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vc\git projects\book_trading_python\Recursos\"/>
    </mc:Choice>
  </mc:AlternateContent>
  <xr:revisionPtr revIDLastSave="0" documentId="13_ncr:1_{FECFE18E-FA7D-48C7-BD7F-9B51AE45BB1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ainel de Controle" sheetId="13" r:id="rId1"/>
    <sheet name="FPC" sheetId="3" r:id="rId2"/>
    <sheet name="FPC_TABLE" sheetId="6" r:id="rId3"/>
    <sheet name="Horizontal" sheetId="2" r:id="rId4"/>
    <sheet name="Vertical" sheetId="1" r:id="rId5"/>
    <sheet name="Email" sheetId="12" r:id="rId6"/>
    <sheet name="Curva de Mercado" sheetId="14" r:id="rId7"/>
    <sheet name="Dates" sheetId="7" r:id="rId8"/>
    <sheet name="Sheet1" sheetId="15" state="hidden" r:id="rId9"/>
  </sheet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ultipleCPUManualCount" hidden="1">4</definedName>
    <definedName name="_AtRisk_SimSetting_MultipleCPUMode" hidden="1">0</definedName>
    <definedName name="_AtRisk_SimSetting_RandomNumberGenerator" hidden="1">0</definedName>
    <definedName name="_AtRisk_SimSetting_ReportOptionCustomItemCumulativeOverlay01" hidden="1">0</definedName>
    <definedName name="_AtRisk_SimSetting_ReportOptionCustomItemCumulativeOverlay02" hidden="1">0</definedName>
    <definedName name="_AtRisk_SimSetting_ReportOptionCustomItemCumulativeOverlay03" hidden="1">0</definedName>
    <definedName name="_AtRisk_SimSetting_ReportOptionCustomItemCumulativeOverlay04" hidden="1">0</definedName>
    <definedName name="_AtRisk_SimSetting_ReportOptionCustomItemCumulativeOverlay05" hidden="1">0</definedName>
    <definedName name="_AtRisk_SimSetting_ReportOptionCustomItemCumulativeOverlay06" hidden="1">0</definedName>
    <definedName name="_AtRisk_SimSetting_ReportOptionCustomItemDistributionFormat01" hidden="1">1</definedName>
    <definedName name="_AtRisk_SimSetting_ReportOptionCustomItemDistributionFormat02" hidden="1">1</definedName>
    <definedName name="_AtRisk_SimSetting_ReportOptionCustomItemDistributionFormat03" hidden="1">4</definedName>
    <definedName name="_AtRisk_SimSetting_ReportOptionCustomItemDistributionFormat04" hidden="1">1</definedName>
    <definedName name="_AtRisk_SimSetting_ReportOptionCustomItemDistributionFormat05" hidden="1">1</definedName>
    <definedName name="_AtRisk_SimSetting_ReportOptionCustomItemDistributionFormat06" hidden="1">1</definedName>
    <definedName name="_AtRisk_SimSetting_ReportOptionCustomItemGraphFormat01" hidden="1">1</definedName>
    <definedName name="_AtRisk_SimSetting_ReportOptionCustomItemGraphFormat02" hidden="1">1</definedName>
    <definedName name="_AtRisk_SimSetting_ReportOptionCustomItemGraphFormat03" hidden="1">1</definedName>
    <definedName name="_AtRisk_SimSetting_ReportOptionCustomItemGraphFormat04" hidden="1">1</definedName>
    <definedName name="_AtRisk_SimSetting_ReportOptionCustomItemGraphFormat05" hidden="1">1</definedName>
    <definedName name="_AtRisk_SimSetting_ReportOptionCustomItemGraphFormat06" hidden="1">1</definedName>
    <definedName name="_AtRisk_SimSetting_ReportOptionCustomItemItemIndex01" hidden="1">0</definedName>
    <definedName name="_AtRisk_SimSetting_ReportOptionCustomItemItemIndex02" hidden="1">1</definedName>
    <definedName name="_AtRisk_SimSetting_ReportOptionCustomItemItemIndex03" hidden="1">2</definedName>
    <definedName name="_AtRisk_SimSetting_ReportOptionCustomItemItemIndex04" hidden="1">3</definedName>
    <definedName name="_AtRisk_SimSetting_ReportOptionCustomItemItemIndex05" hidden="1">4</definedName>
    <definedName name="_AtRisk_SimSetting_ReportOptionCustomItemItemIndex06" hidden="1">5</definedName>
    <definedName name="_AtRisk_SimSetting_ReportOptionCustomItemItemSize01" hidden="1">0</definedName>
    <definedName name="_AtRisk_SimSetting_ReportOptionCustomItemItemSize02" hidden="1">0</definedName>
    <definedName name="_AtRisk_SimSetting_ReportOptionCustomItemItemSize03" hidden="1">0</definedName>
    <definedName name="_AtRisk_SimSetting_ReportOptionCustomItemItemSize04" hidden="1">0</definedName>
    <definedName name="_AtRisk_SimSetting_ReportOptionCustomItemItemSize05" hidden="1">0</definedName>
    <definedName name="_AtRisk_SimSetting_ReportOptionCustomItemItemSize06" hidden="1">0</definedName>
    <definedName name="_AtRisk_SimSetting_ReportOptionCustomItemItemType01" hidden="1">1</definedName>
    <definedName name="_AtRisk_SimSetting_ReportOptionCustomItemItemType02" hidden="1">5</definedName>
    <definedName name="_AtRisk_SimSetting_ReportOptionCustomItemItemType03" hidden="1">1</definedName>
    <definedName name="_AtRisk_SimSetting_ReportOptionCustomItemItemType04" hidden="1">3</definedName>
    <definedName name="_AtRisk_SimSetting_ReportOptionCustomItemItemType05" hidden="1">2</definedName>
    <definedName name="_AtRisk_SimSetting_ReportOptionCustomItemItemType06" hidden="1">4</definedName>
    <definedName name="_AtRisk_SimSetting_ReportOptionCustomItemLegendType01" hidden="1">0</definedName>
    <definedName name="_AtRisk_SimSetting_ReportOptionCustomItemLegendType02" hidden="1">0</definedName>
    <definedName name="_AtRisk_SimSetting_ReportOptionCustomItemLegendType03" hidden="1">0</definedName>
    <definedName name="_AtRisk_SimSetting_ReportOptionCustomItemLegendType04" hidden="1">0</definedName>
    <definedName name="_AtRisk_SimSetting_ReportOptionCustomItemLegendType05" hidden="1">0</definedName>
    <definedName name="_AtRisk_SimSetting_ReportOptionCustomItemLegendType06" hidden="1">0</definedName>
    <definedName name="_AtRisk_SimSetting_ReportOptionCustomItemsCount" localSheetId="5" hidden="1">6</definedName>
    <definedName name="_AtRisk_SimSetting_ReportOptionCustomItemsCount" localSheetId="0" hidden="1">6</definedName>
    <definedName name="_AtRisk_SimSetting_ReportOptionCustomItemsCount" hidden="1">0</definedName>
    <definedName name="_AtRisk_SimSetting_ReportOptionCustomItemSensitivityFormat01" hidden="1">1</definedName>
    <definedName name="_AtRisk_SimSetting_ReportOptionCustomItemSensitivityFormat02" hidden="1">1</definedName>
    <definedName name="_AtRisk_SimSetting_ReportOptionCustomItemSensitivityFormat03" hidden="1">1</definedName>
    <definedName name="_AtRisk_SimSetting_ReportOptionCustomItemSensitivityFormat04" hidden="1">1</definedName>
    <definedName name="_AtRisk_SimSetting_ReportOptionCustomItemSensitivityFormat05" hidden="1">1</definedName>
    <definedName name="_AtRisk_SimSetting_ReportOptionCustomItemSensitivityFormat06" hidden="1">1</definedName>
    <definedName name="_AtRisk_SimSetting_ReportOptionCustomItemSummaryGraphType01" hidden="1">1</definedName>
    <definedName name="_AtRisk_SimSetting_ReportOptionCustomItemSummaryGraphType02" hidden="1">1</definedName>
    <definedName name="_AtRisk_SimSetting_ReportOptionCustomItemSummaryGraphType03" hidden="1">1</definedName>
    <definedName name="_AtRisk_SimSetting_ReportOptionCustomItemSummaryGraphType04" hidden="1">1</definedName>
    <definedName name="_AtRisk_SimSetting_ReportOptionCustomItemSummaryGraphType05" hidden="1">1</definedName>
    <definedName name="_AtRisk_SimSetting_ReportOptionCustomItemSummaryGraphType06" hidden="1">1</definedName>
    <definedName name="_AtRisk_SimSetting_ReportOptionDataMode" hidden="1">1</definedName>
    <definedName name="_AtRisk_SimSetting_ReportOptionReportMultiSimType" localSheetId="5" hidden="1">1</definedName>
    <definedName name="_AtRisk_SimSetting_ReportOptionReportMultiSimType" localSheetId="0" hidden="1">1</definedName>
    <definedName name="_AtRisk_SimSetting_ReportOptionReportMultiSimType" hidden="1">0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localSheetId="5" hidden="1">0</definedName>
    <definedName name="_AtRisk_SimSetting_StdRecalcBehavior" localSheetId="0" hidden="1">0</definedName>
    <definedName name="_AtRisk_SimSetting_StdRecalcBehavior" hidden="1">1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7" hidden="1">Dates!$A$1:$BC$10</definedName>
    <definedName name="_xlnm._FilterDatabase" localSheetId="2" hidden="1">FPC_TABLE!$B$4:$K$410</definedName>
    <definedName name="_xlnm._FilterDatabase" localSheetId="3" hidden="1">Horizontal!$A$14:$GG$323</definedName>
    <definedName name="_xlpm.deltaAno" hidden="1" xlm="1">#NAME?</definedName>
    <definedName name="_xlpm.deltaMes" hidden="1" xlm="1">#NAME?</definedName>
    <definedName name="_xlpm.UltData" hidden="1" xlm="1">#NAME?</definedName>
    <definedName name="_xlpm.ultimaData" hidden="1" xlm="1">#NAME?</definedName>
    <definedName name="Pal_Workbook_GUID" localSheetId="5" hidden="1">"GLPGI8UQN6QA81DYSHUUK2GX"</definedName>
    <definedName name="Pal_Workbook_GUID" localSheetId="0" hidden="1">"GLPGI8UQN6QA81DYSHUUK2GX"</definedName>
    <definedName name="Pal_Workbook_GUID" hidden="1">"4NFESJQXK1VY54LG5N1WX8BT"</definedName>
    <definedName name="_xlnm.Print_Area" localSheetId="1">FPC!$A$4:$M$97</definedName>
    <definedName name="_xlnm.Print_Area" localSheetId="2">FPC_TABLE!$B$3:$K$191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7</definedName>
    <definedName name="RiskIsInput" hidden="1">FALSE</definedName>
    <definedName name="RiskIsOptimization" hidden="1">FALSE</definedName>
    <definedName name="RiskIsOutput" hidden="1">FALSE</definedName>
    <definedName name="RiskIsStatistics" hidden="1">FALSE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localSheetId="5" hidden="1">5000</definedName>
    <definedName name="RiskNumIterations" localSheetId="0" hidden="1">5000</definedName>
    <definedName name="RiskNumIterations" hidden="1">1000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localSheetId="5" hidden="1">1</definedName>
    <definedName name="RiskStandardRecalc" localSheetId="0" hidden="1">1</definedName>
    <definedName name="RiskStandardRecalc" hidden="1">2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</definedNames>
  <calcPr calcId="191029" calcMode="manual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2" i="3" l="1"/>
  <c r="K412" i="6"/>
  <c r="J412" i="6"/>
  <c r="I412" i="6"/>
  <c r="H412" i="6"/>
  <c r="G412" i="6"/>
  <c r="F412" i="6"/>
  <c r="E412" i="6"/>
  <c r="D412" i="6"/>
  <c r="C412" i="6"/>
  <c r="B412" i="6"/>
  <c r="B438" i="2"/>
  <c r="GG4" i="2"/>
  <c r="GG3" i="2"/>
  <c r="GF4" i="2"/>
  <c r="GF3" i="2"/>
  <c r="GE4" i="2"/>
  <c r="GE3" i="2"/>
  <c r="GD4" i="2"/>
  <c r="GD3" i="2"/>
  <c r="GC4" i="2"/>
  <c r="GC3" i="2"/>
  <c r="GB4" i="2"/>
  <c r="GB3" i="2"/>
  <c r="GA4" i="2"/>
  <c r="GA3" i="2"/>
  <c r="FZ4" i="2"/>
  <c r="FZ3" i="2"/>
  <c r="FY4" i="2"/>
  <c r="FY3" i="2"/>
  <c r="FX4" i="2"/>
  <c r="FX3" i="2"/>
  <c r="FW4" i="2"/>
  <c r="FW3" i="2"/>
  <c r="FV4" i="2"/>
  <c r="FV3" i="2"/>
  <c r="FU4" i="2"/>
  <c r="FU3" i="2"/>
  <c r="FT4" i="2"/>
  <c r="FT3" i="2"/>
  <c r="FS4" i="2"/>
  <c r="FS3" i="2"/>
  <c r="EX4" i="2"/>
  <c r="EX3" i="2"/>
  <c r="EW4" i="2"/>
  <c r="EW3" i="2"/>
  <c r="EV4" i="2"/>
  <c r="EV3" i="2"/>
  <c r="EU4" i="2"/>
  <c r="EU3" i="2"/>
  <c r="ET4" i="2"/>
  <c r="ET3" i="2"/>
  <c r="ES4" i="2"/>
  <c r="ES3" i="2"/>
  <c r="ER4" i="2"/>
  <c r="ER3" i="2"/>
  <c r="EQ4" i="2"/>
  <c r="EQ3" i="2"/>
  <c r="EP4" i="2"/>
  <c r="EP3" i="2"/>
  <c r="EO4" i="2"/>
  <c r="EO3" i="2"/>
  <c r="EN4" i="2"/>
  <c r="EN3" i="2"/>
  <c r="EM4" i="2"/>
  <c r="EM3" i="2"/>
  <c r="EL4" i="2"/>
  <c r="EL3" i="2"/>
  <c r="EK4" i="2"/>
  <c r="EK3" i="2"/>
  <c r="EJ4" i="2"/>
  <c r="EJ3" i="2"/>
  <c r="EH4" i="2"/>
  <c r="EH3" i="2"/>
  <c r="EG4" i="2"/>
  <c r="EG3" i="2"/>
  <c r="EF4" i="2"/>
  <c r="EF3" i="2"/>
  <c r="EE4" i="2"/>
  <c r="EE3" i="2"/>
  <c r="ED4" i="2"/>
  <c r="ED3" i="2"/>
  <c r="EC4" i="2"/>
  <c r="EC3" i="2"/>
  <c r="EB4" i="2"/>
  <c r="EB3" i="2"/>
  <c r="EA4" i="2"/>
  <c r="EA3" i="2"/>
  <c r="DZ4" i="2"/>
  <c r="DZ3" i="2"/>
  <c r="DY4" i="2"/>
  <c r="DY3" i="2"/>
  <c r="DX4" i="2"/>
  <c r="DX3" i="2"/>
  <c r="DW4" i="2"/>
  <c r="DW3" i="2"/>
  <c r="DV4" i="2"/>
  <c r="DV3" i="2"/>
  <c r="DU4" i="2"/>
  <c r="DU3" i="2"/>
  <c r="DT4" i="2"/>
  <c r="DT3" i="2"/>
  <c r="F437" i="2"/>
  <c r="F436" i="2"/>
  <c r="CT437" i="2"/>
  <c r="CS437" i="2"/>
  <c r="CR437" i="2"/>
  <c r="CQ437" i="2"/>
  <c r="CP437" i="2"/>
  <c r="CO437" i="2"/>
  <c r="CN437" i="2"/>
  <c r="CM437" i="2"/>
  <c r="CL437" i="2"/>
  <c r="CK437" i="2"/>
  <c r="CJ437" i="2"/>
  <c r="CI437" i="2"/>
  <c r="CH437" i="2"/>
  <c r="CG437" i="2"/>
  <c r="CF437" i="2"/>
  <c r="CE437" i="2"/>
  <c r="CD437" i="2"/>
  <c r="CC437" i="2"/>
  <c r="CB437" i="2"/>
  <c r="CA437" i="2"/>
  <c r="BZ437" i="2"/>
  <c r="BY437" i="2"/>
  <c r="BX437" i="2"/>
  <c r="BW437" i="2"/>
  <c r="BV437" i="2"/>
  <c r="BU437" i="2"/>
  <c r="BT437" i="2"/>
  <c r="BS437" i="2"/>
  <c r="BR437" i="2"/>
  <c r="BQ437" i="2"/>
  <c r="BP437" i="2"/>
  <c r="BO437" i="2"/>
  <c r="BN437" i="2"/>
  <c r="BM437" i="2"/>
  <c r="BL437" i="2"/>
  <c r="BK437" i="2"/>
  <c r="BJ437" i="2"/>
  <c r="DD437" i="2" s="1"/>
  <c r="BI437" i="2"/>
  <c r="DC437" i="2" s="1"/>
  <c r="BH437" i="2"/>
  <c r="DB437" i="2" s="1"/>
  <c r="BG437" i="2"/>
  <c r="DA437" i="2" s="1"/>
  <c r="BF437" i="2"/>
  <c r="CZ437" i="2" s="1"/>
  <c r="BE437" i="2"/>
  <c r="CY437" i="2" s="1"/>
  <c r="BD437" i="2"/>
  <c r="CX437" i="2" s="1"/>
  <c r="BC437" i="2"/>
  <c r="CW437" i="2" s="1"/>
  <c r="BB437" i="2"/>
  <c r="CV437" i="2" s="1"/>
  <c r="BA437" i="2"/>
  <c r="AZ437" i="2"/>
  <c r="AY437" i="2"/>
  <c r="AX437" i="2"/>
  <c r="AW437" i="2"/>
  <c r="AV437" i="2"/>
  <c r="AU437" i="2"/>
  <c r="AT437" i="2"/>
  <c r="AS437" i="2"/>
  <c r="AR437" i="2"/>
  <c r="AQ437" i="2"/>
  <c r="AP437" i="2"/>
  <c r="AO437" i="2"/>
  <c r="AN437" i="2"/>
  <c r="AM437" i="2"/>
  <c r="AL437" i="2"/>
  <c r="AK437" i="2"/>
  <c r="AJ437" i="2"/>
  <c r="AI437" i="2"/>
  <c r="AH437" i="2"/>
  <c r="AG437" i="2"/>
  <c r="AF437" i="2"/>
  <c r="AE437" i="2"/>
  <c r="AD437" i="2"/>
  <c r="AC437" i="2"/>
  <c r="AB437" i="2"/>
  <c r="AA437" i="2"/>
  <c r="Z437" i="2"/>
  <c r="Y437" i="2"/>
  <c r="X437" i="2"/>
  <c r="W437" i="2"/>
  <c r="V437" i="2"/>
  <c r="U437" i="2"/>
  <c r="T437" i="2"/>
  <c r="S437" i="2"/>
  <c r="R437" i="2"/>
  <c r="Q437" i="2"/>
  <c r="P437" i="2"/>
  <c r="O437" i="2"/>
  <c r="N437" i="2"/>
  <c r="M437" i="2"/>
  <c r="L437" i="2"/>
  <c r="K437" i="2"/>
  <c r="J437" i="2"/>
  <c r="I437" i="2"/>
  <c r="H437" i="2"/>
  <c r="G437" i="2"/>
  <c r="EZ437" i="2" s="1"/>
  <c r="E437" i="2"/>
  <c r="C11874" i="1"/>
  <c r="E11875" i="1"/>
  <c r="C11875" i="1"/>
  <c r="C11876" i="1" s="1"/>
  <c r="E11874" i="1"/>
  <c r="K411" i="6"/>
  <c r="J411" i="6"/>
  <c r="I411" i="6"/>
  <c r="H411" i="6"/>
  <c r="G411" i="6"/>
  <c r="F411" i="6"/>
  <c r="E411" i="6"/>
  <c r="D411" i="6"/>
  <c r="C411" i="6"/>
  <c r="B411" i="6"/>
  <c r="F435" i="2"/>
  <c r="CT436" i="2"/>
  <c r="CS436" i="2"/>
  <c r="CR436" i="2"/>
  <c r="CQ436" i="2"/>
  <c r="CP436" i="2"/>
  <c r="CO436" i="2"/>
  <c r="CN436" i="2"/>
  <c r="CM436" i="2"/>
  <c r="CL436" i="2"/>
  <c r="CK436" i="2"/>
  <c r="CJ436" i="2"/>
  <c r="CI436" i="2"/>
  <c r="CH436" i="2"/>
  <c r="CG436" i="2"/>
  <c r="CF436" i="2"/>
  <c r="CE436" i="2"/>
  <c r="CD436" i="2"/>
  <c r="CC436" i="2"/>
  <c r="CB436" i="2"/>
  <c r="CA436" i="2"/>
  <c r="BZ436" i="2"/>
  <c r="BY436" i="2"/>
  <c r="BX436" i="2"/>
  <c r="BW436" i="2"/>
  <c r="BV436" i="2"/>
  <c r="BU436" i="2"/>
  <c r="BT436" i="2"/>
  <c r="BS436" i="2"/>
  <c r="BR436" i="2"/>
  <c r="BQ436" i="2"/>
  <c r="BP436" i="2"/>
  <c r="BO436" i="2"/>
  <c r="BN436" i="2"/>
  <c r="BM436" i="2"/>
  <c r="BL436" i="2"/>
  <c r="BK436" i="2"/>
  <c r="BJ436" i="2"/>
  <c r="BI436" i="2"/>
  <c r="BH436" i="2"/>
  <c r="BG436" i="2"/>
  <c r="BF436" i="2"/>
  <c r="BE436" i="2"/>
  <c r="BD436" i="2"/>
  <c r="BC436" i="2"/>
  <c r="BB436" i="2"/>
  <c r="BA436" i="2"/>
  <c r="AZ436" i="2"/>
  <c r="AY436" i="2"/>
  <c r="AX436" i="2"/>
  <c r="AW436" i="2"/>
  <c r="AV436" i="2"/>
  <c r="AU436" i="2"/>
  <c r="AT436" i="2"/>
  <c r="AS436" i="2"/>
  <c r="AR436" i="2"/>
  <c r="AQ436" i="2"/>
  <c r="AP436" i="2"/>
  <c r="AO436" i="2"/>
  <c r="AN436" i="2"/>
  <c r="AM436" i="2"/>
  <c r="AL436" i="2"/>
  <c r="AK436" i="2"/>
  <c r="AJ436" i="2"/>
  <c r="AI436" i="2"/>
  <c r="AH436" i="2"/>
  <c r="AG436" i="2"/>
  <c r="AF436" i="2"/>
  <c r="AE436" i="2"/>
  <c r="AD436" i="2"/>
  <c r="AC436" i="2"/>
  <c r="AB436" i="2"/>
  <c r="AA436" i="2"/>
  <c r="Z436" i="2"/>
  <c r="Y436" i="2"/>
  <c r="X436" i="2"/>
  <c r="W436" i="2"/>
  <c r="V436" i="2"/>
  <c r="U436" i="2"/>
  <c r="T436" i="2"/>
  <c r="S436" i="2"/>
  <c r="R436" i="2"/>
  <c r="Q436" i="2"/>
  <c r="P436" i="2"/>
  <c r="O436" i="2"/>
  <c r="N436" i="2"/>
  <c r="M436" i="2"/>
  <c r="L436" i="2"/>
  <c r="K436" i="2"/>
  <c r="J436" i="2"/>
  <c r="I436" i="2"/>
  <c r="H436" i="2"/>
  <c r="G436" i="2"/>
  <c r="EZ436" i="2" s="1"/>
  <c r="E436" i="2"/>
  <c r="C11846" i="1"/>
  <c r="C11848" i="1"/>
  <c r="C11849" i="1" s="1"/>
  <c r="E11847" i="1"/>
  <c r="C11847" i="1"/>
  <c r="E11846" i="1"/>
  <c r="C11877" i="1" l="1"/>
  <c r="E11876" i="1"/>
  <c r="CZ436" i="2"/>
  <c r="DA436" i="2"/>
  <c r="DB436" i="2"/>
  <c r="DC436" i="2"/>
  <c r="CV436" i="2"/>
  <c r="DD436" i="2"/>
  <c r="CW436" i="2"/>
  <c r="CX436" i="2"/>
  <c r="CY436" i="2"/>
  <c r="C11850" i="1"/>
  <c r="E11849" i="1"/>
  <c r="E11848" i="1"/>
  <c r="C11878" i="1" l="1"/>
  <c r="E11877" i="1"/>
  <c r="C11851" i="1"/>
  <c r="E11850" i="1"/>
  <c r="C11879" i="1" l="1"/>
  <c r="E11878" i="1"/>
  <c r="C11852" i="1"/>
  <c r="E11851" i="1"/>
  <c r="C11880" i="1" l="1"/>
  <c r="E11879" i="1"/>
  <c r="C11853" i="1"/>
  <c r="E11852" i="1"/>
  <c r="C11881" i="1" l="1"/>
  <c r="E11880" i="1"/>
  <c r="C11854" i="1"/>
  <c r="E11853" i="1"/>
  <c r="C11882" i="1" l="1"/>
  <c r="E11881" i="1"/>
  <c r="C11855" i="1"/>
  <c r="E11854" i="1"/>
  <c r="C11883" i="1" l="1"/>
  <c r="E11882" i="1"/>
  <c r="C11856" i="1"/>
  <c r="E11855" i="1"/>
  <c r="C11884" i="1" l="1"/>
  <c r="E11883" i="1"/>
  <c r="C11857" i="1"/>
  <c r="E11856" i="1"/>
  <c r="C11885" i="1" l="1"/>
  <c r="E11884" i="1"/>
  <c r="C11858" i="1"/>
  <c r="E11857" i="1"/>
  <c r="C11886" i="1" l="1"/>
  <c r="E11885" i="1"/>
  <c r="C11859" i="1"/>
  <c r="E11858" i="1"/>
  <c r="C11887" i="1" l="1"/>
  <c r="E11886" i="1"/>
  <c r="C11860" i="1"/>
  <c r="E11859" i="1"/>
  <c r="C11888" i="1" l="1"/>
  <c r="E11887" i="1"/>
  <c r="C11861" i="1"/>
  <c r="E11860" i="1"/>
  <c r="C11889" i="1" l="1"/>
  <c r="E11888" i="1"/>
  <c r="C11862" i="1"/>
  <c r="E11861" i="1"/>
  <c r="C11890" i="1" l="1"/>
  <c r="E11889" i="1"/>
  <c r="C11863" i="1"/>
  <c r="E11862" i="1"/>
  <c r="C11891" i="1" l="1"/>
  <c r="E11890" i="1"/>
  <c r="C11864" i="1"/>
  <c r="E11863" i="1"/>
  <c r="C11892" i="1" l="1"/>
  <c r="E11891" i="1"/>
  <c r="C11865" i="1"/>
  <c r="E11864" i="1"/>
  <c r="C11893" i="1" l="1"/>
  <c r="E11892" i="1"/>
  <c r="C11866" i="1"/>
  <c r="E11865" i="1"/>
  <c r="C11894" i="1" l="1"/>
  <c r="E11893" i="1"/>
  <c r="C11867" i="1"/>
  <c r="E11866" i="1"/>
  <c r="C11895" i="1" l="1"/>
  <c r="E11894" i="1"/>
  <c r="C11868" i="1"/>
  <c r="E11867" i="1"/>
  <c r="C11896" i="1" l="1"/>
  <c r="E11895" i="1"/>
  <c r="C11869" i="1"/>
  <c r="E11868" i="1"/>
  <c r="C11897" i="1" l="1"/>
  <c r="E11896" i="1"/>
  <c r="C11870" i="1"/>
  <c r="E11869" i="1"/>
  <c r="C11898" i="1" l="1"/>
  <c r="E11897" i="1"/>
  <c r="C11871" i="1"/>
  <c r="E11870" i="1"/>
  <c r="C11899" i="1" l="1"/>
  <c r="E11898" i="1"/>
  <c r="C11872" i="1"/>
  <c r="E11871" i="1"/>
  <c r="C11900" i="1" l="1"/>
  <c r="E11899" i="1"/>
  <c r="C11873" i="1"/>
  <c r="E11873" i="1" s="1"/>
  <c r="E11872" i="1"/>
  <c r="C11901" i="1" l="1"/>
  <c r="E11901" i="1" s="1"/>
  <c r="E11900" i="1"/>
  <c r="F280" i="6"/>
  <c r="F281" i="6"/>
  <c r="F282" i="6"/>
  <c r="F283" i="6"/>
  <c r="F284" i="6"/>
  <c r="F285" i="6"/>
  <c r="F286" i="6"/>
  <c r="F287" i="6"/>
  <c r="F288" i="6"/>
  <c r="F289" i="6"/>
  <c r="F290" i="6"/>
  <c r="F291" i="6"/>
  <c r="F292" i="6"/>
  <c r="F293" i="6"/>
  <c r="F294" i="6"/>
  <c r="F295" i="6"/>
  <c r="F296" i="6"/>
  <c r="F297" i="6"/>
  <c r="F298" i="6"/>
  <c r="F299" i="6"/>
  <c r="F300" i="6"/>
  <c r="F301" i="6"/>
  <c r="F302" i="6"/>
  <c r="F303" i="6"/>
  <c r="F304" i="6"/>
  <c r="F305" i="6"/>
  <c r="F306" i="6"/>
  <c r="F307" i="6"/>
  <c r="F308" i="6"/>
  <c r="F309" i="6"/>
  <c r="F310" i="6"/>
  <c r="F311" i="6"/>
  <c r="F312" i="6"/>
  <c r="F313" i="6"/>
  <c r="F314" i="6"/>
  <c r="F315" i="6"/>
  <c r="F316" i="6"/>
  <c r="F317" i="6"/>
  <c r="F318" i="6"/>
  <c r="F319" i="6"/>
  <c r="F320" i="6"/>
  <c r="F321" i="6"/>
  <c r="F322" i="6"/>
  <c r="F323" i="6"/>
  <c r="F324" i="6"/>
  <c r="F325" i="6"/>
  <c r="F326" i="6"/>
  <c r="F327" i="6"/>
  <c r="F328" i="6"/>
  <c r="F329" i="6"/>
  <c r="F330" i="6"/>
  <c r="F331" i="6"/>
  <c r="F332" i="6"/>
  <c r="F333" i="6"/>
  <c r="F334" i="6"/>
  <c r="F335" i="6"/>
  <c r="F336" i="6"/>
  <c r="F337" i="6"/>
  <c r="F338" i="6"/>
  <c r="F339" i="6"/>
  <c r="F340" i="6"/>
  <c r="F341" i="6"/>
  <c r="F342" i="6"/>
  <c r="F343" i="6"/>
  <c r="F344" i="6"/>
  <c r="F345" i="6"/>
  <c r="F346" i="6"/>
  <c r="F347" i="6"/>
  <c r="F348" i="6"/>
  <c r="F349" i="6"/>
  <c r="F350" i="6"/>
  <c r="F351" i="6"/>
  <c r="F352" i="6"/>
  <c r="F353" i="6"/>
  <c r="F354" i="6"/>
  <c r="F355" i="6"/>
  <c r="F356" i="6"/>
  <c r="F357" i="6"/>
  <c r="F358" i="6"/>
  <c r="F359" i="6"/>
  <c r="F360" i="6"/>
  <c r="F361" i="6"/>
  <c r="F362" i="6"/>
  <c r="F363" i="6"/>
  <c r="F364" i="6"/>
  <c r="F365" i="6"/>
  <c r="F366" i="6"/>
  <c r="F367" i="6"/>
  <c r="F368" i="6"/>
  <c r="F369" i="6"/>
  <c r="F370" i="6"/>
  <c r="F371" i="6"/>
  <c r="F372" i="6"/>
  <c r="F373" i="6"/>
  <c r="F374" i="6"/>
  <c r="F375" i="6"/>
  <c r="F376" i="6"/>
  <c r="F377" i="6"/>
  <c r="F378" i="6"/>
  <c r="F379" i="6"/>
  <c r="F380" i="6"/>
  <c r="F381" i="6"/>
  <c r="F382" i="6"/>
  <c r="F383" i="6"/>
  <c r="F384" i="6"/>
  <c r="F385" i="6"/>
  <c r="F386" i="6"/>
  <c r="F387" i="6"/>
  <c r="F388" i="6"/>
  <c r="F389" i="6"/>
  <c r="F390" i="6"/>
  <c r="F391" i="6"/>
  <c r="F392" i="6"/>
  <c r="F393" i="6"/>
  <c r="F394" i="6"/>
  <c r="F395" i="6"/>
  <c r="F396" i="6"/>
  <c r="F397" i="6"/>
  <c r="F398" i="6"/>
  <c r="F399" i="6"/>
  <c r="F400" i="6"/>
  <c r="F401" i="6"/>
  <c r="F402" i="6"/>
  <c r="F403" i="6"/>
  <c r="F404" i="6"/>
  <c r="F405" i="6"/>
  <c r="F406" i="6"/>
  <c r="F407" i="6"/>
  <c r="F408" i="6"/>
  <c r="F409" i="6"/>
  <c r="F410" i="6"/>
  <c r="E280" i="6"/>
  <c r="E281" i="6"/>
  <c r="E282" i="6"/>
  <c r="E283" i="6"/>
  <c r="E284" i="6"/>
  <c r="E285" i="6"/>
  <c r="E286" i="6"/>
  <c r="E287" i="6"/>
  <c r="E288" i="6"/>
  <c r="E289" i="6"/>
  <c r="E290" i="6"/>
  <c r="E291" i="6"/>
  <c r="E292" i="6"/>
  <c r="E293" i="6"/>
  <c r="E294" i="6"/>
  <c r="E295" i="6"/>
  <c r="E296" i="6"/>
  <c r="E297" i="6"/>
  <c r="E298" i="6"/>
  <c r="E299" i="6"/>
  <c r="E300" i="6"/>
  <c r="E301" i="6"/>
  <c r="E302" i="6"/>
  <c r="E303" i="6"/>
  <c r="E304" i="6"/>
  <c r="E305" i="6"/>
  <c r="E306" i="6"/>
  <c r="E307" i="6"/>
  <c r="E308" i="6"/>
  <c r="E309" i="6"/>
  <c r="E310" i="6"/>
  <c r="E311" i="6"/>
  <c r="E312" i="6"/>
  <c r="E313" i="6"/>
  <c r="E314" i="6"/>
  <c r="E315" i="6"/>
  <c r="E316" i="6"/>
  <c r="E317" i="6"/>
  <c r="E318" i="6"/>
  <c r="E319" i="6"/>
  <c r="E320" i="6"/>
  <c r="E321" i="6"/>
  <c r="E322" i="6"/>
  <c r="E323" i="6"/>
  <c r="E324" i="6"/>
  <c r="E325" i="6"/>
  <c r="E326" i="6"/>
  <c r="E327" i="6"/>
  <c r="E328" i="6"/>
  <c r="E329" i="6"/>
  <c r="E330" i="6"/>
  <c r="E331" i="6"/>
  <c r="E332" i="6"/>
  <c r="E333" i="6"/>
  <c r="E334" i="6"/>
  <c r="E335" i="6"/>
  <c r="E336" i="6"/>
  <c r="E337" i="6"/>
  <c r="E338" i="6"/>
  <c r="E339" i="6"/>
  <c r="E340" i="6"/>
  <c r="E341" i="6"/>
  <c r="E342" i="6"/>
  <c r="E343" i="6"/>
  <c r="E344" i="6"/>
  <c r="E345" i="6"/>
  <c r="E346" i="6"/>
  <c r="E347" i="6"/>
  <c r="E348" i="6"/>
  <c r="E349" i="6"/>
  <c r="E350" i="6"/>
  <c r="E351" i="6"/>
  <c r="E352" i="6"/>
  <c r="E353" i="6"/>
  <c r="E354" i="6"/>
  <c r="E355" i="6"/>
  <c r="E356" i="6"/>
  <c r="E357" i="6"/>
  <c r="E358" i="6"/>
  <c r="E359" i="6"/>
  <c r="E360" i="6"/>
  <c r="E361" i="6"/>
  <c r="E362" i="6"/>
  <c r="E363" i="6"/>
  <c r="E364" i="6"/>
  <c r="E365" i="6"/>
  <c r="E366" i="6"/>
  <c r="E367" i="6"/>
  <c r="E368" i="6"/>
  <c r="E369" i="6"/>
  <c r="E370" i="6"/>
  <c r="E371" i="6"/>
  <c r="E372" i="6"/>
  <c r="E373" i="6"/>
  <c r="E374" i="6"/>
  <c r="E375" i="6"/>
  <c r="E376" i="6"/>
  <c r="E377" i="6"/>
  <c r="E378" i="6"/>
  <c r="E379" i="6"/>
  <c r="E380" i="6"/>
  <c r="E381" i="6"/>
  <c r="E382" i="6"/>
  <c r="E383" i="6"/>
  <c r="E384" i="6"/>
  <c r="E385" i="6"/>
  <c r="E386" i="6"/>
  <c r="E387" i="6"/>
  <c r="E388" i="6"/>
  <c r="E389" i="6"/>
  <c r="E390" i="6"/>
  <c r="E391" i="6"/>
  <c r="E392" i="6"/>
  <c r="E393" i="6"/>
  <c r="E394" i="6"/>
  <c r="E395" i="6"/>
  <c r="E396" i="6"/>
  <c r="E397" i="6"/>
  <c r="E398" i="6"/>
  <c r="E399" i="6"/>
  <c r="E400" i="6"/>
  <c r="E401" i="6"/>
  <c r="E402" i="6"/>
  <c r="E403" i="6"/>
  <c r="E404" i="6"/>
  <c r="E405" i="6"/>
  <c r="E406" i="6"/>
  <c r="E407" i="6"/>
  <c r="E408" i="6"/>
  <c r="E409" i="6"/>
  <c r="E410" i="6"/>
  <c r="D280" i="6"/>
  <c r="D281" i="6"/>
  <c r="D282" i="6"/>
  <c r="D283" i="6"/>
  <c r="D284" i="6"/>
  <c r="D285" i="6"/>
  <c r="D286" i="6"/>
  <c r="D287" i="6"/>
  <c r="D288" i="6"/>
  <c r="D289" i="6"/>
  <c r="D290" i="6"/>
  <c r="D291" i="6"/>
  <c r="D292" i="6"/>
  <c r="D293" i="6"/>
  <c r="D294" i="6"/>
  <c r="D295" i="6"/>
  <c r="D296" i="6"/>
  <c r="D297" i="6"/>
  <c r="D298" i="6"/>
  <c r="D299" i="6"/>
  <c r="D300" i="6"/>
  <c r="D301" i="6"/>
  <c r="D302" i="6"/>
  <c r="D303" i="6"/>
  <c r="D304" i="6"/>
  <c r="D305" i="6"/>
  <c r="D306" i="6"/>
  <c r="D307" i="6"/>
  <c r="D308" i="6"/>
  <c r="D309" i="6"/>
  <c r="D310" i="6"/>
  <c r="D311" i="6"/>
  <c r="D312" i="6"/>
  <c r="D313" i="6"/>
  <c r="D314" i="6"/>
  <c r="D315" i="6"/>
  <c r="D316" i="6"/>
  <c r="D317" i="6"/>
  <c r="D318" i="6"/>
  <c r="D319" i="6"/>
  <c r="D320" i="6"/>
  <c r="D321" i="6"/>
  <c r="D322" i="6"/>
  <c r="D323" i="6"/>
  <c r="D324" i="6"/>
  <c r="D325" i="6"/>
  <c r="D326" i="6"/>
  <c r="D327" i="6"/>
  <c r="D328" i="6"/>
  <c r="D329" i="6"/>
  <c r="D330" i="6"/>
  <c r="D331" i="6"/>
  <c r="D332" i="6"/>
  <c r="D333" i="6"/>
  <c r="D334" i="6"/>
  <c r="D335" i="6"/>
  <c r="D336" i="6"/>
  <c r="D337" i="6"/>
  <c r="D338" i="6"/>
  <c r="D339" i="6"/>
  <c r="D340" i="6"/>
  <c r="D341" i="6"/>
  <c r="D342" i="6"/>
  <c r="D343" i="6"/>
  <c r="D344" i="6"/>
  <c r="D345" i="6"/>
  <c r="D346" i="6"/>
  <c r="D347" i="6"/>
  <c r="D348" i="6"/>
  <c r="D349" i="6"/>
  <c r="D350" i="6"/>
  <c r="D351" i="6"/>
  <c r="D352" i="6"/>
  <c r="D353" i="6"/>
  <c r="D354" i="6"/>
  <c r="D355" i="6"/>
  <c r="D356" i="6"/>
  <c r="D357" i="6"/>
  <c r="D358" i="6"/>
  <c r="D359" i="6"/>
  <c r="D360" i="6"/>
  <c r="D361" i="6"/>
  <c r="D362" i="6"/>
  <c r="D363" i="6"/>
  <c r="D364" i="6"/>
  <c r="D365" i="6"/>
  <c r="D366" i="6"/>
  <c r="D367" i="6"/>
  <c r="D368" i="6"/>
  <c r="D369" i="6"/>
  <c r="D370" i="6"/>
  <c r="D371" i="6"/>
  <c r="D372" i="6"/>
  <c r="D373" i="6"/>
  <c r="D374" i="6"/>
  <c r="D375" i="6"/>
  <c r="D376" i="6"/>
  <c r="D377" i="6"/>
  <c r="D378" i="6"/>
  <c r="D379" i="6"/>
  <c r="D380" i="6"/>
  <c r="D381" i="6"/>
  <c r="D382" i="6"/>
  <c r="D383" i="6"/>
  <c r="D384" i="6"/>
  <c r="D385" i="6"/>
  <c r="D386" i="6"/>
  <c r="D387" i="6"/>
  <c r="D388" i="6"/>
  <c r="D389" i="6"/>
  <c r="D390" i="6"/>
  <c r="D391" i="6"/>
  <c r="D392" i="6"/>
  <c r="D393" i="6"/>
  <c r="D394" i="6"/>
  <c r="D395" i="6"/>
  <c r="D396" i="6"/>
  <c r="D397" i="6"/>
  <c r="D398" i="6"/>
  <c r="D399" i="6"/>
  <c r="D400" i="6"/>
  <c r="D401" i="6"/>
  <c r="D402" i="6"/>
  <c r="D403" i="6"/>
  <c r="D404" i="6"/>
  <c r="D405" i="6"/>
  <c r="D406" i="6"/>
  <c r="D407" i="6"/>
  <c r="D408" i="6"/>
  <c r="D409" i="6"/>
  <c r="D410" i="6"/>
  <c r="C280" i="6"/>
  <c r="C281" i="6"/>
  <c r="C282" i="6"/>
  <c r="C283" i="6"/>
  <c r="C284" i="6"/>
  <c r="C285" i="6"/>
  <c r="C286" i="6"/>
  <c r="C287" i="6"/>
  <c r="C288" i="6"/>
  <c r="C289" i="6"/>
  <c r="C290" i="6"/>
  <c r="C291" i="6"/>
  <c r="C292" i="6"/>
  <c r="C293" i="6"/>
  <c r="C294" i="6"/>
  <c r="C295" i="6"/>
  <c r="C296" i="6"/>
  <c r="C297" i="6"/>
  <c r="C298" i="6"/>
  <c r="C299" i="6"/>
  <c r="C300" i="6"/>
  <c r="C301" i="6"/>
  <c r="C302" i="6"/>
  <c r="C303" i="6"/>
  <c r="C304" i="6"/>
  <c r="C305" i="6"/>
  <c r="C306" i="6"/>
  <c r="C307" i="6"/>
  <c r="C308" i="6"/>
  <c r="C309" i="6"/>
  <c r="C310" i="6"/>
  <c r="C311" i="6"/>
  <c r="C312" i="6"/>
  <c r="C313" i="6"/>
  <c r="C314" i="6"/>
  <c r="C315" i="6"/>
  <c r="C316" i="6"/>
  <c r="C317" i="6"/>
  <c r="C318" i="6"/>
  <c r="C319" i="6"/>
  <c r="C320" i="6"/>
  <c r="C321" i="6"/>
  <c r="C322" i="6"/>
  <c r="C323" i="6"/>
  <c r="C324" i="6"/>
  <c r="C325" i="6"/>
  <c r="C326" i="6"/>
  <c r="C327" i="6"/>
  <c r="C328" i="6"/>
  <c r="C329" i="6"/>
  <c r="C330" i="6"/>
  <c r="C331" i="6"/>
  <c r="C332" i="6"/>
  <c r="C333" i="6"/>
  <c r="C334" i="6"/>
  <c r="C335" i="6"/>
  <c r="C336" i="6"/>
  <c r="C337" i="6"/>
  <c r="C338" i="6"/>
  <c r="C339" i="6"/>
  <c r="C340" i="6"/>
  <c r="C341" i="6"/>
  <c r="C342" i="6"/>
  <c r="C343" i="6"/>
  <c r="C344" i="6"/>
  <c r="C345" i="6"/>
  <c r="C346" i="6"/>
  <c r="C347" i="6"/>
  <c r="C348" i="6"/>
  <c r="C349" i="6"/>
  <c r="C350" i="6"/>
  <c r="C351" i="6"/>
  <c r="C352" i="6"/>
  <c r="C353" i="6"/>
  <c r="C354" i="6"/>
  <c r="C355" i="6"/>
  <c r="C356" i="6"/>
  <c r="C357" i="6"/>
  <c r="C358" i="6"/>
  <c r="C359" i="6"/>
  <c r="C360" i="6"/>
  <c r="C361" i="6"/>
  <c r="C362" i="6"/>
  <c r="C363" i="6"/>
  <c r="C364" i="6"/>
  <c r="C365" i="6"/>
  <c r="C366" i="6"/>
  <c r="C367" i="6"/>
  <c r="C368" i="6"/>
  <c r="C369" i="6"/>
  <c r="C370" i="6"/>
  <c r="C371" i="6"/>
  <c r="C372" i="6"/>
  <c r="C373" i="6"/>
  <c r="C374" i="6"/>
  <c r="C375" i="6"/>
  <c r="C376" i="6"/>
  <c r="C377" i="6"/>
  <c r="C378" i="6"/>
  <c r="C379" i="6"/>
  <c r="C380" i="6"/>
  <c r="C381" i="6"/>
  <c r="C382" i="6"/>
  <c r="C383" i="6"/>
  <c r="C384" i="6"/>
  <c r="C385" i="6"/>
  <c r="C386" i="6"/>
  <c r="C387" i="6"/>
  <c r="C388" i="6"/>
  <c r="C389" i="6"/>
  <c r="C390" i="6"/>
  <c r="C391" i="6"/>
  <c r="C392" i="6"/>
  <c r="C393" i="6"/>
  <c r="C394" i="6"/>
  <c r="C395" i="6"/>
  <c r="C396" i="6"/>
  <c r="C397" i="6"/>
  <c r="C398" i="6"/>
  <c r="C399" i="6"/>
  <c r="C400" i="6"/>
  <c r="C401" i="6"/>
  <c r="C402" i="6"/>
  <c r="C403" i="6"/>
  <c r="C404" i="6"/>
  <c r="C405" i="6"/>
  <c r="C406" i="6"/>
  <c r="C407" i="6"/>
  <c r="C408" i="6"/>
  <c r="C409" i="6"/>
  <c r="C410" i="6"/>
  <c r="K280" i="6"/>
  <c r="K281" i="6"/>
  <c r="K282" i="6"/>
  <c r="K283" i="6"/>
  <c r="K284" i="6"/>
  <c r="K285" i="6"/>
  <c r="K286" i="6"/>
  <c r="K287" i="6"/>
  <c r="K288" i="6"/>
  <c r="K289" i="6"/>
  <c r="K290" i="6"/>
  <c r="K291" i="6"/>
  <c r="K292" i="6"/>
  <c r="K293" i="6"/>
  <c r="K294" i="6"/>
  <c r="K295" i="6"/>
  <c r="K296" i="6"/>
  <c r="K297" i="6"/>
  <c r="K298" i="6"/>
  <c r="K299" i="6"/>
  <c r="K300" i="6"/>
  <c r="K301" i="6"/>
  <c r="K302" i="6"/>
  <c r="K303" i="6"/>
  <c r="K304" i="6"/>
  <c r="K305" i="6"/>
  <c r="K306" i="6"/>
  <c r="K307" i="6"/>
  <c r="K308" i="6"/>
  <c r="K309" i="6"/>
  <c r="K310" i="6"/>
  <c r="K311" i="6"/>
  <c r="K312" i="6"/>
  <c r="K313" i="6"/>
  <c r="K314" i="6"/>
  <c r="K315" i="6"/>
  <c r="K316" i="6"/>
  <c r="K317" i="6"/>
  <c r="K318" i="6"/>
  <c r="K319" i="6"/>
  <c r="K320" i="6"/>
  <c r="K321" i="6"/>
  <c r="K322" i="6"/>
  <c r="K323" i="6"/>
  <c r="K324" i="6"/>
  <c r="K325" i="6"/>
  <c r="K326" i="6"/>
  <c r="K327" i="6"/>
  <c r="K328" i="6"/>
  <c r="K329" i="6"/>
  <c r="K330" i="6"/>
  <c r="K331" i="6"/>
  <c r="K332" i="6"/>
  <c r="K333" i="6"/>
  <c r="K334" i="6"/>
  <c r="K335" i="6"/>
  <c r="K336" i="6"/>
  <c r="K337" i="6"/>
  <c r="K338" i="6"/>
  <c r="K339" i="6"/>
  <c r="K340" i="6"/>
  <c r="K341" i="6"/>
  <c r="K342" i="6"/>
  <c r="K343" i="6"/>
  <c r="K344" i="6"/>
  <c r="K345" i="6"/>
  <c r="K346" i="6"/>
  <c r="K347" i="6"/>
  <c r="K348" i="6"/>
  <c r="K349" i="6"/>
  <c r="K350" i="6"/>
  <c r="K351" i="6"/>
  <c r="K352" i="6"/>
  <c r="K353" i="6"/>
  <c r="K354" i="6"/>
  <c r="K355" i="6"/>
  <c r="K356" i="6"/>
  <c r="K357" i="6"/>
  <c r="K358" i="6"/>
  <c r="K359" i="6"/>
  <c r="K360" i="6"/>
  <c r="K361" i="6"/>
  <c r="K362" i="6"/>
  <c r="K363" i="6"/>
  <c r="K364" i="6"/>
  <c r="K365" i="6"/>
  <c r="K366" i="6"/>
  <c r="K367" i="6"/>
  <c r="K368" i="6"/>
  <c r="K369" i="6"/>
  <c r="K370" i="6"/>
  <c r="K371" i="6"/>
  <c r="K372" i="6"/>
  <c r="K373" i="6"/>
  <c r="K374" i="6"/>
  <c r="K375" i="6"/>
  <c r="K376" i="6"/>
  <c r="K377" i="6"/>
  <c r="K378" i="6"/>
  <c r="K379" i="6"/>
  <c r="K380" i="6"/>
  <c r="K381" i="6"/>
  <c r="K382" i="6"/>
  <c r="K383" i="6"/>
  <c r="K384" i="6"/>
  <c r="K385" i="6"/>
  <c r="K386" i="6"/>
  <c r="K387" i="6"/>
  <c r="K388" i="6"/>
  <c r="K389" i="6"/>
  <c r="K390" i="6"/>
  <c r="K391" i="6"/>
  <c r="K392" i="6"/>
  <c r="K393" i="6"/>
  <c r="K394" i="6"/>
  <c r="K395" i="6"/>
  <c r="K396" i="6"/>
  <c r="K397" i="6"/>
  <c r="K398" i="6"/>
  <c r="K399" i="6"/>
  <c r="K400" i="6"/>
  <c r="K401" i="6"/>
  <c r="K402" i="6"/>
  <c r="K403" i="6"/>
  <c r="K404" i="6"/>
  <c r="K405" i="6"/>
  <c r="K406" i="6"/>
  <c r="K407" i="6"/>
  <c r="K408" i="6"/>
  <c r="K409" i="6"/>
  <c r="K410" i="6"/>
  <c r="J280" i="6"/>
  <c r="J281" i="6"/>
  <c r="J282" i="6"/>
  <c r="J283" i="6"/>
  <c r="J284" i="6"/>
  <c r="J285" i="6"/>
  <c r="J286" i="6"/>
  <c r="J287" i="6"/>
  <c r="J288" i="6"/>
  <c r="J289" i="6"/>
  <c r="J290" i="6"/>
  <c r="J291" i="6"/>
  <c r="J292" i="6"/>
  <c r="J293" i="6"/>
  <c r="J294" i="6"/>
  <c r="J295" i="6"/>
  <c r="J296" i="6"/>
  <c r="J297" i="6"/>
  <c r="J298" i="6"/>
  <c r="J299" i="6"/>
  <c r="J300" i="6"/>
  <c r="J301" i="6"/>
  <c r="J302" i="6"/>
  <c r="J303" i="6"/>
  <c r="J304" i="6"/>
  <c r="J305" i="6"/>
  <c r="J306" i="6"/>
  <c r="J307" i="6"/>
  <c r="J308" i="6"/>
  <c r="J309" i="6"/>
  <c r="J310" i="6"/>
  <c r="J311" i="6"/>
  <c r="J312" i="6"/>
  <c r="J313" i="6"/>
  <c r="J314" i="6"/>
  <c r="J315" i="6"/>
  <c r="J316" i="6"/>
  <c r="J317" i="6"/>
  <c r="J318" i="6"/>
  <c r="J319" i="6"/>
  <c r="J320" i="6"/>
  <c r="J321" i="6"/>
  <c r="J322" i="6"/>
  <c r="J323" i="6"/>
  <c r="J324" i="6"/>
  <c r="J325" i="6"/>
  <c r="J326" i="6"/>
  <c r="J327" i="6"/>
  <c r="J328" i="6"/>
  <c r="J329" i="6"/>
  <c r="J330" i="6"/>
  <c r="J331" i="6"/>
  <c r="J332" i="6"/>
  <c r="J333" i="6"/>
  <c r="J334" i="6"/>
  <c r="J335" i="6"/>
  <c r="J336" i="6"/>
  <c r="J337" i="6"/>
  <c r="J338" i="6"/>
  <c r="J339" i="6"/>
  <c r="J340" i="6"/>
  <c r="J341" i="6"/>
  <c r="J342" i="6"/>
  <c r="J343" i="6"/>
  <c r="J344" i="6"/>
  <c r="J345" i="6"/>
  <c r="J346" i="6"/>
  <c r="J347" i="6"/>
  <c r="J348" i="6"/>
  <c r="J349" i="6"/>
  <c r="J350" i="6"/>
  <c r="J351" i="6"/>
  <c r="J352" i="6"/>
  <c r="J353" i="6"/>
  <c r="J354" i="6"/>
  <c r="J355" i="6"/>
  <c r="J356" i="6"/>
  <c r="J357" i="6"/>
  <c r="J358" i="6"/>
  <c r="J359" i="6"/>
  <c r="J360" i="6"/>
  <c r="J361" i="6"/>
  <c r="J362" i="6"/>
  <c r="J363" i="6"/>
  <c r="J364" i="6"/>
  <c r="J365" i="6"/>
  <c r="J366" i="6"/>
  <c r="J367" i="6"/>
  <c r="J368" i="6"/>
  <c r="J369" i="6"/>
  <c r="J370" i="6"/>
  <c r="J371" i="6"/>
  <c r="J372" i="6"/>
  <c r="J373" i="6"/>
  <c r="J374" i="6"/>
  <c r="J375" i="6"/>
  <c r="J376" i="6"/>
  <c r="J377" i="6"/>
  <c r="J378" i="6"/>
  <c r="J379" i="6"/>
  <c r="J380" i="6"/>
  <c r="J381" i="6"/>
  <c r="J382" i="6"/>
  <c r="J383" i="6"/>
  <c r="J384" i="6"/>
  <c r="J385" i="6"/>
  <c r="J386" i="6"/>
  <c r="J387" i="6"/>
  <c r="J388" i="6"/>
  <c r="J389" i="6"/>
  <c r="J390" i="6"/>
  <c r="J391" i="6"/>
  <c r="J392" i="6"/>
  <c r="J393" i="6"/>
  <c r="J394" i="6"/>
  <c r="J395" i="6"/>
  <c r="J396" i="6"/>
  <c r="J397" i="6"/>
  <c r="J398" i="6"/>
  <c r="J399" i="6"/>
  <c r="J400" i="6"/>
  <c r="J401" i="6"/>
  <c r="J402" i="6"/>
  <c r="J403" i="6"/>
  <c r="J404" i="6"/>
  <c r="J405" i="6"/>
  <c r="J406" i="6"/>
  <c r="J407" i="6"/>
  <c r="J408" i="6"/>
  <c r="J409" i="6"/>
  <c r="J410" i="6"/>
  <c r="I280" i="6"/>
  <c r="I281" i="6"/>
  <c r="I282" i="6"/>
  <c r="I283" i="6"/>
  <c r="I284" i="6"/>
  <c r="I285" i="6"/>
  <c r="I286" i="6"/>
  <c r="I287" i="6"/>
  <c r="I288" i="6"/>
  <c r="I289" i="6"/>
  <c r="I290" i="6"/>
  <c r="I291" i="6"/>
  <c r="I292" i="6"/>
  <c r="I293" i="6"/>
  <c r="I294" i="6"/>
  <c r="I295" i="6"/>
  <c r="I296" i="6"/>
  <c r="I297" i="6"/>
  <c r="I298" i="6"/>
  <c r="I299" i="6"/>
  <c r="I300" i="6"/>
  <c r="I301" i="6"/>
  <c r="I302" i="6"/>
  <c r="I303" i="6"/>
  <c r="I304" i="6"/>
  <c r="I305" i="6"/>
  <c r="I306" i="6"/>
  <c r="I307" i="6"/>
  <c r="I308" i="6"/>
  <c r="I309" i="6"/>
  <c r="I310" i="6"/>
  <c r="I311" i="6"/>
  <c r="I312" i="6"/>
  <c r="I313" i="6"/>
  <c r="I314" i="6"/>
  <c r="I315" i="6"/>
  <c r="I316" i="6"/>
  <c r="I317" i="6"/>
  <c r="I318" i="6"/>
  <c r="I319" i="6"/>
  <c r="I320" i="6"/>
  <c r="I321" i="6"/>
  <c r="I322" i="6"/>
  <c r="I323" i="6"/>
  <c r="I324" i="6"/>
  <c r="I325" i="6"/>
  <c r="I326" i="6"/>
  <c r="I327" i="6"/>
  <c r="I328" i="6"/>
  <c r="I329" i="6"/>
  <c r="I330" i="6"/>
  <c r="I331" i="6"/>
  <c r="I332" i="6"/>
  <c r="I333" i="6"/>
  <c r="I334" i="6"/>
  <c r="I335" i="6"/>
  <c r="I336" i="6"/>
  <c r="I337" i="6"/>
  <c r="I338" i="6"/>
  <c r="I339" i="6"/>
  <c r="I340" i="6"/>
  <c r="I341" i="6"/>
  <c r="I342" i="6"/>
  <c r="I343" i="6"/>
  <c r="I344" i="6"/>
  <c r="I345" i="6"/>
  <c r="I346" i="6"/>
  <c r="I347" i="6"/>
  <c r="I348" i="6"/>
  <c r="I349" i="6"/>
  <c r="I350" i="6"/>
  <c r="I351" i="6"/>
  <c r="I352" i="6"/>
  <c r="I353" i="6"/>
  <c r="I354" i="6"/>
  <c r="I355" i="6"/>
  <c r="I356" i="6"/>
  <c r="I357" i="6"/>
  <c r="I358" i="6"/>
  <c r="I359" i="6"/>
  <c r="I360" i="6"/>
  <c r="I361" i="6"/>
  <c r="I362" i="6"/>
  <c r="I363" i="6"/>
  <c r="I364" i="6"/>
  <c r="I365" i="6"/>
  <c r="I366" i="6"/>
  <c r="I367" i="6"/>
  <c r="I368" i="6"/>
  <c r="I369" i="6"/>
  <c r="I370" i="6"/>
  <c r="I371" i="6"/>
  <c r="I372" i="6"/>
  <c r="I373" i="6"/>
  <c r="I374" i="6"/>
  <c r="I375" i="6"/>
  <c r="I376" i="6"/>
  <c r="I377" i="6"/>
  <c r="I378" i="6"/>
  <c r="I379" i="6"/>
  <c r="I380" i="6"/>
  <c r="I381" i="6"/>
  <c r="I382" i="6"/>
  <c r="I383" i="6"/>
  <c r="I384" i="6"/>
  <c r="I385" i="6"/>
  <c r="I386" i="6"/>
  <c r="I387" i="6"/>
  <c r="I388" i="6"/>
  <c r="I389" i="6"/>
  <c r="I390" i="6"/>
  <c r="I391" i="6"/>
  <c r="I392" i="6"/>
  <c r="I393" i="6"/>
  <c r="I394" i="6"/>
  <c r="I395" i="6"/>
  <c r="I396" i="6"/>
  <c r="I397" i="6"/>
  <c r="I398" i="6"/>
  <c r="I399" i="6"/>
  <c r="I400" i="6"/>
  <c r="I401" i="6"/>
  <c r="I402" i="6"/>
  <c r="I403" i="6"/>
  <c r="I404" i="6"/>
  <c r="I405" i="6"/>
  <c r="I406" i="6"/>
  <c r="I407" i="6"/>
  <c r="I408" i="6"/>
  <c r="I409" i="6"/>
  <c r="I410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2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0" i="6"/>
  <c r="G351" i="6"/>
  <c r="G352" i="6"/>
  <c r="G353" i="6"/>
  <c r="G354" i="6"/>
  <c r="G355" i="6"/>
  <c r="G356" i="6"/>
  <c r="G357" i="6"/>
  <c r="G358" i="6"/>
  <c r="G359" i="6"/>
  <c r="G360" i="6"/>
  <c r="G361" i="6"/>
  <c r="G362" i="6"/>
  <c r="G363" i="6"/>
  <c r="G364" i="6"/>
  <c r="G365" i="6"/>
  <c r="G366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0" i="6"/>
  <c r="G391" i="6"/>
  <c r="G392" i="6"/>
  <c r="G393" i="6"/>
  <c r="G394" i="6"/>
  <c r="G395" i="6"/>
  <c r="G396" i="6"/>
  <c r="G397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B410" i="6" l="1"/>
  <c r="F434" i="2"/>
  <c r="CT435" i="2"/>
  <c r="CS435" i="2"/>
  <c r="CR435" i="2"/>
  <c r="CQ435" i="2"/>
  <c r="CP435" i="2"/>
  <c r="CO435" i="2"/>
  <c r="CN435" i="2"/>
  <c r="CM435" i="2"/>
  <c r="CL435" i="2"/>
  <c r="CK435" i="2"/>
  <c r="CJ435" i="2"/>
  <c r="CI435" i="2"/>
  <c r="CH435" i="2"/>
  <c r="CG435" i="2"/>
  <c r="CF435" i="2"/>
  <c r="CE435" i="2"/>
  <c r="CD435" i="2"/>
  <c r="CC435" i="2"/>
  <c r="CB435" i="2"/>
  <c r="CA435" i="2"/>
  <c r="BZ435" i="2"/>
  <c r="BY435" i="2"/>
  <c r="BX435" i="2"/>
  <c r="BW435" i="2"/>
  <c r="BV435" i="2"/>
  <c r="BU435" i="2"/>
  <c r="BT435" i="2"/>
  <c r="BS435" i="2"/>
  <c r="BR435" i="2"/>
  <c r="BQ435" i="2"/>
  <c r="BP435" i="2"/>
  <c r="BO435" i="2"/>
  <c r="BN435" i="2"/>
  <c r="BM435" i="2"/>
  <c r="BL435" i="2"/>
  <c r="BK435" i="2"/>
  <c r="BJ435" i="2"/>
  <c r="BI435" i="2"/>
  <c r="BH435" i="2"/>
  <c r="BG435" i="2"/>
  <c r="BF435" i="2"/>
  <c r="BE435" i="2"/>
  <c r="BD435" i="2"/>
  <c r="BC435" i="2"/>
  <c r="BB435" i="2"/>
  <c r="BA435" i="2"/>
  <c r="AZ435" i="2"/>
  <c r="AY435" i="2"/>
  <c r="AX435" i="2"/>
  <c r="AW435" i="2"/>
  <c r="AV435" i="2"/>
  <c r="AU435" i="2"/>
  <c r="AT435" i="2"/>
  <c r="AS435" i="2"/>
  <c r="AR435" i="2"/>
  <c r="AQ435" i="2"/>
  <c r="AP435" i="2"/>
  <c r="AO435" i="2"/>
  <c r="AN435" i="2"/>
  <c r="AM435" i="2"/>
  <c r="AL435" i="2"/>
  <c r="AK435" i="2"/>
  <c r="AJ435" i="2"/>
  <c r="AI435" i="2"/>
  <c r="AH435" i="2"/>
  <c r="AG435" i="2"/>
  <c r="AF435" i="2"/>
  <c r="AE435" i="2"/>
  <c r="AD435" i="2"/>
  <c r="AC435" i="2"/>
  <c r="AB435" i="2"/>
  <c r="AA435" i="2"/>
  <c r="Z435" i="2"/>
  <c r="Y435" i="2"/>
  <c r="X435" i="2"/>
  <c r="W435" i="2"/>
  <c r="V435" i="2"/>
  <c r="U435" i="2"/>
  <c r="T435" i="2"/>
  <c r="S435" i="2"/>
  <c r="R435" i="2"/>
  <c r="Q435" i="2"/>
  <c r="P435" i="2"/>
  <c r="O435" i="2"/>
  <c r="N435" i="2"/>
  <c r="M435" i="2"/>
  <c r="L435" i="2"/>
  <c r="K435" i="2"/>
  <c r="J435" i="2"/>
  <c r="I435" i="2"/>
  <c r="H435" i="2"/>
  <c r="G435" i="2"/>
  <c r="EZ435" i="2" s="1"/>
  <c r="E435" i="2"/>
  <c r="C11818" i="1"/>
  <c r="C11819" i="1"/>
  <c r="C11820" i="1" s="1"/>
  <c r="E11818" i="1"/>
  <c r="B409" i="6"/>
  <c r="F433" i="2"/>
  <c r="CT434" i="2"/>
  <c r="CS434" i="2"/>
  <c r="CR434" i="2"/>
  <c r="CQ434" i="2"/>
  <c r="CP434" i="2"/>
  <c r="CO434" i="2"/>
  <c r="CN434" i="2"/>
  <c r="CM434" i="2"/>
  <c r="CL434" i="2"/>
  <c r="CK434" i="2"/>
  <c r="CJ434" i="2"/>
  <c r="CI434" i="2"/>
  <c r="CH434" i="2"/>
  <c r="CG434" i="2"/>
  <c r="CF434" i="2"/>
  <c r="CE434" i="2"/>
  <c r="CD434" i="2"/>
  <c r="CC434" i="2"/>
  <c r="CB434" i="2"/>
  <c r="CA434" i="2"/>
  <c r="BZ434" i="2"/>
  <c r="BY434" i="2"/>
  <c r="BX434" i="2"/>
  <c r="BW434" i="2"/>
  <c r="BV434" i="2"/>
  <c r="BU434" i="2"/>
  <c r="BT434" i="2"/>
  <c r="BS434" i="2"/>
  <c r="BR434" i="2"/>
  <c r="BQ434" i="2"/>
  <c r="BP434" i="2"/>
  <c r="BO434" i="2"/>
  <c r="BN434" i="2"/>
  <c r="BM434" i="2"/>
  <c r="BL434" i="2"/>
  <c r="BK434" i="2"/>
  <c r="BJ434" i="2"/>
  <c r="BI434" i="2"/>
  <c r="BH434" i="2"/>
  <c r="BG434" i="2"/>
  <c r="BF434" i="2"/>
  <c r="BE434" i="2"/>
  <c r="BD434" i="2"/>
  <c r="BC434" i="2"/>
  <c r="BB434" i="2"/>
  <c r="BA434" i="2"/>
  <c r="AZ434" i="2"/>
  <c r="AY434" i="2"/>
  <c r="AX434" i="2"/>
  <c r="AW434" i="2"/>
  <c r="AV434" i="2"/>
  <c r="AU434" i="2"/>
  <c r="AT434" i="2"/>
  <c r="AS434" i="2"/>
  <c r="AR434" i="2"/>
  <c r="AQ434" i="2"/>
  <c r="AP434" i="2"/>
  <c r="AO434" i="2"/>
  <c r="AN434" i="2"/>
  <c r="AM434" i="2"/>
  <c r="AL434" i="2"/>
  <c r="AK434" i="2"/>
  <c r="AJ434" i="2"/>
  <c r="AI434" i="2"/>
  <c r="AH434" i="2"/>
  <c r="AG434" i="2"/>
  <c r="AF434" i="2"/>
  <c r="AE434" i="2"/>
  <c r="AD434" i="2"/>
  <c r="AC434" i="2"/>
  <c r="AB434" i="2"/>
  <c r="AA434" i="2"/>
  <c r="Z434" i="2"/>
  <c r="Y434" i="2"/>
  <c r="X434" i="2"/>
  <c r="W434" i="2"/>
  <c r="V434" i="2"/>
  <c r="U434" i="2"/>
  <c r="T434" i="2"/>
  <c r="S434" i="2"/>
  <c r="R434" i="2"/>
  <c r="Q434" i="2"/>
  <c r="P434" i="2"/>
  <c r="O434" i="2"/>
  <c r="N434" i="2"/>
  <c r="M434" i="2"/>
  <c r="L434" i="2"/>
  <c r="K434" i="2"/>
  <c r="J434" i="2"/>
  <c r="I434" i="2"/>
  <c r="H434" i="2"/>
  <c r="G434" i="2"/>
  <c r="EZ434" i="2" s="1"/>
  <c r="E434" i="2"/>
  <c r="C11790" i="1"/>
  <c r="E11790" i="1" s="1"/>
  <c r="C11791" i="1"/>
  <c r="C11792" i="1" s="1"/>
  <c r="B408" i="6"/>
  <c r="F432" i="2"/>
  <c r="CT433" i="2"/>
  <c r="CS433" i="2"/>
  <c r="CR433" i="2"/>
  <c r="CQ433" i="2"/>
  <c r="CP433" i="2"/>
  <c r="CO433" i="2"/>
  <c r="CN433" i="2"/>
  <c r="CM433" i="2"/>
  <c r="CL433" i="2"/>
  <c r="CK433" i="2"/>
  <c r="CJ433" i="2"/>
  <c r="CI433" i="2"/>
  <c r="CH433" i="2"/>
  <c r="CG433" i="2"/>
  <c r="CF433" i="2"/>
  <c r="CE433" i="2"/>
  <c r="CD433" i="2"/>
  <c r="CC433" i="2"/>
  <c r="CB433" i="2"/>
  <c r="CA433" i="2"/>
  <c r="BZ433" i="2"/>
  <c r="BY433" i="2"/>
  <c r="BX433" i="2"/>
  <c r="BW433" i="2"/>
  <c r="BV433" i="2"/>
  <c r="BU433" i="2"/>
  <c r="BT433" i="2"/>
  <c r="BS433" i="2"/>
  <c r="BR433" i="2"/>
  <c r="BQ433" i="2"/>
  <c r="BP433" i="2"/>
  <c r="BO433" i="2"/>
  <c r="BN433" i="2"/>
  <c r="BM433" i="2"/>
  <c r="BL433" i="2"/>
  <c r="BK433" i="2"/>
  <c r="BJ433" i="2"/>
  <c r="BI433" i="2"/>
  <c r="BH433" i="2"/>
  <c r="BG433" i="2"/>
  <c r="BF433" i="2"/>
  <c r="BE433" i="2"/>
  <c r="BD433" i="2"/>
  <c r="BC433" i="2"/>
  <c r="BB433" i="2"/>
  <c r="BA433" i="2"/>
  <c r="AZ433" i="2"/>
  <c r="AY433" i="2"/>
  <c r="AX433" i="2"/>
  <c r="AW433" i="2"/>
  <c r="AV433" i="2"/>
  <c r="AU433" i="2"/>
  <c r="AT433" i="2"/>
  <c r="AS433" i="2"/>
  <c r="AR433" i="2"/>
  <c r="AQ433" i="2"/>
  <c r="AP433" i="2"/>
  <c r="AO433" i="2"/>
  <c r="AN433" i="2"/>
  <c r="AM433" i="2"/>
  <c r="AL433" i="2"/>
  <c r="AK433" i="2"/>
  <c r="AJ433" i="2"/>
  <c r="AI433" i="2"/>
  <c r="AH433" i="2"/>
  <c r="AG433" i="2"/>
  <c r="AF433" i="2"/>
  <c r="AE433" i="2"/>
  <c r="AD433" i="2"/>
  <c r="AC433" i="2"/>
  <c r="AB433" i="2"/>
  <c r="AA433" i="2"/>
  <c r="Z433" i="2"/>
  <c r="Y433" i="2"/>
  <c r="X433" i="2"/>
  <c r="W433" i="2"/>
  <c r="V433" i="2"/>
  <c r="U433" i="2"/>
  <c r="T433" i="2"/>
  <c r="S433" i="2"/>
  <c r="R433" i="2"/>
  <c r="Q433" i="2"/>
  <c r="P433" i="2"/>
  <c r="O433" i="2"/>
  <c r="N433" i="2"/>
  <c r="M433" i="2"/>
  <c r="L433" i="2"/>
  <c r="K433" i="2"/>
  <c r="J433" i="2"/>
  <c r="I433" i="2"/>
  <c r="H433" i="2"/>
  <c r="G433" i="2"/>
  <c r="EZ433" i="2" s="1"/>
  <c r="E433" i="2"/>
  <c r="C11762" i="1"/>
  <c r="C11763" i="1" s="1"/>
  <c r="B407" i="6"/>
  <c r="F431" i="2"/>
  <c r="E432" i="2"/>
  <c r="B406" i="6"/>
  <c r="F430" i="2"/>
  <c r="E431" i="2"/>
  <c r="B405" i="6"/>
  <c r="F429" i="2"/>
  <c r="E430" i="2"/>
  <c r="B404" i="6"/>
  <c r="F428" i="2"/>
  <c r="E429" i="2"/>
  <c r="B403" i="6"/>
  <c r="F427" i="2"/>
  <c r="E428" i="2"/>
  <c r="B402" i="6"/>
  <c r="F426" i="2"/>
  <c r="E427" i="2"/>
  <c r="B401" i="6"/>
  <c r="F425" i="2"/>
  <c r="E426" i="2"/>
  <c r="DA435" i="2" l="1"/>
  <c r="CY435" i="2"/>
  <c r="CZ435" i="2"/>
  <c r="DB435" i="2"/>
  <c r="DC435" i="2"/>
  <c r="CV435" i="2"/>
  <c r="DD435" i="2"/>
  <c r="CW435" i="2"/>
  <c r="CX435" i="2"/>
  <c r="C11821" i="1"/>
  <c r="E11820" i="1"/>
  <c r="CY434" i="2"/>
  <c r="CZ434" i="2"/>
  <c r="DA434" i="2"/>
  <c r="E11819" i="1"/>
  <c r="DB434" i="2"/>
  <c r="DC434" i="2"/>
  <c r="CV434" i="2"/>
  <c r="DD434" i="2"/>
  <c r="CW434" i="2"/>
  <c r="CX434" i="2"/>
  <c r="C11793" i="1"/>
  <c r="E11792" i="1"/>
  <c r="CZ433" i="2"/>
  <c r="DA433" i="2"/>
  <c r="DB433" i="2"/>
  <c r="E11791" i="1"/>
  <c r="DC433" i="2"/>
  <c r="CV433" i="2"/>
  <c r="DD433" i="2"/>
  <c r="CW433" i="2"/>
  <c r="CX433" i="2"/>
  <c r="CY433" i="2"/>
  <c r="C11764" i="1"/>
  <c r="E11763" i="1"/>
  <c r="E11762" i="1"/>
  <c r="B400" i="6"/>
  <c r="F424" i="2"/>
  <c r="E425" i="2"/>
  <c r="B399" i="6"/>
  <c r="F423" i="2"/>
  <c r="E424" i="2"/>
  <c r="B398" i="6"/>
  <c r="F422" i="2"/>
  <c r="E423" i="2"/>
  <c r="C11822" i="1" l="1"/>
  <c r="E11821" i="1"/>
  <c r="C11794" i="1"/>
  <c r="E11793" i="1"/>
  <c r="C11765" i="1"/>
  <c r="E11764" i="1"/>
  <c r="B397" i="6"/>
  <c r="F421" i="2"/>
  <c r="E422" i="2"/>
  <c r="B396" i="6"/>
  <c r="F420" i="2"/>
  <c r="E421" i="2"/>
  <c r="B395" i="6"/>
  <c r="F419" i="2"/>
  <c r="E420" i="2"/>
  <c r="B394" i="6"/>
  <c r="F418" i="2"/>
  <c r="E419" i="2"/>
  <c r="B393" i="6"/>
  <c r="F417" i="2"/>
  <c r="E418" i="2"/>
  <c r="B392" i="6"/>
  <c r="F416" i="2"/>
  <c r="E417" i="2"/>
  <c r="B391" i="6"/>
  <c r="F415" i="2"/>
  <c r="E416" i="2"/>
  <c r="B390" i="6"/>
  <c r="F414" i="2"/>
  <c r="E415" i="2"/>
  <c r="B389" i="6"/>
  <c r="F413" i="2"/>
  <c r="E414" i="2"/>
  <c r="B388" i="6"/>
  <c r="F412" i="2"/>
  <c r="E413" i="2"/>
  <c r="B387" i="6"/>
  <c r="F411" i="2"/>
  <c r="E412" i="2"/>
  <c r="B386" i="6"/>
  <c r="F410" i="2"/>
  <c r="E411" i="2"/>
  <c r="B385" i="6"/>
  <c r="F409" i="2"/>
  <c r="E410" i="2"/>
  <c r="C11823" i="1" l="1"/>
  <c r="E11822" i="1"/>
  <c r="C11795" i="1"/>
  <c r="E11794" i="1"/>
  <c r="E11765" i="1"/>
  <c r="C11766" i="1"/>
  <c r="B384" i="6"/>
  <c r="F408" i="2"/>
  <c r="E409" i="2"/>
  <c r="B383" i="6"/>
  <c r="F407" i="2"/>
  <c r="E408" i="2"/>
  <c r="B382" i="6"/>
  <c r="F406" i="2"/>
  <c r="E407" i="2"/>
  <c r="B381" i="6"/>
  <c r="F405" i="2"/>
  <c r="E406" i="2"/>
  <c r="B380" i="6"/>
  <c r="F404" i="2"/>
  <c r="E405" i="2"/>
  <c r="B379" i="6"/>
  <c r="F403" i="2"/>
  <c r="E404" i="2"/>
  <c r="B378" i="6"/>
  <c r="F402" i="2"/>
  <c r="E403" i="2"/>
  <c r="B377" i="6"/>
  <c r="F401" i="2"/>
  <c r="E402" i="2"/>
  <c r="C11824" i="1" l="1"/>
  <c r="E11823" i="1"/>
  <c r="C11796" i="1"/>
  <c r="E11795" i="1"/>
  <c r="E11766" i="1"/>
  <c r="C11767" i="1"/>
  <c r="B376" i="6"/>
  <c r="F400" i="2"/>
  <c r="E401" i="2"/>
  <c r="B375" i="6"/>
  <c r="F399" i="2"/>
  <c r="E400" i="2"/>
  <c r="B374" i="6"/>
  <c r="F398" i="2"/>
  <c r="E399" i="2"/>
  <c r="B373" i="6"/>
  <c r="F397" i="2"/>
  <c r="E398" i="2"/>
  <c r="B372" i="6"/>
  <c r="F396" i="2"/>
  <c r="E397" i="2"/>
  <c r="B371" i="6"/>
  <c r="F395" i="2"/>
  <c r="E396" i="2"/>
  <c r="B370" i="6"/>
  <c r="F394" i="2"/>
  <c r="E395" i="2"/>
  <c r="B369" i="6"/>
  <c r="F393" i="2"/>
  <c r="E394" i="2"/>
  <c r="B368" i="6"/>
  <c r="F392" i="2"/>
  <c r="E393" i="2"/>
  <c r="C11825" i="1" l="1"/>
  <c r="E11824" i="1"/>
  <c r="C11797" i="1"/>
  <c r="E11796" i="1"/>
  <c r="C11768" i="1"/>
  <c r="E11767" i="1"/>
  <c r="B367" i="6"/>
  <c r="F391" i="2"/>
  <c r="E392" i="2"/>
  <c r="C11826" i="1" l="1"/>
  <c r="E11825" i="1"/>
  <c r="C11798" i="1"/>
  <c r="E11797" i="1"/>
  <c r="C11769" i="1"/>
  <c r="E11768" i="1"/>
  <c r="P3" i="15"/>
  <c r="B366" i="6"/>
  <c r="F390" i="2"/>
  <c r="E391" i="2"/>
  <c r="B365" i="6"/>
  <c r="C53" i="15"/>
  <c r="C69" i="15"/>
  <c r="C10" i="15"/>
  <c r="C26" i="15"/>
  <c r="C54" i="15"/>
  <c r="C70" i="15"/>
  <c r="C11" i="15"/>
  <c r="C27" i="15"/>
  <c r="C43" i="15"/>
  <c r="C59" i="15"/>
  <c r="C75" i="15"/>
  <c r="C34" i="15"/>
  <c r="C16" i="15"/>
  <c r="C32" i="15"/>
  <c r="C48" i="15"/>
  <c r="C64" i="15"/>
  <c r="C5" i="15"/>
  <c r="C21" i="15"/>
  <c r="C41" i="15"/>
  <c r="C57" i="15"/>
  <c r="C73" i="15"/>
  <c r="C14" i="15"/>
  <c r="C30" i="15"/>
  <c r="C42" i="15"/>
  <c r="C58" i="15"/>
  <c r="C74" i="15"/>
  <c r="C38" i="15"/>
  <c r="C15" i="15"/>
  <c r="C31" i="15"/>
  <c r="C47" i="15"/>
  <c r="C63" i="15"/>
  <c r="C4" i="15"/>
  <c r="C20" i="15"/>
  <c r="C52" i="15"/>
  <c r="C68" i="15"/>
  <c r="C9" i="15"/>
  <c r="C25" i="15"/>
  <c r="C45" i="15"/>
  <c r="C61" i="15"/>
  <c r="C77" i="15"/>
  <c r="C36" i="15"/>
  <c r="C18" i="15"/>
  <c r="C3" i="15"/>
  <c r="C46" i="15"/>
  <c r="C62" i="15"/>
  <c r="C37" i="15"/>
  <c r="C19" i="15"/>
  <c r="C51" i="15"/>
  <c r="C67" i="15"/>
  <c r="C8" i="15"/>
  <c r="C24" i="15"/>
  <c r="C40" i="15"/>
  <c r="C56" i="15"/>
  <c r="C72" i="15"/>
  <c r="C13" i="15"/>
  <c r="C29" i="15"/>
  <c r="C49" i="15"/>
  <c r="C65" i="15"/>
  <c r="C6" i="15"/>
  <c r="C22" i="15"/>
  <c r="C50" i="15"/>
  <c r="C66" i="15"/>
  <c r="C7" i="15"/>
  <c r="C23" i="15"/>
  <c r="C39" i="15"/>
  <c r="C55" i="15"/>
  <c r="C71" i="15"/>
  <c r="C12" i="15"/>
  <c r="C28" i="15"/>
  <c r="C44" i="15"/>
  <c r="C60" i="15"/>
  <c r="C76" i="15"/>
  <c r="C35" i="15"/>
  <c r="C17" i="15"/>
  <c r="C33" i="15"/>
  <c r="C11827" i="1" l="1"/>
  <c r="E11826" i="1"/>
  <c r="C11799" i="1"/>
  <c r="E11798" i="1"/>
  <c r="E11769" i="1"/>
  <c r="C11770" i="1"/>
  <c r="F389" i="2"/>
  <c r="E390" i="2"/>
  <c r="B364" i="6"/>
  <c r="B363" i="6"/>
  <c r="F388" i="2"/>
  <c r="E388" i="2"/>
  <c r="F387" i="2"/>
  <c r="E389" i="2"/>
  <c r="N16" i="6"/>
  <c r="B362" i="6"/>
  <c r="F386" i="2"/>
  <c r="E387" i="2"/>
  <c r="C10502" i="1"/>
  <c r="E10502" i="1" s="1"/>
  <c r="A14" i="7"/>
  <c r="B361" i="6"/>
  <c r="C11828" i="1" l="1"/>
  <c r="E11827" i="1"/>
  <c r="C11800" i="1"/>
  <c r="E11799" i="1"/>
  <c r="C11771" i="1"/>
  <c r="E11770" i="1"/>
  <c r="C10503" i="1"/>
  <c r="C10504" i="1" s="1"/>
  <c r="E10504" i="1" s="1"/>
  <c r="F385" i="2"/>
  <c r="E386" i="2"/>
  <c r="C11829" i="1" l="1"/>
  <c r="E11828" i="1"/>
  <c r="C11801" i="1"/>
  <c r="E11800" i="1"/>
  <c r="C11772" i="1"/>
  <c r="E11771" i="1"/>
  <c r="C10505" i="1"/>
  <c r="E10505" i="1" s="1"/>
  <c r="E10503" i="1"/>
  <c r="C10506" i="1"/>
  <c r="E10475" i="1"/>
  <c r="E10474" i="1"/>
  <c r="B360" i="6"/>
  <c r="F384" i="2"/>
  <c r="E385" i="2"/>
  <c r="B359" i="6"/>
  <c r="F383" i="2"/>
  <c r="E384" i="2"/>
  <c r="B358" i="6"/>
  <c r="F382" i="2"/>
  <c r="E383" i="2"/>
  <c r="B357" i="6"/>
  <c r="F381" i="2"/>
  <c r="E382" i="2"/>
  <c r="B356" i="6"/>
  <c r="F380" i="2"/>
  <c r="E381" i="2"/>
  <c r="B355" i="6"/>
  <c r="F379" i="2"/>
  <c r="E380" i="2"/>
  <c r="B354" i="6"/>
  <c r="F378" i="2"/>
  <c r="E379" i="2"/>
  <c r="B353" i="6"/>
  <c r="F377" i="2"/>
  <c r="E378" i="2"/>
  <c r="B352" i="6"/>
  <c r="F376" i="2"/>
  <c r="E377" i="2"/>
  <c r="B351" i="6"/>
  <c r="F375" i="2"/>
  <c r="E376" i="2"/>
  <c r="B350" i="6"/>
  <c r="F374" i="2"/>
  <c r="E375" i="2"/>
  <c r="B349" i="6"/>
  <c r="F373" i="2"/>
  <c r="E374" i="2"/>
  <c r="B348" i="6"/>
  <c r="F372" i="2"/>
  <c r="E373" i="2"/>
  <c r="B347" i="6"/>
  <c r="F371" i="2"/>
  <c r="E372" i="2"/>
  <c r="C11830" i="1" l="1"/>
  <c r="E11829" i="1"/>
  <c r="C11802" i="1"/>
  <c r="E11801" i="1"/>
  <c r="C11773" i="1"/>
  <c r="E11772" i="1"/>
  <c r="C10507" i="1"/>
  <c r="E10506" i="1"/>
  <c r="E10476" i="1"/>
  <c r="B346" i="6"/>
  <c r="F370" i="2"/>
  <c r="E371" i="2"/>
  <c r="B345" i="6"/>
  <c r="F369" i="2"/>
  <c r="E370" i="2"/>
  <c r="B344" i="6"/>
  <c r="F368" i="2"/>
  <c r="E369" i="2"/>
  <c r="B343" i="6"/>
  <c r="F367" i="2"/>
  <c r="E368" i="2"/>
  <c r="C11831" i="1" l="1"/>
  <c r="E11830" i="1"/>
  <c r="C11803" i="1"/>
  <c r="E11802" i="1"/>
  <c r="E11773" i="1"/>
  <c r="C11774" i="1"/>
  <c r="C10508" i="1"/>
  <c r="E10507" i="1"/>
  <c r="E10477" i="1"/>
  <c r="B342" i="6"/>
  <c r="F366" i="2"/>
  <c r="E367" i="2"/>
  <c r="B341" i="6"/>
  <c r="F365" i="2"/>
  <c r="E366" i="2"/>
  <c r="C11832" i="1" l="1"/>
  <c r="E11831" i="1"/>
  <c r="C11804" i="1"/>
  <c r="E11803" i="1"/>
  <c r="E11774" i="1"/>
  <c r="C11775" i="1"/>
  <c r="C10509" i="1"/>
  <c r="E10508" i="1"/>
  <c r="E10478" i="1"/>
  <c r="B340" i="6"/>
  <c r="F364" i="2"/>
  <c r="E365" i="2"/>
  <c r="B339" i="6"/>
  <c r="F363" i="2"/>
  <c r="E364" i="2"/>
  <c r="B338" i="6"/>
  <c r="F362" i="2"/>
  <c r="E363" i="2"/>
  <c r="B337" i="6"/>
  <c r="F361" i="2"/>
  <c r="E362" i="2"/>
  <c r="C11833" i="1" l="1"/>
  <c r="E11832" i="1"/>
  <c r="C11805" i="1"/>
  <c r="E11804" i="1"/>
  <c r="C11776" i="1"/>
  <c r="E11775" i="1"/>
  <c r="E10509" i="1"/>
  <c r="C10510" i="1"/>
  <c r="E10479" i="1"/>
  <c r="B336" i="6"/>
  <c r="F360" i="2"/>
  <c r="E361" i="2"/>
  <c r="C11834" i="1" l="1"/>
  <c r="E11833" i="1"/>
  <c r="C11806" i="1"/>
  <c r="E11805" i="1"/>
  <c r="C11777" i="1"/>
  <c r="E11776" i="1"/>
  <c r="C10511" i="1"/>
  <c r="E10510" i="1"/>
  <c r="E10480" i="1"/>
  <c r="B335" i="6"/>
  <c r="F359" i="2"/>
  <c r="E360" i="2"/>
  <c r="C11835" i="1" l="1"/>
  <c r="E11834" i="1"/>
  <c r="C11807" i="1"/>
  <c r="E11806" i="1"/>
  <c r="E11777" i="1"/>
  <c r="C11778" i="1"/>
  <c r="C10512" i="1"/>
  <c r="E10511" i="1"/>
  <c r="E10481" i="1"/>
  <c r="B334" i="6"/>
  <c r="F358" i="2"/>
  <c r="E359" i="2"/>
  <c r="C11836" i="1" l="1"/>
  <c r="E11835" i="1"/>
  <c r="C11808" i="1"/>
  <c r="E11807" i="1"/>
  <c r="E11778" i="1"/>
  <c r="C11779" i="1"/>
  <c r="C10513" i="1"/>
  <c r="E10512" i="1"/>
  <c r="E10482" i="1"/>
  <c r="B333" i="6"/>
  <c r="F357" i="2"/>
  <c r="E358" i="2"/>
  <c r="C11837" i="1" l="1"/>
  <c r="E11836" i="1"/>
  <c r="C11809" i="1"/>
  <c r="E11808" i="1"/>
  <c r="C11780" i="1"/>
  <c r="E11779" i="1"/>
  <c r="E10513" i="1"/>
  <c r="C10514" i="1"/>
  <c r="E10483" i="1"/>
  <c r="B332" i="6"/>
  <c r="F356" i="2"/>
  <c r="E357" i="2"/>
  <c r="C11838" i="1" l="1"/>
  <c r="E11837" i="1"/>
  <c r="C11810" i="1"/>
  <c r="E11809" i="1"/>
  <c r="C11781" i="1"/>
  <c r="E11780" i="1"/>
  <c r="C10515" i="1"/>
  <c r="E10514" i="1"/>
  <c r="E10484" i="1"/>
  <c r="B331" i="6"/>
  <c r="F355" i="2"/>
  <c r="E356" i="2"/>
  <c r="C11839" i="1" l="1"/>
  <c r="E11838" i="1"/>
  <c r="C11811" i="1"/>
  <c r="E11810" i="1"/>
  <c r="E11781" i="1"/>
  <c r="C11782" i="1"/>
  <c r="C10516" i="1"/>
  <c r="E10515" i="1"/>
  <c r="E10485" i="1"/>
  <c r="B330" i="6"/>
  <c r="F354" i="2"/>
  <c r="E355" i="2"/>
  <c r="C11840" i="1" l="1"/>
  <c r="E11839" i="1"/>
  <c r="C11812" i="1"/>
  <c r="E11811" i="1"/>
  <c r="E11782" i="1"/>
  <c r="C11783" i="1"/>
  <c r="C10517" i="1"/>
  <c r="E10516" i="1"/>
  <c r="E10486" i="1"/>
  <c r="B329" i="6"/>
  <c r="F353" i="2"/>
  <c r="E354" i="2"/>
  <c r="C11841" i="1" l="1"/>
  <c r="E11840" i="1"/>
  <c r="C11813" i="1"/>
  <c r="E11812" i="1"/>
  <c r="C11784" i="1"/>
  <c r="E11783" i="1"/>
  <c r="E10517" i="1"/>
  <c r="C10518" i="1"/>
  <c r="E10487" i="1"/>
  <c r="B328" i="6"/>
  <c r="F352" i="2"/>
  <c r="E353" i="2"/>
  <c r="C11842" i="1" l="1"/>
  <c r="E11841" i="1"/>
  <c r="C11814" i="1"/>
  <c r="E11813" i="1"/>
  <c r="C11785" i="1"/>
  <c r="E11784" i="1"/>
  <c r="C10519" i="1"/>
  <c r="E10518" i="1"/>
  <c r="E10488" i="1"/>
  <c r="B327" i="6"/>
  <c r="F351" i="2"/>
  <c r="E352" i="2"/>
  <c r="C11843" i="1" l="1"/>
  <c r="E11842" i="1"/>
  <c r="C11815" i="1"/>
  <c r="E11814" i="1"/>
  <c r="E11785" i="1"/>
  <c r="C11786" i="1"/>
  <c r="C10520" i="1"/>
  <c r="E10519" i="1"/>
  <c r="E10489" i="1"/>
  <c r="B326" i="6"/>
  <c r="F350" i="2"/>
  <c r="E351" i="2"/>
  <c r="C11844" i="1" l="1"/>
  <c r="E11843" i="1"/>
  <c r="C11816" i="1"/>
  <c r="E11815" i="1"/>
  <c r="C11787" i="1"/>
  <c r="E11786" i="1"/>
  <c r="C10521" i="1"/>
  <c r="E10520" i="1"/>
  <c r="E10490" i="1"/>
  <c r="B325" i="6"/>
  <c r="F349" i="2"/>
  <c r="E350" i="2"/>
  <c r="C11845" i="1" l="1"/>
  <c r="E11845" i="1" s="1"/>
  <c r="E11844" i="1"/>
  <c r="C11817" i="1"/>
  <c r="E11817" i="1" s="1"/>
  <c r="E11816" i="1"/>
  <c r="C11788" i="1"/>
  <c r="E11787" i="1"/>
  <c r="E10521" i="1"/>
  <c r="C10522" i="1"/>
  <c r="E10491" i="1"/>
  <c r="B324" i="6"/>
  <c r="F348" i="2"/>
  <c r="E349" i="2"/>
  <c r="C11789" i="1" l="1"/>
  <c r="E11789" i="1" s="1"/>
  <c r="E11788" i="1"/>
  <c r="C10523" i="1"/>
  <c r="E10522" i="1"/>
  <c r="E10492" i="1"/>
  <c r="B323" i="6"/>
  <c r="F347" i="2"/>
  <c r="E348" i="2"/>
  <c r="C10524" i="1" l="1"/>
  <c r="E10523" i="1"/>
  <c r="E10493" i="1"/>
  <c r="B322" i="6"/>
  <c r="F346" i="2"/>
  <c r="E347" i="2"/>
  <c r="C10525" i="1" l="1"/>
  <c r="E10524" i="1"/>
  <c r="E10494" i="1"/>
  <c r="B321" i="6"/>
  <c r="F345" i="2"/>
  <c r="E346" i="2"/>
  <c r="E10525" i="1" l="1"/>
  <c r="C10526" i="1"/>
  <c r="E10495" i="1"/>
  <c r="B320" i="6"/>
  <c r="F344" i="2"/>
  <c r="E345" i="2"/>
  <c r="C10527" i="1" l="1"/>
  <c r="E10526" i="1"/>
  <c r="E10496" i="1"/>
  <c r="B319" i="6"/>
  <c r="F343" i="2"/>
  <c r="E344" i="2"/>
  <c r="C10528" i="1" l="1"/>
  <c r="E10527" i="1"/>
  <c r="E10497" i="1"/>
  <c r="B318" i="6"/>
  <c r="F342" i="2"/>
  <c r="E343" i="2"/>
  <c r="C10529" i="1" l="1"/>
  <c r="E10528" i="1"/>
  <c r="E10498" i="1"/>
  <c r="B317" i="6"/>
  <c r="F341" i="2"/>
  <c r="E342" i="2"/>
  <c r="E10529" i="1" l="1"/>
  <c r="C10530" i="1"/>
  <c r="E10499" i="1"/>
  <c r="B316" i="6"/>
  <c r="F340" i="2"/>
  <c r="E341" i="2"/>
  <c r="C10531" i="1" l="1"/>
  <c r="E10530" i="1"/>
  <c r="E10501" i="1"/>
  <c r="E10500" i="1"/>
  <c r="B315" i="6"/>
  <c r="F339" i="2"/>
  <c r="E340" i="2"/>
  <c r="C10532" i="1" l="1"/>
  <c r="E10531" i="1"/>
  <c r="B314" i="6"/>
  <c r="F338" i="2"/>
  <c r="E339" i="2"/>
  <c r="C10533" i="1" l="1"/>
  <c r="E10532" i="1"/>
  <c r="B313" i="6"/>
  <c r="F337" i="2"/>
  <c r="E338" i="2"/>
  <c r="C10534" i="1" l="1"/>
  <c r="E10533" i="1"/>
  <c r="B312" i="6"/>
  <c r="F336" i="2"/>
  <c r="E337" i="2"/>
  <c r="C10535" i="1" l="1"/>
  <c r="E10534" i="1"/>
  <c r="B311" i="6"/>
  <c r="F335" i="2"/>
  <c r="E336" i="2"/>
  <c r="C10536" i="1" l="1"/>
  <c r="E10535" i="1"/>
  <c r="B310" i="6"/>
  <c r="F334" i="2"/>
  <c r="E335" i="2"/>
  <c r="C10537" i="1" l="1"/>
  <c r="E10536" i="1"/>
  <c r="B309" i="6"/>
  <c r="F333" i="2"/>
  <c r="E334" i="2"/>
  <c r="C10538" i="1" l="1"/>
  <c r="E10537" i="1"/>
  <c r="B308" i="6"/>
  <c r="F332" i="2"/>
  <c r="E333" i="2"/>
  <c r="C10539" i="1" l="1"/>
  <c r="E10538" i="1"/>
  <c r="B307" i="6"/>
  <c r="F331" i="2"/>
  <c r="E332" i="2"/>
  <c r="C10540" i="1" l="1"/>
  <c r="E10539" i="1"/>
  <c r="B306" i="6"/>
  <c r="F330" i="2"/>
  <c r="E331" i="2"/>
  <c r="C10541" i="1" l="1"/>
  <c r="E10540" i="1"/>
  <c r="B305" i="6"/>
  <c r="F329" i="2"/>
  <c r="E330" i="2"/>
  <c r="C10542" i="1" l="1"/>
  <c r="E10541" i="1"/>
  <c r="B304" i="6"/>
  <c r="F328" i="2"/>
  <c r="E329" i="2"/>
  <c r="C10543" i="1" l="1"/>
  <c r="E10542" i="1"/>
  <c r="B303" i="6"/>
  <c r="F327" i="2"/>
  <c r="E328" i="2"/>
  <c r="C10544" i="1" l="1"/>
  <c r="E10543" i="1"/>
  <c r="B302" i="6"/>
  <c r="F326" i="2"/>
  <c r="E327" i="2"/>
  <c r="C10545" i="1" l="1"/>
  <c r="E10544" i="1"/>
  <c r="B301" i="6"/>
  <c r="F325" i="2"/>
  <c r="E326" i="2"/>
  <c r="C10546" i="1" l="1"/>
  <c r="E10545" i="1"/>
  <c r="B300" i="6"/>
  <c r="F324" i="2"/>
  <c r="E325" i="2"/>
  <c r="C10547" i="1" l="1"/>
  <c r="E10546" i="1"/>
  <c r="B299" i="6"/>
  <c r="F323" i="2"/>
  <c r="E324" i="2"/>
  <c r="C10548" i="1" l="1"/>
  <c r="E10547" i="1"/>
  <c r="B298" i="6"/>
  <c r="F322" i="2"/>
  <c r="E323" i="2"/>
  <c r="C10549" i="1" l="1"/>
  <c r="E10548" i="1"/>
  <c r="B297" i="6"/>
  <c r="F321" i="2"/>
  <c r="E322" i="2"/>
  <c r="C10550" i="1" l="1"/>
  <c r="E10549" i="1"/>
  <c r="B296" i="6"/>
  <c r="F320" i="2"/>
  <c r="E321" i="2"/>
  <c r="C10551" i="1" l="1"/>
  <c r="E10550" i="1"/>
  <c r="B295" i="6"/>
  <c r="F319" i="2"/>
  <c r="E320" i="2"/>
  <c r="C10552" i="1" l="1"/>
  <c r="E10551" i="1"/>
  <c r="B294" i="6"/>
  <c r="F318" i="2"/>
  <c r="E319" i="2"/>
  <c r="C10553" i="1" l="1"/>
  <c r="E10552" i="1"/>
  <c r="B293" i="6"/>
  <c r="F317" i="2"/>
  <c r="E318" i="2"/>
  <c r="C10554" i="1" l="1"/>
  <c r="E10553" i="1"/>
  <c r="B292" i="6"/>
  <c r="F316" i="2"/>
  <c r="E317" i="2"/>
  <c r="C10555" i="1" l="1"/>
  <c r="E10554" i="1"/>
  <c r="B291" i="6"/>
  <c r="F315" i="2"/>
  <c r="E316" i="2"/>
  <c r="C10556" i="1" l="1"/>
  <c r="E10555" i="1"/>
  <c r="B290" i="6"/>
  <c r="F314" i="2"/>
  <c r="E315" i="2"/>
  <c r="C10557" i="1" l="1"/>
  <c r="E10556" i="1"/>
  <c r="B289" i="6"/>
  <c r="F313" i="2"/>
  <c r="E314" i="2"/>
  <c r="E10557" i="1" l="1"/>
  <c r="C10558" i="1"/>
  <c r="B288" i="6"/>
  <c r="F312" i="2"/>
  <c r="E313" i="2"/>
  <c r="E10558" i="1" l="1"/>
  <c r="C10559" i="1"/>
  <c r="B287" i="6"/>
  <c r="F311" i="2"/>
  <c r="E312" i="2"/>
  <c r="C10560" i="1" l="1"/>
  <c r="E10559" i="1"/>
  <c r="B286" i="6"/>
  <c r="F310" i="2"/>
  <c r="E311" i="2"/>
  <c r="C10561" i="1" l="1"/>
  <c r="E10560" i="1"/>
  <c r="B285" i="6"/>
  <c r="F309" i="2"/>
  <c r="E310" i="2"/>
  <c r="C10562" i="1" l="1"/>
  <c r="E10561" i="1"/>
  <c r="B284" i="6"/>
  <c r="F308" i="2"/>
  <c r="E309" i="2"/>
  <c r="C10563" i="1" l="1"/>
  <c r="E10562" i="1"/>
  <c r="B283" i="6"/>
  <c r="F307" i="2"/>
  <c r="E308" i="2"/>
  <c r="C10564" i="1" l="1"/>
  <c r="E10563" i="1"/>
  <c r="B282" i="6"/>
  <c r="F306" i="2"/>
  <c r="E307" i="2"/>
  <c r="C10565" i="1" l="1"/>
  <c r="E10564" i="1"/>
  <c r="B281" i="6"/>
  <c r="F305" i="2"/>
  <c r="E306" i="2"/>
  <c r="C10566" i="1" l="1"/>
  <c r="E10565" i="1"/>
  <c r="B280" i="6"/>
  <c r="F304" i="2"/>
  <c r="E305" i="2"/>
  <c r="C10567" i="1" l="1"/>
  <c r="E10566" i="1"/>
  <c r="B279" i="6"/>
  <c r="F303" i="2"/>
  <c r="E304" i="2"/>
  <c r="C10568" i="1" l="1"/>
  <c r="E10567" i="1"/>
  <c r="B278" i="6"/>
  <c r="F302" i="2"/>
  <c r="E303" i="2"/>
  <c r="C10569" i="1" l="1"/>
  <c r="E10568" i="1"/>
  <c r="B277" i="6"/>
  <c r="F301" i="2"/>
  <c r="E302" i="2"/>
  <c r="C10570" i="1" l="1"/>
  <c r="E10569" i="1"/>
  <c r="B276" i="6"/>
  <c r="F300" i="2"/>
  <c r="E301" i="2"/>
  <c r="C10571" i="1" l="1"/>
  <c r="E10570" i="1"/>
  <c r="B275" i="6"/>
  <c r="F299" i="2"/>
  <c r="E300" i="2"/>
  <c r="C10572" i="1" l="1"/>
  <c r="E10571" i="1"/>
  <c r="B274" i="6"/>
  <c r="F298" i="2"/>
  <c r="E299" i="2"/>
  <c r="B273" i="6"/>
  <c r="F297" i="2"/>
  <c r="E298" i="2"/>
  <c r="C10573" i="1" l="1"/>
  <c r="E10572" i="1"/>
  <c r="B272" i="6"/>
  <c r="F296" i="2"/>
  <c r="E297" i="2"/>
  <c r="X109" i="3"/>
  <c r="X108" i="3"/>
  <c r="X107" i="3"/>
  <c r="X106" i="3"/>
  <c r="X105" i="3"/>
  <c r="X104" i="3"/>
  <c r="X103" i="3"/>
  <c r="X102" i="3"/>
  <c r="X101" i="3"/>
  <c r="V101" i="3"/>
  <c r="V102" i="3" s="1"/>
  <c r="Z85" i="3"/>
  <c r="Y85" i="3"/>
  <c r="X85" i="3"/>
  <c r="W85" i="3"/>
  <c r="V85" i="3"/>
  <c r="U85" i="3"/>
  <c r="C10574" i="1" l="1"/>
  <c r="E10573" i="1"/>
  <c r="Y102" i="3"/>
  <c r="V103" i="3"/>
  <c r="Y101" i="3"/>
  <c r="B271" i="6"/>
  <c r="F295" i="2"/>
  <c r="E296" i="2"/>
  <c r="C10575" i="1" l="1"/>
  <c r="E10574" i="1"/>
  <c r="Y103" i="3"/>
  <c r="V104" i="3"/>
  <c r="B270" i="6"/>
  <c r="F294" i="2"/>
  <c r="E295" i="2"/>
  <c r="C10576" i="1" l="1"/>
  <c r="E10575" i="1"/>
  <c r="Y104" i="3"/>
  <c r="V105" i="3"/>
  <c r="B269" i="6"/>
  <c r="F293" i="2"/>
  <c r="E294" i="2"/>
  <c r="C10577" i="1" l="1"/>
  <c r="E10576" i="1"/>
  <c r="Y105" i="3"/>
  <c r="V106" i="3"/>
  <c r="B268" i="6"/>
  <c r="E293" i="2"/>
  <c r="C10578" i="1" l="1"/>
  <c r="E10577" i="1"/>
  <c r="Y106" i="3"/>
  <c r="V107" i="3"/>
  <c r="B292" i="2"/>
  <c r="F292" i="2" s="1"/>
  <c r="E292" i="2"/>
  <c r="C10579" i="1" l="1"/>
  <c r="E10578" i="1"/>
  <c r="Y107" i="3"/>
  <c r="V108" i="3"/>
  <c r="B267" i="6"/>
  <c r="F291" i="2"/>
  <c r="C10580" i="1" l="1"/>
  <c r="E10579" i="1"/>
  <c r="V109" i="3"/>
  <c r="Y108" i="3"/>
  <c r="C14" i="12"/>
  <c r="B266" i="6"/>
  <c r="F290" i="2"/>
  <c r="E291" i="2"/>
  <c r="C10581" i="1" l="1"/>
  <c r="E10580" i="1"/>
  <c r="W101" i="3"/>
  <c r="Y109" i="3"/>
  <c r="B265" i="6"/>
  <c r="F289" i="2"/>
  <c r="E290" i="2"/>
  <c r="C10582" i="1" l="1"/>
  <c r="E10581" i="1"/>
  <c r="W102" i="3"/>
  <c r="Z101" i="3"/>
  <c r="FQ287" i="2"/>
  <c r="FP287" i="2"/>
  <c r="FO287" i="2"/>
  <c r="FN287" i="2"/>
  <c r="FM287" i="2"/>
  <c r="FF287" i="2"/>
  <c r="FE287" i="2"/>
  <c r="FD287" i="2"/>
  <c r="FC287" i="2"/>
  <c r="FQ286" i="2"/>
  <c r="FP286" i="2"/>
  <c r="FO286" i="2"/>
  <c r="FN286" i="2"/>
  <c r="FM286" i="2"/>
  <c r="FF286" i="2"/>
  <c r="FE286" i="2"/>
  <c r="FD286" i="2"/>
  <c r="FC286" i="2"/>
  <c r="FQ285" i="2"/>
  <c r="FP285" i="2"/>
  <c r="FO285" i="2"/>
  <c r="FN285" i="2"/>
  <c r="FM285" i="2"/>
  <c r="FF285" i="2"/>
  <c r="FE285" i="2"/>
  <c r="FD285" i="2"/>
  <c r="FC285" i="2"/>
  <c r="FQ284" i="2"/>
  <c r="FP284" i="2"/>
  <c r="FO284" i="2"/>
  <c r="FN284" i="2"/>
  <c r="FM284" i="2"/>
  <c r="FF284" i="2"/>
  <c r="FE284" i="2"/>
  <c r="FD284" i="2"/>
  <c r="FC284" i="2"/>
  <c r="FQ283" i="2"/>
  <c r="FP283" i="2"/>
  <c r="FO283" i="2"/>
  <c r="FN283" i="2"/>
  <c r="FM283" i="2"/>
  <c r="FF283" i="2"/>
  <c r="FE283" i="2"/>
  <c r="FD283" i="2"/>
  <c r="FC283" i="2"/>
  <c r="FQ282" i="2"/>
  <c r="FP282" i="2"/>
  <c r="FO282" i="2"/>
  <c r="FN282" i="2"/>
  <c r="FM282" i="2"/>
  <c r="FF282" i="2"/>
  <c r="FE282" i="2"/>
  <c r="FD282" i="2"/>
  <c r="FC282" i="2"/>
  <c r="FQ281" i="2"/>
  <c r="FP281" i="2"/>
  <c r="FO281" i="2"/>
  <c r="FN281" i="2"/>
  <c r="FM281" i="2"/>
  <c r="FF281" i="2"/>
  <c r="FE281" i="2"/>
  <c r="FD281" i="2"/>
  <c r="FC281" i="2"/>
  <c r="FQ280" i="2"/>
  <c r="FP280" i="2"/>
  <c r="FO280" i="2"/>
  <c r="FN280" i="2"/>
  <c r="FM280" i="2"/>
  <c r="FF280" i="2"/>
  <c r="FE280" i="2"/>
  <c r="FD280" i="2"/>
  <c r="FC280" i="2"/>
  <c r="FQ279" i="2"/>
  <c r="FP279" i="2"/>
  <c r="FO279" i="2"/>
  <c r="FN279" i="2"/>
  <c r="FM279" i="2"/>
  <c r="FF279" i="2"/>
  <c r="FE279" i="2"/>
  <c r="FD279" i="2"/>
  <c r="FC279" i="2"/>
  <c r="FQ278" i="2"/>
  <c r="FP278" i="2"/>
  <c r="FO278" i="2"/>
  <c r="FN278" i="2"/>
  <c r="FM278" i="2"/>
  <c r="FF278" i="2"/>
  <c r="FE278" i="2"/>
  <c r="FD278" i="2"/>
  <c r="FC278" i="2"/>
  <c r="FQ277" i="2"/>
  <c r="FP277" i="2"/>
  <c r="FO277" i="2"/>
  <c r="FN277" i="2"/>
  <c r="FM277" i="2"/>
  <c r="FF277" i="2"/>
  <c r="FE277" i="2"/>
  <c r="FD277" i="2"/>
  <c r="FC277" i="2"/>
  <c r="FQ276" i="2"/>
  <c r="FP276" i="2"/>
  <c r="FO276" i="2"/>
  <c r="FN276" i="2"/>
  <c r="FM276" i="2"/>
  <c r="FF276" i="2"/>
  <c r="FE276" i="2"/>
  <c r="FD276" i="2"/>
  <c r="FC276" i="2"/>
  <c r="FQ275" i="2"/>
  <c r="FP275" i="2"/>
  <c r="FO275" i="2"/>
  <c r="FN275" i="2"/>
  <c r="FM275" i="2"/>
  <c r="FF275" i="2"/>
  <c r="FE275" i="2"/>
  <c r="FD275" i="2"/>
  <c r="FC275" i="2"/>
  <c r="FQ274" i="2"/>
  <c r="FP274" i="2"/>
  <c r="FO274" i="2"/>
  <c r="FN274" i="2"/>
  <c r="FM274" i="2"/>
  <c r="FF274" i="2"/>
  <c r="FE274" i="2"/>
  <c r="FD274" i="2"/>
  <c r="FC274" i="2"/>
  <c r="FQ273" i="2"/>
  <c r="FP273" i="2"/>
  <c r="FO273" i="2"/>
  <c r="FN273" i="2"/>
  <c r="FM273" i="2"/>
  <c r="FF273" i="2"/>
  <c r="FE273" i="2"/>
  <c r="FD273" i="2"/>
  <c r="FC273" i="2"/>
  <c r="FQ272" i="2"/>
  <c r="FP272" i="2"/>
  <c r="FO272" i="2"/>
  <c r="FN272" i="2"/>
  <c r="FM272" i="2"/>
  <c r="FF272" i="2"/>
  <c r="FE272" i="2"/>
  <c r="FD272" i="2"/>
  <c r="FC272" i="2"/>
  <c r="FQ271" i="2"/>
  <c r="FP271" i="2"/>
  <c r="FO271" i="2"/>
  <c r="FN271" i="2"/>
  <c r="FM271" i="2"/>
  <c r="FF271" i="2"/>
  <c r="FE271" i="2"/>
  <c r="FD271" i="2"/>
  <c r="FC271" i="2"/>
  <c r="FQ270" i="2"/>
  <c r="FP270" i="2"/>
  <c r="FO270" i="2"/>
  <c r="FN270" i="2"/>
  <c r="FM270" i="2"/>
  <c r="FF270" i="2"/>
  <c r="FE270" i="2"/>
  <c r="FD270" i="2"/>
  <c r="FC270" i="2"/>
  <c r="FQ269" i="2"/>
  <c r="FP269" i="2"/>
  <c r="FO269" i="2"/>
  <c r="FN269" i="2"/>
  <c r="FM269" i="2"/>
  <c r="FF269" i="2"/>
  <c r="FE269" i="2"/>
  <c r="FD269" i="2"/>
  <c r="FC269" i="2"/>
  <c r="FQ268" i="2"/>
  <c r="FP268" i="2"/>
  <c r="FO268" i="2"/>
  <c r="FN268" i="2"/>
  <c r="FM268" i="2"/>
  <c r="FF268" i="2"/>
  <c r="FE268" i="2"/>
  <c r="FD268" i="2"/>
  <c r="FC268" i="2"/>
  <c r="FQ267" i="2"/>
  <c r="FP267" i="2"/>
  <c r="FO267" i="2"/>
  <c r="FN267" i="2"/>
  <c r="FM267" i="2"/>
  <c r="FF267" i="2"/>
  <c r="FE267" i="2"/>
  <c r="FD267" i="2"/>
  <c r="FC267" i="2"/>
  <c r="FQ266" i="2"/>
  <c r="FP266" i="2"/>
  <c r="FO266" i="2"/>
  <c r="FN266" i="2"/>
  <c r="FM266" i="2"/>
  <c r="FF266" i="2"/>
  <c r="FE266" i="2"/>
  <c r="FD266" i="2"/>
  <c r="FC266" i="2"/>
  <c r="FQ265" i="2"/>
  <c r="FP265" i="2"/>
  <c r="FO265" i="2"/>
  <c r="FN265" i="2"/>
  <c r="FM265" i="2"/>
  <c r="FF265" i="2"/>
  <c r="FE265" i="2"/>
  <c r="FD265" i="2"/>
  <c r="FC265" i="2"/>
  <c r="FQ264" i="2"/>
  <c r="FP264" i="2"/>
  <c r="FO264" i="2"/>
  <c r="FN264" i="2"/>
  <c r="FM264" i="2"/>
  <c r="FF264" i="2"/>
  <c r="FE264" i="2"/>
  <c r="FD264" i="2"/>
  <c r="FC264" i="2"/>
  <c r="FQ263" i="2"/>
  <c r="FP263" i="2"/>
  <c r="FO263" i="2"/>
  <c r="FN263" i="2"/>
  <c r="FM263" i="2"/>
  <c r="FF263" i="2"/>
  <c r="FE263" i="2"/>
  <c r="FD263" i="2"/>
  <c r="FC263" i="2"/>
  <c r="FQ262" i="2"/>
  <c r="FP262" i="2"/>
  <c r="FO262" i="2"/>
  <c r="FN262" i="2"/>
  <c r="FM262" i="2"/>
  <c r="FF262" i="2"/>
  <c r="FE262" i="2"/>
  <c r="FD262" i="2"/>
  <c r="FC262" i="2"/>
  <c r="FQ261" i="2"/>
  <c r="FP261" i="2"/>
  <c r="FO261" i="2"/>
  <c r="FN261" i="2"/>
  <c r="FM261" i="2"/>
  <c r="FF261" i="2"/>
  <c r="FE261" i="2"/>
  <c r="FD261" i="2"/>
  <c r="FC261" i="2"/>
  <c r="FQ260" i="2"/>
  <c r="FP260" i="2"/>
  <c r="FO260" i="2"/>
  <c r="FN260" i="2"/>
  <c r="FM260" i="2"/>
  <c r="FF260" i="2"/>
  <c r="FE260" i="2"/>
  <c r="FD260" i="2"/>
  <c r="FC260" i="2"/>
  <c r="FQ259" i="2"/>
  <c r="FP259" i="2"/>
  <c r="FO259" i="2"/>
  <c r="FN259" i="2"/>
  <c r="FM259" i="2"/>
  <c r="FF259" i="2"/>
  <c r="FE259" i="2"/>
  <c r="FD259" i="2"/>
  <c r="FC259" i="2"/>
  <c r="FQ258" i="2"/>
  <c r="FP258" i="2"/>
  <c r="FO258" i="2"/>
  <c r="FN258" i="2"/>
  <c r="FM258" i="2"/>
  <c r="FF258" i="2"/>
  <c r="FE258" i="2"/>
  <c r="FD258" i="2"/>
  <c r="FC258" i="2"/>
  <c r="FQ257" i="2"/>
  <c r="FP257" i="2"/>
  <c r="FO257" i="2"/>
  <c r="FN257" i="2"/>
  <c r="FM257" i="2"/>
  <c r="FF257" i="2"/>
  <c r="FE257" i="2"/>
  <c r="FD257" i="2"/>
  <c r="FC257" i="2"/>
  <c r="FQ256" i="2"/>
  <c r="FP256" i="2"/>
  <c r="FO256" i="2"/>
  <c r="FN256" i="2"/>
  <c r="FM256" i="2"/>
  <c r="FF256" i="2"/>
  <c r="FE256" i="2"/>
  <c r="FD256" i="2"/>
  <c r="FC256" i="2"/>
  <c r="FQ255" i="2"/>
  <c r="FP255" i="2"/>
  <c r="FO255" i="2"/>
  <c r="FN255" i="2"/>
  <c r="FM255" i="2"/>
  <c r="FF255" i="2"/>
  <c r="FE255" i="2"/>
  <c r="FD255" i="2"/>
  <c r="FC255" i="2"/>
  <c r="FQ254" i="2"/>
  <c r="FP254" i="2"/>
  <c r="FO254" i="2"/>
  <c r="FN254" i="2"/>
  <c r="FM254" i="2"/>
  <c r="FF254" i="2"/>
  <c r="FE254" i="2"/>
  <c r="FD254" i="2"/>
  <c r="FC254" i="2"/>
  <c r="FQ253" i="2"/>
  <c r="FP253" i="2"/>
  <c r="FO253" i="2"/>
  <c r="FN253" i="2"/>
  <c r="FM253" i="2"/>
  <c r="FF253" i="2"/>
  <c r="FE253" i="2"/>
  <c r="FD253" i="2"/>
  <c r="FC253" i="2"/>
  <c r="FQ252" i="2"/>
  <c r="FP252" i="2"/>
  <c r="FO252" i="2"/>
  <c r="FN252" i="2"/>
  <c r="FM252" i="2"/>
  <c r="FF252" i="2"/>
  <c r="FE252" i="2"/>
  <c r="FD252" i="2"/>
  <c r="FC252" i="2"/>
  <c r="FQ251" i="2"/>
  <c r="FP251" i="2"/>
  <c r="FO251" i="2"/>
  <c r="FN251" i="2"/>
  <c r="FM251" i="2"/>
  <c r="FF251" i="2"/>
  <c r="FE251" i="2"/>
  <c r="FD251" i="2"/>
  <c r="FC251" i="2"/>
  <c r="FQ250" i="2"/>
  <c r="FP250" i="2"/>
  <c r="FO250" i="2"/>
  <c r="FN250" i="2"/>
  <c r="FM250" i="2"/>
  <c r="FF250" i="2"/>
  <c r="FE250" i="2"/>
  <c r="FD250" i="2"/>
  <c r="FC250" i="2"/>
  <c r="FQ249" i="2"/>
  <c r="FP249" i="2"/>
  <c r="FO249" i="2"/>
  <c r="FN249" i="2"/>
  <c r="FM249" i="2"/>
  <c r="FF249" i="2"/>
  <c r="FE249" i="2"/>
  <c r="FD249" i="2"/>
  <c r="FC249" i="2"/>
  <c r="FQ248" i="2"/>
  <c r="FP248" i="2"/>
  <c r="FO248" i="2"/>
  <c r="FN248" i="2"/>
  <c r="FM248" i="2"/>
  <c r="FF248" i="2"/>
  <c r="FE248" i="2"/>
  <c r="FD248" i="2"/>
  <c r="FC248" i="2"/>
  <c r="FQ247" i="2"/>
  <c r="FP247" i="2"/>
  <c r="FO247" i="2"/>
  <c r="FN247" i="2"/>
  <c r="FM247" i="2"/>
  <c r="FF247" i="2"/>
  <c r="FE247" i="2"/>
  <c r="FD247" i="2"/>
  <c r="FC247" i="2"/>
  <c r="FQ246" i="2"/>
  <c r="FP246" i="2"/>
  <c r="FO246" i="2"/>
  <c r="FN246" i="2"/>
  <c r="FM246" i="2"/>
  <c r="FF246" i="2"/>
  <c r="FE246" i="2"/>
  <c r="FD246" i="2"/>
  <c r="FC246" i="2"/>
  <c r="FQ245" i="2"/>
  <c r="FP245" i="2"/>
  <c r="FO245" i="2"/>
  <c r="FN245" i="2"/>
  <c r="FM245" i="2"/>
  <c r="FF245" i="2"/>
  <c r="FE245" i="2"/>
  <c r="FD245" i="2"/>
  <c r="FC245" i="2"/>
  <c r="FQ244" i="2"/>
  <c r="FP244" i="2"/>
  <c r="FO244" i="2"/>
  <c r="FN244" i="2"/>
  <c r="FM244" i="2"/>
  <c r="FF244" i="2"/>
  <c r="FE244" i="2"/>
  <c r="FD244" i="2"/>
  <c r="FC244" i="2"/>
  <c r="FQ243" i="2"/>
  <c r="FP243" i="2"/>
  <c r="FO243" i="2"/>
  <c r="FN243" i="2"/>
  <c r="FM243" i="2"/>
  <c r="FF243" i="2"/>
  <c r="FE243" i="2"/>
  <c r="FD243" i="2"/>
  <c r="FC243" i="2"/>
  <c r="FQ242" i="2"/>
  <c r="FP242" i="2"/>
  <c r="FO242" i="2"/>
  <c r="FN242" i="2"/>
  <c r="FM242" i="2"/>
  <c r="FF242" i="2"/>
  <c r="FE242" i="2"/>
  <c r="FD242" i="2"/>
  <c r="FC242" i="2"/>
  <c r="FQ241" i="2"/>
  <c r="FP241" i="2"/>
  <c r="FO241" i="2"/>
  <c r="FN241" i="2"/>
  <c r="FM241" i="2"/>
  <c r="FF241" i="2"/>
  <c r="FE241" i="2"/>
  <c r="FD241" i="2"/>
  <c r="FC241" i="2"/>
  <c r="FQ240" i="2"/>
  <c r="FP240" i="2"/>
  <c r="FO240" i="2"/>
  <c r="FN240" i="2"/>
  <c r="FM240" i="2"/>
  <c r="FF240" i="2"/>
  <c r="FE240" i="2"/>
  <c r="FD240" i="2"/>
  <c r="FC240" i="2"/>
  <c r="FQ239" i="2"/>
  <c r="FP239" i="2"/>
  <c r="FO239" i="2"/>
  <c r="FN239" i="2"/>
  <c r="FM239" i="2"/>
  <c r="FF239" i="2"/>
  <c r="FE239" i="2"/>
  <c r="FD239" i="2"/>
  <c r="FC239" i="2"/>
  <c r="FQ238" i="2"/>
  <c r="FP238" i="2"/>
  <c r="FO238" i="2"/>
  <c r="FN238" i="2"/>
  <c r="FM238" i="2"/>
  <c r="FF238" i="2"/>
  <c r="FE238" i="2"/>
  <c r="FD238" i="2"/>
  <c r="FC238" i="2"/>
  <c r="FQ237" i="2"/>
  <c r="FP237" i="2"/>
  <c r="FO237" i="2"/>
  <c r="FN237" i="2"/>
  <c r="FM237" i="2"/>
  <c r="FF237" i="2"/>
  <c r="FE237" i="2"/>
  <c r="FD237" i="2"/>
  <c r="FC237" i="2"/>
  <c r="FQ236" i="2"/>
  <c r="FP236" i="2"/>
  <c r="FO236" i="2"/>
  <c r="FN236" i="2"/>
  <c r="FM236" i="2"/>
  <c r="FF236" i="2"/>
  <c r="FE236" i="2"/>
  <c r="FD236" i="2"/>
  <c r="FC236" i="2"/>
  <c r="FQ235" i="2"/>
  <c r="FP235" i="2"/>
  <c r="FO235" i="2"/>
  <c r="FN235" i="2"/>
  <c r="FM235" i="2"/>
  <c r="FF235" i="2"/>
  <c r="FE235" i="2"/>
  <c r="FD235" i="2"/>
  <c r="FC235" i="2"/>
  <c r="FQ234" i="2"/>
  <c r="FP234" i="2"/>
  <c r="FO234" i="2"/>
  <c r="FN234" i="2"/>
  <c r="FM234" i="2"/>
  <c r="FF234" i="2"/>
  <c r="FE234" i="2"/>
  <c r="FD234" i="2"/>
  <c r="FC234" i="2"/>
  <c r="FQ233" i="2"/>
  <c r="FP233" i="2"/>
  <c r="FO233" i="2"/>
  <c r="FN233" i="2"/>
  <c r="FM233" i="2"/>
  <c r="FF233" i="2"/>
  <c r="FE233" i="2"/>
  <c r="FD233" i="2"/>
  <c r="FC233" i="2"/>
  <c r="FQ232" i="2"/>
  <c r="FP232" i="2"/>
  <c r="FO232" i="2"/>
  <c r="FN232" i="2"/>
  <c r="FM232" i="2"/>
  <c r="FF232" i="2"/>
  <c r="FE232" i="2"/>
  <c r="FD232" i="2"/>
  <c r="FC232" i="2"/>
  <c r="FQ231" i="2"/>
  <c r="FP231" i="2"/>
  <c r="FO231" i="2"/>
  <c r="FN231" i="2"/>
  <c r="FM231" i="2"/>
  <c r="FF231" i="2"/>
  <c r="FE231" i="2"/>
  <c r="FD231" i="2"/>
  <c r="FC231" i="2"/>
  <c r="FQ230" i="2"/>
  <c r="FP230" i="2"/>
  <c r="FO230" i="2"/>
  <c r="FN230" i="2"/>
  <c r="FM230" i="2"/>
  <c r="FF230" i="2"/>
  <c r="FE230" i="2"/>
  <c r="FD230" i="2"/>
  <c r="FC230" i="2"/>
  <c r="FQ229" i="2"/>
  <c r="FP229" i="2"/>
  <c r="FO229" i="2"/>
  <c r="FN229" i="2"/>
  <c r="FM229" i="2"/>
  <c r="FF229" i="2"/>
  <c r="FE229" i="2"/>
  <c r="FD229" i="2"/>
  <c r="FC229" i="2"/>
  <c r="FQ228" i="2"/>
  <c r="FP228" i="2"/>
  <c r="FO228" i="2"/>
  <c r="FN228" i="2"/>
  <c r="FM228" i="2"/>
  <c r="FF228" i="2"/>
  <c r="FE228" i="2"/>
  <c r="FD228" i="2"/>
  <c r="FC228" i="2"/>
  <c r="FQ227" i="2"/>
  <c r="FP227" i="2"/>
  <c r="FO227" i="2"/>
  <c r="FN227" i="2"/>
  <c r="FM227" i="2"/>
  <c r="FF227" i="2"/>
  <c r="FE227" i="2"/>
  <c r="FD227" i="2"/>
  <c r="FC227" i="2"/>
  <c r="FQ226" i="2"/>
  <c r="FP226" i="2"/>
  <c r="FO226" i="2"/>
  <c r="FN226" i="2"/>
  <c r="FM226" i="2"/>
  <c r="FF226" i="2"/>
  <c r="FE226" i="2"/>
  <c r="FD226" i="2"/>
  <c r="FC226" i="2"/>
  <c r="FQ225" i="2"/>
  <c r="FP225" i="2"/>
  <c r="FO225" i="2"/>
  <c r="FN225" i="2"/>
  <c r="FM225" i="2"/>
  <c r="FF225" i="2"/>
  <c r="FE225" i="2"/>
  <c r="FD225" i="2"/>
  <c r="FC225" i="2"/>
  <c r="FQ224" i="2"/>
  <c r="FP224" i="2"/>
  <c r="FO224" i="2"/>
  <c r="FN224" i="2"/>
  <c r="FM224" i="2"/>
  <c r="FF224" i="2"/>
  <c r="FE224" i="2"/>
  <c r="FD224" i="2"/>
  <c r="FC224" i="2"/>
  <c r="FQ223" i="2"/>
  <c r="FP223" i="2"/>
  <c r="FO223" i="2"/>
  <c r="FN223" i="2"/>
  <c r="FM223" i="2"/>
  <c r="FF223" i="2"/>
  <c r="FE223" i="2"/>
  <c r="FD223" i="2"/>
  <c r="FC223" i="2"/>
  <c r="FQ222" i="2"/>
  <c r="FP222" i="2"/>
  <c r="FO222" i="2"/>
  <c r="FN222" i="2"/>
  <c r="FM222" i="2"/>
  <c r="FF222" i="2"/>
  <c r="FE222" i="2"/>
  <c r="FD222" i="2"/>
  <c r="FC222" i="2"/>
  <c r="FQ221" i="2"/>
  <c r="FP221" i="2"/>
  <c r="FO221" i="2"/>
  <c r="FN221" i="2"/>
  <c r="FM221" i="2"/>
  <c r="FF221" i="2"/>
  <c r="FE221" i="2"/>
  <c r="FD221" i="2"/>
  <c r="FC221" i="2"/>
  <c r="FQ220" i="2"/>
  <c r="FP220" i="2"/>
  <c r="FO220" i="2"/>
  <c r="FN220" i="2"/>
  <c r="FM220" i="2"/>
  <c r="FF220" i="2"/>
  <c r="FE220" i="2"/>
  <c r="FD220" i="2"/>
  <c r="FC220" i="2"/>
  <c r="FQ219" i="2"/>
  <c r="FP219" i="2"/>
  <c r="FO219" i="2"/>
  <c r="FN219" i="2"/>
  <c r="FM219" i="2"/>
  <c r="FF219" i="2"/>
  <c r="FE219" i="2"/>
  <c r="FD219" i="2"/>
  <c r="FC219" i="2"/>
  <c r="FQ218" i="2"/>
  <c r="FP218" i="2"/>
  <c r="FO218" i="2"/>
  <c r="FN218" i="2"/>
  <c r="FM218" i="2"/>
  <c r="FF218" i="2"/>
  <c r="FE218" i="2"/>
  <c r="FD218" i="2"/>
  <c r="FC218" i="2"/>
  <c r="FQ217" i="2"/>
  <c r="FP217" i="2"/>
  <c r="FO217" i="2"/>
  <c r="FN217" i="2"/>
  <c r="FM217" i="2"/>
  <c r="FF217" i="2"/>
  <c r="FE217" i="2"/>
  <c r="FD217" i="2"/>
  <c r="FC217" i="2"/>
  <c r="FQ216" i="2"/>
  <c r="FP216" i="2"/>
  <c r="FO216" i="2"/>
  <c r="FN216" i="2"/>
  <c r="FM216" i="2"/>
  <c r="FF216" i="2"/>
  <c r="FE216" i="2"/>
  <c r="FD216" i="2"/>
  <c r="FC216" i="2"/>
  <c r="FQ215" i="2"/>
  <c r="FP215" i="2"/>
  <c r="FO215" i="2"/>
  <c r="FN215" i="2"/>
  <c r="FM215" i="2"/>
  <c r="FF215" i="2"/>
  <c r="FE215" i="2"/>
  <c r="FD215" i="2"/>
  <c r="FC215" i="2"/>
  <c r="FQ214" i="2"/>
  <c r="FP214" i="2"/>
  <c r="FO214" i="2"/>
  <c r="FN214" i="2"/>
  <c r="FM214" i="2"/>
  <c r="FF214" i="2"/>
  <c r="FE214" i="2"/>
  <c r="FD214" i="2"/>
  <c r="FC214" i="2"/>
  <c r="FQ213" i="2"/>
  <c r="FP213" i="2"/>
  <c r="FO213" i="2"/>
  <c r="FN213" i="2"/>
  <c r="FM213" i="2"/>
  <c r="FF213" i="2"/>
  <c r="FE213" i="2"/>
  <c r="FD213" i="2"/>
  <c r="FC213" i="2"/>
  <c r="FQ212" i="2"/>
  <c r="FP212" i="2"/>
  <c r="FO212" i="2"/>
  <c r="FN212" i="2"/>
  <c r="FM212" i="2"/>
  <c r="FF212" i="2"/>
  <c r="FE212" i="2"/>
  <c r="FD212" i="2"/>
  <c r="FC212" i="2"/>
  <c r="FQ211" i="2"/>
  <c r="FP211" i="2"/>
  <c r="FO211" i="2"/>
  <c r="FN211" i="2"/>
  <c r="FM211" i="2"/>
  <c r="FF211" i="2"/>
  <c r="FE211" i="2"/>
  <c r="FD211" i="2"/>
  <c r="FC211" i="2"/>
  <c r="FQ210" i="2"/>
  <c r="FP210" i="2"/>
  <c r="FO210" i="2"/>
  <c r="FN210" i="2"/>
  <c r="FM210" i="2"/>
  <c r="FF210" i="2"/>
  <c r="FE210" i="2"/>
  <c r="FD210" i="2"/>
  <c r="FC210" i="2"/>
  <c r="FQ209" i="2"/>
  <c r="FP209" i="2"/>
  <c r="FO209" i="2"/>
  <c r="FN209" i="2"/>
  <c r="FM209" i="2"/>
  <c r="FF209" i="2"/>
  <c r="FE209" i="2"/>
  <c r="FD209" i="2"/>
  <c r="FC209" i="2"/>
  <c r="FQ208" i="2"/>
  <c r="FP208" i="2"/>
  <c r="FO208" i="2"/>
  <c r="FN208" i="2"/>
  <c r="FF208" i="2"/>
  <c r="FE208" i="2"/>
  <c r="FD208" i="2"/>
  <c r="FC208" i="2"/>
  <c r="ET208" i="2"/>
  <c r="FM208" i="2" s="1"/>
  <c r="ED208" i="2"/>
  <c r="FQ207" i="2"/>
  <c r="FP207" i="2"/>
  <c r="FO207" i="2"/>
  <c r="FN207" i="2"/>
  <c r="FF207" i="2"/>
  <c r="FE207" i="2"/>
  <c r="FD207" i="2"/>
  <c r="FC207" i="2"/>
  <c r="ET207" i="2"/>
  <c r="FM207" i="2" s="1"/>
  <c r="ED207" i="2"/>
  <c r="FQ206" i="2"/>
  <c r="FP206" i="2"/>
  <c r="FO206" i="2"/>
  <c r="FN206" i="2"/>
  <c r="FF206" i="2"/>
  <c r="FE206" i="2"/>
  <c r="FD206" i="2"/>
  <c r="FC206" i="2"/>
  <c r="ET206" i="2"/>
  <c r="FM206" i="2" s="1"/>
  <c r="EQ206" i="2"/>
  <c r="ED206" i="2"/>
  <c r="FQ205" i="2"/>
  <c r="FP205" i="2"/>
  <c r="FO205" i="2"/>
  <c r="FN205" i="2"/>
  <c r="FF205" i="2"/>
  <c r="FE205" i="2"/>
  <c r="FD205" i="2"/>
  <c r="FC205" i="2"/>
  <c r="ET205" i="2"/>
  <c r="FM205" i="2" s="1"/>
  <c r="EQ205" i="2"/>
  <c r="ED205" i="2"/>
  <c r="EA205" i="2"/>
  <c r="FQ204" i="2"/>
  <c r="FP204" i="2"/>
  <c r="FO204" i="2"/>
  <c r="FN204" i="2"/>
  <c r="FF204" i="2"/>
  <c r="FE204" i="2"/>
  <c r="FD204" i="2"/>
  <c r="FC204" i="2"/>
  <c r="ET204" i="2"/>
  <c r="FM204" i="2" s="1"/>
  <c r="ED204" i="2"/>
  <c r="FQ203" i="2"/>
  <c r="FP203" i="2"/>
  <c r="FO203" i="2"/>
  <c r="FN203" i="2"/>
  <c r="FF203" i="2"/>
  <c r="FE203" i="2"/>
  <c r="FD203" i="2"/>
  <c r="FC203" i="2"/>
  <c r="ET203" i="2"/>
  <c r="FM203" i="2" s="1"/>
  <c r="ED203" i="2"/>
  <c r="FQ202" i="2"/>
  <c r="FP202" i="2"/>
  <c r="FO202" i="2"/>
  <c r="FN202" i="2"/>
  <c r="FF202" i="2"/>
  <c r="FE202" i="2"/>
  <c r="FD202" i="2"/>
  <c r="FC202" i="2"/>
  <c r="ET202" i="2"/>
  <c r="FM202" i="2" s="1"/>
  <c r="ED202" i="2"/>
  <c r="FQ201" i="2"/>
  <c r="FP201" i="2"/>
  <c r="FO201" i="2"/>
  <c r="FN201" i="2"/>
  <c r="FF201" i="2"/>
  <c r="FE201" i="2"/>
  <c r="FD201" i="2"/>
  <c r="FC201" i="2"/>
  <c r="ET201" i="2"/>
  <c r="FM201" i="2" s="1"/>
  <c r="ED201" i="2"/>
  <c r="FQ200" i="2"/>
  <c r="FP200" i="2"/>
  <c r="FO200" i="2"/>
  <c r="FN200" i="2"/>
  <c r="FM200" i="2"/>
  <c r="FF200" i="2"/>
  <c r="FE200" i="2"/>
  <c r="FD200" i="2"/>
  <c r="FC200" i="2"/>
  <c r="DZ200" i="2"/>
  <c r="ED200" i="2" s="1"/>
  <c r="FQ199" i="2"/>
  <c r="FP199" i="2"/>
  <c r="FO199" i="2"/>
  <c r="FN199" i="2"/>
  <c r="FF199" i="2"/>
  <c r="FE199" i="2"/>
  <c r="FD199" i="2"/>
  <c r="FC199" i="2"/>
  <c r="EZ199" i="2"/>
  <c r="EP199" i="2"/>
  <c r="DZ199" i="2"/>
  <c r="ED199" i="2" s="1"/>
  <c r="FQ198" i="2"/>
  <c r="FP198" i="2"/>
  <c r="FO198" i="2"/>
  <c r="FN198" i="2"/>
  <c r="FF198" i="2"/>
  <c r="FE198" i="2"/>
  <c r="FD198" i="2"/>
  <c r="FC198" i="2"/>
  <c r="EZ198" i="2"/>
  <c r="EP198" i="2"/>
  <c r="ES198" i="2" s="1"/>
  <c r="DZ198" i="2"/>
  <c r="ED198" i="2" s="1"/>
  <c r="FQ197" i="2"/>
  <c r="FP197" i="2"/>
  <c r="FO197" i="2"/>
  <c r="FN197" i="2"/>
  <c r="FF197" i="2"/>
  <c r="FE197" i="2"/>
  <c r="FD197" i="2"/>
  <c r="FC197" i="2"/>
  <c r="EP197" i="2"/>
  <c r="ET197" i="2" s="1"/>
  <c r="FM197" i="2" s="1"/>
  <c r="DZ197" i="2"/>
  <c r="FQ196" i="2"/>
  <c r="FP196" i="2"/>
  <c r="FO196" i="2"/>
  <c r="FN196" i="2"/>
  <c r="FF196" i="2"/>
  <c r="FE196" i="2"/>
  <c r="FD196" i="2"/>
  <c r="FC196" i="2"/>
  <c r="EZ196" i="2"/>
  <c r="EP196" i="2"/>
  <c r="ET196" i="2" s="1"/>
  <c r="FM196" i="2" s="1"/>
  <c r="DZ196" i="2"/>
  <c r="FQ195" i="2"/>
  <c r="FP195" i="2"/>
  <c r="FO195" i="2"/>
  <c r="FN195" i="2"/>
  <c r="FF195" i="2"/>
  <c r="FE195" i="2"/>
  <c r="FD195" i="2"/>
  <c r="FC195" i="2"/>
  <c r="EP195" i="2"/>
  <c r="ES195" i="2" s="1"/>
  <c r="ET195" i="2" s="1"/>
  <c r="FM195" i="2" s="1"/>
  <c r="DZ195" i="2"/>
  <c r="EC195" i="2" s="1"/>
  <c r="ED195" i="2" s="1"/>
  <c r="FQ194" i="2"/>
  <c r="FP194" i="2"/>
  <c r="FO194" i="2"/>
  <c r="FN194" i="2"/>
  <c r="FF194" i="2"/>
  <c r="FE194" i="2"/>
  <c r="FD194" i="2"/>
  <c r="FC194" i="2"/>
  <c r="EP194" i="2"/>
  <c r="ES194" i="2" s="1"/>
  <c r="ET194" i="2" s="1"/>
  <c r="FM194" i="2" s="1"/>
  <c r="DZ194" i="2"/>
  <c r="EC194" i="2" s="1"/>
  <c r="ED194" i="2" s="1"/>
  <c r="FQ193" i="2"/>
  <c r="FP193" i="2"/>
  <c r="FO193" i="2"/>
  <c r="FN193" i="2"/>
  <c r="FF193" i="2"/>
  <c r="FE193" i="2"/>
  <c r="FD193" i="2"/>
  <c r="FC193" i="2"/>
  <c r="EP193" i="2"/>
  <c r="ES193" i="2" s="1"/>
  <c r="ET193" i="2" s="1"/>
  <c r="FM193" i="2" s="1"/>
  <c r="DZ193" i="2"/>
  <c r="EC193" i="2" s="1"/>
  <c r="ED193" i="2" s="1"/>
  <c r="FQ192" i="2"/>
  <c r="FP192" i="2"/>
  <c r="FO192" i="2"/>
  <c r="FN192" i="2"/>
  <c r="FF192" i="2"/>
  <c r="FE192" i="2"/>
  <c r="FD192" i="2"/>
  <c r="FC192" i="2"/>
  <c r="EP192" i="2"/>
  <c r="ES192" i="2" s="1"/>
  <c r="ET192" i="2" s="1"/>
  <c r="FM192" i="2" s="1"/>
  <c r="DZ192" i="2"/>
  <c r="EC192" i="2" s="1"/>
  <c r="ED192" i="2" s="1"/>
  <c r="FQ191" i="2"/>
  <c r="FP191" i="2"/>
  <c r="FO191" i="2"/>
  <c r="FN191" i="2"/>
  <c r="FM191" i="2"/>
  <c r="FF191" i="2"/>
  <c r="FE191" i="2"/>
  <c r="FD191" i="2"/>
  <c r="FC191" i="2"/>
  <c r="FQ190" i="2"/>
  <c r="FP190" i="2"/>
  <c r="FO190" i="2"/>
  <c r="FN190" i="2"/>
  <c r="FF190" i="2"/>
  <c r="FE190" i="2"/>
  <c r="FD190" i="2"/>
  <c r="FC190" i="2"/>
  <c r="ES190" i="2"/>
  <c r="ET190" i="2" s="1"/>
  <c r="FM190" i="2" s="1"/>
  <c r="EC190" i="2"/>
  <c r="ED190" i="2" s="1"/>
  <c r="FQ189" i="2"/>
  <c r="FP189" i="2"/>
  <c r="FO189" i="2"/>
  <c r="FN189" i="2"/>
  <c r="FF189" i="2"/>
  <c r="FE189" i="2"/>
  <c r="FD189" i="2"/>
  <c r="FC189" i="2"/>
  <c r="ES189" i="2"/>
  <c r="ET189" i="2" s="1"/>
  <c r="FM189" i="2" s="1"/>
  <c r="FQ188" i="2"/>
  <c r="FP188" i="2"/>
  <c r="FO188" i="2"/>
  <c r="FN188" i="2"/>
  <c r="FM188" i="2"/>
  <c r="FF188" i="2"/>
  <c r="FE188" i="2"/>
  <c r="FD188" i="2"/>
  <c r="FC188" i="2"/>
  <c r="EZ188" i="2"/>
  <c r="FQ187" i="2"/>
  <c r="FP187" i="2"/>
  <c r="FO187" i="2"/>
  <c r="FN187" i="2"/>
  <c r="FF187" i="2"/>
  <c r="FE187" i="2"/>
  <c r="FD187" i="2"/>
  <c r="FC187" i="2"/>
  <c r="EZ187" i="2"/>
  <c r="ET187" i="2"/>
  <c r="FM187" i="2" s="1"/>
  <c r="ED187" i="2"/>
  <c r="FQ186" i="2"/>
  <c r="FP186" i="2"/>
  <c r="FO186" i="2"/>
  <c r="FN186" i="2"/>
  <c r="FM186" i="2"/>
  <c r="FF186" i="2"/>
  <c r="FE186" i="2"/>
  <c r="FD186" i="2"/>
  <c r="FC186" i="2"/>
  <c r="FQ185" i="2"/>
  <c r="FP185" i="2"/>
  <c r="FO185" i="2"/>
  <c r="FN185" i="2"/>
  <c r="FF185" i="2"/>
  <c r="FE185" i="2"/>
  <c r="FD185" i="2"/>
  <c r="FC185" i="2"/>
  <c r="ET185" i="2"/>
  <c r="FM185" i="2" s="1"/>
  <c r="ED185" i="2"/>
  <c r="FQ184" i="2"/>
  <c r="FP184" i="2"/>
  <c r="FO184" i="2"/>
  <c r="FN184" i="2"/>
  <c r="FM184" i="2"/>
  <c r="FF184" i="2"/>
  <c r="FE184" i="2"/>
  <c r="FD184" i="2"/>
  <c r="FC184" i="2"/>
  <c r="EZ184" i="2"/>
  <c r="FQ183" i="2"/>
  <c r="FP183" i="2"/>
  <c r="FO183" i="2"/>
  <c r="FN183" i="2"/>
  <c r="FF183" i="2"/>
  <c r="FE183" i="2"/>
  <c r="FD183" i="2"/>
  <c r="FC183" i="2"/>
  <c r="EZ183" i="2"/>
  <c r="EQ183" i="2"/>
  <c r="ES183" i="2" s="1"/>
  <c r="ET183" i="2" s="1"/>
  <c r="FM183" i="2" s="1"/>
  <c r="ED183" i="2"/>
  <c r="FQ182" i="2"/>
  <c r="FP182" i="2"/>
  <c r="FO182" i="2"/>
  <c r="FN182" i="2"/>
  <c r="FM182" i="2"/>
  <c r="FF182" i="2"/>
  <c r="FE182" i="2"/>
  <c r="FD182" i="2"/>
  <c r="FC182" i="2"/>
  <c r="FQ181" i="2"/>
  <c r="FP181" i="2"/>
  <c r="FO181" i="2"/>
  <c r="FN181" i="2"/>
  <c r="FM181" i="2"/>
  <c r="FF181" i="2"/>
  <c r="FE181" i="2"/>
  <c r="FD181" i="2"/>
  <c r="FC181" i="2"/>
  <c r="FQ180" i="2"/>
  <c r="FP180" i="2"/>
  <c r="FO180" i="2"/>
  <c r="FN180" i="2"/>
  <c r="FM180" i="2"/>
  <c r="FF180" i="2"/>
  <c r="FE180" i="2"/>
  <c r="FD180" i="2"/>
  <c r="FC180" i="2"/>
  <c r="EF180" i="2"/>
  <c r="FQ179" i="2"/>
  <c r="FP179" i="2"/>
  <c r="FO179" i="2"/>
  <c r="FN179" i="2"/>
  <c r="FF179" i="2"/>
  <c r="FE179" i="2"/>
  <c r="FD179" i="2"/>
  <c r="FC179" i="2"/>
  <c r="ET179" i="2"/>
  <c r="FM179" i="2" s="1"/>
  <c r="ED179" i="2"/>
  <c r="FQ178" i="2"/>
  <c r="FP178" i="2"/>
  <c r="FO178" i="2"/>
  <c r="FN178" i="2"/>
  <c r="FM178" i="2"/>
  <c r="FF178" i="2"/>
  <c r="FE178" i="2"/>
  <c r="FD178" i="2"/>
  <c r="FC178" i="2"/>
  <c r="DT178" i="2"/>
  <c r="FQ177" i="2"/>
  <c r="FP177" i="2"/>
  <c r="FO177" i="2"/>
  <c r="FN177" i="2"/>
  <c r="FM177" i="2"/>
  <c r="FF177" i="2"/>
  <c r="FE177" i="2"/>
  <c r="FD177" i="2"/>
  <c r="FC177" i="2"/>
  <c r="FQ176" i="2"/>
  <c r="FP176" i="2"/>
  <c r="FO176" i="2"/>
  <c r="FN176" i="2"/>
  <c r="FM176" i="2"/>
  <c r="FF176" i="2"/>
  <c r="FE176" i="2"/>
  <c r="FD176" i="2"/>
  <c r="FC176" i="2"/>
  <c r="FQ175" i="2"/>
  <c r="FP175" i="2"/>
  <c r="FO175" i="2"/>
  <c r="FN175" i="2"/>
  <c r="FM175" i="2"/>
  <c r="FF175" i="2"/>
  <c r="FE175" i="2"/>
  <c r="FD175" i="2"/>
  <c r="FC175" i="2"/>
  <c r="FQ174" i="2"/>
  <c r="FP174" i="2"/>
  <c r="FO174" i="2"/>
  <c r="FN174" i="2"/>
  <c r="FM174" i="2"/>
  <c r="FF174" i="2"/>
  <c r="FE174" i="2"/>
  <c r="FD174" i="2"/>
  <c r="FC174" i="2"/>
  <c r="FQ173" i="2"/>
  <c r="FP173" i="2"/>
  <c r="FO173" i="2"/>
  <c r="FN173" i="2"/>
  <c r="FM173" i="2"/>
  <c r="FF173" i="2"/>
  <c r="FE173" i="2"/>
  <c r="FD173" i="2"/>
  <c r="FC173" i="2"/>
  <c r="FQ172" i="2"/>
  <c r="FP172" i="2"/>
  <c r="FO172" i="2"/>
  <c r="FN172" i="2"/>
  <c r="FM172" i="2"/>
  <c r="FF172" i="2"/>
  <c r="FE172" i="2"/>
  <c r="FD172" i="2"/>
  <c r="FC172" i="2"/>
  <c r="FQ171" i="2"/>
  <c r="FP171" i="2"/>
  <c r="FO171" i="2"/>
  <c r="FN171" i="2"/>
  <c r="FM171" i="2"/>
  <c r="FF171" i="2"/>
  <c r="FE171" i="2"/>
  <c r="FD171" i="2"/>
  <c r="FC171" i="2"/>
  <c r="FQ170" i="2"/>
  <c r="FP170" i="2"/>
  <c r="FO170" i="2"/>
  <c r="FN170" i="2"/>
  <c r="FM170" i="2"/>
  <c r="FF170" i="2"/>
  <c r="FE170" i="2"/>
  <c r="FD170" i="2"/>
  <c r="FC170" i="2"/>
  <c r="FQ169" i="2"/>
  <c r="FP169" i="2"/>
  <c r="FO169" i="2"/>
  <c r="FN169" i="2"/>
  <c r="FM169" i="2"/>
  <c r="FL169" i="2"/>
  <c r="FK169" i="2"/>
  <c r="FJ169" i="2"/>
  <c r="FI169" i="2"/>
  <c r="FH169" i="2"/>
  <c r="FG169" i="2"/>
  <c r="FF169" i="2"/>
  <c r="FE169" i="2"/>
  <c r="FD169" i="2"/>
  <c r="FC169" i="2"/>
  <c r="FQ168" i="2"/>
  <c r="FP168" i="2"/>
  <c r="FO168" i="2"/>
  <c r="FN168" i="2"/>
  <c r="FM168" i="2"/>
  <c r="FL168" i="2"/>
  <c r="FK168" i="2"/>
  <c r="FJ168" i="2"/>
  <c r="FI168" i="2"/>
  <c r="FH168" i="2"/>
  <c r="FG168" i="2"/>
  <c r="FF168" i="2"/>
  <c r="FE168" i="2"/>
  <c r="FD168" i="2"/>
  <c r="FC168" i="2"/>
  <c r="FQ167" i="2"/>
  <c r="FP167" i="2"/>
  <c r="FO167" i="2"/>
  <c r="FN167" i="2"/>
  <c r="FM167" i="2"/>
  <c r="FL167" i="2"/>
  <c r="FK167" i="2"/>
  <c r="FJ167" i="2"/>
  <c r="FI167" i="2"/>
  <c r="FH167" i="2"/>
  <c r="FG167" i="2"/>
  <c r="FF167" i="2"/>
  <c r="FE167" i="2"/>
  <c r="FD167" i="2"/>
  <c r="FC167" i="2"/>
  <c r="FQ166" i="2"/>
  <c r="FP166" i="2"/>
  <c r="FO166" i="2"/>
  <c r="FN166" i="2"/>
  <c r="FM166" i="2"/>
  <c r="FL166" i="2"/>
  <c r="FK166" i="2"/>
  <c r="FJ166" i="2"/>
  <c r="FI166" i="2"/>
  <c r="FH166" i="2"/>
  <c r="FG166" i="2"/>
  <c r="FF166" i="2"/>
  <c r="FE166" i="2"/>
  <c r="FD166" i="2"/>
  <c r="FC166" i="2"/>
  <c r="EZ166" i="2"/>
  <c r="FQ165" i="2"/>
  <c r="FP165" i="2"/>
  <c r="FO165" i="2"/>
  <c r="FN165" i="2"/>
  <c r="FL165" i="2"/>
  <c r="FK165" i="2"/>
  <c r="FJ165" i="2"/>
  <c r="FI165" i="2"/>
  <c r="FH165" i="2"/>
  <c r="FG165" i="2"/>
  <c r="FF165" i="2"/>
  <c r="FE165" i="2"/>
  <c r="FD165" i="2"/>
  <c r="FC165" i="2"/>
  <c r="ET165" i="2"/>
  <c r="FM165" i="2" s="1"/>
  <c r="ED165" i="2"/>
  <c r="ET164" i="2"/>
  <c r="ED164" i="2"/>
  <c r="ET163" i="2"/>
  <c r="ED163" i="2"/>
  <c r="EZ162" i="2"/>
  <c r="ET162" i="2"/>
  <c r="ED162" i="2"/>
  <c r="EZ161" i="2"/>
  <c r="ET161" i="2"/>
  <c r="ED161" i="2"/>
  <c r="EZ160" i="2"/>
  <c r="ET160" i="2"/>
  <c r="ED160" i="2"/>
  <c r="EZ159" i="2"/>
  <c r="ET159" i="2"/>
  <c r="ED159" i="2"/>
  <c r="EZ158" i="2"/>
  <c r="ET158" i="2"/>
  <c r="ED158" i="2"/>
  <c r="EZ157" i="2"/>
  <c r="ET157" i="2"/>
  <c r="ED157" i="2"/>
  <c r="ET156" i="2"/>
  <c r="ED156" i="2"/>
  <c r="EZ155" i="2"/>
  <c r="ET155" i="2"/>
  <c r="ED155" i="2"/>
  <c r="EZ154" i="2"/>
  <c r="ET154" i="2"/>
  <c r="ED154" i="2"/>
  <c r="EZ153" i="2"/>
  <c r="ET153" i="2"/>
  <c r="ED153" i="2"/>
  <c r="EA153" i="2"/>
  <c r="ET152" i="2"/>
  <c r="ED152" i="2"/>
  <c r="EA152" i="2"/>
  <c r="EZ151" i="2"/>
  <c r="ET151" i="2"/>
  <c r="ED151" i="2"/>
  <c r="EZ150" i="2"/>
  <c r="ET150" i="2"/>
  <c r="ED150" i="2"/>
  <c r="FA149" i="2"/>
  <c r="FA150" i="2" s="1"/>
  <c r="FA151" i="2" s="1"/>
  <c r="FA152" i="2" s="1"/>
  <c r="FA153" i="2" s="1"/>
  <c r="FA154" i="2" s="1"/>
  <c r="FA155" i="2" s="1"/>
  <c r="FA156" i="2" s="1"/>
  <c r="FA157" i="2" s="1"/>
  <c r="FA158" i="2" s="1"/>
  <c r="FA159" i="2" s="1"/>
  <c r="FA160" i="2" s="1"/>
  <c r="FA161" i="2" s="1"/>
  <c r="FA162" i="2" s="1"/>
  <c r="FA163" i="2" s="1"/>
  <c r="FA164" i="2" s="1"/>
  <c r="FA165" i="2" s="1"/>
  <c r="FA166" i="2" s="1"/>
  <c r="FA167" i="2" s="1"/>
  <c r="FA168" i="2" s="1"/>
  <c r="FA169" i="2" s="1"/>
  <c r="FA170" i="2" s="1"/>
  <c r="FA171" i="2" s="1"/>
  <c r="FA172" i="2" s="1"/>
  <c r="FA173" i="2" s="1"/>
  <c r="FA174" i="2" s="1"/>
  <c r="FA175" i="2" s="1"/>
  <c r="FA176" i="2" s="1"/>
  <c r="FA177" i="2" s="1"/>
  <c r="FA178" i="2" s="1"/>
  <c r="FA179" i="2" s="1"/>
  <c r="FA180" i="2" s="1"/>
  <c r="FA181" i="2" s="1"/>
  <c r="FA182" i="2" s="1"/>
  <c r="FA183" i="2" s="1"/>
  <c r="FA184" i="2" s="1"/>
  <c r="FA185" i="2" s="1"/>
  <c r="FA186" i="2" s="1"/>
  <c r="FA187" i="2" s="1"/>
  <c r="FA188" i="2" s="1"/>
  <c r="FA189" i="2" s="1"/>
  <c r="FA190" i="2" s="1"/>
  <c r="FA191" i="2" s="1"/>
  <c r="FA192" i="2" s="1"/>
  <c r="FA193" i="2" s="1"/>
  <c r="FA194" i="2" s="1"/>
  <c r="FA195" i="2" s="1"/>
  <c r="FA196" i="2" s="1"/>
  <c r="FA197" i="2" s="1"/>
  <c r="FA198" i="2" s="1"/>
  <c r="FA199" i="2" s="1"/>
  <c r="FA200" i="2" s="1"/>
  <c r="FA201" i="2" s="1"/>
  <c r="FA202" i="2" s="1"/>
  <c r="FA203" i="2" s="1"/>
  <c r="FA204" i="2" s="1"/>
  <c r="FA205" i="2" s="1"/>
  <c r="FA206" i="2" s="1"/>
  <c r="FA207" i="2" s="1"/>
  <c r="FA208" i="2" s="1"/>
  <c r="FA209" i="2" s="1"/>
  <c r="FA210" i="2" s="1"/>
  <c r="FA211" i="2" s="1"/>
  <c r="FA212" i="2" s="1"/>
  <c r="FA213" i="2" s="1"/>
  <c r="FA214" i="2" s="1"/>
  <c r="FA215" i="2" s="1"/>
  <c r="FA216" i="2" s="1"/>
  <c r="FA217" i="2" s="1"/>
  <c r="FA218" i="2" s="1"/>
  <c r="FA219" i="2" s="1"/>
  <c r="FA220" i="2" s="1"/>
  <c r="FA221" i="2" s="1"/>
  <c r="FA222" i="2" s="1"/>
  <c r="FA223" i="2" s="1"/>
  <c r="FA224" i="2" s="1"/>
  <c r="FA225" i="2" s="1"/>
  <c r="FA226" i="2" s="1"/>
  <c r="FA227" i="2" s="1"/>
  <c r="FA228" i="2" s="1"/>
  <c r="FA229" i="2" s="1"/>
  <c r="FA230" i="2" s="1"/>
  <c r="FA231" i="2" s="1"/>
  <c r="FA232" i="2" s="1"/>
  <c r="FA233" i="2" s="1"/>
  <c r="FA234" i="2" s="1"/>
  <c r="FA235" i="2" s="1"/>
  <c r="FA236" i="2" s="1"/>
  <c r="FA237" i="2" s="1"/>
  <c r="FA238" i="2" s="1"/>
  <c r="FA239" i="2" s="1"/>
  <c r="FA240" i="2" s="1"/>
  <c r="FA241" i="2" s="1"/>
  <c r="FA242" i="2" s="1"/>
  <c r="FA243" i="2" s="1"/>
  <c r="FA244" i="2" s="1"/>
  <c r="FA245" i="2" s="1"/>
  <c r="FA246" i="2" s="1"/>
  <c r="FA247" i="2" s="1"/>
  <c r="FA248" i="2" s="1"/>
  <c r="FA249" i="2" s="1"/>
  <c r="FA250" i="2" s="1"/>
  <c r="FA251" i="2" s="1"/>
  <c r="FA252" i="2" s="1"/>
  <c r="FA253" i="2" s="1"/>
  <c r="FA254" i="2" s="1"/>
  <c r="FA255" i="2" s="1"/>
  <c r="FA256" i="2" s="1"/>
  <c r="FA257" i="2" s="1"/>
  <c r="FA258" i="2" s="1"/>
  <c r="FA259" i="2" s="1"/>
  <c r="FA260" i="2" s="1"/>
  <c r="FA261" i="2" s="1"/>
  <c r="FA262" i="2" s="1"/>
  <c r="FA263" i="2" s="1"/>
  <c r="FA264" i="2" s="1"/>
  <c r="FA265" i="2" s="1"/>
  <c r="FA266" i="2" s="1"/>
  <c r="FA267" i="2" s="1"/>
  <c r="FA268" i="2" s="1"/>
  <c r="FA269" i="2" s="1"/>
  <c r="FA270" i="2" s="1"/>
  <c r="FA271" i="2" s="1"/>
  <c r="FA272" i="2" s="1"/>
  <c r="FA273" i="2" s="1"/>
  <c r="FA274" i="2" s="1"/>
  <c r="FA275" i="2" s="1"/>
  <c r="FA276" i="2" s="1"/>
  <c r="FA277" i="2" s="1"/>
  <c r="FA278" i="2" s="1"/>
  <c r="FA279" i="2" s="1"/>
  <c r="FA280" i="2" s="1"/>
  <c r="FA281" i="2" s="1"/>
  <c r="FA282" i="2" s="1"/>
  <c r="FA283" i="2" s="1"/>
  <c r="FA284" i="2" s="1"/>
  <c r="FA285" i="2" s="1"/>
  <c r="FA286" i="2" s="1"/>
  <c r="FA287" i="2" s="1"/>
  <c r="FA288" i="2" s="1"/>
  <c r="FA289" i="2" s="1"/>
  <c r="FA290" i="2" s="1"/>
  <c r="FA291" i="2" s="1"/>
  <c r="FA292" i="2" s="1"/>
  <c r="FA293" i="2" s="1"/>
  <c r="FA294" i="2" s="1"/>
  <c r="FA295" i="2" s="1"/>
  <c r="FA296" i="2" s="1"/>
  <c r="FA297" i="2" s="1"/>
  <c r="FA298" i="2" s="1"/>
  <c r="FA299" i="2" s="1"/>
  <c r="FA300" i="2" s="1"/>
  <c r="FA301" i="2" s="1"/>
  <c r="FA302" i="2" s="1"/>
  <c r="FA303" i="2" s="1"/>
  <c r="FA304" i="2" s="1"/>
  <c r="FA305" i="2" s="1"/>
  <c r="FA306" i="2" s="1"/>
  <c r="FA307" i="2" s="1"/>
  <c r="FA308" i="2" s="1"/>
  <c r="FA309" i="2" s="1"/>
  <c r="FA310" i="2" s="1"/>
  <c r="FA311" i="2" s="1"/>
  <c r="FA312" i="2" s="1"/>
  <c r="FA313" i="2" s="1"/>
  <c r="FA314" i="2" s="1"/>
  <c r="FA315" i="2" s="1"/>
  <c r="FA316" i="2" s="1"/>
  <c r="FA317" i="2" s="1"/>
  <c r="FA318" i="2" s="1"/>
  <c r="FA319" i="2" s="1"/>
  <c r="FA320" i="2" s="1"/>
  <c r="FA321" i="2" s="1"/>
  <c r="FA322" i="2" s="1"/>
  <c r="FA323" i="2" s="1"/>
  <c r="FA324" i="2" s="1"/>
  <c r="FA325" i="2" s="1"/>
  <c r="FA326" i="2" s="1"/>
  <c r="FA327" i="2" s="1"/>
  <c r="FA328" i="2" s="1"/>
  <c r="FA329" i="2" s="1"/>
  <c r="FA330" i="2" s="1"/>
  <c r="FA331" i="2" s="1"/>
  <c r="FA332" i="2" s="1"/>
  <c r="FA333" i="2" s="1"/>
  <c r="FA334" i="2" s="1"/>
  <c r="FA335" i="2" s="1"/>
  <c r="FA336" i="2" s="1"/>
  <c r="FA337" i="2" s="1"/>
  <c r="FA338" i="2" s="1"/>
  <c r="FA339" i="2" s="1"/>
  <c r="FA340" i="2" s="1"/>
  <c r="FA341" i="2" s="1"/>
  <c r="FA342" i="2" s="1"/>
  <c r="FA343" i="2" s="1"/>
  <c r="FA344" i="2" s="1"/>
  <c r="FA345" i="2" s="1"/>
  <c r="FA346" i="2" s="1"/>
  <c r="FA347" i="2" s="1"/>
  <c r="FA348" i="2" s="1"/>
  <c r="FA349" i="2" s="1"/>
  <c r="FA350" i="2" s="1"/>
  <c r="FA351" i="2" s="1"/>
  <c r="FA352" i="2" s="1"/>
  <c r="FA353" i="2" s="1"/>
  <c r="FA354" i="2" s="1"/>
  <c r="FA355" i="2" s="1"/>
  <c r="FA356" i="2" s="1"/>
  <c r="FA357" i="2" s="1"/>
  <c r="FA358" i="2" s="1"/>
  <c r="FA359" i="2" s="1"/>
  <c r="FA360" i="2" s="1"/>
  <c r="FA361" i="2" s="1"/>
  <c r="FA362" i="2" s="1"/>
  <c r="FA363" i="2" s="1"/>
  <c r="FA364" i="2" s="1"/>
  <c r="FA365" i="2" s="1"/>
  <c r="FA366" i="2" s="1"/>
  <c r="FA367" i="2" s="1"/>
  <c r="FA368" i="2" s="1"/>
  <c r="FA369" i="2" s="1"/>
  <c r="FA370" i="2" s="1"/>
  <c r="FA371" i="2" s="1"/>
  <c r="FA372" i="2" s="1"/>
  <c r="FA373" i="2" s="1"/>
  <c r="FA374" i="2" s="1"/>
  <c r="FA375" i="2" s="1"/>
  <c r="FA376" i="2" s="1"/>
  <c r="FA377" i="2" s="1"/>
  <c r="FA378" i="2" s="1"/>
  <c r="FA379" i="2" s="1"/>
  <c r="FA380" i="2" s="1"/>
  <c r="FA381" i="2" s="1"/>
  <c r="FA382" i="2" s="1"/>
  <c r="FA387" i="2" s="1"/>
  <c r="FA388" i="2" s="1"/>
  <c r="EZ149" i="2"/>
  <c r="ET149" i="2"/>
  <c r="ED149" i="2"/>
  <c r="ET148" i="2"/>
  <c r="ED148" i="2"/>
  <c r="EZ147" i="2"/>
  <c r="EZ146" i="2"/>
  <c r="ED146" i="2"/>
  <c r="DZ146" i="2"/>
  <c r="ET145" i="2"/>
  <c r="DZ145" i="2"/>
  <c r="EC145" i="2" s="1"/>
  <c r="ED145" i="2" s="1"/>
  <c r="ET144" i="2"/>
  <c r="DZ144" i="2"/>
  <c r="EC144" i="2" s="1"/>
  <c r="ED144" i="2" s="1"/>
  <c r="ET143" i="2"/>
  <c r="DT143" i="2"/>
  <c r="EZ143" i="2" s="1"/>
  <c r="EZ142" i="2"/>
  <c r="ET142" i="2"/>
  <c r="ED142" i="2"/>
  <c r="EZ141" i="2"/>
  <c r="ET141" i="2"/>
  <c r="ED141" i="2"/>
  <c r="EZ140" i="2"/>
  <c r="ET140" i="2"/>
  <c r="EZ139" i="2"/>
  <c r="ET139" i="2"/>
  <c r="ED139" i="2"/>
  <c r="EZ138" i="2"/>
  <c r="ED138" i="2"/>
  <c r="EZ137" i="2"/>
  <c r="ED137" i="2"/>
  <c r="EZ136" i="2"/>
  <c r="ED136" i="2"/>
  <c r="ED135" i="2"/>
  <c r="EZ134" i="2"/>
  <c r="DY134" i="2"/>
  <c r="DY133" i="2"/>
  <c r="DY132" i="2"/>
  <c r="DY131" i="2"/>
  <c r="DY130" i="2"/>
  <c r="ED130" i="2" s="1"/>
  <c r="DE113" i="2"/>
  <c r="DE114" i="2" s="1"/>
  <c r="DE115" i="2" s="1"/>
  <c r="DE116" i="2" s="1"/>
  <c r="FA68" i="2"/>
  <c r="FA69" i="2" s="1"/>
  <c r="FA70" i="2" s="1"/>
  <c r="FA71" i="2" s="1"/>
  <c r="FA72" i="2" s="1"/>
  <c r="FA73" i="2" s="1"/>
  <c r="FA74" i="2" s="1"/>
  <c r="FA75" i="2" s="1"/>
  <c r="FA76" i="2" s="1"/>
  <c r="FA77" i="2" s="1"/>
  <c r="FA78" i="2" s="1"/>
  <c r="FA79" i="2" s="1"/>
  <c r="FA80" i="2" s="1"/>
  <c r="FA81" i="2" s="1"/>
  <c r="FA82" i="2" s="1"/>
  <c r="FA83" i="2" s="1"/>
  <c r="FA84" i="2" s="1"/>
  <c r="FA85" i="2" s="1"/>
  <c r="FA86" i="2" s="1"/>
  <c r="FA87" i="2" s="1"/>
  <c r="FA88" i="2" s="1"/>
  <c r="FA89" i="2" s="1"/>
  <c r="FA90" i="2" s="1"/>
  <c r="FA91" i="2" s="1"/>
  <c r="FA92" i="2" s="1"/>
  <c r="FA93" i="2" s="1"/>
  <c r="FA94" i="2" s="1"/>
  <c r="FA95" i="2" s="1"/>
  <c r="FA96" i="2" s="1"/>
  <c r="FA97" i="2" s="1"/>
  <c r="FA98" i="2" s="1"/>
  <c r="FA99" i="2" s="1"/>
  <c r="FA100" i="2" s="1"/>
  <c r="FA101" i="2" s="1"/>
  <c r="FA102" i="2" s="1"/>
  <c r="FA103" i="2" s="1"/>
  <c r="FA104" i="2" s="1"/>
  <c r="FA105" i="2" s="1"/>
  <c r="FA106" i="2" s="1"/>
  <c r="FA107" i="2" s="1"/>
  <c r="FA108" i="2" s="1"/>
  <c r="FA109" i="2" s="1"/>
  <c r="FA110" i="2" s="1"/>
  <c r="FA111" i="2" s="1"/>
  <c r="FA112" i="2" s="1"/>
  <c r="FA113" i="2" s="1"/>
  <c r="FA114" i="2" s="1"/>
  <c r="FA115" i="2" s="1"/>
  <c r="FA116" i="2" s="1"/>
  <c r="FA117" i="2" s="1"/>
  <c r="FA118" i="2" s="1"/>
  <c r="FA119" i="2" s="1"/>
  <c r="FA120" i="2" s="1"/>
  <c r="FA121" i="2" s="1"/>
  <c r="FA122" i="2" s="1"/>
  <c r="FA123" i="2" s="1"/>
  <c r="FA124" i="2" s="1"/>
  <c r="FA125" i="2" s="1"/>
  <c r="FA126" i="2" s="1"/>
  <c r="FA127" i="2" s="1"/>
  <c r="FA128" i="2" s="1"/>
  <c r="FA129" i="2" s="1"/>
  <c r="FA130" i="2" s="1"/>
  <c r="FA131" i="2" s="1"/>
  <c r="FA132" i="2" s="1"/>
  <c r="FA133" i="2" s="1"/>
  <c r="FA134" i="2" s="1"/>
  <c r="FA135" i="2" s="1"/>
  <c r="FA136" i="2" s="1"/>
  <c r="FA137" i="2" s="1"/>
  <c r="FA138" i="2" s="1"/>
  <c r="FA139" i="2" s="1"/>
  <c r="FA140" i="2" s="1"/>
  <c r="FA141" i="2" s="1"/>
  <c r="FA142" i="2" s="1"/>
  <c r="FA143" i="2" s="1"/>
  <c r="FA144" i="2" s="1"/>
  <c r="FA145" i="2" s="1"/>
  <c r="C10583" i="1" l="1"/>
  <c r="E10582" i="1"/>
  <c r="FA383" i="2"/>
  <c r="FA384" i="2" s="1"/>
  <c r="FA385" i="2" s="1"/>
  <c r="FA386" i="2" s="1"/>
  <c r="FA389" i="2" s="1"/>
  <c r="FA391" i="2" s="1"/>
  <c r="FA393" i="2" s="1"/>
  <c r="FA395" i="2" s="1"/>
  <c r="FA397" i="2" s="1"/>
  <c r="FA399" i="2" s="1"/>
  <c r="FA401" i="2" s="1"/>
  <c r="FA403" i="2" s="1"/>
  <c r="FA405" i="2" s="1"/>
  <c r="FA407" i="2" s="1"/>
  <c r="FA409" i="2" s="1"/>
  <c r="FA411" i="2" s="1"/>
  <c r="FA413" i="2" s="1"/>
  <c r="FA415" i="2" s="1"/>
  <c r="FA417" i="2" s="1"/>
  <c r="FA419" i="2" s="1"/>
  <c r="FA421" i="2" s="1"/>
  <c r="FA423" i="2" s="1"/>
  <c r="FA425" i="2" s="1"/>
  <c r="FA427" i="2" s="1"/>
  <c r="FA429" i="2" s="1"/>
  <c r="FA431" i="2" s="1"/>
  <c r="FA433" i="2" s="1"/>
  <c r="FA435" i="2" s="1"/>
  <c r="FA437" i="2" s="1"/>
  <c r="FA390" i="2"/>
  <c r="FA392" i="2" s="1"/>
  <c r="FA394" i="2" s="1"/>
  <c r="FA396" i="2" s="1"/>
  <c r="FA398" i="2" s="1"/>
  <c r="FA400" i="2" s="1"/>
  <c r="FA402" i="2" s="1"/>
  <c r="FA404" i="2" s="1"/>
  <c r="FA406" i="2" s="1"/>
  <c r="FA408" i="2" s="1"/>
  <c r="FA410" i="2" s="1"/>
  <c r="FA412" i="2" s="1"/>
  <c r="FA414" i="2" s="1"/>
  <c r="FA416" i="2" s="1"/>
  <c r="FA418" i="2" s="1"/>
  <c r="FA420" i="2" s="1"/>
  <c r="FA422" i="2" s="1"/>
  <c r="FA424" i="2" s="1"/>
  <c r="FA426" i="2" s="1"/>
  <c r="FA428" i="2" s="1"/>
  <c r="FA430" i="2" s="1"/>
  <c r="FA432" i="2" s="1"/>
  <c r="FA434" i="2" s="1"/>
  <c r="FA436" i="2" s="1"/>
  <c r="Z102" i="3"/>
  <c r="W103" i="3"/>
  <c r="EC198" i="2"/>
  <c r="EC200" i="2"/>
  <c r="ES196" i="2"/>
  <c r="ES197" i="2"/>
  <c r="ED143" i="2"/>
  <c r="ET198" i="2"/>
  <c r="FM198" i="2" s="1"/>
  <c r="EC196" i="2"/>
  <c r="ED196" i="2"/>
  <c r="ET199" i="2"/>
  <c r="FM199" i="2" s="1"/>
  <c r="ES199" i="2"/>
  <c r="ED197" i="2"/>
  <c r="EC197" i="2"/>
  <c r="EC199" i="2"/>
  <c r="B264" i="6"/>
  <c r="I2" i="3"/>
  <c r="F2" i="3"/>
  <c r="G2" i="3"/>
  <c r="F288" i="2"/>
  <c r="E289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E104" i="2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B126" i="2"/>
  <c r="E126" i="2"/>
  <c r="E127" i="2"/>
  <c r="E128" i="2"/>
  <c r="F128" i="2"/>
  <c r="E129" i="2"/>
  <c r="F129" i="2"/>
  <c r="E130" i="2"/>
  <c r="B131" i="2"/>
  <c r="E131" i="2"/>
  <c r="E132" i="2"/>
  <c r="E133" i="2"/>
  <c r="E134" i="2"/>
  <c r="E135" i="2"/>
  <c r="F135" i="2"/>
  <c r="E136" i="2"/>
  <c r="B137" i="2"/>
  <c r="E137" i="2"/>
  <c r="E138" i="2"/>
  <c r="E139" i="2"/>
  <c r="E140" i="2"/>
  <c r="E141" i="2"/>
  <c r="E142" i="2"/>
  <c r="E143" i="2"/>
  <c r="E144" i="2"/>
  <c r="G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B158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C189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E10583" i="1" l="1"/>
  <c r="C10584" i="1"/>
  <c r="Z103" i="3"/>
  <c r="W104" i="3"/>
  <c r="B138" i="2"/>
  <c r="B139" i="2" s="1"/>
  <c r="F125" i="2"/>
  <c r="E189" i="2"/>
  <c r="F157" i="2"/>
  <c r="F130" i="2"/>
  <c r="K2" i="3"/>
  <c r="B132" i="2"/>
  <c r="F136" i="2"/>
  <c r="C190" i="2"/>
  <c r="B127" i="2"/>
  <c r="F127" i="2" s="1"/>
  <c r="B159" i="2"/>
  <c r="C10585" i="1" l="1"/>
  <c r="E10584" i="1"/>
  <c r="Z104" i="3"/>
  <c r="W105" i="3"/>
  <c r="F126" i="2"/>
  <c r="E190" i="2"/>
  <c r="F131" i="2"/>
  <c r="F137" i="2"/>
  <c r="B133" i="2"/>
  <c r="C191" i="2"/>
  <c r="F138" i="2"/>
  <c r="B140" i="2"/>
  <c r="F158" i="2"/>
  <c r="B160" i="2"/>
  <c r="E10585" i="1" l="1"/>
  <c r="C10586" i="1"/>
  <c r="Z105" i="3"/>
  <c r="W106" i="3"/>
  <c r="F132" i="2"/>
  <c r="E191" i="2"/>
  <c r="B134" i="2"/>
  <c r="C192" i="2"/>
  <c r="F159" i="2"/>
  <c r="B161" i="2"/>
  <c r="F139" i="2"/>
  <c r="B141" i="2"/>
  <c r="C10587" i="1" l="1"/>
  <c r="E10586" i="1"/>
  <c r="Z106" i="3"/>
  <c r="W107" i="3"/>
  <c r="F134" i="2"/>
  <c r="E192" i="2"/>
  <c r="F133" i="2"/>
  <c r="C193" i="2"/>
  <c r="F160" i="2"/>
  <c r="B162" i="2"/>
  <c r="F140" i="2"/>
  <c r="B142" i="2"/>
  <c r="C10588" i="1" l="1"/>
  <c r="E10587" i="1"/>
  <c r="W108" i="3"/>
  <c r="Z107" i="3"/>
  <c r="E193" i="2"/>
  <c r="C194" i="2"/>
  <c r="F141" i="2"/>
  <c r="B143" i="2"/>
  <c r="F161" i="2"/>
  <c r="B163" i="2"/>
  <c r="C10589" i="1" l="1"/>
  <c r="E10588" i="1"/>
  <c r="W109" i="3"/>
  <c r="Z108" i="3"/>
  <c r="E194" i="2"/>
  <c r="C195" i="2"/>
  <c r="E195" i="2" s="1"/>
  <c r="F162" i="2"/>
  <c r="B164" i="2"/>
  <c r="F142" i="2"/>
  <c r="B144" i="2"/>
  <c r="E10589" i="1" l="1"/>
  <c r="C10590" i="1"/>
  <c r="Z109" i="3"/>
  <c r="C196" i="2"/>
  <c r="C197" i="2" s="1"/>
  <c r="F163" i="2"/>
  <c r="B165" i="2"/>
  <c r="F143" i="2"/>
  <c r="B145" i="2"/>
  <c r="C10591" i="1" l="1"/>
  <c r="E10590" i="1"/>
  <c r="E196" i="2"/>
  <c r="E197" i="2"/>
  <c r="C198" i="2"/>
  <c r="B146" i="2"/>
  <c r="F144" i="2"/>
  <c r="F164" i="2"/>
  <c r="B166" i="2"/>
  <c r="C10592" i="1" l="1"/>
  <c r="E10591" i="1"/>
  <c r="C199" i="2"/>
  <c r="E198" i="2"/>
  <c r="F165" i="2"/>
  <c r="B167" i="2"/>
  <c r="B147" i="2"/>
  <c r="F145" i="2"/>
  <c r="C10593" i="1" l="1"/>
  <c r="E10592" i="1"/>
  <c r="F166" i="2"/>
  <c r="B168" i="2"/>
  <c r="F146" i="2"/>
  <c r="B148" i="2"/>
  <c r="C200" i="2"/>
  <c r="E199" i="2"/>
  <c r="C10594" i="1" l="1"/>
  <c r="E10593" i="1"/>
  <c r="E200" i="2"/>
  <c r="C201" i="2"/>
  <c r="B169" i="2"/>
  <c r="F167" i="2"/>
  <c r="F147" i="2"/>
  <c r="B149" i="2"/>
  <c r="E10594" i="1" l="1"/>
  <c r="C10595" i="1"/>
  <c r="E201" i="2"/>
  <c r="C202" i="2"/>
  <c r="F148" i="2"/>
  <c r="B150" i="2"/>
  <c r="B170" i="2"/>
  <c r="F168" i="2"/>
  <c r="E10595" i="1" l="1"/>
  <c r="C10596" i="1"/>
  <c r="B171" i="2"/>
  <c r="F169" i="2"/>
  <c r="E202" i="2"/>
  <c r="C203" i="2"/>
  <c r="F149" i="2"/>
  <c r="B151" i="2"/>
  <c r="E10596" i="1" l="1"/>
  <c r="C10597" i="1"/>
  <c r="B172" i="2"/>
  <c r="F170" i="2"/>
  <c r="E203" i="2"/>
  <c r="C204" i="2"/>
  <c r="F150" i="2"/>
  <c r="B152" i="2"/>
  <c r="E10597" i="1" l="1"/>
  <c r="C10598" i="1"/>
  <c r="C205" i="2"/>
  <c r="E204" i="2"/>
  <c r="B173" i="2"/>
  <c r="F171" i="2"/>
  <c r="B153" i="2"/>
  <c r="F151" i="2"/>
  <c r="C10599" i="1" l="1"/>
  <c r="E10598" i="1"/>
  <c r="F152" i="2"/>
  <c r="B154" i="2"/>
  <c r="E205" i="2"/>
  <c r="C206" i="2"/>
  <c r="B174" i="2"/>
  <c r="F172" i="2"/>
  <c r="E10599" i="1" l="1"/>
  <c r="C10600" i="1"/>
  <c r="E206" i="2"/>
  <c r="C207" i="2"/>
  <c r="B175" i="2"/>
  <c r="F173" i="2"/>
  <c r="F153" i="2"/>
  <c r="B155" i="2"/>
  <c r="E10600" i="1" l="1"/>
  <c r="C10601" i="1"/>
  <c r="F154" i="2"/>
  <c r="B156" i="2"/>
  <c r="E207" i="2"/>
  <c r="C208" i="2"/>
  <c r="B176" i="2"/>
  <c r="F174" i="2"/>
  <c r="C10602" i="1" l="1"/>
  <c r="E10601" i="1"/>
  <c r="F155" i="2"/>
  <c r="F156" i="2"/>
  <c r="B177" i="2"/>
  <c r="F175" i="2"/>
  <c r="E208" i="2"/>
  <c r="C209" i="2"/>
  <c r="C10603" i="1" l="1"/>
  <c r="E10602" i="1"/>
  <c r="E209" i="2"/>
  <c r="C210" i="2"/>
  <c r="B178" i="2"/>
  <c r="F176" i="2"/>
  <c r="E10603" i="1" l="1"/>
  <c r="C10604" i="1"/>
  <c r="E210" i="2"/>
  <c r="C211" i="2"/>
  <c r="B179" i="2"/>
  <c r="F177" i="2"/>
  <c r="C10605" i="1" l="1"/>
  <c r="E10604" i="1"/>
  <c r="E211" i="2"/>
  <c r="C212" i="2"/>
  <c r="B180" i="2"/>
  <c r="F178" i="2"/>
  <c r="C10606" i="1" l="1"/>
  <c r="E10605" i="1"/>
  <c r="E212" i="2"/>
  <c r="C213" i="2"/>
  <c r="B181" i="2"/>
  <c r="F179" i="2"/>
  <c r="E10606" i="1" l="1"/>
  <c r="C10607" i="1"/>
  <c r="E213" i="2"/>
  <c r="B182" i="2"/>
  <c r="F180" i="2"/>
  <c r="C10608" i="1" l="1"/>
  <c r="E10607" i="1"/>
  <c r="B183" i="2"/>
  <c r="F181" i="2"/>
  <c r="C10609" i="1" l="1"/>
  <c r="E10608" i="1"/>
  <c r="B184" i="2"/>
  <c r="F182" i="2"/>
  <c r="C10610" i="1" l="1"/>
  <c r="E10609" i="1"/>
  <c r="F183" i="2"/>
  <c r="B185" i="2"/>
  <c r="E10610" i="1" l="1"/>
  <c r="C10611" i="1"/>
  <c r="B186" i="2"/>
  <c r="F184" i="2"/>
  <c r="C10612" i="1" l="1"/>
  <c r="E10611" i="1"/>
  <c r="F185" i="2"/>
  <c r="B187" i="2"/>
  <c r="C10613" i="1" l="1"/>
  <c r="E10612" i="1"/>
  <c r="F186" i="2"/>
  <c r="B188" i="2"/>
  <c r="E10613" i="1" l="1"/>
  <c r="C10614" i="1"/>
  <c r="F187" i="2"/>
  <c r="B189" i="2"/>
  <c r="C10615" i="1" l="1"/>
  <c r="E10614" i="1"/>
  <c r="F188" i="2"/>
  <c r="B190" i="2"/>
  <c r="C10616" i="1" l="1"/>
  <c r="E10615" i="1"/>
  <c r="F189" i="2"/>
  <c r="B191" i="2"/>
  <c r="C10617" i="1" l="1"/>
  <c r="E10616" i="1"/>
  <c r="B192" i="2"/>
  <c r="F190" i="2"/>
  <c r="C10618" i="1" l="1"/>
  <c r="E10617" i="1"/>
  <c r="B193" i="2"/>
  <c r="F191" i="2"/>
  <c r="C10619" i="1" l="1"/>
  <c r="E10618" i="1"/>
  <c r="B194" i="2"/>
  <c r="F192" i="2"/>
  <c r="E10619" i="1" l="1"/>
  <c r="C10620" i="1"/>
  <c r="F193" i="2"/>
  <c r="B195" i="2"/>
  <c r="C10621" i="1" l="1"/>
  <c r="E10620" i="1"/>
  <c r="B196" i="2"/>
  <c r="F194" i="2"/>
  <c r="C10622" i="1" l="1"/>
  <c r="E10621" i="1"/>
  <c r="B197" i="2"/>
  <c r="F195" i="2"/>
  <c r="C10623" i="1" l="1"/>
  <c r="E10622" i="1"/>
  <c r="B198" i="2"/>
  <c r="F196" i="2"/>
  <c r="C10624" i="1" l="1"/>
  <c r="E10623" i="1"/>
  <c r="B199" i="2"/>
  <c r="F197" i="2"/>
  <c r="C10625" i="1" l="1"/>
  <c r="E10624" i="1"/>
  <c r="F198" i="2"/>
  <c r="B200" i="2"/>
  <c r="C10626" i="1" l="1"/>
  <c r="E10625" i="1"/>
  <c r="F199" i="2"/>
  <c r="B201" i="2"/>
  <c r="E10626" i="1" l="1"/>
  <c r="C10627" i="1"/>
  <c r="F200" i="2"/>
  <c r="B202" i="2"/>
  <c r="C10628" i="1" l="1"/>
  <c r="E10627" i="1"/>
  <c r="B203" i="2"/>
  <c r="F201" i="2"/>
  <c r="C10629" i="1" l="1"/>
  <c r="E10628" i="1"/>
  <c r="B204" i="2"/>
  <c r="F202" i="2"/>
  <c r="C10630" i="1" l="1"/>
  <c r="E10629" i="1"/>
  <c r="B205" i="2"/>
  <c r="F203" i="2"/>
  <c r="C10631" i="1" l="1"/>
  <c r="E10630" i="1"/>
  <c r="F204" i="2"/>
  <c r="B206" i="2"/>
  <c r="C10632" i="1" l="1"/>
  <c r="E10631" i="1"/>
  <c r="B207" i="2"/>
  <c r="F205" i="2"/>
  <c r="C10633" i="1" l="1"/>
  <c r="E10632" i="1"/>
  <c r="B208" i="2"/>
  <c r="F206" i="2"/>
  <c r="C10634" i="1" l="1"/>
  <c r="E10633" i="1"/>
  <c r="B209" i="2"/>
  <c r="F207" i="2"/>
  <c r="C10635" i="1" l="1"/>
  <c r="E10634" i="1"/>
  <c r="F208" i="2"/>
  <c r="B210" i="2"/>
  <c r="C10636" i="1" l="1"/>
  <c r="E10635" i="1"/>
  <c r="B211" i="2"/>
  <c r="F209" i="2"/>
  <c r="C10637" i="1" l="1"/>
  <c r="E10636" i="1"/>
  <c r="B212" i="2"/>
  <c r="F210" i="2"/>
  <c r="C10638" i="1" l="1"/>
  <c r="E10637" i="1"/>
  <c r="B213" i="2"/>
  <c r="F211" i="2"/>
  <c r="C10639" i="1" l="1"/>
  <c r="E10638" i="1"/>
  <c r="F14" i="3"/>
  <c r="F66" i="3"/>
  <c r="F58" i="3"/>
  <c r="F41" i="3"/>
  <c r="F15" i="3"/>
  <c r="F34" i="3"/>
  <c r="F36" i="3"/>
  <c r="F42" i="3"/>
  <c r="F67" i="3"/>
  <c r="F65" i="3"/>
  <c r="F63" i="3"/>
  <c r="F35" i="3"/>
  <c r="F62" i="3"/>
  <c r="F13" i="3"/>
  <c r="F11" i="3"/>
  <c r="G11" i="3" s="1"/>
  <c r="F40" i="3"/>
  <c r="G40" i="3" s="1"/>
  <c r="F39" i="3"/>
  <c r="F37" i="3"/>
  <c r="F33" i="3"/>
  <c r="F60" i="3"/>
  <c r="F59" i="3"/>
  <c r="F38" i="3"/>
  <c r="F43" i="3"/>
  <c r="F64" i="3"/>
  <c r="F32" i="3"/>
  <c r="F61" i="3"/>
  <c r="F69" i="3"/>
  <c r="K69" i="3" s="1"/>
  <c r="F68" i="3"/>
  <c r="K68" i="3" s="1"/>
  <c r="F212" i="2"/>
  <c r="F213" i="2"/>
  <c r="P2" i="14"/>
  <c r="Y6" i="14"/>
  <c r="D6" i="14"/>
  <c r="Z6" i="14"/>
  <c r="B6" i="14"/>
  <c r="I7" i="14"/>
  <c r="H7" i="14"/>
  <c r="W6" i="14"/>
  <c r="P7" i="14"/>
  <c r="V2" i="14"/>
  <c r="Y2" i="14"/>
  <c r="AM2" i="14"/>
  <c r="BH2" i="14"/>
  <c r="AZ2" i="14"/>
  <c r="BB2" i="14"/>
  <c r="L6" i="14"/>
  <c r="V6" i="14"/>
  <c r="AJ2" i="14"/>
  <c r="AF2" i="14"/>
  <c r="G7" i="14"/>
  <c r="AT2" i="14"/>
  <c r="Y7" i="14"/>
  <c r="T2" i="14"/>
  <c r="BD2" i="14"/>
  <c r="S6" i="14"/>
  <c r="V7" i="14"/>
  <c r="AA6" i="14"/>
  <c r="Z7" i="14"/>
  <c r="O2" i="14"/>
  <c r="AC2" i="14"/>
  <c r="E2" i="14"/>
  <c r="R7" i="14"/>
  <c r="T7" i="14"/>
  <c r="AB2" i="14"/>
  <c r="J2" i="14"/>
  <c r="R2" i="14"/>
  <c r="AW2" i="14"/>
  <c r="AB7" i="14"/>
  <c r="F7" i="14"/>
  <c r="O6" i="14"/>
  <c r="U7" i="14"/>
  <c r="AU2" i="14"/>
  <c r="BI2" i="14"/>
  <c r="Q7" i="14"/>
  <c r="H2" i="14"/>
  <c r="N6" i="14"/>
  <c r="I6" i="14"/>
  <c r="X2" i="14"/>
  <c r="AQ2" i="14"/>
  <c r="P6" i="14"/>
  <c r="S7" i="14"/>
  <c r="M2" i="14"/>
  <c r="AA2" i="14"/>
  <c r="AR2" i="14"/>
  <c r="AG2" i="14"/>
  <c r="B2" i="14"/>
  <c r="AV2" i="14"/>
  <c r="O7" i="14"/>
  <c r="K7" i="14"/>
  <c r="BF2" i="14"/>
  <c r="AA7" i="14"/>
  <c r="M6" i="14"/>
  <c r="K6" i="14"/>
  <c r="J6" i="14"/>
  <c r="C2" i="14"/>
  <c r="U2" i="14"/>
  <c r="AY2" i="14"/>
  <c r="G6" i="14"/>
  <c r="Q2" i="14"/>
  <c r="S2" i="14"/>
  <c r="L7" i="14"/>
  <c r="U6" i="14"/>
  <c r="N2" i="14"/>
  <c r="AE2" i="14"/>
  <c r="AB6" i="14"/>
  <c r="L2" i="14"/>
  <c r="AS2" i="14"/>
  <c r="AD2" i="14"/>
  <c r="C7" i="14"/>
  <c r="M7" i="14"/>
  <c r="E6" i="14"/>
  <c r="X6" i="14"/>
  <c r="Z2" i="14"/>
  <c r="B7" i="14"/>
  <c r="BG2" i="14"/>
  <c r="AO2" i="14"/>
  <c r="AP2" i="14"/>
  <c r="AL2" i="14"/>
  <c r="X7" i="14"/>
  <c r="W7" i="14"/>
  <c r="AK2" i="14"/>
  <c r="G2" i="14"/>
  <c r="R6" i="14"/>
  <c r="T6" i="14"/>
  <c r="Q6" i="14"/>
  <c r="BA2" i="14"/>
  <c r="BE2" i="14"/>
  <c r="BC2" i="14"/>
  <c r="D2" i="14"/>
  <c r="F6" i="14"/>
  <c r="AI2" i="14"/>
  <c r="I2" i="14"/>
  <c r="F2" i="14"/>
  <c r="AX2" i="14"/>
  <c r="D7" i="14"/>
  <c r="K2" i="14"/>
  <c r="N7" i="14"/>
  <c r="J7" i="14"/>
  <c r="C6" i="14"/>
  <c r="E7" i="14"/>
  <c r="W2" i="14"/>
  <c r="AN2" i="14"/>
  <c r="H6" i="14"/>
  <c r="AH2" i="14"/>
  <c r="C10640" i="1" l="1"/>
  <c r="E10639" i="1"/>
  <c r="I59" i="3"/>
  <c r="J59" i="3" s="1"/>
  <c r="K59" i="3"/>
  <c r="L59" i="3" s="1"/>
  <c r="G59" i="3"/>
  <c r="H59" i="3" s="1"/>
  <c r="I60" i="3"/>
  <c r="J60" i="3" s="1"/>
  <c r="K60" i="3"/>
  <c r="L60" i="3" s="1"/>
  <c r="G60" i="3"/>
  <c r="H60" i="3" s="1"/>
  <c r="K61" i="3"/>
  <c r="L61" i="3" s="1"/>
  <c r="G61" i="3"/>
  <c r="H61" i="3" s="1"/>
  <c r="I61" i="3"/>
  <c r="J61" i="3" s="1"/>
  <c r="I58" i="3"/>
  <c r="J58" i="3" s="1"/>
  <c r="K58" i="3"/>
  <c r="L58" i="3" s="1"/>
  <c r="G58" i="3"/>
  <c r="H58" i="3" s="1"/>
  <c r="K64" i="3"/>
  <c r="L64" i="3" s="1"/>
  <c r="I64" i="3"/>
  <c r="J64" i="3" s="1"/>
  <c r="G64" i="3"/>
  <c r="H64" i="3" s="1"/>
  <c r="K62" i="3"/>
  <c r="L62" i="3" s="1"/>
  <c r="I62" i="3"/>
  <c r="J62" i="3" s="1"/>
  <c r="G62" i="3"/>
  <c r="H62" i="3" s="1"/>
  <c r="K63" i="3"/>
  <c r="L63" i="3" s="1"/>
  <c r="I63" i="3"/>
  <c r="J63" i="3" s="1"/>
  <c r="G63" i="3"/>
  <c r="H63" i="3" s="1"/>
  <c r="K65" i="3"/>
  <c r="L65" i="3" s="1"/>
  <c r="I65" i="3"/>
  <c r="J65" i="3" s="1"/>
  <c r="G65" i="3"/>
  <c r="H65" i="3" s="1"/>
  <c r="K67" i="3"/>
  <c r="L67" i="3" s="1"/>
  <c r="G67" i="3"/>
  <c r="H67" i="3" s="1"/>
  <c r="I67" i="3"/>
  <c r="J67" i="3" s="1"/>
  <c r="G68" i="3"/>
  <c r="H68" i="3" s="1"/>
  <c r="I68" i="3"/>
  <c r="J68" i="3" s="1"/>
  <c r="G69" i="3"/>
  <c r="H69" i="3" s="1"/>
  <c r="I69" i="3"/>
  <c r="J69" i="3" s="1"/>
  <c r="K66" i="3"/>
  <c r="L66" i="3" s="1"/>
  <c r="G66" i="3"/>
  <c r="H66" i="3" s="1"/>
  <c r="I66" i="3"/>
  <c r="J66" i="3" s="1"/>
  <c r="G39" i="3"/>
  <c r="H39" i="3" s="1"/>
  <c r="I39" i="3"/>
  <c r="J39" i="3" s="1"/>
  <c r="K39" i="3"/>
  <c r="L39" i="3" s="1"/>
  <c r="K43" i="3"/>
  <c r="L43" i="3" s="1"/>
  <c r="I43" i="3"/>
  <c r="L69" i="3"/>
  <c r="G43" i="3"/>
  <c r="H43" i="3" s="1"/>
  <c r="H40" i="3"/>
  <c r="I40" i="3"/>
  <c r="J40" i="3" s="1"/>
  <c r="K40" i="3"/>
  <c r="L40" i="3" s="1"/>
  <c r="G38" i="3"/>
  <c r="H38" i="3" s="1"/>
  <c r="I38" i="3"/>
  <c r="J38" i="3" s="1"/>
  <c r="K38" i="3"/>
  <c r="L38" i="3" s="1"/>
  <c r="K11" i="3"/>
  <c r="L11" i="3" s="1"/>
  <c r="I11" i="3"/>
  <c r="J11" i="3" s="1"/>
  <c r="H11" i="3"/>
  <c r="G42" i="3"/>
  <c r="H42" i="3" s="1"/>
  <c r="I42" i="3"/>
  <c r="J42" i="3" s="1"/>
  <c r="L68" i="3"/>
  <c r="K42" i="3"/>
  <c r="L42" i="3" s="1"/>
  <c r="I13" i="3"/>
  <c r="J13" i="3" s="1"/>
  <c r="K13" i="3"/>
  <c r="L13" i="3" s="1"/>
  <c r="G13" i="3"/>
  <c r="G36" i="3"/>
  <c r="H36" i="3" s="1"/>
  <c r="K36" i="3"/>
  <c r="L36" i="3" s="1"/>
  <c r="I36" i="3"/>
  <c r="J36" i="3" s="1"/>
  <c r="G34" i="3"/>
  <c r="H34" i="3" s="1"/>
  <c r="K34" i="3"/>
  <c r="L34" i="3" s="1"/>
  <c r="I34" i="3"/>
  <c r="J34" i="3" s="1"/>
  <c r="G33" i="3"/>
  <c r="H33" i="3" s="1"/>
  <c r="I33" i="3"/>
  <c r="J33" i="3" s="1"/>
  <c r="K33" i="3"/>
  <c r="L33" i="3" s="1"/>
  <c r="K35" i="3"/>
  <c r="L35" i="3" s="1"/>
  <c r="I35" i="3"/>
  <c r="J35" i="3" s="1"/>
  <c r="G35" i="3"/>
  <c r="H35" i="3" s="1"/>
  <c r="I15" i="3"/>
  <c r="J15" i="3" s="1"/>
  <c r="K15" i="3"/>
  <c r="L15" i="3" s="1"/>
  <c r="G15" i="3"/>
  <c r="H15" i="3" s="1"/>
  <c r="G37" i="3"/>
  <c r="H37" i="3" s="1"/>
  <c r="I37" i="3"/>
  <c r="J37" i="3" s="1"/>
  <c r="K37" i="3"/>
  <c r="L37" i="3" s="1"/>
  <c r="G41" i="3"/>
  <c r="H41" i="3" s="1"/>
  <c r="K41" i="3"/>
  <c r="L41" i="3" s="1"/>
  <c r="I41" i="3"/>
  <c r="J41" i="3" s="1"/>
  <c r="G32" i="3"/>
  <c r="H32" i="3" s="1"/>
  <c r="K32" i="3"/>
  <c r="L32" i="3" s="1"/>
  <c r="I32" i="3"/>
  <c r="J32" i="3" s="1"/>
  <c r="I14" i="3"/>
  <c r="J14" i="3" s="1"/>
  <c r="G14" i="3"/>
  <c r="H14" i="3" s="1"/>
  <c r="K14" i="3"/>
  <c r="L14" i="3" s="1"/>
  <c r="C13" i="12"/>
  <c r="C5" i="12"/>
  <c r="C10" i="12"/>
  <c r="C10641" i="1" l="1"/>
  <c r="E10640" i="1"/>
  <c r="J43" i="3"/>
  <c r="V16" i="6"/>
  <c r="U16" i="6"/>
  <c r="T16" i="6"/>
  <c r="S16" i="6"/>
  <c r="R16" i="6"/>
  <c r="Q16" i="6"/>
  <c r="P16" i="6"/>
  <c r="O16" i="6"/>
  <c r="E10641" i="1" l="1"/>
  <c r="C10642" i="1"/>
  <c r="B263" i="6"/>
  <c r="C10643" i="1" l="1"/>
  <c r="E10642" i="1"/>
  <c r="GG6" i="2"/>
  <c r="GF6" i="2"/>
  <c r="GE6" i="2"/>
  <c r="GD6" i="2"/>
  <c r="GC6" i="2"/>
  <c r="GB6" i="2"/>
  <c r="GA6" i="2"/>
  <c r="FZ6" i="2"/>
  <c r="FY6" i="2"/>
  <c r="FX6" i="2"/>
  <c r="FW6" i="2"/>
  <c r="FV6" i="2"/>
  <c r="FU6" i="2"/>
  <c r="FT6" i="2"/>
  <c r="FS6" i="2"/>
  <c r="FR6" i="2"/>
  <c r="FQ6" i="2"/>
  <c r="FP6" i="2"/>
  <c r="FO6" i="2"/>
  <c r="FN6" i="2"/>
  <c r="FM6" i="2"/>
  <c r="FL6" i="2"/>
  <c r="FK6" i="2"/>
  <c r="FJ6" i="2"/>
  <c r="FI6" i="2"/>
  <c r="FH6" i="2"/>
  <c r="FG6" i="2"/>
  <c r="FF6" i="2"/>
  <c r="FE6" i="2"/>
  <c r="FD6" i="2"/>
  <c r="FC6" i="2"/>
  <c r="EX6" i="2"/>
  <c r="EW6" i="2"/>
  <c r="EV6" i="2"/>
  <c r="EU6" i="2"/>
  <c r="ET6" i="2"/>
  <c r="ES6" i="2"/>
  <c r="ER6" i="2"/>
  <c r="EQ6" i="2"/>
  <c r="EP6" i="2"/>
  <c r="EO6" i="2"/>
  <c r="EN6" i="2"/>
  <c r="EM6" i="2"/>
  <c r="EL6" i="2"/>
  <c r="EK6" i="2"/>
  <c r="EJ6" i="2"/>
  <c r="EH6" i="2"/>
  <c r="EG6" i="2"/>
  <c r="EF6" i="2"/>
  <c r="EE6" i="2"/>
  <c r="ED6" i="2"/>
  <c r="EC6" i="2"/>
  <c r="EB6" i="2"/>
  <c r="EA6" i="2"/>
  <c r="DZ6" i="2"/>
  <c r="DY6" i="2"/>
  <c r="DX6" i="2"/>
  <c r="DW6" i="2"/>
  <c r="DV6" i="2"/>
  <c r="DU6" i="2"/>
  <c r="GG5" i="2"/>
  <c r="GF5" i="2"/>
  <c r="GE5" i="2"/>
  <c r="GD5" i="2"/>
  <c r="GC5" i="2"/>
  <c r="GB5" i="2"/>
  <c r="GA5" i="2"/>
  <c r="FZ5" i="2"/>
  <c r="FY5" i="2"/>
  <c r="FX5" i="2"/>
  <c r="FW5" i="2"/>
  <c r="FV5" i="2"/>
  <c r="FU5" i="2"/>
  <c r="FT5" i="2"/>
  <c r="FS5" i="2"/>
  <c r="FR5" i="2"/>
  <c r="FL5" i="2"/>
  <c r="FK5" i="2"/>
  <c r="FJ5" i="2"/>
  <c r="FI5" i="2"/>
  <c r="FH5" i="2"/>
  <c r="FG5" i="2"/>
  <c r="EX5" i="2"/>
  <c r="EW5" i="2"/>
  <c r="EV5" i="2"/>
  <c r="EU5" i="2"/>
  <c r="ET5" i="2"/>
  <c r="ES5" i="2"/>
  <c r="ER5" i="2"/>
  <c r="EQ5" i="2"/>
  <c r="EP5" i="2"/>
  <c r="EO5" i="2"/>
  <c r="EN5" i="2"/>
  <c r="EM5" i="2"/>
  <c r="EL5" i="2"/>
  <c r="EK5" i="2"/>
  <c r="EJ5" i="2"/>
  <c r="EH5" i="2"/>
  <c r="EG5" i="2"/>
  <c r="EF5" i="2"/>
  <c r="EE5" i="2"/>
  <c r="ED5" i="2"/>
  <c r="EC5" i="2"/>
  <c r="EB5" i="2"/>
  <c r="EA5" i="2"/>
  <c r="DZ5" i="2"/>
  <c r="DY5" i="2"/>
  <c r="DX5" i="2"/>
  <c r="DW5" i="2"/>
  <c r="DV5" i="2"/>
  <c r="DU5" i="2"/>
  <c r="DT5" i="2"/>
  <c r="DT6" i="2"/>
  <c r="E10643" i="1" l="1"/>
  <c r="C10644" i="1"/>
  <c r="CT6" i="2"/>
  <c r="CS6" i="2"/>
  <c r="CR6" i="2"/>
  <c r="CQ6" i="2"/>
  <c r="CP6" i="2"/>
  <c r="CO6" i="2"/>
  <c r="CN6" i="2"/>
  <c r="CM6" i="2"/>
  <c r="CL6" i="2"/>
  <c r="CK6" i="2"/>
  <c r="CJ6" i="2"/>
  <c r="CI6" i="2"/>
  <c r="CH6" i="2"/>
  <c r="CG6" i="2"/>
  <c r="CF6" i="2"/>
  <c r="CE6" i="2"/>
  <c r="CD6" i="2"/>
  <c r="CC6" i="2"/>
  <c r="CB6" i="2"/>
  <c r="CA6" i="2"/>
  <c r="BZ6" i="2"/>
  <c r="BY6" i="2"/>
  <c r="BX6" i="2"/>
  <c r="BW6" i="2"/>
  <c r="BV6" i="2"/>
  <c r="BU6" i="2"/>
  <c r="BT6" i="2"/>
  <c r="BS6" i="2"/>
  <c r="BR6" i="2"/>
  <c r="BQ6" i="2"/>
  <c r="BP6" i="2"/>
  <c r="BO6" i="2"/>
  <c r="BN6" i="2"/>
  <c r="BM6" i="2"/>
  <c r="BL6" i="2"/>
  <c r="BK6" i="2"/>
  <c r="BJ6" i="2"/>
  <c r="BI6" i="2"/>
  <c r="BH6" i="2"/>
  <c r="BG6" i="2"/>
  <c r="BF6" i="2"/>
  <c r="BE6" i="2"/>
  <c r="BD6" i="2"/>
  <c r="BC6" i="2"/>
  <c r="BB6" i="2"/>
  <c r="BA6" i="2"/>
  <c r="AZ6" i="2"/>
  <c r="AY6" i="2"/>
  <c r="AX6" i="2"/>
  <c r="AW6" i="2"/>
  <c r="AV6" i="2"/>
  <c r="AU6" i="2"/>
  <c r="AT6" i="2"/>
  <c r="AS6" i="2"/>
  <c r="AR6" i="2"/>
  <c r="AQ6" i="2"/>
  <c r="AP6" i="2"/>
  <c r="AO6" i="2"/>
  <c r="AN6" i="2"/>
  <c r="AM6" i="2"/>
  <c r="AL6" i="2"/>
  <c r="AK6" i="2"/>
  <c r="AJ6" i="2"/>
  <c r="AI6" i="2"/>
  <c r="AH6" i="2"/>
  <c r="AG6" i="2"/>
  <c r="AF6" i="2"/>
  <c r="AE6" i="2"/>
  <c r="AD6" i="2"/>
  <c r="AC6" i="2"/>
  <c r="AB6" i="2"/>
  <c r="AA6" i="2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E10644" i="1" l="1"/>
  <c r="C10645" i="1"/>
  <c r="B262" i="6"/>
  <c r="E10645" i="1" l="1"/>
  <c r="C10646" i="1"/>
  <c r="FQ5" i="2"/>
  <c r="FP5" i="2"/>
  <c r="FO5" i="2"/>
  <c r="FN5" i="2"/>
  <c r="FM5" i="2"/>
  <c r="FF5" i="2"/>
  <c r="FE5" i="2"/>
  <c r="FD5" i="2"/>
  <c r="FC5" i="2"/>
  <c r="C10647" i="1" l="1"/>
  <c r="E10646" i="1"/>
  <c r="B220" i="6"/>
  <c r="E15" i="2"/>
  <c r="E16" i="2"/>
  <c r="F15" i="2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B114" i="1"/>
  <c r="E114" i="1" s="1"/>
  <c r="B115" i="1"/>
  <c r="E115" i="1" s="1"/>
  <c r="B116" i="1"/>
  <c r="E116" i="1" s="1"/>
  <c r="B117" i="1"/>
  <c r="E117" i="1" s="1"/>
  <c r="B118" i="1"/>
  <c r="E118" i="1" s="1"/>
  <c r="B119" i="1"/>
  <c r="E119" i="1" s="1"/>
  <c r="B120" i="1"/>
  <c r="E120" i="1" s="1"/>
  <c r="B121" i="1"/>
  <c r="E121" i="1" s="1"/>
  <c r="B122" i="1"/>
  <c r="E122" i="1" s="1"/>
  <c r="B123" i="1"/>
  <c r="E123" i="1" s="1"/>
  <c r="B124" i="1"/>
  <c r="E124" i="1" s="1"/>
  <c r="B125" i="1"/>
  <c r="E125" i="1" s="1"/>
  <c r="B126" i="1"/>
  <c r="E126" i="1" s="1"/>
  <c r="B127" i="1"/>
  <c r="E127" i="1" s="1"/>
  <c r="B128" i="1"/>
  <c r="E128" i="1" s="1"/>
  <c r="B129" i="1"/>
  <c r="E129" i="1" s="1"/>
  <c r="B130" i="1"/>
  <c r="E130" i="1" s="1"/>
  <c r="B131" i="1"/>
  <c r="E131" i="1" s="1"/>
  <c r="B132" i="1"/>
  <c r="E132" i="1" s="1"/>
  <c r="B133" i="1"/>
  <c r="E133" i="1" s="1"/>
  <c r="B134" i="1"/>
  <c r="E134" i="1" s="1"/>
  <c r="B135" i="1"/>
  <c r="E135" i="1" s="1"/>
  <c r="B136" i="1"/>
  <c r="E136" i="1" s="1"/>
  <c r="B137" i="1"/>
  <c r="E137" i="1" s="1"/>
  <c r="B138" i="1"/>
  <c r="E138" i="1" s="1"/>
  <c r="B139" i="1"/>
  <c r="E139" i="1" s="1"/>
  <c r="B140" i="1"/>
  <c r="E140" i="1" s="1"/>
  <c r="B141" i="1"/>
  <c r="E141" i="1" s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B171" i="1"/>
  <c r="E171" i="1" s="1"/>
  <c r="B172" i="1"/>
  <c r="E172" i="1" s="1"/>
  <c r="B173" i="1"/>
  <c r="E173" i="1" s="1"/>
  <c r="B174" i="1"/>
  <c r="E174" i="1" s="1"/>
  <c r="B175" i="1"/>
  <c r="E175" i="1" s="1"/>
  <c r="B176" i="1"/>
  <c r="E176" i="1" s="1"/>
  <c r="B177" i="1"/>
  <c r="B178" i="1"/>
  <c r="E178" i="1" s="1"/>
  <c r="B179" i="1"/>
  <c r="B207" i="1" s="1"/>
  <c r="B180" i="1"/>
  <c r="E180" i="1" s="1"/>
  <c r="B181" i="1"/>
  <c r="E181" i="1" s="1"/>
  <c r="B182" i="1"/>
  <c r="E182" i="1" s="1"/>
  <c r="B183" i="1"/>
  <c r="E183" i="1" s="1"/>
  <c r="B184" i="1"/>
  <c r="E184" i="1" s="1"/>
  <c r="B185" i="1"/>
  <c r="B186" i="1"/>
  <c r="E186" i="1" s="1"/>
  <c r="B187" i="1"/>
  <c r="B215" i="1" s="1"/>
  <c r="B188" i="1"/>
  <c r="E188" i="1" s="1"/>
  <c r="B189" i="1"/>
  <c r="E189" i="1" s="1"/>
  <c r="B190" i="1"/>
  <c r="E190" i="1" s="1"/>
  <c r="B191" i="1"/>
  <c r="E191" i="1" s="1"/>
  <c r="B192" i="1"/>
  <c r="E192" i="1" s="1"/>
  <c r="B193" i="1"/>
  <c r="B194" i="1"/>
  <c r="E194" i="1" s="1"/>
  <c r="B195" i="1"/>
  <c r="E195" i="1" s="1"/>
  <c r="B196" i="1"/>
  <c r="E196" i="1" s="1"/>
  <c r="B197" i="1"/>
  <c r="E197" i="1" s="1"/>
  <c r="B203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4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6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2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1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8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C3306" i="1"/>
  <c r="E3306" i="1" s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C3474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C3754" i="1"/>
  <c r="E3754" i="1" s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C4734" i="1"/>
  <c r="E6303" i="1"/>
  <c r="E6304" i="1"/>
  <c r="E6305" i="1"/>
  <c r="E6306" i="1"/>
  <c r="E6307" i="1"/>
  <c r="E6308" i="1"/>
  <c r="E6309" i="1"/>
  <c r="E6310" i="1"/>
  <c r="E6311" i="1"/>
  <c r="E6312" i="1"/>
  <c r="E6313" i="1"/>
  <c r="E6314" i="1"/>
  <c r="E6315" i="1"/>
  <c r="E6316" i="1"/>
  <c r="E6317" i="1"/>
  <c r="E6318" i="1"/>
  <c r="E6319" i="1"/>
  <c r="E6320" i="1"/>
  <c r="E6321" i="1"/>
  <c r="E6322" i="1"/>
  <c r="E6323" i="1"/>
  <c r="E6324" i="1"/>
  <c r="E6325" i="1"/>
  <c r="E6326" i="1"/>
  <c r="E6327" i="1"/>
  <c r="E6328" i="1"/>
  <c r="E6329" i="1"/>
  <c r="C6330" i="1"/>
  <c r="E6330" i="1" s="1"/>
  <c r="B6723" i="1"/>
  <c r="B6724" i="1" s="1"/>
  <c r="F16" i="2"/>
  <c r="E69" i="3"/>
  <c r="E68" i="3"/>
  <c r="E67" i="3"/>
  <c r="E66" i="3"/>
  <c r="E43" i="3"/>
  <c r="E42" i="3"/>
  <c r="E41" i="3"/>
  <c r="E40" i="3"/>
  <c r="E65" i="3"/>
  <c r="E64" i="3"/>
  <c r="E63" i="3"/>
  <c r="E62" i="3"/>
  <c r="E61" i="3"/>
  <c r="E60" i="3"/>
  <c r="E59" i="3"/>
  <c r="E58" i="3"/>
  <c r="E39" i="3"/>
  <c r="E35" i="3"/>
  <c r="E38" i="3"/>
  <c r="E34" i="3"/>
  <c r="E37" i="3"/>
  <c r="E33" i="3"/>
  <c r="E36" i="3"/>
  <c r="E32" i="3"/>
  <c r="D14" i="3"/>
  <c r="D11" i="3"/>
  <c r="D16" i="7"/>
  <c r="P4" i="6" s="1"/>
  <c r="B214" i="1" l="1"/>
  <c r="E214" i="1" s="1"/>
  <c r="B142" i="1"/>
  <c r="B170" i="1" s="1"/>
  <c r="B200" i="1"/>
  <c r="E200" i="1" s="1"/>
  <c r="B221" i="6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C93" i="15"/>
  <c r="C126" i="15"/>
  <c r="C206" i="15"/>
  <c r="C177" i="15"/>
  <c r="C113" i="15"/>
  <c r="C214" i="15"/>
  <c r="C160" i="15"/>
  <c r="C79" i="15"/>
  <c r="C92" i="15"/>
  <c r="C133" i="15"/>
  <c r="C143" i="15"/>
  <c r="C180" i="15"/>
  <c r="C112" i="15"/>
  <c r="C221" i="15"/>
  <c r="C137" i="15"/>
  <c r="C147" i="15"/>
  <c r="C184" i="15"/>
  <c r="C109" i="15"/>
  <c r="C218" i="15"/>
  <c r="C90" i="15"/>
  <c r="C156" i="15"/>
  <c r="C193" i="15"/>
  <c r="C129" i="15"/>
  <c r="C205" i="15"/>
  <c r="C176" i="15"/>
  <c r="C108" i="15"/>
  <c r="C209" i="15"/>
  <c r="C159" i="15"/>
  <c r="C78" i="15"/>
  <c r="C91" i="15"/>
  <c r="C128" i="15"/>
  <c r="C196" i="15"/>
  <c r="C163" i="15"/>
  <c r="C82" i="15"/>
  <c r="C95" i="15"/>
  <c r="C132" i="15"/>
  <c r="C157" i="15"/>
  <c r="C125" i="15"/>
  <c r="C201" i="15"/>
  <c r="C172" i="15"/>
  <c r="C104" i="15"/>
  <c r="C213" i="15"/>
  <c r="C155" i="15"/>
  <c r="C192" i="15"/>
  <c r="C124" i="15"/>
  <c r="C195" i="15"/>
  <c r="C175" i="15"/>
  <c r="C107" i="15"/>
  <c r="C216" i="15"/>
  <c r="C146" i="15"/>
  <c r="C179" i="15"/>
  <c r="C111" i="15"/>
  <c r="C212" i="15"/>
  <c r="C219" i="15"/>
  <c r="C202" i="15"/>
  <c r="C217" i="15"/>
  <c r="C141" i="15"/>
  <c r="C151" i="15"/>
  <c r="C188" i="15"/>
  <c r="C120" i="15"/>
  <c r="C204" i="15"/>
  <c r="C171" i="15"/>
  <c r="C103" i="15"/>
  <c r="C220" i="15"/>
  <c r="C140" i="15"/>
  <c r="C158" i="15"/>
  <c r="C191" i="15"/>
  <c r="C123" i="15"/>
  <c r="C203" i="15"/>
  <c r="C162" i="15"/>
  <c r="C81" i="15"/>
  <c r="C142" i="15"/>
  <c r="C127" i="15"/>
  <c r="C207" i="15"/>
  <c r="C200" i="15"/>
  <c r="C167" i="15"/>
  <c r="C86" i="15"/>
  <c r="C99" i="15"/>
  <c r="C136" i="15"/>
  <c r="C154" i="15"/>
  <c r="C187" i="15"/>
  <c r="C119" i="15"/>
  <c r="C199" i="15"/>
  <c r="C174" i="15"/>
  <c r="C102" i="15"/>
  <c r="C223" i="15"/>
  <c r="C139" i="15"/>
  <c r="C153" i="15"/>
  <c r="C178" i="15"/>
  <c r="C106" i="15"/>
  <c r="C150" i="15"/>
  <c r="C183" i="15"/>
  <c r="C115" i="15"/>
  <c r="C208" i="15"/>
  <c r="C170" i="15"/>
  <c r="C89" i="15"/>
  <c r="C98" i="15"/>
  <c r="C135" i="15"/>
  <c r="C149" i="15"/>
  <c r="C190" i="15"/>
  <c r="C118" i="15"/>
  <c r="C198" i="15"/>
  <c r="C169" i="15"/>
  <c r="C88" i="15"/>
  <c r="C194" i="15"/>
  <c r="C122" i="15"/>
  <c r="C173" i="15"/>
  <c r="C166" i="15"/>
  <c r="C85" i="15"/>
  <c r="C94" i="15"/>
  <c r="C131" i="15"/>
  <c r="C145" i="15"/>
  <c r="C186" i="15"/>
  <c r="C114" i="15"/>
  <c r="C211" i="15"/>
  <c r="C165" i="15"/>
  <c r="C84" i="15"/>
  <c r="C101" i="15"/>
  <c r="C134" i="15"/>
  <c r="C148" i="15"/>
  <c r="C185" i="15"/>
  <c r="C105" i="15"/>
  <c r="C222" i="15"/>
  <c r="C138" i="15"/>
  <c r="C152" i="15"/>
  <c r="C189" i="15"/>
  <c r="C182" i="15"/>
  <c r="C110" i="15"/>
  <c r="C215" i="15"/>
  <c r="C161" i="15"/>
  <c r="C80" i="15"/>
  <c r="C97" i="15"/>
  <c r="C130" i="15"/>
  <c r="C144" i="15"/>
  <c r="C181" i="15"/>
  <c r="C117" i="15"/>
  <c r="C210" i="15"/>
  <c r="C164" i="15"/>
  <c r="C83" i="15"/>
  <c r="C96" i="15"/>
  <c r="C121" i="15"/>
  <c r="C197" i="15"/>
  <c r="C168" i="15"/>
  <c r="C87" i="15"/>
  <c r="C100" i="15"/>
  <c r="C116" i="15"/>
  <c r="E10647" i="1"/>
  <c r="C10648" i="1"/>
  <c r="AM96" i="3"/>
  <c r="AI96" i="3" s="1"/>
  <c r="AB94" i="3" s="1"/>
  <c r="B223" i="1"/>
  <c r="E223" i="1" s="1"/>
  <c r="B216" i="1"/>
  <c r="E216" i="1" s="1"/>
  <c r="B217" i="1"/>
  <c r="B212" i="1"/>
  <c r="B240" i="1" s="1"/>
  <c r="E240" i="1" s="1"/>
  <c r="B210" i="1"/>
  <c r="B238" i="1" s="1"/>
  <c r="E179" i="1"/>
  <c r="CJ19" i="2"/>
  <c r="BX19" i="2"/>
  <c r="BL19" i="2"/>
  <c r="AZ19" i="2"/>
  <c r="AN19" i="2"/>
  <c r="AB19" i="2"/>
  <c r="P19" i="2"/>
  <c r="CQ18" i="2"/>
  <c r="CE18" i="2"/>
  <c r="BS18" i="2"/>
  <c r="BG18" i="2"/>
  <c r="AU18" i="2"/>
  <c r="AI18" i="2"/>
  <c r="W18" i="2"/>
  <c r="K18" i="2"/>
  <c r="CL17" i="2"/>
  <c r="BZ17" i="2"/>
  <c r="BN17" i="2"/>
  <c r="BB17" i="2"/>
  <c r="AP17" i="2"/>
  <c r="AD17" i="2"/>
  <c r="R17" i="2"/>
  <c r="CS16" i="2"/>
  <c r="CG16" i="2"/>
  <c r="BU16" i="2"/>
  <c r="BI16" i="2"/>
  <c r="AW16" i="2"/>
  <c r="AK16" i="2"/>
  <c r="Y16" i="2"/>
  <c r="M16" i="2"/>
  <c r="CN15" i="2"/>
  <c r="CB15" i="2"/>
  <c r="BP15" i="2"/>
  <c r="BD15" i="2"/>
  <c r="AR15" i="2"/>
  <c r="AF15" i="2"/>
  <c r="T15" i="2"/>
  <c r="H15" i="2"/>
  <c r="AD15" i="2"/>
  <c r="AM17" i="2"/>
  <c r="CD16" i="2"/>
  <c r="AH16" i="2"/>
  <c r="BM15" i="2"/>
  <c r="AC15" i="2"/>
  <c r="AB15" i="2"/>
  <c r="BD16" i="2"/>
  <c r="BK15" i="2"/>
  <c r="O15" i="2"/>
  <c r="BR17" i="2"/>
  <c r="AO16" i="2"/>
  <c r="AJ15" i="2"/>
  <c r="BC19" i="2"/>
  <c r="BJ18" i="2"/>
  <c r="AS17" i="2"/>
  <c r="AB16" i="2"/>
  <c r="AI15" i="2"/>
  <c r="BA19" i="2"/>
  <c r="X18" i="2"/>
  <c r="AE17" i="2"/>
  <c r="N16" i="2"/>
  <c r="U15" i="2"/>
  <c r="CI19" i="2"/>
  <c r="BW19" i="2"/>
  <c r="BK19" i="2"/>
  <c r="AY19" i="2"/>
  <c r="AM19" i="2"/>
  <c r="AA19" i="2"/>
  <c r="O19" i="2"/>
  <c r="CP18" i="2"/>
  <c r="CD18" i="2"/>
  <c r="BR18" i="2"/>
  <c r="BF18" i="2"/>
  <c r="AT18" i="2"/>
  <c r="AH18" i="2"/>
  <c r="V18" i="2"/>
  <c r="J18" i="2"/>
  <c r="CK17" i="2"/>
  <c r="BY17" i="2"/>
  <c r="BM17" i="2"/>
  <c r="BA17" i="2"/>
  <c r="AO17" i="2"/>
  <c r="AC17" i="2"/>
  <c r="Q17" i="2"/>
  <c r="CR16" i="2"/>
  <c r="CF16" i="2"/>
  <c r="BT16" i="2"/>
  <c r="BH16" i="2"/>
  <c r="AV16" i="2"/>
  <c r="AJ16" i="2"/>
  <c r="X16" i="2"/>
  <c r="L16" i="2"/>
  <c r="CM15" i="2"/>
  <c r="CA15" i="2"/>
  <c r="BO15" i="2"/>
  <c r="BC15" i="2"/>
  <c r="AQ15" i="2"/>
  <c r="AE15" i="2"/>
  <c r="S15" i="2"/>
  <c r="AP15" i="2"/>
  <c r="AA17" i="2"/>
  <c r="BR16" i="2"/>
  <c r="V16" i="2"/>
  <c r="CK15" i="2"/>
  <c r="AO15" i="2"/>
  <c r="P15" i="2"/>
  <c r="AR16" i="2"/>
  <c r="CI15" i="2"/>
  <c r="AM15" i="2"/>
  <c r="M15" i="2"/>
  <c r="BY16" i="2"/>
  <c r="BH15" i="2"/>
  <c r="BV18" i="2"/>
  <c r="BQ17" i="2"/>
  <c r="AZ16" i="2"/>
  <c r="AU15" i="2"/>
  <c r="BM19" i="2"/>
  <c r="AV18" i="2"/>
  <c r="S17" i="2"/>
  <c r="CC15" i="2"/>
  <c r="CT19" i="2"/>
  <c r="CH19" i="2"/>
  <c r="BV19" i="2"/>
  <c r="BJ19" i="2"/>
  <c r="AX19" i="2"/>
  <c r="AL19" i="2"/>
  <c r="Z19" i="2"/>
  <c r="N19" i="2"/>
  <c r="CO18" i="2"/>
  <c r="CC18" i="2"/>
  <c r="BQ18" i="2"/>
  <c r="BE18" i="2"/>
  <c r="AS18" i="2"/>
  <c r="AG18" i="2"/>
  <c r="U18" i="2"/>
  <c r="I18" i="2"/>
  <c r="CJ17" i="2"/>
  <c r="BX17" i="2"/>
  <c r="BL17" i="2"/>
  <c r="AZ17" i="2"/>
  <c r="AN17" i="2"/>
  <c r="AB17" i="2"/>
  <c r="P17" i="2"/>
  <c r="CQ16" i="2"/>
  <c r="CE16" i="2"/>
  <c r="BS16" i="2"/>
  <c r="BG16" i="2"/>
  <c r="AU16" i="2"/>
  <c r="AI16" i="2"/>
  <c r="W16" i="2"/>
  <c r="K16" i="2"/>
  <c r="CL15" i="2"/>
  <c r="BZ15" i="2"/>
  <c r="BN15" i="2"/>
  <c r="BB15" i="2"/>
  <c r="R15" i="2"/>
  <c r="O17" i="2"/>
  <c r="BF16" i="2"/>
  <c r="J16" i="2"/>
  <c r="BA15" i="2"/>
  <c r="AN15" i="2"/>
  <c r="CB16" i="2"/>
  <c r="H16" i="2"/>
  <c r="AA15" i="2"/>
  <c r="AT17" i="2"/>
  <c r="BA16" i="2"/>
  <c r="CH18" i="2"/>
  <c r="BE17" i="2"/>
  <c r="BL16" i="2"/>
  <c r="AC19" i="2"/>
  <c r="CM17" i="2"/>
  <c r="BJ16" i="2"/>
  <c r="AS15" i="2"/>
  <c r="CS19" i="2"/>
  <c r="CG19" i="2"/>
  <c r="BU19" i="2"/>
  <c r="BI19" i="2"/>
  <c r="AW19" i="2"/>
  <c r="AK19" i="2"/>
  <c r="Y19" i="2"/>
  <c r="M19" i="2"/>
  <c r="CN18" i="2"/>
  <c r="CB18" i="2"/>
  <c r="BP18" i="2"/>
  <c r="BD18" i="2"/>
  <c r="AR18" i="2"/>
  <c r="AF18" i="2"/>
  <c r="T18" i="2"/>
  <c r="H18" i="2"/>
  <c r="CI17" i="2"/>
  <c r="BW17" i="2"/>
  <c r="BK17" i="2"/>
  <c r="AY17" i="2"/>
  <c r="CP16" i="2"/>
  <c r="AT16" i="2"/>
  <c r="BY15" i="2"/>
  <c r="Q15" i="2"/>
  <c r="CN16" i="2"/>
  <c r="T16" i="2"/>
  <c r="AK15" i="2"/>
  <c r="J17" i="2"/>
  <c r="CF15" i="2"/>
  <c r="BO19" i="2"/>
  <c r="Z18" i="2"/>
  <c r="CJ16" i="2"/>
  <c r="BS15" i="2"/>
  <c r="Q19" i="2"/>
  <c r="CA17" i="2"/>
  <c r="AX16" i="2"/>
  <c r="I15" i="2"/>
  <c r="CR19" i="2"/>
  <c r="CF19" i="2"/>
  <c r="BT19" i="2"/>
  <c r="BH19" i="2"/>
  <c r="AV19" i="2"/>
  <c r="AJ19" i="2"/>
  <c r="X19" i="2"/>
  <c r="L19" i="2"/>
  <c r="CM18" i="2"/>
  <c r="CA18" i="2"/>
  <c r="BO18" i="2"/>
  <c r="BC18" i="2"/>
  <c r="AQ18" i="2"/>
  <c r="AE18" i="2"/>
  <c r="S18" i="2"/>
  <c r="CT17" i="2"/>
  <c r="CH17" i="2"/>
  <c r="BV17" i="2"/>
  <c r="BJ17" i="2"/>
  <c r="AX17" i="2"/>
  <c r="AL17" i="2"/>
  <c r="Z17" i="2"/>
  <c r="N17" i="2"/>
  <c r="CO16" i="2"/>
  <c r="CC16" i="2"/>
  <c r="BQ16" i="2"/>
  <c r="BE16" i="2"/>
  <c r="AS16" i="2"/>
  <c r="AG16" i="2"/>
  <c r="U16" i="2"/>
  <c r="I16" i="2"/>
  <c r="CJ15" i="2"/>
  <c r="BX15" i="2"/>
  <c r="BL15" i="2"/>
  <c r="AZ15" i="2"/>
  <c r="M17" i="2"/>
  <c r="AF16" i="2"/>
  <c r="AY15" i="2"/>
  <c r="BF17" i="2"/>
  <c r="AC16" i="2"/>
  <c r="L15" i="2"/>
  <c r="AQ19" i="2"/>
  <c r="AL18" i="2"/>
  <c r="AG17" i="2"/>
  <c r="P16" i="2"/>
  <c r="K15" i="2"/>
  <c r="CK19" i="2"/>
  <c r="AJ18" i="2"/>
  <c r="CT16" i="2"/>
  <c r="BQ15" i="2"/>
  <c r="CQ19" i="2"/>
  <c r="CE19" i="2"/>
  <c r="BS19" i="2"/>
  <c r="BG19" i="2"/>
  <c r="AU19" i="2"/>
  <c r="AI19" i="2"/>
  <c r="W19" i="2"/>
  <c r="K19" i="2"/>
  <c r="CL18" i="2"/>
  <c r="BZ18" i="2"/>
  <c r="BN18" i="2"/>
  <c r="BB18" i="2"/>
  <c r="AP18" i="2"/>
  <c r="AD18" i="2"/>
  <c r="R18" i="2"/>
  <c r="CS17" i="2"/>
  <c r="CG17" i="2"/>
  <c r="BU17" i="2"/>
  <c r="BI17" i="2"/>
  <c r="AW17" i="2"/>
  <c r="AK17" i="2"/>
  <c r="Y17" i="2"/>
  <c r="BP16" i="2"/>
  <c r="BW15" i="2"/>
  <c r="Y15" i="2"/>
  <c r="CK16" i="2"/>
  <c r="BT15" i="2"/>
  <c r="S19" i="2"/>
  <c r="CO17" i="2"/>
  <c r="BX16" i="2"/>
  <c r="BG15" i="2"/>
  <c r="CF18" i="2"/>
  <c r="BC17" i="2"/>
  <c r="AL16" i="2"/>
  <c r="CP19" i="2"/>
  <c r="CD19" i="2"/>
  <c r="BR19" i="2"/>
  <c r="BF19" i="2"/>
  <c r="CZ19" i="2" s="1"/>
  <c r="AT19" i="2"/>
  <c r="AH19" i="2"/>
  <c r="V19" i="2"/>
  <c r="J19" i="2"/>
  <c r="CK18" i="2"/>
  <c r="BY18" i="2"/>
  <c r="BM18" i="2"/>
  <c r="BA18" i="2"/>
  <c r="AO18" i="2"/>
  <c r="AC18" i="2"/>
  <c r="Q18" i="2"/>
  <c r="CR17" i="2"/>
  <c r="CF17" i="2"/>
  <c r="BT17" i="2"/>
  <c r="BH17" i="2"/>
  <c r="AV17" i="2"/>
  <c r="AJ17" i="2"/>
  <c r="X17" i="2"/>
  <c r="L17" i="2"/>
  <c r="CM16" i="2"/>
  <c r="CA16" i="2"/>
  <c r="BO16" i="2"/>
  <c r="BC16" i="2"/>
  <c r="AQ16" i="2"/>
  <c r="AE16" i="2"/>
  <c r="S16" i="2"/>
  <c r="CT15" i="2"/>
  <c r="CH15" i="2"/>
  <c r="BV15" i="2"/>
  <c r="BJ15" i="2"/>
  <c r="AX15" i="2"/>
  <c r="AL15" i="2"/>
  <c r="Z15" i="2"/>
  <c r="N15" i="2"/>
  <c r="CE17" i="2"/>
  <c r="AU17" i="2"/>
  <c r="W17" i="2"/>
  <c r="K17" i="2"/>
  <c r="BZ16" i="2"/>
  <c r="BB16" i="2"/>
  <c r="AD16" i="2"/>
  <c r="CS15" i="2"/>
  <c r="BU15" i="2"/>
  <c r="AW15" i="2"/>
  <c r="V17" i="2"/>
  <c r="Q16" i="2"/>
  <c r="X15" i="2"/>
  <c r="AE19" i="2"/>
  <c r="N18" i="2"/>
  <c r="I17" i="2"/>
  <c r="CQ15" i="2"/>
  <c r="BY19" i="2"/>
  <c r="BH18" i="2"/>
  <c r="AQ17" i="2"/>
  <c r="CO15" i="2"/>
  <c r="CO19" i="2"/>
  <c r="CC19" i="2"/>
  <c r="BQ19" i="2"/>
  <c r="BE19" i="2"/>
  <c r="AS19" i="2"/>
  <c r="AG19" i="2"/>
  <c r="U19" i="2"/>
  <c r="I19" i="2"/>
  <c r="CJ18" i="2"/>
  <c r="BX18" i="2"/>
  <c r="BL18" i="2"/>
  <c r="AZ18" i="2"/>
  <c r="AN18" i="2"/>
  <c r="AB18" i="2"/>
  <c r="P18" i="2"/>
  <c r="CQ17" i="2"/>
  <c r="BS17" i="2"/>
  <c r="BG17" i="2"/>
  <c r="AI17" i="2"/>
  <c r="CL16" i="2"/>
  <c r="BN16" i="2"/>
  <c r="AP16" i="2"/>
  <c r="R16" i="2"/>
  <c r="CG15" i="2"/>
  <c r="BI15" i="2"/>
  <c r="AH17" i="2"/>
  <c r="CR15" i="2"/>
  <c r="CA19" i="2"/>
  <c r="AX18" i="2"/>
  <c r="U17" i="2"/>
  <c r="CE15" i="2"/>
  <c r="CR18" i="2"/>
  <c r="BO17" i="2"/>
  <c r="Z16" i="2"/>
  <c r="CN19" i="2"/>
  <c r="CB19" i="2"/>
  <c r="BP19" i="2"/>
  <c r="BD19" i="2"/>
  <c r="AR19" i="2"/>
  <c r="AF19" i="2"/>
  <c r="T19" i="2"/>
  <c r="H19" i="2"/>
  <c r="CI18" i="2"/>
  <c r="BW18" i="2"/>
  <c r="BK18" i="2"/>
  <c r="AY18" i="2"/>
  <c r="AM18" i="2"/>
  <c r="AA18" i="2"/>
  <c r="O18" i="2"/>
  <c r="CP17" i="2"/>
  <c r="CD17" i="2"/>
  <c r="BM16" i="2"/>
  <c r="AV15" i="2"/>
  <c r="CM19" i="2"/>
  <c r="CT18" i="2"/>
  <c r="CC17" i="2"/>
  <c r="AN16" i="2"/>
  <c r="W15" i="2"/>
  <c r="AO19" i="2"/>
  <c r="L18" i="2"/>
  <c r="BV16" i="2"/>
  <c r="AG15" i="2"/>
  <c r="CL19" i="2"/>
  <c r="BZ19" i="2"/>
  <c r="BN19" i="2"/>
  <c r="BB19" i="2"/>
  <c r="CV19" i="2" s="1"/>
  <c r="AP19" i="2"/>
  <c r="AD19" i="2"/>
  <c r="R19" i="2"/>
  <c r="CS18" i="2"/>
  <c r="CG18" i="2"/>
  <c r="BU18" i="2"/>
  <c r="BI18" i="2"/>
  <c r="AW18" i="2"/>
  <c r="AK18" i="2"/>
  <c r="Y18" i="2"/>
  <c r="M18" i="2"/>
  <c r="CN17" i="2"/>
  <c r="CB17" i="2"/>
  <c r="BP17" i="2"/>
  <c r="BD17" i="2"/>
  <c r="AR17" i="2"/>
  <c r="AF17" i="2"/>
  <c r="T17" i="2"/>
  <c r="H17" i="2"/>
  <c r="CI16" i="2"/>
  <c r="BW16" i="2"/>
  <c r="BK16" i="2"/>
  <c r="AY16" i="2"/>
  <c r="AM16" i="2"/>
  <c r="AA16" i="2"/>
  <c r="O16" i="2"/>
  <c r="CP15" i="2"/>
  <c r="CD15" i="2"/>
  <c r="BR15" i="2"/>
  <c r="BF15" i="2"/>
  <c r="AT15" i="2"/>
  <c r="AH15" i="2"/>
  <c r="V15" i="2"/>
  <c r="J15" i="2"/>
  <c r="BT18" i="2"/>
  <c r="CH16" i="2"/>
  <c r="BE15" i="2"/>
  <c r="CY15" i="2" s="1"/>
  <c r="G17" i="2"/>
  <c r="G18" i="2"/>
  <c r="G19" i="2"/>
  <c r="B218" i="1"/>
  <c r="B246" i="1" s="1"/>
  <c r="B208" i="1"/>
  <c r="B201" i="1"/>
  <c r="E201" i="1" s="1"/>
  <c r="E187" i="1"/>
  <c r="B219" i="1"/>
  <c r="E219" i="1" s="1"/>
  <c r="B202" i="1"/>
  <c r="B228" i="1"/>
  <c r="E228" i="1" s="1"/>
  <c r="B224" i="1"/>
  <c r="B220" i="1"/>
  <c r="B209" i="1"/>
  <c r="B206" i="1"/>
  <c r="E206" i="1" s="1"/>
  <c r="B199" i="1"/>
  <c r="B242" i="1"/>
  <c r="E242" i="1" s="1"/>
  <c r="C3755" i="1"/>
  <c r="E3755" i="1" s="1"/>
  <c r="B225" i="1"/>
  <c r="B222" i="1"/>
  <c r="B211" i="1"/>
  <c r="B204" i="1"/>
  <c r="C3475" i="1"/>
  <c r="C3476" i="1" s="1"/>
  <c r="E3474" i="1"/>
  <c r="C6331" i="1"/>
  <c r="E6331" i="1" s="1"/>
  <c r="C3307" i="1"/>
  <c r="E3307" i="1" s="1"/>
  <c r="E215" i="1"/>
  <c r="B243" i="1"/>
  <c r="E193" i="1"/>
  <c r="B221" i="1"/>
  <c r="E177" i="1"/>
  <c r="B205" i="1"/>
  <c r="E207" i="1"/>
  <c r="B235" i="1"/>
  <c r="E185" i="1"/>
  <c r="B213" i="1"/>
  <c r="E217" i="1"/>
  <c r="B245" i="1"/>
  <c r="E203" i="1"/>
  <c r="B231" i="1"/>
  <c r="B6725" i="1"/>
  <c r="E4734" i="1"/>
  <c r="C4735" i="1"/>
  <c r="B198" i="1"/>
  <c r="E170" i="1"/>
  <c r="E142" i="1"/>
  <c r="G16" i="2"/>
  <c r="G15" i="2"/>
  <c r="G16" i="7"/>
  <c r="E16" i="7"/>
  <c r="Q4" i="6" s="1"/>
  <c r="I16" i="7"/>
  <c r="J16" i="7"/>
  <c r="H16" i="7"/>
  <c r="F16" i="7"/>
  <c r="R4" i="6" s="1"/>
  <c r="B16" i="7"/>
  <c r="N4" i="6" s="1"/>
  <c r="C16" i="7"/>
  <c r="O4" i="6" s="1"/>
  <c r="E212" i="1" l="1"/>
  <c r="CW16" i="2"/>
  <c r="P4" i="15"/>
  <c r="C10649" i="1"/>
  <c r="E10648" i="1"/>
  <c r="B244" i="1"/>
  <c r="B251" i="1"/>
  <c r="E218" i="1"/>
  <c r="E210" i="1"/>
  <c r="C3756" i="1"/>
  <c r="B256" i="1"/>
  <c r="E256" i="1" s="1"/>
  <c r="AM90" i="3"/>
  <c r="AI90" i="3" s="1"/>
  <c r="AB106" i="3" s="1"/>
  <c r="V4" i="6"/>
  <c r="AM93" i="3"/>
  <c r="AI93" i="3" s="1"/>
  <c r="AB100" i="3" s="1"/>
  <c r="S4" i="6"/>
  <c r="AM92" i="3"/>
  <c r="AI92" i="3" s="1"/>
  <c r="AB102" i="3" s="1"/>
  <c r="T4" i="6"/>
  <c r="AM91" i="3"/>
  <c r="AI91" i="3" s="1"/>
  <c r="AB104" i="3" s="1"/>
  <c r="U4" i="6"/>
  <c r="AM94" i="3"/>
  <c r="AI94" i="3" s="1"/>
  <c r="AB98" i="3" s="1"/>
  <c r="AM95" i="3"/>
  <c r="AI95" i="3" s="1"/>
  <c r="AB96" i="3" s="1"/>
  <c r="AM97" i="3"/>
  <c r="AI97" i="3" s="1"/>
  <c r="AB92" i="3" s="1"/>
  <c r="AM98" i="3"/>
  <c r="AI98" i="3" s="1"/>
  <c r="AB90" i="3" s="1"/>
  <c r="B268" i="1"/>
  <c r="B247" i="1"/>
  <c r="CX18" i="2"/>
  <c r="DC19" i="2"/>
  <c r="DC17" i="2"/>
  <c r="CX17" i="2"/>
  <c r="DC15" i="2"/>
  <c r="CY18" i="2"/>
  <c r="DD19" i="2"/>
  <c r="DA19" i="2"/>
  <c r="CV16" i="2"/>
  <c r="DD15" i="2"/>
  <c r="CW18" i="2"/>
  <c r="DB19" i="2"/>
  <c r="CZ16" i="2"/>
  <c r="CY19" i="2"/>
  <c r="CX19" i="2"/>
  <c r="DA17" i="2"/>
  <c r="CY16" i="2"/>
  <c r="CV15" i="2"/>
  <c r="DA16" i="2"/>
  <c r="DB16" i="2"/>
  <c r="CZ15" i="2"/>
  <c r="DB17" i="2"/>
  <c r="DD16" i="2"/>
  <c r="CY17" i="2"/>
  <c r="C6332" i="1"/>
  <c r="E6332" i="1" s="1"/>
  <c r="B229" i="1"/>
  <c r="Z21" i="2"/>
  <c r="AK21" i="2"/>
  <c r="L20" i="2"/>
  <c r="BW21" i="2"/>
  <c r="BH21" i="2"/>
  <c r="CL20" i="2"/>
  <c r="J21" i="2"/>
  <c r="AM21" i="2"/>
  <c r="AS21" i="2"/>
  <c r="T21" i="2"/>
  <c r="BK21" i="2"/>
  <c r="BC21" i="2"/>
  <c r="N21" i="2"/>
  <c r="Y21" i="2"/>
  <c r="BR20" i="2"/>
  <c r="AV21" i="2"/>
  <c r="BZ20" i="2"/>
  <c r="CK20" i="2"/>
  <c r="AG21" i="2"/>
  <c r="H21" i="2"/>
  <c r="AT20" i="2"/>
  <c r="AQ21" i="2"/>
  <c r="CG20" i="2"/>
  <c r="CO20" i="2"/>
  <c r="M21" i="2"/>
  <c r="AJ21" i="2"/>
  <c r="BN20" i="2"/>
  <c r="BY20" i="2"/>
  <c r="U21" i="2"/>
  <c r="CI20" i="2"/>
  <c r="CC20" i="2"/>
  <c r="CN20" i="2"/>
  <c r="X21" i="2"/>
  <c r="BB20" i="2"/>
  <c r="BM20" i="2"/>
  <c r="I21" i="2"/>
  <c r="BW20" i="2"/>
  <c r="S21" i="2"/>
  <c r="BI20" i="2"/>
  <c r="BQ20" i="2"/>
  <c r="CB20" i="2"/>
  <c r="L21" i="2"/>
  <c r="CQ21" i="2"/>
  <c r="AP20" i="2"/>
  <c r="BA20" i="2"/>
  <c r="CJ20" i="2"/>
  <c r="BK20" i="2"/>
  <c r="CT20" i="2"/>
  <c r="BE20" i="2"/>
  <c r="BP20" i="2"/>
  <c r="CM20" i="2"/>
  <c r="CE21" i="2"/>
  <c r="AD20" i="2"/>
  <c r="CP21" i="2"/>
  <c r="AO20" i="2"/>
  <c r="BX20" i="2"/>
  <c r="AY20" i="2"/>
  <c r="CH20" i="2"/>
  <c r="CT21" i="2"/>
  <c r="AS20" i="2"/>
  <c r="BD20" i="2"/>
  <c r="CA20" i="2"/>
  <c r="BS21" i="2"/>
  <c r="R20" i="2"/>
  <c r="CD21" i="2"/>
  <c r="AC20" i="2"/>
  <c r="BL20" i="2"/>
  <c r="CN21" i="2"/>
  <c r="AM20" i="2"/>
  <c r="CH21" i="2"/>
  <c r="AG20" i="2"/>
  <c r="CK21" i="2"/>
  <c r="CS21" i="2"/>
  <c r="AR20" i="2"/>
  <c r="BO20" i="2"/>
  <c r="BA21" i="2"/>
  <c r="BG21" i="2"/>
  <c r="BR21" i="2"/>
  <c r="Q20" i="2"/>
  <c r="AZ20" i="2"/>
  <c r="BV21" i="2"/>
  <c r="U20" i="2"/>
  <c r="BT20" i="2"/>
  <c r="CG21" i="2"/>
  <c r="AF20" i="2"/>
  <c r="BC20" i="2"/>
  <c r="X20" i="2"/>
  <c r="O21" i="2"/>
  <c r="AU21" i="2"/>
  <c r="BF21" i="2"/>
  <c r="CZ21" i="2" s="1"/>
  <c r="CO21" i="2"/>
  <c r="AN20" i="2"/>
  <c r="BP21" i="2"/>
  <c r="O20" i="2"/>
  <c r="BJ21" i="2"/>
  <c r="I20" i="2"/>
  <c r="CI21" i="2"/>
  <c r="BU21" i="2"/>
  <c r="T20" i="2"/>
  <c r="CR21" i="2"/>
  <c r="AQ20" i="2"/>
  <c r="AI21" i="2"/>
  <c r="CF20" i="2"/>
  <c r="CD20" i="2"/>
  <c r="AT21" i="2"/>
  <c r="BM21" i="2"/>
  <c r="CC21" i="2"/>
  <c r="AB20" i="2"/>
  <c r="AO21" i="2"/>
  <c r="BD21" i="2"/>
  <c r="CM21" i="2"/>
  <c r="AL20" i="2"/>
  <c r="AY21" i="2"/>
  <c r="AX21" i="2"/>
  <c r="BF20" i="2"/>
  <c r="AL21" i="2"/>
  <c r="H20" i="2"/>
  <c r="BH20" i="2"/>
  <c r="BQ21" i="2"/>
  <c r="J20" i="2"/>
  <c r="AA20" i="2"/>
  <c r="AP21" i="2"/>
  <c r="AC21" i="2"/>
  <c r="CP20" i="2"/>
  <c r="CQ20" i="2"/>
  <c r="BE21" i="2"/>
  <c r="V20" i="2"/>
  <c r="AD21" i="2"/>
  <c r="CE20" i="2"/>
  <c r="W21" i="2"/>
  <c r="P20" i="2"/>
  <c r="R21" i="2"/>
  <c r="BS20" i="2"/>
  <c r="G20" i="2"/>
  <c r="CF21" i="2"/>
  <c r="K21" i="2"/>
  <c r="CA21" i="2"/>
  <c r="CS20" i="2"/>
  <c r="BG20" i="2"/>
  <c r="Q21" i="2"/>
  <c r="BT21" i="2"/>
  <c r="BO21" i="2"/>
  <c r="BU20" i="2"/>
  <c r="AU20" i="2"/>
  <c r="G21" i="2"/>
  <c r="AE20" i="2"/>
  <c r="AH21" i="2"/>
  <c r="BY21" i="2"/>
  <c r="AE21" i="2"/>
  <c r="CR20" i="2"/>
  <c r="AW20" i="2"/>
  <c r="CJ21" i="2"/>
  <c r="AI20" i="2"/>
  <c r="S20" i="2"/>
  <c r="V21" i="2"/>
  <c r="AJ20" i="2"/>
  <c r="AV20" i="2"/>
  <c r="BV20" i="2"/>
  <c r="AK20" i="2"/>
  <c r="BX21" i="2"/>
  <c r="W20" i="2"/>
  <c r="BJ20" i="2"/>
  <c r="Y20" i="2"/>
  <c r="BL21" i="2"/>
  <c r="K20" i="2"/>
  <c r="AX20" i="2"/>
  <c r="CL21" i="2"/>
  <c r="M20" i="2"/>
  <c r="AZ21" i="2"/>
  <c r="CB21" i="2"/>
  <c r="Z20" i="2"/>
  <c r="BZ21" i="2"/>
  <c r="AN21" i="2"/>
  <c r="AH20" i="2"/>
  <c r="BI21" i="2"/>
  <c r="AR21" i="2"/>
  <c r="N20" i="2"/>
  <c r="BN21" i="2"/>
  <c r="AB21" i="2"/>
  <c r="AW21" i="2"/>
  <c r="AA21" i="2"/>
  <c r="AF21" i="2"/>
  <c r="BB21" i="2"/>
  <c r="P21" i="2"/>
  <c r="CZ17" i="2"/>
  <c r="DC18" i="2"/>
  <c r="CV18" i="2"/>
  <c r="DC16" i="2"/>
  <c r="DD18" i="2"/>
  <c r="CZ18" i="2"/>
  <c r="CW19" i="2"/>
  <c r="CW15" i="2"/>
  <c r="DA18" i="2"/>
  <c r="CX16" i="2"/>
  <c r="CX15" i="2"/>
  <c r="CV17" i="2"/>
  <c r="DB18" i="2"/>
  <c r="DA15" i="2"/>
  <c r="DD17" i="2"/>
  <c r="CW17" i="2"/>
  <c r="DB15" i="2"/>
  <c r="E3475" i="1"/>
  <c r="B234" i="1"/>
  <c r="E234" i="1" s="1"/>
  <c r="E202" i="1"/>
  <c r="B230" i="1"/>
  <c r="E208" i="1"/>
  <c r="B236" i="1"/>
  <c r="E211" i="1"/>
  <c r="B239" i="1"/>
  <c r="E222" i="1"/>
  <c r="B250" i="1"/>
  <c r="E199" i="1"/>
  <c r="B227" i="1"/>
  <c r="E220" i="1"/>
  <c r="B248" i="1"/>
  <c r="B270" i="1"/>
  <c r="E270" i="1" s="1"/>
  <c r="E225" i="1"/>
  <c r="B253" i="1"/>
  <c r="B252" i="1"/>
  <c r="E224" i="1"/>
  <c r="E244" i="1"/>
  <c r="B272" i="1"/>
  <c r="C3308" i="1"/>
  <c r="C3309" i="1" s="1"/>
  <c r="B232" i="1"/>
  <c r="E204" i="1"/>
  <c r="E209" i="1"/>
  <c r="B237" i="1"/>
  <c r="E238" i="1"/>
  <c r="B266" i="1"/>
  <c r="E221" i="1"/>
  <c r="B249" i="1"/>
  <c r="E246" i="1"/>
  <c r="B274" i="1"/>
  <c r="E231" i="1"/>
  <c r="B259" i="1"/>
  <c r="B273" i="1"/>
  <c r="E245" i="1"/>
  <c r="E235" i="1"/>
  <c r="B263" i="1"/>
  <c r="E205" i="1"/>
  <c r="B233" i="1"/>
  <c r="B271" i="1"/>
  <c r="E243" i="1"/>
  <c r="E247" i="1"/>
  <c r="B275" i="1"/>
  <c r="B257" i="1"/>
  <c r="E229" i="1"/>
  <c r="E213" i="1"/>
  <c r="B241" i="1"/>
  <c r="E251" i="1"/>
  <c r="B279" i="1"/>
  <c r="C6333" i="1"/>
  <c r="C4736" i="1"/>
  <c r="E4735" i="1"/>
  <c r="B226" i="1"/>
  <c r="E198" i="1"/>
  <c r="E3756" i="1"/>
  <c r="C3757" i="1"/>
  <c r="E3476" i="1"/>
  <c r="C3477" i="1"/>
  <c r="B6726" i="1"/>
  <c r="CZ20" i="2" l="1"/>
  <c r="E10649" i="1"/>
  <c r="C10650" i="1"/>
  <c r="B284" i="1"/>
  <c r="AT22" i="2"/>
  <c r="B296" i="1"/>
  <c r="E268" i="1"/>
  <c r="B298" i="1"/>
  <c r="CX21" i="2"/>
  <c r="CV21" i="2"/>
  <c r="DC21" i="2"/>
  <c r="DD20" i="2"/>
  <c r="DA21" i="2"/>
  <c r="BQ22" i="2"/>
  <c r="DB20" i="2"/>
  <c r="AZ22" i="2"/>
  <c r="AU22" i="2"/>
  <c r="AM22" i="2"/>
  <c r="CF22" i="2"/>
  <c r="AP22" i="2"/>
  <c r="AL22" i="2"/>
  <c r="CH22" i="2"/>
  <c r="P22" i="2"/>
  <c r="BT22" i="2"/>
  <c r="AX22" i="2"/>
  <c r="Z22" i="2"/>
  <c r="BR22" i="2"/>
  <c r="BZ22" i="2"/>
  <c r="AB22" i="2"/>
  <c r="AE22" i="2"/>
  <c r="AC22" i="2"/>
  <c r="BY22" i="2"/>
  <c r="CT22" i="2"/>
  <c r="CK22" i="2"/>
  <c r="AW22" i="2"/>
  <c r="O22" i="2"/>
  <c r="J22" i="2"/>
  <c r="CJ22" i="2"/>
  <c r="AY22" i="2"/>
  <c r="CR22" i="2"/>
  <c r="AK22" i="2"/>
  <c r="AF22" i="2"/>
  <c r="Q22" i="2"/>
  <c r="T22" i="2"/>
  <c r="CL22" i="2"/>
  <c r="BO22" i="2"/>
  <c r="BA22" i="2"/>
  <c r="BB22" i="2"/>
  <c r="BJ22" i="2"/>
  <c r="AV22" i="2"/>
  <c r="AO22" i="2"/>
  <c r="N22" i="2"/>
  <c r="BK22" i="2"/>
  <c r="BI22" i="2"/>
  <c r="BN22" i="2"/>
  <c r="BV22" i="2"/>
  <c r="BM22" i="2"/>
  <c r="BH22" i="2"/>
  <c r="AH22" i="2"/>
  <c r="AN22" i="2"/>
  <c r="AD22" i="2"/>
  <c r="R22" i="2"/>
  <c r="CD22" i="2"/>
  <c r="AQ22" i="2"/>
  <c r="M22" i="2"/>
  <c r="CP22" i="2"/>
  <c r="BL22" i="2"/>
  <c r="V22" i="2"/>
  <c r="CG22" i="2"/>
  <c r="CE22" i="2"/>
  <c r="BS22" i="2"/>
  <c r="AI22" i="2"/>
  <c r="AA22" i="2"/>
  <c r="CM22" i="2"/>
  <c r="BW22" i="2"/>
  <c r="BF22" i="2"/>
  <c r="CB22" i="2"/>
  <c r="CI22" i="2"/>
  <c r="BD22" i="2"/>
  <c r="K22" i="2"/>
  <c r="CA22" i="2"/>
  <c r="AJ22" i="2"/>
  <c r="X22" i="2"/>
  <c r="AS22" i="2"/>
  <c r="BG22" i="2"/>
  <c r="BP22" i="2"/>
  <c r="G22" i="2"/>
  <c r="BU22" i="2"/>
  <c r="CN22" i="2"/>
  <c r="H22" i="2"/>
  <c r="Y22" i="2"/>
  <c r="BX22" i="2"/>
  <c r="BE22" i="2"/>
  <c r="L22" i="2"/>
  <c r="AG22" i="2"/>
  <c r="U22" i="2"/>
  <c r="W22" i="2"/>
  <c r="S22" i="2"/>
  <c r="I22" i="2"/>
  <c r="CS22" i="2"/>
  <c r="CO22" i="2"/>
  <c r="BC22" i="2"/>
  <c r="CQ22" i="2"/>
  <c r="E3308" i="1"/>
  <c r="B262" i="1"/>
  <c r="B290" i="1" s="1"/>
  <c r="CC22" i="2"/>
  <c r="AR22" i="2"/>
  <c r="DD21" i="2"/>
  <c r="DA20" i="2"/>
  <c r="CY21" i="2"/>
  <c r="CX20" i="2"/>
  <c r="CW21" i="2"/>
  <c r="CW20" i="2"/>
  <c r="DB21" i="2"/>
  <c r="CV20" i="2"/>
  <c r="CY20" i="2"/>
  <c r="DC20" i="2"/>
  <c r="B264" i="1"/>
  <c r="E236" i="1"/>
  <c r="B258" i="1"/>
  <c r="E230" i="1"/>
  <c r="B265" i="1"/>
  <c r="E237" i="1"/>
  <c r="B267" i="1"/>
  <c r="E239" i="1"/>
  <c r="E232" i="1"/>
  <c r="B260" i="1"/>
  <c r="E272" i="1"/>
  <c r="B300" i="1"/>
  <c r="E252" i="1"/>
  <c r="B280" i="1"/>
  <c r="E253" i="1"/>
  <c r="B281" i="1"/>
  <c r="E227" i="1"/>
  <c r="B255" i="1"/>
  <c r="B276" i="1"/>
  <c r="E248" i="1"/>
  <c r="B278" i="1"/>
  <c r="E250" i="1"/>
  <c r="E257" i="1"/>
  <c r="B285" i="1"/>
  <c r="E298" i="1"/>
  <c r="B326" i="1"/>
  <c r="E284" i="1"/>
  <c r="B312" i="1"/>
  <c r="E275" i="1"/>
  <c r="B303" i="1"/>
  <c r="B299" i="1"/>
  <c r="E271" i="1"/>
  <c r="E259" i="1"/>
  <c r="B287" i="1"/>
  <c r="B302" i="1"/>
  <c r="E274" i="1"/>
  <c r="E266" i="1"/>
  <c r="B294" i="1"/>
  <c r="E233" i="1"/>
  <c r="B261" i="1"/>
  <c r="E273" i="1"/>
  <c r="B301" i="1"/>
  <c r="B307" i="1"/>
  <c r="E279" i="1"/>
  <c r="B269" i="1"/>
  <c r="E241" i="1"/>
  <c r="B291" i="1"/>
  <c r="E263" i="1"/>
  <c r="E249" i="1"/>
  <c r="B277" i="1"/>
  <c r="E3477" i="1"/>
  <c r="C3478" i="1"/>
  <c r="B254" i="1"/>
  <c r="E226" i="1"/>
  <c r="E3309" i="1"/>
  <c r="C3310" i="1"/>
  <c r="B6727" i="1"/>
  <c r="C4737" i="1"/>
  <c r="E4736" i="1"/>
  <c r="E3757" i="1"/>
  <c r="C3758" i="1"/>
  <c r="E6333" i="1"/>
  <c r="C6334" i="1"/>
  <c r="C10651" i="1" l="1"/>
  <c r="E10650" i="1"/>
  <c r="E262" i="1"/>
  <c r="B324" i="1"/>
  <c r="E296" i="1"/>
  <c r="CW22" i="2"/>
  <c r="CY22" i="2"/>
  <c r="CX22" i="2"/>
  <c r="DA22" i="2"/>
  <c r="DB22" i="2"/>
  <c r="DD22" i="2"/>
  <c r="DC22" i="2"/>
  <c r="BK23" i="2"/>
  <c r="M23" i="2"/>
  <c r="AZ23" i="2"/>
  <c r="S23" i="2"/>
  <c r="CG23" i="2"/>
  <c r="AL23" i="2"/>
  <c r="AM23" i="2"/>
  <c r="AE23" i="2"/>
  <c r="BD23" i="2"/>
  <c r="O23" i="2"/>
  <c r="H23" i="2"/>
  <c r="BM23" i="2"/>
  <c r="AV23" i="2"/>
  <c r="CE23" i="2"/>
  <c r="CB23" i="2"/>
  <c r="BB23" i="2"/>
  <c r="J23" i="2"/>
  <c r="CT23" i="2"/>
  <c r="Q23" i="2"/>
  <c r="CO23" i="2"/>
  <c r="BW23" i="2"/>
  <c r="G23" i="2"/>
  <c r="CN23" i="2"/>
  <c r="BJ23" i="2"/>
  <c r="BQ23" i="2"/>
  <c r="CS23" i="2"/>
  <c r="CC23" i="2"/>
  <c r="AI23" i="2"/>
  <c r="AH23" i="2"/>
  <c r="P23" i="2"/>
  <c r="AX23" i="2"/>
  <c r="N23" i="2"/>
  <c r="BS23" i="2"/>
  <c r="BX23" i="2"/>
  <c r="AN23" i="2"/>
  <c r="AP23" i="2"/>
  <c r="U23" i="2"/>
  <c r="V23" i="2"/>
  <c r="BP23" i="2"/>
  <c r="AQ23" i="2"/>
  <c r="CJ23" i="2"/>
  <c r="CD23" i="2"/>
  <c r="CP23" i="2"/>
  <c r="AJ23" i="2"/>
  <c r="CI23" i="2"/>
  <c r="BT23" i="2"/>
  <c r="BI23" i="2"/>
  <c r="W23" i="2"/>
  <c r="CF23" i="2"/>
  <c r="AY23" i="2"/>
  <c r="AR23" i="2"/>
  <c r="AG23" i="2"/>
  <c r="BE23" i="2"/>
  <c r="BZ23" i="2"/>
  <c r="AS23" i="2"/>
  <c r="CK23" i="2"/>
  <c r="AF23" i="2"/>
  <c r="BC23" i="2"/>
  <c r="BF23" i="2"/>
  <c r="AB23" i="2"/>
  <c r="CH23" i="2"/>
  <c r="AK23" i="2"/>
  <c r="BR23" i="2"/>
  <c r="AU23" i="2"/>
  <c r="BH23" i="2"/>
  <c r="Z23" i="2"/>
  <c r="X23" i="2"/>
  <c r="CL23" i="2"/>
  <c r="BA23" i="2"/>
  <c r="BO23" i="2"/>
  <c r="BU23" i="2"/>
  <c r="BY23" i="2"/>
  <c r="AA23" i="2"/>
  <c r="I23" i="2"/>
  <c r="R23" i="2"/>
  <c r="BN23" i="2"/>
  <c r="AW23" i="2"/>
  <c r="CM23" i="2"/>
  <c r="CA23" i="2"/>
  <c r="Y23" i="2"/>
  <c r="BG23" i="2"/>
  <c r="AD23" i="2"/>
  <c r="CR23" i="2"/>
  <c r="T23" i="2"/>
  <c r="L23" i="2"/>
  <c r="BV23" i="2"/>
  <c r="AO23" i="2"/>
  <c r="AC23" i="2"/>
  <c r="CQ23" i="2"/>
  <c r="K23" i="2"/>
  <c r="AT23" i="2"/>
  <c r="BL23" i="2"/>
  <c r="CZ22" i="2"/>
  <c r="CV22" i="2"/>
  <c r="B286" i="1"/>
  <c r="E258" i="1"/>
  <c r="B292" i="1"/>
  <c r="E264" i="1"/>
  <c r="E255" i="1"/>
  <c r="B283" i="1"/>
  <c r="E265" i="1"/>
  <c r="B293" i="1"/>
  <c r="B306" i="1"/>
  <c r="E278" i="1"/>
  <c r="B308" i="1"/>
  <c r="E280" i="1"/>
  <c r="E260" i="1"/>
  <c r="B288" i="1"/>
  <c r="B304" i="1"/>
  <c r="E276" i="1"/>
  <c r="B328" i="1"/>
  <c r="E300" i="1"/>
  <c r="B295" i="1"/>
  <c r="E267" i="1"/>
  <c r="E281" i="1"/>
  <c r="B309" i="1"/>
  <c r="B319" i="1"/>
  <c r="E291" i="1"/>
  <c r="B289" i="1"/>
  <c r="E261" i="1"/>
  <c r="B327" i="1"/>
  <c r="E299" i="1"/>
  <c r="B297" i="1"/>
  <c r="E269" i="1"/>
  <c r="E312" i="1"/>
  <c r="B340" i="1"/>
  <c r="E277" i="1"/>
  <c r="B305" i="1"/>
  <c r="B335" i="1"/>
  <c r="E307" i="1"/>
  <c r="B318" i="1"/>
  <c r="E290" i="1"/>
  <c r="B330" i="1"/>
  <c r="E302" i="1"/>
  <c r="E303" i="1"/>
  <c r="B331" i="1"/>
  <c r="B354" i="1"/>
  <c r="E326" i="1"/>
  <c r="B313" i="1"/>
  <c r="E285" i="1"/>
  <c r="E287" i="1"/>
  <c r="B315" i="1"/>
  <c r="E301" i="1"/>
  <c r="B329" i="1"/>
  <c r="B322" i="1"/>
  <c r="E294" i="1"/>
  <c r="E3758" i="1"/>
  <c r="C3759" i="1"/>
  <c r="C6335" i="1"/>
  <c r="E6334" i="1"/>
  <c r="B6728" i="1"/>
  <c r="E3310" i="1"/>
  <c r="C3311" i="1"/>
  <c r="E4737" i="1"/>
  <c r="C4738" i="1"/>
  <c r="E3478" i="1"/>
  <c r="C3479" i="1"/>
  <c r="B282" i="1"/>
  <c r="E254" i="1"/>
  <c r="E10651" i="1" l="1"/>
  <c r="C10652" i="1"/>
  <c r="DA23" i="2"/>
  <c r="E324" i="1"/>
  <c r="B352" i="1"/>
  <c r="DB23" i="2"/>
  <c r="DC23" i="2"/>
  <c r="CV23" i="2"/>
  <c r="BO24" i="2"/>
  <c r="AP24" i="2"/>
  <c r="CM24" i="2"/>
  <c r="AL24" i="2"/>
  <c r="AQ24" i="2"/>
  <c r="CQ24" i="2"/>
  <c r="BC24" i="2"/>
  <c r="AE24" i="2"/>
  <c r="AT24" i="2"/>
  <c r="BB24" i="2"/>
  <c r="Z24" i="2"/>
  <c r="CF24" i="2"/>
  <c r="BY24" i="2"/>
  <c r="CK24" i="2"/>
  <c r="AS24" i="2"/>
  <c r="CO24" i="2"/>
  <c r="V24" i="2"/>
  <c r="BU24" i="2"/>
  <c r="CS24" i="2"/>
  <c r="AG24" i="2"/>
  <c r="AC24" i="2"/>
  <c r="BT24" i="2"/>
  <c r="BF24" i="2"/>
  <c r="P24" i="2"/>
  <c r="N24" i="2"/>
  <c r="M24" i="2"/>
  <c r="AJ24" i="2"/>
  <c r="BM24" i="2"/>
  <c r="R24" i="2"/>
  <c r="BJ24" i="2"/>
  <c r="BR24" i="2"/>
  <c r="CC24" i="2"/>
  <c r="CR24" i="2"/>
  <c r="AX24" i="2"/>
  <c r="AR24" i="2"/>
  <c r="AW24" i="2"/>
  <c r="BI24" i="2"/>
  <c r="G24" i="2"/>
  <c r="S24" i="2"/>
  <c r="H24" i="2"/>
  <c r="AI24" i="2"/>
  <c r="BN24" i="2"/>
  <c r="Y24" i="2"/>
  <c r="BE24" i="2"/>
  <c r="CH24" i="2"/>
  <c r="W24" i="2"/>
  <c r="CD24" i="2"/>
  <c r="CT24" i="2"/>
  <c r="J24" i="2"/>
  <c r="AZ24" i="2"/>
  <c r="CJ24" i="2"/>
  <c r="AY24" i="2"/>
  <c r="X24" i="2"/>
  <c r="CI24" i="2"/>
  <c r="AD24" i="2"/>
  <c r="AO24" i="2"/>
  <c r="CB24" i="2"/>
  <c r="AH24" i="2"/>
  <c r="BK24" i="2"/>
  <c r="T24" i="2"/>
  <c r="AF24" i="2"/>
  <c r="BG24" i="2"/>
  <c r="AV24" i="2"/>
  <c r="AB24" i="2"/>
  <c r="I24" i="2"/>
  <c r="BX24" i="2"/>
  <c r="U24" i="2"/>
  <c r="L24" i="2"/>
  <c r="Q24" i="2"/>
  <c r="AM24" i="2"/>
  <c r="AU24" i="2"/>
  <c r="CP24" i="2"/>
  <c r="BH24" i="2"/>
  <c r="DB24" i="2" s="1"/>
  <c r="CE24" i="2"/>
  <c r="AA24" i="2"/>
  <c r="AK24" i="2"/>
  <c r="BZ24" i="2"/>
  <c r="BV24" i="2"/>
  <c r="BD24" i="2"/>
  <c r="BQ24" i="2"/>
  <c r="BL24" i="2"/>
  <c r="BA24" i="2"/>
  <c r="BS24" i="2"/>
  <c r="O24" i="2"/>
  <c r="AN24" i="2"/>
  <c r="K24" i="2"/>
  <c r="BW24" i="2"/>
  <c r="BP24" i="2"/>
  <c r="CN24" i="2"/>
  <c r="CL24" i="2"/>
  <c r="CG24" i="2"/>
  <c r="CA24" i="2"/>
  <c r="CZ23" i="2"/>
  <c r="CW23" i="2"/>
  <c r="DD23" i="2"/>
  <c r="CX23" i="2"/>
  <c r="CY23" i="2"/>
  <c r="E292" i="1"/>
  <c r="B320" i="1"/>
  <c r="E286" i="1"/>
  <c r="B314" i="1"/>
  <c r="B332" i="1"/>
  <c r="E304" i="1"/>
  <c r="B334" i="1"/>
  <c r="E306" i="1"/>
  <c r="B321" i="1"/>
  <c r="E293" i="1"/>
  <c r="B337" i="1"/>
  <c r="E309" i="1"/>
  <c r="B323" i="1"/>
  <c r="E295" i="1"/>
  <c r="B356" i="1"/>
  <c r="E328" i="1"/>
  <c r="B336" i="1"/>
  <c r="E308" i="1"/>
  <c r="B316" i="1"/>
  <c r="E288" i="1"/>
  <c r="E283" i="1"/>
  <c r="B311" i="1"/>
  <c r="E354" i="1"/>
  <c r="B382" i="1"/>
  <c r="E335" i="1"/>
  <c r="B363" i="1"/>
  <c r="E315" i="1"/>
  <c r="B343" i="1"/>
  <c r="E331" i="1"/>
  <c r="B359" i="1"/>
  <c r="E305" i="1"/>
  <c r="B333" i="1"/>
  <c r="E297" i="1"/>
  <c r="B325" i="1"/>
  <c r="E289" i="1"/>
  <c r="B317" i="1"/>
  <c r="B347" i="1"/>
  <c r="E319" i="1"/>
  <c r="E340" i="1"/>
  <c r="B368" i="1"/>
  <c r="E313" i="1"/>
  <c r="B341" i="1"/>
  <c r="E330" i="1"/>
  <c r="B358" i="1"/>
  <c r="E318" i="1"/>
  <c r="B346" i="1"/>
  <c r="E329" i="1"/>
  <c r="B357" i="1"/>
  <c r="B350" i="1"/>
  <c r="E322" i="1"/>
  <c r="E327" i="1"/>
  <c r="B355" i="1"/>
  <c r="B310" i="1"/>
  <c r="E282" i="1"/>
  <c r="E4738" i="1"/>
  <c r="C4739" i="1"/>
  <c r="E3311" i="1"/>
  <c r="C3312" i="1"/>
  <c r="E3479" i="1"/>
  <c r="C3480" i="1"/>
  <c r="B6729" i="1"/>
  <c r="E3759" i="1"/>
  <c r="C3760" i="1"/>
  <c r="E6335" i="1"/>
  <c r="C6336" i="1"/>
  <c r="C10653" i="1" l="1"/>
  <c r="E10652" i="1"/>
  <c r="B380" i="1"/>
  <c r="E352" i="1"/>
  <c r="DA24" i="2"/>
  <c r="DD24" i="2"/>
  <c r="CX24" i="2"/>
  <c r="CY24" i="2"/>
  <c r="CZ24" i="2"/>
  <c r="DC24" i="2"/>
  <c r="CW24" i="2"/>
  <c r="CV24" i="2"/>
  <c r="B342" i="1"/>
  <c r="E314" i="1"/>
  <c r="B348" i="1"/>
  <c r="E320" i="1"/>
  <c r="B344" i="1"/>
  <c r="E316" i="1"/>
  <c r="E356" i="1"/>
  <c r="B384" i="1"/>
  <c r="B365" i="1"/>
  <c r="E337" i="1"/>
  <c r="B362" i="1"/>
  <c r="E334" i="1"/>
  <c r="E311" i="1"/>
  <c r="B339" i="1"/>
  <c r="E336" i="1"/>
  <c r="B364" i="1"/>
  <c r="E323" i="1"/>
  <c r="B351" i="1"/>
  <c r="E321" i="1"/>
  <c r="B349" i="1"/>
  <c r="E332" i="1"/>
  <c r="B360" i="1"/>
  <c r="E357" i="1"/>
  <c r="B385" i="1"/>
  <c r="E358" i="1"/>
  <c r="B386" i="1"/>
  <c r="E317" i="1"/>
  <c r="B345" i="1"/>
  <c r="E333" i="1"/>
  <c r="B361" i="1"/>
  <c r="E343" i="1"/>
  <c r="B371" i="1"/>
  <c r="E382" i="1"/>
  <c r="B410" i="1"/>
  <c r="E350" i="1"/>
  <c r="B378" i="1"/>
  <c r="E346" i="1"/>
  <c r="B374" i="1"/>
  <c r="E341" i="1"/>
  <c r="B369" i="1"/>
  <c r="E368" i="1"/>
  <c r="B396" i="1"/>
  <c r="E325" i="1"/>
  <c r="B353" i="1"/>
  <c r="E359" i="1"/>
  <c r="B387" i="1"/>
  <c r="E363" i="1"/>
  <c r="B391" i="1"/>
  <c r="E355" i="1"/>
  <c r="B383" i="1"/>
  <c r="E347" i="1"/>
  <c r="B375" i="1"/>
  <c r="E6336" i="1"/>
  <c r="C6337" i="1"/>
  <c r="C4740" i="1"/>
  <c r="E4739" i="1"/>
  <c r="B6730" i="1"/>
  <c r="B338" i="1"/>
  <c r="E310" i="1"/>
  <c r="E3760" i="1"/>
  <c r="C3761" i="1"/>
  <c r="E3312" i="1"/>
  <c r="C3313" i="1"/>
  <c r="E3480" i="1"/>
  <c r="C3481" i="1"/>
  <c r="E10653" i="1" l="1"/>
  <c r="C10654" i="1"/>
  <c r="B408" i="1"/>
  <c r="E380" i="1"/>
  <c r="E348" i="1"/>
  <c r="B376" i="1"/>
  <c r="B370" i="1"/>
  <c r="E342" i="1"/>
  <c r="E362" i="1"/>
  <c r="B390" i="1"/>
  <c r="B377" i="1"/>
  <c r="E349" i="1"/>
  <c r="B392" i="1"/>
  <c r="E364" i="1"/>
  <c r="B367" i="1"/>
  <c r="E339" i="1"/>
  <c r="E365" i="1"/>
  <c r="B393" i="1"/>
  <c r="B372" i="1"/>
  <c r="E344" i="1"/>
  <c r="E360" i="1"/>
  <c r="B388" i="1"/>
  <c r="E351" i="1"/>
  <c r="B379" i="1"/>
  <c r="E384" i="1"/>
  <c r="B412" i="1"/>
  <c r="E375" i="1"/>
  <c r="B403" i="1"/>
  <c r="E410" i="1"/>
  <c r="B438" i="1"/>
  <c r="E361" i="1"/>
  <c r="B389" i="1"/>
  <c r="E386" i="1"/>
  <c r="B414" i="1"/>
  <c r="E387" i="1"/>
  <c r="B415" i="1"/>
  <c r="E396" i="1"/>
  <c r="B424" i="1"/>
  <c r="E374" i="1"/>
  <c r="B402" i="1"/>
  <c r="E378" i="1"/>
  <c r="B406" i="1"/>
  <c r="E383" i="1"/>
  <c r="B411" i="1"/>
  <c r="E371" i="1"/>
  <c r="B399" i="1"/>
  <c r="E345" i="1"/>
  <c r="B373" i="1"/>
  <c r="E385" i="1"/>
  <c r="B413" i="1"/>
  <c r="E391" i="1"/>
  <c r="B419" i="1"/>
  <c r="E353" i="1"/>
  <c r="B381" i="1"/>
  <c r="E369" i="1"/>
  <c r="B397" i="1"/>
  <c r="C4741" i="1"/>
  <c r="E4740" i="1"/>
  <c r="E3313" i="1"/>
  <c r="C3314" i="1"/>
  <c r="B6731" i="1"/>
  <c r="B366" i="1"/>
  <c r="E338" i="1"/>
  <c r="E3481" i="1"/>
  <c r="C3482" i="1"/>
  <c r="E3761" i="1"/>
  <c r="C3762" i="1"/>
  <c r="E6337" i="1"/>
  <c r="C6338" i="1"/>
  <c r="C10655" i="1" l="1"/>
  <c r="E10654" i="1"/>
  <c r="B436" i="1"/>
  <c r="E408" i="1"/>
  <c r="B398" i="1"/>
  <c r="E370" i="1"/>
  <c r="E376" i="1"/>
  <c r="B404" i="1"/>
  <c r="E372" i="1"/>
  <c r="B400" i="1"/>
  <c r="E367" i="1"/>
  <c r="B395" i="1"/>
  <c r="B440" i="1"/>
  <c r="E412" i="1"/>
  <c r="E393" i="1"/>
  <c r="B421" i="1"/>
  <c r="E377" i="1"/>
  <c r="B405" i="1"/>
  <c r="B418" i="1"/>
  <c r="E390" i="1"/>
  <c r="E388" i="1"/>
  <c r="B416" i="1"/>
  <c r="B407" i="1"/>
  <c r="E379" i="1"/>
  <c r="E392" i="1"/>
  <c r="B420" i="1"/>
  <c r="E397" i="1"/>
  <c r="B425" i="1"/>
  <c r="E419" i="1"/>
  <c r="B447" i="1"/>
  <c r="E373" i="1"/>
  <c r="B401" i="1"/>
  <c r="E411" i="1"/>
  <c r="B439" i="1"/>
  <c r="E424" i="1"/>
  <c r="B452" i="1"/>
  <c r="E414" i="1"/>
  <c r="B442" i="1"/>
  <c r="E389" i="1"/>
  <c r="B417" i="1"/>
  <c r="E381" i="1"/>
  <c r="B409" i="1"/>
  <c r="E413" i="1"/>
  <c r="B441" i="1"/>
  <c r="E399" i="1"/>
  <c r="B427" i="1"/>
  <c r="E406" i="1"/>
  <c r="B434" i="1"/>
  <c r="E402" i="1"/>
  <c r="B430" i="1"/>
  <c r="E415" i="1"/>
  <c r="B443" i="1"/>
  <c r="E438" i="1"/>
  <c r="B466" i="1"/>
  <c r="E403" i="1"/>
  <c r="B431" i="1"/>
  <c r="B394" i="1"/>
  <c r="E366" i="1"/>
  <c r="C6339" i="1"/>
  <c r="E6338" i="1"/>
  <c r="E3482" i="1"/>
  <c r="C3483" i="1"/>
  <c r="B6732" i="1"/>
  <c r="E3762" i="1"/>
  <c r="C3763" i="1"/>
  <c r="E4741" i="1"/>
  <c r="C4742" i="1"/>
  <c r="E3314" i="1"/>
  <c r="C3315" i="1"/>
  <c r="E10655" i="1" l="1"/>
  <c r="C10656" i="1"/>
  <c r="E436" i="1"/>
  <c r="B464" i="1"/>
  <c r="B432" i="1"/>
  <c r="E404" i="1"/>
  <c r="E398" i="1"/>
  <c r="B426" i="1"/>
  <c r="B448" i="1"/>
  <c r="E420" i="1"/>
  <c r="B444" i="1"/>
  <c r="E416" i="1"/>
  <c r="E405" i="1"/>
  <c r="B433" i="1"/>
  <c r="B428" i="1"/>
  <c r="E400" i="1"/>
  <c r="B449" i="1"/>
  <c r="E421" i="1"/>
  <c r="B423" i="1"/>
  <c r="E395" i="1"/>
  <c r="E407" i="1"/>
  <c r="B435" i="1"/>
  <c r="E418" i="1"/>
  <c r="B446" i="1"/>
  <c r="B468" i="1"/>
  <c r="E440" i="1"/>
  <c r="E466" i="1"/>
  <c r="B494" i="1"/>
  <c r="E430" i="1"/>
  <c r="B458" i="1"/>
  <c r="E409" i="1"/>
  <c r="B437" i="1"/>
  <c r="E417" i="1"/>
  <c r="B445" i="1"/>
  <c r="E439" i="1"/>
  <c r="B467" i="1"/>
  <c r="E425" i="1"/>
  <c r="B453" i="1"/>
  <c r="E431" i="1"/>
  <c r="B459" i="1"/>
  <c r="E443" i="1"/>
  <c r="B471" i="1"/>
  <c r="E434" i="1"/>
  <c r="B462" i="1"/>
  <c r="E427" i="1"/>
  <c r="B455" i="1"/>
  <c r="E441" i="1"/>
  <c r="B469" i="1"/>
  <c r="E442" i="1"/>
  <c r="B470" i="1"/>
  <c r="E452" i="1"/>
  <c r="B480" i="1"/>
  <c r="E401" i="1"/>
  <c r="B429" i="1"/>
  <c r="E447" i="1"/>
  <c r="B475" i="1"/>
  <c r="E3483" i="1"/>
  <c r="C3484" i="1"/>
  <c r="B422" i="1"/>
  <c r="E394" i="1"/>
  <c r="E4742" i="1"/>
  <c r="C4743" i="1"/>
  <c r="E6339" i="1"/>
  <c r="C6340" i="1"/>
  <c r="E3315" i="1"/>
  <c r="C3316" i="1"/>
  <c r="E3763" i="1"/>
  <c r="C3764" i="1"/>
  <c r="B6733" i="1"/>
  <c r="C10657" i="1" l="1"/>
  <c r="E10656" i="1"/>
  <c r="E464" i="1"/>
  <c r="B492" i="1"/>
  <c r="E426" i="1"/>
  <c r="B454" i="1"/>
  <c r="E432" i="1"/>
  <c r="B460" i="1"/>
  <c r="E423" i="1"/>
  <c r="B451" i="1"/>
  <c r="E468" i="1"/>
  <c r="B496" i="1"/>
  <c r="E435" i="1"/>
  <c r="B463" i="1"/>
  <c r="E428" i="1"/>
  <c r="B456" i="1"/>
  <c r="E444" i="1"/>
  <c r="B472" i="1"/>
  <c r="E449" i="1"/>
  <c r="B477" i="1"/>
  <c r="B461" i="1"/>
  <c r="E433" i="1"/>
  <c r="B474" i="1"/>
  <c r="E446" i="1"/>
  <c r="E448" i="1"/>
  <c r="B476" i="1"/>
  <c r="E475" i="1"/>
  <c r="B503" i="1"/>
  <c r="E470" i="1"/>
  <c r="B498" i="1"/>
  <c r="E455" i="1"/>
  <c r="B483" i="1"/>
  <c r="E471" i="1"/>
  <c r="B499" i="1"/>
  <c r="E459" i="1"/>
  <c r="B487" i="1"/>
  <c r="E445" i="1"/>
  <c r="B473" i="1"/>
  <c r="E437" i="1"/>
  <c r="B465" i="1"/>
  <c r="E429" i="1"/>
  <c r="B457" i="1"/>
  <c r="E480" i="1"/>
  <c r="B508" i="1"/>
  <c r="E469" i="1"/>
  <c r="B497" i="1"/>
  <c r="E462" i="1"/>
  <c r="B490" i="1"/>
  <c r="E453" i="1"/>
  <c r="B481" i="1"/>
  <c r="E467" i="1"/>
  <c r="B495" i="1"/>
  <c r="E458" i="1"/>
  <c r="B486" i="1"/>
  <c r="E494" i="1"/>
  <c r="B522" i="1"/>
  <c r="C4744" i="1"/>
  <c r="E4743" i="1"/>
  <c r="E3316" i="1"/>
  <c r="C3317" i="1"/>
  <c r="B6734" i="1"/>
  <c r="E3764" i="1"/>
  <c r="C3765" i="1"/>
  <c r="E6340" i="1"/>
  <c r="C6341" i="1"/>
  <c r="B450" i="1"/>
  <c r="E422" i="1"/>
  <c r="E3484" i="1"/>
  <c r="C3485" i="1"/>
  <c r="E10657" i="1" l="1"/>
  <c r="C10658" i="1"/>
  <c r="E492" i="1"/>
  <c r="B520" i="1"/>
  <c r="B482" i="1"/>
  <c r="E454" i="1"/>
  <c r="B488" i="1"/>
  <c r="E460" i="1"/>
  <c r="E477" i="1"/>
  <c r="B505" i="1"/>
  <c r="E456" i="1"/>
  <c r="B484" i="1"/>
  <c r="E496" i="1"/>
  <c r="B524" i="1"/>
  <c r="E474" i="1"/>
  <c r="B502" i="1"/>
  <c r="E476" i="1"/>
  <c r="B504" i="1"/>
  <c r="E472" i="1"/>
  <c r="B500" i="1"/>
  <c r="E463" i="1"/>
  <c r="B491" i="1"/>
  <c r="E451" i="1"/>
  <c r="B479" i="1"/>
  <c r="E461" i="1"/>
  <c r="B489" i="1"/>
  <c r="E486" i="1"/>
  <c r="B514" i="1"/>
  <c r="E495" i="1"/>
  <c r="B523" i="1"/>
  <c r="E497" i="1"/>
  <c r="B525" i="1"/>
  <c r="E508" i="1"/>
  <c r="B536" i="1"/>
  <c r="E473" i="1"/>
  <c r="B501" i="1"/>
  <c r="E499" i="1"/>
  <c r="B527" i="1"/>
  <c r="E522" i="1"/>
  <c r="B550" i="1"/>
  <c r="E481" i="1"/>
  <c r="B509" i="1"/>
  <c r="E490" i="1"/>
  <c r="B518" i="1"/>
  <c r="E457" i="1"/>
  <c r="B485" i="1"/>
  <c r="E465" i="1"/>
  <c r="B493" i="1"/>
  <c r="E487" i="1"/>
  <c r="B515" i="1"/>
  <c r="E483" i="1"/>
  <c r="B511" i="1"/>
  <c r="E498" i="1"/>
  <c r="B526" i="1"/>
  <c r="E503" i="1"/>
  <c r="B531" i="1"/>
  <c r="E6341" i="1"/>
  <c r="C6342" i="1"/>
  <c r="E3765" i="1"/>
  <c r="C3766" i="1"/>
  <c r="E3317" i="1"/>
  <c r="C3318" i="1"/>
  <c r="C4745" i="1"/>
  <c r="E4744" i="1"/>
  <c r="E3485" i="1"/>
  <c r="C3486" i="1"/>
  <c r="B478" i="1"/>
  <c r="E450" i="1"/>
  <c r="B6735" i="1"/>
  <c r="C10659" i="1" l="1"/>
  <c r="E10658" i="1"/>
  <c r="E520" i="1"/>
  <c r="B548" i="1"/>
  <c r="E482" i="1"/>
  <c r="B510" i="1"/>
  <c r="E488" i="1"/>
  <c r="B516" i="1"/>
  <c r="E489" i="1"/>
  <c r="B517" i="1"/>
  <c r="E491" i="1"/>
  <c r="B519" i="1"/>
  <c r="E504" i="1"/>
  <c r="B532" i="1"/>
  <c r="B552" i="1"/>
  <c r="E524" i="1"/>
  <c r="E505" i="1"/>
  <c r="B533" i="1"/>
  <c r="E479" i="1"/>
  <c r="B507" i="1"/>
  <c r="E500" i="1"/>
  <c r="B528" i="1"/>
  <c r="B530" i="1"/>
  <c r="E502" i="1"/>
  <c r="E484" i="1"/>
  <c r="B512" i="1"/>
  <c r="E526" i="1"/>
  <c r="B554" i="1"/>
  <c r="E515" i="1"/>
  <c r="B543" i="1"/>
  <c r="E493" i="1"/>
  <c r="B521" i="1"/>
  <c r="E485" i="1"/>
  <c r="B513" i="1"/>
  <c r="E518" i="1"/>
  <c r="B546" i="1"/>
  <c r="E550" i="1"/>
  <c r="B578" i="1"/>
  <c r="E536" i="1"/>
  <c r="B564" i="1"/>
  <c r="E531" i="1"/>
  <c r="B559" i="1"/>
  <c r="E511" i="1"/>
  <c r="B539" i="1"/>
  <c r="E509" i="1"/>
  <c r="B537" i="1"/>
  <c r="E527" i="1"/>
  <c r="B555" i="1"/>
  <c r="E501" i="1"/>
  <c r="B529" i="1"/>
  <c r="E525" i="1"/>
  <c r="B553" i="1"/>
  <c r="E523" i="1"/>
  <c r="B551" i="1"/>
  <c r="E514" i="1"/>
  <c r="B542" i="1"/>
  <c r="B6736" i="1"/>
  <c r="E3318" i="1"/>
  <c r="C3319" i="1"/>
  <c r="E4745" i="1"/>
  <c r="C4746" i="1"/>
  <c r="E3486" i="1"/>
  <c r="C3487" i="1"/>
  <c r="E3766" i="1"/>
  <c r="C3767" i="1"/>
  <c r="B506" i="1"/>
  <c r="E478" i="1"/>
  <c r="C6343" i="1"/>
  <c r="E6342" i="1"/>
  <c r="E10659" i="1" l="1"/>
  <c r="C10660" i="1"/>
  <c r="E548" i="1"/>
  <c r="B576" i="1"/>
  <c r="B538" i="1"/>
  <c r="E510" i="1"/>
  <c r="B544" i="1"/>
  <c r="E516" i="1"/>
  <c r="E512" i="1"/>
  <c r="B540" i="1"/>
  <c r="E528" i="1"/>
  <c r="B556" i="1"/>
  <c r="E533" i="1"/>
  <c r="B561" i="1"/>
  <c r="E517" i="1"/>
  <c r="B545" i="1"/>
  <c r="E507" i="1"/>
  <c r="B535" i="1"/>
  <c r="E519" i="1"/>
  <c r="B547" i="1"/>
  <c r="E530" i="1"/>
  <c r="B558" i="1"/>
  <c r="E552" i="1"/>
  <c r="B580" i="1"/>
  <c r="E532" i="1"/>
  <c r="B560" i="1"/>
  <c r="E551" i="1"/>
  <c r="B579" i="1"/>
  <c r="B583" i="1"/>
  <c r="E555" i="1"/>
  <c r="E559" i="1"/>
  <c r="B587" i="1"/>
  <c r="E513" i="1"/>
  <c r="B541" i="1"/>
  <c r="E543" i="1"/>
  <c r="B571" i="1"/>
  <c r="E542" i="1"/>
  <c r="B570" i="1"/>
  <c r="E553" i="1"/>
  <c r="B581" i="1"/>
  <c r="E529" i="1"/>
  <c r="B557" i="1"/>
  <c r="E537" i="1"/>
  <c r="B565" i="1"/>
  <c r="E539" i="1"/>
  <c r="B567" i="1"/>
  <c r="B592" i="1"/>
  <c r="E564" i="1"/>
  <c r="E578" i="1"/>
  <c r="B606" i="1"/>
  <c r="E546" i="1"/>
  <c r="B574" i="1"/>
  <c r="E521" i="1"/>
  <c r="B549" i="1"/>
  <c r="E554" i="1"/>
  <c r="B582" i="1"/>
  <c r="B6737" i="1"/>
  <c r="E6343" i="1"/>
  <c r="C6344" i="1"/>
  <c r="E3487" i="1"/>
  <c r="C3488" i="1"/>
  <c r="E3319" i="1"/>
  <c r="C3320" i="1"/>
  <c r="E4746" i="1"/>
  <c r="C4747" i="1"/>
  <c r="B534" i="1"/>
  <c r="E506" i="1"/>
  <c r="E3767" i="1"/>
  <c r="C3768" i="1"/>
  <c r="C10661" i="1" l="1"/>
  <c r="E10660" i="1"/>
  <c r="E576" i="1"/>
  <c r="B604" i="1"/>
  <c r="B572" i="1"/>
  <c r="E544" i="1"/>
  <c r="E538" i="1"/>
  <c r="B566" i="1"/>
  <c r="E580" i="1"/>
  <c r="B608" i="1"/>
  <c r="B575" i="1"/>
  <c r="E547" i="1"/>
  <c r="E545" i="1"/>
  <c r="B573" i="1"/>
  <c r="E556" i="1"/>
  <c r="B584" i="1"/>
  <c r="E560" i="1"/>
  <c r="B588" i="1"/>
  <c r="E558" i="1"/>
  <c r="B586" i="1"/>
  <c r="E535" i="1"/>
  <c r="B563" i="1"/>
  <c r="E561" i="1"/>
  <c r="B589" i="1"/>
  <c r="E540" i="1"/>
  <c r="B568" i="1"/>
  <c r="E582" i="1"/>
  <c r="B610" i="1"/>
  <c r="E574" i="1"/>
  <c r="B602" i="1"/>
  <c r="B585" i="1"/>
  <c r="E557" i="1"/>
  <c r="E570" i="1"/>
  <c r="B598" i="1"/>
  <c r="E541" i="1"/>
  <c r="B569" i="1"/>
  <c r="E549" i="1"/>
  <c r="B577" i="1"/>
  <c r="E606" i="1"/>
  <c r="B634" i="1"/>
  <c r="B595" i="1"/>
  <c r="E567" i="1"/>
  <c r="E565" i="1"/>
  <c r="B593" i="1"/>
  <c r="E581" i="1"/>
  <c r="B609" i="1"/>
  <c r="E571" i="1"/>
  <c r="B599" i="1"/>
  <c r="E587" i="1"/>
  <c r="B615" i="1"/>
  <c r="E579" i="1"/>
  <c r="B607" i="1"/>
  <c r="E592" i="1"/>
  <c r="B620" i="1"/>
  <c r="E583" i="1"/>
  <c r="B611" i="1"/>
  <c r="B6738" i="1"/>
  <c r="E3488" i="1"/>
  <c r="C3489" i="1"/>
  <c r="E6344" i="1"/>
  <c r="C6345" i="1"/>
  <c r="B562" i="1"/>
  <c r="E534" i="1"/>
  <c r="E3768" i="1"/>
  <c r="C3769" i="1"/>
  <c r="C4748" i="1"/>
  <c r="E4747" i="1"/>
  <c r="E3320" i="1"/>
  <c r="C3321" i="1"/>
  <c r="E10661" i="1" l="1"/>
  <c r="C10662" i="1"/>
  <c r="E604" i="1"/>
  <c r="B632" i="1"/>
  <c r="B600" i="1"/>
  <c r="E572" i="1"/>
  <c r="E566" i="1"/>
  <c r="B594" i="1"/>
  <c r="E589" i="1"/>
  <c r="B617" i="1"/>
  <c r="E586" i="1"/>
  <c r="B614" i="1"/>
  <c r="E584" i="1"/>
  <c r="B612" i="1"/>
  <c r="E575" i="1"/>
  <c r="B603" i="1"/>
  <c r="E568" i="1"/>
  <c r="B596" i="1"/>
  <c r="E563" i="1"/>
  <c r="B591" i="1"/>
  <c r="B616" i="1"/>
  <c r="E588" i="1"/>
  <c r="E573" i="1"/>
  <c r="B601" i="1"/>
  <c r="B636" i="1"/>
  <c r="E608" i="1"/>
  <c r="E620" i="1"/>
  <c r="B648" i="1"/>
  <c r="E615" i="1"/>
  <c r="B643" i="1"/>
  <c r="E599" i="1"/>
  <c r="B627" i="1"/>
  <c r="E593" i="1"/>
  <c r="B621" i="1"/>
  <c r="E634" i="1"/>
  <c r="B662" i="1"/>
  <c r="E569" i="1"/>
  <c r="B597" i="1"/>
  <c r="E602" i="1"/>
  <c r="B630" i="1"/>
  <c r="E585" i="1"/>
  <c r="B613" i="1"/>
  <c r="E611" i="1"/>
  <c r="B639" i="1"/>
  <c r="E607" i="1"/>
  <c r="B635" i="1"/>
  <c r="E609" i="1"/>
  <c r="B637" i="1"/>
  <c r="B605" i="1"/>
  <c r="E577" i="1"/>
  <c r="E598" i="1"/>
  <c r="B626" i="1"/>
  <c r="E610" i="1"/>
  <c r="B638" i="1"/>
  <c r="E595" i="1"/>
  <c r="B623" i="1"/>
  <c r="E6345" i="1"/>
  <c r="C6346" i="1"/>
  <c r="E3769" i="1"/>
  <c r="C3770" i="1"/>
  <c r="B6739" i="1"/>
  <c r="E3321" i="1"/>
  <c r="C3322" i="1"/>
  <c r="E3489" i="1"/>
  <c r="C3490" i="1"/>
  <c r="C4749" i="1"/>
  <c r="E4748" i="1"/>
  <c r="E562" i="1"/>
  <c r="B590" i="1"/>
  <c r="C10663" i="1" l="1"/>
  <c r="E10662" i="1"/>
  <c r="E632" i="1"/>
  <c r="B660" i="1"/>
  <c r="B622" i="1"/>
  <c r="E594" i="1"/>
  <c r="B628" i="1"/>
  <c r="E600" i="1"/>
  <c r="E601" i="1"/>
  <c r="B629" i="1"/>
  <c r="E591" i="1"/>
  <c r="B619" i="1"/>
  <c r="E603" i="1"/>
  <c r="B631" i="1"/>
  <c r="E614" i="1"/>
  <c r="B642" i="1"/>
  <c r="E596" i="1"/>
  <c r="B624" i="1"/>
  <c r="E612" i="1"/>
  <c r="B640" i="1"/>
  <c r="E617" i="1"/>
  <c r="B645" i="1"/>
  <c r="E636" i="1"/>
  <c r="B664" i="1"/>
  <c r="E616" i="1"/>
  <c r="B644" i="1"/>
  <c r="B666" i="1"/>
  <c r="E638" i="1"/>
  <c r="E637" i="1"/>
  <c r="B665" i="1"/>
  <c r="B663" i="1"/>
  <c r="E635" i="1"/>
  <c r="E639" i="1"/>
  <c r="B667" i="1"/>
  <c r="E662" i="1"/>
  <c r="B690" i="1"/>
  <c r="B655" i="1"/>
  <c r="E627" i="1"/>
  <c r="E648" i="1"/>
  <c r="B676" i="1"/>
  <c r="E623" i="1"/>
  <c r="B651" i="1"/>
  <c r="E626" i="1"/>
  <c r="B654" i="1"/>
  <c r="E613" i="1"/>
  <c r="B641" i="1"/>
  <c r="B658" i="1"/>
  <c r="E630" i="1"/>
  <c r="B625" i="1"/>
  <c r="E597" i="1"/>
  <c r="E621" i="1"/>
  <c r="B649" i="1"/>
  <c r="B671" i="1"/>
  <c r="E643" i="1"/>
  <c r="E605" i="1"/>
  <c r="B633" i="1"/>
  <c r="E4749" i="1"/>
  <c r="C4750" i="1"/>
  <c r="E3322" i="1"/>
  <c r="C3323" i="1"/>
  <c r="E590" i="1"/>
  <c r="B618" i="1"/>
  <c r="E3490" i="1"/>
  <c r="C3491" i="1"/>
  <c r="B6740" i="1"/>
  <c r="C6347" i="1"/>
  <c r="E6346" i="1"/>
  <c r="E3770" i="1"/>
  <c r="C3771" i="1"/>
  <c r="E10663" i="1" l="1"/>
  <c r="C10664" i="1"/>
  <c r="E660" i="1"/>
  <c r="B688" i="1"/>
  <c r="E628" i="1"/>
  <c r="B656" i="1"/>
  <c r="B650" i="1"/>
  <c r="E622" i="1"/>
  <c r="E645" i="1"/>
  <c r="B673" i="1"/>
  <c r="B692" i="1"/>
  <c r="E664" i="1"/>
  <c r="E640" i="1"/>
  <c r="B668" i="1"/>
  <c r="E642" i="1"/>
  <c r="B670" i="1"/>
  <c r="B647" i="1"/>
  <c r="E619" i="1"/>
  <c r="B672" i="1"/>
  <c r="E644" i="1"/>
  <c r="B652" i="1"/>
  <c r="E624" i="1"/>
  <c r="E631" i="1"/>
  <c r="B659" i="1"/>
  <c r="E629" i="1"/>
  <c r="B657" i="1"/>
  <c r="B682" i="1"/>
  <c r="E654" i="1"/>
  <c r="B679" i="1"/>
  <c r="E651" i="1"/>
  <c r="E676" i="1"/>
  <c r="B704" i="1"/>
  <c r="E690" i="1"/>
  <c r="B718" i="1"/>
  <c r="B695" i="1"/>
  <c r="E667" i="1"/>
  <c r="E665" i="1"/>
  <c r="B693" i="1"/>
  <c r="E671" i="1"/>
  <c r="B699" i="1"/>
  <c r="E658" i="1"/>
  <c r="B686" i="1"/>
  <c r="B661" i="1"/>
  <c r="E633" i="1"/>
  <c r="E649" i="1"/>
  <c r="B677" i="1"/>
  <c r="B669" i="1"/>
  <c r="E641" i="1"/>
  <c r="E625" i="1"/>
  <c r="B653" i="1"/>
  <c r="E655" i="1"/>
  <c r="B683" i="1"/>
  <c r="E663" i="1"/>
  <c r="B691" i="1"/>
  <c r="B694" i="1"/>
  <c r="E666" i="1"/>
  <c r="E618" i="1"/>
  <c r="B646" i="1"/>
  <c r="E4750" i="1"/>
  <c r="C4751" i="1"/>
  <c r="E3491" i="1"/>
  <c r="C3492" i="1"/>
  <c r="E3323" i="1"/>
  <c r="C3324" i="1"/>
  <c r="E3771" i="1"/>
  <c r="C3772" i="1"/>
  <c r="E6347" i="1"/>
  <c r="C6348" i="1"/>
  <c r="B6741" i="1"/>
  <c r="C10665" i="1" l="1"/>
  <c r="E10664" i="1"/>
  <c r="E688" i="1"/>
  <c r="B716" i="1"/>
  <c r="B684" i="1"/>
  <c r="E656" i="1"/>
  <c r="B678" i="1"/>
  <c r="E650" i="1"/>
  <c r="E659" i="1"/>
  <c r="B687" i="1"/>
  <c r="B698" i="1"/>
  <c r="E670" i="1"/>
  <c r="E672" i="1"/>
  <c r="B700" i="1"/>
  <c r="E692" i="1"/>
  <c r="B720" i="1"/>
  <c r="B685" i="1"/>
  <c r="E657" i="1"/>
  <c r="E668" i="1"/>
  <c r="B696" i="1"/>
  <c r="B701" i="1"/>
  <c r="E673" i="1"/>
  <c r="B680" i="1"/>
  <c r="E652" i="1"/>
  <c r="E647" i="1"/>
  <c r="B675" i="1"/>
  <c r="E683" i="1"/>
  <c r="B711" i="1"/>
  <c r="E653" i="1"/>
  <c r="B681" i="1"/>
  <c r="E677" i="1"/>
  <c r="B705" i="1"/>
  <c r="E699" i="1"/>
  <c r="B727" i="1"/>
  <c r="E704" i="1"/>
  <c r="B732" i="1"/>
  <c r="E695" i="1"/>
  <c r="B723" i="1"/>
  <c r="E679" i="1"/>
  <c r="B707" i="1"/>
  <c r="E691" i="1"/>
  <c r="B719" i="1"/>
  <c r="B714" i="1"/>
  <c r="E686" i="1"/>
  <c r="E693" i="1"/>
  <c r="B721" i="1"/>
  <c r="B746" i="1"/>
  <c r="E718" i="1"/>
  <c r="B722" i="1"/>
  <c r="E694" i="1"/>
  <c r="B697" i="1"/>
  <c r="E669" i="1"/>
  <c r="B689" i="1"/>
  <c r="E661" i="1"/>
  <c r="B710" i="1"/>
  <c r="E682" i="1"/>
  <c r="E6348" i="1"/>
  <c r="C6349" i="1"/>
  <c r="E3324" i="1"/>
  <c r="C3325" i="1"/>
  <c r="E3772" i="1"/>
  <c r="C3773" i="1"/>
  <c r="E3492" i="1"/>
  <c r="C3493" i="1"/>
  <c r="C4752" i="1"/>
  <c r="E4751" i="1"/>
  <c r="E646" i="1"/>
  <c r="B674" i="1"/>
  <c r="B6742" i="1"/>
  <c r="E10665" i="1" l="1"/>
  <c r="C10666" i="1"/>
  <c r="E716" i="1"/>
  <c r="B744" i="1"/>
  <c r="E678" i="1"/>
  <c r="B706" i="1"/>
  <c r="E684" i="1"/>
  <c r="B712" i="1"/>
  <c r="E696" i="1"/>
  <c r="B724" i="1"/>
  <c r="E720" i="1"/>
  <c r="B748" i="1"/>
  <c r="E680" i="1"/>
  <c r="B708" i="1"/>
  <c r="E698" i="1"/>
  <c r="B726" i="1"/>
  <c r="E675" i="1"/>
  <c r="B703" i="1"/>
  <c r="B728" i="1"/>
  <c r="E700" i="1"/>
  <c r="E687" i="1"/>
  <c r="B715" i="1"/>
  <c r="B729" i="1"/>
  <c r="E701" i="1"/>
  <c r="E685" i="1"/>
  <c r="B713" i="1"/>
  <c r="E719" i="1"/>
  <c r="B747" i="1"/>
  <c r="E723" i="1"/>
  <c r="B751" i="1"/>
  <c r="B760" i="1"/>
  <c r="E732" i="1"/>
  <c r="B755" i="1"/>
  <c r="E727" i="1"/>
  <c r="B733" i="1"/>
  <c r="E705" i="1"/>
  <c r="E681" i="1"/>
  <c r="B709" i="1"/>
  <c r="E689" i="1"/>
  <c r="B717" i="1"/>
  <c r="E746" i="1"/>
  <c r="B774" i="1"/>
  <c r="E721" i="1"/>
  <c r="B749" i="1"/>
  <c r="E707" i="1"/>
  <c r="B735" i="1"/>
  <c r="B739" i="1"/>
  <c r="E711" i="1"/>
  <c r="E710" i="1"/>
  <c r="B738" i="1"/>
  <c r="E697" i="1"/>
  <c r="B725" i="1"/>
  <c r="E722" i="1"/>
  <c r="B750" i="1"/>
  <c r="E714" i="1"/>
  <c r="B742" i="1"/>
  <c r="E3325" i="1"/>
  <c r="C3326" i="1"/>
  <c r="E3773" i="1"/>
  <c r="C3774" i="1"/>
  <c r="B6743" i="1"/>
  <c r="E674" i="1"/>
  <c r="B702" i="1"/>
  <c r="E3493" i="1"/>
  <c r="C3494" i="1"/>
  <c r="E6349" i="1"/>
  <c r="C6350" i="1"/>
  <c r="C4753" i="1"/>
  <c r="E4752" i="1"/>
  <c r="C10667" i="1" l="1"/>
  <c r="E10666" i="1"/>
  <c r="E744" i="1"/>
  <c r="B772" i="1"/>
  <c r="B740" i="1"/>
  <c r="E712" i="1"/>
  <c r="E706" i="1"/>
  <c r="B734" i="1"/>
  <c r="B754" i="1"/>
  <c r="E726" i="1"/>
  <c r="E748" i="1"/>
  <c r="B776" i="1"/>
  <c r="E729" i="1"/>
  <c r="B757" i="1"/>
  <c r="B756" i="1"/>
  <c r="E728" i="1"/>
  <c r="B741" i="1"/>
  <c r="E713" i="1"/>
  <c r="B743" i="1"/>
  <c r="E715" i="1"/>
  <c r="B731" i="1"/>
  <c r="E703" i="1"/>
  <c r="E708" i="1"/>
  <c r="B736" i="1"/>
  <c r="E724" i="1"/>
  <c r="B752" i="1"/>
  <c r="B770" i="1"/>
  <c r="E742" i="1"/>
  <c r="E725" i="1"/>
  <c r="B753" i="1"/>
  <c r="E774" i="1"/>
  <c r="B802" i="1"/>
  <c r="E709" i="1"/>
  <c r="B737" i="1"/>
  <c r="E747" i="1"/>
  <c r="B775" i="1"/>
  <c r="E739" i="1"/>
  <c r="B767" i="1"/>
  <c r="B783" i="1"/>
  <c r="E755" i="1"/>
  <c r="B778" i="1"/>
  <c r="E750" i="1"/>
  <c r="E738" i="1"/>
  <c r="B766" i="1"/>
  <c r="E735" i="1"/>
  <c r="B763" i="1"/>
  <c r="E749" i="1"/>
  <c r="B777" i="1"/>
  <c r="B745" i="1"/>
  <c r="E717" i="1"/>
  <c r="E751" i="1"/>
  <c r="B779" i="1"/>
  <c r="B761" i="1"/>
  <c r="E733" i="1"/>
  <c r="E760" i="1"/>
  <c r="B788" i="1"/>
  <c r="C6351" i="1"/>
  <c r="E6350" i="1"/>
  <c r="E702" i="1"/>
  <c r="B730" i="1"/>
  <c r="E4753" i="1"/>
  <c r="C4754" i="1"/>
  <c r="B6744" i="1"/>
  <c r="E3326" i="1"/>
  <c r="C3327" i="1"/>
  <c r="E3494" i="1"/>
  <c r="C3495" i="1"/>
  <c r="E3774" i="1"/>
  <c r="C3775" i="1"/>
  <c r="E10667" i="1" l="1"/>
  <c r="C10668" i="1"/>
  <c r="B800" i="1"/>
  <c r="E772" i="1"/>
  <c r="E734" i="1"/>
  <c r="B762" i="1"/>
  <c r="E740" i="1"/>
  <c r="B768" i="1"/>
  <c r="B764" i="1"/>
  <c r="E736" i="1"/>
  <c r="E776" i="1"/>
  <c r="B804" i="1"/>
  <c r="E743" i="1"/>
  <c r="B771" i="1"/>
  <c r="E756" i="1"/>
  <c r="B784" i="1"/>
  <c r="E752" i="1"/>
  <c r="B780" i="1"/>
  <c r="B785" i="1"/>
  <c r="E757" i="1"/>
  <c r="E731" i="1"/>
  <c r="B759" i="1"/>
  <c r="B769" i="1"/>
  <c r="E741" i="1"/>
  <c r="B782" i="1"/>
  <c r="E754" i="1"/>
  <c r="E779" i="1"/>
  <c r="B807" i="1"/>
  <c r="E777" i="1"/>
  <c r="B805" i="1"/>
  <c r="E775" i="1"/>
  <c r="B803" i="1"/>
  <c r="E753" i="1"/>
  <c r="B781" i="1"/>
  <c r="E761" i="1"/>
  <c r="B789" i="1"/>
  <c r="B806" i="1"/>
  <c r="E778" i="1"/>
  <c r="E783" i="1"/>
  <c r="B811" i="1"/>
  <c r="B816" i="1"/>
  <c r="E788" i="1"/>
  <c r="E763" i="1"/>
  <c r="B791" i="1"/>
  <c r="B794" i="1"/>
  <c r="E766" i="1"/>
  <c r="E767" i="1"/>
  <c r="B795" i="1"/>
  <c r="B765" i="1"/>
  <c r="E737" i="1"/>
  <c r="B830" i="1"/>
  <c r="E802" i="1"/>
  <c r="E745" i="1"/>
  <c r="B773" i="1"/>
  <c r="B798" i="1"/>
  <c r="E770" i="1"/>
  <c r="E3775" i="1"/>
  <c r="C3776" i="1"/>
  <c r="E730" i="1"/>
  <c r="B758" i="1"/>
  <c r="B6745" i="1"/>
  <c r="E6351" i="1"/>
  <c r="C6352" i="1"/>
  <c r="E3495" i="1"/>
  <c r="C3496" i="1"/>
  <c r="E3327" i="1"/>
  <c r="C3328" i="1"/>
  <c r="E4754" i="1"/>
  <c r="C4755" i="1"/>
  <c r="C10669" i="1" l="1"/>
  <c r="E10668" i="1"/>
  <c r="E800" i="1"/>
  <c r="B828" i="1"/>
  <c r="E762" i="1"/>
  <c r="B790" i="1"/>
  <c r="B796" i="1"/>
  <c r="E768" i="1"/>
  <c r="B812" i="1"/>
  <c r="E784" i="1"/>
  <c r="E804" i="1"/>
  <c r="B832" i="1"/>
  <c r="B797" i="1"/>
  <c r="E769" i="1"/>
  <c r="E785" i="1"/>
  <c r="B813" i="1"/>
  <c r="E759" i="1"/>
  <c r="B787" i="1"/>
  <c r="E780" i="1"/>
  <c r="B808" i="1"/>
  <c r="B799" i="1"/>
  <c r="E771" i="1"/>
  <c r="E782" i="1"/>
  <c r="B810" i="1"/>
  <c r="E764" i="1"/>
  <c r="B792" i="1"/>
  <c r="E795" i="1"/>
  <c r="B823" i="1"/>
  <c r="E791" i="1"/>
  <c r="B819" i="1"/>
  <c r="E789" i="1"/>
  <c r="B817" i="1"/>
  <c r="E830" i="1"/>
  <c r="B858" i="1"/>
  <c r="E816" i="1"/>
  <c r="B844" i="1"/>
  <c r="E806" i="1"/>
  <c r="B834" i="1"/>
  <c r="B801" i="1"/>
  <c r="E773" i="1"/>
  <c r="B839" i="1"/>
  <c r="E811" i="1"/>
  <c r="E781" i="1"/>
  <c r="B809" i="1"/>
  <c r="B831" i="1"/>
  <c r="E803" i="1"/>
  <c r="E805" i="1"/>
  <c r="B833" i="1"/>
  <c r="E807" i="1"/>
  <c r="B835" i="1"/>
  <c r="E798" i="1"/>
  <c r="B826" i="1"/>
  <c r="E765" i="1"/>
  <c r="B793" i="1"/>
  <c r="E794" i="1"/>
  <c r="B822" i="1"/>
  <c r="E3328" i="1"/>
  <c r="C3329" i="1"/>
  <c r="B6746" i="1"/>
  <c r="E3776" i="1"/>
  <c r="C3777" i="1"/>
  <c r="E3496" i="1"/>
  <c r="C3497" i="1"/>
  <c r="C4756" i="1"/>
  <c r="E4755" i="1"/>
  <c r="E6352" i="1"/>
  <c r="C6353" i="1"/>
  <c r="E758" i="1"/>
  <c r="B786" i="1"/>
  <c r="E10669" i="1" l="1"/>
  <c r="C10670" i="1"/>
  <c r="E828" i="1"/>
  <c r="B856" i="1"/>
  <c r="E790" i="1"/>
  <c r="B818" i="1"/>
  <c r="B824" i="1"/>
  <c r="E796" i="1"/>
  <c r="B838" i="1"/>
  <c r="E810" i="1"/>
  <c r="E808" i="1"/>
  <c r="B836" i="1"/>
  <c r="E813" i="1"/>
  <c r="B841" i="1"/>
  <c r="E832" i="1"/>
  <c r="B860" i="1"/>
  <c r="E792" i="1"/>
  <c r="B820" i="1"/>
  <c r="B815" i="1"/>
  <c r="E787" i="1"/>
  <c r="B827" i="1"/>
  <c r="E799" i="1"/>
  <c r="B825" i="1"/>
  <c r="E797" i="1"/>
  <c r="B840" i="1"/>
  <c r="E812" i="1"/>
  <c r="E793" i="1"/>
  <c r="B821" i="1"/>
  <c r="B854" i="1"/>
  <c r="E826" i="1"/>
  <c r="B861" i="1"/>
  <c r="E833" i="1"/>
  <c r="E809" i="1"/>
  <c r="B837" i="1"/>
  <c r="E834" i="1"/>
  <c r="B862" i="1"/>
  <c r="B886" i="1"/>
  <c r="E858" i="1"/>
  <c r="B847" i="1"/>
  <c r="E819" i="1"/>
  <c r="E801" i="1"/>
  <c r="B829" i="1"/>
  <c r="E822" i="1"/>
  <c r="B850" i="1"/>
  <c r="B863" i="1"/>
  <c r="E835" i="1"/>
  <c r="E844" i="1"/>
  <c r="B872" i="1"/>
  <c r="E817" i="1"/>
  <c r="B845" i="1"/>
  <c r="E823" i="1"/>
  <c r="B851" i="1"/>
  <c r="B859" i="1"/>
  <c r="E831" i="1"/>
  <c r="E839" i="1"/>
  <c r="B867" i="1"/>
  <c r="E786" i="1"/>
  <c r="B814" i="1"/>
  <c r="E3497" i="1"/>
  <c r="C3498" i="1"/>
  <c r="B6747" i="1"/>
  <c r="E3777" i="1"/>
  <c r="C3778" i="1"/>
  <c r="E6353" i="1"/>
  <c r="C6354" i="1"/>
  <c r="C4757" i="1"/>
  <c r="E4756" i="1"/>
  <c r="E3329" i="1"/>
  <c r="C3330" i="1"/>
  <c r="C10671" i="1" l="1"/>
  <c r="E10670" i="1"/>
  <c r="E856" i="1"/>
  <c r="B884" i="1"/>
  <c r="E824" i="1"/>
  <c r="B852" i="1"/>
  <c r="E818" i="1"/>
  <c r="B846" i="1"/>
  <c r="E860" i="1"/>
  <c r="B888" i="1"/>
  <c r="E836" i="1"/>
  <c r="B864" i="1"/>
  <c r="E825" i="1"/>
  <c r="B853" i="1"/>
  <c r="E815" i="1"/>
  <c r="B843" i="1"/>
  <c r="E820" i="1"/>
  <c r="B848" i="1"/>
  <c r="B869" i="1"/>
  <c r="E841" i="1"/>
  <c r="B868" i="1"/>
  <c r="E840" i="1"/>
  <c r="B855" i="1"/>
  <c r="E827" i="1"/>
  <c r="E838" i="1"/>
  <c r="B866" i="1"/>
  <c r="E851" i="1"/>
  <c r="B879" i="1"/>
  <c r="B865" i="1"/>
  <c r="E837" i="1"/>
  <c r="E859" i="1"/>
  <c r="B887" i="1"/>
  <c r="E863" i="1"/>
  <c r="B891" i="1"/>
  <c r="E886" i="1"/>
  <c r="B914" i="1"/>
  <c r="E854" i="1"/>
  <c r="B882" i="1"/>
  <c r="E867" i="1"/>
  <c r="B895" i="1"/>
  <c r="E845" i="1"/>
  <c r="B873" i="1"/>
  <c r="E872" i="1"/>
  <c r="B900" i="1"/>
  <c r="E850" i="1"/>
  <c r="B878" i="1"/>
  <c r="E829" i="1"/>
  <c r="B857" i="1"/>
  <c r="E862" i="1"/>
  <c r="B890" i="1"/>
  <c r="B849" i="1"/>
  <c r="E821" i="1"/>
  <c r="E847" i="1"/>
  <c r="B875" i="1"/>
  <c r="B889" i="1"/>
  <c r="E861" i="1"/>
  <c r="E814" i="1"/>
  <c r="B842" i="1"/>
  <c r="E3330" i="1"/>
  <c r="C3331" i="1"/>
  <c r="E3498" i="1"/>
  <c r="C3499" i="1"/>
  <c r="E4757" i="1"/>
  <c r="C4758" i="1"/>
  <c r="C6355" i="1"/>
  <c r="E6354" i="1"/>
  <c r="E3778" i="1"/>
  <c r="C3779" i="1"/>
  <c r="B6748" i="1"/>
  <c r="C10672" i="1" l="1"/>
  <c r="E10671" i="1"/>
  <c r="B912" i="1"/>
  <c r="E884" i="1"/>
  <c r="B874" i="1"/>
  <c r="E846" i="1"/>
  <c r="E852" i="1"/>
  <c r="B880" i="1"/>
  <c r="E843" i="1"/>
  <c r="B871" i="1"/>
  <c r="E864" i="1"/>
  <c r="B892" i="1"/>
  <c r="B883" i="1"/>
  <c r="E855" i="1"/>
  <c r="E869" i="1"/>
  <c r="B897" i="1"/>
  <c r="E866" i="1"/>
  <c r="B894" i="1"/>
  <c r="E848" i="1"/>
  <c r="B876" i="1"/>
  <c r="E853" i="1"/>
  <c r="B881" i="1"/>
  <c r="B916" i="1"/>
  <c r="E888" i="1"/>
  <c r="B896" i="1"/>
  <c r="E868" i="1"/>
  <c r="B885" i="1"/>
  <c r="E857" i="1"/>
  <c r="B928" i="1"/>
  <c r="E900" i="1"/>
  <c r="B923" i="1"/>
  <c r="E895" i="1"/>
  <c r="E914" i="1"/>
  <c r="B942" i="1"/>
  <c r="B919" i="1"/>
  <c r="E891" i="1"/>
  <c r="E879" i="1"/>
  <c r="B907" i="1"/>
  <c r="E849" i="1"/>
  <c r="B877" i="1"/>
  <c r="E865" i="1"/>
  <c r="B893" i="1"/>
  <c r="B903" i="1"/>
  <c r="E875" i="1"/>
  <c r="E890" i="1"/>
  <c r="B918" i="1"/>
  <c r="B906" i="1"/>
  <c r="E878" i="1"/>
  <c r="E873" i="1"/>
  <c r="B901" i="1"/>
  <c r="E882" i="1"/>
  <c r="B910" i="1"/>
  <c r="E887" i="1"/>
  <c r="B915" i="1"/>
  <c r="E889" i="1"/>
  <c r="B917" i="1"/>
  <c r="B6749" i="1"/>
  <c r="E3779" i="1"/>
  <c r="C3780" i="1"/>
  <c r="E3331" i="1"/>
  <c r="C3332" i="1"/>
  <c r="E3499" i="1"/>
  <c r="C3500" i="1"/>
  <c r="E842" i="1"/>
  <c r="B870" i="1"/>
  <c r="E6355" i="1"/>
  <c r="C6356" i="1"/>
  <c r="E4758" i="1"/>
  <c r="C4759" i="1"/>
  <c r="C10673" i="1" l="1"/>
  <c r="E10672" i="1"/>
  <c r="E912" i="1"/>
  <c r="B940" i="1"/>
  <c r="B908" i="1"/>
  <c r="E880" i="1"/>
  <c r="B902" i="1"/>
  <c r="E874" i="1"/>
  <c r="B904" i="1"/>
  <c r="E876" i="1"/>
  <c r="B909" i="1"/>
  <c r="E881" i="1"/>
  <c r="B922" i="1"/>
  <c r="E894" i="1"/>
  <c r="B899" i="1"/>
  <c r="E871" i="1"/>
  <c r="B925" i="1"/>
  <c r="E897" i="1"/>
  <c r="B920" i="1"/>
  <c r="E892" i="1"/>
  <c r="E916" i="1"/>
  <c r="B944" i="1"/>
  <c r="B924" i="1"/>
  <c r="E896" i="1"/>
  <c r="E883" i="1"/>
  <c r="B911" i="1"/>
  <c r="E910" i="1"/>
  <c r="B938" i="1"/>
  <c r="E893" i="1"/>
  <c r="B921" i="1"/>
  <c r="B970" i="1"/>
  <c r="E942" i="1"/>
  <c r="E906" i="1"/>
  <c r="B934" i="1"/>
  <c r="B931" i="1"/>
  <c r="E903" i="1"/>
  <c r="E919" i="1"/>
  <c r="B947" i="1"/>
  <c r="E928" i="1"/>
  <c r="B956" i="1"/>
  <c r="E917" i="1"/>
  <c r="B945" i="1"/>
  <c r="E915" i="1"/>
  <c r="B943" i="1"/>
  <c r="E901" i="1"/>
  <c r="B929" i="1"/>
  <c r="E918" i="1"/>
  <c r="B946" i="1"/>
  <c r="B905" i="1"/>
  <c r="E877" i="1"/>
  <c r="E907" i="1"/>
  <c r="B935" i="1"/>
  <c r="E923" i="1"/>
  <c r="B951" i="1"/>
  <c r="B913" i="1"/>
  <c r="E885" i="1"/>
  <c r="E870" i="1"/>
  <c r="B898" i="1"/>
  <c r="E3500" i="1"/>
  <c r="C3501" i="1"/>
  <c r="E6356" i="1"/>
  <c r="C6357" i="1"/>
  <c r="E3780" i="1"/>
  <c r="C3781" i="1"/>
  <c r="C4760" i="1"/>
  <c r="E4759" i="1"/>
  <c r="E3332" i="1"/>
  <c r="C3333" i="1"/>
  <c r="C10674" i="1" l="1"/>
  <c r="E10673" i="1"/>
  <c r="E940" i="1"/>
  <c r="B968" i="1"/>
  <c r="B936" i="1"/>
  <c r="E908" i="1"/>
  <c r="B930" i="1"/>
  <c r="E902" i="1"/>
  <c r="E924" i="1"/>
  <c r="B952" i="1"/>
  <c r="B948" i="1"/>
  <c r="E920" i="1"/>
  <c r="B927" i="1"/>
  <c r="E899" i="1"/>
  <c r="E909" i="1"/>
  <c r="B937" i="1"/>
  <c r="E911" i="1"/>
  <c r="B939" i="1"/>
  <c r="E944" i="1"/>
  <c r="B972" i="1"/>
  <c r="B953" i="1"/>
  <c r="E925" i="1"/>
  <c r="B950" i="1"/>
  <c r="E922" i="1"/>
  <c r="E904" i="1"/>
  <c r="B932" i="1"/>
  <c r="E946" i="1"/>
  <c r="B974" i="1"/>
  <c r="E945" i="1"/>
  <c r="B973" i="1"/>
  <c r="E947" i="1"/>
  <c r="B975" i="1"/>
  <c r="E938" i="1"/>
  <c r="B966" i="1"/>
  <c r="B941" i="1"/>
  <c r="E913" i="1"/>
  <c r="E905" i="1"/>
  <c r="B933" i="1"/>
  <c r="B979" i="1"/>
  <c r="E951" i="1"/>
  <c r="E935" i="1"/>
  <c r="B963" i="1"/>
  <c r="E929" i="1"/>
  <c r="B957" i="1"/>
  <c r="B971" i="1"/>
  <c r="E943" i="1"/>
  <c r="E956" i="1"/>
  <c r="B984" i="1"/>
  <c r="E934" i="1"/>
  <c r="B962" i="1"/>
  <c r="E921" i="1"/>
  <c r="B949" i="1"/>
  <c r="B959" i="1"/>
  <c r="E931" i="1"/>
  <c r="E970" i="1"/>
  <c r="B998" i="1"/>
  <c r="E3781" i="1"/>
  <c r="C3782" i="1"/>
  <c r="C4761" i="1"/>
  <c r="E4760" i="1"/>
  <c r="E3501" i="1"/>
  <c r="C3502" i="1"/>
  <c r="E898" i="1"/>
  <c r="B926" i="1"/>
  <c r="E6357" i="1"/>
  <c r="C6358" i="1"/>
  <c r="E3333" i="1"/>
  <c r="C3334" i="1"/>
  <c r="C10675" i="1" l="1"/>
  <c r="E10674" i="1"/>
  <c r="E968" i="1"/>
  <c r="B996" i="1"/>
  <c r="B958" i="1"/>
  <c r="E930" i="1"/>
  <c r="B964" i="1"/>
  <c r="E936" i="1"/>
  <c r="B1000" i="1"/>
  <c r="E972" i="1"/>
  <c r="E937" i="1"/>
  <c r="B965" i="1"/>
  <c r="E950" i="1"/>
  <c r="B978" i="1"/>
  <c r="E948" i="1"/>
  <c r="B976" i="1"/>
  <c r="E932" i="1"/>
  <c r="B960" i="1"/>
  <c r="E939" i="1"/>
  <c r="B967" i="1"/>
  <c r="E952" i="1"/>
  <c r="B980" i="1"/>
  <c r="E953" i="1"/>
  <c r="B981" i="1"/>
  <c r="E927" i="1"/>
  <c r="B955" i="1"/>
  <c r="E998" i="1"/>
  <c r="B1026" i="1"/>
  <c r="E949" i="1"/>
  <c r="B977" i="1"/>
  <c r="E984" i="1"/>
  <c r="B1012" i="1"/>
  <c r="E957" i="1"/>
  <c r="B985" i="1"/>
  <c r="E973" i="1"/>
  <c r="B1001" i="1"/>
  <c r="E941" i="1"/>
  <c r="B969" i="1"/>
  <c r="E962" i="1"/>
  <c r="B990" i="1"/>
  <c r="E963" i="1"/>
  <c r="B991" i="1"/>
  <c r="E933" i="1"/>
  <c r="B961" i="1"/>
  <c r="B994" i="1"/>
  <c r="E966" i="1"/>
  <c r="E975" i="1"/>
  <c r="B1003" i="1"/>
  <c r="E974" i="1"/>
  <c r="B1002" i="1"/>
  <c r="E959" i="1"/>
  <c r="B987" i="1"/>
  <c r="E971" i="1"/>
  <c r="B999" i="1"/>
  <c r="B1007" i="1"/>
  <c r="E979" i="1"/>
  <c r="E3502" i="1"/>
  <c r="C3503" i="1"/>
  <c r="E4761" i="1"/>
  <c r="C4762" i="1"/>
  <c r="E3334" i="1"/>
  <c r="C3335" i="1"/>
  <c r="E3782" i="1"/>
  <c r="C3783" i="1"/>
  <c r="E926" i="1"/>
  <c r="B954" i="1"/>
  <c r="C6359" i="1"/>
  <c r="E6358" i="1"/>
  <c r="C10676" i="1" l="1"/>
  <c r="E10675" i="1"/>
  <c r="E996" i="1"/>
  <c r="B1024" i="1"/>
  <c r="B992" i="1"/>
  <c r="E964" i="1"/>
  <c r="B986" i="1"/>
  <c r="E958" i="1"/>
  <c r="B1009" i="1"/>
  <c r="E981" i="1"/>
  <c r="E967" i="1"/>
  <c r="B995" i="1"/>
  <c r="B993" i="1"/>
  <c r="E965" i="1"/>
  <c r="E955" i="1"/>
  <c r="B983" i="1"/>
  <c r="E980" i="1"/>
  <c r="B1008" i="1"/>
  <c r="E960" i="1"/>
  <c r="B988" i="1"/>
  <c r="E978" i="1"/>
  <c r="B1006" i="1"/>
  <c r="E976" i="1"/>
  <c r="B1004" i="1"/>
  <c r="E1000" i="1"/>
  <c r="B1028" i="1"/>
  <c r="E999" i="1"/>
  <c r="B1027" i="1"/>
  <c r="E987" i="1"/>
  <c r="B1015" i="1"/>
  <c r="E1003" i="1"/>
  <c r="B1031" i="1"/>
  <c r="E961" i="1"/>
  <c r="B989" i="1"/>
  <c r="B1018" i="1"/>
  <c r="E990" i="1"/>
  <c r="E969" i="1"/>
  <c r="B997" i="1"/>
  <c r="E1001" i="1"/>
  <c r="B1029" i="1"/>
  <c r="E1012" i="1"/>
  <c r="B1040" i="1"/>
  <c r="B1030" i="1"/>
  <c r="E1002" i="1"/>
  <c r="E991" i="1"/>
  <c r="B1019" i="1"/>
  <c r="E985" i="1"/>
  <c r="B1013" i="1"/>
  <c r="E977" i="1"/>
  <c r="B1005" i="1"/>
  <c r="B1054" i="1"/>
  <c r="E1026" i="1"/>
  <c r="E1007" i="1"/>
  <c r="B1035" i="1"/>
  <c r="B1022" i="1"/>
  <c r="E994" i="1"/>
  <c r="E3335" i="1"/>
  <c r="C3336" i="1"/>
  <c r="E3783" i="1"/>
  <c r="C3784" i="1"/>
  <c r="E6359" i="1"/>
  <c r="C6360" i="1"/>
  <c r="E954" i="1"/>
  <c r="B982" i="1"/>
  <c r="E4762" i="1"/>
  <c r="C4763" i="1"/>
  <c r="E3503" i="1"/>
  <c r="C3504" i="1"/>
  <c r="C10677" i="1" l="1"/>
  <c r="E10676" i="1"/>
  <c r="B1052" i="1"/>
  <c r="E1024" i="1"/>
  <c r="B1014" i="1"/>
  <c r="E986" i="1"/>
  <c r="E992" i="1"/>
  <c r="B1020" i="1"/>
  <c r="E1004" i="1"/>
  <c r="B1032" i="1"/>
  <c r="E988" i="1"/>
  <c r="B1016" i="1"/>
  <c r="E983" i="1"/>
  <c r="B1011" i="1"/>
  <c r="E995" i="1"/>
  <c r="B1023" i="1"/>
  <c r="E1028" i="1"/>
  <c r="B1056" i="1"/>
  <c r="E1006" i="1"/>
  <c r="B1034" i="1"/>
  <c r="E1008" i="1"/>
  <c r="B1036" i="1"/>
  <c r="B1021" i="1"/>
  <c r="E993" i="1"/>
  <c r="E1009" i="1"/>
  <c r="B1037" i="1"/>
  <c r="E1035" i="1"/>
  <c r="B1063" i="1"/>
  <c r="E1005" i="1"/>
  <c r="B1033" i="1"/>
  <c r="E1019" i="1"/>
  <c r="B1047" i="1"/>
  <c r="E1040" i="1"/>
  <c r="B1068" i="1"/>
  <c r="E997" i="1"/>
  <c r="B1025" i="1"/>
  <c r="E989" i="1"/>
  <c r="B1017" i="1"/>
  <c r="E1027" i="1"/>
  <c r="B1055" i="1"/>
  <c r="E1013" i="1"/>
  <c r="B1041" i="1"/>
  <c r="E1029" i="1"/>
  <c r="B1057" i="1"/>
  <c r="E1031" i="1"/>
  <c r="B1059" i="1"/>
  <c r="E1015" i="1"/>
  <c r="B1043" i="1"/>
  <c r="E1022" i="1"/>
  <c r="B1050" i="1"/>
  <c r="E1054" i="1"/>
  <c r="B1082" i="1"/>
  <c r="E1030" i="1"/>
  <c r="B1058" i="1"/>
  <c r="E1018" i="1"/>
  <c r="B1046" i="1"/>
  <c r="E982" i="1"/>
  <c r="B1010" i="1"/>
  <c r="C4764" i="1"/>
  <c r="E4763" i="1"/>
  <c r="E6360" i="1"/>
  <c r="C6361" i="1"/>
  <c r="E3784" i="1"/>
  <c r="C3785" i="1"/>
  <c r="E3336" i="1"/>
  <c r="C3337" i="1"/>
  <c r="E3504" i="1"/>
  <c r="C3505" i="1"/>
  <c r="C10678" i="1" l="1"/>
  <c r="E10677" i="1"/>
  <c r="E1052" i="1"/>
  <c r="B1080" i="1"/>
  <c r="E1020" i="1"/>
  <c r="B1048" i="1"/>
  <c r="E1014" i="1"/>
  <c r="B1042" i="1"/>
  <c r="E1034" i="1"/>
  <c r="B1062" i="1"/>
  <c r="E1016" i="1"/>
  <c r="B1044" i="1"/>
  <c r="E1037" i="1"/>
  <c r="B1065" i="1"/>
  <c r="E1036" i="1"/>
  <c r="B1064" i="1"/>
  <c r="E1056" i="1"/>
  <c r="B1084" i="1"/>
  <c r="E1011" i="1"/>
  <c r="B1039" i="1"/>
  <c r="E1032" i="1"/>
  <c r="B1060" i="1"/>
  <c r="E1023" i="1"/>
  <c r="B1051" i="1"/>
  <c r="B1049" i="1"/>
  <c r="E1021" i="1"/>
  <c r="B1086" i="1"/>
  <c r="E1058" i="1"/>
  <c r="E1050" i="1"/>
  <c r="B1078" i="1"/>
  <c r="E1043" i="1"/>
  <c r="B1071" i="1"/>
  <c r="E1057" i="1"/>
  <c r="B1085" i="1"/>
  <c r="E1041" i="1"/>
  <c r="B1069" i="1"/>
  <c r="E1055" i="1"/>
  <c r="B1083" i="1"/>
  <c r="E1017" i="1"/>
  <c r="B1045" i="1"/>
  <c r="B1061" i="1"/>
  <c r="E1033" i="1"/>
  <c r="E1046" i="1"/>
  <c r="B1074" i="1"/>
  <c r="E1082" i="1"/>
  <c r="B1110" i="1"/>
  <c r="E1059" i="1"/>
  <c r="B1087" i="1"/>
  <c r="E1025" i="1"/>
  <c r="B1053" i="1"/>
  <c r="E1068" i="1"/>
  <c r="B1096" i="1"/>
  <c r="E1047" i="1"/>
  <c r="B1075" i="1"/>
  <c r="E1063" i="1"/>
  <c r="B1091" i="1"/>
  <c r="E6361" i="1"/>
  <c r="C6362" i="1"/>
  <c r="E3505" i="1"/>
  <c r="C3506" i="1"/>
  <c r="E1010" i="1"/>
  <c r="B1038" i="1"/>
  <c r="E3337" i="1"/>
  <c r="C3338" i="1"/>
  <c r="E3785" i="1"/>
  <c r="C3786" i="1"/>
  <c r="C4765" i="1"/>
  <c r="E4764" i="1"/>
  <c r="C10679" i="1" l="1"/>
  <c r="E10678" i="1"/>
  <c r="B1108" i="1"/>
  <c r="E1080" i="1"/>
  <c r="E1048" i="1"/>
  <c r="B1076" i="1"/>
  <c r="B1070" i="1"/>
  <c r="E1042" i="1"/>
  <c r="B1079" i="1"/>
  <c r="E1051" i="1"/>
  <c r="E1039" i="1"/>
  <c r="B1067" i="1"/>
  <c r="E1064" i="1"/>
  <c r="B1092" i="1"/>
  <c r="E1044" i="1"/>
  <c r="B1072" i="1"/>
  <c r="E1060" i="1"/>
  <c r="B1088" i="1"/>
  <c r="E1084" i="1"/>
  <c r="B1112" i="1"/>
  <c r="E1065" i="1"/>
  <c r="B1093" i="1"/>
  <c r="B1090" i="1"/>
  <c r="E1062" i="1"/>
  <c r="E1049" i="1"/>
  <c r="B1077" i="1"/>
  <c r="E1096" i="1"/>
  <c r="B1124" i="1"/>
  <c r="B1102" i="1"/>
  <c r="E1074" i="1"/>
  <c r="B1073" i="1"/>
  <c r="E1045" i="1"/>
  <c r="B1097" i="1"/>
  <c r="E1069" i="1"/>
  <c r="E1085" i="1"/>
  <c r="B1113" i="1"/>
  <c r="E1078" i="1"/>
  <c r="B1106" i="1"/>
  <c r="E1091" i="1"/>
  <c r="B1119" i="1"/>
  <c r="B1103" i="1"/>
  <c r="E1075" i="1"/>
  <c r="B1081" i="1"/>
  <c r="E1053" i="1"/>
  <c r="E1087" i="1"/>
  <c r="B1115" i="1"/>
  <c r="E1110" i="1"/>
  <c r="B1138" i="1"/>
  <c r="E1083" i="1"/>
  <c r="B1111" i="1"/>
  <c r="E1071" i="1"/>
  <c r="B1099" i="1"/>
  <c r="E1061" i="1"/>
  <c r="B1089" i="1"/>
  <c r="E1086" i="1"/>
  <c r="B1114" i="1"/>
  <c r="E4765" i="1"/>
  <c r="C4766" i="1"/>
  <c r="E1038" i="1"/>
  <c r="B1066" i="1"/>
  <c r="E3506" i="1"/>
  <c r="C3507" i="1"/>
  <c r="C6363" i="1"/>
  <c r="E6362" i="1"/>
  <c r="E3338" i="1"/>
  <c r="C3339" i="1"/>
  <c r="E3786" i="1"/>
  <c r="C3787" i="1"/>
  <c r="C10680" i="1" l="1"/>
  <c r="E10679" i="1"/>
  <c r="B1136" i="1"/>
  <c r="E1108" i="1"/>
  <c r="B1098" i="1"/>
  <c r="E1070" i="1"/>
  <c r="E1076" i="1"/>
  <c r="B1104" i="1"/>
  <c r="E1112" i="1"/>
  <c r="B1140" i="1"/>
  <c r="E1072" i="1"/>
  <c r="B1100" i="1"/>
  <c r="E1067" i="1"/>
  <c r="B1095" i="1"/>
  <c r="B1118" i="1"/>
  <c r="E1090" i="1"/>
  <c r="E1077" i="1"/>
  <c r="B1105" i="1"/>
  <c r="E1093" i="1"/>
  <c r="B1121" i="1"/>
  <c r="E1088" i="1"/>
  <c r="B1116" i="1"/>
  <c r="B1120" i="1"/>
  <c r="E1092" i="1"/>
  <c r="E1079" i="1"/>
  <c r="B1107" i="1"/>
  <c r="B1117" i="1"/>
  <c r="E1089" i="1"/>
  <c r="B1127" i="1"/>
  <c r="E1099" i="1"/>
  <c r="E1111" i="1"/>
  <c r="B1139" i="1"/>
  <c r="E1115" i="1"/>
  <c r="B1143" i="1"/>
  <c r="E1119" i="1"/>
  <c r="B1147" i="1"/>
  <c r="E1106" i="1"/>
  <c r="B1134" i="1"/>
  <c r="E1124" i="1"/>
  <c r="B1152" i="1"/>
  <c r="B1109" i="1"/>
  <c r="E1081" i="1"/>
  <c r="B1125" i="1"/>
  <c r="E1097" i="1"/>
  <c r="B1142" i="1"/>
  <c r="E1114" i="1"/>
  <c r="B1166" i="1"/>
  <c r="E1138" i="1"/>
  <c r="E1113" i="1"/>
  <c r="B1141" i="1"/>
  <c r="B1131" i="1"/>
  <c r="E1103" i="1"/>
  <c r="E1073" i="1"/>
  <c r="B1101" i="1"/>
  <c r="E1102" i="1"/>
  <c r="B1130" i="1"/>
  <c r="E1066" i="1"/>
  <c r="B1094" i="1"/>
  <c r="E4766" i="1"/>
  <c r="C4767" i="1"/>
  <c r="E3787" i="1"/>
  <c r="C3788" i="1"/>
  <c r="E6363" i="1"/>
  <c r="C6364" i="1"/>
  <c r="E3339" i="1"/>
  <c r="C3340" i="1"/>
  <c r="E3507" i="1"/>
  <c r="C3508" i="1"/>
  <c r="C10681" i="1" l="1"/>
  <c r="E10680" i="1"/>
  <c r="E1136" i="1"/>
  <c r="B1164" i="1"/>
  <c r="E1104" i="1"/>
  <c r="B1132" i="1"/>
  <c r="E1098" i="1"/>
  <c r="B1126" i="1"/>
  <c r="B1135" i="1"/>
  <c r="E1107" i="1"/>
  <c r="E1105" i="1"/>
  <c r="B1133" i="1"/>
  <c r="B1168" i="1"/>
  <c r="E1140" i="1"/>
  <c r="E1121" i="1"/>
  <c r="B1149" i="1"/>
  <c r="E1100" i="1"/>
  <c r="B1128" i="1"/>
  <c r="E1120" i="1"/>
  <c r="B1148" i="1"/>
  <c r="B1146" i="1"/>
  <c r="E1118" i="1"/>
  <c r="E1116" i="1"/>
  <c r="B1144" i="1"/>
  <c r="E1095" i="1"/>
  <c r="B1123" i="1"/>
  <c r="E1130" i="1"/>
  <c r="B1158" i="1"/>
  <c r="E1143" i="1"/>
  <c r="B1171" i="1"/>
  <c r="E1131" i="1"/>
  <c r="B1159" i="1"/>
  <c r="E1142" i="1"/>
  <c r="B1170" i="1"/>
  <c r="E1125" i="1"/>
  <c r="B1153" i="1"/>
  <c r="E1127" i="1"/>
  <c r="B1155" i="1"/>
  <c r="E1101" i="1"/>
  <c r="B1129" i="1"/>
  <c r="E1141" i="1"/>
  <c r="B1169" i="1"/>
  <c r="B1180" i="1"/>
  <c r="E1152" i="1"/>
  <c r="E1134" i="1"/>
  <c r="B1162" i="1"/>
  <c r="E1147" i="1"/>
  <c r="B1175" i="1"/>
  <c r="E1139" i="1"/>
  <c r="B1167" i="1"/>
  <c r="B1194" i="1"/>
  <c r="E1166" i="1"/>
  <c r="B1137" i="1"/>
  <c r="E1109" i="1"/>
  <c r="B1145" i="1"/>
  <c r="E1117" i="1"/>
  <c r="E1094" i="1"/>
  <c r="B1122" i="1"/>
  <c r="E3340" i="1"/>
  <c r="C3341" i="1"/>
  <c r="E3788" i="1"/>
  <c r="C3789" i="1"/>
  <c r="C4768" i="1"/>
  <c r="E4767" i="1"/>
  <c r="E3508" i="1"/>
  <c r="C3509" i="1"/>
  <c r="E6364" i="1"/>
  <c r="C6365" i="1"/>
  <c r="C10682" i="1" l="1"/>
  <c r="E10681" i="1"/>
  <c r="E1164" i="1"/>
  <c r="B1192" i="1"/>
  <c r="E1126" i="1"/>
  <c r="B1154" i="1"/>
  <c r="B1160" i="1"/>
  <c r="E1132" i="1"/>
  <c r="B1151" i="1"/>
  <c r="E1123" i="1"/>
  <c r="B1156" i="1"/>
  <c r="E1128" i="1"/>
  <c r="E1144" i="1"/>
  <c r="B1172" i="1"/>
  <c r="E1148" i="1"/>
  <c r="B1176" i="1"/>
  <c r="B1177" i="1"/>
  <c r="E1149" i="1"/>
  <c r="B1161" i="1"/>
  <c r="E1133" i="1"/>
  <c r="E1146" i="1"/>
  <c r="B1174" i="1"/>
  <c r="E1168" i="1"/>
  <c r="B1196" i="1"/>
  <c r="B1163" i="1"/>
  <c r="E1135" i="1"/>
  <c r="E1175" i="1"/>
  <c r="B1203" i="1"/>
  <c r="E1169" i="1"/>
  <c r="B1197" i="1"/>
  <c r="E1129" i="1"/>
  <c r="B1157" i="1"/>
  <c r="B1181" i="1"/>
  <c r="E1153" i="1"/>
  <c r="B1199" i="1"/>
  <c r="E1171" i="1"/>
  <c r="E1137" i="1"/>
  <c r="B1165" i="1"/>
  <c r="E1180" i="1"/>
  <c r="B1208" i="1"/>
  <c r="E1167" i="1"/>
  <c r="B1195" i="1"/>
  <c r="E1162" i="1"/>
  <c r="B1190" i="1"/>
  <c r="E1155" i="1"/>
  <c r="B1183" i="1"/>
  <c r="E1170" i="1"/>
  <c r="B1198" i="1"/>
  <c r="E1159" i="1"/>
  <c r="B1187" i="1"/>
  <c r="E1158" i="1"/>
  <c r="B1186" i="1"/>
  <c r="B1173" i="1"/>
  <c r="E1145" i="1"/>
  <c r="E1194" i="1"/>
  <c r="B1222" i="1"/>
  <c r="C4769" i="1"/>
  <c r="E4768" i="1"/>
  <c r="E6365" i="1"/>
  <c r="C6366" i="1"/>
  <c r="E3509" i="1"/>
  <c r="C3510" i="1"/>
  <c r="E3789" i="1"/>
  <c r="C3790" i="1"/>
  <c r="E3341" i="1"/>
  <c r="C3342" i="1"/>
  <c r="E1122" i="1"/>
  <c r="B1150" i="1"/>
  <c r="C10683" i="1" l="1"/>
  <c r="E10682" i="1"/>
  <c r="E1192" i="1"/>
  <c r="B1220" i="1"/>
  <c r="E1154" i="1"/>
  <c r="B1182" i="1"/>
  <c r="E1160" i="1"/>
  <c r="B1188" i="1"/>
  <c r="E1196" i="1"/>
  <c r="B1224" i="1"/>
  <c r="E1176" i="1"/>
  <c r="B1204" i="1"/>
  <c r="E1161" i="1"/>
  <c r="B1189" i="1"/>
  <c r="E1156" i="1"/>
  <c r="B1184" i="1"/>
  <c r="B1202" i="1"/>
  <c r="E1174" i="1"/>
  <c r="E1172" i="1"/>
  <c r="B1200" i="1"/>
  <c r="E1163" i="1"/>
  <c r="B1191" i="1"/>
  <c r="B1205" i="1"/>
  <c r="E1177" i="1"/>
  <c r="B1179" i="1"/>
  <c r="E1151" i="1"/>
  <c r="B1215" i="1"/>
  <c r="E1187" i="1"/>
  <c r="B1211" i="1"/>
  <c r="E1183" i="1"/>
  <c r="E1195" i="1"/>
  <c r="B1223" i="1"/>
  <c r="E1208" i="1"/>
  <c r="B1236" i="1"/>
  <c r="E1197" i="1"/>
  <c r="B1225" i="1"/>
  <c r="E1203" i="1"/>
  <c r="B1231" i="1"/>
  <c r="E1173" i="1"/>
  <c r="B1201" i="1"/>
  <c r="B1227" i="1"/>
  <c r="E1199" i="1"/>
  <c r="E1181" i="1"/>
  <c r="B1209" i="1"/>
  <c r="E1222" i="1"/>
  <c r="B1250" i="1"/>
  <c r="B1214" i="1"/>
  <c r="E1186" i="1"/>
  <c r="E1198" i="1"/>
  <c r="B1226" i="1"/>
  <c r="B1218" i="1"/>
  <c r="E1190" i="1"/>
  <c r="E1165" i="1"/>
  <c r="B1193" i="1"/>
  <c r="E1157" i="1"/>
  <c r="B1185" i="1"/>
  <c r="E1150" i="1"/>
  <c r="B1178" i="1"/>
  <c r="C6367" i="1"/>
  <c r="E6366" i="1"/>
  <c r="E3342" i="1"/>
  <c r="C3343" i="1"/>
  <c r="E3510" i="1"/>
  <c r="C3511" i="1"/>
  <c r="E3790" i="1"/>
  <c r="C3791" i="1"/>
  <c r="E4769" i="1"/>
  <c r="C4770" i="1"/>
  <c r="C10684" i="1" l="1"/>
  <c r="E10683" i="1"/>
  <c r="E1220" i="1"/>
  <c r="B1248" i="1"/>
  <c r="E1188" i="1"/>
  <c r="B1216" i="1"/>
  <c r="E1182" i="1"/>
  <c r="B1210" i="1"/>
  <c r="E1200" i="1"/>
  <c r="B1228" i="1"/>
  <c r="E1204" i="1"/>
  <c r="B1232" i="1"/>
  <c r="E1191" i="1"/>
  <c r="B1219" i="1"/>
  <c r="B1217" i="1"/>
  <c r="E1189" i="1"/>
  <c r="E1224" i="1"/>
  <c r="B1252" i="1"/>
  <c r="E1184" i="1"/>
  <c r="B1212" i="1"/>
  <c r="E1205" i="1"/>
  <c r="B1233" i="1"/>
  <c r="B1207" i="1"/>
  <c r="E1179" i="1"/>
  <c r="E1202" i="1"/>
  <c r="B1230" i="1"/>
  <c r="B1213" i="1"/>
  <c r="E1185" i="1"/>
  <c r="E1250" i="1"/>
  <c r="B1278" i="1"/>
  <c r="B1229" i="1"/>
  <c r="E1201" i="1"/>
  <c r="E1231" i="1"/>
  <c r="B1259" i="1"/>
  <c r="E1236" i="1"/>
  <c r="B1264" i="1"/>
  <c r="E1227" i="1"/>
  <c r="B1255" i="1"/>
  <c r="B1243" i="1"/>
  <c r="E1215" i="1"/>
  <c r="E1193" i="1"/>
  <c r="B1221" i="1"/>
  <c r="B1254" i="1"/>
  <c r="E1226" i="1"/>
  <c r="E1209" i="1"/>
  <c r="B1237" i="1"/>
  <c r="E1225" i="1"/>
  <c r="B1253" i="1"/>
  <c r="E1223" i="1"/>
  <c r="B1251" i="1"/>
  <c r="E1218" i="1"/>
  <c r="B1246" i="1"/>
  <c r="E1214" i="1"/>
  <c r="B1242" i="1"/>
  <c r="E1211" i="1"/>
  <c r="B1239" i="1"/>
  <c r="E4770" i="1"/>
  <c r="C4771" i="1"/>
  <c r="E3791" i="1"/>
  <c r="C3792" i="1"/>
  <c r="E6367" i="1"/>
  <c r="C6368" i="1"/>
  <c r="E3511" i="1"/>
  <c r="C3512" i="1"/>
  <c r="E1178" i="1"/>
  <c r="B1206" i="1"/>
  <c r="E3343" i="1"/>
  <c r="C3344" i="1"/>
  <c r="C10685" i="1" l="1"/>
  <c r="E10684" i="1"/>
  <c r="E1248" i="1"/>
  <c r="B1276" i="1"/>
  <c r="B1244" i="1"/>
  <c r="E1216" i="1"/>
  <c r="E1210" i="1"/>
  <c r="B1238" i="1"/>
  <c r="E1212" i="1"/>
  <c r="B1240" i="1"/>
  <c r="B1260" i="1"/>
  <c r="E1232" i="1"/>
  <c r="E1207" i="1"/>
  <c r="B1235" i="1"/>
  <c r="B1245" i="1"/>
  <c r="E1217" i="1"/>
  <c r="E1230" i="1"/>
  <c r="B1258" i="1"/>
  <c r="E1233" i="1"/>
  <c r="B1261" i="1"/>
  <c r="E1252" i="1"/>
  <c r="B1280" i="1"/>
  <c r="E1219" i="1"/>
  <c r="B1247" i="1"/>
  <c r="E1228" i="1"/>
  <c r="B1256" i="1"/>
  <c r="E1242" i="1"/>
  <c r="B1270" i="1"/>
  <c r="E1253" i="1"/>
  <c r="B1281" i="1"/>
  <c r="E1255" i="1"/>
  <c r="B1283" i="1"/>
  <c r="B1287" i="1"/>
  <c r="E1259" i="1"/>
  <c r="E1278" i="1"/>
  <c r="B1306" i="1"/>
  <c r="E1254" i="1"/>
  <c r="B1282" i="1"/>
  <c r="E1213" i="1"/>
  <c r="B1241" i="1"/>
  <c r="E1239" i="1"/>
  <c r="B1267" i="1"/>
  <c r="E1246" i="1"/>
  <c r="B1274" i="1"/>
  <c r="B1279" i="1"/>
  <c r="E1251" i="1"/>
  <c r="E1237" i="1"/>
  <c r="B1265" i="1"/>
  <c r="E1221" i="1"/>
  <c r="B1249" i="1"/>
  <c r="E1264" i="1"/>
  <c r="B1292" i="1"/>
  <c r="E1243" i="1"/>
  <c r="B1271" i="1"/>
  <c r="E1229" i="1"/>
  <c r="B1257" i="1"/>
  <c r="E6368" i="1"/>
  <c r="C6369" i="1"/>
  <c r="E3344" i="1"/>
  <c r="C3345" i="1"/>
  <c r="E3792" i="1"/>
  <c r="C3793" i="1"/>
  <c r="E1206" i="1"/>
  <c r="B1234" i="1"/>
  <c r="C4772" i="1"/>
  <c r="E4771" i="1"/>
  <c r="E3512" i="1"/>
  <c r="C3513" i="1"/>
  <c r="C10686" i="1" l="1"/>
  <c r="E10685" i="1"/>
  <c r="E1276" i="1"/>
  <c r="B1304" i="1"/>
  <c r="E1238" i="1"/>
  <c r="B1266" i="1"/>
  <c r="B1272" i="1"/>
  <c r="E1244" i="1"/>
  <c r="E1280" i="1"/>
  <c r="B1308" i="1"/>
  <c r="B1275" i="1"/>
  <c r="E1247" i="1"/>
  <c r="E1261" i="1"/>
  <c r="B1289" i="1"/>
  <c r="E1245" i="1"/>
  <c r="B1273" i="1"/>
  <c r="E1260" i="1"/>
  <c r="B1288" i="1"/>
  <c r="E1256" i="1"/>
  <c r="B1284" i="1"/>
  <c r="E1258" i="1"/>
  <c r="B1286" i="1"/>
  <c r="E1235" i="1"/>
  <c r="B1263" i="1"/>
  <c r="E1240" i="1"/>
  <c r="B1268" i="1"/>
  <c r="E1257" i="1"/>
  <c r="B1285" i="1"/>
  <c r="E1271" i="1"/>
  <c r="B1299" i="1"/>
  <c r="E1292" i="1"/>
  <c r="B1320" i="1"/>
  <c r="E1265" i="1"/>
  <c r="B1293" i="1"/>
  <c r="B1295" i="1"/>
  <c r="E1267" i="1"/>
  <c r="B1310" i="1"/>
  <c r="E1282" i="1"/>
  <c r="E1283" i="1"/>
  <c r="B1311" i="1"/>
  <c r="E1287" i="1"/>
  <c r="B1315" i="1"/>
  <c r="E1249" i="1"/>
  <c r="B1277" i="1"/>
  <c r="B1302" i="1"/>
  <c r="E1274" i="1"/>
  <c r="E1241" i="1"/>
  <c r="B1269" i="1"/>
  <c r="E1306" i="1"/>
  <c r="B1334" i="1"/>
  <c r="E1281" i="1"/>
  <c r="B1309" i="1"/>
  <c r="E1270" i="1"/>
  <c r="B1298" i="1"/>
  <c r="B1307" i="1"/>
  <c r="E1279" i="1"/>
  <c r="E3793" i="1"/>
  <c r="C3794" i="1"/>
  <c r="E3513" i="1"/>
  <c r="C3514" i="1"/>
  <c r="E3345" i="1"/>
  <c r="C3346" i="1"/>
  <c r="E1234" i="1"/>
  <c r="B1262" i="1"/>
  <c r="E6369" i="1"/>
  <c r="C6370" i="1"/>
  <c r="C4773" i="1"/>
  <c r="E4772" i="1"/>
  <c r="C10687" i="1" l="1"/>
  <c r="E10686" i="1"/>
  <c r="E1304" i="1"/>
  <c r="B1332" i="1"/>
  <c r="E1272" i="1"/>
  <c r="B1300" i="1"/>
  <c r="B1294" i="1"/>
  <c r="E1266" i="1"/>
  <c r="E1284" i="1"/>
  <c r="B1312" i="1"/>
  <c r="E1275" i="1"/>
  <c r="B1303" i="1"/>
  <c r="E1268" i="1"/>
  <c r="B1296" i="1"/>
  <c r="E1286" i="1"/>
  <c r="B1314" i="1"/>
  <c r="E1288" i="1"/>
  <c r="B1316" i="1"/>
  <c r="E1289" i="1"/>
  <c r="B1317" i="1"/>
  <c r="E1308" i="1"/>
  <c r="B1336" i="1"/>
  <c r="E1263" i="1"/>
  <c r="B1291" i="1"/>
  <c r="B1301" i="1"/>
  <c r="E1273" i="1"/>
  <c r="B1337" i="1"/>
  <c r="E1309" i="1"/>
  <c r="E1269" i="1"/>
  <c r="B1297" i="1"/>
  <c r="E1277" i="1"/>
  <c r="B1305" i="1"/>
  <c r="E1320" i="1"/>
  <c r="B1348" i="1"/>
  <c r="B1327" i="1"/>
  <c r="E1299" i="1"/>
  <c r="B1335" i="1"/>
  <c r="E1307" i="1"/>
  <c r="E1295" i="1"/>
  <c r="B1323" i="1"/>
  <c r="B1326" i="1"/>
  <c r="E1298" i="1"/>
  <c r="B1362" i="1"/>
  <c r="E1334" i="1"/>
  <c r="B1343" i="1"/>
  <c r="E1315" i="1"/>
  <c r="E1311" i="1"/>
  <c r="B1339" i="1"/>
  <c r="E1293" i="1"/>
  <c r="B1321" i="1"/>
  <c r="E1285" i="1"/>
  <c r="B1313" i="1"/>
  <c r="B1330" i="1"/>
  <c r="E1302" i="1"/>
  <c r="B1338" i="1"/>
  <c r="E1310" i="1"/>
  <c r="E3514" i="1"/>
  <c r="C3515" i="1"/>
  <c r="E4773" i="1"/>
  <c r="C4774" i="1"/>
  <c r="C6371" i="1"/>
  <c r="E6370" i="1"/>
  <c r="E3794" i="1"/>
  <c r="C3795" i="1"/>
  <c r="E1262" i="1"/>
  <c r="B1290" i="1"/>
  <c r="E3346" i="1"/>
  <c r="C3347" i="1"/>
  <c r="C10688" i="1" l="1"/>
  <c r="E10687" i="1"/>
  <c r="E1332" i="1"/>
  <c r="B1360" i="1"/>
  <c r="E1294" i="1"/>
  <c r="B1322" i="1"/>
  <c r="E1300" i="1"/>
  <c r="B1328" i="1"/>
  <c r="B1345" i="1"/>
  <c r="E1317" i="1"/>
  <c r="B1331" i="1"/>
  <c r="E1303" i="1"/>
  <c r="E1336" i="1"/>
  <c r="B1364" i="1"/>
  <c r="E1316" i="1"/>
  <c r="B1344" i="1"/>
  <c r="E1296" i="1"/>
  <c r="B1324" i="1"/>
  <c r="E1312" i="1"/>
  <c r="B1340" i="1"/>
  <c r="E1291" i="1"/>
  <c r="B1319" i="1"/>
  <c r="B1342" i="1"/>
  <c r="E1314" i="1"/>
  <c r="E1301" i="1"/>
  <c r="B1329" i="1"/>
  <c r="B1367" i="1"/>
  <c r="E1339" i="1"/>
  <c r="E1348" i="1"/>
  <c r="B1376" i="1"/>
  <c r="B1333" i="1"/>
  <c r="E1305" i="1"/>
  <c r="B1358" i="1"/>
  <c r="E1330" i="1"/>
  <c r="B1371" i="1"/>
  <c r="E1343" i="1"/>
  <c r="B1354" i="1"/>
  <c r="E1326" i="1"/>
  <c r="B1363" i="1"/>
  <c r="E1335" i="1"/>
  <c r="B1341" i="1"/>
  <c r="E1313" i="1"/>
  <c r="B1349" i="1"/>
  <c r="E1321" i="1"/>
  <c r="B1351" i="1"/>
  <c r="E1323" i="1"/>
  <c r="E1297" i="1"/>
  <c r="B1325" i="1"/>
  <c r="B1366" i="1"/>
  <c r="E1338" i="1"/>
  <c r="B1390" i="1"/>
  <c r="E1362" i="1"/>
  <c r="B1355" i="1"/>
  <c r="E1327" i="1"/>
  <c r="B1365" i="1"/>
  <c r="E1337" i="1"/>
  <c r="E1290" i="1"/>
  <c r="B1318" i="1"/>
  <c r="E6371" i="1"/>
  <c r="C6372" i="1"/>
  <c r="E4774" i="1"/>
  <c r="C4775" i="1"/>
  <c r="E3515" i="1"/>
  <c r="C3516" i="1"/>
  <c r="E3347" i="1"/>
  <c r="C3348" i="1"/>
  <c r="E3795" i="1"/>
  <c r="C3796" i="1"/>
  <c r="C10689" i="1" l="1"/>
  <c r="E10688" i="1"/>
  <c r="E1360" i="1"/>
  <c r="B1388" i="1"/>
  <c r="B1356" i="1"/>
  <c r="E1328" i="1"/>
  <c r="B1350" i="1"/>
  <c r="E1322" i="1"/>
  <c r="E1340" i="1"/>
  <c r="B1368" i="1"/>
  <c r="B1370" i="1"/>
  <c r="E1342" i="1"/>
  <c r="B1359" i="1"/>
  <c r="E1331" i="1"/>
  <c r="B1357" i="1"/>
  <c r="E1329" i="1"/>
  <c r="B1347" i="1"/>
  <c r="E1319" i="1"/>
  <c r="E1324" i="1"/>
  <c r="B1352" i="1"/>
  <c r="E1364" i="1"/>
  <c r="B1392" i="1"/>
  <c r="B1372" i="1"/>
  <c r="E1344" i="1"/>
  <c r="E1345" i="1"/>
  <c r="B1373" i="1"/>
  <c r="E1376" i="1"/>
  <c r="B1404" i="1"/>
  <c r="B1394" i="1"/>
  <c r="E1366" i="1"/>
  <c r="B1369" i="1"/>
  <c r="E1341" i="1"/>
  <c r="B1391" i="1"/>
  <c r="E1363" i="1"/>
  <c r="B1382" i="1"/>
  <c r="E1354" i="1"/>
  <c r="B1395" i="1"/>
  <c r="E1367" i="1"/>
  <c r="B1353" i="1"/>
  <c r="E1325" i="1"/>
  <c r="B1393" i="1"/>
  <c r="E1365" i="1"/>
  <c r="B1383" i="1"/>
  <c r="E1355" i="1"/>
  <c r="B1418" i="1"/>
  <c r="E1390" i="1"/>
  <c r="B1379" i="1"/>
  <c r="E1351" i="1"/>
  <c r="B1377" i="1"/>
  <c r="E1349" i="1"/>
  <c r="B1399" i="1"/>
  <c r="E1371" i="1"/>
  <c r="B1386" i="1"/>
  <c r="E1358" i="1"/>
  <c r="B1361" i="1"/>
  <c r="E1333" i="1"/>
  <c r="E3796" i="1"/>
  <c r="C3797" i="1"/>
  <c r="E6372" i="1"/>
  <c r="C6373" i="1"/>
  <c r="C4776" i="1"/>
  <c r="E4775" i="1"/>
  <c r="B1346" i="1"/>
  <c r="E1318" i="1"/>
  <c r="E3516" i="1"/>
  <c r="C3517" i="1"/>
  <c r="E3348" i="1"/>
  <c r="C3349" i="1"/>
  <c r="C10690" i="1" l="1"/>
  <c r="E10689" i="1"/>
  <c r="B1416" i="1"/>
  <c r="E1388" i="1"/>
  <c r="B1378" i="1"/>
  <c r="E1350" i="1"/>
  <c r="B1384" i="1"/>
  <c r="E1356" i="1"/>
  <c r="E1392" i="1"/>
  <c r="B1420" i="1"/>
  <c r="E1368" i="1"/>
  <c r="B1396" i="1"/>
  <c r="E1352" i="1"/>
  <c r="B1380" i="1"/>
  <c r="E1372" i="1"/>
  <c r="B1400" i="1"/>
  <c r="B1385" i="1"/>
  <c r="E1357" i="1"/>
  <c r="B1398" i="1"/>
  <c r="E1370" i="1"/>
  <c r="B1401" i="1"/>
  <c r="E1373" i="1"/>
  <c r="E1347" i="1"/>
  <c r="B1375" i="1"/>
  <c r="E1359" i="1"/>
  <c r="B1387" i="1"/>
  <c r="B1389" i="1"/>
  <c r="E1361" i="1"/>
  <c r="B1427" i="1"/>
  <c r="E1399" i="1"/>
  <c r="B1407" i="1"/>
  <c r="E1379" i="1"/>
  <c r="B1446" i="1"/>
  <c r="E1418" i="1"/>
  <c r="B1421" i="1"/>
  <c r="E1393" i="1"/>
  <c r="B1423" i="1"/>
  <c r="E1395" i="1"/>
  <c r="B1419" i="1"/>
  <c r="E1391" i="1"/>
  <c r="B1422" i="1"/>
  <c r="E1394" i="1"/>
  <c r="E1404" i="1"/>
  <c r="B1432" i="1"/>
  <c r="B1414" i="1"/>
  <c r="E1386" i="1"/>
  <c r="B1405" i="1"/>
  <c r="E1377" i="1"/>
  <c r="B1411" i="1"/>
  <c r="E1383" i="1"/>
  <c r="B1381" i="1"/>
  <c r="E1353" i="1"/>
  <c r="B1410" i="1"/>
  <c r="E1382" i="1"/>
  <c r="B1397" i="1"/>
  <c r="E1369" i="1"/>
  <c r="B1374" i="1"/>
  <c r="E1346" i="1"/>
  <c r="C4777" i="1"/>
  <c r="E4776" i="1"/>
  <c r="E6373" i="1"/>
  <c r="C6374" i="1"/>
  <c r="E3349" i="1"/>
  <c r="C3350" i="1"/>
  <c r="E3517" i="1"/>
  <c r="C3518" i="1"/>
  <c r="E3797" i="1"/>
  <c r="C3798" i="1"/>
  <c r="C10691" i="1" l="1"/>
  <c r="E10690" i="1"/>
  <c r="E1416" i="1"/>
  <c r="B1444" i="1"/>
  <c r="E1378" i="1"/>
  <c r="B1406" i="1"/>
  <c r="E1384" i="1"/>
  <c r="B1412" i="1"/>
  <c r="E1375" i="1"/>
  <c r="B1403" i="1"/>
  <c r="E1400" i="1"/>
  <c r="B1428" i="1"/>
  <c r="E1398" i="1"/>
  <c r="B1426" i="1"/>
  <c r="E1387" i="1"/>
  <c r="B1415" i="1"/>
  <c r="E1380" i="1"/>
  <c r="B1408" i="1"/>
  <c r="E1420" i="1"/>
  <c r="B1448" i="1"/>
  <c r="E1396" i="1"/>
  <c r="B1424" i="1"/>
  <c r="B1429" i="1"/>
  <c r="E1401" i="1"/>
  <c r="B1413" i="1"/>
  <c r="E1385" i="1"/>
  <c r="E1432" i="1"/>
  <c r="B1460" i="1"/>
  <c r="E1460" i="1" s="1"/>
  <c r="B1438" i="1"/>
  <c r="E1410" i="1"/>
  <c r="B1439" i="1"/>
  <c r="E1411" i="1"/>
  <c r="B1433" i="1"/>
  <c r="E1405" i="1"/>
  <c r="B1450" i="1"/>
  <c r="E1422" i="1"/>
  <c r="B1451" i="1"/>
  <c r="E1423" i="1"/>
  <c r="B1474" i="1"/>
  <c r="E1474" i="1" s="1"/>
  <c r="E1446" i="1"/>
  <c r="B1417" i="1"/>
  <c r="E1389" i="1"/>
  <c r="B1425" i="1"/>
  <c r="E1397" i="1"/>
  <c r="B1409" i="1"/>
  <c r="E1381" i="1"/>
  <c r="B1442" i="1"/>
  <c r="E1414" i="1"/>
  <c r="B1447" i="1"/>
  <c r="E1419" i="1"/>
  <c r="B1449" i="1"/>
  <c r="E1421" i="1"/>
  <c r="B1435" i="1"/>
  <c r="E1407" i="1"/>
  <c r="B1455" i="1"/>
  <c r="E1427" i="1"/>
  <c r="C6375" i="1"/>
  <c r="E6374" i="1"/>
  <c r="E3798" i="1"/>
  <c r="C3799" i="1"/>
  <c r="E4777" i="1"/>
  <c r="C4778" i="1"/>
  <c r="E3518" i="1"/>
  <c r="C3519" i="1"/>
  <c r="B1402" i="1"/>
  <c r="E1374" i="1"/>
  <c r="E3350" i="1"/>
  <c r="C3351" i="1"/>
  <c r="C10692" i="1" l="1"/>
  <c r="E10691" i="1"/>
  <c r="E1444" i="1"/>
  <c r="B1472" i="1"/>
  <c r="E1472" i="1" s="1"/>
  <c r="E1406" i="1"/>
  <c r="B1434" i="1"/>
  <c r="B1440" i="1"/>
  <c r="E1412" i="1"/>
  <c r="E1448" i="1"/>
  <c r="B1476" i="1"/>
  <c r="E1476" i="1" s="1"/>
  <c r="B1443" i="1"/>
  <c r="E1415" i="1"/>
  <c r="E1428" i="1"/>
  <c r="B1456" i="1"/>
  <c r="B1457" i="1"/>
  <c r="E1429" i="1"/>
  <c r="E1424" i="1"/>
  <c r="B1452" i="1"/>
  <c r="E1408" i="1"/>
  <c r="B1436" i="1"/>
  <c r="B1454" i="1"/>
  <c r="E1426" i="1"/>
  <c r="B1431" i="1"/>
  <c r="E1403" i="1"/>
  <c r="B1441" i="1"/>
  <c r="E1413" i="1"/>
  <c r="B1477" i="1"/>
  <c r="E1477" i="1" s="1"/>
  <c r="E1449" i="1"/>
  <c r="B1453" i="1"/>
  <c r="E1425" i="1"/>
  <c r="B1479" i="1"/>
  <c r="E1479" i="1" s="1"/>
  <c r="E1451" i="1"/>
  <c r="B1467" i="1"/>
  <c r="E1467" i="1" s="1"/>
  <c r="E1439" i="1"/>
  <c r="B1483" i="1"/>
  <c r="E1483" i="1" s="1"/>
  <c r="E1455" i="1"/>
  <c r="B1463" i="1"/>
  <c r="E1463" i="1" s="1"/>
  <c r="E1435" i="1"/>
  <c r="B1475" i="1"/>
  <c r="E1475" i="1" s="1"/>
  <c r="E1447" i="1"/>
  <c r="B1470" i="1"/>
  <c r="E1470" i="1" s="1"/>
  <c r="E1442" i="1"/>
  <c r="B1437" i="1"/>
  <c r="E1409" i="1"/>
  <c r="B1445" i="1"/>
  <c r="E1417" i="1"/>
  <c r="B1478" i="1"/>
  <c r="E1478" i="1" s="1"/>
  <c r="E1450" i="1"/>
  <c r="B1461" i="1"/>
  <c r="E1461" i="1" s="1"/>
  <c r="E1433" i="1"/>
  <c r="B1466" i="1"/>
  <c r="E1466" i="1" s="1"/>
  <c r="E1438" i="1"/>
  <c r="E3351" i="1"/>
  <c r="C3352" i="1"/>
  <c r="B1430" i="1"/>
  <c r="E1402" i="1"/>
  <c r="E3519" i="1"/>
  <c r="C3520" i="1"/>
  <c r="E4778" i="1"/>
  <c r="C4779" i="1"/>
  <c r="E3799" i="1"/>
  <c r="C3800" i="1"/>
  <c r="E6375" i="1"/>
  <c r="C6376" i="1"/>
  <c r="C10693" i="1" l="1"/>
  <c r="E10692" i="1"/>
  <c r="E1440" i="1"/>
  <c r="B1468" i="1"/>
  <c r="E1468" i="1" s="1"/>
  <c r="B1462" i="1"/>
  <c r="E1462" i="1" s="1"/>
  <c r="E1434" i="1"/>
  <c r="E1436" i="1"/>
  <c r="B1464" i="1"/>
  <c r="E1464" i="1" s="1"/>
  <c r="B1459" i="1"/>
  <c r="E1459" i="1" s="1"/>
  <c r="E1431" i="1"/>
  <c r="B1485" i="1"/>
  <c r="E1485" i="1" s="1"/>
  <c r="E1457" i="1"/>
  <c r="B1471" i="1"/>
  <c r="E1471" i="1" s="1"/>
  <c r="E1443" i="1"/>
  <c r="E1452" i="1"/>
  <c r="B1480" i="1"/>
  <c r="E1480" i="1" s="1"/>
  <c r="E1456" i="1"/>
  <c r="B1484" i="1"/>
  <c r="E1484" i="1" s="1"/>
  <c r="B1469" i="1"/>
  <c r="E1469" i="1" s="1"/>
  <c r="E1441" i="1"/>
  <c r="B1482" i="1"/>
  <c r="E1482" i="1" s="1"/>
  <c r="E1454" i="1"/>
  <c r="B1481" i="1"/>
  <c r="E1481" i="1" s="1"/>
  <c r="E1453" i="1"/>
  <c r="E1445" i="1"/>
  <c r="B1473" i="1"/>
  <c r="E1473" i="1" s="1"/>
  <c r="E1437" i="1"/>
  <c r="B1465" i="1"/>
  <c r="E1465" i="1" s="1"/>
  <c r="E3800" i="1"/>
  <c r="C3801" i="1"/>
  <c r="E3520" i="1"/>
  <c r="C3521" i="1"/>
  <c r="B1458" i="1"/>
  <c r="E1458" i="1" s="1"/>
  <c r="E1430" i="1"/>
  <c r="E3352" i="1"/>
  <c r="C3353" i="1"/>
  <c r="E6376" i="1"/>
  <c r="C6377" i="1"/>
  <c r="C4780" i="1"/>
  <c r="E4779" i="1"/>
  <c r="C10694" i="1" l="1"/>
  <c r="E10693" i="1"/>
  <c r="E3353" i="1"/>
  <c r="C3354" i="1"/>
  <c r="E3521" i="1"/>
  <c r="C3522" i="1"/>
  <c r="C4781" i="1"/>
  <c r="E4780" i="1"/>
  <c r="E6377" i="1"/>
  <c r="C6378" i="1"/>
  <c r="E3801" i="1"/>
  <c r="C3802" i="1"/>
  <c r="C10695" i="1" l="1"/>
  <c r="E10694" i="1"/>
  <c r="E3522" i="1"/>
  <c r="C3523" i="1"/>
  <c r="C6379" i="1"/>
  <c r="E6378" i="1"/>
  <c r="E3802" i="1"/>
  <c r="C3803" i="1"/>
  <c r="E3354" i="1"/>
  <c r="C3355" i="1"/>
  <c r="E4781" i="1"/>
  <c r="C4782" i="1"/>
  <c r="C10696" i="1" l="1"/>
  <c r="E10695" i="1"/>
  <c r="E3355" i="1"/>
  <c r="C3356" i="1"/>
  <c r="E3803" i="1"/>
  <c r="C3804" i="1"/>
  <c r="E4782" i="1"/>
  <c r="C4783" i="1"/>
  <c r="E6379" i="1"/>
  <c r="C6380" i="1"/>
  <c r="E3523" i="1"/>
  <c r="C3524" i="1"/>
  <c r="C10697" i="1" l="1"/>
  <c r="E10696" i="1"/>
  <c r="C4784" i="1"/>
  <c r="E4783" i="1"/>
  <c r="E3804" i="1"/>
  <c r="C3805" i="1"/>
  <c r="E3524" i="1"/>
  <c r="C3525" i="1"/>
  <c r="E3356" i="1"/>
  <c r="C3357" i="1"/>
  <c r="E6380" i="1"/>
  <c r="C6381" i="1"/>
  <c r="E10697" i="1" l="1"/>
  <c r="C10698" i="1"/>
  <c r="E3357" i="1"/>
  <c r="C3358" i="1"/>
  <c r="E3525" i="1"/>
  <c r="C3526" i="1"/>
  <c r="E3805" i="1"/>
  <c r="C3806" i="1"/>
  <c r="E6381" i="1"/>
  <c r="C6382" i="1"/>
  <c r="C4785" i="1"/>
  <c r="E4784" i="1"/>
  <c r="E10698" i="1" l="1"/>
  <c r="C10699" i="1"/>
  <c r="C6383" i="1"/>
  <c r="E6382" i="1"/>
  <c r="E3806" i="1"/>
  <c r="C3807" i="1"/>
  <c r="E3526" i="1"/>
  <c r="C3527" i="1"/>
  <c r="E3358" i="1"/>
  <c r="C3359" i="1"/>
  <c r="E4785" i="1"/>
  <c r="C4786" i="1"/>
  <c r="C10700" i="1" l="1"/>
  <c r="E10699" i="1"/>
  <c r="E3359" i="1"/>
  <c r="C3360" i="1"/>
  <c r="E3527" i="1"/>
  <c r="C3528" i="1"/>
  <c r="E3807" i="1"/>
  <c r="C3808" i="1"/>
  <c r="E4786" i="1"/>
  <c r="C4787" i="1"/>
  <c r="E6383" i="1"/>
  <c r="C6384" i="1"/>
  <c r="C10701" i="1" l="1"/>
  <c r="E10700" i="1"/>
  <c r="E3528" i="1"/>
  <c r="C3529" i="1"/>
  <c r="E6384" i="1"/>
  <c r="C6385" i="1"/>
  <c r="C4788" i="1"/>
  <c r="E4787" i="1"/>
  <c r="E3808" i="1"/>
  <c r="C3809" i="1"/>
  <c r="E3360" i="1"/>
  <c r="C3361" i="1"/>
  <c r="C10702" i="1" l="1"/>
  <c r="E10701" i="1"/>
  <c r="E3809" i="1"/>
  <c r="C3810" i="1"/>
  <c r="C4789" i="1"/>
  <c r="E4788" i="1"/>
  <c r="E6385" i="1"/>
  <c r="C6386" i="1"/>
  <c r="E3361" i="1"/>
  <c r="C3362" i="1"/>
  <c r="E3529" i="1"/>
  <c r="C3530" i="1"/>
  <c r="C10703" i="1" l="1"/>
  <c r="E10702" i="1"/>
  <c r="N12" i="3"/>
  <c r="E3362" i="1"/>
  <c r="C3363" i="1"/>
  <c r="C6387" i="1"/>
  <c r="C6388" i="1" s="1"/>
  <c r="E6386" i="1"/>
  <c r="E4789" i="1"/>
  <c r="C4790" i="1"/>
  <c r="E3530" i="1"/>
  <c r="C3531" i="1"/>
  <c r="E3810" i="1"/>
  <c r="C3811" i="1"/>
  <c r="C10704" i="1" l="1"/>
  <c r="E10703" i="1"/>
  <c r="E3531" i="1"/>
  <c r="C3532" i="1"/>
  <c r="E3811" i="1"/>
  <c r="C3812" i="1"/>
  <c r="E4790" i="1"/>
  <c r="C4791" i="1"/>
  <c r="E3363" i="1"/>
  <c r="C3364" i="1"/>
  <c r="E6387" i="1"/>
  <c r="C6389" i="1"/>
  <c r="E10704" i="1" l="1"/>
  <c r="C10705" i="1"/>
  <c r="H13" i="3"/>
  <c r="E3364" i="1"/>
  <c r="C3365" i="1"/>
  <c r="C4792" i="1"/>
  <c r="E4791" i="1"/>
  <c r="E3812" i="1"/>
  <c r="C3813" i="1"/>
  <c r="E6388" i="1"/>
  <c r="E6389" i="1"/>
  <c r="C6390" i="1"/>
  <c r="E3532" i="1"/>
  <c r="C3533" i="1"/>
  <c r="C10706" i="1" l="1"/>
  <c r="E10705" i="1"/>
  <c r="E3813" i="1"/>
  <c r="C3814" i="1"/>
  <c r="E3533" i="1"/>
  <c r="C3534" i="1"/>
  <c r="C4793" i="1"/>
  <c r="E4792" i="1"/>
  <c r="C6391" i="1"/>
  <c r="E6390" i="1"/>
  <c r="E3365" i="1"/>
  <c r="C3366" i="1"/>
  <c r="C10707" i="1" l="1"/>
  <c r="E10706" i="1"/>
  <c r="E6391" i="1"/>
  <c r="C6392" i="1"/>
  <c r="E4793" i="1"/>
  <c r="C4794" i="1"/>
  <c r="E3534" i="1"/>
  <c r="C3535" i="1"/>
  <c r="E3366" i="1"/>
  <c r="C3367" i="1"/>
  <c r="E3814" i="1"/>
  <c r="C3815" i="1"/>
  <c r="C10708" i="1" l="1"/>
  <c r="E10707" i="1"/>
  <c r="E3367" i="1"/>
  <c r="C3368" i="1"/>
  <c r="E3535" i="1"/>
  <c r="C3536" i="1"/>
  <c r="E4794" i="1"/>
  <c r="C4795" i="1"/>
  <c r="E3815" i="1"/>
  <c r="C3816" i="1"/>
  <c r="E6392" i="1"/>
  <c r="C6393" i="1"/>
  <c r="C10709" i="1" l="1"/>
  <c r="E10708" i="1"/>
  <c r="E3368" i="1"/>
  <c r="C3369" i="1"/>
  <c r="E3816" i="1"/>
  <c r="C3817" i="1"/>
  <c r="C4796" i="1"/>
  <c r="E4795" i="1"/>
  <c r="E3536" i="1"/>
  <c r="C3537" i="1"/>
  <c r="E6393" i="1"/>
  <c r="C6394" i="1"/>
  <c r="E10709" i="1" l="1"/>
  <c r="C10710" i="1"/>
  <c r="E3537" i="1"/>
  <c r="C3538" i="1"/>
  <c r="C4797" i="1"/>
  <c r="E4796" i="1"/>
  <c r="E3817" i="1"/>
  <c r="C3818" i="1"/>
  <c r="C6395" i="1"/>
  <c r="E6394" i="1"/>
  <c r="E3369" i="1"/>
  <c r="C3370" i="1"/>
  <c r="C10711" i="1" l="1"/>
  <c r="E10710" i="1"/>
  <c r="E6395" i="1"/>
  <c r="C6396" i="1"/>
  <c r="E3818" i="1"/>
  <c r="C3819" i="1"/>
  <c r="E4797" i="1"/>
  <c r="C4798" i="1"/>
  <c r="E3370" i="1"/>
  <c r="C3371" i="1"/>
  <c r="E3538" i="1"/>
  <c r="C3539" i="1"/>
  <c r="C10712" i="1" l="1"/>
  <c r="E10711" i="1"/>
  <c r="E3371" i="1"/>
  <c r="C3372" i="1"/>
  <c r="E4798" i="1"/>
  <c r="C4799" i="1"/>
  <c r="E3819" i="1"/>
  <c r="C3820" i="1"/>
  <c r="E3539" i="1"/>
  <c r="C3540" i="1"/>
  <c r="E6396" i="1"/>
  <c r="C6397" i="1"/>
  <c r="C10713" i="1" l="1"/>
  <c r="E10712" i="1"/>
  <c r="E3540" i="1"/>
  <c r="C3541" i="1"/>
  <c r="E3820" i="1"/>
  <c r="C3821" i="1"/>
  <c r="C4800" i="1"/>
  <c r="E4799" i="1"/>
  <c r="E6397" i="1"/>
  <c r="C6398" i="1"/>
  <c r="E3372" i="1"/>
  <c r="C3373" i="1"/>
  <c r="E10713" i="1" l="1"/>
  <c r="C10714" i="1"/>
  <c r="C6399" i="1"/>
  <c r="E6398" i="1"/>
  <c r="C4801" i="1"/>
  <c r="E4800" i="1"/>
  <c r="E3821" i="1"/>
  <c r="C3822" i="1"/>
  <c r="E3373" i="1"/>
  <c r="C3374" i="1"/>
  <c r="E3541" i="1"/>
  <c r="C3542" i="1"/>
  <c r="C10715" i="1" l="1"/>
  <c r="E10714" i="1"/>
  <c r="E3822" i="1"/>
  <c r="C3823" i="1"/>
  <c r="E4801" i="1"/>
  <c r="C4802" i="1"/>
  <c r="E3374" i="1"/>
  <c r="C3375" i="1"/>
  <c r="E3542" i="1"/>
  <c r="C3543" i="1"/>
  <c r="E6399" i="1"/>
  <c r="C6400" i="1"/>
  <c r="C10716" i="1" l="1"/>
  <c r="E10715" i="1"/>
  <c r="E3375" i="1"/>
  <c r="C3376" i="1"/>
  <c r="E4802" i="1"/>
  <c r="C4803" i="1"/>
  <c r="E6400" i="1"/>
  <c r="C6401" i="1"/>
  <c r="E3823" i="1"/>
  <c r="C3824" i="1"/>
  <c r="E3543" i="1"/>
  <c r="C3544" i="1"/>
  <c r="C10717" i="1" l="1"/>
  <c r="E10716" i="1"/>
  <c r="E3824" i="1"/>
  <c r="C3825" i="1"/>
  <c r="C4804" i="1"/>
  <c r="E4803" i="1"/>
  <c r="E3544" i="1"/>
  <c r="C3545" i="1"/>
  <c r="E3376" i="1"/>
  <c r="C3377" i="1"/>
  <c r="E6401" i="1"/>
  <c r="C6402" i="1"/>
  <c r="C10718" i="1" l="1"/>
  <c r="E10717" i="1"/>
  <c r="E3377" i="1"/>
  <c r="C3378" i="1"/>
  <c r="E3545" i="1"/>
  <c r="C3546" i="1"/>
  <c r="C4805" i="1"/>
  <c r="E4804" i="1"/>
  <c r="C6403" i="1"/>
  <c r="E6402" i="1"/>
  <c r="E3825" i="1"/>
  <c r="C3826" i="1"/>
  <c r="C10719" i="1" l="1"/>
  <c r="E10718" i="1"/>
  <c r="E6403" i="1"/>
  <c r="C6404" i="1"/>
  <c r="E3546" i="1"/>
  <c r="C3547" i="1"/>
  <c r="E3826" i="1"/>
  <c r="C3827" i="1"/>
  <c r="E3378" i="1"/>
  <c r="C3379" i="1"/>
  <c r="E4805" i="1"/>
  <c r="C4806" i="1"/>
  <c r="E10719" i="1" l="1"/>
  <c r="C10720" i="1"/>
  <c r="E3379" i="1"/>
  <c r="C3380" i="1"/>
  <c r="E3827" i="1"/>
  <c r="C3828" i="1"/>
  <c r="E3547" i="1"/>
  <c r="C3548" i="1"/>
  <c r="E4806" i="1"/>
  <c r="C4807" i="1"/>
  <c r="E6404" i="1"/>
  <c r="C6405" i="1"/>
  <c r="C10721" i="1" l="1"/>
  <c r="E10720" i="1"/>
  <c r="C4808" i="1"/>
  <c r="E4807" i="1"/>
  <c r="E3548" i="1"/>
  <c r="C3549" i="1"/>
  <c r="E3828" i="1"/>
  <c r="C3829" i="1"/>
  <c r="E6405" i="1"/>
  <c r="C6406" i="1"/>
  <c r="E3380" i="1"/>
  <c r="C3381" i="1"/>
  <c r="E10721" i="1" l="1"/>
  <c r="C10722" i="1"/>
  <c r="E3829" i="1"/>
  <c r="C3830" i="1"/>
  <c r="E3549" i="1"/>
  <c r="C3550" i="1"/>
  <c r="C6407" i="1"/>
  <c r="E6406" i="1"/>
  <c r="E3381" i="1"/>
  <c r="C3382" i="1"/>
  <c r="C4809" i="1"/>
  <c r="E4808" i="1"/>
  <c r="E10722" i="1" l="1"/>
  <c r="C10723" i="1"/>
  <c r="E3382" i="1"/>
  <c r="C3383" i="1"/>
  <c r="E3830" i="1"/>
  <c r="C3831" i="1"/>
  <c r="E6407" i="1"/>
  <c r="C6408" i="1"/>
  <c r="E3550" i="1"/>
  <c r="C3551" i="1"/>
  <c r="E4809" i="1"/>
  <c r="C4810" i="1"/>
  <c r="E10723" i="1" l="1"/>
  <c r="C10724" i="1"/>
  <c r="E3551" i="1"/>
  <c r="C3552" i="1"/>
  <c r="E6408" i="1"/>
  <c r="C6409" i="1"/>
  <c r="E3831" i="1"/>
  <c r="C3832" i="1"/>
  <c r="E4810" i="1"/>
  <c r="C4811" i="1"/>
  <c r="E3383" i="1"/>
  <c r="C3384" i="1"/>
  <c r="C10725" i="1" l="1"/>
  <c r="E10724" i="1"/>
  <c r="E3832" i="1"/>
  <c r="C3833" i="1"/>
  <c r="E6409" i="1"/>
  <c r="C6410" i="1"/>
  <c r="E3384" i="1"/>
  <c r="C3385" i="1"/>
  <c r="E3552" i="1"/>
  <c r="C3553" i="1"/>
  <c r="C4812" i="1"/>
  <c r="E4811" i="1"/>
  <c r="E10725" i="1" l="1"/>
  <c r="C10726" i="1"/>
  <c r="E3553" i="1"/>
  <c r="C3554" i="1"/>
  <c r="E3385" i="1"/>
  <c r="C3386" i="1"/>
  <c r="E3833" i="1"/>
  <c r="C3834" i="1"/>
  <c r="C6411" i="1"/>
  <c r="E6410" i="1"/>
  <c r="C4813" i="1"/>
  <c r="E4812" i="1"/>
  <c r="C10727" i="1" l="1"/>
  <c r="E10726" i="1"/>
  <c r="E3834" i="1"/>
  <c r="C3835" i="1"/>
  <c r="E3386" i="1"/>
  <c r="C3387" i="1"/>
  <c r="E3554" i="1"/>
  <c r="C3555" i="1"/>
  <c r="E6411" i="1"/>
  <c r="C6412" i="1"/>
  <c r="E4813" i="1"/>
  <c r="C4814" i="1"/>
  <c r="E10727" i="1" l="1"/>
  <c r="C10728" i="1"/>
  <c r="E3555" i="1"/>
  <c r="C3556" i="1"/>
  <c r="E3387" i="1"/>
  <c r="C3388" i="1"/>
  <c r="E4814" i="1"/>
  <c r="C4815" i="1"/>
  <c r="E3835" i="1"/>
  <c r="C3836" i="1"/>
  <c r="E6412" i="1"/>
  <c r="C6413" i="1"/>
  <c r="C10729" i="1" l="1"/>
  <c r="E10728" i="1"/>
  <c r="C4816" i="1"/>
  <c r="E4815" i="1"/>
  <c r="E3388" i="1"/>
  <c r="C3389" i="1"/>
  <c r="E6413" i="1"/>
  <c r="C6414" i="1"/>
  <c r="E3556" i="1"/>
  <c r="C3557" i="1"/>
  <c r="E3836" i="1"/>
  <c r="C3837" i="1"/>
  <c r="C10730" i="1" l="1"/>
  <c r="E10729" i="1"/>
  <c r="E3389" i="1"/>
  <c r="C3390" i="1"/>
  <c r="E3557" i="1"/>
  <c r="C3558" i="1"/>
  <c r="C6415" i="1"/>
  <c r="E6414" i="1"/>
  <c r="E3837" i="1"/>
  <c r="C3838" i="1"/>
  <c r="C4817" i="1"/>
  <c r="E4816" i="1"/>
  <c r="C10731" i="1" l="1"/>
  <c r="E10730" i="1"/>
  <c r="E3838" i="1"/>
  <c r="C3839" i="1"/>
  <c r="E3558" i="1"/>
  <c r="C3559" i="1"/>
  <c r="E3390" i="1"/>
  <c r="C3391" i="1"/>
  <c r="E6415" i="1"/>
  <c r="C6416" i="1"/>
  <c r="E4817" i="1"/>
  <c r="C4818" i="1"/>
  <c r="C10732" i="1" l="1"/>
  <c r="E10731" i="1"/>
  <c r="E6416" i="1"/>
  <c r="C6417" i="1"/>
  <c r="E3391" i="1"/>
  <c r="C3392" i="1"/>
  <c r="E3559" i="1"/>
  <c r="C3560" i="1"/>
  <c r="E4818" i="1"/>
  <c r="C4819" i="1"/>
  <c r="E3839" i="1"/>
  <c r="C3840" i="1"/>
  <c r="C10733" i="1" l="1"/>
  <c r="E10732" i="1"/>
  <c r="C4820" i="1"/>
  <c r="E4819" i="1"/>
  <c r="E3560" i="1"/>
  <c r="C3561" i="1"/>
  <c r="E3392" i="1"/>
  <c r="C3393" i="1"/>
  <c r="E3840" i="1"/>
  <c r="C3841" i="1"/>
  <c r="E6417" i="1"/>
  <c r="C6418" i="1"/>
  <c r="C10734" i="1" l="1"/>
  <c r="E10733" i="1"/>
  <c r="E3393" i="1"/>
  <c r="C3394" i="1"/>
  <c r="E3561" i="1"/>
  <c r="C3562" i="1"/>
  <c r="E3841" i="1"/>
  <c r="C3842" i="1"/>
  <c r="C6419" i="1"/>
  <c r="E6418" i="1"/>
  <c r="C4821" i="1"/>
  <c r="E4820" i="1"/>
  <c r="C10735" i="1" l="1"/>
  <c r="E10734" i="1"/>
  <c r="E3842" i="1"/>
  <c r="C3843" i="1"/>
  <c r="E3562" i="1"/>
  <c r="C3563" i="1"/>
  <c r="E6419" i="1"/>
  <c r="C6420" i="1"/>
  <c r="E3394" i="1"/>
  <c r="C3395" i="1"/>
  <c r="E4821" i="1"/>
  <c r="C4822" i="1"/>
  <c r="E10735" i="1" l="1"/>
  <c r="C10736" i="1"/>
  <c r="E3395" i="1"/>
  <c r="C3396" i="1"/>
  <c r="E6420" i="1"/>
  <c r="C6421" i="1"/>
  <c r="E3563" i="1"/>
  <c r="C3564" i="1"/>
  <c r="E4822" i="1"/>
  <c r="C4823" i="1"/>
  <c r="E3843" i="1"/>
  <c r="C3844" i="1"/>
  <c r="C10737" i="1" l="1"/>
  <c r="E10736" i="1"/>
  <c r="E3564" i="1"/>
  <c r="C3565" i="1"/>
  <c r="E6421" i="1"/>
  <c r="C6422" i="1"/>
  <c r="E3844" i="1"/>
  <c r="C3845" i="1"/>
  <c r="E3396" i="1"/>
  <c r="C3397" i="1"/>
  <c r="C4824" i="1"/>
  <c r="E4823" i="1"/>
  <c r="C10738" i="1" l="1"/>
  <c r="E10737" i="1"/>
  <c r="C6423" i="1"/>
  <c r="E6422" i="1"/>
  <c r="E3565" i="1"/>
  <c r="C3566" i="1"/>
  <c r="E3397" i="1"/>
  <c r="C3398" i="1"/>
  <c r="E3845" i="1"/>
  <c r="C3846" i="1"/>
  <c r="C4825" i="1"/>
  <c r="E4824" i="1"/>
  <c r="C10739" i="1" l="1"/>
  <c r="E10738" i="1"/>
  <c r="E3566" i="1"/>
  <c r="C3567" i="1"/>
  <c r="E3846" i="1"/>
  <c r="C3847" i="1"/>
  <c r="E3398" i="1"/>
  <c r="C3399" i="1"/>
  <c r="E4825" i="1"/>
  <c r="C4826" i="1"/>
  <c r="E6423" i="1"/>
  <c r="C6424" i="1"/>
  <c r="C10740" i="1" l="1"/>
  <c r="E10739" i="1"/>
  <c r="E4826" i="1"/>
  <c r="C4827" i="1"/>
  <c r="E3399" i="1"/>
  <c r="C3400" i="1"/>
  <c r="E3847" i="1"/>
  <c r="C3848" i="1"/>
  <c r="E6424" i="1"/>
  <c r="C6425" i="1"/>
  <c r="E3567" i="1"/>
  <c r="C3568" i="1"/>
  <c r="E10740" i="1" l="1"/>
  <c r="C10741" i="1"/>
  <c r="E3848" i="1"/>
  <c r="C3849" i="1"/>
  <c r="E3400" i="1"/>
  <c r="C3401" i="1"/>
  <c r="E3568" i="1"/>
  <c r="C3569" i="1"/>
  <c r="C4828" i="1"/>
  <c r="E4827" i="1"/>
  <c r="E6425" i="1"/>
  <c r="C6426" i="1"/>
  <c r="C10742" i="1" l="1"/>
  <c r="E10741" i="1"/>
  <c r="C4829" i="1"/>
  <c r="E4828" i="1"/>
  <c r="E3569" i="1"/>
  <c r="C3570" i="1"/>
  <c r="E3401" i="1"/>
  <c r="C3402" i="1"/>
  <c r="C6427" i="1"/>
  <c r="E6426" i="1"/>
  <c r="E3849" i="1"/>
  <c r="C3850" i="1"/>
  <c r="C10743" i="1" l="1"/>
  <c r="E10742" i="1"/>
  <c r="E3402" i="1"/>
  <c r="C3403" i="1"/>
  <c r="E3570" i="1"/>
  <c r="C3571" i="1"/>
  <c r="E6427" i="1"/>
  <c r="C6428" i="1"/>
  <c r="E3850" i="1"/>
  <c r="C3851" i="1"/>
  <c r="E4829" i="1"/>
  <c r="C4830" i="1"/>
  <c r="C10744" i="1" l="1"/>
  <c r="E10743" i="1"/>
  <c r="E3851" i="1"/>
  <c r="C3852" i="1"/>
  <c r="E6428" i="1"/>
  <c r="C6429" i="1"/>
  <c r="E3571" i="1"/>
  <c r="C3572" i="1"/>
  <c r="E4830" i="1"/>
  <c r="C4831" i="1"/>
  <c r="E3403" i="1"/>
  <c r="C3404" i="1"/>
  <c r="E10744" i="1" l="1"/>
  <c r="C10745" i="1"/>
  <c r="C4832" i="1"/>
  <c r="E4831" i="1"/>
  <c r="E3572" i="1"/>
  <c r="C3573" i="1"/>
  <c r="E6429" i="1"/>
  <c r="C6430" i="1"/>
  <c r="E3404" i="1"/>
  <c r="C3405" i="1"/>
  <c r="E3852" i="1"/>
  <c r="C3853" i="1"/>
  <c r="C10746" i="1" l="1"/>
  <c r="E10745" i="1"/>
  <c r="C6431" i="1"/>
  <c r="E6430" i="1"/>
  <c r="E3405" i="1"/>
  <c r="C3406" i="1"/>
  <c r="E3573" i="1"/>
  <c r="C3574" i="1"/>
  <c r="E3853" i="1"/>
  <c r="C3854" i="1"/>
  <c r="C4833" i="1"/>
  <c r="E4832" i="1"/>
  <c r="C10747" i="1" l="1"/>
  <c r="E10746" i="1"/>
  <c r="E3406" i="1"/>
  <c r="C3407" i="1"/>
  <c r="E3574" i="1"/>
  <c r="C3575" i="1"/>
  <c r="E3854" i="1"/>
  <c r="C3855" i="1"/>
  <c r="E4833" i="1"/>
  <c r="C4834" i="1"/>
  <c r="E6431" i="1"/>
  <c r="C6432" i="1"/>
  <c r="C10748" i="1" l="1"/>
  <c r="E10747" i="1"/>
  <c r="E4834" i="1"/>
  <c r="C4835" i="1"/>
  <c r="E3855" i="1"/>
  <c r="C3856" i="1"/>
  <c r="E3575" i="1"/>
  <c r="C3576" i="1"/>
  <c r="E6432" i="1"/>
  <c r="C6433" i="1"/>
  <c r="E3407" i="1"/>
  <c r="C3408" i="1"/>
  <c r="E10748" i="1" l="1"/>
  <c r="C10749" i="1"/>
  <c r="E3576" i="1"/>
  <c r="C3577" i="1"/>
  <c r="E3856" i="1"/>
  <c r="C3857" i="1"/>
  <c r="E3408" i="1"/>
  <c r="C3409" i="1"/>
  <c r="C4836" i="1"/>
  <c r="E4835" i="1"/>
  <c r="E6433" i="1"/>
  <c r="C6434" i="1"/>
  <c r="E10749" i="1" l="1"/>
  <c r="C10750" i="1"/>
  <c r="C4837" i="1"/>
  <c r="E4836" i="1"/>
  <c r="E3409" i="1"/>
  <c r="C3410" i="1"/>
  <c r="E3857" i="1"/>
  <c r="C3858" i="1"/>
  <c r="C6435" i="1"/>
  <c r="E6434" i="1"/>
  <c r="E3577" i="1"/>
  <c r="C3578" i="1"/>
  <c r="C10751" i="1" l="1"/>
  <c r="E10750" i="1"/>
  <c r="E6435" i="1"/>
  <c r="C6436" i="1"/>
  <c r="E3410" i="1"/>
  <c r="C3411" i="1"/>
  <c r="E3858" i="1"/>
  <c r="C3859" i="1"/>
  <c r="E3578" i="1"/>
  <c r="C3579" i="1"/>
  <c r="E4837" i="1"/>
  <c r="C4838" i="1"/>
  <c r="C10752" i="1" l="1"/>
  <c r="E10751" i="1"/>
  <c r="E3859" i="1"/>
  <c r="C3860" i="1"/>
  <c r="E3411" i="1"/>
  <c r="C3412" i="1"/>
  <c r="E4838" i="1"/>
  <c r="C4839" i="1"/>
  <c r="E6436" i="1"/>
  <c r="C6437" i="1"/>
  <c r="E3579" i="1"/>
  <c r="C3580" i="1"/>
  <c r="C10753" i="1" l="1"/>
  <c r="E10752" i="1"/>
  <c r="C4840" i="1"/>
  <c r="E4839" i="1"/>
  <c r="E3412" i="1"/>
  <c r="C3413" i="1"/>
  <c r="E3580" i="1"/>
  <c r="C3581" i="1"/>
  <c r="E3860" i="1"/>
  <c r="C3861" i="1"/>
  <c r="E6437" i="1"/>
  <c r="C6438" i="1"/>
  <c r="E10753" i="1" l="1"/>
  <c r="C10754" i="1"/>
  <c r="E3581" i="1"/>
  <c r="C3582" i="1"/>
  <c r="E3413" i="1"/>
  <c r="C3414" i="1"/>
  <c r="E3861" i="1"/>
  <c r="C3862" i="1"/>
  <c r="C6439" i="1"/>
  <c r="E6438" i="1"/>
  <c r="C4841" i="1"/>
  <c r="E4840" i="1"/>
  <c r="C10755" i="1" l="1"/>
  <c r="E10754" i="1"/>
  <c r="E6439" i="1"/>
  <c r="C6440" i="1"/>
  <c r="E3862" i="1"/>
  <c r="C3863" i="1"/>
  <c r="E3582" i="1"/>
  <c r="C3583" i="1"/>
  <c r="E3414" i="1"/>
  <c r="C3415" i="1"/>
  <c r="E4841" i="1"/>
  <c r="C4842" i="1"/>
  <c r="E10755" i="1" l="1"/>
  <c r="C10756" i="1"/>
  <c r="E3415" i="1"/>
  <c r="C3416" i="1"/>
  <c r="E3583" i="1"/>
  <c r="C3584" i="1"/>
  <c r="E3863" i="1"/>
  <c r="C3864" i="1"/>
  <c r="E4842" i="1"/>
  <c r="C4843" i="1"/>
  <c r="E6440" i="1"/>
  <c r="C6441" i="1"/>
  <c r="C10757" i="1" l="1"/>
  <c r="E10756" i="1"/>
  <c r="C4844" i="1"/>
  <c r="E4843" i="1"/>
  <c r="E3864" i="1"/>
  <c r="C3865" i="1"/>
  <c r="E3584" i="1"/>
  <c r="C3585" i="1"/>
  <c r="E6441" i="1"/>
  <c r="C6442" i="1"/>
  <c r="E3416" i="1"/>
  <c r="C3417" i="1"/>
  <c r="E3417" i="1" s="1"/>
  <c r="C10758" i="1" l="1"/>
  <c r="E10757" i="1"/>
  <c r="E3585" i="1"/>
  <c r="C3586" i="1"/>
  <c r="E3865" i="1"/>
  <c r="C3866" i="1"/>
  <c r="C6443" i="1"/>
  <c r="E6442" i="1"/>
  <c r="C4845" i="1"/>
  <c r="E4844" i="1"/>
  <c r="C10759" i="1" l="1"/>
  <c r="E10758" i="1"/>
  <c r="E6443" i="1"/>
  <c r="C6444" i="1"/>
  <c r="E3586" i="1"/>
  <c r="C3587" i="1"/>
  <c r="E4845" i="1"/>
  <c r="C4846" i="1"/>
  <c r="E3866" i="1"/>
  <c r="C3867" i="1"/>
  <c r="C10760" i="1" l="1"/>
  <c r="E10759" i="1"/>
  <c r="E4846" i="1"/>
  <c r="C4847" i="1"/>
  <c r="E3587" i="1"/>
  <c r="C3588" i="1"/>
  <c r="E3867" i="1"/>
  <c r="C3868" i="1"/>
  <c r="E6444" i="1"/>
  <c r="C6445" i="1"/>
  <c r="C10761" i="1" l="1"/>
  <c r="E10760" i="1"/>
  <c r="E3868" i="1"/>
  <c r="C3869" i="1"/>
  <c r="E3588" i="1"/>
  <c r="C3589" i="1"/>
  <c r="C4848" i="1"/>
  <c r="E4847" i="1"/>
  <c r="E6445" i="1"/>
  <c r="C6446" i="1"/>
  <c r="C10762" i="1" l="1"/>
  <c r="E10761" i="1"/>
  <c r="C6447" i="1"/>
  <c r="E6446" i="1"/>
  <c r="E3589" i="1"/>
  <c r="C3590" i="1"/>
  <c r="E3869" i="1"/>
  <c r="C3870" i="1"/>
  <c r="C4849" i="1"/>
  <c r="E4848" i="1"/>
  <c r="C10763" i="1" l="1"/>
  <c r="E10762" i="1"/>
  <c r="E4849" i="1"/>
  <c r="C4850" i="1"/>
  <c r="E3870" i="1"/>
  <c r="C3871" i="1"/>
  <c r="E3590" i="1"/>
  <c r="C3591" i="1"/>
  <c r="E6447" i="1"/>
  <c r="C6448" i="1"/>
  <c r="C10764" i="1" l="1"/>
  <c r="E10763" i="1"/>
  <c r="E6448" i="1"/>
  <c r="C6449" i="1"/>
  <c r="E3591" i="1"/>
  <c r="C3592" i="1"/>
  <c r="E3871" i="1"/>
  <c r="C3872" i="1"/>
  <c r="E4850" i="1"/>
  <c r="C4851" i="1"/>
  <c r="C10765" i="1" l="1"/>
  <c r="E10764" i="1"/>
  <c r="C4852" i="1"/>
  <c r="E4851" i="1"/>
  <c r="E3872" i="1"/>
  <c r="C3873" i="1"/>
  <c r="E3592" i="1"/>
  <c r="C3593" i="1"/>
  <c r="E6449" i="1"/>
  <c r="C6450" i="1"/>
  <c r="C10766" i="1" l="1"/>
  <c r="E10765" i="1"/>
  <c r="E3593" i="1"/>
  <c r="C3594" i="1"/>
  <c r="E3873" i="1"/>
  <c r="C3874" i="1"/>
  <c r="C6451" i="1"/>
  <c r="E6450" i="1"/>
  <c r="C4853" i="1"/>
  <c r="E4852" i="1"/>
  <c r="C10767" i="1" l="1"/>
  <c r="E10766" i="1"/>
  <c r="E4853" i="1"/>
  <c r="C4854" i="1"/>
  <c r="E6451" i="1"/>
  <c r="C6452" i="1"/>
  <c r="E3594" i="1"/>
  <c r="C3595" i="1"/>
  <c r="E3874" i="1"/>
  <c r="C3875" i="1"/>
  <c r="C10768" i="1" l="1"/>
  <c r="E10767" i="1"/>
  <c r="E6452" i="1"/>
  <c r="C6453" i="1"/>
  <c r="E4854" i="1"/>
  <c r="C4855" i="1"/>
  <c r="E3875" i="1"/>
  <c r="C3876" i="1"/>
  <c r="E3595" i="1"/>
  <c r="C3596" i="1"/>
  <c r="C10769" i="1" l="1"/>
  <c r="E10768" i="1"/>
  <c r="E3596" i="1"/>
  <c r="C3597" i="1"/>
  <c r="E3876" i="1"/>
  <c r="C3877" i="1"/>
  <c r="C4856" i="1"/>
  <c r="E4855" i="1"/>
  <c r="E6453" i="1"/>
  <c r="C6454" i="1"/>
  <c r="C10770" i="1" l="1"/>
  <c r="E10769" i="1"/>
  <c r="C6455" i="1"/>
  <c r="E6454" i="1"/>
  <c r="C4857" i="1"/>
  <c r="E4856" i="1"/>
  <c r="E3877" i="1"/>
  <c r="C3878" i="1"/>
  <c r="E3597" i="1"/>
  <c r="C3598" i="1"/>
  <c r="C10771" i="1" l="1"/>
  <c r="E10770" i="1"/>
  <c r="E3878" i="1"/>
  <c r="C3879" i="1"/>
  <c r="E3598" i="1"/>
  <c r="C3599" i="1"/>
  <c r="E4857" i="1"/>
  <c r="C4858" i="1"/>
  <c r="E6455" i="1"/>
  <c r="C6456" i="1"/>
  <c r="C10772" i="1" l="1"/>
  <c r="E10771" i="1"/>
  <c r="E6456" i="1"/>
  <c r="C6457" i="1"/>
  <c r="E4858" i="1"/>
  <c r="C4859" i="1"/>
  <c r="E3599" i="1"/>
  <c r="C3600" i="1"/>
  <c r="E3879" i="1"/>
  <c r="C3880" i="1"/>
  <c r="C10773" i="1" l="1"/>
  <c r="E10772" i="1"/>
  <c r="E3880" i="1"/>
  <c r="C3881" i="1"/>
  <c r="E3600" i="1"/>
  <c r="C3601" i="1"/>
  <c r="C4860" i="1"/>
  <c r="E4859" i="1"/>
  <c r="E6457" i="1"/>
  <c r="C6458" i="1"/>
  <c r="C10774" i="1" l="1"/>
  <c r="E10773" i="1"/>
  <c r="C6459" i="1"/>
  <c r="E6458" i="1"/>
  <c r="C4861" i="1"/>
  <c r="E4860" i="1"/>
  <c r="E3601" i="1"/>
  <c r="C3602" i="1"/>
  <c r="E3881" i="1"/>
  <c r="C3882" i="1"/>
  <c r="C10775" i="1" l="1"/>
  <c r="E10774" i="1"/>
  <c r="E3882" i="1"/>
  <c r="C3883" i="1"/>
  <c r="E3602" i="1"/>
  <c r="C3603" i="1"/>
  <c r="E4861" i="1"/>
  <c r="C4862" i="1"/>
  <c r="E6459" i="1"/>
  <c r="C6460" i="1"/>
  <c r="C10776" i="1" l="1"/>
  <c r="E10775" i="1"/>
  <c r="E6460" i="1"/>
  <c r="C6461" i="1"/>
  <c r="E4862" i="1"/>
  <c r="C4863" i="1"/>
  <c r="E3603" i="1"/>
  <c r="C3604" i="1"/>
  <c r="E3883" i="1"/>
  <c r="C3884" i="1"/>
  <c r="C10777" i="1" l="1"/>
  <c r="E10776" i="1"/>
  <c r="E3884" i="1"/>
  <c r="C3885" i="1"/>
  <c r="E3604" i="1"/>
  <c r="C3605" i="1"/>
  <c r="C4864" i="1"/>
  <c r="E4863" i="1"/>
  <c r="E6461" i="1"/>
  <c r="C6462" i="1"/>
  <c r="C10778" i="1" l="1"/>
  <c r="E10777" i="1"/>
  <c r="E3605" i="1"/>
  <c r="C3606" i="1"/>
  <c r="E3885" i="1"/>
  <c r="C3886" i="1"/>
  <c r="C6463" i="1"/>
  <c r="E6462" i="1"/>
  <c r="C4865" i="1"/>
  <c r="E4864" i="1"/>
  <c r="C10779" i="1" l="1"/>
  <c r="E10778" i="1"/>
  <c r="E4865" i="1"/>
  <c r="C4866" i="1"/>
  <c r="E3886" i="1"/>
  <c r="C3887" i="1"/>
  <c r="E3606" i="1"/>
  <c r="C3607" i="1"/>
  <c r="E6463" i="1"/>
  <c r="C6464" i="1"/>
  <c r="C10780" i="1" l="1"/>
  <c r="E10779" i="1"/>
  <c r="E6464" i="1"/>
  <c r="C6465" i="1"/>
  <c r="E3607" i="1"/>
  <c r="C3608" i="1"/>
  <c r="E3887" i="1"/>
  <c r="C3888" i="1"/>
  <c r="E4866" i="1"/>
  <c r="C4867" i="1"/>
  <c r="C10781" i="1" l="1"/>
  <c r="E10780" i="1"/>
  <c r="C4868" i="1"/>
  <c r="E4867" i="1"/>
  <c r="E3888" i="1"/>
  <c r="C3889" i="1"/>
  <c r="E3608" i="1"/>
  <c r="C3609" i="1"/>
  <c r="E6465" i="1"/>
  <c r="C6466" i="1"/>
  <c r="E10781" i="1" l="1"/>
  <c r="C10782" i="1"/>
  <c r="E3609" i="1"/>
  <c r="C3610" i="1"/>
  <c r="E3889" i="1"/>
  <c r="C3890" i="1"/>
  <c r="C6467" i="1"/>
  <c r="E6466" i="1"/>
  <c r="C4869" i="1"/>
  <c r="E4868" i="1"/>
  <c r="C10783" i="1" l="1"/>
  <c r="E10782" i="1"/>
  <c r="E4869" i="1"/>
  <c r="C4870" i="1"/>
  <c r="E6467" i="1"/>
  <c r="C6468" i="1"/>
  <c r="E3610" i="1"/>
  <c r="C3611" i="1"/>
  <c r="E3890" i="1"/>
  <c r="C3891" i="1"/>
  <c r="E10783" i="1" l="1"/>
  <c r="C10784" i="1"/>
  <c r="E3891" i="1"/>
  <c r="C3892" i="1"/>
  <c r="E3611" i="1"/>
  <c r="C3612" i="1"/>
  <c r="E6468" i="1"/>
  <c r="C6469" i="1"/>
  <c r="E4870" i="1"/>
  <c r="C4871" i="1"/>
  <c r="C10785" i="1" l="1"/>
  <c r="E10784" i="1"/>
  <c r="E3892" i="1"/>
  <c r="C3893" i="1"/>
  <c r="C4872" i="1"/>
  <c r="E4871" i="1"/>
  <c r="E6469" i="1"/>
  <c r="C6470" i="1"/>
  <c r="E3612" i="1"/>
  <c r="C3613" i="1"/>
  <c r="C10786" i="1" l="1"/>
  <c r="E10785" i="1"/>
  <c r="E3613" i="1"/>
  <c r="C3614" i="1"/>
  <c r="C6471" i="1"/>
  <c r="E6470" i="1"/>
  <c r="C4873" i="1"/>
  <c r="E4872" i="1"/>
  <c r="E3893" i="1"/>
  <c r="C3894" i="1"/>
  <c r="E10786" i="1" l="1"/>
  <c r="C10787" i="1"/>
  <c r="E3894" i="1"/>
  <c r="C3895" i="1"/>
  <c r="E6471" i="1"/>
  <c r="C6472" i="1"/>
  <c r="E3614" i="1"/>
  <c r="C3615" i="1"/>
  <c r="E4873" i="1"/>
  <c r="C4874" i="1"/>
  <c r="C10788" i="1" l="1"/>
  <c r="E10787" i="1"/>
  <c r="E4874" i="1"/>
  <c r="C4875" i="1"/>
  <c r="E3615" i="1"/>
  <c r="C3616" i="1"/>
  <c r="E6472" i="1"/>
  <c r="C6473" i="1"/>
  <c r="E3895" i="1"/>
  <c r="C3896" i="1"/>
  <c r="C10789" i="1" l="1"/>
  <c r="E10788" i="1"/>
  <c r="E3896" i="1"/>
  <c r="C3897" i="1"/>
  <c r="E6473" i="1"/>
  <c r="C6474" i="1"/>
  <c r="E3616" i="1"/>
  <c r="C3617" i="1"/>
  <c r="C4876" i="1"/>
  <c r="E4875" i="1"/>
  <c r="C10790" i="1" l="1"/>
  <c r="E10789" i="1"/>
  <c r="C4877" i="1"/>
  <c r="E4876" i="1"/>
  <c r="E3617" i="1"/>
  <c r="C3618" i="1"/>
  <c r="C6475" i="1"/>
  <c r="E6474" i="1"/>
  <c r="E3897" i="1"/>
  <c r="C3898" i="1"/>
  <c r="E10790" i="1" l="1"/>
  <c r="C10791" i="1"/>
  <c r="E3898" i="1"/>
  <c r="C3899" i="1"/>
  <c r="E6475" i="1"/>
  <c r="C6476" i="1"/>
  <c r="E3618" i="1"/>
  <c r="C3619" i="1"/>
  <c r="E4877" i="1"/>
  <c r="C4878" i="1"/>
  <c r="C10792" i="1" l="1"/>
  <c r="E10791" i="1"/>
  <c r="E4878" i="1"/>
  <c r="C4879" i="1"/>
  <c r="E3619" i="1"/>
  <c r="C3620" i="1"/>
  <c r="E3899" i="1"/>
  <c r="C3900" i="1"/>
  <c r="E6476" i="1"/>
  <c r="C6477" i="1"/>
  <c r="E10792" i="1" l="1"/>
  <c r="C10793" i="1"/>
  <c r="E6477" i="1"/>
  <c r="C6478" i="1"/>
  <c r="E3900" i="1"/>
  <c r="C3901" i="1"/>
  <c r="E3620" i="1"/>
  <c r="C3621" i="1"/>
  <c r="C4880" i="1"/>
  <c r="E4879" i="1"/>
  <c r="E10793" i="1" l="1"/>
  <c r="C10794" i="1"/>
  <c r="C4881" i="1"/>
  <c r="E4880" i="1"/>
  <c r="E3621" i="1"/>
  <c r="C3622" i="1"/>
  <c r="E3901" i="1"/>
  <c r="C3902" i="1"/>
  <c r="C6479" i="1"/>
  <c r="E6478" i="1"/>
  <c r="E10794" i="1" l="1"/>
  <c r="C10795" i="1"/>
  <c r="E3902" i="1"/>
  <c r="C3903" i="1"/>
  <c r="E3622" i="1"/>
  <c r="C3623" i="1"/>
  <c r="E6479" i="1"/>
  <c r="C6480" i="1"/>
  <c r="E4881" i="1"/>
  <c r="C4882" i="1"/>
  <c r="E10795" i="1" l="1"/>
  <c r="C10796" i="1"/>
  <c r="E6480" i="1"/>
  <c r="C6481" i="1"/>
  <c r="E4882" i="1"/>
  <c r="C4883" i="1"/>
  <c r="E3903" i="1"/>
  <c r="C3904" i="1"/>
  <c r="E3623" i="1"/>
  <c r="C3624" i="1"/>
  <c r="C10797" i="1" l="1"/>
  <c r="E10796" i="1"/>
  <c r="E3624" i="1"/>
  <c r="C3625" i="1"/>
  <c r="E3904" i="1"/>
  <c r="C3905" i="1"/>
  <c r="C4884" i="1"/>
  <c r="E4883" i="1"/>
  <c r="E6481" i="1"/>
  <c r="C6482" i="1"/>
  <c r="E10797" i="1" l="1"/>
  <c r="C10798" i="1"/>
  <c r="C6483" i="1"/>
  <c r="E6482" i="1"/>
  <c r="E3905" i="1"/>
  <c r="C3906" i="1"/>
  <c r="E3625" i="1"/>
  <c r="C3626" i="1"/>
  <c r="C4885" i="1"/>
  <c r="E4884" i="1"/>
  <c r="E10798" i="1" l="1"/>
  <c r="C10799" i="1"/>
  <c r="E3626" i="1"/>
  <c r="C3627" i="1"/>
  <c r="E3906" i="1"/>
  <c r="C3907" i="1"/>
  <c r="E4885" i="1"/>
  <c r="C4886" i="1"/>
  <c r="E6483" i="1"/>
  <c r="C6484" i="1"/>
  <c r="E10799" i="1" l="1"/>
  <c r="C10800" i="1"/>
  <c r="E6484" i="1"/>
  <c r="C6485" i="1"/>
  <c r="E4886" i="1"/>
  <c r="C4887" i="1"/>
  <c r="E3907" i="1"/>
  <c r="C3908" i="1"/>
  <c r="E3627" i="1"/>
  <c r="C3628" i="1"/>
  <c r="C10801" i="1" l="1"/>
  <c r="E10800" i="1"/>
  <c r="E6485" i="1"/>
  <c r="C6486" i="1"/>
  <c r="E3628" i="1"/>
  <c r="C3629" i="1"/>
  <c r="E3908" i="1"/>
  <c r="C3909" i="1"/>
  <c r="C4888" i="1"/>
  <c r="E4887" i="1"/>
  <c r="C10802" i="1" l="1"/>
  <c r="E10801" i="1"/>
  <c r="C4889" i="1"/>
  <c r="E4888" i="1"/>
  <c r="E3909" i="1"/>
  <c r="C3910" i="1"/>
  <c r="E3629" i="1"/>
  <c r="C3630" i="1"/>
  <c r="C6487" i="1"/>
  <c r="E6486" i="1"/>
  <c r="E10802" i="1" l="1"/>
  <c r="C10803" i="1"/>
  <c r="E3630" i="1"/>
  <c r="C3631" i="1"/>
  <c r="E3910" i="1"/>
  <c r="C3911" i="1"/>
  <c r="E6487" i="1"/>
  <c r="C6488" i="1"/>
  <c r="E4889" i="1"/>
  <c r="C4890" i="1"/>
  <c r="C10804" i="1" l="1"/>
  <c r="E10803" i="1"/>
  <c r="E6488" i="1"/>
  <c r="C6489" i="1"/>
  <c r="E3911" i="1"/>
  <c r="C3912" i="1"/>
  <c r="E4890" i="1"/>
  <c r="C4891" i="1"/>
  <c r="E3631" i="1"/>
  <c r="C3632" i="1"/>
  <c r="E10804" i="1" l="1"/>
  <c r="C10805" i="1"/>
  <c r="E6489" i="1"/>
  <c r="C6490" i="1"/>
  <c r="E3632" i="1"/>
  <c r="C3633" i="1"/>
  <c r="C4892" i="1"/>
  <c r="E4891" i="1"/>
  <c r="E3912" i="1"/>
  <c r="C3913" i="1"/>
  <c r="C10806" i="1" l="1"/>
  <c r="E10805" i="1"/>
  <c r="E3633" i="1"/>
  <c r="C3634" i="1"/>
  <c r="C6491" i="1"/>
  <c r="E6490" i="1"/>
  <c r="E3913" i="1"/>
  <c r="C3914" i="1"/>
  <c r="C4893" i="1"/>
  <c r="E4892" i="1"/>
  <c r="E10806" i="1" l="1"/>
  <c r="C10807" i="1"/>
  <c r="E4893" i="1"/>
  <c r="C4894" i="1"/>
  <c r="E6491" i="1"/>
  <c r="C6492" i="1"/>
  <c r="E3634" i="1"/>
  <c r="C3635" i="1"/>
  <c r="E3914" i="1"/>
  <c r="C3915" i="1"/>
  <c r="E10807" i="1" l="1"/>
  <c r="C10808" i="1"/>
  <c r="E3635" i="1"/>
  <c r="C3636" i="1"/>
  <c r="E6492" i="1"/>
  <c r="C6493" i="1"/>
  <c r="E4894" i="1"/>
  <c r="C4895" i="1"/>
  <c r="E3915" i="1"/>
  <c r="C3916" i="1"/>
  <c r="E10808" i="1" l="1"/>
  <c r="C10809" i="1"/>
  <c r="E3636" i="1"/>
  <c r="C3637" i="1"/>
  <c r="E3916" i="1"/>
  <c r="C3917" i="1"/>
  <c r="C4896" i="1"/>
  <c r="E4895" i="1"/>
  <c r="E6493" i="1"/>
  <c r="C6494" i="1"/>
  <c r="E10809" i="1" l="1"/>
  <c r="C10810" i="1"/>
  <c r="C6495" i="1"/>
  <c r="E6494" i="1"/>
  <c r="E3917" i="1"/>
  <c r="C3918" i="1"/>
  <c r="E3637" i="1"/>
  <c r="C3638" i="1"/>
  <c r="C4897" i="1"/>
  <c r="E4896" i="1"/>
  <c r="C10811" i="1" l="1"/>
  <c r="E10810" i="1"/>
  <c r="E3638" i="1"/>
  <c r="C3639" i="1"/>
  <c r="E3918" i="1"/>
  <c r="C3919" i="1"/>
  <c r="E4897" i="1"/>
  <c r="C4898" i="1"/>
  <c r="E6495" i="1"/>
  <c r="C6496" i="1"/>
  <c r="C10812" i="1" l="1"/>
  <c r="E10811" i="1"/>
  <c r="E3919" i="1"/>
  <c r="C3920" i="1"/>
  <c r="E3639" i="1"/>
  <c r="C3640" i="1"/>
  <c r="E6496" i="1"/>
  <c r="C6497" i="1"/>
  <c r="E4898" i="1"/>
  <c r="C4899" i="1"/>
  <c r="C10813" i="1" l="1"/>
  <c r="E10812" i="1"/>
  <c r="E6497" i="1"/>
  <c r="C6498" i="1"/>
  <c r="E3640" i="1"/>
  <c r="C3641" i="1"/>
  <c r="C4900" i="1"/>
  <c r="E4899" i="1"/>
  <c r="E3920" i="1"/>
  <c r="C3921" i="1"/>
  <c r="C10814" i="1" l="1"/>
  <c r="E10813" i="1"/>
  <c r="E3641" i="1"/>
  <c r="C3642" i="1"/>
  <c r="C6499" i="1"/>
  <c r="E6498" i="1"/>
  <c r="E3921" i="1"/>
  <c r="C3922" i="1"/>
  <c r="C4901" i="1"/>
  <c r="E4900" i="1"/>
  <c r="C10815" i="1" l="1"/>
  <c r="E10814" i="1"/>
  <c r="E4901" i="1"/>
  <c r="C4902" i="1"/>
  <c r="E6499" i="1"/>
  <c r="C6500" i="1"/>
  <c r="E3642" i="1"/>
  <c r="C3643" i="1"/>
  <c r="E3922" i="1"/>
  <c r="C3923" i="1"/>
  <c r="C10816" i="1" l="1"/>
  <c r="E10815" i="1"/>
  <c r="E3923" i="1"/>
  <c r="C3924" i="1"/>
  <c r="E3643" i="1"/>
  <c r="C3644" i="1"/>
  <c r="E6500" i="1"/>
  <c r="C6501" i="1"/>
  <c r="E4902" i="1"/>
  <c r="C4903" i="1"/>
  <c r="E10816" i="1" l="1"/>
  <c r="C10817" i="1"/>
  <c r="C4904" i="1"/>
  <c r="E4903" i="1"/>
  <c r="C6502" i="1"/>
  <c r="E6501" i="1"/>
  <c r="E3644" i="1"/>
  <c r="C3645" i="1"/>
  <c r="E3924" i="1"/>
  <c r="C3925" i="1"/>
  <c r="C10818" i="1" l="1"/>
  <c r="E10817" i="1"/>
  <c r="E3925" i="1"/>
  <c r="C3926" i="1"/>
  <c r="E3645" i="1"/>
  <c r="C3646" i="1"/>
  <c r="E6502" i="1"/>
  <c r="C6503" i="1"/>
  <c r="C4905" i="1"/>
  <c r="E4904" i="1"/>
  <c r="C10819" i="1" l="1"/>
  <c r="E10818" i="1"/>
  <c r="E6503" i="1"/>
  <c r="C6504" i="1"/>
  <c r="E4905" i="1"/>
  <c r="C4906" i="1"/>
  <c r="E3646" i="1"/>
  <c r="C3647" i="1"/>
  <c r="E3926" i="1"/>
  <c r="C3927" i="1"/>
  <c r="C10820" i="1" l="1"/>
  <c r="E10819" i="1"/>
  <c r="E3927" i="1"/>
  <c r="C3928" i="1"/>
  <c r="E3647" i="1"/>
  <c r="C3648" i="1"/>
  <c r="E4906" i="1"/>
  <c r="C4907" i="1"/>
  <c r="E6504" i="1"/>
  <c r="C6505" i="1"/>
  <c r="E10820" i="1" l="1"/>
  <c r="C10821" i="1"/>
  <c r="E6505" i="1"/>
  <c r="C6506" i="1"/>
  <c r="C4908" i="1"/>
  <c r="E4907" i="1"/>
  <c r="E3648" i="1"/>
  <c r="C3649" i="1"/>
  <c r="E3928" i="1"/>
  <c r="C3929" i="1"/>
  <c r="C10822" i="1" l="1"/>
  <c r="E10821" i="1"/>
  <c r="C4909" i="1"/>
  <c r="E4908" i="1"/>
  <c r="E6506" i="1"/>
  <c r="C6507" i="1"/>
  <c r="E3929" i="1"/>
  <c r="C3930" i="1"/>
  <c r="E3649" i="1"/>
  <c r="C3650" i="1"/>
  <c r="E10822" i="1" l="1"/>
  <c r="C10823" i="1"/>
  <c r="E3650" i="1"/>
  <c r="C3651" i="1"/>
  <c r="E3930" i="1"/>
  <c r="C3931" i="1"/>
  <c r="E6507" i="1"/>
  <c r="C6508" i="1"/>
  <c r="E4909" i="1"/>
  <c r="C4910" i="1"/>
  <c r="E10823" i="1" l="1"/>
  <c r="C10824" i="1"/>
  <c r="E3651" i="1"/>
  <c r="C3652" i="1"/>
  <c r="E4910" i="1"/>
  <c r="C4911" i="1"/>
  <c r="E6508" i="1"/>
  <c r="C6509" i="1"/>
  <c r="E3931" i="1"/>
  <c r="C3932" i="1"/>
  <c r="C10825" i="1" l="1"/>
  <c r="E10824" i="1"/>
  <c r="E3932" i="1"/>
  <c r="C3933" i="1"/>
  <c r="E6509" i="1"/>
  <c r="C6510" i="1"/>
  <c r="C4912" i="1"/>
  <c r="E4911" i="1"/>
  <c r="E3652" i="1"/>
  <c r="C3653" i="1"/>
  <c r="E10825" i="1" l="1"/>
  <c r="C10826" i="1"/>
  <c r="E6510" i="1"/>
  <c r="C6511" i="1"/>
  <c r="E3933" i="1"/>
  <c r="C3934" i="1"/>
  <c r="E3653" i="1"/>
  <c r="C3654" i="1"/>
  <c r="C4913" i="1"/>
  <c r="E4912" i="1"/>
  <c r="E10826" i="1" l="1"/>
  <c r="C10827" i="1"/>
  <c r="E3654" i="1"/>
  <c r="C3655" i="1"/>
  <c r="E3934" i="1"/>
  <c r="C3935" i="1"/>
  <c r="E6511" i="1"/>
  <c r="C6512" i="1"/>
  <c r="E4913" i="1"/>
  <c r="C4914" i="1"/>
  <c r="C10828" i="1" l="1"/>
  <c r="E10827" i="1"/>
  <c r="E4914" i="1"/>
  <c r="C4915" i="1"/>
  <c r="E6512" i="1"/>
  <c r="C6513" i="1"/>
  <c r="E3935" i="1"/>
  <c r="C3936" i="1"/>
  <c r="E3655" i="1"/>
  <c r="C3656" i="1"/>
  <c r="E10828" i="1" l="1"/>
  <c r="C10829" i="1"/>
  <c r="E3656" i="1"/>
  <c r="C3657" i="1"/>
  <c r="E3936" i="1"/>
  <c r="C3937" i="1"/>
  <c r="E6513" i="1"/>
  <c r="C6514" i="1"/>
  <c r="C4916" i="1"/>
  <c r="E4915" i="1"/>
  <c r="C10830" i="1" l="1"/>
  <c r="E10829" i="1"/>
  <c r="C4917" i="1"/>
  <c r="E4916" i="1"/>
  <c r="E6514" i="1"/>
  <c r="C6515" i="1"/>
  <c r="E3937" i="1"/>
  <c r="C3938" i="1"/>
  <c r="E3657" i="1"/>
  <c r="C3658" i="1"/>
  <c r="E10830" i="1" l="1"/>
  <c r="C10831" i="1"/>
  <c r="E3938" i="1"/>
  <c r="C3939" i="1"/>
  <c r="E6515" i="1"/>
  <c r="C6516" i="1"/>
  <c r="E3658" i="1"/>
  <c r="C3659" i="1"/>
  <c r="E4917" i="1"/>
  <c r="C4918" i="1"/>
  <c r="C10832" i="1" l="1"/>
  <c r="E10831" i="1"/>
  <c r="E4918" i="1"/>
  <c r="C4919" i="1"/>
  <c r="E3659" i="1"/>
  <c r="C3660" i="1"/>
  <c r="E6516" i="1"/>
  <c r="C6517" i="1"/>
  <c r="E3939" i="1"/>
  <c r="C3940" i="1"/>
  <c r="C10833" i="1" l="1"/>
  <c r="E10832" i="1"/>
  <c r="E3940" i="1"/>
  <c r="C3941" i="1"/>
  <c r="E6517" i="1"/>
  <c r="C6518" i="1"/>
  <c r="E3660" i="1"/>
  <c r="C3661" i="1"/>
  <c r="C4920" i="1"/>
  <c r="E4919" i="1"/>
  <c r="C10834" i="1" l="1"/>
  <c r="E10833" i="1"/>
  <c r="C4921" i="1"/>
  <c r="E4920" i="1"/>
  <c r="E3661" i="1"/>
  <c r="C3662" i="1"/>
  <c r="E6518" i="1"/>
  <c r="C6519" i="1"/>
  <c r="E3941" i="1"/>
  <c r="C3942" i="1"/>
  <c r="C10835" i="1" l="1"/>
  <c r="E10834" i="1"/>
  <c r="E6519" i="1"/>
  <c r="C6520" i="1"/>
  <c r="E3662" i="1"/>
  <c r="C3663" i="1"/>
  <c r="E3942" i="1"/>
  <c r="C3943" i="1"/>
  <c r="E4921" i="1"/>
  <c r="C4922" i="1"/>
  <c r="C10836" i="1" l="1"/>
  <c r="E10835" i="1"/>
  <c r="E4922" i="1"/>
  <c r="C4923" i="1"/>
  <c r="E3943" i="1"/>
  <c r="C3944" i="1"/>
  <c r="E3663" i="1"/>
  <c r="C3664" i="1"/>
  <c r="E6520" i="1"/>
  <c r="C6521" i="1"/>
  <c r="C10837" i="1" l="1"/>
  <c r="E10836" i="1"/>
  <c r="E6521" i="1"/>
  <c r="C6522" i="1"/>
  <c r="E3664" i="1"/>
  <c r="C3665" i="1"/>
  <c r="E3944" i="1"/>
  <c r="C3945" i="1"/>
  <c r="C4924" i="1"/>
  <c r="E4923" i="1"/>
  <c r="E10837" i="1" l="1"/>
  <c r="C10838" i="1"/>
  <c r="C4925" i="1"/>
  <c r="E4924" i="1"/>
  <c r="E6522" i="1"/>
  <c r="C6523" i="1"/>
  <c r="E3945" i="1"/>
  <c r="C3946" i="1"/>
  <c r="E3665" i="1"/>
  <c r="C3666" i="1"/>
  <c r="E10838" i="1" l="1"/>
  <c r="C10839" i="1"/>
  <c r="E6523" i="1"/>
  <c r="C6524" i="1"/>
  <c r="E3666" i="1"/>
  <c r="C3667" i="1"/>
  <c r="E3946" i="1"/>
  <c r="C3947" i="1"/>
  <c r="E4925" i="1"/>
  <c r="C4926" i="1"/>
  <c r="C10840" i="1" l="1"/>
  <c r="E10839" i="1"/>
  <c r="E4926" i="1"/>
  <c r="C4927" i="1"/>
  <c r="E3947" i="1"/>
  <c r="C3948" i="1"/>
  <c r="E3667" i="1"/>
  <c r="C3668" i="1"/>
  <c r="E6524" i="1"/>
  <c r="C6525" i="1"/>
  <c r="C10841" i="1" l="1"/>
  <c r="E10840" i="1"/>
  <c r="C4928" i="1"/>
  <c r="E4927" i="1"/>
  <c r="E6525" i="1"/>
  <c r="C6526" i="1"/>
  <c r="E3668" i="1"/>
  <c r="C3669" i="1"/>
  <c r="E3948" i="1"/>
  <c r="C3949" i="1"/>
  <c r="C10842" i="1" l="1"/>
  <c r="E10841" i="1"/>
  <c r="E6526" i="1"/>
  <c r="C6527" i="1"/>
  <c r="E3949" i="1"/>
  <c r="C3950" i="1"/>
  <c r="E3669" i="1"/>
  <c r="C3670" i="1"/>
  <c r="C4929" i="1"/>
  <c r="E4928" i="1"/>
  <c r="C10843" i="1" l="1"/>
  <c r="E10842" i="1"/>
  <c r="E3670" i="1"/>
  <c r="C3671" i="1"/>
  <c r="E4929" i="1"/>
  <c r="C4930" i="1"/>
  <c r="E3950" i="1"/>
  <c r="C3951" i="1"/>
  <c r="E6527" i="1"/>
  <c r="C6528" i="1"/>
  <c r="E10843" i="1" l="1"/>
  <c r="C10844" i="1"/>
  <c r="E6528" i="1"/>
  <c r="C6529" i="1"/>
  <c r="E3951" i="1"/>
  <c r="C3952" i="1"/>
  <c r="E4930" i="1"/>
  <c r="C4931" i="1"/>
  <c r="E3671" i="1"/>
  <c r="C3672" i="1"/>
  <c r="C10845" i="1" l="1"/>
  <c r="E10844" i="1"/>
  <c r="E3672" i="1"/>
  <c r="C3673" i="1"/>
  <c r="C4932" i="1"/>
  <c r="E4931" i="1"/>
  <c r="E3952" i="1"/>
  <c r="C3953" i="1"/>
  <c r="E6529" i="1"/>
  <c r="C6530" i="1"/>
  <c r="C10846" i="1" l="1"/>
  <c r="E10845" i="1"/>
  <c r="E6530" i="1"/>
  <c r="C6531" i="1"/>
  <c r="E3953" i="1"/>
  <c r="C3954" i="1"/>
  <c r="C4933" i="1"/>
  <c r="E4932" i="1"/>
  <c r="E3673" i="1"/>
  <c r="C3674" i="1"/>
  <c r="C10847" i="1" l="1"/>
  <c r="E10846" i="1"/>
  <c r="E3954" i="1"/>
  <c r="C3955" i="1"/>
  <c r="E6531" i="1"/>
  <c r="C6532" i="1"/>
  <c r="E3674" i="1"/>
  <c r="C3675" i="1"/>
  <c r="E4933" i="1"/>
  <c r="C4934" i="1"/>
  <c r="C10848" i="1" l="1"/>
  <c r="E10847" i="1"/>
  <c r="E4934" i="1"/>
  <c r="C4935" i="1"/>
  <c r="E3675" i="1"/>
  <c r="C3676" i="1"/>
  <c r="E6532" i="1"/>
  <c r="C6533" i="1"/>
  <c r="E3955" i="1"/>
  <c r="C3956" i="1"/>
  <c r="C10849" i="1" l="1"/>
  <c r="E10848" i="1"/>
  <c r="E3956" i="1"/>
  <c r="C3957" i="1"/>
  <c r="E6533" i="1"/>
  <c r="C6534" i="1"/>
  <c r="E3676" i="1"/>
  <c r="C3677" i="1"/>
  <c r="C4936" i="1"/>
  <c r="E4935" i="1"/>
  <c r="C10850" i="1" l="1"/>
  <c r="E10849" i="1"/>
  <c r="E3677" i="1"/>
  <c r="C3678" i="1"/>
  <c r="E3957" i="1"/>
  <c r="C3958" i="1"/>
  <c r="C4937" i="1"/>
  <c r="E4936" i="1"/>
  <c r="E6534" i="1"/>
  <c r="C6535" i="1"/>
  <c r="E10850" i="1" l="1"/>
  <c r="C10851" i="1"/>
  <c r="E6535" i="1"/>
  <c r="C6536" i="1"/>
  <c r="E4937" i="1"/>
  <c r="C4938" i="1"/>
  <c r="E3678" i="1"/>
  <c r="C3679" i="1"/>
  <c r="E3958" i="1"/>
  <c r="C3959" i="1"/>
  <c r="C10852" i="1" l="1"/>
  <c r="E10851" i="1"/>
  <c r="E3959" i="1"/>
  <c r="C3960" i="1"/>
  <c r="E3679" i="1"/>
  <c r="C3680" i="1"/>
  <c r="E4938" i="1"/>
  <c r="C4939" i="1"/>
  <c r="E6536" i="1"/>
  <c r="C6537" i="1"/>
  <c r="C10853" i="1" l="1"/>
  <c r="E10852" i="1"/>
  <c r="E6537" i="1"/>
  <c r="C6538" i="1"/>
  <c r="C4940" i="1"/>
  <c r="E4939" i="1"/>
  <c r="E3680" i="1"/>
  <c r="C3681" i="1"/>
  <c r="E3960" i="1"/>
  <c r="C3961" i="1"/>
  <c r="E10853" i="1" l="1"/>
  <c r="C10854" i="1"/>
  <c r="C4941" i="1"/>
  <c r="E4940" i="1"/>
  <c r="E6538" i="1"/>
  <c r="C6539" i="1"/>
  <c r="E3961" i="1"/>
  <c r="C3962" i="1"/>
  <c r="E3681" i="1"/>
  <c r="C3682" i="1"/>
  <c r="E10854" i="1" l="1"/>
  <c r="C10855" i="1"/>
  <c r="E3962" i="1"/>
  <c r="C3963" i="1"/>
  <c r="E6539" i="1"/>
  <c r="C6540" i="1"/>
  <c r="E3682" i="1"/>
  <c r="C3683" i="1"/>
  <c r="E4941" i="1"/>
  <c r="C4942" i="1"/>
  <c r="C10856" i="1" l="1"/>
  <c r="E10855" i="1"/>
  <c r="E4942" i="1"/>
  <c r="C4943" i="1"/>
  <c r="E3683" i="1"/>
  <c r="C3684" i="1"/>
  <c r="E6540" i="1"/>
  <c r="C6541" i="1"/>
  <c r="E3963" i="1"/>
  <c r="C3964" i="1"/>
  <c r="C10857" i="1" l="1"/>
  <c r="E10856" i="1"/>
  <c r="E3964" i="1"/>
  <c r="C3965" i="1"/>
  <c r="E6541" i="1"/>
  <c r="C6542" i="1"/>
  <c r="E3684" i="1"/>
  <c r="C3685" i="1"/>
  <c r="C4944" i="1"/>
  <c r="E4943" i="1"/>
  <c r="C10858" i="1" l="1"/>
  <c r="E10857" i="1"/>
  <c r="C4945" i="1"/>
  <c r="E4944" i="1"/>
  <c r="E3685" i="1"/>
  <c r="C3686" i="1"/>
  <c r="E6542" i="1"/>
  <c r="C6543" i="1"/>
  <c r="E3965" i="1"/>
  <c r="C3966" i="1"/>
  <c r="C10859" i="1" l="1"/>
  <c r="E10858" i="1"/>
  <c r="E6543" i="1"/>
  <c r="C6544" i="1"/>
  <c r="E3686" i="1"/>
  <c r="C3687" i="1"/>
  <c r="E3966" i="1"/>
  <c r="C3967" i="1"/>
  <c r="E4945" i="1"/>
  <c r="C4946" i="1"/>
  <c r="E10859" i="1" l="1"/>
  <c r="C10860" i="1"/>
  <c r="E3687" i="1"/>
  <c r="C3688" i="1"/>
  <c r="E6544" i="1"/>
  <c r="C6545" i="1"/>
  <c r="E4946" i="1"/>
  <c r="C4947" i="1"/>
  <c r="E3967" i="1"/>
  <c r="C3968" i="1"/>
  <c r="C10861" i="1" l="1"/>
  <c r="E10860" i="1"/>
  <c r="E3968" i="1"/>
  <c r="C3969" i="1"/>
  <c r="C4948" i="1"/>
  <c r="E4947" i="1"/>
  <c r="E6545" i="1"/>
  <c r="C6546" i="1"/>
  <c r="E3688" i="1"/>
  <c r="C3689" i="1"/>
  <c r="E10861" i="1" l="1"/>
  <c r="C10862" i="1"/>
  <c r="C4949" i="1"/>
  <c r="E4948" i="1"/>
  <c r="E3969" i="1"/>
  <c r="C3970" i="1"/>
  <c r="E3689" i="1"/>
  <c r="C3690" i="1"/>
  <c r="E6546" i="1"/>
  <c r="C6547" i="1"/>
  <c r="C10863" i="1" l="1"/>
  <c r="E10862" i="1"/>
  <c r="E6547" i="1"/>
  <c r="C6548" i="1"/>
  <c r="E3690" i="1"/>
  <c r="C3691" i="1"/>
  <c r="E3970" i="1"/>
  <c r="C3971" i="1"/>
  <c r="E4949" i="1"/>
  <c r="C4950" i="1"/>
  <c r="C10864" i="1" l="1"/>
  <c r="E10863" i="1"/>
  <c r="E4950" i="1"/>
  <c r="C4951" i="1"/>
  <c r="E3971" i="1"/>
  <c r="C3972" i="1"/>
  <c r="E3691" i="1"/>
  <c r="C3692" i="1"/>
  <c r="E6548" i="1"/>
  <c r="C6549" i="1"/>
  <c r="E10864" i="1" l="1"/>
  <c r="C10865" i="1"/>
  <c r="E6549" i="1"/>
  <c r="C6550" i="1"/>
  <c r="E3692" i="1"/>
  <c r="C3693" i="1"/>
  <c r="E3972" i="1"/>
  <c r="C3973" i="1"/>
  <c r="C4952" i="1"/>
  <c r="E4951" i="1"/>
  <c r="E10865" i="1" l="1"/>
  <c r="C10866" i="1"/>
  <c r="C4953" i="1"/>
  <c r="E4952" i="1"/>
  <c r="E3973" i="1"/>
  <c r="C3974" i="1"/>
  <c r="E3693" i="1"/>
  <c r="C3694" i="1"/>
  <c r="E6550" i="1"/>
  <c r="C6551" i="1"/>
  <c r="C10867" i="1" l="1"/>
  <c r="E10866" i="1"/>
  <c r="E6551" i="1"/>
  <c r="C6552" i="1"/>
  <c r="E3694" i="1"/>
  <c r="C3695" i="1"/>
  <c r="E3974" i="1"/>
  <c r="C3975" i="1"/>
  <c r="E4953" i="1"/>
  <c r="C4954" i="1"/>
  <c r="C10868" i="1" l="1"/>
  <c r="E10867" i="1"/>
  <c r="E4954" i="1"/>
  <c r="C4955" i="1"/>
  <c r="E3975" i="1"/>
  <c r="C3976" i="1"/>
  <c r="E3695" i="1"/>
  <c r="C3696" i="1"/>
  <c r="E6552" i="1"/>
  <c r="C6553" i="1"/>
  <c r="C10869" i="1" l="1"/>
  <c r="E10868" i="1"/>
  <c r="E6553" i="1"/>
  <c r="C6554" i="1"/>
  <c r="E3696" i="1"/>
  <c r="C3697" i="1"/>
  <c r="E3976" i="1"/>
  <c r="C3977" i="1"/>
  <c r="C4956" i="1"/>
  <c r="E4955" i="1"/>
  <c r="C10870" i="1" l="1"/>
  <c r="E10869" i="1"/>
  <c r="C4957" i="1"/>
  <c r="E4956" i="1"/>
  <c r="E3977" i="1"/>
  <c r="C3978" i="1"/>
  <c r="E3697" i="1"/>
  <c r="C3698" i="1"/>
  <c r="E6554" i="1"/>
  <c r="C6555" i="1"/>
  <c r="C10871" i="1" l="1"/>
  <c r="E10870" i="1"/>
  <c r="E3978" i="1"/>
  <c r="C3979" i="1"/>
  <c r="E6555" i="1"/>
  <c r="C6556" i="1"/>
  <c r="E3698" i="1"/>
  <c r="C3699" i="1"/>
  <c r="E4957" i="1"/>
  <c r="C4958" i="1"/>
  <c r="C10872" i="1" l="1"/>
  <c r="E10871" i="1"/>
  <c r="E4958" i="1"/>
  <c r="C4959" i="1"/>
  <c r="E3699" i="1"/>
  <c r="C3700" i="1"/>
  <c r="E6556" i="1"/>
  <c r="C6557" i="1"/>
  <c r="E3979" i="1"/>
  <c r="C3980" i="1"/>
  <c r="C10873" i="1" l="1"/>
  <c r="E10872" i="1"/>
  <c r="E3980" i="1"/>
  <c r="C3981" i="1"/>
  <c r="E6557" i="1"/>
  <c r="C6558" i="1"/>
  <c r="E3700" i="1"/>
  <c r="C3701" i="1"/>
  <c r="C4960" i="1"/>
  <c r="E4959" i="1"/>
  <c r="C10874" i="1" l="1"/>
  <c r="E10873" i="1"/>
  <c r="C4961" i="1"/>
  <c r="E4960" i="1"/>
  <c r="E3701" i="1"/>
  <c r="C3702" i="1"/>
  <c r="E6558" i="1"/>
  <c r="C6559" i="1"/>
  <c r="E3981" i="1"/>
  <c r="C3982" i="1"/>
  <c r="C10875" i="1" l="1"/>
  <c r="E10874" i="1"/>
  <c r="E3982" i="1"/>
  <c r="C3983" i="1"/>
  <c r="E6559" i="1"/>
  <c r="C6560" i="1"/>
  <c r="E3702" i="1"/>
  <c r="C3703" i="1"/>
  <c r="E4961" i="1"/>
  <c r="C4962" i="1"/>
  <c r="C10876" i="1" l="1"/>
  <c r="E10875" i="1"/>
  <c r="E4962" i="1"/>
  <c r="C4963" i="1"/>
  <c r="E3703" i="1"/>
  <c r="C3704" i="1"/>
  <c r="E6560" i="1"/>
  <c r="C6561" i="1"/>
  <c r="E3983" i="1"/>
  <c r="C3984" i="1"/>
  <c r="C10877" i="1" l="1"/>
  <c r="E10876" i="1"/>
  <c r="E3984" i="1"/>
  <c r="C3985" i="1"/>
  <c r="E6561" i="1"/>
  <c r="C6562" i="1"/>
  <c r="E3704" i="1"/>
  <c r="C3705" i="1"/>
  <c r="C4964" i="1"/>
  <c r="E4963" i="1"/>
  <c r="C10878" i="1" l="1"/>
  <c r="E10877" i="1"/>
  <c r="E3705" i="1"/>
  <c r="C3706" i="1"/>
  <c r="C4965" i="1"/>
  <c r="E4964" i="1"/>
  <c r="E6562" i="1"/>
  <c r="C6563" i="1"/>
  <c r="E3985" i="1"/>
  <c r="C3986" i="1"/>
  <c r="C10879" i="1" l="1"/>
  <c r="E10878" i="1"/>
  <c r="E3986" i="1"/>
  <c r="C3987" i="1"/>
  <c r="E6563" i="1"/>
  <c r="C6564" i="1"/>
  <c r="E4965" i="1"/>
  <c r="C4966" i="1"/>
  <c r="E3706" i="1"/>
  <c r="C3707" i="1"/>
  <c r="C10880" i="1" l="1"/>
  <c r="E10879" i="1"/>
  <c r="E3707" i="1"/>
  <c r="C3708" i="1"/>
  <c r="E4966" i="1"/>
  <c r="C4967" i="1"/>
  <c r="E3987" i="1"/>
  <c r="C3988" i="1"/>
  <c r="E6564" i="1"/>
  <c r="C6565" i="1"/>
  <c r="C10881" i="1" l="1"/>
  <c r="E10880" i="1"/>
  <c r="E6565" i="1"/>
  <c r="C6566" i="1"/>
  <c r="E3988" i="1"/>
  <c r="C3989" i="1"/>
  <c r="C4968" i="1"/>
  <c r="E4967" i="1"/>
  <c r="E3708" i="1"/>
  <c r="C3709" i="1"/>
  <c r="C10882" i="1" l="1"/>
  <c r="E10881" i="1"/>
  <c r="E3709" i="1"/>
  <c r="C3710" i="1"/>
  <c r="C4969" i="1"/>
  <c r="E4968" i="1"/>
  <c r="E3989" i="1"/>
  <c r="C3990" i="1"/>
  <c r="E6566" i="1"/>
  <c r="C6567" i="1"/>
  <c r="C10883" i="1" l="1"/>
  <c r="E10882" i="1"/>
  <c r="E6567" i="1"/>
  <c r="C6568" i="1"/>
  <c r="E3990" i="1"/>
  <c r="C3991" i="1"/>
  <c r="E4969" i="1"/>
  <c r="C4970" i="1"/>
  <c r="E3710" i="1"/>
  <c r="C3711" i="1"/>
  <c r="C10884" i="1" l="1"/>
  <c r="E10883" i="1"/>
  <c r="E3991" i="1"/>
  <c r="C3992" i="1"/>
  <c r="E6568" i="1"/>
  <c r="C6569" i="1"/>
  <c r="E3711" i="1"/>
  <c r="C3712" i="1"/>
  <c r="E4970" i="1"/>
  <c r="C4971" i="1"/>
  <c r="C10885" i="1" l="1"/>
  <c r="E10884" i="1"/>
  <c r="C4972" i="1"/>
  <c r="E4971" i="1"/>
  <c r="E3712" i="1"/>
  <c r="C3713" i="1"/>
  <c r="E6569" i="1"/>
  <c r="C6570" i="1"/>
  <c r="E3992" i="1"/>
  <c r="C3993" i="1"/>
  <c r="C10886" i="1" l="1"/>
  <c r="E10885" i="1"/>
  <c r="E3993" i="1"/>
  <c r="C3994" i="1"/>
  <c r="E6570" i="1"/>
  <c r="C6571" i="1"/>
  <c r="E3713" i="1"/>
  <c r="C3714" i="1"/>
  <c r="C4973" i="1"/>
  <c r="E4972" i="1"/>
  <c r="C10887" i="1" l="1"/>
  <c r="E10886" i="1"/>
  <c r="E4973" i="1"/>
  <c r="C4974" i="1"/>
  <c r="E3714" i="1"/>
  <c r="C3715" i="1"/>
  <c r="E6571" i="1"/>
  <c r="C6572" i="1"/>
  <c r="E3994" i="1"/>
  <c r="C3995" i="1"/>
  <c r="C10888" i="1" l="1"/>
  <c r="E10887" i="1"/>
  <c r="E3995" i="1"/>
  <c r="C3996" i="1"/>
  <c r="E6572" i="1"/>
  <c r="C6573" i="1"/>
  <c r="E3715" i="1"/>
  <c r="C3716" i="1"/>
  <c r="E4974" i="1"/>
  <c r="C4975" i="1"/>
  <c r="C10889" i="1" l="1"/>
  <c r="E10888" i="1"/>
  <c r="C4976" i="1"/>
  <c r="E4975" i="1"/>
  <c r="E3716" i="1"/>
  <c r="C3717" i="1"/>
  <c r="E6573" i="1"/>
  <c r="C6574" i="1"/>
  <c r="E3996" i="1"/>
  <c r="C3997" i="1"/>
  <c r="C10890" i="1" l="1"/>
  <c r="E10889" i="1"/>
  <c r="E6574" i="1"/>
  <c r="C6575" i="1"/>
  <c r="E3717" i="1"/>
  <c r="C3718" i="1"/>
  <c r="E3997" i="1"/>
  <c r="C3998" i="1"/>
  <c r="C4977" i="1"/>
  <c r="E4976" i="1"/>
  <c r="C10891" i="1" l="1"/>
  <c r="E10890" i="1"/>
  <c r="E4977" i="1"/>
  <c r="C4978" i="1"/>
  <c r="E3998" i="1"/>
  <c r="C3999" i="1"/>
  <c r="E3718" i="1"/>
  <c r="C3719" i="1"/>
  <c r="E6575" i="1"/>
  <c r="C6576" i="1"/>
  <c r="E10891" i="1" l="1"/>
  <c r="C10892" i="1"/>
  <c r="E6576" i="1"/>
  <c r="C6577" i="1"/>
  <c r="E3719" i="1"/>
  <c r="C3720" i="1"/>
  <c r="E3999" i="1"/>
  <c r="C4000" i="1"/>
  <c r="E4978" i="1"/>
  <c r="C4979" i="1"/>
  <c r="E10892" i="1" l="1"/>
  <c r="C10893" i="1"/>
  <c r="C4980" i="1"/>
  <c r="E4979" i="1"/>
  <c r="E4000" i="1"/>
  <c r="C4001" i="1"/>
  <c r="E3720" i="1"/>
  <c r="C3721" i="1"/>
  <c r="E6577" i="1"/>
  <c r="C6578" i="1"/>
  <c r="E10893" i="1" l="1"/>
  <c r="C10894" i="1"/>
  <c r="E6578" i="1"/>
  <c r="C6579" i="1"/>
  <c r="E3721" i="1"/>
  <c r="C3722" i="1"/>
  <c r="E4001" i="1"/>
  <c r="C4002" i="1"/>
  <c r="C4981" i="1"/>
  <c r="E4980" i="1"/>
  <c r="C10895" i="1" l="1"/>
  <c r="E10894" i="1"/>
  <c r="E4981" i="1"/>
  <c r="C4982" i="1"/>
  <c r="E4002" i="1"/>
  <c r="C4003" i="1"/>
  <c r="E3722" i="1"/>
  <c r="C3723" i="1"/>
  <c r="E6579" i="1"/>
  <c r="C6580" i="1"/>
  <c r="C10896" i="1" l="1"/>
  <c r="E10895" i="1"/>
  <c r="E6580" i="1"/>
  <c r="C6581" i="1"/>
  <c r="E3723" i="1"/>
  <c r="C3724" i="1"/>
  <c r="E4003" i="1"/>
  <c r="C4004" i="1"/>
  <c r="E4982" i="1"/>
  <c r="C4983" i="1"/>
  <c r="C10897" i="1" l="1"/>
  <c r="E10896" i="1"/>
  <c r="E6581" i="1"/>
  <c r="C6582" i="1"/>
  <c r="C4984" i="1"/>
  <c r="E4983" i="1"/>
  <c r="E4004" i="1"/>
  <c r="C4005" i="1"/>
  <c r="E3724" i="1"/>
  <c r="C3725" i="1"/>
  <c r="E3725" i="1" s="1"/>
  <c r="C10898" i="1" l="1"/>
  <c r="E10897" i="1"/>
  <c r="E4005" i="1"/>
  <c r="C4006" i="1"/>
  <c r="C4985" i="1"/>
  <c r="E4984" i="1"/>
  <c r="E6582" i="1"/>
  <c r="C6583" i="1"/>
  <c r="E10898" i="1" l="1"/>
  <c r="C10899" i="1"/>
  <c r="E4985" i="1"/>
  <c r="C4986" i="1"/>
  <c r="E4006" i="1"/>
  <c r="C4007" i="1"/>
  <c r="E6583" i="1"/>
  <c r="C6584" i="1"/>
  <c r="E10899" i="1" l="1"/>
  <c r="C10900" i="1"/>
  <c r="E6584" i="1"/>
  <c r="C6585" i="1"/>
  <c r="E4007" i="1"/>
  <c r="C4008" i="1"/>
  <c r="E4986" i="1"/>
  <c r="C4987" i="1"/>
  <c r="E10900" i="1" l="1"/>
  <c r="C10901" i="1"/>
  <c r="C4988" i="1"/>
  <c r="E4987" i="1"/>
  <c r="E4008" i="1"/>
  <c r="C4009" i="1"/>
  <c r="E6585" i="1"/>
  <c r="C6586" i="1"/>
  <c r="C10902" i="1" l="1"/>
  <c r="E10901" i="1"/>
  <c r="E6586" i="1"/>
  <c r="C6587" i="1"/>
  <c r="E4009" i="1"/>
  <c r="C4010" i="1"/>
  <c r="C4989" i="1"/>
  <c r="E4988" i="1"/>
  <c r="C10903" i="1" l="1"/>
  <c r="E10902" i="1"/>
  <c r="E4989" i="1"/>
  <c r="C4990" i="1"/>
  <c r="E4010" i="1"/>
  <c r="C4011" i="1"/>
  <c r="E6587" i="1"/>
  <c r="C6588" i="1"/>
  <c r="E10903" i="1" l="1"/>
  <c r="C10904" i="1"/>
  <c r="E6588" i="1"/>
  <c r="C6589" i="1"/>
  <c r="E4011" i="1"/>
  <c r="C4012" i="1"/>
  <c r="E4990" i="1"/>
  <c r="C4991" i="1"/>
  <c r="E10904" i="1" l="1"/>
  <c r="C10905" i="1"/>
  <c r="C4992" i="1"/>
  <c r="E4991" i="1"/>
  <c r="E4012" i="1"/>
  <c r="C4013" i="1"/>
  <c r="E6589" i="1"/>
  <c r="C6590" i="1"/>
  <c r="E10905" i="1" l="1"/>
  <c r="C10906" i="1"/>
  <c r="E6590" i="1"/>
  <c r="C6591" i="1"/>
  <c r="E4013" i="1"/>
  <c r="C4014" i="1"/>
  <c r="C4993" i="1"/>
  <c r="E4992" i="1"/>
  <c r="E10906" i="1" l="1"/>
  <c r="C10907" i="1"/>
  <c r="E4993" i="1"/>
  <c r="C4994" i="1"/>
  <c r="E6591" i="1"/>
  <c r="C6592" i="1"/>
  <c r="E4014" i="1"/>
  <c r="C4015" i="1"/>
  <c r="E10907" i="1" l="1"/>
  <c r="C10908" i="1"/>
  <c r="E4015" i="1"/>
  <c r="C4016" i="1"/>
  <c r="E6592" i="1"/>
  <c r="C6593" i="1"/>
  <c r="E4994" i="1"/>
  <c r="C4995" i="1"/>
  <c r="E10908" i="1" l="1"/>
  <c r="C10909" i="1"/>
  <c r="C4996" i="1"/>
  <c r="E4995" i="1"/>
  <c r="E6593" i="1"/>
  <c r="C6594" i="1"/>
  <c r="E4016" i="1"/>
  <c r="C4017" i="1"/>
  <c r="E10909" i="1" l="1"/>
  <c r="C10910" i="1"/>
  <c r="E4017" i="1"/>
  <c r="C4018" i="1"/>
  <c r="E6594" i="1"/>
  <c r="C6595" i="1"/>
  <c r="C4997" i="1"/>
  <c r="E4996" i="1"/>
  <c r="E10910" i="1" l="1"/>
  <c r="C10911" i="1"/>
  <c r="E4997" i="1"/>
  <c r="C4998" i="1"/>
  <c r="E6595" i="1"/>
  <c r="C6596" i="1"/>
  <c r="E4018" i="1"/>
  <c r="C4019" i="1"/>
  <c r="E10911" i="1" l="1"/>
  <c r="C10912" i="1"/>
  <c r="E4019" i="1"/>
  <c r="C4020" i="1"/>
  <c r="E6596" i="1"/>
  <c r="C6597" i="1"/>
  <c r="E4998" i="1"/>
  <c r="C4999" i="1"/>
  <c r="E10912" i="1" l="1"/>
  <c r="C10913" i="1"/>
  <c r="C5000" i="1"/>
  <c r="E4999" i="1"/>
  <c r="E4020" i="1"/>
  <c r="C4021" i="1"/>
  <c r="E6597" i="1"/>
  <c r="C6598" i="1"/>
  <c r="E10913" i="1" l="1"/>
  <c r="C10914" i="1"/>
  <c r="E6598" i="1"/>
  <c r="C6599" i="1"/>
  <c r="E4021" i="1"/>
  <c r="C4022" i="1"/>
  <c r="C5001" i="1"/>
  <c r="E5000" i="1"/>
  <c r="E10914" i="1" l="1"/>
  <c r="C10915" i="1"/>
  <c r="E4022" i="1"/>
  <c r="C4023" i="1"/>
  <c r="E6599" i="1"/>
  <c r="C6600" i="1"/>
  <c r="E5001" i="1"/>
  <c r="C5002" i="1"/>
  <c r="E10915" i="1" l="1"/>
  <c r="C10916" i="1"/>
  <c r="E5002" i="1"/>
  <c r="C5003" i="1"/>
  <c r="E6600" i="1"/>
  <c r="C6601" i="1"/>
  <c r="E4023" i="1"/>
  <c r="C4024" i="1"/>
  <c r="E10916" i="1" l="1"/>
  <c r="C10917" i="1"/>
  <c r="E4024" i="1"/>
  <c r="C4025" i="1"/>
  <c r="E6601" i="1"/>
  <c r="C6602" i="1"/>
  <c r="C5004" i="1"/>
  <c r="E5003" i="1"/>
  <c r="E10917" i="1" l="1"/>
  <c r="C10918" i="1"/>
  <c r="E6602" i="1"/>
  <c r="C6603" i="1"/>
  <c r="E4025" i="1"/>
  <c r="C4026" i="1"/>
  <c r="C5005" i="1"/>
  <c r="E5004" i="1"/>
  <c r="E10918" i="1" l="1"/>
  <c r="C10919" i="1"/>
  <c r="E4026" i="1"/>
  <c r="C4027" i="1"/>
  <c r="E6603" i="1"/>
  <c r="C6604" i="1"/>
  <c r="E5005" i="1"/>
  <c r="C5006" i="1"/>
  <c r="E10919" i="1" l="1"/>
  <c r="C10920" i="1"/>
  <c r="E5006" i="1"/>
  <c r="C5007" i="1"/>
  <c r="E6604" i="1"/>
  <c r="C6605" i="1"/>
  <c r="E4027" i="1"/>
  <c r="C4028" i="1"/>
  <c r="E10920" i="1" l="1"/>
  <c r="C10921" i="1"/>
  <c r="E4028" i="1"/>
  <c r="C4029" i="1"/>
  <c r="C5008" i="1"/>
  <c r="E5007" i="1"/>
  <c r="E6605" i="1"/>
  <c r="C6606" i="1"/>
  <c r="E10921" i="1" l="1"/>
  <c r="C10922" i="1"/>
  <c r="C5009" i="1"/>
  <c r="E5008" i="1"/>
  <c r="E4029" i="1"/>
  <c r="C4030" i="1"/>
  <c r="E6606" i="1"/>
  <c r="C6607" i="1"/>
  <c r="E10922" i="1" l="1"/>
  <c r="C10923" i="1"/>
  <c r="E4030" i="1"/>
  <c r="C4031" i="1"/>
  <c r="E6607" i="1"/>
  <c r="C6608" i="1"/>
  <c r="E5009" i="1"/>
  <c r="C5010" i="1"/>
  <c r="C10924" i="1" l="1"/>
  <c r="E10923" i="1"/>
  <c r="E5010" i="1"/>
  <c r="C5011" i="1"/>
  <c r="E6608" i="1"/>
  <c r="C6609" i="1"/>
  <c r="E4031" i="1"/>
  <c r="C4032" i="1"/>
  <c r="C10925" i="1" l="1"/>
  <c r="E10924" i="1"/>
  <c r="C5012" i="1"/>
  <c r="E5011" i="1"/>
  <c r="E4032" i="1"/>
  <c r="C4033" i="1"/>
  <c r="E6609" i="1"/>
  <c r="C6610" i="1"/>
  <c r="C10926" i="1" l="1"/>
  <c r="E10925" i="1"/>
  <c r="E6610" i="1"/>
  <c r="C6611" i="1"/>
  <c r="E4033" i="1"/>
  <c r="C4034" i="1"/>
  <c r="C5013" i="1"/>
  <c r="E5012" i="1"/>
  <c r="C10927" i="1" l="1"/>
  <c r="E10926" i="1"/>
  <c r="E5013" i="1"/>
  <c r="C5014" i="1"/>
  <c r="E4034" i="1"/>
  <c r="C4035" i="1"/>
  <c r="E6611" i="1"/>
  <c r="C6612" i="1"/>
  <c r="C10928" i="1" l="1"/>
  <c r="E10927" i="1"/>
  <c r="E4035" i="1"/>
  <c r="C4036" i="1"/>
  <c r="E5014" i="1"/>
  <c r="C5015" i="1"/>
  <c r="E6612" i="1"/>
  <c r="C6613" i="1"/>
  <c r="C10929" i="1" l="1"/>
  <c r="E10928" i="1"/>
  <c r="E6613" i="1"/>
  <c r="C6614" i="1"/>
  <c r="C5016" i="1"/>
  <c r="E5015" i="1"/>
  <c r="E4036" i="1"/>
  <c r="C4037" i="1"/>
  <c r="E10929" i="1" l="1"/>
  <c r="C10930" i="1"/>
  <c r="C5017" i="1"/>
  <c r="E5016" i="1"/>
  <c r="E6614" i="1"/>
  <c r="C6615" i="1"/>
  <c r="E4037" i="1"/>
  <c r="C4038" i="1"/>
  <c r="C10931" i="1" l="1"/>
  <c r="E10930" i="1"/>
  <c r="E4038" i="1"/>
  <c r="C4039" i="1"/>
  <c r="E6615" i="1"/>
  <c r="C6616" i="1"/>
  <c r="E5017" i="1"/>
  <c r="C5018" i="1"/>
  <c r="C10932" i="1" l="1"/>
  <c r="E10931" i="1"/>
  <c r="E5018" i="1"/>
  <c r="C5019" i="1"/>
  <c r="E6616" i="1"/>
  <c r="C6617" i="1"/>
  <c r="E4039" i="1"/>
  <c r="C4040" i="1"/>
  <c r="C10933" i="1" l="1"/>
  <c r="E10932" i="1"/>
  <c r="E4040" i="1"/>
  <c r="C4041" i="1"/>
  <c r="E6617" i="1"/>
  <c r="C6618" i="1"/>
  <c r="C5020" i="1"/>
  <c r="E5019" i="1"/>
  <c r="C10934" i="1" l="1"/>
  <c r="E10933" i="1"/>
  <c r="E6618" i="1"/>
  <c r="C6619" i="1"/>
  <c r="E4041" i="1"/>
  <c r="C4042" i="1"/>
  <c r="C5021" i="1"/>
  <c r="E5020" i="1"/>
  <c r="E10934" i="1" l="1"/>
  <c r="C10935" i="1"/>
  <c r="E4042" i="1"/>
  <c r="C4043" i="1"/>
  <c r="E6619" i="1"/>
  <c r="C6620" i="1"/>
  <c r="E5021" i="1"/>
  <c r="C5022" i="1"/>
  <c r="C10936" i="1" l="1"/>
  <c r="E10935" i="1"/>
  <c r="E5022" i="1"/>
  <c r="C5023" i="1"/>
  <c r="E6620" i="1"/>
  <c r="C6621" i="1"/>
  <c r="E4043" i="1"/>
  <c r="C4044" i="1"/>
  <c r="C10937" i="1" l="1"/>
  <c r="E10936" i="1"/>
  <c r="E4044" i="1"/>
  <c r="C4045" i="1"/>
  <c r="E6621" i="1"/>
  <c r="C6622" i="1"/>
  <c r="C5024" i="1"/>
  <c r="E5023" i="1"/>
  <c r="C10938" i="1" l="1"/>
  <c r="E10937" i="1"/>
  <c r="E6622" i="1"/>
  <c r="C6623" i="1"/>
  <c r="E4045" i="1"/>
  <c r="C4046" i="1"/>
  <c r="C5025" i="1"/>
  <c r="E5024" i="1"/>
  <c r="C10939" i="1" l="1"/>
  <c r="E10938" i="1"/>
  <c r="E4046" i="1"/>
  <c r="C4047" i="1"/>
  <c r="E6623" i="1"/>
  <c r="C6624" i="1"/>
  <c r="E5025" i="1"/>
  <c r="C5026" i="1"/>
  <c r="C10940" i="1" l="1"/>
  <c r="E10939" i="1"/>
  <c r="E6624" i="1"/>
  <c r="C6625" i="1"/>
  <c r="E4047" i="1"/>
  <c r="C4048" i="1"/>
  <c r="E5026" i="1"/>
  <c r="C5027" i="1"/>
  <c r="C10941" i="1" l="1"/>
  <c r="E10940" i="1"/>
  <c r="C5028" i="1"/>
  <c r="E5027" i="1"/>
  <c r="E4048" i="1"/>
  <c r="C4049" i="1"/>
  <c r="E6625" i="1"/>
  <c r="C6626" i="1"/>
  <c r="C10942" i="1" l="1"/>
  <c r="E10941" i="1"/>
  <c r="E6626" i="1"/>
  <c r="C6627" i="1"/>
  <c r="E4049" i="1"/>
  <c r="C4050" i="1"/>
  <c r="C5029" i="1"/>
  <c r="E5028" i="1"/>
  <c r="C10943" i="1" l="1"/>
  <c r="E10942" i="1"/>
  <c r="E5029" i="1"/>
  <c r="C5030" i="1"/>
  <c r="E4050" i="1"/>
  <c r="C4051" i="1"/>
  <c r="E6627" i="1"/>
  <c r="C6628" i="1"/>
  <c r="E10943" i="1" l="1"/>
  <c r="C10944" i="1"/>
  <c r="E6628" i="1"/>
  <c r="C6629" i="1"/>
  <c r="E4051" i="1"/>
  <c r="C4052" i="1"/>
  <c r="E5030" i="1"/>
  <c r="C5031" i="1"/>
  <c r="E10944" i="1" l="1"/>
  <c r="C10945" i="1"/>
  <c r="C5032" i="1"/>
  <c r="E5031" i="1"/>
  <c r="E4052" i="1"/>
  <c r="C4053" i="1"/>
  <c r="E6629" i="1"/>
  <c r="C6630" i="1"/>
  <c r="C10946" i="1" l="1"/>
  <c r="E10945" i="1"/>
  <c r="E6630" i="1"/>
  <c r="C6631" i="1"/>
  <c r="E4053" i="1"/>
  <c r="C4054" i="1"/>
  <c r="C5033" i="1"/>
  <c r="E5032" i="1"/>
  <c r="C10947" i="1" l="1"/>
  <c r="E10946" i="1"/>
  <c r="E5033" i="1"/>
  <c r="C5034" i="1"/>
  <c r="E4054" i="1"/>
  <c r="C4055" i="1"/>
  <c r="E6631" i="1"/>
  <c r="C6632" i="1"/>
  <c r="C10948" i="1" l="1"/>
  <c r="E10947" i="1"/>
  <c r="E6632" i="1"/>
  <c r="C6633" i="1"/>
  <c r="E4055" i="1"/>
  <c r="C4056" i="1"/>
  <c r="E5034" i="1"/>
  <c r="C5035" i="1"/>
  <c r="C10949" i="1" l="1"/>
  <c r="E10948" i="1"/>
  <c r="C5036" i="1"/>
  <c r="E5035" i="1"/>
  <c r="E4056" i="1"/>
  <c r="C4057" i="1"/>
  <c r="E6633" i="1"/>
  <c r="C6634" i="1"/>
  <c r="E10949" i="1" l="1"/>
  <c r="C10950" i="1"/>
  <c r="E6634" i="1"/>
  <c r="C6635" i="1"/>
  <c r="E4057" i="1"/>
  <c r="C4058" i="1"/>
  <c r="C5037" i="1"/>
  <c r="E5036" i="1"/>
  <c r="E10950" i="1" l="1"/>
  <c r="C10951" i="1"/>
  <c r="E4058" i="1"/>
  <c r="C4059" i="1"/>
  <c r="E6635" i="1"/>
  <c r="C6636" i="1"/>
  <c r="E5037" i="1"/>
  <c r="C5038" i="1"/>
  <c r="C10952" i="1" l="1"/>
  <c r="E10951" i="1"/>
  <c r="E5038" i="1"/>
  <c r="C5039" i="1"/>
  <c r="E6636" i="1"/>
  <c r="C6637" i="1"/>
  <c r="E4059" i="1"/>
  <c r="C4060" i="1"/>
  <c r="C10953" i="1" l="1"/>
  <c r="E10952" i="1"/>
  <c r="E4060" i="1"/>
  <c r="C4061" i="1"/>
  <c r="E6637" i="1"/>
  <c r="C6638" i="1"/>
  <c r="C5040" i="1"/>
  <c r="E5039" i="1"/>
  <c r="C10954" i="1" l="1"/>
  <c r="E10953" i="1"/>
  <c r="E6638" i="1"/>
  <c r="C6639" i="1"/>
  <c r="E4061" i="1"/>
  <c r="C4062" i="1"/>
  <c r="C5041" i="1"/>
  <c r="E5040" i="1"/>
  <c r="C10955" i="1" l="1"/>
  <c r="E10954" i="1"/>
  <c r="E4062" i="1"/>
  <c r="C4063" i="1"/>
  <c r="E6639" i="1"/>
  <c r="C6640" i="1"/>
  <c r="E5041" i="1"/>
  <c r="C5042" i="1"/>
  <c r="C10956" i="1" l="1"/>
  <c r="E10955" i="1"/>
  <c r="E5042" i="1"/>
  <c r="C5043" i="1"/>
  <c r="E6640" i="1"/>
  <c r="C6641" i="1"/>
  <c r="E4063" i="1"/>
  <c r="C4064" i="1"/>
  <c r="C10957" i="1" l="1"/>
  <c r="E10956" i="1"/>
  <c r="E4064" i="1"/>
  <c r="C4065" i="1"/>
  <c r="E6641" i="1"/>
  <c r="C6642" i="1"/>
  <c r="C5044" i="1"/>
  <c r="E5043" i="1"/>
  <c r="C10958" i="1" l="1"/>
  <c r="E10957" i="1"/>
  <c r="E6642" i="1"/>
  <c r="C6643" i="1"/>
  <c r="E4065" i="1"/>
  <c r="C4066" i="1"/>
  <c r="C5045" i="1"/>
  <c r="E5044" i="1"/>
  <c r="C10959" i="1" l="1"/>
  <c r="E10958" i="1"/>
  <c r="E4066" i="1"/>
  <c r="C4067" i="1"/>
  <c r="E6643" i="1"/>
  <c r="C6644" i="1"/>
  <c r="E5045" i="1"/>
  <c r="C5046" i="1"/>
  <c r="C10960" i="1" l="1"/>
  <c r="E10959" i="1"/>
  <c r="E5046" i="1"/>
  <c r="C5047" i="1"/>
  <c r="E6644" i="1"/>
  <c r="C6645" i="1"/>
  <c r="E4067" i="1"/>
  <c r="C4068" i="1"/>
  <c r="C10961" i="1" l="1"/>
  <c r="E10960" i="1"/>
  <c r="C5048" i="1"/>
  <c r="E5047" i="1"/>
  <c r="E4068" i="1"/>
  <c r="C4069" i="1"/>
  <c r="E6645" i="1"/>
  <c r="C6646" i="1"/>
  <c r="E10961" i="1" l="1"/>
  <c r="C10962" i="1"/>
  <c r="E4069" i="1"/>
  <c r="C4070" i="1"/>
  <c r="E6646" i="1"/>
  <c r="C6647" i="1"/>
  <c r="C5049" i="1"/>
  <c r="E5048" i="1"/>
  <c r="C10963" i="1" l="1"/>
  <c r="E10962" i="1"/>
  <c r="E6647" i="1"/>
  <c r="C6648" i="1"/>
  <c r="E4070" i="1"/>
  <c r="C4071" i="1"/>
  <c r="E5049" i="1"/>
  <c r="C5050" i="1"/>
  <c r="C10964" i="1" l="1"/>
  <c r="E10963" i="1"/>
  <c r="E5050" i="1"/>
  <c r="C5051" i="1"/>
  <c r="E4071" i="1"/>
  <c r="C4072" i="1"/>
  <c r="E6648" i="1"/>
  <c r="C6649" i="1"/>
  <c r="C10965" i="1" l="1"/>
  <c r="E10964" i="1"/>
  <c r="E6649" i="1"/>
  <c r="C6650" i="1"/>
  <c r="E4072" i="1"/>
  <c r="C4073" i="1"/>
  <c r="C5052" i="1"/>
  <c r="E5051" i="1"/>
  <c r="E10965" i="1" l="1"/>
  <c r="C10966" i="1"/>
  <c r="E4073" i="1"/>
  <c r="C4074" i="1"/>
  <c r="E6650" i="1"/>
  <c r="C6651" i="1"/>
  <c r="C5053" i="1"/>
  <c r="E5052" i="1"/>
  <c r="C10967" i="1" l="1"/>
  <c r="E10966" i="1"/>
  <c r="E6651" i="1"/>
  <c r="C6652" i="1"/>
  <c r="E4074" i="1"/>
  <c r="C4075" i="1"/>
  <c r="E5053" i="1"/>
  <c r="C5054" i="1"/>
  <c r="C10968" i="1" l="1"/>
  <c r="E10967" i="1"/>
  <c r="E5054" i="1"/>
  <c r="C5055" i="1"/>
  <c r="E4075" i="1"/>
  <c r="C4076" i="1"/>
  <c r="E6652" i="1"/>
  <c r="C6653" i="1"/>
  <c r="C10969" i="1" l="1"/>
  <c r="E10968" i="1"/>
  <c r="E6653" i="1"/>
  <c r="C6654" i="1"/>
  <c r="E4076" i="1"/>
  <c r="C4077" i="1"/>
  <c r="C5056" i="1"/>
  <c r="E5055" i="1"/>
  <c r="E10969" i="1" l="1"/>
  <c r="C10970" i="1"/>
  <c r="E4077" i="1"/>
  <c r="C4078" i="1"/>
  <c r="E6654" i="1"/>
  <c r="C6655" i="1"/>
  <c r="C5057" i="1"/>
  <c r="E5056" i="1"/>
  <c r="C10971" i="1" l="1"/>
  <c r="E10970" i="1"/>
  <c r="E6655" i="1"/>
  <c r="C6656" i="1"/>
  <c r="E4078" i="1"/>
  <c r="C4079" i="1"/>
  <c r="E5057" i="1"/>
  <c r="C5058" i="1"/>
  <c r="E10971" i="1" l="1"/>
  <c r="C10972" i="1"/>
  <c r="E5058" i="1"/>
  <c r="C5059" i="1"/>
  <c r="E4079" i="1"/>
  <c r="C4080" i="1"/>
  <c r="E6656" i="1"/>
  <c r="C6657" i="1"/>
  <c r="C10973" i="1" l="1"/>
  <c r="E10972" i="1"/>
  <c r="E6657" i="1"/>
  <c r="C6658" i="1"/>
  <c r="E4080" i="1"/>
  <c r="C4081" i="1"/>
  <c r="C5060" i="1"/>
  <c r="E5059" i="1"/>
  <c r="E10973" i="1" l="1"/>
  <c r="C10974" i="1"/>
  <c r="E4081" i="1"/>
  <c r="C4082" i="1"/>
  <c r="E6658" i="1"/>
  <c r="C6659" i="1"/>
  <c r="C5061" i="1"/>
  <c r="E5060" i="1"/>
  <c r="C10975" i="1" l="1"/>
  <c r="E10974" i="1"/>
  <c r="E6659" i="1"/>
  <c r="C6660" i="1"/>
  <c r="E4082" i="1"/>
  <c r="C4083" i="1"/>
  <c r="E5061" i="1"/>
  <c r="C5062" i="1"/>
  <c r="E10975" i="1" l="1"/>
  <c r="C10976" i="1"/>
  <c r="E5062" i="1"/>
  <c r="C5063" i="1"/>
  <c r="E4083" i="1"/>
  <c r="C4084" i="1"/>
  <c r="E6660" i="1"/>
  <c r="C6661" i="1"/>
  <c r="E10976" i="1" l="1"/>
  <c r="C10977" i="1"/>
  <c r="E6661" i="1"/>
  <c r="C6662" i="1"/>
  <c r="E4084" i="1"/>
  <c r="C4085" i="1"/>
  <c r="C5064" i="1"/>
  <c r="E5063" i="1"/>
  <c r="E10977" i="1" l="1"/>
  <c r="C10978" i="1"/>
  <c r="E4085" i="1"/>
  <c r="C4086" i="1"/>
  <c r="E6662" i="1"/>
  <c r="C6663" i="1"/>
  <c r="C5065" i="1"/>
  <c r="E5064" i="1"/>
  <c r="E10978" i="1" l="1"/>
  <c r="C10979" i="1"/>
  <c r="E6663" i="1"/>
  <c r="C6664" i="1"/>
  <c r="E4086" i="1"/>
  <c r="C4087" i="1"/>
  <c r="E5065" i="1"/>
  <c r="C5066" i="1"/>
  <c r="C10980" i="1" l="1"/>
  <c r="E10979" i="1"/>
  <c r="E5066" i="1"/>
  <c r="C5067" i="1"/>
  <c r="E4087" i="1"/>
  <c r="C4088" i="1"/>
  <c r="E6664" i="1"/>
  <c r="C6665" i="1"/>
  <c r="C10981" i="1" l="1"/>
  <c r="E10980" i="1"/>
  <c r="E6665" i="1"/>
  <c r="C6666" i="1"/>
  <c r="E4088" i="1"/>
  <c r="C4089" i="1"/>
  <c r="C5068" i="1"/>
  <c r="E5067" i="1"/>
  <c r="C10982" i="1" l="1"/>
  <c r="E10981" i="1"/>
  <c r="E4089" i="1"/>
  <c r="C4090" i="1"/>
  <c r="E6666" i="1"/>
  <c r="C6667" i="1"/>
  <c r="C5069" i="1"/>
  <c r="E5068" i="1"/>
  <c r="C10983" i="1" l="1"/>
  <c r="E10982" i="1"/>
  <c r="E6667" i="1"/>
  <c r="C6668" i="1"/>
  <c r="E4090" i="1"/>
  <c r="C4091" i="1"/>
  <c r="E5069" i="1"/>
  <c r="C5070" i="1"/>
  <c r="C10984" i="1" l="1"/>
  <c r="E10983" i="1"/>
  <c r="E5070" i="1"/>
  <c r="C5071" i="1"/>
  <c r="E4091" i="1"/>
  <c r="C4092" i="1"/>
  <c r="E6668" i="1"/>
  <c r="C6669" i="1"/>
  <c r="C10985" i="1" l="1"/>
  <c r="E10984" i="1"/>
  <c r="E6669" i="1"/>
  <c r="C6670" i="1"/>
  <c r="E4092" i="1"/>
  <c r="C4093" i="1"/>
  <c r="C5072" i="1"/>
  <c r="E5071" i="1"/>
  <c r="C10986" i="1" l="1"/>
  <c r="E10985" i="1"/>
  <c r="E4093" i="1"/>
  <c r="C4094" i="1"/>
  <c r="E6670" i="1"/>
  <c r="C6671" i="1"/>
  <c r="C5073" i="1"/>
  <c r="E5072" i="1"/>
  <c r="C10987" i="1" l="1"/>
  <c r="E10986" i="1"/>
  <c r="E6671" i="1"/>
  <c r="C6672" i="1"/>
  <c r="E4094" i="1"/>
  <c r="C4095" i="1"/>
  <c r="E5073" i="1"/>
  <c r="C5074" i="1"/>
  <c r="C10988" i="1" l="1"/>
  <c r="E10987" i="1"/>
  <c r="E5074" i="1"/>
  <c r="C5075" i="1"/>
  <c r="E4095" i="1"/>
  <c r="C4096" i="1"/>
  <c r="E6672" i="1"/>
  <c r="C6673" i="1"/>
  <c r="C10989" i="1" l="1"/>
  <c r="E10988" i="1"/>
  <c r="E6673" i="1"/>
  <c r="C6674" i="1"/>
  <c r="E4096" i="1"/>
  <c r="C4097" i="1"/>
  <c r="C5076" i="1"/>
  <c r="E5075" i="1"/>
  <c r="C10990" i="1" l="1"/>
  <c r="E10989" i="1"/>
  <c r="E4097" i="1"/>
  <c r="C4098" i="1"/>
  <c r="E6674" i="1"/>
  <c r="C6675" i="1"/>
  <c r="C5077" i="1"/>
  <c r="E5076" i="1"/>
  <c r="C10991" i="1" l="1"/>
  <c r="E10990" i="1"/>
  <c r="E6675" i="1"/>
  <c r="C6676" i="1"/>
  <c r="E4098" i="1"/>
  <c r="C4099" i="1"/>
  <c r="E5077" i="1"/>
  <c r="C5078" i="1"/>
  <c r="C10992" i="1" l="1"/>
  <c r="E10991" i="1"/>
  <c r="E5078" i="1"/>
  <c r="C5079" i="1"/>
  <c r="E4099" i="1"/>
  <c r="C4100" i="1"/>
  <c r="E6676" i="1"/>
  <c r="C6677" i="1"/>
  <c r="C10993" i="1" l="1"/>
  <c r="E10992" i="1"/>
  <c r="E6677" i="1"/>
  <c r="C6678" i="1"/>
  <c r="E4100" i="1"/>
  <c r="C4101" i="1"/>
  <c r="C5080" i="1"/>
  <c r="E5079" i="1"/>
  <c r="C10994" i="1" l="1"/>
  <c r="E10993" i="1"/>
  <c r="E4101" i="1"/>
  <c r="C4102" i="1"/>
  <c r="E6678" i="1"/>
  <c r="C6679" i="1"/>
  <c r="C5081" i="1"/>
  <c r="E5080" i="1"/>
  <c r="C10995" i="1" l="1"/>
  <c r="E10994" i="1"/>
  <c r="E5081" i="1"/>
  <c r="C5082" i="1"/>
  <c r="E4102" i="1"/>
  <c r="C4103" i="1"/>
  <c r="E6679" i="1"/>
  <c r="C6680" i="1"/>
  <c r="C10996" i="1" l="1"/>
  <c r="E10995" i="1"/>
  <c r="E6680" i="1"/>
  <c r="C6681" i="1"/>
  <c r="E4103" i="1"/>
  <c r="C4104" i="1"/>
  <c r="E5082" i="1"/>
  <c r="C5083" i="1"/>
  <c r="C10997" i="1" l="1"/>
  <c r="E10996" i="1"/>
  <c r="C5084" i="1"/>
  <c r="E5083" i="1"/>
  <c r="E4104" i="1"/>
  <c r="C4105" i="1"/>
  <c r="E6681" i="1"/>
  <c r="C6682" i="1"/>
  <c r="C10998" i="1" l="1"/>
  <c r="E10997" i="1"/>
  <c r="E6682" i="1"/>
  <c r="C6683" i="1"/>
  <c r="E4105" i="1"/>
  <c r="C4106" i="1"/>
  <c r="C5085" i="1"/>
  <c r="E5084" i="1"/>
  <c r="C10999" i="1" l="1"/>
  <c r="E10998" i="1"/>
  <c r="E5085" i="1"/>
  <c r="C5086" i="1"/>
  <c r="E6683" i="1"/>
  <c r="C6684" i="1"/>
  <c r="E4106" i="1"/>
  <c r="C4107" i="1"/>
  <c r="C11000" i="1" l="1"/>
  <c r="E10999" i="1"/>
  <c r="E4107" i="1"/>
  <c r="C4108" i="1"/>
  <c r="E6684" i="1"/>
  <c r="C6685" i="1"/>
  <c r="E5086" i="1"/>
  <c r="C5087" i="1"/>
  <c r="C11001" i="1" l="1"/>
  <c r="E11000" i="1"/>
  <c r="C5088" i="1"/>
  <c r="E5087" i="1"/>
  <c r="E6685" i="1"/>
  <c r="C6686" i="1"/>
  <c r="E4108" i="1"/>
  <c r="C4109" i="1"/>
  <c r="C11002" i="1" l="1"/>
  <c r="E11001" i="1"/>
  <c r="E4109" i="1"/>
  <c r="C4110" i="1"/>
  <c r="E6686" i="1"/>
  <c r="C6687" i="1"/>
  <c r="C5089" i="1"/>
  <c r="E5088" i="1"/>
  <c r="C11003" i="1" l="1"/>
  <c r="E11002" i="1"/>
  <c r="E5089" i="1"/>
  <c r="C5090" i="1"/>
  <c r="E6687" i="1"/>
  <c r="C6688" i="1"/>
  <c r="E4110" i="1"/>
  <c r="C4111" i="1"/>
  <c r="C11004" i="1" l="1"/>
  <c r="E11003" i="1"/>
  <c r="E6688" i="1"/>
  <c r="C6689" i="1"/>
  <c r="E5090" i="1"/>
  <c r="C5091" i="1"/>
  <c r="E4111" i="1"/>
  <c r="C4112" i="1"/>
  <c r="C11005" i="1" l="1"/>
  <c r="E11004" i="1"/>
  <c r="E4112" i="1"/>
  <c r="C4113" i="1"/>
  <c r="C5092" i="1"/>
  <c r="E5091" i="1"/>
  <c r="E6689" i="1"/>
  <c r="C6690" i="1"/>
  <c r="E11005" i="1" l="1"/>
  <c r="C11006" i="1"/>
  <c r="C5093" i="1"/>
  <c r="E5092" i="1"/>
  <c r="E4113" i="1"/>
  <c r="C4114" i="1"/>
  <c r="E6690" i="1"/>
  <c r="C6691" i="1"/>
  <c r="E11006" i="1" l="1"/>
  <c r="C11007" i="1"/>
  <c r="E4114" i="1"/>
  <c r="C4115" i="1"/>
  <c r="E6691" i="1"/>
  <c r="C6692" i="1"/>
  <c r="E5093" i="1"/>
  <c r="C5094" i="1"/>
  <c r="C11008" i="1" l="1"/>
  <c r="E11007" i="1"/>
  <c r="E5094" i="1"/>
  <c r="C5095" i="1"/>
  <c r="E4115" i="1"/>
  <c r="C4116" i="1"/>
  <c r="E6692" i="1"/>
  <c r="C6693" i="1"/>
  <c r="C11009" i="1" l="1"/>
  <c r="E11008" i="1"/>
  <c r="E6693" i="1"/>
  <c r="C6694" i="1"/>
  <c r="E4116" i="1"/>
  <c r="C4117" i="1"/>
  <c r="C5096" i="1"/>
  <c r="E5095" i="1"/>
  <c r="E11009" i="1" l="1"/>
  <c r="C11010" i="1"/>
  <c r="E4117" i="1"/>
  <c r="C4118" i="1"/>
  <c r="E6694" i="1"/>
  <c r="C6695" i="1"/>
  <c r="C5097" i="1"/>
  <c r="E5096" i="1"/>
  <c r="E11010" i="1" l="1"/>
  <c r="C11011" i="1"/>
  <c r="E6695" i="1"/>
  <c r="C6696" i="1"/>
  <c r="E4118" i="1"/>
  <c r="C4119" i="1"/>
  <c r="E5097" i="1"/>
  <c r="C5098" i="1"/>
  <c r="E11011" i="1" l="1"/>
  <c r="C11012" i="1"/>
  <c r="E5098" i="1"/>
  <c r="C5099" i="1"/>
  <c r="E4119" i="1"/>
  <c r="C4120" i="1"/>
  <c r="E6696" i="1"/>
  <c r="C6697" i="1"/>
  <c r="E11012" i="1" l="1"/>
  <c r="C11013" i="1"/>
  <c r="E6697" i="1"/>
  <c r="C6698" i="1"/>
  <c r="E4120" i="1"/>
  <c r="C4121" i="1"/>
  <c r="C5100" i="1"/>
  <c r="E5099" i="1"/>
  <c r="C11014" i="1" l="1"/>
  <c r="E11013" i="1"/>
  <c r="C5101" i="1"/>
  <c r="E5100" i="1"/>
  <c r="E4121" i="1"/>
  <c r="C4122" i="1"/>
  <c r="E6698" i="1"/>
  <c r="C6699" i="1"/>
  <c r="C11015" i="1" l="1"/>
  <c r="E11014" i="1"/>
  <c r="E6699" i="1"/>
  <c r="C6700" i="1"/>
  <c r="E4122" i="1"/>
  <c r="C4123" i="1"/>
  <c r="E5101" i="1"/>
  <c r="C5102" i="1"/>
  <c r="E11015" i="1" l="1"/>
  <c r="C11016" i="1"/>
  <c r="E5102" i="1"/>
  <c r="C5103" i="1"/>
  <c r="E4123" i="1"/>
  <c r="C4124" i="1"/>
  <c r="E6700" i="1"/>
  <c r="C6701" i="1"/>
  <c r="C11017" i="1" l="1"/>
  <c r="E11016" i="1"/>
  <c r="E6701" i="1"/>
  <c r="C6702" i="1"/>
  <c r="E4124" i="1"/>
  <c r="C4125" i="1"/>
  <c r="C5104" i="1"/>
  <c r="E5103" i="1"/>
  <c r="E11017" i="1" l="1"/>
  <c r="C11018" i="1"/>
  <c r="E4125" i="1"/>
  <c r="C4126" i="1"/>
  <c r="E6702" i="1"/>
  <c r="C6703" i="1"/>
  <c r="C5105" i="1"/>
  <c r="E5104" i="1"/>
  <c r="E11018" i="1" l="1"/>
  <c r="C11019" i="1"/>
  <c r="E6703" i="1"/>
  <c r="C6704" i="1"/>
  <c r="E4126" i="1"/>
  <c r="C4127" i="1"/>
  <c r="E5105" i="1"/>
  <c r="C5106" i="1"/>
  <c r="E11019" i="1" l="1"/>
  <c r="C11020" i="1"/>
  <c r="E4127" i="1"/>
  <c r="C4128" i="1"/>
  <c r="E6704" i="1"/>
  <c r="C6705" i="1"/>
  <c r="E5106" i="1"/>
  <c r="C5107" i="1"/>
  <c r="E11020" i="1" l="1"/>
  <c r="C11021" i="1"/>
  <c r="C5108" i="1"/>
  <c r="E5107" i="1"/>
  <c r="E6705" i="1"/>
  <c r="C6706" i="1"/>
  <c r="E4128" i="1"/>
  <c r="C4129" i="1"/>
  <c r="E11021" i="1" l="1"/>
  <c r="C11022" i="1"/>
  <c r="E4129" i="1"/>
  <c r="C4130" i="1"/>
  <c r="E6706" i="1"/>
  <c r="C6707" i="1"/>
  <c r="C5109" i="1"/>
  <c r="E5108" i="1"/>
  <c r="E11022" i="1" l="1"/>
  <c r="C11023" i="1"/>
  <c r="E6707" i="1"/>
  <c r="C6708" i="1"/>
  <c r="E4130" i="1"/>
  <c r="C4131" i="1"/>
  <c r="E5109" i="1"/>
  <c r="C5110" i="1"/>
  <c r="E11023" i="1" l="1"/>
  <c r="C11024" i="1"/>
  <c r="E5110" i="1"/>
  <c r="C5111" i="1"/>
  <c r="E4131" i="1"/>
  <c r="C4132" i="1"/>
  <c r="E6708" i="1"/>
  <c r="C6709" i="1"/>
  <c r="E11024" i="1" l="1"/>
  <c r="C11025" i="1"/>
  <c r="E6709" i="1"/>
  <c r="C6710" i="1"/>
  <c r="E4132" i="1"/>
  <c r="C4133" i="1"/>
  <c r="C5112" i="1"/>
  <c r="E5111" i="1"/>
  <c r="E11025" i="1" l="1"/>
  <c r="C11026" i="1"/>
  <c r="E4133" i="1"/>
  <c r="C4134" i="1"/>
  <c r="E6710" i="1"/>
  <c r="C6711" i="1"/>
  <c r="C5113" i="1"/>
  <c r="E5112" i="1"/>
  <c r="E11026" i="1" l="1"/>
  <c r="C11027" i="1"/>
  <c r="E6711" i="1"/>
  <c r="C6712" i="1"/>
  <c r="E4134" i="1"/>
  <c r="C4135" i="1"/>
  <c r="E5113" i="1"/>
  <c r="C5114" i="1"/>
  <c r="E11027" i="1" l="1"/>
  <c r="C11028" i="1"/>
  <c r="E5114" i="1"/>
  <c r="C5115" i="1"/>
  <c r="E4135" i="1"/>
  <c r="C4136" i="1"/>
  <c r="E6712" i="1"/>
  <c r="C6713" i="1"/>
  <c r="E11028" i="1" l="1"/>
  <c r="C11029" i="1"/>
  <c r="E6713" i="1"/>
  <c r="C6714" i="1"/>
  <c r="E4136" i="1"/>
  <c r="C4137" i="1"/>
  <c r="C5116" i="1"/>
  <c r="E5115" i="1"/>
  <c r="E11029" i="1" l="1"/>
  <c r="C11030" i="1"/>
  <c r="E4137" i="1"/>
  <c r="C4138" i="1"/>
  <c r="E6714" i="1"/>
  <c r="C6715" i="1"/>
  <c r="C5117" i="1"/>
  <c r="E5116" i="1"/>
  <c r="E11030" i="1" l="1"/>
  <c r="C11031" i="1"/>
  <c r="E6715" i="1"/>
  <c r="C6716" i="1"/>
  <c r="E4138" i="1"/>
  <c r="C4139" i="1"/>
  <c r="E5117" i="1"/>
  <c r="C5118" i="1"/>
  <c r="E11031" i="1" l="1"/>
  <c r="C11032" i="1"/>
  <c r="E5118" i="1"/>
  <c r="C5119" i="1"/>
  <c r="E4139" i="1"/>
  <c r="C4140" i="1"/>
  <c r="E6716" i="1"/>
  <c r="C6717" i="1"/>
  <c r="E11032" i="1" l="1"/>
  <c r="C11033" i="1"/>
  <c r="E6717" i="1"/>
  <c r="C6718" i="1"/>
  <c r="E4140" i="1"/>
  <c r="C4141" i="1"/>
  <c r="C5120" i="1"/>
  <c r="E5119" i="1"/>
  <c r="E11033" i="1" l="1"/>
  <c r="C11034" i="1"/>
  <c r="E4141" i="1"/>
  <c r="C4142" i="1"/>
  <c r="E6718" i="1"/>
  <c r="C6719" i="1"/>
  <c r="C5121" i="1"/>
  <c r="E5120" i="1"/>
  <c r="C11035" i="1" l="1"/>
  <c r="E11034" i="1"/>
  <c r="E6719" i="1"/>
  <c r="C6720" i="1"/>
  <c r="E4142" i="1"/>
  <c r="C4143" i="1"/>
  <c r="E5121" i="1"/>
  <c r="C5122" i="1"/>
  <c r="C11036" i="1" l="1"/>
  <c r="E11035" i="1"/>
  <c r="E5122" i="1"/>
  <c r="C5123" i="1"/>
  <c r="E4143" i="1"/>
  <c r="C4144" i="1"/>
  <c r="E6720" i="1"/>
  <c r="C6721" i="1"/>
  <c r="C11037" i="1" l="1"/>
  <c r="E11036" i="1"/>
  <c r="C5124" i="1"/>
  <c r="E5123" i="1"/>
  <c r="E6721" i="1"/>
  <c r="C6722" i="1"/>
  <c r="E4144" i="1"/>
  <c r="C4145" i="1"/>
  <c r="C11038" i="1" l="1"/>
  <c r="E11037" i="1"/>
  <c r="E6722" i="1"/>
  <c r="C6723" i="1"/>
  <c r="E4145" i="1"/>
  <c r="C4146" i="1"/>
  <c r="C5125" i="1"/>
  <c r="E5124" i="1"/>
  <c r="C11039" i="1" l="1"/>
  <c r="E11038" i="1"/>
  <c r="E4146" i="1"/>
  <c r="C4147" i="1"/>
  <c r="C6724" i="1"/>
  <c r="E6723" i="1"/>
  <c r="E5125" i="1"/>
  <c r="C5126" i="1"/>
  <c r="C11040" i="1" l="1"/>
  <c r="E11039" i="1"/>
  <c r="C6725" i="1"/>
  <c r="E6724" i="1"/>
  <c r="E4147" i="1"/>
  <c r="C4148" i="1"/>
  <c r="E5126" i="1"/>
  <c r="C5127" i="1"/>
  <c r="E11040" i="1" l="1"/>
  <c r="C11041" i="1"/>
  <c r="C5128" i="1"/>
  <c r="E5127" i="1"/>
  <c r="E4148" i="1"/>
  <c r="C4149" i="1"/>
  <c r="C6726" i="1"/>
  <c r="E6725" i="1"/>
  <c r="C11042" i="1" l="1"/>
  <c r="E11041" i="1"/>
  <c r="C6727" i="1"/>
  <c r="E6726" i="1"/>
  <c r="E4149" i="1"/>
  <c r="C4150" i="1"/>
  <c r="C5129" i="1"/>
  <c r="E5128" i="1"/>
  <c r="C11043" i="1" l="1"/>
  <c r="E11042" i="1"/>
  <c r="E5129" i="1"/>
  <c r="C5130" i="1"/>
  <c r="E4150" i="1"/>
  <c r="C4151" i="1"/>
  <c r="C6728" i="1"/>
  <c r="E6727" i="1"/>
  <c r="C11044" i="1" l="1"/>
  <c r="E11043" i="1"/>
  <c r="E4151" i="1"/>
  <c r="C4152" i="1"/>
  <c r="E5130" i="1"/>
  <c r="C5131" i="1"/>
  <c r="C6729" i="1"/>
  <c r="E6728" i="1"/>
  <c r="C11045" i="1" l="1"/>
  <c r="E11044" i="1"/>
  <c r="C5132" i="1"/>
  <c r="E5131" i="1"/>
  <c r="E4152" i="1"/>
  <c r="C4153" i="1"/>
  <c r="C6730" i="1"/>
  <c r="E6729" i="1"/>
  <c r="C11046" i="1" l="1"/>
  <c r="E11045" i="1"/>
  <c r="C6731" i="1"/>
  <c r="E6730" i="1"/>
  <c r="E4153" i="1"/>
  <c r="C4154" i="1"/>
  <c r="C5133" i="1"/>
  <c r="E5132" i="1"/>
  <c r="C11047" i="1" l="1"/>
  <c r="E11046" i="1"/>
  <c r="E5133" i="1"/>
  <c r="C5134" i="1"/>
  <c r="E4154" i="1"/>
  <c r="C4155" i="1"/>
  <c r="C6732" i="1"/>
  <c r="E6731" i="1"/>
  <c r="C11048" i="1" l="1"/>
  <c r="E11047" i="1"/>
  <c r="E4155" i="1"/>
  <c r="C4156" i="1"/>
  <c r="E5134" i="1"/>
  <c r="C5135" i="1"/>
  <c r="C6733" i="1"/>
  <c r="E6732" i="1"/>
  <c r="C11049" i="1" l="1"/>
  <c r="E11048" i="1"/>
  <c r="C5136" i="1"/>
  <c r="E5135" i="1"/>
  <c r="E4156" i="1"/>
  <c r="C4157" i="1"/>
  <c r="C6734" i="1"/>
  <c r="E6733" i="1"/>
  <c r="C11050" i="1" l="1"/>
  <c r="E11049" i="1"/>
  <c r="C6735" i="1"/>
  <c r="E6734" i="1"/>
  <c r="E4157" i="1"/>
  <c r="C4158" i="1"/>
  <c r="C5137" i="1"/>
  <c r="E5136" i="1"/>
  <c r="C11051" i="1" l="1"/>
  <c r="E11050" i="1"/>
  <c r="E5137" i="1"/>
  <c r="C5138" i="1"/>
  <c r="E4158" i="1"/>
  <c r="C4159" i="1"/>
  <c r="C6736" i="1"/>
  <c r="E6735" i="1"/>
  <c r="C11052" i="1" l="1"/>
  <c r="E11051" i="1"/>
  <c r="E4159" i="1"/>
  <c r="C4160" i="1"/>
  <c r="E5138" i="1"/>
  <c r="C5139" i="1"/>
  <c r="C6737" i="1"/>
  <c r="E6736" i="1"/>
  <c r="C11053" i="1" l="1"/>
  <c r="E11052" i="1"/>
  <c r="C5140" i="1"/>
  <c r="E5139" i="1"/>
  <c r="E4160" i="1"/>
  <c r="C4161" i="1"/>
  <c r="C6738" i="1"/>
  <c r="E6737" i="1"/>
  <c r="C11054" i="1" l="1"/>
  <c r="E11053" i="1"/>
  <c r="C6739" i="1"/>
  <c r="E6738" i="1"/>
  <c r="E4161" i="1"/>
  <c r="C4162" i="1"/>
  <c r="C5141" i="1"/>
  <c r="E5140" i="1"/>
  <c r="C11055" i="1" l="1"/>
  <c r="E11054" i="1"/>
  <c r="E5141" i="1"/>
  <c r="C5142" i="1"/>
  <c r="E4162" i="1"/>
  <c r="C4163" i="1"/>
  <c r="C6740" i="1"/>
  <c r="E6739" i="1"/>
  <c r="C11056" i="1" l="1"/>
  <c r="E11055" i="1"/>
  <c r="E4163" i="1"/>
  <c r="C4164" i="1"/>
  <c r="E5142" i="1"/>
  <c r="C5143" i="1"/>
  <c r="C6741" i="1"/>
  <c r="E6740" i="1"/>
  <c r="C11057" i="1" l="1"/>
  <c r="E11056" i="1"/>
  <c r="C6742" i="1"/>
  <c r="E6741" i="1"/>
  <c r="C4165" i="1"/>
  <c r="E4164" i="1"/>
  <c r="C5144" i="1"/>
  <c r="E5143" i="1"/>
  <c r="C11058" i="1" l="1"/>
  <c r="E11057" i="1"/>
  <c r="C5145" i="1"/>
  <c r="E5144" i="1"/>
  <c r="E4165" i="1"/>
  <c r="C4166" i="1"/>
  <c r="C6743" i="1"/>
  <c r="E6742" i="1"/>
  <c r="C11059" i="1" l="1"/>
  <c r="E11058" i="1"/>
  <c r="C6744" i="1"/>
  <c r="E6743" i="1"/>
  <c r="C4167" i="1"/>
  <c r="E4166" i="1"/>
  <c r="E5145" i="1"/>
  <c r="C5146" i="1"/>
  <c r="C11060" i="1" l="1"/>
  <c r="E11059" i="1"/>
  <c r="E4167" i="1"/>
  <c r="C4168" i="1"/>
  <c r="E5146" i="1"/>
  <c r="C5147" i="1"/>
  <c r="C6745" i="1"/>
  <c r="E6744" i="1"/>
  <c r="C11061" i="1" l="1"/>
  <c r="E11060" i="1"/>
  <c r="C6746" i="1"/>
  <c r="E6745" i="1"/>
  <c r="C4169" i="1"/>
  <c r="E4168" i="1"/>
  <c r="C5148" i="1"/>
  <c r="E5147" i="1"/>
  <c r="E11061" i="1" l="1"/>
  <c r="C11062" i="1"/>
  <c r="C5149" i="1"/>
  <c r="E5148" i="1"/>
  <c r="E4169" i="1"/>
  <c r="C4170" i="1"/>
  <c r="C6747" i="1"/>
  <c r="E6746" i="1"/>
  <c r="C11063" i="1" l="1"/>
  <c r="E11062" i="1"/>
  <c r="C6748" i="1"/>
  <c r="E6747" i="1"/>
  <c r="E4170" i="1"/>
  <c r="C4171" i="1"/>
  <c r="E5149" i="1"/>
  <c r="C5150" i="1"/>
  <c r="C11064" i="1" l="1"/>
  <c r="E11063" i="1"/>
  <c r="E5150" i="1"/>
  <c r="C5151" i="1"/>
  <c r="C4172" i="1"/>
  <c r="E4171" i="1"/>
  <c r="C6749" i="1"/>
  <c r="E6748" i="1"/>
  <c r="C11065" i="1" l="1"/>
  <c r="E11064" i="1"/>
  <c r="C6750" i="1"/>
  <c r="E6749" i="1"/>
  <c r="C4173" i="1"/>
  <c r="E4172" i="1"/>
  <c r="C5152" i="1"/>
  <c r="E5151" i="1"/>
  <c r="C11066" i="1" l="1"/>
  <c r="E11065" i="1"/>
  <c r="C5153" i="1"/>
  <c r="E5152" i="1"/>
  <c r="E4173" i="1"/>
  <c r="C4174" i="1"/>
  <c r="C6751" i="1"/>
  <c r="E6750" i="1"/>
  <c r="C11067" i="1" l="1"/>
  <c r="E11066" i="1"/>
  <c r="E6751" i="1"/>
  <c r="C6752" i="1"/>
  <c r="E4174" i="1"/>
  <c r="C4175" i="1"/>
  <c r="E5153" i="1"/>
  <c r="C5154" i="1"/>
  <c r="E11067" i="1" l="1"/>
  <c r="C11068" i="1"/>
  <c r="E5154" i="1"/>
  <c r="C5155" i="1"/>
  <c r="C4176" i="1"/>
  <c r="E4175" i="1"/>
  <c r="E6752" i="1"/>
  <c r="C6753" i="1"/>
  <c r="C11069" i="1" l="1"/>
  <c r="E11068" i="1"/>
  <c r="C4177" i="1"/>
  <c r="E4176" i="1"/>
  <c r="C5156" i="1"/>
  <c r="E5155" i="1"/>
  <c r="E6753" i="1"/>
  <c r="C6754" i="1"/>
  <c r="C11070" i="1" l="1"/>
  <c r="E11069" i="1"/>
  <c r="C6755" i="1"/>
  <c r="E6754" i="1"/>
  <c r="C5157" i="1"/>
  <c r="E5156" i="1"/>
  <c r="C4178" i="1"/>
  <c r="E4177" i="1"/>
  <c r="C11071" i="1" l="1"/>
  <c r="E11070" i="1"/>
  <c r="E4178" i="1"/>
  <c r="C4179" i="1"/>
  <c r="E5157" i="1"/>
  <c r="C5158" i="1"/>
  <c r="E6755" i="1"/>
  <c r="C6756" i="1"/>
  <c r="C11072" i="1" l="1"/>
  <c r="E11071" i="1"/>
  <c r="E6756" i="1"/>
  <c r="C6757" i="1"/>
  <c r="E5158" i="1"/>
  <c r="C5159" i="1"/>
  <c r="E4179" i="1"/>
  <c r="C4180" i="1"/>
  <c r="C11073" i="1" l="1"/>
  <c r="E11072" i="1"/>
  <c r="C4181" i="1"/>
  <c r="E4180" i="1"/>
  <c r="C5160" i="1"/>
  <c r="E5159" i="1"/>
  <c r="E6757" i="1"/>
  <c r="C6758" i="1"/>
  <c r="C11074" i="1" l="1"/>
  <c r="E11073" i="1"/>
  <c r="C6759" i="1"/>
  <c r="E6758" i="1"/>
  <c r="C5161" i="1"/>
  <c r="E5160" i="1"/>
  <c r="C4182" i="1"/>
  <c r="E4181" i="1"/>
  <c r="C11075" i="1" l="1"/>
  <c r="E11074" i="1"/>
  <c r="E4182" i="1"/>
  <c r="C4183" i="1"/>
  <c r="E5161" i="1"/>
  <c r="C5162" i="1"/>
  <c r="E6759" i="1"/>
  <c r="C6760" i="1"/>
  <c r="C11076" i="1" l="1"/>
  <c r="E11075" i="1"/>
  <c r="E6760" i="1"/>
  <c r="C6761" i="1"/>
  <c r="E5162" i="1"/>
  <c r="C5163" i="1"/>
  <c r="E4183" i="1"/>
  <c r="C4184" i="1"/>
  <c r="C11077" i="1" l="1"/>
  <c r="E11076" i="1"/>
  <c r="C4185" i="1"/>
  <c r="E4184" i="1"/>
  <c r="C5164" i="1"/>
  <c r="E5163" i="1"/>
  <c r="E6761" i="1"/>
  <c r="C6762" i="1"/>
  <c r="C11078" i="1" l="1"/>
  <c r="E11077" i="1"/>
  <c r="C5165" i="1"/>
  <c r="E5164" i="1"/>
  <c r="C6763" i="1"/>
  <c r="E6762" i="1"/>
  <c r="C4186" i="1"/>
  <c r="E4185" i="1"/>
  <c r="C11079" i="1" l="1"/>
  <c r="E11078" i="1"/>
  <c r="C4187" i="1"/>
  <c r="E4186" i="1"/>
  <c r="E6763" i="1"/>
  <c r="C6764" i="1"/>
  <c r="E5165" i="1"/>
  <c r="C5166" i="1"/>
  <c r="C11080" i="1" l="1"/>
  <c r="E11079" i="1"/>
  <c r="E5166" i="1"/>
  <c r="C5167" i="1"/>
  <c r="E6764" i="1"/>
  <c r="C6765" i="1"/>
  <c r="E4187" i="1"/>
  <c r="C4188" i="1"/>
  <c r="C11081" i="1" l="1"/>
  <c r="E11080" i="1"/>
  <c r="E4188" i="1"/>
  <c r="C4189" i="1"/>
  <c r="E6765" i="1"/>
  <c r="C6766" i="1"/>
  <c r="C5168" i="1"/>
  <c r="E5167" i="1"/>
  <c r="C11082" i="1" l="1"/>
  <c r="E11081" i="1"/>
  <c r="C6767" i="1"/>
  <c r="E6766" i="1"/>
  <c r="E4189" i="1"/>
  <c r="C4190" i="1"/>
  <c r="C5169" i="1"/>
  <c r="E5168" i="1"/>
  <c r="C11083" i="1" l="1"/>
  <c r="E11082" i="1"/>
  <c r="E5169" i="1"/>
  <c r="C5170" i="1"/>
  <c r="C4191" i="1"/>
  <c r="E4190" i="1"/>
  <c r="E6767" i="1"/>
  <c r="C6768" i="1"/>
  <c r="C11084" i="1" l="1"/>
  <c r="E11083" i="1"/>
  <c r="E4191" i="1"/>
  <c r="C4192" i="1"/>
  <c r="E5170" i="1"/>
  <c r="C5171" i="1"/>
  <c r="E6768" i="1"/>
  <c r="C6769" i="1"/>
  <c r="C11085" i="1" l="1"/>
  <c r="E11084" i="1"/>
  <c r="E6769" i="1"/>
  <c r="C6770" i="1"/>
  <c r="C5172" i="1"/>
  <c r="E5171" i="1"/>
  <c r="E4192" i="1"/>
  <c r="C4193" i="1"/>
  <c r="C11086" i="1" l="1"/>
  <c r="E11085" i="1"/>
  <c r="C5173" i="1"/>
  <c r="E5172" i="1"/>
  <c r="C6771" i="1"/>
  <c r="E6770" i="1"/>
  <c r="E4193" i="1"/>
  <c r="C4194" i="1"/>
  <c r="C11087" i="1" l="1"/>
  <c r="E11086" i="1"/>
  <c r="C4195" i="1"/>
  <c r="E4194" i="1"/>
  <c r="E6771" i="1"/>
  <c r="C6772" i="1"/>
  <c r="E5173" i="1"/>
  <c r="C5174" i="1"/>
  <c r="C11088" i="1" l="1"/>
  <c r="E11087" i="1"/>
  <c r="E5174" i="1"/>
  <c r="C5175" i="1"/>
  <c r="E6772" i="1"/>
  <c r="C6773" i="1"/>
  <c r="E4195" i="1"/>
  <c r="C4196" i="1"/>
  <c r="C11089" i="1" l="1"/>
  <c r="E11088" i="1"/>
  <c r="C5176" i="1"/>
  <c r="E5175" i="1"/>
  <c r="E4196" i="1"/>
  <c r="C4197" i="1"/>
  <c r="E6773" i="1"/>
  <c r="C6774" i="1"/>
  <c r="E11089" i="1" l="1"/>
  <c r="C11090" i="1"/>
  <c r="C6775" i="1"/>
  <c r="E6774" i="1"/>
  <c r="E4197" i="1"/>
  <c r="C4198" i="1"/>
  <c r="C5177" i="1"/>
  <c r="E5176" i="1"/>
  <c r="C11091" i="1" l="1"/>
  <c r="E11090" i="1"/>
  <c r="E5177" i="1"/>
  <c r="C5178" i="1"/>
  <c r="C4199" i="1"/>
  <c r="E4198" i="1"/>
  <c r="E6775" i="1"/>
  <c r="C6776" i="1"/>
  <c r="C11092" i="1" l="1"/>
  <c r="E11091" i="1"/>
  <c r="E4199" i="1"/>
  <c r="C4200" i="1"/>
  <c r="E5178" i="1"/>
  <c r="C5179" i="1"/>
  <c r="E6776" i="1"/>
  <c r="C6777" i="1"/>
  <c r="C11093" i="1" l="1"/>
  <c r="E11092" i="1"/>
  <c r="E6777" i="1"/>
  <c r="C6778" i="1"/>
  <c r="C5180" i="1"/>
  <c r="E5179" i="1"/>
  <c r="E4200" i="1"/>
  <c r="C4201" i="1"/>
  <c r="C11094" i="1" l="1"/>
  <c r="E11093" i="1"/>
  <c r="C5181" i="1"/>
  <c r="E5180" i="1"/>
  <c r="C6779" i="1"/>
  <c r="E6778" i="1"/>
  <c r="E4201" i="1"/>
  <c r="C4202" i="1"/>
  <c r="C11095" i="1" l="1"/>
  <c r="E11094" i="1"/>
  <c r="C4203" i="1"/>
  <c r="E4202" i="1"/>
  <c r="E6779" i="1"/>
  <c r="C6780" i="1"/>
  <c r="E5181" i="1"/>
  <c r="C5182" i="1"/>
  <c r="C11096" i="1" l="1"/>
  <c r="E11095" i="1"/>
  <c r="E5182" i="1"/>
  <c r="C5183" i="1"/>
  <c r="E6780" i="1"/>
  <c r="C6781" i="1"/>
  <c r="E4203" i="1"/>
  <c r="C4204" i="1"/>
  <c r="C11097" i="1" l="1"/>
  <c r="E11096" i="1"/>
  <c r="E4204" i="1"/>
  <c r="C4205" i="1"/>
  <c r="E6781" i="1"/>
  <c r="C6782" i="1"/>
  <c r="C5184" i="1"/>
  <c r="E5183" i="1"/>
  <c r="C11098" i="1" l="1"/>
  <c r="E11097" i="1"/>
  <c r="C6783" i="1"/>
  <c r="E6782" i="1"/>
  <c r="E4205" i="1"/>
  <c r="C4206" i="1"/>
  <c r="C5185" i="1"/>
  <c r="E5184" i="1"/>
  <c r="C11099" i="1" l="1"/>
  <c r="E11098" i="1"/>
  <c r="E5185" i="1"/>
  <c r="C5186" i="1"/>
  <c r="C4207" i="1"/>
  <c r="E4206" i="1"/>
  <c r="E6783" i="1"/>
  <c r="C6784" i="1"/>
  <c r="C11100" i="1" l="1"/>
  <c r="E11099" i="1"/>
  <c r="E4207" i="1"/>
  <c r="C4208" i="1"/>
  <c r="E5186" i="1"/>
  <c r="C5187" i="1"/>
  <c r="E6784" i="1"/>
  <c r="C6785" i="1"/>
  <c r="C11101" i="1" l="1"/>
  <c r="E11100" i="1"/>
  <c r="E6785" i="1"/>
  <c r="C6786" i="1"/>
  <c r="C5188" i="1"/>
  <c r="E5187" i="1"/>
  <c r="E4208" i="1"/>
  <c r="C4209" i="1"/>
  <c r="C11102" i="1" l="1"/>
  <c r="E11101" i="1"/>
  <c r="C5189" i="1"/>
  <c r="E5188" i="1"/>
  <c r="C6787" i="1"/>
  <c r="E6786" i="1"/>
  <c r="E4209" i="1"/>
  <c r="C4210" i="1"/>
  <c r="C11103" i="1" l="1"/>
  <c r="E11102" i="1"/>
  <c r="E6787" i="1"/>
  <c r="C6788" i="1"/>
  <c r="C4211" i="1"/>
  <c r="E4210" i="1"/>
  <c r="E5189" i="1"/>
  <c r="C5190" i="1"/>
  <c r="C11104" i="1" l="1"/>
  <c r="E11103" i="1"/>
  <c r="E4211" i="1"/>
  <c r="C4212" i="1"/>
  <c r="E6788" i="1"/>
  <c r="C6789" i="1"/>
  <c r="E5190" i="1"/>
  <c r="C5191" i="1"/>
  <c r="C11105" i="1" l="1"/>
  <c r="E11104" i="1"/>
  <c r="C5192" i="1"/>
  <c r="E5191" i="1"/>
  <c r="E6789" i="1"/>
  <c r="C6790" i="1"/>
  <c r="E4212" i="1"/>
  <c r="C4213" i="1"/>
  <c r="C11106" i="1" l="1"/>
  <c r="E11105" i="1"/>
  <c r="E4213" i="1"/>
  <c r="C4214" i="1"/>
  <c r="C6791" i="1"/>
  <c r="E6790" i="1"/>
  <c r="C5193" i="1"/>
  <c r="E5192" i="1"/>
  <c r="C11107" i="1" l="1"/>
  <c r="E11106" i="1"/>
  <c r="E6791" i="1"/>
  <c r="C6792" i="1"/>
  <c r="C4215" i="1"/>
  <c r="E4214" i="1"/>
  <c r="E5193" i="1"/>
  <c r="C5194" i="1"/>
  <c r="C11108" i="1" l="1"/>
  <c r="E11107" i="1"/>
  <c r="E4215" i="1"/>
  <c r="C4216" i="1"/>
  <c r="E6792" i="1"/>
  <c r="C6793" i="1"/>
  <c r="E5194" i="1"/>
  <c r="C5195" i="1"/>
  <c r="C11109" i="1" l="1"/>
  <c r="E11108" i="1"/>
  <c r="C5196" i="1"/>
  <c r="E5195" i="1"/>
  <c r="E6793" i="1"/>
  <c r="C6794" i="1"/>
  <c r="E4216" i="1"/>
  <c r="C4217" i="1"/>
  <c r="C11110" i="1" l="1"/>
  <c r="E11109" i="1"/>
  <c r="E4217" i="1"/>
  <c r="C4218" i="1"/>
  <c r="C6795" i="1"/>
  <c r="E6794" i="1"/>
  <c r="C5197" i="1"/>
  <c r="E5196" i="1"/>
  <c r="C11111" i="1" l="1"/>
  <c r="E11110" i="1"/>
  <c r="E5197" i="1"/>
  <c r="C5198" i="1"/>
  <c r="E6795" i="1"/>
  <c r="C6796" i="1"/>
  <c r="C4219" i="1"/>
  <c r="E4218" i="1"/>
  <c r="C11112" i="1" l="1"/>
  <c r="E11111" i="1"/>
  <c r="E4219" i="1"/>
  <c r="C4220" i="1"/>
  <c r="E5198" i="1"/>
  <c r="C5199" i="1"/>
  <c r="E6796" i="1"/>
  <c r="C6797" i="1"/>
  <c r="C11113" i="1" l="1"/>
  <c r="E11112" i="1"/>
  <c r="E4220" i="1"/>
  <c r="C4221" i="1"/>
  <c r="E6797" i="1"/>
  <c r="C6798" i="1"/>
  <c r="C5200" i="1"/>
  <c r="E5199" i="1"/>
  <c r="C11114" i="1" l="1"/>
  <c r="E11113" i="1"/>
  <c r="C5201" i="1"/>
  <c r="E5200" i="1"/>
  <c r="C6799" i="1"/>
  <c r="E6798" i="1"/>
  <c r="E4221" i="1"/>
  <c r="C4222" i="1"/>
  <c r="C11115" i="1" l="1"/>
  <c r="E11114" i="1"/>
  <c r="C4223" i="1"/>
  <c r="E4222" i="1"/>
  <c r="E6799" i="1"/>
  <c r="C6800" i="1"/>
  <c r="E5201" i="1"/>
  <c r="C5202" i="1"/>
  <c r="C11116" i="1" l="1"/>
  <c r="E11115" i="1"/>
  <c r="E6800" i="1"/>
  <c r="C6801" i="1"/>
  <c r="E5202" i="1"/>
  <c r="C5203" i="1"/>
  <c r="E4223" i="1"/>
  <c r="C4224" i="1"/>
  <c r="C11117" i="1" l="1"/>
  <c r="E11116" i="1"/>
  <c r="C5204" i="1"/>
  <c r="E5203" i="1"/>
  <c r="E6801" i="1"/>
  <c r="C6802" i="1"/>
  <c r="E4224" i="1"/>
  <c r="C4225" i="1"/>
  <c r="E11117" i="1" l="1"/>
  <c r="C11118" i="1"/>
  <c r="C6803" i="1"/>
  <c r="E6802" i="1"/>
  <c r="E4225" i="1"/>
  <c r="C4226" i="1"/>
  <c r="C5205" i="1"/>
  <c r="E5204" i="1"/>
  <c r="C11119" i="1" l="1"/>
  <c r="E11118" i="1"/>
  <c r="C4227" i="1"/>
  <c r="E4226" i="1"/>
  <c r="E5205" i="1"/>
  <c r="C5206" i="1"/>
  <c r="E6803" i="1"/>
  <c r="C6804" i="1"/>
  <c r="C11120" i="1" l="1"/>
  <c r="E11119" i="1"/>
  <c r="E5206" i="1"/>
  <c r="C5207" i="1"/>
  <c r="E6804" i="1"/>
  <c r="C6805" i="1"/>
  <c r="E4227" i="1"/>
  <c r="C4228" i="1"/>
  <c r="C11121" i="1" l="1"/>
  <c r="E11120" i="1"/>
  <c r="C5208" i="1"/>
  <c r="E5207" i="1"/>
  <c r="E4228" i="1"/>
  <c r="C4229" i="1"/>
  <c r="E6805" i="1"/>
  <c r="C6806" i="1"/>
  <c r="E11121" i="1" l="1"/>
  <c r="C11122" i="1"/>
  <c r="E4229" i="1"/>
  <c r="C4230" i="1"/>
  <c r="C6807" i="1"/>
  <c r="E6806" i="1"/>
  <c r="C5209" i="1"/>
  <c r="E5208" i="1"/>
  <c r="E11122" i="1" l="1"/>
  <c r="C11123" i="1"/>
  <c r="E5209" i="1"/>
  <c r="C5210" i="1"/>
  <c r="E6807" i="1"/>
  <c r="C6808" i="1"/>
  <c r="C4231" i="1"/>
  <c r="E4230" i="1"/>
  <c r="E11123" i="1" l="1"/>
  <c r="C11124" i="1"/>
  <c r="E6808" i="1"/>
  <c r="C6809" i="1"/>
  <c r="E5210" i="1"/>
  <c r="C5211" i="1"/>
  <c r="E4231" i="1"/>
  <c r="C4232" i="1"/>
  <c r="E11124" i="1" l="1"/>
  <c r="C11125" i="1"/>
  <c r="E4232" i="1"/>
  <c r="C4233" i="1"/>
  <c r="C5212" i="1"/>
  <c r="E5211" i="1"/>
  <c r="E6809" i="1"/>
  <c r="C6810" i="1"/>
  <c r="C11126" i="1" l="1"/>
  <c r="E11125" i="1"/>
  <c r="C5213" i="1"/>
  <c r="E5212" i="1"/>
  <c r="E4233" i="1"/>
  <c r="C4234" i="1"/>
  <c r="C6811" i="1"/>
  <c r="E6810" i="1"/>
  <c r="C11127" i="1" l="1"/>
  <c r="E11126" i="1"/>
  <c r="E6811" i="1"/>
  <c r="C6812" i="1"/>
  <c r="C4235" i="1"/>
  <c r="E4234" i="1"/>
  <c r="E5213" i="1"/>
  <c r="C5214" i="1"/>
  <c r="C11128" i="1" l="1"/>
  <c r="E11127" i="1"/>
  <c r="E4235" i="1"/>
  <c r="C4236" i="1"/>
  <c r="E6812" i="1"/>
  <c r="C6813" i="1"/>
  <c r="E5214" i="1"/>
  <c r="C5215" i="1"/>
  <c r="C11129" i="1" l="1"/>
  <c r="E11128" i="1"/>
  <c r="E4236" i="1"/>
  <c r="C4237" i="1"/>
  <c r="C5216" i="1"/>
  <c r="E5215" i="1"/>
  <c r="E6813" i="1"/>
  <c r="C6814" i="1"/>
  <c r="E11129" i="1" l="1"/>
  <c r="C11130" i="1"/>
  <c r="C6815" i="1"/>
  <c r="E6814" i="1"/>
  <c r="C5217" i="1"/>
  <c r="E5216" i="1"/>
  <c r="E4237" i="1"/>
  <c r="C4238" i="1"/>
  <c r="C11131" i="1" l="1"/>
  <c r="E11130" i="1"/>
  <c r="C4239" i="1"/>
  <c r="E4238" i="1"/>
  <c r="E5217" i="1"/>
  <c r="C5218" i="1"/>
  <c r="E6815" i="1"/>
  <c r="C6816" i="1"/>
  <c r="E11131" i="1" l="1"/>
  <c r="C11132" i="1"/>
  <c r="E6816" i="1"/>
  <c r="C6817" i="1"/>
  <c r="E5218" i="1"/>
  <c r="C5219" i="1"/>
  <c r="E4239" i="1"/>
  <c r="C4240" i="1"/>
  <c r="E11132" i="1" l="1"/>
  <c r="C11133" i="1"/>
  <c r="E4240" i="1"/>
  <c r="C4241" i="1"/>
  <c r="C5220" i="1"/>
  <c r="E5219" i="1"/>
  <c r="E6817" i="1"/>
  <c r="C6818" i="1"/>
  <c r="C11134" i="1" l="1"/>
  <c r="E11133" i="1"/>
  <c r="C5221" i="1"/>
  <c r="E5220" i="1"/>
  <c r="E4241" i="1"/>
  <c r="C4242" i="1"/>
  <c r="C6819" i="1"/>
  <c r="E6818" i="1"/>
  <c r="C11135" i="1" l="1"/>
  <c r="E11134" i="1"/>
  <c r="E6819" i="1"/>
  <c r="C6820" i="1"/>
  <c r="C4243" i="1"/>
  <c r="E4242" i="1"/>
  <c r="E5221" i="1"/>
  <c r="C5222" i="1"/>
  <c r="C11136" i="1" l="1"/>
  <c r="E11135" i="1"/>
  <c r="E4243" i="1"/>
  <c r="C4244" i="1"/>
  <c r="E6820" i="1"/>
  <c r="C6821" i="1"/>
  <c r="E5222" i="1"/>
  <c r="C5223" i="1"/>
  <c r="C11137" i="1" l="1"/>
  <c r="E11136" i="1"/>
  <c r="E4244" i="1"/>
  <c r="C4245" i="1"/>
  <c r="C5224" i="1"/>
  <c r="E5223" i="1"/>
  <c r="E6821" i="1"/>
  <c r="C6822" i="1"/>
  <c r="C11138" i="1" l="1"/>
  <c r="E11137" i="1"/>
  <c r="C6823" i="1"/>
  <c r="E6822" i="1"/>
  <c r="C5225" i="1"/>
  <c r="E5224" i="1"/>
  <c r="E4245" i="1"/>
  <c r="C4246" i="1"/>
  <c r="C11139" i="1" l="1"/>
  <c r="E11138" i="1"/>
  <c r="C4247" i="1"/>
  <c r="E4246" i="1"/>
  <c r="E5225" i="1"/>
  <c r="C5226" i="1"/>
  <c r="E6823" i="1"/>
  <c r="C6824" i="1"/>
  <c r="C11140" i="1" l="1"/>
  <c r="E11139" i="1"/>
  <c r="E6824" i="1"/>
  <c r="C6825" i="1"/>
  <c r="E5226" i="1"/>
  <c r="C5227" i="1"/>
  <c r="E4247" i="1"/>
  <c r="C4248" i="1"/>
  <c r="C11141" i="1" l="1"/>
  <c r="E11140" i="1"/>
  <c r="E4248" i="1"/>
  <c r="C4249" i="1"/>
  <c r="E6825" i="1"/>
  <c r="C6826" i="1"/>
  <c r="C5228" i="1"/>
  <c r="E5227" i="1"/>
  <c r="C11142" i="1" l="1"/>
  <c r="E11141" i="1"/>
  <c r="C5229" i="1"/>
  <c r="E5228" i="1"/>
  <c r="C6827" i="1"/>
  <c r="E6826" i="1"/>
  <c r="E4249" i="1"/>
  <c r="C4250" i="1"/>
  <c r="C11143" i="1" l="1"/>
  <c r="E11142" i="1"/>
  <c r="E6827" i="1"/>
  <c r="C6828" i="1"/>
  <c r="C4251" i="1"/>
  <c r="E4250" i="1"/>
  <c r="E5229" i="1"/>
  <c r="C5230" i="1"/>
  <c r="C11144" i="1" l="1"/>
  <c r="E11143" i="1"/>
  <c r="E4251" i="1"/>
  <c r="C4252" i="1"/>
  <c r="E6828" i="1"/>
  <c r="C6829" i="1"/>
  <c r="E5230" i="1"/>
  <c r="C5231" i="1"/>
  <c r="C11145" i="1" l="1"/>
  <c r="E11144" i="1"/>
  <c r="C5232" i="1"/>
  <c r="E5231" i="1"/>
  <c r="E6829" i="1"/>
  <c r="C6830" i="1"/>
  <c r="E4252" i="1"/>
  <c r="C4253" i="1"/>
  <c r="E11145" i="1" l="1"/>
  <c r="C11146" i="1"/>
  <c r="E4253" i="1"/>
  <c r="C4254" i="1"/>
  <c r="C6831" i="1"/>
  <c r="E6830" i="1"/>
  <c r="C5233" i="1"/>
  <c r="E5232" i="1"/>
  <c r="C11147" i="1" l="1"/>
  <c r="E11146" i="1"/>
  <c r="E5233" i="1"/>
  <c r="C5234" i="1"/>
  <c r="E6831" i="1"/>
  <c r="C6832" i="1"/>
  <c r="C4255" i="1"/>
  <c r="E4254" i="1"/>
  <c r="C11148" i="1" l="1"/>
  <c r="E11147" i="1"/>
  <c r="E6832" i="1"/>
  <c r="C6833" i="1"/>
  <c r="E5234" i="1"/>
  <c r="C5235" i="1"/>
  <c r="E4255" i="1"/>
  <c r="C4256" i="1"/>
  <c r="C11149" i="1" l="1"/>
  <c r="E11148" i="1"/>
  <c r="E4256" i="1"/>
  <c r="C4257" i="1"/>
  <c r="C5236" i="1"/>
  <c r="E5235" i="1"/>
  <c r="E6833" i="1"/>
  <c r="C6834" i="1"/>
  <c r="E11149" i="1" l="1"/>
  <c r="C11150" i="1"/>
  <c r="C5237" i="1"/>
  <c r="E5236" i="1"/>
  <c r="E4257" i="1"/>
  <c r="C4258" i="1"/>
  <c r="C6835" i="1"/>
  <c r="E6834" i="1"/>
  <c r="C11151" i="1" l="1"/>
  <c r="E11150" i="1"/>
  <c r="E6835" i="1"/>
  <c r="C6836" i="1"/>
  <c r="C4259" i="1"/>
  <c r="E4258" i="1"/>
  <c r="E5237" i="1"/>
  <c r="C5238" i="1"/>
  <c r="C11152" i="1" l="1"/>
  <c r="E11151" i="1"/>
  <c r="E5238" i="1"/>
  <c r="C5239" i="1"/>
  <c r="E4259" i="1"/>
  <c r="C4260" i="1"/>
  <c r="E6836" i="1"/>
  <c r="C6837" i="1"/>
  <c r="C11153" i="1" l="1"/>
  <c r="E11152" i="1"/>
  <c r="E6837" i="1"/>
  <c r="C6838" i="1"/>
  <c r="E4260" i="1"/>
  <c r="C4261" i="1"/>
  <c r="C5240" i="1"/>
  <c r="E5239" i="1"/>
  <c r="C11154" i="1" l="1"/>
  <c r="E11153" i="1"/>
  <c r="C5241" i="1"/>
  <c r="E5240" i="1"/>
  <c r="C6839" i="1"/>
  <c r="E6838" i="1"/>
  <c r="E4261" i="1"/>
  <c r="C4262" i="1"/>
  <c r="E11154" i="1" l="1"/>
  <c r="C11155" i="1"/>
  <c r="C4263" i="1"/>
  <c r="E4262" i="1"/>
  <c r="E6839" i="1"/>
  <c r="C6840" i="1"/>
  <c r="E5241" i="1"/>
  <c r="C5242" i="1"/>
  <c r="C11156" i="1" l="1"/>
  <c r="E11155" i="1"/>
  <c r="E5242" i="1"/>
  <c r="C5243" i="1"/>
  <c r="E6840" i="1"/>
  <c r="C6841" i="1"/>
  <c r="E4263" i="1"/>
  <c r="C4264" i="1"/>
  <c r="C11157" i="1" l="1"/>
  <c r="E11156" i="1"/>
  <c r="E4264" i="1"/>
  <c r="C4265" i="1"/>
  <c r="E6841" i="1"/>
  <c r="C6842" i="1"/>
  <c r="C5244" i="1"/>
  <c r="E5243" i="1"/>
  <c r="E11157" i="1" l="1"/>
  <c r="C11158" i="1"/>
  <c r="C5245" i="1"/>
  <c r="E5244" i="1"/>
  <c r="E4265" i="1"/>
  <c r="C4266" i="1"/>
  <c r="C6843" i="1"/>
  <c r="E6842" i="1"/>
  <c r="E11158" i="1" l="1"/>
  <c r="C11159" i="1"/>
  <c r="E6843" i="1"/>
  <c r="C6844" i="1"/>
  <c r="C4267" i="1"/>
  <c r="E4266" i="1"/>
  <c r="E5245" i="1"/>
  <c r="C5246" i="1"/>
  <c r="C11160" i="1" l="1"/>
  <c r="E11159" i="1"/>
  <c r="E4267" i="1"/>
  <c r="C4268" i="1"/>
  <c r="E6844" i="1"/>
  <c r="C6845" i="1"/>
  <c r="E5246" i="1"/>
  <c r="C5247" i="1"/>
  <c r="E11160" i="1" l="1"/>
  <c r="C11161" i="1"/>
  <c r="C5248" i="1"/>
  <c r="E5247" i="1"/>
  <c r="E6845" i="1"/>
  <c r="C6846" i="1"/>
  <c r="E4268" i="1"/>
  <c r="C4269" i="1"/>
  <c r="E11161" i="1" l="1"/>
  <c r="C11162" i="1"/>
  <c r="C6847" i="1"/>
  <c r="E6846" i="1"/>
  <c r="E4269" i="1"/>
  <c r="C4270" i="1"/>
  <c r="C5249" i="1"/>
  <c r="E5248" i="1"/>
  <c r="C11163" i="1" l="1"/>
  <c r="E11162" i="1"/>
  <c r="E5249" i="1"/>
  <c r="C5250" i="1"/>
  <c r="C4271" i="1"/>
  <c r="E4270" i="1"/>
  <c r="E6847" i="1"/>
  <c r="C6848" i="1"/>
  <c r="E11163" i="1" l="1"/>
  <c r="C11164" i="1"/>
  <c r="E6848" i="1"/>
  <c r="C6849" i="1"/>
  <c r="E4271" i="1"/>
  <c r="C4272" i="1"/>
  <c r="E5250" i="1"/>
  <c r="C5251" i="1"/>
  <c r="C11165" i="1" l="1"/>
  <c r="E11164" i="1"/>
  <c r="E6849" i="1"/>
  <c r="C6850" i="1"/>
  <c r="C5252" i="1"/>
  <c r="E5251" i="1"/>
  <c r="E4272" i="1"/>
  <c r="C4273" i="1"/>
  <c r="E11165" i="1" l="1"/>
  <c r="C11166" i="1"/>
  <c r="C5253" i="1"/>
  <c r="E5252" i="1"/>
  <c r="C6851" i="1"/>
  <c r="E6850" i="1"/>
  <c r="E4273" i="1"/>
  <c r="C4274" i="1"/>
  <c r="C11167" i="1" l="1"/>
  <c r="E11166" i="1"/>
  <c r="C4275" i="1"/>
  <c r="E4274" i="1"/>
  <c r="E6851" i="1"/>
  <c r="C6852" i="1"/>
  <c r="E5253" i="1"/>
  <c r="C5254" i="1"/>
  <c r="C11168" i="1" l="1"/>
  <c r="E11167" i="1"/>
  <c r="E5254" i="1"/>
  <c r="C5255" i="1"/>
  <c r="E6852" i="1"/>
  <c r="C6853" i="1"/>
  <c r="E4275" i="1"/>
  <c r="C4276" i="1"/>
  <c r="C11169" i="1" l="1"/>
  <c r="E11168" i="1"/>
  <c r="E4276" i="1"/>
  <c r="C4277" i="1"/>
  <c r="E6853" i="1"/>
  <c r="C6854" i="1"/>
  <c r="C5256" i="1"/>
  <c r="E5255" i="1"/>
  <c r="C11170" i="1" l="1"/>
  <c r="E11169" i="1"/>
  <c r="C6855" i="1"/>
  <c r="E6854" i="1"/>
  <c r="C5257" i="1"/>
  <c r="E5256" i="1"/>
  <c r="E4277" i="1"/>
  <c r="C4278" i="1"/>
  <c r="C11171" i="1" l="1"/>
  <c r="E11170" i="1"/>
  <c r="C4279" i="1"/>
  <c r="E4278" i="1"/>
  <c r="E5257" i="1"/>
  <c r="C5258" i="1"/>
  <c r="E6855" i="1"/>
  <c r="C6856" i="1"/>
  <c r="C11172" i="1" l="1"/>
  <c r="E11171" i="1"/>
  <c r="E6856" i="1"/>
  <c r="C6857" i="1"/>
  <c r="E5258" i="1"/>
  <c r="C5259" i="1"/>
  <c r="E4279" i="1"/>
  <c r="C4280" i="1"/>
  <c r="C11173" i="1" l="1"/>
  <c r="E11172" i="1"/>
  <c r="E4280" i="1"/>
  <c r="C4281" i="1"/>
  <c r="C5260" i="1"/>
  <c r="E5259" i="1"/>
  <c r="E6857" i="1"/>
  <c r="C6858" i="1"/>
  <c r="E11173" i="1" l="1"/>
  <c r="C11174" i="1"/>
  <c r="C6859" i="1"/>
  <c r="E6858" i="1"/>
  <c r="C5261" i="1"/>
  <c r="E5260" i="1"/>
  <c r="E4281" i="1"/>
  <c r="C4282" i="1"/>
  <c r="C11175" i="1" l="1"/>
  <c r="E11174" i="1"/>
  <c r="C4283" i="1"/>
  <c r="E4282" i="1"/>
  <c r="E5261" i="1"/>
  <c r="C5262" i="1"/>
  <c r="E6859" i="1"/>
  <c r="C6860" i="1"/>
  <c r="C11176" i="1" l="1"/>
  <c r="E11175" i="1"/>
  <c r="E6860" i="1"/>
  <c r="C6861" i="1"/>
  <c r="E5262" i="1"/>
  <c r="C5263" i="1"/>
  <c r="E4283" i="1"/>
  <c r="C4284" i="1"/>
  <c r="C11177" i="1" l="1"/>
  <c r="E11176" i="1"/>
  <c r="E6861" i="1"/>
  <c r="C6862" i="1"/>
  <c r="E4284" i="1"/>
  <c r="C4285" i="1"/>
  <c r="C5264" i="1"/>
  <c r="E5263" i="1"/>
  <c r="C11178" i="1" l="1"/>
  <c r="E11177" i="1"/>
  <c r="E4285" i="1"/>
  <c r="C4286" i="1"/>
  <c r="C5265" i="1"/>
  <c r="E5264" i="1"/>
  <c r="C6863" i="1"/>
  <c r="E6862" i="1"/>
  <c r="C11179" i="1" l="1"/>
  <c r="E11178" i="1"/>
  <c r="E5265" i="1"/>
  <c r="C5266" i="1"/>
  <c r="C4287" i="1"/>
  <c r="E4286" i="1"/>
  <c r="E6863" i="1"/>
  <c r="C6864" i="1"/>
  <c r="C11180" i="1" l="1"/>
  <c r="E11179" i="1"/>
  <c r="E4287" i="1"/>
  <c r="C4288" i="1"/>
  <c r="E5266" i="1"/>
  <c r="C5267" i="1"/>
  <c r="E6864" i="1"/>
  <c r="C6865" i="1"/>
  <c r="C11181" i="1" l="1"/>
  <c r="E11180" i="1"/>
  <c r="E6865" i="1"/>
  <c r="C6866" i="1"/>
  <c r="C5268" i="1"/>
  <c r="E5267" i="1"/>
  <c r="E4288" i="1"/>
  <c r="C4289" i="1"/>
  <c r="C11182" i="1" l="1"/>
  <c r="E11181" i="1"/>
  <c r="C5269" i="1"/>
  <c r="E5268" i="1"/>
  <c r="C6867" i="1"/>
  <c r="E6866" i="1"/>
  <c r="E4289" i="1"/>
  <c r="C4290" i="1"/>
  <c r="E11182" i="1" l="1"/>
  <c r="C11183" i="1"/>
  <c r="C4291" i="1"/>
  <c r="E4290" i="1"/>
  <c r="E6867" i="1"/>
  <c r="C6868" i="1"/>
  <c r="E5269" i="1"/>
  <c r="C5270" i="1"/>
  <c r="C11184" i="1" l="1"/>
  <c r="E11183" i="1"/>
  <c r="E6868" i="1"/>
  <c r="C6869" i="1"/>
  <c r="E5270" i="1"/>
  <c r="C5271" i="1"/>
  <c r="E4291" i="1"/>
  <c r="C4292" i="1"/>
  <c r="C11185" i="1" l="1"/>
  <c r="E11184" i="1"/>
  <c r="E4292" i="1"/>
  <c r="C4293" i="1"/>
  <c r="C5272" i="1"/>
  <c r="E5271" i="1"/>
  <c r="E6869" i="1"/>
  <c r="C6870" i="1"/>
  <c r="C11186" i="1" l="1"/>
  <c r="E11185" i="1"/>
  <c r="C6871" i="1"/>
  <c r="E6870" i="1"/>
  <c r="C5273" i="1"/>
  <c r="E5272" i="1"/>
  <c r="E4293" i="1"/>
  <c r="C4294" i="1"/>
  <c r="C11187" i="1" l="1"/>
  <c r="E11186" i="1"/>
  <c r="C4295" i="1"/>
  <c r="E4294" i="1"/>
  <c r="E5273" i="1"/>
  <c r="C5274" i="1"/>
  <c r="E6871" i="1"/>
  <c r="C6872" i="1"/>
  <c r="E11187" i="1" l="1"/>
  <c r="C11188" i="1"/>
  <c r="E5274" i="1"/>
  <c r="C5275" i="1"/>
  <c r="E6872" i="1"/>
  <c r="C6873" i="1"/>
  <c r="E4295" i="1"/>
  <c r="C4296" i="1"/>
  <c r="E11188" i="1" l="1"/>
  <c r="C11189" i="1"/>
  <c r="E4296" i="1"/>
  <c r="C4297" i="1"/>
  <c r="E6873" i="1"/>
  <c r="C6874" i="1"/>
  <c r="C5276" i="1"/>
  <c r="E5275" i="1"/>
  <c r="C11190" i="1" l="1"/>
  <c r="E11189" i="1"/>
  <c r="C6875" i="1"/>
  <c r="E6874" i="1"/>
  <c r="E4297" i="1"/>
  <c r="C4298" i="1"/>
  <c r="C5277" i="1"/>
  <c r="E5276" i="1"/>
  <c r="C11191" i="1" l="1"/>
  <c r="E11190" i="1"/>
  <c r="E5277" i="1"/>
  <c r="C5278" i="1"/>
  <c r="C4299" i="1"/>
  <c r="E4298" i="1"/>
  <c r="E6875" i="1"/>
  <c r="C6876" i="1"/>
  <c r="E11191" i="1" l="1"/>
  <c r="C11192" i="1"/>
  <c r="E6876" i="1"/>
  <c r="C6877" i="1"/>
  <c r="E4299" i="1"/>
  <c r="C4300" i="1"/>
  <c r="E5278" i="1"/>
  <c r="C5279" i="1"/>
  <c r="E11192" i="1" l="1"/>
  <c r="C11193" i="1"/>
  <c r="E6877" i="1"/>
  <c r="C6878" i="1"/>
  <c r="C5280" i="1"/>
  <c r="E5279" i="1"/>
  <c r="E4300" i="1"/>
  <c r="C4301" i="1"/>
  <c r="C11194" i="1" l="1"/>
  <c r="E11193" i="1"/>
  <c r="C5281" i="1"/>
  <c r="E5280" i="1"/>
  <c r="C6879" i="1"/>
  <c r="E6878" i="1"/>
  <c r="E4301" i="1"/>
  <c r="C4302" i="1"/>
  <c r="C11195" i="1" l="1"/>
  <c r="E11194" i="1"/>
  <c r="C4303" i="1"/>
  <c r="E4302" i="1"/>
  <c r="E6879" i="1"/>
  <c r="C6880" i="1"/>
  <c r="E5281" i="1"/>
  <c r="C5282" i="1"/>
  <c r="C11196" i="1" l="1"/>
  <c r="E11195" i="1"/>
  <c r="E5282" i="1"/>
  <c r="C5283" i="1"/>
  <c r="E6880" i="1"/>
  <c r="C6881" i="1"/>
  <c r="E4303" i="1"/>
  <c r="C4304" i="1"/>
  <c r="E11196" i="1" l="1"/>
  <c r="C11197" i="1"/>
  <c r="E4304" i="1"/>
  <c r="C4305" i="1"/>
  <c r="E6881" i="1"/>
  <c r="C6882" i="1"/>
  <c r="C5284" i="1"/>
  <c r="E5283" i="1"/>
  <c r="C11198" i="1" l="1"/>
  <c r="E11197" i="1"/>
  <c r="C5285" i="1"/>
  <c r="E5284" i="1"/>
  <c r="E4305" i="1"/>
  <c r="C4306" i="1"/>
  <c r="C6883" i="1"/>
  <c r="E6882" i="1"/>
  <c r="E11198" i="1" l="1"/>
  <c r="C11199" i="1"/>
  <c r="E6883" i="1"/>
  <c r="C6884" i="1"/>
  <c r="C4307" i="1"/>
  <c r="E4306" i="1"/>
  <c r="E5285" i="1"/>
  <c r="C5286" i="1"/>
  <c r="C11200" i="1" l="1"/>
  <c r="E11199" i="1"/>
  <c r="E4307" i="1"/>
  <c r="C4308" i="1"/>
  <c r="E6884" i="1"/>
  <c r="C6885" i="1"/>
  <c r="E5286" i="1"/>
  <c r="C5287" i="1"/>
  <c r="C11201" i="1" l="1"/>
  <c r="E11200" i="1"/>
  <c r="C5288" i="1"/>
  <c r="E5287" i="1"/>
  <c r="E6885" i="1"/>
  <c r="C6886" i="1"/>
  <c r="E4308" i="1"/>
  <c r="C4309" i="1"/>
  <c r="E11201" i="1" l="1"/>
  <c r="C11202" i="1"/>
  <c r="E4309" i="1"/>
  <c r="C4310" i="1"/>
  <c r="C6887" i="1"/>
  <c r="E6886" i="1"/>
  <c r="C5289" i="1"/>
  <c r="E5288" i="1"/>
  <c r="C11203" i="1" l="1"/>
  <c r="E11202" i="1"/>
  <c r="E5289" i="1"/>
  <c r="C5290" i="1"/>
  <c r="E6887" i="1"/>
  <c r="C6888" i="1"/>
  <c r="C4311" i="1"/>
  <c r="E4310" i="1"/>
  <c r="C11204" i="1" l="1"/>
  <c r="E11203" i="1"/>
  <c r="E6888" i="1"/>
  <c r="C6889" i="1"/>
  <c r="E5290" i="1"/>
  <c r="C5291" i="1"/>
  <c r="E4311" i="1"/>
  <c r="C4312" i="1"/>
  <c r="E11204" i="1" l="1"/>
  <c r="C11205" i="1"/>
  <c r="E4312" i="1"/>
  <c r="C4313" i="1"/>
  <c r="C5292" i="1"/>
  <c r="E5291" i="1"/>
  <c r="E6889" i="1"/>
  <c r="C6890" i="1"/>
  <c r="E11205" i="1" l="1"/>
  <c r="C11206" i="1"/>
  <c r="C5293" i="1"/>
  <c r="E5292" i="1"/>
  <c r="E4313" i="1"/>
  <c r="C4314" i="1"/>
  <c r="C6891" i="1"/>
  <c r="E6890" i="1"/>
  <c r="E11206" i="1" l="1"/>
  <c r="C11207" i="1"/>
  <c r="E6891" i="1"/>
  <c r="C6892" i="1"/>
  <c r="C4315" i="1"/>
  <c r="E4314" i="1"/>
  <c r="E5293" i="1"/>
  <c r="C5294" i="1"/>
  <c r="E11207" i="1" l="1"/>
  <c r="C11208" i="1"/>
  <c r="E5294" i="1"/>
  <c r="C5295" i="1"/>
  <c r="E4315" i="1"/>
  <c r="C4316" i="1"/>
  <c r="E6892" i="1"/>
  <c r="C6893" i="1"/>
  <c r="E11208" i="1" l="1"/>
  <c r="C11209" i="1"/>
  <c r="E6893" i="1"/>
  <c r="C6894" i="1"/>
  <c r="E4316" i="1"/>
  <c r="C4317" i="1"/>
  <c r="C5296" i="1"/>
  <c r="E5295" i="1"/>
  <c r="E11209" i="1" l="1"/>
  <c r="C11210" i="1"/>
  <c r="E4317" i="1"/>
  <c r="C4318" i="1"/>
  <c r="C6895" i="1"/>
  <c r="E6894" i="1"/>
  <c r="C5297" i="1"/>
  <c r="E5296" i="1"/>
  <c r="E11210" i="1" l="1"/>
  <c r="C11211" i="1"/>
  <c r="E5297" i="1"/>
  <c r="C5298" i="1"/>
  <c r="E6895" i="1"/>
  <c r="C6896" i="1"/>
  <c r="C4319" i="1"/>
  <c r="E4318" i="1"/>
  <c r="E11211" i="1" l="1"/>
  <c r="C11212" i="1"/>
  <c r="E6896" i="1"/>
  <c r="C6897" i="1"/>
  <c r="E5298" i="1"/>
  <c r="C5299" i="1"/>
  <c r="E4319" i="1"/>
  <c r="C4320" i="1"/>
  <c r="E11212" i="1" l="1"/>
  <c r="C11213" i="1"/>
  <c r="E4320" i="1"/>
  <c r="C4321" i="1"/>
  <c r="C5300" i="1"/>
  <c r="E5299" i="1"/>
  <c r="E6897" i="1"/>
  <c r="C6898" i="1"/>
  <c r="C11214" i="1" l="1"/>
  <c r="E11213" i="1"/>
  <c r="C5301" i="1"/>
  <c r="E5300" i="1"/>
  <c r="E4321" i="1"/>
  <c r="C4322" i="1"/>
  <c r="C6899" i="1"/>
  <c r="E6898" i="1"/>
  <c r="C11215" i="1" l="1"/>
  <c r="E11214" i="1"/>
  <c r="E6899" i="1"/>
  <c r="C6900" i="1"/>
  <c r="C4323" i="1"/>
  <c r="E4322" i="1"/>
  <c r="E5301" i="1"/>
  <c r="C5302" i="1"/>
  <c r="C11216" i="1" l="1"/>
  <c r="E11215" i="1"/>
  <c r="E4323" i="1"/>
  <c r="C4324" i="1"/>
  <c r="E6900" i="1"/>
  <c r="C6901" i="1"/>
  <c r="E5302" i="1"/>
  <c r="C5303" i="1"/>
  <c r="C11217" i="1" l="1"/>
  <c r="E11216" i="1"/>
  <c r="E4324" i="1"/>
  <c r="C4325" i="1"/>
  <c r="C5304" i="1"/>
  <c r="E5303" i="1"/>
  <c r="E6901" i="1"/>
  <c r="C6902" i="1"/>
  <c r="C11218" i="1" l="1"/>
  <c r="E11217" i="1"/>
  <c r="C5305" i="1"/>
  <c r="E5304" i="1"/>
  <c r="E4325" i="1"/>
  <c r="C4326" i="1"/>
  <c r="C6903" i="1"/>
  <c r="E6902" i="1"/>
  <c r="C11219" i="1" l="1"/>
  <c r="E11218" i="1"/>
  <c r="E6903" i="1"/>
  <c r="C6904" i="1"/>
  <c r="C4327" i="1"/>
  <c r="E4326" i="1"/>
  <c r="E5305" i="1"/>
  <c r="C5306" i="1"/>
  <c r="C11220" i="1" l="1"/>
  <c r="E11219" i="1"/>
  <c r="E4327" i="1"/>
  <c r="C4328" i="1"/>
  <c r="E6904" i="1"/>
  <c r="C6905" i="1"/>
  <c r="E5306" i="1"/>
  <c r="C5307" i="1"/>
  <c r="C11221" i="1" l="1"/>
  <c r="E11220" i="1"/>
  <c r="C5308" i="1"/>
  <c r="E5307" i="1"/>
  <c r="E6905" i="1"/>
  <c r="C6906" i="1"/>
  <c r="E4328" i="1"/>
  <c r="C4329" i="1"/>
  <c r="C11222" i="1" l="1"/>
  <c r="E11221" i="1"/>
  <c r="E4329" i="1"/>
  <c r="C4330" i="1"/>
  <c r="C6907" i="1"/>
  <c r="E6906" i="1"/>
  <c r="C5309" i="1"/>
  <c r="E5308" i="1"/>
  <c r="C11223" i="1" l="1"/>
  <c r="E11222" i="1"/>
  <c r="E5309" i="1"/>
  <c r="C5310" i="1"/>
  <c r="E6907" i="1"/>
  <c r="C6908" i="1"/>
  <c r="C4331" i="1"/>
  <c r="E4330" i="1"/>
  <c r="C11224" i="1" l="1"/>
  <c r="E11223" i="1"/>
  <c r="E6908" i="1"/>
  <c r="C6909" i="1"/>
  <c r="E5310" i="1"/>
  <c r="C5311" i="1"/>
  <c r="E4331" i="1"/>
  <c r="C4332" i="1"/>
  <c r="C11225" i="1" l="1"/>
  <c r="E11224" i="1"/>
  <c r="C5312" i="1"/>
  <c r="E5311" i="1"/>
  <c r="E6909" i="1"/>
  <c r="C6910" i="1"/>
  <c r="E4332" i="1"/>
  <c r="C4333" i="1"/>
  <c r="C11226" i="1" l="1"/>
  <c r="E11225" i="1"/>
  <c r="E4333" i="1"/>
  <c r="C4334" i="1"/>
  <c r="C6911" i="1"/>
  <c r="E6910" i="1"/>
  <c r="C5313" i="1"/>
  <c r="E5312" i="1"/>
  <c r="C11227" i="1" l="1"/>
  <c r="E11226" i="1"/>
  <c r="E5313" i="1"/>
  <c r="C5314" i="1"/>
  <c r="E6911" i="1"/>
  <c r="C6912" i="1"/>
  <c r="C4335" i="1"/>
  <c r="E4334" i="1"/>
  <c r="C11228" i="1" l="1"/>
  <c r="E11227" i="1"/>
  <c r="E6912" i="1"/>
  <c r="C6913" i="1"/>
  <c r="E5314" i="1"/>
  <c r="C5315" i="1"/>
  <c r="E4335" i="1"/>
  <c r="C4336" i="1"/>
  <c r="C11229" i="1" l="1"/>
  <c r="E11228" i="1"/>
  <c r="E4336" i="1"/>
  <c r="C4337" i="1"/>
  <c r="C5316" i="1"/>
  <c r="E5315" i="1"/>
  <c r="E6913" i="1"/>
  <c r="C6914" i="1"/>
  <c r="E11229" i="1" l="1"/>
  <c r="C11230" i="1"/>
  <c r="C5317" i="1"/>
  <c r="E5316" i="1"/>
  <c r="E4337" i="1"/>
  <c r="C4338" i="1"/>
  <c r="C6915" i="1"/>
  <c r="E6914" i="1"/>
  <c r="C11231" i="1" l="1"/>
  <c r="E11230" i="1"/>
  <c r="C4339" i="1"/>
  <c r="E4338" i="1"/>
  <c r="E6915" i="1"/>
  <c r="C6916" i="1"/>
  <c r="E5317" i="1"/>
  <c r="C5318" i="1"/>
  <c r="C11232" i="1" l="1"/>
  <c r="E11231" i="1"/>
  <c r="E5318" i="1"/>
  <c r="C5319" i="1"/>
  <c r="E6916" i="1"/>
  <c r="C6917" i="1"/>
  <c r="E4339" i="1"/>
  <c r="C4340" i="1"/>
  <c r="E11232" i="1" l="1"/>
  <c r="C11233" i="1"/>
  <c r="E6917" i="1"/>
  <c r="C6918" i="1"/>
  <c r="C5320" i="1"/>
  <c r="E5319" i="1"/>
  <c r="E4340" i="1"/>
  <c r="C4341" i="1"/>
  <c r="C11234" i="1" l="1"/>
  <c r="E11233" i="1"/>
  <c r="C5321" i="1"/>
  <c r="E5320" i="1"/>
  <c r="C6919" i="1"/>
  <c r="E6918" i="1"/>
  <c r="E4341" i="1"/>
  <c r="C4342" i="1"/>
  <c r="C11235" i="1" l="1"/>
  <c r="E11234" i="1"/>
  <c r="E6919" i="1"/>
  <c r="C6920" i="1"/>
  <c r="C4343" i="1"/>
  <c r="E4342" i="1"/>
  <c r="E5321" i="1"/>
  <c r="C5322" i="1"/>
  <c r="C11236" i="1" l="1"/>
  <c r="E11235" i="1"/>
  <c r="E4343" i="1"/>
  <c r="C4344" i="1"/>
  <c r="E6920" i="1"/>
  <c r="C6921" i="1"/>
  <c r="E5322" i="1"/>
  <c r="C5323" i="1"/>
  <c r="C11237" i="1" l="1"/>
  <c r="E11236" i="1"/>
  <c r="C5324" i="1"/>
  <c r="E5323" i="1"/>
  <c r="E6921" i="1"/>
  <c r="C6922" i="1"/>
  <c r="E4344" i="1"/>
  <c r="C4345" i="1"/>
  <c r="E11237" i="1" l="1"/>
  <c r="C11238" i="1"/>
  <c r="C6923" i="1"/>
  <c r="E6922" i="1"/>
  <c r="E4345" i="1"/>
  <c r="C4346" i="1"/>
  <c r="C5325" i="1"/>
  <c r="E5324" i="1"/>
  <c r="C11239" i="1" l="1"/>
  <c r="E11238" i="1"/>
  <c r="E5325" i="1"/>
  <c r="C5326" i="1"/>
  <c r="C4347" i="1"/>
  <c r="E4346" i="1"/>
  <c r="E6923" i="1"/>
  <c r="C6924" i="1"/>
  <c r="C11240" i="1" l="1"/>
  <c r="E11239" i="1"/>
  <c r="E6924" i="1"/>
  <c r="C6925" i="1"/>
  <c r="E4347" i="1"/>
  <c r="C4348" i="1"/>
  <c r="E5326" i="1"/>
  <c r="C5327" i="1"/>
  <c r="C11241" i="1" l="1"/>
  <c r="E11240" i="1"/>
  <c r="C5328" i="1"/>
  <c r="E5327" i="1"/>
  <c r="E4348" i="1"/>
  <c r="C4349" i="1"/>
  <c r="E6925" i="1"/>
  <c r="C6926" i="1"/>
  <c r="C11242" i="1" l="1"/>
  <c r="E11241" i="1"/>
  <c r="C6927" i="1"/>
  <c r="E6926" i="1"/>
  <c r="E4349" i="1"/>
  <c r="C4350" i="1"/>
  <c r="C5329" i="1"/>
  <c r="E5328" i="1"/>
  <c r="E11242" i="1" l="1"/>
  <c r="C11243" i="1"/>
  <c r="C4351" i="1"/>
  <c r="E4350" i="1"/>
  <c r="E5329" i="1"/>
  <c r="C5330" i="1"/>
  <c r="E6927" i="1"/>
  <c r="C6928" i="1"/>
  <c r="E11243" i="1" l="1"/>
  <c r="C11244" i="1"/>
  <c r="E6928" i="1"/>
  <c r="C6929" i="1"/>
  <c r="E5330" i="1"/>
  <c r="C5331" i="1"/>
  <c r="E4351" i="1"/>
  <c r="C4352" i="1"/>
  <c r="C11245" i="1" l="1"/>
  <c r="E11244" i="1"/>
  <c r="E4352" i="1"/>
  <c r="C4353" i="1"/>
  <c r="C5332" i="1"/>
  <c r="E5331" i="1"/>
  <c r="E6929" i="1"/>
  <c r="C6930" i="1"/>
  <c r="C11246" i="1" l="1"/>
  <c r="E11245" i="1"/>
  <c r="C6931" i="1"/>
  <c r="E6930" i="1"/>
  <c r="C5333" i="1"/>
  <c r="E5332" i="1"/>
  <c r="E4353" i="1"/>
  <c r="C4354" i="1"/>
  <c r="C11247" i="1" l="1"/>
  <c r="E11246" i="1"/>
  <c r="E5333" i="1"/>
  <c r="C5334" i="1"/>
  <c r="C4355" i="1"/>
  <c r="E4354" i="1"/>
  <c r="E6931" i="1"/>
  <c r="C6932" i="1"/>
  <c r="C11248" i="1" l="1"/>
  <c r="E11247" i="1"/>
  <c r="E6932" i="1"/>
  <c r="C6933" i="1"/>
  <c r="E4355" i="1"/>
  <c r="C4356" i="1"/>
  <c r="E5334" i="1"/>
  <c r="C5335" i="1"/>
  <c r="C11249" i="1" l="1"/>
  <c r="E11248" i="1"/>
  <c r="E6933" i="1"/>
  <c r="C6934" i="1"/>
  <c r="C5336" i="1"/>
  <c r="E5335" i="1"/>
  <c r="E4356" i="1"/>
  <c r="C4357" i="1"/>
  <c r="C11250" i="1" l="1"/>
  <c r="E11249" i="1"/>
  <c r="C5337" i="1"/>
  <c r="E5336" i="1"/>
  <c r="C6935" i="1"/>
  <c r="E6934" i="1"/>
  <c r="E4357" i="1"/>
  <c r="C4358" i="1"/>
  <c r="C11251" i="1" l="1"/>
  <c r="E11250" i="1"/>
  <c r="E6935" i="1"/>
  <c r="C6936" i="1"/>
  <c r="C4359" i="1"/>
  <c r="E4358" i="1"/>
  <c r="E5337" i="1"/>
  <c r="C5338" i="1"/>
  <c r="C11252" i="1" l="1"/>
  <c r="E11251" i="1"/>
  <c r="E4359" i="1"/>
  <c r="C4360" i="1"/>
  <c r="E6936" i="1"/>
  <c r="C6937" i="1"/>
  <c r="E5338" i="1"/>
  <c r="C5339" i="1"/>
  <c r="C11253" i="1" l="1"/>
  <c r="E11252" i="1"/>
  <c r="C5340" i="1"/>
  <c r="E5339" i="1"/>
  <c r="E6937" i="1"/>
  <c r="C6938" i="1"/>
  <c r="E4360" i="1"/>
  <c r="C4361" i="1"/>
  <c r="C11254" i="1" l="1"/>
  <c r="E11253" i="1"/>
  <c r="E4361" i="1"/>
  <c r="C4362" i="1"/>
  <c r="C6939" i="1"/>
  <c r="E6938" i="1"/>
  <c r="C5341" i="1"/>
  <c r="E5340" i="1"/>
  <c r="C11255" i="1" l="1"/>
  <c r="E11254" i="1"/>
  <c r="E5341" i="1"/>
  <c r="C5342" i="1"/>
  <c r="E6939" i="1"/>
  <c r="C6940" i="1"/>
  <c r="C4363" i="1"/>
  <c r="E4362" i="1"/>
  <c r="C11256" i="1" l="1"/>
  <c r="E11255" i="1"/>
  <c r="E4363" i="1"/>
  <c r="C4364" i="1"/>
  <c r="E5342" i="1"/>
  <c r="C5343" i="1"/>
  <c r="E6940" i="1"/>
  <c r="C6941" i="1"/>
  <c r="C11257" i="1" l="1"/>
  <c r="E11256" i="1"/>
  <c r="E6941" i="1"/>
  <c r="C6942" i="1"/>
  <c r="C5344" i="1"/>
  <c r="E5343" i="1"/>
  <c r="E4364" i="1"/>
  <c r="C4365" i="1"/>
  <c r="E11257" i="1" l="1"/>
  <c r="C11258" i="1"/>
  <c r="C5345" i="1"/>
  <c r="E5344" i="1"/>
  <c r="C6943" i="1"/>
  <c r="E6942" i="1"/>
  <c r="E4365" i="1"/>
  <c r="C4366" i="1"/>
  <c r="E11258" i="1" l="1"/>
  <c r="C11259" i="1"/>
  <c r="C4367" i="1"/>
  <c r="E4366" i="1"/>
  <c r="E6943" i="1"/>
  <c r="C6944" i="1"/>
  <c r="E5345" i="1"/>
  <c r="C5346" i="1"/>
  <c r="C11260" i="1" l="1"/>
  <c r="E11259" i="1"/>
  <c r="E5346" i="1"/>
  <c r="C5347" i="1"/>
  <c r="E6944" i="1"/>
  <c r="C6945" i="1"/>
  <c r="E4367" i="1"/>
  <c r="C4368" i="1"/>
  <c r="C11261" i="1" l="1"/>
  <c r="E11260" i="1"/>
  <c r="E4368" i="1"/>
  <c r="C4369" i="1"/>
  <c r="E6945" i="1"/>
  <c r="C6946" i="1"/>
  <c r="C5348" i="1"/>
  <c r="E5347" i="1"/>
  <c r="C11262" i="1" l="1"/>
  <c r="E11261" i="1"/>
  <c r="C5349" i="1"/>
  <c r="E5348" i="1"/>
  <c r="E4369" i="1"/>
  <c r="C4370" i="1"/>
  <c r="C6947" i="1"/>
  <c r="E6946" i="1"/>
  <c r="C11263" i="1" l="1"/>
  <c r="E11262" i="1"/>
  <c r="C4371" i="1"/>
  <c r="E4370" i="1"/>
  <c r="E6947" i="1"/>
  <c r="C6948" i="1"/>
  <c r="E5349" i="1"/>
  <c r="C5350" i="1"/>
  <c r="E11263" i="1" l="1"/>
  <c r="C11264" i="1"/>
  <c r="E5350" i="1"/>
  <c r="C5351" i="1"/>
  <c r="E6948" i="1"/>
  <c r="C6949" i="1"/>
  <c r="E4371" i="1"/>
  <c r="C4372" i="1"/>
  <c r="E11264" i="1" l="1"/>
  <c r="C11265" i="1"/>
  <c r="E4372" i="1"/>
  <c r="C4373" i="1"/>
  <c r="E6949" i="1"/>
  <c r="C6950" i="1"/>
  <c r="C5352" i="1"/>
  <c r="E5351" i="1"/>
  <c r="C11266" i="1" l="1"/>
  <c r="E11265" i="1"/>
  <c r="C5353" i="1"/>
  <c r="E5352" i="1"/>
  <c r="E4373" i="1"/>
  <c r="C4374" i="1"/>
  <c r="C6951" i="1"/>
  <c r="E6950" i="1"/>
  <c r="C11267" i="1" l="1"/>
  <c r="E11266" i="1"/>
  <c r="E6951" i="1"/>
  <c r="C6952" i="1"/>
  <c r="C4375" i="1"/>
  <c r="E4374" i="1"/>
  <c r="E5353" i="1"/>
  <c r="C5354" i="1"/>
  <c r="E11267" i="1" l="1"/>
  <c r="C11268" i="1"/>
  <c r="E4375" i="1"/>
  <c r="C4376" i="1"/>
  <c r="E6952" i="1"/>
  <c r="C6953" i="1"/>
  <c r="E5354" i="1"/>
  <c r="C5355" i="1"/>
  <c r="C11269" i="1" l="1"/>
  <c r="E11268" i="1"/>
  <c r="C5356" i="1"/>
  <c r="E5355" i="1"/>
  <c r="E6953" i="1"/>
  <c r="C6954" i="1"/>
  <c r="E4376" i="1"/>
  <c r="C4377" i="1"/>
  <c r="C11270" i="1" l="1"/>
  <c r="E11269" i="1"/>
  <c r="E4377" i="1"/>
  <c r="C4378" i="1"/>
  <c r="C6955" i="1"/>
  <c r="E6954" i="1"/>
  <c r="C5357" i="1"/>
  <c r="E5356" i="1"/>
  <c r="E11270" i="1" l="1"/>
  <c r="C11271" i="1"/>
  <c r="E5357" i="1"/>
  <c r="C5358" i="1"/>
  <c r="E6955" i="1"/>
  <c r="C6956" i="1"/>
  <c r="C4379" i="1"/>
  <c r="E4378" i="1"/>
  <c r="C11272" i="1" l="1"/>
  <c r="E11271" i="1"/>
  <c r="E6956" i="1"/>
  <c r="C6957" i="1"/>
  <c r="E5358" i="1"/>
  <c r="C5359" i="1"/>
  <c r="E4379" i="1"/>
  <c r="C4380" i="1"/>
  <c r="C11273" i="1" l="1"/>
  <c r="E11272" i="1"/>
  <c r="E4380" i="1"/>
  <c r="C4381" i="1"/>
  <c r="C5360" i="1"/>
  <c r="E5359" i="1"/>
  <c r="E6957" i="1"/>
  <c r="C6958" i="1"/>
  <c r="E11273" i="1" l="1"/>
  <c r="C11274" i="1"/>
  <c r="C6959" i="1"/>
  <c r="E6958" i="1"/>
  <c r="C5361" i="1"/>
  <c r="E5360" i="1"/>
  <c r="E4381" i="1"/>
  <c r="C4382" i="1"/>
  <c r="E11274" i="1" l="1"/>
  <c r="C11275" i="1"/>
  <c r="C4383" i="1"/>
  <c r="E4382" i="1"/>
  <c r="E5361" i="1"/>
  <c r="C5362" i="1"/>
  <c r="E6959" i="1"/>
  <c r="C6960" i="1"/>
  <c r="E11275" i="1" l="1"/>
  <c r="C11276" i="1"/>
  <c r="E6960" i="1"/>
  <c r="C6961" i="1"/>
  <c r="E5362" i="1"/>
  <c r="C5363" i="1"/>
  <c r="E4383" i="1"/>
  <c r="C4384" i="1"/>
  <c r="E11276" i="1" l="1"/>
  <c r="C11277" i="1"/>
  <c r="E4384" i="1"/>
  <c r="C4385" i="1"/>
  <c r="C5364" i="1"/>
  <c r="E5363" i="1"/>
  <c r="E6961" i="1"/>
  <c r="C6962" i="1"/>
  <c r="C11278" i="1" l="1"/>
  <c r="E11277" i="1"/>
  <c r="C6963" i="1"/>
  <c r="E6962" i="1"/>
  <c r="E4385" i="1"/>
  <c r="C4386" i="1"/>
  <c r="C5365" i="1"/>
  <c r="E5364" i="1"/>
  <c r="E11278" i="1" l="1"/>
  <c r="C11279" i="1"/>
  <c r="C4387" i="1"/>
  <c r="E4386" i="1"/>
  <c r="E5365" i="1"/>
  <c r="C5366" i="1"/>
  <c r="E6963" i="1"/>
  <c r="C6964" i="1"/>
  <c r="C11280" i="1" l="1"/>
  <c r="E11279" i="1"/>
  <c r="E6964" i="1"/>
  <c r="C6965" i="1"/>
  <c r="E5366" i="1"/>
  <c r="C5367" i="1"/>
  <c r="E4387" i="1"/>
  <c r="C4388" i="1"/>
  <c r="E11280" i="1" l="1"/>
  <c r="C11281" i="1"/>
  <c r="E4388" i="1"/>
  <c r="C4389" i="1"/>
  <c r="C5368" i="1"/>
  <c r="E5367" i="1"/>
  <c r="E6965" i="1"/>
  <c r="C6966" i="1"/>
  <c r="C11282" i="1" l="1"/>
  <c r="E11281" i="1"/>
  <c r="C5369" i="1"/>
  <c r="E5368" i="1"/>
  <c r="E4389" i="1"/>
  <c r="C4390" i="1"/>
  <c r="C6967" i="1"/>
  <c r="E6966" i="1"/>
  <c r="E11282" i="1" l="1"/>
  <c r="C11283" i="1"/>
  <c r="E6967" i="1"/>
  <c r="C6968" i="1"/>
  <c r="C4391" i="1"/>
  <c r="E4390" i="1"/>
  <c r="E5369" i="1"/>
  <c r="C5370" i="1"/>
  <c r="C11284" i="1" l="1"/>
  <c r="E11283" i="1"/>
  <c r="E4391" i="1"/>
  <c r="C4392" i="1"/>
  <c r="E6968" i="1"/>
  <c r="C6969" i="1"/>
  <c r="E5370" i="1"/>
  <c r="C5371" i="1"/>
  <c r="C11285" i="1" l="1"/>
  <c r="E11284" i="1"/>
  <c r="C5372" i="1"/>
  <c r="E5371" i="1"/>
  <c r="E6969" i="1"/>
  <c r="C6970" i="1"/>
  <c r="E4392" i="1"/>
  <c r="C4393" i="1"/>
  <c r="E11285" i="1" l="1"/>
  <c r="C11286" i="1"/>
  <c r="E4393" i="1"/>
  <c r="C4394" i="1"/>
  <c r="C6971" i="1"/>
  <c r="E6970" i="1"/>
  <c r="C5373" i="1"/>
  <c r="E5372" i="1"/>
  <c r="E11286" i="1" l="1"/>
  <c r="C11287" i="1"/>
  <c r="E5373" i="1"/>
  <c r="C5374" i="1"/>
  <c r="E6971" i="1"/>
  <c r="C6972" i="1"/>
  <c r="C4395" i="1"/>
  <c r="E4394" i="1"/>
  <c r="C11288" i="1" l="1"/>
  <c r="E11287" i="1"/>
  <c r="E6972" i="1"/>
  <c r="C6973" i="1"/>
  <c r="E5374" i="1"/>
  <c r="C5375" i="1"/>
  <c r="E4395" i="1"/>
  <c r="C4396" i="1"/>
  <c r="E11288" i="1" l="1"/>
  <c r="C11289" i="1"/>
  <c r="E4396" i="1"/>
  <c r="C4397" i="1"/>
  <c r="C5376" i="1"/>
  <c r="E5375" i="1"/>
  <c r="E6973" i="1"/>
  <c r="C6974" i="1"/>
  <c r="C11290" i="1" l="1"/>
  <c r="E11289" i="1"/>
  <c r="C5377" i="1"/>
  <c r="E5376" i="1"/>
  <c r="E4397" i="1"/>
  <c r="C4398" i="1"/>
  <c r="C6975" i="1"/>
  <c r="E6974" i="1"/>
  <c r="C11291" i="1" l="1"/>
  <c r="E11290" i="1"/>
  <c r="E6975" i="1"/>
  <c r="C6976" i="1"/>
  <c r="C4399" i="1"/>
  <c r="E4398" i="1"/>
  <c r="E5377" i="1"/>
  <c r="C5378" i="1"/>
  <c r="C11292" i="1" l="1"/>
  <c r="E11291" i="1"/>
  <c r="E4399" i="1"/>
  <c r="C4400" i="1"/>
  <c r="E6976" i="1"/>
  <c r="C6977" i="1"/>
  <c r="E5378" i="1"/>
  <c r="C5379" i="1"/>
  <c r="C11293" i="1" l="1"/>
  <c r="E11292" i="1"/>
  <c r="C5380" i="1"/>
  <c r="E5379" i="1"/>
  <c r="E6977" i="1"/>
  <c r="C6978" i="1"/>
  <c r="E4400" i="1"/>
  <c r="C4401" i="1"/>
  <c r="C11294" i="1" l="1"/>
  <c r="E11293" i="1"/>
  <c r="E4401" i="1"/>
  <c r="C4402" i="1"/>
  <c r="C6979" i="1"/>
  <c r="E6978" i="1"/>
  <c r="C5381" i="1"/>
  <c r="E5380" i="1"/>
  <c r="C11295" i="1" l="1"/>
  <c r="E11294" i="1"/>
  <c r="E5381" i="1"/>
  <c r="C5382" i="1"/>
  <c r="E6979" i="1"/>
  <c r="C6980" i="1"/>
  <c r="C4403" i="1"/>
  <c r="E4402" i="1"/>
  <c r="C11296" i="1" l="1"/>
  <c r="E11295" i="1"/>
  <c r="E6980" i="1"/>
  <c r="C6981" i="1"/>
  <c r="E5382" i="1"/>
  <c r="C5383" i="1"/>
  <c r="E4403" i="1"/>
  <c r="C4404" i="1"/>
  <c r="C11297" i="1" l="1"/>
  <c r="E11296" i="1"/>
  <c r="C5384" i="1"/>
  <c r="E5383" i="1"/>
  <c r="E6981" i="1"/>
  <c r="C6982" i="1"/>
  <c r="E4404" i="1"/>
  <c r="C4405" i="1"/>
  <c r="C11298" i="1" l="1"/>
  <c r="E11297" i="1"/>
  <c r="E4405" i="1"/>
  <c r="C4406" i="1"/>
  <c r="C6983" i="1"/>
  <c r="E6982" i="1"/>
  <c r="C5385" i="1"/>
  <c r="E5384" i="1"/>
  <c r="C11299" i="1" l="1"/>
  <c r="E11298" i="1"/>
  <c r="E5385" i="1"/>
  <c r="C5386" i="1"/>
  <c r="E6983" i="1"/>
  <c r="C6984" i="1"/>
  <c r="C4407" i="1"/>
  <c r="E4406" i="1"/>
  <c r="C11300" i="1" l="1"/>
  <c r="E11299" i="1"/>
  <c r="E6984" i="1"/>
  <c r="C6985" i="1"/>
  <c r="E5386" i="1"/>
  <c r="C5387" i="1"/>
  <c r="E4407" i="1"/>
  <c r="C4408" i="1"/>
  <c r="E11300" i="1" l="1"/>
  <c r="C11301" i="1"/>
  <c r="E4408" i="1"/>
  <c r="C4409" i="1"/>
  <c r="C5388" i="1"/>
  <c r="E5387" i="1"/>
  <c r="E6985" i="1"/>
  <c r="C6986" i="1"/>
  <c r="E11301" i="1" l="1"/>
  <c r="C11302" i="1"/>
  <c r="C5389" i="1"/>
  <c r="E5388" i="1"/>
  <c r="E4409" i="1"/>
  <c r="C4410" i="1"/>
  <c r="C6987" i="1"/>
  <c r="E6986" i="1"/>
  <c r="C11303" i="1" l="1"/>
  <c r="E11302" i="1"/>
  <c r="E6987" i="1"/>
  <c r="C6988" i="1"/>
  <c r="C4411" i="1"/>
  <c r="E4410" i="1"/>
  <c r="E5389" i="1"/>
  <c r="C5390" i="1"/>
  <c r="C11304" i="1" l="1"/>
  <c r="E11303" i="1"/>
  <c r="E4411" i="1"/>
  <c r="C4412" i="1"/>
  <c r="E6988" i="1"/>
  <c r="C6989" i="1"/>
  <c r="E5390" i="1"/>
  <c r="C5391" i="1"/>
  <c r="E11304" i="1" l="1"/>
  <c r="C11305" i="1"/>
  <c r="C5392" i="1"/>
  <c r="E5391" i="1"/>
  <c r="E6989" i="1"/>
  <c r="C6990" i="1"/>
  <c r="E4412" i="1"/>
  <c r="C4413" i="1"/>
  <c r="C11306" i="1" l="1"/>
  <c r="E11305" i="1"/>
  <c r="E4413" i="1"/>
  <c r="C4414" i="1"/>
  <c r="C6991" i="1"/>
  <c r="E6990" i="1"/>
  <c r="C5393" i="1"/>
  <c r="E5392" i="1"/>
  <c r="E11306" i="1" l="1"/>
  <c r="C11307" i="1"/>
  <c r="E5393" i="1"/>
  <c r="C5394" i="1"/>
  <c r="E6991" i="1"/>
  <c r="C6992" i="1"/>
  <c r="C4415" i="1"/>
  <c r="E4414" i="1"/>
  <c r="C11308" i="1" l="1"/>
  <c r="E11307" i="1"/>
  <c r="E6992" i="1"/>
  <c r="C6993" i="1"/>
  <c r="E5394" i="1"/>
  <c r="C5395" i="1"/>
  <c r="E4415" i="1"/>
  <c r="C4416" i="1"/>
  <c r="E11308" i="1" l="1"/>
  <c r="C11309" i="1"/>
  <c r="E4416" i="1"/>
  <c r="C4417" i="1"/>
  <c r="C5396" i="1"/>
  <c r="E5395" i="1"/>
  <c r="E6993" i="1"/>
  <c r="C6994" i="1"/>
  <c r="E11309" i="1" l="1"/>
  <c r="C11310" i="1"/>
  <c r="C5397" i="1"/>
  <c r="E5396" i="1"/>
  <c r="E4417" i="1"/>
  <c r="C4418" i="1"/>
  <c r="C6995" i="1"/>
  <c r="E6994" i="1"/>
  <c r="E11310" i="1" l="1"/>
  <c r="C11311" i="1"/>
  <c r="E6995" i="1"/>
  <c r="C6996" i="1"/>
  <c r="C4419" i="1"/>
  <c r="E4418" i="1"/>
  <c r="E5397" i="1"/>
  <c r="C5398" i="1"/>
  <c r="C11312" i="1" l="1"/>
  <c r="E11311" i="1"/>
  <c r="E4419" i="1"/>
  <c r="C4420" i="1"/>
  <c r="E6996" i="1"/>
  <c r="C6997" i="1"/>
  <c r="E5398" i="1"/>
  <c r="C5399" i="1"/>
  <c r="C11313" i="1" l="1"/>
  <c r="E11312" i="1"/>
  <c r="C5400" i="1"/>
  <c r="E5399" i="1"/>
  <c r="E6997" i="1"/>
  <c r="C6998" i="1"/>
  <c r="E4420" i="1"/>
  <c r="C4421" i="1"/>
  <c r="E11313" i="1" l="1"/>
  <c r="C11314" i="1"/>
  <c r="C6999" i="1"/>
  <c r="E6998" i="1"/>
  <c r="E4421" i="1"/>
  <c r="C4422" i="1"/>
  <c r="C5401" i="1"/>
  <c r="E5400" i="1"/>
  <c r="C11315" i="1" l="1"/>
  <c r="E11314" i="1"/>
  <c r="E5401" i="1"/>
  <c r="C5402" i="1"/>
  <c r="C4423" i="1"/>
  <c r="E4422" i="1"/>
  <c r="E6999" i="1"/>
  <c r="C7000" i="1"/>
  <c r="C11316" i="1" l="1"/>
  <c r="E11315" i="1"/>
  <c r="E7000" i="1"/>
  <c r="C7001" i="1"/>
  <c r="E4423" i="1"/>
  <c r="C4424" i="1"/>
  <c r="E5402" i="1"/>
  <c r="C5403" i="1"/>
  <c r="C11317" i="1" l="1"/>
  <c r="E11316" i="1"/>
  <c r="C5404" i="1"/>
  <c r="E5403" i="1"/>
  <c r="E4424" i="1"/>
  <c r="C4425" i="1"/>
  <c r="E7001" i="1"/>
  <c r="C7002" i="1"/>
  <c r="E11317" i="1" l="1"/>
  <c r="C11318" i="1"/>
  <c r="C7003" i="1"/>
  <c r="E7002" i="1"/>
  <c r="E4425" i="1"/>
  <c r="C4426" i="1"/>
  <c r="C5405" i="1"/>
  <c r="E5404" i="1"/>
  <c r="E11318" i="1" l="1"/>
  <c r="C11319" i="1"/>
  <c r="C4427" i="1"/>
  <c r="E4426" i="1"/>
  <c r="E5405" i="1"/>
  <c r="C5406" i="1"/>
  <c r="E7003" i="1"/>
  <c r="C7004" i="1"/>
  <c r="E11319" i="1" l="1"/>
  <c r="C11320" i="1"/>
  <c r="E5406" i="1"/>
  <c r="C5407" i="1"/>
  <c r="E7004" i="1"/>
  <c r="C7005" i="1"/>
  <c r="E4427" i="1"/>
  <c r="C4428" i="1"/>
  <c r="E11320" i="1" l="1"/>
  <c r="C11321" i="1"/>
  <c r="E4428" i="1"/>
  <c r="C4429" i="1"/>
  <c r="E7005" i="1"/>
  <c r="C7006" i="1"/>
  <c r="C5408" i="1"/>
  <c r="E5407" i="1"/>
  <c r="E11321" i="1" l="1"/>
  <c r="C11322" i="1"/>
  <c r="C7007" i="1"/>
  <c r="E7006" i="1"/>
  <c r="E4429" i="1"/>
  <c r="C4430" i="1"/>
  <c r="C5409" i="1"/>
  <c r="E5408" i="1"/>
  <c r="E11322" i="1" l="1"/>
  <c r="C11323" i="1"/>
  <c r="E5409" i="1"/>
  <c r="C5410" i="1"/>
  <c r="C4431" i="1"/>
  <c r="E4430" i="1"/>
  <c r="E7007" i="1"/>
  <c r="C7008" i="1"/>
  <c r="E11323" i="1" l="1"/>
  <c r="C11324" i="1"/>
  <c r="E4431" i="1"/>
  <c r="C4432" i="1"/>
  <c r="E5410" i="1"/>
  <c r="C5411" i="1"/>
  <c r="E7008" i="1"/>
  <c r="C7009" i="1"/>
  <c r="E11324" i="1" l="1"/>
  <c r="C11325" i="1"/>
  <c r="E7009" i="1"/>
  <c r="C7010" i="1"/>
  <c r="C5412" i="1"/>
  <c r="E5411" i="1"/>
  <c r="E4432" i="1"/>
  <c r="C4433" i="1"/>
  <c r="E11325" i="1" l="1"/>
  <c r="C11326" i="1"/>
  <c r="C5413" i="1"/>
  <c r="E5412" i="1"/>
  <c r="C7011" i="1"/>
  <c r="E7010" i="1"/>
  <c r="E4433" i="1"/>
  <c r="C4434" i="1"/>
  <c r="C11327" i="1" l="1"/>
  <c r="E11326" i="1"/>
  <c r="E7011" i="1"/>
  <c r="C7012" i="1"/>
  <c r="C4435" i="1"/>
  <c r="E4434" i="1"/>
  <c r="E5413" i="1"/>
  <c r="C5414" i="1"/>
  <c r="E11327" i="1" l="1"/>
  <c r="C11328" i="1"/>
  <c r="E4435" i="1"/>
  <c r="C4436" i="1"/>
  <c r="E7012" i="1"/>
  <c r="C7013" i="1"/>
  <c r="E5414" i="1"/>
  <c r="C5415" i="1"/>
  <c r="C11329" i="1" l="1"/>
  <c r="E11328" i="1"/>
  <c r="C5416" i="1"/>
  <c r="E5415" i="1"/>
  <c r="E7013" i="1"/>
  <c r="C7014" i="1"/>
  <c r="E4436" i="1"/>
  <c r="C4437" i="1"/>
  <c r="E11329" i="1" l="1"/>
  <c r="C11330" i="1"/>
  <c r="E4437" i="1"/>
  <c r="C4438" i="1"/>
  <c r="C7015" i="1"/>
  <c r="E7014" i="1"/>
  <c r="C5417" i="1"/>
  <c r="E5416" i="1"/>
  <c r="E11330" i="1" l="1"/>
  <c r="C11331" i="1"/>
  <c r="E5417" i="1"/>
  <c r="C5418" i="1"/>
  <c r="E7015" i="1"/>
  <c r="C7016" i="1"/>
  <c r="C4439" i="1"/>
  <c r="E4438" i="1"/>
  <c r="C11332" i="1" l="1"/>
  <c r="E11331" i="1"/>
  <c r="E4439" i="1"/>
  <c r="C4440" i="1"/>
  <c r="E5418" i="1"/>
  <c r="C5419" i="1"/>
  <c r="E7016" i="1"/>
  <c r="C7017" i="1"/>
  <c r="C11333" i="1" l="1"/>
  <c r="E11332" i="1"/>
  <c r="C5420" i="1"/>
  <c r="E5419" i="1"/>
  <c r="E4440" i="1"/>
  <c r="C4441" i="1"/>
  <c r="E7017" i="1"/>
  <c r="C7018" i="1"/>
  <c r="E11333" i="1" l="1"/>
  <c r="C11334" i="1"/>
  <c r="E4441" i="1"/>
  <c r="C4442" i="1"/>
  <c r="C7019" i="1"/>
  <c r="E7018" i="1"/>
  <c r="C5421" i="1"/>
  <c r="E5420" i="1"/>
  <c r="C11335" i="1" l="1"/>
  <c r="E11334" i="1"/>
  <c r="E5421" i="1"/>
  <c r="C5422" i="1"/>
  <c r="E7019" i="1"/>
  <c r="C7020" i="1"/>
  <c r="C4443" i="1"/>
  <c r="E4442" i="1"/>
  <c r="C11336" i="1" l="1"/>
  <c r="E11335" i="1"/>
  <c r="E7020" i="1"/>
  <c r="C7021" i="1"/>
  <c r="E5422" i="1"/>
  <c r="C5423" i="1"/>
  <c r="E4443" i="1"/>
  <c r="C4444" i="1"/>
  <c r="C11337" i="1" l="1"/>
  <c r="E11336" i="1"/>
  <c r="E4444" i="1"/>
  <c r="C4445" i="1"/>
  <c r="E7021" i="1"/>
  <c r="C7022" i="1"/>
  <c r="C5424" i="1"/>
  <c r="E5423" i="1"/>
  <c r="C11338" i="1" l="1"/>
  <c r="E11337" i="1"/>
  <c r="C5425" i="1"/>
  <c r="E5424" i="1"/>
  <c r="C7023" i="1"/>
  <c r="E7022" i="1"/>
  <c r="E4445" i="1"/>
  <c r="C4446" i="1"/>
  <c r="C11339" i="1" l="1"/>
  <c r="E11338" i="1"/>
  <c r="C4447" i="1"/>
  <c r="E4446" i="1"/>
  <c r="E7023" i="1"/>
  <c r="C7024" i="1"/>
  <c r="E5425" i="1"/>
  <c r="C5426" i="1"/>
  <c r="C11340" i="1" l="1"/>
  <c r="E11339" i="1"/>
  <c r="E7024" i="1"/>
  <c r="C7025" i="1"/>
  <c r="E5426" i="1"/>
  <c r="C5427" i="1"/>
  <c r="E4447" i="1"/>
  <c r="C4448" i="1"/>
  <c r="C11341" i="1" l="1"/>
  <c r="E11340" i="1"/>
  <c r="E4448" i="1"/>
  <c r="C4449" i="1"/>
  <c r="E7025" i="1"/>
  <c r="C7026" i="1"/>
  <c r="C5428" i="1"/>
  <c r="E5427" i="1"/>
  <c r="E11341" i="1" l="1"/>
  <c r="C11342" i="1"/>
  <c r="C7027" i="1"/>
  <c r="E7026" i="1"/>
  <c r="E4449" i="1"/>
  <c r="C4450" i="1"/>
  <c r="C5429" i="1"/>
  <c r="E5428" i="1"/>
  <c r="C11343" i="1" l="1"/>
  <c r="E11342" i="1"/>
  <c r="E5429" i="1"/>
  <c r="C5430" i="1"/>
  <c r="C4451" i="1"/>
  <c r="E4450" i="1"/>
  <c r="E7027" i="1"/>
  <c r="C7028" i="1"/>
  <c r="C11344" i="1" l="1"/>
  <c r="E11343" i="1"/>
  <c r="E4451" i="1"/>
  <c r="C4452" i="1"/>
  <c r="E5430" i="1"/>
  <c r="C5431" i="1"/>
  <c r="E7028" i="1"/>
  <c r="C7029" i="1"/>
  <c r="E11344" i="1" l="1"/>
  <c r="C11345" i="1"/>
  <c r="E7029" i="1"/>
  <c r="C7030" i="1"/>
  <c r="C5432" i="1"/>
  <c r="E5431" i="1"/>
  <c r="E4452" i="1"/>
  <c r="C4453" i="1"/>
  <c r="C11346" i="1" l="1"/>
  <c r="E11345" i="1"/>
  <c r="C5433" i="1"/>
  <c r="E5432" i="1"/>
  <c r="C7031" i="1"/>
  <c r="E7030" i="1"/>
  <c r="E4453" i="1"/>
  <c r="C4454" i="1"/>
  <c r="C11347" i="1" l="1"/>
  <c r="E11346" i="1"/>
  <c r="C4455" i="1"/>
  <c r="E4454" i="1"/>
  <c r="E7031" i="1"/>
  <c r="C7032" i="1"/>
  <c r="E5433" i="1"/>
  <c r="C5434" i="1"/>
  <c r="E11347" i="1" l="1"/>
  <c r="C11348" i="1"/>
  <c r="E7032" i="1"/>
  <c r="C7033" i="1"/>
  <c r="E5434" i="1"/>
  <c r="C5435" i="1"/>
  <c r="E4455" i="1"/>
  <c r="C4456" i="1"/>
  <c r="C11349" i="1" l="1"/>
  <c r="E11348" i="1"/>
  <c r="E4456" i="1"/>
  <c r="C4457" i="1"/>
  <c r="C5436" i="1"/>
  <c r="E5435" i="1"/>
  <c r="E7033" i="1"/>
  <c r="C7034" i="1"/>
  <c r="E11349" i="1" l="1"/>
  <c r="C11350" i="1"/>
  <c r="C5437" i="1"/>
  <c r="E5436" i="1"/>
  <c r="E4457" i="1"/>
  <c r="C4458" i="1"/>
  <c r="C7035" i="1"/>
  <c r="E7034" i="1"/>
  <c r="C11351" i="1" l="1"/>
  <c r="E11350" i="1"/>
  <c r="E7035" i="1"/>
  <c r="C7036" i="1"/>
  <c r="C4459" i="1"/>
  <c r="E4458" i="1"/>
  <c r="E5437" i="1"/>
  <c r="C5438" i="1"/>
  <c r="C11352" i="1" l="1"/>
  <c r="E11351" i="1"/>
  <c r="E5438" i="1"/>
  <c r="C5439" i="1"/>
  <c r="E4459" i="1"/>
  <c r="C4460" i="1"/>
  <c r="E7036" i="1"/>
  <c r="C7037" i="1"/>
  <c r="E11352" i="1" l="1"/>
  <c r="C11353" i="1"/>
  <c r="E7037" i="1"/>
  <c r="C7038" i="1"/>
  <c r="E4460" i="1"/>
  <c r="C4461" i="1"/>
  <c r="C5440" i="1"/>
  <c r="E5439" i="1"/>
  <c r="C11354" i="1" l="1"/>
  <c r="E11353" i="1"/>
  <c r="E4461" i="1"/>
  <c r="C4462" i="1"/>
  <c r="C7039" i="1"/>
  <c r="E7038" i="1"/>
  <c r="C5441" i="1"/>
  <c r="E5440" i="1"/>
  <c r="E11354" i="1" l="1"/>
  <c r="C11355" i="1"/>
  <c r="E5441" i="1"/>
  <c r="C5442" i="1"/>
  <c r="E7039" i="1"/>
  <c r="C7040" i="1"/>
  <c r="C4463" i="1"/>
  <c r="E4462" i="1"/>
  <c r="E11355" i="1" l="1"/>
  <c r="C11356" i="1"/>
  <c r="E4463" i="1"/>
  <c r="C4464" i="1"/>
  <c r="E7040" i="1"/>
  <c r="C7041" i="1"/>
  <c r="E5442" i="1"/>
  <c r="C5443" i="1"/>
  <c r="C11357" i="1" l="1"/>
  <c r="E11356" i="1"/>
  <c r="E7041" i="1"/>
  <c r="C7042" i="1"/>
  <c r="E4464" i="1"/>
  <c r="C4465" i="1"/>
  <c r="C5444" i="1"/>
  <c r="E5443" i="1"/>
  <c r="C11358" i="1" l="1"/>
  <c r="E11357" i="1"/>
  <c r="E4465" i="1"/>
  <c r="C4466" i="1"/>
  <c r="C7043" i="1"/>
  <c r="E7042" i="1"/>
  <c r="C5445" i="1"/>
  <c r="E5444" i="1"/>
  <c r="C11359" i="1" l="1"/>
  <c r="E11358" i="1"/>
  <c r="E5445" i="1"/>
  <c r="C5446" i="1"/>
  <c r="E7043" i="1"/>
  <c r="C7044" i="1"/>
  <c r="C4467" i="1"/>
  <c r="E4466" i="1"/>
  <c r="C11360" i="1" l="1"/>
  <c r="E11359" i="1"/>
  <c r="E7044" i="1"/>
  <c r="C7045" i="1"/>
  <c r="E5446" i="1"/>
  <c r="C5447" i="1"/>
  <c r="E4467" i="1"/>
  <c r="C4468" i="1"/>
  <c r="C11361" i="1" l="1"/>
  <c r="E11360" i="1"/>
  <c r="E7045" i="1"/>
  <c r="C7046" i="1"/>
  <c r="E4468" i="1"/>
  <c r="C4469" i="1"/>
  <c r="C5448" i="1"/>
  <c r="E5447" i="1"/>
  <c r="C11362" i="1" l="1"/>
  <c r="E11361" i="1"/>
  <c r="C5449" i="1"/>
  <c r="E5448" i="1"/>
  <c r="C7047" i="1"/>
  <c r="E7046" i="1"/>
  <c r="E4469" i="1"/>
  <c r="C4470" i="1"/>
  <c r="C11363" i="1" l="1"/>
  <c r="E11362" i="1"/>
  <c r="E7047" i="1"/>
  <c r="C7048" i="1"/>
  <c r="C4471" i="1"/>
  <c r="E4470" i="1"/>
  <c r="E5449" i="1"/>
  <c r="C5450" i="1"/>
  <c r="C11364" i="1" l="1"/>
  <c r="E11363" i="1"/>
  <c r="E4471" i="1"/>
  <c r="C4472" i="1"/>
  <c r="E7048" i="1"/>
  <c r="C7049" i="1"/>
  <c r="E5450" i="1"/>
  <c r="C5451" i="1"/>
  <c r="C11365" i="1" l="1"/>
  <c r="E11364" i="1"/>
  <c r="C5452" i="1"/>
  <c r="E5451" i="1"/>
  <c r="E7049" i="1"/>
  <c r="C7050" i="1"/>
  <c r="E4472" i="1"/>
  <c r="C4473" i="1"/>
  <c r="C11366" i="1" l="1"/>
  <c r="E11365" i="1"/>
  <c r="E4473" i="1"/>
  <c r="C4474" i="1"/>
  <c r="C7051" i="1"/>
  <c r="E7050" i="1"/>
  <c r="C5453" i="1"/>
  <c r="E5452" i="1"/>
  <c r="C11367" i="1" l="1"/>
  <c r="E11366" i="1"/>
  <c r="E5453" i="1"/>
  <c r="C5454" i="1"/>
  <c r="E7051" i="1"/>
  <c r="C7052" i="1"/>
  <c r="C4475" i="1"/>
  <c r="E4474" i="1"/>
  <c r="C11368" i="1" l="1"/>
  <c r="E11367" i="1"/>
  <c r="E4475" i="1"/>
  <c r="C4476" i="1"/>
  <c r="E5454" i="1"/>
  <c r="C5455" i="1"/>
  <c r="E7052" i="1"/>
  <c r="C7053" i="1"/>
  <c r="C11369" i="1" l="1"/>
  <c r="E11368" i="1"/>
  <c r="E7053" i="1"/>
  <c r="C7054" i="1"/>
  <c r="C5456" i="1"/>
  <c r="E5455" i="1"/>
  <c r="E4476" i="1"/>
  <c r="C4477" i="1"/>
  <c r="E11369" i="1" l="1"/>
  <c r="C11370" i="1"/>
  <c r="C5457" i="1"/>
  <c r="E5456" i="1"/>
  <c r="C7055" i="1"/>
  <c r="E7054" i="1"/>
  <c r="E4477" i="1"/>
  <c r="C4478" i="1"/>
  <c r="C11371" i="1" l="1"/>
  <c r="E11370" i="1"/>
  <c r="C4479" i="1"/>
  <c r="E4478" i="1"/>
  <c r="E7055" i="1"/>
  <c r="C7056" i="1"/>
  <c r="E5457" i="1"/>
  <c r="C5458" i="1"/>
  <c r="C11372" i="1" l="1"/>
  <c r="E11371" i="1"/>
  <c r="E5458" i="1"/>
  <c r="C5459" i="1"/>
  <c r="E7056" i="1"/>
  <c r="C7057" i="1"/>
  <c r="E4479" i="1"/>
  <c r="C4480" i="1"/>
  <c r="C11373" i="1" l="1"/>
  <c r="E11372" i="1"/>
  <c r="E4480" i="1"/>
  <c r="C4481" i="1"/>
  <c r="E7057" i="1"/>
  <c r="C7058" i="1"/>
  <c r="C5460" i="1"/>
  <c r="E5459" i="1"/>
  <c r="E11373" i="1" l="1"/>
  <c r="C11374" i="1"/>
  <c r="C7059" i="1"/>
  <c r="E7058" i="1"/>
  <c r="E4481" i="1"/>
  <c r="C4482" i="1"/>
  <c r="C5461" i="1"/>
  <c r="E5460" i="1"/>
  <c r="E11374" i="1" l="1"/>
  <c r="C11375" i="1"/>
  <c r="E5461" i="1"/>
  <c r="C5462" i="1"/>
  <c r="C4483" i="1"/>
  <c r="E4482" i="1"/>
  <c r="E7059" i="1"/>
  <c r="C7060" i="1"/>
  <c r="E11375" i="1" l="1"/>
  <c r="C11376" i="1"/>
  <c r="E7060" i="1"/>
  <c r="C7061" i="1"/>
  <c r="E4483" i="1"/>
  <c r="C4484" i="1"/>
  <c r="E5462" i="1"/>
  <c r="C5463" i="1"/>
  <c r="E11376" i="1" l="1"/>
  <c r="C11377" i="1"/>
  <c r="C5464" i="1"/>
  <c r="E5463" i="1"/>
  <c r="E4484" i="1"/>
  <c r="C4485" i="1"/>
  <c r="E7061" i="1"/>
  <c r="C7062" i="1"/>
  <c r="E11377" i="1" l="1"/>
  <c r="C11378" i="1"/>
  <c r="C7063" i="1"/>
  <c r="E7062" i="1"/>
  <c r="E4485" i="1"/>
  <c r="C4486" i="1"/>
  <c r="C5465" i="1"/>
  <c r="E5464" i="1"/>
  <c r="C11379" i="1" l="1"/>
  <c r="E11378" i="1"/>
  <c r="E5465" i="1"/>
  <c r="C5466" i="1"/>
  <c r="C4487" i="1"/>
  <c r="E4486" i="1"/>
  <c r="E7063" i="1"/>
  <c r="C7064" i="1"/>
  <c r="C11380" i="1" l="1"/>
  <c r="E11379" i="1"/>
  <c r="E7064" i="1"/>
  <c r="C7065" i="1"/>
  <c r="E4487" i="1"/>
  <c r="C4488" i="1"/>
  <c r="E5466" i="1"/>
  <c r="C5467" i="1"/>
  <c r="E11380" i="1" l="1"/>
  <c r="C11381" i="1"/>
  <c r="C5468" i="1"/>
  <c r="E5467" i="1"/>
  <c r="E4488" i="1"/>
  <c r="C4489" i="1"/>
  <c r="E7065" i="1"/>
  <c r="C7066" i="1"/>
  <c r="E11381" i="1" l="1"/>
  <c r="C11382" i="1"/>
  <c r="C7067" i="1"/>
  <c r="E7066" i="1"/>
  <c r="E4489" i="1"/>
  <c r="C4490" i="1"/>
  <c r="C5469" i="1"/>
  <c r="E5468" i="1"/>
  <c r="E11382" i="1" l="1"/>
  <c r="C11383" i="1"/>
  <c r="E5469" i="1"/>
  <c r="C5470" i="1"/>
  <c r="C4491" i="1"/>
  <c r="E4490" i="1"/>
  <c r="E7067" i="1"/>
  <c r="C7068" i="1"/>
  <c r="E11383" i="1" l="1"/>
  <c r="C11384" i="1"/>
  <c r="E4491" i="1"/>
  <c r="C4492" i="1"/>
  <c r="E5470" i="1"/>
  <c r="C5471" i="1"/>
  <c r="E7068" i="1"/>
  <c r="C7069" i="1"/>
  <c r="E11384" i="1" l="1"/>
  <c r="C11385" i="1"/>
  <c r="E7069" i="1"/>
  <c r="C7070" i="1"/>
  <c r="C5472" i="1"/>
  <c r="E5471" i="1"/>
  <c r="E4492" i="1"/>
  <c r="C4493" i="1"/>
  <c r="E11385" i="1" l="1"/>
  <c r="C11386" i="1"/>
  <c r="E4493" i="1"/>
  <c r="C4494" i="1"/>
  <c r="C5473" i="1"/>
  <c r="E5472" i="1"/>
  <c r="C7071" i="1"/>
  <c r="E7070" i="1"/>
  <c r="E11386" i="1" l="1"/>
  <c r="C11387" i="1"/>
  <c r="E5473" i="1"/>
  <c r="C5474" i="1"/>
  <c r="E7071" i="1"/>
  <c r="C7072" i="1"/>
  <c r="C4495" i="1"/>
  <c r="E4494" i="1"/>
  <c r="E11387" i="1" l="1"/>
  <c r="C11388" i="1"/>
  <c r="E4495" i="1"/>
  <c r="C4496" i="1"/>
  <c r="E7072" i="1"/>
  <c r="C7073" i="1"/>
  <c r="E5474" i="1"/>
  <c r="C5475" i="1"/>
  <c r="E11388" i="1" l="1"/>
  <c r="C11389" i="1"/>
  <c r="C5476" i="1"/>
  <c r="E5475" i="1"/>
  <c r="E7073" i="1"/>
  <c r="C7074" i="1"/>
  <c r="E4496" i="1"/>
  <c r="C4497" i="1"/>
  <c r="C11390" i="1" l="1"/>
  <c r="E11389" i="1"/>
  <c r="E4497" i="1"/>
  <c r="C4498" i="1"/>
  <c r="C7075" i="1"/>
  <c r="E7074" i="1"/>
  <c r="C5477" i="1"/>
  <c r="E5476" i="1"/>
  <c r="C11391" i="1" l="1"/>
  <c r="E11390" i="1"/>
  <c r="E5477" i="1"/>
  <c r="C5478" i="1"/>
  <c r="E7075" i="1"/>
  <c r="C7076" i="1"/>
  <c r="C4499" i="1"/>
  <c r="E4498" i="1"/>
  <c r="C11392" i="1" l="1"/>
  <c r="E11391" i="1"/>
  <c r="E7076" i="1"/>
  <c r="C7077" i="1"/>
  <c r="E5478" i="1"/>
  <c r="C5479" i="1"/>
  <c r="E4499" i="1"/>
  <c r="C4500" i="1"/>
  <c r="C11393" i="1" l="1"/>
  <c r="E11392" i="1"/>
  <c r="C5480" i="1"/>
  <c r="E5479" i="1"/>
  <c r="E7077" i="1"/>
  <c r="C7078" i="1"/>
  <c r="E4500" i="1"/>
  <c r="C4501" i="1"/>
  <c r="C11394" i="1" l="1"/>
  <c r="E11393" i="1"/>
  <c r="E4501" i="1"/>
  <c r="C4502" i="1"/>
  <c r="C7079" i="1"/>
  <c r="E7078" i="1"/>
  <c r="C5481" i="1"/>
  <c r="E5480" i="1"/>
  <c r="C11395" i="1" l="1"/>
  <c r="E11394" i="1"/>
  <c r="E5481" i="1"/>
  <c r="C5482" i="1"/>
  <c r="E7079" i="1"/>
  <c r="C7080" i="1"/>
  <c r="C4503" i="1"/>
  <c r="E4502" i="1"/>
  <c r="C11396" i="1" l="1"/>
  <c r="E11395" i="1"/>
  <c r="E4503" i="1"/>
  <c r="C4504" i="1"/>
  <c r="E5482" i="1"/>
  <c r="C5483" i="1"/>
  <c r="E7080" i="1"/>
  <c r="C7081" i="1"/>
  <c r="C11397" i="1" l="1"/>
  <c r="E11396" i="1"/>
  <c r="E7081" i="1"/>
  <c r="C7082" i="1"/>
  <c r="C5484" i="1"/>
  <c r="E5483" i="1"/>
  <c r="E4504" i="1"/>
  <c r="C4505" i="1"/>
  <c r="E11397" i="1" l="1"/>
  <c r="C11398" i="1"/>
  <c r="C5485" i="1"/>
  <c r="E5484" i="1"/>
  <c r="C7083" i="1"/>
  <c r="E7082" i="1"/>
  <c r="E4505" i="1"/>
  <c r="C4506" i="1"/>
  <c r="C11399" i="1" l="1"/>
  <c r="E11398" i="1"/>
  <c r="C4507" i="1"/>
  <c r="E4506" i="1"/>
  <c r="E7083" i="1"/>
  <c r="C7084" i="1"/>
  <c r="E5485" i="1"/>
  <c r="C5486" i="1"/>
  <c r="C11400" i="1" l="1"/>
  <c r="E11399" i="1"/>
  <c r="E7084" i="1"/>
  <c r="C7085" i="1"/>
  <c r="E5486" i="1"/>
  <c r="C5487" i="1"/>
  <c r="E4507" i="1"/>
  <c r="C4508" i="1"/>
  <c r="E11400" i="1" l="1"/>
  <c r="C11401" i="1"/>
  <c r="E4508" i="1"/>
  <c r="C4509" i="1"/>
  <c r="C5488" i="1"/>
  <c r="E5487" i="1"/>
  <c r="E7085" i="1"/>
  <c r="C7086" i="1"/>
  <c r="E11401" i="1" l="1"/>
  <c r="C11402" i="1"/>
  <c r="C5489" i="1"/>
  <c r="E5488" i="1"/>
  <c r="E4509" i="1"/>
  <c r="C4510" i="1"/>
  <c r="C7087" i="1"/>
  <c r="E7086" i="1"/>
  <c r="E11402" i="1" l="1"/>
  <c r="C11403" i="1"/>
  <c r="C4511" i="1"/>
  <c r="E4510" i="1"/>
  <c r="E7087" i="1"/>
  <c r="C7088" i="1"/>
  <c r="E5489" i="1"/>
  <c r="C5490" i="1"/>
  <c r="E11403" i="1" l="1"/>
  <c r="C11404" i="1"/>
  <c r="E5490" i="1"/>
  <c r="C5491" i="1"/>
  <c r="E7088" i="1"/>
  <c r="C7089" i="1"/>
  <c r="E4511" i="1"/>
  <c r="C4512" i="1"/>
  <c r="E11404" i="1" l="1"/>
  <c r="C11405" i="1"/>
  <c r="E7089" i="1"/>
  <c r="C7090" i="1"/>
  <c r="C5492" i="1"/>
  <c r="E5491" i="1"/>
  <c r="E4512" i="1"/>
  <c r="C4513" i="1"/>
  <c r="E11405" i="1" l="1"/>
  <c r="C11406" i="1"/>
  <c r="C5493" i="1"/>
  <c r="E5492" i="1"/>
  <c r="C7091" i="1"/>
  <c r="E7090" i="1"/>
  <c r="E4513" i="1"/>
  <c r="C4514" i="1"/>
  <c r="E11406" i="1" l="1"/>
  <c r="C11407" i="1"/>
  <c r="E7091" i="1"/>
  <c r="C7092" i="1"/>
  <c r="C4515" i="1"/>
  <c r="E4514" i="1"/>
  <c r="E5493" i="1"/>
  <c r="C5494" i="1"/>
  <c r="E11407" i="1" l="1"/>
  <c r="C11408" i="1"/>
  <c r="E4515" i="1"/>
  <c r="C4516" i="1"/>
  <c r="E7092" i="1"/>
  <c r="C7093" i="1"/>
  <c r="E5494" i="1"/>
  <c r="C5495" i="1"/>
  <c r="E11408" i="1" l="1"/>
  <c r="C11409" i="1"/>
  <c r="C5496" i="1"/>
  <c r="E5495" i="1"/>
  <c r="E7093" i="1"/>
  <c r="C7094" i="1"/>
  <c r="E4516" i="1"/>
  <c r="C4517" i="1"/>
  <c r="E11409" i="1" l="1"/>
  <c r="C11410" i="1"/>
  <c r="E4517" i="1"/>
  <c r="C4518" i="1"/>
  <c r="C7095" i="1"/>
  <c r="E7094" i="1"/>
  <c r="C5497" i="1"/>
  <c r="E5496" i="1"/>
  <c r="C11411" i="1" l="1"/>
  <c r="E11410" i="1"/>
  <c r="E5497" i="1"/>
  <c r="C5498" i="1"/>
  <c r="E7095" i="1"/>
  <c r="C7096" i="1"/>
  <c r="C4519" i="1"/>
  <c r="E4518" i="1"/>
  <c r="C11412" i="1" l="1"/>
  <c r="E11411" i="1"/>
  <c r="E7096" i="1"/>
  <c r="C7097" i="1"/>
  <c r="E5498" i="1"/>
  <c r="C5499" i="1"/>
  <c r="E4519" i="1"/>
  <c r="C4520" i="1"/>
  <c r="C11413" i="1" l="1"/>
  <c r="E11412" i="1"/>
  <c r="E4520" i="1"/>
  <c r="C4521" i="1"/>
  <c r="C5500" i="1"/>
  <c r="E5499" i="1"/>
  <c r="E7097" i="1"/>
  <c r="C7098" i="1"/>
  <c r="C11414" i="1" l="1"/>
  <c r="E11413" i="1"/>
  <c r="C5501" i="1"/>
  <c r="E5500" i="1"/>
  <c r="E4521" i="1"/>
  <c r="C4522" i="1"/>
  <c r="C7099" i="1"/>
  <c r="E7098" i="1"/>
  <c r="C11415" i="1" l="1"/>
  <c r="E11414" i="1"/>
  <c r="E7099" i="1"/>
  <c r="C7100" i="1"/>
  <c r="C4523" i="1"/>
  <c r="E4522" i="1"/>
  <c r="E5501" i="1"/>
  <c r="C5502" i="1"/>
  <c r="C11416" i="1" l="1"/>
  <c r="E11415" i="1"/>
  <c r="E4523" i="1"/>
  <c r="C4524" i="1"/>
  <c r="E7100" i="1"/>
  <c r="C7101" i="1"/>
  <c r="E5502" i="1"/>
  <c r="C5503" i="1"/>
  <c r="E11416" i="1" l="1"/>
  <c r="C11417" i="1"/>
  <c r="C5504" i="1"/>
  <c r="E5503" i="1"/>
  <c r="E7101" i="1"/>
  <c r="C7102" i="1"/>
  <c r="E4524" i="1"/>
  <c r="C4525" i="1"/>
  <c r="C11418" i="1" l="1"/>
  <c r="E11417" i="1"/>
  <c r="C7103" i="1"/>
  <c r="E7102" i="1"/>
  <c r="E4525" i="1"/>
  <c r="C4526" i="1"/>
  <c r="C5505" i="1"/>
  <c r="E5504" i="1"/>
  <c r="C11419" i="1" l="1"/>
  <c r="E11418" i="1"/>
  <c r="E5505" i="1"/>
  <c r="C5506" i="1"/>
  <c r="C4527" i="1"/>
  <c r="E4526" i="1"/>
  <c r="E7103" i="1"/>
  <c r="C7104" i="1"/>
  <c r="C11420" i="1" l="1"/>
  <c r="E11419" i="1"/>
  <c r="E4527" i="1"/>
  <c r="C4528" i="1"/>
  <c r="E5506" i="1"/>
  <c r="C5507" i="1"/>
  <c r="E7104" i="1"/>
  <c r="C7105" i="1"/>
  <c r="C11421" i="1" l="1"/>
  <c r="E11420" i="1"/>
  <c r="E7105" i="1"/>
  <c r="C7106" i="1"/>
  <c r="C5508" i="1"/>
  <c r="E5507" i="1"/>
  <c r="E4528" i="1"/>
  <c r="C4529" i="1"/>
  <c r="C11422" i="1" l="1"/>
  <c r="E11421" i="1"/>
  <c r="E4529" i="1"/>
  <c r="C4530" i="1"/>
  <c r="C5509" i="1"/>
  <c r="E5508" i="1"/>
  <c r="C7107" i="1"/>
  <c r="E7106" i="1"/>
  <c r="E11422" i="1" l="1"/>
  <c r="C11423" i="1"/>
  <c r="E7107" i="1"/>
  <c r="C7108" i="1"/>
  <c r="E5509" i="1"/>
  <c r="C5510" i="1"/>
  <c r="C4531" i="1"/>
  <c r="E4530" i="1"/>
  <c r="C11424" i="1" l="1"/>
  <c r="E11423" i="1"/>
  <c r="E5510" i="1"/>
  <c r="C5511" i="1"/>
  <c r="E7108" i="1"/>
  <c r="C7109" i="1"/>
  <c r="E4531" i="1"/>
  <c r="C4532" i="1"/>
  <c r="C11425" i="1" l="1"/>
  <c r="E11424" i="1"/>
  <c r="E4532" i="1"/>
  <c r="C4533" i="1"/>
  <c r="E7109" i="1"/>
  <c r="C7110" i="1"/>
  <c r="C5512" i="1"/>
  <c r="E5511" i="1"/>
  <c r="E11425" i="1" l="1"/>
  <c r="C11426" i="1"/>
  <c r="C7111" i="1"/>
  <c r="E7110" i="1"/>
  <c r="E4533" i="1"/>
  <c r="C4534" i="1"/>
  <c r="C5513" i="1"/>
  <c r="E5512" i="1"/>
  <c r="C11427" i="1" l="1"/>
  <c r="E11426" i="1"/>
  <c r="E5513" i="1"/>
  <c r="C5514" i="1"/>
  <c r="C4535" i="1"/>
  <c r="E4534" i="1"/>
  <c r="E7111" i="1"/>
  <c r="C7112" i="1"/>
  <c r="C11428" i="1" l="1"/>
  <c r="E11427" i="1"/>
  <c r="E7112" i="1"/>
  <c r="C7113" i="1"/>
  <c r="E4535" i="1"/>
  <c r="C4536" i="1"/>
  <c r="E5514" i="1"/>
  <c r="C5515" i="1"/>
  <c r="C11429" i="1" l="1"/>
  <c r="E11428" i="1"/>
  <c r="C5516" i="1"/>
  <c r="E5515" i="1"/>
  <c r="E7113" i="1"/>
  <c r="C7114" i="1"/>
  <c r="E4536" i="1"/>
  <c r="C4537" i="1"/>
  <c r="E11429" i="1" l="1"/>
  <c r="C11430" i="1"/>
  <c r="E4537" i="1"/>
  <c r="C4538" i="1"/>
  <c r="C7115" i="1"/>
  <c r="E7114" i="1"/>
  <c r="C5517" i="1"/>
  <c r="E5516" i="1"/>
  <c r="E11430" i="1" l="1"/>
  <c r="C11431" i="1"/>
  <c r="E5517" i="1"/>
  <c r="C5518" i="1"/>
  <c r="E7115" i="1"/>
  <c r="C7116" i="1"/>
  <c r="C4539" i="1"/>
  <c r="E4538" i="1"/>
  <c r="E11431" i="1" l="1"/>
  <c r="C11432" i="1"/>
  <c r="E4539" i="1"/>
  <c r="C4540" i="1"/>
  <c r="E5518" i="1"/>
  <c r="C5519" i="1"/>
  <c r="E7116" i="1"/>
  <c r="C7117" i="1"/>
  <c r="E11432" i="1" l="1"/>
  <c r="C11433" i="1"/>
  <c r="E7117" i="1"/>
  <c r="C7118" i="1"/>
  <c r="C5520" i="1"/>
  <c r="E5519" i="1"/>
  <c r="E4540" i="1"/>
  <c r="C4541" i="1"/>
  <c r="E11433" i="1" l="1"/>
  <c r="C11434" i="1"/>
  <c r="E4541" i="1"/>
  <c r="C4542" i="1"/>
  <c r="C5521" i="1"/>
  <c r="E5520" i="1"/>
  <c r="C7119" i="1"/>
  <c r="E7118" i="1"/>
  <c r="E11434" i="1" l="1"/>
  <c r="C11435" i="1"/>
  <c r="E5521" i="1"/>
  <c r="C5522" i="1"/>
  <c r="C4543" i="1"/>
  <c r="E4542" i="1"/>
  <c r="E7119" i="1"/>
  <c r="C7120" i="1"/>
  <c r="E11435" i="1" l="1"/>
  <c r="C11436" i="1"/>
  <c r="E7120" i="1"/>
  <c r="C7121" i="1"/>
  <c r="E4543" i="1"/>
  <c r="C4544" i="1"/>
  <c r="E5522" i="1"/>
  <c r="C5523" i="1"/>
  <c r="E11436" i="1" l="1"/>
  <c r="C11437" i="1"/>
  <c r="C5524" i="1"/>
  <c r="E5523" i="1"/>
  <c r="E4544" i="1"/>
  <c r="C4545" i="1"/>
  <c r="E7121" i="1"/>
  <c r="C7122" i="1"/>
  <c r="E11437" i="1" l="1"/>
  <c r="C11438" i="1"/>
  <c r="C7123" i="1"/>
  <c r="E7122" i="1"/>
  <c r="E4545" i="1"/>
  <c r="C4546" i="1"/>
  <c r="C5525" i="1"/>
  <c r="E5524" i="1"/>
  <c r="C11439" i="1" l="1"/>
  <c r="E11438" i="1"/>
  <c r="C4547" i="1"/>
  <c r="E4546" i="1"/>
  <c r="E5525" i="1"/>
  <c r="C5526" i="1"/>
  <c r="E7123" i="1"/>
  <c r="C7124" i="1"/>
  <c r="C11440" i="1" l="1"/>
  <c r="E11439" i="1"/>
  <c r="E5526" i="1"/>
  <c r="C5527" i="1"/>
  <c r="E7124" i="1"/>
  <c r="C7125" i="1"/>
  <c r="E4547" i="1"/>
  <c r="C4548" i="1"/>
  <c r="E11440" i="1" l="1"/>
  <c r="C11441" i="1"/>
  <c r="E4548" i="1"/>
  <c r="C4549" i="1"/>
  <c r="E7125" i="1"/>
  <c r="C7126" i="1"/>
  <c r="C5528" i="1"/>
  <c r="E5527" i="1"/>
  <c r="E11441" i="1" l="1"/>
  <c r="C11442" i="1"/>
  <c r="C7127" i="1"/>
  <c r="E7126" i="1"/>
  <c r="E4549" i="1"/>
  <c r="C4550" i="1"/>
  <c r="C5529" i="1"/>
  <c r="E5528" i="1"/>
  <c r="E11442" i="1" l="1"/>
  <c r="C11443" i="1"/>
  <c r="E5529" i="1"/>
  <c r="C5530" i="1"/>
  <c r="C4551" i="1"/>
  <c r="E4550" i="1"/>
  <c r="E7127" i="1"/>
  <c r="C7128" i="1"/>
  <c r="E11443" i="1" l="1"/>
  <c r="C11444" i="1"/>
  <c r="E7128" i="1"/>
  <c r="C7129" i="1"/>
  <c r="E4551" i="1"/>
  <c r="C4552" i="1"/>
  <c r="E5530" i="1"/>
  <c r="C5531" i="1"/>
  <c r="E11444" i="1" l="1"/>
  <c r="C11445" i="1"/>
  <c r="E4552" i="1"/>
  <c r="C4553" i="1"/>
  <c r="E7129" i="1"/>
  <c r="C7130" i="1"/>
  <c r="C5532" i="1"/>
  <c r="E5531" i="1"/>
  <c r="E11445" i="1" l="1"/>
  <c r="C11446" i="1"/>
  <c r="C5533" i="1"/>
  <c r="E5532" i="1"/>
  <c r="C7131" i="1"/>
  <c r="E7130" i="1"/>
  <c r="E4553" i="1"/>
  <c r="C4554" i="1"/>
  <c r="E11446" i="1" l="1"/>
  <c r="C11447" i="1"/>
  <c r="C4555" i="1"/>
  <c r="E4554" i="1"/>
  <c r="E7131" i="1"/>
  <c r="C7132" i="1"/>
  <c r="E5533" i="1"/>
  <c r="C5534" i="1"/>
  <c r="C11448" i="1" l="1"/>
  <c r="E11447" i="1"/>
  <c r="E5534" i="1"/>
  <c r="C5535" i="1"/>
  <c r="E7132" i="1"/>
  <c r="C7133" i="1"/>
  <c r="E4555" i="1"/>
  <c r="C4556" i="1"/>
  <c r="E11448" i="1" l="1"/>
  <c r="C11449" i="1"/>
  <c r="E4556" i="1"/>
  <c r="C4557" i="1"/>
  <c r="E7133" i="1"/>
  <c r="C7134" i="1"/>
  <c r="C5536" i="1"/>
  <c r="E5535" i="1"/>
  <c r="C11450" i="1" l="1"/>
  <c r="E11449" i="1"/>
  <c r="C5537" i="1"/>
  <c r="E5536" i="1"/>
  <c r="C7135" i="1"/>
  <c r="E7134" i="1"/>
  <c r="E4557" i="1"/>
  <c r="C4558" i="1"/>
  <c r="E11450" i="1" l="1"/>
  <c r="C11451" i="1"/>
  <c r="C4559" i="1"/>
  <c r="E4558" i="1"/>
  <c r="E7135" i="1"/>
  <c r="C7136" i="1"/>
  <c r="E5537" i="1"/>
  <c r="C5538" i="1"/>
  <c r="E11451" i="1" l="1"/>
  <c r="C11452" i="1"/>
  <c r="E5538" i="1"/>
  <c r="C5539" i="1"/>
  <c r="E7136" i="1"/>
  <c r="C7137" i="1"/>
  <c r="E4559" i="1"/>
  <c r="C4560" i="1"/>
  <c r="C11453" i="1" l="1"/>
  <c r="E11452" i="1"/>
  <c r="E4560" i="1"/>
  <c r="C4561" i="1"/>
  <c r="E7137" i="1"/>
  <c r="C7138" i="1"/>
  <c r="C5540" i="1"/>
  <c r="E5539" i="1"/>
  <c r="E11453" i="1" l="1"/>
  <c r="C11454" i="1"/>
  <c r="E4561" i="1"/>
  <c r="C4562" i="1"/>
  <c r="C5541" i="1"/>
  <c r="E5540" i="1"/>
  <c r="C7139" i="1"/>
  <c r="E7138" i="1"/>
  <c r="E11454" i="1" l="1"/>
  <c r="C11455" i="1"/>
  <c r="E5541" i="1"/>
  <c r="C5542" i="1"/>
  <c r="C4563" i="1"/>
  <c r="E4562" i="1"/>
  <c r="E7139" i="1"/>
  <c r="C7140" i="1"/>
  <c r="C11456" i="1" l="1"/>
  <c r="E11455" i="1"/>
  <c r="E7140" i="1"/>
  <c r="C7141" i="1"/>
  <c r="E4563" i="1"/>
  <c r="C4564" i="1"/>
  <c r="E5542" i="1"/>
  <c r="C5543" i="1"/>
  <c r="C11457" i="1" l="1"/>
  <c r="E11456" i="1"/>
  <c r="C5544" i="1"/>
  <c r="E5543" i="1"/>
  <c r="E4564" i="1"/>
  <c r="C4565" i="1"/>
  <c r="E7141" i="1"/>
  <c r="C7142" i="1"/>
  <c r="E11457" i="1" l="1"/>
  <c r="C11458" i="1"/>
  <c r="C7143" i="1"/>
  <c r="E7142" i="1"/>
  <c r="E4565" i="1"/>
  <c r="C4566" i="1"/>
  <c r="C5545" i="1"/>
  <c r="E5544" i="1"/>
  <c r="E11458" i="1" l="1"/>
  <c r="C11459" i="1"/>
  <c r="E5545" i="1"/>
  <c r="C5546" i="1"/>
  <c r="C4567" i="1"/>
  <c r="E4566" i="1"/>
  <c r="E7143" i="1"/>
  <c r="C7144" i="1"/>
  <c r="C11460" i="1" l="1"/>
  <c r="E11459" i="1"/>
  <c r="E7144" i="1"/>
  <c r="C7145" i="1"/>
  <c r="E4567" i="1"/>
  <c r="C4568" i="1"/>
  <c r="E5546" i="1"/>
  <c r="C5547" i="1"/>
  <c r="C11461" i="1" l="1"/>
  <c r="E11460" i="1"/>
  <c r="C5548" i="1"/>
  <c r="E5547" i="1"/>
  <c r="E4568" i="1"/>
  <c r="C4569" i="1"/>
  <c r="E7145" i="1"/>
  <c r="C7146" i="1"/>
  <c r="C11462" i="1" l="1"/>
  <c r="E11461" i="1"/>
  <c r="C7147" i="1"/>
  <c r="E7146" i="1"/>
  <c r="E4569" i="1"/>
  <c r="C4570" i="1"/>
  <c r="C5549" i="1"/>
  <c r="E5548" i="1"/>
  <c r="E11462" i="1" l="1"/>
  <c r="C11463" i="1"/>
  <c r="E5549" i="1"/>
  <c r="C5550" i="1"/>
  <c r="C4571" i="1"/>
  <c r="E4570" i="1"/>
  <c r="E7147" i="1"/>
  <c r="C7148" i="1"/>
  <c r="C11464" i="1" l="1"/>
  <c r="E11463" i="1"/>
  <c r="E7148" i="1"/>
  <c r="C7149" i="1"/>
  <c r="E4571" i="1"/>
  <c r="C4572" i="1"/>
  <c r="E5550" i="1"/>
  <c r="C5551" i="1"/>
  <c r="C11465" i="1" l="1"/>
  <c r="E11464" i="1"/>
  <c r="C5552" i="1"/>
  <c r="E5551" i="1"/>
  <c r="E4572" i="1"/>
  <c r="C4573" i="1"/>
  <c r="E7149" i="1"/>
  <c r="C7150" i="1"/>
  <c r="E11465" i="1" l="1"/>
  <c r="C11466" i="1"/>
  <c r="C7151" i="1"/>
  <c r="E7150" i="1"/>
  <c r="E4573" i="1"/>
  <c r="C4574" i="1"/>
  <c r="C5553" i="1"/>
  <c r="E5552" i="1"/>
  <c r="E11466" i="1" l="1"/>
  <c r="C11467" i="1"/>
  <c r="C4575" i="1"/>
  <c r="E4574" i="1"/>
  <c r="E5553" i="1"/>
  <c r="C5554" i="1"/>
  <c r="E7151" i="1"/>
  <c r="C7152" i="1"/>
  <c r="E11467" i="1" l="1"/>
  <c r="C11468" i="1"/>
  <c r="E7152" i="1"/>
  <c r="C7153" i="1"/>
  <c r="E5554" i="1"/>
  <c r="C5555" i="1"/>
  <c r="E4575" i="1"/>
  <c r="C4576" i="1"/>
  <c r="C11469" i="1" l="1"/>
  <c r="E11468" i="1"/>
  <c r="E4576" i="1"/>
  <c r="C4577" i="1"/>
  <c r="C5556" i="1"/>
  <c r="E5555" i="1"/>
  <c r="E7153" i="1"/>
  <c r="C7154" i="1"/>
  <c r="C11470" i="1" l="1"/>
  <c r="E11469" i="1"/>
  <c r="C5557" i="1"/>
  <c r="E5556" i="1"/>
  <c r="E4577" i="1"/>
  <c r="C4578" i="1"/>
  <c r="C7155" i="1"/>
  <c r="E7154" i="1"/>
  <c r="C11471" i="1" l="1"/>
  <c r="E11470" i="1"/>
  <c r="C4579" i="1"/>
  <c r="E4578" i="1"/>
  <c r="E7155" i="1"/>
  <c r="C7156" i="1"/>
  <c r="E5557" i="1"/>
  <c r="C5558" i="1"/>
  <c r="C11472" i="1" l="1"/>
  <c r="E11471" i="1"/>
  <c r="E7156" i="1"/>
  <c r="C7157" i="1"/>
  <c r="E5558" i="1"/>
  <c r="C5559" i="1"/>
  <c r="E4579" i="1"/>
  <c r="C4580" i="1"/>
  <c r="C11473" i="1" l="1"/>
  <c r="E11472" i="1"/>
  <c r="E4580" i="1"/>
  <c r="C4581" i="1"/>
  <c r="C5560" i="1"/>
  <c r="E5559" i="1"/>
  <c r="E7157" i="1"/>
  <c r="C7158" i="1"/>
  <c r="C11474" i="1" l="1"/>
  <c r="E11473" i="1"/>
  <c r="C5561" i="1"/>
  <c r="E5560" i="1"/>
  <c r="E4581" i="1"/>
  <c r="C4582" i="1"/>
  <c r="C7159" i="1"/>
  <c r="E7158" i="1"/>
  <c r="C11475" i="1" l="1"/>
  <c r="E11474" i="1"/>
  <c r="E7159" i="1"/>
  <c r="C7160" i="1"/>
  <c r="C4583" i="1"/>
  <c r="E4582" i="1"/>
  <c r="E5561" i="1"/>
  <c r="C5562" i="1"/>
  <c r="C11476" i="1" l="1"/>
  <c r="E11475" i="1"/>
  <c r="E4583" i="1"/>
  <c r="C4584" i="1"/>
  <c r="E7160" i="1"/>
  <c r="C7161" i="1"/>
  <c r="E5562" i="1"/>
  <c r="C5563" i="1"/>
  <c r="C11477" i="1" l="1"/>
  <c r="E11476" i="1"/>
  <c r="E5563" i="1"/>
  <c r="C5564" i="1"/>
  <c r="E7161" i="1"/>
  <c r="C7162" i="1"/>
  <c r="E4584" i="1"/>
  <c r="C4585" i="1"/>
  <c r="C11478" i="1" l="1"/>
  <c r="E11477" i="1"/>
  <c r="E5564" i="1"/>
  <c r="C5565" i="1"/>
  <c r="E4585" i="1"/>
  <c r="C4586" i="1"/>
  <c r="C7163" i="1"/>
  <c r="E7162" i="1"/>
  <c r="C11479" i="1" l="1"/>
  <c r="E11478" i="1"/>
  <c r="C4587" i="1"/>
  <c r="E4586" i="1"/>
  <c r="E5565" i="1"/>
  <c r="C5566" i="1"/>
  <c r="E7163" i="1"/>
  <c r="C7164" i="1"/>
  <c r="C11480" i="1" l="1"/>
  <c r="E11479" i="1"/>
  <c r="E7164" i="1"/>
  <c r="C7165" i="1"/>
  <c r="E5566" i="1"/>
  <c r="C5567" i="1"/>
  <c r="E4587" i="1"/>
  <c r="C4588" i="1"/>
  <c r="C11481" i="1" l="1"/>
  <c r="E11480" i="1"/>
  <c r="E4588" i="1"/>
  <c r="C4589" i="1"/>
  <c r="E5567" i="1"/>
  <c r="C5568" i="1"/>
  <c r="E7165" i="1"/>
  <c r="C7166" i="1"/>
  <c r="E11481" i="1" l="1"/>
  <c r="C11482" i="1"/>
  <c r="C7167" i="1"/>
  <c r="E7166" i="1"/>
  <c r="E5568" i="1"/>
  <c r="C5569" i="1"/>
  <c r="E4589" i="1"/>
  <c r="C4590" i="1"/>
  <c r="C11483" i="1" l="1"/>
  <c r="E11482" i="1"/>
  <c r="C4591" i="1"/>
  <c r="E4590" i="1"/>
  <c r="E5569" i="1"/>
  <c r="C5570" i="1"/>
  <c r="E7167" i="1"/>
  <c r="C7168" i="1"/>
  <c r="C11484" i="1" l="1"/>
  <c r="E11483" i="1"/>
  <c r="E5570" i="1"/>
  <c r="C5571" i="1"/>
  <c r="E7168" i="1"/>
  <c r="C7169" i="1"/>
  <c r="E4591" i="1"/>
  <c r="C4592" i="1"/>
  <c r="E11484" i="1" l="1"/>
  <c r="C11485" i="1"/>
  <c r="E4592" i="1"/>
  <c r="C4593" i="1"/>
  <c r="E7169" i="1"/>
  <c r="C7170" i="1"/>
  <c r="E5571" i="1"/>
  <c r="C5572" i="1"/>
  <c r="E11485" i="1" l="1"/>
  <c r="C11486" i="1"/>
  <c r="E5572" i="1"/>
  <c r="C5573" i="1"/>
  <c r="C7171" i="1"/>
  <c r="E7170" i="1"/>
  <c r="E4593" i="1"/>
  <c r="C4594" i="1"/>
  <c r="E11486" i="1" l="1"/>
  <c r="C11487" i="1"/>
  <c r="E7171" i="1"/>
  <c r="C7172" i="1"/>
  <c r="E5573" i="1"/>
  <c r="C5574" i="1"/>
  <c r="C4595" i="1"/>
  <c r="E4594" i="1"/>
  <c r="C11488" i="1" l="1"/>
  <c r="E11487" i="1"/>
  <c r="E5574" i="1"/>
  <c r="C5575" i="1"/>
  <c r="E7172" i="1"/>
  <c r="C7173" i="1"/>
  <c r="E4595" i="1"/>
  <c r="C4596" i="1"/>
  <c r="E11488" i="1" l="1"/>
  <c r="C11489" i="1"/>
  <c r="E4596" i="1"/>
  <c r="C4597" i="1"/>
  <c r="E7173" i="1"/>
  <c r="C7174" i="1"/>
  <c r="E5575" i="1"/>
  <c r="C5576" i="1"/>
  <c r="E11489" i="1" l="1"/>
  <c r="C11490" i="1"/>
  <c r="E4597" i="1"/>
  <c r="C4598" i="1"/>
  <c r="E5576" i="1"/>
  <c r="C5577" i="1"/>
  <c r="C7175" i="1"/>
  <c r="E7174" i="1"/>
  <c r="C11491" i="1" l="1"/>
  <c r="E11490" i="1"/>
  <c r="E5577" i="1"/>
  <c r="C5578" i="1"/>
  <c r="E7175" i="1"/>
  <c r="C7176" i="1"/>
  <c r="C4599" i="1"/>
  <c r="E4598" i="1"/>
  <c r="E11491" i="1" l="1"/>
  <c r="C11492" i="1"/>
  <c r="E7176" i="1"/>
  <c r="C7177" i="1"/>
  <c r="E5578" i="1"/>
  <c r="C5579" i="1"/>
  <c r="E4599" i="1"/>
  <c r="C4600" i="1"/>
  <c r="C11493" i="1" l="1"/>
  <c r="E11492" i="1"/>
  <c r="E4600" i="1"/>
  <c r="C4601" i="1"/>
  <c r="E5579" i="1"/>
  <c r="C5580" i="1"/>
  <c r="E7177" i="1"/>
  <c r="C7178" i="1"/>
  <c r="C11494" i="1" l="1"/>
  <c r="E11493" i="1"/>
  <c r="C7179" i="1"/>
  <c r="E7178" i="1"/>
  <c r="E5580" i="1"/>
  <c r="C5581" i="1"/>
  <c r="E4601" i="1"/>
  <c r="C4602" i="1"/>
  <c r="E11494" i="1" l="1"/>
  <c r="C11495" i="1"/>
  <c r="E5581" i="1"/>
  <c r="C5582" i="1"/>
  <c r="C4603" i="1"/>
  <c r="E4602" i="1"/>
  <c r="E7179" i="1"/>
  <c r="C7180" i="1"/>
  <c r="E11495" i="1" l="1"/>
  <c r="C11496" i="1"/>
  <c r="E7180" i="1"/>
  <c r="C7181" i="1"/>
  <c r="E4603" i="1"/>
  <c r="C4604" i="1"/>
  <c r="E5582" i="1"/>
  <c r="C5583" i="1"/>
  <c r="E11496" i="1" l="1"/>
  <c r="C11497" i="1"/>
  <c r="E5583" i="1"/>
  <c r="C5584" i="1"/>
  <c r="E7181" i="1"/>
  <c r="C7182" i="1"/>
  <c r="E4604" i="1"/>
  <c r="C4605" i="1"/>
  <c r="C11498" i="1" l="1"/>
  <c r="E11497" i="1"/>
  <c r="E4605" i="1"/>
  <c r="C4606" i="1"/>
  <c r="C7183" i="1"/>
  <c r="E7182" i="1"/>
  <c r="E5584" i="1"/>
  <c r="C5585" i="1"/>
  <c r="E11498" i="1" l="1"/>
  <c r="C11499" i="1"/>
  <c r="E5585" i="1"/>
  <c r="C5586" i="1"/>
  <c r="E7183" i="1"/>
  <c r="C7184" i="1"/>
  <c r="C4607" i="1"/>
  <c r="E4606" i="1"/>
  <c r="C11500" i="1" l="1"/>
  <c r="E11499" i="1"/>
  <c r="E4607" i="1"/>
  <c r="C4608" i="1"/>
  <c r="E5586" i="1"/>
  <c r="C5587" i="1"/>
  <c r="E7184" i="1"/>
  <c r="C7185" i="1"/>
  <c r="E11500" i="1" l="1"/>
  <c r="C11501" i="1"/>
  <c r="E7185" i="1"/>
  <c r="C7186" i="1"/>
  <c r="E5587" i="1"/>
  <c r="C5588" i="1"/>
  <c r="E4608" i="1"/>
  <c r="C4609" i="1"/>
  <c r="C11502" i="1" l="1"/>
  <c r="E11501" i="1"/>
  <c r="E4609" i="1"/>
  <c r="C4610" i="1"/>
  <c r="E5588" i="1"/>
  <c r="C5589" i="1"/>
  <c r="C7187" i="1"/>
  <c r="E7186" i="1"/>
  <c r="E11502" i="1" l="1"/>
  <c r="C11503" i="1"/>
  <c r="E7187" i="1"/>
  <c r="C7188" i="1"/>
  <c r="C4611" i="1"/>
  <c r="E4610" i="1"/>
  <c r="E5589" i="1"/>
  <c r="C5590" i="1"/>
  <c r="C11504" i="1" l="1"/>
  <c r="E11503" i="1"/>
  <c r="E4611" i="1"/>
  <c r="C4612" i="1"/>
  <c r="E7188" i="1"/>
  <c r="C7189" i="1"/>
  <c r="E5590" i="1"/>
  <c r="C5591" i="1"/>
  <c r="E11504" i="1" l="1"/>
  <c r="C11505" i="1"/>
  <c r="E5591" i="1"/>
  <c r="C5592" i="1"/>
  <c r="E7189" i="1"/>
  <c r="C7190" i="1"/>
  <c r="E4612" i="1"/>
  <c r="C4613" i="1"/>
  <c r="C11506" i="1" l="1"/>
  <c r="E11505" i="1"/>
  <c r="E4613" i="1"/>
  <c r="C4614" i="1"/>
  <c r="C7191" i="1"/>
  <c r="E7190" i="1"/>
  <c r="E5592" i="1"/>
  <c r="C5593" i="1"/>
  <c r="C11507" i="1" l="1"/>
  <c r="E11506" i="1"/>
  <c r="E7191" i="1"/>
  <c r="C7192" i="1"/>
  <c r="C4615" i="1"/>
  <c r="E4614" i="1"/>
  <c r="E5593" i="1"/>
  <c r="C5594" i="1"/>
  <c r="E11507" i="1" l="1"/>
  <c r="C11508" i="1"/>
  <c r="E4615" i="1"/>
  <c r="C4616" i="1"/>
  <c r="E7192" i="1"/>
  <c r="C7193" i="1"/>
  <c r="E5594" i="1"/>
  <c r="C5595" i="1"/>
  <c r="C11509" i="1" l="1"/>
  <c r="E11508" i="1"/>
  <c r="E5595" i="1"/>
  <c r="C5596" i="1"/>
  <c r="E7193" i="1"/>
  <c r="C7194" i="1"/>
  <c r="E4616" i="1"/>
  <c r="C4617" i="1"/>
  <c r="E11509" i="1" l="1"/>
  <c r="C11510" i="1"/>
  <c r="E4617" i="1"/>
  <c r="C4618" i="1"/>
  <c r="C7195" i="1"/>
  <c r="E7194" i="1"/>
  <c r="E5596" i="1"/>
  <c r="C5597" i="1"/>
  <c r="E11510" i="1" l="1"/>
  <c r="C11511" i="1"/>
  <c r="E5597" i="1"/>
  <c r="C5598" i="1"/>
  <c r="E7195" i="1"/>
  <c r="C7196" i="1"/>
  <c r="C4619" i="1"/>
  <c r="E4618" i="1"/>
  <c r="C11512" i="1" l="1"/>
  <c r="E11511" i="1"/>
  <c r="E7196" i="1"/>
  <c r="C7197" i="1"/>
  <c r="E5598" i="1"/>
  <c r="C5599" i="1"/>
  <c r="E4619" i="1"/>
  <c r="C4620" i="1"/>
  <c r="E11512" i="1" l="1"/>
  <c r="C11513" i="1"/>
  <c r="E4620" i="1"/>
  <c r="C4621" i="1"/>
  <c r="E5599" i="1"/>
  <c r="C5600" i="1"/>
  <c r="E7197" i="1"/>
  <c r="C7198" i="1"/>
  <c r="E11513" i="1" l="1"/>
  <c r="C11514" i="1"/>
  <c r="C7199" i="1"/>
  <c r="E7198" i="1"/>
  <c r="E5600" i="1"/>
  <c r="C5601" i="1"/>
  <c r="E4621" i="1"/>
  <c r="C4622" i="1"/>
  <c r="E11514" i="1" l="1"/>
  <c r="C11515" i="1"/>
  <c r="C4623" i="1"/>
  <c r="E4622" i="1"/>
  <c r="E5601" i="1"/>
  <c r="C5602" i="1"/>
  <c r="E7199" i="1"/>
  <c r="C7200" i="1"/>
  <c r="C11516" i="1" l="1"/>
  <c r="E11515" i="1"/>
  <c r="E5602" i="1"/>
  <c r="C5603" i="1"/>
  <c r="E7200" i="1"/>
  <c r="C7201" i="1"/>
  <c r="E4623" i="1"/>
  <c r="C4624" i="1"/>
  <c r="E11516" i="1" l="1"/>
  <c r="C11517" i="1"/>
  <c r="E4624" i="1"/>
  <c r="C4625" i="1"/>
  <c r="E7201" i="1"/>
  <c r="C7202" i="1"/>
  <c r="E5603" i="1"/>
  <c r="C5604" i="1"/>
  <c r="C11518" i="1" l="1"/>
  <c r="E11517" i="1"/>
  <c r="E4625" i="1"/>
  <c r="C4626" i="1"/>
  <c r="E5604" i="1"/>
  <c r="C5605" i="1"/>
  <c r="C7203" i="1"/>
  <c r="E7202" i="1"/>
  <c r="C11519" i="1" l="1"/>
  <c r="E11518" i="1"/>
  <c r="E7203" i="1"/>
  <c r="C7204" i="1"/>
  <c r="E5605" i="1"/>
  <c r="C5606" i="1"/>
  <c r="C4627" i="1"/>
  <c r="E4626" i="1"/>
  <c r="C11520" i="1" l="1"/>
  <c r="E11519" i="1"/>
  <c r="E5606" i="1"/>
  <c r="C5607" i="1"/>
  <c r="E7204" i="1"/>
  <c r="C7205" i="1"/>
  <c r="E4627" i="1"/>
  <c r="C4628" i="1"/>
  <c r="C11521" i="1" l="1"/>
  <c r="E11520" i="1"/>
  <c r="E4628" i="1"/>
  <c r="C4629" i="1"/>
  <c r="E7205" i="1"/>
  <c r="C7206" i="1"/>
  <c r="E5607" i="1"/>
  <c r="C5608" i="1"/>
  <c r="C11522" i="1" l="1"/>
  <c r="E11521" i="1"/>
  <c r="E5608" i="1"/>
  <c r="C5609" i="1"/>
  <c r="C7207" i="1"/>
  <c r="E7206" i="1"/>
  <c r="E4629" i="1"/>
  <c r="C4630" i="1"/>
  <c r="C11523" i="1" l="1"/>
  <c r="E11522" i="1"/>
  <c r="E7207" i="1"/>
  <c r="C7208" i="1"/>
  <c r="E5609" i="1"/>
  <c r="C5610" i="1"/>
  <c r="C4631" i="1"/>
  <c r="E4630" i="1"/>
  <c r="E11523" i="1" l="1"/>
  <c r="C11524" i="1"/>
  <c r="E5610" i="1"/>
  <c r="C5611" i="1"/>
  <c r="E7208" i="1"/>
  <c r="C7209" i="1"/>
  <c r="E4631" i="1"/>
  <c r="C4632" i="1"/>
  <c r="C11525" i="1" l="1"/>
  <c r="E11524" i="1"/>
  <c r="E4632" i="1"/>
  <c r="C4633" i="1"/>
  <c r="E7209" i="1"/>
  <c r="C7210" i="1"/>
  <c r="E5611" i="1"/>
  <c r="C5612" i="1"/>
  <c r="E11525" i="1" l="1"/>
  <c r="C11526" i="1"/>
  <c r="E5612" i="1"/>
  <c r="C5613" i="1"/>
  <c r="C7211" i="1"/>
  <c r="E7210" i="1"/>
  <c r="C4634" i="1"/>
  <c r="E4633" i="1"/>
  <c r="C11527" i="1" l="1"/>
  <c r="E11526" i="1"/>
  <c r="C4635" i="1"/>
  <c r="E4634" i="1"/>
  <c r="E7211" i="1"/>
  <c r="C7212" i="1"/>
  <c r="E5613" i="1"/>
  <c r="C5614" i="1"/>
  <c r="C11528" i="1" l="1"/>
  <c r="E11527" i="1"/>
  <c r="E5614" i="1"/>
  <c r="C5615" i="1"/>
  <c r="E7212" i="1"/>
  <c r="C7213" i="1"/>
  <c r="E4635" i="1"/>
  <c r="C4636" i="1"/>
  <c r="C11529" i="1" l="1"/>
  <c r="E11528" i="1"/>
  <c r="E4636" i="1"/>
  <c r="C4637" i="1"/>
  <c r="E7213" i="1"/>
  <c r="C7214" i="1"/>
  <c r="E5615" i="1"/>
  <c r="C5616" i="1"/>
  <c r="C11530" i="1" l="1"/>
  <c r="E11529" i="1"/>
  <c r="E5616" i="1"/>
  <c r="C5617" i="1"/>
  <c r="C7215" i="1"/>
  <c r="E7214" i="1"/>
  <c r="C4638" i="1"/>
  <c r="E4637" i="1"/>
  <c r="C11531" i="1" l="1"/>
  <c r="E11530" i="1"/>
  <c r="C4639" i="1"/>
  <c r="E4638" i="1"/>
  <c r="E7215" i="1"/>
  <c r="C7216" i="1"/>
  <c r="E5617" i="1"/>
  <c r="C5618" i="1"/>
  <c r="E11531" i="1" l="1"/>
  <c r="C11532" i="1"/>
  <c r="E5618" i="1"/>
  <c r="C5619" i="1"/>
  <c r="E7216" i="1"/>
  <c r="C7217" i="1"/>
  <c r="E4639" i="1"/>
  <c r="C4640" i="1"/>
  <c r="C11533" i="1" l="1"/>
  <c r="E11532" i="1"/>
  <c r="E4640" i="1"/>
  <c r="C4641" i="1"/>
  <c r="E7217" i="1"/>
  <c r="C7218" i="1"/>
  <c r="E5619" i="1"/>
  <c r="C5620" i="1"/>
  <c r="C11534" i="1" l="1"/>
  <c r="E11533" i="1"/>
  <c r="E5620" i="1"/>
  <c r="C5621" i="1"/>
  <c r="C7219" i="1"/>
  <c r="E7218" i="1"/>
  <c r="C4642" i="1"/>
  <c r="E4641" i="1"/>
  <c r="C11535" i="1" l="1"/>
  <c r="E11534" i="1"/>
  <c r="C4643" i="1"/>
  <c r="E4642" i="1"/>
  <c r="E7219" i="1"/>
  <c r="C7220" i="1"/>
  <c r="E5621" i="1"/>
  <c r="C5622" i="1"/>
  <c r="C11536" i="1" l="1"/>
  <c r="E11535" i="1"/>
  <c r="E5622" i="1"/>
  <c r="C5623" i="1"/>
  <c r="E7220" i="1"/>
  <c r="C7221" i="1"/>
  <c r="E4643" i="1"/>
  <c r="C4644" i="1"/>
  <c r="C11537" i="1" l="1"/>
  <c r="E11536" i="1"/>
  <c r="E5623" i="1"/>
  <c r="C5624" i="1"/>
  <c r="E4644" i="1"/>
  <c r="C4645" i="1"/>
  <c r="E7221" i="1"/>
  <c r="C7222" i="1"/>
  <c r="E11537" i="1" l="1"/>
  <c r="C11538" i="1"/>
  <c r="E5624" i="1"/>
  <c r="C5625" i="1"/>
  <c r="C7223" i="1"/>
  <c r="E7222" i="1"/>
  <c r="C4646" i="1"/>
  <c r="E4645" i="1"/>
  <c r="C11539" i="1" l="1"/>
  <c r="E11538" i="1"/>
  <c r="C4647" i="1"/>
  <c r="E4646" i="1"/>
  <c r="E7223" i="1"/>
  <c r="C7224" i="1"/>
  <c r="E5625" i="1"/>
  <c r="C5626" i="1"/>
  <c r="C11540" i="1" l="1"/>
  <c r="E11539" i="1"/>
  <c r="E5626" i="1"/>
  <c r="C5627" i="1"/>
  <c r="E7224" i="1"/>
  <c r="C7225" i="1"/>
  <c r="E4647" i="1"/>
  <c r="C4648" i="1"/>
  <c r="C11541" i="1" l="1"/>
  <c r="E11540" i="1"/>
  <c r="E4648" i="1"/>
  <c r="C4649" i="1"/>
  <c r="E7225" i="1"/>
  <c r="C7226" i="1"/>
  <c r="E5627" i="1"/>
  <c r="C5628" i="1"/>
  <c r="E11541" i="1" l="1"/>
  <c r="C11542" i="1"/>
  <c r="E5628" i="1"/>
  <c r="C5629" i="1"/>
  <c r="C4650" i="1"/>
  <c r="E4649" i="1"/>
  <c r="C7227" i="1"/>
  <c r="E7226" i="1"/>
  <c r="C11543" i="1" l="1"/>
  <c r="E11542" i="1"/>
  <c r="E7227" i="1"/>
  <c r="C7228" i="1"/>
  <c r="C4651" i="1"/>
  <c r="E4650" i="1"/>
  <c r="E5629" i="1"/>
  <c r="C5630" i="1"/>
  <c r="C11544" i="1" l="1"/>
  <c r="E11543" i="1"/>
  <c r="E4651" i="1"/>
  <c r="C4652" i="1"/>
  <c r="E7228" i="1"/>
  <c r="C7229" i="1"/>
  <c r="E5630" i="1"/>
  <c r="C5631" i="1"/>
  <c r="E11544" i="1" l="1"/>
  <c r="C11545" i="1"/>
  <c r="E5631" i="1"/>
  <c r="C5632" i="1"/>
  <c r="E7229" i="1"/>
  <c r="C7230" i="1"/>
  <c r="E4652" i="1"/>
  <c r="C4653" i="1"/>
  <c r="C11546" i="1" l="1"/>
  <c r="E11545" i="1"/>
  <c r="C4654" i="1"/>
  <c r="E4653" i="1"/>
  <c r="C7231" i="1"/>
  <c r="E7230" i="1"/>
  <c r="E5632" i="1"/>
  <c r="C5633" i="1"/>
  <c r="C11547" i="1" l="1"/>
  <c r="E11546" i="1"/>
  <c r="E7231" i="1"/>
  <c r="C7232" i="1"/>
  <c r="E5633" i="1"/>
  <c r="C5634" i="1"/>
  <c r="C4655" i="1"/>
  <c r="E4654" i="1"/>
  <c r="C11548" i="1" l="1"/>
  <c r="E11547" i="1"/>
  <c r="E5634" i="1"/>
  <c r="C5635" i="1"/>
  <c r="E7232" i="1"/>
  <c r="C7233" i="1"/>
  <c r="E4655" i="1"/>
  <c r="C4656" i="1"/>
  <c r="C11549" i="1" l="1"/>
  <c r="E11548" i="1"/>
  <c r="E4656" i="1"/>
  <c r="C4657" i="1"/>
  <c r="E7233" i="1"/>
  <c r="C7234" i="1"/>
  <c r="E5635" i="1"/>
  <c r="C5636" i="1"/>
  <c r="C11550" i="1" l="1"/>
  <c r="E11549" i="1"/>
  <c r="C4658" i="1"/>
  <c r="E4657" i="1"/>
  <c r="E5636" i="1"/>
  <c r="C5637" i="1"/>
  <c r="C7235" i="1"/>
  <c r="E7234" i="1"/>
  <c r="E11550" i="1" l="1"/>
  <c r="C11551" i="1"/>
  <c r="E7235" i="1"/>
  <c r="C7236" i="1"/>
  <c r="E5637" i="1"/>
  <c r="C5638" i="1"/>
  <c r="C4659" i="1"/>
  <c r="E4658" i="1"/>
  <c r="E11551" i="1" l="1"/>
  <c r="C11552" i="1"/>
  <c r="E5638" i="1"/>
  <c r="C5639" i="1"/>
  <c r="E7236" i="1"/>
  <c r="C7237" i="1"/>
  <c r="E4659" i="1"/>
  <c r="C4660" i="1"/>
  <c r="E11552" i="1" l="1"/>
  <c r="C11553" i="1"/>
  <c r="E4660" i="1"/>
  <c r="C4661" i="1"/>
  <c r="E7237" i="1"/>
  <c r="C7238" i="1"/>
  <c r="E5639" i="1"/>
  <c r="C5640" i="1"/>
  <c r="E11553" i="1" l="1"/>
  <c r="C11554" i="1"/>
  <c r="C7239" i="1"/>
  <c r="E7238" i="1"/>
  <c r="E5640" i="1"/>
  <c r="C5641" i="1"/>
  <c r="C4662" i="1"/>
  <c r="E4661" i="1"/>
  <c r="C11555" i="1" l="1"/>
  <c r="E11554" i="1"/>
  <c r="C4663" i="1"/>
  <c r="E4662" i="1"/>
  <c r="E5641" i="1"/>
  <c r="C5642" i="1"/>
  <c r="E7239" i="1"/>
  <c r="C7240" i="1"/>
  <c r="C11556" i="1" l="1"/>
  <c r="E11555" i="1"/>
  <c r="E7240" i="1"/>
  <c r="C7241" i="1"/>
  <c r="E5642" i="1"/>
  <c r="C5643" i="1"/>
  <c r="E4663" i="1"/>
  <c r="C4664" i="1"/>
  <c r="C11557" i="1" l="1"/>
  <c r="E11556" i="1"/>
  <c r="E4664" i="1"/>
  <c r="C4665" i="1"/>
  <c r="E5643" i="1"/>
  <c r="C5644" i="1"/>
  <c r="E7241" i="1"/>
  <c r="C7242" i="1"/>
  <c r="C11558" i="1" l="1"/>
  <c r="E11557" i="1"/>
  <c r="C7243" i="1"/>
  <c r="E7242" i="1"/>
  <c r="E5644" i="1"/>
  <c r="C5645" i="1"/>
  <c r="C4666" i="1"/>
  <c r="E4665" i="1"/>
  <c r="E11558" i="1" l="1"/>
  <c r="C11559" i="1"/>
  <c r="C4667" i="1"/>
  <c r="E4666" i="1"/>
  <c r="E5645" i="1"/>
  <c r="C5646" i="1"/>
  <c r="E7243" i="1"/>
  <c r="C7244" i="1"/>
  <c r="C11560" i="1" l="1"/>
  <c r="E11559" i="1"/>
  <c r="E7244" i="1"/>
  <c r="C7245" i="1"/>
  <c r="E5646" i="1"/>
  <c r="C5647" i="1"/>
  <c r="E4667" i="1"/>
  <c r="C4668" i="1"/>
  <c r="C11561" i="1" l="1"/>
  <c r="E11560" i="1"/>
  <c r="E4668" i="1"/>
  <c r="C4669" i="1"/>
  <c r="E5647" i="1"/>
  <c r="C5648" i="1"/>
  <c r="E7245" i="1"/>
  <c r="C7246" i="1"/>
  <c r="C11562" i="1" l="1"/>
  <c r="E11561" i="1"/>
  <c r="C7247" i="1"/>
  <c r="E7246" i="1"/>
  <c r="E5648" i="1"/>
  <c r="C5649" i="1"/>
  <c r="C4670" i="1"/>
  <c r="E4669" i="1"/>
  <c r="E11562" i="1" l="1"/>
  <c r="C11563" i="1"/>
  <c r="C4671" i="1"/>
  <c r="E4670" i="1"/>
  <c r="E5649" i="1"/>
  <c r="C5650" i="1"/>
  <c r="E7247" i="1"/>
  <c r="C7248" i="1"/>
  <c r="E11563" i="1" l="1"/>
  <c r="C11564" i="1"/>
  <c r="E7248" i="1"/>
  <c r="C7249" i="1"/>
  <c r="E5650" i="1"/>
  <c r="C5651" i="1"/>
  <c r="E4671" i="1"/>
  <c r="C4672" i="1"/>
  <c r="E11564" i="1" l="1"/>
  <c r="C11565" i="1"/>
  <c r="E4672" i="1"/>
  <c r="C4673" i="1"/>
  <c r="E5651" i="1"/>
  <c r="C5652" i="1"/>
  <c r="E7249" i="1"/>
  <c r="C7250" i="1"/>
  <c r="E11565" i="1" l="1"/>
  <c r="C11566" i="1"/>
  <c r="C7251" i="1"/>
  <c r="E7250" i="1"/>
  <c r="E5652" i="1"/>
  <c r="C5653" i="1"/>
  <c r="C4674" i="1"/>
  <c r="E4673" i="1"/>
  <c r="C11567" i="1" l="1"/>
  <c r="E11566" i="1"/>
  <c r="E5653" i="1"/>
  <c r="C5654" i="1"/>
  <c r="C4675" i="1"/>
  <c r="E4674" i="1"/>
  <c r="E7251" i="1"/>
  <c r="C7252" i="1"/>
  <c r="C11568" i="1" l="1"/>
  <c r="E11567" i="1"/>
  <c r="E4675" i="1"/>
  <c r="C4676" i="1"/>
  <c r="E5654" i="1"/>
  <c r="C5655" i="1"/>
  <c r="E7252" i="1"/>
  <c r="C7253" i="1"/>
  <c r="E11568" i="1" l="1"/>
  <c r="C11569" i="1"/>
  <c r="E7253" i="1"/>
  <c r="C7254" i="1"/>
  <c r="E5655" i="1"/>
  <c r="C5656" i="1"/>
  <c r="E4676" i="1"/>
  <c r="C4677" i="1"/>
  <c r="C11570" i="1" l="1"/>
  <c r="E11569" i="1"/>
  <c r="C4678" i="1"/>
  <c r="E4677" i="1"/>
  <c r="E5656" i="1"/>
  <c r="C5657" i="1"/>
  <c r="C7255" i="1"/>
  <c r="E7254" i="1"/>
  <c r="C11571" i="1" l="1"/>
  <c r="E11570" i="1"/>
  <c r="E5657" i="1"/>
  <c r="C5658" i="1"/>
  <c r="E7255" i="1"/>
  <c r="C7256" i="1"/>
  <c r="C4679" i="1"/>
  <c r="E4678" i="1"/>
  <c r="C11572" i="1" l="1"/>
  <c r="E11571" i="1"/>
  <c r="E7256" i="1"/>
  <c r="C7257" i="1"/>
  <c r="E5658" i="1"/>
  <c r="C5659" i="1"/>
  <c r="E4679" i="1"/>
  <c r="C4680" i="1"/>
  <c r="E11572" i="1" l="1"/>
  <c r="C11573" i="1"/>
  <c r="E4680" i="1"/>
  <c r="C4681" i="1"/>
  <c r="E7257" i="1"/>
  <c r="C7258" i="1"/>
  <c r="E5659" i="1"/>
  <c r="C5660" i="1"/>
  <c r="C11574" i="1" l="1"/>
  <c r="E11573" i="1"/>
  <c r="E5660" i="1"/>
  <c r="C5661" i="1"/>
  <c r="C7259" i="1"/>
  <c r="E7258" i="1"/>
  <c r="C4682" i="1"/>
  <c r="E4681" i="1"/>
  <c r="E11574" i="1" l="1"/>
  <c r="C11575" i="1"/>
  <c r="E7259" i="1"/>
  <c r="C7260" i="1"/>
  <c r="E5661" i="1"/>
  <c r="C5662" i="1"/>
  <c r="C4683" i="1"/>
  <c r="E4682" i="1"/>
  <c r="E11575" i="1" l="1"/>
  <c r="C11576" i="1"/>
  <c r="E4683" i="1"/>
  <c r="C4684" i="1"/>
  <c r="E5662" i="1"/>
  <c r="C5663" i="1"/>
  <c r="E7260" i="1"/>
  <c r="C7261" i="1"/>
  <c r="C11577" i="1" l="1"/>
  <c r="E11576" i="1"/>
  <c r="E7261" i="1"/>
  <c r="C7262" i="1"/>
  <c r="E5663" i="1"/>
  <c r="C5664" i="1"/>
  <c r="E4684" i="1"/>
  <c r="C4685" i="1"/>
  <c r="C11578" i="1" l="1"/>
  <c r="E11577" i="1"/>
  <c r="C4686" i="1"/>
  <c r="E4685" i="1"/>
  <c r="E5664" i="1"/>
  <c r="C5665" i="1"/>
  <c r="C7263" i="1"/>
  <c r="E7262" i="1"/>
  <c r="E11578" i="1" l="1"/>
  <c r="C11579" i="1"/>
  <c r="E7263" i="1"/>
  <c r="C7264" i="1"/>
  <c r="E5665" i="1"/>
  <c r="C5666" i="1"/>
  <c r="C4687" i="1"/>
  <c r="E4686" i="1"/>
  <c r="E11579" i="1" l="1"/>
  <c r="C11580" i="1"/>
  <c r="E5666" i="1"/>
  <c r="C5667" i="1"/>
  <c r="E7264" i="1"/>
  <c r="C7265" i="1"/>
  <c r="E4687" i="1"/>
  <c r="C4688" i="1"/>
  <c r="E11580" i="1" l="1"/>
  <c r="C11581" i="1"/>
  <c r="E4688" i="1"/>
  <c r="C4689" i="1"/>
  <c r="E7265" i="1"/>
  <c r="C7266" i="1"/>
  <c r="E5667" i="1"/>
  <c r="C5668" i="1"/>
  <c r="E11581" i="1" l="1"/>
  <c r="C11582" i="1"/>
  <c r="E5668" i="1"/>
  <c r="C5669" i="1"/>
  <c r="C7267" i="1"/>
  <c r="E7266" i="1"/>
  <c r="C4690" i="1"/>
  <c r="E4689" i="1"/>
  <c r="E11582" i="1" l="1"/>
  <c r="C11583" i="1"/>
  <c r="C4691" i="1"/>
  <c r="E4690" i="1"/>
  <c r="E7267" i="1"/>
  <c r="C7268" i="1"/>
  <c r="E5669" i="1"/>
  <c r="C5670" i="1"/>
  <c r="E11583" i="1" l="1"/>
  <c r="C11584" i="1"/>
  <c r="E5670" i="1"/>
  <c r="C5671" i="1"/>
  <c r="E7268" i="1"/>
  <c r="C7269" i="1"/>
  <c r="E4691" i="1"/>
  <c r="C4692" i="1"/>
  <c r="C11585" i="1" l="1"/>
  <c r="E11584" i="1"/>
  <c r="E4692" i="1"/>
  <c r="C4693" i="1"/>
  <c r="E7269" i="1"/>
  <c r="C7270" i="1"/>
  <c r="E5671" i="1"/>
  <c r="C5672" i="1"/>
  <c r="C11586" i="1" l="1"/>
  <c r="E11585" i="1"/>
  <c r="E5672" i="1"/>
  <c r="C5673" i="1"/>
  <c r="C7271" i="1"/>
  <c r="E7270" i="1"/>
  <c r="C4694" i="1"/>
  <c r="E4693" i="1"/>
  <c r="C11587" i="1" l="1"/>
  <c r="E11586" i="1"/>
  <c r="C4695" i="1"/>
  <c r="E4694" i="1"/>
  <c r="E7271" i="1"/>
  <c r="C7272" i="1"/>
  <c r="E5673" i="1"/>
  <c r="C5674" i="1"/>
  <c r="E11587" i="1" l="1"/>
  <c r="C11588" i="1"/>
  <c r="E5674" i="1"/>
  <c r="C5675" i="1"/>
  <c r="E7272" i="1"/>
  <c r="C7273" i="1"/>
  <c r="E4695" i="1"/>
  <c r="C4696" i="1"/>
  <c r="E11588" i="1" l="1"/>
  <c r="C11589" i="1"/>
  <c r="E7273" i="1"/>
  <c r="C7274" i="1"/>
  <c r="E5675" i="1"/>
  <c r="C5676" i="1"/>
  <c r="E4696" i="1"/>
  <c r="C4697" i="1"/>
  <c r="C11590" i="1" l="1"/>
  <c r="E11589" i="1"/>
  <c r="C4698" i="1"/>
  <c r="E4697" i="1"/>
  <c r="E5676" i="1"/>
  <c r="C5677" i="1"/>
  <c r="C7275" i="1"/>
  <c r="E7274" i="1"/>
  <c r="C11591" i="1" l="1"/>
  <c r="E11590" i="1"/>
  <c r="E7275" i="1"/>
  <c r="C7276" i="1"/>
  <c r="E5677" i="1"/>
  <c r="C5678" i="1"/>
  <c r="C4699" i="1"/>
  <c r="E4698" i="1"/>
  <c r="C11592" i="1" l="1"/>
  <c r="E11591" i="1"/>
  <c r="E5678" i="1"/>
  <c r="C5679" i="1"/>
  <c r="E7276" i="1"/>
  <c r="C7277" i="1"/>
  <c r="E4699" i="1"/>
  <c r="C4700" i="1"/>
  <c r="E11592" i="1" l="1"/>
  <c r="C11593" i="1"/>
  <c r="E4700" i="1"/>
  <c r="C4701" i="1"/>
  <c r="E7277" i="1"/>
  <c r="C7278" i="1"/>
  <c r="E5679" i="1"/>
  <c r="C5680" i="1"/>
  <c r="E11593" i="1" l="1"/>
  <c r="C11594" i="1"/>
  <c r="E5680" i="1"/>
  <c r="C5681" i="1"/>
  <c r="C7279" i="1"/>
  <c r="E7278" i="1"/>
  <c r="C4702" i="1"/>
  <c r="E4701" i="1"/>
  <c r="C11595" i="1" l="1"/>
  <c r="E11594" i="1"/>
  <c r="C4703" i="1"/>
  <c r="E4702" i="1"/>
  <c r="E7279" i="1"/>
  <c r="C7280" i="1"/>
  <c r="E5681" i="1"/>
  <c r="C5682" i="1"/>
  <c r="C11596" i="1" l="1"/>
  <c r="E11595" i="1"/>
  <c r="E5682" i="1"/>
  <c r="C5683" i="1"/>
  <c r="E7280" i="1"/>
  <c r="C7281" i="1"/>
  <c r="E4703" i="1"/>
  <c r="C4704" i="1"/>
  <c r="E11596" i="1" l="1"/>
  <c r="C11597" i="1"/>
  <c r="E4704" i="1"/>
  <c r="C4705" i="1"/>
  <c r="E4705" i="1" s="1"/>
  <c r="E7281" i="1"/>
  <c r="C7282" i="1"/>
  <c r="E5683" i="1"/>
  <c r="C5684" i="1"/>
  <c r="E11597" i="1" l="1"/>
  <c r="C11598" i="1"/>
  <c r="E5684" i="1"/>
  <c r="C5685" i="1"/>
  <c r="C7283" i="1"/>
  <c r="E7282" i="1"/>
  <c r="C11599" i="1" l="1"/>
  <c r="E11598" i="1"/>
  <c r="E7283" i="1"/>
  <c r="C7284" i="1"/>
  <c r="E5685" i="1"/>
  <c r="C5686" i="1"/>
  <c r="C11600" i="1" l="1"/>
  <c r="E11599" i="1"/>
  <c r="E7284" i="1"/>
  <c r="C7285" i="1"/>
  <c r="E5686" i="1"/>
  <c r="C5687" i="1"/>
  <c r="C11601" i="1" l="1"/>
  <c r="E11600" i="1"/>
  <c r="E5687" i="1"/>
  <c r="C5688" i="1"/>
  <c r="E7285" i="1"/>
  <c r="C7286" i="1"/>
  <c r="C11602" i="1" l="1"/>
  <c r="E11601" i="1"/>
  <c r="C7287" i="1"/>
  <c r="E7286" i="1"/>
  <c r="E5688" i="1"/>
  <c r="C5689" i="1"/>
  <c r="E11602" i="1" l="1"/>
  <c r="C11603" i="1"/>
  <c r="E5689" i="1"/>
  <c r="C5690" i="1"/>
  <c r="E7287" i="1"/>
  <c r="C7288" i="1"/>
  <c r="C11604" i="1" l="1"/>
  <c r="E11603" i="1"/>
  <c r="E7288" i="1"/>
  <c r="C7289" i="1"/>
  <c r="E5690" i="1"/>
  <c r="C5691" i="1"/>
  <c r="C11605" i="1" l="1"/>
  <c r="E11604" i="1"/>
  <c r="E5691" i="1"/>
  <c r="C5692" i="1"/>
  <c r="E7289" i="1"/>
  <c r="C7290" i="1"/>
  <c r="C11606" i="1" l="1"/>
  <c r="E11605" i="1"/>
  <c r="C7291" i="1"/>
  <c r="E7290" i="1"/>
  <c r="E5692" i="1"/>
  <c r="C5693" i="1"/>
  <c r="C11607" i="1" l="1"/>
  <c r="E11606" i="1"/>
  <c r="E5693" i="1"/>
  <c r="C5694" i="1"/>
  <c r="E7291" i="1"/>
  <c r="C7292" i="1"/>
  <c r="E11607" i="1" l="1"/>
  <c r="C11608" i="1"/>
  <c r="E7292" i="1"/>
  <c r="C7293" i="1"/>
  <c r="E5694" i="1"/>
  <c r="C5695" i="1"/>
  <c r="C11609" i="1" l="1"/>
  <c r="E11608" i="1"/>
  <c r="E5695" i="1"/>
  <c r="C5696" i="1"/>
  <c r="E7293" i="1"/>
  <c r="C7294" i="1"/>
  <c r="E11609" i="1" l="1"/>
  <c r="C11610" i="1"/>
  <c r="C7295" i="1"/>
  <c r="E7294" i="1"/>
  <c r="E5696" i="1"/>
  <c r="C5697" i="1"/>
  <c r="E11610" i="1" l="1"/>
  <c r="C11611" i="1"/>
  <c r="E5697" i="1"/>
  <c r="C5698" i="1"/>
  <c r="E7295" i="1"/>
  <c r="C7296" i="1"/>
  <c r="C11612" i="1" l="1"/>
  <c r="E11611" i="1"/>
  <c r="E7296" i="1"/>
  <c r="C7297" i="1"/>
  <c r="E5698" i="1"/>
  <c r="C5699" i="1"/>
  <c r="C11613" i="1" l="1"/>
  <c r="E11612" i="1"/>
  <c r="E5699" i="1"/>
  <c r="C5700" i="1"/>
  <c r="E7297" i="1"/>
  <c r="C7298" i="1"/>
  <c r="C11614" i="1" l="1"/>
  <c r="E11613" i="1"/>
  <c r="C7299" i="1"/>
  <c r="E7298" i="1"/>
  <c r="E5700" i="1"/>
  <c r="C5701" i="1"/>
  <c r="C11615" i="1" l="1"/>
  <c r="E11614" i="1"/>
  <c r="E5701" i="1"/>
  <c r="C5702" i="1"/>
  <c r="E7299" i="1"/>
  <c r="C7300" i="1"/>
  <c r="E11615" i="1" l="1"/>
  <c r="C11616" i="1"/>
  <c r="E7300" i="1"/>
  <c r="C7301" i="1"/>
  <c r="E5702" i="1"/>
  <c r="C5703" i="1"/>
  <c r="C11617" i="1" l="1"/>
  <c r="E11616" i="1"/>
  <c r="E5703" i="1"/>
  <c r="C5704" i="1"/>
  <c r="E7301" i="1"/>
  <c r="C7302" i="1"/>
  <c r="C11618" i="1" l="1"/>
  <c r="E11617" i="1"/>
  <c r="C7303" i="1"/>
  <c r="E7302" i="1"/>
  <c r="E5704" i="1"/>
  <c r="C5705" i="1"/>
  <c r="E11618" i="1" l="1"/>
  <c r="C11619" i="1"/>
  <c r="E5705" i="1"/>
  <c r="C5706" i="1"/>
  <c r="E7303" i="1"/>
  <c r="C7304" i="1"/>
  <c r="C11620" i="1" l="1"/>
  <c r="E11619" i="1"/>
  <c r="E7304" i="1"/>
  <c r="C7305" i="1"/>
  <c r="E5706" i="1"/>
  <c r="C5707" i="1"/>
  <c r="C11621" i="1" l="1"/>
  <c r="E11620" i="1"/>
  <c r="E5707" i="1"/>
  <c r="C5708" i="1"/>
  <c r="E7305" i="1"/>
  <c r="C7306" i="1"/>
  <c r="E11621" i="1" l="1"/>
  <c r="C11622" i="1"/>
  <c r="C7307" i="1"/>
  <c r="E7306" i="1"/>
  <c r="E5708" i="1"/>
  <c r="C5709" i="1"/>
  <c r="C11623" i="1" l="1"/>
  <c r="E11622" i="1"/>
  <c r="E5709" i="1"/>
  <c r="C5710" i="1"/>
  <c r="E7307" i="1"/>
  <c r="C7308" i="1"/>
  <c r="E11623" i="1" l="1"/>
  <c r="C11624" i="1"/>
  <c r="E7308" i="1"/>
  <c r="C7309" i="1"/>
  <c r="E5710" i="1"/>
  <c r="C5711" i="1"/>
  <c r="C11625" i="1" l="1"/>
  <c r="E11624" i="1"/>
  <c r="E5711" i="1"/>
  <c r="C5712" i="1"/>
  <c r="E7309" i="1"/>
  <c r="C7310" i="1"/>
  <c r="E11625" i="1" l="1"/>
  <c r="C11626" i="1"/>
  <c r="C7311" i="1"/>
  <c r="E7310" i="1"/>
  <c r="E5712" i="1"/>
  <c r="C5713" i="1"/>
  <c r="C11627" i="1" l="1"/>
  <c r="E11626" i="1"/>
  <c r="E5713" i="1"/>
  <c r="C5714" i="1"/>
  <c r="E7311" i="1"/>
  <c r="C7312" i="1"/>
  <c r="C11628" i="1" l="1"/>
  <c r="E11627" i="1"/>
  <c r="E7312" i="1"/>
  <c r="C7313" i="1"/>
  <c r="E5714" i="1"/>
  <c r="C5715" i="1"/>
  <c r="C11629" i="1" l="1"/>
  <c r="E11628" i="1"/>
  <c r="E5715" i="1"/>
  <c r="C5716" i="1"/>
  <c r="E7313" i="1"/>
  <c r="C7314" i="1"/>
  <c r="C11630" i="1" l="1"/>
  <c r="E11629" i="1"/>
  <c r="C7315" i="1"/>
  <c r="E7314" i="1"/>
  <c r="E5716" i="1"/>
  <c r="C5717" i="1"/>
  <c r="C11631" i="1" l="1"/>
  <c r="E11630" i="1"/>
  <c r="E5717" i="1"/>
  <c r="C5718" i="1"/>
  <c r="E7315" i="1"/>
  <c r="C7316" i="1"/>
  <c r="C11632" i="1" l="1"/>
  <c r="E11631" i="1"/>
  <c r="E7316" i="1"/>
  <c r="C7317" i="1"/>
  <c r="E5718" i="1"/>
  <c r="C5719" i="1"/>
  <c r="C11633" i="1" l="1"/>
  <c r="E11632" i="1"/>
  <c r="E5719" i="1"/>
  <c r="C5720" i="1"/>
  <c r="E7317" i="1"/>
  <c r="C7318" i="1"/>
  <c r="C11634" i="1" l="1"/>
  <c r="E11633" i="1"/>
  <c r="C7319" i="1"/>
  <c r="E7318" i="1"/>
  <c r="E5720" i="1"/>
  <c r="C5721" i="1"/>
  <c r="E11634" i="1" l="1"/>
  <c r="C11635" i="1"/>
  <c r="E5721" i="1"/>
  <c r="C5722" i="1"/>
  <c r="E7319" i="1"/>
  <c r="C7320" i="1"/>
  <c r="C11636" i="1" l="1"/>
  <c r="E11635" i="1"/>
  <c r="E7320" i="1"/>
  <c r="C7321" i="1"/>
  <c r="E5722" i="1"/>
  <c r="C5723" i="1"/>
  <c r="C11637" i="1" l="1"/>
  <c r="E11636" i="1"/>
  <c r="E5723" i="1"/>
  <c r="C5724" i="1"/>
  <c r="E7321" i="1"/>
  <c r="C7322" i="1"/>
  <c r="C11638" i="1" l="1"/>
  <c r="E11637" i="1"/>
  <c r="C7323" i="1"/>
  <c r="E7322" i="1"/>
  <c r="E5724" i="1"/>
  <c r="C5725" i="1"/>
  <c r="C11639" i="1" l="1"/>
  <c r="E11638" i="1"/>
  <c r="E5725" i="1"/>
  <c r="C5726" i="1"/>
  <c r="E7323" i="1"/>
  <c r="C7324" i="1"/>
  <c r="E11639" i="1" l="1"/>
  <c r="C11640" i="1"/>
  <c r="E7324" i="1"/>
  <c r="C7325" i="1"/>
  <c r="E5726" i="1"/>
  <c r="C5727" i="1"/>
  <c r="C11641" i="1" l="1"/>
  <c r="E11640" i="1"/>
  <c r="E5727" i="1"/>
  <c r="C5728" i="1"/>
  <c r="E7325" i="1"/>
  <c r="C7326" i="1"/>
  <c r="C11642" i="1" l="1"/>
  <c r="E11641" i="1"/>
  <c r="C7327" i="1"/>
  <c r="E7326" i="1"/>
  <c r="E5728" i="1"/>
  <c r="C5729" i="1"/>
  <c r="C11643" i="1" l="1"/>
  <c r="E11642" i="1"/>
  <c r="E5729" i="1"/>
  <c r="C5730" i="1"/>
  <c r="E7327" i="1"/>
  <c r="C7328" i="1"/>
  <c r="C11644" i="1" l="1"/>
  <c r="E11643" i="1"/>
  <c r="E7328" i="1"/>
  <c r="C7329" i="1"/>
  <c r="E5730" i="1"/>
  <c r="C5731" i="1"/>
  <c r="C11645" i="1" l="1"/>
  <c r="E11644" i="1"/>
  <c r="E5731" i="1"/>
  <c r="C5732" i="1"/>
  <c r="E7329" i="1"/>
  <c r="C7330" i="1"/>
  <c r="E11645" i="1" l="1"/>
  <c r="C11646" i="1"/>
  <c r="C7331" i="1"/>
  <c r="E7330" i="1"/>
  <c r="E5732" i="1"/>
  <c r="C5733" i="1"/>
  <c r="E11646" i="1" l="1"/>
  <c r="C11647" i="1"/>
  <c r="E5733" i="1"/>
  <c r="C5734" i="1"/>
  <c r="E7331" i="1"/>
  <c r="C7332" i="1"/>
  <c r="E11647" i="1" l="1"/>
  <c r="C11648" i="1"/>
  <c r="E7332" i="1"/>
  <c r="C7333" i="1"/>
  <c r="E5734" i="1"/>
  <c r="C5735" i="1"/>
  <c r="E11648" i="1" l="1"/>
  <c r="C11649" i="1"/>
  <c r="E5735" i="1"/>
  <c r="C5736" i="1"/>
  <c r="E7333" i="1"/>
  <c r="C7334" i="1"/>
  <c r="E11649" i="1" l="1"/>
  <c r="C11650" i="1"/>
  <c r="C7335" i="1"/>
  <c r="E7334" i="1"/>
  <c r="E5736" i="1"/>
  <c r="C5737" i="1"/>
  <c r="E11650" i="1" l="1"/>
  <c r="C11651" i="1"/>
  <c r="E5737" i="1"/>
  <c r="C5738" i="1"/>
  <c r="E7335" i="1"/>
  <c r="C7336" i="1"/>
  <c r="C11652" i="1" l="1"/>
  <c r="E11651" i="1"/>
  <c r="E7336" i="1"/>
  <c r="C7337" i="1"/>
  <c r="E5738" i="1"/>
  <c r="C5739" i="1"/>
  <c r="C11653" i="1" l="1"/>
  <c r="E11652" i="1"/>
  <c r="E5739" i="1"/>
  <c r="C5740" i="1"/>
  <c r="E7337" i="1"/>
  <c r="C7338" i="1"/>
  <c r="E11653" i="1" l="1"/>
  <c r="C11654" i="1"/>
  <c r="E5740" i="1"/>
  <c r="C5741" i="1"/>
  <c r="C7339" i="1"/>
  <c r="E7338" i="1"/>
  <c r="C11655" i="1" l="1"/>
  <c r="E11654" i="1"/>
  <c r="E7339" i="1"/>
  <c r="C7340" i="1"/>
  <c r="E5741" i="1"/>
  <c r="C5742" i="1"/>
  <c r="E11655" i="1" l="1"/>
  <c r="C11656" i="1"/>
  <c r="E5742" i="1"/>
  <c r="C5743" i="1"/>
  <c r="E7340" i="1"/>
  <c r="C7341" i="1"/>
  <c r="C11657" i="1" l="1"/>
  <c r="E11656" i="1"/>
  <c r="E7341" i="1"/>
  <c r="C7342" i="1"/>
  <c r="E5743" i="1"/>
  <c r="C5744" i="1"/>
  <c r="C11658" i="1" l="1"/>
  <c r="E11657" i="1"/>
  <c r="E5744" i="1"/>
  <c r="C5745" i="1"/>
  <c r="C7343" i="1"/>
  <c r="E7342" i="1"/>
  <c r="E11658" i="1" l="1"/>
  <c r="C11659" i="1"/>
  <c r="E7343" i="1"/>
  <c r="C7344" i="1"/>
  <c r="E5745" i="1"/>
  <c r="C5746" i="1"/>
  <c r="C11660" i="1" l="1"/>
  <c r="E11659" i="1"/>
  <c r="E5746" i="1"/>
  <c r="C5747" i="1"/>
  <c r="E7344" i="1"/>
  <c r="C7345" i="1"/>
  <c r="E11660" i="1" l="1"/>
  <c r="C11661" i="1"/>
  <c r="E7345" i="1"/>
  <c r="C7346" i="1"/>
  <c r="E5747" i="1"/>
  <c r="C5748" i="1"/>
  <c r="C11662" i="1" l="1"/>
  <c r="E11661" i="1"/>
  <c r="E5748" i="1"/>
  <c r="C5749" i="1"/>
  <c r="C7347" i="1"/>
  <c r="E7346" i="1"/>
  <c r="C11663" i="1" l="1"/>
  <c r="E11662" i="1"/>
  <c r="E7347" i="1"/>
  <c r="C7348" i="1"/>
  <c r="E5749" i="1"/>
  <c r="C5750" i="1"/>
  <c r="E11663" i="1" l="1"/>
  <c r="C11664" i="1"/>
  <c r="E5750" i="1"/>
  <c r="C5751" i="1"/>
  <c r="E7348" i="1"/>
  <c r="C7349" i="1"/>
  <c r="C11665" i="1" l="1"/>
  <c r="E11664" i="1"/>
  <c r="E5751" i="1"/>
  <c r="C5752" i="1"/>
  <c r="E7349" i="1"/>
  <c r="C7350" i="1"/>
  <c r="C11666" i="1" l="1"/>
  <c r="E11665" i="1"/>
  <c r="C7351" i="1"/>
  <c r="E7350" i="1"/>
  <c r="E5752" i="1"/>
  <c r="C5753" i="1"/>
  <c r="E11666" i="1" l="1"/>
  <c r="C11667" i="1"/>
  <c r="E5753" i="1"/>
  <c r="C5754" i="1"/>
  <c r="E7351" i="1"/>
  <c r="C7352" i="1"/>
  <c r="E11667" i="1" l="1"/>
  <c r="C11668" i="1"/>
  <c r="E7352" i="1"/>
  <c r="C7353" i="1"/>
  <c r="E5754" i="1"/>
  <c r="C5755" i="1"/>
  <c r="C11669" i="1" l="1"/>
  <c r="E11668" i="1"/>
  <c r="E7353" i="1"/>
  <c r="C7354" i="1"/>
  <c r="E5755" i="1"/>
  <c r="C5756" i="1"/>
  <c r="E11669" i="1" l="1"/>
  <c r="C11670" i="1"/>
  <c r="E5756" i="1"/>
  <c r="C5757" i="1"/>
  <c r="C7355" i="1"/>
  <c r="E7354" i="1"/>
  <c r="C11671" i="1" l="1"/>
  <c r="E11670" i="1"/>
  <c r="E7355" i="1"/>
  <c r="C7356" i="1"/>
  <c r="E5757" i="1"/>
  <c r="C5758" i="1"/>
  <c r="C11672" i="1" l="1"/>
  <c r="E11671" i="1"/>
  <c r="E5758" i="1"/>
  <c r="C5759" i="1"/>
  <c r="E7356" i="1"/>
  <c r="C7357" i="1"/>
  <c r="E11672" i="1" l="1"/>
  <c r="C11673" i="1"/>
  <c r="E7357" i="1"/>
  <c r="C7358" i="1"/>
  <c r="E5759" i="1"/>
  <c r="C5760" i="1"/>
  <c r="C11674" i="1" l="1"/>
  <c r="E11673" i="1"/>
  <c r="E5760" i="1"/>
  <c r="C5761" i="1"/>
  <c r="C7359" i="1"/>
  <c r="E7358" i="1"/>
  <c r="C11675" i="1" l="1"/>
  <c r="E11674" i="1"/>
  <c r="E7359" i="1"/>
  <c r="C7360" i="1"/>
  <c r="E5761" i="1"/>
  <c r="C5762" i="1"/>
  <c r="E11675" i="1" l="1"/>
  <c r="C11676" i="1"/>
  <c r="E5762" i="1"/>
  <c r="C5763" i="1"/>
  <c r="E7360" i="1"/>
  <c r="C7361" i="1"/>
  <c r="E11676" i="1" l="1"/>
  <c r="C11677" i="1"/>
  <c r="E5763" i="1"/>
  <c r="C5764" i="1"/>
  <c r="E7361" i="1"/>
  <c r="C7362" i="1"/>
  <c r="E11677" i="1" l="1"/>
  <c r="C11678" i="1"/>
  <c r="E5764" i="1"/>
  <c r="C5765" i="1"/>
  <c r="C7363" i="1"/>
  <c r="E7362" i="1"/>
  <c r="C11679" i="1" l="1"/>
  <c r="E11678" i="1"/>
  <c r="E7363" i="1"/>
  <c r="C7364" i="1"/>
  <c r="E5765" i="1"/>
  <c r="C5766" i="1"/>
  <c r="E11679" i="1" l="1"/>
  <c r="C11680" i="1"/>
  <c r="E5766" i="1"/>
  <c r="C5767" i="1"/>
  <c r="E7364" i="1"/>
  <c r="C7365" i="1"/>
  <c r="E11680" i="1" l="1"/>
  <c r="C11681" i="1"/>
  <c r="E7365" i="1"/>
  <c r="C7366" i="1"/>
  <c r="E5767" i="1"/>
  <c r="C5768" i="1"/>
  <c r="E11681" i="1" l="1"/>
  <c r="C11682" i="1"/>
  <c r="E5768" i="1"/>
  <c r="C5769" i="1"/>
  <c r="C7367" i="1"/>
  <c r="E7366" i="1"/>
  <c r="C11683" i="1" l="1"/>
  <c r="E11682" i="1"/>
  <c r="E7367" i="1"/>
  <c r="C7368" i="1"/>
  <c r="E5769" i="1"/>
  <c r="C5770" i="1"/>
  <c r="C11684" i="1" l="1"/>
  <c r="E11683" i="1"/>
  <c r="E5770" i="1"/>
  <c r="C5771" i="1"/>
  <c r="E7368" i="1"/>
  <c r="C7369" i="1"/>
  <c r="E11684" i="1" l="1"/>
  <c r="C11685" i="1"/>
  <c r="E7369" i="1"/>
  <c r="C7370" i="1"/>
  <c r="E5771" i="1"/>
  <c r="C5772" i="1"/>
  <c r="E11685" i="1" l="1"/>
  <c r="C11686" i="1"/>
  <c r="E5772" i="1"/>
  <c r="C5773" i="1"/>
  <c r="C7371" i="1"/>
  <c r="E7370" i="1"/>
  <c r="E11686" i="1" l="1"/>
  <c r="C11687" i="1"/>
  <c r="E7371" i="1"/>
  <c r="C7372" i="1"/>
  <c r="E5773" i="1"/>
  <c r="C5774" i="1"/>
  <c r="C11688" i="1" l="1"/>
  <c r="E11687" i="1"/>
  <c r="E5774" i="1"/>
  <c r="C5775" i="1"/>
  <c r="E7372" i="1"/>
  <c r="C7373" i="1"/>
  <c r="E11688" i="1" l="1"/>
  <c r="C11689" i="1"/>
  <c r="E7373" i="1"/>
  <c r="C7374" i="1"/>
  <c r="E5775" i="1"/>
  <c r="C5776" i="1"/>
  <c r="E11689" i="1" l="1"/>
  <c r="C11690" i="1"/>
  <c r="E5776" i="1"/>
  <c r="C5777" i="1"/>
  <c r="C7375" i="1"/>
  <c r="E7374" i="1"/>
  <c r="E11690" i="1" l="1"/>
  <c r="C11691" i="1"/>
  <c r="E7375" i="1"/>
  <c r="C7376" i="1"/>
  <c r="E5777" i="1"/>
  <c r="C5778" i="1"/>
  <c r="C11692" i="1" l="1"/>
  <c r="E11691" i="1"/>
  <c r="E5778" i="1"/>
  <c r="C5779" i="1"/>
  <c r="E7376" i="1"/>
  <c r="C7377" i="1"/>
  <c r="E11692" i="1" l="1"/>
  <c r="C11693" i="1"/>
  <c r="E7377" i="1"/>
  <c r="C7378" i="1"/>
  <c r="E5779" i="1"/>
  <c r="C5780" i="1"/>
  <c r="C11694" i="1" l="1"/>
  <c r="E11693" i="1"/>
  <c r="E5780" i="1"/>
  <c r="C5781" i="1"/>
  <c r="C7379" i="1"/>
  <c r="E7378" i="1"/>
  <c r="E11694" i="1" l="1"/>
  <c r="C11695" i="1"/>
  <c r="E7379" i="1"/>
  <c r="C7380" i="1"/>
  <c r="E5781" i="1"/>
  <c r="C5782" i="1"/>
  <c r="C11696" i="1" l="1"/>
  <c r="E11695" i="1"/>
  <c r="E5782" i="1"/>
  <c r="C5783" i="1"/>
  <c r="E7380" i="1"/>
  <c r="C7381" i="1"/>
  <c r="E11696" i="1" l="1"/>
  <c r="C11697" i="1"/>
  <c r="E7381" i="1"/>
  <c r="C7382" i="1"/>
  <c r="E5783" i="1"/>
  <c r="C5784" i="1"/>
  <c r="C11698" i="1" l="1"/>
  <c r="E11697" i="1"/>
  <c r="E5784" i="1"/>
  <c r="C5785" i="1"/>
  <c r="C7383" i="1"/>
  <c r="E7382" i="1"/>
  <c r="C11699" i="1" l="1"/>
  <c r="E11698" i="1"/>
  <c r="E7383" i="1"/>
  <c r="C7384" i="1"/>
  <c r="E5785" i="1"/>
  <c r="C5786" i="1"/>
  <c r="C11700" i="1" l="1"/>
  <c r="E11699" i="1"/>
  <c r="E5786" i="1"/>
  <c r="C5787" i="1"/>
  <c r="E7384" i="1"/>
  <c r="C7385" i="1"/>
  <c r="E11700" i="1" l="1"/>
  <c r="C11701" i="1"/>
  <c r="E7385" i="1"/>
  <c r="C7386" i="1"/>
  <c r="E5787" i="1"/>
  <c r="C5788" i="1"/>
  <c r="E11701" i="1" l="1"/>
  <c r="C11702" i="1"/>
  <c r="E5788" i="1"/>
  <c r="C5789" i="1"/>
  <c r="C7387" i="1"/>
  <c r="E7386" i="1"/>
  <c r="C11703" i="1" l="1"/>
  <c r="E11702" i="1"/>
  <c r="E7387" i="1"/>
  <c r="C7388" i="1"/>
  <c r="E5789" i="1"/>
  <c r="C5790" i="1"/>
  <c r="C11704" i="1" l="1"/>
  <c r="E11703" i="1"/>
  <c r="E5790" i="1"/>
  <c r="C5791" i="1"/>
  <c r="E7388" i="1"/>
  <c r="C7389" i="1"/>
  <c r="C11705" i="1" l="1"/>
  <c r="E11704" i="1"/>
  <c r="E7389" i="1"/>
  <c r="C7390" i="1"/>
  <c r="E5791" i="1"/>
  <c r="C5792" i="1"/>
  <c r="E11705" i="1" l="1"/>
  <c r="C11706" i="1"/>
  <c r="E5792" i="1"/>
  <c r="C5793" i="1"/>
  <c r="C7391" i="1"/>
  <c r="E7390" i="1"/>
  <c r="C11707" i="1" l="1"/>
  <c r="E11706" i="1"/>
  <c r="E7391" i="1"/>
  <c r="C7392" i="1"/>
  <c r="E5793" i="1"/>
  <c r="C5794" i="1"/>
  <c r="E11707" i="1" l="1"/>
  <c r="C11708" i="1"/>
  <c r="E5794" i="1"/>
  <c r="C5795" i="1"/>
  <c r="E7392" i="1"/>
  <c r="C7393" i="1"/>
  <c r="C11709" i="1" l="1"/>
  <c r="E11708" i="1"/>
  <c r="E7393" i="1"/>
  <c r="C7394" i="1"/>
  <c r="E5795" i="1"/>
  <c r="C5796" i="1"/>
  <c r="E11709" i="1" l="1"/>
  <c r="C11710" i="1"/>
  <c r="E5796" i="1"/>
  <c r="C5797" i="1"/>
  <c r="C7395" i="1"/>
  <c r="E7394" i="1"/>
  <c r="C11711" i="1" l="1"/>
  <c r="E11710" i="1"/>
  <c r="E7395" i="1"/>
  <c r="C7396" i="1"/>
  <c r="E5797" i="1"/>
  <c r="C5798" i="1"/>
  <c r="C11712" i="1" l="1"/>
  <c r="E11711" i="1"/>
  <c r="E5798" i="1"/>
  <c r="C5799" i="1"/>
  <c r="E7396" i="1"/>
  <c r="C7397" i="1"/>
  <c r="C11713" i="1" l="1"/>
  <c r="E11712" i="1"/>
  <c r="E7397" i="1"/>
  <c r="C7398" i="1"/>
  <c r="E5799" i="1"/>
  <c r="C5800" i="1"/>
  <c r="C11714" i="1" l="1"/>
  <c r="E11713" i="1"/>
  <c r="E5800" i="1"/>
  <c r="C5801" i="1"/>
  <c r="C7399" i="1"/>
  <c r="E7398" i="1"/>
  <c r="C11715" i="1" l="1"/>
  <c r="E11714" i="1"/>
  <c r="E7399" i="1"/>
  <c r="C7400" i="1"/>
  <c r="E5801" i="1"/>
  <c r="C5802" i="1"/>
  <c r="E11715" i="1" l="1"/>
  <c r="C11716" i="1"/>
  <c r="E5802" i="1"/>
  <c r="C5803" i="1"/>
  <c r="E7400" i="1"/>
  <c r="C7401" i="1"/>
  <c r="C11717" i="1" l="1"/>
  <c r="E11716" i="1"/>
  <c r="E7401" i="1"/>
  <c r="C7402" i="1"/>
  <c r="E5803" i="1"/>
  <c r="C5804" i="1"/>
  <c r="E11717" i="1" l="1"/>
  <c r="C11718" i="1"/>
  <c r="E5804" i="1"/>
  <c r="C5805" i="1"/>
  <c r="C7403" i="1"/>
  <c r="E7402" i="1"/>
  <c r="C11719" i="1" l="1"/>
  <c r="E11718" i="1"/>
  <c r="E7403" i="1"/>
  <c r="C7404" i="1"/>
  <c r="E5805" i="1"/>
  <c r="C5806" i="1"/>
  <c r="E11719" i="1" l="1"/>
  <c r="C11720" i="1"/>
  <c r="E5806" i="1"/>
  <c r="C5807" i="1"/>
  <c r="E7404" i="1"/>
  <c r="C7405" i="1"/>
  <c r="E11720" i="1" l="1"/>
  <c r="C11721" i="1"/>
  <c r="E7405" i="1"/>
  <c r="C7406" i="1"/>
  <c r="E5807" i="1"/>
  <c r="C5808" i="1"/>
  <c r="C11722" i="1" l="1"/>
  <c r="E11721" i="1"/>
  <c r="E5808" i="1"/>
  <c r="C5809" i="1"/>
  <c r="C7407" i="1"/>
  <c r="E7406" i="1"/>
  <c r="C11723" i="1" l="1"/>
  <c r="E11722" i="1"/>
  <c r="E7407" i="1"/>
  <c r="C7408" i="1"/>
  <c r="E5809" i="1"/>
  <c r="C5810" i="1"/>
  <c r="E11723" i="1" l="1"/>
  <c r="C11724" i="1"/>
  <c r="E5810" i="1"/>
  <c r="C5811" i="1"/>
  <c r="E7408" i="1"/>
  <c r="C7409" i="1"/>
  <c r="C11725" i="1" l="1"/>
  <c r="E11724" i="1"/>
  <c r="E7409" i="1"/>
  <c r="C7410" i="1"/>
  <c r="E5811" i="1"/>
  <c r="C5812" i="1"/>
  <c r="C11726" i="1" l="1"/>
  <c r="E11725" i="1"/>
  <c r="E5812" i="1"/>
  <c r="C5813" i="1"/>
  <c r="C7411" i="1"/>
  <c r="E7410" i="1"/>
  <c r="C11727" i="1" l="1"/>
  <c r="E11726" i="1"/>
  <c r="E7411" i="1"/>
  <c r="C7412" i="1"/>
  <c r="E5813" i="1"/>
  <c r="C5814" i="1"/>
  <c r="E11727" i="1" l="1"/>
  <c r="C11728" i="1"/>
  <c r="E5814" i="1"/>
  <c r="C5815" i="1"/>
  <c r="E7412" i="1"/>
  <c r="C7413" i="1"/>
  <c r="C11729" i="1" l="1"/>
  <c r="E11728" i="1"/>
  <c r="E7413" i="1"/>
  <c r="C7414" i="1"/>
  <c r="E5815" i="1"/>
  <c r="C5816" i="1"/>
  <c r="C11730" i="1" l="1"/>
  <c r="E11729" i="1"/>
  <c r="E5816" i="1"/>
  <c r="C5817" i="1"/>
  <c r="C7415" i="1"/>
  <c r="E7414" i="1"/>
  <c r="C11731" i="1" l="1"/>
  <c r="E11730" i="1"/>
  <c r="E7415" i="1"/>
  <c r="C7416" i="1"/>
  <c r="E5817" i="1"/>
  <c r="C5818" i="1"/>
  <c r="C11732" i="1" l="1"/>
  <c r="E11731" i="1"/>
  <c r="E5818" i="1"/>
  <c r="C5819" i="1"/>
  <c r="E7416" i="1"/>
  <c r="C7417" i="1"/>
  <c r="C11733" i="1" l="1"/>
  <c r="E11732" i="1"/>
  <c r="E5819" i="1"/>
  <c r="C5820" i="1"/>
  <c r="E7417" i="1"/>
  <c r="C7418" i="1"/>
  <c r="E11733" i="1" l="1"/>
  <c r="C11734" i="1"/>
  <c r="C7419" i="1"/>
  <c r="E7418" i="1"/>
  <c r="E5820" i="1"/>
  <c r="C5821" i="1"/>
  <c r="E11734" i="1" l="1"/>
  <c r="C11735" i="1"/>
  <c r="E5821" i="1"/>
  <c r="C5822" i="1"/>
  <c r="E7419" i="1"/>
  <c r="C7420" i="1"/>
  <c r="C11736" i="1" l="1"/>
  <c r="E11735" i="1"/>
  <c r="E5822" i="1"/>
  <c r="C5823" i="1"/>
  <c r="E7420" i="1"/>
  <c r="C7421" i="1"/>
  <c r="C11737" i="1" l="1"/>
  <c r="E11736" i="1"/>
  <c r="E7421" i="1"/>
  <c r="C7422" i="1"/>
  <c r="E5823" i="1"/>
  <c r="C5824" i="1"/>
  <c r="E11737" i="1" l="1"/>
  <c r="C11738" i="1"/>
  <c r="E5824" i="1"/>
  <c r="C5825" i="1"/>
  <c r="C7423" i="1"/>
  <c r="E7422" i="1"/>
  <c r="E11738" i="1" l="1"/>
  <c r="C11739" i="1"/>
  <c r="E7423" i="1"/>
  <c r="C7424" i="1"/>
  <c r="E5825" i="1"/>
  <c r="C5826" i="1"/>
  <c r="C11740" i="1" l="1"/>
  <c r="E11739" i="1"/>
  <c r="E5826" i="1"/>
  <c r="C5827" i="1"/>
  <c r="E7424" i="1"/>
  <c r="C7425" i="1"/>
  <c r="C11741" i="1" l="1"/>
  <c r="E11740" i="1"/>
  <c r="E7425" i="1"/>
  <c r="C7426" i="1"/>
  <c r="E5827" i="1"/>
  <c r="C5828" i="1"/>
  <c r="C11742" i="1" l="1"/>
  <c r="E11741" i="1"/>
  <c r="E5828" i="1"/>
  <c r="C5829" i="1"/>
  <c r="C7427" i="1"/>
  <c r="E7426" i="1"/>
  <c r="C11743" i="1" l="1"/>
  <c r="E11742" i="1"/>
  <c r="E7427" i="1"/>
  <c r="C7428" i="1"/>
  <c r="E5829" i="1"/>
  <c r="C5830" i="1"/>
  <c r="C11744" i="1" l="1"/>
  <c r="E11743" i="1"/>
  <c r="E7428" i="1"/>
  <c r="C7429" i="1"/>
  <c r="E5830" i="1"/>
  <c r="C5831" i="1"/>
  <c r="C11745" i="1" l="1"/>
  <c r="E11744" i="1"/>
  <c r="E5831" i="1"/>
  <c r="C5832" i="1"/>
  <c r="E7429" i="1"/>
  <c r="C7430" i="1"/>
  <c r="C11746" i="1" l="1"/>
  <c r="E11745" i="1"/>
  <c r="C7431" i="1"/>
  <c r="E7430" i="1"/>
  <c r="E5832" i="1"/>
  <c r="C5833" i="1"/>
  <c r="C11747" i="1" l="1"/>
  <c r="E11746" i="1"/>
  <c r="E5833" i="1"/>
  <c r="C5834" i="1"/>
  <c r="E7431" i="1"/>
  <c r="C7432" i="1"/>
  <c r="C11748" i="1" l="1"/>
  <c r="E11747" i="1"/>
  <c r="E7432" i="1"/>
  <c r="C7433" i="1"/>
  <c r="E5834" i="1"/>
  <c r="C5835" i="1"/>
  <c r="C11749" i="1" l="1"/>
  <c r="E11748" i="1"/>
  <c r="E5835" i="1"/>
  <c r="C5836" i="1"/>
  <c r="E7433" i="1"/>
  <c r="C7434" i="1"/>
  <c r="C11750" i="1" l="1"/>
  <c r="E11749" i="1"/>
  <c r="C7435" i="1"/>
  <c r="E7434" i="1"/>
  <c r="E5836" i="1"/>
  <c r="C5837" i="1"/>
  <c r="E11750" i="1" l="1"/>
  <c r="C11751" i="1"/>
  <c r="E5837" i="1"/>
  <c r="C5838" i="1"/>
  <c r="E7435" i="1"/>
  <c r="C7436" i="1"/>
  <c r="C11752" i="1" l="1"/>
  <c r="E11751" i="1"/>
  <c r="E5838" i="1"/>
  <c r="C5839" i="1"/>
  <c r="E7436" i="1"/>
  <c r="C7437" i="1"/>
  <c r="C11753" i="1" l="1"/>
  <c r="E11752" i="1"/>
  <c r="E7437" i="1"/>
  <c r="C7438" i="1"/>
  <c r="E5839" i="1"/>
  <c r="C5840" i="1"/>
  <c r="C11754" i="1" l="1"/>
  <c r="E11753" i="1"/>
  <c r="E5840" i="1"/>
  <c r="C5841" i="1"/>
  <c r="C7439" i="1"/>
  <c r="E7438" i="1"/>
  <c r="C11755" i="1" l="1"/>
  <c r="E11754" i="1"/>
  <c r="E7439" i="1"/>
  <c r="C7440" i="1"/>
  <c r="E5841" i="1"/>
  <c r="C5842" i="1"/>
  <c r="C11756" i="1" l="1"/>
  <c r="E11755" i="1"/>
  <c r="E5842" i="1"/>
  <c r="C5843" i="1"/>
  <c r="E7440" i="1"/>
  <c r="C7441" i="1"/>
  <c r="E11756" i="1" l="1"/>
  <c r="C11757" i="1"/>
  <c r="E7441" i="1"/>
  <c r="C7442" i="1"/>
  <c r="E5843" i="1"/>
  <c r="C5844" i="1"/>
  <c r="C11758" i="1" l="1"/>
  <c r="E11757" i="1"/>
  <c r="E5844" i="1"/>
  <c r="C5845" i="1"/>
  <c r="C7443" i="1"/>
  <c r="E7442" i="1"/>
  <c r="E11758" i="1" l="1"/>
  <c r="C11759" i="1"/>
  <c r="E7443" i="1"/>
  <c r="C7444" i="1"/>
  <c r="E5845" i="1"/>
  <c r="C5846" i="1"/>
  <c r="E11759" i="1" l="1"/>
  <c r="C11760" i="1"/>
  <c r="E5846" i="1"/>
  <c r="C5847" i="1"/>
  <c r="E7444" i="1"/>
  <c r="C7445" i="1"/>
  <c r="C11761" i="1" l="1"/>
  <c r="E11761" i="1" s="1"/>
  <c r="E11760" i="1"/>
  <c r="E7445" i="1"/>
  <c r="C7446" i="1"/>
  <c r="E5847" i="1"/>
  <c r="C5848" i="1"/>
  <c r="E5848" i="1" l="1"/>
  <c r="C5849" i="1"/>
  <c r="C7447" i="1"/>
  <c r="E7446" i="1"/>
  <c r="E7447" i="1" l="1"/>
  <c r="C7448" i="1"/>
  <c r="E5849" i="1"/>
  <c r="C5850" i="1"/>
  <c r="E5850" i="1" l="1"/>
  <c r="C5851" i="1"/>
  <c r="E7448" i="1"/>
  <c r="C7449" i="1"/>
  <c r="E7449" i="1" l="1"/>
  <c r="C7450" i="1"/>
  <c r="E5851" i="1"/>
  <c r="C5852" i="1"/>
  <c r="E5852" i="1" l="1"/>
  <c r="C5853" i="1"/>
  <c r="C7451" i="1"/>
  <c r="E7450" i="1"/>
  <c r="E7451" i="1" l="1"/>
  <c r="C7452" i="1"/>
  <c r="E5853" i="1"/>
  <c r="C5854" i="1"/>
  <c r="E5854" i="1" l="1"/>
  <c r="C5855" i="1"/>
  <c r="E7452" i="1"/>
  <c r="C7453" i="1"/>
  <c r="E7453" i="1" l="1"/>
  <c r="C7454" i="1"/>
  <c r="E5855" i="1"/>
  <c r="C5856" i="1"/>
  <c r="E5856" i="1" l="1"/>
  <c r="C5857" i="1"/>
  <c r="C7455" i="1"/>
  <c r="E7454" i="1"/>
  <c r="E7455" i="1" l="1"/>
  <c r="C7456" i="1"/>
  <c r="E5857" i="1"/>
  <c r="C5858" i="1"/>
  <c r="E5858" i="1" l="1"/>
  <c r="C5859" i="1"/>
  <c r="E7456" i="1"/>
  <c r="C7457" i="1"/>
  <c r="E7457" i="1" l="1"/>
  <c r="C7458" i="1"/>
  <c r="E5859" i="1"/>
  <c r="C5860" i="1"/>
  <c r="E5860" i="1" l="1"/>
  <c r="C5861" i="1"/>
  <c r="C7459" i="1"/>
  <c r="E7458" i="1"/>
  <c r="E7459" i="1" l="1"/>
  <c r="C7460" i="1"/>
  <c r="E5861" i="1"/>
  <c r="C5862" i="1"/>
  <c r="E5862" i="1" l="1"/>
  <c r="C5863" i="1"/>
  <c r="E7460" i="1"/>
  <c r="C7461" i="1"/>
  <c r="E7461" i="1" l="1"/>
  <c r="C7462" i="1"/>
  <c r="E5863" i="1"/>
  <c r="C5864" i="1"/>
  <c r="E5864" i="1" l="1"/>
  <c r="C5865" i="1"/>
  <c r="C7463" i="1"/>
  <c r="E7462" i="1"/>
  <c r="E7463" i="1" l="1"/>
  <c r="C7464" i="1"/>
  <c r="E5865" i="1"/>
  <c r="C5866" i="1"/>
  <c r="E5866" i="1" l="1"/>
  <c r="C5867" i="1"/>
  <c r="E7464" i="1"/>
  <c r="C7465" i="1"/>
  <c r="E7465" i="1" l="1"/>
  <c r="C7466" i="1"/>
  <c r="E5867" i="1"/>
  <c r="C5868" i="1"/>
  <c r="E5868" i="1" l="1"/>
  <c r="C5869" i="1"/>
  <c r="C7467" i="1"/>
  <c r="E7466" i="1"/>
  <c r="E7467" i="1" l="1"/>
  <c r="C7468" i="1"/>
  <c r="E5869" i="1"/>
  <c r="C5870" i="1"/>
  <c r="E5870" i="1" l="1"/>
  <c r="C5871" i="1"/>
  <c r="E7468" i="1"/>
  <c r="C7469" i="1"/>
  <c r="E7469" i="1" l="1"/>
  <c r="C7470" i="1"/>
  <c r="E5871" i="1"/>
  <c r="C5872" i="1"/>
  <c r="E5872" i="1" l="1"/>
  <c r="C5873" i="1"/>
  <c r="C7471" i="1"/>
  <c r="E7470" i="1"/>
  <c r="E7471" i="1" l="1"/>
  <c r="C7472" i="1"/>
  <c r="E5873" i="1"/>
  <c r="C5874" i="1"/>
  <c r="E5874" i="1" l="1"/>
  <c r="C5875" i="1"/>
  <c r="E7472" i="1"/>
  <c r="C7473" i="1"/>
  <c r="E7473" i="1" l="1"/>
  <c r="C7474" i="1"/>
  <c r="E5875" i="1"/>
  <c r="C5876" i="1"/>
  <c r="C7475" i="1" l="1"/>
  <c r="E7474" i="1"/>
  <c r="E5876" i="1"/>
  <c r="C5877" i="1"/>
  <c r="E5877" i="1" l="1"/>
  <c r="C5878" i="1"/>
  <c r="E7475" i="1"/>
  <c r="C7476" i="1"/>
  <c r="E7476" i="1" l="1"/>
  <c r="C7477" i="1"/>
  <c r="E5878" i="1"/>
  <c r="C5879" i="1"/>
  <c r="E5879" i="1" l="1"/>
  <c r="C5880" i="1"/>
  <c r="E7477" i="1"/>
  <c r="C7478" i="1"/>
  <c r="C7479" i="1" l="1"/>
  <c r="E7478" i="1"/>
  <c r="E5880" i="1"/>
  <c r="C5881" i="1"/>
  <c r="E5881" i="1" l="1"/>
  <c r="C5882" i="1"/>
  <c r="E7479" i="1"/>
  <c r="C7480" i="1"/>
  <c r="E7480" i="1" l="1"/>
  <c r="C7481" i="1"/>
  <c r="E5882" i="1"/>
  <c r="C5883" i="1"/>
  <c r="E5883" i="1" l="1"/>
  <c r="C5884" i="1"/>
  <c r="E7481" i="1"/>
  <c r="C7482" i="1"/>
  <c r="C7483" i="1" l="1"/>
  <c r="E7482" i="1"/>
  <c r="E5884" i="1"/>
  <c r="C5885" i="1"/>
  <c r="E5885" i="1" l="1"/>
  <c r="C5886" i="1"/>
  <c r="E7483" i="1"/>
  <c r="C7484" i="1"/>
  <c r="E7484" i="1" l="1"/>
  <c r="C7485" i="1"/>
  <c r="E5886" i="1"/>
  <c r="C5887" i="1"/>
  <c r="E5887" i="1" l="1"/>
  <c r="C5888" i="1"/>
  <c r="E7485" i="1"/>
  <c r="C7486" i="1"/>
  <c r="C7487" i="1" l="1"/>
  <c r="E7486" i="1"/>
  <c r="E5888" i="1"/>
  <c r="C5889" i="1"/>
  <c r="E5889" i="1" l="1"/>
  <c r="C5890" i="1"/>
  <c r="E7487" i="1"/>
  <c r="C7488" i="1"/>
  <c r="E7488" i="1" l="1"/>
  <c r="C7489" i="1"/>
  <c r="E5890" i="1"/>
  <c r="C5891" i="1"/>
  <c r="E5891" i="1" l="1"/>
  <c r="C5892" i="1"/>
  <c r="E7489" i="1"/>
  <c r="C7490" i="1"/>
  <c r="C7491" i="1" l="1"/>
  <c r="E7490" i="1"/>
  <c r="E5892" i="1"/>
  <c r="C5893" i="1"/>
  <c r="E5893" i="1" l="1"/>
  <c r="C5894" i="1"/>
  <c r="E7491" i="1"/>
  <c r="C7492" i="1"/>
  <c r="E7492" i="1" l="1"/>
  <c r="C7493" i="1"/>
  <c r="E5894" i="1"/>
  <c r="C5895" i="1"/>
  <c r="E5895" i="1" l="1"/>
  <c r="C5896" i="1"/>
  <c r="E7493" i="1"/>
  <c r="C7494" i="1"/>
  <c r="C7495" i="1" l="1"/>
  <c r="E7494" i="1"/>
  <c r="E5896" i="1"/>
  <c r="C5897" i="1"/>
  <c r="E5897" i="1" l="1"/>
  <c r="C5898" i="1"/>
  <c r="E7495" i="1"/>
  <c r="C7496" i="1"/>
  <c r="E7496" i="1" l="1"/>
  <c r="C7497" i="1"/>
  <c r="E5898" i="1"/>
  <c r="C5899" i="1"/>
  <c r="E7497" i="1" l="1"/>
  <c r="C7498" i="1"/>
  <c r="E5899" i="1"/>
  <c r="C5900" i="1"/>
  <c r="E5900" i="1" l="1"/>
  <c r="C5901" i="1"/>
  <c r="C7499" i="1"/>
  <c r="E7498" i="1"/>
  <c r="E7499" i="1" l="1"/>
  <c r="C7500" i="1"/>
  <c r="E5901" i="1"/>
  <c r="C5902" i="1"/>
  <c r="E5902" i="1" l="1"/>
  <c r="C5903" i="1"/>
  <c r="E7500" i="1"/>
  <c r="C7501" i="1"/>
  <c r="E7501" i="1" l="1"/>
  <c r="C7502" i="1"/>
  <c r="E5903" i="1"/>
  <c r="C5904" i="1"/>
  <c r="E5904" i="1" l="1"/>
  <c r="C5905" i="1"/>
  <c r="C7503" i="1"/>
  <c r="E7502" i="1"/>
  <c r="E7503" i="1" l="1"/>
  <c r="C7504" i="1"/>
  <c r="E5905" i="1"/>
  <c r="C5906" i="1"/>
  <c r="E5906" i="1" l="1"/>
  <c r="C5907" i="1"/>
  <c r="E7504" i="1"/>
  <c r="C7505" i="1"/>
  <c r="E5907" i="1" l="1"/>
  <c r="C5908" i="1"/>
  <c r="C7506" i="1"/>
  <c r="E7505" i="1"/>
  <c r="E7506" i="1" l="1"/>
  <c r="C7507" i="1"/>
  <c r="E5908" i="1"/>
  <c r="C5909" i="1"/>
  <c r="E5909" i="1" l="1"/>
  <c r="C5910" i="1"/>
  <c r="E7507" i="1"/>
  <c r="C7508" i="1"/>
  <c r="E7508" i="1" l="1"/>
  <c r="C7509" i="1"/>
  <c r="E5910" i="1"/>
  <c r="C5911" i="1"/>
  <c r="E5911" i="1" l="1"/>
  <c r="C5912" i="1"/>
  <c r="E7509" i="1"/>
  <c r="C7510" i="1"/>
  <c r="E7510" i="1" l="1"/>
  <c r="C7511" i="1"/>
  <c r="E5912" i="1"/>
  <c r="C5913" i="1"/>
  <c r="E5913" i="1" l="1"/>
  <c r="C5914" i="1"/>
  <c r="E7511" i="1"/>
  <c r="C7512" i="1"/>
  <c r="C7513" i="1" l="1"/>
  <c r="E7512" i="1"/>
  <c r="E5914" i="1"/>
  <c r="C5915" i="1"/>
  <c r="E5915" i="1" l="1"/>
  <c r="C5916" i="1"/>
  <c r="E7513" i="1"/>
  <c r="C7514" i="1"/>
  <c r="E7514" i="1" l="1"/>
  <c r="C7515" i="1"/>
  <c r="E5916" i="1"/>
  <c r="C5917" i="1"/>
  <c r="E5917" i="1" l="1"/>
  <c r="C5918" i="1"/>
  <c r="E7515" i="1"/>
  <c r="C7516" i="1"/>
  <c r="E7516" i="1" l="1"/>
  <c r="C7517" i="1"/>
  <c r="E5918" i="1"/>
  <c r="C5919" i="1"/>
  <c r="E5919" i="1" l="1"/>
  <c r="C5920" i="1"/>
  <c r="E7517" i="1"/>
  <c r="C7518" i="1"/>
  <c r="E7518" i="1" l="1"/>
  <c r="C7519" i="1"/>
  <c r="E5920" i="1"/>
  <c r="C5921" i="1"/>
  <c r="E5921" i="1" l="1"/>
  <c r="C5922" i="1"/>
  <c r="E7519" i="1"/>
  <c r="C7520" i="1"/>
  <c r="E7520" i="1" l="1"/>
  <c r="C7521" i="1"/>
  <c r="E5922" i="1"/>
  <c r="C5923" i="1"/>
  <c r="E5923" i="1" l="1"/>
  <c r="C5924" i="1"/>
  <c r="E7521" i="1"/>
  <c r="C7522" i="1"/>
  <c r="E7522" i="1" l="1"/>
  <c r="C7523" i="1"/>
  <c r="E5924" i="1"/>
  <c r="C5925" i="1"/>
  <c r="E5925" i="1" l="1"/>
  <c r="C5926" i="1"/>
  <c r="E7523" i="1"/>
  <c r="C7524" i="1"/>
  <c r="E7524" i="1" l="1"/>
  <c r="C7525" i="1"/>
  <c r="E5926" i="1"/>
  <c r="C5927" i="1"/>
  <c r="E7525" i="1" l="1"/>
  <c r="C7526" i="1"/>
  <c r="E5927" i="1"/>
  <c r="C5928" i="1"/>
  <c r="E5928" i="1" l="1"/>
  <c r="C5929" i="1"/>
  <c r="E7526" i="1"/>
  <c r="C7527" i="1"/>
  <c r="E7527" i="1" l="1"/>
  <c r="C7528" i="1"/>
  <c r="E5929" i="1"/>
  <c r="C5930" i="1"/>
  <c r="E5930" i="1" l="1"/>
  <c r="C5931" i="1"/>
  <c r="C7529" i="1"/>
  <c r="E7528" i="1"/>
  <c r="E7529" i="1" l="1"/>
  <c r="C7530" i="1"/>
  <c r="E5931" i="1"/>
  <c r="C5932" i="1"/>
  <c r="E5932" i="1" l="1"/>
  <c r="C5933" i="1"/>
  <c r="E7530" i="1"/>
  <c r="C7531" i="1"/>
  <c r="E5933" i="1" l="1"/>
  <c r="C5934" i="1"/>
  <c r="E7531" i="1"/>
  <c r="C7532" i="1"/>
  <c r="E7532" i="1" l="1"/>
  <c r="C7533" i="1"/>
  <c r="E5934" i="1"/>
  <c r="C5935" i="1"/>
  <c r="E5935" i="1" l="1"/>
  <c r="C5936" i="1"/>
  <c r="C7534" i="1"/>
  <c r="E7533" i="1"/>
  <c r="C7535" i="1" l="1"/>
  <c r="E7534" i="1"/>
  <c r="E5936" i="1"/>
  <c r="C5937" i="1"/>
  <c r="E5937" i="1" l="1"/>
  <c r="C5938" i="1"/>
  <c r="C7536" i="1"/>
  <c r="E7535" i="1"/>
  <c r="C7537" i="1" l="1"/>
  <c r="E7536" i="1"/>
  <c r="E5938" i="1"/>
  <c r="C5939" i="1"/>
  <c r="E5939" i="1" l="1"/>
  <c r="C5940" i="1"/>
  <c r="C7538" i="1"/>
  <c r="E7537" i="1"/>
  <c r="C7539" i="1" l="1"/>
  <c r="E7538" i="1"/>
  <c r="E5940" i="1"/>
  <c r="C5941" i="1"/>
  <c r="E5941" i="1" l="1"/>
  <c r="C5942" i="1"/>
  <c r="E7539" i="1"/>
  <c r="C7540" i="1"/>
  <c r="C7541" i="1" l="1"/>
  <c r="E7540" i="1"/>
  <c r="E5942" i="1"/>
  <c r="C5943" i="1"/>
  <c r="E5943" i="1" l="1"/>
  <c r="C5944" i="1"/>
  <c r="C7542" i="1"/>
  <c r="E7541" i="1"/>
  <c r="E7542" i="1" l="1"/>
  <c r="C7543" i="1"/>
  <c r="E5944" i="1"/>
  <c r="C5945" i="1"/>
  <c r="E5945" i="1" l="1"/>
  <c r="C5946" i="1"/>
  <c r="E7543" i="1"/>
  <c r="C7544" i="1"/>
  <c r="E7544" i="1" l="1"/>
  <c r="C7545" i="1"/>
  <c r="E5946" i="1"/>
  <c r="C5947" i="1"/>
  <c r="E5947" i="1" l="1"/>
  <c r="C5948" i="1"/>
  <c r="E7545" i="1"/>
  <c r="C7546" i="1"/>
  <c r="E7546" i="1" l="1"/>
  <c r="C7547" i="1"/>
  <c r="E5948" i="1"/>
  <c r="C5949" i="1"/>
  <c r="E5949" i="1" l="1"/>
  <c r="C5950" i="1"/>
  <c r="E7547" i="1"/>
  <c r="C7548" i="1"/>
  <c r="E7548" i="1" l="1"/>
  <c r="C7549" i="1"/>
  <c r="E5950" i="1"/>
  <c r="C5951" i="1"/>
  <c r="E5951" i="1" l="1"/>
  <c r="C5952" i="1"/>
  <c r="E7549" i="1"/>
  <c r="C7550" i="1"/>
  <c r="C7551" i="1" l="1"/>
  <c r="E7550" i="1"/>
  <c r="E5952" i="1"/>
  <c r="C5953" i="1"/>
  <c r="E5953" i="1" l="1"/>
  <c r="C5954" i="1"/>
  <c r="E7551" i="1"/>
  <c r="C7552" i="1"/>
  <c r="C7553" i="1" l="1"/>
  <c r="E7552" i="1"/>
  <c r="E5954" i="1"/>
  <c r="C5955" i="1"/>
  <c r="E5955" i="1" l="1"/>
  <c r="C5956" i="1"/>
  <c r="C7554" i="1"/>
  <c r="E7553" i="1"/>
  <c r="C7555" i="1" l="1"/>
  <c r="E7554" i="1"/>
  <c r="E5956" i="1"/>
  <c r="C5957" i="1"/>
  <c r="E5957" i="1" l="1"/>
  <c r="C5958" i="1"/>
  <c r="E7555" i="1"/>
  <c r="C7556" i="1"/>
  <c r="C7557" i="1" l="1"/>
  <c r="E7556" i="1"/>
  <c r="E5958" i="1"/>
  <c r="C5959" i="1"/>
  <c r="E5959" i="1" l="1"/>
  <c r="C5960" i="1"/>
  <c r="C7558" i="1"/>
  <c r="E7557" i="1"/>
  <c r="C7559" i="1" l="1"/>
  <c r="E7558" i="1"/>
  <c r="E5960" i="1"/>
  <c r="C5961" i="1"/>
  <c r="E5961" i="1" l="1"/>
  <c r="C5962" i="1"/>
  <c r="E7559" i="1"/>
  <c r="C7560" i="1"/>
  <c r="E7560" i="1" l="1"/>
  <c r="C7561" i="1"/>
  <c r="E5962" i="1"/>
  <c r="C5963" i="1"/>
  <c r="E5963" i="1" l="1"/>
  <c r="C5964" i="1"/>
  <c r="C7562" i="1"/>
  <c r="E7561" i="1"/>
  <c r="E7562" i="1" l="1"/>
  <c r="C7563" i="1"/>
  <c r="E5964" i="1"/>
  <c r="C5965" i="1"/>
  <c r="E5965" i="1" l="1"/>
  <c r="C5966" i="1"/>
  <c r="C7564" i="1"/>
  <c r="E7563" i="1"/>
  <c r="C7565" i="1" l="1"/>
  <c r="E7564" i="1"/>
  <c r="E5966" i="1"/>
  <c r="C5967" i="1"/>
  <c r="E5967" i="1" l="1"/>
  <c r="C5968" i="1"/>
  <c r="C7566" i="1"/>
  <c r="E7565" i="1"/>
  <c r="C7567" i="1" l="1"/>
  <c r="E7566" i="1"/>
  <c r="E5968" i="1"/>
  <c r="C5969" i="1"/>
  <c r="E5969" i="1" l="1"/>
  <c r="C5970" i="1"/>
  <c r="E7567" i="1"/>
  <c r="C7568" i="1"/>
  <c r="C7569" i="1" l="1"/>
  <c r="E7568" i="1"/>
  <c r="E5970" i="1"/>
  <c r="C5971" i="1"/>
  <c r="E5971" i="1" l="1"/>
  <c r="C5972" i="1"/>
  <c r="C7570" i="1"/>
  <c r="E7569" i="1"/>
  <c r="E7570" i="1" l="1"/>
  <c r="C7571" i="1"/>
  <c r="E5972" i="1"/>
  <c r="C5973" i="1"/>
  <c r="E5973" i="1" l="1"/>
  <c r="C5974" i="1"/>
  <c r="E7571" i="1"/>
  <c r="C7572" i="1"/>
  <c r="C7573" i="1" l="1"/>
  <c r="E7572" i="1"/>
  <c r="E5974" i="1"/>
  <c r="C5975" i="1"/>
  <c r="E5975" i="1" l="1"/>
  <c r="C5976" i="1"/>
  <c r="E7573" i="1"/>
  <c r="C7574" i="1"/>
  <c r="C7575" i="1" l="1"/>
  <c r="E7574" i="1"/>
  <c r="E5976" i="1"/>
  <c r="C5977" i="1"/>
  <c r="E5977" i="1" l="1"/>
  <c r="C5978" i="1"/>
  <c r="C7576" i="1"/>
  <c r="E7575" i="1"/>
  <c r="E7576" i="1" l="1"/>
  <c r="C7577" i="1"/>
  <c r="E5978" i="1"/>
  <c r="C5979" i="1"/>
  <c r="E5979" i="1" l="1"/>
  <c r="C5980" i="1"/>
  <c r="E7577" i="1"/>
  <c r="C7578" i="1"/>
  <c r="E7578" i="1" l="1"/>
  <c r="C7579" i="1"/>
  <c r="E5980" i="1"/>
  <c r="C5981" i="1"/>
  <c r="E5981" i="1" l="1"/>
  <c r="C5982" i="1"/>
  <c r="C7580" i="1"/>
  <c r="E7579" i="1"/>
  <c r="C7581" i="1" l="1"/>
  <c r="E7580" i="1"/>
  <c r="E5982" i="1"/>
  <c r="C5983" i="1"/>
  <c r="E5983" i="1" l="1"/>
  <c r="C5984" i="1"/>
  <c r="E7581" i="1"/>
  <c r="C7582" i="1"/>
  <c r="E7582" i="1" l="1"/>
  <c r="C7583" i="1"/>
  <c r="E5984" i="1"/>
  <c r="C5985" i="1"/>
  <c r="E5985" i="1" l="1"/>
  <c r="C5986" i="1"/>
  <c r="E7583" i="1"/>
  <c r="C7584" i="1"/>
  <c r="E7584" i="1" l="1"/>
  <c r="C7585" i="1"/>
  <c r="E5986" i="1"/>
  <c r="C5987" i="1"/>
  <c r="C7586" i="1" l="1"/>
  <c r="E7585" i="1"/>
  <c r="E5987" i="1"/>
  <c r="C5988" i="1"/>
  <c r="E5988" i="1" l="1"/>
  <c r="C5989" i="1"/>
  <c r="C7587" i="1"/>
  <c r="E7586" i="1"/>
  <c r="E7587" i="1" l="1"/>
  <c r="C7588" i="1"/>
  <c r="E5989" i="1"/>
  <c r="C5990" i="1"/>
  <c r="C7589" i="1" l="1"/>
  <c r="E7588" i="1"/>
  <c r="E5990" i="1"/>
  <c r="C5991" i="1"/>
  <c r="E5991" i="1" l="1"/>
  <c r="C5992" i="1"/>
  <c r="E7589" i="1"/>
  <c r="C7590" i="1"/>
  <c r="E7590" i="1" l="1"/>
  <c r="C7591" i="1"/>
  <c r="E5992" i="1"/>
  <c r="C5993" i="1"/>
  <c r="C7592" i="1" l="1"/>
  <c r="E7591" i="1"/>
  <c r="E5993" i="1"/>
  <c r="C5994" i="1"/>
  <c r="E5994" i="1" l="1"/>
  <c r="C5995" i="1"/>
  <c r="C7593" i="1"/>
  <c r="E7592" i="1"/>
  <c r="E7593" i="1" l="1"/>
  <c r="C7594" i="1"/>
  <c r="E5995" i="1"/>
  <c r="C5996" i="1"/>
  <c r="E5996" i="1" l="1"/>
  <c r="C5997" i="1"/>
  <c r="C7595" i="1"/>
  <c r="E7594" i="1"/>
  <c r="E7595" i="1" l="1"/>
  <c r="C7596" i="1"/>
  <c r="E5997" i="1"/>
  <c r="C5998" i="1"/>
  <c r="E5998" i="1" l="1"/>
  <c r="C5999" i="1"/>
  <c r="E7596" i="1"/>
  <c r="C7597" i="1"/>
  <c r="E7597" i="1" l="1"/>
  <c r="C7598" i="1"/>
  <c r="E5999" i="1"/>
  <c r="C6000" i="1"/>
  <c r="E6000" i="1" l="1"/>
  <c r="C6001" i="1"/>
  <c r="E7598" i="1"/>
  <c r="C7599" i="1"/>
  <c r="E6001" i="1" l="1"/>
  <c r="C6002" i="1"/>
  <c r="C7600" i="1"/>
  <c r="E7599" i="1"/>
  <c r="C7601" i="1" l="1"/>
  <c r="E7600" i="1"/>
  <c r="E6002" i="1"/>
  <c r="C6003" i="1"/>
  <c r="E6003" i="1" l="1"/>
  <c r="C6004" i="1"/>
  <c r="E7601" i="1"/>
  <c r="C7602" i="1"/>
  <c r="C7603" i="1" l="1"/>
  <c r="E7602" i="1"/>
  <c r="E6004" i="1"/>
  <c r="C6005" i="1"/>
  <c r="E6005" i="1" l="1"/>
  <c r="C6006" i="1"/>
  <c r="C7604" i="1"/>
  <c r="E7603" i="1"/>
  <c r="C7605" i="1" l="1"/>
  <c r="E7604" i="1"/>
  <c r="E6006" i="1"/>
  <c r="C6007" i="1"/>
  <c r="E6007" i="1" l="1"/>
  <c r="C6008" i="1"/>
  <c r="E7605" i="1"/>
  <c r="C7606" i="1"/>
  <c r="C7607" i="1" l="1"/>
  <c r="E7606" i="1"/>
  <c r="E6008" i="1"/>
  <c r="C6009" i="1"/>
  <c r="E6009" i="1" l="1"/>
  <c r="C6010" i="1"/>
  <c r="E7607" i="1"/>
  <c r="C7608" i="1"/>
  <c r="C7609" i="1" l="1"/>
  <c r="E7608" i="1"/>
  <c r="E6010" i="1"/>
  <c r="C6011" i="1"/>
  <c r="E6011" i="1" l="1"/>
  <c r="C6012" i="1"/>
  <c r="E7609" i="1"/>
  <c r="C7610" i="1"/>
  <c r="C7611" i="1" l="1"/>
  <c r="E7610" i="1"/>
  <c r="E6012" i="1"/>
  <c r="C6013" i="1"/>
  <c r="E6013" i="1" l="1"/>
  <c r="C6014" i="1"/>
  <c r="E7611" i="1"/>
  <c r="C7612" i="1"/>
  <c r="C7613" i="1" l="1"/>
  <c r="E7612" i="1"/>
  <c r="E6014" i="1"/>
  <c r="C6015" i="1"/>
  <c r="E6015" i="1" l="1"/>
  <c r="C6016" i="1"/>
  <c r="E7613" i="1"/>
  <c r="C7614" i="1"/>
  <c r="C7615" i="1" l="1"/>
  <c r="E7614" i="1"/>
  <c r="E6016" i="1"/>
  <c r="C6017" i="1"/>
  <c r="E6017" i="1" l="1"/>
  <c r="C6018" i="1"/>
  <c r="C7616" i="1"/>
  <c r="E7615" i="1"/>
  <c r="C7617" i="1" l="1"/>
  <c r="E7616" i="1"/>
  <c r="E6018" i="1"/>
  <c r="C6019" i="1"/>
  <c r="E6019" i="1" l="1"/>
  <c r="C6020" i="1"/>
  <c r="E7617" i="1"/>
  <c r="C7618" i="1"/>
  <c r="C7619" i="1" l="1"/>
  <c r="E7618" i="1"/>
  <c r="E6020" i="1"/>
  <c r="C6021" i="1"/>
  <c r="E6021" i="1" l="1"/>
  <c r="C6022" i="1"/>
  <c r="E7619" i="1"/>
  <c r="C7620" i="1"/>
  <c r="E7620" i="1" l="1"/>
  <c r="C7621" i="1"/>
  <c r="E6022" i="1"/>
  <c r="C6023" i="1"/>
  <c r="E6023" i="1" l="1"/>
  <c r="C6024" i="1"/>
  <c r="C7622" i="1"/>
  <c r="E7621" i="1"/>
  <c r="C7623" i="1" l="1"/>
  <c r="E7622" i="1"/>
  <c r="E6024" i="1"/>
  <c r="C6025" i="1"/>
  <c r="E6025" i="1" l="1"/>
  <c r="C6026" i="1"/>
  <c r="E7623" i="1"/>
  <c r="C7624" i="1"/>
  <c r="C7625" i="1" l="1"/>
  <c r="E7624" i="1"/>
  <c r="E6026" i="1"/>
  <c r="C6027" i="1"/>
  <c r="E6027" i="1" l="1"/>
  <c r="C6028" i="1"/>
  <c r="C7626" i="1"/>
  <c r="E7625" i="1"/>
  <c r="C7627" i="1" l="1"/>
  <c r="E7626" i="1"/>
  <c r="E6028" i="1"/>
  <c r="C6029" i="1"/>
  <c r="E6029" i="1" l="1"/>
  <c r="C6030" i="1"/>
  <c r="E7627" i="1"/>
  <c r="C7628" i="1"/>
  <c r="C7629" i="1" l="1"/>
  <c r="E7628" i="1"/>
  <c r="E6030" i="1"/>
  <c r="C6031" i="1"/>
  <c r="E6031" i="1" l="1"/>
  <c r="C6032" i="1"/>
  <c r="E7629" i="1"/>
  <c r="C7630" i="1"/>
  <c r="C7631" i="1" l="1"/>
  <c r="E7630" i="1"/>
  <c r="E6032" i="1"/>
  <c r="C6033" i="1"/>
  <c r="E6033" i="1" l="1"/>
  <c r="C6034" i="1"/>
  <c r="E7631" i="1"/>
  <c r="C7632" i="1"/>
  <c r="C7633" i="1" l="1"/>
  <c r="E7632" i="1"/>
  <c r="E6034" i="1"/>
  <c r="C6035" i="1"/>
  <c r="E6035" i="1" l="1"/>
  <c r="C6036" i="1"/>
  <c r="E7633" i="1"/>
  <c r="C7634" i="1"/>
  <c r="C7635" i="1" l="1"/>
  <c r="E7634" i="1"/>
  <c r="E6036" i="1"/>
  <c r="C6037" i="1"/>
  <c r="E6037" i="1" l="1"/>
  <c r="C6038" i="1"/>
  <c r="C7636" i="1"/>
  <c r="E7635" i="1"/>
  <c r="C7637" i="1" l="1"/>
  <c r="E7636" i="1"/>
  <c r="E6038" i="1"/>
  <c r="C6039" i="1"/>
  <c r="E6039" i="1" l="1"/>
  <c r="C6040" i="1"/>
  <c r="E7637" i="1"/>
  <c r="C7638" i="1"/>
  <c r="C7639" i="1" l="1"/>
  <c r="E7638" i="1"/>
  <c r="E6040" i="1"/>
  <c r="C6041" i="1"/>
  <c r="E6041" i="1" l="1"/>
  <c r="C6042" i="1"/>
  <c r="E7639" i="1"/>
  <c r="C7640" i="1"/>
  <c r="E6042" i="1" l="1"/>
  <c r="C6043" i="1"/>
  <c r="C7641" i="1"/>
  <c r="E7640" i="1"/>
  <c r="C7642" i="1" l="1"/>
  <c r="E7641" i="1"/>
  <c r="E6043" i="1"/>
  <c r="C6044" i="1"/>
  <c r="E6044" i="1" l="1"/>
  <c r="C6045" i="1"/>
  <c r="E7642" i="1"/>
  <c r="C7643" i="1"/>
  <c r="E7643" i="1" l="1"/>
  <c r="C7644" i="1"/>
  <c r="E6045" i="1"/>
  <c r="C6046" i="1"/>
  <c r="E6046" i="1" l="1"/>
  <c r="C6047" i="1"/>
  <c r="C7645" i="1"/>
  <c r="E7644" i="1"/>
  <c r="E7645" i="1" l="1"/>
  <c r="C7646" i="1"/>
  <c r="E6047" i="1"/>
  <c r="C6048" i="1"/>
  <c r="E6048" i="1" l="1"/>
  <c r="C6049" i="1"/>
  <c r="E7646" i="1"/>
  <c r="C7647" i="1"/>
  <c r="C7648" i="1" l="1"/>
  <c r="E7647" i="1"/>
  <c r="E6049" i="1"/>
  <c r="C6050" i="1"/>
  <c r="E6050" i="1" l="1"/>
  <c r="C6051" i="1"/>
  <c r="E7648" i="1"/>
  <c r="C7649" i="1"/>
  <c r="E7649" i="1" l="1"/>
  <c r="C7650" i="1"/>
  <c r="E6051" i="1"/>
  <c r="C6052" i="1"/>
  <c r="E6052" i="1" l="1"/>
  <c r="C6053" i="1"/>
  <c r="E7650" i="1"/>
  <c r="C7651" i="1"/>
  <c r="E7651" i="1" l="1"/>
  <c r="C7652" i="1"/>
  <c r="E6053" i="1"/>
  <c r="C6054" i="1"/>
  <c r="E6054" i="1" l="1"/>
  <c r="C6055" i="1"/>
  <c r="E7652" i="1"/>
  <c r="C7653" i="1"/>
  <c r="E7653" i="1" l="1"/>
  <c r="C7654" i="1"/>
  <c r="E6055" i="1"/>
  <c r="C6056" i="1"/>
  <c r="E6056" i="1" l="1"/>
  <c r="C6057" i="1"/>
  <c r="E7654" i="1"/>
  <c r="C7655" i="1"/>
  <c r="E7655" i="1" l="1"/>
  <c r="C7656" i="1"/>
  <c r="E6057" i="1"/>
  <c r="C6058" i="1"/>
  <c r="E6058" i="1" l="1"/>
  <c r="C6059" i="1"/>
  <c r="E7656" i="1"/>
  <c r="C7657" i="1"/>
  <c r="C7658" i="1" l="1"/>
  <c r="E7657" i="1"/>
  <c r="E6059" i="1"/>
  <c r="C6060" i="1"/>
  <c r="E6060" i="1" l="1"/>
  <c r="C6061" i="1"/>
  <c r="C7659" i="1"/>
  <c r="E7658" i="1"/>
  <c r="E7659" i="1" l="1"/>
  <c r="C7660" i="1"/>
  <c r="E6061" i="1"/>
  <c r="C6062" i="1"/>
  <c r="E6062" i="1" l="1"/>
  <c r="C6063" i="1"/>
  <c r="E7660" i="1"/>
  <c r="C7661" i="1"/>
  <c r="E7661" i="1" l="1"/>
  <c r="C7662" i="1"/>
  <c r="E6063" i="1"/>
  <c r="C6064" i="1"/>
  <c r="E6064" i="1" l="1"/>
  <c r="C6065" i="1"/>
  <c r="E7662" i="1"/>
  <c r="C7663" i="1"/>
  <c r="E6065" i="1" l="1"/>
  <c r="C6066" i="1"/>
  <c r="E7663" i="1"/>
  <c r="C7664" i="1"/>
  <c r="E7664" i="1" l="1"/>
  <c r="C7665" i="1"/>
  <c r="E6066" i="1"/>
  <c r="C6067" i="1"/>
  <c r="E6067" i="1" l="1"/>
  <c r="C6068" i="1"/>
  <c r="E7665" i="1"/>
  <c r="C7666" i="1"/>
  <c r="E7666" i="1" l="1"/>
  <c r="C7667" i="1"/>
  <c r="E6068" i="1"/>
  <c r="C6069" i="1"/>
  <c r="E7667" i="1" l="1"/>
  <c r="C7668" i="1"/>
  <c r="E6069" i="1"/>
  <c r="C6070" i="1"/>
  <c r="E6070" i="1" l="1"/>
  <c r="C6071" i="1"/>
  <c r="E7668" i="1"/>
  <c r="C7669" i="1"/>
  <c r="E6071" i="1" l="1"/>
  <c r="C6072" i="1"/>
  <c r="E7669" i="1"/>
  <c r="C7670" i="1"/>
  <c r="E6072" i="1" l="1"/>
  <c r="C6073" i="1"/>
  <c r="E7670" i="1"/>
  <c r="C7671" i="1"/>
  <c r="E6073" i="1" l="1"/>
  <c r="C6074" i="1"/>
  <c r="E7671" i="1"/>
  <c r="C7672" i="1"/>
  <c r="E7672" i="1" l="1"/>
  <c r="C7673" i="1"/>
  <c r="E6074" i="1"/>
  <c r="C6075" i="1"/>
  <c r="E6075" i="1" l="1"/>
  <c r="C6076" i="1"/>
  <c r="E7673" i="1"/>
  <c r="C7674" i="1"/>
  <c r="C7675" i="1" l="1"/>
  <c r="E7674" i="1"/>
  <c r="E6076" i="1"/>
  <c r="C6077" i="1"/>
  <c r="E6077" i="1" l="1"/>
  <c r="C6078" i="1"/>
  <c r="E7675" i="1"/>
  <c r="C7676" i="1"/>
  <c r="C7677" i="1" l="1"/>
  <c r="E7676" i="1"/>
  <c r="E6078" i="1"/>
  <c r="C6079" i="1"/>
  <c r="E6079" i="1" l="1"/>
  <c r="C6080" i="1"/>
  <c r="E7677" i="1"/>
  <c r="C7678" i="1"/>
  <c r="C7679" i="1" l="1"/>
  <c r="E7678" i="1"/>
  <c r="E6080" i="1"/>
  <c r="C6081" i="1"/>
  <c r="E6081" i="1" l="1"/>
  <c r="C6082" i="1"/>
  <c r="E7679" i="1"/>
  <c r="C7680" i="1"/>
  <c r="C7681" i="1" l="1"/>
  <c r="E7680" i="1"/>
  <c r="E6082" i="1"/>
  <c r="C6083" i="1"/>
  <c r="E6083" i="1" l="1"/>
  <c r="C6084" i="1"/>
  <c r="E7681" i="1"/>
  <c r="C7682" i="1"/>
  <c r="E7682" i="1" l="1"/>
  <c r="C7683" i="1"/>
  <c r="E6084" i="1"/>
  <c r="C6085" i="1"/>
  <c r="E6085" i="1" l="1"/>
  <c r="C6086" i="1"/>
  <c r="C7684" i="1"/>
  <c r="E7683" i="1"/>
  <c r="E7684" i="1" l="1"/>
  <c r="C7685" i="1"/>
  <c r="E6086" i="1"/>
  <c r="C6087" i="1"/>
  <c r="E6087" i="1" l="1"/>
  <c r="C6088" i="1"/>
  <c r="E7685" i="1"/>
  <c r="C7686" i="1"/>
  <c r="C7687" i="1" l="1"/>
  <c r="E7686" i="1"/>
  <c r="E6088" i="1"/>
  <c r="C6089" i="1"/>
  <c r="E6089" i="1" l="1"/>
  <c r="C6090" i="1"/>
  <c r="E7687" i="1"/>
  <c r="C7688" i="1"/>
  <c r="C7689" i="1" l="1"/>
  <c r="E7688" i="1"/>
  <c r="E6090" i="1"/>
  <c r="C6091" i="1"/>
  <c r="E6091" i="1" l="1"/>
  <c r="C6092" i="1"/>
  <c r="E7689" i="1"/>
  <c r="C7690" i="1"/>
  <c r="E7690" i="1" l="1"/>
  <c r="C7691" i="1"/>
  <c r="E6092" i="1"/>
  <c r="C6093" i="1"/>
  <c r="E6093" i="1" l="1"/>
  <c r="C6094" i="1"/>
  <c r="E7691" i="1"/>
  <c r="C7692" i="1"/>
  <c r="C7693" i="1" l="1"/>
  <c r="E7692" i="1"/>
  <c r="E6094" i="1"/>
  <c r="C6095" i="1"/>
  <c r="E6095" i="1" l="1"/>
  <c r="C6096" i="1"/>
  <c r="C7694" i="1"/>
  <c r="E7693" i="1"/>
  <c r="E7694" i="1" l="1"/>
  <c r="C7695" i="1"/>
  <c r="E6096" i="1"/>
  <c r="C6097" i="1"/>
  <c r="E6097" i="1" l="1"/>
  <c r="C6098" i="1"/>
  <c r="E7695" i="1"/>
  <c r="C7696" i="1"/>
  <c r="C7697" i="1" l="1"/>
  <c r="E7696" i="1"/>
  <c r="E6098" i="1"/>
  <c r="C6099" i="1"/>
  <c r="E6099" i="1" l="1"/>
  <c r="C6100" i="1"/>
  <c r="E7697" i="1"/>
  <c r="C7698" i="1"/>
  <c r="C7699" i="1" l="1"/>
  <c r="E7698" i="1"/>
  <c r="E6100" i="1"/>
  <c r="C6101" i="1"/>
  <c r="E6101" i="1" l="1"/>
  <c r="C6102" i="1"/>
  <c r="E7699" i="1"/>
  <c r="C7700" i="1"/>
  <c r="E6102" i="1" l="1"/>
  <c r="C6103" i="1"/>
  <c r="C7701" i="1"/>
  <c r="C7702" i="1" s="1"/>
  <c r="E7700" i="1"/>
  <c r="C7703" i="1" l="1"/>
  <c r="E7702" i="1"/>
  <c r="E7701" i="1"/>
  <c r="E6103" i="1"/>
  <c r="C6104" i="1"/>
  <c r="C7704" i="1" l="1"/>
  <c r="E7703" i="1"/>
  <c r="E6104" i="1"/>
  <c r="C6105" i="1"/>
  <c r="C7705" i="1" l="1"/>
  <c r="E7704" i="1"/>
  <c r="E6105" i="1"/>
  <c r="C6106" i="1"/>
  <c r="E7705" i="1" l="1"/>
  <c r="C7706" i="1"/>
  <c r="E6106" i="1"/>
  <c r="C6107" i="1"/>
  <c r="E7706" i="1" l="1"/>
  <c r="C7707" i="1"/>
  <c r="E6107" i="1"/>
  <c r="C6108" i="1"/>
  <c r="C7708" i="1" l="1"/>
  <c r="E7707" i="1"/>
  <c r="E6108" i="1"/>
  <c r="C6109" i="1"/>
  <c r="C7709" i="1" l="1"/>
  <c r="E7708" i="1"/>
  <c r="E6109" i="1"/>
  <c r="C6110" i="1"/>
  <c r="E7709" i="1" l="1"/>
  <c r="C7710" i="1"/>
  <c r="E6110" i="1"/>
  <c r="C6111" i="1"/>
  <c r="E7710" i="1" l="1"/>
  <c r="C7711" i="1"/>
  <c r="E6111" i="1"/>
  <c r="C6112" i="1"/>
  <c r="E7711" i="1" l="1"/>
  <c r="C7712" i="1"/>
  <c r="E6112" i="1"/>
  <c r="C6113" i="1"/>
  <c r="C7713" i="1" l="1"/>
  <c r="E7712" i="1"/>
  <c r="E6113" i="1"/>
  <c r="C6114" i="1"/>
  <c r="C7714" i="1" l="1"/>
  <c r="E7713" i="1"/>
  <c r="E6114" i="1"/>
  <c r="C6115" i="1"/>
  <c r="E7714" i="1" l="1"/>
  <c r="C7715" i="1"/>
  <c r="E6115" i="1"/>
  <c r="C6116" i="1"/>
  <c r="C7716" i="1" l="1"/>
  <c r="E7715" i="1"/>
  <c r="E6116" i="1"/>
  <c r="C6117" i="1"/>
  <c r="C7717" i="1" l="1"/>
  <c r="E7716" i="1"/>
  <c r="E6117" i="1"/>
  <c r="C6118" i="1"/>
  <c r="C7718" i="1" l="1"/>
  <c r="E7717" i="1"/>
  <c r="E6118" i="1"/>
  <c r="C6119" i="1"/>
  <c r="C7719" i="1" l="1"/>
  <c r="E7718" i="1"/>
  <c r="E6119" i="1"/>
  <c r="C6120" i="1"/>
  <c r="C7720" i="1" l="1"/>
  <c r="E7719" i="1"/>
  <c r="E6120" i="1"/>
  <c r="C6121" i="1"/>
  <c r="E7720" i="1" l="1"/>
  <c r="C7721" i="1"/>
  <c r="E6121" i="1"/>
  <c r="C6122" i="1"/>
  <c r="C7722" i="1" l="1"/>
  <c r="E7721" i="1"/>
  <c r="E6122" i="1"/>
  <c r="C6123" i="1"/>
  <c r="C7723" i="1" l="1"/>
  <c r="E7722" i="1"/>
  <c r="E6123" i="1"/>
  <c r="C6124" i="1"/>
  <c r="C7724" i="1" l="1"/>
  <c r="E7723" i="1"/>
  <c r="E6124" i="1"/>
  <c r="C6125" i="1"/>
  <c r="E7724" i="1" l="1"/>
  <c r="C7725" i="1"/>
  <c r="E6125" i="1"/>
  <c r="C6126" i="1"/>
  <c r="C7726" i="1" l="1"/>
  <c r="E7725" i="1"/>
  <c r="E6126" i="1"/>
  <c r="C6127" i="1"/>
  <c r="C7727" i="1" l="1"/>
  <c r="E7726" i="1"/>
  <c r="E6127" i="1"/>
  <c r="C6128" i="1"/>
  <c r="C7728" i="1" l="1"/>
  <c r="E7727" i="1"/>
  <c r="E6128" i="1"/>
  <c r="C6129" i="1"/>
  <c r="E7728" i="1" l="1"/>
  <c r="C7729" i="1"/>
  <c r="E6129" i="1"/>
  <c r="C6130" i="1"/>
  <c r="E7729" i="1" l="1"/>
  <c r="C7730" i="1"/>
  <c r="E6130" i="1"/>
  <c r="C6131" i="1"/>
  <c r="C7731" i="1" l="1"/>
  <c r="E7730" i="1"/>
  <c r="E6131" i="1"/>
  <c r="C6132" i="1"/>
  <c r="E7731" i="1" l="1"/>
  <c r="C7732" i="1"/>
  <c r="E6132" i="1"/>
  <c r="C6133" i="1"/>
  <c r="E7732" i="1" l="1"/>
  <c r="C7733" i="1"/>
  <c r="E6133" i="1"/>
  <c r="C6134" i="1"/>
  <c r="C7734" i="1" l="1"/>
  <c r="E7733" i="1"/>
  <c r="E6134" i="1"/>
  <c r="C6135" i="1"/>
  <c r="C7735" i="1" l="1"/>
  <c r="E7734" i="1"/>
  <c r="E6135" i="1"/>
  <c r="C6136" i="1"/>
  <c r="C7736" i="1" l="1"/>
  <c r="E7735" i="1"/>
  <c r="E6136" i="1"/>
  <c r="C6137" i="1"/>
  <c r="E7736" i="1" l="1"/>
  <c r="C7737" i="1"/>
  <c r="E6137" i="1"/>
  <c r="C6138" i="1"/>
  <c r="E7737" i="1" l="1"/>
  <c r="C7738" i="1"/>
  <c r="E6138" i="1"/>
  <c r="C6139" i="1"/>
  <c r="C7739" i="1" l="1"/>
  <c r="E7738" i="1"/>
  <c r="E6139" i="1"/>
  <c r="C6140" i="1"/>
  <c r="C7740" i="1" l="1"/>
  <c r="E7739" i="1"/>
  <c r="E6140" i="1"/>
  <c r="C6141" i="1"/>
  <c r="C7741" i="1" l="1"/>
  <c r="E7740" i="1"/>
  <c r="E6141" i="1"/>
  <c r="C6142" i="1"/>
  <c r="E7741" i="1" l="1"/>
  <c r="C7742" i="1"/>
  <c r="E6142" i="1"/>
  <c r="C6143" i="1"/>
  <c r="C7743" i="1" l="1"/>
  <c r="E7742" i="1"/>
  <c r="E6143" i="1"/>
  <c r="C6144" i="1"/>
  <c r="C7744" i="1" l="1"/>
  <c r="E7743" i="1"/>
  <c r="E6144" i="1"/>
  <c r="C6145" i="1"/>
  <c r="E7744" i="1" l="1"/>
  <c r="C7745" i="1"/>
  <c r="E6145" i="1"/>
  <c r="C6146" i="1"/>
  <c r="E7745" i="1" l="1"/>
  <c r="C7746" i="1"/>
  <c r="E6146" i="1"/>
  <c r="C6147" i="1"/>
  <c r="E7746" i="1" l="1"/>
  <c r="C7747" i="1"/>
  <c r="E6147" i="1"/>
  <c r="C6148" i="1"/>
  <c r="C7748" i="1" l="1"/>
  <c r="E7747" i="1"/>
  <c r="E6148" i="1"/>
  <c r="C6149" i="1"/>
  <c r="E7748" i="1" l="1"/>
  <c r="C7749" i="1"/>
  <c r="E6149" i="1"/>
  <c r="C6150" i="1"/>
  <c r="C7750" i="1" l="1"/>
  <c r="E7749" i="1"/>
  <c r="E6150" i="1"/>
  <c r="C6151" i="1"/>
  <c r="C7751" i="1" l="1"/>
  <c r="E7750" i="1"/>
  <c r="E6151" i="1"/>
  <c r="C6152" i="1"/>
  <c r="C7752" i="1" l="1"/>
  <c r="E7751" i="1"/>
  <c r="E6152" i="1"/>
  <c r="C6153" i="1"/>
  <c r="E7752" i="1" l="1"/>
  <c r="C7753" i="1"/>
  <c r="E6153" i="1"/>
  <c r="C6154" i="1"/>
  <c r="C7754" i="1" l="1"/>
  <c r="E7753" i="1"/>
  <c r="E6154" i="1"/>
  <c r="C6155" i="1"/>
  <c r="C7755" i="1" l="1"/>
  <c r="E7754" i="1"/>
  <c r="E6155" i="1"/>
  <c r="C6156" i="1"/>
  <c r="C7756" i="1" l="1"/>
  <c r="E7755" i="1"/>
  <c r="E6156" i="1"/>
  <c r="C6157" i="1"/>
  <c r="E7756" i="1" l="1"/>
  <c r="C7757" i="1"/>
  <c r="E6157" i="1"/>
  <c r="C6158" i="1"/>
  <c r="E7757" i="1" l="1"/>
  <c r="C7758" i="1"/>
  <c r="E6158" i="1"/>
  <c r="C6159" i="1"/>
  <c r="C7759" i="1" l="1"/>
  <c r="E7758" i="1"/>
  <c r="E6159" i="1"/>
  <c r="C6160" i="1"/>
  <c r="E7759" i="1" l="1"/>
  <c r="C7760" i="1"/>
  <c r="E6160" i="1"/>
  <c r="C6161" i="1"/>
  <c r="C7761" i="1" l="1"/>
  <c r="E7760" i="1"/>
  <c r="E6161" i="1"/>
  <c r="C6162" i="1"/>
  <c r="E7761" i="1" l="1"/>
  <c r="C7762" i="1"/>
  <c r="E6162" i="1"/>
  <c r="C6163" i="1"/>
  <c r="C7763" i="1" l="1"/>
  <c r="E7762" i="1"/>
  <c r="E6163" i="1"/>
  <c r="C6164" i="1"/>
  <c r="E7763" i="1" l="1"/>
  <c r="C7764" i="1"/>
  <c r="E6164" i="1"/>
  <c r="C6165" i="1"/>
  <c r="E7764" i="1" l="1"/>
  <c r="C7765" i="1"/>
  <c r="E6165" i="1"/>
  <c r="C6166" i="1"/>
  <c r="E7765" i="1" l="1"/>
  <c r="C7766" i="1"/>
  <c r="E6166" i="1"/>
  <c r="C6167" i="1"/>
  <c r="E7766" i="1" l="1"/>
  <c r="C7767" i="1"/>
  <c r="E6167" i="1"/>
  <c r="C6168" i="1"/>
  <c r="E7767" i="1" l="1"/>
  <c r="C7768" i="1"/>
  <c r="E6168" i="1"/>
  <c r="C6169" i="1"/>
  <c r="E7768" i="1" l="1"/>
  <c r="C7769" i="1"/>
  <c r="E6169" i="1"/>
  <c r="C6170" i="1"/>
  <c r="E7769" i="1" l="1"/>
  <c r="C7770" i="1"/>
  <c r="E6170" i="1"/>
  <c r="C6171" i="1"/>
  <c r="E7770" i="1" l="1"/>
  <c r="C7771" i="1"/>
  <c r="E6171" i="1"/>
  <c r="C6172" i="1"/>
  <c r="E7771" i="1" l="1"/>
  <c r="C7772" i="1"/>
  <c r="E6172" i="1"/>
  <c r="C6173" i="1"/>
  <c r="C7773" i="1" l="1"/>
  <c r="E7772" i="1"/>
  <c r="E6173" i="1"/>
  <c r="C6174" i="1"/>
  <c r="E7773" i="1" l="1"/>
  <c r="C7774" i="1"/>
  <c r="E6174" i="1"/>
  <c r="C6175" i="1"/>
  <c r="C7775" i="1" l="1"/>
  <c r="E7774" i="1"/>
  <c r="E6175" i="1"/>
  <c r="C6176" i="1"/>
  <c r="C7776" i="1" l="1"/>
  <c r="E7775" i="1"/>
  <c r="E6176" i="1"/>
  <c r="C6177" i="1"/>
  <c r="C7777" i="1" l="1"/>
  <c r="E7776" i="1"/>
  <c r="E6177" i="1"/>
  <c r="C6178" i="1"/>
  <c r="E7777" i="1" l="1"/>
  <c r="C7778" i="1"/>
  <c r="E6178" i="1"/>
  <c r="C6179" i="1"/>
  <c r="E7778" i="1" l="1"/>
  <c r="C7779" i="1"/>
  <c r="E6179" i="1"/>
  <c r="C6180" i="1"/>
  <c r="C7780" i="1" l="1"/>
  <c r="E7779" i="1"/>
  <c r="E6180" i="1"/>
  <c r="C6181" i="1"/>
  <c r="C7781" i="1" l="1"/>
  <c r="E7780" i="1"/>
  <c r="E6181" i="1"/>
  <c r="C6182" i="1"/>
  <c r="E7781" i="1" l="1"/>
  <c r="C7782" i="1"/>
  <c r="E6182" i="1"/>
  <c r="C6183" i="1"/>
  <c r="C7783" i="1" l="1"/>
  <c r="E7782" i="1"/>
  <c r="E6183" i="1"/>
  <c r="C6184" i="1"/>
  <c r="E7783" i="1" l="1"/>
  <c r="C7784" i="1"/>
  <c r="E6184" i="1"/>
  <c r="C6185" i="1"/>
  <c r="E7784" i="1" l="1"/>
  <c r="C7785" i="1"/>
  <c r="E6185" i="1"/>
  <c r="C6186" i="1"/>
  <c r="E7785" i="1" l="1"/>
  <c r="C7786" i="1"/>
  <c r="E6186" i="1"/>
  <c r="C6187" i="1"/>
  <c r="C7787" i="1" l="1"/>
  <c r="E7786" i="1"/>
  <c r="E6187" i="1"/>
  <c r="C6188" i="1"/>
  <c r="E7787" i="1" l="1"/>
  <c r="C7788" i="1"/>
  <c r="E6188" i="1"/>
  <c r="C6189" i="1"/>
  <c r="C7789" i="1" l="1"/>
  <c r="E7788" i="1"/>
  <c r="E6189" i="1"/>
  <c r="C6190" i="1"/>
  <c r="E7789" i="1" l="1"/>
  <c r="C7790" i="1"/>
  <c r="E6190" i="1"/>
  <c r="C6191" i="1"/>
  <c r="C7791" i="1" l="1"/>
  <c r="E7790" i="1"/>
  <c r="E6191" i="1"/>
  <c r="C6192" i="1"/>
  <c r="C7792" i="1" l="1"/>
  <c r="E7791" i="1"/>
  <c r="E6192" i="1"/>
  <c r="C6193" i="1"/>
  <c r="C7793" i="1" l="1"/>
  <c r="E7792" i="1"/>
  <c r="E6193" i="1"/>
  <c r="C6194" i="1"/>
  <c r="C7794" i="1" l="1"/>
  <c r="E7793" i="1"/>
  <c r="E6194" i="1"/>
  <c r="C6195" i="1"/>
  <c r="C7795" i="1" l="1"/>
  <c r="E7794" i="1"/>
  <c r="E6195" i="1"/>
  <c r="C6196" i="1"/>
  <c r="E7795" i="1" l="1"/>
  <c r="C7796" i="1"/>
  <c r="E6196" i="1"/>
  <c r="C6197" i="1"/>
  <c r="C7797" i="1" l="1"/>
  <c r="E7796" i="1"/>
  <c r="E6197" i="1"/>
  <c r="C6198" i="1"/>
  <c r="C7798" i="1" l="1"/>
  <c r="E7797" i="1"/>
  <c r="E6198" i="1"/>
  <c r="C6199" i="1"/>
  <c r="C7799" i="1" l="1"/>
  <c r="E7798" i="1"/>
  <c r="E6199" i="1"/>
  <c r="C6200" i="1"/>
  <c r="C7800" i="1" l="1"/>
  <c r="E7799" i="1"/>
  <c r="E6200" i="1"/>
  <c r="C6201" i="1"/>
  <c r="C7801" i="1" l="1"/>
  <c r="E7800" i="1"/>
  <c r="E6201" i="1"/>
  <c r="C6202" i="1"/>
  <c r="C7802" i="1" l="1"/>
  <c r="E7801" i="1"/>
  <c r="E6202" i="1"/>
  <c r="C6203" i="1"/>
  <c r="C7803" i="1" l="1"/>
  <c r="E7802" i="1"/>
  <c r="E6203" i="1"/>
  <c r="C6204" i="1"/>
  <c r="E7803" i="1" l="1"/>
  <c r="C7804" i="1"/>
  <c r="E6204" i="1"/>
  <c r="C6205" i="1"/>
  <c r="C7805" i="1" l="1"/>
  <c r="E7804" i="1"/>
  <c r="E6205" i="1"/>
  <c r="C6206" i="1"/>
  <c r="C7806" i="1" l="1"/>
  <c r="E7805" i="1"/>
  <c r="E6206" i="1"/>
  <c r="C6207" i="1"/>
  <c r="C7807" i="1" l="1"/>
  <c r="E7806" i="1"/>
  <c r="E6207" i="1"/>
  <c r="C6208" i="1"/>
  <c r="C7808" i="1" l="1"/>
  <c r="E7807" i="1"/>
  <c r="E6208" i="1"/>
  <c r="C6209" i="1"/>
  <c r="C7809" i="1" l="1"/>
  <c r="E7808" i="1"/>
  <c r="E6209" i="1"/>
  <c r="C6210" i="1"/>
  <c r="C7810" i="1" l="1"/>
  <c r="E7809" i="1"/>
  <c r="E6210" i="1"/>
  <c r="C6211" i="1"/>
  <c r="C7811" i="1" l="1"/>
  <c r="E7810" i="1"/>
  <c r="E6211" i="1"/>
  <c r="C6212" i="1"/>
  <c r="C7812" i="1" l="1"/>
  <c r="E7811" i="1"/>
  <c r="E6212" i="1"/>
  <c r="C6213" i="1"/>
  <c r="C7813" i="1" l="1"/>
  <c r="E7812" i="1"/>
  <c r="E6213" i="1"/>
  <c r="C6214" i="1"/>
  <c r="E7813" i="1" l="1"/>
  <c r="C7814" i="1"/>
  <c r="E6214" i="1"/>
  <c r="C6215" i="1"/>
  <c r="C7815" i="1" l="1"/>
  <c r="E7814" i="1"/>
  <c r="E6215" i="1"/>
  <c r="C6216" i="1"/>
  <c r="C7816" i="1" l="1"/>
  <c r="E7815" i="1"/>
  <c r="E6216" i="1"/>
  <c r="C6217" i="1"/>
  <c r="C7817" i="1" l="1"/>
  <c r="E7816" i="1"/>
  <c r="E6217" i="1"/>
  <c r="C6218" i="1"/>
  <c r="C7818" i="1" l="1"/>
  <c r="E7817" i="1"/>
  <c r="E6218" i="1"/>
  <c r="C6219" i="1"/>
  <c r="C7819" i="1" l="1"/>
  <c r="E7818" i="1"/>
  <c r="E6219" i="1"/>
  <c r="C6220" i="1"/>
  <c r="C7820" i="1" l="1"/>
  <c r="E7819" i="1"/>
  <c r="E6220" i="1"/>
  <c r="C6221" i="1"/>
  <c r="C7821" i="1" l="1"/>
  <c r="E7820" i="1"/>
  <c r="E6221" i="1"/>
  <c r="C6222" i="1"/>
  <c r="E7821" i="1" l="1"/>
  <c r="C7822" i="1"/>
  <c r="E6222" i="1"/>
  <c r="C6223" i="1"/>
  <c r="E7822" i="1" l="1"/>
  <c r="C7823" i="1"/>
  <c r="E6223" i="1"/>
  <c r="C6224" i="1"/>
  <c r="C7824" i="1" l="1"/>
  <c r="E7823" i="1"/>
  <c r="E6224" i="1"/>
  <c r="C6225" i="1"/>
  <c r="C7825" i="1" l="1"/>
  <c r="E7824" i="1"/>
  <c r="E6225" i="1"/>
  <c r="C6226" i="1"/>
  <c r="E7825" i="1" l="1"/>
  <c r="C7826" i="1"/>
  <c r="E6226" i="1"/>
  <c r="C6227" i="1"/>
  <c r="E7826" i="1" l="1"/>
  <c r="C7827" i="1"/>
  <c r="E6227" i="1"/>
  <c r="C6228" i="1"/>
  <c r="C7828" i="1" l="1"/>
  <c r="E7827" i="1"/>
  <c r="E6228" i="1"/>
  <c r="C6229" i="1"/>
  <c r="C7829" i="1" l="1"/>
  <c r="E7828" i="1"/>
  <c r="E6229" i="1"/>
  <c r="C6230" i="1"/>
  <c r="E7829" i="1" l="1"/>
  <c r="C7830" i="1"/>
  <c r="E6230" i="1"/>
  <c r="C6231" i="1"/>
  <c r="E7830" i="1" l="1"/>
  <c r="C7831" i="1"/>
  <c r="E6231" i="1"/>
  <c r="C6232" i="1"/>
  <c r="C7832" i="1" l="1"/>
  <c r="E7831" i="1"/>
  <c r="E6232" i="1"/>
  <c r="C6233" i="1"/>
  <c r="C7833" i="1" l="1"/>
  <c r="E7832" i="1"/>
  <c r="E6233" i="1"/>
  <c r="C6234" i="1"/>
  <c r="E7833" i="1" l="1"/>
  <c r="C7834" i="1"/>
  <c r="E6234" i="1"/>
  <c r="C6235" i="1"/>
  <c r="E7834" i="1" l="1"/>
  <c r="C7835" i="1"/>
  <c r="E6235" i="1"/>
  <c r="C6236" i="1"/>
  <c r="C7836" i="1" l="1"/>
  <c r="E7835" i="1"/>
  <c r="E6236" i="1"/>
  <c r="C6237" i="1"/>
  <c r="C7837" i="1" l="1"/>
  <c r="E7836" i="1"/>
  <c r="E6237" i="1"/>
  <c r="C6238" i="1"/>
  <c r="E7837" i="1" l="1"/>
  <c r="C7838" i="1"/>
  <c r="E6238" i="1"/>
  <c r="C6239" i="1"/>
  <c r="E7838" i="1" l="1"/>
  <c r="C7839" i="1"/>
  <c r="E6239" i="1"/>
  <c r="C6240" i="1"/>
  <c r="C7840" i="1" l="1"/>
  <c r="E7839" i="1"/>
  <c r="E6240" i="1"/>
  <c r="C6241" i="1"/>
  <c r="C7841" i="1" l="1"/>
  <c r="E7840" i="1"/>
  <c r="E6241" i="1"/>
  <c r="C6242" i="1"/>
  <c r="E7841" i="1" l="1"/>
  <c r="C7842" i="1"/>
  <c r="AP160" i="2"/>
  <c r="J151" i="2"/>
  <c r="AY46" i="2"/>
  <c r="BE39" i="2"/>
  <c r="AN166" i="2"/>
  <c r="X186" i="2"/>
  <c r="AS179" i="2"/>
  <c r="AA151" i="2"/>
  <c r="M48" i="2"/>
  <c r="H208" i="2"/>
  <c r="S127" i="2"/>
  <c r="U146" i="2"/>
  <c r="CJ162" i="2"/>
  <c r="CN151" i="2"/>
  <c r="CL63" i="2"/>
  <c r="CC194" i="2"/>
  <c r="H165" i="2"/>
  <c r="AN158" i="2"/>
  <c r="G107" i="2"/>
  <c r="EZ107" i="2" s="1"/>
  <c r="CE137" i="2"/>
  <c r="CF63" i="2"/>
  <c r="CQ131" i="2"/>
  <c r="CR169" i="2"/>
  <c r="AE138" i="2"/>
  <c r="BG137" i="2"/>
  <c r="CC144" i="2"/>
  <c r="AX42" i="2"/>
  <c r="G127" i="2"/>
  <c r="EZ127" i="2" s="1"/>
  <c r="AM188" i="2"/>
  <c r="H183" i="2"/>
  <c r="T150" i="2"/>
  <c r="CJ147" i="2"/>
  <c r="BX65" i="2"/>
  <c r="CS196" i="2"/>
  <c r="K137" i="2"/>
  <c r="Y188" i="2"/>
  <c r="AT149" i="2"/>
  <c r="CB37" i="2"/>
  <c r="O139" i="2"/>
  <c r="AF48" i="2"/>
  <c r="AC140" i="2"/>
  <c r="BB159" i="2"/>
  <c r="BG148" i="2"/>
  <c r="BX187" i="2"/>
  <c r="AA44" i="2"/>
  <c r="BY178" i="2"/>
  <c r="BI140" i="2"/>
  <c r="AD45" i="2"/>
  <c r="BK133" i="2"/>
  <c r="BE208" i="2"/>
  <c r="BI161" i="2"/>
  <c r="CA152" i="2"/>
  <c r="W174" i="2"/>
  <c r="AF150" i="2"/>
  <c r="U168" i="2"/>
  <c r="AE160" i="2"/>
  <c r="AS198" i="2"/>
  <c r="G25" i="2"/>
  <c r="BO194" i="2"/>
  <c r="BX139" i="2"/>
  <c r="CC30" i="2"/>
  <c r="AL27" i="2"/>
  <c r="BD204" i="2"/>
  <c r="J146" i="2"/>
  <c r="AL213" i="2"/>
  <c r="CI169" i="2"/>
  <c r="AA63" i="2"/>
  <c r="AD87" i="2"/>
  <c r="BR169" i="2"/>
  <c r="L187" i="2"/>
  <c r="R190" i="2"/>
  <c r="X158" i="2"/>
  <c r="BP147" i="2"/>
  <c r="V139" i="2"/>
  <c r="BO152" i="2"/>
  <c r="AB141" i="2"/>
  <c r="AX206" i="2"/>
  <c r="CH25" i="2"/>
  <c r="AO191" i="2"/>
  <c r="AV183" i="2"/>
  <c r="BP207" i="2"/>
  <c r="CS205" i="2"/>
  <c r="CI142" i="2"/>
  <c r="CL203" i="2"/>
  <c r="BR187" i="2"/>
  <c r="CA183" i="2"/>
  <c r="K203" i="2"/>
  <c r="V155" i="2"/>
  <c r="BI152" i="2"/>
  <c r="BU181" i="2"/>
  <c r="AR185" i="2"/>
  <c r="CP206" i="2"/>
  <c r="T201" i="2"/>
  <c r="BB165" i="2"/>
  <c r="AE189" i="2"/>
  <c r="G99" i="2"/>
  <c r="EZ99" i="2" s="1"/>
  <c r="CA187" i="2"/>
  <c r="AN181" i="2"/>
  <c r="CT154" i="2"/>
  <c r="CS176" i="2"/>
  <c r="AQ212" i="2"/>
  <c r="AO181" i="2"/>
  <c r="U234" i="2"/>
  <c r="CT156" i="2"/>
  <c r="AY213" i="2"/>
  <c r="AH144" i="2"/>
  <c r="CG156" i="2"/>
  <c r="CF190" i="2"/>
  <c r="CF186" i="2"/>
  <c r="AA184" i="2"/>
  <c r="Q180" i="2"/>
  <c r="BR142" i="2"/>
  <c r="CF196" i="2"/>
  <c r="AL144" i="2"/>
  <c r="AQ194" i="2"/>
  <c r="CO211" i="2"/>
  <c r="BZ179" i="2"/>
  <c r="H176" i="2"/>
  <c r="CA139" i="2"/>
  <c r="BT174" i="2"/>
  <c r="AI182" i="2"/>
  <c r="BZ208" i="2"/>
  <c r="AF180" i="2"/>
  <c r="BB192" i="2"/>
  <c r="CD210" i="2"/>
  <c r="T207" i="2"/>
  <c r="BZ161" i="2"/>
  <c r="AX191" i="2"/>
  <c r="AP154" i="2"/>
  <c r="CS200" i="2"/>
  <c r="AN213" i="2"/>
  <c r="CQ195" i="2"/>
  <c r="CB176" i="2"/>
  <c r="BH180" i="2"/>
  <c r="BH179" i="2"/>
  <c r="AC204" i="2"/>
  <c r="U174" i="2"/>
  <c r="CT193" i="2"/>
  <c r="AU176" i="2"/>
  <c r="CH193" i="2"/>
  <c r="CB183" i="2"/>
  <c r="AK163" i="2"/>
  <c r="J154" i="2"/>
  <c r="AG213" i="2"/>
  <c r="AZ27" i="2"/>
  <c r="BT177" i="2"/>
  <c r="Y158" i="2"/>
  <c r="AA156" i="2"/>
  <c r="AT192" i="2"/>
  <c r="CE204" i="2"/>
  <c r="BI201" i="2"/>
  <c r="CH159" i="2"/>
  <c r="CE156" i="2"/>
  <c r="CH133" i="2"/>
  <c r="AQ196" i="2"/>
  <c r="AR213" i="2"/>
  <c r="U176" i="2"/>
  <c r="O197" i="2"/>
  <c r="BH194" i="2"/>
  <c r="AP189" i="2"/>
  <c r="BC199" i="2"/>
  <c r="AD146" i="2"/>
  <c r="J190" i="2"/>
  <c r="AH207" i="2"/>
  <c r="K200" i="2"/>
  <c r="AO197" i="2"/>
  <c r="J209" i="2"/>
  <c r="AK199" i="2"/>
  <c r="AU155" i="2"/>
  <c r="BZ197" i="2"/>
  <c r="AA229" i="2"/>
  <c r="S174" i="2"/>
  <c r="AR203" i="2"/>
  <c r="CD151" i="2"/>
  <c r="CS127" i="2"/>
  <c r="G103" i="2"/>
  <c r="EZ103" i="2" s="1"/>
  <c r="P196" i="2"/>
  <c r="AU195" i="2"/>
  <c r="CP169" i="2"/>
  <c r="CC180" i="2"/>
  <c r="CI206" i="2"/>
  <c r="AP188" i="2"/>
  <c r="BK180" i="2"/>
  <c r="V182" i="2"/>
  <c r="G64" i="2"/>
  <c r="CF199" i="2"/>
  <c r="CI171" i="2"/>
  <c r="CM177" i="2"/>
  <c r="CP195" i="2"/>
  <c r="BR156" i="2"/>
  <c r="CG153" i="2"/>
  <c r="AY180" i="2"/>
  <c r="AA189" i="2"/>
  <c r="AS183" i="2"/>
  <c r="BS203" i="2"/>
  <c r="CL194" i="2"/>
  <c r="CP184" i="2"/>
  <c r="AP161" i="2"/>
  <c r="AY193" i="2"/>
  <c r="BX158" i="2"/>
  <c r="CI148" i="2"/>
  <c r="AZ137" i="2"/>
  <c r="BP203" i="2"/>
  <c r="CF173" i="2"/>
  <c r="BW196" i="2"/>
  <c r="BH192" i="2"/>
  <c r="CS189" i="2"/>
  <c r="AN143" i="2"/>
  <c r="CQ205" i="2"/>
  <c r="CG209" i="2"/>
  <c r="CB191" i="2"/>
  <c r="AX178" i="2"/>
  <c r="CM212" i="2"/>
  <c r="Q208" i="2"/>
  <c r="W126" i="2"/>
  <c r="BJ193" i="2"/>
  <c r="AX198" i="2"/>
  <c r="Q193" i="2"/>
  <c r="BK176" i="2"/>
  <c r="AP172" i="2"/>
  <c r="AC156" i="2"/>
  <c r="P198" i="2"/>
  <c r="BN179" i="2"/>
  <c r="AP187" i="2"/>
  <c r="BE207" i="2"/>
  <c r="CM179" i="2"/>
  <c r="BB186" i="2"/>
  <c r="AR178" i="2"/>
  <c r="CJ175" i="2"/>
  <c r="BV226" i="2"/>
  <c r="G197" i="2"/>
  <c r="EZ197" i="2" s="1"/>
  <c r="CG228" i="2"/>
  <c r="I153" i="2"/>
  <c r="AS150" i="2"/>
  <c r="BQ133" i="2"/>
  <c r="AS147" i="2"/>
  <c r="AY208" i="2"/>
  <c r="BE205" i="2"/>
  <c r="CF201" i="2"/>
  <c r="Z185" i="2"/>
  <c r="Q184" i="2"/>
  <c r="X206" i="2"/>
  <c r="G178" i="2"/>
  <c r="EZ178" i="2" s="1"/>
  <c r="CP185" i="2"/>
  <c r="BH175" i="2"/>
  <c r="BU191" i="2"/>
  <c r="AG185" i="2"/>
  <c r="BE171" i="2"/>
  <c r="O177" i="2"/>
  <c r="AP181" i="2"/>
  <c r="BQ183" i="2"/>
  <c r="X174" i="2"/>
  <c r="CG180" i="2"/>
  <c r="G131" i="2"/>
  <c r="EZ131" i="2" s="1"/>
  <c r="AA153" i="2"/>
  <c r="BG176" i="2"/>
  <c r="CB213" i="2"/>
  <c r="BX191" i="2"/>
  <c r="AU186" i="2"/>
  <c r="CJ190" i="2"/>
  <c r="BG206" i="2"/>
  <c r="BE233" i="2"/>
  <c r="N205" i="2"/>
  <c r="CG140" i="2"/>
  <c r="AF158" i="2"/>
  <c r="CJ139" i="2"/>
  <c r="AN195" i="2"/>
  <c r="BL177" i="2"/>
  <c r="AE177" i="2"/>
  <c r="AB203" i="2"/>
  <c r="BV192" i="2"/>
  <c r="AB162" i="2"/>
  <c r="CT213" i="2"/>
  <c r="BK210" i="2"/>
  <c r="AQ192" i="2"/>
  <c r="BG183" i="2"/>
  <c r="AC211" i="2"/>
  <c r="BI193" i="2"/>
  <c r="AS196" i="2"/>
  <c r="CM133" i="2"/>
  <c r="CP205" i="2"/>
  <c r="BU178" i="2"/>
  <c r="CF154" i="2"/>
  <c r="X203" i="2"/>
  <c r="N207" i="2"/>
  <c r="W202" i="2"/>
  <c r="Q154" i="2"/>
  <c r="AG208" i="2"/>
  <c r="AH205" i="2"/>
  <c r="CD199" i="2"/>
  <c r="BJ191" i="2"/>
  <c r="BI196" i="2"/>
  <c r="BW194" i="2"/>
  <c r="S232" i="2"/>
  <c r="AD188" i="2"/>
  <c r="AE235" i="2"/>
  <c r="J139" i="2"/>
  <c r="AQ191" i="2"/>
  <c r="H153" i="2"/>
  <c r="Y137" i="2"/>
  <c r="T41" i="2"/>
  <c r="G204" i="2"/>
  <c r="EZ204" i="2" s="1"/>
  <c r="U189" i="2"/>
  <c r="AZ211" i="2"/>
  <c r="CD179" i="2"/>
  <c r="AS209" i="2"/>
  <c r="BY205" i="2"/>
  <c r="AM193" i="2"/>
  <c r="CH155" i="2"/>
  <c r="X189" i="2"/>
  <c r="AD185" i="2"/>
  <c r="BY152" i="2"/>
  <c r="AM185" i="2"/>
  <c r="AU160" i="2"/>
  <c r="CT194" i="2"/>
  <c r="BU212" i="2"/>
  <c r="BC186" i="2"/>
  <c r="BK183" i="2"/>
  <c r="AV151" i="2"/>
  <c r="BL210" i="2"/>
  <c r="BC159" i="2"/>
  <c r="CB178" i="2"/>
  <c r="BE176" i="2"/>
  <c r="BU189" i="2"/>
  <c r="CL155" i="2"/>
  <c r="AG193" i="2"/>
  <c r="BY188" i="2"/>
  <c r="AZ179" i="2"/>
  <c r="CQ172" i="2"/>
  <c r="BU190" i="2"/>
  <c r="BO191" i="2"/>
  <c r="BX185" i="2"/>
  <c r="CC176" i="2"/>
  <c r="G106" i="2"/>
  <c r="EZ106" i="2" s="1"/>
  <c r="BK211" i="2"/>
  <c r="BP197" i="2"/>
  <c r="BJ188" i="2"/>
  <c r="BA146" i="2"/>
  <c r="CM191" i="2"/>
  <c r="Y207" i="2"/>
  <c r="BL189" i="2"/>
  <c r="CR186" i="2"/>
  <c r="AP206" i="2"/>
  <c r="BU183" i="2"/>
  <c r="CT211" i="2"/>
  <c r="AE180" i="2"/>
  <c r="Q195" i="2"/>
  <c r="CE209" i="2"/>
  <c r="AO206" i="2"/>
  <c r="AT131" i="2"/>
  <c r="BJ166" i="2"/>
  <c r="BC213" i="2"/>
  <c r="AN192" i="2"/>
  <c r="AR190" i="2"/>
  <c r="BV185" i="2"/>
  <c r="BL169" i="2"/>
  <c r="BF198" i="2"/>
  <c r="AB206" i="2"/>
  <c r="BZ199" i="2"/>
  <c r="AF175" i="2"/>
  <c r="O205" i="2"/>
  <c r="AJ198" i="2"/>
  <c r="AN190" i="2"/>
  <c r="CH154" i="2"/>
  <c r="AG174" i="2"/>
  <c r="CF233" i="2"/>
  <c r="S209" i="2"/>
  <c r="BC149" i="2"/>
  <c r="BG166" i="2"/>
  <c r="AP148" i="2"/>
  <c r="AJ209" i="2"/>
  <c r="BO197" i="2"/>
  <c r="H181" i="2"/>
  <c r="N177" i="2"/>
  <c r="M149" i="2"/>
  <c r="BD175" i="2"/>
  <c r="CJ187" i="2"/>
  <c r="Z201" i="2"/>
  <c r="CM198" i="2"/>
  <c r="U134" i="2"/>
  <c r="H188" i="2"/>
  <c r="AT194" i="2"/>
  <c r="AN194" i="2"/>
  <c r="CP176" i="2"/>
  <c r="AT198" i="2"/>
  <c r="AI196" i="2"/>
  <c r="CJ167" i="2"/>
  <c r="CI182" i="2"/>
  <c r="CM187" i="2"/>
  <c r="V201" i="2"/>
  <c r="CL182" i="2"/>
  <c r="CS203" i="2"/>
  <c r="CS208" i="2"/>
  <c r="L174" i="2"/>
  <c r="BB187" i="2"/>
  <c r="BD193" i="2"/>
  <c r="BE234" i="2"/>
  <c r="CB179" i="2"/>
  <c r="BT150" i="2"/>
  <c r="CQ199" i="2"/>
  <c r="CB134" i="2"/>
  <c r="AG162" i="2"/>
  <c r="AX147" i="2"/>
  <c r="CL191" i="2"/>
  <c r="CR155" i="2"/>
  <c r="BS201" i="2"/>
  <c r="CP196" i="2"/>
  <c r="BU160" i="2"/>
  <c r="BN199" i="2"/>
  <c r="CT181" i="2"/>
  <c r="X177" i="2"/>
  <c r="T174" i="2"/>
  <c r="AB166" i="2"/>
  <c r="M174" i="2"/>
  <c r="H151" i="2"/>
  <c r="AB153" i="2"/>
  <c r="BY204" i="2"/>
  <c r="L179" i="2"/>
  <c r="Y177" i="2"/>
  <c r="AY146" i="2"/>
  <c r="BC203" i="2"/>
  <c r="AM29" i="2"/>
  <c r="AR207" i="2"/>
  <c r="BX213" i="2"/>
  <c r="AB182" i="2"/>
  <c r="BY207" i="2"/>
  <c r="CB184" i="2"/>
  <c r="CH182" i="2"/>
  <c r="AW186" i="2"/>
  <c r="CR226" i="2"/>
  <c r="CO185" i="2"/>
  <c r="BK147" i="2"/>
  <c r="CD212" i="2"/>
  <c r="BH164" i="2"/>
  <c r="AS180" i="2"/>
  <c r="AR174" i="2"/>
  <c r="L41" i="2"/>
  <c r="CL156" i="2"/>
  <c r="CD126" i="2"/>
  <c r="CF165" i="2"/>
  <c r="K143" i="2"/>
  <c r="BJ145" i="2"/>
  <c r="AO51" i="2"/>
  <c r="CI205" i="2"/>
  <c r="I184" i="2"/>
  <c r="AV172" i="2"/>
  <c r="CN42" i="2"/>
  <c r="AN131" i="2"/>
  <c r="CK186" i="2"/>
  <c r="CE213" i="2"/>
  <c r="G221" i="2"/>
  <c r="EZ221" i="2" s="1"/>
  <c r="AG165" i="2"/>
  <c r="BP127" i="2"/>
  <c r="BH148" i="2"/>
  <c r="BR37" i="2"/>
  <c r="CK149" i="2"/>
  <c r="CT141" i="2"/>
  <c r="AO148" i="2"/>
  <c r="CM138" i="2"/>
  <c r="AO137" i="2"/>
  <c r="Y70" i="2"/>
  <c r="T66" i="2"/>
  <c r="BC207" i="2"/>
  <c r="CO186" i="2"/>
  <c r="BM143" i="2"/>
  <c r="BM29" i="2"/>
  <c r="H70" i="2"/>
  <c r="AK149" i="2"/>
  <c r="G30" i="2"/>
  <c r="U133" i="2"/>
  <c r="CR196" i="2"/>
  <c r="BU56" i="2"/>
  <c r="AL46" i="2"/>
  <c r="AZ127" i="2"/>
  <c r="AT37" i="2"/>
  <c r="G190" i="2"/>
  <c r="EZ190" i="2" s="1"/>
  <c r="BQ153" i="2"/>
  <c r="BK151" i="2"/>
  <c r="M170" i="2"/>
  <c r="BU213" i="2"/>
  <c r="AN126" i="2"/>
  <c r="BL165" i="2"/>
  <c r="AT53" i="2"/>
  <c r="AA126" i="2"/>
  <c r="CT134" i="2"/>
  <c r="CP152" i="2"/>
  <c r="AG38" i="2"/>
  <c r="AB53" i="2"/>
  <c r="Z205" i="2"/>
  <c r="BK165" i="2"/>
  <c r="T139" i="2"/>
  <c r="CH139" i="2"/>
  <c r="AH145" i="2"/>
  <c r="BQ37" i="2"/>
  <c r="Z180" i="2"/>
  <c r="BC131" i="2"/>
  <c r="AB133" i="2"/>
  <c r="Q41" i="2"/>
  <c r="BV153" i="2"/>
  <c r="AC133" i="2"/>
  <c r="AL145" i="2"/>
  <c r="BW137" i="2"/>
  <c r="BA160" i="2"/>
  <c r="CL82" i="2"/>
  <c r="CM127" i="2"/>
  <c r="AA26" i="2"/>
  <c r="BL197" i="2"/>
  <c r="CP163" i="2"/>
  <c r="T138" i="2"/>
  <c r="BC204" i="2"/>
  <c r="BN176" i="2"/>
  <c r="Z202" i="2"/>
  <c r="CB197" i="2"/>
  <c r="L200" i="2"/>
  <c r="CH134" i="2"/>
  <c r="AT199" i="2"/>
  <c r="AR154" i="2"/>
  <c r="BE184" i="2"/>
  <c r="G182" i="2"/>
  <c r="EZ182" i="2" s="1"/>
  <c r="AW40" i="2"/>
  <c r="BC195" i="2"/>
  <c r="P151" i="2"/>
  <c r="AD183" i="2"/>
  <c r="BJ181" i="2"/>
  <c r="AP156" i="2"/>
  <c r="AF202" i="2"/>
  <c r="CH201" i="2"/>
  <c r="BX147" i="2"/>
  <c r="AW184" i="2"/>
  <c r="BA42" i="2"/>
  <c r="BG184" i="2"/>
  <c r="AC127" i="2"/>
  <c r="AC192" i="2"/>
  <c r="H209" i="2"/>
  <c r="BH232" i="2"/>
  <c r="CF172" i="2"/>
  <c r="CJ201" i="2"/>
  <c r="BY233" i="2"/>
  <c r="BW188" i="2"/>
  <c r="BS169" i="2"/>
  <c r="BB152" i="2"/>
  <c r="BZ166" i="2"/>
  <c r="CC173" i="2"/>
  <c r="AY210" i="2"/>
  <c r="BE193" i="2"/>
  <c r="BB190" i="2"/>
  <c r="S126" i="2"/>
  <c r="BC188" i="2"/>
  <c r="AW192" i="2"/>
  <c r="AH155" i="2"/>
  <c r="CO205" i="2"/>
  <c r="W151" i="2"/>
  <c r="G211" i="2"/>
  <c r="EZ211" i="2" s="1"/>
  <c r="CC184" i="2"/>
  <c r="L207" i="2"/>
  <c r="AF207" i="2"/>
  <c r="S185" i="2"/>
  <c r="AV205" i="2"/>
  <c r="AL192" i="2"/>
  <c r="BW189" i="2"/>
  <c r="AA186" i="2"/>
  <c r="CJ174" i="2"/>
  <c r="CF198" i="2"/>
  <c r="CG194" i="2"/>
  <c r="BO208" i="2"/>
  <c r="AZ198" i="2"/>
  <c r="I155" i="2"/>
  <c r="CF153" i="2"/>
  <c r="S175" i="2"/>
  <c r="CH174" i="2"/>
  <c r="W190" i="2"/>
  <c r="CC208" i="2"/>
  <c r="AF200" i="2"/>
  <c r="CN154" i="2"/>
  <c r="AJ181" i="2"/>
  <c r="CA210" i="2"/>
  <c r="CH205" i="2"/>
  <c r="BG155" i="2"/>
  <c r="AC174" i="2"/>
  <c r="V164" i="2"/>
  <c r="CT212" i="2"/>
  <c r="AZ155" i="2"/>
  <c r="Q198" i="2"/>
  <c r="CT186" i="2"/>
  <c r="CR151" i="2"/>
  <c r="AL197" i="2"/>
  <c r="BP201" i="2"/>
  <c r="BB189" i="2"/>
  <c r="BV188" i="2"/>
  <c r="CA213" i="2"/>
  <c r="BW190" i="2"/>
  <c r="R195" i="2"/>
  <c r="CQ188" i="2"/>
  <c r="CK193" i="2"/>
  <c r="BE188" i="2"/>
  <c r="CM183" i="2"/>
  <c r="CC193" i="2"/>
  <c r="BW181" i="2"/>
  <c r="AM204" i="2"/>
  <c r="AO202" i="2"/>
  <c r="BL205" i="2"/>
  <c r="Z198" i="2"/>
  <c r="V211" i="2"/>
  <c r="AE191" i="2"/>
  <c r="AL156" i="2"/>
  <c r="BK207" i="2"/>
  <c r="BT192" i="2"/>
  <c r="CR166" i="2"/>
  <c r="BQ191" i="2"/>
  <c r="BS186" i="2"/>
  <c r="CH141" i="2"/>
  <c r="BS202" i="2"/>
  <c r="CJ205" i="2"/>
  <c r="BK201" i="2"/>
  <c r="S155" i="2"/>
  <c r="M185" i="2"/>
  <c r="AL211" i="2"/>
  <c r="AO131" i="2"/>
  <c r="N178" i="2"/>
  <c r="I167" i="2"/>
  <c r="BM153" i="2"/>
  <c r="CG201" i="2"/>
  <c r="BB178" i="2"/>
  <c r="BQ156" i="2"/>
  <c r="AF208" i="2"/>
  <c r="I180" i="2"/>
  <c r="CO127" i="2"/>
  <c r="CM154" i="2"/>
  <c r="BX188" i="2"/>
  <c r="O181" i="2"/>
  <c r="AI178" i="2"/>
  <c r="AS190" i="2"/>
  <c r="BP187" i="2"/>
  <c r="CL205" i="2"/>
  <c r="AV235" i="2"/>
  <c r="BE211" i="2"/>
  <c r="BF155" i="2"/>
  <c r="CC200" i="2"/>
  <c r="N132" i="2"/>
  <c r="CJ180" i="2"/>
  <c r="CH188" i="2"/>
  <c r="BJ143" i="2"/>
  <c r="CL180" i="2"/>
  <c r="AL212" i="2"/>
  <c r="G208" i="2"/>
  <c r="EZ208" i="2" s="1"/>
  <c r="AD209" i="2"/>
  <c r="Y187" i="2"/>
  <c r="AR142" i="2"/>
  <c r="BU207" i="2"/>
  <c r="AF204" i="2"/>
  <c r="AV191" i="2"/>
  <c r="L155" i="2"/>
  <c r="BF207" i="2"/>
  <c r="BN202" i="2"/>
  <c r="CN133" i="2"/>
  <c r="BS196" i="2"/>
  <c r="BM192" i="2"/>
  <c r="AC188" i="2"/>
  <c r="AH178" i="2"/>
  <c r="AM154" i="2"/>
  <c r="J212" i="2"/>
  <c r="BW206" i="2"/>
  <c r="BD202" i="2"/>
  <c r="BR159" i="2"/>
  <c r="AU199" i="2"/>
  <c r="CN204" i="2"/>
  <c r="CM199" i="2"/>
  <c r="BX180" i="2"/>
  <c r="BK196" i="2"/>
  <c r="AN155" i="2"/>
  <c r="CQ177" i="2"/>
  <c r="AR159" i="2"/>
  <c r="W172" i="2"/>
  <c r="BG144" i="2"/>
  <c r="Y173" i="2"/>
  <c r="AW201" i="2"/>
  <c r="BA206" i="2"/>
  <c r="CK177" i="2"/>
  <c r="X208" i="2"/>
  <c r="CJ141" i="2"/>
  <c r="CS199" i="2"/>
  <c r="P205" i="2"/>
  <c r="BO187" i="2"/>
  <c r="CG211" i="2"/>
  <c r="BX183" i="2"/>
  <c r="AL180" i="2"/>
  <c r="BF150" i="2"/>
  <c r="BO176" i="2"/>
  <c r="CH176" i="2"/>
  <c r="AE205" i="2"/>
  <c r="CP179" i="2"/>
  <c r="AA176" i="2"/>
  <c r="AU207" i="2"/>
  <c r="BH204" i="2"/>
  <c r="G233" i="2"/>
  <c r="EZ233" i="2" s="1"/>
  <c r="CJ213" i="2"/>
  <c r="CA182" i="2"/>
  <c r="AG207" i="2"/>
  <c r="CR191" i="2"/>
  <c r="CM189" i="2"/>
  <c r="CA193" i="2"/>
  <c r="AL230" i="2"/>
  <c r="CG184" i="2"/>
  <c r="CM184" i="2"/>
  <c r="AY233" i="2"/>
  <c r="CT185" i="2"/>
  <c r="AS126" i="2"/>
  <c r="V187" i="2"/>
  <c r="AC33" i="2"/>
  <c r="BE160" i="2"/>
  <c r="AG195" i="2"/>
  <c r="I175" i="2"/>
  <c r="AL173" i="2"/>
  <c r="AQ174" i="2"/>
  <c r="AU206" i="2"/>
  <c r="BF193" i="2"/>
  <c r="BI191" i="2"/>
  <c r="BC144" i="2"/>
  <c r="K208" i="2"/>
  <c r="I190" i="2"/>
  <c r="BD203" i="2"/>
  <c r="CO177" i="2"/>
  <c r="CJ208" i="2"/>
  <c r="AG205" i="2"/>
  <c r="CE162" i="2"/>
  <c r="CT176" i="2"/>
  <c r="AS160" i="2"/>
  <c r="BR199" i="2"/>
  <c r="H203" i="2"/>
  <c r="BI174" i="2"/>
  <c r="AN198" i="2"/>
  <c r="AZ205" i="2"/>
  <c r="BS172" i="2"/>
  <c r="CP203" i="2"/>
  <c r="CT179" i="2"/>
  <c r="BY211" i="2"/>
  <c r="CE183" i="2"/>
  <c r="BY200" i="2"/>
  <c r="CN213" i="2"/>
  <c r="BJ234" i="2"/>
  <c r="CF212" i="2"/>
  <c r="BP144" i="2"/>
  <c r="AO186" i="2"/>
  <c r="BY149" i="2"/>
  <c r="CC186" i="2"/>
  <c r="BL149" i="2"/>
  <c r="AW199" i="2"/>
  <c r="AX184" i="2"/>
  <c r="AP207" i="2"/>
  <c r="BN204" i="2"/>
  <c r="AA169" i="2"/>
  <c r="AD202" i="2"/>
  <c r="AM186" i="2"/>
  <c r="BQ187" i="2"/>
  <c r="BH178" i="2"/>
  <c r="CG187" i="2"/>
  <c r="O152" i="2"/>
  <c r="AE179" i="2"/>
  <c r="AN203" i="2"/>
  <c r="AO187" i="2"/>
  <c r="AI179" i="2"/>
  <c r="AP211" i="2"/>
  <c r="BN208" i="2"/>
  <c r="CD204" i="2"/>
  <c r="AJ132" i="2"/>
  <c r="AT155" i="2"/>
  <c r="BM173" i="2"/>
  <c r="U182" i="2"/>
  <c r="Y210" i="2"/>
  <c r="CP155" i="2"/>
  <c r="CR174" i="2"/>
  <c r="AZ203" i="2"/>
  <c r="CJ184" i="2"/>
  <c r="AT209" i="2"/>
  <c r="CC213" i="2"/>
  <c r="BP195" i="2"/>
  <c r="BF143" i="2"/>
  <c r="BM154" i="2"/>
  <c r="W162" i="2"/>
  <c r="BW184" i="2"/>
  <c r="Q189" i="2"/>
  <c r="P182" i="2"/>
  <c r="BY153" i="2"/>
  <c r="AF193" i="2"/>
  <c r="K207" i="2"/>
  <c r="BR196" i="2"/>
  <c r="CG174" i="2"/>
  <c r="BM178" i="2"/>
  <c r="BO203" i="2"/>
  <c r="BY191" i="2"/>
  <c r="AR180" i="2"/>
  <c r="CF177" i="2"/>
  <c r="Y146" i="2"/>
  <c r="CA212" i="2"/>
  <c r="CL206" i="2"/>
  <c r="R186" i="2"/>
  <c r="AL188" i="2"/>
  <c r="R142" i="2"/>
  <c r="Z174" i="2"/>
  <c r="AS176" i="2"/>
  <c r="J191" i="2"/>
  <c r="CC199" i="2"/>
  <c r="CO184" i="2"/>
  <c r="BH233" i="2"/>
  <c r="Z227" i="2"/>
  <c r="AV126" i="2"/>
  <c r="BR170" i="2"/>
  <c r="O171" i="2"/>
  <c r="CO131" i="2"/>
  <c r="CG210" i="2"/>
  <c r="I192" i="2"/>
  <c r="AR176" i="2"/>
  <c r="AX174" i="2"/>
  <c r="BX175" i="2"/>
  <c r="BT154" i="2"/>
  <c r="AV200" i="2"/>
  <c r="V180" i="2"/>
  <c r="AM196" i="2"/>
  <c r="CF191" i="2"/>
  <c r="CL169" i="2"/>
  <c r="AN191" i="2"/>
  <c r="AW188" i="2"/>
  <c r="AV189" i="2"/>
  <c r="AO180" i="2"/>
  <c r="Y192" i="2"/>
  <c r="BH188" i="2"/>
  <c r="R176" i="2"/>
  <c r="AB155" i="2"/>
  <c r="AQ146" i="2"/>
  <c r="P184" i="2"/>
  <c r="AW182" i="2"/>
  <c r="BJ195" i="2"/>
  <c r="AA204" i="2"/>
  <c r="AJ201" i="2"/>
  <c r="CK204" i="2"/>
  <c r="L228" i="2"/>
  <c r="CB211" i="2"/>
  <c r="BA155" i="2"/>
  <c r="G122" i="2"/>
  <c r="EZ122" i="2" s="1"/>
  <c r="BG175" i="2"/>
  <c r="Y204" i="2"/>
  <c r="AY138" i="2"/>
  <c r="CN172" i="2"/>
  <c r="H186" i="2"/>
  <c r="BG156" i="2"/>
  <c r="AR199" i="2"/>
  <c r="CN192" i="2"/>
  <c r="AP196" i="2"/>
  <c r="CE188" i="2"/>
  <c r="P175" i="2"/>
  <c r="AE210" i="2"/>
  <c r="P156" i="2"/>
  <c r="AF144" i="2"/>
  <c r="AA211" i="2"/>
  <c r="O30" i="2"/>
  <c r="CE181" i="2"/>
  <c r="CC198" i="2"/>
  <c r="AI155" i="2"/>
  <c r="I213" i="2"/>
  <c r="BO201" i="2"/>
  <c r="CK198" i="2"/>
  <c r="BF146" i="2"/>
  <c r="CB210" i="2"/>
  <c r="U206" i="2"/>
  <c r="AO156" i="2"/>
  <c r="AH211" i="2"/>
  <c r="CH185" i="2"/>
  <c r="BP211" i="2"/>
  <c r="CF209" i="2"/>
  <c r="BA179" i="2"/>
  <c r="V226" i="2"/>
  <c r="Y234" i="2"/>
  <c r="AB151" i="2"/>
  <c r="BW151" i="2"/>
  <c r="R169" i="2"/>
  <c r="O208" i="2"/>
  <c r="Z154" i="2"/>
  <c r="K197" i="2"/>
  <c r="AE182" i="2"/>
  <c r="T177" i="2"/>
  <c r="R166" i="2"/>
  <c r="BI186" i="2"/>
  <c r="I209" i="2"/>
  <c r="AF140" i="2"/>
  <c r="BE45" i="2"/>
  <c r="CO164" i="2"/>
  <c r="AA127" i="2"/>
  <c r="CG175" i="2"/>
  <c r="CG200" i="2"/>
  <c r="BS138" i="2"/>
  <c r="AZ150" i="2"/>
  <c r="AS169" i="2"/>
  <c r="AW152" i="2"/>
  <c r="AH180" i="2"/>
  <c r="CO203" i="2"/>
  <c r="CD142" i="2"/>
  <c r="AI55" i="2"/>
  <c r="P167" i="2"/>
  <c r="AK71" i="2"/>
  <c r="BS147" i="2"/>
  <c r="CM145" i="2"/>
  <c r="CL145" i="2"/>
  <c r="CD150" i="2"/>
  <c r="S170" i="2"/>
  <c r="J57" i="2"/>
  <c r="G227" i="2"/>
  <c r="EZ227" i="2" s="1"/>
  <c r="AO176" i="2"/>
  <c r="AQ202" i="2"/>
  <c r="AN159" i="2"/>
  <c r="AP58" i="2"/>
  <c r="BS144" i="2"/>
  <c r="BE170" i="2"/>
  <c r="AK146" i="2"/>
  <c r="CR207" i="2"/>
  <c r="BQ152" i="2"/>
  <c r="AP47" i="2"/>
  <c r="AX143" i="2"/>
  <c r="J147" i="2"/>
  <c r="CO151" i="2"/>
  <c r="BG150" i="2"/>
  <c r="BM25" i="2"/>
  <c r="I40" i="2"/>
  <c r="T180" i="2"/>
  <c r="AG145" i="2"/>
  <c r="AY142" i="2"/>
  <c r="K141" i="2"/>
  <c r="H146" i="2"/>
  <c r="Y45" i="2"/>
  <c r="AC164" i="2"/>
  <c r="AN26" i="2"/>
  <c r="AD160" i="2"/>
  <c r="H191" i="2"/>
  <c r="W161" i="2"/>
  <c r="CI139" i="2"/>
  <c r="BI162" i="2"/>
  <c r="AK134" i="2"/>
  <c r="Z138" i="2"/>
  <c r="AQ210" i="2"/>
  <c r="BG29" i="2"/>
  <c r="CG134" i="2"/>
  <c r="CO124" i="2"/>
  <c r="X132" i="2"/>
  <c r="BE164" i="2"/>
  <c r="CR44" i="2"/>
  <c r="BC151" i="2"/>
  <c r="AV149" i="2"/>
  <c r="H57" i="2"/>
  <c r="Q28" i="2"/>
  <c r="AX172" i="2"/>
  <c r="AG186" i="2"/>
  <c r="AY49" i="2"/>
  <c r="CJ166" i="2"/>
  <c r="CC196" i="2"/>
  <c r="H201" i="2"/>
  <c r="AR183" i="2"/>
  <c r="H179" i="2"/>
  <c r="BW156" i="2"/>
  <c r="BR198" i="2"/>
  <c r="AB192" i="2"/>
  <c r="CQ178" i="2"/>
  <c r="AZ175" i="2"/>
  <c r="CE144" i="2"/>
  <c r="BD190" i="2"/>
  <c r="CX190" i="2" s="1"/>
  <c r="BT151" i="2"/>
  <c r="CN178" i="2"/>
  <c r="BE201" i="2"/>
  <c r="CI204" i="2"/>
  <c r="BU197" i="2"/>
  <c r="T193" i="2"/>
  <c r="CQ187" i="2"/>
  <c r="AE204" i="2"/>
  <c r="Z177" i="2"/>
  <c r="G56" i="2"/>
  <c r="J186" i="2"/>
  <c r="BH190" i="2"/>
  <c r="AF182" i="2"/>
  <c r="BM212" i="2"/>
  <c r="BD186" i="2"/>
  <c r="X184" i="2"/>
  <c r="N202" i="2"/>
  <c r="BY151" i="2"/>
  <c r="V152" i="2"/>
  <c r="L172" i="2"/>
  <c r="CE138" i="2"/>
  <c r="CE179" i="2"/>
  <c r="BG203" i="2"/>
  <c r="P188" i="2"/>
  <c r="G45" i="2"/>
  <c r="BY189" i="2"/>
  <c r="AV187" i="2"/>
  <c r="AU175" i="2"/>
  <c r="AJ200" i="2"/>
  <c r="AI151" i="2"/>
  <c r="CQ184" i="2"/>
  <c r="P204" i="2"/>
  <c r="AX200" i="2"/>
  <c r="BA201" i="2"/>
  <c r="CM211" i="2"/>
  <c r="AT205" i="2"/>
  <c r="BN187" i="2"/>
  <c r="BC182" i="2"/>
  <c r="AD194" i="2"/>
  <c r="AM191" i="2"/>
  <c r="U170" i="2"/>
  <c r="CA156" i="2"/>
  <c r="BZ192" i="2"/>
  <c r="CQ210" i="2"/>
  <c r="CL198" i="2"/>
  <c r="CG197" i="2"/>
  <c r="BM210" i="2"/>
  <c r="BW233" i="2"/>
  <c r="M233" i="2"/>
  <c r="CS210" i="2"/>
  <c r="BF191" i="2"/>
  <c r="AZ132" i="2"/>
  <c r="BE141" i="2"/>
  <c r="AP203" i="2"/>
  <c r="AB195" i="2"/>
  <c r="AA191" i="2"/>
  <c r="BC212" i="2"/>
  <c r="AX164" i="2"/>
  <c r="AC154" i="2"/>
  <c r="T212" i="2"/>
  <c r="AH199" i="2"/>
  <c r="BB181" i="2"/>
  <c r="CN195" i="2"/>
  <c r="S192" i="2"/>
  <c r="BW203" i="2"/>
  <c r="AF188" i="2"/>
  <c r="BS182" i="2"/>
  <c r="AW155" i="2"/>
  <c r="CK191" i="2"/>
  <c r="P189" i="2"/>
  <c r="BG168" i="2"/>
  <c r="AJ174" i="2"/>
  <c r="BK190" i="2"/>
  <c r="BL182" i="2"/>
  <c r="CE194" i="2"/>
  <c r="BW176" i="2"/>
  <c r="AE198" i="2"/>
  <c r="BS195" i="2"/>
  <c r="BZ191" i="2"/>
  <c r="AY184" i="2"/>
  <c r="CQ201" i="2"/>
  <c r="BO181" i="2"/>
  <c r="O196" i="2"/>
  <c r="CR198" i="2"/>
  <c r="AY154" i="2"/>
  <c r="BF200" i="2"/>
  <c r="BT197" i="2"/>
  <c r="X149" i="2"/>
  <c r="BR193" i="2"/>
  <c r="BO198" i="2"/>
  <c r="BV179" i="2"/>
  <c r="CK206" i="2"/>
  <c r="AB176" i="2"/>
  <c r="BY175" i="2"/>
  <c r="BX166" i="2"/>
  <c r="N213" i="2"/>
  <c r="CF151" i="2"/>
  <c r="CS194" i="2"/>
  <c r="BN174" i="2"/>
  <c r="BM177" i="2"/>
  <c r="AB178" i="2"/>
  <c r="AR155" i="2"/>
  <c r="CD207" i="2"/>
  <c r="CO208" i="2"/>
  <c r="P212" i="2"/>
  <c r="AM175" i="2"/>
  <c r="W207" i="2"/>
  <c r="CC185" i="2"/>
  <c r="AI180" i="2"/>
  <c r="BA198" i="2"/>
  <c r="Q186" i="2"/>
  <c r="BV235" i="2"/>
  <c r="BA205" i="2"/>
  <c r="BX199" i="2"/>
  <c r="CJ230" i="2"/>
  <c r="AT145" i="2"/>
  <c r="CH211" i="2"/>
  <c r="BT208" i="2"/>
  <c r="CK156" i="2"/>
  <c r="M142" i="2"/>
  <c r="CF205" i="2"/>
  <c r="AR210" i="2"/>
  <c r="W194" i="2"/>
  <c r="BJ187" i="2"/>
  <c r="U185" i="2"/>
  <c r="AT162" i="2"/>
  <c r="CS201" i="2"/>
  <c r="S186" i="2"/>
  <c r="AA205" i="2"/>
  <c r="CR160" i="2"/>
  <c r="G191" i="2"/>
  <c r="EZ191" i="2" s="1"/>
  <c r="BL141" i="2"/>
  <c r="CA199" i="2"/>
  <c r="CT175" i="2"/>
  <c r="CO209" i="2"/>
  <c r="AM197" i="2"/>
  <c r="CJ200" i="2"/>
  <c r="BE196" i="2"/>
  <c r="AH159" i="2"/>
  <c r="P202" i="2"/>
  <c r="AL199" i="2"/>
  <c r="AP193" i="2"/>
  <c r="AQ184" i="2"/>
  <c r="J189" i="2"/>
  <c r="H177" i="2"/>
  <c r="CG231" i="2"/>
  <c r="BY154" i="2"/>
  <c r="CI190" i="2"/>
  <c r="I170" i="2"/>
  <c r="P161" i="2"/>
  <c r="O44" i="2"/>
  <c r="BP202" i="2"/>
  <c r="BL200" i="2"/>
  <c r="CM206" i="2"/>
  <c r="CH203" i="2"/>
  <c r="G31" i="2"/>
  <c r="AU202" i="2"/>
  <c r="CO198" i="2"/>
  <c r="BA182" i="2"/>
  <c r="P174" i="2"/>
  <c r="CA176" i="2"/>
  <c r="CJ181" i="2"/>
  <c r="CQ169" i="2"/>
  <c r="BE155" i="2"/>
  <c r="BX198" i="2"/>
  <c r="AF181" i="2"/>
  <c r="CD197" i="2"/>
  <c r="AJ155" i="2"/>
  <c r="AU205" i="2"/>
  <c r="L202" i="2"/>
  <c r="J197" i="2"/>
  <c r="BQ203" i="2"/>
  <c r="N211" i="2"/>
  <c r="BS156" i="2"/>
  <c r="T211" i="2"/>
  <c r="BG186" i="2"/>
  <c r="BS181" i="2"/>
  <c r="CE175" i="2"/>
  <c r="AQ178" i="2"/>
  <c r="I227" i="2"/>
  <c r="CC178" i="2"/>
  <c r="BM184" i="2"/>
  <c r="Z143" i="2"/>
  <c r="K155" i="2"/>
  <c r="CB175" i="2"/>
  <c r="CS182" i="2"/>
  <c r="BA197" i="2"/>
  <c r="AJ212" i="2"/>
  <c r="G104" i="2"/>
  <c r="EZ104" i="2" s="1"/>
  <c r="BD183" i="2"/>
  <c r="G201" i="2"/>
  <c r="EZ201" i="2" s="1"/>
  <c r="BB188" i="2"/>
  <c r="K183" i="2"/>
  <c r="AI132" i="2"/>
  <c r="AF163" i="2"/>
  <c r="AP197" i="2"/>
  <c r="CE201" i="2"/>
  <c r="CT201" i="2"/>
  <c r="AH189" i="2"/>
  <c r="W175" i="2"/>
  <c r="BU153" i="2"/>
  <c r="AO133" i="2"/>
  <c r="BP200" i="2"/>
  <c r="BH198" i="2"/>
  <c r="CJ211" i="2"/>
  <c r="BQ201" i="2"/>
  <c r="AR201" i="2"/>
  <c r="AD198" i="2"/>
  <c r="BL137" i="2"/>
  <c r="BE181" i="2"/>
  <c r="Y213" i="2"/>
  <c r="R204" i="2"/>
  <c r="BJ209" i="2"/>
  <c r="AO193" i="2"/>
  <c r="BP206" i="2"/>
  <c r="BX205" i="2"/>
  <c r="CD201" i="2"/>
  <c r="H210" i="2"/>
  <c r="AT170" i="2"/>
  <c r="G97" i="2"/>
  <c r="EZ97" i="2" s="1"/>
  <c r="BX206" i="2"/>
  <c r="I210" i="2"/>
  <c r="CP208" i="2"/>
  <c r="J201" i="2"/>
  <c r="CL189" i="2"/>
  <c r="CC139" i="2"/>
  <c r="CI181" i="2"/>
  <c r="AT143" i="2"/>
  <c r="AD199" i="2"/>
  <c r="AY174" i="2"/>
  <c r="K184" i="2"/>
  <c r="BM181" i="2"/>
  <c r="AO145" i="2"/>
  <c r="AB196" i="2"/>
  <c r="AU204" i="2"/>
  <c r="AI186" i="2"/>
  <c r="U180" i="2"/>
  <c r="AO205" i="2"/>
  <c r="CE206" i="2"/>
  <c r="W211" i="2"/>
  <c r="AH196" i="2"/>
  <c r="BU193" i="2"/>
  <c r="AK192" i="2"/>
  <c r="CS187" i="2"/>
  <c r="BF184" i="2"/>
  <c r="BC208" i="2"/>
  <c r="V190" i="2"/>
  <c r="CE178" i="2"/>
  <c r="AO171" i="2"/>
  <c r="BK149" i="2"/>
  <c r="Y140" i="2"/>
  <c r="AU134" i="2"/>
  <c r="BF183" i="2"/>
  <c r="BZ183" i="2"/>
  <c r="BG209" i="2"/>
  <c r="BZ205" i="2"/>
  <c r="CB202" i="2"/>
  <c r="CT150" i="2"/>
  <c r="AN156" i="2"/>
  <c r="CH175" i="2"/>
  <c r="AQ204" i="2"/>
  <c r="AB186" i="2"/>
  <c r="AV176" i="2"/>
  <c r="CC154" i="2"/>
  <c r="BR179" i="2"/>
  <c r="CQ209" i="2"/>
  <c r="I199" i="2"/>
  <c r="CH191" i="2"/>
  <c r="BH184" i="2"/>
  <c r="CG181" i="2"/>
  <c r="CQ175" i="2"/>
  <c r="AX154" i="2"/>
  <c r="Z155" i="2"/>
  <c r="AP175" i="2"/>
  <c r="X213" i="2"/>
  <c r="BK197" i="2"/>
  <c r="CS207" i="2"/>
  <c r="CC182" i="2"/>
  <c r="P233" i="2"/>
  <c r="BI189" i="2"/>
  <c r="T161" i="2"/>
  <c r="BM44" i="2"/>
  <c r="AB132" i="2"/>
  <c r="BG145" i="2"/>
  <c r="BD131" i="2"/>
  <c r="V205" i="2"/>
  <c r="G195" i="2"/>
  <c r="EZ195" i="2" s="1"/>
  <c r="CM155" i="2"/>
  <c r="BW187" i="2"/>
  <c r="AC208" i="2"/>
  <c r="AJ192" i="2"/>
  <c r="S193" i="2"/>
  <c r="CL184" i="2"/>
  <c r="G194" i="2"/>
  <c r="EZ194" i="2" s="1"/>
  <c r="G235" i="2"/>
  <c r="EZ235" i="2" s="1"/>
  <c r="AD186" i="2"/>
  <c r="BH161" i="2"/>
  <c r="AI200" i="2"/>
  <c r="BY155" i="2"/>
  <c r="AO155" i="2"/>
  <c r="BK174" i="2"/>
  <c r="AI160" i="2"/>
  <c r="BF180" i="2"/>
  <c r="BE165" i="2"/>
  <c r="BH207" i="2"/>
  <c r="AQ180" i="2"/>
  <c r="Q199" i="2"/>
  <c r="BW186" i="2"/>
  <c r="BK228" i="2"/>
  <c r="BJ185" i="2"/>
  <c r="AG204" i="2"/>
  <c r="Y176" i="2"/>
  <c r="BT196" i="2"/>
  <c r="AZ147" i="2"/>
  <c r="AI202" i="2"/>
  <c r="BM191" i="2"/>
  <c r="AJ177" i="2"/>
  <c r="Y168" i="2"/>
  <c r="AJ197" i="2"/>
  <c r="BI151" i="2"/>
  <c r="X195" i="2"/>
  <c r="J192" i="2"/>
  <c r="CT206" i="2"/>
  <c r="CN190" i="2"/>
  <c r="BK204" i="2"/>
  <c r="BE186" i="2"/>
  <c r="CJ202" i="2"/>
  <c r="AA154" i="2"/>
  <c r="AE211" i="2"/>
  <c r="AQ160" i="2"/>
  <c r="BK189" i="2"/>
  <c r="BH150" i="2"/>
  <c r="AI156" i="2"/>
  <c r="AN179" i="2"/>
  <c r="H199" i="2"/>
  <c r="K196" i="2"/>
  <c r="AB171" i="2"/>
  <c r="CN205" i="2"/>
  <c r="K158" i="2"/>
  <c r="AA188" i="2"/>
  <c r="BC206" i="2"/>
  <c r="AR170" i="2"/>
  <c r="CM152" i="2"/>
  <c r="CN181" i="2"/>
  <c r="CA166" i="2"/>
  <c r="AW132" i="2"/>
  <c r="AT147" i="2"/>
  <c r="CM163" i="2"/>
  <c r="Q45" i="2"/>
  <c r="CC179" i="2"/>
  <c r="AT210" i="2"/>
  <c r="BN29" i="2"/>
  <c r="BK74" i="2"/>
  <c r="H30" i="2"/>
  <c r="CD193" i="2"/>
  <c r="BJ176" i="2"/>
  <c r="Y169" i="2"/>
  <c r="N141" i="2"/>
  <c r="AT172" i="2"/>
  <c r="BH205" i="2"/>
  <c r="W141" i="2"/>
  <c r="K146" i="2"/>
  <c r="AR161" i="2"/>
  <c r="BY27" i="2"/>
  <c r="CC132" i="2"/>
  <c r="AO50" i="2"/>
  <c r="Z139" i="2"/>
  <c r="CR187" i="2"/>
  <c r="AH173" i="2"/>
  <c r="CI147" i="2"/>
  <c r="CH62" i="2"/>
  <c r="AV188" i="2"/>
  <c r="R182" i="2"/>
  <c r="W205" i="2"/>
  <c r="AW175" i="2"/>
  <c r="AL53" i="2"/>
  <c r="AV36" i="2"/>
  <c r="U140" i="2"/>
  <c r="CA168" i="2"/>
  <c r="W166" i="2"/>
  <c r="BF182" i="2"/>
  <c r="Z163" i="2"/>
  <c r="CF26" i="2"/>
  <c r="AD145" i="2"/>
  <c r="I173" i="2"/>
  <c r="AD197" i="2"/>
  <c r="AL66" i="2"/>
  <c r="P55" i="2"/>
  <c r="CP170" i="2"/>
  <c r="N188" i="2"/>
  <c r="BU168" i="2"/>
  <c r="N131" i="2"/>
  <c r="AQ166" i="2"/>
  <c r="BJ148" i="2"/>
  <c r="BR133" i="2"/>
  <c r="BD206" i="2"/>
  <c r="AW133" i="2"/>
  <c r="CA167" i="2"/>
  <c r="AU179" i="2"/>
  <c r="I127" i="2"/>
  <c r="AW134" i="2"/>
  <c r="T126" i="2"/>
  <c r="AQ209" i="2"/>
  <c r="CA134" i="2"/>
  <c r="AL151" i="2"/>
  <c r="AZ165" i="2"/>
  <c r="AK160" i="2"/>
  <c r="CH51" i="2"/>
  <c r="BR176" i="2"/>
  <c r="G172" i="2"/>
  <c r="EZ172" i="2" s="1"/>
  <c r="AJ168" i="2"/>
  <c r="X139" i="2"/>
  <c r="BN166" i="2"/>
  <c r="CE199" i="2"/>
  <c r="W196" i="2"/>
  <c r="AG196" i="2"/>
  <c r="AP177" i="2"/>
  <c r="CK175" i="2"/>
  <c r="AU213" i="2"/>
  <c r="AC200" i="2"/>
  <c r="CG191" i="2"/>
  <c r="CO204" i="2"/>
  <c r="CG193" i="2"/>
  <c r="X145" i="2"/>
  <c r="K211" i="2"/>
  <c r="BI179" i="2"/>
  <c r="CI195" i="2"/>
  <c r="BM179" i="2"/>
  <c r="BF181" i="2"/>
  <c r="CA180" i="2"/>
  <c r="AN176" i="2"/>
  <c r="AG201" i="2"/>
  <c r="BV25" i="2"/>
  <c r="AY185" i="2"/>
  <c r="BJ156" i="2"/>
  <c r="AL205" i="2"/>
  <c r="AW189" i="2"/>
  <c r="AV179" i="2"/>
  <c r="N227" i="2"/>
  <c r="CS212" i="2"/>
  <c r="CT161" i="2"/>
  <c r="P134" i="2"/>
  <c r="K210" i="2"/>
  <c r="AX142" i="2"/>
  <c r="AE175" i="2"/>
  <c r="M208" i="2"/>
  <c r="AH188" i="2"/>
  <c r="BP186" i="2"/>
  <c r="CF27" i="2"/>
  <c r="AK184" i="2"/>
  <c r="CS211" i="2"/>
  <c r="AT213" i="2"/>
  <c r="BX203" i="2"/>
  <c r="AJ207" i="2"/>
  <c r="BG207" i="2"/>
  <c r="CE177" i="2"/>
  <c r="CC197" i="2"/>
  <c r="AU159" i="2"/>
  <c r="M213" i="2"/>
  <c r="CG206" i="2"/>
  <c r="J200" i="2"/>
  <c r="Z183" i="2"/>
  <c r="AT182" i="2"/>
  <c r="CJ133" i="2"/>
  <c r="AZ153" i="2"/>
  <c r="CI167" i="2"/>
  <c r="BG213" i="2"/>
  <c r="BX155" i="2"/>
  <c r="BQ212" i="2"/>
  <c r="CF193" i="2"/>
  <c r="M190" i="2"/>
  <c r="CG185" i="2"/>
  <c r="BR190" i="2"/>
  <c r="AG203" i="2"/>
  <c r="BR183" i="2"/>
  <c r="AJ160" i="2"/>
  <c r="CR163" i="2"/>
  <c r="S160" i="2"/>
  <c r="AI168" i="2"/>
  <c r="AL204" i="2"/>
  <c r="CR185" i="2"/>
  <c r="BQ213" i="2"/>
  <c r="AE212" i="2"/>
  <c r="BZ145" i="2"/>
  <c r="Z209" i="2"/>
  <c r="BN192" i="2"/>
  <c r="CN194" i="2"/>
  <c r="R184" i="2"/>
  <c r="S188" i="2"/>
  <c r="AD203" i="2"/>
  <c r="AV185" i="2"/>
  <c r="AB181" i="2"/>
  <c r="BV195" i="2"/>
  <c r="BK209" i="2"/>
  <c r="BV186" i="2"/>
  <c r="AR175" i="2"/>
  <c r="BC172" i="2"/>
  <c r="CA211" i="2"/>
  <c r="BS190" i="2"/>
  <c r="BO179" i="2"/>
  <c r="G156" i="2"/>
  <c r="EZ156" i="2" s="1"/>
  <c r="W189" i="2"/>
  <c r="CF179" i="2"/>
  <c r="AE192" i="2"/>
  <c r="BG180" i="2"/>
  <c r="BK178" i="2"/>
  <c r="M210" i="2"/>
  <c r="BY232" i="2"/>
  <c r="CP154" i="2"/>
  <c r="R234" i="2"/>
  <c r="CP156" i="2"/>
  <c r="CQ231" i="2"/>
  <c r="O189" i="2"/>
  <c r="CL171" i="2"/>
  <c r="I185" i="2"/>
  <c r="BO177" i="2"/>
  <c r="BQ186" i="2"/>
  <c r="AH193" i="2"/>
  <c r="T149" i="2"/>
  <c r="CR195" i="2"/>
  <c r="AB193" i="2"/>
  <c r="AU180" i="2"/>
  <c r="CM209" i="2"/>
  <c r="U151" i="2"/>
  <c r="AY178" i="2"/>
  <c r="AI210" i="2"/>
  <c r="CG207" i="2"/>
  <c r="CH199" i="2"/>
  <c r="CS175" i="2"/>
  <c r="BX171" i="2"/>
  <c r="CL167" i="2"/>
  <c r="L197" i="2"/>
  <c r="V209" i="2"/>
  <c r="CC207" i="2"/>
  <c r="CD176" i="2"/>
  <c r="AH200" i="2"/>
  <c r="CH183" i="2"/>
  <c r="AP225" i="2"/>
  <c r="AO227" i="2"/>
  <c r="AN184" i="2"/>
  <c r="BZ232" i="2"/>
  <c r="CE235" i="2"/>
  <c r="AX45" i="2"/>
  <c r="BW131" i="2"/>
  <c r="N192" i="2"/>
  <c r="AK207" i="2"/>
  <c r="CN142" i="2"/>
  <c r="CE184" i="2"/>
  <c r="V156" i="2"/>
  <c r="K172" i="2"/>
  <c r="CD186" i="2"/>
  <c r="BY181" i="2"/>
  <c r="BC177" i="2"/>
  <c r="AS201" i="2"/>
  <c r="Y134" i="2"/>
  <c r="I197" i="2"/>
  <c r="BP174" i="2"/>
  <c r="AZ201" i="2"/>
  <c r="CE198" i="2"/>
  <c r="Q149" i="2"/>
  <c r="L213" i="2"/>
  <c r="CI138" i="2"/>
  <c r="CE192" i="2"/>
  <c r="CO197" i="2"/>
  <c r="AG210" i="2"/>
  <c r="CC192" i="2"/>
  <c r="AC198" i="2"/>
  <c r="BW133" i="2"/>
  <c r="V197" i="2"/>
  <c r="W201" i="2"/>
  <c r="S206" i="2"/>
  <c r="T178" i="2"/>
  <c r="CS225" i="2"/>
  <c r="M173" i="2"/>
  <c r="AI181" i="2"/>
  <c r="BP196" i="2"/>
  <c r="Z59" i="2"/>
  <c r="BB132" i="2"/>
  <c r="AP151" i="2"/>
  <c r="AU197" i="2"/>
  <c r="AI184" i="2"/>
  <c r="S200" i="2"/>
  <c r="CC205" i="2"/>
  <c r="BN162" i="2"/>
  <c r="BJ197" i="2"/>
  <c r="BD179" i="2"/>
  <c r="CO193" i="2"/>
  <c r="T209" i="2"/>
  <c r="P177" i="2"/>
  <c r="AB175" i="2"/>
  <c r="AL186" i="2"/>
  <c r="BH209" i="2"/>
  <c r="AD175" i="2"/>
  <c r="S180" i="2"/>
  <c r="CG155" i="2"/>
  <c r="CD200" i="2"/>
  <c r="CO200" i="2"/>
  <c r="BO175" i="2"/>
  <c r="CI168" i="2"/>
  <c r="BP188" i="2"/>
  <c r="BU203" i="2"/>
  <c r="BY212" i="2"/>
  <c r="AZ210" i="2"/>
  <c r="CT198" i="2"/>
  <c r="AE201" i="2"/>
  <c r="V204" i="2"/>
  <c r="BS232" i="2"/>
  <c r="AL68" i="2"/>
  <c r="AD207" i="2"/>
  <c r="CG199" i="2"/>
  <c r="BA213" i="2"/>
  <c r="CB142" i="2"/>
  <c r="AL191" i="2"/>
  <c r="AG150" i="2"/>
  <c r="AX176" i="2"/>
  <c r="BZ156" i="2"/>
  <c r="CD213" i="2"/>
  <c r="AW183" i="2"/>
  <c r="AQ181" i="2"/>
  <c r="CO133" i="2"/>
  <c r="BD196" i="2"/>
  <c r="BE202" i="2"/>
  <c r="AC184" i="2"/>
  <c r="AY211" i="2"/>
  <c r="O127" i="2"/>
  <c r="O195" i="2"/>
  <c r="AJ140" i="2"/>
  <c r="CO178" i="2"/>
  <c r="Z195" i="2"/>
  <c r="U195" i="2"/>
  <c r="Y183" i="2"/>
  <c r="Z179" i="2"/>
  <c r="I176" i="2"/>
  <c r="AZ187" i="2"/>
  <c r="AL207" i="2"/>
  <c r="BR206" i="2"/>
  <c r="L185" i="2"/>
  <c r="Q187" i="2"/>
  <c r="AQ197" i="2"/>
  <c r="AE161" i="2"/>
  <c r="AF160" i="2"/>
  <c r="AT191" i="2"/>
  <c r="K212" i="2"/>
  <c r="P203" i="2"/>
  <c r="AL202" i="2"/>
  <c r="AW202" i="2"/>
  <c r="CT184" i="2"/>
  <c r="CR179" i="2"/>
  <c r="R156" i="2"/>
  <c r="G133" i="2"/>
  <c r="EZ133" i="2" s="1"/>
  <c r="I191" i="2"/>
  <c r="AK197" i="2"/>
  <c r="AG177" i="2"/>
  <c r="AW209" i="2"/>
  <c r="CB199" i="2"/>
  <c r="N190" i="2"/>
  <c r="BU205" i="2"/>
  <c r="AI183" i="2"/>
  <c r="AN180" i="2"/>
  <c r="Y156" i="2"/>
  <c r="AY209" i="2"/>
  <c r="Z203" i="2"/>
  <c r="BN200" i="2"/>
  <c r="CS193" i="2"/>
  <c r="BM190" i="2"/>
  <c r="AH171" i="2"/>
  <c r="BV187" i="2"/>
  <c r="AM144" i="2"/>
  <c r="BQ180" i="2"/>
  <c r="AM174" i="2"/>
  <c r="BW177" i="2"/>
  <c r="CH209" i="2"/>
  <c r="AR229" i="2"/>
  <c r="BZ201" i="2"/>
  <c r="CB233" i="2"/>
  <c r="J208" i="2"/>
  <c r="N183" i="2"/>
  <c r="CR211" i="2"/>
  <c r="AP163" i="2"/>
  <c r="BZ141" i="2"/>
  <c r="BZ172" i="2"/>
  <c r="CA189" i="2"/>
  <c r="AR181" i="2"/>
  <c r="CL178" i="2"/>
  <c r="CC212" i="2"/>
  <c r="BL198" i="2"/>
  <c r="J203" i="2"/>
  <c r="CM141" i="2"/>
  <c r="BO173" i="2"/>
  <c r="M196" i="2"/>
  <c r="BH199" i="2"/>
  <c r="BA189" i="2"/>
  <c r="CJ155" i="2"/>
  <c r="CQ194" i="2"/>
  <c r="CA202" i="2"/>
  <c r="AX25" i="2"/>
  <c r="BR212" i="2"/>
  <c r="BC184" i="2"/>
  <c r="CW184" i="2" s="1"/>
  <c r="CA177" i="2"/>
  <c r="AB210" i="2"/>
  <c r="BZ213" i="2"/>
  <c r="CP175" i="2"/>
  <c r="CG154" i="2"/>
  <c r="Z207" i="2"/>
  <c r="BO189" i="2"/>
  <c r="CC202" i="2"/>
  <c r="CC190" i="2"/>
  <c r="BS231" i="2"/>
  <c r="CR229" i="2"/>
  <c r="AO182" i="2"/>
  <c r="BD164" i="2"/>
  <c r="AZ192" i="2"/>
  <c r="BS179" i="2"/>
  <c r="AP134" i="2"/>
  <c r="AI174" i="2"/>
  <c r="CG189" i="2"/>
  <c r="AD152" i="2"/>
  <c r="H211" i="2"/>
  <c r="AA201" i="2"/>
  <c r="BM188" i="2"/>
  <c r="AX185" i="2"/>
  <c r="BA204" i="2"/>
  <c r="AY156" i="2"/>
  <c r="AP190" i="2"/>
  <c r="AC187" i="2"/>
  <c r="AG148" i="2"/>
  <c r="N208" i="2"/>
  <c r="I138" i="2"/>
  <c r="BU194" i="2"/>
  <c r="AU198" i="2"/>
  <c r="AT187" i="2"/>
  <c r="U211" i="2"/>
  <c r="AA213" i="2"/>
  <c r="AS165" i="2"/>
  <c r="S202" i="2"/>
  <c r="T190" i="2"/>
  <c r="AT200" i="2"/>
  <c r="W154" i="2"/>
  <c r="Y199" i="2"/>
  <c r="N181" i="2"/>
  <c r="P179" i="2"/>
  <c r="BF154" i="2"/>
  <c r="CS197" i="2"/>
  <c r="CQ226" i="2"/>
  <c r="AF191" i="2"/>
  <c r="BA195" i="2"/>
  <c r="N172" i="2"/>
  <c r="BS145" i="2"/>
  <c r="BT178" i="2"/>
  <c r="S145" i="2"/>
  <c r="BD191" i="2"/>
  <c r="AJ195" i="2"/>
  <c r="AY188" i="2"/>
  <c r="BQ177" i="2"/>
  <c r="AE213" i="2"/>
  <c r="BL184" i="2"/>
  <c r="AK179" i="2"/>
  <c r="AE184" i="2"/>
  <c r="AE197" i="2"/>
  <c r="AB187" i="2"/>
  <c r="AH184" i="2"/>
  <c r="CF169" i="2"/>
  <c r="CQ155" i="2"/>
  <c r="O212" i="2"/>
  <c r="H192" i="2"/>
  <c r="AA196" i="2"/>
  <c r="M194" i="2"/>
  <c r="BW158" i="2"/>
  <c r="AH183" i="2"/>
  <c r="M209" i="2"/>
  <c r="AE181" i="2"/>
  <c r="X180" i="2"/>
  <c r="Y209" i="2"/>
  <c r="AD228" i="2"/>
  <c r="AI190" i="2"/>
  <c r="BH195" i="2"/>
  <c r="BO163" i="2"/>
  <c r="BR167" i="2"/>
  <c r="AN185" i="2"/>
  <c r="BP142" i="2"/>
  <c r="Y179" i="2"/>
  <c r="AS195" i="2"/>
  <c r="BS176" i="2"/>
  <c r="BN175" i="2"/>
  <c r="AV181" i="2"/>
  <c r="P154" i="2"/>
  <c r="J170" i="2"/>
  <c r="CS191" i="2"/>
  <c r="O202" i="2"/>
  <c r="BS200" i="2"/>
  <c r="AY168" i="2"/>
  <c r="BL192" i="2"/>
  <c r="CM134" i="2"/>
  <c r="CB207" i="2"/>
  <c r="BB179" i="2"/>
  <c r="BY199" i="2"/>
  <c r="K194" i="2"/>
  <c r="O182" i="2"/>
  <c r="CH179" i="2"/>
  <c r="CF138" i="2"/>
  <c r="BI148" i="2"/>
  <c r="S169" i="2"/>
  <c r="M191" i="2"/>
  <c r="CD39" i="2"/>
  <c r="AD38" i="2"/>
  <c r="BK127" i="2"/>
  <c r="CM143" i="2"/>
  <c r="CI29" i="2"/>
  <c r="CS167" i="2"/>
  <c r="AJ146" i="2"/>
  <c r="CC162" i="2"/>
  <c r="W170" i="2"/>
  <c r="S150" i="2"/>
  <c r="AP180" i="2"/>
  <c r="CK163" i="2"/>
  <c r="BX62" i="2"/>
  <c r="BR161" i="2"/>
  <c r="Q177" i="2"/>
  <c r="AP199" i="2"/>
  <c r="CI194" i="2"/>
  <c r="BX133" i="2"/>
  <c r="Q153" i="2"/>
  <c r="AU163" i="2"/>
  <c r="CJ163" i="2"/>
  <c r="AS27" i="2"/>
  <c r="Q32" i="2"/>
  <c r="BA166" i="2"/>
  <c r="AP141" i="2"/>
  <c r="BB161" i="2"/>
  <c r="BC30" i="2"/>
  <c r="BW144" i="2"/>
  <c r="BV194" i="2"/>
  <c r="BK177" i="2"/>
  <c r="AC196" i="2"/>
  <c r="BP171" i="2"/>
  <c r="BQ59" i="2"/>
  <c r="G33" i="2"/>
  <c r="BR166" i="2"/>
  <c r="BF131" i="2"/>
  <c r="BM193" i="2"/>
  <c r="AL45" i="2"/>
  <c r="BY35" i="2"/>
  <c r="BR153" i="2"/>
  <c r="O144" i="2"/>
  <c r="BG208" i="2"/>
  <c r="AA170" i="2"/>
  <c r="BF141" i="2"/>
  <c r="BE199" i="2"/>
  <c r="G58" i="2"/>
  <c r="BF27" i="2"/>
  <c r="CM137" i="2"/>
  <c r="BM138" i="2"/>
  <c r="AD153" i="2"/>
  <c r="G175" i="2"/>
  <c r="EZ175" i="2" s="1"/>
  <c r="BI165" i="2"/>
  <c r="AK165" i="2"/>
  <c r="CB147" i="2"/>
  <c r="Y170" i="2"/>
  <c r="G59" i="2"/>
  <c r="CP153" i="2"/>
  <c r="AC137" i="2"/>
  <c r="CH164" i="2"/>
  <c r="AS193" i="2"/>
  <c r="BH168" i="2"/>
  <c r="CA55" i="2"/>
  <c r="BN156" i="2"/>
  <c r="BS131" i="2"/>
  <c r="BQ159" i="2"/>
  <c r="BJ27" i="2"/>
  <c r="AG167" i="2"/>
  <c r="CR194" i="2"/>
  <c r="K156" i="2"/>
  <c r="L190" i="2"/>
  <c r="P181" i="2"/>
  <c r="CK154" i="2"/>
  <c r="AG200" i="2"/>
  <c r="V188" i="2"/>
  <c r="CS184" i="2"/>
  <c r="J155" i="2"/>
  <c r="M197" i="2"/>
  <c r="BI187" i="2"/>
  <c r="BZ187" i="2"/>
  <c r="AW198" i="2"/>
  <c r="CD195" i="2"/>
  <c r="I212" i="2"/>
  <c r="CA175" i="2"/>
  <c r="AV178" i="2"/>
  <c r="BD192" i="2"/>
  <c r="AK174" i="2"/>
  <c r="BY182" i="2"/>
  <c r="AA208" i="2"/>
  <c r="CQ204" i="2"/>
  <c r="BI194" i="2"/>
  <c r="H206" i="2"/>
  <c r="AL182" i="2"/>
  <c r="BM200" i="2"/>
  <c r="AH175" i="2"/>
  <c r="BF225" i="2"/>
  <c r="P146" i="2"/>
  <c r="CQ51" i="2"/>
  <c r="CI179" i="2"/>
  <c r="N169" i="2"/>
  <c r="U175" i="2"/>
  <c r="O185" i="2"/>
  <c r="T200" i="2"/>
  <c r="BE183" i="2"/>
  <c r="CS178" i="2"/>
  <c r="AW168" i="2"/>
  <c r="R153" i="2"/>
  <c r="H180" i="2"/>
  <c r="CN198" i="2"/>
  <c r="BW208" i="2"/>
  <c r="BD199" i="2"/>
  <c r="CJ151" i="2"/>
  <c r="U177" i="2"/>
  <c r="AM127" i="2"/>
  <c r="BM205" i="2"/>
  <c r="CE147" i="2"/>
  <c r="BP212" i="2"/>
  <c r="BI185" i="2"/>
  <c r="BS178" i="2"/>
  <c r="CJ209" i="2"/>
  <c r="BS213" i="2"/>
  <c r="BE209" i="2"/>
  <c r="CL146" i="2"/>
  <c r="CH212" i="2"/>
  <c r="G207" i="2"/>
  <c r="EZ207" i="2" s="1"/>
  <c r="CJ197" i="2"/>
  <c r="CI189" i="2"/>
  <c r="BC183" i="2"/>
  <c r="BG227" i="2"/>
  <c r="AT208" i="2"/>
  <c r="H170" i="2"/>
  <c r="AP166" i="2"/>
  <c r="BT29" i="2"/>
  <c r="AP171" i="2"/>
  <c r="CD198" i="2"/>
  <c r="CN189" i="2"/>
  <c r="CI208" i="2"/>
  <c r="O204" i="2"/>
  <c r="AK159" i="2"/>
  <c r="AL164" i="2"/>
  <c r="BQ205" i="2"/>
  <c r="AF179" i="2"/>
  <c r="BF190" i="2"/>
  <c r="CZ190" i="2" s="1"/>
  <c r="BR188" i="2"/>
  <c r="AM155" i="2"/>
  <c r="BC179" i="2"/>
  <c r="BA162" i="2"/>
  <c r="BU187" i="2"/>
  <c r="CH192" i="2"/>
  <c r="AJ187" i="2"/>
  <c r="AV212" i="2"/>
  <c r="AW207" i="2"/>
  <c r="AK213" i="2"/>
  <c r="AE154" i="2"/>
  <c r="CB174" i="2"/>
  <c r="CO173" i="2"/>
  <c r="S201" i="2"/>
  <c r="H175" i="2"/>
  <c r="BA193" i="2"/>
  <c r="Z156" i="2"/>
  <c r="AS154" i="2"/>
  <c r="AU208" i="2"/>
  <c r="BG188" i="2"/>
  <c r="BT146" i="2"/>
  <c r="G74" i="2"/>
  <c r="EZ74" i="2" s="1"/>
  <c r="CB148" i="2"/>
  <c r="AH138" i="2"/>
  <c r="BE179" i="2"/>
  <c r="BC173" i="2"/>
  <c r="AC194" i="2"/>
  <c r="G193" i="2"/>
  <c r="EZ193" i="2" s="1"/>
  <c r="CN131" i="2"/>
  <c r="AY191" i="2"/>
  <c r="CF175" i="2"/>
  <c r="AC176" i="2"/>
  <c r="Q203" i="2"/>
  <c r="AD174" i="2"/>
  <c r="CI212" i="2"/>
  <c r="BX192" i="2"/>
  <c r="CF204" i="2"/>
  <c r="AL154" i="2"/>
  <c r="O156" i="2"/>
  <c r="Z191" i="2"/>
  <c r="AS210" i="2"/>
  <c r="BI198" i="2"/>
  <c r="AF195" i="2"/>
  <c r="BY192" i="2"/>
  <c r="CT209" i="2"/>
  <c r="AN204" i="2"/>
  <c r="BV174" i="2"/>
  <c r="CA205" i="2"/>
  <c r="CA179" i="2"/>
  <c r="AZ156" i="2"/>
  <c r="CR203" i="2"/>
  <c r="AD184" i="2"/>
  <c r="AW179" i="2"/>
  <c r="Z182" i="2"/>
  <c r="CI174" i="2"/>
  <c r="W198" i="2"/>
  <c r="BJ158" i="2"/>
  <c r="BA141" i="2"/>
  <c r="AT150" i="2"/>
  <c r="BT127" i="2"/>
  <c r="BV182" i="2"/>
  <c r="AT179" i="2"/>
  <c r="BN178" i="2"/>
  <c r="W213" i="2"/>
  <c r="P207" i="2"/>
  <c r="CD177" i="2"/>
  <c r="AY175" i="2"/>
  <c r="AE199" i="2"/>
  <c r="AH190" i="2"/>
  <c r="BE195" i="2"/>
  <c r="AX183" i="2"/>
  <c r="M211" i="2"/>
  <c r="CK208" i="2"/>
  <c r="P131" i="2"/>
  <c r="AW191" i="2"/>
  <c r="BT205" i="2"/>
  <c r="W195" i="2"/>
  <c r="BT195" i="2"/>
  <c r="BJ192" i="2"/>
  <c r="AH31" i="2"/>
  <c r="BA153" i="2"/>
  <c r="CE197" i="2"/>
  <c r="CG203" i="2"/>
  <c r="CE193" i="2"/>
  <c r="BF208" i="2"/>
  <c r="BR154" i="2"/>
  <c r="BB52" i="2"/>
  <c r="BP185" i="2"/>
  <c r="O169" i="2"/>
  <c r="CO191" i="2"/>
  <c r="N51" i="2"/>
  <c r="AQ198" i="2"/>
  <c r="J179" i="2"/>
  <c r="BJ201" i="2"/>
  <c r="BC198" i="2"/>
  <c r="BH172" i="2"/>
  <c r="AE156" i="2"/>
  <c r="N126" i="2"/>
  <c r="BX186" i="2"/>
  <c r="CK190" i="2"/>
  <c r="BC154" i="2"/>
  <c r="S203" i="2"/>
  <c r="AA193" i="2"/>
  <c r="AU190" i="2"/>
  <c r="AM211" i="2"/>
  <c r="BE177" i="2"/>
  <c r="AV175" i="2"/>
  <c r="BD213" i="2"/>
  <c r="AU203" i="2"/>
  <c r="CI196" i="2"/>
  <c r="BC193" i="2"/>
  <c r="AE187" i="2"/>
  <c r="AQ183" i="2"/>
  <c r="CK166" i="2"/>
  <c r="BV180" i="2"/>
  <c r="BA186" i="2"/>
  <c r="BH181" i="2"/>
  <c r="Y205" i="2"/>
  <c r="BL178" i="2"/>
  <c r="CB192" i="2"/>
  <c r="BL196" i="2"/>
  <c r="CN184" i="2"/>
  <c r="CO141" i="2"/>
  <c r="CG139" i="2"/>
  <c r="BA171" i="2"/>
  <c r="CH202" i="2"/>
  <c r="N189" i="2"/>
  <c r="W186" i="2"/>
  <c r="CJ169" i="2"/>
  <c r="BW182" i="2"/>
  <c r="BW179" i="2"/>
  <c r="R155" i="2"/>
  <c r="BC138" i="2"/>
  <c r="CB193" i="2"/>
  <c r="W197" i="2"/>
  <c r="N187" i="2"/>
  <c r="BW212" i="2"/>
  <c r="BX209" i="2"/>
  <c r="BV208" i="2"/>
  <c r="V137" i="2"/>
  <c r="CA174" i="2"/>
  <c r="BA176" i="2"/>
  <c r="U196" i="2"/>
  <c r="BR178" i="2"/>
  <c r="AG155" i="2"/>
  <c r="AM165" i="2"/>
  <c r="AN202" i="2"/>
  <c r="BB156" i="2"/>
  <c r="Z231" i="2"/>
  <c r="BP180" i="2"/>
  <c r="AK178" i="2"/>
  <c r="BQ210" i="2"/>
  <c r="AZ186" i="2"/>
  <c r="CQ43" i="2"/>
  <c r="BK140" i="2"/>
  <c r="I149" i="2"/>
  <c r="CK150" i="2"/>
  <c r="CP200" i="2"/>
  <c r="BG197" i="2"/>
  <c r="DA197" i="2" s="1"/>
  <c r="AK187" i="2"/>
  <c r="CN175" i="2"/>
  <c r="BZ160" i="2"/>
  <c r="V194" i="2"/>
  <c r="CA192" i="2"/>
  <c r="K178" i="2"/>
  <c r="AK204" i="2"/>
  <c r="AP194" i="2"/>
  <c r="CI192" i="2"/>
  <c r="BA156" i="2"/>
  <c r="BD177" i="2"/>
  <c r="N171" i="2"/>
  <c r="BO186" i="2"/>
  <c r="BT203" i="2"/>
  <c r="BC196" i="2"/>
  <c r="W184" i="2"/>
  <c r="W188" i="2"/>
  <c r="CS183" i="2"/>
  <c r="CO199" i="2"/>
  <c r="BN189" i="2"/>
  <c r="AA198" i="2"/>
  <c r="CT192" i="2"/>
  <c r="BS208" i="2"/>
  <c r="AO201" i="2"/>
  <c r="AE206" i="2"/>
  <c r="O167" i="2"/>
  <c r="AM212" i="2"/>
  <c r="BV203" i="2"/>
  <c r="AG175" i="2"/>
  <c r="AJ137" i="2"/>
  <c r="AD189" i="2"/>
  <c r="BB206" i="2"/>
  <c r="W199" i="2"/>
  <c r="Q196" i="2"/>
  <c r="BW146" i="2"/>
  <c r="U192" i="2"/>
  <c r="BV144" i="2"/>
  <c r="CM210" i="2"/>
  <c r="BJ182" i="2"/>
  <c r="AA173" i="2"/>
  <c r="BW210" i="2"/>
  <c r="AX190" i="2"/>
  <c r="CC181" i="2"/>
  <c r="G87" i="2"/>
  <c r="EZ87" i="2" s="1"/>
  <c r="K204" i="2"/>
  <c r="CC209" i="2"/>
  <c r="AP179" i="2"/>
  <c r="AK203" i="2"/>
  <c r="U213" i="2"/>
  <c r="Z211" i="2"/>
  <c r="BM209" i="2"/>
  <c r="L208" i="2"/>
  <c r="BF175" i="2"/>
  <c r="BS175" i="2"/>
  <c r="R174" i="2"/>
  <c r="BW198" i="2"/>
  <c r="AQ189" i="2"/>
  <c r="X201" i="2"/>
  <c r="BN148" i="2"/>
  <c r="CK176" i="2"/>
  <c r="BJ210" i="2"/>
  <c r="CD196" i="2"/>
  <c r="CQ127" i="2"/>
  <c r="BH210" i="2"/>
  <c r="BX153" i="2"/>
  <c r="AY207" i="2"/>
  <c r="AA195" i="2"/>
  <c r="BZ186" i="2"/>
  <c r="S183" i="2"/>
  <c r="BH131" i="2"/>
  <c r="J198" i="2"/>
  <c r="O203" i="2"/>
  <c r="V184" i="2"/>
  <c r="AF174" i="2"/>
  <c r="AA206" i="2"/>
  <c r="W203" i="2"/>
  <c r="AJ139" i="2"/>
  <c r="BL193" i="2"/>
  <c r="CE180" i="2"/>
  <c r="BZ154" i="2"/>
  <c r="AV210" i="2"/>
  <c r="AN205" i="2"/>
  <c r="L199" i="2"/>
  <c r="X196" i="2"/>
  <c r="G192" i="2"/>
  <c r="EZ192" i="2" s="1"/>
  <c r="AG199" i="2"/>
  <c r="J194" i="2"/>
  <c r="AH229" i="2"/>
  <c r="U209" i="2"/>
  <c r="CQ229" i="2"/>
  <c r="T155" i="2"/>
  <c r="CR25" i="2"/>
  <c r="BO151" i="2"/>
  <c r="BS132" i="2"/>
  <c r="I164" i="2"/>
  <c r="AE193" i="2"/>
  <c r="AY190" i="2"/>
  <c r="AT190" i="2"/>
  <c r="L154" i="2"/>
  <c r="BQ211" i="2"/>
  <c r="CE207" i="2"/>
  <c r="BN195" i="2"/>
  <c r="AR182" i="2"/>
  <c r="BC178" i="2"/>
  <c r="CK210" i="2"/>
  <c r="Y191" i="2"/>
  <c r="BM182" i="2"/>
  <c r="BV169" i="2"/>
  <c r="H154" i="2"/>
  <c r="BL206" i="2"/>
  <c r="BM197" i="2"/>
  <c r="U191" i="2"/>
  <c r="AK186" i="2"/>
  <c r="BC181" i="2"/>
  <c r="CG178" i="2"/>
  <c r="BH211" i="2"/>
  <c r="BA180" i="2"/>
  <c r="AF156" i="2"/>
  <c r="M204" i="2"/>
  <c r="Y172" i="2"/>
  <c r="AH174" i="2"/>
  <c r="AQ235" i="2"/>
  <c r="M189" i="2"/>
  <c r="CI155" i="2"/>
  <c r="W148" i="2"/>
  <c r="BH183" i="2"/>
  <c r="CS174" i="2"/>
  <c r="CD143" i="2"/>
  <c r="AK138" i="2"/>
  <c r="S154" i="2"/>
  <c r="J176" i="2"/>
  <c r="AA202" i="2"/>
  <c r="AI198" i="2"/>
  <c r="AW194" i="2"/>
  <c r="AY179" i="2"/>
  <c r="AK211" i="2"/>
  <c r="CL183" i="2"/>
  <c r="BQ197" i="2"/>
  <c r="BW162" i="2"/>
  <c r="G92" i="2"/>
  <c r="EZ92" i="2" s="1"/>
  <c r="CK160" i="2"/>
  <c r="CD159" i="2"/>
  <c r="G216" i="2"/>
  <c r="EZ216" i="2" s="1"/>
  <c r="H133" i="2"/>
  <c r="AZ29" i="2"/>
  <c r="CP138" i="2"/>
  <c r="CL143" i="2"/>
  <c r="K187" i="2"/>
  <c r="AD33" i="2"/>
  <c r="BX169" i="2"/>
  <c r="AF145" i="2"/>
  <c r="AS174" i="2"/>
  <c r="BU162" i="2"/>
  <c r="CT132" i="2"/>
  <c r="BO138" i="2"/>
  <c r="BL145" i="2"/>
  <c r="U188" i="2"/>
  <c r="BT212" i="2"/>
  <c r="BW199" i="2"/>
  <c r="BL78" i="2"/>
  <c r="CE29" i="2"/>
  <c r="AG153" i="2"/>
  <c r="BB180" i="2"/>
  <c r="CJ168" i="2"/>
  <c r="N138" i="2"/>
  <c r="CK144" i="2"/>
  <c r="AM47" i="2"/>
  <c r="AX36" i="2"/>
  <c r="J169" i="2"/>
  <c r="CC142" i="2"/>
  <c r="BA181" i="2"/>
  <c r="BB164" i="2"/>
  <c r="X127" i="2"/>
  <c r="CT62" i="2"/>
  <c r="AW206" i="2"/>
  <c r="BP141" i="2"/>
  <c r="BD145" i="2"/>
  <c r="I160" i="2"/>
  <c r="CH142" i="2"/>
  <c r="X45" i="2"/>
  <c r="AU151" i="2"/>
  <c r="AZ149" i="2"/>
  <c r="CL177" i="2"/>
  <c r="U163" i="2"/>
  <c r="BJ79" i="2"/>
  <c r="AZ49" i="2"/>
  <c r="N184" i="2"/>
  <c r="CP189" i="2"/>
  <c r="BW169" i="2"/>
  <c r="T52" i="2"/>
  <c r="AA165" i="2"/>
  <c r="AA147" i="2"/>
  <c r="AA185" i="2"/>
  <c r="CN208" i="2"/>
  <c r="AP140" i="2"/>
  <c r="AM41" i="2"/>
  <c r="BT168" i="2"/>
  <c r="BP151" i="2"/>
  <c r="AE29" i="2"/>
  <c r="CO182" i="2"/>
  <c r="AQ158" i="2"/>
  <c r="CC161" i="2"/>
  <c r="P133" i="2"/>
  <c r="O36" i="2"/>
  <c r="CF32" i="2"/>
  <c r="CQ203" i="2"/>
  <c r="BS134" i="2"/>
  <c r="H166" i="2"/>
  <c r="AQ139" i="2"/>
  <c r="BN133" i="2"/>
  <c r="AF190" i="2"/>
  <c r="H202" i="2"/>
  <c r="Q155" i="2"/>
  <c r="U212" i="2"/>
  <c r="N209" i="2"/>
  <c r="BA173" i="2"/>
  <c r="BB182" i="2"/>
  <c r="AK209" i="2"/>
  <c r="R210" i="2"/>
  <c r="CF202" i="2"/>
  <c r="CM188" i="2"/>
  <c r="CK178" i="2"/>
  <c r="BX193" i="2"/>
  <c r="BI188" i="2"/>
  <c r="Y208" i="2"/>
  <c r="AJ156" i="2"/>
  <c r="AP174" i="2"/>
  <c r="BD185" i="2"/>
  <c r="CI177" i="2"/>
  <c r="G177" i="2"/>
  <c r="EZ177" i="2" s="1"/>
  <c r="BN203" i="2"/>
  <c r="V199" i="2"/>
  <c r="CP197" i="2"/>
  <c r="CS156" i="2"/>
  <c r="J156" i="2"/>
  <c r="AL194" i="2"/>
  <c r="CH229" i="2"/>
  <c r="T198" i="2"/>
  <c r="BW178" i="2"/>
  <c r="BP184" i="2"/>
  <c r="AZ173" i="2"/>
  <c r="AD170" i="2"/>
  <c r="AX140" i="2"/>
  <c r="J211" i="2"/>
  <c r="CI59" i="2"/>
  <c r="BV164" i="2"/>
  <c r="L177" i="2"/>
  <c r="CT183" i="2"/>
  <c r="CD209" i="2"/>
  <c r="CC204" i="2"/>
  <c r="M201" i="2"/>
  <c r="BK169" i="2"/>
  <c r="BE175" i="2"/>
  <c r="CS204" i="2"/>
  <c r="AI185" i="2"/>
  <c r="BM176" i="2"/>
  <c r="CP174" i="2"/>
  <c r="CL132" i="2"/>
  <c r="AK208" i="2"/>
  <c r="G185" i="2"/>
  <c r="EZ185" i="2" s="1"/>
  <c r="Q205" i="2"/>
  <c r="AX177" i="2"/>
  <c r="BM204" i="2"/>
  <c r="BF206" i="2"/>
  <c r="AS211" i="2"/>
  <c r="BX165" i="2"/>
  <c r="AV209" i="2"/>
  <c r="AG149" i="2"/>
  <c r="P155" i="2"/>
  <c r="CA190" i="2"/>
  <c r="J202" i="2"/>
  <c r="BN182" i="2"/>
  <c r="AO230" i="2"/>
  <c r="AL153" i="2"/>
  <c r="BY225" i="2"/>
  <c r="BF201" i="2"/>
  <c r="AO67" i="2"/>
  <c r="BV149" i="2"/>
  <c r="CN138" i="2"/>
  <c r="CJ198" i="2"/>
  <c r="CA209" i="2"/>
  <c r="CL181" i="2"/>
  <c r="H190" i="2"/>
  <c r="BL185" i="2"/>
  <c r="AP182" i="2"/>
  <c r="CI140" i="2"/>
  <c r="N199" i="2"/>
  <c r="BM203" i="2"/>
  <c r="CJ185" i="2"/>
  <c r="L180" i="2"/>
  <c r="I201" i="2"/>
  <c r="BI202" i="2"/>
  <c r="BG30" i="2"/>
  <c r="BT189" i="2"/>
  <c r="M187" i="2"/>
  <c r="BK181" i="2"/>
  <c r="BW209" i="2"/>
  <c r="AK206" i="2"/>
  <c r="CE160" i="2"/>
  <c r="AF196" i="2"/>
  <c r="AJ138" i="2"/>
  <c r="BY194" i="2"/>
  <c r="BK198" i="2"/>
  <c r="CN188" i="2"/>
  <c r="AZ178" i="2"/>
  <c r="BS183" i="2"/>
  <c r="Q173" i="2"/>
  <c r="L209" i="2"/>
  <c r="AP209" i="2"/>
  <c r="G169" i="2"/>
  <c r="EZ169" i="2" s="1"/>
  <c r="BG138" i="2"/>
  <c r="BI127" i="2"/>
  <c r="W181" i="2"/>
  <c r="AO190" i="2"/>
  <c r="K206" i="2"/>
  <c r="CF189" i="2"/>
  <c r="BZ185" i="2"/>
  <c r="CR170" i="2"/>
  <c r="AW213" i="2"/>
  <c r="CM131" i="2"/>
  <c r="BJ186" i="2"/>
  <c r="CF184" i="2"/>
  <c r="BD210" i="2"/>
  <c r="AY197" i="2"/>
  <c r="CM156" i="2"/>
  <c r="AJ183" i="2"/>
  <c r="AB138" i="2"/>
  <c r="AZ212" i="2"/>
  <c r="BT155" i="2"/>
  <c r="BB211" i="2"/>
  <c r="AJ193" i="2"/>
  <c r="AC189" i="2"/>
  <c r="AG194" i="2"/>
  <c r="BL180" i="2"/>
  <c r="BW197" i="2"/>
  <c r="AY161" i="2"/>
  <c r="AA182" i="2"/>
  <c r="AO198" i="2"/>
  <c r="CC175" i="2"/>
  <c r="CE205" i="2"/>
  <c r="Q197" i="2"/>
  <c r="AS191" i="2"/>
  <c r="BZ227" i="2"/>
  <c r="BC155" i="2"/>
  <c r="L198" i="2"/>
  <c r="AH139" i="2"/>
  <c r="AA159" i="2"/>
  <c r="BI142" i="2"/>
  <c r="AS143" i="2"/>
  <c r="CE176" i="2"/>
  <c r="BO178" i="2"/>
  <c r="AX210" i="2"/>
  <c r="AR206" i="2"/>
  <c r="S156" i="2"/>
  <c r="R200" i="2"/>
  <c r="BH154" i="2"/>
  <c r="BO211" i="2"/>
  <c r="BY201" i="2"/>
  <c r="H189" i="2"/>
  <c r="AX196" i="2"/>
  <c r="CA178" i="2"/>
  <c r="BU204" i="2"/>
  <c r="BC200" i="2"/>
  <c r="BM189" i="2"/>
  <c r="AG127" i="2"/>
  <c r="BS174" i="2"/>
  <c r="AE190" i="2"/>
  <c r="BZ188" i="2"/>
  <c r="N176" i="2"/>
  <c r="AJ154" i="2"/>
  <c r="AE171" i="2"/>
  <c r="W152" i="2"/>
  <c r="AU200" i="2"/>
  <c r="I187" i="2"/>
  <c r="AO200" i="2"/>
  <c r="BM225" i="2"/>
  <c r="BU195" i="2"/>
  <c r="N212" i="2"/>
  <c r="BJ226" i="2"/>
  <c r="BI154" i="2"/>
  <c r="AR165" i="2"/>
  <c r="BN152" i="2"/>
  <c r="AK180" i="2"/>
  <c r="CT139" i="2"/>
  <c r="AU192" i="2"/>
  <c r="J177" i="2"/>
  <c r="CT196" i="2"/>
  <c r="BP183" i="2"/>
  <c r="O155" i="2"/>
  <c r="BQ172" i="2"/>
  <c r="G93" i="2"/>
  <c r="EZ93" i="2" s="1"/>
  <c r="AU188" i="2"/>
  <c r="AC185" i="2"/>
  <c r="AT154" i="2"/>
  <c r="CA198" i="2"/>
  <c r="J188" i="2"/>
  <c r="CF183" i="2"/>
  <c r="W204" i="2"/>
  <c r="CD154" i="2"/>
  <c r="BG152" i="2"/>
  <c r="CK180" i="2"/>
  <c r="CQ196" i="2"/>
  <c r="AD190" i="2"/>
  <c r="Q178" i="2"/>
  <c r="BV181" i="2"/>
  <c r="AZ177" i="2"/>
  <c r="L159" i="2"/>
  <c r="AL183" i="2"/>
  <c r="J181" i="2"/>
  <c r="AO175" i="2"/>
  <c r="L210" i="2"/>
  <c r="BQ174" i="2"/>
  <c r="AJ202" i="2"/>
  <c r="AW203" i="2"/>
  <c r="Q227" i="2"/>
  <c r="BR177" i="2"/>
  <c r="P163" i="2"/>
  <c r="BF161" i="2"/>
  <c r="BP126" i="2"/>
  <c r="BK160" i="2"/>
  <c r="BX182" i="2"/>
  <c r="BA188" i="2"/>
  <c r="BL154" i="2"/>
  <c r="CL154" i="2"/>
  <c r="CO50" i="2"/>
  <c r="M176" i="2"/>
  <c r="W212" i="2"/>
  <c r="CN177" i="2"/>
  <c r="CO195" i="2"/>
  <c r="AR186" i="2"/>
  <c r="CD163" i="2"/>
  <c r="BD208" i="2"/>
  <c r="AK181" i="2"/>
  <c r="BA207" i="2"/>
  <c r="BZ194" i="2"/>
  <c r="BA174" i="2"/>
  <c r="BN212" i="2"/>
  <c r="BA158" i="2"/>
  <c r="X154" i="2"/>
  <c r="BL191" i="2"/>
  <c r="L181" i="2"/>
  <c r="CM175" i="2"/>
  <c r="BW174" i="2"/>
  <c r="Y180" i="2"/>
  <c r="BB200" i="2"/>
  <c r="CI199" i="2"/>
  <c r="AX204" i="2"/>
  <c r="U145" i="2"/>
  <c r="BY190" i="2"/>
  <c r="AF165" i="2"/>
  <c r="BB163" i="2"/>
  <c r="AH153" i="2"/>
  <c r="Z193" i="2"/>
  <c r="BA145" i="2"/>
  <c r="S208" i="2"/>
  <c r="CP182" i="2"/>
  <c r="Z175" i="2"/>
  <c r="M175" i="2"/>
  <c r="AP158" i="2"/>
  <c r="AI189" i="2"/>
  <c r="CA154" i="2"/>
  <c r="AC175" i="2"/>
  <c r="BI208" i="2"/>
  <c r="CN186" i="2"/>
  <c r="AG168" i="2"/>
  <c r="BW200" i="2"/>
  <c r="BH151" i="2"/>
  <c r="R180" i="2"/>
  <c r="BJ184" i="2"/>
  <c r="BZ198" i="2"/>
  <c r="AR179" i="2"/>
  <c r="P186" i="2"/>
  <c r="T158" i="2"/>
  <c r="AJ184" i="2"/>
  <c r="BA185" i="2"/>
  <c r="R185" i="2"/>
  <c r="BR191" i="2"/>
  <c r="BN181" i="2"/>
  <c r="BF194" i="2"/>
  <c r="AL177" i="2"/>
  <c r="CA181" i="2"/>
  <c r="BO140" i="2"/>
  <c r="CH180" i="2"/>
  <c r="CH44" i="2"/>
  <c r="CJ156" i="2"/>
  <c r="Y201" i="2"/>
  <c r="CI197" i="2"/>
  <c r="K26" i="2"/>
  <c r="M183" i="2"/>
  <c r="CN187" i="2"/>
  <c r="CF194" i="2"/>
  <c r="V181" i="2"/>
  <c r="BU134" i="2"/>
  <c r="AX187" i="2"/>
  <c r="Q142" i="2"/>
  <c r="T203" i="2"/>
  <c r="BS207" i="2"/>
  <c r="CO196" i="2"/>
  <c r="M180" i="2"/>
  <c r="CN156" i="2"/>
  <c r="G118" i="2"/>
  <c r="EZ118" i="2" s="1"/>
  <c r="O206" i="2"/>
  <c r="AY204" i="2"/>
  <c r="CR175" i="2"/>
  <c r="AO208" i="2"/>
  <c r="CH208" i="2"/>
  <c r="AS203" i="2"/>
  <c r="BB127" i="2"/>
  <c r="BN188" i="2"/>
  <c r="BZ155" i="2"/>
  <c r="P197" i="2"/>
  <c r="AT207" i="2"/>
  <c r="BB176" i="2"/>
  <c r="AE183" i="2"/>
  <c r="I193" i="2"/>
  <c r="BE174" i="2"/>
  <c r="H141" i="2"/>
  <c r="BN137" i="2"/>
  <c r="AI197" i="2"/>
  <c r="BD211" i="2"/>
  <c r="AC209" i="2"/>
  <c r="CR209" i="2"/>
  <c r="BC190" i="2"/>
  <c r="AQ179" i="2"/>
  <c r="CD185" i="2"/>
  <c r="M166" i="2"/>
  <c r="Q200" i="2"/>
  <c r="BE197" i="2"/>
  <c r="CE185" i="2"/>
  <c r="AW210" i="2"/>
  <c r="BC201" i="2"/>
  <c r="CW201" i="2" s="1"/>
  <c r="Y198" i="2"/>
  <c r="BZ190" i="2"/>
  <c r="O193" i="2"/>
  <c r="BX208" i="2"/>
  <c r="AP191" i="2"/>
  <c r="O194" i="2"/>
  <c r="AX192" i="2"/>
  <c r="H196" i="2"/>
  <c r="AJ144" i="2"/>
  <c r="BK205" i="2"/>
  <c r="BG179" i="2"/>
  <c r="AS189" i="2"/>
  <c r="S195" i="2"/>
  <c r="BS233" i="2"/>
  <c r="CL153" i="2"/>
  <c r="P213" i="2"/>
  <c r="AG172" i="2"/>
  <c r="CQ134" i="2"/>
  <c r="BA126" i="2"/>
  <c r="T144" i="2"/>
  <c r="BL187" i="2"/>
  <c r="BK185" i="2"/>
  <c r="BL176" i="2"/>
  <c r="BS209" i="2"/>
  <c r="AA146" i="2"/>
  <c r="AR177" i="2"/>
  <c r="BR203" i="2"/>
  <c r="BP204" i="2"/>
  <c r="N195" i="2"/>
  <c r="S182" i="2"/>
  <c r="BM180" i="2"/>
  <c r="CO187" i="2"/>
  <c r="W155" i="2"/>
  <c r="BL155" i="2"/>
  <c r="BJ189" i="2"/>
  <c r="DD189" i="2" s="1"/>
  <c r="K154" i="2"/>
  <c r="BI156" i="2"/>
  <c r="AV211" i="2"/>
  <c r="AW177" i="2"/>
  <c r="AD137" i="2"/>
  <c r="AE186" i="2"/>
  <c r="AG227" i="2"/>
  <c r="S207" i="2"/>
  <c r="AP228" i="2"/>
  <c r="BX196" i="2"/>
  <c r="BY197" i="2"/>
  <c r="AM167" i="2"/>
  <c r="BN213" i="2"/>
  <c r="S140" i="2"/>
  <c r="BK146" i="2"/>
  <c r="AX149" i="2"/>
  <c r="P211" i="2"/>
  <c r="BL160" i="2"/>
  <c r="CN203" i="2"/>
  <c r="J43" i="2"/>
  <c r="P78" i="2"/>
  <c r="BB140" i="2"/>
  <c r="CC150" i="2"/>
  <c r="CJ131" i="2"/>
  <c r="CA206" i="2"/>
  <c r="BC67" i="2"/>
  <c r="BI172" i="2"/>
  <c r="BN170" i="2"/>
  <c r="AR140" i="2"/>
  <c r="BH185" i="2"/>
  <c r="AE147" i="2"/>
  <c r="BZ148" i="2"/>
  <c r="AW126" i="2"/>
  <c r="AY195" i="2"/>
  <c r="M186" i="2"/>
  <c r="CQ213" i="2"/>
  <c r="BZ171" i="2"/>
  <c r="BJ163" i="2"/>
  <c r="G124" i="2"/>
  <c r="EZ124" i="2" s="1"/>
  <c r="CK173" i="2"/>
  <c r="AX169" i="2"/>
  <c r="W134" i="2"/>
  <c r="L132" i="2"/>
  <c r="M153" i="2"/>
  <c r="T173" i="2"/>
  <c r="AV67" i="2"/>
  <c r="O178" i="2"/>
  <c r="CL200" i="2"/>
  <c r="P195" i="2"/>
  <c r="CS158" i="2"/>
  <c r="T35" i="2"/>
  <c r="BR59" i="2"/>
  <c r="AL143" i="2"/>
  <c r="AP132" i="2"/>
  <c r="H58" i="2"/>
  <c r="BL161" i="2"/>
  <c r="G117" i="2"/>
  <c r="EZ117" i="2" s="1"/>
  <c r="CB29" i="2"/>
  <c r="CP131" i="2"/>
  <c r="BU126" i="2"/>
  <c r="CK183" i="2"/>
  <c r="CL139" i="2"/>
  <c r="AJ141" i="2"/>
  <c r="AT132" i="2"/>
  <c r="AW180" i="2"/>
  <c r="AX202" i="2"/>
  <c r="J127" i="2"/>
  <c r="BM169" i="2"/>
  <c r="H143" i="2"/>
  <c r="G52" i="2"/>
  <c r="AT158" i="2"/>
  <c r="BM174" i="2"/>
  <c r="AA199" i="2"/>
  <c r="AQ148" i="2"/>
  <c r="CM151" i="2"/>
  <c r="CL142" i="2"/>
  <c r="AX29" i="2"/>
  <c r="CR145" i="2"/>
  <c r="BO127" i="2"/>
  <c r="Q213" i="2"/>
  <c r="AO211" i="2"/>
  <c r="BT126" i="2"/>
  <c r="AV194" i="2"/>
  <c r="CM200" i="2"/>
  <c r="BZ206" i="2"/>
  <c r="CA194" i="2"/>
  <c r="CN209" i="2"/>
  <c r="AM205" i="2"/>
  <c r="AQ199" i="2"/>
  <c r="BK179" i="2"/>
  <c r="R194" i="2"/>
  <c r="BL183" i="2"/>
  <c r="BV209" i="2"/>
  <c r="BB191" i="2"/>
  <c r="BV207" i="2"/>
  <c r="CT153" i="2"/>
  <c r="BV155" i="2"/>
  <c r="CL196" i="2"/>
  <c r="AD213" i="2"/>
  <c r="M193" i="2"/>
  <c r="CO190" i="2"/>
  <c r="AY203" i="2"/>
  <c r="CT199" i="2"/>
  <c r="AL155" i="2"/>
  <c r="AS233" i="2"/>
  <c r="AJ191" i="2"/>
  <c r="BM185" i="2"/>
  <c r="Z178" i="2"/>
  <c r="AK210" i="2"/>
  <c r="N142" i="2"/>
  <c r="CF133" i="2"/>
  <c r="U200" i="2"/>
  <c r="AN165" i="2"/>
  <c r="AQ163" i="2"/>
  <c r="CP180" i="2"/>
  <c r="BV177" i="2"/>
  <c r="BY177" i="2"/>
  <c r="CS202" i="2"/>
  <c r="AJ199" i="2"/>
  <c r="AJ194" i="2"/>
  <c r="BQ168" i="2"/>
  <c r="AO154" i="2"/>
  <c r="BB198" i="2"/>
  <c r="CJ178" i="2"/>
  <c r="CE212" i="2"/>
  <c r="BG162" i="2"/>
  <c r="BA203" i="2"/>
  <c r="CF187" i="2"/>
  <c r="BX204" i="2"/>
  <c r="AX155" i="2"/>
  <c r="J207" i="2"/>
  <c r="BB204" i="2"/>
  <c r="CD194" i="2"/>
  <c r="AM166" i="2"/>
  <c r="CQ211" i="2"/>
  <c r="AU174" i="2"/>
  <c r="L195" i="2"/>
  <c r="N206" i="2"/>
  <c r="J193" i="2"/>
  <c r="S184" i="2"/>
  <c r="AH140" i="2"/>
  <c r="AE149" i="2"/>
  <c r="CR193" i="2"/>
  <c r="BC27" i="2"/>
  <c r="CA27" i="2"/>
  <c r="AS202" i="2"/>
  <c r="AP208" i="2"/>
  <c r="AE203" i="2"/>
  <c r="CN183" i="2"/>
  <c r="BR180" i="2"/>
  <c r="CJ176" i="2"/>
  <c r="BN139" i="2"/>
  <c r="U198" i="2"/>
  <c r="V210" i="2"/>
  <c r="P200" i="2"/>
  <c r="CM197" i="2"/>
  <c r="CH160" i="2"/>
  <c r="AM184" i="2"/>
  <c r="AE132" i="2"/>
  <c r="CQ193" i="2"/>
  <c r="AH210" i="2"/>
  <c r="CP204" i="2"/>
  <c r="AC191" i="2"/>
  <c r="CK194" i="2"/>
  <c r="BK191" i="2"/>
  <c r="CQ159" i="2"/>
  <c r="AV196" i="2"/>
  <c r="AT193" i="2"/>
  <c r="CJ199" i="2"/>
  <c r="BQ154" i="2"/>
  <c r="CF176" i="2"/>
  <c r="CA208" i="2"/>
  <c r="CH171" i="2"/>
  <c r="Y189" i="2"/>
  <c r="AM234" i="2"/>
  <c r="BA196" i="2"/>
  <c r="AE131" i="2"/>
  <c r="AL210" i="2"/>
  <c r="Z166" i="2"/>
  <c r="BN185" i="2"/>
  <c r="CO183" i="2"/>
  <c r="AT189" i="2"/>
  <c r="BN154" i="2"/>
  <c r="BU210" i="2"/>
  <c r="CA207" i="2"/>
  <c r="AS172" i="2"/>
  <c r="G180" i="2"/>
  <c r="EZ180" i="2" s="1"/>
  <c r="AX179" i="2"/>
  <c r="Q210" i="2"/>
  <c r="BK192" i="2"/>
  <c r="CH181" i="2"/>
  <c r="BE178" i="2"/>
  <c r="CB159" i="2"/>
  <c r="AT173" i="2"/>
  <c r="BC211" i="2"/>
  <c r="M207" i="2"/>
  <c r="BV197" i="2"/>
  <c r="CT190" i="2"/>
  <c r="BF187" i="2"/>
  <c r="AH177" i="2"/>
  <c r="CK148" i="2"/>
  <c r="CO176" i="2"/>
  <c r="X179" i="2"/>
  <c r="AY155" i="2"/>
  <c r="BJ199" i="2"/>
  <c r="AW196" i="2"/>
  <c r="L211" i="2"/>
  <c r="Q182" i="2"/>
  <c r="AL150" i="2"/>
  <c r="AU191" i="2"/>
  <c r="CO143" i="2"/>
  <c r="BA177" i="2"/>
  <c r="CB156" i="2"/>
  <c r="CJ132" i="2"/>
  <c r="BW204" i="2"/>
  <c r="W187" i="2"/>
  <c r="AS213" i="2"/>
  <c r="H205" i="2"/>
  <c r="AV153" i="2"/>
  <c r="BR201" i="2"/>
  <c r="BK187" i="2"/>
  <c r="AT183" i="2"/>
  <c r="Q191" i="2"/>
  <c r="AY181" i="2"/>
  <c r="BS205" i="2"/>
  <c r="AB204" i="2"/>
  <c r="H173" i="2"/>
  <c r="CB182" i="2"/>
  <c r="AD206" i="2"/>
  <c r="CJ210" i="2"/>
  <c r="CO189" i="2"/>
  <c r="CO174" i="2"/>
  <c r="AW212" i="2"/>
  <c r="L139" i="2"/>
  <c r="AZ195" i="2"/>
  <c r="BL213" i="2"/>
  <c r="CN180" i="2"/>
  <c r="AO188" i="2"/>
  <c r="AG182" i="2"/>
  <c r="BW202" i="2"/>
  <c r="AN173" i="2"/>
  <c r="AL126" i="2"/>
  <c r="AW200" i="2"/>
  <c r="G209" i="2"/>
  <c r="EZ209" i="2" s="1"/>
  <c r="CA204" i="2"/>
  <c r="Y196" i="2"/>
  <c r="N196" i="2"/>
  <c r="AK177" i="2"/>
  <c r="CO210" i="2"/>
  <c r="H25" i="2"/>
  <c r="AZ182" i="2"/>
  <c r="BL209" i="2"/>
  <c r="BG211" i="2"/>
  <c r="AV202" i="2"/>
  <c r="AJ186" i="2"/>
  <c r="K191" i="2"/>
  <c r="BR194" i="2"/>
  <c r="AU149" i="2"/>
  <c r="AE155" i="2"/>
  <c r="AU178" i="2"/>
  <c r="BA191" i="2"/>
  <c r="AJ175" i="2"/>
  <c r="O180" i="2"/>
  <c r="AG171" i="2"/>
  <c r="I178" i="2"/>
  <c r="AL184" i="2"/>
  <c r="BC187" i="2"/>
  <c r="BV202" i="2"/>
  <c r="BT231" i="2"/>
  <c r="CH195" i="2"/>
  <c r="BF228" i="2"/>
  <c r="BP199" i="2"/>
  <c r="CD147" i="2"/>
  <c r="BY167" i="2"/>
  <c r="CA142" i="2"/>
  <c r="AZ184" i="2"/>
  <c r="AZ181" i="2"/>
  <c r="K186" i="2"/>
  <c r="BO210" i="2"/>
  <c r="CJ203" i="2"/>
  <c r="AN187" i="2"/>
  <c r="AV203" i="2"/>
  <c r="AT175" i="2"/>
  <c r="V153" i="2"/>
  <c r="BO209" i="2"/>
  <c r="AM210" i="2"/>
  <c r="CJ161" i="2"/>
  <c r="AY202" i="2"/>
  <c r="CF206" i="2"/>
  <c r="O207" i="2"/>
  <c r="CJ188" i="2"/>
  <c r="G210" i="2"/>
  <c r="EZ210" i="2" s="1"/>
  <c r="CK205" i="2"/>
  <c r="CR147" i="2"/>
  <c r="BZ212" i="2"/>
  <c r="BF151" i="2"/>
  <c r="BB202" i="2"/>
  <c r="Q175" i="2"/>
  <c r="AQ213" i="2"/>
  <c r="AI208" i="2"/>
  <c r="AC177" i="2"/>
  <c r="O176" i="2"/>
  <c r="BV193" i="2"/>
  <c r="U204" i="2"/>
  <c r="BK154" i="2"/>
  <c r="BH173" i="2"/>
  <c r="AO199" i="2"/>
  <c r="L193" i="2"/>
  <c r="CA155" i="2"/>
  <c r="AG184" i="2"/>
  <c r="CE174" i="2"/>
  <c r="AU141" i="2"/>
  <c r="CO202" i="2"/>
  <c r="AY206" i="2"/>
  <c r="BF213" i="2"/>
  <c r="BD200" i="2"/>
  <c r="BQ150" i="2"/>
  <c r="BI211" i="2"/>
  <c r="G232" i="2"/>
  <c r="EZ232" i="2" s="1"/>
  <c r="AS185" i="2"/>
  <c r="AX201" i="2"/>
  <c r="S189" i="2"/>
  <c r="AK153" i="2"/>
  <c r="AF198" i="2"/>
  <c r="BY195" i="2"/>
  <c r="BU151" i="2"/>
  <c r="BP182" i="2"/>
  <c r="AD179" i="2"/>
  <c r="CP193" i="2"/>
  <c r="BE182" i="2"/>
  <c r="O183" i="2"/>
  <c r="O179" i="2"/>
  <c r="CE165" i="2"/>
  <c r="AV206" i="2"/>
  <c r="AF213" i="2"/>
  <c r="AI188" i="2"/>
  <c r="BU156" i="2"/>
  <c r="CD228" i="2"/>
  <c r="CC156" i="2"/>
  <c r="AS187" i="2"/>
  <c r="W156" i="2"/>
  <c r="AC179" i="2"/>
  <c r="AZ234" i="2"/>
  <c r="CH151" i="2"/>
  <c r="BO213" i="2"/>
  <c r="BM150" i="2"/>
  <c r="CG208" i="2"/>
  <c r="BQ196" i="2"/>
  <c r="BH191" i="2"/>
  <c r="AD173" i="2"/>
  <c r="CT182" i="2"/>
  <c r="BD194" i="2"/>
  <c r="AL176" i="2"/>
  <c r="AQ190" i="2"/>
  <c r="AE141" i="2"/>
  <c r="CT205" i="2"/>
  <c r="CN202" i="2"/>
  <c r="BR209" i="2"/>
  <c r="T189" i="2"/>
  <c r="BJ155" i="2"/>
  <c r="AF178" i="2"/>
  <c r="AX141" i="2"/>
  <c r="G202" i="2"/>
  <c r="EZ202" i="2" s="1"/>
  <c r="AW159" i="2"/>
  <c r="W185" i="2"/>
  <c r="BN201" i="2"/>
  <c r="BE189" i="2"/>
  <c r="I186" i="2"/>
  <c r="L183" i="2"/>
  <c r="K176" i="2"/>
  <c r="V213" i="2"/>
  <c r="AU182" i="2"/>
  <c r="AA234" i="2"/>
  <c r="S230" i="2"/>
  <c r="AG206" i="2"/>
  <c r="BS155" i="2"/>
  <c r="Z200" i="2"/>
  <c r="CJ192" i="2"/>
  <c r="Z161" i="2"/>
  <c r="AP162" i="2"/>
  <c r="AJ150" i="2"/>
  <c r="BR208" i="2"/>
  <c r="BK206" i="2"/>
  <c r="BO204" i="2"/>
  <c r="BG193" i="2"/>
  <c r="BJ180" i="2"/>
  <c r="Y178" i="2"/>
  <c r="BT148" i="2"/>
  <c r="BG195" i="2"/>
  <c r="BG177" i="2"/>
  <c r="BI180" i="2"/>
  <c r="BS152" i="2"/>
  <c r="N201" i="2"/>
  <c r="BS199" i="2"/>
  <c r="BF212" i="2"/>
  <c r="V183" i="2"/>
  <c r="G26" i="2"/>
  <c r="AZ185" i="2"/>
  <c r="U190" i="2"/>
  <c r="AH204" i="2"/>
  <c r="BR184" i="2"/>
  <c r="BF195" i="2"/>
  <c r="H193" i="2"/>
  <c r="CG182" i="2"/>
  <c r="BL190" i="2"/>
  <c r="BO192" i="2"/>
  <c r="X198" i="2"/>
  <c r="AO153" i="2"/>
  <c r="I229" i="2"/>
  <c r="BO184" i="2"/>
  <c r="O231" i="2"/>
  <c r="BL174" i="2"/>
  <c r="BQ208" i="2"/>
  <c r="AU233" i="2"/>
  <c r="BD189" i="2"/>
  <c r="CT197" i="2"/>
  <c r="BB183" i="2"/>
  <c r="BW148" i="2"/>
  <c r="AC141" i="2"/>
  <c r="BD197" i="2"/>
  <c r="AN196" i="2"/>
  <c r="R212" i="2"/>
  <c r="BY206" i="2"/>
  <c r="AH203" i="2"/>
  <c r="M138" i="2"/>
  <c r="DA138" i="2" s="1"/>
  <c r="H198" i="2"/>
  <c r="CI162" i="2"/>
  <c r="AB154" i="2"/>
  <c r="I189" i="2"/>
  <c r="BS177" i="2"/>
  <c r="BO154" i="2"/>
  <c r="X192" i="2"/>
  <c r="CT188" i="2"/>
  <c r="AL43" i="2"/>
  <c r="BA210" i="2"/>
  <c r="AK154" i="2"/>
  <c r="CM185" i="2"/>
  <c r="S210" i="2"/>
  <c r="CI176" i="2"/>
  <c r="N175" i="2"/>
  <c r="M181" i="2"/>
  <c r="BX154" i="2"/>
  <c r="BZ210" i="2"/>
  <c r="CQ179" i="2"/>
  <c r="AG178" i="2"/>
  <c r="BK156" i="2"/>
  <c r="AS182" i="2"/>
  <c r="BF235" i="2"/>
  <c r="CR156" i="2"/>
  <c r="AY162" i="2"/>
  <c r="BF138" i="2"/>
  <c r="AQ149" i="2"/>
  <c r="BY137" i="2"/>
  <c r="CM213" i="2"/>
  <c r="I195" i="2"/>
  <c r="R209" i="2"/>
  <c r="BA200" i="2"/>
  <c r="P191" i="2"/>
  <c r="J210" i="2"/>
  <c r="CG192" i="2"/>
  <c r="AU169" i="2"/>
  <c r="AH185" i="2"/>
  <c r="Y141" i="2"/>
  <c r="J46" i="2"/>
  <c r="BR185" i="2"/>
  <c r="BJ174" i="2"/>
  <c r="DD174" i="2" s="1"/>
  <c r="CF137" i="2"/>
  <c r="P153" i="2"/>
  <c r="AI161" i="2"/>
  <c r="Q163" i="2"/>
  <c r="AT204" i="2"/>
  <c r="CE142" i="2"/>
  <c r="CS172" i="2"/>
  <c r="BZ178" i="2"/>
  <c r="G165" i="2"/>
  <c r="EZ165" i="2" s="1"/>
  <c r="S142" i="2"/>
  <c r="CE158" i="2"/>
  <c r="AT134" i="2"/>
  <c r="BN171" i="2"/>
  <c r="V165" i="2"/>
  <c r="AL54" i="2"/>
  <c r="AG142" i="2"/>
  <c r="AD195" i="2"/>
  <c r="BS162" i="2"/>
  <c r="K175" i="2"/>
  <c r="AW138" i="2"/>
  <c r="AI63" i="2"/>
  <c r="CM144" i="2"/>
  <c r="S198" i="2"/>
  <c r="T145" i="2"/>
  <c r="BD170" i="2"/>
  <c r="BZ142" i="2"/>
  <c r="M168" i="2"/>
  <c r="BY29" i="2"/>
  <c r="BB56" i="2"/>
  <c r="CJ204" i="2"/>
  <c r="AC213" i="2"/>
  <c r="X200" i="2"/>
  <c r="CQ143" i="2"/>
  <c r="CR144" i="2"/>
  <c r="AU88" i="2"/>
  <c r="BT181" i="2"/>
  <c r="AF153" i="2"/>
  <c r="AG166" i="2"/>
  <c r="BE200" i="2"/>
  <c r="S37" i="2"/>
  <c r="BG32" i="2"/>
  <c r="P137" i="2"/>
  <c r="BY134" i="2"/>
  <c r="CB196" i="2"/>
  <c r="G43" i="2"/>
  <c r="AB144" i="2"/>
  <c r="CS152" i="2"/>
  <c r="BT162" i="2"/>
  <c r="T163" i="2"/>
  <c r="CB154" i="2"/>
  <c r="CI144" i="2"/>
  <c r="BZ137" i="2"/>
  <c r="G121" i="2"/>
  <c r="EZ121" i="2" s="1"/>
  <c r="X167" i="2"/>
  <c r="CG164" i="2"/>
  <c r="Z158" i="2"/>
  <c r="BU185" i="2"/>
  <c r="AP144" i="2"/>
  <c r="BZ165" i="2"/>
  <c r="AN182" i="2"/>
  <c r="T153" i="2"/>
  <c r="AV171" i="2"/>
  <c r="CE152" i="2"/>
  <c r="P208" i="2"/>
  <c r="G81" i="2"/>
  <c r="EZ81" i="2" s="1"/>
  <c r="S197" i="2"/>
  <c r="CT195" i="2"/>
  <c r="AQ207" i="2"/>
  <c r="BZ189" i="2"/>
  <c r="AQ203" i="2"/>
  <c r="AD200" i="2"/>
  <c r="U141" i="2"/>
  <c r="V154" i="2"/>
  <c r="L176" i="2"/>
  <c r="L178" i="2"/>
  <c r="CB187" i="2"/>
  <c r="AB184" i="2"/>
  <c r="BL171" i="2"/>
  <c r="AR192" i="2"/>
  <c r="AB68" i="2"/>
  <c r="BO190" i="2"/>
  <c r="CG195" i="2"/>
  <c r="CJ154" i="2"/>
  <c r="AY201" i="2"/>
  <c r="BM187" i="2"/>
  <c r="AU156" i="2"/>
  <c r="AW197" i="2"/>
  <c r="BP193" i="2"/>
  <c r="AN211" i="2"/>
  <c r="AC199" i="2"/>
  <c r="BT209" i="2"/>
  <c r="BN160" i="2"/>
  <c r="CH165" i="2"/>
  <c r="Z147" i="2"/>
  <c r="CS134" i="2"/>
  <c r="T132" i="2"/>
  <c r="AR156" i="2"/>
  <c r="AU201" i="2"/>
  <c r="AN174" i="2"/>
  <c r="I206" i="2"/>
  <c r="AT197" i="2"/>
  <c r="AQ156" i="2"/>
  <c r="BY213" i="2"/>
  <c r="CT191" i="2"/>
  <c r="BJ183" i="2"/>
  <c r="AV213" i="2"/>
  <c r="AJ210" i="2"/>
  <c r="R137" i="2"/>
  <c r="BO156" i="2"/>
  <c r="CI187" i="2"/>
  <c r="AV201" i="2"/>
  <c r="BB170" i="2"/>
  <c r="T202" i="2"/>
  <c r="Q202" i="2"/>
  <c r="AU189" i="2"/>
  <c r="AJ185" i="2"/>
  <c r="M182" i="2"/>
  <c r="Z165" i="2"/>
  <c r="BJ213" i="2"/>
  <c r="AU210" i="2"/>
  <c r="AT229" i="2"/>
  <c r="AM201" i="2"/>
  <c r="BR213" i="2"/>
  <c r="AF231" i="2"/>
  <c r="AX207" i="2"/>
  <c r="CI151" i="2"/>
  <c r="CM148" i="2"/>
  <c r="BP181" i="2"/>
  <c r="X151" i="2"/>
  <c r="AF143" i="2"/>
  <c r="X205" i="2"/>
  <c r="R201" i="2"/>
  <c r="I196" i="2"/>
  <c r="T188" i="2"/>
  <c r="AL178" i="2"/>
  <c r="AK193" i="2"/>
  <c r="CF195" i="2"/>
  <c r="K179" i="2"/>
  <c r="BY193" i="2"/>
  <c r="BV199" i="2"/>
  <c r="BH147" i="2"/>
  <c r="BN207" i="2"/>
  <c r="AD204" i="2"/>
  <c r="Y186" i="2"/>
  <c r="N204" i="2"/>
  <c r="AF185" i="2"/>
  <c r="BE187" i="2"/>
  <c r="BA192" i="2"/>
  <c r="Q132" i="2"/>
  <c r="CE190" i="2"/>
  <c r="AW167" i="2"/>
  <c r="T192" i="2"/>
  <c r="BH196" i="2"/>
  <c r="J187" i="2"/>
  <c r="AK195" i="2"/>
  <c r="W182" i="2"/>
  <c r="CE163" i="2"/>
  <c r="BW155" i="2"/>
  <c r="P145" i="2"/>
  <c r="CG212" i="2"/>
  <c r="AV186" i="2"/>
  <c r="CQ183" i="2"/>
  <c r="BU184" i="2"/>
  <c r="AP205" i="2"/>
  <c r="AD151" i="2"/>
  <c r="AK205" i="2"/>
  <c r="BN155" i="2"/>
  <c r="AD180" i="2"/>
  <c r="CQ162" i="2"/>
  <c r="CI210" i="2"/>
  <c r="AN170" i="2"/>
  <c r="AL175" i="2"/>
  <c r="AG191" i="2"/>
  <c r="BE185" i="2"/>
  <c r="BX174" i="2"/>
  <c r="S176" i="2"/>
  <c r="G174" i="2"/>
  <c r="EZ174" i="2" s="1"/>
  <c r="V148" i="2"/>
  <c r="AF177" i="2"/>
  <c r="BM175" i="2"/>
  <c r="AK212" i="2"/>
  <c r="CM203" i="2"/>
  <c r="BL228" i="2"/>
  <c r="AS208" i="2"/>
  <c r="BV196" i="2"/>
  <c r="CT234" i="2"/>
  <c r="AV190" i="2"/>
  <c r="AO209" i="2"/>
  <c r="BE153" i="2"/>
  <c r="AR208" i="2"/>
  <c r="BO174" i="2"/>
  <c r="AW44" i="2"/>
  <c r="AA177" i="2"/>
  <c r="AC153" i="2"/>
  <c r="O154" i="2"/>
  <c r="BY203" i="2"/>
  <c r="BX167" i="2"/>
  <c r="BW183" i="2"/>
  <c r="BF179" i="2"/>
  <c r="CZ179" i="2" s="1"/>
  <c r="CF182" i="2"/>
  <c r="AV197" i="2"/>
  <c r="BR211" i="2"/>
  <c r="AH208" i="2"/>
  <c r="T154" i="2"/>
  <c r="AA180" i="2"/>
  <c r="AJ162" i="2"/>
  <c r="AM202" i="2"/>
  <c r="BY156" i="2"/>
  <c r="CK200" i="2"/>
  <c r="BY196" i="2"/>
  <c r="BI209" i="2"/>
  <c r="CR205" i="2"/>
  <c r="U207" i="2"/>
  <c r="CI209" i="2"/>
  <c r="CN185" i="2"/>
  <c r="X156" i="2"/>
  <c r="CR212" i="2"/>
  <c r="AN210" i="2"/>
  <c r="BT153" i="2"/>
  <c r="BR225" i="2"/>
  <c r="BR155" i="2"/>
  <c r="BT206" i="2"/>
  <c r="BE210" i="2"/>
  <c r="CI191" i="2"/>
  <c r="AO132" i="2"/>
  <c r="BR150" i="2"/>
  <c r="BQ163" i="2"/>
  <c r="CI175" i="2"/>
  <c r="CR197" i="2"/>
  <c r="CR189" i="2"/>
  <c r="L191" i="2"/>
  <c r="Z212" i="2"/>
  <c r="AC210" i="2"/>
  <c r="BD147" i="2"/>
  <c r="BG172" i="2"/>
  <c r="CK179" i="2"/>
  <c r="AD196" i="2"/>
  <c r="BK182" i="2"/>
  <c r="BQ179" i="2"/>
  <c r="BS158" i="2"/>
  <c r="G189" i="2"/>
  <c r="EZ189" i="2" s="1"/>
  <c r="AW148" i="2"/>
  <c r="AZ174" i="2"/>
  <c r="L186" i="2"/>
  <c r="CL176" i="2"/>
  <c r="Z176" i="2"/>
  <c r="AF155" i="2"/>
  <c r="K144" i="2"/>
  <c r="AZ200" i="2"/>
  <c r="CR159" i="2"/>
  <c r="BT179" i="2"/>
  <c r="CK184" i="2"/>
  <c r="G176" i="2"/>
  <c r="EZ176" i="2" s="1"/>
  <c r="P187" i="2"/>
  <c r="BU176" i="2"/>
  <c r="CL226" i="2"/>
  <c r="AT177" i="2"/>
  <c r="O53" i="2"/>
  <c r="AJ190" i="2"/>
  <c r="BV170" i="2"/>
  <c r="BU179" i="2"/>
  <c r="AA209" i="2"/>
  <c r="AM179" i="2"/>
  <c r="CT189" i="2"/>
  <c r="CM182" i="2"/>
  <c r="AC180" i="2"/>
  <c r="Z186" i="2"/>
  <c r="BL199" i="2"/>
  <c r="AZ208" i="2"/>
  <c r="S204" i="2"/>
  <c r="AA161" i="2"/>
  <c r="CG204" i="2"/>
  <c r="BH201" i="2"/>
  <c r="AK202" i="2"/>
  <c r="Z208" i="2"/>
  <c r="CR190" i="2"/>
  <c r="AO167" i="2"/>
  <c r="CK196" i="2"/>
  <c r="BX200" i="2"/>
  <c r="Q194" i="2"/>
  <c r="CF174" i="2"/>
  <c r="CD175" i="2"/>
  <c r="P234" i="2"/>
  <c r="O209" i="2"/>
  <c r="W210" i="2"/>
  <c r="CN159" i="2"/>
  <c r="Q188" i="2"/>
  <c r="BD180" i="2"/>
  <c r="I194" i="2"/>
  <c r="CC210" i="2"/>
  <c r="J161" i="2"/>
  <c r="AI201" i="2"/>
  <c r="S213" i="2"/>
  <c r="CS195" i="2"/>
  <c r="W209" i="2"/>
  <c r="R206" i="2"/>
  <c r="AD171" i="2"/>
  <c r="BA178" i="2"/>
  <c r="CJ183" i="2"/>
  <c r="K182" i="2"/>
  <c r="T208" i="2"/>
  <c r="AO192" i="2"/>
  <c r="Z197" i="2"/>
  <c r="BI170" i="2"/>
  <c r="BI176" i="2"/>
  <c r="AJ172" i="2"/>
  <c r="Q204" i="2"/>
  <c r="BT176" i="2"/>
  <c r="CD156" i="2"/>
  <c r="AW208" i="2"/>
  <c r="H204" i="2"/>
  <c r="CB201" i="2"/>
  <c r="CG172" i="2"/>
  <c r="BY183" i="2"/>
  <c r="BT201" i="2"/>
  <c r="CF231" i="2"/>
  <c r="Y211" i="2"/>
  <c r="CG170" i="2"/>
  <c r="G73" i="2"/>
  <c r="EZ73" i="2" s="1"/>
  <c r="CD202" i="2"/>
  <c r="S173" i="2"/>
  <c r="CQ197" i="2"/>
  <c r="CB194" i="2"/>
  <c r="AR209" i="2"/>
  <c r="M179" i="2"/>
  <c r="CD189" i="2"/>
  <c r="BW185" i="2"/>
  <c r="AN183" i="2"/>
  <c r="AA141" i="2"/>
  <c r="BJ200" i="2"/>
  <c r="CK202" i="2"/>
  <c r="X194" i="2"/>
  <c r="L175" i="2"/>
  <c r="CO154" i="2"/>
  <c r="CT131" i="2"/>
  <c r="CG160" i="2"/>
  <c r="AW178" i="2"/>
  <c r="AC182" i="2"/>
  <c r="AM203" i="2"/>
  <c r="AP183" i="2"/>
  <c r="AA179" i="2"/>
  <c r="CP166" i="2"/>
  <c r="CO207" i="2"/>
  <c r="BM206" i="2"/>
  <c r="AA192" i="2"/>
  <c r="CN200" i="2"/>
  <c r="AN212" i="2"/>
  <c r="CD192" i="2"/>
  <c r="BO188" i="2"/>
  <c r="AV147" i="2"/>
  <c r="AW26" i="2"/>
  <c r="CL165" i="2"/>
  <c r="AA178" i="2"/>
  <c r="CM167" i="2"/>
  <c r="Z173" i="2"/>
  <c r="AQ187" i="2"/>
  <c r="AK176" i="2"/>
  <c r="Z206" i="2"/>
  <c r="BZ151" i="2"/>
  <c r="X155" i="2"/>
  <c r="AW150" i="2"/>
  <c r="BS191" i="2"/>
  <c r="V207" i="2"/>
  <c r="BQ195" i="2"/>
  <c r="CC191" i="2"/>
  <c r="X210" i="2"/>
  <c r="AS207" i="2"/>
  <c r="AJ149" i="2"/>
  <c r="I188" i="2"/>
  <c r="AL185" i="2"/>
  <c r="BY198" i="2"/>
  <c r="AL189" i="2"/>
  <c r="Z189" i="2"/>
  <c r="K185" i="2"/>
  <c r="AX165" i="2"/>
  <c r="BT213" i="2"/>
  <c r="CN193" i="2"/>
  <c r="AH197" i="2"/>
  <c r="T195" i="2"/>
  <c r="T191" i="2"/>
  <c r="BC153" i="2"/>
  <c r="CW153" i="2" s="1"/>
  <c r="CB172" i="2"/>
  <c r="CQ176" i="2"/>
  <c r="AA37" i="2"/>
  <c r="AC62" i="2"/>
  <c r="CF207" i="2"/>
  <c r="L204" i="2"/>
  <c r="AY126" i="2"/>
  <c r="AY189" i="2"/>
  <c r="CM193" i="2"/>
  <c r="BF199" i="2"/>
  <c r="T187" i="2"/>
  <c r="Y197" i="2"/>
  <c r="CP194" i="2"/>
  <c r="AW141" i="2"/>
  <c r="CE208" i="2"/>
  <c r="AI172" i="2"/>
  <c r="CE202" i="2"/>
  <c r="O186" i="2"/>
  <c r="AJ182" i="2"/>
  <c r="BT40" i="2"/>
  <c r="BV213" i="2"/>
  <c r="K209" i="2"/>
  <c r="S179" i="2"/>
  <c r="BN153" i="2"/>
  <c r="AM153" i="2"/>
  <c r="BX210" i="2"/>
  <c r="AC170" i="2"/>
  <c r="L194" i="2"/>
  <c r="X212" i="2"/>
  <c r="AQ176" i="2"/>
  <c r="CJ195" i="2"/>
  <c r="BD231" i="2"/>
  <c r="O213" i="2"/>
  <c r="G213" i="2"/>
  <c r="EZ213" i="2" s="1"/>
  <c r="AR194" i="2"/>
  <c r="CC167" i="2"/>
  <c r="Q170" i="2"/>
  <c r="CQ133" i="2"/>
  <c r="AB197" i="2"/>
  <c r="W163" i="2"/>
  <c r="CA160" i="2"/>
  <c r="BA150" i="2"/>
  <c r="S141" i="2"/>
  <c r="BE126" i="2"/>
  <c r="BI183" i="2"/>
  <c r="BD167" i="2"/>
  <c r="O138" i="2"/>
  <c r="G218" i="2"/>
  <c r="EZ218" i="2" s="1"/>
  <c r="BB38" i="2"/>
  <c r="CD172" i="2"/>
  <c r="N191" i="2"/>
  <c r="R147" i="2"/>
  <c r="BO183" i="2"/>
  <c r="CE34" i="2"/>
  <c r="AO165" i="2"/>
  <c r="CE172" i="2"/>
  <c r="BB141" i="2"/>
  <c r="AK132" i="2"/>
  <c r="AS197" i="2"/>
  <c r="BM137" i="2"/>
  <c r="CR162" i="2"/>
  <c r="J82" i="2"/>
  <c r="CL185" i="2"/>
  <c r="K160" i="2"/>
  <c r="BT35" i="2"/>
  <c r="CR153" i="2"/>
  <c r="CI160" i="2"/>
  <c r="AF134" i="2"/>
  <c r="AC131" i="2"/>
  <c r="CK126" i="2"/>
  <c r="AK162" i="2"/>
  <c r="BL142" i="2"/>
  <c r="BG143" i="2"/>
  <c r="BT175" i="2"/>
  <c r="CP160" i="2"/>
  <c r="AR44" i="2"/>
  <c r="BI197" i="2"/>
  <c r="CB167" i="2"/>
  <c r="CB126" i="2"/>
  <c r="BV212" i="2"/>
  <c r="N29" i="2"/>
  <c r="CA32" i="2"/>
  <c r="AB29" i="2"/>
  <c r="BO168" i="2"/>
  <c r="AL159" i="2"/>
  <c r="AI153" i="2"/>
  <c r="BY127" i="2"/>
  <c r="H26" i="2"/>
  <c r="L163" i="2"/>
  <c r="AB168" i="2"/>
  <c r="BO144" i="2"/>
  <c r="AK144" i="2"/>
  <c r="CC169" i="2"/>
  <c r="CR66" i="2"/>
  <c r="BU144" i="2"/>
  <c r="AP150" i="2"/>
  <c r="CM160" i="2"/>
  <c r="R198" i="2"/>
  <c r="BO171" i="2"/>
  <c r="BJ34" i="2"/>
  <c r="BM213" i="2"/>
  <c r="BC210" i="2"/>
  <c r="AM177" i="2"/>
  <c r="AB174" i="2"/>
  <c r="AZ209" i="2"/>
  <c r="CH207" i="2"/>
  <c r="BP132" i="2"/>
  <c r="BP192" i="2"/>
  <c r="AF176" i="2"/>
  <c r="BH202" i="2"/>
  <c r="AY192" i="2"/>
  <c r="CN196" i="2"/>
  <c r="AC202" i="2"/>
  <c r="Z25" i="2"/>
  <c r="BQ175" i="2"/>
  <c r="AI154" i="2"/>
  <c r="BJ154" i="2"/>
  <c r="DD154" i="2" s="1"/>
  <c r="AA207" i="2"/>
  <c r="R181" i="2"/>
  <c r="R213" i="2"/>
  <c r="AA190" i="2"/>
  <c r="CK187" i="2"/>
  <c r="BQ188" i="2"/>
  <c r="AX193" i="2"/>
  <c r="CE140" i="2"/>
  <c r="BG192" i="2"/>
  <c r="L188" i="2"/>
  <c r="BT152" i="2"/>
  <c r="AX195" i="2"/>
  <c r="AD192" i="2"/>
  <c r="BM202" i="2"/>
  <c r="BA227" i="2"/>
  <c r="L182" i="2"/>
  <c r="BT184" i="2"/>
  <c r="CM149" i="2"/>
  <c r="BS167" i="2"/>
  <c r="BD172" i="2"/>
  <c r="AX197" i="2"/>
  <c r="CB212" i="2"/>
  <c r="BV184" i="2"/>
  <c r="CG198" i="2"/>
  <c r="AI194" i="2"/>
  <c r="CD190" i="2"/>
  <c r="AX189" i="2"/>
  <c r="CL207" i="2"/>
  <c r="AO185" i="2"/>
  <c r="V203" i="2"/>
  <c r="N156" i="2"/>
  <c r="BP208" i="2"/>
  <c r="CE195" i="2"/>
  <c r="AO179" i="2"/>
  <c r="BY174" i="2"/>
  <c r="BI207" i="2"/>
  <c r="Y194" i="2"/>
  <c r="BK193" i="2"/>
  <c r="P178" i="2"/>
  <c r="BP194" i="2"/>
  <c r="BO202" i="2"/>
  <c r="BK184" i="2"/>
  <c r="BE180" i="2"/>
  <c r="I156" i="2"/>
  <c r="G145" i="2"/>
  <c r="EZ145" i="2" s="1"/>
  <c r="BL208" i="2"/>
  <c r="Z181" i="2"/>
  <c r="AR193" i="2"/>
  <c r="M200" i="2"/>
  <c r="BE154" i="2"/>
  <c r="AY228" i="2"/>
  <c r="AY167" i="2"/>
  <c r="BU34" i="2"/>
  <c r="BZ202" i="2"/>
  <c r="J213" i="2"/>
  <c r="AD149" i="2"/>
  <c r="BU200" i="2"/>
  <c r="AH182" i="2"/>
  <c r="CK207" i="2"/>
  <c r="P180" i="2"/>
  <c r="AM156" i="2"/>
  <c r="CL174" i="2"/>
  <c r="R208" i="2"/>
  <c r="AE188" i="2"/>
  <c r="BY176" i="2"/>
  <c r="BK155" i="2"/>
  <c r="BU208" i="2"/>
  <c r="K195" i="2"/>
  <c r="BF192" i="2"/>
  <c r="BJ204" i="2"/>
  <c r="DD204" i="2" s="1"/>
  <c r="CI201" i="2"/>
  <c r="BJ206" i="2"/>
  <c r="BS185" i="2"/>
  <c r="BU198" i="2"/>
  <c r="CI188" i="2"/>
  <c r="CQ185" i="2"/>
  <c r="BE212" i="2"/>
  <c r="AU138" i="2"/>
  <c r="BM194" i="2"/>
  <c r="CK209" i="2"/>
  <c r="CH226" i="2"/>
  <c r="BO182" i="2"/>
  <c r="AI233" i="2"/>
  <c r="BB155" i="2"/>
  <c r="CG176" i="2"/>
  <c r="BC169" i="2"/>
  <c r="CP199" i="2"/>
  <c r="CN207" i="2"/>
  <c r="BG149" i="2"/>
  <c r="CP126" i="2"/>
  <c r="CQ181" i="2"/>
  <c r="CO158" i="2"/>
  <c r="AY177" i="2"/>
  <c r="AB213" i="2"/>
  <c r="AT206" i="2"/>
  <c r="BZ204" i="2"/>
  <c r="AU212" i="2"/>
  <c r="P176" i="2"/>
  <c r="U150" i="2"/>
  <c r="X190" i="2"/>
  <c r="BF156" i="2"/>
  <c r="BP175" i="2"/>
  <c r="CA132" i="2"/>
  <c r="X188" i="2"/>
  <c r="AL166" i="2"/>
  <c r="AD211" i="2"/>
  <c r="BY185" i="2"/>
  <c r="X211" i="2"/>
  <c r="BP155" i="2"/>
  <c r="CS168" i="2"/>
  <c r="AZ154" i="2"/>
  <c r="AC147" i="2"/>
  <c r="N180" i="2"/>
  <c r="BN196" i="2"/>
  <c r="BX189" i="2"/>
  <c r="CH190" i="2"/>
  <c r="I203" i="2"/>
  <c r="AS140" i="2"/>
  <c r="CE210" i="2"/>
  <c r="BJ41" i="2"/>
  <c r="BJ198" i="2"/>
  <c r="DD198" i="2" s="1"/>
  <c r="AS181" i="2"/>
  <c r="AC178" i="2"/>
  <c r="BL126" i="2"/>
  <c r="CC155" i="2"/>
  <c r="CG179" i="2"/>
  <c r="AJ204" i="2"/>
  <c r="P192" i="2"/>
  <c r="CE182" i="2"/>
  <c r="CD203" i="2"/>
  <c r="CK159" i="2"/>
  <c r="AE195" i="2"/>
  <c r="AR200" i="2"/>
  <c r="AX182" i="2"/>
  <c r="N203" i="2"/>
  <c r="K199" i="2"/>
  <c r="BI182" i="2"/>
  <c r="AH206" i="2"/>
  <c r="AH148" i="2"/>
  <c r="BU196" i="2"/>
  <c r="CP212" i="2"/>
  <c r="AJ206" i="2"/>
  <c r="BJ202" i="2"/>
  <c r="BP154" i="2"/>
  <c r="AA212" i="2"/>
  <c r="CM186" i="2"/>
  <c r="BW192" i="2"/>
  <c r="J199" i="2"/>
  <c r="CD180" i="2"/>
  <c r="J145" i="2"/>
  <c r="BZ150" i="2"/>
  <c r="CM40" i="2"/>
  <c r="X148" i="2"/>
  <c r="BZ176" i="2"/>
  <c r="BS163" i="2"/>
  <c r="AH202" i="2"/>
  <c r="CR176" i="2"/>
  <c r="BD207" i="2"/>
  <c r="M202" i="2"/>
  <c r="CI202" i="2"/>
  <c r="AM199" i="2"/>
  <c r="AE148" i="2"/>
  <c r="BW154" i="2"/>
  <c r="V176" i="2"/>
  <c r="CM208" i="2"/>
  <c r="AM192" i="2"/>
  <c r="M148" i="2"/>
  <c r="AM171" i="2"/>
  <c r="AP169" i="2"/>
  <c r="T197" i="2"/>
  <c r="AO174" i="2"/>
  <c r="BO212" i="2"/>
  <c r="K202" i="2"/>
  <c r="BS198" i="2"/>
  <c r="Y195" i="2"/>
  <c r="AB173" i="2"/>
  <c r="BL181" i="2"/>
  <c r="BA187" i="2"/>
  <c r="AF212" i="2"/>
  <c r="X181" i="2"/>
  <c r="BZ230" i="2"/>
  <c r="BE213" i="2"/>
  <c r="CD187" i="2"/>
  <c r="CT152" i="2"/>
  <c r="CR210" i="2"/>
  <c r="N173" i="2"/>
  <c r="CN174" i="2"/>
  <c r="Y32" i="2"/>
  <c r="AG179" i="2"/>
  <c r="CR204" i="2"/>
  <c r="CP187" i="2"/>
  <c r="CI184" i="2"/>
  <c r="Y181" i="2"/>
  <c r="P183" i="2"/>
  <c r="Q179" i="2"/>
  <c r="AY212" i="2"/>
  <c r="CM192" i="2"/>
  <c r="AF206" i="2"/>
  <c r="BV140" i="2"/>
  <c r="BV198" i="2"/>
  <c r="BR168" i="2"/>
  <c r="CK213" i="2"/>
  <c r="AX186" i="2"/>
  <c r="G205" i="2"/>
  <c r="EZ205" i="2" s="1"/>
  <c r="BB201" i="2"/>
  <c r="CC188" i="2"/>
  <c r="BG185" i="2"/>
  <c r="BZ167" i="2"/>
  <c r="R197" i="2"/>
  <c r="AO195" i="2"/>
  <c r="CF208" i="2"/>
  <c r="AQ188" i="2"/>
  <c r="M155" i="2"/>
  <c r="AU154" i="2"/>
  <c r="CP198" i="2"/>
  <c r="BK203" i="2"/>
  <c r="AV134" i="2"/>
  <c r="CQ167" i="2"/>
  <c r="CO140" i="2"/>
  <c r="CR183" i="2"/>
  <c r="BT173" i="2"/>
  <c r="BK212" i="2"/>
  <c r="Z190" i="2"/>
  <c r="AG198" i="2"/>
  <c r="BJ208" i="2"/>
  <c r="BL204" i="2"/>
  <c r="CE171" i="2"/>
  <c r="BU177" i="2"/>
  <c r="BA183" i="2"/>
  <c r="AT212" i="2"/>
  <c r="BQ193" i="2"/>
  <c r="Q190" i="2"/>
  <c r="CR164" i="2"/>
  <c r="I168" i="2"/>
  <c r="AG197" i="2"/>
  <c r="BX201" i="2"/>
  <c r="CH177" i="2"/>
  <c r="BF202" i="2"/>
  <c r="AH198" i="2"/>
  <c r="X163" i="2"/>
  <c r="BR205" i="2"/>
  <c r="CO181" i="2"/>
  <c r="H230" i="2"/>
  <c r="X204" i="2"/>
  <c r="BR232" i="2"/>
  <c r="AV193" i="2"/>
  <c r="AS158" i="2"/>
  <c r="BM159" i="2"/>
  <c r="CG138" i="2"/>
  <c r="H160" i="2"/>
  <c r="BT190" i="2"/>
  <c r="BD187" i="2"/>
  <c r="R179" i="2"/>
  <c r="CC174" i="2"/>
  <c r="AZ142" i="2"/>
  <c r="AT201" i="2"/>
  <c r="AV155" i="2"/>
  <c r="N185" i="2"/>
  <c r="AY176" i="2"/>
  <c r="CB203" i="2"/>
  <c r="AK168" i="2"/>
  <c r="BB174" i="2"/>
  <c r="AL187" i="2"/>
  <c r="BD212" i="2"/>
  <c r="CX212" i="2" s="1"/>
  <c r="V200" i="2"/>
  <c r="V177" i="2"/>
  <c r="BU155" i="2"/>
  <c r="BO139" i="2"/>
  <c r="CF180" i="2"/>
  <c r="CG177" i="2"/>
  <c r="BM196" i="2"/>
  <c r="S187" i="2"/>
  <c r="AB180" i="2"/>
  <c r="BX179" i="2"/>
  <c r="BJ147" i="2"/>
  <c r="BH186" i="2"/>
  <c r="CR199" i="2"/>
  <c r="AY232" i="2"/>
  <c r="O234" i="2"/>
  <c r="AB185" i="2"/>
  <c r="AS231" i="2"/>
  <c r="CD206" i="2"/>
  <c r="BI155" i="2"/>
  <c r="BF169" i="2"/>
  <c r="AA175" i="2"/>
  <c r="G91" i="2"/>
  <c r="EZ91" i="2" s="1"/>
  <c r="CF150" i="2"/>
  <c r="H182" i="2"/>
  <c r="U179" i="2"/>
  <c r="CK164" i="2"/>
  <c r="CD208" i="2"/>
  <c r="BL212" i="2"/>
  <c r="AD176" i="2"/>
  <c r="CN201" i="2"/>
  <c r="CT174" i="2"/>
  <c r="AX212" i="2"/>
  <c r="AI36" i="2"/>
  <c r="CB185" i="2"/>
  <c r="R189" i="2"/>
  <c r="BN177" i="2"/>
  <c r="BP205" i="2"/>
  <c r="CQ200" i="2"/>
  <c r="L169" i="2"/>
  <c r="AF183" i="2"/>
  <c r="CD134" i="2"/>
  <c r="N210" i="2"/>
  <c r="BZ182" i="2"/>
  <c r="O153" i="2"/>
  <c r="O211" i="2"/>
  <c r="AJ208" i="2"/>
  <c r="AZ194" i="2"/>
  <c r="BC194" i="2"/>
  <c r="BA175" i="2"/>
  <c r="M231" i="2"/>
  <c r="CR188" i="2"/>
  <c r="CC201" i="2"/>
  <c r="CH167" i="2"/>
  <c r="CQ208" i="2"/>
  <c r="AV148" i="2"/>
  <c r="AN154" i="2"/>
  <c r="BA202" i="2"/>
  <c r="U197" i="2"/>
  <c r="AS137" i="2"/>
  <c r="CN191" i="2"/>
  <c r="BL188" i="2"/>
  <c r="CH200" i="2"/>
  <c r="AD182" i="2"/>
  <c r="CM190" i="2"/>
  <c r="M141" i="2"/>
  <c r="CL211" i="2"/>
  <c r="X209" i="2"/>
  <c r="BC174" i="2"/>
  <c r="BF196" i="2"/>
  <c r="CD184" i="2"/>
  <c r="CF161" i="2"/>
  <c r="AB208" i="2"/>
  <c r="AP44" i="2"/>
  <c r="CQ191" i="2"/>
  <c r="AZ206" i="2"/>
  <c r="AO196" i="2"/>
  <c r="CS192" i="2"/>
  <c r="CH189" i="2"/>
  <c r="V212" i="2"/>
  <c r="BI213" i="2"/>
  <c r="R187" i="2"/>
  <c r="CD233" i="2"/>
  <c r="M199" i="2"/>
  <c r="Z230" i="2"/>
  <c r="V206" i="2"/>
  <c r="BA225" i="2"/>
  <c r="CJ207" i="2"/>
  <c r="AO178" i="2"/>
  <c r="AA150" i="2"/>
  <c r="BD138" i="2"/>
  <c r="AG169" i="2"/>
  <c r="X169" i="2"/>
  <c r="H185" i="2"/>
  <c r="CG165" i="2"/>
  <c r="U153" i="2"/>
  <c r="U155" i="2"/>
  <c r="AZ180" i="2"/>
  <c r="CH213" i="2"/>
  <c r="BR144" i="2"/>
  <c r="K180" i="2"/>
  <c r="BK83" i="2"/>
  <c r="BH155" i="2"/>
  <c r="BE131" i="2"/>
  <c r="AB131" i="2"/>
  <c r="AM163" i="2"/>
  <c r="T53" i="2"/>
  <c r="AS34" i="2"/>
  <c r="AW169" i="2"/>
  <c r="R175" i="2"/>
  <c r="N140" i="2"/>
  <c r="AA134" i="2"/>
  <c r="K71" i="2"/>
  <c r="CT44" i="2"/>
  <c r="BQ202" i="2"/>
  <c r="BY158" i="2"/>
  <c r="BC150" i="2"/>
  <c r="AV166" i="2"/>
  <c r="CI33" i="2"/>
  <c r="BJ146" i="2"/>
  <c r="CF25" i="2"/>
  <c r="BO159" i="2"/>
  <c r="CR202" i="2"/>
  <c r="AR76" i="2"/>
  <c r="R158" i="2"/>
  <c r="AL147" i="2"/>
  <c r="BX134" i="2"/>
  <c r="W131" i="2"/>
  <c r="T55" i="2"/>
  <c r="G28" i="2"/>
  <c r="BM156" i="2"/>
  <c r="AJ205" i="2"/>
  <c r="CR192" i="2"/>
  <c r="W145" i="2"/>
  <c r="Z67" i="2"/>
  <c r="CE166" i="2"/>
  <c r="BH169" i="2"/>
  <c r="CD137" i="2"/>
  <c r="J64" i="2"/>
  <c r="BA163" i="2"/>
  <c r="AY145" i="2"/>
  <c r="AM159" i="2"/>
  <c r="CQ166" i="2"/>
  <c r="BD209" i="2"/>
  <c r="CA188" i="2"/>
  <c r="BT170" i="2"/>
  <c r="BW180" i="2"/>
  <c r="H62" i="2"/>
  <c r="BP35" i="2"/>
  <c r="BQ200" i="2"/>
  <c r="CM164" i="2"/>
  <c r="AQ142" i="2"/>
  <c r="CQ148" i="2"/>
  <c r="CG146" i="2"/>
  <c r="AP39" i="2"/>
  <c r="AX148" i="2"/>
  <c r="V131" i="2"/>
  <c r="CD64" i="2"/>
  <c r="BZ139" i="2"/>
  <c r="CM139" i="2"/>
  <c r="AF59" i="2"/>
  <c r="K193" i="2"/>
  <c r="BM132" i="2"/>
  <c r="BR137" i="2"/>
  <c r="CK152" i="2"/>
  <c r="P139" i="2"/>
  <c r="AQ131" i="2"/>
  <c r="BB194" i="2"/>
  <c r="AM208" i="2"/>
  <c r="AS205" i="2"/>
  <c r="AA203" i="2"/>
  <c r="BQ199" i="2"/>
  <c r="M151" i="2"/>
  <c r="BZ146" i="2"/>
  <c r="BP213" i="2"/>
  <c r="BB185" i="2"/>
  <c r="CI198" i="2"/>
  <c r="CC195" i="2"/>
  <c r="BW165" i="2"/>
  <c r="CF213" i="2"/>
  <c r="V195" i="2"/>
  <c r="AQ182" i="2"/>
  <c r="BM199" i="2"/>
  <c r="Y182" i="2"/>
  <c r="CS206" i="2"/>
  <c r="AO184" i="2"/>
  <c r="BT138" i="2"/>
  <c r="M188" i="2"/>
  <c r="BB195" i="2"/>
  <c r="T176" i="2"/>
  <c r="AH156" i="2"/>
  <c r="CG183" i="2"/>
  <c r="AA155" i="2"/>
  <c r="Q192" i="2"/>
  <c r="BF189" i="2"/>
  <c r="AW154" i="2"/>
  <c r="CM195" i="2"/>
  <c r="CC203" i="2"/>
  <c r="AN228" i="2"/>
  <c r="AE176" i="2"/>
  <c r="BA27" i="2"/>
  <c r="BC165" i="2"/>
  <c r="CD158" i="2"/>
  <c r="Z152" i="2"/>
  <c r="BZ195" i="2"/>
  <c r="BU192" i="2"/>
  <c r="W164" i="2"/>
  <c r="BV156" i="2"/>
  <c r="CM181" i="2"/>
  <c r="BS187" i="2"/>
  <c r="BC176" i="2"/>
  <c r="AO177" i="2"/>
  <c r="BU186" i="2"/>
  <c r="CL187" i="2"/>
  <c r="T196" i="2"/>
  <c r="BY202" i="2"/>
  <c r="BQ209" i="2"/>
  <c r="BG190" i="2"/>
  <c r="CT155" i="2"/>
  <c r="CB208" i="2"/>
  <c r="BD30" i="2"/>
  <c r="BR175" i="2"/>
  <c r="CC145" i="2"/>
  <c r="K174" i="2"/>
  <c r="CQ156" i="2"/>
  <c r="BC197" i="2"/>
  <c r="BD178" i="2"/>
  <c r="BK195" i="2"/>
  <c r="BF176" i="2"/>
  <c r="T186" i="2"/>
  <c r="CM194" i="2"/>
  <c r="CN75" i="2"/>
  <c r="AB159" i="2"/>
  <c r="CG162" i="2"/>
  <c r="BQ126" i="2"/>
  <c r="AH163" i="2"/>
  <c r="AS178" i="2"/>
  <c r="V202" i="2"/>
  <c r="BG201" i="2"/>
  <c r="BO206" i="2"/>
  <c r="BI200" i="2"/>
  <c r="BI212" i="2"/>
  <c r="BI206" i="2"/>
  <c r="BB184" i="2"/>
  <c r="BR200" i="2"/>
  <c r="BA190" i="2"/>
  <c r="AV177" i="2"/>
  <c r="CN199" i="2"/>
  <c r="CQ206" i="2"/>
  <c r="CK182" i="2"/>
  <c r="AZ202" i="2"/>
  <c r="BN210" i="2"/>
  <c r="I183" i="2"/>
  <c r="CI183" i="2"/>
  <c r="W153" i="2"/>
  <c r="AD210" i="2"/>
  <c r="AI207" i="2"/>
  <c r="CJ126" i="2"/>
  <c r="CB189" i="2"/>
  <c r="BM207" i="2"/>
  <c r="CF235" i="2"/>
  <c r="CQ212" i="2"/>
  <c r="J230" i="2"/>
  <c r="CN170" i="2"/>
  <c r="BC162" i="2"/>
  <c r="AO183" i="2"/>
  <c r="AA194" i="2"/>
  <c r="G100" i="2"/>
  <c r="EZ100" i="2" s="1"/>
  <c r="BL203" i="2"/>
  <c r="AB201" i="2"/>
  <c r="BQ189" i="2"/>
  <c r="AY205" i="2"/>
  <c r="Y200" i="2"/>
  <c r="BJ196" i="2"/>
  <c r="DD196" i="2" s="1"/>
  <c r="AM183" i="2"/>
  <c r="BZ193" i="2"/>
  <c r="AG181" i="2"/>
  <c r="AM209" i="2"/>
  <c r="AH181" i="2"/>
  <c r="AE174" i="2"/>
  <c r="U201" i="2"/>
  <c r="BF185" i="2"/>
  <c r="CJ182" i="2"/>
  <c r="P165" i="2"/>
  <c r="BR210" i="2"/>
  <c r="CS180" i="2"/>
  <c r="K213" i="2"/>
  <c r="AR211" i="2"/>
  <c r="BS142" i="2"/>
  <c r="AD167" i="2"/>
  <c r="BJ175" i="2"/>
  <c r="BJ178" i="2"/>
  <c r="BA212" i="2"/>
  <c r="AK190" i="2"/>
  <c r="AZ152" i="2"/>
  <c r="Y190" i="2"/>
  <c r="AH126" i="2"/>
  <c r="S163" i="2"/>
  <c r="CK199" i="2"/>
  <c r="BX168" i="2"/>
  <c r="BF211" i="2"/>
  <c r="BV175" i="2"/>
  <c r="CB170" i="2"/>
  <c r="BF177" i="2"/>
  <c r="J175" i="2"/>
  <c r="CD205" i="2"/>
  <c r="CH187" i="2"/>
  <c r="BX202" i="2"/>
  <c r="BM198" i="2"/>
  <c r="BH159" i="2"/>
  <c r="N194" i="2"/>
  <c r="AC195" i="2"/>
  <c r="CH156" i="2"/>
  <c r="I202" i="2"/>
  <c r="BB197" i="2"/>
  <c r="U199" i="2"/>
  <c r="X144" i="2"/>
  <c r="K189" i="2"/>
  <c r="S194" i="2"/>
  <c r="AR188" i="2"/>
  <c r="BV210" i="2"/>
  <c r="BJ179" i="2"/>
  <c r="Q212" i="2"/>
  <c r="N186" i="2"/>
  <c r="CL204" i="2"/>
  <c r="AZ168" i="2"/>
  <c r="AW205" i="2"/>
  <c r="AR141" i="2"/>
  <c r="Z64" i="2"/>
  <c r="BC156" i="2"/>
  <c r="AZ193" i="2"/>
  <c r="CB195" i="2"/>
  <c r="AR195" i="2"/>
  <c r="CK188" i="2"/>
  <c r="CK197" i="2"/>
  <c r="U193" i="2"/>
  <c r="CO167" i="2"/>
  <c r="BF174" i="2"/>
  <c r="CZ174" i="2" s="1"/>
  <c r="CR177" i="2"/>
  <c r="AC203" i="2"/>
  <c r="CA185" i="2"/>
  <c r="CF185" i="2"/>
  <c r="CE189" i="2"/>
  <c r="BN165" i="2"/>
  <c r="CA191" i="2"/>
  <c r="CK195" i="2"/>
  <c r="U154" i="2"/>
  <c r="CL197" i="2"/>
  <c r="BO193" i="2"/>
  <c r="G170" i="2"/>
  <c r="EZ170" i="2" s="1"/>
  <c r="AB156" i="2"/>
  <c r="BX195" i="2"/>
  <c r="T204" i="2"/>
  <c r="W179" i="2"/>
  <c r="AC207" i="2"/>
  <c r="G148" i="2"/>
  <c r="EZ148" i="2" s="1"/>
  <c r="BI205" i="2"/>
  <c r="DC205" i="2" s="1"/>
  <c r="CD133" i="2"/>
  <c r="BC205" i="2"/>
  <c r="CH143" i="2"/>
  <c r="BK175" i="2"/>
  <c r="BY208" i="2"/>
  <c r="Q181" i="2"/>
  <c r="CJ186" i="2"/>
  <c r="BX140" i="2"/>
  <c r="BG178" i="2"/>
  <c r="CM204" i="2"/>
  <c r="BB205" i="2"/>
  <c r="X197" i="2"/>
  <c r="BH203" i="2"/>
  <c r="CR200" i="2"/>
  <c r="CB205" i="2"/>
  <c r="AF184" i="2"/>
  <c r="AN206" i="2"/>
  <c r="R178" i="2"/>
  <c r="CQ198" i="2"/>
  <c r="BR186" i="2"/>
  <c r="BM183" i="2"/>
  <c r="X178" i="2"/>
  <c r="CO166" i="2"/>
  <c r="BI192" i="2"/>
  <c r="CO201" i="2"/>
  <c r="V192" i="2"/>
  <c r="AQ211" i="2"/>
  <c r="BT207" i="2"/>
  <c r="CJ191" i="2"/>
  <c r="W193" i="2"/>
  <c r="AY182" i="2"/>
  <c r="CC183" i="2"/>
  <c r="H227" i="2"/>
  <c r="BM145" i="2"/>
  <c r="CT149" i="2"/>
  <c r="BY164" i="2"/>
  <c r="CN169" i="2"/>
  <c r="BS206" i="2"/>
  <c r="K205" i="2"/>
  <c r="CP191" i="2"/>
  <c r="BX212" i="2"/>
  <c r="AN193" i="2"/>
  <c r="BE204" i="2"/>
  <c r="BT202" i="2"/>
  <c r="CE150" i="2"/>
  <c r="AX175" i="2"/>
  <c r="AN178" i="2"/>
  <c r="AL206" i="2"/>
  <c r="AJ188" i="2"/>
  <c r="AH176" i="2"/>
  <c r="AY196" i="2"/>
  <c r="AC193" i="2"/>
  <c r="J167" i="2"/>
  <c r="CL199" i="2"/>
  <c r="AL196" i="2"/>
  <c r="I174" i="2"/>
  <c r="BU206" i="2"/>
  <c r="Z199" i="2"/>
  <c r="V198" i="2"/>
  <c r="CE203" i="2"/>
  <c r="BG200" i="2"/>
  <c r="AS175" i="2"/>
  <c r="CM180" i="2"/>
  <c r="AN225" i="2"/>
  <c r="BG187" i="2"/>
  <c r="DA187" i="2" s="1"/>
  <c r="U178" i="2"/>
  <c r="BU25" i="2"/>
  <c r="CT145" i="2"/>
  <c r="CJ158" i="2"/>
  <c r="BE167" i="2"/>
  <c r="T184" i="2"/>
  <c r="CQ174" i="2"/>
  <c r="BO199" i="2"/>
  <c r="CG196" i="2"/>
  <c r="AZ196" i="2"/>
  <c r="AY194" i="2"/>
  <c r="AV180" i="2"/>
  <c r="T205" i="2"/>
  <c r="BL156" i="2"/>
  <c r="BB154" i="2"/>
  <c r="X140" i="2"/>
  <c r="R207" i="2"/>
  <c r="AO212" i="2"/>
  <c r="T213" i="2"/>
  <c r="H195" i="2"/>
  <c r="CR154" i="2"/>
  <c r="BM170" i="2"/>
  <c r="BP156" i="2"/>
  <c r="X170" i="2"/>
  <c r="Q209" i="2"/>
  <c r="AW181" i="2"/>
  <c r="BT156" i="2"/>
  <c r="BE206" i="2"/>
  <c r="AT184" i="2"/>
  <c r="U181" i="2"/>
  <c r="AP195" i="2"/>
  <c r="R205" i="2"/>
  <c r="BB210" i="2"/>
  <c r="BN198" i="2"/>
  <c r="AN161" i="2"/>
  <c r="BS194" i="2"/>
  <c r="BV67" i="2"/>
  <c r="CM171" i="2"/>
  <c r="AD177" i="2"/>
  <c r="AV174" i="2"/>
  <c r="CI163" i="2"/>
  <c r="CH210" i="2"/>
  <c r="BR207" i="2"/>
  <c r="AV173" i="2"/>
  <c r="BO205" i="2"/>
  <c r="AH209" i="2"/>
  <c r="BV27" i="2"/>
  <c r="AC186" i="2"/>
  <c r="BS184" i="2"/>
  <c r="AL190" i="2"/>
  <c r="CE153" i="2"/>
  <c r="Y203" i="2"/>
  <c r="AC146" i="2"/>
  <c r="AC205" i="2"/>
  <c r="AI150" i="2"/>
  <c r="BK202" i="2"/>
  <c r="CR208" i="2"/>
  <c r="AS184" i="2"/>
  <c r="I208" i="2"/>
  <c r="CH204" i="2"/>
  <c r="CN210" i="2"/>
  <c r="CJ193" i="2"/>
  <c r="CB188" i="2"/>
  <c r="AM206" i="2"/>
  <c r="AI227" i="2"/>
  <c r="AW187" i="2"/>
  <c r="BX181" i="2"/>
  <c r="AW153" i="2"/>
  <c r="BE203" i="2"/>
  <c r="CY203" i="2" s="1"/>
  <c r="CA150" i="2"/>
  <c r="AT203" i="2"/>
  <c r="AY200" i="2"/>
  <c r="G119" i="2"/>
  <c r="EZ119" i="2" s="1"/>
  <c r="AT186" i="2"/>
  <c r="AC212" i="2"/>
  <c r="Z196" i="2"/>
  <c r="U186" i="2"/>
  <c r="S191" i="2"/>
  <c r="BI190" i="2"/>
  <c r="BX143" i="2"/>
  <c r="Y206" i="2"/>
  <c r="AJ189" i="2"/>
  <c r="BF209" i="2"/>
  <c r="AA200" i="2"/>
  <c r="T181" i="2"/>
  <c r="CI178" i="2"/>
  <c r="CC127" i="2"/>
  <c r="AF186" i="2"/>
  <c r="CK153" i="2"/>
  <c r="AY183" i="2"/>
  <c r="AK189" i="2"/>
  <c r="BU209" i="2"/>
  <c r="BV189" i="2"/>
  <c r="Y185" i="2"/>
  <c r="AH191" i="2"/>
  <c r="AC183" i="2"/>
  <c r="AV192" i="2"/>
  <c r="CF210" i="2"/>
  <c r="AS192" i="2"/>
  <c r="CL192" i="2"/>
  <c r="AQ200" i="2"/>
  <c r="BH142" i="2"/>
  <c r="BM168" i="2"/>
  <c r="BA45" i="2"/>
  <c r="K173" i="2"/>
  <c r="CP188" i="2"/>
  <c r="T179" i="2"/>
  <c r="L165" i="2"/>
  <c r="CK174" i="2"/>
  <c r="AI171" i="2"/>
  <c r="BU182" i="2"/>
  <c r="U208" i="2"/>
  <c r="BQ178" i="2"/>
  <c r="BV176" i="2"/>
  <c r="AZ170" i="2"/>
  <c r="BP190" i="2"/>
  <c r="BD195" i="2"/>
  <c r="J183" i="2"/>
  <c r="BT211" i="2"/>
  <c r="BX207" i="2"/>
  <c r="CP142" i="2"/>
  <c r="CP162" i="2"/>
  <c r="AX126" i="2"/>
  <c r="AI40" i="2"/>
  <c r="BR31" i="2"/>
  <c r="BA151" i="2"/>
  <c r="BW67" i="2"/>
  <c r="AI146" i="2"/>
  <c r="BZ126" i="2"/>
  <c r="BO36" i="2"/>
  <c r="AF132" i="2"/>
  <c r="BY65" i="2"/>
  <c r="CO162" i="2"/>
  <c r="AG189" i="2"/>
  <c r="CF192" i="2"/>
  <c r="S137" i="2"/>
  <c r="R28" i="2"/>
  <c r="AH73" i="2"/>
  <c r="AW164" i="2"/>
  <c r="BT210" i="2"/>
  <c r="T146" i="2"/>
  <c r="M192" i="2"/>
  <c r="CB138" i="2"/>
  <c r="BN71" i="2"/>
  <c r="BM162" i="2"/>
  <c r="R146" i="2"/>
  <c r="Y153" i="2"/>
  <c r="R149" i="2"/>
  <c r="CD168" i="2"/>
  <c r="CD144" i="2"/>
  <c r="BG174" i="2"/>
  <c r="BV139" i="2"/>
  <c r="AP204" i="2"/>
  <c r="CJ143" i="2"/>
  <c r="V172" i="2"/>
  <c r="AA48" i="2"/>
  <c r="L189" i="2"/>
  <c r="CO171" i="2"/>
  <c r="CF141" i="2"/>
  <c r="AO166" i="2"/>
  <c r="G70" i="2"/>
  <c r="EZ70" i="2" s="1"/>
  <c r="AW170" i="2"/>
  <c r="AN152" i="2"/>
  <c r="V169" i="2"/>
  <c r="CJ160" i="2"/>
  <c r="U156" i="2"/>
  <c r="BV147" i="2"/>
  <c r="CR131" i="2"/>
  <c r="AU56" i="2"/>
  <c r="BS154" i="2"/>
  <c r="N127" i="2"/>
  <c r="BO169" i="2"/>
  <c r="CQ186" i="2"/>
  <c r="Z63" i="2"/>
  <c r="AW41" i="2"/>
  <c r="BT191" i="2"/>
  <c r="AP170" i="2"/>
  <c r="BJ133" i="2"/>
  <c r="BW205" i="2"/>
  <c r="AP168" i="2"/>
  <c r="BF45" i="2"/>
  <c r="CT204" i="2"/>
  <c r="CP183" i="2"/>
  <c r="CH153" i="2"/>
  <c r="AZ176" i="2"/>
  <c r="CG159" i="2"/>
  <c r="CJ164" i="2"/>
  <c r="O140" i="2"/>
  <c r="BK141" i="2"/>
  <c r="AU127" i="2"/>
  <c r="CJ189" i="2"/>
  <c r="BC185" i="2"/>
  <c r="AI212" i="2"/>
  <c r="CS209" i="2"/>
  <c r="AA164" i="2"/>
  <c r="CP207" i="2"/>
  <c r="AT211" i="2"/>
  <c r="CL193" i="2"/>
  <c r="AJ180" i="2"/>
  <c r="AQ133" i="2"/>
  <c r="R191" i="2"/>
  <c r="BW207" i="2"/>
  <c r="BP176" i="2"/>
  <c r="AL181" i="2"/>
  <c r="CP177" i="2"/>
  <c r="BW211" i="2"/>
  <c r="AW185" i="2"/>
  <c r="BX184" i="2"/>
  <c r="CF167" i="2"/>
  <c r="AI209" i="2"/>
  <c r="BJ162" i="2"/>
  <c r="AA174" i="2"/>
  <c r="CP213" i="2"/>
  <c r="BK194" i="2"/>
  <c r="BG210" i="2"/>
  <c r="CI185" i="2"/>
  <c r="N155" i="2"/>
  <c r="AU209" i="2"/>
  <c r="BG232" i="2"/>
  <c r="CB204" i="2"/>
  <c r="AN232" i="2"/>
  <c r="X202" i="2"/>
  <c r="BL207" i="2"/>
  <c r="AR152" i="2"/>
  <c r="BM146" i="2"/>
  <c r="CD31" i="2"/>
  <c r="BJ190" i="2"/>
  <c r="AM178" i="2"/>
  <c r="AI176" i="2"/>
  <c r="AG188" i="2"/>
  <c r="G173" i="2"/>
  <c r="EZ173" i="2" s="1"/>
  <c r="M184" i="2"/>
  <c r="CS181" i="2"/>
  <c r="BM152" i="2"/>
  <c r="O199" i="2"/>
  <c r="BR195" i="2"/>
  <c r="AL203" i="2"/>
  <c r="AK194" i="2"/>
  <c r="AW174" i="2"/>
  <c r="BH213" i="2"/>
  <c r="BL173" i="2"/>
  <c r="BI175" i="2"/>
  <c r="BT204" i="2"/>
  <c r="CT208" i="2"/>
  <c r="AK182" i="2"/>
  <c r="Y175" i="2"/>
  <c r="AH154" i="2"/>
  <c r="AP184" i="2"/>
  <c r="BZ180" i="2"/>
  <c r="CS198" i="2"/>
  <c r="BA230" i="2"/>
  <c r="CR206" i="2"/>
  <c r="CS228" i="2"/>
  <c r="K142" i="2"/>
  <c r="R132" i="2"/>
  <c r="BD169" i="2"/>
  <c r="CL161" i="2"/>
  <c r="AW156" i="2"/>
  <c r="BO155" i="2"/>
  <c r="CP144" i="2"/>
  <c r="AO204" i="2"/>
  <c r="O200" i="2"/>
  <c r="CI213" i="2"/>
  <c r="CO194" i="2"/>
  <c r="BS210" i="2"/>
  <c r="BV205" i="2"/>
  <c r="I198" i="2"/>
  <c r="R177" i="2"/>
  <c r="W183" i="2"/>
  <c r="AZ190" i="2"/>
  <c r="J174" i="2"/>
  <c r="AV199" i="2"/>
  <c r="N197" i="2"/>
  <c r="CN176" i="2"/>
  <c r="X176" i="2"/>
  <c r="AR212" i="2"/>
  <c r="CK203" i="2"/>
  <c r="AJ176" i="2"/>
  <c r="AA183" i="2"/>
  <c r="BB209" i="2"/>
  <c r="BF205" i="2"/>
  <c r="BM201" i="2"/>
  <c r="CC158" i="2"/>
  <c r="BF186" i="2"/>
  <c r="O192" i="2"/>
  <c r="AA30" i="2"/>
  <c r="S168" i="2"/>
  <c r="BN211" i="2"/>
  <c r="J144" i="2"/>
  <c r="AL201" i="2"/>
  <c r="AY198" i="2"/>
  <c r="Y154" i="2"/>
  <c r="CR182" i="2"/>
  <c r="H187" i="2"/>
  <c r="BG181" i="2"/>
  <c r="AE196" i="2"/>
  <c r="CP186" i="2"/>
  <c r="CN182" i="2"/>
  <c r="BH208" i="2"/>
  <c r="N174" i="2"/>
  <c r="AR196" i="2"/>
  <c r="AG180" i="2"/>
  <c r="BI181" i="2"/>
  <c r="CQ207" i="2"/>
  <c r="AL146" i="2"/>
  <c r="AR191" i="2"/>
  <c r="BA209" i="2"/>
  <c r="BZ207" i="2"/>
  <c r="AM195" i="2"/>
  <c r="BV191" i="2"/>
  <c r="CO188" i="2"/>
  <c r="Y147" i="2"/>
  <c r="H156" i="2"/>
  <c r="CK234" i="2"/>
  <c r="AS206" i="2"/>
  <c r="BQ231" i="2"/>
  <c r="AG176" i="2"/>
  <c r="AB207" i="2"/>
  <c r="BD201" i="2"/>
  <c r="AI177" i="2"/>
  <c r="K164" i="2"/>
  <c r="BX148" i="2"/>
  <c r="BV148" i="2"/>
  <c r="AU152" i="2"/>
  <c r="CE196" i="2"/>
  <c r="BH156" i="2"/>
  <c r="AC155" i="2"/>
  <c r="AG147" i="2"/>
  <c r="CM174" i="2"/>
  <c r="BT198" i="2"/>
  <c r="AN200" i="2"/>
  <c r="CG190" i="2"/>
  <c r="BM195" i="2"/>
  <c r="BH200" i="2"/>
  <c r="CH197" i="2"/>
  <c r="AP192" i="2"/>
  <c r="N179" i="2"/>
  <c r="BU188" i="2"/>
  <c r="BO180" i="2"/>
  <c r="AM198" i="2"/>
  <c r="AW195" i="2"/>
  <c r="CP178" i="2"/>
  <c r="AN163" i="2"/>
  <c r="K188" i="2"/>
  <c r="P201" i="2"/>
  <c r="BQ181" i="2"/>
  <c r="CL210" i="2"/>
  <c r="BK208" i="2"/>
  <c r="U227" i="2"/>
  <c r="AB209" i="2"/>
  <c r="AT225" i="2"/>
  <c r="AN197" i="2"/>
  <c r="G83" i="2"/>
  <c r="EZ83" i="2" s="1"/>
  <c r="AI193" i="2"/>
  <c r="AB189" i="2"/>
  <c r="CA201" i="2"/>
  <c r="I165" i="2"/>
  <c r="BT186" i="2"/>
  <c r="CH196" i="2"/>
  <c r="U194" i="2"/>
  <c r="AH201" i="2"/>
  <c r="CF181" i="2"/>
  <c r="AH195" i="2"/>
  <c r="BD156" i="2"/>
  <c r="AD212" i="2"/>
  <c r="AV154" i="2"/>
  <c r="CN206" i="2"/>
  <c r="AP186" i="2"/>
  <c r="AX213" i="2"/>
  <c r="AC190" i="2"/>
  <c r="BL186" i="2"/>
  <c r="BK144" i="2"/>
  <c r="O190" i="2"/>
  <c r="BF210" i="2"/>
  <c r="AL200" i="2"/>
  <c r="AW193" i="2"/>
  <c r="BE191" i="2"/>
  <c r="AK143" i="2"/>
  <c r="BA199" i="2"/>
  <c r="S199" i="2"/>
  <c r="CK155" i="2"/>
  <c r="AD187" i="2"/>
  <c r="AG183" i="2"/>
  <c r="BY161" i="2"/>
  <c r="AQ145" i="2"/>
  <c r="CD181" i="2"/>
  <c r="BT143" i="2"/>
  <c r="T185" i="2"/>
  <c r="CL202" i="2"/>
  <c r="T182" i="2"/>
  <c r="G179" i="2"/>
  <c r="EZ179" i="2" s="1"/>
  <c r="CF140" i="2"/>
  <c r="AK200" i="2"/>
  <c r="BG171" i="2"/>
  <c r="CL175" i="2"/>
  <c r="AW190" i="2"/>
  <c r="V196" i="2"/>
  <c r="BN184" i="2"/>
  <c r="CF155" i="2"/>
  <c r="BR174" i="2"/>
  <c r="CK185" i="2"/>
  <c r="J205" i="2"/>
  <c r="BG199" i="2"/>
  <c r="K181" i="2"/>
  <c r="CK181" i="2"/>
  <c r="W192" i="2"/>
  <c r="V178" i="2"/>
  <c r="AB212" i="2"/>
  <c r="BD184" i="2"/>
  <c r="AQ193" i="2"/>
  <c r="CO179" i="2"/>
  <c r="S234" i="2"/>
  <c r="CJ177" i="2"/>
  <c r="AK156" i="2"/>
  <c r="CE229" i="2"/>
  <c r="AL161" i="2"/>
  <c r="BD137" i="2"/>
  <c r="U169" i="2"/>
  <c r="AM152" i="2"/>
  <c r="AE209" i="2"/>
  <c r="K190" i="2"/>
  <c r="AY173" i="2"/>
  <c r="BP177" i="2"/>
  <c r="BJ212" i="2"/>
  <c r="Y184" i="2"/>
  <c r="AF199" i="2"/>
  <c r="AM194" i="2"/>
  <c r="AU184" i="2"/>
  <c r="H134" i="2"/>
  <c r="AB190" i="2"/>
  <c r="AA187" i="2"/>
  <c r="AT188" i="2"/>
  <c r="AC171" i="2"/>
  <c r="X191" i="2"/>
  <c r="CA186" i="2"/>
  <c r="AU139" i="2"/>
  <c r="Y193" i="2"/>
  <c r="AO158" i="2"/>
  <c r="BV183" i="2"/>
  <c r="CT200" i="2"/>
  <c r="AO194" i="2"/>
  <c r="BG189" i="2"/>
  <c r="L196" i="2"/>
  <c r="CD155" i="2"/>
  <c r="BL211" i="2"/>
  <c r="BL62" i="2"/>
  <c r="U138" i="2"/>
  <c r="BN142" i="2"/>
  <c r="CB164" i="2"/>
  <c r="BQ185" i="2"/>
  <c r="BJ211" i="2"/>
  <c r="BE194" i="2"/>
  <c r="CY194" i="2" s="1"/>
  <c r="CK189" i="2"/>
  <c r="O198" i="2"/>
  <c r="CI193" i="2"/>
  <c r="Y155" i="2"/>
  <c r="X199" i="2"/>
  <c r="AE153" i="2"/>
  <c r="AF210" i="2"/>
  <c r="AG133" i="2"/>
  <c r="CT210" i="2"/>
  <c r="BQ207" i="2"/>
  <c r="AD208" i="2"/>
  <c r="AK198" i="2"/>
  <c r="CR173" i="2"/>
  <c r="AJ143" i="2"/>
  <c r="CS169" i="2"/>
  <c r="CL201" i="2"/>
  <c r="P206" i="2"/>
  <c r="AC201" i="2"/>
  <c r="AU177" i="2"/>
  <c r="AT180" i="2"/>
  <c r="CT229" i="2"/>
  <c r="CG232" i="2"/>
  <c r="AG190" i="2"/>
  <c r="CI159" i="2"/>
  <c r="Q183" i="2"/>
  <c r="U159" i="2"/>
  <c r="AR189" i="2"/>
  <c r="T156" i="2"/>
  <c r="CE143" i="2"/>
  <c r="J204" i="2"/>
  <c r="BG182" i="2"/>
  <c r="AN199" i="2"/>
  <c r="CP210" i="2"/>
  <c r="BN209" i="2"/>
  <c r="BG153" i="2"/>
  <c r="AU181" i="2"/>
  <c r="CL208" i="2"/>
  <c r="AU183" i="2"/>
  <c r="L156" i="2"/>
  <c r="AB200" i="2"/>
  <c r="BR197" i="2"/>
  <c r="CA203" i="2"/>
  <c r="BZ200" i="2"/>
  <c r="K170" i="2"/>
  <c r="AR205" i="2"/>
  <c r="G203" i="2"/>
  <c r="EZ203" i="2" s="1"/>
  <c r="AB177" i="2"/>
  <c r="AO213" i="2"/>
  <c r="BN206" i="2"/>
  <c r="CT203" i="2"/>
  <c r="H131" i="2"/>
  <c r="AW211" i="2"/>
  <c r="Z187" i="2"/>
  <c r="H155" i="2"/>
  <c r="S181" i="2"/>
  <c r="AC227" i="2"/>
  <c r="Q156" i="2"/>
  <c r="AI175" i="2"/>
  <c r="CE132" i="2"/>
  <c r="CD141" i="2"/>
  <c r="AG126" i="2"/>
  <c r="P199" i="2"/>
  <c r="AA197" i="2"/>
  <c r="BQ194" i="2"/>
  <c r="BR149" i="2"/>
  <c r="Z164" i="2"/>
  <c r="BJ207" i="2"/>
  <c r="BY180" i="2"/>
  <c r="CB186" i="2"/>
  <c r="J182" i="2"/>
  <c r="AQ127" i="2"/>
  <c r="P172" i="2"/>
  <c r="CB177" i="2"/>
  <c r="R192" i="2"/>
  <c r="X175" i="2"/>
  <c r="BQ206" i="2"/>
  <c r="BQ184" i="2"/>
  <c r="CR181" i="2"/>
  <c r="BV172" i="2"/>
  <c r="CH186" i="2"/>
  <c r="Z184" i="2"/>
  <c r="AG202" i="2"/>
  <c r="AX194" i="2"/>
  <c r="AU187" i="2"/>
  <c r="CR184" i="2"/>
  <c r="AA137" i="2"/>
  <c r="CC187" i="2"/>
  <c r="CG205" i="2"/>
  <c r="AS212" i="2"/>
  <c r="AB179" i="2"/>
  <c r="AK201" i="2"/>
  <c r="CQ189" i="2"/>
  <c r="BJ172" i="2"/>
  <c r="BE161" i="2"/>
  <c r="R183" i="2"/>
  <c r="AD181" i="2"/>
  <c r="AT166" i="2"/>
  <c r="I211" i="2"/>
  <c r="X193" i="2"/>
  <c r="W177" i="2"/>
  <c r="CD211" i="2"/>
  <c r="CE154" i="2"/>
  <c r="CT28" i="2"/>
  <c r="L192" i="2"/>
  <c r="BQ190" i="2"/>
  <c r="AF197" i="2"/>
  <c r="BH177" i="2"/>
  <c r="G78" i="2"/>
  <c r="EZ78" i="2" s="1"/>
  <c r="CR140" i="2"/>
  <c r="CD166" i="2"/>
  <c r="L168" i="2"/>
  <c r="CM142" i="2"/>
  <c r="BP30" i="2"/>
  <c r="AA144" i="2"/>
  <c r="CD169" i="2"/>
  <c r="R165" i="2"/>
  <c r="CN165" i="2"/>
  <c r="CE161" i="2"/>
  <c r="BD50" i="2"/>
  <c r="Z159" i="2"/>
  <c r="CL134" i="2"/>
  <c r="AV127" i="2"/>
  <c r="CO150" i="2"/>
  <c r="CQ165" i="2"/>
  <c r="BM75" i="2"/>
  <c r="BB36" i="2"/>
  <c r="M177" i="2"/>
  <c r="BZ211" i="2"/>
  <c r="BV47" i="2"/>
  <c r="I144" i="2"/>
  <c r="CQ69" i="2"/>
  <c r="I159" i="2"/>
  <c r="T143" i="2"/>
  <c r="CA149" i="2"/>
  <c r="AQ177" i="2"/>
  <c r="AM46" i="2"/>
  <c r="AM148" i="2"/>
  <c r="Q127" i="2"/>
  <c r="AS161" i="2"/>
  <c r="AQ154" i="2"/>
  <c r="BF148" i="2"/>
  <c r="Q34" i="2"/>
  <c r="CP158" i="2"/>
  <c r="BN194" i="2"/>
  <c r="BM165" i="2"/>
  <c r="AI211" i="2"/>
  <c r="CT33" i="2"/>
  <c r="BB162" i="2"/>
  <c r="CH67" i="2"/>
  <c r="AY133" i="2"/>
  <c r="N145" i="2"/>
  <c r="AW49" i="2"/>
  <c r="BN186" i="2"/>
  <c r="CS33" i="2"/>
  <c r="AO126" i="2"/>
  <c r="BI177" i="2"/>
  <c r="AN207" i="2"/>
  <c r="AF161" i="2"/>
  <c r="T199" i="2"/>
  <c r="AY144" i="2"/>
  <c r="BS61" i="2"/>
  <c r="AJ196" i="2"/>
  <c r="AJ164" i="2"/>
  <c r="AJ173" i="2"/>
  <c r="CO175" i="2"/>
  <c r="BB137" i="2"/>
  <c r="CI26" i="2"/>
  <c r="M154" i="2"/>
  <c r="AY199" i="2"/>
  <c r="CT167" i="2"/>
  <c r="BT182" i="2"/>
  <c r="W140" i="2"/>
  <c r="AZ33" i="2"/>
  <c r="CS147" i="2"/>
  <c r="CH126" i="2"/>
  <c r="BU150" i="2"/>
  <c r="BD162" i="2"/>
  <c r="AC148" i="2"/>
  <c r="AB198" i="2"/>
  <c r="CT178" i="2"/>
  <c r="AO207" i="2"/>
  <c r="O163" i="2"/>
  <c r="BM208" i="2"/>
  <c r="BH206" i="2"/>
  <c r="AU193" i="2"/>
  <c r="BB175" i="2"/>
  <c r="Z188" i="2"/>
  <c r="Q185" i="2"/>
  <c r="AG209" i="2"/>
  <c r="CR178" i="2"/>
  <c r="BQ176" i="2"/>
  <c r="AX188" i="2"/>
  <c r="AS204" i="2"/>
  <c r="J180" i="2"/>
  <c r="AJ211" i="2"/>
  <c r="BB207" i="2"/>
  <c r="BN205" i="2"/>
  <c r="I182" i="2"/>
  <c r="AP210" i="2"/>
  <c r="BG139" i="2"/>
  <c r="CF188" i="2"/>
  <c r="BS192" i="2"/>
  <c r="BY186" i="2"/>
  <c r="L212" i="2"/>
  <c r="G186" i="2"/>
  <c r="EZ186" i="2" s="1"/>
  <c r="AL227" i="2"/>
  <c r="AS194" i="2"/>
  <c r="CE191" i="2"/>
  <c r="U202" i="2"/>
  <c r="BR27" i="2"/>
  <c r="CL190" i="2"/>
  <c r="AS188" i="2"/>
  <c r="CS148" i="2"/>
  <c r="BM155" i="2"/>
  <c r="BK199" i="2"/>
  <c r="T183" i="2"/>
  <c r="BU175" i="2"/>
  <c r="AD178" i="2"/>
  <c r="BT183" i="2"/>
  <c r="Y159" i="2"/>
  <c r="AF194" i="2"/>
  <c r="AS149" i="2"/>
  <c r="BT188" i="2"/>
  <c r="AJ213" i="2"/>
  <c r="AN188" i="2"/>
  <c r="AN209" i="2"/>
  <c r="BS180" i="2"/>
  <c r="CN211" i="2"/>
  <c r="BJ171" i="2"/>
  <c r="BL201" i="2"/>
  <c r="AS155" i="2"/>
  <c r="BH212" i="2"/>
  <c r="I200" i="2"/>
  <c r="S178" i="2"/>
  <c r="BC175" i="2"/>
  <c r="CO192" i="2"/>
  <c r="BQ198" i="2"/>
  <c r="AM228" i="2"/>
  <c r="CC211" i="2"/>
  <c r="CG188" i="2"/>
  <c r="U184" i="2"/>
  <c r="CI32" i="2"/>
  <c r="AW163" i="2"/>
  <c r="AG154" i="2"/>
  <c r="CB171" i="2"/>
  <c r="AS199" i="2"/>
  <c r="AC181" i="2"/>
  <c r="X207" i="2"/>
  <c r="K198" i="2"/>
  <c r="AL208" i="2"/>
  <c r="G200" i="2"/>
  <c r="EZ200" i="2" s="1"/>
  <c r="CQ180" i="2"/>
  <c r="AV156" i="2"/>
  <c r="BY184" i="2"/>
  <c r="CH194" i="2"/>
  <c r="CC189" i="2"/>
  <c r="CO161" i="2"/>
  <c r="BU199" i="2"/>
  <c r="AQ152" i="2"/>
  <c r="AR202" i="2"/>
  <c r="AJ178" i="2"/>
  <c r="S212" i="2"/>
  <c r="BF203" i="2"/>
  <c r="CR150" i="2"/>
  <c r="L206" i="2"/>
  <c r="CS179" i="2"/>
  <c r="AG230" i="2"/>
  <c r="CN179" i="2"/>
  <c r="BK186" i="2"/>
  <c r="T175" i="2"/>
  <c r="Z30" i="2"/>
  <c r="BR172" i="2"/>
  <c r="AY160" i="2"/>
  <c r="AR150" i="2"/>
  <c r="AL195" i="2"/>
  <c r="AC173" i="2"/>
  <c r="P185" i="2"/>
  <c r="AT181" i="2"/>
  <c r="CL195" i="2"/>
  <c r="AT176" i="2"/>
  <c r="AZ191" i="2"/>
  <c r="AO189" i="2"/>
  <c r="X183" i="2"/>
  <c r="S205" i="2"/>
  <c r="AB202" i="2"/>
  <c r="AA210" i="2"/>
  <c r="CF200" i="2"/>
  <c r="CO180" i="2"/>
  <c r="BP178" i="2"/>
  <c r="BW195" i="2"/>
  <c r="BW201" i="2"/>
  <c r="AM187" i="2"/>
  <c r="J184" i="2"/>
  <c r="AN208" i="2"/>
  <c r="CB190" i="2"/>
  <c r="BM186" i="2"/>
  <c r="BH182" i="2"/>
  <c r="BB147" i="2"/>
  <c r="CO153" i="2"/>
  <c r="BD188" i="2"/>
  <c r="BT199" i="2"/>
  <c r="CK232" i="2"/>
  <c r="CR201" i="2"/>
  <c r="V229" i="2"/>
  <c r="BI210" i="2"/>
  <c r="V147" i="2"/>
  <c r="CG137" i="2"/>
  <c r="G217" i="2"/>
  <c r="EZ217" i="2" s="1"/>
  <c r="AE200" i="2"/>
  <c r="AT174" i="2"/>
  <c r="BK188" i="2"/>
  <c r="BZ174" i="2"/>
  <c r="CT202" i="2"/>
  <c r="AQ134" i="2"/>
  <c r="CJ194" i="2"/>
  <c r="AW165" i="2"/>
  <c r="CJ212" i="2"/>
  <c r="CA184" i="2"/>
  <c r="S196" i="2"/>
  <c r="BH193" i="2"/>
  <c r="AF211" i="2"/>
  <c r="V185" i="2"/>
  <c r="CP190" i="2"/>
  <c r="CI200" i="2"/>
  <c r="V174" i="2"/>
  <c r="AK191" i="2"/>
  <c r="CJ179" i="2"/>
  <c r="AS156" i="2"/>
  <c r="CN155" i="2"/>
  <c r="BZ184" i="2"/>
  <c r="AE185" i="2"/>
  <c r="H194" i="2"/>
  <c r="CS186" i="2"/>
  <c r="AB205" i="2"/>
  <c r="CE200" i="2"/>
  <c r="BI184" i="2"/>
  <c r="L203" i="2"/>
  <c r="U203" i="2"/>
  <c r="BG205" i="2"/>
  <c r="AC57" i="2"/>
  <c r="BQ144" i="2"/>
  <c r="AP155" i="2"/>
  <c r="AB188" i="2"/>
  <c r="W127" i="2"/>
  <c r="BY210" i="2"/>
  <c r="BF197" i="2"/>
  <c r="W191" i="2"/>
  <c r="O187" i="2"/>
  <c r="CA195" i="2"/>
  <c r="CL186" i="2"/>
  <c r="BE192" i="2"/>
  <c r="BP189" i="2"/>
  <c r="BP191" i="2"/>
  <c r="AX205" i="2"/>
  <c r="BR29" i="2"/>
  <c r="CD183" i="2"/>
  <c r="BI199" i="2"/>
  <c r="AV182" i="2"/>
  <c r="AZ207" i="2"/>
  <c r="CS185" i="2"/>
  <c r="CR180" i="2"/>
  <c r="BU201" i="2"/>
  <c r="BH187" i="2"/>
  <c r="J140" i="2"/>
  <c r="BZ177" i="2"/>
  <c r="N193" i="2"/>
  <c r="BF188" i="2"/>
  <c r="AK183" i="2"/>
  <c r="CA196" i="2"/>
  <c r="R193" i="2"/>
  <c r="BA211" i="2"/>
  <c r="BN180" i="2"/>
  <c r="J185" i="2"/>
  <c r="Q174" i="2"/>
  <c r="BW170" i="2"/>
  <c r="W150" i="2"/>
  <c r="AL209" i="2"/>
  <c r="BB193" i="2"/>
  <c r="BI178" i="2"/>
  <c r="BX177" i="2"/>
  <c r="BA208" i="2"/>
  <c r="AR198" i="2"/>
  <c r="BO195" i="2"/>
  <c r="BF162" i="2"/>
  <c r="Z210" i="2"/>
  <c r="I154" i="2"/>
  <c r="AZ197" i="2"/>
  <c r="I179" i="2"/>
  <c r="AP213" i="2"/>
  <c r="AV208" i="2"/>
  <c r="AQ186" i="2"/>
  <c r="R202" i="2"/>
  <c r="AL198" i="2"/>
  <c r="BL194" i="2"/>
  <c r="AR184" i="2"/>
  <c r="CD178" i="2"/>
  <c r="AD156" i="2"/>
  <c r="CN212" i="2"/>
  <c r="BZ209" i="2"/>
  <c r="Z204" i="2"/>
  <c r="AD205" i="2"/>
  <c r="BU211" i="2"/>
  <c r="T206" i="2"/>
  <c r="CG186" i="2"/>
  <c r="CM202" i="2"/>
  <c r="AB183" i="2"/>
  <c r="BS230" i="2"/>
  <c r="BV200" i="2"/>
  <c r="CI207" i="2"/>
  <c r="BI138" i="2"/>
  <c r="BL146" i="2"/>
  <c r="AT144" i="2"/>
  <c r="BH139" i="2"/>
  <c r="Y202" i="2"/>
  <c r="X185" i="2"/>
  <c r="AM213" i="2"/>
  <c r="AQ208" i="2"/>
  <c r="AH179" i="2"/>
  <c r="CI211" i="2"/>
  <c r="AX180" i="2"/>
  <c r="BL195" i="2"/>
  <c r="O191" i="2"/>
  <c r="M152" i="2"/>
  <c r="AZ183" i="2"/>
  <c r="BD182" i="2"/>
  <c r="U183" i="2"/>
  <c r="BC189" i="2"/>
  <c r="AF209" i="2"/>
  <c r="V127" i="2"/>
  <c r="AN177" i="2"/>
  <c r="AA181" i="2"/>
  <c r="CM176" i="2"/>
  <c r="CN197" i="2"/>
  <c r="R196" i="2"/>
  <c r="AB199" i="2"/>
  <c r="CI232" i="2"/>
  <c r="CA228" i="2"/>
  <c r="BN197" i="2"/>
  <c r="BG191" i="2"/>
  <c r="CH152" i="2"/>
  <c r="H174" i="2"/>
  <c r="CG167" i="2"/>
  <c r="V145" i="2"/>
  <c r="AV167" i="2"/>
  <c r="CT180" i="2"/>
  <c r="BO153" i="2"/>
  <c r="AG192" i="2"/>
  <c r="N198" i="2"/>
  <c r="BN190" i="2"/>
  <c r="AS186" i="2"/>
  <c r="CO212" i="2"/>
  <c r="BI203" i="2"/>
  <c r="BB213" i="2"/>
  <c r="Q143" i="2"/>
  <c r="AQ205" i="2"/>
  <c r="I151" i="2"/>
  <c r="CF156" i="2"/>
  <c r="AD193" i="2"/>
  <c r="S211" i="2"/>
  <c r="AE207" i="2"/>
  <c r="BX194" i="2"/>
  <c r="CQ192" i="2"/>
  <c r="AT169" i="2"/>
  <c r="AO203" i="2"/>
  <c r="AF201" i="2"/>
  <c r="CE173" i="2"/>
  <c r="AL179" i="2"/>
  <c r="AS177" i="2"/>
  <c r="BQ204" i="2"/>
  <c r="AE178" i="2"/>
  <c r="AX203" i="2"/>
  <c r="BV154" i="2"/>
  <c r="CG144" i="2"/>
  <c r="CC166" i="2"/>
  <c r="AO134" i="2"/>
  <c r="CM178" i="2"/>
  <c r="R154" i="2"/>
  <c r="CK212" i="2"/>
  <c r="BE198" i="2"/>
  <c r="BZ170" i="2"/>
  <c r="CI156" i="2"/>
  <c r="L205" i="2"/>
  <c r="BO200" i="2"/>
  <c r="AX146" i="2"/>
  <c r="CS151" i="2"/>
  <c r="AU196" i="2"/>
  <c r="CP211" i="2"/>
  <c r="BN193" i="2"/>
  <c r="AM181" i="2"/>
  <c r="AV198" i="2"/>
  <c r="AW161" i="2"/>
  <c r="BK200" i="2"/>
  <c r="CF48" i="2"/>
  <c r="BV190" i="2"/>
  <c r="CM205" i="2"/>
  <c r="AD201" i="2"/>
  <c r="R188" i="2"/>
  <c r="CP209" i="2"/>
  <c r="W206" i="2"/>
  <c r="CI180" i="2"/>
  <c r="CF226" i="2"/>
  <c r="R211" i="2"/>
  <c r="CL179" i="2"/>
  <c r="CH198" i="2"/>
  <c r="AJ158" i="2"/>
  <c r="P160" i="2"/>
  <c r="W133" i="2"/>
  <c r="BT144" i="2"/>
  <c r="AM190" i="2"/>
  <c r="W178" i="2"/>
  <c r="BD205" i="2"/>
  <c r="CF203" i="2"/>
  <c r="I141" i="2"/>
  <c r="N200" i="2"/>
  <c r="AF205" i="2"/>
  <c r="AH212" i="2"/>
  <c r="AM182" i="2"/>
  <c r="AJ179" i="2"/>
  <c r="CN167" i="2"/>
  <c r="CS213" i="2"/>
  <c r="BE156" i="2"/>
  <c r="BH176" i="2"/>
  <c r="CK201" i="2"/>
  <c r="BL179" i="2"/>
  <c r="O172" i="2"/>
  <c r="BR181" i="2"/>
  <c r="CQ154" i="2"/>
  <c r="CI154" i="2"/>
  <c r="CI186" i="2"/>
  <c r="CQ182" i="2"/>
  <c r="Y212" i="2"/>
  <c r="CD191" i="2"/>
  <c r="AM189" i="2"/>
  <c r="AH194" i="2"/>
  <c r="K192" i="2"/>
  <c r="BZ175" i="2"/>
  <c r="CN161" i="2"/>
  <c r="H184" i="2"/>
  <c r="J196" i="2"/>
  <c r="AP185" i="2"/>
  <c r="M178" i="2"/>
  <c r="AW176" i="2"/>
  <c r="Q160" i="2"/>
  <c r="AG131" i="2"/>
  <c r="CL188" i="2"/>
  <c r="BV204" i="2"/>
  <c r="W180" i="2"/>
  <c r="I205" i="2"/>
  <c r="BD154" i="2"/>
  <c r="CF211" i="2"/>
  <c r="BD181" i="2"/>
  <c r="BD198" i="2"/>
  <c r="CX198" i="2" s="1"/>
  <c r="BB143" i="2"/>
  <c r="P209" i="2"/>
  <c r="BW175" i="2"/>
  <c r="CI203" i="2"/>
  <c r="BZ203" i="2"/>
  <c r="CQ202" i="2"/>
  <c r="S177" i="2"/>
  <c r="CE211" i="2"/>
  <c r="AI199" i="2"/>
  <c r="AX199" i="2"/>
  <c r="H200" i="2"/>
  <c r="BB196" i="2"/>
  <c r="AO162" i="2"/>
  <c r="U205" i="2"/>
  <c r="CL209" i="2"/>
  <c r="AQ201" i="2"/>
  <c r="CT177" i="2"/>
  <c r="CJ227" i="2"/>
  <c r="CL212" i="2"/>
  <c r="CF216" i="2"/>
  <c r="BZ119" i="2"/>
  <c r="BJ230" i="2"/>
  <c r="O221" i="2"/>
  <c r="BK224" i="2"/>
  <c r="CH128" i="2"/>
  <c r="AH135" i="2"/>
  <c r="AZ219" i="2"/>
  <c r="V215" i="2"/>
  <c r="AD235" i="2"/>
  <c r="BI123" i="2"/>
  <c r="BO103" i="2"/>
  <c r="CC215" i="2"/>
  <c r="CJ215" i="2"/>
  <c r="BD235" i="2"/>
  <c r="AV230" i="2"/>
  <c r="AO136" i="2"/>
  <c r="CM157" i="2"/>
  <c r="AA88" i="2"/>
  <c r="O101" i="2"/>
  <c r="AC104" i="2"/>
  <c r="AC96" i="2"/>
  <c r="BE77" i="2"/>
  <c r="AX77" i="2"/>
  <c r="BN114" i="2"/>
  <c r="AS74" i="2"/>
  <c r="BC106" i="2"/>
  <c r="AU73" i="2"/>
  <c r="AX106" i="2"/>
  <c r="X90" i="2"/>
  <c r="BB112" i="2"/>
  <c r="BS99" i="2"/>
  <c r="AS96" i="2"/>
  <c r="CD79" i="2"/>
  <c r="BB73" i="2"/>
  <c r="AB98" i="2"/>
  <c r="V193" i="2"/>
  <c r="CP157" i="2"/>
  <c r="K216" i="2"/>
  <c r="AW128" i="2"/>
  <c r="CL224" i="2"/>
  <c r="BE108" i="2"/>
  <c r="AR136" i="2"/>
  <c r="AC118" i="2"/>
  <c r="AU235" i="2"/>
  <c r="BP136" i="2"/>
  <c r="BJ215" i="2"/>
  <c r="AO118" i="2"/>
  <c r="BO106" i="2"/>
  <c r="BX112" i="2"/>
  <c r="BN130" i="2"/>
  <c r="H229" i="2"/>
  <c r="O223" i="2"/>
  <c r="BY100" i="2"/>
  <c r="CL129" i="2"/>
  <c r="AE114" i="2"/>
  <c r="BQ113" i="2"/>
  <c r="AZ121" i="2"/>
  <c r="CF104" i="2"/>
  <c r="L120" i="2"/>
  <c r="M218" i="2"/>
  <c r="AN115" i="2"/>
  <c r="CQ125" i="2"/>
  <c r="AO87" i="2"/>
  <c r="AW106" i="2"/>
  <c r="J85" i="2"/>
  <c r="CQ80" i="2"/>
  <c r="T215" i="2"/>
  <c r="AA85" i="2"/>
  <c r="AC128" i="2"/>
  <c r="CF76" i="2"/>
  <c r="BS47" i="2"/>
  <c r="CJ96" i="2"/>
  <c r="X100" i="2"/>
  <c r="AP98" i="2"/>
  <c r="AW121" i="2"/>
  <c r="BM93" i="2"/>
  <c r="BQ155" i="2"/>
  <c r="AA109" i="2"/>
  <c r="BN218" i="2"/>
  <c r="AS129" i="2"/>
  <c r="AP129" i="2"/>
  <c r="AU224" i="2"/>
  <c r="BF221" i="2"/>
  <c r="R232" i="2"/>
  <c r="CC115" i="2"/>
  <c r="M230" i="2"/>
  <c r="BN224" i="2"/>
  <c r="AT120" i="2"/>
  <c r="BV121" i="2"/>
  <c r="CD222" i="2"/>
  <c r="BF222" i="2"/>
  <c r="AJ113" i="2"/>
  <c r="CN227" i="2"/>
  <c r="AY128" i="2"/>
  <c r="BY119" i="2"/>
  <c r="I105" i="2"/>
  <c r="AZ221" i="2"/>
  <c r="BU115" i="2"/>
  <c r="CO157" i="2"/>
  <c r="H103" i="2"/>
  <c r="CR115" i="2"/>
  <c r="CF100" i="2"/>
  <c r="N128" i="2"/>
  <c r="CE217" i="2"/>
  <c r="S157" i="2"/>
  <c r="I99" i="2"/>
  <c r="CT93" i="2"/>
  <c r="R91" i="2"/>
  <c r="AG56" i="2"/>
  <c r="BF135" i="2"/>
  <c r="CE98" i="2"/>
  <c r="O136" i="2"/>
  <c r="CS71" i="2"/>
  <c r="W109" i="2"/>
  <c r="T109" i="2"/>
  <c r="R103" i="2"/>
  <c r="AZ104" i="2"/>
  <c r="AG234" i="2"/>
  <c r="BJ214" i="2"/>
  <c r="BQ107" i="2"/>
  <c r="AS115" i="2"/>
  <c r="CO235" i="2"/>
  <c r="BI223" i="2"/>
  <c r="AX111" i="2"/>
  <c r="CA218" i="2"/>
  <c r="AW215" i="2"/>
  <c r="CD109" i="2"/>
  <c r="BA214" i="2"/>
  <c r="AF218" i="2"/>
  <c r="CT231" i="2"/>
  <c r="AC235" i="2"/>
  <c r="BQ227" i="2"/>
  <c r="CE218" i="2"/>
  <c r="CJ219" i="2"/>
  <c r="X125" i="2"/>
  <c r="CD123" i="2"/>
  <c r="BU225" i="2"/>
  <c r="BU128" i="2"/>
  <c r="AW80" i="2"/>
  <c r="AV84" i="2"/>
  <c r="AJ96" i="2"/>
  <c r="AZ95" i="2"/>
  <c r="CK58" i="2"/>
  <c r="BW80" i="2"/>
  <c r="U93" i="2"/>
  <c r="AK85" i="2"/>
  <c r="BC111" i="2"/>
  <c r="AH111" i="2"/>
  <c r="CM120" i="2"/>
  <c r="BV122" i="2"/>
  <c r="CO92" i="2"/>
  <c r="BP115" i="2"/>
  <c r="BV78" i="2"/>
  <c r="AF94" i="2"/>
  <c r="AL62" i="2"/>
  <c r="BL83" i="2"/>
  <c r="AG156" i="2"/>
  <c r="S228" i="2"/>
  <c r="CD231" i="2"/>
  <c r="AK231" i="2"/>
  <c r="AT233" i="2"/>
  <c r="AK226" i="2"/>
  <c r="BD217" i="2"/>
  <c r="AZ114" i="2"/>
  <c r="BS215" i="2"/>
  <c r="BK223" i="2"/>
  <c r="BG118" i="2"/>
  <c r="BB232" i="2"/>
  <c r="AA223" i="2"/>
  <c r="AI130" i="2"/>
  <c r="K225" i="2"/>
  <c r="CO215" i="2"/>
  <c r="CO231" i="2"/>
  <c r="AA114" i="2"/>
  <c r="CN107" i="2"/>
  <c r="P107" i="2"/>
  <c r="CA84" i="2"/>
  <c r="J89" i="2"/>
  <c r="AF95" i="2"/>
  <c r="BA97" i="2"/>
  <c r="BA84" i="2"/>
  <c r="BP78" i="2"/>
  <c r="K224" i="2"/>
  <c r="BO118" i="2"/>
  <c r="CT110" i="2"/>
  <c r="M111" i="2"/>
  <c r="BH97" i="2"/>
  <c r="AU107" i="2"/>
  <c r="BZ130" i="2"/>
  <c r="BJ100" i="2"/>
  <c r="AW89" i="2"/>
  <c r="AD104" i="2"/>
  <c r="BS102" i="2"/>
  <c r="AI205" i="2"/>
  <c r="CQ233" i="2"/>
  <c r="CO221" i="2"/>
  <c r="BE125" i="2"/>
  <c r="BO231" i="2"/>
  <c r="AX223" i="2"/>
  <c r="CC214" i="2"/>
  <c r="J235" i="2"/>
  <c r="CC233" i="2"/>
  <c r="CC220" i="2"/>
  <c r="CR233" i="2"/>
  <c r="AH227" i="2"/>
  <c r="BT216" i="2"/>
  <c r="AS103" i="2"/>
  <c r="Z215" i="2"/>
  <c r="L230" i="2"/>
  <c r="CF135" i="2"/>
  <c r="BR109" i="2"/>
  <c r="BO224" i="2"/>
  <c r="BE76" i="2"/>
  <c r="CA80" i="2"/>
  <c r="Q119" i="2"/>
  <c r="AT99" i="2"/>
  <c r="CL102" i="2"/>
  <c r="Y89" i="2"/>
  <c r="BA78" i="2"/>
  <c r="CR112" i="2"/>
  <c r="CT118" i="2"/>
  <c r="AG104" i="2"/>
  <c r="CO87" i="2"/>
  <c r="N90" i="2"/>
  <c r="P48" i="2"/>
  <c r="AM114" i="2"/>
  <c r="U97" i="2"/>
  <c r="AY70" i="2"/>
  <c r="AG130" i="2"/>
  <c r="BY101" i="2"/>
  <c r="AC82" i="2"/>
  <c r="BO112" i="2"/>
  <c r="AR91" i="2"/>
  <c r="M94" i="2"/>
  <c r="CS136" i="2"/>
  <c r="AB230" i="2"/>
  <c r="AQ225" i="2"/>
  <c r="AF234" i="2"/>
  <c r="AN217" i="2"/>
  <c r="BM218" i="2"/>
  <c r="AZ129" i="2"/>
  <c r="L223" i="2"/>
  <c r="BA110" i="2"/>
  <c r="CS111" i="2"/>
  <c r="CT222" i="2"/>
  <c r="N235" i="2"/>
  <c r="BO230" i="2"/>
  <c r="CE227" i="2"/>
  <c r="AF225" i="2"/>
  <c r="BG222" i="2"/>
  <c r="BV214" i="2"/>
  <c r="BL216" i="2"/>
  <c r="AA219" i="2"/>
  <c r="CC136" i="2"/>
  <c r="V100" i="2"/>
  <c r="T97" i="2"/>
  <c r="CS91" i="2"/>
  <c r="CR79" i="2"/>
  <c r="AC80" i="2"/>
  <c r="BS54" i="2"/>
  <c r="Q98" i="2"/>
  <c r="CI101" i="2"/>
  <c r="CH214" i="2"/>
  <c r="BK55" i="2"/>
  <c r="AT108" i="2"/>
  <c r="AW122" i="2"/>
  <c r="AY112" i="2"/>
  <c r="AM110" i="2"/>
  <c r="BL101" i="2"/>
  <c r="Q125" i="2"/>
  <c r="CP103" i="2"/>
  <c r="AP214" i="2"/>
  <c r="I80" i="2"/>
  <c r="AY94" i="2"/>
  <c r="BT110" i="2"/>
  <c r="H213" i="2"/>
  <c r="J233" i="2"/>
  <c r="BN215" i="2"/>
  <c r="S216" i="2"/>
  <c r="AJ125" i="2"/>
  <c r="I110" i="2"/>
  <c r="CI128" i="2"/>
  <c r="CB223" i="2"/>
  <c r="CF118" i="2"/>
  <c r="AV233" i="2"/>
  <c r="CP226" i="2"/>
  <c r="BN121" i="2"/>
  <c r="BJ104" i="2"/>
  <c r="CS232" i="2"/>
  <c r="J225" i="2"/>
  <c r="BQ228" i="2"/>
  <c r="AR226" i="2"/>
  <c r="L99" i="2"/>
  <c r="AG226" i="2"/>
  <c r="BA215" i="2"/>
  <c r="AA129" i="2"/>
  <c r="AH220" i="2"/>
  <c r="AE75" i="2"/>
  <c r="O69" i="2"/>
  <c r="BB216" i="2"/>
  <c r="CK220" i="2"/>
  <c r="AW101" i="2"/>
  <c r="BQ223" i="2"/>
  <c r="AG83" i="2"/>
  <c r="BZ103" i="2"/>
  <c r="AG121" i="2"/>
  <c r="AK108" i="2"/>
  <c r="Q223" i="2"/>
  <c r="Z83" i="2"/>
  <c r="CD223" i="2"/>
  <c r="CS86" i="2"/>
  <c r="BN80" i="2"/>
  <c r="X89" i="2"/>
  <c r="BW120" i="2"/>
  <c r="CQ109" i="2"/>
  <c r="K57" i="2"/>
  <c r="BS123" i="2"/>
  <c r="CB84" i="2"/>
  <c r="AC228" i="2"/>
  <c r="AX234" i="2"/>
  <c r="K233" i="2"/>
  <c r="BR135" i="2"/>
  <c r="BZ115" i="2"/>
  <c r="AY215" i="2"/>
  <c r="BX235" i="2"/>
  <c r="CT111" i="2"/>
  <c r="AD116" i="2"/>
  <c r="CS226" i="2"/>
  <c r="BH113" i="2"/>
  <c r="H223" i="2"/>
  <c r="BZ217" i="2"/>
  <c r="CH123" i="2"/>
  <c r="BC89" i="2"/>
  <c r="Y80" i="2"/>
  <c r="CF94" i="2"/>
  <c r="AS218" i="2"/>
  <c r="CG50" i="2"/>
  <c r="AR109" i="2"/>
  <c r="AU87" i="2"/>
  <c r="BQ91" i="2"/>
  <c r="AP74" i="2"/>
  <c r="BZ102" i="2"/>
  <c r="CE122" i="2"/>
  <c r="BM118" i="2"/>
  <c r="BG106" i="2"/>
  <c r="BG93" i="2"/>
  <c r="CK98" i="2"/>
  <c r="O105" i="2"/>
  <c r="AY91" i="2"/>
  <c r="AZ87" i="2"/>
  <c r="AD105" i="2"/>
  <c r="BR92" i="2"/>
  <c r="BZ74" i="2"/>
  <c r="BI195" i="2"/>
  <c r="M226" i="2"/>
  <c r="AT223" i="2"/>
  <c r="BB234" i="2"/>
  <c r="AR135" i="2"/>
  <c r="BF230" i="2"/>
  <c r="AE225" i="2"/>
  <c r="AJ99" i="2"/>
  <c r="M232" i="2"/>
  <c r="AS226" i="2"/>
  <c r="BR217" i="2"/>
  <c r="BI229" i="2"/>
  <c r="CC225" i="2"/>
  <c r="S122" i="2"/>
  <c r="P118" i="2"/>
  <c r="CG99" i="2"/>
  <c r="CK230" i="2"/>
  <c r="BK107" i="2"/>
  <c r="AK100" i="2"/>
  <c r="BC223" i="2"/>
  <c r="BB110" i="2"/>
  <c r="CG123" i="2"/>
  <c r="P106" i="2"/>
  <c r="AN92" i="2"/>
  <c r="BY67" i="2"/>
  <c r="BK124" i="2"/>
  <c r="Z84" i="2"/>
  <c r="CA101" i="2"/>
  <c r="Q91" i="2"/>
  <c r="AC93" i="2"/>
  <c r="CT88" i="2"/>
  <c r="BF117" i="2"/>
  <c r="U94" i="2"/>
  <c r="AJ59" i="2"/>
  <c r="CC235" i="2"/>
  <c r="BR93" i="2"/>
  <c r="Y214" i="2"/>
  <c r="AT128" i="2"/>
  <c r="AP176" i="2"/>
  <c r="BJ136" i="2"/>
  <c r="AG221" i="2"/>
  <c r="BR234" i="2"/>
  <c r="BS130" i="2"/>
  <c r="BW121" i="2"/>
  <c r="CF103" i="2"/>
  <c r="BS234" i="2"/>
  <c r="BQ233" i="2"/>
  <c r="AR227" i="2"/>
  <c r="BG228" i="2"/>
  <c r="BW234" i="2"/>
  <c r="BG226" i="2"/>
  <c r="CN114" i="2"/>
  <c r="U111" i="2"/>
  <c r="BU228" i="2"/>
  <c r="BF120" i="2"/>
  <c r="AV229" i="2"/>
  <c r="L57" i="2"/>
  <c r="AM130" i="2"/>
  <c r="CS113" i="2"/>
  <c r="CF99" i="2"/>
  <c r="AO123" i="2"/>
  <c r="CN90" i="2"/>
  <c r="BV76" i="2"/>
  <c r="BG220" i="2"/>
  <c r="BC227" i="2"/>
  <c r="CF107" i="2"/>
  <c r="CE90" i="2"/>
  <c r="CI90" i="2"/>
  <c r="CN80" i="2"/>
  <c r="AL67" i="2"/>
  <c r="CG115" i="2"/>
  <c r="BO93" i="2"/>
  <c r="BP69" i="2"/>
  <c r="CT228" i="2"/>
  <c r="CN104" i="2"/>
  <c r="AX113" i="2"/>
  <c r="CJ121" i="2"/>
  <c r="BJ225" i="2"/>
  <c r="W157" i="2"/>
  <c r="CP228" i="2"/>
  <c r="Z221" i="2"/>
  <c r="CI130" i="2"/>
  <c r="CQ118" i="2"/>
  <c r="CG220" i="2"/>
  <c r="BJ124" i="2"/>
  <c r="AX215" i="2"/>
  <c r="V214" i="2"/>
  <c r="AG229" i="2"/>
  <c r="M220" i="2"/>
  <c r="AH221" i="2"/>
  <c r="AW130" i="2"/>
  <c r="AB136" i="2"/>
  <c r="H218" i="2"/>
  <c r="BS219" i="2"/>
  <c r="CJ206" i="2"/>
  <c r="CR27" i="2"/>
  <c r="CH145" i="2"/>
  <c r="AI192" i="2"/>
  <c r="AT140" i="2"/>
  <c r="O210" i="2"/>
  <c r="AG187" i="2"/>
  <c r="CD171" i="2"/>
  <c r="CE187" i="2"/>
  <c r="BS204" i="2"/>
  <c r="BU180" i="2"/>
  <c r="CC177" i="2"/>
  <c r="BP198" i="2"/>
  <c r="AN201" i="2"/>
  <c r="BW191" i="2"/>
  <c r="Q176" i="2"/>
  <c r="BV142" i="2"/>
  <c r="AR204" i="2"/>
  <c r="BG194" i="2"/>
  <c r="DA194" i="2" s="1"/>
  <c r="H207" i="2"/>
  <c r="AV207" i="2"/>
  <c r="CC157" i="2"/>
  <c r="T105" i="2"/>
  <c r="AB218" i="2"/>
  <c r="AR125" i="2"/>
  <c r="V222" i="2"/>
  <c r="V124" i="2"/>
  <c r="V107" i="2"/>
  <c r="AX235" i="2"/>
  <c r="AU136" i="2"/>
  <c r="BF103" i="2"/>
  <c r="BX130" i="2"/>
  <c r="CA125" i="2"/>
  <c r="X219" i="2"/>
  <c r="Q235" i="2"/>
  <c r="BS214" i="2"/>
  <c r="AO129" i="2"/>
  <c r="AO221" i="2"/>
  <c r="BP128" i="2"/>
  <c r="L136" i="2"/>
  <c r="BB97" i="2"/>
  <c r="BN104" i="2"/>
  <c r="AH52" i="2"/>
  <c r="BM67" i="2"/>
  <c r="H111" i="2"/>
  <c r="BD92" i="2"/>
  <c r="BW99" i="2"/>
  <c r="BM78" i="2"/>
  <c r="CN101" i="2"/>
  <c r="AR102" i="2"/>
  <c r="P98" i="2"/>
  <c r="CA88" i="2"/>
  <c r="BZ84" i="2"/>
  <c r="M113" i="2"/>
  <c r="S69" i="2"/>
  <c r="CQ230" i="2"/>
  <c r="AU92" i="2"/>
  <c r="CP49" i="2"/>
  <c r="CJ116" i="2"/>
  <c r="BL119" i="2"/>
  <c r="AN78" i="2"/>
  <c r="CS188" i="2"/>
  <c r="L222" i="2"/>
  <c r="BL232" i="2"/>
  <c r="R117" i="2"/>
  <c r="AY229" i="2"/>
  <c r="Y113" i="2"/>
  <c r="AT219" i="2"/>
  <c r="CG118" i="2"/>
  <c r="AU114" i="2"/>
  <c r="AH128" i="2"/>
  <c r="AF129" i="2"/>
  <c r="BD227" i="2"/>
  <c r="AI228" i="2"/>
  <c r="AS216" i="2"/>
  <c r="K220" i="2"/>
  <c r="CG130" i="2"/>
  <c r="BJ219" i="2"/>
  <c r="T118" i="2"/>
  <c r="AL217" i="2"/>
  <c r="BI234" i="2"/>
  <c r="S114" i="2"/>
  <c r="AF91" i="2"/>
  <c r="CS97" i="2"/>
  <c r="CC87" i="2"/>
  <c r="AO81" i="2"/>
  <c r="AB95" i="2"/>
  <c r="Z103" i="2"/>
  <c r="X112" i="2"/>
  <c r="BK72" i="2"/>
  <c r="BS112" i="2"/>
  <c r="AZ69" i="2"/>
  <c r="CK111" i="2"/>
  <c r="L80" i="2"/>
  <c r="AZ100" i="2"/>
  <c r="BM102" i="2"/>
  <c r="BO88" i="2"/>
  <c r="CA95" i="2"/>
  <c r="AD70" i="2"/>
  <c r="AO86" i="2"/>
  <c r="AS92" i="2"/>
  <c r="AF119" i="2"/>
  <c r="BS212" i="2"/>
  <c r="I116" i="2"/>
  <c r="BM135" i="2"/>
  <c r="S215" i="2"/>
  <c r="AG103" i="2"/>
  <c r="BR104" i="2"/>
  <c r="AC110" i="2"/>
  <c r="T234" i="2"/>
  <c r="M118" i="2"/>
  <c r="J217" i="2"/>
  <c r="AD227" i="2"/>
  <c r="CA108" i="2"/>
  <c r="P225" i="2"/>
  <c r="AK118" i="2"/>
  <c r="BH227" i="2"/>
  <c r="W222" i="2"/>
  <c r="AX217" i="2"/>
  <c r="BM117" i="2"/>
  <c r="BV224" i="2"/>
  <c r="AJ217" i="2"/>
  <c r="O104" i="2"/>
  <c r="W96" i="2"/>
  <c r="CI81" i="2"/>
  <c r="AL90" i="2"/>
  <c r="H86" i="2"/>
  <c r="R77" i="2"/>
  <c r="CA109" i="2"/>
  <c r="CF90" i="2"/>
  <c r="BE68" i="2"/>
  <c r="AK107" i="2"/>
  <c r="BN110" i="2"/>
  <c r="CI118" i="2"/>
  <c r="BR84" i="2"/>
  <c r="AT103" i="2"/>
  <c r="BB114" i="2"/>
  <c r="BE88" i="2"/>
  <c r="X73" i="2"/>
  <c r="AO121" i="2"/>
  <c r="BQ84" i="2"/>
  <c r="AK136" i="2"/>
  <c r="BG121" i="2"/>
  <c r="AT129" i="2"/>
  <c r="AC135" i="2"/>
  <c r="X221" i="2"/>
  <c r="BO216" i="2"/>
  <c r="CA230" i="2"/>
  <c r="CE232" i="2"/>
  <c r="AH105" i="2"/>
  <c r="AP226" i="2"/>
  <c r="BJ129" i="2"/>
  <c r="AY218" i="2"/>
  <c r="H135" i="2"/>
  <c r="CJ226" i="2"/>
  <c r="T100" i="2"/>
  <c r="Z130" i="2"/>
  <c r="AV99" i="2"/>
  <c r="AP229" i="2"/>
  <c r="BA65" i="2"/>
  <c r="CG82" i="2"/>
  <c r="AW119" i="2"/>
  <c r="W215" i="2"/>
  <c r="H157" i="2"/>
  <c r="BN214" i="2"/>
  <c r="AP71" i="2"/>
  <c r="BO128" i="2"/>
  <c r="CQ121" i="2"/>
  <c r="BU77" i="2"/>
  <c r="M228" i="2"/>
  <c r="AB116" i="2"/>
  <c r="BP106" i="2"/>
  <c r="AS85" i="2"/>
  <c r="BA77" i="2"/>
  <c r="BM89" i="2"/>
  <c r="CP96" i="2"/>
  <c r="BC123" i="2"/>
  <c r="CN100" i="2"/>
  <c r="CR72" i="2"/>
  <c r="AX181" i="2"/>
  <c r="J222" i="2"/>
  <c r="H128" i="2"/>
  <c r="BQ110" i="2"/>
  <c r="BC221" i="2"/>
  <c r="R214" i="2"/>
  <c r="AQ135" i="2"/>
  <c r="AV222" i="2"/>
  <c r="L221" i="2"/>
  <c r="AE102" i="2"/>
  <c r="AY226" i="2"/>
  <c r="AE226" i="2"/>
  <c r="AS136" i="2"/>
  <c r="BA216" i="2"/>
  <c r="AN226" i="2"/>
  <c r="BR129" i="2"/>
  <c r="AC129" i="2"/>
  <c r="BG109" i="2"/>
  <c r="K232" i="2"/>
  <c r="J229" i="2"/>
  <c r="AE221" i="2"/>
  <c r="CO135" i="2"/>
  <c r="CK129" i="2"/>
  <c r="BQ82" i="2"/>
  <c r="CF80" i="2"/>
  <c r="BL69" i="2"/>
  <c r="AL129" i="2"/>
  <c r="BI125" i="2"/>
  <c r="N228" i="2"/>
  <c r="Z94" i="2"/>
  <c r="BJ57" i="2"/>
  <c r="CG104" i="2"/>
  <c r="V96" i="2"/>
  <c r="CS129" i="2"/>
  <c r="CI94" i="2"/>
  <c r="AM81" i="2"/>
  <c r="BT75" i="2"/>
  <c r="Q116" i="2"/>
  <c r="AA86" i="2"/>
  <c r="O123" i="2"/>
  <c r="N104" i="2"/>
  <c r="BE90" i="2"/>
  <c r="M74" i="2"/>
  <c r="CT217" i="2"/>
  <c r="CQ214" i="2"/>
  <c r="BC219" i="2"/>
  <c r="CA103" i="2"/>
  <c r="BL231" i="2"/>
  <c r="BD111" i="2"/>
  <c r="AR217" i="2"/>
  <c r="M121" i="2"/>
  <c r="BE223" i="2"/>
  <c r="V231" i="2"/>
  <c r="CN231" i="2"/>
  <c r="BC102" i="2"/>
  <c r="AM116" i="2"/>
  <c r="AT230" i="2"/>
  <c r="CK119" i="2"/>
  <c r="AP136" i="2"/>
  <c r="BH224" i="2"/>
  <c r="BW136" i="2"/>
  <c r="AM232" i="2"/>
  <c r="AY223" i="2"/>
  <c r="CM81" i="2"/>
  <c r="BA102" i="2"/>
  <c r="BC94" i="2"/>
  <c r="AK233" i="2"/>
  <c r="P83" i="2"/>
  <c r="BJ87" i="2"/>
  <c r="BH106" i="2"/>
  <c r="CM78" i="2"/>
  <c r="AT87" i="2"/>
  <c r="BN75" i="2"/>
  <c r="AO222" i="2"/>
  <c r="AT111" i="2"/>
  <c r="P110" i="2"/>
  <c r="AU99" i="2"/>
  <c r="AO96" i="2"/>
  <c r="AF157" i="2"/>
  <c r="CM224" i="2"/>
  <c r="BN89" i="2"/>
  <c r="CN85" i="2"/>
  <c r="AN116" i="2"/>
  <c r="I98" i="2"/>
  <c r="AH54" i="2"/>
  <c r="BQ182" i="2"/>
  <c r="BB128" i="2"/>
  <c r="BV136" i="2"/>
  <c r="AC215" i="2"/>
  <c r="CL128" i="2"/>
  <c r="H217" i="2"/>
  <c r="CH136" i="2"/>
  <c r="CQ122" i="2"/>
  <c r="CA234" i="2"/>
  <c r="BK219" i="2"/>
  <c r="Y109" i="2"/>
  <c r="BO135" i="2"/>
  <c r="CT220" i="2"/>
  <c r="AF233" i="2"/>
  <c r="AA122" i="2"/>
  <c r="AG119" i="2"/>
  <c r="BU232" i="2"/>
  <c r="AA118" i="2"/>
  <c r="Z214" i="2"/>
  <c r="BD97" i="2"/>
  <c r="BO220" i="2"/>
  <c r="BB79" i="2"/>
  <c r="BQ109" i="2"/>
  <c r="V116" i="2"/>
  <c r="O109" i="2"/>
  <c r="H89" i="2"/>
  <c r="X75" i="2"/>
  <c r="CS233" i="2"/>
  <c r="BB86" i="2"/>
  <c r="T91" i="2"/>
  <c r="AS88" i="2"/>
  <c r="AH112" i="2"/>
  <c r="BM92" i="2"/>
  <c r="AS73" i="2"/>
  <c r="BD90" i="2"/>
  <c r="BL103" i="2"/>
  <c r="AV111" i="2"/>
  <c r="X157" i="2"/>
  <c r="K222" i="2"/>
  <c r="AD97" i="2"/>
  <c r="CG122" i="2"/>
  <c r="L233" i="2"/>
  <c r="BG103" i="2"/>
  <c r="CB157" i="2"/>
  <c r="BO227" i="2"/>
  <c r="Z235" i="2"/>
  <c r="AU214" i="2"/>
  <c r="CS224" i="2"/>
  <c r="J214" i="2"/>
  <c r="AJ231" i="2"/>
  <c r="CQ234" i="2"/>
  <c r="O218" i="2"/>
  <c r="M216" i="2"/>
  <c r="L220" i="2"/>
  <c r="AD233" i="2"/>
  <c r="AF109" i="2"/>
  <c r="AJ110" i="2"/>
  <c r="I113" i="2"/>
  <c r="AY98" i="2"/>
  <c r="X104" i="2"/>
  <c r="BQ97" i="2"/>
  <c r="AI124" i="2"/>
  <c r="BS114" i="2"/>
  <c r="AI99" i="2"/>
  <c r="AW91" i="2"/>
  <c r="AL71" i="2"/>
  <c r="R89" i="2"/>
  <c r="Z81" i="2"/>
  <c r="Q225" i="2"/>
  <c r="BU104" i="2"/>
  <c r="R220" i="2"/>
  <c r="CI104" i="2"/>
  <c r="AI112" i="2"/>
  <c r="BL98" i="2"/>
  <c r="BE102" i="2"/>
  <c r="M85" i="2"/>
  <c r="BH83" i="2"/>
  <c r="BQ49" i="2"/>
  <c r="V179" i="2"/>
  <c r="CB129" i="2"/>
  <c r="I128" i="2"/>
  <c r="AV221" i="2"/>
  <c r="BK135" i="2"/>
  <c r="AB223" i="2"/>
  <c r="BN221" i="2"/>
  <c r="CM231" i="2"/>
  <c r="AF130" i="2"/>
  <c r="CB226" i="2"/>
  <c r="BM229" i="2"/>
  <c r="CH216" i="2"/>
  <c r="P129" i="2"/>
  <c r="M114" i="2"/>
  <c r="I232" i="2"/>
  <c r="P223" i="2"/>
  <c r="BE232" i="2"/>
  <c r="T218" i="2"/>
  <c r="BN115" i="2"/>
  <c r="BJ218" i="2"/>
  <c r="CO98" i="2"/>
  <c r="I224" i="2"/>
  <c r="BJ109" i="2"/>
  <c r="AL55" i="2"/>
  <c r="AJ117" i="2"/>
  <c r="CA123" i="2"/>
  <c r="AM112" i="2"/>
  <c r="AK93" i="2"/>
  <c r="CR120" i="2"/>
  <c r="AG232" i="2"/>
  <c r="H95" i="2"/>
  <c r="V84" i="2"/>
  <c r="CR220" i="2"/>
  <c r="AL89" i="2"/>
  <c r="BD75" i="2"/>
  <c r="BX89" i="2"/>
  <c r="AE111" i="2"/>
  <c r="AR78" i="2"/>
  <c r="BU71" i="2"/>
  <c r="AP217" i="2"/>
  <c r="O83" i="2"/>
  <c r="BH101" i="2"/>
  <c r="AZ118" i="2"/>
  <c r="AQ223" i="2"/>
  <c r="S128" i="2"/>
  <c r="CP225" i="2"/>
  <c r="BW217" i="2"/>
  <c r="CL117" i="2"/>
  <c r="BZ129" i="2"/>
  <c r="M224" i="2"/>
  <c r="CA215" i="2"/>
  <c r="AR221" i="2"/>
  <c r="AJ223" i="2"/>
  <c r="AW118" i="2"/>
  <c r="U135" i="2"/>
  <c r="BN226" i="2"/>
  <c r="CR228" i="2"/>
  <c r="AX228" i="2"/>
  <c r="CT215" i="2"/>
  <c r="BV215" i="2"/>
  <c r="Z157" i="2"/>
  <c r="CB112" i="2"/>
  <c r="AV216" i="2"/>
  <c r="CF234" i="2"/>
  <c r="P222" i="2"/>
  <c r="O85" i="2"/>
  <c r="BD232" i="2"/>
  <c r="O100" i="2"/>
  <c r="BN84" i="2"/>
  <c r="AE86" i="2"/>
  <c r="BY90" i="2"/>
  <c r="BJ102" i="2"/>
  <c r="BU97" i="2"/>
  <c r="CO224" i="2"/>
  <c r="AV69" i="2"/>
  <c r="AW99" i="2"/>
  <c r="BK136" i="2"/>
  <c r="AI123" i="2"/>
  <c r="BK217" i="2"/>
  <c r="BC81" i="2"/>
  <c r="Q120" i="2"/>
  <c r="CQ105" i="2"/>
  <c r="BR223" i="2"/>
  <c r="BL92" i="2"/>
  <c r="BD109" i="2"/>
  <c r="Z113" i="2"/>
  <c r="BD229" i="2"/>
  <c r="BL219" i="2"/>
  <c r="CG113" i="2"/>
  <c r="T124" i="2"/>
  <c r="CL130" i="2"/>
  <c r="BZ220" i="2"/>
  <c r="BD125" i="2"/>
  <c r="AY225" i="2"/>
  <c r="Q219" i="2"/>
  <c r="AQ222" i="2"/>
  <c r="BR114" i="2"/>
  <c r="U129" i="2"/>
  <c r="Q114" i="2"/>
  <c r="AW229" i="2"/>
  <c r="AK230" i="2"/>
  <c r="CG227" i="2"/>
  <c r="AW219" i="2"/>
  <c r="AV136" i="2"/>
  <c r="BW221" i="2"/>
  <c r="W221" i="2"/>
  <c r="CA222" i="2"/>
  <c r="AJ84" i="2"/>
  <c r="L98" i="2"/>
  <c r="W87" i="2"/>
  <c r="BR86" i="2"/>
  <c r="BM72" i="2"/>
  <c r="BX85" i="2"/>
  <c r="BW81" i="2"/>
  <c r="J221" i="2"/>
  <c r="AO79" i="2"/>
  <c r="AX125" i="2"/>
  <c r="R105" i="2"/>
  <c r="AK106" i="2"/>
  <c r="O117" i="2"/>
  <c r="BA85" i="2"/>
  <c r="BA112" i="2"/>
  <c r="AY89" i="2"/>
  <c r="CK216" i="2"/>
  <c r="I70" i="2"/>
  <c r="CP116" i="2"/>
  <c r="AM86" i="2"/>
  <c r="BL175" i="2"/>
  <c r="BO196" i="2"/>
  <c r="CN40" i="2"/>
  <c r="AH187" i="2"/>
  <c r="AI187" i="2"/>
  <c r="AD154" i="2"/>
  <c r="AF203" i="2"/>
  <c r="T210" i="2"/>
  <c r="BV150" i="2"/>
  <c r="CH206" i="2"/>
  <c r="J206" i="2"/>
  <c r="BR182" i="2"/>
  <c r="AK175" i="2"/>
  <c r="BG154" i="2"/>
  <c r="AI191" i="2"/>
  <c r="AK196" i="2"/>
  <c r="CS177" i="2"/>
  <c r="O175" i="2"/>
  <c r="BH153" i="2"/>
  <c r="AF187" i="2"/>
  <c r="Q201" i="2"/>
  <c r="BX156" i="2"/>
  <c r="BA194" i="2"/>
  <c r="K231" i="2"/>
  <c r="AF230" i="2"/>
  <c r="AK217" i="2"/>
  <c r="BN232" i="2"/>
  <c r="BX129" i="2"/>
  <c r="H110" i="2"/>
  <c r="AB232" i="2"/>
  <c r="CL231" i="2"/>
  <c r="BS103" i="2"/>
  <c r="CA224" i="2"/>
  <c r="CA229" i="2"/>
  <c r="AN129" i="2"/>
  <c r="AS110" i="2"/>
  <c r="BP124" i="2"/>
  <c r="X233" i="2"/>
  <c r="J227" i="2"/>
  <c r="AK122" i="2"/>
  <c r="CI98" i="2"/>
  <c r="AY103" i="2"/>
  <c r="BE93" i="2"/>
  <c r="AU81" i="2"/>
  <c r="CN79" i="2"/>
  <c r="BY98" i="2"/>
  <c r="AL80" i="2"/>
  <c r="BP229" i="2"/>
  <c r="W97" i="2"/>
  <c r="BL60" i="2"/>
  <c r="CN69" i="2"/>
  <c r="BT121" i="2"/>
  <c r="AC125" i="2"/>
  <c r="S113" i="2"/>
  <c r="BD226" i="2"/>
  <c r="AA107" i="2"/>
  <c r="AG107" i="2"/>
  <c r="AH84" i="2"/>
  <c r="BL230" i="2"/>
  <c r="BQ95" i="2"/>
  <c r="X215" i="2"/>
  <c r="AA135" i="2"/>
  <c r="CE215" i="2"/>
  <c r="CK217" i="2"/>
  <c r="AZ218" i="2"/>
  <c r="CN123" i="2"/>
  <c r="BU217" i="2"/>
  <c r="X116" i="2"/>
  <c r="AE100" i="2"/>
  <c r="AZ233" i="2"/>
  <c r="H224" i="2"/>
  <c r="BC116" i="2"/>
  <c r="CP232" i="2"/>
  <c r="AO226" i="2"/>
  <c r="AN99" i="2"/>
  <c r="T129" i="2"/>
  <c r="H124" i="2"/>
  <c r="BI117" i="2"/>
  <c r="BF229" i="2"/>
  <c r="BT128" i="2"/>
  <c r="N110" i="2"/>
  <c r="AT82" i="2"/>
  <c r="AV66" i="2"/>
  <c r="CP75" i="2"/>
  <c r="K109" i="2"/>
  <c r="BY88" i="2"/>
  <c r="K117" i="2"/>
  <c r="BC224" i="2"/>
  <c r="CT74" i="2"/>
  <c r="AB106" i="2"/>
  <c r="AQ97" i="2"/>
  <c r="AL82" i="2"/>
  <c r="L100" i="2"/>
  <c r="BE84" i="2"/>
  <c r="CM125" i="2"/>
  <c r="V69" i="2"/>
  <c r="CI214" i="2"/>
  <c r="CL93" i="2"/>
  <c r="AR80" i="2"/>
  <c r="M122" i="2"/>
  <c r="N121" i="2"/>
  <c r="AN69" i="2"/>
  <c r="BY124" i="2"/>
  <c r="CN81" i="2"/>
  <c r="CP129" i="2"/>
  <c r="BC235" i="2"/>
  <c r="BL215" i="2"/>
  <c r="CR222" i="2"/>
  <c r="BN136" i="2"/>
  <c r="AU221" i="2"/>
  <c r="AF125" i="2"/>
  <c r="M223" i="2"/>
  <c r="BC220" i="2"/>
  <c r="AM226" i="2"/>
  <c r="BK225" i="2"/>
  <c r="BT230" i="2"/>
  <c r="CF114" i="2"/>
  <c r="CO229" i="2"/>
  <c r="BP135" i="2"/>
  <c r="BP113" i="2"/>
  <c r="AR123" i="2"/>
  <c r="CK83" i="2"/>
  <c r="AV52" i="2"/>
  <c r="AA71" i="2"/>
  <c r="AV121" i="2"/>
  <c r="I103" i="2"/>
  <c r="CE119" i="2"/>
  <c r="BP222" i="2"/>
  <c r="BC70" i="2"/>
  <c r="BB130" i="2"/>
  <c r="BF108" i="2"/>
  <c r="N84" i="2"/>
  <c r="W100" i="2"/>
  <c r="AV89" i="2"/>
  <c r="CE135" i="2"/>
  <c r="K67" i="2"/>
  <c r="BN95" i="2"/>
  <c r="CD76" i="2"/>
  <c r="V121" i="2"/>
  <c r="CP110" i="2"/>
  <c r="AV122" i="2"/>
  <c r="W176" i="2"/>
  <c r="N135" i="2"/>
  <c r="M136" i="2"/>
  <c r="AX230" i="2"/>
  <c r="CJ231" i="2"/>
  <c r="AH215" i="2"/>
  <c r="V224" i="2"/>
  <c r="CR157" i="2"/>
  <c r="CQ223" i="2"/>
  <c r="AL228" i="2"/>
  <c r="BQ218" i="2"/>
  <c r="P229" i="2"/>
  <c r="BB229" i="2"/>
  <c r="Y225" i="2"/>
  <c r="Z218" i="2"/>
  <c r="AJ230" i="2"/>
  <c r="BI130" i="2"/>
  <c r="H118" i="2"/>
  <c r="CC108" i="2"/>
  <c r="Q124" i="2"/>
  <c r="AD92" i="2"/>
  <c r="AO232" i="2"/>
  <c r="AB96" i="2"/>
  <c r="BU90" i="2"/>
  <c r="BQ105" i="2"/>
  <c r="BT92" i="2"/>
  <c r="AD107" i="2"/>
  <c r="BL89" i="2"/>
  <c r="CE224" i="2"/>
  <c r="CC71" i="2"/>
  <c r="AU98" i="2"/>
  <c r="AI116" i="2"/>
  <c r="K110" i="2"/>
  <c r="BM112" i="2"/>
  <c r="BY135" i="2"/>
  <c r="CP88" i="2"/>
  <c r="AQ93" i="2"/>
  <c r="CH77" i="2"/>
  <c r="CE155" i="2"/>
  <c r="AZ216" i="2"/>
  <c r="CD116" i="2"/>
  <c r="BU112" i="2"/>
  <c r="P113" i="2"/>
  <c r="CJ105" i="2"/>
  <c r="AN216" i="2"/>
  <c r="CE216" i="2"/>
  <c r="AC124" i="2"/>
  <c r="CI228" i="2"/>
  <c r="AZ105" i="2"/>
  <c r="BO233" i="2"/>
  <c r="W107" i="2"/>
  <c r="CM227" i="2"/>
  <c r="BC230" i="2"/>
  <c r="AU130" i="2"/>
  <c r="AI136" i="2"/>
  <c r="R110" i="2"/>
  <c r="T119" i="2"/>
  <c r="CO88" i="2"/>
  <c r="CI122" i="2"/>
  <c r="AG99" i="2"/>
  <c r="CK223" i="2"/>
  <c r="BR112" i="2"/>
  <c r="O92" i="2"/>
  <c r="CS90" i="2"/>
  <c r="M92" i="2"/>
  <c r="CG89" i="2"/>
  <c r="V71" i="2"/>
  <c r="BC130" i="2"/>
  <c r="BO113" i="2"/>
  <c r="CP115" i="2"/>
  <c r="BJ73" i="2"/>
  <c r="CD118" i="2"/>
  <c r="CJ86" i="2"/>
  <c r="BC79" i="2"/>
  <c r="BH124" i="2"/>
  <c r="CC93" i="2"/>
  <c r="CA227" i="2"/>
  <c r="W231" i="2"/>
  <c r="CC114" i="2"/>
  <c r="CJ222" i="2"/>
  <c r="AM119" i="2"/>
  <c r="BJ157" i="2"/>
  <c r="N116" i="2"/>
  <c r="V217" i="2"/>
  <c r="AL130" i="2"/>
  <c r="CR121" i="2"/>
  <c r="AO233" i="2"/>
  <c r="BD219" i="2"/>
  <c r="Y128" i="2"/>
  <c r="AJ135" i="2"/>
  <c r="BH98" i="2"/>
  <c r="AJ82" i="2"/>
  <c r="BQ79" i="2"/>
  <c r="CQ216" i="2"/>
  <c r="CG111" i="2"/>
  <c r="CF113" i="2"/>
  <c r="BJ71" i="2"/>
  <c r="AL91" i="2"/>
  <c r="AQ114" i="2"/>
  <c r="AQ95" i="2"/>
  <c r="CN106" i="2"/>
  <c r="BP99" i="2"/>
  <c r="AO231" i="2"/>
  <c r="BT80" i="2"/>
  <c r="CN91" i="2"/>
  <c r="BN81" i="2"/>
  <c r="AI92" i="2"/>
  <c r="BU99" i="2"/>
  <c r="AD106" i="2"/>
  <c r="AR97" i="2"/>
  <c r="Z79" i="2"/>
  <c r="AJ119" i="2"/>
  <c r="CK228" i="2"/>
  <c r="BN231" i="2"/>
  <c r="R235" i="2"/>
  <c r="BP119" i="2"/>
  <c r="CI229" i="2"/>
  <c r="O222" i="2"/>
  <c r="CF224" i="2"/>
  <c r="AB130" i="2"/>
  <c r="N136" i="2"/>
  <c r="CD120" i="2"/>
  <c r="AM223" i="2"/>
  <c r="CR125" i="2"/>
  <c r="CJ107" i="2"/>
  <c r="W235" i="2"/>
  <c r="AN233" i="2"/>
  <c r="BC124" i="2"/>
  <c r="X227" i="2"/>
  <c r="BE220" i="2"/>
  <c r="AQ216" i="2"/>
  <c r="AA220" i="2"/>
  <c r="AP120" i="2"/>
  <c r="K84" i="2"/>
  <c r="CP86" i="2"/>
  <c r="AS104" i="2"/>
  <c r="CB87" i="2"/>
  <c r="AH121" i="2"/>
  <c r="AJ94" i="2"/>
  <c r="AF135" i="2"/>
  <c r="AB65" i="2"/>
  <c r="AP115" i="2"/>
  <c r="AW78" i="2"/>
  <c r="AV103" i="2"/>
  <c r="BE101" i="2"/>
  <c r="J112" i="2"/>
  <c r="BZ75" i="2"/>
  <c r="Q135" i="2"/>
  <c r="BF92" i="2"/>
  <c r="Y99" i="2"/>
  <c r="Q83" i="2"/>
  <c r="CM112" i="2"/>
  <c r="CF229" i="2"/>
  <c r="CE222" i="2"/>
  <c r="CH221" i="2"/>
  <c r="BB214" i="2"/>
  <c r="Z136" i="2"/>
  <c r="CT157" i="2"/>
  <c r="BY222" i="2"/>
  <c r="AE157" i="2"/>
  <c r="AR219" i="2"/>
  <c r="BX220" i="2"/>
  <c r="CS125" i="2"/>
  <c r="BY231" i="2"/>
  <c r="BI215" i="2"/>
  <c r="O99" i="2"/>
  <c r="AV118" i="2"/>
  <c r="CS135" i="2"/>
  <c r="W129" i="2"/>
  <c r="CB232" i="2"/>
  <c r="AQ220" i="2"/>
  <c r="BP100" i="2"/>
  <c r="BI225" i="2"/>
  <c r="Z226" i="2"/>
  <c r="CO228" i="2"/>
  <c r="AT130" i="2"/>
  <c r="S96" i="2"/>
  <c r="AN95" i="2"/>
  <c r="I112" i="2"/>
  <c r="BE91" i="2"/>
  <c r="AW85" i="2"/>
  <c r="CL91" i="2"/>
  <c r="CF218" i="2"/>
  <c r="BH107" i="2"/>
  <c r="M73" i="2"/>
  <c r="P115" i="2"/>
  <c r="K112" i="2"/>
  <c r="AB125" i="2"/>
  <c r="CI95" i="2"/>
  <c r="CJ88" i="2"/>
  <c r="AU234" i="2"/>
  <c r="N85" i="2"/>
  <c r="BS97" i="2"/>
  <c r="W54" i="2"/>
  <c r="BV135" i="2"/>
  <c r="S84" i="2"/>
  <c r="AV75" i="2"/>
  <c r="AG81" i="2"/>
  <c r="M104" i="2"/>
  <c r="CI124" i="2"/>
  <c r="T232" i="2"/>
  <c r="BW107" i="2"/>
  <c r="AB217" i="2"/>
  <c r="AZ229" i="2"/>
  <c r="O112" i="2"/>
  <c r="H214" i="2"/>
  <c r="H116" i="2"/>
  <c r="CP224" i="2"/>
  <c r="CO220" i="2"/>
  <c r="AM135" i="2"/>
  <c r="BX122" i="2"/>
  <c r="U225" i="2"/>
  <c r="CJ122" i="2"/>
  <c r="BX228" i="2"/>
  <c r="AU135" i="2"/>
  <c r="R100" i="2"/>
  <c r="AA136" i="2"/>
  <c r="R227" i="2"/>
  <c r="BP104" i="2"/>
  <c r="AS99" i="2"/>
  <c r="AA123" i="2"/>
  <c r="CQ113" i="2"/>
  <c r="AL105" i="2"/>
  <c r="AO77" i="2"/>
  <c r="CE87" i="2"/>
  <c r="BK81" i="2"/>
  <c r="O84" i="2"/>
  <c r="AS125" i="2"/>
  <c r="AT124" i="2"/>
  <c r="AK101" i="2"/>
  <c r="CR92" i="2"/>
  <c r="CB90" i="2"/>
  <c r="BD88" i="2"/>
  <c r="CB118" i="2"/>
  <c r="AM89" i="2"/>
  <c r="AX94" i="2"/>
  <c r="T49" i="2"/>
  <c r="I96" i="2"/>
  <c r="CR84" i="2"/>
  <c r="CL235" i="2"/>
  <c r="AU215" i="2"/>
  <c r="O219" i="2"/>
  <c r="CS234" i="2"/>
  <c r="AV226" i="2"/>
  <c r="BJ97" i="2"/>
  <c r="BA234" i="2"/>
  <c r="AG235" i="2"/>
  <c r="BE217" i="2"/>
  <c r="U224" i="2"/>
  <c r="U107" i="2"/>
  <c r="BP114" i="2"/>
  <c r="BK226" i="2"/>
  <c r="CP217" i="2"/>
  <c r="AO125" i="2"/>
  <c r="CS80" i="2"/>
  <c r="BB233" i="2"/>
  <c r="CA72" i="2"/>
  <c r="BM125" i="2"/>
  <c r="BB106" i="2"/>
  <c r="BT115" i="2"/>
  <c r="CI83" i="2"/>
  <c r="BA99" i="2"/>
  <c r="AG109" i="2"/>
  <c r="AW82" i="2"/>
  <c r="BV90" i="2"/>
  <c r="BA91" i="2"/>
  <c r="BS77" i="2"/>
  <c r="H90" i="2"/>
  <c r="CA63" i="2"/>
  <c r="BX108" i="2"/>
  <c r="AY92" i="2"/>
  <c r="S121" i="2"/>
  <c r="AF124" i="2"/>
  <c r="AZ94" i="2"/>
  <c r="AD121" i="2"/>
  <c r="BI233" i="2"/>
  <c r="AB231" i="2"/>
  <c r="BK235" i="2"/>
  <c r="Z128" i="2"/>
  <c r="AH107" i="2"/>
  <c r="BN235" i="2"/>
  <c r="BI226" i="2"/>
  <c r="AQ228" i="2"/>
  <c r="AS229" i="2"/>
  <c r="CG101" i="2"/>
  <c r="CG233" i="2"/>
  <c r="CL222" i="2"/>
  <c r="BE225" i="2"/>
  <c r="AJ224" i="2"/>
  <c r="AH124" i="2"/>
  <c r="AW117" i="2"/>
  <c r="AO235" i="2"/>
  <c r="BZ234" i="2"/>
  <c r="BY229" i="2"/>
  <c r="AN75" i="2"/>
  <c r="CA117" i="2"/>
  <c r="M68" i="2"/>
  <c r="BH129" i="2"/>
  <c r="AR119" i="2"/>
  <c r="BK99" i="2"/>
  <c r="X82" i="2"/>
  <c r="CR71" i="2"/>
  <c r="AI122" i="2"/>
  <c r="P92" i="2"/>
  <c r="Z92" i="2"/>
  <c r="BK95" i="2"/>
  <c r="Q86" i="2"/>
  <c r="J122" i="2"/>
  <c r="AB77" i="2"/>
  <c r="BN116" i="2"/>
  <c r="K86" i="2"/>
  <c r="BX115" i="2"/>
  <c r="AW120" i="2"/>
  <c r="CF88" i="2"/>
  <c r="CG145" i="2"/>
  <c r="I181" i="2"/>
  <c r="AG211" i="2"/>
  <c r="CH184" i="2"/>
  <c r="I204" i="2"/>
  <c r="BG212" i="2"/>
  <c r="BS197" i="2"/>
  <c r="R199" i="2"/>
  <c r="AY186" i="2"/>
  <c r="BW193" i="2"/>
  <c r="AT178" i="2"/>
  <c r="J195" i="2"/>
  <c r="AT153" i="2"/>
  <c r="Y174" i="2"/>
  <c r="BL202" i="2"/>
  <c r="BT194" i="2"/>
  <c r="M212" i="2"/>
  <c r="AH226" i="2"/>
  <c r="BT180" i="2"/>
  <c r="AR187" i="2"/>
  <c r="AK188" i="2"/>
  <c r="CF157" i="2"/>
  <c r="CC232" i="2"/>
  <c r="BG130" i="2"/>
  <c r="AF117" i="2"/>
  <c r="CN157" i="2"/>
  <c r="AS130" i="2"/>
  <c r="H226" i="2"/>
  <c r="CB123" i="2"/>
  <c r="CI123" i="2"/>
  <c r="BN219" i="2"/>
  <c r="P114" i="2"/>
  <c r="Y223" i="2"/>
  <c r="BF233" i="2"/>
  <c r="AL233" i="2"/>
  <c r="BY214" i="2"/>
  <c r="BT136" i="2"/>
  <c r="Z224" i="2"/>
  <c r="CG222" i="2"/>
  <c r="Z77" i="2"/>
  <c r="CR232" i="2"/>
  <c r="BW89" i="2"/>
  <c r="CN71" i="2"/>
  <c r="CS76" i="2"/>
  <c r="S102" i="2"/>
  <c r="CM84" i="2"/>
  <c r="AR96" i="2"/>
  <c r="BK114" i="2"/>
  <c r="BR101" i="2"/>
  <c r="CT92" i="2"/>
  <c r="CB121" i="2"/>
  <c r="CC117" i="2"/>
  <c r="CB83" i="2"/>
  <c r="BT105" i="2"/>
  <c r="AV124" i="2"/>
  <c r="CH105" i="2"/>
  <c r="CM130" i="2"/>
  <c r="CC98" i="2"/>
  <c r="BO221" i="2"/>
  <c r="AY77" i="2"/>
  <c r="M229" i="2"/>
  <c r="CB231" i="2"/>
  <c r="AN231" i="2"/>
  <c r="AI129" i="2"/>
  <c r="BD215" i="2"/>
  <c r="CJ109" i="2"/>
  <c r="CI215" i="2"/>
  <c r="Y229" i="2"/>
  <c r="L123" i="2"/>
  <c r="AT234" i="2"/>
  <c r="CH233" i="2"/>
  <c r="BE235" i="2"/>
  <c r="CD218" i="2"/>
  <c r="AM224" i="2"/>
  <c r="BD216" i="2"/>
  <c r="AY136" i="2"/>
  <c r="CK115" i="2"/>
  <c r="CS77" i="2"/>
  <c r="AD123" i="2"/>
  <c r="CK96" i="2"/>
  <c r="AA103" i="2"/>
  <c r="AN80" i="2"/>
  <c r="J103" i="2"/>
  <c r="BG79" i="2"/>
  <c r="BD115" i="2"/>
  <c r="BM79" i="2"/>
  <c r="H74" i="2"/>
  <c r="AW74" i="2"/>
  <c r="BW124" i="2"/>
  <c r="BR121" i="2"/>
  <c r="CA120" i="2"/>
  <c r="BV223" i="2"/>
  <c r="AI125" i="2"/>
  <c r="CD227" i="2"/>
  <c r="BR81" i="2"/>
  <c r="BH229" i="2"/>
  <c r="AI106" i="2"/>
  <c r="BB94" i="2"/>
  <c r="BD61" i="2"/>
  <c r="AB227" i="2"/>
  <c r="CE101" i="2"/>
  <c r="AF228" i="2"/>
  <c r="CG129" i="2"/>
  <c r="BI218" i="2"/>
  <c r="BV114" i="2"/>
  <c r="AW230" i="2"/>
  <c r="CD219" i="2"/>
  <c r="T229" i="2"/>
  <c r="AN223" i="2"/>
  <c r="BL115" i="2"/>
  <c r="AO234" i="2"/>
  <c r="AR122" i="2"/>
  <c r="BG124" i="2"/>
  <c r="CK157" i="2"/>
  <c r="AB99" i="2"/>
  <c r="P109" i="2"/>
  <c r="AB229" i="2"/>
  <c r="BT125" i="2"/>
  <c r="S218" i="2"/>
  <c r="AQ115" i="2"/>
  <c r="P87" i="2"/>
  <c r="BY91" i="2"/>
  <c r="CP99" i="2"/>
  <c r="U116" i="2"/>
  <c r="P82" i="2"/>
  <c r="BA123" i="2"/>
  <c r="BQ88" i="2"/>
  <c r="CR223" i="2"/>
  <c r="AK81" i="2"/>
  <c r="CS70" i="2"/>
  <c r="Z69" i="2"/>
  <c r="BU222" i="2"/>
  <c r="N114" i="2"/>
  <c r="AV85" i="2"/>
  <c r="CP122" i="2"/>
  <c r="Q100" i="2"/>
  <c r="CF105" i="2"/>
  <c r="BU231" i="2"/>
  <c r="BT83" i="2"/>
  <c r="M195" i="2"/>
  <c r="CM230" i="2"/>
  <c r="AX220" i="2"/>
  <c r="BL130" i="2"/>
  <c r="BA136" i="2"/>
  <c r="O121" i="2"/>
  <c r="CH111" i="2"/>
  <c r="I221" i="2"/>
  <c r="BV97" i="2"/>
  <c r="AI229" i="2"/>
  <c r="CS220" i="2"/>
  <c r="Z115" i="2"/>
  <c r="BB119" i="2"/>
  <c r="BB218" i="2"/>
  <c r="AG122" i="2"/>
  <c r="BB116" i="2"/>
  <c r="BT229" i="2"/>
  <c r="CR117" i="2"/>
  <c r="BY220" i="2"/>
  <c r="K218" i="2"/>
  <c r="AH110" i="2"/>
  <c r="AS97" i="2"/>
  <c r="AT97" i="2"/>
  <c r="S75" i="2"/>
  <c r="AZ119" i="2"/>
  <c r="AX76" i="2"/>
  <c r="CJ98" i="2"/>
  <c r="BI57" i="2"/>
  <c r="BE157" i="2"/>
  <c r="K106" i="2"/>
  <c r="X115" i="2"/>
  <c r="CS94" i="2"/>
  <c r="AM108" i="2"/>
  <c r="H77" i="2"/>
  <c r="J90" i="2"/>
  <c r="AS112" i="2"/>
  <c r="Y74" i="2"/>
  <c r="Q221" i="2"/>
  <c r="AF102" i="2"/>
  <c r="AQ230" i="2"/>
  <c r="AU228" i="2"/>
  <c r="CJ225" i="2"/>
  <c r="BV157" i="2"/>
  <c r="AB216" i="2"/>
  <c r="BX157" i="2"/>
  <c r="BB219" i="2"/>
  <c r="CP219" i="2"/>
  <c r="BV104" i="2"/>
  <c r="AA111" i="2"/>
  <c r="AK225" i="2"/>
  <c r="X118" i="2"/>
  <c r="BQ232" i="2"/>
  <c r="AT221" i="2"/>
  <c r="CD136" i="2"/>
  <c r="BW230" i="2"/>
  <c r="N115" i="2"/>
  <c r="AL136" i="2"/>
  <c r="R124" i="2"/>
  <c r="I102" i="2"/>
  <c r="CM101" i="2"/>
  <c r="CI85" i="2"/>
  <c r="CI87" i="2"/>
  <c r="AQ104" i="2"/>
  <c r="BA74" i="2"/>
  <c r="AF84" i="2"/>
  <c r="BB88" i="2"/>
  <c r="AQ103" i="2"/>
  <c r="BT118" i="2"/>
  <c r="CB135" i="2"/>
  <c r="BI106" i="2"/>
  <c r="AR90" i="2"/>
  <c r="P228" i="2"/>
  <c r="S101" i="2"/>
  <c r="BM110" i="2"/>
  <c r="AG102" i="2"/>
  <c r="CF86" i="2"/>
  <c r="AL72" i="2"/>
  <c r="BN183" i="2"/>
  <c r="AS219" i="2"/>
  <c r="BM215" i="2"/>
  <c r="BF157" i="2"/>
  <c r="BA233" i="2"/>
  <c r="CC224" i="2"/>
  <c r="BG135" i="2"/>
  <c r="AR215" i="2"/>
  <c r="AD219" i="2"/>
  <c r="CQ123" i="2"/>
  <c r="I216" i="2"/>
  <c r="I214" i="2"/>
  <c r="V230" i="2"/>
  <c r="AS108" i="2"/>
  <c r="BF119" i="2"/>
  <c r="AL229" i="2"/>
  <c r="CM235" i="2"/>
  <c r="CH231" i="2"/>
  <c r="AT218" i="2"/>
  <c r="BL157" i="2"/>
  <c r="BN105" i="2"/>
  <c r="AI113" i="2"/>
  <c r="BN123" i="2"/>
  <c r="X120" i="2"/>
  <c r="L121" i="2"/>
  <c r="AK88" i="2"/>
  <c r="BA107" i="2"/>
  <c r="H119" i="2"/>
  <c r="CC88" i="2"/>
  <c r="AZ90" i="2"/>
  <c r="CM73" i="2"/>
  <c r="BI91" i="2"/>
  <c r="M79" i="2"/>
  <c r="CK125" i="2"/>
  <c r="AW216" i="2"/>
  <c r="AR117" i="2"/>
  <c r="Q79" i="2"/>
  <c r="CB101" i="2"/>
  <c r="AS89" i="2"/>
  <c r="BP81" i="2"/>
  <c r="CN113" i="2"/>
  <c r="CJ82" i="2"/>
  <c r="S87" i="2"/>
  <c r="AN186" i="2"/>
  <c r="BT108" i="2"/>
  <c r="BY216" i="2"/>
  <c r="AN224" i="2"/>
  <c r="CL220" i="2"/>
  <c r="Z219" i="2"/>
  <c r="CQ215" i="2"/>
  <c r="AU108" i="2"/>
  <c r="V136" i="2"/>
  <c r="T116" i="2"/>
  <c r="CE234" i="2"/>
  <c r="AP105" i="2"/>
  <c r="CG117" i="2"/>
  <c r="CQ98" i="2"/>
  <c r="AX136" i="2"/>
  <c r="AM111" i="2"/>
  <c r="CQ135" i="2"/>
  <c r="AJ225" i="2"/>
  <c r="S110" i="2"/>
  <c r="BE118" i="2"/>
  <c r="Q118" i="2"/>
  <c r="CA223" i="2"/>
  <c r="H101" i="2"/>
  <c r="AX105" i="2"/>
  <c r="AL218" i="2"/>
  <c r="BT77" i="2"/>
  <c r="AL118" i="2"/>
  <c r="AF70" i="2"/>
  <c r="AW112" i="2"/>
  <c r="CC102" i="2"/>
  <c r="BD77" i="2"/>
  <c r="AB112" i="2"/>
  <c r="AF108" i="2"/>
  <c r="CM104" i="2"/>
  <c r="AQ99" i="2"/>
  <c r="AB85" i="2"/>
  <c r="BD89" i="2"/>
  <c r="CF75" i="2"/>
  <c r="O90" i="2"/>
  <c r="BO92" i="2"/>
  <c r="AA230" i="2"/>
  <c r="BT109" i="2"/>
  <c r="AA95" i="2"/>
  <c r="AO65" i="2"/>
  <c r="CB209" i="2"/>
  <c r="S235" i="2"/>
  <c r="BF105" i="2"/>
  <c r="BZ107" i="2"/>
  <c r="CS99" i="2"/>
  <c r="AL113" i="2"/>
  <c r="BW116" i="2"/>
  <c r="AK235" i="2"/>
  <c r="AY216" i="2"/>
  <c r="AI222" i="2"/>
  <c r="AE227" i="2"/>
  <c r="BS128" i="2"/>
  <c r="R102" i="2"/>
  <c r="CA233" i="2"/>
  <c r="AZ214" i="2"/>
  <c r="BG108" i="2"/>
  <c r="AJ234" i="2"/>
  <c r="Z60" i="2"/>
  <c r="H114" i="2"/>
  <c r="Z109" i="2"/>
  <c r="AP108" i="2"/>
  <c r="CN118" i="2"/>
  <c r="AR93" i="2"/>
  <c r="X124" i="2"/>
  <c r="BI115" i="2"/>
  <c r="CQ129" i="2"/>
  <c r="M96" i="2"/>
  <c r="AT86" i="2"/>
  <c r="CG84" i="2"/>
  <c r="BX60" i="2"/>
  <c r="AR224" i="2"/>
  <c r="CA128" i="2"/>
  <c r="BD220" i="2"/>
  <c r="CQ47" i="2"/>
  <c r="AG118" i="2"/>
  <c r="AE95" i="2"/>
  <c r="AX122" i="2"/>
  <c r="BS111" i="2"/>
  <c r="S99" i="2"/>
  <c r="BR79" i="2"/>
  <c r="AX221" i="2"/>
  <c r="AC223" i="2"/>
  <c r="AV227" i="2"/>
  <c r="BL235" i="2"/>
  <c r="CL217" i="2"/>
  <c r="BJ122" i="2"/>
  <c r="CQ112" i="2"/>
  <c r="AL220" i="2"/>
  <c r="O226" i="2"/>
  <c r="AM121" i="2"/>
  <c r="Q217" i="2"/>
  <c r="BV234" i="2"/>
  <c r="CP229" i="2"/>
  <c r="Q224" i="2"/>
  <c r="Q234" i="2"/>
  <c r="CS130" i="2"/>
  <c r="AU226" i="2"/>
  <c r="U235" i="2"/>
  <c r="AT115" i="2"/>
  <c r="CR110" i="2"/>
  <c r="U218" i="2"/>
  <c r="AR70" i="2"/>
  <c r="AS67" i="2"/>
  <c r="BP103" i="2"/>
  <c r="BY120" i="2"/>
  <c r="CH115" i="2"/>
  <c r="I233" i="2"/>
  <c r="CJ53" i="2"/>
  <c r="AH120" i="2"/>
  <c r="BF124" i="2"/>
  <c r="V85" i="2"/>
  <c r="CC89" i="2"/>
  <c r="BB81" i="2"/>
  <c r="CH215" i="2"/>
  <c r="CQ68" i="2"/>
  <c r="CJ103" i="2"/>
  <c r="L71" i="2"/>
  <c r="AJ114" i="2"/>
  <c r="BL117" i="2"/>
  <c r="CE47" i="2"/>
  <c r="P105" i="2"/>
  <c r="CH178" i="2"/>
  <c r="BN230" i="2"/>
  <c r="AL135" i="2"/>
  <c r="N216" i="2"/>
  <c r="L108" i="2"/>
  <c r="AT216" i="2"/>
  <c r="CK109" i="2"/>
  <c r="BC222" i="2"/>
  <c r="J228" i="2"/>
  <c r="L219" i="2"/>
  <c r="CJ234" i="2"/>
  <c r="BG224" i="2"/>
  <c r="CN228" i="2"/>
  <c r="AA116" i="2"/>
  <c r="K119" i="2"/>
  <c r="BC233" i="2"/>
  <c r="AN235" i="2"/>
  <c r="H216" i="2"/>
  <c r="CB117" i="2"/>
  <c r="X128" i="2"/>
  <c r="AB128" i="2"/>
  <c r="CC222" i="2"/>
  <c r="X101" i="2"/>
  <c r="AU122" i="2"/>
  <c r="T95" i="2"/>
  <c r="AE88" i="2"/>
  <c r="BO86" i="2"/>
  <c r="AZ81" i="2"/>
  <c r="W122" i="2"/>
  <c r="CR91" i="2"/>
  <c r="BG87" i="2"/>
  <c r="CS75" i="2"/>
  <c r="I215" i="2"/>
  <c r="V86" i="2"/>
  <c r="BH121" i="2"/>
  <c r="CA110" i="2"/>
  <c r="BQ120" i="2"/>
  <c r="AP82" i="2"/>
  <c r="CQ104" i="2"/>
  <c r="AQ96" i="2"/>
  <c r="S86" i="2"/>
  <c r="AM104" i="2"/>
  <c r="BW98" i="2"/>
  <c r="BB203" i="2"/>
  <c r="CV203" i="2" s="1"/>
  <c r="BZ218" i="2"/>
  <c r="AE216" i="2"/>
  <c r="I222" i="2"/>
  <c r="BM157" i="2"/>
  <c r="BP217" i="2"/>
  <c r="AC119" i="2"/>
  <c r="CE130" i="2"/>
  <c r="BP226" i="2"/>
  <c r="AA121" i="2"/>
  <c r="X223" i="2"/>
  <c r="CR217" i="2"/>
  <c r="I135" i="2"/>
  <c r="M109" i="2"/>
  <c r="BD234" i="2"/>
  <c r="AD232" i="2"/>
  <c r="BI136" i="2"/>
  <c r="BK230" i="2"/>
  <c r="BV123" i="2"/>
  <c r="AZ230" i="2"/>
  <c r="BU227" i="2"/>
  <c r="BL123" i="2"/>
  <c r="AE123" i="2"/>
  <c r="BT106" i="2"/>
  <c r="CS84" i="2"/>
  <c r="T93" i="2"/>
  <c r="CT80" i="2"/>
  <c r="BD130" i="2"/>
  <c r="AX103" i="2"/>
  <c r="K89" i="2"/>
  <c r="AR85" i="2"/>
  <c r="CK231" i="2"/>
  <c r="T128" i="2"/>
  <c r="BA157" i="2"/>
  <c r="BT214" i="2"/>
  <c r="O98" i="2"/>
  <c r="AF75" i="2"/>
  <c r="V98" i="2"/>
  <c r="Z85" i="2"/>
  <c r="J91" i="2"/>
  <c r="AZ135" i="2"/>
  <c r="BM86" i="2"/>
  <c r="X182" i="2"/>
  <c r="CK124" i="2"/>
  <c r="V220" i="2"/>
  <c r="N222" i="2"/>
  <c r="CC130" i="2"/>
  <c r="AJ123" i="2"/>
  <c r="J220" i="2"/>
  <c r="BP215" i="2"/>
  <c r="AI108" i="2"/>
  <c r="CD98" i="2"/>
  <c r="AK232" i="2"/>
  <c r="CH112" i="2"/>
  <c r="AY224" i="2"/>
  <c r="AK157" i="2"/>
  <c r="Z222" i="2"/>
  <c r="CS214" i="2"/>
  <c r="BF114" i="2"/>
  <c r="BA121" i="2"/>
  <c r="BG204" i="2"/>
  <c r="DA204" i="2" s="1"/>
  <c r="CH132" i="2"/>
  <c r="BU154" i="2"/>
  <c r="AG212" i="2"/>
  <c r="BH132" i="2"/>
  <c r="DB132" i="2" s="1"/>
  <c r="BV206" i="2"/>
  <c r="BZ181" i="2"/>
  <c r="L201" i="2"/>
  <c r="AI204" i="2"/>
  <c r="BY187" i="2"/>
  <c r="CJ173" i="2"/>
  <c r="BM211" i="2"/>
  <c r="CT187" i="2"/>
  <c r="BE190" i="2"/>
  <c r="M156" i="2"/>
  <c r="AP212" i="2"/>
  <c r="BY209" i="2"/>
  <c r="CB155" i="2"/>
  <c r="Z192" i="2"/>
  <c r="CT226" i="2"/>
  <c r="AN175" i="2"/>
  <c r="H212" i="2"/>
  <c r="CP181" i="2"/>
  <c r="BK231" i="2"/>
  <c r="CB103" i="2"/>
  <c r="BA231" i="2"/>
  <c r="AE217" i="2"/>
  <c r="CQ120" i="2"/>
  <c r="CK233" i="2"/>
  <c r="O122" i="2"/>
  <c r="AM229" i="2"/>
  <c r="AJ118" i="2"/>
  <c r="CD125" i="2"/>
  <c r="CS217" i="2"/>
  <c r="BG157" i="2"/>
  <c r="AU110" i="2"/>
  <c r="Q107" i="2"/>
  <c r="BB227" i="2"/>
  <c r="CV227" i="2" s="1"/>
  <c r="AR234" i="2"/>
  <c r="BY112" i="2"/>
  <c r="BA105" i="2"/>
  <c r="BV108" i="2"/>
  <c r="BZ85" i="2"/>
  <c r="BA115" i="2"/>
  <c r="AZ96" i="2"/>
  <c r="AG79" i="2"/>
  <c r="AX108" i="2"/>
  <c r="CD87" i="2"/>
  <c r="CK88" i="2"/>
  <c r="BA92" i="2"/>
  <c r="AB79" i="2"/>
  <c r="N72" i="2"/>
  <c r="AY124" i="2"/>
  <c r="BL94" i="2"/>
  <c r="AH77" i="2"/>
  <c r="BU83" i="2"/>
  <c r="W119" i="2"/>
  <c r="BY107" i="2"/>
  <c r="BY179" i="2"/>
  <c r="BT220" i="2"/>
  <c r="CD216" i="2"/>
  <c r="BK121" i="2"/>
  <c r="BP218" i="2"/>
  <c r="T224" i="2"/>
  <c r="BT215" i="2"/>
  <c r="CB222" i="2"/>
  <c r="AW214" i="2"/>
  <c r="BO100" i="2"/>
  <c r="AU230" i="2"/>
  <c r="CT233" i="2"/>
  <c r="Y230" i="2"/>
  <c r="AE120" i="2"/>
  <c r="AA157" i="2"/>
  <c r="BE122" i="2"/>
  <c r="CJ217" i="2"/>
  <c r="AH130" i="2"/>
  <c r="CB214" i="2"/>
  <c r="N230" i="2"/>
  <c r="P130" i="2"/>
  <c r="BI220" i="2"/>
  <c r="H99" i="2"/>
  <c r="CL135" i="2"/>
  <c r="BG97" i="2"/>
  <c r="BQ68" i="2"/>
  <c r="J78" i="2"/>
  <c r="BT120" i="2"/>
  <c r="AQ86" i="2"/>
  <c r="BK70" i="2"/>
  <c r="Z102" i="2"/>
  <c r="CP105" i="2"/>
  <c r="AB92" i="2"/>
  <c r="AE101" i="2"/>
  <c r="CS117" i="2"/>
  <c r="I117" i="2"/>
  <c r="X106" i="2"/>
  <c r="AJ124" i="2"/>
  <c r="AJ83" i="2"/>
  <c r="S135" i="2"/>
  <c r="AI110" i="2"/>
  <c r="AA78" i="2"/>
  <c r="CM119" i="2"/>
  <c r="I107" i="2"/>
  <c r="AK185" i="2"/>
  <c r="CS229" i="2"/>
  <c r="BR233" i="2"/>
  <c r="R231" i="2"/>
  <c r="AJ232" i="2"/>
  <c r="BI227" i="2"/>
  <c r="BF220" i="2"/>
  <c r="Q226" i="2"/>
  <c r="AE135" i="2"/>
  <c r="BM120" i="2"/>
  <c r="BE215" i="2"/>
  <c r="BV129" i="2"/>
  <c r="BK234" i="2"/>
  <c r="AC115" i="2"/>
  <c r="BU107" i="2"/>
  <c r="AS227" i="2"/>
  <c r="Q230" i="2"/>
  <c r="BA221" i="2"/>
  <c r="AB111" i="2"/>
  <c r="BK129" i="2"/>
  <c r="AF128" i="2"/>
  <c r="AQ49" i="2"/>
  <c r="AK78" i="2"/>
  <c r="AU70" i="2"/>
  <c r="CN105" i="2"/>
  <c r="S88" i="2"/>
  <c r="BQ73" i="2"/>
  <c r="CE106" i="2"/>
  <c r="AC123" i="2"/>
  <c r="AI81" i="2"/>
  <c r="AI90" i="2"/>
  <c r="CP92" i="2"/>
  <c r="CM116" i="2"/>
  <c r="O81" i="2"/>
  <c r="AY93" i="2"/>
  <c r="AC86" i="2"/>
  <c r="L224" i="2"/>
  <c r="BX104" i="2"/>
  <c r="AP124" i="2"/>
  <c r="BH88" i="2"/>
  <c r="AP200" i="2"/>
  <c r="BN119" i="2"/>
  <c r="CN226" i="2"/>
  <c r="CC135" i="2"/>
  <c r="CM216" i="2"/>
  <c r="BA106" i="2"/>
  <c r="BM235" i="2"/>
  <c r="BV109" i="2"/>
  <c r="BG234" i="2"/>
  <c r="CK229" i="2"/>
  <c r="AC218" i="2"/>
  <c r="AG224" i="2"/>
  <c r="AR231" i="2"/>
  <c r="AD229" i="2"/>
  <c r="BB122" i="2"/>
  <c r="AD231" i="2"/>
  <c r="AY102" i="2"/>
  <c r="BZ226" i="2"/>
  <c r="K230" i="2"/>
  <c r="CH230" i="2"/>
  <c r="AM221" i="2"/>
  <c r="M219" i="2"/>
  <c r="AF229" i="2"/>
  <c r="Q228" i="2"/>
  <c r="CL115" i="2"/>
  <c r="CO111" i="2"/>
  <c r="CS104" i="2"/>
  <c r="AM99" i="2"/>
  <c r="BZ123" i="2"/>
  <c r="BM87" i="2"/>
  <c r="AZ117" i="2"/>
  <c r="CK103" i="2"/>
  <c r="AM113" i="2"/>
  <c r="M88" i="2"/>
  <c r="CQ96" i="2"/>
  <c r="AT89" i="2"/>
  <c r="BN73" i="2"/>
  <c r="I119" i="2"/>
  <c r="BR214" i="2"/>
  <c r="AG80" i="2"/>
  <c r="BI129" i="2"/>
  <c r="AN107" i="2"/>
  <c r="AY108" i="2"/>
  <c r="CA121" i="2"/>
  <c r="CL227" i="2"/>
  <c r="BS129" i="2"/>
  <c r="CM123" i="2"/>
  <c r="BV231" i="2"/>
  <c r="BS109" i="2"/>
  <c r="AI215" i="2"/>
  <c r="CR101" i="2"/>
  <c r="BQ119" i="2"/>
  <c r="O128" i="2"/>
  <c r="Y216" i="2"/>
  <c r="BR110" i="2"/>
  <c r="L116" i="2"/>
  <c r="AG216" i="2"/>
  <c r="R125" i="2"/>
  <c r="Q233" i="2"/>
  <c r="CB217" i="2"/>
  <c r="BE112" i="2"/>
  <c r="O235" i="2"/>
  <c r="BP70" i="2"/>
  <c r="X129" i="2"/>
  <c r="AS100" i="2"/>
  <c r="AZ102" i="2"/>
  <c r="BZ109" i="2"/>
  <c r="V118" i="2"/>
  <c r="AY220" i="2"/>
  <c r="AX109" i="2"/>
  <c r="BP130" i="2"/>
  <c r="AP91" i="2"/>
  <c r="AC108" i="2"/>
  <c r="AW83" i="2"/>
  <c r="CT103" i="2"/>
  <c r="CF227" i="2"/>
  <c r="AQ77" i="2"/>
  <c r="BS224" i="2"/>
  <c r="CL74" i="2"/>
  <c r="BG68" i="2"/>
  <c r="S117" i="2"/>
  <c r="AD222" i="2"/>
  <c r="BZ216" i="2"/>
  <c r="AK115" i="2"/>
  <c r="AN106" i="2"/>
  <c r="BD110" i="2"/>
  <c r="CI115" i="2"/>
  <c r="BX109" i="2"/>
  <c r="AG111" i="2"/>
  <c r="H107" i="2"/>
  <c r="AI231" i="2"/>
  <c r="CO130" i="2"/>
  <c r="AM227" i="2"/>
  <c r="AL219" i="2"/>
  <c r="AM216" i="2"/>
  <c r="AD215" i="2"/>
  <c r="BV111" i="2"/>
  <c r="T220" i="2"/>
  <c r="BL234" i="2"/>
  <c r="N107" i="2"/>
  <c r="BX136" i="2"/>
  <c r="CE157" i="2"/>
  <c r="CT100" i="2"/>
  <c r="CQ90" i="2"/>
  <c r="AF83" i="2"/>
  <c r="N79" i="2"/>
  <c r="AR124" i="2"/>
  <c r="N91" i="2"/>
  <c r="AS86" i="2"/>
  <c r="CQ77" i="2"/>
  <c r="CT99" i="2"/>
  <c r="AQ98" i="2"/>
  <c r="BM106" i="2"/>
  <c r="CR83" i="2"/>
  <c r="CD229" i="2"/>
  <c r="CN130" i="2"/>
  <c r="W90" i="2"/>
  <c r="CS95" i="2"/>
  <c r="AX55" i="2"/>
  <c r="BB231" i="2"/>
  <c r="L107" i="2"/>
  <c r="O74" i="2"/>
  <c r="AA217" i="2"/>
  <c r="AK114" i="2"/>
  <c r="AI109" i="2"/>
  <c r="AO113" i="2"/>
  <c r="M120" i="2"/>
  <c r="S129" i="2"/>
  <c r="AN214" i="2"/>
  <c r="BL129" i="2"/>
  <c r="BH225" i="2"/>
  <c r="BI108" i="2"/>
  <c r="AH225" i="2"/>
  <c r="AA106" i="2"/>
  <c r="CG230" i="2"/>
  <c r="BL222" i="2"/>
  <c r="K129" i="2"/>
  <c r="CA225" i="2"/>
  <c r="AC231" i="2"/>
  <c r="CL233" i="2"/>
  <c r="CI112" i="2"/>
  <c r="CF101" i="2"/>
  <c r="CD110" i="2"/>
  <c r="BW91" i="2"/>
  <c r="CF102" i="2"/>
  <c r="AS98" i="2"/>
  <c r="CM110" i="2"/>
  <c r="AQ117" i="2"/>
  <c r="BX101" i="2"/>
  <c r="CK107" i="2"/>
  <c r="AZ222" i="2"/>
  <c r="CC73" i="2"/>
  <c r="AI54" i="2"/>
  <c r="CT101" i="2"/>
  <c r="BV115" i="2"/>
  <c r="BM65" i="2"/>
  <c r="AZ115" i="2"/>
  <c r="CQ124" i="2"/>
  <c r="AZ108" i="2"/>
  <c r="J116" i="2"/>
  <c r="CO93" i="2"/>
  <c r="CH227" i="2"/>
  <c r="R203" i="2"/>
  <c r="BK214" i="2"/>
  <c r="BP230" i="2"/>
  <c r="BT225" i="2"/>
  <c r="CL124" i="2"/>
  <c r="H225" i="2"/>
  <c r="X130" i="2"/>
  <c r="BU220" i="2"/>
  <c r="BN122" i="2"/>
  <c r="O233" i="2"/>
  <c r="BP117" i="2"/>
  <c r="BD223" i="2"/>
  <c r="CA232" i="2"/>
  <c r="BK111" i="2"/>
  <c r="BW219" i="2"/>
  <c r="BK227" i="2"/>
  <c r="AZ217" i="2"/>
  <c r="AT217" i="2"/>
  <c r="AU217" i="2"/>
  <c r="CD117" i="2"/>
  <c r="BT100" i="2"/>
  <c r="AX100" i="2"/>
  <c r="CQ100" i="2"/>
  <c r="CG100" i="2"/>
  <c r="M72" i="2"/>
  <c r="AD88" i="2"/>
  <c r="AA80" i="2"/>
  <c r="BG215" i="2"/>
  <c r="AB60" i="2"/>
  <c r="AV114" i="2"/>
  <c r="O124" i="2"/>
  <c r="J121" i="2"/>
  <c r="V101" i="2"/>
  <c r="R115" i="2"/>
  <c r="BG85" i="2"/>
  <c r="CJ136" i="2"/>
  <c r="AH71" i="2"/>
  <c r="AZ231" i="2"/>
  <c r="BM103" i="2"/>
  <c r="AZ103" i="2"/>
  <c r="BI120" i="2"/>
  <c r="BG196" i="2"/>
  <c r="BP232" i="2"/>
  <c r="T219" i="2"/>
  <c r="AW102" i="2"/>
  <c r="AC109" i="2"/>
  <c r="BL217" i="2"/>
  <c r="AC105" i="2"/>
  <c r="AV228" i="2"/>
  <c r="Y217" i="2"/>
  <c r="CM107" i="2"/>
  <c r="AQ217" i="2"/>
  <c r="R221" i="2"/>
  <c r="AA119" i="2"/>
  <c r="AI119" i="2"/>
  <c r="BT234" i="2"/>
  <c r="BM226" i="2"/>
  <c r="BU113" i="2"/>
  <c r="BP112" i="2"/>
  <c r="CI216" i="2"/>
  <c r="CT225" i="2"/>
  <c r="AW136" i="2"/>
  <c r="AD221" i="2"/>
  <c r="BP227" i="2"/>
  <c r="CE221" i="2"/>
  <c r="BW104" i="2"/>
  <c r="BC95" i="2"/>
  <c r="AW123" i="2"/>
  <c r="BA81" i="2"/>
  <c r="AL87" i="2"/>
  <c r="AO111" i="2"/>
  <c r="AO122" i="2"/>
  <c r="H82" i="2"/>
  <c r="M110" i="2"/>
  <c r="AA77" i="2"/>
  <c r="CI88" i="2"/>
  <c r="AG124" i="2"/>
  <c r="BB105" i="2"/>
  <c r="BK113" i="2"/>
  <c r="W120" i="2"/>
  <c r="AX118" i="2"/>
  <c r="O115" i="2"/>
  <c r="BJ96" i="2"/>
  <c r="BA98" i="2"/>
  <c r="BD86" i="2"/>
  <c r="AD91" i="2"/>
  <c r="AN111" i="2"/>
  <c r="V115" i="2"/>
  <c r="T110" i="2"/>
  <c r="BZ124" i="2"/>
  <c r="BZ221" i="2"/>
  <c r="AN124" i="2"/>
  <c r="V234" i="2"/>
  <c r="AF113" i="2"/>
  <c r="BO130" i="2"/>
  <c r="AN119" i="2"/>
  <c r="J130" i="2"/>
  <c r="BY109" i="2"/>
  <c r="BK220" i="2"/>
  <c r="BB124" i="2"/>
  <c r="H219" i="2"/>
  <c r="BC122" i="2"/>
  <c r="BF104" i="2"/>
  <c r="BV221" i="2"/>
  <c r="CD130" i="2"/>
  <c r="AN230" i="2"/>
  <c r="AH89" i="2"/>
  <c r="P85" i="2"/>
  <c r="BN70" i="2"/>
  <c r="CL221" i="2"/>
  <c r="BE49" i="2"/>
  <c r="AB105" i="2"/>
  <c r="BH89" i="2"/>
  <c r="J95" i="2"/>
  <c r="AL114" i="2"/>
  <c r="N120" i="2"/>
  <c r="CO117" i="2"/>
  <c r="AB118" i="2"/>
  <c r="L102" i="2"/>
  <c r="P97" i="2"/>
  <c r="AL93" i="2"/>
  <c r="BW108" i="2"/>
  <c r="BG52" i="2"/>
  <c r="BI101" i="2"/>
  <c r="AW92" i="2"/>
  <c r="U85" i="2"/>
  <c r="T121" i="2"/>
  <c r="BZ98" i="2"/>
  <c r="CP214" i="2"/>
  <c r="J218" i="2"/>
  <c r="AV107" i="2"/>
  <c r="AR214" i="2"/>
  <c r="CE233" i="2"/>
  <c r="BM136" i="2"/>
  <c r="BC135" i="2"/>
  <c r="CJ130" i="2"/>
  <c r="T135" i="2"/>
  <c r="CO112" i="2"/>
  <c r="BY106" i="2"/>
  <c r="BM108" i="2"/>
  <c r="AV217" i="2"/>
  <c r="CG135" i="2"/>
  <c r="Y94" i="2"/>
  <c r="CD81" i="2"/>
  <c r="AX71" i="2"/>
  <c r="W219" i="2"/>
  <c r="AA62" i="2"/>
  <c r="BX102" i="2"/>
  <c r="AX89" i="2"/>
  <c r="AJ68" i="2"/>
  <c r="CA115" i="2"/>
  <c r="CP114" i="2"/>
  <c r="CG234" i="2"/>
  <c r="T87" i="2"/>
  <c r="CA89" i="2"/>
  <c r="P91" i="2"/>
  <c r="CB96" i="2"/>
  <c r="BY86" i="2"/>
  <c r="BH100" i="2"/>
  <c r="AC48" i="2"/>
  <c r="AS114" i="2"/>
  <c r="BC97" i="2"/>
  <c r="BT50" i="2"/>
  <c r="L184" i="2"/>
  <c r="CP111" i="2"/>
  <c r="AF111" i="2"/>
  <c r="CB227" i="2"/>
  <c r="AO110" i="2"/>
  <c r="AH158" i="2"/>
  <c r="BB177" i="2"/>
  <c r="BF178" i="2"/>
  <c r="CB206" i="2"/>
  <c r="G226" i="2"/>
  <c r="EZ226" i="2" s="1"/>
  <c r="BQ192" i="2"/>
  <c r="I207" i="2"/>
  <c r="AD155" i="2"/>
  <c r="AT196" i="2"/>
  <c r="BB199" i="2"/>
  <c r="CV199" i="2" s="1"/>
  <c r="BG198" i="2"/>
  <c r="AC197" i="2"/>
  <c r="BR204" i="2"/>
  <c r="Z153" i="2"/>
  <c r="BA184" i="2"/>
  <c r="Q211" i="2"/>
  <c r="M206" i="2"/>
  <c r="P194" i="2"/>
  <c r="CD174" i="2"/>
  <c r="AU211" i="2"/>
  <c r="U187" i="2"/>
  <c r="CS155" i="2"/>
  <c r="BT193" i="2"/>
  <c r="BI204" i="2"/>
  <c r="AF154" i="2"/>
  <c r="AW231" i="2"/>
  <c r="CS118" i="2"/>
  <c r="N225" i="2"/>
  <c r="O224" i="2"/>
  <c r="CH157" i="2"/>
  <c r="BH223" i="2"/>
  <c r="H129" i="2"/>
  <c r="AF224" i="2"/>
  <c r="AB109" i="2"/>
  <c r="AP234" i="2"/>
  <c r="AL216" i="2"/>
  <c r="BT228" i="2"/>
  <c r="AE232" i="2"/>
  <c r="AD224" i="2"/>
  <c r="AQ120" i="2"/>
  <c r="BN223" i="2"/>
  <c r="AX229" i="2"/>
  <c r="BZ233" i="2"/>
  <c r="CK214" i="2"/>
  <c r="CQ228" i="2"/>
  <c r="AN221" i="2"/>
  <c r="BA108" i="2"/>
  <c r="BT82" i="2"/>
  <c r="BT84" i="2"/>
  <c r="CE110" i="2"/>
  <c r="AC94" i="2"/>
  <c r="CQ93" i="2"/>
  <c r="AD83" i="2"/>
  <c r="CI223" i="2"/>
  <c r="CN108" i="2"/>
  <c r="BV107" i="2"/>
  <c r="BB118" i="2"/>
  <c r="CA102" i="2"/>
  <c r="AB88" i="2"/>
  <c r="BM107" i="2"/>
  <c r="AJ101" i="2"/>
  <c r="H87" i="2"/>
  <c r="AS122" i="2"/>
  <c r="AK84" i="2"/>
  <c r="AP86" i="2"/>
  <c r="CJ196" i="2"/>
  <c r="CG107" i="2"/>
  <c r="CI107" i="2"/>
  <c r="AS217" i="2"/>
  <c r="BQ100" i="2"/>
  <c r="AU218" i="2"/>
  <c r="Y228" i="2"/>
  <c r="CG224" i="2"/>
  <c r="J216" i="2"/>
  <c r="L128" i="2"/>
  <c r="BE230" i="2"/>
  <c r="X229" i="2"/>
  <c r="BS223" i="2"/>
  <c r="R222" i="2"/>
  <c r="AN114" i="2"/>
  <c r="BM100" i="2"/>
  <c r="BM216" i="2"/>
  <c r="CE225" i="2"/>
  <c r="CM225" i="2"/>
  <c r="AP231" i="2"/>
  <c r="W234" i="2"/>
  <c r="Z114" i="2"/>
  <c r="AV110" i="2"/>
  <c r="AY120" i="2"/>
  <c r="CH106" i="2"/>
  <c r="BL124" i="2"/>
  <c r="L85" i="2"/>
  <c r="BU216" i="2"/>
  <c r="AM120" i="2"/>
  <c r="AK87" i="2"/>
  <c r="BX70" i="2"/>
  <c r="CN124" i="2"/>
  <c r="CN72" i="2"/>
  <c r="BA67" i="2"/>
  <c r="AR112" i="2"/>
  <c r="CO99" i="2"/>
  <c r="AS68" i="2"/>
  <c r="AD86" i="2"/>
  <c r="CF106" i="2"/>
  <c r="BZ116" i="2"/>
  <c r="CG136" i="2"/>
  <c r="AE202" i="2"/>
  <c r="V228" i="2"/>
  <c r="AO223" i="2"/>
  <c r="CM135" i="2"/>
  <c r="Y129" i="2"/>
  <c r="AP112" i="2"/>
  <c r="M222" i="2"/>
  <c r="BA109" i="2"/>
  <c r="W135" i="2"/>
  <c r="CQ117" i="2"/>
  <c r="S231" i="2"/>
  <c r="BX222" i="2"/>
  <c r="CC129" i="2"/>
  <c r="AG228" i="2"/>
  <c r="AD217" i="2"/>
  <c r="AZ136" i="2"/>
  <c r="CS230" i="2"/>
  <c r="AE129" i="2"/>
  <c r="P219" i="2"/>
  <c r="CI226" i="2"/>
  <c r="AT112" i="2"/>
  <c r="AF121" i="2"/>
  <c r="BH119" i="2"/>
  <c r="P108" i="2"/>
  <c r="BN86" i="2"/>
  <c r="Q88" i="2"/>
  <c r="AE122" i="2"/>
  <c r="BE111" i="2"/>
  <c r="BU89" i="2"/>
  <c r="BA72" i="2"/>
  <c r="CB93" i="2"/>
  <c r="I67" i="2"/>
  <c r="CG76" i="2"/>
  <c r="BF101" i="2"/>
  <c r="CS88" i="2"/>
  <c r="BT101" i="2"/>
  <c r="AX92" i="2"/>
  <c r="AM125" i="2"/>
  <c r="BY121" i="2"/>
  <c r="BS193" i="2"/>
  <c r="P135" i="2"/>
  <c r="BZ231" i="2"/>
  <c r="BO229" i="2"/>
  <c r="AJ214" i="2"/>
  <c r="CA136" i="2"/>
  <c r="AQ229" i="2"/>
  <c r="AG223" i="2"/>
  <c r="N129" i="2"/>
  <c r="CD217" i="2"/>
  <c r="W232" i="2"/>
  <c r="BU224" i="2"/>
  <c r="BB224" i="2"/>
  <c r="AH217" i="2"/>
  <c r="CB122" i="2"/>
  <c r="AN227" i="2"/>
  <c r="CE103" i="2"/>
  <c r="BK100" i="2"/>
  <c r="BY223" i="2"/>
  <c r="BG233" i="2"/>
  <c r="J81" i="2"/>
  <c r="CK92" i="2"/>
  <c r="AR84" i="2"/>
  <c r="CC91" i="2"/>
  <c r="AC85" i="2"/>
  <c r="AS79" i="2"/>
  <c r="CL84" i="2"/>
  <c r="Z90" i="2"/>
  <c r="BO111" i="2"/>
  <c r="AJ121" i="2"/>
  <c r="AD115" i="2"/>
  <c r="AX115" i="2"/>
  <c r="BP88" i="2"/>
  <c r="BC231" i="2"/>
  <c r="BN92" i="2"/>
  <c r="BD104" i="2"/>
  <c r="BT88" i="2"/>
  <c r="Q85" i="2"/>
  <c r="H197" i="2"/>
  <c r="AE231" i="2"/>
  <c r="AV214" i="2"/>
  <c r="BG113" i="2"/>
  <c r="DA113" i="2" s="1"/>
  <c r="EU114" i="2" s="1"/>
  <c r="CK226" i="2"/>
  <c r="CQ128" i="2"/>
  <c r="BR215" i="2"/>
  <c r="N219" i="2"/>
  <c r="BC225" i="2"/>
  <c r="BH226" i="2"/>
  <c r="AT235" i="2"/>
  <c r="CA231" i="2"/>
  <c r="AA218" i="2"/>
  <c r="CG157" i="2"/>
  <c r="AD124" i="2"/>
  <c r="AW227" i="2"/>
  <c r="BE227" i="2"/>
  <c r="BE221" i="2"/>
  <c r="BN100" i="2"/>
  <c r="BG114" i="2"/>
  <c r="AF86" i="2"/>
  <c r="CO77" i="2"/>
  <c r="AW103" i="2"/>
  <c r="AC97" i="2"/>
  <c r="BE123" i="2"/>
  <c r="AA112" i="2"/>
  <c r="AE136" i="2"/>
  <c r="AW55" i="2"/>
  <c r="R122" i="2"/>
  <c r="CB72" i="2"/>
  <c r="AU112" i="2"/>
  <c r="CK102" i="2"/>
  <c r="CK95" i="2"/>
  <c r="AR113" i="2"/>
  <c r="BO121" i="2"/>
  <c r="AP84" i="2"/>
  <c r="CG92" i="2"/>
  <c r="CC81" i="2"/>
  <c r="AI206" i="2"/>
  <c r="AV128" i="2"/>
  <c r="BH221" i="2"/>
  <c r="T231" i="2"/>
  <c r="AK113" i="2"/>
  <c r="U229" i="2"/>
  <c r="CL157" i="2"/>
  <c r="BP228" i="2"/>
  <c r="T226" i="2"/>
  <c r="L235" i="2"/>
  <c r="K229" i="2"/>
  <c r="AA225" i="2"/>
  <c r="BQ216" i="2"/>
  <c r="K120" i="2"/>
  <c r="BY234" i="2"/>
  <c r="BP110" i="2"/>
  <c r="BA117" i="2"/>
  <c r="AK229" i="2"/>
  <c r="BG225" i="2"/>
  <c r="AR100" i="2"/>
  <c r="CP230" i="2"/>
  <c r="CT68" i="2"/>
  <c r="AA222" i="2"/>
  <c r="BJ120" i="2"/>
  <c r="BM104" i="2"/>
  <c r="CG120" i="2"/>
  <c r="AJ80" i="2"/>
  <c r="BI118" i="2"/>
  <c r="J104" i="2"/>
  <c r="AH118" i="2"/>
  <c r="AU94" i="2"/>
  <c r="BF82" i="2"/>
  <c r="CS85" i="2"/>
  <c r="AG77" i="2"/>
  <c r="BA222" i="2"/>
  <c r="AK117" i="2"/>
  <c r="I115" i="2"/>
  <c r="AA92" i="2"/>
  <c r="CJ125" i="2"/>
  <c r="CJ83" i="2"/>
  <c r="AI117" i="2"/>
  <c r="AA110" i="2"/>
  <c r="CC82" i="2"/>
  <c r="CH121" i="2"/>
  <c r="AT232" i="2"/>
  <c r="AG129" i="2"/>
  <c r="CO232" i="2"/>
  <c r="BT113" i="2"/>
  <c r="BP125" i="2"/>
  <c r="BE130" i="2"/>
  <c r="AO105" i="2"/>
  <c r="BZ105" i="2"/>
  <c r="AB228" i="2"/>
  <c r="BI111" i="2"/>
  <c r="AV129" i="2"/>
  <c r="AK222" i="2"/>
  <c r="CO223" i="2"/>
  <c r="CR234" i="2"/>
  <c r="AH219" i="2"/>
  <c r="BB215" i="2"/>
  <c r="BG128" i="2"/>
  <c r="BW216" i="2"/>
  <c r="BF224" i="2"/>
  <c r="AD128" i="2"/>
  <c r="AC101" i="2"/>
  <c r="CB113" i="2"/>
  <c r="AF97" i="2"/>
  <c r="CI111" i="2"/>
  <c r="AZ76" i="2"/>
  <c r="Q75" i="2"/>
  <c r="CB107" i="2"/>
  <c r="H94" i="2"/>
  <c r="CA70" i="2"/>
  <c r="CR118" i="2"/>
  <c r="AO116" i="2"/>
  <c r="BJ99" i="2"/>
  <c r="R95" i="2"/>
  <c r="CG87" i="2"/>
  <c r="X98" i="2"/>
  <c r="AK120" i="2"/>
  <c r="BT91" i="2"/>
  <c r="BP95" i="2"/>
  <c r="AB70" i="2"/>
  <c r="AR104" i="2"/>
  <c r="AM92" i="2"/>
  <c r="CE231" i="2"/>
  <c r="CS219" i="2"/>
  <c r="BQ112" i="2"/>
  <c r="L218" i="2"/>
  <c r="R108" i="2"/>
  <c r="CK221" i="2"/>
  <c r="BQ222" i="2"/>
  <c r="BI109" i="2"/>
  <c r="P215" i="2"/>
  <c r="BR231" i="2"/>
  <c r="N221" i="2"/>
  <c r="I217" i="2"/>
  <c r="BD224" i="2"/>
  <c r="BP225" i="2"/>
  <c r="BJ114" i="2"/>
  <c r="DD114" i="2" s="1"/>
  <c r="EX115" i="2" s="1"/>
  <c r="CM113" i="2"/>
  <c r="CH228" i="2"/>
  <c r="CB114" i="2"/>
  <c r="BY74" i="2"/>
  <c r="BD71" i="2"/>
  <c r="BI124" i="2"/>
  <c r="BU111" i="2"/>
  <c r="R224" i="2"/>
  <c r="U84" i="2"/>
  <c r="BW115" i="2"/>
  <c r="AL98" i="2"/>
  <c r="CI92" i="2"/>
  <c r="CD102" i="2"/>
  <c r="AG123" i="2"/>
  <c r="CI103" i="2"/>
  <c r="CP68" i="2"/>
  <c r="X102" i="2"/>
  <c r="AM101" i="2"/>
  <c r="BN129" i="2"/>
  <c r="AO108" i="2"/>
  <c r="BW220" i="2"/>
  <c r="AU117" i="2"/>
  <c r="CT87" i="2"/>
  <c r="K201" i="2"/>
  <c r="BJ228" i="2"/>
  <c r="AW220" i="2"/>
  <c r="AX233" i="2"/>
  <c r="BL233" i="2"/>
  <c r="AE224" i="2"/>
  <c r="BM113" i="2"/>
  <c r="CL225" i="2"/>
  <c r="CC218" i="2"/>
  <c r="AU223" i="2"/>
  <c r="BF234" i="2"/>
  <c r="CB229" i="2"/>
  <c r="I225" i="2"/>
  <c r="N106" i="2"/>
  <c r="BZ222" i="2"/>
  <c r="AD223" i="2"/>
  <c r="CN109" i="2"/>
  <c r="CN93" i="2"/>
  <c r="CQ85" i="2"/>
  <c r="BZ68" i="2"/>
  <c r="BY83" i="2"/>
  <c r="N117" i="2"/>
  <c r="AJ129" i="2"/>
  <c r="AZ107" i="2"/>
  <c r="Y95" i="2"/>
  <c r="AG113" i="2"/>
  <c r="AJ105" i="2"/>
  <c r="AK124" i="2"/>
  <c r="BK80" i="2"/>
  <c r="O130" i="2"/>
  <c r="BC93" i="2"/>
  <c r="BF91" i="2"/>
  <c r="BE97" i="2"/>
  <c r="CP125" i="2"/>
  <c r="AV135" i="2"/>
  <c r="AV59" i="2"/>
  <c r="AJ88" i="2"/>
  <c r="AR197" i="2"/>
  <c r="BY224" i="2"/>
  <c r="BT219" i="2"/>
  <c r="BE129" i="2"/>
  <c r="AI224" i="2"/>
  <c r="AM214" i="2"/>
  <c r="K111" i="2"/>
  <c r="BE110" i="2"/>
  <c r="M130" i="2"/>
  <c r="T223" i="2"/>
  <c r="BR218" i="2"/>
  <c r="Z129" i="2"/>
  <c r="AQ122" i="2"/>
  <c r="BL226" i="2"/>
  <c r="AP122" i="2"/>
  <c r="AE218" i="2"/>
  <c r="AX224" i="2"/>
  <c r="CE117" i="2"/>
  <c r="R218" i="2"/>
  <c r="L111" i="2"/>
  <c r="Z122" i="2"/>
  <c r="AS116" i="2"/>
  <c r="AK121" i="2"/>
  <c r="CJ81" i="2"/>
  <c r="AP106" i="2"/>
  <c r="BC105" i="2"/>
  <c r="AC116" i="2"/>
  <c r="BF86" i="2"/>
  <c r="AB220" i="2"/>
  <c r="AR107" i="2"/>
  <c r="BY69" i="2"/>
  <c r="CA216" i="2"/>
  <c r="BR128" i="2"/>
  <c r="CL85" i="2"/>
  <c r="AL76" i="2"/>
  <c r="CH122" i="2"/>
  <c r="AI89" i="2"/>
  <c r="AX120" i="2"/>
  <c r="AP113" i="2"/>
  <c r="CT207" i="2"/>
  <c r="L225" i="2"/>
  <c r="AI221" i="2"/>
  <c r="AA221" i="2"/>
  <c r="CP120" i="2"/>
  <c r="AW223" i="2"/>
  <c r="BZ128" i="2"/>
  <c r="T117" i="2"/>
  <c r="CT129" i="2"/>
  <c r="CQ222" i="2"/>
  <c r="CP135" i="2"/>
  <c r="CD226" i="2"/>
  <c r="CQ108" i="2"/>
  <c r="Y104" i="2"/>
  <c r="AC102" i="2"/>
  <c r="AN105" i="2"/>
  <c r="P230" i="2"/>
  <c r="AO128" i="2"/>
  <c r="CR218" i="2"/>
  <c r="Q229" i="2"/>
  <c r="BL120" i="2"/>
  <c r="BU219" i="2"/>
  <c r="BK105" i="2"/>
  <c r="BL106" i="2"/>
  <c r="AS222" i="2"/>
  <c r="BA232" i="2"/>
  <c r="AY83" i="2"/>
  <c r="CO84" i="2"/>
  <c r="V119" i="2"/>
  <c r="AB108" i="2"/>
  <c r="Y93" i="2"/>
  <c r="S85" i="2"/>
  <c r="BK216" i="2"/>
  <c r="P95" i="2"/>
  <c r="CT79" i="2"/>
  <c r="Y116" i="2"/>
  <c r="AM124" i="2"/>
  <c r="AU52" i="2"/>
  <c r="AP97" i="2"/>
  <c r="CE124" i="2"/>
  <c r="CF197" i="2"/>
  <c r="AN137" i="2"/>
  <c r="O184" i="2"/>
  <c r="BS188" i="2"/>
  <c r="CQ149" i="2"/>
  <c r="BV178" i="2"/>
  <c r="AT202" i="2"/>
  <c r="BT200" i="2"/>
  <c r="AS200" i="2"/>
  <c r="BZ196" i="2"/>
  <c r="AB191" i="2"/>
  <c r="BX190" i="2"/>
  <c r="V175" i="2"/>
  <c r="BB208" i="2"/>
  <c r="AI195" i="2"/>
  <c r="Z194" i="2"/>
  <c r="Q207" i="2"/>
  <c r="V189" i="2"/>
  <c r="AX173" i="2"/>
  <c r="AB211" i="2"/>
  <c r="CL230" i="2"/>
  <c r="BD155" i="2"/>
  <c r="CX155" i="2" s="1"/>
  <c r="AP198" i="2"/>
  <c r="AZ189" i="2"/>
  <c r="AU232" i="2"/>
  <c r="AB113" i="2"/>
  <c r="H232" i="2"/>
  <c r="AU119" i="2"/>
  <c r="CM214" i="2"/>
  <c r="W217" i="2"/>
  <c r="AT122" i="2"/>
  <c r="AQ108" i="2"/>
  <c r="AI220" i="2"/>
  <c r="R219" i="2"/>
  <c r="BC128" i="2"/>
  <c r="AS228" i="2"/>
  <c r="AL123" i="2"/>
  <c r="BX234" i="2"/>
  <c r="AZ232" i="2"/>
  <c r="CJ119" i="2"/>
  <c r="BJ111" i="2"/>
  <c r="BS228" i="2"/>
  <c r="AM217" i="2"/>
  <c r="BN106" i="2"/>
  <c r="BA113" i="2"/>
  <c r="Q231" i="2"/>
  <c r="BG73" i="2"/>
  <c r="K130" i="2"/>
  <c r="AI157" i="2"/>
  <c r="W123" i="2"/>
  <c r="AD110" i="2"/>
  <c r="CB111" i="2"/>
  <c r="R72" i="2"/>
  <c r="BO124" i="2"/>
  <c r="U128" i="2"/>
  <c r="BW123" i="2"/>
  <c r="CJ214" i="2"/>
  <c r="N77" i="2"/>
  <c r="AJ89" i="2"/>
  <c r="AH87" i="2"/>
  <c r="AK79" i="2"/>
  <c r="I89" i="2"/>
  <c r="BB93" i="2"/>
  <c r="BO125" i="2"/>
  <c r="U109" i="2"/>
  <c r="AE51" i="2"/>
  <c r="BU235" i="2"/>
  <c r="BM227" i="2"/>
  <c r="AJ222" i="2"/>
  <c r="CT232" i="2"/>
  <c r="CB125" i="2"/>
  <c r="AC233" i="2"/>
  <c r="CG217" i="2"/>
  <c r="T214" i="2"/>
  <c r="AN109" i="2"/>
  <c r="Y110" i="2"/>
  <c r="BJ232" i="2"/>
  <c r="BQ157" i="2"/>
  <c r="BB129" i="2"/>
  <c r="BX224" i="2"/>
  <c r="BK125" i="2"/>
  <c r="R135" i="2"/>
  <c r="Y121" i="2"/>
  <c r="N130" i="2"/>
  <c r="BN111" i="2"/>
  <c r="L130" i="2"/>
  <c r="BK91" i="2"/>
  <c r="Q80" i="2"/>
  <c r="AS75" i="2"/>
  <c r="CP85" i="2"/>
  <c r="S49" i="2"/>
  <c r="BP107" i="2"/>
  <c r="T83" i="2"/>
  <c r="AF222" i="2"/>
  <c r="AU125" i="2"/>
  <c r="AL119" i="2"/>
  <c r="BY115" i="2"/>
  <c r="AJ86" i="2"/>
  <c r="BS89" i="2"/>
  <c r="BY84" i="2"/>
  <c r="BX123" i="2"/>
  <c r="AU80" i="2"/>
  <c r="BH136" i="2"/>
  <c r="AI52" i="2"/>
  <c r="I91" i="2"/>
  <c r="W91" i="2"/>
  <c r="AX114" i="2"/>
  <c r="AK216" i="2"/>
  <c r="CG235" i="2"/>
  <c r="CI121" i="2"/>
  <c r="V225" i="2"/>
  <c r="X119" i="2"/>
  <c r="AC113" i="2"/>
  <c r="CO227" i="2"/>
  <c r="BV232" i="2"/>
  <c r="U115" i="2"/>
  <c r="AN219" i="2"/>
  <c r="N218" i="2"/>
  <c r="CQ227" i="2"/>
  <c r="AZ223" i="2"/>
  <c r="AC111" i="2"/>
  <c r="AX97" i="2"/>
  <c r="V105" i="2"/>
  <c r="BU214" i="2"/>
  <c r="W104" i="2"/>
  <c r="BW225" i="2"/>
  <c r="AF106" i="2"/>
  <c r="BS218" i="2"/>
  <c r="L215" i="2"/>
  <c r="BX81" i="2"/>
  <c r="CP221" i="2"/>
  <c r="AE104" i="2"/>
  <c r="CT73" i="2"/>
  <c r="BT85" i="2"/>
  <c r="AD63" i="2"/>
  <c r="BO94" i="2"/>
  <c r="S104" i="2"/>
  <c r="CR108" i="2"/>
  <c r="AC100" i="2"/>
  <c r="AP215" i="2"/>
  <c r="AE115" i="2"/>
  <c r="AV106" i="2"/>
  <c r="AU79" i="2"/>
  <c r="BU85" i="2"/>
  <c r="BY108" i="2"/>
  <c r="CL81" i="2"/>
  <c r="AL157" i="2"/>
  <c r="BO63" i="2"/>
  <c r="CT94" i="2"/>
  <c r="BH86" i="2"/>
  <c r="BQ220" i="2"/>
  <c r="BP221" i="2"/>
  <c r="CO216" i="2"/>
  <c r="BK130" i="2"/>
  <c r="BT97" i="2"/>
  <c r="AB135" i="2"/>
  <c r="AU101" i="2"/>
  <c r="CH225" i="2"/>
  <c r="CD234" i="2"/>
  <c r="J110" i="2"/>
  <c r="CB220" i="2"/>
  <c r="BV233" i="2"/>
  <c r="X224" i="2"/>
  <c r="BF116" i="2"/>
  <c r="AD220" i="2"/>
  <c r="AN128" i="2"/>
  <c r="U232" i="2"/>
  <c r="O157" i="2"/>
  <c r="AU128" i="2"/>
  <c r="AC230" i="2"/>
  <c r="CQ79" i="2"/>
  <c r="AH123" i="2"/>
  <c r="CE75" i="2"/>
  <c r="BI224" i="2"/>
  <c r="Y215" i="2"/>
  <c r="X109" i="2"/>
  <c r="AO109" i="2"/>
  <c r="BT129" i="2"/>
  <c r="M107" i="2"/>
  <c r="AH85" i="2"/>
  <c r="U104" i="2"/>
  <c r="BW102" i="2"/>
  <c r="W86" i="2"/>
  <c r="CG215" i="2"/>
  <c r="K88" i="2"/>
  <c r="AN222" i="2"/>
  <c r="Z89" i="2"/>
  <c r="AC72" i="2"/>
  <c r="AU111" i="2"/>
  <c r="CQ225" i="2"/>
  <c r="BH174" i="2"/>
  <c r="Z216" i="2"/>
  <c r="BO129" i="2"/>
  <c r="BV130" i="2"/>
  <c r="BZ215" i="2"/>
  <c r="BY129" i="2"/>
  <c r="BP219" i="2"/>
  <c r="CM129" i="2"/>
  <c r="BI221" i="2"/>
  <c r="BZ110" i="2"/>
  <c r="N232" i="2"/>
  <c r="AN220" i="2"/>
  <c r="AP116" i="2"/>
  <c r="Z223" i="2"/>
  <c r="BN157" i="2"/>
  <c r="BD218" i="2"/>
  <c r="BQ115" i="2"/>
  <c r="AW125" i="2"/>
  <c r="T225" i="2"/>
  <c r="BA120" i="2"/>
  <c r="BP79" i="2"/>
  <c r="BH220" i="2"/>
  <c r="AQ71" i="2"/>
  <c r="BA100" i="2"/>
  <c r="BX53" i="2"/>
  <c r="BZ108" i="2"/>
  <c r="BL111" i="2"/>
  <c r="P76" i="2"/>
  <c r="BD124" i="2"/>
  <c r="CT81" i="2"/>
  <c r="K82" i="2"/>
  <c r="H97" i="2"/>
  <c r="BJ90" i="2"/>
  <c r="BX79" i="2"/>
  <c r="CD84" i="2"/>
  <c r="T88" i="2"/>
  <c r="AI128" i="2"/>
  <c r="V111" i="2"/>
  <c r="O230" i="2"/>
  <c r="BC68" i="2"/>
  <c r="Q117" i="2"/>
  <c r="CB200" i="2"/>
  <c r="BU118" i="2"/>
  <c r="W121" i="2"/>
  <c r="AC219" i="2"/>
  <c r="BC120" i="2"/>
  <c r="P157" i="2"/>
  <c r="AS124" i="2"/>
  <c r="BV112" i="2"/>
  <c r="AD119" i="2"/>
  <c r="AP219" i="2"/>
  <c r="AM219" i="2"/>
  <c r="CF223" i="2"/>
  <c r="CI218" i="2"/>
  <c r="BC234" i="2"/>
  <c r="BH228" i="2"/>
  <c r="CN235" i="2"/>
  <c r="CI225" i="2"/>
  <c r="AY214" i="2"/>
  <c r="AT214" i="2"/>
  <c r="CH234" i="2"/>
  <c r="M214" i="2"/>
  <c r="AX121" i="2"/>
  <c r="CD112" i="2"/>
  <c r="BD94" i="2"/>
  <c r="AD90" i="2"/>
  <c r="O80" i="2"/>
  <c r="BB83" i="2"/>
  <c r="AV100" i="2"/>
  <c r="S115" i="2"/>
  <c r="R96" i="2"/>
  <c r="AX157" i="2"/>
  <c r="AD46" i="2"/>
  <c r="BB103" i="2"/>
  <c r="CS115" i="2"/>
  <c r="AA115" i="2"/>
  <c r="AL125" i="2"/>
  <c r="AP99" i="2"/>
  <c r="BI122" i="2"/>
  <c r="BD116" i="2"/>
  <c r="BB223" i="2"/>
  <c r="BH80" i="2"/>
  <c r="U98" i="2"/>
  <c r="AP80" i="2"/>
  <c r="AY105" i="2"/>
  <c r="CQ190" i="2"/>
  <c r="W108" i="2"/>
  <c r="AL107" i="2"/>
  <c r="AY130" i="2"/>
  <c r="CL109" i="2"/>
  <c r="AD226" i="2"/>
  <c r="AU121" i="2"/>
  <c r="H117" i="2"/>
  <c r="K104" i="2"/>
  <c r="V235" i="2"/>
  <c r="CC229" i="2"/>
  <c r="Y233" i="2"/>
  <c r="M217" i="2"/>
  <c r="CB234" i="2"/>
  <c r="AK234" i="2"/>
  <c r="CN128" i="2"/>
  <c r="AR228" i="2"/>
  <c r="BR105" i="2"/>
  <c r="BK116" i="2"/>
  <c r="AH113" i="2"/>
  <c r="CO106" i="2"/>
  <c r="L227" i="2"/>
  <c r="AQ73" i="2"/>
  <c r="U72" i="2"/>
  <c r="BO98" i="2"/>
  <c r="Q102" i="2"/>
  <c r="Z120" i="2"/>
  <c r="BY87" i="2"/>
  <c r="BR73" i="2"/>
  <c r="M129" i="2"/>
  <c r="BP86" i="2"/>
  <c r="BC114" i="2"/>
  <c r="BT87" i="2"/>
  <c r="AE76" i="2"/>
  <c r="Q48" i="2"/>
  <c r="O102" i="2"/>
  <c r="CG103" i="2"/>
  <c r="CE83" i="2"/>
  <c r="AZ106" i="2"/>
  <c r="CL103" i="2"/>
  <c r="BU122" i="2"/>
  <c r="CO96" i="2"/>
  <c r="CR221" i="2"/>
  <c r="BT221" i="2"/>
  <c r="AQ224" i="2"/>
  <c r="CQ217" i="2"/>
  <c r="AR222" i="2"/>
  <c r="J120" i="2"/>
  <c r="AU222" i="2"/>
  <c r="BB225" i="2"/>
  <c r="CQ130" i="2"/>
  <c r="BP122" i="2"/>
  <c r="BE224" i="2"/>
  <c r="BU221" i="2"/>
  <c r="BK232" i="2"/>
  <c r="CD129" i="2"/>
  <c r="CR111" i="2"/>
  <c r="BQ93" i="2"/>
  <c r="BC85" i="2"/>
  <c r="CH81" i="2"/>
  <c r="CJ93" i="2"/>
  <c r="AX119" i="2"/>
  <c r="BU96" i="2"/>
  <c r="W228" i="2"/>
  <c r="CK60" i="2"/>
  <c r="CT119" i="2"/>
  <c r="CR74" i="2"/>
  <c r="BW110" i="2"/>
  <c r="AA108" i="2"/>
  <c r="I87" i="2"/>
  <c r="BS71" i="2"/>
  <c r="AZ116" i="2"/>
  <c r="CC125" i="2"/>
  <c r="O95" i="2"/>
  <c r="AL101" i="2"/>
  <c r="O87" i="2"/>
  <c r="CS223" i="2"/>
  <c r="BH222" i="2"/>
  <c r="AB194" i="2"/>
  <c r="H228" i="2"/>
  <c r="AU157" i="2"/>
  <c r="AA224" i="2"/>
  <c r="W130" i="2"/>
  <c r="AX129" i="2"/>
  <c r="CA219" i="2"/>
  <c r="AP235" i="2"/>
  <c r="CE228" i="2"/>
  <c r="BU157" i="2"/>
  <c r="W113" i="2"/>
  <c r="CN135" i="2"/>
  <c r="AZ128" i="2"/>
  <c r="AL110" i="2"/>
  <c r="CT218" i="2"/>
  <c r="BM221" i="2"/>
  <c r="AK227" i="2"/>
  <c r="BX128" i="2"/>
  <c r="R217" i="2"/>
  <c r="CM111" i="2"/>
  <c r="AB226" i="2"/>
  <c r="BD117" i="2"/>
  <c r="AN234" i="2"/>
  <c r="CT50" i="2"/>
  <c r="CB116" i="2"/>
  <c r="O232" i="2"/>
  <c r="K116" i="2"/>
  <c r="AT118" i="2"/>
  <c r="AH93" i="2"/>
  <c r="BL112" i="2"/>
  <c r="AP118" i="2"/>
  <c r="AX226" i="2"/>
  <c r="BJ106" i="2"/>
  <c r="DD106" i="2" s="1"/>
  <c r="EX107" i="2" s="1"/>
  <c r="CE81" i="2"/>
  <c r="CH113" i="2"/>
  <c r="BY60" i="2"/>
  <c r="P226" i="2"/>
  <c r="AJ102" i="2"/>
  <c r="CJ128" i="2"/>
  <c r="BM60" i="2"/>
  <c r="BS216" i="2"/>
  <c r="L97" i="2"/>
  <c r="AZ112" i="2"/>
  <c r="AR115" i="2"/>
  <c r="BJ78" i="2"/>
  <c r="DD78" i="2" s="1"/>
  <c r="EX79" i="2" s="1"/>
  <c r="BK233" i="2"/>
  <c r="BJ177" i="2"/>
  <c r="BB228" i="2"/>
  <c r="CK130" i="2"/>
  <c r="CC106" i="2"/>
  <c r="J101" i="2"/>
  <c r="W125" i="2"/>
  <c r="AQ109" i="2"/>
  <c r="BX225" i="2"/>
  <c r="CT230" i="2"/>
  <c r="BB220" i="2"/>
  <c r="AF118" i="2"/>
  <c r="CP218" i="2"/>
  <c r="Y102" i="2"/>
  <c r="O225" i="2"/>
  <c r="CN223" i="2"/>
  <c r="CO230" i="2"/>
  <c r="CD221" i="2"/>
  <c r="AO216" i="2"/>
  <c r="AL215" i="2"/>
  <c r="T216" i="2"/>
  <c r="S219" i="2"/>
  <c r="BE124" i="2"/>
  <c r="CP223" i="2"/>
  <c r="P214" i="2"/>
  <c r="Z229" i="2"/>
  <c r="BU109" i="2"/>
  <c r="AW88" i="2"/>
  <c r="P101" i="2"/>
  <c r="AQ124" i="2"/>
  <c r="CA82" i="2"/>
  <c r="AY122" i="2"/>
  <c r="L94" i="2"/>
  <c r="AP81" i="2"/>
  <c r="U75" i="2"/>
  <c r="BX106" i="2"/>
  <c r="AX117" i="2"/>
  <c r="BL118" i="2"/>
  <c r="AV94" i="2"/>
  <c r="BH102" i="2"/>
  <c r="Q87" i="2"/>
  <c r="AQ110" i="2"/>
  <c r="CN99" i="2"/>
  <c r="K93" i="2"/>
  <c r="AZ60" i="2"/>
  <c r="K79" i="2"/>
  <c r="BE83" i="2"/>
  <c r="BG202" i="2"/>
  <c r="M235" i="2"/>
  <c r="BD121" i="2"/>
  <c r="CR103" i="2"/>
  <c r="I235" i="2"/>
  <c r="CP119" i="2"/>
  <c r="AR157" i="2"/>
  <c r="BS227" i="2"/>
  <c r="BY114" i="2"/>
  <c r="AL128" i="2"/>
  <c r="AY114" i="2"/>
  <c r="AS105" i="2"/>
  <c r="AY111" i="2"/>
  <c r="BM222" i="2"/>
  <c r="S112" i="2"/>
  <c r="CH218" i="2"/>
  <c r="L217" i="2"/>
  <c r="AD100" i="2"/>
  <c r="AK214" i="2"/>
  <c r="BF109" i="2"/>
  <c r="AN229" i="2"/>
  <c r="AS220" i="2"/>
  <c r="M98" i="2"/>
  <c r="BE94" i="2"/>
  <c r="M102" i="2"/>
  <c r="AG135" i="2"/>
  <c r="BE82" i="2"/>
  <c r="O60" i="2"/>
  <c r="AV96" i="2"/>
  <c r="AG86" i="2"/>
  <c r="U67" i="2"/>
  <c r="AH98" i="2"/>
  <c r="CH109" i="2"/>
  <c r="AS121" i="2"/>
  <c r="X84" i="2"/>
  <c r="AZ91" i="2"/>
  <c r="AA99" i="2"/>
  <c r="BJ222" i="2"/>
  <c r="CL94" i="2"/>
  <c r="AV120" i="2"/>
  <c r="CF47" i="2"/>
  <c r="CP97" i="2"/>
  <c r="AW100" i="2"/>
  <c r="N182" i="2"/>
  <c r="X136" i="2"/>
  <c r="CI100" i="2"/>
  <c r="Z116" i="2"/>
  <c r="CD215" i="2"/>
  <c r="BU159" i="2"/>
  <c r="BP210" i="2"/>
  <c r="BC180" i="2"/>
  <c r="CW180" i="2" s="1"/>
  <c r="AV184" i="2"/>
  <c r="CM207" i="2"/>
  <c r="BO207" i="2"/>
  <c r="BA154" i="2"/>
  <c r="P190" i="2"/>
  <c r="AU194" i="2"/>
  <c r="BR202" i="2"/>
  <c r="CP192" i="2"/>
  <c r="T194" i="2"/>
  <c r="AF166" i="2"/>
  <c r="BP209" i="2"/>
  <c r="AX156" i="2"/>
  <c r="O188" i="2"/>
  <c r="X187" i="2"/>
  <c r="AP202" i="2"/>
  <c r="AH192" i="2"/>
  <c r="AO210" i="2"/>
  <c r="AE208" i="2"/>
  <c r="CS190" i="2"/>
  <c r="AF192" i="2"/>
  <c r="P210" i="2"/>
  <c r="DD210" i="2" s="1"/>
  <c r="BF204" i="2"/>
  <c r="CZ204" i="2" s="1"/>
  <c r="BF227" i="2"/>
  <c r="AP232" i="2"/>
  <c r="BW214" i="2"/>
  <c r="AN121" i="2"/>
  <c r="CA220" i="2"/>
  <c r="BB221" i="2"/>
  <c r="BZ111" i="2"/>
  <c r="AI234" i="2"/>
  <c r="AY234" i="2"/>
  <c r="BR136" i="2"/>
  <c r="S220" i="2"/>
  <c r="BS225" i="2"/>
  <c r="P117" i="2"/>
  <c r="I230" i="2"/>
  <c r="BW231" i="2"/>
  <c r="BV230" i="2"/>
  <c r="AV218" i="2"/>
  <c r="BQ99" i="2"/>
  <c r="H120" i="2"/>
  <c r="AL88" i="2"/>
  <c r="AC217" i="2"/>
  <c r="AF104" i="2"/>
  <c r="CQ81" i="2"/>
  <c r="BF125" i="2"/>
  <c r="W85" i="2"/>
  <c r="CN136" i="2"/>
  <c r="Z71" i="2"/>
  <c r="AX128" i="2"/>
  <c r="BG64" i="2"/>
  <c r="CO136" i="2"/>
  <c r="W98" i="2"/>
  <c r="CN88" i="2"/>
  <c r="CS120" i="2"/>
  <c r="AD118" i="2"/>
  <c r="BH91" i="2"/>
  <c r="BH105" i="2"/>
  <c r="CR102" i="2"/>
  <c r="CP235" i="2"/>
  <c r="AC114" i="2"/>
  <c r="AW135" i="2"/>
  <c r="O217" i="2"/>
  <c r="BN97" i="2"/>
  <c r="J223" i="2"/>
  <c r="CI116" i="2"/>
  <c r="AX219" i="2"/>
  <c r="X231" i="2"/>
  <c r="BO235" i="2"/>
  <c r="Y135" i="2"/>
  <c r="CN234" i="2"/>
  <c r="AD216" i="2"/>
  <c r="CP220" i="2"/>
  <c r="H122" i="2"/>
  <c r="X235" i="2"/>
  <c r="CD232" i="2"/>
  <c r="R230" i="2"/>
  <c r="BX135" i="2"/>
  <c r="Z234" i="2"/>
  <c r="Q94" i="2"/>
  <c r="CC216" i="2"/>
  <c r="CP101" i="2"/>
  <c r="AW224" i="2"/>
  <c r="AU113" i="2"/>
  <c r="BG104" i="2"/>
  <c r="CR93" i="2"/>
  <c r="CA98" i="2"/>
  <c r="W116" i="2"/>
  <c r="Q96" i="2"/>
  <c r="BB230" i="2"/>
  <c r="O113" i="2"/>
  <c r="CI82" i="2"/>
  <c r="BK62" i="2"/>
  <c r="CI117" i="2"/>
  <c r="V91" i="2"/>
  <c r="BU66" i="2"/>
  <c r="BK117" i="2"/>
  <c r="BF85" i="2"/>
  <c r="AF51" i="2"/>
  <c r="AN110" i="2"/>
  <c r="S225" i="2"/>
  <c r="BW224" i="2"/>
  <c r="BY230" i="2"/>
  <c r="CF230" i="2"/>
  <c r="BR226" i="2"/>
  <c r="M225" i="2"/>
  <c r="CT130" i="2"/>
  <c r="U228" i="2"/>
  <c r="AY222" i="2"/>
  <c r="AB117" i="2"/>
  <c r="CF122" i="2"/>
  <c r="BR98" i="2"/>
  <c r="CS123" i="2"/>
  <c r="BD106" i="2"/>
  <c r="AC157" i="2"/>
  <c r="AK220" i="2"/>
  <c r="BO215" i="2"/>
  <c r="BP234" i="2"/>
  <c r="N229" i="2"/>
  <c r="CD225" i="2"/>
  <c r="H125" i="2"/>
  <c r="AJ75" i="2"/>
  <c r="AJ157" i="2"/>
  <c r="BE106" i="2"/>
  <c r="BB100" i="2"/>
  <c r="AG101" i="2"/>
  <c r="CD80" i="2"/>
  <c r="AH90" i="2"/>
  <c r="AJ103" i="2"/>
  <c r="CL119" i="2"/>
  <c r="BO79" i="2"/>
  <c r="BR230" i="2"/>
  <c r="BP92" i="2"/>
  <c r="BI68" i="2"/>
  <c r="CD83" i="2"/>
  <c r="AF214" i="2"/>
  <c r="L91" i="2"/>
  <c r="CB68" i="2"/>
  <c r="CN115" i="2"/>
  <c r="AY88" i="2"/>
  <c r="AG74" i="2"/>
  <c r="BD108" i="2"/>
  <c r="R136" i="2"/>
  <c r="BQ124" i="2"/>
  <c r="AK228" i="2"/>
  <c r="O229" i="2"/>
  <c r="J115" i="2"/>
  <c r="AR225" i="2"/>
  <c r="CI135" i="2"/>
  <c r="H215" i="2"/>
  <c r="J113" i="2"/>
  <c r="BU125" i="2"/>
  <c r="M221" i="2"/>
  <c r="AA228" i="2"/>
  <c r="K136" i="2"/>
  <c r="AP218" i="2"/>
  <c r="W220" i="2"/>
  <c r="BM128" i="2"/>
  <c r="BA101" i="2"/>
  <c r="BM81" i="2"/>
  <c r="CC97" i="2"/>
  <c r="BP94" i="2"/>
  <c r="W102" i="2"/>
  <c r="L129" i="2"/>
  <c r="O103" i="2"/>
  <c r="AT90" i="2"/>
  <c r="BX125" i="2"/>
  <c r="BP77" i="2"/>
  <c r="Z104" i="2"/>
  <c r="AK125" i="2"/>
  <c r="BX83" i="2"/>
  <c r="AR121" i="2"/>
  <c r="AN104" i="2"/>
  <c r="BD230" i="2"/>
  <c r="CQ101" i="2"/>
  <c r="AU103" i="2"/>
  <c r="BR227" i="2"/>
  <c r="W106" i="2"/>
  <c r="AV234" i="2"/>
  <c r="BD233" i="2"/>
  <c r="AN218" i="2"/>
  <c r="L214" i="2"/>
  <c r="CD128" i="2"/>
  <c r="V223" i="2"/>
  <c r="CJ129" i="2"/>
  <c r="CD111" i="2"/>
  <c r="BI228" i="2"/>
  <c r="AZ235" i="2"/>
  <c r="BS222" i="2"/>
  <c r="AM128" i="2"/>
  <c r="CN112" i="2"/>
  <c r="AM231" i="2"/>
  <c r="AL120" i="2"/>
  <c r="BP231" i="2"/>
  <c r="CC110" i="2"/>
  <c r="AL78" i="2"/>
  <c r="CG77" i="2"/>
  <c r="BV89" i="2"/>
  <c r="AW108" i="2"/>
  <c r="CH83" i="2"/>
  <c r="BM223" i="2"/>
  <c r="Z105" i="2"/>
  <c r="BV73" i="2"/>
  <c r="X67" i="2"/>
  <c r="AL73" i="2"/>
  <c r="BW117" i="2"/>
  <c r="Y115" i="2"/>
  <c r="AM67" i="2"/>
  <c r="CL113" i="2"/>
  <c r="AU93" i="2"/>
  <c r="CP113" i="2"/>
  <c r="BJ88" i="2"/>
  <c r="BO222" i="2"/>
  <c r="AW113" i="2"/>
  <c r="CI233" i="2"/>
  <c r="AF216" i="2"/>
  <c r="BF115" i="2"/>
  <c r="L226" i="2"/>
  <c r="BU218" i="2"/>
  <c r="I111" i="2"/>
  <c r="AV113" i="2"/>
  <c r="AR232" i="2"/>
  <c r="J224" i="2"/>
  <c r="AX110" i="2"/>
  <c r="CS101" i="2"/>
  <c r="AW228" i="2"/>
  <c r="T221" i="2"/>
  <c r="BQ118" i="2"/>
  <c r="AR81" i="2"/>
  <c r="W225" i="2"/>
  <c r="BD69" i="2"/>
  <c r="BX116" i="2"/>
  <c r="CS124" i="2"/>
  <c r="CP106" i="2"/>
  <c r="O86" i="2"/>
  <c r="W70" i="2"/>
  <c r="U87" i="2"/>
  <c r="BP89" i="2"/>
  <c r="CO86" i="2"/>
  <c r="AM94" i="2"/>
  <c r="BW92" i="2"/>
  <c r="BQ76" i="2"/>
  <c r="AA87" i="2"/>
  <c r="BT86" i="2"/>
  <c r="L119" i="2"/>
  <c r="BO110" i="2"/>
  <c r="V129" i="2"/>
  <c r="J54" i="2"/>
  <c r="BO218" i="2"/>
  <c r="AZ86" i="2"/>
  <c r="AE228" i="2"/>
  <c r="P231" i="2"/>
  <c r="CN221" i="2"/>
  <c r="AQ226" i="2"/>
  <c r="BK222" i="2"/>
  <c r="W216" i="2"/>
  <c r="BA128" i="2"/>
  <c r="AH157" i="2"/>
  <c r="AW235" i="2"/>
  <c r="S124" i="2"/>
  <c r="BD225" i="2"/>
  <c r="O111" i="2"/>
  <c r="AC122" i="2"/>
  <c r="AG231" i="2"/>
  <c r="V120" i="2"/>
  <c r="U81" i="2"/>
  <c r="AV79" i="2"/>
  <c r="N78" i="2"/>
  <c r="BC83" i="2"/>
  <c r="AX69" i="2"/>
  <c r="CA100" i="2"/>
  <c r="N103" i="2"/>
  <c r="BG82" i="2"/>
  <c r="R87" i="2"/>
  <c r="BV220" i="2"/>
  <c r="AG125" i="2"/>
  <c r="CE121" i="2"/>
  <c r="BI82" i="2"/>
  <c r="CM79" i="2"/>
  <c r="BX118" i="2"/>
  <c r="BQ103" i="2"/>
  <c r="BG92" i="2"/>
  <c r="AH80" i="2"/>
  <c r="CI86" i="2"/>
  <c r="N83" i="2"/>
  <c r="CB198" i="2"/>
  <c r="AJ128" i="2"/>
  <c r="AJ218" i="2"/>
  <c r="CK219" i="2"/>
  <c r="Y221" i="2"/>
  <c r="I228" i="2"/>
  <c r="AN130" i="2"/>
  <c r="AN135" i="2"/>
  <c r="CN214" i="2"/>
  <c r="CC217" i="2"/>
  <c r="Y218" i="2"/>
  <c r="CF215" i="2"/>
  <c r="J157" i="2"/>
  <c r="BP220" i="2"/>
  <c r="AC221" i="2"/>
  <c r="AJ106" i="2"/>
  <c r="W227" i="2"/>
  <c r="Z117" i="2"/>
  <c r="BZ229" i="2"/>
  <c r="H235" i="2"/>
  <c r="BR103" i="2"/>
  <c r="CM82" i="2"/>
  <c r="CA226" i="2"/>
  <c r="BT69" i="2"/>
  <c r="CE223" i="2"/>
  <c r="BV81" i="2"/>
  <c r="CO123" i="2"/>
  <c r="BE103" i="2"/>
  <c r="P75" i="2"/>
  <c r="CE116" i="2"/>
  <c r="BQ136" i="2"/>
  <c r="BV113" i="2"/>
  <c r="BJ118" i="2"/>
  <c r="R85" i="2"/>
  <c r="CF87" i="2"/>
  <c r="N65" i="2"/>
  <c r="AK82" i="2"/>
  <c r="AF89" i="2"/>
  <c r="BJ231" i="2"/>
  <c r="U125" i="2"/>
  <c r="CP79" i="2"/>
  <c r="AH79" i="2"/>
  <c r="AC234" i="2"/>
  <c r="CM89" i="2"/>
  <c r="CJ233" i="2"/>
  <c r="CH120" i="2"/>
  <c r="CS128" i="2"/>
  <c r="BV217" i="2"/>
  <c r="AQ107" i="2"/>
  <c r="BG101" i="2"/>
  <c r="J234" i="2"/>
  <c r="AA231" i="2"/>
  <c r="BN228" i="2"/>
  <c r="AZ109" i="2"/>
  <c r="CO114" i="2"/>
  <c r="AJ229" i="2"/>
  <c r="BF107" i="2"/>
  <c r="AB222" i="2"/>
  <c r="CG218" i="2"/>
  <c r="Y120" i="2"/>
  <c r="BV229" i="2"/>
  <c r="BB89" i="2"/>
  <c r="CV89" i="2" s="1"/>
  <c r="EJ90" i="2" s="1"/>
  <c r="CF110" i="2"/>
  <c r="CE95" i="2"/>
  <c r="BH69" i="2"/>
  <c r="AY87" i="2"/>
  <c r="BX97" i="2"/>
  <c r="AN157" i="2"/>
  <c r="AE116" i="2"/>
  <c r="BN108" i="2"/>
  <c r="AW111" i="2"/>
  <c r="Y130" i="2"/>
  <c r="BQ108" i="2"/>
  <c r="AK83" i="2"/>
  <c r="AC216" i="2"/>
  <c r="CN84" i="2"/>
  <c r="BE214" i="2"/>
  <c r="W83" i="2"/>
  <c r="BL225" i="2"/>
  <c r="BE92" i="2"/>
  <c r="AJ57" i="2"/>
  <c r="CD182" i="2"/>
  <c r="AT227" i="2"/>
  <c r="AG120" i="2"/>
  <c r="BT235" i="2"/>
  <c r="CO214" i="2"/>
  <c r="BA224" i="2"/>
  <c r="AP125" i="2"/>
  <c r="BS118" i="2"/>
  <c r="AK109" i="2"/>
  <c r="O228" i="2"/>
  <c r="Y227" i="2"/>
  <c r="CP109" i="2"/>
  <c r="BR130" i="2"/>
  <c r="CO115" i="2"/>
  <c r="BS229" i="2"/>
  <c r="CA124" i="2"/>
  <c r="P99" i="2"/>
  <c r="K118" i="2"/>
  <c r="CI77" i="2"/>
  <c r="AE82" i="2"/>
  <c r="H100" i="2"/>
  <c r="BH111" i="2"/>
  <c r="CQ114" i="2"/>
  <c r="I129" i="2"/>
  <c r="AC65" i="2"/>
  <c r="AH117" i="2"/>
  <c r="AJ90" i="2"/>
  <c r="CE92" i="2"/>
  <c r="AG91" i="2"/>
  <c r="CO81" i="2"/>
  <c r="AP223" i="2"/>
  <c r="CF77" i="2"/>
  <c r="BB104" i="2"/>
  <c r="BK71" i="2"/>
  <c r="CD113" i="2"/>
  <c r="AG82" i="2"/>
  <c r="Y57" i="2"/>
  <c r="CQ115" i="2"/>
  <c r="AM207" i="2"/>
  <c r="BZ135" i="2"/>
  <c r="CB230" i="2"/>
  <c r="BN227" i="2"/>
  <c r="BQ125" i="2"/>
  <c r="BV222" i="2"/>
  <c r="BY117" i="2"/>
  <c r="BM232" i="2"/>
  <c r="S130" i="2"/>
  <c r="AD112" i="2"/>
  <c r="CT223" i="2"/>
  <c r="CG119" i="2"/>
  <c r="N157" i="2"/>
  <c r="CH97" i="2"/>
  <c r="S226" i="2"/>
  <c r="I121" i="2"/>
  <c r="BO225" i="2"/>
  <c r="CD115" i="2"/>
  <c r="CJ71" i="2"/>
  <c r="BL58" i="2"/>
  <c r="CF112" i="2"/>
  <c r="AL108" i="2"/>
  <c r="U113" i="2"/>
  <c r="AX130" i="2"/>
  <c r="BI52" i="2"/>
  <c r="U100" i="2"/>
  <c r="BQ89" i="2"/>
  <c r="AI94" i="2"/>
  <c r="I81" i="2"/>
  <c r="BQ83" i="2"/>
  <c r="BA129" i="2"/>
  <c r="BV86" i="2"/>
  <c r="AE84" i="2"/>
  <c r="BW79" i="2"/>
  <c r="AM157" i="2"/>
  <c r="BI80" i="2"/>
  <c r="CD121" i="2"/>
  <c r="S111" i="2"/>
  <c r="U226" i="2"/>
  <c r="AH151" i="2"/>
  <c r="AK155" i="2"/>
  <c r="AT195" i="2"/>
  <c r="AH186" i="2"/>
  <c r="CM201" i="2"/>
  <c r="BU202" i="2"/>
  <c r="BD176" i="2"/>
  <c r="O201" i="2"/>
  <c r="BB134" i="2"/>
  <c r="BX197" i="2"/>
  <c r="AC144" i="2"/>
  <c r="AN189" i="2"/>
  <c r="AO160" i="2"/>
  <c r="AX211" i="2"/>
  <c r="CB180" i="2"/>
  <c r="V191" i="2"/>
  <c r="CJ148" i="2"/>
  <c r="CG213" i="2"/>
  <c r="BT187" i="2"/>
  <c r="AZ204" i="2"/>
  <c r="BR192" i="2"/>
  <c r="BO185" i="2"/>
  <c r="T230" i="2"/>
  <c r="H178" i="2"/>
  <c r="AV204" i="2"/>
  <c r="R225" i="2"/>
  <c r="BJ227" i="2"/>
  <c r="BK157" i="2"/>
  <c r="AD136" i="2"/>
  <c r="BY111" i="2"/>
  <c r="BB136" i="2"/>
  <c r="BC107" i="2"/>
  <c r="CJ135" i="2"/>
  <c r="CR216" i="2"/>
  <c r="CG225" i="2"/>
  <c r="AY116" i="2"/>
  <c r="AH222" i="2"/>
  <c r="AP227" i="2"/>
  <c r="P220" i="2"/>
  <c r="BN128" i="2"/>
  <c r="AG220" i="2"/>
  <c r="P136" i="2"/>
  <c r="BX114" i="2"/>
  <c r="CK128" i="2"/>
  <c r="AG112" i="2"/>
  <c r="BK97" i="2"/>
  <c r="CQ89" i="2"/>
  <c r="I220" i="2"/>
  <c r="CM76" i="2"/>
  <c r="AP220" i="2"/>
  <c r="AJ107" i="2"/>
  <c r="BC91" i="2"/>
  <c r="AV101" i="2"/>
  <c r="CS83" i="2"/>
  <c r="BS106" i="2"/>
  <c r="CA93" i="2"/>
  <c r="BS96" i="2"/>
  <c r="CQ76" i="2"/>
  <c r="BU94" i="2"/>
  <c r="BB80" i="2"/>
  <c r="CA68" i="2"/>
  <c r="AN215" i="2"/>
  <c r="V102" i="2"/>
  <c r="BW229" i="2"/>
  <c r="AA232" i="2"/>
  <c r="CQ224" i="2"/>
  <c r="BI214" i="2"/>
  <c r="CC219" i="2"/>
  <c r="AV225" i="2"/>
  <c r="O216" i="2"/>
  <c r="S221" i="2"/>
  <c r="CB224" i="2"/>
  <c r="BR224" i="2"/>
  <c r="BK215" i="2"/>
  <c r="BW222" i="2"/>
  <c r="CN217" i="2"/>
  <c r="S227" i="2"/>
  <c r="AE128" i="2"/>
  <c r="BU88" i="2"/>
  <c r="BA217" i="2"/>
  <c r="AV92" i="2"/>
  <c r="L88" i="2"/>
  <c r="CK121" i="2"/>
  <c r="Y90" i="2"/>
  <c r="AG89" i="2"/>
  <c r="AK110" i="2"/>
  <c r="CC90" i="2"/>
  <c r="AK218" i="2"/>
  <c r="AD111" i="2"/>
  <c r="M112" i="2"/>
  <c r="BC121" i="2"/>
  <c r="BP90" i="2"/>
  <c r="AB120" i="2"/>
  <c r="BJ107" i="2"/>
  <c r="CT105" i="2"/>
  <c r="AF96" i="2"/>
  <c r="CJ91" i="2"/>
  <c r="AJ91" i="2"/>
  <c r="AD117" i="2"/>
  <c r="Y136" i="2"/>
  <c r="AZ124" i="2"/>
  <c r="BX214" i="2"/>
  <c r="AU124" i="2"/>
  <c r="AO219" i="2"/>
  <c r="R113" i="2"/>
  <c r="CH104" i="2"/>
  <c r="X226" i="2"/>
  <c r="AW222" i="2"/>
  <c r="BN233" i="2"/>
  <c r="BL128" i="2"/>
  <c r="CT104" i="2"/>
  <c r="CA116" i="2"/>
  <c r="W214" i="2"/>
  <c r="L231" i="2"/>
  <c r="AK116" i="2"/>
  <c r="AL214" i="2"/>
  <c r="BY218" i="2"/>
  <c r="CK215" i="2"/>
  <c r="BN91" i="2"/>
  <c r="K115" i="2"/>
  <c r="V97" i="2"/>
  <c r="I94" i="2"/>
  <c r="CK105" i="2"/>
  <c r="BA88" i="2"/>
  <c r="CM93" i="2"/>
  <c r="S89" i="2"/>
  <c r="O71" i="2"/>
  <c r="BO219" i="2"/>
  <c r="AH119" i="2"/>
  <c r="AJ109" i="2"/>
  <c r="M105" i="2"/>
  <c r="AT104" i="2"/>
  <c r="CE111" i="2"/>
  <c r="BH116" i="2"/>
  <c r="AS111" i="2"/>
  <c r="AA65" i="2"/>
  <c r="CC94" i="2"/>
  <c r="AL100" i="2"/>
  <c r="CS154" i="2"/>
  <c r="BU136" i="2"/>
  <c r="BR115" i="2"/>
  <c r="CC122" i="2"/>
  <c r="AV220" i="2"/>
  <c r="AH231" i="2"/>
  <c r="BO120" i="2"/>
  <c r="BJ112" i="2"/>
  <c r="AU220" i="2"/>
  <c r="N99" i="2"/>
  <c r="CF220" i="2"/>
  <c r="AR129" i="2"/>
  <c r="CL216" i="2"/>
  <c r="BQ225" i="2"/>
  <c r="CG221" i="2"/>
  <c r="AO228" i="2"/>
  <c r="BY226" i="2"/>
  <c r="P128" i="2"/>
  <c r="AU97" i="2"/>
  <c r="CS227" i="2"/>
  <c r="BB46" i="2"/>
  <c r="CK112" i="2"/>
  <c r="BS81" i="2"/>
  <c r="BG112" i="2"/>
  <c r="DA112" i="2" s="1"/>
  <c r="EU113" i="2" s="1"/>
  <c r="AQ85" i="2"/>
  <c r="CE68" i="2"/>
  <c r="J124" i="2"/>
  <c r="R118" i="2"/>
  <c r="BE104" i="2"/>
  <c r="AB93" i="2"/>
  <c r="AY95" i="2"/>
  <c r="AC91" i="2"/>
  <c r="AI59" i="2"/>
  <c r="CF92" i="2"/>
  <c r="BW85" i="2"/>
  <c r="BC112" i="2"/>
  <c r="BH117" i="2"/>
  <c r="AG214" i="2"/>
  <c r="AH216" i="2"/>
  <c r="AT215" i="2"/>
  <c r="U110" i="2"/>
  <c r="BQ214" i="2"/>
  <c r="W223" i="2"/>
  <c r="BS136" i="2"/>
  <c r="BL220" i="2"/>
  <c r="BP109" i="2"/>
  <c r="AT222" i="2"/>
  <c r="AO225" i="2"/>
  <c r="AF112" i="2"/>
  <c r="V135" i="2"/>
  <c r="BW235" i="2"/>
  <c r="BH217" i="2"/>
  <c r="CN117" i="2"/>
  <c r="BL227" i="2"/>
  <c r="AI135" i="2"/>
  <c r="CI125" i="2"/>
  <c r="AL102" i="2"/>
  <c r="CE108" i="2"/>
  <c r="CP130" i="2"/>
  <c r="CG216" i="2"/>
  <c r="CQ84" i="2"/>
  <c r="R215" i="2"/>
  <c r="CB82" i="2"/>
  <c r="CP64" i="2"/>
  <c r="CD78" i="2"/>
  <c r="CK53" i="2"/>
  <c r="AT84" i="2"/>
  <c r="AT100" i="2"/>
  <c r="Q115" i="2"/>
  <c r="CK118" i="2"/>
  <c r="BD93" i="2"/>
  <c r="AW104" i="2"/>
  <c r="AP96" i="2"/>
  <c r="I106" i="2"/>
  <c r="BI89" i="2"/>
  <c r="BE136" i="2"/>
  <c r="AG88" i="2"/>
  <c r="BX215" i="2"/>
  <c r="BW106" i="2"/>
  <c r="BT66" i="2"/>
  <c r="AD225" i="2"/>
  <c r="BG218" i="2"/>
  <c r="N119" i="2"/>
  <c r="S217" i="2"/>
  <c r="CM124" i="2"/>
  <c r="CT128" i="2"/>
  <c r="T157" i="2"/>
  <c r="BC216" i="2"/>
  <c r="CE125" i="2"/>
  <c r="BF217" i="2"/>
  <c r="V219" i="2"/>
  <c r="BB135" i="2"/>
  <c r="W224" i="2"/>
  <c r="CD220" i="2"/>
  <c r="R129" i="2"/>
  <c r="AJ111" i="2"/>
  <c r="CG226" i="2"/>
  <c r="AF232" i="2"/>
  <c r="Z225" i="2"/>
  <c r="BC136" i="2"/>
  <c r="BF214" i="2"/>
  <c r="AS157" i="2"/>
  <c r="S123" i="2"/>
  <c r="AI82" i="2"/>
  <c r="BF84" i="2"/>
  <c r="BI79" i="2"/>
  <c r="Y125" i="2"/>
  <c r="Y122" i="2"/>
  <c r="W82" i="2"/>
  <c r="J128" i="2"/>
  <c r="BO82" i="2"/>
  <c r="BJ86" i="2"/>
  <c r="Y67" i="2"/>
  <c r="BE98" i="2"/>
  <c r="CE113" i="2"/>
  <c r="BS110" i="2"/>
  <c r="BW77" i="2"/>
  <c r="BD136" i="2"/>
  <c r="BR229" i="2"/>
  <c r="AD113" i="2"/>
  <c r="K215" i="2"/>
  <c r="AX78" i="2"/>
  <c r="AV224" i="2"/>
  <c r="BU76" i="2"/>
  <c r="AZ188" i="2"/>
  <c r="AO218" i="2"/>
  <c r="BF130" i="2"/>
  <c r="AG215" i="2"/>
  <c r="AZ215" i="2"/>
  <c r="BZ219" i="2"/>
  <c r="BG216" i="2"/>
  <c r="BY217" i="2"/>
  <c r="S222" i="2"/>
  <c r="CJ223" i="2"/>
  <c r="N233" i="2"/>
  <c r="CF125" i="2"/>
  <c r="BX217" i="2"/>
  <c r="BD228" i="2"/>
  <c r="N215" i="2"/>
  <c r="BR120" i="2"/>
  <c r="BC228" i="2"/>
  <c r="CB136" i="2"/>
  <c r="O129" i="2"/>
  <c r="CL136" i="2"/>
  <c r="Y72" i="2"/>
  <c r="AP78" i="2"/>
  <c r="BA69" i="2"/>
  <c r="O220" i="2"/>
  <c r="S119" i="2"/>
  <c r="Z220" i="2"/>
  <c r="CT86" i="2"/>
  <c r="AH78" i="2"/>
  <c r="AW129" i="2"/>
  <c r="AX84" i="2"/>
  <c r="BP118" i="2"/>
  <c r="BN94" i="2"/>
  <c r="BJ223" i="2"/>
  <c r="CK99" i="2"/>
  <c r="BH123" i="2"/>
  <c r="AP83" i="2"/>
  <c r="BK90" i="2"/>
  <c r="BU108" i="2"/>
  <c r="BY118" i="2"/>
  <c r="CN92" i="2"/>
  <c r="CI109" i="2"/>
  <c r="BF231" i="2"/>
  <c r="CQ218" i="2"/>
  <c r="AX112" i="2"/>
  <c r="BU117" i="2"/>
  <c r="AC229" i="2"/>
  <c r="CH130" i="2"/>
  <c r="BT227" i="2"/>
  <c r="AW157" i="2"/>
  <c r="BR221" i="2"/>
  <c r="AT117" i="2"/>
  <c r="CO226" i="2"/>
  <c r="AP233" i="2"/>
  <c r="CC230" i="2"/>
  <c r="AL223" i="2"/>
  <c r="CB110" i="2"/>
  <c r="CI219" i="2"/>
  <c r="CP233" i="2"/>
  <c r="BW232" i="2"/>
  <c r="T227" i="2"/>
  <c r="AY109" i="2"/>
  <c r="AM218" i="2"/>
  <c r="AH101" i="2"/>
  <c r="AI80" i="2"/>
  <c r="BX91" i="2"/>
  <c r="R101" i="2"/>
  <c r="AE107" i="2"/>
  <c r="S98" i="2"/>
  <c r="BC119" i="2"/>
  <c r="AA81" i="2"/>
  <c r="AM225" i="2"/>
  <c r="BM74" i="2"/>
  <c r="BP63" i="2"/>
  <c r="X122" i="2"/>
  <c r="CE114" i="2"/>
  <c r="CQ72" i="2"/>
  <c r="AE108" i="2"/>
  <c r="AA105" i="2"/>
  <c r="CB100" i="2"/>
  <c r="BS113" i="2"/>
  <c r="BB92" i="2"/>
  <c r="AO114" i="2"/>
  <c r="L89" i="2"/>
  <c r="BF223" i="2"/>
  <c r="CD135" i="2"/>
  <c r="CF217" i="2"/>
  <c r="Z135" i="2"/>
  <c r="CK218" i="2"/>
  <c r="BO122" i="2"/>
  <c r="AB235" i="2"/>
  <c r="CR231" i="2"/>
  <c r="AY219" i="2"/>
  <c r="AD129" i="2"/>
  <c r="AH235" i="2"/>
  <c r="BE222" i="2"/>
  <c r="CY222" i="2" s="1"/>
  <c r="AO224" i="2"/>
  <c r="O135" i="2"/>
  <c r="BV218" i="2"/>
  <c r="AH224" i="2"/>
  <c r="CR135" i="2"/>
  <c r="BX233" i="2"/>
  <c r="AU109" i="2"/>
  <c r="BF90" i="2"/>
  <c r="CJ216" i="2"/>
  <c r="Z124" i="2"/>
  <c r="BY122" i="2"/>
  <c r="CQ99" i="2"/>
  <c r="AE105" i="2"/>
  <c r="CS78" i="2"/>
  <c r="Z112" i="2"/>
  <c r="CJ80" i="2"/>
  <c r="T90" i="2"/>
  <c r="AL115" i="2"/>
  <c r="Q97" i="2"/>
  <c r="CR129" i="2"/>
  <c r="BF73" i="2"/>
  <c r="AB91" i="2"/>
  <c r="BN63" i="2"/>
  <c r="P111" i="2"/>
  <c r="P104" i="2"/>
  <c r="AI216" i="2"/>
  <c r="N112" i="2"/>
  <c r="CO156" i="2"/>
  <c r="BW114" i="2"/>
  <c r="BO157" i="2"/>
  <c r="AQ221" i="2"/>
  <c r="BW157" i="2"/>
  <c r="Y157" i="2"/>
  <c r="BK119" i="2"/>
  <c r="BE228" i="2"/>
  <c r="BZ136" i="2"/>
  <c r="I122" i="2"/>
  <c r="BB125" i="2"/>
  <c r="CD235" i="2"/>
  <c r="BQ224" i="2"/>
  <c r="BB235" i="2"/>
  <c r="BV225" i="2"/>
  <c r="CR227" i="2"/>
  <c r="O214" i="2"/>
  <c r="AM222" i="2"/>
  <c r="BH118" i="2"/>
  <c r="BM123" i="2"/>
  <c r="P94" i="2"/>
  <c r="AX85" i="2"/>
  <c r="BU87" i="2"/>
  <c r="M84" i="2"/>
  <c r="AX96" i="2"/>
  <c r="J87" i="2"/>
  <c r="R86" i="2"/>
  <c r="CD85" i="2"/>
  <c r="V90" i="2"/>
  <c r="Y64" i="2"/>
  <c r="S116" i="2"/>
  <c r="AM118" i="2"/>
  <c r="AN118" i="2"/>
  <c r="BF110" i="2"/>
  <c r="M117" i="2"/>
  <c r="CL125" i="2"/>
  <c r="AX107" i="2"/>
  <c r="CN96" i="2"/>
  <c r="CR98" i="2"/>
  <c r="BU92" i="2"/>
  <c r="AP201" i="2"/>
  <c r="BJ123" i="2"/>
  <c r="CK117" i="2"/>
  <c r="BO226" i="2"/>
  <c r="U222" i="2"/>
  <c r="AG217" i="2"/>
  <c r="BI102" i="2"/>
  <c r="CE219" i="2"/>
  <c r="BW129" i="2"/>
  <c r="CF232" i="2"/>
  <c r="BQ130" i="2"/>
  <c r="AJ116" i="2"/>
  <c r="CP216" i="2"/>
  <c r="BM124" i="2"/>
  <c r="J232" i="2"/>
  <c r="CG229" i="2"/>
  <c r="L157" i="2"/>
  <c r="CC128" i="2"/>
  <c r="CB225" i="2"/>
  <c r="CQ221" i="2"/>
  <c r="BN234" i="2"/>
  <c r="I130" i="2"/>
  <c r="CF119" i="2"/>
  <c r="BQ104" i="2"/>
  <c r="Z87" i="2"/>
  <c r="R90" i="2"/>
  <c r="BE95" i="2"/>
  <c r="V99" i="2"/>
  <c r="AU231" i="2"/>
  <c r="AL85" i="2"/>
  <c r="BX90" i="2"/>
  <c r="CM69" i="2"/>
  <c r="I92" i="2"/>
  <c r="K69" i="2"/>
  <c r="S108" i="2"/>
  <c r="R228" i="2"/>
  <c r="CK101" i="2"/>
  <c r="CP128" i="2"/>
  <c r="BP108" i="2"/>
  <c r="AT113" i="2"/>
  <c r="BU95" i="2"/>
  <c r="T56" i="2"/>
  <c r="BT98" i="2"/>
  <c r="AW94" i="2"/>
  <c r="I136" i="2"/>
  <c r="AY135" i="2"/>
  <c r="CH129" i="2"/>
  <c r="AW218" i="2"/>
  <c r="CB219" i="2"/>
  <c r="BG136" i="2"/>
  <c r="X220" i="2"/>
  <c r="L112" i="2"/>
  <c r="AX216" i="2"/>
  <c r="W233" i="2"/>
  <c r="AB225" i="2"/>
  <c r="BN229" i="2"/>
  <c r="BX100" i="2"/>
  <c r="CP231" i="2"/>
  <c r="BZ157" i="2"/>
  <c r="BS220" i="2"/>
  <c r="BM109" i="2"/>
  <c r="AK215" i="2"/>
  <c r="BS107" i="2"/>
  <c r="CQ219" i="2"/>
  <c r="AA172" i="2"/>
  <c r="AL193" i="2"/>
  <c r="AM180" i="2"/>
  <c r="BU174" i="2"/>
  <c r="Y152" i="2"/>
  <c r="AE194" i="2"/>
  <c r="AM133" i="2"/>
  <c r="BY168" i="2"/>
  <c r="BX211" i="2"/>
  <c r="AL160" i="2"/>
  <c r="AQ206" i="2"/>
  <c r="CG202" i="2"/>
  <c r="V186" i="2"/>
  <c r="AR143" i="2"/>
  <c r="CO206" i="2"/>
  <c r="BS211" i="2"/>
  <c r="M205" i="2"/>
  <c r="AY187" i="2"/>
  <c r="AL174" i="2"/>
  <c r="CM196" i="2"/>
  <c r="BT232" i="2"/>
  <c r="AU227" i="2"/>
  <c r="T233" i="2"/>
  <c r="K234" i="2"/>
  <c r="AJ235" i="2"/>
  <c r="AI219" i="2"/>
  <c r="AJ136" i="2"/>
  <c r="BR123" i="2"/>
  <c r="BA235" i="2"/>
  <c r="X225" i="2"/>
  <c r="BU215" i="2"/>
  <c r="BX229" i="2"/>
  <c r="AF220" i="2"/>
  <c r="AS128" i="2"/>
  <c r="AS235" i="2"/>
  <c r="AH234" i="2"/>
  <c r="AL235" i="2"/>
  <c r="BU229" i="2"/>
  <c r="BP98" i="2"/>
  <c r="W117" i="2"/>
  <c r="L122" i="2"/>
  <c r="BR117" i="2"/>
  <c r="BG96" i="2"/>
  <c r="BG86" i="2"/>
  <c r="AC112" i="2"/>
  <c r="AN103" i="2"/>
  <c r="CC84" i="2"/>
  <c r="O97" i="2"/>
  <c r="BI157" i="2"/>
  <c r="CM63" i="2"/>
  <c r="AZ122" i="2"/>
  <c r="BL104" i="2"/>
  <c r="AT101" i="2"/>
  <c r="CB63" i="2"/>
  <c r="AL104" i="2"/>
  <c r="AE91" i="2"/>
  <c r="AZ113" i="2"/>
  <c r="CO120" i="2"/>
  <c r="BT233" i="2"/>
  <c r="BZ223" i="2"/>
  <c r="BC214" i="2"/>
  <c r="AX116" i="2"/>
  <c r="CK224" i="2"/>
  <c r="AK219" i="2"/>
  <c r="BO117" i="2"/>
  <c r="CB228" i="2"/>
  <c r="BH157" i="2"/>
  <c r="BX110" i="2"/>
  <c r="W230" i="2"/>
  <c r="CK227" i="2"/>
  <c r="AE223" i="2"/>
  <c r="CM222" i="2"/>
  <c r="BP223" i="2"/>
  <c r="T115" i="2"/>
  <c r="CT125" i="2"/>
  <c r="CN232" i="2"/>
  <c r="U214" i="2"/>
  <c r="AM220" i="2"/>
  <c r="U130" i="2"/>
  <c r="BT94" i="2"/>
  <c r="CR85" i="2"/>
  <c r="L110" i="2"/>
  <c r="AD218" i="2"/>
  <c r="AC120" i="2"/>
  <c r="AE125" i="2"/>
  <c r="CE85" i="2"/>
  <c r="R80" i="2"/>
  <c r="CM121" i="2"/>
  <c r="AM83" i="2"/>
  <c r="BZ83" i="2"/>
  <c r="X91" i="2"/>
  <c r="CM95" i="2"/>
  <c r="BE73" i="2"/>
  <c r="BK94" i="2"/>
  <c r="BI100" i="2"/>
  <c r="AY78" i="2"/>
  <c r="J136" i="2"/>
  <c r="CL90" i="2"/>
  <c r="AY55" i="2"/>
  <c r="CE105" i="2"/>
  <c r="CL234" i="2"/>
  <c r="AC225" i="2"/>
  <c r="BO234" i="2"/>
  <c r="V221" i="2"/>
  <c r="CF128" i="2"/>
  <c r="BW218" i="2"/>
  <c r="Q104" i="2"/>
  <c r="U215" i="2"/>
  <c r="AI226" i="2"/>
  <c r="BW226" i="2"/>
  <c r="BY227" i="2"/>
  <c r="N231" i="2"/>
  <c r="CQ110" i="2"/>
  <c r="AI218" i="2"/>
  <c r="AF122" i="2"/>
  <c r="CB216" i="2"/>
  <c r="CC69" i="2"/>
  <c r="AG84" i="2"/>
  <c r="CA56" i="2"/>
  <c r="AB157" i="2"/>
  <c r="H113" i="2"/>
  <c r="CJ124" i="2"/>
  <c r="L64" i="2"/>
  <c r="Q103" i="2"/>
  <c r="BT124" i="2"/>
  <c r="BS94" i="2"/>
  <c r="AD85" i="2"/>
  <c r="BI105" i="2"/>
  <c r="AK91" i="2"/>
  <c r="L68" i="2"/>
  <c r="CG105" i="2"/>
  <c r="BS121" i="2"/>
  <c r="H121" i="2"/>
  <c r="BI104" i="2"/>
  <c r="CS50" i="2"/>
  <c r="CO109" i="2"/>
  <c r="S190" i="2"/>
  <c r="BA114" i="2"/>
  <c r="CT136" i="2"/>
  <c r="X99" i="2"/>
  <c r="CT109" i="2"/>
  <c r="Q232" i="2"/>
  <c r="S233" i="2"/>
  <c r="AP119" i="2"/>
  <c r="BT218" i="2"/>
  <c r="S136" i="2"/>
  <c r="V110" i="2"/>
  <c r="CD119" i="2"/>
  <c r="AT228" i="2"/>
  <c r="Q157" i="2"/>
  <c r="Q220" i="2"/>
  <c r="BI230" i="2"/>
  <c r="CH99" i="2"/>
  <c r="AO120" i="2"/>
  <c r="CG109" i="2"/>
  <c r="CA94" i="2"/>
  <c r="R88" i="2"/>
  <c r="H93" i="2"/>
  <c r="AE103" i="2"/>
  <c r="Z119" i="2"/>
  <c r="Z217" i="2"/>
  <c r="AH88" i="2"/>
  <c r="X68" i="2"/>
  <c r="AR49" i="2"/>
  <c r="BX71" i="2"/>
  <c r="R130" i="2"/>
  <c r="CC105" i="2"/>
  <c r="AB48" i="2"/>
  <c r="BR106" i="2"/>
  <c r="CH94" i="2"/>
  <c r="CR119" i="2"/>
  <c r="AK128" i="2"/>
  <c r="AC121" i="2"/>
  <c r="BI97" i="2"/>
  <c r="BY228" i="2"/>
  <c r="AF221" i="2"/>
  <c r="CM122" i="2"/>
  <c r="AH114" i="2"/>
  <c r="Z232" i="2"/>
  <c r="CT116" i="2"/>
  <c r="T235" i="2"/>
  <c r="T228" i="2"/>
  <c r="J226" i="2"/>
  <c r="AK130" i="2"/>
  <c r="BD157" i="2"/>
  <c r="CN120" i="2"/>
  <c r="CM217" i="2"/>
  <c r="CE112" i="2"/>
  <c r="BN112" i="2"/>
  <c r="BK112" i="2"/>
  <c r="X86" i="2"/>
  <c r="BW118" i="2"/>
  <c r="BD91" i="2"/>
  <c r="N122" i="2"/>
  <c r="AV109" i="2"/>
  <c r="AO90" i="2"/>
  <c r="BC78" i="2"/>
  <c r="AR230" i="2"/>
  <c r="BD79" i="2"/>
  <c r="BA63" i="2"/>
  <c r="CG71" i="2"/>
  <c r="N97" i="2"/>
  <c r="AZ99" i="2"/>
  <c r="CL66" i="2"/>
  <c r="CO105" i="2"/>
  <c r="Y82" i="2"/>
  <c r="BG117" i="2"/>
  <c r="BG99" i="2"/>
  <c r="Y222" i="2"/>
  <c r="CF178" i="2"/>
  <c r="BM230" i="2"/>
  <c r="BM116" i="2"/>
  <c r="BG230" i="2"/>
  <c r="DA230" i="2" s="1"/>
  <c r="AU229" i="2"/>
  <c r="CM128" i="2"/>
  <c r="L232" i="2"/>
  <c r="BH219" i="2"/>
  <c r="BL121" i="2"/>
  <c r="CJ111" i="2"/>
  <c r="BE128" i="2"/>
  <c r="CI224" i="2"/>
  <c r="CD214" i="2"/>
  <c r="CH219" i="2"/>
  <c r="BW128" i="2"/>
  <c r="T106" i="2"/>
  <c r="AG105" i="2"/>
  <c r="AN136" i="2"/>
  <c r="J118" i="2"/>
  <c r="AB82" i="2"/>
  <c r="CS216" i="2"/>
  <c r="CT78" i="2"/>
  <c r="BW55" i="2"/>
  <c r="CL75" i="2"/>
  <c r="AY125" i="2"/>
  <c r="BO83" i="2"/>
  <c r="BU57" i="2"/>
  <c r="AF110" i="2"/>
  <c r="CT117" i="2"/>
  <c r="BY80" i="2"/>
  <c r="BS79" i="2"/>
  <c r="K105" i="2"/>
  <c r="AV83" i="2"/>
  <c r="CT84" i="2"/>
  <c r="BZ91" i="2"/>
  <c r="AU115" i="2"/>
  <c r="CI221" i="2"/>
  <c r="BT117" i="2"/>
  <c r="AE94" i="2"/>
  <c r="BV66" i="2"/>
  <c r="AP230" i="2"/>
  <c r="BC109" i="2"/>
  <c r="AS234" i="2"/>
  <c r="G181" i="2"/>
  <c r="EZ181" i="2" s="1"/>
  <c r="BG110" i="2"/>
  <c r="CI231" i="2"/>
  <c r="K99" i="2"/>
  <c r="AM215" i="2"/>
  <c r="AW225" i="2"/>
  <c r="BO228" i="2"/>
  <c r="CK114" i="2"/>
  <c r="BA226" i="2"/>
  <c r="CR128" i="2"/>
  <c r="BF215" i="2"/>
  <c r="AR114" i="2"/>
  <c r="BF111" i="2"/>
  <c r="BB217" i="2"/>
  <c r="BS108" i="2"/>
  <c r="U223" i="2"/>
  <c r="CA118" i="2"/>
  <c r="U101" i="2"/>
  <c r="BW122" i="2"/>
  <c r="BW100" i="2"/>
  <c r="BN117" i="2"/>
  <c r="CT95" i="2"/>
  <c r="CB119" i="2"/>
  <c r="BB123" i="2"/>
  <c r="AI100" i="2"/>
  <c r="CJ92" i="2"/>
  <c r="BP75" i="2"/>
  <c r="N100" i="2"/>
  <c r="CJ74" i="2"/>
  <c r="Y114" i="2"/>
  <c r="AT136" i="2"/>
  <c r="AB129" i="2"/>
  <c r="AK86" i="2"/>
  <c r="Z108" i="2"/>
  <c r="BM95" i="2"/>
  <c r="BF81" i="2"/>
  <c r="CL122" i="2"/>
  <c r="V106" i="2"/>
  <c r="AG157" i="2"/>
  <c r="BW228" i="2"/>
  <c r="AB224" i="2"/>
  <c r="U157" i="2"/>
  <c r="CF225" i="2"/>
  <c r="CM229" i="2"/>
  <c r="N224" i="2"/>
  <c r="CA119" i="2"/>
  <c r="U112" i="2"/>
  <c r="AU120" i="2"/>
  <c r="L124" i="2"/>
  <c r="Z228" i="2"/>
  <c r="Y220" i="2"/>
  <c r="CE220" i="2"/>
  <c r="BR125" i="2"/>
  <c r="BJ117" i="2"/>
  <c r="T111" i="2"/>
  <c r="CS157" i="2"/>
  <c r="CJ114" i="2"/>
  <c r="CM218" i="2"/>
  <c r="M115" i="2"/>
  <c r="AD96" i="2"/>
  <c r="BD96" i="2"/>
  <c r="CF221" i="2"/>
  <c r="AK89" i="2"/>
  <c r="AY72" i="2"/>
  <c r="N88" i="2"/>
  <c r="AO93" i="2"/>
  <c r="CO79" i="2"/>
  <c r="BC98" i="2"/>
  <c r="AQ100" i="2"/>
  <c r="K122" i="2"/>
  <c r="AM82" i="2"/>
  <c r="CE91" i="2"/>
  <c r="BB99" i="2"/>
  <c r="CC95" i="2"/>
  <c r="AH108" i="2"/>
  <c r="BW103" i="2"/>
  <c r="CL98" i="2"/>
  <c r="CD114" i="2"/>
  <c r="AA74" i="2"/>
  <c r="AQ123" i="2"/>
  <c r="BE99" i="2"/>
  <c r="AM200" i="2"/>
  <c r="CG112" i="2"/>
  <c r="AE121" i="2"/>
  <c r="CP98" i="2"/>
  <c r="AA216" i="2"/>
  <c r="CK222" i="2"/>
  <c r="BB157" i="2"/>
  <c r="BE120" i="2"/>
  <c r="BL105" i="2"/>
  <c r="BQ229" i="2"/>
  <c r="BJ221" i="2"/>
  <c r="AC222" i="2"/>
  <c r="AH125" i="2"/>
  <c r="AK135" i="2"/>
  <c r="AO229" i="2"/>
  <c r="AV231" i="2"/>
  <c r="X232" i="2"/>
  <c r="AU219" i="2"/>
  <c r="AD109" i="2"/>
  <c r="CF228" i="2"/>
  <c r="AS95" i="2"/>
  <c r="S105" i="2"/>
  <c r="CP87" i="2"/>
  <c r="Y92" i="2"/>
  <c r="AF115" i="2"/>
  <c r="K100" i="2"/>
  <c r="AO214" i="2"/>
  <c r="AD71" i="2"/>
  <c r="AV219" i="2"/>
  <c r="S107" i="2"/>
  <c r="CC123" i="2"/>
  <c r="CP124" i="2"/>
  <c r="CJ76" i="2"/>
  <c r="BO123" i="2"/>
  <c r="AX99" i="2"/>
  <c r="BO136" i="2"/>
  <c r="BF96" i="2"/>
  <c r="BR124" i="2"/>
  <c r="CD88" i="2"/>
  <c r="CM226" i="2"/>
  <c r="AX232" i="2"/>
  <c r="CO233" i="2"/>
  <c r="AA214" i="2"/>
  <c r="AY230" i="2"/>
  <c r="R123" i="2"/>
  <c r="BT103" i="2"/>
  <c r="Y232" i="2"/>
  <c r="CJ218" i="2"/>
  <c r="BP123" i="2"/>
  <c r="BM129" i="2"/>
  <c r="AR218" i="2"/>
  <c r="AS221" i="2"/>
  <c r="AP157" i="2"/>
  <c r="BZ214" i="2"/>
  <c r="AD125" i="2"/>
  <c r="BM228" i="2"/>
  <c r="BJ233" i="2"/>
  <c r="DD233" i="2" s="1"/>
  <c r="L113" i="2"/>
  <c r="BV124" i="2"/>
  <c r="Z82" i="2"/>
  <c r="CB75" i="2"/>
  <c r="V82" i="2"/>
  <c r="CL58" i="2"/>
  <c r="H73" i="2"/>
  <c r="CF109" i="2"/>
  <c r="BN216" i="2"/>
  <c r="BP82" i="2"/>
  <c r="BH84" i="2"/>
  <c r="BZ117" i="2"/>
  <c r="CO107" i="2"/>
  <c r="BI114" i="2"/>
  <c r="O82" i="2"/>
  <c r="AL222" i="2"/>
  <c r="BX92" i="2"/>
  <c r="AV91" i="2"/>
  <c r="BA111" i="2"/>
  <c r="P112" i="2"/>
  <c r="BR219" i="2"/>
  <c r="CC76" i="2"/>
  <c r="CM96" i="2"/>
  <c r="AI230" i="2"/>
  <c r="BM233" i="2"/>
  <c r="AS230" i="2"/>
  <c r="M234" i="2"/>
  <c r="AO220" i="2"/>
  <c r="AE117" i="2"/>
  <c r="BD113" i="2"/>
  <c r="CX113" i="2" s="1"/>
  <c r="EL114" i="2" s="1"/>
  <c r="AF235" i="2"/>
  <c r="CM234" i="2"/>
  <c r="CQ232" i="2"/>
  <c r="BZ112" i="2"/>
  <c r="CF121" i="2"/>
  <c r="BT222" i="2"/>
  <c r="BV219" i="2"/>
  <c r="CN222" i="2"/>
  <c r="Y219" i="2"/>
  <c r="BH128" i="2"/>
  <c r="DB128" i="2" s="1"/>
  <c r="AT123" i="2"/>
  <c r="BA228" i="2"/>
  <c r="AH214" i="2"/>
  <c r="X123" i="2"/>
  <c r="BZ80" i="2"/>
  <c r="AN76" i="2"/>
  <c r="CA92" i="2"/>
  <c r="X69" i="2"/>
  <c r="BS73" i="2"/>
  <c r="BG123" i="2"/>
  <c r="AY217" i="2"/>
  <c r="CJ60" i="2"/>
  <c r="BP120" i="2"/>
  <c r="AJ104" i="2"/>
  <c r="CG83" i="2"/>
  <c r="AT110" i="2"/>
  <c r="AG106" i="2"/>
  <c r="BF218" i="2"/>
  <c r="V88" i="2"/>
  <c r="BM231" i="2"/>
  <c r="BR102" i="2"/>
  <c r="AA215" i="2"/>
  <c r="AX123" i="2"/>
  <c r="BM114" i="2"/>
  <c r="AK74" i="2"/>
  <c r="CK123" i="2"/>
  <c r="BT185" i="2"/>
  <c r="CK225" i="2"/>
  <c r="CL106" i="2"/>
  <c r="BF232" i="2"/>
  <c r="CE128" i="2"/>
  <c r="BQ230" i="2"/>
  <c r="BV116" i="2"/>
  <c r="AH223" i="2"/>
  <c r="CH223" i="2"/>
  <c r="CA221" i="2"/>
  <c r="AI232" i="2"/>
  <c r="BE229" i="2"/>
  <c r="K227" i="2"/>
  <c r="CF130" i="2"/>
  <c r="BD128" i="2"/>
  <c r="BY116" i="2"/>
  <c r="AB234" i="2"/>
  <c r="AU161" i="2"/>
  <c r="AI203" i="2"/>
  <c r="BI153" i="2"/>
  <c r="DC153" i="2" s="1"/>
  <c r="AZ199" i="2"/>
  <c r="BC192" i="2"/>
  <c r="CW192" i="2" s="1"/>
  <c r="Q206" i="2"/>
  <c r="CA197" i="2"/>
  <c r="BZ140" i="2"/>
  <c r="AZ213" i="2"/>
  <c r="BC168" i="2"/>
  <c r="AC206" i="2"/>
  <c r="AW160" i="2"/>
  <c r="AT185" i="2"/>
  <c r="CE146" i="2"/>
  <c r="V208" i="2"/>
  <c r="AE142" i="2"/>
  <c r="BJ205" i="2"/>
  <c r="DD205" i="2" s="1"/>
  <c r="W200" i="2"/>
  <c r="BN191" i="2"/>
  <c r="AV195" i="2"/>
  <c r="CK192" i="2"/>
  <c r="K177" i="2"/>
  <c r="Y235" i="2"/>
  <c r="AW234" i="2"/>
  <c r="M198" i="2"/>
  <c r="BQ122" i="2"/>
  <c r="AV232" i="2"/>
  <c r="AZ227" i="2"/>
  <c r="M157" i="2"/>
  <c r="P121" i="2"/>
  <c r="BI232" i="2"/>
  <c r="CJ157" i="2"/>
  <c r="CI220" i="2"/>
  <c r="R116" i="2"/>
  <c r="N220" i="2"/>
  <c r="BZ224" i="2"/>
  <c r="CF136" i="2"/>
  <c r="AT114" i="2"/>
  <c r="W114" i="2"/>
  <c r="AH228" i="2"/>
  <c r="AA226" i="2"/>
  <c r="CR224" i="2"/>
  <c r="BA218" i="2"/>
  <c r="AO124" i="2"/>
  <c r="AT157" i="2"/>
  <c r="X218" i="2"/>
  <c r="CB81" i="2"/>
  <c r="BL80" i="2"/>
  <c r="BY99" i="2"/>
  <c r="AZ130" i="2"/>
  <c r="AB75" i="2"/>
  <c r="BG231" i="2"/>
  <c r="CE109" i="2"/>
  <c r="CE100" i="2"/>
  <c r="AT119" i="2"/>
  <c r="CC111" i="2"/>
  <c r="AK119" i="2"/>
  <c r="BW119" i="2"/>
  <c r="U99" i="2"/>
  <c r="AE81" i="2"/>
  <c r="BX88" i="2"/>
  <c r="BV82" i="2"/>
  <c r="BC86" i="2"/>
  <c r="BN46" i="2"/>
  <c r="BI112" i="2"/>
  <c r="BT95" i="2"/>
  <c r="BX176" i="2"/>
  <c r="BX111" i="2"/>
  <c r="AD122" i="2"/>
  <c r="CJ232" i="2"/>
  <c r="AF107" i="2"/>
  <c r="CC226" i="2"/>
  <c r="AY235" i="2"/>
  <c r="AK123" i="2"/>
  <c r="Q218" i="2"/>
  <c r="AG110" i="2"/>
  <c r="BD221" i="2"/>
  <c r="BD129" i="2"/>
  <c r="BR111" i="2"/>
  <c r="AN112" i="2"/>
  <c r="BG229" i="2"/>
  <c r="CN219" i="2"/>
  <c r="AC220" i="2"/>
  <c r="U122" i="2"/>
  <c r="BB121" i="2"/>
  <c r="CQ119" i="2"/>
  <c r="AE118" i="2"/>
  <c r="CI80" i="2"/>
  <c r="AW96" i="2"/>
  <c r="AT107" i="2"/>
  <c r="P221" i="2"/>
  <c r="BC99" i="2"/>
  <c r="BE86" i="2"/>
  <c r="M62" i="2"/>
  <c r="X222" i="2"/>
  <c r="CN63" i="2"/>
  <c r="CT121" i="2"/>
  <c r="J119" i="2"/>
  <c r="AG128" i="2"/>
  <c r="CI73" i="2"/>
  <c r="CS110" i="2"/>
  <c r="AC83" i="2"/>
  <c r="AQ89" i="2"/>
  <c r="CL105" i="2"/>
  <c r="R93" i="2"/>
  <c r="BD95" i="2"/>
  <c r="CX95" i="2" s="1"/>
  <c r="EL96" i="2" s="1"/>
  <c r="BH197" i="2"/>
  <c r="BR216" i="2"/>
  <c r="BN217" i="2"/>
  <c r="AV125" i="2"/>
  <c r="AP216" i="2"/>
  <c r="J215" i="2"/>
  <c r="AF219" i="2"/>
  <c r="CI222" i="2"/>
  <c r="K221" i="2"/>
  <c r="CT227" i="2"/>
  <c r="U103" i="2"/>
  <c r="BM119" i="2"/>
  <c r="AD157" i="2"/>
  <c r="CE120" i="2"/>
  <c r="BP224" i="2"/>
  <c r="AU129" i="2"/>
  <c r="BD214" i="2"/>
  <c r="Q128" i="2"/>
  <c r="AI225" i="2"/>
  <c r="BX232" i="2"/>
  <c r="BX120" i="2"/>
  <c r="AA117" i="2"/>
  <c r="AU116" i="2"/>
  <c r="BB90" i="2"/>
  <c r="N234" i="2"/>
  <c r="AD101" i="2"/>
  <c r="BM84" i="2"/>
  <c r="CE115" i="2"/>
  <c r="BV83" i="2"/>
  <c r="CC83" i="2"/>
  <c r="BV57" i="2"/>
  <c r="K219" i="2"/>
  <c r="CQ74" i="2"/>
  <c r="AL106" i="2"/>
  <c r="S118" i="2"/>
  <c r="AN87" i="2"/>
  <c r="X111" i="2"/>
  <c r="Y107" i="2"/>
  <c r="BM85" i="2"/>
  <c r="CM91" i="2"/>
  <c r="CM100" i="2"/>
  <c r="AB114" i="2"/>
  <c r="BR157" i="2"/>
  <c r="CL219" i="2"/>
  <c r="AG115" i="2"/>
  <c r="AQ136" i="2"/>
  <c r="BD112" i="2"/>
  <c r="CX112" i="2" s="1"/>
  <c r="EL113" i="2" s="1"/>
  <c r="BX219" i="2"/>
  <c r="BY125" i="2"/>
  <c r="CJ115" i="2"/>
  <c r="AQ231" i="2"/>
  <c r="BS226" i="2"/>
  <c r="AN117" i="2"/>
  <c r="CC223" i="2"/>
  <c r="U120" i="2"/>
  <c r="AR216" i="2"/>
  <c r="BN220" i="2"/>
  <c r="CS106" i="2"/>
  <c r="CI114" i="2"/>
  <c r="V128" i="2"/>
  <c r="AS214" i="2"/>
  <c r="BR222" i="2"/>
  <c r="AB83" i="2"/>
  <c r="AE112" i="2"/>
  <c r="BF112" i="2"/>
  <c r="Q93" i="2"/>
  <c r="J61" i="2"/>
  <c r="AG49" i="2"/>
  <c r="CA79" i="2"/>
  <c r="BP101" i="2"/>
  <c r="BS124" i="2"/>
  <c r="AQ106" i="2"/>
  <c r="CB91" i="2"/>
  <c r="CA130" i="2"/>
  <c r="AO115" i="2"/>
  <c r="W81" i="2"/>
  <c r="AN90" i="2"/>
  <c r="AV119" i="2"/>
  <c r="AQ88" i="2"/>
  <c r="BV216" i="2"/>
  <c r="H51" i="2"/>
  <c r="BW96" i="2"/>
  <c r="CR219" i="2"/>
  <c r="BC226" i="2"/>
  <c r="Z233" i="2"/>
  <c r="AV123" i="2"/>
  <c r="CE136" i="2"/>
  <c r="U123" i="2"/>
  <c r="R157" i="2"/>
  <c r="AI121" i="2"/>
  <c r="P224" i="2"/>
  <c r="AS232" i="2"/>
  <c r="BO232" i="2"/>
  <c r="CN125" i="2"/>
  <c r="AH129" i="2"/>
  <c r="BI217" i="2"/>
  <c r="BS157" i="2"/>
  <c r="BG129" i="2"/>
  <c r="BG219" i="2"/>
  <c r="BW130" i="2"/>
  <c r="AN85" i="2"/>
  <c r="I83" i="2"/>
  <c r="BU105" i="2"/>
  <c r="CC234" i="2"/>
  <c r="AM97" i="2"/>
  <c r="BG54" i="2"/>
  <c r="BM80" i="2"/>
  <c r="BF102" i="2"/>
  <c r="BB71" i="2"/>
  <c r="BK115" i="2"/>
  <c r="AM122" i="2"/>
  <c r="CK135" i="2"/>
  <c r="V130" i="2"/>
  <c r="AM93" i="2"/>
  <c r="BF106" i="2"/>
  <c r="CH102" i="2"/>
  <c r="Z80" i="2"/>
  <c r="K94" i="2"/>
  <c r="AM62" i="2"/>
  <c r="BC88" i="2"/>
  <c r="AX95" i="2"/>
  <c r="AQ195" i="2"/>
  <c r="CE230" i="2"/>
  <c r="BR228" i="2"/>
  <c r="H222" i="2"/>
  <c r="AJ227" i="2"/>
  <c r="BX226" i="2"/>
  <c r="R119" i="2"/>
  <c r="AR223" i="2"/>
  <c r="CS221" i="2"/>
  <c r="V218" i="2"/>
  <c r="BX121" i="2"/>
  <c r="CJ224" i="2"/>
  <c r="BE135" i="2"/>
  <c r="CN122" i="2"/>
  <c r="AX225" i="2"/>
  <c r="AO157" i="2"/>
  <c r="BT111" i="2"/>
  <c r="AL124" i="2"/>
  <c r="AM230" i="2"/>
  <c r="AM235" i="2"/>
  <c r="M215" i="2"/>
  <c r="AL224" i="2"/>
  <c r="AE230" i="2"/>
  <c r="CL229" i="2"/>
  <c r="CI120" i="2"/>
  <c r="BL100" i="2"/>
  <c r="Q112" i="2"/>
  <c r="CD108" i="2"/>
  <c r="AB94" i="2"/>
  <c r="AU96" i="2"/>
  <c r="BC118" i="2"/>
  <c r="CO108" i="2"/>
  <c r="BJ77" i="2"/>
  <c r="BQ102" i="2"/>
  <c r="CR225" i="2"/>
  <c r="BJ98" i="2"/>
  <c r="CQ64" i="2"/>
  <c r="AA101" i="2"/>
  <c r="X103" i="2"/>
  <c r="AS87" i="2"/>
  <c r="V72" i="2"/>
  <c r="BI110" i="2"/>
  <c r="BP83" i="2"/>
  <c r="K124" i="2"/>
  <c r="CR106" i="2"/>
  <c r="AY227" i="2"/>
  <c r="L73" i="2"/>
  <c r="M135" i="2"/>
  <c r="X108" i="2"/>
  <c r="CR136" i="2"/>
  <c r="W136" i="2"/>
  <c r="BL229" i="2"/>
  <c r="M123" i="2"/>
  <c r="BA219" i="2"/>
  <c r="AE222" i="2"/>
  <c r="Q122" i="2"/>
  <c r="V114" i="2"/>
  <c r="BU130" i="2"/>
  <c r="BU223" i="2"/>
  <c r="BS221" i="2"/>
  <c r="CG128" i="2"/>
  <c r="AF217" i="2"/>
  <c r="BS120" i="2"/>
  <c r="BH125" i="2"/>
  <c r="AS225" i="2"/>
  <c r="AC130" i="2"/>
  <c r="BU234" i="2"/>
  <c r="CM220" i="2"/>
  <c r="Q216" i="2"/>
  <c r="K90" i="2"/>
  <c r="S97" i="2"/>
  <c r="CD107" i="2"/>
  <c r="BC77" i="2"/>
  <c r="P86" i="2"/>
  <c r="R99" i="2"/>
  <c r="AY231" i="2"/>
  <c r="AI86" i="2"/>
  <c r="CJ78" i="2"/>
  <c r="CJ118" i="2"/>
  <c r="BN102" i="2"/>
  <c r="BU120" i="2"/>
  <c r="CK86" i="2"/>
  <c r="BN225" i="2"/>
  <c r="CN87" i="2"/>
  <c r="BJ83" i="2"/>
  <c r="AM95" i="2"/>
  <c r="CK66" i="2"/>
  <c r="AO84" i="2"/>
  <c r="BX69" i="2"/>
  <c r="O174" i="2"/>
  <c r="U231" i="2"/>
  <c r="AY119" i="2"/>
  <c r="R128" i="2"/>
  <c r="BN125" i="2"/>
  <c r="CO225" i="2"/>
  <c r="BX119" i="2"/>
  <c r="AK129" i="2"/>
  <c r="CB109" i="2"/>
  <c r="AR233" i="2"/>
  <c r="BI222" i="2"/>
  <c r="BT224" i="2"/>
  <c r="BY157" i="2"/>
  <c r="BA125" i="2"/>
  <c r="AE220" i="2"/>
  <c r="AR111" i="2"/>
  <c r="CN215" i="2"/>
  <c r="V117" i="2"/>
  <c r="CM228" i="2"/>
  <c r="CI227" i="2"/>
  <c r="AI78" i="2"/>
  <c r="BS100" i="2"/>
  <c r="BY104" i="2"/>
  <c r="CT120" i="2"/>
  <c r="CT122" i="2"/>
  <c r="J117" i="2"/>
  <c r="U105" i="2"/>
  <c r="AF120" i="2"/>
  <c r="CK85" i="2"/>
  <c r="BO84" i="2"/>
  <c r="AQ218" i="2"/>
  <c r="BK92" i="2"/>
  <c r="AV93" i="2"/>
  <c r="R71" i="2"/>
  <c r="AT98" i="2"/>
  <c r="AO92" i="2"/>
  <c r="AR75" i="2"/>
  <c r="BW215" i="2"/>
  <c r="BF80" i="2"/>
  <c r="CZ80" i="2" s="1"/>
  <c r="ET81" i="2" s="1"/>
  <c r="CR104" i="2"/>
  <c r="Y101" i="2"/>
  <c r="Y98" i="2"/>
  <c r="AX209" i="2"/>
  <c r="CH232" i="2"/>
  <c r="U216" i="2"/>
  <c r="BK229" i="2"/>
  <c r="BW111" i="2"/>
  <c r="CC231" i="2"/>
  <c r="T122" i="2"/>
  <c r="AQ227" i="2"/>
  <c r="AI217" i="2"/>
  <c r="R223" i="2"/>
  <c r="X217" i="2"/>
  <c r="CR130" i="2"/>
  <c r="AB214" i="2"/>
  <c r="CQ136" i="2"/>
  <c r="CG219" i="2"/>
  <c r="BH122" i="2"/>
  <c r="CF85" i="2"/>
  <c r="K223" i="2"/>
  <c r="BR78" i="2"/>
  <c r="W101" i="2"/>
  <c r="CO70" i="2"/>
  <c r="BN107" i="2"/>
  <c r="BB84" i="2"/>
  <c r="CE71" i="2"/>
  <c r="BC218" i="2"/>
  <c r="BU80" i="2"/>
  <c r="Z88" i="2"/>
  <c r="O120" i="2"/>
  <c r="S106" i="2"/>
  <c r="AF88" i="2"/>
  <c r="P65" i="2"/>
  <c r="AA82" i="2"/>
  <c r="BW90" i="2"/>
  <c r="CD103" i="2"/>
  <c r="CI108" i="2"/>
  <c r="AP107" i="2"/>
  <c r="BV75" i="2"/>
  <c r="Q214" i="2"/>
  <c r="P217" i="2"/>
  <c r="AZ226" i="2"/>
  <c r="BH234" i="2"/>
  <c r="BF136" i="2"/>
  <c r="CM221" i="2"/>
  <c r="BP129" i="2"/>
  <c r="BX231" i="2"/>
  <c r="N214" i="2"/>
  <c r="CF120" i="2"/>
  <c r="K114" i="2"/>
  <c r="CM232" i="2"/>
  <c r="AE233" i="2"/>
  <c r="I226" i="2"/>
  <c r="BQ221" i="2"/>
  <c r="BE231" i="2"/>
  <c r="AN60" i="2"/>
  <c r="L114" i="2"/>
  <c r="AM106" i="2"/>
  <c r="BS80" i="2"/>
  <c r="BQ135" i="2"/>
  <c r="AV115" i="2"/>
  <c r="AP130" i="2"/>
  <c r="BM115" i="2"/>
  <c r="S94" i="2"/>
  <c r="AS72" i="2"/>
  <c r="N101" i="2"/>
  <c r="CB71" i="2"/>
  <c r="AB123" i="2"/>
  <c r="BB107" i="2"/>
  <c r="AC232" i="2"/>
  <c r="BT70" i="2"/>
  <c r="AK99" i="2"/>
  <c r="AD103" i="2"/>
  <c r="BI116" i="2"/>
  <c r="BV102" i="2"/>
  <c r="CP89" i="2"/>
  <c r="L118" i="2"/>
  <c r="AL231" i="2"/>
  <c r="BN124" i="2"/>
  <c r="AJ220" i="2"/>
  <c r="AG218" i="2"/>
  <c r="AG225" i="2"/>
  <c r="BF226" i="2"/>
  <c r="K228" i="2"/>
  <c r="CN225" i="2"/>
  <c r="CF222" i="2"/>
  <c r="AF100" i="2"/>
  <c r="AJ219" i="2"/>
  <c r="BH218" i="2"/>
  <c r="R226" i="2"/>
  <c r="AI101" i="2"/>
  <c r="BW125" i="2"/>
  <c r="AO135" i="2"/>
  <c r="BB109" i="2"/>
  <c r="V108" i="2"/>
  <c r="M93" i="2"/>
  <c r="CM115" i="2"/>
  <c r="CA157" i="2"/>
  <c r="BQ77" i="2"/>
  <c r="CL61" i="2"/>
  <c r="BE87" i="2"/>
  <c r="AW98" i="2"/>
  <c r="CJ120" i="2"/>
  <c r="P116" i="2"/>
  <c r="BI231" i="2"/>
  <c r="Q113" i="2"/>
  <c r="AX101" i="2"/>
  <c r="AJ115" i="2"/>
  <c r="BC103" i="2"/>
  <c r="Q121" i="2"/>
  <c r="BV201" i="2"/>
  <c r="AU216" i="2"/>
  <c r="Z121" i="2"/>
  <c r="AX222" i="2"/>
  <c r="BF129" i="2"/>
  <c r="K157" i="2"/>
  <c r="AL225" i="2"/>
  <c r="AJ161" i="2"/>
  <c r="CP201" i="2"/>
  <c r="AB172" i="2"/>
  <c r="CB181" i="2"/>
  <c r="P193" i="2"/>
  <c r="AU185" i="2"/>
  <c r="BH189" i="2"/>
  <c r="AR173" i="2"/>
  <c r="CC206" i="2"/>
  <c r="U210" i="2"/>
  <c r="BC209" i="2"/>
  <c r="CW209" i="2" s="1"/>
  <c r="AY127" i="2"/>
  <c r="AT156" i="2"/>
  <c r="G206" i="2"/>
  <c r="EZ206" i="2" s="1"/>
  <c r="BJ203" i="2"/>
  <c r="CE186" i="2"/>
  <c r="AJ203" i="2"/>
  <c r="CO147" i="2"/>
  <c r="CK211" i="2"/>
  <c r="AQ185" i="2"/>
  <c r="AZ225" i="2"/>
  <c r="BR189" i="2"/>
  <c r="I177" i="2"/>
  <c r="CN153" i="2"/>
  <c r="AX208" i="2"/>
  <c r="AA128" i="2"/>
  <c r="BC108" i="2"/>
  <c r="K235" i="2"/>
  <c r="AB124" i="2"/>
  <c r="BQ106" i="2"/>
  <c r="CJ229" i="2"/>
  <c r="L135" i="2"/>
  <c r="BO108" i="2"/>
  <c r="AJ130" i="2"/>
  <c r="CH220" i="2"/>
  <c r="CC228" i="2"/>
  <c r="CM215" i="2"/>
  <c r="AZ220" i="2"/>
  <c r="CL218" i="2"/>
  <c r="M227" i="2"/>
  <c r="AL122" i="2"/>
  <c r="CF108" i="2"/>
  <c r="BT226" i="2"/>
  <c r="BO107" i="2"/>
  <c r="R216" i="2"/>
  <c r="AB100" i="2"/>
  <c r="AY107" i="2"/>
  <c r="W128" i="2"/>
  <c r="AT125" i="2"/>
  <c r="CL114" i="2"/>
  <c r="AP128" i="2"/>
  <c r="CL118" i="2"/>
  <c r="BM217" i="2"/>
  <c r="L84" i="2"/>
  <c r="AI93" i="2"/>
  <c r="O108" i="2"/>
  <c r="CN102" i="2"/>
  <c r="CI217" i="2"/>
  <c r="X87" i="2"/>
  <c r="BL224" i="2"/>
  <c r="BZ73" i="2"/>
  <c r="BP61" i="2"/>
  <c r="BE107" i="2"/>
  <c r="S95" i="2"/>
  <c r="BK109" i="2"/>
  <c r="AF189" i="2"/>
  <c r="H221" i="2"/>
  <c r="AO217" i="2"/>
  <c r="CT221" i="2"/>
  <c r="CO122" i="2"/>
  <c r="BT223" i="2"/>
  <c r="AB219" i="2"/>
  <c r="AV215" i="2"/>
  <c r="H108" i="2"/>
  <c r="I234" i="2"/>
  <c r="BX221" i="2"/>
  <c r="AC214" i="2"/>
  <c r="BW223" i="2"/>
  <c r="CC221" i="2"/>
  <c r="BL136" i="2"/>
  <c r="I219" i="2"/>
  <c r="N223" i="2"/>
  <c r="CG223" i="2"/>
  <c r="BI119" i="2"/>
  <c r="CK100" i="2"/>
  <c r="U233" i="2"/>
  <c r="X214" i="2"/>
  <c r="BZ125" i="2"/>
  <c r="BG107" i="2"/>
  <c r="CP112" i="2"/>
  <c r="AR74" i="2"/>
  <c r="AS223" i="2"/>
  <c r="BW72" i="2"/>
  <c r="T94" i="2"/>
  <c r="CP80" i="2"/>
  <c r="CO121" i="2"/>
  <c r="CS109" i="2"/>
  <c r="M116" i="2"/>
  <c r="CK81" i="2"/>
  <c r="CT135" i="2"/>
  <c r="AZ80" i="2"/>
  <c r="AB90" i="2"/>
  <c r="CF91" i="2"/>
  <c r="AT91" i="2"/>
  <c r="BN65" i="2"/>
  <c r="BL110" i="2"/>
  <c r="AE79" i="2"/>
  <c r="U56" i="2"/>
  <c r="BL116" i="2"/>
  <c r="V173" i="2"/>
  <c r="BQ98" i="2"/>
  <c r="CT224" i="2"/>
  <c r="BC232" i="2"/>
  <c r="CW232" i="2" s="1"/>
  <c r="CF115" i="2"/>
  <c r="CN230" i="2"/>
  <c r="CN224" i="2"/>
  <c r="BG214" i="2"/>
  <c r="CT216" i="2"/>
  <c r="AX218" i="2"/>
  <c r="CH222" i="2"/>
  <c r="S223" i="2"/>
  <c r="CS215" i="2"/>
  <c r="P235" i="2"/>
  <c r="L125" i="2"/>
  <c r="CD230" i="2"/>
  <c r="BT123" i="2"/>
  <c r="BP233" i="2"/>
  <c r="AT105" i="2"/>
  <c r="AI235" i="2"/>
  <c r="AC136" i="2"/>
  <c r="AQ215" i="2"/>
  <c r="BX223" i="2"/>
  <c r="AI102" i="2"/>
  <c r="BF99" i="2"/>
  <c r="H79" i="2"/>
  <c r="BM219" i="2"/>
  <c r="CB85" i="2"/>
  <c r="BP96" i="2"/>
  <c r="AX60" i="2"/>
  <c r="CQ111" i="2"/>
  <c r="K123" i="2"/>
  <c r="S103" i="2"/>
  <c r="AO83" i="2"/>
  <c r="BN99" i="2"/>
  <c r="AH86" i="2"/>
  <c r="AH106" i="2"/>
  <c r="U88" i="2"/>
  <c r="CT75" i="2"/>
  <c r="J123" i="2"/>
  <c r="BV80" i="2"/>
  <c r="AM136" i="2"/>
  <c r="CO222" i="2"/>
  <c r="BD123" i="2"/>
  <c r="S224" i="2"/>
  <c r="I123" i="2"/>
  <c r="BB111" i="2"/>
  <c r="AE229" i="2"/>
  <c r="AJ228" i="2"/>
  <c r="BE218" i="2"/>
  <c r="CY218" i="2" s="1"/>
  <c r="BZ228" i="2"/>
  <c r="CI136" i="2"/>
  <c r="U217" i="2"/>
  <c r="Z107" i="2"/>
  <c r="AH230" i="2"/>
  <c r="Y118" i="2"/>
  <c r="CE226" i="2"/>
  <c r="CL87" i="2"/>
  <c r="AR118" i="2"/>
  <c r="AM115" i="2"/>
  <c r="BK87" i="2"/>
  <c r="AA104" i="2"/>
  <c r="X80" i="2"/>
  <c r="CO89" i="2"/>
  <c r="Y112" i="2"/>
  <c r="BM88" i="2"/>
  <c r="S81" i="2"/>
  <c r="CO234" i="2"/>
  <c r="AB81" i="2"/>
  <c r="AC99" i="2"/>
  <c r="BL77" i="2"/>
  <c r="CA112" i="2"/>
  <c r="AH102" i="2"/>
  <c r="AX57" i="2"/>
  <c r="CT102" i="2"/>
  <c r="BP97" i="2"/>
  <c r="BP71" i="2"/>
  <c r="BC202" i="2"/>
  <c r="AD234" i="2"/>
  <c r="BY221" i="2"/>
  <c r="BO217" i="2"/>
  <c r="AZ157" i="2"/>
  <c r="CS116" i="2"/>
  <c r="U220" i="2"/>
  <c r="AH115" i="2"/>
  <c r="CA107" i="2"/>
  <c r="CM108" i="2"/>
  <c r="CL228" i="2"/>
  <c r="BQ129" i="2"/>
  <c r="W229" i="2"/>
  <c r="AF215" i="2"/>
  <c r="BA229" i="2"/>
  <c r="BS135" i="2"/>
  <c r="CI230" i="2"/>
  <c r="CM233" i="2"/>
  <c r="CN233" i="2"/>
  <c r="AX214" i="2"/>
  <c r="AQ102" i="2"/>
  <c r="AR235" i="2"/>
  <c r="BB65" i="2"/>
  <c r="J79" i="2"/>
  <c r="AM107" i="2"/>
  <c r="AV116" i="2"/>
  <c r="N118" i="2"/>
  <c r="P102" i="2"/>
  <c r="CM68" i="2"/>
  <c r="R121" i="2"/>
  <c r="BF113" i="2"/>
  <c r="K81" i="2"/>
  <c r="L229" i="2"/>
  <c r="CD105" i="2"/>
  <c r="CI93" i="2"/>
  <c r="CR50" i="2"/>
  <c r="CN67" i="2"/>
  <c r="BJ95" i="2"/>
  <c r="R53" i="2"/>
  <c r="BE113" i="2"/>
  <c r="BC90" i="2"/>
  <c r="Q73" i="2"/>
  <c r="BC125" i="2"/>
  <c r="BS217" i="2"/>
  <c r="Z110" i="2"/>
  <c r="BD100" i="2"/>
  <c r="AA233" i="2"/>
  <c r="T222" i="2"/>
  <c r="CM106" i="2"/>
  <c r="BP216" i="2"/>
  <c r="I120" i="2"/>
  <c r="CD157" i="2"/>
  <c r="CB120" i="2"/>
  <c r="AV223" i="2"/>
  <c r="CB115" i="2"/>
  <c r="BJ135" i="2"/>
  <c r="DD135" i="2" s="1"/>
  <c r="BY136" i="2"/>
  <c r="CT219" i="2"/>
  <c r="AP117" i="2"/>
  <c r="AO215" i="2"/>
  <c r="BS101" i="2"/>
  <c r="AT220" i="2"/>
  <c r="BO223" i="2"/>
  <c r="CE86" i="2"/>
  <c r="CB104" i="2"/>
  <c r="CH124" i="2"/>
  <c r="CA90" i="2"/>
  <c r="AP77" i="2"/>
  <c r="AT106" i="2"/>
  <c r="AD108" i="2"/>
  <c r="K76" i="2"/>
  <c r="BP157" i="2"/>
  <c r="V113" i="2"/>
  <c r="AG117" i="2"/>
  <c r="AP93" i="2"/>
  <c r="AA83" i="2"/>
  <c r="AZ97" i="2"/>
  <c r="CB105" i="2"/>
  <c r="CD91" i="2"/>
  <c r="AU105" i="2"/>
  <c r="AP73" i="2"/>
  <c r="CT89" i="2"/>
  <c r="BZ93" i="2"/>
  <c r="BF98" i="2"/>
  <c r="I108" i="2"/>
  <c r="AG233" i="2"/>
  <c r="BK102" i="2"/>
  <c r="AB119" i="2"/>
  <c r="BJ217" i="2"/>
  <c r="CK136" i="2"/>
  <c r="CB128" i="2"/>
  <c r="T125" i="2"/>
  <c r="BU233" i="2"/>
  <c r="AA235" i="2"/>
  <c r="J125" i="2"/>
  <c r="BJ130" i="2"/>
  <c r="X234" i="2"/>
  <c r="BV227" i="2"/>
  <c r="AF116" i="2"/>
  <c r="W99" i="2"/>
  <c r="AH218" i="2"/>
  <c r="BS117" i="2"/>
  <c r="BZ96" i="2"/>
  <c r="CA105" i="2"/>
  <c r="AB115" i="2"/>
  <c r="X117" i="2"/>
  <c r="BQ121" i="2"/>
  <c r="CA81" i="2"/>
  <c r="J219" i="2"/>
  <c r="BT107" i="2"/>
  <c r="AF101" i="2"/>
  <c r="BM121" i="2"/>
  <c r="Y87" i="2"/>
  <c r="AW87" i="2"/>
  <c r="BM63" i="2"/>
  <c r="H231" i="2"/>
  <c r="CA113" i="2"/>
  <c r="V157" i="2"/>
  <c r="AF49" i="2"/>
  <c r="CI105" i="2"/>
  <c r="BL85" i="2"/>
  <c r="CC124" i="2"/>
  <c r="BC113" i="2"/>
  <c r="AR101" i="2"/>
  <c r="BH231" i="2"/>
  <c r="AY221" i="2"/>
  <c r="AJ221" i="2"/>
  <c r="T112" i="2"/>
  <c r="CS222" i="2"/>
  <c r="BU119" i="2"/>
  <c r="BR220" i="2"/>
  <c r="AV130" i="2"/>
  <c r="BQ234" i="2"/>
  <c r="N226" i="2"/>
  <c r="R229" i="2"/>
  <c r="CN220" i="2"/>
  <c r="CE129" i="2"/>
  <c r="Q129" i="2"/>
  <c r="BL214" i="2"/>
  <c r="BD135" i="2"/>
  <c r="AE90" i="2"/>
  <c r="AU100" i="2"/>
  <c r="W105" i="2"/>
  <c r="AF226" i="2"/>
  <c r="AE85" i="2"/>
  <c r="J70" i="2"/>
  <c r="AI85" i="2"/>
  <c r="BS115" i="2"/>
  <c r="CP76" i="2"/>
  <c r="R112" i="2"/>
  <c r="CO110" i="2"/>
  <c r="AE109" i="2"/>
  <c r="CL112" i="2"/>
  <c r="AJ79" i="2"/>
  <c r="T86" i="2"/>
  <c r="BE121" i="2"/>
  <c r="BZ90" i="2"/>
  <c r="N92" i="2"/>
  <c r="BM90" i="2"/>
  <c r="CQ92" i="2"/>
  <c r="BH82" i="2"/>
  <c r="M77" i="2"/>
  <c r="AE219" i="2"/>
  <c r="AP121" i="2"/>
  <c r="BJ125" i="2"/>
  <c r="CO118" i="2"/>
  <c r="I218" i="2"/>
  <c r="AV157" i="2"/>
  <c r="CP234" i="2"/>
  <c r="BH108" i="2"/>
  <c r="AJ108" i="2"/>
  <c r="CH217" i="2"/>
  <c r="Q109" i="2"/>
  <c r="BE115" i="2"/>
  <c r="CP227" i="2"/>
  <c r="BG217" i="2"/>
  <c r="CG214" i="2"/>
  <c r="W226" i="2"/>
  <c r="CO218" i="2"/>
  <c r="CS108" i="2"/>
  <c r="BJ229" i="2"/>
  <c r="AB121" i="2"/>
  <c r="O227" i="2"/>
  <c r="AH233" i="2"/>
  <c r="P216" i="2"/>
  <c r="AD98" i="2"/>
  <c r="AQ119" i="2"/>
  <c r="J100" i="2"/>
  <c r="AN83" i="2"/>
  <c r="X85" i="2"/>
  <c r="P96" i="2"/>
  <c r="BV99" i="2"/>
  <c r="AD95" i="2"/>
  <c r="K85" i="2"/>
  <c r="AS77" i="2"/>
  <c r="BM214" i="2"/>
  <c r="AG67" i="2"/>
  <c r="CQ116" i="2"/>
  <c r="CC116" i="2"/>
  <c r="T130" i="2"/>
  <c r="AZ70" i="2"/>
  <c r="CS121" i="2"/>
  <c r="AX93" i="2"/>
  <c r="AN86" i="2"/>
  <c r="AS101" i="2"/>
  <c r="P103" i="2"/>
  <c r="CQ157" i="2"/>
  <c r="AP178" i="2"/>
  <c r="Q110" i="2"/>
  <c r="AI114" i="2"/>
  <c r="CA111" i="2"/>
  <c r="BV228" i="2"/>
  <c r="N217" i="2"/>
  <c r="CA122" i="2"/>
  <c r="BM224" i="2"/>
  <c r="AN113" i="2"/>
  <c r="BO119" i="2"/>
  <c r="BJ128" i="2"/>
  <c r="Q222" i="2"/>
  <c r="CG125" i="2"/>
  <c r="S229" i="2"/>
  <c r="U219" i="2"/>
  <c r="BL114" i="2"/>
  <c r="CO129" i="2"/>
  <c r="CS112" i="2"/>
  <c r="AR110" i="2"/>
  <c r="AX88" i="2"/>
  <c r="BL223" i="2"/>
  <c r="AX90" i="2"/>
  <c r="AJ95" i="2"/>
  <c r="AQ84" i="2"/>
  <c r="CT76" i="2"/>
  <c r="BI96" i="2"/>
  <c r="BU100" i="2"/>
  <c r="AT135" i="2"/>
  <c r="BZ118" i="2"/>
  <c r="CD106" i="2"/>
  <c r="CE99" i="2"/>
  <c r="BE96" i="2"/>
  <c r="AN93" i="2"/>
  <c r="BR82" i="2"/>
  <c r="CP108" i="2"/>
  <c r="AG96" i="2"/>
  <c r="CT123" i="2"/>
  <c r="AO74" i="2"/>
  <c r="BH214" i="2"/>
  <c r="BW101" i="2"/>
  <c r="CS52" i="2"/>
  <c r="M203" i="2"/>
  <c r="CE123" i="2"/>
  <c r="AD230" i="2"/>
  <c r="BY130" i="2"/>
  <c r="CJ110" i="2"/>
  <c r="BL221" i="2"/>
  <c r="CH224" i="2"/>
  <c r="BF54" i="2"/>
  <c r="AI98" i="2"/>
  <c r="CS231" i="2"/>
  <c r="AE215" i="2"/>
  <c r="BK221" i="2"/>
  <c r="Y226" i="2"/>
  <c r="AN100" i="2"/>
  <c r="BH230" i="2"/>
  <c r="CC100" i="2"/>
  <c r="U230" i="2"/>
  <c r="AT224" i="2"/>
  <c r="CB218" i="2"/>
  <c r="BT157" i="2"/>
  <c r="S82" i="2"/>
  <c r="CI96" i="2"/>
  <c r="BR88" i="2"/>
  <c r="AJ97" i="2"/>
  <c r="AE97" i="2"/>
  <c r="BR97" i="2"/>
  <c r="CS89" i="2"/>
  <c r="M64" i="2"/>
  <c r="AV90" i="2"/>
  <c r="CI79" i="2"/>
  <c r="AU123" i="2"/>
  <c r="CD224" i="2"/>
  <c r="CR122" i="2"/>
  <c r="BR116" i="2"/>
  <c r="AK111" i="2"/>
  <c r="CG98" i="2"/>
  <c r="AD99" i="2"/>
  <c r="CG75" i="2"/>
  <c r="CE102" i="2"/>
  <c r="BU91" i="2"/>
  <c r="AA227" i="2"/>
  <c r="AI107" i="2"/>
  <c r="R78" i="2"/>
  <c r="AI103" i="2"/>
  <c r="X121" i="2"/>
  <c r="BW57" i="2"/>
  <c r="R61" i="2"/>
  <c r="AN162" i="2"/>
  <c r="CO159" i="2"/>
  <c r="AS58" i="2"/>
  <c r="AU61" i="2"/>
  <c r="AB127" i="2"/>
  <c r="CB152" i="2"/>
  <c r="BS119" i="2"/>
  <c r="BW56" i="2"/>
  <c r="AF53" i="2"/>
  <c r="CC141" i="2"/>
  <c r="AW173" i="2"/>
  <c r="AI70" i="2"/>
  <c r="BE55" i="2"/>
  <c r="I65" i="2"/>
  <c r="AX163" i="2"/>
  <c r="CM25" i="2"/>
  <c r="BN59" i="2"/>
  <c r="BI86" i="2"/>
  <c r="CP164" i="2"/>
  <c r="Z170" i="2"/>
  <c r="AW97" i="2"/>
  <c r="AR47" i="2"/>
  <c r="AV73" i="2"/>
  <c r="AY152" i="2"/>
  <c r="L144" i="2"/>
  <c r="T65" i="2"/>
  <c r="AF92" i="2"/>
  <c r="V149" i="2"/>
  <c r="BQ134" i="2"/>
  <c r="J92" i="2"/>
  <c r="BN28" i="2"/>
  <c r="CP43" i="2"/>
  <c r="G75" i="2"/>
  <c r="EZ75" i="2" s="1"/>
  <c r="N108" i="2"/>
  <c r="L37" i="2"/>
  <c r="AM98" i="2"/>
  <c r="V27" i="2"/>
  <c r="AJ163" i="2"/>
  <c r="Q67" i="2"/>
  <c r="CL64" i="2"/>
  <c r="R151" i="2"/>
  <c r="CP134" i="2"/>
  <c r="CQ71" i="2"/>
  <c r="AB74" i="2"/>
  <c r="I37" i="2"/>
  <c r="CN149" i="2"/>
  <c r="I148" i="2"/>
  <c r="AN101" i="2"/>
  <c r="BX99" i="2"/>
  <c r="X59" i="2"/>
  <c r="BZ104" i="2"/>
  <c r="AT62" i="2"/>
  <c r="AU62" i="2"/>
  <c r="BI163" i="2"/>
  <c r="DC163" i="2" s="1"/>
  <c r="AB149" i="2"/>
  <c r="BD101" i="2"/>
  <c r="Y91" i="2"/>
  <c r="BH74" i="2"/>
  <c r="L36" i="2"/>
  <c r="CE169" i="2"/>
  <c r="AV80" i="2"/>
  <c r="X31" i="2"/>
  <c r="CT143" i="2"/>
  <c r="CB145" i="2"/>
  <c r="AB97" i="2"/>
  <c r="CC47" i="2"/>
  <c r="CQ41" i="2"/>
  <c r="BY63" i="2"/>
  <c r="Z45" i="2"/>
  <c r="AS55" i="2"/>
  <c r="O51" i="2"/>
  <c r="AO76" i="2"/>
  <c r="CQ34" i="2"/>
  <c r="O160" i="2"/>
  <c r="P71" i="2"/>
  <c r="CL51" i="2"/>
  <c r="BV70" i="2"/>
  <c r="CT162" i="2"/>
  <c r="H106" i="2"/>
  <c r="CP40" i="2"/>
  <c r="BK65" i="2"/>
  <c r="AZ166" i="2"/>
  <c r="BS164" i="2"/>
  <c r="AZ64" i="2"/>
  <c r="M54" i="2"/>
  <c r="CH162" i="2"/>
  <c r="W149" i="2"/>
  <c r="AC74" i="2"/>
  <c r="BY34" i="2"/>
  <c r="CJ40" i="2"/>
  <c r="G65" i="2"/>
  <c r="BG146" i="2"/>
  <c r="BK50" i="2"/>
  <c r="I51" i="2"/>
  <c r="CH34" i="2"/>
  <c r="CK77" i="2"/>
  <c r="K113" i="2"/>
  <c r="AD52" i="2"/>
  <c r="CH35" i="2"/>
  <c r="R141" i="2"/>
  <c r="BO45" i="2"/>
  <c r="AC103" i="2"/>
  <c r="I66" i="2"/>
  <c r="L47" i="2"/>
  <c r="AL127" i="2"/>
  <c r="AR130" i="2"/>
  <c r="BO91" i="2"/>
  <c r="BJ80" i="2"/>
  <c r="CF50" i="2"/>
  <c r="AX27" i="2"/>
  <c r="BS36" i="2"/>
  <c r="CB62" i="2"/>
  <c r="Q59" i="2"/>
  <c r="I131" i="2"/>
  <c r="Y149" i="2"/>
  <c r="K103" i="2"/>
  <c r="AT57" i="2"/>
  <c r="AA66" i="2"/>
  <c r="CD32" i="2"/>
  <c r="CI45" i="2"/>
  <c r="CR87" i="2"/>
  <c r="CL52" i="2"/>
  <c r="BZ35" i="2"/>
  <c r="CS126" i="2"/>
  <c r="AA55" i="2"/>
  <c r="AN58" i="2"/>
  <c r="AO70" i="2"/>
  <c r="BI137" i="2"/>
  <c r="CC164" i="2"/>
  <c r="AG90" i="2"/>
  <c r="BL50" i="2"/>
  <c r="BR43" i="2"/>
  <c r="BP26" i="2"/>
  <c r="BN131" i="2"/>
  <c r="N69" i="2"/>
  <c r="BO65" i="2"/>
  <c r="AM57" i="2"/>
  <c r="AK131" i="2"/>
  <c r="BD74" i="2"/>
  <c r="CE41" i="2"/>
  <c r="AJ39" i="2"/>
  <c r="BC171" i="2"/>
  <c r="BE139" i="2"/>
  <c r="AH92" i="2"/>
  <c r="O72" i="2"/>
  <c r="CP31" i="2"/>
  <c r="CN163" i="2"/>
  <c r="BP56" i="2"/>
  <c r="BQ52" i="2"/>
  <c r="BL49" i="2"/>
  <c r="AJ47" i="2"/>
  <c r="BJ108" i="2"/>
  <c r="DD108" i="2" s="1"/>
  <c r="EX109" i="2" s="1"/>
  <c r="BQ64" i="2"/>
  <c r="CR59" i="2"/>
  <c r="X166" i="2"/>
  <c r="AN146" i="2"/>
  <c r="AN81" i="2"/>
  <c r="CE44" i="2"/>
  <c r="AK103" i="2"/>
  <c r="BO104" i="2"/>
  <c r="BF128" i="2"/>
  <c r="CZ128" i="2" s="1"/>
  <c r="CH60" i="2"/>
  <c r="CG43" i="2"/>
  <c r="BN126" i="2"/>
  <c r="AU142" i="2"/>
  <c r="CE94" i="2"/>
  <c r="S50" i="2"/>
  <c r="BG77" i="2"/>
  <c r="BC146" i="2"/>
  <c r="CE63" i="2"/>
  <c r="CD42" i="2"/>
  <c r="CH65" i="2"/>
  <c r="BN141" i="2"/>
  <c r="BK161" i="2"/>
  <c r="Y108" i="2"/>
  <c r="Y47" i="2"/>
  <c r="S55" i="2"/>
  <c r="AI46" i="2"/>
  <c r="AY163" i="2"/>
  <c r="AQ92" i="2"/>
  <c r="BD66" i="2"/>
  <c r="CP41" i="2"/>
  <c r="AQ26" i="2"/>
  <c r="BR143" i="2"/>
  <c r="X37" i="2"/>
  <c r="BD80" i="2"/>
  <c r="CB146" i="2"/>
  <c r="CF171" i="2"/>
  <c r="AK60" i="2"/>
  <c r="BR48" i="2"/>
  <c r="CR54" i="2"/>
  <c r="AN72" i="2"/>
  <c r="BS51" i="2"/>
  <c r="X44" i="2"/>
  <c r="V43" i="2"/>
  <c r="AG35" i="2"/>
  <c r="AH167" i="2"/>
  <c r="BB78" i="2"/>
  <c r="R44" i="2"/>
  <c r="CE61" i="2"/>
  <c r="H142" i="2"/>
  <c r="CC131" i="2"/>
  <c r="CF111" i="2"/>
  <c r="AN67" i="2"/>
  <c r="AO45" i="2"/>
  <c r="BO160" i="2"/>
  <c r="BG169" i="2"/>
  <c r="X54" i="2"/>
  <c r="BK168" i="2"/>
  <c r="AQ105" i="2"/>
  <c r="X56" i="2"/>
  <c r="P80" i="2"/>
  <c r="BH99" i="2"/>
  <c r="CS79" i="2"/>
  <c r="BE59" i="2"/>
  <c r="AC53" i="2"/>
  <c r="AS148" i="2"/>
  <c r="BG160" i="2"/>
  <c r="T99" i="2"/>
  <c r="CA42" i="2"/>
  <c r="BG65" i="2"/>
  <c r="K65" i="2"/>
  <c r="AW34" i="2"/>
  <c r="AJ100" i="2"/>
  <c r="CP47" i="2"/>
  <c r="BE25" i="2"/>
  <c r="H163" i="2"/>
  <c r="Y96" i="2"/>
  <c r="V26" i="2"/>
  <c r="U79" i="2"/>
  <c r="BN158" i="2"/>
  <c r="BX47" i="2"/>
  <c r="CA99" i="2"/>
  <c r="O70" i="2"/>
  <c r="AF64" i="2"/>
  <c r="AZ169" i="2"/>
  <c r="AJ134" i="2"/>
  <c r="AI69" i="2"/>
  <c r="CP90" i="2"/>
  <c r="BR132" i="2"/>
  <c r="T89" i="2"/>
  <c r="AX79" i="2"/>
  <c r="BF36" i="2"/>
  <c r="Z160" i="2"/>
  <c r="AL162" i="2"/>
  <c r="AR53" i="2"/>
  <c r="AH76" i="2"/>
  <c r="CN162" i="2"/>
  <c r="BP131" i="2"/>
  <c r="BT119" i="2"/>
  <c r="BZ56" i="2"/>
  <c r="AY28" i="2"/>
  <c r="BL143" i="2"/>
  <c r="AT142" i="2"/>
  <c r="AC75" i="2"/>
  <c r="R33" i="2"/>
  <c r="AX91" i="2"/>
  <c r="CL140" i="2"/>
  <c r="AO40" i="2"/>
  <c r="O55" i="2"/>
  <c r="N33" i="2"/>
  <c r="AH41" i="2"/>
  <c r="AR153" i="2"/>
  <c r="V109" i="2"/>
  <c r="BT58" i="2"/>
  <c r="BA103" i="2"/>
  <c r="BL87" i="2"/>
  <c r="AI118" i="2"/>
  <c r="BT102" i="2"/>
  <c r="AR46" i="2"/>
  <c r="CK46" i="2"/>
  <c r="M161" i="2"/>
  <c r="Y133" i="2"/>
  <c r="K80" i="2"/>
  <c r="AO57" i="2"/>
  <c r="O168" i="2"/>
  <c r="CB163" i="2"/>
  <c r="CP82" i="2"/>
  <c r="AL51" i="2"/>
  <c r="U90" i="2"/>
  <c r="W147" i="2"/>
  <c r="M128" i="2"/>
  <c r="AQ36" i="2"/>
  <c r="BI43" i="2"/>
  <c r="AI126" i="2"/>
  <c r="V158" i="2"/>
  <c r="Z118" i="2"/>
  <c r="AY57" i="2"/>
  <c r="AW69" i="2"/>
  <c r="CF40" i="2"/>
  <c r="BS78" i="2"/>
  <c r="AH50" i="2"/>
  <c r="U142" i="2"/>
  <c r="BX172" i="2"/>
  <c r="BG115" i="2"/>
  <c r="U61" i="2"/>
  <c r="S73" i="2"/>
  <c r="CK170" i="2"/>
  <c r="BH134" i="2"/>
  <c r="AR86" i="2"/>
  <c r="I29" i="2"/>
  <c r="AH67" i="2"/>
  <c r="BD134" i="2"/>
  <c r="AB167" i="2"/>
  <c r="AD31" i="2"/>
  <c r="G72" i="2"/>
  <c r="EZ72" i="2" s="1"/>
  <c r="BK150" i="2"/>
  <c r="AW114" i="2"/>
  <c r="BI42" i="2"/>
  <c r="AB58" i="2"/>
  <c r="Z48" i="2"/>
  <c r="R48" i="2"/>
  <c r="AH70" i="2"/>
  <c r="BJ31" i="2"/>
  <c r="Y51" i="2"/>
  <c r="AV50" i="2"/>
  <c r="AD158" i="2"/>
  <c r="BI30" i="2"/>
  <c r="DC30" i="2" s="1"/>
  <c r="AD133" i="2"/>
  <c r="AS93" i="2"/>
  <c r="V123" i="2"/>
  <c r="AW93" i="2"/>
  <c r="CC41" i="2"/>
  <c r="P79" i="2"/>
  <c r="AW162" i="2"/>
  <c r="CS170" i="2"/>
  <c r="CL99" i="2"/>
  <c r="AT28" i="2"/>
  <c r="AX72" i="2"/>
  <c r="AN147" i="2"/>
  <c r="AN167" i="2"/>
  <c r="BF29" i="2"/>
  <c r="AP72" i="2"/>
  <c r="AC167" i="2"/>
  <c r="CS26" i="2"/>
  <c r="X216" i="2"/>
  <c r="AV34" i="2"/>
  <c r="AR72" i="2"/>
  <c r="BK137" i="2"/>
  <c r="S171" i="2"/>
  <c r="BC80" i="2"/>
  <c r="CW80" i="2" s="1"/>
  <c r="EK81" i="2" s="1"/>
  <c r="AN38" i="2"/>
  <c r="CQ37" i="2"/>
  <c r="P138" i="2"/>
  <c r="Z78" i="2"/>
  <c r="Y40" i="2"/>
  <c r="W43" i="2"/>
  <c r="CC159" i="2"/>
  <c r="BM54" i="2"/>
  <c r="AJ87" i="2"/>
  <c r="AE27" i="2"/>
  <c r="CO32" i="2"/>
  <c r="AR35" i="2"/>
  <c r="AD47" i="2"/>
  <c r="BK52" i="2"/>
  <c r="AO68" i="2"/>
  <c r="CQ144" i="2"/>
  <c r="J158" i="2"/>
  <c r="CJ112" i="2"/>
  <c r="CB36" i="2"/>
  <c r="AI77" i="2"/>
  <c r="AV133" i="2"/>
  <c r="V140" i="2"/>
  <c r="AA84" i="2"/>
  <c r="AX44" i="2"/>
  <c r="O27" i="2"/>
  <c r="AX132" i="2"/>
  <c r="BF53" i="2"/>
  <c r="BP74" i="2"/>
  <c r="BZ36" i="2"/>
  <c r="G108" i="2"/>
  <c r="EZ108" i="2" s="1"/>
  <c r="CP150" i="2"/>
  <c r="AO88" i="2"/>
  <c r="AW25" i="2"/>
  <c r="U95" i="2"/>
  <c r="P232" i="2"/>
  <c r="AO98" i="2"/>
  <c r="AA96" i="2"/>
  <c r="AJ49" i="2"/>
  <c r="CA126" i="2"/>
  <c r="AI141" i="2"/>
  <c r="AC224" i="2"/>
  <c r="CL30" i="2"/>
  <c r="BY94" i="2"/>
  <c r="J67" i="2"/>
  <c r="CF49" i="2"/>
  <c r="AL40" i="2"/>
  <c r="AL158" i="2"/>
  <c r="BD148" i="2"/>
  <c r="BO96" i="2"/>
  <c r="BV106" i="2"/>
  <c r="BE63" i="2"/>
  <c r="CR172" i="2"/>
  <c r="BU143" i="2"/>
  <c r="AX81" i="2"/>
  <c r="G60" i="2"/>
  <c r="BF168" i="2"/>
  <c r="AZ93" i="2"/>
  <c r="BU27" i="2"/>
  <c r="CS66" i="2"/>
  <c r="I146" i="2"/>
  <c r="AD35" i="2"/>
  <c r="W69" i="2"/>
  <c r="AE62" i="2"/>
  <c r="CK79" i="2"/>
  <c r="AG41" i="2"/>
  <c r="BZ132" i="2"/>
  <c r="CH37" i="2"/>
  <c r="BH34" i="2"/>
  <c r="AY150" i="2"/>
  <c r="CF127" i="2"/>
  <c r="H115" i="2"/>
  <c r="AJ31" i="2"/>
  <c r="BI41" i="2"/>
  <c r="BG36" i="2"/>
  <c r="BJ173" i="2"/>
  <c r="CQ87" i="2"/>
  <c r="AK35" i="2"/>
  <c r="CQ83" i="2"/>
  <c r="AS170" i="2"/>
  <c r="AD140" i="2"/>
  <c r="V31" i="2"/>
  <c r="BR26" i="2"/>
  <c r="CQ163" i="2"/>
  <c r="CB133" i="2"/>
  <c r="CB94" i="2"/>
  <c r="AZ41" i="2"/>
  <c r="AD36" i="2"/>
  <c r="BV145" i="2"/>
  <c r="M106" i="2"/>
  <c r="CK93" i="2"/>
  <c r="CH108" i="2"/>
  <c r="X74" i="2"/>
  <c r="BR40" i="2"/>
  <c r="O141" i="2"/>
  <c r="BD141" i="2"/>
  <c r="CM56" i="2"/>
  <c r="BL47" i="2"/>
  <c r="AE87" i="2"/>
  <c r="H138" i="2"/>
  <c r="M51" i="2"/>
  <c r="AU36" i="2"/>
  <c r="BE42" i="2"/>
  <c r="Y167" i="2"/>
  <c r="M140" i="2"/>
  <c r="CE89" i="2"/>
  <c r="BA43" i="2"/>
  <c r="X52" i="2"/>
  <c r="AK54" i="2"/>
  <c r="L30" i="2"/>
  <c r="BV79" i="2"/>
  <c r="CF37" i="2"/>
  <c r="BM147" i="2"/>
  <c r="CD36" i="2"/>
  <c r="CB106" i="2"/>
  <c r="AT31" i="2"/>
  <c r="BE71" i="2"/>
  <c r="BW143" i="2"/>
  <c r="BC39" i="2"/>
  <c r="AH164" i="2"/>
  <c r="BK167" i="2"/>
  <c r="BY113" i="2"/>
  <c r="M58" i="2"/>
  <c r="U73" i="2"/>
  <c r="X36" i="2"/>
  <c r="AD147" i="2"/>
  <c r="BO72" i="2"/>
  <c r="CC78" i="2"/>
  <c r="BM41" i="2"/>
  <c r="U126" i="2"/>
  <c r="BH167" i="2"/>
  <c r="T31" i="2"/>
  <c r="CA40" i="2"/>
  <c r="BU38" i="2"/>
  <c r="AC142" i="2"/>
  <c r="BB102" i="2"/>
  <c r="CG49" i="2"/>
  <c r="CS38" i="2"/>
  <c r="G76" i="2"/>
  <c r="EZ76" i="2" s="1"/>
  <c r="CR29" i="2"/>
  <c r="BM91" i="2"/>
  <c r="O43" i="2"/>
  <c r="BH103" i="2"/>
  <c r="AS102" i="2"/>
  <c r="BU103" i="2"/>
  <c r="AL42" i="2"/>
  <c r="W53" i="2"/>
  <c r="AE99" i="2"/>
  <c r="BI45" i="2"/>
  <c r="AM70" i="2"/>
  <c r="L29" i="2"/>
  <c r="CB67" i="2"/>
  <c r="AK30" i="2"/>
  <c r="AF169" i="2"/>
  <c r="CL79" i="2"/>
  <c r="BE75" i="2"/>
  <c r="BO51" i="2"/>
  <c r="V168" i="2"/>
  <c r="CJ106" i="2"/>
  <c r="AJ58" i="2"/>
  <c r="AE43" i="2"/>
  <c r="G126" i="2"/>
  <c r="EZ126" i="2" s="1"/>
  <c r="BT36" i="2"/>
  <c r="BJ110" i="2"/>
  <c r="DD110" i="2" s="1"/>
  <c r="EX111" i="2" s="1"/>
  <c r="AZ40" i="2"/>
  <c r="AN31" i="2"/>
  <c r="CP83" i="2"/>
  <c r="AC38" i="2"/>
  <c r="BM56" i="2"/>
  <c r="AC64" i="2"/>
  <c r="Q138" i="2"/>
  <c r="AH134" i="2"/>
  <c r="BN96" i="2"/>
  <c r="CL67" i="2"/>
  <c r="BU69" i="2"/>
  <c r="CR158" i="2"/>
  <c r="BR134" i="2"/>
  <c r="CL59" i="2"/>
  <c r="BH38" i="2"/>
  <c r="BS166" i="2"/>
  <c r="L138" i="2"/>
  <c r="H81" i="2"/>
  <c r="AD55" i="2"/>
  <c r="BO62" i="2"/>
  <c r="BA147" i="2"/>
  <c r="AV165" i="2"/>
  <c r="AF136" i="2"/>
  <c r="AI64" i="2"/>
  <c r="AO59" i="2"/>
  <c r="BV167" i="2"/>
  <c r="U131" i="2"/>
  <c r="AY37" i="2"/>
  <c r="AG64" i="2"/>
  <c r="BR141" i="2"/>
  <c r="CK158" i="2"/>
  <c r="CO102" i="2"/>
  <c r="BJ64" i="2"/>
  <c r="BG48" i="2"/>
  <c r="DA48" i="2" s="1"/>
  <c r="N113" i="2"/>
  <c r="AL77" i="2"/>
  <c r="CR100" i="2"/>
  <c r="BG76" i="2"/>
  <c r="AA43" i="2"/>
  <c r="BJ52" i="2"/>
  <c r="AT160" i="2"/>
  <c r="BL45" i="2"/>
  <c r="CT39" i="2"/>
  <c r="P141" i="2"/>
  <c r="G109" i="2"/>
  <c r="EZ109" i="2" s="1"/>
  <c r="AP92" i="2"/>
  <c r="O59" i="2"/>
  <c r="BL38" i="2"/>
  <c r="AV144" i="2"/>
  <c r="I126" i="2"/>
  <c r="AL69" i="2"/>
  <c r="BL79" i="2"/>
  <c r="CT35" i="2"/>
  <c r="AK147" i="2"/>
  <c r="AZ158" i="2"/>
  <c r="U65" i="2"/>
  <c r="Y41" i="2"/>
  <c r="CE66" i="2"/>
  <c r="P148" i="2"/>
  <c r="AG95" i="2"/>
  <c r="AR27" i="2"/>
  <c r="T73" i="2"/>
  <c r="AL165" i="2"/>
  <c r="BC29" i="2"/>
  <c r="BH90" i="2"/>
  <c r="I76" i="2"/>
  <c r="Q37" i="2"/>
  <c r="CK140" i="2"/>
  <c r="AQ132" i="2"/>
  <c r="BT41" i="2"/>
  <c r="AM79" i="2"/>
  <c r="CN126" i="2"/>
  <c r="BC163" i="2"/>
  <c r="BJ94" i="2"/>
  <c r="DD94" i="2" s="1"/>
  <c r="EX95" i="2" s="1"/>
  <c r="BA66" i="2"/>
  <c r="BA48" i="2"/>
  <c r="AV159" i="2"/>
  <c r="BY140" i="2"/>
  <c r="AD73" i="2"/>
  <c r="H65" i="2"/>
  <c r="BU67" i="2"/>
  <c r="T141" i="2"/>
  <c r="AT50" i="2"/>
  <c r="CK72" i="2"/>
  <c r="BM51" i="2"/>
  <c r="AV131" i="2"/>
  <c r="BQ169" i="2"/>
  <c r="BF88" i="2"/>
  <c r="BL37" i="2"/>
  <c r="AQ29" i="2"/>
  <c r="CI102" i="2"/>
  <c r="AS76" i="2"/>
  <c r="BZ120" i="2"/>
  <c r="AY56" i="2"/>
  <c r="BL71" i="2"/>
  <c r="BE26" i="2"/>
  <c r="CY26" i="2" s="1"/>
  <c r="AM149" i="2"/>
  <c r="BB27" i="2"/>
  <c r="BY55" i="2"/>
  <c r="BC26" i="2"/>
  <c r="BO147" i="2"/>
  <c r="AO104" i="2"/>
  <c r="AR52" i="2"/>
  <c r="BX63" i="2"/>
  <c r="BJ164" i="2"/>
  <c r="L164" i="2"/>
  <c r="BT78" i="2"/>
  <c r="BM82" i="2"/>
  <c r="BR164" i="2"/>
  <c r="AZ42" i="2"/>
  <c r="BV74" i="2"/>
  <c r="BG120" i="2"/>
  <c r="Q136" i="2"/>
  <c r="BS82" i="2"/>
  <c r="AI79" i="2"/>
  <c r="CI234" i="2"/>
  <c r="BV128" i="2"/>
  <c r="CR230" i="2"/>
  <c r="X135" i="2"/>
  <c r="AP224" i="2"/>
  <c r="BM220" i="2"/>
  <c r="CT214" i="2"/>
  <c r="BX230" i="2"/>
  <c r="R233" i="2"/>
  <c r="AK223" i="2"/>
  <c r="BI128" i="2"/>
  <c r="I118" i="2"/>
  <c r="CH86" i="2"/>
  <c r="CI72" i="2"/>
  <c r="CI50" i="2"/>
  <c r="AK68" i="2"/>
  <c r="BK106" i="2"/>
  <c r="BH215" i="2"/>
  <c r="Z91" i="2"/>
  <c r="BD120" i="2"/>
  <c r="AL99" i="2"/>
  <c r="AE96" i="2"/>
  <c r="L87" i="2"/>
  <c r="CA106" i="2"/>
  <c r="Y231" i="2"/>
  <c r="CC80" i="2"/>
  <c r="CJ228" i="2"/>
  <c r="AX86" i="2"/>
  <c r="BW93" i="2"/>
  <c r="AR103" i="2"/>
  <c r="BJ216" i="2"/>
  <c r="BS68" i="2"/>
  <c r="CI110" i="2"/>
  <c r="O93" i="2"/>
  <c r="CO91" i="2"/>
  <c r="AM105" i="2"/>
  <c r="BG94" i="2"/>
  <c r="BU93" i="2"/>
  <c r="AL50" i="2"/>
  <c r="AB30" i="2"/>
  <c r="O150" i="2"/>
  <c r="CR134" i="2"/>
  <c r="BZ25" i="2"/>
  <c r="CD162" i="2"/>
  <c r="BV131" i="2"/>
  <c r="CC86" i="2"/>
  <c r="AL48" i="2"/>
  <c r="CT38" i="2"/>
  <c r="CE139" i="2"/>
  <c r="V65" i="2"/>
  <c r="Q56" i="2"/>
  <c r="AN46" i="2"/>
  <c r="AI76" i="2"/>
  <c r="BV42" i="2"/>
  <c r="CB127" i="2"/>
  <c r="AN94" i="2"/>
  <c r="AU37" i="2"/>
  <c r="CQ44" i="2"/>
  <c r="U47" i="2"/>
  <c r="CL120" i="2"/>
  <c r="CL39" i="2"/>
  <c r="CD48" i="2"/>
  <c r="H139" i="2"/>
  <c r="BH56" i="2"/>
  <c r="M39" i="2"/>
  <c r="CK25" i="2"/>
  <c r="CT173" i="2"/>
  <c r="N164" i="2"/>
  <c r="T70" i="2"/>
  <c r="CS46" i="2"/>
  <c r="Q78" i="2"/>
  <c r="W65" i="2"/>
  <c r="AF137" i="2"/>
  <c r="AD82" i="2"/>
  <c r="AN47" i="2"/>
  <c r="AB73" i="2"/>
  <c r="BL139" i="2"/>
  <c r="R148" i="2"/>
  <c r="BC62" i="2"/>
  <c r="CT43" i="2"/>
  <c r="AN64" i="2"/>
  <c r="CT172" i="2"/>
  <c r="Y106" i="2"/>
  <c r="M36" i="2"/>
  <c r="V74" i="2"/>
  <c r="AF35" i="2"/>
  <c r="CB169" i="2"/>
  <c r="BX66" i="2"/>
  <c r="BR49" i="2"/>
  <c r="BQ215" i="2"/>
  <c r="CC121" i="2"/>
  <c r="AY33" i="2"/>
  <c r="K31" i="2"/>
  <c r="BC148" i="2"/>
  <c r="BD65" i="2"/>
  <c r="BT135" i="2"/>
  <c r="CO53" i="2"/>
  <c r="BI34" i="2"/>
  <c r="BT158" i="2"/>
  <c r="G223" i="2"/>
  <c r="EZ223" i="2" s="1"/>
  <c r="S54" i="2"/>
  <c r="AE67" i="2"/>
  <c r="BZ61" i="2"/>
  <c r="O126" i="2"/>
  <c r="AI97" i="2"/>
  <c r="CT27" i="2"/>
  <c r="K33" i="2"/>
  <c r="BP133" i="2"/>
  <c r="M172" i="2"/>
  <c r="CB35" i="2"/>
  <c r="BK84" i="2"/>
  <c r="BY147" i="2"/>
  <c r="BT133" i="2"/>
  <c r="AG93" i="2"/>
  <c r="BN37" i="2"/>
  <c r="BX29" i="2"/>
  <c r="BF133" i="2"/>
  <c r="CS146" i="2"/>
  <c r="AP85" i="2"/>
  <c r="AU76" i="2"/>
  <c r="CP57" i="2"/>
  <c r="AT56" i="2"/>
  <c r="N82" i="2"/>
  <c r="AJ64" i="2"/>
  <c r="BT43" i="2"/>
  <c r="CE148" i="2"/>
  <c r="R62" i="2"/>
  <c r="AD89" i="2"/>
  <c r="BY78" i="2"/>
  <c r="AR43" i="2"/>
  <c r="V133" i="2"/>
  <c r="R55" i="2"/>
  <c r="R66" i="2"/>
  <c r="AK55" i="2"/>
  <c r="CN166" i="2"/>
  <c r="L75" i="2"/>
  <c r="AP32" i="2"/>
  <c r="BN76" i="2"/>
  <c r="AP35" i="2"/>
  <c r="BJ153" i="2"/>
  <c r="BF118" i="2"/>
  <c r="CR45" i="2"/>
  <c r="Z51" i="2"/>
  <c r="I62" i="2"/>
  <c r="AG116" i="2"/>
  <c r="CO103" i="2"/>
  <c r="BR122" i="2"/>
  <c r="BW68" i="2"/>
  <c r="BN68" i="2"/>
  <c r="BQ160" i="2"/>
  <c r="CK138" i="2"/>
  <c r="BG95" i="2"/>
  <c r="AT63" i="2"/>
  <c r="CJ140" i="2"/>
  <c r="BB153" i="2"/>
  <c r="CJ55" i="2"/>
  <c r="CK31" i="2"/>
  <c r="CF54" i="2"/>
  <c r="CB151" i="2"/>
  <c r="CI170" i="2"/>
  <c r="CO90" i="2"/>
  <c r="CM64" i="2"/>
  <c r="AE64" i="2"/>
  <c r="CC134" i="2"/>
  <c r="P126" i="2"/>
  <c r="BR85" i="2"/>
  <c r="AM66" i="2"/>
  <c r="CK141" i="2"/>
  <c r="BF167" i="2"/>
  <c r="BI85" i="2"/>
  <c r="AS56" i="2"/>
  <c r="BP40" i="2"/>
  <c r="BL170" i="2"/>
  <c r="BI141" i="2"/>
  <c r="Y63" i="2"/>
  <c r="AO42" i="2"/>
  <c r="BD29" i="2"/>
  <c r="CF117" i="2"/>
  <c r="AQ48" i="2"/>
  <c r="BV60" i="2"/>
  <c r="BT131" i="2"/>
  <c r="U57" i="2"/>
  <c r="BH104" i="2"/>
  <c r="AM27" i="2"/>
  <c r="CB57" i="2"/>
  <c r="Q168" i="2"/>
  <c r="BN36" i="2"/>
  <c r="BF40" i="2"/>
  <c r="AY47" i="2"/>
  <c r="O143" i="2"/>
  <c r="G69" i="2"/>
  <c r="EZ69" i="2" s="1"/>
  <c r="AE234" i="2"/>
  <c r="T57" i="2"/>
  <c r="L42" i="2"/>
  <c r="V41" i="2"/>
  <c r="Q167" i="2"/>
  <c r="V87" i="2"/>
  <c r="AQ27" i="2"/>
  <c r="BU106" i="2"/>
  <c r="BH81" i="2"/>
  <c r="CS82" i="2"/>
  <c r="O50" i="2"/>
  <c r="CR105" i="2"/>
  <c r="CE141" i="2"/>
  <c r="P147" i="2"/>
  <c r="AW57" i="2"/>
  <c r="CJ48" i="2"/>
  <c r="H71" i="2"/>
  <c r="CI149" i="2"/>
  <c r="G167" i="2"/>
  <c r="EZ167" i="2" s="1"/>
  <c r="BT33" i="2"/>
  <c r="AU43" i="2"/>
  <c r="AS127" i="2"/>
  <c r="J27" i="2"/>
  <c r="U86" i="2"/>
  <c r="CC70" i="2"/>
  <c r="U37" i="2"/>
  <c r="AH127" i="2"/>
  <c r="BI149" i="2"/>
  <c r="BC59" i="2"/>
  <c r="U66" i="2"/>
  <c r="AD40" i="2"/>
  <c r="CB132" i="2"/>
  <c r="Z53" i="2"/>
  <c r="BZ66" i="2"/>
  <c r="AO151" i="2"/>
  <c r="CG29" i="2"/>
  <c r="M83" i="2"/>
  <c r="N60" i="2"/>
  <c r="AA59" i="2"/>
  <c r="Q171" i="2"/>
  <c r="CI27" i="2"/>
  <c r="R25" i="2"/>
  <c r="Q74" i="2"/>
  <c r="BR139" i="2"/>
  <c r="AE172" i="2"/>
  <c r="CD94" i="2"/>
  <c r="T77" i="2"/>
  <c r="CP77" i="2"/>
  <c r="AV25" i="2"/>
  <c r="CL77" i="2"/>
  <c r="AH48" i="2"/>
  <c r="AJ43" i="2"/>
  <c r="AL58" i="2"/>
  <c r="N123" i="2"/>
  <c r="AN56" i="2"/>
  <c r="AJ61" i="2"/>
  <c r="BX138" i="2"/>
  <c r="CC55" i="2"/>
  <c r="BV55" i="2"/>
  <c r="BM94" i="2"/>
  <c r="CN94" i="2"/>
  <c r="BQ71" i="2"/>
  <c r="BG105" i="2"/>
  <c r="CE51" i="2"/>
  <c r="BQ80" i="2"/>
  <c r="BL144" i="2"/>
  <c r="S152" i="2"/>
  <c r="AA93" i="2"/>
  <c r="BF71" i="2"/>
  <c r="N53" i="2"/>
  <c r="BB149" i="2"/>
  <c r="AH170" i="2"/>
  <c r="BO61" i="2"/>
  <c r="CJ89" i="2"/>
  <c r="CH88" i="2"/>
  <c r="BW52" i="2"/>
  <c r="BH95" i="2"/>
  <c r="AB40" i="2"/>
  <c r="BX78" i="2"/>
  <c r="AT168" i="2"/>
  <c r="CT148" i="2"/>
  <c r="K135" i="2"/>
  <c r="CI64" i="2"/>
  <c r="AZ47" i="2"/>
  <c r="W67" i="2"/>
  <c r="CR35" i="2"/>
  <c r="AV72" i="2"/>
  <c r="BT160" i="2"/>
  <c r="CF162" i="2"/>
  <c r="BM98" i="2"/>
  <c r="AA29" i="2"/>
  <c r="CI57" i="2"/>
  <c r="CP65" i="2"/>
  <c r="BB44" i="2"/>
  <c r="BK78" i="2"/>
  <c r="S36" i="2"/>
  <c r="AA167" i="2"/>
  <c r="V160" i="2"/>
  <c r="AX73" i="2"/>
  <c r="AZ38" i="2"/>
  <c r="AI74" i="2"/>
  <c r="G168" i="2"/>
  <c r="EZ168" i="2" s="1"/>
  <c r="BD146" i="2"/>
  <c r="CX146" i="2" s="1"/>
  <c r="BV118" i="2"/>
  <c r="AD49" i="2"/>
  <c r="CD70" i="2"/>
  <c r="AV163" i="2"/>
  <c r="BK173" i="2"/>
  <c r="L35" i="2"/>
  <c r="M59" i="2"/>
  <c r="AV162" i="2"/>
  <c r="BR158" i="2"/>
  <c r="AC98" i="2"/>
  <c r="L52" i="2"/>
  <c r="CC109" i="2"/>
  <c r="BC110" i="2"/>
  <c r="CE214" i="2"/>
  <c r="BG70" i="2"/>
  <c r="CA41" i="2"/>
  <c r="BJ70" i="2"/>
  <c r="CM62" i="2"/>
  <c r="BB98" i="2"/>
  <c r="BY57" i="2"/>
  <c r="BJ47" i="2"/>
  <c r="O63" i="2"/>
  <c r="AR41" i="2"/>
  <c r="AP88" i="2"/>
  <c r="CD62" i="2"/>
  <c r="CP66" i="2"/>
  <c r="AZ172" i="2"/>
  <c r="AZ79" i="2"/>
  <c r="BS25" i="2"/>
  <c r="K77" i="2"/>
  <c r="Z141" i="2"/>
  <c r="BJ134" i="2"/>
  <c r="U89" i="2"/>
  <c r="I57" i="2"/>
  <c r="AI39" i="2"/>
  <c r="AH146" i="2"/>
  <c r="AC158" i="2"/>
  <c r="X64" i="2"/>
  <c r="S44" i="2"/>
  <c r="AW166" i="2"/>
  <c r="V51" i="2"/>
  <c r="AT92" i="2"/>
  <c r="AM123" i="2"/>
  <c r="AZ30" i="2"/>
  <c r="U165" i="2"/>
  <c r="BR74" i="2"/>
  <c r="AF36" i="2"/>
  <c r="I42" i="2"/>
  <c r="L51" i="2"/>
  <c r="BM142" i="2"/>
  <c r="AT41" i="2"/>
  <c r="BI51" i="2"/>
  <c r="AK140" i="2"/>
  <c r="AW39" i="2"/>
  <c r="N87" i="2"/>
  <c r="CG44" i="2"/>
  <c r="BL75" i="2"/>
  <c r="BE163" i="2"/>
  <c r="AG137" i="2"/>
  <c r="CH54" i="2"/>
  <c r="AL81" i="2"/>
  <c r="AW144" i="2"/>
  <c r="AJ147" i="2"/>
  <c r="AF103" i="2"/>
  <c r="AW58" i="2"/>
  <c r="BD62" i="2"/>
  <c r="L26" i="2"/>
  <c r="AM117" i="2"/>
  <c r="BA118" i="2"/>
  <c r="CL121" i="2"/>
  <c r="X70" i="2"/>
  <c r="CN52" i="2"/>
  <c r="AQ167" i="2"/>
  <c r="X173" i="2"/>
  <c r="H105" i="2"/>
  <c r="AB33" i="2"/>
  <c r="P40" i="2"/>
  <c r="BZ152" i="2"/>
  <c r="CA36" i="2"/>
  <c r="BY62" i="2"/>
  <c r="CL96" i="2"/>
  <c r="AG143" i="2"/>
  <c r="BC160" i="2"/>
  <c r="AG72" i="2"/>
  <c r="CO67" i="2"/>
  <c r="CD28" i="2"/>
  <c r="CI143" i="2"/>
  <c r="G214" i="2"/>
  <c r="EZ214" i="2" s="1"/>
  <c r="BV54" i="2"/>
  <c r="CP32" i="2"/>
  <c r="CL150" i="2"/>
  <c r="AN142" i="2"/>
  <c r="CK122" i="2"/>
  <c r="AV26" i="2"/>
  <c r="Y81" i="2"/>
  <c r="BQ170" i="2"/>
  <c r="AY166" i="2"/>
  <c r="U136" i="2"/>
  <c r="BR60" i="2"/>
  <c r="BK27" i="2"/>
  <c r="K165" i="2"/>
  <c r="N163" i="2"/>
  <c r="BB59" i="2"/>
  <c r="CN56" i="2"/>
  <c r="BP134" i="2"/>
  <c r="BS168" i="2"/>
  <c r="BH112" i="2"/>
  <c r="BS37" i="2"/>
  <c r="T50" i="2"/>
  <c r="BA144" i="2"/>
  <c r="CE164" i="2"/>
  <c r="CF98" i="2"/>
  <c r="Q77" i="2"/>
  <c r="CF68" i="2"/>
  <c r="AB134" i="2"/>
  <c r="BR171" i="2"/>
  <c r="AN45" i="2"/>
  <c r="AB62" i="2"/>
  <c r="AX133" i="2"/>
  <c r="AC35" i="2"/>
  <c r="CO71" i="2"/>
  <c r="AF41" i="2"/>
  <c r="CF116" i="2"/>
  <c r="AO91" i="2"/>
  <c r="BF97" i="2"/>
  <c r="AD25" i="2"/>
  <c r="AS81" i="2"/>
  <c r="CQ35" i="2"/>
  <c r="AE168" i="2"/>
  <c r="AG98" i="2"/>
  <c r="BT65" i="2"/>
  <c r="AZ59" i="2"/>
  <c r="W143" i="2"/>
  <c r="AL142" i="2"/>
  <c r="AU48" i="2"/>
  <c r="AH95" i="2"/>
  <c r="CD132" i="2"/>
  <c r="BN172" i="2"/>
  <c r="BR99" i="2"/>
  <c r="BQ67" i="2"/>
  <c r="BT47" i="2"/>
  <c r="I33" i="2"/>
  <c r="BC145" i="2"/>
  <c r="M35" i="2"/>
  <c r="BX25" i="2"/>
  <c r="X159" i="2"/>
  <c r="Z171" i="2"/>
  <c r="AO102" i="2"/>
  <c r="BG61" i="2"/>
  <c r="BP80" i="2"/>
  <c r="BL159" i="2"/>
  <c r="CN111" i="2"/>
  <c r="CD33" i="2"/>
  <c r="Z47" i="2"/>
  <c r="BQ31" i="2"/>
  <c r="X152" i="2"/>
  <c r="CQ33" i="2"/>
  <c r="BI78" i="2"/>
  <c r="G39" i="2"/>
  <c r="S134" i="2"/>
  <c r="BU79" i="2"/>
  <c r="AP68" i="2"/>
  <c r="BR69" i="2"/>
  <c r="BG133" i="2"/>
  <c r="G90" i="2"/>
  <c r="EZ90" i="2" s="1"/>
  <c r="CF52" i="2"/>
  <c r="AN27" i="2"/>
  <c r="CM34" i="2"/>
  <c r="BI158" i="2"/>
  <c r="BV61" i="2"/>
  <c r="AD75" i="2"/>
  <c r="CO28" i="2"/>
  <c r="S148" i="2"/>
  <c r="BP162" i="2"/>
  <c r="AT80" i="2"/>
  <c r="BJ30" i="2"/>
  <c r="BS27" i="2"/>
  <c r="V171" i="2"/>
  <c r="W52" i="2"/>
  <c r="K70" i="2"/>
  <c r="AM103" i="2"/>
  <c r="AN40" i="2"/>
  <c r="BR50" i="2"/>
  <c r="Y61" i="2"/>
  <c r="BG141" i="2"/>
  <c r="AC31" i="2"/>
  <c r="BU62" i="2"/>
  <c r="K61" i="2"/>
  <c r="BM158" i="2"/>
  <c r="AI96" i="2"/>
  <c r="AZ35" i="2"/>
  <c r="AB84" i="2"/>
  <c r="BF159" i="2"/>
  <c r="CZ159" i="2" s="1"/>
  <c r="K139" i="2"/>
  <c r="BV85" i="2"/>
  <c r="AH100" i="2"/>
  <c r="AY36" i="2"/>
  <c r="AI170" i="2"/>
  <c r="BJ139" i="2"/>
  <c r="DD139" i="2" s="1"/>
  <c r="N105" i="2"/>
  <c r="BB40" i="2"/>
  <c r="AY65" i="2"/>
  <c r="U121" i="2"/>
  <c r="CE58" i="2"/>
  <c r="M38" i="2"/>
  <c r="K48" i="2"/>
  <c r="BU70" i="2"/>
  <c r="CD57" i="2"/>
  <c r="BA132" i="2"/>
  <c r="BD171" i="2"/>
  <c r="AM87" i="2"/>
  <c r="AI95" i="2"/>
  <c r="AN29" i="2"/>
  <c r="BY141" i="2"/>
  <c r="AV132" i="2"/>
  <c r="BD98" i="2"/>
  <c r="BD44" i="2"/>
  <c r="BL74" i="2"/>
  <c r="BH62" i="2"/>
  <c r="AA149" i="2"/>
  <c r="BV64" i="2"/>
  <c r="AT77" i="2"/>
  <c r="AY158" i="2"/>
  <c r="N146" i="2"/>
  <c r="BB117" i="2"/>
  <c r="CT82" i="2"/>
  <c r="BV37" i="2"/>
  <c r="BW74" i="2"/>
  <c r="BQ45" i="2"/>
  <c r="R120" i="2"/>
  <c r="BB58" i="2"/>
  <c r="AF99" i="2"/>
  <c r="CG110" i="2"/>
  <c r="CR47" i="2"/>
  <c r="AZ44" i="2"/>
  <c r="CS67" i="2"/>
  <c r="BH149" i="2"/>
  <c r="BK158" i="2"/>
  <c r="V112" i="2"/>
  <c r="H53" i="2"/>
  <c r="AP31" i="2"/>
  <c r="AY44" i="2"/>
  <c r="K27" i="2"/>
  <c r="AT25" i="2"/>
  <c r="L32" i="2"/>
  <c r="BO31" i="2"/>
  <c r="BI146" i="2"/>
  <c r="AS83" i="2"/>
  <c r="BS48" i="2"/>
  <c r="BL41" i="2"/>
  <c r="AD162" i="2"/>
  <c r="BM126" i="2"/>
  <c r="CJ67" i="2"/>
  <c r="AQ57" i="2"/>
  <c r="CN152" i="2"/>
  <c r="AP165" i="2"/>
  <c r="CI66" i="2"/>
  <c r="M26" i="2"/>
  <c r="AY25" i="2"/>
  <c r="BE162" i="2"/>
  <c r="BX51" i="2"/>
  <c r="AI83" i="2"/>
  <c r="AF67" i="2"/>
  <c r="CQ73" i="2"/>
  <c r="CL163" i="2"/>
  <c r="M146" i="2"/>
  <c r="AO32" i="2"/>
  <c r="CQ53" i="2"/>
  <c r="CP171" i="2"/>
  <c r="AP64" i="2"/>
  <c r="BH70" i="2"/>
  <c r="AJ36" i="2"/>
  <c r="CE40" i="2"/>
  <c r="CQ171" i="2"/>
  <c r="L39" i="2"/>
  <c r="BH96" i="2"/>
  <c r="CO39" i="2"/>
  <c r="BA39" i="2"/>
  <c r="J153" i="2"/>
  <c r="AE39" i="2"/>
  <c r="U71" i="2"/>
  <c r="CG41" i="2"/>
  <c r="AU166" i="2"/>
  <c r="Q140" i="2"/>
  <c r="AX104" i="2"/>
  <c r="CD25" i="2"/>
  <c r="AV78" i="2"/>
  <c r="AI120" i="2"/>
  <c r="BY79" i="2"/>
  <c r="J99" i="2"/>
  <c r="AK39" i="2"/>
  <c r="BN77" i="2"/>
  <c r="AS173" i="2"/>
  <c r="H164" i="2"/>
  <c r="X26" i="2"/>
  <c r="BB87" i="2"/>
  <c r="X164" i="2"/>
  <c r="CN139" i="2"/>
  <c r="J105" i="2"/>
  <c r="CL42" i="2"/>
  <c r="CA49" i="2"/>
  <c r="CN137" i="2"/>
  <c r="AW149" i="2"/>
  <c r="CF53" i="2"/>
  <c r="BX35" i="2"/>
  <c r="BX27" i="2"/>
  <c r="AO73" i="2"/>
  <c r="BK132" i="2"/>
  <c r="BT62" i="2"/>
  <c r="CO42" i="2"/>
  <c r="CI166" i="2"/>
  <c r="BY173" i="2"/>
  <c r="M82" i="2"/>
  <c r="AU67" i="2"/>
  <c r="BX72" i="2"/>
  <c r="G125" i="2"/>
  <c r="EZ125" i="2" s="1"/>
  <c r="AK167" i="2"/>
  <c r="Y54" i="2"/>
  <c r="AB107" i="2"/>
  <c r="AS64" i="2"/>
  <c r="K49" i="2"/>
  <c r="BP153" i="2"/>
  <c r="W33" i="2"/>
  <c r="AV61" i="2"/>
  <c r="AD134" i="2"/>
  <c r="CB166" i="2"/>
  <c r="AQ94" i="2"/>
  <c r="CO45" i="2"/>
  <c r="Q70" i="2"/>
  <c r="BX146" i="2"/>
  <c r="CS144" i="2"/>
  <c r="X39" i="2"/>
  <c r="V38" i="2"/>
  <c r="L43" i="2"/>
  <c r="BA140" i="2"/>
  <c r="AG114" i="2"/>
  <c r="BR58" i="2"/>
  <c r="CE46" i="2"/>
  <c r="CB34" i="2"/>
  <c r="CF166" i="2"/>
  <c r="BS98" i="2"/>
  <c r="CH56" i="2"/>
  <c r="BZ121" i="2"/>
  <c r="BR95" i="2"/>
  <c r="P93" i="2"/>
  <c r="K107" i="2"/>
  <c r="AJ66" i="2"/>
  <c r="Y59" i="2"/>
  <c r="AN141" i="2"/>
  <c r="AH26" i="2"/>
  <c r="L48" i="2"/>
  <c r="CT40" i="2"/>
  <c r="AW30" i="2"/>
  <c r="AR132" i="2"/>
  <c r="BV119" i="2"/>
  <c r="BP50" i="2"/>
  <c r="W37" i="2"/>
  <c r="CD149" i="2"/>
  <c r="CC126" i="2"/>
  <c r="BZ47" i="2"/>
  <c r="CJ54" i="2"/>
  <c r="BA76" i="2"/>
  <c r="AO35" i="2"/>
  <c r="AO168" i="2"/>
  <c r="AY79" i="2"/>
  <c r="U78" i="2"/>
  <c r="CA131" i="2"/>
  <c r="BL134" i="2"/>
  <c r="BF89" i="2"/>
  <c r="BK218" i="2"/>
  <c r="CL215" i="2"/>
  <c r="AI73" i="2"/>
  <c r="CM117" i="2"/>
  <c r="Z123" i="2"/>
  <c r="BQ219" i="2"/>
  <c r="AJ215" i="2"/>
  <c r="I223" i="2"/>
  <c r="BO214" i="2"/>
  <c r="BG221" i="2"/>
  <c r="BE119" i="2"/>
  <c r="CM223" i="2"/>
  <c r="AL232" i="2"/>
  <c r="AQ234" i="2"/>
  <c r="Y123" i="2"/>
  <c r="BT130" i="2"/>
  <c r="BU102" i="2"/>
  <c r="BL218" i="2"/>
  <c r="CO119" i="2"/>
  <c r="U91" i="2"/>
  <c r="CH82" i="2"/>
  <c r="BL81" i="2"/>
  <c r="AO117" i="2"/>
  <c r="CM136" i="2"/>
  <c r="V227" i="2"/>
  <c r="BR100" i="2"/>
  <c r="CN61" i="2"/>
  <c r="BW83" i="2"/>
  <c r="AE73" i="2"/>
  <c r="CL110" i="2"/>
  <c r="CN121" i="2"/>
  <c r="Y117" i="2"/>
  <c r="I114" i="2"/>
  <c r="CD82" i="2"/>
  <c r="X97" i="2"/>
  <c r="AK96" i="2"/>
  <c r="BW82" i="2"/>
  <c r="BA79" i="2"/>
  <c r="CH89" i="2"/>
  <c r="Z111" i="2"/>
  <c r="BM66" i="2"/>
  <c r="BZ52" i="2"/>
  <c r="AQ32" i="2"/>
  <c r="CQ152" i="2"/>
  <c r="BM50" i="2"/>
  <c r="BE62" i="2"/>
  <c r="M50" i="2"/>
  <c r="X146" i="2"/>
  <c r="M101" i="2"/>
  <c r="R42" i="2"/>
  <c r="AE40" i="2"/>
  <c r="AE163" i="2"/>
  <c r="X131" i="2"/>
  <c r="BI55" i="2"/>
  <c r="BO87" i="2"/>
  <c r="CM126" i="2"/>
  <c r="AC84" i="2"/>
  <c r="BB50" i="2"/>
  <c r="CQ141" i="2"/>
  <c r="AA160" i="2"/>
  <c r="BZ114" i="2"/>
  <c r="R27" i="2"/>
  <c r="CB56" i="2"/>
  <c r="Q133" i="2"/>
  <c r="BJ170" i="2"/>
  <c r="AY74" i="2"/>
  <c r="AX59" i="2"/>
  <c r="CG169" i="2"/>
  <c r="CP137" i="2"/>
  <c r="AA124" i="2"/>
  <c r="CS74" i="2"/>
  <c r="AD66" i="2"/>
  <c r="BI169" i="2"/>
  <c r="AF133" i="2"/>
  <c r="AY61" i="2"/>
  <c r="Q55" i="2"/>
  <c r="CA29" i="2"/>
  <c r="CM54" i="2"/>
  <c r="CR142" i="2"/>
  <c r="BC51" i="2"/>
  <c r="AS39" i="2"/>
  <c r="L173" i="2"/>
  <c r="BJ126" i="2"/>
  <c r="U92" i="2"/>
  <c r="BQ61" i="2"/>
  <c r="CH49" i="2"/>
  <c r="CR171" i="2"/>
  <c r="AA28" i="2"/>
  <c r="AA52" i="2"/>
  <c r="BO78" i="2"/>
  <c r="AW95" i="2"/>
  <c r="W84" i="2"/>
  <c r="J60" i="2"/>
  <c r="AV63" i="2"/>
  <c r="BK134" i="2"/>
  <c r="CT133" i="2"/>
  <c r="BF87" i="2"/>
  <c r="AW75" i="2"/>
  <c r="AI61" i="2"/>
  <c r="S47" i="2"/>
  <c r="CM169" i="2"/>
  <c r="AR61" i="2"/>
  <c r="Z55" i="2"/>
  <c r="BF165" i="2"/>
  <c r="AV160" i="2"/>
  <c r="AM100" i="2"/>
  <c r="BI37" i="2"/>
  <c r="AZ92" i="2"/>
  <c r="CP145" i="2"/>
  <c r="AF127" i="2"/>
  <c r="H72" i="2"/>
  <c r="BD58" i="2"/>
  <c r="BX151" i="2"/>
  <c r="M143" i="2"/>
  <c r="BI98" i="2"/>
  <c r="AQ101" i="2"/>
  <c r="N81" i="2"/>
  <c r="CF72" i="2"/>
  <c r="BE48" i="2"/>
  <c r="BO73" i="2"/>
  <c r="CT64" i="2"/>
  <c r="BH138" i="2"/>
  <c r="BP170" i="2"/>
  <c r="K125" i="2"/>
  <c r="BJ35" i="2"/>
  <c r="AM69" i="2"/>
  <c r="K133" i="2"/>
  <c r="BF171" i="2"/>
  <c r="AU118" i="2"/>
  <c r="X42" i="2"/>
  <c r="CP62" i="2"/>
  <c r="N162" i="2"/>
  <c r="CM172" i="2"/>
  <c r="U40" i="2"/>
  <c r="K38" i="2"/>
  <c r="AQ140" i="2"/>
  <c r="X150" i="2"/>
  <c r="AB89" i="2"/>
  <c r="BQ72" i="2"/>
  <c r="CF81" i="2"/>
  <c r="AQ159" i="2"/>
  <c r="AX139" i="2"/>
  <c r="CC72" i="2"/>
  <c r="AS26" i="2"/>
  <c r="BG35" i="2"/>
  <c r="T167" i="2"/>
  <c r="J83" i="2"/>
  <c r="CB79" i="2"/>
  <c r="BK108" i="2"/>
  <c r="S46" i="2"/>
  <c r="AX80" i="2"/>
  <c r="BD168" i="2"/>
  <c r="AN169" i="2"/>
  <c r="BC64" i="2"/>
  <c r="M65" i="2"/>
  <c r="N158" i="2"/>
  <c r="CP143" i="2"/>
  <c r="U96" i="2"/>
  <c r="BF58" i="2"/>
  <c r="BW26" i="2"/>
  <c r="G224" i="2"/>
  <c r="EZ224" i="2" s="1"/>
  <c r="CP34" i="2"/>
  <c r="BP51" i="2"/>
  <c r="BH45" i="2"/>
  <c r="CJ47" i="2"/>
  <c r="BC141" i="2"/>
  <c r="BU98" i="2"/>
  <c r="AQ37" i="2"/>
  <c r="Q65" i="2"/>
  <c r="BF35" i="2"/>
  <c r="AB145" i="2"/>
  <c r="BT104" i="2"/>
  <c r="CK43" i="2"/>
  <c r="BI67" i="2"/>
  <c r="G231" i="2"/>
  <c r="EZ231" i="2" s="1"/>
  <c r="AA58" i="2"/>
  <c r="N46" i="2"/>
  <c r="AE72" i="2"/>
  <c r="AH166" i="2"/>
  <c r="AG139" i="2"/>
  <c r="AU85" i="2"/>
  <c r="Y66" i="2"/>
  <c r="O75" i="2"/>
  <c r="AN148" i="2"/>
  <c r="CT127" i="2"/>
  <c r="CG95" i="2"/>
  <c r="BW59" i="2"/>
  <c r="AW38" i="2"/>
  <c r="J171" i="2"/>
  <c r="AB161" i="2"/>
  <c r="CR64" i="2"/>
  <c r="J50" i="2"/>
  <c r="CA169" i="2"/>
  <c r="BE138" i="2"/>
  <c r="BD118" i="2"/>
  <c r="BO50" i="2"/>
  <c r="CQ56" i="2"/>
  <c r="CG148" i="2"/>
  <c r="BH152" i="2"/>
  <c r="BM73" i="2"/>
  <c r="AC52" i="2"/>
  <c r="BF122" i="2"/>
  <c r="BT96" i="2"/>
  <c r="W118" i="2"/>
  <c r="R65" i="2"/>
  <c r="BA28" i="2"/>
  <c r="AH32" i="2"/>
  <c r="BG39" i="2"/>
  <c r="J86" i="2"/>
  <c r="Y37" i="2"/>
  <c r="BM28" i="2"/>
  <c r="AP28" i="2"/>
  <c r="CJ152" i="2"/>
  <c r="AD28" i="2"/>
  <c r="X88" i="2"/>
  <c r="I162" i="2"/>
  <c r="AL139" i="2"/>
  <c r="O125" i="2"/>
  <c r="M56" i="2"/>
  <c r="AJ26" i="2"/>
  <c r="BI69" i="2"/>
  <c r="DC69" i="2" s="1"/>
  <c r="EW70" i="2" s="1"/>
  <c r="BI40" i="2"/>
  <c r="BD46" i="2"/>
  <c r="CX46" i="2" s="1"/>
  <c r="AI88" i="2"/>
  <c r="Q164" i="2"/>
  <c r="AW127" i="2"/>
  <c r="L86" i="2"/>
  <c r="AD60" i="2"/>
  <c r="AL86" i="2"/>
  <c r="CC65" i="2"/>
  <c r="BQ140" i="2"/>
  <c r="BO115" i="2"/>
  <c r="CC44" i="2"/>
  <c r="AG52" i="2"/>
  <c r="CJ56" i="2"/>
  <c r="CB78" i="2"/>
  <c r="AQ30" i="2"/>
  <c r="AU38" i="2"/>
  <c r="CG161" i="2"/>
  <c r="BA94" i="2"/>
  <c r="BL51" i="2"/>
  <c r="BS31" i="2"/>
  <c r="BP138" i="2"/>
  <c r="AN138" i="2"/>
  <c r="CO128" i="2"/>
  <c r="BX48" i="2"/>
  <c r="BQ173" i="2"/>
  <c r="AC143" i="2"/>
  <c r="AZ98" i="2"/>
  <c r="BO39" i="2"/>
  <c r="CF59" i="2"/>
  <c r="CT171" i="2"/>
  <c r="AV150" i="2"/>
  <c r="CC103" i="2"/>
  <c r="N49" i="2"/>
  <c r="BZ106" i="2"/>
  <c r="CN83" i="2"/>
  <c r="AV104" i="2"/>
  <c r="CF64" i="2"/>
  <c r="S60" i="2"/>
  <c r="AK150" i="2"/>
  <c r="BD158" i="2"/>
  <c r="CF70" i="2"/>
  <c r="N45" i="2"/>
  <c r="AO36" i="2"/>
  <c r="G66" i="2"/>
  <c r="R57" i="2"/>
  <c r="BG59" i="2"/>
  <c r="AN97" i="2"/>
  <c r="BU146" i="2"/>
  <c r="AQ147" i="2"/>
  <c r="BE80" i="2"/>
  <c r="P68" i="2"/>
  <c r="AE47" i="2"/>
  <c r="BD153" i="2"/>
  <c r="I172" i="2"/>
  <c r="BL86" i="2"/>
  <c r="CL48" i="2"/>
  <c r="BO25" i="2"/>
  <c r="BW159" i="2"/>
  <c r="BN167" i="2"/>
  <c r="CD30" i="2"/>
  <c r="CJ75" i="2"/>
  <c r="U43" i="2"/>
  <c r="AI169" i="2"/>
  <c r="CD92" i="2"/>
  <c r="I63" i="2"/>
  <c r="AS82" i="2"/>
  <c r="BI147" i="2"/>
  <c r="BC166" i="2"/>
  <c r="AF60" i="2"/>
  <c r="AY26" i="2"/>
  <c r="BG67" i="2"/>
  <c r="BW171" i="2"/>
  <c r="BW66" i="2"/>
  <c r="CM53" i="2"/>
  <c r="BW35" i="2"/>
  <c r="CR33" i="2"/>
  <c r="AU167" i="2"/>
  <c r="N96" i="2"/>
  <c r="BL48" i="2"/>
  <c r="AG50" i="2"/>
  <c r="AY148" i="2"/>
  <c r="CI127" i="2"/>
  <c r="CH31" i="2"/>
  <c r="BK46" i="2"/>
  <c r="AM146" i="2"/>
  <c r="AS47" i="2"/>
  <c r="AR51" i="2"/>
  <c r="AS80" i="2"/>
  <c r="BI95" i="2"/>
  <c r="AS215" i="2"/>
  <c r="CM49" i="2"/>
  <c r="W66" i="2"/>
  <c r="BH144" i="2"/>
  <c r="Z145" i="2"/>
  <c r="BI75" i="2"/>
  <c r="CB26" i="2"/>
  <c r="BB45" i="2"/>
  <c r="CQ145" i="2"/>
  <c r="P127" i="2"/>
  <c r="U32" i="2"/>
  <c r="CP42" i="2"/>
  <c r="Q31" i="2"/>
  <c r="CT37" i="2"/>
  <c r="CD73" i="2"/>
  <c r="BJ72" i="2"/>
  <c r="BB51" i="2"/>
  <c r="S34" i="2"/>
  <c r="BD142" i="2"/>
  <c r="AH83" i="2"/>
  <c r="Y48" i="2"/>
  <c r="CQ38" i="2"/>
  <c r="BU172" i="2"/>
  <c r="CS54" i="2"/>
  <c r="Q68" i="2"/>
  <c r="BX75" i="2"/>
  <c r="CS163" i="2"/>
  <c r="I147" i="2"/>
  <c r="CG124" i="2"/>
  <c r="CJ31" i="2"/>
  <c r="O35" i="2"/>
  <c r="BJ63" i="2"/>
  <c r="BH145" i="2"/>
  <c r="BC65" i="2"/>
  <c r="BK28" i="2"/>
  <c r="L151" i="2"/>
  <c r="CF164" i="2"/>
  <c r="AB101" i="2"/>
  <c r="BZ48" i="2"/>
  <c r="W74" i="2"/>
  <c r="AC152" i="2"/>
  <c r="AM172" i="2"/>
  <c r="BO70" i="2"/>
  <c r="AB67" i="2"/>
  <c r="BA36" i="2"/>
  <c r="S149" i="2"/>
  <c r="I53" i="2"/>
  <c r="CP54" i="2"/>
  <c r="CD45" i="2"/>
  <c r="K149" i="2"/>
  <c r="AQ151" i="2"/>
  <c r="AY118" i="2"/>
  <c r="AG42" i="2"/>
  <c r="CO34" i="2"/>
  <c r="AT167" i="2"/>
  <c r="AA76" i="2"/>
  <c r="AM71" i="2"/>
  <c r="CL89" i="2"/>
  <c r="BF32" i="2"/>
  <c r="BC48" i="2"/>
  <c r="CB59" i="2"/>
  <c r="U139" i="2"/>
  <c r="AI111" i="2"/>
  <c r="CN46" i="2"/>
  <c r="BK42" i="2"/>
  <c r="AV137" i="2"/>
  <c r="CT30" i="2"/>
  <c r="O73" i="2"/>
  <c r="BB48" i="2"/>
  <c r="BQ149" i="2"/>
  <c r="BL162" i="2"/>
  <c r="BT116" i="2"/>
  <c r="X33" i="2"/>
  <c r="CJ62" i="2"/>
  <c r="AX61" i="2"/>
  <c r="BO137" i="2"/>
  <c r="CL73" i="2"/>
  <c r="CH26" i="2"/>
  <c r="CO44" i="2"/>
  <c r="BC50" i="2"/>
  <c r="AW107" i="2"/>
  <c r="CH78" i="2"/>
  <c r="CN55" i="2"/>
  <c r="AT151" i="2"/>
  <c r="BK171" i="2"/>
  <c r="AK94" i="2"/>
  <c r="BT53" i="2"/>
  <c r="AA56" i="2"/>
  <c r="CC171" i="2"/>
  <c r="BK60" i="2"/>
  <c r="CO75" i="2"/>
  <c r="AB41" i="2"/>
  <c r="CH166" i="2"/>
  <c r="AO152" i="2"/>
  <c r="W95" i="2"/>
  <c r="AC42" i="2"/>
  <c r="BW50" i="2"/>
  <c r="BM37" i="2"/>
  <c r="CS145" i="2"/>
  <c r="BU55" i="2"/>
  <c r="BH42" i="2"/>
  <c r="AU66" i="2"/>
  <c r="AK166" i="2"/>
  <c r="BB55" i="2"/>
  <c r="T69" i="2"/>
  <c r="AS35" i="2"/>
  <c r="AL33" i="2"/>
  <c r="AI131" i="2"/>
  <c r="BN101" i="2"/>
  <c r="CH32" i="2"/>
  <c r="CH68" i="2"/>
  <c r="BC92" i="2"/>
  <c r="I85" i="2"/>
  <c r="BG74" i="2"/>
  <c r="AE66" i="2"/>
  <c r="T30" i="2"/>
  <c r="CC151" i="2"/>
  <c r="AJ120" i="2"/>
  <c r="CI51" i="2"/>
  <c r="K35" i="2"/>
  <c r="CK169" i="2"/>
  <c r="CM67" i="2"/>
  <c r="BA47" i="2"/>
  <c r="S67" i="2"/>
  <c r="BM39" i="2"/>
  <c r="AN149" i="2"/>
  <c r="BI90" i="2"/>
  <c r="T78" i="2"/>
  <c r="CR60" i="2"/>
  <c r="BS141" i="2"/>
  <c r="BO170" i="2"/>
  <c r="BC55" i="2"/>
  <c r="W63" i="2"/>
  <c r="AM40" i="2"/>
  <c r="AY59" i="2"/>
  <c r="CL100" i="2"/>
  <c r="BW45" i="2"/>
  <c r="BI59" i="2"/>
  <c r="BU140" i="2"/>
  <c r="H159" i="2"/>
  <c r="AA94" i="2"/>
  <c r="BK47" i="2"/>
  <c r="V56" i="2"/>
  <c r="W138" i="2"/>
  <c r="K42" i="2"/>
  <c r="CC75" i="2"/>
  <c r="BD28" i="2"/>
  <c r="BM64" i="2"/>
  <c r="AY159" i="2"/>
  <c r="BJ76" i="2"/>
  <c r="BC33" i="2"/>
  <c r="AW67" i="2"/>
  <c r="BB167" i="2"/>
  <c r="AD127" i="2"/>
  <c r="BF39" i="2"/>
  <c r="CH64" i="2"/>
  <c r="CJ51" i="2"/>
  <c r="BH25" i="2"/>
  <c r="CQ88" i="2"/>
  <c r="N27" i="2"/>
  <c r="AY63" i="2"/>
  <c r="CS29" i="2"/>
  <c r="BI133" i="2"/>
  <c r="AJ69" i="2"/>
  <c r="M29" i="2"/>
  <c r="CH71" i="2"/>
  <c r="BH31" i="2"/>
  <c r="CG85" i="2"/>
  <c r="S91" i="2"/>
  <c r="BP93" i="2"/>
  <c r="V80" i="2"/>
  <c r="X27" i="2"/>
  <c r="BF166" i="2"/>
  <c r="AP95" i="2"/>
  <c r="W47" i="2"/>
  <c r="AZ148" i="2"/>
  <c r="BE140" i="2"/>
  <c r="M125" i="2"/>
  <c r="BJ81" i="2"/>
  <c r="AM51" i="2"/>
  <c r="BY163" i="2"/>
  <c r="CE151" i="2"/>
  <c r="AW63" i="2"/>
  <c r="BY25" i="2"/>
  <c r="P26" i="2"/>
  <c r="M63" i="2"/>
  <c r="M162" i="2"/>
  <c r="CH63" i="2"/>
  <c r="AW36" i="2"/>
  <c r="BE149" i="2"/>
  <c r="U28" i="2"/>
  <c r="X95" i="2"/>
  <c r="CQ70" i="2"/>
  <c r="P57" i="2"/>
  <c r="AY171" i="2"/>
  <c r="BW160" i="2"/>
  <c r="BF48" i="2"/>
  <c r="Z40" i="2"/>
  <c r="X38" i="2"/>
  <c r="BM134" i="2"/>
  <c r="BO99" i="2"/>
  <c r="CF55" i="2"/>
  <c r="BU30" i="2"/>
  <c r="AQ59" i="2"/>
  <c r="BR55" i="2"/>
  <c r="U54" i="2"/>
  <c r="CG67" i="2"/>
  <c r="AP55" i="2"/>
  <c r="V144" i="2"/>
  <c r="AF33" i="2"/>
  <c r="I46" i="2"/>
  <c r="AR45" i="2"/>
  <c r="N134" i="2"/>
  <c r="AZ67" i="2"/>
  <c r="AD80" i="2"/>
  <c r="CC31" i="2"/>
  <c r="CH53" i="2"/>
  <c r="S167" i="2"/>
  <c r="AE159" i="2"/>
  <c r="AN43" i="2"/>
  <c r="CG93" i="2"/>
  <c r="CG79" i="2"/>
  <c r="AO95" i="2"/>
  <c r="CM94" i="2"/>
  <c r="I41" i="2"/>
  <c r="BP39" i="2"/>
  <c r="AX39" i="2"/>
  <c r="Y139" i="2"/>
  <c r="I124" i="2"/>
  <c r="AE33" i="2"/>
  <c r="CR39" i="2"/>
  <c r="AD50" i="2"/>
  <c r="CI69" i="2"/>
  <c r="BT31" i="2"/>
  <c r="P149" i="2"/>
  <c r="Q150" i="2"/>
  <c r="CC104" i="2"/>
  <c r="L46" i="2"/>
  <c r="BQ85" i="2"/>
  <c r="CA170" i="2"/>
  <c r="CA141" i="2"/>
  <c r="AQ40" i="2"/>
  <c r="BG27" i="2"/>
  <c r="AQ126" i="2"/>
  <c r="AC169" i="2"/>
  <c r="S74" i="2"/>
  <c r="CS56" i="2"/>
  <c r="AB49" i="2"/>
  <c r="BH126" i="2"/>
  <c r="AB152" i="2"/>
  <c r="AE110" i="2"/>
  <c r="AP49" i="2"/>
  <c r="CL69" i="2"/>
  <c r="BW28" i="2"/>
  <c r="V126" i="2"/>
  <c r="N52" i="2"/>
  <c r="AT45" i="2"/>
  <c r="U147" i="2"/>
  <c r="G46" i="2"/>
  <c r="BZ89" i="2"/>
  <c r="BE31" i="2"/>
  <c r="AC78" i="2"/>
  <c r="AZ138" i="2"/>
  <c r="X172" i="2"/>
  <c r="CH75" i="2"/>
  <c r="BV28" i="2"/>
  <c r="AN49" i="2"/>
  <c r="CI172" i="2"/>
  <c r="CR94" i="2"/>
  <c r="W29" i="2"/>
  <c r="CG48" i="2"/>
  <c r="BW70" i="2"/>
  <c r="CA138" i="2"/>
  <c r="V94" i="2"/>
  <c r="AW60" i="2"/>
  <c r="CI53" i="2"/>
  <c r="AB72" i="2"/>
  <c r="BR80" i="2"/>
  <c r="Z98" i="2"/>
  <c r="CE67" i="2"/>
  <c r="P27" i="2"/>
  <c r="CM77" i="2"/>
  <c r="BT42" i="2"/>
  <c r="BX45" i="2"/>
  <c r="O54" i="2"/>
  <c r="T28" i="2"/>
  <c r="AI33" i="2"/>
  <c r="CJ104" i="2"/>
  <c r="BS34" i="2"/>
  <c r="BU74" i="2"/>
  <c r="T160" i="2"/>
  <c r="H127" i="2"/>
  <c r="BD47" i="2"/>
  <c r="BD72" i="2"/>
  <c r="CA159" i="2"/>
  <c r="BS127" i="2"/>
  <c r="AV88" i="2"/>
  <c r="CR31" i="2"/>
  <c r="BZ29" i="2"/>
  <c r="AE92" i="2"/>
  <c r="CF42" i="2"/>
  <c r="CP100" i="2"/>
  <c r="Z52" i="2"/>
  <c r="BH37" i="2"/>
  <c r="BP160" i="2"/>
  <c r="S151" i="2"/>
  <c r="V28" i="2"/>
  <c r="AD43" i="2"/>
  <c r="AC150" i="2"/>
  <c r="AG164" i="2"/>
  <c r="BW86" i="2"/>
  <c r="CS55" i="2"/>
  <c r="AI71" i="2"/>
  <c r="R144" i="2"/>
  <c r="BV120" i="2"/>
  <c r="BZ49" i="2"/>
  <c r="BI35" i="2"/>
  <c r="BM131" i="2"/>
  <c r="L166" i="2"/>
  <c r="BD76" i="2"/>
  <c r="AR106" i="2"/>
  <c r="BZ122" i="2"/>
  <c r="CB99" i="2"/>
  <c r="BM69" i="2"/>
  <c r="AK224" i="2"/>
  <c r="AM102" i="2"/>
  <c r="CR214" i="2"/>
  <c r="H233" i="2"/>
  <c r="CS107" i="2"/>
  <c r="V232" i="2"/>
  <c r="BB222" i="2"/>
  <c r="AS224" i="2"/>
  <c r="AW109" i="2"/>
  <c r="R107" i="2"/>
  <c r="AK97" i="2"/>
  <c r="AQ232" i="2"/>
  <c r="AL94" i="2"/>
  <c r="AF74" i="2"/>
  <c r="AF81" i="2"/>
  <c r="X78" i="2"/>
  <c r="BZ94" i="2"/>
  <c r="P81" i="2"/>
  <c r="CS119" i="2"/>
  <c r="BI113" i="2"/>
  <c r="CG102" i="2"/>
  <c r="Z125" i="2"/>
  <c r="BB85" i="2"/>
  <c r="CL83" i="2"/>
  <c r="BU84" i="2"/>
  <c r="CH110" i="2"/>
  <c r="BL82" i="2"/>
  <c r="AO119" i="2"/>
  <c r="AD74" i="2"/>
  <c r="AZ224" i="2"/>
  <c r="BB95" i="2"/>
  <c r="BC73" i="2"/>
  <c r="BK88" i="2"/>
  <c r="BD99" i="2"/>
  <c r="Q215" i="2"/>
  <c r="AW217" i="2"/>
  <c r="AY81" i="2"/>
  <c r="N86" i="2"/>
  <c r="Y38" i="2"/>
  <c r="BD159" i="2"/>
  <c r="J126" i="2"/>
  <c r="AO55" i="2"/>
  <c r="AC56" i="2"/>
  <c r="AR144" i="2"/>
  <c r="CM170" i="2"/>
  <c r="H96" i="2"/>
  <c r="R51" i="2"/>
  <c r="AU75" i="2"/>
  <c r="AK152" i="2"/>
  <c r="AA133" i="2"/>
  <c r="AL79" i="2"/>
  <c r="BB54" i="2"/>
  <c r="BH127" i="2"/>
  <c r="BC35" i="2"/>
  <c r="AW84" i="2"/>
  <c r="BY56" i="2"/>
  <c r="CE28" i="2"/>
  <c r="BZ164" i="2"/>
  <c r="BV29" i="2"/>
  <c r="I75" i="2"/>
  <c r="V68" i="2"/>
  <c r="CC54" i="2"/>
  <c r="AK145" i="2"/>
  <c r="G229" i="2"/>
  <c r="EZ229" i="2" s="1"/>
  <c r="S62" i="2"/>
  <c r="BE50" i="2"/>
  <c r="T133" i="2"/>
  <c r="BQ74" i="2"/>
  <c r="CB52" i="2"/>
  <c r="Y33" i="2"/>
  <c r="V57" i="2"/>
  <c r="Z46" i="2"/>
  <c r="AV65" i="2"/>
  <c r="CD71" i="2"/>
  <c r="N150" i="2"/>
  <c r="AE151" i="2"/>
  <c r="BT167" i="2"/>
  <c r="BQ50" i="2"/>
  <c r="AS25" i="2"/>
  <c r="AP138" i="2"/>
  <c r="BX59" i="2"/>
  <c r="U108" i="2"/>
  <c r="AM43" i="2"/>
  <c r="CS63" i="2"/>
  <c r="Q51" i="2"/>
  <c r="CK47" i="2"/>
  <c r="BP28" i="2"/>
  <c r="P125" i="2"/>
  <c r="BI219" i="2"/>
  <c r="S100" i="2"/>
  <c r="AK43" i="2"/>
  <c r="CE37" i="2"/>
  <c r="BI144" i="2"/>
  <c r="AW72" i="2"/>
  <c r="BF70" i="2"/>
  <c r="AY27" i="2"/>
  <c r="BK166" i="2"/>
  <c r="AI133" i="2"/>
  <c r="CI89" i="2"/>
  <c r="CS59" i="2"/>
  <c r="BC38" i="2"/>
  <c r="V95" i="2"/>
  <c r="AK98" i="2"/>
  <c r="BA86" i="2"/>
  <c r="BW39" i="2"/>
  <c r="AN28" i="2"/>
  <c r="BW168" i="2"/>
  <c r="AS142" i="2"/>
  <c r="P34" i="2"/>
  <c r="CJ72" i="2"/>
  <c r="CH147" i="2"/>
  <c r="T131" i="2"/>
  <c r="CR52" i="2"/>
  <c r="V55" i="2"/>
  <c r="BQ41" i="2"/>
  <c r="AV161" i="2"/>
  <c r="AQ153" i="2"/>
  <c r="AW59" i="2"/>
  <c r="CG69" i="2"/>
  <c r="BG134" i="2"/>
  <c r="BZ55" i="2"/>
  <c r="CH101" i="2"/>
  <c r="R35" i="2"/>
  <c r="CR78" i="2"/>
  <c r="AO143" i="2"/>
  <c r="AZ163" i="2"/>
  <c r="L109" i="2"/>
  <c r="H34" i="2"/>
  <c r="AF167" i="2"/>
  <c r="CL159" i="2"/>
  <c r="N34" i="2"/>
  <c r="BS67" i="2"/>
  <c r="BS41" i="2"/>
  <c r="M133" i="2"/>
  <c r="BA104" i="2"/>
  <c r="CQ50" i="2"/>
  <c r="BF42" i="2"/>
  <c r="CL55" i="2"/>
  <c r="AD132" i="2"/>
  <c r="CC99" i="2"/>
  <c r="H36" i="2"/>
  <c r="BO40" i="2"/>
  <c r="BQ51" i="2"/>
  <c r="CC119" i="2"/>
  <c r="Q130" i="2"/>
  <c r="Y100" i="2"/>
  <c r="Q76" i="2"/>
  <c r="CJ44" i="2"/>
  <c r="BU36" i="2"/>
  <c r="CB28" i="2"/>
  <c r="AQ34" i="2"/>
  <c r="X71" i="2"/>
  <c r="AI134" i="2"/>
  <c r="BL147" i="2"/>
  <c r="BS93" i="2"/>
  <c r="AJ73" i="2"/>
  <c r="I97" i="2"/>
  <c r="H161" i="2"/>
  <c r="BD26" i="2"/>
  <c r="AS30" i="2"/>
  <c r="CP52" i="2"/>
  <c r="BZ153" i="2"/>
  <c r="BG60" i="2"/>
  <c r="CL107" i="2"/>
  <c r="CC61" i="2"/>
  <c r="BF43" i="2"/>
  <c r="BL127" i="2"/>
  <c r="AB126" i="2"/>
  <c r="BS92" i="2"/>
  <c r="AF43" i="2"/>
  <c r="K64" i="2"/>
  <c r="CE159" i="2"/>
  <c r="CF168" i="2"/>
  <c r="AF38" i="2"/>
  <c r="CD170" i="2"/>
  <c r="BU41" i="2"/>
  <c r="BU121" i="2"/>
  <c r="CC34" i="2"/>
  <c r="AE42" i="2"/>
  <c r="BV173" i="2"/>
  <c r="CD153" i="2"/>
  <c r="I49" i="2"/>
  <c r="Y56" i="2"/>
  <c r="BA25" i="2"/>
  <c r="BG158" i="2"/>
  <c r="Q146" i="2"/>
  <c r="AK58" i="2"/>
  <c r="V32" i="2"/>
  <c r="AU51" i="2"/>
  <c r="BO149" i="2"/>
  <c r="Q71" i="2"/>
  <c r="AK66" i="2"/>
  <c r="Q49" i="2"/>
  <c r="AB50" i="2"/>
  <c r="CA161" i="2"/>
  <c r="AS43" i="2"/>
  <c r="CQ63" i="2"/>
  <c r="AD94" i="2"/>
  <c r="O78" i="2"/>
  <c r="CR107" i="2"/>
  <c r="AB51" i="2"/>
  <c r="AD67" i="2"/>
  <c r="AZ159" i="2"/>
  <c r="T159" i="2"/>
  <c r="AU84" i="2"/>
  <c r="AF79" i="2"/>
  <c r="AD79" i="2"/>
  <c r="CG59" i="2"/>
  <c r="BM166" i="2"/>
  <c r="AV47" i="2"/>
  <c r="BN82" i="2"/>
  <c r="G82" i="2"/>
  <c r="EZ82" i="2" s="1"/>
  <c r="BT89" i="2"/>
  <c r="AN44" i="2"/>
  <c r="AC73" i="2"/>
  <c r="CA165" i="2"/>
  <c r="BH158" i="2"/>
  <c r="H35" i="2"/>
  <c r="BA41" i="2"/>
  <c r="AN168" i="2"/>
  <c r="BW44" i="2"/>
  <c r="BS105" i="2"/>
  <c r="AF68" i="2"/>
  <c r="BU28" i="2"/>
  <c r="S158" i="2"/>
  <c r="AX144" i="2"/>
  <c r="AR116" i="2"/>
  <c r="J25" i="2"/>
  <c r="BH35" i="2"/>
  <c r="M139" i="2"/>
  <c r="S159" i="2"/>
  <c r="AI30" i="2"/>
  <c r="AS53" i="2"/>
  <c r="CS160" i="2"/>
  <c r="AD166" i="2"/>
  <c r="AG136" i="2"/>
  <c r="CT45" i="2"/>
  <c r="AQ41" i="2"/>
  <c r="AZ68" i="2"/>
  <c r="CA127" i="2"/>
  <c r="AE78" i="2"/>
  <c r="CR28" i="2"/>
  <c r="BF132" i="2"/>
  <c r="BL167" i="2"/>
  <c r="CC96" i="2"/>
  <c r="BI31" i="2"/>
  <c r="AI27" i="2"/>
  <c r="G62" i="2"/>
  <c r="CD27" i="2"/>
  <c r="CE82" i="2"/>
  <c r="R74" i="2"/>
  <c r="R81" i="2"/>
  <c r="CO68" i="2"/>
  <c r="CL88" i="2"/>
  <c r="BT51" i="2"/>
  <c r="AG40" i="2"/>
  <c r="BW134" i="2"/>
  <c r="BJ84" i="2"/>
  <c r="BW30" i="2"/>
  <c r="N74" i="2"/>
  <c r="AO127" i="2"/>
  <c r="CR126" i="2"/>
  <c r="AC68" i="2"/>
  <c r="P51" i="2"/>
  <c r="BL150" i="2"/>
  <c r="CT72" i="2"/>
  <c r="BG98" i="2"/>
  <c r="BT26" i="2"/>
  <c r="BZ58" i="2"/>
  <c r="AM65" i="2"/>
  <c r="AS152" i="2"/>
  <c r="CQ75" i="2"/>
  <c r="BL39" i="2"/>
  <c r="CE65" i="2"/>
  <c r="H162" i="2"/>
  <c r="BI62" i="2"/>
  <c r="BA29" i="2"/>
  <c r="BI32" i="2"/>
  <c r="AV145" i="2"/>
  <c r="R73" i="2"/>
  <c r="BE65" i="2"/>
  <c r="CJ64" i="2"/>
  <c r="CG173" i="2"/>
  <c r="T25" i="2"/>
  <c r="X76" i="2"/>
  <c r="BG43" i="2"/>
  <c r="O149" i="2"/>
  <c r="G29" i="2"/>
  <c r="BB113" i="2"/>
  <c r="CV113" i="2" s="1"/>
  <c r="EJ114" i="2" s="1"/>
  <c r="CO27" i="2"/>
  <c r="CN33" i="2"/>
  <c r="BF134" i="2"/>
  <c r="BL153" i="2"/>
  <c r="AD76" i="2"/>
  <c r="AO78" i="2"/>
  <c r="K62" i="2"/>
  <c r="CF33" i="2"/>
  <c r="AY86" i="2"/>
  <c r="BG78" i="2"/>
  <c r="AE77" i="2"/>
  <c r="AM160" i="2"/>
  <c r="AS132" i="2"/>
  <c r="K98" i="2"/>
  <c r="S25" i="2"/>
  <c r="CS114" i="2"/>
  <c r="CG121" i="2"/>
  <c r="CF97" i="2"/>
  <c r="BO41" i="2"/>
  <c r="T46" i="2"/>
  <c r="CQ158" i="2"/>
  <c r="BS74" i="2"/>
  <c r="CQ91" i="2"/>
  <c r="AN51" i="2"/>
  <c r="BS38" i="2"/>
  <c r="BI33" i="2"/>
  <c r="AK47" i="2"/>
  <c r="BO95" i="2"/>
  <c r="AK137" i="2"/>
  <c r="AP114" i="2"/>
  <c r="R68" i="2"/>
  <c r="AE70" i="2"/>
  <c r="G102" i="2"/>
  <c r="EZ102" i="2" s="1"/>
  <c r="V166" i="2"/>
  <c r="I59" i="2"/>
  <c r="BC75" i="2"/>
  <c r="BZ70" i="2"/>
  <c r="CN171" i="2"/>
  <c r="BQ101" i="2"/>
  <c r="CH55" i="2"/>
  <c r="BU51" i="2"/>
  <c r="AQ169" i="2"/>
  <c r="BZ64" i="2"/>
  <c r="BL88" i="2"/>
  <c r="M81" i="2"/>
  <c r="AR68" i="2"/>
  <c r="AF148" i="2"/>
  <c r="AR151" i="2"/>
  <c r="BO38" i="2"/>
  <c r="BU81" i="2"/>
  <c r="CL158" i="2"/>
  <c r="BW149" i="2"/>
  <c r="I125" i="2"/>
  <c r="BK96" i="2"/>
  <c r="BZ28" i="2"/>
  <c r="BZ131" i="2"/>
  <c r="H158" i="2"/>
  <c r="BI93" i="2"/>
  <c r="AH47" i="2"/>
  <c r="CR68" i="2"/>
  <c r="BF152" i="2"/>
  <c r="CG142" i="2"/>
  <c r="P28" i="2"/>
  <c r="CR69" i="2"/>
  <c r="N30" i="2"/>
  <c r="BM161" i="2"/>
  <c r="BS104" i="2"/>
  <c r="BM57" i="2"/>
  <c r="H50" i="2"/>
  <c r="I150" i="2"/>
  <c r="CA104" i="2"/>
  <c r="BY96" i="2"/>
  <c r="AO130" i="2"/>
  <c r="CD68" i="2"/>
  <c r="CM45" i="2"/>
  <c r="AU164" i="2"/>
  <c r="BE142" i="2"/>
  <c r="CH73" i="2"/>
  <c r="CS93" i="2"/>
  <c r="BW58" i="2"/>
  <c r="BA133" i="2"/>
  <c r="M25" i="2"/>
  <c r="AO69" i="2"/>
  <c r="X65" i="2"/>
  <c r="AW140" i="2"/>
  <c r="BP87" i="2"/>
  <c r="BR75" i="2"/>
  <c r="CD38" i="2"/>
  <c r="AF152" i="2"/>
  <c r="J134" i="2"/>
  <c r="U59" i="2"/>
  <c r="O48" i="2"/>
  <c r="CG152" i="2"/>
  <c r="BI139" i="2"/>
  <c r="DC139" i="2" s="1"/>
  <c r="CN216" i="2"/>
  <c r="BZ38" i="2"/>
  <c r="K36" i="2"/>
  <c r="M159" i="2"/>
  <c r="K153" i="2"/>
  <c r="AS71" i="2"/>
  <c r="BD37" i="2"/>
  <c r="S39" i="2"/>
  <c r="AL169" i="2"/>
  <c r="S79" i="2"/>
  <c r="BG63" i="2"/>
  <c r="BL76" i="2"/>
  <c r="BU45" i="2"/>
  <c r="BU31" i="2"/>
  <c r="CC68" i="2"/>
  <c r="CN66" i="2"/>
  <c r="BR38" i="2"/>
  <c r="BK138" i="2"/>
  <c r="N170" i="2"/>
  <c r="BH29" i="2"/>
  <c r="DB29" i="2" s="1"/>
  <c r="CP28" i="2"/>
  <c r="BF51" i="2"/>
  <c r="BU145" i="2"/>
  <c r="AA89" i="2"/>
  <c r="AG46" i="2"/>
  <c r="CL28" i="2"/>
  <c r="AP139" i="2"/>
  <c r="BF44" i="2"/>
  <c r="Y78" i="2"/>
  <c r="AC89" i="2"/>
  <c r="AP102" i="2"/>
  <c r="U82" i="2"/>
  <c r="CH107" i="2"/>
  <c r="BY43" i="2"/>
  <c r="AV38" i="2"/>
  <c r="CC37" i="2"/>
  <c r="AH61" i="2"/>
  <c r="CD46" i="2"/>
  <c r="AG43" i="2"/>
  <c r="BS148" i="2"/>
  <c r="Y142" i="2"/>
  <c r="AC50" i="2"/>
  <c r="I84" i="2"/>
  <c r="G54" i="2"/>
  <c r="AI162" i="2"/>
  <c r="BI73" i="2"/>
  <c r="BB41" i="2"/>
  <c r="CN58" i="2"/>
  <c r="CJ73" i="2"/>
  <c r="CL25" i="2"/>
  <c r="L34" i="2"/>
  <c r="AK63" i="2"/>
  <c r="CB160" i="2"/>
  <c r="BC167" i="2"/>
  <c r="BC96" i="2"/>
  <c r="CW96" i="2" s="1"/>
  <c r="EK97" i="2" s="1"/>
  <c r="CD43" i="2"/>
  <c r="W73" i="2"/>
  <c r="AU146" i="2"/>
  <c r="L161" i="2"/>
  <c r="BR83" i="2"/>
  <c r="BE64" i="2"/>
  <c r="M131" i="2"/>
  <c r="R138" i="2"/>
  <c r="N109" i="2"/>
  <c r="CL40" i="2"/>
  <c r="CR42" i="2"/>
  <c r="S153" i="2"/>
  <c r="CP151" i="2"/>
  <c r="L95" i="2"/>
  <c r="AC51" i="2"/>
  <c r="CR40" i="2"/>
  <c r="CH47" i="2"/>
  <c r="H140" i="2"/>
  <c r="CQ29" i="2"/>
  <c r="BH77" i="2"/>
  <c r="AL168" i="2"/>
  <c r="W139" i="2"/>
  <c r="BJ101" i="2"/>
  <c r="BI54" i="2"/>
  <c r="AY52" i="2"/>
  <c r="BS146" i="2"/>
  <c r="BM144" i="2"/>
  <c r="BP121" i="2"/>
  <c r="BY54" i="2"/>
  <c r="AH62" i="2"/>
  <c r="CT159" i="2"/>
  <c r="CN116" i="2"/>
  <c r="H56" i="2"/>
  <c r="BL93" i="2"/>
  <c r="BC28" i="2"/>
  <c r="Q50" i="2"/>
  <c r="AU68" i="2"/>
  <c r="AO33" i="2"/>
  <c r="AT59" i="2"/>
  <c r="BW25" i="2"/>
  <c r="AO61" i="2"/>
  <c r="BW48" i="2"/>
  <c r="AK95" i="2"/>
  <c r="CQ58" i="2"/>
  <c r="CC45" i="2"/>
  <c r="CH42" i="2"/>
  <c r="O161" i="2"/>
  <c r="P61" i="2"/>
  <c r="BA35" i="2"/>
  <c r="W160" i="2"/>
  <c r="AN134" i="2"/>
  <c r="P119" i="2"/>
  <c r="AB27" i="2"/>
  <c r="AF28" i="2"/>
  <c r="BU166" i="2"/>
  <c r="AY165" i="2"/>
  <c r="AQ91" i="2"/>
  <c r="BA51" i="2"/>
  <c r="BJ54" i="2"/>
  <c r="T85" i="2"/>
  <c r="N39" i="2"/>
  <c r="AZ62" i="2"/>
  <c r="BG140" i="2"/>
  <c r="K145" i="2"/>
  <c r="L83" i="2"/>
  <c r="BX96" i="2"/>
  <c r="CK50" i="2"/>
  <c r="AU31" i="2"/>
  <c r="R145" i="2"/>
  <c r="T36" i="2"/>
  <c r="AK27" i="2"/>
  <c r="BD35" i="2"/>
  <c r="P64" i="2"/>
  <c r="CM44" i="2"/>
  <c r="CT61" i="2"/>
  <c r="BE61" i="2"/>
  <c r="P132" i="2"/>
  <c r="AT141" i="2"/>
  <c r="M108" i="2"/>
  <c r="AA64" i="2"/>
  <c r="CP95" i="2"/>
  <c r="AT161" i="2"/>
  <c r="Y30" i="2"/>
  <c r="AP53" i="2"/>
  <c r="CP70" i="2"/>
  <c r="AZ120" i="2"/>
  <c r="BD119" i="2"/>
  <c r="AV68" i="2"/>
  <c r="BL26" i="2"/>
  <c r="CQ59" i="2"/>
  <c r="S166" i="2"/>
  <c r="AB165" i="2"/>
  <c r="BQ86" i="2"/>
  <c r="AC49" i="2"/>
  <c r="CA64" i="2"/>
  <c r="CP141" i="2"/>
  <c r="BV160" i="2"/>
  <c r="BL40" i="2"/>
  <c r="CK62" i="2"/>
  <c r="CI36" i="2"/>
  <c r="AT60" i="2"/>
  <c r="BN103" i="2"/>
  <c r="BG62" i="2"/>
  <c r="BO66" i="2"/>
  <c r="BH39" i="2"/>
  <c r="O162" i="2"/>
  <c r="AA72" i="2"/>
  <c r="BW49" i="2"/>
  <c r="BB34" i="2"/>
  <c r="AC160" i="2"/>
  <c r="CI97" i="2"/>
  <c r="AK59" i="2"/>
  <c r="CQ40" i="2"/>
  <c r="AE126" i="2"/>
  <c r="CO47" i="2"/>
  <c r="L216" i="2"/>
  <c r="N57" i="2"/>
  <c r="BF65" i="2"/>
  <c r="S172" i="2"/>
  <c r="AR149" i="2"/>
  <c r="CS40" i="2"/>
  <c r="AT61" i="2"/>
  <c r="BI173" i="2"/>
  <c r="AU132" i="2"/>
  <c r="O88" i="2"/>
  <c r="AZ54" i="2"/>
  <c r="CG86" i="2"/>
  <c r="Y145" i="2"/>
  <c r="CB131" i="2"/>
  <c r="CN53" i="2"/>
  <c r="BP66" i="2"/>
  <c r="BW145" i="2"/>
  <c r="J137" i="2"/>
  <c r="O89" i="2"/>
  <c r="BJ74" i="2"/>
  <c r="CQ48" i="2"/>
  <c r="AY143" i="2"/>
  <c r="BQ161" i="2"/>
  <c r="AA60" i="2"/>
  <c r="BW43" i="2"/>
  <c r="AW79" i="2"/>
  <c r="I82" i="2"/>
  <c r="AT121" i="2"/>
  <c r="AA50" i="2"/>
  <c r="K63" i="2"/>
  <c r="AM161" i="2"/>
  <c r="AC139" i="2"/>
  <c r="Y49" i="2"/>
  <c r="BT48" i="2"/>
  <c r="CT147" i="2"/>
  <c r="AN32" i="2"/>
  <c r="Y124" i="2"/>
  <c r="AD54" i="2"/>
  <c r="Z76" i="2"/>
  <c r="AA33" i="2"/>
  <c r="BK143" i="2"/>
  <c r="AI60" i="2"/>
  <c r="CK52" i="2"/>
  <c r="BV134" i="2"/>
  <c r="BV162" i="2"/>
  <c r="CK87" i="2"/>
  <c r="N56" i="2"/>
  <c r="BO54" i="2"/>
  <c r="R143" i="2"/>
  <c r="J162" i="2"/>
  <c r="BJ82" i="2"/>
  <c r="Y27" i="2"/>
  <c r="BJ85" i="2"/>
  <c r="BH143" i="2"/>
  <c r="BD173" i="2"/>
  <c r="CH72" i="2"/>
  <c r="V59" i="2"/>
  <c r="BF158" i="2"/>
  <c r="BO148" i="2"/>
  <c r="AA113" i="2"/>
  <c r="BS57" i="2"/>
  <c r="CQ26" i="2"/>
  <c r="AN139" i="2"/>
  <c r="AF159" i="2"/>
  <c r="BR91" i="2"/>
  <c r="AU32" i="2"/>
  <c r="CG73" i="2"/>
  <c r="AK141" i="2"/>
  <c r="R171" i="2"/>
  <c r="CO63" i="2"/>
  <c r="CR49" i="2"/>
  <c r="BN51" i="2"/>
  <c r="G34" i="2"/>
  <c r="AR69" i="2"/>
  <c r="CN28" i="2"/>
  <c r="AY58" i="2"/>
  <c r="CG53" i="2"/>
  <c r="BO33" i="2"/>
  <c r="BF49" i="2"/>
  <c r="AW81" i="2"/>
  <c r="CG94" i="2"/>
  <c r="Q105" i="2"/>
  <c r="AB233" i="2"/>
  <c r="R114" i="2"/>
  <c r="AB69" i="2"/>
  <c r="BR62" i="2"/>
  <c r="AN150" i="2"/>
  <c r="CR167" i="2"/>
  <c r="O56" i="2"/>
  <c r="BS95" i="2"/>
  <c r="BS91" i="2"/>
  <c r="AX231" i="2"/>
  <c r="CA129" i="2"/>
  <c r="BH135" i="2"/>
  <c r="CB215" i="2"/>
  <c r="BQ114" i="2"/>
  <c r="CL214" i="2"/>
  <c r="CL223" i="2"/>
  <c r="CM118" i="2"/>
  <c r="K121" i="2"/>
  <c r="BU230" i="2"/>
  <c r="CO69" i="2"/>
  <c r="AS120" i="2"/>
  <c r="CD101" i="2"/>
  <c r="CC112" i="2"/>
  <c r="BQ128" i="2"/>
  <c r="BB101" i="2"/>
  <c r="CV101" i="2" s="1"/>
  <c r="EJ102" i="2" s="1"/>
  <c r="BV68" i="2"/>
  <c r="BO105" i="2"/>
  <c r="BZ225" i="2"/>
  <c r="CK84" i="2"/>
  <c r="BX93" i="2"/>
  <c r="BZ95" i="2"/>
  <c r="BB70" i="2"/>
  <c r="CV70" i="2" s="1"/>
  <c r="EJ71" i="2" s="1"/>
  <c r="BE74" i="2"/>
  <c r="AZ110" i="2"/>
  <c r="L96" i="2"/>
  <c r="K83" i="2"/>
  <c r="AL226" i="2"/>
  <c r="CM105" i="2"/>
  <c r="CN119" i="2"/>
  <c r="T103" i="2"/>
  <c r="BF216" i="2"/>
  <c r="AD84" i="2"/>
  <c r="AU225" i="2"/>
  <c r="CH90" i="2"/>
  <c r="CA74" i="2"/>
  <c r="BY59" i="2"/>
  <c r="BJ28" i="2"/>
  <c r="CO163" i="2"/>
  <c r="BT52" i="2"/>
  <c r="AN62" i="2"/>
  <c r="BI61" i="2"/>
  <c r="BS64" i="2"/>
  <c r="CB31" i="2"/>
  <c r="CB61" i="2"/>
  <c r="AK45" i="2"/>
  <c r="V63" i="2"/>
  <c r="BN62" i="2"/>
  <c r="L141" i="2"/>
  <c r="CZ141" i="2" s="1"/>
  <c r="AI51" i="2"/>
  <c r="BT74" i="2"/>
  <c r="CG131" i="2"/>
  <c r="AC172" i="2"/>
  <c r="J96" i="2"/>
  <c r="AV58" i="2"/>
  <c r="BR51" i="2"/>
  <c r="BU152" i="2"/>
  <c r="BW166" i="2"/>
  <c r="BL61" i="2"/>
  <c r="BK64" i="2"/>
  <c r="T39" i="2"/>
  <c r="AJ51" i="2"/>
  <c r="Y150" i="2"/>
  <c r="AI68" i="2"/>
  <c r="BB60" i="2"/>
  <c r="AI65" i="2"/>
  <c r="CJ159" i="2"/>
  <c r="AV112" i="2"/>
  <c r="P60" i="2"/>
  <c r="CG34" i="2"/>
  <c r="AG138" i="2"/>
  <c r="CT163" i="2"/>
  <c r="BK61" i="2"/>
  <c r="W34" i="2"/>
  <c r="I27" i="2"/>
  <c r="CB33" i="2"/>
  <c r="CJ95" i="2"/>
  <c r="AG54" i="2"/>
  <c r="CS81" i="2"/>
  <c r="O170" i="2"/>
  <c r="AR166" i="2"/>
  <c r="CC77" i="2"/>
  <c r="AF30" i="2"/>
  <c r="R60" i="2"/>
  <c r="CS133" i="2"/>
  <c r="BI132" i="2"/>
  <c r="AX51" i="2"/>
  <c r="CB69" i="2"/>
  <c r="AE106" i="2"/>
  <c r="BT114" i="2"/>
  <c r="P52" i="2"/>
  <c r="L82" i="2"/>
  <c r="CG151" i="2"/>
  <c r="Y166" i="2"/>
  <c r="BP43" i="2"/>
  <c r="M28" i="2"/>
  <c r="CA172" i="2"/>
  <c r="BF164" i="2"/>
  <c r="CK90" i="2"/>
  <c r="CL65" i="2"/>
  <c r="AD53" i="2"/>
  <c r="AR162" i="2"/>
  <c r="AG141" i="2"/>
  <c r="AZ89" i="2"/>
  <c r="P47" i="2"/>
  <c r="AN42" i="2"/>
  <c r="W28" i="2"/>
  <c r="BB146" i="2"/>
  <c r="AF87" i="2"/>
  <c r="BH28" i="2"/>
  <c r="W173" i="2"/>
  <c r="BN138" i="2"/>
  <c r="CO82" i="2"/>
  <c r="AJ45" i="2"/>
  <c r="BS83" i="2"/>
  <c r="CH146" i="2"/>
  <c r="CP33" i="2"/>
  <c r="BL54" i="2"/>
  <c r="BT32" i="2"/>
  <c r="AO139" i="2"/>
  <c r="CA145" i="2"/>
  <c r="BD107" i="2"/>
  <c r="BL68" i="2"/>
  <c r="AV70" i="2"/>
  <c r="AI38" i="2"/>
  <c r="BX145" i="2"/>
  <c r="BJ66" i="2"/>
  <c r="BS65" i="2"/>
  <c r="CN36" i="2"/>
  <c r="AA31" i="2"/>
  <c r="AH152" i="2"/>
  <c r="BJ45" i="2"/>
  <c r="Z29" i="2"/>
  <c r="BU161" i="2"/>
  <c r="Y144" i="2"/>
  <c r="AQ51" i="2"/>
  <c r="BI70" i="2"/>
  <c r="BR25" i="2"/>
  <c r="AO140" i="2"/>
  <c r="T162" i="2"/>
  <c r="AX37" i="2"/>
  <c r="BR41" i="2"/>
  <c r="AS133" i="2"/>
  <c r="T114" i="2"/>
  <c r="AH103" i="2"/>
  <c r="CL80" i="2"/>
  <c r="AT54" i="2"/>
  <c r="AL56" i="2"/>
  <c r="AX75" i="2"/>
  <c r="BB158" i="2"/>
  <c r="CF69" i="2"/>
  <c r="CO60" i="2"/>
  <c r="BO68" i="2"/>
  <c r="BZ26" i="2"/>
  <c r="BT25" i="2"/>
  <c r="BA60" i="2"/>
  <c r="R36" i="2"/>
  <c r="L72" i="2"/>
  <c r="CL170" i="2"/>
  <c r="AR131" i="2"/>
  <c r="CB51" i="2"/>
  <c r="CR57" i="2"/>
  <c r="BJ131" i="2"/>
  <c r="BJ169" i="2"/>
  <c r="W94" i="2"/>
  <c r="M53" i="2"/>
  <c r="AI56" i="2"/>
  <c r="V48" i="2"/>
  <c r="BR52" i="2"/>
  <c r="AM72" i="2"/>
  <c r="CO31" i="2"/>
  <c r="AA27" i="2"/>
  <c r="CS143" i="2"/>
  <c r="AW62" i="2"/>
  <c r="AS57" i="2"/>
  <c r="AF69" i="2"/>
  <c r="H167" i="2"/>
  <c r="CK26" i="2"/>
  <c r="BM96" i="2"/>
  <c r="CL33" i="2"/>
  <c r="V76" i="2"/>
  <c r="AA138" i="2"/>
  <c r="BA138" i="2"/>
  <c r="H64" i="2"/>
  <c r="CE38" i="2"/>
  <c r="BB68" i="2"/>
  <c r="AA131" i="2"/>
  <c r="X161" i="2"/>
  <c r="W46" i="2"/>
  <c r="BR47" i="2"/>
  <c r="AE150" i="2"/>
  <c r="Z162" i="2"/>
  <c r="N125" i="2"/>
  <c r="AZ45" i="2"/>
  <c r="AJ35" i="2"/>
  <c r="AT139" i="2"/>
  <c r="BJ37" i="2"/>
  <c r="AH45" i="2"/>
  <c r="CP123" i="2"/>
  <c r="Q106" i="2"/>
  <c r="AK80" i="2"/>
  <c r="AF44" i="2"/>
  <c r="CJ45" i="2"/>
  <c r="BV161" i="2"/>
  <c r="BV34" i="2"/>
  <c r="CA59" i="2"/>
  <c r="AP26" i="2"/>
  <c r="BO165" i="2"/>
  <c r="AL138" i="2"/>
  <c r="CG106" i="2"/>
  <c r="BU33" i="2"/>
  <c r="BE43" i="2"/>
  <c r="I140" i="2"/>
  <c r="CC138" i="2"/>
  <c r="CB73" i="2"/>
  <c r="AO39" i="2"/>
  <c r="BT38" i="2"/>
  <c r="AC151" i="2"/>
  <c r="BN44" i="2"/>
  <c r="AN52" i="2"/>
  <c r="AC70" i="2"/>
  <c r="CF145" i="2"/>
  <c r="AU153" i="2"/>
  <c r="CR113" i="2"/>
  <c r="BT59" i="2"/>
  <c r="AJ46" i="2"/>
  <c r="AA57" i="2"/>
  <c r="AD165" i="2"/>
  <c r="CI78" i="2"/>
  <c r="BD31" i="2"/>
  <c r="CC38" i="2"/>
  <c r="Y164" i="2"/>
  <c r="AO25" i="2"/>
  <c r="BH79" i="2"/>
  <c r="R52" i="2"/>
  <c r="H144" i="2"/>
  <c r="U64" i="2"/>
  <c r="K92" i="2"/>
  <c r="BJ91" i="2"/>
  <c r="DD91" i="2" s="1"/>
  <c r="EX92" i="2" s="1"/>
  <c r="O67" i="2"/>
  <c r="J152" i="2"/>
  <c r="BW163" i="2"/>
  <c r="BD56" i="2"/>
  <c r="BG45" i="2"/>
  <c r="O26" i="2"/>
  <c r="CP139" i="2"/>
  <c r="X105" i="2"/>
  <c r="CR88" i="2"/>
  <c r="BG47" i="2"/>
  <c r="V161" i="2"/>
  <c r="CH158" i="2"/>
  <c r="BH85" i="2"/>
  <c r="DB85" i="2" s="1"/>
  <c r="EV86" i="2" s="1"/>
  <c r="BQ63" i="2"/>
  <c r="CM86" i="2"/>
  <c r="BV110" i="2"/>
  <c r="V89" i="2"/>
  <c r="CL29" i="2"/>
  <c r="BZ27" i="2"/>
  <c r="BW147" i="2"/>
  <c r="AO146" i="2"/>
  <c r="BP85" i="2"/>
  <c r="CI76" i="2"/>
  <c r="CQ65" i="2"/>
  <c r="AE162" i="2"/>
  <c r="N161" i="2"/>
  <c r="BJ48" i="2"/>
  <c r="AG68" i="2"/>
  <c r="O146" i="2"/>
  <c r="R162" i="2"/>
  <c r="S83" i="2"/>
  <c r="CA87" i="2"/>
  <c r="V67" i="2"/>
  <c r="S146" i="2"/>
  <c r="BE132" i="2"/>
  <c r="J35" i="2"/>
  <c r="BO34" i="2"/>
  <c r="BL28" i="2"/>
  <c r="CO134" i="2"/>
  <c r="AA91" i="2"/>
  <c r="N89" i="2"/>
  <c r="BD85" i="2"/>
  <c r="BA61" i="2"/>
  <c r="AG159" i="2"/>
  <c r="CC57" i="2"/>
  <c r="AA46" i="2"/>
  <c r="CN34" i="2"/>
  <c r="AN172" i="2"/>
  <c r="CE72" i="2"/>
  <c r="K39" i="2"/>
  <c r="AZ75" i="2"/>
  <c r="AX63" i="2"/>
  <c r="BR46" i="2"/>
  <c r="BB67" i="2"/>
  <c r="I90" i="2"/>
  <c r="AL44" i="2"/>
  <c r="AK53" i="2"/>
  <c r="P44" i="2"/>
  <c r="BX31" i="2"/>
  <c r="P70" i="2"/>
  <c r="BU142" i="2"/>
  <c r="R152" i="2"/>
  <c r="BR87" i="2"/>
  <c r="BL63" i="2"/>
  <c r="CH59" i="2"/>
  <c r="Y163" i="2"/>
  <c r="AB55" i="2"/>
  <c r="BG84" i="2"/>
  <c r="CE79" i="2"/>
  <c r="AP104" i="2"/>
  <c r="Y83" i="2"/>
  <c r="M100" i="2"/>
  <c r="Q57" i="2"/>
  <c r="BW84" i="2"/>
  <c r="AV141" i="2"/>
  <c r="CP102" i="2"/>
  <c r="CL36" i="2"/>
  <c r="AO29" i="2"/>
  <c r="G132" i="2"/>
  <c r="EZ132" i="2" s="1"/>
  <c r="T165" i="2"/>
  <c r="J42" i="2"/>
  <c r="X51" i="2"/>
  <c r="BQ138" i="2"/>
  <c r="CR63" i="2"/>
  <c r="CE73" i="2"/>
  <c r="N68" i="2"/>
  <c r="X35" i="2"/>
  <c r="R67" i="2"/>
  <c r="BE46" i="2"/>
  <c r="O57" i="2"/>
  <c r="CP72" i="2"/>
  <c r="CF134" i="2"/>
  <c r="Y31" i="2"/>
  <c r="AR92" i="2"/>
  <c r="BH46" i="2"/>
  <c r="P69" i="2"/>
  <c r="S161" i="2"/>
  <c r="O159" i="2"/>
  <c r="AY104" i="2"/>
  <c r="CI35" i="2"/>
  <c r="Q63" i="2"/>
  <c r="AA36" i="2"/>
  <c r="BQ55" i="2"/>
  <c r="AK69" i="2"/>
  <c r="AG27" i="2"/>
  <c r="BV44" i="2"/>
  <c r="BD127" i="2"/>
  <c r="V125" i="2"/>
  <c r="BN38" i="2"/>
  <c r="CP78" i="2"/>
  <c r="O66" i="2"/>
  <c r="BX126" i="2"/>
  <c r="BR90" i="2"/>
  <c r="CI71" i="2"/>
  <c r="CR43" i="2"/>
  <c r="J132" i="2"/>
  <c r="AV146" i="2"/>
  <c r="BV98" i="2"/>
  <c r="AG31" i="2"/>
  <c r="G171" i="2"/>
  <c r="EZ171" i="2" s="1"/>
  <c r="BY145" i="2"/>
  <c r="AB87" i="2"/>
  <c r="CH45" i="2"/>
  <c r="BL65" i="2"/>
  <c r="BC147" i="2"/>
  <c r="BD103" i="2"/>
  <c r="CX103" i="2" s="1"/>
  <c r="EL104" i="2" s="1"/>
  <c r="CF83" i="2"/>
  <c r="CH95" i="2"/>
  <c r="CE70" i="2"/>
  <c r="CT63" i="2"/>
  <c r="AH57" i="2"/>
  <c r="CS37" i="2"/>
  <c r="AE46" i="2"/>
  <c r="AA51" i="2"/>
  <c r="CO65" i="2"/>
  <c r="CG133" i="2"/>
  <c r="BW87" i="2"/>
  <c r="Z75" i="2"/>
  <c r="AA75" i="2"/>
  <c r="CF146" i="2"/>
  <c r="M144" i="2"/>
  <c r="J73" i="2"/>
  <c r="J59" i="2"/>
  <c r="BE56" i="2"/>
  <c r="AT126" i="2"/>
  <c r="CD34" i="2"/>
  <c r="BF67" i="2"/>
  <c r="CC64" i="2"/>
  <c r="BE137" i="2"/>
  <c r="CY137" i="2" s="1"/>
  <c r="AZ141" i="2"/>
  <c r="CH76" i="2"/>
  <c r="BZ72" i="2"/>
  <c r="CD40" i="2"/>
  <c r="X165" i="2"/>
  <c r="M126" i="2"/>
  <c r="CI48" i="2"/>
  <c r="AQ52" i="2"/>
  <c r="AY140" i="2"/>
  <c r="AO27" i="2"/>
  <c r="BA116" i="2"/>
  <c r="AN77" i="2"/>
  <c r="AN63" i="2"/>
  <c r="CN143" i="2"/>
  <c r="CM162" i="2"/>
  <c r="BN109" i="2"/>
  <c r="BS49" i="2"/>
  <c r="AT66" i="2"/>
  <c r="N32" i="2"/>
  <c r="CI46" i="2"/>
  <c r="CK94" i="2"/>
  <c r="O133" i="2"/>
  <c r="BA149" i="2"/>
  <c r="AH116" i="2"/>
  <c r="BD82" i="2"/>
  <c r="CO76" i="2"/>
  <c r="X160" i="2"/>
  <c r="CR141" i="2"/>
  <c r="AS32" i="2"/>
  <c r="BN32" i="2"/>
  <c r="I109" i="2"/>
  <c r="CJ58" i="2"/>
  <c r="AL96" i="2"/>
  <c r="X28" i="2"/>
  <c r="L49" i="2"/>
  <c r="BL166" i="2"/>
  <c r="CN132" i="2"/>
  <c r="BG42" i="2"/>
  <c r="S63" i="2"/>
  <c r="CD127" i="2"/>
  <c r="CI153" i="2"/>
  <c r="Q108" i="2"/>
  <c r="N75" i="2"/>
  <c r="AF40" i="2"/>
  <c r="N48" i="2"/>
  <c r="BT172" i="2"/>
  <c r="Y39" i="2"/>
  <c r="CP74" i="2"/>
  <c r="T151" i="2"/>
  <c r="AE164" i="2"/>
  <c r="CE107" i="2"/>
  <c r="AG39" i="2"/>
  <c r="CA39" i="2"/>
  <c r="BR145" i="2"/>
  <c r="J26" i="2"/>
  <c r="AY71" i="2"/>
  <c r="BN72" i="2"/>
  <c r="BF62" i="2"/>
  <c r="G36" i="2"/>
  <c r="AU145" i="2"/>
  <c r="BM36" i="2"/>
  <c r="O46" i="2"/>
  <c r="H168" i="2"/>
  <c r="AZ162" i="2"/>
  <c r="CT124" i="2"/>
  <c r="AR95" i="2"/>
  <c r="BV38" i="2"/>
  <c r="AX68" i="2"/>
  <c r="L45" i="2"/>
  <c r="AV86" i="2"/>
  <c r="O68" i="2"/>
  <c r="BI28" i="2"/>
  <c r="BB131" i="2"/>
  <c r="CV131" i="2" s="1"/>
  <c r="AP164" i="2"/>
  <c r="AH69" i="2"/>
  <c r="CL38" i="2"/>
  <c r="BK172" i="2"/>
  <c r="BD41" i="2"/>
  <c r="CR80" i="2"/>
  <c r="AY45" i="2"/>
  <c r="S42" i="2"/>
  <c r="CG149" i="2"/>
  <c r="AB54" i="2"/>
  <c r="BC82" i="2"/>
  <c r="BD54" i="2"/>
  <c r="CC101" i="2"/>
  <c r="CH98" i="2"/>
  <c r="U102" i="2"/>
  <c r="I93" i="2"/>
  <c r="AK61" i="2"/>
  <c r="I43" i="2"/>
  <c r="BK163" i="2"/>
  <c r="BN161" i="2"/>
  <c r="AF45" i="2"/>
  <c r="BH73" i="2"/>
  <c r="CF170" i="2"/>
  <c r="AA158" i="2"/>
  <c r="BA135" i="2"/>
  <c r="CI91" i="2"/>
  <c r="CK36" i="2"/>
  <c r="BQ131" i="2"/>
  <c r="AC165" i="2"/>
  <c r="AZ77" i="2"/>
  <c r="AT34" i="2"/>
  <c r="BY144" i="2"/>
  <c r="BB145" i="2"/>
  <c r="BB74" i="2"/>
  <c r="X61" i="2"/>
  <c r="J69" i="2"/>
  <c r="BW150" i="2"/>
  <c r="BF170" i="2"/>
  <c r="AW90" i="2"/>
  <c r="BZ76" i="2"/>
  <c r="BN143" i="2"/>
  <c r="CF82" i="2"/>
  <c r="AV40" i="2"/>
  <c r="AB47" i="2"/>
  <c r="V143" i="2"/>
  <c r="BR67" i="2"/>
  <c r="BS116" i="2"/>
  <c r="AH39" i="2"/>
  <c r="CC43" i="2"/>
  <c r="AT138" i="2"/>
  <c r="AU58" i="2"/>
  <c r="AM64" i="2"/>
  <c r="AJ76" i="2"/>
  <c r="G112" i="2"/>
  <c r="EZ112" i="2" s="1"/>
  <c r="CL126" i="2"/>
  <c r="AZ78" i="2"/>
  <c r="CL46" i="2"/>
  <c r="I143" i="2"/>
  <c r="AS69" i="2"/>
  <c r="CH125" i="2"/>
  <c r="M44" i="2"/>
  <c r="BX76" i="2"/>
  <c r="AN144" i="2"/>
  <c r="CF142" i="2"/>
  <c r="CB48" i="2"/>
  <c r="AL70" i="2"/>
  <c r="CJ87" i="2"/>
  <c r="BY95" i="2"/>
  <c r="BI83" i="2"/>
  <c r="BS76" i="2"/>
  <c r="AE49" i="2"/>
  <c r="CS171" i="2"/>
  <c r="R150" i="2"/>
  <c r="AI66" i="2"/>
  <c r="AR59" i="2"/>
  <c r="CD44" i="2"/>
  <c r="CD167" i="2"/>
  <c r="BB42" i="2"/>
  <c r="BH51" i="2"/>
  <c r="CC50" i="2"/>
  <c r="L150" i="2"/>
  <c r="BJ165" i="2"/>
  <c r="DD165" i="2" s="1"/>
  <c r="V54" i="2"/>
  <c r="AM48" i="2"/>
  <c r="AY73" i="2"/>
  <c r="T127" i="2"/>
  <c r="BW167" i="2"/>
  <c r="I47" i="2"/>
  <c r="BK67" i="2"/>
  <c r="BI159" i="2"/>
  <c r="BF163" i="2"/>
  <c r="CZ163" i="2" s="1"/>
  <c r="CQ86" i="2"/>
  <c r="Z49" i="2"/>
  <c r="CI74" i="2"/>
  <c r="CA144" i="2"/>
  <c r="Y127" i="2"/>
  <c r="CL70" i="2"/>
  <c r="AU45" i="2"/>
  <c r="AC34" i="2"/>
  <c r="AQ42" i="2"/>
  <c r="AV164" i="2"/>
  <c r="BU58" i="2"/>
  <c r="BU47" i="2"/>
  <c r="CI131" i="2"/>
  <c r="AM77" i="2"/>
  <c r="BD40" i="2"/>
  <c r="CM74" i="2"/>
  <c r="BE32" i="2"/>
  <c r="K132" i="2"/>
  <c r="Z39" i="2"/>
  <c r="CE88" i="2"/>
  <c r="Z73" i="2"/>
  <c r="M49" i="2"/>
  <c r="AM60" i="2"/>
  <c r="AW37" i="2"/>
  <c r="V30" i="2"/>
  <c r="BI65" i="2"/>
  <c r="N67" i="2"/>
  <c r="BD33" i="2"/>
  <c r="BK25" i="2"/>
  <c r="J98" i="2"/>
  <c r="L70" i="2"/>
  <c r="BX216" i="2"/>
  <c r="AN82" i="2"/>
  <c r="CF56" i="2"/>
  <c r="BV146" i="2"/>
  <c r="H55" i="2"/>
  <c r="AU44" i="2"/>
  <c r="CM39" i="2"/>
  <c r="AA152" i="2"/>
  <c r="M41" i="2"/>
  <c r="BM99" i="2"/>
  <c r="R56" i="2"/>
  <c r="AF34" i="2"/>
  <c r="T62" i="2"/>
  <c r="R164" i="2"/>
  <c r="L33" i="2"/>
  <c r="CH41" i="2"/>
  <c r="BX127" i="2"/>
  <c r="I100" i="2"/>
  <c r="AQ60" i="2"/>
  <c r="U34" i="2"/>
  <c r="U148" i="2"/>
  <c r="AQ33" i="2"/>
  <c r="BL70" i="2"/>
  <c r="CC79" i="2"/>
  <c r="BN64" i="2"/>
  <c r="BP149" i="2"/>
  <c r="BC132" i="2"/>
  <c r="CJ46" i="2"/>
  <c r="CF44" i="2"/>
  <c r="CB40" i="2"/>
  <c r="BP159" i="2"/>
  <c r="AH109" i="2"/>
  <c r="CD90" i="2"/>
  <c r="BA38" i="2"/>
  <c r="BG57" i="2"/>
  <c r="AF138" i="2"/>
  <c r="BF72" i="2"/>
  <c r="BR39" i="2"/>
  <c r="BU86" i="2"/>
  <c r="CF39" i="2"/>
  <c r="BH166" i="2"/>
  <c r="BQ69" i="2"/>
  <c r="AT74" i="2"/>
  <c r="AJ159" i="2"/>
  <c r="AO103" i="2"/>
  <c r="AF62" i="2"/>
  <c r="CJ25" i="2"/>
  <c r="AQ164" i="2"/>
  <c r="AM126" i="2"/>
  <c r="BB47" i="2"/>
  <c r="CK38" i="2"/>
  <c r="BX86" i="2"/>
  <c r="CG88" i="2"/>
  <c r="BQ25" i="2"/>
  <c r="CN41" i="2"/>
  <c r="G41" i="2"/>
  <c r="BD114" i="2"/>
  <c r="AX124" i="2"/>
  <c r="CF214" i="2"/>
  <c r="P218" i="2"/>
  <c r="AX227" i="2"/>
  <c r="BU226" i="2"/>
  <c r="BJ220" i="2"/>
  <c r="CB221" i="2"/>
  <c r="AD135" i="2"/>
  <c r="AH99" i="2"/>
  <c r="BG125" i="2"/>
  <c r="BX227" i="2"/>
  <c r="CP136" i="2"/>
  <c r="BA223" i="2"/>
  <c r="AQ219" i="2"/>
  <c r="AT93" i="2"/>
  <c r="AC81" i="2"/>
  <c r="BN88" i="2"/>
  <c r="AT88" i="2"/>
  <c r="Y73" i="2"/>
  <c r="AY82" i="2"/>
  <c r="Q81" i="2"/>
  <c r="AL111" i="2"/>
  <c r="BL122" i="2"/>
  <c r="AY110" i="2"/>
  <c r="BQ117" i="2"/>
  <c r="Q111" i="2"/>
  <c r="BU129" i="2"/>
  <c r="AC87" i="2"/>
  <c r="BM111" i="2"/>
  <c r="U117" i="2"/>
  <c r="BU116" i="2"/>
  <c r="AG85" i="2"/>
  <c r="BB96" i="2"/>
  <c r="AI87" i="2"/>
  <c r="CS122" i="2"/>
  <c r="X114" i="2"/>
  <c r="BY128" i="2"/>
  <c r="AY129" i="2"/>
  <c r="AF223" i="2"/>
  <c r="AB61" i="2"/>
  <c r="CS31" i="2"/>
  <c r="AM140" i="2"/>
  <c r="BC142" i="2"/>
  <c r="CM72" i="2"/>
  <c r="CK35" i="2"/>
  <c r="BW38" i="2"/>
  <c r="AH161" i="2"/>
  <c r="BZ133" i="2"/>
  <c r="CM88" i="2"/>
  <c r="BP25" i="2"/>
  <c r="AK75" i="2"/>
  <c r="U149" i="2"/>
  <c r="CP146" i="2"/>
  <c r="BE109" i="2"/>
  <c r="BE34" i="2"/>
  <c r="BO134" i="2"/>
  <c r="G71" i="2"/>
  <c r="EZ71" i="2" s="1"/>
  <c r="CQ102" i="2"/>
  <c r="BS40" i="2"/>
  <c r="I69" i="2"/>
  <c r="R140" i="2"/>
  <c r="CE170" i="2"/>
  <c r="CC46" i="2"/>
  <c r="H75" i="2"/>
  <c r="AY139" i="2"/>
  <c r="AV169" i="2"/>
  <c r="BJ224" i="2"/>
  <c r="AI34" i="2"/>
  <c r="W60" i="2"/>
  <c r="BO172" i="2"/>
  <c r="I161" i="2"/>
  <c r="CO97" i="2"/>
  <c r="BR45" i="2"/>
  <c r="CA57" i="2"/>
  <c r="BX162" i="2"/>
  <c r="CA69" i="2"/>
  <c r="AC41" i="2"/>
  <c r="BC58" i="2"/>
  <c r="BY150" i="2"/>
  <c r="AF147" i="2"/>
  <c r="CA91" i="2"/>
  <c r="K55" i="2"/>
  <c r="V39" i="2"/>
  <c r="AF162" i="2"/>
  <c r="CI25" i="2"/>
  <c r="BM53" i="2"/>
  <c r="AQ65" i="2"/>
  <c r="R30" i="2"/>
  <c r="CC165" i="2"/>
  <c r="CJ41" i="2"/>
  <c r="Q99" i="2"/>
  <c r="BV96" i="2"/>
  <c r="CA214" i="2"/>
  <c r="AE98" i="2"/>
  <c r="BK53" i="2"/>
  <c r="AU53" i="2"/>
  <c r="L133" i="2"/>
  <c r="AE170" i="2"/>
  <c r="BF75" i="2"/>
  <c r="BM45" i="2"/>
  <c r="AH37" i="2"/>
  <c r="G86" i="2"/>
  <c r="EZ86" i="2" s="1"/>
  <c r="AX102" i="2"/>
  <c r="BZ54" i="2"/>
  <c r="CT54" i="2"/>
  <c r="AR146" i="2"/>
  <c r="BC40" i="2"/>
  <c r="CW40" i="2" s="1"/>
  <c r="AR32" i="2"/>
  <c r="BP47" i="2"/>
  <c r="U35" i="2"/>
  <c r="AK34" i="2"/>
  <c r="BE116" i="2"/>
  <c r="CO62" i="2"/>
  <c r="L66" i="2"/>
  <c r="T47" i="2"/>
  <c r="CN158" i="2"/>
  <c r="CE118" i="2"/>
  <c r="BE72" i="2"/>
  <c r="AH25" i="2"/>
  <c r="CR149" i="2"/>
  <c r="BB138" i="2"/>
  <c r="CN60" i="2"/>
  <c r="BU44" i="2"/>
  <c r="BQ142" i="2"/>
  <c r="BS149" i="2"/>
  <c r="U80" i="2"/>
  <c r="BQ75" i="2"/>
  <c r="AN39" i="2"/>
  <c r="CD138" i="2"/>
  <c r="AL149" i="2"/>
  <c r="BK34" i="2"/>
  <c r="BB72" i="2"/>
  <c r="U127" i="2"/>
  <c r="CM140" i="2"/>
  <c r="CP93" i="2"/>
  <c r="AO44" i="2"/>
  <c r="BA52" i="2"/>
  <c r="BD166" i="2"/>
  <c r="CH52" i="2"/>
  <c r="CK97" i="2"/>
  <c r="H33" i="2"/>
  <c r="R37" i="2"/>
  <c r="AK72" i="2"/>
  <c r="AR36" i="2"/>
  <c r="N66" i="2"/>
  <c r="BR34" i="2"/>
  <c r="BH163" i="2"/>
  <c r="AR108" i="2"/>
  <c r="CJ84" i="2"/>
  <c r="AQ129" i="2"/>
  <c r="BP105" i="2"/>
  <c r="AN66" i="2"/>
  <c r="BR32" i="2"/>
  <c r="R49" i="2"/>
  <c r="BL113" i="2"/>
  <c r="BH43" i="2"/>
  <c r="AE50" i="2"/>
  <c r="CS140" i="2"/>
  <c r="BZ138" i="2"/>
  <c r="AA97" i="2"/>
  <c r="BV32" i="2"/>
  <c r="H85" i="2"/>
  <c r="AX161" i="2"/>
  <c r="BB139" i="2"/>
  <c r="U63" i="2"/>
  <c r="CM75" i="2"/>
  <c r="N25" i="2"/>
  <c r="CB173" i="2"/>
  <c r="W89" i="2"/>
  <c r="BR42" i="2"/>
  <c r="V60" i="2"/>
  <c r="CQ151" i="2"/>
  <c r="BU163" i="2"/>
  <c r="AQ54" i="2"/>
  <c r="X53" i="2"/>
  <c r="AJ29" i="2"/>
  <c r="K162" i="2"/>
  <c r="BN168" i="2"/>
  <c r="BD67" i="2"/>
  <c r="AB63" i="2"/>
  <c r="CR152" i="2"/>
  <c r="BF127" i="2"/>
  <c r="CP73" i="2"/>
  <c r="K58" i="2"/>
  <c r="AC58" i="2"/>
  <c r="BP146" i="2"/>
  <c r="BP168" i="2"/>
  <c r="BY66" i="2"/>
  <c r="CI54" i="2"/>
  <c r="AJ167" i="2"/>
  <c r="CS149" i="2"/>
  <c r="CJ117" i="2"/>
  <c r="CO52" i="2"/>
  <c r="N47" i="2"/>
  <c r="CQ140" i="2"/>
  <c r="BQ81" i="2"/>
  <c r="AJ30" i="2"/>
  <c r="BZ33" i="2"/>
  <c r="AD141" i="2"/>
  <c r="AB46" i="2"/>
  <c r="BG50" i="2"/>
  <c r="BH40" i="2"/>
  <c r="BH76" i="2"/>
  <c r="BS84" i="2"/>
  <c r="BQ111" i="2"/>
  <c r="BD42" i="2"/>
  <c r="AQ45" i="2"/>
  <c r="AC149" i="2"/>
  <c r="AO163" i="2"/>
  <c r="CN35" i="2"/>
  <c r="AC32" i="2"/>
  <c r="CT169" i="2"/>
  <c r="K134" i="2"/>
  <c r="AR220" i="2"/>
  <c r="BJ75" i="2"/>
  <c r="AM32" i="2"/>
  <c r="AI143" i="2"/>
  <c r="L78" i="2"/>
  <c r="AE53" i="2"/>
  <c r="M70" i="2"/>
  <c r="BH170" i="2"/>
  <c r="U144" i="2"/>
  <c r="AG59" i="2"/>
  <c r="CT32" i="2"/>
  <c r="AQ170" i="2"/>
  <c r="AM137" i="2"/>
  <c r="AV87" i="2"/>
  <c r="CJ85" i="2"/>
  <c r="N61" i="2"/>
  <c r="BY139" i="2"/>
  <c r="AU150" i="2"/>
  <c r="AK36" i="2"/>
  <c r="BX54" i="2"/>
  <c r="W25" i="2"/>
  <c r="AR163" i="2"/>
  <c r="AX82" i="2"/>
  <c r="AL29" i="2"/>
  <c r="AZ31" i="2"/>
  <c r="AN127" i="2"/>
  <c r="BB168" i="2"/>
  <c r="CQ107" i="2"/>
  <c r="O52" i="2"/>
  <c r="AD32" i="2"/>
  <c r="J131" i="2"/>
  <c r="BN52" i="2"/>
  <c r="S61" i="2"/>
  <c r="BC25" i="2"/>
  <c r="CS159" i="2"/>
  <c r="AG151" i="2"/>
  <c r="CM92" i="2"/>
  <c r="X66" i="2"/>
  <c r="AA42" i="2"/>
  <c r="AP159" i="2"/>
  <c r="BU133" i="2"/>
  <c r="T40" i="2"/>
  <c r="BY46" i="2"/>
  <c r="Q72" i="2"/>
  <c r="AT81" i="2"/>
  <c r="BF94" i="2"/>
  <c r="AR54" i="2"/>
  <c r="AP59" i="2"/>
  <c r="BE151" i="2"/>
  <c r="CP63" i="2"/>
  <c r="AH35" i="2"/>
  <c r="BQ60" i="2"/>
  <c r="V61" i="2"/>
  <c r="M61" i="2"/>
  <c r="BB126" i="2"/>
  <c r="BA53" i="2"/>
  <c r="S31" i="2"/>
  <c r="AR171" i="2"/>
  <c r="CJ146" i="2"/>
  <c r="CM219" i="2"/>
  <c r="BP45" i="2"/>
  <c r="BK48" i="2"/>
  <c r="CR67" i="2"/>
  <c r="BI48" i="2"/>
  <c r="U52" i="2"/>
  <c r="CA44" i="2"/>
  <c r="AN37" i="2"/>
  <c r="BS165" i="2"/>
  <c r="BF100" i="2"/>
  <c r="CM51" i="2"/>
  <c r="AX49" i="2"/>
  <c r="BA167" i="2"/>
  <c r="Q54" i="2"/>
  <c r="R32" i="2"/>
  <c r="AY69" i="2"/>
  <c r="AB142" i="2"/>
  <c r="G230" i="2"/>
  <c r="EZ230" i="2" s="1"/>
  <c r="AZ63" i="2"/>
  <c r="CG63" i="2"/>
  <c r="BW61" i="2"/>
  <c r="Z146" i="2"/>
  <c r="AZ131" i="2"/>
  <c r="W112" i="2"/>
  <c r="AL37" i="2"/>
  <c r="AJ60" i="2"/>
  <c r="AM169" i="2"/>
  <c r="BY132" i="2"/>
  <c r="BK68" i="2"/>
  <c r="N55" i="2"/>
  <c r="V146" i="2"/>
  <c r="CT56" i="2"/>
  <c r="BV103" i="2"/>
  <c r="CP44" i="2"/>
  <c r="Q58" i="2"/>
  <c r="BK170" i="2"/>
  <c r="BP145" i="2"/>
  <c r="AV62" i="2"/>
  <c r="CQ30" i="2"/>
  <c r="AU89" i="2"/>
  <c r="S120" i="2"/>
  <c r="AM76" i="2"/>
  <c r="BX73" i="2"/>
  <c r="AP45" i="2"/>
  <c r="BA159" i="2"/>
  <c r="BT164" i="2"/>
  <c r="AW86" i="2"/>
  <c r="BU29" i="2"/>
  <c r="BG28" i="2"/>
  <c r="K163" i="2"/>
  <c r="BZ86" i="2"/>
  <c r="J28" i="2"/>
  <c r="BQ70" i="2"/>
  <c r="G63" i="2"/>
  <c r="T171" i="2"/>
  <c r="S125" i="2"/>
  <c r="BQ57" i="2"/>
  <c r="M34" i="2"/>
  <c r="BV163" i="2"/>
  <c r="AK173" i="2"/>
  <c r="BS45" i="2"/>
  <c r="CK33" i="2"/>
  <c r="CD146" i="2"/>
  <c r="CR58" i="2"/>
  <c r="V81" i="2"/>
  <c r="CA51" i="2"/>
  <c r="BF25" i="2"/>
  <c r="AA162" i="2"/>
  <c r="BO142" i="2"/>
  <c r="X92" i="2"/>
  <c r="CT29" i="2"/>
  <c r="BK45" i="2"/>
  <c r="K131" i="2"/>
  <c r="G215" i="2"/>
  <c r="EZ215" i="2" s="1"/>
  <c r="BK37" i="2"/>
  <c r="BL55" i="2"/>
  <c r="R127" i="2"/>
  <c r="CA143" i="2"/>
  <c r="BR107" i="2"/>
  <c r="BV69" i="2"/>
  <c r="AC67" i="2"/>
  <c r="CN150" i="2"/>
  <c r="CL141" i="2"/>
  <c r="BN60" i="2"/>
  <c r="CM41" i="2"/>
  <c r="AE74" i="2"/>
  <c r="CB137" i="2"/>
  <c r="BG71" i="2"/>
  <c r="BR54" i="2"/>
  <c r="CQ60" i="2"/>
  <c r="V52" i="2"/>
  <c r="CA71" i="2"/>
  <c r="T74" i="2"/>
  <c r="BC76" i="2"/>
  <c r="CI63" i="2"/>
  <c r="O91" i="2"/>
  <c r="AY99" i="2"/>
  <c r="BO114" i="2"/>
  <c r="AA35" i="2"/>
  <c r="CL56" i="2"/>
  <c r="CH138" i="2"/>
  <c r="CH169" i="2"/>
  <c r="AK62" i="2"/>
  <c r="AT64" i="2"/>
  <c r="AK171" i="2"/>
  <c r="AI163" i="2"/>
  <c r="U106" i="2"/>
  <c r="BO43" i="2"/>
  <c r="J38" i="2"/>
  <c r="S30" i="2"/>
  <c r="CK162" i="2"/>
  <c r="CG61" i="2"/>
  <c r="AX35" i="2"/>
  <c r="AH162" i="2"/>
  <c r="AV158" i="2"/>
  <c r="AG170" i="2"/>
  <c r="BY72" i="2"/>
  <c r="CT71" i="2"/>
  <c r="H149" i="2"/>
  <c r="AD148" i="2"/>
  <c r="AD120" i="2"/>
  <c r="AM61" i="2"/>
  <c r="K66" i="2"/>
  <c r="AH51" i="2"/>
  <c r="CG127" i="2"/>
  <c r="AB36" i="2"/>
  <c r="W45" i="2"/>
  <c r="BE41" i="2"/>
  <c r="U41" i="2"/>
  <c r="CR75" i="2"/>
  <c r="BN57" i="2"/>
  <c r="AR48" i="2"/>
  <c r="BG167" i="2"/>
  <c r="CN59" i="2"/>
  <c r="AK105" i="2"/>
  <c r="BR61" i="2"/>
  <c r="BB31" i="2"/>
  <c r="BO167" i="2"/>
  <c r="CG126" i="2"/>
  <c r="CN51" i="2"/>
  <c r="BI143" i="2"/>
  <c r="AB44" i="2"/>
  <c r="AZ82" i="2"/>
  <c r="Z54" i="2"/>
  <c r="AS61" i="2"/>
  <c r="W167" i="2"/>
  <c r="BO166" i="2"/>
  <c r="S58" i="2"/>
  <c r="N50" i="2"/>
  <c r="Y103" i="2"/>
  <c r="BA130" i="2"/>
  <c r="CO83" i="2"/>
  <c r="BI47" i="2"/>
  <c r="BQ38" i="2"/>
  <c r="BL172" i="2"/>
  <c r="BU26" i="2"/>
  <c r="O31" i="2"/>
  <c r="AS46" i="2"/>
  <c r="BD163" i="2"/>
  <c r="CT70" i="2"/>
  <c r="X107" i="2"/>
  <c r="AV31" i="2"/>
  <c r="AN54" i="2"/>
  <c r="M147" i="2"/>
  <c r="AJ126" i="2"/>
  <c r="BO77" i="2"/>
  <c r="Q27" i="2"/>
  <c r="BV137" i="2"/>
  <c r="BZ158" i="2"/>
  <c r="R94" i="2"/>
  <c r="CM30" i="2"/>
  <c r="AQ87" i="2"/>
  <c r="AC159" i="2"/>
  <c r="CQ137" i="2"/>
  <c r="CN110" i="2"/>
  <c r="AY34" i="2"/>
  <c r="J32" i="2"/>
  <c r="BE36" i="2"/>
  <c r="BO146" i="2"/>
  <c r="BY70" i="2"/>
  <c r="CB70" i="2"/>
  <c r="CR48" i="2"/>
  <c r="BL29" i="2"/>
  <c r="BV87" i="2"/>
  <c r="AQ47" i="2"/>
  <c r="Y44" i="2"/>
  <c r="BD144" i="2"/>
  <c r="CX144" i="2" s="1"/>
  <c r="CT158" i="2"/>
  <c r="CI47" i="2"/>
  <c r="AP48" i="2"/>
  <c r="AR62" i="2"/>
  <c r="CI133" i="2"/>
  <c r="H47" i="2"/>
  <c r="CF62" i="2"/>
  <c r="AI149" i="2"/>
  <c r="CD99" i="2"/>
  <c r="BK26" i="2"/>
  <c r="AG61" i="2"/>
  <c r="CB139" i="2"/>
  <c r="AW171" i="2"/>
  <c r="AZ65" i="2"/>
  <c r="CT48" i="2"/>
  <c r="L153" i="2"/>
  <c r="BY81" i="2"/>
  <c r="M91" i="2"/>
  <c r="BD102" i="2"/>
  <c r="AO106" i="2"/>
  <c r="AY51" i="2"/>
  <c r="AH66" i="2"/>
  <c r="AY149" i="2"/>
  <c r="BO52" i="2"/>
  <c r="AM50" i="2"/>
  <c r="P50" i="2"/>
  <c r="G85" i="2"/>
  <c r="EZ85" i="2" s="1"/>
  <c r="AV140" i="2"/>
  <c r="BT79" i="2"/>
  <c r="AE54" i="2"/>
  <c r="BS30" i="2"/>
  <c r="BT71" i="2"/>
  <c r="CI43" i="2"/>
  <c r="BF38" i="2"/>
  <c r="BH36" i="2"/>
  <c r="BP64" i="2"/>
  <c r="AR158" i="2"/>
  <c r="AK57" i="2"/>
  <c r="CG42" i="2"/>
  <c r="AL38" i="2"/>
  <c r="CE126" i="2"/>
  <c r="AE152" i="2"/>
  <c r="BB62" i="2"/>
  <c r="AQ44" i="2"/>
  <c r="BU148" i="2"/>
  <c r="CK132" i="2"/>
  <c r="AQ125" i="2"/>
  <c r="X32" i="2"/>
  <c r="Z74" i="2"/>
  <c r="AU158" i="2"/>
  <c r="BQ167" i="2"/>
  <c r="V104" i="2"/>
  <c r="BJ26" i="2"/>
  <c r="BP59" i="2"/>
  <c r="AS134" i="2"/>
  <c r="CF149" i="2"/>
  <c r="BJ42" i="2"/>
  <c r="BJ69" i="2"/>
  <c r="W159" i="2"/>
  <c r="CR133" i="2"/>
  <c r="Y79" i="2"/>
  <c r="BE60" i="2"/>
  <c r="T44" i="2"/>
  <c r="G47" i="2"/>
  <c r="AF172" i="2"/>
  <c r="BI77" i="2"/>
  <c r="CI75" i="2"/>
  <c r="CI58" i="2"/>
  <c r="AR169" i="2"/>
  <c r="BU147" i="2"/>
  <c r="CD61" i="2"/>
  <c r="J40" i="2"/>
  <c r="BR113" i="2"/>
  <c r="I56" i="2"/>
  <c r="AP70" i="2"/>
  <c r="CS61" i="2"/>
  <c r="AC46" i="2"/>
  <c r="BD38" i="2"/>
  <c r="CH170" i="2"/>
  <c r="CG28" i="2"/>
  <c r="BS42" i="2"/>
  <c r="BP27" i="2"/>
  <c r="AX145" i="2"/>
  <c r="AP65" i="2"/>
  <c r="CR32" i="2"/>
  <c r="AA79" i="2"/>
  <c r="CS131" i="2"/>
  <c r="CL57" i="2"/>
  <c r="M89" i="2"/>
  <c r="AD26" i="2"/>
  <c r="AL35" i="2"/>
  <c r="AG51" i="2"/>
  <c r="CT151" i="2"/>
  <c r="AJ38" i="2"/>
  <c r="BV46" i="2"/>
  <c r="CL162" i="2"/>
  <c r="BI29" i="2"/>
  <c r="AX87" i="2"/>
  <c r="BF55" i="2"/>
  <c r="AL25" i="2"/>
  <c r="BR152" i="2"/>
  <c r="AM162" i="2"/>
  <c r="J47" i="2"/>
  <c r="CD161" i="2"/>
  <c r="L131" i="2"/>
  <c r="BW109" i="2"/>
  <c r="BB32" i="2"/>
  <c r="T79" i="2"/>
  <c r="V170" i="2"/>
  <c r="Y148" i="2"/>
  <c r="CA86" i="2"/>
  <c r="CE30" i="2"/>
  <c r="BM40" i="2"/>
  <c r="AM44" i="2"/>
  <c r="R134" i="2"/>
  <c r="AK26" i="2"/>
  <c r="AA54" i="2"/>
  <c r="BB166" i="2"/>
  <c r="CV166" i="2" s="1"/>
  <c r="BN151" i="2"/>
  <c r="H104" i="2"/>
  <c r="BC53" i="2"/>
  <c r="AN33" i="2"/>
  <c r="CJ137" i="2"/>
  <c r="N148" i="2"/>
  <c r="BY38" i="2"/>
  <c r="BZ82" i="2"/>
  <c r="BJ116" i="2"/>
  <c r="BE105" i="2"/>
  <c r="AQ233" i="2"/>
  <c r="X77" i="2"/>
  <c r="AH34" i="2"/>
  <c r="BO60" i="2"/>
  <c r="Q144" i="2"/>
  <c r="BX124" i="2"/>
  <c r="CM28" i="2"/>
  <c r="AH74" i="2"/>
  <c r="BT163" i="2"/>
  <c r="AQ143" i="2"/>
  <c r="CC120" i="2"/>
  <c r="J29" i="2"/>
  <c r="Z151" i="2"/>
  <c r="M169" i="2"/>
  <c r="BY51" i="2"/>
  <c r="AJ40" i="2"/>
  <c r="CH163" i="2"/>
  <c r="BP139" i="2"/>
  <c r="AS91" i="2"/>
  <c r="CJ52" i="2"/>
  <c r="H78" i="2"/>
  <c r="G105" i="2"/>
  <c r="EZ105" i="2" s="1"/>
  <c r="BP169" i="2"/>
  <c r="AK56" i="2"/>
  <c r="CL43" i="2"/>
  <c r="BK31" i="2"/>
  <c r="BS39" i="2"/>
  <c r="BU173" i="2"/>
  <c r="CK37" i="2"/>
  <c r="AP62" i="2"/>
  <c r="CF126" i="2"/>
  <c r="CA162" i="2"/>
  <c r="W92" i="2"/>
  <c r="CB77" i="2"/>
  <c r="CB76" i="2"/>
  <c r="AZ151" i="2"/>
  <c r="BS143" i="2"/>
  <c r="AD62" i="2"/>
  <c r="M43" i="2"/>
  <c r="BZ30" i="2"/>
  <c r="AY151" i="2"/>
  <c r="Z61" i="2"/>
  <c r="BF28" i="2"/>
  <c r="CT140" i="2"/>
  <c r="CS58" i="2"/>
  <c r="BG116" i="2"/>
  <c r="U51" i="2"/>
  <c r="AG60" i="2"/>
  <c r="AL132" i="2"/>
  <c r="AY48" i="2"/>
  <c r="AR25" i="2"/>
  <c r="T63" i="2"/>
  <c r="AB221" i="2"/>
  <c r="CC107" i="2"/>
  <c r="BY215" i="2"/>
  <c r="N44" i="2"/>
  <c r="BD57" i="2"/>
  <c r="CX57" i="2" s="1"/>
  <c r="CL45" i="2"/>
  <c r="CC28" i="2"/>
  <c r="BH115" i="2"/>
  <c r="DB115" i="2" s="1"/>
  <c r="EV116" i="2" s="1"/>
  <c r="R82" i="2"/>
  <c r="CE52" i="2"/>
  <c r="BI131" i="2"/>
  <c r="BU137" i="2"/>
  <c r="K87" i="2"/>
  <c r="CF73" i="2"/>
  <c r="AZ39" i="2"/>
  <c r="T140" i="2"/>
  <c r="AM139" i="2"/>
  <c r="CH118" i="2"/>
  <c r="AA32" i="2"/>
  <c r="BK152" i="2"/>
  <c r="BT166" i="2"/>
  <c r="BG80" i="2"/>
  <c r="Y65" i="2"/>
  <c r="BW78" i="2"/>
  <c r="AH143" i="2"/>
  <c r="V138" i="2"/>
  <c r="CN45" i="2"/>
  <c r="AP27" i="2"/>
  <c r="BE226" i="2"/>
  <c r="CB108" i="2"/>
  <c r="BQ116" i="2"/>
  <c r="CD188" i="2"/>
  <c r="AP109" i="2"/>
  <c r="V233" i="2"/>
  <c r="BL109" i="2"/>
  <c r="AL234" i="2"/>
  <c r="CC118" i="2"/>
  <c r="BT217" i="2"/>
  <c r="AW226" i="2"/>
  <c r="CC227" i="2"/>
  <c r="AF227" i="2"/>
  <c r="BM234" i="2"/>
  <c r="AY121" i="2"/>
  <c r="BX105" i="2"/>
  <c r="CF129" i="2"/>
  <c r="CO100" i="2"/>
  <c r="BX218" i="2"/>
  <c r="BA119" i="2"/>
  <c r="CG78" i="2"/>
  <c r="CJ221" i="2"/>
  <c r="AE119" i="2"/>
  <c r="BQ123" i="2"/>
  <c r="BN118" i="2"/>
  <c r="CL116" i="2"/>
  <c r="AT71" i="2"/>
  <c r="CO101" i="2"/>
  <c r="BL135" i="2"/>
  <c r="CE93" i="2"/>
  <c r="BJ89" i="2"/>
  <c r="AM80" i="2"/>
  <c r="BH87" i="2"/>
  <c r="BD87" i="2"/>
  <c r="U74" i="2"/>
  <c r="BO89" i="2"/>
  <c r="BW71" i="2"/>
  <c r="U119" i="2"/>
  <c r="L117" i="2"/>
  <c r="T54" i="2"/>
  <c r="CP107" i="2"/>
  <c r="BL107" i="2"/>
  <c r="AN98" i="2"/>
  <c r="AH94" i="2"/>
  <c r="CR116" i="2"/>
  <c r="BK103" i="2"/>
  <c r="BK54" i="2"/>
  <c r="CP173" i="2"/>
  <c r="AE146" i="2"/>
  <c r="N95" i="2"/>
  <c r="AJ71" i="2"/>
  <c r="BV59" i="2"/>
  <c r="BO145" i="2"/>
  <c r="CO51" i="2"/>
  <c r="AM85" i="2"/>
  <c r="Y71" i="2"/>
  <c r="BF57" i="2"/>
  <c r="BK36" i="2"/>
  <c r="CQ106" i="2"/>
  <c r="AM36" i="2"/>
  <c r="T43" i="2"/>
  <c r="CN32" i="2"/>
  <c r="BP173" i="2"/>
  <c r="BA58" i="2"/>
  <c r="BB61" i="2"/>
  <c r="BD43" i="2"/>
  <c r="Z142" i="2"/>
  <c r="U172" i="2"/>
  <c r="AL34" i="2"/>
  <c r="P62" i="2"/>
  <c r="CF163" i="2"/>
  <c r="AZ72" i="2"/>
  <c r="AQ70" i="2"/>
  <c r="AG62" i="2"/>
  <c r="BQ26" i="2"/>
  <c r="CS57" i="2"/>
  <c r="AM73" i="2"/>
  <c r="AH96" i="2"/>
  <c r="BX41" i="2"/>
  <c r="Q134" i="2"/>
  <c r="CA164" i="2"/>
  <c r="AH60" i="2"/>
  <c r="AD69" i="2"/>
  <c r="CO126" i="2"/>
  <c r="R170" i="2"/>
  <c r="BR108" i="2"/>
  <c r="AF46" i="2"/>
  <c r="AH49" i="2"/>
  <c r="AT159" i="2"/>
  <c r="BN173" i="2"/>
  <c r="CQ67" i="2"/>
  <c r="P42" i="2"/>
  <c r="CN50" i="2"/>
  <c r="BR163" i="2"/>
  <c r="BK139" i="2"/>
  <c r="CJ77" i="2"/>
  <c r="AO58" i="2"/>
  <c r="W79" i="2"/>
  <c r="AI57" i="2"/>
  <c r="Z50" i="2"/>
  <c r="S77" i="2"/>
  <c r="BI63" i="2"/>
  <c r="BY133" i="2"/>
  <c r="CJ35" i="2"/>
  <c r="CT36" i="2"/>
  <c r="Z26" i="2"/>
  <c r="BM127" i="2"/>
  <c r="Z93" i="2"/>
  <c r="CD37" i="2"/>
  <c r="AI75" i="2"/>
  <c r="BR173" i="2"/>
  <c r="N165" i="2"/>
  <c r="BN47" i="2"/>
  <c r="BC87" i="2"/>
  <c r="AG163" i="2"/>
  <c r="BR165" i="2"/>
  <c r="BG72" i="2"/>
  <c r="M33" i="2"/>
  <c r="BQ34" i="2"/>
  <c r="BR151" i="2"/>
  <c r="BN169" i="2"/>
  <c r="BK86" i="2"/>
  <c r="I58" i="2"/>
  <c r="W64" i="2"/>
  <c r="G222" i="2"/>
  <c r="EZ222" i="2" s="1"/>
  <c r="BX163" i="2"/>
  <c r="BQ33" i="2"/>
  <c r="AC44" i="2"/>
  <c r="CG36" i="2"/>
  <c r="Q166" i="2"/>
  <c r="AQ128" i="2"/>
  <c r="CP48" i="2"/>
  <c r="BO56" i="2"/>
  <c r="BI44" i="2"/>
  <c r="DC44" i="2" s="1"/>
  <c r="AO159" i="2"/>
  <c r="CK39" i="2"/>
  <c r="AI53" i="2"/>
  <c r="BZ162" i="2"/>
  <c r="BB37" i="2"/>
  <c r="BA75" i="2"/>
  <c r="AR39" i="2"/>
  <c r="AV81" i="2"/>
  <c r="BL132" i="2"/>
  <c r="AV82" i="2"/>
  <c r="AS41" i="2"/>
  <c r="AX67" i="2"/>
  <c r="J168" i="2"/>
  <c r="CI146" i="2"/>
  <c r="AM52" i="2"/>
  <c r="BJ51" i="2"/>
  <c r="BP38" i="2"/>
  <c r="BI103" i="2"/>
  <c r="CK104" i="2"/>
  <c r="BT122" i="2"/>
  <c r="AY85" i="2"/>
  <c r="CB47" i="2"/>
  <c r="AZ26" i="2"/>
  <c r="BC133" i="2"/>
  <c r="CH135" i="2"/>
  <c r="Q35" i="2"/>
  <c r="CP60" i="2"/>
  <c r="BO162" i="2"/>
  <c r="CN31" i="2"/>
  <c r="AG75" i="2"/>
  <c r="AP69" i="2"/>
  <c r="AW27" i="2"/>
  <c r="N166" i="2"/>
  <c r="AB163" i="2"/>
  <c r="CK65" i="2"/>
  <c r="BB57" i="2"/>
  <c r="CV57" i="2" s="1"/>
  <c r="AS159" i="2"/>
  <c r="BU170" i="2"/>
  <c r="CC113" i="2"/>
  <c r="AH40" i="2"/>
  <c r="AX131" i="2"/>
  <c r="CA43" i="2"/>
  <c r="N31" i="2"/>
  <c r="AH75" i="2"/>
  <c r="AR126" i="2"/>
  <c r="AT146" i="2"/>
  <c r="BH109" i="2"/>
  <c r="CR36" i="2"/>
  <c r="Q25" i="2"/>
  <c r="AZ57" i="2"/>
  <c r="CK120" i="2"/>
  <c r="BX77" i="2"/>
  <c r="BU40" i="2"/>
  <c r="BS44" i="2"/>
  <c r="AX134" i="2"/>
  <c r="AB56" i="2"/>
  <c r="BX44" i="2"/>
  <c r="P171" i="2"/>
  <c r="BJ43" i="2"/>
  <c r="AK90" i="2"/>
  <c r="AV30" i="2"/>
  <c r="BR71" i="2"/>
  <c r="T147" i="2"/>
  <c r="CK143" i="2"/>
  <c r="CI60" i="2"/>
  <c r="AH63" i="2"/>
  <c r="BW127" i="2"/>
  <c r="Y161" i="2"/>
  <c r="CH84" i="2"/>
  <c r="AG36" i="2"/>
  <c r="CJ30" i="2"/>
  <c r="J94" i="2"/>
  <c r="U118" i="2"/>
  <c r="BN90" i="2"/>
  <c r="BK44" i="2"/>
  <c r="AJ67" i="2"/>
  <c r="X137" i="2"/>
  <c r="AI147" i="2"/>
  <c r="N73" i="2"/>
  <c r="CQ49" i="2"/>
  <c r="BG165" i="2"/>
  <c r="CJ172" i="2"/>
  <c r="BG102" i="2"/>
  <c r="CK51" i="2"/>
  <c r="CH61" i="2"/>
  <c r="L171" i="2"/>
  <c r="AZ161" i="2"/>
  <c r="W32" i="2"/>
  <c r="BY68" i="2"/>
  <c r="BT134" i="2"/>
  <c r="BW161" i="2"/>
  <c r="W103" i="2"/>
  <c r="AD56" i="2"/>
  <c r="CF71" i="2"/>
  <c r="CP67" i="2"/>
  <c r="BO141" i="2"/>
  <c r="CG96" i="2"/>
  <c r="BS29" i="2"/>
  <c r="BE40" i="2"/>
  <c r="AG70" i="2"/>
  <c r="AX43" i="2"/>
  <c r="BP57" i="2"/>
  <c r="BK69" i="2"/>
  <c r="AM28" i="2"/>
  <c r="AP167" i="2"/>
  <c r="X83" i="2"/>
  <c r="M32" i="2"/>
  <c r="Y46" i="2"/>
  <c r="CP161" i="2"/>
  <c r="CI68" i="2"/>
  <c r="BL95" i="2"/>
  <c r="O37" i="2"/>
  <c r="BP54" i="2"/>
  <c r="BX160" i="2"/>
  <c r="CJ170" i="2"/>
  <c r="AU47" i="2"/>
  <c r="CH58" i="2"/>
  <c r="CK63" i="2"/>
  <c r="R168" i="2"/>
  <c r="BG100" i="2"/>
  <c r="O29" i="2"/>
  <c r="CL76" i="2"/>
  <c r="CM59" i="2"/>
  <c r="V150" i="2"/>
  <c r="BL96" i="2"/>
  <c r="AI41" i="2"/>
  <c r="T102" i="2"/>
  <c r="CP222" i="2"/>
  <c r="BE89" i="2"/>
  <c r="I34" i="2"/>
  <c r="CN49" i="2"/>
  <c r="BC140" i="2"/>
  <c r="AQ172" i="2"/>
  <c r="BH55" i="2"/>
  <c r="AI50" i="2"/>
  <c r="L27" i="2"/>
  <c r="W146" i="2"/>
  <c r="CN103" i="2"/>
  <c r="J88" i="2"/>
  <c r="CG56" i="2"/>
  <c r="U70" i="2"/>
  <c r="BA143" i="2"/>
  <c r="CR86" i="2"/>
  <c r="BJ53" i="2"/>
  <c r="BG34" i="2"/>
  <c r="G113" i="2"/>
  <c r="EZ113" i="2" s="1"/>
  <c r="AF164" i="2"/>
  <c r="V50" i="2"/>
  <c r="AS28" i="2"/>
  <c r="AZ139" i="2"/>
  <c r="J30" i="2"/>
  <c r="BD51" i="2"/>
  <c r="CR30" i="2"/>
  <c r="BL32" i="2"/>
  <c r="BT60" i="2"/>
  <c r="AJ145" i="2"/>
  <c r="AG45" i="2"/>
  <c r="CS49" i="2"/>
  <c r="AZ167" i="2"/>
  <c r="AA67" i="2"/>
  <c r="BV117" i="2"/>
  <c r="BO71" i="2"/>
  <c r="Z38" i="2"/>
  <c r="AO170" i="2"/>
  <c r="CB53" i="2"/>
  <c r="BN78" i="2"/>
  <c r="M57" i="2"/>
  <c r="CF46" i="2"/>
  <c r="G114" i="2"/>
  <c r="EZ114" i="2" s="1"/>
  <c r="BJ32" i="2"/>
  <c r="CC74" i="2"/>
  <c r="CJ33" i="2"/>
  <c r="BF142" i="2"/>
  <c r="AA168" i="2"/>
  <c r="CS87" i="2"/>
  <c r="I71" i="2"/>
  <c r="BY49" i="2"/>
  <c r="BY166" i="2"/>
  <c r="AH149" i="2"/>
  <c r="S59" i="2"/>
  <c r="AU55" i="2"/>
  <c r="P120" i="2"/>
  <c r="S109" i="2"/>
  <c r="BX107" i="2"/>
  <c r="CO80" i="2"/>
  <c r="AO54" i="2"/>
  <c r="CI28" i="2"/>
  <c r="AW151" i="2"/>
  <c r="AU106" i="2"/>
  <c r="AD57" i="2"/>
  <c r="AN57" i="2"/>
  <c r="CN146" i="2"/>
  <c r="BP165" i="2"/>
  <c r="AO53" i="2"/>
  <c r="BJ56" i="2"/>
  <c r="AP133" i="2"/>
  <c r="AU172" i="2"/>
  <c r="BK123" i="2"/>
  <c r="CK29" i="2"/>
  <c r="AQ67" i="2"/>
  <c r="AD168" i="2"/>
  <c r="K46" i="2"/>
  <c r="BV26" i="2"/>
  <c r="AH53" i="2"/>
  <c r="BQ143" i="2"/>
  <c r="CT170" i="2"/>
  <c r="AC226" i="2"/>
  <c r="CE27" i="2"/>
  <c r="AX64" i="2"/>
  <c r="H37" i="2"/>
  <c r="BV143" i="2"/>
  <c r="CS64" i="2"/>
  <c r="CJ42" i="2"/>
  <c r="AB42" i="2"/>
  <c r="BS161" i="2"/>
  <c r="Z35" i="2"/>
  <c r="O79" i="2"/>
  <c r="BU65" i="2"/>
  <c r="AX38" i="2"/>
  <c r="AF57" i="2"/>
  <c r="Z72" i="2"/>
  <c r="CK54" i="2"/>
  <c r="CD35" i="2"/>
  <c r="AW33" i="2"/>
  <c r="AR65" i="2"/>
  <c r="CL26" i="2"/>
  <c r="Y75" i="2"/>
  <c r="AF171" i="2"/>
  <c r="BF160" i="2"/>
  <c r="O65" i="2"/>
  <c r="Q43" i="2"/>
  <c r="BC31" i="2"/>
  <c r="BA148" i="2"/>
  <c r="CM147" i="2"/>
  <c r="BG81" i="2"/>
  <c r="Z66" i="2"/>
  <c r="W71" i="2"/>
  <c r="CH50" i="2"/>
  <c r="R98" i="2"/>
  <c r="J84" i="2"/>
  <c r="AT116" i="2"/>
  <c r="BZ57" i="2"/>
  <c r="AW35" i="2"/>
  <c r="BR162" i="2"/>
  <c r="BN40" i="2"/>
  <c r="CA54" i="2"/>
  <c r="H54" i="2"/>
  <c r="BD48" i="2"/>
  <c r="K59" i="2"/>
  <c r="BS75" i="2"/>
  <c r="CT31" i="2"/>
  <c r="BE159" i="2"/>
  <c r="BE168" i="2"/>
  <c r="M86" i="2"/>
  <c r="M30" i="2"/>
  <c r="CM146" i="2"/>
  <c r="J149" i="2"/>
  <c r="J97" i="2"/>
  <c r="BN43" i="2"/>
  <c r="BA46" i="2"/>
  <c r="AT26" i="2"/>
  <c r="J173" i="2"/>
  <c r="BO101" i="2"/>
  <c r="BG33" i="2"/>
  <c r="BU42" i="2"/>
  <c r="H28" i="2"/>
  <c r="AC162" i="2"/>
  <c r="AV33" i="2"/>
  <c r="CA97" i="2"/>
  <c r="BP161" i="2"/>
  <c r="CP148" i="2"/>
  <c r="AR94" i="2"/>
  <c r="BP46" i="2"/>
  <c r="CO58" i="2"/>
  <c r="Z131" i="2"/>
  <c r="AY169" i="2"/>
  <c r="CI70" i="2"/>
  <c r="AP56" i="2"/>
  <c r="CM48" i="2"/>
  <c r="P152" i="2"/>
  <c r="H39" i="2"/>
  <c r="CO41" i="2"/>
  <c r="CT77" i="2"/>
  <c r="BR140" i="2"/>
  <c r="BB144" i="2"/>
  <c r="CT112" i="2"/>
  <c r="N26" i="2"/>
  <c r="CG60" i="2"/>
  <c r="W144" i="2"/>
  <c r="AF131" i="2"/>
  <c r="BD105" i="2"/>
  <c r="J114" i="2"/>
  <c r="L101" i="2"/>
  <c r="AE83" i="2"/>
  <c r="O118" i="2"/>
  <c r="BV43" i="2"/>
  <c r="BQ65" i="2"/>
  <c r="G61" i="2"/>
  <c r="BG173" i="2"/>
  <c r="DA173" i="2" s="1"/>
  <c r="AB45" i="2"/>
  <c r="BT73" i="2"/>
  <c r="AO141" i="2"/>
  <c r="AS168" i="2"/>
  <c r="AJ122" i="2"/>
  <c r="CS103" i="2"/>
  <c r="BD49" i="2"/>
  <c r="AJ153" i="2"/>
  <c r="AJ50" i="2"/>
  <c r="P67" i="2"/>
  <c r="J65" i="2"/>
  <c r="AE34" i="2"/>
  <c r="BK148" i="2"/>
  <c r="AC71" i="2"/>
  <c r="AU78" i="2"/>
  <c r="CQ62" i="2"/>
  <c r="Q161" i="2"/>
  <c r="I134" i="2"/>
  <c r="BS90" i="2"/>
  <c r="CF74" i="2"/>
  <c r="BG142" i="2"/>
  <c r="DA142" i="2" s="1"/>
  <c r="Y171" i="2"/>
  <c r="BN56" i="2"/>
  <c r="AF73" i="2"/>
  <c r="CM150" i="2"/>
  <c r="BU131" i="2"/>
  <c r="BL97" i="2"/>
  <c r="X55" i="2"/>
  <c r="BB66" i="2"/>
  <c r="BY171" i="2"/>
  <c r="AD58" i="2"/>
  <c r="AY29" i="2"/>
  <c r="CH27" i="2"/>
  <c r="AX166" i="2"/>
  <c r="O148" i="2"/>
  <c r="AM145" i="2"/>
  <c r="BQ78" i="2"/>
  <c r="BC42" i="2"/>
  <c r="CN74" i="2"/>
  <c r="BU101" i="2"/>
  <c r="CC58" i="2"/>
  <c r="BX36" i="2"/>
  <c r="BF153" i="2"/>
  <c r="Q26" i="2"/>
  <c r="BT30" i="2"/>
  <c r="CA58" i="2"/>
  <c r="BD126" i="2"/>
  <c r="AN122" i="2"/>
  <c r="U69" i="2"/>
  <c r="BN222" i="2"/>
  <c r="AQ81" i="2"/>
  <c r="AT39" i="2"/>
  <c r="T68" i="2"/>
  <c r="T148" i="2"/>
  <c r="CJ100" i="2"/>
  <c r="BX37" i="2"/>
  <c r="T81" i="2"/>
  <c r="CP167" i="2"/>
  <c r="CC146" i="2"/>
  <c r="AW124" i="2"/>
  <c r="BX50" i="2"/>
  <c r="AQ69" i="2"/>
  <c r="I31" i="2"/>
  <c r="AR172" i="2"/>
  <c r="AW64" i="2"/>
  <c r="Z36" i="2"/>
  <c r="BQ146" i="2"/>
  <c r="CL160" i="2"/>
  <c r="AN102" i="2"/>
  <c r="K34" i="2"/>
  <c r="CF93" i="2"/>
  <c r="CN164" i="2"/>
  <c r="CT137" i="2"/>
  <c r="BG31" i="2"/>
  <c r="AG28" i="2"/>
  <c r="BU48" i="2"/>
  <c r="AB169" i="2"/>
  <c r="R111" i="2"/>
  <c r="BT46" i="2"/>
  <c r="BZ67" i="2"/>
  <c r="CB140" i="2"/>
  <c r="CL152" i="2"/>
  <c r="AG73" i="2"/>
  <c r="AY42" i="2"/>
  <c r="R31" i="2"/>
  <c r="AY147" i="2"/>
  <c r="O33" i="2"/>
  <c r="Z37" i="2"/>
  <c r="AX30" i="2"/>
  <c r="BY37" i="2"/>
  <c r="I152" i="2"/>
  <c r="BK110" i="2"/>
  <c r="BL66" i="2"/>
  <c r="AR42" i="2"/>
  <c r="CM168" i="2"/>
  <c r="S131" i="2"/>
  <c r="BC71" i="2"/>
  <c r="CJ65" i="2"/>
  <c r="J44" i="2"/>
  <c r="CJ34" i="2"/>
  <c r="BX142" i="2"/>
  <c r="BF46" i="2"/>
  <c r="CB89" i="2"/>
  <c r="AT96" i="2"/>
  <c r="AI104" i="2"/>
  <c r="CB95" i="2"/>
  <c r="Y105" i="2"/>
  <c r="P33" i="2"/>
  <c r="AZ143" i="2"/>
  <c r="BL131" i="2"/>
  <c r="AH46" i="2"/>
  <c r="K47" i="2"/>
  <c r="AI158" i="2"/>
  <c r="CC149" i="2"/>
  <c r="AP87" i="2"/>
  <c r="AW51" i="2"/>
  <c r="P84" i="2"/>
  <c r="BQ147" i="2"/>
  <c r="AR167" i="2"/>
  <c r="AF85" i="2"/>
  <c r="CJ79" i="2"/>
  <c r="CO168" i="2"/>
  <c r="BM151" i="2"/>
  <c r="N93" i="2"/>
  <c r="BX40" i="2"/>
  <c r="BP42" i="2"/>
  <c r="BY26" i="2"/>
  <c r="CH92" i="2"/>
  <c r="BP44" i="2"/>
  <c r="CM36" i="2"/>
  <c r="G101" i="2"/>
  <c r="EZ101" i="2" s="1"/>
  <c r="AB143" i="2"/>
  <c r="CE76" i="2"/>
  <c r="R34" i="2"/>
  <c r="P166" i="2"/>
  <c r="AX159" i="2"/>
  <c r="BO97" i="2"/>
  <c r="K95" i="2"/>
  <c r="CQ32" i="2"/>
  <c r="AM30" i="2"/>
  <c r="CT52" i="2"/>
  <c r="CD49" i="2"/>
  <c r="CO74" i="2"/>
  <c r="AJ72" i="2"/>
  <c r="CC62" i="2"/>
  <c r="BG132" i="2"/>
  <c r="BE33" i="2"/>
  <c r="H76" i="2"/>
  <c r="CO152" i="2"/>
  <c r="AV41" i="2"/>
  <c r="CR124" i="2"/>
  <c r="AH55" i="2"/>
  <c r="U29" i="2"/>
  <c r="AB170" i="2"/>
  <c r="AX152" i="2"/>
  <c r="BM55" i="2"/>
  <c r="AA45" i="2"/>
  <c r="CI157" i="2"/>
  <c r="AM90" i="2"/>
  <c r="AL116" i="2"/>
  <c r="CB66" i="2"/>
  <c r="AK46" i="2"/>
  <c r="BO158" i="2"/>
  <c r="BR148" i="2"/>
  <c r="X96" i="2"/>
  <c r="BS69" i="2"/>
  <c r="AG34" i="2"/>
  <c r="BE148" i="2"/>
  <c r="BI168" i="2"/>
  <c r="BQ87" i="2"/>
  <c r="AU71" i="2"/>
  <c r="AQ66" i="2"/>
  <c r="AJ131" i="2"/>
  <c r="AV117" i="2"/>
  <c r="AE55" i="2"/>
  <c r="BE27" i="2"/>
  <c r="AC43" i="2"/>
  <c r="BK126" i="2"/>
  <c r="BH75" i="2"/>
  <c r="DB75" i="2" s="1"/>
  <c r="EV76" i="2" s="1"/>
  <c r="AW53" i="2"/>
  <c r="S27" i="2"/>
  <c r="BK142" i="2"/>
  <c r="K28" i="2"/>
  <c r="S35" i="2"/>
  <c r="AZ37" i="2"/>
  <c r="T134" i="2"/>
  <c r="BX152" i="2"/>
  <c r="N80" i="2"/>
  <c r="X47" i="2"/>
  <c r="AW43" i="2"/>
  <c r="P63" i="2"/>
  <c r="W55" i="2"/>
  <c r="AS117" i="2"/>
  <c r="AR60" i="2"/>
  <c r="Z31" i="2"/>
  <c r="AG158" i="2"/>
  <c r="BY44" i="2"/>
  <c r="U60" i="2"/>
  <c r="AX74" i="2"/>
  <c r="CK172" i="2"/>
  <c r="Y138" i="2"/>
  <c r="BA93" i="2"/>
  <c r="CE55" i="2"/>
  <c r="AK52" i="2"/>
  <c r="CC153" i="2"/>
  <c r="CH149" i="2"/>
  <c r="AG219" i="2"/>
  <c r="AV57" i="2"/>
  <c r="BX39" i="2"/>
  <c r="AR134" i="2"/>
  <c r="BV133" i="2"/>
  <c r="BJ39" i="2"/>
  <c r="W27" i="2"/>
  <c r="CN89" i="2"/>
  <c r="AJ85" i="2"/>
  <c r="AY117" i="2"/>
  <c r="AN89" i="2"/>
  <c r="CK40" i="2"/>
  <c r="CT144" i="2"/>
  <c r="CQ132" i="2"/>
  <c r="Z95" i="2"/>
  <c r="BG69" i="2"/>
  <c r="BF83" i="2"/>
  <c r="CZ83" i="2" s="1"/>
  <c r="ET84" i="2" s="1"/>
  <c r="G163" i="2"/>
  <c r="EZ163" i="2" s="1"/>
  <c r="BR147" i="2"/>
  <c r="AB78" i="2"/>
  <c r="AT43" i="2"/>
  <c r="AI25" i="2"/>
  <c r="BB75" i="2"/>
  <c r="CL78" i="2"/>
  <c r="CF60" i="2"/>
  <c r="CJ57" i="2"/>
  <c r="CO59" i="2"/>
  <c r="BK164" i="2"/>
  <c r="W110" i="2"/>
  <c r="W51" i="2"/>
  <c r="AG58" i="2"/>
  <c r="AL171" i="2"/>
  <c r="BW135" i="2"/>
  <c r="O116" i="2"/>
  <c r="CI119" i="2"/>
  <c r="CT96" i="2"/>
  <c r="J129" i="2"/>
  <c r="BE100" i="2"/>
  <c r="CJ220" i="2"/>
  <c r="AQ116" i="2"/>
  <c r="BH216" i="2"/>
  <c r="DB216" i="2" s="1"/>
  <c r="BO116" i="2"/>
  <c r="BD222" i="2"/>
  <c r="BW227" i="2"/>
  <c r="BN135" i="2"/>
  <c r="BF123" i="2"/>
  <c r="CZ123" i="2" s="1"/>
  <c r="ET124" i="2" s="1"/>
  <c r="W111" i="2"/>
  <c r="CM98" i="2"/>
  <c r="AW232" i="2"/>
  <c r="AA120" i="2"/>
  <c r="BB120" i="2"/>
  <c r="BK118" i="2"/>
  <c r="BJ105" i="2"/>
  <c r="J93" i="2"/>
  <c r="AQ83" i="2"/>
  <c r="CH117" i="2"/>
  <c r="Z99" i="2"/>
  <c r="AU86" i="2"/>
  <c r="BT76" i="2"/>
  <c r="BC215" i="2"/>
  <c r="CP59" i="2"/>
  <c r="K101" i="2"/>
  <c r="BL108" i="2"/>
  <c r="BH110" i="2"/>
  <c r="CT108" i="2"/>
  <c r="AW115" i="2"/>
  <c r="Q90" i="2"/>
  <c r="BX87" i="2"/>
  <c r="AP123" i="2"/>
  <c r="BR89" i="2"/>
  <c r="BI135" i="2"/>
  <c r="AS109" i="2"/>
  <c r="CO125" i="2"/>
  <c r="W59" i="2"/>
  <c r="AB71" i="2"/>
  <c r="AH36" i="2"/>
  <c r="CP35" i="2"/>
  <c r="AQ53" i="2"/>
  <c r="AB158" i="2"/>
  <c r="AR128" i="2"/>
  <c r="L58" i="2"/>
  <c r="BY82" i="2"/>
  <c r="CF152" i="2"/>
  <c r="CD131" i="2"/>
  <c r="CJ61" i="2"/>
  <c r="CD58" i="2"/>
  <c r="AG53" i="2"/>
  <c r="BF173" i="2"/>
  <c r="AQ214" i="2"/>
  <c r="BD63" i="2"/>
  <c r="AE31" i="2"/>
  <c r="BA127" i="2"/>
  <c r="AM158" i="2"/>
  <c r="CP91" i="2"/>
  <c r="BB30" i="2"/>
  <c r="CE59" i="2"/>
  <c r="BP148" i="2"/>
  <c r="O131" i="2"/>
  <c r="CT53" i="2"/>
  <c r="S45" i="2"/>
  <c r="CT160" i="2"/>
  <c r="AS164" i="2"/>
  <c r="BX80" i="2"/>
  <c r="CL68" i="2"/>
  <c r="BT93" i="2"/>
  <c r="BO143" i="2"/>
  <c r="Q148" i="2"/>
  <c r="CJ36" i="2"/>
  <c r="BW36" i="2"/>
  <c r="AO173" i="2"/>
  <c r="AQ144" i="2"/>
  <c r="CR90" i="2"/>
  <c r="BY32" i="2"/>
  <c r="CJ43" i="2"/>
  <c r="BZ62" i="2"/>
  <c r="CD148" i="2"/>
  <c r="AG92" i="2"/>
  <c r="BL73" i="2"/>
  <c r="AG65" i="2"/>
  <c r="BY146" i="2"/>
  <c r="BX137" i="2"/>
  <c r="AY39" i="2"/>
  <c r="N64" i="2"/>
  <c r="BI166" i="2"/>
  <c r="N167" i="2"/>
  <c r="AQ113" i="2"/>
  <c r="BR76" i="2"/>
  <c r="Q101" i="2"/>
  <c r="BQ96" i="2"/>
  <c r="AW32" i="2"/>
  <c r="AO71" i="2"/>
  <c r="CA147" i="2"/>
  <c r="O164" i="2"/>
  <c r="BW65" i="2"/>
  <c r="BD32" i="2"/>
  <c r="BA71" i="2"/>
  <c r="CS42" i="2"/>
  <c r="T51" i="2"/>
  <c r="L74" i="2"/>
  <c r="X49" i="2"/>
  <c r="BX161" i="2"/>
  <c r="Q169" i="2"/>
  <c r="BO44" i="2"/>
  <c r="CR56" i="2"/>
  <c r="BG147" i="2"/>
  <c r="BV53" i="2"/>
  <c r="BV100" i="2"/>
  <c r="L56" i="2"/>
  <c r="CO36" i="2"/>
  <c r="CA25" i="2"/>
  <c r="AE41" i="2"/>
  <c r="N71" i="2"/>
  <c r="AF65" i="2"/>
  <c r="CB39" i="2"/>
  <c r="AK29" i="2"/>
  <c r="K159" i="2"/>
  <c r="Z68" i="2"/>
  <c r="AI32" i="2"/>
  <c r="Z140" i="2"/>
  <c r="BP150" i="2"/>
  <c r="Z96" i="2"/>
  <c r="H69" i="2"/>
  <c r="BZ60" i="2"/>
  <c r="BN146" i="2"/>
  <c r="BB173" i="2"/>
  <c r="BW34" i="2"/>
  <c r="BH64" i="2"/>
  <c r="BB160" i="2"/>
  <c r="O137" i="2"/>
  <c r="BN74" i="2"/>
  <c r="BE30" i="2"/>
  <c r="CN68" i="2"/>
  <c r="BP172" i="2"/>
  <c r="BK49" i="2"/>
  <c r="H61" i="2"/>
  <c r="AF31" i="2"/>
  <c r="AN68" i="2"/>
  <c r="BC52" i="2"/>
  <c r="V45" i="2"/>
  <c r="CT65" i="2"/>
  <c r="BA165" i="2"/>
  <c r="CR114" i="2"/>
  <c r="BV94" i="2"/>
  <c r="CJ63" i="2"/>
  <c r="AJ52" i="2"/>
  <c r="CJ127" i="2"/>
  <c r="AW143" i="2"/>
  <c r="U83" i="2"/>
  <c r="CE50" i="2"/>
  <c r="BN61" i="2"/>
  <c r="BI150" i="2"/>
  <c r="O173" i="2"/>
  <c r="BW51" i="2"/>
  <c r="AJ53" i="2"/>
  <c r="CM31" i="2"/>
  <c r="CJ59" i="2"/>
  <c r="BU50" i="2"/>
  <c r="CG47" i="2"/>
  <c r="AL32" i="2"/>
  <c r="CJ39" i="2"/>
  <c r="G40" i="2"/>
  <c r="AL103" i="2"/>
  <c r="BQ43" i="2"/>
  <c r="CM80" i="2"/>
  <c r="AK133" i="2"/>
  <c r="BZ149" i="2"/>
  <c r="CP45" i="2"/>
  <c r="X58" i="2"/>
  <c r="M160" i="2"/>
  <c r="Q42" i="2"/>
  <c r="N111" i="2"/>
  <c r="BY89" i="2"/>
  <c r="K52" i="2"/>
  <c r="AO149" i="2"/>
  <c r="BW138" i="2"/>
  <c r="BC101" i="2"/>
  <c r="BU64" i="2"/>
  <c r="P32" i="2"/>
  <c r="G111" i="2"/>
  <c r="EZ111" i="2" s="1"/>
  <c r="Q158" i="2"/>
  <c r="BR44" i="2"/>
  <c r="AV64" i="2"/>
  <c r="AX168" i="2"/>
  <c r="CH144" i="2"/>
  <c r="CI106" i="2"/>
  <c r="BS52" i="2"/>
  <c r="BC45" i="2"/>
  <c r="CN160" i="2"/>
  <c r="AR57" i="2"/>
  <c r="BT55" i="2"/>
  <c r="BZ42" i="2"/>
  <c r="BA142" i="2"/>
  <c r="BQ165" i="2"/>
  <c r="AJ77" i="2"/>
  <c r="BA59" i="2"/>
  <c r="Y111" i="2"/>
  <c r="AY115" i="2"/>
  <c r="CS100" i="2"/>
  <c r="AU54" i="2"/>
  <c r="V44" i="2"/>
  <c r="CR65" i="2"/>
  <c r="BE133" i="2"/>
  <c r="BL138" i="2"/>
  <c r="CR38" i="2"/>
  <c r="BG40" i="2"/>
  <c r="BJ151" i="2"/>
  <c r="BO131" i="2"/>
  <c r="CP81" i="2"/>
  <c r="BC41" i="2"/>
  <c r="BD64" i="2"/>
  <c r="H132" i="2"/>
  <c r="W41" i="2"/>
  <c r="L54" i="2"/>
  <c r="AD41" i="2"/>
  <c r="BI145" i="2"/>
  <c r="CA53" i="2"/>
  <c r="AE113" i="2"/>
  <c r="CF67" i="2"/>
  <c r="BE58" i="2"/>
  <c r="BT147" i="2"/>
  <c r="CP165" i="2"/>
  <c r="H91" i="2"/>
  <c r="BM62" i="2"/>
  <c r="H98" i="2"/>
  <c r="AB147" i="2"/>
  <c r="AE137" i="2"/>
  <c r="CE53" i="2"/>
  <c r="P59" i="2"/>
  <c r="X138" i="2"/>
  <c r="X72" i="2"/>
  <c r="Z101" i="2"/>
  <c r="BN25" i="2"/>
  <c r="CE62" i="2"/>
  <c r="AM147" i="2"/>
  <c r="CJ142" i="2"/>
  <c r="AJ70" i="2"/>
  <c r="CB45" i="2"/>
  <c r="BJ46" i="2"/>
  <c r="O145" i="2"/>
  <c r="BU37" i="2"/>
  <c r="BZ32" i="2"/>
  <c r="CL60" i="2"/>
  <c r="AP137" i="2"/>
  <c r="AM173" i="2"/>
  <c r="Y97" i="2"/>
  <c r="Z86" i="2"/>
  <c r="J31" i="2"/>
  <c r="CQ146" i="2"/>
  <c r="BL163" i="2"/>
  <c r="CC60" i="2"/>
  <c r="BI94" i="2"/>
  <c r="O107" i="2"/>
  <c r="CQ95" i="2"/>
  <c r="BF77" i="2"/>
  <c r="CC29" i="2"/>
  <c r="AT40" i="2"/>
  <c r="CS165" i="2"/>
  <c r="Z126" i="2"/>
  <c r="CO72" i="2"/>
  <c r="AS50" i="2"/>
  <c r="J138" i="2"/>
  <c r="BK66" i="2"/>
  <c r="CJ113" i="2"/>
  <c r="AC60" i="2"/>
  <c r="V58" i="2"/>
  <c r="BF149" i="2"/>
  <c r="CL147" i="2"/>
  <c r="N76" i="2"/>
  <c r="BO49" i="2"/>
  <c r="AY53" i="2"/>
  <c r="CC133" i="2"/>
  <c r="CA60" i="2"/>
  <c r="BY33" i="2"/>
  <c r="CN70" i="2"/>
  <c r="G68" i="2"/>
  <c r="EZ68" i="2" s="1"/>
  <c r="L134" i="2"/>
  <c r="BJ121" i="2"/>
  <c r="I73" i="2"/>
  <c r="CG55" i="2"/>
  <c r="CM158" i="2"/>
  <c r="AM26" i="2"/>
  <c r="AA69" i="2"/>
  <c r="CG72" i="2"/>
  <c r="BM164" i="2"/>
  <c r="BY172" i="2"/>
  <c r="AF93" i="2"/>
  <c r="AK41" i="2"/>
  <c r="BI72" i="2"/>
  <c r="Q131" i="2"/>
  <c r="Q172" i="2"/>
  <c r="BN53" i="2"/>
  <c r="BG53" i="2"/>
  <c r="BO69" i="2"/>
  <c r="BT161" i="2"/>
  <c r="CL127" i="2"/>
  <c r="T75" i="2"/>
  <c r="CF61" i="2"/>
  <c r="CG168" i="2"/>
  <c r="BD139" i="2"/>
  <c r="CX139" i="2" s="1"/>
  <c r="BK79" i="2"/>
  <c r="AP57" i="2"/>
  <c r="CR76" i="2"/>
  <c r="AT35" i="2"/>
  <c r="N159" i="2"/>
  <c r="AM53" i="2"/>
  <c r="BS53" i="2"/>
  <c r="AQ75" i="2"/>
  <c r="V77" i="2"/>
  <c r="O114" i="2"/>
  <c r="AS48" i="2"/>
  <c r="CM71" i="2"/>
  <c r="CC137" i="2"/>
  <c r="AP30" i="2"/>
  <c r="BF95" i="2"/>
  <c r="BW76" i="2"/>
  <c r="P39" i="2"/>
  <c r="K151" i="2"/>
  <c r="T82" i="2"/>
  <c r="BU46" i="2"/>
  <c r="AZ46" i="2"/>
  <c r="BQ32" i="2"/>
  <c r="BC158" i="2"/>
  <c r="V73" i="2"/>
  <c r="AY43" i="2"/>
  <c r="CS45" i="2"/>
  <c r="AX167" i="2"/>
  <c r="M134" i="2"/>
  <c r="AL49" i="2"/>
  <c r="CF43" i="2"/>
  <c r="CR168" i="2"/>
  <c r="CM153" i="2"/>
  <c r="W76" i="2"/>
  <c r="AT75" i="2"/>
  <c r="AR66" i="2"/>
  <c r="AE158" i="2"/>
  <c r="CP168" i="2"/>
  <c r="AJ33" i="2"/>
  <c r="J62" i="2"/>
  <c r="I64" i="2"/>
  <c r="BH133" i="2"/>
  <c r="CG97" i="2"/>
  <c r="W31" i="2"/>
  <c r="Y35" i="2"/>
  <c r="G95" i="2"/>
  <c r="EZ95" i="2" s="1"/>
  <c r="T164" i="2"/>
  <c r="H130" i="2"/>
  <c r="AU64" i="2"/>
  <c r="BJ25" i="2"/>
  <c r="BV127" i="2"/>
  <c r="BV168" i="2"/>
  <c r="M52" i="2"/>
  <c r="CN39" i="2"/>
  <c r="G37" i="2"/>
  <c r="BS26" i="2"/>
  <c r="BQ94" i="2"/>
  <c r="CH38" i="2"/>
  <c r="R45" i="2"/>
  <c r="BW152" i="2"/>
  <c r="CT59" i="2"/>
  <c r="S78" i="2"/>
  <c r="AO89" i="2"/>
  <c r="BY52" i="2"/>
  <c r="AL95" i="2"/>
  <c r="AK73" i="2"/>
  <c r="BY219" i="2"/>
  <c r="BL91" i="2"/>
  <c r="L69" i="2"/>
  <c r="W80" i="2"/>
  <c r="BE145" i="2"/>
  <c r="S144" i="2"/>
  <c r="X30" i="2"/>
  <c r="BG75" i="2"/>
  <c r="BC152" i="2"/>
  <c r="CW152" i="2" s="1"/>
  <c r="AR139" i="2"/>
  <c r="AB80" i="2"/>
  <c r="U55" i="2"/>
  <c r="P25" i="2"/>
  <c r="CL144" i="2"/>
  <c r="BQ39" i="2"/>
  <c r="CN25" i="2"/>
  <c r="AN30" i="2"/>
  <c r="K75" i="2"/>
  <c r="BY138" i="2"/>
  <c r="AV98" i="2"/>
  <c r="BY48" i="2"/>
  <c r="BL84" i="2"/>
  <c r="O58" i="2"/>
  <c r="CS153" i="2"/>
  <c r="AJ74" i="2"/>
  <c r="AG47" i="2"/>
  <c r="AH38" i="2"/>
  <c r="V159" i="2"/>
  <c r="BH68" i="2"/>
  <c r="S32" i="2"/>
  <c r="CN30" i="2"/>
  <c r="BF147" i="2"/>
  <c r="CL37" i="2"/>
  <c r="W124" i="2"/>
  <c r="J52" i="2"/>
  <c r="K25" i="2"/>
  <c r="BO161" i="2"/>
  <c r="R173" i="2"/>
  <c r="AQ43" i="2"/>
  <c r="V47" i="2"/>
  <c r="CS138" i="2"/>
  <c r="BM160" i="2"/>
  <c r="CL137" i="2"/>
  <c r="BH93" i="2"/>
  <c r="CE48" i="2"/>
  <c r="M145" i="2"/>
  <c r="I137" i="2"/>
  <c r="X81" i="2"/>
  <c r="BP52" i="2"/>
  <c r="AK76" i="2"/>
  <c r="L167" i="2"/>
  <c r="AX170" i="2"/>
  <c r="AI35" i="2"/>
  <c r="AY90" i="2"/>
  <c r="S93" i="2"/>
  <c r="U221" i="2"/>
  <c r="N98" i="2"/>
  <c r="AV35" i="2"/>
  <c r="CF38" i="2"/>
  <c r="N160" i="2"/>
  <c r="AW50" i="2"/>
  <c r="AY50" i="2"/>
  <c r="J55" i="2"/>
  <c r="AC166" i="2"/>
  <c r="H171" i="2"/>
  <c r="CF79" i="2"/>
  <c r="BO46" i="2"/>
  <c r="BB43" i="2"/>
  <c r="AM164" i="2"/>
  <c r="AU143" i="2"/>
  <c r="AF37" i="2"/>
  <c r="BX61" i="2"/>
  <c r="P159" i="2"/>
  <c r="CO172" i="2"/>
  <c r="AA100" i="2"/>
  <c r="CK68" i="2"/>
  <c r="I79" i="2"/>
  <c r="AP34" i="2"/>
  <c r="AJ142" i="2"/>
  <c r="M76" i="2"/>
  <c r="BK75" i="2"/>
  <c r="R54" i="2"/>
  <c r="J76" i="2"/>
  <c r="S41" i="2"/>
  <c r="AP38" i="2"/>
  <c r="BM52" i="2"/>
  <c r="G67" i="2"/>
  <c r="EZ67" i="2" s="1"/>
  <c r="CO48" i="2"/>
  <c r="BM130" i="2"/>
  <c r="M45" i="2"/>
  <c r="T67" i="2"/>
  <c r="U26" i="2"/>
  <c r="L160" i="2"/>
  <c r="BY75" i="2"/>
  <c r="BC44" i="2"/>
  <c r="BN150" i="2"/>
  <c r="AQ173" i="2"/>
  <c r="BV77" i="2"/>
  <c r="AC45" i="2"/>
  <c r="BH50" i="2"/>
  <c r="CL31" i="2"/>
  <c r="V163" i="2"/>
  <c r="CS92" i="2"/>
  <c r="BV48" i="2"/>
  <c r="Y76" i="2"/>
  <c r="AL131" i="2"/>
  <c r="AW145" i="2"/>
  <c r="AH59" i="2"/>
  <c r="CC42" i="2"/>
  <c r="AI173" i="2"/>
  <c r="CH96" i="2"/>
  <c r="AH232" i="2"/>
  <c r="BH52" i="2"/>
  <c r="Q38" i="2"/>
  <c r="BK159" i="2"/>
  <c r="BJ152" i="2"/>
  <c r="T96" i="2"/>
  <c r="BG83" i="2"/>
  <c r="CN47" i="2"/>
  <c r="Z172" i="2"/>
  <c r="BY170" i="2"/>
  <c r="CS105" i="2"/>
  <c r="AB43" i="2"/>
  <c r="BP37" i="2"/>
  <c r="BN132" i="2"/>
  <c r="AN123" i="2"/>
  <c r="I36" i="2"/>
  <c r="AH43" i="2"/>
  <c r="AC69" i="2"/>
  <c r="CG57" i="2"/>
  <c r="CK67" i="2"/>
  <c r="BU78" i="2"/>
  <c r="Y29" i="2"/>
  <c r="BK59" i="2"/>
  <c r="N137" i="2"/>
  <c r="V83" i="2"/>
  <c r="CH33" i="2"/>
  <c r="BS150" i="2"/>
  <c r="BL99" i="2"/>
  <c r="AD27" i="2"/>
  <c r="O77" i="2"/>
  <c r="AW147" i="2"/>
  <c r="CS27" i="2"/>
  <c r="BO35" i="2"/>
  <c r="S64" i="2"/>
  <c r="O49" i="2"/>
  <c r="CK57" i="2"/>
  <c r="AD169" i="2"/>
  <c r="CL72" i="2"/>
  <c r="J53" i="2"/>
  <c r="AG161" i="2"/>
  <c r="AD126" i="2"/>
  <c r="CM99" i="2"/>
  <c r="BU32" i="2"/>
  <c r="BC34" i="2"/>
  <c r="AB64" i="2"/>
  <c r="AK127" i="2"/>
  <c r="CM43" i="2"/>
  <c r="AU30" i="2"/>
  <c r="BW172" i="2"/>
  <c r="AG173" i="2"/>
  <c r="CH100" i="2"/>
  <c r="CE25" i="2"/>
  <c r="BK98" i="2"/>
  <c r="BI88" i="2"/>
  <c r="CP121" i="2"/>
  <c r="AA125" i="2"/>
  <c r="R47" i="2"/>
  <c r="AN35" i="2"/>
  <c r="CR26" i="2"/>
  <c r="AW73" i="2"/>
  <c r="BZ41" i="2"/>
  <c r="AV37" i="2"/>
  <c r="CQ27" i="2"/>
  <c r="CG58" i="2"/>
  <c r="BB82" i="2"/>
  <c r="CV82" i="2" s="1"/>
  <c r="EJ83" i="2" s="1"/>
  <c r="CD74" i="2"/>
  <c r="CQ46" i="2"/>
  <c r="T152" i="2"/>
  <c r="X133" i="2"/>
  <c r="BI36" i="2"/>
  <c r="BA50" i="2"/>
  <c r="CJ37" i="2"/>
  <c r="AK112" i="2"/>
  <c r="AX46" i="2"/>
  <c r="AB25" i="2"/>
  <c r="AD139" i="2"/>
  <c r="CR132" i="2"/>
  <c r="BZ65" i="2"/>
  <c r="BA70" i="2"/>
  <c r="AM42" i="2"/>
  <c r="AN160" i="2"/>
  <c r="AQ168" i="2"/>
  <c r="BS28" i="2"/>
  <c r="Z28" i="2"/>
  <c r="AM49" i="2"/>
  <c r="AB150" i="2"/>
  <c r="BU52" i="2"/>
  <c r="T32" i="2"/>
  <c r="U36" i="2"/>
  <c r="U162" i="2"/>
  <c r="G80" i="2"/>
  <c r="EZ80" i="2" s="1"/>
  <c r="CO25" i="2"/>
  <c r="J39" i="2"/>
  <c r="I163" i="2"/>
  <c r="CR165" i="2"/>
  <c r="AE134" i="2"/>
  <c r="AT79" i="2"/>
  <c r="BE44" i="2"/>
  <c r="CC143" i="2"/>
  <c r="AE133" i="2"/>
  <c r="CB124" i="2"/>
  <c r="AC36" i="2"/>
  <c r="BQ66" i="2"/>
  <c r="BY40" i="2"/>
  <c r="BH26" i="2"/>
  <c r="BM83" i="2"/>
  <c r="BA96" i="2"/>
  <c r="AQ82" i="2"/>
  <c r="CL123" i="2"/>
  <c r="H43" i="2"/>
  <c r="BN55" i="2"/>
  <c r="AT32" i="2"/>
  <c r="BX56" i="2"/>
  <c r="BI107" i="2"/>
  <c r="BP53" i="2"/>
  <c r="Y85" i="2"/>
  <c r="G53" i="2"/>
  <c r="BR138" i="2"/>
  <c r="BN79" i="2"/>
  <c r="BJ40" i="2"/>
  <c r="BV45" i="2"/>
  <c r="P158" i="2"/>
  <c r="BT81" i="2"/>
  <c r="CR62" i="2"/>
  <c r="AS59" i="2"/>
  <c r="AY141" i="2"/>
  <c r="K140" i="2"/>
  <c r="AQ130" i="2"/>
  <c r="BH41" i="2"/>
  <c r="BC56" i="2"/>
  <c r="AJ44" i="2"/>
  <c r="BY30" i="2"/>
  <c r="P89" i="2"/>
  <c r="BV40" i="2"/>
  <c r="CM165" i="2"/>
  <c r="BO126" i="2"/>
  <c r="AG108" i="2"/>
  <c r="CB65" i="2"/>
  <c r="CB50" i="2"/>
  <c r="G120" i="2"/>
  <c r="EZ120" i="2" s="1"/>
  <c r="BP164" i="2"/>
  <c r="BV95" i="2"/>
  <c r="U33" i="2"/>
  <c r="AF56" i="2"/>
  <c r="BB133" i="2"/>
  <c r="CV133" i="2" s="1"/>
  <c r="U167" i="2"/>
  <c r="BF63" i="2"/>
  <c r="BO30" i="2"/>
  <c r="BU158" i="2"/>
  <c r="L148" i="2"/>
  <c r="AK104" i="2"/>
  <c r="AT83" i="2"/>
  <c r="BY36" i="2"/>
  <c r="AT165" i="2"/>
  <c r="BL30" i="2"/>
  <c r="AU90" i="2"/>
  <c r="CG27" i="2"/>
  <c r="BQ27" i="2"/>
  <c r="L147" i="2"/>
  <c r="AG33" i="2"/>
  <c r="CD51" i="2"/>
  <c r="CO85" i="2"/>
  <c r="AQ118" i="2"/>
  <c r="L62" i="2"/>
  <c r="BZ99" i="2"/>
  <c r="CP58" i="2"/>
  <c r="AV60" i="2"/>
  <c r="AY32" i="2"/>
  <c r="AE32" i="2"/>
  <c r="BC157" i="2"/>
  <c r="CM38" i="2"/>
  <c r="AM54" i="2"/>
  <c r="W171" i="2"/>
  <c r="CL151" i="2"/>
  <c r="AE35" i="2"/>
  <c r="I60" i="2"/>
  <c r="AF141" i="2"/>
  <c r="AE144" i="2"/>
  <c r="Z97" i="2"/>
  <c r="CC32" i="2"/>
  <c r="AJ56" i="2"/>
  <c r="CD122" i="2"/>
  <c r="AP221" i="2"/>
  <c r="BY102" i="2"/>
  <c r="BN98" i="2"/>
  <c r="BB226" i="2"/>
  <c r="CV226" i="2" s="1"/>
  <c r="CB130" i="2"/>
  <c r="J231" i="2"/>
  <c r="CO217" i="2"/>
  <c r="X113" i="2"/>
  <c r="CG116" i="2"/>
  <c r="AP222" i="2"/>
  <c r="AD102" i="2"/>
  <c r="AI223" i="2"/>
  <c r="CM90" i="2"/>
  <c r="AU102" i="2"/>
  <c r="CB80" i="2"/>
  <c r="CA217" i="2"/>
  <c r="AH72" i="2"/>
  <c r="AQ157" i="2"/>
  <c r="CI129" i="2"/>
  <c r="AB76" i="2"/>
  <c r="CS218" i="2"/>
  <c r="AD114" i="2"/>
  <c r="M90" i="2"/>
  <c r="AJ92" i="2"/>
  <c r="L92" i="2"/>
  <c r="CD72" i="2"/>
  <c r="AC88" i="2"/>
  <c r="BZ78" i="2"/>
  <c r="CR70" i="2"/>
  <c r="CT107" i="2"/>
  <c r="O94" i="2"/>
  <c r="CE64" i="2"/>
  <c r="BJ113" i="2"/>
  <c r="CR89" i="2"/>
  <c r="BF52" i="2"/>
  <c r="BA122" i="2"/>
  <c r="BG122" i="2"/>
  <c r="DA122" i="2" s="1"/>
  <c r="EU123" i="2" s="1"/>
  <c r="AQ80" i="2"/>
  <c r="AG32" i="2"/>
  <c r="G27" i="2"/>
  <c r="X134" i="2"/>
  <c r="R69" i="2"/>
  <c r="BZ92" i="2"/>
  <c r="AZ50" i="2"/>
  <c r="BT140" i="2"/>
  <c r="BJ140" i="2"/>
  <c r="CT58" i="2"/>
  <c r="AV54" i="2"/>
  <c r="BO150" i="2"/>
  <c r="U137" i="2"/>
  <c r="CT85" i="2"/>
  <c r="BN49" i="2"/>
  <c r="BL64" i="2"/>
  <c r="CL49" i="2"/>
  <c r="CO49" i="2"/>
  <c r="P73" i="2"/>
  <c r="P74" i="2"/>
  <c r="CJ38" i="2"/>
  <c r="AG78" i="2"/>
  <c r="AL172" i="2"/>
  <c r="AN71" i="2"/>
  <c r="CS43" i="2"/>
  <c r="AD164" i="2"/>
  <c r="AR168" i="2"/>
  <c r="CR82" i="2"/>
  <c r="CT41" i="2"/>
  <c r="AG29" i="2"/>
  <c r="AY170" i="2"/>
  <c r="Y52" i="2"/>
  <c r="CP69" i="2"/>
  <c r="AE30" i="2"/>
  <c r="I32" i="2"/>
  <c r="AP33" i="2"/>
  <c r="AC90" i="2"/>
  <c r="BN69" i="2"/>
  <c r="AN41" i="2"/>
  <c r="AD29" i="2"/>
  <c r="CL172" i="2"/>
  <c r="AA130" i="2"/>
  <c r="N42" i="2"/>
  <c r="CH36" i="2"/>
  <c r="CB32" i="2"/>
  <c r="CO139" i="2"/>
  <c r="H38" i="2"/>
  <c r="CH48" i="2"/>
  <c r="AF72" i="2"/>
  <c r="AU57" i="2"/>
  <c r="CR96" i="2"/>
  <c r="AS106" i="2"/>
  <c r="AO100" i="2"/>
  <c r="AR105" i="2"/>
  <c r="H84" i="2"/>
  <c r="AZ66" i="2"/>
  <c r="S43" i="2"/>
  <c r="CA30" i="2"/>
  <c r="CK80" i="2"/>
  <c r="R29" i="2"/>
  <c r="CN38" i="2"/>
  <c r="BJ150" i="2"/>
  <c r="BN149" i="2"/>
  <c r="BN85" i="2"/>
  <c r="M66" i="2"/>
  <c r="V49" i="2"/>
  <c r="CS39" i="2"/>
  <c r="AH150" i="2"/>
  <c r="AM78" i="2"/>
  <c r="AS144" i="2"/>
  <c r="BD160" i="2"/>
  <c r="CS98" i="2"/>
  <c r="BW75" i="2"/>
  <c r="AL41" i="2"/>
  <c r="AA142" i="2"/>
  <c r="G50" i="2"/>
  <c r="N36" i="2"/>
  <c r="CK55" i="2"/>
  <c r="AX65" i="2"/>
  <c r="CP127" i="2"/>
  <c r="M103" i="2"/>
  <c r="AT65" i="2"/>
  <c r="BL34" i="2"/>
  <c r="BV33" i="2"/>
  <c r="AT42" i="2"/>
  <c r="AA73" i="2"/>
  <c r="BV62" i="2"/>
  <c r="Q52" i="2"/>
  <c r="Q152" i="2"/>
  <c r="AH42" i="2"/>
  <c r="BE85" i="2"/>
  <c r="BM43" i="2"/>
  <c r="AZ164" i="2"/>
  <c r="CQ139" i="2"/>
  <c r="O106" i="2"/>
  <c r="CF28" i="2"/>
  <c r="BY53" i="2"/>
  <c r="AE167" i="2"/>
  <c r="BI134" i="2"/>
  <c r="CC40" i="2"/>
  <c r="AK51" i="2"/>
  <c r="AP42" i="2"/>
  <c r="AH172" i="2"/>
  <c r="K166" i="2"/>
  <c r="J51" i="2"/>
  <c r="BX38" i="2"/>
  <c r="BQ132" i="2"/>
  <c r="CT106" i="2"/>
  <c r="BS122" i="2"/>
  <c r="CP215" i="2"/>
  <c r="CT60" i="2"/>
  <c r="AJ48" i="2"/>
  <c r="BB171" i="2"/>
  <c r="AI138" i="2"/>
  <c r="BY58" i="2"/>
  <c r="BE54" i="2"/>
  <c r="BQ40" i="2"/>
  <c r="AS138" i="2"/>
  <c r="AU126" i="2"/>
  <c r="BE79" i="2"/>
  <c r="AZ84" i="2"/>
  <c r="CQ147" i="2"/>
  <c r="AJ170" i="2"/>
  <c r="BS87" i="2"/>
  <c r="W72" i="2"/>
  <c r="Z44" i="2"/>
  <c r="AL137" i="2"/>
  <c r="G128" i="2"/>
  <c r="EZ128" i="2" s="1"/>
  <c r="AO72" i="2"/>
  <c r="M46" i="2"/>
  <c r="BS56" i="2"/>
  <c r="BG164" i="2"/>
  <c r="G44" i="2"/>
  <c r="CG25" i="2"/>
  <c r="BK73" i="2"/>
  <c r="CR139" i="2"/>
  <c r="BU141" i="2"/>
  <c r="CF84" i="2"/>
  <c r="BV56" i="2"/>
  <c r="CK27" i="2"/>
  <c r="U44" i="2"/>
  <c r="BI53" i="2"/>
  <c r="DC53" i="2" s="1"/>
  <c r="AU77" i="2"/>
  <c r="I48" i="2"/>
  <c r="CE60" i="2"/>
  <c r="CK133" i="2"/>
  <c r="BW141" i="2"/>
  <c r="BH48" i="2"/>
  <c r="H31" i="2"/>
  <c r="AO26" i="2"/>
  <c r="CC147" i="2"/>
  <c r="BX113" i="2"/>
  <c r="M42" i="2"/>
  <c r="M75" i="2"/>
  <c r="AF139" i="2"/>
  <c r="H150" i="2"/>
  <c r="BZ51" i="2"/>
  <c r="CD65" i="2"/>
  <c r="BH54" i="2"/>
  <c r="CK137" i="2"/>
  <c r="CE78" i="2"/>
  <c r="AH68" i="2"/>
  <c r="AU104" i="2"/>
  <c r="CG90" i="2"/>
  <c r="AS135" i="2"/>
  <c r="BK82" i="2"/>
  <c r="S48" i="2"/>
  <c r="U68" i="2"/>
  <c r="CK165" i="2"/>
  <c r="BY162" i="2"/>
  <c r="AD30" i="2"/>
  <c r="U39" i="2"/>
  <c r="AE28" i="2"/>
  <c r="CQ142" i="2"/>
  <c r="CA114" i="2"/>
  <c r="H40" i="2"/>
  <c r="T170" i="2"/>
  <c r="BM148" i="2"/>
  <c r="W30" i="2"/>
  <c r="CA75" i="2"/>
  <c r="BQ162" i="2"/>
  <c r="CP159" i="2"/>
  <c r="J106" i="2"/>
  <c r="BT49" i="2"/>
  <c r="BF41" i="2"/>
  <c r="Z33" i="2"/>
  <c r="AW45" i="2"/>
  <c r="AI72" i="2"/>
  <c r="BH67" i="2"/>
  <c r="BW46" i="2"/>
  <c r="AK172" i="2"/>
  <c r="AC40" i="2"/>
  <c r="CM32" i="2"/>
  <c r="CL53" i="2"/>
  <c r="BC137" i="2"/>
  <c r="AW142" i="2"/>
  <c r="BP102" i="2"/>
  <c r="CI49" i="2"/>
  <c r="BU72" i="2"/>
  <c r="BP137" i="2"/>
  <c r="CR146" i="2"/>
  <c r="BB39" i="2"/>
  <c r="CK73" i="2"/>
  <c r="P36" i="2"/>
  <c r="AI144" i="2"/>
  <c r="AU170" i="2"/>
  <c r="AC29" i="2"/>
  <c r="BJ67" i="2"/>
  <c r="H148" i="2"/>
  <c r="AO46" i="2"/>
  <c r="CI62" i="2"/>
  <c r="BG49" i="2"/>
  <c r="AW61" i="2"/>
  <c r="AT55" i="2"/>
  <c r="BJ159" i="2"/>
  <c r="AK49" i="2"/>
  <c r="BH94" i="2"/>
  <c r="AK92" i="2"/>
  <c r="AV108" i="2"/>
  <c r="BJ103" i="2"/>
  <c r="BK63" i="2"/>
  <c r="BZ77" i="2"/>
  <c r="K148" i="2"/>
  <c r="AJ166" i="2"/>
  <c r="AZ58" i="2"/>
  <c r="BX55" i="2"/>
  <c r="G130" i="2"/>
  <c r="EZ130" i="2" s="1"/>
  <c r="CJ134" i="2"/>
  <c r="BK85" i="2"/>
  <c r="CN44" i="2"/>
  <c r="AS33" i="2"/>
  <c r="CI152" i="2"/>
  <c r="AH44" i="2"/>
  <c r="CI30" i="2"/>
  <c r="BW33" i="2"/>
  <c r="N35" i="2"/>
  <c r="BW139" i="2"/>
  <c r="AL26" i="2"/>
  <c r="W57" i="2"/>
  <c r="U50" i="2"/>
  <c r="BD133" i="2"/>
  <c r="CB144" i="2"/>
  <c r="CN86" i="2"/>
  <c r="AE65" i="2"/>
  <c r="BP34" i="2"/>
  <c r="CI141" i="2"/>
  <c r="BE166" i="2"/>
  <c r="CT83" i="2"/>
  <c r="CS28" i="2"/>
  <c r="BE150" i="2"/>
  <c r="G228" i="2"/>
  <c r="EZ228" i="2" s="1"/>
  <c r="BR77" i="2"/>
  <c r="BP68" i="2"/>
  <c r="AN25" i="2"/>
  <c r="BX164" i="2"/>
  <c r="G51" i="2"/>
  <c r="BH59" i="2"/>
  <c r="Y43" i="2"/>
  <c r="BQ164" i="2"/>
  <c r="BD165" i="2"/>
  <c r="AP110" i="2"/>
  <c r="Q84" i="2"/>
  <c r="AO34" i="2"/>
  <c r="CM33" i="2"/>
  <c r="BW126" i="2"/>
  <c r="T101" i="2"/>
  <c r="BL67" i="2"/>
  <c r="AN50" i="2"/>
  <c r="BA152" i="2"/>
  <c r="BU59" i="2"/>
  <c r="AK33" i="2"/>
  <c r="L79" i="2"/>
  <c r="BZ101" i="2"/>
  <c r="BI66" i="2"/>
  <c r="BS46" i="2"/>
  <c r="CE33" i="2"/>
  <c r="W75" i="2"/>
  <c r="CR51" i="2"/>
  <c r="AK48" i="2"/>
  <c r="AR58" i="2"/>
  <c r="AL59" i="2"/>
  <c r="AR38" i="2"/>
  <c r="U77" i="2"/>
  <c r="S80" i="2"/>
  <c r="AF27" i="2"/>
  <c r="BM139" i="2"/>
  <c r="AS29" i="2"/>
  <c r="AC25" i="2"/>
  <c r="AX138" i="2"/>
  <c r="CC140" i="2"/>
  <c r="N62" i="2"/>
  <c r="L31" i="2"/>
  <c r="S72" i="2"/>
  <c r="AI140" i="2"/>
  <c r="BR160" i="2"/>
  <c r="BB108" i="2"/>
  <c r="CV108" i="2" s="1"/>
  <c r="EJ109" i="2" s="1"/>
  <c r="BD45" i="2"/>
  <c r="CD47" i="2"/>
  <c r="AY31" i="2"/>
  <c r="T48" i="2"/>
  <c r="M60" i="2"/>
  <c r="CC67" i="2"/>
  <c r="CD152" i="2"/>
  <c r="P143" i="2"/>
  <c r="AC77" i="2"/>
  <c r="CS36" i="2"/>
  <c r="CI34" i="2"/>
  <c r="AH132" i="2"/>
  <c r="BS33" i="2"/>
  <c r="AO97" i="2"/>
  <c r="I45" i="2"/>
  <c r="BS58" i="2"/>
  <c r="R163" i="2"/>
  <c r="T34" i="2"/>
  <c r="BB35" i="2"/>
  <c r="Y151" i="2"/>
  <c r="AQ137" i="2"/>
  <c r="CK116" i="2"/>
  <c r="AN55" i="2"/>
  <c r="AG132" i="2"/>
  <c r="CN26" i="2"/>
  <c r="AJ62" i="2"/>
  <c r="Y58" i="2"/>
  <c r="BL46" i="2"/>
  <c r="T123" i="2"/>
  <c r="BU123" i="2"/>
  <c r="CA96" i="2"/>
  <c r="BN67" i="2"/>
  <c r="AQ64" i="2"/>
  <c r="Z150" i="2"/>
  <c r="AP149" i="2"/>
  <c r="AX66" i="2"/>
  <c r="T27" i="2"/>
  <c r="I132" i="2"/>
  <c r="CS162" i="2"/>
  <c r="CS96" i="2"/>
  <c r="J45" i="2"/>
  <c r="BC47" i="2"/>
  <c r="AB137" i="2"/>
  <c r="G98" i="2"/>
  <c r="EZ98" i="2" s="1"/>
  <c r="BY61" i="2"/>
  <c r="CE43" i="2"/>
  <c r="CR148" i="2"/>
  <c r="BJ142" i="2"/>
  <c r="AL97" i="2"/>
  <c r="BZ87" i="2"/>
  <c r="T59" i="2"/>
  <c r="AH147" i="2"/>
  <c r="AM132" i="2"/>
  <c r="AU28" i="2"/>
  <c r="BL53" i="2"/>
  <c r="CI38" i="2"/>
  <c r="AV138" i="2"/>
  <c r="AG97" i="2"/>
  <c r="BO47" i="2"/>
  <c r="AW76" i="2"/>
  <c r="BN127" i="2"/>
  <c r="BC170" i="2"/>
  <c r="CW170" i="2" s="1"/>
  <c r="CB88" i="2"/>
  <c r="CP29" i="2"/>
  <c r="AS78" i="2"/>
  <c r="BA164" i="2"/>
  <c r="T172" i="2"/>
  <c r="BM71" i="2"/>
  <c r="AD77" i="2"/>
  <c r="CB161" i="2"/>
  <c r="CC163" i="2"/>
  <c r="BS88" i="2"/>
  <c r="AS31" i="2"/>
  <c r="AN36" i="2"/>
  <c r="BT39" i="2"/>
  <c r="G42" i="2"/>
  <c r="BB91" i="2"/>
  <c r="AC92" i="2"/>
  <c r="CG51" i="2"/>
  <c r="R172" i="2"/>
  <c r="AO144" i="2"/>
  <c r="BM27" i="2"/>
  <c r="L234" i="2"/>
  <c r="BT99" i="2"/>
  <c r="CA61" i="2"/>
  <c r="AW46" i="2"/>
  <c r="W62" i="2"/>
  <c r="CD139" i="2"/>
  <c r="BJ93" i="2"/>
  <c r="DD93" i="2" s="1"/>
  <c r="EX94" i="2" s="1"/>
  <c r="AX33" i="2"/>
  <c r="BS62" i="2"/>
  <c r="CK139" i="2"/>
  <c r="AW139" i="2"/>
  <c r="AN125" i="2"/>
  <c r="CE57" i="2"/>
  <c r="CJ150" i="2"/>
  <c r="AF80" i="2"/>
  <c r="BY50" i="2"/>
  <c r="BD39" i="2"/>
  <c r="CS161" i="2"/>
  <c r="CP39" i="2"/>
  <c r="I86" i="2"/>
  <c r="CK78" i="2"/>
  <c r="AU35" i="2"/>
  <c r="L158" i="2"/>
  <c r="BU167" i="2"/>
  <c r="BC43" i="2"/>
  <c r="AF39" i="2"/>
  <c r="G115" i="2"/>
  <c r="EZ115" i="2" s="1"/>
  <c r="AB146" i="2"/>
  <c r="AC106" i="2"/>
  <c r="BV65" i="2"/>
  <c r="AL74" i="2"/>
  <c r="Z167" i="2"/>
  <c r="CO138" i="2"/>
  <c r="R92" i="2"/>
  <c r="BM33" i="2"/>
  <c r="BB29" i="2"/>
  <c r="CM132" i="2"/>
  <c r="BH165" i="2"/>
  <c r="CP51" i="2"/>
  <c r="AU26" i="2"/>
  <c r="AC66" i="2"/>
  <c r="CO142" i="2"/>
  <c r="AH122" i="2"/>
  <c r="BA82" i="2"/>
  <c r="AY68" i="2"/>
  <c r="BY160" i="2"/>
  <c r="H147" i="2"/>
  <c r="CI55" i="2"/>
  <c r="CQ52" i="2"/>
  <c r="AI43" i="2"/>
  <c r="BS160" i="2"/>
  <c r="CG132" i="2"/>
  <c r="AR30" i="2"/>
  <c r="AE139" i="2"/>
  <c r="CN129" i="2"/>
  <c r="CJ69" i="2"/>
  <c r="CN218" i="2"/>
  <c r="Z42" i="2"/>
  <c r="CT26" i="2"/>
  <c r="CK142" i="2"/>
  <c r="CQ54" i="2"/>
  <c r="BV93" i="2"/>
  <c r="BQ44" i="2"/>
  <c r="AQ56" i="2"/>
  <c r="S38" i="2"/>
  <c r="AR133" i="2"/>
  <c r="BP67" i="2"/>
  <c r="I28" i="2"/>
  <c r="CI42" i="2"/>
  <c r="CS139" i="2"/>
  <c r="BO85" i="2"/>
  <c r="BA54" i="2"/>
  <c r="S66" i="2"/>
  <c r="M163" i="2"/>
  <c r="CE134" i="2"/>
  <c r="AJ216" i="2"/>
  <c r="BZ46" i="2"/>
  <c r="BA33" i="2"/>
  <c r="CD173" i="2"/>
  <c r="K161" i="2"/>
  <c r="CE56" i="2"/>
  <c r="BE47" i="2"/>
  <c r="G48" i="2"/>
  <c r="BX43" i="2"/>
  <c r="CM70" i="2"/>
  <c r="AS90" i="2"/>
  <c r="Q39" i="2"/>
  <c r="G135" i="2"/>
  <c r="EZ135" i="2" s="1"/>
  <c r="O132" i="2"/>
  <c r="AC59" i="2"/>
  <c r="BF78" i="2"/>
  <c r="CT138" i="2"/>
  <c r="AT171" i="2"/>
  <c r="J71" i="2"/>
  <c r="BW31" i="2"/>
  <c r="M165" i="2"/>
  <c r="CS47" i="2"/>
  <c r="AL221" i="2"/>
  <c r="BS60" i="2"/>
  <c r="AI44" i="2"/>
  <c r="CQ150" i="2"/>
  <c r="BZ134" i="2"/>
  <c r="AK28" i="2"/>
  <c r="AU74" i="2"/>
  <c r="X126" i="2"/>
  <c r="AA49" i="2"/>
  <c r="AL112" i="2"/>
  <c r="CD54" i="2"/>
  <c r="AN108" i="2"/>
  <c r="AP46" i="2"/>
  <c r="K226" i="2"/>
  <c r="CA83" i="2"/>
  <c r="J48" i="2"/>
  <c r="BH58" i="2"/>
  <c r="BV152" i="2"/>
  <c r="BS171" i="2"/>
  <c r="CP53" i="2"/>
  <c r="Q89" i="2"/>
  <c r="BZ127" i="2"/>
  <c r="BC164" i="2"/>
  <c r="CW164" i="2" s="1"/>
  <c r="BU110" i="2"/>
  <c r="BI49" i="2"/>
  <c r="AG66" i="2"/>
  <c r="R76" i="2"/>
  <c r="CQ170" i="2"/>
  <c r="BE35" i="2"/>
  <c r="CD55" i="2"/>
  <c r="W40" i="2"/>
  <c r="AE145" i="2"/>
  <c r="N124" i="2"/>
  <c r="CM57" i="2"/>
  <c r="W78" i="2"/>
  <c r="AJ165" i="2"/>
  <c r="CA133" i="2"/>
  <c r="CG39" i="2"/>
  <c r="CK42" i="2"/>
  <c r="AJ55" i="2"/>
  <c r="BP41" i="2"/>
  <c r="S143" i="2"/>
  <c r="AP66" i="2"/>
  <c r="AI29" i="2"/>
  <c r="CE168" i="2"/>
  <c r="BM42" i="2"/>
  <c r="AE89" i="2"/>
  <c r="CS72" i="2"/>
  <c r="BS55" i="2"/>
  <c r="BB148" i="2"/>
  <c r="AC54" i="2"/>
  <c r="AJ54" i="2"/>
  <c r="CD69" i="2"/>
  <c r="T168" i="2"/>
  <c r="AO169" i="2"/>
  <c r="Z106" i="2"/>
  <c r="BK57" i="2"/>
  <c r="CI84" i="2"/>
  <c r="Q137" i="2"/>
  <c r="AN145" i="2"/>
  <c r="R79" i="2"/>
  <c r="AZ43" i="2"/>
  <c r="W35" i="2"/>
  <c r="AT127" i="2"/>
  <c r="AT152" i="2"/>
  <c r="X93" i="2"/>
  <c r="CA45" i="2"/>
  <c r="BY123" i="2"/>
  <c r="CE80" i="2"/>
  <c r="CA78" i="2"/>
  <c r="AU27" i="2"/>
  <c r="BL44" i="2"/>
  <c r="AP127" i="2"/>
  <c r="CJ144" i="2"/>
  <c r="R104" i="2"/>
  <c r="CM87" i="2"/>
  <c r="AV28" i="2"/>
  <c r="R161" i="2"/>
  <c r="O142" i="2"/>
  <c r="BT63" i="2"/>
  <c r="I25" i="2"/>
  <c r="CQ36" i="2"/>
  <c r="K127" i="2"/>
  <c r="AY97" i="2"/>
  <c r="CI56" i="2"/>
  <c r="H60" i="2"/>
  <c r="AT164" i="2"/>
  <c r="W26" i="2"/>
  <c r="BT90" i="2"/>
  <c r="BD73" i="2"/>
  <c r="BC37" i="2"/>
  <c r="V151" i="2"/>
  <c r="U132" i="2"/>
  <c r="AA61" i="2"/>
  <c r="Q40" i="2"/>
  <c r="BE69" i="2"/>
  <c r="U166" i="2"/>
  <c r="AW110" i="2"/>
  <c r="AQ31" i="2"/>
  <c r="AD51" i="2"/>
  <c r="AY132" i="2"/>
  <c r="AC37" i="2"/>
  <c r="BD68" i="2"/>
  <c r="CB46" i="2"/>
  <c r="BG56" i="2"/>
  <c r="DA56" i="2" s="1"/>
  <c r="AP145" i="2"/>
  <c r="AA34" i="2"/>
  <c r="BV50" i="2"/>
  <c r="AK44" i="2"/>
  <c r="AT29" i="2"/>
  <c r="BR72" i="2"/>
  <c r="CC35" i="2"/>
  <c r="AI42" i="2"/>
  <c r="AH133" i="2"/>
  <c r="Q126" i="2"/>
  <c r="BD60" i="2"/>
  <c r="AX28" i="2"/>
  <c r="BF50" i="2"/>
  <c r="AG146" i="2"/>
  <c r="AC134" i="2"/>
  <c r="CA76" i="2"/>
  <c r="BB49" i="2"/>
  <c r="CL92" i="2"/>
  <c r="CK110" i="2"/>
  <c r="BE117" i="2"/>
  <c r="CC53" i="2"/>
  <c r="X62" i="2"/>
  <c r="CL166" i="2"/>
  <c r="CH173" i="2"/>
  <c r="CQ97" i="2"/>
  <c r="AR77" i="2"/>
  <c r="AG76" i="2"/>
  <c r="AU33" i="2"/>
  <c r="BW153" i="2"/>
  <c r="Q69" i="2"/>
  <c r="Y34" i="2"/>
  <c r="AZ145" i="2"/>
  <c r="AB148" i="2"/>
  <c r="BC104" i="2"/>
  <c r="AK31" i="2"/>
  <c r="AM37" i="2"/>
  <c r="CN229" i="2"/>
  <c r="CT90" i="2"/>
  <c r="AO99" i="2"/>
  <c r="L104" i="2"/>
  <c r="BQ217" i="2"/>
  <c r="AX135" i="2"/>
  <c r="AT231" i="2"/>
  <c r="AE124" i="2"/>
  <c r="BD122" i="2"/>
  <c r="AH136" i="2"/>
  <c r="AP135" i="2"/>
  <c r="CR215" i="2"/>
  <c r="BE216" i="2"/>
  <c r="CY216" i="2" s="1"/>
  <c r="CQ220" i="2"/>
  <c r="AY113" i="2"/>
  <c r="V103" i="2"/>
  <c r="CF123" i="2"/>
  <c r="CP84" i="2"/>
  <c r="CF89" i="2"/>
  <c r="BW112" i="2"/>
  <c r="AJ112" i="2"/>
  <c r="AL83" i="2"/>
  <c r="K102" i="2"/>
  <c r="I157" i="2"/>
  <c r="CH66" i="2"/>
  <c r="T113" i="2"/>
  <c r="P100" i="2"/>
  <c r="H112" i="2"/>
  <c r="S51" i="2"/>
  <c r="X110" i="2"/>
  <c r="CK91" i="2"/>
  <c r="AF90" i="2"/>
  <c r="CG114" i="2"/>
  <c r="AR82" i="2"/>
  <c r="CH80" i="2"/>
  <c r="L59" i="2"/>
  <c r="AH97" i="2"/>
  <c r="BS125" i="2"/>
  <c r="I54" i="2"/>
  <c r="AO47" i="2"/>
  <c r="AG25" i="2"/>
  <c r="AN140" i="2"/>
  <c r="AU40" i="2"/>
  <c r="BI121" i="2"/>
  <c r="BX58" i="2"/>
  <c r="CJ68" i="2"/>
  <c r="BA64" i="2"/>
  <c r="U160" i="2"/>
  <c r="CS68" i="2"/>
  <c r="CC63" i="2"/>
  <c r="G123" i="2"/>
  <c r="EZ123" i="2" s="1"/>
  <c r="R167" i="2"/>
  <c r="BI92" i="2"/>
  <c r="DC92" i="2" s="1"/>
  <c r="EW93" i="2" s="1"/>
  <c r="AU42" i="2"/>
  <c r="BI58" i="2"/>
  <c r="P170" i="2"/>
  <c r="I142" i="2"/>
  <c r="CM35" i="2"/>
  <c r="AH58" i="2"/>
  <c r="BJ138" i="2"/>
  <c r="X171" i="2"/>
  <c r="CT115" i="2"/>
  <c r="BB64" i="2"/>
  <c r="CJ28" i="2"/>
  <c r="CN64" i="2"/>
  <c r="CI165" i="2"/>
  <c r="CK89" i="2"/>
  <c r="BE66" i="2"/>
  <c r="CG80" i="2"/>
  <c r="BW173" i="2"/>
  <c r="AN171" i="2"/>
  <c r="CC52" i="2"/>
  <c r="U31" i="2"/>
  <c r="CA140" i="2"/>
  <c r="CA73" i="2"/>
  <c r="AE59" i="2"/>
  <c r="AO94" i="2"/>
  <c r="AP75" i="2"/>
  <c r="P46" i="2"/>
  <c r="CF95" i="2"/>
  <c r="CO95" i="2"/>
  <c r="AF78" i="2"/>
  <c r="X29" i="2"/>
  <c r="CB162" i="2"/>
  <c r="AA53" i="2"/>
  <c r="CB49" i="2"/>
  <c r="BJ167" i="2"/>
  <c r="DD167" i="2" s="1"/>
  <c r="AH142" i="2"/>
  <c r="CO113" i="2"/>
  <c r="BZ97" i="2"/>
  <c r="BA95" i="2"/>
  <c r="BO74" i="2"/>
  <c r="CK32" i="2"/>
  <c r="Z169" i="2"/>
  <c r="BV151" i="2"/>
  <c r="AF114" i="2"/>
  <c r="CJ49" i="2"/>
  <c r="CS44" i="2"/>
  <c r="I30" i="2"/>
  <c r="BZ40" i="2"/>
  <c r="BI74" i="2"/>
  <c r="DC74" i="2" s="1"/>
  <c r="EW75" i="2" s="1"/>
  <c r="M71" i="2"/>
  <c r="CG33" i="2"/>
  <c r="BT159" i="2"/>
  <c r="G225" i="2"/>
  <c r="EZ225" i="2" s="1"/>
  <c r="BT57" i="2"/>
  <c r="CR41" i="2"/>
  <c r="BJ149" i="2"/>
  <c r="AL163" i="2"/>
  <c r="AE68" i="2"/>
  <c r="AG37" i="2"/>
  <c r="CF65" i="2"/>
  <c r="BL148" i="2"/>
  <c r="K68" i="2"/>
  <c r="BG55" i="2"/>
  <c r="Y77" i="2"/>
  <c r="AC168" i="2"/>
  <c r="AF50" i="2"/>
  <c r="BV101" i="2"/>
  <c r="BV36" i="2"/>
  <c r="P45" i="2"/>
  <c r="CA153" i="2"/>
  <c r="H137" i="2"/>
  <c r="AJ41" i="2"/>
  <c r="U46" i="2"/>
  <c r="CT126" i="2"/>
  <c r="AX150" i="2"/>
  <c r="AP173" i="2"/>
  <c r="AT33" i="2"/>
  <c r="L81" i="2"/>
  <c r="R40" i="2"/>
  <c r="R131" i="2"/>
  <c r="V92" i="2"/>
  <c r="AZ73" i="2"/>
  <c r="BL42" i="2"/>
  <c r="G110" i="2"/>
  <c r="EZ110" i="2" s="1"/>
  <c r="BF145" i="2"/>
  <c r="CS62" i="2"/>
  <c r="CQ31" i="2"/>
  <c r="AO28" i="2"/>
  <c r="AK126" i="2"/>
  <c r="CJ94" i="2"/>
  <c r="BL35" i="2"/>
  <c r="CO56" i="2"/>
  <c r="CK151" i="2"/>
  <c r="CB92" i="2"/>
  <c r="BA80" i="2"/>
  <c r="AB102" i="2"/>
  <c r="BS85" i="2"/>
  <c r="CO37" i="2"/>
  <c r="AP36" i="2"/>
  <c r="Z32" i="2"/>
  <c r="CN98" i="2"/>
  <c r="BO29" i="2"/>
  <c r="T71" i="2"/>
  <c r="I133" i="2"/>
  <c r="BU127" i="2"/>
  <c r="Z58" i="2"/>
  <c r="CS51" i="2"/>
  <c r="CM173" i="2"/>
  <c r="S28" i="2"/>
  <c r="AP63" i="2"/>
  <c r="X41" i="2"/>
  <c r="AF55" i="2"/>
  <c r="L28" i="2"/>
  <c r="BL140" i="2"/>
  <c r="CO46" i="2"/>
  <c r="BQ46" i="2"/>
  <c r="AI37" i="2"/>
  <c r="V46" i="2"/>
  <c r="Z149" i="2"/>
  <c r="BU60" i="2"/>
  <c r="AM38" i="2"/>
  <c r="T142" i="2"/>
  <c r="BU165" i="2"/>
  <c r="BM97" i="2"/>
  <c r="AQ46" i="2"/>
  <c r="BJ44" i="2"/>
  <c r="CI134" i="2"/>
  <c r="BX144" i="2"/>
  <c r="BO55" i="2"/>
  <c r="BE38" i="2"/>
  <c r="CD145" i="2"/>
  <c r="BW132" i="2"/>
  <c r="AS94" i="2"/>
  <c r="BP58" i="2"/>
  <c r="J72" i="2"/>
  <c r="AZ28" i="2"/>
  <c r="AE165" i="2"/>
  <c r="AO48" i="2"/>
  <c r="AJ78" i="2"/>
  <c r="J74" i="2"/>
  <c r="BN163" i="2"/>
  <c r="AM131" i="2"/>
  <c r="J33" i="2"/>
  <c r="K45" i="2"/>
  <c r="BI164" i="2"/>
  <c r="BU132" i="2"/>
  <c r="T120" i="2"/>
  <c r="AP54" i="2"/>
  <c r="BU75" i="2"/>
  <c r="BZ113" i="2"/>
  <c r="AL117" i="2"/>
  <c r="BE81" i="2"/>
  <c r="AZ111" i="2"/>
  <c r="CM60" i="2"/>
  <c r="U62" i="2"/>
  <c r="CD124" i="2"/>
  <c r="AZ32" i="2"/>
  <c r="BK39" i="2"/>
  <c r="AF168" i="2"/>
  <c r="I166" i="2"/>
  <c r="AY100" i="2"/>
  <c r="AT67" i="2"/>
  <c r="BB76" i="2"/>
  <c r="G84" i="2"/>
  <c r="EZ84" i="2" s="1"/>
  <c r="U173" i="2"/>
  <c r="CA48" i="2"/>
  <c r="AC47" i="2"/>
  <c r="P168" i="2"/>
  <c r="AS141" i="2"/>
  <c r="BY93" i="2"/>
  <c r="AA25" i="2"/>
  <c r="AH33" i="2"/>
  <c r="AB160" i="2"/>
  <c r="BP152" i="2"/>
  <c r="BR30" i="2"/>
  <c r="CP46" i="2"/>
  <c r="Q30" i="2"/>
  <c r="BV171" i="2"/>
  <c r="CF132" i="2"/>
  <c r="AR67" i="2"/>
  <c r="BJ38" i="2"/>
  <c r="CK134" i="2"/>
  <c r="J165" i="2"/>
  <c r="Y68" i="2"/>
  <c r="CM47" i="2"/>
  <c r="AP41" i="2"/>
  <c r="AK64" i="2"/>
  <c r="U158" i="2"/>
  <c r="AW66" i="2"/>
  <c r="BX52" i="2"/>
  <c r="BG126" i="2"/>
  <c r="AT137" i="2"/>
  <c r="BL125" i="2"/>
  <c r="AA40" i="2"/>
  <c r="AQ58" i="2"/>
  <c r="AF146" i="2"/>
  <c r="R139" i="2"/>
  <c r="H32" i="2"/>
  <c r="I52" i="2"/>
  <c r="AL167" i="2"/>
  <c r="M150" i="2"/>
  <c r="I101" i="2"/>
  <c r="V53" i="2"/>
  <c r="CK70" i="2"/>
  <c r="J111" i="2"/>
  <c r="BB115" i="2"/>
  <c r="AD72" i="2"/>
  <c r="AW48" i="2"/>
  <c r="BH61" i="2"/>
  <c r="P30" i="2"/>
  <c r="CK171" i="2"/>
  <c r="AQ63" i="2"/>
  <c r="CK30" i="2"/>
  <c r="Y132" i="2"/>
  <c r="Q145" i="2"/>
  <c r="AH91" i="2"/>
  <c r="S40" i="2"/>
  <c r="K40" i="2"/>
  <c r="V141" i="2"/>
  <c r="CJ171" i="2"/>
  <c r="BY97" i="2"/>
  <c r="V42" i="2"/>
  <c r="BX149" i="2"/>
  <c r="BS151" i="2"/>
  <c r="CJ90" i="2"/>
  <c r="W48" i="2"/>
  <c r="CS73" i="2"/>
  <c r="AA39" i="2"/>
  <c r="AJ171" i="2"/>
  <c r="BE219" i="2"/>
  <c r="AE48" i="2"/>
  <c r="K32" i="2"/>
  <c r="AG160" i="2"/>
  <c r="AW116" i="2"/>
  <c r="AX31" i="2"/>
  <c r="M97" i="2"/>
  <c r="X141" i="2"/>
  <c r="AL152" i="2"/>
  <c r="AT94" i="2"/>
  <c r="BX26" i="2"/>
  <c r="BW88" i="2"/>
  <c r="BM31" i="2"/>
  <c r="S165" i="2"/>
  <c r="AL75" i="2"/>
  <c r="AL63" i="2"/>
  <c r="K73" i="2"/>
  <c r="CM27" i="2"/>
  <c r="AJ98" i="2"/>
  <c r="CG26" i="2"/>
  <c r="BD27" i="2"/>
  <c r="CI145" i="2"/>
  <c r="BM140" i="2"/>
  <c r="BE67" i="2"/>
  <c r="P56" i="2"/>
  <c r="CB38" i="2"/>
  <c r="BH60" i="2"/>
  <c r="K147" i="2"/>
  <c r="AR28" i="2"/>
  <c r="AO31" i="2"/>
  <c r="AA102" i="2"/>
  <c r="BW113" i="2"/>
  <c r="BA87" i="2"/>
  <c r="P37" i="2"/>
  <c r="V37" i="2"/>
  <c r="X168" i="2"/>
  <c r="BW140" i="2"/>
  <c r="CI31" i="2"/>
  <c r="K97" i="2"/>
  <c r="BB142" i="2"/>
  <c r="AS171" i="2"/>
  <c r="BS70" i="2"/>
  <c r="AZ25" i="2"/>
  <c r="BC66" i="2"/>
  <c r="W38" i="2"/>
  <c r="J133" i="2"/>
  <c r="CR77" i="2"/>
  <c r="AF26" i="2"/>
  <c r="AR29" i="2"/>
  <c r="CJ32" i="2"/>
  <c r="AN91" i="2"/>
  <c r="CK48" i="2"/>
  <c r="I55" i="2"/>
  <c r="G164" i="2"/>
  <c r="EZ164" i="2" s="1"/>
  <c r="BZ143" i="2"/>
  <c r="W93" i="2"/>
  <c r="R59" i="2"/>
  <c r="AR164" i="2"/>
  <c r="CH29" i="2"/>
  <c r="CO57" i="2"/>
  <c r="BM49" i="2"/>
  <c r="BC61" i="2"/>
  <c r="CA33" i="2"/>
  <c r="BN83" i="2"/>
  <c r="AU34" i="2"/>
  <c r="BO75" i="2"/>
  <c r="AH165" i="2"/>
  <c r="AN133" i="2"/>
  <c r="BB53" i="2"/>
  <c r="AU59" i="2"/>
  <c r="CB42" i="2"/>
  <c r="AA171" i="2"/>
  <c r="AT148" i="2"/>
  <c r="U76" i="2"/>
  <c r="AA47" i="2"/>
  <c r="Y131" i="2"/>
  <c r="N168" i="2"/>
  <c r="CH74" i="2"/>
  <c r="CG37" i="2"/>
  <c r="AI45" i="2"/>
  <c r="BE158" i="2"/>
  <c r="CL138" i="2"/>
  <c r="BM34" i="2"/>
  <c r="CO30" i="2"/>
  <c r="CP94" i="2"/>
  <c r="AG222" i="2"/>
  <c r="BK43" i="2"/>
  <c r="AK25" i="2"/>
  <c r="CJ50" i="2"/>
  <c r="AX34" i="2"/>
  <c r="CE97" i="2"/>
  <c r="V64" i="2"/>
  <c r="BY76" i="2"/>
  <c r="BI38" i="2"/>
  <c r="BZ169" i="2"/>
  <c r="BI87" i="2"/>
  <c r="AK38" i="2"/>
  <c r="AT38" i="2"/>
  <c r="AY134" i="2"/>
  <c r="CD104" i="2"/>
  <c r="AO30" i="2"/>
  <c r="AS54" i="2"/>
  <c r="BI26" i="2"/>
  <c r="BG25" i="2"/>
  <c r="M87" i="2"/>
  <c r="BZ59" i="2"/>
  <c r="T29" i="2"/>
  <c r="T42" i="2"/>
  <c r="H52" i="2"/>
  <c r="CN77" i="2"/>
  <c r="CE45" i="2"/>
  <c r="AJ151" i="2"/>
  <c r="J141" i="2"/>
  <c r="BK101" i="2"/>
  <c r="S56" i="2"/>
  <c r="BW64" i="2"/>
  <c r="BH162" i="2"/>
  <c r="AE26" i="2"/>
  <c r="J80" i="2"/>
  <c r="BQ42" i="2"/>
  <c r="CS150" i="2"/>
  <c r="CF158" i="2"/>
  <c r="CE26" i="2"/>
  <c r="AF29" i="2"/>
  <c r="CI67" i="2"/>
  <c r="AT27" i="2"/>
  <c r="BB63" i="2"/>
  <c r="BF76" i="2"/>
  <c r="T38" i="2"/>
  <c r="AX171" i="2"/>
  <c r="AI159" i="2"/>
  <c r="X57" i="2"/>
  <c r="BZ63" i="2"/>
  <c r="BN42" i="2"/>
  <c r="BA55" i="2"/>
  <c r="AR89" i="2"/>
  <c r="CL32" i="2"/>
  <c r="AT226" i="2"/>
  <c r="AE93" i="2"/>
  <c r="X230" i="2"/>
  <c r="J58" i="2"/>
  <c r="AN73" i="2"/>
  <c r="P150" i="2"/>
  <c r="X162" i="2"/>
  <c r="U114" i="2"/>
  <c r="BI81" i="2"/>
  <c r="CO40" i="2"/>
  <c r="P142" i="2"/>
  <c r="U161" i="2"/>
  <c r="CD86" i="2"/>
  <c r="AN65" i="2"/>
  <c r="V62" i="2"/>
  <c r="K169" i="2"/>
  <c r="J107" i="2"/>
  <c r="CM46" i="2"/>
  <c r="N94" i="2"/>
  <c r="G116" i="2"/>
  <c r="EZ116" i="2" s="1"/>
  <c r="CK108" i="2"/>
  <c r="AB34" i="2"/>
  <c r="AI26" i="2"/>
  <c r="AL30" i="2"/>
  <c r="CA47" i="2"/>
  <c r="BF68" i="2"/>
  <c r="BR64" i="2"/>
  <c r="V132" i="2"/>
  <c r="BB150" i="2"/>
  <c r="BJ68" i="2"/>
  <c r="AR56" i="2"/>
  <c r="BR56" i="2"/>
  <c r="CP172" i="2"/>
  <c r="BT142" i="2"/>
  <c r="AV77" i="2"/>
  <c r="AB57" i="2"/>
  <c r="AD34" i="2"/>
  <c r="CC59" i="2"/>
  <c r="BH160" i="2"/>
  <c r="BM70" i="2"/>
  <c r="BK29" i="2"/>
  <c r="BE172" i="2"/>
  <c r="CY172" i="2" s="1"/>
  <c r="L146" i="2"/>
  <c r="V122" i="2"/>
  <c r="CM66" i="2"/>
  <c r="CI65" i="2"/>
  <c r="I35" i="2"/>
  <c r="BY148" i="2"/>
  <c r="CE42" i="2"/>
  <c r="CB64" i="2"/>
  <c r="AU60" i="2"/>
  <c r="BB26" i="2"/>
  <c r="CV26" i="2" s="1"/>
  <c r="W88" i="2"/>
  <c r="BH65" i="2"/>
  <c r="DB65" i="2" s="1"/>
  <c r="AD68" i="2"/>
  <c r="AZ123" i="2"/>
  <c r="CK113" i="2"/>
  <c r="CJ102" i="2"/>
  <c r="BA30" i="2"/>
  <c r="BO90" i="2"/>
  <c r="L140" i="2"/>
  <c r="Q147" i="2"/>
  <c r="CL95" i="2"/>
  <c r="AF25" i="2"/>
  <c r="BI27" i="2"/>
  <c r="M164" i="2"/>
  <c r="AN164" i="2"/>
  <c r="W49" i="2"/>
  <c r="CL41" i="2"/>
  <c r="AU133" i="2"/>
  <c r="BQ141" i="2"/>
  <c r="T107" i="2"/>
  <c r="BA73" i="2"/>
  <c r="BV30" i="2"/>
  <c r="CK147" i="2"/>
  <c r="CA66" i="2"/>
  <c r="AT102" i="2"/>
  <c r="AR71" i="2"/>
  <c r="BX42" i="2"/>
  <c r="BS159" i="2"/>
  <c r="CB27" i="2"/>
  <c r="BG38" i="2"/>
  <c r="AS42" i="2"/>
  <c r="CN147" i="2"/>
  <c r="AA163" i="2"/>
  <c r="BK122" i="2"/>
  <c r="CC33" i="2"/>
  <c r="CC39" i="2"/>
  <c r="CL35" i="2"/>
  <c r="BM167" i="2"/>
  <c r="BW54" i="2"/>
  <c r="BV51" i="2"/>
  <c r="AD161" i="2"/>
  <c r="J41" i="2"/>
  <c r="BR94" i="2"/>
  <c r="BY64" i="2"/>
  <c r="BZ45" i="2"/>
  <c r="CH127" i="2"/>
  <c r="AP126" i="2"/>
  <c r="CM109" i="2"/>
  <c r="R50" i="2"/>
  <c r="V25" i="2"/>
  <c r="AB37" i="2"/>
  <c r="CA65" i="2"/>
  <c r="BW27" i="2"/>
  <c r="BK30" i="2"/>
  <c r="CH172" i="2"/>
  <c r="CQ168" i="2"/>
  <c r="BD83" i="2"/>
  <c r="AP50" i="2"/>
  <c r="K217" i="2"/>
  <c r="L105" i="2"/>
  <c r="AJ226" i="2"/>
  <c r="CO61" i="2"/>
  <c r="W36" i="2"/>
  <c r="CA34" i="2"/>
  <c r="BU138" i="2"/>
  <c r="X43" i="2"/>
  <c r="Q82" i="2"/>
  <c r="CO64" i="2"/>
  <c r="CA163" i="2"/>
  <c r="CF36" i="2"/>
  <c r="AJ81" i="2"/>
  <c r="AM91" i="2"/>
  <c r="AQ76" i="2"/>
  <c r="O165" i="2"/>
  <c r="DC165" i="2" s="1"/>
  <c r="G88" i="2"/>
  <c r="EZ88" i="2" s="1"/>
  <c r="AC76" i="2"/>
  <c r="CC25" i="2"/>
  <c r="AJ169" i="2"/>
  <c r="H220" i="2"/>
  <c r="AT85" i="2"/>
  <c r="V34" i="2"/>
  <c r="AN153" i="2"/>
  <c r="BO164" i="2"/>
  <c r="BH63" i="2"/>
  <c r="CE39" i="2"/>
  <c r="BE173" i="2"/>
  <c r="CY173" i="2" s="1"/>
  <c r="BY143" i="2"/>
  <c r="CB86" i="2"/>
  <c r="BM105" i="2"/>
  <c r="P77" i="2"/>
  <c r="CR81" i="2"/>
  <c r="H44" i="2"/>
  <c r="BC129" i="2"/>
  <c r="CF29" i="2"/>
  <c r="CE35" i="2"/>
  <c r="I171" i="2"/>
  <c r="AC138" i="2"/>
  <c r="BW32" i="2"/>
  <c r="I39" i="2"/>
  <c r="N59" i="2"/>
  <c r="AU140" i="2"/>
  <c r="T217" i="2"/>
  <c r="AY84" i="2"/>
  <c r="H49" i="2"/>
  <c r="BG41" i="2"/>
  <c r="BR146" i="2"/>
  <c r="AV29" i="2"/>
  <c r="AY35" i="2"/>
  <c r="CC36" i="2"/>
  <c r="CK127" i="2"/>
  <c r="O76" i="2"/>
  <c r="AB31" i="2"/>
  <c r="AF52" i="2"/>
  <c r="BW97" i="2"/>
  <c r="BN113" i="2"/>
  <c r="AL57" i="2"/>
  <c r="CS53" i="2"/>
  <c r="Z43" i="2"/>
  <c r="AD142" i="2"/>
  <c r="BY45" i="2"/>
  <c r="CF124" i="2"/>
  <c r="BH53" i="2"/>
  <c r="BR53" i="2"/>
  <c r="BV63" i="2"/>
  <c r="AM143" i="2"/>
  <c r="BZ69" i="2"/>
  <c r="AS51" i="2"/>
  <c r="W158" i="2"/>
  <c r="BF33" i="2"/>
  <c r="BW94" i="2"/>
  <c r="N38" i="2"/>
  <c r="BR66" i="2"/>
  <c r="AU171" i="2"/>
  <c r="CJ165" i="2"/>
  <c r="BT68" i="2"/>
  <c r="CC27" i="2"/>
  <c r="CO73" i="2"/>
  <c r="Y36" i="2"/>
  <c r="BH27" i="2"/>
  <c r="CR73" i="2"/>
  <c r="CA35" i="2"/>
  <c r="BN147" i="2"/>
  <c r="CA171" i="2"/>
  <c r="CP104" i="2"/>
  <c r="AJ34" i="2"/>
  <c r="T80" i="2"/>
  <c r="CQ164" i="2"/>
  <c r="BQ151" i="2"/>
  <c r="AN34" i="2"/>
  <c r="BS66" i="2"/>
  <c r="CF35" i="2"/>
  <c r="BW164" i="2"/>
  <c r="AP147" i="2"/>
  <c r="CH69" i="2"/>
  <c r="AA68" i="2"/>
  <c r="CI132" i="2"/>
  <c r="AT58" i="2"/>
  <c r="Z100" i="2"/>
  <c r="BO58" i="2"/>
  <c r="BQ58" i="2"/>
  <c r="BZ168" i="2"/>
  <c r="AZ160" i="2"/>
  <c r="AB35" i="2"/>
  <c r="AK70" i="2"/>
  <c r="L149" i="2"/>
  <c r="AF170" i="2"/>
  <c r="Q92" i="2"/>
  <c r="BP29" i="2"/>
  <c r="U48" i="2"/>
  <c r="BG119" i="2"/>
  <c r="AS107" i="2"/>
  <c r="CD89" i="2"/>
  <c r="CR61" i="2"/>
  <c r="AJ32" i="2"/>
  <c r="AK151" i="2"/>
  <c r="BG223" i="2"/>
  <c r="BP91" i="2"/>
  <c r="AZ228" i="2"/>
  <c r="AF105" i="2"/>
  <c r="AJ233" i="2"/>
  <c r="AI214" i="2"/>
  <c r="AM233" i="2"/>
  <c r="O215" i="2"/>
  <c r="AO107" i="2"/>
  <c r="Y224" i="2"/>
  <c r="P124" i="2"/>
  <c r="BI216" i="2"/>
  <c r="DC216" i="2" s="1"/>
  <c r="BK128" i="2"/>
  <c r="M80" i="2"/>
  <c r="CJ97" i="2"/>
  <c r="AY101" i="2"/>
  <c r="BH130" i="2"/>
  <c r="CH57" i="2"/>
  <c r="BC217" i="2"/>
  <c r="CW217" i="2" s="1"/>
  <c r="I95" i="2"/>
  <c r="H83" i="2"/>
  <c r="L77" i="2"/>
  <c r="BT112" i="2"/>
  <c r="AK221" i="2"/>
  <c r="BY110" i="2"/>
  <c r="CM85" i="2"/>
  <c r="R109" i="2"/>
  <c r="AB86" i="2"/>
  <c r="BA83" i="2"/>
  <c r="AX83" i="2"/>
  <c r="AR87" i="2"/>
  <c r="AW52" i="2"/>
  <c r="CP117" i="2"/>
  <c r="AU95" i="2"/>
  <c r="AO112" i="2"/>
  <c r="BF93" i="2"/>
  <c r="K128" i="2"/>
  <c r="BR118" i="2"/>
  <c r="P72" i="2"/>
  <c r="AY75" i="2"/>
  <c r="Y69" i="2"/>
  <c r="AJ152" i="2"/>
  <c r="BD152" i="2"/>
  <c r="R106" i="2"/>
  <c r="CE49" i="2"/>
  <c r="BJ33" i="2"/>
  <c r="AK148" i="2"/>
  <c r="BK145" i="2"/>
  <c r="AB39" i="2"/>
  <c r="AD37" i="2"/>
  <c r="AM33" i="2"/>
  <c r="AM151" i="2"/>
  <c r="CP118" i="2"/>
  <c r="K29" i="2"/>
  <c r="AD39" i="2"/>
  <c r="CQ126" i="2"/>
  <c r="M31" i="2"/>
  <c r="BP62" i="2"/>
  <c r="Y86" i="2"/>
  <c r="V142" i="2"/>
  <c r="G89" i="2"/>
  <c r="EZ89" i="2" s="1"/>
  <c r="BP116" i="2"/>
  <c r="BR35" i="2"/>
  <c r="BH33" i="2"/>
  <c r="BG151" i="2"/>
  <c r="DA151" i="2" s="1"/>
  <c r="BG127" i="2"/>
  <c r="AZ85" i="2"/>
  <c r="AO43" i="2"/>
  <c r="L40" i="2"/>
  <c r="M132" i="2"/>
  <c r="AH137" i="2"/>
  <c r="AW28" i="2"/>
  <c r="I50" i="2"/>
  <c r="BU139" i="2"/>
  <c r="BH47" i="2"/>
  <c r="CL111" i="2"/>
  <c r="AT76" i="2"/>
  <c r="CP25" i="2"/>
  <c r="CJ145" i="2"/>
  <c r="AA139" i="2"/>
  <c r="AN53" i="2"/>
  <c r="AY54" i="2"/>
  <c r="AJ63" i="2"/>
  <c r="AE37" i="2"/>
  <c r="CG81" i="2"/>
  <c r="BR36" i="2"/>
  <c r="BX173" i="2"/>
  <c r="CB74" i="2"/>
  <c r="AC107" i="2"/>
  <c r="CM103" i="2"/>
  <c r="CD59" i="2"/>
  <c r="BU135" i="2"/>
  <c r="BQ35" i="2"/>
  <c r="CD52" i="2"/>
  <c r="L142" i="2"/>
  <c r="AT109" i="2"/>
  <c r="Z70" i="2"/>
  <c r="BH72" i="2"/>
  <c r="DB72" i="2" s="1"/>
  <c r="EV73" i="2" s="1"/>
  <c r="CK161" i="2"/>
  <c r="BZ144" i="2"/>
  <c r="AL36" i="2"/>
  <c r="V36" i="2"/>
  <c r="CQ57" i="2"/>
  <c r="BP84" i="2"/>
  <c r="BJ62" i="2"/>
  <c r="BP65" i="2"/>
  <c r="CD66" i="2"/>
  <c r="AO161" i="2"/>
  <c r="X79" i="2"/>
  <c r="AO66" i="2"/>
  <c r="BS59" i="2"/>
  <c r="BT171" i="2"/>
  <c r="BN140" i="2"/>
  <c r="AE52" i="2"/>
  <c r="CA28" i="2"/>
  <c r="N152" i="2"/>
  <c r="BW29" i="2"/>
  <c r="CB97" i="2"/>
  <c r="CF34" i="2"/>
  <c r="AP67" i="2"/>
  <c r="R159" i="2"/>
  <c r="H27" i="2"/>
  <c r="AR63" i="2"/>
  <c r="CT67" i="2"/>
  <c r="AE140" i="2"/>
  <c r="BO109" i="2"/>
  <c r="AS52" i="2"/>
  <c r="CJ70" i="2"/>
  <c r="BN134" i="2"/>
  <c r="CN140" i="2"/>
  <c r="BZ100" i="2"/>
  <c r="Y25" i="2"/>
  <c r="BX68" i="2"/>
  <c r="S138" i="2"/>
  <c r="J166" i="2"/>
  <c r="CK59" i="2"/>
  <c r="BA49" i="2"/>
  <c r="AA38" i="2"/>
  <c r="BV49" i="2"/>
  <c r="M124" i="2"/>
  <c r="AT68" i="2"/>
  <c r="CQ42" i="2"/>
  <c r="AY137" i="2"/>
  <c r="Q123" i="2"/>
  <c r="AA70" i="2"/>
  <c r="AD81" i="2"/>
  <c r="CN37" i="2"/>
  <c r="AE36" i="2"/>
  <c r="CI173" i="2"/>
  <c r="CH168" i="2"/>
  <c r="CH85" i="2"/>
  <c r="BI76" i="2"/>
  <c r="CQ61" i="2"/>
  <c r="CD165" i="2"/>
  <c r="Y143" i="2"/>
  <c r="AT30" i="2"/>
  <c r="BK41" i="2"/>
  <c r="BE37" i="2"/>
  <c r="CI164" i="2"/>
  <c r="R83" i="2"/>
  <c r="AV46" i="2"/>
  <c r="AP61" i="2"/>
  <c r="CF148" i="2"/>
  <c r="BT27" i="2"/>
  <c r="CP50" i="2"/>
  <c r="BK89" i="2"/>
  <c r="BS126" i="2"/>
  <c r="J148" i="2"/>
  <c r="AT49" i="2"/>
  <c r="BE52" i="2"/>
  <c r="BP36" i="2"/>
  <c r="BJ36" i="2"/>
  <c r="H172" i="2"/>
  <c r="AF123" i="2"/>
  <c r="AN48" i="2"/>
  <c r="CI39" i="2"/>
  <c r="AO147" i="2"/>
  <c r="AX50" i="2"/>
  <c r="CE69" i="2"/>
  <c r="CK41" i="2"/>
  <c r="BT149" i="2"/>
  <c r="AY123" i="2"/>
  <c r="CB98" i="2"/>
  <c r="CG35" i="2"/>
  <c r="AM150" i="2"/>
  <c r="CO148" i="2"/>
  <c r="CM102" i="2"/>
  <c r="AX56" i="2"/>
  <c r="R46" i="2"/>
  <c r="BQ166" i="2"/>
  <c r="BS140" i="2"/>
  <c r="CE36" i="2"/>
  <c r="AK40" i="2"/>
  <c r="BG170" i="2"/>
  <c r="DA170" i="2" s="1"/>
  <c r="BC57" i="2"/>
  <c r="AV105" i="2"/>
  <c r="AF63" i="2"/>
  <c r="AV97" i="2"/>
  <c r="T104" i="2"/>
  <c r="X228" i="2"/>
  <c r="AO56" i="2"/>
  <c r="BT45" i="2"/>
  <c r="AS146" i="2"/>
  <c r="AU168" i="2"/>
  <c r="CM83" i="2"/>
  <c r="CS48" i="2"/>
  <c r="O34" i="2"/>
  <c r="AP152" i="2"/>
  <c r="AL64" i="2"/>
  <c r="CK69" i="2"/>
  <c r="CR53" i="2"/>
  <c r="BH32" i="2"/>
  <c r="BO53" i="2"/>
  <c r="T98" i="2"/>
  <c r="BN26" i="2"/>
  <c r="I78" i="2"/>
  <c r="BO133" i="2"/>
  <c r="CR138" i="2"/>
  <c r="AS118" i="2"/>
  <c r="H41" i="2"/>
  <c r="I61" i="2"/>
  <c r="AR145" i="2"/>
  <c r="CD60" i="2"/>
  <c r="S71" i="2"/>
  <c r="V75" i="2"/>
  <c r="CN145" i="2"/>
  <c r="G219" i="2"/>
  <c r="EZ219" i="2" s="1"/>
  <c r="CG91" i="2"/>
  <c r="CQ55" i="2"/>
  <c r="O40" i="2"/>
  <c r="BW42" i="2"/>
  <c r="BG163" i="2"/>
  <c r="M95" i="2"/>
  <c r="AG44" i="2"/>
  <c r="BN87" i="2"/>
  <c r="CR143" i="2"/>
  <c r="BA170" i="2"/>
  <c r="BV31" i="2"/>
  <c r="CT66" i="2"/>
  <c r="CF160" i="2"/>
  <c r="R38" i="2"/>
  <c r="CR99" i="2"/>
  <c r="BK38" i="2"/>
  <c r="AE44" i="2"/>
  <c r="BL152" i="2"/>
  <c r="M78" i="2"/>
  <c r="J49" i="2"/>
  <c r="AO37" i="2"/>
  <c r="CA151" i="2"/>
  <c r="CS34" i="2"/>
  <c r="H109" i="2"/>
  <c r="BM32" i="2"/>
  <c r="AE214" i="2"/>
  <c r="AE130" i="2"/>
  <c r="BP32" i="2"/>
  <c r="AY76" i="2"/>
  <c r="X46" i="2"/>
  <c r="CG31" i="2"/>
  <c r="AI91" i="2"/>
  <c r="BN54" i="2"/>
  <c r="CO55" i="2"/>
  <c r="BY31" i="2"/>
  <c r="BB172" i="2"/>
  <c r="K108" i="2"/>
  <c r="M67" i="2"/>
  <c r="BI60" i="2"/>
  <c r="DC60" i="2" s="1"/>
  <c r="CE167" i="2"/>
  <c r="CA46" i="2"/>
  <c r="Z27" i="2"/>
  <c r="CI44" i="2"/>
  <c r="AZ48" i="2"/>
  <c r="AL61" i="2"/>
  <c r="CM97" i="2"/>
  <c r="CG64" i="2"/>
  <c r="CB43" i="2"/>
  <c r="BF126" i="2"/>
  <c r="G35" i="2"/>
  <c r="AU91" i="2"/>
  <c r="CP38" i="2"/>
  <c r="CA26" i="2"/>
  <c r="BM163" i="2"/>
  <c r="AL92" i="2"/>
  <c r="J102" i="2"/>
  <c r="BE29" i="2"/>
  <c r="AZ146" i="2"/>
  <c r="AU137" i="2"/>
  <c r="CC49" i="2"/>
  <c r="AU69" i="2"/>
  <c r="K41" i="2"/>
  <c r="CA173" i="2"/>
  <c r="CF139" i="2"/>
  <c r="BY42" i="2"/>
  <c r="AO41" i="2"/>
  <c r="O166" i="2"/>
  <c r="AQ161" i="2"/>
  <c r="L103" i="2"/>
  <c r="T26" i="2"/>
  <c r="CI41" i="2"/>
  <c r="CE77" i="2"/>
  <c r="W58" i="2"/>
  <c r="BA31" i="2"/>
  <c r="AH56" i="2"/>
  <c r="R126" i="2"/>
  <c r="CO132" i="2"/>
  <c r="AH82" i="2"/>
  <c r="CL47" i="2"/>
  <c r="AL28" i="2"/>
  <c r="AR98" i="2"/>
  <c r="CM114" i="2"/>
  <c r="AX98" i="2"/>
  <c r="I38" i="2"/>
  <c r="V79" i="2"/>
  <c r="CP27" i="2"/>
  <c r="CS32" i="2"/>
  <c r="AI62" i="2"/>
  <c r="Q44" i="2"/>
  <c r="AA166" i="2"/>
  <c r="AQ28" i="2"/>
  <c r="CF96" i="2"/>
  <c r="CT42" i="2"/>
  <c r="AZ56" i="2"/>
  <c r="AM170" i="2"/>
  <c r="AG26" i="2"/>
  <c r="K44" i="2"/>
  <c r="AG63" i="2"/>
  <c r="J160" i="2"/>
  <c r="AB26" i="2"/>
  <c r="BE78" i="2"/>
  <c r="AV56" i="2"/>
  <c r="BV52" i="2"/>
  <c r="CF51" i="2"/>
  <c r="CO144" i="2"/>
  <c r="AV74" i="2"/>
  <c r="BK51" i="2"/>
  <c r="CC66" i="2"/>
  <c r="CO170" i="2"/>
  <c r="CA31" i="2"/>
  <c r="N40" i="2"/>
  <c r="J108" i="2"/>
  <c r="CO38" i="2"/>
  <c r="AX160" i="2"/>
  <c r="BD84" i="2"/>
  <c r="CM52" i="2"/>
  <c r="BS32" i="2"/>
  <c r="BQ28" i="2"/>
  <c r="N143" i="2"/>
  <c r="CF30" i="2"/>
  <c r="CA37" i="2"/>
  <c r="AF173" i="2"/>
  <c r="G55" i="2"/>
  <c r="CT113" i="2"/>
  <c r="AM45" i="2"/>
  <c r="Y60" i="2"/>
  <c r="AW54" i="2"/>
  <c r="AC145" i="2"/>
  <c r="BX98" i="2"/>
  <c r="O47" i="2"/>
  <c r="AE80" i="2"/>
  <c r="Q139" i="2"/>
  <c r="O147" i="2"/>
  <c r="CL97" i="2"/>
  <c r="U45" i="2"/>
  <c r="AN132" i="2"/>
  <c r="AL121" i="2"/>
  <c r="CE104" i="2"/>
  <c r="BC100" i="2"/>
  <c r="U27" i="2"/>
  <c r="J66" i="2"/>
  <c r="BT141" i="2"/>
  <c r="BO26" i="2"/>
  <c r="BV125" i="2"/>
  <c r="H29" i="2"/>
  <c r="W68" i="2"/>
  <c r="L25" i="2"/>
  <c r="K152" i="2"/>
  <c r="R63" i="2"/>
  <c r="BR28" i="2"/>
  <c r="BF37" i="2"/>
  <c r="BM133" i="2"/>
  <c r="CL108" i="2"/>
  <c r="AO52" i="2"/>
  <c r="CK76" i="2"/>
  <c r="AI145" i="2"/>
  <c r="CK145" i="2"/>
  <c r="CJ123" i="2"/>
  <c r="BC32" i="2"/>
  <c r="AH29" i="2"/>
  <c r="AW158" i="2"/>
  <c r="BT165" i="2"/>
  <c r="X48" i="2"/>
  <c r="CN29" i="2"/>
  <c r="AS36" i="2"/>
  <c r="AM84" i="2"/>
  <c r="AI31" i="2"/>
  <c r="AX26" i="2"/>
  <c r="L38" i="2"/>
  <c r="AW137" i="2"/>
  <c r="AR31" i="2"/>
  <c r="BP55" i="2"/>
  <c r="AN79" i="2"/>
  <c r="H46" i="2"/>
  <c r="BH171" i="2"/>
  <c r="BB77" i="2"/>
  <c r="CV77" i="2" s="1"/>
  <c r="EJ78" i="2" s="1"/>
  <c r="L44" i="2"/>
  <c r="AC163" i="2"/>
  <c r="AB139" i="2"/>
  <c r="BG89" i="2"/>
  <c r="DA89" i="2" s="1"/>
  <c r="EU90" i="2" s="1"/>
  <c r="CC51" i="2"/>
  <c r="AJ65" i="2"/>
  <c r="BQ139" i="2"/>
  <c r="AV42" i="2"/>
  <c r="CG70" i="2"/>
  <c r="AJ27" i="2"/>
  <c r="BJ137" i="2"/>
  <c r="BZ88" i="2"/>
  <c r="AE71" i="2"/>
  <c r="L106" i="2"/>
  <c r="AI115" i="2"/>
  <c r="AS119" i="2"/>
  <c r="AP43" i="2"/>
  <c r="J34" i="2"/>
  <c r="CT25" i="2"/>
  <c r="BD52" i="2"/>
  <c r="AQ78" i="2"/>
  <c r="AI47" i="2"/>
  <c r="BC46" i="2"/>
  <c r="CI52" i="2"/>
  <c r="BM171" i="2"/>
  <c r="BO80" i="2"/>
  <c r="CG30" i="2"/>
  <c r="BL57" i="2"/>
  <c r="AP153" i="2"/>
  <c r="AB122" i="2"/>
  <c r="BO27" i="2"/>
  <c r="BT28" i="2"/>
  <c r="BN159" i="2"/>
  <c r="CP132" i="2"/>
  <c r="I88" i="2"/>
  <c r="V78" i="2"/>
  <c r="AS65" i="2"/>
  <c r="BJ144" i="2"/>
  <c r="AB32" i="2"/>
  <c r="AC28" i="2"/>
  <c r="AJ37" i="2"/>
  <c r="CD140" i="2"/>
  <c r="CD75" i="2"/>
  <c r="Y42" i="2"/>
  <c r="CS69" i="2"/>
  <c r="BY159" i="2"/>
  <c r="AI164" i="2"/>
  <c r="Q64" i="2"/>
  <c r="BA57" i="2"/>
  <c r="BD150" i="2"/>
  <c r="AM134" i="2"/>
  <c r="CA85" i="2"/>
  <c r="AW42" i="2"/>
  <c r="AV55" i="2"/>
  <c r="L137" i="2"/>
  <c r="L60" i="2"/>
  <c r="Y88" i="2"/>
  <c r="CM55" i="2"/>
  <c r="AC27" i="2"/>
  <c r="CR161" i="2"/>
  <c r="AM25" i="2"/>
  <c r="AM35" i="2"/>
  <c r="AZ55" i="2"/>
  <c r="J142" i="2"/>
  <c r="CF143" i="2"/>
  <c r="H136" i="2"/>
  <c r="AF54" i="2"/>
  <c r="BH30" i="2"/>
  <c r="AS163" i="2"/>
  <c r="L67" i="2"/>
  <c r="BI84" i="2"/>
  <c r="DC84" i="2" s="1"/>
  <c r="EW85" i="2" s="1"/>
  <c r="BH92" i="2"/>
  <c r="CK28" i="2"/>
  <c r="BQ54" i="2"/>
  <c r="AI165" i="2"/>
  <c r="AV170" i="2"/>
  <c r="BI99" i="2"/>
  <c r="DC99" i="2" s="1"/>
  <c r="EW100" i="2" s="1"/>
  <c r="BN66" i="2"/>
  <c r="BU54" i="2"/>
  <c r="AZ61" i="2"/>
  <c r="BL43" i="2"/>
  <c r="AU29" i="2"/>
  <c r="CS25" i="2"/>
  <c r="CD164" i="2"/>
  <c r="AB52" i="2"/>
  <c r="I77" i="2"/>
  <c r="CP56" i="2"/>
  <c r="AS70" i="2"/>
  <c r="V29" i="2"/>
  <c r="BJ168" i="2"/>
  <c r="I68" i="2"/>
  <c r="BY41" i="2"/>
  <c r="BJ60" i="2"/>
  <c r="BG131" i="2"/>
  <c r="P88" i="2"/>
  <c r="W44" i="2"/>
  <c r="AU83" i="2"/>
  <c r="CC168" i="2"/>
  <c r="BR65" i="2"/>
  <c r="AW105" i="2"/>
  <c r="AU72" i="2"/>
  <c r="BZ163" i="2"/>
  <c r="BH140" i="2"/>
  <c r="DB140" i="2" s="1"/>
  <c r="BH57" i="2"/>
  <c r="BF61" i="2"/>
  <c r="J159" i="2"/>
  <c r="CA146" i="2"/>
  <c r="BY85" i="2"/>
  <c r="W39" i="2"/>
  <c r="AK65" i="2"/>
  <c r="CG141" i="2"/>
  <c r="BJ50" i="2"/>
  <c r="BJ92" i="2"/>
  <c r="DD92" i="2" s="1"/>
  <c r="EX93" i="2" s="1"/>
  <c r="S92" i="2"/>
  <c r="L65" i="2"/>
  <c r="AA132" i="2"/>
  <c r="AV168" i="2"/>
  <c r="T60" i="2"/>
  <c r="CO78" i="2"/>
  <c r="I139" i="2"/>
  <c r="AV152" i="2"/>
  <c r="CK106" i="2"/>
  <c r="AI49" i="2"/>
  <c r="AD214" i="2"/>
  <c r="K78" i="2"/>
  <c r="P227" i="2"/>
  <c r="R26" i="2"/>
  <c r="L61" i="2"/>
  <c r="AM39" i="2"/>
  <c r="W137" i="2"/>
  <c r="CD95" i="2"/>
  <c r="BZ43" i="2"/>
  <c r="T136" i="2"/>
  <c r="AX137" i="2"/>
  <c r="G94" i="2"/>
  <c r="EZ94" i="2" s="1"/>
  <c r="BM122" i="2"/>
  <c r="BF30" i="2"/>
  <c r="BT44" i="2"/>
  <c r="CO35" i="2"/>
  <c r="AY131" i="2"/>
  <c r="BE57" i="2"/>
  <c r="BY73" i="2"/>
  <c r="BK32" i="2"/>
  <c r="CG46" i="2"/>
  <c r="AW68" i="2"/>
  <c r="AS44" i="2"/>
  <c r="L93" i="2"/>
  <c r="CP36" i="2"/>
  <c r="AS145" i="2"/>
  <c r="AO82" i="2"/>
  <c r="W77" i="2"/>
  <c r="CN127" i="2"/>
  <c r="S147" i="2"/>
  <c r="CG108" i="2"/>
  <c r="U25" i="2"/>
  <c r="J75" i="2"/>
  <c r="AQ165" i="2"/>
  <c r="O158" i="2"/>
  <c r="CC92" i="2"/>
  <c r="BJ61" i="2"/>
  <c r="AH28" i="2"/>
  <c r="BQ137" i="2"/>
  <c r="CN65" i="2"/>
  <c r="O61" i="2"/>
  <c r="BW47" i="2"/>
  <c r="CI150" i="2"/>
  <c r="AK164" i="2"/>
  <c r="BW105" i="2"/>
  <c r="AN61" i="2"/>
  <c r="T61" i="2"/>
  <c r="AC132" i="2"/>
  <c r="N151" i="2"/>
  <c r="AA98" i="2"/>
  <c r="AW70" i="2"/>
  <c r="P140" i="2"/>
  <c r="BC161" i="2"/>
  <c r="W115" i="2"/>
  <c r="BH44" i="2"/>
  <c r="CS41" i="2"/>
  <c r="BM101" i="2"/>
  <c r="BY92" i="2"/>
  <c r="AM88" i="2"/>
  <c r="AW29" i="2"/>
  <c r="CC26" i="2"/>
  <c r="G57" i="2"/>
  <c r="AJ25" i="2"/>
  <c r="AR83" i="2"/>
  <c r="BZ44" i="2"/>
  <c r="AC39" i="2"/>
  <c r="CG171" i="2"/>
  <c r="AU148" i="2"/>
  <c r="S29" i="2"/>
  <c r="BO48" i="2"/>
  <c r="BV39" i="2"/>
  <c r="BC63" i="2"/>
  <c r="BP49" i="2"/>
  <c r="CO43" i="2"/>
  <c r="W132" i="2"/>
  <c r="BS170" i="2"/>
  <c r="BD53" i="2"/>
  <c r="AT95" i="2"/>
  <c r="BL133" i="2"/>
  <c r="BO28" i="2"/>
  <c r="BU114" i="2"/>
  <c r="BM68" i="2"/>
  <c r="N54" i="2"/>
  <c r="BQ90" i="2"/>
  <c r="BT54" i="2"/>
  <c r="I72" i="2"/>
  <c r="S57" i="2"/>
  <c r="AX40" i="2"/>
  <c r="AQ162" i="2"/>
  <c r="AM63" i="2"/>
  <c r="AS45" i="2"/>
  <c r="AM168" i="2"/>
  <c r="CE96" i="2"/>
  <c r="BA40" i="2"/>
  <c r="Q36" i="2"/>
  <c r="CQ25" i="2"/>
  <c r="G32" i="2"/>
  <c r="BF121" i="2"/>
  <c r="P43" i="2"/>
  <c r="BA32" i="2"/>
  <c r="AU49" i="2"/>
  <c r="R133" i="2"/>
  <c r="CB25" i="2"/>
  <c r="BS153" i="2"/>
  <c r="AE38" i="2"/>
  <c r="CT114" i="2"/>
  <c r="BP72" i="2"/>
  <c r="T64" i="2"/>
  <c r="AL109" i="2"/>
  <c r="BU124" i="2"/>
  <c r="CN95" i="2"/>
  <c r="CD56" i="2"/>
  <c r="AK67" i="2"/>
  <c r="BP163" i="2"/>
  <c r="X142" i="2"/>
  <c r="Q95" i="2"/>
  <c r="CE84" i="2"/>
  <c r="CA135" i="2"/>
  <c r="N102" i="2"/>
  <c r="CH116" i="2"/>
  <c r="AW221" i="2"/>
  <c r="H234" i="2"/>
  <c r="CL232" i="2"/>
  <c r="P123" i="2"/>
  <c r="J135" i="2"/>
  <c r="BQ226" i="2"/>
  <c r="AW233" i="2"/>
  <c r="AP111" i="2"/>
  <c r="AS49" i="2"/>
  <c r="W218" i="2"/>
  <c r="AH104" i="2"/>
  <c r="AD130" i="2"/>
  <c r="CF219" i="2"/>
  <c r="Z57" i="2"/>
  <c r="J109" i="2"/>
  <c r="BO81" i="2"/>
  <c r="K96" i="2"/>
  <c r="BX82" i="2"/>
  <c r="BX103" i="2"/>
  <c r="K214" i="2"/>
  <c r="BK93" i="2"/>
  <c r="I231" i="2"/>
  <c r="AR79" i="2"/>
  <c r="BA68" i="2"/>
  <c r="M99" i="2"/>
  <c r="BV92" i="2"/>
  <c r="BH114" i="2"/>
  <c r="DB114" i="2" s="1"/>
  <c r="EV115" i="2" s="1"/>
  <c r="AB110" i="2"/>
  <c r="BY103" i="2"/>
  <c r="M69" i="2"/>
  <c r="AX62" i="2"/>
  <c r="CS102" i="2"/>
  <c r="BH66" i="2"/>
  <c r="BL59" i="2"/>
  <c r="CH30" i="2"/>
  <c r="AZ126" i="2"/>
  <c r="CI158" i="2"/>
  <c r="BR70" i="2"/>
  <c r="AJ42" i="2"/>
  <c r="BJ29" i="2"/>
  <c r="Q61" i="2"/>
  <c r="S133" i="2"/>
  <c r="S26" i="2"/>
  <c r="V35" i="2"/>
  <c r="CL131" i="2"/>
  <c r="BD36" i="2"/>
  <c r="AN96" i="2"/>
  <c r="BC69" i="2"/>
  <c r="K74" i="2"/>
  <c r="BT139" i="2"/>
  <c r="BB169" i="2"/>
  <c r="AV71" i="2"/>
  <c r="BK56" i="2"/>
  <c r="BV132" i="2"/>
  <c r="W165" i="2"/>
  <c r="AM129" i="2"/>
  <c r="K51" i="2"/>
  <c r="BN30" i="2"/>
  <c r="BF64" i="2"/>
  <c r="W50" i="2"/>
  <c r="S76" i="2"/>
  <c r="CL71" i="2"/>
  <c r="AR33" i="2"/>
  <c r="CE54" i="2"/>
  <c r="BK120" i="2"/>
  <c r="N43" i="2"/>
  <c r="BV91" i="2"/>
  <c r="O151" i="2"/>
  <c r="CM161" i="2"/>
  <c r="Y119" i="2"/>
  <c r="CB102" i="2"/>
  <c r="U58" i="2"/>
  <c r="BE152" i="2"/>
  <c r="R58" i="2"/>
  <c r="CO33" i="2"/>
  <c r="AV43" i="2"/>
  <c r="BP166" i="2"/>
  <c r="AJ127" i="2"/>
  <c r="O96" i="2"/>
  <c r="CN57" i="2"/>
  <c r="AM55" i="2"/>
  <c r="AD144" i="2"/>
  <c r="CN144" i="2"/>
  <c r="M119" i="2"/>
  <c r="CI113" i="2"/>
  <c r="AI105" i="2"/>
  <c r="V216" i="2"/>
  <c r="AG87" i="2"/>
  <c r="BE51" i="2"/>
  <c r="AF77" i="2"/>
  <c r="BY165" i="2"/>
  <c r="CR123" i="2"/>
  <c r="BQ53" i="2"/>
  <c r="BX67" i="2"/>
  <c r="BM149" i="2"/>
  <c r="AL148" i="2"/>
  <c r="BA34" i="2"/>
  <c r="BU53" i="2"/>
  <c r="Z132" i="2"/>
  <c r="AQ141" i="2"/>
  <c r="AQ90" i="2"/>
  <c r="AE63" i="2"/>
  <c r="CO66" i="2"/>
  <c r="BV166" i="2"/>
  <c r="AB164" i="2"/>
  <c r="CA77" i="2"/>
  <c r="AW56" i="2"/>
  <c r="CF41" i="2"/>
  <c r="BY126" i="2"/>
  <c r="Q165" i="2"/>
  <c r="AH30" i="2"/>
  <c r="AM96" i="2"/>
  <c r="CL148" i="2"/>
  <c r="AC126" i="2"/>
  <c r="AG94" i="2"/>
  <c r="CD50" i="2"/>
  <c r="AX70" i="2"/>
  <c r="BX141" i="2"/>
  <c r="N133" i="2"/>
  <c r="Q29" i="2"/>
  <c r="CC48" i="2"/>
  <c r="AU50" i="2"/>
  <c r="BG44" i="2"/>
  <c r="CD97" i="2"/>
  <c r="BB69" i="2"/>
  <c r="BK33" i="2"/>
  <c r="CK34" i="2"/>
  <c r="AE57" i="2"/>
  <c r="CD96" i="2"/>
  <c r="H66" i="2"/>
  <c r="AR34" i="2"/>
  <c r="P162" i="2"/>
  <c r="AD172" i="2"/>
  <c r="CG45" i="2"/>
  <c r="CT55" i="2"/>
  <c r="L126" i="2"/>
  <c r="BD151" i="2"/>
  <c r="CX151" i="2" s="1"/>
  <c r="AC117" i="2"/>
  <c r="AQ35" i="2"/>
  <c r="AI84" i="2"/>
  <c r="BQ171" i="2"/>
  <c r="BS72" i="2"/>
  <c r="CQ94" i="2"/>
  <c r="AS113" i="2"/>
  <c r="V33" i="2"/>
  <c r="CT34" i="2"/>
  <c r="CB150" i="2"/>
  <c r="AU63" i="2"/>
  <c r="BP214" i="2"/>
  <c r="BT37" i="2"/>
  <c r="CN27" i="2"/>
  <c r="BF60" i="2"/>
  <c r="CF159" i="2"/>
  <c r="Y50" i="2"/>
  <c r="M40" i="2"/>
  <c r="BM26" i="2"/>
  <c r="CN168" i="2"/>
  <c r="BK104" i="2"/>
  <c r="P29" i="2"/>
  <c r="AU46" i="2"/>
  <c r="BL27" i="2"/>
  <c r="BE146" i="2"/>
  <c r="CI61" i="2"/>
  <c r="AI67" i="2"/>
  <c r="Y160" i="2"/>
  <c r="AT69" i="2"/>
  <c r="T108" i="2"/>
  <c r="BZ79" i="2"/>
  <c r="BG37" i="2"/>
  <c r="BA168" i="2"/>
  <c r="AD131" i="2"/>
  <c r="AO101" i="2"/>
  <c r="AT48" i="2"/>
  <c r="H68" i="2"/>
  <c r="AK170" i="2"/>
  <c r="BU149" i="2"/>
  <c r="T58" i="2"/>
  <c r="BN35" i="2"/>
  <c r="CQ66" i="2"/>
  <c r="BE28" i="2"/>
  <c r="AG100" i="2"/>
  <c r="Q53" i="2"/>
  <c r="BV71" i="2"/>
  <c r="AS38" i="2"/>
  <c r="CT49" i="2"/>
  <c r="BD81" i="2"/>
  <c r="BT64" i="2"/>
  <c r="BB25" i="2"/>
  <c r="CV25" i="2" s="1"/>
  <c r="AW172" i="2"/>
  <c r="CN82" i="2"/>
  <c r="BS43" i="2"/>
  <c r="CJ26" i="2"/>
  <c r="CN134" i="2"/>
  <c r="BJ141" i="2"/>
  <c r="BC229" i="2"/>
  <c r="CW229" i="2" s="1"/>
  <c r="AH27" i="2"/>
  <c r="BR119" i="2"/>
  <c r="BE114" i="2"/>
  <c r="AY157" i="2"/>
  <c r="BL31" i="2"/>
  <c r="CG62" i="2"/>
  <c r="AB140" i="2"/>
  <c r="CC172" i="2"/>
  <c r="BJ115" i="2"/>
  <c r="P49" i="2"/>
  <c r="AS37" i="2"/>
  <c r="CP140" i="2"/>
  <c r="BC134" i="2"/>
  <c r="AW47" i="2"/>
  <c r="Q47" i="2"/>
  <c r="BX159" i="2"/>
  <c r="BV138" i="2"/>
  <c r="BP111" i="2"/>
  <c r="AM68" i="2"/>
  <c r="AV53" i="2"/>
  <c r="AG144" i="2"/>
  <c r="L162" i="2"/>
  <c r="CQ103" i="2"/>
  <c r="CD53" i="2"/>
  <c r="BZ31" i="2"/>
  <c r="CN148" i="2"/>
  <c r="BT132" i="2"/>
  <c r="BC54" i="2"/>
  <c r="AX54" i="2"/>
  <c r="CP149" i="2"/>
  <c r="AI58" i="2"/>
  <c r="CJ101" i="2"/>
  <c r="X50" i="2"/>
  <c r="AY38" i="2"/>
  <c r="AI139" i="2"/>
  <c r="AS167" i="2"/>
  <c r="BG90" i="2"/>
  <c r="BI64" i="2"/>
  <c r="BS63" i="2"/>
  <c r="CD77" i="2"/>
  <c r="H145" i="2"/>
  <c r="BZ71" i="2"/>
  <c r="AM138" i="2"/>
  <c r="N153" i="2"/>
  <c r="CH119" i="2"/>
  <c r="BY28" i="2"/>
  <c r="BR68" i="2"/>
  <c r="CS164" i="2"/>
  <c r="H67" i="2"/>
  <c r="AC63" i="2"/>
  <c r="K56" i="2"/>
  <c r="BE144" i="2"/>
  <c r="CY144" i="2" s="1"/>
  <c r="BX74" i="2"/>
  <c r="CG68" i="2"/>
  <c r="U124" i="2"/>
  <c r="CO219" i="2"/>
  <c r="CH114" i="2"/>
  <c r="CK74" i="2"/>
  <c r="Q60" i="2"/>
  <c r="CK131" i="2"/>
  <c r="CB158" i="2"/>
  <c r="H88" i="2"/>
  <c r="CR46" i="2"/>
  <c r="AE60" i="2"/>
  <c r="CI126" i="2"/>
  <c r="G77" i="2"/>
  <c r="EZ77" i="2" s="1"/>
  <c r="AF98" i="2"/>
  <c r="AS40" i="2"/>
  <c r="AP76" i="2"/>
  <c r="BR127" i="2"/>
  <c r="BC127" i="2"/>
  <c r="CW127" i="2" s="1"/>
  <c r="BG58" i="2"/>
  <c r="DA58" i="2" s="1"/>
  <c r="BK76" i="2"/>
  <c r="K171" i="2"/>
  <c r="CK146" i="2"/>
  <c r="AF76" i="2"/>
  <c r="CQ28" i="2"/>
  <c r="O64" i="2"/>
  <c r="AS131" i="2"/>
  <c r="CF78" i="2"/>
  <c r="BK58" i="2"/>
  <c r="BV159" i="2"/>
  <c r="AG48" i="2"/>
  <c r="AT72" i="2"/>
  <c r="AQ61" i="2"/>
  <c r="CJ27" i="2"/>
  <c r="CB58" i="2"/>
  <c r="AF126" i="2"/>
  <c r="CL27" i="2"/>
  <c r="BK35" i="2"/>
  <c r="BF66" i="2"/>
  <c r="AY30" i="2"/>
  <c r="AV27" i="2"/>
  <c r="W56" i="2"/>
  <c r="BC36" i="2"/>
  <c r="CW36" i="2" s="1"/>
  <c r="L152" i="2"/>
  <c r="CQ78" i="2"/>
  <c r="AB103" i="2"/>
  <c r="BJ59" i="2"/>
  <c r="AE58" i="2"/>
  <c r="CR137" i="2"/>
  <c r="V167" i="2"/>
  <c r="AC30" i="2"/>
  <c r="S52" i="2"/>
  <c r="BI160" i="2"/>
  <c r="DC160" i="2" s="1"/>
  <c r="AG134" i="2"/>
  <c r="AB104" i="2"/>
  <c r="CF66" i="2"/>
  <c r="AP89" i="2"/>
  <c r="AM109" i="2"/>
  <c r="AQ79" i="2"/>
  <c r="CE74" i="2"/>
  <c r="R39" i="2"/>
  <c r="BK77" i="2"/>
  <c r="AI137" i="2"/>
  <c r="AU131" i="2"/>
  <c r="U53" i="2"/>
  <c r="AT73" i="2"/>
  <c r="BP143" i="2"/>
  <c r="AT133" i="2"/>
  <c r="AY106" i="2"/>
  <c r="CG32" i="2"/>
  <c r="BL36" i="2"/>
  <c r="BV126" i="2"/>
  <c r="CB165" i="2"/>
  <c r="BQ48" i="2"/>
  <c r="AP52" i="2"/>
  <c r="AU144" i="2"/>
  <c r="AP37" i="2"/>
  <c r="AS84" i="2"/>
  <c r="BD78" i="2"/>
  <c r="CX78" i="2" s="1"/>
  <c r="EL79" i="2" s="1"/>
  <c r="BZ39" i="2"/>
  <c r="CS132" i="2"/>
  <c r="AL170" i="2"/>
  <c r="BU35" i="2"/>
  <c r="CL34" i="2"/>
  <c r="P53" i="2"/>
  <c r="Z148" i="2"/>
  <c r="AI142" i="2"/>
  <c r="BL56" i="2"/>
  <c r="AK37" i="2"/>
  <c r="AI127" i="2"/>
  <c r="BW73" i="2"/>
  <c r="CJ66" i="2"/>
  <c r="Z41" i="2"/>
  <c r="BH78" i="2"/>
  <c r="BI126" i="2"/>
  <c r="S162" i="2"/>
  <c r="BY71" i="2"/>
  <c r="M27" i="2"/>
  <c r="AE25" i="2"/>
  <c r="BQ47" i="2"/>
  <c r="T84" i="2"/>
  <c r="CL62" i="2"/>
  <c r="CB60" i="2"/>
  <c r="BW142" i="2"/>
  <c r="BA169" i="2"/>
  <c r="CL101" i="2"/>
  <c r="CD93" i="2"/>
  <c r="CF31" i="2"/>
  <c r="BD143" i="2"/>
  <c r="CQ161" i="2"/>
  <c r="H59" i="2"/>
  <c r="BI50" i="2"/>
  <c r="G234" i="2"/>
  <c r="EZ234" i="2" s="1"/>
  <c r="CH103" i="2"/>
  <c r="CQ82" i="2"/>
  <c r="AQ121" i="2"/>
  <c r="AC79" i="2"/>
  <c r="BM30" i="2"/>
  <c r="BT145" i="2"/>
  <c r="BO37" i="2"/>
  <c r="CR95" i="2"/>
  <c r="AL52" i="2"/>
  <c r="CA52" i="2"/>
  <c r="BV41" i="2"/>
  <c r="AH141" i="2"/>
  <c r="AV49" i="2"/>
  <c r="AP51" i="2"/>
  <c r="U143" i="2"/>
  <c r="BN144" i="2"/>
  <c r="L115" i="2"/>
  <c r="AU39" i="2"/>
  <c r="O38" i="2"/>
  <c r="K150" i="2"/>
  <c r="CO149" i="2"/>
  <c r="BL90" i="2"/>
  <c r="Q46" i="2"/>
  <c r="BS50" i="2"/>
  <c r="CC160" i="2"/>
  <c r="BP48" i="2"/>
  <c r="BN33" i="2"/>
  <c r="AP79" i="2"/>
  <c r="AU173" i="2"/>
  <c r="K126" i="2"/>
  <c r="BN120" i="2"/>
  <c r="BW69" i="2"/>
  <c r="N41" i="2"/>
  <c r="BH137" i="2"/>
  <c r="DB137" i="2" s="1"/>
  <c r="AZ133" i="2"/>
  <c r="BD55" i="2"/>
  <c r="BM77" i="2"/>
  <c r="BD161" i="2"/>
  <c r="BP33" i="2"/>
  <c r="AN120" i="2"/>
  <c r="BL25" i="2"/>
  <c r="K43" i="2"/>
  <c r="CH148" i="2"/>
  <c r="BO32" i="2"/>
  <c r="BW95" i="2"/>
  <c r="AR55" i="2"/>
  <c r="CO29" i="2"/>
  <c r="X153" i="2"/>
  <c r="BN164" i="2"/>
  <c r="BG26" i="2"/>
  <c r="AL65" i="2"/>
  <c r="CE127" i="2"/>
  <c r="L127" i="2"/>
  <c r="BV84" i="2"/>
  <c r="CS65" i="2"/>
  <c r="BJ55" i="2"/>
  <c r="CH87" i="2"/>
  <c r="L90" i="2"/>
  <c r="CH40" i="2"/>
  <c r="CN78" i="2"/>
  <c r="Q151" i="2"/>
  <c r="N139" i="2"/>
  <c r="AR88" i="2"/>
  <c r="BM38" i="2"/>
  <c r="CS35" i="2"/>
  <c r="BC126" i="2"/>
  <c r="BT137" i="2"/>
  <c r="BX28" i="2"/>
  <c r="BF59" i="2"/>
  <c r="U152" i="2"/>
  <c r="BM61" i="2"/>
  <c r="BA90" i="2"/>
  <c r="AM56" i="2"/>
  <c r="BE70" i="2"/>
  <c r="AY164" i="2"/>
  <c r="CH140" i="2"/>
  <c r="S70" i="2"/>
  <c r="CD67" i="2"/>
  <c r="BU49" i="2"/>
  <c r="AE169" i="2"/>
  <c r="W61" i="2"/>
  <c r="AU65" i="2"/>
  <c r="Q62" i="2"/>
  <c r="O134" i="2"/>
  <c r="U164" i="2"/>
  <c r="BC117" i="2"/>
  <c r="CW117" i="2" s="1"/>
  <c r="EK118" i="2" s="1"/>
  <c r="CT91" i="2"/>
  <c r="BO64" i="2"/>
  <c r="AU165" i="2"/>
  <c r="CC148" i="2"/>
  <c r="BT56" i="2"/>
  <c r="AW77" i="2"/>
  <c r="AP29" i="2"/>
  <c r="CO145" i="2"/>
  <c r="H80" i="2"/>
  <c r="U30" i="2"/>
  <c r="BC60" i="2"/>
  <c r="I169" i="2"/>
  <c r="AI148" i="2"/>
  <c r="BI71" i="2"/>
  <c r="DC71" i="2" s="1"/>
  <c r="EW72" i="2" s="1"/>
  <c r="Y53" i="2"/>
  <c r="BN48" i="2"/>
  <c r="BN50" i="2"/>
  <c r="AX48" i="2"/>
  <c r="CA50" i="2"/>
  <c r="X40" i="2"/>
  <c r="AI167" i="2"/>
  <c r="CK167" i="2"/>
  <c r="Z62" i="2"/>
  <c r="I44" i="2"/>
  <c r="AG57" i="2"/>
  <c r="P41" i="2"/>
  <c r="BQ92" i="2"/>
  <c r="BL102" i="2"/>
  <c r="BM58" i="2"/>
  <c r="K53" i="2"/>
  <c r="AE61" i="2"/>
  <c r="BA139" i="2"/>
  <c r="CG158" i="2"/>
  <c r="BZ81" i="2"/>
  <c r="V40" i="2"/>
  <c r="BG51" i="2"/>
  <c r="CN173" i="2"/>
  <c r="H152" i="2"/>
  <c r="BO57" i="2"/>
  <c r="AB66" i="2"/>
  <c r="Z134" i="2"/>
  <c r="CF131" i="2"/>
  <c r="AO63" i="2"/>
  <c r="K50" i="2"/>
  <c r="BX30" i="2"/>
  <c r="BA134" i="2"/>
  <c r="CJ153" i="2"/>
  <c r="CE32" i="2"/>
  <c r="P35" i="2"/>
  <c r="AS162" i="2"/>
  <c r="AH160" i="2"/>
  <c r="BV105" i="2"/>
  <c r="Y28" i="2"/>
  <c r="AW65" i="2"/>
  <c r="BL158" i="2"/>
  <c r="AD150" i="2"/>
  <c r="CK82" i="2"/>
  <c r="CK49" i="2"/>
  <c r="BV58" i="2"/>
  <c r="CK75" i="2"/>
  <c r="BR126" i="2"/>
  <c r="BC74" i="2"/>
  <c r="BW40" i="2"/>
  <c r="J163" i="2"/>
  <c r="CL149" i="2"/>
  <c r="X94" i="2"/>
  <c r="AE45" i="2"/>
  <c r="AT78" i="2"/>
  <c r="AA148" i="2"/>
  <c r="AD143" i="2"/>
  <c r="CG52" i="2"/>
  <c r="AB28" i="2"/>
  <c r="BF56" i="2"/>
  <c r="AZ144" i="2"/>
  <c r="BW60" i="2"/>
  <c r="AG71" i="2"/>
  <c r="AR50" i="2"/>
  <c r="AV44" i="2"/>
  <c r="P169" i="2"/>
  <c r="CN73" i="2"/>
  <c r="L50" i="2"/>
  <c r="CR97" i="2"/>
  <c r="CO104" i="2"/>
  <c r="R97" i="2"/>
  <c r="BX57" i="2"/>
  <c r="AL39" i="2"/>
  <c r="BI167" i="2"/>
  <c r="BD140" i="2"/>
  <c r="CX140" i="2" s="1"/>
  <c r="AV102" i="2"/>
  <c r="BP73" i="2"/>
  <c r="CF45" i="2"/>
  <c r="AL140" i="2"/>
  <c r="S132" i="2"/>
  <c r="BO102" i="2"/>
  <c r="AN88" i="2"/>
  <c r="CR34" i="2"/>
  <c r="CT142" i="2"/>
  <c r="CQ160" i="2"/>
  <c r="T92" i="2"/>
  <c r="BJ65" i="2"/>
  <c r="DD65" i="2" s="1"/>
  <c r="J172" i="2"/>
  <c r="U171" i="2"/>
  <c r="BX117" i="2"/>
  <c r="L76" i="2"/>
  <c r="N63" i="2"/>
  <c r="BM141" i="2"/>
  <c r="J150" i="2"/>
  <c r="O42" i="2"/>
  <c r="CG54" i="2"/>
  <c r="T37" i="2"/>
  <c r="CM159" i="2"/>
  <c r="AQ112" i="2"/>
  <c r="H42" i="2"/>
  <c r="CE149" i="2"/>
  <c r="AR160" i="2"/>
  <c r="AE69" i="2"/>
  <c r="AG55" i="2"/>
  <c r="BR96" i="2"/>
  <c r="CH131" i="2"/>
  <c r="BG159" i="2"/>
  <c r="CT69" i="2"/>
  <c r="BT72" i="2"/>
  <c r="CM37" i="2"/>
  <c r="CF58" i="2"/>
  <c r="CT97" i="2"/>
  <c r="I74" i="2"/>
  <c r="Y26" i="2"/>
  <c r="O25" i="2"/>
  <c r="BP31" i="2"/>
  <c r="BF34" i="2"/>
  <c r="AK42" i="2"/>
  <c r="J164" i="2"/>
  <c r="BQ62" i="2"/>
  <c r="BC84" i="2"/>
  <c r="AT46" i="2"/>
  <c r="CK61" i="2"/>
  <c r="CO116" i="2"/>
  <c r="AQ111" i="2"/>
  <c r="BG111" i="2"/>
  <c r="AS60" i="2"/>
  <c r="AY67" i="2"/>
  <c r="AV139" i="2"/>
  <c r="CJ138" i="2"/>
  <c r="AW71" i="2"/>
  <c r="BS35" i="2"/>
  <c r="CO137" i="2"/>
  <c r="CD63" i="2"/>
  <c r="AM58" i="2"/>
  <c r="BA44" i="2"/>
  <c r="BD132" i="2"/>
  <c r="AD64" i="2"/>
  <c r="CT98" i="2"/>
  <c r="AY66" i="2"/>
  <c r="CC56" i="2"/>
  <c r="CI161" i="2"/>
  <c r="AX151" i="2"/>
  <c r="AZ74" i="2"/>
  <c r="BT61" i="2"/>
  <c r="BV165" i="2"/>
  <c r="Q159" i="2"/>
  <c r="AD65" i="2"/>
  <c r="BM46" i="2"/>
  <c r="CM42" i="2"/>
  <c r="CL164" i="2"/>
  <c r="BV141" i="2"/>
  <c r="CO94" i="2"/>
  <c r="AX47" i="2"/>
  <c r="BD59" i="2"/>
  <c r="Y126" i="2"/>
  <c r="N144" i="2"/>
  <c r="K60" i="2"/>
  <c r="CF57" i="2"/>
  <c r="BJ132" i="2"/>
  <c r="BX33" i="2"/>
  <c r="AP103" i="2"/>
  <c r="AQ72" i="2"/>
  <c r="Z34" i="2"/>
  <c r="BR131" i="2"/>
  <c r="BG88" i="2"/>
  <c r="AR99" i="2"/>
  <c r="AT51" i="2"/>
  <c r="AZ51" i="2"/>
  <c r="BS137" i="2"/>
  <c r="Y165" i="2"/>
  <c r="AO49" i="2"/>
  <c r="AD78" i="2"/>
  <c r="L170" i="2"/>
  <c r="BN145" i="2"/>
  <c r="AH81" i="2"/>
  <c r="AR37" i="2"/>
  <c r="AP100" i="2"/>
  <c r="AZ101" i="2"/>
  <c r="P90" i="2"/>
  <c r="AK77" i="2"/>
  <c r="CO26" i="2"/>
  <c r="CP147" i="2"/>
  <c r="BP167" i="2"/>
  <c r="AZ71" i="2"/>
  <c r="BU68" i="2"/>
  <c r="CC170" i="2"/>
  <c r="AP143" i="2"/>
  <c r="BD70" i="2"/>
  <c r="AT36" i="2"/>
  <c r="CQ173" i="2"/>
  <c r="BB33" i="2"/>
  <c r="AP101" i="2"/>
  <c r="AK32" i="2"/>
  <c r="BQ56" i="2"/>
  <c r="AZ171" i="2"/>
  <c r="AJ133" i="2"/>
  <c r="BH71" i="2"/>
  <c r="M47" i="2"/>
  <c r="O28" i="2"/>
  <c r="CT166" i="2"/>
  <c r="AR120" i="2"/>
  <c r="X60" i="2"/>
  <c r="N58" i="2"/>
  <c r="AX162" i="2"/>
  <c r="CH150" i="2"/>
  <c r="AD93" i="2"/>
  <c r="K72" i="2"/>
  <c r="Z65" i="2"/>
  <c r="H169" i="2"/>
  <c r="BR63" i="2"/>
  <c r="AY60" i="2"/>
  <c r="BN27" i="2"/>
  <c r="AG140" i="2"/>
  <c r="AQ55" i="2"/>
  <c r="AP142" i="2"/>
  <c r="Y62" i="2"/>
  <c r="BZ173" i="2"/>
  <c r="AS123" i="2"/>
  <c r="AD48" i="2"/>
  <c r="BF139" i="2"/>
  <c r="CZ139" i="2" s="1"/>
  <c r="CL104" i="2"/>
  <c r="AY40" i="2"/>
  <c r="AZ53" i="2"/>
  <c r="BJ160" i="2"/>
  <c r="DD160" i="2" s="1"/>
  <c r="V70" i="2"/>
  <c r="AM75" i="2"/>
  <c r="CH28" i="2"/>
  <c r="BL164" i="2"/>
  <c r="X147" i="2"/>
  <c r="CB41" i="2"/>
  <c r="Q33" i="2"/>
  <c r="AN151" i="2"/>
  <c r="AW131" i="2"/>
  <c r="AQ74" i="2"/>
  <c r="BJ58" i="2"/>
  <c r="CL50" i="2"/>
  <c r="M137" i="2"/>
  <c r="N149" i="2"/>
  <c r="V66" i="2"/>
  <c r="BX49" i="2"/>
  <c r="AQ138" i="2"/>
  <c r="AK169" i="2"/>
  <c r="CN97" i="2"/>
  <c r="J36" i="2"/>
  <c r="K54" i="2"/>
  <c r="M158" i="2"/>
  <c r="CA137" i="2"/>
  <c r="AZ125" i="2"/>
  <c r="CN48" i="2"/>
  <c r="CK64" i="2"/>
  <c r="Y55" i="2"/>
  <c r="W142" i="2"/>
  <c r="BC191" i="2"/>
  <c r="J178" i="2"/>
  <c r="W208" i="2"/>
  <c r="CQ153" i="2"/>
  <c r="AE127" i="2"/>
  <c r="AQ38" i="2"/>
  <c r="BS133" i="2"/>
  <c r="AC161" i="2"/>
  <c r="BW62" i="2"/>
  <c r="T33" i="2"/>
  <c r="S33" i="2"/>
  <c r="X63" i="2"/>
  <c r="AR26" i="2"/>
  <c r="AZ83" i="2"/>
  <c r="AT163" i="2"/>
  <c r="AT52" i="2"/>
  <c r="BR33" i="2"/>
  <c r="J37" i="2"/>
  <c r="AM141" i="2"/>
  <c r="AA90" i="2"/>
  <c r="CP30" i="2"/>
  <c r="CP55" i="2"/>
  <c r="CR109" i="2"/>
  <c r="BF79" i="2"/>
  <c r="BX150" i="2"/>
  <c r="P164" i="2"/>
  <c r="AF82" i="2"/>
  <c r="BJ49" i="2"/>
  <c r="AU82" i="2"/>
  <c r="R43" i="2"/>
  <c r="H102" i="2"/>
  <c r="CA67" i="2"/>
  <c r="BX46" i="2"/>
  <c r="AV142" i="2"/>
  <c r="I26" i="2"/>
  <c r="S214" i="2"/>
  <c r="CT47" i="2"/>
  <c r="AG30" i="2"/>
  <c r="CS142" i="2"/>
  <c r="CL173" i="2"/>
  <c r="AQ62" i="2"/>
  <c r="CM50" i="2"/>
  <c r="CB141" i="2"/>
  <c r="AX153" i="2"/>
  <c r="AV95" i="2"/>
  <c r="AN74" i="2"/>
  <c r="AD61" i="2"/>
  <c r="AA140" i="2"/>
  <c r="AZ140" i="2"/>
  <c r="AO80" i="2"/>
  <c r="BG66" i="2"/>
  <c r="AW31" i="2"/>
  <c r="AF149" i="2"/>
  <c r="AU147" i="2"/>
  <c r="BQ158" i="2"/>
  <c r="BD149" i="2"/>
  <c r="BP140" i="2"/>
  <c r="CF144" i="2"/>
  <c r="CB153" i="2"/>
  <c r="O39" i="2"/>
  <c r="BU164" i="2"/>
  <c r="CE133" i="2"/>
  <c r="BM172" i="2"/>
  <c r="AN84" i="2"/>
  <c r="CN141" i="2"/>
  <c r="AF58" i="2"/>
  <c r="BQ29" i="2"/>
  <c r="BF144" i="2"/>
  <c r="AT47" i="2"/>
  <c r="BJ161" i="2"/>
  <c r="BK40" i="2"/>
  <c r="AK139" i="2"/>
  <c r="BU82" i="2"/>
  <c r="CT168" i="2"/>
  <c r="CL86" i="2"/>
  <c r="AU162" i="2"/>
  <c r="AL84" i="2"/>
  <c r="O62" i="2"/>
  <c r="G220" i="2"/>
  <c r="EZ220" i="2" s="1"/>
  <c r="BX131" i="2"/>
  <c r="AP90" i="2"/>
  <c r="P66" i="2"/>
  <c r="AQ39" i="2"/>
  <c r="AY153" i="2"/>
  <c r="BN93" i="2"/>
  <c r="H48" i="2"/>
  <c r="AJ93" i="2"/>
  <c r="BE147" i="2"/>
  <c r="AW146" i="2"/>
  <c r="V93" i="2"/>
  <c r="CD26" i="2"/>
  <c r="BU73" i="2"/>
  <c r="CT165" i="2"/>
  <c r="BM35" i="2"/>
  <c r="CH70" i="2"/>
  <c r="AP60" i="2"/>
  <c r="AA143" i="2"/>
  <c r="CJ108" i="2"/>
  <c r="CN62" i="2"/>
  <c r="BZ34" i="2"/>
  <c r="BU63" i="2"/>
  <c r="CP133" i="2"/>
  <c r="CM58" i="2"/>
  <c r="BD34" i="2"/>
  <c r="CP26" i="2"/>
  <c r="AU25" i="2"/>
  <c r="P54" i="2"/>
  <c r="AX53" i="2"/>
  <c r="P31" i="2"/>
  <c r="BS86" i="2"/>
  <c r="AZ34" i="2"/>
  <c r="X34" i="2"/>
  <c r="Z133" i="2"/>
  <c r="BX95" i="2"/>
  <c r="BJ119" i="2"/>
  <c r="DD119" i="2" s="1"/>
  <c r="EX120" i="2" s="1"/>
  <c r="T76" i="2"/>
  <c r="CM65" i="2"/>
  <c r="R64" i="2"/>
  <c r="BK162" i="2"/>
  <c r="BF47" i="2"/>
  <c r="AR147" i="2"/>
  <c r="AO64" i="2"/>
  <c r="BZ53" i="2"/>
  <c r="AP131" i="2"/>
  <c r="CH91" i="2"/>
  <c r="H45" i="2"/>
  <c r="AX41" i="2"/>
  <c r="BO132" i="2"/>
  <c r="BX84" i="2"/>
  <c r="CH46" i="2"/>
  <c r="R160" i="2"/>
  <c r="H126" i="2"/>
  <c r="AO75" i="2"/>
  <c r="CB54" i="2"/>
  <c r="S65" i="2"/>
  <c r="AM31" i="2"/>
  <c r="AS166" i="2"/>
  <c r="AN70" i="2"/>
  <c r="K30" i="2"/>
  <c r="BU43" i="2"/>
  <c r="BB151" i="2"/>
  <c r="CV151" i="2" s="1"/>
  <c r="CD160" i="2"/>
  <c r="BF31" i="2"/>
  <c r="AM74" i="2"/>
  <c r="AE143" i="2"/>
  <c r="M167" i="2"/>
  <c r="BF219" i="2"/>
  <c r="CP61" i="2"/>
  <c r="AL47" i="2"/>
  <c r="V162" i="2"/>
  <c r="I145" i="2"/>
  <c r="AQ25" i="2"/>
  <c r="BD25" i="2"/>
  <c r="BP76" i="2"/>
  <c r="CM29" i="2"/>
  <c r="CG147" i="2"/>
  <c r="AF151" i="2"/>
  <c r="P173" i="2"/>
  <c r="AX127" i="2"/>
  <c r="AK158" i="2"/>
  <c r="AK102" i="2"/>
  <c r="BQ145" i="2"/>
  <c r="AU41" i="2"/>
  <c r="K138" i="2"/>
  <c r="AX52" i="2"/>
  <c r="BH49" i="2"/>
  <c r="AO172" i="2"/>
  <c r="BO59" i="2"/>
  <c r="W168" i="2"/>
  <c r="BC72" i="2"/>
  <c r="BF69" i="2"/>
  <c r="CA38" i="2"/>
  <c r="J68" i="2"/>
  <c r="M55" i="2"/>
  <c r="L53" i="2"/>
  <c r="S68" i="2"/>
  <c r="Z137" i="2"/>
  <c r="BV158" i="2"/>
  <c r="BF74" i="2"/>
  <c r="AJ28" i="2"/>
  <c r="Z144" i="2"/>
  <c r="BZ147" i="2"/>
  <c r="H123" i="2"/>
  <c r="O45" i="2"/>
  <c r="AR40" i="2"/>
  <c r="CO160" i="2"/>
  <c r="AI152" i="2"/>
  <c r="BI39" i="2"/>
  <c r="AY64" i="2"/>
  <c r="AK50" i="2"/>
  <c r="CT46" i="2"/>
  <c r="G129" i="2"/>
  <c r="EZ129" i="2" s="1"/>
  <c r="CH43" i="2"/>
  <c r="AV32" i="2"/>
  <c r="AH169" i="2"/>
  <c r="AI48" i="2"/>
  <c r="BA124" i="2"/>
  <c r="BC49" i="2"/>
  <c r="J56" i="2"/>
  <c r="BR57" i="2"/>
  <c r="AO62" i="2"/>
  <c r="CQ39" i="2"/>
  <c r="H63" i="2"/>
  <c r="BH146" i="2"/>
  <c r="AR127" i="2"/>
  <c r="CO146" i="2"/>
  <c r="J143" i="2"/>
  <c r="CA148" i="2"/>
  <c r="AX158" i="2"/>
  <c r="G212" i="2"/>
  <c r="EZ212" i="2" s="1"/>
  <c r="S139" i="2"/>
  <c r="BN58" i="2"/>
  <c r="T45" i="2"/>
  <c r="BH120" i="2"/>
  <c r="Q141" i="2"/>
  <c r="J77" i="2"/>
  <c r="AP40" i="2"/>
  <c r="AD44" i="2"/>
  <c r="CA158" i="2"/>
  <c r="CC152" i="2"/>
  <c r="O41" i="2"/>
  <c r="CG163" i="2"/>
  <c r="AB59" i="2"/>
  <c r="AB38" i="2"/>
  <c r="BI171" i="2"/>
  <c r="DC171" i="2" s="1"/>
  <c r="CA62" i="2"/>
  <c r="AV48" i="2"/>
  <c r="AF32" i="2"/>
  <c r="W42" i="2"/>
  <c r="AV39" i="2"/>
  <c r="BN41" i="2"/>
  <c r="AL133" i="2"/>
  <c r="AQ171" i="2"/>
  <c r="AZ88" i="2"/>
  <c r="R75" i="2"/>
  <c r="CK56" i="2"/>
  <c r="BA37" i="2"/>
  <c r="BI56" i="2"/>
  <c r="AC55" i="2"/>
  <c r="CP71" i="2"/>
  <c r="CH161" i="2"/>
  <c r="Y162" i="2"/>
  <c r="AO138" i="2"/>
  <c r="BX32" i="2"/>
  <c r="AF71" i="2"/>
  <c r="AL141" i="2"/>
  <c r="Z127" i="2"/>
  <c r="AP94" i="2"/>
  <c r="CG40" i="2"/>
  <c r="CL54" i="2"/>
  <c r="M171" i="2"/>
  <c r="CO169" i="2"/>
  <c r="CR37" i="2"/>
  <c r="AS63" i="2"/>
  <c r="T72" i="2"/>
  <c r="CI137" i="2"/>
  <c r="BA172" i="2"/>
  <c r="BS189" i="2"/>
  <c r="AA145" i="2"/>
  <c r="CJ29" i="2"/>
  <c r="AE173" i="2"/>
  <c r="AK142" i="2"/>
  <c r="BU169" i="2"/>
  <c r="CH137" i="2"/>
  <c r="CE31" i="2"/>
  <c r="BZ37" i="2"/>
  <c r="AY172" i="2"/>
  <c r="AM59" i="2"/>
  <c r="CO155" i="2"/>
  <c r="BO42" i="2"/>
  <c r="AS66" i="2"/>
  <c r="BV35" i="2"/>
  <c r="AV51" i="2"/>
  <c r="BM76" i="2"/>
  <c r="AS153" i="2"/>
  <c r="BW63" i="2"/>
  <c r="CK168" i="2"/>
  <c r="BY47" i="2"/>
  <c r="CB149" i="2"/>
  <c r="Z56" i="2"/>
  <c r="AM34" i="2"/>
  <c r="G96" i="2"/>
  <c r="EZ96" i="2" s="1"/>
  <c r="AR137" i="2"/>
  <c r="BU61" i="2"/>
  <c r="BI25" i="2"/>
  <c r="CO165" i="2"/>
  <c r="BQ30" i="2"/>
  <c r="CJ99" i="2"/>
  <c r="BW37" i="2"/>
  <c r="BG46" i="2"/>
  <c r="AR148" i="2"/>
  <c r="AQ50" i="2"/>
  <c r="AG69" i="2"/>
  <c r="CE145" i="2"/>
  <c r="AI166" i="2"/>
  <c r="CI99" i="2"/>
  <c r="AL31" i="2"/>
  <c r="CM26" i="2"/>
  <c r="CK71" i="2"/>
  <c r="CN54" i="2"/>
  <c r="BN31" i="2"/>
  <c r="CS30" i="2"/>
  <c r="BY131" i="2"/>
  <c r="L55" i="2"/>
  <c r="N37" i="2"/>
  <c r="CC85" i="2"/>
  <c r="K168" i="2"/>
  <c r="CL133" i="2"/>
  <c r="AY41" i="2"/>
  <c r="CA200" i="2"/>
  <c r="AD191" i="2"/>
  <c r="AJ148" i="2"/>
  <c r="BE127" i="2"/>
  <c r="Q162" i="2"/>
  <c r="CG143" i="2"/>
  <c r="AW204" i="2"/>
  <c r="AY62" i="2"/>
  <c r="BZ50" i="2"/>
  <c r="S164" i="2"/>
  <c r="BX170" i="2"/>
  <c r="AG152" i="2"/>
  <c r="AH65" i="2"/>
  <c r="AH64" i="2"/>
  <c r="Y84" i="2"/>
  <c r="AP25" i="2"/>
  <c r="AO85" i="2"/>
  <c r="AO38" i="2"/>
  <c r="BN45" i="2"/>
  <c r="AA41" i="2"/>
  <c r="AK161" i="2"/>
  <c r="H92" i="2"/>
  <c r="K37" i="2"/>
  <c r="AV143" i="2"/>
  <c r="CO54" i="2"/>
  <c r="BV72" i="2"/>
  <c r="BU39" i="2"/>
  <c r="BL52" i="2"/>
  <c r="BS173" i="2"/>
  <c r="AC95" i="2"/>
  <c r="AO60" i="2"/>
  <c r="CD41" i="2"/>
  <c r="AC26" i="2"/>
  <c r="P38" i="2"/>
  <c r="CG66" i="2"/>
  <c r="AF61" i="2"/>
  <c r="AL134" i="2"/>
  <c r="BJ127" i="2"/>
  <c r="BG91" i="2"/>
  <c r="R84" i="2"/>
  <c r="BF26" i="2"/>
  <c r="BE169" i="2"/>
  <c r="CY169" i="2" s="1"/>
  <c r="CT164" i="2"/>
  <c r="CI37" i="2"/>
  <c r="BX64" i="2"/>
  <c r="BY39" i="2"/>
  <c r="G38" i="2"/>
  <c r="BT169" i="2"/>
  <c r="BO76" i="2"/>
  <c r="BM47" i="2"/>
  <c r="BG161" i="2"/>
  <c r="AZ52" i="2"/>
  <c r="BX178" i="2"/>
  <c r="I158" i="2"/>
  <c r="CG150" i="2"/>
  <c r="CH79" i="2"/>
  <c r="CL168" i="2"/>
  <c r="BX94" i="2"/>
  <c r="AQ150" i="2"/>
  <c r="AF142" i="2"/>
  <c r="BI46" i="2"/>
  <c r="AL60" i="2"/>
  <c r="BA62" i="2"/>
  <c r="O119" i="2"/>
  <c r="CG166" i="2"/>
  <c r="X25" i="2"/>
  <c r="M37" i="2"/>
  <c r="CR55" i="2"/>
  <c r="BY142" i="2"/>
  <c r="BT34" i="2"/>
  <c r="BL72" i="2"/>
  <c r="W169" i="2"/>
  <c r="CS141" i="2"/>
  <c r="R70" i="2"/>
  <c r="CT57" i="2"/>
  <c r="BC143" i="2"/>
  <c r="AD59" i="2"/>
  <c r="CN76" i="2"/>
  <c r="CT51" i="2"/>
  <c r="AF66" i="2"/>
  <c r="BK153" i="2"/>
  <c r="AH131" i="2"/>
  <c r="AT70" i="2"/>
  <c r="AF42" i="2"/>
  <c r="CF147" i="2"/>
  <c r="BE134" i="2"/>
  <c r="AV76" i="2"/>
  <c r="BW53" i="2"/>
  <c r="CN43" i="2"/>
  <c r="CR127" i="2"/>
  <c r="Z168" i="2"/>
  <c r="AQ68" i="2"/>
  <c r="CG74" i="2"/>
  <c r="BX132" i="2"/>
  <c r="BC139" i="2"/>
  <c r="K91" i="2"/>
  <c r="AI28" i="2"/>
  <c r="U49" i="2"/>
  <c r="O32" i="2"/>
  <c r="V134" i="2"/>
  <c r="AR138" i="2"/>
  <c r="AO150" i="2"/>
  <c r="T166" i="2"/>
  <c r="BD174" i="2"/>
  <c r="CX174" i="2" s="1"/>
  <c r="CB30" i="2"/>
  <c r="L63" i="2"/>
  <c r="T137" i="2"/>
  <c r="BH141" i="2"/>
  <c r="DB141" i="2" s="1"/>
  <c r="AX58" i="2"/>
  <c r="CQ138" i="2"/>
  <c r="AS151" i="2"/>
  <c r="AY80" i="2"/>
  <c r="BE53" i="2"/>
  <c r="CE131" i="2"/>
  <c r="BY105" i="2"/>
  <c r="CH39" i="2"/>
  <c r="AV45" i="2"/>
  <c r="BL151" i="2"/>
  <c r="BZ159" i="2"/>
  <c r="AR73" i="2"/>
  <c r="CS173" i="2"/>
  <c r="BQ148" i="2"/>
  <c r="AN59" i="2"/>
  <c r="N28" i="2"/>
  <c r="BF172" i="2"/>
  <c r="CS166" i="2"/>
  <c r="N70" i="2"/>
  <c r="AD42" i="2"/>
  <c r="AE166" i="2"/>
  <c r="BS139" i="2"/>
  <c r="CS60" i="2"/>
  <c r="U42" i="2"/>
  <c r="CB143" i="2"/>
  <c r="CS137" i="2"/>
  <c r="BA220" i="2"/>
  <c r="BM59" i="2"/>
  <c r="BO67" i="2"/>
  <c r="CK44" i="2"/>
  <c r="M127" i="2"/>
  <c r="O110" i="2"/>
  <c r="BY77" i="2"/>
  <c r="AS62" i="2"/>
  <c r="BA56" i="2"/>
  <c r="T169" i="2"/>
  <c r="BP60" i="2"/>
  <c r="J63" i="2"/>
  <c r="AZ134" i="2"/>
  <c r="AT44" i="2"/>
  <c r="S90" i="2"/>
  <c r="AY96" i="2"/>
  <c r="BN39" i="2"/>
  <c r="AD138" i="2"/>
  <c r="CT146" i="2"/>
  <c r="BF137" i="2"/>
  <c r="AO164" i="2"/>
  <c r="K167" i="2"/>
  <c r="CB168" i="2"/>
  <c r="BE143" i="2"/>
  <c r="BY169" i="2"/>
  <c r="BM48" i="2"/>
  <c r="CD29" i="2"/>
  <c r="CH93" i="2"/>
  <c r="CQ45" i="2"/>
  <c r="BP179" i="2"/>
  <c r="P122" i="2"/>
  <c r="BF140" i="2"/>
  <c r="Q66" i="2"/>
  <c r="N147" i="2"/>
  <c r="BX34" i="2"/>
  <c r="AP146" i="2"/>
  <c r="BV88" i="2"/>
  <c r="CB55" i="2"/>
  <c r="BA131" i="2"/>
  <c r="AM142" i="2"/>
  <c r="BW41" i="2"/>
  <c r="P58" i="2"/>
  <c r="BK131" i="2"/>
  <c r="BA161" i="2"/>
  <c r="AX32" i="2"/>
  <c r="CP37" i="2"/>
  <c r="G79" i="2"/>
  <c r="EZ79" i="2" s="1"/>
  <c r="G152" i="2"/>
  <c r="EZ152" i="2" s="1"/>
  <c r="CG38" i="2"/>
  <c r="AC61" i="2"/>
  <c r="BL168" i="2"/>
  <c r="BT67" i="2"/>
  <c r="AB215" i="2"/>
  <c r="BA89" i="2"/>
  <c r="CG65" i="2"/>
  <c r="P144" i="2"/>
  <c r="DD144" i="2" s="1"/>
  <c r="AO142" i="2"/>
  <c r="BC115" i="2"/>
  <c r="BQ36" i="2"/>
  <c r="S53" i="2"/>
  <c r="L145" i="2"/>
  <c r="BA26" i="2"/>
  <c r="CL44" i="2"/>
  <c r="CD100" i="2"/>
  <c r="BQ127" i="2"/>
  <c r="BB28" i="2"/>
  <c r="CM61" i="2"/>
  <c r="CI40" i="2"/>
  <c r="AF47" i="2"/>
  <c r="CK45" i="2"/>
  <c r="BA137" i="2"/>
  <c r="BV211" i="2"/>
  <c r="CP202" i="2"/>
  <c r="X143" i="2"/>
  <c r="BJ194" i="2"/>
  <c r="CJ149" i="2"/>
  <c r="BP158" i="2"/>
  <c r="AZ36" i="2"/>
  <c r="I104" i="2"/>
  <c r="BN34" i="2"/>
  <c r="AR64" i="2"/>
  <c r="R41" i="2"/>
  <c r="CB44" i="2"/>
  <c r="BU171" i="2"/>
  <c r="G49" i="2"/>
  <c r="U38" i="2"/>
  <c r="CO213" i="2"/>
  <c r="L143" i="2"/>
  <c r="AH168" i="2"/>
  <c r="AE56" i="2"/>
  <c r="Z213" i="2"/>
  <c r="CL213" i="2"/>
  <c r="BL33" i="2"/>
  <c r="AD159" i="2"/>
  <c r="AD163" i="2"/>
  <c r="CM166" i="2"/>
  <c r="AQ175" i="2"/>
  <c r="CR213" i="2"/>
  <c r="BB212" i="2"/>
  <c r="CV212" i="2" s="1"/>
  <c r="AS139" i="2"/>
  <c r="AQ155" i="2"/>
  <c r="AI213" i="2"/>
  <c r="BK213" i="2"/>
  <c r="BW213" i="2"/>
  <c r="AM176" i="2"/>
  <c r="AH213" i="2"/>
  <c r="N154" i="2"/>
  <c r="E6242" i="1"/>
  <c r="C6243" i="1"/>
  <c r="DD121" i="2" l="1"/>
  <c r="EX122" i="2" s="1"/>
  <c r="DB230" i="2"/>
  <c r="DB84" i="2"/>
  <c r="EV85" i="2" s="1"/>
  <c r="CW105" i="2"/>
  <c r="EK106" i="2" s="1"/>
  <c r="CY86" i="2"/>
  <c r="EM87" i="2" s="1"/>
  <c r="CX221" i="2"/>
  <c r="CV87" i="2"/>
  <c r="EJ88" i="2" s="1"/>
  <c r="CX214" i="2"/>
  <c r="CY35" i="2"/>
  <c r="DB171" i="2"/>
  <c r="CX138" i="2"/>
  <c r="CZ219" i="2"/>
  <c r="CZ172" i="2"/>
  <c r="CX64" i="2"/>
  <c r="DB51" i="2"/>
  <c r="CV146" i="2"/>
  <c r="DC162" i="2"/>
  <c r="CV140" i="2"/>
  <c r="DD55" i="2"/>
  <c r="DC36" i="2"/>
  <c r="CV160" i="2"/>
  <c r="DB110" i="2"/>
  <c r="EV111" i="2" s="1"/>
  <c r="DA74" i="2"/>
  <c r="EU75" i="2" s="1"/>
  <c r="DC87" i="2"/>
  <c r="EW88" i="2" s="1"/>
  <c r="CX122" i="2"/>
  <c r="EL123" i="2" s="1"/>
  <c r="DC144" i="2"/>
  <c r="DB77" i="2"/>
  <c r="EV78" i="2" s="1"/>
  <c r="CW167" i="2"/>
  <c r="DD85" i="2"/>
  <c r="EX86" i="2" s="1"/>
  <c r="DD76" i="2"/>
  <c r="EX77" i="2" s="1"/>
  <c r="CW98" i="2"/>
  <c r="EK99" i="2" s="1"/>
  <c r="DB208" i="2"/>
  <c r="DB227" i="2"/>
  <c r="CX156" i="2"/>
  <c r="CZ185" i="2"/>
  <c r="CY47" i="2"/>
  <c r="DC83" i="2"/>
  <c r="EW84" i="2" s="1"/>
  <c r="DD82" i="2"/>
  <c r="EX83" i="2" s="1"/>
  <c r="DC232" i="2"/>
  <c r="DA233" i="2"/>
  <c r="CV118" i="2"/>
  <c r="EJ119" i="2" s="1"/>
  <c r="DC218" i="2"/>
  <c r="CY220" i="2"/>
  <c r="CW175" i="2"/>
  <c r="DD201" i="2"/>
  <c r="CY52" i="2"/>
  <c r="DC135" i="2"/>
  <c r="CY80" i="2"/>
  <c r="EM81" i="2" s="1"/>
  <c r="DB117" i="2"/>
  <c r="EV118" i="2" s="1"/>
  <c r="DD118" i="2"/>
  <c r="EX119" i="2" s="1"/>
  <c r="DD177" i="2"/>
  <c r="DA200" i="2"/>
  <c r="DA185" i="2"/>
  <c r="DB90" i="2"/>
  <c r="EV91" i="2" s="1"/>
  <c r="DD211" i="2"/>
  <c r="DD175" i="2"/>
  <c r="CY152" i="2"/>
  <c r="CW147" i="2"/>
  <c r="DA224" i="2"/>
  <c r="CY185" i="2"/>
  <c r="DB178" i="2"/>
  <c r="DC39" i="2"/>
  <c r="DD216" i="2"/>
  <c r="CX230" i="2"/>
  <c r="CY109" i="2"/>
  <c r="EM110" i="2" s="1"/>
  <c r="CW110" i="2"/>
  <c r="EK111" i="2" s="1"/>
  <c r="DB189" i="2"/>
  <c r="CZ100" i="2"/>
  <c r="ET101" i="2" s="1"/>
  <c r="DD48" i="2"/>
  <c r="CX201" i="2"/>
  <c r="CX85" i="2"/>
  <c r="EL86" i="2" s="1"/>
  <c r="DD95" i="2"/>
  <c r="EX96" i="2" s="1"/>
  <c r="DA104" i="2"/>
  <c r="EU105" i="2" s="1"/>
  <c r="CW128" i="2"/>
  <c r="DA181" i="2"/>
  <c r="CY154" i="2"/>
  <c r="DD115" i="2"/>
  <c r="EX116" i="2" s="1"/>
  <c r="DC197" i="2"/>
  <c r="CZ121" i="2"/>
  <c r="ET122" i="2" s="1"/>
  <c r="CY57" i="2"/>
  <c r="CX222" i="2"/>
  <c r="CX43" i="2"/>
  <c r="CX82" i="2"/>
  <c r="EL83" i="2" s="1"/>
  <c r="DA223" i="2"/>
  <c r="DC121" i="2"/>
  <c r="EW122" i="2" s="1"/>
  <c r="DD113" i="2"/>
  <c r="EX114" i="2" s="1"/>
  <c r="DA102" i="2"/>
  <c r="EU103" i="2" s="1"/>
  <c r="DC105" i="2"/>
  <c r="EW106" i="2" s="1"/>
  <c r="DA136" i="2"/>
  <c r="DA161" i="2"/>
  <c r="CZ47" i="2"/>
  <c r="DD137" i="2"/>
  <c r="CW129" i="2"/>
  <c r="CY69" i="2"/>
  <c r="EM70" i="2" s="1"/>
  <c r="DA84" i="2"/>
  <c r="EU85" i="2" s="1"/>
  <c r="DD131" i="2"/>
  <c r="CV95" i="2"/>
  <c r="EJ96" i="2" s="1"/>
  <c r="CW160" i="2"/>
  <c r="CW113" i="2"/>
  <c r="EK114" i="2" s="1"/>
  <c r="CY177" i="2"/>
  <c r="CX176" i="2"/>
  <c r="CV209" i="2"/>
  <c r="CV183" i="2"/>
  <c r="CY158" i="2"/>
  <c r="CY89" i="2"/>
  <c r="EM90" i="2" s="1"/>
  <c r="CV111" i="2"/>
  <c r="EJ112" i="2" s="1"/>
  <c r="DB177" i="2"/>
  <c r="DC181" i="2"/>
  <c r="DA210" i="2"/>
  <c r="DA174" i="2"/>
  <c r="DB131" i="2"/>
  <c r="CX161" i="2"/>
  <c r="CY67" i="2"/>
  <c r="EM68" i="2" s="1"/>
  <c r="CZ41" i="2"/>
  <c r="CV30" i="2"/>
  <c r="DD101" i="2"/>
  <c r="EX102" i="2" s="1"/>
  <c r="DB126" i="2"/>
  <c r="CZ165" i="2"/>
  <c r="CV117" i="2"/>
  <c r="EJ118" i="2" s="1"/>
  <c r="DA141" i="2"/>
  <c r="CW202" i="2"/>
  <c r="DA216" i="2"/>
  <c r="CV103" i="2"/>
  <c r="EJ104" i="2" s="1"/>
  <c r="CV175" i="2"/>
  <c r="CZ187" i="2"/>
  <c r="CZ64" i="2"/>
  <c r="CW215" i="2"/>
  <c r="CY219" i="2"/>
  <c r="DD194" i="2"/>
  <c r="CW115" i="2"/>
  <c r="EK116" i="2" s="1"/>
  <c r="DC167" i="2"/>
  <c r="CY231" i="2"/>
  <c r="DB197" i="2"/>
  <c r="CX228" i="2"/>
  <c r="DA218" i="2"/>
  <c r="DB174" i="2"/>
  <c r="CZ178" i="2"/>
  <c r="CY156" i="2"/>
  <c r="CV173" i="2"/>
  <c r="CV74" i="2"/>
  <c r="EJ75" i="2" s="1"/>
  <c r="DB130" i="2"/>
  <c r="DA88" i="2"/>
  <c r="EU89" i="2" s="1"/>
  <c r="DA111" i="2"/>
  <c r="EU112" i="2" s="1"/>
  <c r="CZ57" i="2"/>
  <c r="DC81" i="2"/>
  <c r="EW82" i="2" s="1"/>
  <c r="DB79" i="2"/>
  <c r="EV80" i="2" s="1"/>
  <c r="DC231" i="2"/>
  <c r="DB78" i="2"/>
  <c r="EV79" i="2" s="1"/>
  <c r="CY79" i="2"/>
  <c r="EM80" i="2" s="1"/>
  <c r="DA196" i="2"/>
  <c r="DC195" i="2"/>
  <c r="CV210" i="2"/>
  <c r="CZ202" i="2"/>
  <c r="DC169" i="2"/>
  <c r="DD207" i="2"/>
  <c r="CZ26" i="2"/>
  <c r="CY117" i="2"/>
  <c r="EM118" i="2" s="1"/>
  <c r="DA72" i="2"/>
  <c r="EU73" i="2" s="1"/>
  <c r="DD134" i="2"/>
  <c r="CY71" i="2"/>
  <c r="EM72" i="2" s="1"/>
  <c r="CZ37" i="2"/>
  <c r="CZ71" i="2"/>
  <c r="ET72" i="2" s="1"/>
  <c r="DA26" i="2"/>
  <c r="DC147" i="2"/>
  <c r="CV120" i="2"/>
  <c r="EJ121" i="2" s="1"/>
  <c r="CW87" i="2"/>
  <c r="EK88" i="2" s="1"/>
  <c r="CZ136" i="2"/>
  <c r="DC85" i="2"/>
  <c r="EW86" i="2" s="1"/>
  <c r="DC222" i="2"/>
  <c r="DD127" i="2"/>
  <c r="CW49" i="2"/>
  <c r="DC126" i="2"/>
  <c r="CW57" i="2"/>
  <c r="DC90" i="2"/>
  <c r="EW91" i="2" s="1"/>
  <c r="CW141" i="2"/>
  <c r="CV90" i="2"/>
  <c r="EJ91" i="2" s="1"/>
  <c r="CW168" i="2"/>
  <c r="DA96" i="2"/>
  <c r="EU97" i="2" s="1"/>
  <c r="DB198" i="2"/>
  <c r="DC212" i="2"/>
  <c r="CW197" i="2"/>
  <c r="DA149" i="2"/>
  <c r="CV217" i="2"/>
  <c r="CZ188" i="2"/>
  <c r="CZ209" i="2"/>
  <c r="DD229" i="2"/>
  <c r="CV134" i="2"/>
  <c r="CX233" i="2"/>
  <c r="DC204" i="2"/>
  <c r="CW227" i="2"/>
  <c r="CX209" i="2"/>
  <c r="DD202" i="2"/>
  <c r="CZ99" i="2"/>
  <c r="ET100" i="2" s="1"/>
  <c r="CX154" i="2"/>
  <c r="DB179" i="2"/>
  <c r="CW155" i="2"/>
  <c r="DD223" i="2"/>
  <c r="CY190" i="2"/>
  <c r="CX188" i="2"/>
  <c r="DA231" i="2"/>
  <c r="DC138" i="2"/>
  <c r="CZ197" i="2"/>
  <c r="DA94" i="2"/>
  <c r="EU95" i="2" s="1"/>
  <c r="CV177" i="2"/>
  <c r="DB162" i="2"/>
  <c r="CV107" i="2"/>
  <c r="EJ108" i="2" s="1"/>
  <c r="CZ223" i="2"/>
  <c r="CX225" i="2"/>
  <c r="CX181" i="2"/>
  <c r="CY183" i="2"/>
  <c r="CY119" i="2"/>
  <c r="EM120" i="2" s="1"/>
  <c r="DD98" i="2"/>
  <c r="EX99" i="2" s="1"/>
  <c r="DB187" i="2"/>
  <c r="CZ228" i="2"/>
  <c r="CV191" i="2"/>
  <c r="CW185" i="2"/>
  <c r="DB176" i="2"/>
  <c r="CV143" i="2"/>
  <c r="DD105" i="2"/>
  <c r="EX106" i="2" s="1"/>
  <c r="DB228" i="2"/>
  <c r="DB212" i="2"/>
  <c r="CZ186" i="2"/>
  <c r="DC182" i="2"/>
  <c r="DB202" i="2"/>
  <c r="CY187" i="2"/>
  <c r="DA180" i="2"/>
  <c r="CV165" i="2"/>
  <c r="CW66" i="2"/>
  <c r="EK67" i="2" s="1"/>
  <c r="CX87" i="2"/>
  <c r="EL88" i="2" s="1"/>
  <c r="DC219" i="2"/>
  <c r="CZ68" i="2"/>
  <c r="ET69" i="2" s="1"/>
  <c r="CZ168" i="2"/>
  <c r="DC103" i="2"/>
  <c r="EW104" i="2" s="1"/>
  <c r="DB135" i="2"/>
  <c r="CV222" i="2"/>
  <c r="DA221" i="2"/>
  <c r="DB112" i="2"/>
  <c r="EV113" i="2" s="1"/>
  <c r="DC100" i="2"/>
  <c r="EW101" i="2" s="1"/>
  <c r="DB213" i="2"/>
  <c r="DB127" i="2"/>
  <c r="DB145" i="2"/>
  <c r="DB104" i="2"/>
  <c r="EV105" i="2" s="1"/>
  <c r="CY224" i="2"/>
  <c r="CV193" i="2"/>
  <c r="CW211" i="2"/>
  <c r="CX189" i="2"/>
  <c r="DC95" i="2"/>
  <c r="EW96" i="2" s="1"/>
  <c r="CV157" i="2"/>
  <c r="DC206" i="2"/>
  <c r="CW47" i="2"/>
  <c r="DD200" i="2"/>
  <c r="CX208" i="2"/>
  <c r="DB205" i="2"/>
  <c r="CV115" i="2"/>
  <c r="EJ116" i="2" s="1"/>
  <c r="DC86" i="2"/>
  <c r="EW87" i="2" s="1"/>
  <c r="DA44" i="2"/>
  <c r="CZ66" i="2"/>
  <c r="ET67" i="2" s="1"/>
  <c r="DC122" i="2"/>
  <c r="EW123" i="2" s="1"/>
  <c r="DB207" i="2"/>
  <c r="CV64" i="2"/>
  <c r="DC217" i="2"/>
  <c r="CX25" i="2"/>
  <c r="CY81" i="2"/>
  <c r="EM82" i="2" s="1"/>
  <c r="CX118" i="2"/>
  <c r="EL119" i="2" s="1"/>
  <c r="CZ94" i="2"/>
  <c r="ET95" i="2" s="1"/>
  <c r="DB146" i="2"/>
  <c r="DB49" i="2"/>
  <c r="DB27" i="2"/>
  <c r="CV142" i="2"/>
  <c r="DA116" i="2"/>
  <c r="EU117" i="2" s="1"/>
  <c r="DA98" i="2"/>
  <c r="EU99" i="2" s="1"/>
  <c r="CX205" i="2"/>
  <c r="DA38" i="2"/>
  <c r="CZ34" i="2"/>
  <c r="DA126" i="2"/>
  <c r="CV35" i="2"/>
  <c r="CY85" i="2"/>
  <c r="EM86" i="2" s="1"/>
  <c r="CY105" i="2"/>
  <c r="EM106" i="2" s="1"/>
  <c r="DD224" i="2"/>
  <c r="DA92" i="2"/>
  <c r="EU93" i="2" s="1"/>
  <c r="DD61" i="2"/>
  <c r="DD50" i="2"/>
  <c r="DD68" i="2"/>
  <c r="EX69" i="2" s="1"/>
  <c r="DC26" i="2"/>
  <c r="CY116" i="2"/>
  <c r="EM117" i="2" s="1"/>
  <c r="DA153" i="2"/>
  <c r="CX59" i="2"/>
  <c r="CV124" i="2"/>
  <c r="EJ125" i="2" s="1"/>
  <c r="DA85" i="2"/>
  <c r="EU86" i="2" s="1"/>
  <c r="DA131" i="2"/>
  <c r="DC112" i="2"/>
  <c r="EW113" i="2" s="1"/>
  <c r="CW216" i="2"/>
  <c r="CW126" i="2"/>
  <c r="DD222" i="2"/>
  <c r="DD116" i="2"/>
  <c r="EX117" i="2" s="1"/>
  <c r="DD132" i="2"/>
  <c r="CV53" i="2"/>
  <c r="CX27" i="2"/>
  <c r="CY38" i="2"/>
  <c r="CX197" i="2"/>
  <c r="DA41" i="2"/>
  <c r="DC128" i="2"/>
  <c r="DA189" i="2"/>
  <c r="DD133" i="2"/>
  <c r="DD146" i="2"/>
  <c r="CV176" i="2"/>
  <c r="DB99" i="2"/>
  <c r="EV100" i="2" s="1"/>
  <c r="CY197" i="2"/>
  <c r="CW163" i="2"/>
  <c r="CX67" i="2"/>
  <c r="EL68" i="2" s="1"/>
  <c r="CY212" i="2"/>
  <c r="DC50" i="2"/>
  <c r="DC72" i="2"/>
  <c r="EW73" i="2" s="1"/>
  <c r="CW42" i="2"/>
  <c r="CW112" i="2"/>
  <c r="EK113" i="2" s="1"/>
  <c r="DB116" i="2"/>
  <c r="EV117" i="2" s="1"/>
  <c r="CV51" i="2"/>
  <c r="CY120" i="2"/>
  <c r="EM121" i="2" s="1"/>
  <c r="DD184" i="2"/>
  <c r="CZ33" i="2"/>
  <c r="CZ88" i="2"/>
  <c r="ET89" i="2" s="1"/>
  <c r="CX207" i="2"/>
  <c r="CW134" i="2"/>
  <c r="CW194" i="2"/>
  <c r="DC213" i="2"/>
  <c r="CY106" i="2"/>
  <c r="EM107" i="2" s="1"/>
  <c r="CX170" i="2"/>
  <c r="DA201" i="2"/>
  <c r="DD33" i="2"/>
  <c r="DC102" i="2"/>
  <c r="EW103" i="2" s="1"/>
  <c r="DD182" i="2"/>
  <c r="DA110" i="2"/>
  <c r="EU111" i="2" s="1"/>
  <c r="CW189" i="2"/>
  <c r="DB32" i="2"/>
  <c r="DA25" i="2"/>
  <c r="DA50" i="2"/>
  <c r="CZ210" i="2"/>
  <c r="CY141" i="2"/>
  <c r="E7842" i="1"/>
  <c r="C7843" i="1"/>
  <c r="CW161" i="2"/>
  <c r="DB57" i="2"/>
  <c r="DB53" i="2"/>
  <c r="DA105" i="2"/>
  <c r="EU106" i="2" s="1"/>
  <c r="CW43" i="2"/>
  <c r="DC88" i="2"/>
  <c r="EW89" i="2" s="1"/>
  <c r="CZ75" i="2"/>
  <c r="ET76" i="2" s="1"/>
  <c r="DB122" i="2"/>
  <c r="EV123" i="2" s="1"/>
  <c r="DC150" i="2"/>
  <c r="DC63" i="2"/>
  <c r="CV138" i="2"/>
  <c r="DA62" i="2"/>
  <c r="DD178" i="2"/>
  <c r="CZ196" i="2"/>
  <c r="CW143" i="2"/>
  <c r="CZ142" i="2"/>
  <c r="DB60" i="2"/>
  <c r="DD149" i="2"/>
  <c r="CY66" i="2"/>
  <c r="EM67" i="2" s="1"/>
  <c r="DD103" i="2"/>
  <c r="EX104" i="2" s="1"/>
  <c r="DA49" i="2"/>
  <c r="CY27" i="2"/>
  <c r="CX105" i="2"/>
  <c r="EL106" i="2" s="1"/>
  <c r="CV139" i="2"/>
  <c r="CZ218" i="2"/>
  <c r="DC230" i="2"/>
  <c r="CW107" i="2"/>
  <c r="EK108" i="2" s="1"/>
  <c r="CZ56" i="2"/>
  <c r="CZ173" i="2"/>
  <c r="CZ46" i="2"/>
  <c r="DB91" i="2"/>
  <c r="EV92" i="2" s="1"/>
  <c r="DB222" i="2"/>
  <c r="DD36" i="2"/>
  <c r="CV28" i="2"/>
  <c r="CZ59" i="2"/>
  <c r="CX53" i="2"/>
  <c r="DB47" i="2"/>
  <c r="DC113" i="2"/>
  <c r="EW114" i="2" s="1"/>
  <c r="DA217" i="2"/>
  <c r="CV126" i="2"/>
  <c r="CW32" i="2"/>
  <c r="CX83" i="2"/>
  <c r="EL84" i="2" s="1"/>
  <c r="DA107" i="2"/>
  <c r="EU108" i="2" s="1"/>
  <c r="CX116" i="2"/>
  <c r="EL117" i="2" s="1"/>
  <c r="CV218" i="2"/>
  <c r="CV144" i="2"/>
  <c r="CX120" i="2"/>
  <c r="EL121" i="2" s="1"/>
  <c r="DA115" i="2"/>
  <c r="EU116" i="2" s="1"/>
  <c r="CY115" i="2"/>
  <c r="EM116" i="2" s="1"/>
  <c r="CV225" i="2"/>
  <c r="DA199" i="2"/>
  <c r="CX200" i="2"/>
  <c r="DB44" i="2"/>
  <c r="DA46" i="2"/>
  <c r="CY70" i="2"/>
  <c r="EM71" i="2" s="1"/>
  <c r="DA163" i="2"/>
  <c r="DB67" i="2"/>
  <c r="EV68" i="2" s="1"/>
  <c r="DC168" i="2"/>
  <c r="CZ97" i="2"/>
  <c r="ET98" i="2" s="1"/>
  <c r="DB219" i="2"/>
  <c r="CX91" i="2"/>
  <c r="EL92" i="2" s="1"/>
  <c r="DC157" i="2"/>
  <c r="CZ116" i="2"/>
  <c r="ET117" i="2" s="1"/>
  <c r="DB103" i="2"/>
  <c r="EV104" i="2" s="1"/>
  <c r="DA219" i="2"/>
  <c r="DD180" i="2"/>
  <c r="CX121" i="2"/>
  <c r="EL122" i="2" s="1"/>
  <c r="CX182" i="2"/>
  <c r="DB71" i="2"/>
  <c r="EV72" i="2" s="1"/>
  <c r="CW60" i="2"/>
  <c r="CZ129" i="2"/>
  <c r="CX126" i="2"/>
  <c r="CZ220" i="2"/>
  <c r="CZ130" i="2"/>
  <c r="DC176" i="2"/>
  <c r="DB196" i="2"/>
  <c r="DB172" i="2"/>
  <c r="CV72" i="2"/>
  <c r="EJ73" i="2" s="1"/>
  <c r="DC146" i="2"/>
  <c r="DD213" i="2"/>
  <c r="DD155" i="2"/>
  <c r="CV181" i="2"/>
  <c r="CV206" i="2"/>
  <c r="DB109" i="2"/>
  <c r="EV110" i="2" s="1"/>
  <c r="DA66" i="2"/>
  <c r="EU67" i="2" s="1"/>
  <c r="CY61" i="2"/>
  <c r="DA147" i="2"/>
  <c r="CW148" i="2"/>
  <c r="CW70" i="2"/>
  <c r="EK71" i="2" s="1"/>
  <c r="CW139" i="2"/>
  <c r="DD168" i="2"/>
  <c r="DD152" i="2"/>
  <c r="DA35" i="2"/>
  <c r="DC97" i="2"/>
  <c r="EW98" i="2" s="1"/>
  <c r="CV228" i="2"/>
  <c r="CY129" i="2"/>
  <c r="CZ230" i="2"/>
  <c r="DB64" i="2"/>
  <c r="CX38" i="2"/>
  <c r="CZ126" i="2"/>
  <c r="CV148" i="2"/>
  <c r="CV172" i="2"/>
  <c r="DB160" i="2"/>
  <c r="CV96" i="2"/>
  <c r="EJ97" i="2" s="1"/>
  <c r="CZ232" i="2"/>
  <c r="CZ217" i="2"/>
  <c r="CY112" i="2"/>
  <c r="EM113" i="2" s="1"/>
  <c r="CX104" i="2"/>
  <c r="EL105" i="2" s="1"/>
  <c r="CX143" i="2"/>
  <c r="CY53" i="2"/>
  <c r="CX36" i="2"/>
  <c r="CY29" i="2"/>
  <c r="CV171" i="2"/>
  <c r="CW34" i="2"/>
  <c r="CV75" i="2"/>
  <c r="EJ76" i="2" s="1"/>
  <c r="DA100" i="2"/>
  <c r="EU101" i="2" s="1"/>
  <c r="DA28" i="2"/>
  <c r="DD70" i="2"/>
  <c r="EX71" i="2" s="1"/>
  <c r="DD97" i="2"/>
  <c r="EX98" i="2" s="1"/>
  <c r="DC211" i="2"/>
  <c r="DC154" i="2"/>
  <c r="CX123" i="2"/>
  <c r="EL124" i="2" s="1"/>
  <c r="CZ147" i="2"/>
  <c r="CX42" i="2"/>
  <c r="DD28" i="2"/>
  <c r="DC75" i="2"/>
  <c r="EW76" i="2" s="1"/>
  <c r="CY139" i="2"/>
  <c r="CV100" i="2"/>
  <c r="EJ101" i="2" s="1"/>
  <c r="CV119" i="2"/>
  <c r="EJ120" i="2" s="1"/>
  <c r="DA130" i="2"/>
  <c r="DC223" i="2"/>
  <c r="CY196" i="2"/>
  <c r="CZ140" i="2"/>
  <c r="CY58" i="2"/>
  <c r="CW45" i="2"/>
  <c r="DC77" i="2"/>
  <c r="EW78" i="2" s="1"/>
  <c r="DD69" i="2"/>
  <c r="EX70" i="2" s="1"/>
  <c r="DC35" i="2"/>
  <c r="CY31" i="2"/>
  <c r="CZ48" i="2"/>
  <c r="CZ166" i="2"/>
  <c r="DB45" i="2"/>
  <c r="DB221" i="2"/>
  <c r="DD186" i="2"/>
  <c r="CW218" i="2"/>
  <c r="CX224" i="2"/>
  <c r="CV128" i="2"/>
  <c r="CY182" i="2"/>
  <c r="CW178" i="2"/>
  <c r="CZ200" i="2"/>
  <c r="CV43" i="2"/>
  <c r="DC131" i="2"/>
  <c r="DC192" i="2"/>
  <c r="DD231" i="2"/>
  <c r="DA119" i="2"/>
  <c r="EU120" i="2" s="1"/>
  <c r="CX165" i="2"/>
  <c r="DC98" i="2"/>
  <c r="EW99" i="2" s="1"/>
  <c r="CZ98" i="2"/>
  <c r="ET99" i="2" s="1"/>
  <c r="CX84" i="2"/>
  <c r="EL85" i="2" s="1"/>
  <c r="CW56" i="2"/>
  <c r="CW41" i="2"/>
  <c r="CV58" i="2"/>
  <c r="DA202" i="2"/>
  <c r="CX127" i="2"/>
  <c r="CX35" i="2"/>
  <c r="CY142" i="2"/>
  <c r="CW103" i="2"/>
  <c r="EK104" i="2" s="1"/>
  <c r="CY110" i="2"/>
  <c r="EM111" i="2" s="1"/>
  <c r="CY65" i="2"/>
  <c r="CW99" i="2"/>
  <c r="EK100" i="2" s="1"/>
  <c r="CX52" i="2"/>
  <c r="DB48" i="2"/>
  <c r="DB96" i="2"/>
  <c r="EV97" i="2" s="1"/>
  <c r="CZ132" i="2"/>
  <c r="DB138" i="2"/>
  <c r="CW119" i="2"/>
  <c r="EK120" i="2" s="1"/>
  <c r="CV230" i="2"/>
  <c r="DD179" i="2"/>
  <c r="CV33" i="2"/>
  <c r="DB25" i="2"/>
  <c r="DB214" i="2"/>
  <c r="CY215" i="2"/>
  <c r="CZ169" i="2"/>
  <c r="DB120" i="2"/>
  <c r="EV121" i="2" s="1"/>
  <c r="CZ30" i="2"/>
  <c r="DC70" i="2"/>
  <c r="EW71" i="2" s="1"/>
  <c r="CV116" i="2"/>
  <c r="EJ117" i="2" s="1"/>
  <c r="DA37" i="2"/>
  <c r="CX114" i="2"/>
  <c r="EL115" i="2" s="1"/>
  <c r="DC111" i="2"/>
  <c r="EW112" i="2" s="1"/>
  <c r="CV213" i="2"/>
  <c r="CW176" i="2"/>
  <c r="DC58" i="2"/>
  <c r="CY33" i="2"/>
  <c r="DC234" i="2"/>
  <c r="DD212" i="2"/>
  <c r="CV62" i="2"/>
  <c r="DC65" i="2"/>
  <c r="DD99" i="2"/>
  <c r="EX100" i="2" s="1"/>
  <c r="CV122" i="2"/>
  <c r="EJ123" i="2" s="1"/>
  <c r="CX89" i="2"/>
  <c r="EL90" i="2" s="1"/>
  <c r="CX226" i="2"/>
  <c r="DD225" i="2"/>
  <c r="DA118" i="2"/>
  <c r="EU119" i="2" s="1"/>
  <c r="DA182" i="2"/>
  <c r="CW133" i="2"/>
  <c r="CX168" i="2"/>
  <c r="DC41" i="2"/>
  <c r="CW77" i="2"/>
  <c r="EK78" i="2" s="1"/>
  <c r="CY82" i="2"/>
  <c r="EM83" i="2" s="1"/>
  <c r="CY227" i="2"/>
  <c r="DA93" i="2"/>
  <c r="EU94" i="2" s="1"/>
  <c r="DD183" i="2"/>
  <c r="CX145" i="2"/>
  <c r="CZ213" i="2"/>
  <c r="CW212" i="2"/>
  <c r="CW52" i="2"/>
  <c r="CY226" i="2"/>
  <c r="CV55" i="2"/>
  <c r="CW50" i="2"/>
  <c r="DD63" i="2"/>
  <c r="CV45" i="2"/>
  <c r="DB152" i="2"/>
  <c r="DC143" i="2"/>
  <c r="DA65" i="2"/>
  <c r="CX94" i="2"/>
  <c r="EL95" i="2" s="1"/>
  <c r="CX124" i="2"/>
  <c r="EL125" i="2" s="1"/>
  <c r="CW130" i="2"/>
  <c r="CW220" i="2"/>
  <c r="DD219" i="2"/>
  <c r="CX184" i="2"/>
  <c r="CY199" i="2"/>
  <c r="DB195" i="2"/>
  <c r="CZ60" i="2"/>
  <c r="DC166" i="2"/>
  <c r="CY166" i="2"/>
  <c r="DC159" i="2"/>
  <c r="CV34" i="2"/>
  <c r="DA60" i="2"/>
  <c r="CW33" i="2"/>
  <c r="DC67" i="2"/>
  <c r="EW68" i="2" s="1"/>
  <c r="DA70" i="2"/>
  <c r="EU71" i="2" s="1"/>
  <c r="CX29" i="2"/>
  <c r="DD126" i="2"/>
  <c r="CZ118" i="2"/>
  <c r="ET119" i="2" s="1"/>
  <c r="CW29" i="2"/>
  <c r="CY96" i="2"/>
  <c r="EM97" i="2" s="1"/>
  <c r="CW226" i="2"/>
  <c r="CX128" i="2"/>
  <c r="CV125" i="2"/>
  <c r="EJ126" i="2" s="1"/>
  <c r="DB105" i="2"/>
  <c r="EV106" i="2" s="1"/>
  <c r="CV219" i="2"/>
  <c r="CW224" i="2"/>
  <c r="CV86" i="2"/>
  <c r="EJ87" i="2" s="1"/>
  <c r="DA109" i="2"/>
  <c r="EU110" i="2" s="1"/>
  <c r="DA226" i="2"/>
  <c r="CX167" i="2"/>
  <c r="DC209" i="2"/>
  <c r="DC208" i="2"/>
  <c r="DB188" i="2"/>
  <c r="CV29" i="2"/>
  <c r="DB41" i="2"/>
  <c r="DB26" i="2"/>
  <c r="CZ55" i="2"/>
  <c r="DC54" i="2"/>
  <c r="CW35" i="2"/>
  <c r="CX72" i="2"/>
  <c r="EL73" i="2" s="1"/>
  <c r="DC59" i="2"/>
  <c r="DB38" i="2"/>
  <c r="DB167" i="2"/>
  <c r="CZ36" i="2"/>
  <c r="CZ110" i="2"/>
  <c r="ET111" i="2" s="1"/>
  <c r="DD86" i="2"/>
  <c r="EX87" i="2" s="1"/>
  <c r="CY136" i="2"/>
  <c r="DA82" i="2"/>
  <c r="EU83" i="2" s="1"/>
  <c r="CY124" i="2"/>
  <c r="EM125" i="2" s="1"/>
  <c r="DB225" i="2"/>
  <c r="CZ157" i="2"/>
  <c r="DC226" i="2"/>
  <c r="CZ222" i="2"/>
  <c r="CY192" i="2"/>
  <c r="CZ176" i="2"/>
  <c r="DD206" i="2"/>
  <c r="CY178" i="2"/>
  <c r="DC179" i="2"/>
  <c r="CW208" i="2"/>
  <c r="CZ76" i="2"/>
  <c r="ET77" i="2" s="1"/>
  <c r="CZ50" i="2"/>
  <c r="CX48" i="2"/>
  <c r="DA47" i="2"/>
  <c r="DD54" i="2"/>
  <c r="CW28" i="2"/>
  <c r="CW108" i="2"/>
  <c r="EK109" i="2" s="1"/>
  <c r="DD77" i="2"/>
  <c r="EX78" i="2" s="1"/>
  <c r="DA54" i="2"/>
  <c r="DC80" i="2"/>
  <c r="EW81" i="2" s="1"/>
  <c r="CY123" i="2"/>
  <c r="EM124" i="2" s="1"/>
  <c r="CY230" i="2"/>
  <c r="DA215" i="2"/>
  <c r="DC225" i="2"/>
  <c r="CY223" i="2"/>
  <c r="CW187" i="2"/>
  <c r="DC194" i="2"/>
  <c r="DC187" i="2"/>
  <c r="CV63" i="2"/>
  <c r="CX63" i="2"/>
  <c r="DD39" i="2"/>
  <c r="DA81" i="2"/>
  <c r="EU82" i="2" s="1"/>
  <c r="DC29" i="2"/>
  <c r="CZ216" i="2"/>
  <c r="CV54" i="2"/>
  <c r="CZ58" i="2"/>
  <c r="DB34" i="2"/>
  <c r="CW146" i="2"/>
  <c r="CY55" i="2"/>
  <c r="CW135" i="2"/>
  <c r="CY49" i="2"/>
  <c r="CV94" i="2"/>
  <c r="EJ95" i="2" s="1"/>
  <c r="DB107" i="2"/>
  <c r="EV108" i="2" s="1"/>
  <c r="DB113" i="2"/>
  <c r="EV114" i="2" s="1"/>
  <c r="CV174" i="2"/>
  <c r="CV170" i="2"/>
  <c r="DD163" i="2"/>
  <c r="DC202" i="2"/>
  <c r="CZ208" i="2"/>
  <c r="DA90" i="2"/>
  <c r="EU91" i="2" s="1"/>
  <c r="DD29" i="2"/>
  <c r="CW137" i="2"/>
  <c r="DB54" i="2"/>
  <c r="DB163" i="2"/>
  <c r="CX26" i="2"/>
  <c r="DD80" i="2"/>
  <c r="EX81" i="2" s="1"/>
  <c r="CV109" i="2"/>
  <c r="EJ110" i="2" s="1"/>
  <c r="CZ215" i="2"/>
  <c r="CW109" i="2"/>
  <c r="EK110" i="2" s="1"/>
  <c r="CZ107" i="2"/>
  <c r="ET108" i="2" s="1"/>
  <c r="DA68" i="2"/>
  <c r="EU69" i="2" s="1"/>
  <c r="CX115" i="2"/>
  <c r="EL116" i="2" s="1"/>
  <c r="CW116" i="2"/>
  <c r="EK117" i="2" s="1"/>
  <c r="CX227" i="2"/>
  <c r="DC184" i="2"/>
  <c r="DB203" i="2"/>
  <c r="DA193" i="2"/>
  <c r="DB191" i="2"/>
  <c r="DC198" i="2"/>
  <c r="CV179" i="2"/>
  <c r="DD156" i="2"/>
  <c r="CV201" i="2"/>
  <c r="CV190" i="2"/>
  <c r="CV169" i="2"/>
  <c r="DD150" i="2"/>
  <c r="DA75" i="2"/>
  <c r="EU76" i="2" s="1"/>
  <c r="DA69" i="2"/>
  <c r="EU70" i="2" s="1"/>
  <c r="DB36" i="2"/>
  <c r="CZ127" i="2"/>
  <c r="CV158" i="2"/>
  <c r="CY92" i="2"/>
  <c r="EM93" i="2" s="1"/>
  <c r="CZ86" i="2"/>
  <c r="ET87" i="2" s="1"/>
  <c r="CW154" i="2"/>
  <c r="CZ207" i="2"/>
  <c r="CZ93" i="2"/>
  <c r="ET94" i="2" s="1"/>
  <c r="CZ78" i="2"/>
  <c r="ET79" i="2" s="1"/>
  <c r="CV91" i="2"/>
  <c r="EJ92" i="2" s="1"/>
  <c r="CX32" i="2"/>
  <c r="DA80" i="2"/>
  <c r="EU81" i="2" s="1"/>
  <c r="CV31" i="2"/>
  <c r="DC48" i="2"/>
  <c r="CW75" i="2"/>
  <c r="EK76" i="2" s="1"/>
  <c r="DB158" i="2"/>
  <c r="DC149" i="2"/>
  <c r="CX158" i="2"/>
  <c r="CY25" i="2"/>
  <c r="CW171" i="2"/>
  <c r="DD217" i="2"/>
  <c r="CY99" i="2"/>
  <c r="EM100" i="2" s="1"/>
  <c r="DA225" i="2"/>
  <c r="CW225" i="2"/>
  <c r="CX130" i="2"/>
  <c r="CW235" i="2"/>
  <c r="CY232" i="2"/>
  <c r="DA121" i="2"/>
  <c r="EU122" i="2" s="1"/>
  <c r="CV185" i="2"/>
  <c r="CY180" i="2"/>
  <c r="CY175" i="2"/>
  <c r="CW213" i="2"/>
  <c r="DC25" i="2"/>
  <c r="DA71" i="2"/>
  <c r="EU72" i="2" s="1"/>
  <c r="DB43" i="2"/>
  <c r="DC28" i="2"/>
  <c r="DA134" i="2"/>
  <c r="DD164" i="2"/>
  <c r="DC45" i="2"/>
  <c r="DC42" i="2"/>
  <c r="CZ54" i="2"/>
  <c r="DB234" i="2"/>
  <c r="DC79" i="2"/>
  <c r="EW80" i="2" s="1"/>
  <c r="CW91" i="2"/>
  <c r="EK92" i="2" s="1"/>
  <c r="CX69" i="2"/>
  <c r="EL70" i="2" s="1"/>
  <c r="DA64" i="2"/>
  <c r="CV129" i="2"/>
  <c r="DA114" i="2"/>
  <c r="EU115" i="2" s="1"/>
  <c r="DD96" i="2"/>
  <c r="EX97" i="2" s="1"/>
  <c r="DC129" i="2"/>
  <c r="CZ233" i="2"/>
  <c r="CY225" i="2"/>
  <c r="DC233" i="2"/>
  <c r="DC199" i="2"/>
  <c r="CY174" i="2"/>
  <c r="CY209" i="2"/>
  <c r="CX192" i="2"/>
  <c r="CX34" i="2"/>
  <c r="CW61" i="2"/>
  <c r="CW157" i="2"/>
  <c r="DB73" i="2"/>
  <c r="EV74" i="2" s="1"/>
  <c r="CV50" i="2"/>
  <c r="CV98" i="2"/>
  <c r="EJ99" i="2" s="1"/>
  <c r="CY63" i="2"/>
  <c r="CZ29" i="2"/>
  <c r="DC137" i="2"/>
  <c r="CW228" i="2"/>
  <c r="CZ84" i="2"/>
  <c r="ET85" i="2" s="1"/>
  <c r="DB69" i="2"/>
  <c r="EV70" i="2" s="1"/>
  <c r="DD228" i="2"/>
  <c r="CX229" i="2"/>
  <c r="CW219" i="2"/>
  <c r="DB193" i="2"/>
  <c r="CW193" i="2"/>
  <c r="CZ194" i="2"/>
  <c r="CX210" i="2"/>
  <c r="CW173" i="2"/>
  <c r="DA213" i="2"/>
  <c r="DA207" i="2"/>
  <c r="CX186" i="2"/>
  <c r="CV145" i="2"/>
  <c r="CZ67" i="2"/>
  <c r="ET68" i="2" s="1"/>
  <c r="CX107" i="2"/>
  <c r="EL108" i="2" s="1"/>
  <c r="DA36" i="2"/>
  <c r="CZ221" i="2"/>
  <c r="DB61" i="2"/>
  <c r="DC134" i="2"/>
  <c r="CW72" i="2"/>
  <c r="EK73" i="2" s="1"/>
  <c r="CX39" i="2"/>
  <c r="CW31" i="2"/>
  <c r="DD26" i="2"/>
  <c r="CW54" i="2"/>
  <c r="CV49" i="2"/>
  <c r="DA164" i="2"/>
  <c r="CY44" i="2"/>
  <c r="CW158" i="2"/>
  <c r="DD32" i="2"/>
  <c r="CW76" i="2"/>
  <c r="EK77" i="2" s="1"/>
  <c r="CX166" i="2"/>
  <c r="CW58" i="2"/>
  <c r="CV47" i="2"/>
  <c r="CW132" i="2"/>
  <c r="CV42" i="2"/>
  <c r="DB31" i="2"/>
  <c r="CX153" i="2"/>
  <c r="DB82" i="2"/>
  <c r="EV83" i="2" s="1"/>
  <c r="DC116" i="2"/>
  <c r="EW117" i="2" s="1"/>
  <c r="DC46" i="2"/>
  <c r="CZ74" i="2"/>
  <c r="ET75" i="2" s="1"/>
  <c r="CZ31" i="2"/>
  <c r="CY114" i="2"/>
  <c r="EM115" i="2" s="1"/>
  <c r="CX81" i="2"/>
  <c r="EL82" i="2" s="1"/>
  <c r="CZ61" i="2"/>
  <c r="DD60" i="2"/>
  <c r="CY78" i="2"/>
  <c r="EM79" i="2" s="1"/>
  <c r="CX152" i="2"/>
  <c r="DB63" i="2"/>
  <c r="DC27" i="2"/>
  <c r="CV150" i="2"/>
  <c r="DC38" i="2"/>
  <c r="DD38" i="2"/>
  <c r="DC164" i="2"/>
  <c r="CZ145" i="2"/>
  <c r="DC49" i="2"/>
  <c r="DB165" i="2"/>
  <c r="DC66" i="2"/>
  <c r="EW67" i="2" s="1"/>
  <c r="DD159" i="2"/>
  <c r="CX160" i="2"/>
  <c r="DB68" i="2"/>
  <c r="EV69" i="2" s="1"/>
  <c r="CY145" i="2"/>
  <c r="DA33" i="2"/>
  <c r="CY159" i="2"/>
  <c r="CZ160" i="2"/>
  <c r="DA34" i="2"/>
  <c r="DD89" i="2"/>
  <c r="EX90" i="2" s="1"/>
  <c r="CY60" i="2"/>
  <c r="DC47" i="2"/>
  <c r="DB170" i="2"/>
  <c r="CY56" i="2"/>
  <c r="DD45" i="2"/>
  <c r="CZ49" i="2"/>
  <c r="CX173" i="2"/>
  <c r="DD74" i="2"/>
  <c r="EX75" i="2" s="1"/>
  <c r="DC173" i="2"/>
  <c r="CX119" i="2"/>
  <c r="EL120" i="2" s="1"/>
  <c r="DA140" i="2"/>
  <c r="CV41" i="2"/>
  <c r="DA63" i="2"/>
  <c r="DA43" i="2"/>
  <c r="CZ70" i="2"/>
  <c r="ET71" i="2" s="1"/>
  <c r="CV85" i="2"/>
  <c r="EJ86" i="2" s="1"/>
  <c r="CX76" i="2"/>
  <c r="EL77" i="2" s="1"/>
  <c r="CY140" i="2"/>
  <c r="CW65" i="2"/>
  <c r="CY48" i="2"/>
  <c r="DC37" i="2"/>
  <c r="DB70" i="2"/>
  <c r="EV71" i="2" s="1"/>
  <c r="CV40" i="2"/>
  <c r="CY163" i="2"/>
  <c r="DB95" i="2"/>
  <c r="EV96" i="2" s="1"/>
  <c r="DC141" i="2"/>
  <c r="CW62" i="2"/>
  <c r="CY42" i="2"/>
  <c r="DB134" i="2"/>
  <c r="DA77" i="2"/>
  <c r="EU78" i="2" s="1"/>
  <c r="CW90" i="2"/>
  <c r="EK91" i="2" s="1"/>
  <c r="CY87" i="2"/>
  <c r="EM88" i="2" s="1"/>
  <c r="DB125" i="2"/>
  <c r="EV126" i="2" s="1"/>
  <c r="CV71" i="2"/>
  <c r="EJ72" i="2" s="1"/>
  <c r="DA129" i="2"/>
  <c r="CZ112" i="2"/>
  <c r="ET113" i="2" s="1"/>
  <c r="DD221" i="2"/>
  <c r="CY128" i="2"/>
  <c r="DA117" i="2"/>
  <c r="EU118" i="2" s="1"/>
  <c r="DB157" i="2"/>
  <c r="CW136" i="2"/>
  <c r="CV135" i="2"/>
  <c r="DC89" i="2"/>
  <c r="EW90" i="2" s="1"/>
  <c r="CV80" i="2"/>
  <c r="EJ81" i="2" s="1"/>
  <c r="CX106" i="2"/>
  <c r="EL107" i="2" s="1"/>
  <c r="DA73" i="2"/>
  <c r="EU74" i="2" s="1"/>
  <c r="DC101" i="2"/>
  <c r="EW102" i="2" s="1"/>
  <c r="DB89" i="2"/>
  <c r="EV90" i="2" s="1"/>
  <c r="CW122" i="2"/>
  <c r="EK123" i="2" s="1"/>
  <c r="DC120" i="2"/>
  <c r="EW121" i="2" s="1"/>
  <c r="DB121" i="2"/>
  <c r="EV122" i="2" s="1"/>
  <c r="CY157" i="2"/>
  <c r="DA212" i="2"/>
  <c r="DC130" i="2"/>
  <c r="CX75" i="2"/>
  <c r="EL76" i="2" s="1"/>
  <c r="DD109" i="2"/>
  <c r="EX110" i="2" s="1"/>
  <c r="DB83" i="2"/>
  <c r="EV84" i="2" s="1"/>
  <c r="CY90" i="2"/>
  <c r="EM91" i="2" s="1"/>
  <c r="DD57" i="2"/>
  <c r="DA220" i="2"/>
  <c r="CZ117" i="2"/>
  <c r="ET118" i="2" s="1"/>
  <c r="CV110" i="2"/>
  <c r="EJ111" i="2" s="1"/>
  <c r="CY108" i="2"/>
  <c r="EM109" i="2" s="1"/>
  <c r="CV73" i="2"/>
  <c r="EJ74" i="2" s="1"/>
  <c r="DC203" i="2"/>
  <c r="DB156" i="2"/>
  <c r="DC200" i="2"/>
  <c r="DA232" i="2"/>
  <c r="CY167" i="2"/>
  <c r="DB159" i="2"/>
  <c r="CZ189" i="2"/>
  <c r="DC155" i="2"/>
  <c r="CY213" i="2"/>
  <c r="DD41" i="2"/>
  <c r="CW169" i="2"/>
  <c r="CZ192" i="2"/>
  <c r="CV38" i="2"/>
  <c r="CX147" i="2"/>
  <c r="CY210" i="2"/>
  <c r="CZ212" i="2"/>
  <c r="CV202" i="2"/>
  <c r="DC156" i="2"/>
  <c r="DA152" i="2"/>
  <c r="CV211" i="2"/>
  <c r="CW196" i="2"/>
  <c r="CV52" i="2"/>
  <c r="CY195" i="2"/>
  <c r="CV180" i="2"/>
  <c r="CZ225" i="2"/>
  <c r="CZ27" i="2"/>
  <c r="CY202" i="2"/>
  <c r="CZ180" i="2"/>
  <c r="DC189" i="2"/>
  <c r="CV188" i="2"/>
  <c r="CY155" i="2"/>
  <c r="DD187" i="2"/>
  <c r="DA168" i="2"/>
  <c r="CZ191" i="2"/>
  <c r="DA203" i="2"/>
  <c r="CZ150" i="2"/>
  <c r="DD188" i="2"/>
  <c r="DA183" i="2"/>
  <c r="CY200" i="2"/>
  <c r="DC152" i="2"/>
  <c r="DD43" i="2"/>
  <c r="DA165" i="2"/>
  <c r="DD49" i="2"/>
  <c r="DB66" i="2"/>
  <c r="EV67" i="2" s="1"/>
  <c r="DD62" i="2"/>
  <c r="CY134" i="2"/>
  <c r="DC56" i="2"/>
  <c r="CZ79" i="2"/>
  <c r="ET80" i="2" s="1"/>
  <c r="CW84" i="2"/>
  <c r="EK85" i="2" s="1"/>
  <c r="CW74" i="2"/>
  <c r="EK75" i="2" s="1"/>
  <c r="DC64" i="2"/>
  <c r="CV69" i="2"/>
  <c r="EJ70" i="2" s="1"/>
  <c r="CY51" i="2"/>
  <c r="DB30" i="2"/>
  <c r="DA127" i="2"/>
  <c r="CX45" i="2"/>
  <c r="CY150" i="2"/>
  <c r="CV39" i="2"/>
  <c r="CZ52" i="2"/>
  <c r="DD40" i="2"/>
  <c r="DB50" i="2"/>
  <c r="CW101" i="2"/>
  <c r="EK102" i="2" s="1"/>
  <c r="DD53" i="2"/>
  <c r="CW140" i="2"/>
  <c r="CV61" i="2"/>
  <c r="CW53" i="2"/>
  <c r="CY41" i="2"/>
  <c r="DA125" i="2"/>
  <c r="EU126" i="2" s="1"/>
  <c r="CZ72" i="2"/>
  <c r="ET73" i="2" s="1"/>
  <c r="CX41" i="2"/>
  <c r="DB46" i="2"/>
  <c r="CY132" i="2"/>
  <c r="CY74" i="2"/>
  <c r="EM75" i="2" s="1"/>
  <c r="DB143" i="2"/>
  <c r="DC73" i="2"/>
  <c r="EW74" i="2" s="1"/>
  <c r="CZ51" i="2"/>
  <c r="CZ43" i="2"/>
  <c r="CX99" i="2"/>
  <c r="EL100" i="2" s="1"/>
  <c r="CV167" i="2"/>
  <c r="CV48" i="2"/>
  <c r="CZ122" i="2"/>
  <c r="ET123" i="2" s="1"/>
  <c r="CW64" i="2"/>
  <c r="CX171" i="2"/>
  <c r="DD30" i="2"/>
  <c r="DA133" i="2"/>
  <c r="DD47" i="2"/>
  <c r="CW59" i="2"/>
  <c r="DB215" i="2"/>
  <c r="CZ164" i="2"/>
  <c r="CY59" i="2"/>
  <c r="DD125" i="2"/>
  <c r="EX126" i="2" s="1"/>
  <c r="CX100" i="2"/>
  <c r="EL101" i="2" s="1"/>
  <c r="CY113" i="2"/>
  <c r="EM114" i="2" s="1"/>
  <c r="DA214" i="2"/>
  <c r="DD83" i="2"/>
  <c r="EX84" i="2" s="1"/>
  <c r="CW88" i="2"/>
  <c r="EK89" i="2" s="1"/>
  <c r="CZ102" i="2"/>
  <c r="ET103" i="2" s="1"/>
  <c r="DA229" i="2"/>
  <c r="CY229" i="2"/>
  <c r="DD117" i="2"/>
  <c r="EX118" i="2" s="1"/>
  <c r="CZ111" i="2"/>
  <c r="ET112" i="2" s="1"/>
  <c r="DC104" i="2"/>
  <c r="EW105" i="2" s="1"/>
  <c r="CY73" i="2"/>
  <c r="EM74" i="2" s="1"/>
  <c r="CY95" i="2"/>
  <c r="EM96" i="2" s="1"/>
  <c r="DB118" i="2"/>
  <c r="EV119" i="2" s="1"/>
  <c r="DB217" i="2"/>
  <c r="CZ85" i="2"/>
  <c r="ET86" i="2" s="1"/>
  <c r="DC224" i="2"/>
  <c r="DB136" i="2"/>
  <c r="CZ234" i="2"/>
  <c r="CY111" i="2"/>
  <c r="EM112" i="2" s="1"/>
  <c r="DA198" i="2"/>
  <c r="DA52" i="2"/>
  <c r="CV105" i="2"/>
  <c r="EJ106" i="2" s="1"/>
  <c r="CW95" i="2"/>
  <c r="EK96" i="2" s="1"/>
  <c r="DB88" i="2"/>
  <c r="EV89" i="2" s="1"/>
  <c r="CX220" i="2"/>
  <c r="DC57" i="2"/>
  <c r="DA124" i="2"/>
  <c r="EU125" i="2" s="1"/>
  <c r="CX61" i="2"/>
  <c r="CY91" i="2"/>
  <c r="EM92" i="2" s="1"/>
  <c r="DD71" i="2"/>
  <c r="EX72" i="2" s="1"/>
  <c r="DB153" i="2"/>
  <c r="CX90" i="2"/>
  <c r="EL91" i="2" s="1"/>
  <c r="DD129" i="2"/>
  <c r="CZ103" i="2"/>
  <c r="ET104" i="2" s="1"/>
  <c r="CW223" i="2"/>
  <c r="CW111" i="2"/>
  <c r="EK112" i="2" s="1"/>
  <c r="CZ203" i="2"/>
  <c r="DC210" i="2"/>
  <c r="CV137" i="2"/>
  <c r="CX50" i="2"/>
  <c r="CX137" i="2"/>
  <c r="DB142" i="2"/>
  <c r="CV154" i="2"/>
  <c r="CW205" i="2"/>
  <c r="DB169" i="2"/>
  <c r="DD208" i="2"/>
  <c r="CV155" i="2"/>
  <c r="DA32" i="2"/>
  <c r="CV56" i="2"/>
  <c r="CZ151" i="2"/>
  <c r="CX211" i="2"/>
  <c r="DB154" i="2"/>
  <c r="DD79" i="2"/>
  <c r="EX80" i="2" s="1"/>
  <c r="DB183" i="2"/>
  <c r="DB211" i="2"/>
  <c r="CW179" i="2"/>
  <c r="DA227" i="2"/>
  <c r="CX196" i="2"/>
  <c r="DD176" i="2"/>
  <c r="DA209" i="2"/>
  <c r="CY170" i="2"/>
  <c r="DA144" i="2"/>
  <c r="CZ198" i="2"/>
  <c r="CW186" i="2"/>
  <c r="DB180" i="2"/>
  <c r="DA148" i="2"/>
  <c r="CV220" i="2"/>
  <c r="CW68" i="2"/>
  <c r="EK69" i="2" s="1"/>
  <c r="BY235" i="2"/>
  <c r="DB86" i="2"/>
  <c r="EV87" i="2" s="1"/>
  <c r="DB129" i="2"/>
  <c r="CZ229" i="2"/>
  <c r="CY93" i="2"/>
  <c r="EM94" i="2" s="1"/>
  <c r="CY102" i="2"/>
  <c r="EM103" i="2" s="1"/>
  <c r="CV79" i="2"/>
  <c r="EJ80" i="2" s="1"/>
  <c r="DB97" i="2"/>
  <c r="EV98" i="2" s="1"/>
  <c r="CY77" i="2"/>
  <c r="EM78" i="2" s="1"/>
  <c r="CZ162" i="2"/>
  <c r="DA139" i="2"/>
  <c r="CX162" i="2"/>
  <c r="DB185" i="2"/>
  <c r="CV196" i="2"/>
  <c r="CV164" i="2"/>
  <c r="DD192" i="2"/>
  <c r="DC185" i="2"/>
  <c r="DC148" i="2"/>
  <c r="DB199" i="2"/>
  <c r="DD197" i="2"/>
  <c r="DD209" i="2"/>
  <c r="CX183" i="2"/>
  <c r="DD161" i="2"/>
  <c r="DA156" i="2"/>
  <c r="CV187" i="2"/>
  <c r="CV159" i="2"/>
  <c r="DB33" i="2"/>
  <c r="CY54" i="2"/>
  <c r="CV32" i="2"/>
  <c r="DA57" i="2"/>
  <c r="CY43" i="2"/>
  <c r="CW73" i="2"/>
  <c r="EK74" i="2" s="1"/>
  <c r="CX47" i="2"/>
  <c r="DC133" i="2"/>
  <c r="CX142" i="2"/>
  <c r="CZ171" i="2"/>
  <c r="CW51" i="2"/>
  <c r="CV59" i="2"/>
  <c r="DB56" i="2"/>
  <c r="DD141" i="2"/>
  <c r="CV102" i="2"/>
  <c r="EJ103" i="2" s="1"/>
  <c r="DD173" i="2"/>
  <c r="CZ53" i="2"/>
  <c r="DC43" i="2"/>
  <c r="CY107" i="2"/>
  <c r="EM108" i="2" s="1"/>
  <c r="DB218" i="2"/>
  <c r="CX136" i="2"/>
  <c r="DD112" i="2"/>
  <c r="EX113" i="2" s="1"/>
  <c r="CW83" i="2"/>
  <c r="EK84" i="2" s="1"/>
  <c r="DD88" i="2"/>
  <c r="EX89" i="2" s="1"/>
  <c r="CX108" i="2"/>
  <c r="EL109" i="2" s="1"/>
  <c r="CW234" i="2"/>
  <c r="CZ82" i="2"/>
  <c r="ET83" i="2" s="1"/>
  <c r="CV224" i="2"/>
  <c r="DA97" i="2"/>
  <c r="EU98" i="2" s="1"/>
  <c r="DC106" i="2"/>
  <c r="EW107" i="2" s="1"/>
  <c r="CX216" i="2"/>
  <c r="CW81" i="2"/>
  <c r="EK82" i="2" s="1"/>
  <c r="DC125" i="2"/>
  <c r="EW126" i="2" s="1"/>
  <c r="CY88" i="2"/>
  <c r="EM89" i="2" s="1"/>
  <c r="DC229" i="2"/>
  <c r="CV216" i="2"/>
  <c r="CV232" i="2"/>
  <c r="DD214" i="2"/>
  <c r="CZ148" i="2"/>
  <c r="CY161" i="2"/>
  <c r="DC190" i="2"/>
  <c r="CV184" i="2"/>
  <c r="CX30" i="2"/>
  <c r="DC170" i="2"/>
  <c r="CV205" i="2"/>
  <c r="DD199" i="2"/>
  <c r="DA162" i="2"/>
  <c r="CZ201" i="2"/>
  <c r="CW181" i="2"/>
  <c r="CX213" i="2"/>
  <c r="CW183" i="2"/>
  <c r="CW138" i="2"/>
  <c r="DB150" i="2"/>
  <c r="DC151" i="2"/>
  <c r="CZ183" i="2"/>
  <c r="CQ235" i="2"/>
  <c r="CZ155" i="2"/>
  <c r="DA155" i="2"/>
  <c r="CV152" i="2"/>
  <c r="DB232" i="2"/>
  <c r="DB148" i="2"/>
  <c r="DD145" i="2"/>
  <c r="DC196" i="2"/>
  <c r="DC201" i="2"/>
  <c r="CV192" i="2"/>
  <c r="CZ25" i="2"/>
  <c r="CY37" i="2"/>
  <c r="CZ38" i="2"/>
  <c r="CZ170" i="2"/>
  <c r="DD169" i="2"/>
  <c r="CX37" i="2"/>
  <c r="DB37" i="2"/>
  <c r="DB62" i="2"/>
  <c r="CX62" i="2"/>
  <c r="DB74" i="2"/>
  <c r="EV75" i="2" s="1"/>
  <c r="CY121" i="2"/>
  <c r="EM122" i="2" s="1"/>
  <c r="DA86" i="2"/>
  <c r="EU87" i="2" s="1"/>
  <c r="CX93" i="2"/>
  <c r="EL94" i="2" s="1"/>
  <c r="DC214" i="2"/>
  <c r="CV136" i="2"/>
  <c r="CZ109" i="2"/>
  <c r="ET110" i="2" s="1"/>
  <c r="CW120" i="2"/>
  <c r="EK121" i="2" s="1"/>
  <c r="CW97" i="2"/>
  <c r="EK98" i="2" s="1"/>
  <c r="CX110" i="2"/>
  <c r="EL111" i="2" s="1"/>
  <c r="CY122" i="2"/>
  <c r="EM123" i="2" s="1"/>
  <c r="CX234" i="2"/>
  <c r="DA87" i="2"/>
  <c r="EU88" i="2" s="1"/>
  <c r="CX77" i="2"/>
  <c r="EL78" i="2" s="1"/>
  <c r="DB229" i="2"/>
  <c r="DA79" i="2"/>
  <c r="EU80" i="2" s="1"/>
  <c r="CX232" i="2"/>
  <c r="DD218" i="2"/>
  <c r="CX97" i="2"/>
  <c r="EL98" i="2" s="1"/>
  <c r="CW102" i="2"/>
  <c r="EK103" i="2" s="1"/>
  <c r="CV114" i="2"/>
  <c r="EJ115" i="2" s="1"/>
  <c r="DD124" i="2"/>
  <c r="EX125" i="2" s="1"/>
  <c r="CV234" i="2"/>
  <c r="CZ135" i="2"/>
  <c r="DD215" i="2"/>
  <c r="CV112" i="2"/>
  <c r="EJ113" i="2" s="1"/>
  <c r="DB139" i="2"/>
  <c r="DA205" i="2"/>
  <c r="CV147" i="2"/>
  <c r="DD172" i="2"/>
  <c r="DB200" i="2"/>
  <c r="DC175" i="2"/>
  <c r="DC207" i="2"/>
  <c r="DA192" i="2"/>
  <c r="DC183" i="2"/>
  <c r="DD153" i="2"/>
  <c r="DC180" i="2"/>
  <c r="CX194" i="2"/>
  <c r="CV141" i="2"/>
  <c r="CV163" i="2"/>
  <c r="CW200" i="2"/>
  <c r="CV182" i="2"/>
  <c r="DB210" i="2"/>
  <c r="CX177" i="2"/>
  <c r="CW198" i="2"/>
  <c r="DD158" i="2"/>
  <c r="DD27" i="2"/>
  <c r="CW206" i="2"/>
  <c r="DD185" i="2"/>
  <c r="CZ184" i="2"/>
  <c r="CW151" i="2"/>
  <c r="DB204" i="2"/>
  <c r="DD181" i="2"/>
  <c r="CY143" i="2"/>
  <c r="CW203" i="2"/>
  <c r="CW199" i="2"/>
  <c r="DB133" i="2"/>
  <c r="DA53" i="2"/>
  <c r="CX51" i="2"/>
  <c r="DD42" i="2"/>
  <c r="CY32" i="2"/>
  <c r="DC31" i="2"/>
  <c r="DA27" i="2"/>
  <c r="CV121" i="2"/>
  <c r="EJ122" i="2" s="1"/>
  <c r="CX129" i="2"/>
  <c r="DA123" i="2"/>
  <c r="EU124" i="2" s="1"/>
  <c r="CZ73" i="2"/>
  <c r="ET74" i="2" s="1"/>
  <c r="CV104" i="2"/>
  <c r="EJ105" i="2" s="1"/>
  <c r="DB111" i="2"/>
  <c r="EV112" i="2" s="1"/>
  <c r="DC108" i="2"/>
  <c r="EW109" i="2" s="1"/>
  <c r="DC227" i="2"/>
  <c r="CZ114" i="2"/>
  <c r="ET115" i="2" s="1"/>
  <c r="DD122" i="2"/>
  <c r="EX123" i="2" s="1"/>
  <c r="CY118" i="2"/>
  <c r="EM119" i="2" s="1"/>
  <c r="CZ119" i="2"/>
  <c r="ET120" i="2" s="1"/>
  <c r="CX215" i="2"/>
  <c r="CX88" i="2"/>
  <c r="EL89" i="2" s="1"/>
  <c r="CZ92" i="2"/>
  <c r="ET93" i="2" s="1"/>
  <c r="DB101" i="2"/>
  <c r="EV102" i="2" s="1"/>
  <c r="DB224" i="2"/>
  <c r="DB182" i="2"/>
  <c r="CZ45" i="2"/>
  <c r="CV197" i="2"/>
  <c r="CV194" i="2"/>
  <c r="CY126" i="2"/>
  <c r="CX231" i="2"/>
  <c r="CZ195" i="2"/>
  <c r="DA177" i="2"/>
  <c r="DC172" i="2"/>
  <c r="CV200" i="2"/>
  <c r="CX185" i="2"/>
  <c r="CX169" i="2"/>
  <c r="DA208" i="2"/>
  <c r="CY181" i="2"/>
  <c r="CY201" i="2"/>
  <c r="DA150" i="2"/>
  <c r="CY45" i="2"/>
  <c r="CY160" i="2"/>
  <c r="DD143" i="2"/>
  <c r="CV189" i="2"/>
  <c r="CY205" i="2"/>
  <c r="CX204" i="2"/>
  <c r="DC161" i="2"/>
  <c r="CY39" i="2"/>
  <c r="DD140" i="2"/>
  <c r="CX70" i="2"/>
  <c r="EL71" i="2" s="1"/>
  <c r="CX55" i="2"/>
  <c r="CX60" i="2"/>
  <c r="CV168" i="2"/>
  <c r="DA42" i="2"/>
  <c r="DD66" i="2"/>
  <c r="EX67" i="2" s="1"/>
  <c r="CZ65" i="2"/>
  <c r="DD84" i="2"/>
  <c r="EX85" i="2" s="1"/>
  <c r="CY50" i="2"/>
  <c r="DB42" i="2"/>
  <c r="DA67" i="2"/>
  <c r="EU68" i="2" s="1"/>
  <c r="DC40" i="2"/>
  <c r="DA61" i="2"/>
  <c r="CZ167" i="2"/>
  <c r="DC34" i="2"/>
  <c r="DD58" i="2"/>
  <c r="CY28" i="2"/>
  <c r="CW69" i="2"/>
  <c r="EK70" i="2" s="1"/>
  <c r="CW63" i="2"/>
  <c r="DD142" i="2"/>
  <c r="CV76" i="2"/>
  <c r="EJ77" i="2" s="1"/>
  <c r="DD138" i="2"/>
  <c r="CW104" i="2"/>
  <c r="EK105" i="2" s="1"/>
  <c r="CX68" i="2"/>
  <c r="EL69" i="2" s="1"/>
  <c r="CW37" i="2"/>
  <c r="DB59" i="2"/>
  <c r="DA83" i="2"/>
  <c r="EU84" i="2" s="1"/>
  <c r="CW44" i="2"/>
  <c r="CY100" i="2"/>
  <c r="EM101" i="2" s="1"/>
  <c r="CX49" i="2"/>
  <c r="CX163" i="2"/>
  <c r="DD75" i="2"/>
  <c r="EX76" i="2" s="1"/>
  <c r="DB76" i="2"/>
  <c r="EV77" i="2" s="1"/>
  <c r="DD220" i="2"/>
  <c r="CX33" i="2"/>
  <c r="CX54" i="2"/>
  <c r="CV67" i="2"/>
  <c r="EJ68" i="2" s="1"/>
  <c r="DD37" i="2"/>
  <c r="CV68" i="2"/>
  <c r="EJ69" i="2" s="1"/>
  <c r="DC61" i="2"/>
  <c r="DB39" i="2"/>
  <c r="CZ134" i="2"/>
  <c r="DA158" i="2"/>
  <c r="CZ42" i="2"/>
  <c r="CW38" i="2"/>
  <c r="CW92" i="2"/>
  <c r="EK93" i="2" s="1"/>
  <c r="DD72" i="2"/>
  <c r="EX73" i="2" s="1"/>
  <c r="DB144" i="2"/>
  <c r="DA59" i="2"/>
  <c r="DD35" i="2"/>
  <c r="DD170" i="2"/>
  <c r="DC55" i="2"/>
  <c r="CX44" i="2"/>
  <c r="DC51" i="2"/>
  <c r="CV149" i="2"/>
  <c r="DA120" i="2"/>
  <c r="EU121" i="2" s="1"/>
  <c r="CX148" i="2"/>
  <c r="CV78" i="2"/>
  <c r="EJ79" i="2" s="1"/>
  <c r="CX80" i="2"/>
  <c r="EL81" i="2" s="1"/>
  <c r="CX74" i="2"/>
  <c r="EL75" i="2" s="1"/>
  <c r="DA146" i="2"/>
  <c r="CX101" i="2"/>
  <c r="EL102" i="2" s="1"/>
  <c r="DD128" i="2"/>
  <c r="DD130" i="2"/>
  <c r="CV65" i="2"/>
  <c r="CZ226" i="2"/>
  <c r="CY135" i="2"/>
  <c r="CZ106" i="2"/>
  <c r="ET107" i="2" s="1"/>
  <c r="CW86" i="2"/>
  <c r="EK87" i="2" s="1"/>
  <c r="DC114" i="2"/>
  <c r="EW115" i="2" s="1"/>
  <c r="CZ96" i="2"/>
  <c r="ET97" i="2" s="1"/>
  <c r="CV99" i="2"/>
  <c r="EJ100" i="2" s="1"/>
  <c r="CX96" i="2"/>
  <c r="EL97" i="2" s="1"/>
  <c r="CX157" i="2"/>
  <c r="CV46" i="2"/>
  <c r="DD107" i="2"/>
  <c r="EX108" i="2" s="1"/>
  <c r="CY103" i="2"/>
  <c r="EM104" i="2" s="1"/>
  <c r="DC82" i="2"/>
  <c r="EW83" i="2" s="1"/>
  <c r="CZ227" i="2"/>
  <c r="DB102" i="2"/>
  <c r="EV103" i="2" s="1"/>
  <c r="CX117" i="2"/>
  <c r="EL118" i="2" s="1"/>
  <c r="DC221" i="2"/>
  <c r="DC124" i="2"/>
  <c r="EW125" i="2" s="1"/>
  <c r="DC109" i="2"/>
  <c r="EW110" i="2" s="1"/>
  <c r="CZ224" i="2"/>
  <c r="CZ101" i="2"/>
  <c r="ET102" i="2" s="1"/>
  <c r="DB119" i="2"/>
  <c r="EV120" i="2" s="1"/>
  <c r="CX86" i="2"/>
  <c r="EL87" i="2" s="1"/>
  <c r="DC220" i="2"/>
  <c r="DA157" i="2"/>
  <c r="DA135" i="2"/>
  <c r="DC215" i="2"/>
  <c r="CV214" i="2"/>
  <c r="CW124" i="2"/>
  <c r="EK125" i="2" s="1"/>
  <c r="CZ108" i="2"/>
  <c r="ET109" i="2" s="1"/>
  <c r="DC117" i="2"/>
  <c r="EW118" i="2" s="1"/>
  <c r="DA154" i="2"/>
  <c r="CX125" i="2"/>
  <c r="EL126" i="2" s="1"/>
  <c r="DB106" i="2"/>
  <c r="EV107" i="2" s="1"/>
  <c r="CX92" i="2"/>
  <c r="EL93" i="2" s="1"/>
  <c r="DC123" i="2"/>
  <c r="EW124" i="2" s="1"/>
  <c r="DD230" i="2"/>
  <c r="CZ205" i="2"/>
  <c r="CV207" i="2"/>
  <c r="DB206" i="2"/>
  <c r="CV36" i="2"/>
  <c r="DA178" i="2"/>
  <c r="CZ177" i="2"/>
  <c r="DA190" i="2"/>
  <c r="CV195" i="2"/>
  <c r="CH235" i="2"/>
  <c r="CY153" i="2"/>
  <c r="DA195" i="2"/>
  <c r="CW67" i="2"/>
  <c r="EK68" i="2" s="1"/>
  <c r="DC127" i="2"/>
  <c r="DB181" i="2"/>
  <c r="CX179" i="2"/>
  <c r="DD203" i="2"/>
  <c r="DB209" i="2"/>
  <c r="CW177" i="2"/>
  <c r="CZ181" i="2"/>
  <c r="DB190" i="2"/>
  <c r="CY164" i="2"/>
  <c r="CZ143" i="2"/>
  <c r="CX203" i="2"/>
  <c r="CX202" i="2"/>
  <c r="DD151" i="2"/>
  <c r="CW207" i="2"/>
  <c r="CY234" i="2"/>
  <c r="DA166" i="2"/>
  <c r="CY233" i="2"/>
  <c r="DC177" i="2"/>
  <c r="DB192" i="2"/>
  <c r="DB194" i="2"/>
  <c r="CY208" i="2"/>
  <c r="CZ137" i="2"/>
  <c r="CZ144" i="2"/>
  <c r="CX150" i="2"/>
  <c r="DD44" i="2"/>
  <c r="CX73" i="2"/>
  <c r="EL74" i="2" s="1"/>
  <c r="DD67" i="2"/>
  <c r="EX68" i="2" s="1"/>
  <c r="DC107" i="2"/>
  <c r="EW108" i="2" s="1"/>
  <c r="CZ95" i="2"/>
  <c r="ET96" i="2" s="1"/>
  <c r="CZ149" i="2"/>
  <c r="CZ77" i="2"/>
  <c r="ET78" i="2" s="1"/>
  <c r="CX149" i="2"/>
  <c r="CX102" i="2"/>
  <c r="EL103" i="2" s="1"/>
  <c r="CY151" i="2"/>
  <c r="DB40" i="2"/>
  <c r="CY72" i="2"/>
  <c r="EM73" i="2" s="1"/>
  <c r="CX40" i="2"/>
  <c r="CW82" i="2"/>
  <c r="EK83" i="2" s="1"/>
  <c r="CY46" i="2"/>
  <c r="DA45" i="2"/>
  <c r="CV60" i="2"/>
  <c r="CZ44" i="2"/>
  <c r="DA159" i="2"/>
  <c r="DC33" i="2"/>
  <c r="CX159" i="2"/>
  <c r="CX28" i="2"/>
  <c r="DA39" i="2"/>
  <c r="CX58" i="2"/>
  <c r="CX98" i="2"/>
  <c r="EL99" i="2" s="1"/>
  <c r="DC78" i="2"/>
  <c r="EW79" i="2" s="1"/>
  <c r="CV44" i="2"/>
  <c r="CW26" i="2"/>
  <c r="DD52" i="2"/>
  <c r="CY75" i="2"/>
  <c r="EM76" i="2" s="1"/>
  <c r="CX141" i="2"/>
  <c r="DB108" i="2"/>
  <c r="EV109" i="2" s="1"/>
  <c r="DB231" i="2"/>
  <c r="CV84" i="2"/>
  <c r="EJ85" i="2" s="1"/>
  <c r="CW118" i="2"/>
  <c r="EK119" i="2" s="1"/>
  <c r="CY228" i="2"/>
  <c r="CZ90" i="2"/>
  <c r="ET91" i="2" s="1"/>
  <c r="CV92" i="2"/>
  <c r="EJ93" i="2" s="1"/>
  <c r="CY98" i="2"/>
  <c r="EM99" i="2" s="1"/>
  <c r="DC52" i="2"/>
  <c r="CZ125" i="2"/>
  <c r="ET126" i="2" s="1"/>
  <c r="CX218" i="2"/>
  <c r="DD111" i="2"/>
  <c r="EX112" i="2" s="1"/>
  <c r="CX71" i="2"/>
  <c r="EL72" i="2" s="1"/>
  <c r="DC118" i="2"/>
  <c r="EW119" i="2" s="1"/>
  <c r="DB223" i="2"/>
  <c r="DB100" i="2"/>
  <c r="EV101" i="2" s="1"/>
  <c r="CV231" i="2"/>
  <c r="DA108" i="2"/>
  <c r="EU109" i="2" s="1"/>
  <c r="CV88" i="2"/>
  <c r="EJ89" i="2" s="1"/>
  <c r="CY235" i="2"/>
  <c r="DB98" i="2"/>
  <c r="EV99" i="2" s="1"/>
  <c r="DD157" i="2"/>
  <c r="DB124" i="2"/>
  <c r="EV125" i="2" s="1"/>
  <c r="CV229" i="2"/>
  <c r="CV130" i="2"/>
  <c r="DD87" i="2"/>
  <c r="EX88" i="2" s="1"/>
  <c r="DD104" i="2"/>
  <c r="EX105" i="2" s="1"/>
  <c r="BP235" i="2"/>
  <c r="CW156" i="2"/>
  <c r="CX178" i="2"/>
  <c r="DD34" i="2"/>
  <c r="CV204" i="2"/>
  <c r="CV198" i="2"/>
  <c r="DA188" i="2"/>
  <c r="CW172" i="2"/>
  <c r="CY146" i="2"/>
  <c r="CW182" i="2"/>
  <c r="CZ146" i="2"/>
  <c r="DA175" i="2"/>
  <c r="DB233" i="2"/>
  <c r="CW190" i="2"/>
  <c r="CW188" i="2"/>
  <c r="CW195" i="2"/>
  <c r="CW204" i="2"/>
  <c r="CX193" i="2"/>
  <c r="CW149" i="2"/>
  <c r="CY176" i="2"/>
  <c r="DA206" i="2"/>
  <c r="CY171" i="2"/>
  <c r="DA137" i="2"/>
  <c r="DA167" i="2"/>
  <c r="CX56" i="2"/>
  <c r="CZ152" i="2"/>
  <c r="CW166" i="2"/>
  <c r="DC158" i="2"/>
  <c r="CX65" i="2"/>
  <c r="CW39" i="2"/>
  <c r="CX134" i="2"/>
  <c r="DC119" i="2"/>
  <c r="EW120" i="2" s="1"/>
  <c r="DC110" i="2"/>
  <c r="EW111" i="2" s="1"/>
  <c r="CX79" i="2"/>
  <c r="EL80" i="2" s="1"/>
  <c r="DB123" i="2"/>
  <c r="EV124" i="2" s="1"/>
  <c r="CV221" i="2"/>
  <c r="CW85" i="2"/>
  <c r="EK86" i="2" s="1"/>
  <c r="DD232" i="2"/>
  <c r="CV93" i="2"/>
  <c r="EJ94" i="2" s="1"/>
  <c r="CY97" i="2"/>
  <c r="EM98" i="2" s="1"/>
  <c r="DA128" i="2"/>
  <c r="DB226" i="2"/>
  <c r="CV81" i="2"/>
  <c r="EJ82" i="2" s="1"/>
  <c r="CZ105" i="2"/>
  <c r="ET106" i="2" s="1"/>
  <c r="CV106" i="2"/>
  <c r="EJ107" i="2" s="1"/>
  <c r="CW79" i="2"/>
  <c r="EK80" i="2" s="1"/>
  <c r="CW123" i="2"/>
  <c r="EK124" i="2" s="1"/>
  <c r="DA222" i="2"/>
  <c r="CV162" i="2"/>
  <c r="CZ156" i="2"/>
  <c r="CX172" i="2"/>
  <c r="CX180" i="2"/>
  <c r="CZ235" i="2"/>
  <c r="DB173" i="2"/>
  <c r="DA30" i="2"/>
  <c r="CZ206" i="2"/>
  <c r="CZ199" i="2"/>
  <c r="CY179" i="2"/>
  <c r="CW30" i="2"/>
  <c r="CX206" i="2"/>
  <c r="DB161" i="2"/>
  <c r="DC186" i="2"/>
  <c r="CV178" i="2"/>
  <c r="DA184" i="2"/>
  <c r="CV153" i="2"/>
  <c r="DD191" i="2"/>
  <c r="DA176" i="2"/>
  <c r="CV186" i="2"/>
  <c r="DD193" i="2"/>
  <c r="CY147" i="2"/>
  <c r="CY127" i="2"/>
  <c r="DA132" i="2"/>
  <c r="DB166" i="2"/>
  <c r="CZ62" i="2"/>
  <c r="CX31" i="2"/>
  <c r="CZ158" i="2"/>
  <c r="DC32" i="2"/>
  <c r="CY138" i="2"/>
  <c r="CZ35" i="2"/>
  <c r="DB81" i="2"/>
  <c r="EV82" i="2" s="1"/>
  <c r="CZ40" i="2"/>
  <c r="CV27" i="2"/>
  <c r="DA76" i="2"/>
  <c r="EU77" i="2" s="1"/>
  <c r="DD31" i="2"/>
  <c r="DA169" i="2"/>
  <c r="CX135" i="2"/>
  <c r="CZ81" i="2"/>
  <c r="ET82" i="2" s="1"/>
  <c r="CV123" i="2"/>
  <c r="EJ124" i="2" s="1"/>
  <c r="DD123" i="2"/>
  <c r="EX124" i="2" s="1"/>
  <c r="CW121" i="2"/>
  <c r="EK122" i="2" s="1"/>
  <c r="DD227" i="2"/>
  <c r="CW114" i="2"/>
  <c r="EK115" i="2" s="1"/>
  <c r="DB80" i="2"/>
  <c r="EV81" i="2" s="1"/>
  <c r="DD90" i="2"/>
  <c r="EX91" i="2" s="1"/>
  <c r="DB220" i="2"/>
  <c r="CZ91" i="2"/>
  <c r="ET92" i="2" s="1"/>
  <c r="CV215" i="2"/>
  <c r="CY221" i="2"/>
  <c r="DC115" i="2"/>
  <c r="EW116" i="2" s="1"/>
  <c r="DC91" i="2"/>
  <c r="EW92" i="2" s="1"/>
  <c r="CW230" i="2"/>
  <c r="CW221" i="2"/>
  <c r="CZ120" i="2"/>
  <c r="ET121" i="2" s="1"/>
  <c r="DA106" i="2"/>
  <c r="EU107" i="2" s="1"/>
  <c r="CW89" i="2"/>
  <c r="EK90" i="2" s="1"/>
  <c r="CY76" i="2"/>
  <c r="EM77" i="2" s="1"/>
  <c r="CW106" i="2"/>
  <c r="EK107" i="2" s="1"/>
  <c r="DD171" i="2"/>
  <c r="DA171" i="2"/>
  <c r="CW150" i="2"/>
  <c r="DB186" i="2"/>
  <c r="DC178" i="2"/>
  <c r="CV127" i="2"/>
  <c r="DD226" i="2"/>
  <c r="DC188" i="2"/>
  <c r="CV156" i="2"/>
  <c r="CX199" i="2"/>
  <c r="DB168" i="2"/>
  <c r="CV161" i="2"/>
  <c r="BG235" i="2"/>
  <c r="DA235" i="2" s="1"/>
  <c r="CZ154" i="2"/>
  <c r="CX164" i="2"/>
  <c r="CV132" i="2"/>
  <c r="CY186" i="2"/>
  <c r="DD195" i="2"/>
  <c r="DC174" i="2"/>
  <c r="CW144" i="2"/>
  <c r="CY188" i="2"/>
  <c r="CW131" i="2"/>
  <c r="DD166" i="2"/>
  <c r="CW159" i="2"/>
  <c r="DC193" i="2"/>
  <c r="DC140" i="2"/>
  <c r="DD64" i="2"/>
  <c r="DA51" i="2"/>
  <c r="CZ69" i="2"/>
  <c r="ET70" i="2" s="1"/>
  <c r="DA40" i="2"/>
  <c r="CV66" i="2"/>
  <c r="EJ67" i="2" s="1"/>
  <c r="DB93" i="2"/>
  <c r="EV94" i="2" s="1"/>
  <c r="DA91" i="2"/>
  <c r="EU92" i="2" s="1"/>
  <c r="CW46" i="2"/>
  <c r="CW100" i="2"/>
  <c r="EK101" i="2" s="1"/>
  <c r="DC76" i="2"/>
  <c r="EW77" i="2" s="1"/>
  <c r="DA55" i="2"/>
  <c r="CX133" i="2"/>
  <c r="DB94" i="2"/>
  <c r="EV95" i="2" s="1"/>
  <c r="CZ63" i="2"/>
  <c r="DC94" i="2"/>
  <c r="EW95" i="2" s="1"/>
  <c r="DC145" i="2"/>
  <c r="DA31" i="2"/>
  <c r="DD56" i="2"/>
  <c r="CY40" i="2"/>
  <c r="DD51" i="2"/>
  <c r="CV37" i="2"/>
  <c r="DB87" i="2"/>
  <c r="EV88" i="2" s="1"/>
  <c r="CZ153" i="2"/>
  <c r="CW25" i="2"/>
  <c r="CY34" i="2"/>
  <c r="CW142" i="2"/>
  <c r="DB28" i="2"/>
  <c r="DC132" i="2"/>
  <c r="CY64" i="2"/>
  <c r="DB35" i="2"/>
  <c r="DD81" i="2"/>
  <c r="EX82" i="2" s="1"/>
  <c r="CW55" i="2"/>
  <c r="CW48" i="2"/>
  <c r="CZ87" i="2"/>
  <c r="ET88" i="2" s="1"/>
  <c r="CZ89" i="2"/>
  <c r="ET90" i="2" s="1"/>
  <c r="DB149" i="2"/>
  <c r="DA95" i="2"/>
  <c r="EU96" i="2" s="1"/>
  <c r="CZ133" i="2"/>
  <c r="DA160" i="2"/>
  <c r="DC96" i="2"/>
  <c r="EW97" i="2" s="1"/>
  <c r="CW125" i="2"/>
  <c r="EK126" i="2" s="1"/>
  <c r="CZ113" i="2"/>
  <c r="ET114" i="2" s="1"/>
  <c r="CW78" i="2"/>
  <c r="EK79" i="2" s="1"/>
  <c r="CZ231" i="2"/>
  <c r="CY104" i="2"/>
  <c r="EM105" i="2" s="1"/>
  <c r="DA101" i="2"/>
  <c r="EU102" i="2" s="1"/>
  <c r="DC228" i="2"/>
  <c r="CV223" i="2"/>
  <c r="CY101" i="2"/>
  <c r="EM102" i="2" s="1"/>
  <c r="CX219" i="2"/>
  <c r="CX109" i="2"/>
  <c r="EL110" i="2" s="1"/>
  <c r="CW94" i="2"/>
  <c r="EK95" i="2" s="1"/>
  <c r="CY125" i="2"/>
  <c r="EM126" i="2" s="1"/>
  <c r="DD162" i="2"/>
  <c r="CX195" i="2"/>
  <c r="CW165" i="2"/>
  <c r="CY131" i="2"/>
  <c r="DD147" i="2"/>
  <c r="CX187" i="2"/>
  <c r="DA143" i="2"/>
  <c r="DB201" i="2"/>
  <c r="DA172" i="2"/>
  <c r="DB147" i="2"/>
  <c r="CZ138" i="2"/>
  <c r="DC142" i="2"/>
  <c r="DA211" i="2"/>
  <c r="DD148" i="2"/>
  <c r="CX131" i="2"/>
  <c r="DB184" i="2"/>
  <c r="DA29" i="2"/>
  <c r="DC191" i="2"/>
  <c r="CY211" i="2"/>
  <c r="CY193" i="2"/>
  <c r="CY184" i="2"/>
  <c r="CX175" i="2"/>
  <c r="DB175" i="2"/>
  <c r="CV208" i="2"/>
  <c r="CY62" i="2"/>
  <c r="DB58" i="2"/>
  <c r="CX132" i="2"/>
  <c r="DB92" i="2"/>
  <c r="EV93" i="2" s="1"/>
  <c r="DD25" i="2"/>
  <c r="DD59" i="2"/>
  <c r="DB52" i="2"/>
  <c r="DD46" i="2"/>
  <c r="CY133" i="2"/>
  <c r="CY30" i="2"/>
  <c r="CY148" i="2"/>
  <c r="CW71" i="2"/>
  <c r="EK72" i="2" s="1"/>
  <c r="CY168" i="2"/>
  <c r="DB55" i="2"/>
  <c r="CZ28" i="2"/>
  <c r="CY36" i="2"/>
  <c r="DC93" i="2"/>
  <c r="EW94" i="2" s="1"/>
  <c r="DA78" i="2"/>
  <c r="EU79" i="2" s="1"/>
  <c r="DC62" i="2"/>
  <c r="CY149" i="2"/>
  <c r="CZ39" i="2"/>
  <c r="CZ32" i="2"/>
  <c r="CY162" i="2"/>
  <c r="CW145" i="2"/>
  <c r="CX66" i="2"/>
  <c r="EL67" i="2" s="1"/>
  <c r="DA99" i="2"/>
  <c r="EU100" i="2" s="1"/>
  <c r="CV235" i="2"/>
  <c r="CZ214" i="2"/>
  <c r="CY214" i="2"/>
  <c r="CZ115" i="2"/>
  <c r="ET116" i="2" s="1"/>
  <c r="DC68" i="2"/>
  <c r="EW69" i="2" s="1"/>
  <c r="CY94" i="2"/>
  <c r="EM95" i="2" s="1"/>
  <c r="CY83" i="2"/>
  <c r="EM84" i="2" s="1"/>
  <c r="CV83" i="2"/>
  <c r="EJ84" i="2" s="1"/>
  <c r="CW93" i="2"/>
  <c r="EK94" i="2" s="1"/>
  <c r="CY130" i="2"/>
  <c r="DD120" i="2"/>
  <c r="EX121" i="2" s="1"/>
  <c r="CW231" i="2"/>
  <c r="CZ104" i="2"/>
  <c r="ET105" i="2" s="1"/>
  <c r="CX223" i="2"/>
  <c r="DA234" i="2"/>
  <c r="DC136" i="2"/>
  <c r="CW233" i="2"/>
  <c r="CW222" i="2"/>
  <c r="CZ124" i="2"/>
  <c r="ET125" i="2" s="1"/>
  <c r="CW214" i="2"/>
  <c r="CV233" i="2"/>
  <c r="CY217" i="2"/>
  <c r="DD73" i="2"/>
  <c r="EX74" i="2" s="1"/>
  <c r="CY84" i="2"/>
  <c r="EM85" i="2" s="1"/>
  <c r="DD102" i="2"/>
  <c r="EX103" i="2" s="1"/>
  <c r="DA103" i="2"/>
  <c r="EU104" i="2" s="1"/>
  <c r="CX111" i="2"/>
  <c r="EL112" i="2" s="1"/>
  <c r="CY68" i="2"/>
  <c r="EM69" i="2" s="1"/>
  <c r="CV97" i="2"/>
  <c r="EJ98" i="2" s="1"/>
  <c r="DA228" i="2"/>
  <c r="DD136" i="2"/>
  <c r="DD100" i="2"/>
  <c r="EX101" i="2" s="1"/>
  <c r="CX217" i="2"/>
  <c r="CX235" i="2"/>
  <c r="CY198" i="2"/>
  <c r="CY191" i="2"/>
  <c r="DD190" i="2"/>
  <c r="CY206" i="2"/>
  <c r="CY204" i="2"/>
  <c r="CZ211" i="2"/>
  <c r="CW162" i="2"/>
  <c r="DB155" i="2"/>
  <c r="CW174" i="2"/>
  <c r="CY189" i="2"/>
  <c r="CW27" i="2"/>
  <c r="DA179" i="2"/>
  <c r="DB151" i="2"/>
  <c r="CZ161" i="2"/>
  <c r="CZ175" i="2"/>
  <c r="CZ131" i="2"/>
  <c r="DA191" i="2"/>
  <c r="CX191" i="2"/>
  <c r="CW191" i="2"/>
  <c r="CZ182" i="2"/>
  <c r="CY165" i="2"/>
  <c r="DA145" i="2"/>
  <c r="CW210" i="2"/>
  <c r="DA186" i="2"/>
  <c r="DD234" i="2"/>
  <c r="CZ193" i="2"/>
  <c r="DB164" i="2"/>
  <c r="CY207" i="2"/>
  <c r="E6243" i="1"/>
  <c r="C6244" i="1"/>
  <c r="E7843" i="1" l="1"/>
  <c r="C7844" i="1"/>
  <c r="BZ235" i="2"/>
  <c r="BH235" i="2"/>
  <c r="DB235" i="2" s="1"/>
  <c r="BQ235" i="2"/>
  <c r="CR235" i="2"/>
  <c r="CI235" i="2"/>
  <c r="CS235" i="2"/>
  <c r="E6244" i="1"/>
  <c r="C6245" i="1"/>
  <c r="C7845" i="1" l="1"/>
  <c r="E7844" i="1"/>
  <c r="CJ235" i="2"/>
  <c r="CA235" i="2"/>
  <c r="BR235" i="2"/>
  <c r="BI235" i="2"/>
  <c r="DC235" i="2" s="1"/>
  <c r="CB235" i="2"/>
  <c r="E6245" i="1"/>
  <c r="C6246" i="1"/>
  <c r="C7846" i="1" l="1"/>
  <c r="E7845" i="1"/>
  <c r="CT235" i="2"/>
  <c r="BJ235" i="2"/>
  <c r="DD235" i="2" s="1"/>
  <c r="CK235" i="2"/>
  <c r="BS235" i="2"/>
  <c r="E6246" i="1"/>
  <c r="C6247" i="1"/>
  <c r="C7847" i="1" l="1"/>
  <c r="E7846" i="1"/>
  <c r="E6247" i="1"/>
  <c r="C6248" i="1"/>
  <c r="E7847" i="1" l="1"/>
  <c r="C7848" i="1"/>
  <c r="E6248" i="1"/>
  <c r="C6249" i="1"/>
  <c r="C7849" i="1" l="1"/>
  <c r="E7848" i="1"/>
  <c r="E6249" i="1"/>
  <c r="C6250" i="1"/>
  <c r="C7850" i="1" l="1"/>
  <c r="E7849" i="1"/>
  <c r="E6250" i="1"/>
  <c r="C6251" i="1"/>
  <c r="E7850" i="1" l="1"/>
  <c r="C7851" i="1"/>
  <c r="E6251" i="1"/>
  <c r="C6252" i="1"/>
  <c r="E7851" i="1" l="1"/>
  <c r="C7852" i="1"/>
  <c r="E6252" i="1"/>
  <c r="C6253" i="1"/>
  <c r="C7853" i="1" l="1"/>
  <c r="E7852" i="1"/>
  <c r="E6253" i="1"/>
  <c r="C6254" i="1"/>
  <c r="C7854" i="1" l="1"/>
  <c r="E7853" i="1"/>
  <c r="E6254" i="1"/>
  <c r="C6255" i="1"/>
  <c r="C7855" i="1" l="1"/>
  <c r="E7854" i="1"/>
  <c r="E6255" i="1"/>
  <c r="C6256" i="1"/>
  <c r="E7855" i="1" l="1"/>
  <c r="C7856" i="1"/>
  <c r="E6256" i="1"/>
  <c r="C6257" i="1"/>
  <c r="C7857" i="1" l="1"/>
  <c r="E7856" i="1"/>
  <c r="E6257" i="1"/>
  <c r="C6258" i="1"/>
  <c r="C7858" i="1" l="1"/>
  <c r="E7857" i="1"/>
  <c r="E6258" i="1"/>
  <c r="C6259" i="1"/>
  <c r="E7858" i="1" l="1"/>
  <c r="C7859" i="1"/>
  <c r="E6259" i="1"/>
  <c r="C6260" i="1"/>
  <c r="E7859" i="1" l="1"/>
  <c r="C7860" i="1"/>
  <c r="E6260" i="1"/>
  <c r="C6261" i="1"/>
  <c r="C7861" i="1" l="1"/>
  <c r="E7860" i="1"/>
  <c r="E6261" i="1"/>
  <c r="C6262" i="1"/>
  <c r="C7862" i="1" l="1"/>
  <c r="E7861" i="1"/>
  <c r="E6262" i="1"/>
  <c r="C6263" i="1"/>
  <c r="E7862" i="1" l="1"/>
  <c r="C7863" i="1"/>
  <c r="E6263" i="1"/>
  <c r="C6264" i="1"/>
  <c r="E7863" i="1" l="1"/>
  <c r="C7864" i="1"/>
  <c r="E6264" i="1"/>
  <c r="C6265" i="1"/>
  <c r="C7865" i="1" l="1"/>
  <c r="E7864" i="1"/>
  <c r="E6265" i="1"/>
  <c r="C6266" i="1"/>
  <c r="C7866" i="1" l="1"/>
  <c r="E7865" i="1"/>
  <c r="E6266" i="1"/>
  <c r="C6267" i="1"/>
  <c r="C7867" i="1" l="1"/>
  <c r="E7866" i="1"/>
  <c r="E6267" i="1"/>
  <c r="C6268" i="1"/>
  <c r="E7867" i="1" l="1"/>
  <c r="C7868" i="1"/>
  <c r="E6268" i="1"/>
  <c r="C6269" i="1"/>
  <c r="C7869" i="1" l="1"/>
  <c r="E7868" i="1"/>
  <c r="E6269" i="1"/>
  <c r="C6270" i="1"/>
  <c r="E7869" i="1" l="1"/>
  <c r="C7870" i="1"/>
  <c r="E6270" i="1"/>
  <c r="C6271" i="1"/>
  <c r="E7870" i="1" l="1"/>
  <c r="C7871" i="1"/>
  <c r="E6271" i="1"/>
  <c r="C6272" i="1"/>
  <c r="C7872" i="1" l="1"/>
  <c r="E7871" i="1"/>
  <c r="E6272" i="1"/>
  <c r="C6273" i="1"/>
  <c r="E7872" i="1" l="1"/>
  <c r="C7873" i="1"/>
  <c r="E6273" i="1"/>
  <c r="C6274" i="1"/>
  <c r="C7874" i="1" l="1"/>
  <c r="E7873" i="1"/>
  <c r="E6274" i="1"/>
  <c r="C6275" i="1"/>
  <c r="C7875" i="1" l="1"/>
  <c r="E7874" i="1"/>
  <c r="E6275" i="1"/>
  <c r="C6276" i="1"/>
  <c r="C7876" i="1" l="1"/>
  <c r="E7875" i="1"/>
  <c r="E6276" i="1"/>
  <c r="C6277" i="1"/>
  <c r="E7876" i="1" l="1"/>
  <c r="C7877" i="1"/>
  <c r="E6277" i="1"/>
  <c r="C6278" i="1"/>
  <c r="C7878" i="1" l="1"/>
  <c r="E7877" i="1"/>
  <c r="E6278" i="1"/>
  <c r="C6279" i="1"/>
  <c r="C7879" i="1" l="1"/>
  <c r="E7878" i="1"/>
  <c r="E6279" i="1"/>
  <c r="C6280" i="1"/>
  <c r="C7880" i="1" l="1"/>
  <c r="E7879" i="1"/>
  <c r="E6280" i="1"/>
  <c r="C6281" i="1"/>
  <c r="E7880" i="1" l="1"/>
  <c r="C7881" i="1"/>
  <c r="E6281" i="1"/>
  <c r="C6282" i="1"/>
  <c r="C7882" i="1" l="1"/>
  <c r="E7881" i="1"/>
  <c r="E6282" i="1"/>
  <c r="C6283" i="1"/>
  <c r="C7883" i="1" l="1"/>
  <c r="E7882" i="1"/>
  <c r="E6283" i="1"/>
  <c r="C6284" i="1"/>
  <c r="C7884" i="1" l="1"/>
  <c r="E7883" i="1"/>
  <c r="E6284" i="1"/>
  <c r="C6285" i="1"/>
  <c r="E7884" i="1" l="1"/>
  <c r="C7885" i="1"/>
  <c r="E6285" i="1"/>
  <c r="C6286" i="1"/>
  <c r="E7885" i="1" l="1"/>
  <c r="C7886" i="1"/>
  <c r="E6286" i="1"/>
  <c r="C6287" i="1"/>
  <c r="E7886" i="1" l="1"/>
  <c r="C7887" i="1"/>
  <c r="E6287" i="1"/>
  <c r="C6288" i="1"/>
  <c r="C7888" i="1" l="1"/>
  <c r="E7887" i="1"/>
  <c r="E6288" i="1"/>
  <c r="C6289" i="1"/>
  <c r="E7888" i="1" l="1"/>
  <c r="C7889" i="1"/>
  <c r="E6289" i="1"/>
  <c r="C6290" i="1"/>
  <c r="C7890" i="1" l="1"/>
  <c r="E7889" i="1"/>
  <c r="E6290" i="1"/>
  <c r="C6291" i="1"/>
  <c r="E7890" i="1" l="1"/>
  <c r="C7891" i="1"/>
  <c r="E6291" i="1"/>
  <c r="C6292" i="1"/>
  <c r="C7892" i="1" l="1"/>
  <c r="E7891" i="1"/>
  <c r="E6292" i="1"/>
  <c r="C6293" i="1"/>
  <c r="C7893" i="1" l="1"/>
  <c r="E7892" i="1"/>
  <c r="E6293" i="1"/>
  <c r="C6294" i="1"/>
  <c r="C7894" i="1" l="1"/>
  <c r="E7893" i="1"/>
  <c r="E6294" i="1"/>
  <c r="C6295" i="1"/>
  <c r="E7894" i="1" l="1"/>
  <c r="C7895" i="1"/>
  <c r="E6295" i="1"/>
  <c r="C6296" i="1"/>
  <c r="C7896" i="1" l="1"/>
  <c r="E7895" i="1"/>
  <c r="E6296" i="1"/>
  <c r="C6297" i="1"/>
  <c r="E7896" i="1" l="1"/>
  <c r="C7897" i="1"/>
  <c r="E6297" i="1"/>
  <c r="C6298" i="1"/>
  <c r="E7897" i="1" l="1"/>
  <c r="C7898" i="1"/>
  <c r="E6298" i="1"/>
  <c r="C6299" i="1"/>
  <c r="E7898" i="1" l="1"/>
  <c r="C7899" i="1"/>
  <c r="E6299" i="1"/>
  <c r="C6300" i="1"/>
  <c r="C7900" i="1" l="1"/>
  <c r="E7899" i="1"/>
  <c r="E6300" i="1"/>
  <c r="C6301" i="1"/>
  <c r="E7900" i="1" l="1"/>
  <c r="C7901" i="1"/>
  <c r="E6301" i="1"/>
  <c r="C6302" i="1"/>
  <c r="E6302" i="1" s="1"/>
  <c r="C7902" i="1" l="1"/>
  <c r="E7901" i="1"/>
  <c r="AN286" i="2"/>
  <c r="AN288" i="2"/>
  <c r="AO292" i="2"/>
  <c r="BZ264" i="2"/>
  <c r="AQ269" i="2"/>
  <c r="X267" i="2"/>
  <c r="K287" i="2"/>
  <c r="V238" i="2"/>
  <c r="BM241" i="2"/>
  <c r="CL241" i="2"/>
  <c r="G236" i="2"/>
  <c r="EZ236" i="2" s="1"/>
  <c r="BP239" i="2"/>
  <c r="I246" i="2"/>
  <c r="CD248" i="2"/>
  <c r="BR280" i="2"/>
  <c r="CR268" i="2"/>
  <c r="CT273" i="2"/>
  <c r="CS280" i="2"/>
  <c r="AS246" i="2"/>
  <c r="X264" i="2"/>
  <c r="CA254" i="2"/>
  <c r="AR286" i="2"/>
  <c r="CF287" i="2"/>
  <c r="AP262" i="2"/>
  <c r="AE246" i="2"/>
  <c r="BL262" i="2"/>
  <c r="J254" i="2"/>
  <c r="AC249" i="2"/>
  <c r="BA290" i="2"/>
  <c r="X283" i="2"/>
  <c r="AQ283" i="2"/>
  <c r="W259" i="2"/>
  <c r="Q240" i="2"/>
  <c r="V263" i="2"/>
  <c r="BO282" i="2"/>
  <c r="CB267" i="2"/>
  <c r="CT288" i="2"/>
  <c r="AG241" i="2"/>
  <c r="Y272" i="2"/>
  <c r="BM261" i="2"/>
  <c r="BN287" i="2"/>
  <c r="AT273" i="2"/>
  <c r="BN259" i="2"/>
  <c r="U248" i="2"/>
  <c r="CO239" i="2"/>
  <c r="BO284" i="2"/>
  <c r="CN270" i="2"/>
  <c r="BN240" i="2"/>
  <c r="BR238" i="2"/>
  <c r="Z282" i="2"/>
  <c r="CD256" i="2"/>
  <c r="BD261" i="2"/>
  <c r="AK268" i="2"/>
  <c r="BC289" i="2"/>
  <c r="BP270" i="2"/>
  <c r="O280" i="2"/>
  <c r="AB243" i="2"/>
  <c r="CS243" i="2"/>
  <c r="AD258" i="2"/>
  <c r="AU266" i="2"/>
  <c r="BS238" i="2"/>
  <c r="AA273" i="2"/>
  <c r="N289" i="2"/>
  <c r="AF272" i="2"/>
  <c r="T291" i="2"/>
  <c r="BA280" i="2"/>
  <c r="CI289" i="2"/>
  <c r="BL237" i="2"/>
  <c r="AF237" i="2"/>
  <c r="BB291" i="2"/>
  <c r="BR273" i="2"/>
  <c r="CE276" i="2"/>
  <c r="CP291" i="2"/>
  <c r="CA250" i="2"/>
  <c r="AZ261" i="2"/>
  <c r="CI280" i="2"/>
  <c r="BW259" i="2"/>
  <c r="BG241" i="2"/>
  <c r="BA256" i="2"/>
  <c r="AA250" i="2"/>
  <c r="AL259" i="2"/>
  <c r="CF256" i="2"/>
  <c r="BG282" i="2"/>
  <c r="CQ278" i="2"/>
  <c r="L241" i="2"/>
  <c r="AR247" i="2"/>
  <c r="BE247" i="2"/>
  <c r="BX251" i="2"/>
  <c r="BV276" i="2"/>
  <c r="AA246" i="2"/>
  <c r="U282" i="2"/>
  <c r="BU269" i="2"/>
  <c r="CN257" i="2"/>
  <c r="L269" i="2"/>
  <c r="BP268" i="2"/>
  <c r="CS275" i="2"/>
  <c r="BH248" i="2"/>
  <c r="AI278" i="2"/>
  <c r="W251" i="2"/>
  <c r="J266" i="2"/>
  <c r="R291" i="2"/>
  <c r="AT281" i="2"/>
  <c r="CF251" i="2"/>
  <c r="BQ251" i="2"/>
  <c r="AH289" i="2"/>
  <c r="AO245" i="2"/>
  <c r="CO287" i="2"/>
  <c r="CT264" i="2"/>
  <c r="CO263" i="2"/>
  <c r="BM291" i="2"/>
  <c r="AQ261" i="2"/>
  <c r="CD258" i="2"/>
  <c r="AT252" i="2"/>
  <c r="CS236" i="2"/>
  <c r="AX277" i="2"/>
  <c r="BE243" i="2"/>
  <c r="AS238" i="2"/>
  <c r="BD285" i="2"/>
  <c r="AI266" i="2"/>
  <c r="BY289" i="2"/>
  <c r="AN251" i="2"/>
  <c r="BH268" i="2"/>
  <c r="CP256" i="2"/>
  <c r="AR266" i="2"/>
  <c r="CR289" i="2"/>
  <c r="W265" i="2"/>
  <c r="K284" i="2"/>
  <c r="BU244" i="2"/>
  <c r="BO243" i="2"/>
  <c r="AZ257" i="2"/>
  <c r="BY290" i="2"/>
  <c r="AK260" i="2"/>
  <c r="BS266" i="2"/>
  <c r="K286" i="2"/>
  <c r="AR283" i="2"/>
  <c r="CK273" i="2"/>
  <c r="Y242" i="2"/>
  <c r="BI259" i="2"/>
  <c r="AZ292" i="2"/>
  <c r="AS255" i="2"/>
  <c r="BE268" i="2"/>
  <c r="AO241" i="2"/>
  <c r="V251" i="2"/>
  <c r="BK265" i="2"/>
  <c r="CN276" i="2"/>
  <c r="AT263" i="2"/>
  <c r="AK287" i="2"/>
  <c r="CN253" i="2"/>
  <c r="BH278" i="2"/>
  <c r="AN257" i="2"/>
  <c r="CE258" i="2"/>
  <c r="BL274" i="2"/>
  <c r="AE273" i="2"/>
  <c r="AH283" i="2"/>
  <c r="BF238" i="2"/>
  <c r="CF257" i="2"/>
  <c r="BE248" i="2"/>
  <c r="AU278" i="2"/>
  <c r="CF262" i="2"/>
  <c r="CR267" i="2"/>
  <c r="AM247" i="2"/>
  <c r="BV280" i="2"/>
  <c r="Z254" i="2"/>
  <c r="CC248" i="2"/>
  <c r="BJ282" i="2"/>
  <c r="BU289" i="2"/>
  <c r="BD246" i="2"/>
  <c r="BV259" i="2"/>
  <c r="BI254" i="2"/>
  <c r="Q273" i="2"/>
  <c r="CL248" i="2"/>
  <c r="BX244" i="2"/>
  <c r="CQ241" i="2"/>
  <c r="X291" i="2"/>
  <c r="BB272" i="2"/>
  <c r="CK262" i="2"/>
  <c r="AU246" i="2"/>
  <c r="BL239" i="2"/>
  <c r="P268" i="2"/>
  <c r="BX256" i="2"/>
  <c r="AI251" i="2"/>
  <c r="BM289" i="2"/>
  <c r="BH272" i="2"/>
  <c r="CO275" i="2"/>
  <c r="BN238" i="2"/>
  <c r="AZ249" i="2"/>
  <c r="N280" i="2"/>
  <c r="BG283" i="2"/>
  <c r="AC259" i="2"/>
  <c r="BK291" i="2"/>
  <c r="AN291" i="2"/>
  <c r="BJ245" i="2"/>
  <c r="T266" i="2"/>
  <c r="R255" i="2"/>
  <c r="AV247" i="2"/>
  <c r="O287" i="2"/>
  <c r="AJ246" i="2"/>
  <c r="Z236" i="2"/>
  <c r="CI256" i="2"/>
  <c r="BE270" i="2"/>
  <c r="AS291" i="2"/>
  <c r="V245" i="2"/>
  <c r="N262" i="2"/>
  <c r="AZ265" i="2"/>
  <c r="I265" i="2"/>
  <c r="H265" i="2"/>
  <c r="AR264" i="2"/>
  <c r="BT256" i="2"/>
  <c r="T246" i="2"/>
  <c r="CK241" i="2"/>
  <c r="T236" i="2"/>
  <c r="CK255" i="2"/>
  <c r="AN253" i="2"/>
  <c r="AQ266" i="2"/>
  <c r="Q244" i="2"/>
  <c r="AJ251" i="2"/>
  <c r="AF245" i="2"/>
  <c r="W261" i="2"/>
  <c r="BR236" i="2"/>
  <c r="AL245" i="2"/>
  <c r="BQ248" i="2"/>
  <c r="AX243" i="2"/>
  <c r="AS241" i="2"/>
  <c r="BM264" i="2"/>
  <c r="BU273" i="2"/>
  <c r="BF273" i="2"/>
  <c r="CS242" i="2"/>
  <c r="AD274" i="2"/>
  <c r="BO255" i="2"/>
  <c r="BB243" i="2"/>
  <c r="CC252" i="2"/>
  <c r="Q257" i="2"/>
  <c r="BP240" i="2"/>
  <c r="AC237" i="2"/>
  <c r="BA250" i="2"/>
  <c r="N251" i="2"/>
  <c r="Q291" i="2"/>
  <c r="U259" i="2"/>
  <c r="BX290" i="2"/>
  <c r="CT289" i="2"/>
  <c r="BG281" i="2"/>
  <c r="AI241" i="2"/>
  <c r="BC249" i="2"/>
  <c r="N256" i="2"/>
  <c r="CH241" i="2"/>
  <c r="U275" i="2"/>
  <c r="BA248" i="2"/>
  <c r="BJ236" i="2"/>
  <c r="BG261" i="2"/>
  <c r="Y269" i="2"/>
  <c r="BL270" i="2"/>
  <c r="AR275" i="2"/>
  <c r="CD270" i="2"/>
  <c r="BQ255" i="2"/>
  <c r="BY262" i="2"/>
  <c r="V260" i="2"/>
  <c r="Q265" i="2"/>
  <c r="CG289" i="2"/>
  <c r="S258" i="2"/>
  <c r="CC268" i="2"/>
  <c r="Z244" i="2"/>
  <c r="AH236" i="2"/>
  <c r="AZ236" i="2"/>
  <c r="AJ255" i="2"/>
  <c r="CN266" i="2"/>
  <c r="CK244" i="2"/>
  <c r="BS280" i="2"/>
  <c r="AC255" i="2"/>
  <c r="CM256" i="2"/>
  <c r="CH260" i="2"/>
  <c r="BV275" i="2"/>
  <c r="CS245" i="2"/>
  <c r="AX281" i="2"/>
  <c r="BS249" i="2"/>
  <c r="BV290" i="2"/>
  <c r="CF243" i="2"/>
  <c r="V253" i="2"/>
  <c r="BW252" i="2"/>
  <c r="BF244" i="2"/>
  <c r="N250" i="2"/>
  <c r="BJ284" i="2"/>
  <c r="BU245" i="2"/>
  <c r="S267" i="2"/>
  <c r="BX292" i="2"/>
  <c r="CN272" i="2"/>
  <c r="O285" i="2"/>
  <c r="CE289" i="2"/>
  <c r="AX262" i="2"/>
  <c r="BY245" i="2"/>
  <c r="CJ277" i="2"/>
  <c r="BT255" i="2"/>
  <c r="BM270" i="2"/>
  <c r="BY258" i="2"/>
  <c r="BJ276" i="2"/>
  <c r="BV255" i="2"/>
  <c r="AX270" i="2"/>
  <c r="R248" i="2"/>
  <c r="BG264" i="2"/>
  <c r="CE280" i="2"/>
  <c r="BA249" i="2"/>
  <c r="BI262" i="2"/>
  <c r="R243" i="2"/>
  <c r="M243" i="2"/>
  <c r="BO291" i="2"/>
  <c r="CJ242" i="2"/>
  <c r="AQ262" i="2"/>
  <c r="BB240" i="2"/>
  <c r="BU261" i="2"/>
  <c r="AZ243" i="2"/>
  <c r="CK291" i="2"/>
  <c r="AT284" i="2"/>
  <c r="CF278" i="2"/>
  <c r="BL265" i="2"/>
  <c r="X241" i="2"/>
  <c r="L263" i="2"/>
  <c r="BY259" i="2"/>
  <c r="AU289" i="2"/>
  <c r="BP282" i="2"/>
  <c r="CO248" i="2"/>
  <c r="AB257" i="2"/>
  <c r="BT240" i="2"/>
  <c r="AC270" i="2"/>
  <c r="AD273" i="2"/>
  <c r="X290" i="2"/>
  <c r="AN265" i="2"/>
  <c r="AO250" i="2"/>
  <c r="CG291" i="2"/>
  <c r="AU251" i="2"/>
  <c r="CR263" i="2"/>
  <c r="AL285" i="2"/>
  <c r="BH238" i="2"/>
  <c r="AJ260" i="2"/>
  <c r="L258" i="2"/>
  <c r="AH258" i="2"/>
  <c r="BL252" i="2"/>
  <c r="R246" i="2"/>
  <c r="CO266" i="2"/>
  <c r="BT278" i="2"/>
  <c r="CS281" i="2"/>
  <c r="CK260" i="2"/>
  <c r="CT271" i="2"/>
  <c r="BU249" i="2"/>
  <c r="CF244" i="2"/>
  <c r="X237" i="2"/>
  <c r="M245" i="2"/>
  <c r="BB264" i="2"/>
  <c r="BN251" i="2"/>
  <c r="AS285" i="2"/>
  <c r="AU290" i="2"/>
  <c r="AI257" i="2"/>
  <c r="L270" i="2"/>
  <c r="AE287" i="2"/>
  <c r="K270" i="2"/>
  <c r="CG273" i="2"/>
  <c r="BO242" i="2"/>
  <c r="BX239" i="2"/>
  <c r="CN265" i="2"/>
  <c r="BS283" i="2"/>
  <c r="CK276" i="2"/>
  <c r="AO283" i="2"/>
  <c r="J289" i="2"/>
  <c r="AG243" i="2"/>
  <c r="BX286" i="2"/>
  <c r="BE249" i="2"/>
  <c r="BU284" i="2"/>
  <c r="AE269" i="2"/>
  <c r="L247" i="2"/>
  <c r="CD260" i="2"/>
  <c r="S272" i="2"/>
  <c r="CT251" i="2"/>
  <c r="BA252" i="2"/>
  <c r="CI253" i="2"/>
  <c r="BL289" i="2"/>
  <c r="BH288" i="2"/>
  <c r="BJ248" i="2"/>
  <c r="AK266" i="2"/>
  <c r="CG245" i="2"/>
  <c r="AC263" i="2"/>
  <c r="BS281" i="2"/>
  <c r="CD284" i="2"/>
  <c r="BL277" i="2"/>
  <c r="CQ255" i="2"/>
  <c r="W241" i="2"/>
  <c r="BC267" i="2"/>
  <c r="P258" i="2"/>
  <c r="CL277" i="2"/>
  <c r="CR291" i="2"/>
  <c r="BV292" i="2"/>
  <c r="I288" i="2"/>
  <c r="CR240" i="2"/>
  <c r="AZ250" i="2"/>
  <c r="AZ255" i="2"/>
  <c r="BL254" i="2"/>
  <c r="AR272" i="2"/>
  <c r="CD238" i="2"/>
  <c r="AI285" i="2"/>
  <c r="AL256" i="2"/>
  <c r="CT244" i="2"/>
  <c r="CC240" i="2"/>
  <c r="CD264" i="2"/>
  <c r="AY281" i="2"/>
  <c r="G287" i="2"/>
  <c r="EZ287" i="2" s="1"/>
  <c r="AR267" i="2"/>
  <c r="BB283" i="2"/>
  <c r="AZ281" i="2"/>
  <c r="CG250" i="2"/>
  <c r="BO253" i="2"/>
  <c r="CD244" i="2"/>
  <c r="CQ247" i="2"/>
  <c r="W281" i="2"/>
  <c r="AE278" i="2"/>
  <c r="CS288" i="2"/>
  <c r="BC244" i="2"/>
  <c r="BK261" i="2"/>
  <c r="BR284" i="2"/>
  <c r="BD281" i="2"/>
  <c r="BP264" i="2"/>
  <c r="BD252" i="2"/>
  <c r="AU240" i="2"/>
  <c r="AX245" i="2"/>
  <c r="CP255" i="2"/>
  <c r="CC285" i="2"/>
  <c r="R238" i="2"/>
  <c r="AB252" i="2"/>
  <c r="I271" i="2"/>
  <c r="BH284" i="2"/>
  <c r="AJ279" i="2"/>
  <c r="AY284" i="2"/>
  <c r="CM243" i="2"/>
  <c r="CB253" i="2"/>
  <c r="BA268" i="2"/>
  <c r="BX279" i="2"/>
  <c r="CA237" i="2"/>
  <c r="G237" i="2"/>
  <c r="EZ237" i="2" s="1"/>
  <c r="P271" i="2"/>
  <c r="CN287" i="2"/>
  <c r="CQ239" i="2"/>
  <c r="AF292" i="2"/>
  <c r="CK292" i="2"/>
  <c r="AO291" i="2"/>
  <c r="CD290" i="2"/>
  <c r="CJ267" i="2"/>
  <c r="Z281" i="2"/>
  <c r="CJ280" i="2"/>
  <c r="AF287" i="2"/>
  <c r="BO263" i="2"/>
  <c r="BB242" i="2"/>
  <c r="BR244" i="2"/>
  <c r="BI268" i="2"/>
  <c r="AV284" i="2"/>
  <c r="AM288" i="2"/>
  <c r="CN244" i="2"/>
  <c r="T272" i="2"/>
  <c r="AD285" i="2"/>
  <c r="BT242" i="2"/>
  <c r="H256" i="2"/>
  <c r="R251" i="2"/>
  <c r="BF246" i="2"/>
  <c r="AG236" i="2"/>
  <c r="U241" i="2"/>
  <c r="BM244" i="2"/>
  <c r="AX257" i="2"/>
  <c r="AP243" i="2"/>
  <c r="AA264" i="2"/>
  <c r="BN279" i="2"/>
  <c r="CT272" i="2"/>
  <c r="AD252" i="2"/>
  <c r="AG280" i="2"/>
  <c r="AM254" i="2"/>
  <c r="CA241" i="2"/>
  <c r="AS272" i="2"/>
  <c r="CG288" i="2"/>
  <c r="CC242" i="2"/>
  <c r="CT284" i="2"/>
  <c r="BS272" i="2"/>
  <c r="AV271" i="2"/>
  <c r="BI273" i="2"/>
  <c r="AV276" i="2"/>
  <c r="V269" i="2"/>
  <c r="I268" i="2"/>
  <c r="BK266" i="2"/>
  <c r="J243" i="2"/>
  <c r="BD289" i="2"/>
  <c r="CM270" i="2"/>
  <c r="BB277" i="2"/>
  <c r="AF260" i="2"/>
  <c r="AO273" i="2"/>
  <c r="J268" i="2"/>
  <c r="AD277" i="2"/>
  <c r="CM285" i="2"/>
  <c r="CH274" i="2"/>
  <c r="AB273" i="2"/>
  <c r="CC238" i="2"/>
  <c r="BE269" i="2"/>
  <c r="BM250" i="2"/>
  <c r="CQ289" i="2"/>
  <c r="N247" i="2"/>
  <c r="I279" i="2"/>
  <c r="CB263" i="2"/>
  <c r="AO262" i="2"/>
  <c r="H250" i="2"/>
  <c r="BU278" i="2"/>
  <c r="BF289" i="2"/>
  <c r="BI257" i="2"/>
  <c r="G266" i="2"/>
  <c r="EZ266" i="2" s="1"/>
  <c r="BC241" i="2"/>
  <c r="J278" i="2"/>
  <c r="CI246" i="2"/>
  <c r="Y283" i="2"/>
  <c r="W239" i="2"/>
  <c r="Z277" i="2"/>
  <c r="AH281" i="2"/>
  <c r="CE268" i="2"/>
  <c r="G284" i="2"/>
  <c r="EZ284" i="2" s="1"/>
  <c r="BO241" i="2"/>
  <c r="AL290" i="2"/>
  <c r="AA283" i="2"/>
  <c r="CK258" i="2"/>
  <c r="CE256" i="2"/>
  <c r="G243" i="2"/>
  <c r="EZ243" i="2" s="1"/>
  <c r="BR264" i="2"/>
  <c r="M290" i="2"/>
  <c r="CM276" i="2"/>
  <c r="AY258" i="2"/>
  <c r="BK241" i="2"/>
  <c r="BE279" i="2"/>
  <c r="G286" i="2"/>
  <c r="EZ286" i="2" s="1"/>
  <c r="AL262" i="2"/>
  <c r="BW245" i="2"/>
  <c r="AD286" i="2"/>
  <c r="CG290" i="2"/>
  <c r="AV264" i="2"/>
  <c r="CA248" i="2"/>
  <c r="S268" i="2"/>
  <c r="CC276" i="2"/>
  <c r="I277" i="2"/>
  <c r="AZ276" i="2"/>
  <c r="BR265" i="2"/>
  <c r="BM266" i="2"/>
  <c r="BR250" i="2"/>
  <c r="BS251" i="2"/>
  <c r="AQ263" i="2"/>
  <c r="BP249" i="2"/>
  <c r="H245" i="2"/>
  <c r="P252" i="2"/>
  <c r="BZ245" i="2"/>
  <c r="S274" i="2"/>
  <c r="BU266" i="2"/>
  <c r="AV269" i="2"/>
  <c r="BN268" i="2"/>
  <c r="AA272" i="2"/>
  <c r="BU247" i="2"/>
  <c r="AS260" i="2"/>
  <c r="BD286" i="2"/>
  <c r="AF259" i="2"/>
  <c r="BA276" i="2"/>
  <c r="BF279" i="2"/>
  <c r="CQ276" i="2"/>
  <c r="CN250" i="2"/>
  <c r="V250" i="2"/>
  <c r="BK283" i="2"/>
  <c r="W268" i="2"/>
  <c r="L237" i="2"/>
  <c r="AO290" i="2"/>
  <c r="H273" i="2"/>
  <c r="AQ270" i="2"/>
  <c r="AW255" i="2"/>
  <c r="BV247" i="2"/>
  <c r="AC287" i="2"/>
  <c r="BW287" i="2"/>
  <c r="CR244" i="2"/>
  <c r="BR283" i="2"/>
  <c r="BZ290" i="2"/>
  <c r="BF281" i="2"/>
  <c r="AZ290" i="2"/>
  <c r="AP259" i="2"/>
  <c r="CF261" i="2"/>
  <c r="AA239" i="2"/>
  <c r="R275" i="2"/>
  <c r="CF291" i="2"/>
  <c r="CN245" i="2"/>
  <c r="CC282" i="2"/>
  <c r="AA288" i="2"/>
  <c r="AA277" i="2"/>
  <c r="BV242" i="2"/>
  <c r="BI271" i="2"/>
  <c r="AZ291" i="2"/>
  <c r="BT265" i="2"/>
  <c r="Y262" i="2"/>
  <c r="CC260" i="2"/>
  <c r="AA240" i="2"/>
  <c r="CK247" i="2"/>
  <c r="AO287" i="2"/>
  <c r="Z248" i="2"/>
  <c r="AB251" i="2"/>
  <c r="BF248" i="2"/>
  <c r="CB259" i="2"/>
  <c r="AS270" i="2"/>
  <c r="T263" i="2"/>
  <c r="AW253" i="2"/>
  <c r="CS270" i="2"/>
  <c r="S242" i="2"/>
  <c r="BC270" i="2"/>
  <c r="AL241" i="2"/>
  <c r="AP274" i="2"/>
  <c r="BJ271" i="2"/>
  <c r="BU280" i="2"/>
  <c r="BH283" i="2"/>
  <c r="BN250" i="2"/>
  <c r="AN246" i="2"/>
  <c r="O277" i="2"/>
  <c r="O247" i="2"/>
  <c r="CL259" i="2"/>
  <c r="BR291" i="2"/>
  <c r="CM278" i="2"/>
  <c r="AF257" i="2"/>
  <c r="L240" i="2"/>
  <c r="S269" i="2"/>
  <c r="CA249" i="2"/>
  <c r="Y274" i="2"/>
  <c r="CJ239" i="2"/>
  <c r="G239" i="2"/>
  <c r="EZ239" i="2" s="1"/>
  <c r="L238" i="2"/>
  <c r="AB263" i="2"/>
  <c r="AM270" i="2"/>
  <c r="S246" i="2"/>
  <c r="BD263" i="2"/>
  <c r="CH283" i="2"/>
  <c r="AO280" i="2"/>
  <c r="BD267" i="2"/>
  <c r="AH267" i="2"/>
  <c r="M250" i="2"/>
  <c r="CQ280" i="2"/>
  <c r="CA287" i="2"/>
  <c r="CR256" i="2"/>
  <c r="BX236" i="2"/>
  <c r="BB288" i="2"/>
  <c r="BA277" i="2"/>
  <c r="AJ249" i="2"/>
  <c r="BT246" i="2"/>
  <c r="AZ237" i="2"/>
  <c r="AF283" i="2"/>
  <c r="BY268" i="2"/>
  <c r="CK284" i="2"/>
  <c r="BO250" i="2"/>
  <c r="BA258" i="2"/>
  <c r="BC246" i="2"/>
  <c r="N248" i="2"/>
  <c r="S255" i="2"/>
  <c r="J265" i="2"/>
  <c r="AJ258" i="2"/>
  <c r="G273" i="2"/>
  <c r="EZ273" i="2" s="1"/>
  <c r="S279" i="2"/>
  <c r="AO284" i="2"/>
  <c r="CA272" i="2"/>
  <c r="BZ288" i="2"/>
  <c r="BX287" i="2"/>
  <c r="BM256" i="2"/>
  <c r="BP285" i="2"/>
  <c r="CP285" i="2"/>
  <c r="I250" i="2"/>
  <c r="AY238" i="2"/>
  <c r="BI238" i="2"/>
  <c r="X275" i="2"/>
  <c r="CF253" i="2"/>
  <c r="Z260" i="2"/>
  <c r="Z262" i="2"/>
  <c r="AV286" i="2"/>
  <c r="N252" i="2"/>
  <c r="V285" i="2"/>
  <c r="N261" i="2"/>
  <c r="CI260" i="2"/>
  <c r="CQ252" i="2"/>
  <c r="AA259" i="2"/>
  <c r="X277" i="2"/>
  <c r="AK280" i="2"/>
  <c r="CB286" i="2"/>
  <c r="K280" i="2"/>
  <c r="CF282" i="2"/>
  <c r="AY254" i="2"/>
  <c r="CM249" i="2"/>
  <c r="CF286" i="2"/>
  <c r="AQ290" i="2"/>
  <c r="CB274" i="2"/>
  <c r="AV289" i="2"/>
  <c r="BV278" i="2"/>
  <c r="CS248" i="2"/>
  <c r="CO288" i="2"/>
  <c r="AG262" i="2"/>
  <c r="BU254" i="2"/>
  <c r="BZ269" i="2"/>
  <c r="BZ249" i="2"/>
  <c r="AW270" i="2"/>
  <c r="AX254" i="2"/>
  <c r="Y245" i="2"/>
  <c r="AH264" i="2"/>
  <c r="BQ268" i="2"/>
  <c r="AK275" i="2"/>
  <c r="W254" i="2"/>
  <c r="BL242" i="2"/>
  <c r="BW269" i="2"/>
  <c r="AQ238" i="2"/>
  <c r="AX274" i="2"/>
  <c r="AW291" i="2"/>
  <c r="AR241" i="2"/>
  <c r="CF266" i="2"/>
  <c r="CN292" i="2"/>
  <c r="CJ246" i="2"/>
  <c r="BU246" i="2"/>
  <c r="AV251" i="2"/>
  <c r="R289" i="2"/>
  <c r="BJ270" i="2"/>
  <c r="CP262" i="2"/>
  <c r="CC273" i="2"/>
  <c r="CK239" i="2"/>
  <c r="G248" i="2"/>
  <c r="EZ248" i="2" s="1"/>
  <c r="CI258" i="2"/>
  <c r="CD289" i="2"/>
  <c r="BG267" i="2"/>
  <c r="BZ286" i="2"/>
  <c r="AN279" i="2"/>
  <c r="AC273" i="2"/>
  <c r="Z241" i="2"/>
  <c r="AL261" i="2"/>
  <c r="AE240" i="2"/>
  <c r="N278" i="2"/>
  <c r="Q255" i="2"/>
  <c r="AU269" i="2"/>
  <c r="AS278" i="2"/>
  <c r="BX254" i="2"/>
  <c r="AU259" i="2"/>
  <c r="O242" i="2"/>
  <c r="N253" i="2"/>
  <c r="BQ246" i="2"/>
  <c r="O291" i="2"/>
  <c r="BG243" i="2"/>
  <c r="AR238" i="2"/>
  <c r="AE259" i="2"/>
  <c r="AC257" i="2"/>
  <c r="O256" i="2"/>
  <c r="BK255" i="2"/>
  <c r="Q259" i="2"/>
  <c r="L292" i="2"/>
  <c r="BS275" i="2"/>
  <c r="AJ274" i="2"/>
  <c r="AK252" i="2"/>
  <c r="BD269" i="2"/>
  <c r="AQ239" i="2"/>
  <c r="O265" i="2"/>
  <c r="BU262" i="2"/>
  <c r="M279" i="2"/>
  <c r="AK241" i="2"/>
  <c r="CS258" i="2"/>
  <c r="CL285" i="2"/>
  <c r="BB279" i="2"/>
  <c r="AA263" i="2"/>
  <c r="Q252" i="2"/>
  <c r="CD243" i="2"/>
  <c r="AX278" i="2"/>
  <c r="V259" i="2"/>
  <c r="AN278" i="2"/>
  <c r="BK254" i="2"/>
  <c r="CC251" i="2"/>
  <c r="BR266" i="2"/>
  <c r="BH243" i="2"/>
  <c r="H239" i="2"/>
  <c r="AI267" i="2"/>
  <c r="BL257" i="2"/>
  <c r="CR280" i="2"/>
  <c r="CC283" i="2"/>
  <c r="AV243" i="2"/>
  <c r="AA291" i="2"/>
  <c r="CG285" i="2"/>
  <c r="BT267" i="2"/>
  <c r="I239" i="2"/>
  <c r="T252" i="2"/>
  <c r="BH282" i="2"/>
  <c r="AY272" i="2"/>
  <c r="R269" i="2"/>
  <c r="AU285" i="2"/>
  <c r="H269" i="2"/>
  <c r="CN255" i="2"/>
  <c r="BS247" i="2"/>
  <c r="P277" i="2"/>
  <c r="AG242" i="2"/>
  <c r="BZ266" i="2"/>
  <c r="BL236" i="2"/>
  <c r="N275" i="2"/>
  <c r="AB278" i="2"/>
  <c r="AR260" i="2"/>
  <c r="BW264" i="2"/>
  <c r="AV250" i="2"/>
  <c r="AE265" i="2"/>
  <c r="AJ254" i="2"/>
  <c r="CT279" i="2"/>
  <c r="X259" i="2"/>
  <c r="AP256" i="2"/>
  <c r="K291" i="2"/>
  <c r="AH276" i="2"/>
  <c r="AW242" i="2"/>
  <c r="BT243" i="2"/>
  <c r="R286" i="2"/>
  <c r="AD254" i="2"/>
  <c r="BR242" i="2"/>
  <c r="Q275" i="2"/>
  <c r="AH275" i="2"/>
  <c r="V283" i="2"/>
  <c r="P240" i="2"/>
  <c r="AX258" i="2"/>
  <c r="CC239" i="2"/>
  <c r="U242" i="2"/>
  <c r="N273" i="2"/>
  <c r="V281" i="2"/>
  <c r="CF274" i="2"/>
  <c r="Y287" i="2"/>
  <c r="AS277" i="2"/>
  <c r="AP254" i="2"/>
  <c r="N258" i="2"/>
  <c r="AZ238" i="2"/>
  <c r="AJ250" i="2"/>
  <c r="W271" i="2"/>
  <c r="BP248" i="2"/>
  <c r="CS277" i="2"/>
  <c r="AT247" i="2"/>
  <c r="AF256" i="2"/>
  <c r="BW286" i="2"/>
  <c r="CQ279" i="2"/>
  <c r="BT290" i="2"/>
  <c r="CG247" i="2"/>
  <c r="BY241" i="2"/>
  <c r="AM291" i="2"/>
  <c r="I242" i="2"/>
  <c r="CR265" i="2"/>
  <c r="BU264" i="2"/>
  <c r="H286" i="2"/>
  <c r="BX248" i="2"/>
  <c r="AY274" i="2"/>
  <c r="BQ253" i="2"/>
  <c r="CG269" i="2"/>
  <c r="K285" i="2"/>
  <c r="V242" i="2"/>
  <c r="BA263" i="2"/>
  <c r="CI276" i="2"/>
  <c r="BJ266" i="2"/>
  <c r="BA243" i="2"/>
  <c r="U270" i="2"/>
  <c r="CJ258" i="2"/>
  <c r="CD277" i="2"/>
  <c r="BT245" i="2"/>
  <c r="BY285" i="2"/>
  <c r="BU237" i="2"/>
  <c r="CP259" i="2"/>
  <c r="BB265" i="2"/>
  <c r="H240" i="2"/>
  <c r="BB281" i="2"/>
  <c r="BP252" i="2"/>
  <c r="M285" i="2"/>
  <c r="BN282" i="2"/>
  <c r="AT260" i="2"/>
  <c r="CM282" i="2"/>
  <c r="AX247" i="2"/>
  <c r="BL283" i="2"/>
  <c r="AE271" i="2"/>
  <c r="CL273" i="2"/>
  <c r="CE251" i="2"/>
  <c r="AO270" i="2"/>
  <c r="Z238" i="2"/>
  <c r="BC274" i="2"/>
  <c r="BL271" i="2"/>
  <c r="BS279" i="2"/>
  <c r="W260" i="2"/>
  <c r="X260" i="2"/>
  <c r="W291" i="2"/>
  <c r="AK290" i="2"/>
  <c r="CK286" i="2"/>
  <c r="AW276" i="2"/>
  <c r="BZ240" i="2"/>
  <c r="AM246" i="2"/>
  <c r="Q237" i="2"/>
  <c r="AI242" i="2"/>
  <c r="CN237" i="2"/>
  <c r="R237" i="2"/>
  <c r="CF281" i="2"/>
  <c r="R274" i="2"/>
  <c r="AV248" i="2"/>
  <c r="P287" i="2"/>
  <c r="BE290" i="2"/>
  <c r="BS254" i="2"/>
  <c r="AV263" i="2"/>
  <c r="BN278" i="2"/>
  <c r="CK287" i="2"/>
  <c r="BK242" i="2"/>
  <c r="U268" i="2"/>
  <c r="CG267" i="2"/>
  <c r="T287" i="2"/>
  <c r="BC279" i="2"/>
  <c r="BS243" i="2"/>
  <c r="CR274" i="2"/>
  <c r="CM253" i="2"/>
  <c r="BN275" i="2"/>
  <c r="M264" i="2"/>
  <c r="BQ274" i="2"/>
  <c r="H267" i="2"/>
  <c r="AX282" i="2"/>
  <c r="AK277" i="2"/>
  <c r="AJ261" i="2"/>
  <c r="BJ253" i="2"/>
  <c r="V280" i="2"/>
  <c r="BW292" i="2"/>
  <c r="BR286" i="2"/>
  <c r="N259" i="2"/>
  <c r="AY252" i="2"/>
  <c r="H284" i="2"/>
  <c r="BL248" i="2"/>
  <c r="AW250" i="2"/>
  <c r="CJ276" i="2"/>
  <c r="AC266" i="2"/>
  <c r="Q269" i="2"/>
  <c r="CT268" i="2"/>
  <c r="AG251" i="2"/>
  <c r="CR238" i="2"/>
  <c r="BN243" i="2"/>
  <c r="BJ277" i="2"/>
  <c r="CO292" i="2"/>
  <c r="CP250" i="2"/>
  <c r="AV246" i="2"/>
  <c r="X266" i="2"/>
  <c r="CA259" i="2"/>
  <c r="AM285" i="2"/>
  <c r="M289" i="2"/>
  <c r="AD269" i="2"/>
  <c r="BX259" i="2"/>
  <c r="AD265" i="2"/>
  <c r="CT242" i="2"/>
  <c r="CO251" i="2"/>
  <c r="BP269" i="2"/>
  <c r="CG237" i="2"/>
  <c r="W275" i="2"/>
  <c r="BX284" i="2"/>
  <c r="U250" i="2"/>
  <c r="BK257" i="2"/>
  <c r="AM241" i="2"/>
  <c r="BW276" i="2"/>
  <c r="CG271" i="2"/>
  <c r="AY264" i="2"/>
  <c r="AG263" i="2"/>
  <c r="BY256" i="2"/>
  <c r="CH237" i="2"/>
  <c r="CQ260" i="2"/>
  <c r="CE252" i="2"/>
  <c r="T238" i="2"/>
  <c r="BG284" i="2"/>
  <c r="O262" i="2"/>
  <c r="AF255" i="2"/>
  <c r="K256" i="2"/>
  <c r="X279" i="2"/>
  <c r="AJ275" i="2"/>
  <c r="AQ274" i="2"/>
  <c r="CS272" i="2"/>
  <c r="BH269" i="2"/>
  <c r="BT247" i="2"/>
  <c r="H261" i="2"/>
  <c r="BB260" i="2"/>
  <c r="P289" i="2"/>
  <c r="CA255" i="2"/>
  <c r="AZ260" i="2"/>
  <c r="BG246" i="2"/>
  <c r="S275" i="2"/>
  <c r="L239" i="2"/>
  <c r="AJ262" i="2"/>
  <c r="BU286" i="2"/>
  <c r="AR276" i="2"/>
  <c r="Z274" i="2"/>
  <c r="J270" i="2"/>
  <c r="CP258" i="2"/>
  <c r="CR247" i="2"/>
  <c r="AU237" i="2"/>
  <c r="L264" i="2"/>
  <c r="BC251" i="2"/>
  <c r="AP251" i="2"/>
  <c r="P264" i="2"/>
  <c r="CL272" i="2"/>
  <c r="AI252" i="2"/>
  <c r="BV254" i="2"/>
  <c r="BK260" i="2"/>
  <c r="AE268" i="2"/>
  <c r="AX272" i="2"/>
  <c r="BB255" i="2"/>
  <c r="AU282" i="2"/>
  <c r="AW259" i="2"/>
  <c r="X272" i="2"/>
  <c r="CQ290" i="2"/>
  <c r="BL263" i="2"/>
  <c r="AR268" i="2"/>
  <c r="K252" i="2"/>
  <c r="AJ265" i="2"/>
  <c r="Y248" i="2"/>
  <c r="BJ249" i="2"/>
  <c r="W248" i="2"/>
  <c r="BK239" i="2"/>
  <c r="AI253" i="2"/>
  <c r="BE239" i="2"/>
  <c r="BO239" i="2"/>
  <c r="BK278" i="2"/>
  <c r="BP290" i="2"/>
  <c r="CD265" i="2"/>
  <c r="AJ237" i="2"/>
  <c r="T292" i="2"/>
  <c r="CG261" i="2"/>
  <c r="AJ253" i="2"/>
  <c r="CJ262" i="2"/>
  <c r="BV288" i="2"/>
  <c r="CS252" i="2"/>
  <c r="P245" i="2"/>
  <c r="BA284" i="2"/>
  <c r="AP261" i="2"/>
  <c r="BD238" i="2"/>
  <c r="BO259" i="2"/>
  <c r="S240" i="2"/>
  <c r="CM289" i="2"/>
  <c r="CT267" i="2"/>
  <c r="AP252" i="2"/>
  <c r="BN254" i="2"/>
  <c r="AH285" i="2"/>
  <c r="AI273" i="2"/>
  <c r="AM261" i="2"/>
  <c r="BW239" i="2"/>
  <c r="CH238" i="2"/>
  <c r="L277" i="2"/>
  <c r="BM254" i="2"/>
  <c r="W285" i="2"/>
  <c r="BS252" i="2"/>
  <c r="R265" i="2"/>
  <c r="AB242" i="2"/>
  <c r="V241" i="2"/>
  <c r="Y275" i="2"/>
  <c r="Q274" i="2"/>
  <c r="CN249" i="2"/>
  <c r="AS275" i="2"/>
  <c r="Y247" i="2"/>
  <c r="Y290" i="2"/>
  <c r="BW279" i="2"/>
  <c r="CL242" i="2"/>
  <c r="AI246" i="2"/>
  <c r="CI279" i="2"/>
  <c r="M252" i="2"/>
  <c r="BA241" i="2"/>
  <c r="AI262" i="2"/>
  <c r="AD282" i="2"/>
  <c r="AO237" i="2"/>
  <c r="AN258" i="2"/>
  <c r="AN275" i="2"/>
  <c r="W280" i="2"/>
  <c r="Z284" i="2"/>
  <c r="CP292" i="2"/>
  <c r="BO271" i="2"/>
  <c r="CL287" i="2"/>
  <c r="AK267" i="2"/>
  <c r="X240" i="2"/>
  <c r="BY257" i="2"/>
  <c r="BJ290" i="2"/>
  <c r="Z287" i="2"/>
  <c r="CT263" i="2"/>
  <c r="J237" i="2"/>
  <c r="CR292" i="2"/>
  <c r="CL257" i="2"/>
  <c r="BU274" i="2"/>
  <c r="AL265" i="2"/>
  <c r="AL248" i="2"/>
  <c r="AN283" i="2"/>
  <c r="BQ237" i="2"/>
  <c r="AB268" i="2"/>
  <c r="BP292" i="2"/>
  <c r="BM269" i="2"/>
  <c r="I280" i="2"/>
  <c r="BJ292" i="2"/>
  <c r="BX265" i="2"/>
  <c r="BH247" i="2"/>
  <c r="DB247" i="2" s="1"/>
  <c r="BG242" i="2"/>
  <c r="X271" i="2"/>
  <c r="J273" i="2"/>
  <c r="T265" i="2"/>
  <c r="CC280" i="2"/>
  <c r="CB280" i="2"/>
  <c r="BM292" i="2"/>
  <c r="CR249" i="2"/>
  <c r="AR240" i="2"/>
  <c r="BF267" i="2"/>
  <c r="BP277" i="2"/>
  <c r="AJ244" i="2"/>
  <c r="BQ292" i="2"/>
  <c r="H290" i="2"/>
  <c r="BB289" i="2"/>
  <c r="BB247" i="2"/>
  <c r="AC272" i="2"/>
  <c r="AS248" i="2"/>
  <c r="U257" i="2"/>
  <c r="I267" i="2"/>
  <c r="BW274" i="2"/>
  <c r="AD291" i="2"/>
  <c r="BI236" i="2"/>
  <c r="S292" i="2"/>
  <c r="Z283" i="2"/>
  <c r="AC268" i="2"/>
  <c r="CD241" i="2"/>
  <c r="BF256" i="2"/>
  <c r="BM276" i="2"/>
  <c r="AW244" i="2"/>
  <c r="BJ246" i="2"/>
  <c r="T283" i="2"/>
  <c r="AQ268" i="2"/>
  <c r="CS250" i="2"/>
  <c r="BK259" i="2"/>
  <c r="L261" i="2"/>
  <c r="CM283" i="2"/>
  <c r="K279" i="2"/>
  <c r="BF254" i="2"/>
  <c r="AM238" i="2"/>
  <c r="AJ277" i="2"/>
  <c r="AN268" i="2"/>
  <c r="BI256" i="2"/>
  <c r="AL272" i="2"/>
  <c r="AV275" i="2"/>
  <c r="CG253" i="2"/>
  <c r="AG289" i="2"/>
  <c r="BY274" i="2"/>
  <c r="AU236" i="2"/>
  <c r="CT247" i="2"/>
  <c r="BK250" i="2"/>
  <c r="CC289" i="2"/>
  <c r="AC288" i="2"/>
  <c r="AG285" i="2"/>
  <c r="BL256" i="2"/>
  <c r="BA247" i="2"/>
  <c r="CS249" i="2"/>
  <c r="BF265" i="2"/>
  <c r="K241" i="2"/>
  <c r="Q245" i="2"/>
  <c r="CL283" i="2"/>
  <c r="AJ289" i="2"/>
  <c r="CI259" i="2"/>
  <c r="CR279" i="2"/>
  <c r="BV283" i="2"/>
  <c r="BK268" i="2"/>
  <c r="BI258" i="2"/>
  <c r="CP277" i="2"/>
  <c r="BM242" i="2"/>
  <c r="CL270" i="2"/>
  <c r="BR290" i="2"/>
  <c r="AP290" i="2"/>
  <c r="P281" i="2"/>
  <c r="N264" i="2"/>
  <c r="T262" i="2"/>
  <c r="BT270" i="2"/>
  <c r="Y277" i="2"/>
  <c r="Y251" i="2"/>
  <c r="CQ256" i="2"/>
  <c r="BB258" i="2"/>
  <c r="AU238" i="2"/>
  <c r="CJ283" i="2"/>
  <c r="CQ266" i="2"/>
  <c r="AS284" i="2"/>
  <c r="BW263" i="2"/>
  <c r="I281" i="2"/>
  <c r="BP255" i="2"/>
  <c r="BD273" i="2"/>
  <c r="AA281" i="2"/>
  <c r="Z279" i="2"/>
  <c r="O284" i="2"/>
  <c r="BM262" i="2"/>
  <c r="BT251" i="2"/>
  <c r="AF261" i="2"/>
  <c r="Y268" i="2"/>
  <c r="CQ269" i="2"/>
  <c r="M287" i="2"/>
  <c r="CB277" i="2"/>
  <c r="CS274" i="2"/>
  <c r="AN270" i="2"/>
  <c r="CG282" i="2"/>
  <c r="AL258" i="2"/>
  <c r="AO266" i="2"/>
  <c r="O292" i="2"/>
  <c r="AP273" i="2"/>
  <c r="G291" i="2"/>
  <c r="EZ291" i="2" s="1"/>
  <c r="CD249" i="2"/>
  <c r="BS284" i="2"/>
  <c r="AZ271" i="2"/>
  <c r="W250" i="2"/>
  <c r="P275" i="2"/>
  <c r="Z292" i="2"/>
  <c r="BF284" i="2"/>
  <c r="CA290" i="2"/>
  <c r="N269" i="2"/>
  <c r="AH261" i="2"/>
  <c r="BH291" i="2"/>
  <c r="AF247" i="2"/>
  <c r="BG262" i="2"/>
  <c r="BK248" i="2"/>
  <c r="BY246" i="2"/>
  <c r="BY275" i="2"/>
  <c r="CP242" i="2"/>
  <c r="J245" i="2"/>
  <c r="BK272" i="2"/>
  <c r="BR274" i="2"/>
  <c r="P272" i="2"/>
  <c r="BZ254" i="2"/>
  <c r="P236" i="2"/>
  <c r="CT266" i="2"/>
  <c r="CB266" i="2"/>
  <c r="BR252" i="2"/>
  <c r="AT290" i="2"/>
  <c r="Q260" i="2"/>
  <c r="AV241" i="2"/>
  <c r="BT252" i="2"/>
  <c r="W288" i="2"/>
  <c r="BU270" i="2"/>
  <c r="AA260" i="2"/>
  <c r="BH245" i="2"/>
  <c r="AK253" i="2"/>
  <c r="Y265" i="2"/>
  <c r="BE250" i="2"/>
  <c r="CQ243" i="2"/>
  <c r="AX250" i="2"/>
  <c r="Y244" i="2"/>
  <c r="I238" i="2"/>
  <c r="CS271" i="2"/>
  <c r="CO236" i="2"/>
  <c r="CN273" i="2"/>
  <c r="CB265" i="2"/>
  <c r="BN270" i="2"/>
  <c r="AG246" i="2"/>
  <c r="AQ242" i="2"/>
  <c r="CE292" i="2"/>
  <c r="X292" i="2"/>
  <c r="P259" i="2"/>
  <c r="J261" i="2"/>
  <c r="Z252" i="2"/>
  <c r="BI247" i="2"/>
  <c r="BG268" i="2"/>
  <c r="AB246" i="2"/>
  <c r="AE266" i="2"/>
  <c r="BL258" i="2"/>
  <c r="AW247" i="2"/>
  <c r="CC284" i="2"/>
  <c r="K247" i="2"/>
  <c r="CH248" i="2"/>
  <c r="BO237" i="2"/>
  <c r="M276" i="2"/>
  <c r="BO290" i="2"/>
  <c r="V278" i="2"/>
  <c r="CH240" i="2"/>
  <c r="BW241" i="2"/>
  <c r="CN269" i="2"/>
  <c r="BP236" i="2"/>
  <c r="AN243" i="2"/>
  <c r="BA246" i="2"/>
  <c r="CM268" i="2"/>
  <c r="BZ292" i="2"/>
  <c r="AJ270" i="2"/>
  <c r="BV250" i="2"/>
  <c r="CQ264" i="2"/>
  <c r="BT248" i="2"/>
  <c r="CG236" i="2"/>
  <c r="BW290" i="2"/>
  <c r="R268" i="2"/>
  <c r="BX273" i="2"/>
  <c r="U243" i="2"/>
  <c r="BZ257" i="2"/>
  <c r="P241" i="2"/>
  <c r="BD262" i="2"/>
  <c r="BY244" i="2"/>
  <c r="AQ252" i="2"/>
  <c r="CM288" i="2"/>
  <c r="AS288" i="2"/>
  <c r="AN239" i="2"/>
  <c r="AW240" i="2"/>
  <c r="CK278" i="2"/>
  <c r="AW271" i="2"/>
  <c r="BZ255" i="2"/>
  <c r="AE260" i="2"/>
  <c r="BK285" i="2"/>
  <c r="CC241" i="2"/>
  <c r="AQ254" i="2"/>
  <c r="BJ278" i="2"/>
  <c r="AE256" i="2"/>
  <c r="BR281" i="2"/>
  <c r="AR279" i="2"/>
  <c r="W277" i="2"/>
  <c r="BQ275" i="2"/>
  <c r="BS271" i="2"/>
  <c r="AE264" i="2"/>
  <c r="BY239" i="2"/>
  <c r="CA251" i="2"/>
  <c r="CQ270" i="2"/>
  <c r="AQ258" i="2"/>
  <c r="AH253" i="2"/>
  <c r="AQ285" i="2"/>
  <c r="AD243" i="2"/>
  <c r="CM266" i="2"/>
  <c r="R283" i="2"/>
  <c r="BO252" i="2"/>
  <c r="L260" i="2"/>
  <c r="BF263" i="2"/>
  <c r="BR246" i="2"/>
  <c r="AC281" i="2"/>
  <c r="N254" i="2"/>
  <c r="R278" i="2"/>
  <c r="H283" i="2"/>
  <c r="CD250" i="2"/>
  <c r="AJ268" i="2"/>
  <c r="AJ282" i="2"/>
  <c r="CP273" i="2"/>
  <c r="K283" i="2"/>
  <c r="AP241" i="2"/>
  <c r="BG247" i="2"/>
  <c r="BW244" i="2"/>
  <c r="BG258" i="2"/>
  <c r="CN290" i="2"/>
  <c r="Q284" i="2"/>
  <c r="BQ286" i="2"/>
  <c r="AF265" i="2"/>
  <c r="BW280" i="2"/>
  <c r="BA278" i="2"/>
  <c r="BT262" i="2"/>
  <c r="BO261" i="2"/>
  <c r="R242" i="2"/>
  <c r="T264" i="2"/>
  <c r="BR253" i="2"/>
  <c r="Q268" i="2"/>
  <c r="CQ254" i="2"/>
  <c r="BS242" i="2"/>
  <c r="AM271" i="2"/>
  <c r="M288" i="2"/>
  <c r="BW281" i="2"/>
  <c r="AN236" i="2"/>
  <c r="CA270" i="2"/>
  <c r="M247" i="2"/>
  <c r="AO277" i="2"/>
  <c r="AL236" i="2"/>
  <c r="BO244" i="2"/>
  <c r="CS282" i="2"/>
  <c r="AV288" i="2"/>
  <c r="AJ287" i="2"/>
  <c r="CH276" i="2"/>
  <c r="BM236" i="2"/>
  <c r="CR287" i="2"/>
  <c r="AW249" i="2"/>
  <c r="CM250" i="2"/>
  <c r="BS277" i="2"/>
  <c r="BF252" i="2"/>
  <c r="N287" i="2"/>
  <c r="J288" i="2"/>
  <c r="AG283" i="2"/>
  <c r="AJ238" i="2"/>
  <c r="T243" i="2"/>
  <c r="CB254" i="2"/>
  <c r="BC236" i="2"/>
  <c r="BX258" i="2"/>
  <c r="BQ260" i="2"/>
  <c r="CP274" i="2"/>
  <c r="AW264" i="2"/>
  <c r="BY276" i="2"/>
  <c r="H249" i="2"/>
  <c r="AB254" i="2"/>
  <c r="S273" i="2"/>
  <c r="BU291" i="2"/>
  <c r="CL239" i="2"/>
  <c r="BF245" i="2"/>
  <c r="CJ255" i="2"/>
  <c r="CS257" i="2"/>
  <c r="BM253" i="2"/>
  <c r="BQ287" i="2"/>
  <c r="BR278" i="2"/>
  <c r="K240" i="2"/>
  <c r="K282" i="2"/>
  <c r="CB260" i="2"/>
  <c r="BM259" i="2"/>
  <c r="BD255" i="2"/>
  <c r="AW246" i="2"/>
  <c r="CS240" i="2"/>
  <c r="AH255" i="2"/>
  <c r="CQ284" i="2"/>
  <c r="BI246" i="2"/>
  <c r="CL243" i="2"/>
  <c r="CO289" i="2"/>
  <c r="T290" i="2"/>
  <c r="BC240" i="2"/>
  <c r="L271" i="2"/>
  <c r="V252" i="2"/>
  <c r="BY261" i="2"/>
  <c r="AF241" i="2"/>
  <c r="CE246" i="2"/>
  <c r="BM257" i="2"/>
  <c r="CS276" i="2"/>
  <c r="BZ273" i="2"/>
  <c r="I270" i="2"/>
  <c r="BC256" i="2"/>
  <c r="AA242" i="2"/>
  <c r="CE281" i="2"/>
  <c r="I283" i="2"/>
  <c r="AK282" i="2"/>
  <c r="T269" i="2"/>
  <c r="BV285" i="2"/>
  <c r="G285" i="2"/>
  <c r="EZ285" i="2" s="1"/>
  <c r="AS286" i="2"/>
  <c r="AH271" i="2"/>
  <c r="K264" i="2"/>
  <c r="BF237" i="2"/>
  <c r="BB270" i="2"/>
  <c r="O290" i="2"/>
  <c r="BE273" i="2"/>
  <c r="V237" i="2"/>
  <c r="Z275" i="2"/>
  <c r="BN249" i="2"/>
  <c r="U271" i="2"/>
  <c r="CM290" i="2"/>
  <c r="Q278" i="2"/>
  <c r="AF239" i="2"/>
  <c r="CT280" i="2"/>
  <c r="BR248" i="2"/>
  <c r="AA253" i="2"/>
  <c r="BO257" i="2"/>
  <c r="AU271" i="2"/>
  <c r="Z268" i="2"/>
  <c r="AS262" i="2"/>
  <c r="AA247" i="2"/>
  <c r="BO248" i="2"/>
  <c r="BV238" i="2"/>
  <c r="BT272" i="2"/>
  <c r="K292" i="2"/>
  <c r="CJ285" i="2"/>
  <c r="BQ290" i="2"/>
  <c r="R254" i="2"/>
  <c r="AP245" i="2"/>
  <c r="CN283" i="2"/>
  <c r="AN261" i="2"/>
  <c r="AR282" i="2"/>
  <c r="CE291" i="2"/>
  <c r="AD245" i="2"/>
  <c r="CO240" i="2"/>
  <c r="CI272" i="2"/>
  <c r="BA259" i="2"/>
  <c r="CI273" i="2"/>
  <c r="L284" i="2"/>
  <c r="AL291" i="2"/>
  <c r="BL276" i="2"/>
  <c r="BW282" i="2"/>
  <c r="BK271" i="2"/>
  <c r="AJ256" i="2"/>
  <c r="BD275" i="2"/>
  <c r="BB253" i="2"/>
  <c r="BP272" i="2"/>
  <c r="CQ273" i="2"/>
  <c r="BZ280" i="2"/>
  <c r="BA275" i="2"/>
  <c r="W245" i="2"/>
  <c r="W273" i="2"/>
  <c r="BM265" i="2"/>
  <c r="BG266" i="2"/>
  <c r="M244" i="2"/>
  <c r="Q243" i="2"/>
  <c r="AY275" i="2"/>
  <c r="X263" i="2"/>
  <c r="CD269" i="2"/>
  <c r="BY284" i="2"/>
  <c r="AW280" i="2"/>
  <c r="CP286" i="2"/>
  <c r="V254" i="2"/>
  <c r="AW269" i="2"/>
  <c r="N284" i="2"/>
  <c r="CJ273" i="2"/>
  <c r="BN264" i="2"/>
  <c r="O271" i="2"/>
  <c r="BC288" i="2"/>
  <c r="I272" i="2"/>
  <c r="AC267" i="2"/>
  <c r="K246" i="2"/>
  <c r="AK263" i="2"/>
  <c r="O259" i="2"/>
  <c r="P285" i="2"/>
  <c r="AN281" i="2"/>
  <c r="AL242" i="2"/>
  <c r="G265" i="2"/>
  <c r="EZ265" i="2" s="1"/>
  <c r="BV269" i="2"/>
  <c r="N270" i="2"/>
  <c r="BG265" i="2"/>
  <c r="CH252" i="2"/>
  <c r="BF261" i="2"/>
  <c r="AN242" i="2"/>
  <c r="AF291" i="2"/>
  <c r="O238" i="2"/>
  <c r="CL256" i="2"/>
  <c r="BD237" i="2"/>
  <c r="AZ282" i="2"/>
  <c r="BK256" i="2"/>
  <c r="AB236" i="2"/>
  <c r="AW238" i="2"/>
  <c r="AO276" i="2"/>
  <c r="BS236" i="2"/>
  <c r="CH255" i="2"/>
  <c r="CF264" i="2"/>
  <c r="CS290" i="2"/>
  <c r="BA261" i="2"/>
  <c r="P256" i="2"/>
  <c r="BX246" i="2"/>
  <c r="BZ282" i="2"/>
  <c r="X244" i="2"/>
  <c r="AC283" i="2"/>
  <c r="BD277" i="2"/>
  <c r="BL281" i="2"/>
  <c r="Q282" i="2"/>
  <c r="Y263" i="2"/>
  <c r="Y240" i="2"/>
  <c r="CL280" i="2"/>
  <c r="L275" i="2"/>
  <c r="BP256" i="2"/>
  <c r="BL250" i="2"/>
  <c r="U279" i="2"/>
  <c r="BT292" i="2"/>
  <c r="P280" i="2"/>
  <c r="BE260" i="2"/>
  <c r="I255" i="2"/>
  <c r="AQ279" i="2"/>
  <c r="CJ292" i="2"/>
  <c r="AC258" i="2"/>
  <c r="BN292" i="2"/>
  <c r="BH266" i="2"/>
  <c r="AO275" i="2"/>
  <c r="BO245" i="2"/>
  <c r="P266" i="2"/>
  <c r="I274" i="2"/>
  <c r="AP292" i="2"/>
  <c r="BJ259" i="2"/>
  <c r="CA284" i="2"/>
  <c r="Y250" i="2"/>
  <c r="BC286" i="2"/>
  <c r="U283" i="2"/>
  <c r="CT277" i="2"/>
  <c r="AF254" i="2"/>
  <c r="CL252" i="2"/>
  <c r="BD291" i="2"/>
  <c r="CB255" i="2"/>
  <c r="N246" i="2"/>
  <c r="CH280" i="2"/>
  <c r="CS244" i="2"/>
  <c r="AY237" i="2"/>
  <c r="CE250" i="2"/>
  <c r="O274" i="2"/>
  <c r="AJ242" i="2"/>
  <c r="BK284" i="2"/>
  <c r="CI263" i="2"/>
  <c r="V261" i="2"/>
  <c r="BD283" i="2"/>
  <c r="AG249" i="2"/>
  <c r="BC253" i="2"/>
  <c r="AB245" i="2"/>
  <c r="BB278" i="2"/>
  <c r="AX266" i="2"/>
  <c r="CD255" i="2"/>
  <c r="CC255" i="2"/>
  <c r="Z288" i="2"/>
  <c r="AB262" i="2"/>
  <c r="CS246" i="2"/>
  <c r="Z263" i="2"/>
  <c r="CK263" i="2"/>
  <c r="BV245" i="2"/>
  <c r="CM267" i="2"/>
  <c r="AH254" i="2"/>
  <c r="AP283" i="2"/>
  <c r="CK266" i="2"/>
  <c r="BI251" i="2"/>
  <c r="CA258" i="2"/>
  <c r="J264" i="2"/>
  <c r="G269" i="2"/>
  <c r="EZ269" i="2" s="1"/>
  <c r="BV287" i="2"/>
  <c r="BQ262" i="2"/>
  <c r="BZ283" i="2"/>
  <c r="BW256" i="2"/>
  <c r="CE262" i="2"/>
  <c r="AH242" i="2"/>
  <c r="BK273" i="2"/>
  <c r="BQ244" i="2"/>
  <c r="O244" i="2"/>
  <c r="CO245" i="2"/>
  <c r="L251" i="2"/>
  <c r="AV270" i="2"/>
  <c r="CG256" i="2"/>
  <c r="U261" i="2"/>
  <c r="M253" i="2"/>
  <c r="CB246" i="2"/>
  <c r="BP281" i="2"/>
  <c r="AA280" i="2"/>
  <c r="AT249" i="2"/>
  <c r="CG263" i="2"/>
  <c r="G276" i="2"/>
  <c r="EZ276" i="2" s="1"/>
  <c r="CH278" i="2"/>
  <c r="AS290" i="2"/>
  <c r="BP243" i="2"/>
  <c r="CN286" i="2"/>
  <c r="BJ237" i="2"/>
  <c r="CI291" i="2"/>
  <c r="CH288" i="2"/>
  <c r="BD257" i="2"/>
  <c r="CJ274" i="2"/>
  <c r="CH251" i="2"/>
  <c r="CQ291" i="2"/>
  <c r="CG243" i="2"/>
  <c r="AF278" i="2"/>
  <c r="O240" i="2"/>
  <c r="I256" i="2"/>
  <c r="BN277" i="2"/>
  <c r="CG249" i="2"/>
  <c r="P286" i="2"/>
  <c r="Z261" i="2"/>
  <c r="BG245" i="2"/>
  <c r="AB274" i="2"/>
  <c r="AG238" i="2"/>
  <c r="CN247" i="2"/>
  <c r="K268" i="2"/>
  <c r="BT249" i="2"/>
  <c r="P290" i="2"/>
  <c r="BX278" i="2"/>
  <c r="BS246" i="2"/>
  <c r="CB261" i="2"/>
  <c r="CE269" i="2"/>
  <c r="CO269" i="2"/>
  <c r="AH239" i="2"/>
  <c r="CE260" i="2"/>
  <c r="CC279" i="2"/>
  <c r="AW274" i="2"/>
  <c r="S253" i="2"/>
  <c r="AE288" i="2"/>
  <c r="I278" i="2"/>
  <c r="CR286" i="2"/>
  <c r="BO240" i="2"/>
  <c r="CD259" i="2"/>
  <c r="BN266" i="2"/>
  <c r="CS241" i="2"/>
  <c r="AP266" i="2"/>
  <c r="AC278" i="2"/>
  <c r="BF278" i="2"/>
  <c r="L289" i="2"/>
  <c r="BV260" i="2"/>
  <c r="BV272" i="2"/>
  <c r="AO269" i="2"/>
  <c r="CB290" i="2"/>
  <c r="U280" i="2"/>
  <c r="BW262" i="2"/>
  <c r="X287" i="2"/>
  <c r="AF286" i="2"/>
  <c r="T286" i="2"/>
  <c r="Q270" i="2"/>
  <c r="CH266" i="2"/>
  <c r="CJ268" i="2"/>
  <c r="AF263" i="2"/>
  <c r="BE285" i="2"/>
  <c r="CY285" i="2" s="1"/>
  <c r="AX242" i="2"/>
  <c r="AW289" i="2"/>
  <c r="AQ292" i="2"/>
  <c r="N268" i="2"/>
  <c r="N244" i="2"/>
  <c r="I276" i="2"/>
  <c r="K278" i="2"/>
  <c r="AA285" i="2"/>
  <c r="BL260" i="2"/>
  <c r="V272" i="2"/>
  <c r="CR241" i="2"/>
  <c r="BY281" i="2"/>
  <c r="L274" i="2"/>
  <c r="CQ292" i="2"/>
  <c r="BU236" i="2"/>
  <c r="V290" i="2"/>
  <c r="CT236" i="2"/>
  <c r="BQ245" i="2"/>
  <c r="BB274" i="2"/>
  <c r="H237" i="2"/>
  <c r="BY292" i="2"/>
  <c r="BM249" i="2"/>
  <c r="AP239" i="2"/>
  <c r="G292" i="2"/>
  <c r="BS264" i="2"/>
  <c r="U244" i="2"/>
  <c r="CJ279" i="2"/>
  <c r="U273" i="2"/>
  <c r="X254" i="2"/>
  <c r="AW277" i="2"/>
  <c r="AM266" i="2"/>
  <c r="CP257" i="2"/>
  <c r="BX263" i="2"/>
  <c r="CD237" i="2"/>
  <c r="CL279" i="2"/>
  <c r="CH268" i="2"/>
  <c r="CF259" i="2"/>
  <c r="BE277" i="2"/>
  <c r="CA257" i="2"/>
  <c r="AC269" i="2"/>
  <c r="CL284" i="2"/>
  <c r="AX265" i="2"/>
  <c r="CF242" i="2"/>
  <c r="BQ285" i="2"/>
  <c r="AR278" i="2"/>
  <c r="I292" i="2"/>
  <c r="BP242" i="2"/>
  <c r="CB262" i="2"/>
  <c r="T245" i="2"/>
  <c r="CN267" i="2"/>
  <c r="AM292" i="2"/>
  <c r="AQ249" i="2"/>
  <c r="BP267" i="2"/>
  <c r="Z239" i="2"/>
  <c r="BP257" i="2"/>
  <c r="AR262" i="2"/>
  <c r="BQ277" i="2"/>
  <c r="Q285" i="2"/>
  <c r="BQ259" i="2"/>
  <c r="N271" i="2"/>
  <c r="BH275" i="2"/>
  <c r="BG257" i="2"/>
  <c r="AS252" i="2"/>
  <c r="BF275" i="2"/>
  <c r="BA257" i="2"/>
  <c r="CB285" i="2"/>
  <c r="CQ262" i="2"/>
  <c r="V239" i="2"/>
  <c r="AN241" i="2"/>
  <c r="BH264" i="2"/>
  <c r="BI286" i="2"/>
  <c r="CK246" i="2"/>
  <c r="BT284" i="2"/>
  <c r="BP247" i="2"/>
  <c r="BF270" i="2"/>
  <c r="AW283" i="2"/>
  <c r="AF244" i="2"/>
  <c r="BI272" i="2"/>
  <c r="BU252" i="2"/>
  <c r="AS271" i="2"/>
  <c r="CB250" i="2"/>
  <c r="AM274" i="2"/>
  <c r="AJ284" i="2"/>
  <c r="AK283" i="2"/>
  <c r="BZ250" i="2"/>
  <c r="M268" i="2"/>
  <c r="CF275" i="2"/>
  <c r="CO246" i="2"/>
  <c r="CS292" i="2"/>
  <c r="BS261" i="2"/>
  <c r="O237" i="2"/>
  <c r="BK275" i="2"/>
  <c r="CH262" i="2"/>
  <c r="AK246" i="2"/>
  <c r="BP237" i="2"/>
  <c r="AI238" i="2"/>
  <c r="AX284" i="2"/>
  <c r="CO268" i="2"/>
  <c r="AK274" i="2"/>
  <c r="AW288" i="2"/>
  <c r="AK257" i="2"/>
  <c r="AB238" i="2"/>
  <c r="CS273" i="2"/>
  <c r="AZ272" i="2"/>
  <c r="BJ267" i="2"/>
  <c r="AW272" i="2"/>
  <c r="P292" i="2"/>
  <c r="BP275" i="2"/>
  <c r="CO256" i="2"/>
  <c r="I258" i="2"/>
  <c r="CD278" i="2"/>
  <c r="AR269" i="2"/>
  <c r="CF237" i="2"/>
  <c r="BT244" i="2"/>
  <c r="AM272" i="2"/>
  <c r="CF284" i="2"/>
  <c r="H270" i="2"/>
  <c r="X251" i="2"/>
  <c r="CG268" i="2"/>
  <c r="CC243" i="2"/>
  <c r="BQ254" i="2"/>
  <c r="S283" i="2"/>
  <c r="BX262" i="2"/>
  <c r="AN280" i="2"/>
  <c r="CP289" i="2"/>
  <c r="CQ288" i="2"/>
  <c r="CD282" i="2"/>
  <c r="BM238" i="2"/>
  <c r="Y273" i="2"/>
  <c r="BO288" i="2"/>
  <c r="CD236" i="2"/>
  <c r="BM268" i="2"/>
  <c r="S288" i="2"/>
  <c r="BV243" i="2"/>
  <c r="CN236" i="2"/>
  <c r="AA262" i="2"/>
  <c r="U251" i="2"/>
  <c r="CM238" i="2"/>
  <c r="CC262" i="2"/>
  <c r="T247" i="2"/>
  <c r="CI264" i="2"/>
  <c r="BN271" i="2"/>
  <c r="AT271" i="2"/>
  <c r="AL268" i="2"/>
  <c r="M255" i="2"/>
  <c r="BB292" i="2"/>
  <c r="W284" i="2"/>
  <c r="BH279" i="2"/>
  <c r="AR265" i="2"/>
  <c r="AH272" i="2"/>
  <c r="CL262" i="2"/>
  <c r="BC238" i="2"/>
  <c r="CW238" i="2" s="1"/>
  <c r="CH291" i="2"/>
  <c r="BO258" i="2"/>
  <c r="BR285" i="2"/>
  <c r="AE249" i="2"/>
  <c r="AV285" i="2"/>
  <c r="I237" i="2"/>
  <c r="AJ290" i="2"/>
  <c r="AF269" i="2"/>
  <c r="AQ288" i="2"/>
  <c r="BL238" i="2"/>
  <c r="BF264" i="2"/>
  <c r="S287" i="2"/>
  <c r="X258" i="2"/>
  <c r="CF241" i="2"/>
  <c r="BP258" i="2"/>
  <c r="BG238" i="2"/>
  <c r="CB278" i="2"/>
  <c r="AY266" i="2"/>
  <c r="BI240" i="2"/>
  <c r="U249" i="2"/>
  <c r="BH237" i="2"/>
  <c r="BN258" i="2"/>
  <c r="BN247" i="2"/>
  <c r="BY282" i="2"/>
  <c r="AE277" i="2"/>
  <c r="AD267" i="2"/>
  <c r="J253" i="2"/>
  <c r="CE288" i="2"/>
  <c r="BQ270" i="2"/>
  <c r="AM278" i="2"/>
  <c r="CC263" i="2"/>
  <c r="W256" i="2"/>
  <c r="CJ282" i="2"/>
  <c r="AC279" i="2"/>
  <c r="O250" i="2"/>
  <c r="BH263" i="2"/>
  <c r="BW253" i="2"/>
  <c r="BN265" i="2"/>
  <c r="CM262" i="2"/>
  <c r="AQ281" i="2"/>
  <c r="BO289" i="2"/>
  <c r="H275" i="2"/>
  <c r="O279" i="2"/>
  <c r="R284" i="2"/>
  <c r="U252" i="2"/>
  <c r="BT285" i="2"/>
  <c r="CG244" i="2"/>
  <c r="BA253" i="2"/>
  <c r="Q250" i="2"/>
  <c r="AO281" i="2"/>
  <c r="T275" i="2"/>
  <c r="L285" i="2"/>
  <c r="BC275" i="2"/>
  <c r="CE272" i="2"/>
  <c r="BA272" i="2"/>
  <c r="T280" i="2"/>
  <c r="AI287" i="2"/>
  <c r="AT255" i="2"/>
  <c r="AM242" i="2"/>
  <c r="AZ283" i="2"/>
  <c r="BC282" i="2"/>
  <c r="S262" i="2"/>
  <c r="CD263" i="2"/>
  <c r="CO254" i="2"/>
  <c r="CS259" i="2"/>
  <c r="AK250" i="2"/>
  <c r="AU273" i="2"/>
  <c r="AT239" i="2"/>
  <c r="CQ283" i="2"/>
  <c r="AX259" i="2"/>
  <c r="R266" i="2"/>
  <c r="AI259" i="2"/>
  <c r="CP261" i="2"/>
  <c r="AL247" i="2"/>
  <c r="P248" i="2"/>
  <c r="R263" i="2"/>
  <c r="CK251" i="2"/>
  <c r="AT256" i="2"/>
  <c r="AU287" i="2"/>
  <c r="AU277" i="2"/>
  <c r="W246" i="2"/>
  <c r="AF285" i="2"/>
  <c r="BB259" i="2"/>
  <c r="BA265" i="2"/>
  <c r="BN284" i="2"/>
  <c r="X252" i="2"/>
  <c r="AF267" i="2"/>
  <c r="AF252" i="2"/>
  <c r="BB238" i="2"/>
  <c r="BB269" i="2"/>
  <c r="AT291" i="2"/>
  <c r="BC245" i="2"/>
  <c r="BM286" i="2"/>
  <c r="N243" i="2"/>
  <c r="CG265" i="2"/>
  <c r="K245" i="2"/>
  <c r="O263" i="2"/>
  <c r="J292" i="2"/>
  <c r="CO252" i="2"/>
  <c r="R245" i="2"/>
  <c r="CT276" i="2"/>
  <c r="AL237" i="2"/>
  <c r="CM279" i="2"/>
  <c r="AG265" i="2"/>
  <c r="CI281" i="2"/>
  <c r="AK276" i="2"/>
  <c r="BS265" i="2"/>
  <c r="BX272" i="2"/>
  <c r="AW273" i="2"/>
  <c r="CJ287" i="2"/>
  <c r="X253" i="2"/>
  <c r="T273" i="2"/>
  <c r="CM265" i="2"/>
  <c r="BH276" i="2"/>
  <c r="Y289" i="2"/>
  <c r="H271" i="2"/>
  <c r="AS242" i="2"/>
  <c r="AD279" i="2"/>
  <c r="BA244" i="2"/>
  <c r="BY266" i="2"/>
  <c r="BA255" i="2"/>
  <c r="K273" i="2"/>
  <c r="BO276" i="2"/>
  <c r="S280" i="2"/>
  <c r="CK277" i="2"/>
  <c r="W289" i="2"/>
  <c r="BE244" i="2"/>
  <c r="AQ241" i="2"/>
  <c r="BD278" i="2"/>
  <c r="CX278" i="2" s="1"/>
  <c r="AA256" i="2"/>
  <c r="CM273" i="2"/>
  <c r="BU248" i="2"/>
  <c r="AJ278" i="2"/>
  <c r="J276" i="2"/>
  <c r="CR243" i="2"/>
  <c r="CS267" i="2"/>
  <c r="BR239" i="2"/>
  <c r="BZ241" i="2"/>
  <c r="T241" i="2"/>
  <c r="AS292" i="2"/>
  <c r="BU271" i="2"/>
  <c r="S285" i="2"/>
  <c r="BF280" i="2"/>
  <c r="Q254" i="2"/>
  <c r="O289" i="2"/>
  <c r="R250" i="2"/>
  <c r="AJ266" i="2"/>
  <c r="AL252" i="2"/>
  <c r="BP283" i="2"/>
  <c r="BV251" i="2"/>
  <c r="BY253" i="2"/>
  <c r="BH259" i="2"/>
  <c r="BW289" i="2"/>
  <c r="CR288" i="2"/>
  <c r="BE255" i="2"/>
  <c r="AA278" i="2"/>
  <c r="BZ252" i="2"/>
  <c r="AU264" i="2"/>
  <c r="AX236" i="2"/>
  <c r="Q283" i="2"/>
  <c r="BY288" i="2"/>
  <c r="S276" i="2"/>
  <c r="S264" i="2"/>
  <c r="CI237" i="2"/>
  <c r="CL253" i="2"/>
  <c r="N245" i="2"/>
  <c r="CA252" i="2"/>
  <c r="AK237" i="2"/>
  <c r="Y249" i="2"/>
  <c r="CS266" i="2"/>
  <c r="AY280" i="2"/>
  <c r="CI283" i="2"/>
  <c r="BK243" i="2"/>
  <c r="AI276" i="2"/>
  <c r="BS259" i="2"/>
  <c r="BF253" i="2"/>
  <c r="BW249" i="2"/>
  <c r="Y285" i="2"/>
  <c r="AQ291" i="2"/>
  <c r="CI274" i="2"/>
  <c r="AG257" i="2"/>
  <c r="M283" i="2"/>
  <c r="CL274" i="2"/>
  <c r="L265" i="2"/>
  <c r="Y255" i="2"/>
  <c r="AL284" i="2"/>
  <c r="CQ240" i="2"/>
  <c r="AC253" i="2"/>
  <c r="H279" i="2"/>
  <c r="AS257" i="2"/>
  <c r="CP270" i="2"/>
  <c r="BY248" i="2"/>
  <c r="AZ269" i="2"/>
  <c r="G263" i="2"/>
  <c r="EZ263" i="2" s="1"/>
  <c r="AD262" i="2"/>
  <c r="BN257" i="2"/>
  <c r="BS289" i="2"/>
  <c r="AP257" i="2"/>
  <c r="AZ245" i="2"/>
  <c r="CK290" i="2"/>
  <c r="BU251" i="2"/>
  <c r="CP281" i="2"/>
  <c r="W279" i="2"/>
  <c r="H281" i="2"/>
  <c r="AG277" i="2"/>
  <c r="V262" i="2"/>
  <c r="CF270" i="2"/>
  <c r="CB240" i="2"/>
  <c r="AS239" i="2"/>
  <c r="BK274" i="2"/>
  <c r="Q290" i="2"/>
  <c r="AR285" i="2"/>
  <c r="P255" i="2"/>
  <c r="AB277" i="2"/>
  <c r="BY277" i="2"/>
  <c r="AS287" i="2"/>
  <c r="AC265" i="2"/>
  <c r="Z269" i="2"/>
  <c r="CK238" i="2"/>
  <c r="AY285" i="2"/>
  <c r="M278" i="2"/>
  <c r="AX255" i="2"/>
  <c r="CL289" i="2"/>
  <c r="Q247" i="2"/>
  <c r="AS279" i="2"/>
  <c r="J271" i="2"/>
  <c r="K290" i="2"/>
  <c r="AA268" i="2"/>
  <c r="BQ271" i="2"/>
  <c r="AV277" i="2"/>
  <c r="G288" i="2"/>
  <c r="EZ288" i="2" s="1"/>
  <c r="BA245" i="2"/>
  <c r="AH262" i="2"/>
  <c r="AU286" i="2"/>
  <c r="AA258" i="2"/>
  <c r="BZ289" i="2"/>
  <c r="AW265" i="2"/>
  <c r="AV244" i="2"/>
  <c r="AX276" i="2"/>
  <c r="BH236" i="2"/>
  <c r="AE290" i="2"/>
  <c r="CL261" i="2"/>
  <c r="AR284" i="2"/>
  <c r="AP279" i="2"/>
  <c r="AR263" i="2"/>
  <c r="BI291" i="2"/>
  <c r="L267" i="2"/>
  <c r="K288" i="2"/>
  <c r="AM265" i="2"/>
  <c r="AT251" i="2"/>
  <c r="Q279" i="2"/>
  <c r="AT248" i="2"/>
  <c r="CH290" i="2"/>
  <c r="AV253" i="2"/>
  <c r="AD250" i="2"/>
  <c r="BW268" i="2"/>
  <c r="BV239" i="2"/>
  <c r="AS266" i="2"/>
  <c r="AM280" i="2"/>
  <c r="O261" i="2"/>
  <c r="CM251" i="2"/>
  <c r="Y246" i="2"/>
  <c r="BC272" i="2"/>
  <c r="M241" i="2"/>
  <c r="AL279" i="2"/>
  <c r="CR281" i="2"/>
  <c r="AQ273" i="2"/>
  <c r="BA237" i="2"/>
  <c r="U236" i="2"/>
  <c r="AA237" i="2"/>
  <c r="BD245" i="2"/>
  <c r="AE253" i="2"/>
  <c r="AF262" i="2"/>
  <c r="T253" i="2"/>
  <c r="BM263" i="2"/>
  <c r="AS256" i="2"/>
  <c r="CL292" i="2"/>
  <c r="J239" i="2"/>
  <c r="CA289" i="2"/>
  <c r="BN273" i="2"/>
  <c r="BV277" i="2"/>
  <c r="J250" i="2"/>
  <c r="CP247" i="2"/>
  <c r="BH239" i="2"/>
  <c r="CB273" i="2"/>
  <c r="AE274" i="2"/>
  <c r="M260" i="2"/>
  <c r="AO257" i="2"/>
  <c r="AV283" i="2"/>
  <c r="AQ255" i="2"/>
  <c r="BR270" i="2"/>
  <c r="Q272" i="2"/>
  <c r="BA289" i="2"/>
  <c r="BW258" i="2"/>
  <c r="T259" i="2"/>
  <c r="AT237" i="2"/>
  <c r="BX267" i="2"/>
  <c r="BC252" i="2"/>
  <c r="AO244" i="2"/>
  <c r="L272" i="2"/>
  <c r="AG240" i="2"/>
  <c r="AJ263" i="2"/>
  <c r="AW279" i="2"/>
  <c r="CD242" i="2"/>
  <c r="BA274" i="2"/>
  <c r="CA238" i="2"/>
  <c r="BF271" i="2"/>
  <c r="M284" i="2"/>
  <c r="BH265" i="2"/>
  <c r="AY255" i="2"/>
  <c r="CJ289" i="2"/>
  <c r="CT269" i="2"/>
  <c r="AC236" i="2"/>
  <c r="AT245" i="2"/>
  <c r="AI254" i="2"/>
  <c r="T255" i="2"/>
  <c r="AS249" i="2"/>
  <c r="AJ239" i="2"/>
  <c r="G241" i="2"/>
  <c r="EZ241" i="2" s="1"/>
  <c r="CK257" i="2"/>
  <c r="AE263" i="2"/>
  <c r="AP277" i="2"/>
  <c r="AC238" i="2"/>
  <c r="AI243" i="2"/>
  <c r="CG252" i="2"/>
  <c r="BM290" i="2"/>
  <c r="BG288" i="2"/>
  <c r="G274" i="2"/>
  <c r="EZ274" i="2" s="1"/>
  <c r="CH246" i="2"/>
  <c r="CL245" i="2"/>
  <c r="BO275" i="2"/>
  <c r="CC247" i="2"/>
  <c r="AM263" i="2"/>
  <c r="L268" i="2"/>
  <c r="W263" i="2"/>
  <c r="J267" i="2"/>
  <c r="CE243" i="2"/>
  <c r="T239" i="2"/>
  <c r="N286" i="2"/>
  <c r="CO253" i="2"/>
  <c r="N263" i="2"/>
  <c r="BK276" i="2"/>
  <c r="BB256" i="2"/>
  <c r="CC290" i="2"/>
  <c r="AF258" i="2"/>
  <c r="AH284" i="2"/>
  <c r="CK245" i="2"/>
  <c r="AF268" i="2"/>
  <c r="BV282" i="2"/>
  <c r="CD239" i="2"/>
  <c r="L257" i="2"/>
  <c r="AF266" i="2"/>
  <c r="CP276" i="2"/>
  <c r="R262" i="2"/>
  <c r="P238" i="2"/>
  <c r="BB244" i="2"/>
  <c r="CG260" i="2"/>
  <c r="BW254" i="2"/>
  <c r="CK269" i="2"/>
  <c r="T254" i="2"/>
  <c r="AJ281" i="2"/>
  <c r="AM248" i="2"/>
  <c r="CF236" i="2"/>
  <c r="BA287" i="2"/>
  <c r="J287" i="2"/>
  <c r="BK290" i="2"/>
  <c r="CP283" i="2"/>
  <c r="CT241" i="2"/>
  <c r="BS250" i="2"/>
  <c r="CQ242" i="2"/>
  <c r="CA236" i="2"/>
  <c r="CH250" i="2"/>
  <c r="CE259" i="2"/>
  <c r="BI292" i="2"/>
  <c r="DC292" i="2" s="1"/>
  <c r="CT250" i="2"/>
  <c r="V277" i="2"/>
  <c r="AL281" i="2"/>
  <c r="CR271" i="2"/>
  <c r="BS268" i="2"/>
  <c r="AY286" i="2"/>
  <c r="CR262" i="2"/>
  <c r="BQ265" i="2"/>
  <c r="U289" i="2"/>
  <c r="CN268" i="2"/>
  <c r="R260" i="2"/>
  <c r="AU255" i="2"/>
  <c r="M273" i="2"/>
  <c r="CM240" i="2"/>
  <c r="AV240" i="2"/>
  <c r="AY247" i="2"/>
  <c r="M256" i="2"/>
  <c r="K254" i="2"/>
  <c r="J241" i="2"/>
  <c r="BW260" i="2"/>
  <c r="AC240" i="2"/>
  <c r="BW277" i="2"/>
  <c r="BH289" i="2"/>
  <c r="DB289" i="2" s="1"/>
  <c r="BB248" i="2"/>
  <c r="AC291" i="2"/>
  <c r="AX287" i="2"/>
  <c r="BX280" i="2"/>
  <c r="CI255" i="2"/>
  <c r="CA271" i="2"/>
  <c r="CS263" i="2"/>
  <c r="M259" i="2"/>
  <c r="AI277" i="2"/>
  <c r="AK285" i="2"/>
  <c r="X250" i="2"/>
  <c r="Y256" i="2"/>
  <c r="BO267" i="2"/>
  <c r="U287" i="2"/>
  <c r="CN278" i="2"/>
  <c r="AB289" i="2"/>
  <c r="AA286" i="2"/>
  <c r="AR288" i="2"/>
  <c r="I289" i="2"/>
  <c r="BL251" i="2"/>
  <c r="CM258" i="2"/>
  <c r="L259" i="2"/>
  <c r="BL278" i="2"/>
  <c r="CQ277" i="2"/>
  <c r="CP263" i="2"/>
  <c r="BD243" i="2"/>
  <c r="CX243" i="2" s="1"/>
  <c r="Q256" i="2"/>
  <c r="AJ283" i="2"/>
  <c r="BI288" i="2"/>
  <c r="BE238" i="2"/>
  <c r="G238" i="2"/>
  <c r="EZ238" i="2" s="1"/>
  <c r="CA277" i="2"/>
  <c r="CL236" i="2"/>
  <c r="BU239" i="2"/>
  <c r="CP249" i="2"/>
  <c r="BC287" i="2"/>
  <c r="T258" i="2"/>
  <c r="CI245" i="2"/>
  <c r="AR261" i="2"/>
  <c r="CC270" i="2"/>
  <c r="CN258" i="2"/>
  <c r="BV273" i="2"/>
  <c r="BS260" i="2"/>
  <c r="X289" i="2"/>
  <c r="CA253" i="2"/>
  <c r="AY288" i="2"/>
  <c r="W240" i="2"/>
  <c r="Z290" i="2"/>
  <c r="CE264" i="2"/>
  <c r="CH254" i="2"/>
  <c r="AW286" i="2"/>
  <c r="AX268" i="2"/>
  <c r="CH270" i="2"/>
  <c r="CB243" i="2"/>
  <c r="BH241" i="2"/>
  <c r="BS273" i="2"/>
  <c r="BN237" i="2"/>
  <c r="CN248" i="2"/>
  <c r="AW261" i="2"/>
  <c r="CA246" i="2"/>
  <c r="M274" i="2"/>
  <c r="BJ258" i="2"/>
  <c r="DD258" i="2" s="1"/>
  <c r="CN239" i="2"/>
  <c r="AT278" i="2"/>
  <c r="J257" i="2"/>
  <c r="AP237" i="2"/>
  <c r="BB241" i="2"/>
  <c r="BT273" i="2"/>
  <c r="CF289" i="2"/>
  <c r="R258" i="2"/>
  <c r="CR252" i="2"/>
  <c r="AK258" i="2"/>
  <c r="S282" i="2"/>
  <c r="AI274" i="2"/>
  <c r="CG255" i="2"/>
  <c r="CS255" i="2"/>
  <c r="AU284" i="2"/>
  <c r="BX271" i="2"/>
  <c r="CL278" i="2"/>
  <c r="CJ271" i="2"/>
  <c r="CA264" i="2"/>
  <c r="R280" i="2"/>
  <c r="BP280" i="2"/>
  <c r="BC276" i="2"/>
  <c r="CJ250" i="2"/>
  <c r="CN280" i="2"/>
  <c r="AC271" i="2"/>
  <c r="AP246" i="2"/>
  <c r="BC285" i="2"/>
  <c r="BJ286" i="2"/>
  <c r="CN277" i="2"/>
  <c r="Y286" i="2"/>
  <c r="BG250" i="2"/>
  <c r="AM286" i="2"/>
  <c r="AR236" i="2"/>
  <c r="CK243" i="2"/>
  <c r="CR261" i="2"/>
  <c r="BO269" i="2"/>
  <c r="BF277" i="2"/>
  <c r="BP250" i="2"/>
  <c r="Z240" i="2"/>
  <c r="L282" i="2"/>
  <c r="AT272" i="2"/>
  <c r="CB249" i="2"/>
  <c r="CA244" i="2"/>
  <c r="CM257" i="2"/>
  <c r="AR277" i="2"/>
  <c r="BX282" i="2"/>
  <c r="AB284" i="2"/>
  <c r="BH285" i="2"/>
  <c r="CR272" i="2"/>
  <c r="CG266" i="2"/>
  <c r="CT249" i="2"/>
  <c r="H287" i="2"/>
  <c r="AP276" i="2"/>
  <c r="BV279" i="2"/>
  <c r="BZ291" i="2"/>
  <c r="AJ247" i="2"/>
  <c r="Q236" i="2"/>
  <c r="BZ237" i="2"/>
  <c r="BL241" i="2"/>
  <c r="BE264" i="2"/>
  <c r="BK246" i="2"/>
  <c r="X270" i="2"/>
  <c r="P253" i="2"/>
  <c r="BC247" i="2"/>
  <c r="J258" i="2"/>
  <c r="BG256" i="2"/>
  <c r="K244" i="2"/>
  <c r="CL251" i="2"/>
  <c r="BO262" i="2"/>
  <c r="AA275" i="2"/>
  <c r="AL266" i="2"/>
  <c r="H277" i="2"/>
  <c r="CE244" i="2"/>
  <c r="AN269" i="2"/>
  <c r="AK255" i="2"/>
  <c r="O239" i="2"/>
  <c r="CI239" i="2"/>
  <c r="AV239" i="2"/>
  <c r="CK240" i="2"/>
  <c r="CQ265" i="2"/>
  <c r="AC246" i="2"/>
  <c r="BW261" i="2"/>
  <c r="M258" i="2"/>
  <c r="G277" i="2"/>
  <c r="EZ277" i="2" s="1"/>
  <c r="O272" i="2"/>
  <c r="N277" i="2"/>
  <c r="M248" i="2"/>
  <c r="CI244" i="2"/>
  <c r="J242" i="2"/>
  <c r="W283" i="2"/>
  <c r="BG290" i="2"/>
  <c r="DA290" i="2" s="1"/>
  <c r="BQ291" i="2"/>
  <c r="AH279" i="2"/>
  <c r="AW236" i="2"/>
  <c r="S278" i="2"/>
  <c r="V273" i="2"/>
  <c r="CK268" i="2"/>
  <c r="CQ272" i="2"/>
  <c r="W274" i="2"/>
  <c r="T279" i="2"/>
  <c r="CC288" i="2"/>
  <c r="S250" i="2"/>
  <c r="CG279" i="2"/>
  <c r="AM279" i="2"/>
  <c r="BX260" i="2"/>
  <c r="BL245" i="2"/>
  <c r="AE238" i="2"/>
  <c r="AQ278" i="2"/>
  <c r="BA271" i="2"/>
  <c r="V243" i="2"/>
  <c r="CO255" i="2"/>
  <c r="BB276" i="2"/>
  <c r="CG257" i="2"/>
  <c r="CM254" i="2"/>
  <c r="CB247" i="2"/>
  <c r="AJ271" i="2"/>
  <c r="AY257" i="2"/>
  <c r="AS281" i="2"/>
  <c r="BF290" i="2"/>
  <c r="AL250" i="2"/>
  <c r="CQ245" i="2"/>
  <c r="V248" i="2"/>
  <c r="M281" i="2"/>
  <c r="Z272" i="2"/>
  <c r="AO246" i="2"/>
  <c r="BQ278" i="2"/>
  <c r="BI265" i="2"/>
  <c r="AL274" i="2"/>
  <c r="AH290" i="2"/>
  <c r="U253" i="2"/>
  <c r="AI291" i="2"/>
  <c r="BN291" i="2"/>
  <c r="AC284" i="2"/>
  <c r="Z270" i="2"/>
  <c r="BJ268" i="2"/>
  <c r="DD268" i="2" s="1"/>
  <c r="AJ257" i="2"/>
  <c r="O282" i="2"/>
  <c r="CR264" i="2"/>
  <c r="BX283" i="2"/>
  <c r="BZ248" i="2"/>
  <c r="CO242" i="2"/>
  <c r="AY268" i="2"/>
  <c r="AY241" i="2"/>
  <c r="AI261" i="2"/>
  <c r="CF271" i="2"/>
  <c r="BS285" i="2"/>
  <c r="CH286" i="2"/>
  <c r="BK262" i="2"/>
  <c r="W237" i="2"/>
  <c r="AI271" i="2"/>
  <c r="CI269" i="2"/>
  <c r="T277" i="2"/>
  <c r="X246" i="2"/>
  <c r="CQ236" i="2"/>
  <c r="CB258" i="2"/>
  <c r="CR246" i="2"/>
  <c r="I249" i="2"/>
  <c r="CJ260" i="2"/>
  <c r="BA242" i="2"/>
  <c r="CS254" i="2"/>
  <c r="CG248" i="2"/>
  <c r="AV255" i="2"/>
  <c r="CJ238" i="2"/>
  <c r="BJ273" i="2"/>
  <c r="CM255" i="2"/>
  <c r="BN269" i="2"/>
  <c r="BP291" i="2"/>
  <c r="Q276" i="2"/>
  <c r="AG244" i="2"/>
  <c r="BT264" i="2"/>
  <c r="S247" i="2"/>
  <c r="CC258" i="2"/>
  <c r="M265" i="2"/>
  <c r="AO261" i="2"/>
  <c r="CT282" i="2"/>
  <c r="CC265" i="2"/>
  <c r="BW250" i="2"/>
  <c r="AA271" i="2"/>
  <c r="CK274" i="2"/>
  <c r="U278" i="2"/>
  <c r="BL259" i="2"/>
  <c r="AQ245" i="2"/>
  <c r="BY249" i="2"/>
  <c r="CP241" i="2"/>
  <c r="BO265" i="2"/>
  <c r="BW238" i="2"/>
  <c r="L279" i="2"/>
  <c r="BI267" i="2"/>
  <c r="AZ288" i="2"/>
  <c r="AS243" i="2"/>
  <c r="BJ260" i="2"/>
  <c r="BT281" i="2"/>
  <c r="CC249" i="2"/>
  <c r="AN244" i="2"/>
  <c r="AU243" i="2"/>
  <c r="CT265" i="2"/>
  <c r="CF277" i="2"/>
  <c r="S249" i="2"/>
  <c r="BK263" i="2"/>
  <c r="O278" i="2"/>
  <c r="AI249" i="2"/>
  <c r="H280" i="2"/>
  <c r="BH256" i="2"/>
  <c r="AC262" i="2"/>
  <c r="CR260" i="2"/>
  <c r="AG266" i="2"/>
  <c r="CE286" i="2"/>
  <c r="AO263" i="2"/>
  <c r="CH284" i="2"/>
  <c r="CE285" i="2"/>
  <c r="AG252" i="2"/>
  <c r="BT287" i="2"/>
  <c r="G264" i="2"/>
  <c r="EZ264" i="2" s="1"/>
  <c r="BI239" i="2"/>
  <c r="AG267" i="2"/>
  <c r="BA239" i="2"/>
  <c r="AR239" i="2"/>
  <c r="BM258" i="2"/>
  <c r="CQ271" i="2"/>
  <c r="CN254" i="2"/>
  <c r="J238" i="2"/>
  <c r="AL289" i="2"/>
  <c r="CJ257" i="2"/>
  <c r="BV240" i="2"/>
  <c r="BN253" i="2"/>
  <c r="BX269" i="2"/>
  <c r="AJ248" i="2"/>
  <c r="CC274" i="2"/>
  <c r="BZ271" i="2"/>
  <c r="AK286" i="2"/>
  <c r="AQ287" i="2"/>
  <c r="AS265" i="2"/>
  <c r="AU268" i="2"/>
  <c r="AQ267" i="2"/>
  <c r="CB245" i="2"/>
  <c r="CK279" i="2"/>
  <c r="CA273" i="2"/>
  <c r="X236" i="2"/>
  <c r="AD247" i="2"/>
  <c r="CA260" i="2"/>
  <c r="V240" i="2"/>
  <c r="G278" i="2"/>
  <c r="EZ278" i="2" s="1"/>
  <c r="N260" i="2"/>
  <c r="BR243" i="2"/>
  <c r="CE283" i="2"/>
  <c r="CI282" i="2"/>
  <c r="BL291" i="2"/>
  <c r="BI243" i="2"/>
  <c r="Y291" i="2"/>
  <c r="X274" i="2"/>
  <c r="M282" i="2"/>
  <c r="AY240" i="2"/>
  <c r="BC266" i="2"/>
  <c r="AQ282" i="2"/>
  <c r="K249" i="2"/>
  <c r="BA266" i="2"/>
  <c r="AL275" i="2"/>
  <c r="S245" i="2"/>
  <c r="AY263" i="2"/>
  <c r="AI283" i="2"/>
  <c r="P246" i="2"/>
  <c r="CM242" i="2"/>
  <c r="AB255" i="2"/>
  <c r="U238" i="2"/>
  <c r="CL268" i="2"/>
  <c r="AC243" i="2"/>
  <c r="BJ281" i="2"/>
  <c r="AZ253" i="2"/>
  <c r="AI282" i="2"/>
  <c r="I244" i="2"/>
  <c r="AX256" i="2"/>
  <c r="AR274" i="2"/>
  <c r="BV241" i="2"/>
  <c r="BF239" i="2"/>
  <c r="CZ239" i="2" s="1"/>
  <c r="G247" i="2"/>
  <c r="EZ247" i="2" s="1"/>
  <c r="BA292" i="2"/>
  <c r="BF274" i="2"/>
  <c r="AR271" i="2"/>
  <c r="BP238" i="2"/>
  <c r="M277" i="2"/>
  <c r="BY236" i="2"/>
  <c r="Z266" i="2"/>
  <c r="Y292" i="2"/>
  <c r="Z247" i="2"/>
  <c r="AR243" i="2"/>
  <c r="Z243" i="2"/>
  <c r="AZ266" i="2"/>
  <c r="BP289" i="2"/>
  <c r="BH267" i="2"/>
  <c r="BM281" i="2"/>
  <c r="BG275" i="2"/>
  <c r="BD253" i="2"/>
  <c r="BI244" i="2"/>
  <c r="AG259" i="2"/>
  <c r="AW275" i="2"/>
  <c r="BG269" i="2"/>
  <c r="AQ286" i="2"/>
  <c r="BO278" i="2"/>
  <c r="BF240" i="2"/>
  <c r="CZ240" i="2" s="1"/>
  <c r="BQ280" i="2"/>
  <c r="BP251" i="2"/>
  <c r="BL267" i="2"/>
  <c r="CG272" i="2"/>
  <c r="BJ287" i="2"/>
  <c r="CC277" i="2"/>
  <c r="CS284" i="2"/>
  <c r="BI289" i="2"/>
  <c r="BL279" i="2"/>
  <c r="BF255" i="2"/>
  <c r="CQ281" i="2"/>
  <c r="BK269" i="2"/>
  <c r="BG287" i="2"/>
  <c r="AH260" i="2"/>
  <c r="CO273" i="2"/>
  <c r="CJ254" i="2"/>
  <c r="CC287" i="2"/>
  <c r="BM273" i="2"/>
  <c r="V258" i="2"/>
  <c r="CJ275" i="2"/>
  <c r="AL240" i="2"/>
  <c r="CK252" i="2"/>
  <c r="AD255" i="2"/>
  <c r="BG276" i="2"/>
  <c r="CM247" i="2"/>
  <c r="CL246" i="2"/>
  <c r="BG291" i="2"/>
  <c r="CA280" i="2"/>
  <c r="U276" i="2"/>
  <c r="P278" i="2"/>
  <c r="AK251" i="2"/>
  <c r="AX289" i="2"/>
  <c r="AU291" i="2"/>
  <c r="G272" i="2"/>
  <c r="EZ272" i="2" s="1"/>
  <c r="CD271" i="2"/>
  <c r="M275" i="2"/>
  <c r="BD249" i="2"/>
  <c r="AP289" i="2"/>
  <c r="CM237" i="2"/>
  <c r="M269" i="2"/>
  <c r="AC260" i="2"/>
  <c r="AU252" i="2"/>
  <c r="BI263" i="2"/>
  <c r="DC263" i="2" s="1"/>
  <c r="CH264" i="2"/>
  <c r="AY253" i="2"/>
  <c r="AA241" i="2"/>
  <c r="BV263" i="2"/>
  <c r="AM240" i="2"/>
  <c r="BK251" i="2"/>
  <c r="BZ261" i="2"/>
  <c r="BQ242" i="2"/>
  <c r="AE252" i="2"/>
  <c r="CF258" i="2"/>
  <c r="CG280" i="2"/>
  <c r="BR255" i="2"/>
  <c r="CH244" i="2"/>
  <c r="CR259" i="2"/>
  <c r="AP282" i="2"/>
  <c r="AE257" i="2"/>
  <c r="Y259" i="2"/>
  <c r="V271" i="2"/>
  <c r="AB247" i="2"/>
  <c r="V291" i="2"/>
  <c r="I285" i="2"/>
  <c r="I245" i="2"/>
  <c r="X262" i="2"/>
  <c r="BK237" i="2"/>
  <c r="BT250" i="2"/>
  <c r="AD253" i="2"/>
  <c r="AG247" i="2"/>
  <c r="AV290" i="2"/>
  <c r="BL280" i="2"/>
  <c r="AB283" i="2"/>
  <c r="AA238" i="2"/>
  <c r="CG242" i="2"/>
  <c r="AK240" i="2"/>
  <c r="CH257" i="2"/>
  <c r="AW245" i="2"/>
  <c r="CT239" i="2"/>
  <c r="BJ255" i="2"/>
  <c r="AI272" i="2"/>
  <c r="BI290" i="2"/>
  <c r="AI275" i="2"/>
  <c r="CN281" i="2"/>
  <c r="CC291" i="2"/>
  <c r="BD251" i="2"/>
  <c r="AD240" i="2"/>
  <c r="AX253" i="2"/>
  <c r="AS267" i="2"/>
  <c r="AD288" i="2"/>
  <c r="CP248" i="2"/>
  <c r="AU250" i="2"/>
  <c r="AP285" i="2"/>
  <c r="AF238" i="2"/>
  <c r="CH273" i="2"/>
  <c r="J263" i="2"/>
  <c r="BN246" i="2"/>
  <c r="U284" i="2"/>
  <c r="AY291" i="2"/>
  <c r="G257" i="2"/>
  <c r="EZ257" i="2" s="1"/>
  <c r="BM282" i="2"/>
  <c r="AM245" i="2"/>
  <c r="AB279" i="2"/>
  <c r="U272" i="2"/>
  <c r="BJ279" i="2"/>
  <c r="AM249" i="2"/>
  <c r="BD236" i="2"/>
  <c r="AK270" i="2"/>
  <c r="N265" i="2"/>
  <c r="X257" i="2"/>
  <c r="CN241" i="2"/>
  <c r="AF253" i="2"/>
  <c r="S261" i="2"/>
  <c r="BM288" i="2"/>
  <c r="I286" i="2"/>
  <c r="M267" i="2"/>
  <c r="CQ285" i="2"/>
  <c r="BG253" i="2"/>
  <c r="AZ279" i="2"/>
  <c r="BR279" i="2"/>
  <c r="AB269" i="2"/>
  <c r="AM277" i="2"/>
  <c r="BO274" i="2"/>
  <c r="BV253" i="2"/>
  <c r="BX291" i="2"/>
  <c r="BO287" i="2"/>
  <c r="BK245" i="2"/>
  <c r="AP247" i="2"/>
  <c r="AO238" i="2"/>
  <c r="AD246" i="2"/>
  <c r="CK285" i="2"/>
  <c r="K259" i="2"/>
  <c r="CG241" i="2"/>
  <c r="BJ257" i="2"/>
  <c r="AD256" i="2"/>
  <c r="H251" i="2"/>
  <c r="BY255" i="2"/>
  <c r="CJ261" i="2"/>
  <c r="J251" i="2"/>
  <c r="BX288" i="2"/>
  <c r="BC242" i="2"/>
  <c r="BE276" i="2"/>
  <c r="BP263" i="2"/>
  <c r="AN289" i="2"/>
  <c r="H260" i="2"/>
  <c r="AT264" i="2"/>
  <c r="BR268" i="2"/>
  <c r="BW273" i="2"/>
  <c r="AD275" i="2"/>
  <c r="AC254" i="2"/>
  <c r="BS257" i="2"/>
  <c r="U291" i="2"/>
  <c r="AS253" i="2"/>
  <c r="AS254" i="2"/>
  <c r="AA261" i="2"/>
  <c r="AL283" i="2"/>
  <c r="AL251" i="2"/>
  <c r="AV274" i="2"/>
  <c r="M238" i="2"/>
  <c r="AV252" i="2"/>
  <c r="BQ279" i="2"/>
  <c r="CO291" i="2"/>
  <c r="BK252" i="2"/>
  <c r="BF243" i="2"/>
  <c r="CL267" i="2"/>
  <c r="I287" i="2"/>
  <c r="AN260" i="2"/>
  <c r="L246" i="2"/>
  <c r="BM283" i="2"/>
  <c r="CH243" i="2"/>
  <c r="CO284" i="2"/>
  <c r="CB264" i="2"/>
  <c r="CP287" i="2"/>
  <c r="AL267" i="2"/>
  <c r="CT237" i="2"/>
  <c r="BH277" i="2"/>
  <c r="BT275" i="2"/>
  <c r="M272" i="2"/>
  <c r="BG292" i="2"/>
  <c r="BE278" i="2"/>
  <c r="I282" i="2"/>
  <c r="CP238" i="2"/>
  <c r="BA279" i="2"/>
  <c r="O260" i="2"/>
  <c r="AH241" i="2"/>
  <c r="BG272" i="2"/>
  <c r="U263" i="2"/>
  <c r="BE242" i="2"/>
  <c r="G255" i="2"/>
  <c r="EZ255" i="2" s="1"/>
  <c r="O264" i="2"/>
  <c r="BC254" i="2"/>
  <c r="BR261" i="2"/>
  <c r="BP241" i="2"/>
  <c r="N257" i="2"/>
  <c r="AP244" i="2"/>
  <c r="AV257" i="2"/>
  <c r="M237" i="2"/>
  <c r="AZ259" i="2"/>
  <c r="BY242" i="2"/>
  <c r="AX244" i="2"/>
  <c r="AH251" i="2"/>
  <c r="BX237" i="2"/>
  <c r="AO282" i="2"/>
  <c r="BB245" i="2"/>
  <c r="CH272" i="2"/>
  <c r="BZ281" i="2"/>
  <c r="J247" i="2"/>
  <c r="BK292" i="2"/>
  <c r="CD274" i="2"/>
  <c r="AJ291" i="2"/>
  <c r="M249" i="2"/>
  <c r="AH256" i="2"/>
  <c r="U256" i="2"/>
  <c r="AG254" i="2"/>
  <c r="AB267" i="2"/>
  <c r="U237" i="2"/>
  <c r="G242" i="2"/>
  <c r="CM269" i="2"/>
  <c r="Y258" i="2"/>
  <c r="BU288" i="2"/>
  <c r="CB238" i="2"/>
  <c r="CR248" i="2"/>
  <c r="AY244" i="2"/>
  <c r="BJ256" i="2"/>
  <c r="AY239" i="2"/>
  <c r="BS278" i="2"/>
  <c r="K266" i="2"/>
  <c r="G259" i="2"/>
  <c r="EZ259" i="2" s="1"/>
  <c r="T274" i="2"/>
  <c r="BI276" i="2"/>
  <c r="AY271" i="2"/>
  <c r="O283" i="2"/>
  <c r="CD285" i="2"/>
  <c r="Q242" i="2"/>
  <c r="CF255" i="2"/>
  <c r="BP288" i="2"/>
  <c r="BJ265" i="2"/>
  <c r="AZ244" i="2"/>
  <c r="BG248" i="2"/>
  <c r="AL238" i="2"/>
  <c r="CI275" i="2"/>
  <c r="AK249" i="2"/>
  <c r="CO260" i="2"/>
  <c r="BX257" i="2"/>
  <c r="BW236" i="2"/>
  <c r="BV244" i="2"/>
  <c r="N239" i="2"/>
  <c r="BH286" i="2"/>
  <c r="X247" i="2"/>
  <c r="N236" i="2"/>
  <c r="Z257" i="2"/>
  <c r="Q258" i="2"/>
  <c r="CF290" i="2"/>
  <c r="CT255" i="2"/>
  <c r="K269" i="2"/>
  <c r="AT240" i="2"/>
  <c r="N274" i="2"/>
  <c r="Q266" i="2"/>
  <c r="CR282" i="2"/>
  <c r="AG287" i="2"/>
  <c r="AF280" i="2"/>
  <c r="W255" i="2"/>
  <c r="CR237" i="2"/>
  <c r="BB263" i="2"/>
  <c r="AZ248" i="2"/>
  <c r="AK288" i="2"/>
  <c r="BK277" i="2"/>
  <c r="CC278" i="2"/>
  <c r="BE281" i="2"/>
  <c r="BU265" i="2"/>
  <c r="BN272" i="2"/>
  <c r="CG286" i="2"/>
  <c r="AJ236" i="2"/>
  <c r="AS237" i="2"/>
  <c r="AF271" i="2"/>
  <c r="Z242" i="2"/>
  <c r="AK278" i="2"/>
  <c r="BU282" i="2"/>
  <c r="BD256" i="2"/>
  <c r="BN256" i="2"/>
  <c r="BQ238" i="2"/>
  <c r="P279" i="2"/>
  <c r="AA274" i="2"/>
  <c r="AR290" i="2"/>
  <c r="BO238" i="2"/>
  <c r="AV256" i="2"/>
  <c r="T260" i="2"/>
  <c r="BK236" i="2"/>
  <c r="AU248" i="2"/>
  <c r="BY287" i="2"/>
  <c r="T276" i="2"/>
  <c r="P239" i="2"/>
  <c r="BM275" i="2"/>
  <c r="AP278" i="2"/>
  <c r="CT253" i="2"/>
  <c r="W243" i="2"/>
  <c r="AQ236" i="2"/>
  <c r="CO265" i="2"/>
  <c r="CS287" i="2"/>
  <c r="AN247" i="2"/>
  <c r="BD260" i="2"/>
  <c r="BE261" i="2"/>
  <c r="BS274" i="2"/>
  <c r="X278" i="2"/>
  <c r="CR275" i="2"/>
  <c r="G245" i="2"/>
  <c r="EZ245" i="2" s="1"/>
  <c r="AN277" i="2"/>
  <c r="CC236" i="2"/>
  <c r="R252" i="2"/>
  <c r="BK286" i="2"/>
  <c r="BD239" i="2"/>
  <c r="AS273" i="2"/>
  <c r="CS286" i="2"/>
  <c r="V244" i="2"/>
  <c r="AT285" i="2"/>
  <c r="AV262" i="2"/>
  <c r="BD282" i="2"/>
  <c r="BI249" i="2"/>
  <c r="AG264" i="2"/>
  <c r="AK261" i="2"/>
  <c r="Y241" i="2"/>
  <c r="AN245" i="2"/>
  <c r="BQ273" i="2"/>
  <c r="AN254" i="2"/>
  <c r="CK261" i="2"/>
  <c r="BC269" i="2"/>
  <c r="CJ265" i="2"/>
  <c r="L283" i="2"/>
  <c r="I266" i="2"/>
  <c r="CS262" i="2"/>
  <c r="AL270" i="2"/>
  <c r="BM279" i="2"/>
  <c r="AE241" i="2"/>
  <c r="CQ286" i="2"/>
  <c r="AX273" i="2"/>
  <c r="CI236" i="2"/>
  <c r="AD264" i="2"/>
  <c r="CN264" i="2"/>
  <c r="AT243" i="2"/>
  <c r="W236" i="2"/>
  <c r="J272" i="2"/>
  <c r="BD292" i="2"/>
  <c r="M254" i="2"/>
  <c r="Y243" i="2"/>
  <c r="CR276" i="2"/>
  <c r="T278" i="2"/>
  <c r="CC261" i="2"/>
  <c r="BF291" i="2"/>
  <c r="BX252" i="2"/>
  <c r="BI255" i="2"/>
  <c r="X269" i="2"/>
  <c r="K267" i="2"/>
  <c r="AJ243" i="2"/>
  <c r="BT263" i="2"/>
  <c r="AE248" i="2"/>
  <c r="AK262" i="2"/>
  <c r="M286" i="2"/>
  <c r="AD257" i="2"/>
  <c r="AP253" i="2"/>
  <c r="BC284" i="2"/>
  <c r="CF250" i="2"/>
  <c r="BX249" i="2"/>
  <c r="L262" i="2"/>
  <c r="AX290" i="2"/>
  <c r="BE252" i="2"/>
  <c r="CY252" i="2" s="1"/>
  <c r="U286" i="2"/>
  <c r="Q251" i="2"/>
  <c r="AI244" i="2"/>
  <c r="CR242" i="2"/>
  <c r="AT268" i="2"/>
  <c r="BG260" i="2"/>
  <c r="T244" i="2"/>
  <c r="AG270" i="2"/>
  <c r="AE243" i="2"/>
  <c r="BG286" i="2"/>
  <c r="CJ236" i="2"/>
  <c r="AL264" i="2"/>
  <c r="AS276" i="2"/>
  <c r="CT246" i="2"/>
  <c r="AE291" i="2"/>
  <c r="CT248" i="2"/>
  <c r="Z246" i="2"/>
  <c r="CB256" i="2"/>
  <c r="J259" i="2"/>
  <c r="BH252" i="2"/>
  <c r="T285" i="2"/>
  <c r="G249" i="2"/>
  <c r="EZ249" i="2" s="1"/>
  <c r="BF251" i="2"/>
  <c r="CZ251" i="2" s="1"/>
  <c r="AB237" i="2"/>
  <c r="CJ286" i="2"/>
  <c r="CJ244" i="2"/>
  <c r="BZ276" i="2"/>
  <c r="AH238" i="2"/>
  <c r="AM239" i="2"/>
  <c r="CA282" i="2"/>
  <c r="K257" i="2"/>
  <c r="CO258" i="2"/>
  <c r="BX255" i="2"/>
  <c r="BR287" i="2"/>
  <c r="V236" i="2"/>
  <c r="R264" i="2"/>
  <c r="BJ238" i="2"/>
  <c r="AB271" i="2"/>
  <c r="BV257" i="2"/>
  <c r="AM262" i="2"/>
  <c r="Y266" i="2"/>
  <c r="AB290" i="2"/>
  <c r="AF249" i="2"/>
  <c r="AR246" i="2"/>
  <c r="CN260" i="2"/>
  <c r="BB280" i="2"/>
  <c r="L249" i="2"/>
  <c r="AH269" i="2"/>
  <c r="AV237" i="2"/>
  <c r="CL254" i="2"/>
  <c r="BF268" i="2"/>
  <c r="CZ268" i="2" s="1"/>
  <c r="AT244" i="2"/>
  <c r="AY256" i="2"/>
  <c r="AT282" i="2"/>
  <c r="CJ269" i="2"/>
  <c r="CG277" i="2"/>
  <c r="BZ256" i="2"/>
  <c r="P276" i="2"/>
  <c r="CI268" i="2"/>
  <c r="BX266" i="2"/>
  <c r="L290" i="2"/>
  <c r="J283" i="2"/>
  <c r="CJ272" i="2"/>
  <c r="R253" i="2"/>
  <c r="BO264" i="2"/>
  <c r="CJ248" i="2"/>
  <c r="CP260" i="2"/>
  <c r="CL249" i="2"/>
  <c r="W287" i="2"/>
  <c r="CA276" i="2"/>
  <c r="AM287" i="2"/>
  <c r="X249" i="2"/>
  <c r="CG283" i="2"/>
  <c r="K281" i="2"/>
  <c r="AJ276" i="2"/>
  <c r="BS276" i="2"/>
  <c r="AE261" i="2"/>
  <c r="AU253" i="2"/>
  <c r="BR245" i="2"/>
  <c r="AD248" i="2"/>
  <c r="CF246" i="2"/>
  <c r="CT256" i="2"/>
  <c r="BN252" i="2"/>
  <c r="BS286" i="2"/>
  <c r="CT254" i="2"/>
  <c r="AH245" i="2"/>
  <c r="AJ267" i="2"/>
  <c r="CC244" i="2"/>
  <c r="H263" i="2"/>
  <c r="CD272" i="2"/>
  <c r="AP270" i="2"/>
  <c r="BR254" i="2"/>
  <c r="AD242" i="2"/>
  <c r="L287" i="2"/>
  <c r="BS292" i="2"/>
  <c r="BT271" i="2"/>
  <c r="AQ248" i="2"/>
  <c r="P270" i="2"/>
  <c r="CO238" i="2"/>
  <c r="BU267" i="2"/>
  <c r="BI275" i="2"/>
  <c r="AA270" i="2"/>
  <c r="BE236" i="2"/>
  <c r="S260" i="2"/>
  <c r="L250" i="2"/>
  <c r="BW240" i="2"/>
  <c r="I251" i="2"/>
  <c r="Z265" i="2"/>
  <c r="AO286" i="2"/>
  <c r="BC237" i="2"/>
  <c r="CH277" i="2"/>
  <c r="W278" i="2"/>
  <c r="BQ282" i="2"/>
  <c r="W272" i="2"/>
  <c r="AM256" i="2"/>
  <c r="AU247" i="2"/>
  <c r="AB292" i="2"/>
  <c r="BN280" i="2"/>
  <c r="CE284" i="2"/>
  <c r="AO256" i="2"/>
  <c r="CF239" i="2"/>
  <c r="BH258" i="2"/>
  <c r="DB258" i="2" s="1"/>
  <c r="Z264" i="2"/>
  <c r="H292" i="2"/>
  <c r="I273" i="2"/>
  <c r="AP286" i="2"/>
  <c r="BK244" i="2"/>
  <c r="BH290" i="2"/>
  <c r="K248" i="2"/>
  <c r="AO267" i="2"/>
  <c r="CM236" i="2"/>
  <c r="BE283" i="2"/>
  <c r="CY283" i="2" s="1"/>
  <c r="CF245" i="2"/>
  <c r="AF277" i="2"/>
  <c r="AR237" i="2"/>
  <c r="CR250" i="2"/>
  <c r="S236" i="2"/>
  <c r="N238" i="2"/>
  <c r="AH244" i="2"/>
  <c r="BB286" i="2"/>
  <c r="CV286" i="2" s="1"/>
  <c r="P251" i="2"/>
  <c r="L288" i="2"/>
  <c r="U239" i="2"/>
  <c r="BD290" i="2"/>
  <c r="W264" i="2"/>
  <c r="CT287" i="2"/>
  <c r="BJ269" i="2"/>
  <c r="I252" i="2"/>
  <c r="BY283" i="2"/>
  <c r="W249" i="2"/>
  <c r="AH247" i="2"/>
  <c r="CI257" i="2"/>
  <c r="AX252" i="2"/>
  <c r="H255" i="2"/>
  <c r="S257" i="2"/>
  <c r="BW266" i="2"/>
  <c r="CG287" i="2"/>
  <c r="BU250" i="2"/>
  <c r="AB241" i="2"/>
  <c r="AE276" i="2"/>
  <c r="AC239" i="2"/>
  <c r="AG250" i="2"/>
  <c r="CL258" i="2"/>
  <c r="I241" i="2"/>
  <c r="AX275" i="2"/>
  <c r="S289" i="2"/>
  <c r="CH269" i="2"/>
  <c r="S256" i="2"/>
  <c r="CB269" i="2"/>
  <c r="CJ266" i="2"/>
  <c r="CD257" i="2"/>
  <c r="AT269" i="2"/>
  <c r="CL266" i="2"/>
  <c r="BS256" i="2"/>
  <c r="I262" i="2"/>
  <c r="AR289" i="2"/>
  <c r="AW237" i="2"/>
  <c r="AW268" i="2"/>
  <c r="AY292" i="2"/>
  <c r="BN241" i="2"/>
  <c r="AG271" i="2"/>
  <c r="CM239" i="2"/>
  <c r="BF260" i="2"/>
  <c r="BJ244" i="2"/>
  <c r="AP248" i="2"/>
  <c r="AN284" i="2"/>
  <c r="BD254" i="2"/>
  <c r="CX254" i="2" s="1"/>
  <c r="CE287" i="2"/>
  <c r="CI241" i="2"/>
  <c r="CI287" i="2"/>
  <c r="AO252" i="2"/>
  <c r="BE257" i="2"/>
  <c r="CQ238" i="2"/>
  <c r="BO256" i="2"/>
  <c r="CP236" i="2"/>
  <c r="BX270" i="2"/>
  <c r="AW243" i="2"/>
  <c r="CP282" i="2"/>
  <c r="AN271" i="2"/>
  <c r="AU245" i="2"/>
  <c r="CT252" i="2"/>
  <c r="BM237" i="2"/>
  <c r="BZ260" i="2"/>
  <c r="AD276" i="2"/>
  <c r="N276" i="2"/>
  <c r="CH279" i="2"/>
  <c r="M251" i="2"/>
  <c r="CB251" i="2"/>
  <c r="AE272" i="2"/>
  <c r="N285" i="2"/>
  <c r="P257" i="2"/>
  <c r="BR247" i="2"/>
  <c r="R241" i="2"/>
  <c r="AQ237" i="2"/>
  <c r="AY245" i="2"/>
  <c r="AO254" i="2"/>
  <c r="CG264" i="2"/>
  <c r="AA249" i="2"/>
  <c r="AF275" i="2"/>
  <c r="AR254" i="2"/>
  <c r="AX263" i="2"/>
  <c r="BP245" i="2"/>
  <c r="AP265" i="2"/>
  <c r="AT266" i="2"/>
  <c r="BX241" i="2"/>
  <c r="BR257" i="2"/>
  <c r="AB287" i="2"/>
  <c r="CK289" i="2"/>
  <c r="X281" i="2"/>
  <c r="BY279" i="2"/>
  <c r="CJ241" i="2"/>
  <c r="Z286" i="2"/>
  <c r="AT280" i="2"/>
  <c r="BA269" i="2"/>
  <c r="V256" i="2"/>
  <c r="AG261" i="2"/>
  <c r="S266" i="2"/>
  <c r="AX261" i="2"/>
  <c r="BK281" i="2"/>
  <c r="Y279" i="2"/>
  <c r="AA236" i="2"/>
  <c r="BH270" i="2"/>
  <c r="DB270" i="2" s="1"/>
  <c r="BU263" i="2"/>
  <c r="CE274" i="2"/>
  <c r="CB283" i="2"/>
  <c r="AN250" i="2"/>
  <c r="AB265" i="2"/>
  <c r="CB257" i="2"/>
  <c r="AZ240" i="2"/>
  <c r="BS267" i="2"/>
  <c r="CG281" i="2"/>
  <c r="AE239" i="2"/>
  <c r="CR285" i="2"/>
  <c r="CF254" i="2"/>
  <c r="T289" i="2"/>
  <c r="CE267" i="2"/>
  <c r="L280" i="2"/>
  <c r="CR277" i="2"/>
  <c r="X276" i="2"/>
  <c r="M257" i="2"/>
  <c r="CH265" i="2"/>
  <c r="CF267" i="2"/>
  <c r="BS291" i="2"/>
  <c r="V255" i="2"/>
  <c r="BP260" i="2"/>
  <c r="CP254" i="2"/>
  <c r="BV261" i="2"/>
  <c r="O243" i="2"/>
  <c r="S237" i="2"/>
  <c r="AM250" i="2"/>
  <c r="V286" i="2"/>
  <c r="BN283" i="2"/>
  <c r="AR245" i="2"/>
  <c r="CH285" i="2"/>
  <c r="AM290" i="2"/>
  <c r="Q271" i="2"/>
  <c r="CM261" i="2"/>
  <c r="AL280" i="2"/>
  <c r="CR270" i="2"/>
  <c r="BV248" i="2"/>
  <c r="AP288" i="2"/>
  <c r="V276" i="2"/>
  <c r="BA262" i="2"/>
  <c r="BY265" i="2"/>
  <c r="BV268" i="2"/>
  <c r="Y252" i="2"/>
  <c r="CE282" i="2"/>
  <c r="BG271" i="2"/>
  <c r="N267" i="2"/>
  <c r="X285" i="2"/>
  <c r="CS264" i="2"/>
  <c r="CP284" i="2"/>
  <c r="S252" i="2"/>
  <c r="BG255" i="2"/>
  <c r="DA255" i="2" s="1"/>
  <c r="J284" i="2"/>
  <c r="AE270" i="2"/>
  <c r="CD283" i="2"/>
  <c r="BK258" i="2"/>
  <c r="Y281" i="2"/>
  <c r="BK270" i="2"/>
  <c r="AD271" i="2"/>
  <c r="P274" i="2"/>
  <c r="AS250" i="2"/>
  <c r="Z289" i="2"/>
  <c r="AB260" i="2"/>
  <c r="BH246" i="2"/>
  <c r="CK253" i="2"/>
  <c r="CQ258" i="2"/>
  <c r="AO268" i="2"/>
  <c r="AA282" i="2"/>
  <c r="BW288" i="2"/>
  <c r="CI254" i="2"/>
  <c r="S244" i="2"/>
  <c r="CR257" i="2"/>
  <c r="AY259" i="2"/>
  <c r="AZ262" i="2"/>
  <c r="BN255" i="2"/>
  <c r="M246" i="2"/>
  <c r="BH240" i="2"/>
  <c r="K262" i="2"/>
  <c r="AU279" i="2"/>
  <c r="CA243" i="2"/>
  <c r="CF265" i="2"/>
  <c r="S291" i="2"/>
  <c r="BJ254" i="2"/>
  <c r="AF282" i="2"/>
  <c r="AL255" i="2"/>
  <c r="BL243" i="2"/>
  <c r="BI280" i="2"/>
  <c r="DC280" i="2" s="1"/>
  <c r="AC242" i="2"/>
  <c r="Z251" i="2"/>
  <c r="J249" i="2"/>
  <c r="BS241" i="2"/>
  <c r="CE273" i="2"/>
  <c r="CL255" i="2"/>
  <c r="BH254" i="2"/>
  <c r="AH249" i="2"/>
  <c r="BO292" i="2"/>
  <c r="BZ278" i="2"/>
  <c r="I236" i="2"/>
  <c r="CT259" i="2"/>
  <c r="AU242" i="2"/>
  <c r="CD288" i="2"/>
  <c r="AD260" i="2"/>
  <c r="AE250" i="2"/>
  <c r="AF276" i="2"/>
  <c r="AW281" i="2"/>
  <c r="AE286" i="2"/>
  <c r="AF273" i="2"/>
  <c r="AU241" i="2"/>
  <c r="CK281" i="2"/>
  <c r="BG274" i="2"/>
  <c r="CT240" i="2"/>
  <c r="V288" i="2"/>
  <c r="BF287" i="2"/>
  <c r="BC262" i="2"/>
  <c r="BA288" i="2"/>
  <c r="CS283" i="2"/>
  <c r="S270" i="2"/>
  <c r="BF258" i="2"/>
  <c r="CH249" i="2"/>
  <c r="V267" i="2"/>
  <c r="AK248" i="2"/>
  <c r="Q248" i="2"/>
  <c r="AR280" i="2"/>
  <c r="CF252" i="2"/>
  <c r="AO274" i="2"/>
  <c r="BN286" i="2"/>
  <c r="Q280" i="2"/>
  <c r="AH252" i="2"/>
  <c r="BQ266" i="2"/>
  <c r="CA267" i="2"/>
  <c r="V275" i="2"/>
  <c r="AO255" i="2"/>
  <c r="I275" i="2"/>
  <c r="AM281" i="2"/>
  <c r="O258" i="2"/>
  <c r="CC254" i="2"/>
  <c r="CH242" i="2"/>
  <c r="BU256" i="2"/>
  <c r="U240" i="2"/>
  <c r="BS263" i="2"/>
  <c r="BG249" i="2"/>
  <c r="AN240" i="2"/>
  <c r="BJ250" i="2"/>
  <c r="CI271" i="2"/>
  <c r="BL266" i="2"/>
  <c r="BR275" i="2"/>
  <c r="AG275" i="2"/>
  <c r="V257" i="2"/>
  <c r="Y270" i="2"/>
  <c r="BU240" i="2"/>
  <c r="AY242" i="2"/>
  <c r="BO280" i="2"/>
  <c r="AN272" i="2"/>
  <c r="BQ272" i="2"/>
  <c r="AG256" i="2"/>
  <c r="S254" i="2"/>
  <c r="S259" i="2"/>
  <c r="AG276" i="2"/>
  <c r="AV292" i="2"/>
  <c r="J291" i="2"/>
  <c r="AH243" i="2"/>
  <c r="CE248" i="2"/>
  <c r="BE265" i="2"/>
  <c r="O267" i="2"/>
  <c r="AP280" i="2"/>
  <c r="BB257" i="2"/>
  <c r="BH257" i="2"/>
  <c r="CM260" i="2"/>
  <c r="AV242" i="2"/>
  <c r="CA286" i="2"/>
  <c r="BT283" i="2"/>
  <c r="BE287" i="2"/>
  <c r="CY287" i="2" s="1"/>
  <c r="CL288" i="2"/>
  <c r="AE262" i="2"/>
  <c r="CN252" i="2"/>
  <c r="CR255" i="2"/>
  <c r="CI248" i="2"/>
  <c r="AB281" i="2"/>
  <c r="AL288" i="2"/>
  <c r="BC292" i="2"/>
  <c r="AA255" i="2"/>
  <c r="Q277" i="2"/>
  <c r="CC269" i="2"/>
  <c r="AY269" i="2"/>
  <c r="Y253" i="2"/>
  <c r="Q292" i="2"/>
  <c r="CR278" i="2"/>
  <c r="BW247" i="2"/>
  <c r="CF249" i="2"/>
  <c r="CK250" i="2"/>
  <c r="CA274" i="2"/>
  <c r="CH289" i="2"/>
  <c r="BR276" i="2"/>
  <c r="CO241" i="2"/>
  <c r="CJ281" i="2"/>
  <c r="CR258" i="2"/>
  <c r="CD275" i="2"/>
  <c r="AD241" i="2"/>
  <c r="CQ251" i="2"/>
  <c r="BL282" i="2"/>
  <c r="CO243" i="2"/>
  <c r="AP258" i="2"/>
  <c r="H246" i="2"/>
  <c r="S263" i="2"/>
  <c r="AA267" i="2"/>
  <c r="M240" i="2"/>
  <c r="BB290" i="2"/>
  <c r="CV290" i="2" s="1"/>
  <c r="H268" i="2"/>
  <c r="AC261" i="2"/>
  <c r="CD276" i="2"/>
  <c r="AS261" i="2"/>
  <c r="AL239" i="2"/>
  <c r="T288" i="2"/>
  <c r="U267" i="2"/>
  <c r="BQ288" i="2"/>
  <c r="BS270" i="2"/>
  <c r="BA238" i="2"/>
  <c r="AX269" i="2"/>
  <c r="AW254" i="2"/>
  <c r="BK287" i="2"/>
  <c r="AD237" i="2"/>
  <c r="BD259" i="2"/>
  <c r="BG279" i="2"/>
  <c r="DA279" i="2" s="1"/>
  <c r="AW282" i="2"/>
  <c r="CI262" i="2"/>
  <c r="X280" i="2"/>
  <c r="BX285" i="2"/>
  <c r="BG244" i="2"/>
  <c r="AH288" i="2"/>
  <c r="AH287" i="2"/>
  <c r="R288" i="2"/>
  <c r="BE292" i="2"/>
  <c r="BE275" i="2"/>
  <c r="T284" i="2"/>
  <c r="BB267" i="2"/>
  <c r="CV267" i="2" s="1"/>
  <c r="CC250" i="2"/>
  <c r="G252" i="2"/>
  <c r="EZ252" i="2" s="1"/>
  <c r="CI252" i="2"/>
  <c r="BH281" i="2"/>
  <c r="AS236" i="2"/>
  <c r="CD281" i="2"/>
  <c r="AX280" i="2"/>
  <c r="BR277" i="2"/>
  <c r="BW243" i="2"/>
  <c r="CS278" i="2"/>
  <c r="CF273" i="2"/>
  <c r="S238" i="2"/>
  <c r="BY243" i="2"/>
  <c r="AD259" i="2"/>
  <c r="BC260" i="2"/>
  <c r="BP259" i="2"/>
  <c r="O266" i="2"/>
  <c r="BM252" i="2"/>
  <c r="AD263" i="2"/>
  <c r="AZ254" i="2"/>
  <c r="BM287" i="2"/>
  <c r="BS290" i="2"/>
  <c r="AT258" i="2"/>
  <c r="AG288" i="2"/>
  <c r="CO237" i="2"/>
  <c r="BZ247" i="2"/>
  <c r="Y254" i="2"/>
  <c r="BE288" i="2"/>
  <c r="BG263" i="2"/>
  <c r="CN243" i="2"/>
  <c r="BI279" i="2"/>
  <c r="DC279" i="2" s="1"/>
  <c r="V282" i="2"/>
  <c r="AL246" i="2"/>
  <c r="Y239" i="2"/>
  <c r="CB252" i="2"/>
  <c r="CT286" i="2"/>
  <c r="BN281" i="2"/>
  <c r="BF283" i="2"/>
  <c r="CZ283" i="2" s="1"/>
  <c r="BC261" i="2"/>
  <c r="AO271" i="2"/>
  <c r="N291" i="2"/>
  <c r="BI253" i="2"/>
  <c r="AQ260" i="2"/>
  <c r="L266" i="2"/>
  <c r="CO277" i="2"/>
  <c r="CE279" i="2"/>
  <c r="R247" i="2"/>
  <c r="AR248" i="2"/>
  <c r="CI261" i="2"/>
  <c r="CQ248" i="2"/>
  <c r="AM236" i="2"/>
  <c r="BS282" i="2"/>
  <c r="CB292" i="2"/>
  <c r="BT253" i="2"/>
  <c r="BV291" i="2"/>
  <c r="BH280" i="2"/>
  <c r="DB280" i="2" s="1"/>
  <c r="CG251" i="2"/>
  <c r="BD265" i="2"/>
  <c r="CX265" i="2" s="1"/>
  <c r="AN263" i="2"/>
  <c r="P283" i="2"/>
  <c r="H254" i="2"/>
  <c r="AS282" i="2"/>
  <c r="BT288" i="2"/>
  <c r="Q263" i="2"/>
  <c r="AA266" i="2"/>
  <c r="BL240" i="2"/>
  <c r="AH240" i="2"/>
  <c r="CE236" i="2"/>
  <c r="AO278" i="2"/>
  <c r="AB250" i="2"/>
  <c r="N242" i="2"/>
  <c r="J279" i="2"/>
  <c r="M266" i="2"/>
  <c r="AB259" i="2"/>
  <c r="M280" i="2"/>
  <c r="V270" i="2"/>
  <c r="R257" i="2"/>
  <c r="BY267" i="2"/>
  <c r="AE242" i="2"/>
  <c r="K289" i="2"/>
  <c r="N282" i="2"/>
  <c r="CG254" i="2"/>
  <c r="CR283" i="2"/>
  <c r="BR241" i="2"/>
  <c r="V289" i="2"/>
  <c r="N241" i="2"/>
  <c r="R270" i="2"/>
  <c r="CG259" i="2"/>
  <c r="BK288" i="2"/>
  <c r="AU244" i="2"/>
  <c r="AY289" i="2"/>
  <c r="CS251" i="2"/>
  <c r="AO249" i="2"/>
  <c r="AV265" i="2"/>
  <c r="CI288" i="2"/>
  <c r="AL286" i="2"/>
  <c r="CJ249" i="2"/>
  <c r="BR237" i="2"/>
  <c r="H247" i="2"/>
  <c r="K275" i="2"/>
  <c r="AY262" i="2"/>
  <c r="AK242" i="2"/>
  <c r="CC257" i="2"/>
  <c r="CC259" i="2"/>
  <c r="BW271" i="2"/>
  <c r="AN262" i="2"/>
  <c r="BM277" i="2"/>
  <c r="AY236" i="2"/>
  <c r="X284" i="2"/>
  <c r="AV266" i="2"/>
  <c r="BR288" i="2"/>
  <c r="BK238" i="2"/>
  <c r="BE259" i="2"/>
  <c r="BU258" i="2"/>
  <c r="BN244" i="2"/>
  <c r="BO285" i="2"/>
  <c r="AN255" i="2"/>
  <c r="AI247" i="2"/>
  <c r="AI286" i="2"/>
  <c r="CA256" i="2"/>
  <c r="BC243" i="2"/>
  <c r="V287" i="2"/>
  <c r="AF236" i="2"/>
  <c r="AT265" i="2"/>
  <c r="CP266" i="2"/>
  <c r="CQ267" i="2"/>
  <c r="CO257" i="2"/>
  <c r="AN259" i="2"/>
  <c r="AY270" i="2"/>
  <c r="BR282" i="2"/>
  <c r="AZ263" i="2"/>
  <c r="BN248" i="2"/>
  <c r="BD284" i="2"/>
  <c r="AX238" i="2"/>
  <c r="X245" i="2"/>
  <c r="CT283" i="2"/>
  <c r="AR258" i="2"/>
  <c r="AM284" i="2"/>
  <c r="BF292" i="2"/>
  <c r="CZ292" i="2" s="1"/>
  <c r="AJ259" i="2"/>
  <c r="AE280" i="2"/>
  <c r="CQ250" i="2"/>
  <c r="L254" i="2"/>
  <c r="X268" i="2"/>
  <c r="AX292" i="2"/>
  <c r="CJ263" i="2"/>
  <c r="L286" i="2"/>
  <c r="W262" i="2"/>
  <c r="U255" i="2"/>
  <c r="BI260" i="2"/>
  <c r="DC260" i="2" s="1"/>
  <c r="AD261" i="2"/>
  <c r="CB248" i="2"/>
  <c r="CB287" i="2"/>
  <c r="BW248" i="2"/>
  <c r="CK275" i="2"/>
  <c r="BU283" i="2"/>
  <c r="BV267" i="2"/>
  <c r="AK292" i="2"/>
  <c r="AG248" i="2"/>
  <c r="Z267" i="2"/>
  <c r="P291" i="2"/>
  <c r="CB289" i="2"/>
  <c r="AM275" i="2"/>
  <c r="W267" i="2"/>
  <c r="CN242" i="2"/>
  <c r="BW270" i="2"/>
  <c r="AH250" i="2"/>
  <c r="AB248" i="2"/>
  <c r="BV246" i="2"/>
  <c r="BF286" i="2"/>
  <c r="BZ279" i="2"/>
  <c r="AM267" i="2"/>
  <c r="CG246" i="2"/>
  <c r="AK271" i="2"/>
  <c r="AE255" i="2"/>
  <c r="AK243" i="2"/>
  <c r="BE266" i="2"/>
  <c r="CY266" i="2" s="1"/>
  <c r="BD270" i="2"/>
  <c r="AC292" i="2"/>
  <c r="BR251" i="2"/>
  <c r="AD278" i="2"/>
  <c r="BG277" i="2"/>
  <c r="CT285" i="2"/>
  <c r="AF284" i="2"/>
  <c r="CM292" i="2"/>
  <c r="CA285" i="2"/>
  <c r="AP269" i="2"/>
  <c r="I269" i="2"/>
  <c r="BT268" i="2"/>
  <c r="U265" i="2"/>
  <c r="CF292" i="2"/>
  <c r="BT289" i="2"/>
  <c r="CE290" i="2"/>
  <c r="BB249" i="2"/>
  <c r="CV249" i="2" s="1"/>
  <c r="CO244" i="2"/>
  <c r="CM264" i="2"/>
  <c r="AK236" i="2"/>
  <c r="S241" i="2"/>
  <c r="AN292" i="2"/>
  <c r="AJ245" i="2"/>
  <c r="AC275" i="2"/>
  <c r="CL244" i="2"/>
  <c r="AO247" i="2"/>
  <c r="CM248" i="2"/>
  <c r="CK282" i="2"/>
  <c r="BO266" i="2"/>
  <c r="CG258" i="2"/>
  <c r="L243" i="2"/>
  <c r="K258" i="2"/>
  <c r="BO279" i="2"/>
  <c r="AX283" i="2"/>
  <c r="K250" i="2"/>
  <c r="V246" i="2"/>
  <c r="AB240" i="2"/>
  <c r="AO265" i="2"/>
  <c r="AH237" i="2"/>
  <c r="CE238" i="2"/>
  <c r="BG237" i="2"/>
  <c r="AU254" i="2"/>
  <c r="BD242" i="2"/>
  <c r="CX242" i="2" s="1"/>
  <c r="AE251" i="2"/>
  <c r="N237" i="2"/>
  <c r="BL244" i="2"/>
  <c r="BD247" i="2"/>
  <c r="L242" i="2"/>
  <c r="AR252" i="2"/>
  <c r="CL271" i="2"/>
  <c r="BY273" i="2"/>
  <c r="G290" i="2"/>
  <c r="CA268" i="2"/>
  <c r="H285" i="2"/>
  <c r="BV289" i="2"/>
  <c r="BO251" i="2"/>
  <c r="AG292" i="2"/>
  <c r="AE236" i="2"/>
  <c r="BZ265" i="2"/>
  <c r="Q238" i="2"/>
  <c r="CS261" i="2"/>
  <c r="T248" i="2"/>
  <c r="J290" i="2"/>
  <c r="BL268" i="2"/>
  <c r="BJ291" i="2"/>
  <c r="BD258" i="2"/>
  <c r="CQ261" i="2"/>
  <c r="BG278" i="2"/>
  <c r="DA278" i="2" s="1"/>
  <c r="BH274" i="2"/>
  <c r="AP264" i="2"/>
  <c r="Z256" i="2"/>
  <c r="BB275" i="2"/>
  <c r="CV275" i="2" s="1"/>
  <c r="BT280" i="2"/>
  <c r="V265" i="2"/>
  <c r="R272" i="2"/>
  <c r="AZ252" i="2"/>
  <c r="BA281" i="2"/>
  <c r="CN285" i="2"/>
  <c r="BL261" i="2"/>
  <c r="AF248" i="2"/>
  <c r="U288" i="2"/>
  <c r="BN239" i="2"/>
  <c r="CT243" i="2"/>
  <c r="BV270" i="2"/>
  <c r="BW242" i="2"/>
  <c r="Y282" i="2"/>
  <c r="CA281" i="2"/>
  <c r="CC292" i="2"/>
  <c r="R240" i="2"/>
  <c r="BN262" i="2"/>
  <c r="Q262" i="2"/>
  <c r="AY251" i="2"/>
  <c r="T237" i="2"/>
  <c r="J281" i="2"/>
  <c r="AD272" i="2"/>
  <c r="AH274" i="2"/>
  <c r="K261" i="2"/>
  <c r="BI285" i="2"/>
  <c r="AB239" i="2"/>
  <c r="O288" i="2"/>
  <c r="U277" i="2"/>
  <c r="BD266" i="2"/>
  <c r="CR254" i="2"/>
  <c r="BN289" i="2"/>
  <c r="AO239" i="2"/>
  <c r="AL287" i="2"/>
  <c r="CA266" i="2"/>
  <c r="T240" i="2"/>
  <c r="M263" i="2"/>
  <c r="CA278" i="2"/>
  <c r="CO290" i="2"/>
  <c r="AN282" i="2"/>
  <c r="V284" i="2"/>
  <c r="G258" i="2"/>
  <c r="EZ258" i="2" s="1"/>
  <c r="BH242" i="2"/>
  <c r="AK259" i="2"/>
  <c r="CN251" i="2"/>
  <c r="H264" i="2"/>
  <c r="AV236" i="2"/>
  <c r="P263" i="2"/>
  <c r="CT262" i="2"/>
  <c r="AP255" i="2"/>
  <c r="BX275" i="2"/>
  <c r="CI238" i="2"/>
  <c r="AS240" i="2"/>
  <c r="M291" i="2"/>
  <c r="BI237" i="2"/>
  <c r="DC237" i="2" s="1"/>
  <c r="CF283" i="2"/>
  <c r="I260" i="2"/>
  <c r="AQ250" i="2"/>
  <c r="BF272" i="2"/>
  <c r="CZ272" i="2" s="1"/>
  <c r="R267" i="2"/>
  <c r="AW260" i="2"/>
  <c r="CK256" i="2"/>
  <c r="CT292" i="2"/>
  <c r="AB253" i="2"/>
  <c r="CQ282" i="2"/>
  <c r="AN266" i="2"/>
  <c r="BJ242" i="2"/>
  <c r="CS260" i="2"/>
  <c r="AN238" i="2"/>
  <c r="AC256" i="2"/>
  <c r="AH248" i="2"/>
  <c r="BU277" i="2"/>
  <c r="I253" i="2"/>
  <c r="BO260" i="2"/>
  <c r="AB286" i="2"/>
  <c r="CA261" i="2"/>
  <c r="BD268" i="2"/>
  <c r="H242" i="2"/>
  <c r="AC280" i="2"/>
  <c r="G268" i="2"/>
  <c r="EZ268" i="2" s="1"/>
  <c r="BG251" i="2"/>
  <c r="DA251" i="2" s="1"/>
  <c r="BK289" i="2"/>
  <c r="AT253" i="2"/>
  <c r="Z245" i="2"/>
  <c r="AU239" i="2"/>
  <c r="BW275" i="2"/>
  <c r="BX253" i="2"/>
  <c r="BA254" i="2"/>
  <c r="AC277" i="2"/>
  <c r="BN274" i="2"/>
  <c r="CM252" i="2"/>
  <c r="CJ291" i="2"/>
  <c r="BT291" i="2"/>
  <c r="AS245" i="2"/>
  <c r="AK272" i="2"/>
  <c r="AO240" i="2"/>
  <c r="CI240" i="2"/>
  <c r="BY280" i="2"/>
  <c r="X238" i="2"/>
  <c r="CE270" i="2"/>
  <c r="Y257" i="2"/>
  <c r="W269" i="2"/>
  <c r="J255" i="2"/>
  <c r="BF249" i="2"/>
  <c r="BH255" i="2"/>
  <c r="CD267" i="2"/>
  <c r="AR273" i="2"/>
  <c r="BQ252" i="2"/>
  <c r="BU287" i="2"/>
  <c r="CI251" i="2"/>
  <c r="CB239" i="2"/>
  <c r="CR251" i="2"/>
  <c r="AU270" i="2"/>
  <c r="Q239" i="2"/>
  <c r="CF279" i="2"/>
  <c r="AO258" i="2"/>
  <c r="CG292" i="2"/>
  <c r="CM287" i="2"/>
  <c r="AZ242" i="2"/>
  <c r="CA291" i="2"/>
  <c r="BN285" i="2"/>
  <c r="Z276" i="2"/>
  <c r="AV278" i="2"/>
  <c r="AG258" i="2"/>
  <c r="AH277" i="2"/>
  <c r="CS268" i="2"/>
  <c r="CN284" i="2"/>
  <c r="BM246" i="2"/>
  <c r="AJ272" i="2"/>
  <c r="BI284" i="2"/>
  <c r="DC284" i="2" s="1"/>
  <c r="BB282" i="2"/>
  <c r="AE279" i="2"/>
  <c r="AW267" i="2"/>
  <c r="AL273" i="2"/>
  <c r="BX277" i="2"/>
  <c r="AG274" i="2"/>
  <c r="CO247" i="2"/>
  <c r="BC250" i="2"/>
  <c r="AX241" i="2"/>
  <c r="CE266" i="2"/>
  <c r="BY264" i="2"/>
  <c r="BE272" i="2"/>
  <c r="BO283" i="2"/>
  <c r="AQ251" i="2"/>
  <c r="CN274" i="2"/>
  <c r="CK249" i="2"/>
  <c r="CE245" i="2"/>
  <c r="AI281" i="2"/>
  <c r="CK288" i="2"/>
  <c r="BZ262" i="2"/>
  <c r="AR244" i="2"/>
  <c r="BB239" i="2"/>
  <c r="I264" i="2"/>
  <c r="BP261" i="2"/>
  <c r="W258" i="2"/>
  <c r="CJ259" i="2"/>
  <c r="CD261" i="2"/>
  <c r="BJ239" i="2"/>
  <c r="BP271" i="2"/>
  <c r="CP239" i="2"/>
  <c r="AH273" i="2"/>
  <c r="AN290" i="2"/>
  <c r="BQ256" i="2"/>
  <c r="BF241" i="2"/>
  <c r="CZ241" i="2" s="1"/>
  <c r="CQ274" i="2"/>
  <c r="O245" i="2"/>
  <c r="BT258" i="2"/>
  <c r="CA247" i="2"/>
  <c r="BZ236" i="2"/>
  <c r="AY287" i="2"/>
  <c r="AF279" i="2"/>
  <c r="BE271" i="2"/>
  <c r="AW251" i="2"/>
  <c r="CQ249" i="2"/>
  <c r="N272" i="2"/>
  <c r="BE282" i="2"/>
  <c r="CM272" i="2"/>
  <c r="CC281" i="2"/>
  <c r="CO261" i="2"/>
  <c r="AX271" i="2"/>
  <c r="AK269" i="2"/>
  <c r="BZ285" i="2"/>
  <c r="AC248" i="2"/>
  <c r="O270" i="2"/>
  <c r="CL240" i="2"/>
  <c r="CK272" i="2"/>
  <c r="N266" i="2"/>
  <c r="BY240" i="2"/>
  <c r="AN237" i="2"/>
  <c r="CP243" i="2"/>
  <c r="BL292" i="2"/>
  <c r="AM257" i="2"/>
  <c r="CS253" i="2"/>
  <c r="CH261" i="2"/>
  <c r="CH267" i="2"/>
  <c r="BE267" i="2"/>
  <c r="CK254" i="2"/>
  <c r="BW257" i="2"/>
  <c r="BE258" i="2"/>
  <c r="BF269" i="2"/>
  <c r="AA292" i="2"/>
  <c r="I248" i="2"/>
  <c r="K242" i="2"/>
  <c r="BR258" i="2"/>
  <c r="BN263" i="2"/>
  <c r="BM243" i="2"/>
  <c r="AV258" i="2"/>
  <c r="AE275" i="2"/>
  <c r="AP272" i="2"/>
  <c r="CQ246" i="2"/>
  <c r="CO259" i="2"/>
  <c r="CJ252" i="2"/>
  <c r="AK281" i="2"/>
  <c r="V249" i="2"/>
  <c r="CO280" i="2"/>
  <c r="BC291" i="2"/>
  <c r="BT259" i="2"/>
  <c r="U281" i="2"/>
  <c r="CG240" i="2"/>
  <c r="BC280" i="2"/>
  <c r="CW280" i="2" s="1"/>
  <c r="K251" i="2"/>
  <c r="BC273" i="2"/>
  <c r="BJ251" i="2"/>
  <c r="DD251" i="2" s="1"/>
  <c r="BY237" i="2"/>
  <c r="CL237" i="2"/>
  <c r="AT259" i="2"/>
  <c r="BZ287" i="2"/>
  <c r="AW248" i="2"/>
  <c r="AN276" i="2"/>
  <c r="BI252" i="2"/>
  <c r="BR256" i="2"/>
  <c r="R273" i="2"/>
  <c r="AV279" i="2"/>
  <c r="CM280" i="2"/>
  <c r="AC285" i="2"/>
  <c r="CO285" i="2"/>
  <c r="Q289" i="2"/>
  <c r="CL238" i="2"/>
  <c r="AQ289" i="2"/>
  <c r="G254" i="2"/>
  <c r="EZ254" i="2" s="1"/>
  <c r="BL247" i="2"/>
  <c r="BD244" i="2"/>
  <c r="BC259" i="2"/>
  <c r="AR250" i="2"/>
  <c r="AO279" i="2"/>
  <c r="AR253" i="2"/>
  <c r="BU259" i="2"/>
  <c r="CH282" i="2"/>
  <c r="AE281" i="2"/>
  <c r="M236" i="2"/>
  <c r="BQ250" i="2"/>
  <c r="R261" i="2"/>
  <c r="CT245" i="2"/>
  <c r="CE247" i="2"/>
  <c r="BT254" i="2"/>
  <c r="BG273" i="2"/>
  <c r="DA273" i="2" s="1"/>
  <c r="L236" i="2"/>
  <c r="AG253" i="2"/>
  <c r="BT257" i="2"/>
  <c r="AU274" i="2"/>
  <c r="AV260" i="2"/>
  <c r="AG286" i="2"/>
  <c r="H238" i="2"/>
  <c r="BC290" i="2"/>
  <c r="AC274" i="2"/>
  <c r="AB261" i="2"/>
  <c r="AM258" i="2"/>
  <c r="AB256" i="2"/>
  <c r="BE241" i="2"/>
  <c r="CY241" i="2" s="1"/>
  <c r="AW241" i="2"/>
  <c r="CE241" i="2"/>
  <c r="BT269" i="2"/>
  <c r="CI270" i="2"/>
  <c r="CL281" i="2"/>
  <c r="BA251" i="2"/>
  <c r="BE237" i="2"/>
  <c r="AP238" i="2"/>
  <c r="U246" i="2"/>
  <c r="BE251" i="2"/>
  <c r="BF257" i="2"/>
  <c r="CH253" i="2"/>
  <c r="I290" i="2"/>
  <c r="CO267" i="2"/>
  <c r="AA257" i="2"/>
  <c r="V274" i="2"/>
  <c r="T270" i="2"/>
  <c r="BB252" i="2"/>
  <c r="BP273" i="2"/>
  <c r="AQ271" i="2"/>
  <c r="AX248" i="2"/>
  <c r="CM291" i="2"/>
  <c r="L291" i="2"/>
  <c r="AT250" i="2"/>
  <c r="BA286" i="2"/>
  <c r="AT286" i="2"/>
  <c r="BQ267" i="2"/>
  <c r="AK256" i="2"/>
  <c r="BL287" i="2"/>
  <c r="CD268" i="2"/>
  <c r="P260" i="2"/>
  <c r="BJ288" i="2"/>
  <c r="AE267" i="2"/>
  <c r="O268" i="2"/>
  <c r="CN263" i="2"/>
  <c r="AL282" i="2"/>
  <c r="CN275" i="2"/>
  <c r="CD279" i="2"/>
  <c r="AK254" i="2"/>
  <c r="CJ270" i="2"/>
  <c r="R276" i="2"/>
  <c r="BF250" i="2"/>
  <c r="N281" i="2"/>
  <c r="BO268" i="2"/>
  <c r="BX281" i="2"/>
  <c r="AI280" i="2"/>
  <c r="K238" i="2"/>
  <c r="AI258" i="2"/>
  <c r="AY246" i="2"/>
  <c r="AD236" i="2"/>
  <c r="O249" i="2"/>
  <c r="CI286" i="2"/>
  <c r="BQ236" i="2"/>
  <c r="BC258" i="2"/>
  <c r="BE286" i="2"/>
  <c r="AV291" i="2"/>
  <c r="R256" i="2"/>
  <c r="BB266" i="2"/>
  <c r="AI290" i="2"/>
  <c r="BR240" i="2"/>
  <c r="BK249" i="2"/>
  <c r="BX242" i="2"/>
  <c r="AM251" i="2"/>
  <c r="BM278" i="2"/>
  <c r="CF269" i="2"/>
  <c r="AT246" i="2"/>
  <c r="BB271" i="2"/>
  <c r="BI261" i="2"/>
  <c r="J246" i="2"/>
  <c r="AZ286" i="2"/>
  <c r="AP236" i="2"/>
  <c r="CP271" i="2"/>
  <c r="P250" i="2"/>
  <c r="Y260" i="2"/>
  <c r="BX245" i="2"/>
  <c r="M261" i="2"/>
  <c r="AT287" i="2"/>
  <c r="U266" i="2"/>
  <c r="BT277" i="2"/>
  <c r="CB242" i="2"/>
  <c r="Z237" i="2"/>
  <c r="O254" i="2"/>
  <c r="AZ258" i="2"/>
  <c r="U264" i="2"/>
  <c r="BI282" i="2"/>
  <c r="AG237" i="2"/>
  <c r="BS269" i="2"/>
  <c r="CJ290" i="2"/>
  <c r="CP252" i="2"/>
  <c r="BY286" i="2"/>
  <c r="BE263" i="2"/>
  <c r="AC282" i="2"/>
  <c r="P247" i="2"/>
  <c r="AM289" i="2"/>
  <c r="AE292" i="2"/>
  <c r="Z280" i="2"/>
  <c r="CD273" i="2"/>
  <c r="BC268" i="2"/>
  <c r="CW268" i="2" s="1"/>
  <c r="CD262" i="2"/>
  <c r="CB271" i="2"/>
  <c r="BI278" i="2"/>
  <c r="DC278" i="2" s="1"/>
  <c r="CP237" i="2"/>
  <c r="BG254" i="2"/>
  <c r="DA254" i="2" s="1"/>
  <c r="BG252" i="2"/>
  <c r="DA252" i="2" s="1"/>
  <c r="AY267" i="2"/>
  <c r="AC250" i="2"/>
  <c r="W292" i="2"/>
  <c r="BO281" i="2"/>
  <c r="AH291" i="2"/>
  <c r="AP287" i="2"/>
  <c r="AP249" i="2"/>
  <c r="AG291" i="2"/>
  <c r="AL260" i="2"/>
  <c r="CS247" i="2"/>
  <c r="AZ284" i="2"/>
  <c r="CG278" i="2"/>
  <c r="G244" i="2"/>
  <c r="EZ244" i="2" s="1"/>
  <c r="AA284" i="2"/>
  <c r="CH287" i="2"/>
  <c r="H253" i="2"/>
  <c r="BV258" i="2"/>
  <c r="G267" i="2"/>
  <c r="EZ267" i="2" s="1"/>
  <c r="BV271" i="2"/>
  <c r="BJ243" i="2"/>
  <c r="BO246" i="2"/>
  <c r="CL290" i="2"/>
  <c r="BZ243" i="2"/>
  <c r="AX237" i="2"/>
  <c r="AK244" i="2"/>
  <c r="CK237" i="2"/>
  <c r="BF236" i="2"/>
  <c r="BM255" i="2"/>
  <c r="CF248" i="2"/>
  <c r="AM255" i="2"/>
  <c r="AI239" i="2"/>
  <c r="AG268" i="2"/>
  <c r="AG272" i="2"/>
  <c r="AP268" i="2"/>
  <c r="CI247" i="2"/>
  <c r="CS256" i="2"/>
  <c r="CP267" i="2"/>
  <c r="M292" i="2"/>
  <c r="AP242" i="2"/>
  <c r="CF276" i="2"/>
  <c r="BQ243" i="2"/>
  <c r="W290" i="2"/>
  <c r="CD251" i="2"/>
  <c r="AU275" i="2"/>
  <c r="BM271" i="2"/>
  <c r="BP287" i="2"/>
  <c r="AQ240" i="2"/>
  <c r="BZ244" i="2"/>
  <c r="AG281" i="2"/>
  <c r="AP240" i="2"/>
  <c r="G275" i="2"/>
  <c r="EZ275" i="2" s="1"/>
  <c r="BO273" i="2"/>
  <c r="BU255" i="2"/>
  <c r="BH287" i="2"/>
  <c r="AH266" i="2"/>
  <c r="BC283" i="2"/>
  <c r="CW283" i="2" s="1"/>
  <c r="BG236" i="2"/>
  <c r="Z253" i="2"/>
  <c r="BP274" i="2"/>
  <c r="BF242" i="2"/>
  <c r="AD290" i="2"/>
  <c r="O273" i="2"/>
  <c r="AD283" i="2"/>
  <c r="BT276" i="2"/>
  <c r="CA269" i="2"/>
  <c r="L256" i="2"/>
  <c r="Z285" i="2"/>
  <c r="CN289" i="2"/>
  <c r="AB291" i="2"/>
  <c r="AF281" i="2"/>
  <c r="S248" i="2"/>
  <c r="BB237" i="2"/>
  <c r="BS240" i="2"/>
  <c r="M271" i="2"/>
  <c r="BQ257" i="2"/>
  <c r="AF264" i="2"/>
  <c r="AP284" i="2"/>
  <c r="AT275" i="2"/>
  <c r="AH286" i="2"/>
  <c r="BN245" i="2"/>
  <c r="Q249" i="2"/>
  <c r="J262" i="2"/>
  <c r="CD280" i="2"/>
  <c r="BB262" i="2"/>
  <c r="CC253" i="2"/>
  <c r="AY282" i="2"/>
  <c r="CK265" i="2"/>
  <c r="AG273" i="2"/>
  <c r="T268" i="2"/>
  <c r="CP253" i="2"/>
  <c r="CM241" i="2"/>
  <c r="BQ239" i="2"/>
  <c r="BG259" i="2"/>
  <c r="BD274" i="2"/>
  <c r="CR269" i="2"/>
  <c r="AE282" i="2"/>
  <c r="AZ280" i="2"/>
  <c r="BD241" i="2"/>
  <c r="CT274" i="2"/>
  <c r="CM263" i="2"/>
  <c r="BD272" i="2"/>
  <c r="CX272" i="2" s="1"/>
  <c r="AO251" i="2"/>
  <c r="G256" i="2"/>
  <c r="EZ256" i="2" s="1"/>
  <c r="AB276" i="2"/>
  <c r="BB287" i="2"/>
  <c r="CV287" i="2" s="1"/>
  <c r="AI245" i="2"/>
  <c r="BT238" i="2"/>
  <c r="BP244" i="2"/>
  <c r="CH292" i="2"/>
  <c r="BY291" i="2"/>
  <c r="Q264" i="2"/>
  <c r="BY250" i="2"/>
  <c r="CB241" i="2"/>
  <c r="AU260" i="2"/>
  <c r="AM282" i="2"/>
  <c r="R292" i="2"/>
  <c r="CT270" i="2"/>
  <c r="CH275" i="2"/>
  <c r="BM280" i="2"/>
  <c r="CK248" i="2"/>
  <c r="BI287" i="2"/>
  <c r="BM285" i="2"/>
  <c r="BF259" i="2"/>
  <c r="CZ259" i="2" s="1"/>
  <c r="AG255" i="2"/>
  <c r="AD244" i="2"/>
  <c r="CH263" i="2"/>
  <c r="BC271" i="2"/>
  <c r="CW271" i="2" s="1"/>
  <c r="T281" i="2"/>
  <c r="BL286" i="2"/>
  <c r="AQ272" i="2"/>
  <c r="BF288" i="2"/>
  <c r="CZ288" i="2" s="1"/>
  <c r="BH271" i="2"/>
  <c r="CS269" i="2"/>
  <c r="CD266" i="2"/>
  <c r="V264" i="2"/>
  <c r="K243" i="2"/>
  <c r="P265" i="2"/>
  <c r="BI283" i="2"/>
  <c r="H289" i="2"/>
  <c r="CS237" i="2"/>
  <c r="J244" i="2"/>
  <c r="CO270" i="2"/>
  <c r="M270" i="2"/>
  <c r="AM268" i="2"/>
  <c r="BE289" i="2"/>
  <c r="W242" i="2"/>
  <c r="AQ276" i="2"/>
  <c r="CM259" i="2"/>
  <c r="AV259" i="2"/>
  <c r="CL275" i="2"/>
  <c r="CD246" i="2"/>
  <c r="V292" i="2"/>
  <c r="CS289" i="2"/>
  <c r="AZ241" i="2"/>
  <c r="O248" i="2"/>
  <c r="AD238" i="2"/>
  <c r="CG262" i="2"/>
  <c r="AJ292" i="2"/>
  <c r="CJ256" i="2"/>
  <c r="CB268" i="2"/>
  <c r="CD254" i="2"/>
  <c r="AO236" i="2"/>
  <c r="CT261" i="2"/>
  <c r="AU258" i="2"/>
  <c r="K260" i="2"/>
  <c r="CD286" i="2"/>
  <c r="CF285" i="2"/>
  <c r="CJ251" i="2"/>
  <c r="CA288" i="2"/>
  <c r="AZ264" i="2"/>
  <c r="L245" i="2"/>
  <c r="CK264" i="2"/>
  <c r="CO262" i="2"/>
  <c r="BY252" i="2"/>
  <c r="BV236" i="2"/>
  <c r="N255" i="2"/>
  <c r="AT241" i="2"/>
  <c r="BX289" i="2"/>
  <c r="P269" i="2"/>
  <c r="BH260" i="2"/>
  <c r="BZ259" i="2"/>
  <c r="CN238" i="2"/>
  <c r="AD284" i="2"/>
  <c r="T249" i="2"/>
  <c r="AT236" i="2"/>
  <c r="AI236" i="2"/>
  <c r="CF240" i="2"/>
  <c r="H241" i="2"/>
  <c r="AL276" i="2"/>
  <c r="AT270" i="2"/>
  <c r="AF242" i="2"/>
  <c r="X248" i="2"/>
  <c r="BC255" i="2"/>
  <c r="AF289" i="2"/>
  <c r="AS268" i="2"/>
  <c r="BA273" i="2"/>
  <c r="AT238" i="2"/>
  <c r="AZ239" i="2"/>
  <c r="BY278" i="2"/>
  <c r="BX240" i="2"/>
  <c r="BR269" i="2"/>
  <c r="AM276" i="2"/>
  <c r="AT257" i="2"/>
  <c r="CJ237" i="2"/>
  <c r="AT267" i="2"/>
  <c r="BD280" i="2"/>
  <c r="G283" i="2"/>
  <c r="EZ283" i="2" s="1"/>
  <c r="CK236" i="2"/>
  <c r="AV267" i="2"/>
  <c r="CF280" i="2"/>
  <c r="AV280" i="2"/>
  <c r="O286" i="2"/>
  <c r="CA279" i="2"/>
  <c r="CQ253" i="2"/>
  <c r="CF268" i="2"/>
  <c r="BS237" i="2"/>
  <c r="CG238" i="2"/>
  <c r="BK253" i="2"/>
  <c r="BG240" i="2"/>
  <c r="BY271" i="2"/>
  <c r="BJ247" i="2"/>
  <c r="BN236" i="2"/>
  <c r="AO264" i="2"/>
  <c r="BY270" i="2"/>
  <c r="CP290" i="2"/>
  <c r="BS244" i="2"/>
  <c r="AA243" i="2"/>
  <c r="Z291" i="2"/>
  <c r="R271" i="2"/>
  <c r="AT242" i="2"/>
  <c r="CO264" i="2"/>
  <c r="CE261" i="2"/>
  <c r="Q267" i="2"/>
  <c r="BU281" i="2"/>
  <c r="CP279" i="2"/>
  <c r="Q288" i="2"/>
  <c r="AF240" i="2"/>
  <c r="AF246" i="2"/>
  <c r="BF262" i="2"/>
  <c r="CL265" i="2"/>
  <c r="CF288" i="2"/>
  <c r="BO277" i="2"/>
  <c r="AJ285" i="2"/>
  <c r="AJ288" i="2"/>
  <c r="BT236" i="2"/>
  <c r="AF270" i="2"/>
  <c r="BX238" i="2"/>
  <c r="BE253" i="2"/>
  <c r="J256" i="2"/>
  <c r="G270" i="2"/>
  <c r="EZ270" i="2" s="1"/>
  <c r="BM239" i="2"/>
  <c r="BQ261" i="2"/>
  <c r="BS258" i="2"/>
  <c r="BP286" i="2"/>
  <c r="CF247" i="2"/>
  <c r="BR262" i="2"/>
  <c r="AQ275" i="2"/>
  <c r="AV281" i="2"/>
  <c r="CT238" i="2"/>
  <c r="AB249" i="2"/>
  <c r="AK291" i="2"/>
  <c r="CH256" i="2"/>
  <c r="BC265" i="2"/>
  <c r="CW265" i="2" s="1"/>
  <c r="BP266" i="2"/>
  <c r="CM274" i="2"/>
  <c r="BV249" i="2"/>
  <c r="BU241" i="2"/>
  <c r="BZ258" i="2"/>
  <c r="BZ263" i="2"/>
  <c r="AF290" i="2"/>
  <c r="Q241" i="2"/>
  <c r="AW257" i="2"/>
  <c r="BI250" i="2"/>
  <c r="DC250" i="2" s="1"/>
  <c r="O255" i="2"/>
  <c r="U260" i="2"/>
  <c r="AQ243" i="2"/>
  <c r="BZ270" i="2"/>
  <c r="BM267" i="2"/>
  <c r="CI266" i="2"/>
  <c r="AW278" i="2"/>
  <c r="CB282" i="2"/>
  <c r="AQ277" i="2"/>
  <c r="AA245" i="2"/>
  <c r="CD253" i="2"/>
  <c r="BA240" i="2"/>
  <c r="CA262" i="2"/>
  <c r="CB275" i="2"/>
  <c r="CM271" i="2"/>
  <c r="CE277" i="2"/>
  <c r="AX249" i="2"/>
  <c r="AA276" i="2"/>
  <c r="AY279" i="2"/>
  <c r="CQ237" i="2"/>
  <c r="BP254" i="2"/>
  <c r="AI260" i="2"/>
  <c r="U247" i="2"/>
  <c r="CD287" i="2"/>
  <c r="BE291" i="2"/>
  <c r="AE254" i="2"/>
  <c r="BX243" i="2"/>
  <c r="CG275" i="2"/>
  <c r="BR249" i="2"/>
  <c r="AH246" i="2"/>
  <c r="J248" i="2"/>
  <c r="AE258" i="2"/>
  <c r="AI240" i="2"/>
  <c r="BS239" i="2"/>
  <c r="AZ289" i="2"/>
  <c r="AL244" i="2"/>
  <c r="X265" i="2"/>
  <c r="AD287" i="2"/>
  <c r="P249" i="2"/>
  <c r="AR287" i="2"/>
  <c r="AB266" i="2"/>
  <c r="AL263" i="2"/>
  <c r="AI263" i="2"/>
  <c r="AZ278" i="2"/>
  <c r="CL260" i="2"/>
  <c r="AB264" i="2"/>
  <c r="BI269" i="2"/>
  <c r="AI268" i="2"/>
  <c r="CD240" i="2"/>
  <c r="BT239" i="2"/>
  <c r="CH245" i="2"/>
  <c r="AX279" i="2"/>
  <c r="AJ286" i="2"/>
  <c r="AG239" i="2"/>
  <c r="AY243" i="2"/>
  <c r="BI242" i="2"/>
  <c r="P267" i="2"/>
  <c r="CB291" i="2"/>
  <c r="BP253" i="2"/>
  <c r="CF238" i="2"/>
  <c r="BO286" i="2"/>
  <c r="R244" i="2"/>
  <c r="AR292" i="2"/>
  <c r="BV274" i="2"/>
  <c r="BQ240" i="2"/>
  <c r="AS269" i="2"/>
  <c r="L248" i="2"/>
  <c r="AY261" i="2"/>
  <c r="BW237" i="2"/>
  <c r="AF288" i="2"/>
  <c r="AW256" i="2"/>
  <c r="AN267" i="2"/>
  <c r="AV261" i="2"/>
  <c r="AD292" i="2"/>
  <c r="AI270" i="2"/>
  <c r="AR291" i="2"/>
  <c r="AA252" i="2"/>
  <c r="J285" i="2"/>
  <c r="G261" i="2"/>
  <c r="EZ261" i="2" s="1"/>
  <c r="BA282" i="2"/>
  <c r="Q287" i="2"/>
  <c r="AX288" i="2"/>
  <c r="CL247" i="2"/>
  <c r="G246" i="2"/>
  <c r="EZ246" i="2" s="1"/>
  <c r="AO285" i="2"/>
  <c r="Q246" i="2"/>
  <c r="AM264" i="2"/>
  <c r="CC271" i="2"/>
  <c r="AU276" i="2"/>
  <c r="BM284" i="2"/>
  <c r="BV284" i="2"/>
  <c r="AC241" i="2"/>
  <c r="W252" i="2"/>
  <c r="CG270" i="2"/>
  <c r="AN273" i="2"/>
  <c r="H248" i="2"/>
  <c r="BS262" i="2"/>
  <c r="Y278" i="2"/>
  <c r="K239" i="2"/>
  <c r="AJ280" i="2"/>
  <c r="BB273" i="2"/>
  <c r="AW263" i="2"/>
  <c r="J252" i="2"/>
  <c r="AK265" i="2"/>
  <c r="AY276" i="2"/>
  <c r="BE246" i="2"/>
  <c r="BV262" i="2"/>
  <c r="CJ240" i="2"/>
  <c r="AW290" i="2"/>
  <c r="BC257" i="2"/>
  <c r="U274" i="2"/>
  <c r="CS238" i="2"/>
  <c r="CB279" i="2"/>
  <c r="BI264" i="2"/>
  <c r="CM244" i="2"/>
  <c r="CB237" i="2"/>
  <c r="AZ246" i="2"/>
  <c r="AC264" i="2"/>
  <c r="AP267" i="2"/>
  <c r="BL253" i="2"/>
  <c r="BJ261" i="2"/>
  <c r="K265" i="2"/>
  <c r="CI243" i="2"/>
  <c r="CG239" i="2"/>
  <c r="CJ243" i="2"/>
  <c r="AO288" i="2"/>
  <c r="AG245" i="2"/>
  <c r="CA292" i="2"/>
  <c r="AP263" i="2"/>
  <c r="BL255" i="2"/>
  <c r="AT277" i="2"/>
  <c r="AJ273" i="2"/>
  <c r="S243" i="2"/>
  <c r="AM260" i="2"/>
  <c r="AX267" i="2"/>
  <c r="AL271" i="2"/>
  <c r="AE285" i="2"/>
  <c r="AA269" i="2"/>
  <c r="AI237" i="2"/>
  <c r="AU283" i="2"/>
  <c r="W244" i="2"/>
  <c r="Y236" i="2"/>
  <c r="Z271" i="2"/>
  <c r="BN242" i="2"/>
  <c r="BJ272" i="2"/>
  <c r="CI284" i="2"/>
  <c r="S286" i="2"/>
  <c r="CK270" i="2"/>
  <c r="AH280" i="2"/>
  <c r="AI264" i="2"/>
  <c r="BH253" i="2"/>
  <c r="Q253" i="2"/>
  <c r="AC244" i="2"/>
  <c r="CH247" i="2"/>
  <c r="BE240" i="2"/>
  <c r="CN246" i="2"/>
  <c r="V247" i="2"/>
  <c r="K272" i="2"/>
  <c r="U290" i="2"/>
  <c r="AZ270" i="2"/>
  <c r="P237" i="2"/>
  <c r="AT274" i="2"/>
  <c r="J282" i="2"/>
  <c r="CB244" i="2"/>
  <c r="Y280" i="2"/>
  <c r="P242" i="2"/>
  <c r="CP245" i="2"/>
  <c r="BW283" i="2"/>
  <c r="BW272" i="2"/>
  <c r="CP244" i="2"/>
  <c r="AZ277" i="2"/>
  <c r="CG276" i="2"/>
  <c r="BD248" i="2"/>
  <c r="BD279" i="2"/>
  <c r="AY260" i="2"/>
  <c r="CP265" i="2"/>
  <c r="BZ284" i="2"/>
  <c r="X261" i="2"/>
  <c r="BM251" i="2"/>
  <c r="CP268" i="2"/>
  <c r="BN290" i="2"/>
  <c r="AB275" i="2"/>
  <c r="CD291" i="2"/>
  <c r="R236" i="2"/>
  <c r="BE284" i="2"/>
  <c r="CY284" i="2" s="1"/>
  <c r="CO282" i="2"/>
  <c r="CE255" i="2"/>
  <c r="AK284" i="2"/>
  <c r="BZ268" i="2"/>
  <c r="BA260" i="2"/>
  <c r="BT261" i="2"/>
  <c r="AU261" i="2"/>
  <c r="BP284" i="2"/>
  <c r="AU262" i="2"/>
  <c r="AF243" i="2"/>
  <c r="CR236" i="2"/>
  <c r="CC237" i="2"/>
  <c r="CE254" i="2"/>
  <c r="I254" i="2"/>
  <c r="P282" i="2"/>
  <c r="AN287" i="2"/>
  <c r="AL249" i="2"/>
  <c r="AO259" i="2"/>
  <c r="W238" i="2"/>
  <c r="BU272" i="2"/>
  <c r="AG269" i="2"/>
  <c r="BP262" i="2"/>
  <c r="BH244" i="2"/>
  <c r="N292" i="2"/>
  <c r="AE247" i="2"/>
  <c r="BB268" i="2"/>
  <c r="BH249" i="2"/>
  <c r="BJ262" i="2"/>
  <c r="AY277" i="2"/>
  <c r="BD264" i="2"/>
  <c r="V268" i="2"/>
  <c r="Q286" i="2"/>
  <c r="CR266" i="2"/>
  <c r="Z258" i="2"/>
  <c r="Y288" i="2"/>
  <c r="BZ246" i="2"/>
  <c r="W257" i="2"/>
  <c r="CO286" i="2"/>
  <c r="BQ241" i="2"/>
  <c r="H262" i="2"/>
  <c r="P284" i="2"/>
  <c r="CI267" i="2"/>
  <c r="CE240" i="2"/>
  <c r="R282" i="2"/>
  <c r="CB276" i="2"/>
  <c r="AU288" i="2"/>
  <c r="AI248" i="2"/>
  <c r="BE254" i="2"/>
  <c r="BW251" i="2"/>
  <c r="BJ289" i="2"/>
  <c r="BH261" i="2"/>
  <c r="DB261" i="2" s="1"/>
  <c r="BQ289" i="2"/>
  <c r="O276" i="2"/>
  <c r="AD268" i="2"/>
  <c r="CR284" i="2"/>
  <c r="CC256" i="2"/>
  <c r="X256" i="2"/>
  <c r="AO272" i="2"/>
  <c r="M239" i="2"/>
  <c r="G253" i="2"/>
  <c r="EZ253" i="2" s="1"/>
  <c r="AI269" i="2"/>
  <c r="BY251" i="2"/>
  <c r="CC266" i="2"/>
  <c r="AM259" i="2"/>
  <c r="AP275" i="2"/>
  <c r="AY250" i="2"/>
  <c r="BN288" i="2"/>
  <c r="AC247" i="2"/>
  <c r="CO279" i="2"/>
  <c r="AO243" i="2"/>
  <c r="BC281" i="2"/>
  <c r="AD266" i="2"/>
  <c r="BO249" i="2"/>
  <c r="R287" i="2"/>
  <c r="CE253" i="2"/>
  <c r="G251" i="2"/>
  <c r="EZ251" i="2" s="1"/>
  <c r="BC239" i="2"/>
  <c r="CW239" i="2" s="1"/>
  <c r="BS248" i="2"/>
  <c r="BG270" i="2"/>
  <c r="CT257" i="2"/>
  <c r="O275" i="2"/>
  <c r="AW285" i="2"/>
  <c r="AH292" i="2"/>
  <c r="CH258" i="2"/>
  <c r="K255" i="2"/>
  <c r="CF263" i="2"/>
  <c r="H272" i="2"/>
  <c r="AN264" i="2"/>
  <c r="CI285" i="2"/>
  <c r="CT258" i="2"/>
  <c r="CO272" i="2"/>
  <c r="CN256" i="2"/>
  <c r="BG239" i="2"/>
  <c r="H282" i="2"/>
  <c r="CE257" i="2"/>
  <c r="I243" i="2"/>
  <c r="AQ259" i="2"/>
  <c r="AU265" i="2"/>
  <c r="J260" i="2"/>
  <c r="AU257" i="2"/>
  <c r="BQ276" i="2"/>
  <c r="BD240" i="2"/>
  <c r="T271" i="2"/>
  <c r="CP246" i="2"/>
  <c r="AV282" i="2"/>
  <c r="CT290" i="2"/>
  <c r="AF251" i="2"/>
  <c r="AZ285" i="2"/>
  <c r="CD292" i="2"/>
  <c r="AX285" i="2"/>
  <c r="AI250" i="2"/>
  <c r="AB272" i="2"/>
  <c r="H244" i="2"/>
  <c r="BJ241" i="2"/>
  <c r="I240" i="2"/>
  <c r="O251" i="2"/>
  <c r="O246" i="2"/>
  <c r="W266" i="2"/>
  <c r="AI292" i="2"/>
  <c r="G281" i="2"/>
  <c r="EZ281" i="2" s="1"/>
  <c r="AP291" i="2"/>
  <c r="AX246" i="2"/>
  <c r="BP276" i="2"/>
  <c r="AL269" i="2"/>
  <c r="AG284" i="2"/>
  <c r="AS244" i="2"/>
  <c r="G271" i="2"/>
  <c r="EZ271" i="2" s="1"/>
  <c r="AQ253" i="2"/>
  <c r="AD239" i="2"/>
  <c r="BS287" i="2"/>
  <c r="CJ278" i="2"/>
  <c r="I263" i="2"/>
  <c r="BZ253" i="2"/>
  <c r="AG290" i="2"/>
  <c r="BY254" i="2"/>
  <c r="CQ263" i="2"/>
  <c r="BW278" i="2"/>
  <c r="CN291" i="2"/>
  <c r="H257" i="2"/>
  <c r="CH271" i="2"/>
  <c r="BC278" i="2"/>
  <c r="CW278" i="2" s="1"/>
  <c r="CL263" i="2"/>
  <c r="BE245" i="2"/>
  <c r="AP250" i="2"/>
  <c r="BZ251" i="2"/>
  <c r="K277" i="2"/>
  <c r="W286" i="2"/>
  <c r="H288" i="2"/>
  <c r="CO283" i="2"/>
  <c r="Q261" i="2"/>
  <c r="AQ264" i="2"/>
  <c r="AU272" i="2"/>
  <c r="I257" i="2"/>
  <c r="AC289" i="2"/>
  <c r="CP275" i="2"/>
  <c r="BW285" i="2"/>
  <c r="BK264" i="2"/>
  <c r="BU292" i="2"/>
  <c r="BU242" i="2"/>
  <c r="AB280" i="2"/>
  <c r="CO281" i="2"/>
  <c r="X286" i="2"/>
  <c r="AL257" i="2"/>
  <c r="V279" i="2"/>
  <c r="AZ247" i="2"/>
  <c r="BR292" i="2"/>
  <c r="AX291" i="2"/>
  <c r="AU256" i="2"/>
  <c r="CR273" i="2"/>
  <c r="T282" i="2"/>
  <c r="CA240" i="2"/>
  <c r="BM248" i="2"/>
  <c r="CL282" i="2"/>
  <c r="CR290" i="2"/>
  <c r="CH259" i="2"/>
  <c r="S251" i="2"/>
  <c r="AA244" i="2"/>
  <c r="BU268" i="2"/>
  <c r="AL243" i="2"/>
  <c r="AG278" i="2"/>
  <c r="CN261" i="2"/>
  <c r="AS263" i="2"/>
  <c r="BF247" i="2"/>
  <c r="CZ247" i="2" s="1"/>
  <c r="BQ258" i="2"/>
  <c r="AR256" i="2"/>
  <c r="AE283" i="2"/>
  <c r="Y276" i="2"/>
  <c r="I259" i="2"/>
  <c r="CL291" i="2"/>
  <c r="BL264" i="2"/>
  <c r="W247" i="2"/>
  <c r="AR251" i="2"/>
  <c r="AD289" i="2"/>
  <c r="J274" i="2"/>
  <c r="BJ283" i="2"/>
  <c r="AT262" i="2"/>
  <c r="AE289" i="2"/>
  <c r="BV237" i="2"/>
  <c r="U262" i="2"/>
  <c r="BA267" i="2"/>
  <c r="BE262" i="2"/>
  <c r="BH251" i="2"/>
  <c r="AQ244" i="2"/>
  <c r="CQ287" i="2"/>
  <c r="CM246" i="2"/>
  <c r="CP264" i="2"/>
  <c r="CQ244" i="2"/>
  <c r="AS280" i="2"/>
  <c r="AE284" i="2"/>
  <c r="P288" i="2"/>
  <c r="Q281" i="2"/>
  <c r="CH239" i="2"/>
  <c r="Y271" i="2"/>
  <c r="R259" i="2"/>
  <c r="CB288" i="2"/>
  <c r="AM269" i="2"/>
  <c r="AM237" i="2"/>
  <c r="L281" i="2"/>
  <c r="H274" i="2"/>
  <c r="AN248" i="2"/>
  <c r="CJ253" i="2"/>
  <c r="BV281" i="2"/>
  <c r="BS288" i="2"/>
  <c r="S290" i="2"/>
  <c r="AH263" i="2"/>
  <c r="BL273" i="2"/>
  <c r="AG260" i="2"/>
  <c r="AU263" i="2"/>
  <c r="BO254" i="2"/>
  <c r="CS279" i="2"/>
  <c r="CT275" i="2"/>
  <c r="BU257" i="2"/>
  <c r="O281" i="2"/>
  <c r="CM281" i="2"/>
  <c r="AU281" i="2"/>
  <c r="CI278" i="2"/>
  <c r="CQ268" i="2"/>
  <c r="AI288" i="2"/>
  <c r="AL292" i="2"/>
  <c r="CE278" i="2"/>
  <c r="BY260" i="2"/>
  <c r="AY290" i="2"/>
  <c r="BI274" i="2"/>
  <c r="CN279" i="2"/>
  <c r="AR242" i="2"/>
  <c r="BX250" i="2"/>
  <c r="BW291" i="2"/>
  <c r="AW239" i="2"/>
  <c r="BC264" i="2"/>
  <c r="BV256" i="2"/>
  <c r="CA239" i="2"/>
  <c r="CB270" i="2"/>
  <c r="AQ246" i="2"/>
  <c r="BG285" i="2"/>
  <c r="DA285" i="2" s="1"/>
  <c r="BH292" i="2"/>
  <c r="N240" i="2"/>
  <c r="BT286" i="2"/>
  <c r="Z278" i="2"/>
  <c r="AX260" i="2"/>
  <c r="BJ274" i="2"/>
  <c r="CG274" i="2"/>
  <c r="CN288" i="2"/>
  <c r="Y264" i="2"/>
  <c r="AS289" i="2"/>
  <c r="AM253" i="2"/>
  <c r="T250" i="2"/>
  <c r="BK282" i="2"/>
  <c r="AB285" i="2"/>
  <c r="CA242" i="2"/>
  <c r="AI256" i="2"/>
  <c r="AB270" i="2"/>
  <c r="BR289" i="2"/>
  <c r="CB284" i="2"/>
  <c r="BQ283" i="2"/>
  <c r="AG282" i="2"/>
  <c r="V266" i="2"/>
  <c r="CL269" i="2"/>
  <c r="AK238" i="2"/>
  <c r="AT254" i="2"/>
  <c r="AX264" i="2"/>
  <c r="BT279" i="2"/>
  <c r="BD287" i="2"/>
  <c r="AX240" i="2"/>
  <c r="K276" i="2"/>
  <c r="AN256" i="2"/>
  <c r="BS253" i="2"/>
  <c r="AS247" i="2"/>
  <c r="T261" i="2"/>
  <c r="CQ259" i="2"/>
  <c r="BB254" i="2"/>
  <c r="CC286" i="2"/>
  <c r="AY273" i="2"/>
  <c r="CE249" i="2"/>
  <c r="BF285" i="2"/>
  <c r="U269" i="2"/>
  <c r="M242" i="2"/>
  <c r="AO260" i="2"/>
  <c r="S265" i="2"/>
  <c r="AX251" i="2"/>
  <c r="BG280" i="2"/>
  <c r="CE275" i="2"/>
  <c r="BR267" i="2"/>
  <c r="AA265" i="2"/>
  <c r="K236" i="2"/>
  <c r="I247" i="2"/>
  <c r="U292" i="2"/>
  <c r="I284" i="2"/>
  <c r="AC251" i="2"/>
  <c r="L276" i="2"/>
  <c r="AY265" i="2"/>
  <c r="BO236" i="2"/>
  <c r="AA251" i="2"/>
  <c r="AB258" i="2"/>
  <c r="O236" i="2"/>
  <c r="BM247" i="2"/>
  <c r="AB244" i="2"/>
  <c r="AT283" i="2"/>
  <c r="AH282" i="2"/>
  <c r="AI265" i="2"/>
  <c r="G279" i="2"/>
  <c r="EZ279" i="2" s="1"/>
  <c r="BU238" i="2"/>
  <c r="AX286" i="2"/>
  <c r="BM272" i="2"/>
  <c r="BP246" i="2"/>
  <c r="BZ275" i="2"/>
  <c r="BU279" i="2"/>
  <c r="X288" i="2"/>
  <c r="BR259" i="2"/>
  <c r="P244" i="2"/>
  <c r="BB251" i="2"/>
  <c r="CJ247" i="2"/>
  <c r="CN259" i="2"/>
  <c r="AV273" i="2"/>
  <c r="AD280" i="2"/>
  <c r="BU243" i="2"/>
  <c r="BY238" i="2"/>
  <c r="BG289" i="2"/>
  <c r="DA289" i="2" s="1"/>
  <c r="BJ240" i="2"/>
  <c r="DD240" i="2" s="1"/>
  <c r="CF260" i="2"/>
  <c r="AU292" i="2"/>
  <c r="AR281" i="2"/>
  <c r="AK289" i="2"/>
  <c r="AP281" i="2"/>
  <c r="CH236" i="2"/>
  <c r="BC277" i="2"/>
  <c r="CW277" i="2" s="1"/>
  <c r="BO270" i="2"/>
  <c r="Y237" i="2"/>
  <c r="AI284" i="2"/>
  <c r="W276" i="2"/>
  <c r="P262" i="2"/>
  <c r="X255" i="2"/>
  <c r="BD250" i="2"/>
  <c r="CX250" i="2" s="1"/>
  <c r="CN240" i="2"/>
  <c r="BK240" i="2"/>
  <c r="AM243" i="2"/>
  <c r="AH259" i="2"/>
  <c r="BZ277" i="2"/>
  <c r="BW255" i="2"/>
  <c r="CI292" i="2"/>
  <c r="AE237" i="2"/>
  <c r="CR245" i="2"/>
  <c r="BU290" i="2"/>
  <c r="BJ285" i="2"/>
  <c r="AQ257" i="2"/>
  <c r="AK264" i="2"/>
  <c r="BP279" i="2"/>
  <c r="AT288" i="2"/>
  <c r="BQ269" i="2"/>
  <c r="CM277" i="2"/>
  <c r="AW258" i="2"/>
  <c r="CK242" i="2"/>
  <c r="BL288" i="2"/>
  <c r="BS245" i="2"/>
  <c r="K263" i="2"/>
  <c r="BR263" i="2"/>
  <c r="P261" i="2"/>
  <c r="BL290" i="2"/>
  <c r="O269" i="2"/>
  <c r="K253" i="2"/>
  <c r="AZ267" i="2"/>
  <c r="J269" i="2"/>
  <c r="CN282" i="2"/>
  <c r="R249" i="2"/>
  <c r="AT276" i="2"/>
  <c r="AA287" i="2"/>
  <c r="CI277" i="2"/>
  <c r="CS291" i="2"/>
  <c r="CR253" i="2"/>
  <c r="BL269" i="2"/>
  <c r="AQ265" i="2"/>
  <c r="BM260" i="2"/>
  <c r="AZ275" i="2"/>
  <c r="AT289" i="2"/>
  <c r="CJ245" i="2"/>
  <c r="BT237" i="2"/>
  <c r="CC275" i="2"/>
  <c r="BX276" i="2"/>
  <c r="BL275" i="2"/>
  <c r="BZ272" i="2"/>
  <c r="AM252" i="2"/>
  <c r="CI249" i="2"/>
  <c r="BX247" i="2"/>
  <c r="BW246" i="2"/>
  <c r="AI289" i="2"/>
  <c r="R277" i="2"/>
  <c r="U245" i="2"/>
  <c r="AJ252" i="2"/>
  <c r="CT291" i="2"/>
  <c r="CJ284" i="2"/>
  <c r="CN262" i="2"/>
  <c r="AD270" i="2"/>
  <c r="AS259" i="2"/>
  <c r="Y267" i="2"/>
  <c r="CB281" i="2"/>
  <c r="CC264" i="2"/>
  <c r="CS265" i="2"/>
  <c r="CI242" i="2"/>
  <c r="AC286" i="2"/>
  <c r="AS283" i="2"/>
  <c r="AZ274" i="2"/>
  <c r="CF272" i="2"/>
  <c r="BQ249" i="2"/>
  <c r="BQ247" i="2"/>
  <c r="AG279" i="2"/>
  <c r="CD247" i="2"/>
  <c r="AV268" i="2"/>
  <c r="CA265" i="2"/>
  <c r="BF282" i="2"/>
  <c r="CZ282" i="2" s="1"/>
  <c r="AM273" i="2"/>
  <c r="BU253" i="2"/>
  <c r="O252" i="2"/>
  <c r="CC245" i="2"/>
  <c r="L273" i="2"/>
  <c r="AO253" i="2"/>
  <c r="X243" i="2"/>
  <c r="BI241" i="2"/>
  <c r="CT260" i="2"/>
  <c r="AH265" i="2"/>
  <c r="BT274" i="2"/>
  <c r="CB272" i="2"/>
  <c r="BP265" i="2"/>
  <c r="BK279" i="2"/>
  <c r="AM283" i="2"/>
  <c r="AW252" i="2"/>
  <c r="BE274" i="2"/>
  <c r="H266" i="2"/>
  <c r="AL278" i="2"/>
  <c r="CP251" i="2"/>
  <c r="BL285" i="2"/>
  <c r="BF276" i="2"/>
  <c r="CO276" i="2"/>
  <c r="AH257" i="2"/>
  <c r="AL277" i="2"/>
  <c r="CP278" i="2"/>
  <c r="BE280" i="2"/>
  <c r="AZ251" i="2"/>
  <c r="T267" i="2"/>
  <c r="BN261" i="2"/>
  <c r="CS285" i="2"/>
  <c r="AW292" i="2"/>
  <c r="BS255" i="2"/>
  <c r="CT278" i="2"/>
  <c r="K274" i="2"/>
  <c r="BX261" i="2"/>
  <c r="AJ241" i="2"/>
  <c r="AI279" i="2"/>
  <c r="CC246" i="2"/>
  <c r="AQ256" i="2"/>
  <c r="BB285" i="2"/>
  <c r="Y284" i="2"/>
  <c r="N290" i="2"/>
  <c r="P243" i="2"/>
  <c r="BW265" i="2"/>
  <c r="K271" i="2"/>
  <c r="AO248" i="2"/>
  <c r="X273" i="2"/>
  <c r="T242" i="2"/>
  <c r="BY272" i="2"/>
  <c r="S239" i="2"/>
  <c r="AY283" i="2"/>
  <c r="CE263" i="2"/>
  <c r="CI250" i="2"/>
  <c r="H291" i="2"/>
  <c r="BO272" i="2"/>
  <c r="AP271" i="2"/>
  <c r="BN267" i="2"/>
  <c r="AD281" i="2"/>
  <c r="AS258" i="2"/>
  <c r="BK280" i="2"/>
  <c r="M262" i="2"/>
  <c r="AK245" i="2"/>
  <c r="W253" i="2"/>
  <c r="BX274" i="2"/>
  <c r="G250" i="2"/>
  <c r="EZ250" i="2" s="1"/>
  <c r="BV265" i="2"/>
  <c r="BV264" i="2"/>
  <c r="BI277" i="2"/>
  <c r="DC277" i="2" s="1"/>
  <c r="N279" i="2"/>
  <c r="CS239" i="2"/>
  <c r="BI281" i="2"/>
  <c r="BV252" i="2"/>
  <c r="AQ280" i="2"/>
  <c r="BJ275" i="2"/>
  <c r="AH278" i="2"/>
  <c r="AU249" i="2"/>
  <c r="AY278" i="2"/>
  <c r="CQ275" i="2"/>
  <c r="AB288" i="2"/>
  <c r="BY247" i="2"/>
  <c r="BQ281" i="2"/>
  <c r="AS251" i="2"/>
  <c r="AN252" i="2"/>
  <c r="CE237" i="2"/>
  <c r="G260" i="2"/>
  <c r="EZ260" i="2" s="1"/>
  <c r="BI270" i="2"/>
  <c r="AK273" i="2"/>
  <c r="AR249" i="2"/>
  <c r="U258" i="2"/>
  <c r="AP260" i="2"/>
  <c r="BL284" i="2"/>
  <c r="U285" i="2"/>
  <c r="P254" i="2"/>
  <c r="BI248" i="2"/>
  <c r="BA285" i="2"/>
  <c r="AZ273" i="2"/>
  <c r="X239" i="2"/>
  <c r="J236" i="2"/>
  <c r="CC267" i="2"/>
  <c r="H243" i="2"/>
  <c r="BA291" i="2"/>
  <c r="AR270" i="2"/>
  <c r="BA283" i="2"/>
  <c r="AN249" i="2"/>
  <c r="BT260" i="2"/>
  <c r="BT266" i="2"/>
  <c r="CN271" i="2"/>
  <c r="U254" i="2"/>
  <c r="AO289" i="2"/>
  <c r="L253" i="2"/>
  <c r="BQ263" i="2"/>
  <c r="BU260" i="2"/>
  <c r="CT281" i="2"/>
  <c r="S281" i="2"/>
  <c r="CP288" i="2"/>
  <c r="CJ264" i="2"/>
  <c r="J275" i="2"/>
  <c r="AW287" i="2"/>
  <c r="BB250" i="2"/>
  <c r="H236" i="2"/>
  <c r="CO249" i="2"/>
  <c r="AS264" i="2"/>
  <c r="AA279" i="2"/>
  <c r="AT261" i="2"/>
  <c r="BH262" i="2"/>
  <c r="DB262" i="2" s="1"/>
  <c r="BD288" i="2"/>
  <c r="CJ288" i="2"/>
  <c r="BN260" i="2"/>
  <c r="AF274" i="2"/>
  <c r="AT279" i="2"/>
  <c r="CE271" i="2"/>
  <c r="BR260" i="2"/>
  <c r="BB246" i="2"/>
  <c r="BI245" i="2"/>
  <c r="CH281" i="2"/>
  <c r="CO278" i="2"/>
  <c r="AQ284" i="2"/>
  <c r="CL276" i="2"/>
  <c r="CI290" i="2"/>
  <c r="CO250" i="2"/>
  <c r="BY269" i="2"/>
  <c r="AS274" i="2"/>
  <c r="AF250" i="2"/>
  <c r="BE256" i="2"/>
  <c r="CY256" i="2" s="1"/>
  <c r="R285" i="2"/>
  <c r="CC272" i="2"/>
  <c r="CA245" i="2"/>
  <c r="BW284" i="2"/>
  <c r="AC252" i="2"/>
  <c r="CP272" i="2"/>
  <c r="BD271" i="2"/>
  <c r="CX271" i="2" s="1"/>
  <c r="AR255" i="2"/>
  <c r="BR272" i="2"/>
  <c r="J277" i="2"/>
  <c r="AM244" i="2"/>
  <c r="S284" i="2"/>
  <c r="CE239" i="2"/>
  <c r="AA248" i="2"/>
  <c r="T257" i="2"/>
  <c r="AE245" i="2"/>
  <c r="CK259" i="2"/>
  <c r="AY248" i="2"/>
  <c r="K237" i="2"/>
  <c r="BH273" i="2"/>
  <c r="W270" i="2"/>
  <c r="AA289" i="2"/>
  <c r="AD251" i="2"/>
  <c r="T251" i="2"/>
  <c r="L255" i="2"/>
  <c r="CP240" i="2"/>
  <c r="BL246" i="2"/>
  <c r="R290" i="2"/>
  <c r="BQ284" i="2"/>
  <c r="BC248" i="2"/>
  <c r="CW248" i="2" s="1"/>
  <c r="BK267" i="2"/>
  <c r="CO271" i="2"/>
  <c r="G240" i="2"/>
  <c r="EZ240" i="2" s="1"/>
  <c r="X242" i="2"/>
  <c r="AV238" i="2"/>
  <c r="AW262" i="2"/>
  <c r="CQ257" i="2"/>
  <c r="AZ256" i="2"/>
  <c r="AB282" i="2"/>
  <c r="H278" i="2"/>
  <c r="H259" i="2"/>
  <c r="BX268" i="2"/>
  <c r="AZ268" i="2"/>
  <c r="AU267" i="2"/>
  <c r="G289" i="2"/>
  <c r="EZ289" i="2" s="1"/>
  <c r="AW284" i="2"/>
  <c r="AR259" i="2"/>
  <c r="S271" i="2"/>
  <c r="AV254" i="2"/>
  <c r="T256" i="2"/>
  <c r="BI266" i="2"/>
  <c r="AL253" i="2"/>
  <c r="AW266" i="2"/>
  <c r="CK267" i="2"/>
  <c r="Z250" i="2"/>
  <c r="AV245" i="2"/>
  <c r="H276" i="2"/>
  <c r="G262" i="2"/>
  <c r="EZ262" i="2" s="1"/>
  <c r="BJ263" i="2"/>
  <c r="AT292" i="2"/>
  <c r="Z255" i="2"/>
  <c r="AZ287" i="2"/>
  <c r="AH270" i="2"/>
  <c r="CP280" i="2"/>
  <c r="AJ269" i="2"/>
  <c r="AJ264" i="2"/>
  <c r="H252" i="2"/>
  <c r="AR257" i="2"/>
  <c r="W282" i="2"/>
  <c r="AV272" i="2"/>
  <c r="L244" i="2"/>
  <c r="CK280" i="2"/>
  <c r="CO274" i="2"/>
  <c r="N249" i="2"/>
  <c r="R281" i="2"/>
  <c r="J286" i="2"/>
  <c r="BL272" i="2"/>
  <c r="CP269" i="2"/>
  <c r="CM286" i="2"/>
  <c r="BK247" i="2"/>
  <c r="CA263" i="2"/>
  <c r="CD245" i="2"/>
  <c r="BB284" i="2"/>
  <c r="CV284" i="2" s="1"/>
  <c r="AL254" i="2"/>
  <c r="BL249" i="2"/>
  <c r="X282" i="2"/>
  <c r="R279" i="2"/>
  <c r="AK247" i="2"/>
  <c r="BB261" i="2"/>
  <c r="CV261" i="2" s="1"/>
  <c r="Z273" i="2"/>
  <c r="R239" i="2"/>
  <c r="AI255" i="2"/>
  <c r="Y238" i="2"/>
  <c r="BU285" i="2"/>
  <c r="AN285" i="2"/>
  <c r="BJ280" i="2"/>
  <c r="DD280" i="2" s="1"/>
  <c r="CA275" i="2"/>
  <c r="CM275" i="2"/>
  <c r="Z259" i="2"/>
  <c r="CM245" i="2"/>
  <c r="CL286" i="2"/>
  <c r="CG284" i="2"/>
  <c r="P273" i="2"/>
  <c r="CI265" i="2"/>
  <c r="BZ238" i="2"/>
  <c r="BN276" i="2"/>
  <c r="BT241" i="2"/>
  <c r="N288" i="2"/>
  <c r="AC245" i="2"/>
  <c r="BC263" i="2"/>
  <c r="AH268" i="2"/>
  <c r="AC290" i="2"/>
  <c r="BY263" i="2"/>
  <c r="CK283" i="2"/>
  <c r="BW267" i="2"/>
  <c r="BQ264" i="2"/>
  <c r="N283" i="2"/>
  <c r="CE265" i="2"/>
  <c r="BP278" i="2"/>
  <c r="BX264" i="2"/>
  <c r="CR239" i="2"/>
  <c r="BU276" i="2"/>
  <c r="CE242" i="2"/>
  <c r="S277" i="2"/>
  <c r="AV249" i="2"/>
  <c r="BA236" i="2"/>
  <c r="AX239" i="2"/>
  <c r="BV286" i="2"/>
  <c r="CD252" i="2"/>
  <c r="BZ242" i="2"/>
  <c r="Z249" i="2"/>
  <c r="CK271" i="2"/>
  <c r="BA264" i="2"/>
  <c r="BH250" i="2"/>
  <c r="DB250" i="2" s="1"/>
  <c r="BV266" i="2"/>
  <c r="BB236" i="2"/>
  <c r="Y261" i="2"/>
  <c r="I291" i="2"/>
  <c r="H258" i="2"/>
  <c r="AU280" i="2"/>
  <c r="BR271" i="2"/>
  <c r="BZ267" i="2"/>
  <c r="I261" i="2"/>
  <c r="O253" i="2"/>
  <c r="AK279" i="2"/>
  <c r="BZ239" i="2"/>
  <c r="CM284" i="2"/>
  <c r="J280" i="2"/>
  <c r="AV287" i="2"/>
  <c r="BU275" i="2"/>
  <c r="BM245" i="2"/>
  <c r="AD249" i="2"/>
  <c r="O257" i="2"/>
  <c r="CL250" i="2"/>
  <c r="BO247" i="2"/>
  <c r="BT282" i="2"/>
  <c r="AE244" i="2"/>
  <c r="L252" i="2"/>
  <c r="BZ274" i="2"/>
  <c r="BF266" i="2"/>
  <c r="L278" i="2"/>
  <c r="CL264" i="2"/>
  <c r="BM274" i="2"/>
  <c r="AA290" i="2"/>
  <c r="BD276" i="2"/>
  <c r="AQ247" i="2"/>
  <c r="AN274" i="2"/>
  <c r="BM240" i="2"/>
  <c r="G280" i="2"/>
  <c r="EZ280" i="2" s="1"/>
  <c r="CB236" i="2"/>
  <c r="AO242" i="2"/>
  <c r="AA254" i="2"/>
  <c r="O241" i="2"/>
  <c r="AY249" i="2"/>
  <c r="CA283" i="2"/>
  <c r="AJ240" i="2"/>
  <c r="BJ252" i="2"/>
  <c r="DD252" i="2" s="1"/>
  <c r="G282" i="2"/>
  <c r="EZ282" i="2" s="1"/>
  <c r="AC276" i="2"/>
  <c r="BJ264" i="2"/>
  <c r="BA270" i="2"/>
  <c r="J240" i="2"/>
  <c r="AK239" i="2"/>
  <c r="CY288" i="2" l="1"/>
  <c r="DD274" i="2"/>
  <c r="CZ237" i="2"/>
  <c r="DB251" i="2"/>
  <c r="DB273" i="2"/>
  <c r="DC242" i="2"/>
  <c r="DD285" i="2"/>
  <c r="CX266" i="2"/>
  <c r="CW255" i="2"/>
  <c r="DC287" i="2"/>
  <c r="DB254" i="2"/>
  <c r="DA274" i="2"/>
  <c r="CY254" i="2"/>
  <c r="DD256" i="2"/>
  <c r="DD289" i="2"/>
  <c r="CY286" i="2"/>
  <c r="DC285" i="2"/>
  <c r="DD287" i="2"/>
  <c r="CY240" i="2"/>
  <c r="CX270" i="2"/>
  <c r="CZ269" i="2"/>
  <c r="CV239" i="2"/>
  <c r="CY291" i="2"/>
  <c r="CY280" i="2"/>
  <c r="CV273" i="2"/>
  <c r="CV250" i="2"/>
  <c r="CZ285" i="2"/>
  <c r="CX264" i="2"/>
  <c r="DB253" i="2"/>
  <c r="CV237" i="2"/>
  <c r="DB256" i="2"/>
  <c r="DC274" i="2"/>
  <c r="CW250" i="2"/>
  <c r="CZ258" i="2"/>
  <c r="DD241" i="2"/>
  <c r="DD264" i="2"/>
  <c r="CY246" i="2"/>
  <c r="DD272" i="2"/>
  <c r="DD275" i="2"/>
  <c r="CW281" i="2"/>
  <c r="DB244" i="2"/>
  <c r="DB252" i="2"/>
  <c r="DB271" i="2"/>
  <c r="CV271" i="2"/>
  <c r="DA244" i="2"/>
  <c r="CZ262" i="2"/>
  <c r="DD263" i="2"/>
  <c r="DC266" i="2"/>
  <c r="CX241" i="2"/>
  <c r="CX247" i="2"/>
  <c r="DC290" i="2"/>
  <c r="CZ277" i="2"/>
  <c r="DB246" i="2"/>
  <c r="DA253" i="2"/>
  <c r="DB287" i="2"/>
  <c r="DC270" i="2"/>
  <c r="CX276" i="2"/>
  <c r="CX287" i="2"/>
  <c r="DC265" i="2"/>
  <c r="CV269" i="2"/>
  <c r="CW288" i="2"/>
  <c r="CZ257" i="2"/>
  <c r="CY282" i="2"/>
  <c r="CX292" i="2"/>
  <c r="CZ264" i="2"/>
  <c r="CX245" i="2"/>
  <c r="CY292" i="2"/>
  <c r="DA237" i="2"/>
  <c r="CZ260" i="2"/>
  <c r="CV251" i="2"/>
  <c r="CW292" i="2"/>
  <c r="CW237" i="2"/>
  <c r="DD238" i="2"/>
  <c r="DB260" i="2"/>
  <c r="CZ261" i="2"/>
  <c r="CW279" i="2"/>
  <c r="DD239" i="2"/>
  <c r="CZ274" i="2"/>
  <c r="DA288" i="2"/>
  <c r="DD255" i="2"/>
  <c r="DC289" i="2"/>
  <c r="DA277" i="2"/>
  <c r="DA248" i="2"/>
  <c r="DA280" i="2"/>
  <c r="DB257" i="2"/>
  <c r="CY262" i="2"/>
  <c r="CZ249" i="2"/>
  <c r="CY259" i="2"/>
  <c r="CX253" i="2"/>
  <c r="CW272" i="2"/>
  <c r="CV254" i="2"/>
  <c r="CZ250" i="2"/>
  <c r="CY267" i="2"/>
  <c r="CX239" i="2"/>
  <c r="CW276" i="2"/>
  <c r="DC283" i="2"/>
  <c r="E7902" i="1"/>
  <c r="C7903" i="1"/>
  <c r="DA236" i="2"/>
  <c r="CZ287" i="2"/>
  <c r="DB277" i="2"/>
  <c r="CZ276" i="2"/>
  <c r="DC244" i="2"/>
  <c r="DB259" i="2"/>
  <c r="DA243" i="2"/>
  <c r="DB274" i="2"/>
  <c r="DD281" i="2"/>
  <c r="DC291" i="2"/>
  <c r="CV285" i="2"/>
  <c r="DA287" i="2"/>
  <c r="CZ270" i="2"/>
  <c r="DA260" i="2"/>
  <c r="DB286" i="2"/>
  <c r="DD259" i="2"/>
  <c r="CZ275" i="2"/>
  <c r="EZ242" i="2"/>
  <c r="EZ290" i="2"/>
  <c r="DB242" i="2"/>
  <c r="CW290" i="2"/>
  <c r="DC239" i="2"/>
  <c r="CV266" i="2"/>
  <c r="CY251" i="2"/>
  <c r="CW266" i="2"/>
  <c r="DA238" i="2"/>
  <c r="DB269" i="2"/>
  <c r="CW267" i="2"/>
  <c r="DD245" i="2"/>
  <c r="CX240" i="2"/>
  <c r="CY253" i="2"/>
  <c r="DD269" i="2"/>
  <c r="DA239" i="2"/>
  <c r="DA263" i="2"/>
  <c r="CW282" i="2"/>
  <c r="DC241" i="2"/>
  <c r="DD262" i="2"/>
  <c r="CX248" i="2"/>
  <c r="CX274" i="2"/>
  <c r="CV282" i="2"/>
  <c r="DD250" i="2"/>
  <c r="CY261" i="2"/>
  <c r="DD257" i="2"/>
  <c r="DB241" i="2"/>
  <c r="CW245" i="2"/>
  <c r="DB263" i="2"/>
  <c r="DD292" i="2"/>
  <c r="CW274" i="2"/>
  <c r="DD266" i="2"/>
  <c r="CY249" i="2"/>
  <c r="DD243" i="2"/>
  <c r="DC245" i="2"/>
  <c r="CY278" i="2"/>
  <c r="CY274" i="2"/>
  <c r="DA240" i="2"/>
  <c r="DA286" i="2"/>
  <c r="CY264" i="2"/>
  <c r="CV246" i="2"/>
  <c r="CZ242" i="2"/>
  <c r="DC261" i="2"/>
  <c r="CV245" i="2"/>
  <c r="DA276" i="2"/>
  <c r="CY263" i="2"/>
  <c r="CW254" i="2"/>
  <c r="CY268" i="2"/>
  <c r="DC281" i="2"/>
  <c r="CV252" i="2"/>
  <c r="CZ265" i="2"/>
  <c r="CZ267" i="2"/>
  <c r="CV283" i="2"/>
  <c r="DD261" i="2"/>
  <c r="CW242" i="2"/>
  <c r="DA269" i="2"/>
  <c r="DA245" i="2"/>
  <c r="CZ263" i="2"/>
  <c r="CV240" i="2"/>
  <c r="DA256" i="2"/>
  <c r="DB265" i="2"/>
  <c r="CZ286" i="2"/>
  <c r="CZ236" i="2"/>
  <c r="CV265" i="2"/>
  <c r="CY265" i="2"/>
  <c r="DC255" i="2"/>
  <c r="CW269" i="2"/>
  <c r="DC276" i="2"/>
  <c r="CX251" i="2"/>
  <c r="DB267" i="2"/>
  <c r="EZ292" i="2"/>
  <c r="CW286" i="2"/>
  <c r="CZ245" i="2"/>
  <c r="DD278" i="2"/>
  <c r="DC257" i="2"/>
  <c r="DC253" i="2"/>
  <c r="CX280" i="2"/>
  <c r="CW259" i="2"/>
  <c r="CW263" i="2"/>
  <c r="CY245" i="2"/>
  <c r="CY289" i="2"/>
  <c r="CX244" i="2"/>
  <c r="DC252" i="2"/>
  <c r="CX259" i="2"/>
  <c r="CW262" i="2"/>
  <c r="DB290" i="2"/>
  <c r="CX260" i="2"/>
  <c r="CX249" i="2"/>
  <c r="DB285" i="2"/>
  <c r="DC286" i="2"/>
  <c r="DC251" i="2"/>
  <c r="CV253" i="2"/>
  <c r="DA242" i="2"/>
  <c r="DD277" i="2"/>
  <c r="CY290" i="2"/>
  <c r="CV279" i="2"/>
  <c r="DA267" i="2"/>
  <c r="CW246" i="2"/>
  <c r="CZ289" i="2"/>
  <c r="CX246" i="2"/>
  <c r="CZ238" i="2"/>
  <c r="DA282" i="2"/>
  <c r="CV262" i="2"/>
  <c r="DD288" i="2"/>
  <c r="CY275" i="2"/>
  <c r="DB240" i="2"/>
  <c r="CY236" i="2"/>
  <c r="CW284" i="2"/>
  <c r="CZ291" i="2"/>
  <c r="CV263" i="2"/>
  <c r="DD260" i="2"/>
  <c r="CZ290" i="2"/>
  <c r="CV248" i="2"/>
  <c r="DB264" i="2"/>
  <c r="DA265" i="2"/>
  <c r="CX275" i="2"/>
  <c r="CX255" i="2"/>
  <c r="CX262" i="2"/>
  <c r="DC271" i="2"/>
  <c r="CZ281" i="2"/>
  <c r="CY279" i="2"/>
  <c r="CX252" i="2"/>
  <c r="CV264" i="2"/>
  <c r="DA264" i="2"/>
  <c r="CZ273" i="2"/>
  <c r="CX285" i="2"/>
  <c r="CV291" i="2"/>
  <c r="CW264" i="2"/>
  <c r="CW257" i="2"/>
  <c r="CY237" i="2"/>
  <c r="DA292" i="2"/>
  <c r="CX236" i="2"/>
  <c r="CW287" i="2"/>
  <c r="DD267" i="2"/>
  <c r="CZ278" i="2"/>
  <c r="CV278" i="2"/>
  <c r="CY260" i="2"/>
  <c r="CX277" i="2"/>
  <c r="DA258" i="2"/>
  <c r="CY250" i="2"/>
  <c r="DA262" i="2"/>
  <c r="DC236" i="2"/>
  <c r="CX238" i="2"/>
  <c r="DB282" i="2"/>
  <c r="DB243" i="2"/>
  <c r="DC273" i="2"/>
  <c r="DA261" i="2"/>
  <c r="DD282" i="2"/>
  <c r="DC275" i="2"/>
  <c r="CZ255" i="2"/>
  <c r="DB236" i="2"/>
  <c r="DB283" i="2"/>
  <c r="CZ248" i="2"/>
  <c r="CX281" i="2"/>
  <c r="DD236" i="2"/>
  <c r="CY270" i="2"/>
  <c r="DA283" i="2"/>
  <c r="CY243" i="2"/>
  <c r="CY276" i="2"/>
  <c r="DC248" i="2"/>
  <c r="DA270" i="2"/>
  <c r="CY272" i="2"/>
  <c r="DD244" i="2"/>
  <c r="DD265" i="2"/>
  <c r="DD279" i="2"/>
  <c r="DC243" i="2"/>
  <c r="DC267" i="2"/>
  <c r="DD273" i="2"/>
  <c r="CY255" i="2"/>
  <c r="CZ280" i="2"/>
  <c r="CV259" i="2"/>
  <c r="CV274" i="2"/>
  <c r="CX257" i="2"/>
  <c r="CW253" i="2"/>
  <c r="DA266" i="2"/>
  <c r="CY273" i="2"/>
  <c r="CW240" i="2"/>
  <c r="DA247" i="2"/>
  <c r="DB291" i="2"/>
  <c r="CW251" i="2"/>
  <c r="DA246" i="2"/>
  <c r="DD253" i="2"/>
  <c r="DB238" i="2"/>
  <c r="CV272" i="2"/>
  <c r="CY242" i="2"/>
  <c r="CZ243" i="2"/>
  <c r="DA250" i="2"/>
  <c r="CW252" i="2"/>
  <c r="DC272" i="2"/>
  <c r="CZ252" i="2"/>
  <c r="DB245" i="2"/>
  <c r="CV258" i="2"/>
  <c r="CY239" i="2"/>
  <c r="CX267" i="2"/>
  <c r="DD271" i="2"/>
  <c r="DB284" i="2"/>
  <c r="DD276" i="2"/>
  <c r="DC259" i="2"/>
  <c r="DA241" i="2"/>
  <c r="CW289" i="2"/>
  <c r="DA259" i="2"/>
  <c r="DB237" i="2"/>
  <c r="CX283" i="2"/>
  <c r="CX291" i="2"/>
  <c r="CX237" i="2"/>
  <c r="CV270" i="2"/>
  <c r="DC258" i="2"/>
  <c r="DC256" i="2"/>
  <c r="DD246" i="2"/>
  <c r="DD290" i="2"/>
  <c r="CZ279" i="2"/>
  <c r="CV277" i="2"/>
  <c r="DC268" i="2"/>
  <c r="CW244" i="2"/>
  <c r="DD284" i="2"/>
  <c r="DB278" i="2"/>
  <c r="DC269" i="2"/>
  <c r="DB255" i="2"/>
  <c r="DC249" i="2"/>
  <c r="DA272" i="2"/>
  <c r="CV241" i="2"/>
  <c r="CV244" i="2"/>
  <c r="DB239" i="2"/>
  <c r="CZ253" i="2"/>
  <c r="DB279" i="2"/>
  <c r="DD237" i="2"/>
  <c r="CV255" i="2"/>
  <c r="DA284" i="2"/>
  <c r="DD270" i="2"/>
  <c r="CX261" i="2"/>
  <c r="CY258" i="2"/>
  <c r="DD242" i="2"/>
  <c r="DB281" i="2"/>
  <c r="DD254" i="2"/>
  <c r="CW291" i="2"/>
  <c r="CX288" i="2"/>
  <c r="DB292" i="2"/>
  <c r="DD283" i="2"/>
  <c r="DB249" i="2"/>
  <c r="DD247" i="2"/>
  <c r="DC282" i="2"/>
  <c r="CW273" i="2"/>
  <c r="CX258" i="2"/>
  <c r="CW261" i="2"/>
  <c r="CW260" i="2"/>
  <c r="CV257" i="2"/>
  <c r="DA271" i="2"/>
  <c r="CY257" i="2"/>
  <c r="CX290" i="2"/>
  <c r="CX282" i="2"/>
  <c r="CY281" i="2"/>
  <c r="CV276" i="2"/>
  <c r="CW247" i="2"/>
  <c r="DD286" i="2"/>
  <c r="CY238" i="2"/>
  <c r="CV256" i="2"/>
  <c r="CZ271" i="2"/>
  <c r="CY244" i="2"/>
  <c r="DC240" i="2"/>
  <c r="DB266" i="2"/>
  <c r="DC246" i="2"/>
  <c r="DA268" i="2"/>
  <c r="CZ284" i="2"/>
  <c r="CV260" i="2"/>
  <c r="CV281" i="2"/>
  <c r="CX269" i="2"/>
  <c r="DC238" i="2"/>
  <c r="CX263" i="2"/>
  <c r="CW270" i="2"/>
  <c r="CX289" i="2"/>
  <c r="CV242" i="2"/>
  <c r="DD248" i="2"/>
  <c r="CZ244" i="2"/>
  <c r="CW249" i="2"/>
  <c r="DB272" i="2"/>
  <c r="CY247" i="2"/>
  <c r="CV268" i="2"/>
  <c r="CX268" i="2"/>
  <c r="DD291" i="2"/>
  <c r="DA249" i="2"/>
  <c r="DA275" i="2"/>
  <c r="CW285" i="2"/>
  <c r="DC288" i="2"/>
  <c r="DB276" i="2"/>
  <c r="CV292" i="2"/>
  <c r="CW258" i="2"/>
  <c r="DA257" i="2"/>
  <c r="CY277" i="2"/>
  <c r="CW256" i="2"/>
  <c r="DC247" i="2"/>
  <c r="CX273" i="2"/>
  <c r="CZ256" i="2"/>
  <c r="CV247" i="2"/>
  <c r="DD249" i="2"/>
  <c r="CX286" i="2"/>
  <c r="CW241" i="2"/>
  <c r="CY269" i="2"/>
  <c r="CZ246" i="2"/>
  <c r="DB288" i="2"/>
  <c r="CV243" i="2"/>
  <c r="DB268" i="2"/>
  <c r="CZ266" i="2"/>
  <c r="CV236" i="2"/>
  <c r="CX279" i="2"/>
  <c r="DC264" i="2"/>
  <c r="CY271" i="2"/>
  <c r="CX284" i="2"/>
  <c r="CW243" i="2"/>
  <c r="CV280" i="2"/>
  <c r="CX256" i="2"/>
  <c r="DA291" i="2"/>
  <c r="CV238" i="2"/>
  <c r="CW275" i="2"/>
  <c r="DB275" i="2"/>
  <c r="CW236" i="2"/>
  <c r="CZ254" i="2"/>
  <c r="CV289" i="2"/>
  <c r="CV288" i="2"/>
  <c r="DC262" i="2"/>
  <c r="DA281" i="2"/>
  <c r="DC254" i="2"/>
  <c r="CY248" i="2"/>
  <c r="DB248" i="2"/>
  <c r="C7904" i="1" l="1"/>
  <c r="E7903" i="1"/>
  <c r="C7905" i="1" l="1"/>
  <c r="E7904" i="1"/>
  <c r="E7905" i="1" l="1"/>
  <c r="C7906" i="1"/>
  <c r="C7907" i="1" l="1"/>
  <c r="E7906" i="1"/>
  <c r="C7908" i="1" l="1"/>
  <c r="E7907" i="1"/>
  <c r="E7908" i="1" l="1"/>
  <c r="C7909" i="1"/>
  <c r="E7909" i="1" l="1"/>
  <c r="C7910" i="1"/>
  <c r="E7910" i="1" l="1"/>
  <c r="C7911" i="1"/>
  <c r="E7911" i="1" l="1"/>
  <c r="C7912" i="1"/>
  <c r="E7912" i="1" l="1"/>
  <c r="C7913" i="1"/>
  <c r="E7913" i="1" l="1"/>
  <c r="C7914" i="1"/>
  <c r="C7915" i="1" l="1"/>
  <c r="E7914" i="1"/>
  <c r="C7916" i="1" l="1"/>
  <c r="E7915" i="1"/>
  <c r="C7917" i="1" l="1"/>
  <c r="E7916" i="1"/>
  <c r="C7918" i="1" l="1"/>
  <c r="E7917" i="1"/>
  <c r="E7918" i="1" l="1"/>
  <c r="C7919" i="1"/>
  <c r="C7920" i="1" l="1"/>
  <c r="E7919" i="1"/>
  <c r="C7921" i="1" l="1"/>
  <c r="E7920" i="1"/>
  <c r="E7921" i="1" l="1"/>
  <c r="C7922" i="1"/>
  <c r="C7923" i="1" l="1"/>
  <c r="E7922" i="1"/>
  <c r="C7924" i="1" l="1"/>
  <c r="E7923" i="1"/>
  <c r="C7925" i="1" l="1"/>
  <c r="E7924" i="1"/>
  <c r="E7925" i="1" l="1"/>
  <c r="C7926" i="1"/>
  <c r="C7927" i="1" l="1"/>
  <c r="E7926" i="1"/>
  <c r="C7928" i="1" l="1"/>
  <c r="E7927" i="1"/>
  <c r="E7928" i="1" l="1"/>
  <c r="C7929" i="1"/>
  <c r="C7930" i="1" l="1"/>
  <c r="E7929" i="1"/>
  <c r="C7931" i="1" l="1"/>
  <c r="E7930" i="1"/>
  <c r="E7931" i="1" l="1"/>
  <c r="C7932" i="1"/>
  <c r="C7933" i="1" l="1"/>
  <c r="E7932" i="1"/>
  <c r="E7933" i="1" l="1"/>
  <c r="C7934" i="1"/>
  <c r="C7935" i="1" l="1"/>
  <c r="E7934" i="1"/>
  <c r="C7936" i="1" l="1"/>
  <c r="E7935" i="1"/>
  <c r="C7937" i="1" l="1"/>
  <c r="E7936" i="1"/>
  <c r="E7937" i="1" l="1"/>
  <c r="C7938" i="1"/>
  <c r="C7939" i="1" l="1"/>
  <c r="E7938" i="1"/>
  <c r="C7940" i="1" l="1"/>
  <c r="E7939" i="1"/>
  <c r="C7941" i="1" l="1"/>
  <c r="E7940" i="1"/>
  <c r="C7942" i="1" l="1"/>
  <c r="E7941" i="1"/>
  <c r="C7943" i="1" l="1"/>
  <c r="E7942" i="1"/>
  <c r="E7943" i="1" l="1"/>
  <c r="C7944" i="1"/>
  <c r="C7945" i="1" l="1"/>
  <c r="E7944" i="1"/>
  <c r="C7946" i="1" l="1"/>
  <c r="E7945" i="1"/>
  <c r="C7947" i="1" l="1"/>
  <c r="E7946" i="1"/>
  <c r="C7948" i="1" l="1"/>
  <c r="E7947" i="1"/>
  <c r="C7949" i="1" l="1"/>
  <c r="E7948" i="1"/>
  <c r="C7950" i="1" l="1"/>
  <c r="E7949" i="1"/>
  <c r="C7951" i="1" l="1"/>
  <c r="E7950" i="1"/>
  <c r="C7952" i="1" l="1"/>
  <c r="E7951" i="1"/>
  <c r="C7953" i="1" l="1"/>
  <c r="E7952" i="1"/>
  <c r="E7953" i="1" l="1"/>
  <c r="C7954" i="1"/>
  <c r="C7955" i="1" l="1"/>
  <c r="E7954" i="1"/>
  <c r="C7956" i="1" l="1"/>
  <c r="E7955" i="1"/>
  <c r="C7957" i="1" l="1"/>
  <c r="E7956" i="1"/>
  <c r="E7957" i="1" l="1"/>
  <c r="C7958" i="1"/>
  <c r="C7959" i="1" l="1"/>
  <c r="E7958" i="1"/>
  <c r="C7960" i="1" l="1"/>
  <c r="E7959" i="1"/>
  <c r="E7960" i="1" l="1"/>
  <c r="C7961" i="1"/>
  <c r="C7962" i="1" l="1"/>
  <c r="E7961" i="1"/>
  <c r="C7963" i="1" l="1"/>
  <c r="E7962" i="1"/>
  <c r="C7964" i="1" l="1"/>
  <c r="E7963" i="1"/>
  <c r="C7965" i="1" l="1"/>
  <c r="E7964" i="1"/>
  <c r="C7966" i="1" l="1"/>
  <c r="E7965" i="1"/>
  <c r="C7967" i="1" l="1"/>
  <c r="E7966" i="1"/>
  <c r="C7968" i="1" l="1"/>
  <c r="E7967" i="1"/>
  <c r="E7968" i="1" l="1"/>
  <c r="C7969" i="1"/>
  <c r="E7969" i="1" l="1"/>
  <c r="C7970" i="1"/>
  <c r="C7971" i="1" l="1"/>
  <c r="E7970" i="1"/>
  <c r="C7972" i="1" l="1"/>
  <c r="E7971" i="1"/>
  <c r="E7972" i="1" l="1"/>
  <c r="C7973" i="1"/>
  <c r="C7974" i="1" l="1"/>
  <c r="E7973" i="1"/>
  <c r="C7975" i="1" l="1"/>
  <c r="E7974" i="1"/>
  <c r="C7976" i="1" l="1"/>
  <c r="E7975" i="1"/>
  <c r="E7976" i="1" l="1"/>
  <c r="C7977" i="1"/>
  <c r="C7978" i="1" l="1"/>
  <c r="E7977" i="1"/>
  <c r="C7979" i="1" l="1"/>
  <c r="E7978" i="1"/>
  <c r="C7980" i="1" l="1"/>
  <c r="E7979" i="1"/>
  <c r="C7981" i="1" l="1"/>
  <c r="E7980" i="1"/>
  <c r="E7981" i="1" l="1"/>
  <c r="C7982" i="1"/>
  <c r="C7983" i="1" l="1"/>
  <c r="E7982" i="1"/>
  <c r="C7984" i="1" l="1"/>
  <c r="E7983" i="1"/>
  <c r="C7985" i="1" l="1"/>
  <c r="E7984" i="1"/>
  <c r="E7985" i="1" l="1"/>
  <c r="C7986" i="1"/>
  <c r="C7987" i="1" l="1"/>
  <c r="E7986" i="1"/>
  <c r="C7988" i="1" l="1"/>
  <c r="E7987" i="1"/>
  <c r="E7988" i="1" l="1"/>
  <c r="C7989" i="1"/>
  <c r="C7990" i="1" l="1"/>
  <c r="E7989" i="1"/>
  <c r="E7990" i="1" l="1"/>
  <c r="C7991" i="1"/>
  <c r="C7992" i="1" l="1"/>
  <c r="E7991" i="1"/>
  <c r="E7992" i="1" l="1"/>
  <c r="C7993" i="1"/>
  <c r="C7994" i="1" l="1"/>
  <c r="E7993" i="1"/>
  <c r="E7994" i="1" l="1"/>
  <c r="C7995" i="1"/>
  <c r="E7995" i="1" l="1"/>
  <c r="C7996" i="1"/>
  <c r="E7996" i="1" l="1"/>
  <c r="C7997" i="1"/>
  <c r="E7997" i="1" l="1"/>
  <c r="C7998" i="1"/>
  <c r="C7999" i="1" l="1"/>
  <c r="E7998" i="1"/>
  <c r="E7999" i="1" l="1"/>
  <c r="C8000" i="1"/>
  <c r="E8000" i="1" l="1"/>
  <c r="C8001" i="1"/>
  <c r="C8002" i="1" l="1"/>
  <c r="E8001" i="1"/>
  <c r="C8003" i="1" l="1"/>
  <c r="E8002" i="1"/>
  <c r="E8003" i="1" l="1"/>
  <c r="C8004" i="1"/>
  <c r="E8004" i="1" l="1"/>
  <c r="C8005" i="1"/>
  <c r="E8005" i="1" l="1"/>
  <c r="C8006" i="1"/>
  <c r="C8007" i="1" l="1"/>
  <c r="E8006" i="1"/>
  <c r="C8008" i="1" l="1"/>
  <c r="E8007" i="1"/>
  <c r="C8009" i="1" l="1"/>
  <c r="E8008" i="1"/>
  <c r="E8009" i="1" l="1"/>
  <c r="C8010" i="1"/>
  <c r="C8011" i="1" l="1"/>
  <c r="E8010" i="1"/>
  <c r="C8012" i="1" l="1"/>
  <c r="E8011" i="1"/>
  <c r="C8013" i="1" l="1"/>
  <c r="E8012" i="1"/>
  <c r="C8014" i="1" l="1"/>
  <c r="E8013" i="1"/>
  <c r="E8014" i="1" l="1"/>
  <c r="C8015" i="1"/>
  <c r="C8016" i="1" l="1"/>
  <c r="E8015" i="1"/>
  <c r="C8017" i="1" l="1"/>
  <c r="E8016" i="1"/>
  <c r="C8018" i="1" l="1"/>
  <c r="E8017" i="1"/>
  <c r="E8018" i="1" l="1"/>
  <c r="C8019" i="1"/>
  <c r="E8019" i="1" l="1"/>
  <c r="C8020" i="1"/>
  <c r="E8020" i="1" l="1"/>
  <c r="C8021" i="1"/>
  <c r="C8022" i="1" l="1"/>
  <c r="E8021" i="1"/>
  <c r="E8022" i="1" l="1"/>
  <c r="C8023" i="1"/>
  <c r="C8024" i="1" l="1"/>
  <c r="E8023" i="1"/>
  <c r="C8025" i="1" l="1"/>
  <c r="E8024" i="1"/>
  <c r="E8025" i="1" l="1"/>
  <c r="C8026" i="1"/>
  <c r="E8026" i="1" l="1"/>
  <c r="C8027" i="1"/>
  <c r="C8028" i="1" l="1"/>
  <c r="E8027" i="1"/>
  <c r="C8029" i="1" l="1"/>
  <c r="E8028" i="1"/>
  <c r="C8030" i="1" l="1"/>
  <c r="E8029" i="1"/>
  <c r="C8031" i="1" l="1"/>
  <c r="E8030" i="1"/>
  <c r="C8032" i="1" l="1"/>
  <c r="E8031" i="1"/>
  <c r="C8033" i="1" l="1"/>
  <c r="E8032" i="1"/>
  <c r="C8034" i="1" l="1"/>
  <c r="E8033" i="1"/>
  <c r="E8034" i="1" l="1"/>
  <c r="C8035" i="1"/>
  <c r="C8036" i="1" l="1"/>
  <c r="E8035" i="1"/>
  <c r="C8037" i="1" l="1"/>
  <c r="E8036" i="1"/>
  <c r="E8037" i="1" l="1"/>
  <c r="C8038" i="1"/>
  <c r="C8039" i="1" l="1"/>
  <c r="E8038" i="1"/>
  <c r="C8040" i="1" l="1"/>
  <c r="E8039" i="1"/>
  <c r="E8040" i="1" l="1"/>
  <c r="C8041" i="1"/>
  <c r="E8041" i="1" l="1"/>
  <c r="C8042" i="1"/>
  <c r="C8043" i="1" l="1"/>
  <c r="E8042" i="1"/>
  <c r="C8044" i="1" l="1"/>
  <c r="E8043" i="1"/>
  <c r="E8044" i="1" l="1"/>
  <c r="C8045" i="1"/>
  <c r="C8046" i="1" l="1"/>
  <c r="E8045" i="1"/>
  <c r="C8047" i="1" l="1"/>
  <c r="E8046" i="1"/>
  <c r="C8048" i="1" l="1"/>
  <c r="E8047" i="1"/>
  <c r="E8048" i="1" l="1"/>
  <c r="C8049" i="1"/>
  <c r="C8050" i="1" l="1"/>
  <c r="E8049" i="1"/>
  <c r="C8051" i="1" l="1"/>
  <c r="E8050" i="1"/>
  <c r="C8052" i="1" l="1"/>
  <c r="E8051" i="1"/>
  <c r="E8052" i="1" l="1"/>
  <c r="C8053" i="1"/>
  <c r="C8054" i="1" l="1"/>
  <c r="E8053" i="1"/>
  <c r="C8055" i="1" l="1"/>
  <c r="E8054" i="1"/>
  <c r="C8056" i="1" l="1"/>
  <c r="E8055" i="1"/>
  <c r="E8056" i="1" l="1"/>
  <c r="C8057" i="1"/>
  <c r="E8057" i="1" l="1"/>
  <c r="C8058" i="1"/>
  <c r="C8059" i="1" l="1"/>
  <c r="E8058" i="1"/>
  <c r="C8060" i="1" l="1"/>
  <c r="E8059" i="1"/>
  <c r="C8061" i="1" l="1"/>
  <c r="E8060" i="1"/>
  <c r="E8061" i="1" l="1"/>
  <c r="C8062" i="1"/>
  <c r="C8063" i="1" l="1"/>
  <c r="E8062" i="1"/>
  <c r="E8063" i="1" l="1"/>
  <c r="C8064" i="1"/>
  <c r="E8064" i="1" l="1"/>
  <c r="C8065" i="1"/>
  <c r="E8065" i="1" l="1"/>
  <c r="C8066" i="1"/>
  <c r="C8067" i="1" l="1"/>
  <c r="E8066" i="1"/>
  <c r="E8067" i="1" l="1"/>
  <c r="C8068" i="1"/>
  <c r="C8069" i="1" l="1"/>
  <c r="E8068" i="1"/>
  <c r="E8069" i="1" l="1"/>
  <c r="C8070" i="1"/>
  <c r="E8070" i="1" l="1"/>
  <c r="C8071" i="1"/>
  <c r="C8072" i="1" l="1"/>
  <c r="E8071" i="1"/>
  <c r="C8073" i="1" l="1"/>
  <c r="E8072" i="1"/>
  <c r="C8074" i="1" l="1"/>
  <c r="E8073" i="1"/>
  <c r="C8075" i="1" l="1"/>
  <c r="E8074" i="1"/>
  <c r="C8076" i="1" l="1"/>
  <c r="E8075" i="1"/>
  <c r="C8077" i="1" l="1"/>
  <c r="E8076" i="1"/>
  <c r="C8078" i="1" l="1"/>
  <c r="E8077" i="1"/>
  <c r="C8079" i="1" l="1"/>
  <c r="E8078" i="1"/>
  <c r="C8080" i="1" l="1"/>
  <c r="E8079" i="1"/>
  <c r="C8081" i="1" l="1"/>
  <c r="E8080" i="1"/>
  <c r="C8082" i="1" l="1"/>
  <c r="E8081" i="1"/>
  <c r="E8082" i="1" l="1"/>
  <c r="C8083" i="1"/>
  <c r="C8084" i="1" l="1"/>
  <c r="E8083" i="1"/>
  <c r="E8084" i="1" l="1"/>
  <c r="C8085" i="1"/>
  <c r="C8086" i="1" l="1"/>
  <c r="E8085" i="1"/>
  <c r="C8087" i="1" l="1"/>
  <c r="E8086" i="1"/>
  <c r="E8087" i="1" l="1"/>
  <c r="C8088" i="1"/>
  <c r="E8088" i="1" l="1"/>
  <c r="C8089" i="1"/>
  <c r="C8090" i="1" l="1"/>
  <c r="E8089" i="1"/>
  <c r="C8091" i="1" l="1"/>
  <c r="E8090" i="1"/>
  <c r="E8091" i="1" l="1"/>
  <c r="C8092" i="1"/>
  <c r="E8092" i="1" l="1"/>
  <c r="C8093" i="1"/>
  <c r="E8093" i="1" l="1"/>
  <c r="C8094" i="1"/>
  <c r="C8095" i="1" l="1"/>
  <c r="E8094" i="1"/>
  <c r="C8096" i="1" l="1"/>
  <c r="E8095" i="1"/>
  <c r="E8096" i="1" l="1"/>
  <c r="C8097" i="1"/>
  <c r="E8097" i="1" l="1"/>
  <c r="C8098" i="1"/>
  <c r="C8099" i="1" l="1"/>
  <c r="E8098" i="1"/>
  <c r="C8100" i="1" l="1"/>
  <c r="E8099" i="1"/>
  <c r="C8101" i="1" l="1"/>
  <c r="E8100" i="1"/>
  <c r="E8101" i="1" l="1"/>
  <c r="C8102" i="1"/>
  <c r="C8103" i="1" l="1"/>
  <c r="E8102" i="1"/>
  <c r="E8103" i="1" l="1"/>
  <c r="C8104" i="1"/>
  <c r="E8104" i="1" l="1"/>
  <c r="C8105" i="1"/>
  <c r="E8105" i="1" l="1"/>
  <c r="C8106" i="1"/>
  <c r="E8106" i="1" l="1"/>
  <c r="C8107" i="1"/>
  <c r="C8108" i="1" l="1"/>
  <c r="E8107" i="1"/>
  <c r="E8108" i="1" l="1"/>
  <c r="C8109" i="1"/>
  <c r="E8109" i="1" l="1"/>
  <c r="C8110" i="1"/>
  <c r="C8111" i="1" l="1"/>
  <c r="E8110" i="1"/>
  <c r="C8112" i="1" l="1"/>
  <c r="E8111" i="1"/>
  <c r="C8113" i="1" l="1"/>
  <c r="E8112" i="1"/>
  <c r="E8113" i="1" l="1"/>
  <c r="C8114" i="1"/>
  <c r="E8114" i="1" l="1"/>
  <c r="C8115" i="1"/>
  <c r="C8116" i="1" l="1"/>
  <c r="E8115" i="1"/>
  <c r="C8117" i="1" l="1"/>
  <c r="E8116" i="1"/>
  <c r="E8117" i="1" l="1"/>
  <c r="C8118" i="1"/>
  <c r="C8119" i="1" l="1"/>
  <c r="E8118" i="1"/>
  <c r="C8120" i="1" l="1"/>
  <c r="E8119" i="1"/>
  <c r="C8121" i="1" l="1"/>
  <c r="E8120" i="1"/>
  <c r="E8121" i="1" l="1"/>
  <c r="C8122" i="1"/>
  <c r="C8123" i="1" l="1"/>
  <c r="E8122" i="1"/>
  <c r="C8124" i="1" l="1"/>
  <c r="E8123" i="1"/>
  <c r="E8124" i="1" l="1"/>
  <c r="C8125" i="1"/>
  <c r="E8125" i="1" l="1"/>
  <c r="C8126" i="1"/>
  <c r="C8127" i="1" l="1"/>
  <c r="E8126" i="1"/>
  <c r="C8128" i="1" l="1"/>
  <c r="E8127" i="1"/>
  <c r="E8128" i="1" l="1"/>
  <c r="C8129" i="1"/>
  <c r="C8130" i="1" l="1"/>
  <c r="E8129" i="1"/>
  <c r="C8131" i="1" l="1"/>
  <c r="E8130" i="1"/>
  <c r="C8132" i="1" l="1"/>
  <c r="E8131" i="1"/>
  <c r="C8133" i="1" l="1"/>
  <c r="E8132" i="1"/>
  <c r="C8134" i="1" l="1"/>
  <c r="E8133" i="1"/>
  <c r="C8135" i="1" l="1"/>
  <c r="E8134" i="1"/>
  <c r="C8136" i="1" l="1"/>
  <c r="E8135" i="1"/>
  <c r="E8136" i="1" l="1"/>
  <c r="C8137" i="1"/>
  <c r="E8137" i="1" l="1"/>
  <c r="C8138" i="1"/>
  <c r="C8139" i="1" l="1"/>
  <c r="E8138" i="1"/>
  <c r="C8140" i="1" l="1"/>
  <c r="E8139" i="1"/>
  <c r="E8140" i="1" l="1"/>
  <c r="C8141" i="1"/>
  <c r="C8142" i="1" l="1"/>
  <c r="E8141" i="1"/>
  <c r="C8143" i="1" l="1"/>
  <c r="E8142" i="1"/>
  <c r="C8144" i="1" l="1"/>
  <c r="E8143" i="1"/>
  <c r="C8145" i="1" l="1"/>
  <c r="E8144" i="1"/>
  <c r="C8146" i="1" l="1"/>
  <c r="E8145" i="1"/>
  <c r="C8147" i="1" l="1"/>
  <c r="E8146" i="1"/>
  <c r="C8148" i="1" l="1"/>
  <c r="E8147" i="1"/>
  <c r="E8148" i="1" l="1"/>
  <c r="C8149" i="1"/>
  <c r="E8149" i="1" l="1"/>
  <c r="C8150" i="1"/>
  <c r="E8150" i="1" l="1"/>
  <c r="C8151" i="1"/>
  <c r="C8152" i="1" l="1"/>
  <c r="E8151" i="1"/>
  <c r="C8153" i="1" l="1"/>
  <c r="E8152" i="1"/>
  <c r="C8154" i="1" l="1"/>
  <c r="E8153" i="1"/>
  <c r="C8155" i="1" l="1"/>
  <c r="E8154" i="1"/>
  <c r="C8156" i="1" l="1"/>
  <c r="E8155" i="1"/>
  <c r="E8156" i="1" l="1"/>
  <c r="C8157" i="1"/>
  <c r="C8158" i="1" l="1"/>
  <c r="E8157" i="1"/>
  <c r="C8159" i="1" l="1"/>
  <c r="E8158" i="1"/>
  <c r="C8160" i="1" l="1"/>
  <c r="E8159" i="1"/>
  <c r="E8160" i="1" l="1"/>
  <c r="C8161" i="1"/>
  <c r="C8162" i="1" l="1"/>
  <c r="E8161" i="1"/>
  <c r="C8163" i="1" l="1"/>
  <c r="E8162" i="1"/>
  <c r="C8164" i="1" l="1"/>
  <c r="E8163" i="1"/>
  <c r="E8164" i="1" l="1"/>
  <c r="C8165" i="1"/>
  <c r="C8166" i="1" l="1"/>
  <c r="E8165" i="1"/>
  <c r="C8167" i="1" l="1"/>
  <c r="E8166" i="1"/>
  <c r="C8168" i="1" l="1"/>
  <c r="E8167" i="1"/>
  <c r="E8168" i="1" l="1"/>
  <c r="C8169" i="1"/>
  <c r="C8170" i="1" l="1"/>
  <c r="E8169" i="1"/>
  <c r="C8171" i="1" l="1"/>
  <c r="E8170" i="1"/>
  <c r="C8172" i="1" l="1"/>
  <c r="E8171" i="1"/>
  <c r="E8172" i="1" l="1"/>
  <c r="C8173" i="1"/>
  <c r="E8173" i="1" l="1"/>
  <c r="C8174" i="1"/>
  <c r="E8174" i="1" l="1"/>
  <c r="C8175" i="1"/>
  <c r="C8176" i="1" l="1"/>
  <c r="E8175" i="1"/>
  <c r="E8176" i="1" l="1"/>
  <c r="C8177" i="1"/>
  <c r="E8177" i="1" l="1"/>
  <c r="C8178" i="1"/>
  <c r="C8179" i="1" l="1"/>
  <c r="E8178" i="1"/>
  <c r="C8180" i="1" l="1"/>
  <c r="E8179" i="1"/>
  <c r="E8180" i="1" l="1"/>
  <c r="C8181" i="1"/>
  <c r="E8181" i="1" l="1"/>
  <c r="C8182" i="1"/>
  <c r="C8183" i="1" l="1"/>
  <c r="E8182" i="1"/>
  <c r="C8184" i="1" l="1"/>
  <c r="E8183" i="1"/>
  <c r="C8185" i="1" l="1"/>
  <c r="E8184" i="1"/>
  <c r="E8185" i="1" l="1"/>
  <c r="C8186" i="1"/>
  <c r="C8187" i="1" l="1"/>
  <c r="E8186" i="1"/>
  <c r="E8187" i="1" l="1"/>
  <c r="C8188" i="1"/>
  <c r="E8188" i="1" l="1"/>
  <c r="C8189" i="1"/>
  <c r="C8190" i="1" l="1"/>
  <c r="E8189" i="1"/>
  <c r="C8191" i="1" l="1"/>
  <c r="E8190" i="1"/>
  <c r="C8192" i="1" l="1"/>
  <c r="E8191" i="1"/>
  <c r="C8193" i="1" l="1"/>
  <c r="E8192" i="1"/>
  <c r="C8194" i="1" l="1"/>
  <c r="E8193" i="1"/>
  <c r="E8194" i="1" l="1"/>
  <c r="C8195" i="1"/>
  <c r="E8195" i="1" l="1"/>
  <c r="C8196" i="1"/>
  <c r="C8197" i="1" l="1"/>
  <c r="E8196" i="1"/>
  <c r="E8197" i="1" l="1"/>
  <c r="C8198" i="1"/>
  <c r="E8198" i="1" l="1"/>
  <c r="C8199" i="1"/>
  <c r="C8200" i="1" l="1"/>
  <c r="E8199" i="1"/>
  <c r="E8200" i="1" l="1"/>
  <c r="C8201" i="1"/>
  <c r="E8201" i="1" l="1"/>
  <c r="C8202" i="1"/>
  <c r="E8202" i="1" l="1"/>
  <c r="C8203" i="1"/>
  <c r="E8203" i="1" l="1"/>
  <c r="C8204" i="1"/>
  <c r="C8205" i="1" l="1"/>
  <c r="E8204" i="1"/>
  <c r="E8205" i="1" l="1"/>
  <c r="C8206" i="1"/>
  <c r="C8207" i="1" l="1"/>
  <c r="E8206" i="1"/>
  <c r="C8208" i="1" l="1"/>
  <c r="E8207" i="1"/>
  <c r="E8208" i="1" l="1"/>
  <c r="C8209" i="1"/>
  <c r="C8210" i="1" l="1"/>
  <c r="E8209" i="1"/>
  <c r="C8211" i="1" l="1"/>
  <c r="E8210" i="1"/>
  <c r="C8212" i="1" l="1"/>
  <c r="E8211" i="1"/>
  <c r="E8212" i="1" l="1"/>
  <c r="C8213" i="1"/>
  <c r="C8214" i="1" l="1"/>
  <c r="E8213" i="1"/>
  <c r="C8215" i="1" l="1"/>
  <c r="E8214" i="1"/>
  <c r="E8215" i="1" l="1"/>
  <c r="C8216" i="1"/>
  <c r="C8217" i="1" l="1"/>
  <c r="E8216" i="1"/>
  <c r="C8218" i="1" l="1"/>
  <c r="E8217" i="1"/>
  <c r="C8219" i="1" l="1"/>
  <c r="E8218" i="1"/>
  <c r="C8220" i="1" l="1"/>
  <c r="E8219" i="1"/>
  <c r="E8220" i="1" l="1"/>
  <c r="C8221" i="1"/>
  <c r="C8222" i="1" l="1"/>
  <c r="E8221" i="1"/>
  <c r="C8223" i="1" l="1"/>
  <c r="E8222" i="1"/>
  <c r="E8223" i="1" l="1"/>
  <c r="C8224" i="1"/>
  <c r="E8224" i="1" l="1"/>
  <c r="C8225" i="1"/>
  <c r="E8225" i="1" l="1"/>
  <c r="C8226" i="1"/>
  <c r="C8227" i="1" l="1"/>
  <c r="E8226" i="1"/>
  <c r="E8227" i="1" l="1"/>
  <c r="C8228" i="1"/>
  <c r="E8228" i="1" l="1"/>
  <c r="C8229" i="1"/>
  <c r="C8230" i="1" l="1"/>
  <c r="E8229" i="1"/>
  <c r="C8231" i="1" l="1"/>
  <c r="E8230" i="1"/>
  <c r="C8232" i="1" l="1"/>
  <c r="E8231" i="1"/>
  <c r="E8232" i="1" l="1"/>
  <c r="C8233" i="1"/>
  <c r="E8233" i="1" l="1"/>
  <c r="C8234" i="1"/>
  <c r="C8235" i="1" l="1"/>
  <c r="E8234" i="1"/>
  <c r="C8236" i="1" l="1"/>
  <c r="E8235" i="1"/>
  <c r="C8237" i="1" l="1"/>
  <c r="E8236" i="1"/>
  <c r="E8237" i="1" l="1"/>
  <c r="C8238" i="1"/>
  <c r="E8238" i="1" l="1"/>
  <c r="C8239" i="1"/>
  <c r="C8240" i="1" l="1"/>
  <c r="E8239" i="1"/>
  <c r="C8241" i="1" l="1"/>
  <c r="E8240" i="1"/>
  <c r="C8242" i="1" l="1"/>
  <c r="E8241" i="1"/>
  <c r="E8242" i="1" l="1"/>
  <c r="C8243" i="1"/>
  <c r="C8244" i="1" l="1"/>
  <c r="E8243" i="1"/>
  <c r="C8245" i="1" l="1"/>
  <c r="E8244" i="1"/>
  <c r="E8245" i="1" l="1"/>
  <c r="C8246" i="1"/>
  <c r="C8247" i="1" l="1"/>
  <c r="E8246" i="1"/>
  <c r="C8248" i="1" l="1"/>
  <c r="E8247" i="1"/>
  <c r="C8249" i="1" l="1"/>
  <c r="E8248" i="1"/>
  <c r="E8249" i="1" l="1"/>
  <c r="C8250" i="1"/>
  <c r="C8251" i="1" l="1"/>
  <c r="E8250" i="1"/>
  <c r="C8252" i="1" l="1"/>
  <c r="E8251" i="1"/>
  <c r="C8253" i="1" l="1"/>
  <c r="E8252" i="1"/>
  <c r="E8253" i="1" l="1"/>
  <c r="C8254" i="1"/>
  <c r="C8255" i="1" l="1"/>
  <c r="E8254" i="1"/>
  <c r="E8255" i="1" l="1"/>
  <c r="C8256" i="1"/>
  <c r="E8256" i="1" l="1"/>
  <c r="C8257" i="1"/>
  <c r="E8257" i="1" l="1"/>
  <c r="C8258" i="1"/>
  <c r="E8258" i="1" l="1"/>
  <c r="C8259" i="1"/>
  <c r="C8260" i="1" l="1"/>
  <c r="E8259" i="1"/>
  <c r="C8261" i="1" l="1"/>
  <c r="E8260" i="1"/>
  <c r="E8261" i="1" l="1"/>
  <c r="C8262" i="1"/>
  <c r="E8262" i="1" l="1"/>
  <c r="C8263" i="1"/>
  <c r="C8264" i="1" l="1"/>
  <c r="E8263" i="1"/>
  <c r="C8265" i="1" l="1"/>
  <c r="E8264" i="1"/>
  <c r="E8265" i="1" l="1"/>
  <c r="C8266" i="1"/>
  <c r="E8266" i="1" l="1"/>
  <c r="C8267" i="1"/>
  <c r="C8268" i="1" l="1"/>
  <c r="E8267" i="1"/>
  <c r="C8269" i="1" l="1"/>
  <c r="E8268" i="1"/>
  <c r="E8269" i="1" l="1"/>
  <c r="C8270" i="1"/>
  <c r="C8271" i="1" l="1"/>
  <c r="E8270" i="1"/>
  <c r="C8272" i="1" l="1"/>
  <c r="E8271" i="1"/>
  <c r="C8273" i="1" l="1"/>
  <c r="E8272" i="1"/>
  <c r="E8273" i="1" l="1"/>
  <c r="C8274" i="1"/>
  <c r="C8275" i="1" l="1"/>
  <c r="E8274" i="1"/>
  <c r="C8276" i="1" l="1"/>
  <c r="E8275" i="1"/>
  <c r="C8277" i="1" l="1"/>
  <c r="E8276" i="1"/>
  <c r="E8277" i="1" l="1"/>
  <c r="C8278" i="1"/>
  <c r="C8279" i="1" l="1"/>
  <c r="E8278" i="1"/>
  <c r="C8280" i="1" l="1"/>
  <c r="E8279" i="1"/>
  <c r="C8281" i="1" l="1"/>
  <c r="E8280" i="1"/>
  <c r="E8281" i="1" l="1"/>
  <c r="C8282" i="1"/>
  <c r="C8283" i="1" l="1"/>
  <c r="E8282" i="1"/>
  <c r="C8284" i="1" l="1"/>
  <c r="E8283" i="1"/>
  <c r="C8285" i="1" l="1"/>
  <c r="E8284" i="1"/>
  <c r="E8285" i="1" l="1"/>
  <c r="C8286" i="1"/>
  <c r="C8287" i="1" l="1"/>
  <c r="E8286" i="1"/>
  <c r="C8288" i="1" l="1"/>
  <c r="E8287" i="1"/>
  <c r="C8289" i="1" l="1"/>
  <c r="E8288" i="1"/>
  <c r="E8289" i="1" l="1"/>
  <c r="C8290" i="1"/>
  <c r="AV295" i="2"/>
  <c r="CD294" i="2"/>
  <c r="CB293" i="2"/>
  <c r="AZ308" i="2"/>
  <c r="AI302" i="2"/>
  <c r="AT305" i="2"/>
  <c r="BV305" i="2"/>
  <c r="CN293" i="2"/>
  <c r="CQ305" i="2"/>
  <c r="AZ306" i="2"/>
  <c r="AM308" i="2"/>
  <c r="CJ294" i="2"/>
  <c r="CJ303" i="2"/>
  <c r="BD306" i="2"/>
  <c r="Q307" i="2"/>
  <c r="CS306" i="2"/>
  <c r="AI301" i="2"/>
  <c r="AY308" i="2"/>
  <c r="BL308" i="2"/>
  <c r="S305" i="2"/>
  <c r="AO303" i="2"/>
  <c r="AJ307" i="2"/>
  <c r="Q308" i="2"/>
  <c r="S303" i="2"/>
  <c r="BM302" i="2"/>
  <c r="BD304" i="2"/>
  <c r="BK304" i="2"/>
  <c r="R305" i="2"/>
  <c r="CO303" i="2"/>
  <c r="BS293" i="2"/>
  <c r="BG298" i="2"/>
  <c r="H306" i="2"/>
  <c r="W294" i="2"/>
  <c r="AH293" i="2"/>
  <c r="AA299" i="2"/>
  <c r="BL294" i="2"/>
  <c r="AY293" i="2"/>
  <c r="AW302" i="2"/>
  <c r="BR293" i="2"/>
  <c r="CJ308" i="2"/>
  <c r="BT303" i="2"/>
  <c r="CC293" i="2"/>
  <c r="AA303" i="2"/>
  <c r="BX308" i="2"/>
  <c r="AQ308" i="2"/>
  <c r="CT293" i="2"/>
  <c r="K305" i="2"/>
  <c r="CR294" i="2"/>
  <c r="L293" i="2"/>
  <c r="N308" i="2"/>
  <c r="L307" i="2"/>
  <c r="AI308" i="2"/>
  <c r="AG304" i="2"/>
  <c r="AX308" i="2"/>
  <c r="CJ305" i="2"/>
  <c r="CE306" i="2"/>
  <c r="CQ308" i="2"/>
  <c r="AO293" i="2"/>
  <c r="AR303" i="2"/>
  <c r="BN304" i="2"/>
  <c r="CL302" i="2"/>
  <c r="CN302" i="2"/>
  <c r="M302" i="2"/>
  <c r="AW305" i="2"/>
  <c r="H302" i="2"/>
  <c r="AX307" i="2"/>
  <c r="BL297" i="2"/>
  <c r="P305" i="2"/>
  <c r="AO306" i="2"/>
  <c r="CB308" i="2"/>
  <c r="AU302" i="2"/>
  <c r="O306" i="2"/>
  <c r="CR293" i="2"/>
  <c r="BV302" i="2"/>
  <c r="BP303" i="2"/>
  <c r="BO306" i="2"/>
  <c r="BW293" i="2"/>
  <c r="CP293" i="2"/>
  <c r="G304" i="2"/>
  <c r="EZ304" i="2" s="1"/>
  <c r="X294" i="2"/>
  <c r="S293" i="2"/>
  <c r="AZ304" i="2"/>
  <c r="AH305" i="2"/>
  <c r="BL302" i="2"/>
  <c r="CB307" i="2"/>
  <c r="AA304" i="2"/>
  <c r="BS305" i="2"/>
  <c r="H307" i="2"/>
  <c r="AV300" i="2"/>
  <c r="CD299" i="2"/>
  <c r="BP305" i="2"/>
  <c r="BF305" i="2"/>
  <c r="V302" i="2"/>
  <c r="AF300" i="2"/>
  <c r="P298" i="2"/>
  <c r="L296" i="2"/>
  <c r="CO300" i="2"/>
  <c r="CJ300" i="2"/>
  <c r="AD301" i="2"/>
  <c r="BT298" i="2"/>
  <c r="BW297" i="2"/>
  <c r="CR296" i="2"/>
  <c r="CB297" i="2"/>
  <c r="AM299" i="2"/>
  <c r="AH296" i="2"/>
  <c r="BZ296" i="2"/>
  <c r="O301" i="2"/>
  <c r="BQ296" i="2"/>
  <c r="M299" i="2"/>
  <c r="AJ299" i="2"/>
  <c r="AK299" i="2"/>
  <c r="BP294" i="2"/>
  <c r="BG296" i="2"/>
  <c r="BI296" i="2"/>
  <c r="J300" i="2"/>
  <c r="AV301" i="2"/>
  <c r="W307" i="2"/>
  <c r="BP295" i="2"/>
  <c r="N297" i="2"/>
  <c r="BK299" i="2"/>
  <c r="CO297" i="2"/>
  <c r="CA301" i="2"/>
  <c r="L305" i="2"/>
  <c r="CN297" i="2"/>
  <c r="BA298" i="2"/>
  <c r="AR301" i="2"/>
  <c r="CG296" i="2"/>
  <c r="AN308" i="2"/>
  <c r="AO302" i="2"/>
  <c r="BL300" i="2"/>
  <c r="BR299" i="2"/>
  <c r="AX306" i="2"/>
  <c r="J298" i="2"/>
  <c r="CF300" i="2"/>
  <c r="CJ297" i="2"/>
  <c r="M297" i="2"/>
  <c r="K297" i="2"/>
  <c r="K296" i="2"/>
  <c r="Q294" i="2"/>
  <c r="Z300" i="2"/>
  <c r="BL301" i="2"/>
  <c r="CM294" i="2"/>
  <c r="CG300" i="2"/>
  <c r="BE298" i="2"/>
  <c r="CJ299" i="2"/>
  <c r="O296" i="2"/>
  <c r="BF294" i="2"/>
  <c r="CI298" i="2"/>
  <c r="AZ303" i="2"/>
  <c r="CN307" i="2"/>
  <c r="BM299" i="2"/>
  <c r="AQ295" i="2"/>
  <c r="T298" i="2"/>
  <c r="R304" i="2"/>
  <c r="Z294" i="2"/>
  <c r="BC298" i="2"/>
  <c r="CP299" i="2"/>
  <c r="AF303" i="2"/>
  <c r="CP301" i="2"/>
  <c r="AE295" i="2"/>
  <c r="AH297" i="2"/>
  <c r="BH294" i="2"/>
  <c r="CT298" i="2"/>
  <c r="AJ301" i="2"/>
  <c r="CS296" i="2"/>
  <c r="AR299" i="2"/>
  <c r="CM296" i="2"/>
  <c r="BE295" i="2"/>
  <c r="BI303" i="2"/>
  <c r="BS308" i="2"/>
  <c r="CA305" i="2"/>
  <c r="P303" i="2"/>
  <c r="CH305" i="2"/>
  <c r="BE302" i="2"/>
  <c r="CJ304" i="2"/>
  <c r="CC304" i="2"/>
  <c r="BS304" i="2"/>
  <c r="CP302" i="2"/>
  <c r="BS294" i="2"/>
  <c r="BI305" i="2"/>
  <c r="AS301" i="2"/>
  <c r="U293" i="2"/>
  <c r="AM294" i="2"/>
  <c r="AY306" i="2"/>
  <c r="BH308" i="2"/>
  <c r="Q306" i="2"/>
  <c r="AS306" i="2"/>
  <c r="BM305" i="2"/>
  <c r="BX306" i="2"/>
  <c r="AS303" i="2"/>
  <c r="AQ305" i="2"/>
  <c r="BO301" i="2"/>
  <c r="BF308" i="2"/>
  <c r="CT305" i="2"/>
  <c r="X307" i="2"/>
  <c r="AA308" i="2"/>
  <c r="AQ302" i="2"/>
  <c r="CJ306" i="2"/>
  <c r="CA306" i="2"/>
  <c r="BW306" i="2"/>
  <c r="BP308" i="2"/>
  <c r="BI306" i="2"/>
  <c r="BN302" i="2"/>
  <c r="CR307" i="2"/>
  <c r="CF302" i="2"/>
  <c r="AW294" i="2"/>
  <c r="X303" i="2"/>
  <c r="AB301" i="2"/>
  <c r="W302" i="2"/>
  <c r="AX305" i="2"/>
  <c r="CN308" i="2"/>
  <c r="K306" i="2"/>
  <c r="M307" i="2"/>
  <c r="R308" i="2"/>
  <c r="AV308" i="2"/>
  <c r="CM293" i="2"/>
  <c r="AN305" i="2"/>
  <c r="AS294" i="2"/>
  <c r="AK293" i="2"/>
  <c r="L303" i="2"/>
  <c r="BZ303" i="2"/>
  <c r="AF299" i="2"/>
  <c r="CH307" i="2"/>
  <c r="R301" i="2"/>
  <c r="BT307" i="2"/>
  <c r="CA303" i="2"/>
  <c r="BG305" i="2"/>
  <c r="BH307" i="2"/>
  <c r="AT293" i="2"/>
  <c r="CF305" i="2"/>
  <c r="AP305" i="2"/>
  <c r="W305" i="2"/>
  <c r="BR307" i="2"/>
  <c r="CR305" i="2"/>
  <c r="BU301" i="2"/>
  <c r="BJ306" i="2"/>
  <c r="AP301" i="2"/>
  <c r="CQ306" i="2"/>
  <c r="Z308" i="2"/>
  <c r="BE308" i="2"/>
  <c r="BJ308" i="2"/>
  <c r="BH306" i="2"/>
  <c r="CE305" i="2"/>
  <c r="AZ302" i="2"/>
  <c r="I303" i="2"/>
  <c r="AE302" i="2"/>
  <c r="AM304" i="2"/>
  <c r="R293" i="2"/>
  <c r="AK304" i="2"/>
  <c r="Q302" i="2"/>
  <c r="AI293" i="2"/>
  <c r="AU293" i="2"/>
  <c r="CK302" i="2"/>
  <c r="AZ307" i="2"/>
  <c r="BN305" i="2"/>
  <c r="AQ297" i="2"/>
  <c r="AY297" i="2"/>
  <c r="BP297" i="2"/>
  <c r="AN301" i="2"/>
  <c r="BU295" i="2"/>
  <c r="AN302" i="2"/>
  <c r="BE301" i="2"/>
  <c r="AH298" i="2"/>
  <c r="AS296" i="2"/>
  <c r="U301" i="2"/>
  <c r="BN295" i="2"/>
  <c r="BT301" i="2"/>
  <c r="H298" i="2"/>
  <c r="AF297" i="2"/>
  <c r="BU297" i="2"/>
  <c r="AC301" i="2"/>
  <c r="BJ298" i="2"/>
  <c r="BW308" i="2"/>
  <c r="CG308" i="2"/>
  <c r="AB300" i="2"/>
  <c r="AX296" i="2"/>
  <c r="AC294" i="2"/>
  <c r="AY294" i="2"/>
  <c r="CF294" i="2"/>
  <c r="BU299" i="2"/>
  <c r="AV296" i="2"/>
  <c r="BK301" i="2"/>
  <c r="V300" i="2"/>
  <c r="CG297" i="2"/>
  <c r="BA307" i="2"/>
  <c r="I297" i="2"/>
  <c r="AD297" i="2"/>
  <c r="V306" i="2"/>
  <c r="CH303" i="2"/>
  <c r="AZ301" i="2"/>
  <c r="S299" i="2"/>
  <c r="BQ298" i="2"/>
  <c r="AR295" i="2"/>
  <c r="CN301" i="2"/>
  <c r="AZ294" i="2"/>
  <c r="AQ296" i="2"/>
  <c r="BB300" i="2"/>
  <c r="AG299" i="2"/>
  <c r="W299" i="2"/>
  <c r="CL298" i="2"/>
  <c r="BX294" i="2"/>
  <c r="CB299" i="2"/>
  <c r="H297" i="2"/>
  <c r="K302" i="2"/>
  <c r="CC300" i="2"/>
  <c r="CQ296" i="2"/>
  <c r="AT301" i="2"/>
  <c r="BE299" i="2"/>
  <c r="AN294" i="2"/>
  <c r="AS297" i="2"/>
  <c r="AJ297" i="2"/>
  <c r="BZ300" i="2"/>
  <c r="CR303" i="2"/>
  <c r="I296" i="2"/>
  <c r="I295" i="2"/>
  <c r="BB299" i="2"/>
  <c r="AR296" i="2"/>
  <c r="J307" i="2"/>
  <c r="CS302" i="2"/>
  <c r="AG295" i="2"/>
  <c r="Y293" i="2"/>
  <c r="BH305" i="2"/>
  <c r="AC299" i="2"/>
  <c r="W295" i="2"/>
  <c r="AJ294" i="2"/>
  <c r="BR295" i="2"/>
  <c r="P295" i="2"/>
  <c r="BI299" i="2"/>
  <c r="AW306" i="2"/>
  <c r="BO296" i="2"/>
  <c r="AD305" i="2"/>
  <c r="CK305" i="2"/>
  <c r="CI295" i="2"/>
  <c r="AE293" i="2"/>
  <c r="AQ306" i="2"/>
  <c r="AE305" i="2"/>
  <c r="AS307" i="2"/>
  <c r="AU306" i="2"/>
  <c r="BF307" i="2"/>
  <c r="CZ307" i="2" s="1"/>
  <c r="BU304" i="2"/>
  <c r="CA308" i="2"/>
  <c r="L306" i="2"/>
  <c r="X306" i="2"/>
  <c r="CM302" i="2"/>
  <c r="AI303" i="2"/>
  <c r="CT308" i="2"/>
  <c r="V305" i="2"/>
  <c r="AC303" i="2"/>
  <c r="X293" i="2"/>
  <c r="BZ293" i="2"/>
  <c r="AD303" i="2"/>
  <c r="CQ294" i="2"/>
  <c r="BF293" i="2"/>
  <c r="BX307" i="2"/>
  <c r="BD300" i="2"/>
  <c r="CX300" i="2" s="1"/>
  <c r="CC305" i="2"/>
  <c r="AV293" i="2"/>
  <c r="G293" i="2"/>
  <c r="AH302" i="2"/>
  <c r="AB307" i="2"/>
  <c r="Q305" i="2"/>
  <c r="CI303" i="2"/>
  <c r="CK304" i="2"/>
  <c r="CO306" i="2"/>
  <c r="BV303" i="2"/>
  <c r="CB303" i="2"/>
  <c r="AY303" i="2"/>
  <c r="CQ303" i="2"/>
  <c r="CO305" i="2"/>
  <c r="CI304" i="2"/>
  <c r="AK305" i="2"/>
  <c r="AV294" i="2"/>
  <c r="CG306" i="2"/>
  <c r="AK303" i="2"/>
  <c r="AY304" i="2"/>
  <c r="M293" i="2"/>
  <c r="AJ302" i="2"/>
  <c r="X305" i="2"/>
  <c r="Y304" i="2"/>
  <c r="CL301" i="2"/>
  <c r="Q303" i="2"/>
  <c r="CD293" i="2"/>
  <c r="H305" i="2"/>
  <c r="G303" i="2"/>
  <c r="EZ303" i="2" s="1"/>
  <c r="AB293" i="2"/>
  <c r="AN293" i="2"/>
  <c r="CS295" i="2"/>
  <c r="BX303" i="2"/>
  <c r="AW307" i="2"/>
  <c r="AG305" i="2"/>
  <c r="AX303" i="2"/>
  <c r="BP304" i="2"/>
  <c r="AA293" i="2"/>
  <c r="AG307" i="2"/>
  <c r="Y294" i="2"/>
  <c r="BH293" i="2"/>
  <c r="H293" i="2"/>
  <c r="G306" i="2"/>
  <c r="EZ306" i="2" s="1"/>
  <c r="AS293" i="2"/>
  <c r="CA294" i="2"/>
  <c r="BV293" i="2"/>
  <c r="Q293" i="2"/>
  <c r="BJ304" i="2"/>
  <c r="AO308" i="2"/>
  <c r="BB305" i="2"/>
  <c r="Y302" i="2"/>
  <c r="AB303" i="2"/>
  <c r="AA306" i="2"/>
  <c r="BD307" i="2"/>
  <c r="U304" i="2"/>
  <c r="BA302" i="2"/>
  <c r="BW307" i="2"/>
  <c r="BD308" i="2"/>
  <c r="CL303" i="2"/>
  <c r="BU307" i="2"/>
  <c r="CS301" i="2"/>
  <c r="CO308" i="2"/>
  <c r="AG293" i="2"/>
  <c r="CH304" i="2"/>
  <c r="V296" i="2"/>
  <c r="CC297" i="2"/>
  <c r="CO294" i="2"/>
  <c r="H295" i="2"/>
  <c r="CF297" i="2"/>
  <c r="J295" i="2"/>
  <c r="S294" i="2"/>
  <c r="AD299" i="2"/>
  <c r="CK301" i="2"/>
  <c r="BA293" i="2"/>
  <c r="AY298" i="2"/>
  <c r="N300" i="2"/>
  <c r="BQ305" i="2"/>
  <c r="P297" i="2"/>
  <c r="CL294" i="2"/>
  <c r="CH295" i="2"/>
  <c r="CK297" i="2"/>
  <c r="U298" i="2"/>
  <c r="L300" i="2"/>
  <c r="CK300" i="2"/>
  <c r="U297" i="2"/>
  <c r="BW300" i="2"/>
  <c r="CA295" i="2"/>
  <c r="BG306" i="2"/>
  <c r="P307" i="2"/>
  <c r="BW302" i="2"/>
  <c r="V293" i="2"/>
  <c r="CT299" i="2"/>
  <c r="T297" i="2"/>
  <c r="AU301" i="2"/>
  <c r="O299" i="2"/>
  <c r="AQ307" i="2"/>
  <c r="AE301" i="2"/>
  <c r="AY299" i="2"/>
  <c r="AT294" i="2"/>
  <c r="CH294" i="2"/>
  <c r="BH303" i="2"/>
  <c r="CP305" i="2"/>
  <c r="BI298" i="2"/>
  <c r="CT296" i="2"/>
  <c r="O294" i="2"/>
  <c r="AK294" i="2"/>
  <c r="CK296" i="2"/>
  <c r="BU300" i="2"/>
  <c r="AS295" i="2"/>
  <c r="AB296" i="2"/>
  <c r="I299" i="2"/>
  <c r="R297" i="2"/>
  <c r="BR294" i="2"/>
  <c r="CI301" i="2"/>
  <c r="CT297" i="2"/>
  <c r="AI297" i="2"/>
  <c r="CH300" i="2"/>
  <c r="CN296" i="2"/>
  <c r="CD296" i="2"/>
  <c r="AV299" i="2"/>
  <c r="BH304" i="2"/>
  <c r="T305" i="2"/>
  <c r="CR304" i="2"/>
  <c r="BK306" i="2"/>
  <c r="CA304" i="2"/>
  <c r="CJ293" i="2"/>
  <c r="AX293" i="2"/>
  <c r="J306" i="2"/>
  <c r="P304" i="2"/>
  <c r="AI304" i="2"/>
  <c r="O304" i="2"/>
  <c r="CM304" i="2"/>
  <c r="BB302" i="2"/>
  <c r="CV302" i="2" s="1"/>
  <c r="AB308" i="2"/>
  <c r="BK302" i="2"/>
  <c r="BL303" i="2"/>
  <c r="BB304" i="2"/>
  <c r="L302" i="2"/>
  <c r="AL308" i="2"/>
  <c r="M303" i="2"/>
  <c r="BC305" i="2"/>
  <c r="BN301" i="2"/>
  <c r="AK306" i="2"/>
  <c r="AT298" i="2"/>
  <c r="BR304" i="2"/>
  <c r="G305" i="2"/>
  <c r="EZ305" i="2" s="1"/>
  <c r="CM308" i="2"/>
  <c r="AL293" i="2"/>
  <c r="Y307" i="2"/>
  <c r="O308" i="2"/>
  <c r="Z293" i="2"/>
  <c r="BU294" i="2"/>
  <c r="AV306" i="2"/>
  <c r="AM306" i="2"/>
  <c r="CK308" i="2"/>
  <c r="BJ293" i="2"/>
  <c r="CT302" i="2"/>
  <c r="BQ308" i="2"/>
  <c r="BY302" i="2"/>
  <c r="AP304" i="2"/>
  <c r="AA302" i="2"/>
  <c r="BC302" i="2"/>
  <c r="AA301" i="2"/>
  <c r="BH302" i="2"/>
  <c r="K307" i="2"/>
  <c r="AY302" i="2"/>
  <c r="X302" i="2"/>
  <c r="AB305" i="2"/>
  <c r="U306" i="2"/>
  <c r="CS303" i="2"/>
  <c r="AJ308" i="2"/>
  <c r="AN306" i="2"/>
  <c r="AI307" i="2"/>
  <c r="U302" i="2"/>
  <c r="BA306" i="2"/>
  <c r="S296" i="2"/>
  <c r="Z303" i="2"/>
  <c r="AF304" i="2"/>
  <c r="AA307" i="2"/>
  <c r="AW308" i="2"/>
  <c r="BQ304" i="2"/>
  <c r="CC303" i="2"/>
  <c r="AR308" i="2"/>
  <c r="CF301" i="2"/>
  <c r="CL304" i="2"/>
  <c r="AC308" i="2"/>
  <c r="AH308" i="2"/>
  <c r="AU308" i="2"/>
  <c r="AV307" i="2"/>
  <c r="AE303" i="2"/>
  <c r="S302" i="2"/>
  <c r="BV294" i="2"/>
  <c r="BG308" i="2"/>
  <c r="BO293" i="2"/>
  <c r="CA293" i="2"/>
  <c r="M308" i="2"/>
  <c r="T306" i="2"/>
  <c r="BX305" i="2"/>
  <c r="AB306" i="2"/>
  <c r="BE307" i="2"/>
  <c r="BK307" i="2"/>
  <c r="BP306" i="2"/>
  <c r="M305" i="2"/>
  <c r="BW305" i="2"/>
  <c r="K301" i="2"/>
  <c r="I305" i="2"/>
  <c r="Y303" i="2"/>
  <c r="U303" i="2"/>
  <c r="BR301" i="2"/>
  <c r="Q298" i="2"/>
  <c r="AB297" i="2"/>
  <c r="R295" i="2"/>
  <c r="AI295" i="2"/>
  <c r="CH299" i="2"/>
  <c r="BM297" i="2"/>
  <c r="BH299" i="2"/>
  <c r="BI301" i="2"/>
  <c r="BN298" i="2"/>
  <c r="CH301" i="2"/>
  <c r="AP300" i="2"/>
  <c r="CI297" i="2"/>
  <c r="AG301" i="2"/>
  <c r="AT304" i="2"/>
  <c r="T302" i="2"/>
  <c r="AR302" i="2"/>
  <c r="BM301" i="2"/>
  <c r="AP297" i="2"/>
  <c r="J299" i="2"/>
  <c r="R300" i="2"/>
  <c r="CS298" i="2"/>
  <c r="AS298" i="2"/>
  <c r="CS299" i="2"/>
  <c r="BB298" i="2"/>
  <c r="G301" i="2"/>
  <c r="EZ301" i="2" s="1"/>
  <c r="CM298" i="2"/>
  <c r="I308" i="2"/>
  <c r="CD295" i="2"/>
  <c r="AU299" i="2"/>
  <c r="CC298" i="2"/>
  <c r="R299" i="2"/>
  <c r="AQ300" i="2"/>
  <c r="BS296" i="2"/>
  <c r="BP298" i="2"/>
  <c r="CA296" i="2"/>
  <c r="BY295" i="2"/>
  <c r="BH296" i="2"/>
  <c r="BZ302" i="2"/>
  <c r="AN300" i="2"/>
  <c r="BQ299" i="2"/>
  <c r="AA300" i="2"/>
  <c r="CB301" i="2"/>
  <c r="AB295" i="2"/>
  <c r="BR305" i="2"/>
  <c r="W303" i="2"/>
  <c r="BE304" i="2"/>
  <c r="M294" i="2"/>
  <c r="CM297" i="2"/>
  <c r="BX298" i="2"/>
  <c r="AF301" i="2"/>
  <c r="N298" i="2"/>
  <c r="BX297" i="2"/>
  <c r="U308" i="2"/>
  <c r="M301" i="2"/>
  <c r="BS298" i="2"/>
  <c r="BY297" i="2"/>
  <c r="W297" i="2"/>
  <c r="BI300" i="2"/>
  <c r="AM296" i="2"/>
  <c r="CL300" i="2"/>
  <c r="CT301" i="2"/>
  <c r="Q297" i="2"/>
  <c r="N295" i="2"/>
  <c r="BB294" i="2"/>
  <c r="BC297" i="2"/>
  <c r="AD300" i="2"/>
  <c r="T299" i="2"/>
  <c r="CC296" i="2"/>
  <c r="H296" i="2"/>
  <c r="AE299" i="2"/>
  <c r="AF302" i="2"/>
  <c r="N307" i="2"/>
  <c r="CL307" i="2"/>
  <c r="AA294" i="2"/>
  <c r="AA297" i="2"/>
  <c r="U300" i="2"/>
  <c r="CG301" i="2"/>
  <c r="AB302" i="2"/>
  <c r="N306" i="2"/>
  <c r="I304" i="2"/>
  <c r="AL302" i="2"/>
  <c r="BN303" i="2"/>
  <c r="O293" i="2"/>
  <c r="X308" i="2"/>
  <c r="R303" i="2"/>
  <c r="CL293" i="2"/>
  <c r="BM293" i="2"/>
  <c r="AT306" i="2"/>
  <c r="CS304" i="2"/>
  <c r="CJ307" i="2"/>
  <c r="CN306" i="2"/>
  <c r="BL304" i="2"/>
  <c r="CB305" i="2"/>
  <c r="W306" i="2"/>
  <c r="BB307" i="2"/>
  <c r="BA305" i="2"/>
  <c r="BY305" i="2"/>
  <c r="CT304" i="2"/>
  <c r="CM307" i="2"/>
  <c r="CN304" i="2"/>
  <c r="T308" i="2"/>
  <c r="CL306" i="2"/>
  <c r="AK308" i="2"/>
  <c r="BV306" i="2"/>
  <c r="CH308" i="2"/>
  <c r="BV307" i="2"/>
  <c r="CQ307" i="2"/>
  <c r="I293" i="2"/>
  <c r="BR306" i="2"/>
  <c r="CK307" i="2"/>
  <c r="BM304" i="2"/>
  <c r="AO294" i="2"/>
  <c r="AR293" i="2"/>
  <c r="AH306" i="2"/>
  <c r="AY305" i="2"/>
  <c r="AE306" i="2"/>
  <c r="G302" i="2"/>
  <c r="EZ302" i="2" s="1"/>
  <c r="BF306" i="2"/>
  <c r="CE303" i="2"/>
  <c r="BI295" i="2"/>
  <c r="AF294" i="2"/>
  <c r="CE293" i="2"/>
  <c r="BK293" i="2"/>
  <c r="BE305" i="2"/>
  <c r="CY305" i="2" s="1"/>
  <c r="AU303" i="2"/>
  <c r="CQ304" i="2"/>
  <c r="CF304" i="2"/>
  <c r="N305" i="2"/>
  <c r="CD302" i="2"/>
  <c r="CO302" i="2"/>
  <c r="AP294" i="2"/>
  <c r="BJ303" i="2"/>
  <c r="BG307" i="2"/>
  <c r="CQ293" i="2"/>
  <c r="AK307" i="2"/>
  <c r="AR305" i="2"/>
  <c r="BE306" i="2"/>
  <c r="BB306" i="2"/>
  <c r="I306" i="2"/>
  <c r="BW304" i="2"/>
  <c r="BC304" i="2"/>
  <c r="AI306" i="2"/>
  <c r="AW303" i="2"/>
  <c r="AP308" i="2"/>
  <c r="CM306" i="2"/>
  <c r="R307" i="2"/>
  <c r="CE302" i="2"/>
  <c r="CO293" i="2"/>
  <c r="BP307" i="2"/>
  <c r="P306" i="2"/>
  <c r="BL307" i="2"/>
  <c r="BM294" i="2"/>
  <c r="CS308" i="2"/>
  <c r="CS293" i="2"/>
  <c r="CK294" i="2"/>
  <c r="O307" i="2"/>
  <c r="AS302" i="2"/>
  <c r="AL303" i="2"/>
  <c r="AO304" i="2"/>
  <c r="AC302" i="2"/>
  <c r="BT308" i="2"/>
  <c r="BA308" i="2"/>
  <c r="BY299" i="2"/>
  <c r="CH298" i="2"/>
  <c r="BZ304" i="2"/>
  <c r="CN298" i="2"/>
  <c r="AY300" i="2"/>
  <c r="CE300" i="2"/>
  <c r="BB303" i="2"/>
  <c r="BD299" i="2"/>
  <c r="BG299" i="2"/>
  <c r="L299" i="2"/>
  <c r="BJ295" i="2"/>
  <c r="R302" i="2"/>
  <c r="CA300" i="2"/>
  <c r="U295" i="2"/>
  <c r="BO299" i="2"/>
  <c r="AI296" i="2"/>
  <c r="CE294" i="2"/>
  <c r="U294" i="2"/>
  <c r="O302" i="2"/>
  <c r="Y300" i="2"/>
  <c r="Z299" i="2"/>
  <c r="K299" i="2"/>
  <c r="BE297" i="2"/>
  <c r="CY297" i="2" s="1"/>
  <c r="CF296" i="2"/>
  <c r="BB301" i="2"/>
  <c r="BA299" i="2"/>
  <c r="BR298" i="2"/>
  <c r="AW295" i="2"/>
  <c r="CM301" i="2"/>
  <c r="AG302" i="2"/>
  <c r="AP302" i="2"/>
  <c r="CH306" i="2"/>
  <c r="AQ298" i="2"/>
  <c r="AF296" i="2"/>
  <c r="CI296" i="2"/>
  <c r="Y296" i="2"/>
  <c r="BC300" i="2"/>
  <c r="CD298" i="2"/>
  <c r="CM295" i="2"/>
  <c r="BW294" i="2"/>
  <c r="CO298" i="2"/>
  <c r="Z301" i="2"/>
  <c r="BL306" i="2"/>
  <c r="BX301" i="2"/>
  <c r="CQ298" i="2"/>
  <c r="Z297" i="2"/>
  <c r="BB295" i="2"/>
  <c r="CQ295" i="2"/>
  <c r="AS299" i="2"/>
  <c r="CA297" i="2"/>
  <c r="V298" i="2"/>
  <c r="AU298" i="2"/>
  <c r="CR295" i="2"/>
  <c r="BV301" i="2"/>
  <c r="CB300" i="2"/>
  <c r="AX297" i="2"/>
  <c r="J296" i="2"/>
  <c r="P301" i="2"/>
  <c r="AJ295" i="2"/>
  <c r="AM297" i="2"/>
  <c r="BJ301" i="2"/>
  <c r="AR297" i="2"/>
  <c r="CM299" i="2"/>
  <c r="AQ301" i="2"/>
  <c r="AE296" i="2"/>
  <c r="AM298" i="2"/>
  <c r="BO302" i="2"/>
  <c r="J304" i="2"/>
  <c r="AP299" i="2"/>
  <c r="AK301" i="2"/>
  <c r="T294" i="2"/>
  <c r="BU296" i="2"/>
  <c r="BY294" i="2"/>
  <c r="H299" i="2"/>
  <c r="BX300" i="2"/>
  <c r="X298" i="2"/>
  <c r="AM305" i="2"/>
  <c r="AT296" i="2"/>
  <c r="N301" i="2"/>
  <c r="V301" i="2"/>
  <c r="BN297" i="2"/>
  <c r="BM306" i="2"/>
  <c r="CC308" i="2"/>
  <c r="G308" i="2"/>
  <c r="AK302" i="2"/>
  <c r="AU307" i="2"/>
  <c r="CB306" i="2"/>
  <c r="CH302" i="2"/>
  <c r="CM303" i="2"/>
  <c r="BQ307" i="2"/>
  <c r="BX304" i="2"/>
  <c r="O300" i="2"/>
  <c r="BP293" i="2"/>
  <c r="BZ306" i="2"/>
  <c r="AU305" i="2"/>
  <c r="BY308" i="2"/>
  <c r="AO305" i="2"/>
  <c r="BA303" i="2"/>
  <c r="CR308" i="2"/>
  <c r="CB302" i="2"/>
  <c r="O305" i="2"/>
  <c r="J301" i="2"/>
  <c r="W308" i="2"/>
  <c r="BX302" i="2"/>
  <c r="BR308" i="2"/>
  <c r="N303" i="2"/>
  <c r="I302" i="2"/>
  <c r="AT303" i="2"/>
  <c r="AH307" i="2"/>
  <c r="M304" i="2"/>
  <c r="AT302" i="2"/>
  <c r="BF302" i="2"/>
  <c r="BD305" i="2"/>
  <c r="AH304" i="2"/>
  <c r="CL305" i="2"/>
  <c r="Y306" i="2"/>
  <c r="I307" i="2"/>
  <c r="BG293" i="2"/>
  <c r="K293" i="2"/>
  <c r="AI300" i="2"/>
  <c r="J293" i="2"/>
  <c r="BT293" i="2"/>
  <c r="AF308" i="2"/>
  <c r="CK303" i="2"/>
  <c r="CD308" i="2"/>
  <c r="BG304" i="2"/>
  <c r="AM302" i="2"/>
  <c r="CD304" i="2"/>
  <c r="BN307" i="2"/>
  <c r="AC304" i="2"/>
  <c r="AF293" i="2"/>
  <c r="W293" i="2"/>
  <c r="AN307" i="2"/>
  <c r="CC302" i="2"/>
  <c r="BI304" i="2"/>
  <c r="BY293" i="2"/>
  <c r="AR306" i="2"/>
  <c r="H304" i="2"/>
  <c r="AW293" i="2"/>
  <c r="CG302" i="2"/>
  <c r="AL306" i="2"/>
  <c r="BL293" i="2"/>
  <c r="BO308" i="2"/>
  <c r="AY301" i="2"/>
  <c r="AX304" i="2"/>
  <c r="BE303" i="2"/>
  <c r="BU293" i="2"/>
  <c r="AF305" i="2"/>
  <c r="CF306" i="2"/>
  <c r="CE304" i="2"/>
  <c r="CF303" i="2"/>
  <c r="W304" i="2"/>
  <c r="CG307" i="2"/>
  <c r="Q304" i="2"/>
  <c r="BK308" i="2"/>
  <c r="AD302" i="2"/>
  <c r="BT306" i="2"/>
  <c r="BD303" i="2"/>
  <c r="CD301" i="2"/>
  <c r="AC306" i="2"/>
  <c r="BC294" i="2"/>
  <c r="G307" i="2"/>
  <c r="EZ307" i="2" s="1"/>
  <c r="AN303" i="2"/>
  <c r="BY306" i="2"/>
  <c r="I301" i="2"/>
  <c r="AJ305" i="2"/>
  <c r="CS305" i="2"/>
  <c r="AJ306" i="2"/>
  <c r="BL295" i="2"/>
  <c r="P299" i="2"/>
  <c r="BG303" i="2"/>
  <c r="DA303" i="2" s="1"/>
  <c r="AZ300" i="2"/>
  <c r="AT295" i="2"/>
  <c r="CA302" i="2"/>
  <c r="AA295" i="2"/>
  <c r="AP296" i="2"/>
  <c r="CN299" i="2"/>
  <c r="CP304" i="2"/>
  <c r="AE297" i="2"/>
  <c r="AU300" i="2"/>
  <c r="BZ295" i="2"/>
  <c r="BM295" i="2"/>
  <c r="CF299" i="2"/>
  <c r="X299" i="2"/>
  <c r="AR294" i="2"/>
  <c r="O295" i="2"/>
  <c r="CR302" i="2"/>
  <c r="AQ303" i="2"/>
  <c r="AU295" i="2"/>
  <c r="BL298" i="2"/>
  <c r="U296" i="2"/>
  <c r="W296" i="2"/>
  <c r="CP297" i="2"/>
  <c r="V299" i="2"/>
  <c r="AZ297" i="2"/>
  <c r="T295" i="2"/>
  <c r="BQ295" i="2"/>
  <c r="AC298" i="2"/>
  <c r="BA294" i="2"/>
  <c r="BA295" i="2"/>
  <c r="BE300" i="2"/>
  <c r="CQ301" i="2"/>
  <c r="CP303" i="2"/>
  <c r="AL298" i="2"/>
  <c r="BM300" i="2"/>
  <c r="S298" i="2"/>
  <c r="CE295" i="2"/>
  <c r="BZ301" i="2"/>
  <c r="L298" i="2"/>
  <c r="AK298" i="2"/>
  <c r="T296" i="2"/>
  <c r="BA297" i="2"/>
  <c r="BC299" i="2"/>
  <c r="BP300" i="2"/>
  <c r="CB295" i="2"/>
  <c r="AY295" i="2"/>
  <c r="AM303" i="2"/>
  <c r="AW304" i="2"/>
  <c r="M306" i="2"/>
  <c r="N296" i="2"/>
  <c r="AG300" i="2"/>
  <c r="BK295" i="2"/>
  <c r="AR298" i="2"/>
  <c r="CH297" i="2"/>
  <c r="AZ295" i="2"/>
  <c r="L295" i="2"/>
  <c r="BG297" i="2"/>
  <c r="BV308" i="2"/>
  <c r="Y299" i="2"/>
  <c r="BG300" i="2"/>
  <c r="AW297" i="2"/>
  <c r="BH295" i="2"/>
  <c r="AX294" i="2"/>
  <c r="BE296" i="2"/>
  <c r="CY296" i="2" s="1"/>
  <c r="AH301" i="2"/>
  <c r="BY303" i="2"/>
  <c r="AX301" i="2"/>
  <c r="P300" i="2"/>
  <c r="S301" i="2"/>
  <c r="AY296" i="2"/>
  <c r="BO297" i="2"/>
  <c r="AV297" i="2"/>
  <c r="BT297" i="2"/>
  <c r="CK298" i="2"/>
  <c r="AV305" i="2"/>
  <c r="AG306" i="2"/>
  <c r="AD308" i="2"/>
  <c r="AH294" i="2"/>
  <c r="AC297" i="2"/>
  <c r="BZ297" i="2"/>
  <c r="CD300" i="2"/>
  <c r="BS302" i="2"/>
  <c r="AP293" i="2"/>
  <c r="BN294" i="2"/>
  <c r="BR302" i="2"/>
  <c r="BO303" i="2"/>
  <c r="BY304" i="2"/>
  <c r="CK306" i="2"/>
  <c r="CN303" i="2"/>
  <c r="BR303" i="2"/>
  <c r="BI302" i="2"/>
  <c r="G300" i="2"/>
  <c r="EZ300" i="2" s="1"/>
  <c r="AV303" i="2"/>
  <c r="BS303" i="2"/>
  <c r="CI306" i="2"/>
  <c r="T307" i="2"/>
  <c r="AC293" i="2"/>
  <c r="BM307" i="2"/>
  <c r="AE307" i="2"/>
  <c r="I294" i="2"/>
  <c r="U305" i="2"/>
  <c r="CO304" i="2"/>
  <c r="CI293" i="2"/>
  <c r="AD293" i="2"/>
  <c r="V308" i="2"/>
  <c r="BC306" i="2"/>
  <c r="BS307" i="2"/>
  <c r="BU302" i="2"/>
  <c r="AL307" i="2"/>
  <c r="BM308" i="2"/>
  <c r="CO307" i="2"/>
  <c r="BC307" i="2"/>
  <c r="AL305" i="2"/>
  <c r="BO307" i="2"/>
  <c r="AP303" i="2"/>
  <c r="P302" i="2"/>
  <c r="U307" i="2"/>
  <c r="BC308" i="2"/>
  <c r="BP302" i="2"/>
  <c r="J303" i="2"/>
  <c r="AT308" i="2"/>
  <c r="CE308" i="2"/>
  <c r="S307" i="2"/>
  <c r="T304" i="2"/>
  <c r="BT305" i="2"/>
  <c r="L304" i="2"/>
  <c r="CR306" i="2"/>
  <c r="CM305" i="2"/>
  <c r="BS306" i="2"/>
  <c r="CB294" i="2"/>
  <c r="CL308" i="2"/>
  <c r="CG305" i="2"/>
  <c r="J308" i="2"/>
  <c r="BX293" i="2"/>
  <c r="CC306" i="2"/>
  <c r="CS307" i="2"/>
  <c r="AP306" i="2"/>
  <c r="BB308" i="2"/>
  <c r="AD307" i="2"/>
  <c r="CS294" i="2"/>
  <c r="CT306" i="2"/>
  <c r="AV302" i="2"/>
  <c r="CD307" i="2"/>
  <c r="BB293" i="2"/>
  <c r="AV304" i="2"/>
  <c r="AE294" i="2"/>
  <c r="AH303" i="2"/>
  <c r="BO305" i="2"/>
  <c r="BT294" i="2"/>
  <c r="Z307" i="2"/>
  <c r="P308" i="2"/>
  <c r="N293" i="2"/>
  <c r="AR307" i="2"/>
  <c r="CT307" i="2"/>
  <c r="AD306" i="2"/>
  <c r="BY298" i="2"/>
  <c r="AO307" i="2"/>
  <c r="AT307" i="2"/>
  <c r="O303" i="2"/>
  <c r="X304" i="2"/>
  <c r="S308" i="2"/>
  <c r="AU294" i="2"/>
  <c r="BO304" i="2"/>
  <c r="AZ305" i="2"/>
  <c r="BD294" i="2"/>
  <c r="AE308" i="2"/>
  <c r="BI308" i="2"/>
  <c r="CE298" i="2"/>
  <c r="I300" i="2"/>
  <c r="AK297" i="2"/>
  <c r="CN295" i="2"/>
  <c r="AL300" i="2"/>
  <c r="CQ300" i="2"/>
  <c r="CI307" i="2"/>
  <c r="K298" i="2"/>
  <c r="AG296" i="2"/>
  <c r="BF296" i="2"/>
  <c r="CZ296" i="2" s="1"/>
  <c r="N294" i="2"/>
  <c r="BO300" i="2"/>
  <c r="BA300" i="2"/>
  <c r="BK300" i="2"/>
  <c r="CD303" i="2"/>
  <c r="J294" i="2"/>
  <c r="AN299" i="2"/>
  <c r="AO299" i="2"/>
  <c r="AM295" i="2"/>
  <c r="AL294" i="2"/>
  <c r="AX295" i="2"/>
  <c r="V295" i="2"/>
  <c r="CO299" i="2"/>
  <c r="AC296" i="2"/>
  <c r="AD298" i="2"/>
  <c r="CB304" i="2"/>
  <c r="V304" i="2"/>
  <c r="CO301" i="2"/>
  <c r="W298" i="2"/>
  <c r="AE300" i="2"/>
  <c r="CG295" i="2"/>
  <c r="CC307" i="2"/>
  <c r="AR300" i="2"/>
  <c r="BA304" i="2"/>
  <c r="BW301" i="2"/>
  <c r="BO295" i="2"/>
  <c r="CI300" i="2"/>
  <c r="BM303" i="2"/>
  <c r="CR297" i="2"/>
  <c r="BS299" i="2"/>
  <c r="AV298" i="2"/>
  <c r="AD296" i="2"/>
  <c r="BW299" i="2"/>
  <c r="AT300" i="2"/>
  <c r="BV304" i="2"/>
  <c r="CJ295" i="2"/>
  <c r="H300" i="2"/>
  <c r="AH300" i="2"/>
  <c r="BP296" i="2"/>
  <c r="Y295" i="2"/>
  <c r="X296" i="2"/>
  <c r="AQ299" i="2"/>
  <c r="CC301" i="2"/>
  <c r="S297" i="2"/>
  <c r="BZ307" i="2"/>
  <c r="AX302" i="2"/>
  <c r="CC294" i="2"/>
  <c r="CP298" i="2"/>
  <c r="CP300" i="2"/>
  <c r="BJ294" i="2"/>
  <c r="BH300" i="2"/>
  <c r="DB300" i="2" s="1"/>
  <c r="CJ298" i="2"/>
  <c r="BV298" i="2"/>
  <c r="CH296" i="2"/>
  <c r="CH293" i="2"/>
  <c r="W301" i="2"/>
  <c r="AO301" i="2"/>
  <c r="G299" i="2"/>
  <c r="EZ299" i="2" s="1"/>
  <c r="CO296" i="2"/>
  <c r="BQ301" i="2"/>
  <c r="AP298" i="2"/>
  <c r="Q301" i="2"/>
  <c r="CR299" i="2"/>
  <c r="CE297" i="2"/>
  <c r="AA296" i="2"/>
  <c r="T301" i="2"/>
  <c r="R298" i="2"/>
  <c r="CL297" i="2"/>
  <c r="BF299" i="2"/>
  <c r="AJ293" i="2"/>
  <c r="AE304" i="2"/>
  <c r="BW303" i="2"/>
  <c r="CG293" i="2"/>
  <c r="BF303" i="2"/>
  <c r="BJ302" i="2"/>
  <c r="BE293" i="2"/>
  <c r="BU308" i="2"/>
  <c r="K303" i="2"/>
  <c r="AC307" i="2"/>
  <c r="Y305" i="2"/>
  <c r="AG303" i="2"/>
  <c r="AF306" i="2"/>
  <c r="AB304" i="2"/>
  <c r="BQ306" i="2"/>
  <c r="Z304" i="2"/>
  <c r="AZ293" i="2"/>
  <c r="AA305" i="2"/>
  <c r="BU306" i="2"/>
  <c r="BQ293" i="2"/>
  <c r="P294" i="2"/>
  <c r="BL305" i="2"/>
  <c r="BD302" i="2"/>
  <c r="BI307" i="2"/>
  <c r="AS305" i="2"/>
  <c r="BD293" i="2"/>
  <c r="BT304" i="2"/>
  <c r="CG304" i="2"/>
  <c r="CA307" i="2"/>
  <c r="N304" i="2"/>
  <c r="BQ302" i="2"/>
  <c r="V294" i="2"/>
  <c r="BJ307" i="2"/>
  <c r="BN308" i="2"/>
  <c r="AM293" i="2"/>
  <c r="AR304" i="2"/>
  <c r="H308" i="2"/>
  <c r="AY307" i="2"/>
  <c r="CI305" i="2"/>
  <c r="AI305" i="2"/>
  <c r="AS308" i="2"/>
  <c r="BZ305" i="2"/>
  <c r="CJ302" i="2"/>
  <c r="BN306" i="2"/>
  <c r="AJ304" i="2"/>
  <c r="Z302" i="2"/>
  <c r="AD304" i="2"/>
  <c r="S306" i="2"/>
  <c r="BC303" i="2"/>
  <c r="AN304" i="2"/>
  <c r="T303" i="2"/>
  <c r="V303" i="2"/>
  <c r="L308" i="2"/>
  <c r="BF304" i="2"/>
  <c r="CI308" i="2"/>
  <c r="Z306" i="2"/>
  <c r="S304" i="2"/>
  <c r="Z305" i="2"/>
  <c r="CP307" i="2"/>
  <c r="BI293" i="2"/>
  <c r="CD305" i="2"/>
  <c r="BK305" i="2"/>
  <c r="J305" i="2"/>
  <c r="AG294" i="2"/>
  <c r="CN305" i="2"/>
  <c r="CF308" i="2"/>
  <c r="BY307" i="2"/>
  <c r="BJ305" i="2"/>
  <c r="CI294" i="2"/>
  <c r="R306" i="2"/>
  <c r="Y308" i="2"/>
  <c r="BE294" i="2"/>
  <c r="CF307" i="2"/>
  <c r="BQ303" i="2"/>
  <c r="BG302" i="2"/>
  <c r="AF307" i="2"/>
  <c r="AJ303" i="2"/>
  <c r="BZ308" i="2"/>
  <c r="CT303" i="2"/>
  <c r="AG308" i="2"/>
  <c r="CQ302" i="2"/>
  <c r="BT302" i="2"/>
  <c r="BK303" i="2"/>
  <c r="AM307" i="2"/>
  <c r="V307" i="2"/>
  <c r="BD301" i="2"/>
  <c r="CX301" i="2" s="1"/>
  <c r="BT295" i="2"/>
  <c r="CL299" i="2"/>
  <c r="CT300" i="2"/>
  <c r="AQ304" i="2"/>
  <c r="AU297" i="2"/>
  <c r="Z298" i="2"/>
  <c r="W300" i="2"/>
  <c r="BI297" i="2"/>
  <c r="K308" i="2"/>
  <c r="L301" i="2"/>
  <c r="AC305" i="2"/>
  <c r="AT297" i="2"/>
  <c r="AN298" i="2"/>
  <c r="AG298" i="2"/>
  <c r="AZ296" i="2"/>
  <c r="BA301" i="2"/>
  <c r="AU304" i="2"/>
  <c r="BA296" i="2"/>
  <c r="BM298" i="2"/>
  <c r="L297" i="2"/>
  <c r="K304" i="2"/>
  <c r="CP306" i="2"/>
  <c r="CL296" i="2"/>
  <c r="Q300" i="2"/>
  <c r="AI299" i="2"/>
  <c r="BC296" i="2"/>
  <c r="CW296" i="2" s="1"/>
  <c r="CJ296" i="2"/>
  <c r="BW296" i="2"/>
  <c r="AC295" i="2"/>
  <c r="BR300" i="2"/>
  <c r="K300" i="2"/>
  <c r="O298" i="2"/>
  <c r="J297" i="2"/>
  <c r="BF295" i="2"/>
  <c r="BV300" i="2"/>
  <c r="BF301" i="2"/>
  <c r="X297" i="2"/>
  <c r="BD295" i="2"/>
  <c r="BK297" i="2"/>
  <c r="Y297" i="2"/>
  <c r="BH301" i="2"/>
  <c r="DB301" i="2" s="1"/>
  <c r="CE307" i="2"/>
  <c r="CL295" i="2"/>
  <c r="BT300" i="2"/>
  <c r="R296" i="2"/>
  <c r="S300" i="2"/>
  <c r="AL304" i="2"/>
  <c r="BU305" i="2"/>
  <c r="AW300" i="2"/>
  <c r="BN299" i="2"/>
  <c r="CP296" i="2"/>
  <c r="AN296" i="2"/>
  <c r="BY301" i="2"/>
  <c r="X300" i="2"/>
  <c r="BT299" i="2"/>
  <c r="CG294" i="2"/>
  <c r="BH298" i="2"/>
  <c r="CI302" i="2"/>
  <c r="CR298" i="2"/>
  <c r="CE299" i="2"/>
  <c r="CS300" i="2"/>
  <c r="CO295" i="2"/>
  <c r="BX296" i="2"/>
  <c r="AC300" i="2"/>
  <c r="BU303" i="2"/>
  <c r="CF298" i="2"/>
  <c r="BZ299" i="2"/>
  <c r="L294" i="2"/>
  <c r="BZ294" i="2"/>
  <c r="AW299" i="2"/>
  <c r="CG303" i="2"/>
  <c r="AM301" i="2"/>
  <c r="AH295" i="2"/>
  <c r="CE301" i="2"/>
  <c r="BM296" i="2"/>
  <c r="AB299" i="2"/>
  <c r="BC295" i="2"/>
  <c r="CW295" i="2" s="1"/>
  <c r="CR300" i="2"/>
  <c r="AI298" i="2"/>
  <c r="CP308" i="2"/>
  <c r="V297" i="2"/>
  <c r="I298" i="2"/>
  <c r="X295" i="2"/>
  <c r="AL299" i="2"/>
  <c r="AL297" i="2"/>
  <c r="Y301" i="2"/>
  <c r="BJ299" i="2"/>
  <c r="CF293" i="2"/>
  <c r="CM300" i="2"/>
  <c r="Q295" i="2"/>
  <c r="BP301" i="2"/>
  <c r="M298" i="2"/>
  <c r="G297" i="2"/>
  <c r="EZ297" i="2" s="1"/>
  <c r="X301" i="2"/>
  <c r="AO296" i="2"/>
  <c r="BJ296" i="2"/>
  <c r="BR296" i="2"/>
  <c r="BG295" i="2"/>
  <c r="CS297" i="2"/>
  <c r="BQ294" i="2"/>
  <c r="G295" i="2"/>
  <c r="EZ295" i="2" s="1"/>
  <c r="AB298" i="2"/>
  <c r="CI299" i="2"/>
  <c r="K295" i="2"/>
  <c r="CG299" i="2"/>
  <c r="BN300" i="2"/>
  <c r="BS301" i="2"/>
  <c r="AW296" i="2"/>
  <c r="AJ298" i="2"/>
  <c r="N299" i="2"/>
  <c r="AO297" i="2"/>
  <c r="BZ298" i="2"/>
  <c r="CC299" i="2"/>
  <c r="AT299" i="2"/>
  <c r="AX299" i="2"/>
  <c r="CB298" i="2"/>
  <c r="AQ293" i="2"/>
  <c r="BC293" i="2"/>
  <c r="BJ300" i="2"/>
  <c r="AQ294" i="2"/>
  <c r="BI294" i="2"/>
  <c r="CP294" i="2"/>
  <c r="H294" i="2"/>
  <c r="BS297" i="2"/>
  <c r="Q299" i="2"/>
  <c r="BY300" i="2"/>
  <c r="Z296" i="2"/>
  <c r="BW295" i="2"/>
  <c r="BV299" i="2"/>
  <c r="AA298" i="2"/>
  <c r="CN300" i="2"/>
  <c r="AW301" i="2"/>
  <c r="BL296" i="2"/>
  <c r="M296" i="2"/>
  <c r="BK298" i="2"/>
  <c r="AP295" i="2"/>
  <c r="CP295" i="2"/>
  <c r="R294" i="2"/>
  <c r="O297" i="2"/>
  <c r="BH297" i="2"/>
  <c r="DB297" i="2" s="1"/>
  <c r="AX298" i="2"/>
  <c r="AD294" i="2"/>
  <c r="AK300" i="2"/>
  <c r="CA299" i="2"/>
  <c r="BT296" i="2"/>
  <c r="CG298" i="2"/>
  <c r="CE296" i="2"/>
  <c r="S295" i="2"/>
  <c r="BX299" i="2"/>
  <c r="AK296" i="2"/>
  <c r="BD296" i="2"/>
  <c r="G294" i="2"/>
  <c r="EZ294" i="2" s="1"/>
  <c r="BB296" i="2"/>
  <c r="AL301" i="2"/>
  <c r="CD306" i="2"/>
  <c r="AD295" i="2"/>
  <c r="M295" i="2"/>
  <c r="CQ299" i="2"/>
  <c r="AL295" i="2"/>
  <c r="Z295" i="2"/>
  <c r="BC301" i="2"/>
  <c r="CB296" i="2"/>
  <c r="AJ296" i="2"/>
  <c r="BV297" i="2"/>
  <c r="CK299" i="2"/>
  <c r="CD297" i="2"/>
  <c r="AZ299" i="2"/>
  <c r="BR297" i="2"/>
  <c r="N302" i="2"/>
  <c r="H301" i="2"/>
  <c r="AM300" i="2"/>
  <c r="T293" i="2"/>
  <c r="AW298" i="2"/>
  <c r="H303" i="2"/>
  <c r="AS300" i="2"/>
  <c r="AP307" i="2"/>
  <c r="BK296" i="2"/>
  <c r="BP299" i="2"/>
  <c r="BL299" i="2"/>
  <c r="BS300" i="2"/>
  <c r="Y298" i="2"/>
  <c r="BN293" i="2"/>
  <c r="AJ300" i="2"/>
  <c r="BG301" i="2"/>
  <c r="DA301" i="2" s="1"/>
  <c r="BS295" i="2"/>
  <c r="BO298" i="2"/>
  <c r="BX295" i="2"/>
  <c r="AB294" i="2"/>
  <c r="BY296" i="2"/>
  <c r="AU296" i="2"/>
  <c r="AO295" i="2"/>
  <c r="AO300" i="2"/>
  <c r="M300" i="2"/>
  <c r="BF297" i="2"/>
  <c r="BW298" i="2"/>
  <c r="BF300" i="2"/>
  <c r="AO298" i="2"/>
  <c r="BU298" i="2"/>
  <c r="AL296" i="2"/>
  <c r="CK295" i="2"/>
  <c r="AS304" i="2"/>
  <c r="CA298" i="2"/>
  <c r="AN297" i="2"/>
  <c r="BQ297" i="2"/>
  <c r="AG297" i="2"/>
  <c r="AX300" i="2"/>
  <c r="CT294" i="2"/>
  <c r="BD297" i="2"/>
  <c r="CT295" i="2"/>
  <c r="G298" i="2"/>
  <c r="EZ298" i="2" s="1"/>
  <c r="BG294" i="2"/>
  <c r="AI294" i="2"/>
  <c r="BB297" i="2"/>
  <c r="BO294" i="2"/>
  <c r="AF298" i="2"/>
  <c r="AZ298" i="2"/>
  <c r="CF295" i="2"/>
  <c r="AH299" i="2"/>
  <c r="BJ297" i="2"/>
  <c r="Q296" i="2"/>
  <c r="P293" i="2"/>
  <c r="AE298" i="2"/>
  <c r="AF295" i="2"/>
  <c r="BD298" i="2"/>
  <c r="BV295" i="2"/>
  <c r="CJ301" i="2"/>
  <c r="J302" i="2"/>
  <c r="K294" i="2"/>
  <c r="CN294" i="2"/>
  <c r="CK293" i="2"/>
  <c r="CR301" i="2"/>
  <c r="BK294" i="2"/>
  <c r="AN295" i="2"/>
  <c r="CC295" i="2"/>
  <c r="BV296" i="2"/>
  <c r="BN296" i="2"/>
  <c r="BQ300" i="2"/>
  <c r="P296" i="2"/>
  <c r="G296" i="2"/>
  <c r="EZ296" i="2" s="1"/>
  <c r="CQ297" i="2"/>
  <c r="BF298" i="2"/>
  <c r="CZ298" i="2" s="1"/>
  <c r="AK295" i="2"/>
  <c r="U299" i="2"/>
  <c r="T300" i="2"/>
  <c r="DD298" i="2" l="1"/>
  <c r="CY306" i="2"/>
  <c r="DD305" i="2"/>
  <c r="DA294" i="2"/>
  <c r="DD307" i="2"/>
  <c r="CW299" i="2"/>
  <c r="CV297" i="2"/>
  <c r="DB298" i="2"/>
  <c r="CZ303" i="2"/>
  <c r="DA304" i="2"/>
  <c r="DC294" i="2"/>
  <c r="DA302" i="2"/>
  <c r="DD302" i="2"/>
  <c r="DD303" i="2"/>
  <c r="CV298" i="2"/>
  <c r="CX296" i="2"/>
  <c r="DD295" i="2"/>
  <c r="DD300" i="2"/>
  <c r="DA297" i="2"/>
  <c r="CW301" i="2"/>
  <c r="CZ300" i="2"/>
  <c r="CV295" i="2"/>
  <c r="CZ295" i="2"/>
  <c r="DC307" i="2"/>
  <c r="CZ299" i="2"/>
  <c r="DD299" i="2"/>
  <c r="DD297" i="2"/>
  <c r="CV306" i="2"/>
  <c r="CV296" i="2"/>
  <c r="CV307" i="2"/>
  <c r="CX295" i="2"/>
  <c r="DC301" i="2"/>
  <c r="DB295" i="2"/>
  <c r="CW307" i="2"/>
  <c r="CX299" i="2"/>
  <c r="CZ302" i="2"/>
  <c r="CX298" i="2"/>
  <c r="DA307" i="2"/>
  <c r="CW303" i="2"/>
  <c r="DA299" i="2"/>
  <c r="DC304" i="2"/>
  <c r="CW297" i="2"/>
  <c r="CZ304" i="2"/>
  <c r="DC302" i="2"/>
  <c r="CZ306" i="2"/>
  <c r="CX307" i="2"/>
  <c r="CX297" i="2"/>
  <c r="C8291" i="1"/>
  <c r="E8290" i="1"/>
  <c r="CZ297" i="2"/>
  <c r="DC306" i="2"/>
  <c r="CY307" i="2"/>
  <c r="CW304" i="2"/>
  <c r="CW294" i="2"/>
  <c r="DD301" i="2"/>
  <c r="CZ301" i="2"/>
  <c r="CX293" i="2"/>
  <c r="CV293" i="2"/>
  <c r="CY303" i="2"/>
  <c r="CW305" i="2"/>
  <c r="DB303" i="2"/>
  <c r="DC299" i="2"/>
  <c r="CY308" i="2"/>
  <c r="CY295" i="2"/>
  <c r="CY298" i="2"/>
  <c r="DC308" i="2"/>
  <c r="CY300" i="2"/>
  <c r="CX305" i="2"/>
  <c r="CV301" i="2"/>
  <c r="CW306" i="2"/>
  <c r="DB302" i="2"/>
  <c r="DD293" i="2"/>
  <c r="DA298" i="2"/>
  <c r="DA295" i="2"/>
  <c r="CY294" i="2"/>
  <c r="CW308" i="2"/>
  <c r="DC300" i="2"/>
  <c r="EZ293" i="2"/>
  <c r="CY301" i="2"/>
  <c r="CY302" i="2"/>
  <c r="CX306" i="2"/>
  <c r="CX302" i="2"/>
  <c r="CY293" i="2"/>
  <c r="CX294" i="2"/>
  <c r="CV303" i="2"/>
  <c r="CW302" i="2"/>
  <c r="CX308" i="2"/>
  <c r="CV305" i="2"/>
  <c r="DD296" i="2"/>
  <c r="DC297" i="2"/>
  <c r="DA300" i="2"/>
  <c r="CX303" i="2"/>
  <c r="DA293" i="2"/>
  <c r="DC295" i="2"/>
  <c r="CV294" i="2"/>
  <c r="DA308" i="2"/>
  <c r="CV304" i="2"/>
  <c r="DB304" i="2"/>
  <c r="DB293" i="2"/>
  <c r="CV299" i="2"/>
  <c r="CY299" i="2"/>
  <c r="DD306" i="2"/>
  <c r="DB307" i="2"/>
  <c r="DC305" i="2"/>
  <c r="CW298" i="2"/>
  <c r="CZ305" i="2"/>
  <c r="DD294" i="2"/>
  <c r="CW300" i="2"/>
  <c r="DB299" i="2"/>
  <c r="DA306" i="2"/>
  <c r="DD304" i="2"/>
  <c r="DA305" i="2"/>
  <c r="CZ294" i="2"/>
  <c r="CW293" i="2"/>
  <c r="DC293" i="2"/>
  <c r="CV308" i="2"/>
  <c r="EZ308" i="2"/>
  <c r="CY304" i="2"/>
  <c r="DC298" i="2"/>
  <c r="DB305" i="2"/>
  <c r="DB306" i="2"/>
  <c r="DB294" i="2"/>
  <c r="DC296" i="2"/>
  <c r="CX304" i="2"/>
  <c r="DB296" i="2"/>
  <c r="CZ293" i="2"/>
  <c r="CV300" i="2"/>
  <c r="DD308" i="2"/>
  <c r="CZ308" i="2"/>
  <c r="DB308" i="2"/>
  <c r="DC303" i="2"/>
  <c r="DA296" i="2"/>
  <c r="C8292" i="1" l="1"/>
  <c r="E8291" i="1"/>
  <c r="C8293" i="1" l="1"/>
  <c r="E8292" i="1"/>
  <c r="C8294" i="1" l="1"/>
  <c r="E8293" i="1"/>
  <c r="C8295" i="1" l="1"/>
  <c r="E8294" i="1"/>
  <c r="E8295" i="1" l="1"/>
  <c r="C8296" i="1"/>
  <c r="E8296" i="1" l="1"/>
  <c r="C8297" i="1"/>
  <c r="C8298" i="1" l="1"/>
  <c r="E8297" i="1"/>
  <c r="C8299" i="1" l="1"/>
  <c r="E8298" i="1"/>
  <c r="C8300" i="1" l="1"/>
  <c r="E8299" i="1"/>
  <c r="C8301" i="1" l="1"/>
  <c r="E8300" i="1"/>
  <c r="C8302" i="1" l="1"/>
  <c r="E8301" i="1"/>
  <c r="C8303" i="1" l="1"/>
  <c r="E8302" i="1"/>
  <c r="E8303" i="1" l="1"/>
  <c r="C8304" i="1"/>
  <c r="E8304" i="1" l="1"/>
  <c r="C8305" i="1"/>
  <c r="C8306" i="1" l="1"/>
  <c r="E8305" i="1"/>
  <c r="C8307" i="1" l="1"/>
  <c r="E8306" i="1"/>
  <c r="C8308" i="1" l="1"/>
  <c r="E8307" i="1"/>
  <c r="C8309" i="1" l="1"/>
  <c r="E8308" i="1"/>
  <c r="C8310" i="1" l="1"/>
  <c r="E8309" i="1"/>
  <c r="C8311" i="1" l="1"/>
  <c r="E8310" i="1"/>
  <c r="E8311" i="1" l="1"/>
  <c r="C8312" i="1"/>
  <c r="C8313" i="1" l="1"/>
  <c r="E8312" i="1"/>
  <c r="C8314" i="1" l="1"/>
  <c r="E8313" i="1"/>
  <c r="E8314" i="1" l="1"/>
  <c r="C8315" i="1"/>
  <c r="C8316" i="1" l="1"/>
  <c r="E8315" i="1"/>
  <c r="E8316" i="1" l="1"/>
  <c r="C8317" i="1"/>
  <c r="E8317" i="1" l="1"/>
  <c r="C8318" i="1"/>
  <c r="E8318" i="1" l="1"/>
  <c r="C8319" i="1"/>
  <c r="E8319" i="1" l="1"/>
  <c r="C8320" i="1"/>
  <c r="C8321" i="1" l="1"/>
  <c r="E8320" i="1"/>
  <c r="E8321" i="1" l="1"/>
  <c r="C8322" i="1"/>
  <c r="C8323" i="1" l="1"/>
  <c r="E8322" i="1"/>
  <c r="E8323" i="1" l="1"/>
  <c r="C8324" i="1"/>
  <c r="E8324" i="1" l="1"/>
  <c r="C8325" i="1"/>
  <c r="E8325" i="1" l="1"/>
  <c r="C8326" i="1"/>
  <c r="E8326" i="1" l="1"/>
  <c r="C8327" i="1"/>
  <c r="E8327" i="1" l="1"/>
  <c r="C8328" i="1"/>
  <c r="E8328" i="1" l="1"/>
  <c r="C8329" i="1"/>
  <c r="C8330" i="1" l="1"/>
  <c r="E8329" i="1"/>
  <c r="C8331" i="1" l="1"/>
  <c r="E8330" i="1"/>
  <c r="C8332" i="1" l="1"/>
  <c r="E8331" i="1"/>
  <c r="C8333" i="1" l="1"/>
  <c r="E8332" i="1"/>
  <c r="E8333" i="1" l="1"/>
  <c r="C8334" i="1"/>
  <c r="E8334" i="1" l="1"/>
  <c r="C8335" i="1"/>
  <c r="C8336" i="1" l="1"/>
  <c r="E8335" i="1"/>
  <c r="E8336" i="1" l="1"/>
  <c r="C8337" i="1"/>
  <c r="C8338" i="1" l="1"/>
  <c r="E8337" i="1"/>
  <c r="E8338" i="1" l="1"/>
  <c r="C8339" i="1"/>
  <c r="E8339" i="1" l="1"/>
  <c r="C8340" i="1"/>
  <c r="E8340" i="1" l="1"/>
  <c r="C8341" i="1"/>
  <c r="C8342" i="1" l="1"/>
  <c r="E8341" i="1"/>
  <c r="C8343" i="1" l="1"/>
  <c r="E8342" i="1"/>
  <c r="C8344" i="1" l="1"/>
  <c r="E8343" i="1"/>
  <c r="E8344" i="1" l="1"/>
  <c r="C8345" i="1"/>
  <c r="E8345" i="1" l="1"/>
  <c r="C8346" i="1"/>
  <c r="E8346" i="1" l="1"/>
  <c r="C8347" i="1"/>
  <c r="C8348" i="1" l="1"/>
  <c r="E8347" i="1"/>
  <c r="C8349" i="1" l="1"/>
  <c r="E8348" i="1"/>
  <c r="C8350" i="1" l="1"/>
  <c r="E8349" i="1"/>
  <c r="C8351" i="1" l="1"/>
  <c r="E8350" i="1"/>
  <c r="E8351" i="1" l="1"/>
  <c r="C8352" i="1"/>
  <c r="E8352" i="1" l="1"/>
  <c r="C8353" i="1"/>
  <c r="C8354" i="1" l="1"/>
  <c r="E8353" i="1"/>
  <c r="C8355" i="1" l="1"/>
  <c r="E8354" i="1"/>
  <c r="C8356" i="1" l="1"/>
  <c r="E8355" i="1"/>
  <c r="C8357" i="1" l="1"/>
  <c r="E8356" i="1"/>
  <c r="E8357" i="1" l="1"/>
  <c r="C8358" i="1"/>
  <c r="C8359" i="1" l="1"/>
  <c r="E8358" i="1"/>
  <c r="C8360" i="1" l="1"/>
  <c r="E8359" i="1"/>
  <c r="E8360" i="1" l="1"/>
  <c r="C8361" i="1"/>
  <c r="E8361" i="1" l="1"/>
  <c r="C8362" i="1"/>
  <c r="C8363" i="1" l="1"/>
  <c r="E8362" i="1"/>
  <c r="C8364" i="1" l="1"/>
  <c r="E8363" i="1"/>
  <c r="C8365" i="1" l="1"/>
  <c r="E8364" i="1"/>
  <c r="E8365" i="1" l="1"/>
  <c r="C8366" i="1"/>
  <c r="E8366" i="1" l="1"/>
  <c r="C8367" i="1"/>
  <c r="C8368" i="1" l="1"/>
  <c r="E8367" i="1"/>
  <c r="C8369" i="1" l="1"/>
  <c r="E8368" i="1"/>
  <c r="C8370" i="1" l="1"/>
  <c r="E8369" i="1"/>
  <c r="C8371" i="1" l="1"/>
  <c r="E8370" i="1"/>
  <c r="E8371" i="1" l="1"/>
  <c r="C8372" i="1"/>
  <c r="C8373" i="1" l="1"/>
  <c r="E8372" i="1"/>
  <c r="E8373" i="1" l="1"/>
  <c r="C8374" i="1"/>
  <c r="C8375" i="1" l="1"/>
  <c r="E8374" i="1"/>
  <c r="C8376" i="1" l="1"/>
  <c r="E8375" i="1"/>
  <c r="C8377" i="1" l="1"/>
  <c r="E8376" i="1"/>
  <c r="C8378" i="1" l="1"/>
  <c r="E8377" i="1"/>
  <c r="C8379" i="1" l="1"/>
  <c r="E8378" i="1"/>
  <c r="C8380" i="1" l="1"/>
  <c r="E8379" i="1"/>
  <c r="C8381" i="1" l="1"/>
  <c r="E8380" i="1"/>
  <c r="C8382" i="1" l="1"/>
  <c r="E8381" i="1"/>
  <c r="C8383" i="1" l="1"/>
  <c r="E8382" i="1"/>
  <c r="C8384" i="1" l="1"/>
  <c r="E8383" i="1"/>
  <c r="C8385" i="1" l="1"/>
  <c r="E8384" i="1"/>
  <c r="C8386" i="1" l="1"/>
  <c r="E8385" i="1"/>
  <c r="E8386" i="1" l="1"/>
  <c r="C8387" i="1"/>
  <c r="C8388" i="1" l="1"/>
  <c r="E8387" i="1"/>
  <c r="C8389" i="1" l="1"/>
  <c r="E8388" i="1"/>
  <c r="E8389" i="1" l="1"/>
  <c r="C8390" i="1"/>
  <c r="C8391" i="1" l="1"/>
  <c r="E8390" i="1"/>
  <c r="C8392" i="1" l="1"/>
  <c r="E8391" i="1"/>
  <c r="C8393" i="1" l="1"/>
  <c r="E8392" i="1"/>
  <c r="E8393" i="1" l="1"/>
  <c r="C8394" i="1"/>
  <c r="E8394" i="1" l="1"/>
  <c r="C8395" i="1"/>
  <c r="E8395" i="1" l="1"/>
  <c r="C8396" i="1"/>
  <c r="C8397" i="1" l="1"/>
  <c r="E8396" i="1"/>
  <c r="C8398" i="1" l="1"/>
  <c r="E8397" i="1"/>
  <c r="C8399" i="1" l="1"/>
  <c r="E8398" i="1"/>
  <c r="C8400" i="1" l="1"/>
  <c r="E8399" i="1"/>
  <c r="C8401" i="1" l="1"/>
  <c r="E8400" i="1"/>
  <c r="E8401" i="1" l="1"/>
  <c r="C8402" i="1"/>
  <c r="E8402" i="1" l="1"/>
  <c r="C8403" i="1"/>
  <c r="C8404" i="1" l="1"/>
  <c r="E8403" i="1"/>
  <c r="C8405" i="1" l="1"/>
  <c r="E8404" i="1"/>
  <c r="C8406" i="1" l="1"/>
  <c r="E8405" i="1"/>
  <c r="C8407" i="1" l="1"/>
  <c r="E8406" i="1"/>
  <c r="C8408" i="1" l="1"/>
  <c r="E8407" i="1"/>
  <c r="E8408" i="1" l="1"/>
  <c r="C8409" i="1"/>
  <c r="C8410" i="1" l="1"/>
  <c r="E8409" i="1"/>
  <c r="C8411" i="1" l="1"/>
  <c r="E8410" i="1"/>
  <c r="C8412" i="1" l="1"/>
  <c r="E8411" i="1"/>
  <c r="C8413" i="1" l="1"/>
  <c r="E8412" i="1"/>
  <c r="C8414" i="1" l="1"/>
  <c r="E8413" i="1"/>
  <c r="C8415" i="1" l="1"/>
  <c r="E8414" i="1"/>
  <c r="C8416" i="1" l="1"/>
  <c r="E8415" i="1"/>
  <c r="C8417" i="1" l="1"/>
  <c r="E8416" i="1"/>
  <c r="C8418" i="1" l="1"/>
  <c r="E8417" i="1"/>
  <c r="C8419" i="1" l="1"/>
  <c r="E8418" i="1"/>
  <c r="C8420" i="1" l="1"/>
  <c r="E8419" i="1"/>
  <c r="C8421" i="1" l="1"/>
  <c r="E8420" i="1"/>
  <c r="C8422" i="1" l="1"/>
  <c r="E8421" i="1"/>
  <c r="C8423" i="1" l="1"/>
  <c r="E8422" i="1"/>
  <c r="C8424" i="1" l="1"/>
  <c r="E8423" i="1"/>
  <c r="C8425" i="1" l="1"/>
  <c r="E8424" i="1"/>
  <c r="C8426" i="1" l="1"/>
  <c r="E8425" i="1"/>
  <c r="C8427" i="1" l="1"/>
  <c r="E8426" i="1"/>
  <c r="C8428" i="1" l="1"/>
  <c r="E8427" i="1"/>
  <c r="C8429" i="1" l="1"/>
  <c r="E8428" i="1"/>
  <c r="E8429" i="1" l="1"/>
  <c r="C8430" i="1"/>
  <c r="AO313" i="2"/>
  <c r="CQ313" i="2"/>
  <c r="U310" i="2"/>
  <c r="AC309" i="2"/>
  <c r="AN309" i="2"/>
  <c r="BN311" i="2"/>
  <c r="BM311" i="2"/>
  <c r="AY311" i="2"/>
  <c r="BU312" i="2"/>
  <c r="CK312" i="2"/>
  <c r="AP312" i="2"/>
  <c r="AA311" i="2"/>
  <c r="AJ313" i="2"/>
  <c r="BF310" i="2"/>
  <c r="BE310" i="2"/>
  <c r="AI310" i="2"/>
  <c r="BI311" i="2"/>
  <c r="AS310" i="2"/>
  <c r="AJ310" i="2"/>
  <c r="Q310" i="2"/>
  <c r="N312" i="2"/>
  <c r="CI309" i="2"/>
  <c r="AT309" i="2"/>
  <c r="O310" i="2"/>
  <c r="AH310" i="2"/>
  <c r="AG310" i="2"/>
  <c r="P310" i="2"/>
  <c r="CO309" i="2"/>
  <c r="CC312" i="2"/>
  <c r="W313" i="2"/>
  <c r="AU313" i="2"/>
  <c r="BE309" i="2"/>
  <c r="AA309" i="2"/>
  <c r="S309" i="2"/>
  <c r="BF309" i="2"/>
  <c r="AG309" i="2"/>
  <c r="H311" i="2"/>
  <c r="BL312" i="2"/>
  <c r="BS312" i="2"/>
  <c r="AO312" i="2"/>
  <c r="BB310" i="2"/>
  <c r="BN312" i="2"/>
  <c r="BV312" i="2"/>
  <c r="CQ309" i="2"/>
  <c r="AD312" i="2"/>
  <c r="AE310" i="2"/>
  <c r="AB309" i="2"/>
  <c r="CE309" i="2"/>
  <c r="CQ310" i="2"/>
  <c r="AX310" i="2"/>
  <c r="AW310" i="2"/>
  <c r="AF310" i="2"/>
  <c r="CN309" i="2"/>
  <c r="T312" i="2"/>
  <c r="BL313" i="2"/>
  <c r="AE313" i="2"/>
  <c r="BR310" i="2"/>
  <c r="T310" i="2"/>
  <c r="AT310" i="2"/>
  <c r="AL310" i="2"/>
  <c r="CJ310" i="2"/>
  <c r="CH311" i="2"/>
  <c r="BS310" i="2"/>
  <c r="BN310" i="2"/>
  <c r="BC310" i="2"/>
  <c r="AY309" i="2"/>
  <c r="X311" i="2"/>
  <c r="Q309" i="2"/>
  <c r="BY309" i="2"/>
  <c r="BD309" i="2"/>
  <c r="AQ313" i="2"/>
  <c r="AL312" i="2"/>
  <c r="U312" i="2"/>
  <c r="BJ312" i="2"/>
  <c r="BW313" i="2"/>
  <c r="AA313" i="2"/>
  <c r="BE312" i="2"/>
  <c r="AG312" i="2"/>
  <c r="BU309" i="2"/>
  <c r="AE311" i="2"/>
  <c r="CG311" i="2"/>
  <c r="BC311" i="2"/>
  <c r="CT311" i="2"/>
  <c r="CS311" i="2"/>
  <c r="CR311" i="2"/>
  <c r="CQ311" i="2"/>
  <c r="AW312" i="2"/>
  <c r="CG309" i="2"/>
  <c r="BX309" i="2"/>
  <c r="CP310" i="2"/>
  <c r="CL310" i="2"/>
  <c r="CK310" i="2"/>
  <c r="BT310" i="2"/>
  <c r="AU310" i="2"/>
  <c r="AP311" i="2"/>
  <c r="CI313" i="2"/>
  <c r="BP313" i="2"/>
  <c r="AW309" i="2"/>
  <c r="BI309" i="2"/>
  <c r="AZ309" i="2"/>
  <c r="AI309" i="2"/>
  <c r="CK309" i="2"/>
  <c r="CP311" i="2"/>
  <c r="R313" i="2"/>
  <c r="O312" i="2"/>
  <c r="AF313" i="2"/>
  <c r="AF309" i="2"/>
  <c r="CH309" i="2"/>
  <c r="CC313" i="2"/>
  <c r="BT313" i="2"/>
  <c r="CN312" i="2"/>
  <c r="CM312" i="2"/>
  <c r="CH312" i="2"/>
  <c r="BM310" i="2"/>
  <c r="AC310" i="2"/>
  <c r="W311" i="2"/>
  <c r="BY311" i="2"/>
  <c r="BI310" i="2"/>
  <c r="AZ310" i="2"/>
  <c r="K311" i="2"/>
  <c r="BH311" i="2"/>
  <c r="BF312" i="2"/>
  <c r="AU312" i="2"/>
  <c r="AJ309" i="2"/>
  <c r="BR309" i="2"/>
  <c r="G310" i="2"/>
  <c r="EZ310" i="2" s="1"/>
  <c r="AN311" i="2"/>
  <c r="CF311" i="2"/>
  <c r="AE309" i="2"/>
  <c r="AK309" i="2"/>
  <c r="BK310" i="2"/>
  <c r="BD311" i="2"/>
  <c r="BV309" i="2"/>
  <c r="BB309" i="2"/>
  <c r="BB311" i="2"/>
  <c r="AC312" i="2"/>
  <c r="CP313" i="2"/>
  <c r="BX313" i="2"/>
  <c r="N313" i="2"/>
  <c r="AY313" i="2"/>
  <c r="AV313" i="2"/>
  <c r="BZ313" i="2"/>
  <c r="CH313" i="2"/>
  <c r="AZ313" i="2"/>
  <c r="AH312" i="2"/>
  <c r="S311" i="2"/>
  <c r="L312" i="2"/>
  <c r="AA312" i="2"/>
  <c r="BA312" i="2"/>
  <c r="AR312" i="2"/>
  <c r="CT312" i="2"/>
  <c r="CF312" i="2"/>
  <c r="AB310" i="2"/>
  <c r="CH310" i="2"/>
  <c r="BQ310" i="2"/>
  <c r="BZ311" i="2"/>
  <c r="V311" i="2"/>
  <c r="AB311" i="2"/>
  <c r="CN310" i="2"/>
  <c r="AX312" i="2"/>
  <c r="CC309" i="2"/>
  <c r="AV309" i="2"/>
  <c r="BO309" i="2"/>
  <c r="BA309" i="2"/>
  <c r="J309" i="2"/>
  <c r="O309" i="2"/>
  <c r="AX309" i="2"/>
  <c r="T311" i="2"/>
  <c r="BV313" i="2"/>
  <c r="BD312" i="2"/>
  <c r="BY313" i="2"/>
  <c r="CJ309" i="2"/>
  <c r="BK309" i="2"/>
  <c r="V309" i="2"/>
  <c r="Q313" i="2"/>
  <c r="P311" i="2"/>
  <c r="M312" i="2"/>
  <c r="BO312" i="2"/>
  <c r="AD309" i="2"/>
  <c r="CE311" i="2"/>
  <c r="V313" i="2"/>
  <c r="K313" i="2"/>
  <c r="CF309" i="2"/>
  <c r="BH313" i="2"/>
  <c r="BO311" i="2"/>
  <c r="AX311" i="2"/>
  <c r="K312" i="2"/>
  <c r="AP313" i="2"/>
  <c r="CJ312" i="2"/>
  <c r="AF312" i="2"/>
  <c r="AM312" i="2"/>
  <c r="CM310" i="2"/>
  <c r="T309" i="2"/>
  <c r="CS310" i="2"/>
  <c r="AB313" i="2"/>
  <c r="CE312" i="2"/>
  <c r="L311" i="2"/>
  <c r="H309" i="2"/>
  <c r="BP309" i="2"/>
  <c r="N311" i="2"/>
  <c r="AQ309" i="2"/>
  <c r="J311" i="2"/>
  <c r="AE312" i="2"/>
  <c r="CB311" i="2"/>
  <c r="CL309" i="2"/>
  <c r="AH309" i="2"/>
  <c r="CR309" i="2"/>
  <c r="BS309" i="2"/>
  <c r="BV311" i="2"/>
  <c r="I312" i="2"/>
  <c r="CP312" i="2"/>
  <c r="Z313" i="2"/>
  <c r="U313" i="2"/>
  <c r="AI313" i="2"/>
  <c r="BF313" i="2"/>
  <c r="AN312" i="2"/>
  <c r="AK310" i="2"/>
  <c r="CJ311" i="2"/>
  <c r="CI311" i="2"/>
  <c r="O311" i="2"/>
  <c r="AQ311" i="2"/>
  <c r="CL311" i="2"/>
  <c r="AH311" i="2"/>
  <c r="AG311" i="2"/>
  <c r="BD310" i="2"/>
  <c r="BL310" i="2"/>
  <c r="AM310" i="2"/>
  <c r="BZ310" i="2"/>
  <c r="AA310" i="2"/>
  <c r="CD310" i="2"/>
  <c r="Z310" i="2"/>
  <c r="Y310" i="2"/>
  <c r="BW309" i="2"/>
  <c r="AR313" i="2"/>
  <c r="J313" i="2"/>
  <c r="BO313" i="2"/>
  <c r="CB309" i="2"/>
  <c r="X309" i="2"/>
  <c r="BZ309" i="2"/>
  <c r="BU313" i="2"/>
  <c r="Y313" i="2"/>
  <c r="BQ312" i="2"/>
  <c r="BH312" i="2"/>
  <c r="AQ312" i="2"/>
  <c r="BK313" i="2"/>
  <c r="BJ313" i="2"/>
  <c r="BR313" i="2"/>
  <c r="BA313" i="2"/>
  <c r="BX312" i="2"/>
  <c r="R312" i="2"/>
  <c r="AR311" i="2"/>
  <c r="AI312" i="2"/>
  <c r="BB312" i="2"/>
  <c r="CB312" i="2"/>
  <c r="X312" i="2"/>
  <c r="CQ312" i="2"/>
  <c r="AM311" i="2"/>
  <c r="AQ310" i="2"/>
  <c r="P313" i="2"/>
  <c r="CL313" i="2"/>
  <c r="CS309" i="2"/>
  <c r="BE311" i="2"/>
  <c r="L309" i="2"/>
  <c r="CT309" i="2"/>
  <c r="BS311" i="2"/>
  <c r="BX310" i="2"/>
  <c r="AY310" i="2"/>
  <c r="M311" i="2"/>
  <c r="CN311" i="2"/>
  <c r="R311" i="2"/>
  <c r="CK311" i="2"/>
  <c r="AH313" i="2"/>
  <c r="BO310" i="2"/>
  <c r="BW312" i="2"/>
  <c r="AF311" i="2"/>
  <c r="I313" i="2"/>
  <c r="CD312" i="2"/>
  <c r="N310" i="2"/>
  <c r="CR313" i="2"/>
  <c r="AN313" i="2"/>
  <c r="BS313" i="2"/>
  <c r="M309" i="2"/>
  <c r="AJ312" i="2"/>
  <c r="CL312" i="2"/>
  <c r="BY312" i="2"/>
  <c r="H312" i="2"/>
  <c r="BM312" i="2"/>
  <c r="AS312" i="2"/>
  <c r="Y312" i="2"/>
  <c r="AB312" i="2"/>
  <c r="CO310" i="2"/>
  <c r="CF310" i="2"/>
  <c r="AT311" i="2"/>
  <c r="G311" i="2"/>
  <c r="EZ311" i="2" s="1"/>
  <c r="BR311" i="2"/>
  <c r="BP311" i="2"/>
  <c r="BA311" i="2"/>
  <c r="CA313" i="2"/>
  <c r="BM313" i="2"/>
  <c r="BD313" i="2"/>
  <c r="W309" i="2"/>
  <c r="BT309" i="2"/>
  <c r="P309" i="2"/>
  <c r="BC309" i="2"/>
  <c r="N309" i="2"/>
  <c r="BT312" i="2"/>
  <c r="V312" i="2"/>
  <c r="AY312" i="2"/>
  <c r="BK312" i="2"/>
  <c r="BC313" i="2"/>
  <c r="AT313" i="2"/>
  <c r="L313" i="2"/>
  <c r="T313" i="2"/>
  <c r="BK311" i="2"/>
  <c r="J312" i="2"/>
  <c r="BG311" i="2"/>
  <c r="DA311" i="2" s="1"/>
  <c r="AZ312" i="2"/>
  <c r="CS312" i="2"/>
  <c r="CO312" i="2"/>
  <c r="P312" i="2"/>
  <c r="CI312" i="2"/>
  <c r="AO311" i="2"/>
  <c r="V310" i="2"/>
  <c r="R309" i="2"/>
  <c r="BM309" i="2"/>
  <c r="AK311" i="2"/>
  <c r="CM311" i="2"/>
  <c r="AU309" i="2"/>
  <c r="BG309" i="2"/>
  <c r="BX311" i="2"/>
  <c r="BP310" i="2"/>
  <c r="L310" i="2"/>
  <c r="BQ311" i="2"/>
  <c r="AV311" i="2"/>
  <c r="AU311" i="2"/>
  <c r="BU311" i="2"/>
  <c r="Q311" i="2"/>
  <c r="CA311" i="2"/>
  <c r="AV310" i="2"/>
  <c r="CI310" i="2"/>
  <c r="AP310" i="2"/>
  <c r="BJ310" i="2"/>
  <c r="DD310" i="2" s="1"/>
  <c r="CE310" i="2"/>
  <c r="CR312" i="2"/>
  <c r="AM309" i="2"/>
  <c r="CG312" i="2"/>
  <c r="CK313" i="2"/>
  <c r="BI313" i="2"/>
  <c r="K309" i="2"/>
  <c r="AS313" i="2"/>
  <c r="M310" i="2"/>
  <c r="Z312" i="2"/>
  <c r="CM313" i="2"/>
  <c r="AX313" i="2"/>
  <c r="CP309" i="2"/>
  <c r="CC311" i="2"/>
  <c r="Y311" i="2"/>
  <c r="BW311" i="2"/>
  <c r="BP312" i="2"/>
  <c r="BG312" i="2"/>
  <c r="CD311" i="2"/>
  <c r="Z311" i="2"/>
  <c r="BC312" i="2"/>
  <c r="CM309" i="2"/>
  <c r="AP309" i="2"/>
  <c r="U309" i="2"/>
  <c r="CR310" i="2"/>
  <c r="AS309" i="2"/>
  <c r="G309" i="2"/>
  <c r="AR309" i="2"/>
  <c r="AC313" i="2"/>
  <c r="BZ312" i="2"/>
  <c r="BI312" i="2"/>
  <c r="S312" i="2"/>
  <c r="M313" i="2"/>
  <c r="AD313" i="2"/>
  <c r="BG313" i="2"/>
  <c r="BB313" i="2"/>
  <c r="AW311" i="2"/>
  <c r="G312" i="2"/>
  <c r="EZ312" i="2" s="1"/>
  <c r="BR312" i="2"/>
  <c r="BN313" i="2"/>
  <c r="O313" i="2"/>
  <c r="BQ313" i="2"/>
  <c r="CT313" i="2"/>
  <c r="CA312" i="2"/>
  <c r="AC311" i="2"/>
  <c r="H313" i="2"/>
  <c r="W310" i="2"/>
  <c r="CF313" i="2"/>
  <c r="BL309" i="2"/>
  <c r="BF311" i="2"/>
  <c r="BE313" i="2"/>
  <c r="AO309" i="2"/>
  <c r="I309" i="2"/>
  <c r="Q312" i="2"/>
  <c r="BH310" i="2"/>
  <c r="K310" i="2"/>
  <c r="AD311" i="2"/>
  <c r="AJ311" i="2"/>
  <c r="AZ311" i="2"/>
  <c r="BJ311" i="2"/>
  <c r="I311" i="2"/>
  <c r="Y309" i="2"/>
  <c r="AN310" i="2"/>
  <c r="CA310" i="2"/>
  <c r="CT310" i="2"/>
  <c r="BA310" i="2"/>
  <c r="AR310" i="2"/>
  <c r="S310" i="2"/>
  <c r="BY310" i="2"/>
  <c r="AL311" i="2"/>
  <c r="CD309" i="2"/>
  <c r="Z309" i="2"/>
  <c r="BQ309" i="2"/>
  <c r="AO310" i="2"/>
  <c r="X310" i="2"/>
  <c r="AD310" i="2"/>
  <c r="J310" i="2"/>
  <c r="CB313" i="2"/>
  <c r="CN313" i="2"/>
  <c r="BN309" i="2"/>
  <c r="CC310" i="2"/>
  <c r="W312" i="2"/>
  <c r="BL311" i="2"/>
  <c r="BT311" i="2"/>
  <c r="CD313" i="2"/>
  <c r="AK312" i="2"/>
  <c r="AT312" i="2"/>
  <c r="BU310" i="2"/>
  <c r="H310" i="2"/>
  <c r="BG310" i="2"/>
  <c r="U311" i="2"/>
  <c r="I310" i="2"/>
  <c r="BV310" i="2"/>
  <c r="R310" i="2"/>
  <c r="AV312" i="2"/>
  <c r="CO313" i="2"/>
  <c r="AK313" i="2"/>
  <c r="G313" i="2"/>
  <c r="CS313" i="2"/>
  <c r="CJ313" i="2"/>
  <c r="S313" i="2"/>
  <c r="AL313" i="2"/>
  <c r="AW313" i="2"/>
  <c r="AM313" i="2"/>
  <c r="CG313" i="2"/>
  <c r="CE313" i="2"/>
  <c r="CA309" i="2"/>
  <c r="AL309" i="2"/>
  <c r="AG313" i="2"/>
  <c r="X313" i="2"/>
  <c r="AI311" i="2"/>
  <c r="CO311" i="2"/>
  <c r="BW310" i="2"/>
  <c r="CB310" i="2"/>
  <c r="BH309" i="2"/>
  <c r="CG310" i="2"/>
  <c r="BJ309" i="2"/>
  <c r="AS311" i="2"/>
  <c r="CW312" i="2" l="1"/>
  <c r="DC310" i="2"/>
  <c r="CY311" i="2"/>
  <c r="DC312" i="2"/>
  <c r="DB312" i="2"/>
  <c r="CZ311" i="2"/>
  <c r="C8431" i="1"/>
  <c r="E8430" i="1"/>
  <c r="DB310" i="2"/>
  <c r="DD311" i="2"/>
  <c r="CV311" i="2"/>
  <c r="DA312" i="2"/>
  <c r="EZ313" i="2"/>
  <c r="DA310" i="2"/>
  <c r="CW309" i="2"/>
  <c r="DB313" i="2"/>
  <c r="CY309" i="2"/>
  <c r="CY310" i="2"/>
  <c r="CW313" i="2"/>
  <c r="DD313" i="2"/>
  <c r="CV309" i="2"/>
  <c r="CX309" i="2"/>
  <c r="CZ310" i="2"/>
  <c r="CV312" i="2"/>
  <c r="CY312" i="2"/>
  <c r="DC313" i="2"/>
  <c r="CX313" i="2"/>
  <c r="CX311" i="2"/>
  <c r="CZ313" i="2"/>
  <c r="DD309" i="2"/>
  <c r="DC309" i="2"/>
  <c r="CZ309" i="2"/>
  <c r="CV313" i="2"/>
  <c r="CX312" i="2"/>
  <c r="CZ312" i="2"/>
  <c r="CW311" i="2"/>
  <c r="DD312" i="2"/>
  <c r="DB309" i="2"/>
  <c r="CY313" i="2"/>
  <c r="DA313" i="2"/>
  <c r="EZ309" i="2"/>
  <c r="DA309" i="2"/>
  <c r="CX310" i="2"/>
  <c r="DB311" i="2"/>
  <c r="CW310" i="2"/>
  <c r="CV310" i="2"/>
  <c r="DC311" i="2"/>
  <c r="E8431" i="1" l="1"/>
  <c r="C8432" i="1"/>
  <c r="C8433" i="1" l="1"/>
  <c r="E8432" i="1"/>
  <c r="E8433" i="1" l="1"/>
  <c r="C8434" i="1"/>
  <c r="E8434" i="1" l="1"/>
  <c r="C8435" i="1"/>
  <c r="C8436" i="1" l="1"/>
  <c r="E8435" i="1"/>
  <c r="C8437" i="1" l="1"/>
  <c r="E8436" i="1"/>
  <c r="C8438" i="1" l="1"/>
  <c r="E8437" i="1"/>
  <c r="C8439" i="1" l="1"/>
  <c r="E8438" i="1"/>
  <c r="C8440" i="1" l="1"/>
  <c r="E8439" i="1"/>
  <c r="E8440" i="1" l="1"/>
  <c r="C8441" i="1"/>
  <c r="E8441" i="1" l="1"/>
  <c r="C8442" i="1"/>
  <c r="C8443" i="1" l="1"/>
  <c r="E8442" i="1"/>
  <c r="C8444" i="1" l="1"/>
  <c r="E8443" i="1"/>
  <c r="E8444" i="1" l="1"/>
  <c r="C8445" i="1"/>
  <c r="E8445" i="1" l="1"/>
  <c r="C8446" i="1"/>
  <c r="C8447" i="1" l="1"/>
  <c r="E8446" i="1"/>
  <c r="C8448" i="1" l="1"/>
  <c r="E8447" i="1"/>
  <c r="C8449" i="1" l="1"/>
  <c r="E8448" i="1"/>
  <c r="C8450" i="1" l="1"/>
  <c r="E8449" i="1"/>
  <c r="C8451" i="1" l="1"/>
  <c r="E8450" i="1"/>
  <c r="C8452" i="1" l="1"/>
  <c r="E8451" i="1"/>
  <c r="C8453" i="1" l="1"/>
  <c r="E8452" i="1"/>
  <c r="C8454" i="1" l="1"/>
  <c r="E8453" i="1"/>
  <c r="E8454" i="1" l="1"/>
  <c r="C8455" i="1"/>
  <c r="C8456" i="1" l="1"/>
  <c r="E8455" i="1"/>
  <c r="C8457" i="1" l="1"/>
  <c r="E8456" i="1"/>
  <c r="E8457" i="1" l="1"/>
  <c r="C8458" i="1"/>
  <c r="C8459" i="1" l="1"/>
  <c r="E8458" i="1"/>
  <c r="C8460" i="1" l="1"/>
  <c r="E8459" i="1"/>
  <c r="C8461" i="1" l="1"/>
  <c r="E8460" i="1"/>
  <c r="E8461" i="1" l="1"/>
  <c r="C8462" i="1"/>
  <c r="E8462" i="1" l="1"/>
  <c r="C8463" i="1"/>
  <c r="C8464" i="1" l="1"/>
  <c r="E8463" i="1"/>
  <c r="C8465" i="1" l="1"/>
  <c r="E8464" i="1"/>
  <c r="C8466" i="1" l="1"/>
  <c r="E8465" i="1"/>
  <c r="C8467" i="1" l="1"/>
  <c r="E8466" i="1"/>
  <c r="C8468" i="1" l="1"/>
  <c r="E8467" i="1"/>
  <c r="C8469" i="1" l="1"/>
  <c r="E8468" i="1"/>
  <c r="C8470" i="1" l="1"/>
  <c r="E8469" i="1"/>
  <c r="C8471" i="1" l="1"/>
  <c r="E8470" i="1"/>
  <c r="C8472" i="1" l="1"/>
  <c r="E8471" i="1"/>
  <c r="C8473" i="1" l="1"/>
  <c r="E8472" i="1"/>
  <c r="E8473" i="1" l="1"/>
  <c r="C8474" i="1"/>
  <c r="E8474" i="1" l="1"/>
  <c r="C8475" i="1"/>
  <c r="C8476" i="1" l="1"/>
  <c r="E8475" i="1"/>
  <c r="E8476" i="1" l="1"/>
  <c r="C8477" i="1"/>
  <c r="E8477" i="1" l="1"/>
  <c r="C8478" i="1"/>
  <c r="C8479" i="1" l="1"/>
  <c r="E8478" i="1"/>
  <c r="E8479" i="1" l="1"/>
  <c r="C8480" i="1"/>
  <c r="C8481" i="1" l="1"/>
  <c r="E8480" i="1"/>
  <c r="C8482" i="1" l="1"/>
  <c r="E8481" i="1"/>
  <c r="C8483" i="1" l="1"/>
  <c r="E8482" i="1"/>
  <c r="C8484" i="1" l="1"/>
  <c r="E8483" i="1"/>
  <c r="C8485" i="1" l="1"/>
  <c r="E8484" i="1"/>
  <c r="E8485" i="1" l="1"/>
  <c r="C8486" i="1"/>
  <c r="E8486" i="1" l="1"/>
  <c r="C8487" i="1"/>
  <c r="C8488" i="1" l="1"/>
  <c r="E8487" i="1"/>
  <c r="C8489" i="1" l="1"/>
  <c r="E8488" i="1"/>
  <c r="C8490" i="1" l="1"/>
  <c r="E8489" i="1"/>
  <c r="C8491" i="1" l="1"/>
  <c r="E8490" i="1"/>
  <c r="C8492" i="1" l="1"/>
  <c r="E8491" i="1"/>
  <c r="C8493" i="1" l="1"/>
  <c r="E8492" i="1"/>
  <c r="C8494" i="1" l="1"/>
  <c r="E8493" i="1"/>
  <c r="E8494" i="1" l="1"/>
  <c r="C8495" i="1"/>
  <c r="E8495" i="1" l="1"/>
  <c r="C8496" i="1"/>
  <c r="C8497" i="1" l="1"/>
  <c r="E8496" i="1"/>
  <c r="C8498" i="1" l="1"/>
  <c r="E8497" i="1"/>
  <c r="C8499" i="1" l="1"/>
  <c r="E8498" i="1"/>
  <c r="E8499" i="1" l="1"/>
  <c r="C8500" i="1"/>
  <c r="C8501" i="1" l="1"/>
  <c r="E8500" i="1"/>
  <c r="C8502" i="1" l="1"/>
  <c r="E8501" i="1"/>
  <c r="C8503" i="1" l="1"/>
  <c r="E8502" i="1"/>
  <c r="E8503" i="1" l="1"/>
  <c r="C8504" i="1"/>
  <c r="E8504" i="1" l="1"/>
  <c r="C8505" i="1"/>
  <c r="C8506" i="1" l="1"/>
  <c r="E8505" i="1"/>
  <c r="C8507" i="1" l="1"/>
  <c r="E8506" i="1"/>
  <c r="C8508" i="1" l="1"/>
  <c r="E8507" i="1"/>
  <c r="C8509" i="1" l="1"/>
  <c r="E8508" i="1"/>
  <c r="E8509" i="1" l="1"/>
  <c r="C8510" i="1"/>
  <c r="C8511" i="1" l="1"/>
  <c r="E8510" i="1"/>
  <c r="C8512" i="1" l="1"/>
  <c r="E8511" i="1"/>
  <c r="E8512" i="1" l="1"/>
  <c r="C8513" i="1"/>
  <c r="E8513" i="1" l="1"/>
  <c r="C8514" i="1"/>
  <c r="E8514" i="1" l="1"/>
  <c r="C8515" i="1"/>
  <c r="C8516" i="1" l="1"/>
  <c r="E8515" i="1"/>
  <c r="C8517" i="1" l="1"/>
  <c r="E8516" i="1"/>
  <c r="C8518" i="1" l="1"/>
  <c r="E8517" i="1"/>
  <c r="C8519" i="1" l="1"/>
  <c r="E8518" i="1"/>
  <c r="C8520" i="1" l="1"/>
  <c r="E8519" i="1"/>
  <c r="E8520" i="1" l="1"/>
  <c r="C8521" i="1"/>
  <c r="E8521" i="1" l="1"/>
  <c r="C8522" i="1"/>
  <c r="C8523" i="1" l="1"/>
  <c r="E8522" i="1"/>
  <c r="E8523" i="1" l="1"/>
  <c r="C8524" i="1"/>
  <c r="E8524" i="1" l="1"/>
  <c r="C8525" i="1"/>
  <c r="E8525" i="1" l="1"/>
  <c r="C8526" i="1"/>
  <c r="E8526" i="1" l="1"/>
  <c r="C8527" i="1"/>
  <c r="C8528" i="1" l="1"/>
  <c r="E8527" i="1"/>
  <c r="E8528" i="1" l="1"/>
  <c r="C8529" i="1"/>
  <c r="E8529" i="1" l="1"/>
  <c r="C8530" i="1"/>
  <c r="C8531" i="1" l="1"/>
  <c r="E8530" i="1"/>
  <c r="C8532" i="1" l="1"/>
  <c r="E8531" i="1"/>
  <c r="E8532" i="1" l="1"/>
  <c r="C8533" i="1"/>
  <c r="E8533" i="1" l="1"/>
  <c r="C8534" i="1"/>
  <c r="E8534" i="1" l="1"/>
  <c r="C8535" i="1"/>
  <c r="C8536" i="1" l="1"/>
  <c r="E8535" i="1"/>
  <c r="C8537" i="1" l="1"/>
  <c r="E8536" i="1"/>
  <c r="E8537" i="1" l="1"/>
  <c r="C8538" i="1"/>
  <c r="E8538" i="1" l="1"/>
  <c r="C8539" i="1"/>
  <c r="C8540" i="1" l="1"/>
  <c r="E8539" i="1"/>
  <c r="C8541" i="1" l="1"/>
  <c r="E8540" i="1"/>
  <c r="E8541" i="1" l="1"/>
  <c r="C8542" i="1"/>
  <c r="C8543" i="1" l="1"/>
  <c r="E8542" i="1"/>
  <c r="C8544" i="1" l="1"/>
  <c r="E8543" i="1"/>
  <c r="C8545" i="1" l="1"/>
  <c r="E8544" i="1"/>
  <c r="E8545" i="1" l="1"/>
  <c r="C8546" i="1"/>
  <c r="C8547" i="1" l="1"/>
  <c r="E8546" i="1"/>
  <c r="C8548" i="1" l="1"/>
  <c r="E8547" i="1"/>
  <c r="C8549" i="1" l="1"/>
  <c r="E8548" i="1"/>
  <c r="E8549" i="1" l="1"/>
  <c r="C8550" i="1"/>
  <c r="C8551" i="1" l="1"/>
  <c r="E8550" i="1"/>
  <c r="C8552" i="1" l="1"/>
  <c r="E8551" i="1"/>
  <c r="C8553" i="1" l="1"/>
  <c r="E8552" i="1"/>
  <c r="C8554" i="1" l="1"/>
  <c r="E8553" i="1"/>
  <c r="C8555" i="1" l="1"/>
  <c r="E8554" i="1"/>
  <c r="C8556" i="1" l="1"/>
  <c r="E8555" i="1"/>
  <c r="C8557" i="1" l="1"/>
  <c r="E8556" i="1"/>
  <c r="C8558" i="1" l="1"/>
  <c r="E8557" i="1"/>
  <c r="E8558" i="1" l="1"/>
  <c r="C8559" i="1"/>
  <c r="C8560" i="1" l="1"/>
  <c r="E8559" i="1"/>
  <c r="C8561" i="1" l="1"/>
  <c r="E8560" i="1"/>
  <c r="E8561" i="1" l="1"/>
  <c r="C8562" i="1"/>
  <c r="E8562" i="1" l="1"/>
  <c r="C8563" i="1"/>
  <c r="C8564" i="1" l="1"/>
  <c r="E8563" i="1"/>
  <c r="E8564" i="1" l="1"/>
  <c r="C8565" i="1"/>
  <c r="E8565" i="1" l="1"/>
  <c r="C8566" i="1"/>
  <c r="E8566" i="1" l="1"/>
  <c r="C8567" i="1"/>
  <c r="C8568" i="1" l="1"/>
  <c r="E8567" i="1"/>
  <c r="C8569" i="1" l="1"/>
  <c r="E8568" i="1"/>
  <c r="E8569" i="1" l="1"/>
  <c r="C8570" i="1"/>
  <c r="E8570" i="1" l="1"/>
  <c r="C8571" i="1"/>
  <c r="C8572" i="1" l="1"/>
  <c r="E8571" i="1"/>
  <c r="C8573" i="1" l="1"/>
  <c r="E8572" i="1"/>
  <c r="E8573" i="1" l="1"/>
  <c r="C8574" i="1"/>
  <c r="C8575" i="1" l="1"/>
  <c r="E8574" i="1"/>
  <c r="C8576" i="1" l="1"/>
  <c r="E8575" i="1"/>
  <c r="C8577" i="1" l="1"/>
  <c r="E8576" i="1"/>
  <c r="E8577" i="1" l="1"/>
  <c r="C8578" i="1"/>
  <c r="E8578" i="1" l="1"/>
  <c r="C8579" i="1"/>
  <c r="C8580" i="1" l="1"/>
  <c r="E8579" i="1"/>
  <c r="C8581" i="1" l="1"/>
  <c r="E8580" i="1"/>
  <c r="C8582" i="1" l="1"/>
  <c r="E8581" i="1"/>
  <c r="C8583" i="1" l="1"/>
  <c r="E8582" i="1"/>
  <c r="C8584" i="1" l="1"/>
  <c r="E8583" i="1"/>
  <c r="C8585" i="1" l="1"/>
  <c r="E8584" i="1"/>
  <c r="C8586" i="1" l="1"/>
  <c r="E8585" i="1"/>
  <c r="C8587" i="1" l="1"/>
  <c r="E8586" i="1"/>
  <c r="C8588" i="1" l="1"/>
  <c r="E8587" i="1"/>
  <c r="C8589" i="1" l="1"/>
  <c r="E8588" i="1"/>
  <c r="C8590" i="1" l="1"/>
  <c r="E8589" i="1"/>
  <c r="C8591" i="1" l="1"/>
  <c r="E8590" i="1"/>
  <c r="E8591" i="1" l="1"/>
  <c r="C8592" i="1"/>
  <c r="C8593" i="1" l="1"/>
  <c r="E8592" i="1"/>
  <c r="C8594" i="1" l="1"/>
  <c r="E8593" i="1"/>
  <c r="C8595" i="1" l="1"/>
  <c r="E8594" i="1"/>
  <c r="C8596" i="1" l="1"/>
  <c r="E8595" i="1"/>
  <c r="E8596" i="1" l="1"/>
  <c r="C8597" i="1"/>
  <c r="E8597" i="1" l="1"/>
  <c r="C8598" i="1"/>
  <c r="C8599" i="1" l="1"/>
  <c r="E8598" i="1"/>
  <c r="C8600" i="1" l="1"/>
  <c r="E8599" i="1"/>
  <c r="C8601" i="1" l="1"/>
  <c r="E8600" i="1"/>
  <c r="C8602" i="1" l="1"/>
  <c r="E8601" i="1"/>
  <c r="C8603" i="1" l="1"/>
  <c r="E8602" i="1"/>
  <c r="C8604" i="1" l="1"/>
  <c r="E8603" i="1"/>
  <c r="C8605" i="1" l="1"/>
  <c r="E8604" i="1"/>
  <c r="C8606" i="1" l="1"/>
  <c r="E8605" i="1"/>
  <c r="E8606" i="1" l="1"/>
  <c r="C8607" i="1"/>
  <c r="C8608" i="1" l="1"/>
  <c r="E8607" i="1"/>
  <c r="C8609" i="1" l="1"/>
  <c r="E8608" i="1"/>
  <c r="C8610" i="1" l="1"/>
  <c r="E8609" i="1"/>
  <c r="E8610" i="1" l="1"/>
  <c r="C8611" i="1"/>
  <c r="E8611" i="1" l="1"/>
  <c r="C8612" i="1"/>
  <c r="C8613" i="1" l="1"/>
  <c r="E8612" i="1"/>
  <c r="C8614" i="1" l="1"/>
  <c r="E8613" i="1"/>
  <c r="C8615" i="1" l="1"/>
  <c r="E8614" i="1"/>
  <c r="C8616" i="1" l="1"/>
  <c r="E8615" i="1"/>
  <c r="C8617" i="1" l="1"/>
  <c r="E8616" i="1"/>
  <c r="C8618" i="1" l="1"/>
  <c r="E8617" i="1"/>
  <c r="C8619" i="1" l="1"/>
  <c r="E8618" i="1"/>
  <c r="C8620" i="1" l="1"/>
  <c r="E8619" i="1"/>
  <c r="C8621" i="1" l="1"/>
  <c r="E8620" i="1"/>
  <c r="C8622" i="1" l="1"/>
  <c r="E8621" i="1"/>
  <c r="E8622" i="1" l="1"/>
  <c r="C8623" i="1"/>
  <c r="C8624" i="1" l="1"/>
  <c r="E8623" i="1"/>
  <c r="C8625" i="1" l="1"/>
  <c r="E8624" i="1"/>
  <c r="E8625" i="1" l="1"/>
  <c r="C8626" i="1"/>
  <c r="E8626" i="1" l="1"/>
  <c r="C8627" i="1"/>
  <c r="E8627" i="1" l="1"/>
  <c r="C8628" i="1"/>
  <c r="C8629" i="1" l="1"/>
  <c r="E8628" i="1"/>
  <c r="C8630" i="1" l="1"/>
  <c r="E8629" i="1"/>
  <c r="C8631" i="1" l="1"/>
  <c r="E8630" i="1"/>
  <c r="E8631" i="1" l="1"/>
  <c r="C8632" i="1"/>
  <c r="E8632" i="1" l="1"/>
  <c r="C8633" i="1"/>
  <c r="E8633" i="1" l="1"/>
  <c r="C8634" i="1"/>
  <c r="C8635" i="1" l="1"/>
  <c r="E8634" i="1"/>
  <c r="E8635" i="1" l="1"/>
  <c r="C8636" i="1"/>
  <c r="C8637" i="1" l="1"/>
  <c r="E8636" i="1"/>
  <c r="E8637" i="1" l="1"/>
  <c r="C8638" i="1"/>
  <c r="E8638" i="1" l="1"/>
  <c r="C8639" i="1"/>
  <c r="C8640" i="1" l="1"/>
  <c r="E8639" i="1"/>
  <c r="C8641" i="1" l="1"/>
  <c r="E8640" i="1"/>
  <c r="C8642" i="1" l="1"/>
  <c r="E8641" i="1"/>
  <c r="C8643" i="1" l="1"/>
  <c r="E8642" i="1"/>
  <c r="C8644" i="1" l="1"/>
  <c r="E8643" i="1"/>
  <c r="C8645" i="1" l="1"/>
  <c r="E8644" i="1"/>
  <c r="C8646" i="1" l="1"/>
  <c r="E8645" i="1"/>
  <c r="C8647" i="1" l="1"/>
  <c r="E8646" i="1"/>
  <c r="C8648" i="1" l="1"/>
  <c r="E8647" i="1"/>
  <c r="E8648" i="1" l="1"/>
  <c r="C8649" i="1"/>
  <c r="E8649" i="1" l="1"/>
  <c r="C8650" i="1"/>
  <c r="C8651" i="1" l="1"/>
  <c r="E8650" i="1"/>
  <c r="C8652" i="1" l="1"/>
  <c r="E8651" i="1"/>
  <c r="C8653" i="1" l="1"/>
  <c r="E8652" i="1"/>
  <c r="E8653" i="1" l="1"/>
  <c r="C8654" i="1"/>
  <c r="E8654" i="1" l="1"/>
  <c r="C8655" i="1"/>
  <c r="C8656" i="1" l="1"/>
  <c r="E8655" i="1"/>
  <c r="C8657" i="1" l="1"/>
  <c r="E8656" i="1"/>
  <c r="C8658" i="1" l="1"/>
  <c r="E8657" i="1"/>
  <c r="C8659" i="1" l="1"/>
  <c r="E8658" i="1"/>
  <c r="E8659" i="1" l="1"/>
  <c r="C8660" i="1"/>
  <c r="E8660" i="1" l="1"/>
  <c r="C8661" i="1"/>
  <c r="C8662" i="1" l="1"/>
  <c r="E8661" i="1"/>
  <c r="C8663" i="1" l="1"/>
  <c r="E8662" i="1"/>
  <c r="C8664" i="1" l="1"/>
  <c r="E8663" i="1"/>
  <c r="C8665" i="1" l="1"/>
  <c r="E8664" i="1"/>
  <c r="C8666" i="1" l="1"/>
  <c r="E8665" i="1"/>
  <c r="C8667" i="1" l="1"/>
  <c r="E8666" i="1"/>
  <c r="C8668" i="1" l="1"/>
  <c r="E8667" i="1"/>
  <c r="E8668" i="1" l="1"/>
  <c r="C8669" i="1"/>
  <c r="C8670" i="1" l="1"/>
  <c r="E8669" i="1"/>
  <c r="C8671" i="1" l="1"/>
  <c r="E8670" i="1"/>
  <c r="C8672" i="1" l="1"/>
  <c r="E8671" i="1"/>
  <c r="C8673" i="1" l="1"/>
  <c r="E8672" i="1"/>
  <c r="C8674" i="1" l="1"/>
  <c r="E8673" i="1"/>
  <c r="E8674" i="1" l="1"/>
  <c r="C8675" i="1"/>
  <c r="E8675" i="1" l="1"/>
  <c r="C8676" i="1"/>
  <c r="E8676" i="1" l="1"/>
  <c r="C8677" i="1"/>
  <c r="E8677" i="1" l="1"/>
  <c r="C8678" i="1"/>
  <c r="E8678" i="1" l="1"/>
  <c r="C8679" i="1"/>
  <c r="C8680" i="1" l="1"/>
  <c r="E8679" i="1"/>
  <c r="C8681" i="1" l="1"/>
  <c r="E8680" i="1"/>
  <c r="E8681" i="1" l="1"/>
  <c r="C8682" i="1"/>
  <c r="C8683" i="1" l="1"/>
  <c r="E8682" i="1"/>
  <c r="C8684" i="1" l="1"/>
  <c r="E8683" i="1"/>
  <c r="C8685" i="1" l="1"/>
  <c r="E8684" i="1"/>
  <c r="E8685" i="1" l="1"/>
  <c r="C8686" i="1"/>
  <c r="C8687" i="1" l="1"/>
  <c r="E8686" i="1"/>
  <c r="C8688" i="1" l="1"/>
  <c r="E8687" i="1"/>
  <c r="C8689" i="1" l="1"/>
  <c r="E8688" i="1"/>
  <c r="E8689" i="1" l="1"/>
  <c r="C8690" i="1"/>
  <c r="C8691" i="1" l="1"/>
  <c r="E8690" i="1"/>
  <c r="C8692" i="1" l="1"/>
  <c r="E8691" i="1"/>
  <c r="E8692" i="1" l="1"/>
  <c r="C8693" i="1"/>
  <c r="C8694" i="1" l="1"/>
  <c r="E8693" i="1"/>
  <c r="C8695" i="1" l="1"/>
  <c r="E8694" i="1"/>
  <c r="E8695" i="1" l="1"/>
  <c r="C8696" i="1"/>
  <c r="C8697" i="1" l="1"/>
  <c r="E8696" i="1"/>
  <c r="C8698" i="1" l="1"/>
  <c r="E8697" i="1"/>
  <c r="E8698" i="1" l="1"/>
  <c r="C8699" i="1"/>
  <c r="E8699" i="1" l="1"/>
  <c r="C8700" i="1"/>
  <c r="E8700" i="1" l="1"/>
  <c r="C8701" i="1"/>
  <c r="E8701" i="1" l="1"/>
  <c r="C8702" i="1"/>
  <c r="C8703" i="1" l="1"/>
  <c r="E8702" i="1"/>
  <c r="E8703" i="1" l="1"/>
  <c r="C8704" i="1"/>
  <c r="C8705" i="1" l="1"/>
  <c r="E8704" i="1"/>
  <c r="E8705" i="1" l="1"/>
  <c r="C8706" i="1"/>
  <c r="E8706" i="1" l="1"/>
  <c r="C8707" i="1"/>
  <c r="C8708" i="1" l="1"/>
  <c r="E8707" i="1"/>
  <c r="C8709" i="1" l="1"/>
  <c r="E8708" i="1"/>
  <c r="E8709" i="1" l="1"/>
  <c r="C8710" i="1"/>
  <c r="C8711" i="1" l="1"/>
  <c r="E8710" i="1"/>
  <c r="C8712" i="1" l="1"/>
  <c r="E8711" i="1"/>
  <c r="C8713" i="1" l="1"/>
  <c r="E8712" i="1"/>
  <c r="C8714" i="1" l="1"/>
  <c r="E8713" i="1"/>
  <c r="E8714" i="1" l="1"/>
  <c r="C8715" i="1"/>
  <c r="C8716" i="1" l="1"/>
  <c r="E8715" i="1"/>
  <c r="C8717" i="1" l="1"/>
  <c r="E8716" i="1"/>
  <c r="C8718" i="1" l="1"/>
  <c r="E8717" i="1"/>
  <c r="C8719" i="1" l="1"/>
  <c r="E8718" i="1"/>
  <c r="C8720" i="1" l="1"/>
  <c r="E8719" i="1"/>
  <c r="C8721" i="1" l="1"/>
  <c r="E8720" i="1"/>
  <c r="C8722" i="1" l="1"/>
  <c r="E8721" i="1"/>
  <c r="C8723" i="1" l="1"/>
  <c r="E8722" i="1"/>
  <c r="C8724" i="1" l="1"/>
  <c r="E8723" i="1"/>
  <c r="C8725" i="1" l="1"/>
  <c r="E8724" i="1"/>
  <c r="C8726" i="1" l="1"/>
  <c r="E8725" i="1"/>
  <c r="C8727" i="1" l="1"/>
  <c r="E8726" i="1"/>
  <c r="C8728" i="1" l="1"/>
  <c r="E8727" i="1"/>
  <c r="E8728" i="1" l="1"/>
  <c r="C8729" i="1"/>
  <c r="C8730" i="1" l="1"/>
  <c r="E8729" i="1"/>
  <c r="C8731" i="1" l="1"/>
  <c r="E8730" i="1"/>
  <c r="C8732" i="1" l="1"/>
  <c r="E8731" i="1"/>
  <c r="C8733" i="1" l="1"/>
  <c r="E8732" i="1"/>
  <c r="C8734" i="1" l="1"/>
  <c r="E8733" i="1"/>
  <c r="C8735" i="1" l="1"/>
  <c r="E8734" i="1"/>
  <c r="C8736" i="1" l="1"/>
  <c r="E8735" i="1"/>
  <c r="C8737" i="1" l="1"/>
  <c r="E8736" i="1"/>
  <c r="E8737" i="1" l="1"/>
  <c r="C8738" i="1"/>
  <c r="E8738" i="1" l="1"/>
  <c r="C8739" i="1"/>
  <c r="C8740" i="1" l="1"/>
  <c r="E8739" i="1"/>
  <c r="C8741" i="1" l="1"/>
  <c r="E8740" i="1"/>
  <c r="E8741" i="1" l="1"/>
  <c r="C8742" i="1"/>
  <c r="E8742" i="1" l="1"/>
  <c r="C8743" i="1"/>
  <c r="C8744" i="1" l="1"/>
  <c r="E8743" i="1"/>
  <c r="C8745" i="1" l="1"/>
  <c r="E8744" i="1"/>
  <c r="C8746" i="1" l="1"/>
  <c r="E8745" i="1"/>
  <c r="C8747" i="1" l="1"/>
  <c r="E8746" i="1"/>
  <c r="C8748" i="1" l="1"/>
  <c r="E8747" i="1"/>
  <c r="C8749" i="1" l="1"/>
  <c r="E8748" i="1"/>
  <c r="C8750" i="1" l="1"/>
  <c r="E8749" i="1"/>
  <c r="C8751" i="1" l="1"/>
  <c r="E8750" i="1"/>
  <c r="E8751" i="1" l="1"/>
  <c r="C8752" i="1"/>
  <c r="E8752" i="1" l="1"/>
  <c r="C8753" i="1"/>
  <c r="C8754" i="1" l="1"/>
  <c r="E8753" i="1"/>
  <c r="E8754" i="1" l="1"/>
  <c r="C8755" i="1"/>
  <c r="C8756" i="1" l="1"/>
  <c r="E8755" i="1"/>
  <c r="C8757" i="1" l="1"/>
  <c r="E8756" i="1"/>
  <c r="E8757" i="1" l="1"/>
  <c r="C8758" i="1"/>
  <c r="E8758" i="1" l="1"/>
  <c r="C8759" i="1"/>
  <c r="C8760" i="1" l="1"/>
  <c r="E8759" i="1"/>
  <c r="C8761" i="1" l="1"/>
  <c r="E8760" i="1"/>
  <c r="E8761" i="1" l="1"/>
  <c r="C8762" i="1"/>
  <c r="C8763" i="1" l="1"/>
  <c r="E8762" i="1"/>
  <c r="C8764" i="1" l="1"/>
  <c r="E8763" i="1"/>
  <c r="C8765" i="1" l="1"/>
  <c r="E8764" i="1"/>
  <c r="E8765" i="1" l="1"/>
  <c r="C8766" i="1"/>
  <c r="C8767" i="1" l="1"/>
  <c r="E8766" i="1"/>
  <c r="C8768" i="1" l="1"/>
  <c r="E8767" i="1"/>
  <c r="C8769" i="1" l="1"/>
  <c r="E8768" i="1"/>
  <c r="C8770" i="1" l="1"/>
  <c r="E8769" i="1"/>
  <c r="E8770" i="1" l="1"/>
  <c r="C8771" i="1"/>
  <c r="E8771" i="1" l="1"/>
  <c r="C8772" i="1"/>
  <c r="C8773" i="1" l="1"/>
  <c r="E8772" i="1"/>
  <c r="C8774" i="1" l="1"/>
  <c r="E8773" i="1"/>
  <c r="C8775" i="1" l="1"/>
  <c r="E8774" i="1"/>
  <c r="E8775" i="1" l="1"/>
  <c r="C8776" i="1"/>
  <c r="C8777" i="1" l="1"/>
  <c r="E8776" i="1"/>
  <c r="C8778" i="1" l="1"/>
  <c r="E8777" i="1"/>
  <c r="C8779" i="1" l="1"/>
  <c r="E8778" i="1"/>
  <c r="E8779" i="1" l="1"/>
  <c r="C8780" i="1"/>
  <c r="C8781" i="1" l="1"/>
  <c r="E8780" i="1"/>
  <c r="C8782" i="1" l="1"/>
  <c r="E8781" i="1"/>
  <c r="C8783" i="1" l="1"/>
  <c r="E8782" i="1"/>
  <c r="E8783" i="1" l="1"/>
  <c r="C8784" i="1"/>
  <c r="C8785" i="1" l="1"/>
  <c r="E8784" i="1"/>
  <c r="C8786" i="1" l="1"/>
  <c r="E8785" i="1"/>
  <c r="C8787" i="1" l="1"/>
  <c r="E8786" i="1"/>
  <c r="E8787" i="1" l="1"/>
  <c r="C8788" i="1"/>
  <c r="C8789" i="1" l="1"/>
  <c r="E8788" i="1"/>
  <c r="E8789" i="1" l="1"/>
  <c r="C8790" i="1"/>
  <c r="E8790" i="1" l="1"/>
  <c r="C8791" i="1"/>
  <c r="C8792" i="1" l="1"/>
  <c r="E8791" i="1"/>
  <c r="C8793" i="1" l="1"/>
  <c r="E8792" i="1"/>
  <c r="E8793" i="1" l="1"/>
  <c r="C8794" i="1"/>
  <c r="C8795" i="1" l="1"/>
  <c r="E8794" i="1"/>
  <c r="E8795" i="1" l="1"/>
  <c r="C8796" i="1"/>
  <c r="C8797" i="1" l="1"/>
  <c r="E8796" i="1"/>
  <c r="C8798" i="1" l="1"/>
  <c r="E8797" i="1"/>
  <c r="C8799" i="1" l="1"/>
  <c r="E8798" i="1"/>
  <c r="C8800" i="1" l="1"/>
  <c r="E8799" i="1"/>
  <c r="C8801" i="1" l="1"/>
  <c r="E8800" i="1"/>
  <c r="E8801" i="1" l="1"/>
  <c r="C8802" i="1"/>
  <c r="C8803" i="1" l="1"/>
  <c r="E8802" i="1"/>
  <c r="C8804" i="1" l="1"/>
  <c r="E8803" i="1"/>
  <c r="C8805" i="1" l="1"/>
  <c r="E8804" i="1"/>
  <c r="E8805" i="1" l="1"/>
  <c r="C8806" i="1"/>
  <c r="C8807" i="1" l="1"/>
  <c r="E8806" i="1"/>
  <c r="C8808" i="1" l="1"/>
  <c r="E8807" i="1"/>
  <c r="C8809" i="1" l="1"/>
  <c r="E8808" i="1"/>
  <c r="E8809" i="1" l="1"/>
  <c r="C8810" i="1"/>
  <c r="C8811" i="1" l="1"/>
  <c r="E8810" i="1"/>
  <c r="C8812" i="1" l="1"/>
  <c r="E8811" i="1"/>
  <c r="E8812" i="1" l="1"/>
  <c r="C8813" i="1"/>
  <c r="C8814" i="1" l="1"/>
  <c r="E8813" i="1"/>
  <c r="E8814" i="1" l="1"/>
  <c r="C8815" i="1"/>
  <c r="C8816" i="1" l="1"/>
  <c r="E8815" i="1"/>
  <c r="C8817" i="1" l="1"/>
  <c r="E8816" i="1"/>
  <c r="C8818" i="1" l="1"/>
  <c r="E8817" i="1"/>
  <c r="C8819" i="1" l="1"/>
  <c r="E8818" i="1"/>
  <c r="C8820" i="1" l="1"/>
  <c r="E8819" i="1"/>
  <c r="C8821" i="1" l="1"/>
  <c r="E8820" i="1"/>
  <c r="E8821" i="1" l="1"/>
  <c r="C8822" i="1"/>
  <c r="C8823" i="1" l="1"/>
  <c r="E8822" i="1"/>
  <c r="E8823" i="1" l="1"/>
  <c r="C8824" i="1"/>
  <c r="E8824" i="1" l="1"/>
  <c r="C8825" i="1"/>
  <c r="C8826" i="1" l="1"/>
  <c r="E8825" i="1"/>
  <c r="C8827" i="1" l="1"/>
  <c r="E8826" i="1"/>
  <c r="C8828" i="1" l="1"/>
  <c r="E8827" i="1"/>
  <c r="E8828" i="1" l="1"/>
  <c r="C8829" i="1"/>
  <c r="C8830" i="1" l="1"/>
  <c r="E8829" i="1"/>
  <c r="C8831" i="1" l="1"/>
  <c r="E8830" i="1"/>
  <c r="E8831" i="1" l="1"/>
  <c r="C8832" i="1"/>
  <c r="C8833" i="1" l="1"/>
  <c r="E8832" i="1"/>
  <c r="C8834" i="1" l="1"/>
  <c r="E8833" i="1"/>
  <c r="C8835" i="1" l="1"/>
  <c r="E8834" i="1"/>
  <c r="E8835" i="1" l="1"/>
  <c r="C8836" i="1"/>
  <c r="E8836" i="1" l="1"/>
  <c r="C8837" i="1"/>
  <c r="C8838" i="1" l="1"/>
  <c r="E8837" i="1"/>
  <c r="C8839" i="1" l="1"/>
  <c r="E8838" i="1"/>
  <c r="C8840" i="1" l="1"/>
  <c r="E8839" i="1"/>
  <c r="E8840" i="1" l="1"/>
  <c r="C8841" i="1"/>
  <c r="E8841" i="1" l="1"/>
  <c r="C8842" i="1"/>
  <c r="C8843" i="1" l="1"/>
  <c r="E8842" i="1"/>
  <c r="C8844" i="1" l="1"/>
  <c r="E8843" i="1"/>
  <c r="C8845" i="1" l="1"/>
  <c r="E8844" i="1"/>
  <c r="C8846" i="1" l="1"/>
  <c r="E8845" i="1"/>
  <c r="C8847" i="1" l="1"/>
  <c r="E8846" i="1"/>
  <c r="C8848" i="1" l="1"/>
  <c r="E8847" i="1"/>
  <c r="C8849" i="1" l="1"/>
  <c r="E8848" i="1"/>
  <c r="E8849" i="1" l="1"/>
  <c r="C8850" i="1"/>
  <c r="E8850" i="1" l="1"/>
  <c r="C8851" i="1"/>
  <c r="C8852" i="1" l="1"/>
  <c r="E8851" i="1"/>
  <c r="C8853" i="1" l="1"/>
  <c r="E8852" i="1"/>
  <c r="E8853" i="1" l="1"/>
  <c r="C8854" i="1"/>
  <c r="C8855" i="1" l="1"/>
  <c r="E8854" i="1"/>
  <c r="C8856" i="1" l="1"/>
  <c r="E8855" i="1"/>
  <c r="C8857" i="1" l="1"/>
  <c r="E8856" i="1"/>
  <c r="C8858" i="1" l="1"/>
  <c r="E8857" i="1"/>
  <c r="C8859" i="1" l="1"/>
  <c r="E8858" i="1"/>
  <c r="C8860" i="1" l="1"/>
  <c r="E8859" i="1"/>
  <c r="C8861" i="1" l="1"/>
  <c r="E8860" i="1"/>
  <c r="C8862" i="1" l="1"/>
  <c r="E8861" i="1"/>
  <c r="C8863" i="1" l="1"/>
  <c r="E8862" i="1"/>
  <c r="C8864" i="1" l="1"/>
  <c r="E8863" i="1"/>
  <c r="C8865" i="1" l="1"/>
  <c r="E8864" i="1"/>
  <c r="C8866" i="1" l="1"/>
  <c r="E8865" i="1"/>
  <c r="C8867" i="1" l="1"/>
  <c r="E8866" i="1"/>
  <c r="C8868" i="1" l="1"/>
  <c r="E8867" i="1"/>
  <c r="C8869" i="1" l="1"/>
  <c r="E8868" i="1"/>
  <c r="E8869" i="1" l="1"/>
  <c r="C8870" i="1"/>
  <c r="C8871" i="1" l="1"/>
  <c r="E8870" i="1"/>
  <c r="C8872" i="1" l="1"/>
  <c r="E8871" i="1"/>
  <c r="C8873" i="1" l="1"/>
  <c r="E8872" i="1"/>
  <c r="C8874" i="1" l="1"/>
  <c r="E8873" i="1"/>
  <c r="C8875" i="1" l="1"/>
  <c r="E8874" i="1"/>
  <c r="C8876" i="1" l="1"/>
  <c r="E8875" i="1"/>
  <c r="C8877" i="1" l="1"/>
  <c r="E8876" i="1"/>
  <c r="E8877" i="1" l="1"/>
  <c r="C8878" i="1"/>
  <c r="E8878" i="1" l="1"/>
  <c r="C8879" i="1"/>
  <c r="E8879" i="1" l="1"/>
  <c r="C8880" i="1"/>
  <c r="C8881" i="1" l="1"/>
  <c r="E8880" i="1"/>
  <c r="C8882" i="1" l="1"/>
  <c r="E8881" i="1"/>
  <c r="C8883" i="1" l="1"/>
  <c r="E8882" i="1"/>
  <c r="C8884" i="1" l="1"/>
  <c r="E8883" i="1"/>
  <c r="E8884" i="1" l="1"/>
  <c r="C8885" i="1"/>
  <c r="C8886" i="1" l="1"/>
  <c r="E8885" i="1"/>
  <c r="C8887" i="1" l="1"/>
  <c r="E8886" i="1"/>
  <c r="E8887" i="1" l="1"/>
  <c r="C8888" i="1"/>
  <c r="E8888" i="1" l="1"/>
  <c r="C8889" i="1"/>
  <c r="C8890" i="1" l="1"/>
  <c r="E8889" i="1"/>
  <c r="C8891" i="1" l="1"/>
  <c r="E8890" i="1"/>
  <c r="C8892" i="1" l="1"/>
  <c r="E8891" i="1"/>
  <c r="C8893" i="1" l="1"/>
  <c r="E8892" i="1"/>
  <c r="C8894" i="1" l="1"/>
  <c r="E8893" i="1"/>
  <c r="C8895" i="1" l="1"/>
  <c r="E8894" i="1"/>
  <c r="C8896" i="1" l="1"/>
  <c r="E8895" i="1"/>
  <c r="C8897" i="1" l="1"/>
  <c r="E8896" i="1"/>
  <c r="C8898" i="1" l="1"/>
  <c r="E8897" i="1"/>
  <c r="C8899" i="1" l="1"/>
  <c r="E8898" i="1"/>
  <c r="C8900" i="1" l="1"/>
  <c r="E8899" i="1"/>
  <c r="C8901" i="1" l="1"/>
  <c r="E8900" i="1"/>
  <c r="C8902" i="1" l="1"/>
  <c r="E8901" i="1"/>
  <c r="C8903" i="1" l="1"/>
  <c r="E8902" i="1"/>
  <c r="C8904" i="1" l="1"/>
  <c r="E8903" i="1"/>
  <c r="C8905" i="1" l="1"/>
  <c r="E8904" i="1"/>
  <c r="E8905" i="1" l="1"/>
  <c r="C8906" i="1"/>
  <c r="C8907" i="1" l="1"/>
  <c r="E8906" i="1"/>
  <c r="C8908" i="1" l="1"/>
  <c r="E8907" i="1"/>
  <c r="E8908" i="1" l="1"/>
  <c r="C8909" i="1"/>
  <c r="C8910" i="1" l="1"/>
  <c r="E8909" i="1"/>
  <c r="E8910" i="1" l="1"/>
  <c r="C8911" i="1"/>
  <c r="C8912" i="1" l="1"/>
  <c r="E8911" i="1"/>
  <c r="C8913" i="1" l="1"/>
  <c r="E8912" i="1"/>
  <c r="C8914" i="1" l="1"/>
  <c r="E8913" i="1"/>
  <c r="E8914" i="1" l="1"/>
  <c r="C8915" i="1"/>
  <c r="C8916" i="1" l="1"/>
  <c r="E8915" i="1"/>
  <c r="C8917" i="1" l="1"/>
  <c r="E8916" i="1"/>
  <c r="C8918" i="1" l="1"/>
  <c r="E8917" i="1"/>
  <c r="C8919" i="1" l="1"/>
  <c r="E8918" i="1"/>
  <c r="E8919" i="1" l="1"/>
  <c r="C8920" i="1"/>
  <c r="E8920" i="1" l="1"/>
  <c r="C8921" i="1"/>
  <c r="C8922" i="1" l="1"/>
  <c r="E8921" i="1"/>
  <c r="E8922" i="1" l="1"/>
  <c r="C8923" i="1"/>
  <c r="C8924" i="1" l="1"/>
  <c r="E8923" i="1"/>
  <c r="E8924" i="1" l="1"/>
  <c r="C8925" i="1"/>
  <c r="E8925" i="1" l="1"/>
  <c r="C8926" i="1"/>
  <c r="E8926" i="1" l="1"/>
  <c r="C8927" i="1"/>
  <c r="E8927" i="1" l="1"/>
  <c r="C8928" i="1"/>
  <c r="C8929" i="1" l="1"/>
  <c r="E8928" i="1"/>
  <c r="C8930" i="1" l="1"/>
  <c r="E8929" i="1"/>
  <c r="C8931" i="1" l="1"/>
  <c r="E8930" i="1"/>
  <c r="E8931" i="1" l="1"/>
  <c r="C8932" i="1"/>
  <c r="E8932" i="1" l="1"/>
  <c r="C8933" i="1"/>
  <c r="E8933" i="1" l="1"/>
  <c r="C8934" i="1"/>
  <c r="C8935" i="1" l="1"/>
  <c r="E8934" i="1"/>
  <c r="C8936" i="1" l="1"/>
  <c r="E8935" i="1"/>
  <c r="E8936" i="1" l="1"/>
  <c r="C8937" i="1"/>
  <c r="C8938" i="1" l="1"/>
  <c r="E8937" i="1"/>
  <c r="C8939" i="1" l="1"/>
  <c r="E8938" i="1"/>
  <c r="C8940" i="1" l="1"/>
  <c r="E8939" i="1"/>
  <c r="E8940" i="1" l="1"/>
  <c r="C8941" i="1"/>
  <c r="E8941" i="1" l="1"/>
  <c r="C8942" i="1"/>
  <c r="C8943" i="1" l="1"/>
  <c r="E8942" i="1"/>
  <c r="C8944" i="1" l="1"/>
  <c r="E8943" i="1"/>
  <c r="E8944" i="1" l="1"/>
  <c r="C8945" i="1"/>
  <c r="C8946" i="1" l="1"/>
  <c r="E8945" i="1"/>
  <c r="E8946" i="1" l="1"/>
  <c r="C8947" i="1"/>
  <c r="C8948" i="1" l="1"/>
  <c r="E8947" i="1"/>
  <c r="E8948" i="1" l="1"/>
  <c r="C8949" i="1"/>
  <c r="E8949" i="1" l="1"/>
  <c r="C8950" i="1"/>
  <c r="C8951" i="1" l="1"/>
  <c r="E8950" i="1"/>
  <c r="C8952" i="1" l="1"/>
  <c r="E8951" i="1"/>
  <c r="E8952" i="1" l="1"/>
  <c r="C8953" i="1"/>
  <c r="C8954" i="1" l="1"/>
  <c r="E8953" i="1"/>
  <c r="C8955" i="1" l="1"/>
  <c r="E8954" i="1"/>
  <c r="C8956" i="1" l="1"/>
  <c r="E8955" i="1"/>
  <c r="E8956" i="1" l="1"/>
  <c r="C8957" i="1"/>
  <c r="C8958" i="1" l="1"/>
  <c r="E8957" i="1"/>
  <c r="C8959" i="1" l="1"/>
  <c r="E8958" i="1"/>
  <c r="C8960" i="1" l="1"/>
  <c r="E8959" i="1"/>
  <c r="E8960" i="1" l="1"/>
  <c r="C8961" i="1"/>
  <c r="E8961" i="1" l="1"/>
  <c r="C8962" i="1"/>
  <c r="C8963" i="1" l="1"/>
  <c r="E8962" i="1"/>
  <c r="E8963" i="1" l="1"/>
  <c r="C8964" i="1"/>
  <c r="E8964" i="1" l="1"/>
  <c r="C8965" i="1"/>
  <c r="E8965" i="1" l="1"/>
  <c r="C8966" i="1"/>
  <c r="C8967" i="1" l="1"/>
  <c r="E8966" i="1"/>
  <c r="C8968" i="1" l="1"/>
  <c r="E8967" i="1"/>
  <c r="C8969" i="1" l="1"/>
  <c r="E8968" i="1"/>
  <c r="E8969" i="1" l="1"/>
  <c r="C8970" i="1"/>
  <c r="C8971" i="1" l="1"/>
  <c r="E8970" i="1"/>
  <c r="E8971" i="1" l="1"/>
  <c r="C8972" i="1"/>
  <c r="C8973" i="1" l="1"/>
  <c r="E8972" i="1"/>
  <c r="E8973" i="1" l="1"/>
  <c r="C8974" i="1"/>
  <c r="C8975" i="1" l="1"/>
  <c r="E8974" i="1"/>
  <c r="E8975" i="1" l="1"/>
  <c r="C8976" i="1"/>
  <c r="C8977" i="1" l="1"/>
  <c r="E8976" i="1"/>
  <c r="E8977" i="1" l="1"/>
  <c r="C8978" i="1"/>
  <c r="C8979" i="1" l="1"/>
  <c r="E8978" i="1"/>
  <c r="C8980" i="1" l="1"/>
  <c r="E8979" i="1"/>
  <c r="C8981" i="1" l="1"/>
  <c r="E8980" i="1"/>
  <c r="E8981" i="1" l="1"/>
  <c r="C8982" i="1"/>
  <c r="C8983" i="1" l="1"/>
  <c r="E8982" i="1"/>
  <c r="E8983" i="1" l="1"/>
  <c r="C8984" i="1"/>
  <c r="E8984" i="1" l="1"/>
  <c r="C8985" i="1"/>
  <c r="E8985" i="1" l="1"/>
  <c r="C8986" i="1"/>
  <c r="C8987" i="1" l="1"/>
  <c r="E8986" i="1"/>
  <c r="E8987" i="1" l="1"/>
  <c r="C8988" i="1"/>
  <c r="C8989" i="1" l="1"/>
  <c r="E8988" i="1"/>
  <c r="E8989" i="1" l="1"/>
  <c r="C8990" i="1"/>
  <c r="E8990" i="1" l="1"/>
  <c r="C8991" i="1"/>
  <c r="C8992" i="1" l="1"/>
  <c r="E8991" i="1"/>
  <c r="C8993" i="1" l="1"/>
  <c r="E8992" i="1"/>
  <c r="C8994" i="1" l="1"/>
  <c r="E8993" i="1"/>
  <c r="C8995" i="1" l="1"/>
  <c r="E8994" i="1"/>
  <c r="C8996" i="1" l="1"/>
  <c r="E8995" i="1"/>
  <c r="C8997" i="1" l="1"/>
  <c r="E8996" i="1"/>
  <c r="C8998" i="1" l="1"/>
  <c r="E8997" i="1"/>
  <c r="E8998" i="1" l="1"/>
  <c r="C8999" i="1"/>
  <c r="C9000" i="1" l="1"/>
  <c r="E8999" i="1"/>
  <c r="C9001" i="1" l="1"/>
  <c r="E9000" i="1"/>
  <c r="C9002" i="1" l="1"/>
  <c r="E9001" i="1"/>
  <c r="E9002" i="1" l="1"/>
  <c r="C9003" i="1"/>
  <c r="C9004" i="1" l="1"/>
  <c r="E9003" i="1"/>
  <c r="C9005" i="1" l="1"/>
  <c r="E9004" i="1"/>
  <c r="C9006" i="1" l="1"/>
  <c r="E9005" i="1"/>
  <c r="E9006" i="1" l="1"/>
  <c r="C9007" i="1"/>
  <c r="C9008" i="1" l="1"/>
  <c r="E9007" i="1"/>
  <c r="C9009" i="1" l="1"/>
  <c r="E9008" i="1"/>
  <c r="C9010" i="1" l="1"/>
  <c r="E9009" i="1"/>
  <c r="C9011" i="1" l="1"/>
  <c r="E9010" i="1"/>
  <c r="C9012" i="1" l="1"/>
  <c r="E9011" i="1"/>
  <c r="C9013" i="1" l="1"/>
  <c r="E9012" i="1"/>
  <c r="C9014" i="1" l="1"/>
  <c r="E9013" i="1"/>
  <c r="E9014" i="1" l="1"/>
  <c r="C9015" i="1"/>
  <c r="C9016" i="1" l="1"/>
  <c r="E9015" i="1"/>
  <c r="C9017" i="1" l="1"/>
  <c r="E9016" i="1"/>
  <c r="E9017" i="1" l="1"/>
  <c r="C9018" i="1"/>
  <c r="E9018" i="1" l="1"/>
  <c r="C9019" i="1"/>
  <c r="C9020" i="1" l="1"/>
  <c r="E9019" i="1"/>
  <c r="E9020" i="1" l="1"/>
  <c r="C9021" i="1"/>
  <c r="C9022" i="1" l="1"/>
  <c r="E9021" i="1"/>
  <c r="E9022" i="1" l="1"/>
  <c r="C9023" i="1"/>
  <c r="C9024" i="1" l="1"/>
  <c r="E9023" i="1"/>
  <c r="E9024" i="1" l="1"/>
  <c r="C9025" i="1"/>
  <c r="E9025" i="1" l="1"/>
  <c r="C9026" i="1"/>
  <c r="C9027" i="1" l="1"/>
  <c r="E9026" i="1"/>
  <c r="C9028" i="1" l="1"/>
  <c r="E9027" i="1"/>
  <c r="E9028" i="1" l="1"/>
  <c r="C9029" i="1"/>
  <c r="C9030" i="1" l="1"/>
  <c r="E9029" i="1"/>
  <c r="E9030" i="1" l="1"/>
  <c r="C9031" i="1"/>
  <c r="C9032" i="1" l="1"/>
  <c r="E9031" i="1"/>
  <c r="E9032" i="1" l="1"/>
  <c r="C9033" i="1"/>
  <c r="C9034" i="1" l="1"/>
  <c r="E9033" i="1"/>
  <c r="E9034" i="1" l="1"/>
  <c r="C9035" i="1"/>
  <c r="C9036" i="1" l="1"/>
  <c r="E9035" i="1"/>
  <c r="C9037" i="1" l="1"/>
  <c r="E9036" i="1"/>
  <c r="C9038" i="1" l="1"/>
  <c r="E9037" i="1"/>
  <c r="C9039" i="1" l="1"/>
  <c r="E9038" i="1"/>
  <c r="E9039" i="1" l="1"/>
  <c r="C9040" i="1"/>
  <c r="C9041" i="1" l="1"/>
  <c r="E9040" i="1"/>
  <c r="C9042" i="1" l="1"/>
  <c r="E9041" i="1"/>
  <c r="E9042" i="1" l="1"/>
  <c r="C9043" i="1"/>
  <c r="C9044" i="1" l="1"/>
  <c r="E9043" i="1"/>
  <c r="E9044" i="1" l="1"/>
  <c r="C9045" i="1"/>
  <c r="E9045" i="1" l="1"/>
  <c r="C9046" i="1"/>
  <c r="C9047" i="1" l="1"/>
  <c r="E9046" i="1"/>
  <c r="E9047" i="1" l="1"/>
  <c r="C9048" i="1"/>
  <c r="C9049" i="1" l="1"/>
  <c r="E9048" i="1"/>
  <c r="C9050" i="1" l="1"/>
  <c r="E9049" i="1"/>
  <c r="C9051" i="1" l="1"/>
  <c r="E9050" i="1"/>
  <c r="C9052" i="1" l="1"/>
  <c r="E9051" i="1"/>
  <c r="E9052" i="1" l="1"/>
  <c r="C9053" i="1"/>
  <c r="C9054" i="1" l="1"/>
  <c r="E9053" i="1"/>
  <c r="C9055" i="1" l="1"/>
  <c r="E9054" i="1"/>
  <c r="E9055" i="1" l="1"/>
  <c r="C9056" i="1"/>
  <c r="E9056" i="1" l="1"/>
  <c r="C9057" i="1"/>
  <c r="E9057" i="1" l="1"/>
  <c r="C9058" i="1"/>
  <c r="C9059" i="1" l="1"/>
  <c r="E9058" i="1"/>
  <c r="E9059" i="1" l="1"/>
  <c r="C9060" i="1"/>
  <c r="C9061" i="1" l="1"/>
  <c r="E9060" i="1"/>
  <c r="C9062" i="1" l="1"/>
  <c r="E9061" i="1"/>
  <c r="C9063" i="1" l="1"/>
  <c r="E9062" i="1"/>
  <c r="C9064" i="1" l="1"/>
  <c r="E9063" i="1"/>
  <c r="C9065" i="1" l="1"/>
  <c r="E9064" i="1"/>
  <c r="C9066" i="1" l="1"/>
  <c r="E9065" i="1"/>
  <c r="C9067" i="1" l="1"/>
  <c r="E9066" i="1"/>
  <c r="E9067" i="1" l="1"/>
  <c r="C9068" i="1"/>
  <c r="C9069" i="1" l="1"/>
  <c r="E9068" i="1"/>
  <c r="C9070" i="1" l="1"/>
  <c r="E9069" i="1"/>
  <c r="C9071" i="1" l="1"/>
  <c r="E9070" i="1"/>
  <c r="C9072" i="1" l="1"/>
  <c r="E9071" i="1"/>
  <c r="C9073" i="1" l="1"/>
  <c r="E9072" i="1"/>
  <c r="E9073" i="1" l="1"/>
  <c r="C9074" i="1"/>
  <c r="C9075" i="1" l="1"/>
  <c r="E9074" i="1"/>
  <c r="C9076" i="1" l="1"/>
  <c r="E9075" i="1"/>
  <c r="C9077" i="1" l="1"/>
  <c r="E9076" i="1"/>
  <c r="C9078" i="1" l="1"/>
  <c r="E9077" i="1"/>
  <c r="C9079" i="1" l="1"/>
  <c r="E9078" i="1"/>
  <c r="C9080" i="1" l="1"/>
  <c r="E9079" i="1"/>
  <c r="C9081" i="1" l="1"/>
  <c r="E9080" i="1"/>
  <c r="E9081" i="1" l="1"/>
  <c r="C9082" i="1"/>
  <c r="C9083" i="1" l="1"/>
  <c r="E9082" i="1"/>
  <c r="C9084" i="1" l="1"/>
  <c r="E9083" i="1"/>
  <c r="E9084" i="1" l="1"/>
  <c r="C9085" i="1"/>
  <c r="E9085" i="1" l="1"/>
  <c r="C9086" i="1"/>
  <c r="E9086" i="1" l="1"/>
  <c r="C9087" i="1"/>
  <c r="C9088" i="1" l="1"/>
  <c r="E9087" i="1"/>
  <c r="C9089" i="1" l="1"/>
  <c r="E9088" i="1"/>
  <c r="C9090" i="1" l="1"/>
  <c r="E9089" i="1"/>
  <c r="C9091" i="1" l="1"/>
  <c r="E9090" i="1"/>
  <c r="C9092" i="1" l="1"/>
  <c r="E9091" i="1"/>
  <c r="C9093" i="1" l="1"/>
  <c r="E9092" i="1"/>
  <c r="C9094" i="1" l="1"/>
  <c r="E9093" i="1"/>
  <c r="E9094" i="1" l="1"/>
  <c r="C9095" i="1"/>
  <c r="C9096" i="1" l="1"/>
  <c r="E9095" i="1"/>
  <c r="C9097" i="1" l="1"/>
  <c r="E9096" i="1"/>
  <c r="C9098" i="1" l="1"/>
  <c r="E9097" i="1"/>
  <c r="C9099" i="1" l="1"/>
  <c r="E9098" i="1"/>
  <c r="C9100" i="1" l="1"/>
  <c r="E9099" i="1"/>
  <c r="C9101" i="1" l="1"/>
  <c r="E9100" i="1"/>
  <c r="E9101" i="1" l="1"/>
  <c r="C9102" i="1"/>
  <c r="E9102" i="1" l="1"/>
  <c r="C9103" i="1"/>
  <c r="E9103" i="1" l="1"/>
  <c r="C9104" i="1"/>
  <c r="E9104" i="1" l="1"/>
  <c r="C9105" i="1"/>
  <c r="C9106" i="1" l="1"/>
  <c r="E9105" i="1"/>
  <c r="C9107" i="1" l="1"/>
  <c r="E9106" i="1"/>
  <c r="C9108" i="1" l="1"/>
  <c r="E9107" i="1"/>
  <c r="C9109" i="1" l="1"/>
  <c r="E9108" i="1"/>
  <c r="E9109" i="1" l="1"/>
  <c r="C9110" i="1"/>
  <c r="E9110" i="1" l="1"/>
  <c r="C9111" i="1"/>
  <c r="E9111" i="1" l="1"/>
  <c r="C9112" i="1"/>
  <c r="E9112" i="1" l="1"/>
  <c r="C9113" i="1"/>
  <c r="C9114" i="1" l="1"/>
  <c r="E9113" i="1"/>
  <c r="E9114" i="1" l="1"/>
  <c r="C9115" i="1"/>
  <c r="E9115" i="1" l="1"/>
  <c r="C9116" i="1"/>
  <c r="E9116" i="1" l="1"/>
  <c r="C9117" i="1"/>
  <c r="C9118" i="1" l="1"/>
  <c r="E9117" i="1"/>
  <c r="C9119" i="1" l="1"/>
  <c r="E9118" i="1"/>
  <c r="C9120" i="1" l="1"/>
  <c r="E9119" i="1"/>
  <c r="C9121" i="1" l="1"/>
  <c r="E9120" i="1"/>
  <c r="C9122" i="1" l="1"/>
  <c r="E9121" i="1"/>
  <c r="E9122" i="1" l="1"/>
  <c r="C9123" i="1"/>
  <c r="E9123" i="1" l="1"/>
  <c r="C9124" i="1"/>
  <c r="C9125" i="1" l="1"/>
  <c r="E9124" i="1"/>
  <c r="C9126" i="1" l="1"/>
  <c r="E9125" i="1"/>
  <c r="C9127" i="1" l="1"/>
  <c r="E9126" i="1"/>
  <c r="E9127" i="1" l="1"/>
  <c r="C9128" i="1"/>
  <c r="E9128" i="1" l="1"/>
  <c r="C9129" i="1"/>
  <c r="E9129" i="1" l="1"/>
  <c r="C9130" i="1"/>
  <c r="E9130" i="1" l="1"/>
  <c r="C9131" i="1"/>
  <c r="C9132" i="1" l="1"/>
  <c r="E9131" i="1"/>
  <c r="C9133" i="1" l="1"/>
  <c r="E9132" i="1"/>
  <c r="E9133" i="1" l="1"/>
  <c r="C9134" i="1"/>
  <c r="C9135" i="1" l="1"/>
  <c r="E9134" i="1"/>
  <c r="E9135" i="1" l="1"/>
  <c r="C9136" i="1"/>
  <c r="E9136" i="1" l="1"/>
  <c r="C9137" i="1"/>
  <c r="E9137" i="1" l="1"/>
  <c r="C9138" i="1"/>
  <c r="C9139" i="1" l="1"/>
  <c r="E9138" i="1"/>
  <c r="C9140" i="1" l="1"/>
  <c r="E9139" i="1"/>
  <c r="E9140" i="1" l="1"/>
  <c r="C9141" i="1"/>
  <c r="E9141" i="1" l="1"/>
  <c r="C9142" i="1"/>
  <c r="C9143" i="1" l="1"/>
  <c r="E9142" i="1"/>
  <c r="C9144" i="1" l="1"/>
  <c r="E9143" i="1"/>
  <c r="C9145" i="1" l="1"/>
  <c r="E9144" i="1"/>
  <c r="E9145" i="1" l="1"/>
  <c r="C9146" i="1"/>
  <c r="E9146" i="1" l="1"/>
  <c r="C9147" i="1"/>
  <c r="C9148" i="1" l="1"/>
  <c r="E9147" i="1"/>
  <c r="E9148" i="1" l="1"/>
  <c r="C9149" i="1"/>
  <c r="E9149" i="1" l="1"/>
  <c r="C9150" i="1"/>
  <c r="E9150" i="1" l="1"/>
  <c r="C9151" i="1"/>
  <c r="C9152" i="1" l="1"/>
  <c r="E9151" i="1"/>
  <c r="E9152" i="1" l="1"/>
  <c r="C9153" i="1"/>
  <c r="E9153" i="1" l="1"/>
  <c r="C9154" i="1"/>
  <c r="C9155" i="1" l="1"/>
  <c r="E9154" i="1"/>
  <c r="E9155" i="1" l="1"/>
  <c r="C9156" i="1"/>
  <c r="E9156" i="1" l="1"/>
  <c r="C9157" i="1"/>
  <c r="E9157" i="1" l="1"/>
  <c r="C9158" i="1"/>
  <c r="C9159" i="1" l="1"/>
  <c r="E9158" i="1"/>
  <c r="C9160" i="1" l="1"/>
  <c r="E9159" i="1"/>
  <c r="E9160" i="1" l="1"/>
  <c r="C9161" i="1"/>
  <c r="C9162" i="1" l="1"/>
  <c r="E9161" i="1"/>
  <c r="C9163" i="1" l="1"/>
  <c r="E9162" i="1"/>
  <c r="C9164" i="1" l="1"/>
  <c r="E9163" i="1"/>
  <c r="C9165" i="1" l="1"/>
  <c r="E9164" i="1"/>
  <c r="C9166" i="1" l="1"/>
  <c r="E9165" i="1"/>
  <c r="C9167" i="1" l="1"/>
  <c r="E9166" i="1"/>
  <c r="C9168" i="1" l="1"/>
  <c r="E9167" i="1"/>
  <c r="C9169" i="1" l="1"/>
  <c r="E9168" i="1"/>
  <c r="C9170" i="1" l="1"/>
  <c r="E9169" i="1"/>
  <c r="C9171" i="1" l="1"/>
  <c r="E9170" i="1"/>
  <c r="C9172" i="1" l="1"/>
  <c r="E9171" i="1"/>
  <c r="C9173" i="1" l="1"/>
  <c r="E9172" i="1"/>
  <c r="C9174" i="1" l="1"/>
  <c r="E9173" i="1"/>
  <c r="C9175" i="1" l="1"/>
  <c r="E9174" i="1"/>
  <c r="C9176" i="1" l="1"/>
  <c r="E9175" i="1"/>
  <c r="C9177" i="1" l="1"/>
  <c r="E9176" i="1"/>
  <c r="C9178" i="1" l="1"/>
  <c r="E9177" i="1"/>
  <c r="C9179" i="1" l="1"/>
  <c r="E9178" i="1"/>
  <c r="C9180" i="1" l="1"/>
  <c r="E9179" i="1"/>
  <c r="C9181" i="1" l="1"/>
  <c r="E9180" i="1"/>
  <c r="C9182" i="1" l="1"/>
  <c r="E9181" i="1"/>
  <c r="C9183" i="1" l="1"/>
  <c r="E9182" i="1"/>
  <c r="C9184" i="1" l="1"/>
  <c r="E9183" i="1"/>
  <c r="C9185" i="1" l="1"/>
  <c r="E9184" i="1"/>
  <c r="E9185" i="1" l="1"/>
  <c r="C9186" i="1"/>
  <c r="C9187" i="1" l="1"/>
  <c r="E9186" i="1"/>
  <c r="C9188" i="1" l="1"/>
  <c r="E9187" i="1"/>
  <c r="E9188" i="1" l="1"/>
  <c r="C9189" i="1"/>
  <c r="C9190" i="1" l="1"/>
  <c r="E9189" i="1"/>
  <c r="C9191" i="1" l="1"/>
  <c r="E9190" i="1"/>
  <c r="E9191" i="1" l="1"/>
  <c r="C9192" i="1"/>
  <c r="C9193" i="1" l="1"/>
  <c r="E9192" i="1"/>
  <c r="C9194" i="1" l="1"/>
  <c r="E9193" i="1"/>
  <c r="C9195" i="1" l="1"/>
  <c r="E9194" i="1"/>
  <c r="C9196" i="1" l="1"/>
  <c r="E9195" i="1"/>
  <c r="E9196" i="1" l="1"/>
  <c r="C9197" i="1"/>
  <c r="E9197" i="1" l="1"/>
  <c r="C9198" i="1"/>
  <c r="C9199" i="1" l="1"/>
  <c r="E9198" i="1"/>
  <c r="C9200" i="1" l="1"/>
  <c r="E9199" i="1"/>
  <c r="E9200" i="1" l="1"/>
  <c r="C9201" i="1"/>
  <c r="E9201" i="1" l="1"/>
  <c r="C9202" i="1"/>
  <c r="C9203" i="1" l="1"/>
  <c r="E9202" i="1"/>
  <c r="C9204" i="1" l="1"/>
  <c r="E9203" i="1"/>
  <c r="C9205" i="1" l="1"/>
  <c r="E9204" i="1"/>
  <c r="C9206" i="1" l="1"/>
  <c r="E9205" i="1"/>
  <c r="C9207" i="1" l="1"/>
  <c r="E9206" i="1"/>
  <c r="C9208" i="1" l="1"/>
  <c r="E9207" i="1"/>
  <c r="C9209" i="1" l="1"/>
  <c r="E9208" i="1"/>
  <c r="C9210" i="1" l="1"/>
  <c r="E9209" i="1"/>
  <c r="C9211" i="1" l="1"/>
  <c r="E9210" i="1"/>
  <c r="C9212" i="1" l="1"/>
  <c r="E9211" i="1"/>
  <c r="C9213" i="1" l="1"/>
  <c r="E9212" i="1"/>
  <c r="E9213" i="1" l="1"/>
  <c r="C9214" i="1"/>
  <c r="C9215" i="1" l="1"/>
  <c r="E9214" i="1"/>
  <c r="E9215" i="1" l="1"/>
  <c r="C9216" i="1"/>
  <c r="E9216" i="1" l="1"/>
  <c r="C9217" i="1"/>
  <c r="C9218" i="1" l="1"/>
  <c r="E9217" i="1"/>
  <c r="C9219" i="1" l="1"/>
  <c r="E9218" i="1"/>
  <c r="E9219" i="1" l="1"/>
  <c r="C9220" i="1"/>
  <c r="E9220" i="1" l="1"/>
  <c r="C9221" i="1"/>
  <c r="E9221" i="1" l="1"/>
  <c r="C9222" i="1"/>
  <c r="C9223" i="1" l="1"/>
  <c r="E9222" i="1"/>
  <c r="C9224" i="1" l="1"/>
  <c r="E9223" i="1"/>
  <c r="E9224" i="1" l="1"/>
  <c r="C9225" i="1"/>
  <c r="E9225" i="1" l="1"/>
  <c r="C9226" i="1"/>
  <c r="C9227" i="1" l="1"/>
  <c r="E9226" i="1"/>
  <c r="E9227" i="1" l="1"/>
  <c r="C9228" i="1"/>
  <c r="C9229" i="1" l="1"/>
  <c r="E9228" i="1"/>
  <c r="C9230" i="1" l="1"/>
  <c r="E9229" i="1"/>
  <c r="C9231" i="1" l="1"/>
  <c r="E9230" i="1"/>
  <c r="E9231" i="1" l="1"/>
  <c r="C9232" i="1"/>
  <c r="C9233" i="1" l="1"/>
  <c r="E9232" i="1"/>
  <c r="E9233" i="1" l="1"/>
  <c r="C9234" i="1"/>
  <c r="E9234" i="1" l="1"/>
  <c r="C9235" i="1"/>
  <c r="E9235" i="1" l="1"/>
  <c r="C9236" i="1"/>
  <c r="C9237" i="1" l="1"/>
  <c r="E9236" i="1"/>
  <c r="C9238" i="1" l="1"/>
  <c r="E9237" i="1"/>
  <c r="C9239" i="1" l="1"/>
  <c r="E9238" i="1"/>
  <c r="E9239" i="1" l="1"/>
  <c r="C9240" i="1"/>
  <c r="C9241" i="1" l="1"/>
  <c r="E9240" i="1"/>
  <c r="E9241" i="1" l="1"/>
  <c r="C9242" i="1"/>
  <c r="C9243" i="1" l="1"/>
  <c r="E9242" i="1"/>
  <c r="E9243" i="1" l="1"/>
  <c r="C9244" i="1"/>
  <c r="E9244" i="1" l="1"/>
  <c r="C9245" i="1"/>
  <c r="E9245" i="1" l="1"/>
  <c r="C9246" i="1"/>
  <c r="C9247" i="1" l="1"/>
  <c r="E9246" i="1"/>
  <c r="C9248" i="1" l="1"/>
  <c r="E9247" i="1"/>
  <c r="C9249" i="1" l="1"/>
  <c r="E9248" i="1"/>
  <c r="C9250" i="1" l="1"/>
  <c r="E9249" i="1"/>
  <c r="C9251" i="1" l="1"/>
  <c r="E9250" i="1"/>
  <c r="C9252" i="1" l="1"/>
  <c r="E9251" i="1"/>
  <c r="E9252" i="1" l="1"/>
  <c r="C9253" i="1"/>
  <c r="C9254" i="1" l="1"/>
  <c r="E9253" i="1"/>
  <c r="C9255" i="1" l="1"/>
  <c r="E9254" i="1"/>
  <c r="C9256" i="1" l="1"/>
  <c r="E9255" i="1"/>
  <c r="C9257" i="1" l="1"/>
  <c r="E9256" i="1"/>
  <c r="E9257" i="1" l="1"/>
  <c r="C9258" i="1"/>
  <c r="C9259" i="1" l="1"/>
  <c r="E9258" i="1"/>
  <c r="C9260" i="1" l="1"/>
  <c r="E9259" i="1"/>
  <c r="C9261" i="1" l="1"/>
  <c r="E9260" i="1"/>
  <c r="E9261" i="1" l="1"/>
  <c r="C9262" i="1"/>
  <c r="C9263" i="1" l="1"/>
  <c r="E9262" i="1"/>
  <c r="C9264" i="1" l="1"/>
  <c r="E9263" i="1"/>
  <c r="C9265" i="1" l="1"/>
  <c r="E9264" i="1"/>
  <c r="E9265" i="1" l="1"/>
  <c r="C9266" i="1"/>
  <c r="C9267" i="1" l="1"/>
  <c r="E9266" i="1"/>
  <c r="C9268" i="1" l="1"/>
  <c r="E9267" i="1"/>
  <c r="E9268" i="1" l="1"/>
  <c r="C9269" i="1"/>
  <c r="E9269" i="1" l="1"/>
  <c r="C9270" i="1"/>
  <c r="C9271" i="1" l="1"/>
  <c r="E9270" i="1"/>
  <c r="C9272" i="1" l="1"/>
  <c r="E9271" i="1"/>
  <c r="C9273" i="1" l="1"/>
  <c r="E9272" i="1"/>
  <c r="E9273" i="1" l="1"/>
  <c r="C9274" i="1"/>
  <c r="E9274" i="1" l="1"/>
  <c r="C9275" i="1"/>
  <c r="C9276" i="1" l="1"/>
  <c r="E9275" i="1"/>
  <c r="C9277" i="1" l="1"/>
  <c r="E9276" i="1"/>
  <c r="E9277" i="1" l="1"/>
  <c r="C9278" i="1"/>
  <c r="E9278" i="1" l="1"/>
  <c r="C9279" i="1"/>
  <c r="E9279" i="1" l="1"/>
  <c r="C9280" i="1"/>
  <c r="C9281" i="1" l="1"/>
  <c r="E9280" i="1"/>
  <c r="E9281" i="1" l="1"/>
  <c r="C9282" i="1"/>
  <c r="C9283" i="1" l="1"/>
  <c r="E9282" i="1"/>
  <c r="E9283" i="1" l="1"/>
  <c r="C9284" i="1"/>
  <c r="C9285" i="1" l="1"/>
  <c r="E9284" i="1"/>
  <c r="E9285" i="1" l="1"/>
  <c r="C9286" i="1"/>
  <c r="C9287" i="1" l="1"/>
  <c r="E9286" i="1"/>
  <c r="C9288" i="1" l="1"/>
  <c r="E9287" i="1"/>
  <c r="C9289" i="1" l="1"/>
  <c r="E9288" i="1"/>
  <c r="E9289" i="1" l="1"/>
  <c r="C9290" i="1"/>
  <c r="C9291" i="1" l="1"/>
  <c r="E9290" i="1"/>
  <c r="C9292" i="1" l="1"/>
  <c r="E9291" i="1"/>
  <c r="C9293" i="1" l="1"/>
  <c r="E9292" i="1"/>
  <c r="E9293" i="1" l="1"/>
  <c r="C9294" i="1"/>
  <c r="C9295" i="1" l="1"/>
  <c r="E9294" i="1"/>
  <c r="C9296" i="1" l="1"/>
  <c r="E9295" i="1"/>
  <c r="C9297" i="1" l="1"/>
  <c r="E9296" i="1"/>
  <c r="E9297" i="1" l="1"/>
  <c r="C9298" i="1"/>
  <c r="E9298" i="1" l="1"/>
  <c r="C9299" i="1"/>
  <c r="C9300" i="1" l="1"/>
  <c r="E9299" i="1"/>
  <c r="E9300" i="1" l="1"/>
  <c r="C9301" i="1"/>
  <c r="C9302" i="1" l="1"/>
  <c r="E9301" i="1"/>
  <c r="E9302" i="1" l="1"/>
  <c r="C9303" i="1"/>
  <c r="C9304" i="1" l="1"/>
  <c r="E9303" i="1"/>
  <c r="C9305" i="1" l="1"/>
  <c r="E9304" i="1"/>
  <c r="C9306" i="1" l="1"/>
  <c r="E9305" i="1"/>
  <c r="E9306" i="1" l="1"/>
  <c r="C9307" i="1"/>
  <c r="E9307" i="1" l="1"/>
  <c r="C9308" i="1"/>
  <c r="E9308" i="1" l="1"/>
  <c r="C9309" i="1"/>
  <c r="C9310" i="1" l="1"/>
  <c r="E9309" i="1"/>
  <c r="E9310" i="1" l="1"/>
  <c r="C9311" i="1"/>
  <c r="E9311" i="1" l="1"/>
  <c r="C9312" i="1"/>
  <c r="E9312" i="1" l="1"/>
  <c r="C9313" i="1"/>
  <c r="E9313" i="1" l="1"/>
  <c r="C9314" i="1"/>
  <c r="E9314" i="1" l="1"/>
  <c r="C9315" i="1"/>
  <c r="E9315" i="1" l="1"/>
  <c r="C9316" i="1"/>
  <c r="C9317" i="1" l="1"/>
  <c r="E9316" i="1"/>
  <c r="E9317" i="1" l="1"/>
  <c r="C9318" i="1"/>
  <c r="E9318" i="1" l="1"/>
  <c r="C9319" i="1"/>
  <c r="C9320" i="1" l="1"/>
  <c r="E9319" i="1"/>
  <c r="E9320" i="1" l="1"/>
  <c r="C9321" i="1"/>
  <c r="C9322" i="1" l="1"/>
  <c r="E9321" i="1"/>
  <c r="C9323" i="1" l="1"/>
  <c r="E9322" i="1"/>
  <c r="C9324" i="1" l="1"/>
  <c r="E9323" i="1"/>
  <c r="C9325" i="1" l="1"/>
  <c r="E9324" i="1"/>
  <c r="E9325" i="1" l="1"/>
  <c r="C9326" i="1"/>
  <c r="E9326" i="1" l="1"/>
  <c r="C9327" i="1"/>
  <c r="C9328" i="1" l="1"/>
  <c r="E9327" i="1"/>
  <c r="C9329" i="1" l="1"/>
  <c r="E9328" i="1"/>
  <c r="C9330" i="1" l="1"/>
  <c r="E9329" i="1"/>
  <c r="C9331" i="1" l="1"/>
  <c r="E9330" i="1"/>
  <c r="E9331" i="1" l="1"/>
  <c r="C9332" i="1"/>
  <c r="C9333" i="1" l="1"/>
  <c r="E9332" i="1"/>
  <c r="E9333" i="1" l="1"/>
  <c r="C9334" i="1"/>
  <c r="C9335" i="1" l="1"/>
  <c r="E9334" i="1"/>
  <c r="C9336" i="1" l="1"/>
  <c r="E9335" i="1"/>
  <c r="E9336" i="1" l="1"/>
  <c r="C9337" i="1"/>
  <c r="E9337" i="1" l="1"/>
  <c r="C9338" i="1"/>
  <c r="C9339" i="1" l="1"/>
  <c r="E9338" i="1"/>
  <c r="C9340" i="1" l="1"/>
  <c r="E9339" i="1"/>
  <c r="C9341" i="1" l="1"/>
  <c r="E9340" i="1"/>
  <c r="C9342" i="1" l="1"/>
  <c r="E9341" i="1"/>
  <c r="E9342" i="1" l="1"/>
  <c r="C9343" i="1"/>
  <c r="C9344" i="1" l="1"/>
  <c r="E9343" i="1"/>
  <c r="C9345" i="1" l="1"/>
  <c r="E9344" i="1"/>
  <c r="E9345" i="1" l="1"/>
  <c r="C9346" i="1"/>
  <c r="C9347" i="1" l="1"/>
  <c r="E9346" i="1"/>
  <c r="C9348" i="1" l="1"/>
  <c r="E9347" i="1"/>
  <c r="E9348" i="1" l="1"/>
  <c r="C9349" i="1"/>
  <c r="C9350" i="1" l="1"/>
  <c r="E9349" i="1"/>
  <c r="E9350" i="1" l="1"/>
  <c r="C9351" i="1"/>
  <c r="C9352" i="1" l="1"/>
  <c r="E9351" i="1"/>
  <c r="C9353" i="1" l="1"/>
  <c r="E9352" i="1"/>
  <c r="E9353" i="1" l="1"/>
  <c r="C9354" i="1"/>
  <c r="E9354" i="1" l="1"/>
  <c r="C9355" i="1"/>
  <c r="C9356" i="1" l="1"/>
  <c r="E9355" i="1"/>
  <c r="C9357" i="1" l="1"/>
  <c r="E9356" i="1"/>
  <c r="C9358" i="1" l="1"/>
  <c r="E9357" i="1"/>
  <c r="C9359" i="1" l="1"/>
  <c r="E9358" i="1"/>
  <c r="C9360" i="1" l="1"/>
  <c r="E9359" i="1"/>
  <c r="E9360" i="1" l="1"/>
  <c r="C9361" i="1"/>
  <c r="C9362" i="1" l="1"/>
  <c r="E9361" i="1"/>
  <c r="C9363" i="1" l="1"/>
  <c r="E9362" i="1"/>
  <c r="C9364" i="1" l="1"/>
  <c r="E9363" i="1"/>
  <c r="C9365" i="1" l="1"/>
  <c r="E9364" i="1"/>
  <c r="C9366" i="1" l="1"/>
  <c r="E9365" i="1"/>
  <c r="E9366" i="1" l="1"/>
  <c r="C9367" i="1"/>
  <c r="C9368" i="1" l="1"/>
  <c r="E9367" i="1"/>
  <c r="E9368" i="1" l="1"/>
  <c r="C9369" i="1"/>
  <c r="C9370" i="1" l="1"/>
  <c r="E9369" i="1"/>
  <c r="E9370" i="1" l="1"/>
  <c r="C9371" i="1"/>
  <c r="C9372" i="1" l="1"/>
  <c r="E9371" i="1"/>
  <c r="E9372" i="1" l="1"/>
  <c r="C9373" i="1"/>
  <c r="C9374" i="1" l="1"/>
  <c r="E9373" i="1"/>
  <c r="C9375" i="1" l="1"/>
  <c r="E9374" i="1"/>
  <c r="C9376" i="1" l="1"/>
  <c r="E9375" i="1"/>
  <c r="E9376" i="1" l="1"/>
  <c r="C9377" i="1"/>
  <c r="C9378" i="1" l="1"/>
  <c r="E9377" i="1"/>
  <c r="C9379" i="1" l="1"/>
  <c r="E9378" i="1"/>
  <c r="C9380" i="1" l="1"/>
  <c r="E9379" i="1"/>
  <c r="C9381" i="1" l="1"/>
  <c r="E9380" i="1"/>
  <c r="E9381" i="1" l="1"/>
  <c r="C9382" i="1"/>
  <c r="C9383" i="1" l="1"/>
  <c r="E9382" i="1"/>
  <c r="C9384" i="1" l="1"/>
  <c r="E9383" i="1"/>
  <c r="C9385" i="1" l="1"/>
  <c r="E9384" i="1"/>
  <c r="E9385" i="1" l="1"/>
  <c r="C9386" i="1"/>
  <c r="E9386" i="1" l="1"/>
  <c r="C9387" i="1"/>
  <c r="E9387" i="1" l="1"/>
  <c r="C9388" i="1"/>
  <c r="E9388" i="1" l="1"/>
  <c r="C9389" i="1"/>
  <c r="E9389" i="1" l="1"/>
  <c r="C9390" i="1"/>
  <c r="C9391" i="1" l="1"/>
  <c r="E9390" i="1"/>
  <c r="E9391" i="1" l="1"/>
  <c r="C9392" i="1"/>
  <c r="E9392" i="1" l="1"/>
  <c r="C9393" i="1"/>
  <c r="E9393" i="1" l="1"/>
  <c r="C9394" i="1"/>
  <c r="E9394" i="1" l="1"/>
  <c r="C9395" i="1"/>
  <c r="E9395" i="1" l="1"/>
  <c r="C9396" i="1"/>
  <c r="C9397" i="1" l="1"/>
  <c r="E9396" i="1"/>
  <c r="E9397" i="1" l="1"/>
  <c r="C9398" i="1"/>
  <c r="C9399" i="1" l="1"/>
  <c r="E9398" i="1"/>
  <c r="C9400" i="1" l="1"/>
  <c r="E9399" i="1"/>
  <c r="C9401" i="1" l="1"/>
  <c r="E9400" i="1"/>
  <c r="E9401" i="1" l="1"/>
  <c r="C9402" i="1"/>
  <c r="C9403" i="1" l="1"/>
  <c r="E9402" i="1"/>
  <c r="C9404" i="1" l="1"/>
  <c r="E9403" i="1"/>
  <c r="E9404" i="1" l="1"/>
  <c r="C9405" i="1"/>
  <c r="E9405" i="1" l="1"/>
  <c r="C9406" i="1"/>
  <c r="C9407" i="1" l="1"/>
  <c r="E9406" i="1"/>
  <c r="C9408" i="1" l="1"/>
  <c r="E9407" i="1"/>
  <c r="C9409" i="1" l="1"/>
  <c r="E9408" i="1"/>
  <c r="E9409" i="1" l="1"/>
  <c r="C9410" i="1"/>
  <c r="C9411" i="1" l="1"/>
  <c r="E9410" i="1"/>
  <c r="C9412" i="1" l="1"/>
  <c r="E9411" i="1"/>
  <c r="C9413" i="1" l="1"/>
  <c r="E9412" i="1"/>
  <c r="E9413" i="1" l="1"/>
  <c r="C9414" i="1"/>
  <c r="C9415" i="1" l="1"/>
  <c r="E9414" i="1"/>
  <c r="C9416" i="1" l="1"/>
  <c r="E9415" i="1"/>
  <c r="C9417" i="1" l="1"/>
  <c r="E9416" i="1"/>
  <c r="C9418" i="1" l="1"/>
  <c r="E9417" i="1"/>
  <c r="C9419" i="1" l="1"/>
  <c r="E9418" i="1"/>
  <c r="C9420" i="1" l="1"/>
  <c r="E9419" i="1"/>
  <c r="C9421" i="1" l="1"/>
  <c r="E9420" i="1"/>
  <c r="E9421" i="1" l="1"/>
  <c r="C9422" i="1"/>
  <c r="E9422" i="1" l="1"/>
  <c r="C9423" i="1"/>
  <c r="C9424" i="1" l="1"/>
  <c r="E9423" i="1"/>
  <c r="C9425" i="1" l="1"/>
  <c r="E9424" i="1"/>
  <c r="C9426" i="1" l="1"/>
  <c r="E9425" i="1"/>
  <c r="C9427" i="1" l="1"/>
  <c r="E9426" i="1"/>
  <c r="C9428" i="1" l="1"/>
  <c r="E9427" i="1"/>
  <c r="E9428" i="1" l="1"/>
  <c r="C9429" i="1"/>
  <c r="E9429" i="1" l="1"/>
  <c r="C9430" i="1"/>
  <c r="C9431" i="1" l="1"/>
  <c r="E9430" i="1"/>
  <c r="C9432" i="1" l="1"/>
  <c r="E9431" i="1"/>
  <c r="E9432" i="1" l="1"/>
  <c r="C9433" i="1"/>
  <c r="E9433" i="1" l="1"/>
  <c r="C9434" i="1"/>
  <c r="C9435" i="1" l="1"/>
  <c r="E9434" i="1"/>
  <c r="C9436" i="1" l="1"/>
  <c r="E9435" i="1"/>
  <c r="C9437" i="1" l="1"/>
  <c r="E9436" i="1"/>
  <c r="E9437" i="1" l="1"/>
  <c r="C9438" i="1"/>
  <c r="C9439" i="1" l="1"/>
  <c r="E9438" i="1"/>
  <c r="E9439" i="1" l="1"/>
  <c r="C9440" i="1"/>
  <c r="C9441" i="1" l="1"/>
  <c r="E9440" i="1"/>
  <c r="E9441" i="1" l="1"/>
  <c r="C9442" i="1"/>
  <c r="C9443" i="1" l="1"/>
  <c r="E9442" i="1"/>
  <c r="C9444" i="1" l="1"/>
  <c r="E9443" i="1"/>
  <c r="C9445" i="1" l="1"/>
  <c r="E9444" i="1"/>
  <c r="E9445" i="1" l="1"/>
  <c r="C9446" i="1"/>
  <c r="E9446" i="1" l="1"/>
  <c r="C9447" i="1"/>
  <c r="C9448" i="1" l="1"/>
  <c r="E9447" i="1"/>
  <c r="C9449" i="1" l="1"/>
  <c r="E9448" i="1"/>
  <c r="E9449" i="1" l="1"/>
  <c r="C9450" i="1"/>
  <c r="C9451" i="1" l="1"/>
  <c r="E9450" i="1"/>
  <c r="E9451" i="1" l="1"/>
  <c r="C9452" i="1"/>
  <c r="C9453" i="1" l="1"/>
  <c r="E9452" i="1"/>
  <c r="E9453" i="1" l="1"/>
  <c r="C9454" i="1"/>
  <c r="C9455" i="1" l="1"/>
  <c r="E9454" i="1"/>
  <c r="C9456" i="1" l="1"/>
  <c r="E9455" i="1"/>
  <c r="C9457" i="1" l="1"/>
  <c r="E9456" i="1"/>
  <c r="E9457" i="1" l="1"/>
  <c r="C9458" i="1"/>
  <c r="C9459" i="1" l="1"/>
  <c r="E9458" i="1"/>
  <c r="C9460" i="1" l="1"/>
  <c r="E9459" i="1"/>
  <c r="C9461" i="1" l="1"/>
  <c r="E9460" i="1"/>
  <c r="E9461" i="1" l="1"/>
  <c r="C9462" i="1"/>
  <c r="E9462" i="1" l="1"/>
  <c r="C9463" i="1"/>
  <c r="E9463" i="1" l="1"/>
  <c r="C9464" i="1"/>
  <c r="C9465" i="1" l="1"/>
  <c r="E9464" i="1"/>
  <c r="E9465" i="1" l="1"/>
  <c r="C9466" i="1"/>
  <c r="AL345" i="2"/>
  <c r="CM317" i="2"/>
  <c r="X341" i="2"/>
  <c r="BH322" i="2"/>
  <c r="BX336" i="2"/>
  <c r="CL329" i="2"/>
  <c r="BR323" i="2"/>
  <c r="AT328" i="2"/>
  <c r="CT334" i="2"/>
  <c r="CA334" i="2"/>
  <c r="AY335" i="2"/>
  <c r="BB327" i="2"/>
  <c r="BC317" i="2"/>
  <c r="AY316" i="2"/>
  <c r="AN335" i="2"/>
  <c r="CA346" i="2"/>
  <c r="AG339" i="2"/>
  <c r="AZ317" i="2"/>
  <c r="CT317" i="2"/>
  <c r="CB315" i="2"/>
  <c r="Q331" i="2"/>
  <c r="J315" i="2"/>
  <c r="CR332" i="2"/>
  <c r="CO337" i="2"/>
  <c r="CK332" i="2"/>
  <c r="AT324" i="2"/>
  <c r="M343" i="2"/>
  <c r="Y316" i="2"/>
  <c r="BT325" i="2"/>
  <c r="AD315" i="2"/>
  <c r="BP337" i="2"/>
  <c r="CF335" i="2"/>
  <c r="CB316" i="2"/>
  <c r="L330" i="2"/>
  <c r="H338" i="2"/>
  <c r="BX330" i="2"/>
  <c r="AM338" i="2"/>
  <c r="BT324" i="2"/>
  <c r="BC315" i="2"/>
  <c r="BU335" i="2"/>
  <c r="S331" i="2"/>
  <c r="AC340" i="2"/>
  <c r="CB334" i="2"/>
  <c r="H334" i="2"/>
  <c r="W330" i="2"/>
  <c r="BL316" i="2"/>
  <c r="J329" i="2"/>
  <c r="BT342" i="2"/>
  <c r="AA328" i="2"/>
  <c r="AE344" i="2"/>
  <c r="BP349" i="2"/>
  <c r="CN327" i="2"/>
  <c r="AO348" i="2"/>
  <c r="BK321" i="2"/>
  <c r="BB334" i="2"/>
  <c r="O349" i="2"/>
  <c r="AJ331" i="2"/>
  <c r="CM346" i="2"/>
  <c r="BF347" i="2"/>
  <c r="BV327" i="2"/>
  <c r="AV334" i="2"/>
  <c r="AK324" i="2"/>
  <c r="BU329" i="2"/>
  <c r="AT341" i="2"/>
  <c r="T332" i="2"/>
  <c r="AZ345" i="2"/>
  <c r="N331" i="2"/>
  <c r="CD343" i="2"/>
  <c r="BU324" i="2"/>
  <c r="BM330" i="2"/>
  <c r="CE325" i="2"/>
  <c r="CC332" i="2"/>
  <c r="O320" i="2"/>
  <c r="T324" i="2"/>
  <c r="BO327" i="2"/>
  <c r="I344" i="2"/>
  <c r="BE330" i="2"/>
  <c r="CG343" i="2"/>
  <c r="BI323" i="2"/>
  <c r="AF329" i="2"/>
  <c r="G342" i="2"/>
  <c r="EZ342" i="2" s="1"/>
  <c r="CP326" i="2"/>
  <c r="AA337" i="2"/>
  <c r="BV316" i="2"/>
  <c r="CN330" i="2"/>
  <c r="Q340" i="2"/>
  <c r="BI333" i="2"/>
  <c r="CK323" i="2"/>
  <c r="AO320" i="2"/>
  <c r="P326" i="2"/>
  <c r="J343" i="2"/>
  <c r="BX334" i="2"/>
  <c r="CG335" i="2"/>
  <c r="BP344" i="2"/>
  <c r="V334" i="2"/>
  <c r="CM322" i="2"/>
  <c r="CQ323" i="2"/>
  <c r="CE338" i="2"/>
  <c r="BA343" i="2"/>
  <c r="S329" i="2"/>
  <c r="BF327" i="2"/>
  <c r="CP316" i="2"/>
  <c r="BD317" i="2"/>
  <c r="J333" i="2"/>
  <c r="CS337" i="2"/>
  <c r="W329" i="2"/>
  <c r="L340" i="2"/>
  <c r="BZ326" i="2"/>
  <c r="AN322" i="2"/>
  <c r="AQ327" i="2"/>
  <c r="BJ327" i="2"/>
  <c r="CI347" i="2"/>
  <c r="Y330" i="2"/>
  <c r="AU346" i="2"/>
  <c r="BY349" i="2"/>
  <c r="CM328" i="2"/>
  <c r="BL322" i="2"/>
  <c r="AC334" i="2"/>
  <c r="BB344" i="2"/>
  <c r="AW348" i="2"/>
  <c r="AZ330" i="2"/>
  <c r="CG348" i="2"/>
  <c r="S340" i="2"/>
  <c r="AN336" i="2"/>
  <c r="G319" i="2"/>
  <c r="EZ319" i="2" s="1"/>
  <c r="AW339" i="2"/>
  <c r="CR330" i="2"/>
  <c r="BF320" i="2"/>
  <c r="P341" i="2"/>
  <c r="BZ349" i="2"/>
  <c r="AO345" i="2"/>
  <c r="BR341" i="2"/>
  <c r="CE349" i="2"/>
  <c r="AY330" i="2"/>
  <c r="AW344" i="2"/>
  <c r="X325" i="2"/>
  <c r="AL329" i="2"/>
  <c r="CA349" i="2"/>
  <c r="BC334" i="2"/>
  <c r="CL342" i="2"/>
  <c r="Z324" i="2"/>
  <c r="CC330" i="2"/>
  <c r="V347" i="2"/>
  <c r="X333" i="2"/>
  <c r="CP315" i="2"/>
  <c r="AL316" i="2"/>
  <c r="M337" i="2"/>
  <c r="Z327" i="2"/>
  <c r="BK318" i="2"/>
  <c r="CO327" i="2"/>
  <c r="CS344" i="2"/>
  <c r="CN347" i="2"/>
  <c r="U333" i="2"/>
  <c r="R343" i="2"/>
  <c r="AT333" i="2"/>
  <c r="CN345" i="2"/>
  <c r="AG325" i="2"/>
  <c r="CQ330" i="2"/>
  <c r="CD344" i="2"/>
  <c r="BJ330" i="2"/>
  <c r="CN344" i="2"/>
  <c r="AG323" i="2"/>
  <c r="CM333" i="2"/>
  <c r="BX321" i="2"/>
  <c r="AO341" i="2"/>
  <c r="BL342" i="2"/>
  <c r="AU330" i="2"/>
  <c r="AU316" i="2"/>
  <c r="BC328" i="2"/>
  <c r="AD324" i="2"/>
  <c r="AX342" i="2"/>
  <c r="BM335" i="2"/>
  <c r="CQ314" i="2"/>
  <c r="CM318" i="2"/>
  <c r="AB348" i="2"/>
  <c r="AT319" i="2"/>
  <c r="AC324" i="2"/>
  <c r="AU337" i="2"/>
  <c r="I340" i="2"/>
  <c r="G326" i="2"/>
  <c r="EZ326" i="2" s="1"/>
  <c r="P317" i="2"/>
  <c r="CI334" i="2"/>
  <c r="O348" i="2"/>
  <c r="AC339" i="2"/>
  <c r="AW335" i="2"/>
  <c r="BD325" i="2"/>
  <c r="BV339" i="2"/>
  <c r="AZ340" i="2"/>
  <c r="AP337" i="2"/>
  <c r="Q327" i="2"/>
  <c r="BZ337" i="2"/>
  <c r="CJ335" i="2"/>
  <c r="AO331" i="2"/>
  <c r="CT315" i="2"/>
  <c r="BH332" i="2"/>
  <c r="AR337" i="2"/>
  <c r="CE344" i="2"/>
  <c r="U335" i="2"/>
  <c r="BV341" i="2"/>
  <c r="CS326" i="2"/>
  <c r="AS317" i="2"/>
  <c r="AT340" i="2"/>
  <c r="CS340" i="2"/>
  <c r="AQ334" i="2"/>
  <c r="I336" i="2"/>
  <c r="AH332" i="2"/>
  <c r="BN349" i="2"/>
  <c r="BK326" i="2"/>
  <c r="BK344" i="2"/>
  <c r="K323" i="2"/>
  <c r="J327" i="2"/>
  <c r="BZ322" i="2"/>
  <c r="BD332" i="2"/>
  <c r="BL345" i="2"/>
  <c r="CI349" i="2"/>
  <c r="U331" i="2"/>
  <c r="CL321" i="2"/>
  <c r="O318" i="2"/>
  <c r="I327" i="2"/>
  <c r="BA340" i="2"/>
  <c r="R319" i="2"/>
  <c r="BB328" i="2"/>
  <c r="BA319" i="2"/>
  <c r="BQ329" i="2"/>
  <c r="L324" i="2"/>
  <c r="BN337" i="2"/>
  <c r="Q325" i="2"/>
  <c r="Q328" i="2"/>
  <c r="AX330" i="2"/>
  <c r="CJ332" i="2"/>
  <c r="M335" i="2"/>
  <c r="CH349" i="2"/>
  <c r="M345" i="2"/>
  <c r="Q334" i="2"/>
  <c r="J342" i="2"/>
  <c r="G334" i="2"/>
  <c r="EZ334" i="2" s="1"/>
  <c r="AX348" i="2"/>
  <c r="BL344" i="2"/>
  <c r="AL327" i="2"/>
  <c r="BY344" i="2"/>
  <c r="AV340" i="2"/>
  <c r="CB319" i="2"/>
  <c r="BY339" i="2"/>
  <c r="CF330" i="2"/>
  <c r="BI316" i="2"/>
  <c r="CQ334" i="2"/>
  <c r="CE345" i="2"/>
  <c r="Z349" i="2"/>
  <c r="AS330" i="2"/>
  <c r="BH345" i="2"/>
  <c r="AN330" i="2"/>
  <c r="BV347" i="2"/>
  <c r="BC344" i="2"/>
  <c r="K329" i="2"/>
  <c r="CH320" i="2"/>
  <c r="AJ334" i="2"/>
  <c r="AW346" i="2"/>
  <c r="BC343" i="2"/>
  <c r="BT329" i="2"/>
  <c r="AD346" i="2"/>
  <c r="CA314" i="2"/>
  <c r="Y339" i="2"/>
  <c r="Q341" i="2"/>
  <c r="AD316" i="2"/>
  <c r="I339" i="2"/>
  <c r="BR338" i="2"/>
  <c r="M328" i="2"/>
  <c r="AQ348" i="2"/>
  <c r="Y332" i="2"/>
  <c r="BX342" i="2"/>
  <c r="CG324" i="2"/>
  <c r="BS328" i="2"/>
  <c r="AT323" i="2"/>
  <c r="V330" i="2"/>
  <c r="CN326" i="2"/>
  <c r="CJ348" i="2"/>
  <c r="BF339" i="2"/>
  <c r="BI322" i="2"/>
  <c r="AW322" i="2"/>
  <c r="BN330" i="2"/>
  <c r="BX323" i="2"/>
  <c r="AY322" i="2"/>
  <c r="BJ316" i="2"/>
  <c r="CE337" i="2"/>
  <c r="BF316" i="2"/>
  <c r="AP333" i="2"/>
  <c r="CA338" i="2"/>
  <c r="AX328" i="2"/>
  <c r="S344" i="2"/>
  <c r="BC348" i="2"/>
  <c r="CT331" i="2"/>
  <c r="CM323" i="2"/>
  <c r="AP330" i="2"/>
  <c r="N325" i="2"/>
  <c r="AM331" i="2"/>
  <c r="Q337" i="2"/>
  <c r="H349" i="2"/>
  <c r="AT334" i="2"/>
  <c r="CJ324" i="2"/>
  <c r="CJ330" i="2"/>
  <c r="AQ324" i="2"/>
  <c r="BQ341" i="2"/>
  <c r="BF315" i="2"/>
  <c r="BS330" i="2"/>
  <c r="CI318" i="2"/>
  <c r="BE339" i="2"/>
  <c r="BY317" i="2"/>
  <c r="AR328" i="2"/>
  <c r="BQ342" i="2"/>
  <c r="AL321" i="2"/>
  <c r="N327" i="2"/>
  <c r="Y325" i="2"/>
  <c r="BG330" i="2"/>
  <c r="BO320" i="2"/>
  <c r="AB326" i="2"/>
  <c r="BO330" i="2"/>
  <c r="K344" i="2"/>
  <c r="AX334" i="2"/>
  <c r="CI345" i="2"/>
  <c r="AL328" i="2"/>
  <c r="Z333" i="2"/>
  <c r="AK314" i="2"/>
  <c r="CD331" i="2"/>
  <c r="BI341" i="2"/>
  <c r="CS329" i="2"/>
  <c r="AL314" i="2"/>
  <c r="CP329" i="2"/>
  <c r="AB327" i="2"/>
  <c r="S314" i="2"/>
  <c r="AB335" i="2"/>
  <c r="AT348" i="2"/>
  <c r="BS335" i="2"/>
  <c r="AJ324" i="2"/>
  <c r="AK333" i="2"/>
  <c r="P321" i="2"/>
  <c r="AR335" i="2"/>
  <c r="AC336" i="2"/>
  <c r="BT334" i="2"/>
  <c r="BF319" i="2"/>
  <c r="BK337" i="2"/>
  <c r="CH315" i="2"/>
  <c r="AA344" i="2"/>
  <c r="CF316" i="2"/>
  <c r="T315" i="2"/>
  <c r="CI319" i="2"/>
  <c r="AP317" i="2"/>
  <c r="AL332" i="2"/>
  <c r="CG349" i="2"/>
  <c r="AN333" i="2"/>
  <c r="CM337" i="2"/>
  <c r="Q333" i="2"/>
  <c r="AV319" i="2"/>
  <c r="AP349" i="2"/>
  <c r="BO315" i="2"/>
  <c r="CJ319" i="2"/>
  <c r="CT329" i="2"/>
  <c r="BG334" i="2"/>
  <c r="X331" i="2"/>
  <c r="BS318" i="2"/>
  <c r="G341" i="2"/>
  <c r="EZ341" i="2" s="1"/>
  <c r="G337" i="2"/>
  <c r="EZ337" i="2" s="1"/>
  <c r="AV332" i="2"/>
  <c r="W328" i="2"/>
  <c r="Z329" i="2"/>
  <c r="CA326" i="2"/>
  <c r="BH344" i="2"/>
  <c r="BQ340" i="2"/>
  <c r="W348" i="2"/>
  <c r="BF326" i="2"/>
  <c r="BD348" i="2"/>
  <c r="CE323" i="2"/>
  <c r="CN332" i="2"/>
  <c r="CB347" i="2"/>
  <c r="AV327" i="2"/>
  <c r="CL345" i="2"/>
  <c r="BL331" i="2"/>
  <c r="N339" i="2"/>
  <c r="CQ331" i="2"/>
  <c r="CM340" i="2"/>
  <c r="P334" i="2"/>
  <c r="BG315" i="2"/>
  <c r="CG332" i="2"/>
  <c r="AT344" i="2"/>
  <c r="BS329" i="2"/>
  <c r="AQ346" i="2"/>
  <c r="CS343" i="2"/>
  <c r="CH327" i="2"/>
  <c r="BT349" i="2"/>
  <c r="CE322" i="2"/>
  <c r="BC340" i="2"/>
  <c r="R344" i="2"/>
  <c r="G331" i="2"/>
  <c r="EZ331" i="2" s="1"/>
  <c r="BA348" i="2"/>
  <c r="R342" i="2"/>
  <c r="BH333" i="2"/>
  <c r="BO318" i="2"/>
  <c r="S319" i="2"/>
  <c r="BQ333" i="2"/>
  <c r="AG338" i="2"/>
  <c r="I329" i="2"/>
  <c r="AW340" i="2"/>
  <c r="AE331" i="2"/>
  <c r="AB345" i="2"/>
  <c r="CR323" i="2"/>
  <c r="CL330" i="2"/>
  <c r="BA320" i="2"/>
  <c r="BB330" i="2"/>
  <c r="BK322" i="2"/>
  <c r="AZ348" i="2"/>
  <c r="BD330" i="2"/>
  <c r="CB346" i="2"/>
  <c r="CG333" i="2"/>
  <c r="Q321" i="2"/>
  <c r="AN325" i="2"/>
  <c r="BC336" i="2"/>
  <c r="AD320" i="2"/>
  <c r="U328" i="2"/>
  <c r="BW317" i="2"/>
  <c r="Q330" i="2"/>
  <c r="W340" i="2"/>
  <c r="BN333" i="2"/>
  <c r="BQ319" i="2"/>
  <c r="CI332" i="2"/>
  <c r="BO322" i="2"/>
  <c r="CT332" i="2"/>
  <c r="BA324" i="2"/>
  <c r="G322" i="2"/>
  <c r="EZ322" i="2" s="1"/>
  <c r="CH331" i="2"/>
  <c r="W321" i="2"/>
  <c r="I328" i="2"/>
  <c r="BZ343" i="2"/>
  <c r="AW325" i="2"/>
  <c r="BS327" i="2"/>
  <c r="BM323" i="2"/>
  <c r="BF343" i="2"/>
  <c r="AQ330" i="2"/>
  <c r="K348" i="2"/>
  <c r="L316" i="2"/>
  <c r="AY339" i="2"/>
  <c r="AM330" i="2"/>
  <c r="K315" i="2"/>
  <c r="BE333" i="2"/>
  <c r="CC315" i="2"/>
  <c r="CQ327" i="2"/>
  <c r="AU327" i="2"/>
  <c r="AD334" i="2"/>
  <c r="K326" i="2"/>
  <c r="AC349" i="2"/>
  <c r="Y336" i="2"/>
  <c r="CL348" i="2"/>
  <c r="CL343" i="2"/>
  <c r="AD331" i="2"/>
  <c r="BS324" i="2"/>
  <c r="BN338" i="2"/>
  <c r="L346" i="2"/>
  <c r="CJ349" i="2"/>
  <c r="BQ330" i="2"/>
  <c r="AA343" i="2"/>
  <c r="CR334" i="2"/>
  <c r="CR318" i="2"/>
  <c r="AB338" i="2"/>
  <c r="J322" i="2"/>
  <c r="AR333" i="2"/>
  <c r="BK314" i="2"/>
  <c r="BF328" i="2"/>
  <c r="AS327" i="2"/>
  <c r="CC346" i="2"/>
  <c r="AP343" i="2"/>
  <c r="AL326" i="2"/>
  <c r="K342" i="2"/>
  <c r="AR345" i="2"/>
  <c r="P331" i="2"/>
  <c r="CK343" i="2"/>
  <c r="BX332" i="2"/>
  <c r="AD348" i="2"/>
  <c r="CM344" i="2"/>
  <c r="AZ334" i="2"/>
  <c r="O344" i="2"/>
  <c r="N337" i="2"/>
  <c r="BM341" i="2"/>
  <c r="CK336" i="2"/>
  <c r="AT327" i="2"/>
  <c r="AH315" i="2"/>
  <c r="X336" i="2"/>
  <c r="CQ348" i="2"/>
  <c r="BE346" i="2"/>
  <c r="AD327" i="2"/>
  <c r="AX336" i="2"/>
  <c r="BA327" i="2"/>
  <c r="BD328" i="2"/>
  <c r="AU320" i="2"/>
  <c r="BG331" i="2"/>
  <c r="CI322" i="2"/>
  <c r="BF335" i="2"/>
  <c r="Y315" i="2"/>
  <c r="AI315" i="2"/>
  <c r="CS327" i="2"/>
  <c r="AY324" i="2"/>
  <c r="BP321" i="2"/>
  <c r="CT327" i="2"/>
  <c r="CA319" i="2"/>
  <c r="G315" i="2"/>
  <c r="EZ315" i="2" s="1"/>
  <c r="CS330" i="2"/>
  <c r="BQ318" i="2"/>
  <c r="AO328" i="2"/>
  <c r="X319" i="2"/>
  <c r="K317" i="2"/>
  <c r="AT339" i="2"/>
  <c r="BH320" i="2"/>
  <c r="BT318" i="2"/>
  <c r="CL317" i="2"/>
  <c r="CF320" i="2"/>
  <c r="BW349" i="2"/>
  <c r="CT337" i="2"/>
  <c r="K341" i="2"/>
  <c r="R327" i="2"/>
  <c r="AK319" i="2"/>
  <c r="BP327" i="2"/>
  <c r="AE323" i="2"/>
  <c r="BT337" i="2"/>
  <c r="BC314" i="2"/>
  <c r="W324" i="2"/>
  <c r="CQ318" i="2"/>
  <c r="BZ340" i="2"/>
  <c r="AV337" i="2"/>
  <c r="CN320" i="2"/>
  <c r="G335" i="2"/>
  <c r="EZ335" i="2" s="1"/>
  <c r="CC339" i="2"/>
  <c r="AQ319" i="2"/>
  <c r="BZ329" i="2"/>
  <c r="R345" i="2"/>
  <c r="CT342" i="2"/>
  <c r="AV329" i="2"/>
  <c r="V348" i="2"/>
  <c r="K322" i="2"/>
  <c r="AC328" i="2"/>
  <c r="CN325" i="2"/>
  <c r="AU340" i="2"/>
  <c r="AX349" i="2"/>
  <c r="H345" i="2"/>
  <c r="S332" i="2"/>
  <c r="CL324" i="2"/>
  <c r="Y327" i="2"/>
  <c r="AB323" i="2"/>
  <c r="AS332" i="2"/>
  <c r="CQ315" i="2"/>
  <c r="O331" i="2"/>
  <c r="CE315" i="2"/>
  <c r="AK335" i="2"/>
  <c r="J319" i="2"/>
  <c r="CQ339" i="2"/>
  <c r="BK343" i="2"/>
  <c r="Z328" i="2"/>
  <c r="AP321" i="2"/>
  <c r="AR325" i="2"/>
  <c r="AN340" i="2"/>
  <c r="X324" i="2"/>
  <c r="CG328" i="2"/>
  <c r="AJ347" i="2"/>
  <c r="CL344" i="2"/>
  <c r="AT326" i="2"/>
  <c r="AG322" i="2"/>
  <c r="BZ333" i="2"/>
  <c r="G338" i="2"/>
  <c r="EZ338" i="2" s="1"/>
  <c r="CL341" i="2"/>
  <c r="CO341" i="2"/>
  <c r="AZ331" i="2"/>
  <c r="AY317" i="2"/>
  <c r="AI326" i="2"/>
  <c r="W339" i="2"/>
  <c r="CT330" i="2"/>
  <c r="BO349" i="2"/>
  <c r="BO326" i="2"/>
  <c r="CN338" i="2"/>
  <c r="CT345" i="2"/>
  <c r="AB330" i="2"/>
  <c r="CK344" i="2"/>
  <c r="R347" i="2"/>
  <c r="CJ334" i="2"/>
  <c r="CC320" i="2"/>
  <c r="AF334" i="2"/>
  <c r="AR342" i="2"/>
  <c r="BS346" i="2"/>
  <c r="BF330" i="2"/>
  <c r="BB346" i="2"/>
  <c r="BG328" i="2"/>
  <c r="BT323" i="2"/>
  <c r="CB331" i="2"/>
  <c r="P319" i="2"/>
  <c r="BD340" i="2"/>
  <c r="CN317" i="2"/>
  <c r="BB326" i="2"/>
  <c r="CE347" i="2"/>
  <c r="BO332" i="2"/>
  <c r="CP346" i="2"/>
  <c r="T342" i="2"/>
  <c r="Q332" i="2"/>
  <c r="BH346" i="2"/>
  <c r="CQ328" i="2"/>
  <c r="BB324" i="2"/>
  <c r="CD326" i="2"/>
  <c r="N328" i="2"/>
  <c r="BE345" i="2"/>
  <c r="CQ329" i="2"/>
  <c r="AH343" i="2"/>
  <c r="CE348" i="2"/>
  <c r="BI327" i="2"/>
  <c r="AE316" i="2"/>
  <c r="AE330" i="2"/>
  <c r="BR337" i="2"/>
  <c r="BT333" i="2"/>
  <c r="CB333" i="2"/>
  <c r="AI335" i="2"/>
  <c r="H342" i="2"/>
  <c r="BB332" i="2"/>
  <c r="CH344" i="2"/>
  <c r="BH342" i="2"/>
  <c r="AX331" i="2"/>
  <c r="CH325" i="2"/>
  <c r="BI331" i="2"/>
  <c r="G345" i="2"/>
  <c r="EZ345" i="2" s="1"/>
  <c r="AN349" i="2"/>
  <c r="BV328" i="2"/>
  <c r="AY323" i="2"/>
  <c r="BN324" i="2"/>
  <c r="BH330" i="2"/>
  <c r="AO325" i="2"/>
  <c r="X334" i="2"/>
  <c r="J314" i="2"/>
  <c r="BI329" i="2"/>
  <c r="G336" i="2"/>
  <c r="EZ336" i="2" s="1"/>
  <c r="BL332" i="2"/>
  <c r="AJ332" i="2"/>
  <c r="BN328" i="2"/>
  <c r="AC344" i="2"/>
  <c r="CE328" i="2"/>
  <c r="BR346" i="2"/>
  <c r="CM325" i="2"/>
  <c r="AP332" i="2"/>
  <c r="CE324" i="2"/>
  <c r="BC331" i="2"/>
  <c r="T346" i="2"/>
  <c r="AQ344" i="2"/>
  <c r="AK328" i="2"/>
  <c r="U323" i="2"/>
  <c r="AC342" i="2"/>
  <c r="CP338" i="2"/>
  <c r="BZ344" i="2"/>
  <c r="AZ329" i="2"/>
  <c r="BG317" i="2"/>
  <c r="CM334" i="2"/>
  <c r="AP340" i="2"/>
  <c r="AI337" i="2"/>
  <c r="BG329" i="2"/>
  <c r="AK342" i="2"/>
  <c r="CA316" i="2"/>
  <c r="K332" i="2"/>
  <c r="R315" i="2"/>
  <c r="CA322" i="2"/>
  <c r="CJ336" i="2"/>
  <c r="CR336" i="2"/>
  <c r="AS334" i="2"/>
  <c r="CI342" i="2"/>
  <c r="BV344" i="2"/>
  <c r="AI324" i="2"/>
  <c r="CQ344" i="2"/>
  <c r="AC335" i="2"/>
  <c r="I332" i="2"/>
  <c r="BU341" i="2"/>
  <c r="O329" i="2"/>
  <c r="BD315" i="2"/>
  <c r="AO324" i="2"/>
  <c r="V327" i="2"/>
  <c r="Z334" i="2"/>
  <c r="J338" i="2"/>
  <c r="CJ323" i="2"/>
  <c r="U339" i="2"/>
  <c r="BE322" i="2"/>
  <c r="BS332" i="2"/>
  <c r="Z347" i="2"/>
  <c r="BY327" i="2"/>
  <c r="AO340" i="2"/>
  <c r="AF341" i="2"/>
  <c r="CD322" i="2"/>
  <c r="AW316" i="2"/>
  <c r="M342" i="2"/>
  <c r="X349" i="2"/>
  <c r="BL314" i="2"/>
  <c r="CH342" i="2"/>
  <c r="H329" i="2"/>
  <c r="O337" i="2"/>
  <c r="U319" i="2"/>
  <c r="BD318" i="2"/>
  <c r="BF336" i="2"/>
  <c r="BZ330" i="2"/>
  <c r="CJ322" i="2"/>
  <c r="BO324" i="2"/>
  <c r="Y329" i="2"/>
  <c r="BZ323" i="2"/>
  <c r="CF322" i="2"/>
  <c r="BD329" i="2"/>
  <c r="H331" i="2"/>
  <c r="AW333" i="2"/>
  <c r="BG349" i="2"/>
  <c r="AT347" i="2"/>
  <c r="BT332" i="2"/>
  <c r="AZ333" i="2"/>
  <c r="CQ320" i="2"/>
  <c r="BR328" i="2"/>
  <c r="BA335" i="2"/>
  <c r="AL331" i="2"/>
  <c r="BJ319" i="2"/>
  <c r="CO340" i="2"/>
  <c r="Z337" i="2"/>
  <c r="CF332" i="2"/>
  <c r="AX326" i="2"/>
  <c r="AQ329" i="2"/>
  <c r="BY330" i="2"/>
  <c r="BN346" i="2"/>
  <c r="AN328" i="2"/>
  <c r="AL343" i="2"/>
  <c r="AI328" i="2"/>
  <c r="AT321" i="2"/>
  <c r="CE343" i="2"/>
  <c r="AI339" i="2"/>
  <c r="T349" i="2"/>
  <c r="AH328" i="2"/>
  <c r="CK347" i="2"/>
  <c r="AU331" i="2"/>
  <c r="CI339" i="2"/>
  <c r="BZ331" i="2"/>
  <c r="N340" i="2"/>
  <c r="BW333" i="2"/>
  <c r="AQ322" i="2"/>
  <c r="CA332" i="2"/>
  <c r="AH346" i="2"/>
  <c r="CL332" i="2"/>
  <c r="M348" i="2"/>
  <c r="AA345" i="2"/>
  <c r="W337" i="2"/>
  <c r="BW344" i="2"/>
  <c r="AH327" i="2"/>
  <c r="CD332" i="2"/>
  <c r="U345" i="2"/>
  <c r="AB332" i="2"/>
  <c r="U342" i="2"/>
  <c r="CK320" i="2"/>
  <c r="H330" i="2"/>
  <c r="Z323" i="2"/>
  <c r="W335" i="2"/>
  <c r="BS338" i="2"/>
  <c r="BI326" i="2"/>
  <c r="AM333" i="2"/>
  <c r="BG319" i="2"/>
  <c r="BH334" i="2"/>
  <c r="AF343" i="2"/>
  <c r="BI325" i="2"/>
  <c r="R330" i="2"/>
  <c r="CC324" i="2"/>
  <c r="BI324" i="2"/>
  <c r="AE329" i="2"/>
  <c r="AZ321" i="2"/>
  <c r="CG336" i="2"/>
  <c r="Y347" i="2"/>
  <c r="V343" i="2"/>
  <c r="P332" i="2"/>
  <c r="BP320" i="2"/>
  <c r="R331" i="2"/>
  <c r="BV325" i="2"/>
  <c r="BD322" i="2"/>
  <c r="AM328" i="2"/>
  <c r="AY349" i="2"/>
  <c r="BJ328" i="2"/>
  <c r="AO317" i="2"/>
  <c r="S341" i="2"/>
  <c r="AD314" i="2"/>
  <c r="BA333" i="2"/>
  <c r="AB324" i="2"/>
  <c r="P339" i="2"/>
  <c r="BM342" i="2"/>
  <c r="CJ326" i="2"/>
  <c r="CT338" i="2"/>
  <c r="AX327" i="2"/>
  <c r="CE331" i="2"/>
  <c r="CA345" i="2"/>
  <c r="R324" i="2"/>
  <c r="BM327" i="2"/>
  <c r="AU329" i="2"/>
  <c r="L345" i="2"/>
  <c r="BG339" i="2"/>
  <c r="AQ342" i="2"/>
  <c r="P333" i="2"/>
  <c r="AR349" i="2"/>
  <c r="BP328" i="2"/>
  <c r="AW315" i="2"/>
  <c r="J337" i="2"/>
  <c r="CN337" i="2"/>
  <c r="T341" i="2"/>
  <c r="CP342" i="2"/>
  <c r="CO332" i="2"/>
  <c r="AV320" i="2"/>
  <c r="X332" i="2"/>
  <c r="CK331" i="2"/>
  <c r="J326" i="2"/>
  <c r="AF331" i="2"/>
  <c r="AH324" i="2"/>
  <c r="CK342" i="2"/>
  <c r="CI335" i="2"/>
  <c r="BU349" i="2"/>
  <c r="AO326" i="2"/>
  <c r="AS326" i="2"/>
  <c r="L344" i="2"/>
  <c r="BC337" i="2"/>
  <c r="CP335" i="2"/>
  <c r="AJ317" i="2"/>
  <c r="BL327" i="2"/>
  <c r="BE335" i="2"/>
  <c r="CC327" i="2"/>
  <c r="BC324" i="2"/>
  <c r="AM348" i="2"/>
  <c r="AL337" i="2"/>
  <c r="CC334" i="2"/>
  <c r="T339" i="2"/>
  <c r="AR320" i="2"/>
  <c r="AN337" i="2"/>
  <c r="AV342" i="2"/>
  <c r="BG335" i="2"/>
  <c r="CL338" i="2"/>
  <c r="CQ335" i="2"/>
  <c r="BM334" i="2"/>
  <c r="AQ335" i="2"/>
  <c r="BI319" i="2"/>
  <c r="BY326" i="2"/>
  <c r="BY340" i="2"/>
  <c r="BM322" i="2"/>
  <c r="CG339" i="2"/>
  <c r="Y334" i="2"/>
  <c r="CL319" i="2"/>
  <c r="AE339" i="2"/>
  <c r="AH325" i="2"/>
  <c r="CL328" i="2"/>
  <c r="BB337" i="2"/>
  <c r="BD316" i="2"/>
  <c r="CP327" i="2"/>
  <c r="O319" i="2"/>
  <c r="CC318" i="2"/>
  <c r="BL334" i="2"/>
  <c r="H318" i="2"/>
  <c r="CG317" i="2"/>
  <c r="T333" i="2"/>
  <c r="CM319" i="2"/>
  <c r="X329" i="2"/>
  <c r="BX319" i="2"/>
  <c r="BQ339" i="2"/>
  <c r="BX339" i="2"/>
  <c r="AI322" i="2"/>
  <c r="P322" i="2"/>
  <c r="BQ347" i="2"/>
  <c r="AD345" i="2"/>
  <c r="BS349" i="2"/>
  <c r="O341" i="2"/>
  <c r="BN348" i="2"/>
  <c r="AP346" i="2"/>
  <c r="Z332" i="2"/>
  <c r="CG319" i="2"/>
  <c r="AF338" i="2"/>
  <c r="P327" i="2"/>
  <c r="BK345" i="2"/>
  <c r="BO334" i="2"/>
  <c r="CO349" i="2"/>
  <c r="BY333" i="2"/>
  <c r="BN344" i="2"/>
  <c r="BP348" i="2"/>
  <c r="AY328" i="2"/>
  <c r="CA323" i="2"/>
  <c r="J330" i="2"/>
  <c r="AI342" i="2"/>
  <c r="BC347" i="2"/>
  <c r="BT328" i="2"/>
  <c r="N349" i="2"/>
  <c r="U329" i="2"/>
  <c r="AN318" i="2"/>
  <c r="CR335" i="2"/>
  <c r="BR318" i="2"/>
  <c r="BM317" i="2"/>
  <c r="AC330" i="2"/>
  <c r="H347" i="2"/>
  <c r="T344" i="2"/>
  <c r="AH329" i="2"/>
  <c r="N343" i="2"/>
  <c r="N323" i="2"/>
  <c r="AE328" i="2"/>
  <c r="K325" i="2"/>
  <c r="BU328" i="2"/>
  <c r="AN343" i="2"/>
  <c r="AS347" i="2"/>
  <c r="G332" i="2"/>
  <c r="EZ332" i="2" s="1"/>
  <c r="CS323" i="2"/>
  <c r="BH335" i="2"/>
  <c r="AZ324" i="2"/>
  <c r="CF328" i="2"/>
  <c r="BZ314" i="2"/>
  <c r="CS331" i="2"/>
  <c r="AX323" i="2"/>
  <c r="CH340" i="2"/>
  <c r="I338" i="2"/>
  <c r="AC332" i="2"/>
  <c r="Y321" i="2"/>
  <c r="K331" i="2"/>
  <c r="BP323" i="2"/>
  <c r="AF348" i="2"/>
  <c r="AI327" i="2"/>
  <c r="AV344" i="2"/>
  <c r="CI328" i="2"/>
  <c r="BK348" i="2"/>
  <c r="G323" i="2"/>
  <c r="EZ323" i="2" s="1"/>
  <c r="AZ326" i="2"/>
  <c r="AB325" i="2"/>
  <c r="AS349" i="2"/>
  <c r="AR331" i="2"/>
  <c r="CE327" i="2"/>
  <c r="W333" i="2"/>
  <c r="AY315" i="2"/>
  <c r="BH318" i="2"/>
  <c r="AJ325" i="2"/>
  <c r="BP325" i="2"/>
  <c r="BC333" i="2"/>
  <c r="L325" i="2"/>
  <c r="AJ323" i="2"/>
  <c r="AG333" i="2"/>
  <c r="H321" i="2"/>
  <c r="CG326" i="2"/>
  <c r="BM326" i="2"/>
  <c r="CD346" i="2"/>
  <c r="AD329" i="2"/>
  <c r="CM324" i="2"/>
  <c r="BW330" i="2"/>
  <c r="AY326" i="2"/>
  <c r="P345" i="2"/>
  <c r="AD332" i="2"/>
  <c r="AP347" i="2"/>
  <c r="X343" i="2"/>
  <c r="CR327" i="2"/>
  <c r="BE338" i="2"/>
  <c r="R329" i="2"/>
  <c r="U334" i="2"/>
  <c r="AL318" i="2"/>
  <c r="H327" i="2"/>
  <c r="CC328" i="2"/>
  <c r="CC342" i="2"/>
  <c r="BU338" i="2"/>
  <c r="CI348" i="2"/>
  <c r="AD344" i="2"/>
  <c r="AW331" i="2"/>
  <c r="BZ348" i="2"/>
  <c r="AJ336" i="2"/>
  <c r="M344" i="2"/>
  <c r="N326" i="2"/>
  <c r="AP328" i="2"/>
  <c r="AD347" i="2"/>
  <c r="BW332" i="2"/>
  <c r="AG345" i="2"/>
  <c r="BO342" i="2"/>
  <c r="AC327" i="2"/>
  <c r="CC335" i="2"/>
  <c r="CI336" i="2"/>
  <c r="AN338" i="2"/>
  <c r="AF316" i="2"/>
  <c r="CR329" i="2"/>
  <c r="BP347" i="2"/>
  <c r="BQ344" i="2"/>
  <c r="AV328" i="2"/>
  <c r="U343" i="2"/>
  <c r="AS346" i="2"/>
  <c r="BN331" i="2"/>
  <c r="BX343" i="2"/>
  <c r="BA329" i="2"/>
  <c r="BT321" i="2"/>
  <c r="W346" i="2"/>
  <c r="BI339" i="2"/>
  <c r="BF349" i="2"/>
  <c r="BI332" i="2"/>
  <c r="BR347" i="2"/>
  <c r="V333" i="2"/>
  <c r="W318" i="2"/>
  <c r="BA317" i="2"/>
  <c r="U338" i="2"/>
  <c r="CH335" i="2"/>
  <c r="AV317" i="2"/>
  <c r="U327" i="2"/>
  <c r="CK345" i="2"/>
  <c r="AN348" i="2"/>
  <c r="BN329" i="2"/>
  <c r="AH314" i="2"/>
  <c r="BT315" i="2"/>
  <c r="CQ340" i="2"/>
  <c r="BV322" i="2"/>
  <c r="L329" i="2"/>
  <c r="AK343" i="2"/>
  <c r="BF348" i="2"/>
  <c r="N316" i="2"/>
  <c r="AM314" i="2"/>
  <c r="BJ331" i="2"/>
  <c r="AM336" i="2"/>
  <c r="O332" i="2"/>
  <c r="T335" i="2"/>
  <c r="BR329" i="2"/>
  <c r="CO315" i="2"/>
  <c r="CS345" i="2"/>
  <c r="T318" i="2"/>
  <c r="BJ315" i="2"/>
  <c r="AX335" i="2"/>
  <c r="AN327" i="2"/>
  <c r="O316" i="2"/>
  <c r="AV315" i="2"/>
  <c r="BX329" i="2"/>
  <c r="O336" i="2"/>
  <c r="CI327" i="2"/>
  <c r="BE344" i="2"/>
  <c r="Y319" i="2"/>
  <c r="AB342" i="2"/>
  <c r="CA335" i="2"/>
  <c r="BF338" i="2"/>
  <c r="AZ332" i="2"/>
  <c r="N338" i="2"/>
  <c r="P335" i="2"/>
  <c r="AW336" i="2"/>
  <c r="AI320" i="2"/>
  <c r="CC336" i="2"/>
  <c r="CQ338" i="2"/>
  <c r="BB338" i="2"/>
  <c r="CR348" i="2"/>
  <c r="CC338" i="2"/>
  <c r="AR332" i="2"/>
  <c r="CG315" i="2"/>
  <c r="Y328" i="2"/>
  <c r="AB314" i="2"/>
  <c r="AK332" i="2"/>
  <c r="V320" i="2"/>
  <c r="L331" i="2"/>
  <c r="BQ349" i="2"/>
  <c r="I322" i="2"/>
  <c r="CA330" i="2"/>
  <c r="S343" i="2"/>
  <c r="AJ328" i="2"/>
  <c r="BB342" i="2"/>
  <c r="CL323" i="2"/>
  <c r="CH334" i="2"/>
  <c r="I349" i="2"/>
  <c r="CM326" i="2"/>
  <c r="AR324" i="2"/>
  <c r="CQ321" i="2"/>
  <c r="CE329" i="2"/>
  <c r="J324" i="2"/>
  <c r="CK328" i="2"/>
  <c r="AT329" i="2"/>
  <c r="CS317" i="2"/>
  <c r="BI335" i="2"/>
  <c r="BP336" i="2"/>
  <c r="AD326" i="2"/>
  <c r="AV321" i="2"/>
  <c r="AD342" i="2"/>
  <c r="AM337" i="2"/>
  <c r="AS324" i="2"/>
  <c r="AH326" i="2"/>
  <c r="H328" i="2"/>
  <c r="BG326" i="2"/>
  <c r="CF334" i="2"/>
  <c r="Q343" i="2"/>
  <c r="BH321" i="2"/>
  <c r="BY332" i="2"/>
  <c r="X348" i="2"/>
  <c r="BL329" i="2"/>
  <c r="R332" i="2"/>
  <c r="L328" i="2"/>
  <c r="AA338" i="2"/>
  <c r="BI330" i="2"/>
  <c r="BS333" i="2"/>
  <c r="CH314" i="2"/>
  <c r="AJ320" i="2"/>
  <c r="J332" i="2"/>
  <c r="AV346" i="2"/>
  <c r="AE332" i="2"/>
  <c r="BD344" i="2"/>
  <c r="AJ348" i="2"/>
  <c r="CI329" i="2"/>
  <c r="AU345" i="2"/>
  <c r="CO328" i="2"/>
  <c r="CI323" i="2"/>
  <c r="AK321" i="2"/>
  <c r="H332" i="2"/>
  <c r="AW343" i="2"/>
  <c r="BL335" i="2"/>
  <c r="U349" i="2"/>
  <c r="J346" i="2"/>
  <c r="BD338" i="2"/>
  <c r="BR327" i="2"/>
  <c r="BB314" i="2"/>
  <c r="BM338" i="2"/>
  <c r="BM318" i="2"/>
  <c r="AB334" i="2"/>
  <c r="CJ347" i="2"/>
  <c r="CI343" i="2"/>
  <c r="BK333" i="2"/>
  <c r="BU347" i="2"/>
  <c r="BH337" i="2"/>
  <c r="V349" i="2"/>
  <c r="BL324" i="2"/>
  <c r="M329" i="2"/>
  <c r="AL334" i="2"/>
  <c r="V341" i="2"/>
  <c r="BW340" i="2"/>
  <c r="AH338" i="2"/>
  <c r="AF315" i="2"/>
  <c r="CO334" i="2"/>
  <c r="I335" i="2"/>
  <c r="BG338" i="2"/>
  <c r="R337" i="2"/>
  <c r="AC320" i="2"/>
  <c r="CQ341" i="2"/>
  <c r="CK340" i="2"/>
  <c r="AJ337" i="2"/>
  <c r="H339" i="2"/>
  <c r="N335" i="2"/>
  <c r="CB341" i="2"/>
  <c r="AY327" i="2"/>
  <c r="AT322" i="2"/>
  <c r="BW326" i="2"/>
  <c r="BF340" i="2"/>
  <c r="BA321" i="2"/>
  <c r="BH336" i="2"/>
  <c r="BH314" i="2"/>
  <c r="BR314" i="2"/>
  <c r="BR331" i="2"/>
  <c r="CC319" i="2"/>
  <c r="CM331" i="2"/>
  <c r="AI338" i="2"/>
  <c r="K336" i="2"/>
  <c r="BA341" i="2"/>
  <c r="AI317" i="2"/>
  <c r="T317" i="2"/>
  <c r="BT335" i="2"/>
  <c r="K316" i="2"/>
  <c r="O338" i="2"/>
  <c r="BU326" i="2"/>
  <c r="BV336" i="2"/>
  <c r="G325" i="2"/>
  <c r="EZ325" i="2" s="1"/>
  <c r="Y331" i="2"/>
  <c r="BN334" i="2"/>
  <c r="CF331" i="2"/>
  <c r="CA324" i="2"/>
  <c r="BM320" i="2"/>
  <c r="T331" i="2"/>
  <c r="CR326" i="2"/>
  <c r="BZ327" i="2"/>
  <c r="AY329" i="2"/>
  <c r="BM343" i="2"/>
  <c r="BQ334" i="2"/>
  <c r="CD324" i="2"/>
  <c r="CP331" i="2"/>
  <c r="S333" i="2"/>
  <c r="Q342" i="2"/>
  <c r="AE333" i="2"/>
  <c r="BG342" i="2"/>
  <c r="BJ341" i="2"/>
  <c r="DD341" i="2" s="1"/>
  <c r="AA334" i="2"/>
  <c r="AM345" i="2"/>
  <c r="BX331" i="2"/>
  <c r="AA317" i="2"/>
  <c r="W331" i="2"/>
  <c r="Y326" i="2"/>
  <c r="CA347" i="2"/>
  <c r="CD330" i="2"/>
  <c r="AI343" i="2"/>
  <c r="T327" i="2"/>
  <c r="BQ345" i="2"/>
  <c r="L343" i="2"/>
  <c r="M326" i="2"/>
  <c r="N342" i="2"/>
  <c r="AB331" i="2"/>
  <c r="BA344" i="2"/>
  <c r="CC349" i="2"/>
  <c r="BC329" i="2"/>
  <c r="Q344" i="2"/>
  <c r="M334" i="2"/>
  <c r="L317" i="2"/>
  <c r="V339" i="2"/>
  <c r="CE335" i="2"/>
  <c r="X316" i="2"/>
  <c r="BK338" i="2"/>
  <c r="CD349" i="2"/>
  <c r="BJ346" i="2"/>
  <c r="BU336" i="2"/>
  <c r="O345" i="2"/>
  <c r="BW322" i="2"/>
  <c r="BO336" i="2"/>
  <c r="BE347" i="2"/>
  <c r="BZ328" i="2"/>
  <c r="Z345" i="2"/>
  <c r="G348" i="2"/>
  <c r="EZ348" i="2" s="1"/>
  <c r="CH332" i="2"/>
  <c r="O325" i="2"/>
  <c r="BV331" i="2"/>
  <c r="O324" i="2"/>
  <c r="BU321" i="2"/>
  <c r="BQ337" i="2"/>
  <c r="CB343" i="2"/>
  <c r="AM339" i="2"/>
  <c r="Z330" i="2"/>
  <c r="N314" i="2"/>
  <c r="U332" i="2"/>
  <c r="Z325" i="2"/>
  <c r="M325" i="2"/>
  <c r="BA330" i="2"/>
  <c r="AK322" i="2"/>
  <c r="AV330" i="2"/>
  <c r="AF324" i="2"/>
  <c r="N321" i="2"/>
  <c r="CG329" i="2"/>
  <c r="AV348" i="2"/>
  <c r="AR334" i="2"/>
  <c r="AO322" i="2"/>
  <c r="M320" i="2"/>
  <c r="CL327" i="2"/>
  <c r="AB322" i="2"/>
  <c r="AG330" i="2"/>
  <c r="AP338" i="2"/>
  <c r="BL328" i="2"/>
  <c r="Z319" i="2"/>
  <c r="AS331" i="2"/>
  <c r="R339" i="2"/>
  <c r="BP334" i="2"/>
  <c r="CE346" i="2"/>
  <c r="CA318" i="2"/>
  <c r="AX333" i="2"/>
  <c r="BF333" i="2"/>
  <c r="CE326" i="2"/>
  <c r="CE333" i="2"/>
  <c r="AH348" i="2"/>
  <c r="CI330" i="2"/>
  <c r="AQ323" i="2"/>
  <c r="CQ326" i="2"/>
  <c r="BL349" i="2"/>
  <c r="P347" i="2"/>
  <c r="BM340" i="2"/>
  <c r="S349" i="2"/>
  <c r="BG345" i="2"/>
  <c r="DA345" i="2" s="1"/>
  <c r="L339" i="2"/>
  <c r="BH340" i="2"/>
  <c r="CH318" i="2"/>
  <c r="S328" i="2"/>
  <c r="BL336" i="2"/>
  <c r="AM334" i="2"/>
  <c r="CE321" i="2"/>
  <c r="AP326" i="2"/>
  <c r="M333" i="2"/>
  <c r="AZ327" i="2"/>
  <c r="H333" i="2"/>
  <c r="T345" i="2"/>
  <c r="AC343" i="2"/>
  <c r="I333" i="2"/>
  <c r="CD325" i="2"/>
  <c r="CK329" i="2"/>
  <c r="BO344" i="2"/>
  <c r="CL349" i="2"/>
  <c r="CM332" i="2"/>
  <c r="AY343" i="2"/>
  <c r="BS334" i="2"/>
  <c r="N336" i="2"/>
  <c r="BU330" i="2"/>
  <c r="BM347" i="2"/>
  <c r="AK337" i="2"/>
  <c r="T320" i="2"/>
  <c r="AZ328" i="2"/>
  <c r="V346" i="2"/>
  <c r="BQ336" i="2"/>
  <c r="AO337" i="2"/>
  <c r="CK314" i="2"/>
  <c r="I315" i="2"/>
  <c r="AI332" i="2"/>
  <c r="AH340" i="2"/>
  <c r="CO330" i="2"/>
  <c r="Z348" i="2"/>
  <c r="AQ317" i="2"/>
  <c r="AT330" i="2"/>
  <c r="AS320" i="2"/>
  <c r="AM347" i="2"/>
  <c r="H343" i="2"/>
  <c r="AM332" i="2"/>
  <c r="BQ315" i="2"/>
  <c r="BN335" i="2"/>
  <c r="BJ333" i="2"/>
  <c r="AM329" i="2"/>
  <c r="BF332" i="2"/>
  <c r="CD328" i="2"/>
  <c r="BC319" i="2"/>
  <c r="BQ343" i="2"/>
  <c r="BL326" i="2"/>
  <c r="CP324" i="2"/>
  <c r="BT340" i="2"/>
  <c r="CB344" i="2"/>
  <c r="AS321" i="2"/>
  <c r="BI334" i="2"/>
  <c r="BM348" i="2"/>
  <c r="CE336" i="2"/>
  <c r="BZ325" i="2"/>
  <c r="K349" i="2"/>
  <c r="CI333" i="2"/>
  <c r="H322" i="2"/>
  <c r="CL333" i="2"/>
  <c r="P346" i="2"/>
  <c r="AF333" i="2"/>
  <c r="BX346" i="2"/>
  <c r="BM344" i="2"/>
  <c r="BE343" i="2"/>
  <c r="BB315" i="2"/>
  <c r="BB318" i="2"/>
  <c r="X346" i="2"/>
  <c r="AO315" i="2"/>
  <c r="BB331" i="2"/>
  <c r="BU316" i="2"/>
  <c r="AN317" i="2"/>
  <c r="BD345" i="2"/>
  <c r="BG316" i="2"/>
  <c r="BZ319" i="2"/>
  <c r="BA349" i="2"/>
  <c r="CB338" i="2"/>
  <c r="CB322" i="2"/>
  <c r="CC317" i="2"/>
  <c r="U337" i="2"/>
  <c r="R346" i="2"/>
  <c r="BJ342" i="2"/>
  <c r="BL347" i="2"/>
  <c r="CH336" i="2"/>
  <c r="BJ326" i="2"/>
  <c r="DD326" i="2" s="1"/>
  <c r="BX320" i="2"/>
  <c r="CG337" i="2"/>
  <c r="AH349" i="2"/>
  <c r="AR317" i="2"/>
  <c r="CO342" i="2"/>
  <c r="CG331" i="2"/>
  <c r="CR349" i="2"/>
  <c r="CR324" i="2"/>
  <c r="BQ322" i="2"/>
  <c r="AV347" i="2"/>
  <c r="BX316" i="2"/>
  <c r="BL343" i="2"/>
  <c r="CR314" i="2"/>
  <c r="AH333" i="2"/>
  <c r="BC325" i="2"/>
  <c r="AF314" i="2"/>
  <c r="AA349" i="2"/>
  <c r="BT344" i="2"/>
  <c r="Z321" i="2"/>
  <c r="CS328" i="2"/>
  <c r="I347" i="2"/>
  <c r="AI329" i="2"/>
  <c r="CE314" i="2"/>
  <c r="AC315" i="2"/>
  <c r="AQ343" i="2"/>
  <c r="BF314" i="2"/>
  <c r="H317" i="2"/>
  <c r="BV345" i="2"/>
  <c r="AQ315" i="2"/>
  <c r="I331" i="2"/>
  <c r="AR316" i="2"/>
  <c r="BM316" i="2"/>
  <c r="AO346" i="2"/>
  <c r="Q317" i="2"/>
  <c r="Y317" i="2"/>
  <c r="CG346" i="2"/>
  <c r="AK316" i="2"/>
  <c r="BV324" i="2"/>
  <c r="BB322" i="2"/>
  <c r="BQ332" i="2"/>
  <c r="AU328" i="2"/>
  <c r="BO323" i="2"/>
  <c r="Q348" i="2"/>
  <c r="W323" i="2"/>
  <c r="AY340" i="2"/>
  <c r="I342" i="2"/>
  <c r="CS339" i="2"/>
  <c r="CQ343" i="2"/>
  <c r="BR316" i="2"/>
  <c r="G344" i="2"/>
  <c r="EZ344" i="2" s="1"/>
  <c r="AV331" i="2"/>
  <c r="X344" i="2"/>
  <c r="CC325" i="2"/>
  <c r="X330" i="2"/>
  <c r="BF325" i="2"/>
  <c r="CR316" i="2"/>
  <c r="BB348" i="2"/>
  <c r="AU319" i="2"/>
  <c r="AW328" i="2"/>
  <c r="N345" i="2"/>
  <c r="CK333" i="2"/>
  <c r="AA332" i="2"/>
  <c r="AX344" i="2"/>
  <c r="CT328" i="2"/>
  <c r="BX318" i="2"/>
  <c r="BU318" i="2"/>
  <c r="AI346" i="2"/>
  <c r="BI318" i="2"/>
  <c r="AP323" i="2"/>
  <c r="J349" i="2"/>
  <c r="AS318" i="2"/>
  <c r="CG321" i="2"/>
  <c r="CN319" i="2"/>
  <c r="CS341" i="2"/>
  <c r="BV342" i="2"/>
  <c r="CI337" i="2"/>
  <c r="AG340" i="2"/>
  <c r="BY343" i="2"/>
  <c r="AG341" i="2"/>
  <c r="CK346" i="2"/>
  <c r="BV333" i="2"/>
  <c r="AC333" i="2"/>
  <c r="BA339" i="2"/>
  <c r="CQ349" i="2"/>
  <c r="BH323" i="2"/>
  <c r="O346" i="2"/>
  <c r="BW334" i="2"/>
  <c r="AV345" i="2"/>
  <c r="AW341" i="2"/>
  <c r="CS334" i="2"/>
  <c r="AU342" i="2"/>
  <c r="BA337" i="2"/>
  <c r="K335" i="2"/>
  <c r="AH321" i="2"/>
  <c r="AE337" i="2"/>
  <c r="BG325" i="2"/>
  <c r="Q336" i="2"/>
  <c r="BX338" i="2"/>
  <c r="BX348" i="2"/>
  <c r="CP339" i="2"/>
  <c r="BD335" i="2"/>
  <c r="BR348" i="2"/>
  <c r="BK346" i="2"/>
  <c r="AH330" i="2"/>
  <c r="BS347" i="2"/>
  <c r="BA342" i="2"/>
  <c r="CL346" i="2"/>
  <c r="AV316" i="2"/>
  <c r="AG335" i="2"/>
  <c r="R317" i="2"/>
  <c r="BP318" i="2"/>
  <c r="BI345" i="2"/>
  <c r="CR317" i="2"/>
  <c r="BJ320" i="2"/>
  <c r="H348" i="2"/>
  <c r="CQ317" i="2"/>
  <c r="Y333" i="2"/>
  <c r="AY314" i="2"/>
  <c r="BV335" i="2"/>
  <c r="BI347" i="2"/>
  <c r="X339" i="2"/>
  <c r="CP340" i="2"/>
  <c r="CB349" i="2"/>
  <c r="S330" i="2"/>
  <c r="BU322" i="2"/>
  <c r="AD343" i="2"/>
  <c r="BQ323" i="2"/>
  <c r="R325" i="2"/>
  <c r="BW342" i="2"/>
  <c r="AJ346" i="2"/>
  <c r="CM321" i="2"/>
  <c r="CI314" i="2"/>
  <c r="AL341" i="2"/>
  <c r="BC316" i="2"/>
  <c r="BM328" i="2"/>
  <c r="BW331" i="2"/>
  <c r="CF329" i="2"/>
  <c r="J347" i="2"/>
  <c r="AU325" i="2"/>
  <c r="AG327" i="2"/>
  <c r="CQ322" i="2"/>
  <c r="CF327" i="2"/>
  <c r="AH318" i="2"/>
  <c r="AJ349" i="2"/>
  <c r="CA333" i="2"/>
  <c r="S325" i="2"/>
  <c r="CN331" i="2"/>
  <c r="BE326" i="2"/>
  <c r="S347" i="2"/>
  <c r="CT341" i="2"/>
  <c r="BW348" i="2"/>
  <c r="AF327" i="2"/>
  <c r="BK331" i="2"/>
  <c r="AC338" i="2"/>
  <c r="AM324" i="2"/>
  <c r="AS342" i="2"/>
  <c r="AL325" i="2"/>
  <c r="BG341" i="2"/>
  <c r="BW335" i="2"/>
  <c r="H320" i="2"/>
  <c r="CQ337" i="2"/>
  <c r="CD321" i="2"/>
  <c r="AV336" i="2"/>
  <c r="AQ340" i="2"/>
  <c r="CS348" i="2"/>
  <c r="AH336" i="2"/>
  <c r="BM337" i="2"/>
  <c r="I323" i="2"/>
  <c r="BN340" i="2"/>
  <c r="N344" i="2"/>
  <c r="BJ338" i="2"/>
  <c r="CT339" i="2"/>
  <c r="BC321" i="2"/>
  <c r="BL320" i="2"/>
  <c r="BX333" i="2"/>
  <c r="CP348" i="2"/>
  <c r="I345" i="2"/>
  <c r="CC345" i="2"/>
  <c r="AT317" i="2"/>
  <c r="K320" i="2"/>
  <c r="BG347" i="2"/>
  <c r="AU317" i="2"/>
  <c r="G349" i="2"/>
  <c r="AD318" i="2"/>
  <c r="Z318" i="2"/>
  <c r="AB347" i="2"/>
  <c r="AP318" i="2"/>
  <c r="BT341" i="2"/>
  <c r="BN343" i="2"/>
  <c r="BA318" i="2"/>
  <c r="P329" i="2"/>
  <c r="BA338" i="2"/>
  <c r="X317" i="2"/>
  <c r="BR342" i="2"/>
  <c r="AW332" i="2"/>
  <c r="BR324" i="2"/>
  <c r="X328" i="2"/>
  <c r="BS322" i="2"/>
  <c r="BC330" i="2"/>
  <c r="BF318" i="2"/>
  <c r="BN339" i="2"/>
  <c r="BZ324" i="2"/>
  <c r="AO335" i="2"/>
  <c r="AB337" i="2"/>
  <c r="Z320" i="2"/>
  <c r="AB339" i="2"/>
  <c r="J323" i="2"/>
  <c r="Q338" i="2"/>
  <c r="AG334" i="2"/>
  <c r="BN320" i="2"/>
  <c r="CD337" i="2"/>
  <c r="BS341" i="2"/>
  <c r="AR321" i="2"/>
  <c r="CG340" i="2"/>
  <c r="R321" i="2"/>
  <c r="V340" i="2"/>
  <c r="H323" i="2"/>
  <c r="AG326" i="2"/>
  <c r="AU349" i="2"/>
  <c r="CB330" i="2"/>
  <c r="AT316" i="2"/>
  <c r="AC317" i="2"/>
  <c r="W344" i="2"/>
  <c r="I316" i="2"/>
  <c r="AF319" i="2"/>
  <c r="BK347" i="2"/>
  <c r="CT316" i="2"/>
  <c r="J344" i="2"/>
  <c r="AG317" i="2"/>
  <c r="CL318" i="2"/>
  <c r="CK348" i="2"/>
  <c r="BU337" i="2"/>
  <c r="S338" i="2"/>
  <c r="BH348" i="2"/>
  <c r="CF340" i="2"/>
  <c r="Q346" i="2"/>
  <c r="H340" i="2"/>
  <c r="V322" i="2"/>
  <c r="BB329" i="2"/>
  <c r="AL342" i="2"/>
  <c r="AZ325" i="2"/>
  <c r="J340" i="2"/>
  <c r="BJ336" i="2"/>
  <c r="CT321" i="2"/>
  <c r="CK339" i="2"/>
  <c r="BX341" i="2"/>
  <c r="CB323" i="2"/>
  <c r="BX335" i="2"/>
  <c r="X323" i="2"/>
  <c r="BE334" i="2"/>
  <c r="AB336" i="2"/>
  <c r="BW325" i="2"/>
  <c r="CK317" i="2"/>
  <c r="BA346" i="2"/>
  <c r="CA325" i="2"/>
  <c r="AH334" i="2"/>
  <c r="BM324" i="2"/>
  <c r="BN325" i="2"/>
  <c r="AC323" i="2"/>
  <c r="BM331" i="2"/>
  <c r="BT331" i="2"/>
  <c r="BC326" i="2"/>
  <c r="CI346" i="2"/>
  <c r="G320" i="2"/>
  <c r="EZ320" i="2" s="1"/>
  <c r="CK324" i="2"/>
  <c r="AA323" i="2"/>
  <c r="S318" i="2"/>
  <c r="L332" i="2"/>
  <c r="Q314" i="2"/>
  <c r="AF332" i="2"/>
  <c r="X315" i="2"/>
  <c r="AA316" i="2"/>
  <c r="BG344" i="2"/>
  <c r="CE316" i="2"/>
  <c r="N319" i="2"/>
  <c r="H344" i="2"/>
  <c r="AB315" i="2"/>
  <c r="BV326" i="2"/>
  <c r="CC331" i="2"/>
  <c r="L333" i="2"/>
  <c r="BN332" i="2"/>
  <c r="G321" i="2"/>
  <c r="EZ321" i="2" s="1"/>
  <c r="BG324" i="2"/>
  <c r="AQ321" i="2"/>
  <c r="AU335" i="2"/>
  <c r="AT345" i="2"/>
  <c r="H335" i="2"/>
  <c r="AE338" i="2"/>
  <c r="BB320" i="2"/>
  <c r="AD341" i="2"/>
  <c r="Y335" i="2"/>
  <c r="BG322" i="2"/>
  <c r="AO336" i="2"/>
  <c r="BX345" i="2"/>
  <c r="AA329" i="2"/>
  <c r="AE334" i="2"/>
  <c r="CD327" i="2"/>
  <c r="K330" i="2"/>
  <c r="CP333" i="2"/>
  <c r="AX329" i="2"/>
  <c r="BV321" i="2"/>
  <c r="BG332" i="2"/>
  <c r="BV329" i="2"/>
  <c r="CN334" i="2"/>
  <c r="CO331" i="2"/>
  <c r="I330" i="2"/>
  <c r="T330" i="2"/>
  <c r="CP322" i="2"/>
  <c r="BT327" i="2"/>
  <c r="AA342" i="2"/>
  <c r="G347" i="2"/>
  <c r="EZ347" i="2" s="1"/>
  <c r="AU334" i="2"/>
  <c r="BC346" i="2"/>
  <c r="AJ345" i="2"/>
  <c r="AJ327" i="2"/>
  <c r="Z326" i="2"/>
  <c r="BI338" i="2"/>
  <c r="CA344" i="2"/>
  <c r="BR325" i="2"/>
  <c r="BU340" i="2"/>
  <c r="L348" i="2"/>
  <c r="AF325" i="2"/>
  <c r="H325" i="2"/>
  <c r="M327" i="2"/>
  <c r="T326" i="2"/>
  <c r="BI346" i="2"/>
  <c r="DC346" i="2" s="1"/>
  <c r="BK334" i="2"/>
  <c r="M323" i="2"/>
  <c r="CL331" i="2"/>
  <c r="AM322" i="2"/>
  <c r="AC316" i="2"/>
  <c r="CF326" i="2"/>
  <c r="BZ315" i="2"/>
  <c r="BV318" i="2"/>
  <c r="AR344" i="2"/>
  <c r="AS315" i="2"/>
  <c r="AO332" i="2"/>
  <c r="BE317" i="2"/>
  <c r="CF318" i="2"/>
  <c r="CJ343" i="2"/>
  <c r="BY316" i="2"/>
  <c r="Y318" i="2"/>
  <c r="AB333" i="2"/>
  <c r="BX328" i="2"/>
  <c r="AM326" i="2"/>
  <c r="CG323" i="2"/>
  <c r="I320" i="2"/>
  <c r="L320" i="2"/>
  <c r="CP341" i="2"/>
  <c r="CJ339" i="2"/>
  <c r="BT322" i="2"/>
  <c r="AF340" i="2"/>
  <c r="AR347" i="2"/>
  <c r="AK340" i="2"/>
  <c r="BW339" i="2"/>
  <c r="CO321" i="2"/>
  <c r="AP335" i="2"/>
  <c r="S317" i="2"/>
  <c r="AW342" i="2"/>
  <c r="AJ340" i="2"/>
  <c r="BW347" i="2"/>
  <c r="BV340" i="2"/>
  <c r="CR339" i="2"/>
  <c r="BD323" i="2"/>
  <c r="W317" i="2"/>
  <c r="CM349" i="2"/>
  <c r="AF328" i="2"/>
  <c r="AO347" i="2"/>
  <c r="BC322" i="2"/>
  <c r="BT347" i="2"/>
  <c r="X342" i="2"/>
  <c r="CN328" i="2"/>
  <c r="BJ324" i="2"/>
  <c r="BR339" i="2"/>
  <c r="BW324" i="2"/>
  <c r="BA315" i="2"/>
  <c r="BI328" i="2"/>
  <c r="BV314" i="2"/>
  <c r="CD317" i="2"/>
  <c r="BW345" i="2"/>
  <c r="M316" i="2"/>
  <c r="AR340" i="2"/>
  <c r="BR315" i="2"/>
  <c r="BH316" i="2"/>
  <c r="DB316" i="2" s="1"/>
  <c r="AM342" i="2"/>
  <c r="BH349" i="2"/>
  <c r="AI325" i="2"/>
  <c r="V336" i="2"/>
  <c r="BE324" i="2"/>
  <c r="O343" i="2"/>
  <c r="CC340" i="2"/>
  <c r="CD340" i="2"/>
  <c r="BR345" i="2"/>
  <c r="CT336" i="2"/>
  <c r="U341" i="2"/>
  <c r="AN321" i="2"/>
  <c r="BZ335" i="2"/>
  <c r="BS348" i="2"/>
  <c r="AI334" i="2"/>
  <c r="AV341" i="2"/>
  <c r="AU322" i="2"/>
  <c r="O339" i="2"/>
  <c r="P340" i="2"/>
  <c r="CD323" i="2"/>
  <c r="L335" i="2"/>
  <c r="AD349" i="2"/>
  <c r="AA320" i="2"/>
  <c r="U324" i="2"/>
  <c r="CB327" i="2"/>
  <c r="AV343" i="2"/>
  <c r="O326" i="2"/>
  <c r="BI317" i="2"/>
  <c r="BB319" i="2"/>
  <c r="AC345" i="2"/>
  <c r="CS316" i="2"/>
  <c r="BH327" i="2"/>
  <c r="DB327" i="2" s="1"/>
  <c r="CJ317" i="2"/>
  <c r="CN318" i="2"/>
  <c r="CP345" i="2"/>
  <c r="CB317" i="2"/>
  <c r="U320" i="2"/>
  <c r="BJ349" i="2"/>
  <c r="AX319" i="2"/>
  <c r="BJ334" i="2"/>
  <c r="BJ318" i="2"/>
  <c r="AS319" i="2"/>
  <c r="BP346" i="2"/>
  <c r="AR346" i="2"/>
  <c r="AY346" i="2"/>
  <c r="AP331" i="2"/>
  <c r="BA345" i="2"/>
  <c r="CI326" i="2"/>
  <c r="AW319" i="2"/>
  <c r="CB320" i="2"/>
  <c r="CF348" i="2"/>
  <c r="AG319" i="2"/>
  <c r="BH315" i="2"/>
  <c r="BS343" i="2"/>
  <c r="BP314" i="2"/>
  <c r="AN320" i="2"/>
  <c r="AB321" i="2"/>
  <c r="CN341" i="2"/>
  <c r="BL321" i="2"/>
  <c r="W338" i="2"/>
  <c r="Q335" i="2"/>
  <c r="AF322" i="2"/>
  <c r="AB341" i="2"/>
  <c r="BS320" i="2"/>
  <c r="N322" i="2"/>
  <c r="Q326" i="2"/>
  <c r="AY331" i="2"/>
  <c r="AK347" i="2"/>
  <c r="CB328" i="2"/>
  <c r="AU323" i="2"/>
  <c r="AF317" i="2"/>
  <c r="BC332" i="2"/>
  <c r="G316" i="2"/>
  <c r="EZ316" i="2" s="1"/>
  <c r="BL318" i="2"/>
  <c r="X345" i="2"/>
  <c r="BP316" i="2"/>
  <c r="AT332" i="2"/>
  <c r="CM316" i="2"/>
  <c r="G317" i="2"/>
  <c r="EZ317" i="2" s="1"/>
  <c r="U346" i="2"/>
  <c r="BY318" i="2"/>
  <c r="BA347" i="2"/>
  <c r="BF345" i="2"/>
  <c r="CF349" i="2"/>
  <c r="AL319" i="2"/>
  <c r="BY325" i="2"/>
  <c r="BB323" i="2"/>
  <c r="AT336" i="2"/>
  <c r="R328" i="2"/>
  <c r="AT320" i="2"/>
  <c r="BF329" i="2"/>
  <c r="V342" i="2"/>
  <c r="H326" i="2"/>
  <c r="CI331" i="2"/>
  <c r="I348" i="2"/>
  <c r="BB335" i="2"/>
  <c r="BW320" i="2"/>
  <c r="AH322" i="2"/>
  <c r="BY335" i="2"/>
  <c r="BV320" i="2"/>
  <c r="BF331" i="2"/>
  <c r="AE343" i="2"/>
  <c r="AY347" i="2"/>
  <c r="CG330" i="2"/>
  <c r="AX345" i="2"/>
  <c r="AH323" i="2"/>
  <c r="O327" i="2"/>
  <c r="BJ322" i="2"/>
  <c r="DD322" i="2" s="1"/>
  <c r="AQ320" i="2"/>
  <c r="CO320" i="2"/>
  <c r="G327" i="2"/>
  <c r="EZ327" i="2" s="1"/>
  <c r="CA343" i="2"/>
  <c r="AE324" i="2"/>
  <c r="T343" i="2"/>
  <c r="BD319" i="2"/>
  <c r="AI347" i="2"/>
  <c r="AU321" i="2"/>
  <c r="T314" i="2"/>
  <c r="CP349" i="2"/>
  <c r="AO319" i="2"/>
  <c r="V335" i="2"/>
  <c r="CO344" i="2"/>
  <c r="AD336" i="2"/>
  <c r="CN324" i="2"/>
  <c r="P337" i="2"/>
  <c r="BO339" i="2"/>
  <c r="BF321" i="2"/>
  <c r="AI340" i="2"/>
  <c r="BE337" i="2"/>
  <c r="CP323" i="2"/>
  <c r="AU343" i="2"/>
  <c r="CA327" i="2"/>
  <c r="AN334" i="2"/>
  <c r="AL348" i="2"/>
  <c r="CN329" i="2"/>
  <c r="CO316" i="2"/>
  <c r="CJ328" i="2"/>
  <c r="N317" i="2"/>
  <c r="BR317" i="2"/>
  <c r="CO345" i="2"/>
  <c r="S316" i="2"/>
  <c r="AD319" i="2"/>
  <c r="I346" i="2"/>
  <c r="CD316" i="2"/>
  <c r="BY331" i="2"/>
  <c r="BH319" i="2"/>
  <c r="AW320" i="2"/>
  <c r="BP345" i="2"/>
  <c r="BT317" i="2"/>
  <c r="CB321" i="2"/>
  <c r="CD348" i="2"/>
  <c r="R348" i="2"/>
  <c r="AY341" i="2"/>
  <c r="CN343" i="2"/>
  <c r="CG347" i="2"/>
  <c r="BJ347" i="2"/>
  <c r="K319" i="2"/>
  <c r="W314" i="2"/>
  <c r="Y349" i="2"/>
  <c r="AP319" i="2"/>
  <c r="BI348" i="2"/>
  <c r="DC348" i="2" s="1"/>
  <c r="CS319" i="2"/>
  <c r="N318" i="2"/>
  <c r="AU348" i="2"/>
  <c r="CO314" i="2"/>
  <c r="BJ337" i="2"/>
  <c r="AK323" i="2"/>
  <c r="AU339" i="2"/>
  <c r="V344" i="2"/>
  <c r="AS337" i="2"/>
  <c r="AX338" i="2"/>
  <c r="BC320" i="2"/>
  <c r="BR332" i="2"/>
  <c r="AG344" i="2"/>
  <c r="G329" i="2"/>
  <c r="EZ329" i="2" s="1"/>
  <c r="Q349" i="2"/>
  <c r="AP342" i="2"/>
  <c r="AX322" i="2"/>
  <c r="AN319" i="2"/>
  <c r="CC326" i="2"/>
  <c r="N315" i="2"/>
  <c r="AC329" i="2"/>
  <c r="BS316" i="2"/>
  <c r="AG316" i="2"/>
  <c r="CJ345" i="2"/>
  <c r="U316" i="2"/>
  <c r="AG318" i="2"/>
  <c r="CL347" i="2"/>
  <c r="BK317" i="2"/>
  <c r="BZ339" i="2"/>
  <c r="AB317" i="2"/>
  <c r="BN317" i="2"/>
  <c r="BC345" i="2"/>
  <c r="CW345" i="2" s="1"/>
  <c r="BW329" i="2"/>
  <c r="AA330" i="2"/>
  <c r="BF346" i="2"/>
  <c r="CZ346" i="2" s="1"/>
  <c r="BG321" i="2"/>
  <c r="P343" i="2"/>
  <c r="AQ314" i="2"/>
  <c r="AH339" i="2"/>
  <c r="M346" i="2"/>
  <c r="Z340" i="2"/>
  <c r="AX346" i="2"/>
  <c r="CD339" i="2"/>
  <c r="O340" i="2"/>
  <c r="CR322" i="2"/>
  <c r="BB336" i="2"/>
  <c r="AI341" i="2"/>
  <c r="AV324" i="2"/>
  <c r="AV335" i="2"/>
  <c r="J345" i="2"/>
  <c r="AW334" i="2"/>
  <c r="CL334" i="2"/>
  <c r="AM321" i="2"/>
  <c r="BA331" i="2"/>
  <c r="BW327" i="2"/>
  <c r="BR330" i="2"/>
  <c r="AL320" i="2"/>
  <c r="AR343" i="2"/>
  <c r="BT336" i="2"/>
  <c r="CN336" i="2"/>
  <c r="S323" i="2"/>
  <c r="CA339" i="2"/>
  <c r="CB340" i="2"/>
  <c r="BX325" i="2"/>
  <c r="BM336" i="2"/>
  <c r="CM343" i="2"/>
  <c r="BV315" i="2"/>
  <c r="R336" i="2"/>
  <c r="CH321" i="2"/>
  <c r="BO348" i="2"/>
  <c r="CT323" i="2"/>
  <c r="AV325" i="2"/>
  <c r="CS347" i="2"/>
  <c r="BO325" i="2"/>
  <c r="CR347" i="2"/>
  <c r="CF342" i="2"/>
  <c r="AT338" i="2"/>
  <c r="AX347" i="2"/>
  <c r="H346" i="2"/>
  <c r="BQ314" i="2"/>
  <c r="BE314" i="2"/>
  <c r="BP342" i="2"/>
  <c r="BA314" i="2"/>
  <c r="CA340" i="2"/>
  <c r="CR345" i="2"/>
  <c r="CK334" i="2"/>
  <c r="AP348" i="2"/>
  <c r="CH341" i="2"/>
  <c r="AS335" i="2"/>
  <c r="AN323" i="2"/>
  <c r="AZ341" i="2"/>
  <c r="BD314" i="2"/>
  <c r="BD324" i="2"/>
  <c r="AG336" i="2"/>
  <c r="BY347" i="2"/>
  <c r="AR326" i="2"/>
  <c r="W325" i="2"/>
  <c r="AR348" i="2"/>
  <c r="AE345" i="2"/>
  <c r="AQ336" i="2"/>
  <c r="I321" i="2"/>
  <c r="CE332" i="2"/>
  <c r="Q329" i="2"/>
  <c r="AT337" i="2"/>
  <c r="Y346" i="2"/>
  <c r="BP317" i="2"/>
  <c r="CJ341" i="2"/>
  <c r="W316" i="2"/>
  <c r="CJ329" i="2"/>
  <c r="BB325" i="2"/>
  <c r="AN329" i="2"/>
  <c r="X318" i="2"/>
  <c r="BM349" i="2"/>
  <c r="CS332" i="2"/>
  <c r="BG346" i="2"/>
  <c r="CP334" i="2"/>
  <c r="BQ325" i="2"/>
  <c r="CH322" i="2"/>
  <c r="CC329" i="2"/>
  <c r="CB345" i="2"/>
  <c r="BQ327" i="2"/>
  <c r="I343" i="2"/>
  <c r="U348" i="2"/>
  <c r="BC327" i="2"/>
  <c r="CW327" i="2" s="1"/>
  <c r="AA331" i="2"/>
  <c r="BX327" i="2"/>
  <c r="T325" i="2"/>
  <c r="CF321" i="2"/>
  <c r="I325" i="2"/>
  <c r="CD338" i="2"/>
  <c r="CM348" i="2"/>
  <c r="BC338" i="2"/>
  <c r="AE318" i="2"/>
  <c r="BU323" i="2"/>
  <c r="CP314" i="2"/>
  <c r="H337" i="2"/>
  <c r="CH346" i="2"/>
  <c r="BH317" i="2"/>
  <c r="CI320" i="2"/>
  <c r="AE347" i="2"/>
  <c r="BT348" i="2"/>
  <c r="CK319" i="2"/>
  <c r="AY342" i="2"/>
  <c r="BA325" i="2"/>
  <c r="CC348" i="2"/>
  <c r="O328" i="2"/>
  <c r="AP334" i="2"/>
  <c r="Q345" i="2"/>
  <c r="AE325" i="2"/>
  <c r="BS344" i="2"/>
  <c r="CF314" i="2"/>
  <c r="CN322" i="2"/>
  <c r="AN315" i="2"/>
  <c r="T337" i="2"/>
  <c r="AN344" i="2"/>
  <c r="CJ340" i="2"/>
  <c r="AS336" i="2"/>
  <c r="BG323" i="2"/>
  <c r="AQ337" i="2"/>
  <c r="AS343" i="2"/>
  <c r="BG340" i="2"/>
  <c r="CN340" i="2"/>
  <c r="BN322" i="2"/>
  <c r="AH335" i="2"/>
  <c r="AC337" i="2"/>
  <c r="I326" i="2"/>
  <c r="X326" i="2"/>
  <c r="BJ329" i="2"/>
  <c r="CG325" i="2"/>
  <c r="X321" i="2"/>
  <c r="Z322" i="2"/>
  <c r="BY337" i="2"/>
  <c r="CE317" i="2"/>
  <c r="AW324" i="2"/>
  <c r="BJ340" i="2"/>
  <c r="BQ321" i="2"/>
  <c r="BO340" i="2"/>
  <c r="BN314" i="2"/>
  <c r="AZ323" i="2"/>
  <c r="K337" i="2"/>
  <c r="AJ339" i="2"/>
  <c r="AF320" i="2"/>
  <c r="CF345" i="2"/>
  <c r="J325" i="2"/>
  <c r="V318" i="2"/>
  <c r="AE326" i="2"/>
  <c r="CF319" i="2"/>
  <c r="AY345" i="2"/>
  <c r="V345" i="2"/>
  <c r="CR344" i="2"/>
  <c r="CS346" i="2"/>
  <c r="BV349" i="2"/>
  <c r="CI321" i="2"/>
  <c r="T316" i="2"/>
  <c r="P344" i="2"/>
  <c r="AJ319" i="2"/>
  <c r="BP324" i="2"/>
  <c r="V314" i="2"/>
  <c r="BD339" i="2"/>
  <c r="BJ343" i="2"/>
  <c r="AM335" i="2"/>
  <c r="T338" i="2"/>
  <c r="BY324" i="2"/>
  <c r="BP335" i="2"/>
  <c r="CB342" i="2"/>
  <c r="AR339" i="2"/>
  <c r="AN341" i="2"/>
  <c r="G333" i="2"/>
  <c r="EZ333" i="2" s="1"/>
  <c r="AN346" i="2"/>
  <c r="BT330" i="2"/>
  <c r="AA321" i="2"/>
  <c r="AY320" i="2"/>
  <c r="AX325" i="2"/>
  <c r="CK337" i="2"/>
  <c r="AM341" i="2"/>
  <c r="AP320" i="2"/>
  <c r="S334" i="2"/>
  <c r="W349" i="2"/>
  <c r="CR341" i="2"/>
  <c r="AR341" i="2"/>
  <c r="BP343" i="2"/>
  <c r="AT346" i="2"/>
  <c r="AH331" i="2"/>
  <c r="BT346" i="2"/>
  <c r="AZ320" i="2"/>
  <c r="CP321" i="2"/>
  <c r="Y343" i="2"/>
  <c r="CO325" i="2"/>
  <c r="S327" i="2"/>
  <c r="CG345" i="2"/>
  <c r="Z342" i="2"/>
  <c r="AS348" i="2"/>
  <c r="BY345" i="2"/>
  <c r="AF347" i="2"/>
  <c r="AC318" i="2"/>
  <c r="BL323" i="2"/>
  <c r="AH347" i="2"/>
  <c r="U318" i="2"/>
  <c r="P330" i="2"/>
  <c r="BP319" i="2"/>
  <c r="AE319" i="2"/>
  <c r="BB347" i="2"/>
  <c r="AY319" i="2"/>
  <c r="P314" i="2"/>
  <c r="CC344" i="2"/>
  <c r="BX324" i="2"/>
  <c r="J334" i="2"/>
  <c r="Q320" i="2"/>
  <c r="BK324" i="2"/>
  <c r="CH348" i="2"/>
  <c r="CH326" i="2"/>
  <c r="AH345" i="2"/>
  <c r="BM333" i="2"/>
  <c r="CJ321" i="2"/>
  <c r="X320" i="2"/>
  <c r="AA315" i="2"/>
  <c r="CD336" i="2"/>
  <c r="BF324" i="2"/>
  <c r="CZ324" i="2" s="1"/>
  <c r="CE319" i="2"/>
  <c r="BC335" i="2"/>
  <c r="CW335" i="2" s="1"/>
  <c r="AS345" i="2"/>
  <c r="BK336" i="2"/>
  <c r="Z344" i="2"/>
  <c r="AZ336" i="2"/>
  <c r="Z335" i="2"/>
  <c r="H315" i="2"/>
  <c r="O342" i="2"/>
  <c r="J321" i="2"/>
  <c r="AA347" i="2"/>
  <c r="AA325" i="2"/>
  <c r="BM321" i="2"/>
  <c r="BI344" i="2"/>
  <c r="AJ330" i="2"/>
  <c r="CN333" i="2"/>
  <c r="BB333" i="2"/>
  <c r="BU343" i="2"/>
  <c r="BL333" i="2"/>
  <c r="AJ322" i="2"/>
  <c r="AJ329" i="2"/>
  <c r="AY338" i="2"/>
  <c r="N320" i="2"/>
  <c r="AZ346" i="2"/>
  <c r="AT315" i="2"/>
  <c r="BU315" i="2"/>
  <c r="BK330" i="2"/>
  <c r="R323" i="2"/>
  <c r="CR328" i="2"/>
  <c r="CO346" i="2"/>
  <c r="CE342" i="2"/>
  <c r="AW329" i="2"/>
  <c r="Q324" i="2"/>
  <c r="AO333" i="2"/>
  <c r="CT326" i="2"/>
  <c r="BG343" i="2"/>
  <c r="DA343" i="2" s="1"/>
  <c r="AJ326" i="2"/>
  <c r="CT322" i="2"/>
  <c r="T328" i="2"/>
  <c r="CC343" i="2"/>
  <c r="L323" i="2"/>
  <c r="W342" i="2"/>
  <c r="AZ342" i="2"/>
  <c r="CJ333" i="2"/>
  <c r="AX343" i="2"/>
  <c r="J336" i="2"/>
  <c r="L319" i="2"/>
  <c r="AM319" i="2"/>
  <c r="BH347" i="2"/>
  <c r="BW319" i="2"/>
  <c r="X314" i="2"/>
  <c r="CT349" i="2"/>
  <c r="AY318" i="2"/>
  <c r="S337" i="2"/>
  <c r="BM319" i="2"/>
  <c r="BY322" i="2"/>
  <c r="S342" i="2"/>
  <c r="H314" i="2"/>
  <c r="AL317" i="2"/>
  <c r="CP343" i="2"/>
  <c r="CS320" i="2"/>
  <c r="BZ334" i="2"/>
  <c r="AX332" i="2"/>
  <c r="AQ349" i="2"/>
  <c r="AR336" i="2"/>
  <c r="BQ346" i="2"/>
  <c r="BG327" i="2"/>
  <c r="BN342" i="2"/>
  <c r="AC319" i="2"/>
  <c r="AB328" i="2"/>
  <c r="BQ338" i="2"/>
  <c r="BU339" i="2"/>
  <c r="P342" i="2"/>
  <c r="CB335" i="2"/>
  <c r="CS349" i="2"/>
  <c r="BO321" i="2"/>
  <c r="AW327" i="2"/>
  <c r="BV323" i="2"/>
  <c r="U347" i="2"/>
  <c r="P323" i="2"/>
  <c r="AX314" i="2"/>
  <c r="BQ320" i="2"/>
  <c r="CB332" i="2"/>
  <c r="CH345" i="2"/>
  <c r="CR343" i="2"/>
  <c r="CM330" i="2"/>
  <c r="CH347" i="2"/>
  <c r="AJ343" i="2"/>
  <c r="CT346" i="2"/>
  <c r="O317" i="2"/>
  <c r="AQ331" i="2"/>
  <c r="CO318" i="2"/>
  <c r="CS318" i="2"/>
  <c r="BU346" i="2"/>
  <c r="CG318" i="2"/>
  <c r="AM323" i="2"/>
  <c r="AC348" i="2"/>
  <c r="M318" i="2"/>
  <c r="CH333" i="2"/>
  <c r="P324" i="2"/>
  <c r="R314" i="2"/>
  <c r="CC347" i="2"/>
  <c r="AH319" i="2"/>
  <c r="Z315" i="2"/>
  <c r="BC342" i="2"/>
  <c r="AF342" i="2"/>
  <c r="AR327" i="2"/>
  <c r="CQ346" i="2"/>
  <c r="AP324" i="2"/>
  <c r="Q323" i="2"/>
  <c r="BW337" i="2"/>
  <c r="AF339" i="2"/>
  <c r="BL325" i="2"/>
  <c r="CN314" i="2"/>
  <c r="AL349" i="2"/>
  <c r="M322" i="2"/>
  <c r="N341" i="2"/>
  <c r="BK325" i="2"/>
  <c r="Y337" i="2"/>
  <c r="CF344" i="2"/>
  <c r="AQ332" i="2"/>
  <c r="AK345" i="2"/>
  <c r="BM325" i="2"/>
  <c r="BE349" i="2"/>
  <c r="G343" i="2"/>
  <c r="EZ343" i="2" s="1"/>
  <c r="S345" i="2"/>
  <c r="BD343" i="2"/>
  <c r="AW330" i="2"/>
  <c r="AT343" i="2"/>
  <c r="AK346" i="2"/>
  <c r="AJ342" i="2"/>
  <c r="CL320" i="2"/>
  <c r="N329" i="2"/>
  <c r="BE342" i="2"/>
  <c r="CB314" i="2"/>
  <c r="BC349" i="2"/>
  <c r="U314" i="2"/>
  <c r="BX317" i="2"/>
  <c r="AF344" i="2"/>
  <c r="BS314" i="2"/>
  <c r="CR346" i="2"/>
  <c r="BV317" i="2"/>
  <c r="AE317" i="2"/>
  <c r="Z343" i="2"/>
  <c r="AL315" i="2"/>
  <c r="AZ318" i="2"/>
  <c r="AM346" i="2"/>
  <c r="BH329" i="2"/>
  <c r="AS333" i="2"/>
  <c r="T348" i="2"/>
  <c r="T323" i="2"/>
  <c r="AP345" i="2"/>
  <c r="CB337" i="2"/>
  <c r="K340" i="2"/>
  <c r="CQ325" i="2"/>
  <c r="M341" i="2"/>
  <c r="CK321" i="2"/>
  <c r="J341" i="2"/>
  <c r="CF336" i="2"/>
  <c r="I324" i="2"/>
  <c r="BS339" i="2"/>
  <c r="CP320" i="2"/>
  <c r="AT342" i="2"/>
  <c r="AS339" i="2"/>
  <c r="CK349" i="2"/>
  <c r="CN335" i="2"/>
  <c r="X338" i="2"/>
  <c r="O323" i="2"/>
  <c r="AV323" i="2"/>
  <c r="N330" i="2"/>
  <c r="CA342" i="2"/>
  <c r="CD347" i="2"/>
  <c r="CT347" i="2"/>
  <c r="I319" i="2"/>
  <c r="CF315" i="2"/>
  <c r="AV349" i="2"/>
  <c r="CQ319" i="2"/>
  <c r="CP330" i="2"/>
  <c r="BY321" i="2"/>
  <c r="Z314" i="2"/>
  <c r="AG349" i="2"/>
  <c r="BS323" i="2"/>
  <c r="P316" i="2"/>
  <c r="AW345" i="2"/>
  <c r="BY315" i="2"/>
  <c r="J335" i="2"/>
  <c r="CK322" i="2"/>
  <c r="BY342" i="2"/>
  <c r="AF321" i="2"/>
  <c r="AW337" i="2"/>
  <c r="CF324" i="2"/>
  <c r="AM327" i="2"/>
  <c r="BJ332" i="2"/>
  <c r="G330" i="2"/>
  <c r="EZ330" i="2" s="1"/>
  <c r="CD320" i="2"/>
  <c r="BC318" i="2"/>
  <c r="W341" i="2"/>
  <c r="AD335" i="2"/>
  <c r="AS329" i="2"/>
  <c r="R322" i="2"/>
  <c r="T329" i="2"/>
  <c r="M321" i="2"/>
  <c r="AP325" i="2"/>
  <c r="BO333" i="2"/>
  <c r="BZ321" i="2"/>
  <c r="BE332" i="2"/>
  <c r="CY332" i="2" s="1"/>
  <c r="BD347" i="2"/>
  <c r="CX347" i="2" s="1"/>
  <c r="AE320" i="2"/>
  <c r="CA337" i="2"/>
  <c r="BY320" i="2"/>
  <c r="AA333" i="2"/>
  <c r="BZ342" i="2"/>
  <c r="BD326" i="2"/>
  <c r="BO338" i="2"/>
  <c r="BP322" i="2"/>
  <c r="S326" i="2"/>
  <c r="L321" i="2"/>
  <c r="BF342" i="2"/>
  <c r="L336" i="2"/>
  <c r="CH337" i="2"/>
  <c r="AU324" i="2"/>
  <c r="T340" i="2"/>
  <c r="CN316" i="2"/>
  <c r="AG342" i="2"/>
  <c r="BV338" i="2"/>
  <c r="BV348" i="2"/>
  <c r="AU338" i="2"/>
  <c r="CJ338" i="2"/>
  <c r="K324" i="2"/>
  <c r="BT316" i="2"/>
  <c r="BC339" i="2"/>
  <c r="CW339" i="2" s="1"/>
  <c r="BH325" i="2"/>
  <c r="R341" i="2"/>
  <c r="AB346" i="2"/>
  <c r="AU344" i="2"/>
  <c r="S322" i="2"/>
  <c r="P328" i="2"/>
  <c r="AE346" i="2"/>
  <c r="CO329" i="2"/>
  <c r="V321" i="2"/>
  <c r="CB324" i="2"/>
  <c r="CO348" i="2"/>
  <c r="AE321" i="2"/>
  <c r="AX316" i="2"/>
  <c r="BT343" i="2"/>
  <c r="Y322" i="2"/>
  <c r="BH326" i="2"/>
  <c r="CG314" i="2"/>
  <c r="CL315" i="2"/>
  <c r="AS344" i="2"/>
  <c r="BA316" i="2"/>
  <c r="BE318" i="2"/>
  <c r="BB345" i="2"/>
  <c r="CC314" i="2"/>
  <c r="AF349" i="2"/>
  <c r="S348" i="2"/>
  <c r="AX340" i="2"/>
  <c r="W327" i="2"/>
  <c r="BX347" i="2"/>
  <c r="BE325" i="2"/>
  <c r="BW346" i="2"/>
  <c r="CI338" i="2"/>
  <c r="Y344" i="2"/>
  <c r="BH338" i="2"/>
  <c r="DB338" i="2" s="1"/>
  <c r="AQ338" i="2"/>
  <c r="AD323" i="2"/>
  <c r="R334" i="2"/>
  <c r="BJ339" i="2"/>
  <c r="DD339" i="2" s="1"/>
  <c r="AS325" i="2"/>
  <c r="BB340" i="2"/>
  <c r="CJ320" i="2"/>
  <c r="AM340" i="2"/>
  <c r="CM315" i="2"/>
  <c r="BF322" i="2"/>
  <c r="T336" i="2"/>
  <c r="R320" i="2"/>
  <c r="L341" i="2"/>
  <c r="AR329" i="2"/>
  <c r="CC337" i="2"/>
  <c r="AE348" i="2"/>
  <c r="CI344" i="2"/>
  <c r="J348" i="2"/>
  <c r="BW318" i="2"/>
  <c r="CH330" i="2"/>
  <c r="BU319" i="2"/>
  <c r="W320" i="2"/>
  <c r="K347" i="2"/>
  <c r="CR319" i="2"/>
  <c r="BP315" i="2"/>
  <c r="CN342" i="2"/>
  <c r="AB320" i="2"/>
  <c r="L327" i="2"/>
  <c r="U315" i="2"/>
  <c r="AJ316" i="2"/>
  <c r="M349" i="2"/>
  <c r="P325" i="2"/>
  <c r="CJ316" i="2"/>
  <c r="CS333" i="2"/>
  <c r="N333" i="2"/>
  <c r="BE331" i="2"/>
  <c r="AG320" i="2"/>
  <c r="AI321" i="2"/>
  <c r="BZ320" i="2"/>
  <c r="BQ335" i="2"/>
  <c r="CJ327" i="2"/>
  <c r="AJ314" i="2"/>
  <c r="BW323" i="2"/>
  <c r="G324" i="2"/>
  <c r="EZ324" i="2" s="1"/>
  <c r="BE316" i="2"/>
  <c r="CY316" i="2" s="1"/>
  <c r="BL339" i="2"/>
  <c r="AK344" i="2"/>
  <c r="CK315" i="2"/>
  <c r="CH343" i="2"/>
  <c r="CA336" i="2"/>
  <c r="AA336" i="2"/>
  <c r="BU325" i="2"/>
  <c r="AN339" i="2"/>
  <c r="BN341" i="2"/>
  <c r="U330" i="2"/>
  <c r="AW323" i="2"/>
  <c r="AI330" i="2"/>
  <c r="CS322" i="2"/>
  <c r="W326" i="2"/>
  <c r="S346" i="2"/>
  <c r="AD339" i="2"/>
  <c r="AE340" i="2"/>
  <c r="CC322" i="2"/>
  <c r="AO334" i="2"/>
  <c r="AN324" i="2"/>
  <c r="AR330" i="2"/>
  <c r="BU345" i="2"/>
  <c r="AM315" i="2"/>
  <c r="K346" i="2"/>
  <c r="BT326" i="2"/>
  <c r="BD320" i="2"/>
  <c r="CH323" i="2"/>
  <c r="AI319" i="2"/>
  <c r="H324" i="2"/>
  <c r="AG314" i="2"/>
  <c r="CM347" i="2"/>
  <c r="J328" i="2"/>
  <c r="BR333" i="2"/>
  <c r="BW343" i="2"/>
  <c r="AD322" i="2"/>
  <c r="BH324" i="2"/>
  <c r="P338" i="2"/>
  <c r="AQ339" i="2"/>
  <c r="AG346" i="2"/>
  <c r="V337" i="2"/>
  <c r="CN346" i="2"/>
  <c r="BZ336" i="2"/>
  <c r="BX315" i="2"/>
  <c r="AF323" i="2"/>
  <c r="CM339" i="2"/>
  <c r="AE341" i="2"/>
  <c r="BR320" i="2"/>
  <c r="BW338" i="2"/>
  <c r="BE329" i="2"/>
  <c r="BP339" i="2"/>
  <c r="BR343" i="2"/>
  <c r="AI331" i="2"/>
  <c r="AL330" i="2"/>
  <c r="BA332" i="2"/>
  <c r="BP341" i="2"/>
  <c r="U317" i="2"/>
  <c r="M314" i="2"/>
  <c r="BN323" i="2"/>
  <c r="BO317" i="2"/>
  <c r="U336" i="2"/>
  <c r="AT318" i="2"/>
  <c r="CT320" i="2"/>
  <c r="BB343" i="2"/>
  <c r="AK327" i="2"/>
  <c r="X347" i="2"/>
  <c r="K333" i="2"/>
  <c r="BK349" i="2"/>
  <c r="BV346" i="2"/>
  <c r="BM332" i="2"/>
  <c r="CR321" i="2"/>
  <c r="BY329" i="2"/>
  <c r="BG348" i="2"/>
  <c r="BN345" i="2"/>
  <c r="BN326" i="2"/>
  <c r="BO347" i="2"/>
  <c r="AG343" i="2"/>
  <c r="AW349" i="2"/>
  <c r="CN349" i="2"/>
  <c r="BK329" i="2"/>
  <c r="AP327" i="2"/>
  <c r="BZ346" i="2"/>
  <c r="CO338" i="2"/>
  <c r="BG337" i="2"/>
  <c r="T321" i="2"/>
  <c r="AW326" i="2"/>
  <c r="AI348" i="2"/>
  <c r="I317" i="2"/>
  <c r="AM349" i="2"/>
  <c r="AY325" i="2"/>
  <c r="Y345" i="2"/>
  <c r="U321" i="2"/>
  <c r="AI349" i="2"/>
  <c r="P320" i="2"/>
  <c r="CA328" i="2"/>
  <c r="U322" i="2"/>
  <c r="BI320" i="2"/>
  <c r="DC320" i="2" s="1"/>
  <c r="CM327" i="2"/>
  <c r="AJ338" i="2"/>
  <c r="AO323" i="2"/>
  <c r="BA328" i="2"/>
  <c r="CF323" i="2"/>
  <c r="P349" i="2"/>
  <c r="I337" i="2"/>
  <c r="BE340" i="2"/>
  <c r="AT325" i="2"/>
  <c r="AA335" i="2"/>
  <c r="BL337" i="2"/>
  <c r="AC325" i="2"/>
  <c r="AP339" i="2"/>
  <c r="BS342" i="2"/>
  <c r="CP317" i="2"/>
  <c r="BA323" i="2"/>
  <c r="CD342" i="2"/>
  <c r="BX337" i="2"/>
  <c r="CO339" i="2"/>
  <c r="N347" i="2"/>
  <c r="CO319" i="2"/>
  <c r="AC346" i="2"/>
  <c r="R326" i="2"/>
  <c r="AZ349" i="2"/>
  <c r="J331" i="2"/>
  <c r="S321" i="2"/>
  <c r="AV326" i="2"/>
  <c r="AX320" i="2"/>
  <c r="U340" i="2"/>
  <c r="BZ347" i="2"/>
  <c r="Y340" i="2"/>
  <c r="BK339" i="2"/>
  <c r="CR320" i="2"/>
  <c r="BA326" i="2"/>
  <c r="CQ342" i="2"/>
  <c r="AF326" i="2"/>
  <c r="AP344" i="2"/>
  <c r="J320" i="2"/>
  <c r="AJ321" i="2"/>
  <c r="AJ315" i="2"/>
  <c r="L334" i="2"/>
  <c r="CG320" i="2"/>
  <c r="K328" i="2"/>
  <c r="AA348" i="2"/>
  <c r="BK342" i="2"/>
  <c r="AF330" i="2"/>
  <c r="AH342" i="2"/>
  <c r="BL346" i="2"/>
  <c r="CG342" i="2"/>
  <c r="CB339" i="2"/>
  <c r="CT344" i="2"/>
  <c r="AK339" i="2"/>
  <c r="Y341" i="2"/>
  <c r="CH324" i="2"/>
  <c r="BO337" i="2"/>
  <c r="CN339" i="2"/>
  <c r="BQ324" i="2"/>
  <c r="CD341" i="2"/>
  <c r="AC326" i="2"/>
  <c r="M340" i="2"/>
  <c r="BY336" i="2"/>
  <c r="CI324" i="2"/>
  <c r="S339" i="2"/>
  <c r="AJ341" i="2"/>
  <c r="AG347" i="2"/>
  <c r="AF346" i="2"/>
  <c r="CA331" i="2"/>
  <c r="BS326" i="2"/>
  <c r="BD349" i="2"/>
  <c r="T319" i="2"/>
  <c r="G346" i="2"/>
  <c r="EZ346" i="2" s="1"/>
  <c r="BI349" i="2"/>
  <c r="L349" i="2"/>
  <c r="AK325" i="2"/>
  <c r="AN326" i="2"/>
  <c r="BD342" i="2"/>
  <c r="CX342" i="2" s="1"/>
  <c r="BD331" i="2"/>
  <c r="BU342" i="2"/>
  <c r="AN314" i="2"/>
  <c r="CG344" i="2"/>
  <c r="AZ315" i="2"/>
  <c r="AB318" i="2"/>
  <c r="AZ343" i="2"/>
  <c r="CF325" i="2"/>
  <c r="BU333" i="2"/>
  <c r="CM345" i="2"/>
  <c r="AD325" i="2"/>
  <c r="L326" i="2"/>
  <c r="CD345" i="2"/>
  <c r="BQ348" i="2"/>
  <c r="BJ345" i="2"/>
  <c r="CS314" i="2"/>
  <c r="CH329" i="2"/>
  <c r="O315" i="2"/>
  <c r="AM316" i="2"/>
  <c r="BF344" i="2"/>
  <c r="H316" i="2"/>
  <c r="I318" i="2"/>
  <c r="Z346" i="2"/>
  <c r="R316" i="2"/>
  <c r="CO323" i="2"/>
  <c r="BN318" i="2"/>
  <c r="BN336" i="2"/>
  <c r="BZ345" i="2"/>
  <c r="J317" i="2"/>
  <c r="Z341" i="2"/>
  <c r="AJ335" i="2"/>
  <c r="BN321" i="2"/>
  <c r="CJ331" i="2"/>
  <c r="CR325" i="2"/>
  <c r="AB329" i="2"/>
  <c r="L322" i="2"/>
  <c r="BH339" i="2"/>
  <c r="DB339" i="2" s="1"/>
  <c r="AL346" i="2"/>
  <c r="AV318" i="2"/>
  <c r="O347" i="2"/>
  <c r="BV343" i="2"/>
  <c r="AO343" i="2"/>
  <c r="AE349" i="2"/>
  <c r="M330" i="2"/>
  <c r="BE320" i="2"/>
  <c r="BU332" i="2"/>
  <c r="AI314" i="2"/>
  <c r="CN315" i="2"/>
  <c r="AA327" i="2"/>
  <c r="AG321" i="2"/>
  <c r="CH338" i="2"/>
  <c r="AP316" i="2"/>
  <c r="BR349" i="2"/>
  <c r="CF333" i="2"/>
  <c r="BD327" i="2"/>
  <c r="Y323" i="2"/>
  <c r="AQ347" i="2"/>
  <c r="BY323" i="2"/>
  <c r="AZ339" i="2"/>
  <c r="BT345" i="2"/>
  <c r="AO338" i="2"/>
  <c r="AS338" i="2"/>
  <c r="CO322" i="2"/>
  <c r="BH341" i="2"/>
  <c r="AE335" i="2"/>
  <c r="AL324" i="2"/>
  <c r="R338" i="2"/>
  <c r="BC323" i="2"/>
  <c r="CW323" i="2" s="1"/>
  <c r="L338" i="2"/>
  <c r="K327" i="2"/>
  <c r="Y324" i="2"/>
  <c r="AQ341" i="2"/>
  <c r="CN348" i="2"/>
  <c r="BX344" i="2"/>
  <c r="CE340" i="2"/>
  <c r="M324" i="2"/>
  <c r="BV330" i="2"/>
  <c r="AX339" i="2"/>
  <c r="CH319" i="2"/>
  <c r="BN315" i="2"/>
  <c r="L315" i="2"/>
  <c r="BT319" i="2"/>
  <c r="BL348" i="2"/>
  <c r="AM320" i="2"/>
  <c r="W319" i="2"/>
  <c r="BH343" i="2"/>
  <c r="BK327" i="2"/>
  <c r="AA339" i="2"/>
  <c r="BW328" i="2"/>
  <c r="AM318" i="2"/>
  <c r="AG332" i="2"/>
  <c r="CD314" i="2"/>
  <c r="AQ345" i="2"/>
  <c r="CH317" i="2"/>
  <c r="CT314" i="2"/>
  <c r="AA340" i="2"/>
  <c r="BI336" i="2"/>
  <c r="DC336" i="2" s="1"/>
  <c r="BT339" i="2"/>
  <c r="BZ338" i="2"/>
  <c r="BK340" i="2"/>
  <c r="BL317" i="2"/>
  <c r="BO331" i="2"/>
  <c r="AT335" i="2"/>
  <c r="BD341" i="2"/>
  <c r="BU348" i="2"/>
  <c r="CD334" i="2"/>
  <c r="BM346" i="2"/>
  <c r="AL335" i="2"/>
  <c r="AL340" i="2"/>
  <c r="AO330" i="2"/>
  <c r="CT340" i="2"/>
  <c r="Z331" i="2"/>
  <c r="BJ314" i="2"/>
  <c r="BF341" i="2"/>
  <c r="K318" i="2"/>
  <c r="T347" i="2"/>
  <c r="AD340" i="2"/>
  <c r="BL319" i="2"/>
  <c r="BW336" i="2"/>
  <c r="AE315" i="2"/>
  <c r="CK335" i="2"/>
  <c r="V317" i="2"/>
  <c r="AP329" i="2"/>
  <c r="AH317" i="2"/>
  <c r="AX341" i="2"/>
  <c r="CR340" i="2"/>
  <c r="AZ322" i="2"/>
  <c r="AO339" i="2"/>
  <c r="BV337" i="2"/>
  <c r="CH316" i="2"/>
  <c r="M315" i="2"/>
  <c r="CT348" i="2"/>
  <c r="AA346" i="2"/>
  <c r="BV332" i="2"/>
  <c r="AK349" i="2"/>
  <c r="AD328" i="2"/>
  <c r="AW318" i="2"/>
  <c r="AJ318" i="2"/>
  <c r="BO346" i="2"/>
  <c r="CA317" i="2"/>
  <c r="AK320" i="2"/>
  <c r="AL347" i="2"/>
  <c r="BS317" i="2"/>
  <c r="CT333" i="2"/>
  <c r="BZ318" i="2"/>
  <c r="CK318" i="2"/>
  <c r="AY348" i="2"/>
  <c r="BG320" i="2"/>
  <c r="DA320" i="2" s="1"/>
  <c r="BS315" i="2"/>
  <c r="CA348" i="2"/>
  <c r="CJ318" i="2"/>
  <c r="BR334" i="2"/>
  <c r="CB318" i="2"/>
  <c r="BD333" i="2"/>
  <c r="CX333" i="2" s="1"/>
  <c r="I314" i="2"/>
  <c r="AO329" i="2"/>
  <c r="T322" i="2"/>
  <c r="BU334" i="2"/>
  <c r="K338" i="2"/>
  <c r="CT324" i="2"/>
  <c r="BO345" i="2"/>
  <c r="CC323" i="2"/>
  <c r="BB349" i="2"/>
  <c r="BW321" i="2"/>
  <c r="BK315" i="2"/>
  <c r="CN321" i="2"/>
  <c r="CS335" i="2"/>
  <c r="CI317" i="2"/>
  <c r="BH328" i="2"/>
  <c r="DB328" i="2" s="1"/>
  <c r="I341" i="2"/>
  <c r="AP336" i="2"/>
  <c r="Z317" i="2"/>
  <c r="AK326" i="2"/>
  <c r="AN345" i="2"/>
  <c r="AO321" i="2"/>
  <c r="AA319" i="2"/>
  <c r="CE330" i="2"/>
  <c r="CF317" i="2"/>
  <c r="AU332" i="2"/>
  <c r="AC331" i="2"/>
  <c r="BP340" i="2"/>
  <c r="AJ333" i="2"/>
  <c r="BK320" i="2"/>
  <c r="Q319" i="2"/>
  <c r="BY328" i="2"/>
  <c r="CT318" i="2"/>
  <c r="AX318" i="2"/>
  <c r="O334" i="2"/>
  <c r="AE322" i="2"/>
  <c r="CB326" i="2"/>
  <c r="AA341" i="2"/>
  <c r="BQ317" i="2"/>
  <c r="AS314" i="2"/>
  <c r="BB317" i="2"/>
  <c r="K314" i="2"/>
  <c r="AO349" i="2"/>
  <c r="AK315" i="2"/>
  <c r="AA314" i="2"/>
  <c r="CM314" i="2"/>
  <c r="CC321" i="2"/>
  <c r="AK331" i="2"/>
  <c r="BV334" i="2"/>
  <c r="CM329" i="2"/>
  <c r="BW341" i="2"/>
  <c r="BP329" i="2"/>
  <c r="CO317" i="2"/>
  <c r="Q347" i="2"/>
  <c r="H319" i="2"/>
  <c r="BW316" i="2"/>
  <c r="AK341" i="2"/>
  <c r="AL338" i="2"/>
  <c r="BM345" i="2"/>
  <c r="CP344" i="2"/>
  <c r="U326" i="2"/>
  <c r="CF347" i="2"/>
  <c r="CA320" i="2"/>
  <c r="AU315" i="2"/>
  <c r="BO335" i="2"/>
  <c r="BR344" i="2"/>
  <c r="K339" i="2"/>
  <c r="CK341" i="2"/>
  <c r="S324" i="2"/>
  <c r="CT335" i="2"/>
  <c r="AI323" i="2"/>
  <c r="BK335" i="2"/>
  <c r="AK338" i="2"/>
  <c r="AP322" i="2"/>
  <c r="BL341" i="2"/>
  <c r="CD335" i="2"/>
  <c r="AL323" i="2"/>
  <c r="CJ337" i="2"/>
  <c r="BB321" i="2"/>
  <c r="CV321" i="2" s="1"/>
  <c r="BT338" i="2"/>
  <c r="R333" i="2"/>
  <c r="CI316" i="2"/>
  <c r="H336" i="2"/>
  <c r="CF338" i="2"/>
  <c r="AE314" i="2"/>
  <c r="AO327" i="2"/>
  <c r="AR338" i="2"/>
  <c r="BR335" i="2"/>
  <c r="AS323" i="2"/>
  <c r="AM317" i="2"/>
  <c r="Y348" i="2"/>
  <c r="AP341" i="2"/>
  <c r="BS337" i="2"/>
  <c r="AD330" i="2"/>
  <c r="S315" i="2"/>
  <c r="AS328" i="2"/>
  <c r="CP318" i="2"/>
  <c r="AZ337" i="2"/>
  <c r="CL339" i="2"/>
  <c r="BT320" i="2"/>
  <c r="AE336" i="2"/>
  <c r="CO336" i="2"/>
  <c r="R340" i="2"/>
  <c r="BP330" i="2"/>
  <c r="CM338" i="2"/>
  <c r="BY314" i="2"/>
  <c r="AK334" i="2"/>
  <c r="BI342" i="2"/>
  <c r="N334" i="2"/>
  <c r="AD337" i="2"/>
  <c r="CL325" i="2"/>
  <c r="R335" i="2"/>
  <c r="BK341" i="2"/>
  <c r="AL339" i="2"/>
  <c r="BQ326" i="2"/>
  <c r="Z338" i="2"/>
  <c r="BP333" i="2"/>
  <c r="BG318" i="2"/>
  <c r="BQ331" i="2"/>
  <c r="N332" i="2"/>
  <c r="AI336" i="2"/>
  <c r="BE341" i="2"/>
  <c r="CY341" i="2" s="1"/>
  <c r="BE323" i="2"/>
  <c r="CY323" i="2" s="1"/>
  <c r="CE334" i="2"/>
  <c r="BU320" i="2"/>
  <c r="CA321" i="2"/>
  <c r="AQ318" i="2"/>
  <c r="V331" i="2"/>
  <c r="O314" i="2"/>
  <c r="BA334" i="2"/>
  <c r="CL335" i="2"/>
  <c r="AL344" i="2"/>
  <c r="AF337" i="2"/>
  <c r="AA322" i="2"/>
  <c r="AC341" i="2"/>
  <c r="CC341" i="2"/>
  <c r="AD321" i="2"/>
  <c r="BM315" i="2"/>
  <c r="AW347" i="2"/>
  <c r="W347" i="2"/>
  <c r="AQ333" i="2"/>
  <c r="AA324" i="2"/>
  <c r="BY319" i="2"/>
  <c r="M336" i="2"/>
  <c r="BI337" i="2"/>
  <c r="DC337" i="2" s="1"/>
  <c r="AU347" i="2"/>
  <c r="CA341" i="2"/>
  <c r="CO326" i="2"/>
  <c r="BX322" i="2"/>
  <c r="AU333" i="2"/>
  <c r="AR322" i="2"/>
  <c r="CL326" i="2"/>
  <c r="AC347" i="2"/>
  <c r="X327" i="2"/>
  <c r="BK323" i="2"/>
  <c r="BK332" i="2"/>
  <c r="P348" i="2"/>
  <c r="Q322" i="2"/>
  <c r="M319" i="2"/>
  <c r="BL315" i="2"/>
  <c r="AU326" i="2"/>
  <c r="AO314" i="2"/>
  <c r="AI333" i="2"/>
  <c r="AW338" i="2"/>
  <c r="AS316" i="2"/>
  <c r="AV333" i="2"/>
  <c r="AZ316" i="2"/>
  <c r="W315" i="2"/>
  <c r="CB329" i="2"/>
  <c r="AW314" i="2"/>
  <c r="BW315" i="2"/>
  <c r="CR333" i="2"/>
  <c r="BR319" i="2"/>
  <c r="O330" i="2"/>
  <c r="AV339" i="2"/>
  <c r="M317" i="2"/>
  <c r="CS338" i="2"/>
  <c r="V323" i="2"/>
  <c r="L318" i="2"/>
  <c r="CJ346" i="2"/>
  <c r="AU318" i="2"/>
  <c r="AW317" i="2"/>
  <c r="CS325" i="2"/>
  <c r="AQ326" i="2"/>
  <c r="AA326" i="2"/>
  <c r="AC314" i="2"/>
  <c r="BQ328" i="2"/>
  <c r="CE320" i="2"/>
  <c r="CL340" i="2"/>
  <c r="CS321" i="2"/>
  <c r="K343" i="2"/>
  <c r="CS315" i="2"/>
  <c r="AX321" i="2"/>
  <c r="K345" i="2"/>
  <c r="AG329" i="2"/>
  <c r="BB339" i="2"/>
  <c r="BJ348" i="2"/>
  <c r="CE341" i="2"/>
  <c r="AZ319" i="2"/>
  <c r="AY332" i="2"/>
  <c r="BY341" i="2"/>
  <c r="BZ316" i="2"/>
  <c r="CR342" i="2"/>
  <c r="V315" i="2"/>
  <c r="BZ332" i="2"/>
  <c r="BX314" i="2"/>
  <c r="BX340" i="2"/>
  <c r="BS331" i="2"/>
  <c r="BU314" i="2"/>
  <c r="M339" i="2"/>
  <c r="CA315" i="2"/>
  <c r="M338" i="2"/>
  <c r="AU336" i="2"/>
  <c r="CI325" i="2"/>
  <c r="BL340" i="2"/>
  <c r="CE339" i="2"/>
  <c r="AZ347" i="2"/>
  <c r="BJ335" i="2"/>
  <c r="DD335" i="2" s="1"/>
  <c r="AG331" i="2"/>
  <c r="V326" i="2"/>
  <c r="AJ344" i="2"/>
  <c r="AT349" i="2"/>
  <c r="AB349" i="2"/>
  <c r="CJ325" i="2"/>
  <c r="Q316" i="2"/>
  <c r="AY344" i="2"/>
  <c r="AZ314" i="2"/>
  <c r="CF337" i="2"/>
  <c r="BW314" i="2"/>
  <c r="CR315" i="2"/>
  <c r="W343" i="2"/>
  <c r="AR315" i="2"/>
  <c r="CE318" i="2"/>
  <c r="CP347" i="2"/>
  <c r="AQ316" i="2"/>
  <c r="CB348" i="2"/>
  <c r="V316" i="2"/>
  <c r="AH316" i="2"/>
  <c r="CJ344" i="2"/>
  <c r="BS336" i="2"/>
  <c r="AQ328" i="2"/>
  <c r="CL314" i="2"/>
  <c r="J318" i="2"/>
  <c r="AD333" i="2"/>
  <c r="V338" i="2"/>
  <c r="BP331" i="2"/>
  <c r="Y338" i="2"/>
  <c r="AC321" i="2"/>
  <c r="CR337" i="2"/>
  <c r="BO341" i="2"/>
  <c r="AX317" i="2"/>
  <c r="CC333" i="2"/>
  <c r="Q315" i="2"/>
  <c r="BL330" i="2"/>
  <c r="AP315" i="2"/>
  <c r="BU327" i="2"/>
  <c r="G340" i="2"/>
  <c r="EZ340" i="2" s="1"/>
  <c r="CF346" i="2"/>
  <c r="BG336" i="2"/>
  <c r="AS322" i="2"/>
  <c r="BR336" i="2"/>
  <c r="CO324" i="2"/>
  <c r="BF317" i="2"/>
  <c r="BO314" i="2"/>
  <c r="CH328" i="2"/>
  <c r="G318" i="2"/>
  <c r="EZ318" i="2" s="1"/>
  <c r="BF334" i="2"/>
  <c r="BB341" i="2"/>
  <c r="AN316" i="2"/>
  <c r="BI321" i="2"/>
  <c r="BX326" i="2"/>
  <c r="AF345" i="2"/>
  <c r="AM343" i="2"/>
  <c r="BA322" i="2"/>
  <c r="AD338" i="2"/>
  <c r="AI318" i="2"/>
  <c r="CP332" i="2"/>
  <c r="CA329" i="2"/>
  <c r="CI340" i="2"/>
  <c r="AL333" i="2"/>
  <c r="AO318" i="2"/>
  <c r="AR323" i="2"/>
  <c r="G328" i="2"/>
  <c r="EZ328" i="2" s="1"/>
  <c r="AK318" i="2"/>
  <c r="V319" i="2"/>
  <c r="K334" i="2"/>
  <c r="P315" i="2"/>
  <c r="BN327" i="2"/>
  <c r="CO347" i="2"/>
  <c r="L314" i="2"/>
  <c r="CO335" i="2"/>
  <c r="CL316" i="2"/>
  <c r="K321" i="2"/>
  <c r="AK348" i="2"/>
  <c r="AG324" i="2"/>
  <c r="AY321" i="2"/>
  <c r="BT314" i="2"/>
  <c r="BD334" i="2"/>
  <c r="AW321" i="2"/>
  <c r="BG333" i="2"/>
  <c r="DA333" i="2" s="1"/>
  <c r="BR322" i="2"/>
  <c r="N324" i="2"/>
  <c r="AE342" i="2"/>
  <c r="H341" i="2"/>
  <c r="X335" i="2"/>
  <c r="Y342" i="2"/>
  <c r="AB316" i="2"/>
  <c r="L347" i="2"/>
  <c r="S336" i="2"/>
  <c r="AL336" i="2"/>
  <c r="U325" i="2"/>
  <c r="BM339" i="2"/>
  <c r="AY337" i="2"/>
  <c r="AC322" i="2"/>
  <c r="CK338" i="2"/>
  <c r="CQ345" i="2"/>
  <c r="AV338" i="2"/>
  <c r="AZ338" i="2"/>
  <c r="CO343" i="2"/>
  <c r="BO343" i="2"/>
  <c r="AE327" i="2"/>
  <c r="CB336" i="2"/>
  <c r="BL338" i="2"/>
  <c r="CK327" i="2"/>
  <c r="BO316" i="2"/>
  <c r="W332" i="2"/>
  <c r="W336" i="2"/>
  <c r="AN347" i="2"/>
  <c r="O335" i="2"/>
  <c r="J316" i="2"/>
  <c r="BI340" i="2"/>
  <c r="AG328" i="2"/>
  <c r="L337" i="2"/>
  <c r="CJ315" i="2"/>
  <c r="BS319" i="2"/>
  <c r="BE315" i="2"/>
  <c r="BE328" i="2"/>
  <c r="BN316" i="2"/>
  <c r="BI314" i="2"/>
  <c r="AM325" i="2"/>
  <c r="CM335" i="2"/>
  <c r="AZ344" i="2"/>
  <c r="BS340" i="2"/>
  <c r="CP319" i="2"/>
  <c r="AX337" i="2"/>
  <c r="Z339" i="2"/>
  <c r="AN331" i="2"/>
  <c r="BN319" i="2"/>
  <c r="CG341" i="2"/>
  <c r="CH339" i="2"/>
  <c r="CS342" i="2"/>
  <c r="CM336" i="2"/>
  <c r="X340" i="2"/>
  <c r="BA336" i="2"/>
  <c r="BD337" i="2"/>
  <c r="G339" i="2"/>
  <c r="EZ339" i="2" s="1"/>
  <c r="AG315" i="2"/>
  <c r="V329" i="2"/>
  <c r="AO316" i="2"/>
  <c r="O333" i="2"/>
  <c r="X337" i="2"/>
  <c r="V324" i="2"/>
  <c r="G314" i="2"/>
  <c r="BP338" i="2"/>
  <c r="AY334" i="2"/>
  <c r="CR331" i="2"/>
  <c r="Y320" i="2"/>
  <c r="CO333" i="2"/>
  <c r="CT319" i="2"/>
  <c r="V332" i="2"/>
  <c r="BR326" i="2"/>
  <c r="BZ341" i="2"/>
  <c r="AV322" i="2"/>
  <c r="AO342" i="2"/>
  <c r="BM314" i="2"/>
  <c r="CJ342" i="2"/>
  <c r="AD317" i="2"/>
  <c r="CF343" i="2"/>
  <c r="AB343" i="2"/>
  <c r="CF339" i="2"/>
  <c r="AX324" i="2"/>
  <c r="BJ344" i="2"/>
  <c r="BU317" i="2"/>
  <c r="BY348" i="2"/>
  <c r="BH331" i="2"/>
  <c r="DB331" i="2" s="1"/>
  <c r="BE348" i="2"/>
  <c r="W322" i="2"/>
  <c r="BJ323" i="2"/>
  <c r="V325" i="2"/>
  <c r="AI316" i="2"/>
  <c r="BE327" i="2"/>
  <c r="CS324" i="2"/>
  <c r="AN332" i="2"/>
  <c r="CG316" i="2"/>
  <c r="CK316" i="2"/>
  <c r="BI343" i="2"/>
  <c r="AP314" i="2"/>
  <c r="BJ317" i="2"/>
  <c r="BU344" i="2"/>
  <c r="AR314" i="2"/>
  <c r="P318" i="2"/>
  <c r="BO328" i="2"/>
  <c r="CQ324" i="2"/>
  <c r="BK328" i="2"/>
  <c r="CG338" i="2"/>
  <c r="CQ332" i="2"/>
  <c r="AF318" i="2"/>
  <c r="CQ347" i="2"/>
  <c r="BF323" i="2"/>
  <c r="BE321" i="2"/>
  <c r="AK317" i="2"/>
  <c r="CK330" i="2"/>
  <c r="CI315" i="2"/>
  <c r="BY334" i="2"/>
  <c r="BP326" i="2"/>
  <c r="AG337" i="2"/>
  <c r="CK326" i="2"/>
  <c r="CJ314" i="2"/>
  <c r="AN342" i="2"/>
  <c r="CG334" i="2"/>
  <c r="O321" i="2"/>
  <c r="BK316" i="2"/>
  <c r="AY333" i="2"/>
  <c r="BO319" i="2"/>
  <c r="CP336" i="2"/>
  <c r="CI341" i="2"/>
  <c r="AX315" i="2"/>
  <c r="J339" i="2"/>
  <c r="CD319" i="2"/>
  <c r="BQ316" i="2"/>
  <c r="AB344" i="2"/>
  <c r="CC316" i="2"/>
  <c r="BB316" i="2"/>
  <c r="BJ321" i="2"/>
  <c r="DD321" i="2" s="1"/>
  <c r="BO329" i="2"/>
  <c r="AK330" i="2"/>
  <c r="AZ335" i="2"/>
  <c r="CP328" i="2"/>
  <c r="AU314" i="2"/>
  <c r="CQ333" i="2"/>
  <c r="CD318" i="2"/>
  <c r="BX349" i="2"/>
  <c r="AT314" i="2"/>
  <c r="Q318" i="2"/>
  <c r="CN323" i="2"/>
  <c r="M332" i="2"/>
  <c r="AM344" i="2"/>
  <c r="AH320" i="2"/>
  <c r="AH337" i="2"/>
  <c r="AL322" i="2"/>
  <c r="BP332" i="2"/>
  <c r="BI315" i="2"/>
  <c r="BG314" i="2"/>
  <c r="AI344" i="2"/>
  <c r="AQ325" i="2"/>
  <c r="BY346" i="2"/>
  <c r="CM341" i="2"/>
  <c r="CP325" i="2"/>
  <c r="BD346" i="2"/>
  <c r="CX346" i="2" s="1"/>
  <c r="W334" i="2"/>
  <c r="R349" i="2"/>
  <c r="U344" i="2"/>
  <c r="N348" i="2"/>
  <c r="AA318" i="2"/>
  <c r="M347" i="2"/>
  <c r="AR319" i="2"/>
  <c r="BK319" i="2"/>
  <c r="BN347" i="2"/>
  <c r="AB319" i="2"/>
  <c r="AV314" i="2"/>
  <c r="CM342" i="2"/>
  <c r="P336" i="2"/>
  <c r="L342" i="2"/>
  <c r="CL336" i="2"/>
  <c r="CS336" i="2"/>
  <c r="W345" i="2"/>
  <c r="BV319" i="2"/>
  <c r="BC341" i="2"/>
  <c r="BS321" i="2"/>
  <c r="AU341" i="2"/>
  <c r="CQ336" i="2"/>
  <c r="AK329" i="2"/>
  <c r="X322" i="2"/>
  <c r="I334" i="2"/>
  <c r="BZ317" i="2"/>
  <c r="BF337" i="2"/>
  <c r="AY336" i="2"/>
  <c r="O322" i="2"/>
  <c r="AB340" i="2"/>
  <c r="BE336" i="2"/>
  <c r="CY336" i="2" s="1"/>
  <c r="Q339" i="2"/>
  <c r="AT331" i="2"/>
  <c r="Z336" i="2"/>
  <c r="BE319" i="2"/>
  <c r="AS341" i="2"/>
  <c r="CT343" i="2"/>
  <c r="CR338" i="2"/>
  <c r="AF336" i="2"/>
  <c r="AG348" i="2"/>
  <c r="AF335" i="2"/>
  <c r="CM320" i="2"/>
  <c r="BY338" i="2"/>
  <c r="CD329" i="2"/>
  <c r="CL337" i="2"/>
  <c r="CD333" i="2"/>
  <c r="Z316" i="2"/>
  <c r="AH341" i="2"/>
  <c r="AS340" i="2"/>
  <c r="S335" i="2"/>
  <c r="AK336" i="2"/>
  <c r="AO344" i="2"/>
  <c r="BD336" i="2"/>
  <c r="CG322" i="2"/>
  <c r="BR340" i="2"/>
  <c r="CQ316" i="2"/>
  <c r="BU331" i="2"/>
  <c r="S320" i="2"/>
  <c r="CG327" i="2"/>
  <c r="CF341" i="2"/>
  <c r="AH344" i="2"/>
  <c r="N346" i="2"/>
  <c r="R318" i="2"/>
  <c r="BS345" i="2"/>
  <c r="Y314" i="2"/>
  <c r="CD315" i="2"/>
  <c r="M331" i="2"/>
  <c r="BD321" i="2"/>
  <c r="CL322" i="2"/>
  <c r="BM329" i="2"/>
  <c r="CP337" i="2"/>
  <c r="T334" i="2"/>
  <c r="AR318" i="2"/>
  <c r="BR321" i="2"/>
  <c r="V328" i="2"/>
  <c r="AI345" i="2"/>
  <c r="DA337" i="2" l="1"/>
  <c r="CX327" i="2"/>
  <c r="CX343" i="2"/>
  <c r="DD345" i="2"/>
  <c r="CV338" i="2"/>
  <c r="DB325" i="2"/>
  <c r="CZ330" i="2"/>
  <c r="CX337" i="2"/>
  <c r="CW344" i="2"/>
  <c r="DD348" i="2"/>
  <c r="CV347" i="2"/>
  <c r="CX324" i="2"/>
  <c r="CX319" i="2"/>
  <c r="CZ329" i="2"/>
  <c r="CV343" i="2"/>
  <c r="CZ325" i="2"/>
  <c r="CV316" i="2"/>
  <c r="CZ331" i="2"/>
  <c r="DC338" i="2"/>
  <c r="DD333" i="2"/>
  <c r="DD331" i="2"/>
  <c r="CW329" i="2"/>
  <c r="CZ334" i="2"/>
  <c r="DA342" i="2"/>
  <c r="CZ317" i="2"/>
  <c r="DD332" i="2"/>
  <c r="DB326" i="2"/>
  <c r="CY329" i="2"/>
  <c r="CY342" i="2"/>
  <c r="DC344" i="2"/>
  <c r="CV331" i="2"/>
  <c r="CY348" i="2"/>
  <c r="CY331" i="2"/>
  <c r="CY325" i="2"/>
  <c r="CW342" i="2"/>
  <c r="CY344" i="2"/>
  <c r="DD317" i="2"/>
  <c r="CZ345" i="2"/>
  <c r="DC343" i="2"/>
  <c r="CV317" i="2"/>
  <c r="DD344" i="2"/>
  <c r="CV339" i="2"/>
  <c r="CX329" i="2"/>
  <c r="CY326" i="2"/>
  <c r="DA335" i="2"/>
  <c r="DB337" i="2"/>
  <c r="DA323" i="2"/>
  <c r="CV329" i="2"/>
  <c r="CZ341" i="2"/>
  <c r="DB341" i="2"/>
  <c r="CV333" i="2"/>
  <c r="DC318" i="2"/>
  <c r="CX334" i="2"/>
  <c r="DB343" i="2"/>
  <c r="CY317" i="2"/>
  <c r="CZ340" i="2"/>
  <c r="DD323" i="2"/>
  <c r="CY320" i="2"/>
  <c r="DD329" i="2"/>
  <c r="DD347" i="2"/>
  <c r="CY319" i="2"/>
  <c r="CW341" i="2"/>
  <c r="DA318" i="2"/>
  <c r="CX321" i="2"/>
  <c r="DC315" i="2"/>
  <c r="CZ344" i="2"/>
  <c r="CV345" i="2"/>
  <c r="CX326" i="2"/>
  <c r="DA325" i="2"/>
  <c r="DC340" i="2"/>
  <c r="DA344" i="2"/>
  <c r="DC342" i="2"/>
  <c r="CV340" i="2"/>
  <c r="DA348" i="2"/>
  <c r="CW332" i="2"/>
  <c r="CZ323" i="2"/>
  <c r="CY328" i="2"/>
  <c r="CV325" i="2"/>
  <c r="CX336" i="2"/>
  <c r="CY315" i="2"/>
  <c r="CW321" i="2"/>
  <c r="CV318" i="2"/>
  <c r="CV342" i="2"/>
  <c r="CX315" i="2"/>
  <c r="C9467" i="1"/>
  <c r="E9466" i="1"/>
  <c r="CW340" i="2"/>
  <c r="CY327" i="2"/>
  <c r="CW338" i="2"/>
  <c r="CW336" i="2"/>
  <c r="CY340" i="2"/>
  <c r="DD334" i="2"/>
  <c r="CX338" i="2"/>
  <c r="CV334" i="2"/>
  <c r="CV323" i="2"/>
  <c r="CZ337" i="2"/>
  <c r="CV322" i="2"/>
  <c r="CW320" i="2"/>
  <c r="DB317" i="2"/>
  <c r="DC331" i="2"/>
  <c r="CX341" i="2"/>
  <c r="DD337" i="2"/>
  <c r="DB323" i="2"/>
  <c r="DB319" i="2"/>
  <c r="CY321" i="2"/>
  <c r="DD340" i="2"/>
  <c r="CV335" i="2"/>
  <c r="DC345" i="2"/>
  <c r="DD343" i="2"/>
  <c r="DC319" i="2"/>
  <c r="DC332" i="2"/>
  <c r="CW330" i="2"/>
  <c r="DB340" i="2"/>
  <c r="CX322" i="2"/>
  <c r="CV348" i="2"/>
  <c r="DD319" i="2"/>
  <c r="DA327" i="2"/>
  <c r="DB321" i="2"/>
  <c r="CX331" i="2"/>
  <c r="CX349" i="2"/>
  <c r="CZ322" i="2"/>
  <c r="CZ342" i="2"/>
  <c r="CX314" i="2"/>
  <c r="DA321" i="2"/>
  <c r="DB315" i="2"/>
  <c r="CV319" i="2"/>
  <c r="CY324" i="2"/>
  <c r="DD324" i="2"/>
  <c r="DA347" i="2"/>
  <c r="CX335" i="2"/>
  <c r="DD342" i="2"/>
  <c r="DA316" i="2"/>
  <c r="CV315" i="2"/>
  <c r="CZ333" i="2"/>
  <c r="DB314" i="2"/>
  <c r="DC330" i="2"/>
  <c r="CZ349" i="2"/>
  <c r="CW337" i="2"/>
  <c r="DD328" i="2"/>
  <c r="DC325" i="2"/>
  <c r="CZ336" i="2"/>
  <c r="CY322" i="2"/>
  <c r="DA329" i="2"/>
  <c r="DC329" i="2"/>
  <c r="DB346" i="2"/>
  <c r="CX340" i="2"/>
  <c r="CZ335" i="2"/>
  <c r="CY346" i="2"/>
  <c r="CV330" i="2"/>
  <c r="CZ315" i="2"/>
  <c r="DD330" i="2"/>
  <c r="CZ320" i="2"/>
  <c r="DC321" i="2"/>
  <c r="DB324" i="2"/>
  <c r="DB347" i="2"/>
  <c r="DA346" i="2"/>
  <c r="DC317" i="2"/>
  <c r="CX323" i="2"/>
  <c r="DA322" i="2"/>
  <c r="CX345" i="2"/>
  <c r="CY343" i="2"/>
  <c r="DB336" i="2"/>
  <c r="CX344" i="2"/>
  <c r="DC339" i="2"/>
  <c r="DB318" i="2"/>
  <c r="CX318" i="2"/>
  <c r="DB320" i="2"/>
  <c r="DB344" i="2"/>
  <c r="CV344" i="2"/>
  <c r="DD327" i="2"/>
  <c r="CX317" i="2"/>
  <c r="DC333" i="2"/>
  <c r="DC323" i="2"/>
  <c r="CW315" i="2"/>
  <c r="CW349" i="2"/>
  <c r="DA324" i="2"/>
  <c r="DD336" i="2"/>
  <c r="DD338" i="2"/>
  <c r="DA326" i="2"/>
  <c r="DD315" i="2"/>
  <c r="DB335" i="2"/>
  <c r="CX316" i="2"/>
  <c r="CW324" i="2"/>
  <c r="DB334" i="2"/>
  <c r="DA331" i="2"/>
  <c r="DA315" i="2"/>
  <c r="DA334" i="2"/>
  <c r="DC322" i="2"/>
  <c r="CV328" i="2"/>
  <c r="DA314" i="2"/>
  <c r="CV341" i="2"/>
  <c r="CX320" i="2"/>
  <c r="DA340" i="2"/>
  <c r="CY314" i="2"/>
  <c r="DB349" i="2"/>
  <c r="CY334" i="2"/>
  <c r="DB348" i="2"/>
  <c r="DD320" i="2"/>
  <c r="CZ314" i="2"/>
  <c r="CV314" i="2"/>
  <c r="DC335" i="2"/>
  <c r="CW322" i="2"/>
  <c r="CV337" i="2"/>
  <c r="DA319" i="2"/>
  <c r="CY345" i="2"/>
  <c r="DC341" i="2"/>
  <c r="CZ316" i="2"/>
  <c r="CZ339" i="2"/>
  <c r="DC316" i="2"/>
  <c r="CX332" i="2"/>
  <c r="CZ327" i="2"/>
  <c r="CY330" i="2"/>
  <c r="CW317" i="2"/>
  <c r="EZ314" i="2"/>
  <c r="DC314" i="2"/>
  <c r="DA336" i="2"/>
  <c r="CY337" i="2"/>
  <c r="DD318" i="2"/>
  <c r="DC328" i="2"/>
  <c r="CW346" i="2"/>
  <c r="CV320" i="2"/>
  <c r="CW319" i="2"/>
  <c r="DD346" i="2"/>
  <c r="CY335" i="2"/>
  <c r="DA317" i="2"/>
  <c r="DB330" i="2"/>
  <c r="DA328" i="2"/>
  <c r="CX328" i="2"/>
  <c r="CZ343" i="2"/>
  <c r="DB333" i="2"/>
  <c r="CZ319" i="2"/>
  <c r="CV327" i="2"/>
  <c r="DB322" i="2"/>
  <c r="DC349" i="2"/>
  <c r="CX339" i="2"/>
  <c r="CZ318" i="2"/>
  <c r="DC347" i="2"/>
  <c r="DC334" i="2"/>
  <c r="CZ348" i="2"/>
  <c r="CY338" i="2"/>
  <c r="DC324" i="2"/>
  <c r="DC326" i="2"/>
  <c r="CW331" i="2"/>
  <c r="DB342" i="2"/>
  <c r="CV346" i="2"/>
  <c r="CW314" i="2"/>
  <c r="CY333" i="2"/>
  <c r="CX330" i="2"/>
  <c r="CX348" i="2"/>
  <c r="CY339" i="2"/>
  <c r="DD316" i="2"/>
  <c r="DB332" i="2"/>
  <c r="CW334" i="2"/>
  <c r="CZ347" i="2"/>
  <c r="CY318" i="2"/>
  <c r="CW318" i="2"/>
  <c r="DB329" i="2"/>
  <c r="CY349" i="2"/>
  <c r="CV336" i="2"/>
  <c r="CZ321" i="2"/>
  <c r="EZ349" i="2"/>
  <c r="CW325" i="2"/>
  <c r="CZ332" i="2"/>
  <c r="CZ338" i="2"/>
  <c r="CW333" i="2"/>
  <c r="DA349" i="2"/>
  <c r="CV324" i="2"/>
  <c r="CV326" i="2"/>
  <c r="CZ328" i="2"/>
  <c r="CZ326" i="2"/>
  <c r="DA330" i="2"/>
  <c r="CW348" i="2"/>
  <c r="CW343" i="2"/>
  <c r="DB345" i="2"/>
  <c r="CX325" i="2"/>
  <c r="CV349" i="2"/>
  <c r="DD314" i="2"/>
  <c r="DD349" i="2"/>
  <c r="DA332" i="2"/>
  <c r="CW326" i="2"/>
  <c r="DA341" i="2"/>
  <c r="CW316" i="2"/>
  <c r="CY347" i="2"/>
  <c r="DA338" i="2"/>
  <c r="CW347" i="2"/>
  <c r="DA339" i="2"/>
  <c r="CV332" i="2"/>
  <c r="DC327" i="2"/>
  <c r="CW328" i="2"/>
  <c r="C9468" i="1" l="1"/>
  <c r="E9467" i="1"/>
  <c r="E9468" i="1" l="1"/>
  <c r="C9469" i="1"/>
  <c r="E9469" i="1" l="1"/>
  <c r="C9470" i="1"/>
  <c r="E9470" i="1" l="1"/>
  <c r="C9471" i="1"/>
  <c r="C9472" i="1" l="1"/>
  <c r="E9471" i="1"/>
  <c r="E9472" i="1" l="1"/>
  <c r="C9473" i="1"/>
  <c r="E9473" i="1" l="1"/>
  <c r="C9474" i="1"/>
  <c r="C9475" i="1" l="1"/>
  <c r="E9474" i="1"/>
  <c r="C9476" i="1" l="1"/>
  <c r="E9475" i="1"/>
  <c r="C9477" i="1" l="1"/>
  <c r="E9476" i="1"/>
  <c r="C9478" i="1" l="1"/>
  <c r="E9477" i="1"/>
  <c r="C9479" i="1" l="1"/>
  <c r="E9478" i="1"/>
  <c r="C9480" i="1" l="1"/>
  <c r="E9479" i="1"/>
  <c r="C9481" i="1" l="1"/>
  <c r="E9480" i="1"/>
  <c r="C9482" i="1" l="1"/>
  <c r="E9481" i="1"/>
  <c r="C9483" i="1" l="1"/>
  <c r="E9482" i="1"/>
  <c r="C9484" i="1" l="1"/>
  <c r="E9483" i="1"/>
  <c r="E9484" i="1" l="1"/>
  <c r="C9485" i="1"/>
  <c r="C9486" i="1" l="1"/>
  <c r="E9485" i="1"/>
  <c r="C9487" i="1" l="1"/>
  <c r="E9486" i="1"/>
  <c r="C9488" i="1" l="1"/>
  <c r="E9487" i="1"/>
  <c r="E9488" i="1" l="1"/>
  <c r="C9489" i="1"/>
  <c r="E9489" i="1" l="1"/>
  <c r="C9490" i="1"/>
  <c r="C9491" i="1" l="1"/>
  <c r="E9490" i="1"/>
  <c r="E9491" i="1" l="1"/>
  <c r="C9492" i="1"/>
  <c r="C9493" i="1" l="1"/>
  <c r="E9492" i="1"/>
  <c r="E9493" i="1" l="1"/>
  <c r="C9494" i="1"/>
  <c r="C9495" i="1" l="1"/>
  <c r="E9494" i="1"/>
  <c r="C9496" i="1" l="1"/>
  <c r="E9495" i="1"/>
  <c r="C9497" i="1" l="1"/>
  <c r="E9496" i="1"/>
  <c r="C9498" i="1" l="1"/>
  <c r="E9497" i="1"/>
  <c r="E9498" i="1" l="1"/>
  <c r="C9499" i="1"/>
  <c r="C9500" i="1" l="1"/>
  <c r="E9499" i="1"/>
  <c r="C9501" i="1" l="1"/>
  <c r="E9500" i="1"/>
  <c r="C9502" i="1" l="1"/>
  <c r="E9501" i="1"/>
  <c r="C9503" i="1" l="1"/>
  <c r="E9502" i="1"/>
  <c r="C9504" i="1" l="1"/>
  <c r="E9503" i="1"/>
  <c r="C9505" i="1" l="1"/>
  <c r="E9504" i="1"/>
  <c r="E9505" i="1" l="1"/>
  <c r="C9506" i="1"/>
  <c r="E9506" i="1" l="1"/>
  <c r="C9507" i="1"/>
  <c r="E9507" i="1" l="1"/>
  <c r="C9508" i="1"/>
  <c r="C9509" i="1" l="1"/>
  <c r="E9508" i="1"/>
  <c r="C9510" i="1" l="1"/>
  <c r="E9509" i="1"/>
  <c r="C9511" i="1" l="1"/>
  <c r="E9510" i="1"/>
  <c r="C9512" i="1" l="1"/>
  <c r="E9511" i="1"/>
  <c r="E9512" i="1" l="1"/>
  <c r="C9513" i="1"/>
  <c r="C9514" i="1" l="1"/>
  <c r="E9513" i="1"/>
  <c r="C9515" i="1" l="1"/>
  <c r="E9514" i="1"/>
  <c r="C9516" i="1" l="1"/>
  <c r="E9515" i="1"/>
  <c r="C9517" i="1" l="1"/>
  <c r="E9516" i="1"/>
  <c r="C9518" i="1" l="1"/>
  <c r="E9517" i="1"/>
  <c r="C9519" i="1" l="1"/>
  <c r="E9518" i="1"/>
  <c r="C9520" i="1" l="1"/>
  <c r="E9519" i="1"/>
  <c r="C9521" i="1" l="1"/>
  <c r="E9520" i="1"/>
  <c r="E9521" i="1" l="1"/>
  <c r="C9522" i="1"/>
  <c r="E9522" i="1" l="1"/>
  <c r="C9523" i="1"/>
  <c r="C9524" i="1" l="1"/>
  <c r="E9523" i="1"/>
  <c r="C9525" i="1" l="1"/>
  <c r="E9524" i="1"/>
  <c r="C9526" i="1" l="1"/>
  <c r="E9525" i="1"/>
  <c r="E9526" i="1" l="1"/>
  <c r="C9527" i="1"/>
  <c r="E9527" i="1" l="1"/>
  <c r="C9528" i="1"/>
  <c r="C9529" i="1" l="1"/>
  <c r="E9528" i="1"/>
  <c r="C9530" i="1" l="1"/>
  <c r="E9529" i="1"/>
  <c r="C9531" i="1" l="1"/>
  <c r="E9530" i="1"/>
  <c r="C9532" i="1" l="1"/>
  <c r="E9531" i="1"/>
  <c r="C9533" i="1" l="1"/>
  <c r="E9532" i="1"/>
  <c r="C9534" i="1" l="1"/>
  <c r="E9533" i="1"/>
  <c r="E9534" i="1" l="1"/>
  <c r="C9535" i="1"/>
  <c r="C9536" i="1" l="1"/>
  <c r="E9535" i="1"/>
  <c r="C9537" i="1" l="1"/>
  <c r="E9536" i="1"/>
  <c r="C9538" i="1" l="1"/>
  <c r="E9537" i="1"/>
  <c r="E9538" i="1" l="1"/>
  <c r="C9539" i="1"/>
  <c r="C9540" i="1" l="1"/>
  <c r="E9539" i="1"/>
  <c r="C9541" i="1" l="1"/>
  <c r="E9540" i="1"/>
  <c r="C9542" i="1" l="1"/>
  <c r="E9541" i="1"/>
  <c r="C9543" i="1" l="1"/>
  <c r="E9542" i="1"/>
  <c r="C9544" i="1" l="1"/>
  <c r="E9543" i="1"/>
  <c r="C9545" i="1" l="1"/>
  <c r="E9544" i="1"/>
  <c r="C9546" i="1" l="1"/>
  <c r="E9545" i="1"/>
  <c r="C9547" i="1" l="1"/>
  <c r="E9546" i="1"/>
  <c r="C9548" i="1" l="1"/>
  <c r="E9547" i="1"/>
  <c r="C9549" i="1" l="1"/>
  <c r="E9548" i="1"/>
  <c r="E9549" i="1" l="1"/>
  <c r="C9550" i="1"/>
  <c r="E9550" i="1" l="1"/>
  <c r="C9551" i="1"/>
  <c r="C9552" i="1" l="1"/>
  <c r="E9551" i="1"/>
  <c r="E9552" i="1" l="1"/>
  <c r="C9553" i="1"/>
  <c r="C9554" i="1" l="1"/>
  <c r="E9553" i="1"/>
  <c r="E9554" i="1" l="1"/>
  <c r="C9555" i="1"/>
  <c r="C9556" i="1" l="1"/>
  <c r="E9555" i="1"/>
  <c r="C9557" i="1" l="1"/>
  <c r="E9556" i="1"/>
  <c r="C9558" i="1" l="1"/>
  <c r="E9557" i="1"/>
  <c r="C9559" i="1" l="1"/>
  <c r="E9558" i="1"/>
  <c r="E9559" i="1" l="1"/>
  <c r="C9560" i="1"/>
  <c r="C9561" i="1" l="1"/>
  <c r="E9560" i="1"/>
  <c r="C9562" i="1" l="1"/>
  <c r="E9561" i="1"/>
  <c r="E9562" i="1" l="1"/>
  <c r="C9563" i="1"/>
  <c r="C9564" i="1" l="1"/>
  <c r="E9563" i="1"/>
  <c r="C9565" i="1" l="1"/>
  <c r="E9564" i="1"/>
  <c r="C9566" i="1" l="1"/>
  <c r="E9565" i="1"/>
  <c r="C9567" i="1" l="1"/>
  <c r="E9566" i="1"/>
  <c r="C9568" i="1" l="1"/>
  <c r="E9567" i="1"/>
  <c r="C9569" i="1" l="1"/>
  <c r="E9568" i="1"/>
  <c r="C9570" i="1" l="1"/>
  <c r="E9569" i="1"/>
  <c r="C9571" i="1" l="1"/>
  <c r="E9570" i="1"/>
  <c r="C9572" i="1" l="1"/>
  <c r="E9571" i="1"/>
  <c r="C9573" i="1" l="1"/>
  <c r="E9572" i="1"/>
  <c r="C9574" i="1" l="1"/>
  <c r="E9573" i="1"/>
  <c r="C9575" i="1" l="1"/>
  <c r="E9574" i="1"/>
  <c r="C9576" i="1" l="1"/>
  <c r="E9575" i="1"/>
  <c r="C9577" i="1" l="1"/>
  <c r="E9576" i="1"/>
  <c r="E9577" i="1" l="1"/>
  <c r="C9578" i="1"/>
  <c r="E9578" i="1" l="1"/>
  <c r="C9579" i="1"/>
  <c r="C9580" i="1" l="1"/>
  <c r="E9579" i="1"/>
  <c r="E9580" i="1" l="1"/>
  <c r="C9581" i="1"/>
  <c r="E9581" i="1" l="1"/>
  <c r="C9582" i="1"/>
  <c r="E9582" i="1" l="1"/>
  <c r="C9583" i="1"/>
  <c r="C9584" i="1" l="1"/>
  <c r="E9583" i="1"/>
  <c r="C9585" i="1" l="1"/>
  <c r="E9584" i="1"/>
  <c r="C9586" i="1" l="1"/>
  <c r="E9585" i="1"/>
  <c r="E9586" i="1" l="1"/>
  <c r="C9587" i="1"/>
  <c r="E9587" i="1" l="1"/>
  <c r="C9588" i="1"/>
  <c r="C9589" i="1" l="1"/>
  <c r="E9588" i="1"/>
  <c r="C9590" i="1" l="1"/>
  <c r="E9589" i="1"/>
  <c r="E9590" i="1" l="1"/>
  <c r="C9591" i="1"/>
  <c r="C9592" i="1" l="1"/>
  <c r="E9591" i="1"/>
  <c r="C9593" i="1" l="1"/>
  <c r="E9592" i="1"/>
  <c r="C9594" i="1" l="1"/>
  <c r="E9593" i="1"/>
  <c r="E9594" i="1" l="1"/>
  <c r="C9595" i="1"/>
  <c r="C9596" i="1" l="1"/>
  <c r="E9595" i="1"/>
  <c r="E9596" i="1" l="1"/>
  <c r="C9597" i="1"/>
  <c r="C9598" i="1" l="1"/>
  <c r="E9597" i="1"/>
  <c r="E9598" i="1" l="1"/>
  <c r="C9599" i="1"/>
  <c r="C9600" i="1" l="1"/>
  <c r="E9599" i="1"/>
  <c r="C9601" i="1" l="1"/>
  <c r="E9600" i="1"/>
  <c r="C9602" i="1" l="1"/>
  <c r="E9601" i="1"/>
  <c r="E9602" i="1" l="1"/>
  <c r="C9603" i="1"/>
  <c r="C9604" i="1" l="1"/>
  <c r="E9603" i="1"/>
  <c r="C9605" i="1" l="1"/>
  <c r="E9604" i="1"/>
  <c r="E9605" i="1" l="1"/>
  <c r="C9606" i="1"/>
  <c r="C9607" i="1" l="1"/>
  <c r="E9606" i="1"/>
  <c r="C9608" i="1" l="1"/>
  <c r="E9607" i="1"/>
  <c r="E9608" i="1" l="1"/>
  <c r="C9609" i="1"/>
  <c r="E9609" i="1" l="1"/>
  <c r="C9610" i="1"/>
  <c r="C9611" i="1" l="1"/>
  <c r="E9610" i="1"/>
  <c r="E9611" i="1" l="1"/>
  <c r="C9612" i="1"/>
  <c r="C9613" i="1" l="1"/>
  <c r="E9612" i="1"/>
  <c r="E9613" i="1" l="1"/>
  <c r="C9614" i="1"/>
  <c r="C9615" i="1" l="1"/>
  <c r="E9614" i="1"/>
  <c r="C9616" i="1" l="1"/>
  <c r="E9615" i="1"/>
  <c r="E9616" i="1" l="1"/>
  <c r="C9617" i="1"/>
  <c r="E9617" i="1" l="1"/>
  <c r="C9618" i="1"/>
  <c r="E9618" i="1" l="1"/>
  <c r="C9619" i="1"/>
  <c r="E9619" i="1" l="1"/>
  <c r="C9620" i="1"/>
  <c r="E9620" i="1" l="1"/>
  <c r="C9621" i="1"/>
  <c r="C9622" i="1" l="1"/>
  <c r="E9621" i="1"/>
  <c r="C9623" i="1" l="1"/>
  <c r="E9622" i="1"/>
  <c r="C9624" i="1" l="1"/>
  <c r="E9623" i="1"/>
  <c r="E9624" i="1" l="1"/>
  <c r="C9625" i="1"/>
  <c r="E9625" i="1" l="1"/>
  <c r="C9626" i="1"/>
  <c r="C9627" i="1" l="1"/>
  <c r="E9626" i="1"/>
  <c r="E9627" i="1" l="1"/>
  <c r="C9628" i="1"/>
  <c r="C9629" i="1" l="1"/>
  <c r="E9628" i="1"/>
  <c r="E9629" i="1" l="1"/>
  <c r="C9630" i="1"/>
  <c r="C9631" i="1" l="1"/>
  <c r="E9630" i="1"/>
  <c r="E9631" i="1" l="1"/>
  <c r="C9632" i="1"/>
  <c r="E9632" i="1" l="1"/>
  <c r="C9633" i="1"/>
  <c r="E9633" i="1" l="1"/>
  <c r="C9634" i="1"/>
  <c r="C9635" i="1" l="1"/>
  <c r="E9634" i="1"/>
  <c r="C9636" i="1" l="1"/>
  <c r="E9635" i="1"/>
  <c r="C9637" i="1" l="1"/>
  <c r="E9636" i="1"/>
  <c r="C9638" i="1" l="1"/>
  <c r="E9637" i="1"/>
  <c r="E9638" i="1" l="1"/>
  <c r="C9639" i="1"/>
  <c r="C9640" i="1" l="1"/>
  <c r="E9639" i="1"/>
  <c r="C9641" i="1" l="1"/>
  <c r="E9640" i="1"/>
  <c r="E9641" i="1" l="1"/>
  <c r="C9642" i="1"/>
  <c r="C9643" i="1" l="1"/>
  <c r="E9642" i="1"/>
  <c r="C9644" i="1" l="1"/>
  <c r="E9643" i="1"/>
  <c r="C9645" i="1" l="1"/>
  <c r="E9644" i="1"/>
  <c r="E9645" i="1" l="1"/>
  <c r="C9646" i="1"/>
  <c r="C9647" i="1" l="1"/>
  <c r="E9646" i="1"/>
  <c r="E9647" i="1" l="1"/>
  <c r="C9648" i="1"/>
  <c r="C9649" i="1" l="1"/>
  <c r="E9648" i="1"/>
  <c r="C9650" i="1" l="1"/>
  <c r="E9649" i="1"/>
  <c r="C9651" i="1" l="1"/>
  <c r="E9650" i="1"/>
  <c r="C9652" i="1" l="1"/>
  <c r="E9651" i="1"/>
  <c r="C9653" i="1" l="1"/>
  <c r="E9652" i="1"/>
  <c r="E9653" i="1" l="1"/>
  <c r="C9654" i="1"/>
  <c r="C9655" i="1" l="1"/>
  <c r="E9654" i="1"/>
  <c r="C9656" i="1" l="1"/>
  <c r="E9655" i="1"/>
  <c r="C9657" i="1" l="1"/>
  <c r="E9656" i="1"/>
  <c r="C9658" i="1" l="1"/>
  <c r="E9657" i="1"/>
  <c r="C9659" i="1" l="1"/>
  <c r="E9658" i="1"/>
  <c r="C9660" i="1" l="1"/>
  <c r="E9659" i="1"/>
  <c r="C9661" i="1" l="1"/>
  <c r="E9660" i="1"/>
  <c r="E9661" i="1" l="1"/>
  <c r="C9662" i="1"/>
  <c r="E9662" i="1" l="1"/>
  <c r="C9663" i="1"/>
  <c r="C9664" i="1" l="1"/>
  <c r="E9663" i="1"/>
  <c r="C9665" i="1" l="1"/>
  <c r="E9664" i="1"/>
  <c r="C9666" i="1" l="1"/>
  <c r="E9665" i="1"/>
  <c r="E9666" i="1" l="1"/>
  <c r="C9667" i="1"/>
  <c r="C9668" i="1" l="1"/>
  <c r="E9667" i="1"/>
  <c r="C9669" i="1" l="1"/>
  <c r="E9668" i="1"/>
  <c r="C9670" i="1" l="1"/>
  <c r="E9669" i="1"/>
  <c r="E9670" i="1" l="1"/>
  <c r="C9671" i="1"/>
  <c r="C9672" i="1" l="1"/>
  <c r="E9671" i="1"/>
  <c r="C9673" i="1" l="1"/>
  <c r="E9672" i="1"/>
  <c r="C9674" i="1" l="1"/>
  <c r="E9673" i="1"/>
  <c r="E9674" i="1" l="1"/>
  <c r="C9675" i="1"/>
  <c r="C9676" i="1" l="1"/>
  <c r="E9675" i="1"/>
  <c r="C9677" i="1" l="1"/>
  <c r="E9676" i="1"/>
  <c r="C9678" i="1" l="1"/>
  <c r="E9677" i="1"/>
  <c r="E9678" i="1" l="1"/>
  <c r="C9679" i="1"/>
  <c r="C9680" i="1" l="1"/>
  <c r="E9679" i="1"/>
  <c r="C9681" i="1" l="1"/>
  <c r="E9680" i="1"/>
  <c r="C9682" i="1" l="1"/>
  <c r="E9681" i="1"/>
  <c r="E9682" i="1" l="1"/>
  <c r="C9683" i="1"/>
  <c r="C9684" i="1" l="1"/>
  <c r="E9683" i="1"/>
  <c r="C9685" i="1" l="1"/>
  <c r="E9684" i="1"/>
  <c r="C9686" i="1" l="1"/>
  <c r="E9685" i="1"/>
  <c r="E9686" i="1" l="1"/>
  <c r="C9687" i="1"/>
  <c r="C9688" i="1" l="1"/>
  <c r="E9687" i="1"/>
  <c r="C9689" i="1" l="1"/>
  <c r="E9688" i="1"/>
  <c r="E9689" i="1" l="1"/>
  <c r="C9690" i="1"/>
  <c r="E9690" i="1" l="1"/>
  <c r="C9691" i="1"/>
  <c r="C9692" i="1" l="1"/>
  <c r="E9691" i="1"/>
  <c r="E9692" i="1" l="1"/>
  <c r="C9693" i="1"/>
  <c r="E9693" i="1" l="1"/>
  <c r="C9694" i="1"/>
  <c r="C9695" i="1" l="1"/>
  <c r="E9694" i="1"/>
  <c r="C9696" i="1" l="1"/>
  <c r="E9695" i="1"/>
  <c r="C9697" i="1" l="1"/>
  <c r="E9696" i="1"/>
  <c r="C9698" i="1" l="1"/>
  <c r="E9697" i="1"/>
  <c r="C9699" i="1" l="1"/>
  <c r="E9698" i="1"/>
  <c r="C9700" i="1" l="1"/>
  <c r="E9699" i="1"/>
  <c r="C9701" i="1" l="1"/>
  <c r="E9700" i="1"/>
  <c r="C9702" i="1" l="1"/>
  <c r="E9701" i="1"/>
  <c r="C9703" i="1" l="1"/>
  <c r="E9702" i="1"/>
  <c r="C9704" i="1" l="1"/>
  <c r="E9703" i="1"/>
  <c r="C9705" i="1" l="1"/>
  <c r="E9704" i="1"/>
  <c r="C9706" i="1" l="1"/>
  <c r="E9705" i="1"/>
  <c r="C9707" i="1" l="1"/>
  <c r="E9706" i="1"/>
  <c r="C9708" i="1" l="1"/>
  <c r="E9707" i="1"/>
  <c r="C9709" i="1" l="1"/>
  <c r="E9708" i="1"/>
  <c r="C9710" i="1" l="1"/>
  <c r="E9709" i="1"/>
  <c r="C9711" i="1" l="1"/>
  <c r="E9710" i="1"/>
  <c r="C9712" i="1" l="1"/>
  <c r="E9711" i="1"/>
  <c r="C9713" i="1" l="1"/>
  <c r="E9712" i="1"/>
  <c r="C9714" i="1" l="1"/>
  <c r="E9713" i="1"/>
  <c r="C9715" i="1" l="1"/>
  <c r="E9714" i="1"/>
  <c r="C9716" i="1" l="1"/>
  <c r="E9715" i="1"/>
  <c r="C9717" i="1" l="1"/>
  <c r="E9716" i="1"/>
  <c r="E9717" i="1" l="1"/>
  <c r="C9718" i="1"/>
  <c r="E9718" i="1" l="1"/>
  <c r="C9719" i="1"/>
  <c r="C9720" i="1" l="1"/>
  <c r="E9719" i="1"/>
  <c r="E9720" i="1" l="1"/>
  <c r="C9721" i="1"/>
  <c r="C9722" i="1" l="1"/>
  <c r="E9721" i="1"/>
  <c r="C9723" i="1" l="1"/>
  <c r="E9722" i="1"/>
  <c r="C9724" i="1" l="1"/>
  <c r="E9723" i="1"/>
  <c r="E9724" i="1" l="1"/>
  <c r="C9725" i="1"/>
  <c r="C9726" i="1" l="1"/>
  <c r="E9725" i="1"/>
  <c r="E9726" i="1" l="1"/>
  <c r="C9727" i="1"/>
  <c r="C9728" i="1" l="1"/>
  <c r="E9727" i="1"/>
  <c r="C9729" i="1" l="1"/>
  <c r="E9728" i="1"/>
  <c r="E9729" i="1" l="1"/>
  <c r="C9730" i="1"/>
  <c r="E9730" i="1" l="1"/>
  <c r="C9731" i="1"/>
  <c r="C9732" i="1" l="1"/>
  <c r="E9731" i="1"/>
  <c r="C9733" i="1" l="1"/>
  <c r="E9732" i="1"/>
  <c r="C9734" i="1" l="1"/>
  <c r="E9733" i="1"/>
  <c r="E9734" i="1" l="1"/>
  <c r="C9735" i="1"/>
  <c r="C9736" i="1" l="1"/>
  <c r="E9735" i="1"/>
  <c r="E9736" i="1" l="1"/>
  <c r="C9737" i="1"/>
  <c r="C9738" i="1" l="1"/>
  <c r="E9737" i="1"/>
  <c r="E9738" i="1" l="1"/>
  <c r="C9739" i="1"/>
  <c r="C9740" i="1" l="1"/>
  <c r="E9739" i="1"/>
  <c r="C9741" i="1" l="1"/>
  <c r="E9740" i="1"/>
  <c r="C9742" i="1" l="1"/>
  <c r="E9741" i="1"/>
  <c r="E9742" i="1" l="1"/>
  <c r="C9743" i="1"/>
  <c r="C9744" i="1" l="1"/>
  <c r="E9743" i="1"/>
  <c r="C9745" i="1" l="1"/>
  <c r="E9744" i="1"/>
  <c r="E9745" i="1" l="1"/>
  <c r="C9746" i="1"/>
  <c r="C9747" i="1" l="1"/>
  <c r="E9746" i="1"/>
  <c r="C9748" i="1" l="1"/>
  <c r="E9747" i="1"/>
  <c r="C9749" i="1" l="1"/>
  <c r="E9748" i="1"/>
  <c r="C9750" i="1" l="1"/>
  <c r="E9749" i="1"/>
  <c r="C9751" i="1" l="1"/>
  <c r="E9750" i="1"/>
  <c r="C9752" i="1" l="1"/>
  <c r="E9751" i="1"/>
  <c r="C9753" i="1" l="1"/>
  <c r="E9752" i="1"/>
  <c r="C9754" i="1" l="1"/>
  <c r="E9753" i="1"/>
  <c r="C9755" i="1" l="1"/>
  <c r="E9754" i="1"/>
  <c r="C9756" i="1" l="1"/>
  <c r="E9755" i="1"/>
  <c r="C9757" i="1" l="1"/>
  <c r="E9756" i="1"/>
  <c r="C9758" i="1" l="1"/>
  <c r="E9757" i="1"/>
  <c r="C9759" i="1" l="1"/>
  <c r="E9758" i="1"/>
  <c r="C9760" i="1" l="1"/>
  <c r="E9759" i="1"/>
  <c r="C9761" i="1" l="1"/>
  <c r="E9760" i="1"/>
  <c r="C9762" i="1" l="1"/>
  <c r="E9761" i="1"/>
  <c r="C9763" i="1" l="1"/>
  <c r="E9762" i="1"/>
  <c r="C9764" i="1" l="1"/>
  <c r="E9763" i="1"/>
  <c r="C9765" i="1" l="1"/>
  <c r="E9764" i="1"/>
  <c r="C9766" i="1" l="1"/>
  <c r="E9765" i="1"/>
  <c r="C9767" i="1" l="1"/>
  <c r="E9766" i="1"/>
  <c r="C9768" i="1" l="1"/>
  <c r="E9767" i="1"/>
  <c r="C9769" i="1" l="1"/>
  <c r="E9768" i="1"/>
  <c r="C9770" i="1" l="1"/>
  <c r="E9769" i="1"/>
  <c r="C9771" i="1" l="1"/>
  <c r="E9770" i="1"/>
  <c r="C9772" i="1" l="1"/>
  <c r="E9771" i="1"/>
  <c r="C9773" i="1" l="1"/>
  <c r="E9772" i="1"/>
  <c r="E9773" i="1" l="1"/>
  <c r="C9774" i="1"/>
  <c r="C9775" i="1" l="1"/>
  <c r="E9774" i="1"/>
  <c r="C9776" i="1" l="1"/>
  <c r="E9775" i="1"/>
  <c r="E9776" i="1" l="1"/>
  <c r="C9777" i="1"/>
  <c r="C9778" i="1" l="1"/>
  <c r="E9777" i="1"/>
  <c r="C9779" i="1" l="1"/>
  <c r="E9778" i="1"/>
  <c r="C9780" i="1" l="1"/>
  <c r="E9779" i="1"/>
  <c r="E9780" i="1" l="1"/>
  <c r="C9781" i="1"/>
  <c r="C9782" i="1" l="1"/>
  <c r="E9781" i="1"/>
  <c r="C9783" i="1" l="1"/>
  <c r="E9782" i="1"/>
  <c r="C9784" i="1" l="1"/>
  <c r="E9783" i="1"/>
  <c r="E9784" i="1" l="1"/>
  <c r="C9785" i="1"/>
  <c r="C9786" i="1" l="1"/>
  <c r="E9785" i="1"/>
  <c r="C9787" i="1" l="1"/>
  <c r="E9786" i="1"/>
  <c r="C9788" i="1" l="1"/>
  <c r="E9787" i="1"/>
  <c r="E9788" i="1" l="1"/>
  <c r="C9789" i="1"/>
  <c r="C9790" i="1" l="1"/>
  <c r="E9789" i="1"/>
  <c r="C9791" i="1" l="1"/>
  <c r="E9790" i="1"/>
  <c r="C9792" i="1" l="1"/>
  <c r="E9791" i="1"/>
  <c r="E9792" i="1" l="1"/>
  <c r="C9793" i="1"/>
  <c r="C9794" i="1" l="1"/>
  <c r="E9793" i="1"/>
  <c r="C9795" i="1" l="1"/>
  <c r="E9794" i="1"/>
  <c r="C9796" i="1" l="1"/>
  <c r="E9795" i="1"/>
  <c r="E9796" i="1" l="1"/>
  <c r="C9797" i="1"/>
  <c r="C9798" i="1" l="1"/>
  <c r="E9797" i="1"/>
  <c r="C9799" i="1" l="1"/>
  <c r="E9798" i="1"/>
  <c r="C9800" i="1" l="1"/>
  <c r="E9799" i="1"/>
  <c r="C9801" i="1" l="1"/>
  <c r="E9800" i="1"/>
  <c r="E9801" i="1" l="1"/>
  <c r="C9802" i="1"/>
  <c r="C9803" i="1" l="1"/>
  <c r="E9802" i="1"/>
  <c r="C9804" i="1" l="1"/>
  <c r="E9803" i="1"/>
  <c r="C9805" i="1" l="1"/>
  <c r="E9804" i="1"/>
  <c r="C9806" i="1" l="1"/>
  <c r="E9805" i="1"/>
  <c r="C9807" i="1" l="1"/>
  <c r="E9806" i="1"/>
  <c r="C9808" i="1" l="1"/>
  <c r="E9807" i="1"/>
  <c r="C9809" i="1" l="1"/>
  <c r="E9808" i="1"/>
  <c r="C9810" i="1" l="1"/>
  <c r="E9809" i="1"/>
  <c r="C9811" i="1" l="1"/>
  <c r="E9810" i="1"/>
  <c r="C9812" i="1" l="1"/>
  <c r="E9811" i="1"/>
  <c r="C9813" i="1" l="1"/>
  <c r="E9812" i="1"/>
  <c r="C9814" i="1" l="1"/>
  <c r="E9813" i="1"/>
  <c r="C9815" i="1" l="1"/>
  <c r="E9814" i="1"/>
  <c r="C9816" i="1" l="1"/>
  <c r="E9815" i="1"/>
  <c r="C9817" i="1" l="1"/>
  <c r="E9816" i="1"/>
  <c r="C9818" i="1" l="1"/>
  <c r="E9817" i="1"/>
  <c r="C9819" i="1" l="1"/>
  <c r="E9818" i="1"/>
  <c r="C9820" i="1" l="1"/>
  <c r="E9819" i="1"/>
  <c r="C9821" i="1" l="1"/>
  <c r="E9820" i="1"/>
  <c r="C9822" i="1" l="1"/>
  <c r="E9821" i="1"/>
  <c r="C9823" i="1" l="1"/>
  <c r="E9822" i="1"/>
  <c r="C9824" i="1" l="1"/>
  <c r="E9823" i="1"/>
  <c r="C9825" i="1" l="1"/>
  <c r="E9824" i="1"/>
  <c r="C9826" i="1" l="1"/>
  <c r="E9825" i="1"/>
  <c r="C9827" i="1" l="1"/>
  <c r="E9826" i="1"/>
  <c r="C9828" i="1" l="1"/>
  <c r="E9827" i="1"/>
  <c r="C9829" i="1" l="1"/>
  <c r="E9828" i="1"/>
  <c r="E9829" i="1" l="1"/>
  <c r="C9830" i="1"/>
  <c r="AK356" i="2"/>
  <c r="H353" i="2"/>
  <c r="AY351" i="2"/>
  <c r="CS352" i="2"/>
  <c r="BR359" i="2"/>
  <c r="AN354" i="2"/>
  <c r="BP354" i="2"/>
  <c r="CA352" i="2"/>
  <c r="H352" i="2"/>
  <c r="CI355" i="2"/>
  <c r="BX358" i="2"/>
  <c r="CC351" i="2"/>
  <c r="BS350" i="2"/>
  <c r="T353" i="2"/>
  <c r="Z361" i="2"/>
  <c r="CC355" i="2"/>
  <c r="AE355" i="2"/>
  <c r="L354" i="2"/>
  <c r="R357" i="2"/>
  <c r="BO351" i="2"/>
  <c r="BO359" i="2"/>
  <c r="CT361" i="2"/>
  <c r="AH361" i="2"/>
  <c r="BB362" i="2"/>
  <c r="BE362" i="2"/>
  <c r="BY352" i="2"/>
  <c r="BW361" i="2"/>
  <c r="BP353" i="2"/>
  <c r="K353" i="2"/>
  <c r="I354" i="2"/>
  <c r="BP356" i="2"/>
  <c r="O357" i="2"/>
  <c r="AJ358" i="2"/>
  <c r="O356" i="2"/>
  <c r="CH352" i="2"/>
  <c r="N351" i="2"/>
  <c r="BS360" i="2"/>
  <c r="CN355" i="2"/>
  <c r="W358" i="2"/>
  <c r="BZ362" i="2"/>
  <c r="CN356" i="2"/>
  <c r="K360" i="2"/>
  <c r="AQ360" i="2"/>
  <c r="AL358" i="2"/>
  <c r="BY350" i="2"/>
  <c r="CS354" i="2"/>
  <c r="Y358" i="2"/>
  <c r="L355" i="2"/>
  <c r="AD359" i="2"/>
  <c r="T361" i="2"/>
  <c r="BS359" i="2"/>
  <c r="AM360" i="2"/>
  <c r="V359" i="2"/>
  <c r="CN357" i="2"/>
  <c r="V358" i="2"/>
  <c r="AX359" i="2"/>
  <c r="CA362" i="2"/>
  <c r="CR358" i="2"/>
  <c r="BN352" i="2"/>
  <c r="R351" i="2"/>
  <c r="CP362" i="2"/>
  <c r="J357" i="2"/>
  <c r="AS359" i="2"/>
  <c r="AQ362" i="2"/>
  <c r="BL352" i="2"/>
  <c r="BR362" i="2"/>
  <c r="BO356" i="2"/>
  <c r="BI357" i="2"/>
  <c r="K358" i="2"/>
  <c r="AY357" i="2"/>
  <c r="BD357" i="2"/>
  <c r="BJ359" i="2"/>
  <c r="CO361" i="2"/>
  <c r="CO353" i="2"/>
  <c r="BE355" i="2"/>
  <c r="P362" i="2"/>
  <c r="BP358" i="2"/>
  <c r="CG353" i="2"/>
  <c r="CQ353" i="2"/>
  <c r="AD352" i="2"/>
  <c r="BF355" i="2"/>
  <c r="BO362" i="2"/>
  <c r="N360" i="2"/>
  <c r="BY356" i="2"/>
  <c r="O360" i="2"/>
  <c r="BH350" i="2"/>
  <c r="AA357" i="2"/>
  <c r="CL358" i="2"/>
  <c r="BA360" i="2"/>
  <c r="BE358" i="2"/>
  <c r="X356" i="2"/>
  <c r="BA353" i="2"/>
  <c r="AI352" i="2"/>
  <c r="AQ352" i="2"/>
  <c r="AY354" i="2"/>
  <c r="CE355" i="2"/>
  <c r="AH357" i="2"/>
  <c r="U359" i="2"/>
  <c r="Z350" i="2"/>
  <c r="P350" i="2"/>
  <c r="AB354" i="2"/>
  <c r="BY359" i="2"/>
  <c r="BI353" i="2"/>
  <c r="CP355" i="2"/>
  <c r="Q355" i="2"/>
  <c r="I351" i="2"/>
  <c r="AD360" i="2"/>
  <c r="BV351" i="2"/>
  <c r="BB358" i="2"/>
  <c r="AL357" i="2"/>
  <c r="V354" i="2"/>
  <c r="AS356" i="2"/>
  <c r="G362" i="2"/>
  <c r="N362" i="2"/>
  <c r="AH351" i="2"/>
  <c r="BC355" i="2"/>
  <c r="CP356" i="2"/>
  <c r="BI362" i="2"/>
  <c r="CK357" i="2"/>
  <c r="CO356" i="2"/>
  <c r="AL353" i="2"/>
  <c r="CK351" i="2"/>
  <c r="BN354" i="2"/>
  <c r="BO354" i="2"/>
  <c r="S357" i="2"/>
  <c r="N352" i="2"/>
  <c r="BL361" i="2"/>
  <c r="CQ361" i="2"/>
  <c r="CH356" i="2"/>
  <c r="BD354" i="2"/>
  <c r="AX358" i="2"/>
  <c r="AZ361" i="2"/>
  <c r="AM356" i="2"/>
  <c r="BT362" i="2"/>
  <c r="BH360" i="2"/>
  <c r="Z353" i="2"/>
  <c r="BX359" i="2"/>
  <c r="AQ361" i="2"/>
  <c r="AB361" i="2"/>
  <c r="BG350" i="2"/>
  <c r="BX360" i="2"/>
  <c r="AD354" i="2"/>
  <c r="AX350" i="2"/>
  <c r="G360" i="2"/>
  <c r="EZ360" i="2" s="1"/>
  <c r="CH354" i="2"/>
  <c r="M356" i="2"/>
  <c r="BT351" i="2"/>
  <c r="H361" i="2"/>
  <c r="BC356" i="2"/>
  <c r="Y359" i="2"/>
  <c r="AS355" i="2"/>
  <c r="W359" i="2"/>
  <c r="AA355" i="2"/>
  <c r="BB353" i="2"/>
  <c r="CV353" i="2" s="1"/>
  <c r="AT351" i="2"/>
  <c r="T360" i="2"/>
  <c r="CR359" i="2"/>
  <c r="BD359" i="2"/>
  <c r="BH356" i="2"/>
  <c r="BR360" i="2"/>
  <c r="AY362" i="2"/>
  <c r="BB357" i="2"/>
  <c r="S362" i="2"/>
  <c r="BF350" i="2"/>
  <c r="BU361" i="2"/>
  <c r="AL356" i="2"/>
  <c r="BC351" i="2"/>
  <c r="CN353" i="2"/>
  <c r="BP351" i="2"/>
  <c r="CL359" i="2"/>
  <c r="W357" i="2"/>
  <c r="BK359" i="2"/>
  <c r="AA361" i="2"/>
  <c r="AC353" i="2"/>
  <c r="BT361" i="2"/>
  <c r="AI360" i="2"/>
  <c r="W355" i="2"/>
  <c r="AL359" i="2"/>
  <c r="H362" i="2"/>
  <c r="BZ358" i="2"/>
  <c r="BM362" i="2"/>
  <c r="BL358" i="2"/>
  <c r="U353" i="2"/>
  <c r="AL354" i="2"/>
  <c r="CN358" i="2"/>
  <c r="BV350" i="2"/>
  <c r="Z357" i="2"/>
  <c r="BA351" i="2"/>
  <c r="BS352" i="2"/>
  <c r="AN359" i="2"/>
  <c r="Y350" i="2"/>
  <c r="BV355" i="2"/>
  <c r="AH350" i="2"/>
  <c r="CB350" i="2"/>
  <c r="BF357" i="2"/>
  <c r="AJ353" i="2"/>
  <c r="AA353" i="2"/>
  <c r="P358" i="2"/>
  <c r="AZ352" i="2"/>
  <c r="CD350" i="2"/>
  <c r="BA350" i="2"/>
  <c r="BW356" i="2"/>
  <c r="AM359" i="2"/>
  <c r="BD362" i="2"/>
  <c r="CJ350" i="2"/>
  <c r="CM355" i="2"/>
  <c r="BS358" i="2"/>
  <c r="AH362" i="2"/>
  <c r="CP351" i="2"/>
  <c r="U360" i="2"/>
  <c r="G355" i="2"/>
  <c r="EZ355" i="2" s="1"/>
  <c r="CL355" i="2"/>
  <c r="BL353" i="2"/>
  <c r="BS361" i="2"/>
  <c r="CL353" i="2"/>
  <c r="AV362" i="2"/>
  <c r="CC356" i="2"/>
  <c r="BA356" i="2"/>
  <c r="AR357" i="2"/>
  <c r="BT355" i="2"/>
  <c r="U356" i="2"/>
  <c r="BD355" i="2"/>
  <c r="BD358" i="2"/>
  <c r="BV358" i="2"/>
  <c r="Q356" i="2"/>
  <c r="AW362" i="2"/>
  <c r="AD350" i="2"/>
  <c r="K359" i="2"/>
  <c r="CL360" i="2"/>
  <c r="BD361" i="2"/>
  <c r="BU357" i="2"/>
  <c r="BN351" i="2"/>
  <c r="CG354" i="2"/>
  <c r="CQ360" i="2"/>
  <c r="BF362" i="2"/>
  <c r="AR355" i="2"/>
  <c r="CE359" i="2"/>
  <c r="AX361" i="2"/>
  <c r="AL360" i="2"/>
  <c r="BS351" i="2"/>
  <c r="CR356" i="2"/>
  <c r="CN360" i="2"/>
  <c r="CQ359" i="2"/>
  <c r="CD355" i="2"/>
  <c r="AQ358" i="2"/>
  <c r="BQ350" i="2"/>
  <c r="Z355" i="2"/>
  <c r="BT350" i="2"/>
  <c r="CM352" i="2"/>
  <c r="BC354" i="2"/>
  <c r="AZ353" i="2"/>
  <c r="AT359" i="2"/>
  <c r="AT358" i="2"/>
  <c r="BR350" i="2"/>
  <c r="AP356" i="2"/>
  <c r="AJ351" i="2"/>
  <c r="T351" i="2"/>
  <c r="CC360" i="2"/>
  <c r="AY352" i="2"/>
  <c r="BV361" i="2"/>
  <c r="AL355" i="2"/>
  <c r="AK360" i="2"/>
  <c r="V351" i="2"/>
  <c r="AZ350" i="2"/>
  <c r="BU360" i="2"/>
  <c r="CM356" i="2"/>
  <c r="BY355" i="2"/>
  <c r="AM355" i="2"/>
  <c r="BJ350" i="2"/>
  <c r="BA355" i="2"/>
  <c r="CH353" i="2"/>
  <c r="M357" i="2"/>
  <c r="Q354" i="2"/>
  <c r="AR358" i="2"/>
  <c r="AQ350" i="2"/>
  <c r="AV360" i="2"/>
  <c r="CF352" i="2"/>
  <c r="BT352" i="2"/>
  <c r="BO350" i="2"/>
  <c r="BS362" i="2"/>
  <c r="O354" i="2"/>
  <c r="AQ351" i="2"/>
  <c r="BP360" i="2"/>
  <c r="R361" i="2"/>
  <c r="O362" i="2"/>
  <c r="AA360" i="2"/>
  <c r="AC361" i="2"/>
  <c r="AA359" i="2"/>
  <c r="R359" i="2"/>
  <c r="AP362" i="2"/>
  <c r="AI353" i="2"/>
  <c r="BM359" i="2"/>
  <c r="AC360" i="2"/>
  <c r="V362" i="2"/>
  <c r="S360" i="2"/>
  <c r="CT353" i="2"/>
  <c r="CJ359" i="2"/>
  <c r="Z359" i="2"/>
  <c r="BQ357" i="2"/>
  <c r="AG362" i="2"/>
  <c r="AT360" i="2"/>
  <c r="BG352" i="2"/>
  <c r="T357" i="2"/>
  <c r="AS360" i="2"/>
  <c r="AO357" i="2"/>
  <c r="BB352" i="2"/>
  <c r="AU357" i="2"/>
  <c r="V357" i="2"/>
  <c r="T350" i="2"/>
  <c r="Y360" i="2"/>
  <c r="AP355" i="2"/>
  <c r="AX351" i="2"/>
  <c r="CQ362" i="2"/>
  <c r="I361" i="2"/>
  <c r="CD351" i="2"/>
  <c r="AZ356" i="2"/>
  <c r="CS351" i="2"/>
  <c r="CE361" i="2"/>
  <c r="W362" i="2"/>
  <c r="AU360" i="2"/>
  <c r="V353" i="2"/>
  <c r="AW357" i="2"/>
  <c r="M360" i="2"/>
  <c r="AC357" i="2"/>
  <c r="CO352" i="2"/>
  <c r="CM360" i="2"/>
  <c r="BW359" i="2"/>
  <c r="AU350" i="2"/>
  <c r="AG359" i="2"/>
  <c r="R354" i="2"/>
  <c r="AZ354" i="2"/>
  <c r="CD358" i="2"/>
  <c r="BK357" i="2"/>
  <c r="CP361" i="2"/>
  <c r="X361" i="2"/>
  <c r="X352" i="2"/>
  <c r="CP358" i="2"/>
  <c r="BI360" i="2"/>
  <c r="J354" i="2"/>
  <c r="U357" i="2"/>
  <c r="X360" i="2"/>
  <c r="CB351" i="2"/>
  <c r="BN362" i="2"/>
  <c r="CD353" i="2"/>
  <c r="BD353" i="2"/>
  <c r="BJ351" i="2"/>
  <c r="AJ350" i="2"/>
  <c r="BX350" i="2"/>
  <c r="BM351" i="2"/>
  <c r="AQ357" i="2"/>
  <c r="BO357" i="2"/>
  <c r="AQ354" i="2"/>
  <c r="AX354" i="2"/>
  <c r="CG352" i="2"/>
  <c r="BV353" i="2"/>
  <c r="CF353" i="2"/>
  <c r="AY361" i="2"/>
  <c r="BU354" i="2"/>
  <c r="H356" i="2"/>
  <c r="AB355" i="2"/>
  <c r="X357" i="2"/>
  <c r="BG351" i="2"/>
  <c r="AT357" i="2"/>
  <c r="AB362" i="2"/>
  <c r="CJ356" i="2"/>
  <c r="AH355" i="2"/>
  <c r="AU353" i="2"/>
  <c r="AT361" i="2"/>
  <c r="CP354" i="2"/>
  <c r="CS362" i="2"/>
  <c r="BN359" i="2"/>
  <c r="AW359" i="2"/>
  <c r="CI361" i="2"/>
  <c r="CD356" i="2"/>
  <c r="AC362" i="2"/>
  <c r="CP357" i="2"/>
  <c r="AK362" i="2"/>
  <c r="CI353" i="2"/>
  <c r="Z354" i="2"/>
  <c r="CK358" i="2"/>
  <c r="BA352" i="2"/>
  <c r="CS361" i="2"/>
  <c r="U361" i="2"/>
  <c r="BJ356" i="2"/>
  <c r="W361" i="2"/>
  <c r="AB358" i="2"/>
  <c r="AH356" i="2"/>
  <c r="AD353" i="2"/>
  <c r="AV354" i="2"/>
  <c r="CK352" i="2"/>
  <c r="CO359" i="2"/>
  <c r="AQ356" i="2"/>
  <c r="CQ358" i="2"/>
  <c r="BZ359" i="2"/>
  <c r="BH357" i="2"/>
  <c r="AX360" i="2"/>
  <c r="CJ354" i="2"/>
  <c r="BY353" i="2"/>
  <c r="J360" i="2"/>
  <c r="BF351" i="2"/>
  <c r="BI358" i="2"/>
  <c r="BN358" i="2"/>
  <c r="Q350" i="2"/>
  <c r="M358" i="2"/>
  <c r="AC351" i="2"/>
  <c r="Z351" i="2"/>
  <c r="BQ354" i="2"/>
  <c r="AL350" i="2"/>
  <c r="AC355" i="2"/>
  <c r="CT355" i="2"/>
  <c r="AA351" i="2"/>
  <c r="AF356" i="2"/>
  <c r="AK353" i="2"/>
  <c r="CK353" i="2"/>
  <c r="BH361" i="2"/>
  <c r="CG351" i="2"/>
  <c r="AO352" i="2"/>
  <c r="BR351" i="2"/>
  <c r="M352" i="2"/>
  <c r="BU352" i="2"/>
  <c r="AG353" i="2"/>
  <c r="BM352" i="2"/>
  <c r="R356" i="2"/>
  <c r="N359" i="2"/>
  <c r="CB360" i="2"/>
  <c r="CC358" i="2"/>
  <c r="CT360" i="2"/>
  <c r="CA351" i="2"/>
  <c r="CJ352" i="2"/>
  <c r="AN357" i="2"/>
  <c r="BL360" i="2"/>
  <c r="BO352" i="2"/>
  <c r="T354" i="2"/>
  <c r="W360" i="2"/>
  <c r="AG358" i="2"/>
  <c r="CF361" i="2"/>
  <c r="AX357" i="2"/>
  <c r="AE358" i="2"/>
  <c r="H359" i="2"/>
  <c r="CM357" i="2"/>
  <c r="AN351" i="2"/>
  <c r="CN351" i="2"/>
  <c r="AD362" i="2"/>
  <c r="AK351" i="2"/>
  <c r="AI350" i="2"/>
  <c r="AF350" i="2"/>
  <c r="Q352" i="2"/>
  <c r="O353" i="2"/>
  <c r="K354" i="2"/>
  <c r="K356" i="2"/>
  <c r="AT353" i="2"/>
  <c r="J352" i="2"/>
  <c r="I357" i="2"/>
  <c r="CQ351" i="2"/>
  <c r="AR353" i="2"/>
  <c r="BC361" i="2"/>
  <c r="CT362" i="2"/>
  <c r="CR355" i="2"/>
  <c r="J355" i="2"/>
  <c r="BV354" i="2"/>
  <c r="CR354" i="2"/>
  <c r="CM354" i="2"/>
  <c r="BP359" i="2"/>
  <c r="BB355" i="2"/>
  <c r="BD350" i="2"/>
  <c r="AH360" i="2"/>
  <c r="CR353" i="2"/>
  <c r="J353" i="2"/>
  <c r="BS356" i="2"/>
  <c r="CH351" i="2"/>
  <c r="CT359" i="2"/>
  <c r="Q359" i="2"/>
  <c r="M351" i="2"/>
  <c r="BK352" i="2"/>
  <c r="AP353" i="2"/>
  <c r="CF350" i="2"/>
  <c r="CK354" i="2"/>
  <c r="CL354" i="2"/>
  <c r="K361" i="2"/>
  <c r="AG361" i="2"/>
  <c r="BW360" i="2"/>
  <c r="AE357" i="2"/>
  <c r="AW355" i="2"/>
  <c r="BW358" i="2"/>
  <c r="BF356" i="2"/>
  <c r="CP353" i="2"/>
  <c r="AP361" i="2"/>
  <c r="CO362" i="2"/>
  <c r="AY356" i="2"/>
  <c r="BR352" i="2"/>
  <c r="CG355" i="2"/>
  <c r="CL361" i="2"/>
  <c r="N361" i="2"/>
  <c r="CH357" i="2"/>
  <c r="I359" i="2"/>
  <c r="AZ359" i="2"/>
  <c r="AX356" i="2"/>
  <c r="AF351" i="2"/>
  <c r="BZ353" i="2"/>
  <c r="CS356" i="2"/>
  <c r="BV356" i="2"/>
  <c r="T359" i="2"/>
  <c r="BI352" i="2"/>
  <c r="CM350" i="2"/>
  <c r="I350" i="2"/>
  <c r="H350" i="2"/>
  <c r="CN354" i="2"/>
  <c r="CH362" i="2"/>
  <c r="AO358" i="2"/>
  <c r="BR361" i="2"/>
  <c r="AL362" i="2"/>
  <c r="CN362" i="2"/>
  <c r="S361" i="2"/>
  <c r="Z358" i="2"/>
  <c r="AG350" i="2"/>
  <c r="V360" i="2"/>
  <c r="AO362" i="2"/>
  <c r="CF356" i="2"/>
  <c r="AJ356" i="2"/>
  <c r="BT360" i="2"/>
  <c r="AR356" i="2"/>
  <c r="CC352" i="2"/>
  <c r="AR362" i="2"/>
  <c r="BZ352" i="2"/>
  <c r="AW351" i="2"/>
  <c r="AO354" i="2"/>
  <c r="AU354" i="2"/>
  <c r="T355" i="2"/>
  <c r="BV352" i="2"/>
  <c r="CB358" i="2"/>
  <c r="CR350" i="2"/>
  <c r="CB352" i="2"/>
  <c r="CC353" i="2"/>
  <c r="AC354" i="2"/>
  <c r="AD355" i="2"/>
  <c r="BI359" i="2"/>
  <c r="BW353" i="2"/>
  <c r="J361" i="2"/>
  <c r="AB352" i="2"/>
  <c r="X354" i="2"/>
  <c r="AF354" i="2"/>
  <c r="BF353" i="2"/>
  <c r="AE356" i="2"/>
  <c r="AA362" i="2"/>
  <c r="CB359" i="2"/>
  <c r="AN355" i="2"/>
  <c r="X359" i="2"/>
  <c r="BJ358" i="2"/>
  <c r="BL355" i="2"/>
  <c r="CL351" i="2"/>
  <c r="AB350" i="2"/>
  <c r="CF351" i="2"/>
  <c r="G354" i="2"/>
  <c r="EZ354" i="2" s="1"/>
  <c r="AU362" i="2"/>
  <c r="CO354" i="2"/>
  <c r="BI351" i="2"/>
  <c r="AQ355" i="2"/>
  <c r="R350" i="2"/>
  <c r="AI356" i="2"/>
  <c r="BE359" i="2"/>
  <c r="AO353" i="2"/>
  <c r="CG357" i="2"/>
  <c r="AJ357" i="2"/>
  <c r="T358" i="2"/>
  <c r="BF360" i="2"/>
  <c r="G358" i="2"/>
  <c r="EZ358" i="2" s="1"/>
  <c r="L350" i="2"/>
  <c r="P355" i="2"/>
  <c r="N357" i="2"/>
  <c r="S358" i="2"/>
  <c r="AI361" i="2"/>
  <c r="BQ356" i="2"/>
  <c r="BH355" i="2"/>
  <c r="X353" i="2"/>
  <c r="BT357" i="2"/>
  <c r="BE360" i="2"/>
  <c r="CY360" i="2" s="1"/>
  <c r="BQ358" i="2"/>
  <c r="CF354" i="2"/>
  <c r="CL362" i="2"/>
  <c r="AW356" i="2"/>
  <c r="M361" i="2"/>
  <c r="V361" i="2"/>
  <c r="BC362" i="2"/>
  <c r="AI357" i="2"/>
  <c r="BL362" i="2"/>
  <c r="AW354" i="2"/>
  <c r="BW362" i="2"/>
  <c r="BJ353" i="2"/>
  <c r="AT352" i="2"/>
  <c r="BW354" i="2"/>
  <c r="CB357" i="2"/>
  <c r="Z356" i="2"/>
  <c r="BM355" i="2"/>
  <c r="CD359" i="2"/>
  <c r="L361" i="2"/>
  <c r="CF357" i="2"/>
  <c r="CH355" i="2"/>
  <c r="CI356" i="2"/>
  <c r="CH361" i="2"/>
  <c r="Q357" i="2"/>
  <c r="H357" i="2"/>
  <c r="L362" i="2"/>
  <c r="AY358" i="2"/>
  <c r="W356" i="2"/>
  <c r="X362" i="2"/>
  <c r="BG357" i="2"/>
  <c r="CJ358" i="2"/>
  <c r="AS350" i="2"/>
  <c r="BB361" i="2"/>
  <c r="CI362" i="2"/>
  <c r="R362" i="2"/>
  <c r="Q362" i="2"/>
  <c r="BF358" i="2"/>
  <c r="BU358" i="2"/>
  <c r="CO357" i="2"/>
  <c r="W353" i="2"/>
  <c r="AK361" i="2"/>
  <c r="BU356" i="2"/>
  <c r="BB356" i="2"/>
  <c r="AR351" i="2"/>
  <c r="AJ361" i="2"/>
  <c r="AY355" i="2"/>
  <c r="Y355" i="2"/>
  <c r="BX362" i="2"/>
  <c r="G361" i="2"/>
  <c r="EZ361" i="2" s="1"/>
  <c r="CR360" i="2"/>
  <c r="BG358" i="2"/>
  <c r="J350" i="2"/>
  <c r="AS351" i="2"/>
  <c r="CO351" i="2"/>
  <c r="AA352" i="2"/>
  <c r="Y352" i="2"/>
  <c r="BS354" i="2"/>
  <c r="AC359" i="2"/>
  <c r="AE360" i="2"/>
  <c r="AK350" i="2"/>
  <c r="CP360" i="2"/>
  <c r="BZ350" i="2"/>
  <c r="G350" i="2"/>
  <c r="CI351" i="2"/>
  <c r="AL361" i="2"/>
  <c r="CB353" i="2"/>
  <c r="AK355" i="2"/>
  <c r="R358" i="2"/>
  <c r="CK356" i="2"/>
  <c r="AN352" i="2"/>
  <c r="AS352" i="2"/>
  <c r="AN360" i="2"/>
  <c r="BS357" i="2"/>
  <c r="CE350" i="2"/>
  <c r="BY351" i="2"/>
  <c r="AE362" i="2"/>
  <c r="CE353" i="2"/>
  <c r="W352" i="2"/>
  <c r="BA354" i="2"/>
  <c r="U350" i="2"/>
  <c r="CL357" i="2"/>
  <c r="BG356" i="2"/>
  <c r="DA356" i="2" s="1"/>
  <c r="S355" i="2"/>
  <c r="CB355" i="2"/>
  <c r="N350" i="2"/>
  <c r="BN353" i="2"/>
  <c r="CR352" i="2"/>
  <c r="BU350" i="2"/>
  <c r="AW353" i="2"/>
  <c r="BH359" i="2"/>
  <c r="BZ361" i="2"/>
  <c r="BM354" i="2"/>
  <c r="K352" i="2"/>
  <c r="S356" i="2"/>
  <c r="P361" i="2"/>
  <c r="BI356" i="2"/>
  <c r="O352" i="2"/>
  <c r="BE357" i="2"/>
  <c r="BC358" i="2"/>
  <c r="R355" i="2"/>
  <c r="H360" i="2"/>
  <c r="CF358" i="2"/>
  <c r="CQ355" i="2"/>
  <c r="AV356" i="2"/>
  <c r="CJ360" i="2"/>
  <c r="AU352" i="2"/>
  <c r="AJ362" i="2"/>
  <c r="BS353" i="2"/>
  <c r="CA353" i="2"/>
  <c r="AM352" i="2"/>
  <c r="CR351" i="2"/>
  <c r="H355" i="2"/>
  <c r="BP357" i="2"/>
  <c r="O350" i="2"/>
  <c r="N355" i="2"/>
  <c r="L360" i="2"/>
  <c r="CJ351" i="2"/>
  <c r="CT357" i="2"/>
  <c r="AE359" i="2"/>
  <c r="CF360" i="2"/>
  <c r="CH350" i="2"/>
  <c r="BI361" i="2"/>
  <c r="AT356" i="2"/>
  <c r="BA362" i="2"/>
  <c r="U358" i="2"/>
  <c r="BY360" i="2"/>
  <c r="BK361" i="2"/>
  <c r="P354" i="2"/>
  <c r="BJ360" i="2"/>
  <c r="M350" i="2"/>
  <c r="AG355" i="2"/>
  <c r="CO358" i="2"/>
  <c r="BR357" i="2"/>
  <c r="AG352" i="2"/>
  <c r="G352" i="2"/>
  <c r="EZ352" i="2" s="1"/>
  <c r="AC358" i="2"/>
  <c r="BN360" i="2"/>
  <c r="U362" i="2"/>
  <c r="V350" i="2"/>
  <c r="AR350" i="2"/>
  <c r="BM358" i="2"/>
  <c r="BL356" i="2"/>
  <c r="CA358" i="2"/>
  <c r="J362" i="2"/>
  <c r="CG358" i="2"/>
  <c r="L359" i="2"/>
  <c r="CC359" i="2"/>
  <c r="AW358" i="2"/>
  <c r="AX362" i="2"/>
  <c r="AQ359" i="2"/>
  <c r="BX356" i="2"/>
  <c r="BZ355" i="2"/>
  <c r="CK362" i="2"/>
  <c r="CJ361" i="2"/>
  <c r="BU353" i="2"/>
  <c r="AW352" i="2"/>
  <c r="CL350" i="2"/>
  <c r="H354" i="2"/>
  <c r="BL357" i="2"/>
  <c r="AT350" i="2"/>
  <c r="Y351" i="2"/>
  <c r="BJ352" i="2"/>
  <c r="AE351" i="2"/>
  <c r="AY359" i="2"/>
  <c r="BU355" i="2"/>
  <c r="AV350" i="2"/>
  <c r="J358" i="2"/>
  <c r="AK357" i="2"/>
  <c r="BM350" i="2"/>
  <c r="G351" i="2"/>
  <c r="EZ351" i="2" s="1"/>
  <c r="BY362" i="2"/>
  <c r="M353" i="2"/>
  <c r="CS355" i="2"/>
  <c r="BD356" i="2"/>
  <c r="BW352" i="2"/>
  <c r="BG362" i="2"/>
  <c r="AE353" i="2"/>
  <c r="CK355" i="2"/>
  <c r="BV357" i="2"/>
  <c r="U354" i="2"/>
  <c r="AD351" i="2"/>
  <c r="W351" i="2"/>
  <c r="BD351" i="2"/>
  <c r="BO353" i="2"/>
  <c r="AB360" i="2"/>
  <c r="BX351" i="2"/>
  <c r="CG356" i="2"/>
  <c r="Y356" i="2"/>
  <c r="BC352" i="2"/>
  <c r="P352" i="2"/>
  <c r="AM358" i="2"/>
  <c r="BC357" i="2"/>
  <c r="AU351" i="2"/>
  <c r="Q361" i="2"/>
  <c r="G359" i="2"/>
  <c r="EZ359" i="2" s="1"/>
  <c r="BF352" i="2"/>
  <c r="BV359" i="2"/>
  <c r="AO351" i="2"/>
  <c r="BF361" i="2"/>
  <c r="AI358" i="2"/>
  <c r="AF361" i="2"/>
  <c r="AH359" i="2"/>
  <c r="BV362" i="2"/>
  <c r="CK360" i="2"/>
  <c r="CI350" i="2"/>
  <c r="O358" i="2"/>
  <c r="BU362" i="2"/>
  <c r="AF359" i="2"/>
  <c r="BU359" i="2"/>
  <c r="AE361" i="2"/>
  <c r="CC362" i="2"/>
  <c r="CT354" i="2"/>
  <c r="V356" i="2"/>
  <c r="AI351" i="2"/>
  <c r="BT358" i="2"/>
  <c r="CM359" i="2"/>
  <c r="AC350" i="2"/>
  <c r="AZ362" i="2"/>
  <c r="BZ357" i="2"/>
  <c r="Q358" i="2"/>
  <c r="BX353" i="2"/>
  <c r="AK354" i="2"/>
  <c r="BW351" i="2"/>
  <c r="AK358" i="2"/>
  <c r="CG361" i="2"/>
  <c r="Y357" i="2"/>
  <c r="I360" i="2"/>
  <c r="AP350" i="2"/>
  <c r="AZ360" i="2"/>
  <c r="CM361" i="2"/>
  <c r="CE356" i="2"/>
  <c r="CH358" i="2"/>
  <c r="AD361" i="2"/>
  <c r="AP359" i="2"/>
  <c r="AC356" i="2"/>
  <c r="BW350" i="2"/>
  <c r="BR356" i="2"/>
  <c r="BQ359" i="2"/>
  <c r="P353" i="2"/>
  <c r="AB351" i="2"/>
  <c r="AV352" i="2"/>
  <c r="AJ355" i="2"/>
  <c r="AI362" i="2"/>
  <c r="AB356" i="2"/>
  <c r="BJ354" i="2"/>
  <c r="BD352" i="2"/>
  <c r="CA361" i="2"/>
  <c r="AV357" i="2"/>
  <c r="BK354" i="2"/>
  <c r="Q351" i="2"/>
  <c r="CA360" i="2"/>
  <c r="CC361" i="2"/>
  <c r="BQ352" i="2"/>
  <c r="CE352" i="2"/>
  <c r="AS362" i="2"/>
  <c r="BW357" i="2"/>
  <c r="CP350" i="2"/>
  <c r="AO359" i="2"/>
  <c r="AR361" i="2"/>
  <c r="BG355" i="2"/>
  <c r="CE351" i="2"/>
  <c r="CN350" i="2"/>
  <c r="AO350" i="2"/>
  <c r="BY358" i="2"/>
  <c r="AH353" i="2"/>
  <c r="AO361" i="2"/>
  <c r="BR358" i="2"/>
  <c r="N356" i="2"/>
  <c r="CC354" i="2"/>
  <c r="AZ355" i="2"/>
  <c r="AD357" i="2"/>
  <c r="AB353" i="2"/>
  <c r="AT362" i="2"/>
  <c r="BE361" i="2"/>
  <c r="BN355" i="2"/>
  <c r="CE357" i="2"/>
  <c r="AJ360" i="2"/>
  <c r="AP358" i="2"/>
  <c r="BV360" i="2"/>
  <c r="G357" i="2"/>
  <c r="EZ357" i="2" s="1"/>
  <c r="CO360" i="2"/>
  <c r="BF354" i="2"/>
  <c r="CZ354" i="2" s="1"/>
  <c r="Q353" i="2"/>
  <c r="CR362" i="2"/>
  <c r="AR352" i="2"/>
  <c r="AC352" i="2"/>
  <c r="AL352" i="2"/>
  <c r="AI359" i="2"/>
  <c r="CT356" i="2"/>
  <c r="CB361" i="2"/>
  <c r="CS357" i="2"/>
  <c r="X358" i="2"/>
  <c r="AS357" i="2"/>
  <c r="L356" i="2"/>
  <c r="AP354" i="2"/>
  <c r="CR361" i="2"/>
  <c r="BA358" i="2"/>
  <c r="CO350" i="2"/>
  <c r="BO360" i="2"/>
  <c r="U355" i="2"/>
  <c r="AO356" i="2"/>
  <c r="Z362" i="2"/>
  <c r="AF362" i="2"/>
  <c r="BX361" i="2"/>
  <c r="BA361" i="2"/>
  <c r="CB354" i="2"/>
  <c r="M362" i="2"/>
  <c r="CG350" i="2"/>
  <c r="BH351" i="2"/>
  <c r="K350" i="2"/>
  <c r="AA358" i="2"/>
  <c r="BO355" i="2"/>
  <c r="CQ356" i="2"/>
  <c r="S354" i="2"/>
  <c r="BQ355" i="2"/>
  <c r="AA356" i="2"/>
  <c r="BX357" i="2"/>
  <c r="S352" i="2"/>
  <c r="N358" i="2"/>
  <c r="BQ360" i="2"/>
  <c r="AJ354" i="2"/>
  <c r="CE358" i="2"/>
  <c r="AZ351" i="2"/>
  <c r="CJ353" i="2"/>
  <c r="AZ358" i="2"/>
  <c r="BK360" i="2"/>
  <c r="CM351" i="2"/>
  <c r="CK359" i="2"/>
  <c r="U351" i="2"/>
  <c r="BT354" i="2"/>
  <c r="BZ354" i="2"/>
  <c r="BG354" i="2"/>
  <c r="CI354" i="2"/>
  <c r="L358" i="2"/>
  <c r="AF353" i="2"/>
  <c r="BM361" i="2"/>
  <c r="BM356" i="2"/>
  <c r="BA359" i="2"/>
  <c r="BY357" i="2"/>
  <c r="V352" i="2"/>
  <c r="Y353" i="2"/>
  <c r="CJ357" i="2"/>
  <c r="BZ360" i="2"/>
  <c r="AM362" i="2"/>
  <c r="BR355" i="2"/>
  <c r="CQ352" i="2"/>
  <c r="BE351" i="2"/>
  <c r="AN362" i="2"/>
  <c r="CD352" i="2"/>
  <c r="AF357" i="2"/>
  <c r="AH358" i="2"/>
  <c r="BR354" i="2"/>
  <c r="CS359" i="2"/>
  <c r="BD360" i="2"/>
  <c r="T362" i="2"/>
  <c r="M355" i="2"/>
  <c r="R352" i="2"/>
  <c r="BF359" i="2"/>
  <c r="CZ359" i="2" s="1"/>
  <c r="CB362" i="2"/>
  <c r="AF360" i="2"/>
  <c r="CT358" i="2"/>
  <c r="N353" i="2"/>
  <c r="CG362" i="2"/>
  <c r="O361" i="2"/>
  <c r="BE352" i="2"/>
  <c r="AW360" i="2"/>
  <c r="AM361" i="2"/>
  <c r="CM362" i="2"/>
  <c r="AS358" i="2"/>
  <c r="AV351" i="2"/>
  <c r="AO360" i="2"/>
  <c r="AE352" i="2"/>
  <c r="BN357" i="2"/>
  <c r="BO358" i="2"/>
  <c r="BJ362" i="2"/>
  <c r="AT354" i="2"/>
  <c r="BP350" i="2"/>
  <c r="BI354" i="2"/>
  <c r="BA357" i="2"/>
  <c r="CN359" i="2"/>
  <c r="AH352" i="2"/>
  <c r="Z352" i="2"/>
  <c r="O351" i="2"/>
  <c r="CA357" i="2"/>
  <c r="W354" i="2"/>
  <c r="BX352" i="2"/>
  <c r="Q360" i="2"/>
  <c r="G353" i="2"/>
  <c r="EZ353" i="2" s="1"/>
  <c r="O359" i="2"/>
  <c r="X355" i="2"/>
  <c r="P351" i="2"/>
  <c r="CK350" i="2"/>
  <c r="BC353" i="2"/>
  <c r="M359" i="2"/>
  <c r="AL351" i="2"/>
  <c r="CM353" i="2"/>
  <c r="CP352" i="2"/>
  <c r="AN361" i="2"/>
  <c r="R353" i="2"/>
  <c r="AI355" i="2"/>
  <c r="BH362" i="2"/>
  <c r="BY354" i="2"/>
  <c r="BM353" i="2"/>
  <c r="AO355" i="2"/>
  <c r="AF355" i="2"/>
  <c r="AM350" i="2"/>
  <c r="X350" i="2"/>
  <c r="BK351" i="2"/>
  <c r="J356" i="2"/>
  <c r="BT353" i="2"/>
  <c r="BQ361" i="2"/>
  <c r="AW361" i="2"/>
  <c r="CI358" i="2"/>
  <c r="BB350" i="2"/>
  <c r="BR353" i="2"/>
  <c r="BI350" i="2"/>
  <c r="M354" i="2"/>
  <c r="AA354" i="2"/>
  <c r="BM360" i="2"/>
  <c r="BE353" i="2"/>
  <c r="Y361" i="2"/>
  <c r="CF362" i="2"/>
  <c r="BE350" i="2"/>
  <c r="BX354" i="2"/>
  <c r="CQ350" i="2"/>
  <c r="BO361" i="2"/>
  <c r="AJ359" i="2"/>
  <c r="CF359" i="2"/>
  <c r="AY353" i="2"/>
  <c r="AR359" i="2"/>
  <c r="AN353" i="2"/>
  <c r="AY360" i="2"/>
  <c r="CD362" i="2"/>
  <c r="BC350" i="2"/>
  <c r="CK361" i="2"/>
  <c r="AP360" i="2"/>
  <c r="BZ356" i="2"/>
  <c r="CS360" i="2"/>
  <c r="CM358" i="2"/>
  <c r="T356" i="2"/>
  <c r="H358" i="2"/>
  <c r="BQ351" i="2"/>
  <c r="K362" i="2"/>
  <c r="BG361" i="2"/>
  <c r="AE354" i="2"/>
  <c r="CL356" i="2"/>
  <c r="AB357" i="2"/>
  <c r="AD358" i="2"/>
  <c r="I355" i="2"/>
  <c r="AV359" i="2"/>
  <c r="Z360" i="2"/>
  <c r="BB360" i="2"/>
  <c r="BY361" i="2"/>
  <c r="AY350" i="2"/>
  <c r="P359" i="2"/>
  <c r="J359" i="2"/>
  <c r="AF358" i="2"/>
  <c r="AK359" i="2"/>
  <c r="AG354" i="2"/>
  <c r="AM354" i="2"/>
  <c r="AP357" i="2"/>
  <c r="BH354" i="2"/>
  <c r="BW355" i="2"/>
  <c r="BP355" i="2"/>
  <c r="CE362" i="2"/>
  <c r="AX352" i="2"/>
  <c r="L352" i="2"/>
  <c r="AD356" i="2"/>
  <c r="AM353" i="2"/>
  <c r="BJ355" i="2"/>
  <c r="BQ353" i="2"/>
  <c r="AS354" i="2"/>
  <c r="AN356" i="2"/>
  <c r="CE360" i="2"/>
  <c r="W350" i="2"/>
  <c r="BB359" i="2"/>
  <c r="AQ353" i="2"/>
  <c r="AR354" i="2"/>
  <c r="BX355" i="2"/>
  <c r="BE354" i="2"/>
  <c r="CY354" i="2" s="1"/>
  <c r="AM357" i="2"/>
  <c r="CD361" i="2"/>
  <c r="CF355" i="2"/>
  <c r="P357" i="2"/>
  <c r="CJ362" i="2"/>
  <c r="CD360" i="2"/>
  <c r="CB356" i="2"/>
  <c r="AU355" i="2"/>
  <c r="AG357" i="2"/>
  <c r="CT351" i="2"/>
  <c r="I358" i="2"/>
  <c r="AG356" i="2"/>
  <c r="CT352" i="2"/>
  <c r="P356" i="2"/>
  <c r="CG360" i="2"/>
  <c r="BG360" i="2"/>
  <c r="AG360" i="2"/>
  <c r="AE350" i="2"/>
  <c r="AB359" i="2"/>
  <c r="AF352" i="2"/>
  <c r="CQ354" i="2"/>
  <c r="BG359" i="2"/>
  <c r="CI360" i="2"/>
  <c r="H351" i="2"/>
  <c r="CC350" i="2"/>
  <c r="CN361" i="2"/>
  <c r="AZ357" i="2"/>
  <c r="CP359" i="2"/>
  <c r="AU361" i="2"/>
  <c r="L351" i="2"/>
  <c r="Y362" i="2"/>
  <c r="K357" i="2"/>
  <c r="L353" i="2"/>
  <c r="CT350" i="2"/>
  <c r="BK358" i="2"/>
  <c r="P360" i="2"/>
  <c r="CA356" i="2"/>
  <c r="BK356" i="2"/>
  <c r="AU356" i="2"/>
  <c r="BN361" i="2"/>
  <c r="CQ357" i="2"/>
  <c r="BP361" i="2"/>
  <c r="CL352" i="2"/>
  <c r="BH352" i="2"/>
  <c r="BL359" i="2"/>
  <c r="CI359" i="2"/>
  <c r="BJ361" i="2"/>
  <c r="DD361" i="2" s="1"/>
  <c r="I362" i="2"/>
  <c r="CC357" i="2"/>
  <c r="BC360" i="2"/>
  <c r="BL354" i="2"/>
  <c r="AW350" i="2"/>
  <c r="BP362" i="2"/>
  <c r="CJ355" i="2"/>
  <c r="CH360" i="2"/>
  <c r="O355" i="2"/>
  <c r="S353" i="2"/>
  <c r="AR360" i="2"/>
  <c r="BT356" i="2"/>
  <c r="CS358" i="2"/>
  <c r="BK350" i="2"/>
  <c r="S351" i="2"/>
  <c r="BI355" i="2"/>
  <c r="BK362" i="2"/>
  <c r="CS353" i="2"/>
  <c r="CN352" i="2"/>
  <c r="CE354" i="2"/>
  <c r="BM357" i="2"/>
  <c r="BQ362" i="2"/>
  <c r="BH358" i="2"/>
  <c r="S350" i="2"/>
  <c r="AP351" i="2"/>
  <c r="AX355" i="2"/>
  <c r="BN356" i="2"/>
  <c r="BL351" i="2"/>
  <c r="AG351" i="2"/>
  <c r="V355" i="2"/>
  <c r="Y354" i="2"/>
  <c r="N354" i="2"/>
  <c r="K355" i="2"/>
  <c r="CD354" i="2"/>
  <c r="CH359" i="2"/>
  <c r="G356" i="2"/>
  <c r="EZ356" i="2" s="1"/>
  <c r="R360" i="2"/>
  <c r="AJ352" i="2"/>
  <c r="CA354" i="2"/>
  <c r="BH353" i="2"/>
  <c r="BJ357" i="2"/>
  <c r="CG359" i="2"/>
  <c r="CA355" i="2"/>
  <c r="T352" i="2"/>
  <c r="AP352" i="2"/>
  <c r="BP352" i="2"/>
  <c r="AM351" i="2"/>
  <c r="AN358" i="2"/>
  <c r="AN350" i="2"/>
  <c r="S359" i="2"/>
  <c r="X351" i="2"/>
  <c r="I353" i="2"/>
  <c r="AT355" i="2"/>
  <c r="BS355" i="2"/>
  <c r="CI357" i="2"/>
  <c r="BL350" i="2"/>
  <c r="BK353" i="2"/>
  <c r="AS353" i="2"/>
  <c r="CO355" i="2"/>
  <c r="I356" i="2"/>
  <c r="AV358" i="2"/>
  <c r="AU359" i="2"/>
  <c r="BB354" i="2"/>
  <c r="CV354" i="2" s="1"/>
  <c r="AV361" i="2"/>
  <c r="L357" i="2"/>
  <c r="BZ351" i="2"/>
  <c r="CD357" i="2"/>
  <c r="BK355" i="2"/>
  <c r="AS361" i="2"/>
  <c r="BE356" i="2"/>
  <c r="CY356" i="2" s="1"/>
  <c r="AV355" i="2"/>
  <c r="CA359" i="2"/>
  <c r="K351" i="2"/>
  <c r="BG353" i="2"/>
  <c r="BU351" i="2"/>
  <c r="AH354" i="2"/>
  <c r="BT359" i="2"/>
  <c r="AX353" i="2"/>
  <c r="BC359" i="2"/>
  <c r="CA350" i="2"/>
  <c r="BB351" i="2"/>
  <c r="AU358" i="2"/>
  <c r="AK352" i="2"/>
  <c r="AV353" i="2"/>
  <c r="U352" i="2"/>
  <c r="CS350" i="2"/>
  <c r="AA350" i="2"/>
  <c r="I352" i="2"/>
  <c r="CI352" i="2"/>
  <c r="CR357" i="2"/>
  <c r="BN350" i="2"/>
  <c r="AI354" i="2"/>
  <c r="J351" i="2"/>
  <c r="DB351" i="2" l="1"/>
  <c r="DA360" i="2"/>
  <c r="DB360" i="2"/>
  <c r="CZ361" i="2"/>
  <c r="DC356" i="2"/>
  <c r="CY352" i="2"/>
  <c r="CV351" i="2"/>
  <c r="DA361" i="2"/>
  <c r="CY353" i="2"/>
  <c r="DC360" i="2"/>
  <c r="CW359" i="2"/>
  <c r="CX352" i="2"/>
  <c r="CW361" i="2"/>
  <c r="DB358" i="2"/>
  <c r="DD350" i="2"/>
  <c r="CX360" i="2"/>
  <c r="CY358" i="2"/>
  <c r="DA353" i="2"/>
  <c r="CW357" i="2"/>
  <c r="C9831" i="1"/>
  <c r="E9830" i="1"/>
  <c r="DA352" i="2"/>
  <c r="CX361" i="2"/>
  <c r="CX355" i="2"/>
  <c r="DD357" i="2"/>
  <c r="CY359" i="2"/>
  <c r="DC359" i="2"/>
  <c r="CZ351" i="2"/>
  <c r="DB353" i="2"/>
  <c r="CX351" i="2"/>
  <c r="DB361" i="2"/>
  <c r="CZ360" i="2"/>
  <c r="DA359" i="2"/>
  <c r="DA358" i="2"/>
  <c r="CW353" i="2"/>
  <c r="DD360" i="2"/>
  <c r="CV361" i="2"/>
  <c r="DC358" i="2"/>
  <c r="CX353" i="2"/>
  <c r="DC350" i="2"/>
  <c r="DA362" i="2"/>
  <c r="CV355" i="2"/>
  <c r="DD356" i="2"/>
  <c r="DD359" i="2"/>
  <c r="CV362" i="2"/>
  <c r="DC355" i="2"/>
  <c r="CY350" i="2"/>
  <c r="DD362" i="2"/>
  <c r="EZ350" i="2"/>
  <c r="CW362" i="2"/>
  <c r="DC352" i="2"/>
  <c r="CX358" i="2"/>
  <c r="CW351" i="2"/>
  <c r="DB356" i="2"/>
  <c r="DC353" i="2"/>
  <c r="CX357" i="2"/>
  <c r="DB354" i="2"/>
  <c r="CV350" i="2"/>
  <c r="CX356" i="2"/>
  <c r="DA357" i="2"/>
  <c r="CX359" i="2"/>
  <c r="DC362" i="2"/>
  <c r="DB350" i="2"/>
  <c r="DD354" i="2"/>
  <c r="CZ358" i="2"/>
  <c r="DB355" i="2"/>
  <c r="CZ356" i="2"/>
  <c r="CW356" i="2"/>
  <c r="CV358" i="2"/>
  <c r="CW352" i="2"/>
  <c r="DB352" i="2"/>
  <c r="CV359" i="2"/>
  <c r="CV360" i="2"/>
  <c r="DA354" i="2"/>
  <c r="DA355" i="2"/>
  <c r="CZ352" i="2"/>
  <c r="DD353" i="2"/>
  <c r="DC351" i="2"/>
  <c r="DD358" i="2"/>
  <c r="CX362" i="2"/>
  <c r="CZ350" i="2"/>
  <c r="DA350" i="2"/>
  <c r="CW355" i="2"/>
  <c r="DC357" i="2"/>
  <c r="DD355" i="2"/>
  <c r="CZ353" i="2"/>
  <c r="CY351" i="2"/>
  <c r="CW358" i="2"/>
  <c r="CV356" i="2"/>
  <c r="DB357" i="2"/>
  <c r="CZ362" i="2"/>
  <c r="CZ357" i="2"/>
  <c r="CY355" i="2"/>
  <c r="CW360" i="2"/>
  <c r="CW350" i="2"/>
  <c r="DC354" i="2"/>
  <c r="CY361" i="2"/>
  <c r="DD352" i="2"/>
  <c r="DC361" i="2"/>
  <c r="CY357" i="2"/>
  <c r="DB359" i="2"/>
  <c r="DA351" i="2"/>
  <c r="DD351" i="2"/>
  <c r="CV352" i="2"/>
  <c r="CW354" i="2"/>
  <c r="CV357" i="2"/>
  <c r="CX354" i="2"/>
  <c r="DB362" i="2"/>
  <c r="CX350" i="2"/>
  <c r="EZ362" i="2"/>
  <c r="CZ355" i="2"/>
  <c r="CY362" i="2"/>
  <c r="C9832" i="1" l="1"/>
  <c r="E9831" i="1"/>
  <c r="C9833" i="1" l="1"/>
  <c r="E9832" i="1"/>
  <c r="C9834" i="1" l="1"/>
  <c r="E9833" i="1"/>
  <c r="C9835" i="1" l="1"/>
  <c r="E9834" i="1"/>
  <c r="C9836" i="1" l="1"/>
  <c r="E9835" i="1"/>
  <c r="C9837" i="1" l="1"/>
  <c r="E9836" i="1"/>
  <c r="C9838" i="1" l="1"/>
  <c r="E9837" i="1"/>
  <c r="C9839" i="1" l="1"/>
  <c r="E9838" i="1"/>
  <c r="C9840" i="1" l="1"/>
  <c r="E9839" i="1"/>
  <c r="C9841" i="1" l="1"/>
  <c r="E9840" i="1"/>
  <c r="C9842" i="1" l="1"/>
  <c r="E9841" i="1"/>
  <c r="C9843" i="1" l="1"/>
  <c r="E9842" i="1"/>
  <c r="C9844" i="1" l="1"/>
  <c r="E9843" i="1"/>
  <c r="C9845" i="1" l="1"/>
  <c r="E9844" i="1"/>
  <c r="C9846" i="1" l="1"/>
  <c r="E9845" i="1"/>
  <c r="C9847" i="1" l="1"/>
  <c r="E9846" i="1"/>
  <c r="C9848" i="1" l="1"/>
  <c r="E9847" i="1"/>
  <c r="C9849" i="1" l="1"/>
  <c r="E9848" i="1"/>
  <c r="C9850" i="1" l="1"/>
  <c r="E9849" i="1"/>
  <c r="C9851" i="1" l="1"/>
  <c r="E9850" i="1"/>
  <c r="C9852" i="1" l="1"/>
  <c r="E9851" i="1"/>
  <c r="C9853" i="1" l="1"/>
  <c r="E9852" i="1"/>
  <c r="C9854" i="1" l="1"/>
  <c r="E9853" i="1"/>
  <c r="C9855" i="1" l="1"/>
  <c r="E9854" i="1"/>
  <c r="C9856" i="1" l="1"/>
  <c r="E9855" i="1"/>
  <c r="C9857" i="1" l="1"/>
  <c r="E9856" i="1"/>
  <c r="E9857" i="1" l="1"/>
  <c r="C9858" i="1"/>
  <c r="CH364" i="2"/>
  <c r="AR364" i="2"/>
  <c r="BJ363" i="2"/>
  <c r="AH364" i="2"/>
  <c r="CS364" i="2"/>
  <c r="BD364" i="2"/>
  <c r="BR363" i="2"/>
  <c r="L364" i="2"/>
  <c r="G364" i="2"/>
  <c r="CB364" i="2"/>
  <c r="CN363" i="2"/>
  <c r="AW363" i="2"/>
  <c r="AZ363" i="2"/>
  <c r="AD364" i="2"/>
  <c r="BZ364" i="2"/>
  <c r="CP364" i="2"/>
  <c r="AE363" i="2"/>
  <c r="AV363" i="2"/>
  <c r="K363" i="2"/>
  <c r="BV364" i="2"/>
  <c r="P363" i="2"/>
  <c r="AX363" i="2"/>
  <c r="BY363" i="2"/>
  <c r="M364" i="2"/>
  <c r="T364" i="2"/>
  <c r="CA363" i="2"/>
  <c r="AW364" i="2"/>
  <c r="U364" i="2"/>
  <c r="S364" i="2"/>
  <c r="AA363" i="2"/>
  <c r="CJ364" i="2"/>
  <c r="N364" i="2"/>
  <c r="Q364" i="2"/>
  <c r="AJ363" i="2"/>
  <c r="BZ363" i="2"/>
  <c r="CD363" i="2"/>
  <c r="CM364" i="2"/>
  <c r="BP364" i="2"/>
  <c r="BU364" i="2"/>
  <c r="U363" i="2"/>
  <c r="AU363" i="2"/>
  <c r="I364" i="2"/>
  <c r="Z363" i="2"/>
  <c r="CR363" i="2"/>
  <c r="CS363" i="2"/>
  <c r="BG363" i="2"/>
  <c r="BO363" i="2"/>
  <c r="CT364" i="2"/>
  <c r="CN364" i="2"/>
  <c r="CK363" i="2"/>
  <c r="J363" i="2"/>
  <c r="CT363" i="2"/>
  <c r="AI363" i="2"/>
  <c r="AB364" i="2"/>
  <c r="X364" i="2"/>
  <c r="BF364" i="2"/>
  <c r="CE363" i="2"/>
  <c r="Y363" i="2"/>
  <c r="AS363" i="2"/>
  <c r="BI363" i="2"/>
  <c r="BX363" i="2"/>
  <c r="Q363" i="2"/>
  <c r="CI364" i="2"/>
  <c r="AQ364" i="2"/>
  <c r="AJ364" i="2"/>
  <c r="V363" i="2"/>
  <c r="BC363" i="2"/>
  <c r="AT363" i="2"/>
  <c r="N363" i="2"/>
  <c r="AV364" i="2"/>
  <c r="BA363" i="2"/>
  <c r="BA364" i="2"/>
  <c r="BC364" i="2"/>
  <c r="CD364" i="2"/>
  <c r="BS364" i="2"/>
  <c r="O363" i="2"/>
  <c r="Z364" i="2"/>
  <c r="BL364" i="2"/>
  <c r="AL363" i="2"/>
  <c r="BN363" i="2"/>
  <c r="AX364" i="2"/>
  <c r="AL364" i="2"/>
  <c r="L363" i="2"/>
  <c r="AQ363" i="2"/>
  <c r="BE363" i="2"/>
  <c r="AC364" i="2"/>
  <c r="G363" i="2"/>
  <c r="V364" i="2"/>
  <c r="AI364" i="2"/>
  <c r="I363" i="2"/>
  <c r="CL364" i="2"/>
  <c r="BG364" i="2"/>
  <c r="BS363" i="2"/>
  <c r="BD363" i="2"/>
  <c r="AT364" i="2"/>
  <c r="AY363" i="2"/>
  <c r="CM363" i="2"/>
  <c r="K364" i="2"/>
  <c r="CQ363" i="2"/>
  <c r="CJ363" i="2"/>
  <c r="P364" i="2"/>
  <c r="H364" i="2"/>
  <c r="CE364" i="2"/>
  <c r="AB363" i="2"/>
  <c r="BQ364" i="2"/>
  <c r="BB363" i="2"/>
  <c r="O364" i="2"/>
  <c r="AN363" i="2"/>
  <c r="AR363" i="2"/>
  <c r="AF363" i="2"/>
  <c r="BY364" i="2"/>
  <c r="AK364" i="2"/>
  <c r="CO363" i="2"/>
  <c r="BF363" i="2"/>
  <c r="CH363" i="2"/>
  <c r="BB364" i="2"/>
  <c r="W364" i="2"/>
  <c r="AG363" i="2"/>
  <c r="R364" i="2"/>
  <c r="BW364" i="2"/>
  <c r="CB363" i="2"/>
  <c r="CO364" i="2"/>
  <c r="BW363" i="2"/>
  <c r="BP363" i="2"/>
  <c r="BK363" i="2"/>
  <c r="AZ364" i="2"/>
  <c r="AD363" i="2"/>
  <c r="CF364" i="2"/>
  <c r="X363" i="2"/>
  <c r="BI364" i="2"/>
  <c r="AF364" i="2"/>
  <c r="BL363" i="2"/>
  <c r="BV363" i="2"/>
  <c r="BT363" i="2"/>
  <c r="AN364" i="2"/>
  <c r="M363" i="2"/>
  <c r="AK363" i="2"/>
  <c r="CK364" i="2"/>
  <c r="AE364" i="2"/>
  <c r="AP364" i="2"/>
  <c r="BM363" i="2"/>
  <c r="BQ363" i="2"/>
  <c r="BX364" i="2"/>
  <c r="BM364" i="2"/>
  <c r="CG363" i="2"/>
  <c r="AM363" i="2"/>
  <c r="H363" i="2"/>
  <c r="CG364" i="2"/>
  <c r="AO363" i="2"/>
  <c r="AC363" i="2"/>
  <c r="CR364" i="2"/>
  <c r="BR364" i="2"/>
  <c r="R363" i="2"/>
  <c r="BH364" i="2"/>
  <c r="BO364" i="2"/>
  <c r="AS364" i="2"/>
  <c r="CI363" i="2"/>
  <c r="AP363" i="2"/>
  <c r="CQ364" i="2"/>
  <c r="T363" i="2"/>
  <c r="AY364" i="2"/>
  <c r="AH363" i="2"/>
  <c r="J364" i="2"/>
  <c r="BK364" i="2"/>
  <c r="BE364" i="2"/>
  <c r="BT364" i="2"/>
  <c r="AO364" i="2"/>
  <c r="CC363" i="2"/>
  <c r="AG364" i="2"/>
  <c r="AA364" i="2"/>
  <c r="CF363" i="2"/>
  <c r="AM364" i="2"/>
  <c r="BH363" i="2"/>
  <c r="CL363" i="2"/>
  <c r="S363" i="2"/>
  <c r="Y364" i="2"/>
  <c r="W363" i="2"/>
  <c r="AU364" i="2"/>
  <c r="CP363" i="2"/>
  <c r="BJ364" i="2"/>
  <c r="CC364" i="2"/>
  <c r="BU363" i="2"/>
  <c r="CA364" i="2"/>
  <c r="BN364" i="2"/>
  <c r="C9859" i="1" l="1"/>
  <c r="E9858" i="1"/>
  <c r="DD364" i="2"/>
  <c r="CZ364" i="2"/>
  <c r="DC363" i="2"/>
  <c r="EZ363" i="2"/>
  <c r="CV364" i="2"/>
  <c r="DA364" i="2"/>
  <c r="CX363" i="2"/>
  <c r="DA363" i="2"/>
  <c r="CX364" i="2"/>
  <c r="DB363" i="2"/>
  <c r="CY364" i="2"/>
  <c r="CY363" i="2"/>
  <c r="CW363" i="2"/>
  <c r="DD363" i="2"/>
  <c r="DB364" i="2"/>
  <c r="DC364" i="2"/>
  <c r="CZ363" i="2"/>
  <c r="CV363" i="2"/>
  <c r="CW364" i="2"/>
  <c r="EZ364" i="2"/>
  <c r="C9860" i="1" l="1"/>
  <c r="E9859" i="1"/>
  <c r="E9860" i="1" l="1"/>
  <c r="C9861" i="1"/>
  <c r="C9862" i="1" l="1"/>
  <c r="E9861" i="1"/>
  <c r="C9863" i="1" l="1"/>
  <c r="E9862" i="1"/>
  <c r="E9863" i="1" l="1"/>
  <c r="C9864" i="1"/>
  <c r="E9864" i="1" l="1"/>
  <c r="C9865" i="1"/>
  <c r="E9865" i="1" l="1"/>
  <c r="C9866" i="1"/>
  <c r="C9867" i="1" l="1"/>
  <c r="E9866" i="1"/>
  <c r="E9867" i="1" l="1"/>
  <c r="C9868" i="1"/>
  <c r="E9868" i="1" l="1"/>
  <c r="C9869" i="1"/>
  <c r="E9869" i="1" l="1"/>
  <c r="C9870" i="1"/>
  <c r="E9870" i="1" l="1"/>
  <c r="C9871" i="1"/>
  <c r="C9872" i="1" l="1"/>
  <c r="E9871" i="1"/>
  <c r="E9872" i="1" l="1"/>
  <c r="C9873" i="1"/>
  <c r="E9873" i="1" l="1"/>
  <c r="C9874" i="1"/>
  <c r="E9874" i="1" l="1"/>
  <c r="C9875" i="1"/>
  <c r="E9875" i="1" l="1"/>
  <c r="C9876" i="1"/>
  <c r="C9877" i="1" l="1"/>
  <c r="E9876" i="1"/>
  <c r="E9877" i="1" l="1"/>
  <c r="C9878" i="1"/>
  <c r="C9879" i="1" l="1"/>
  <c r="E9878" i="1"/>
  <c r="C9880" i="1" l="1"/>
  <c r="E9879" i="1"/>
  <c r="E9880" i="1" l="1"/>
  <c r="C9881" i="1"/>
  <c r="E9881" i="1" l="1"/>
  <c r="C9882" i="1"/>
  <c r="E9882" i="1" l="1"/>
  <c r="C9883" i="1"/>
  <c r="E9883" i="1" l="1"/>
  <c r="C9884" i="1"/>
  <c r="E9884" i="1" l="1"/>
  <c r="C9885" i="1"/>
  <c r="E9885" i="1" l="1"/>
  <c r="C9886" i="1"/>
  <c r="C9887" i="1" l="1"/>
  <c r="E9886" i="1"/>
  <c r="C9888" i="1" l="1"/>
  <c r="E9887" i="1"/>
  <c r="C9889" i="1" l="1"/>
  <c r="E9888" i="1"/>
  <c r="C9890" i="1" l="1"/>
  <c r="E9889" i="1"/>
  <c r="E9890" i="1" l="1"/>
  <c r="C9891" i="1"/>
  <c r="C9892" i="1" l="1"/>
  <c r="E9891" i="1"/>
  <c r="C9893" i="1" l="1"/>
  <c r="E9892" i="1"/>
  <c r="C9894" i="1" l="1"/>
  <c r="E9893" i="1"/>
  <c r="C9895" i="1" l="1"/>
  <c r="E9894" i="1"/>
  <c r="C9896" i="1" l="1"/>
  <c r="E9895" i="1"/>
  <c r="C9897" i="1" l="1"/>
  <c r="E9896" i="1"/>
  <c r="C9898" i="1" l="1"/>
  <c r="E9897" i="1"/>
  <c r="C9899" i="1" l="1"/>
  <c r="E9898" i="1"/>
  <c r="C9900" i="1" l="1"/>
  <c r="E9899" i="1"/>
  <c r="C9901" i="1" l="1"/>
  <c r="E9900" i="1"/>
  <c r="C9902" i="1" l="1"/>
  <c r="E9901" i="1"/>
  <c r="C9903" i="1" l="1"/>
  <c r="E9902" i="1"/>
  <c r="C9904" i="1" l="1"/>
  <c r="E9903" i="1"/>
  <c r="C9905" i="1" l="1"/>
  <c r="E9904" i="1"/>
  <c r="C9906" i="1" l="1"/>
  <c r="E9905" i="1"/>
  <c r="C9907" i="1" l="1"/>
  <c r="E9906" i="1"/>
  <c r="C9908" i="1" l="1"/>
  <c r="E9907" i="1"/>
  <c r="C9909" i="1" l="1"/>
  <c r="E9908" i="1"/>
  <c r="C9910" i="1" l="1"/>
  <c r="E9909" i="1"/>
  <c r="C9911" i="1" l="1"/>
  <c r="E9910" i="1"/>
  <c r="C9912" i="1" l="1"/>
  <c r="E9911" i="1"/>
  <c r="C9913" i="1" l="1"/>
  <c r="E9912" i="1"/>
  <c r="E9913" i="1" l="1"/>
  <c r="C9914" i="1"/>
  <c r="CS366" i="2"/>
  <c r="J366" i="2"/>
  <c r="BJ366" i="2"/>
  <c r="W365" i="2"/>
  <c r="AL365" i="2"/>
  <c r="AK365" i="2"/>
  <c r="AJ365" i="2"/>
  <c r="AI365" i="2"/>
  <c r="AH365" i="2"/>
  <c r="AO365" i="2"/>
  <c r="AV365" i="2"/>
  <c r="AW366" i="2"/>
  <c r="P366" i="2"/>
  <c r="BS366" i="2"/>
  <c r="AL366" i="2"/>
  <c r="AK366" i="2"/>
  <c r="Q366" i="2"/>
  <c r="AQ366" i="2"/>
  <c r="CT366" i="2"/>
  <c r="CA365" i="2"/>
  <c r="CP365" i="2"/>
  <c r="CO365" i="2"/>
  <c r="CN365" i="2"/>
  <c r="CM365" i="2"/>
  <c r="CL365" i="2"/>
  <c r="BD365" i="2"/>
  <c r="BB366" i="2"/>
  <c r="CI365" i="2"/>
  <c r="L365" i="2"/>
  <c r="CB365" i="2"/>
  <c r="AJ366" i="2"/>
  <c r="CS365" i="2"/>
  <c r="I365" i="2"/>
  <c r="P365" i="2"/>
  <c r="BT366" i="2"/>
  <c r="AT366" i="2"/>
  <c r="AM366" i="2"/>
  <c r="CO366" i="2"/>
  <c r="BH366" i="2"/>
  <c r="BP366" i="2"/>
  <c r="K366" i="2"/>
  <c r="BF366" i="2"/>
  <c r="AU365" i="2"/>
  <c r="BJ365" i="2"/>
  <c r="BI365" i="2"/>
  <c r="BH365" i="2"/>
  <c r="BG365" i="2"/>
  <c r="BF365" i="2"/>
  <c r="BM365" i="2"/>
  <c r="BT365" i="2"/>
  <c r="BU366" i="2"/>
  <c r="AN366" i="2"/>
  <c r="CQ366" i="2"/>
  <c r="G366" i="2"/>
  <c r="AW365" i="2"/>
  <c r="CA366" i="2"/>
  <c r="Y366" i="2"/>
  <c r="CT365" i="2"/>
  <c r="CB366" i="2"/>
  <c r="BU365" i="2"/>
  <c r="BQ366" i="2"/>
  <c r="BI366" i="2"/>
  <c r="AB366" i="2"/>
  <c r="BO366" i="2"/>
  <c r="R366" i="2"/>
  <c r="AG366" i="2"/>
  <c r="O365" i="2"/>
  <c r="AD365" i="2"/>
  <c r="AC365" i="2"/>
  <c r="AB365" i="2"/>
  <c r="AA365" i="2"/>
  <c r="Z365" i="2"/>
  <c r="AG365" i="2"/>
  <c r="AN365" i="2"/>
  <c r="CR366" i="2"/>
  <c r="H366" i="2"/>
  <c r="BK366" i="2"/>
  <c r="V366" i="2"/>
  <c r="AC366" i="2"/>
  <c r="CN366" i="2"/>
  <c r="AI366" i="2"/>
  <c r="CL366" i="2"/>
  <c r="BS365" i="2"/>
  <c r="CH365" i="2"/>
  <c r="AP365" i="2"/>
  <c r="AS366" i="2"/>
  <c r="N365" i="2"/>
  <c r="J365" i="2"/>
  <c r="CC366" i="2"/>
  <c r="AH366" i="2"/>
  <c r="CG365" i="2"/>
  <c r="CF365" i="2"/>
  <c r="CE365" i="2"/>
  <c r="CD365" i="2"/>
  <c r="CK365" i="2"/>
  <c r="CR365" i="2"/>
  <c r="H365" i="2"/>
  <c r="BL366" i="2"/>
  <c r="AD366" i="2"/>
  <c r="AE366" i="2"/>
  <c r="CG366" i="2"/>
  <c r="AZ366" i="2"/>
  <c r="CM366" i="2"/>
  <c r="BN366" i="2"/>
  <c r="AP366" i="2"/>
  <c r="AM365" i="2"/>
  <c r="BB365" i="2"/>
  <c r="BA365" i="2"/>
  <c r="AZ365" i="2"/>
  <c r="AY365" i="2"/>
  <c r="AX365" i="2"/>
  <c r="BE365" i="2"/>
  <c r="BL365" i="2"/>
  <c r="BM366" i="2"/>
  <c r="AF366" i="2"/>
  <c r="CI366" i="2"/>
  <c r="BR366" i="2"/>
  <c r="BA366" i="2"/>
  <c r="T366" i="2"/>
  <c r="BG366" i="2"/>
  <c r="AO366" i="2"/>
  <c r="CQ365" i="2"/>
  <c r="G365" i="2"/>
  <c r="V365" i="2"/>
  <c r="U365" i="2"/>
  <c r="T365" i="2"/>
  <c r="S365" i="2"/>
  <c r="R365" i="2"/>
  <c r="Y365" i="2"/>
  <c r="AF365" i="2"/>
  <c r="CJ366" i="2"/>
  <c r="BZ366" i="2"/>
  <c r="BC366" i="2"/>
  <c r="CP366" i="2"/>
  <c r="U366" i="2"/>
  <c r="CF366" i="2"/>
  <c r="X366" i="2"/>
  <c r="AY366" i="2"/>
  <c r="M365" i="2"/>
  <c r="X365" i="2"/>
  <c r="O366" i="2"/>
  <c r="AA366" i="2"/>
  <c r="CD366" i="2"/>
  <c r="BK365" i="2"/>
  <c r="BZ365" i="2"/>
  <c r="BY365" i="2"/>
  <c r="BX365" i="2"/>
  <c r="BW365" i="2"/>
  <c r="BV365" i="2"/>
  <c r="CC365" i="2"/>
  <c r="CJ365" i="2"/>
  <c r="CK366" i="2"/>
  <c r="BD366" i="2"/>
  <c r="N366" i="2"/>
  <c r="W366" i="2"/>
  <c r="BY366" i="2"/>
  <c r="AR366" i="2"/>
  <c r="CE366" i="2"/>
  <c r="AX366" i="2"/>
  <c r="Z366" i="2"/>
  <c r="AE365" i="2"/>
  <c r="AT365" i="2"/>
  <c r="AS365" i="2"/>
  <c r="AR365" i="2"/>
  <c r="BE366" i="2"/>
  <c r="L366" i="2"/>
  <c r="K365" i="2"/>
  <c r="Q365" i="2"/>
  <c r="I366" i="2"/>
  <c r="AQ365" i="2"/>
  <c r="AU366" i="2"/>
  <c r="CH366" i="2"/>
  <c r="M366" i="2"/>
  <c r="BX366" i="2"/>
  <c r="S366" i="2"/>
  <c r="BV366" i="2"/>
  <c r="BC365" i="2"/>
  <c r="BR365" i="2"/>
  <c r="BQ365" i="2"/>
  <c r="BP365" i="2"/>
  <c r="BO365" i="2"/>
  <c r="BN365" i="2"/>
  <c r="AV366" i="2"/>
  <c r="BW366" i="2"/>
  <c r="DD365" i="2" l="1"/>
  <c r="E9914" i="1"/>
  <c r="C9915" i="1"/>
  <c r="DA365" i="2"/>
  <c r="DB366" i="2"/>
  <c r="CY365" i="2"/>
  <c r="CZ365" i="2"/>
  <c r="DC366" i="2"/>
  <c r="EZ366" i="2"/>
  <c r="DB365" i="2"/>
  <c r="DA366" i="2"/>
  <c r="CY366" i="2"/>
  <c r="CW366" i="2"/>
  <c r="DC365" i="2"/>
  <c r="EZ365" i="2"/>
  <c r="CV365" i="2"/>
  <c r="CV366" i="2"/>
  <c r="DD366" i="2"/>
  <c r="CZ366" i="2"/>
  <c r="CX365" i="2"/>
  <c r="CW365" i="2"/>
  <c r="CX366" i="2"/>
  <c r="C9916" i="1" l="1"/>
  <c r="E9915" i="1"/>
  <c r="C9917" i="1" l="1"/>
  <c r="E9916" i="1"/>
  <c r="E9917" i="1" l="1"/>
  <c r="C9918" i="1"/>
  <c r="E9918" i="1" l="1"/>
  <c r="C9919" i="1"/>
  <c r="E9919" i="1" l="1"/>
  <c r="C9920" i="1"/>
  <c r="C9921" i="1" l="1"/>
  <c r="E9920" i="1"/>
  <c r="C9922" i="1" l="1"/>
  <c r="E9921" i="1"/>
  <c r="C9923" i="1" l="1"/>
  <c r="E9922" i="1"/>
  <c r="E9923" i="1" l="1"/>
  <c r="C9924" i="1"/>
  <c r="C9925" i="1" l="1"/>
  <c r="E9924" i="1"/>
  <c r="E9925" i="1" l="1"/>
  <c r="C9926" i="1"/>
  <c r="C9927" i="1" l="1"/>
  <c r="E9926" i="1"/>
  <c r="C9928" i="1" l="1"/>
  <c r="E9927" i="1"/>
  <c r="E9928" i="1" l="1"/>
  <c r="C9929" i="1"/>
  <c r="C9930" i="1" l="1"/>
  <c r="E9929" i="1"/>
  <c r="C9931" i="1" l="1"/>
  <c r="E9930" i="1"/>
  <c r="E9931" i="1" l="1"/>
  <c r="C9932" i="1"/>
  <c r="C9933" i="1" l="1"/>
  <c r="E9932" i="1"/>
  <c r="C9934" i="1" l="1"/>
  <c r="E9933" i="1"/>
  <c r="C9935" i="1" l="1"/>
  <c r="E9934" i="1"/>
  <c r="E9935" i="1" l="1"/>
  <c r="C9936" i="1"/>
  <c r="E9936" i="1" l="1"/>
  <c r="C9937" i="1"/>
  <c r="C9938" i="1" l="1"/>
  <c r="E9937" i="1"/>
  <c r="C9939" i="1" l="1"/>
  <c r="E9938" i="1"/>
  <c r="C9940" i="1" l="1"/>
  <c r="E9939" i="1"/>
  <c r="C9941" i="1" l="1"/>
  <c r="E9940" i="1"/>
  <c r="E9941" i="1" l="1"/>
  <c r="C9942" i="1"/>
  <c r="E9942" i="1" l="1"/>
  <c r="C9943" i="1"/>
  <c r="C9944" i="1" l="1"/>
  <c r="E9943" i="1"/>
  <c r="C9945" i="1" l="1"/>
  <c r="E9944" i="1"/>
  <c r="C9946" i="1" l="1"/>
  <c r="E9945" i="1"/>
  <c r="E9946" i="1" l="1"/>
  <c r="C9947" i="1"/>
  <c r="E9947" i="1" l="1"/>
  <c r="C9948" i="1"/>
  <c r="C9949" i="1" l="1"/>
  <c r="E9948" i="1"/>
  <c r="C9950" i="1" l="1"/>
  <c r="E9949" i="1"/>
  <c r="C9951" i="1" l="1"/>
  <c r="E9950" i="1"/>
  <c r="C9952" i="1" l="1"/>
  <c r="E9951" i="1"/>
  <c r="C9953" i="1" l="1"/>
  <c r="E9952" i="1"/>
  <c r="C9954" i="1" l="1"/>
  <c r="E9953" i="1"/>
  <c r="C9955" i="1" l="1"/>
  <c r="E9954" i="1"/>
  <c r="E9955" i="1" l="1"/>
  <c r="C9956" i="1"/>
  <c r="C9957" i="1" l="1"/>
  <c r="E9956" i="1"/>
  <c r="C9958" i="1" l="1"/>
  <c r="E9957" i="1"/>
  <c r="C9959" i="1" l="1"/>
  <c r="E9958" i="1"/>
  <c r="C9960" i="1" l="1"/>
  <c r="E9959" i="1"/>
  <c r="C9961" i="1" l="1"/>
  <c r="E9960" i="1"/>
  <c r="C9962" i="1" l="1"/>
  <c r="E9961" i="1"/>
  <c r="C9963" i="1" l="1"/>
  <c r="E9962" i="1"/>
  <c r="C9964" i="1" l="1"/>
  <c r="E9963" i="1"/>
  <c r="C9965" i="1" l="1"/>
  <c r="E9964" i="1"/>
  <c r="C9966" i="1" l="1"/>
  <c r="E9965" i="1"/>
  <c r="C9967" i="1" l="1"/>
  <c r="E9966" i="1"/>
  <c r="C9968" i="1" l="1"/>
  <c r="E9967" i="1"/>
  <c r="C9969" i="1" l="1"/>
  <c r="E9968" i="1"/>
  <c r="E9969" i="1" l="1"/>
  <c r="C9970" i="1"/>
  <c r="C9971" i="1" l="1"/>
  <c r="E9970" i="1"/>
  <c r="C9972" i="1" l="1"/>
  <c r="E9971" i="1"/>
  <c r="C9973" i="1" l="1"/>
  <c r="E9972" i="1"/>
  <c r="C9974" i="1" l="1"/>
  <c r="E9973" i="1"/>
  <c r="C9975" i="1" l="1"/>
  <c r="E9974" i="1"/>
  <c r="C9976" i="1" l="1"/>
  <c r="E9975" i="1"/>
  <c r="C9977" i="1" l="1"/>
  <c r="E9976" i="1"/>
  <c r="C9978" i="1" l="1"/>
  <c r="E9977" i="1"/>
  <c r="C9979" i="1" l="1"/>
  <c r="E9978" i="1"/>
  <c r="C9980" i="1" l="1"/>
  <c r="E9979" i="1"/>
  <c r="C9981" i="1" l="1"/>
  <c r="E9980" i="1"/>
  <c r="C9982" i="1" l="1"/>
  <c r="E9981" i="1"/>
  <c r="C9983" i="1" l="1"/>
  <c r="E9982" i="1"/>
  <c r="C9984" i="1" l="1"/>
  <c r="E9983" i="1"/>
  <c r="C9985" i="1" l="1"/>
  <c r="E9984" i="1"/>
  <c r="C9986" i="1" l="1"/>
  <c r="E9985" i="1"/>
  <c r="C9987" i="1" l="1"/>
  <c r="E9986" i="1"/>
  <c r="C9988" i="1" l="1"/>
  <c r="E9987" i="1"/>
  <c r="C9989" i="1" l="1"/>
  <c r="E9988" i="1"/>
  <c r="C9990" i="1" l="1"/>
  <c r="E9989" i="1"/>
  <c r="C9991" i="1" l="1"/>
  <c r="E9990" i="1"/>
  <c r="C9992" i="1" l="1"/>
  <c r="E9991" i="1"/>
  <c r="C9993" i="1" l="1"/>
  <c r="E9992" i="1"/>
  <c r="C9994" i="1" l="1"/>
  <c r="E9993" i="1"/>
  <c r="C9995" i="1" l="1"/>
  <c r="E9994" i="1"/>
  <c r="C9996" i="1" l="1"/>
  <c r="E9995" i="1"/>
  <c r="C9997" i="1" l="1"/>
  <c r="E9996" i="1"/>
  <c r="E9997" i="1" l="1"/>
  <c r="C9998" i="1"/>
  <c r="CS369" i="2"/>
  <c r="CH369" i="2"/>
  <c r="BW369" i="2"/>
  <c r="BR369" i="2"/>
  <c r="CQ369" i="2"/>
  <c r="G369" i="2"/>
  <c r="EZ369" i="2" s="1"/>
  <c r="AZ369" i="2"/>
  <c r="CG369" i="2"/>
  <c r="P369" i="2"/>
  <c r="N369" i="2"/>
  <c r="BK369" i="2"/>
  <c r="BB369" i="2"/>
  <c r="CT369" i="2"/>
  <c r="AC369" i="2"/>
  <c r="AX369" i="2"/>
  <c r="BX369" i="2"/>
  <c r="AR369" i="2"/>
  <c r="U369" i="2"/>
  <c r="BA369" i="2"/>
  <c r="CJ369" i="2"/>
  <c r="J369" i="2"/>
  <c r="AB369" i="2"/>
  <c r="AG369" i="2"/>
  <c r="M369" i="2"/>
  <c r="CC369" i="2"/>
  <c r="BS369" i="2"/>
  <c r="AA369" i="2"/>
  <c r="I369" i="2"/>
  <c r="BH369" i="2"/>
  <c r="L369" i="2"/>
  <c r="CE369" i="2"/>
  <c r="AM369" i="2"/>
  <c r="CN369" i="2"/>
  <c r="BM369" i="2"/>
  <c r="K369" i="2"/>
  <c r="Q369" i="2"/>
  <c r="T369" i="2"/>
  <c r="CF369" i="2"/>
  <c r="AQ369" i="2"/>
  <c r="BO369" i="2"/>
  <c r="CA369" i="2"/>
  <c r="BZ369" i="2"/>
  <c r="BD369" i="2"/>
  <c r="AK369" i="2"/>
  <c r="BP369" i="2"/>
  <c r="CM369" i="2"/>
  <c r="S369" i="2"/>
  <c r="AY369" i="2"/>
  <c r="X369" i="2"/>
  <c r="BC369" i="2"/>
  <c r="BG369" i="2"/>
  <c r="BV369" i="2"/>
  <c r="AE369" i="2"/>
  <c r="BY369" i="2"/>
  <c r="BI369" i="2"/>
  <c r="CL369" i="2"/>
  <c r="AL369" i="2"/>
  <c r="BJ369" i="2"/>
  <c r="Y369" i="2"/>
  <c r="O369" i="2"/>
  <c r="AH369" i="2"/>
  <c r="BT369" i="2"/>
  <c r="CP369" i="2"/>
  <c r="AT369" i="2"/>
  <c r="AV369" i="2"/>
  <c r="Z369" i="2"/>
  <c r="BQ369" i="2"/>
  <c r="BF369" i="2"/>
  <c r="CK369" i="2"/>
  <c r="AO369" i="2"/>
  <c r="BU369" i="2"/>
  <c r="AU369" i="2"/>
  <c r="AP369" i="2"/>
  <c r="AN369" i="2"/>
  <c r="H369" i="2"/>
  <c r="AD369" i="2"/>
  <c r="V369" i="2"/>
  <c r="BN369" i="2"/>
  <c r="CR369" i="2"/>
  <c r="BE369" i="2"/>
  <c r="CB369" i="2"/>
  <c r="AF369" i="2"/>
  <c r="AI369" i="2"/>
  <c r="CO369" i="2"/>
  <c r="AJ369" i="2"/>
  <c r="W369" i="2"/>
  <c r="BL369" i="2"/>
  <c r="AS369" i="2"/>
  <c r="CI369" i="2"/>
  <c r="R369" i="2"/>
  <c r="CD369" i="2"/>
  <c r="AW369" i="2"/>
  <c r="CS368" i="2"/>
  <c r="R368" i="2"/>
  <c r="AF368" i="2"/>
  <c r="X367" i="2"/>
  <c r="BS367" i="2"/>
  <c r="BY367" i="2"/>
  <c r="CT367" i="2"/>
  <c r="AR367" i="2"/>
  <c r="BW367" i="2"/>
  <c r="N367" i="2"/>
  <c r="Q367" i="2"/>
  <c r="AW368" i="2"/>
  <c r="BD368" i="2"/>
  <c r="BS368" i="2"/>
  <c r="BR368" i="2"/>
  <c r="BQ368" i="2"/>
  <c r="BP368" i="2"/>
  <c r="BO368" i="2"/>
  <c r="BV368" i="2"/>
  <c r="CB367" i="2"/>
  <c r="BZ367" i="2"/>
  <c r="AM367" i="2"/>
  <c r="AS367" i="2"/>
  <c r="V367" i="2"/>
  <c r="K367" i="2"/>
  <c r="AQ367" i="2"/>
  <c r="BU367" i="2"/>
  <c r="BB367" i="2"/>
  <c r="Q368" i="2"/>
  <c r="X368" i="2"/>
  <c r="AM368" i="2"/>
  <c r="AL368" i="2"/>
  <c r="AK368" i="2"/>
  <c r="AJ368" i="2"/>
  <c r="AI368" i="2"/>
  <c r="AP368" i="2"/>
  <c r="AV367" i="2"/>
  <c r="CQ367" i="2"/>
  <c r="G367" i="2"/>
  <c r="M367" i="2"/>
  <c r="BP367" i="2"/>
  <c r="J367" i="2"/>
  <c r="BN367" i="2"/>
  <c r="AO367" i="2"/>
  <c r="BU368" i="2"/>
  <c r="CB368" i="2"/>
  <c r="CQ368" i="2"/>
  <c r="CP368" i="2"/>
  <c r="CO368" i="2"/>
  <c r="CN368" i="2"/>
  <c r="CM368" i="2"/>
  <c r="CT368" i="2"/>
  <c r="J368" i="2"/>
  <c r="P367" i="2"/>
  <c r="BK367" i="2"/>
  <c r="BQ367" i="2"/>
  <c r="BV367" i="2"/>
  <c r="AJ367" i="2"/>
  <c r="BO367" i="2"/>
  <c r="CS367" i="2"/>
  <c r="I367" i="2"/>
  <c r="AO368" i="2"/>
  <c r="AV368" i="2"/>
  <c r="BK368" i="2"/>
  <c r="BJ368" i="2"/>
  <c r="BI368" i="2"/>
  <c r="BH368" i="2"/>
  <c r="BG368" i="2"/>
  <c r="BN368" i="2"/>
  <c r="BT367" i="2"/>
  <c r="BJ367" i="2"/>
  <c r="AE367" i="2"/>
  <c r="AK367" i="2"/>
  <c r="CN367" i="2"/>
  <c r="CL367" i="2"/>
  <c r="AI367" i="2"/>
  <c r="BM367" i="2"/>
  <c r="AL367" i="2"/>
  <c r="I368" i="2"/>
  <c r="P368" i="2"/>
  <c r="AE368" i="2"/>
  <c r="AD368" i="2"/>
  <c r="AC368" i="2"/>
  <c r="AB368" i="2"/>
  <c r="AA368" i="2"/>
  <c r="AH368" i="2"/>
  <c r="AN367" i="2"/>
  <c r="CI367" i="2"/>
  <c r="CO367" i="2"/>
  <c r="L367" i="2"/>
  <c r="BH367" i="2"/>
  <c r="CM367" i="2"/>
  <c r="AP367" i="2"/>
  <c r="AG367" i="2"/>
  <c r="BM368" i="2"/>
  <c r="BT368" i="2"/>
  <c r="CI368" i="2"/>
  <c r="CH368" i="2"/>
  <c r="CG368" i="2"/>
  <c r="CF368" i="2"/>
  <c r="CE368" i="2"/>
  <c r="CL368" i="2"/>
  <c r="CR367" i="2"/>
  <c r="H367" i="2"/>
  <c r="BC367" i="2"/>
  <c r="BI367" i="2"/>
  <c r="AX367" i="2"/>
  <c r="AB367" i="2"/>
  <c r="BG367" i="2"/>
  <c r="CK367" i="2"/>
  <c r="CH367" i="2"/>
  <c r="AG368" i="2"/>
  <c r="AN368" i="2"/>
  <c r="BC368" i="2"/>
  <c r="BB368" i="2"/>
  <c r="BA368" i="2"/>
  <c r="AZ368" i="2"/>
  <c r="AY368" i="2"/>
  <c r="BF368" i="2"/>
  <c r="BL367" i="2"/>
  <c r="AT367" i="2"/>
  <c r="W367" i="2"/>
  <c r="AC367" i="2"/>
  <c r="CF367" i="2"/>
  <c r="BF367" i="2"/>
  <c r="AA367" i="2"/>
  <c r="BE367" i="2"/>
  <c r="CK368" i="2"/>
  <c r="CR368" i="2"/>
  <c r="H368" i="2"/>
  <c r="W368" i="2"/>
  <c r="V368" i="2"/>
  <c r="U368" i="2"/>
  <c r="T368" i="2"/>
  <c r="S368" i="2"/>
  <c r="Z368" i="2"/>
  <c r="AF367" i="2"/>
  <c r="CA367" i="2"/>
  <c r="CG367" i="2"/>
  <c r="S367" i="2"/>
  <c r="AZ367" i="2"/>
  <c r="CE367" i="2"/>
  <c r="R367" i="2"/>
  <c r="Y367" i="2"/>
  <c r="BE368" i="2"/>
  <c r="BL368" i="2"/>
  <c r="CA368" i="2"/>
  <c r="BZ368" i="2"/>
  <c r="BY368" i="2"/>
  <c r="BX368" i="2"/>
  <c r="BW368" i="2"/>
  <c r="CD368" i="2"/>
  <c r="CJ367" i="2"/>
  <c r="CP367" i="2"/>
  <c r="AU367" i="2"/>
  <c r="BA367" i="2"/>
  <c r="Z367" i="2"/>
  <c r="T367" i="2"/>
  <c r="AY367" i="2"/>
  <c r="CC367" i="2"/>
  <c r="BR367" i="2"/>
  <c r="Y368" i="2"/>
  <c r="AU368" i="2"/>
  <c r="AT368" i="2"/>
  <c r="AS368" i="2"/>
  <c r="AR368" i="2"/>
  <c r="AQ368" i="2"/>
  <c r="AX368" i="2"/>
  <c r="BD367" i="2"/>
  <c r="AD367" i="2"/>
  <c r="O367" i="2"/>
  <c r="U367" i="2"/>
  <c r="BX367" i="2"/>
  <c r="AH367" i="2"/>
  <c r="CD367" i="2"/>
  <c r="AW367" i="2"/>
  <c r="CC368" i="2"/>
  <c r="CJ368" i="2"/>
  <c r="G368" i="2"/>
  <c r="O368" i="2"/>
  <c r="N368" i="2"/>
  <c r="M368" i="2"/>
  <c r="L368" i="2"/>
  <c r="K368" i="2"/>
  <c r="DD369" i="2" l="1"/>
  <c r="DB369" i="2"/>
  <c r="DD367" i="2"/>
  <c r="CX369" i="2"/>
  <c r="C9999" i="1"/>
  <c r="E9998" i="1"/>
  <c r="CW369" i="2"/>
  <c r="CZ369" i="2"/>
  <c r="DA369" i="2"/>
  <c r="DC369" i="2"/>
  <c r="CY369" i="2"/>
  <c r="CV369" i="2"/>
  <c r="CX367" i="2"/>
  <c r="CY367" i="2"/>
  <c r="EZ367" i="2"/>
  <c r="CZ367" i="2"/>
  <c r="DA367" i="2"/>
  <c r="CX368" i="2"/>
  <c r="CZ368" i="2"/>
  <c r="DA368" i="2"/>
  <c r="CV367" i="2"/>
  <c r="EZ368" i="2"/>
  <c r="DB367" i="2"/>
  <c r="DB368" i="2"/>
  <c r="CV368" i="2"/>
  <c r="CW368" i="2"/>
  <c r="DC368" i="2"/>
  <c r="DC367" i="2"/>
  <c r="CY368" i="2"/>
  <c r="CW367" i="2"/>
  <c r="DD368" i="2"/>
  <c r="C10000" i="1" l="1"/>
  <c r="E9999" i="1"/>
  <c r="C10001" i="1" l="1"/>
  <c r="E10000" i="1"/>
  <c r="C10002" i="1" l="1"/>
  <c r="E10001" i="1"/>
  <c r="E10002" i="1" l="1"/>
  <c r="C10003" i="1"/>
  <c r="C10004" i="1" l="1"/>
  <c r="E10003" i="1"/>
  <c r="C10005" i="1" l="1"/>
  <c r="E10004" i="1"/>
  <c r="C10006" i="1" l="1"/>
  <c r="E10005" i="1"/>
  <c r="C10007" i="1" l="1"/>
  <c r="E10006" i="1"/>
  <c r="E10007" i="1" l="1"/>
  <c r="C10008" i="1"/>
  <c r="C10009" i="1" l="1"/>
  <c r="E10008" i="1"/>
  <c r="C10010" i="1" l="1"/>
  <c r="E10009" i="1"/>
  <c r="C10011" i="1" l="1"/>
  <c r="E10010" i="1"/>
  <c r="E10011" i="1" l="1"/>
  <c r="C10012" i="1"/>
  <c r="C10013" i="1" l="1"/>
  <c r="E10012" i="1"/>
  <c r="E10013" i="1" l="1"/>
  <c r="C10014" i="1"/>
  <c r="C10015" i="1" l="1"/>
  <c r="E10014" i="1"/>
  <c r="E10015" i="1" l="1"/>
  <c r="C10016" i="1"/>
  <c r="C10017" i="1" l="1"/>
  <c r="E10016" i="1"/>
  <c r="C10018" i="1" l="1"/>
  <c r="E10017" i="1"/>
  <c r="C10019" i="1" l="1"/>
  <c r="E10018" i="1"/>
  <c r="E10019" i="1" l="1"/>
  <c r="C10020" i="1"/>
  <c r="C10021" i="1" l="1"/>
  <c r="E10020" i="1"/>
  <c r="C10022" i="1" l="1"/>
  <c r="E10021" i="1"/>
  <c r="C10023" i="1" l="1"/>
  <c r="E10022" i="1"/>
  <c r="C10024" i="1" l="1"/>
  <c r="E10023" i="1"/>
  <c r="C10025" i="1" l="1"/>
  <c r="E10024" i="1"/>
  <c r="E10025" i="1" l="1"/>
  <c r="C10026" i="1"/>
  <c r="C10027" i="1" l="1"/>
  <c r="E10026" i="1"/>
  <c r="C10028" i="1" l="1"/>
  <c r="E10027" i="1"/>
  <c r="E10028" i="1" l="1"/>
  <c r="C10029" i="1"/>
  <c r="C10030" i="1" l="1"/>
  <c r="E10029" i="1"/>
  <c r="E10030" i="1" l="1"/>
  <c r="C10031" i="1"/>
  <c r="C10032" i="1" l="1"/>
  <c r="E10031" i="1"/>
  <c r="C10033" i="1" l="1"/>
  <c r="E10032" i="1"/>
  <c r="C10034" i="1" l="1"/>
  <c r="E10033" i="1"/>
  <c r="C10035" i="1" l="1"/>
  <c r="E10034" i="1"/>
  <c r="E10035" i="1" l="1"/>
  <c r="C10036" i="1"/>
  <c r="C10037" i="1" l="1"/>
  <c r="E10036" i="1"/>
  <c r="C10038" i="1" l="1"/>
  <c r="E10037" i="1"/>
  <c r="C10039" i="1" l="1"/>
  <c r="E10038" i="1"/>
  <c r="C10040" i="1" l="1"/>
  <c r="E10039" i="1"/>
  <c r="C10041" i="1" l="1"/>
  <c r="E10040" i="1"/>
  <c r="C10042" i="1" l="1"/>
  <c r="E10041" i="1"/>
  <c r="C10043" i="1" l="1"/>
  <c r="E10042" i="1"/>
  <c r="C10044" i="1" l="1"/>
  <c r="E10043" i="1"/>
  <c r="C10045" i="1" l="1"/>
  <c r="E10044" i="1"/>
  <c r="C10046" i="1" l="1"/>
  <c r="E10045" i="1"/>
  <c r="C10047" i="1" l="1"/>
  <c r="E10046" i="1"/>
  <c r="C10048" i="1" l="1"/>
  <c r="E10047" i="1"/>
  <c r="C10049" i="1" l="1"/>
  <c r="E10048" i="1"/>
  <c r="C10050" i="1" l="1"/>
  <c r="E10049" i="1"/>
  <c r="C10051" i="1" l="1"/>
  <c r="E10050" i="1"/>
  <c r="C10052" i="1" l="1"/>
  <c r="E10051" i="1"/>
  <c r="E10052" i="1" l="1"/>
  <c r="C10053" i="1"/>
  <c r="E10053" i="1" l="1"/>
  <c r="C10054" i="1"/>
  <c r="C10055" i="1" l="1"/>
  <c r="E10054" i="1"/>
  <c r="C10056" i="1" l="1"/>
  <c r="E10055" i="1"/>
  <c r="C10057" i="1" l="1"/>
  <c r="E10056" i="1"/>
  <c r="C10058" i="1" l="1"/>
  <c r="E10057" i="1"/>
  <c r="E10058" i="1" l="1"/>
  <c r="C10059" i="1"/>
  <c r="E10059" i="1" l="1"/>
  <c r="C10060" i="1"/>
  <c r="C10061" i="1" l="1"/>
  <c r="E10060" i="1"/>
  <c r="C10062" i="1" l="1"/>
  <c r="E10061" i="1"/>
  <c r="C10063" i="1" l="1"/>
  <c r="E10062" i="1"/>
  <c r="E10063" i="1" l="1"/>
  <c r="C10064" i="1"/>
  <c r="E10064" i="1" l="1"/>
  <c r="C10065" i="1"/>
  <c r="E10065" i="1" l="1"/>
  <c r="C10066" i="1"/>
  <c r="E10066" i="1" l="1"/>
  <c r="C10067" i="1"/>
  <c r="C10068" i="1" l="1"/>
  <c r="E10067" i="1"/>
  <c r="E10068" i="1" l="1"/>
  <c r="C10069" i="1"/>
  <c r="E10069" i="1" l="1"/>
  <c r="C10070" i="1"/>
  <c r="E10070" i="1" l="1"/>
  <c r="C10071" i="1"/>
  <c r="C10072" i="1" l="1"/>
  <c r="E10071" i="1"/>
  <c r="E10072" i="1" l="1"/>
  <c r="C10073" i="1"/>
  <c r="E10073" i="1" l="1"/>
  <c r="C10074" i="1"/>
  <c r="E10074" i="1" l="1"/>
  <c r="C10075" i="1"/>
  <c r="C10076" i="1" l="1"/>
  <c r="E10075" i="1"/>
  <c r="E10076" i="1" l="1"/>
  <c r="C10077" i="1"/>
  <c r="E10077" i="1" l="1"/>
  <c r="C10078" i="1"/>
  <c r="E10078" i="1" l="1"/>
  <c r="C10079" i="1"/>
  <c r="E10079" i="1" l="1"/>
  <c r="C10080" i="1"/>
  <c r="C10081" i="1" l="1"/>
  <c r="E10080" i="1"/>
  <c r="E10081" i="1" l="1"/>
  <c r="C10082" i="1"/>
  <c r="C10083" i="1" l="1"/>
  <c r="E10082" i="1"/>
  <c r="C10084" i="1" l="1"/>
  <c r="E10083" i="1"/>
  <c r="C10085" i="1" l="1"/>
  <c r="E10084" i="1"/>
  <c r="C10086" i="1" l="1"/>
  <c r="E10085" i="1"/>
  <c r="C10087" i="1" l="1"/>
  <c r="E10086" i="1"/>
  <c r="C10088" i="1" l="1"/>
  <c r="E10087" i="1"/>
  <c r="C10089" i="1" l="1"/>
  <c r="E10088" i="1"/>
  <c r="C10090" i="1" l="1"/>
  <c r="E10089" i="1"/>
  <c r="C10091" i="1" l="1"/>
  <c r="E10090" i="1"/>
  <c r="E10091" i="1" l="1"/>
  <c r="C10092" i="1"/>
  <c r="C10093" i="1" l="1"/>
  <c r="E10092" i="1"/>
  <c r="E10093" i="1" l="1"/>
  <c r="C10094" i="1"/>
  <c r="E10094" i="1" l="1"/>
  <c r="C10095" i="1"/>
  <c r="E10095" i="1" l="1"/>
  <c r="C10096" i="1"/>
  <c r="E10096" i="1" l="1"/>
  <c r="C10097" i="1"/>
  <c r="C10098" i="1" l="1"/>
  <c r="E10097" i="1"/>
  <c r="C10099" i="1" l="1"/>
  <c r="E10098" i="1"/>
  <c r="C10100" i="1" l="1"/>
  <c r="E10099" i="1"/>
  <c r="E10100" i="1" l="1"/>
  <c r="C10101" i="1"/>
  <c r="C10102" i="1" l="1"/>
  <c r="E10101" i="1"/>
  <c r="C10103" i="1" l="1"/>
  <c r="E10102" i="1"/>
  <c r="C10104" i="1" l="1"/>
  <c r="E10103" i="1"/>
  <c r="C10105" i="1" l="1"/>
  <c r="E10104" i="1"/>
  <c r="C10106" i="1" l="1"/>
  <c r="E10105" i="1"/>
  <c r="E10106" i="1" l="1"/>
  <c r="C10107" i="1"/>
  <c r="C10108" i="1" l="1"/>
  <c r="E10107" i="1"/>
  <c r="C10109" i="1" l="1"/>
  <c r="E10108" i="1"/>
  <c r="E10109" i="1" l="1"/>
  <c r="C10110" i="1"/>
  <c r="C10111" i="1" l="1"/>
  <c r="E10110" i="1"/>
  <c r="C10112" i="1" l="1"/>
  <c r="E10111" i="1"/>
  <c r="C10113" i="1" l="1"/>
  <c r="E10112" i="1"/>
  <c r="C10114" i="1" l="1"/>
  <c r="E10113" i="1"/>
  <c r="C10115" i="1" l="1"/>
  <c r="E10114" i="1"/>
  <c r="C10116" i="1" l="1"/>
  <c r="E10115" i="1"/>
  <c r="C10117" i="1" l="1"/>
  <c r="E10116" i="1"/>
  <c r="E10117" i="1" l="1"/>
  <c r="C10118" i="1"/>
  <c r="C10119" i="1" l="1"/>
  <c r="E10118" i="1"/>
  <c r="C10120" i="1" l="1"/>
  <c r="E10119" i="1"/>
  <c r="C10121" i="1" l="1"/>
  <c r="E10120" i="1"/>
  <c r="C10122" i="1" l="1"/>
  <c r="E10121" i="1"/>
  <c r="C10123" i="1" l="1"/>
  <c r="E10122" i="1"/>
  <c r="C10124" i="1" l="1"/>
  <c r="E10123" i="1"/>
  <c r="C10125" i="1" l="1"/>
  <c r="E10124" i="1"/>
  <c r="C10126" i="1" l="1"/>
  <c r="E10125" i="1"/>
  <c r="C10127" i="1" l="1"/>
  <c r="E10126" i="1"/>
  <c r="C10128" i="1" l="1"/>
  <c r="E10127" i="1"/>
  <c r="C10129" i="1" l="1"/>
  <c r="E10128" i="1"/>
  <c r="E10129" i="1" l="1"/>
  <c r="C10130" i="1"/>
  <c r="C10131" i="1" l="1"/>
  <c r="E10130" i="1"/>
  <c r="C10132" i="1" l="1"/>
  <c r="E10131" i="1"/>
  <c r="C10133" i="1" l="1"/>
  <c r="E10132" i="1"/>
  <c r="C10134" i="1" l="1"/>
  <c r="E10133" i="1"/>
  <c r="C10135" i="1" l="1"/>
  <c r="E10134" i="1"/>
  <c r="C10136" i="1" l="1"/>
  <c r="E10135" i="1"/>
  <c r="C10137" i="1" l="1"/>
  <c r="E10136" i="1"/>
  <c r="E10137" i="1" l="1"/>
  <c r="C10138" i="1"/>
  <c r="C10139" i="1" l="1"/>
  <c r="E10138" i="1"/>
  <c r="C10140" i="1" l="1"/>
  <c r="E10139" i="1"/>
  <c r="C10141" i="1" l="1"/>
  <c r="E10140" i="1"/>
  <c r="C10142" i="1" l="1"/>
  <c r="E10141" i="1"/>
  <c r="C10143" i="1" l="1"/>
  <c r="E10142" i="1"/>
  <c r="E10143" i="1" l="1"/>
  <c r="C10144" i="1"/>
  <c r="C10145" i="1" l="1"/>
  <c r="E10144" i="1"/>
  <c r="C10146" i="1" l="1"/>
  <c r="E10145" i="1"/>
  <c r="C10147" i="1" l="1"/>
  <c r="E10146" i="1"/>
  <c r="E10147" i="1" l="1"/>
  <c r="C10148" i="1"/>
  <c r="C10149" i="1" l="1"/>
  <c r="E10148" i="1"/>
  <c r="C10150" i="1" l="1"/>
  <c r="E10149" i="1"/>
  <c r="C10151" i="1" l="1"/>
  <c r="E10150" i="1"/>
  <c r="C10152" i="1" l="1"/>
  <c r="E10151" i="1"/>
  <c r="C10153" i="1" l="1"/>
  <c r="E10152" i="1"/>
  <c r="C10154" i="1" l="1"/>
  <c r="E10153" i="1"/>
  <c r="C10155" i="1" l="1"/>
  <c r="E10154" i="1"/>
  <c r="C10156" i="1" l="1"/>
  <c r="E10155" i="1"/>
  <c r="C10157" i="1" l="1"/>
  <c r="E10156" i="1"/>
  <c r="C10158" i="1" l="1"/>
  <c r="E10157" i="1"/>
  <c r="C10159" i="1" l="1"/>
  <c r="E10158" i="1"/>
  <c r="C10160" i="1" l="1"/>
  <c r="E10159" i="1"/>
  <c r="C10161" i="1" l="1"/>
  <c r="E10160" i="1"/>
  <c r="C10162" i="1" l="1"/>
  <c r="E10161" i="1"/>
  <c r="C10163" i="1" l="1"/>
  <c r="E10162" i="1"/>
  <c r="C10164" i="1" l="1"/>
  <c r="E10163" i="1"/>
  <c r="C10165" i="1" l="1"/>
  <c r="E10164" i="1"/>
  <c r="E10165" i="1" l="1"/>
  <c r="C10166" i="1"/>
  <c r="C10167" i="1" l="1"/>
  <c r="E10166" i="1"/>
  <c r="C10168" i="1" l="1"/>
  <c r="E10167" i="1"/>
  <c r="C10169" i="1" l="1"/>
  <c r="E10168" i="1"/>
  <c r="E10169" i="1" l="1"/>
  <c r="C10170" i="1"/>
  <c r="C10171" i="1" l="1"/>
  <c r="E10170" i="1"/>
  <c r="C10172" i="1" l="1"/>
  <c r="E10171" i="1"/>
  <c r="C10173" i="1" l="1"/>
  <c r="E10172" i="1"/>
  <c r="C10174" i="1" l="1"/>
  <c r="E10173" i="1"/>
  <c r="C10175" i="1" l="1"/>
  <c r="E10174" i="1"/>
  <c r="E10175" i="1" l="1"/>
  <c r="C10176" i="1"/>
  <c r="E10176" i="1" l="1"/>
  <c r="C10177" i="1"/>
  <c r="E10177" i="1" l="1"/>
  <c r="C10178" i="1"/>
  <c r="E10178" i="1" l="1"/>
  <c r="C10179" i="1"/>
  <c r="E10179" i="1" l="1"/>
  <c r="C10180" i="1"/>
  <c r="E10180" i="1" l="1"/>
  <c r="C10181" i="1"/>
  <c r="E10181" i="1" l="1"/>
  <c r="C10182" i="1"/>
  <c r="E10182" i="1" l="1"/>
  <c r="C10183" i="1"/>
  <c r="E10183" i="1" l="1"/>
  <c r="C10184" i="1"/>
  <c r="E10184" i="1" l="1"/>
  <c r="C10185" i="1"/>
  <c r="E10185" i="1" l="1"/>
  <c r="C10186" i="1"/>
  <c r="E10186" i="1" l="1"/>
  <c r="C10187" i="1"/>
  <c r="E10187" i="1" l="1"/>
  <c r="C10188" i="1"/>
  <c r="E10188" i="1" l="1"/>
  <c r="C10189" i="1"/>
  <c r="E10189" i="1" l="1"/>
  <c r="C10190" i="1"/>
  <c r="E10190" i="1" l="1"/>
  <c r="C10191" i="1"/>
  <c r="C10192" i="1" l="1"/>
  <c r="E10191" i="1"/>
  <c r="C10193" i="1" l="1"/>
  <c r="E10192" i="1"/>
  <c r="E10193" i="1" l="1"/>
  <c r="C10194" i="1"/>
  <c r="E10194" i="1" l="1"/>
  <c r="C10195" i="1"/>
  <c r="C10196" i="1" l="1"/>
  <c r="E10195" i="1"/>
  <c r="C10197" i="1" l="1"/>
  <c r="E10196" i="1"/>
  <c r="C10198" i="1" l="1"/>
  <c r="E10197" i="1"/>
  <c r="C10199" i="1" l="1"/>
  <c r="E10198" i="1"/>
  <c r="C10200" i="1" l="1"/>
  <c r="E10199" i="1"/>
  <c r="C10201" i="1" l="1"/>
  <c r="E10200" i="1"/>
  <c r="C10202" i="1" l="1"/>
  <c r="E10201" i="1"/>
  <c r="C10203" i="1" l="1"/>
  <c r="E10202" i="1"/>
  <c r="C10204" i="1" l="1"/>
  <c r="E10203" i="1"/>
  <c r="E10204" i="1" l="1"/>
  <c r="C10205" i="1"/>
  <c r="C10206" i="1" l="1"/>
  <c r="E10205" i="1"/>
  <c r="C10207" i="1" l="1"/>
  <c r="E10206" i="1"/>
  <c r="C10208" i="1" l="1"/>
  <c r="E10207" i="1"/>
  <c r="E10208" i="1" l="1"/>
  <c r="C10209" i="1"/>
  <c r="E10209" i="1" l="1"/>
  <c r="C10210" i="1"/>
  <c r="C10211" i="1" l="1"/>
  <c r="E10210" i="1"/>
  <c r="C10212" i="1" l="1"/>
  <c r="E10211" i="1"/>
  <c r="C10213" i="1" l="1"/>
  <c r="E10212" i="1"/>
  <c r="C10214" i="1" l="1"/>
  <c r="E10213" i="1"/>
  <c r="C10215" i="1" l="1"/>
  <c r="E10214" i="1"/>
  <c r="C10216" i="1" l="1"/>
  <c r="E10215" i="1"/>
  <c r="C10217" i="1" l="1"/>
  <c r="E10216" i="1"/>
  <c r="C10218" i="1" l="1"/>
  <c r="E10217" i="1"/>
  <c r="C10219" i="1" l="1"/>
  <c r="E10218" i="1"/>
  <c r="C10220" i="1" l="1"/>
  <c r="E10219" i="1"/>
  <c r="C10221" i="1" l="1"/>
  <c r="E10220" i="1"/>
  <c r="E10221" i="1" l="1"/>
  <c r="C10222" i="1"/>
  <c r="C10223" i="1" l="1"/>
  <c r="E10222" i="1"/>
  <c r="C10224" i="1" l="1"/>
  <c r="E10223" i="1"/>
  <c r="C10225" i="1" l="1"/>
  <c r="E10224" i="1"/>
  <c r="C10226" i="1" l="1"/>
  <c r="E10225" i="1"/>
  <c r="C10227" i="1" l="1"/>
  <c r="E10226" i="1"/>
  <c r="C10228" i="1" l="1"/>
  <c r="E10227" i="1"/>
  <c r="C10229" i="1" l="1"/>
  <c r="E10228" i="1"/>
  <c r="C10230" i="1" l="1"/>
  <c r="E10229" i="1"/>
  <c r="C10231" i="1" l="1"/>
  <c r="E10230" i="1"/>
  <c r="C10232" i="1" l="1"/>
  <c r="E10231" i="1"/>
  <c r="C10233" i="1" l="1"/>
  <c r="E10232" i="1"/>
  <c r="C10234" i="1" l="1"/>
  <c r="E10233" i="1"/>
  <c r="C10235" i="1" l="1"/>
  <c r="E10234" i="1"/>
  <c r="C10236" i="1" l="1"/>
  <c r="E10235" i="1"/>
  <c r="C10237" i="1" l="1"/>
  <c r="E10236" i="1"/>
  <c r="C10238" i="1" l="1"/>
  <c r="E10237" i="1"/>
  <c r="C10239" i="1" l="1"/>
  <c r="E10238" i="1"/>
  <c r="C10240" i="1" l="1"/>
  <c r="E10239" i="1"/>
  <c r="C10241" i="1" l="1"/>
  <c r="E10240" i="1"/>
  <c r="E10241" i="1" l="1"/>
  <c r="C10242" i="1"/>
  <c r="C10243" i="1" l="1"/>
  <c r="E10242" i="1"/>
  <c r="C10244" i="1" l="1"/>
  <c r="E10243" i="1"/>
  <c r="C10245" i="1" l="1"/>
  <c r="E10244" i="1"/>
  <c r="C10246" i="1" l="1"/>
  <c r="E10245" i="1"/>
  <c r="C10247" i="1" l="1"/>
  <c r="E10246" i="1"/>
  <c r="C10248" i="1" l="1"/>
  <c r="E10247" i="1"/>
  <c r="C10249" i="1" l="1"/>
  <c r="E10248" i="1"/>
  <c r="E10249" i="1" l="1"/>
  <c r="C10250" i="1"/>
  <c r="C10251" i="1" l="1"/>
  <c r="E10250" i="1"/>
  <c r="C10252" i="1" l="1"/>
  <c r="E10251" i="1"/>
  <c r="C10253" i="1" l="1"/>
  <c r="E10252" i="1"/>
  <c r="C10254" i="1" l="1"/>
  <c r="E10253" i="1"/>
  <c r="C10255" i="1" l="1"/>
  <c r="E10254" i="1"/>
  <c r="E10255" i="1" l="1"/>
  <c r="C10256" i="1"/>
  <c r="C10257" i="1" l="1"/>
  <c r="E10256" i="1"/>
  <c r="C10258" i="1" l="1"/>
  <c r="E10257" i="1"/>
  <c r="E10258" i="1" l="1"/>
  <c r="C10259" i="1"/>
  <c r="E10259" i="1" l="1"/>
  <c r="C10260" i="1"/>
  <c r="E10260" i="1" l="1"/>
  <c r="C10261" i="1"/>
  <c r="C10262" i="1" l="1"/>
  <c r="E10261" i="1"/>
  <c r="C10263" i="1" l="1"/>
  <c r="E10262" i="1"/>
  <c r="C10264" i="1" l="1"/>
  <c r="E10263" i="1"/>
  <c r="C10265" i="1" l="1"/>
  <c r="E10264" i="1"/>
  <c r="C10266" i="1" l="1"/>
  <c r="E10265" i="1"/>
  <c r="C10267" i="1" l="1"/>
  <c r="E10266" i="1"/>
  <c r="C10268" i="1" l="1"/>
  <c r="E10267" i="1"/>
  <c r="C10269" i="1" l="1"/>
  <c r="E10268" i="1"/>
  <c r="C10270" i="1" l="1"/>
  <c r="E10269" i="1"/>
  <c r="C10271" i="1" l="1"/>
  <c r="E10270" i="1"/>
  <c r="C10272" i="1" l="1"/>
  <c r="E10271" i="1"/>
  <c r="C10273" i="1" l="1"/>
  <c r="E10272" i="1"/>
  <c r="C10274" i="1" l="1"/>
  <c r="E10273" i="1"/>
  <c r="C10275" i="1" l="1"/>
  <c r="E10274" i="1"/>
  <c r="C10276" i="1" l="1"/>
  <c r="E10275" i="1"/>
  <c r="C10277" i="1" l="1"/>
  <c r="E10276" i="1"/>
  <c r="E10277" i="1" l="1"/>
  <c r="C10278" i="1"/>
  <c r="C10279" i="1" l="1"/>
  <c r="E10278" i="1"/>
  <c r="C10280" i="1" l="1"/>
  <c r="E10279" i="1"/>
  <c r="C10281" i="1" l="1"/>
  <c r="E10280" i="1"/>
  <c r="E10281" i="1" l="1"/>
  <c r="C10282" i="1"/>
  <c r="C10283" i="1" l="1"/>
  <c r="E10282" i="1"/>
  <c r="E10283" i="1" l="1"/>
  <c r="C10284" i="1"/>
  <c r="C10285" i="1" l="1"/>
  <c r="E10284" i="1"/>
  <c r="E10285" i="1" l="1"/>
  <c r="C10286" i="1"/>
  <c r="C10287" i="1" l="1"/>
  <c r="E10286" i="1"/>
  <c r="E10287" i="1" l="1"/>
  <c r="C10288" i="1"/>
  <c r="E10288" i="1" l="1"/>
  <c r="C10289" i="1"/>
  <c r="E10289" i="1" l="1"/>
  <c r="C10290" i="1"/>
  <c r="E10290" i="1" l="1"/>
  <c r="C10291" i="1"/>
  <c r="E10291" i="1" l="1"/>
  <c r="C10292" i="1"/>
  <c r="E10292" i="1" l="1"/>
  <c r="C10293" i="1"/>
  <c r="E10293" i="1" l="1"/>
  <c r="C10294" i="1"/>
  <c r="E10294" i="1" l="1"/>
  <c r="C10295" i="1"/>
  <c r="E10295" i="1" l="1"/>
  <c r="C10296" i="1"/>
  <c r="E10296" i="1" l="1"/>
  <c r="C10297" i="1"/>
  <c r="E10297" i="1" l="1"/>
  <c r="C10298" i="1"/>
  <c r="E10298" i="1" l="1"/>
  <c r="C10299" i="1"/>
  <c r="E10299" i="1" l="1"/>
  <c r="C10300" i="1"/>
  <c r="E10300" i="1" l="1"/>
  <c r="C10301" i="1"/>
  <c r="E10301" i="1" l="1"/>
  <c r="C10302" i="1"/>
  <c r="E10302" i="1" l="1"/>
  <c r="C10303" i="1"/>
  <c r="C10304" i="1" l="1"/>
  <c r="E10303" i="1"/>
  <c r="C10305" i="1" l="1"/>
  <c r="E10304" i="1"/>
  <c r="E10305" i="1" l="1"/>
  <c r="C10306" i="1"/>
  <c r="C10307" i="1" l="1"/>
  <c r="E10306" i="1"/>
  <c r="C10308" i="1" l="1"/>
  <c r="E10307" i="1"/>
  <c r="C10309" i="1" l="1"/>
  <c r="E10308" i="1"/>
  <c r="C10310" i="1" l="1"/>
  <c r="E10309" i="1"/>
  <c r="C10311" i="1" l="1"/>
  <c r="E10310" i="1"/>
  <c r="C10312" i="1" l="1"/>
  <c r="E10311" i="1"/>
  <c r="E10312" i="1" l="1"/>
  <c r="C10313" i="1"/>
  <c r="C10314" i="1" l="1"/>
  <c r="E10313" i="1"/>
  <c r="E10314" i="1" l="1"/>
  <c r="C10315" i="1"/>
  <c r="C10316" i="1" l="1"/>
  <c r="E10315" i="1"/>
  <c r="C10317" i="1" l="1"/>
  <c r="E10316" i="1"/>
  <c r="C10318" i="1" l="1"/>
  <c r="E10317" i="1"/>
  <c r="E10318" i="1" l="1"/>
  <c r="C10319" i="1"/>
  <c r="E10319" i="1" l="1"/>
  <c r="C10320" i="1"/>
  <c r="C10321" i="1" l="1"/>
  <c r="E10320" i="1"/>
  <c r="C10322" i="1" l="1"/>
  <c r="E10321" i="1"/>
  <c r="C10323" i="1" l="1"/>
  <c r="E10322" i="1"/>
  <c r="C10324" i="1" l="1"/>
  <c r="E10323" i="1"/>
  <c r="C10325" i="1" l="1"/>
  <c r="E10324" i="1"/>
  <c r="C10326" i="1" l="1"/>
  <c r="E10325" i="1"/>
  <c r="C10327" i="1" l="1"/>
  <c r="E10326" i="1"/>
  <c r="C10328" i="1" l="1"/>
  <c r="E10327" i="1"/>
  <c r="C10329" i="1" l="1"/>
  <c r="E10328" i="1"/>
  <c r="C10330" i="1" l="1"/>
  <c r="E10329" i="1"/>
  <c r="C10331" i="1" l="1"/>
  <c r="E10330" i="1"/>
  <c r="C10332" i="1" l="1"/>
  <c r="E10331" i="1"/>
  <c r="E10332" i="1" l="1"/>
  <c r="C10333" i="1"/>
  <c r="E10333" i="1" l="1"/>
  <c r="C10334" i="1"/>
  <c r="E10334" i="1" l="1"/>
  <c r="C10335" i="1"/>
  <c r="C10336" i="1" l="1"/>
  <c r="E10335" i="1"/>
  <c r="C10337" i="1" l="1"/>
  <c r="E10336" i="1"/>
  <c r="C10338" i="1" l="1"/>
  <c r="E10337" i="1"/>
  <c r="C10339" i="1" l="1"/>
  <c r="E10338" i="1"/>
  <c r="E10339" i="1" l="1"/>
  <c r="C10340" i="1"/>
  <c r="C10341" i="1" l="1"/>
  <c r="E10340" i="1"/>
  <c r="E10341" i="1" l="1"/>
  <c r="C10342" i="1"/>
  <c r="C10343" i="1" l="1"/>
  <c r="E10342" i="1"/>
  <c r="C10344" i="1" l="1"/>
  <c r="E10343" i="1"/>
  <c r="C10345" i="1" l="1"/>
  <c r="E10344" i="1"/>
  <c r="C10346" i="1" l="1"/>
  <c r="E10345" i="1"/>
  <c r="C10347" i="1" l="1"/>
  <c r="E10346" i="1"/>
  <c r="C10348" i="1" l="1"/>
  <c r="E10347" i="1"/>
  <c r="C10349" i="1" l="1"/>
  <c r="E10348" i="1"/>
  <c r="C10350" i="1" l="1"/>
  <c r="E10349" i="1"/>
  <c r="E10350" i="1" l="1"/>
  <c r="C10351" i="1"/>
  <c r="C10352" i="1" l="1"/>
  <c r="E10351" i="1"/>
  <c r="C10353" i="1" l="1"/>
  <c r="E10352" i="1"/>
  <c r="C10354" i="1" l="1"/>
  <c r="E10353" i="1"/>
  <c r="C10355" i="1" l="1"/>
  <c r="E10354" i="1"/>
  <c r="C10356" i="1" l="1"/>
  <c r="E10355" i="1"/>
  <c r="C10357" i="1" l="1"/>
  <c r="E10356" i="1"/>
  <c r="C10358" i="1" l="1"/>
  <c r="E10357" i="1"/>
  <c r="C10359" i="1" l="1"/>
  <c r="E10358" i="1"/>
  <c r="C10360" i="1" l="1"/>
  <c r="E10359" i="1"/>
  <c r="C10361" i="1" l="1"/>
  <c r="E10360" i="1"/>
  <c r="E10361" i="1" l="1"/>
  <c r="C10362" i="1"/>
  <c r="E10362" i="1" l="1"/>
  <c r="C10363" i="1"/>
  <c r="C10364" i="1" l="1"/>
  <c r="E10363" i="1"/>
  <c r="C10365" i="1" l="1"/>
  <c r="E10364" i="1"/>
  <c r="C10366" i="1" l="1"/>
  <c r="E10365" i="1"/>
  <c r="C10367" i="1" l="1"/>
  <c r="E10366" i="1"/>
  <c r="C10368" i="1" l="1"/>
  <c r="E10367" i="1"/>
  <c r="E10368" i="1" l="1"/>
  <c r="C10369" i="1"/>
  <c r="C10370" i="1" l="1"/>
  <c r="E10369" i="1"/>
  <c r="E10370" i="1" l="1"/>
  <c r="C10371" i="1"/>
  <c r="C10372" i="1" l="1"/>
  <c r="E10371" i="1"/>
  <c r="E10372" i="1" l="1"/>
  <c r="C10373" i="1"/>
  <c r="C10374" i="1" l="1"/>
  <c r="E10373" i="1"/>
  <c r="C10375" i="1" l="1"/>
  <c r="E10374" i="1"/>
  <c r="C10376" i="1" l="1"/>
  <c r="E10375" i="1"/>
  <c r="C10377" i="1" l="1"/>
  <c r="E10376" i="1"/>
  <c r="C10378" i="1" l="1"/>
  <c r="E10377" i="1"/>
  <c r="C10379" i="1" l="1"/>
  <c r="E10378" i="1"/>
  <c r="C10380" i="1" l="1"/>
  <c r="E10379" i="1"/>
  <c r="C10381" i="1" l="1"/>
  <c r="E10380" i="1"/>
  <c r="C10382" i="1" l="1"/>
  <c r="E10381" i="1"/>
  <c r="C10383" i="1" l="1"/>
  <c r="E10382" i="1"/>
  <c r="C10384" i="1" l="1"/>
  <c r="E10383" i="1"/>
  <c r="C10385" i="1" l="1"/>
  <c r="E10384" i="1"/>
  <c r="C10386" i="1" l="1"/>
  <c r="E10385" i="1"/>
  <c r="C10387" i="1" l="1"/>
  <c r="E10386" i="1"/>
  <c r="C10388" i="1" l="1"/>
  <c r="E10387" i="1"/>
  <c r="E10388" i="1" l="1"/>
  <c r="C10389" i="1"/>
  <c r="E10389" i="1" l="1"/>
  <c r="C10390" i="1"/>
  <c r="C10391" i="1" l="1"/>
  <c r="E10390" i="1"/>
  <c r="C10392" i="1" l="1"/>
  <c r="E10391" i="1"/>
  <c r="C10393" i="1" l="1"/>
  <c r="E10392" i="1"/>
  <c r="E10393" i="1" l="1"/>
  <c r="C10394" i="1"/>
  <c r="C10395" i="1" l="1"/>
  <c r="E10394" i="1"/>
  <c r="C10396" i="1" l="1"/>
  <c r="E10395" i="1"/>
  <c r="C10397" i="1" l="1"/>
  <c r="E10396" i="1"/>
  <c r="C10398" i="1" l="1"/>
  <c r="E10397" i="1"/>
  <c r="C10399" i="1" l="1"/>
  <c r="E10398" i="1"/>
  <c r="E10399" i="1" l="1"/>
  <c r="C10400" i="1"/>
  <c r="E10400" i="1" l="1"/>
  <c r="C10401" i="1"/>
  <c r="E10401" i="1" l="1"/>
  <c r="C10402" i="1"/>
  <c r="E10402" i="1" l="1"/>
  <c r="C10403" i="1"/>
  <c r="E10403" i="1" l="1"/>
  <c r="C10404" i="1"/>
  <c r="E10404" i="1" l="1"/>
  <c r="C10405" i="1"/>
  <c r="E10405" i="1" l="1"/>
  <c r="C10406" i="1"/>
  <c r="E10406" i="1" l="1"/>
  <c r="C10407" i="1"/>
  <c r="E10407" i="1" l="1"/>
  <c r="C10408" i="1"/>
  <c r="E10408" i="1" l="1"/>
  <c r="C10409" i="1"/>
  <c r="E10409" i="1" l="1"/>
  <c r="C10410" i="1"/>
  <c r="E10410" i="1" l="1"/>
  <c r="C10411" i="1"/>
  <c r="E10411" i="1" l="1"/>
  <c r="C10412" i="1"/>
  <c r="E10412" i="1" l="1"/>
  <c r="C10413" i="1"/>
  <c r="E10413" i="1" l="1"/>
  <c r="C10414" i="1"/>
  <c r="E10414" i="1" l="1"/>
  <c r="C10415" i="1"/>
  <c r="C10416" i="1" l="1"/>
  <c r="E10415" i="1"/>
  <c r="E10416" i="1" l="1"/>
  <c r="C10417" i="1"/>
  <c r="E10417" i="1" l="1"/>
  <c r="C10418" i="1"/>
  <c r="C10419" i="1" l="1"/>
  <c r="E10418" i="1"/>
  <c r="E10419" i="1" l="1"/>
  <c r="C10420" i="1"/>
  <c r="C10421" i="1" l="1"/>
  <c r="E10420" i="1"/>
  <c r="C10422" i="1" l="1"/>
  <c r="E10421" i="1"/>
  <c r="C10423" i="1" l="1"/>
  <c r="E10422" i="1"/>
  <c r="E10423" i="1" l="1"/>
  <c r="C10424" i="1"/>
  <c r="E10424" i="1" l="1"/>
  <c r="C10425" i="1"/>
  <c r="C10426" i="1" l="1"/>
  <c r="E10425" i="1"/>
  <c r="E10426" i="1" l="1"/>
  <c r="C10427" i="1"/>
  <c r="C10428" i="1" l="1"/>
  <c r="E10427" i="1"/>
  <c r="C10429" i="1" l="1"/>
  <c r="E10428" i="1"/>
  <c r="C10430" i="1" l="1"/>
  <c r="E10429" i="1"/>
  <c r="E10430" i="1" l="1"/>
  <c r="C10431" i="1"/>
  <c r="E10431" i="1" l="1"/>
  <c r="C10432" i="1"/>
  <c r="C10433" i="1" l="1"/>
  <c r="E10432" i="1"/>
  <c r="C10434" i="1" l="1"/>
  <c r="E10433" i="1"/>
  <c r="C10435" i="1" l="1"/>
  <c r="E10434" i="1"/>
  <c r="C10436" i="1" l="1"/>
  <c r="E10435" i="1"/>
  <c r="C10437" i="1" l="1"/>
  <c r="E10436" i="1"/>
  <c r="C10438" i="1" l="1"/>
  <c r="E10437" i="1"/>
  <c r="C10439" i="1" l="1"/>
  <c r="E10438" i="1"/>
  <c r="C10440" i="1" l="1"/>
  <c r="E10439" i="1"/>
  <c r="C10441" i="1" l="1"/>
  <c r="E10440" i="1"/>
  <c r="C10442" i="1" l="1"/>
  <c r="E10441" i="1"/>
  <c r="C10443" i="1" l="1"/>
  <c r="E10442" i="1"/>
  <c r="C10444" i="1" l="1"/>
  <c r="E10443" i="1"/>
  <c r="C10445" i="1" l="1"/>
  <c r="E10444" i="1"/>
  <c r="E10445" i="1" l="1"/>
  <c r="C10446" i="1"/>
  <c r="C10447" i="1" l="1"/>
  <c r="E10446" i="1"/>
  <c r="C10448" i="1" l="1"/>
  <c r="E10447" i="1"/>
  <c r="C10449" i="1" l="1"/>
  <c r="E10448" i="1"/>
  <c r="C10450" i="1" l="1"/>
  <c r="E10449" i="1"/>
  <c r="C10451" i="1" l="1"/>
  <c r="E10450" i="1"/>
  <c r="C10452" i="1" l="1"/>
  <c r="E10451" i="1"/>
  <c r="E10452" i="1" l="1"/>
  <c r="C10453" i="1"/>
  <c r="C10454" i="1" l="1"/>
  <c r="E10453" i="1"/>
  <c r="C10455" i="1" l="1"/>
  <c r="E10454" i="1"/>
  <c r="C10456" i="1" l="1"/>
  <c r="E10455" i="1"/>
  <c r="C10457" i="1" l="1"/>
  <c r="E10456" i="1"/>
  <c r="C10458" i="1" l="1"/>
  <c r="E10457" i="1"/>
  <c r="C10459" i="1" l="1"/>
  <c r="E10458" i="1"/>
  <c r="C10460" i="1" l="1"/>
  <c r="E10459" i="1"/>
  <c r="C10461" i="1" l="1"/>
  <c r="E10460" i="1"/>
  <c r="C10462" i="1" l="1"/>
  <c r="E10461" i="1"/>
  <c r="C10463" i="1" l="1"/>
  <c r="E10462" i="1"/>
  <c r="C10464" i="1" l="1"/>
  <c r="E10463" i="1"/>
  <c r="C10465" i="1" l="1"/>
  <c r="E10464" i="1"/>
  <c r="C10466" i="1" l="1"/>
  <c r="E10465" i="1"/>
  <c r="C10467" i="1" l="1"/>
  <c r="E10466" i="1"/>
  <c r="C10468" i="1" l="1"/>
  <c r="E10467" i="1"/>
  <c r="C10469" i="1" l="1"/>
  <c r="E10468" i="1"/>
  <c r="C10470" i="1" l="1"/>
  <c r="E10469" i="1"/>
  <c r="C10471" i="1" l="1"/>
  <c r="E10470" i="1"/>
  <c r="C10472" i="1" l="1"/>
  <c r="E10471" i="1"/>
  <c r="C10473" i="1" l="1"/>
  <c r="E10473" i="1" s="1"/>
  <c r="E10472" i="1"/>
  <c r="AS430" i="2" l="1"/>
  <c r="AS425" i="2"/>
  <c r="H431" i="2"/>
  <c r="BP425" i="2"/>
  <c r="BD423" i="2"/>
  <c r="M428" i="2"/>
  <c r="AR426" i="2"/>
  <c r="BV425" i="2"/>
  <c r="BR423" i="2"/>
  <c r="BD424" i="2"/>
  <c r="BI423" i="2"/>
  <c r="CA424" i="2"/>
  <c r="CG429" i="2"/>
  <c r="AY425" i="2"/>
  <c r="BD431" i="2"/>
  <c r="AQ426" i="2"/>
  <c r="BV426" i="2"/>
  <c r="Y425" i="2"/>
  <c r="V428" i="2"/>
  <c r="BI424" i="2"/>
  <c r="N423" i="2"/>
  <c r="K430" i="2"/>
  <c r="BD427" i="2"/>
  <c r="T425" i="2"/>
  <c r="R430" i="2"/>
  <c r="CS428" i="2"/>
  <c r="AB428" i="2"/>
  <c r="BK428" i="2"/>
  <c r="BP430" i="2"/>
  <c r="CH432" i="2"/>
  <c r="BK432" i="2"/>
  <c r="K427" i="2"/>
  <c r="CI423" i="2"/>
  <c r="AJ432" i="2"/>
  <c r="BC424" i="2"/>
  <c r="AO423" i="2"/>
  <c r="BV424" i="2"/>
  <c r="AK426" i="2"/>
  <c r="W430" i="2"/>
  <c r="AD431" i="2"/>
  <c r="X426" i="2"/>
  <c r="AJ429" i="2"/>
  <c r="CS432" i="2"/>
  <c r="AX429" i="2"/>
  <c r="BH428" i="2"/>
  <c r="J423" i="2"/>
  <c r="CC425" i="2"/>
  <c r="CK427" i="2"/>
  <c r="AK429" i="2"/>
  <c r="O429" i="2"/>
  <c r="AD428" i="2"/>
  <c r="CL428" i="2"/>
  <c r="BO429" i="2"/>
  <c r="AX426" i="2"/>
  <c r="BW424" i="2"/>
  <c r="AV426" i="2"/>
  <c r="AE426" i="2"/>
  <c r="BG431" i="2"/>
  <c r="AY431" i="2"/>
  <c r="CM431" i="2"/>
  <c r="AR423" i="2"/>
  <c r="CD425" i="2"/>
  <c r="BE423" i="2"/>
  <c r="CN425" i="2"/>
  <c r="AD426" i="2"/>
  <c r="AE423" i="2"/>
  <c r="BV423" i="2"/>
  <c r="CK425" i="2"/>
  <c r="AJ427" i="2"/>
  <c r="H424" i="2"/>
  <c r="AL431" i="2"/>
  <c r="CM430" i="2"/>
  <c r="Z427" i="2"/>
  <c r="R429" i="2"/>
  <c r="AS427" i="2"/>
  <c r="CF426" i="2"/>
  <c r="AU424" i="2"/>
  <c r="CF430" i="2"/>
  <c r="Y432" i="2"/>
  <c r="CP427" i="2"/>
  <c r="CO429" i="2"/>
  <c r="BU431" i="2"/>
  <c r="BD429" i="2"/>
  <c r="AH424" i="2"/>
  <c r="BM429" i="2"/>
  <c r="Z429" i="2"/>
  <c r="AD430" i="2"/>
  <c r="BZ423" i="2"/>
  <c r="AZ425" i="2"/>
  <c r="BQ429" i="2"/>
  <c r="BH426" i="2"/>
  <c r="BS426" i="2"/>
  <c r="BC428" i="2"/>
  <c r="M425" i="2"/>
  <c r="BS430" i="2"/>
  <c r="AX425" i="2"/>
  <c r="AK428" i="2"/>
  <c r="X423" i="2"/>
  <c r="AO427" i="2"/>
  <c r="CF424" i="2"/>
  <c r="CL423" i="2"/>
  <c r="AP424" i="2"/>
  <c r="AN425" i="2"/>
  <c r="L431" i="2"/>
  <c r="AU431" i="2"/>
  <c r="CO424" i="2"/>
  <c r="BU427" i="2"/>
  <c r="BQ424" i="2"/>
  <c r="Y428" i="2"/>
  <c r="X431" i="2"/>
  <c r="CE428" i="2"/>
  <c r="BA430" i="2"/>
  <c r="BN424" i="2"/>
  <c r="T427" i="2"/>
  <c r="AV430" i="2"/>
  <c r="CN429" i="2"/>
  <c r="K428" i="2"/>
  <c r="CI430" i="2"/>
  <c r="M429" i="2"/>
  <c r="Z430" i="2"/>
  <c r="AZ424" i="2"/>
  <c r="AW424" i="2"/>
  <c r="BQ426" i="2"/>
  <c r="J431" i="2"/>
  <c r="AK430" i="2"/>
  <c r="CL424" i="2"/>
  <c r="AU426" i="2"/>
  <c r="U426" i="2"/>
  <c r="CT423" i="2"/>
  <c r="BR426" i="2"/>
  <c r="BQ425" i="2"/>
  <c r="S431" i="2"/>
  <c r="BK430" i="2"/>
  <c r="CG431" i="2"/>
  <c r="BZ431" i="2"/>
  <c r="BH430" i="2"/>
  <c r="CO432" i="2"/>
  <c r="CT426" i="2"/>
  <c r="CF427" i="2"/>
  <c r="L428" i="2"/>
  <c r="AG429" i="2"/>
  <c r="H427" i="2"/>
  <c r="AR427" i="2"/>
  <c r="AW429" i="2"/>
  <c r="AH430" i="2"/>
  <c r="AL425" i="2"/>
  <c r="AJ424" i="2"/>
  <c r="BK429" i="2"/>
  <c r="N431" i="2"/>
  <c r="BJ426" i="2"/>
  <c r="BT428" i="2"/>
  <c r="H432" i="2"/>
  <c r="AR424" i="2"/>
  <c r="BF431" i="2"/>
  <c r="AD429" i="2"/>
  <c r="BY428" i="2"/>
  <c r="N424" i="2"/>
  <c r="V432" i="2"/>
  <c r="CP430" i="2"/>
  <c r="AU423" i="2"/>
  <c r="BA429" i="2"/>
  <c r="BY426" i="2"/>
  <c r="AH431" i="2"/>
  <c r="AM427" i="2"/>
  <c r="AH426" i="2"/>
  <c r="I430" i="2"/>
  <c r="AK427" i="2"/>
  <c r="BZ432" i="2"/>
  <c r="Q427" i="2"/>
  <c r="AW425" i="2"/>
  <c r="U432" i="2"/>
  <c r="CM432" i="2"/>
  <c r="AM425" i="2"/>
  <c r="BU432" i="2"/>
  <c r="BS425" i="2"/>
  <c r="CI425" i="2"/>
  <c r="AI429" i="2"/>
  <c r="T432" i="2"/>
  <c r="AK424" i="2"/>
  <c r="AS429" i="2"/>
  <c r="BT426" i="2"/>
  <c r="AV429" i="2"/>
  <c r="BX432" i="2"/>
  <c r="U429" i="2"/>
  <c r="AF429" i="2"/>
  <c r="AI427" i="2"/>
  <c r="BY423" i="2"/>
  <c r="AC431" i="2"/>
  <c r="AZ428" i="2"/>
  <c r="AR430" i="2"/>
  <c r="BJ431" i="2"/>
  <c r="BE432" i="2"/>
  <c r="BX426" i="2"/>
  <c r="AP430" i="2"/>
  <c r="BQ430" i="2"/>
  <c r="G431" i="2"/>
  <c r="EZ431" i="2" s="1"/>
  <c r="AC423" i="2"/>
  <c r="BQ428" i="2"/>
  <c r="BY429" i="2"/>
  <c r="N432" i="2"/>
  <c r="AU429" i="2"/>
  <c r="J426" i="2"/>
  <c r="Z428" i="2"/>
  <c r="BY430" i="2"/>
  <c r="AC428" i="2"/>
  <c r="AE429" i="2"/>
  <c r="CI424" i="2"/>
  <c r="BU426" i="2"/>
  <c r="CK429" i="2"/>
  <c r="S423" i="2"/>
  <c r="CB423" i="2"/>
  <c r="AG428" i="2"/>
  <c r="BM423" i="2"/>
  <c r="BO428" i="2"/>
  <c r="CC423" i="2"/>
  <c r="AW430" i="2"/>
  <c r="BW429" i="2"/>
  <c r="S425" i="2"/>
  <c r="BC426" i="2"/>
  <c r="BA428" i="2"/>
  <c r="I432" i="2"/>
  <c r="N430" i="2"/>
  <c r="CG432" i="2"/>
  <c r="AY429" i="2"/>
  <c r="AN427" i="2"/>
  <c r="CR426" i="2"/>
  <c r="O427" i="2"/>
  <c r="BS432" i="2"/>
  <c r="BJ424" i="2"/>
  <c r="AU428" i="2"/>
  <c r="AJ431" i="2"/>
  <c r="X427" i="2"/>
  <c r="P423" i="2"/>
  <c r="AV423" i="2"/>
  <c r="CJ427" i="2"/>
  <c r="CH424" i="2"/>
  <c r="BR429" i="2"/>
  <c r="CR428" i="2"/>
  <c r="BI426" i="2"/>
  <c r="CF428" i="2"/>
  <c r="CC430" i="2"/>
  <c r="BH425" i="2"/>
  <c r="AT432" i="2"/>
  <c r="CE426" i="2"/>
  <c r="L429" i="2"/>
  <c r="CH428" i="2"/>
  <c r="CM424" i="2"/>
  <c r="CJ428" i="2"/>
  <c r="P426" i="2"/>
  <c r="CI429" i="2"/>
  <c r="CR424" i="2"/>
  <c r="BW428" i="2"/>
  <c r="BF429" i="2"/>
  <c r="CZ429" i="2" s="1"/>
  <c r="AT427" i="2"/>
  <c r="AX427" i="2"/>
  <c r="H429" i="2"/>
  <c r="AS431" i="2"/>
  <c r="AQ424" i="2"/>
  <c r="AJ423" i="2"/>
  <c r="BI425" i="2"/>
  <c r="J427" i="2"/>
  <c r="BQ431" i="2"/>
  <c r="CB428" i="2"/>
  <c r="AE428" i="2"/>
  <c r="BP423" i="2"/>
  <c r="I428" i="2"/>
  <c r="BC431" i="2"/>
  <c r="CH423" i="2"/>
  <c r="AA432" i="2"/>
  <c r="R432" i="2"/>
  <c r="AG430" i="2"/>
  <c r="AN428" i="2"/>
  <c r="BR428" i="2"/>
  <c r="CA427" i="2"/>
  <c r="AW423" i="2"/>
  <c r="BL423" i="2"/>
  <c r="O430" i="2"/>
  <c r="AO428" i="2"/>
  <c r="AJ425" i="2"/>
  <c r="AJ428" i="2"/>
  <c r="R428" i="2"/>
  <c r="BO426" i="2"/>
  <c r="CH431" i="2"/>
  <c r="AQ430" i="2"/>
  <c r="BH431" i="2"/>
  <c r="DB431" i="2" s="1"/>
  <c r="BB428" i="2"/>
  <c r="BS423" i="2"/>
  <c r="BH423" i="2"/>
  <c r="Z431" i="2"/>
  <c r="AD425" i="2"/>
  <c r="AF431" i="2"/>
  <c r="AY424" i="2"/>
  <c r="AB427" i="2"/>
  <c r="BO425" i="2"/>
  <c r="CL429" i="2"/>
  <c r="O428" i="2"/>
  <c r="Q428" i="2"/>
  <c r="BR430" i="2"/>
  <c r="BH432" i="2"/>
  <c r="CB429" i="2"/>
  <c r="BX425" i="2"/>
  <c r="BS429" i="2"/>
  <c r="CS430" i="2"/>
  <c r="AC432" i="2"/>
  <c r="BO431" i="2"/>
  <c r="L423" i="2"/>
  <c r="BZ425" i="2"/>
  <c r="I431" i="2"/>
  <c r="BG426" i="2"/>
  <c r="AJ426" i="2"/>
  <c r="AF426" i="2"/>
  <c r="BK425" i="2"/>
  <c r="CD427" i="2"/>
  <c r="AN431" i="2"/>
  <c r="CT429" i="2"/>
  <c r="BI432" i="2"/>
  <c r="BV431" i="2"/>
  <c r="BA423" i="2"/>
  <c r="AA428" i="2"/>
  <c r="Q425" i="2"/>
  <c r="CR427" i="2"/>
  <c r="T431" i="2"/>
  <c r="CE429" i="2"/>
  <c r="CR425" i="2"/>
  <c r="AO431" i="2"/>
  <c r="BW432" i="2"/>
  <c r="N425" i="2"/>
  <c r="CC429" i="2"/>
  <c r="AG431" i="2"/>
  <c r="AY430" i="2"/>
  <c r="CK430" i="2"/>
  <c r="BN425" i="2"/>
  <c r="AX428" i="2"/>
  <c r="G426" i="2"/>
  <c r="EZ426" i="2" s="1"/>
  <c r="AH425" i="2"/>
  <c r="AV432" i="2"/>
  <c r="BB430" i="2"/>
  <c r="AU430" i="2"/>
  <c r="AW432" i="2"/>
  <c r="AA427" i="2"/>
  <c r="R423" i="2"/>
  <c r="CF425" i="2"/>
  <c r="Q423" i="2"/>
  <c r="CK431" i="2"/>
  <c r="N429" i="2"/>
  <c r="S426" i="2"/>
  <c r="Q430" i="2"/>
  <c r="CO426" i="2"/>
  <c r="AS424" i="2"/>
  <c r="O426" i="2"/>
  <c r="AM428" i="2"/>
  <c r="J432" i="2"/>
  <c r="BL431" i="2"/>
  <c r="T424" i="2"/>
  <c r="J425" i="2"/>
  <c r="AL432" i="2"/>
  <c r="CA430" i="2"/>
  <c r="CS426" i="2"/>
  <c r="Q424" i="2"/>
  <c r="CB432" i="2"/>
  <c r="I427" i="2"/>
  <c r="BX424" i="2"/>
  <c r="BV427" i="2"/>
  <c r="CP429" i="2"/>
  <c r="CS427" i="2"/>
  <c r="BM425" i="2"/>
  <c r="AN423" i="2"/>
  <c r="BZ427" i="2"/>
  <c r="AG432" i="2"/>
  <c r="CN427" i="2"/>
  <c r="CA432" i="2"/>
  <c r="CO427" i="2"/>
  <c r="BW427" i="2"/>
  <c r="CT428" i="2"/>
  <c r="CR430" i="2"/>
  <c r="O424" i="2"/>
  <c r="AY427" i="2"/>
  <c r="R424" i="2"/>
  <c r="BB424" i="2"/>
  <c r="W426" i="2"/>
  <c r="AQ423" i="2"/>
  <c r="AQ429" i="2"/>
  <c r="AL426" i="2"/>
  <c r="AT425" i="2"/>
  <c r="BA426" i="2"/>
  <c r="CG428" i="2"/>
  <c r="G429" i="2"/>
  <c r="EZ429" i="2" s="1"/>
  <c r="K431" i="2"/>
  <c r="AI430" i="2"/>
  <c r="BA431" i="2"/>
  <c r="V423" i="2"/>
  <c r="BP432" i="2"/>
  <c r="CB430" i="2"/>
  <c r="AH427" i="2"/>
  <c r="AC430" i="2"/>
  <c r="N428" i="2"/>
  <c r="AA423" i="2"/>
  <c r="L430" i="2"/>
  <c r="AN430" i="2"/>
  <c r="AK432" i="2"/>
  <c r="Q429" i="2"/>
  <c r="AC424" i="2"/>
  <c r="BH427" i="2"/>
  <c r="BF425" i="2"/>
  <c r="BZ424" i="2"/>
  <c r="AB424" i="2"/>
  <c r="CL430" i="2"/>
  <c r="BR424" i="2"/>
  <c r="AP432" i="2"/>
  <c r="BU428" i="2"/>
  <c r="BF426" i="2"/>
  <c r="CD423" i="2"/>
  <c r="AI423" i="2"/>
  <c r="K426" i="2"/>
  <c r="AH423" i="2"/>
  <c r="CR429" i="2"/>
  <c r="BT423" i="2"/>
  <c r="BN428" i="2"/>
  <c r="V429" i="2"/>
  <c r="W432" i="2"/>
  <c r="X432" i="2"/>
  <c r="AI425" i="2"/>
  <c r="J430" i="2"/>
  <c r="AP426" i="2"/>
  <c r="U431" i="2"/>
  <c r="BV429" i="2"/>
  <c r="S430" i="2"/>
  <c r="CT424" i="2"/>
  <c r="G432" i="2"/>
  <c r="EZ432" i="2" s="1"/>
  <c r="AT431" i="2"/>
  <c r="N427" i="2"/>
  <c r="AP427" i="2"/>
  <c r="BR425" i="2"/>
  <c r="CS425" i="2"/>
  <c r="BT427" i="2"/>
  <c r="CK424" i="2"/>
  <c r="AB423" i="2"/>
  <c r="CJ432" i="2"/>
  <c r="AT430" i="2"/>
  <c r="BN423" i="2"/>
  <c r="AM429" i="2"/>
  <c r="BX427" i="2"/>
  <c r="AY426" i="2"/>
  <c r="R425" i="2"/>
  <c r="BU425" i="2"/>
  <c r="BY427" i="2"/>
  <c r="AV428" i="2"/>
  <c r="R427" i="2"/>
  <c r="CG426" i="2"/>
  <c r="CL426" i="2"/>
  <c r="BE424" i="2"/>
  <c r="BC430" i="2"/>
  <c r="AR432" i="2"/>
  <c r="AS432" i="2"/>
  <c r="AL430" i="2"/>
  <c r="CT431" i="2"/>
  <c r="CQ426" i="2"/>
  <c r="BK431" i="2"/>
  <c r="CG427" i="2"/>
  <c r="AB431" i="2"/>
  <c r="BD432" i="2"/>
  <c r="AX423" i="2"/>
  <c r="AZ426" i="2"/>
  <c r="N426" i="2"/>
  <c r="AV425" i="2"/>
  <c r="BI431" i="2"/>
  <c r="CO423" i="2"/>
  <c r="BN427" i="2"/>
  <c r="BJ430" i="2"/>
  <c r="CJ429" i="2"/>
  <c r="CN426" i="2"/>
  <c r="CP431" i="2"/>
  <c r="I429" i="2"/>
  <c r="Y429" i="2"/>
  <c r="AR429" i="2"/>
  <c r="BY431" i="2"/>
  <c r="CP432" i="2"/>
  <c r="G427" i="2"/>
  <c r="EZ427" i="2" s="1"/>
  <c r="CQ431" i="2"/>
  <c r="CA423" i="2"/>
  <c r="P431" i="2"/>
  <c r="CO425" i="2"/>
  <c r="CE430" i="2"/>
  <c r="BY425" i="2"/>
  <c r="BF428" i="2"/>
  <c r="CZ428" i="2" s="1"/>
  <c r="CQ428" i="2"/>
  <c r="CC424" i="2"/>
  <c r="AY428" i="2"/>
  <c r="BS428" i="2"/>
  <c r="CP423" i="2"/>
  <c r="Y431" i="2"/>
  <c r="CI426" i="2"/>
  <c r="AY432" i="2"/>
  <c r="BT431" i="2"/>
  <c r="BP431" i="2"/>
  <c r="CC426" i="2"/>
  <c r="AA424" i="2"/>
  <c r="I426" i="2"/>
  <c r="CJ426" i="2"/>
  <c r="CQ429" i="2"/>
  <c r="AZ430" i="2"/>
  <c r="H425" i="2"/>
  <c r="CE423" i="2"/>
  <c r="AF428" i="2"/>
  <c r="CM425" i="2"/>
  <c r="BB431" i="2"/>
  <c r="CV431" i="2" s="1"/>
  <c r="O425" i="2"/>
  <c r="CP424" i="2"/>
  <c r="CO431" i="2"/>
  <c r="BM426" i="2"/>
  <c r="AM431" i="2"/>
  <c r="BT430" i="2"/>
  <c r="CO428" i="2"/>
  <c r="CP428" i="2"/>
  <c r="AF424" i="2"/>
  <c r="X429" i="2"/>
  <c r="BL429" i="2"/>
  <c r="AA431" i="2"/>
  <c r="AB426" i="2"/>
  <c r="BJ429" i="2"/>
  <c r="AK425" i="2"/>
  <c r="CB425" i="2"/>
  <c r="BE430" i="2"/>
  <c r="AE430" i="2"/>
  <c r="CL432" i="2"/>
  <c r="BJ432" i="2"/>
  <c r="BB429" i="2"/>
  <c r="AN424" i="2"/>
  <c r="O432" i="2"/>
  <c r="CP426" i="2"/>
  <c r="AH432" i="2"/>
  <c r="BN429" i="2"/>
  <c r="Z426" i="2"/>
  <c r="AG427" i="2"/>
  <c r="BC423" i="2"/>
  <c r="AZ423" i="2"/>
  <c r="M430" i="2"/>
  <c r="BZ430" i="2"/>
  <c r="BI428" i="2"/>
  <c r="AO426" i="2"/>
  <c r="BS431" i="2"/>
  <c r="T426" i="2"/>
  <c r="CQ432" i="2"/>
  <c r="CA429" i="2"/>
  <c r="CI428" i="2"/>
  <c r="AW428" i="2"/>
  <c r="CL431" i="2"/>
  <c r="CC428" i="2"/>
  <c r="AM432" i="2"/>
  <c r="AV427" i="2"/>
  <c r="CN432" i="2"/>
  <c r="AS423" i="2"/>
  <c r="CG424" i="2"/>
  <c r="CQ424" i="2"/>
  <c r="BI430" i="2"/>
  <c r="DC430" i="2" s="1"/>
  <c r="AS426" i="2"/>
  <c r="BE429" i="2"/>
  <c r="I424" i="2"/>
  <c r="H423" i="2"/>
  <c r="AA429" i="2"/>
  <c r="AP425" i="2"/>
  <c r="AM423" i="2"/>
  <c r="AZ429" i="2"/>
  <c r="AQ428" i="2"/>
  <c r="AP423" i="2"/>
  <c r="BJ428" i="2"/>
  <c r="BU424" i="2"/>
  <c r="BR432" i="2"/>
  <c r="W425" i="2"/>
  <c r="CI431" i="2"/>
  <c r="CE431" i="2"/>
  <c r="CS423" i="2"/>
  <c r="AE427" i="2"/>
  <c r="CP425" i="2"/>
  <c r="BE427" i="2"/>
  <c r="AA426" i="2"/>
  <c r="BO430" i="2"/>
  <c r="K425" i="2"/>
  <c r="AP431" i="2"/>
  <c r="AT424" i="2"/>
  <c r="U430" i="2"/>
  <c r="AB425" i="2"/>
  <c r="AG424" i="2"/>
  <c r="Z423" i="2"/>
  <c r="BX423" i="2"/>
  <c r="I425" i="2"/>
  <c r="CS429" i="2"/>
  <c r="G425" i="2"/>
  <c r="EZ425" i="2" s="1"/>
  <c r="BM428" i="2"/>
  <c r="AM426" i="2"/>
  <c r="K432" i="2"/>
  <c r="BU430" i="2"/>
  <c r="AC429" i="2"/>
  <c r="CQ430" i="2"/>
  <c r="BL426" i="2"/>
  <c r="BB423" i="2"/>
  <c r="BQ427" i="2"/>
  <c r="AH429" i="2"/>
  <c r="W429" i="2"/>
  <c r="Q431" i="2"/>
  <c r="CA431" i="2"/>
  <c r="AB432" i="2"/>
  <c r="BD428" i="2"/>
  <c r="CK432" i="2"/>
  <c r="BX431" i="2"/>
  <c r="CE425" i="2"/>
  <c r="CA428" i="2"/>
  <c r="BA424" i="2"/>
  <c r="BW430" i="2"/>
  <c r="Q426" i="2"/>
  <c r="CA426" i="2"/>
  <c r="W428" i="2"/>
  <c r="BB425" i="2"/>
  <c r="X425" i="2"/>
  <c r="CF429" i="2"/>
  <c r="BH429" i="2"/>
  <c r="DB429" i="2" s="1"/>
  <c r="BM431" i="2"/>
  <c r="CT427" i="2"/>
  <c r="U424" i="2"/>
  <c r="AW431" i="2"/>
  <c r="AX431" i="2"/>
  <c r="BW431" i="2"/>
  <c r="AQ427" i="2"/>
  <c r="G428" i="2"/>
  <c r="EZ428" i="2" s="1"/>
  <c r="T429" i="2"/>
  <c r="BD430" i="2"/>
  <c r="H430" i="2"/>
  <c r="AP429" i="2"/>
  <c r="BF424" i="2"/>
  <c r="S424" i="2"/>
  <c r="BZ428" i="2"/>
  <c r="BP427" i="2"/>
  <c r="BG429" i="2"/>
  <c r="BJ427" i="2"/>
  <c r="AB430" i="2"/>
  <c r="CN431" i="2"/>
  <c r="CR423" i="2"/>
  <c r="CH426" i="2"/>
  <c r="BS427" i="2"/>
  <c r="M427" i="2"/>
  <c r="AO424" i="2"/>
  <c r="CJ424" i="2"/>
  <c r="BG423" i="2"/>
  <c r="AM430" i="2"/>
  <c r="T428" i="2"/>
  <c r="BL424" i="2"/>
  <c r="BA427" i="2"/>
  <c r="AD432" i="2"/>
  <c r="BW423" i="2"/>
  <c r="AV424" i="2"/>
  <c r="AQ425" i="2"/>
  <c r="AN429" i="2"/>
  <c r="BK427" i="2"/>
  <c r="BF423" i="2"/>
  <c r="BL430" i="2"/>
  <c r="BU423" i="2"/>
  <c r="BO424" i="2"/>
  <c r="BB426" i="2"/>
  <c r="CR431" i="2"/>
  <c r="CJ425" i="2"/>
  <c r="CH430" i="2"/>
  <c r="CQ425" i="2"/>
  <c r="K424" i="2"/>
  <c r="V427" i="2"/>
  <c r="BO423" i="2"/>
  <c r="CM426" i="2"/>
  <c r="U428" i="2"/>
  <c r="AA430" i="2"/>
  <c r="AU427" i="2"/>
  <c r="CD429" i="2"/>
  <c r="AP428" i="2"/>
  <c r="U425" i="2"/>
  <c r="AD427" i="2"/>
  <c r="BN430" i="2"/>
  <c r="CL425" i="2"/>
  <c r="AR428" i="2"/>
  <c r="BL425" i="2"/>
  <c r="Y430" i="2"/>
  <c r="Y426" i="2"/>
  <c r="R426" i="2"/>
  <c r="AL427" i="2"/>
  <c r="W427" i="2"/>
  <c r="BK424" i="2"/>
  <c r="BF430" i="2"/>
  <c r="AL428" i="2"/>
  <c r="W431" i="2"/>
  <c r="H426" i="2"/>
  <c r="CH427" i="2"/>
  <c r="CB424" i="2"/>
  <c r="CM427" i="2"/>
  <c r="CQ427" i="2"/>
  <c r="AG423" i="2"/>
  <c r="BI429" i="2"/>
  <c r="DC429" i="2" s="1"/>
  <c r="BG432" i="2"/>
  <c r="S429" i="2"/>
  <c r="CB427" i="2"/>
  <c r="BC427" i="2"/>
  <c r="CW427" i="2" s="1"/>
  <c r="BF432" i="2"/>
  <c r="CD426" i="2"/>
  <c r="BQ432" i="2"/>
  <c r="M424" i="2"/>
  <c r="CG423" i="2"/>
  <c r="H428" i="2"/>
  <c r="BH424" i="2"/>
  <c r="AD423" i="2"/>
  <c r="BJ423" i="2"/>
  <c r="DD423" i="2" s="1"/>
  <c r="J428" i="2"/>
  <c r="BP429" i="2"/>
  <c r="AA425" i="2"/>
  <c r="AC427" i="2"/>
  <c r="AH428" i="2"/>
  <c r="CM428" i="2"/>
  <c r="AZ427" i="2"/>
  <c r="AE424" i="2"/>
  <c r="BX429" i="2"/>
  <c r="AI424" i="2"/>
  <c r="BM427" i="2"/>
  <c r="R431" i="2"/>
  <c r="CJ423" i="2"/>
  <c r="AI426" i="2"/>
  <c r="P432" i="2"/>
  <c r="X424" i="2"/>
  <c r="X430" i="2"/>
  <c r="BJ425" i="2"/>
  <c r="AR431" i="2"/>
  <c r="L425" i="2"/>
  <c r="L426" i="2"/>
  <c r="AK431" i="2"/>
  <c r="Z432" i="2"/>
  <c r="CA425" i="2"/>
  <c r="CD430" i="2"/>
  <c r="CC432" i="2"/>
  <c r="P428" i="2"/>
  <c r="BF427" i="2"/>
  <c r="CL427" i="2"/>
  <c r="BY432" i="2"/>
  <c r="BC429" i="2"/>
  <c r="CW429" i="2" s="1"/>
  <c r="CJ430" i="2"/>
  <c r="AO429" i="2"/>
  <c r="AZ432" i="2"/>
  <c r="AX430" i="2"/>
  <c r="CC431" i="2"/>
  <c r="T423" i="2"/>
  <c r="J424" i="2"/>
  <c r="BG428" i="2"/>
  <c r="AO432" i="2"/>
  <c r="M431" i="2"/>
  <c r="BV430" i="2"/>
  <c r="AO425" i="2"/>
  <c r="BT425" i="2"/>
  <c r="AN426" i="2"/>
  <c r="V431" i="2"/>
  <c r="AX424" i="2"/>
  <c r="P429" i="2"/>
  <c r="V426" i="2"/>
  <c r="AT426" i="2"/>
  <c r="AE432" i="2"/>
  <c r="M426" i="2"/>
  <c r="BP426" i="2"/>
  <c r="CN423" i="2"/>
  <c r="M432" i="2"/>
  <c r="BM430" i="2"/>
  <c r="P424" i="2"/>
  <c r="CR432" i="2"/>
  <c r="CT425" i="2"/>
  <c r="AQ432" i="2"/>
  <c r="CF423" i="2"/>
  <c r="BV432" i="2"/>
  <c r="CH429" i="2"/>
  <c r="CD431" i="2"/>
  <c r="I423" i="2"/>
  <c r="U427" i="2"/>
  <c r="O423" i="2"/>
  <c r="BR431" i="2"/>
  <c r="BA432" i="2"/>
  <c r="BT424" i="2"/>
  <c r="Z425" i="2"/>
  <c r="AI432" i="2"/>
  <c r="AI428" i="2"/>
  <c r="BZ426" i="2"/>
  <c r="AW427" i="2"/>
  <c r="BG425" i="2"/>
  <c r="DA425" i="2" s="1"/>
  <c r="AF427" i="2"/>
  <c r="V424" i="2"/>
  <c r="BE426" i="2"/>
  <c r="CN424" i="2"/>
  <c r="CD432" i="2"/>
  <c r="Z424" i="2"/>
  <c r="BP428" i="2"/>
  <c r="CQ423" i="2"/>
  <c r="CD424" i="2"/>
  <c r="BG427" i="2"/>
  <c r="DA427" i="2" s="1"/>
  <c r="AK423" i="2"/>
  <c r="AR425" i="2"/>
  <c r="BN432" i="2"/>
  <c r="BL432" i="2"/>
  <c r="T430" i="2"/>
  <c r="BN431" i="2"/>
  <c r="M423" i="2"/>
  <c r="CM429" i="2"/>
  <c r="AY423" i="2"/>
  <c r="AL423" i="2"/>
  <c r="K423" i="2"/>
  <c r="CO430" i="2"/>
  <c r="AL429" i="2"/>
  <c r="BW425" i="2"/>
  <c r="U423" i="2"/>
  <c r="AF425" i="2"/>
  <c r="BV428" i="2"/>
  <c r="AT429" i="2"/>
  <c r="AG426" i="2"/>
  <c r="BU429" i="2"/>
  <c r="Y423" i="2"/>
  <c r="V425" i="2"/>
  <c r="BG424" i="2"/>
  <c r="AM424" i="2"/>
  <c r="W423" i="2"/>
  <c r="J429" i="2"/>
  <c r="P427" i="2"/>
  <c r="CM423" i="2"/>
  <c r="BM424" i="2"/>
  <c r="AT423" i="2"/>
  <c r="BZ429" i="2"/>
  <c r="Q432" i="2"/>
  <c r="CF432" i="2"/>
  <c r="AT428" i="2"/>
  <c r="CS431" i="2"/>
  <c r="BK426" i="2"/>
  <c r="AU425" i="2"/>
  <c r="AG425" i="2"/>
  <c r="AS428" i="2"/>
  <c r="L424" i="2"/>
  <c r="CB431" i="2"/>
  <c r="S432" i="2"/>
  <c r="BN426" i="2"/>
  <c r="AD424" i="2"/>
  <c r="BT429" i="2"/>
  <c r="AE431" i="2"/>
  <c r="AF423" i="2"/>
  <c r="BQ423" i="2"/>
  <c r="AW426" i="2"/>
  <c r="L432" i="2"/>
  <c r="CJ431" i="2"/>
  <c r="BX428" i="2"/>
  <c r="BY424" i="2"/>
  <c r="AI431" i="2"/>
  <c r="G423" i="2"/>
  <c r="EZ423" i="2" s="1"/>
  <c r="CC427" i="2"/>
  <c r="CH425" i="2"/>
  <c r="BP424" i="2"/>
  <c r="CG425" i="2"/>
  <c r="AQ431" i="2"/>
  <c r="BD425" i="2"/>
  <c r="CX425" i="2" s="1"/>
  <c r="CK423" i="2"/>
  <c r="CE424" i="2"/>
  <c r="O431" i="2"/>
  <c r="CB426" i="2"/>
  <c r="AE425" i="2"/>
  <c r="BC432" i="2"/>
  <c r="CW432" i="2" s="1"/>
  <c r="AC425" i="2"/>
  <c r="AJ430" i="2"/>
  <c r="BW426" i="2"/>
  <c r="AO430" i="2"/>
  <c r="BG430" i="2"/>
  <c r="DA430" i="2" s="1"/>
  <c r="K429" i="2"/>
  <c r="BK423" i="2"/>
  <c r="BX430" i="2"/>
  <c r="Y427" i="2"/>
  <c r="S428" i="2"/>
  <c r="CN428" i="2"/>
  <c r="CI432" i="2"/>
  <c r="CD428" i="2"/>
  <c r="BL428" i="2"/>
  <c r="AF432" i="2"/>
  <c r="BD426" i="2"/>
  <c r="CX426" i="2" s="1"/>
  <c r="AU432" i="2"/>
  <c r="AF430" i="2"/>
  <c r="AC426" i="2"/>
  <c r="CK426" i="2"/>
  <c r="CF431" i="2"/>
  <c r="Y424" i="2"/>
  <c r="CT430" i="2"/>
  <c r="CS424" i="2"/>
  <c r="BO432" i="2"/>
  <c r="BL427" i="2"/>
  <c r="BA425" i="2"/>
  <c r="L427" i="2"/>
  <c r="V430" i="2"/>
  <c r="AX432" i="2"/>
  <c r="AZ431" i="2"/>
  <c r="P425" i="2"/>
  <c r="W424" i="2"/>
  <c r="BE425" i="2"/>
  <c r="CY425" i="2" s="1"/>
  <c r="BM432" i="2"/>
  <c r="BB427" i="2"/>
  <c r="G424" i="2"/>
  <c r="EZ424" i="2" s="1"/>
  <c r="BE428" i="2"/>
  <c r="AL424" i="2"/>
  <c r="P430" i="2"/>
  <c r="AV431" i="2"/>
  <c r="BE431" i="2"/>
  <c r="CY431" i="2" s="1"/>
  <c r="BS424" i="2"/>
  <c r="CE432" i="2"/>
  <c r="BT432" i="2"/>
  <c r="CI427" i="2"/>
  <c r="S427" i="2"/>
  <c r="CN430" i="2"/>
  <c r="BR427" i="2"/>
  <c r="BB432" i="2"/>
  <c r="BI427" i="2"/>
  <c r="BO427" i="2"/>
  <c r="BC425" i="2"/>
  <c r="CE427" i="2"/>
  <c r="CK428" i="2"/>
  <c r="CT432" i="2"/>
  <c r="X428" i="2"/>
  <c r="AB429" i="2"/>
  <c r="AN432" i="2"/>
  <c r="CG430" i="2"/>
  <c r="G430" i="2"/>
  <c r="EZ430" i="2" s="1"/>
  <c r="CE395" i="2"/>
  <c r="L407" i="2"/>
  <c r="AY405" i="2"/>
  <c r="BL420" i="2"/>
  <c r="W394" i="2"/>
  <c r="BY408" i="2"/>
  <c r="CL413" i="2"/>
  <c r="CT418" i="2"/>
  <c r="BE403" i="2"/>
  <c r="T396" i="2"/>
  <c r="BA411" i="2"/>
  <c r="BP413" i="2"/>
  <c r="AL413" i="2"/>
  <c r="G405" i="2"/>
  <c r="EZ405" i="2" s="1"/>
  <c r="BD399" i="2"/>
  <c r="AN412" i="2"/>
  <c r="BC394" i="2"/>
  <c r="G412" i="2"/>
  <c r="EZ412" i="2" s="1"/>
  <c r="BG397" i="2"/>
  <c r="AK396" i="2"/>
  <c r="CJ421" i="2"/>
  <c r="AW396" i="2"/>
  <c r="BK411" i="2"/>
  <c r="AD407" i="2"/>
  <c r="AY417" i="2"/>
  <c r="AI397" i="2"/>
  <c r="Y404" i="2"/>
  <c r="BL395" i="2"/>
  <c r="AY416" i="2"/>
  <c r="BA405" i="2"/>
  <c r="G420" i="2"/>
  <c r="EZ420" i="2" s="1"/>
  <c r="BJ421" i="2"/>
  <c r="BP402" i="2"/>
  <c r="BT409" i="2"/>
  <c r="AP408" i="2"/>
  <c r="AU411" i="2"/>
  <c r="Q422" i="2"/>
  <c r="T407" i="2"/>
  <c r="AP418" i="2"/>
  <c r="O417" i="2"/>
  <c r="BJ416" i="2"/>
  <c r="BM417" i="2"/>
  <c r="Y397" i="2"/>
  <c r="K404" i="2"/>
  <c r="BU405" i="2"/>
  <c r="AC395" i="2"/>
  <c r="G398" i="2"/>
  <c r="EZ398" i="2" s="1"/>
  <c r="CC401" i="2"/>
  <c r="BV398" i="2"/>
  <c r="BL417" i="2"/>
  <c r="O396" i="2"/>
  <c r="G397" i="2"/>
  <c r="EZ397" i="2" s="1"/>
  <c r="AI421" i="2"/>
  <c r="AK408" i="2"/>
  <c r="CF412" i="2"/>
  <c r="AF398" i="2"/>
  <c r="AZ421" i="2"/>
  <c r="BN415" i="2"/>
  <c r="BC411" i="2"/>
  <c r="CA408" i="2"/>
  <c r="AS408" i="2"/>
  <c r="CO408" i="2"/>
  <c r="AT402" i="2"/>
  <c r="Q403" i="2"/>
  <c r="CM417" i="2"/>
  <c r="CB420" i="2"/>
  <c r="AU402" i="2"/>
  <c r="AL412" i="2"/>
  <c r="AK412" i="2"/>
  <c r="V395" i="2"/>
  <c r="J395" i="2"/>
  <c r="CT404" i="2"/>
  <c r="M404" i="2"/>
  <c r="BP403" i="2"/>
  <c r="AE409" i="2"/>
  <c r="BO418" i="2"/>
  <c r="BM412" i="2"/>
  <c r="AX409" i="2"/>
  <c r="BC417" i="2"/>
  <c r="CC405" i="2"/>
  <c r="S407" i="2"/>
  <c r="BB421" i="2"/>
  <c r="M406" i="2"/>
  <c r="BV396" i="2"/>
  <c r="AI403" i="2"/>
  <c r="AR397" i="2"/>
  <c r="BV403" i="2"/>
  <c r="CH408" i="2"/>
  <c r="CT421" i="2"/>
  <c r="CS403" i="2"/>
  <c r="BY416" i="2"/>
  <c r="L409" i="2"/>
  <c r="BI418" i="2"/>
  <c r="BF411" i="2"/>
  <c r="BU408" i="2"/>
  <c r="AV405" i="2"/>
  <c r="CO407" i="2"/>
  <c r="BB394" i="2"/>
  <c r="CN404" i="2"/>
  <c r="AA401" i="2"/>
  <c r="Z405" i="2"/>
  <c r="AQ400" i="2"/>
  <c r="M407" i="2"/>
  <c r="V410" i="2"/>
  <c r="CQ406" i="2"/>
  <c r="CE409" i="2"/>
  <c r="BA399" i="2"/>
  <c r="X414" i="2"/>
  <c r="CA415" i="2"/>
  <c r="U417" i="2"/>
  <c r="AC396" i="2"/>
  <c r="CR407" i="2"/>
  <c r="AV394" i="2"/>
  <c r="CE412" i="2"/>
  <c r="AO416" i="2"/>
  <c r="CH396" i="2"/>
  <c r="BS406" i="2"/>
  <c r="BJ410" i="2"/>
  <c r="BK421" i="2"/>
  <c r="K411" i="2"/>
  <c r="BC415" i="2"/>
  <c r="BH414" i="2"/>
  <c r="AD415" i="2"/>
  <c r="AN418" i="2"/>
  <c r="BM418" i="2"/>
  <c r="CI395" i="2"/>
  <c r="H419" i="2"/>
  <c r="AL395" i="2"/>
  <c r="CC422" i="2"/>
  <c r="AG412" i="2"/>
  <c r="Q417" i="2"/>
  <c r="K415" i="2"/>
  <c r="CN395" i="2"/>
  <c r="BW401" i="2"/>
  <c r="Y401" i="2"/>
  <c r="CK416" i="2"/>
  <c r="AQ419" i="2"/>
  <c r="BC402" i="2"/>
  <c r="CP400" i="2"/>
  <c r="BH421" i="2"/>
  <c r="BB403" i="2"/>
  <c r="AI409" i="2"/>
  <c r="AH394" i="2"/>
  <c r="S401" i="2"/>
  <c r="I402" i="2"/>
  <c r="P417" i="2"/>
  <c r="AM410" i="2"/>
  <c r="CA420" i="2"/>
  <c r="CE408" i="2"/>
  <c r="CP409" i="2"/>
  <c r="AR414" i="2"/>
  <c r="AW402" i="2"/>
  <c r="CF399" i="2"/>
  <c r="Z398" i="2"/>
  <c r="CC418" i="2"/>
  <c r="BY421" i="2"/>
  <c r="M394" i="2"/>
  <c r="J420" i="2"/>
  <c r="J409" i="2"/>
  <c r="G401" i="2"/>
  <c r="EZ401" i="2" s="1"/>
  <c r="BL404" i="2"/>
  <c r="AJ396" i="2"/>
  <c r="AB408" i="2"/>
  <c r="BL400" i="2"/>
  <c r="AJ402" i="2"/>
  <c r="CP411" i="2"/>
  <c r="AU406" i="2"/>
  <c r="BF415" i="2"/>
  <c r="BY420" i="2"/>
  <c r="CS420" i="2"/>
  <c r="AX412" i="2"/>
  <c r="CB405" i="2"/>
  <c r="CH401" i="2"/>
  <c r="AS398" i="2"/>
  <c r="BI421" i="2"/>
  <c r="CM413" i="2"/>
  <c r="CA406" i="2"/>
  <c r="BM422" i="2"/>
  <c r="BF396" i="2"/>
  <c r="CH402" i="2"/>
  <c r="BI416" i="2"/>
  <c r="K407" i="2"/>
  <c r="CR409" i="2"/>
  <c r="R397" i="2"/>
  <c r="Q397" i="2"/>
  <c r="AS403" i="2"/>
  <c r="BS411" i="2"/>
  <c r="AF394" i="2"/>
  <c r="AP400" i="2"/>
  <c r="BD421" i="2"/>
  <c r="AR421" i="2"/>
  <c r="AE398" i="2"/>
  <c r="AH420" i="2"/>
  <c r="BA421" i="2"/>
  <c r="W397" i="2"/>
  <c r="BI403" i="2"/>
  <c r="BI420" i="2"/>
  <c r="H404" i="2"/>
  <c r="BQ416" i="2"/>
  <c r="CM412" i="2"/>
  <c r="BL411" i="2"/>
  <c r="CN405" i="2"/>
  <c r="BV402" i="2"/>
  <c r="BX411" i="2"/>
  <c r="BH410" i="2"/>
  <c r="CL402" i="2"/>
  <c r="CL419" i="2"/>
  <c r="AY414" i="2"/>
  <c r="BW414" i="2"/>
  <c r="CL400" i="2"/>
  <c r="AL396" i="2"/>
  <c r="AT422" i="2"/>
  <c r="AK398" i="2"/>
  <c r="AO422" i="2"/>
  <c r="BP416" i="2"/>
  <c r="BC404" i="2"/>
  <c r="BR395" i="2"/>
  <c r="Q420" i="2"/>
  <c r="AL415" i="2"/>
  <c r="BH398" i="2"/>
  <c r="AF420" i="2"/>
  <c r="R407" i="2"/>
  <c r="O405" i="2"/>
  <c r="K416" i="2"/>
  <c r="AR401" i="2"/>
  <c r="BJ400" i="2"/>
  <c r="Z415" i="2"/>
  <c r="CB415" i="2"/>
  <c r="AQ403" i="2"/>
  <c r="BR407" i="2"/>
  <c r="CP413" i="2"/>
  <c r="AY409" i="2"/>
  <c r="M409" i="2"/>
  <c r="L411" i="2"/>
  <c r="CC414" i="2"/>
  <c r="AJ410" i="2"/>
  <c r="AE407" i="2"/>
  <c r="CG400" i="2"/>
  <c r="AZ402" i="2"/>
  <c r="BB420" i="2"/>
  <c r="AC394" i="2"/>
  <c r="BJ394" i="2"/>
  <c r="CQ417" i="2"/>
  <c r="J418" i="2"/>
  <c r="R409" i="2"/>
  <c r="AL414" i="2"/>
  <c r="R422" i="2"/>
  <c r="AU405" i="2"/>
  <c r="BK404" i="2"/>
  <c r="AT397" i="2"/>
  <c r="CK403" i="2"/>
  <c r="AW418" i="2"/>
  <c r="BP406" i="2"/>
  <c r="L421" i="2"/>
  <c r="BH400" i="2"/>
  <c r="AA417" i="2"/>
  <c r="CK405" i="2"/>
  <c r="BY404" i="2"/>
  <c r="BE412" i="2"/>
  <c r="AM411" i="2"/>
  <c r="CS394" i="2"/>
  <c r="AZ398" i="2"/>
  <c r="J404" i="2"/>
  <c r="AP406" i="2"/>
  <c r="M422" i="2"/>
  <c r="J415" i="2"/>
  <c r="CS416" i="2"/>
  <c r="S404" i="2"/>
  <c r="AO414" i="2"/>
  <c r="BX394" i="2"/>
  <c r="AM395" i="2"/>
  <c r="L414" i="2"/>
  <c r="Y403" i="2"/>
  <c r="CC396" i="2"/>
  <c r="AK421" i="2"/>
  <c r="BA409" i="2"/>
  <c r="BW422" i="2"/>
  <c r="R410" i="2"/>
  <c r="BE416" i="2"/>
  <c r="W417" i="2"/>
  <c r="AR394" i="2"/>
  <c r="AG398" i="2"/>
  <c r="AD414" i="2"/>
  <c r="BW412" i="2"/>
  <c r="CJ407" i="2"/>
  <c r="BO405" i="2"/>
  <c r="BH402" i="2"/>
  <c r="BZ418" i="2"/>
  <c r="BP408" i="2"/>
  <c r="CF398" i="2"/>
  <c r="AY419" i="2"/>
  <c r="AT413" i="2"/>
  <c r="AT401" i="2"/>
  <c r="AI400" i="2"/>
  <c r="R395" i="2"/>
  <c r="O415" i="2"/>
  <c r="AR395" i="2"/>
  <c r="K405" i="2"/>
  <c r="CB410" i="2"/>
  <c r="W408" i="2"/>
  <c r="CT405" i="2"/>
  <c r="AW421" i="2"/>
  <c r="BN416" i="2"/>
  <c r="CK396" i="2"/>
  <c r="CA401" i="2"/>
  <c r="AA395" i="2"/>
  <c r="Q399" i="2"/>
  <c r="J422" i="2"/>
  <c r="CD399" i="2"/>
  <c r="BE414" i="2"/>
  <c r="CH419" i="2"/>
  <c r="BH419" i="2"/>
  <c r="CC402" i="2"/>
  <c r="CO396" i="2"/>
  <c r="CG409" i="2"/>
  <c r="AT405" i="2"/>
  <c r="BA415" i="2"/>
  <c r="O409" i="2"/>
  <c r="BL398" i="2"/>
  <c r="AV420" i="2"/>
  <c r="AS409" i="2"/>
  <c r="BF397" i="2"/>
  <c r="BS422" i="2"/>
  <c r="AD418" i="2"/>
  <c r="BA412" i="2"/>
  <c r="AN402" i="2"/>
  <c r="AP414" i="2"/>
  <c r="CT413" i="2"/>
  <c r="BL418" i="2"/>
  <c r="BT397" i="2"/>
  <c r="CA399" i="2"/>
  <c r="AO408" i="2"/>
  <c r="AP402" i="2"/>
  <c r="BQ409" i="2"/>
  <c r="BT418" i="2"/>
  <c r="BV415" i="2"/>
  <c r="BM406" i="2"/>
  <c r="BW400" i="2"/>
  <c r="CF415" i="2"/>
  <c r="G411" i="2"/>
  <c r="EZ411" i="2" s="1"/>
  <c r="AH405" i="2"/>
  <c r="CH398" i="2"/>
  <c r="AL410" i="2"/>
  <c r="I394" i="2"/>
  <c r="AI395" i="2"/>
  <c r="CO422" i="2"/>
  <c r="AL417" i="2"/>
  <c r="CH418" i="2"/>
  <c r="BZ410" i="2"/>
  <c r="BR408" i="2"/>
  <c r="AZ409" i="2"/>
  <c r="BU404" i="2"/>
  <c r="U394" i="2"/>
  <c r="AY395" i="2"/>
  <c r="CM397" i="2"/>
  <c r="BC405" i="2"/>
  <c r="BX402" i="2"/>
  <c r="AV401" i="2"/>
  <c r="AF397" i="2"/>
  <c r="BC396" i="2"/>
  <c r="AD400" i="2"/>
  <c r="BZ419" i="2"/>
  <c r="CP422" i="2"/>
  <c r="T397" i="2"/>
  <c r="AA411" i="2"/>
  <c r="Q402" i="2"/>
  <c r="BQ407" i="2"/>
  <c r="N412" i="2"/>
  <c r="BN421" i="2"/>
  <c r="CE394" i="2"/>
  <c r="I416" i="2"/>
  <c r="AB410" i="2"/>
  <c r="BJ409" i="2"/>
  <c r="AL398" i="2"/>
  <c r="BZ421" i="2"/>
  <c r="CD418" i="2"/>
  <c r="K422" i="2"/>
  <c r="BI396" i="2"/>
  <c r="BJ414" i="2"/>
  <c r="Z414" i="2"/>
  <c r="BE415" i="2"/>
  <c r="AA419" i="2"/>
  <c r="BV412" i="2"/>
  <c r="BM410" i="2"/>
  <c r="AQ399" i="2"/>
  <c r="CA400" i="2"/>
  <c r="AN420" i="2"/>
  <c r="S409" i="2"/>
  <c r="AU409" i="2"/>
  <c r="BL402" i="2"/>
  <c r="P409" i="2"/>
  <c r="CC395" i="2"/>
  <c r="BO409" i="2"/>
  <c r="W396" i="2"/>
  <c r="CA413" i="2"/>
  <c r="CG411" i="2"/>
  <c r="CI397" i="2"/>
  <c r="CB418" i="2"/>
  <c r="AO421" i="2"/>
  <c r="BX420" i="2"/>
  <c r="AR412" i="2"/>
  <c r="CD407" i="2"/>
  <c r="BI422" i="2"/>
  <c r="AV396" i="2"/>
  <c r="BQ415" i="2"/>
  <c r="V408" i="2"/>
  <c r="BW399" i="2"/>
  <c r="R413" i="2"/>
  <c r="AG395" i="2"/>
  <c r="AS416" i="2"/>
  <c r="AA400" i="2"/>
  <c r="BC398" i="2"/>
  <c r="CH415" i="2"/>
  <c r="AS394" i="2"/>
  <c r="AR418" i="2"/>
  <c r="CD398" i="2"/>
  <c r="CT395" i="2"/>
  <c r="AG418" i="2"/>
  <c r="BN407" i="2"/>
  <c r="CF403" i="2"/>
  <c r="BK397" i="2"/>
  <c r="S406" i="2"/>
  <c r="CK413" i="2"/>
  <c r="U399" i="2"/>
  <c r="AF419" i="2"/>
  <c r="W395" i="2"/>
  <c r="CN397" i="2"/>
  <c r="BN410" i="2"/>
  <c r="CK417" i="2"/>
  <c r="BO398" i="2"/>
  <c r="N402" i="2"/>
  <c r="AQ414" i="2"/>
  <c r="BJ418" i="2"/>
  <c r="CQ416" i="2"/>
  <c r="BP400" i="2"/>
  <c r="BU420" i="2"/>
  <c r="S408" i="2"/>
  <c r="CT416" i="2"/>
  <c r="AD397" i="2"/>
  <c r="BO402" i="2"/>
  <c r="CH394" i="2"/>
  <c r="BU416" i="2"/>
  <c r="AW394" i="2"/>
  <c r="M411" i="2"/>
  <c r="CR412" i="2"/>
  <c r="X421" i="2"/>
  <c r="BH417" i="2"/>
  <c r="BO400" i="2"/>
  <c r="BO410" i="2"/>
  <c r="AF399" i="2"/>
  <c r="AU401" i="2"/>
  <c r="BT410" i="2"/>
  <c r="U397" i="2"/>
  <c r="AN421" i="2"/>
  <c r="AS418" i="2"/>
  <c r="AC402" i="2"/>
  <c r="CM403" i="2"/>
  <c r="AI422" i="2"/>
  <c r="BM397" i="2"/>
  <c r="BD414" i="2"/>
  <c r="O401" i="2"/>
  <c r="CG407" i="2"/>
  <c r="AJ421" i="2"/>
  <c r="BC399" i="2"/>
  <c r="CL414" i="2"/>
  <c r="CJ403" i="2"/>
  <c r="BN400" i="2"/>
  <c r="CI406" i="2"/>
  <c r="BE402" i="2"/>
  <c r="P408" i="2"/>
  <c r="BT419" i="2"/>
  <c r="AV408" i="2"/>
  <c r="BF407" i="2"/>
  <c r="BX416" i="2"/>
  <c r="BR414" i="2"/>
  <c r="AB402" i="2"/>
  <c r="BX407" i="2"/>
  <c r="CF420" i="2"/>
  <c r="AZ419" i="2"/>
  <c r="CC417" i="2"/>
  <c r="AO413" i="2"/>
  <c r="N401" i="2"/>
  <c r="L401" i="2"/>
  <c r="M403" i="2"/>
  <c r="P420" i="2"/>
  <c r="G422" i="2"/>
  <c r="EZ422" i="2" s="1"/>
  <c r="S422" i="2"/>
  <c r="Y406" i="2"/>
  <c r="H396" i="2"/>
  <c r="AQ415" i="2"/>
  <c r="AI406" i="2"/>
  <c r="X419" i="2"/>
  <c r="AS407" i="2"/>
  <c r="AI401" i="2"/>
  <c r="CH412" i="2"/>
  <c r="AY394" i="2"/>
  <c r="AN394" i="2"/>
  <c r="BY405" i="2"/>
  <c r="AX400" i="2"/>
  <c r="CA398" i="2"/>
  <c r="M413" i="2"/>
  <c r="AJ398" i="2"/>
  <c r="BF413" i="2"/>
  <c r="R398" i="2"/>
  <c r="AZ397" i="2"/>
  <c r="BA410" i="2"/>
  <c r="AH395" i="2"/>
  <c r="BW408" i="2"/>
  <c r="BI397" i="2"/>
  <c r="S411" i="2"/>
  <c r="AX414" i="2"/>
  <c r="CC397" i="2"/>
  <c r="AO415" i="2"/>
  <c r="AD401" i="2"/>
  <c r="BW413" i="2"/>
  <c r="AW398" i="2"/>
  <c r="N408" i="2"/>
  <c r="BL409" i="2"/>
  <c r="AW408" i="2"/>
  <c r="H417" i="2"/>
  <c r="CK398" i="2"/>
  <c r="AE395" i="2"/>
  <c r="CL421" i="2"/>
  <c r="BJ419" i="2"/>
  <c r="J406" i="2"/>
  <c r="AZ400" i="2"/>
  <c r="CD406" i="2"/>
  <c r="BT408" i="2"/>
  <c r="AF396" i="2"/>
  <c r="CH397" i="2"/>
  <c r="AM396" i="2"/>
  <c r="CS404" i="2"/>
  <c r="BS421" i="2"/>
  <c r="BN419" i="2"/>
  <c r="AF410" i="2"/>
  <c r="BJ420" i="2"/>
  <c r="CA412" i="2"/>
  <c r="O406" i="2"/>
  <c r="Z409" i="2"/>
  <c r="Z403" i="2"/>
  <c r="CB403" i="2"/>
  <c r="CR419" i="2"/>
  <c r="AS399" i="2"/>
  <c r="AI405" i="2"/>
  <c r="P401" i="2"/>
  <c r="AX399" i="2"/>
  <c r="CG401" i="2"/>
  <c r="BK414" i="2"/>
  <c r="CL395" i="2"/>
  <c r="N409" i="2"/>
  <c r="CP403" i="2"/>
  <c r="BH418" i="2"/>
  <c r="AR410" i="2"/>
  <c r="BJ399" i="2"/>
  <c r="CN408" i="2"/>
  <c r="U418" i="2"/>
  <c r="CQ408" i="2"/>
  <c r="BD412" i="2"/>
  <c r="AW419" i="2"/>
  <c r="U413" i="2"/>
  <c r="BV397" i="2"/>
  <c r="Q408" i="2"/>
  <c r="BS418" i="2"/>
  <c r="AK414" i="2"/>
  <c r="AT398" i="2"/>
  <c r="BO422" i="2"/>
  <c r="AM402" i="2"/>
  <c r="BQ418" i="2"/>
  <c r="Z404" i="2"/>
  <c r="BF405" i="2"/>
  <c r="CK395" i="2"/>
  <c r="AK402" i="2"/>
  <c r="O398" i="2"/>
  <c r="BH412" i="2"/>
  <c r="CE416" i="2"/>
  <c r="BW410" i="2"/>
  <c r="AI410" i="2"/>
  <c r="BV422" i="2"/>
  <c r="AM413" i="2"/>
  <c r="Z417" i="2"/>
  <c r="AQ413" i="2"/>
  <c r="AT418" i="2"/>
  <c r="AO394" i="2"/>
  <c r="K417" i="2"/>
  <c r="CL420" i="2"/>
  <c r="CD410" i="2"/>
  <c r="BM415" i="2"/>
  <c r="AA415" i="2"/>
  <c r="BO403" i="2"/>
  <c r="CN414" i="2"/>
  <c r="CK406" i="2"/>
  <c r="BU414" i="2"/>
  <c r="BI402" i="2"/>
  <c r="AK403" i="2"/>
  <c r="BD402" i="2"/>
  <c r="H406" i="2"/>
  <c r="BZ397" i="2"/>
  <c r="T416" i="2"/>
  <c r="CJ394" i="2"/>
  <c r="AM403" i="2"/>
  <c r="BU406" i="2"/>
  <c r="CK418" i="2"/>
  <c r="CL408" i="2"/>
  <c r="CJ404" i="2"/>
  <c r="AF418" i="2"/>
  <c r="P398" i="2"/>
  <c r="AN413" i="2"/>
  <c r="CI419" i="2"/>
  <c r="X418" i="2"/>
  <c r="X395" i="2"/>
  <c r="O394" i="2"/>
  <c r="AQ410" i="2"/>
  <c r="P397" i="2"/>
  <c r="CB422" i="2"/>
  <c r="BE404" i="2"/>
  <c r="BG405" i="2"/>
  <c r="T419" i="2"/>
  <c r="AR413" i="2"/>
  <c r="CC412" i="2"/>
  <c r="CH413" i="2"/>
  <c r="AT411" i="2"/>
  <c r="V401" i="2"/>
  <c r="BG412" i="2"/>
  <c r="AG402" i="2"/>
  <c r="W398" i="2"/>
  <c r="AB400" i="2"/>
  <c r="CN401" i="2"/>
  <c r="CE413" i="2"/>
  <c r="BI412" i="2"/>
  <c r="M417" i="2"/>
  <c r="AA421" i="2"/>
  <c r="BP394" i="2"/>
  <c r="CC408" i="2"/>
  <c r="AS413" i="2"/>
  <c r="AR411" i="2"/>
  <c r="AI416" i="2"/>
  <c r="W413" i="2"/>
  <c r="H418" i="2"/>
  <c r="AW403" i="2"/>
  <c r="AW410" i="2"/>
  <c r="BN420" i="2"/>
  <c r="L422" i="2"/>
  <c r="BU401" i="2"/>
  <c r="P406" i="2"/>
  <c r="BO419" i="2"/>
  <c r="CP402" i="2"/>
  <c r="BY398" i="2"/>
  <c r="CO414" i="2"/>
  <c r="CF411" i="2"/>
  <c r="BC413" i="2"/>
  <c r="J396" i="2"/>
  <c r="CS402" i="2"/>
  <c r="BQ399" i="2"/>
  <c r="BS410" i="2"/>
  <c r="BM409" i="2"/>
  <c r="BU396" i="2"/>
  <c r="K406" i="2"/>
  <c r="CM395" i="2"/>
  <c r="I410" i="2"/>
  <c r="BL406" i="2"/>
  <c r="V397" i="2"/>
  <c r="BF416" i="2"/>
  <c r="CF417" i="2"/>
  <c r="AR416" i="2"/>
  <c r="CE396" i="2"/>
  <c r="BW417" i="2"/>
  <c r="AN395" i="2"/>
  <c r="G402" i="2"/>
  <c r="EZ402" i="2" s="1"/>
  <c r="BX408" i="2"/>
  <c r="K401" i="2"/>
  <c r="CE410" i="2"/>
  <c r="AT395" i="2"/>
  <c r="AA408" i="2"/>
  <c r="CP421" i="2"/>
  <c r="BN397" i="2"/>
  <c r="AG404" i="2"/>
  <c r="CR420" i="2"/>
  <c r="BS405" i="2"/>
  <c r="AY413" i="2"/>
  <c r="S419" i="2"/>
  <c r="AJ418" i="2"/>
  <c r="AH404" i="2"/>
  <c r="AS411" i="2"/>
  <c r="CJ415" i="2"/>
  <c r="BW411" i="2"/>
  <c r="BN405" i="2"/>
  <c r="G400" i="2"/>
  <c r="EZ400" i="2" s="1"/>
  <c r="X403" i="2"/>
  <c r="U408" i="2"/>
  <c r="BG404" i="2"/>
  <c r="DA404" i="2" s="1"/>
  <c r="BD410" i="2"/>
  <c r="AH415" i="2"/>
  <c r="R404" i="2"/>
  <c r="BG394" i="2"/>
  <c r="AP417" i="2"/>
  <c r="CL411" i="2"/>
  <c r="AW422" i="2"/>
  <c r="BN406" i="2"/>
  <c r="AJ409" i="2"/>
  <c r="H394" i="2"/>
  <c r="O418" i="2"/>
  <c r="AD422" i="2"/>
  <c r="CG408" i="2"/>
  <c r="CB416" i="2"/>
  <c r="BC418" i="2"/>
  <c r="R421" i="2"/>
  <c r="AS396" i="2"/>
  <c r="R417" i="2"/>
  <c r="R412" i="2"/>
  <c r="BV394" i="2"/>
  <c r="CL394" i="2"/>
  <c r="CF396" i="2"/>
  <c r="U421" i="2"/>
  <c r="I417" i="2"/>
  <c r="U420" i="2"/>
  <c r="BJ401" i="2"/>
  <c r="BQ406" i="2"/>
  <c r="AF421" i="2"/>
  <c r="K402" i="2"/>
  <c r="M418" i="2"/>
  <c r="AY408" i="2"/>
  <c r="CL417" i="2"/>
  <c r="I412" i="2"/>
  <c r="CG420" i="2"/>
  <c r="BD416" i="2"/>
  <c r="AW407" i="2"/>
  <c r="BO408" i="2"/>
  <c r="AL418" i="2"/>
  <c r="CI422" i="2"/>
  <c r="BO406" i="2"/>
  <c r="CG397" i="2"/>
  <c r="CO399" i="2"/>
  <c r="AZ417" i="2"/>
  <c r="BQ422" i="2"/>
  <c r="CP419" i="2"/>
  <c r="CN400" i="2"/>
  <c r="BE394" i="2"/>
  <c r="CM418" i="2"/>
  <c r="AG396" i="2"/>
  <c r="BM402" i="2"/>
  <c r="I409" i="2"/>
  <c r="J400" i="2"/>
  <c r="AT406" i="2"/>
  <c r="U405" i="2"/>
  <c r="BU395" i="2"/>
  <c r="U406" i="2"/>
  <c r="AC411" i="2"/>
  <c r="G417" i="2"/>
  <c r="EZ417" i="2" s="1"/>
  <c r="BF402" i="2"/>
  <c r="CP407" i="2"/>
  <c r="AC414" i="2"/>
  <c r="BY418" i="2"/>
  <c r="CG418" i="2"/>
  <c r="CE407" i="2"/>
  <c r="Z407" i="2"/>
  <c r="BU394" i="2"/>
  <c r="H401" i="2"/>
  <c r="S398" i="2"/>
  <c r="AZ394" i="2"/>
  <c r="BN417" i="2"/>
  <c r="AH412" i="2"/>
  <c r="BT398" i="2"/>
  <c r="CL396" i="2"/>
  <c r="AI414" i="2"/>
  <c r="BZ408" i="2"/>
  <c r="BX398" i="2"/>
  <c r="BX400" i="2"/>
  <c r="AL419" i="2"/>
  <c r="AT419" i="2"/>
  <c r="AM400" i="2"/>
  <c r="BQ412" i="2"/>
  <c r="Z399" i="2"/>
  <c r="T417" i="2"/>
  <c r="CD405" i="2"/>
  <c r="CE397" i="2"/>
  <c r="CQ419" i="2"/>
  <c r="CG405" i="2"/>
  <c r="CO404" i="2"/>
  <c r="BT402" i="2"/>
  <c r="U409" i="2"/>
  <c r="AH421" i="2"/>
  <c r="BX405" i="2"/>
  <c r="J402" i="2"/>
  <c r="BT395" i="2"/>
  <c r="BG421" i="2"/>
  <c r="CB404" i="2"/>
  <c r="CQ415" i="2"/>
  <c r="BA397" i="2"/>
  <c r="Q400" i="2"/>
  <c r="BX419" i="2"/>
  <c r="BT416" i="2"/>
  <c r="CG399" i="2"/>
  <c r="AP409" i="2"/>
  <c r="BL419" i="2"/>
  <c r="CD421" i="2"/>
  <c r="AV415" i="2"/>
  <c r="AF402" i="2"/>
  <c r="T408" i="2"/>
  <c r="X417" i="2"/>
  <c r="M396" i="2"/>
  <c r="X409" i="2"/>
  <c r="AU407" i="2"/>
  <c r="P415" i="2"/>
  <c r="AA403" i="2"/>
  <c r="V415" i="2"/>
  <c r="CM407" i="2"/>
  <c r="CA410" i="2"/>
  <c r="CS415" i="2"/>
  <c r="AN411" i="2"/>
  <c r="BA402" i="2"/>
  <c r="BG410" i="2"/>
  <c r="BP418" i="2"/>
  <c r="BB418" i="2"/>
  <c r="BD406" i="2"/>
  <c r="Q411" i="2"/>
  <c r="CQ420" i="2"/>
  <c r="CE398" i="2"/>
  <c r="CP404" i="2"/>
  <c r="Y418" i="2"/>
  <c r="AT420" i="2"/>
  <c r="CT396" i="2"/>
  <c r="AA397" i="2"/>
  <c r="AC415" i="2"/>
  <c r="I411" i="2"/>
  <c r="P403" i="2"/>
  <c r="BS414" i="2"/>
  <c r="BD411" i="2"/>
  <c r="AJ417" i="2"/>
  <c r="AE399" i="2"/>
  <c r="BD397" i="2"/>
  <c r="R416" i="2"/>
  <c r="BK412" i="2"/>
  <c r="CB417" i="2"/>
  <c r="BB402" i="2"/>
  <c r="W403" i="2"/>
  <c r="CM398" i="2"/>
  <c r="N420" i="2"/>
  <c r="BN412" i="2"/>
  <c r="CH399" i="2"/>
  <c r="T412" i="2"/>
  <c r="AW416" i="2"/>
  <c r="G399" i="2"/>
  <c r="EZ399" i="2" s="1"/>
  <c r="CB394" i="2"/>
  <c r="J397" i="2"/>
  <c r="BR416" i="2"/>
  <c r="BT401" i="2"/>
  <c r="BO394" i="2"/>
  <c r="CO416" i="2"/>
  <c r="CC416" i="2"/>
  <c r="CF419" i="2"/>
  <c r="BV401" i="2"/>
  <c r="BV407" i="2"/>
  <c r="R420" i="2"/>
  <c r="BI395" i="2"/>
  <c r="T402" i="2"/>
  <c r="BK401" i="2"/>
  <c r="AP415" i="2"/>
  <c r="K421" i="2"/>
  <c r="AO400" i="2"/>
  <c r="T406" i="2"/>
  <c r="AV421" i="2"/>
  <c r="BV411" i="2"/>
  <c r="AU420" i="2"/>
  <c r="CM405" i="2"/>
  <c r="S405" i="2"/>
  <c r="AZ410" i="2"/>
  <c r="AX411" i="2"/>
  <c r="BZ416" i="2"/>
  <c r="AY400" i="2"/>
  <c r="BN395" i="2"/>
  <c r="CJ400" i="2"/>
  <c r="BT404" i="2"/>
  <c r="CI403" i="2"/>
  <c r="T405" i="2"/>
  <c r="CG410" i="2"/>
  <c r="BB399" i="2"/>
  <c r="AE396" i="2"/>
  <c r="CO420" i="2"/>
  <c r="BE395" i="2"/>
  <c r="AN405" i="2"/>
  <c r="CN418" i="2"/>
  <c r="AC409" i="2"/>
  <c r="BO417" i="2"/>
  <c r="BE413" i="2"/>
  <c r="W418" i="2"/>
  <c r="U402" i="2"/>
  <c r="CB398" i="2"/>
  <c r="BI419" i="2"/>
  <c r="T400" i="2"/>
  <c r="I419" i="2"/>
  <c r="CF406" i="2"/>
  <c r="CM414" i="2"/>
  <c r="AX401" i="2"/>
  <c r="AC416" i="2"/>
  <c r="AK418" i="2"/>
  <c r="CI418" i="2"/>
  <c r="BX417" i="2"/>
  <c r="BZ404" i="2"/>
  <c r="AB395" i="2"/>
  <c r="AW412" i="2"/>
  <c r="CG417" i="2"/>
  <c r="AD406" i="2"/>
  <c r="BH401" i="2"/>
  <c r="CS407" i="2"/>
  <c r="BM398" i="2"/>
  <c r="CE411" i="2"/>
  <c r="CQ396" i="2"/>
  <c r="AQ420" i="2"/>
  <c r="AE394" i="2"/>
  <c r="CG421" i="2"/>
  <c r="AZ406" i="2"/>
  <c r="W410" i="2"/>
  <c r="AY421" i="2"/>
  <c r="N395" i="2"/>
  <c r="BF401" i="2"/>
  <c r="CZ401" i="2" s="1"/>
  <c r="BY406" i="2"/>
  <c r="AZ396" i="2"/>
  <c r="BX401" i="2"/>
  <c r="BF421" i="2"/>
  <c r="P410" i="2"/>
  <c r="AX394" i="2"/>
  <c r="BX396" i="2"/>
  <c r="CJ420" i="2"/>
  <c r="AT421" i="2"/>
  <c r="Y416" i="2"/>
  <c r="U415" i="2"/>
  <c r="BM395" i="2"/>
  <c r="AF404" i="2"/>
  <c r="BX412" i="2"/>
  <c r="AS422" i="2"/>
  <c r="J408" i="2"/>
  <c r="U410" i="2"/>
  <c r="AJ414" i="2"/>
  <c r="AN397" i="2"/>
  <c r="BE409" i="2"/>
  <c r="AC403" i="2"/>
  <c r="O414" i="2"/>
  <c r="AP394" i="2"/>
  <c r="AP407" i="2"/>
  <c r="BP417" i="2"/>
  <c r="AH402" i="2"/>
  <c r="O413" i="2"/>
  <c r="CK422" i="2"/>
  <c r="AE401" i="2"/>
  <c r="CB401" i="2"/>
  <c r="BK395" i="2"/>
  <c r="AU415" i="2"/>
  <c r="AS410" i="2"/>
  <c r="AX410" i="2"/>
  <c r="Z419" i="2"/>
  <c r="BD407" i="2"/>
  <c r="U407" i="2"/>
  <c r="AE419" i="2"/>
  <c r="AC407" i="2"/>
  <c r="BA413" i="2"/>
  <c r="U411" i="2"/>
  <c r="AK400" i="2"/>
  <c r="BA404" i="2"/>
  <c r="AT416" i="2"/>
  <c r="CN419" i="2"/>
  <c r="BP420" i="2"/>
  <c r="AJ401" i="2"/>
  <c r="AO399" i="2"/>
  <c r="CG394" i="2"/>
  <c r="S418" i="2"/>
  <c r="AM405" i="2"/>
  <c r="Z400" i="2"/>
  <c r="BK419" i="2"/>
  <c r="BG400" i="2"/>
  <c r="CL406" i="2"/>
  <c r="S420" i="2"/>
  <c r="CM409" i="2"/>
  <c r="AM399" i="2"/>
  <c r="BS407" i="2"/>
  <c r="AD396" i="2"/>
  <c r="S400" i="2"/>
  <c r="BI417" i="2"/>
  <c r="AT410" i="2"/>
  <c r="J394" i="2"/>
  <c r="AU396" i="2"/>
  <c r="BP411" i="2"/>
  <c r="AZ407" i="2"/>
  <c r="BH405" i="2"/>
  <c r="L398" i="2"/>
  <c r="BM420" i="2"/>
  <c r="T395" i="2"/>
  <c r="CB411" i="2"/>
  <c r="CP398" i="2"/>
  <c r="CQ418" i="2"/>
  <c r="CN421" i="2"/>
  <c r="BJ413" i="2"/>
  <c r="AN419" i="2"/>
  <c r="Z396" i="2"/>
  <c r="N414" i="2"/>
  <c r="AE403" i="2"/>
  <c r="CS418" i="2"/>
  <c r="CH395" i="2"/>
  <c r="AA409" i="2"/>
  <c r="AG415" i="2"/>
  <c r="BI411" i="2"/>
  <c r="AA422" i="2"/>
  <c r="X402" i="2"/>
  <c r="CT414" i="2"/>
  <c r="H413" i="2"/>
  <c r="Q404" i="2"/>
  <c r="CB397" i="2"/>
  <c r="CI417" i="2"/>
  <c r="AH410" i="2"/>
  <c r="AV417" i="2"/>
  <c r="P412" i="2"/>
  <c r="BE407" i="2"/>
  <c r="Q410" i="2"/>
  <c r="AY406" i="2"/>
  <c r="CO394" i="2"/>
  <c r="AL420" i="2"/>
  <c r="CH403" i="2"/>
  <c r="CD408" i="2"/>
  <c r="BB417" i="2"/>
  <c r="BM396" i="2"/>
  <c r="AL405" i="2"/>
  <c r="BB400" i="2"/>
  <c r="O422" i="2"/>
  <c r="CN411" i="2"/>
  <c r="AK407" i="2"/>
  <c r="CK414" i="2"/>
  <c r="AN400" i="2"/>
  <c r="CF413" i="2"/>
  <c r="BK418" i="2"/>
  <c r="BO401" i="2"/>
  <c r="CG419" i="2"/>
  <c r="CL397" i="2"/>
  <c r="M420" i="2"/>
  <c r="CK399" i="2"/>
  <c r="BM407" i="2"/>
  <c r="AH409" i="2"/>
  <c r="AW395" i="2"/>
  <c r="AP396" i="2"/>
  <c r="BG414" i="2"/>
  <c r="BL415" i="2"/>
  <c r="BU409" i="2"/>
  <c r="AG406" i="2"/>
  <c r="AK415" i="2"/>
  <c r="CD394" i="2"/>
  <c r="BR420" i="2"/>
  <c r="BU400" i="2"/>
  <c r="CG413" i="2"/>
  <c r="CJ396" i="2"/>
  <c r="Q412" i="2"/>
  <c r="AS400" i="2"/>
  <c r="V402" i="2"/>
  <c r="I395" i="2"/>
  <c r="P399" i="2"/>
  <c r="CB400" i="2"/>
  <c r="BU415" i="2"/>
  <c r="AM412" i="2"/>
  <c r="BF412" i="2"/>
  <c r="AR407" i="2"/>
  <c r="P416" i="2"/>
  <c r="CK401" i="2"/>
  <c r="I413" i="2"/>
  <c r="AD419" i="2"/>
  <c r="Y413" i="2"/>
  <c r="AY397" i="2"/>
  <c r="R394" i="2"/>
  <c r="L417" i="2"/>
  <c r="I406" i="2"/>
  <c r="AD412" i="2"/>
  <c r="CT412" i="2"/>
  <c r="AK394" i="2"/>
  <c r="AX413" i="2"/>
  <c r="CC410" i="2"/>
  <c r="BX413" i="2"/>
  <c r="X398" i="2"/>
  <c r="BG407" i="2"/>
  <c r="AP416" i="2"/>
  <c r="W407" i="2"/>
  <c r="S396" i="2"/>
  <c r="CP410" i="2"/>
  <c r="BZ422" i="2"/>
  <c r="BV417" i="2"/>
  <c r="BC406" i="2"/>
  <c r="AG416" i="2"/>
  <c r="AZ422" i="2"/>
  <c r="BV414" i="2"/>
  <c r="BQ417" i="2"/>
  <c r="CA419" i="2"/>
  <c r="CR394" i="2"/>
  <c r="AM416" i="2"/>
  <c r="BK394" i="2"/>
  <c r="AR409" i="2"/>
  <c r="CO415" i="2"/>
  <c r="BR404" i="2"/>
  <c r="CF418" i="2"/>
  <c r="CC403" i="2"/>
  <c r="CN415" i="2"/>
  <c r="CS397" i="2"/>
  <c r="CJ397" i="2"/>
  <c r="BN398" i="2"/>
  <c r="AK417" i="2"/>
  <c r="CA404" i="2"/>
  <c r="BU421" i="2"/>
  <c r="CS417" i="2"/>
  <c r="BL403" i="2"/>
  <c r="AF403" i="2"/>
  <c r="BK413" i="2"/>
  <c r="BZ420" i="2"/>
  <c r="BQ419" i="2"/>
  <c r="BS399" i="2"/>
  <c r="O416" i="2"/>
  <c r="AT409" i="2"/>
  <c r="AS404" i="2"/>
  <c r="AO396" i="2"/>
  <c r="AG408" i="2"/>
  <c r="CK410" i="2"/>
  <c r="BH413" i="2"/>
  <c r="CQ407" i="2"/>
  <c r="AB422" i="2"/>
  <c r="AB394" i="2"/>
  <c r="Y415" i="2"/>
  <c r="AL404" i="2"/>
  <c r="T415" i="2"/>
  <c r="L408" i="2"/>
  <c r="N415" i="2"/>
  <c r="CT422" i="2"/>
  <c r="BP396" i="2"/>
  <c r="S394" i="2"/>
  <c r="CR406" i="2"/>
  <c r="CH420" i="2"/>
  <c r="AV397" i="2"/>
  <c r="AU395" i="2"/>
  <c r="I418" i="2"/>
  <c r="CM396" i="2"/>
  <c r="I414" i="2"/>
  <c r="AV402" i="2"/>
  <c r="BR399" i="2"/>
  <c r="AU416" i="2"/>
  <c r="CI410" i="2"/>
  <c r="BE410" i="2"/>
  <c r="AU408" i="2"/>
  <c r="L419" i="2"/>
  <c r="BY417" i="2"/>
  <c r="BQ414" i="2"/>
  <c r="AP403" i="2"/>
  <c r="BW402" i="2"/>
  <c r="Z420" i="2"/>
  <c r="CB399" i="2"/>
  <c r="AL400" i="2"/>
  <c r="AN406" i="2"/>
  <c r="CG403" i="2"/>
  <c r="AR422" i="2"/>
  <c r="BX414" i="2"/>
  <c r="AV419" i="2"/>
  <c r="AU398" i="2"/>
  <c r="Y417" i="2"/>
  <c r="BK406" i="2"/>
  <c r="CD419" i="2"/>
  <c r="BN413" i="2"/>
  <c r="CR397" i="2"/>
  <c r="CN403" i="2"/>
  <c r="CK407" i="2"/>
  <c r="BT415" i="2"/>
  <c r="K394" i="2"/>
  <c r="I403" i="2"/>
  <c r="BZ403" i="2"/>
  <c r="BS401" i="2"/>
  <c r="W415" i="2"/>
  <c r="CT401" i="2"/>
  <c r="CA416" i="2"/>
  <c r="BT399" i="2"/>
  <c r="BH408" i="2"/>
  <c r="CA402" i="2"/>
  <c r="V409" i="2"/>
  <c r="CT419" i="2"/>
  <c r="BR401" i="2"/>
  <c r="AG417" i="2"/>
  <c r="AX404" i="2"/>
  <c r="CP395" i="2"/>
  <c r="BA418" i="2"/>
  <c r="BX415" i="2"/>
  <c r="BN402" i="2"/>
  <c r="BF394" i="2"/>
  <c r="G416" i="2"/>
  <c r="EZ416" i="2" s="1"/>
  <c r="CN399" i="2"/>
  <c r="BX421" i="2"/>
  <c r="CO405" i="2"/>
  <c r="CT408" i="2"/>
  <c r="BD417" i="2"/>
  <c r="BU412" i="2"/>
  <c r="BT412" i="2"/>
  <c r="AA418" i="2"/>
  <c r="BZ411" i="2"/>
  <c r="BW416" i="2"/>
  <c r="N419" i="2"/>
  <c r="U395" i="2"/>
  <c r="CJ395" i="2"/>
  <c r="M412" i="2"/>
  <c r="Q409" i="2"/>
  <c r="AP397" i="2"/>
  <c r="L400" i="2"/>
  <c r="CH414" i="2"/>
  <c r="BF395" i="2"/>
  <c r="CM406" i="2"/>
  <c r="BW405" i="2"/>
  <c r="O399" i="2"/>
  <c r="CT420" i="2"/>
  <c r="AN399" i="2"/>
  <c r="S410" i="2"/>
  <c r="U412" i="2"/>
  <c r="AK410" i="2"/>
  <c r="BV400" i="2"/>
  <c r="CE414" i="2"/>
  <c r="AK420" i="2"/>
  <c r="CG412" i="2"/>
  <c r="AX407" i="2"/>
  <c r="CQ413" i="2"/>
  <c r="AC399" i="2"/>
  <c r="AJ408" i="2"/>
  <c r="BS417" i="2"/>
  <c r="BJ411" i="2"/>
  <c r="O410" i="2"/>
  <c r="AR398" i="2"/>
  <c r="AR405" i="2"/>
  <c r="AB420" i="2"/>
  <c r="I421" i="2"/>
  <c r="AO417" i="2"/>
  <c r="AJ405" i="2"/>
  <c r="Z412" i="2"/>
  <c r="CP396" i="2"/>
  <c r="BV406" i="2"/>
  <c r="AC421" i="2"/>
  <c r="AF415" i="2"/>
  <c r="G394" i="2"/>
  <c r="EZ394" i="2" s="1"/>
  <c r="BZ409" i="2"/>
  <c r="BM399" i="2"/>
  <c r="BO399" i="2"/>
  <c r="AX417" i="2"/>
  <c r="V406" i="2"/>
  <c r="BS409" i="2"/>
  <c r="P407" i="2"/>
  <c r="AU400" i="2"/>
  <c r="AW417" i="2"/>
  <c r="BG413" i="2"/>
  <c r="Q406" i="2"/>
  <c r="BQ402" i="2"/>
  <c r="BT403" i="2"/>
  <c r="BT414" i="2"/>
  <c r="CJ398" i="2"/>
  <c r="AL402" i="2"/>
  <c r="BC414" i="2"/>
  <c r="BV420" i="2"/>
  <c r="BC422" i="2"/>
  <c r="N396" i="2"/>
  <c r="BM394" i="2"/>
  <c r="BD413" i="2"/>
  <c r="AQ417" i="2"/>
  <c r="CP406" i="2"/>
  <c r="H412" i="2"/>
  <c r="BL399" i="2"/>
  <c r="T394" i="2"/>
  <c r="G408" i="2"/>
  <c r="EZ408" i="2" s="1"/>
  <c r="AY415" i="2"/>
  <c r="AG401" i="2"/>
  <c r="W406" i="2"/>
  <c r="P419" i="2"/>
  <c r="AN398" i="2"/>
  <c r="AC408" i="2"/>
  <c r="CK408" i="2"/>
  <c r="AA410" i="2"/>
  <c r="BJ412" i="2"/>
  <c r="DD412" i="2" s="1"/>
  <c r="AR400" i="2"/>
  <c r="AR419" i="2"/>
  <c r="CM399" i="2"/>
  <c r="AP411" i="2"/>
  <c r="BT400" i="2"/>
  <c r="BL413" i="2"/>
  <c r="P414" i="2"/>
  <c r="BJ395" i="2"/>
  <c r="P405" i="2"/>
  <c r="BE408" i="2"/>
  <c r="BA422" i="2"/>
  <c r="CS413" i="2"/>
  <c r="CT397" i="2"/>
  <c r="I399" i="2"/>
  <c r="G414" i="2"/>
  <c r="EZ414" i="2" s="1"/>
  <c r="AQ401" i="2"/>
  <c r="AX405" i="2"/>
  <c r="CA421" i="2"/>
  <c r="N404" i="2"/>
  <c r="AW414" i="2"/>
  <c r="N421" i="2"/>
  <c r="CN406" i="2"/>
  <c r="J398" i="2"/>
  <c r="BF420" i="2"/>
  <c r="AU404" i="2"/>
  <c r="Z394" i="2"/>
  <c r="CJ413" i="2"/>
  <c r="BP415" i="2"/>
  <c r="BV404" i="2"/>
  <c r="BB412" i="2"/>
  <c r="BM413" i="2"/>
  <c r="AK401" i="2"/>
  <c r="AM409" i="2"/>
  <c r="BN396" i="2"/>
  <c r="BW397" i="2"/>
  <c r="BE411" i="2"/>
  <c r="AO402" i="2"/>
  <c r="BT406" i="2"/>
  <c r="Q414" i="2"/>
  <c r="CG402" i="2"/>
  <c r="BO421" i="2"/>
  <c r="BQ400" i="2"/>
  <c r="BE422" i="2"/>
  <c r="BK417" i="2"/>
  <c r="AG419" i="2"/>
  <c r="BB422" i="2"/>
  <c r="BZ394" i="2"/>
  <c r="R400" i="2"/>
  <c r="AM398" i="2"/>
  <c r="AF408" i="2"/>
  <c r="AF417" i="2"/>
  <c r="H422" i="2"/>
  <c r="BJ408" i="2"/>
  <c r="AO420" i="2"/>
  <c r="CB412" i="2"/>
  <c r="AF412" i="2"/>
  <c r="AA420" i="2"/>
  <c r="AB419" i="2"/>
  <c r="AB401" i="2"/>
  <c r="BC395" i="2"/>
  <c r="BL412" i="2"/>
  <c r="CE399" i="2"/>
  <c r="I408" i="2"/>
  <c r="BI404" i="2"/>
  <c r="AZ414" i="2"/>
  <c r="AH414" i="2"/>
  <c r="AX416" i="2"/>
  <c r="BD395" i="2"/>
  <c r="CM422" i="2"/>
  <c r="CG422" i="2"/>
  <c r="CD413" i="2"/>
  <c r="BB413" i="2"/>
  <c r="CV413" i="2" s="1"/>
  <c r="X407" i="2"/>
  <c r="Z397" i="2"/>
  <c r="Z395" i="2"/>
  <c r="AO410" i="2"/>
  <c r="AS405" i="2"/>
  <c r="BZ400" i="2"/>
  <c r="Q416" i="2"/>
  <c r="BT417" i="2"/>
  <c r="CF402" i="2"/>
  <c r="AI404" i="2"/>
  <c r="AD402" i="2"/>
  <c r="G409" i="2"/>
  <c r="EZ409" i="2" s="1"/>
  <c r="X400" i="2"/>
  <c r="CD395" i="2"/>
  <c r="CI396" i="2"/>
  <c r="AR420" i="2"/>
  <c r="X411" i="2"/>
  <c r="CJ422" i="2"/>
  <c r="V400" i="2"/>
  <c r="BB419" i="2"/>
  <c r="BD408" i="2"/>
  <c r="AZ411" i="2"/>
  <c r="BZ395" i="2"/>
  <c r="CH421" i="2"/>
  <c r="AE406" i="2"/>
  <c r="CO419" i="2"/>
  <c r="CR414" i="2"/>
  <c r="CA395" i="2"/>
  <c r="AY398" i="2"/>
  <c r="M415" i="2"/>
  <c r="CM394" i="2"/>
  <c r="J417" i="2"/>
  <c r="BF409" i="2"/>
  <c r="V416" i="2"/>
  <c r="AO401" i="2"/>
  <c r="AP412" i="2"/>
  <c r="CL403" i="2"/>
  <c r="K403" i="2"/>
  <c r="CB395" i="2"/>
  <c r="CK400" i="2"/>
  <c r="AX398" i="2"/>
  <c r="AC404" i="2"/>
  <c r="CA414" i="2"/>
  <c r="AM422" i="2"/>
  <c r="AW413" i="2"/>
  <c r="CG414" i="2"/>
  <c r="BN422" i="2"/>
  <c r="AX408" i="2"/>
  <c r="BU398" i="2"/>
  <c r="BB407" i="2"/>
  <c r="CM404" i="2"/>
  <c r="CC407" i="2"/>
  <c r="CQ411" i="2"/>
  <c r="AQ406" i="2"/>
  <c r="AI413" i="2"/>
  <c r="AJ419" i="2"/>
  <c r="BX406" i="2"/>
  <c r="I420" i="2"/>
  <c r="CM416" i="2"/>
  <c r="CQ395" i="2"/>
  <c r="AO405" i="2"/>
  <c r="AK409" i="2"/>
  <c r="Y399" i="2"/>
  <c r="J399" i="2"/>
  <c r="CN409" i="2"/>
  <c r="BG415" i="2"/>
  <c r="BA420" i="2"/>
  <c r="V407" i="2"/>
  <c r="AJ397" i="2"/>
  <c r="BE419" i="2"/>
  <c r="BS420" i="2"/>
  <c r="AO419" i="2"/>
  <c r="AH416" i="2"/>
  <c r="P422" i="2"/>
  <c r="CN394" i="2"/>
  <c r="T401" i="2"/>
  <c r="CK397" i="2"/>
  <c r="BK415" i="2"/>
  <c r="Z402" i="2"/>
  <c r="AY411" i="2"/>
  <c r="AQ396" i="2"/>
  <c r="BO411" i="2"/>
  <c r="O420" i="2"/>
  <c r="M405" i="2"/>
  <c r="BF419" i="2"/>
  <c r="BT394" i="2"/>
  <c r="AS397" i="2"/>
  <c r="BB416" i="2"/>
  <c r="CS414" i="2"/>
  <c r="AK416" i="2"/>
  <c r="L410" i="2"/>
  <c r="AI398" i="2"/>
  <c r="U419" i="2"/>
  <c r="CO421" i="2"/>
  <c r="CH417" i="2"/>
  <c r="CG406" i="2"/>
  <c r="T421" i="2"/>
  <c r="BG402" i="2"/>
  <c r="S421" i="2"/>
  <c r="BK410" i="2"/>
  <c r="BJ403" i="2"/>
  <c r="AE410" i="2"/>
  <c r="AU414" i="2"/>
  <c r="BJ402" i="2"/>
  <c r="CT398" i="2"/>
  <c r="AD408" i="2"/>
  <c r="BM411" i="2"/>
  <c r="J416" i="2"/>
  <c r="BB404" i="2"/>
  <c r="AU417" i="2"/>
  <c r="K419" i="2"/>
  <c r="L396" i="2"/>
  <c r="AJ403" i="2"/>
  <c r="BR418" i="2"/>
  <c r="BQ420" i="2"/>
  <c r="CQ409" i="2"/>
  <c r="BD403" i="2"/>
  <c r="V420" i="2"/>
  <c r="P421" i="2"/>
  <c r="AN404" i="2"/>
  <c r="CR403" i="2"/>
  <c r="CI415" i="2"/>
  <c r="AJ406" i="2"/>
  <c r="BE399" i="2"/>
  <c r="BV408" i="2"/>
  <c r="CP415" i="2"/>
  <c r="AI417" i="2"/>
  <c r="AS417" i="2"/>
  <c r="BR419" i="2"/>
  <c r="CP397" i="2"/>
  <c r="BZ398" i="2"/>
  <c r="CE420" i="2"/>
  <c r="J413" i="2"/>
  <c r="BO404" i="2"/>
  <c r="L420" i="2"/>
  <c r="BQ396" i="2"/>
  <c r="CS406" i="2"/>
  <c r="CK412" i="2"/>
  <c r="AE404" i="2"/>
  <c r="AE418" i="2"/>
  <c r="T398" i="2"/>
  <c r="AC410" i="2"/>
  <c r="Z418" i="2"/>
  <c r="BS397" i="2"/>
  <c r="BY394" i="2"/>
  <c r="Y420" i="2"/>
  <c r="P418" i="2"/>
  <c r="CJ418" i="2"/>
  <c r="AM401" i="2"/>
  <c r="R402" i="2"/>
  <c r="BG408" i="2"/>
  <c r="CN412" i="2"/>
  <c r="V398" i="2"/>
  <c r="CH410" i="2"/>
  <c r="AH396" i="2"/>
  <c r="CI401" i="2"/>
  <c r="CT409" i="2"/>
  <c r="AR404" i="2"/>
  <c r="AO412" i="2"/>
  <c r="BP412" i="2"/>
  <c r="CN417" i="2"/>
  <c r="M399" i="2"/>
  <c r="V419" i="2"/>
  <c r="AE400" i="2"/>
  <c r="BE417" i="2"/>
  <c r="AI412" i="2"/>
  <c r="BO397" i="2"/>
  <c r="AW401" i="2"/>
  <c r="Q421" i="2"/>
  <c r="BX399" i="2"/>
  <c r="BI409" i="2"/>
  <c r="AW415" i="2"/>
  <c r="L415" i="2"/>
  <c r="AT403" i="2"/>
  <c r="AN416" i="2"/>
  <c r="AI394" i="2"/>
  <c r="BV421" i="2"/>
  <c r="CC411" i="2"/>
  <c r="O402" i="2"/>
  <c r="AM421" i="2"/>
  <c r="CL412" i="2"/>
  <c r="CB408" i="2"/>
  <c r="AS421" i="2"/>
  <c r="AP413" i="2"/>
  <c r="CC421" i="2"/>
  <c r="BX418" i="2"/>
  <c r="AA414" i="2"/>
  <c r="Q398" i="2"/>
  <c r="AQ402" i="2"/>
  <c r="L416" i="2"/>
  <c r="BV418" i="2"/>
  <c r="BL407" i="2"/>
  <c r="AV422" i="2"/>
  <c r="BI407" i="2"/>
  <c r="CJ414" i="2"/>
  <c r="BC400" i="2"/>
  <c r="CI399" i="2"/>
  <c r="BY413" i="2"/>
  <c r="AX395" i="2"/>
  <c r="BS412" i="2"/>
  <c r="AX419" i="2"/>
  <c r="BF417" i="2"/>
  <c r="AG421" i="2"/>
  <c r="AW406" i="2"/>
  <c r="BN414" i="2"/>
  <c r="BK420" i="2"/>
  <c r="AB405" i="2"/>
  <c r="BB414" i="2"/>
  <c r="BY414" i="2"/>
  <c r="BL401" i="2"/>
  <c r="Z410" i="2"/>
  <c r="CT407" i="2"/>
  <c r="AC405" i="2"/>
  <c r="BY411" i="2"/>
  <c r="BQ410" i="2"/>
  <c r="AG420" i="2"/>
  <c r="AA394" i="2"/>
  <c r="N416" i="2"/>
  <c r="BN394" i="2"/>
  <c r="BE406" i="2"/>
  <c r="CY406" i="2" s="1"/>
  <c r="AF414" i="2"/>
  <c r="CR415" i="2"/>
  <c r="BR400" i="2"/>
  <c r="BT407" i="2"/>
  <c r="L418" i="2"/>
  <c r="AO409" i="2"/>
  <c r="Q407" i="2"/>
  <c r="AR406" i="2"/>
  <c r="H415" i="2"/>
  <c r="K396" i="2"/>
  <c r="AA405" i="2"/>
  <c r="CO418" i="2"/>
  <c r="BX404" i="2"/>
  <c r="BW415" i="2"/>
  <c r="CI407" i="2"/>
  <c r="AY422" i="2"/>
  <c r="AZ399" i="2"/>
  <c r="AJ412" i="2"/>
  <c r="CO402" i="2"/>
  <c r="BC419" i="2"/>
  <c r="CW419" i="2" s="1"/>
  <c r="AQ395" i="2"/>
  <c r="AR417" i="2"/>
  <c r="BE400" i="2"/>
  <c r="BU407" i="2"/>
  <c r="CR408" i="2"/>
  <c r="BS415" i="2"/>
  <c r="BT420" i="2"/>
  <c r="BL396" i="2"/>
  <c r="Z421" i="2"/>
  <c r="J410" i="2"/>
  <c r="AY412" i="2"/>
  <c r="CB396" i="2"/>
  <c r="H416" i="2"/>
  <c r="BP398" i="2"/>
  <c r="CD422" i="2"/>
  <c r="AL409" i="2"/>
  <c r="L404" i="2"/>
  <c r="BC407" i="2"/>
  <c r="CJ412" i="2"/>
  <c r="CH416" i="2"/>
  <c r="P411" i="2"/>
  <c r="AG397" i="2"/>
  <c r="CC415" i="2"/>
  <c r="CF416" i="2"/>
  <c r="AG413" i="2"/>
  <c r="BS402" i="2"/>
  <c r="BY422" i="2"/>
  <c r="CD396" i="2"/>
  <c r="CB414" i="2"/>
  <c r="AC412" i="2"/>
  <c r="AN422" i="2"/>
  <c r="BF408" i="2"/>
  <c r="CZ408" i="2" s="1"/>
  <c r="S412" i="2"/>
  <c r="BD418" i="2"/>
  <c r="BW394" i="2"/>
  <c r="BP414" i="2"/>
  <c r="BQ404" i="2"/>
  <c r="AT417" i="2"/>
  <c r="X396" i="2"/>
  <c r="AS395" i="2"/>
  <c r="AQ422" i="2"/>
  <c r="AH403" i="2"/>
  <c r="AI418" i="2"/>
  <c r="AK405" i="2"/>
  <c r="AE402" i="2"/>
  <c r="Y419" i="2"/>
  <c r="BB415" i="2"/>
  <c r="CD401" i="2"/>
  <c r="BD415" i="2"/>
  <c r="CX415" i="2" s="1"/>
  <c r="I422" i="2"/>
  <c r="AT408" i="2"/>
  <c r="G421" i="2"/>
  <c r="EZ421" i="2" s="1"/>
  <c r="AU419" i="2"/>
  <c r="AW405" i="2"/>
  <c r="CM420" i="2"/>
  <c r="CL404" i="2"/>
  <c r="BW418" i="2"/>
  <c r="BK407" i="2"/>
  <c r="I396" i="2"/>
  <c r="CP417" i="2"/>
  <c r="Y400" i="2"/>
  <c r="CS400" i="2"/>
  <c r="L403" i="2"/>
  <c r="AQ398" i="2"/>
  <c r="CS412" i="2"/>
  <c r="AV399" i="2"/>
  <c r="CE418" i="2"/>
  <c r="AZ418" i="2"/>
  <c r="P404" i="2"/>
  <c r="J411" i="2"/>
  <c r="BH411" i="2"/>
  <c r="AZ401" i="2"/>
  <c r="AW397" i="2"/>
  <c r="AC417" i="2"/>
  <c r="V412" i="2"/>
  <c r="AA412" i="2"/>
  <c r="BI410" i="2"/>
  <c r="BZ406" i="2"/>
  <c r="O407" i="2"/>
  <c r="W416" i="2"/>
  <c r="AQ412" i="2"/>
  <c r="AP395" i="2"/>
  <c r="BK405" i="2"/>
  <c r="CE415" i="2"/>
  <c r="R396" i="2"/>
  <c r="AH407" i="2"/>
  <c r="CM411" i="2"/>
  <c r="AZ403" i="2"/>
  <c r="N422" i="2"/>
  <c r="CF421" i="2"/>
  <c r="BZ401" i="2"/>
  <c r="CR421" i="2"/>
  <c r="AW420" i="2"/>
  <c r="BQ408" i="2"/>
  <c r="CR405" i="2"/>
  <c r="CM415" i="2"/>
  <c r="CK415" i="2"/>
  <c r="AC420" i="2"/>
  <c r="M414" i="2"/>
  <c r="CA397" i="2"/>
  <c r="S415" i="2"/>
  <c r="R401" i="2"/>
  <c r="BP419" i="2"/>
  <c r="CD415" i="2"/>
  <c r="BD420" i="2"/>
  <c r="CX420" i="2" s="1"/>
  <c r="AV395" i="2"/>
  <c r="AD405" i="2"/>
  <c r="BR421" i="2"/>
  <c r="G407" i="2"/>
  <c r="EZ407" i="2" s="1"/>
  <c r="BS394" i="2"/>
  <c r="CM401" i="2"/>
  <c r="BJ406" i="2"/>
  <c r="DD406" i="2" s="1"/>
  <c r="AP410" i="2"/>
  <c r="BG418" i="2"/>
  <c r="CQ402" i="2"/>
  <c r="Y396" i="2"/>
  <c r="BA407" i="2"/>
  <c r="AX418" i="2"/>
  <c r="CO410" i="2"/>
  <c r="CQ421" i="2"/>
  <c r="BB409" i="2"/>
  <c r="AN415" i="2"/>
  <c r="R419" i="2"/>
  <c r="K399" i="2"/>
  <c r="AH406" i="2"/>
  <c r="X415" i="2"/>
  <c r="AI420" i="2"/>
  <c r="AU418" i="2"/>
  <c r="X412" i="2"/>
  <c r="BF406" i="2"/>
  <c r="AC419" i="2"/>
  <c r="BU397" i="2"/>
  <c r="L413" i="2"/>
  <c r="AF401" i="2"/>
  <c r="O404" i="2"/>
  <c r="AC418" i="2"/>
  <c r="O408" i="2"/>
  <c r="AT415" i="2"/>
  <c r="BQ411" i="2"/>
  <c r="BO415" i="2"/>
  <c r="BT413" i="2"/>
  <c r="AF395" i="2"/>
  <c r="AG400" i="2"/>
  <c r="AP421" i="2"/>
  <c r="P400" i="2"/>
  <c r="AV411" i="2"/>
  <c r="S397" i="2"/>
  <c r="BU402" i="2"/>
  <c r="CL418" i="2"/>
  <c r="BA401" i="2"/>
  <c r="AE414" i="2"/>
  <c r="CA411" i="2"/>
  <c r="H399" i="2"/>
  <c r="AN417" i="2"/>
  <c r="V394" i="2"/>
  <c r="BP405" i="2"/>
  <c r="AU413" i="2"/>
  <c r="AH418" i="2"/>
  <c r="BW404" i="2"/>
  <c r="AT394" i="2"/>
  <c r="G419" i="2"/>
  <c r="EZ419" i="2" s="1"/>
  <c r="AB418" i="2"/>
  <c r="AX402" i="2"/>
  <c r="W402" i="2"/>
  <c r="T413" i="2"/>
  <c r="CH422" i="2"/>
  <c r="AV413" i="2"/>
  <c r="CT415" i="2"/>
  <c r="BY409" i="2"/>
  <c r="AJ411" i="2"/>
  <c r="BG417" i="2"/>
  <c r="AH422" i="2"/>
  <c r="BU403" i="2"/>
  <c r="AR396" i="2"/>
  <c r="AH401" i="2"/>
  <c r="AO407" i="2"/>
  <c r="BH420" i="2"/>
  <c r="CQ404" i="2"/>
  <c r="R406" i="2"/>
  <c r="AJ400" i="2"/>
  <c r="BL414" i="2"/>
  <c r="CQ401" i="2"/>
  <c r="S413" i="2"/>
  <c r="Q394" i="2"/>
  <c r="BN409" i="2"/>
  <c r="AC422" i="2"/>
  <c r="AK413" i="2"/>
  <c r="AV416" i="2"/>
  <c r="CN413" i="2"/>
  <c r="AY402" i="2"/>
  <c r="G395" i="2"/>
  <c r="EZ395" i="2" s="1"/>
  <c r="AU422" i="2"/>
  <c r="CI416" i="2"/>
  <c r="CN398" i="2"/>
  <c r="BG419" i="2"/>
  <c r="S399" i="2"/>
  <c r="AF416" i="2"/>
  <c r="AX421" i="2"/>
  <c r="CD420" i="2"/>
  <c r="BW419" i="2"/>
  <c r="AA396" i="2"/>
  <c r="CM410" i="2"/>
  <c r="CR418" i="2"/>
  <c r="CQ397" i="2"/>
  <c r="BI408" i="2"/>
  <c r="CO409" i="2"/>
  <c r="CL415" i="2"/>
  <c r="AN407" i="2"/>
  <c r="BU413" i="2"/>
  <c r="AR402" i="2"/>
  <c r="BA395" i="2"/>
  <c r="AU399" i="2"/>
  <c r="L412" i="2"/>
  <c r="U416" i="2"/>
  <c r="AP419" i="2"/>
  <c r="CT411" i="2"/>
  <c r="BZ405" i="2"/>
  <c r="AI415" i="2"/>
  <c r="W421" i="2"/>
  <c r="O400" i="2"/>
  <c r="BB405" i="2"/>
  <c r="BY412" i="2"/>
  <c r="AK399" i="2"/>
  <c r="BC412" i="2"/>
  <c r="CW412" i="2" s="1"/>
  <c r="AB404" i="2"/>
  <c r="BG416" i="2"/>
  <c r="AI411" i="2"/>
  <c r="CE417" i="2"/>
  <c r="BL422" i="2"/>
  <c r="AP405" i="2"/>
  <c r="AM420" i="2"/>
  <c r="CT402" i="2"/>
  <c r="CS395" i="2"/>
  <c r="CQ399" i="2"/>
  <c r="AS401" i="2"/>
  <c r="CT417" i="2"/>
  <c r="BQ403" i="2"/>
  <c r="AT407" i="2"/>
  <c r="O411" i="2"/>
  <c r="H407" i="2"/>
  <c r="BJ407" i="2"/>
  <c r="CM408" i="2"/>
  <c r="AF400" i="2"/>
  <c r="AG411" i="2"/>
  <c r="BQ395" i="2"/>
  <c r="U401" i="2"/>
  <c r="BE418" i="2"/>
  <c r="CR404" i="2"/>
  <c r="AM407" i="2"/>
  <c r="AT414" i="2"/>
  <c r="BE421" i="2"/>
  <c r="BD409" i="2"/>
  <c r="AZ404" i="2"/>
  <c r="CM421" i="2"/>
  <c r="AY420" i="2"/>
  <c r="AW399" i="2"/>
  <c r="BG398" i="2"/>
  <c r="BJ398" i="2"/>
  <c r="U414" i="2"/>
  <c r="BJ415" i="2"/>
  <c r="H409" i="2"/>
  <c r="BM405" i="2"/>
  <c r="G410" i="2"/>
  <c r="EZ410" i="2" s="1"/>
  <c r="CP412" i="2"/>
  <c r="CA396" i="2"/>
  <c r="CO400" i="2"/>
  <c r="BH409" i="2"/>
  <c r="AV409" i="2"/>
  <c r="CF422" i="2"/>
  <c r="Y421" i="2"/>
  <c r="CR416" i="2"/>
  <c r="BW398" i="2"/>
  <c r="BZ417" i="2"/>
  <c r="CJ419" i="2"/>
  <c r="AS415" i="2"/>
  <c r="BL394" i="2"/>
  <c r="BR406" i="2"/>
  <c r="BY401" i="2"/>
  <c r="V399" i="2"/>
  <c r="Y405" i="2"/>
  <c r="CA394" i="2"/>
  <c r="BH415" i="2"/>
  <c r="I405" i="2"/>
  <c r="BR415" i="2"/>
  <c r="CL398" i="2"/>
  <c r="Y422" i="2"/>
  <c r="L402" i="2"/>
  <c r="BQ397" i="2"/>
  <c r="AZ416" i="2"/>
  <c r="S414" i="2"/>
  <c r="BH407" i="2"/>
  <c r="BE420" i="2"/>
  <c r="X399" i="2"/>
  <c r="L406" i="2"/>
  <c r="AD417" i="2"/>
  <c r="CS410" i="2"/>
  <c r="X422" i="2"/>
  <c r="BK398" i="2"/>
  <c r="BW409" i="2"/>
  <c r="AH408" i="2"/>
  <c r="K395" i="2"/>
  <c r="BX422" i="2"/>
  <c r="AD399" i="2"/>
  <c r="CJ405" i="2"/>
  <c r="CQ410" i="2"/>
  <c r="CP420" i="2"/>
  <c r="Z416" i="2"/>
  <c r="CS408" i="2"/>
  <c r="AC406" i="2"/>
  <c r="CI409" i="2"/>
  <c r="AN410" i="2"/>
  <c r="CA403" i="2"/>
  <c r="AM417" i="2"/>
  <c r="CO398" i="2"/>
  <c r="CF414" i="2"/>
  <c r="AT400" i="2"/>
  <c r="BY399" i="2"/>
  <c r="N410" i="2"/>
  <c r="CK419" i="2"/>
  <c r="BW396" i="2"/>
  <c r="BL416" i="2"/>
  <c r="M410" i="2"/>
  <c r="I401" i="2"/>
  <c r="R414" i="2"/>
  <c r="AB415" i="2"/>
  <c r="BJ405" i="2"/>
  <c r="AR399" i="2"/>
  <c r="CP394" i="2"/>
  <c r="BF403" i="2"/>
  <c r="BB395" i="2"/>
  <c r="CJ410" i="2"/>
  <c r="CI400" i="2"/>
  <c r="BB408" i="2"/>
  <c r="CM419" i="2"/>
  <c r="AX406" i="2"/>
  <c r="BI413" i="2"/>
  <c r="AK411" i="2"/>
  <c r="BO414" i="2"/>
  <c r="BH406" i="2"/>
  <c r="H410" i="2"/>
  <c r="BR394" i="2"/>
  <c r="BV395" i="2"/>
  <c r="AB407" i="2"/>
  <c r="AT412" i="2"/>
  <c r="AS420" i="2"/>
  <c r="BL397" i="2"/>
  <c r="AG414" i="2"/>
  <c r="R403" i="2"/>
  <c r="N397" i="2"/>
  <c r="BP395" i="2"/>
  <c r="CJ417" i="2"/>
  <c r="CE419" i="2"/>
  <c r="AJ420" i="2"/>
  <c r="BQ421" i="2"/>
  <c r="H402" i="2"/>
  <c r="AL394" i="2"/>
  <c r="BA394" i="2"/>
  <c r="BN418" i="2"/>
  <c r="CP418" i="2"/>
  <c r="AB403" i="2"/>
  <c r="N417" i="2"/>
  <c r="AH400" i="2"/>
  <c r="CC420" i="2"/>
  <c r="AU412" i="2"/>
  <c r="Y407" i="2"/>
  <c r="BM403" i="2"/>
  <c r="CF407" i="2"/>
  <c r="BF400" i="2"/>
  <c r="BP407" i="2"/>
  <c r="AU403" i="2"/>
  <c r="BA419" i="2"/>
  <c r="BP399" i="2"/>
  <c r="CD414" i="2"/>
  <c r="CT406" i="2"/>
  <c r="T399" i="2"/>
  <c r="P413" i="2"/>
  <c r="AE413" i="2"/>
  <c r="AS414" i="2"/>
  <c r="BG422" i="2"/>
  <c r="DA422" i="2" s="1"/>
  <c r="AS412" i="2"/>
  <c r="G396" i="2"/>
  <c r="EZ396" i="2" s="1"/>
  <c r="N403" i="2"/>
  <c r="AR415" i="2"/>
  <c r="BY415" i="2"/>
  <c r="BK396" i="2"/>
  <c r="AM404" i="2"/>
  <c r="X397" i="2"/>
  <c r="AY404" i="2"/>
  <c r="BR411" i="2"/>
  <c r="K413" i="2"/>
  <c r="CS399" i="2"/>
  <c r="BR396" i="2"/>
  <c r="H395" i="2"/>
  <c r="Z401" i="2"/>
  <c r="BD396" i="2"/>
  <c r="CX396" i="2" s="1"/>
  <c r="CD402" i="2"/>
  <c r="Y408" i="2"/>
  <c r="T414" i="2"/>
  <c r="AY403" i="2"/>
  <c r="CQ412" i="2"/>
  <c r="CI404" i="2"/>
  <c r="AA416" i="2"/>
  <c r="CD417" i="2"/>
  <c r="BF399" i="2"/>
  <c r="CT410" i="2"/>
  <c r="BO413" i="2"/>
  <c r="AO411" i="2"/>
  <c r="AH417" i="2"/>
  <c r="AE408" i="2"/>
  <c r="AT404" i="2"/>
  <c r="AL416" i="2"/>
  <c r="X405" i="2"/>
  <c r="AA406" i="2"/>
  <c r="V405" i="2"/>
  <c r="BQ401" i="2"/>
  <c r="AG394" i="2"/>
  <c r="AV400" i="2"/>
  <c r="CC406" i="2"/>
  <c r="AA407" i="2"/>
  <c r="AQ404" i="2"/>
  <c r="CJ416" i="2"/>
  <c r="AG399" i="2"/>
  <c r="AV404" i="2"/>
  <c r="BC421" i="2"/>
  <c r="BJ396" i="2"/>
  <c r="CF400" i="2"/>
  <c r="CJ411" i="2"/>
  <c r="BR403" i="2"/>
  <c r="Y414" i="2"/>
  <c r="W405" i="2"/>
  <c r="BE396" i="2"/>
  <c r="AE416" i="2"/>
  <c r="AD416" i="2"/>
  <c r="O403" i="2"/>
  <c r="N418" i="2"/>
  <c r="CR400" i="2"/>
  <c r="BP404" i="2"/>
  <c r="BA416" i="2"/>
  <c r="Q396" i="2"/>
  <c r="BT422" i="2"/>
  <c r="BO396" i="2"/>
  <c r="H411" i="2"/>
  <c r="CK411" i="2"/>
  <c r="AJ422" i="2"/>
  <c r="BG396" i="2"/>
  <c r="CF394" i="2"/>
  <c r="R418" i="2"/>
  <c r="BL421" i="2"/>
  <c r="AY401" i="2"/>
  <c r="CD411" i="2"/>
  <c r="V421" i="2"/>
  <c r="BR422" i="2"/>
  <c r="AU410" i="2"/>
  <c r="H403" i="2"/>
  <c r="CO406" i="2"/>
  <c r="CN416" i="2"/>
  <c r="CH400" i="2"/>
  <c r="P395" i="2"/>
  <c r="CF395" i="2"/>
  <c r="M421" i="2"/>
  <c r="AQ407" i="2"/>
  <c r="AC413" i="2"/>
  <c r="AL422" i="2"/>
  <c r="Y395" i="2"/>
  <c r="L397" i="2"/>
  <c r="CG416" i="2"/>
  <c r="BK400" i="2"/>
  <c r="X408" i="2"/>
  <c r="BR413" i="2"/>
  <c r="CL416" i="2"/>
  <c r="BE405" i="2"/>
  <c r="CY405" i="2" s="1"/>
  <c r="AJ404" i="2"/>
  <c r="Y398" i="2"/>
  <c r="AB396" i="2"/>
  <c r="BO395" i="2"/>
  <c r="BM416" i="2"/>
  <c r="W404" i="2"/>
  <c r="CR395" i="2"/>
  <c r="CL405" i="2"/>
  <c r="CI412" i="2"/>
  <c r="AP404" i="2"/>
  <c r="BT411" i="2"/>
  <c r="BG411" i="2"/>
  <c r="AD404" i="2"/>
  <c r="Z411" i="2"/>
  <c r="V413" i="2"/>
  <c r="BR402" i="2"/>
  <c r="BG406" i="2"/>
  <c r="DA406" i="2" s="1"/>
  <c r="AM419" i="2"/>
  <c r="AZ408" i="2"/>
  <c r="U403" i="2"/>
  <c r="W414" i="2"/>
  <c r="P402" i="2"/>
  <c r="CQ400" i="2"/>
  <c r="BK403" i="2"/>
  <c r="W420" i="2"/>
  <c r="CS405" i="2"/>
  <c r="BG401" i="2"/>
  <c r="BF404" i="2"/>
  <c r="AB421" i="2"/>
  <c r="AX420" i="2"/>
  <c r="BJ417" i="2"/>
  <c r="DD417" i="2" s="1"/>
  <c r="K398" i="2"/>
  <c r="W401" i="2"/>
  <c r="BF414" i="2"/>
  <c r="K408" i="2"/>
  <c r="Y412" i="2"/>
  <c r="X420" i="2"/>
  <c r="CC409" i="2"/>
  <c r="CO397" i="2"/>
  <c r="Q413" i="2"/>
  <c r="AH399" i="2"/>
  <c r="W422" i="2"/>
  <c r="J414" i="2"/>
  <c r="AR408" i="2"/>
  <c r="AK404" i="2"/>
  <c r="AL407" i="2"/>
  <c r="CI394" i="2"/>
  <c r="G403" i="2"/>
  <c r="EZ403" i="2" s="1"/>
  <c r="T422" i="2"/>
  <c r="AH397" i="2"/>
  <c r="I415" i="2"/>
  <c r="AH413" i="2"/>
  <c r="BB406" i="2"/>
  <c r="CV406" i="2" s="1"/>
  <c r="CH409" i="2"/>
  <c r="BG409" i="2"/>
  <c r="DA409" i="2" s="1"/>
  <c r="BB410" i="2"/>
  <c r="BD404" i="2"/>
  <c r="AL411" i="2"/>
  <c r="BN411" i="2"/>
  <c r="BT421" i="2"/>
  <c r="O419" i="2"/>
  <c r="CS401" i="2"/>
  <c r="CP401" i="2"/>
  <c r="AJ395" i="2"/>
  <c r="AM414" i="2"/>
  <c r="CO411" i="2"/>
  <c r="BO412" i="2"/>
  <c r="AO398" i="2"/>
  <c r="AX396" i="2"/>
  <c r="CE401" i="2"/>
  <c r="BZ399" i="2"/>
  <c r="U398" i="2"/>
  <c r="AQ421" i="2"/>
  <c r="AE405" i="2"/>
  <c r="AK395" i="2"/>
  <c r="S403" i="2"/>
  <c r="AF407" i="2"/>
  <c r="AZ413" i="2"/>
  <c r="CN407" i="2"/>
  <c r="M400" i="2"/>
  <c r="AJ416" i="2"/>
  <c r="AX397" i="2"/>
  <c r="BA408" i="2"/>
  <c r="BF418" i="2"/>
  <c r="Z422" i="2"/>
  <c r="AG410" i="2"/>
  <c r="AQ397" i="2"/>
  <c r="AI399" i="2"/>
  <c r="AC397" i="2"/>
  <c r="V422" i="2"/>
  <c r="BI406" i="2"/>
  <c r="M402" i="2"/>
  <c r="BB411" i="2"/>
  <c r="BR412" i="2"/>
  <c r="V396" i="2"/>
  <c r="BL408" i="2"/>
  <c r="CN396" i="2"/>
  <c r="BD394" i="2"/>
  <c r="CX394" i="2" s="1"/>
  <c r="AD410" i="2"/>
  <c r="BD401" i="2"/>
  <c r="CR411" i="2"/>
  <c r="T420" i="2"/>
  <c r="AD395" i="2"/>
  <c r="AB411" i="2"/>
  <c r="CC419" i="2"/>
  <c r="BF410" i="2"/>
  <c r="AA413" i="2"/>
  <c r="AU397" i="2"/>
  <c r="CB409" i="2"/>
  <c r="AL408" i="2"/>
  <c r="AM397" i="2"/>
  <c r="AF422" i="2"/>
  <c r="M408" i="2"/>
  <c r="N411" i="2"/>
  <c r="BY396" i="2"/>
  <c r="BQ413" i="2"/>
  <c r="X401" i="2"/>
  <c r="N407" i="2"/>
  <c r="V404" i="2"/>
  <c r="BP422" i="2"/>
  <c r="AD403" i="2"/>
  <c r="AB409" i="2"/>
  <c r="AF405" i="2"/>
  <c r="BB401" i="2"/>
  <c r="AW400" i="2"/>
  <c r="CA405" i="2"/>
  <c r="BL405" i="2"/>
  <c r="T418" i="2"/>
  <c r="BN408" i="2"/>
  <c r="AN401" i="2"/>
  <c r="CK394" i="2"/>
  <c r="S402" i="2"/>
  <c r="AI407" i="2"/>
  <c r="AY407" i="2"/>
  <c r="BI394" i="2"/>
  <c r="DC394" i="2" s="1"/>
  <c r="AL401" i="2"/>
  <c r="P394" i="2"/>
  <c r="BR417" i="2"/>
  <c r="AL397" i="2"/>
  <c r="AI408" i="2"/>
  <c r="CP408" i="2"/>
  <c r="BR409" i="2"/>
  <c r="CG398" i="2"/>
  <c r="AO404" i="2"/>
  <c r="AB416" i="2"/>
  <c r="CB419" i="2"/>
  <c r="BT405" i="2"/>
  <c r="BC409" i="2"/>
  <c r="BK408" i="2"/>
  <c r="BB397" i="2"/>
  <c r="BA417" i="2"/>
  <c r="AB397" i="2"/>
  <c r="AG422" i="2"/>
  <c r="BM401" i="2"/>
  <c r="BG420" i="2"/>
  <c r="CG415" i="2"/>
  <c r="BA400" i="2"/>
  <c r="AE411" i="2"/>
  <c r="S416" i="2"/>
  <c r="CH404" i="2"/>
  <c r="Z406" i="2"/>
  <c r="AS402" i="2"/>
  <c r="BG403" i="2"/>
  <c r="CD412" i="2"/>
  <c r="BN401" i="2"/>
  <c r="BX397" i="2"/>
  <c r="BH403" i="2"/>
  <c r="DB403" i="2" s="1"/>
  <c r="CC400" i="2"/>
  <c r="AM408" i="2"/>
  <c r="BY403" i="2"/>
  <c r="BC410" i="2"/>
  <c r="CC404" i="2"/>
  <c r="CT399" i="2"/>
  <c r="W419" i="2"/>
  <c r="CC398" i="2"/>
  <c r="CK420" i="2"/>
  <c r="AV407" i="2"/>
  <c r="CQ422" i="2"/>
  <c r="AV412" i="2"/>
  <c r="CO413" i="2"/>
  <c r="CA407" i="2"/>
  <c r="BN399" i="2"/>
  <c r="I404" i="2"/>
  <c r="H405" i="2"/>
  <c r="CR417" i="2"/>
  <c r="CD404" i="2"/>
  <c r="AD420" i="2"/>
  <c r="AV414" i="2"/>
  <c r="AD409" i="2"/>
  <c r="CR413" i="2"/>
  <c r="J419" i="2"/>
  <c r="CN422" i="2"/>
  <c r="AE422" i="2"/>
  <c r="K412" i="2"/>
  <c r="BI414" i="2"/>
  <c r="L395" i="2"/>
  <c r="BS416" i="2"/>
  <c r="R415" i="2"/>
  <c r="Q405" i="2"/>
  <c r="AB398" i="2"/>
  <c r="BQ394" i="2"/>
  <c r="AE421" i="2"/>
  <c r="BZ402" i="2"/>
  <c r="AC398" i="2"/>
  <c r="CJ399" i="2"/>
  <c r="BY397" i="2"/>
  <c r="AF413" i="2"/>
  <c r="BZ407" i="2"/>
  <c r="AP422" i="2"/>
  <c r="N394" i="2"/>
  <c r="K397" i="2"/>
  <c r="I398" i="2"/>
  <c r="BK399" i="2"/>
  <c r="U400" i="2"/>
  <c r="AA402" i="2"/>
  <c r="CC413" i="2"/>
  <c r="BM419" i="2"/>
  <c r="BU411" i="2"/>
  <c r="BG399" i="2"/>
  <c r="DA399" i="2" s="1"/>
  <c r="CR401" i="2"/>
  <c r="AG409" i="2"/>
  <c r="CF397" i="2"/>
  <c r="CH411" i="2"/>
  <c r="BM408" i="2"/>
  <c r="AV410" i="2"/>
  <c r="CK404" i="2"/>
  <c r="CR398" i="2"/>
  <c r="BX410" i="2"/>
  <c r="AV403" i="2"/>
  <c r="J401" i="2"/>
  <c r="L399" i="2"/>
  <c r="BQ405" i="2"/>
  <c r="AZ412" i="2"/>
  <c r="R408" i="2"/>
  <c r="CT403" i="2"/>
  <c r="CD397" i="2"/>
  <c r="AD413" i="2"/>
  <c r="G418" i="2"/>
  <c r="EZ418" i="2" s="1"/>
  <c r="AB399" i="2"/>
  <c r="N406" i="2"/>
  <c r="AK406" i="2"/>
  <c r="AQ418" i="2"/>
  <c r="G404" i="2"/>
  <c r="EZ404" i="2" s="1"/>
  <c r="AZ395" i="2"/>
  <c r="CJ408" i="2"/>
  <c r="AI419" i="2"/>
  <c r="BX395" i="2"/>
  <c r="CF405" i="2"/>
  <c r="CH406" i="2"/>
  <c r="BU422" i="2"/>
  <c r="BY402" i="2"/>
  <c r="CG404" i="2"/>
  <c r="CS411" i="2"/>
  <c r="V418" i="2"/>
  <c r="BY407" i="2"/>
  <c r="CQ414" i="2"/>
  <c r="CH407" i="2"/>
  <c r="CC394" i="2"/>
  <c r="AV398" i="2"/>
  <c r="AM406" i="2"/>
  <c r="BK409" i="2"/>
  <c r="AA404" i="2"/>
  <c r="AH419" i="2"/>
  <c r="AS406" i="2"/>
  <c r="AJ415" i="2"/>
  <c r="BH416" i="2"/>
  <c r="AO406" i="2"/>
  <c r="AC400" i="2"/>
  <c r="BY395" i="2"/>
  <c r="AI402" i="2"/>
  <c r="BD419" i="2"/>
  <c r="CX419" i="2" s="1"/>
  <c r="BU419" i="2"/>
  <c r="AK419" i="2"/>
  <c r="N400" i="2"/>
  <c r="BP421" i="2"/>
  <c r="BW395" i="2"/>
  <c r="K400" i="2"/>
  <c r="BI398" i="2"/>
  <c r="DC398" i="2" s="1"/>
  <c r="CF410" i="2"/>
  <c r="AY396" i="2"/>
  <c r="CD403" i="2"/>
  <c r="CD409" i="2"/>
  <c r="CQ403" i="2"/>
  <c r="BQ398" i="2"/>
  <c r="AL421" i="2"/>
  <c r="J405" i="2"/>
  <c r="CL407" i="2"/>
  <c r="AX403" i="2"/>
  <c r="AN403" i="2"/>
  <c r="CF409" i="2"/>
  <c r="CS396" i="2"/>
  <c r="AP398" i="2"/>
  <c r="AT396" i="2"/>
  <c r="CH405" i="2"/>
  <c r="AL399" i="2"/>
  <c r="BW403" i="2"/>
  <c r="CE402" i="2"/>
  <c r="CR422" i="2"/>
  <c r="K420" i="2"/>
  <c r="BS395" i="2"/>
  <c r="BU410" i="2"/>
  <c r="P396" i="2"/>
  <c r="AY410" i="2"/>
  <c r="T409" i="2"/>
  <c r="H420" i="2"/>
  <c r="Q419" i="2"/>
  <c r="BS403" i="2"/>
  <c r="CB402" i="2"/>
  <c r="BD405" i="2"/>
  <c r="Y409" i="2"/>
  <c r="CF408" i="2"/>
  <c r="G413" i="2"/>
  <c r="EZ413" i="2" s="1"/>
  <c r="AJ399" i="2"/>
  <c r="CO401" i="2"/>
  <c r="CE400" i="2"/>
  <c r="CS419" i="2"/>
  <c r="CI413" i="2"/>
  <c r="CS422" i="2"/>
  <c r="BC420" i="2"/>
  <c r="G415" i="2"/>
  <c r="EZ415" i="2" s="1"/>
  <c r="BZ415" i="2"/>
  <c r="K414" i="2"/>
  <c r="CA418" i="2"/>
  <c r="CR410" i="2"/>
  <c r="CJ409" i="2"/>
  <c r="CJ406" i="2"/>
  <c r="BK422" i="2"/>
  <c r="BW420" i="2"/>
  <c r="AD421" i="2"/>
  <c r="AK422" i="2"/>
  <c r="AJ394" i="2"/>
  <c r="O421" i="2"/>
  <c r="H397" i="2"/>
  <c r="CL409" i="2"/>
  <c r="N399" i="2"/>
  <c r="BV419" i="2"/>
  <c r="BR405" i="2"/>
  <c r="CE403" i="2"/>
  <c r="AJ407" i="2"/>
  <c r="BF398" i="2"/>
  <c r="CZ398" i="2" s="1"/>
  <c r="AN409" i="2"/>
  <c r="BH396" i="2"/>
  <c r="DB396" i="2" s="1"/>
  <c r="CE421" i="2"/>
  <c r="Y411" i="2"/>
  <c r="CS398" i="2"/>
  <c r="X394" i="2"/>
  <c r="BJ397" i="2"/>
  <c r="BZ413" i="2"/>
  <c r="BI399" i="2"/>
  <c r="BV409" i="2"/>
  <c r="BH394" i="2"/>
  <c r="BA398" i="2"/>
  <c r="AZ405" i="2"/>
  <c r="BV399" i="2"/>
  <c r="CD416" i="2"/>
  <c r="BN403" i="2"/>
  <c r="BV405" i="2"/>
  <c r="AH411" i="2"/>
  <c r="AS419" i="2"/>
  <c r="BB396" i="2"/>
  <c r="CV396" i="2" s="1"/>
  <c r="AM394" i="2"/>
  <c r="AY418" i="2"/>
  <c r="J421" i="2"/>
  <c r="CO403" i="2"/>
  <c r="CS421" i="2"/>
  <c r="BX409" i="2"/>
  <c r="AQ411" i="2"/>
  <c r="W409" i="2"/>
  <c r="CQ405" i="2"/>
  <c r="X404" i="2"/>
  <c r="U396" i="2"/>
  <c r="I400" i="2"/>
  <c r="M419" i="2"/>
  <c r="K410" i="2"/>
  <c r="AO395" i="2"/>
  <c r="CA422" i="2"/>
  <c r="BS408" i="2"/>
  <c r="BR397" i="2"/>
  <c r="AB413" i="2"/>
  <c r="AQ408" i="2"/>
  <c r="BM404" i="2"/>
  <c r="CP399" i="2"/>
  <c r="G406" i="2"/>
  <c r="EZ406" i="2" s="1"/>
  <c r="W412" i="2"/>
  <c r="Z408" i="2"/>
  <c r="BS404" i="2"/>
  <c r="AR403" i="2"/>
  <c r="BB398" i="2"/>
  <c r="AU394" i="2"/>
  <c r="AQ416" i="2"/>
  <c r="X416" i="2"/>
  <c r="Q418" i="2"/>
  <c r="BC416" i="2"/>
  <c r="CW416" i="2" s="1"/>
  <c r="V403" i="2"/>
  <c r="BC397" i="2"/>
  <c r="BJ404" i="2"/>
  <c r="H421" i="2"/>
  <c r="AO418" i="2"/>
  <c r="AL403" i="2"/>
  <c r="CT394" i="2"/>
  <c r="U422" i="2"/>
  <c r="R411" i="2"/>
  <c r="AG405" i="2"/>
  <c r="CL422" i="2"/>
  <c r="L394" i="2"/>
  <c r="H414" i="2"/>
  <c r="T404" i="2"/>
  <c r="AD394" i="2"/>
  <c r="AQ409" i="2"/>
  <c r="AX422" i="2"/>
  <c r="AA398" i="2"/>
  <c r="AQ394" i="2"/>
  <c r="AF409" i="2"/>
  <c r="S395" i="2"/>
  <c r="AW409" i="2"/>
  <c r="CO395" i="2"/>
  <c r="AY399" i="2"/>
  <c r="V411" i="2"/>
  <c r="BK402" i="2"/>
  <c r="BO420" i="2"/>
  <c r="CJ402" i="2"/>
  <c r="AV418" i="2"/>
  <c r="X406" i="2"/>
  <c r="BY400" i="2"/>
  <c r="AD398" i="2"/>
  <c r="CI421" i="2"/>
  <c r="CF401" i="2"/>
  <c r="BN404" i="2"/>
  <c r="BH397" i="2"/>
  <c r="AP420" i="2"/>
  <c r="BM414" i="2"/>
  <c r="CP414" i="2"/>
  <c r="BH404" i="2"/>
  <c r="BE397" i="2"/>
  <c r="BP397" i="2"/>
  <c r="H398" i="2"/>
  <c r="AP401" i="2"/>
  <c r="CI408" i="2"/>
  <c r="BY419" i="2"/>
  <c r="CM400" i="2"/>
  <c r="AV406" i="2"/>
  <c r="BX403" i="2"/>
  <c r="BD400" i="2"/>
  <c r="CR399" i="2"/>
  <c r="N405" i="2"/>
  <c r="AZ415" i="2"/>
  <c r="X413" i="2"/>
  <c r="O412" i="2"/>
  <c r="Y410" i="2"/>
  <c r="CP405" i="2"/>
  <c r="AG403" i="2"/>
  <c r="X410" i="2"/>
  <c r="BD398" i="2"/>
  <c r="BR398" i="2"/>
  <c r="CK421" i="2"/>
  <c r="BP410" i="2"/>
  <c r="BO407" i="2"/>
  <c r="BA414" i="2"/>
  <c r="AC401" i="2"/>
  <c r="BA406" i="2"/>
  <c r="BC401" i="2"/>
  <c r="BI400" i="2"/>
  <c r="T410" i="2"/>
  <c r="CG395" i="2"/>
  <c r="Y402" i="2"/>
  <c r="AW404" i="2"/>
  <c r="M398" i="2"/>
  <c r="CR402" i="2"/>
  <c r="Q401" i="2"/>
  <c r="BG395" i="2"/>
  <c r="BS413" i="2"/>
  <c r="BH422" i="2"/>
  <c r="CI402" i="2"/>
  <c r="AE412" i="2"/>
  <c r="CO417" i="2"/>
  <c r="BU417" i="2"/>
  <c r="BP409" i="2"/>
  <c r="K418" i="2"/>
  <c r="BV413" i="2"/>
  <c r="AB414" i="2"/>
  <c r="AE397" i="2"/>
  <c r="AE415" i="2"/>
  <c r="BW421" i="2"/>
  <c r="CB407" i="2"/>
  <c r="V414" i="2"/>
  <c r="K409" i="2"/>
  <c r="CI411" i="2"/>
  <c r="M416" i="2"/>
  <c r="BZ414" i="2"/>
  <c r="CB421" i="2"/>
  <c r="BW406" i="2"/>
  <c r="BS400" i="2"/>
  <c r="AL406" i="2"/>
  <c r="AE417" i="2"/>
  <c r="AT399" i="2"/>
  <c r="AF411" i="2"/>
  <c r="BS398" i="2"/>
  <c r="CS409" i="2"/>
  <c r="AN408" i="2"/>
  <c r="AG407" i="2"/>
  <c r="CQ398" i="2"/>
  <c r="L405" i="2"/>
  <c r="CE404" i="2"/>
  <c r="BW407" i="2"/>
  <c r="CA409" i="2"/>
  <c r="AO403" i="2"/>
  <c r="BA403" i="2"/>
  <c r="AQ405" i="2"/>
  <c r="CT400" i="2"/>
  <c r="AK397" i="2"/>
  <c r="AE420" i="2"/>
  <c r="CR396" i="2"/>
  <c r="CE405" i="2"/>
  <c r="M395" i="2"/>
  <c r="AW411" i="2"/>
  <c r="BF422" i="2"/>
  <c r="CZ422" i="2" s="1"/>
  <c r="J403" i="2"/>
  <c r="CA417" i="2"/>
  <c r="CN402" i="2"/>
  <c r="BZ412" i="2"/>
  <c r="BH395" i="2"/>
  <c r="DB395" i="2" s="1"/>
  <c r="AF406" i="2"/>
  <c r="BH399" i="2"/>
  <c r="BR410" i="2"/>
  <c r="AX415" i="2"/>
  <c r="AM418" i="2"/>
  <c r="BC403" i="2"/>
  <c r="CW403" i="2" s="1"/>
  <c r="BM400" i="2"/>
  <c r="AP399" i="2"/>
  <c r="CE422" i="2"/>
  <c r="CN410" i="2"/>
  <c r="BI415" i="2"/>
  <c r="DC415" i="2" s="1"/>
  <c r="R405" i="2"/>
  <c r="CC399" i="2"/>
  <c r="BO416" i="2"/>
  <c r="I397" i="2"/>
  <c r="CN420" i="2"/>
  <c r="M397" i="2"/>
  <c r="BU399" i="2"/>
  <c r="BZ396" i="2"/>
  <c r="R399" i="2"/>
  <c r="Z413" i="2"/>
  <c r="BK416" i="2"/>
  <c r="AJ413" i="2"/>
  <c r="CB413" i="2"/>
  <c r="BU418" i="2"/>
  <c r="CK409" i="2"/>
  <c r="M401" i="2"/>
  <c r="T403" i="2"/>
  <c r="AB406" i="2"/>
  <c r="BD422" i="2"/>
  <c r="CX422" i="2" s="1"/>
  <c r="CJ401" i="2"/>
  <c r="AB417" i="2"/>
  <c r="CI420" i="2"/>
  <c r="BE401" i="2"/>
  <c r="H400" i="2"/>
  <c r="J412" i="2"/>
  <c r="AH398" i="2"/>
  <c r="W400" i="2"/>
  <c r="W411" i="2"/>
  <c r="Q395" i="2"/>
  <c r="CK402" i="2"/>
  <c r="CM402" i="2"/>
  <c r="S417" i="2"/>
  <c r="AO397" i="2"/>
  <c r="T411" i="2"/>
  <c r="CL410" i="2"/>
  <c r="AI396" i="2"/>
  <c r="BP401" i="2"/>
  <c r="H408" i="2"/>
  <c r="CL399" i="2"/>
  <c r="CD400" i="2"/>
  <c r="CB406" i="2"/>
  <c r="BY410" i="2"/>
  <c r="CO412" i="2"/>
  <c r="AN414" i="2"/>
  <c r="BE398" i="2"/>
  <c r="BL410" i="2"/>
  <c r="Q415" i="2"/>
  <c r="O395" i="2"/>
  <c r="AM415" i="2"/>
  <c r="BM421" i="2"/>
  <c r="CL401" i="2"/>
  <c r="BC408" i="2"/>
  <c r="CW408" i="2" s="1"/>
  <c r="BI405" i="2"/>
  <c r="CG396" i="2"/>
  <c r="CF404" i="2"/>
  <c r="BS419" i="2"/>
  <c r="Y394" i="2"/>
  <c r="BV410" i="2"/>
  <c r="BI401" i="2"/>
  <c r="DC401" i="2" s="1"/>
  <c r="U404" i="2"/>
  <c r="CI414" i="2"/>
  <c r="BJ422" i="2"/>
  <c r="CP416" i="2"/>
  <c r="J407" i="2"/>
  <c r="CE406" i="2"/>
  <c r="BV416" i="2"/>
  <c r="CI398" i="2"/>
  <c r="I407" i="2"/>
  <c r="CI405" i="2"/>
  <c r="AD411" i="2"/>
  <c r="BA396" i="2"/>
  <c r="O397" i="2"/>
  <c r="N413" i="2"/>
  <c r="V417" i="2"/>
  <c r="CQ394" i="2"/>
  <c r="AN396" i="2"/>
  <c r="AU421" i="2"/>
  <c r="AB412" i="2"/>
  <c r="W399" i="2"/>
  <c r="BT396" i="2"/>
  <c r="AZ420" i="2"/>
  <c r="BS396" i="2"/>
  <c r="N398" i="2"/>
  <c r="AA399" i="2"/>
  <c r="BR391" i="2"/>
  <c r="BR390" i="2"/>
  <c r="CS391" i="2"/>
  <c r="BN390" i="2"/>
  <c r="H393" i="2"/>
  <c r="M388" i="2"/>
  <c r="BY388" i="2"/>
  <c r="BG390" i="2"/>
  <c r="BK389" i="2"/>
  <c r="BP387" i="2"/>
  <c r="BP390" i="2"/>
  <c r="AT387" i="2"/>
  <c r="BO391" i="2"/>
  <c r="AD391" i="2"/>
  <c r="BB393" i="2"/>
  <c r="X388" i="2"/>
  <c r="CQ389" i="2"/>
  <c r="BR387" i="2"/>
  <c r="AR387" i="2"/>
  <c r="BV392" i="2"/>
  <c r="AT392" i="2"/>
  <c r="CS390" i="2"/>
  <c r="CQ393" i="2"/>
  <c r="BC389" i="2"/>
  <c r="CQ388" i="2"/>
  <c r="O393" i="2"/>
  <c r="CH390" i="2"/>
  <c r="BG387" i="2"/>
  <c r="CM393" i="2"/>
  <c r="V392" i="2"/>
  <c r="K391" i="2"/>
  <c r="G392" i="2"/>
  <c r="EZ392" i="2" s="1"/>
  <c r="CE391" i="2"/>
  <c r="BY391" i="2"/>
  <c r="BG392" i="2"/>
  <c r="AT393" i="2"/>
  <c r="BI392" i="2"/>
  <c r="AL387" i="2"/>
  <c r="R393" i="2"/>
  <c r="BD387" i="2"/>
  <c r="CA390" i="2"/>
  <c r="CT387" i="2"/>
  <c r="AS389" i="2"/>
  <c r="AK393" i="2"/>
  <c r="AB388" i="2"/>
  <c r="BA391" i="2"/>
  <c r="I387" i="2"/>
  <c r="AQ389" i="2"/>
  <c r="BL387" i="2"/>
  <c r="BT393" i="2"/>
  <c r="CB387" i="2"/>
  <c r="AL392" i="2"/>
  <c r="CE390" i="2"/>
  <c r="K393" i="2"/>
  <c r="CN393" i="2"/>
  <c r="BJ387" i="2"/>
  <c r="CA391" i="2"/>
  <c r="R389" i="2"/>
  <c r="AM391" i="2"/>
  <c r="CC391" i="2"/>
  <c r="Z388" i="2"/>
  <c r="BD389" i="2"/>
  <c r="BI388" i="2"/>
  <c r="BL388" i="2"/>
  <c r="AO388" i="2"/>
  <c r="AI393" i="2"/>
  <c r="BC387" i="2"/>
  <c r="BB391" i="2"/>
  <c r="CO392" i="2"/>
  <c r="AO392" i="2"/>
  <c r="AN391" i="2"/>
  <c r="BZ387" i="2"/>
  <c r="CF392" i="2"/>
  <c r="AQ387" i="2"/>
  <c r="AI387" i="2"/>
  <c r="CH387" i="2"/>
  <c r="BE393" i="2"/>
  <c r="BH392" i="2"/>
  <c r="N392" i="2"/>
  <c r="BW387" i="2"/>
  <c r="AR391" i="2"/>
  <c r="CG392" i="2"/>
  <c r="AA390" i="2"/>
  <c r="U390" i="2"/>
  <c r="W391" i="2"/>
  <c r="AW391" i="2"/>
  <c r="AX392" i="2"/>
  <c r="BW389" i="2"/>
  <c r="AS391" i="2"/>
  <c r="BN387" i="2"/>
  <c r="BS388" i="2"/>
  <c r="AY388" i="2"/>
  <c r="H390" i="2"/>
  <c r="BO390" i="2"/>
  <c r="BZ389" i="2"/>
  <c r="BU387" i="2"/>
  <c r="AG393" i="2"/>
  <c r="M392" i="2"/>
  <c r="AT391" i="2"/>
  <c r="AH392" i="2"/>
  <c r="O392" i="2"/>
  <c r="AO389" i="2"/>
  <c r="CI392" i="2"/>
  <c r="BS391" i="2"/>
  <c r="L392" i="2"/>
  <c r="AZ387" i="2"/>
  <c r="AD389" i="2"/>
  <c r="Z391" i="2"/>
  <c r="J393" i="2"/>
  <c r="AE389" i="2"/>
  <c r="AJ387" i="2"/>
  <c r="AM392" i="2"/>
  <c r="T390" i="2"/>
  <c r="L389" i="2"/>
  <c r="CM388" i="2"/>
  <c r="CI391" i="2"/>
  <c r="AW389" i="2"/>
  <c r="BL392" i="2"/>
  <c r="BJ393" i="2"/>
  <c r="BK392" i="2"/>
  <c r="BM392" i="2"/>
  <c r="BE392" i="2"/>
  <c r="CR391" i="2"/>
  <c r="M393" i="2"/>
  <c r="BO387" i="2"/>
  <c r="CK389" i="2"/>
  <c r="AN389" i="2"/>
  <c r="AZ390" i="2"/>
  <c r="BY392" i="2"/>
  <c r="CQ387" i="2"/>
  <c r="Z389" i="2"/>
  <c r="BA387" i="2"/>
  <c r="CA393" i="2"/>
  <c r="AG390" i="2"/>
  <c r="S390" i="2"/>
  <c r="AV387" i="2"/>
  <c r="AE393" i="2"/>
  <c r="Y392" i="2"/>
  <c r="Y391" i="2"/>
  <c r="CP393" i="2"/>
  <c r="BE390" i="2"/>
  <c r="AI390" i="2"/>
  <c r="BH390" i="2"/>
  <c r="CI390" i="2"/>
  <c r="CN391" i="2"/>
  <c r="P391" i="2"/>
  <c r="K387" i="2"/>
  <c r="BX392" i="2"/>
  <c r="BT392" i="2"/>
  <c r="AV391" i="2"/>
  <c r="BS387" i="2"/>
  <c r="CN389" i="2"/>
  <c r="AC387" i="2"/>
  <c r="AO387" i="2"/>
  <c r="CF389" i="2"/>
  <c r="V391" i="2"/>
  <c r="CF388" i="2"/>
  <c r="BL390" i="2"/>
  <c r="Y393" i="2"/>
  <c r="G388" i="2"/>
  <c r="EZ388" i="2" s="1"/>
  <c r="CG389" i="2"/>
  <c r="AI391" i="2"/>
  <c r="N388" i="2"/>
  <c r="G390" i="2"/>
  <c r="EZ390" i="2" s="1"/>
  <c r="BB389" i="2"/>
  <c r="CB392" i="2"/>
  <c r="CO393" i="2"/>
  <c r="BQ393" i="2"/>
  <c r="Q387" i="2"/>
  <c r="AY389" i="2"/>
  <c r="AU387" i="2"/>
  <c r="CR389" i="2"/>
  <c r="CP389" i="2"/>
  <c r="Y387" i="2"/>
  <c r="CS393" i="2"/>
  <c r="AL393" i="2"/>
  <c r="CD388" i="2"/>
  <c r="BW393" i="2"/>
  <c r="CF391" i="2"/>
  <c r="BC393" i="2"/>
  <c r="BL389" i="2"/>
  <c r="BR392" i="2"/>
  <c r="AC390" i="2"/>
  <c r="AO393" i="2"/>
  <c r="BP389" i="2"/>
  <c r="BJ389" i="2"/>
  <c r="AD392" i="2"/>
  <c r="AD387" i="2"/>
  <c r="BQ387" i="2"/>
  <c r="BN391" i="2"/>
  <c r="CH388" i="2"/>
  <c r="BU388" i="2"/>
  <c r="BA393" i="2"/>
  <c r="Z387" i="2"/>
  <c r="U393" i="2"/>
  <c r="K388" i="2"/>
  <c r="H391" i="2"/>
  <c r="CP387" i="2"/>
  <c r="R390" i="2"/>
  <c r="Y388" i="2"/>
  <c r="AE388" i="2"/>
  <c r="CE389" i="2"/>
  <c r="CO389" i="2"/>
  <c r="AR392" i="2"/>
  <c r="BX390" i="2"/>
  <c r="AE390" i="2"/>
  <c r="P392" i="2"/>
  <c r="AJ392" i="2"/>
  <c r="CD390" i="2"/>
  <c r="BE387" i="2"/>
  <c r="BG389" i="2"/>
  <c r="AJ389" i="2"/>
  <c r="AX389" i="2"/>
  <c r="AS390" i="2"/>
  <c r="CC392" i="2"/>
  <c r="CN392" i="2"/>
  <c r="AE391" i="2"/>
  <c r="BM388" i="2"/>
  <c r="AK391" i="2"/>
  <c r="CN388" i="2"/>
  <c r="AW392" i="2"/>
  <c r="AD388" i="2"/>
  <c r="BU392" i="2"/>
  <c r="L393" i="2"/>
  <c r="BU393" i="2"/>
  <c r="T393" i="2"/>
  <c r="BX391" i="2"/>
  <c r="AA393" i="2"/>
  <c r="J392" i="2"/>
  <c r="P387" i="2"/>
  <c r="BI389" i="2"/>
  <c r="I390" i="2"/>
  <c r="AP393" i="2"/>
  <c r="BV393" i="2"/>
  <c r="BT391" i="2"/>
  <c r="X393" i="2"/>
  <c r="BC388" i="2"/>
  <c r="Q389" i="2"/>
  <c r="BY389" i="2"/>
  <c r="BB388" i="2"/>
  <c r="CN387" i="2"/>
  <c r="BR388" i="2"/>
  <c r="BS389" i="2"/>
  <c r="BI391" i="2"/>
  <c r="BG393" i="2"/>
  <c r="CH392" i="2"/>
  <c r="AF388" i="2"/>
  <c r="AZ392" i="2"/>
  <c r="AW393" i="2"/>
  <c r="BT388" i="2"/>
  <c r="H389" i="2"/>
  <c r="AA391" i="2"/>
  <c r="AG391" i="2"/>
  <c r="N387" i="2"/>
  <c r="BH388" i="2"/>
  <c r="AJ388" i="2"/>
  <c r="O387" i="2"/>
  <c r="BF391" i="2"/>
  <c r="BD392" i="2"/>
  <c r="O389" i="2"/>
  <c r="I388" i="2"/>
  <c r="CD392" i="2"/>
  <c r="CT389" i="2"/>
  <c r="CR388" i="2"/>
  <c r="BZ390" i="2"/>
  <c r="AG388" i="2"/>
  <c r="BD390" i="2"/>
  <c r="BF389" i="2"/>
  <c r="CR390" i="2"/>
  <c r="AY390" i="2"/>
  <c r="AV388" i="2"/>
  <c r="AL389" i="2"/>
  <c r="AC393" i="2"/>
  <c r="CP392" i="2"/>
  <c r="AM389" i="2"/>
  <c r="Z393" i="2"/>
  <c r="BD391" i="2"/>
  <c r="CG393" i="2"/>
  <c r="BX393" i="2"/>
  <c r="BH389" i="2"/>
  <c r="AH393" i="2"/>
  <c r="AX388" i="2"/>
  <c r="I392" i="2"/>
  <c r="AJ393" i="2"/>
  <c r="CL393" i="2"/>
  <c r="N391" i="2"/>
  <c r="M390" i="2"/>
  <c r="AA388" i="2"/>
  <c r="AA389" i="2"/>
  <c r="CI393" i="2"/>
  <c r="X392" i="2"/>
  <c r="U388" i="2"/>
  <c r="CO391" i="2"/>
  <c r="BB387" i="2"/>
  <c r="K389" i="2"/>
  <c r="BT387" i="2"/>
  <c r="AU392" i="2"/>
  <c r="AD393" i="2"/>
  <c r="CB389" i="2"/>
  <c r="CJ392" i="2"/>
  <c r="CF387" i="2"/>
  <c r="AB390" i="2"/>
  <c r="AV392" i="2"/>
  <c r="H387" i="2"/>
  <c r="CG387" i="2"/>
  <c r="BV389" i="2"/>
  <c r="AY392" i="2"/>
  <c r="AN388" i="2"/>
  <c r="AR393" i="2"/>
  <c r="S392" i="2"/>
  <c r="BY387" i="2"/>
  <c r="BY393" i="2"/>
  <c r="AY393" i="2"/>
  <c r="AZ391" i="2"/>
  <c r="G389" i="2"/>
  <c r="EZ389" i="2" s="1"/>
  <c r="CM387" i="2"/>
  <c r="BW388" i="2"/>
  <c r="CE388" i="2"/>
  <c r="AK387" i="2"/>
  <c r="BF388" i="2"/>
  <c r="Q392" i="2"/>
  <c r="CJ390" i="2"/>
  <c r="J391" i="2"/>
  <c r="CB391" i="2"/>
  <c r="BG388" i="2"/>
  <c r="N389" i="2"/>
  <c r="BX388" i="2"/>
  <c r="CE387" i="2"/>
  <c r="BQ392" i="2"/>
  <c r="BP391" i="2"/>
  <c r="I391" i="2"/>
  <c r="AS393" i="2"/>
  <c r="BH393" i="2"/>
  <c r="CQ391" i="2"/>
  <c r="L388" i="2"/>
  <c r="I393" i="2"/>
  <c r="H392" i="2"/>
  <c r="AH387" i="2"/>
  <c r="CJ388" i="2"/>
  <c r="BP393" i="2"/>
  <c r="BO393" i="2"/>
  <c r="BF387" i="2"/>
  <c r="G393" i="2"/>
  <c r="EZ393" i="2" s="1"/>
  <c r="BE388" i="2"/>
  <c r="AG392" i="2"/>
  <c r="BO389" i="2"/>
  <c r="S387" i="2"/>
  <c r="Q393" i="2"/>
  <c r="AX390" i="2"/>
  <c r="AG389" i="2"/>
  <c r="CP390" i="2"/>
  <c r="Z392" i="2"/>
  <c r="CK388" i="2"/>
  <c r="CT393" i="2"/>
  <c r="CF390" i="2"/>
  <c r="AP391" i="2"/>
  <c r="BU391" i="2"/>
  <c r="AB389" i="2"/>
  <c r="BW392" i="2"/>
  <c r="CI389" i="2"/>
  <c r="N393" i="2"/>
  <c r="T389" i="2"/>
  <c r="BY390" i="2"/>
  <c r="AR388" i="2"/>
  <c r="AV389" i="2"/>
  <c r="U389" i="2"/>
  <c r="AT388" i="2"/>
  <c r="U392" i="2"/>
  <c r="CI388" i="2"/>
  <c r="AZ388" i="2"/>
  <c r="CT388" i="2"/>
  <c r="CD387" i="2"/>
  <c r="CK391" i="2"/>
  <c r="BS393" i="2"/>
  <c r="CQ392" i="2"/>
  <c r="R387" i="2"/>
  <c r="CG388" i="2"/>
  <c r="BM389" i="2"/>
  <c r="AM387" i="2"/>
  <c r="AK392" i="2"/>
  <c r="CC387" i="2"/>
  <c r="AF387" i="2"/>
  <c r="AF393" i="2"/>
  <c r="AU389" i="2"/>
  <c r="AN392" i="2"/>
  <c r="BN388" i="2"/>
  <c r="CT390" i="2"/>
  <c r="AI392" i="2"/>
  <c r="AW387" i="2"/>
  <c r="AQ390" i="2"/>
  <c r="AY391" i="2"/>
  <c r="AK388" i="2"/>
  <c r="BB390" i="2"/>
  <c r="BD393" i="2"/>
  <c r="BQ391" i="2"/>
  <c r="BU389" i="2"/>
  <c r="AU388" i="2"/>
  <c r="CR393" i="2"/>
  <c r="BO388" i="2"/>
  <c r="L390" i="2"/>
  <c r="BP392" i="2"/>
  <c r="BH391" i="2"/>
  <c r="CL388" i="2"/>
  <c r="BJ392" i="2"/>
  <c r="AY387" i="2"/>
  <c r="AM390" i="2"/>
  <c r="O388" i="2"/>
  <c r="CA388" i="2"/>
  <c r="BE391" i="2"/>
  <c r="X387" i="2"/>
  <c r="BD388" i="2"/>
  <c r="BS390" i="2"/>
  <c r="BB392" i="2"/>
  <c r="CK393" i="2"/>
  <c r="BJ390" i="2"/>
  <c r="AF389" i="2"/>
  <c r="CL389" i="2"/>
  <c r="CA387" i="2"/>
  <c r="CL392" i="2"/>
  <c r="AV390" i="2"/>
  <c r="BQ390" i="2"/>
  <c r="BZ391" i="2"/>
  <c r="AJ391" i="2"/>
  <c r="BK393" i="2"/>
  <c r="P389" i="2"/>
  <c r="CR392" i="2"/>
  <c r="BF392" i="2"/>
  <c r="Y390" i="2"/>
  <c r="G391" i="2"/>
  <c r="EZ391" i="2" s="1"/>
  <c r="CT392" i="2"/>
  <c r="BM390" i="2"/>
  <c r="S391" i="2"/>
  <c r="BI393" i="2"/>
  <c r="AN387" i="2"/>
  <c r="J388" i="2"/>
  <c r="BK387" i="2"/>
  <c r="BR389" i="2"/>
  <c r="AH391" i="2"/>
  <c r="CG390" i="2"/>
  <c r="CR387" i="2"/>
  <c r="BK390" i="2"/>
  <c r="BK391" i="2"/>
  <c r="AE392" i="2"/>
  <c r="CH393" i="2"/>
  <c r="CB388" i="2"/>
  <c r="T392" i="2"/>
  <c r="CO387" i="2"/>
  <c r="I389" i="2"/>
  <c r="AA387" i="2"/>
  <c r="BS392" i="2"/>
  <c r="BO392" i="2"/>
  <c r="CM392" i="2"/>
  <c r="M387" i="2"/>
  <c r="AR389" i="2"/>
  <c r="BJ391" i="2"/>
  <c r="CK387" i="2"/>
  <c r="CD389" i="2"/>
  <c r="AW390" i="2"/>
  <c r="BV388" i="2"/>
  <c r="CK390" i="2"/>
  <c r="CA392" i="2"/>
  <c r="CS389" i="2"/>
  <c r="CJ387" i="2"/>
  <c r="AS388" i="2"/>
  <c r="BP388" i="2"/>
  <c r="CO390" i="2"/>
  <c r="BL393" i="2"/>
  <c r="AC391" i="2"/>
  <c r="CB390" i="2"/>
  <c r="X390" i="2"/>
  <c r="CS387" i="2"/>
  <c r="V390" i="2"/>
  <c r="CP388" i="2"/>
  <c r="AP390" i="2"/>
  <c r="CT391" i="2"/>
  <c r="BA390" i="2"/>
  <c r="AX387" i="2"/>
  <c r="AW388" i="2"/>
  <c r="T391" i="2"/>
  <c r="AT389" i="2"/>
  <c r="U391" i="2"/>
  <c r="BQ388" i="2"/>
  <c r="CC393" i="2"/>
  <c r="CN390" i="2"/>
  <c r="AZ393" i="2"/>
  <c r="CC390" i="2"/>
  <c r="T387" i="2"/>
  <c r="J390" i="2"/>
  <c r="BT389" i="2"/>
  <c r="W393" i="2"/>
  <c r="CA389" i="2"/>
  <c r="BV391" i="2"/>
  <c r="CJ393" i="2"/>
  <c r="AA392" i="2"/>
  <c r="AL391" i="2"/>
  <c r="BT390" i="2"/>
  <c r="AQ391" i="2"/>
  <c r="AJ390" i="2"/>
  <c r="H388" i="2"/>
  <c r="P390" i="2"/>
  <c r="O390" i="2"/>
  <c r="BA392" i="2"/>
  <c r="AG387" i="2"/>
  <c r="BX387" i="2"/>
  <c r="BZ388" i="2"/>
  <c r="AL390" i="2"/>
  <c r="BI390" i="2"/>
  <c r="CE393" i="2"/>
  <c r="CD391" i="2"/>
  <c r="AE387" i="2"/>
  <c r="CO388" i="2"/>
  <c r="W390" i="2"/>
  <c r="R391" i="2"/>
  <c r="V387" i="2"/>
  <c r="BL391" i="2"/>
  <c r="CS388" i="2"/>
  <c r="BW390" i="2"/>
  <c r="T388" i="2"/>
  <c r="CB393" i="2"/>
  <c r="X389" i="2"/>
  <c r="CM389" i="2"/>
  <c r="AK389" i="2"/>
  <c r="U387" i="2"/>
  <c r="K390" i="2"/>
  <c r="CH389" i="2"/>
  <c r="AU393" i="2"/>
  <c r="BN393" i="2"/>
  <c r="W387" i="2"/>
  <c r="BV390" i="2"/>
  <c r="BA389" i="2"/>
  <c r="CJ389" i="2"/>
  <c r="W388" i="2"/>
  <c r="BM393" i="2"/>
  <c r="BM387" i="2"/>
  <c r="BZ393" i="2"/>
  <c r="AH390" i="2"/>
  <c r="CG391" i="2"/>
  <c r="AQ392" i="2"/>
  <c r="AC388" i="2"/>
  <c r="CK392" i="2"/>
  <c r="R388" i="2"/>
  <c r="CI387" i="2"/>
  <c r="AH388" i="2"/>
  <c r="CS392" i="2"/>
  <c r="BV387" i="2"/>
  <c r="P393" i="2"/>
  <c r="CH391" i="2"/>
  <c r="J387" i="2"/>
  <c r="S389" i="2"/>
  <c r="AZ389" i="2"/>
  <c r="R392" i="2"/>
  <c r="W392" i="2"/>
  <c r="CJ391" i="2"/>
  <c r="BR393" i="2"/>
  <c r="M391" i="2"/>
  <c r="G387" i="2"/>
  <c r="EZ387" i="2" s="1"/>
  <c r="AN393" i="2"/>
  <c r="CD393" i="2"/>
  <c r="BA388" i="2"/>
  <c r="AC392" i="2"/>
  <c r="O391" i="2"/>
  <c r="Q388" i="2"/>
  <c r="CC388" i="2"/>
  <c r="BX389" i="2"/>
  <c r="BK388" i="2"/>
  <c r="CM390" i="2"/>
  <c r="BM391" i="2"/>
  <c r="BF390" i="2"/>
  <c r="CZ390" i="2" s="1"/>
  <c r="BC391" i="2"/>
  <c r="BE389" i="2"/>
  <c r="AB392" i="2"/>
  <c r="AP389" i="2"/>
  <c r="AB393" i="2"/>
  <c r="AT390" i="2"/>
  <c r="BW391" i="2"/>
  <c r="AF392" i="2"/>
  <c r="CQ390" i="2"/>
  <c r="CE392" i="2"/>
  <c r="BF393" i="2"/>
  <c r="P388" i="2"/>
  <c r="AU391" i="2"/>
  <c r="BI387" i="2"/>
  <c r="BH387" i="2"/>
  <c r="AP387" i="2"/>
  <c r="AX393" i="2"/>
  <c r="V389" i="2"/>
  <c r="AH389" i="2"/>
  <c r="Q390" i="2"/>
  <c r="AS387" i="2"/>
  <c r="BJ388" i="2"/>
  <c r="BC390" i="2"/>
  <c r="AM393" i="2"/>
  <c r="BQ389" i="2"/>
  <c r="CL387" i="2"/>
  <c r="AO391" i="2"/>
  <c r="CL391" i="2"/>
  <c r="AF390" i="2"/>
  <c r="X391" i="2"/>
  <c r="Q391" i="2"/>
  <c r="AX391" i="2"/>
  <c r="AP388" i="2"/>
  <c r="AD390" i="2"/>
  <c r="V393" i="2"/>
  <c r="AN390" i="2"/>
  <c r="CM391" i="2"/>
  <c r="BC392" i="2"/>
  <c r="AS392" i="2"/>
  <c r="AC389" i="2"/>
  <c r="S393" i="2"/>
  <c r="CF393" i="2"/>
  <c r="N390" i="2"/>
  <c r="AI389" i="2"/>
  <c r="J389" i="2"/>
  <c r="L391" i="2"/>
  <c r="V388" i="2"/>
  <c r="BN389" i="2"/>
  <c r="Y389" i="2"/>
  <c r="CL390" i="2"/>
  <c r="AO390" i="2"/>
  <c r="AV393" i="2"/>
  <c r="AL388" i="2"/>
  <c r="AI388" i="2"/>
  <c r="AB387" i="2"/>
  <c r="L387" i="2"/>
  <c r="AQ388" i="2"/>
  <c r="CC389" i="2"/>
  <c r="BZ392" i="2"/>
  <c r="AP392" i="2"/>
  <c r="AF391" i="2"/>
  <c r="AQ393" i="2"/>
  <c r="AB391" i="2"/>
  <c r="AR390" i="2"/>
  <c r="W389" i="2"/>
  <c r="S388" i="2"/>
  <c r="K392" i="2"/>
  <c r="BG391" i="2"/>
  <c r="CP391" i="2"/>
  <c r="BU390" i="2"/>
  <c r="AK390" i="2"/>
  <c r="Z390" i="2"/>
  <c r="BN392" i="2"/>
  <c r="M389" i="2"/>
  <c r="AM388" i="2"/>
  <c r="AU390" i="2"/>
  <c r="I380" i="2"/>
  <c r="AQ382" i="2"/>
  <c r="CE379" i="2"/>
  <c r="CQ375" i="2"/>
  <c r="AQ384" i="2"/>
  <c r="CL383" i="2"/>
  <c r="AO379" i="2"/>
  <c r="BG370" i="2"/>
  <c r="BM386" i="2"/>
  <c r="BM5" i="2" s="1"/>
  <c r="AK96" i="3" s="1"/>
  <c r="AF374" i="2"/>
  <c r="AR375" i="2"/>
  <c r="AH378" i="2"/>
  <c r="AZ382" i="2"/>
  <c r="AY378" i="2"/>
  <c r="Z373" i="2"/>
  <c r="AX377" i="2"/>
  <c r="AD384" i="2"/>
  <c r="BX371" i="2"/>
  <c r="CT385" i="2"/>
  <c r="AB384" i="2"/>
  <c r="J370" i="2"/>
  <c r="BE376" i="2"/>
  <c r="CI373" i="2"/>
  <c r="CG375" i="2"/>
  <c r="AR383" i="2"/>
  <c r="BZ372" i="2"/>
  <c r="J373" i="2"/>
  <c r="P386" i="2"/>
  <c r="W377" i="2"/>
  <c r="X381" i="2"/>
  <c r="BS383" i="2"/>
  <c r="BD370" i="2"/>
  <c r="BS375" i="2"/>
  <c r="AL378" i="2"/>
  <c r="BS378" i="2"/>
  <c r="BI386" i="2"/>
  <c r="CB379" i="2"/>
  <c r="CI386" i="2"/>
  <c r="CI5" i="2" s="1"/>
  <c r="AE378" i="2"/>
  <c r="BK373" i="2"/>
  <c r="BY383" i="2"/>
  <c r="AF371" i="2"/>
  <c r="BV383" i="2"/>
  <c r="CF371" i="2"/>
  <c r="Y377" i="2"/>
  <c r="AI373" i="2"/>
  <c r="CE384" i="2"/>
  <c r="CH382" i="2"/>
  <c r="AJ385" i="2"/>
  <c r="CL374" i="2"/>
  <c r="AN385" i="2"/>
  <c r="N381" i="2"/>
  <c r="CG385" i="2"/>
  <c r="CA382" i="2"/>
  <c r="BU383" i="2"/>
  <c r="AE385" i="2"/>
  <c r="BJ376" i="2"/>
  <c r="AO376" i="2"/>
  <c r="BT374" i="2"/>
  <c r="AR374" i="2"/>
  <c r="R371" i="2"/>
  <c r="CJ380" i="2"/>
  <c r="L375" i="2"/>
  <c r="R382" i="2"/>
  <c r="W371" i="2"/>
  <c r="O384" i="2"/>
  <c r="H384" i="2"/>
  <c r="M386" i="2"/>
  <c r="M5" i="2" s="1"/>
  <c r="AI380" i="2"/>
  <c r="BG380" i="2"/>
  <c r="Q377" i="2"/>
  <c r="BW371" i="2"/>
  <c r="Z376" i="2"/>
  <c r="BR370" i="2"/>
  <c r="BH384" i="2"/>
  <c r="AI371" i="2"/>
  <c r="BX374" i="2"/>
  <c r="M382" i="2"/>
  <c r="AL377" i="2"/>
  <c r="Q380" i="2"/>
  <c r="BS377" i="2"/>
  <c r="BO370" i="2"/>
  <c r="AP382" i="2"/>
  <c r="AD372" i="2"/>
  <c r="V377" i="2"/>
  <c r="AP376" i="2"/>
  <c r="AF379" i="2"/>
  <c r="CJ382" i="2"/>
  <c r="BJ385" i="2"/>
  <c r="BO385" i="2"/>
  <c r="AQ370" i="2"/>
  <c r="BW382" i="2"/>
  <c r="AZ373" i="2"/>
  <c r="CB381" i="2"/>
  <c r="AN370" i="2"/>
  <c r="BH375" i="2"/>
  <c r="AC378" i="2"/>
  <c r="CS373" i="2"/>
  <c r="BT379" i="2"/>
  <c r="CT379" i="2"/>
  <c r="G386" i="2"/>
  <c r="CH384" i="2"/>
  <c r="CD377" i="2"/>
  <c r="BU372" i="2"/>
  <c r="J377" i="2"/>
  <c r="BW380" i="2"/>
  <c r="X371" i="2"/>
  <c r="BX372" i="2"/>
  <c r="AW371" i="2"/>
  <c r="AD370" i="2"/>
  <c r="AP383" i="2"/>
  <c r="AX371" i="2"/>
  <c r="BK375" i="2"/>
  <c r="CF382" i="2"/>
  <c r="R385" i="2"/>
  <c r="O375" i="2"/>
  <c r="CS372" i="2"/>
  <c r="AN375" i="2"/>
  <c r="CO376" i="2"/>
  <c r="AD386" i="2"/>
  <c r="CG379" i="2"/>
  <c r="CQ382" i="2"/>
  <c r="AG380" i="2"/>
  <c r="AG384" i="2"/>
  <c r="BI377" i="2"/>
  <c r="BS379" i="2"/>
  <c r="R380" i="2"/>
  <c r="Y374" i="2"/>
  <c r="U375" i="2"/>
  <c r="BF385" i="2"/>
  <c r="Y372" i="2"/>
  <c r="AG381" i="2"/>
  <c r="AA370" i="2"/>
  <c r="T377" i="2"/>
  <c r="CT373" i="2"/>
  <c r="AF386" i="2"/>
  <c r="Q382" i="2"/>
  <c r="U379" i="2"/>
  <c r="I382" i="2"/>
  <c r="R374" i="2"/>
  <c r="AS382" i="2"/>
  <c r="AE373" i="2"/>
  <c r="CO383" i="2"/>
  <c r="BS386" i="2"/>
  <c r="BS5" i="2" s="1"/>
  <c r="AK90" i="3" s="1"/>
  <c r="BA382" i="2"/>
  <c r="T381" i="2"/>
  <c r="BQ372" i="2"/>
  <c r="T374" i="2"/>
  <c r="AL374" i="2"/>
  <c r="AJ383" i="2"/>
  <c r="T378" i="2"/>
  <c r="BP381" i="2"/>
  <c r="BM373" i="2"/>
  <c r="BB370" i="2"/>
  <c r="BW370" i="2"/>
  <c r="X372" i="2"/>
  <c r="CL377" i="2"/>
  <c r="BK384" i="2"/>
  <c r="BZ371" i="2"/>
  <c r="BK383" i="2"/>
  <c r="BK371" i="2"/>
  <c r="W384" i="2"/>
  <c r="K377" i="2"/>
  <c r="AE370" i="2"/>
  <c r="AG374" i="2"/>
  <c r="N373" i="2"/>
  <c r="T384" i="2"/>
  <c r="J378" i="2"/>
  <c r="N379" i="2"/>
  <c r="P374" i="2"/>
  <c r="R372" i="2"/>
  <c r="G372" i="2"/>
  <c r="EZ372" i="2" s="1"/>
  <c r="AX381" i="2"/>
  <c r="AP378" i="2"/>
  <c r="O372" i="2"/>
  <c r="CQ374" i="2"/>
  <c r="AZ377" i="2"/>
  <c r="AS370" i="2"/>
  <c r="AR372" i="2"/>
  <c r="CC382" i="2"/>
  <c r="BU373" i="2"/>
  <c r="CC375" i="2"/>
  <c r="AM370" i="2"/>
  <c r="AW377" i="2"/>
  <c r="P377" i="2"/>
  <c r="AW375" i="2"/>
  <c r="AV381" i="2"/>
  <c r="CE372" i="2"/>
  <c r="BE386" i="2"/>
  <c r="R386" i="2"/>
  <c r="R5" i="2" s="1"/>
  <c r="BB383" i="2"/>
  <c r="AF378" i="2"/>
  <c r="BP376" i="2"/>
  <c r="N374" i="2"/>
  <c r="BX378" i="2"/>
  <c r="P380" i="2"/>
  <c r="BJ381" i="2"/>
  <c r="V375" i="2"/>
  <c r="AF376" i="2"/>
  <c r="BQ386" i="2"/>
  <c r="BQ5" i="2" s="1"/>
  <c r="AK92" i="3" s="1"/>
  <c r="AO371" i="2"/>
  <c r="AA374" i="2"/>
  <c r="AW384" i="2"/>
  <c r="BP374" i="2"/>
  <c r="BU378" i="2"/>
  <c r="AE379" i="2"/>
  <c r="BL384" i="2"/>
  <c r="AP380" i="2"/>
  <c r="AD373" i="2"/>
  <c r="CS376" i="2"/>
  <c r="BW373" i="2"/>
  <c r="AG383" i="2"/>
  <c r="BL372" i="2"/>
  <c r="BG383" i="2"/>
  <c r="AQ379" i="2"/>
  <c r="BF374" i="2"/>
  <c r="CB375" i="2"/>
  <c r="AO372" i="2"/>
  <c r="AS376" i="2"/>
  <c r="CF383" i="2"/>
  <c r="CB383" i="2"/>
  <c r="CE373" i="2"/>
  <c r="BV370" i="2"/>
  <c r="V383" i="2"/>
  <c r="CC373" i="2"/>
  <c r="BX383" i="2"/>
  <c r="BJ383" i="2"/>
  <c r="CC385" i="2"/>
  <c r="BX381" i="2"/>
  <c r="CN379" i="2"/>
  <c r="BZ379" i="2"/>
  <c r="BB377" i="2"/>
  <c r="BU371" i="2"/>
  <c r="CG372" i="2"/>
  <c r="BM379" i="2"/>
  <c r="BQ384" i="2"/>
  <c r="AR380" i="2"/>
  <c r="BN386" i="2"/>
  <c r="BN5" i="2" s="1"/>
  <c r="AK95" i="3" s="1"/>
  <c r="AS384" i="2"/>
  <c r="AL373" i="2"/>
  <c r="AQ378" i="2"/>
  <c r="AV382" i="2"/>
  <c r="AZ380" i="2"/>
  <c r="AE380" i="2"/>
  <c r="P370" i="2"/>
  <c r="S381" i="2"/>
  <c r="CP373" i="2"/>
  <c r="G380" i="2"/>
  <c r="EZ380" i="2" s="1"/>
  <c r="AU382" i="2"/>
  <c r="AC379" i="2"/>
  <c r="O378" i="2"/>
  <c r="CD373" i="2"/>
  <c r="CA374" i="2"/>
  <c r="BF376" i="2"/>
  <c r="X378" i="2"/>
  <c r="AP372" i="2"/>
  <c r="CD384" i="2"/>
  <c r="AC377" i="2"/>
  <c r="BW375" i="2"/>
  <c r="BO378" i="2"/>
  <c r="BT384" i="2"/>
  <c r="BN385" i="2"/>
  <c r="CN382" i="2"/>
  <c r="V374" i="2"/>
  <c r="T386" i="2"/>
  <c r="CN377" i="2"/>
  <c r="BJ377" i="2"/>
  <c r="BV380" i="2"/>
  <c r="R384" i="2"/>
  <c r="BL378" i="2"/>
  <c r="CK379" i="2"/>
  <c r="N386" i="2"/>
  <c r="N5" i="2" s="1"/>
  <c r="AI386" i="2"/>
  <c r="BY373" i="2"/>
  <c r="BA376" i="2"/>
  <c r="BW384" i="2"/>
  <c r="Q379" i="2"/>
  <c r="CJ375" i="2"/>
  <c r="AS380" i="2"/>
  <c r="T372" i="2"/>
  <c r="BD373" i="2"/>
  <c r="CC379" i="2"/>
  <c r="BO377" i="2"/>
  <c r="X380" i="2"/>
  <c r="CH376" i="2"/>
  <c r="U382" i="2"/>
  <c r="U378" i="2"/>
  <c r="BL376" i="2"/>
  <c r="O373" i="2"/>
  <c r="BG376" i="2"/>
  <c r="BT383" i="2"/>
  <c r="CD374" i="2"/>
  <c r="O379" i="2"/>
  <c r="BP370" i="2"/>
  <c r="AN382" i="2"/>
  <c r="BC381" i="2"/>
  <c r="AT385" i="2"/>
  <c r="AS383" i="2"/>
  <c r="CL381" i="2"/>
  <c r="BH373" i="2"/>
  <c r="S373" i="2"/>
  <c r="AN372" i="2"/>
  <c r="AP374" i="2"/>
  <c r="CJ384" i="2"/>
  <c r="AO378" i="2"/>
  <c r="AQ383" i="2"/>
  <c r="CR374" i="2"/>
  <c r="BR380" i="2"/>
  <c r="CI377" i="2"/>
  <c r="CF373" i="2"/>
  <c r="R383" i="2"/>
  <c r="CL380" i="2"/>
  <c r="BI370" i="2"/>
  <c r="H380" i="2"/>
  <c r="Y379" i="2"/>
  <c r="AB371" i="2"/>
  <c r="BT371" i="2"/>
  <c r="Y376" i="2"/>
  <c r="BE374" i="2"/>
  <c r="Z370" i="2"/>
  <c r="BV377" i="2"/>
  <c r="BG375" i="2"/>
  <c r="AE376" i="2"/>
  <c r="BM385" i="2"/>
  <c r="BP372" i="2"/>
  <c r="CG381" i="2"/>
  <c r="I375" i="2"/>
  <c r="U371" i="2"/>
  <c r="BB376" i="2"/>
  <c r="AW381" i="2"/>
  <c r="BY384" i="2"/>
  <c r="CO375" i="2"/>
  <c r="BH374" i="2"/>
  <c r="BB385" i="2"/>
  <c r="M372" i="2"/>
  <c r="BC370" i="2"/>
  <c r="V370" i="2"/>
  <c r="I376" i="2"/>
  <c r="AX370" i="2"/>
  <c r="AK376" i="2"/>
  <c r="AG385" i="2"/>
  <c r="BI381" i="2"/>
  <c r="H375" i="2"/>
  <c r="AY377" i="2"/>
  <c r="BA383" i="2"/>
  <c r="BD377" i="2"/>
  <c r="CG386" i="2"/>
  <c r="CG5" i="2" s="1"/>
  <c r="I378" i="2"/>
  <c r="CA370" i="2"/>
  <c r="U385" i="2"/>
  <c r="CO370" i="2"/>
  <c r="BM382" i="2"/>
  <c r="BR385" i="2"/>
  <c r="CT378" i="2"/>
  <c r="AS378" i="2"/>
  <c r="CS382" i="2"/>
  <c r="J375" i="2"/>
  <c r="BA370" i="2"/>
  <c r="BO382" i="2"/>
  <c r="AK378" i="2"/>
  <c r="BG386" i="2"/>
  <c r="G383" i="2"/>
  <c r="EZ383" i="2" s="1"/>
  <c r="AK384" i="2"/>
  <c r="S375" i="2"/>
  <c r="AL382" i="2"/>
  <c r="AD374" i="2"/>
  <c r="AP385" i="2"/>
  <c r="CO378" i="2"/>
  <c r="Z385" i="2"/>
  <c r="CB370" i="2"/>
  <c r="CM372" i="2"/>
  <c r="BW386" i="2"/>
  <c r="BW5" i="2" s="1"/>
  <c r="AW373" i="2"/>
  <c r="CO377" i="2"/>
  <c r="AY385" i="2"/>
  <c r="Y385" i="2"/>
  <c r="BI375" i="2"/>
  <c r="AC370" i="2"/>
  <c r="M381" i="2"/>
  <c r="G374" i="2"/>
  <c r="EZ374" i="2" s="1"/>
  <c r="BJ379" i="2"/>
  <c r="AD383" i="2"/>
  <c r="AI379" i="2"/>
  <c r="BS385" i="2"/>
  <c r="H377" i="2"/>
  <c r="CE376" i="2"/>
  <c r="BT375" i="2"/>
  <c r="U383" i="2"/>
  <c r="X376" i="2"/>
  <c r="I373" i="2"/>
  <c r="AB377" i="2"/>
  <c r="CP386" i="2"/>
  <c r="CP5" i="2" s="1"/>
  <c r="T383" i="2"/>
  <c r="CT382" i="2"/>
  <c r="AJ373" i="2"/>
  <c r="AD371" i="2"/>
  <c r="CL386" i="2"/>
  <c r="CL5" i="2" s="1"/>
  <c r="AJ374" i="2"/>
  <c r="AK380" i="2"/>
  <c r="CD378" i="2"/>
  <c r="AH374" i="2"/>
  <c r="CO380" i="2"/>
  <c r="CM380" i="2"/>
  <c r="BG377" i="2"/>
  <c r="J380" i="2"/>
  <c r="BX377" i="2"/>
  <c r="BZ375" i="2"/>
  <c r="X382" i="2"/>
  <c r="L372" i="2"/>
  <c r="M380" i="2"/>
  <c r="AX374" i="2"/>
  <c r="BS382" i="2"/>
  <c r="I371" i="2"/>
  <c r="BU384" i="2"/>
  <c r="CQ379" i="2"/>
  <c r="CL373" i="2"/>
  <c r="Q381" i="2"/>
  <c r="AI378" i="2"/>
  <c r="BX380" i="2"/>
  <c r="BQ383" i="2"/>
  <c r="AF375" i="2"/>
  <c r="AX379" i="2"/>
  <c r="AT377" i="2"/>
  <c r="BE378" i="2"/>
  <c r="V384" i="2"/>
  <c r="S382" i="2"/>
  <c r="CE383" i="2"/>
  <c r="CS371" i="2"/>
  <c r="O376" i="2"/>
  <c r="CJ377" i="2"/>
  <c r="AP370" i="2"/>
  <c r="BA380" i="2"/>
  <c r="AE375" i="2"/>
  <c r="X384" i="2"/>
  <c r="AM384" i="2"/>
  <c r="AK375" i="2"/>
  <c r="CC384" i="2"/>
  <c r="CH385" i="2"/>
  <c r="BN371" i="2"/>
  <c r="BP379" i="2"/>
  <c r="BW385" i="2"/>
  <c r="AN384" i="2"/>
  <c r="BW378" i="2"/>
  <c r="BY378" i="2"/>
  <c r="L382" i="2"/>
  <c r="L374" i="2"/>
  <c r="CG383" i="2"/>
  <c r="CD376" i="2"/>
  <c r="BD374" i="2"/>
  <c r="J385" i="2"/>
  <c r="AT383" i="2"/>
  <c r="AW380" i="2"/>
  <c r="BL386" i="2"/>
  <c r="BL5" i="2" s="1"/>
  <c r="AK97" i="3" s="1"/>
  <c r="AK382" i="2"/>
  <c r="BK376" i="2"/>
  <c r="AP384" i="2"/>
  <c r="BT370" i="2"/>
  <c r="AL380" i="2"/>
  <c r="CF377" i="2"/>
  <c r="Y384" i="2"/>
  <c r="AD378" i="2"/>
  <c r="CH371" i="2"/>
  <c r="AY370" i="2"/>
  <c r="CJ385" i="2"/>
  <c r="AP371" i="2"/>
  <c r="BH370" i="2"/>
  <c r="W385" i="2"/>
  <c r="BY386" i="2"/>
  <c r="AD385" i="2"/>
  <c r="CM373" i="2"/>
  <c r="AL379" i="2"/>
  <c r="BF370" i="2"/>
  <c r="BG374" i="2"/>
  <c r="Q370" i="2"/>
  <c r="CT380" i="2"/>
  <c r="AO384" i="2"/>
  <c r="BE382" i="2"/>
  <c r="X373" i="2"/>
  <c r="BV379" i="2"/>
  <c r="BO383" i="2"/>
  <c r="AU376" i="2"/>
  <c r="BX384" i="2"/>
  <c r="CE386" i="2"/>
  <c r="CE5" i="2" s="1"/>
  <c r="AJ379" i="2"/>
  <c r="AV383" i="2"/>
  <c r="P383" i="2"/>
  <c r="BZ377" i="2"/>
  <c r="W382" i="2"/>
  <c r="BC373" i="2"/>
  <c r="BZ384" i="2"/>
  <c r="BB373" i="2"/>
  <c r="S383" i="2"/>
  <c r="R378" i="2"/>
  <c r="CJ379" i="2"/>
  <c r="S371" i="2"/>
  <c r="CG382" i="2"/>
  <c r="G384" i="2"/>
  <c r="EZ384" i="2" s="1"/>
  <c r="BP383" i="2"/>
  <c r="AV374" i="2"/>
  <c r="V372" i="2"/>
  <c r="G373" i="2"/>
  <c r="EZ373" i="2" s="1"/>
  <c r="I385" i="2"/>
  <c r="BV373" i="2"/>
  <c r="BJ378" i="2"/>
  <c r="Z381" i="2"/>
  <c r="BL370" i="2"/>
  <c r="CC381" i="2"/>
  <c r="CJ386" i="2"/>
  <c r="CJ5" i="2" s="1"/>
  <c r="BM380" i="2"/>
  <c r="S384" i="2"/>
  <c r="BR371" i="2"/>
  <c r="CG373" i="2"/>
  <c r="AO385" i="2"/>
  <c r="BC378" i="2"/>
  <c r="AI372" i="2"/>
  <c r="BE384" i="2"/>
  <c r="O382" i="2"/>
  <c r="P375" i="2"/>
  <c r="BN377" i="2"/>
  <c r="BF381" i="2"/>
  <c r="AC384" i="2"/>
  <c r="AV377" i="2"/>
  <c r="R377" i="2"/>
  <c r="BX370" i="2"/>
  <c r="I377" i="2"/>
  <c r="AQ372" i="2"/>
  <c r="CR379" i="2"/>
  <c r="AF372" i="2"/>
  <c r="CH381" i="2"/>
  <c r="J374" i="2"/>
  <c r="BR376" i="2"/>
  <c r="BK377" i="2"/>
  <c r="M385" i="2"/>
  <c r="U373" i="2"/>
  <c r="AA376" i="2"/>
  <c r="CE378" i="2"/>
  <c r="M383" i="2"/>
  <c r="AY379" i="2"/>
  <c r="CH374" i="2"/>
  <c r="AY381" i="2"/>
  <c r="Y383" i="2"/>
  <c r="AG375" i="2"/>
  <c r="BN374" i="2"/>
  <c r="CS378" i="2"/>
  <c r="BI383" i="2"/>
  <c r="BV376" i="2"/>
  <c r="BU380" i="2"/>
  <c r="AG386" i="2"/>
  <c r="AN376" i="2"/>
  <c r="AT371" i="2"/>
  <c r="Q378" i="2"/>
  <c r="BC384" i="2"/>
  <c r="L380" i="2"/>
  <c r="AY375" i="2"/>
  <c r="N384" i="2"/>
  <c r="Y370" i="2"/>
  <c r="W378" i="2"/>
  <c r="Y375" i="2"/>
  <c r="CK373" i="2"/>
  <c r="AG370" i="2"/>
  <c r="W383" i="2"/>
  <c r="BD380" i="2"/>
  <c r="CI371" i="2"/>
  <c r="O385" i="2"/>
  <c r="AT370" i="2"/>
  <c r="AV386" i="2"/>
  <c r="CC371" i="2"/>
  <c r="AE374" i="2"/>
  <c r="BP373" i="2"/>
  <c r="H371" i="2"/>
  <c r="CR385" i="2"/>
  <c r="CJ370" i="2"/>
  <c r="BJ370" i="2"/>
  <c r="CT376" i="2"/>
  <c r="AS375" i="2"/>
  <c r="CQ372" i="2"/>
  <c r="CG384" i="2"/>
  <c r="AW385" i="2"/>
  <c r="J384" i="2"/>
  <c r="M374" i="2"/>
  <c r="CD380" i="2"/>
  <c r="CA375" i="2"/>
  <c r="AB383" i="2"/>
  <c r="BC375" i="2"/>
  <c r="CK383" i="2"/>
  <c r="CL376" i="2"/>
  <c r="BA378" i="2"/>
  <c r="CP372" i="2"/>
  <c r="CQ377" i="2"/>
  <c r="BR383" i="2"/>
  <c r="CN372" i="2"/>
  <c r="BK378" i="2"/>
  <c r="AL386" i="2"/>
  <c r="AU378" i="2"/>
  <c r="BO381" i="2"/>
  <c r="AH385" i="2"/>
  <c r="BD379" i="2"/>
  <c r="V386" i="2"/>
  <c r="V5" i="2" s="1"/>
  <c r="CB382" i="2"/>
  <c r="N385" i="2"/>
  <c r="BW372" i="2"/>
  <c r="M377" i="2"/>
  <c r="BY380" i="2"/>
  <c r="AS379" i="2"/>
  <c r="CG376" i="2"/>
  <c r="BD381" i="2"/>
  <c r="CI380" i="2"/>
  <c r="I386" i="2"/>
  <c r="I5" i="2" s="1"/>
  <c r="BE381" i="2"/>
  <c r="AO374" i="2"/>
  <c r="AK383" i="2"/>
  <c r="P378" i="2"/>
  <c r="AD380" i="2"/>
  <c r="AZ370" i="2"/>
  <c r="BL385" i="2"/>
  <c r="H386" i="2"/>
  <c r="H5" i="2" s="1"/>
  <c r="K379" i="2"/>
  <c r="BQ379" i="2"/>
  <c r="CN371" i="2"/>
  <c r="AM373" i="2"/>
  <c r="CQ371" i="2"/>
  <c r="AM381" i="2"/>
  <c r="BN378" i="2"/>
  <c r="AA379" i="2"/>
  <c r="BO379" i="2"/>
  <c r="AE381" i="2"/>
  <c r="AJ370" i="2"/>
  <c r="CH378" i="2"/>
  <c r="CI378" i="2"/>
  <c r="BN370" i="2"/>
  <c r="CP384" i="2"/>
  <c r="AH371" i="2"/>
  <c r="AZ384" i="2"/>
  <c r="R375" i="2"/>
  <c r="X386" i="2"/>
  <c r="X5" i="2" s="1"/>
  <c r="AX383" i="2"/>
  <c r="AP373" i="2"/>
  <c r="AK385" i="2"/>
  <c r="BI378" i="2"/>
  <c r="CB386" i="2"/>
  <c r="CB5" i="2" s="1"/>
  <c r="K383" i="2"/>
  <c r="Q375" i="2"/>
  <c r="CR384" i="2"/>
  <c r="AD375" i="2"/>
  <c r="L383" i="2"/>
  <c r="H372" i="2"/>
  <c r="CT381" i="2"/>
  <c r="BH380" i="2"/>
  <c r="L378" i="2"/>
  <c r="CM384" i="2"/>
  <c r="AA377" i="2"/>
  <c r="CL385" i="2"/>
  <c r="CA373" i="2"/>
  <c r="BW376" i="2"/>
  <c r="BI371" i="2"/>
  <c r="BH378" i="2"/>
  <c r="AR379" i="2"/>
  <c r="CJ372" i="2"/>
  <c r="CO382" i="2"/>
  <c r="AV376" i="2"/>
  <c r="BV378" i="2"/>
  <c r="CH377" i="2"/>
  <c r="BF384" i="2"/>
  <c r="AO375" i="2"/>
  <c r="AP375" i="2"/>
  <c r="BU370" i="2"/>
  <c r="S377" i="2"/>
  <c r="Z374" i="2"/>
  <c r="CP380" i="2"/>
  <c r="CG378" i="2"/>
  <c r="AT372" i="2"/>
  <c r="BI373" i="2"/>
  <c r="AQ381" i="2"/>
  <c r="R376" i="2"/>
  <c r="AJ377" i="2"/>
  <c r="CA371" i="2"/>
  <c r="W374" i="2"/>
  <c r="M375" i="2"/>
  <c r="BF373" i="2"/>
  <c r="AJ371" i="2"/>
  <c r="BR372" i="2"/>
  <c r="AI382" i="2"/>
  <c r="CG370" i="2"/>
  <c r="I374" i="2"/>
  <c r="BF386" i="2"/>
  <c r="AN374" i="2"/>
  <c r="CJ371" i="2"/>
  <c r="AT386" i="2"/>
  <c r="Z382" i="2"/>
  <c r="Q374" i="2"/>
  <c r="AL381" i="2"/>
  <c r="BD383" i="2"/>
  <c r="CE370" i="2"/>
  <c r="N375" i="2"/>
  <c r="AA372" i="2"/>
  <c r="G377" i="2"/>
  <c r="EZ377" i="2" s="1"/>
  <c r="CP379" i="2"/>
  <c r="BH379" i="2"/>
  <c r="AO370" i="2"/>
  <c r="BK379" i="2"/>
  <c r="CA379" i="2"/>
  <c r="CI374" i="2"/>
  <c r="CO385" i="2"/>
  <c r="H374" i="2"/>
  <c r="CK378" i="2"/>
  <c r="H376" i="2"/>
  <c r="CF384" i="2"/>
  <c r="CD375" i="2"/>
  <c r="CQ376" i="2"/>
  <c r="Z379" i="2"/>
  <c r="Q372" i="2"/>
  <c r="BJ371" i="2"/>
  <c r="M370" i="2"/>
  <c r="AG372" i="2"/>
  <c r="CD379" i="2"/>
  <c r="BJ373" i="2"/>
  <c r="BR381" i="2"/>
  <c r="K381" i="2"/>
  <c r="CB372" i="2"/>
  <c r="BH386" i="2"/>
  <c r="CR372" i="2"/>
  <c r="Q386" i="2"/>
  <c r="AQ371" i="2"/>
  <c r="Y380" i="2"/>
  <c r="AV371" i="2"/>
  <c r="BG372" i="2"/>
  <c r="BB374" i="2"/>
  <c r="BY377" i="2"/>
  <c r="AO382" i="2"/>
  <c r="AF373" i="2"/>
  <c r="AR376" i="2"/>
  <c r="I370" i="2"/>
  <c r="U376" i="2"/>
  <c r="AM377" i="2"/>
  <c r="AA382" i="2"/>
  <c r="Z378" i="2"/>
  <c r="AO383" i="2"/>
  <c r="BE383" i="2"/>
  <c r="BB380" i="2"/>
  <c r="CF385" i="2"/>
  <c r="G385" i="2"/>
  <c r="EZ385" i="2" s="1"/>
  <c r="CN386" i="2"/>
  <c r="CN5" i="2" s="1"/>
  <c r="AW379" i="2"/>
  <c r="CL370" i="2"/>
  <c r="BV374" i="2"/>
  <c r="BI385" i="2"/>
  <c r="BU379" i="2"/>
  <c r="AR371" i="2"/>
  <c r="CH372" i="2"/>
  <c r="AG377" i="2"/>
  <c r="AU374" i="2"/>
  <c r="Z377" i="2"/>
  <c r="J372" i="2"/>
  <c r="AR384" i="2"/>
  <c r="AH380" i="2"/>
  <c r="AZ372" i="2"/>
  <c r="CQ370" i="2"/>
  <c r="BZ378" i="2"/>
  <c r="CM381" i="2"/>
  <c r="BS373" i="2"/>
  <c r="CS375" i="2"/>
  <c r="CE385" i="2"/>
  <c r="CK376" i="2"/>
  <c r="BZ385" i="2"/>
  <c r="BZ382" i="2"/>
  <c r="AU377" i="2"/>
  <c r="BP371" i="2"/>
  <c r="BY372" i="2"/>
  <c r="BA386" i="2"/>
  <c r="BA5" i="2" s="1"/>
  <c r="CN370" i="2"/>
  <c r="Y386" i="2"/>
  <c r="Y5" i="2" s="1"/>
  <c r="BM371" i="2"/>
  <c r="AR373" i="2"/>
  <c r="H381" i="2"/>
  <c r="AI381" i="2"/>
  <c r="CN373" i="2"/>
  <c r="BJ386" i="2"/>
  <c r="AJ380" i="2"/>
  <c r="AS381" i="2"/>
  <c r="CA378" i="2"/>
  <c r="AM379" i="2"/>
  <c r="BT376" i="2"/>
  <c r="BV375" i="2"/>
  <c r="CA386" i="2"/>
  <c r="CA5" i="2" s="1"/>
  <c r="AH373" i="2"/>
  <c r="CS385" i="2"/>
  <c r="AY382" i="2"/>
  <c r="BA377" i="2"/>
  <c r="H383" i="2"/>
  <c r="AS371" i="2"/>
  <c r="Y382" i="2"/>
  <c r="AG371" i="2"/>
  <c r="AH372" i="2"/>
  <c r="BQ370" i="2"/>
  <c r="L381" i="2"/>
  <c r="AP377" i="2"/>
  <c r="T376" i="2"/>
  <c r="CM374" i="2"/>
  <c r="AP379" i="2"/>
  <c r="CA372" i="2"/>
  <c r="AI383" i="2"/>
  <c r="BK385" i="2"/>
  <c r="BX386" i="2"/>
  <c r="BX5" i="2" s="1"/>
  <c r="AV372" i="2"/>
  <c r="AG373" i="2"/>
  <c r="M371" i="2"/>
  <c r="CL378" i="2"/>
  <c r="CD383" i="2"/>
  <c r="AE382" i="2"/>
  <c r="X374" i="2"/>
  <c r="BT382" i="2"/>
  <c r="AV380" i="2"/>
  <c r="BU377" i="2"/>
  <c r="CB384" i="2"/>
  <c r="W370" i="2"/>
  <c r="I384" i="2"/>
  <c r="BJ375" i="2"/>
  <c r="L385" i="2"/>
  <c r="CE382" i="2"/>
  <c r="L370" i="2"/>
  <c r="O374" i="2"/>
  <c r="L377" i="2"/>
  <c r="BF382" i="2"/>
  <c r="BT373" i="2"/>
  <c r="BQ380" i="2"/>
  <c r="G382" i="2"/>
  <c r="EZ382" i="2" s="1"/>
  <c r="K371" i="2"/>
  <c r="BA379" i="2"/>
  <c r="BC383" i="2"/>
  <c r="BF377" i="2"/>
  <c r="CZ377" i="2" s="1"/>
  <c r="O377" i="2"/>
  <c r="N382" i="2"/>
  <c r="Q384" i="2"/>
  <c r="AX378" i="2"/>
  <c r="BJ382" i="2"/>
  <c r="AA386" i="2"/>
  <c r="Z372" i="2"/>
  <c r="AK371" i="2"/>
  <c r="AT374" i="2"/>
  <c r="CT375" i="2"/>
  <c r="BC376" i="2"/>
  <c r="BN372" i="2"/>
  <c r="CA383" i="2"/>
  <c r="CC372" i="2"/>
  <c r="AB373" i="2"/>
  <c r="BL383" i="2"/>
  <c r="AW383" i="2"/>
  <c r="J383" i="2"/>
  <c r="AQ373" i="2"/>
  <c r="BD386" i="2"/>
  <c r="AC371" i="2"/>
  <c r="AZ383" i="2"/>
  <c r="AB385" i="2"/>
  <c r="Q385" i="2"/>
  <c r="CR383" i="2"/>
  <c r="BS381" i="2"/>
  <c r="CP378" i="2"/>
  <c r="AZ374" i="2"/>
  <c r="BV386" i="2"/>
  <c r="BS371" i="2"/>
  <c r="CK377" i="2"/>
  <c r="BW381" i="2"/>
  <c r="BB378" i="2"/>
  <c r="BH372" i="2"/>
  <c r="AV384" i="2"/>
  <c r="BE371" i="2"/>
  <c r="AE383" i="2"/>
  <c r="Y381" i="2"/>
  <c r="V385" i="2"/>
  <c r="BI382" i="2"/>
  <c r="AF381" i="2"/>
  <c r="AR385" i="2"/>
  <c r="K372" i="2"/>
  <c r="AX384" i="2"/>
  <c r="CT383" i="2"/>
  <c r="V376" i="2"/>
  <c r="AY373" i="2"/>
  <c r="V379" i="2"/>
  <c r="AF382" i="2"/>
  <c r="BZ374" i="2"/>
  <c r="BY385" i="2"/>
  <c r="CN381" i="2"/>
  <c r="CR376" i="2"/>
  <c r="AF370" i="2"/>
  <c r="BX375" i="2"/>
  <c r="CI382" i="2"/>
  <c r="CO374" i="2"/>
  <c r="CI379" i="2"/>
  <c r="BK381" i="2"/>
  <c r="AY376" i="2"/>
  <c r="BE379" i="2"/>
  <c r="N376" i="2"/>
  <c r="AR378" i="2"/>
  <c r="O370" i="2"/>
  <c r="T382" i="2"/>
  <c r="BM370" i="2"/>
  <c r="CR382" i="2"/>
  <c r="BX379" i="2"/>
  <c r="K373" i="2"/>
  <c r="BI376" i="2"/>
  <c r="G376" i="2"/>
  <c r="EZ376" i="2" s="1"/>
  <c r="BA381" i="2"/>
  <c r="AB374" i="2"/>
  <c r="CK380" i="2"/>
  <c r="W375" i="2"/>
  <c r="BU385" i="2"/>
  <c r="CM378" i="2"/>
  <c r="AS386" i="2"/>
  <c r="AH384" i="2"/>
  <c r="CR386" i="2"/>
  <c r="CR5" i="2" s="1"/>
  <c r="J379" i="2"/>
  <c r="CK381" i="2"/>
  <c r="CC374" i="2"/>
  <c r="AN377" i="2"/>
  <c r="BV385" i="2"/>
  <c r="AT376" i="2"/>
  <c r="K382" i="2"/>
  <c r="CR381" i="2"/>
  <c r="CG380" i="2"/>
  <c r="H385" i="2"/>
  <c r="Z383" i="2"/>
  <c r="CL382" i="2"/>
  <c r="AW370" i="2"/>
  <c r="BC379" i="2"/>
  <c r="CQ381" i="2"/>
  <c r="BX385" i="2"/>
  <c r="CS386" i="2"/>
  <c r="M379" i="2"/>
  <c r="W372" i="2"/>
  <c r="U372" i="2"/>
  <c r="CD386" i="2"/>
  <c r="CD5" i="2" s="1"/>
  <c r="BO373" i="2"/>
  <c r="AO380" i="2"/>
  <c r="BU382" i="2"/>
  <c r="BO386" i="2"/>
  <c r="BO5" i="2" s="1"/>
  <c r="AK94" i="3" s="1"/>
  <c r="CN383" i="2"/>
  <c r="T379" i="2"/>
  <c r="BG385" i="2"/>
  <c r="BN382" i="2"/>
  <c r="R379" i="2"/>
  <c r="I372" i="2"/>
  <c r="BK386" i="2"/>
  <c r="BK5" i="2" s="1"/>
  <c r="AK98" i="3" s="1"/>
  <c r="BQ382" i="2"/>
  <c r="BT372" i="2"/>
  <c r="AN378" i="2"/>
  <c r="AH381" i="2"/>
  <c r="CJ383" i="2"/>
  <c r="BF372" i="2"/>
  <c r="AC374" i="2"/>
  <c r="M384" i="2"/>
  <c r="CB373" i="2"/>
  <c r="Z380" i="2"/>
  <c r="AW372" i="2"/>
  <c r="O381" i="2"/>
  <c r="AX380" i="2"/>
  <c r="AQ385" i="2"/>
  <c r="CJ378" i="2"/>
  <c r="BT380" i="2"/>
  <c r="CF372" i="2"/>
  <c r="BT386" i="2"/>
  <c r="CO381" i="2"/>
  <c r="AU385" i="2"/>
  <c r="J381" i="2"/>
  <c r="BA374" i="2"/>
  <c r="AK372" i="2"/>
  <c r="CP382" i="2"/>
  <c r="AR370" i="2"/>
  <c r="CH379" i="2"/>
  <c r="AH377" i="2"/>
  <c r="Z386" i="2"/>
  <c r="BR386" i="2"/>
  <c r="CC386" i="2"/>
  <c r="CC5" i="2" s="1"/>
  <c r="BC372" i="2"/>
  <c r="K375" i="2"/>
  <c r="N370" i="2"/>
  <c r="CA385" i="2"/>
  <c r="AU375" i="2"/>
  <c r="BP384" i="2"/>
  <c r="AT384" i="2"/>
  <c r="AQ376" i="2"/>
  <c r="I381" i="2"/>
  <c r="K370" i="2"/>
  <c r="AW378" i="2"/>
  <c r="CB371" i="2"/>
  <c r="BY381" i="2"/>
  <c r="BL380" i="2"/>
  <c r="AK374" i="2"/>
  <c r="AH379" i="2"/>
  <c r="M378" i="2"/>
  <c r="CT377" i="2"/>
  <c r="AX376" i="2"/>
  <c r="AZ381" i="2"/>
  <c r="U374" i="2"/>
  <c r="AI375" i="2"/>
  <c r="CM370" i="2"/>
  <c r="AF377" i="2"/>
  <c r="CD382" i="2"/>
  <c r="AC375" i="2"/>
  <c r="CR373" i="2"/>
  <c r="CH380" i="2"/>
  <c r="CI376" i="2"/>
  <c r="BE372" i="2"/>
  <c r="CF381" i="2"/>
  <c r="O386" i="2"/>
  <c r="O5" i="2" s="1"/>
  <c r="BL375" i="2"/>
  <c r="CM379" i="2"/>
  <c r="AM375" i="2"/>
  <c r="BW379" i="2"/>
  <c r="AD379" i="2"/>
  <c r="AK377" i="2"/>
  <c r="BP385" i="2"/>
  <c r="CD385" i="2"/>
  <c r="BN375" i="2"/>
  <c r="BH377" i="2"/>
  <c r="AZ371" i="2"/>
  <c r="AX385" i="2"/>
  <c r="AQ377" i="2"/>
  <c r="N378" i="2"/>
  <c r="CB374" i="2"/>
  <c r="X370" i="2"/>
  <c r="K380" i="2"/>
  <c r="Q371" i="2"/>
  <c r="BI372" i="2"/>
  <c r="DC372" i="2" s="1"/>
  <c r="AC382" i="2"/>
  <c r="CK386" i="2"/>
  <c r="CK5" i="2" s="1"/>
  <c r="BG373" i="2"/>
  <c r="P385" i="2"/>
  <c r="BD371" i="2"/>
  <c r="CD371" i="2"/>
  <c r="O380" i="2"/>
  <c r="BW377" i="2"/>
  <c r="CB385" i="2"/>
  <c r="H373" i="2"/>
  <c r="G378" i="2"/>
  <c r="EZ378" i="2" s="1"/>
  <c r="BZ373" i="2"/>
  <c r="AU373" i="2"/>
  <c r="S380" i="2"/>
  <c r="AM385" i="2"/>
  <c r="K385" i="2"/>
  <c r="AZ378" i="2"/>
  <c r="AE384" i="2"/>
  <c r="AJ382" i="2"/>
  <c r="BN373" i="2"/>
  <c r="K376" i="2"/>
  <c r="AC373" i="2"/>
  <c r="CC383" i="2"/>
  <c r="AN373" i="2"/>
  <c r="BE370" i="2"/>
  <c r="CQ383" i="2"/>
  <c r="BL371" i="2"/>
  <c r="AX382" i="2"/>
  <c r="L371" i="2"/>
  <c r="X377" i="2"/>
  <c r="R381" i="2"/>
  <c r="BL374" i="2"/>
  <c r="BG381" i="2"/>
  <c r="W373" i="2"/>
  <c r="S376" i="2"/>
  <c r="K384" i="2"/>
  <c r="BT378" i="2"/>
  <c r="CF376" i="2"/>
  <c r="AP381" i="2"/>
  <c r="CP383" i="2"/>
  <c r="M376" i="2"/>
  <c r="AA371" i="2"/>
  <c r="CP375" i="2"/>
  <c r="CL379" i="2"/>
  <c r="T370" i="2"/>
  <c r="BM375" i="2"/>
  <c r="BU386" i="2"/>
  <c r="BU5" i="2" s="1"/>
  <c r="AL384" i="2"/>
  <c r="AC385" i="2"/>
  <c r="BB381" i="2"/>
  <c r="BD375" i="2"/>
  <c r="Q376" i="2"/>
  <c r="BE377" i="2"/>
  <c r="V373" i="2"/>
  <c r="AL375" i="2"/>
  <c r="AE371" i="2"/>
  <c r="AV373" i="2"/>
  <c r="AH370" i="2"/>
  <c r="BQ377" i="2"/>
  <c r="AM386" i="2"/>
  <c r="CF375" i="2"/>
  <c r="CN378" i="2"/>
  <c r="BH376" i="2"/>
  <c r="AB386" i="2"/>
  <c r="Q373" i="2"/>
  <c r="U384" i="2"/>
  <c r="P376" i="2"/>
  <c r="AD381" i="2"/>
  <c r="CP374" i="2"/>
  <c r="BK380" i="2"/>
  <c r="AN371" i="2"/>
  <c r="CL384" i="2"/>
  <c r="AW386" i="2"/>
  <c r="AT375" i="2"/>
  <c r="BV372" i="2"/>
  <c r="CE380" i="2"/>
  <c r="CT371" i="2"/>
  <c r="BE385" i="2"/>
  <c r="BY376" i="2"/>
  <c r="AY380" i="2"/>
  <c r="CT386" i="2"/>
  <c r="CT5" i="2" s="1"/>
  <c r="CO384" i="2"/>
  <c r="BA384" i="2"/>
  <c r="BA373" i="2"/>
  <c r="AB381" i="2"/>
  <c r="AF380" i="2"/>
  <c r="AA384" i="2"/>
  <c r="BO375" i="2"/>
  <c r="BV384" i="2"/>
  <c r="CT384" i="2"/>
  <c r="Z371" i="2"/>
  <c r="BW374" i="2"/>
  <c r="CF380" i="2"/>
  <c r="BY371" i="2"/>
  <c r="CI375" i="2"/>
  <c r="N377" i="2"/>
  <c r="CI385" i="2"/>
  <c r="P373" i="2"/>
  <c r="CD372" i="2"/>
  <c r="AX375" i="2"/>
  <c r="BZ380" i="2"/>
  <c r="S374" i="2"/>
  <c r="AL372" i="2"/>
  <c r="CM383" i="2"/>
  <c r="BF371" i="2"/>
  <c r="BV381" i="2"/>
  <c r="AK373" i="2"/>
  <c r="AR381" i="2"/>
  <c r="CS380" i="2"/>
  <c r="AR377" i="2"/>
  <c r="Z375" i="2"/>
  <c r="L376" i="2"/>
  <c r="BZ370" i="2"/>
  <c r="AS372" i="2"/>
  <c r="BZ386" i="2"/>
  <c r="CK370" i="2"/>
  <c r="BX376" i="2"/>
  <c r="BP380" i="2"/>
  <c r="BI374" i="2"/>
  <c r="CE377" i="2"/>
  <c r="AL376" i="2"/>
  <c r="AA378" i="2"/>
  <c r="S385" i="2"/>
  <c r="V378" i="2"/>
  <c r="CE381" i="2"/>
  <c r="CK374" i="2"/>
  <c r="AN383" i="2"/>
  <c r="AW376" i="2"/>
  <c r="CO379" i="2"/>
  <c r="CN376" i="2"/>
  <c r="AH375" i="2"/>
  <c r="BF378" i="2"/>
  <c r="CQ373" i="2"/>
  <c r="BE380" i="2"/>
  <c r="BB372" i="2"/>
  <c r="BA372" i="2"/>
  <c r="AY371" i="2"/>
  <c r="O371" i="2"/>
  <c r="CQ380" i="2"/>
  <c r="CO386" i="2"/>
  <c r="CO5" i="2" s="1"/>
  <c r="R370" i="2"/>
  <c r="BY370" i="2"/>
  <c r="BG378" i="2"/>
  <c r="AB375" i="2"/>
  <c r="AC376" i="2"/>
  <c r="AV378" i="2"/>
  <c r="AQ375" i="2"/>
  <c r="P379" i="2"/>
  <c r="AU380" i="2"/>
  <c r="BM372" i="2"/>
  <c r="BP382" i="2"/>
  <c r="BS374" i="2"/>
  <c r="BM376" i="2"/>
  <c r="CJ376" i="2"/>
  <c r="BQ376" i="2"/>
  <c r="BG384" i="2"/>
  <c r="BA371" i="2"/>
  <c r="AI384" i="2"/>
  <c r="AH382" i="2"/>
  <c r="AM382" i="2"/>
  <c r="AU371" i="2"/>
  <c r="BK382" i="2"/>
  <c r="G371" i="2"/>
  <c r="EZ371" i="2" s="1"/>
  <c r="BW383" i="2"/>
  <c r="O383" i="2"/>
  <c r="X385" i="2"/>
  <c r="CA376" i="2"/>
  <c r="BT385" i="2"/>
  <c r="AY372" i="2"/>
  <c r="BN376" i="2"/>
  <c r="P382" i="2"/>
  <c r="N372" i="2"/>
  <c r="AQ374" i="2"/>
  <c r="CP371" i="2"/>
  <c r="AI377" i="2"/>
  <c r="BC371" i="2"/>
  <c r="CR377" i="2"/>
  <c r="CA377" i="2"/>
  <c r="BN379" i="2"/>
  <c r="T373" i="2"/>
  <c r="BD376" i="2"/>
  <c r="BK372" i="2"/>
  <c r="BD372" i="2"/>
  <c r="G381" i="2"/>
  <c r="EZ381" i="2" s="1"/>
  <c r="CS374" i="2"/>
  <c r="BF375" i="2"/>
  <c r="BG382" i="2"/>
  <c r="K386" i="2"/>
  <c r="K5" i="2" s="1"/>
  <c r="BQ375" i="2"/>
  <c r="CI372" i="2"/>
  <c r="AM378" i="2"/>
  <c r="BN383" i="2"/>
  <c r="BB379" i="2"/>
  <c r="H370" i="2"/>
  <c r="CT374" i="2"/>
  <c r="AP386" i="2"/>
  <c r="AX373" i="2"/>
  <c r="BD382" i="2"/>
  <c r="BP377" i="2"/>
  <c r="BR377" i="2"/>
  <c r="AE377" i="2"/>
  <c r="AD377" i="2"/>
  <c r="CB376" i="2"/>
  <c r="BJ374" i="2"/>
  <c r="DD374" i="2" s="1"/>
  <c r="V382" i="2"/>
  <c r="CH375" i="2"/>
  <c r="BQ371" i="2"/>
  <c r="AM383" i="2"/>
  <c r="BT381" i="2"/>
  <c r="BT377" i="2"/>
  <c r="BQ378" i="2"/>
  <c r="Y373" i="2"/>
  <c r="AQ386" i="2"/>
  <c r="K378" i="2"/>
  <c r="AF385" i="2"/>
  <c r="AN379" i="2"/>
  <c r="AX372" i="2"/>
  <c r="BO372" i="2"/>
  <c r="BR374" i="2"/>
  <c r="BB382" i="2"/>
  <c r="CM376" i="2"/>
  <c r="AH376" i="2"/>
  <c r="I379" i="2"/>
  <c r="G370" i="2"/>
  <c r="AS377" i="2"/>
  <c r="CP381" i="2"/>
  <c r="AM374" i="2"/>
  <c r="BD384" i="2"/>
  <c r="CX384" i="2" s="1"/>
  <c r="CL371" i="2"/>
  <c r="Z384" i="2"/>
  <c r="CI383" i="2"/>
  <c r="BB371" i="2"/>
  <c r="CB377" i="2"/>
  <c r="T371" i="2"/>
  <c r="BN384" i="2"/>
  <c r="BO374" i="2"/>
  <c r="CP377" i="2"/>
  <c r="BF383" i="2"/>
  <c r="H379" i="2"/>
  <c r="CR371" i="2"/>
  <c r="BR384" i="2"/>
  <c r="BM378" i="2"/>
  <c r="BB384" i="2"/>
  <c r="AN381" i="2"/>
  <c r="CF378" i="2"/>
  <c r="AR382" i="2"/>
  <c r="CM382" i="2"/>
  <c r="AB372" i="2"/>
  <c r="BQ381" i="2"/>
  <c r="CR378" i="2"/>
  <c r="AZ386" i="2"/>
  <c r="L373" i="2"/>
  <c r="BO376" i="2"/>
  <c r="CJ373" i="2"/>
  <c r="AC372" i="2"/>
  <c r="CK371" i="2"/>
  <c r="J371" i="2"/>
  <c r="BK374" i="2"/>
  <c r="AG382" i="2"/>
  <c r="CK382" i="2"/>
  <c r="CN385" i="2"/>
  <c r="U377" i="2"/>
  <c r="BP386" i="2"/>
  <c r="CN374" i="2"/>
  <c r="AW374" i="2"/>
  <c r="AA385" i="2"/>
  <c r="AB382" i="2"/>
  <c r="CM377" i="2"/>
  <c r="BG371" i="2"/>
  <c r="AC381" i="2"/>
  <c r="AN386" i="2"/>
  <c r="CO371" i="2"/>
  <c r="AB380" i="2"/>
  <c r="AY383" i="2"/>
  <c r="BV371" i="2"/>
  <c r="BR375" i="2"/>
  <c r="CI384" i="2"/>
  <c r="CE374" i="2"/>
  <c r="H382" i="2"/>
  <c r="AU384" i="2"/>
  <c r="CR375" i="2"/>
  <c r="CE371" i="2"/>
  <c r="BL382" i="2"/>
  <c r="AL371" i="2"/>
  <c r="AI385" i="2"/>
  <c r="CG374" i="2"/>
  <c r="AS374" i="2"/>
  <c r="AC380" i="2"/>
  <c r="CT370" i="2"/>
  <c r="BU376" i="2"/>
  <c r="CM385" i="2"/>
  <c r="BY375" i="2"/>
  <c r="Y378" i="2"/>
  <c r="CD370" i="2"/>
  <c r="AO381" i="2"/>
  <c r="CS377" i="2"/>
  <c r="U380" i="2"/>
  <c r="AG376" i="2"/>
  <c r="AH383" i="2"/>
  <c r="AV375" i="2"/>
  <c r="AZ376" i="2"/>
  <c r="CS383" i="2"/>
  <c r="BI384" i="2"/>
  <c r="X383" i="2"/>
  <c r="AF383" i="2"/>
  <c r="BC386" i="2"/>
  <c r="BO371" i="2"/>
  <c r="U381" i="2"/>
  <c r="U370" i="2"/>
  <c r="M373" i="2"/>
  <c r="CA380" i="2"/>
  <c r="CE375" i="2"/>
  <c r="AA373" i="2"/>
  <c r="AA380" i="2"/>
  <c r="BC385" i="2"/>
  <c r="CR370" i="2"/>
  <c r="CN375" i="2"/>
  <c r="CS384" i="2"/>
  <c r="BJ384" i="2"/>
  <c r="V380" i="2"/>
  <c r="BJ372" i="2"/>
  <c r="BO384" i="2"/>
  <c r="CQ386" i="2"/>
  <c r="CQ5" i="2" s="1"/>
  <c r="AM376" i="2"/>
  <c r="K374" i="2"/>
  <c r="CC377" i="2"/>
  <c r="CL375" i="2"/>
  <c r="CB378" i="2"/>
  <c r="CK375" i="2"/>
  <c r="BC377" i="2"/>
  <c r="BA375" i="2"/>
  <c r="BS376" i="2"/>
  <c r="CQ384" i="2"/>
  <c r="BX373" i="2"/>
  <c r="AY386" i="2"/>
  <c r="CP376" i="2"/>
  <c r="AI374" i="2"/>
  <c r="N383" i="2"/>
  <c r="CM375" i="2"/>
  <c r="AC386" i="2"/>
  <c r="AB378" i="2"/>
  <c r="AI376" i="2"/>
  <c r="BB386" i="2"/>
  <c r="BR379" i="2"/>
  <c r="R373" i="2"/>
  <c r="AO377" i="2"/>
  <c r="W381" i="2"/>
  <c r="P372" i="2"/>
  <c r="CI370" i="2"/>
  <c r="AB379" i="2"/>
  <c r="AU386" i="2"/>
  <c r="CS379" i="2"/>
  <c r="AR386" i="2"/>
  <c r="CA381" i="2"/>
  <c r="AN380" i="2"/>
  <c r="BD385" i="2"/>
  <c r="AT379" i="2"/>
  <c r="CR380" i="2"/>
  <c r="AF384" i="2"/>
  <c r="CS381" i="2"/>
  <c r="AC383" i="2"/>
  <c r="T375" i="2"/>
  <c r="S372" i="2"/>
  <c r="AA375" i="2"/>
  <c r="I383" i="2"/>
  <c r="CS370" i="2"/>
  <c r="BQ373" i="2"/>
  <c r="BL381" i="2"/>
  <c r="BC382" i="2"/>
  <c r="X379" i="2"/>
  <c r="G375" i="2"/>
  <c r="EZ375" i="2" s="1"/>
  <c r="CP370" i="2"/>
  <c r="BG379" i="2"/>
  <c r="BU375" i="2"/>
  <c r="AG378" i="2"/>
  <c r="AK386" i="2"/>
  <c r="P371" i="2"/>
  <c r="AJ378" i="2"/>
  <c r="BL379" i="2"/>
  <c r="CF370" i="2"/>
  <c r="V371" i="2"/>
  <c r="BY379" i="2"/>
  <c r="CT372" i="2"/>
  <c r="CP385" i="2"/>
  <c r="G379" i="2"/>
  <c r="EZ379" i="2" s="1"/>
  <c r="AE386" i="2"/>
  <c r="AA383" i="2"/>
  <c r="AU383" i="2"/>
  <c r="J376" i="2"/>
  <c r="BL377" i="2"/>
  <c r="BQ374" i="2"/>
  <c r="N380" i="2"/>
  <c r="BP378" i="2"/>
  <c r="BS370" i="2"/>
  <c r="AK381" i="2"/>
  <c r="CG371" i="2"/>
  <c r="CO373" i="2"/>
  <c r="BZ383" i="2"/>
  <c r="W386" i="2"/>
  <c r="W5" i="2" s="1"/>
  <c r="BU374" i="2"/>
  <c r="CF374" i="2"/>
  <c r="CA384" i="2"/>
  <c r="BC380" i="2"/>
  <c r="AZ379" i="2"/>
  <c r="BH382" i="2"/>
  <c r="BJ380" i="2"/>
  <c r="AU381" i="2"/>
  <c r="L379" i="2"/>
  <c r="BR378" i="2"/>
  <c r="BM383" i="2"/>
  <c r="CH386" i="2"/>
  <c r="CH5" i="2" s="1"/>
  <c r="BU381" i="2"/>
  <c r="AK379" i="2"/>
  <c r="CM386" i="2"/>
  <c r="CM5" i="2" s="1"/>
  <c r="CB380" i="2"/>
  <c r="CN380" i="2"/>
  <c r="BS372" i="2"/>
  <c r="U386" i="2"/>
  <c r="BY382" i="2"/>
  <c r="CH370" i="2"/>
  <c r="S379" i="2"/>
  <c r="CK385" i="2"/>
  <c r="W376" i="2"/>
  <c r="CK384" i="2"/>
  <c r="CQ378" i="2"/>
  <c r="S370" i="2"/>
  <c r="AM371" i="2"/>
  <c r="BI379" i="2"/>
  <c r="AS373" i="2"/>
  <c r="CC380" i="2"/>
  <c r="N371" i="2"/>
  <c r="T380" i="2"/>
  <c r="CF386" i="2"/>
  <c r="CF5" i="2" s="1"/>
  <c r="AT382" i="2"/>
  <c r="BQ385" i="2"/>
  <c r="CO372" i="2"/>
  <c r="BY374" i="2"/>
  <c r="AU379" i="2"/>
  <c r="AV385" i="2"/>
  <c r="CL372" i="2"/>
  <c r="CK372" i="2"/>
  <c r="AW382" i="2"/>
  <c r="J382" i="2"/>
  <c r="AJ384" i="2"/>
  <c r="CG377" i="2"/>
  <c r="J386" i="2"/>
  <c r="AT378" i="2"/>
  <c r="BM381" i="2"/>
  <c r="BE375" i="2"/>
  <c r="W379" i="2"/>
  <c r="BV382" i="2"/>
  <c r="AY374" i="2"/>
  <c r="BI380" i="2"/>
  <c r="T385" i="2"/>
  <c r="BS384" i="2"/>
  <c r="BF380" i="2"/>
  <c r="AJ386" i="2"/>
  <c r="AK370" i="2"/>
  <c r="BM384" i="2"/>
  <c r="CC378" i="2"/>
  <c r="AB370" i="2"/>
  <c r="CM371" i="2"/>
  <c r="V381" i="2"/>
  <c r="H378" i="2"/>
  <c r="BZ376" i="2"/>
  <c r="BO380" i="2"/>
  <c r="AH386" i="2"/>
  <c r="BK370" i="2"/>
  <c r="CN384" i="2"/>
  <c r="BM374" i="2"/>
  <c r="CC376" i="2"/>
  <c r="AX386" i="2"/>
  <c r="BD378" i="2"/>
  <c r="CX378" i="2" s="1"/>
  <c r="Q383" i="2"/>
  <c r="S378" i="2"/>
  <c r="AJ375" i="2"/>
  <c r="BM377" i="2"/>
  <c r="X375" i="2"/>
  <c r="CD381" i="2"/>
  <c r="BH381" i="2"/>
  <c r="CC370" i="2"/>
  <c r="AV370" i="2"/>
  <c r="AG379" i="2"/>
  <c r="BP375" i="2"/>
  <c r="AO373" i="2"/>
  <c r="AO386" i="2"/>
  <c r="AJ372" i="2"/>
  <c r="AZ385" i="2"/>
  <c r="BB375" i="2"/>
  <c r="AL385" i="2"/>
  <c r="BR382" i="2"/>
  <c r="L386" i="2"/>
  <c r="L5" i="2" s="1"/>
  <c r="BS380" i="2"/>
  <c r="AD382" i="2"/>
  <c r="CH383" i="2"/>
  <c r="AL383" i="2"/>
  <c r="BZ381" i="2"/>
  <c r="W380" i="2"/>
  <c r="BE373" i="2"/>
  <c r="BN380" i="2"/>
  <c r="AL370" i="2"/>
  <c r="BF379" i="2"/>
  <c r="BA385" i="2"/>
  <c r="AU370" i="2"/>
  <c r="AD376" i="2"/>
  <c r="AM380" i="2"/>
  <c r="CF379" i="2"/>
  <c r="BR373" i="2"/>
  <c r="AS385" i="2"/>
  <c r="CQ385" i="2"/>
  <c r="AM372" i="2"/>
  <c r="AQ380" i="2"/>
  <c r="AE372" i="2"/>
  <c r="AY384" i="2"/>
  <c r="BH385" i="2"/>
  <c r="AU372" i="2"/>
  <c r="AJ376" i="2"/>
  <c r="Y371" i="2"/>
  <c r="BH371" i="2"/>
  <c r="AZ375" i="2"/>
  <c r="CH373" i="2"/>
  <c r="P384" i="2"/>
  <c r="BH383" i="2"/>
  <c r="AT373" i="2"/>
  <c r="CI381" i="2"/>
  <c r="AV379" i="2"/>
  <c r="AB376" i="2"/>
  <c r="AT380" i="2"/>
  <c r="CJ374" i="2"/>
  <c r="BC374" i="2"/>
  <c r="BL373" i="2"/>
  <c r="S386" i="2"/>
  <c r="S5" i="2" s="1"/>
  <c r="AI370" i="2"/>
  <c r="AT381" i="2"/>
  <c r="L384" i="2"/>
  <c r="P381" i="2"/>
  <c r="BN381" i="2"/>
  <c r="CJ381" i="2"/>
  <c r="AA381" i="2"/>
  <c r="BX382" i="2"/>
  <c r="CT325" i="2"/>
  <c r="CK325" i="2"/>
  <c r="BS325" i="2"/>
  <c r="BJ325" i="2"/>
  <c r="CB325" i="2"/>
  <c r="AJ381" i="2"/>
  <c r="DB409" i="2" l="1"/>
  <c r="DA417" i="2"/>
  <c r="DC409" i="2"/>
  <c r="CY401" i="2"/>
  <c r="CX400" i="2"/>
  <c r="DC414" i="2"/>
  <c r="DD398" i="2"/>
  <c r="CV427" i="2"/>
  <c r="CY415" i="2"/>
  <c r="CW430" i="2"/>
  <c r="CY430" i="2"/>
  <c r="CV424" i="2"/>
  <c r="DA382" i="2"/>
  <c r="CV404" i="2"/>
  <c r="DD403" i="2"/>
  <c r="DA428" i="2"/>
  <c r="CZ430" i="2"/>
  <c r="CV425" i="2"/>
  <c r="DC405" i="2"/>
  <c r="CY398" i="2"/>
  <c r="CX404" i="2"/>
  <c r="CZ400" i="2"/>
  <c r="CX409" i="2"/>
  <c r="DA429" i="2"/>
  <c r="CY429" i="2"/>
  <c r="CW431" i="2"/>
  <c r="CY422" i="2"/>
  <c r="DD422" i="2"/>
  <c r="DB416" i="2"/>
  <c r="DD407" i="2"/>
  <c r="CZ427" i="2"/>
  <c r="DA432" i="2"/>
  <c r="CV428" i="2"/>
  <c r="CV423" i="2"/>
  <c r="CZ425" i="2"/>
  <c r="DC432" i="2"/>
  <c r="CW420" i="2"/>
  <c r="DA423" i="2"/>
  <c r="CY424" i="2"/>
  <c r="CZ426" i="2"/>
  <c r="DB427" i="2"/>
  <c r="CW424" i="2"/>
  <c r="DA407" i="2"/>
  <c r="DC396" i="2"/>
  <c r="CV426" i="2"/>
  <c r="CX430" i="2"/>
  <c r="DB425" i="2"/>
  <c r="CZ375" i="2"/>
  <c r="CV419" i="2"/>
  <c r="CX395" i="2"/>
  <c r="CW425" i="2"/>
  <c r="DB424" i="2"/>
  <c r="DD429" i="2"/>
  <c r="DB423" i="2"/>
  <c r="CY432" i="2"/>
  <c r="DB430" i="2"/>
  <c r="CX398" i="2"/>
  <c r="DC399" i="2"/>
  <c r="CY428" i="2"/>
  <c r="CY426" i="2"/>
  <c r="CW410" i="2"/>
  <c r="DC406" i="2"/>
  <c r="DA424" i="2"/>
  <c r="CY427" i="2"/>
  <c r="CW423" i="2"/>
  <c r="CV429" i="2"/>
  <c r="DC426" i="2"/>
  <c r="DD431" i="2"/>
  <c r="CY423" i="2"/>
  <c r="CX427" i="2"/>
  <c r="CX431" i="2"/>
  <c r="BP5" i="2"/>
  <c r="AK93" i="3" s="1"/>
  <c r="DC427" i="2"/>
  <c r="CZ423" i="2"/>
  <c r="DD428" i="2"/>
  <c r="DD432" i="2"/>
  <c r="DD426" i="2"/>
  <c r="CV432" i="2"/>
  <c r="CZ424" i="2"/>
  <c r="DD430" i="2"/>
  <c r="CX432" i="2"/>
  <c r="DA426" i="2"/>
  <c r="DD424" i="2"/>
  <c r="CW428" i="2"/>
  <c r="DB428" i="2"/>
  <c r="CX423" i="2"/>
  <c r="BY5" i="2"/>
  <c r="DD425" i="2"/>
  <c r="DC425" i="2"/>
  <c r="DC424" i="2"/>
  <c r="J5" i="2"/>
  <c r="BR5" i="2"/>
  <c r="AK91" i="3" s="1"/>
  <c r="BV5" i="2"/>
  <c r="CX428" i="2"/>
  <c r="DC428" i="2"/>
  <c r="DB432" i="2"/>
  <c r="CW426" i="2"/>
  <c r="DB426" i="2"/>
  <c r="CX429" i="2"/>
  <c r="DC423" i="2"/>
  <c r="Q5" i="2"/>
  <c r="CZ432" i="2"/>
  <c r="DD427" i="2"/>
  <c r="DC431" i="2"/>
  <c r="CZ431" i="2"/>
  <c r="DA431" i="2"/>
  <c r="CX424" i="2"/>
  <c r="BZ5" i="2"/>
  <c r="DB397" i="2"/>
  <c r="CZ407" i="2"/>
  <c r="CV430" i="2"/>
  <c r="CY397" i="2"/>
  <c r="DA420" i="2"/>
  <c r="CZ414" i="2"/>
  <c r="DB404" i="2"/>
  <c r="DA396" i="2"/>
  <c r="CW401" i="2"/>
  <c r="CY411" i="2"/>
  <c r="CZ421" i="2"/>
  <c r="DC413" i="2"/>
  <c r="CV418" i="2"/>
  <c r="DB422" i="2"/>
  <c r="DD401" i="2"/>
  <c r="DB394" i="2"/>
  <c r="DD405" i="2"/>
  <c r="CY407" i="2"/>
  <c r="DD408" i="2"/>
  <c r="CX408" i="2"/>
  <c r="DD415" i="2"/>
  <c r="CW395" i="2"/>
  <c r="DA418" i="2"/>
  <c r="CZ410" i="2"/>
  <c r="CW421" i="2"/>
  <c r="DC408" i="2"/>
  <c r="CY417" i="2"/>
  <c r="CV417" i="2"/>
  <c r="DC417" i="2"/>
  <c r="CV411" i="2"/>
  <c r="CV380" i="2"/>
  <c r="CX405" i="2"/>
  <c r="DA398" i="2"/>
  <c r="CV414" i="2"/>
  <c r="DD402" i="2"/>
  <c r="CV416" i="2"/>
  <c r="DC404" i="2"/>
  <c r="CZ420" i="2"/>
  <c r="DD395" i="2"/>
  <c r="CV400" i="2"/>
  <c r="CZ402" i="2"/>
  <c r="CY402" i="2"/>
  <c r="DD409" i="2"/>
  <c r="CW422" i="2"/>
  <c r="CX402" i="2"/>
  <c r="CW402" i="2"/>
  <c r="CY420" i="2"/>
  <c r="CW400" i="2"/>
  <c r="DA411" i="2"/>
  <c r="DD397" i="2"/>
  <c r="DA403" i="2"/>
  <c r="CX418" i="2"/>
  <c r="CZ403" i="2"/>
  <c r="CZ409" i="2"/>
  <c r="DA394" i="2"/>
  <c r="CY419" i="2"/>
  <c r="DA395" i="2"/>
  <c r="CV405" i="2"/>
  <c r="DC410" i="2"/>
  <c r="CZ419" i="2"/>
  <c r="DA413" i="2"/>
  <c r="DB408" i="2"/>
  <c r="CY421" i="2"/>
  <c r="CZ418" i="2"/>
  <c r="CZ404" i="2"/>
  <c r="CV422" i="2"/>
  <c r="CV412" i="2"/>
  <c r="DA410" i="2"/>
  <c r="CX410" i="2"/>
  <c r="DC400" i="2"/>
  <c r="BT5" i="2"/>
  <c r="DD404" i="2"/>
  <c r="CV398" i="2"/>
  <c r="CW409" i="2"/>
  <c r="CV401" i="2"/>
  <c r="CX401" i="2"/>
  <c r="DB406" i="2"/>
  <c r="DB407" i="2"/>
  <c r="DA419" i="2"/>
  <c r="CY400" i="2"/>
  <c r="CZ412" i="2"/>
  <c r="DC411" i="2"/>
  <c r="DC419" i="2"/>
  <c r="DA405" i="2"/>
  <c r="DB418" i="2"/>
  <c r="DD420" i="2"/>
  <c r="CW399" i="2"/>
  <c r="CW396" i="2"/>
  <c r="DB419" i="2"/>
  <c r="CV420" i="2"/>
  <c r="CW404" i="2"/>
  <c r="CZ415" i="2"/>
  <c r="DD421" i="2"/>
  <c r="CS5" i="2"/>
  <c r="CZ392" i="2"/>
  <c r="DB399" i="2"/>
  <c r="CW397" i="2"/>
  <c r="DA401" i="2"/>
  <c r="CV395" i="2"/>
  <c r="DB415" i="2"/>
  <c r="DA416" i="2"/>
  <c r="CZ406" i="2"/>
  <c r="CW407" i="2"/>
  <c r="CZ417" i="2"/>
  <c r="DC407" i="2"/>
  <c r="DA402" i="2"/>
  <c r="DA415" i="2"/>
  <c r="CV407" i="2"/>
  <c r="CY408" i="2"/>
  <c r="DD413" i="2"/>
  <c r="DB405" i="2"/>
  <c r="CX407" i="2"/>
  <c r="CY409" i="2"/>
  <c r="DB401" i="2"/>
  <c r="CY395" i="2"/>
  <c r="DA412" i="2"/>
  <c r="CY404" i="2"/>
  <c r="CZ413" i="2"/>
  <c r="DB417" i="2"/>
  <c r="DB402" i="2"/>
  <c r="CY416" i="2"/>
  <c r="DB400" i="2"/>
  <c r="DC421" i="2"/>
  <c r="CW417" i="2"/>
  <c r="CX399" i="2"/>
  <c r="DD396" i="2"/>
  <c r="DB420" i="2"/>
  <c r="CV409" i="2"/>
  <c r="CX413" i="2"/>
  <c r="DA414" i="2"/>
  <c r="DC395" i="2"/>
  <c r="CX397" i="2"/>
  <c r="CX406" i="2"/>
  <c r="CZ416" i="2"/>
  <c r="DB412" i="2"/>
  <c r="CX412" i="2"/>
  <c r="CY414" i="2"/>
  <c r="CX421" i="2"/>
  <c r="DD410" i="2"/>
  <c r="CZ411" i="2"/>
  <c r="CZ394" i="2"/>
  <c r="CX416" i="2"/>
  <c r="DC412" i="2"/>
  <c r="DC397" i="2"/>
  <c r="DB410" i="2"/>
  <c r="DC420" i="2"/>
  <c r="DC416" i="2"/>
  <c r="CV403" i="2"/>
  <c r="DC418" i="2"/>
  <c r="CV410" i="2"/>
  <c r="CY396" i="2"/>
  <c r="CY418" i="2"/>
  <c r="DB411" i="2"/>
  <c r="CV415" i="2"/>
  <c r="DA408" i="2"/>
  <c r="CY413" i="2"/>
  <c r="CV399" i="2"/>
  <c r="DD419" i="2"/>
  <c r="CX414" i="2"/>
  <c r="CW398" i="2"/>
  <c r="CW405" i="2"/>
  <c r="DB398" i="2"/>
  <c r="DC403" i="2"/>
  <c r="DB421" i="2"/>
  <c r="DD411" i="2"/>
  <c r="CX417" i="2"/>
  <c r="DB413" i="2"/>
  <c r="CX411" i="2"/>
  <c r="DC422" i="2"/>
  <c r="DD414" i="2"/>
  <c r="CY412" i="2"/>
  <c r="CZ396" i="2"/>
  <c r="CW411" i="2"/>
  <c r="DA397" i="2"/>
  <c r="DC387" i="2"/>
  <c r="CV397" i="2"/>
  <c r="CV408" i="2"/>
  <c r="CX403" i="2"/>
  <c r="CY410" i="2"/>
  <c r="CV402" i="2"/>
  <c r="CW413" i="2"/>
  <c r="CZ405" i="2"/>
  <c r="DD399" i="2"/>
  <c r="CZ397" i="2"/>
  <c r="DD394" i="2"/>
  <c r="DD400" i="2"/>
  <c r="DB414" i="2"/>
  <c r="CV394" i="2"/>
  <c r="CV421" i="2"/>
  <c r="U5" i="2"/>
  <c r="T5" i="2"/>
  <c r="CZ399" i="2"/>
  <c r="CY399" i="2"/>
  <c r="CW414" i="2"/>
  <c r="CZ395" i="2"/>
  <c r="CW406" i="2"/>
  <c r="DA400" i="2"/>
  <c r="DA421" i="2"/>
  <c r="CY394" i="2"/>
  <c r="CW418" i="2"/>
  <c r="DC402" i="2"/>
  <c r="DD418" i="2"/>
  <c r="CW415" i="2"/>
  <c r="DD416" i="2"/>
  <c r="CW394" i="2"/>
  <c r="CY403" i="2"/>
  <c r="CY377" i="2"/>
  <c r="CW392" i="2"/>
  <c r="DA393" i="2"/>
  <c r="DB385" i="2"/>
  <c r="CV384" i="2"/>
  <c r="CV381" i="2"/>
  <c r="DA381" i="2"/>
  <c r="CV371" i="2"/>
  <c r="DC384" i="2"/>
  <c r="CY389" i="2"/>
  <c r="DB391" i="2"/>
  <c r="CY391" i="2"/>
  <c r="CW390" i="2"/>
  <c r="DC375" i="2"/>
  <c r="CZ393" i="2"/>
  <c r="CZ372" i="2"/>
  <c r="CW380" i="2"/>
  <c r="CZ380" i="2"/>
  <c r="DD392" i="2"/>
  <c r="CX372" i="2"/>
  <c r="CX373" i="2"/>
  <c r="CW387" i="2"/>
  <c r="DB381" i="2"/>
  <c r="CV392" i="2"/>
  <c r="CY393" i="2"/>
  <c r="CZ389" i="2"/>
  <c r="DD380" i="2"/>
  <c r="CV372" i="2"/>
  <c r="DA388" i="2"/>
  <c r="DB371" i="2"/>
  <c r="DD388" i="2"/>
  <c r="CZ388" i="2"/>
  <c r="CZ387" i="2"/>
  <c r="CV387" i="2"/>
  <c r="DB392" i="2"/>
  <c r="DB393" i="2"/>
  <c r="CX391" i="2"/>
  <c r="CV389" i="2"/>
  <c r="CY390" i="2"/>
  <c r="DC391" i="2"/>
  <c r="CW393" i="2"/>
  <c r="CX390" i="2"/>
  <c r="DA392" i="2"/>
  <c r="DD389" i="2"/>
  <c r="P5" i="2"/>
  <c r="CY388" i="2"/>
  <c r="DB389" i="2"/>
  <c r="CV388" i="2"/>
  <c r="DD387" i="2"/>
  <c r="CX387" i="2"/>
  <c r="CW389" i="2"/>
  <c r="DA390" i="2"/>
  <c r="DB387" i="2"/>
  <c r="DD391" i="2"/>
  <c r="DD390" i="2"/>
  <c r="DB388" i="2"/>
  <c r="DC389" i="2"/>
  <c r="DB390" i="2"/>
  <c r="DD393" i="2"/>
  <c r="DC388" i="2"/>
  <c r="CV393" i="2"/>
  <c r="CY371" i="2"/>
  <c r="CW378" i="2"/>
  <c r="CX389" i="2"/>
  <c r="CW388" i="2"/>
  <c r="DC392" i="2"/>
  <c r="DC373" i="2"/>
  <c r="DA391" i="2"/>
  <c r="CV391" i="2"/>
  <c r="DA387" i="2"/>
  <c r="CW371" i="2"/>
  <c r="DC390" i="2"/>
  <c r="CX388" i="2"/>
  <c r="CX392" i="2"/>
  <c r="DA389" i="2"/>
  <c r="DC374" i="2"/>
  <c r="CX393" i="2"/>
  <c r="CZ391" i="2"/>
  <c r="CY387" i="2"/>
  <c r="CY392" i="2"/>
  <c r="CW391" i="2"/>
  <c r="DC393" i="2"/>
  <c r="CV390" i="2"/>
  <c r="CV379" i="2"/>
  <c r="CY375" i="2"/>
  <c r="DA379" i="2"/>
  <c r="CW385" i="2"/>
  <c r="CX376" i="2"/>
  <c r="CX375" i="2"/>
  <c r="CW372" i="2"/>
  <c r="DD382" i="2"/>
  <c r="DC385" i="2"/>
  <c r="DD370" i="2"/>
  <c r="DD377" i="2"/>
  <c r="CV383" i="2"/>
  <c r="CW374" i="2"/>
  <c r="DA384" i="2"/>
  <c r="DB379" i="2"/>
  <c r="CY381" i="2"/>
  <c r="CW384" i="2"/>
  <c r="CV385" i="2"/>
  <c r="DD376" i="2"/>
  <c r="CW377" i="2"/>
  <c r="CY373" i="2"/>
  <c r="CX385" i="2"/>
  <c r="DA371" i="2"/>
  <c r="CW376" i="2"/>
  <c r="DD383" i="2"/>
  <c r="DB375" i="2"/>
  <c r="DB376" i="2"/>
  <c r="DD378" i="2"/>
  <c r="CV375" i="2"/>
  <c r="DC380" i="2"/>
  <c r="CW382" i="2"/>
  <c r="DA385" i="2"/>
  <c r="DC376" i="2"/>
  <c r="DC382" i="2"/>
  <c r="DD375" i="2"/>
  <c r="CV374" i="2"/>
  <c r="CW375" i="2"/>
  <c r="DA374" i="2"/>
  <c r="CX377" i="2"/>
  <c r="DC377" i="2"/>
  <c r="DA380" i="2"/>
  <c r="CY382" i="2"/>
  <c r="DC381" i="2"/>
  <c r="DD384" i="2"/>
  <c r="AW3" i="2"/>
  <c r="AW8" i="2"/>
  <c r="AW4" i="2"/>
  <c r="AW9" i="2"/>
  <c r="AW7" i="2"/>
  <c r="BZ3" i="2"/>
  <c r="BZ7" i="2"/>
  <c r="BZ8" i="2"/>
  <c r="BZ4" i="2"/>
  <c r="AM5" i="2"/>
  <c r="V94" i="3"/>
  <c r="AF98" i="3" s="1"/>
  <c r="Y94" i="3"/>
  <c r="N8" i="2"/>
  <c r="W9" i="2"/>
  <c r="N4" i="2"/>
  <c r="N7" i="2"/>
  <c r="N3" i="2"/>
  <c r="AR4" i="2"/>
  <c r="AR9" i="2"/>
  <c r="AR8" i="2"/>
  <c r="AR3" i="2"/>
  <c r="AR7" i="2"/>
  <c r="CY379" i="2"/>
  <c r="CZ382" i="2"/>
  <c r="W3" i="2"/>
  <c r="W7" i="2"/>
  <c r="W4" i="2"/>
  <c r="W8" i="2"/>
  <c r="R9" i="2"/>
  <c r="I7" i="2"/>
  <c r="I4" i="2"/>
  <c r="I3" i="2"/>
  <c r="I8" i="2"/>
  <c r="CE4" i="2"/>
  <c r="CE3" i="2"/>
  <c r="CE8" i="2"/>
  <c r="CE7" i="2"/>
  <c r="CZ386" i="2"/>
  <c r="BF5" i="2"/>
  <c r="DC371" i="2"/>
  <c r="DC378" i="2"/>
  <c r="AJ3" i="2"/>
  <c r="AJ7" i="2"/>
  <c r="AJ8" i="2"/>
  <c r="AJ4" i="2"/>
  <c r="CX379" i="2"/>
  <c r="BX3" i="2"/>
  <c r="BX4" i="2"/>
  <c r="BX8" i="2"/>
  <c r="BX7" i="2"/>
  <c r="AY3" i="2"/>
  <c r="AY9" i="2"/>
  <c r="AY4" i="2"/>
  <c r="AY8" i="2"/>
  <c r="AY7" i="2"/>
  <c r="BT7" i="2"/>
  <c r="BT4" i="2"/>
  <c r="BT8" i="2"/>
  <c r="BT3" i="2"/>
  <c r="CX374" i="2"/>
  <c r="V8" i="2"/>
  <c r="V7" i="2"/>
  <c r="V3" i="2"/>
  <c r="V4" i="2"/>
  <c r="CV376" i="2"/>
  <c r="DA375" i="2"/>
  <c r="CZ376" i="2"/>
  <c r="BV4" i="2"/>
  <c r="BV3" i="2"/>
  <c r="BV8" i="2"/>
  <c r="BV7" i="2"/>
  <c r="AS8" i="2"/>
  <c r="AS7" i="2"/>
  <c r="AS3" i="2"/>
  <c r="AS9" i="2"/>
  <c r="AS4" i="2"/>
  <c r="CV370" i="2"/>
  <c r="BB7" i="2"/>
  <c r="BB8" i="2"/>
  <c r="BB4" i="2"/>
  <c r="BB9" i="2"/>
  <c r="BB3" i="2"/>
  <c r="CY376" i="2"/>
  <c r="CT3" i="2"/>
  <c r="CT8" i="2"/>
  <c r="CT7" i="2"/>
  <c r="CT4" i="2"/>
  <c r="AI7" i="2"/>
  <c r="AI4" i="2"/>
  <c r="AI8" i="2"/>
  <c r="AI3" i="2"/>
  <c r="Z96" i="3"/>
  <c r="AG103" i="3" s="1"/>
  <c r="W96" i="3"/>
  <c r="AG102" i="3" s="1"/>
  <c r="AX5" i="2"/>
  <c r="U8" i="2"/>
  <c r="U4" i="2"/>
  <c r="U7" i="2"/>
  <c r="U3" i="2"/>
  <c r="AZ5" i="2"/>
  <c r="W98" i="3"/>
  <c r="Z98" i="3"/>
  <c r="DA378" i="2"/>
  <c r="CZ371" i="2"/>
  <c r="T4" i="2"/>
  <c r="T7" i="2"/>
  <c r="T8" i="2"/>
  <c r="T3" i="2"/>
  <c r="CZ379" i="2"/>
  <c r="AO5" i="2"/>
  <c r="Y96" i="3"/>
  <c r="AF103" i="3" s="1"/>
  <c r="V96" i="3"/>
  <c r="AF102" i="3" s="1"/>
  <c r="AK4" i="2"/>
  <c r="AK8" i="2"/>
  <c r="AK7" i="2"/>
  <c r="AK3" i="2"/>
  <c r="DC379" i="2"/>
  <c r="CH3" i="2"/>
  <c r="CH4" i="2"/>
  <c r="CH7" i="2"/>
  <c r="CH8" i="2"/>
  <c r="DB382" i="2"/>
  <c r="CS7" i="2"/>
  <c r="CS8" i="2"/>
  <c r="CS3" i="2"/>
  <c r="CS4" i="2"/>
  <c r="Z93" i="3"/>
  <c r="AG97" i="3" s="1"/>
  <c r="AU5" i="2"/>
  <c r="W93" i="3"/>
  <c r="AG96" i="3" s="1"/>
  <c r="CR3" i="2"/>
  <c r="CR8" i="2"/>
  <c r="CR4" i="2"/>
  <c r="CR7" i="2"/>
  <c r="CV382" i="2"/>
  <c r="CX382" i="2"/>
  <c r="BY3" i="2"/>
  <c r="BY7" i="2"/>
  <c r="BY8" i="2"/>
  <c r="BY4" i="2"/>
  <c r="CY380" i="2"/>
  <c r="DB377" i="2"/>
  <c r="K3" i="2"/>
  <c r="K4" i="2"/>
  <c r="K8" i="2"/>
  <c r="K7" i="2"/>
  <c r="T9" i="2"/>
  <c r="X91" i="3"/>
  <c r="AE93" i="3" s="1"/>
  <c r="AA5" i="2"/>
  <c r="U91" i="3"/>
  <c r="AE92" i="3" s="1"/>
  <c r="DD373" i="2"/>
  <c r="CX383" i="2"/>
  <c r="Z94" i="3"/>
  <c r="W94" i="3"/>
  <c r="AG98" i="3" s="1"/>
  <c r="AV5" i="2"/>
  <c r="CX380" i="2"/>
  <c r="CY384" i="2"/>
  <c r="DA377" i="2"/>
  <c r="CO4" i="2"/>
  <c r="CO3" i="2"/>
  <c r="CO8" i="2"/>
  <c r="CO7" i="2"/>
  <c r="CW370" i="2"/>
  <c r="BC7" i="2"/>
  <c r="BC4" i="2"/>
  <c r="BC9" i="2"/>
  <c r="BC3" i="2"/>
  <c r="BC8" i="2"/>
  <c r="DA376" i="2"/>
  <c r="Y9" i="2"/>
  <c r="P3" i="2"/>
  <c r="P4" i="2"/>
  <c r="P8" i="2"/>
  <c r="P7" i="2"/>
  <c r="DA383" i="2"/>
  <c r="CZ385" i="2"/>
  <c r="AQ3" i="2"/>
  <c r="AQ8" i="2"/>
  <c r="AQ7" i="2"/>
  <c r="AQ4" i="2"/>
  <c r="DB384" i="2"/>
  <c r="J3" i="2"/>
  <c r="S9" i="2"/>
  <c r="J4" i="2"/>
  <c r="J8" i="2"/>
  <c r="J7" i="2"/>
  <c r="CK4" i="2"/>
  <c r="CK3" i="2"/>
  <c r="CK7" i="2"/>
  <c r="CK8" i="2"/>
  <c r="X98" i="3"/>
  <c r="AH5" i="2"/>
  <c r="U98" i="3"/>
  <c r="Y92" i="3"/>
  <c r="AF95" i="3" s="1"/>
  <c r="AK5" i="2"/>
  <c r="V92" i="3"/>
  <c r="AF94" i="3" s="1"/>
  <c r="AR5" i="2"/>
  <c r="W90" i="3"/>
  <c r="AG90" i="3" s="1"/>
  <c r="Z90" i="3"/>
  <c r="AG91" i="3" s="1"/>
  <c r="DB383" i="2"/>
  <c r="AL7" i="2"/>
  <c r="AL4" i="2"/>
  <c r="AL8" i="2"/>
  <c r="AL3" i="2"/>
  <c r="CD8" i="2"/>
  <c r="CD4" i="2"/>
  <c r="CD7" i="2"/>
  <c r="CD3" i="2"/>
  <c r="R3" i="2"/>
  <c r="R8" i="2"/>
  <c r="R7" i="2"/>
  <c r="R4" i="2"/>
  <c r="W95" i="3"/>
  <c r="AG100" i="3" s="1"/>
  <c r="Z95" i="3"/>
  <c r="AW5" i="2"/>
  <c r="AH7" i="2"/>
  <c r="AH4" i="2"/>
  <c r="AH3" i="2"/>
  <c r="AH8" i="2"/>
  <c r="F12" i="3"/>
  <c r="G12" i="3" s="1"/>
  <c r="CX386" i="2"/>
  <c r="BD5" i="2"/>
  <c r="CW383" i="2"/>
  <c r="DD386" i="2"/>
  <c r="BJ5" i="2"/>
  <c r="CN3" i="2"/>
  <c r="CN4" i="2"/>
  <c r="CN7" i="2"/>
  <c r="CN8" i="2"/>
  <c r="CY383" i="2"/>
  <c r="AO3" i="2"/>
  <c r="AO7" i="2"/>
  <c r="AO4" i="2"/>
  <c r="AO8" i="2"/>
  <c r="CG4" i="2"/>
  <c r="CG8" i="2"/>
  <c r="CG7" i="2"/>
  <c r="CG3" i="2"/>
  <c r="DC383" i="2"/>
  <c r="BA4" i="2"/>
  <c r="BA9" i="2"/>
  <c r="BA3" i="2"/>
  <c r="BA8" i="2"/>
  <c r="BA7" i="2"/>
  <c r="Z8" i="2"/>
  <c r="Z3" i="2"/>
  <c r="Z4" i="2"/>
  <c r="Z7" i="2"/>
  <c r="DC370" i="2"/>
  <c r="BI7" i="2"/>
  <c r="BI3" i="2"/>
  <c r="BI4" i="2"/>
  <c r="BI8" i="2"/>
  <c r="BI9" i="2"/>
  <c r="BO7" i="2"/>
  <c r="BO4" i="2"/>
  <c r="AJ94" i="3" s="1"/>
  <c r="AO94" i="3" s="1"/>
  <c r="AN94" i="3" s="1"/>
  <c r="BO8" i="2"/>
  <c r="BO3" i="2"/>
  <c r="AL94" i="3" s="1"/>
  <c r="AT94" i="3" s="1"/>
  <c r="BO9" i="2"/>
  <c r="BR3" i="2"/>
  <c r="AL91" i="3" s="1"/>
  <c r="AT91" i="3" s="1"/>
  <c r="BR7" i="2"/>
  <c r="BR4" i="2"/>
  <c r="AJ91" i="3" s="1"/>
  <c r="BR8" i="2"/>
  <c r="BR9" i="2"/>
  <c r="DC386" i="2"/>
  <c r="BI5" i="2"/>
  <c r="AU7" i="2"/>
  <c r="AU3" i="2"/>
  <c r="AU4" i="2"/>
  <c r="AU8" i="2"/>
  <c r="AU9" i="2"/>
  <c r="CC8" i="2"/>
  <c r="CC3" i="2"/>
  <c r="CC4" i="2"/>
  <c r="CC7" i="2"/>
  <c r="BK3" i="2"/>
  <c r="AL98" i="3" s="1"/>
  <c r="AT98" i="3" s="1"/>
  <c r="BK9" i="2"/>
  <c r="BK7" i="2"/>
  <c r="BK4" i="2"/>
  <c r="AJ98" i="3" s="1"/>
  <c r="AO98" i="3" s="1"/>
  <c r="AN98" i="3" s="1"/>
  <c r="BK8" i="2"/>
  <c r="CY370" i="2"/>
  <c r="BE3" i="2"/>
  <c r="BE4" i="2"/>
  <c r="BE8" i="2"/>
  <c r="BE9" i="2"/>
  <c r="BE7" i="2"/>
  <c r="Z91" i="3"/>
  <c r="AG93" i="3" s="1"/>
  <c r="W91" i="3"/>
  <c r="AG92" i="3" s="1"/>
  <c r="AS5" i="2"/>
  <c r="AZ9" i="2"/>
  <c r="AZ7" i="2"/>
  <c r="AZ8" i="2"/>
  <c r="AZ3" i="2"/>
  <c r="AZ4" i="2"/>
  <c r="Y91" i="3"/>
  <c r="AF93" i="3" s="1"/>
  <c r="V91" i="3"/>
  <c r="AF92" i="3" s="1"/>
  <c r="AJ5" i="2"/>
  <c r="CV386" i="2"/>
  <c r="BB5" i="2"/>
  <c r="Y95" i="3"/>
  <c r="V95" i="3"/>
  <c r="AF100" i="3" s="1"/>
  <c r="AN5" i="2"/>
  <c r="V98" i="3"/>
  <c r="AQ5" i="2"/>
  <c r="Y98" i="3"/>
  <c r="S7" i="2"/>
  <c r="S4" i="2"/>
  <c r="S3" i="2"/>
  <c r="S8" i="2"/>
  <c r="CF8" i="2"/>
  <c r="CF3" i="2"/>
  <c r="CF7" i="2"/>
  <c r="CF4" i="2"/>
  <c r="CP4" i="2"/>
  <c r="CP3" i="2"/>
  <c r="CP7" i="2"/>
  <c r="CP8" i="2"/>
  <c r="CI3" i="2"/>
  <c r="CI8" i="2"/>
  <c r="CI4" i="2"/>
  <c r="CI7" i="2"/>
  <c r="Z97" i="3"/>
  <c r="AG105" i="3" s="1"/>
  <c r="W97" i="3"/>
  <c r="AG104" i="3" s="1"/>
  <c r="AY5" i="2"/>
  <c r="CW386" i="2"/>
  <c r="BC5" i="2"/>
  <c r="AP5" i="2"/>
  <c r="Y97" i="3"/>
  <c r="AF105" i="3" s="1"/>
  <c r="V97" i="3"/>
  <c r="AF104" i="3" s="1"/>
  <c r="CZ378" i="2"/>
  <c r="CX371" i="2"/>
  <c r="X4" i="2"/>
  <c r="X8" i="2"/>
  <c r="X3" i="2"/>
  <c r="X7" i="2"/>
  <c r="BM4" i="2"/>
  <c r="AJ96" i="3" s="1"/>
  <c r="AP96" i="3" s="1"/>
  <c r="BM7" i="2"/>
  <c r="BM3" i="2"/>
  <c r="AL96" i="3" s="1"/>
  <c r="AT96" i="3" s="1"/>
  <c r="BM8" i="2"/>
  <c r="BM9" i="2"/>
  <c r="L7" i="2"/>
  <c r="L8" i="2"/>
  <c r="U9" i="2"/>
  <c r="L4" i="2"/>
  <c r="L3" i="2"/>
  <c r="CJ4" i="2"/>
  <c r="CJ8" i="2"/>
  <c r="CJ7" i="2"/>
  <c r="CJ3" i="2"/>
  <c r="AG4" i="2"/>
  <c r="AG3" i="2"/>
  <c r="AG7" i="2"/>
  <c r="AG8" i="2"/>
  <c r="BL3" i="2"/>
  <c r="AL97" i="3" s="1"/>
  <c r="AT97" i="3" s="1"/>
  <c r="BL9" i="2"/>
  <c r="BL4" i="2"/>
  <c r="AJ97" i="3" s="1"/>
  <c r="AO97" i="3" s="1"/>
  <c r="AN97" i="3" s="1"/>
  <c r="BL8" i="2"/>
  <c r="BL7" i="2"/>
  <c r="CV373" i="2"/>
  <c r="DD379" i="2"/>
  <c r="CA4" i="2"/>
  <c r="CA8" i="2"/>
  <c r="CA3" i="2"/>
  <c r="CA7" i="2"/>
  <c r="CW381" i="2"/>
  <c r="DD381" i="2"/>
  <c r="AM4" i="2"/>
  <c r="AM7" i="2"/>
  <c r="AM3" i="2"/>
  <c r="AM8" i="2"/>
  <c r="X96" i="3"/>
  <c r="AE103" i="3" s="1"/>
  <c r="AF5" i="2"/>
  <c r="U96" i="3"/>
  <c r="AE102" i="3" s="1"/>
  <c r="AD5" i="2"/>
  <c r="X94" i="3"/>
  <c r="U94" i="3"/>
  <c r="AE98" i="3" s="1"/>
  <c r="DD385" i="2"/>
  <c r="CB3" i="2"/>
  <c r="CB8" i="2"/>
  <c r="CB4" i="2"/>
  <c r="CB7" i="2"/>
  <c r="U95" i="3"/>
  <c r="AE100" i="3" s="1"/>
  <c r="X95" i="3"/>
  <c r="AE5" i="2"/>
  <c r="DD372" i="2"/>
  <c r="U92" i="3"/>
  <c r="AE94" i="3" s="1"/>
  <c r="X92" i="3"/>
  <c r="AE95" i="3" s="1"/>
  <c r="AB5" i="2"/>
  <c r="CM8" i="2"/>
  <c r="CM4" i="2"/>
  <c r="CM7" i="2"/>
  <c r="CM3" i="2"/>
  <c r="CX381" i="2"/>
  <c r="DB372" i="2"/>
  <c r="CL7" i="2"/>
  <c r="CL3" i="2"/>
  <c r="CL8" i="2"/>
  <c r="CL4" i="2"/>
  <c r="M3" i="2"/>
  <c r="M7" i="2"/>
  <c r="V9" i="2"/>
  <c r="M4" i="2"/>
  <c r="M8" i="2"/>
  <c r="BU8" i="2"/>
  <c r="BU3" i="2"/>
  <c r="BU4" i="2"/>
  <c r="BU7" i="2"/>
  <c r="BN4" i="2"/>
  <c r="AJ95" i="3" s="1"/>
  <c r="AP95" i="3" s="1"/>
  <c r="BN7" i="2"/>
  <c r="BN9" i="2"/>
  <c r="BN8" i="2"/>
  <c r="BN3" i="2"/>
  <c r="AL95" i="3" s="1"/>
  <c r="AT95" i="3" s="1"/>
  <c r="CZ381" i="2"/>
  <c r="AP3" i="2"/>
  <c r="AP7" i="2"/>
  <c r="AP4" i="2"/>
  <c r="AP8" i="2"/>
  <c r="CY378" i="2"/>
  <c r="DB374" i="2"/>
  <c r="CY374" i="2"/>
  <c r="Y90" i="3"/>
  <c r="AF91" i="3" s="1"/>
  <c r="AI5" i="2"/>
  <c r="V90" i="3"/>
  <c r="AF90" i="3" s="1"/>
  <c r="CY386" i="2"/>
  <c r="BE5" i="2"/>
  <c r="BJ8" i="2"/>
  <c r="BJ7" i="2"/>
  <c r="BJ9" i="2"/>
  <c r="BJ3" i="2"/>
  <c r="DD325" i="2"/>
  <c r="BJ4" i="2"/>
  <c r="AV9" i="2"/>
  <c r="AV3" i="2"/>
  <c r="AV7" i="2"/>
  <c r="AV8" i="2"/>
  <c r="AV4" i="2"/>
  <c r="AB7" i="2"/>
  <c r="AB4" i="2"/>
  <c r="AB3" i="2"/>
  <c r="AB8" i="2"/>
  <c r="AC5" i="2"/>
  <c r="U93" i="3"/>
  <c r="AE96" i="3" s="1"/>
  <c r="X93" i="3"/>
  <c r="AE97" i="3" s="1"/>
  <c r="CZ383" i="2"/>
  <c r="EZ370" i="2"/>
  <c r="G7" i="2"/>
  <c r="G4" i="2"/>
  <c r="G3" i="2"/>
  <c r="G8" i="2"/>
  <c r="Q9" i="2"/>
  <c r="H4" i="2"/>
  <c r="H7" i="2"/>
  <c r="DF437" i="2" s="1"/>
  <c r="H3" i="2"/>
  <c r="H8" i="2"/>
  <c r="CY385" i="2"/>
  <c r="DA373" i="2"/>
  <c r="CY372" i="2"/>
  <c r="X90" i="3"/>
  <c r="AE91" i="3" s="1"/>
  <c r="Z5" i="2"/>
  <c r="U90" i="3"/>
  <c r="AE90" i="3" s="1"/>
  <c r="CW379" i="2"/>
  <c r="X9" i="2"/>
  <c r="O4" i="2"/>
  <c r="O3" i="2"/>
  <c r="O7" i="2"/>
  <c r="O8" i="2"/>
  <c r="CV378" i="2"/>
  <c r="DB386" i="2"/>
  <c r="BH5" i="2"/>
  <c r="DD371" i="2"/>
  <c r="AT5" i="2"/>
  <c r="W92" i="3"/>
  <c r="AG94" i="3" s="1"/>
  <c r="Z92" i="3"/>
  <c r="AG95" i="3" s="1"/>
  <c r="Y93" i="3"/>
  <c r="AF97" i="3" s="1"/>
  <c r="V93" i="3"/>
  <c r="AF96" i="3" s="1"/>
  <c r="AL5" i="2"/>
  <c r="AT8" i="2"/>
  <c r="AT3" i="2"/>
  <c r="AT7" i="2"/>
  <c r="AT4" i="2"/>
  <c r="AT9" i="2"/>
  <c r="CW373" i="2"/>
  <c r="Q7" i="2"/>
  <c r="Q3" i="2"/>
  <c r="Q8" i="2"/>
  <c r="Q4" i="2"/>
  <c r="DB370" i="2"/>
  <c r="BH3" i="2"/>
  <c r="BH9" i="2"/>
  <c r="BH4" i="2"/>
  <c r="BH7" i="2"/>
  <c r="BH8" i="2"/>
  <c r="BP4" i="2"/>
  <c r="AJ93" i="3" s="1"/>
  <c r="BP7" i="2"/>
  <c r="BP3" i="2"/>
  <c r="AL93" i="3" s="1"/>
  <c r="AT93" i="3" s="1"/>
  <c r="BP9" i="2"/>
  <c r="BP8" i="2"/>
  <c r="AN3" i="2"/>
  <c r="AN4" i="2"/>
  <c r="AN8" i="2"/>
  <c r="AN7" i="2"/>
  <c r="BS4" i="2"/>
  <c r="AJ90" i="3" s="1"/>
  <c r="AP90" i="3" s="1"/>
  <c r="BS7" i="2"/>
  <c r="BS9" i="2"/>
  <c r="BS3" i="2"/>
  <c r="AL90" i="3" s="1"/>
  <c r="AT90" i="3" s="1"/>
  <c r="BS8" i="2"/>
  <c r="AC7" i="2"/>
  <c r="AC3" i="2"/>
  <c r="AC8" i="2"/>
  <c r="AC4" i="2"/>
  <c r="AX3" i="2"/>
  <c r="AX7" i="2"/>
  <c r="AX8" i="2"/>
  <c r="AX4" i="2"/>
  <c r="AX9" i="2"/>
  <c r="AE7" i="2"/>
  <c r="AE8" i="2"/>
  <c r="AE4" i="2"/>
  <c r="AE3" i="2"/>
  <c r="AA7" i="2"/>
  <c r="AA3" i="2"/>
  <c r="AA4" i="2"/>
  <c r="AA8" i="2"/>
  <c r="AD4" i="2"/>
  <c r="AD3" i="2"/>
  <c r="AD8" i="2"/>
  <c r="AD7" i="2"/>
  <c r="CX370" i="2"/>
  <c r="BD3" i="2"/>
  <c r="BD7" i="2"/>
  <c r="BD4" i="2"/>
  <c r="BD8" i="2"/>
  <c r="BD9" i="2"/>
  <c r="DA370" i="2"/>
  <c r="BG3" i="2"/>
  <c r="BG7" i="2"/>
  <c r="BG8" i="2"/>
  <c r="BG4" i="2"/>
  <c r="BG9" i="2"/>
  <c r="BQ4" i="2"/>
  <c r="AJ92" i="3" s="1"/>
  <c r="AP92" i="3" s="1"/>
  <c r="BQ3" i="2"/>
  <c r="AL92" i="3" s="1"/>
  <c r="AT92" i="3" s="1"/>
  <c r="BQ8" i="2"/>
  <c r="BQ7" i="2"/>
  <c r="BQ9" i="2"/>
  <c r="AF8" i="2"/>
  <c r="AF4" i="2"/>
  <c r="AF3" i="2"/>
  <c r="AF7" i="2"/>
  <c r="CQ8" i="2"/>
  <c r="CQ3" i="2"/>
  <c r="CQ7" i="2"/>
  <c r="CQ4" i="2"/>
  <c r="DA372" i="2"/>
  <c r="CZ373" i="2"/>
  <c r="CZ384" i="2"/>
  <c r="DB378" i="2"/>
  <c r="DB380" i="2"/>
  <c r="Y4" i="2"/>
  <c r="Y3" i="2"/>
  <c r="Y7" i="2"/>
  <c r="Y8" i="2"/>
  <c r="AG5" i="2"/>
  <c r="U97" i="3"/>
  <c r="AE104" i="3" s="1"/>
  <c r="X97" i="3"/>
  <c r="AE105" i="3" s="1"/>
  <c r="CZ370" i="2"/>
  <c r="BF8" i="2"/>
  <c r="BF9" i="2"/>
  <c r="BF7" i="2"/>
  <c r="BF3" i="2"/>
  <c r="BF4" i="2"/>
  <c r="DA386" i="2"/>
  <c r="BG5" i="2"/>
  <c r="DB373" i="2"/>
  <c r="CV377" i="2"/>
  <c r="CZ374" i="2"/>
  <c r="BW7" i="2"/>
  <c r="BW3" i="2"/>
  <c r="BW8" i="2"/>
  <c r="BW4" i="2"/>
  <c r="EZ386" i="2"/>
  <c r="G5" i="2"/>
  <c r="DF435" i="2" l="1"/>
  <c r="DF436" i="2"/>
  <c r="AP93" i="3"/>
  <c r="DF433" i="2"/>
  <c r="DF434" i="2"/>
  <c r="AO91" i="3"/>
  <c r="AN91" i="3" s="1"/>
  <c r="DF431" i="2"/>
  <c r="DF432" i="2"/>
  <c r="DF429" i="2"/>
  <c r="DF430" i="2"/>
  <c r="DF427" i="2"/>
  <c r="DF428" i="2"/>
  <c r="DF425" i="2"/>
  <c r="DF426" i="2"/>
  <c r="DF423" i="2"/>
  <c r="DF424" i="2"/>
  <c r="DF421" i="2"/>
  <c r="DF422" i="2"/>
  <c r="DF419" i="2"/>
  <c r="DF420" i="2"/>
  <c r="DF417" i="2"/>
  <c r="DF418" i="2"/>
  <c r="DF415" i="2"/>
  <c r="DF416" i="2"/>
  <c r="DF413" i="2"/>
  <c r="DF414" i="2"/>
  <c r="DF411" i="2"/>
  <c r="DF412" i="2"/>
  <c r="DF409" i="2"/>
  <c r="DF410" i="2"/>
  <c r="DF407" i="2"/>
  <c r="DF408" i="2"/>
  <c r="DF405" i="2"/>
  <c r="DF406" i="2"/>
  <c r="DF403" i="2"/>
  <c r="DF404" i="2"/>
  <c r="DF401" i="2"/>
  <c r="DF402" i="2"/>
  <c r="DF399" i="2"/>
  <c r="DF400" i="2"/>
  <c r="DF397" i="2"/>
  <c r="DF398" i="2"/>
  <c r="DF395" i="2"/>
  <c r="DF396" i="2"/>
  <c r="AO96" i="3"/>
  <c r="AN96" i="3" s="1"/>
  <c r="DF393" i="2"/>
  <c r="DF394" i="2"/>
  <c r="DF391" i="2"/>
  <c r="DF392" i="2"/>
  <c r="DF388" i="2"/>
  <c r="DF390" i="2"/>
  <c r="DF387" i="2"/>
  <c r="DF389" i="2"/>
  <c r="AS96" i="3"/>
  <c r="AR96" i="3" s="1"/>
  <c r="AS91" i="3"/>
  <c r="AR91" i="3" s="1"/>
  <c r="AS95" i="3"/>
  <c r="AR95" i="3" s="1"/>
  <c r="AP91" i="3"/>
  <c r="AP97" i="3"/>
  <c r="AS90" i="3"/>
  <c r="AR90" i="3" s="1"/>
  <c r="AS98" i="3"/>
  <c r="AR98" i="3" s="1"/>
  <c r="X99" i="3"/>
  <c r="AE107" i="3"/>
  <c r="AO90" i="3"/>
  <c r="AN90" i="3" s="1"/>
  <c r="AP98" i="3"/>
  <c r="AG107" i="3"/>
  <c r="Z99" i="3"/>
  <c r="AF99" i="3"/>
  <c r="AF101" i="3"/>
  <c r="W99" i="3"/>
  <c r="AG106" i="3"/>
  <c r="AO95" i="3"/>
  <c r="AN95" i="3" s="1"/>
  <c r="K12" i="3"/>
  <c r="L12" i="3" s="1"/>
  <c r="I12" i="3"/>
  <c r="H12" i="3"/>
  <c r="AS92" i="3"/>
  <c r="AR92" i="3" s="1"/>
  <c r="AO92" i="3"/>
  <c r="AN92" i="3" s="1"/>
  <c r="DF386" i="2"/>
  <c r="DF378" i="2"/>
  <c r="DF323" i="2"/>
  <c r="DF234" i="2"/>
  <c r="DF301" i="2"/>
  <c r="DF116" i="2"/>
  <c r="DF111" i="2"/>
  <c r="DF310" i="2"/>
  <c r="DF67" i="2"/>
  <c r="DF366" i="2"/>
  <c r="DF273" i="2"/>
  <c r="DF187" i="2"/>
  <c r="DF194" i="2"/>
  <c r="DF189" i="2"/>
  <c r="DF383" i="2"/>
  <c r="DF375" i="2"/>
  <c r="DF314" i="2"/>
  <c r="DF45" i="2"/>
  <c r="DF32" i="2"/>
  <c r="DF184" i="2"/>
  <c r="DF61" i="2"/>
  <c r="DF82" i="2"/>
  <c r="DF179" i="2"/>
  <c r="DF101" i="2"/>
  <c r="DF72" i="2"/>
  <c r="DF188" i="2"/>
  <c r="DF48" i="2"/>
  <c r="DF69" i="2"/>
  <c r="DF95" i="2"/>
  <c r="DF15" i="2"/>
  <c r="DF84" i="2"/>
  <c r="DF237" i="2"/>
  <c r="DF198" i="2"/>
  <c r="DF35" i="2"/>
  <c r="DF251" i="2"/>
  <c r="DF21" i="2"/>
  <c r="DF298" i="2"/>
  <c r="DF22" i="2"/>
  <c r="DF191" i="2"/>
  <c r="DF55" i="2"/>
  <c r="DF294" i="2"/>
  <c r="DF164" i="2"/>
  <c r="DF169" i="2"/>
  <c r="DF384" i="2"/>
  <c r="DF376" i="2"/>
  <c r="DF369" i="2"/>
  <c r="DF296" i="2"/>
  <c r="DF293" i="2"/>
  <c r="DF282" i="2"/>
  <c r="DF257" i="2"/>
  <c r="DF355" i="2"/>
  <c r="DF66" i="2"/>
  <c r="DF204" i="2"/>
  <c r="DF28" i="2"/>
  <c r="DF283" i="2"/>
  <c r="DF119" i="2"/>
  <c r="DF38" i="2"/>
  <c r="DF58" i="2"/>
  <c r="DF214" i="2"/>
  <c r="DF47" i="2"/>
  <c r="DF227" i="2"/>
  <c r="DF134" i="2"/>
  <c r="DF345" i="2"/>
  <c r="DF216" i="2"/>
  <c r="DF98" i="2"/>
  <c r="DF268" i="2"/>
  <c r="DF218" i="2"/>
  <c r="DF135" i="2"/>
  <c r="DF154" i="2"/>
  <c r="DF25" i="2"/>
  <c r="DF307" i="2"/>
  <c r="DF65" i="2"/>
  <c r="DF331" i="2"/>
  <c r="DF326" i="2"/>
  <c r="DF42" i="2"/>
  <c r="DF309" i="2"/>
  <c r="DF203" i="2"/>
  <c r="DF161" i="2"/>
  <c r="DF168" i="2"/>
  <c r="DF31" i="2"/>
  <c r="DF123" i="2"/>
  <c r="DF136" i="2"/>
  <c r="DF213" i="2"/>
  <c r="DF381" i="2"/>
  <c r="DF373" i="2"/>
  <c r="DF370" i="2"/>
  <c r="DF367" i="2"/>
  <c r="DF290" i="2"/>
  <c r="DF79" i="2"/>
  <c r="DF143" i="2"/>
  <c r="DF232" i="2"/>
  <c r="DF247" i="2"/>
  <c r="DF153" i="2"/>
  <c r="DF64" i="2"/>
  <c r="DF147" i="2"/>
  <c r="DF121" i="2"/>
  <c r="DF241" i="2"/>
  <c r="DF212" i="2"/>
  <c r="DF117" i="2"/>
  <c r="DF327" i="2"/>
  <c r="DF233" i="2"/>
  <c r="DF364" i="2"/>
  <c r="DF229" i="2"/>
  <c r="DF30" i="2"/>
  <c r="DF196" i="2"/>
  <c r="DF209" i="2"/>
  <c r="DF175" i="2"/>
  <c r="DF261" i="2"/>
  <c r="DF104" i="2"/>
  <c r="DF57" i="2"/>
  <c r="DF351" i="2"/>
  <c r="DF305" i="2"/>
  <c r="DF75" i="2"/>
  <c r="DF313" i="2"/>
  <c r="DF178" i="2"/>
  <c r="DF173" i="2"/>
  <c r="DF274" i="2"/>
  <c r="DF88" i="2"/>
  <c r="DF281" i="2"/>
  <c r="DF138" i="2"/>
  <c r="DF239" i="2"/>
  <c r="DF94" i="2"/>
  <c r="DF107" i="2"/>
  <c r="DF29" i="2"/>
  <c r="DF308" i="2"/>
  <c r="DF210" i="2"/>
  <c r="DF226" i="2"/>
  <c r="DF359" i="2"/>
  <c r="DF221" i="2"/>
  <c r="DF219" i="2"/>
  <c r="DF361" i="2"/>
  <c r="DF16" i="2"/>
  <c r="DF133" i="2"/>
  <c r="DF50" i="2"/>
  <c r="DF382" i="2"/>
  <c r="DF374" i="2"/>
  <c r="DF200" i="2"/>
  <c r="DF92" i="2"/>
  <c r="DF17" i="2"/>
  <c r="DF365" i="2"/>
  <c r="DF56" i="2"/>
  <c r="DF40" i="2"/>
  <c r="DF306" i="2"/>
  <c r="DF158" i="2"/>
  <c r="DF150" i="2"/>
  <c r="DF272" i="2"/>
  <c r="DF228" i="2"/>
  <c r="DF51" i="2"/>
  <c r="DF125" i="2"/>
  <c r="DF195" i="2"/>
  <c r="DF77" i="2"/>
  <c r="DF318" i="2"/>
  <c r="DF263" i="2"/>
  <c r="DF258" i="2"/>
  <c r="DF342" i="2"/>
  <c r="DF202" i="2"/>
  <c r="DF360" i="2"/>
  <c r="DF43" i="2"/>
  <c r="DF245" i="2"/>
  <c r="DF329" i="2"/>
  <c r="DF316" i="2"/>
  <c r="DF96" i="2"/>
  <c r="DF100" i="2"/>
  <c r="DF54" i="2"/>
  <c r="DF325" i="2"/>
  <c r="DF349" i="2"/>
  <c r="DF222" i="2"/>
  <c r="DF334" i="2"/>
  <c r="DF132" i="2"/>
  <c r="DF86" i="2"/>
  <c r="DF70" i="2"/>
  <c r="DF63" i="2"/>
  <c r="DF155" i="2"/>
  <c r="DF250" i="2"/>
  <c r="DF356" i="2"/>
  <c r="DF269" i="2"/>
  <c r="DF33" i="2"/>
  <c r="DF379" i="2"/>
  <c r="DF371" i="2"/>
  <c r="DF299" i="2"/>
  <c r="DF346" i="2"/>
  <c r="DF330" i="2"/>
  <c r="DF211" i="2"/>
  <c r="DF252" i="2"/>
  <c r="DF235" i="2"/>
  <c r="DF122" i="2"/>
  <c r="DF240" i="2"/>
  <c r="DF238" i="2"/>
  <c r="DF352" i="2"/>
  <c r="DF129" i="2"/>
  <c r="DF141" i="2"/>
  <c r="DF207" i="2"/>
  <c r="DF152" i="2"/>
  <c r="DF176" i="2"/>
  <c r="DF73" i="2"/>
  <c r="DF242" i="2"/>
  <c r="DF288" i="2"/>
  <c r="DF279" i="2"/>
  <c r="DF93" i="2"/>
  <c r="DF126" i="2"/>
  <c r="DF295" i="2"/>
  <c r="DF280" i="2"/>
  <c r="DF148" i="2"/>
  <c r="DF131" i="2"/>
  <c r="DF276" i="2"/>
  <c r="DF181" i="2"/>
  <c r="DF260" i="2"/>
  <c r="DF102" i="2"/>
  <c r="DF208" i="2"/>
  <c r="DF300" i="2"/>
  <c r="DF336" i="2"/>
  <c r="DF26" i="2"/>
  <c r="DF193" i="2"/>
  <c r="DF46" i="2"/>
  <c r="DF103" i="2"/>
  <c r="DF291" i="2"/>
  <c r="DF115" i="2"/>
  <c r="DF338" i="2"/>
  <c r="DF277" i="2"/>
  <c r="DF347" i="2"/>
  <c r="DF264" i="2"/>
  <c r="DF159" i="2"/>
  <c r="DF91" i="2"/>
  <c r="DF380" i="2"/>
  <c r="DF372" i="2"/>
  <c r="DF37" i="2"/>
  <c r="DF62" i="2"/>
  <c r="DF254" i="2"/>
  <c r="DF275" i="2"/>
  <c r="DF199" i="2"/>
  <c r="DF230" i="2"/>
  <c r="DF112" i="2"/>
  <c r="DF139" i="2"/>
  <c r="DF350" i="2"/>
  <c r="DF105" i="2"/>
  <c r="DF74" i="2"/>
  <c r="DF357" i="2"/>
  <c r="DF246" i="2"/>
  <c r="DF185" i="2"/>
  <c r="DF140" i="2"/>
  <c r="DF267" i="2"/>
  <c r="DF127" i="2"/>
  <c r="DF39" i="2"/>
  <c r="DF335" i="2"/>
  <c r="DF270" i="2"/>
  <c r="DF321" i="2"/>
  <c r="DF358" i="2"/>
  <c r="DF130" i="2"/>
  <c r="DF215" i="2"/>
  <c r="DF157" i="2"/>
  <c r="DF262" i="2"/>
  <c r="DF256" i="2"/>
  <c r="DF167" i="2"/>
  <c r="DF163" i="2"/>
  <c r="DF315" i="2"/>
  <c r="DF113" i="2"/>
  <c r="DF220" i="2"/>
  <c r="DF76" i="2"/>
  <c r="DF354" i="2"/>
  <c r="DF224" i="2"/>
  <c r="DF289" i="2"/>
  <c r="DF120" i="2"/>
  <c r="DF337" i="2"/>
  <c r="DF385" i="2"/>
  <c r="DF377" i="2"/>
  <c r="DF165" i="2"/>
  <c r="DF249" i="2"/>
  <c r="DF144" i="2"/>
  <c r="DF180" i="2"/>
  <c r="DF78" i="2"/>
  <c r="DF151" i="2"/>
  <c r="DF286" i="2"/>
  <c r="DF265" i="2"/>
  <c r="DF368" i="2"/>
  <c r="DF114" i="2"/>
  <c r="DF87" i="2"/>
  <c r="DF312" i="2"/>
  <c r="DF284" i="2"/>
  <c r="DF287" i="2"/>
  <c r="DF302" i="2"/>
  <c r="DF128" i="2"/>
  <c r="DF344" i="2"/>
  <c r="DF89" i="2"/>
  <c r="DF59" i="2"/>
  <c r="DF27" i="2"/>
  <c r="DF60" i="2"/>
  <c r="DF183" i="2"/>
  <c r="DF156" i="2"/>
  <c r="DF225" i="2"/>
  <c r="DF90" i="2"/>
  <c r="DF339" i="2"/>
  <c r="DF328" i="2"/>
  <c r="DF106" i="2"/>
  <c r="DF80" i="2"/>
  <c r="DF363" i="2"/>
  <c r="DF81" i="2"/>
  <c r="DF304" i="2"/>
  <c r="DF333" i="2"/>
  <c r="DF236" i="2"/>
  <c r="DF124" i="2"/>
  <c r="DF205" i="2"/>
  <c r="DF68" i="2"/>
  <c r="DF146" i="2"/>
  <c r="DF145" i="2"/>
  <c r="DF99" i="2"/>
  <c r="DF23" i="2"/>
  <c r="DF206" i="2"/>
  <c r="DF320" i="2"/>
  <c r="DF223" i="2"/>
  <c r="DF44" i="2"/>
  <c r="DF52" i="2"/>
  <c r="DF36" i="2"/>
  <c r="DF24" i="2"/>
  <c r="DF186" i="2"/>
  <c r="DF172" i="2"/>
  <c r="DF149" i="2"/>
  <c r="DF343" i="2"/>
  <c r="DF271" i="2"/>
  <c r="DF109" i="2"/>
  <c r="DF177" i="2"/>
  <c r="DF166" i="2"/>
  <c r="DF311" i="2"/>
  <c r="DF292" i="2"/>
  <c r="DF217" i="2"/>
  <c r="DF324" i="2"/>
  <c r="DF259" i="2"/>
  <c r="DF41" i="2"/>
  <c r="DF20" i="2"/>
  <c r="DF231" i="2"/>
  <c r="DF319" i="2"/>
  <c r="DF303" i="2"/>
  <c r="DF142" i="2"/>
  <c r="DF201" i="2"/>
  <c r="DF348" i="2"/>
  <c r="DF253" i="2"/>
  <c r="DF278" i="2"/>
  <c r="DF266" i="2"/>
  <c r="DF190" i="2"/>
  <c r="DF255" i="2"/>
  <c r="DF332" i="2"/>
  <c r="DF137" i="2"/>
  <c r="DF53" i="2"/>
  <c r="DF317" i="2"/>
  <c r="DF108" i="2"/>
  <c r="DF71" i="2"/>
  <c r="DF171" i="2"/>
  <c r="DF83" i="2"/>
  <c r="DF285" i="2"/>
  <c r="DF49" i="2"/>
  <c r="DF248" i="2"/>
  <c r="DF18" i="2"/>
  <c r="DF297" i="2"/>
  <c r="DF160" i="2"/>
  <c r="DF34" i="2"/>
  <c r="DF362" i="2"/>
  <c r="DF97" i="2"/>
  <c r="DF170" i="2"/>
  <c r="DF192" i="2"/>
  <c r="DF174" i="2"/>
  <c r="DF85" i="2"/>
  <c r="DF197" i="2"/>
  <c r="DF243" i="2"/>
  <c r="DF162" i="2"/>
  <c r="DF244" i="2"/>
  <c r="DF341" i="2"/>
  <c r="DF182" i="2"/>
  <c r="DF322" i="2"/>
  <c r="DF19" i="2"/>
  <c r="DF118" i="2"/>
  <c r="DF110" i="2"/>
  <c r="DF340" i="2"/>
  <c r="DF353" i="2"/>
  <c r="Y99" i="3"/>
  <c r="AF107" i="3"/>
  <c r="AS93" i="3"/>
  <c r="AR93" i="3" s="1"/>
  <c r="AS97" i="3"/>
  <c r="AR97" i="3" s="1"/>
  <c r="AP94" i="3"/>
  <c r="AO93" i="3"/>
  <c r="AN93" i="3" s="1"/>
  <c r="AE106" i="3"/>
  <c r="U99" i="3"/>
  <c r="G27" i="3"/>
  <c r="C15" i="12"/>
  <c r="AE99" i="3"/>
  <c r="AE101" i="3"/>
  <c r="V99" i="3"/>
  <c r="AF106" i="3"/>
  <c r="AS94" i="3"/>
  <c r="AR94" i="3" s="1"/>
  <c r="AG101" i="3"/>
  <c r="AG9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Lucas Telles Werner</author>
    <author>Leonardo Aiex Andrade</author>
  </authors>
  <commentList>
    <comment ref="DO1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Lucas Telles Werner:</t>
        </r>
        <r>
          <rPr>
            <sz val="9"/>
            <color indexed="81"/>
            <rFont val="Tahoma"/>
            <family val="2"/>
          </rPr>
          <t xml:space="preserve">
Usar o infoPLD</t>
        </r>
      </text>
    </comment>
    <comment ref="G134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Lucas Telles Werner:</t>
        </r>
        <r>
          <rPr>
            <sz val="9"/>
            <color indexed="81"/>
            <rFont val="Tahoma"/>
            <family val="2"/>
          </rPr>
          <t xml:space="preserve">
Digitado na mão devido acontecimento abraaceel.</t>
        </r>
      </text>
    </comment>
    <comment ref="G137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Lucas Telles Werner:</t>
        </r>
        <r>
          <rPr>
            <sz val="9"/>
            <color indexed="81"/>
            <rFont val="Tahoma"/>
            <family val="2"/>
          </rPr>
          <t xml:space="preserve">
Digitado na mão devido acontecimento abraaceel.</t>
        </r>
      </text>
    </comment>
    <comment ref="G138" authorId="0" shapeId="0" xr:uid="{00000000-0006-0000-0300-000004000000}">
      <text>
        <r>
          <rPr>
            <b/>
            <sz val="9"/>
            <color indexed="81"/>
            <rFont val="Tahoma"/>
            <family val="2"/>
          </rPr>
          <t>Lucas Telles Werner:</t>
        </r>
        <r>
          <rPr>
            <sz val="9"/>
            <color indexed="81"/>
            <rFont val="Tahoma"/>
            <family val="2"/>
          </rPr>
          <t xml:space="preserve">
Perspectiva negativa com relação a melhora do assunto.</t>
        </r>
      </text>
    </comment>
    <comment ref="L164" authorId="1" shapeId="0" xr:uid="{00000000-0006-0000-0300-000005000000}">
      <text>
        <r>
          <rPr>
            <b/>
            <sz val="9"/>
            <color indexed="81"/>
            <rFont val="Tahoma"/>
            <family val="2"/>
          </rPr>
          <t>Leonardo Aiex Andrade:</t>
        </r>
        <r>
          <rPr>
            <sz val="9"/>
            <color indexed="81"/>
            <rFont val="Tahoma"/>
            <family val="2"/>
          </rPr>
          <t xml:space="preserve">
Na Dcide, esse valor é para 2018 e assim por diante</t>
        </r>
      </text>
    </comment>
  </commentList>
</comments>
</file>

<file path=xl/sharedStrings.xml><?xml version="1.0" encoding="utf-8"?>
<sst xmlns="http://schemas.openxmlformats.org/spreadsheetml/2006/main" count="80990" uniqueCount="15033">
  <si>
    <t>Convencional SE</t>
  </si>
  <si>
    <t>DATA</t>
  </si>
  <si>
    <t>CURVAS DE PREÇOS - R$/MWh</t>
  </si>
  <si>
    <t>LIQUIDEZ</t>
  </si>
  <si>
    <t>MÉTR. CONSENSO</t>
  </si>
  <si>
    <t>PRÓPRIA</t>
  </si>
  <si>
    <t>PERCEPÇÃO PRÓPRIA</t>
  </si>
  <si>
    <t>ÍNDICE DE MERCADO (0-100)</t>
  </si>
  <si>
    <t>Queda (%)</t>
  </si>
  <si>
    <r>
      <t>Média</t>
    </r>
    <r>
      <rPr>
        <b/>
        <vertAlign val="superscript"/>
        <sz val="6"/>
        <color rgb="FF628A34"/>
        <rFont val="Arial"/>
        <family val="2"/>
      </rPr>
      <t>(1)</t>
    </r>
  </si>
  <si>
    <r>
      <t>MCP</t>
    </r>
    <r>
      <rPr>
        <b/>
        <vertAlign val="superscript"/>
        <sz val="6"/>
        <color rgb="FFE94900"/>
        <rFont val="Arial"/>
        <family val="2"/>
      </rPr>
      <t>(1)</t>
    </r>
  </si>
  <si>
    <r>
      <t>DP</t>
    </r>
    <r>
      <rPr>
        <b/>
        <vertAlign val="superscript"/>
        <sz val="6"/>
        <color rgb="FF000000"/>
        <rFont val="Arial"/>
        <family val="2"/>
      </rPr>
      <t>(2)</t>
    </r>
  </si>
  <si>
    <t>SPREAD</t>
  </si>
  <si>
    <t>-</t>
  </si>
  <si>
    <r>
      <t>2016 </t>
    </r>
    <r>
      <rPr>
        <vertAlign val="superscript"/>
        <sz val="6"/>
        <color theme="1"/>
        <rFont val="Arial"/>
        <family val="2"/>
      </rPr>
      <t>(3)</t>
    </r>
  </si>
  <si>
    <t>Incentivada 50% SE</t>
  </si>
  <si>
    <t>SWAP</t>
  </si>
  <si>
    <t>Normal</t>
  </si>
  <si>
    <r>
      <t>MPD</t>
    </r>
    <r>
      <rPr>
        <b/>
        <vertAlign val="superscript"/>
        <sz val="6"/>
        <color rgb="FFE94900"/>
        <rFont val="Arial"/>
        <family val="2"/>
      </rPr>
      <t>(1)</t>
    </r>
  </si>
  <si>
    <r>
      <t>2017 </t>
    </r>
    <r>
      <rPr>
        <vertAlign val="superscript"/>
        <sz val="6"/>
        <color theme="1"/>
        <rFont val="Arial"/>
        <family val="2"/>
      </rPr>
      <t>(3)</t>
    </r>
  </si>
  <si>
    <t>S46</t>
  </si>
  <si>
    <t>S45</t>
  </si>
  <si>
    <t>S44</t>
  </si>
  <si>
    <t>S43</t>
  </si>
  <si>
    <t>S42</t>
  </si>
  <si>
    <t>S41</t>
  </si>
  <si>
    <t>S40</t>
  </si>
  <si>
    <t>S39</t>
  </si>
  <si>
    <t>S38</t>
  </si>
  <si>
    <t>S37</t>
  </si>
  <si>
    <t>S36</t>
  </si>
  <si>
    <t>S35</t>
  </si>
  <si>
    <t>S34</t>
  </si>
  <si>
    <t>S33</t>
  </si>
  <si>
    <t>S32</t>
  </si>
  <si>
    <t>S31</t>
  </si>
  <si>
    <t>S30</t>
  </si>
  <si>
    <t>S29</t>
  </si>
  <si>
    <t>S28</t>
  </si>
  <si>
    <t>S27</t>
  </si>
  <si>
    <t>S26</t>
  </si>
  <si>
    <t>S25</t>
  </si>
  <si>
    <t>S24</t>
  </si>
  <si>
    <t>S23</t>
  </si>
  <si>
    <t>S22</t>
  </si>
  <si>
    <t>S21</t>
  </si>
  <si>
    <t>S20</t>
  </si>
  <si>
    <t>S19</t>
  </si>
  <si>
    <t>S18</t>
  </si>
  <si>
    <t>S17</t>
  </si>
  <si>
    <t>S16</t>
  </si>
  <si>
    <t>S15</t>
  </si>
  <si>
    <t>S14</t>
  </si>
  <si>
    <t>S13</t>
  </si>
  <si>
    <t>S12</t>
  </si>
  <si>
    <t>S11</t>
  </si>
  <si>
    <t>S10</t>
  </si>
  <si>
    <t>S9</t>
  </si>
  <si>
    <t>S8</t>
  </si>
  <si>
    <t>S7</t>
  </si>
  <si>
    <t>S5</t>
  </si>
  <si>
    <t>S4</t>
  </si>
  <si>
    <t>S3</t>
  </si>
  <si>
    <t>S2</t>
  </si>
  <si>
    <t>S1</t>
  </si>
  <si>
    <t>Week</t>
  </si>
  <si>
    <t>Date</t>
  </si>
  <si>
    <t>Ref</t>
  </si>
  <si>
    <t>M+0</t>
  </si>
  <si>
    <t>M+1</t>
  </si>
  <si>
    <t>M+2</t>
  </si>
  <si>
    <t>M+3</t>
  </si>
  <si>
    <t>A+0</t>
  </si>
  <si>
    <t>A+1</t>
  </si>
  <si>
    <t>A+2</t>
  </si>
  <si>
    <t>A+3</t>
  </si>
  <si>
    <t>A+4</t>
  </si>
  <si>
    <t>Liquidez</t>
  </si>
  <si>
    <t>Queda</t>
  </si>
  <si>
    <t>Estabilidade</t>
  </si>
  <si>
    <t>Crescimento</t>
  </si>
  <si>
    <t>Conv</t>
  </si>
  <si>
    <t>Spread</t>
  </si>
  <si>
    <t>Average</t>
  </si>
  <si>
    <t>Desvpad</t>
  </si>
  <si>
    <t>#</t>
  </si>
  <si>
    <t>S47</t>
  </si>
  <si>
    <t>Correlação</t>
  </si>
  <si>
    <t>Chave</t>
  </si>
  <si>
    <t>Spread - (I5 x Conv)</t>
  </si>
  <si>
    <t>I5 x Conv</t>
  </si>
  <si>
    <t>R$/MWh</t>
  </si>
  <si>
    <t>Products</t>
  </si>
  <si>
    <t>Previous</t>
  </si>
  <si>
    <t>Month</t>
  </si>
  <si>
    <t>Long Term View</t>
  </si>
  <si>
    <t>YEAR</t>
  </si>
  <si>
    <r>
      <t>2015 </t>
    </r>
    <r>
      <rPr>
        <vertAlign val="superscript"/>
        <sz val="6"/>
        <color theme="1"/>
        <rFont val="Arial"/>
        <family val="2"/>
      </rPr>
      <t>(3)</t>
    </r>
  </si>
  <si>
    <t>Source: Dcide</t>
  </si>
  <si>
    <t>S6</t>
  </si>
  <si>
    <t>Alta</t>
  </si>
  <si>
    <t>Year</t>
  </si>
  <si>
    <t>S48</t>
  </si>
  <si>
    <t>S49</t>
  </si>
  <si>
    <t>S50</t>
  </si>
  <si>
    <t>S51</t>
  </si>
  <si>
    <t>S52</t>
  </si>
  <si>
    <t>Long Term</t>
  </si>
  <si>
    <t>Last</t>
  </si>
  <si>
    <r>
      <t xml:space="preserve">Weekly </t>
    </r>
    <r>
      <rPr>
        <b/>
        <sz val="11"/>
        <color theme="0"/>
        <rFont val="Symbol"/>
        <family val="1"/>
        <charset val="2"/>
      </rPr>
      <t>D</t>
    </r>
  </si>
  <si>
    <r>
      <t xml:space="preserve">Monthly </t>
    </r>
    <r>
      <rPr>
        <b/>
        <sz val="11"/>
        <color theme="0"/>
        <rFont val="Symbol"/>
        <family val="1"/>
        <charset val="2"/>
      </rPr>
      <t>D</t>
    </r>
  </si>
  <si>
    <r>
      <t xml:space="preserve">Year </t>
    </r>
    <r>
      <rPr>
        <b/>
        <sz val="11"/>
        <color theme="0"/>
        <rFont val="Symbol"/>
        <family val="1"/>
        <charset val="2"/>
      </rPr>
      <t>D</t>
    </r>
    <r>
      <rPr>
        <b/>
        <sz val="11"/>
        <color theme="0"/>
        <rFont val="Calibri"/>
        <family val="2"/>
        <scheme val="minor"/>
      </rPr>
      <t xml:space="preserve"> </t>
    </r>
  </si>
  <si>
    <t>%</t>
  </si>
  <si>
    <t>CMO</t>
  </si>
  <si>
    <t>SE</t>
  </si>
  <si>
    <t>S</t>
  </si>
  <si>
    <t>NE</t>
  </si>
  <si>
    <t>N</t>
  </si>
  <si>
    <t>Notes:</t>
  </si>
  <si>
    <t>Max</t>
  </si>
  <si>
    <t>Min</t>
  </si>
  <si>
    <t>High</t>
  </si>
  <si>
    <t>Low</t>
  </si>
  <si>
    <t>Current Month</t>
  </si>
  <si>
    <t>SWAP 
I50</t>
  </si>
  <si>
    <t>Conv x I50</t>
  </si>
  <si>
    <t>PLD</t>
  </si>
  <si>
    <t>Comercial / Risco</t>
  </si>
  <si>
    <t>30 Weeks</t>
  </si>
  <si>
    <t>Q1</t>
  </si>
  <si>
    <t>Q2</t>
  </si>
  <si>
    <t>Q3</t>
  </si>
  <si>
    <t>Q4</t>
  </si>
  <si>
    <t>H1</t>
  </si>
  <si>
    <t>H2</t>
  </si>
  <si>
    <t>PLD SE</t>
  </si>
  <si>
    <t>Volatility, Liquidity &amp; Trend</t>
  </si>
  <si>
    <t>Baixa</t>
  </si>
  <si>
    <t>Muito Baixa</t>
  </si>
  <si>
    <t>*¹ Affluent Natural Energy (ENA) / *² Long Term Average (LTA &gt;&gt; MLT) / *³ Marginal Cost of Operation (MCO &gt;&gt; CMO)</t>
  </si>
  <si>
    <t>Current</t>
  </si>
  <si>
    <t>Prices for Conventional Energy</t>
  </si>
  <si>
    <t>Trend</t>
  </si>
  <si>
    <t xml:space="preserve"> </t>
  </si>
  <si>
    <t>MÉTR, CONSENSO</t>
  </si>
  <si>
    <t>REF, DE MERCADO</t>
  </si>
  <si>
    <t>Est, (%)</t>
  </si>
  <si>
    <t>Cresc, (%)</t>
  </si>
  <si>
    <t>%Spread/M+0</t>
  </si>
  <si>
    <t>s34</t>
  </si>
  <si>
    <t>%Approved</t>
  </si>
  <si>
    <r>
      <t>2018 </t>
    </r>
    <r>
      <rPr>
        <vertAlign val="superscript"/>
        <sz val="6"/>
        <color theme="1"/>
        <rFont val="Arial"/>
        <family val="2"/>
      </rPr>
      <t>(3)</t>
    </r>
  </si>
  <si>
    <t>s38</t>
  </si>
  <si>
    <t>FPC</t>
  </si>
  <si>
    <r>
      <t>Média</t>
    </r>
    <r>
      <rPr>
        <b/>
        <vertAlign val="superscript"/>
        <sz val="6"/>
        <color theme="1"/>
        <rFont val="Arial"/>
        <family val="2"/>
      </rPr>
      <t>(1)</t>
    </r>
  </si>
  <si>
    <r>
      <t>MPD</t>
    </r>
    <r>
      <rPr>
        <b/>
        <vertAlign val="superscript"/>
        <sz val="6"/>
        <color theme="1"/>
        <rFont val="Arial"/>
        <family val="2"/>
      </rPr>
      <t>(1)</t>
    </r>
  </si>
  <si>
    <r>
      <t>DP</t>
    </r>
    <r>
      <rPr>
        <b/>
        <vertAlign val="superscript"/>
        <sz val="6"/>
        <color theme="1"/>
        <rFont val="Arial"/>
        <family val="2"/>
      </rPr>
      <t>(2)</t>
    </r>
  </si>
  <si>
    <r>
      <t xml:space="preserve">2018 </t>
    </r>
    <r>
      <rPr>
        <vertAlign val="superscript"/>
        <sz val="6"/>
        <color rgb="FF000000"/>
        <rFont val="Arial"/>
        <family val="2"/>
      </rPr>
      <t>(3)</t>
    </r>
  </si>
  <si>
    <t>2018 (3)</t>
  </si>
  <si>
    <t>Média(1)</t>
  </si>
  <si>
    <t>MPD(1)</t>
  </si>
  <si>
    <t>DP(2)</t>
  </si>
  <si>
    <t>Forward Price Curve</t>
  </si>
  <si>
    <t>LTV @ 170</t>
  </si>
  <si>
    <r>
      <t>2019 </t>
    </r>
    <r>
      <rPr>
        <vertAlign val="superscript"/>
        <sz val="6"/>
        <color theme="1"/>
        <rFont val="Arial"/>
        <family val="2"/>
      </rPr>
      <t>(3)</t>
    </r>
  </si>
  <si>
    <t>Rest</t>
  </si>
  <si>
    <t>- Atualizar primeiro o menor número</t>
  </si>
  <si>
    <t>Last Line</t>
  </si>
  <si>
    <t>Nov-Dec 19</t>
  </si>
  <si>
    <t>Feb-Dec 20</t>
  </si>
  <si>
    <t>Mar-Dec 20</t>
  </si>
  <si>
    <t>Apr-Dec 20</t>
  </si>
  <si>
    <t>May-Dec 20</t>
  </si>
  <si>
    <t>Jun-Dec 20</t>
  </si>
  <si>
    <t>Jul-Dec 20</t>
  </si>
  <si>
    <t>Aug-Dec 20</t>
  </si>
  <si>
    <t>Sep-Dec 20</t>
  </si>
  <si>
    <t>Oct-Dec 20</t>
  </si>
  <si>
    <t>Oct-Dec 21</t>
  </si>
  <si>
    <t>Oct-Dec 22</t>
  </si>
  <si>
    <t>Oct-Dec 23</t>
  </si>
  <si>
    <t>May-Dec 21</t>
  </si>
  <si>
    <t>Jun-Dec 21</t>
  </si>
  <si>
    <t>Jul-Dec 21</t>
  </si>
  <si>
    <t>Aug-Dec 21</t>
  </si>
  <si>
    <t>Sep-Dec 21</t>
  </si>
  <si>
    <t>May-Dec 22</t>
  </si>
  <si>
    <t>Jun-Dec 22</t>
  </si>
  <si>
    <t>Jul-Dec 22</t>
  </si>
  <si>
    <t>Aug-Dec 22</t>
  </si>
  <si>
    <t>Sep-Dec 22</t>
  </si>
  <si>
    <t>May-Dec 23</t>
  </si>
  <si>
    <t>Jun-Dec 23</t>
  </si>
  <si>
    <t>Jul-Dec 23</t>
  </si>
  <si>
    <t>Aug-Dec 23</t>
  </si>
  <si>
    <t>Sep-Dec 23</t>
  </si>
  <si>
    <t>Dec-19</t>
  </si>
  <si>
    <t>2020</t>
  </si>
  <si>
    <t>Nov-Dec 20</t>
  </si>
  <si>
    <t>Dec-20</t>
  </si>
  <si>
    <t>Feb-Dec 21</t>
  </si>
  <si>
    <t>Mar-Dec 21</t>
  </si>
  <si>
    <t>Apr-Dec 21</t>
  </si>
  <si>
    <t>Nov-Dec 21</t>
  </si>
  <si>
    <t>Dec-21</t>
  </si>
  <si>
    <t>Feb-Dec 22</t>
  </si>
  <si>
    <t>Mar-Dec 22</t>
  </si>
  <si>
    <t>Apr-Dec 22</t>
  </si>
  <si>
    <t>Nov-Dec 22</t>
  </si>
  <si>
    <t>Dec-22</t>
  </si>
  <si>
    <t>Feb-Dec 23</t>
  </si>
  <si>
    <t>Mar-Dec 23</t>
  </si>
  <si>
    <t>Apr-Dec 23</t>
  </si>
  <si>
    <t>Nov-Dec 23</t>
  </si>
  <si>
    <t>Dec-23</t>
  </si>
  <si>
    <t>Feb-Dec 24</t>
  </si>
  <si>
    <t>Mar-Dec 24</t>
  </si>
  <si>
    <t>Apr-Dec 24</t>
  </si>
  <si>
    <t>Mid Term</t>
  </si>
  <si>
    <t>Short Term</t>
  </si>
  <si>
    <r>
      <t>2020 </t>
    </r>
    <r>
      <rPr>
        <vertAlign val="superscript"/>
        <sz val="6"/>
        <color theme="1"/>
        <rFont val="Arial"/>
        <family val="2"/>
      </rPr>
      <t>(3)</t>
    </r>
  </si>
  <si>
    <t>Conv x I100</t>
  </si>
  <si>
    <t>Comercial / Risco Spread i5</t>
  </si>
  <si>
    <t>Comercial / Risco Spread i0</t>
  </si>
  <si>
    <t>Comercial / Risco Spread i1</t>
  </si>
  <si>
    <t>SWAP 
I100</t>
  </si>
  <si>
    <t>Enviar Para:</t>
  </si>
  <si>
    <t>CC:</t>
  </si>
  <si>
    <t>Assunto:</t>
  </si>
  <si>
    <t>Saudação</t>
  </si>
  <si>
    <t>Linha 1</t>
  </si>
  <si>
    <t>Linha 2</t>
  </si>
  <si>
    <t>Linha 3</t>
  </si>
  <si>
    <t>Linha 4</t>
  </si>
  <si>
    <t>Linha 5</t>
  </si>
  <si>
    <t>Linha 6</t>
  </si>
  <si>
    <t>Linha 8</t>
  </si>
  <si>
    <t>Linha 9</t>
  </si>
  <si>
    <t>Gráfico 1</t>
  </si>
  <si>
    <t>Linha 10</t>
  </si>
  <si>
    <t>Tabela 1</t>
  </si>
  <si>
    <t>Gráfico 2</t>
  </si>
  <si>
    <t>Linha 11</t>
  </si>
  <si>
    <t>Please find below this week’s measurement of the &lt;b&gt;Forward Price&lt;/b&gt; for analysis and comments. &lt;br&gt;</t>
  </si>
  <si>
    <t>Mid Term (Conv)&lt;br&gt;</t>
  </si>
  <si>
    <t>&lt;br&gt; FPC Volatility - 30 weeks window &lt;br&gt;</t>
  </si>
  <si>
    <t>&lt;i&gt; Dear all, &lt;br&gt;</t>
  </si>
  <si>
    <t xml:space="preserve">     i)      Forward Price Curve &lt;br&gt;</t>
  </si>
  <si>
    <t xml:space="preserve">     iii)      Historical Analysis&lt;br&gt;</t>
  </si>
  <si>
    <t>&lt;br&gt;      ii)      Important Remarks &lt;br&gt;</t>
  </si>
  <si>
    <t>&lt;br&gt;  *¹ Affluent Natural Energy (ENA) / *² Long Term Average (LTA &gt;&gt; MLT) / *³ Marginal Cost of Operation (MCO &gt;&gt; CMO) &lt;br&gt;</t>
  </si>
  <si>
    <t>&lt;br&gt; Regards, &lt;\i&gt;</t>
  </si>
  <si>
    <t>ENA</t>
  </si>
  <si>
    <t>-3,5</t>
  </si>
  <si>
    <t>-2,88</t>
  </si>
  <si>
    <t>0,55</t>
  </si>
  <si>
    <t>71,05</t>
  </si>
  <si>
    <t>21,05</t>
  </si>
  <si>
    <t>7,89</t>
  </si>
  <si>
    <t>80,22</t>
  </si>
  <si>
    <t>80,28</t>
  </si>
  <si>
    <t>1,53</t>
  </si>
  <si>
    <t>68,29</t>
  </si>
  <si>
    <t>14,63</t>
  </si>
  <si>
    <t>17,07</t>
  </si>
  <si>
    <t>42,42</t>
  </si>
  <si>
    <t>42,31</t>
  </si>
  <si>
    <t>1,43</t>
  </si>
  <si>
    <t>97,37</t>
  </si>
  <si>
    <t>2,63</t>
  </si>
  <si>
    <t>47,66</t>
  </si>
  <si>
    <t>47,5</t>
  </si>
  <si>
    <t>1,66</t>
  </si>
  <si>
    <t>97,06</t>
  </si>
  <si>
    <t>2,94</t>
  </si>
  <si>
    <t>65,07</t>
  </si>
  <si>
    <t>64,72</t>
  </si>
  <si>
    <t>3,06</t>
  </si>
  <si>
    <t>118,24</t>
  </si>
  <si>
    <t>118,18</t>
  </si>
  <si>
    <t>3,69</t>
  </si>
  <si>
    <t>170,72</t>
  </si>
  <si>
    <t>171,01</t>
  </si>
  <si>
    <t>4,7</t>
  </si>
  <si>
    <t>87,5</t>
  </si>
  <si>
    <t>7,5</t>
  </si>
  <si>
    <t>169,1</t>
  </si>
  <si>
    <t>169,22</t>
  </si>
  <si>
    <t>4,48</t>
  </si>
  <si>
    <t>65,85</t>
  </si>
  <si>
    <t>26,83</t>
  </si>
  <si>
    <t>7,32</t>
  </si>
  <si>
    <t>159,34</t>
  </si>
  <si>
    <t>159,48</t>
  </si>
  <si>
    <t>1,89</t>
  </si>
  <si>
    <t>35,9</t>
  </si>
  <si>
    <t>43,59</t>
  </si>
  <si>
    <t>20,51</t>
  </si>
  <si>
    <t>152,03</t>
  </si>
  <si>
    <t>152,27</t>
  </si>
  <si>
    <t>2,71</t>
  </si>
  <si>
    <t>33,33</t>
  </si>
  <si>
    <t>51,28</t>
  </si>
  <si>
    <t>15,38</t>
  </si>
  <si>
    <t>31,16</t>
  </si>
  <si>
    <t>31,18</t>
  </si>
  <si>
    <t>2,68</t>
  </si>
  <si>
    <t>113,67</t>
  </si>
  <si>
    <t>113,84</t>
  </si>
  <si>
    <t>4,85</t>
  </si>
  <si>
    <t>84,85</t>
  </si>
  <si>
    <t>6,06</t>
  </si>
  <si>
    <t>9,09</t>
  </si>
  <si>
    <t>78,35</t>
  </si>
  <si>
    <t>77,78</t>
  </si>
  <si>
    <t>6,27</t>
  </si>
  <si>
    <t>97,14</t>
  </si>
  <si>
    <t>2,86</t>
  </si>
  <si>
    <t>84,41</t>
  </si>
  <si>
    <t>83,98</t>
  </si>
  <si>
    <t>6,89</t>
  </si>
  <si>
    <t>96,88</t>
  </si>
  <si>
    <t>3,13</t>
  </si>
  <si>
    <t>103,69</t>
  </si>
  <si>
    <t>103,4</t>
  </si>
  <si>
    <t>5,77</t>
  </si>
  <si>
    <t>155,94</t>
  </si>
  <si>
    <t>155,3</t>
  </si>
  <si>
    <t>7,24</t>
  </si>
  <si>
    <t>212,97</t>
  </si>
  <si>
    <t>213,24</t>
  </si>
  <si>
    <t>6,8</t>
  </si>
  <si>
    <t>83,33</t>
  </si>
  <si>
    <t>11,11</t>
  </si>
  <si>
    <t>5,56</t>
  </si>
  <si>
    <t>206,04</t>
  </si>
  <si>
    <t>206,05</t>
  </si>
  <si>
    <t>5,6</t>
  </si>
  <si>
    <t>52,78</t>
  </si>
  <si>
    <t>30,56</t>
  </si>
  <si>
    <t>16,67</t>
  </si>
  <si>
    <t>194,56</t>
  </si>
  <si>
    <t>194,91</t>
  </si>
  <si>
    <t>4,17</t>
  </si>
  <si>
    <t>51,43</t>
  </si>
  <si>
    <t>31,43</t>
  </si>
  <si>
    <t>17,14</t>
  </si>
  <si>
    <t>186,22</t>
  </si>
  <si>
    <t>186,6</t>
  </si>
  <si>
    <t>4,84</t>
  </si>
  <si>
    <t>54,29</t>
  </si>
  <si>
    <t>25,71</t>
  </si>
  <si>
    <t>Terça-feira</t>
  </si>
  <si>
    <t>Quarta-feira</t>
  </si>
  <si>
    <t>Anexo:</t>
  </si>
  <si>
    <t>Please find below this week’s measurement of the &lt;b&gt;Forward Price&lt;/b&gt;.</t>
  </si>
  <si>
    <t>- Colocar o número anterior e depois o novo,</t>
  </si>
  <si>
    <t>388,48</t>
  </si>
  <si>
    <t>166,25</t>
  </si>
  <si>
    <t>168,05</t>
  </si>
  <si>
    <t>165,14</t>
  </si>
  <si>
    <t>163,09</t>
  </si>
  <si>
    <t>175,77</t>
  </si>
  <si>
    <t>85,17</t>
  </si>
  <si>
    <t>115,2</t>
  </si>
  <si>
    <t>250,4</t>
  </si>
  <si>
    <t>332,25</t>
  </si>
  <si>
    <t>362,5</t>
  </si>
  <si>
    <t>317,5</t>
  </si>
  <si>
    <t>234,5</t>
  </si>
  <si>
    <t>177,07</t>
  </si>
  <si>
    <t>182,3</t>
  </si>
  <si>
    <t>195,68</t>
  </si>
  <si>
    <t>191,3</t>
  </si>
  <si>
    <t>226,5</t>
  </si>
  <si>
    <t>174,5</t>
  </si>
  <si>
    <t>-17,3</t>
  </si>
  <si>
    <t>-17,05</t>
  </si>
  <si>
    <t>3,07</t>
  </si>
  <si>
    <t>27,78</t>
  </si>
  <si>
    <t>61,11</t>
  </si>
  <si>
    <t>582,59</t>
  </si>
  <si>
    <t>582,85</t>
  </si>
  <si>
    <t>29,41</t>
  </si>
  <si>
    <t>35,29</t>
  </si>
  <si>
    <t>371,71</t>
  </si>
  <si>
    <t>372,03</t>
  </si>
  <si>
    <t>7,44</t>
  </si>
  <si>
    <t>49,69</t>
  </si>
  <si>
    <t>31,29</t>
  </si>
  <si>
    <t>19,02</t>
  </si>
  <si>
    <t>367,79</t>
  </si>
  <si>
    <t>367,62</t>
  </si>
  <si>
    <t>6,37</t>
  </si>
  <si>
    <t>42,25</t>
  </si>
  <si>
    <t>22,54</t>
  </si>
  <si>
    <t>35,21</t>
  </si>
  <si>
    <t>364,53</t>
  </si>
  <si>
    <t>363,77</t>
  </si>
  <si>
    <t>7,56</t>
  </si>
  <si>
    <t>36,36</t>
  </si>
  <si>
    <t>39,39</t>
  </si>
  <si>
    <t>24,24</t>
  </si>
  <si>
    <t>351,48</t>
  </si>
  <si>
    <t>351,64</t>
  </si>
  <si>
    <t>7,39</t>
  </si>
  <si>
    <t>55,56</t>
  </si>
  <si>
    <t>236,46</t>
  </si>
  <si>
    <t>236,04</t>
  </si>
  <si>
    <t>5,25</t>
  </si>
  <si>
    <t>10,53</t>
  </si>
  <si>
    <t>89,47</t>
  </si>
  <si>
    <t>180,87</t>
  </si>
  <si>
    <t>181,14</t>
  </si>
  <si>
    <t>2,55</t>
  </si>
  <si>
    <t>89,19</t>
  </si>
  <si>
    <t>10,81</t>
  </si>
  <si>
    <t>164,7</t>
  </si>
  <si>
    <t>164,24</t>
  </si>
  <si>
    <t>3,19</t>
  </si>
  <si>
    <t>22,22</t>
  </si>
  <si>
    <t>151,16</t>
  </si>
  <si>
    <t>2,18</t>
  </si>
  <si>
    <t>12,5</t>
  </si>
  <si>
    <t>13,72</t>
  </si>
  <si>
    <t>13,86</t>
  </si>
  <si>
    <t>2,41</t>
  </si>
  <si>
    <t>71,88</t>
  </si>
  <si>
    <t>15,63</t>
  </si>
  <si>
    <t>597,67</t>
  </si>
  <si>
    <t>597,32</t>
  </si>
  <si>
    <t>4,74</t>
  </si>
  <si>
    <t>29,03</t>
  </si>
  <si>
    <t>38,71</t>
  </si>
  <si>
    <t>32,26</t>
  </si>
  <si>
    <t>388,29</t>
  </si>
  <si>
    <t>388,87</t>
  </si>
  <si>
    <t>44,1</t>
  </si>
  <si>
    <t>37,27</t>
  </si>
  <si>
    <t>18,63</t>
  </si>
  <si>
    <t>384,85</t>
  </si>
  <si>
    <t>384,56</t>
  </si>
  <si>
    <t>4,26</t>
  </si>
  <si>
    <t>35,71</t>
  </si>
  <si>
    <t>21,43</t>
  </si>
  <si>
    <t>42,86</t>
  </si>
  <si>
    <t>383,97</t>
  </si>
  <si>
    <t>383,73</t>
  </si>
  <si>
    <t>4,67</t>
  </si>
  <si>
    <t>35,46</t>
  </si>
  <si>
    <t>36,17</t>
  </si>
  <si>
    <t>28,37</t>
  </si>
  <si>
    <t>372,52</t>
  </si>
  <si>
    <t>372,05</t>
  </si>
  <si>
    <t>4,54</t>
  </si>
  <si>
    <t>45,45</t>
  </si>
  <si>
    <t>46,97</t>
  </si>
  <si>
    <t>7,58</t>
  </si>
  <si>
    <t>254,53</t>
  </si>
  <si>
    <t>253,9</t>
  </si>
  <si>
    <t>5,71</t>
  </si>
  <si>
    <t>31,25</t>
  </si>
  <si>
    <t>68,75</t>
  </si>
  <si>
    <t>200,11</t>
  </si>
  <si>
    <t>199,75</t>
  </si>
  <si>
    <t>3,76</t>
  </si>
  <si>
    <t>6,25</t>
  </si>
  <si>
    <t>184,59</t>
  </si>
  <si>
    <t>184,52</t>
  </si>
  <si>
    <t>2,56</t>
  </si>
  <si>
    <t>170,43</t>
  </si>
  <si>
    <t>170,22</t>
  </si>
  <si>
    <t>3,85</t>
  </si>
  <si>
    <t>62,73</t>
  </si>
  <si>
    <t>-16,33</t>
  </si>
  <si>
    <t>-16,41</t>
  </si>
  <si>
    <t>3,97</t>
  </si>
  <si>
    <t>17,65</t>
  </si>
  <si>
    <t>41,18</t>
  </si>
  <si>
    <t>373,82</t>
  </si>
  <si>
    <t>373,44</t>
  </si>
  <si>
    <t>3,68</t>
  </si>
  <si>
    <t>43,75</t>
  </si>
  <si>
    <t>18,75</t>
  </si>
  <si>
    <t>37,5</t>
  </si>
  <si>
    <t>369,6</t>
  </si>
  <si>
    <t>368,89</t>
  </si>
  <si>
    <t>4,3</t>
  </si>
  <si>
    <t>366,72</t>
  </si>
  <si>
    <t>365,7</t>
  </si>
  <si>
    <t>5,04</t>
  </si>
  <si>
    <t>16,13</t>
  </si>
  <si>
    <t>58,06</t>
  </si>
  <si>
    <t>25,81</t>
  </si>
  <si>
    <t>362,41</t>
  </si>
  <si>
    <t>361,12</t>
  </si>
  <si>
    <t>8,66</t>
  </si>
  <si>
    <t>354,78</t>
  </si>
  <si>
    <t>353,29</t>
  </si>
  <si>
    <t>8,69</t>
  </si>
  <si>
    <t>20,94</t>
  </si>
  <si>
    <t>41,88</t>
  </si>
  <si>
    <t>37,17</t>
  </si>
  <si>
    <t>239,25</t>
  </si>
  <si>
    <t>238,34</t>
  </si>
  <si>
    <t>5,48</t>
  </si>
  <si>
    <t>14,29</t>
  </si>
  <si>
    <t>66,67</t>
  </si>
  <si>
    <t>19,05</t>
  </si>
  <si>
    <t>181,44</t>
  </si>
  <si>
    <t>181,64</t>
  </si>
  <si>
    <t>3,09</t>
  </si>
  <si>
    <t>9,52</t>
  </si>
  <si>
    <t>71,43</t>
  </si>
  <si>
    <t>164,73</t>
  </si>
  <si>
    <t>164,63</t>
  </si>
  <si>
    <t>152,62</t>
  </si>
  <si>
    <t>152,42</t>
  </si>
  <si>
    <t>4,35</t>
  </si>
  <si>
    <t>4,76</t>
  </si>
  <si>
    <t>76,19</t>
  </si>
  <si>
    <t>14,38</t>
  </si>
  <si>
    <t>14,77</t>
  </si>
  <si>
    <t>3,92</t>
  </si>
  <si>
    <t>11,76</t>
  </si>
  <si>
    <t>47,06</t>
  </si>
  <si>
    <t>390,58</t>
  </si>
  <si>
    <t>390,53</t>
  </si>
  <si>
    <t>3,84</t>
  </si>
  <si>
    <t>28,57</t>
  </si>
  <si>
    <t>387,85</t>
  </si>
  <si>
    <t>386,81</t>
  </si>
  <si>
    <t>5,97</t>
  </si>
  <si>
    <t>386,58</t>
  </si>
  <si>
    <t>385,3</t>
  </si>
  <si>
    <t>62,5</t>
  </si>
  <si>
    <t>378,94</t>
  </si>
  <si>
    <t>376,72</t>
  </si>
  <si>
    <t>7,67</t>
  </si>
  <si>
    <t>373,51</t>
  </si>
  <si>
    <t>371,36</t>
  </si>
  <si>
    <t>8,17</t>
  </si>
  <si>
    <t>256,48</t>
  </si>
  <si>
    <t>4,9</t>
  </si>
  <si>
    <t>11,43</t>
  </si>
  <si>
    <t>65,71</t>
  </si>
  <si>
    <t>22,86</t>
  </si>
  <si>
    <t>200,45</t>
  </si>
  <si>
    <t>200,33</t>
  </si>
  <si>
    <t>3,72</t>
  </si>
  <si>
    <t>73,68</t>
  </si>
  <si>
    <t>26,32</t>
  </si>
  <si>
    <t>184,14</t>
  </si>
  <si>
    <t>183,96</t>
  </si>
  <si>
    <t>3,75</t>
  </si>
  <si>
    <t>68,42</t>
  </si>
  <si>
    <t>170,92</t>
  </si>
  <si>
    <t>170,74</t>
  </si>
  <si>
    <t>4,68</t>
  </si>
  <si>
    <t>-10,34</t>
  </si>
  <si>
    <t>-9,74</t>
  </si>
  <si>
    <t>70,59</t>
  </si>
  <si>
    <t>381,46</t>
  </si>
  <si>
    <t>381,56</t>
  </si>
  <si>
    <t>5,4</t>
  </si>
  <si>
    <t>374,54</t>
  </si>
  <si>
    <t>374,45</t>
  </si>
  <si>
    <t>5,53</t>
  </si>
  <si>
    <t>13,33</t>
  </si>
  <si>
    <t>24,44</t>
  </si>
  <si>
    <t>62,22</t>
  </si>
  <si>
    <t>367,97</t>
  </si>
  <si>
    <t>367,57</t>
  </si>
  <si>
    <t>5,03</t>
  </si>
  <si>
    <t>25,64</t>
  </si>
  <si>
    <t>31,2</t>
  </si>
  <si>
    <t>43,16</t>
  </si>
  <si>
    <t>364,12</t>
  </si>
  <si>
    <t>363,83</t>
  </si>
  <si>
    <t>3,86</t>
  </si>
  <si>
    <t>46,15</t>
  </si>
  <si>
    <t>352,5</t>
  </si>
  <si>
    <t>355,26</t>
  </si>
  <si>
    <t>354,62</t>
  </si>
  <si>
    <t>4,53</t>
  </si>
  <si>
    <t>17,39</t>
  </si>
  <si>
    <t>43,48</t>
  </si>
  <si>
    <t>39,13</t>
  </si>
  <si>
    <t>242,73</t>
  </si>
  <si>
    <t>241,54</t>
  </si>
  <si>
    <t>6,23</t>
  </si>
  <si>
    <t>44,22</t>
  </si>
  <si>
    <t>55,78</t>
  </si>
  <si>
    <t>182,68</t>
  </si>
  <si>
    <t>182,8</t>
  </si>
  <si>
    <t>3,21</t>
  </si>
  <si>
    <t>29,17</t>
  </si>
  <si>
    <t>167,26</t>
  </si>
  <si>
    <t>167,14</t>
  </si>
  <si>
    <t>4,04</t>
  </si>
  <si>
    <t>61,54</t>
  </si>
  <si>
    <t>34,62</t>
  </si>
  <si>
    <t>153,63</t>
  </si>
  <si>
    <t>153,27</t>
  </si>
  <si>
    <t>3,65</t>
  </si>
  <si>
    <t>16,2</t>
  </si>
  <si>
    <t>16,16</t>
  </si>
  <si>
    <t>14,03</t>
  </si>
  <si>
    <t>52,04</t>
  </si>
  <si>
    <t>33,94</t>
  </si>
  <si>
    <t>396,06</t>
  </si>
  <si>
    <t>395,97</t>
  </si>
  <si>
    <t>4,37</t>
  </si>
  <si>
    <t>11,57</t>
  </si>
  <si>
    <t>18,98</t>
  </si>
  <si>
    <t>69,44</t>
  </si>
  <si>
    <t>391,78</t>
  </si>
  <si>
    <t>391,27</t>
  </si>
  <si>
    <t>6,2</t>
  </si>
  <si>
    <t>20,59</t>
  </si>
  <si>
    <t>20,1</t>
  </si>
  <si>
    <t>59,31</t>
  </si>
  <si>
    <t>387,72</t>
  </si>
  <si>
    <t>386,75</t>
  </si>
  <si>
    <t>6,86</t>
  </si>
  <si>
    <t>21,74</t>
  </si>
  <si>
    <t>30,43</t>
  </si>
  <si>
    <t>47,83</t>
  </si>
  <si>
    <t>382,25</t>
  </si>
  <si>
    <t>381,22</t>
  </si>
  <si>
    <t>6,62</t>
  </si>
  <si>
    <t>23,81</t>
  </si>
  <si>
    <t>57,14</t>
  </si>
  <si>
    <t>373,35</t>
  </si>
  <si>
    <t>372,76</t>
  </si>
  <si>
    <t>29,27</t>
  </si>
  <si>
    <t>41,46</t>
  </si>
  <si>
    <t>260,39</t>
  </si>
  <si>
    <t>259,31</t>
  </si>
  <si>
    <t>6,48</t>
  </si>
  <si>
    <t>9,3</t>
  </si>
  <si>
    <t>48,84</t>
  </si>
  <si>
    <t>41,86</t>
  </si>
  <si>
    <t>201,4</t>
  </si>
  <si>
    <t>201,22</t>
  </si>
  <si>
    <t>3,45</t>
  </si>
  <si>
    <t>185,56</t>
  </si>
  <si>
    <t>185,24</t>
  </si>
  <si>
    <t>2,81</t>
  </si>
  <si>
    <t>171,79</t>
  </si>
  <si>
    <t>3,71</t>
  </si>
  <si>
    <t>-1,34</t>
  </si>
  <si>
    <t>0,02</t>
  </si>
  <si>
    <t>7,27</t>
  </si>
  <si>
    <t>15,09</t>
  </si>
  <si>
    <t>13,21</t>
  </si>
  <si>
    <t>71,7</t>
  </si>
  <si>
    <t>383,5</t>
  </si>
  <si>
    <t>387,09</t>
  </si>
  <si>
    <t>388,03</t>
  </si>
  <si>
    <t>7,38</t>
  </si>
  <si>
    <t>18,82</t>
  </si>
  <si>
    <t>73,8</t>
  </si>
  <si>
    <t>382,06</t>
  </si>
  <si>
    <t>382,72</t>
  </si>
  <si>
    <t>6,3</t>
  </si>
  <si>
    <t>80,77</t>
  </si>
  <si>
    <t>377,77</t>
  </si>
  <si>
    <t>378,77</t>
  </si>
  <si>
    <t>8,67</t>
  </si>
  <si>
    <t>3,7</t>
  </si>
  <si>
    <t>14,81</t>
  </si>
  <si>
    <t>81,48</t>
  </si>
  <si>
    <t>373,64</t>
  </si>
  <si>
    <t>374,89</t>
  </si>
  <si>
    <t>10,03</t>
  </si>
  <si>
    <t>25,45</t>
  </si>
  <si>
    <t>67,27</t>
  </si>
  <si>
    <t>363,75</t>
  </si>
  <si>
    <t>364,37</t>
  </si>
  <si>
    <t>7,92</t>
  </si>
  <si>
    <t>18,52</t>
  </si>
  <si>
    <t>70,37</t>
  </si>
  <si>
    <t>244,78</t>
  </si>
  <si>
    <t>243,94</t>
  </si>
  <si>
    <t>4,43</t>
  </si>
  <si>
    <t>0,38</t>
  </si>
  <si>
    <t>38,31</t>
  </si>
  <si>
    <t>61,3</t>
  </si>
  <si>
    <t>184,41</t>
  </si>
  <si>
    <t>184,37</t>
  </si>
  <si>
    <t>3,57</t>
  </si>
  <si>
    <t>39,29</t>
  </si>
  <si>
    <t>166,73</t>
  </si>
  <si>
    <t>167,21</t>
  </si>
  <si>
    <t>3,63</t>
  </si>
  <si>
    <t>53,57</t>
  </si>
  <si>
    <t>32,14</t>
  </si>
  <si>
    <t>153,91</t>
  </si>
  <si>
    <t>153,86</t>
  </si>
  <si>
    <t>3,41</t>
  </si>
  <si>
    <t>46,43</t>
  </si>
  <si>
    <t>15,89</t>
  </si>
  <si>
    <t>15,94</t>
  </si>
  <si>
    <t>52,17</t>
  </si>
  <si>
    <t>413,5</t>
  </si>
  <si>
    <t>399,79</t>
  </si>
  <si>
    <t>399,75</t>
  </si>
  <si>
    <t>4,83</t>
  </si>
  <si>
    <t>13,27</t>
  </si>
  <si>
    <t>22,12</t>
  </si>
  <si>
    <t>64,6</t>
  </si>
  <si>
    <t>397,32</t>
  </si>
  <si>
    <t>397,16</t>
  </si>
  <si>
    <t>6,44</t>
  </si>
  <si>
    <t>9,01</t>
  </si>
  <si>
    <t>22,97</t>
  </si>
  <si>
    <t>68,02</t>
  </si>
  <si>
    <t>395,41</t>
  </si>
  <si>
    <t>395,37</t>
  </si>
  <si>
    <t>7,49</t>
  </si>
  <si>
    <t>8,3</t>
  </si>
  <si>
    <t>12,86</t>
  </si>
  <si>
    <t>78,84</t>
  </si>
  <si>
    <t>389,27</t>
  </si>
  <si>
    <t>388,93</t>
  </si>
  <si>
    <t>379,99</t>
  </si>
  <si>
    <t>380,35</t>
  </si>
  <si>
    <t>6,67</t>
  </si>
  <si>
    <t>13,64</t>
  </si>
  <si>
    <t>27,27</t>
  </si>
  <si>
    <t>59,09</t>
  </si>
  <si>
    <t>262,57</t>
  </si>
  <si>
    <t>262,28</t>
  </si>
  <si>
    <t>4,99</t>
  </si>
  <si>
    <t>8,7</t>
  </si>
  <si>
    <t>60,87</t>
  </si>
  <si>
    <t>202,12</t>
  </si>
  <si>
    <t>202,66</t>
  </si>
  <si>
    <t>3,82</t>
  </si>
  <si>
    <t>40,91</t>
  </si>
  <si>
    <t>31,82</t>
  </si>
  <si>
    <t>185,59</t>
  </si>
  <si>
    <t>185,95</t>
  </si>
  <si>
    <t>4,06</t>
  </si>
  <si>
    <t>26,29</t>
  </si>
  <si>
    <t>34,91</t>
  </si>
  <si>
    <t>38,79</t>
  </si>
  <si>
    <t>172,64</t>
  </si>
  <si>
    <t>173,15</t>
  </si>
  <si>
    <t>3,8</t>
  </si>
  <si>
    <t>6,5</t>
  </si>
  <si>
    <t>4,65</t>
  </si>
  <si>
    <t>4,57</t>
  </si>
  <si>
    <t>2,88</t>
  </si>
  <si>
    <t>73,21</t>
  </si>
  <si>
    <t>392,23</t>
  </si>
  <si>
    <t>392,52</t>
  </si>
  <si>
    <t>10,87</t>
  </si>
  <si>
    <t>16,3</t>
  </si>
  <si>
    <t>72,83</t>
  </si>
  <si>
    <t>386,51</t>
  </si>
  <si>
    <t>386,69</t>
  </si>
  <si>
    <t>3,64</t>
  </si>
  <si>
    <t>59,04</t>
  </si>
  <si>
    <t>383,79</t>
  </si>
  <si>
    <t>383,89</t>
  </si>
  <si>
    <t>5,47</t>
  </si>
  <si>
    <t>37,04</t>
  </si>
  <si>
    <t>59,26</t>
  </si>
  <si>
    <t>380,78</t>
  </si>
  <si>
    <t>380,64</t>
  </si>
  <si>
    <t>11,07</t>
  </si>
  <si>
    <t>31,37</t>
  </si>
  <si>
    <t>57,56</t>
  </si>
  <si>
    <t>369,71</t>
  </si>
  <si>
    <t>369,26</t>
  </si>
  <si>
    <t>248,32</t>
  </si>
  <si>
    <t>247,5</t>
  </si>
  <si>
    <t>5,39</t>
  </si>
  <si>
    <t>184,75</t>
  </si>
  <si>
    <t>185,09</t>
  </si>
  <si>
    <t>2,84</t>
  </si>
  <si>
    <t>51,85</t>
  </si>
  <si>
    <t>167,25</t>
  </si>
  <si>
    <t>167,31</t>
  </si>
  <si>
    <t>2,69</t>
  </si>
  <si>
    <t>19,23</t>
  </si>
  <si>
    <t>51,92</t>
  </si>
  <si>
    <t>28,85</t>
  </si>
  <si>
    <t>154,74</t>
  </si>
  <si>
    <t>3,28</t>
  </si>
  <si>
    <t>10,71</t>
  </si>
  <si>
    <t>17,82</t>
  </si>
  <si>
    <t>17,68</t>
  </si>
  <si>
    <t>3,15</t>
  </si>
  <si>
    <t>54,17</t>
  </si>
  <si>
    <t>407,79</t>
  </si>
  <si>
    <t>407,36</t>
  </si>
  <si>
    <t>5,26</t>
  </si>
  <si>
    <t>8,33</t>
  </si>
  <si>
    <t>79,17</t>
  </si>
  <si>
    <t>401,72</t>
  </si>
  <si>
    <t>401,65</t>
  </si>
  <si>
    <t>4,31</t>
  </si>
  <si>
    <t>19,09</t>
  </si>
  <si>
    <t>33,2</t>
  </si>
  <si>
    <t>47,72</t>
  </si>
  <si>
    <t>399,47</t>
  </si>
  <si>
    <t>399,17</t>
  </si>
  <si>
    <t>4,78</t>
  </si>
  <si>
    <t>396,46</t>
  </si>
  <si>
    <t>396,18</t>
  </si>
  <si>
    <t>6,52</t>
  </si>
  <si>
    <t>16,27</t>
  </si>
  <si>
    <t>24,21</t>
  </si>
  <si>
    <t>59,52</t>
  </si>
  <si>
    <t>386,45</t>
  </si>
  <si>
    <t>8,1</t>
  </si>
  <si>
    <t>23,08</t>
  </si>
  <si>
    <t>57,69</t>
  </si>
  <si>
    <t>267,01</t>
  </si>
  <si>
    <t>267,2</t>
  </si>
  <si>
    <t>6,54</t>
  </si>
  <si>
    <t>61,9</t>
  </si>
  <si>
    <t>204,88</t>
  </si>
  <si>
    <t>204,93</t>
  </si>
  <si>
    <t>4,46</t>
  </si>
  <si>
    <t>185,98</t>
  </si>
  <si>
    <t>186,08</t>
  </si>
  <si>
    <t>4,88</t>
  </si>
  <si>
    <t>173,76</t>
  </si>
  <si>
    <t>174,28</t>
  </si>
  <si>
    <t>2,44</t>
  </si>
  <si>
    <t>2,05</t>
  </si>
  <si>
    <t>2,24</t>
  </si>
  <si>
    <t>39,36</t>
  </si>
  <si>
    <t>10,64</t>
  </si>
  <si>
    <t>390,04</t>
  </si>
  <si>
    <t>389,93</t>
  </si>
  <si>
    <t>1,63</t>
  </si>
  <si>
    <t>386,95</t>
  </si>
  <si>
    <t>35,09</t>
  </si>
  <si>
    <t>54,39</t>
  </si>
  <si>
    <t>384,47</t>
  </si>
  <si>
    <t>384,13</t>
  </si>
  <si>
    <t>3,9</t>
  </si>
  <si>
    <t>6,87</t>
  </si>
  <si>
    <t>34,36</t>
  </si>
  <si>
    <t>58,76</t>
  </si>
  <si>
    <t>383,4</t>
  </si>
  <si>
    <t>383,35</t>
  </si>
  <si>
    <t>5,45</t>
  </si>
  <si>
    <t>372,68</t>
  </si>
  <si>
    <t>372,77</t>
  </si>
  <si>
    <t>4,52</t>
  </si>
  <si>
    <t>31,75</t>
  </si>
  <si>
    <t>59,92</t>
  </si>
  <si>
    <t>255,08</t>
  </si>
  <si>
    <t>253,3</t>
  </si>
  <si>
    <t>8,65</t>
  </si>
  <si>
    <t>25,2</t>
  </si>
  <si>
    <t>74,8</t>
  </si>
  <si>
    <t>185,74</t>
  </si>
  <si>
    <t>185,77</t>
  </si>
  <si>
    <t>3,02</t>
  </si>
  <si>
    <t>13,56</t>
  </si>
  <si>
    <t>57,63</t>
  </si>
  <si>
    <t>28,81</t>
  </si>
  <si>
    <t>168,39</t>
  </si>
  <si>
    <t>168,46</t>
  </si>
  <si>
    <t>10,34</t>
  </si>
  <si>
    <t>51,72</t>
  </si>
  <si>
    <t>37,93</t>
  </si>
  <si>
    <t>155,45</t>
  </si>
  <si>
    <t>155,59</t>
  </si>
  <si>
    <t>3,44</t>
  </si>
  <si>
    <t>68,73</t>
  </si>
  <si>
    <t>27,84</t>
  </si>
  <si>
    <t>15,9</t>
  </si>
  <si>
    <t>2,16</t>
  </si>
  <si>
    <t>30,36</t>
  </si>
  <si>
    <t>404,39</t>
  </si>
  <si>
    <t>404,27</t>
  </si>
  <si>
    <t>18,87</t>
  </si>
  <si>
    <t>26,42</t>
  </si>
  <si>
    <t>54,72</t>
  </si>
  <si>
    <t>402,39</t>
  </si>
  <si>
    <t>402,05</t>
  </si>
  <si>
    <t>4,03</t>
  </si>
  <si>
    <t>400,13</t>
  </si>
  <si>
    <t>399,59</t>
  </si>
  <si>
    <t>4,09</t>
  </si>
  <si>
    <t>58,82</t>
  </si>
  <si>
    <t>398,33</t>
  </si>
  <si>
    <t>397,99</t>
  </si>
  <si>
    <t>5,59</t>
  </si>
  <si>
    <t>388,01</t>
  </si>
  <si>
    <t>387,84</t>
  </si>
  <si>
    <t>4,95</t>
  </si>
  <si>
    <t>12,61</t>
  </si>
  <si>
    <t>30,67</t>
  </si>
  <si>
    <t>56,72</t>
  </si>
  <si>
    <t>274,91</t>
  </si>
  <si>
    <t>273,06</t>
  </si>
  <si>
    <t>9,48</t>
  </si>
  <si>
    <t>6,38</t>
  </si>
  <si>
    <t>38,3</t>
  </si>
  <si>
    <t>55,32</t>
  </si>
  <si>
    <t>205,33</t>
  </si>
  <si>
    <t>205,62</t>
  </si>
  <si>
    <t>3,48</t>
  </si>
  <si>
    <t>14,57</t>
  </si>
  <si>
    <t>44,53</t>
  </si>
  <si>
    <t>40,89</t>
  </si>
  <si>
    <t>187,46</t>
  </si>
  <si>
    <t>187,97</t>
  </si>
  <si>
    <t>2,77</t>
  </si>
  <si>
    <t>56,28</t>
  </si>
  <si>
    <t>35,06</t>
  </si>
  <si>
    <t>174,54</t>
  </si>
  <si>
    <t>174,84</t>
  </si>
  <si>
    <t>13,04</t>
  </si>
  <si>
    <t>1,11</t>
  </si>
  <si>
    <t>0,65</t>
  </si>
  <si>
    <t>2,31</t>
  </si>
  <si>
    <t>53,18</t>
  </si>
  <si>
    <t>35,58</t>
  </si>
  <si>
    <t>11,24</t>
  </si>
  <si>
    <t>392,5</t>
  </si>
  <si>
    <t>389,38</t>
  </si>
  <si>
    <t>389,12</t>
  </si>
  <si>
    <t>1,91</t>
  </si>
  <si>
    <t>23,37</t>
  </si>
  <si>
    <t>42,15</t>
  </si>
  <si>
    <t>34,48</t>
  </si>
  <si>
    <t>388,5</t>
  </si>
  <si>
    <t>387,89</t>
  </si>
  <si>
    <t>387,66</t>
  </si>
  <si>
    <t>1,86</t>
  </si>
  <si>
    <t>10,65</t>
  </si>
  <si>
    <t>44,67</t>
  </si>
  <si>
    <t>387,13</t>
  </si>
  <si>
    <t>387,05</t>
  </si>
  <si>
    <t>2,26</t>
  </si>
  <si>
    <t>3,56</t>
  </si>
  <si>
    <t>35,59</t>
  </si>
  <si>
    <t>60,85</t>
  </si>
  <si>
    <t>386,82</t>
  </si>
  <si>
    <t>386,65</t>
  </si>
  <si>
    <t>2,52</t>
  </si>
  <si>
    <t>7,25</t>
  </si>
  <si>
    <t>32,61</t>
  </si>
  <si>
    <t>60,14</t>
  </si>
  <si>
    <t>375,84</t>
  </si>
  <si>
    <t>376,44</t>
  </si>
  <si>
    <t>9,88</t>
  </si>
  <si>
    <t>25,69</t>
  </si>
  <si>
    <t>64,43</t>
  </si>
  <si>
    <t>269,73</t>
  </si>
  <si>
    <t>269,5</t>
  </si>
  <si>
    <t>15,44</t>
  </si>
  <si>
    <t>18,12</t>
  </si>
  <si>
    <t>71,01</t>
  </si>
  <si>
    <t>188,05</t>
  </si>
  <si>
    <t>188,21</t>
  </si>
  <si>
    <t>3,35</t>
  </si>
  <si>
    <t>8,68</t>
  </si>
  <si>
    <t>45,87</t>
  </si>
  <si>
    <t>171,05</t>
  </si>
  <si>
    <t>170,95</t>
  </si>
  <si>
    <t>4,01</t>
  </si>
  <si>
    <t>46,67</t>
  </si>
  <si>
    <t>43,33</t>
  </si>
  <si>
    <t>157,34</t>
  </si>
  <si>
    <t>157,66</t>
  </si>
  <si>
    <t>7,55</t>
  </si>
  <si>
    <t>60,38</t>
  </si>
  <si>
    <t>32,08</t>
  </si>
  <si>
    <t>14,33</t>
  </si>
  <si>
    <t>14,24</t>
  </si>
  <si>
    <t>2,64</t>
  </si>
  <si>
    <t>45,1</t>
  </si>
  <si>
    <t>49,02</t>
  </si>
  <si>
    <t>5,88</t>
  </si>
  <si>
    <t>403,46</t>
  </si>
  <si>
    <t>403,68</t>
  </si>
  <si>
    <t>24,11</t>
  </si>
  <si>
    <t>40,18</t>
  </si>
  <si>
    <t>401,82</t>
  </si>
  <si>
    <t>401,87</t>
  </si>
  <si>
    <t>16,6</t>
  </si>
  <si>
    <t>39,83</t>
  </si>
  <si>
    <t>43,57</t>
  </si>
  <si>
    <t>401,36</t>
  </si>
  <si>
    <t>401,13</t>
  </si>
  <si>
    <t>2,87</t>
  </si>
  <si>
    <t>19,07</t>
  </si>
  <si>
    <t>42,37</t>
  </si>
  <si>
    <t>38,56</t>
  </si>
  <si>
    <t>400,57</t>
  </si>
  <si>
    <t>400,37</t>
  </si>
  <si>
    <t>12,81</t>
  </si>
  <si>
    <t>37,19</t>
  </si>
  <si>
    <t>391,65</t>
  </si>
  <si>
    <t>391,72</t>
  </si>
  <si>
    <t>6,49</t>
  </si>
  <si>
    <t>291,36</t>
  </si>
  <si>
    <t>291,13</t>
  </si>
  <si>
    <t>15,93</t>
  </si>
  <si>
    <t>208,9</t>
  </si>
  <si>
    <t>208,09</t>
  </si>
  <si>
    <t>6,03</t>
  </si>
  <si>
    <t>8,13</t>
  </si>
  <si>
    <t>50,81</t>
  </si>
  <si>
    <t>41,06</t>
  </si>
  <si>
    <t>190,25</t>
  </si>
  <si>
    <t>190,47</t>
  </si>
  <si>
    <t>5,42</t>
  </si>
  <si>
    <t>44,44</t>
  </si>
  <si>
    <t>40,74</t>
  </si>
  <si>
    <t>177,46</t>
  </si>
  <si>
    <t>178,06</t>
  </si>
  <si>
    <t>7,41</t>
  </si>
  <si>
    <t>1,54</t>
  </si>
  <si>
    <t>1,33</t>
  </si>
  <si>
    <t>1,61</t>
  </si>
  <si>
    <t>389,17</t>
  </si>
  <si>
    <t>389,25</t>
  </si>
  <si>
    <t>0,93</t>
  </si>
  <si>
    <t>24,88</t>
  </si>
  <si>
    <t>54,73</t>
  </si>
  <si>
    <t>20,4</t>
  </si>
  <si>
    <t>388,31</t>
  </si>
  <si>
    <t>388,24</t>
  </si>
  <si>
    <t>1,05</t>
  </si>
  <si>
    <t>18,6</t>
  </si>
  <si>
    <t>60,47</t>
  </si>
  <si>
    <t>20,93</t>
  </si>
  <si>
    <t>388,18</t>
  </si>
  <si>
    <t>388,07</t>
  </si>
  <si>
    <t>1,06</t>
  </si>
  <si>
    <t>61,61</t>
  </si>
  <si>
    <t>28,91</t>
  </si>
  <si>
    <t>387,64</t>
  </si>
  <si>
    <t>387,42</t>
  </si>
  <si>
    <t>1,73</t>
  </si>
  <si>
    <t>379,62</t>
  </si>
  <si>
    <t>379,24</t>
  </si>
  <si>
    <t>6,26</t>
  </si>
  <si>
    <t>281,59</t>
  </si>
  <si>
    <t>282,02</t>
  </si>
  <si>
    <t>11,45</t>
  </si>
  <si>
    <t>190,74</t>
  </si>
  <si>
    <t>190,56</t>
  </si>
  <si>
    <t>4,5</t>
  </si>
  <si>
    <t>173,54</t>
  </si>
  <si>
    <t>173,66</t>
  </si>
  <si>
    <t>4,11</t>
  </si>
  <si>
    <t>159,07</t>
  </si>
  <si>
    <t>159,16</t>
  </si>
  <si>
    <t>3,42</t>
  </si>
  <si>
    <t>14,61</t>
  </si>
  <si>
    <t>14,67</t>
  </si>
  <si>
    <t>2,38</t>
  </si>
  <si>
    <t>402,74</t>
  </si>
  <si>
    <t>402,83</t>
  </si>
  <si>
    <t>2,19</t>
  </si>
  <si>
    <t>37,63</t>
  </si>
  <si>
    <t>43,01</t>
  </si>
  <si>
    <t>19,35</t>
  </si>
  <si>
    <t>402,16</t>
  </si>
  <si>
    <t>402,17</t>
  </si>
  <si>
    <t>2,07</t>
  </si>
  <si>
    <t>401,07</t>
  </si>
  <si>
    <t>400,99</t>
  </si>
  <si>
    <t>2,6</t>
  </si>
  <si>
    <t>15,71</t>
  </si>
  <si>
    <t>47,64</t>
  </si>
  <si>
    <t>36,65</t>
  </si>
  <si>
    <t>400,5</t>
  </si>
  <si>
    <t>400,47</t>
  </si>
  <si>
    <t>394,52</t>
  </si>
  <si>
    <t>393,89</t>
  </si>
  <si>
    <t>302,09</t>
  </si>
  <si>
    <t>303,6</t>
  </si>
  <si>
    <t>11,4</t>
  </si>
  <si>
    <t>5,85</t>
  </si>
  <si>
    <t>23,39</t>
  </si>
  <si>
    <t>70,76</t>
  </si>
  <si>
    <t>211,77</t>
  </si>
  <si>
    <t>210,56</t>
  </si>
  <si>
    <t>7,62</t>
  </si>
  <si>
    <t>192,54</t>
  </si>
  <si>
    <t>193,09</t>
  </si>
  <si>
    <t>6,19</t>
  </si>
  <si>
    <t>179,65</t>
  </si>
  <si>
    <t>179,82</t>
  </si>
  <si>
    <t>5,87</t>
  </si>
  <si>
    <t>47,62</t>
  </si>
  <si>
    <t>38,1</t>
  </si>
  <si>
    <t>-2,14</t>
  </si>
  <si>
    <t>-2,27</t>
  </si>
  <si>
    <t>386,34</t>
  </si>
  <si>
    <t>386,22</t>
  </si>
  <si>
    <t>1,59</t>
  </si>
  <si>
    <t>61,7</t>
  </si>
  <si>
    <t>27,66</t>
  </si>
  <si>
    <t>387,68</t>
  </si>
  <si>
    <t>387,48</t>
  </si>
  <si>
    <t>1,64</t>
  </si>
  <si>
    <t>39,58</t>
  </si>
  <si>
    <t>387,55</t>
  </si>
  <si>
    <t>387,35</t>
  </si>
  <si>
    <t>1,51</t>
  </si>
  <si>
    <t>27,08</t>
  </si>
  <si>
    <t>56,25</t>
  </si>
  <si>
    <t>386,99</t>
  </si>
  <si>
    <t>386,76</t>
  </si>
  <si>
    <t>1,62</t>
  </si>
  <si>
    <t>28,14</t>
  </si>
  <si>
    <t>41,56</t>
  </si>
  <si>
    <t>30,3</t>
  </si>
  <si>
    <t>382,8</t>
  </si>
  <si>
    <t>382,62</t>
  </si>
  <si>
    <t>294,23</t>
  </si>
  <si>
    <t>292,9</t>
  </si>
  <si>
    <t>13,39</t>
  </si>
  <si>
    <t>192,82</t>
  </si>
  <si>
    <t>19,61</t>
  </si>
  <si>
    <t>37,25</t>
  </si>
  <si>
    <t>43,14</t>
  </si>
  <si>
    <t>175,43</t>
  </si>
  <si>
    <t>175,48</t>
  </si>
  <si>
    <t>4,69</t>
  </si>
  <si>
    <t>161,18</t>
  </si>
  <si>
    <t>161,35</t>
  </si>
  <si>
    <t>4,14</t>
  </si>
  <si>
    <t>11,54</t>
  </si>
  <si>
    <t>38,46</t>
  </si>
  <si>
    <t>11,83</t>
  </si>
  <si>
    <t>11,8</t>
  </si>
  <si>
    <t>3,39</t>
  </si>
  <si>
    <t>48,05</t>
  </si>
  <si>
    <t>4,33</t>
  </si>
  <si>
    <t>398,42</t>
  </si>
  <si>
    <t>398,24</t>
  </si>
  <si>
    <t>4,38</t>
  </si>
  <si>
    <t>65,17</t>
  </si>
  <si>
    <t>34,83</t>
  </si>
  <si>
    <t>400,44</t>
  </si>
  <si>
    <t>399,97</t>
  </si>
  <si>
    <t>3,79</t>
  </si>
  <si>
    <t>41,67</t>
  </si>
  <si>
    <t>400,52</t>
  </si>
  <si>
    <t>400,15</t>
  </si>
  <si>
    <t>2,98</t>
  </si>
  <si>
    <t>31,91</t>
  </si>
  <si>
    <t>29,79</t>
  </si>
  <si>
    <t>400,28</t>
  </si>
  <si>
    <t>399,91</t>
  </si>
  <si>
    <t>3,01</t>
  </si>
  <si>
    <t>34,04</t>
  </si>
  <si>
    <t>396,22</t>
  </si>
  <si>
    <t>395,9</t>
  </si>
  <si>
    <t>21,65</t>
  </si>
  <si>
    <t>38,96</t>
  </si>
  <si>
    <t>312,43</t>
  </si>
  <si>
    <t>312,8</t>
  </si>
  <si>
    <t>11,41</t>
  </si>
  <si>
    <t>211,91</t>
  </si>
  <si>
    <t>211,71</t>
  </si>
  <si>
    <t>5,35</t>
  </si>
  <si>
    <t>52,38</t>
  </si>
  <si>
    <t>195,3</t>
  </si>
  <si>
    <t>194,94</t>
  </si>
  <si>
    <t>6,31</t>
  </si>
  <si>
    <t>180,55</t>
  </si>
  <si>
    <t>180,53</t>
  </si>
  <si>
    <t>5,61</t>
  </si>
  <si>
    <t>56,52</t>
  </si>
  <si>
    <t>34,78</t>
  </si>
  <si>
    <t>-1,94</t>
  </si>
  <si>
    <t>-2,05</t>
  </si>
  <si>
    <t>1,26</t>
  </si>
  <si>
    <t>23,4</t>
  </si>
  <si>
    <t>46,81</t>
  </si>
  <si>
    <t>387,14</t>
  </si>
  <si>
    <t>386,96</t>
  </si>
  <si>
    <t>1,07</t>
  </si>
  <si>
    <t>387,51</t>
  </si>
  <si>
    <t>0,98</t>
  </si>
  <si>
    <t>31,87</t>
  </si>
  <si>
    <t>39,84</t>
  </si>
  <si>
    <t>28,29</t>
  </si>
  <si>
    <t>387,23</t>
  </si>
  <si>
    <t>1,29</t>
  </si>
  <si>
    <t>30,77</t>
  </si>
  <si>
    <t>26,92</t>
  </si>
  <si>
    <t>386,8</t>
  </si>
  <si>
    <t>382,65</t>
  </si>
  <si>
    <t>382,3</t>
  </si>
  <si>
    <t>25,42</t>
  </si>
  <si>
    <t>47,88</t>
  </si>
  <si>
    <t>26,69</t>
  </si>
  <si>
    <t>303,78</t>
  </si>
  <si>
    <t>302,56</t>
  </si>
  <si>
    <t>8,99</t>
  </si>
  <si>
    <t>7,14</t>
  </si>
  <si>
    <t>196,32</t>
  </si>
  <si>
    <t>196,97</t>
  </si>
  <si>
    <t>73,58</t>
  </si>
  <si>
    <t>177,68</t>
  </si>
  <si>
    <t>178,3</t>
  </si>
  <si>
    <t>3,36</t>
  </si>
  <si>
    <t>163,04</t>
  </si>
  <si>
    <t>163,66</t>
  </si>
  <si>
    <t>7,84</t>
  </si>
  <si>
    <t>10,44</t>
  </si>
  <si>
    <t>10,37</t>
  </si>
  <si>
    <t>3,55</t>
  </si>
  <si>
    <t>399,49</t>
  </si>
  <si>
    <t>399,05</t>
  </si>
  <si>
    <t>3,29</t>
  </si>
  <si>
    <t>400,19</t>
  </si>
  <si>
    <t>399,64</t>
  </si>
  <si>
    <t>400,29</t>
  </si>
  <si>
    <t>399,86</t>
  </si>
  <si>
    <t>3,6</t>
  </si>
  <si>
    <t>20,83</t>
  </si>
  <si>
    <t>399,1</t>
  </si>
  <si>
    <t>395,67</t>
  </si>
  <si>
    <t>394,81</t>
  </si>
  <si>
    <t>31,54</t>
  </si>
  <si>
    <t>35,27</t>
  </si>
  <si>
    <t>321,21</t>
  </si>
  <si>
    <t>320,99</t>
  </si>
  <si>
    <t>8,48</t>
  </si>
  <si>
    <t>7,66</t>
  </si>
  <si>
    <t>31,03</t>
  </si>
  <si>
    <t>216,34</t>
  </si>
  <si>
    <t>216,97</t>
  </si>
  <si>
    <t>4,15</t>
  </si>
  <si>
    <t>41,49</t>
  </si>
  <si>
    <t>54,36</t>
  </si>
  <si>
    <t>197,91</t>
  </si>
  <si>
    <t>198,39</t>
  </si>
  <si>
    <t>6,01</t>
  </si>
  <si>
    <t>7,69</t>
  </si>
  <si>
    <t>53,85</t>
  </si>
  <si>
    <t>182,16</t>
  </si>
  <si>
    <t>182,57</t>
  </si>
  <si>
    <t>5,49</t>
  </si>
  <si>
    <t>3,5</t>
  </si>
  <si>
    <t>1,99</t>
  </si>
  <si>
    <t>69,57</t>
  </si>
  <si>
    <t>388,34</t>
  </si>
  <si>
    <t>1,57</t>
  </si>
  <si>
    <t>27,65</t>
  </si>
  <si>
    <t>40,09</t>
  </si>
  <si>
    <t>387,93</t>
  </si>
  <si>
    <t>387,98</t>
  </si>
  <si>
    <t>0,75</t>
  </si>
  <si>
    <t>4,44</t>
  </si>
  <si>
    <t>64,44</t>
  </si>
  <si>
    <t>31,11</t>
  </si>
  <si>
    <t>387,39</t>
  </si>
  <si>
    <t>387,32</t>
  </si>
  <si>
    <t>1,2</t>
  </si>
  <si>
    <t>387,17</t>
  </si>
  <si>
    <t>1,35</t>
  </si>
  <si>
    <t>52,08</t>
  </si>
  <si>
    <t>383,64</t>
  </si>
  <si>
    <t>3,61</t>
  </si>
  <si>
    <t>43,4</t>
  </si>
  <si>
    <t>49,06</t>
  </si>
  <si>
    <t>308,04</t>
  </si>
  <si>
    <t>308,51</t>
  </si>
  <si>
    <t>5,22</t>
  </si>
  <si>
    <t>32,69</t>
  </si>
  <si>
    <t>59,62</t>
  </si>
  <si>
    <t>199,72</t>
  </si>
  <si>
    <t>200,32</t>
  </si>
  <si>
    <t>4,81</t>
  </si>
  <si>
    <t>3,77</t>
  </si>
  <si>
    <t>28,3</t>
  </si>
  <si>
    <t>67,92</t>
  </si>
  <si>
    <t>181,36</t>
  </si>
  <si>
    <t>182,14</t>
  </si>
  <si>
    <t>5,5</t>
  </si>
  <si>
    <t>164,97</t>
  </si>
  <si>
    <t>165,78</t>
  </si>
  <si>
    <t>3,49</t>
  </si>
  <si>
    <t>10,98</t>
  </si>
  <si>
    <t>10,83</t>
  </si>
  <si>
    <t>2,29</t>
  </si>
  <si>
    <t>44,92</t>
  </si>
  <si>
    <t>29,66</t>
  </si>
  <si>
    <t>400,49</t>
  </si>
  <si>
    <t>400,36</t>
  </si>
  <si>
    <t>2,03</t>
  </si>
  <si>
    <t>22,08</t>
  </si>
  <si>
    <t>400,33</t>
  </si>
  <si>
    <t>400,11</t>
  </si>
  <si>
    <t>22,99</t>
  </si>
  <si>
    <t>57,47</t>
  </si>
  <si>
    <t>19,54</t>
  </si>
  <si>
    <t>400,4</t>
  </si>
  <si>
    <t>400,03</t>
  </si>
  <si>
    <t>2,92</t>
  </si>
  <si>
    <t>19,92</t>
  </si>
  <si>
    <t>59,76</t>
  </si>
  <si>
    <t>20,32</t>
  </si>
  <si>
    <t>399,88</t>
  </si>
  <si>
    <t>399,68</t>
  </si>
  <si>
    <t>3,4</t>
  </si>
  <si>
    <t>395,89</t>
  </si>
  <si>
    <t>395,31</t>
  </si>
  <si>
    <t>48,02</t>
  </si>
  <si>
    <t>28,17</t>
  </si>
  <si>
    <t>325,74</t>
  </si>
  <si>
    <t>326,66</t>
  </si>
  <si>
    <t>5,13</t>
  </si>
  <si>
    <t>220,26</t>
  </si>
  <si>
    <t>221,25</t>
  </si>
  <si>
    <t>5,65</t>
  </si>
  <si>
    <t>73,08</t>
  </si>
  <si>
    <t>200,92</t>
  </si>
  <si>
    <t>201,99</t>
  </si>
  <si>
    <t>5,28</t>
  </si>
  <si>
    <t>184,69</t>
  </si>
  <si>
    <t>5,58</t>
  </si>
  <si>
    <t>1,48</t>
  </si>
  <si>
    <t>1,01</t>
  </si>
  <si>
    <t>37,29</t>
  </si>
  <si>
    <t>33,9</t>
  </si>
  <si>
    <t>389,21</t>
  </si>
  <si>
    <t>389,19</t>
  </si>
  <si>
    <t>387,62</t>
  </si>
  <si>
    <t>387,34</t>
  </si>
  <si>
    <t>1,36</t>
  </si>
  <si>
    <t>22,15</t>
  </si>
  <si>
    <t>53,8</t>
  </si>
  <si>
    <t>24,05</t>
  </si>
  <si>
    <t>387,46</t>
  </si>
  <si>
    <t>387,29</t>
  </si>
  <si>
    <t>1,23</t>
  </si>
  <si>
    <t>17,48</t>
  </si>
  <si>
    <t>55,94</t>
  </si>
  <si>
    <t>26,57</t>
  </si>
  <si>
    <t>387,28</t>
  </si>
  <si>
    <t>387,1</t>
  </si>
  <si>
    <t>18,45</t>
  </si>
  <si>
    <t>55,35</t>
  </si>
  <si>
    <t>26,2</t>
  </si>
  <si>
    <t>382,27</t>
  </si>
  <si>
    <t>3,3</t>
  </si>
  <si>
    <t>29,22</t>
  </si>
  <si>
    <t>36,69</t>
  </si>
  <si>
    <t>34,09</t>
  </si>
  <si>
    <t>310,14</t>
  </si>
  <si>
    <t>309,9</t>
  </si>
  <si>
    <t>2,99</t>
  </si>
  <si>
    <t>41,94</t>
  </si>
  <si>
    <t>202,58</t>
  </si>
  <si>
    <t>202,36</t>
  </si>
  <si>
    <t>4,08</t>
  </si>
  <si>
    <t>53,33</t>
  </si>
  <si>
    <t>181,8</t>
  </si>
  <si>
    <t>181,87</t>
  </si>
  <si>
    <t>3,78</t>
  </si>
  <si>
    <t>36,67</t>
  </si>
  <si>
    <t>165,65</t>
  </si>
  <si>
    <t>165,99</t>
  </si>
  <si>
    <t>2,02</t>
  </si>
  <si>
    <t>18,38</t>
  </si>
  <si>
    <t>52,21</t>
  </si>
  <si>
    <t>10,97</t>
  </si>
  <si>
    <t>11,02</t>
  </si>
  <si>
    <t>24,91</t>
  </si>
  <si>
    <t>50,18</t>
  </si>
  <si>
    <t>400,2</t>
  </si>
  <si>
    <t>1,18</t>
  </si>
  <si>
    <t>29,88</t>
  </si>
  <si>
    <t>35,86</t>
  </si>
  <si>
    <t>34,26</t>
  </si>
  <si>
    <t>399,66</t>
  </si>
  <si>
    <t>399,35</t>
  </si>
  <si>
    <t>38,02</t>
  </si>
  <si>
    <t>39,16</t>
  </si>
  <si>
    <t>22,81</t>
  </si>
  <si>
    <t>398,93</t>
  </si>
  <si>
    <t>398,61</t>
  </si>
  <si>
    <t>2,85</t>
  </si>
  <si>
    <t>33,21</t>
  </si>
  <si>
    <t>55,72</t>
  </si>
  <si>
    <t>398,89</t>
  </si>
  <si>
    <t>398,73</t>
  </si>
  <si>
    <t>40,24</t>
  </si>
  <si>
    <t>27,89</t>
  </si>
  <si>
    <t>395,16</t>
  </si>
  <si>
    <t>394,38</t>
  </si>
  <si>
    <t>327,37</t>
  </si>
  <si>
    <t>327,1</t>
  </si>
  <si>
    <t>3,22</t>
  </si>
  <si>
    <t>221,91</t>
  </si>
  <si>
    <t>221,46</t>
  </si>
  <si>
    <t>4,79</t>
  </si>
  <si>
    <t>16,53</t>
  </si>
  <si>
    <t>41,74</t>
  </si>
  <si>
    <t>201,53</t>
  </si>
  <si>
    <t>201,29</t>
  </si>
  <si>
    <t>4,22</t>
  </si>
  <si>
    <t>7,97</t>
  </si>
  <si>
    <t>52,19</t>
  </si>
  <si>
    <t>186,29</t>
  </si>
  <si>
    <t>185,62</t>
  </si>
  <si>
    <t>4,93</t>
  </si>
  <si>
    <t>29,63</t>
  </si>
  <si>
    <t>1,58</t>
  </si>
  <si>
    <t>1,55</t>
  </si>
  <si>
    <t>0,88</t>
  </si>
  <si>
    <t>16,95</t>
  </si>
  <si>
    <t>45,76</t>
  </si>
  <si>
    <t>387,45</t>
  </si>
  <si>
    <t>34,13</t>
  </si>
  <si>
    <t>55,29</t>
  </si>
  <si>
    <t>10,58</t>
  </si>
  <si>
    <t>385,8</t>
  </si>
  <si>
    <t>385,53</t>
  </si>
  <si>
    <t>2,91</t>
  </si>
  <si>
    <t>27,49</t>
  </si>
  <si>
    <t>54,98</t>
  </si>
  <si>
    <t>17,53</t>
  </si>
  <si>
    <t>385,16</t>
  </si>
  <si>
    <t>384,84</t>
  </si>
  <si>
    <t>25,44</t>
  </si>
  <si>
    <t>21,55</t>
  </si>
  <si>
    <t>376,49</t>
  </si>
  <si>
    <t>6,91</t>
  </si>
  <si>
    <t>77,07</t>
  </si>
  <si>
    <t>19,17</t>
  </si>
  <si>
    <t>307,14</t>
  </si>
  <si>
    <t>307,25</t>
  </si>
  <si>
    <t>4,56</t>
  </si>
  <si>
    <t>57,58</t>
  </si>
  <si>
    <t>15,15</t>
  </si>
  <si>
    <t>204,22</t>
  </si>
  <si>
    <t>204,42</t>
  </si>
  <si>
    <t>7,45</t>
  </si>
  <si>
    <t>39,01</t>
  </si>
  <si>
    <t>53,55</t>
  </si>
  <si>
    <t>183,24</t>
  </si>
  <si>
    <t>183,51</t>
  </si>
  <si>
    <t>19,93</t>
  </si>
  <si>
    <t>56,81</t>
  </si>
  <si>
    <t>23,26</t>
  </si>
  <si>
    <t>165,08</t>
  </si>
  <si>
    <t>165,49</t>
  </si>
  <si>
    <t>23,33</t>
  </si>
  <si>
    <t>26,67</t>
  </si>
  <si>
    <t>10,67</t>
  </si>
  <si>
    <t>10,61</t>
  </si>
  <si>
    <t>25,93</t>
  </si>
  <si>
    <t>400,14</t>
  </si>
  <si>
    <t>400,1</t>
  </si>
  <si>
    <t>19,84</t>
  </si>
  <si>
    <t>64,29</t>
  </si>
  <si>
    <t>15,87</t>
  </si>
  <si>
    <t>399,5</t>
  </si>
  <si>
    <t>399,03</t>
  </si>
  <si>
    <t>398,82</t>
  </si>
  <si>
    <t>398,11</t>
  </si>
  <si>
    <t>42,53</t>
  </si>
  <si>
    <t>15,33</t>
  </si>
  <si>
    <t>397,45</t>
  </si>
  <si>
    <t>396,85</t>
  </si>
  <si>
    <t>40,07</t>
  </si>
  <si>
    <t>37,45</t>
  </si>
  <si>
    <t>22,47</t>
  </si>
  <si>
    <t>388,4</t>
  </si>
  <si>
    <t>387,04</t>
  </si>
  <si>
    <t>7,13</t>
  </si>
  <si>
    <t>73,28</t>
  </si>
  <si>
    <t>19,08</t>
  </si>
  <si>
    <t>7,63</t>
  </si>
  <si>
    <t>325,33</t>
  </si>
  <si>
    <t>324,56</t>
  </si>
  <si>
    <t>221,68</t>
  </si>
  <si>
    <t>222,13</t>
  </si>
  <si>
    <t>5,19</t>
  </si>
  <si>
    <t>18,37</t>
  </si>
  <si>
    <t>44,9</t>
  </si>
  <si>
    <t>36,73</t>
  </si>
  <si>
    <t>200,48</t>
  </si>
  <si>
    <t>200,53</t>
  </si>
  <si>
    <t>29,13</t>
  </si>
  <si>
    <t>48,7</t>
  </si>
  <si>
    <t>22,17</t>
  </si>
  <si>
    <t>185,51</t>
  </si>
  <si>
    <t>185,72</t>
  </si>
  <si>
    <t>26,09</t>
  </si>
  <si>
    <t>2,5</t>
  </si>
  <si>
    <t>2,06</t>
  </si>
  <si>
    <t>0,72</t>
  </si>
  <si>
    <t>9,26</t>
  </si>
  <si>
    <t>35,19</t>
  </si>
  <si>
    <t>389,67</t>
  </si>
  <si>
    <t>389,68</t>
  </si>
  <si>
    <t>1,19</t>
  </si>
  <si>
    <t>388,05</t>
  </si>
  <si>
    <t>1,47</t>
  </si>
  <si>
    <t>10,62</t>
  </si>
  <si>
    <t>51,37</t>
  </si>
  <si>
    <t>38,01</t>
  </si>
  <si>
    <t>385,87</t>
  </si>
  <si>
    <t>385,85</t>
  </si>
  <si>
    <t>49,83</t>
  </si>
  <si>
    <t>26,91</t>
  </si>
  <si>
    <t>384,76</t>
  </si>
  <si>
    <t>384,53</t>
  </si>
  <si>
    <t>22,14</t>
  </si>
  <si>
    <t>49,82</t>
  </si>
  <si>
    <t>28,04</t>
  </si>
  <si>
    <t>369,28</t>
  </si>
  <si>
    <t>368,42</t>
  </si>
  <si>
    <t>63,07</t>
  </si>
  <si>
    <t>21,25</t>
  </si>
  <si>
    <t>15,68</t>
  </si>
  <si>
    <t>303,9</t>
  </si>
  <si>
    <t>303,55</t>
  </si>
  <si>
    <t>25,36</t>
  </si>
  <si>
    <t>3,62</t>
  </si>
  <si>
    <t>203,73</t>
  </si>
  <si>
    <t>204,2</t>
  </si>
  <si>
    <t>34,01</t>
  </si>
  <si>
    <t>28,96</t>
  </si>
  <si>
    <t>184,48</t>
  </si>
  <si>
    <t>184,84</t>
  </si>
  <si>
    <t>40,63</t>
  </si>
  <si>
    <t>166,52</t>
  </si>
  <si>
    <t>14,52</t>
  </si>
  <si>
    <t>53,23</t>
  </si>
  <si>
    <t>10,54</t>
  </si>
  <si>
    <t>1,25</t>
  </si>
  <si>
    <t>400,69</t>
  </si>
  <si>
    <t>400,68</t>
  </si>
  <si>
    <t>1,44</t>
  </si>
  <si>
    <t>12,2</t>
  </si>
  <si>
    <t>58,94</t>
  </si>
  <si>
    <t>28,86</t>
  </si>
  <si>
    <t>14,62</t>
  </si>
  <si>
    <t>56,6</t>
  </si>
  <si>
    <t>28,77</t>
  </si>
  <si>
    <t>399,25</t>
  </si>
  <si>
    <t>398,71</t>
  </si>
  <si>
    <t>16,89</t>
  </si>
  <si>
    <t>50,23</t>
  </si>
  <si>
    <t>32,88</t>
  </si>
  <si>
    <t>397,08</t>
  </si>
  <si>
    <t>396,43</t>
  </si>
  <si>
    <t>4,2</t>
  </si>
  <si>
    <t>49,78</t>
  </si>
  <si>
    <t>384,87</t>
  </si>
  <si>
    <t>6,95</t>
  </si>
  <si>
    <t>54,11</t>
  </si>
  <si>
    <t>25,97</t>
  </si>
  <si>
    <t>19,91</t>
  </si>
  <si>
    <t>322,64</t>
  </si>
  <si>
    <t>322,09</t>
  </si>
  <si>
    <t>68,09</t>
  </si>
  <si>
    <t>220,55</t>
  </si>
  <si>
    <t>220,82</t>
  </si>
  <si>
    <t>5,01</t>
  </si>
  <si>
    <t>22,49</t>
  </si>
  <si>
    <t>18,47</t>
  </si>
  <si>
    <t>202,96</t>
  </si>
  <si>
    <t>202,8</t>
  </si>
  <si>
    <t>3,96</t>
  </si>
  <si>
    <t>16,19</t>
  </si>
  <si>
    <t>48,99</t>
  </si>
  <si>
    <t>34,82</t>
  </si>
  <si>
    <t>185,46</t>
  </si>
  <si>
    <t>185,32</t>
  </si>
  <si>
    <t>15,69</t>
  </si>
  <si>
    <t>1,28</t>
  </si>
  <si>
    <t>1,13</t>
  </si>
  <si>
    <t>0,78</t>
  </si>
  <si>
    <t>388,96</t>
  </si>
  <si>
    <t>388,86</t>
  </si>
  <si>
    <t>0,86</t>
  </si>
  <si>
    <t>386,27</t>
  </si>
  <si>
    <t>3,26</t>
  </si>
  <si>
    <t>14,55</t>
  </si>
  <si>
    <t>52,73</t>
  </si>
  <si>
    <t>32,73</t>
  </si>
  <si>
    <t>385,46</t>
  </si>
  <si>
    <t>12,93</t>
  </si>
  <si>
    <t>48,28</t>
  </si>
  <si>
    <t>383,44</t>
  </si>
  <si>
    <t>382,86</t>
  </si>
  <si>
    <t>5,21</t>
  </si>
  <si>
    <t>364,02</t>
  </si>
  <si>
    <t>363,7</t>
  </si>
  <si>
    <t>5,1</t>
  </si>
  <si>
    <t>23,94</t>
  </si>
  <si>
    <t>9,39</t>
  </si>
  <si>
    <t>298,67</t>
  </si>
  <si>
    <t>297,42</t>
  </si>
  <si>
    <t>204,49</t>
  </si>
  <si>
    <t>184,94</t>
  </si>
  <si>
    <t>185,36</t>
  </si>
  <si>
    <t>3,05</t>
  </si>
  <si>
    <t>62,26</t>
  </si>
  <si>
    <t>33,96</t>
  </si>
  <si>
    <t>165,4</t>
  </si>
  <si>
    <t>165,68</t>
  </si>
  <si>
    <t>3,2</t>
  </si>
  <si>
    <t>9,97</t>
  </si>
  <si>
    <t>9,82</t>
  </si>
  <si>
    <t>1,27</t>
  </si>
  <si>
    <t>399,37</t>
  </si>
  <si>
    <t>399,14</t>
  </si>
  <si>
    <t>398,67</t>
  </si>
  <si>
    <t>398,25</t>
  </si>
  <si>
    <t>2,79</t>
  </si>
  <si>
    <t>397,63</t>
  </si>
  <si>
    <t>397,24</t>
  </si>
  <si>
    <t>3,23</t>
  </si>
  <si>
    <t>16,22</t>
  </si>
  <si>
    <t>37,84</t>
  </si>
  <si>
    <t>45,95</t>
  </si>
  <si>
    <t>395,38</t>
  </si>
  <si>
    <t>394,54</t>
  </si>
  <si>
    <t>5,57</t>
  </si>
  <si>
    <t>376,9</t>
  </si>
  <si>
    <t>375,14</t>
  </si>
  <si>
    <t>6,29</t>
  </si>
  <si>
    <t>77,14</t>
  </si>
  <si>
    <t>319,06</t>
  </si>
  <si>
    <t>317,17</t>
  </si>
  <si>
    <t>62,79</t>
  </si>
  <si>
    <t>27,91</t>
  </si>
  <si>
    <t>219,53</t>
  </si>
  <si>
    <t>220,33</t>
  </si>
  <si>
    <t>4,61</t>
  </si>
  <si>
    <t>22,73</t>
  </si>
  <si>
    <t>202,88</t>
  </si>
  <si>
    <t>202,98</t>
  </si>
  <si>
    <t>11,63</t>
  </si>
  <si>
    <t>51,16</t>
  </si>
  <si>
    <t>37,21</t>
  </si>
  <si>
    <t>185,06</t>
  </si>
  <si>
    <t>185,29</t>
  </si>
  <si>
    <t>5,66</t>
  </si>
  <si>
    <t>0,91</t>
  </si>
  <si>
    <t>1,12</t>
  </si>
  <si>
    <t>39,22</t>
  </si>
  <si>
    <t>388,61</t>
  </si>
  <si>
    <t>45,05</t>
  </si>
  <si>
    <t>41,44</t>
  </si>
  <si>
    <t>13,51</t>
  </si>
  <si>
    <t>385,95</t>
  </si>
  <si>
    <t>385,77</t>
  </si>
  <si>
    <t>2,8</t>
  </si>
  <si>
    <t>20,69</t>
  </si>
  <si>
    <t>62,07</t>
  </si>
  <si>
    <t>17,24</t>
  </si>
  <si>
    <t>385,1</t>
  </si>
  <si>
    <t>384,98</t>
  </si>
  <si>
    <t>25,83</t>
  </si>
  <si>
    <t>379,01</t>
  </si>
  <si>
    <t>378,39</t>
  </si>
  <si>
    <t>9,4</t>
  </si>
  <si>
    <t>359,37</t>
  </si>
  <si>
    <t>359,27</t>
  </si>
  <si>
    <t>5,68</t>
  </si>
  <si>
    <t>65,22</t>
  </si>
  <si>
    <t>291,22</t>
  </si>
  <si>
    <t>291,43</t>
  </si>
  <si>
    <t>6,18</t>
  </si>
  <si>
    <t>203,06</t>
  </si>
  <si>
    <t>203,67</t>
  </si>
  <si>
    <t>4,16</t>
  </si>
  <si>
    <t>17,86</t>
  </si>
  <si>
    <t>67,86</t>
  </si>
  <si>
    <t>184,31</t>
  </si>
  <si>
    <t>184,89</t>
  </si>
  <si>
    <t>69,23</t>
  </si>
  <si>
    <t>164,78</t>
  </si>
  <si>
    <t>165,33</t>
  </si>
  <si>
    <t>58,33</t>
  </si>
  <si>
    <t>9,75</t>
  </si>
  <si>
    <t>9,42</t>
  </si>
  <si>
    <t>2,83</t>
  </si>
  <si>
    <t>397,75</t>
  </si>
  <si>
    <t>397,42</t>
  </si>
  <si>
    <t>1,79</t>
  </si>
  <si>
    <t>397,73</t>
  </si>
  <si>
    <t>397,4</t>
  </si>
  <si>
    <t>2,35</t>
  </si>
  <si>
    <t>44,78</t>
  </si>
  <si>
    <t>397,21</t>
  </si>
  <si>
    <t>396,72</t>
  </si>
  <si>
    <t>2,96</t>
  </si>
  <si>
    <t>49,75</t>
  </si>
  <si>
    <t>29,85</t>
  </si>
  <si>
    <t>392,42</t>
  </si>
  <si>
    <t>392,06</t>
  </si>
  <si>
    <t>374,03</t>
  </si>
  <si>
    <t>373,32</t>
  </si>
  <si>
    <t>309,38</t>
  </si>
  <si>
    <t>308,98</t>
  </si>
  <si>
    <t>6,42</t>
  </si>
  <si>
    <t>86,36</t>
  </si>
  <si>
    <t>4,55</t>
  </si>
  <si>
    <t>218,39</t>
  </si>
  <si>
    <t>218,5</t>
  </si>
  <si>
    <t>4,82</t>
  </si>
  <si>
    <t>201,55</t>
  </si>
  <si>
    <t>202,03</t>
  </si>
  <si>
    <t>4,73</t>
  </si>
  <si>
    <t>23,61</t>
  </si>
  <si>
    <t>13,89</t>
  </si>
  <si>
    <t>184,3</t>
  </si>
  <si>
    <t>0,36</t>
  </si>
  <si>
    <t>0,12</t>
  </si>
  <si>
    <t>388,46</t>
  </si>
  <si>
    <t>1,24</t>
  </si>
  <si>
    <t>44,23</t>
  </si>
  <si>
    <t>385,81</t>
  </si>
  <si>
    <t>383,12</t>
  </si>
  <si>
    <t>382,67</t>
  </si>
  <si>
    <t>378,68</t>
  </si>
  <si>
    <t>379,13</t>
  </si>
  <si>
    <t>7,94</t>
  </si>
  <si>
    <t>353,64</t>
  </si>
  <si>
    <t>353,31</t>
  </si>
  <si>
    <t>70,31</t>
  </si>
  <si>
    <t>21,88</t>
  </si>
  <si>
    <t>7,81</t>
  </si>
  <si>
    <t>286,47</t>
  </si>
  <si>
    <t>286,59</t>
  </si>
  <si>
    <t>12,35</t>
  </si>
  <si>
    <t>6,9</t>
  </si>
  <si>
    <t>202,01</t>
  </si>
  <si>
    <t>202,27</t>
  </si>
  <si>
    <t>37,74</t>
  </si>
  <si>
    <t>47,17</t>
  </si>
  <si>
    <t>184,05</t>
  </si>
  <si>
    <t>3,24</t>
  </si>
  <si>
    <t>72,11</t>
  </si>
  <si>
    <t>164,51</t>
  </si>
  <si>
    <t>165,16</t>
  </si>
  <si>
    <t>7,46</t>
  </si>
  <si>
    <t>2,62</t>
  </si>
  <si>
    <t>396,36</t>
  </si>
  <si>
    <t>3,1</t>
  </si>
  <si>
    <t>59,7</t>
  </si>
  <si>
    <t>10,45</t>
  </si>
  <si>
    <t>396,23</t>
  </si>
  <si>
    <t>4,47</t>
  </si>
  <si>
    <t>47,39</t>
  </si>
  <si>
    <t>28,44</t>
  </si>
  <si>
    <t>24,17</t>
  </si>
  <si>
    <t>393,08</t>
  </si>
  <si>
    <t>392,88</t>
  </si>
  <si>
    <t>390,24</t>
  </si>
  <si>
    <t>389,66</t>
  </si>
  <si>
    <t>7,16</t>
  </si>
  <si>
    <t>55,45</t>
  </si>
  <si>
    <t>19,8</t>
  </si>
  <si>
    <t>24,75</t>
  </si>
  <si>
    <t>371,25</t>
  </si>
  <si>
    <t>370,4</t>
  </si>
  <si>
    <t>68,23</t>
  </si>
  <si>
    <t>10,94</t>
  </si>
  <si>
    <t>300,08</t>
  </si>
  <si>
    <t>298,62</t>
  </si>
  <si>
    <t>8,86</t>
  </si>
  <si>
    <t>77,84</t>
  </si>
  <si>
    <t>11,34</t>
  </si>
  <si>
    <t>10,82</t>
  </si>
  <si>
    <t>219,09</t>
  </si>
  <si>
    <t>219,16</t>
  </si>
  <si>
    <t>202,63</t>
  </si>
  <si>
    <t>203,42</t>
  </si>
  <si>
    <t>5,69</t>
  </si>
  <si>
    <t>35,56</t>
  </si>
  <si>
    <t>51,11</t>
  </si>
  <si>
    <t>185,12</t>
  </si>
  <si>
    <t>185,73</t>
  </si>
  <si>
    <t>-0,73</t>
  </si>
  <si>
    <t>-0,83</t>
  </si>
  <si>
    <t>1,39</t>
  </si>
  <si>
    <t>45,83</t>
  </si>
  <si>
    <t>387,74</t>
  </si>
  <si>
    <t>387,6</t>
  </si>
  <si>
    <t>382,22</t>
  </si>
  <si>
    <t>381,96</t>
  </si>
  <si>
    <t>5,43</t>
  </si>
  <si>
    <t>38,26</t>
  </si>
  <si>
    <t>376,74</t>
  </si>
  <si>
    <t>376,07</t>
  </si>
  <si>
    <t>10,6</t>
  </si>
  <si>
    <t>48,15</t>
  </si>
  <si>
    <t>372,1</t>
  </si>
  <si>
    <t>371,61</t>
  </si>
  <si>
    <t>13,8</t>
  </si>
  <si>
    <t>46,36</t>
  </si>
  <si>
    <t>11,49</t>
  </si>
  <si>
    <t>340,18</t>
  </si>
  <si>
    <t>338,24</t>
  </si>
  <si>
    <t>14,18</t>
  </si>
  <si>
    <t>86,33</t>
  </si>
  <si>
    <t>13,67</t>
  </si>
  <si>
    <t>272,63</t>
  </si>
  <si>
    <t>273,28</t>
  </si>
  <si>
    <t>11,65</t>
  </si>
  <si>
    <t>202,43</t>
  </si>
  <si>
    <t>202,85</t>
  </si>
  <si>
    <t>5,05</t>
  </si>
  <si>
    <t>183,28</t>
  </si>
  <si>
    <t>2,46</t>
  </si>
  <si>
    <t>165,12</t>
  </si>
  <si>
    <t>3,03</t>
  </si>
  <si>
    <t>6,4</t>
  </si>
  <si>
    <t>6,21</t>
  </si>
  <si>
    <t>2,2</t>
  </si>
  <si>
    <t>393,86</t>
  </si>
  <si>
    <t>393,82</t>
  </si>
  <si>
    <t>18,18</t>
  </si>
  <si>
    <t>391,49</t>
  </si>
  <si>
    <t>391,32</t>
  </si>
  <si>
    <t>6,74</t>
  </si>
  <si>
    <t>387,44</t>
  </si>
  <si>
    <t>55,51</t>
  </si>
  <si>
    <t>42,29</t>
  </si>
  <si>
    <t>379,16</t>
  </si>
  <si>
    <t>379,07</t>
  </si>
  <si>
    <t>13,09</t>
  </si>
  <si>
    <t>352,48</t>
  </si>
  <si>
    <t>350,13</t>
  </si>
  <si>
    <t>13,55</t>
  </si>
  <si>
    <t>95,24</t>
  </si>
  <si>
    <t>293,45</t>
  </si>
  <si>
    <t>293,92</t>
  </si>
  <si>
    <t>9,06</t>
  </si>
  <si>
    <t>69,7</t>
  </si>
  <si>
    <t>20,2</t>
  </si>
  <si>
    <t>10,1</t>
  </si>
  <si>
    <t>219,58</t>
  </si>
  <si>
    <t>219,45</t>
  </si>
  <si>
    <t>17,02</t>
  </si>
  <si>
    <t>201,18</t>
  </si>
  <si>
    <t>3,59</t>
  </si>
  <si>
    <t>24,89</t>
  </si>
  <si>
    <t>43,44</t>
  </si>
  <si>
    <t>31,67</t>
  </si>
  <si>
    <t>185,47</t>
  </si>
  <si>
    <t>186,18</t>
  </si>
  <si>
    <t>3,53</t>
  </si>
  <si>
    <t>26,15</t>
  </si>
  <si>
    <t>52,82</t>
  </si>
  <si>
    <t>21,03</t>
  </si>
  <si>
    <t>-2,44</t>
  </si>
  <si>
    <t>-2,54</t>
  </si>
  <si>
    <t>2,23</t>
  </si>
  <si>
    <t>60,71</t>
  </si>
  <si>
    <t>383,96</t>
  </si>
  <si>
    <t>383,67</t>
  </si>
  <si>
    <t>3,67</t>
  </si>
  <si>
    <t>377,84</t>
  </si>
  <si>
    <t>378,61</t>
  </si>
  <si>
    <t>8,4</t>
  </si>
  <si>
    <t>370,28</t>
  </si>
  <si>
    <t>370,2</t>
  </si>
  <si>
    <t>12,7</t>
  </si>
  <si>
    <t>357,82</t>
  </si>
  <si>
    <t>357,5</t>
  </si>
  <si>
    <t>17,46</t>
  </si>
  <si>
    <t>335,79</t>
  </si>
  <si>
    <t>335,48</t>
  </si>
  <si>
    <t>268,63</t>
  </si>
  <si>
    <t>269,38</t>
  </si>
  <si>
    <t>69,83</t>
  </si>
  <si>
    <t>8,62</t>
  </si>
  <si>
    <t>199,97</t>
  </si>
  <si>
    <t>200,83</t>
  </si>
  <si>
    <t>182,13</t>
  </si>
  <si>
    <t>182,01</t>
  </si>
  <si>
    <t>164,6</t>
  </si>
  <si>
    <t>164,99</t>
  </si>
  <si>
    <t>3,43</t>
  </si>
  <si>
    <t>5,46</t>
  </si>
  <si>
    <t>5,38</t>
  </si>
  <si>
    <t>403,48</t>
  </si>
  <si>
    <t>389,83</t>
  </si>
  <si>
    <t>389,49</t>
  </si>
  <si>
    <t>4,94</t>
  </si>
  <si>
    <t>19,15</t>
  </si>
  <si>
    <t>383,81</t>
  </si>
  <si>
    <t>383,33</t>
  </si>
  <si>
    <t>11,5</t>
  </si>
  <si>
    <t>380,2</t>
  </si>
  <si>
    <t>380,07</t>
  </si>
  <si>
    <t>11,48</t>
  </si>
  <si>
    <t>364,77</t>
  </si>
  <si>
    <t>364,65</t>
  </si>
  <si>
    <t>13,68</t>
  </si>
  <si>
    <t>347,78</t>
  </si>
  <si>
    <t>347,02</t>
  </si>
  <si>
    <t>11,73</t>
  </si>
  <si>
    <t>68,18</t>
  </si>
  <si>
    <t>286,92</t>
  </si>
  <si>
    <t>287,48</t>
  </si>
  <si>
    <t>8,91</t>
  </si>
  <si>
    <t>76,92</t>
  </si>
  <si>
    <t>18,55</t>
  </si>
  <si>
    <t>218,21</t>
  </si>
  <si>
    <t>218,49</t>
  </si>
  <si>
    <t>200,63</t>
  </si>
  <si>
    <t>3,66</t>
  </si>
  <si>
    <t>185,18</t>
  </si>
  <si>
    <t>-1,45</t>
  </si>
  <si>
    <t>-1,5</t>
  </si>
  <si>
    <t>384,1</t>
  </si>
  <si>
    <t>3,17</t>
  </si>
  <si>
    <t>377,08</t>
  </si>
  <si>
    <t>376,55</t>
  </si>
  <si>
    <t>369,17</t>
  </si>
  <si>
    <t>369,32</t>
  </si>
  <si>
    <t>6,75</t>
  </si>
  <si>
    <t>51,49</t>
  </si>
  <si>
    <t>22,55</t>
  </si>
  <si>
    <t>25,96</t>
  </si>
  <si>
    <t>356,4</t>
  </si>
  <si>
    <t>355,47</t>
  </si>
  <si>
    <t>9,34</t>
  </si>
  <si>
    <t>19,76</t>
  </si>
  <si>
    <t>28,06</t>
  </si>
  <si>
    <t>334,86</t>
  </si>
  <si>
    <t>334,87</t>
  </si>
  <si>
    <t>268,55</t>
  </si>
  <si>
    <t>269,48</t>
  </si>
  <si>
    <t>5,7</t>
  </si>
  <si>
    <t>44,83</t>
  </si>
  <si>
    <t>200,27</t>
  </si>
  <si>
    <t>200,66</t>
  </si>
  <si>
    <t>183,2</t>
  </si>
  <si>
    <t>183,45</t>
  </si>
  <si>
    <t>2,25</t>
  </si>
  <si>
    <t>65,38</t>
  </si>
  <si>
    <t>164,87</t>
  </si>
  <si>
    <t>165,04</t>
  </si>
  <si>
    <t>6,24</t>
  </si>
  <si>
    <t>6,39</t>
  </si>
  <si>
    <t>2,12</t>
  </si>
  <si>
    <t>389,58</t>
  </si>
  <si>
    <t>389,4</t>
  </si>
  <si>
    <t>40,72</t>
  </si>
  <si>
    <t>45,25</t>
  </si>
  <si>
    <t>384,41</t>
  </si>
  <si>
    <t>5,72</t>
  </si>
  <si>
    <t>61,4</t>
  </si>
  <si>
    <t>9,65</t>
  </si>
  <si>
    <t>28,95</t>
  </si>
  <si>
    <t>378,62</t>
  </si>
  <si>
    <t>378,73</t>
  </si>
  <si>
    <t>7,02</t>
  </si>
  <si>
    <t>55,17</t>
  </si>
  <si>
    <t>19,7</t>
  </si>
  <si>
    <t>25,12</t>
  </si>
  <si>
    <t>365,89</t>
  </si>
  <si>
    <t>365,65</t>
  </si>
  <si>
    <t>9,76</t>
  </si>
  <si>
    <t>344,21</t>
  </si>
  <si>
    <t>9,87</t>
  </si>
  <si>
    <t>40,36</t>
  </si>
  <si>
    <t>287,27</t>
  </si>
  <si>
    <t>287,13</t>
  </si>
  <si>
    <t>37,91</t>
  </si>
  <si>
    <t>33,65</t>
  </si>
  <si>
    <t>218,69</t>
  </si>
  <si>
    <t>218,92</t>
  </si>
  <si>
    <t>21,81</t>
  </si>
  <si>
    <t>49,47</t>
  </si>
  <si>
    <t>28,72</t>
  </si>
  <si>
    <t>201,32</t>
  </si>
  <si>
    <t>200,95</t>
  </si>
  <si>
    <t>3,88</t>
  </si>
  <si>
    <t>184,65</t>
  </si>
  <si>
    <t>184,91</t>
  </si>
  <si>
    <t>2,54</t>
  </si>
  <si>
    <t>-1,83</t>
  </si>
  <si>
    <t>1,94</t>
  </si>
  <si>
    <t>384,95</t>
  </si>
  <si>
    <t>384,96</t>
  </si>
  <si>
    <t>1,81</t>
  </si>
  <si>
    <t>17,32</t>
  </si>
  <si>
    <t>56,71</t>
  </si>
  <si>
    <t>372,51</t>
  </si>
  <si>
    <t>370,85</t>
  </si>
  <si>
    <t>8,25</t>
  </si>
  <si>
    <t>364,54</t>
  </si>
  <si>
    <t>362,76</t>
  </si>
  <si>
    <t>8,53</t>
  </si>
  <si>
    <t>21,57</t>
  </si>
  <si>
    <t>352,11</t>
  </si>
  <si>
    <t>350,83</t>
  </si>
  <si>
    <t>7,18</t>
  </si>
  <si>
    <t>8,89</t>
  </si>
  <si>
    <t>338,1</t>
  </si>
  <si>
    <t>337,89</t>
  </si>
  <si>
    <t>271,12</t>
  </si>
  <si>
    <t>270,83</t>
  </si>
  <si>
    <t>200,22</t>
  </si>
  <si>
    <t>2,72</t>
  </si>
  <si>
    <t>184,19</t>
  </si>
  <si>
    <t>184,4</t>
  </si>
  <si>
    <t>165,03</t>
  </si>
  <si>
    <t>165,15</t>
  </si>
  <si>
    <t>78,26</t>
  </si>
  <si>
    <t>6,12</t>
  </si>
  <si>
    <t>6,17</t>
  </si>
  <si>
    <t>390,16</t>
  </si>
  <si>
    <t>390,22</t>
  </si>
  <si>
    <t>1,7</t>
  </si>
  <si>
    <t>381,49</t>
  </si>
  <si>
    <t>380,49</t>
  </si>
  <si>
    <t>17,78</t>
  </si>
  <si>
    <t>374,07</t>
  </si>
  <si>
    <t>373,05</t>
  </si>
  <si>
    <t>7,68</t>
  </si>
  <si>
    <t>54,5</t>
  </si>
  <si>
    <t>27,03</t>
  </si>
  <si>
    <t>362,56</t>
  </si>
  <si>
    <t>362,22</t>
  </si>
  <si>
    <t>7,53</t>
  </si>
  <si>
    <t>348,89</t>
  </si>
  <si>
    <t>348,27</t>
  </si>
  <si>
    <t>30,05</t>
  </si>
  <si>
    <t>289,8</t>
  </si>
  <si>
    <t>3,54</t>
  </si>
  <si>
    <t>15,2</t>
  </si>
  <si>
    <t>30,39</t>
  </si>
  <si>
    <t>54,41</t>
  </si>
  <si>
    <t>220,29</t>
  </si>
  <si>
    <t>220,47</t>
  </si>
  <si>
    <t>42,5</t>
  </si>
  <si>
    <t>202,38</t>
  </si>
  <si>
    <t>202,78</t>
  </si>
  <si>
    <t>2,65</t>
  </si>
  <si>
    <t>185,54</t>
  </si>
  <si>
    <t>63,16</t>
  </si>
  <si>
    <t>15,79</t>
  </si>
  <si>
    <t>-2,39</t>
  </si>
  <si>
    <t>385,78</t>
  </si>
  <si>
    <t>369,07</t>
  </si>
  <si>
    <t>368,86</t>
  </si>
  <si>
    <t>6,88</t>
  </si>
  <si>
    <t>36,9</t>
  </si>
  <si>
    <t>363,18</t>
  </si>
  <si>
    <t>362,83</t>
  </si>
  <si>
    <t>352,33</t>
  </si>
  <si>
    <t>351,56</t>
  </si>
  <si>
    <t>46,41</t>
  </si>
  <si>
    <t>21,52</t>
  </si>
  <si>
    <t>32,07</t>
  </si>
  <si>
    <t>340,35</t>
  </si>
  <si>
    <t>340,26</t>
  </si>
  <si>
    <t>52,94</t>
  </si>
  <si>
    <t>271,48</t>
  </si>
  <si>
    <t>271,25</t>
  </si>
  <si>
    <t>13,79</t>
  </si>
  <si>
    <t>58,62</t>
  </si>
  <si>
    <t>27,59</t>
  </si>
  <si>
    <t>201,24</t>
  </si>
  <si>
    <t>201,35</t>
  </si>
  <si>
    <t>184,21</t>
  </si>
  <si>
    <t>165,9</t>
  </si>
  <si>
    <t>165,98</t>
  </si>
  <si>
    <t>2,78</t>
  </si>
  <si>
    <t>74,07</t>
  </si>
  <si>
    <t>1,95</t>
  </si>
  <si>
    <t>390,74</t>
  </si>
  <si>
    <t>390,87</t>
  </si>
  <si>
    <t>379,8</t>
  </si>
  <si>
    <t>379,1</t>
  </si>
  <si>
    <t>5,62</t>
  </si>
  <si>
    <t>46,94</t>
  </si>
  <si>
    <t>24,49</t>
  </si>
  <si>
    <t>371,06</t>
  </si>
  <si>
    <t>370,58</t>
  </si>
  <si>
    <t>41,32</t>
  </si>
  <si>
    <t>37,6</t>
  </si>
  <si>
    <t>21,07</t>
  </si>
  <si>
    <t>360,82</t>
  </si>
  <si>
    <t>360,03</t>
  </si>
  <si>
    <t>5,37</t>
  </si>
  <si>
    <t>25,53</t>
  </si>
  <si>
    <t>349,69</t>
  </si>
  <si>
    <t>349,85</t>
  </si>
  <si>
    <t>289,39</t>
  </si>
  <si>
    <t>288,62</t>
  </si>
  <si>
    <t>220,39</t>
  </si>
  <si>
    <t>220,15</t>
  </si>
  <si>
    <t>63,64</t>
  </si>
  <si>
    <t>202,32</t>
  </si>
  <si>
    <t>202,5</t>
  </si>
  <si>
    <t>2,57</t>
  </si>
  <si>
    <t>18,02</t>
  </si>
  <si>
    <t>63,51</t>
  </si>
  <si>
    <t>185,27</t>
  </si>
  <si>
    <t>185,49</t>
  </si>
  <si>
    <t>2,82</t>
  </si>
  <si>
    <t>1,4</t>
  </si>
  <si>
    <t>365,87</t>
  </si>
  <si>
    <t>365,68</t>
  </si>
  <si>
    <t>5,36</t>
  </si>
  <si>
    <t>358,54</t>
  </si>
  <si>
    <t>357,31</t>
  </si>
  <si>
    <t>348,78</t>
  </si>
  <si>
    <t>52,59</t>
  </si>
  <si>
    <t>30,17</t>
  </si>
  <si>
    <t>342,69</t>
  </si>
  <si>
    <t>341,19</t>
  </si>
  <si>
    <t>5,14</t>
  </si>
  <si>
    <t>335,43</t>
  </si>
  <si>
    <t>335,34</t>
  </si>
  <si>
    <t>4,51</t>
  </si>
  <si>
    <t>66,42</t>
  </si>
  <si>
    <t>268,85</t>
  </si>
  <si>
    <t>268,78</t>
  </si>
  <si>
    <t>200,58</t>
  </si>
  <si>
    <t>200,62</t>
  </si>
  <si>
    <t>2,33</t>
  </si>
  <si>
    <t>184,5</t>
  </si>
  <si>
    <t>2,4</t>
  </si>
  <si>
    <t>165,64</t>
  </si>
  <si>
    <t>166,16</t>
  </si>
  <si>
    <t>2,75</t>
  </si>
  <si>
    <t>6,43</t>
  </si>
  <si>
    <t>373,17</t>
  </si>
  <si>
    <t>5,08</t>
  </si>
  <si>
    <t>364,57</t>
  </si>
  <si>
    <t>363,94</t>
  </si>
  <si>
    <t>6,07</t>
  </si>
  <si>
    <t>67,44</t>
  </si>
  <si>
    <t>13,95</t>
  </si>
  <si>
    <t>356,66</t>
  </si>
  <si>
    <t>54,55</t>
  </si>
  <si>
    <t>350,42</t>
  </si>
  <si>
    <t>349,91</t>
  </si>
  <si>
    <t>3,91</t>
  </si>
  <si>
    <t>344,48</t>
  </si>
  <si>
    <t>344,63</t>
  </si>
  <si>
    <t>34,63</t>
  </si>
  <si>
    <t>286,24</t>
  </si>
  <si>
    <t>285,63</t>
  </si>
  <si>
    <t>219,01</t>
  </si>
  <si>
    <t>29,95</t>
  </si>
  <si>
    <t>60,83</t>
  </si>
  <si>
    <t>9,22</t>
  </si>
  <si>
    <t>201,68</t>
  </si>
  <si>
    <t>201,7</t>
  </si>
  <si>
    <t>22,62</t>
  </si>
  <si>
    <t>63,8</t>
  </si>
  <si>
    <t>13,57</t>
  </si>
  <si>
    <t>184,55</t>
  </si>
  <si>
    <t>-1,42</t>
  </si>
  <si>
    <t>-1,27</t>
  </si>
  <si>
    <t>1,14</t>
  </si>
  <si>
    <t>374,85</t>
  </si>
  <si>
    <t>374,94</t>
  </si>
  <si>
    <t>361,14</t>
  </si>
  <si>
    <t>361,72</t>
  </si>
  <si>
    <t>350,63</t>
  </si>
  <si>
    <t>350,96</t>
  </si>
  <si>
    <t>5,11</t>
  </si>
  <si>
    <t>342,62</t>
  </si>
  <si>
    <t>342,53</t>
  </si>
  <si>
    <t>33,06</t>
  </si>
  <si>
    <t>29,75</t>
  </si>
  <si>
    <t>336,32</t>
  </si>
  <si>
    <t>336,45</t>
  </si>
  <si>
    <t>268,26</t>
  </si>
  <si>
    <t>5,31</t>
  </si>
  <si>
    <t>56,14</t>
  </si>
  <si>
    <t>17,54</t>
  </si>
  <si>
    <t>201,2</t>
  </si>
  <si>
    <t>201,41</t>
  </si>
  <si>
    <t>4,91</t>
  </si>
  <si>
    <t>184,2</t>
  </si>
  <si>
    <t>184,22</t>
  </si>
  <si>
    <t>165,6</t>
  </si>
  <si>
    <t>165,58</t>
  </si>
  <si>
    <t>3,12</t>
  </si>
  <si>
    <t>6,14</t>
  </si>
  <si>
    <t>6,04</t>
  </si>
  <si>
    <t>379,73</t>
  </si>
  <si>
    <t>380,09</t>
  </si>
  <si>
    <t>12,02</t>
  </si>
  <si>
    <t>14,9</t>
  </si>
  <si>
    <t>368,55</t>
  </si>
  <si>
    <t>368,52</t>
  </si>
  <si>
    <t>5,98</t>
  </si>
  <si>
    <t>20,33</t>
  </si>
  <si>
    <t>359,45</t>
  </si>
  <si>
    <t>359,28</t>
  </si>
  <si>
    <t>350,76</t>
  </si>
  <si>
    <t>350,27</t>
  </si>
  <si>
    <t>346,82</t>
  </si>
  <si>
    <t>346,71</t>
  </si>
  <si>
    <t>4,02</t>
  </si>
  <si>
    <t>286,15</t>
  </si>
  <si>
    <t>285,65</t>
  </si>
  <si>
    <t>4,18</t>
  </si>
  <si>
    <t>219,84</t>
  </si>
  <si>
    <t>219,92</t>
  </si>
  <si>
    <t>5,17</t>
  </si>
  <si>
    <t>201,83</t>
  </si>
  <si>
    <t>2,9</t>
  </si>
  <si>
    <t>184,46</t>
  </si>
  <si>
    <t>3,14</t>
  </si>
  <si>
    <t>-1,39</t>
  </si>
  <si>
    <t>-1,4</t>
  </si>
  <si>
    <t>1,03</t>
  </si>
  <si>
    <t>361,16</t>
  </si>
  <si>
    <t>361,07</t>
  </si>
  <si>
    <t>2,1</t>
  </si>
  <si>
    <t>349,42</t>
  </si>
  <si>
    <t>348,24</t>
  </si>
  <si>
    <t>7,59</t>
  </si>
  <si>
    <t>341,4</t>
  </si>
  <si>
    <t>341,38</t>
  </si>
  <si>
    <t>7,87</t>
  </si>
  <si>
    <t>338,04</t>
  </si>
  <si>
    <t>328,61</t>
  </si>
  <si>
    <t>327,65</t>
  </si>
  <si>
    <t>263,01</t>
  </si>
  <si>
    <t>263,06</t>
  </si>
  <si>
    <t>4,39</t>
  </si>
  <si>
    <t>57,3</t>
  </si>
  <si>
    <t>39,15</t>
  </si>
  <si>
    <t>199,9</t>
  </si>
  <si>
    <t>199,94</t>
  </si>
  <si>
    <t>182,77</t>
  </si>
  <si>
    <t>183,01</t>
  </si>
  <si>
    <t>28,09</t>
  </si>
  <si>
    <t>64,42</t>
  </si>
  <si>
    <t>165,05</t>
  </si>
  <si>
    <t>165,39</t>
  </si>
  <si>
    <t>38,18</t>
  </si>
  <si>
    <t>5,86</t>
  </si>
  <si>
    <t>5,94</t>
  </si>
  <si>
    <t>368,2</t>
  </si>
  <si>
    <t>4,28</t>
  </si>
  <si>
    <t>79,31</t>
  </si>
  <si>
    <t>15,27</t>
  </si>
  <si>
    <t>358,64</t>
  </si>
  <si>
    <t>358,48</t>
  </si>
  <si>
    <t>8,03</t>
  </si>
  <si>
    <t>67,43</t>
  </si>
  <si>
    <t>9,17</t>
  </si>
  <si>
    <t>351,46</t>
  </si>
  <si>
    <t>351,29</t>
  </si>
  <si>
    <t>8,87</t>
  </si>
  <si>
    <t>78,8</t>
  </si>
  <si>
    <t>11,98</t>
  </si>
  <si>
    <t>346,97</t>
  </si>
  <si>
    <t>346,79</t>
  </si>
  <si>
    <t>62,66</t>
  </si>
  <si>
    <t>29,05</t>
  </si>
  <si>
    <t>339,27</t>
  </si>
  <si>
    <t>338,19</t>
  </si>
  <si>
    <t>55,31</t>
  </si>
  <si>
    <t>31,42</t>
  </si>
  <si>
    <t>280,7</t>
  </si>
  <si>
    <t>279,81</t>
  </si>
  <si>
    <t>218,25</t>
  </si>
  <si>
    <t>218,4</t>
  </si>
  <si>
    <t>202,17</t>
  </si>
  <si>
    <t>201,93</t>
  </si>
  <si>
    <t>3,94</t>
  </si>
  <si>
    <t>183,83</t>
  </si>
  <si>
    <t>183,89</t>
  </si>
  <si>
    <t>-1,41</t>
  </si>
  <si>
    <t>363,05</t>
  </si>
  <si>
    <t>1,85</t>
  </si>
  <si>
    <t>20,41</t>
  </si>
  <si>
    <t>51,02</t>
  </si>
  <si>
    <t>344,74</t>
  </si>
  <si>
    <t>338,91</t>
  </si>
  <si>
    <t>5,99</t>
  </si>
  <si>
    <t>335,01</t>
  </si>
  <si>
    <t>334,38</t>
  </si>
  <si>
    <t>325,2</t>
  </si>
  <si>
    <t>324,91</t>
  </si>
  <si>
    <t>6,11</t>
  </si>
  <si>
    <t>61,83</t>
  </si>
  <si>
    <t>22,9</t>
  </si>
  <si>
    <t>258,36</t>
  </si>
  <si>
    <t>258,55</t>
  </si>
  <si>
    <t>199,27</t>
  </si>
  <si>
    <t>200,38</t>
  </si>
  <si>
    <t>5,07</t>
  </si>
  <si>
    <t>44,28</t>
  </si>
  <si>
    <t>48,34</t>
  </si>
  <si>
    <t>183,59</t>
  </si>
  <si>
    <t>2,67</t>
  </si>
  <si>
    <t>165,31</t>
  </si>
  <si>
    <t>165,66</t>
  </si>
  <si>
    <t>2,7</t>
  </si>
  <si>
    <t>369,06</t>
  </si>
  <si>
    <t>369,21</t>
  </si>
  <si>
    <t>2,58</t>
  </si>
  <si>
    <t>49,77</t>
  </si>
  <si>
    <t>9,5</t>
  </si>
  <si>
    <t>354,8</t>
  </si>
  <si>
    <t>354,36</t>
  </si>
  <si>
    <t>6,35</t>
  </si>
  <si>
    <t>36,49</t>
  </si>
  <si>
    <t>347,72</t>
  </si>
  <si>
    <t>347,59</t>
  </si>
  <si>
    <t>344,53</t>
  </si>
  <si>
    <t>344,03</t>
  </si>
  <si>
    <t>5,91</t>
  </si>
  <si>
    <t>57,35</t>
  </si>
  <si>
    <t>18,96</t>
  </si>
  <si>
    <t>23,7</t>
  </si>
  <si>
    <t>336,47</t>
  </si>
  <si>
    <t>335,12</t>
  </si>
  <si>
    <t>7,21</t>
  </si>
  <si>
    <t>60,1</t>
  </si>
  <si>
    <t>24,63</t>
  </si>
  <si>
    <t>275,27</t>
  </si>
  <si>
    <t>273,94</t>
  </si>
  <si>
    <t>6,55</t>
  </si>
  <si>
    <t>216,65</t>
  </si>
  <si>
    <t>216,91</t>
  </si>
  <si>
    <t>201,02</t>
  </si>
  <si>
    <t>183,68</t>
  </si>
  <si>
    <t>183,99</t>
  </si>
  <si>
    <t>2,48</t>
  </si>
  <si>
    <t>-2,72</t>
  </si>
  <si>
    <t>-2,91</t>
  </si>
  <si>
    <t>0,92</t>
  </si>
  <si>
    <t>75,29</t>
  </si>
  <si>
    <t>366,22</t>
  </si>
  <si>
    <t>366,21</t>
  </si>
  <si>
    <t>2,01</t>
  </si>
  <si>
    <t>8,26</t>
  </si>
  <si>
    <t>82,64</t>
  </si>
  <si>
    <t>340,61</t>
  </si>
  <si>
    <t>339,04</t>
  </si>
  <si>
    <t>7,93</t>
  </si>
  <si>
    <t>58,14</t>
  </si>
  <si>
    <t>335,76</t>
  </si>
  <si>
    <t>334,57</t>
  </si>
  <si>
    <t>8,94</t>
  </si>
  <si>
    <t>51,06</t>
  </si>
  <si>
    <t>12,77</t>
  </si>
  <si>
    <t>331,29</t>
  </si>
  <si>
    <t>331,11</t>
  </si>
  <si>
    <t>10,74</t>
  </si>
  <si>
    <t>316,99</t>
  </si>
  <si>
    <t>314,73</t>
  </si>
  <si>
    <t>62,96</t>
  </si>
  <si>
    <t>252,79</t>
  </si>
  <si>
    <t>252,42</t>
  </si>
  <si>
    <t>4,42</t>
  </si>
  <si>
    <t>199,23</t>
  </si>
  <si>
    <t>183,94</t>
  </si>
  <si>
    <t>165,36</t>
  </si>
  <si>
    <t>4,97</t>
  </si>
  <si>
    <t>371,18</t>
  </si>
  <si>
    <t>371,01</t>
  </si>
  <si>
    <t>1,98</t>
  </si>
  <si>
    <t>27,5</t>
  </si>
  <si>
    <t>57,5</t>
  </si>
  <si>
    <t>347,3</t>
  </si>
  <si>
    <t>346,27</t>
  </si>
  <si>
    <t>8,11</t>
  </si>
  <si>
    <t>343,61</t>
  </si>
  <si>
    <t>343,56</t>
  </si>
  <si>
    <t>8,14</t>
  </si>
  <si>
    <t>50,54</t>
  </si>
  <si>
    <t>27,72</t>
  </si>
  <si>
    <t>339,96</t>
  </si>
  <si>
    <t>324,02</t>
  </si>
  <si>
    <t>321,57</t>
  </si>
  <si>
    <t>12,03</t>
  </si>
  <si>
    <t>71,23</t>
  </si>
  <si>
    <t>24,06</t>
  </si>
  <si>
    <t>4,72</t>
  </si>
  <si>
    <t>272,81</t>
  </si>
  <si>
    <t>272,15</t>
  </si>
  <si>
    <t>6,47</t>
  </si>
  <si>
    <t>216,3</t>
  </si>
  <si>
    <t>217,12</t>
  </si>
  <si>
    <t>201,36</t>
  </si>
  <si>
    <t>2,49</t>
  </si>
  <si>
    <t>183,92</t>
  </si>
  <si>
    <t>184,9</t>
  </si>
  <si>
    <t>2,93</t>
  </si>
  <si>
    <t>-4,05</t>
  </si>
  <si>
    <t>-4,34</t>
  </si>
  <si>
    <t>1,02</t>
  </si>
  <si>
    <t>82,35</t>
  </si>
  <si>
    <t>269,25</t>
  </si>
  <si>
    <t>265,79</t>
  </si>
  <si>
    <t>17,85</t>
  </si>
  <si>
    <t>267,39</t>
  </si>
  <si>
    <t>263,84</t>
  </si>
  <si>
    <t>22,66</t>
  </si>
  <si>
    <t>261,05</t>
  </si>
  <si>
    <t>257,79</t>
  </si>
  <si>
    <t>25,23</t>
  </si>
  <si>
    <t>260,4</t>
  </si>
  <si>
    <t>258,37</t>
  </si>
  <si>
    <t>28,13</t>
  </si>
  <si>
    <t>259,42</t>
  </si>
  <si>
    <t>260,68</t>
  </si>
  <si>
    <t>34,44</t>
  </si>
  <si>
    <t>236,59</t>
  </si>
  <si>
    <t>236,44</t>
  </si>
  <si>
    <t>95,65</t>
  </si>
  <si>
    <t>190,33</t>
  </si>
  <si>
    <t>190,12</t>
  </si>
  <si>
    <t>7,06</t>
  </si>
  <si>
    <t>83,52</t>
  </si>
  <si>
    <t>16,48</t>
  </si>
  <si>
    <t>179,67</t>
  </si>
  <si>
    <t>164,83</t>
  </si>
  <si>
    <t>165,27</t>
  </si>
  <si>
    <t>3,32</t>
  </si>
  <si>
    <t>4,66</t>
  </si>
  <si>
    <t>273,73</t>
  </si>
  <si>
    <t>270,23</t>
  </si>
  <si>
    <t>18,31</t>
  </si>
  <si>
    <t>271,04</t>
  </si>
  <si>
    <t>270,14</t>
  </si>
  <si>
    <t>22,6</t>
  </si>
  <si>
    <t>269,86</t>
  </si>
  <si>
    <t>25,95</t>
  </si>
  <si>
    <t>270,63</t>
  </si>
  <si>
    <t>269,28</t>
  </si>
  <si>
    <t>272,59</t>
  </si>
  <si>
    <t>271,55</t>
  </si>
  <si>
    <t>31,62</t>
  </si>
  <si>
    <t>95,02</t>
  </si>
  <si>
    <t>4,98</t>
  </si>
  <si>
    <t>253,58</t>
  </si>
  <si>
    <t>253,47</t>
  </si>
  <si>
    <t>7,04</t>
  </si>
  <si>
    <t>93,75</t>
  </si>
  <si>
    <t>204,3</t>
  </si>
  <si>
    <t>8,64</t>
  </si>
  <si>
    <t>196,17</t>
  </si>
  <si>
    <t>196,03</t>
  </si>
  <si>
    <t>6,97</t>
  </si>
  <si>
    <t>180,98</t>
  </si>
  <si>
    <t>180,79</t>
  </si>
  <si>
    <t>-6,28</t>
  </si>
  <si>
    <t>244,35</t>
  </si>
  <si>
    <t>243,22</t>
  </si>
  <si>
    <t>235,53</t>
  </si>
  <si>
    <t>233,39</t>
  </si>
  <si>
    <t>12,57</t>
  </si>
  <si>
    <t>95,26</t>
  </si>
  <si>
    <t>231,4</t>
  </si>
  <si>
    <t>229,76</t>
  </si>
  <si>
    <t>16,32</t>
  </si>
  <si>
    <t>225,34</t>
  </si>
  <si>
    <t>223,44</t>
  </si>
  <si>
    <t>13,82</t>
  </si>
  <si>
    <t>218,7</t>
  </si>
  <si>
    <t>219,35</t>
  </si>
  <si>
    <t>218,33</t>
  </si>
  <si>
    <t>12,21</t>
  </si>
  <si>
    <t>96,43</t>
  </si>
  <si>
    <t>180,7</t>
  </si>
  <si>
    <t>182,52</t>
  </si>
  <si>
    <t>70,83</t>
  </si>
  <si>
    <t>171,37</t>
  </si>
  <si>
    <t>171,96</t>
  </si>
  <si>
    <t>56,54</t>
  </si>
  <si>
    <t>34,11</t>
  </si>
  <si>
    <t>9,35</t>
  </si>
  <si>
    <t>162,5</t>
  </si>
  <si>
    <t>163,47</t>
  </si>
  <si>
    <t>4,71</t>
  </si>
  <si>
    <t>249,02</t>
  </si>
  <si>
    <t>248,45</t>
  </si>
  <si>
    <t>11,04</t>
  </si>
  <si>
    <t>242,17</t>
  </si>
  <si>
    <t>239,92</t>
  </si>
  <si>
    <t>14,46</t>
  </si>
  <si>
    <t>94,74</t>
  </si>
  <si>
    <t>237,85</t>
  </si>
  <si>
    <t>235,6</t>
  </si>
  <si>
    <t>15,46</t>
  </si>
  <si>
    <t>231,78</t>
  </si>
  <si>
    <t>229,97</t>
  </si>
  <si>
    <t>14,3</t>
  </si>
  <si>
    <t>228,81</t>
  </si>
  <si>
    <t>227,08</t>
  </si>
  <si>
    <t>94,76</t>
  </si>
  <si>
    <t>5,24</t>
  </si>
  <si>
    <t>232,67</t>
  </si>
  <si>
    <t>232,19</t>
  </si>
  <si>
    <t>11,35</t>
  </si>
  <si>
    <t>85,71</t>
  </si>
  <si>
    <t>199,09</t>
  </si>
  <si>
    <t>200,39</t>
  </si>
  <si>
    <t>7,2</t>
  </si>
  <si>
    <t>189,08</t>
  </si>
  <si>
    <t>190,02</t>
  </si>
  <si>
    <t>6,56</t>
  </si>
  <si>
    <t>180,35</t>
  </si>
  <si>
    <t>181,39</t>
  </si>
  <si>
    <t>-7,56</t>
  </si>
  <si>
    <t>-7,87</t>
  </si>
  <si>
    <t>233,8</t>
  </si>
  <si>
    <t>233,72</t>
  </si>
  <si>
    <t>4,49</t>
  </si>
  <si>
    <t>88,46</t>
  </si>
  <si>
    <t>155,26</t>
  </si>
  <si>
    <t>154,33</t>
  </si>
  <si>
    <t>172,44</t>
  </si>
  <si>
    <t>172,55</t>
  </si>
  <si>
    <t>23,87</t>
  </si>
  <si>
    <t>182,69</t>
  </si>
  <si>
    <t>182,5</t>
  </si>
  <si>
    <t>20,65</t>
  </si>
  <si>
    <t>94,79</t>
  </si>
  <si>
    <t>184,74</t>
  </si>
  <si>
    <t>181,12</t>
  </si>
  <si>
    <t>21,82</t>
  </si>
  <si>
    <t>95,07</t>
  </si>
  <si>
    <t>192,55</t>
  </si>
  <si>
    <t>192,92</t>
  </si>
  <si>
    <t>172,26</t>
  </si>
  <si>
    <t>173,25</t>
  </si>
  <si>
    <t>6,32</t>
  </si>
  <si>
    <t>85,1</t>
  </si>
  <si>
    <t>165,94</t>
  </si>
  <si>
    <t>166,19</t>
  </si>
  <si>
    <t>158,76</t>
  </si>
  <si>
    <t>159,27</t>
  </si>
  <si>
    <t>5,44</t>
  </si>
  <si>
    <t>4,87</t>
  </si>
  <si>
    <t>0,5</t>
  </si>
  <si>
    <t>240,85</t>
  </si>
  <si>
    <t>240,64</t>
  </si>
  <si>
    <t>6,22</t>
  </si>
  <si>
    <t>90,91</t>
  </si>
  <si>
    <t>165,21</t>
  </si>
  <si>
    <t>21,34</t>
  </si>
  <si>
    <t>94,12</t>
  </si>
  <si>
    <t>179,94</t>
  </si>
  <si>
    <t>180,22</t>
  </si>
  <si>
    <t>191,02</t>
  </si>
  <si>
    <t>191,96</t>
  </si>
  <si>
    <t>19,89</t>
  </si>
  <si>
    <t>197,39</t>
  </si>
  <si>
    <t>196,75</t>
  </si>
  <si>
    <t>20,08</t>
  </si>
  <si>
    <t>88,89</t>
  </si>
  <si>
    <t>208,15</t>
  </si>
  <si>
    <t>207,05</t>
  </si>
  <si>
    <t>9,56</t>
  </si>
  <si>
    <t>192,33</t>
  </si>
  <si>
    <t>191,75</t>
  </si>
  <si>
    <t>6,77</t>
  </si>
  <si>
    <t>83,43</t>
  </si>
  <si>
    <t>11,05</t>
  </si>
  <si>
    <t>5,52</t>
  </si>
  <si>
    <t>182,83</t>
  </si>
  <si>
    <t>7,61</t>
  </si>
  <si>
    <t>176,3</t>
  </si>
  <si>
    <t>176,71</t>
  </si>
  <si>
    <t>26,19</t>
  </si>
  <si>
    <t>-10,58</t>
  </si>
  <si>
    <t>-10,84</t>
  </si>
  <si>
    <t>75,1</t>
  </si>
  <si>
    <t>230,24</t>
  </si>
  <si>
    <t>230,2</t>
  </si>
  <si>
    <t>64,94</t>
  </si>
  <si>
    <t>151,08</t>
  </si>
  <si>
    <t>150,89</t>
  </si>
  <si>
    <t>5,33</t>
  </si>
  <si>
    <t>173,1</t>
  </si>
  <si>
    <t>172,68</t>
  </si>
  <si>
    <t>48,94</t>
  </si>
  <si>
    <t>180,97</t>
  </si>
  <si>
    <t>11,26</t>
  </si>
  <si>
    <t>3,83</t>
  </si>
  <si>
    <t>53,64</t>
  </si>
  <si>
    <t>178,31</t>
  </si>
  <si>
    <t>178,92</t>
  </si>
  <si>
    <t>10,77</t>
  </si>
  <si>
    <t>53,78</t>
  </si>
  <si>
    <t>3,98</t>
  </si>
  <si>
    <t>42,23</t>
  </si>
  <si>
    <t>188,98</t>
  </si>
  <si>
    <t>189,63</t>
  </si>
  <si>
    <t>58,49</t>
  </si>
  <si>
    <t>172,1</t>
  </si>
  <si>
    <t>172,18</t>
  </si>
  <si>
    <t>34,98</t>
  </si>
  <si>
    <t>165,37</t>
  </si>
  <si>
    <t>165,26</t>
  </si>
  <si>
    <t>159,41</t>
  </si>
  <si>
    <t>159,69</t>
  </si>
  <si>
    <t>3,25</t>
  </si>
  <si>
    <t>36,5</t>
  </si>
  <si>
    <t>1,16</t>
  </si>
  <si>
    <t>236,57</t>
  </si>
  <si>
    <t>236,56</t>
  </si>
  <si>
    <t>3,74</t>
  </si>
  <si>
    <t>57,89</t>
  </si>
  <si>
    <t>31,58</t>
  </si>
  <si>
    <t>159,66</t>
  </si>
  <si>
    <t>160,17</t>
  </si>
  <si>
    <t>62,67</t>
  </si>
  <si>
    <t>32,72</t>
  </si>
  <si>
    <t>182,25</t>
  </si>
  <si>
    <t>40,28</t>
  </si>
  <si>
    <t>190,54</t>
  </si>
  <si>
    <t>189,5</t>
  </si>
  <si>
    <t>10,8</t>
  </si>
  <si>
    <t>188,35</t>
  </si>
  <si>
    <t>188,78</t>
  </si>
  <si>
    <t>11,94</t>
  </si>
  <si>
    <t>205,89</t>
  </si>
  <si>
    <t>205,41</t>
  </si>
  <si>
    <t>188,93</t>
  </si>
  <si>
    <t>183,16</t>
  </si>
  <si>
    <t>182,65</t>
  </si>
  <si>
    <t>3,73</t>
  </si>
  <si>
    <t>175,73</t>
  </si>
  <si>
    <t>175,86</t>
  </si>
  <si>
    <t>-10,41</t>
  </si>
  <si>
    <t>-10,25</t>
  </si>
  <si>
    <t>129,24</t>
  </si>
  <si>
    <t>128,83</t>
  </si>
  <si>
    <t>166,49</t>
  </si>
  <si>
    <t>73,82</t>
  </si>
  <si>
    <t>4,29</t>
  </si>
  <si>
    <t>21,89</t>
  </si>
  <si>
    <t>174,36</t>
  </si>
  <si>
    <t>174,03</t>
  </si>
  <si>
    <t>175,85</t>
  </si>
  <si>
    <t>175,74</t>
  </si>
  <si>
    <t>10,3</t>
  </si>
  <si>
    <t>174,68</t>
  </si>
  <si>
    <t>174,42</t>
  </si>
  <si>
    <t>9,44</t>
  </si>
  <si>
    <t>11,95</t>
  </si>
  <si>
    <t>186,59</t>
  </si>
  <si>
    <t>170,57</t>
  </si>
  <si>
    <t>170,73</t>
  </si>
  <si>
    <t>3,33</t>
  </si>
  <si>
    <t>164,59</t>
  </si>
  <si>
    <t>164,43</t>
  </si>
  <si>
    <t>3,34</t>
  </si>
  <si>
    <t>159,32</t>
  </si>
  <si>
    <t>159,2</t>
  </si>
  <si>
    <t>1,97</t>
  </si>
  <si>
    <t>137,35</t>
  </si>
  <si>
    <t>136,96</t>
  </si>
  <si>
    <t>175,99</t>
  </si>
  <si>
    <t>175,54</t>
  </si>
  <si>
    <t>67,02</t>
  </si>
  <si>
    <t>15,96</t>
  </si>
  <si>
    <t>184,99</t>
  </si>
  <si>
    <t>7,57</t>
  </si>
  <si>
    <t>183,9</t>
  </si>
  <si>
    <t>184,01</t>
  </si>
  <si>
    <t>10,13</t>
  </si>
  <si>
    <t>203,47</t>
  </si>
  <si>
    <t>203,91</t>
  </si>
  <si>
    <t>45,7</t>
  </si>
  <si>
    <t>185,65</t>
  </si>
  <si>
    <t>185,88</t>
  </si>
  <si>
    <t>180,23</t>
  </si>
  <si>
    <t>174,78</t>
  </si>
  <si>
    <t>40,54</t>
  </si>
  <si>
    <t>27,48</t>
  </si>
  <si>
    <t>31,98</t>
  </si>
  <si>
    <t>-8,28</t>
  </si>
  <si>
    <t>129,4</t>
  </si>
  <si>
    <t>129,18</t>
  </si>
  <si>
    <t>179,81</t>
  </si>
  <si>
    <t>180,44</t>
  </si>
  <si>
    <t>7,07</t>
  </si>
  <si>
    <t>183,52</t>
  </si>
  <si>
    <t>183,87</t>
  </si>
  <si>
    <t>185,39</t>
  </si>
  <si>
    <t>186,03</t>
  </si>
  <si>
    <t>8,18</t>
  </si>
  <si>
    <t>186,12</t>
  </si>
  <si>
    <t>186,84</t>
  </si>
  <si>
    <t>8,61</t>
  </si>
  <si>
    <t>189,03</t>
  </si>
  <si>
    <t>189,28</t>
  </si>
  <si>
    <t>2,66</t>
  </si>
  <si>
    <t>170,71</t>
  </si>
  <si>
    <t>170,88</t>
  </si>
  <si>
    <t>164,92</t>
  </si>
  <si>
    <t>159,94</t>
  </si>
  <si>
    <t>159,86</t>
  </si>
  <si>
    <t>6,65</t>
  </si>
  <si>
    <t>137,69</t>
  </si>
  <si>
    <t>137,72</t>
  </si>
  <si>
    <t>185,43</t>
  </si>
  <si>
    <t>185,76</t>
  </si>
  <si>
    <t>8,38</t>
  </si>
  <si>
    <t>191,04</t>
  </si>
  <si>
    <t>192,07</t>
  </si>
  <si>
    <t>191,58</t>
  </si>
  <si>
    <t>192,18</t>
  </si>
  <si>
    <t>193,4</t>
  </si>
  <si>
    <t>193,9</t>
  </si>
  <si>
    <t>205,74</t>
  </si>
  <si>
    <t>206,3</t>
  </si>
  <si>
    <t>186,58</t>
  </si>
  <si>
    <t>187,24</t>
  </si>
  <si>
    <t>180,88</t>
  </si>
  <si>
    <t>175,65</t>
  </si>
  <si>
    <t>175,95</t>
  </si>
  <si>
    <t>-7,58</t>
  </si>
  <si>
    <t>-7,47</t>
  </si>
  <si>
    <t>26,82</t>
  </si>
  <si>
    <t>30,65</t>
  </si>
  <si>
    <t>131,51</t>
  </si>
  <si>
    <t>131,59</t>
  </si>
  <si>
    <t>63,46</t>
  </si>
  <si>
    <t>200,51</t>
  </si>
  <si>
    <t>6,16</t>
  </si>
  <si>
    <t>95,15</t>
  </si>
  <si>
    <t>191,38</t>
  </si>
  <si>
    <t>190,97</t>
  </si>
  <si>
    <t>6,83</t>
  </si>
  <si>
    <t>72,41</t>
  </si>
  <si>
    <t>190,7</t>
  </si>
  <si>
    <t>190,63</t>
  </si>
  <si>
    <t>6,02</t>
  </si>
  <si>
    <t>189,96</t>
  </si>
  <si>
    <t>189,9</t>
  </si>
  <si>
    <t>17,18</t>
  </si>
  <si>
    <t>20,96</t>
  </si>
  <si>
    <t>61,86</t>
  </si>
  <si>
    <t>190,52</t>
  </si>
  <si>
    <t>190,65</t>
  </si>
  <si>
    <t>1,96</t>
  </si>
  <si>
    <t>13,75</t>
  </si>
  <si>
    <t>37,8</t>
  </si>
  <si>
    <t>48,45</t>
  </si>
  <si>
    <t>170,47</t>
  </si>
  <si>
    <t>170,64</t>
  </si>
  <si>
    <t>164,86</t>
  </si>
  <si>
    <t>164,96</t>
  </si>
  <si>
    <t>158,65</t>
  </si>
  <si>
    <t>158,98</t>
  </si>
  <si>
    <t>4,6</t>
  </si>
  <si>
    <t>7,35</t>
  </si>
  <si>
    <t>139,44</t>
  </si>
  <si>
    <t>139,74</t>
  </si>
  <si>
    <t>2,22</t>
  </si>
  <si>
    <t>204,03</t>
  </si>
  <si>
    <t>10,73</t>
  </si>
  <si>
    <t>90,48</t>
  </si>
  <si>
    <t>198,96</t>
  </si>
  <si>
    <t>199,37</t>
  </si>
  <si>
    <t>7,11</t>
  </si>
  <si>
    <t>198,59</t>
  </si>
  <si>
    <t>199,2</t>
  </si>
  <si>
    <t>6,15</t>
  </si>
  <si>
    <t>199,69</t>
  </si>
  <si>
    <t>7,09</t>
  </si>
  <si>
    <t>206,46</t>
  </si>
  <si>
    <t>206,25</t>
  </si>
  <si>
    <t>186,57</t>
  </si>
  <si>
    <t>186,78</t>
  </si>
  <si>
    <t>180,71</t>
  </si>
  <si>
    <t>180,95</t>
  </si>
  <si>
    <t>174,81</t>
  </si>
  <si>
    <t>175,21</t>
  </si>
  <si>
    <t>-7,71</t>
  </si>
  <si>
    <t>-7,8</t>
  </si>
  <si>
    <t>132,24</t>
  </si>
  <si>
    <t>132,1</t>
  </si>
  <si>
    <t>1,67</t>
  </si>
  <si>
    <t>23,15</t>
  </si>
  <si>
    <t>192,93</t>
  </si>
  <si>
    <t>193,3</t>
  </si>
  <si>
    <t>191,64</t>
  </si>
  <si>
    <t>191,73</t>
  </si>
  <si>
    <t>34,35</t>
  </si>
  <si>
    <t>38,17</t>
  </si>
  <si>
    <t>190,67</t>
  </si>
  <si>
    <t>189,95</t>
  </si>
  <si>
    <t>5,29</t>
  </si>
  <si>
    <t>190,1</t>
  </si>
  <si>
    <t>189,97</t>
  </si>
  <si>
    <t>1,34</t>
  </si>
  <si>
    <t>170,5</t>
  </si>
  <si>
    <t>170,85</t>
  </si>
  <si>
    <t>2,51</t>
  </si>
  <si>
    <t>164,81</t>
  </si>
  <si>
    <t>157,9</t>
  </si>
  <si>
    <t>158,02</t>
  </si>
  <si>
    <t>7,22</t>
  </si>
  <si>
    <t>1,78</t>
  </si>
  <si>
    <t>140,11</t>
  </si>
  <si>
    <t>140,06</t>
  </si>
  <si>
    <t>1,68</t>
  </si>
  <si>
    <t>208,37</t>
  </si>
  <si>
    <t>208,69</t>
  </si>
  <si>
    <t>39,8</t>
  </si>
  <si>
    <t>9,95</t>
  </si>
  <si>
    <t>50,25</t>
  </si>
  <si>
    <t>200,85</t>
  </si>
  <si>
    <t>36,27</t>
  </si>
  <si>
    <t>58,03</t>
  </si>
  <si>
    <t>199,96</t>
  </si>
  <si>
    <t>27,42</t>
  </si>
  <si>
    <t>17,74</t>
  </si>
  <si>
    <t>54,84</t>
  </si>
  <si>
    <t>200,91</t>
  </si>
  <si>
    <t>38,92</t>
  </si>
  <si>
    <t>17,3</t>
  </si>
  <si>
    <t>43,78</t>
  </si>
  <si>
    <t>207,37</t>
  </si>
  <si>
    <t>207,77</t>
  </si>
  <si>
    <t>38,39</t>
  </si>
  <si>
    <t>186,69</t>
  </si>
  <si>
    <t>187,65</t>
  </si>
  <si>
    <t>180,91</t>
  </si>
  <si>
    <t>181,49</t>
  </si>
  <si>
    <t>175,07</t>
  </si>
  <si>
    <t>175,17</t>
  </si>
  <si>
    <t>-6,71</t>
  </si>
  <si>
    <t>-6,65</t>
  </si>
  <si>
    <t>137,94</t>
  </si>
  <si>
    <t>137,92</t>
  </si>
  <si>
    <t>0,95</t>
  </si>
  <si>
    <t>257,39</t>
  </si>
  <si>
    <t>257,37</t>
  </si>
  <si>
    <t>231,13</t>
  </si>
  <si>
    <t>232,42</t>
  </si>
  <si>
    <t>7,1</t>
  </si>
  <si>
    <t>227,23</t>
  </si>
  <si>
    <t>227,36</t>
  </si>
  <si>
    <t>216,95</t>
  </si>
  <si>
    <t>216,28</t>
  </si>
  <si>
    <t>12,3</t>
  </si>
  <si>
    <t>5,02</t>
  </si>
  <si>
    <t>92,47</t>
  </si>
  <si>
    <t>195,43</t>
  </si>
  <si>
    <t>195,06</t>
  </si>
  <si>
    <t>171,72</t>
  </si>
  <si>
    <t>172,12</t>
  </si>
  <si>
    <t>158,28</t>
  </si>
  <si>
    <t>158,24</t>
  </si>
  <si>
    <t>1,72</t>
  </si>
  <si>
    <t>144,82</t>
  </si>
  <si>
    <t>144,83</t>
  </si>
  <si>
    <t>84,21</t>
  </si>
  <si>
    <t>264,4</t>
  </si>
  <si>
    <t>264,86</t>
  </si>
  <si>
    <t>240,58</t>
  </si>
  <si>
    <t>241,52</t>
  </si>
  <si>
    <t>235,05</t>
  </si>
  <si>
    <t>235,56</t>
  </si>
  <si>
    <t>225,73</t>
  </si>
  <si>
    <t>225,48</t>
  </si>
  <si>
    <t>11,68</t>
  </si>
  <si>
    <t>90,52</t>
  </si>
  <si>
    <t>211,41</t>
  </si>
  <si>
    <t>211,66</t>
  </si>
  <si>
    <t>187,92</t>
  </si>
  <si>
    <t>188,84</t>
  </si>
  <si>
    <t>4,45</t>
  </si>
  <si>
    <t>181,28</t>
  </si>
  <si>
    <t>182,17</t>
  </si>
  <si>
    <t>174,74</t>
  </si>
  <si>
    <t>-6,15</t>
  </si>
  <si>
    <t>-6,13</t>
  </si>
  <si>
    <t>20,9</t>
  </si>
  <si>
    <t>29,92</t>
  </si>
  <si>
    <t>49,18</t>
  </si>
  <si>
    <t>223,13</t>
  </si>
  <si>
    <t>222,74</t>
  </si>
  <si>
    <t>216,13</t>
  </si>
  <si>
    <t>215,18</t>
  </si>
  <si>
    <t>12,27</t>
  </si>
  <si>
    <t>205,77</t>
  </si>
  <si>
    <t>12,78</t>
  </si>
  <si>
    <t>196,39</t>
  </si>
  <si>
    <t>195,45</t>
  </si>
  <si>
    <t>10,29</t>
  </si>
  <si>
    <t>194,31</t>
  </si>
  <si>
    <t>3,38</t>
  </si>
  <si>
    <t>171,81</t>
  </si>
  <si>
    <t>171,82</t>
  </si>
  <si>
    <t>164,32</t>
  </si>
  <si>
    <t>164,55</t>
  </si>
  <si>
    <t>158,07</t>
  </si>
  <si>
    <t>157,92</t>
  </si>
  <si>
    <t>154,9</t>
  </si>
  <si>
    <t>153,98</t>
  </si>
  <si>
    <t>7,95</t>
  </si>
  <si>
    <t>233,5</t>
  </si>
  <si>
    <t>233,06</t>
  </si>
  <si>
    <t>7,75</t>
  </si>
  <si>
    <t>225,93</t>
  </si>
  <si>
    <t>224,44</t>
  </si>
  <si>
    <t>9,14</t>
  </si>
  <si>
    <t>76,47</t>
  </si>
  <si>
    <t>216,77</t>
  </si>
  <si>
    <t>216,46</t>
  </si>
  <si>
    <t>9,62</t>
  </si>
  <si>
    <t>78,76</t>
  </si>
  <si>
    <t>10,36</t>
  </si>
  <si>
    <t>10,88</t>
  </si>
  <si>
    <t>205,57</t>
  </si>
  <si>
    <t>205,22</t>
  </si>
  <si>
    <t>9,36</t>
  </si>
  <si>
    <t>83,4</t>
  </si>
  <si>
    <t>12,45</t>
  </si>
  <si>
    <t>208,92</t>
  </si>
  <si>
    <t>208,26</t>
  </si>
  <si>
    <t>188,81</t>
  </si>
  <si>
    <t>180,63</t>
  </si>
  <si>
    <t>181,03</t>
  </si>
  <si>
    <t>175,24</t>
  </si>
  <si>
    <t>175,29</t>
  </si>
  <si>
    <t>170,36</t>
  </si>
  <si>
    <t>-7,52</t>
  </si>
  <si>
    <t>-7,63</t>
  </si>
  <si>
    <t>202,68</t>
  </si>
  <si>
    <t>202,19</t>
  </si>
  <si>
    <t>4,12</t>
  </si>
  <si>
    <t>90,57</t>
  </si>
  <si>
    <t>183,98</t>
  </si>
  <si>
    <t>181,04</t>
  </si>
  <si>
    <t>13,1</t>
  </si>
  <si>
    <t>91,67</t>
  </si>
  <si>
    <t>186,14</t>
  </si>
  <si>
    <t>184,45</t>
  </si>
  <si>
    <t>181,07</t>
  </si>
  <si>
    <t>179,87</t>
  </si>
  <si>
    <t>83,87</t>
  </si>
  <si>
    <t>12,9</t>
  </si>
  <si>
    <t>189,21</t>
  </si>
  <si>
    <t>188,55</t>
  </si>
  <si>
    <t>68,97</t>
  </si>
  <si>
    <t>169,53</t>
  </si>
  <si>
    <t>170,11</t>
  </si>
  <si>
    <t>164,04</t>
  </si>
  <si>
    <t>164,45</t>
  </si>
  <si>
    <t>2,73</t>
  </si>
  <si>
    <t>157,85</t>
  </si>
  <si>
    <t>157,7</t>
  </si>
  <si>
    <t>1,88</t>
  </si>
  <si>
    <t>153,87</t>
  </si>
  <si>
    <t>153,47</t>
  </si>
  <si>
    <t>7,86</t>
  </si>
  <si>
    <t>7,83</t>
  </si>
  <si>
    <t>211,34</t>
  </si>
  <si>
    <t>211,06</t>
  </si>
  <si>
    <t>92,86</t>
  </si>
  <si>
    <t>192,69</t>
  </si>
  <si>
    <t>189,79</t>
  </si>
  <si>
    <t>13,59</t>
  </si>
  <si>
    <t>194,59</t>
  </si>
  <si>
    <t>13,02</t>
  </si>
  <si>
    <t>195,16</t>
  </si>
  <si>
    <t>194,09</t>
  </si>
  <si>
    <t>11,79</t>
  </si>
  <si>
    <t>86,96</t>
  </si>
  <si>
    <t>202,4</t>
  </si>
  <si>
    <t>185,63</t>
  </si>
  <si>
    <t>185,87</t>
  </si>
  <si>
    <t>179,89</t>
  </si>
  <si>
    <t>180,34</t>
  </si>
  <si>
    <t>173,18</t>
  </si>
  <si>
    <t>173,47</t>
  </si>
  <si>
    <t>170,18</t>
  </si>
  <si>
    <t>3,27</t>
  </si>
  <si>
    <t>-9,48</t>
  </si>
  <si>
    <t>-9,78</t>
  </si>
  <si>
    <t>70,54</t>
  </si>
  <si>
    <t>25,31</t>
  </si>
  <si>
    <t>207,18</t>
  </si>
  <si>
    <t>207,44</t>
  </si>
  <si>
    <t>65,96</t>
  </si>
  <si>
    <t>182,95</t>
  </si>
  <si>
    <t>183,69</t>
  </si>
  <si>
    <t>183,62</t>
  </si>
  <si>
    <t>14,83</t>
  </si>
  <si>
    <t>51,27</t>
  </si>
  <si>
    <t>181,94</t>
  </si>
  <si>
    <t>181,75</t>
  </si>
  <si>
    <t>185,55</t>
  </si>
  <si>
    <t>169,37</t>
  </si>
  <si>
    <t>169,78</t>
  </si>
  <si>
    <t>3,47</t>
  </si>
  <si>
    <t>25,49</t>
  </si>
  <si>
    <t>54,9</t>
  </si>
  <si>
    <t>164,05</t>
  </si>
  <si>
    <t>164,49</t>
  </si>
  <si>
    <t>157,78</t>
  </si>
  <si>
    <t>157,38</t>
  </si>
  <si>
    <t>154,43</t>
  </si>
  <si>
    <t>154,1</t>
  </si>
  <si>
    <t>8,27</t>
  </si>
  <si>
    <t>214,66</t>
  </si>
  <si>
    <t>215,1</t>
  </si>
  <si>
    <t>52,63</t>
  </si>
  <si>
    <t>193,19</t>
  </si>
  <si>
    <t>192,88</t>
  </si>
  <si>
    <t>193,6</t>
  </si>
  <si>
    <t>193,74</t>
  </si>
  <si>
    <t>42,11</t>
  </si>
  <si>
    <t>193,75</t>
  </si>
  <si>
    <t>193,46</t>
  </si>
  <si>
    <t>60,54</t>
  </si>
  <si>
    <t>200,73</t>
  </si>
  <si>
    <t>186,04</t>
  </si>
  <si>
    <t>186,43</t>
  </si>
  <si>
    <t>180,14</t>
  </si>
  <si>
    <t>174,7</t>
  </si>
  <si>
    <t>174,44</t>
  </si>
  <si>
    <t>170,58</t>
  </si>
  <si>
    <t>14,22</t>
  </si>
  <si>
    <t>-13,46</t>
  </si>
  <si>
    <t>-13,9</t>
  </si>
  <si>
    <t>2,61</t>
  </si>
  <si>
    <t>79,25</t>
  </si>
  <si>
    <t>211,08</t>
  </si>
  <si>
    <t>1,84</t>
  </si>
  <si>
    <t>177,33</t>
  </si>
  <si>
    <t>176,77</t>
  </si>
  <si>
    <t>4,64</t>
  </si>
  <si>
    <t>73,91</t>
  </si>
  <si>
    <t>175,8</t>
  </si>
  <si>
    <t>175,64</t>
  </si>
  <si>
    <t>176,27</t>
  </si>
  <si>
    <t>176,11</t>
  </si>
  <si>
    <t>6,08</t>
  </si>
  <si>
    <t>183,35</t>
  </si>
  <si>
    <t>167,86</t>
  </si>
  <si>
    <t>168,19</t>
  </si>
  <si>
    <t>23,53</t>
  </si>
  <si>
    <t>162,95</t>
  </si>
  <si>
    <t>163,22</t>
  </si>
  <si>
    <t>2,39</t>
  </si>
  <si>
    <t>156,28</t>
  </si>
  <si>
    <t>156,52</t>
  </si>
  <si>
    <t>154,57</t>
  </si>
  <si>
    <t>154,8</t>
  </si>
  <si>
    <t>2,59</t>
  </si>
  <si>
    <t>8,47</t>
  </si>
  <si>
    <t>1,71</t>
  </si>
  <si>
    <t>220,41</t>
  </si>
  <si>
    <t>220,43</t>
  </si>
  <si>
    <t>25,47</t>
  </si>
  <si>
    <t>12,42</t>
  </si>
  <si>
    <t>62,11</t>
  </si>
  <si>
    <t>189,57</t>
  </si>
  <si>
    <t>188,76</t>
  </si>
  <si>
    <t>66,02</t>
  </si>
  <si>
    <t>190,16</t>
  </si>
  <si>
    <t>190,88</t>
  </si>
  <si>
    <t>190,55</t>
  </si>
  <si>
    <t>5,73</t>
  </si>
  <si>
    <t>62,37</t>
  </si>
  <si>
    <t>199,3</t>
  </si>
  <si>
    <t>198,7</t>
  </si>
  <si>
    <t>184,56</t>
  </si>
  <si>
    <t>184,44</t>
  </si>
  <si>
    <t>178,8</t>
  </si>
  <si>
    <t>179,28</t>
  </si>
  <si>
    <t>173,4</t>
  </si>
  <si>
    <t>173,49</t>
  </si>
  <si>
    <t>170,25</t>
  </si>
  <si>
    <t>170,42</t>
  </si>
  <si>
    <t>-23,34</t>
  </si>
  <si>
    <t>-25,9</t>
  </si>
  <si>
    <t>10,75</t>
  </si>
  <si>
    <t>74,28</t>
  </si>
  <si>
    <t>20,75</t>
  </si>
  <si>
    <t>172,73</t>
  </si>
  <si>
    <t>171,92</t>
  </si>
  <si>
    <t>172,86</t>
  </si>
  <si>
    <t>171,83</t>
  </si>
  <si>
    <t>59,44</t>
  </si>
  <si>
    <t>13,99</t>
  </si>
  <si>
    <t>180,01</t>
  </si>
  <si>
    <t>179,69</t>
  </si>
  <si>
    <t>179,56</t>
  </si>
  <si>
    <t>179,47</t>
  </si>
  <si>
    <t>167,17</t>
  </si>
  <si>
    <t>167,41</t>
  </si>
  <si>
    <t>2,47</t>
  </si>
  <si>
    <t>41,38</t>
  </si>
  <si>
    <t>161,86</t>
  </si>
  <si>
    <t>162,28</t>
  </si>
  <si>
    <t>156,72</t>
  </si>
  <si>
    <t>156,65</t>
  </si>
  <si>
    <t>2,34</t>
  </si>
  <si>
    <t>22,41</t>
  </si>
  <si>
    <t>60,34</t>
  </si>
  <si>
    <t>154,06</t>
  </si>
  <si>
    <t>154,3</t>
  </si>
  <si>
    <t>10,35</t>
  </si>
  <si>
    <t>187,95</t>
  </si>
  <si>
    <t>187,62</t>
  </si>
  <si>
    <t>56,89</t>
  </si>
  <si>
    <t>21,56</t>
  </si>
  <si>
    <t>184,61</t>
  </si>
  <si>
    <t>5,23</t>
  </si>
  <si>
    <t>22,52</t>
  </si>
  <si>
    <t>185,93</t>
  </si>
  <si>
    <t>184,63</t>
  </si>
  <si>
    <t>195,95</t>
  </si>
  <si>
    <t>5,27</t>
  </si>
  <si>
    <t>195,29</t>
  </si>
  <si>
    <t>195,28</t>
  </si>
  <si>
    <t>184,97</t>
  </si>
  <si>
    <t>184,98</t>
  </si>
  <si>
    <t>37,76</t>
  </si>
  <si>
    <t>45,64</t>
  </si>
  <si>
    <t>177,95</t>
  </si>
  <si>
    <t>173,89</t>
  </si>
  <si>
    <t>173,9</t>
  </si>
  <si>
    <t>63,83</t>
  </si>
  <si>
    <t>170,61</t>
  </si>
  <si>
    <t>1,65</t>
  </si>
  <si>
    <t>14,35</t>
  </si>
  <si>
    <t>64,81</t>
  </si>
  <si>
    <t>-28,4</t>
  </si>
  <si>
    <t>-30,15</t>
  </si>
  <si>
    <t>8,71</t>
  </si>
  <si>
    <t>61,69</t>
  </si>
  <si>
    <t>19,16</t>
  </si>
  <si>
    <t>169,09</t>
  </si>
  <si>
    <t>168,26</t>
  </si>
  <si>
    <t>81,63</t>
  </si>
  <si>
    <t>12,24</t>
  </si>
  <si>
    <t>167,34</t>
  </si>
  <si>
    <t>166,65</t>
  </si>
  <si>
    <t>166,34</t>
  </si>
  <si>
    <t>6,41</t>
  </si>
  <si>
    <t>63,33</t>
  </si>
  <si>
    <t>177,58</t>
  </si>
  <si>
    <t>177,11</t>
  </si>
  <si>
    <t>52,57</t>
  </si>
  <si>
    <t>27,67</t>
  </si>
  <si>
    <t>177,32</t>
  </si>
  <si>
    <t>166,17</t>
  </si>
  <si>
    <t>166,45</t>
  </si>
  <si>
    <t>2,89</t>
  </si>
  <si>
    <t>160,94</t>
  </si>
  <si>
    <t>161,28</t>
  </si>
  <si>
    <t>45,98</t>
  </si>
  <si>
    <t>38,7</t>
  </si>
  <si>
    <t>156,1</t>
  </si>
  <si>
    <t>156,26</t>
  </si>
  <si>
    <t>50,19</t>
  </si>
  <si>
    <t>153,82</t>
  </si>
  <si>
    <t>2,3</t>
  </si>
  <si>
    <t>181,73</t>
  </si>
  <si>
    <t>181,83</t>
  </si>
  <si>
    <t>181,4</t>
  </si>
  <si>
    <t>66,8</t>
  </si>
  <si>
    <t>180,83</t>
  </si>
  <si>
    <t>4,1</t>
  </si>
  <si>
    <t>62,81</t>
  </si>
  <si>
    <t>20,66</t>
  </si>
  <si>
    <t>193,01</t>
  </si>
  <si>
    <t>192,61</t>
  </si>
  <si>
    <t>2,37</t>
  </si>
  <si>
    <t>193,5</t>
  </si>
  <si>
    <t>193,34</t>
  </si>
  <si>
    <t>183,07</t>
  </si>
  <si>
    <t>40,08</t>
  </si>
  <si>
    <t>36,11</t>
  </si>
  <si>
    <t>176,58</t>
  </si>
  <si>
    <t>34,87</t>
  </si>
  <si>
    <t>171,63</t>
  </si>
  <si>
    <t>4,19</t>
  </si>
  <si>
    <t>170,17</t>
  </si>
  <si>
    <t>170,23</t>
  </si>
  <si>
    <t>-28,49</t>
  </si>
  <si>
    <t>-28,51</t>
  </si>
  <si>
    <t>168,16</t>
  </si>
  <si>
    <t>61,29</t>
  </si>
  <si>
    <t>163,59</t>
  </si>
  <si>
    <t>67,8</t>
  </si>
  <si>
    <t>15,25</t>
  </si>
  <si>
    <t>176,01</t>
  </si>
  <si>
    <t>175,72</t>
  </si>
  <si>
    <t>56,48</t>
  </si>
  <si>
    <t>20,27</t>
  </si>
  <si>
    <t>175,41</t>
  </si>
  <si>
    <t>12,12</t>
  </si>
  <si>
    <t>164,98</t>
  </si>
  <si>
    <t>159,78</t>
  </si>
  <si>
    <t>160,18</t>
  </si>
  <si>
    <t>155,79</t>
  </si>
  <si>
    <t>153,23</t>
  </si>
  <si>
    <t>153,41</t>
  </si>
  <si>
    <t>10,68</t>
  </si>
  <si>
    <t>180,25</t>
  </si>
  <si>
    <t>179,76</t>
  </si>
  <si>
    <t>59,01</t>
  </si>
  <si>
    <t>9,46</t>
  </si>
  <si>
    <t>31,53</t>
  </si>
  <si>
    <t>178,15</t>
  </si>
  <si>
    <t>177,74</t>
  </si>
  <si>
    <t>3,89</t>
  </si>
  <si>
    <t>71,98</t>
  </si>
  <si>
    <t>175,47</t>
  </si>
  <si>
    <t>175,16</t>
  </si>
  <si>
    <t>4,21</t>
  </si>
  <si>
    <t>74,58</t>
  </si>
  <si>
    <t>193,13</t>
  </si>
  <si>
    <t>193,05</t>
  </si>
  <si>
    <t>3,18</t>
  </si>
  <si>
    <t>42,22</t>
  </si>
  <si>
    <t>192,98</t>
  </si>
  <si>
    <t>192,78</t>
  </si>
  <si>
    <t>181,34</t>
  </si>
  <si>
    <t>175,68</t>
  </si>
  <si>
    <t>175,92</t>
  </si>
  <si>
    <t>171,04</t>
  </si>
  <si>
    <t>171,16</t>
  </si>
  <si>
    <t>169,9</t>
  </si>
  <si>
    <t>170,06</t>
  </si>
  <si>
    <t>-34,49</t>
  </si>
  <si>
    <t>-34,78</t>
  </si>
  <si>
    <t>169,45</t>
  </si>
  <si>
    <t>169,36</t>
  </si>
  <si>
    <t>165,92</t>
  </si>
  <si>
    <t>41,24</t>
  </si>
  <si>
    <t>164,89</t>
  </si>
  <si>
    <t>164,72</t>
  </si>
  <si>
    <t>175,39</t>
  </si>
  <si>
    <t>175,34</t>
  </si>
  <si>
    <t>173,37</t>
  </si>
  <si>
    <t>172,91</t>
  </si>
  <si>
    <t>2,95</t>
  </si>
  <si>
    <t>9,68</t>
  </si>
  <si>
    <t>160,03</t>
  </si>
  <si>
    <t>155,39</t>
  </si>
  <si>
    <t>155,42</t>
  </si>
  <si>
    <t>153,31</t>
  </si>
  <si>
    <t>153,35</t>
  </si>
  <si>
    <t>1,75</t>
  </si>
  <si>
    <t>11,84</t>
  </si>
  <si>
    <t>12,04</t>
  </si>
  <si>
    <t>180,85</t>
  </si>
  <si>
    <t>181,19</t>
  </si>
  <si>
    <t>178,85</t>
  </si>
  <si>
    <t>37,78</t>
  </si>
  <si>
    <t>177,34</t>
  </si>
  <si>
    <t>177,27</t>
  </si>
  <si>
    <t>44,55</t>
  </si>
  <si>
    <t>14,85</t>
  </si>
  <si>
    <t>40,59</t>
  </si>
  <si>
    <t>191,83</t>
  </si>
  <si>
    <t>191,43</t>
  </si>
  <si>
    <t>189,94</t>
  </si>
  <si>
    <t>180,76</t>
  </si>
  <si>
    <t>175,96</t>
  </si>
  <si>
    <t>171,14</t>
  </si>
  <si>
    <t>171,06</t>
  </si>
  <si>
    <t>170,38</t>
  </si>
  <si>
    <t>170,56</t>
  </si>
  <si>
    <t>-33,27</t>
  </si>
  <si>
    <t>-33,19</t>
  </si>
  <si>
    <t>4,41</t>
  </si>
  <si>
    <t>175,89</t>
  </si>
  <si>
    <t>166,69</t>
  </si>
  <si>
    <t>174,67</t>
  </si>
  <si>
    <t>174,47</t>
  </si>
  <si>
    <t>173,34</t>
  </si>
  <si>
    <t>173,33</t>
  </si>
  <si>
    <t>170,44</t>
  </si>
  <si>
    <t>164,69</t>
  </si>
  <si>
    <t>164,65</t>
  </si>
  <si>
    <t>160,13</t>
  </si>
  <si>
    <t>160,2</t>
  </si>
  <si>
    <t>154,82</t>
  </si>
  <si>
    <t>154,84</t>
  </si>
  <si>
    <t>2,32</t>
  </si>
  <si>
    <t>152,76</t>
  </si>
  <si>
    <t>152,95</t>
  </si>
  <si>
    <t>11,77</t>
  </si>
  <si>
    <t>1,56</t>
  </si>
  <si>
    <t>186,17</t>
  </si>
  <si>
    <t>187,15</t>
  </si>
  <si>
    <t>179,83</t>
  </si>
  <si>
    <t>4,32</t>
  </si>
  <si>
    <t>189,82</t>
  </si>
  <si>
    <t>189,58</t>
  </si>
  <si>
    <t>43,13</t>
  </si>
  <si>
    <t>33,18</t>
  </si>
  <si>
    <t>189,43</t>
  </si>
  <si>
    <t>189,15</t>
  </si>
  <si>
    <t>28,99</t>
  </si>
  <si>
    <t>14,49</t>
  </si>
  <si>
    <t>180,81</t>
  </si>
  <si>
    <t>180,82</t>
  </si>
  <si>
    <t>48,78</t>
  </si>
  <si>
    <t>175,35</t>
  </si>
  <si>
    <t>175,38</t>
  </si>
  <si>
    <t>3,04</t>
  </si>
  <si>
    <t>171,29</t>
  </si>
  <si>
    <t>171,42</t>
  </si>
  <si>
    <t>169,91</t>
  </si>
  <si>
    <t>170,05</t>
  </si>
  <si>
    <t>1,37</t>
  </si>
  <si>
    <t>-23,17</t>
  </si>
  <si>
    <t>-22,78</t>
  </si>
  <si>
    <t>10,26</t>
  </si>
  <si>
    <t>79,49</t>
  </si>
  <si>
    <t>179,01</t>
  </si>
  <si>
    <t>180,32</t>
  </si>
  <si>
    <t>33,49</t>
  </si>
  <si>
    <t>167,47</t>
  </si>
  <si>
    <t>168,31</t>
  </si>
  <si>
    <t>5,83</t>
  </si>
  <si>
    <t>174,37</t>
  </si>
  <si>
    <t>174,31</t>
  </si>
  <si>
    <t>173,65</t>
  </si>
  <si>
    <t>173,45</t>
  </si>
  <si>
    <t>169,49</t>
  </si>
  <si>
    <t>169,02</t>
  </si>
  <si>
    <t>54,69</t>
  </si>
  <si>
    <t>12,11</t>
  </si>
  <si>
    <t>163,93</t>
  </si>
  <si>
    <t>163,8</t>
  </si>
  <si>
    <t>77,36</t>
  </si>
  <si>
    <t>159,73</t>
  </si>
  <si>
    <t>159,74</t>
  </si>
  <si>
    <t>88,12</t>
  </si>
  <si>
    <t>154,35</t>
  </si>
  <si>
    <t>154,63</t>
  </si>
  <si>
    <t>80,39</t>
  </si>
  <si>
    <t>152,43</t>
  </si>
  <si>
    <t>152,68</t>
  </si>
  <si>
    <t>12,34</t>
  </si>
  <si>
    <t>12,48</t>
  </si>
  <si>
    <t>191,4</t>
  </si>
  <si>
    <t>191,98</t>
  </si>
  <si>
    <t>30,81</t>
  </si>
  <si>
    <t>13,13</t>
  </si>
  <si>
    <t>56,06</t>
  </si>
  <si>
    <t>180,04</t>
  </si>
  <si>
    <t>180,65</t>
  </si>
  <si>
    <t>189,41</t>
  </si>
  <si>
    <t>189,45</t>
  </si>
  <si>
    <t>188,92</t>
  </si>
  <si>
    <t>5,34</t>
  </si>
  <si>
    <t>189,1</t>
  </si>
  <si>
    <t>188,58</t>
  </si>
  <si>
    <t>44,5</t>
  </si>
  <si>
    <t>32,57</t>
  </si>
  <si>
    <t>22,94</t>
  </si>
  <si>
    <t>179,38</t>
  </si>
  <si>
    <t>179,21</t>
  </si>
  <si>
    <t>25,34</t>
  </si>
  <si>
    <t>61,09</t>
  </si>
  <si>
    <t>175,01</t>
  </si>
  <si>
    <t>174,96</t>
  </si>
  <si>
    <t>26,53</t>
  </si>
  <si>
    <t>16,33</t>
  </si>
  <si>
    <t>170,27</t>
  </si>
  <si>
    <t>170,1</t>
  </si>
  <si>
    <t>59,18</t>
  </si>
  <si>
    <t>169,59</t>
  </si>
  <si>
    <t>169,95</t>
  </si>
  <si>
    <t>-21,58</t>
  </si>
  <si>
    <t>-21,79</t>
  </si>
  <si>
    <t>180,21</t>
  </si>
  <si>
    <t>180,24</t>
  </si>
  <si>
    <t>49,81</t>
  </si>
  <si>
    <t>8,05</t>
  </si>
  <si>
    <t>167,76</t>
  </si>
  <si>
    <t>167,42</t>
  </si>
  <si>
    <t>173,09</t>
  </si>
  <si>
    <t>173,02</t>
  </si>
  <si>
    <t>42,21</t>
  </si>
  <si>
    <t>19,77</t>
  </si>
  <si>
    <t>172,33</t>
  </si>
  <si>
    <t>172,41</t>
  </si>
  <si>
    <t>27,1</t>
  </si>
  <si>
    <t>38,55</t>
  </si>
  <si>
    <t>168,55</t>
  </si>
  <si>
    <t>168,08</t>
  </si>
  <si>
    <t>163,06</t>
  </si>
  <si>
    <t>163,13</t>
  </si>
  <si>
    <t>159,06</t>
  </si>
  <si>
    <t>159,21</t>
  </si>
  <si>
    <t>54,02</t>
  </si>
  <si>
    <t>154,45</t>
  </si>
  <si>
    <t>154,51</t>
  </si>
  <si>
    <t>152,41</t>
  </si>
  <si>
    <t>152,49</t>
  </si>
  <si>
    <t>12,72</t>
  </si>
  <si>
    <t>12,92</t>
  </si>
  <si>
    <t>1,8</t>
  </si>
  <si>
    <t>192,63</t>
  </si>
  <si>
    <t>193,11</t>
  </si>
  <si>
    <t>182,35</t>
  </si>
  <si>
    <t>188,88</t>
  </si>
  <si>
    <t>188,53</t>
  </si>
  <si>
    <t>188,68</t>
  </si>
  <si>
    <t>36,2</t>
  </si>
  <si>
    <t>179,33</t>
  </si>
  <si>
    <t>178,93</t>
  </si>
  <si>
    <t>175,2</t>
  </si>
  <si>
    <t>2,09</t>
  </si>
  <si>
    <t>170,8</t>
  </si>
  <si>
    <t>170,78</t>
  </si>
  <si>
    <t>169,14</t>
  </si>
  <si>
    <t>168,82</t>
  </si>
  <si>
    <t>-21,33</t>
  </si>
  <si>
    <t>-20,99</t>
  </si>
  <si>
    <t>2,45</t>
  </si>
  <si>
    <t>48,08</t>
  </si>
  <si>
    <t>180,08</t>
  </si>
  <si>
    <t>180,07</t>
  </si>
  <si>
    <t>166,18</t>
  </si>
  <si>
    <t>40,48</t>
  </si>
  <si>
    <t>170,33</t>
  </si>
  <si>
    <t>169,87</t>
  </si>
  <si>
    <t>169,41</t>
  </si>
  <si>
    <t>165,75</t>
  </si>
  <si>
    <t>4,25</t>
  </si>
  <si>
    <t>52,14</t>
  </si>
  <si>
    <t>26,5</t>
  </si>
  <si>
    <t>21,37</t>
  </si>
  <si>
    <t>161,22</t>
  </si>
  <si>
    <t>161,33</t>
  </si>
  <si>
    <t>52,03</t>
  </si>
  <si>
    <t>156,35</t>
  </si>
  <si>
    <t>156,86</t>
  </si>
  <si>
    <t>3,95</t>
  </si>
  <si>
    <t>153,79</t>
  </si>
  <si>
    <t>154,07</t>
  </si>
  <si>
    <t>150,67</t>
  </si>
  <si>
    <t>151,09</t>
  </si>
  <si>
    <t>3,16</t>
  </si>
  <si>
    <t>13,19</t>
  </si>
  <si>
    <t>1,93</t>
  </si>
  <si>
    <t>192,31</t>
  </si>
  <si>
    <t>192,89</t>
  </si>
  <si>
    <t>179,85</t>
  </si>
  <si>
    <t>179,54</t>
  </si>
  <si>
    <t>47,81</t>
  </si>
  <si>
    <t>24,3</t>
  </si>
  <si>
    <t>186,41</t>
  </si>
  <si>
    <t>185,5</t>
  </si>
  <si>
    <t>185,01</t>
  </si>
  <si>
    <t>184,66</t>
  </si>
  <si>
    <t>184,08</t>
  </si>
  <si>
    <t>177,54</t>
  </si>
  <si>
    <t>177,66</t>
  </si>
  <si>
    <t>57,85</t>
  </si>
  <si>
    <t>173,23</t>
  </si>
  <si>
    <t>173,36</t>
  </si>
  <si>
    <t>169,64</t>
  </si>
  <si>
    <t>168,3</t>
  </si>
  <si>
    <t>-23,09</t>
  </si>
  <si>
    <t>-23,12</t>
  </si>
  <si>
    <t>45,28</t>
  </si>
  <si>
    <t>11,32</t>
  </si>
  <si>
    <t>178,87</t>
  </si>
  <si>
    <t>179,06</t>
  </si>
  <si>
    <t>156,9</t>
  </si>
  <si>
    <t>156,04</t>
  </si>
  <si>
    <t>80,08</t>
  </si>
  <si>
    <t>158,46</t>
  </si>
  <si>
    <t>157,2</t>
  </si>
  <si>
    <t>8,73</t>
  </si>
  <si>
    <t>92,06</t>
  </si>
  <si>
    <t>154,91</t>
  </si>
  <si>
    <t>153,75</t>
  </si>
  <si>
    <t>9,28</t>
  </si>
  <si>
    <t>96,02</t>
  </si>
  <si>
    <t>155,71</t>
  </si>
  <si>
    <t>155,08</t>
  </si>
  <si>
    <t>7,7</t>
  </si>
  <si>
    <t>89,66</t>
  </si>
  <si>
    <t>156,07</t>
  </si>
  <si>
    <t>156,02</t>
  </si>
  <si>
    <t>75,86</t>
  </si>
  <si>
    <t>153,55</t>
  </si>
  <si>
    <t>153,09</t>
  </si>
  <si>
    <t>150,72</t>
  </si>
  <si>
    <t>150,7</t>
  </si>
  <si>
    <t>149,04</t>
  </si>
  <si>
    <t>148,98</t>
  </si>
  <si>
    <t>13,35</t>
  </si>
  <si>
    <t>191,39</t>
  </si>
  <si>
    <t>191,55</t>
  </si>
  <si>
    <t>171,65</t>
  </si>
  <si>
    <t>170,75</t>
  </si>
  <si>
    <t>171,76</t>
  </si>
  <si>
    <t>171,03</t>
  </si>
  <si>
    <t>169,89</t>
  </si>
  <si>
    <t>9,61</t>
  </si>
  <si>
    <t>171,43</t>
  </si>
  <si>
    <t>170,54</t>
  </si>
  <si>
    <t>86,67</t>
  </si>
  <si>
    <t>171,32</t>
  </si>
  <si>
    <t>169,65</t>
  </si>
  <si>
    <t>168,74</t>
  </si>
  <si>
    <t>165,67</t>
  </si>
  <si>
    <t>165,3</t>
  </si>
  <si>
    <t>163,41</t>
  </si>
  <si>
    <t>-21,14</t>
  </si>
  <si>
    <t>-20,8</t>
  </si>
  <si>
    <t>127,92</t>
  </si>
  <si>
    <t>95,37</t>
  </si>
  <si>
    <t>4,63</t>
  </si>
  <si>
    <t>133,5</t>
  </si>
  <si>
    <t>130,37</t>
  </si>
  <si>
    <t>11,19</t>
  </si>
  <si>
    <t>93,79</t>
  </si>
  <si>
    <t>131,06</t>
  </si>
  <si>
    <t>128,48</t>
  </si>
  <si>
    <t>134,46</t>
  </si>
  <si>
    <t>143,17</t>
  </si>
  <si>
    <t>141,17</t>
  </si>
  <si>
    <t>10,19</t>
  </si>
  <si>
    <t>151,03</t>
  </si>
  <si>
    <t>152,29</t>
  </si>
  <si>
    <t>149,34</t>
  </si>
  <si>
    <t>150,16</t>
  </si>
  <si>
    <t>148,03</t>
  </si>
  <si>
    <t>148,41</t>
  </si>
  <si>
    <t>146,38</t>
  </si>
  <si>
    <t>146,73</t>
  </si>
  <si>
    <t>23,28</t>
  </si>
  <si>
    <t>13,77</t>
  </si>
  <si>
    <t>147,78</t>
  </si>
  <si>
    <t>16,21</t>
  </si>
  <si>
    <t>154,05</t>
  </si>
  <si>
    <t>151,52</t>
  </si>
  <si>
    <t>13,06</t>
  </si>
  <si>
    <t>148,85</t>
  </si>
  <si>
    <t>147,11</t>
  </si>
  <si>
    <t>149,64</t>
  </si>
  <si>
    <t>148,8</t>
  </si>
  <si>
    <t>157,41</t>
  </si>
  <si>
    <t>156,06</t>
  </si>
  <si>
    <t>9,18</t>
  </si>
  <si>
    <t>89,64</t>
  </si>
  <si>
    <t>167,71</t>
  </si>
  <si>
    <t>168,02</t>
  </si>
  <si>
    <t>165,85</t>
  </si>
  <si>
    <t>166,06</t>
  </si>
  <si>
    <t>4,34</t>
  </si>
  <si>
    <t>163,33</t>
  </si>
  <si>
    <t>163,83</t>
  </si>
  <si>
    <t>161,17</t>
  </si>
  <si>
    <t>161,23</t>
  </si>
  <si>
    <t>66,35</t>
  </si>
  <si>
    <t>0,47</t>
  </si>
  <si>
    <t>-19,58</t>
  </si>
  <si>
    <t>-19,26</t>
  </si>
  <si>
    <t>112,27</t>
  </si>
  <si>
    <t>111,23</t>
  </si>
  <si>
    <t>9,11</t>
  </si>
  <si>
    <t>95,83</t>
  </si>
  <si>
    <t>117,11</t>
  </si>
  <si>
    <t>116,17</t>
  </si>
  <si>
    <t>117,88</t>
  </si>
  <si>
    <t>117,25</t>
  </si>
  <si>
    <t>88,05</t>
  </si>
  <si>
    <t>119,08</t>
  </si>
  <si>
    <t>118,05</t>
  </si>
  <si>
    <t>133,17</t>
  </si>
  <si>
    <t>131,99</t>
  </si>
  <si>
    <t>8,85</t>
  </si>
  <si>
    <t>148,5</t>
  </si>
  <si>
    <t>148,7</t>
  </si>
  <si>
    <t>147,12</t>
  </si>
  <si>
    <t>146,98</t>
  </si>
  <si>
    <t>145,08</t>
  </si>
  <si>
    <t>145,15</t>
  </si>
  <si>
    <t>143,96</t>
  </si>
  <si>
    <t>144,32</t>
  </si>
  <si>
    <t>13,76</t>
  </si>
  <si>
    <t>13,81</t>
  </si>
  <si>
    <t>72,09</t>
  </si>
  <si>
    <t>125,83</t>
  </si>
  <si>
    <t>125,5</t>
  </si>
  <si>
    <t>88,24</t>
  </si>
  <si>
    <t>133,66</t>
  </si>
  <si>
    <t>133,68</t>
  </si>
  <si>
    <t>6,05</t>
  </si>
  <si>
    <t>134,73</t>
  </si>
  <si>
    <t>134,95</t>
  </si>
  <si>
    <t>137,2</t>
  </si>
  <si>
    <t>137,24</t>
  </si>
  <si>
    <t>147,84</t>
  </si>
  <si>
    <t>147,35</t>
  </si>
  <si>
    <t>8,49</t>
  </si>
  <si>
    <t>78,95</t>
  </si>
  <si>
    <t>163,3</t>
  </si>
  <si>
    <t>163,77</t>
  </si>
  <si>
    <t>164,4</t>
  </si>
  <si>
    <t>164,09</t>
  </si>
  <si>
    <t>162,44</t>
  </si>
  <si>
    <t>162,14</t>
  </si>
  <si>
    <t>160,65</t>
  </si>
  <si>
    <t>160,21</t>
  </si>
  <si>
    <t>-18,44</t>
  </si>
  <si>
    <t>-17,96</t>
  </si>
  <si>
    <t>113,74</t>
  </si>
  <si>
    <t>113,54</t>
  </si>
  <si>
    <t>2,27</t>
  </si>
  <si>
    <t>116,22</t>
  </si>
  <si>
    <t>115,58</t>
  </si>
  <si>
    <t>3,37</t>
  </si>
  <si>
    <t>119,37</t>
  </si>
  <si>
    <t>119,32</t>
  </si>
  <si>
    <t>121,38</t>
  </si>
  <si>
    <t>121,83</t>
  </si>
  <si>
    <t>134,12</t>
  </si>
  <si>
    <t>133,71</t>
  </si>
  <si>
    <t>3,99</t>
  </si>
  <si>
    <t>148,86</t>
  </si>
  <si>
    <t>59,28</t>
  </si>
  <si>
    <t>18,1</t>
  </si>
  <si>
    <t>147,02</t>
  </si>
  <si>
    <t>147,19</t>
  </si>
  <si>
    <t>145,6</t>
  </si>
  <si>
    <t>145,85</t>
  </si>
  <si>
    <t>143,47</t>
  </si>
  <si>
    <t>143,38</t>
  </si>
  <si>
    <t>13,66</t>
  </si>
  <si>
    <t>13,65</t>
  </si>
  <si>
    <t>125,24</t>
  </si>
  <si>
    <t>125,13</t>
  </si>
  <si>
    <t>131,61</t>
  </si>
  <si>
    <t>130,99</t>
  </si>
  <si>
    <t>133,62</t>
  </si>
  <si>
    <t>133,24</t>
  </si>
  <si>
    <t>138,08</t>
  </si>
  <si>
    <t>138,33</t>
  </si>
  <si>
    <t>5,06</t>
  </si>
  <si>
    <t>47,37</t>
  </si>
  <si>
    <t>147,86</t>
  </si>
  <si>
    <t>147,89</t>
  </si>
  <si>
    <t>163,85</t>
  </si>
  <si>
    <t>163,96</t>
  </si>
  <si>
    <t>163,21</t>
  </si>
  <si>
    <t>21,62</t>
  </si>
  <si>
    <t>32,43</t>
  </si>
  <si>
    <t>161,68</t>
  </si>
  <si>
    <t>161,44</t>
  </si>
  <si>
    <t>1,82</t>
  </si>
  <si>
    <t>159,64</t>
  </si>
  <si>
    <t>159,43</t>
  </si>
  <si>
    <t>34,72</t>
  </si>
  <si>
    <t>-15,76</t>
  </si>
  <si>
    <t>-15,4</t>
  </si>
  <si>
    <t>106,58</t>
  </si>
  <si>
    <t>105,9</t>
  </si>
  <si>
    <t>7,01</t>
  </si>
  <si>
    <t>104,54</t>
  </si>
  <si>
    <t>107,24</t>
  </si>
  <si>
    <t>106,44</t>
  </si>
  <si>
    <t>10,49</t>
  </si>
  <si>
    <t>110,3</t>
  </si>
  <si>
    <t>109,94</t>
  </si>
  <si>
    <t>128,76</t>
  </si>
  <si>
    <t>128,67</t>
  </si>
  <si>
    <t>142,23</t>
  </si>
  <si>
    <t>141,85</t>
  </si>
  <si>
    <t>144,26</t>
  </si>
  <si>
    <t>143,79</t>
  </si>
  <si>
    <t>142,89</t>
  </si>
  <si>
    <t>142,64</t>
  </si>
  <si>
    <t>36,84</t>
  </si>
  <si>
    <t>139,9</t>
  </si>
  <si>
    <t>38,89</t>
  </si>
  <si>
    <t>2,42</t>
  </si>
  <si>
    <t>120,72</t>
  </si>
  <si>
    <t>119,67</t>
  </si>
  <si>
    <t>122,16</t>
  </si>
  <si>
    <t>121,06</t>
  </si>
  <si>
    <t>126,24</t>
  </si>
  <si>
    <t>128,39</t>
  </si>
  <si>
    <t>128,25</t>
  </si>
  <si>
    <t>9,32</t>
  </si>
  <si>
    <t>64,71</t>
  </si>
  <si>
    <t>144,5</t>
  </si>
  <si>
    <t>144,62</t>
  </si>
  <si>
    <t>158,74</t>
  </si>
  <si>
    <t>159,33</t>
  </si>
  <si>
    <t>158,05</t>
  </si>
  <si>
    <t>156,82</t>
  </si>
  <si>
    <t>157,52</t>
  </si>
  <si>
    <t>156,41</t>
  </si>
  <si>
    <t>156,67</t>
  </si>
  <si>
    <t>11,2</t>
  </si>
  <si>
    <t>10,84</t>
  </si>
  <si>
    <t>77,67</t>
  </si>
  <si>
    <t>78,47</t>
  </si>
  <si>
    <t>95,4</t>
  </si>
  <si>
    <t>96,76</t>
  </si>
  <si>
    <t>96,96</t>
  </si>
  <si>
    <t>14,5</t>
  </si>
  <si>
    <t>108,42</t>
  </si>
  <si>
    <t>108,64</t>
  </si>
  <si>
    <t>122,43</t>
  </si>
  <si>
    <t>122,89</t>
  </si>
  <si>
    <t>137,26</t>
  </si>
  <si>
    <t>138,14</t>
  </si>
  <si>
    <t>6,98</t>
  </si>
  <si>
    <t>139,32</t>
  </si>
  <si>
    <t>139,47</t>
  </si>
  <si>
    <t>6,09</t>
  </si>
  <si>
    <t>138,11</t>
  </si>
  <si>
    <t>138,48</t>
  </si>
  <si>
    <t>138,12</t>
  </si>
  <si>
    <t>138,75</t>
  </si>
  <si>
    <t>5,15</t>
  </si>
  <si>
    <t>3,11</t>
  </si>
  <si>
    <t>97,19</t>
  </si>
  <si>
    <t>17,73</t>
  </si>
  <si>
    <t>81,25</t>
  </si>
  <si>
    <t>116,34</t>
  </si>
  <si>
    <t>11,46</t>
  </si>
  <si>
    <t>117,08</t>
  </si>
  <si>
    <t>116,66</t>
  </si>
  <si>
    <t>12,87</t>
  </si>
  <si>
    <t>127,35</t>
  </si>
  <si>
    <t>126,74</t>
  </si>
  <si>
    <t>7,96</t>
  </si>
  <si>
    <t>139,87</t>
  </si>
  <si>
    <t>140,18</t>
  </si>
  <si>
    <t>9,99</t>
  </si>
  <si>
    <t>152,75</t>
  </si>
  <si>
    <t>153,43</t>
  </si>
  <si>
    <t>7,9</t>
  </si>
  <si>
    <t>156,32</t>
  </si>
  <si>
    <t>155,89</t>
  </si>
  <si>
    <t>4,05</t>
  </si>
  <si>
    <t>154,83</t>
  </si>
  <si>
    <t>154,56</t>
  </si>
  <si>
    <t>154,92</t>
  </si>
  <si>
    <t>-11,2</t>
  </si>
  <si>
    <t>9,86</t>
  </si>
  <si>
    <t>10,43</t>
  </si>
  <si>
    <t>5,41</t>
  </si>
  <si>
    <t>91,89</t>
  </si>
  <si>
    <t>59,88</t>
  </si>
  <si>
    <t>59,78</t>
  </si>
  <si>
    <t>6,93</t>
  </si>
  <si>
    <t>78,72</t>
  </si>
  <si>
    <t>76,44</t>
  </si>
  <si>
    <t>75,43</t>
  </si>
  <si>
    <t>6,66</t>
  </si>
  <si>
    <t>81,71</t>
  </si>
  <si>
    <t>81,24</t>
  </si>
  <si>
    <t>8,8</t>
  </si>
  <si>
    <t>87,23</t>
  </si>
  <si>
    <t>8,51</t>
  </si>
  <si>
    <t>94,55</t>
  </si>
  <si>
    <t>10,47</t>
  </si>
  <si>
    <t>87,01</t>
  </si>
  <si>
    <t>111,32</t>
  </si>
  <si>
    <t>110,58</t>
  </si>
  <si>
    <t>131,97</t>
  </si>
  <si>
    <t>132,35</t>
  </si>
  <si>
    <t>6,28</t>
  </si>
  <si>
    <t>135,39</t>
  </si>
  <si>
    <t>135,06</t>
  </si>
  <si>
    <t>135,58</t>
  </si>
  <si>
    <t>135,02</t>
  </si>
  <si>
    <t>13,96</t>
  </si>
  <si>
    <t>135,48</t>
  </si>
  <si>
    <t>134,8</t>
  </si>
  <si>
    <t>4,27</t>
  </si>
  <si>
    <t>15,64</t>
  </si>
  <si>
    <t>15,84</t>
  </si>
  <si>
    <t>78,22</t>
  </si>
  <si>
    <t>78,27</t>
  </si>
  <si>
    <t>94,88</t>
  </si>
  <si>
    <t>94,09</t>
  </si>
  <si>
    <t>94,44</t>
  </si>
  <si>
    <t>98,99</t>
  </si>
  <si>
    <t>98,26</t>
  </si>
  <si>
    <t>6,53</t>
  </si>
  <si>
    <t>92,91</t>
  </si>
  <si>
    <t>116,54</t>
  </si>
  <si>
    <t>115,21</t>
  </si>
  <si>
    <t>8,24</t>
  </si>
  <si>
    <t>130,68</t>
  </si>
  <si>
    <t>129,88</t>
  </si>
  <si>
    <t>10,21</t>
  </si>
  <si>
    <t>148,05</t>
  </si>
  <si>
    <t>151,35</t>
  </si>
  <si>
    <t>150,61</t>
  </si>
  <si>
    <t>151,42</t>
  </si>
  <si>
    <t>151,1</t>
  </si>
  <si>
    <t>151,4</t>
  </si>
  <si>
    <t>150,62</t>
  </si>
  <si>
    <t>7,82</t>
  </si>
  <si>
    <t>42,97</t>
  </si>
  <si>
    <t>41,41</t>
  </si>
  <si>
    <t>45,31</t>
  </si>
  <si>
    <t>45,24</t>
  </si>
  <si>
    <t>91,49</t>
  </si>
  <si>
    <t>52,79</t>
  </si>
  <si>
    <t>57,72</t>
  </si>
  <si>
    <t>85,15</t>
  </si>
  <si>
    <t>76,02</t>
  </si>
  <si>
    <t>74,44</t>
  </si>
  <si>
    <t>8,98</t>
  </si>
  <si>
    <t>92,14</t>
  </si>
  <si>
    <t>91,26</t>
  </si>
  <si>
    <t>10,46</t>
  </si>
  <si>
    <t>93,33</t>
  </si>
  <si>
    <t>127,61</t>
  </si>
  <si>
    <t>128,1</t>
  </si>
  <si>
    <t>65,52</t>
  </si>
  <si>
    <t>130,25</t>
  </si>
  <si>
    <t>130,47</t>
  </si>
  <si>
    <t>73,18</t>
  </si>
  <si>
    <t>131,02</t>
  </si>
  <si>
    <t>131,38</t>
  </si>
  <si>
    <t>131,58</t>
  </si>
  <si>
    <t>132,11</t>
  </si>
  <si>
    <t>15,24</t>
  </si>
  <si>
    <t>15,41</t>
  </si>
  <si>
    <t>64,05</t>
  </si>
  <si>
    <t>72,87</t>
  </si>
  <si>
    <t>72,64</t>
  </si>
  <si>
    <t>78,97</t>
  </si>
  <si>
    <t>78,83</t>
  </si>
  <si>
    <t>89,8</t>
  </si>
  <si>
    <t>93,77</t>
  </si>
  <si>
    <t>93,7</t>
  </si>
  <si>
    <t>89,01</t>
  </si>
  <si>
    <t>108,78</t>
  </si>
  <si>
    <t>8,83</t>
  </si>
  <si>
    <t>145,65</t>
  </si>
  <si>
    <t>145,21</t>
  </si>
  <si>
    <t>5,63</t>
  </si>
  <si>
    <t>148,64</t>
  </si>
  <si>
    <t>148,42</t>
  </si>
  <si>
    <t>80,49</t>
  </si>
  <si>
    <t>148,96</t>
  </si>
  <si>
    <t>149,07</t>
  </si>
  <si>
    <t>148,48</t>
  </si>
  <si>
    <t>7,08</t>
  </si>
  <si>
    <t>42,16</t>
  </si>
  <si>
    <t>42,28</t>
  </si>
  <si>
    <t>1,9</t>
  </si>
  <si>
    <t>77,9</t>
  </si>
  <si>
    <t>48,07</t>
  </si>
  <si>
    <t>48,18</t>
  </si>
  <si>
    <t>88,57</t>
  </si>
  <si>
    <t>56,01</t>
  </si>
  <si>
    <t>55,98</t>
  </si>
  <si>
    <t>69,55</t>
  </si>
  <si>
    <t>7,3</t>
  </si>
  <si>
    <t>88,76</t>
  </si>
  <si>
    <t>88,31</t>
  </si>
  <si>
    <t>123,96</t>
  </si>
  <si>
    <t>124,39</t>
  </si>
  <si>
    <t>73,96</t>
  </si>
  <si>
    <t>127,88</t>
  </si>
  <si>
    <t>128,28</t>
  </si>
  <si>
    <t>129,63</t>
  </si>
  <si>
    <t>130,24</t>
  </si>
  <si>
    <t>130,81</t>
  </si>
  <si>
    <t>131,11</t>
  </si>
  <si>
    <t>15,95</t>
  </si>
  <si>
    <t>60,26</t>
  </si>
  <si>
    <t>60,11</t>
  </si>
  <si>
    <t>67,62</t>
  </si>
  <si>
    <t>66,94</t>
  </si>
  <si>
    <t>74,51</t>
  </si>
  <si>
    <t>73,85</t>
  </si>
  <si>
    <t>5,2</t>
  </si>
  <si>
    <t>88,84</t>
  </si>
  <si>
    <t>87,55</t>
  </si>
  <si>
    <t>72,22</t>
  </si>
  <si>
    <t>104,06</t>
  </si>
  <si>
    <t>5,18</t>
  </si>
  <si>
    <t>143,32</t>
  </si>
  <si>
    <t>142,67</t>
  </si>
  <si>
    <t>145,61</t>
  </si>
  <si>
    <t>145,29</t>
  </si>
  <si>
    <t>146,55</t>
  </si>
  <si>
    <t>31,06</t>
  </si>
  <si>
    <t>148,11</t>
  </si>
  <si>
    <t>147,39</t>
  </si>
  <si>
    <t>41,59</t>
  </si>
  <si>
    <t>41,33</t>
  </si>
  <si>
    <t>2,15</t>
  </si>
  <si>
    <t>74,19</t>
  </si>
  <si>
    <t>6,45</t>
  </si>
  <si>
    <t>50,67</t>
  </si>
  <si>
    <t>50,72</t>
  </si>
  <si>
    <t>57,81</t>
  </si>
  <si>
    <t>57,95</t>
  </si>
  <si>
    <t>62,15</t>
  </si>
  <si>
    <t>75,42</t>
  </si>
  <si>
    <t>75,52</t>
  </si>
  <si>
    <t>88,3</t>
  </si>
  <si>
    <t>11,7</t>
  </si>
  <si>
    <t>115,66</t>
  </si>
  <si>
    <t>116,24</t>
  </si>
  <si>
    <t>122,12</t>
  </si>
  <si>
    <t>122,52</t>
  </si>
  <si>
    <t>5,89</t>
  </si>
  <si>
    <t>126,19</t>
  </si>
  <si>
    <t>126,02</t>
  </si>
  <si>
    <t>127,84</t>
  </si>
  <si>
    <t>127,31</t>
  </si>
  <si>
    <t>14,26</t>
  </si>
  <si>
    <t>56,35</t>
  </si>
  <si>
    <t>56,13</t>
  </si>
  <si>
    <t>65,41</t>
  </si>
  <si>
    <t>64,87</t>
  </si>
  <si>
    <t>74,15</t>
  </si>
  <si>
    <t>6,73</t>
  </si>
  <si>
    <t>79,38</t>
  </si>
  <si>
    <t>7,15</t>
  </si>
  <si>
    <t>92,9</t>
  </si>
  <si>
    <t>92,74</t>
  </si>
  <si>
    <t>129,35</t>
  </si>
  <si>
    <t>129,59</t>
  </si>
  <si>
    <t>138,13</t>
  </si>
  <si>
    <t>138,05</t>
  </si>
  <si>
    <t>144,95</t>
  </si>
  <si>
    <t>144,38</t>
  </si>
  <si>
    <t>145,66</t>
  </si>
  <si>
    <t>1,77</t>
  </si>
  <si>
    <t>41,03</t>
  </si>
  <si>
    <t>40,8</t>
  </si>
  <si>
    <t>53,1</t>
  </si>
  <si>
    <t>53,08</t>
  </si>
  <si>
    <t>59,81</t>
  </si>
  <si>
    <t>59,61</t>
  </si>
  <si>
    <t>2,97</t>
  </si>
  <si>
    <t>63,42</t>
  </si>
  <si>
    <t>63,48</t>
  </si>
  <si>
    <t>77,73</t>
  </si>
  <si>
    <t>77,7</t>
  </si>
  <si>
    <t>111,52</t>
  </si>
  <si>
    <t>111,67</t>
  </si>
  <si>
    <t>120,62</t>
  </si>
  <si>
    <t>120,64</t>
  </si>
  <si>
    <t>124,62</t>
  </si>
  <si>
    <t>124,55</t>
  </si>
  <si>
    <t>15,11</t>
  </si>
  <si>
    <t>15,31</t>
  </si>
  <si>
    <t>56,59</t>
  </si>
  <si>
    <t>56,83</t>
  </si>
  <si>
    <t>33,52</t>
  </si>
  <si>
    <t>27,47</t>
  </si>
  <si>
    <t>65,95</t>
  </si>
  <si>
    <t>66,1</t>
  </si>
  <si>
    <t>74,63</t>
  </si>
  <si>
    <t>74,75</t>
  </si>
  <si>
    <t>78,42</t>
  </si>
  <si>
    <t>78,54</t>
  </si>
  <si>
    <t>93,56</t>
  </si>
  <si>
    <t>93,9</t>
  </si>
  <si>
    <t>128,51</t>
  </si>
  <si>
    <t>128,63</t>
  </si>
  <si>
    <t>28,18</t>
  </si>
  <si>
    <t>38,67</t>
  </si>
  <si>
    <t>33,15</t>
  </si>
  <si>
    <t>135,84</t>
  </si>
  <si>
    <t>135,71</t>
  </si>
  <si>
    <t>140,51</t>
  </si>
  <si>
    <t>140,43</t>
  </si>
  <si>
    <t>39,52</t>
  </si>
  <si>
    <t>29,94</t>
  </si>
  <si>
    <t>30,54</t>
  </si>
  <si>
    <t>143,27</t>
  </si>
  <si>
    <t>143,04</t>
  </si>
  <si>
    <t>0,9</t>
  </si>
  <si>
    <t>53,27</t>
  </si>
  <si>
    <t>23,9</t>
  </si>
  <si>
    <t>61,32</t>
  </si>
  <si>
    <t>61,13</t>
  </si>
  <si>
    <t>54,35</t>
  </si>
  <si>
    <t>64,96</t>
  </si>
  <si>
    <t>64,84</t>
  </si>
  <si>
    <t>79,11</t>
  </si>
  <si>
    <t>79,19</t>
  </si>
  <si>
    <t>113,06</t>
  </si>
  <si>
    <t>113,52</t>
  </si>
  <si>
    <t>27,45</t>
  </si>
  <si>
    <t>120,94</t>
  </si>
  <si>
    <t>121,27</t>
  </si>
  <si>
    <t>25,25</t>
  </si>
  <si>
    <t>40,1</t>
  </si>
  <si>
    <t>34,65</t>
  </si>
  <si>
    <t>126,01</t>
  </si>
  <si>
    <t>127,03</t>
  </si>
  <si>
    <t>127,06</t>
  </si>
  <si>
    <t>15,13</t>
  </si>
  <si>
    <t>54,96</t>
  </si>
  <si>
    <t>67,08</t>
  </si>
  <si>
    <t>75,01</t>
  </si>
  <si>
    <t>74,67</t>
  </si>
  <si>
    <t>78,29</t>
  </si>
  <si>
    <t>78,18</t>
  </si>
  <si>
    <t>94,89</t>
  </si>
  <si>
    <t>95,03</t>
  </si>
  <si>
    <t>128,12</t>
  </si>
  <si>
    <t>128,6</t>
  </si>
  <si>
    <t>26,4</t>
  </si>
  <si>
    <t>45,51</t>
  </si>
  <si>
    <t>134,81</t>
  </si>
  <si>
    <t>134,88</t>
  </si>
  <si>
    <t>140,3</t>
  </si>
  <si>
    <t>139,68</t>
  </si>
  <si>
    <t>54,05</t>
  </si>
  <si>
    <t>29,73</t>
  </si>
  <si>
    <t>142,92</t>
  </si>
  <si>
    <t>141,87</t>
  </si>
  <si>
    <t>3,81</t>
  </si>
  <si>
    <t>48,65</t>
  </si>
  <si>
    <t>35,14</t>
  </si>
  <si>
    <t>0,87</t>
  </si>
  <si>
    <t>2,13</t>
  </si>
  <si>
    <t>50,35</t>
  </si>
  <si>
    <t>50,59</t>
  </si>
  <si>
    <t>60,23</t>
  </si>
  <si>
    <t>64,38</t>
  </si>
  <si>
    <t>64,36</t>
  </si>
  <si>
    <t>44,68</t>
  </si>
  <si>
    <t>78,4</t>
  </si>
  <si>
    <t>78,31</t>
  </si>
  <si>
    <t>39,35</t>
  </si>
  <si>
    <t>112,92</t>
  </si>
  <si>
    <t>113,15</t>
  </si>
  <si>
    <t>40,43</t>
  </si>
  <si>
    <t>120,12</t>
  </si>
  <si>
    <t>120,61</t>
  </si>
  <si>
    <t>125,52</t>
  </si>
  <si>
    <t>125,78</t>
  </si>
  <si>
    <t>126,96</t>
  </si>
  <si>
    <t>30,23</t>
  </si>
  <si>
    <t>13,44</t>
  </si>
  <si>
    <t>50,42</t>
  </si>
  <si>
    <t>73,51</t>
  </si>
  <si>
    <t>13,25</t>
  </si>
  <si>
    <t>62,8</t>
  </si>
  <si>
    <t>63,5</t>
  </si>
  <si>
    <t>73,88</t>
  </si>
  <si>
    <t>73,69</t>
  </si>
  <si>
    <t>77,22</t>
  </si>
  <si>
    <t>77,06</t>
  </si>
  <si>
    <t>93,3</t>
  </si>
  <si>
    <t>93,21</t>
  </si>
  <si>
    <t>40,52</t>
  </si>
  <si>
    <t>26,8</t>
  </si>
  <si>
    <t>32,68</t>
  </si>
  <si>
    <t>128,89</t>
  </si>
  <si>
    <t>135,92</t>
  </si>
  <si>
    <t>135,64</t>
  </si>
  <si>
    <t>140,07</t>
  </si>
  <si>
    <t>140,17</t>
  </si>
  <si>
    <t>142,45</t>
  </si>
  <si>
    <t>141,92</t>
  </si>
  <si>
    <t>0,68</t>
  </si>
  <si>
    <t>50,27</t>
  </si>
  <si>
    <t>50,73</t>
  </si>
  <si>
    <t>59,69</t>
  </si>
  <si>
    <t>59,99</t>
  </si>
  <si>
    <t>42,55</t>
  </si>
  <si>
    <t>64,26</t>
  </si>
  <si>
    <t>64,31</t>
  </si>
  <si>
    <t>66,54</t>
  </si>
  <si>
    <t>77,69</t>
  </si>
  <si>
    <t>114,59</t>
  </si>
  <si>
    <t>114,65</t>
  </si>
  <si>
    <t>56,86</t>
  </si>
  <si>
    <t>121,11</t>
  </si>
  <si>
    <t>125,28</t>
  </si>
  <si>
    <t>125,22</t>
  </si>
  <si>
    <t>127,07</t>
  </si>
  <si>
    <t>127,18</t>
  </si>
  <si>
    <t>13,43</t>
  </si>
  <si>
    <t>2,36</t>
  </si>
  <si>
    <t>57,45</t>
  </si>
  <si>
    <t>64,33</t>
  </si>
  <si>
    <t>64,61</t>
  </si>
  <si>
    <t>74,27</t>
  </si>
  <si>
    <t>77,48</t>
  </si>
  <si>
    <t>77,61</t>
  </si>
  <si>
    <t>4,13</t>
  </si>
  <si>
    <t>15,42</t>
  </si>
  <si>
    <t>80,01</t>
  </si>
  <si>
    <t>80,54</t>
  </si>
  <si>
    <t>5,76</t>
  </si>
  <si>
    <t>92,78</t>
  </si>
  <si>
    <t>92,56</t>
  </si>
  <si>
    <t>129,74</t>
  </si>
  <si>
    <t>130,07</t>
  </si>
  <si>
    <t>135,54</t>
  </si>
  <si>
    <t>140,9</t>
  </si>
  <si>
    <t>140,81</t>
  </si>
  <si>
    <t>142,42</t>
  </si>
  <si>
    <t>142,15</t>
  </si>
  <si>
    <t>47,86</t>
  </si>
  <si>
    <t>21,19</t>
  </si>
  <si>
    <t>57,33</t>
  </si>
  <si>
    <t>30,61</t>
  </si>
  <si>
    <t>63,13</t>
  </si>
  <si>
    <t>42,44</t>
  </si>
  <si>
    <t>31,51</t>
  </si>
  <si>
    <t>26,05</t>
  </si>
  <si>
    <t>67,11</t>
  </si>
  <si>
    <t>67,26</t>
  </si>
  <si>
    <t>30,99</t>
  </si>
  <si>
    <t>26,86</t>
  </si>
  <si>
    <t>75,73</t>
  </si>
  <si>
    <t>75,92</t>
  </si>
  <si>
    <t>2,74</t>
  </si>
  <si>
    <t>114,05</t>
  </si>
  <si>
    <t>114,1</t>
  </si>
  <si>
    <t>120,37</t>
  </si>
  <si>
    <t>125,42</t>
  </si>
  <si>
    <t>125,56</t>
  </si>
  <si>
    <t>127,86</t>
  </si>
  <si>
    <t>128,13</t>
  </si>
  <si>
    <t>51,22</t>
  </si>
  <si>
    <t>28,46</t>
  </si>
  <si>
    <t>14,6</t>
  </si>
  <si>
    <t>1,38</t>
  </si>
  <si>
    <t>61,46</t>
  </si>
  <si>
    <t>61,02</t>
  </si>
  <si>
    <t>71,52</t>
  </si>
  <si>
    <t>71,04</t>
  </si>
  <si>
    <t>52,5</t>
  </si>
  <si>
    <t>76,4</t>
  </si>
  <si>
    <t>76,21</t>
  </si>
  <si>
    <t>3,52</t>
  </si>
  <si>
    <t>80,6</t>
  </si>
  <si>
    <t>80,67</t>
  </si>
  <si>
    <t>90,89</t>
  </si>
  <si>
    <t>90,99</t>
  </si>
  <si>
    <t>129,93</t>
  </si>
  <si>
    <t>33,63</t>
  </si>
  <si>
    <t>35,4</t>
  </si>
  <si>
    <t>30,97</t>
  </si>
  <si>
    <t>136,77</t>
  </si>
  <si>
    <t>137,19</t>
  </si>
  <si>
    <t>39,9</t>
  </si>
  <si>
    <t>140,78</t>
  </si>
  <si>
    <t>140,96</t>
  </si>
  <si>
    <t>52,13</t>
  </si>
  <si>
    <t>142,91</t>
  </si>
  <si>
    <t>20,92</t>
  </si>
  <si>
    <t>45,92</t>
  </si>
  <si>
    <t>33,16</t>
  </si>
  <si>
    <t>0,61</t>
  </si>
  <si>
    <t>32,65</t>
  </si>
  <si>
    <t>44,02</t>
  </si>
  <si>
    <t>43,92</t>
  </si>
  <si>
    <t>68,94</t>
  </si>
  <si>
    <t>9,79</t>
  </si>
  <si>
    <t>21,28</t>
  </si>
  <si>
    <t>54,01</t>
  </si>
  <si>
    <t>53,91</t>
  </si>
  <si>
    <t>58,58</t>
  </si>
  <si>
    <t>61,37</t>
  </si>
  <si>
    <t>61,03</t>
  </si>
  <si>
    <t>3,31</t>
  </si>
  <si>
    <t>65,56</t>
  </si>
  <si>
    <t>39,06</t>
  </si>
  <si>
    <t>23,44</t>
  </si>
  <si>
    <t>74,69</t>
  </si>
  <si>
    <t>112,55</t>
  </si>
  <si>
    <t>112,59</t>
  </si>
  <si>
    <t>50,94</t>
  </si>
  <si>
    <t>119,81</t>
  </si>
  <si>
    <t>119,82</t>
  </si>
  <si>
    <t>12,73</t>
  </si>
  <si>
    <t>125,06</t>
  </si>
  <si>
    <t>125,01</t>
  </si>
  <si>
    <t>0,89</t>
  </si>
  <si>
    <t>22,96</t>
  </si>
  <si>
    <t>61,22</t>
  </si>
  <si>
    <t>15,82</t>
  </si>
  <si>
    <t>127,28</t>
  </si>
  <si>
    <t>127,53</t>
  </si>
  <si>
    <t>58,25</t>
  </si>
  <si>
    <t>58,17</t>
  </si>
  <si>
    <t>75,12</t>
  </si>
  <si>
    <t>19,9</t>
  </si>
  <si>
    <t>69,1</t>
  </si>
  <si>
    <t>75,61</t>
  </si>
  <si>
    <t>74,95</t>
  </si>
  <si>
    <t>78,49</t>
  </si>
  <si>
    <t>78,73</t>
  </si>
  <si>
    <t>47,03</t>
  </si>
  <si>
    <t>25,74</t>
  </si>
  <si>
    <t>27,23</t>
  </si>
  <si>
    <t>89,92</t>
  </si>
  <si>
    <t>89,88</t>
  </si>
  <si>
    <t>130,16</t>
  </si>
  <si>
    <t>130,46</t>
  </si>
  <si>
    <t>21,16</t>
  </si>
  <si>
    <t>137,55</t>
  </si>
  <si>
    <t>137,71</t>
  </si>
  <si>
    <t>141,22</t>
  </si>
  <si>
    <t>141,15</t>
  </si>
  <si>
    <t>27,15</t>
  </si>
  <si>
    <t>143,54</t>
  </si>
  <si>
    <t>143,42</t>
  </si>
  <si>
    <t>39,02</t>
  </si>
  <si>
    <t>31,71</t>
  </si>
  <si>
    <t>5,95</t>
  </si>
  <si>
    <t>44,61</t>
  </si>
  <si>
    <t>44,57</t>
  </si>
  <si>
    <t>0,76</t>
  </si>
  <si>
    <t>53,89</t>
  </si>
  <si>
    <t>24,56</t>
  </si>
  <si>
    <t>40,35</t>
  </si>
  <si>
    <t>60,67</t>
  </si>
  <si>
    <t>60,66</t>
  </si>
  <si>
    <t>46,26</t>
  </si>
  <si>
    <t>28,83</t>
  </si>
  <si>
    <t>64,98</t>
  </si>
  <si>
    <t>33,46</t>
  </si>
  <si>
    <t>36,76</t>
  </si>
  <si>
    <t>29,78</t>
  </si>
  <si>
    <t>74,18</t>
  </si>
  <si>
    <t>111,99</t>
  </si>
  <si>
    <t>112,03</t>
  </si>
  <si>
    <t>36,21</t>
  </si>
  <si>
    <t>46,55</t>
  </si>
  <si>
    <t>120,1</t>
  </si>
  <si>
    <t>22,58</t>
  </si>
  <si>
    <t>124,48</t>
  </si>
  <si>
    <t>124,85</t>
  </si>
  <si>
    <t>127,37</t>
  </si>
  <si>
    <t>127,6</t>
  </si>
  <si>
    <t>14,32</t>
  </si>
  <si>
    <t>62,24</t>
  </si>
  <si>
    <t>58,51</t>
  </si>
  <si>
    <t>58,28</t>
  </si>
  <si>
    <t>40,85</t>
  </si>
  <si>
    <t>11,74</t>
  </si>
  <si>
    <t>47,42</t>
  </si>
  <si>
    <t>68,17</t>
  </si>
  <si>
    <t>4,07</t>
  </si>
  <si>
    <t>74,89</t>
  </si>
  <si>
    <t>78,56</t>
  </si>
  <si>
    <t>78,53</t>
  </si>
  <si>
    <t>88,98</t>
  </si>
  <si>
    <t>89,34</t>
  </si>
  <si>
    <t>45,29</t>
  </si>
  <si>
    <t>40,81</t>
  </si>
  <si>
    <t>13,9</t>
  </si>
  <si>
    <t>130,42</t>
  </si>
  <si>
    <t>43,82</t>
  </si>
  <si>
    <t>137,91</t>
  </si>
  <si>
    <t>137,83</t>
  </si>
  <si>
    <t>2,28</t>
  </si>
  <si>
    <t>142,6</t>
  </si>
  <si>
    <t>142,78</t>
  </si>
  <si>
    <t>54,13</t>
  </si>
  <si>
    <t>144,46</t>
  </si>
  <si>
    <t>8,5</t>
  </si>
  <si>
    <t>7,42</t>
  </si>
  <si>
    <t>41,51</t>
  </si>
  <si>
    <t>53,43</t>
  </si>
  <si>
    <t>53,35</t>
  </si>
  <si>
    <t>2,11</t>
  </si>
  <si>
    <t>59,51</t>
  </si>
  <si>
    <t>59,55</t>
  </si>
  <si>
    <t>2,53</t>
  </si>
  <si>
    <t>30,19</t>
  </si>
  <si>
    <t>64,41</t>
  </si>
  <si>
    <t>64,64</t>
  </si>
  <si>
    <t>71,69</t>
  </si>
  <si>
    <t>72,27</t>
  </si>
  <si>
    <t>75,88</t>
  </si>
  <si>
    <t>76,06</t>
  </si>
  <si>
    <t>16,98</t>
  </si>
  <si>
    <t>112,58</t>
  </si>
  <si>
    <t>112,66</t>
  </si>
  <si>
    <t>120,02</t>
  </si>
  <si>
    <t>120,01</t>
  </si>
  <si>
    <t>124,61</t>
  </si>
  <si>
    <t>124,79</t>
  </si>
  <si>
    <t>127,48</t>
  </si>
  <si>
    <t>15,06</t>
  </si>
  <si>
    <t>69,02</t>
  </si>
  <si>
    <t>68,85</t>
  </si>
  <si>
    <t>75,57</t>
  </si>
  <si>
    <t>80,26</t>
  </si>
  <si>
    <t>80,04</t>
  </si>
  <si>
    <t>87,97</t>
  </si>
  <si>
    <t>88,03</t>
  </si>
  <si>
    <t>89,9</t>
  </si>
  <si>
    <t>90,16</t>
  </si>
  <si>
    <t>131,44</t>
  </si>
  <si>
    <t>131,98</t>
  </si>
  <si>
    <t>138,97</t>
  </si>
  <si>
    <t>139,05</t>
  </si>
  <si>
    <t>2,43</t>
  </si>
  <si>
    <t>41,07</t>
  </si>
  <si>
    <t>142,84</t>
  </si>
  <si>
    <t>143,11</t>
  </si>
  <si>
    <t>145,19</t>
  </si>
  <si>
    <t>145,12</t>
  </si>
  <si>
    <t>6,72</t>
  </si>
  <si>
    <t>6,64</t>
  </si>
  <si>
    <t>54,27</t>
  </si>
  <si>
    <t>62,89</t>
  </si>
  <si>
    <t>63,14</t>
  </si>
  <si>
    <t>3,87</t>
  </si>
  <si>
    <t>66,76</t>
  </si>
  <si>
    <t>66,95</t>
  </si>
  <si>
    <t>2,21</t>
  </si>
  <si>
    <t>17,79</t>
  </si>
  <si>
    <t>32,03</t>
  </si>
  <si>
    <t>72,54</t>
  </si>
  <si>
    <t>78,25</t>
  </si>
  <si>
    <t>78,37</t>
  </si>
  <si>
    <t>112,89</t>
  </si>
  <si>
    <t>112,91</t>
  </si>
  <si>
    <t>120,19</t>
  </si>
  <si>
    <t>120,26</t>
  </si>
  <si>
    <t>125,04</t>
  </si>
  <si>
    <t>125,18</t>
  </si>
  <si>
    <t>1,45</t>
  </si>
  <si>
    <t>127,83</t>
  </si>
  <si>
    <t>14,92</t>
  </si>
  <si>
    <t>14,99</t>
  </si>
  <si>
    <t>69,78</t>
  </si>
  <si>
    <t>69,43</t>
  </si>
  <si>
    <t>29,46</t>
  </si>
  <si>
    <t>37,34</t>
  </si>
  <si>
    <t>78,19</t>
  </si>
  <si>
    <t>82,66</t>
  </si>
  <si>
    <t>82,94</t>
  </si>
  <si>
    <t>14,56</t>
  </si>
  <si>
    <t>56,31</t>
  </si>
  <si>
    <t>89,06</t>
  </si>
  <si>
    <t>88,79</t>
  </si>
  <si>
    <t>18,32</t>
  </si>
  <si>
    <t>60,73</t>
  </si>
  <si>
    <t>92,36</t>
  </si>
  <si>
    <t>92,89</t>
  </si>
  <si>
    <t>4,96</t>
  </si>
  <si>
    <t>132,59</t>
  </si>
  <si>
    <t>132,7</t>
  </si>
  <si>
    <t>140,2</t>
  </si>
  <si>
    <t>140,54</t>
  </si>
  <si>
    <t>144,22</t>
  </si>
  <si>
    <t>144,54</t>
  </si>
  <si>
    <t>146,14</t>
  </si>
  <si>
    <t>146,36</t>
  </si>
  <si>
    <t>6,61</t>
  </si>
  <si>
    <t>6,63</t>
  </si>
  <si>
    <t>0,42</t>
  </si>
  <si>
    <t>55,53</t>
  </si>
  <si>
    <t>79,56</t>
  </si>
  <si>
    <t>81,46</t>
  </si>
  <si>
    <t>9,8</t>
  </si>
  <si>
    <t>79,75</t>
  </si>
  <si>
    <t>80,76</t>
  </si>
  <si>
    <t>81,11</t>
  </si>
  <si>
    <t>81,65</t>
  </si>
  <si>
    <t>6,96</t>
  </si>
  <si>
    <t>84,73</t>
  </si>
  <si>
    <t>84,46</t>
  </si>
  <si>
    <t>114,85</t>
  </si>
  <si>
    <t>114,69</t>
  </si>
  <si>
    <t>64,18</t>
  </si>
  <si>
    <t>121,66</t>
  </si>
  <si>
    <t>121,75</t>
  </si>
  <si>
    <t>125,46</t>
  </si>
  <si>
    <t>125,65</t>
  </si>
  <si>
    <t>78,17</t>
  </si>
  <si>
    <t>128,19</t>
  </si>
  <si>
    <t>15,28</t>
  </si>
  <si>
    <t>70,52</t>
  </si>
  <si>
    <t>95,11</t>
  </si>
  <si>
    <t>96,52</t>
  </si>
  <si>
    <t>90,24</t>
  </si>
  <si>
    <t>94,9</t>
  </si>
  <si>
    <t>95,45</t>
  </si>
  <si>
    <t>96,85</t>
  </si>
  <si>
    <t>97,33</t>
  </si>
  <si>
    <t>101,92</t>
  </si>
  <si>
    <t>101,86</t>
  </si>
  <si>
    <t>79,06</t>
  </si>
  <si>
    <t>135,29</t>
  </si>
  <si>
    <t>136,04</t>
  </si>
  <si>
    <t>54,75</t>
  </si>
  <si>
    <t>143,49</t>
  </si>
  <si>
    <t>4,24</t>
  </si>
  <si>
    <t>31,78</t>
  </si>
  <si>
    <t>63,98</t>
  </si>
  <si>
    <t>145,9</t>
  </si>
  <si>
    <t>146,24</t>
  </si>
  <si>
    <t>44,05</t>
  </si>
  <si>
    <t>147,6</t>
  </si>
  <si>
    <t>147,73</t>
  </si>
  <si>
    <t>48,89</t>
  </si>
  <si>
    <t>0,48</t>
  </si>
  <si>
    <t>55,95</t>
  </si>
  <si>
    <t>55,89</t>
  </si>
  <si>
    <t>85,9</t>
  </si>
  <si>
    <t>86,47</t>
  </si>
  <si>
    <t>84,07</t>
  </si>
  <si>
    <t>84,5</t>
  </si>
  <si>
    <t>86,51</t>
  </si>
  <si>
    <t>87,03</t>
  </si>
  <si>
    <t>82,14</t>
  </si>
  <si>
    <t>88,67</t>
  </si>
  <si>
    <t>88,64</t>
  </si>
  <si>
    <t>71,93</t>
  </si>
  <si>
    <t>116,23</t>
  </si>
  <si>
    <t>116,48</t>
  </si>
  <si>
    <t>70,11</t>
  </si>
  <si>
    <t>122,63</t>
  </si>
  <si>
    <t>122,81</t>
  </si>
  <si>
    <t>14,09</t>
  </si>
  <si>
    <t>30,93</t>
  </si>
  <si>
    <t>126,03</t>
  </si>
  <si>
    <t>126,27</t>
  </si>
  <si>
    <t>15,19</t>
  </si>
  <si>
    <t>71,22</t>
  </si>
  <si>
    <t>71,39</t>
  </si>
  <si>
    <t>101,16</t>
  </si>
  <si>
    <t>101,13</t>
  </si>
  <si>
    <t>84,62</t>
  </si>
  <si>
    <t>98,78</t>
  </si>
  <si>
    <t>98,35</t>
  </si>
  <si>
    <t>101,55</t>
  </si>
  <si>
    <t>101,81</t>
  </si>
  <si>
    <t>106,22</t>
  </si>
  <si>
    <t>106,42</t>
  </si>
  <si>
    <t>138,21</t>
  </si>
  <si>
    <t>5,16</t>
  </si>
  <si>
    <t>143,83</t>
  </si>
  <si>
    <t>147,15</t>
  </si>
  <si>
    <t>147,47</t>
  </si>
  <si>
    <t>148,47</t>
  </si>
  <si>
    <t>148,66</t>
  </si>
  <si>
    <t>6,7</t>
  </si>
  <si>
    <t>0,33</t>
  </si>
  <si>
    <t>84,15</t>
  </si>
  <si>
    <t>83,36</t>
  </si>
  <si>
    <t>50,58</t>
  </si>
  <si>
    <t>45,53</t>
  </si>
  <si>
    <t>83,44</t>
  </si>
  <si>
    <t>83,07</t>
  </si>
  <si>
    <t>40,38</t>
  </si>
  <si>
    <t>55,77</t>
  </si>
  <si>
    <t>89,07</t>
  </si>
  <si>
    <t>88,36</t>
  </si>
  <si>
    <t>28,74</t>
  </si>
  <si>
    <t>12,15</t>
  </si>
  <si>
    <t>59,11</t>
  </si>
  <si>
    <t>89,55</t>
  </si>
  <si>
    <t>89,12</t>
  </si>
  <si>
    <t>89,78</t>
  </si>
  <si>
    <t>89,02</t>
  </si>
  <si>
    <t>119,45</t>
  </si>
  <si>
    <t>119,41</t>
  </si>
  <si>
    <t>124,56</t>
  </si>
  <si>
    <t>124,51</t>
  </si>
  <si>
    <t>127,8</t>
  </si>
  <si>
    <t>127,91</t>
  </si>
  <si>
    <t>0,37</t>
  </si>
  <si>
    <t>62,87</t>
  </si>
  <si>
    <t>128,46</t>
  </si>
  <si>
    <t>15,81</t>
  </si>
  <si>
    <t>15,92</t>
  </si>
  <si>
    <t>99,85</t>
  </si>
  <si>
    <t>99,32</t>
  </si>
  <si>
    <t>4,86</t>
  </si>
  <si>
    <t>48,54</t>
  </si>
  <si>
    <t>46,6</t>
  </si>
  <si>
    <t>98,67</t>
  </si>
  <si>
    <t>98,22</t>
  </si>
  <si>
    <t>103,67</t>
  </si>
  <si>
    <t>102,79</t>
  </si>
  <si>
    <t>4,36</t>
  </si>
  <si>
    <t>104,98</t>
  </si>
  <si>
    <t>104,38</t>
  </si>
  <si>
    <t>106,98</t>
  </si>
  <si>
    <t>106,88</t>
  </si>
  <si>
    <t>139,64</t>
  </si>
  <si>
    <t>139,63</t>
  </si>
  <si>
    <t>17,94</t>
  </si>
  <si>
    <t>77,58</t>
  </si>
  <si>
    <t>145,74</t>
  </si>
  <si>
    <t>146,18</t>
  </si>
  <si>
    <t>149,8</t>
  </si>
  <si>
    <t>150,22</t>
  </si>
  <si>
    <t>65,28</t>
  </si>
  <si>
    <t>151,64</t>
  </si>
  <si>
    <t>151,65</t>
  </si>
  <si>
    <t>33,19</t>
  </si>
  <si>
    <t>62,39</t>
  </si>
  <si>
    <t>6,58</t>
  </si>
  <si>
    <t>79,73</t>
  </si>
  <si>
    <t>79,72</t>
  </si>
  <si>
    <t>79,14</t>
  </si>
  <si>
    <t>78,63</t>
  </si>
  <si>
    <t>6,85</t>
  </si>
  <si>
    <t>75,68</t>
  </si>
  <si>
    <t>20,55</t>
  </si>
  <si>
    <t>84,88</t>
  </si>
  <si>
    <t>84,61</t>
  </si>
  <si>
    <t>64,14</t>
  </si>
  <si>
    <t>85,69</t>
  </si>
  <si>
    <t>85,51</t>
  </si>
  <si>
    <t>67,98</t>
  </si>
  <si>
    <t>87,76</t>
  </si>
  <si>
    <t>120,83</t>
  </si>
  <si>
    <t>121,24</t>
  </si>
  <si>
    <t>125,67</t>
  </si>
  <si>
    <t>129,08</t>
  </si>
  <si>
    <t>129,19</t>
  </si>
  <si>
    <t>129,8</t>
  </si>
  <si>
    <t>130,27</t>
  </si>
  <si>
    <t>95,43</t>
  </si>
  <si>
    <t>43,37</t>
  </si>
  <si>
    <t>94,31</t>
  </si>
  <si>
    <t>93,98</t>
  </si>
  <si>
    <t>6,57</t>
  </si>
  <si>
    <t>101,03</t>
  </si>
  <si>
    <t>100,79</t>
  </si>
  <si>
    <t>51,95</t>
  </si>
  <si>
    <t>102,06</t>
  </si>
  <si>
    <t>101,75</t>
  </si>
  <si>
    <t>104,51</t>
  </si>
  <si>
    <t>104,27</t>
  </si>
  <si>
    <t>143,34</t>
  </si>
  <si>
    <t>149,11</t>
  </si>
  <si>
    <t>19,51</t>
  </si>
  <si>
    <t>24,39</t>
  </si>
  <si>
    <t>56,1</t>
  </si>
  <si>
    <t>151,24</t>
  </si>
  <si>
    <t>151,78</t>
  </si>
  <si>
    <t>152,08</t>
  </si>
  <si>
    <t>152,77</t>
  </si>
  <si>
    <t>0,84</t>
  </si>
  <si>
    <t>80,59</t>
  </si>
  <si>
    <t>80,33</t>
  </si>
  <si>
    <t>45,61</t>
  </si>
  <si>
    <t>73,52</t>
  </si>
  <si>
    <t>73,24</t>
  </si>
  <si>
    <t>84,33</t>
  </si>
  <si>
    <t>84,05</t>
  </si>
  <si>
    <t>85,65</t>
  </si>
  <si>
    <t>24,14</t>
  </si>
  <si>
    <t>87,51</t>
  </si>
  <si>
    <t>87,43</t>
  </si>
  <si>
    <t>124,72</t>
  </si>
  <si>
    <t>124,64</t>
  </si>
  <si>
    <t>128,84</t>
  </si>
  <si>
    <t>128,73</t>
  </si>
  <si>
    <t>130,34</t>
  </si>
  <si>
    <t>130,49</t>
  </si>
  <si>
    <t>130,74</t>
  </si>
  <si>
    <t>130,96</t>
  </si>
  <si>
    <t>15,74</t>
  </si>
  <si>
    <t>96,63</t>
  </si>
  <si>
    <t>96,25</t>
  </si>
  <si>
    <t>45,65</t>
  </si>
  <si>
    <t>90,44</t>
  </si>
  <si>
    <t>17,17</t>
  </si>
  <si>
    <t>99,3</t>
  </si>
  <si>
    <t>98,79</t>
  </si>
  <si>
    <t>50,22</t>
  </si>
  <si>
    <t>31,39</t>
  </si>
  <si>
    <t>18,39</t>
  </si>
  <si>
    <t>102,73</t>
  </si>
  <si>
    <t>102,02</t>
  </si>
  <si>
    <t>104,5</t>
  </si>
  <si>
    <t>104,67</t>
  </si>
  <si>
    <t>51,1</t>
  </si>
  <si>
    <t>9,25</t>
  </si>
  <si>
    <t>39,65</t>
  </si>
  <si>
    <t>149,84</t>
  </si>
  <si>
    <t>150,98</t>
  </si>
  <si>
    <t>155,97</t>
  </si>
  <si>
    <t>155,65</t>
  </si>
  <si>
    <t>10,31</t>
  </si>
  <si>
    <t>156,17</t>
  </si>
  <si>
    <t>155,76</t>
  </si>
  <si>
    <t>157,06</t>
  </si>
  <si>
    <t>156,73</t>
  </si>
  <si>
    <t>5,78</t>
  </si>
  <si>
    <t>5,74</t>
  </si>
  <si>
    <t>0,74</t>
  </si>
  <si>
    <t>81,97</t>
  </si>
  <si>
    <t>81,77</t>
  </si>
  <si>
    <t>68,35</t>
  </si>
  <si>
    <t>84,13</t>
  </si>
  <si>
    <t>83,94</t>
  </si>
  <si>
    <t>84,96</t>
  </si>
  <si>
    <t>87,1</t>
  </si>
  <si>
    <t>87,18</t>
  </si>
  <si>
    <t>126,46</t>
  </si>
  <si>
    <t>126,51</t>
  </si>
  <si>
    <t>131,23</t>
  </si>
  <si>
    <t>132,02</t>
  </si>
  <si>
    <t>36,51</t>
  </si>
  <si>
    <t>72,73</t>
  </si>
  <si>
    <t>96,28</t>
  </si>
  <si>
    <t>96,29</t>
  </si>
  <si>
    <t>42,13</t>
  </si>
  <si>
    <t>87,06</t>
  </si>
  <si>
    <t>55,22</t>
  </si>
  <si>
    <t>100,1</t>
  </si>
  <si>
    <t>99,75</t>
  </si>
  <si>
    <t>36,59</t>
  </si>
  <si>
    <t>102,56</t>
  </si>
  <si>
    <t>28,64</t>
  </si>
  <si>
    <t>42,72</t>
  </si>
  <si>
    <t>104,99</t>
  </si>
  <si>
    <t>105,34</t>
  </si>
  <si>
    <t>17,7</t>
  </si>
  <si>
    <t>40,27</t>
  </si>
  <si>
    <t>42,04</t>
  </si>
  <si>
    <t>158,12</t>
  </si>
  <si>
    <t>157,47</t>
  </si>
  <si>
    <t>12,19</t>
  </si>
  <si>
    <t>161,42</t>
  </si>
  <si>
    <t>160,43</t>
  </si>
  <si>
    <t>12,46</t>
  </si>
  <si>
    <t>160,12</t>
  </si>
  <si>
    <t>160,35</t>
  </si>
  <si>
    <t>8,54</t>
  </si>
  <si>
    <t>160,72</t>
  </si>
  <si>
    <t>9,12</t>
  </si>
  <si>
    <t>12,99</t>
  </si>
  <si>
    <t>0,8</t>
  </si>
  <si>
    <t>80,63</t>
  </si>
  <si>
    <t>80,62</t>
  </si>
  <si>
    <t>61,85</t>
  </si>
  <si>
    <t>61,66</t>
  </si>
  <si>
    <t>81,82</t>
  </si>
  <si>
    <t>77,21</t>
  </si>
  <si>
    <t>76,07</t>
  </si>
  <si>
    <t>8,16</t>
  </si>
  <si>
    <t>84,91</t>
  </si>
  <si>
    <t>84,74</t>
  </si>
  <si>
    <t>86,54</t>
  </si>
  <si>
    <t>86,62</t>
  </si>
  <si>
    <t>53,06</t>
  </si>
  <si>
    <t>10,2</t>
  </si>
  <si>
    <t>128,35</t>
  </si>
  <si>
    <t>128,03</t>
  </si>
  <si>
    <t>12,4</t>
  </si>
  <si>
    <t>28,93</t>
  </si>
  <si>
    <t>58,68</t>
  </si>
  <si>
    <t>131,65</t>
  </si>
  <si>
    <t>131,48</t>
  </si>
  <si>
    <t>21,15</t>
  </si>
  <si>
    <t>133,1</t>
  </si>
  <si>
    <t>132,94</t>
  </si>
  <si>
    <t>20,62</t>
  </si>
  <si>
    <t>41,58</t>
  </si>
  <si>
    <t>133,34</t>
  </si>
  <si>
    <t>133,48</t>
  </si>
  <si>
    <t>16,81</t>
  </si>
  <si>
    <t>17,28</t>
  </si>
  <si>
    <t>97,47</t>
  </si>
  <si>
    <t>97,44</t>
  </si>
  <si>
    <t>80,06</t>
  </si>
  <si>
    <t>79,28</t>
  </si>
  <si>
    <t>4,89</t>
  </si>
  <si>
    <t>94,38</t>
  </si>
  <si>
    <t>93,59</t>
  </si>
  <si>
    <t>102,24</t>
  </si>
  <si>
    <t>102,25</t>
  </si>
  <si>
    <t>105,97</t>
  </si>
  <si>
    <t>106,4</t>
  </si>
  <si>
    <t>168,1</t>
  </si>
  <si>
    <t>8,31</t>
  </si>
  <si>
    <t>167,29</t>
  </si>
  <si>
    <t>166,22</t>
  </si>
  <si>
    <t>9,38</t>
  </si>
  <si>
    <t>24,9</t>
  </si>
  <si>
    <t>166,1</t>
  </si>
  <si>
    <t>9,29</t>
  </si>
  <si>
    <t>164,66</t>
  </si>
  <si>
    <t>8,88</t>
  </si>
  <si>
    <t>60,42</t>
  </si>
  <si>
    <t>61,06</t>
  </si>
  <si>
    <t>60,77</t>
  </si>
  <si>
    <t>70,01</t>
  </si>
  <si>
    <t>69,79</t>
  </si>
  <si>
    <t>76,63</t>
  </si>
  <si>
    <t>83,78</t>
  </si>
  <si>
    <t>83,47</t>
  </si>
  <si>
    <t>74,17</t>
  </si>
  <si>
    <t>14,76</t>
  </si>
  <si>
    <t>85,32</t>
  </si>
  <si>
    <t>85,28</t>
  </si>
  <si>
    <t>86,32</t>
  </si>
  <si>
    <t>86,34</t>
  </si>
  <si>
    <t>35,16</t>
  </si>
  <si>
    <t>25,78</t>
  </si>
  <si>
    <t>127,81</t>
  </si>
  <si>
    <t>127,78</t>
  </si>
  <si>
    <t>130,94</t>
  </si>
  <si>
    <t>133,02</t>
  </si>
  <si>
    <t>132,87</t>
  </si>
  <si>
    <t>132,89</t>
  </si>
  <si>
    <t>133,18</t>
  </si>
  <si>
    <t>18,16</t>
  </si>
  <si>
    <t>78,69</t>
  </si>
  <si>
    <t>88,8</t>
  </si>
  <si>
    <t>88,32</t>
  </si>
  <si>
    <t>5,64</t>
  </si>
  <si>
    <t>100,49</t>
  </si>
  <si>
    <t>100,35</t>
  </si>
  <si>
    <t>104,02</t>
  </si>
  <si>
    <t>103,76</t>
  </si>
  <si>
    <t>106,23</t>
  </si>
  <si>
    <t>106,25</t>
  </si>
  <si>
    <t>171,91</t>
  </si>
  <si>
    <t>171,86</t>
  </si>
  <si>
    <t>172,59</t>
  </si>
  <si>
    <t>170,93</t>
  </si>
  <si>
    <t>168,2</t>
  </si>
  <si>
    <t>34,21</t>
  </si>
  <si>
    <t>55,26</t>
  </si>
  <si>
    <t>59,93</t>
  </si>
  <si>
    <t>60,03</t>
  </si>
  <si>
    <t>60,36</t>
  </si>
  <si>
    <t>7,23</t>
  </si>
  <si>
    <t>79,81</t>
  </si>
  <si>
    <t>81,66</t>
  </si>
  <si>
    <t>81,19</t>
  </si>
  <si>
    <t>85,38</t>
  </si>
  <si>
    <t>85,42</t>
  </si>
  <si>
    <t>127,82</t>
  </si>
  <si>
    <t>131,71</t>
  </si>
  <si>
    <t>131,49</t>
  </si>
  <si>
    <t>133,16</t>
  </si>
  <si>
    <t>133,04</t>
  </si>
  <si>
    <t>74,38</t>
  </si>
  <si>
    <t>77,6</t>
  </si>
  <si>
    <t>77,4</t>
  </si>
  <si>
    <t>73,45</t>
  </si>
  <si>
    <t>18,08</t>
  </si>
  <si>
    <t>78,79</t>
  </si>
  <si>
    <t>95,94</t>
  </si>
  <si>
    <t>94,83</t>
  </si>
  <si>
    <t>99,73</t>
  </si>
  <si>
    <t>99,04</t>
  </si>
  <si>
    <t>105,18</t>
  </si>
  <si>
    <t>104,82</t>
  </si>
  <si>
    <t>172,82</t>
  </si>
  <si>
    <t>174,48</t>
  </si>
  <si>
    <t>174,43</t>
  </si>
  <si>
    <t>5,75</t>
  </si>
  <si>
    <t>172,9</t>
  </si>
  <si>
    <t>43,98</t>
  </si>
  <si>
    <t>172,32</t>
  </si>
  <si>
    <t>43,18</t>
  </si>
  <si>
    <t>61,65</t>
  </si>
  <si>
    <t>61,67</t>
  </si>
  <si>
    <t>64,2</t>
  </si>
  <si>
    <t>77,92</t>
  </si>
  <si>
    <t>77,68</t>
  </si>
  <si>
    <t>50,98</t>
  </si>
  <si>
    <t>81,28</t>
  </si>
  <si>
    <t>80,99</t>
  </si>
  <si>
    <t>89,53</t>
  </si>
  <si>
    <t>127,52</t>
  </si>
  <si>
    <t>131,21</t>
  </si>
  <si>
    <t>132,96</t>
  </si>
  <si>
    <t>132,97</t>
  </si>
  <si>
    <t>133,33</t>
  </si>
  <si>
    <t>133,27</t>
  </si>
  <si>
    <t>18,03</t>
  </si>
  <si>
    <t>79,8</t>
  </si>
  <si>
    <t>79,64</t>
  </si>
  <si>
    <t>83,82</t>
  </si>
  <si>
    <t>84,03</t>
  </si>
  <si>
    <t>6,34</t>
  </si>
  <si>
    <t>94,93</t>
  </si>
  <si>
    <t>94,46</t>
  </si>
  <si>
    <t>100,31</t>
  </si>
  <si>
    <t>100,16</t>
  </si>
  <si>
    <t>19,75</t>
  </si>
  <si>
    <t>43,21</t>
  </si>
  <si>
    <t>107,58</t>
  </si>
  <si>
    <t>108,05</t>
  </si>
  <si>
    <t>174,93</t>
  </si>
  <si>
    <t>174,97</t>
  </si>
  <si>
    <t>175,63</t>
  </si>
  <si>
    <t>175,67</t>
  </si>
  <si>
    <t>175,58</t>
  </si>
  <si>
    <t>175,55</t>
  </si>
  <si>
    <t>62,13</t>
  </si>
  <si>
    <t>62,02</t>
  </si>
  <si>
    <t>51,33</t>
  </si>
  <si>
    <t>75,03</t>
  </si>
  <si>
    <t>74,93</t>
  </si>
  <si>
    <t>80,75</t>
  </si>
  <si>
    <t>81,04</t>
  </si>
  <si>
    <t>84,39</t>
  </si>
  <si>
    <t>84,19</t>
  </si>
  <si>
    <t>90,37</t>
  </si>
  <si>
    <t>90,49</t>
  </si>
  <si>
    <t>11,67</t>
  </si>
  <si>
    <t>19,46</t>
  </si>
  <si>
    <t>68,87</t>
  </si>
  <si>
    <t>128,53</t>
  </si>
  <si>
    <t>128,55</t>
  </si>
  <si>
    <t>42,75</t>
  </si>
  <si>
    <t>49,62</t>
  </si>
  <si>
    <t>132,09</t>
  </si>
  <si>
    <t>131,92</t>
  </si>
  <si>
    <t>133,06</t>
  </si>
  <si>
    <t>133,31</t>
  </si>
  <si>
    <t>13,46</t>
  </si>
  <si>
    <t>133,65</t>
  </si>
  <si>
    <t>133,76</t>
  </si>
  <si>
    <t>18,07</t>
  </si>
  <si>
    <t>18,3</t>
  </si>
  <si>
    <t>80,07</t>
  </si>
  <si>
    <t>80,21</t>
  </si>
  <si>
    <t>91,14</t>
  </si>
  <si>
    <t>91,78</t>
  </si>
  <si>
    <t>16,28</t>
  </si>
  <si>
    <t>74,42</t>
  </si>
  <si>
    <t>100,37</t>
  </si>
  <si>
    <t>100,76</t>
  </si>
  <si>
    <t>103,78</t>
  </si>
  <si>
    <t>103,97</t>
  </si>
  <si>
    <t>109,25</t>
  </si>
  <si>
    <t>109,34</t>
  </si>
  <si>
    <t>174,89</t>
  </si>
  <si>
    <t>175,26</t>
  </si>
  <si>
    <t>176,07</t>
  </si>
  <si>
    <t>176,23</t>
  </si>
  <si>
    <t>175,69</t>
  </si>
  <si>
    <t>175,57</t>
  </si>
  <si>
    <t>175,66</t>
  </si>
  <si>
    <t>1,09</t>
  </si>
  <si>
    <t>77,27</t>
  </si>
  <si>
    <t>80,66</t>
  </si>
  <si>
    <t>80,83</t>
  </si>
  <si>
    <t>91,17</t>
  </si>
  <si>
    <t>91,83</t>
  </si>
  <si>
    <t>91,34</t>
  </si>
  <si>
    <t>92,02</t>
  </si>
  <si>
    <t>9,05</t>
  </si>
  <si>
    <t>72,85</t>
  </si>
  <si>
    <t>95,34</t>
  </si>
  <si>
    <t>96,89</t>
  </si>
  <si>
    <t>8,82</t>
  </si>
  <si>
    <t>100,22</t>
  </si>
  <si>
    <t>8,08</t>
  </si>
  <si>
    <t>130,56</t>
  </si>
  <si>
    <t>130,75</t>
  </si>
  <si>
    <t>134,54</t>
  </si>
  <si>
    <t>134,32</t>
  </si>
  <si>
    <t>135,36</t>
  </si>
  <si>
    <t>135,5</t>
  </si>
  <si>
    <t>135,7</t>
  </si>
  <si>
    <t>17,5</t>
  </si>
  <si>
    <t>17,31</t>
  </si>
  <si>
    <t>98,16</t>
  </si>
  <si>
    <t>106,72</t>
  </si>
  <si>
    <t>107,38</t>
  </si>
  <si>
    <t>82,61</t>
  </si>
  <si>
    <t>110,56</t>
  </si>
  <si>
    <t>111,02</t>
  </si>
  <si>
    <t>5,92</t>
  </si>
  <si>
    <t>115,74</t>
  </si>
  <si>
    <t>5,8</t>
  </si>
  <si>
    <t>119,86</t>
  </si>
  <si>
    <t>120,92</t>
  </si>
  <si>
    <t>75,56</t>
  </si>
  <si>
    <t>30,95</t>
  </si>
  <si>
    <t>180,5</t>
  </si>
  <si>
    <t>180,89</t>
  </si>
  <si>
    <t>179,66</t>
  </si>
  <si>
    <t>180,03</t>
  </si>
  <si>
    <t>179,79</t>
  </si>
  <si>
    <t>1,46</t>
  </si>
  <si>
    <t>35,48</t>
  </si>
  <si>
    <t>84,87</t>
  </si>
  <si>
    <t>85,01</t>
  </si>
  <si>
    <t>80,53</t>
  </si>
  <si>
    <t>114,86</t>
  </si>
  <si>
    <t>115,6</t>
  </si>
  <si>
    <t>9,15</t>
  </si>
  <si>
    <t>127,4</t>
  </si>
  <si>
    <t>128,36</t>
  </si>
  <si>
    <t>10,76</t>
  </si>
  <si>
    <t>129,75</t>
  </si>
  <si>
    <t>130,92</t>
  </si>
  <si>
    <t>8,96</t>
  </si>
  <si>
    <t>137,32</t>
  </si>
  <si>
    <t>136,73</t>
  </si>
  <si>
    <t>138,34</t>
  </si>
  <si>
    <t>24,82</t>
  </si>
  <si>
    <t>71,63</t>
  </si>
  <si>
    <t>138,95</t>
  </si>
  <si>
    <t>138,85</t>
  </si>
  <si>
    <t>21,98</t>
  </si>
  <si>
    <t>74,36</t>
  </si>
  <si>
    <t>139,36</t>
  </si>
  <si>
    <t>139,11</t>
  </si>
  <si>
    <t>72,51</t>
  </si>
  <si>
    <t>102,27</t>
  </si>
  <si>
    <t>102,58</t>
  </si>
  <si>
    <t>82,99</t>
  </si>
  <si>
    <t>131,2</t>
  </si>
  <si>
    <t>132,72</t>
  </si>
  <si>
    <t>11,12</t>
  </si>
  <si>
    <t>131,96</t>
  </si>
  <si>
    <t>134,34</t>
  </si>
  <si>
    <t>148,61</t>
  </si>
  <si>
    <t>147,94</t>
  </si>
  <si>
    <t>12,68</t>
  </si>
  <si>
    <t>152,21</t>
  </si>
  <si>
    <t>152,51</t>
  </si>
  <si>
    <t>185,79</t>
  </si>
  <si>
    <t>72,55</t>
  </si>
  <si>
    <t>186,24</t>
  </si>
  <si>
    <t>5,54</t>
  </si>
  <si>
    <t>25,21</t>
  </si>
  <si>
    <t>58,26</t>
  </si>
  <si>
    <t>184,7</t>
  </si>
  <si>
    <t>184,86</t>
  </si>
  <si>
    <t>5,12</t>
  </si>
  <si>
    <t>1,41</t>
  </si>
  <si>
    <t>51,61</t>
  </si>
  <si>
    <t>83,84</t>
  </si>
  <si>
    <t>83,71</t>
  </si>
  <si>
    <t>108,62</t>
  </si>
  <si>
    <t>107,59</t>
  </si>
  <si>
    <t>120,6</t>
  </si>
  <si>
    <t>120,13</t>
  </si>
  <si>
    <t>60,32</t>
  </si>
  <si>
    <t>137,15</t>
  </si>
  <si>
    <t>137,97</t>
  </si>
  <si>
    <t>14,06</t>
  </si>
  <si>
    <t>142,19</t>
  </si>
  <si>
    <t>142,44</t>
  </si>
  <si>
    <t>145,68</t>
  </si>
  <si>
    <t>145,33</t>
  </si>
  <si>
    <t>72,6</t>
  </si>
  <si>
    <t>144,76</t>
  </si>
  <si>
    <t>144,17</t>
  </si>
  <si>
    <t>68,54</t>
  </si>
  <si>
    <t>141,4</t>
  </si>
  <si>
    <t>141,54</t>
  </si>
  <si>
    <t>18,33</t>
  </si>
  <si>
    <t>51,67</t>
  </si>
  <si>
    <t>141,95</t>
  </si>
  <si>
    <t>141,68</t>
  </si>
  <si>
    <t>21,24</t>
  </si>
  <si>
    <t>26,47</t>
  </si>
  <si>
    <t>52,29</t>
  </si>
  <si>
    <t>17,13</t>
  </si>
  <si>
    <t>101,21</t>
  </si>
  <si>
    <t>100,96</t>
  </si>
  <si>
    <t>123,87</t>
  </si>
  <si>
    <t>123,06</t>
  </si>
  <si>
    <t>66,04</t>
  </si>
  <si>
    <t>140,09</t>
  </si>
  <si>
    <t>139,45</t>
  </si>
  <si>
    <t>10,05</t>
  </si>
  <si>
    <t>156,47</t>
  </si>
  <si>
    <t>157,11</t>
  </si>
  <si>
    <t>9,81</t>
  </si>
  <si>
    <t>84,29</t>
  </si>
  <si>
    <t>161,71</t>
  </si>
  <si>
    <t>162,9</t>
  </si>
  <si>
    <t>192,11</t>
  </si>
  <si>
    <t>190,68</t>
  </si>
  <si>
    <t>190,48</t>
  </si>
  <si>
    <t>8,21</t>
  </si>
  <si>
    <t>189,85</t>
  </si>
  <si>
    <t>188,54</t>
  </si>
  <si>
    <t>188,41</t>
  </si>
  <si>
    <t>0,97</t>
  </si>
  <si>
    <t>82,1</t>
  </si>
  <si>
    <t>81,98</t>
  </si>
  <si>
    <t>101,11</t>
  </si>
  <si>
    <t>100,6</t>
  </si>
  <si>
    <t>6,59</t>
  </si>
  <si>
    <t>83,67</t>
  </si>
  <si>
    <t>123,52</t>
  </si>
  <si>
    <t>123,34</t>
  </si>
  <si>
    <t>11,3</t>
  </si>
  <si>
    <t>144,77</t>
  </si>
  <si>
    <t>14,96</t>
  </si>
  <si>
    <t>147,74</t>
  </si>
  <si>
    <t>149,57</t>
  </si>
  <si>
    <t>12,22</t>
  </si>
  <si>
    <t>150,46</t>
  </si>
  <si>
    <t>149,71</t>
  </si>
  <si>
    <t>149,05</t>
  </si>
  <si>
    <t>147,46</t>
  </si>
  <si>
    <t>146,66</t>
  </si>
  <si>
    <t>146,09</t>
  </si>
  <si>
    <t>145,47</t>
  </si>
  <si>
    <t>17,22</t>
  </si>
  <si>
    <t>17,2</t>
  </si>
  <si>
    <t>1,76</t>
  </si>
  <si>
    <t>99,93</t>
  </si>
  <si>
    <t>118,68</t>
  </si>
  <si>
    <t>27,6</t>
  </si>
  <si>
    <t>146,28</t>
  </si>
  <si>
    <t>147,83</t>
  </si>
  <si>
    <t>11,52</t>
  </si>
  <si>
    <t>18,43</t>
  </si>
  <si>
    <t>70,05</t>
  </si>
  <si>
    <t>161,65</t>
  </si>
  <si>
    <t>162,26</t>
  </si>
  <si>
    <t>67,35</t>
  </si>
  <si>
    <t>175,02</t>
  </si>
  <si>
    <t>176,38</t>
  </si>
  <si>
    <t>64,91</t>
  </si>
  <si>
    <t>194,7</t>
  </si>
  <si>
    <t>195,86</t>
  </si>
  <si>
    <t>8,72</t>
  </si>
  <si>
    <t>192,74</t>
  </si>
  <si>
    <t>193,37</t>
  </si>
  <si>
    <t>191,15</t>
  </si>
  <si>
    <t>190,94</t>
  </si>
  <si>
    <t>190,26</t>
  </si>
  <si>
    <t>0,82</t>
  </si>
  <si>
    <t>115,71</t>
  </si>
  <si>
    <t>115,55</t>
  </si>
  <si>
    <t>159,7</t>
  </si>
  <si>
    <t>161,59</t>
  </si>
  <si>
    <t>8,28</t>
  </si>
  <si>
    <t>85,78</t>
  </si>
  <si>
    <t>156,51</t>
  </si>
  <si>
    <t>156,97</t>
  </si>
  <si>
    <t>157,18</t>
  </si>
  <si>
    <t>158,11</t>
  </si>
  <si>
    <t>153,68</t>
  </si>
  <si>
    <t>154,08</t>
  </si>
  <si>
    <t>154,6</t>
  </si>
  <si>
    <t>154,58</t>
  </si>
  <si>
    <t>5,93</t>
  </si>
  <si>
    <t>151,73</t>
  </si>
  <si>
    <t>151,15</t>
  </si>
  <si>
    <t>149,09</t>
  </si>
  <si>
    <t>7,33</t>
  </si>
  <si>
    <t>55,68</t>
  </si>
  <si>
    <t>147,45</t>
  </si>
  <si>
    <t>146,94</t>
  </si>
  <si>
    <t>17,62</t>
  </si>
  <si>
    <t>133,25</t>
  </si>
  <si>
    <t>133,57</t>
  </si>
  <si>
    <t>80,95</t>
  </si>
  <si>
    <t>179,24</t>
  </si>
  <si>
    <t>173,67</t>
  </si>
  <si>
    <t>175,22</t>
  </si>
  <si>
    <t>175,7</t>
  </si>
  <si>
    <t>196,51</t>
  </si>
  <si>
    <t>196,59</t>
  </si>
  <si>
    <t>195,62</t>
  </si>
  <si>
    <t>193,95</t>
  </si>
  <si>
    <t>193,55</t>
  </si>
  <si>
    <t>17,01</t>
  </si>
  <si>
    <t>191,63</t>
  </si>
  <si>
    <t>191,47</t>
  </si>
  <si>
    <t>28,98</t>
  </si>
  <si>
    <t>63,96</t>
  </si>
  <si>
    <t>120,96</t>
  </si>
  <si>
    <t>3,58</t>
  </si>
  <si>
    <t>86,21</t>
  </si>
  <si>
    <t>196,31</t>
  </si>
  <si>
    <t>198,46</t>
  </si>
  <si>
    <t>13,88</t>
  </si>
  <si>
    <t>185,81</t>
  </si>
  <si>
    <t>17,29</t>
  </si>
  <si>
    <t>2,17</t>
  </si>
  <si>
    <t>93,48</t>
  </si>
  <si>
    <t>176,18</t>
  </si>
  <si>
    <t>179,36</t>
  </si>
  <si>
    <t>19,65</t>
  </si>
  <si>
    <t>167,53</t>
  </si>
  <si>
    <t>168,23</t>
  </si>
  <si>
    <t>15,85</t>
  </si>
  <si>
    <t>159,82</t>
  </si>
  <si>
    <t>81,27</t>
  </si>
  <si>
    <t>155,81</t>
  </si>
  <si>
    <t>155,66</t>
  </si>
  <si>
    <t>6,33</t>
  </si>
  <si>
    <t>28,07</t>
  </si>
  <si>
    <t>149,86</t>
  </si>
  <si>
    <t>149,67</t>
  </si>
  <si>
    <t>23,59</t>
  </si>
  <si>
    <t>16,61</t>
  </si>
  <si>
    <t>59,8</t>
  </si>
  <si>
    <t>139,95</t>
  </si>
  <si>
    <t>140,14</t>
  </si>
  <si>
    <t>215,16</t>
  </si>
  <si>
    <t>216,26</t>
  </si>
  <si>
    <t>207,64</t>
  </si>
  <si>
    <t>209,33</t>
  </si>
  <si>
    <t>11,17</t>
  </si>
  <si>
    <t>205,91</t>
  </si>
  <si>
    <t>207,2</t>
  </si>
  <si>
    <t>10,32</t>
  </si>
  <si>
    <t>201,03</t>
  </si>
  <si>
    <t>11,22</t>
  </si>
  <si>
    <t>202,09</t>
  </si>
  <si>
    <t>201,98</t>
  </si>
  <si>
    <t>6,13</t>
  </si>
  <si>
    <t>200,42</t>
  </si>
  <si>
    <t>200,7</t>
  </si>
  <si>
    <t>197,21</t>
  </si>
  <si>
    <t>192,48</t>
  </si>
  <si>
    <t>192,95</t>
  </si>
  <si>
    <t>0,71</t>
  </si>
  <si>
    <t>0,66</t>
  </si>
  <si>
    <t>122,84</t>
  </si>
  <si>
    <t>122,72</t>
  </si>
  <si>
    <t>193,63</t>
  </si>
  <si>
    <t>193,93</t>
  </si>
  <si>
    <t>182,72</t>
  </si>
  <si>
    <t>182,91</t>
  </si>
  <si>
    <t>177,93</t>
  </si>
  <si>
    <t>177,37</t>
  </si>
  <si>
    <t>165,8</t>
  </si>
  <si>
    <t>159,95</t>
  </si>
  <si>
    <t>152,11</t>
  </si>
  <si>
    <t>152,33</t>
  </si>
  <si>
    <t>18,26</t>
  </si>
  <si>
    <t>140,48</t>
  </si>
  <si>
    <t>212,6</t>
  </si>
  <si>
    <t>212,57</t>
  </si>
  <si>
    <t>35,67</t>
  </si>
  <si>
    <t>204,39</t>
  </si>
  <si>
    <t>7,43</t>
  </si>
  <si>
    <t>199,44</t>
  </si>
  <si>
    <t>199,86</t>
  </si>
  <si>
    <t>199,28</t>
  </si>
  <si>
    <t>198,47</t>
  </si>
  <si>
    <t>206,33</t>
  </si>
  <si>
    <t>206,74</t>
  </si>
  <si>
    <t>5,09</t>
  </si>
  <si>
    <t>203,64</t>
  </si>
  <si>
    <t>203,6</t>
  </si>
  <si>
    <t>199,17</t>
  </si>
  <si>
    <t>199,02</t>
  </si>
  <si>
    <t>194,93</t>
  </si>
  <si>
    <t>194,13</t>
  </si>
  <si>
    <t>26,18</t>
  </si>
  <si>
    <t>68,06</t>
  </si>
  <si>
    <t>0,15</t>
  </si>
  <si>
    <t>0,07</t>
  </si>
  <si>
    <t>122,13</t>
  </si>
  <si>
    <t>121,91</t>
  </si>
  <si>
    <t>180,62</t>
  </si>
  <si>
    <t>80,19</t>
  </si>
  <si>
    <t>9,91</t>
  </si>
  <si>
    <t>176,95</t>
  </si>
  <si>
    <t>176,5</t>
  </si>
  <si>
    <t>8,77</t>
  </si>
  <si>
    <t>171,07</t>
  </si>
  <si>
    <t>169,52</t>
  </si>
  <si>
    <t>166,04</t>
  </si>
  <si>
    <t>165,41</t>
  </si>
  <si>
    <t>161,8</t>
  </si>
  <si>
    <t>161,61</t>
  </si>
  <si>
    <t>153,24</t>
  </si>
  <si>
    <t>153,07</t>
  </si>
  <si>
    <t>19,14</t>
  </si>
  <si>
    <t>19,29</t>
  </si>
  <si>
    <t>1,52</t>
  </si>
  <si>
    <t>42,41</t>
  </si>
  <si>
    <t>139,08</t>
  </si>
  <si>
    <t>139,06</t>
  </si>
  <si>
    <t>3,93</t>
  </si>
  <si>
    <t>196,48</t>
  </si>
  <si>
    <t>195,87</t>
  </si>
  <si>
    <t>191,74</t>
  </si>
  <si>
    <t>190,78</t>
  </si>
  <si>
    <t>9,47</t>
  </si>
  <si>
    <t>189,25</t>
  </si>
  <si>
    <t>206,43</t>
  </si>
  <si>
    <t>6,92</t>
  </si>
  <si>
    <t>201,91</t>
  </si>
  <si>
    <t>202,86</t>
  </si>
  <si>
    <t>196,61</t>
  </si>
  <si>
    <t>197,3</t>
  </si>
  <si>
    <t>191,14</t>
  </si>
  <si>
    <t>191,6</t>
  </si>
  <si>
    <t>-1,29</t>
  </si>
  <si>
    <t>114,37</t>
  </si>
  <si>
    <t>114,11</t>
  </si>
  <si>
    <t>140,58</t>
  </si>
  <si>
    <t>140,76</t>
  </si>
  <si>
    <t>140,03</t>
  </si>
  <si>
    <t>139,91</t>
  </si>
  <si>
    <t>140,41</t>
  </si>
  <si>
    <t>8,42</t>
  </si>
  <si>
    <t>140,68</t>
  </si>
  <si>
    <t>141,01</t>
  </si>
  <si>
    <t>164,82</t>
  </si>
  <si>
    <t>160,32</t>
  </si>
  <si>
    <t>160,58</t>
  </si>
  <si>
    <t>155,92</t>
  </si>
  <si>
    <t>156,14</t>
  </si>
  <si>
    <t>3,08</t>
  </si>
  <si>
    <t>19,24</t>
  </si>
  <si>
    <t>54,3</t>
  </si>
  <si>
    <t>32,13</t>
  </si>
  <si>
    <t>134,58</t>
  </si>
  <si>
    <t>132,54</t>
  </si>
  <si>
    <t>132,67</t>
  </si>
  <si>
    <t>161,64</t>
  </si>
  <si>
    <t>161,67</t>
  </si>
  <si>
    <t>158,79</t>
  </si>
  <si>
    <t>158,71</t>
  </si>
  <si>
    <t>157,61</t>
  </si>
  <si>
    <t>158,26</t>
  </si>
  <si>
    <t>7,19</t>
  </si>
  <si>
    <t>159,83</t>
  </si>
  <si>
    <t>160,45</t>
  </si>
  <si>
    <t>203,04</t>
  </si>
  <si>
    <t>203,38</t>
  </si>
  <si>
    <t>200,88</t>
  </si>
  <si>
    <t>5,79</t>
  </si>
  <si>
    <t>194,75</t>
  </si>
  <si>
    <t>194,29</t>
  </si>
  <si>
    <t>34,29</t>
  </si>
  <si>
    <t>190,28</t>
  </si>
  <si>
    <t>190,05</t>
  </si>
  <si>
    <t>-2,23</t>
  </si>
  <si>
    <t>-2,37</t>
  </si>
  <si>
    <t>140,72</t>
  </si>
  <si>
    <t>141,03</t>
  </si>
  <si>
    <t>140,95</t>
  </si>
  <si>
    <t>139,93</t>
  </si>
  <si>
    <t>56,47</t>
  </si>
  <si>
    <t>30,6</t>
  </si>
  <si>
    <t>140,21</t>
  </si>
  <si>
    <t>139,76</t>
  </si>
  <si>
    <t>20,45</t>
  </si>
  <si>
    <t>163,76</t>
  </si>
  <si>
    <t>163,39</t>
  </si>
  <si>
    <t>159,59</t>
  </si>
  <si>
    <t>159,52</t>
  </si>
  <si>
    <t>155,5</t>
  </si>
  <si>
    <t>153,04</t>
  </si>
  <si>
    <t>152,47</t>
  </si>
  <si>
    <t>4,4</t>
  </si>
  <si>
    <t>19,36</t>
  </si>
  <si>
    <t>19,47</t>
  </si>
  <si>
    <t>160,7</t>
  </si>
  <si>
    <t>161,39</t>
  </si>
  <si>
    <t>161,4</t>
  </si>
  <si>
    <t>160,09</t>
  </si>
  <si>
    <t>160,62</t>
  </si>
  <si>
    <t>160,51</t>
  </si>
  <si>
    <t>201,64</t>
  </si>
  <si>
    <t>201,96</t>
  </si>
  <si>
    <t>199,58</t>
  </si>
  <si>
    <t>199,91</t>
  </si>
  <si>
    <t>194,52</t>
  </si>
  <si>
    <t>194,54</t>
  </si>
  <si>
    <t>38,78</t>
  </si>
  <si>
    <t>192,46</t>
  </si>
  <si>
    <t>192,49</t>
  </si>
  <si>
    <t>190,75</t>
  </si>
  <si>
    <t>-0,86</t>
  </si>
  <si>
    <t>-0,91</t>
  </si>
  <si>
    <t>1,32</t>
  </si>
  <si>
    <t>21,67</t>
  </si>
  <si>
    <t>48,33</t>
  </si>
  <si>
    <t>142,53</t>
  </si>
  <si>
    <t>142,31</t>
  </si>
  <si>
    <t>47,46</t>
  </si>
  <si>
    <t>143,23</t>
  </si>
  <si>
    <t>21,35</t>
  </si>
  <si>
    <t>28,47</t>
  </si>
  <si>
    <t>142,25</t>
  </si>
  <si>
    <t>142,21</t>
  </si>
  <si>
    <t>10,99</t>
  </si>
  <si>
    <t>142,36</t>
  </si>
  <si>
    <t>142,14</t>
  </si>
  <si>
    <t>23,64</t>
  </si>
  <si>
    <t>29,09</t>
  </si>
  <si>
    <t>47,27</t>
  </si>
  <si>
    <t>162,23</t>
  </si>
  <si>
    <t>162,12</t>
  </si>
  <si>
    <t>38,36</t>
  </si>
  <si>
    <t>44,52</t>
  </si>
  <si>
    <t>17,12</t>
  </si>
  <si>
    <t>155,54</t>
  </si>
  <si>
    <t>155,7</t>
  </si>
  <si>
    <t>45,16</t>
  </si>
  <si>
    <t>153,46</t>
  </si>
  <si>
    <t>153,56</t>
  </si>
  <si>
    <t>151,7</t>
  </si>
  <si>
    <t>152,01</t>
  </si>
  <si>
    <t>19,04</t>
  </si>
  <si>
    <t>1,22</t>
  </si>
  <si>
    <t>161,97</t>
  </si>
  <si>
    <t>23,96</t>
  </si>
  <si>
    <t>162,49</t>
  </si>
  <si>
    <t>32,27</t>
  </si>
  <si>
    <t>161,15</t>
  </si>
  <si>
    <t>160,99</t>
  </si>
  <si>
    <t>34,19</t>
  </si>
  <si>
    <t>39,32</t>
  </si>
  <si>
    <t>161,36</t>
  </si>
  <si>
    <t>161,31</t>
  </si>
  <si>
    <t>22,32</t>
  </si>
  <si>
    <t>38,63</t>
  </si>
  <si>
    <t>200,41</t>
  </si>
  <si>
    <t>46,09</t>
  </si>
  <si>
    <t>16,87</t>
  </si>
  <si>
    <t>197,79</t>
  </si>
  <si>
    <t>198,22</t>
  </si>
  <si>
    <t>194,46</t>
  </si>
  <si>
    <t>194,66</t>
  </si>
  <si>
    <t>192,87</t>
  </si>
  <si>
    <t>191,67</t>
  </si>
  <si>
    <t>-1,89</t>
  </si>
  <si>
    <t>-2,16</t>
  </si>
  <si>
    <t>38,33</t>
  </si>
  <si>
    <t>142,33</t>
  </si>
  <si>
    <t>142,17</t>
  </si>
  <si>
    <t>1,92</t>
  </si>
  <si>
    <t>143,8</t>
  </si>
  <si>
    <t>143,53</t>
  </si>
  <si>
    <t>31,36</t>
  </si>
  <si>
    <t>32,06</t>
  </si>
  <si>
    <t>142,52</t>
  </si>
  <si>
    <t>142,55</t>
  </si>
  <si>
    <t>141,63</t>
  </si>
  <si>
    <t>141,39</t>
  </si>
  <si>
    <t>27,12</t>
  </si>
  <si>
    <t>38,98</t>
  </si>
  <si>
    <t>159,8</t>
  </si>
  <si>
    <t>11,9</t>
  </si>
  <si>
    <t>158,62</t>
  </si>
  <si>
    <t>155,52</t>
  </si>
  <si>
    <t>2,76</t>
  </si>
  <si>
    <t>151,58</t>
  </si>
  <si>
    <t>151,76</t>
  </si>
  <si>
    <t>150,54</t>
  </si>
  <si>
    <t>150,73</t>
  </si>
  <si>
    <t>19,74</t>
  </si>
  <si>
    <t>161,82</t>
  </si>
  <si>
    <t>161,69</t>
  </si>
  <si>
    <t>161,58</t>
  </si>
  <si>
    <t>161,56</t>
  </si>
  <si>
    <t>3,46</t>
  </si>
  <si>
    <t>161,53</t>
  </si>
  <si>
    <t>162,38</t>
  </si>
  <si>
    <t>162,24</t>
  </si>
  <si>
    <t>199,52</t>
  </si>
  <si>
    <t>199,56</t>
  </si>
  <si>
    <t>196,46</t>
  </si>
  <si>
    <t>196,55</t>
  </si>
  <si>
    <t>194,79</t>
  </si>
  <si>
    <t>194,81</t>
  </si>
  <si>
    <t>192,24</t>
  </si>
  <si>
    <t>190,96</t>
  </si>
  <si>
    <t>191,7</t>
  </si>
  <si>
    <t>-7,5</t>
  </si>
  <si>
    <t>-5,46</t>
  </si>
  <si>
    <t>-5,51</t>
  </si>
  <si>
    <t>141,69</t>
  </si>
  <si>
    <t>141,44</t>
  </si>
  <si>
    <t>48,74</t>
  </si>
  <si>
    <t>25,63</t>
  </si>
  <si>
    <t>145,46</t>
  </si>
  <si>
    <t>145,26</t>
  </si>
  <si>
    <t>143,88</t>
  </si>
  <si>
    <t>143,63</t>
  </si>
  <si>
    <t>142,79</t>
  </si>
  <si>
    <t>142,65</t>
  </si>
  <si>
    <t>36,54</t>
  </si>
  <si>
    <t>159,44</t>
  </si>
  <si>
    <t>159,37</t>
  </si>
  <si>
    <t>156,83</t>
  </si>
  <si>
    <t>157,16</t>
  </si>
  <si>
    <t>19,3</t>
  </si>
  <si>
    <t>154,27</t>
  </si>
  <si>
    <t>38,6</t>
  </si>
  <si>
    <t>29,82</t>
  </si>
  <si>
    <t>150,13</t>
  </si>
  <si>
    <t>150,12</t>
  </si>
  <si>
    <t>49,28</t>
  </si>
  <si>
    <t>34,42</t>
  </si>
  <si>
    <t>149,87</t>
  </si>
  <si>
    <t>42,09</t>
  </si>
  <si>
    <t>36,33</t>
  </si>
  <si>
    <t>21,58</t>
  </si>
  <si>
    <t>20,73</t>
  </si>
  <si>
    <t>20,98</t>
  </si>
  <si>
    <t>5,67</t>
  </si>
  <si>
    <t>52,06</t>
  </si>
  <si>
    <t>42,27</t>
  </si>
  <si>
    <t>163,12</t>
  </si>
  <si>
    <t>162,99</t>
  </si>
  <si>
    <t>164,9</t>
  </si>
  <si>
    <t>164,8</t>
  </si>
  <si>
    <t>163,64</t>
  </si>
  <si>
    <t>163,44</t>
  </si>
  <si>
    <t>160,86</t>
  </si>
  <si>
    <t>160,71</t>
  </si>
  <si>
    <t>197,62</t>
  </si>
  <si>
    <t>197,63</t>
  </si>
  <si>
    <t>195,37</t>
  </si>
  <si>
    <t>195,35</t>
  </si>
  <si>
    <t>193,81</t>
  </si>
  <si>
    <t>193,43</t>
  </si>
  <si>
    <t>39,68</t>
  </si>
  <si>
    <t>190,08</t>
  </si>
  <si>
    <t>189,72</t>
  </si>
  <si>
    <t>42,7</t>
  </si>
  <si>
    <t>7,12</t>
  </si>
  <si>
    <t>189,05</t>
  </si>
  <si>
    <t>188,72</t>
  </si>
  <si>
    <t>8,29</t>
  </si>
  <si>
    <t>18,15</t>
  </si>
  <si>
    <t>-6,99</t>
  </si>
  <si>
    <t>-6,96</t>
  </si>
  <si>
    <t>179,62</t>
  </si>
  <si>
    <t>180,42</t>
  </si>
  <si>
    <t>9,2</t>
  </si>
  <si>
    <t>95,76</t>
  </si>
  <si>
    <t>0,44</t>
  </si>
  <si>
    <t>155,16</t>
  </si>
  <si>
    <t>154,97</t>
  </si>
  <si>
    <t>82,76</t>
  </si>
  <si>
    <t>157,99</t>
  </si>
  <si>
    <t>157,58</t>
  </si>
  <si>
    <t>159,61</t>
  </si>
  <si>
    <t>159,77</t>
  </si>
  <si>
    <t>157,01</t>
  </si>
  <si>
    <t>154,81</t>
  </si>
  <si>
    <t>154,77</t>
  </si>
  <si>
    <t>150,36</t>
  </si>
  <si>
    <t>150,37</t>
  </si>
  <si>
    <t>149,9</t>
  </si>
  <si>
    <t>20,35</t>
  </si>
  <si>
    <t>20,29</t>
  </si>
  <si>
    <t>198,63</t>
  </si>
  <si>
    <t>199,5</t>
  </si>
  <si>
    <t>7,47</t>
  </si>
  <si>
    <t>183,22</t>
  </si>
  <si>
    <t>183,21</t>
  </si>
  <si>
    <t>91,3</t>
  </si>
  <si>
    <t>188,71</t>
  </si>
  <si>
    <t>187,96</t>
  </si>
  <si>
    <t>9,64</t>
  </si>
  <si>
    <t>196,11</t>
  </si>
  <si>
    <t>194,72</t>
  </si>
  <si>
    <t>189,84</t>
  </si>
  <si>
    <t>189,48</t>
  </si>
  <si>
    <t>188,62</t>
  </si>
  <si>
    <t>188,1</t>
  </si>
  <si>
    <t>-8,13</t>
  </si>
  <si>
    <t>-7,98</t>
  </si>
  <si>
    <t>189,83</t>
  </si>
  <si>
    <t>182,81</t>
  </si>
  <si>
    <t>89,13</t>
  </si>
  <si>
    <t>160,33</t>
  </si>
  <si>
    <t>160,95</t>
  </si>
  <si>
    <t>24,73</t>
  </si>
  <si>
    <t>60,78</t>
  </si>
  <si>
    <t>160,56</t>
  </si>
  <si>
    <t>160,6</t>
  </si>
  <si>
    <t>22,95</t>
  </si>
  <si>
    <t>26,23</t>
  </si>
  <si>
    <t>50,82</t>
  </si>
  <si>
    <t>156,36</t>
  </si>
  <si>
    <t>156,87</t>
  </si>
  <si>
    <t>154,54</t>
  </si>
  <si>
    <t>154,48</t>
  </si>
  <si>
    <t>21,47</t>
  </si>
  <si>
    <t>36,81</t>
  </si>
  <si>
    <t>41,72</t>
  </si>
  <si>
    <t>150,65</t>
  </si>
  <si>
    <t>150,81</t>
  </si>
  <si>
    <t>48,39</t>
  </si>
  <si>
    <t>149,5</t>
  </si>
  <si>
    <t>149,83</t>
  </si>
  <si>
    <t>19,85</t>
  </si>
  <si>
    <t>209,04</t>
  </si>
  <si>
    <t>208,7</t>
  </si>
  <si>
    <t>96,17</t>
  </si>
  <si>
    <t>201,76</t>
  </si>
  <si>
    <t>183,71</t>
  </si>
  <si>
    <t>83,19</t>
  </si>
  <si>
    <t>194,44</t>
  </si>
  <si>
    <t>194,1</t>
  </si>
  <si>
    <t>197,86</t>
  </si>
  <si>
    <t>197,95</t>
  </si>
  <si>
    <t>194,98</t>
  </si>
  <si>
    <t>195,58</t>
  </si>
  <si>
    <t>29,89</t>
  </si>
  <si>
    <t>192,97</t>
  </si>
  <si>
    <t>192,9</t>
  </si>
  <si>
    <t>69,35</t>
  </si>
  <si>
    <t>190,98</t>
  </si>
  <si>
    <t>189,86</t>
  </si>
  <si>
    <t>-10,12</t>
  </si>
  <si>
    <t>-10,47</t>
  </si>
  <si>
    <t>188,12</t>
  </si>
  <si>
    <t>187,83</t>
  </si>
  <si>
    <t>184,67</t>
  </si>
  <si>
    <t>159,65</t>
  </si>
  <si>
    <t>159,57</t>
  </si>
  <si>
    <t>47,47</t>
  </si>
  <si>
    <t>160,29</t>
  </si>
  <si>
    <t>160,22</t>
  </si>
  <si>
    <t>161,34</t>
  </si>
  <si>
    <t>156,98</t>
  </si>
  <si>
    <t>34,38</t>
  </si>
  <si>
    <t>154,65</t>
  </si>
  <si>
    <t>154,59</t>
  </si>
  <si>
    <t>14,71</t>
  </si>
  <si>
    <t>32,35</t>
  </si>
  <si>
    <t>152,17</t>
  </si>
  <si>
    <t>150,91</t>
  </si>
  <si>
    <t>150,78</t>
  </si>
  <si>
    <t>21,21</t>
  </si>
  <si>
    <t>19,67</t>
  </si>
  <si>
    <t>207,78</t>
  </si>
  <si>
    <t>207,57</t>
  </si>
  <si>
    <t>203,18</t>
  </si>
  <si>
    <t>203,1</t>
  </si>
  <si>
    <t>184,35</t>
  </si>
  <si>
    <t>183,75</t>
  </si>
  <si>
    <t>5,32</t>
  </si>
  <si>
    <t>192,52</t>
  </si>
  <si>
    <t>191,94</t>
  </si>
  <si>
    <t>197,53</t>
  </si>
  <si>
    <t>197,73</t>
  </si>
  <si>
    <t>34,73</t>
  </si>
  <si>
    <t>30,53</t>
  </si>
  <si>
    <t>193,85</t>
  </si>
  <si>
    <t>194,03</t>
  </si>
  <si>
    <t>41,98</t>
  </si>
  <si>
    <t>192,12</t>
  </si>
  <si>
    <t>192,02</t>
  </si>
  <si>
    <t>48,21</t>
  </si>
  <si>
    <t>190,42</t>
  </si>
  <si>
    <t>190,61</t>
  </si>
  <si>
    <t>188,89</t>
  </si>
  <si>
    <t>-10,96</t>
  </si>
  <si>
    <t>-11,01</t>
  </si>
  <si>
    <t>182,64</t>
  </si>
  <si>
    <t>182,2</t>
  </si>
  <si>
    <t>82,21</t>
  </si>
  <si>
    <t>178,6</t>
  </si>
  <si>
    <t>178,22</t>
  </si>
  <si>
    <t>63,24</t>
  </si>
  <si>
    <t>11,03</t>
  </si>
  <si>
    <t>151,51</t>
  </si>
  <si>
    <t>150,74</t>
  </si>
  <si>
    <t>77,05</t>
  </si>
  <si>
    <t>9,84</t>
  </si>
  <si>
    <t>13,11</t>
  </si>
  <si>
    <t>69,49</t>
  </si>
  <si>
    <t>56,67</t>
  </si>
  <si>
    <t>156,01</t>
  </si>
  <si>
    <t>156,12</t>
  </si>
  <si>
    <t>1,87</t>
  </si>
  <si>
    <t>55,48</t>
  </si>
  <si>
    <t>27,4</t>
  </si>
  <si>
    <t>153,92</t>
  </si>
  <si>
    <t>151,06</t>
  </si>
  <si>
    <t>151,18</t>
  </si>
  <si>
    <t>150,3</t>
  </si>
  <si>
    <t>150,38</t>
  </si>
  <si>
    <t>20,07</t>
  </si>
  <si>
    <t>20,36</t>
  </si>
  <si>
    <t>202,59</t>
  </si>
  <si>
    <t>202,14</t>
  </si>
  <si>
    <t>197,2</t>
  </si>
  <si>
    <t>196,68</t>
  </si>
  <si>
    <t>173,6</t>
  </si>
  <si>
    <t>173,19</t>
  </si>
  <si>
    <t>183,1</t>
  </si>
  <si>
    <t>182,34</t>
  </si>
  <si>
    <t>195,07</t>
  </si>
  <si>
    <t>194,88</t>
  </si>
  <si>
    <t>190,5</t>
  </si>
  <si>
    <t>188,64</t>
  </si>
  <si>
    <t>188,34</t>
  </si>
  <si>
    <t>187,43</t>
  </si>
  <si>
    <t>187,12</t>
  </si>
  <si>
    <t>-14,37</t>
  </si>
  <si>
    <t>-14,27</t>
  </si>
  <si>
    <t>200,21</t>
  </si>
  <si>
    <t>184,68</t>
  </si>
  <si>
    <t>185,14</t>
  </si>
  <si>
    <t>185,21</t>
  </si>
  <si>
    <t>152,96</t>
  </si>
  <si>
    <t>152,93</t>
  </si>
  <si>
    <t>153,21</t>
  </si>
  <si>
    <t>153,19</t>
  </si>
  <si>
    <t>46,06</t>
  </si>
  <si>
    <t>155,87</t>
  </si>
  <si>
    <t>156,63</t>
  </si>
  <si>
    <t>153,83</t>
  </si>
  <si>
    <t>154,28</t>
  </si>
  <si>
    <t>151,21</t>
  </si>
  <si>
    <t>151,38</t>
  </si>
  <si>
    <t>150,58</t>
  </si>
  <si>
    <t>68,7</t>
  </si>
  <si>
    <t>20,6</t>
  </si>
  <si>
    <t>20,52</t>
  </si>
  <si>
    <t>205,27</t>
  </si>
  <si>
    <t>205,15</t>
  </si>
  <si>
    <t>203,44</t>
  </si>
  <si>
    <t>175,45</t>
  </si>
  <si>
    <t>34,15</t>
  </si>
  <si>
    <t>60,98</t>
  </si>
  <si>
    <t>185,1</t>
  </si>
  <si>
    <t>32,41</t>
  </si>
  <si>
    <t>53,7</t>
  </si>
  <si>
    <t>194,87</t>
  </si>
  <si>
    <t>195,33</t>
  </si>
  <si>
    <t>191,84</t>
  </si>
  <si>
    <t>190,03</t>
  </si>
  <si>
    <t>52,36</t>
  </si>
  <si>
    <t>33,02</t>
  </si>
  <si>
    <t>188,77</t>
  </si>
  <si>
    <t>188,57</t>
  </si>
  <si>
    <t>187,88</t>
  </si>
  <si>
    <t>187,93</t>
  </si>
  <si>
    <t>-13,74</t>
  </si>
  <si>
    <t>-13,4</t>
  </si>
  <si>
    <t>164,06</t>
  </si>
  <si>
    <t>158,32</t>
  </si>
  <si>
    <t>157,12</t>
  </si>
  <si>
    <t>156,77</t>
  </si>
  <si>
    <t>162,18</t>
  </si>
  <si>
    <t>162,04</t>
  </si>
  <si>
    <t>157,22</t>
  </si>
  <si>
    <t>157,19</t>
  </si>
  <si>
    <t>154,68</t>
  </si>
  <si>
    <t>152,61</t>
  </si>
  <si>
    <t>152,59</t>
  </si>
  <si>
    <t>151,5</t>
  </si>
  <si>
    <t>21,93</t>
  </si>
  <si>
    <t>221,96</t>
  </si>
  <si>
    <t>222,67</t>
  </si>
  <si>
    <t>188,43</t>
  </si>
  <si>
    <t>8,15</t>
  </si>
  <si>
    <t>190,06</t>
  </si>
  <si>
    <t>8,02</t>
  </si>
  <si>
    <t>187,98</t>
  </si>
  <si>
    <t>188,45</t>
  </si>
  <si>
    <t>195,81</t>
  </si>
  <si>
    <t>195,19</t>
  </si>
  <si>
    <t>4,92</t>
  </si>
  <si>
    <t>191,92</t>
  </si>
  <si>
    <t>189,46</t>
  </si>
  <si>
    <t>189,6</t>
  </si>
  <si>
    <t>187,47</t>
  </si>
  <si>
    <t>186,88</t>
  </si>
  <si>
    <t>186,46</t>
  </si>
  <si>
    <t>-12,9</t>
  </si>
  <si>
    <t>-12,87</t>
  </si>
  <si>
    <t>34,69</t>
  </si>
  <si>
    <t>203,39</t>
  </si>
  <si>
    <t>160,11</t>
  </si>
  <si>
    <t>159,85</t>
  </si>
  <si>
    <t>156,45</t>
  </si>
  <si>
    <t>155,12</t>
  </si>
  <si>
    <t>163,95</t>
  </si>
  <si>
    <t>164,28</t>
  </si>
  <si>
    <t>57,78</t>
  </si>
  <si>
    <t>158,03</t>
  </si>
  <si>
    <t>157,95</t>
  </si>
  <si>
    <t>154,42</t>
  </si>
  <si>
    <t>155,01</t>
  </si>
  <si>
    <t>152,38</t>
  </si>
  <si>
    <t>152,66</t>
  </si>
  <si>
    <t>150,96</t>
  </si>
  <si>
    <t>21,6</t>
  </si>
  <si>
    <t>225,9</t>
  </si>
  <si>
    <t>186,85</t>
  </si>
  <si>
    <t>185,94</t>
  </si>
  <si>
    <t>4,8</t>
  </si>
  <si>
    <t>185,97</t>
  </si>
  <si>
    <t>185,53</t>
  </si>
  <si>
    <t>184,95</t>
  </si>
  <si>
    <t>184,38</t>
  </si>
  <si>
    <t>197,13</t>
  </si>
  <si>
    <t>196,77</t>
  </si>
  <si>
    <t>55,81</t>
  </si>
  <si>
    <t>187,5</t>
  </si>
  <si>
    <t>187,81</t>
  </si>
  <si>
    <t>186,5</t>
  </si>
  <si>
    <t>186,05</t>
  </si>
  <si>
    <t>-14,34</t>
  </si>
  <si>
    <t>-14,25</t>
  </si>
  <si>
    <t>201,26</t>
  </si>
  <si>
    <t>201,31</t>
  </si>
  <si>
    <t>146,53</t>
  </si>
  <si>
    <t>9,33</t>
  </si>
  <si>
    <t>145,63</t>
  </si>
  <si>
    <t>10,41</t>
  </si>
  <si>
    <t>143,21</t>
  </si>
  <si>
    <t>143,31</t>
  </si>
  <si>
    <t>8,97</t>
  </si>
  <si>
    <t>216,98</t>
  </si>
  <si>
    <t>162,62</t>
  </si>
  <si>
    <t>162,87</t>
  </si>
  <si>
    <t>48,95</t>
  </si>
  <si>
    <t>29,96</t>
  </si>
  <si>
    <t>21,1</t>
  </si>
  <si>
    <t>157,37</t>
  </si>
  <si>
    <t>154,38</t>
  </si>
  <si>
    <t>154,75</t>
  </si>
  <si>
    <t>151,79</t>
  </si>
  <si>
    <t>151,8</t>
  </si>
  <si>
    <t>150,09</t>
  </si>
  <si>
    <t>150,48</t>
  </si>
  <si>
    <t>23,51</t>
  </si>
  <si>
    <t>23,75</t>
  </si>
  <si>
    <t>46,51</t>
  </si>
  <si>
    <t>34,88</t>
  </si>
  <si>
    <t>224,87</t>
  </si>
  <si>
    <t>225,4</t>
  </si>
  <si>
    <t>176,2</t>
  </si>
  <si>
    <t>178,84</t>
  </si>
  <si>
    <t>177,41</t>
  </si>
  <si>
    <t>11,18</t>
  </si>
  <si>
    <t>178,27</t>
  </si>
  <si>
    <t>195,09</t>
  </si>
  <si>
    <t>194,47</t>
  </si>
  <si>
    <t>188,09</t>
  </si>
  <si>
    <t>187,64</t>
  </si>
  <si>
    <t>186,61</t>
  </si>
  <si>
    <t>186,81</t>
  </si>
  <si>
    <t>185,48</t>
  </si>
  <si>
    <t>-15,5</t>
  </si>
  <si>
    <t>-15,1</t>
  </si>
  <si>
    <t>-15,15</t>
  </si>
  <si>
    <t>202,08</t>
  </si>
  <si>
    <t>202,13</t>
  </si>
  <si>
    <t>1,83</t>
  </si>
  <si>
    <t>22,45</t>
  </si>
  <si>
    <t>4,59</t>
  </si>
  <si>
    <t>50,91</t>
  </si>
  <si>
    <t>128,07</t>
  </si>
  <si>
    <t>127,62</t>
  </si>
  <si>
    <t>6,79</t>
  </si>
  <si>
    <t>128,16</t>
  </si>
  <si>
    <t>127,51</t>
  </si>
  <si>
    <t>159,18</t>
  </si>
  <si>
    <t>155,96</t>
  </si>
  <si>
    <t>153,42</t>
  </si>
  <si>
    <t>153,38</t>
  </si>
  <si>
    <t>50,88</t>
  </si>
  <si>
    <t>14,04</t>
  </si>
  <si>
    <t>151,11</t>
  </si>
  <si>
    <t>150,93</t>
  </si>
  <si>
    <t>150,26</t>
  </si>
  <si>
    <t>25,67</t>
  </si>
  <si>
    <t>24,99</t>
  </si>
  <si>
    <t>227,97</t>
  </si>
  <si>
    <t>228,17</t>
  </si>
  <si>
    <t>5,96</t>
  </si>
  <si>
    <t>167,28</t>
  </si>
  <si>
    <t>166,67</t>
  </si>
  <si>
    <t>11,31</t>
  </si>
  <si>
    <t>164,31</t>
  </si>
  <si>
    <t>164,61</t>
  </si>
  <si>
    <t>12,96</t>
  </si>
  <si>
    <t>193,67</t>
  </si>
  <si>
    <t>189,8</t>
  </si>
  <si>
    <t>188,52</t>
  </si>
  <si>
    <t>188,24</t>
  </si>
  <si>
    <t>186,66</t>
  </si>
  <si>
    <t>186,54</t>
  </si>
  <si>
    <t>185,31</t>
  </si>
  <si>
    <t>-10,76</t>
  </si>
  <si>
    <t>-10,93</t>
  </si>
  <si>
    <t>76,67</t>
  </si>
  <si>
    <t>138,77</t>
  </si>
  <si>
    <t>8,37</t>
  </si>
  <si>
    <t>112,21</t>
  </si>
  <si>
    <t>111,92</t>
  </si>
  <si>
    <t>111,2</t>
  </si>
  <si>
    <t>111,16</t>
  </si>
  <si>
    <t>10,12</t>
  </si>
  <si>
    <t>96,3</t>
  </si>
  <si>
    <t>109,99</t>
  </si>
  <si>
    <t>109,82</t>
  </si>
  <si>
    <t>9,93</t>
  </si>
  <si>
    <t>147,93</t>
  </si>
  <si>
    <t>153,13</t>
  </si>
  <si>
    <t>153,93</t>
  </si>
  <si>
    <t>65,63</t>
  </si>
  <si>
    <t>151,14</t>
  </si>
  <si>
    <t>151,67</t>
  </si>
  <si>
    <t>149,93</t>
  </si>
  <si>
    <t>149,97</t>
  </si>
  <si>
    <t>40,2</t>
  </si>
  <si>
    <t>53,16</t>
  </si>
  <si>
    <t>149,53</t>
  </si>
  <si>
    <t>149,49</t>
  </si>
  <si>
    <t>33,14</t>
  </si>
  <si>
    <t>32,1</t>
  </si>
  <si>
    <t>6,46</t>
  </si>
  <si>
    <t>174,99</t>
  </si>
  <si>
    <t>154,99</t>
  </si>
  <si>
    <t>7,4</t>
  </si>
  <si>
    <t>151,6</t>
  </si>
  <si>
    <t>151,28</t>
  </si>
  <si>
    <t>152,52</t>
  </si>
  <si>
    <t>186,27</t>
  </si>
  <si>
    <t>186,86</t>
  </si>
  <si>
    <t>86,04</t>
  </si>
  <si>
    <t>189,7</t>
  </si>
  <si>
    <t>188,16</t>
  </si>
  <si>
    <t>186,16</t>
  </si>
  <si>
    <t>186,42</t>
  </si>
  <si>
    <t>185,16</t>
  </si>
  <si>
    <t>-9,03</t>
  </si>
  <si>
    <t>-9,07</t>
  </si>
  <si>
    <t>145,77</t>
  </si>
  <si>
    <t>145,51</t>
  </si>
  <si>
    <t>88,17</t>
  </si>
  <si>
    <t>88,13</t>
  </si>
  <si>
    <t>6,94</t>
  </si>
  <si>
    <t>87,16</t>
  </si>
  <si>
    <t>86,6</t>
  </si>
  <si>
    <t>88,7</t>
  </si>
  <si>
    <t>133,91</t>
  </si>
  <si>
    <t>134,39</t>
  </si>
  <si>
    <t>89,29</t>
  </si>
  <si>
    <t>145,76</t>
  </si>
  <si>
    <t>146,81</t>
  </si>
  <si>
    <t>146,15</t>
  </si>
  <si>
    <t>77,42</t>
  </si>
  <si>
    <t>144,58</t>
  </si>
  <si>
    <t>145,43</t>
  </si>
  <si>
    <t>144,44</t>
  </si>
  <si>
    <t>145,34</t>
  </si>
  <si>
    <t>34,61</t>
  </si>
  <si>
    <t>34,25</t>
  </si>
  <si>
    <t>178,33</t>
  </si>
  <si>
    <t>178,77</t>
  </si>
  <si>
    <t>134,47</t>
  </si>
  <si>
    <t>133,77</t>
  </si>
  <si>
    <t>96,49</t>
  </si>
  <si>
    <t>0,58</t>
  </si>
  <si>
    <t>134,1</t>
  </si>
  <si>
    <t>86,11</t>
  </si>
  <si>
    <t>134,21</t>
  </si>
  <si>
    <t>9,13</t>
  </si>
  <si>
    <t>173,88</t>
  </si>
  <si>
    <t>173,99</t>
  </si>
  <si>
    <t>185,7</t>
  </si>
  <si>
    <t>185,38</t>
  </si>
  <si>
    <t>184,77</t>
  </si>
  <si>
    <t>184,12</t>
  </si>
  <si>
    <t>183,79</t>
  </si>
  <si>
    <t>182,26</t>
  </si>
  <si>
    <t>-4,86</t>
  </si>
  <si>
    <t>-5,42</t>
  </si>
  <si>
    <t>125,75</t>
  </si>
  <si>
    <t>125,71</t>
  </si>
  <si>
    <t>99,94</t>
  </si>
  <si>
    <t>99,68</t>
  </si>
  <si>
    <t>94,54</t>
  </si>
  <si>
    <t>92,81</t>
  </si>
  <si>
    <t>93,43</t>
  </si>
  <si>
    <t>133,97</t>
  </si>
  <si>
    <t>144,23</t>
  </si>
  <si>
    <t>42,05</t>
  </si>
  <si>
    <t>38,64</t>
  </si>
  <si>
    <t>19,32</t>
  </si>
  <si>
    <t>143,78</t>
  </si>
  <si>
    <t>144,08</t>
  </si>
  <si>
    <t>48,41</t>
  </si>
  <si>
    <t>41,82</t>
  </si>
  <si>
    <t>30,91</t>
  </si>
  <si>
    <t>142,83</t>
  </si>
  <si>
    <t>143,93</t>
  </si>
  <si>
    <t>39,61</t>
  </si>
  <si>
    <t>39,34</t>
  </si>
  <si>
    <t>166,37</t>
  </si>
  <si>
    <t>166,58</t>
  </si>
  <si>
    <t>142,54</t>
  </si>
  <si>
    <t>9,24</t>
  </si>
  <si>
    <t>139,83</t>
  </si>
  <si>
    <t>9,49</t>
  </si>
  <si>
    <t>8,9</t>
  </si>
  <si>
    <t>173,17</t>
  </si>
  <si>
    <t>182,61</t>
  </si>
  <si>
    <t>183,02</t>
  </si>
  <si>
    <t>181,88</t>
  </si>
  <si>
    <t>182,21</t>
  </si>
  <si>
    <t>179,91</t>
  </si>
  <si>
    <t>179,77</t>
  </si>
  <si>
    <t>-4,46</t>
  </si>
  <si>
    <t>-4,38</t>
  </si>
  <si>
    <t>123,37</t>
  </si>
  <si>
    <t>122,85</t>
  </si>
  <si>
    <t>100,19</t>
  </si>
  <si>
    <t>100,21</t>
  </si>
  <si>
    <t>96,66</t>
  </si>
  <si>
    <t>96,9</t>
  </si>
  <si>
    <t>96,19</t>
  </si>
  <si>
    <t>134,11</t>
  </si>
  <si>
    <t>133,98</t>
  </si>
  <si>
    <t>4,23</t>
  </si>
  <si>
    <t>143,74</t>
  </si>
  <si>
    <t>144,13</t>
  </si>
  <si>
    <t>142,04</t>
  </si>
  <si>
    <t>141,32</t>
  </si>
  <si>
    <t>141,79</t>
  </si>
  <si>
    <t>141,11</t>
  </si>
  <si>
    <t>141,67</t>
  </si>
  <si>
    <t>41,75</t>
  </si>
  <si>
    <t>41,63</t>
  </si>
  <si>
    <t>141,8</t>
  </si>
  <si>
    <t>7,36</t>
  </si>
  <si>
    <t>140,66</t>
  </si>
  <si>
    <t>140,91</t>
  </si>
  <si>
    <t>140,26</t>
  </si>
  <si>
    <t>175,5</t>
  </si>
  <si>
    <t>184,32</t>
  </si>
  <si>
    <t>184,51</t>
  </si>
  <si>
    <t>183,09</t>
  </si>
  <si>
    <t>182,82</t>
  </si>
  <si>
    <t>181,55</t>
  </si>
  <si>
    <t>181,5</t>
  </si>
  <si>
    <t>179,95</t>
  </si>
  <si>
    <t>-2,96</t>
  </si>
  <si>
    <t>-3,06</t>
  </si>
  <si>
    <t>125,21</t>
  </si>
  <si>
    <t>125,37</t>
  </si>
  <si>
    <t>109,29</t>
  </si>
  <si>
    <t>109,54</t>
  </si>
  <si>
    <t>10,01</t>
  </si>
  <si>
    <t>105,94</t>
  </si>
  <si>
    <t>107,53</t>
  </si>
  <si>
    <t>110,08</t>
  </si>
  <si>
    <t>110,53</t>
  </si>
  <si>
    <t>139,75</t>
  </si>
  <si>
    <t>139,49</t>
  </si>
  <si>
    <t>144,2</t>
  </si>
  <si>
    <t>142,32</t>
  </si>
  <si>
    <t>141,04</t>
  </si>
  <si>
    <t>141,31</t>
  </si>
  <si>
    <t>140,7</t>
  </si>
  <si>
    <t>141,14</t>
  </si>
  <si>
    <t>44,76</t>
  </si>
  <si>
    <t>44,87</t>
  </si>
  <si>
    <t>64,1</t>
  </si>
  <si>
    <t>170,19</t>
  </si>
  <si>
    <t>153,85</t>
  </si>
  <si>
    <t>151,29</t>
  </si>
  <si>
    <t>11,88</t>
  </si>
  <si>
    <t>153,15</t>
  </si>
  <si>
    <t>180,09</t>
  </si>
  <si>
    <t>180,05</t>
  </si>
  <si>
    <t>182,86</t>
  </si>
  <si>
    <t>182,84</t>
  </si>
  <si>
    <t>181,43</t>
  </si>
  <si>
    <t>181,3</t>
  </si>
  <si>
    <t>180,12</t>
  </si>
  <si>
    <t>-3,35</t>
  </si>
  <si>
    <t>124,94</t>
  </si>
  <si>
    <t>118,14</t>
  </si>
  <si>
    <t>118,91</t>
  </si>
  <si>
    <t>9,27</t>
  </si>
  <si>
    <t>119,93</t>
  </si>
  <si>
    <t>119,18</t>
  </si>
  <si>
    <t>121,95</t>
  </si>
  <si>
    <t>121,22</t>
  </si>
  <si>
    <t>9,07</t>
  </si>
  <si>
    <t>143,28</t>
  </si>
  <si>
    <t>143,37</t>
  </si>
  <si>
    <t>145,35</t>
  </si>
  <si>
    <t>142,57</t>
  </si>
  <si>
    <t>143,13</t>
  </si>
  <si>
    <t>142,22</t>
  </si>
  <si>
    <t>53,24</t>
  </si>
  <si>
    <t>52,86</t>
  </si>
  <si>
    <t>70,73</t>
  </si>
  <si>
    <t>177,01</t>
  </si>
  <si>
    <t>74,53</t>
  </si>
  <si>
    <t>169,81</t>
  </si>
  <si>
    <t>169,2</t>
  </si>
  <si>
    <t>168,21</t>
  </si>
  <si>
    <t>14,47</t>
  </si>
  <si>
    <t>170,97</t>
  </si>
  <si>
    <t>169,96</t>
  </si>
  <si>
    <t>185,04</t>
  </si>
  <si>
    <t>4,75</t>
  </si>
  <si>
    <t>183,63</t>
  </si>
  <si>
    <t>183,48</t>
  </si>
  <si>
    <t>181,62</t>
  </si>
  <si>
    <t>181,61</t>
  </si>
  <si>
    <t>-0,28</t>
  </si>
  <si>
    <t>-0,4</t>
  </si>
  <si>
    <t>1,3</t>
  </si>
  <si>
    <t>22,64</t>
  </si>
  <si>
    <t>125,25</t>
  </si>
  <si>
    <t>125,36</t>
  </si>
  <si>
    <t>126,28</t>
  </si>
  <si>
    <t>126,86</t>
  </si>
  <si>
    <t>126,4</t>
  </si>
  <si>
    <t>126,45</t>
  </si>
  <si>
    <t>15,49</t>
  </si>
  <si>
    <t>80,09</t>
  </si>
  <si>
    <t>126,85</t>
  </si>
  <si>
    <t>126,7</t>
  </si>
  <si>
    <t>6,6</t>
  </si>
  <si>
    <t>69,19</t>
  </si>
  <si>
    <t>148,51</t>
  </si>
  <si>
    <t>6,84</t>
  </si>
  <si>
    <t>146,33</t>
  </si>
  <si>
    <t>146,23</t>
  </si>
  <si>
    <t>143,29</t>
  </si>
  <si>
    <t>143,5</t>
  </si>
  <si>
    <t>142,34</t>
  </si>
  <si>
    <t>140,93</t>
  </si>
  <si>
    <t>141,24</t>
  </si>
  <si>
    <t>58,09</t>
  </si>
  <si>
    <t>57,05</t>
  </si>
  <si>
    <t>180,51</t>
  </si>
  <si>
    <t>179,84</t>
  </si>
  <si>
    <t>9,89</t>
  </si>
  <si>
    <t>180,6</t>
  </si>
  <si>
    <t>10,56</t>
  </si>
  <si>
    <t>16,57</t>
  </si>
  <si>
    <t>177,89</t>
  </si>
  <si>
    <t>179,14</t>
  </si>
  <si>
    <t>11,61</t>
  </si>
  <si>
    <t>189,71</t>
  </si>
  <si>
    <t>187,57</t>
  </si>
  <si>
    <t>185,44</t>
  </si>
  <si>
    <t>184,03</t>
  </si>
  <si>
    <t>182,46</t>
  </si>
  <si>
    <t>182,29</t>
  </si>
  <si>
    <t>124,43</t>
  </si>
  <si>
    <t>124,78</t>
  </si>
  <si>
    <t>118,71</t>
  </si>
  <si>
    <t>118,6</t>
  </si>
  <si>
    <t>120,51</t>
  </si>
  <si>
    <t>120,8</t>
  </si>
  <si>
    <t>121,61</t>
  </si>
  <si>
    <t>122,07</t>
  </si>
  <si>
    <t>33,61</t>
  </si>
  <si>
    <t>148,19</t>
  </si>
  <si>
    <t>148,08</t>
  </si>
  <si>
    <t>146,75</t>
  </si>
  <si>
    <t>147,09</t>
  </si>
  <si>
    <t>143,82</t>
  </si>
  <si>
    <t>142,7</t>
  </si>
  <si>
    <t>141,2</t>
  </si>
  <si>
    <t>63,38</t>
  </si>
  <si>
    <t>62,92</t>
  </si>
  <si>
    <t>186,25</t>
  </si>
  <si>
    <t>186,83</t>
  </si>
  <si>
    <t>181,37</t>
  </si>
  <si>
    <t>180,37</t>
  </si>
  <si>
    <t>180,17</t>
  </si>
  <si>
    <t>190,15</t>
  </si>
  <si>
    <t>189,78</t>
  </si>
  <si>
    <t>189,38</t>
  </si>
  <si>
    <t>185,07</t>
  </si>
  <si>
    <t>183,13</t>
  </si>
  <si>
    <t>1,49</t>
  </si>
  <si>
    <t>124,44</t>
  </si>
  <si>
    <t>122,91</t>
  </si>
  <si>
    <t>113,28</t>
  </si>
  <si>
    <t>113,24</t>
  </si>
  <si>
    <t>119,03</t>
  </si>
  <si>
    <t>118,62</t>
  </si>
  <si>
    <t>147,44</t>
  </si>
  <si>
    <t>147,61</t>
  </si>
  <si>
    <t>148,2</t>
  </si>
  <si>
    <t>145,53</t>
  </si>
  <si>
    <t>145,64</t>
  </si>
  <si>
    <t>66,38</t>
  </si>
  <si>
    <t>66,43</t>
  </si>
  <si>
    <t>71,11</t>
  </si>
  <si>
    <t>189,64</t>
  </si>
  <si>
    <t>72,4</t>
  </si>
  <si>
    <t>178,58</t>
  </si>
  <si>
    <t>178,94</t>
  </si>
  <si>
    <t>180,1</t>
  </si>
  <si>
    <t>180,73</t>
  </si>
  <si>
    <t>4,58</t>
  </si>
  <si>
    <t>178,29</t>
  </si>
  <si>
    <t>178,47</t>
  </si>
  <si>
    <t>193,65</t>
  </si>
  <si>
    <t>193,62</t>
  </si>
  <si>
    <t>192,13</t>
  </si>
  <si>
    <t>188,44</t>
  </si>
  <si>
    <t>187,77</t>
  </si>
  <si>
    <t>186,21</t>
  </si>
  <si>
    <t>183,8</t>
  </si>
  <si>
    <t>183,77</t>
  </si>
  <si>
    <t>0,08</t>
  </si>
  <si>
    <t>-0,07</t>
  </si>
  <si>
    <t>115,77</t>
  </si>
  <si>
    <t>115,9</t>
  </si>
  <si>
    <t>120,58</t>
  </si>
  <si>
    <t>120,55</t>
  </si>
  <si>
    <t>121,19</t>
  </si>
  <si>
    <t>120,99</t>
  </si>
  <si>
    <t>149,54</t>
  </si>
  <si>
    <t>10,09</t>
  </si>
  <si>
    <t>153,73</t>
  </si>
  <si>
    <t>150,35</t>
  </si>
  <si>
    <t>150,44</t>
  </si>
  <si>
    <t>16,36</t>
  </si>
  <si>
    <t>58,18</t>
  </si>
  <si>
    <t>146,16</t>
  </si>
  <si>
    <t>146,37</t>
  </si>
  <si>
    <t>144,18</t>
  </si>
  <si>
    <t>174,34</t>
  </si>
  <si>
    <t>8,12</t>
  </si>
  <si>
    <t>174,58</t>
  </si>
  <si>
    <t>58,67</t>
  </si>
  <si>
    <t>26,02</t>
  </si>
  <si>
    <t>177,06</t>
  </si>
  <si>
    <t>178,19</t>
  </si>
  <si>
    <t>194,42</t>
  </si>
  <si>
    <t>194,58</t>
  </si>
  <si>
    <t>195,83</t>
  </si>
  <si>
    <t>195,32</t>
  </si>
  <si>
    <t>193,82</t>
  </si>
  <si>
    <t>6,1</t>
  </si>
  <si>
    <t>186,79</t>
  </si>
  <si>
    <t>186,82</t>
  </si>
  <si>
    <t>184,71</t>
  </si>
  <si>
    <t>184,83</t>
  </si>
  <si>
    <t>5,9</t>
  </si>
  <si>
    <t>0,39</t>
  </si>
  <si>
    <t>0,19</t>
  </si>
  <si>
    <t>1,04</t>
  </si>
  <si>
    <t>121,92</t>
  </si>
  <si>
    <t>121,85</t>
  </si>
  <si>
    <t>146,27</t>
  </si>
  <si>
    <t>148,31</t>
  </si>
  <si>
    <t>145,2</t>
  </si>
  <si>
    <t>175,71</t>
  </si>
  <si>
    <t>176,24</t>
  </si>
  <si>
    <t>155,91</t>
  </si>
  <si>
    <t>156,58</t>
  </si>
  <si>
    <t>147,27</t>
  </si>
  <si>
    <t>52,85</t>
  </si>
  <si>
    <t>54,63</t>
  </si>
  <si>
    <t>175,32</t>
  </si>
  <si>
    <t>8,52</t>
  </si>
  <si>
    <t>193,24</t>
  </si>
  <si>
    <t>9,54</t>
  </si>
  <si>
    <t>190,17</t>
  </si>
  <si>
    <t>191,76</t>
  </si>
  <si>
    <t>9,51</t>
  </si>
  <si>
    <t>212,91</t>
  </si>
  <si>
    <t>212,28</t>
  </si>
  <si>
    <t>11,91</t>
  </si>
  <si>
    <t>213,35</t>
  </si>
  <si>
    <t>214,43</t>
  </si>
  <si>
    <t>200,69</t>
  </si>
  <si>
    <t>193,58</t>
  </si>
  <si>
    <t>194,69</t>
  </si>
  <si>
    <t>187,58</t>
  </si>
  <si>
    <t>-1,48</t>
  </si>
  <si>
    <t>122,25</t>
  </si>
  <si>
    <t>122,27</t>
  </si>
  <si>
    <t>161,78</t>
  </si>
  <si>
    <t>161,83</t>
  </si>
  <si>
    <t>158,34</t>
  </si>
  <si>
    <t>158,44</t>
  </si>
  <si>
    <t>188,7</t>
  </si>
  <si>
    <t>188,94</t>
  </si>
  <si>
    <t>8,07</t>
  </si>
  <si>
    <t>183,19</t>
  </si>
  <si>
    <t>183,29</t>
  </si>
  <si>
    <t>161,25</t>
  </si>
  <si>
    <t>152,18</t>
  </si>
  <si>
    <t>149,29</t>
  </si>
  <si>
    <t>148,97</t>
  </si>
  <si>
    <t>49,48</t>
  </si>
  <si>
    <t>173,12</t>
  </si>
  <si>
    <t>208,19</t>
  </si>
  <si>
    <t>209,4</t>
  </si>
  <si>
    <t>205,4</t>
  </si>
  <si>
    <t>228,3</t>
  </si>
  <si>
    <t>228,24</t>
  </si>
  <si>
    <t>223,8</t>
  </si>
  <si>
    <t>224,58</t>
  </si>
  <si>
    <t>205,55</t>
  </si>
  <si>
    <t>205,31</t>
  </si>
  <si>
    <t>196,9</t>
  </si>
  <si>
    <t>8,59</t>
  </si>
  <si>
    <t>-2,51</t>
  </si>
  <si>
    <t>-2,55</t>
  </si>
  <si>
    <t>1,1</t>
  </si>
  <si>
    <t>124,96</t>
  </si>
  <si>
    <t>1,74</t>
  </si>
  <si>
    <t>176,12</t>
  </si>
  <si>
    <t>165,44</t>
  </si>
  <si>
    <t>197,85</t>
  </si>
  <si>
    <t>198,67</t>
  </si>
  <si>
    <t>189,56</t>
  </si>
  <si>
    <t>169,23</t>
  </si>
  <si>
    <t>168,81</t>
  </si>
  <si>
    <t>156,4</t>
  </si>
  <si>
    <t>155,88</t>
  </si>
  <si>
    <t>151,02</t>
  </si>
  <si>
    <t>150,63</t>
  </si>
  <si>
    <t>8,57</t>
  </si>
  <si>
    <t>150,59</t>
  </si>
  <si>
    <t>150,01</t>
  </si>
  <si>
    <t>23,68</t>
  </si>
  <si>
    <t>65,79</t>
  </si>
  <si>
    <t>50,97</t>
  </si>
  <si>
    <t>51,32</t>
  </si>
  <si>
    <t>178,03</t>
  </si>
  <si>
    <t>178,12</t>
  </si>
  <si>
    <t>215,9</t>
  </si>
  <si>
    <t>209,66</t>
  </si>
  <si>
    <t>209,47</t>
  </si>
  <si>
    <t>232,88</t>
  </si>
  <si>
    <t>233,53</t>
  </si>
  <si>
    <t>228,03</t>
  </si>
  <si>
    <t>227,88</t>
  </si>
  <si>
    <t>209,38</t>
  </si>
  <si>
    <t>209,23</t>
  </si>
  <si>
    <t>196,82</t>
  </si>
  <si>
    <t>196,74</t>
  </si>
  <si>
    <t>-2,82</t>
  </si>
  <si>
    <t>0,83</t>
  </si>
  <si>
    <t>180,69</t>
  </si>
  <si>
    <t>5,84</t>
  </si>
  <si>
    <t>205,7</t>
  </si>
  <si>
    <t>206,67</t>
  </si>
  <si>
    <t>201,86</t>
  </si>
  <si>
    <t>170,82</t>
  </si>
  <si>
    <t>158,47</t>
  </si>
  <si>
    <t>158,21</t>
  </si>
  <si>
    <t>153,14</t>
  </si>
  <si>
    <t>152,86</t>
  </si>
  <si>
    <t>51,73</t>
  </si>
  <si>
    <t>232,72</t>
  </si>
  <si>
    <t>233,52</t>
  </si>
  <si>
    <t>92,65</t>
  </si>
  <si>
    <t>225,15</t>
  </si>
  <si>
    <t>225,68</t>
  </si>
  <si>
    <t>247,76</t>
  </si>
  <si>
    <t>247,81</t>
  </si>
  <si>
    <t>11,06</t>
  </si>
  <si>
    <t>92,31</t>
  </si>
  <si>
    <t>248,38</t>
  </si>
  <si>
    <t>247,8</t>
  </si>
  <si>
    <t>236,13</t>
  </si>
  <si>
    <t>236,49</t>
  </si>
  <si>
    <t>210,82</t>
  </si>
  <si>
    <t>197,64</t>
  </si>
  <si>
    <t>197,54</t>
  </si>
  <si>
    <t>193,83</t>
  </si>
  <si>
    <t>192,32</t>
  </si>
  <si>
    <t>191,93</t>
  </si>
  <si>
    <t>-4,12</t>
  </si>
  <si>
    <t>210,81</t>
  </si>
  <si>
    <t>210,89</t>
  </si>
  <si>
    <t>239,61</t>
  </si>
  <si>
    <t>240,2</t>
  </si>
  <si>
    <t>273,91</t>
  </si>
  <si>
    <t>278,06</t>
  </si>
  <si>
    <t>275,96</t>
  </si>
  <si>
    <t>278,49</t>
  </si>
  <si>
    <t>245,72</t>
  </si>
  <si>
    <t>244,87</t>
  </si>
  <si>
    <t>13,05</t>
  </si>
  <si>
    <t>181,41</t>
  </si>
  <si>
    <t>92,59</t>
  </si>
  <si>
    <t>162,73</t>
  </si>
  <si>
    <t>162,79</t>
  </si>
  <si>
    <t>157,13</t>
  </si>
  <si>
    <t>153,52</t>
  </si>
  <si>
    <t>153,84</t>
  </si>
  <si>
    <t>53,48</t>
  </si>
  <si>
    <t>53,63</t>
  </si>
  <si>
    <t>264,53</t>
  </si>
  <si>
    <t>263,9</t>
  </si>
  <si>
    <t>9,94</t>
  </si>
  <si>
    <t>288,49</t>
  </si>
  <si>
    <t>288,99</t>
  </si>
  <si>
    <t>313,33</t>
  </si>
  <si>
    <t>317,39</t>
  </si>
  <si>
    <t>309,07</t>
  </si>
  <si>
    <t>312,37</t>
  </si>
  <si>
    <t>25,89</t>
  </si>
  <si>
    <t>287,42</t>
  </si>
  <si>
    <t>285,74</t>
  </si>
  <si>
    <t>220,81</t>
  </si>
  <si>
    <t>220,13</t>
  </si>
  <si>
    <t>6,99</t>
  </si>
  <si>
    <t>202,54</t>
  </si>
  <si>
    <t>197,08</t>
  </si>
  <si>
    <t>196,53</t>
  </si>
  <si>
    <t>193,06</t>
  </si>
  <si>
    <t>-4,94</t>
  </si>
  <si>
    <t>-4,93</t>
  </si>
  <si>
    <t>48,98</t>
  </si>
  <si>
    <t>237,33</t>
  </si>
  <si>
    <t>237,2</t>
  </si>
  <si>
    <t>275,91</t>
  </si>
  <si>
    <t>276,67</t>
  </si>
  <si>
    <t>272,18</t>
  </si>
  <si>
    <t>272,58</t>
  </si>
  <si>
    <t>237,26</t>
  </si>
  <si>
    <t>237,82</t>
  </si>
  <si>
    <t>10,69</t>
  </si>
  <si>
    <t>180,59</t>
  </si>
  <si>
    <t>162,77</t>
  </si>
  <si>
    <t>162,64</t>
  </si>
  <si>
    <t>157,63</t>
  </si>
  <si>
    <t>157,53</t>
  </si>
  <si>
    <t>154,55</t>
  </si>
  <si>
    <t>154,52</t>
  </si>
  <si>
    <t>56,87</t>
  </si>
  <si>
    <t>269,49</t>
  </si>
  <si>
    <t>286,31</t>
  </si>
  <si>
    <t>286,08</t>
  </si>
  <si>
    <t>318,68</t>
  </si>
  <si>
    <t>317,3</t>
  </si>
  <si>
    <t>317,25</t>
  </si>
  <si>
    <t>284,43</t>
  </si>
  <si>
    <t>282,91</t>
  </si>
  <si>
    <t>10,16</t>
  </si>
  <si>
    <t>224,83</t>
  </si>
  <si>
    <t>224,91</t>
  </si>
  <si>
    <t>205,26</t>
  </si>
  <si>
    <t>204,96</t>
  </si>
  <si>
    <t>197,76</t>
  </si>
  <si>
    <t>195,44</t>
  </si>
  <si>
    <t>-5,59</t>
  </si>
  <si>
    <t>-5,62</t>
  </si>
  <si>
    <t>210,16</t>
  </si>
  <si>
    <t>210,01</t>
  </si>
  <si>
    <t>243,56</t>
  </si>
  <si>
    <t>243,72</t>
  </si>
  <si>
    <t>285,16</t>
  </si>
  <si>
    <t>284,73</t>
  </si>
  <si>
    <t>8,36</t>
  </si>
  <si>
    <t>74,79</t>
  </si>
  <si>
    <t>281,28</t>
  </si>
  <si>
    <t>282,15</t>
  </si>
  <si>
    <t>11,72</t>
  </si>
  <si>
    <t>238,86</t>
  </si>
  <si>
    <t>238,67</t>
  </si>
  <si>
    <t>185,61</t>
  </si>
  <si>
    <t>164,17</t>
  </si>
  <si>
    <t>164,14</t>
  </si>
  <si>
    <t>157,8</t>
  </si>
  <si>
    <t>157,71</t>
  </si>
  <si>
    <t>3,51</t>
  </si>
  <si>
    <t>155,55</t>
  </si>
  <si>
    <t>59,96</t>
  </si>
  <si>
    <t>59,89</t>
  </si>
  <si>
    <t>6,71</t>
  </si>
  <si>
    <t>269,94</t>
  </si>
  <si>
    <t>291,81</t>
  </si>
  <si>
    <t>291,88</t>
  </si>
  <si>
    <t>329,56</t>
  </si>
  <si>
    <t>329,89</t>
  </si>
  <si>
    <t>10,4</t>
  </si>
  <si>
    <t>324,6</t>
  </si>
  <si>
    <t>324,7</t>
  </si>
  <si>
    <t>279,52</t>
  </si>
  <si>
    <t>279,14</t>
  </si>
  <si>
    <t>230,33</t>
  </si>
  <si>
    <t>230,3</t>
  </si>
  <si>
    <t>204,53</t>
  </si>
  <si>
    <t>204,59</t>
  </si>
  <si>
    <t>199,21</t>
  </si>
  <si>
    <t>194,28</t>
  </si>
  <si>
    <t>-5,82</t>
  </si>
  <si>
    <t>-5,74</t>
  </si>
  <si>
    <t>390,82</t>
  </si>
  <si>
    <t>16,47</t>
  </si>
  <si>
    <t>405,27</t>
  </si>
  <si>
    <t>403,78</t>
  </si>
  <si>
    <t>394,13</t>
  </si>
  <si>
    <t>393,52</t>
  </si>
  <si>
    <t>15,05</t>
  </si>
  <si>
    <t>345,58</t>
  </si>
  <si>
    <t>350,66</t>
  </si>
  <si>
    <t>39,46</t>
  </si>
  <si>
    <t>259,57</t>
  </si>
  <si>
    <t>260,9</t>
  </si>
  <si>
    <t>13,47</t>
  </si>
  <si>
    <t>193,76</t>
  </si>
  <si>
    <t>169,6</t>
  </si>
  <si>
    <t>78,57</t>
  </si>
  <si>
    <t>160,63</t>
  </si>
  <si>
    <t>160,64</t>
  </si>
  <si>
    <t>155,72</t>
  </si>
  <si>
    <t>155,78</t>
  </si>
  <si>
    <t>60,21</t>
  </si>
  <si>
    <t>60,16</t>
  </si>
  <si>
    <t>53,19</t>
  </si>
  <si>
    <t>440,98</t>
  </si>
  <si>
    <t>441,62</t>
  </si>
  <si>
    <t>23,56</t>
  </si>
  <si>
    <t>442,76</t>
  </si>
  <si>
    <t>443,39</t>
  </si>
  <si>
    <t>18,85</t>
  </si>
  <si>
    <t>441,06</t>
  </si>
  <si>
    <t>440,11</t>
  </si>
  <si>
    <t>15,34</t>
  </si>
  <si>
    <t>410,8</t>
  </si>
  <si>
    <t>36,24</t>
  </si>
  <si>
    <t>298,2</t>
  </si>
  <si>
    <t>299,81</t>
  </si>
  <si>
    <t>237,45</t>
  </si>
  <si>
    <t>236,99</t>
  </si>
  <si>
    <t>210,64</t>
  </si>
  <si>
    <t>209,98</t>
  </si>
  <si>
    <t>199,73</t>
  </si>
  <si>
    <t>195,18</t>
  </si>
  <si>
    <t>194,74</t>
  </si>
  <si>
    <t>-6,31</t>
  </si>
  <si>
    <t>-6,27</t>
  </si>
  <si>
    <t>366,14</t>
  </si>
  <si>
    <t>365,78</t>
  </si>
  <si>
    <t>402,96</t>
  </si>
  <si>
    <t>403,17</t>
  </si>
  <si>
    <t>48,9</t>
  </si>
  <si>
    <t>13,22</t>
  </si>
  <si>
    <t>37,89</t>
  </si>
  <si>
    <t>396,74</t>
  </si>
  <si>
    <t>397,5</t>
  </si>
  <si>
    <t>336,79</t>
  </si>
  <si>
    <t>333,68</t>
  </si>
  <si>
    <t>25,5</t>
  </si>
  <si>
    <t>264,38</t>
  </si>
  <si>
    <t>265,27</t>
  </si>
  <si>
    <t>12,14</t>
  </si>
  <si>
    <t>202,22</t>
  </si>
  <si>
    <t>170,46</t>
  </si>
  <si>
    <t>161,05</t>
  </si>
  <si>
    <t>156,16</t>
  </si>
  <si>
    <t>156,34</t>
  </si>
  <si>
    <t>52,88</t>
  </si>
  <si>
    <t>53,6</t>
  </si>
  <si>
    <t>418,56</t>
  </si>
  <si>
    <t>419,34</t>
  </si>
  <si>
    <t>446,08</t>
  </si>
  <si>
    <t>446,22</t>
  </si>
  <si>
    <t>440,04</t>
  </si>
  <si>
    <t>440,61</t>
  </si>
  <si>
    <t>377,24</t>
  </si>
  <si>
    <t>373,4</t>
  </si>
  <si>
    <t>29,37</t>
  </si>
  <si>
    <t>301,32</t>
  </si>
  <si>
    <t>300,24</t>
  </si>
  <si>
    <t>10,95</t>
  </si>
  <si>
    <t>247,56</t>
  </si>
  <si>
    <t>247,09</t>
  </si>
  <si>
    <t>7,73</t>
  </si>
  <si>
    <t>210,57</t>
  </si>
  <si>
    <t>211,1</t>
  </si>
  <si>
    <t>200,57</t>
  </si>
  <si>
    <t>201,21</t>
  </si>
  <si>
    <t>196,07</t>
  </si>
  <si>
    <t>196,57</t>
  </si>
  <si>
    <t>-8,03</t>
  </si>
  <si>
    <t>-7,94</t>
  </si>
  <si>
    <t>358,52</t>
  </si>
  <si>
    <t>357,92</t>
  </si>
  <si>
    <t>90,63</t>
  </si>
  <si>
    <t>389,54</t>
  </si>
  <si>
    <t>385,99</t>
  </si>
  <si>
    <t>386,97</t>
  </si>
  <si>
    <t>12,63</t>
  </si>
  <si>
    <t>315,79</t>
  </si>
  <si>
    <t>317,49</t>
  </si>
  <si>
    <t>251,21</t>
  </si>
  <si>
    <t>250,8</t>
  </si>
  <si>
    <t>205,09</t>
  </si>
  <si>
    <t>170,94</t>
  </si>
  <si>
    <t>51,56</t>
  </si>
  <si>
    <t>32,81</t>
  </si>
  <si>
    <t>160,88</t>
  </si>
  <si>
    <t>160,91</t>
  </si>
  <si>
    <t>155,77</t>
  </si>
  <si>
    <t>51,79</t>
  </si>
  <si>
    <t>52,7</t>
  </si>
  <si>
    <t>410,54</t>
  </si>
  <si>
    <t>410,08</t>
  </si>
  <si>
    <t>11,1</t>
  </si>
  <si>
    <t>434,52</t>
  </si>
  <si>
    <t>434,79</t>
  </si>
  <si>
    <t>431,11</t>
  </si>
  <si>
    <t>432,13</t>
  </si>
  <si>
    <t>13,14</t>
  </si>
  <si>
    <t>354,38</t>
  </si>
  <si>
    <t>293,07</t>
  </si>
  <si>
    <t>292,21</t>
  </si>
  <si>
    <t>250,31</t>
  </si>
  <si>
    <t>249,98</t>
  </si>
  <si>
    <t>211,39</t>
  </si>
  <si>
    <t>211,65</t>
  </si>
  <si>
    <t>200,4</t>
  </si>
  <si>
    <t>195,04</t>
  </si>
  <si>
    <t>195,5</t>
  </si>
  <si>
    <t>-9,73</t>
  </si>
  <si>
    <t>354,69</t>
  </si>
  <si>
    <t>354,44</t>
  </si>
  <si>
    <t>389,3</t>
  </si>
  <si>
    <t>389,11</t>
  </si>
  <si>
    <t>368,54</t>
  </si>
  <si>
    <t>368,41</t>
  </si>
  <si>
    <t>9,04</t>
  </si>
  <si>
    <t>75,79</t>
  </si>
  <si>
    <t>304,36</t>
  </si>
  <si>
    <t>303,39</t>
  </si>
  <si>
    <t>11,71</t>
  </si>
  <si>
    <t>251,31</t>
  </si>
  <si>
    <t>250,99</t>
  </si>
  <si>
    <t>206,16</t>
  </si>
  <si>
    <t>206,14</t>
  </si>
  <si>
    <t>161,19</t>
  </si>
  <si>
    <t>161,04</t>
  </si>
  <si>
    <t>156,55</t>
  </si>
  <si>
    <t>49,61</t>
  </si>
  <si>
    <t>49,86</t>
  </si>
  <si>
    <t>6,76</t>
  </si>
  <si>
    <t>404,6</t>
  </si>
  <si>
    <t>404,76</t>
  </si>
  <si>
    <t>431,18</t>
  </si>
  <si>
    <t>431,2</t>
  </si>
  <si>
    <t>49,07</t>
  </si>
  <si>
    <t>412,75</t>
  </si>
  <si>
    <t>347,57</t>
  </si>
  <si>
    <t>347,19</t>
  </si>
  <si>
    <t>15,26</t>
  </si>
  <si>
    <t>293,74</t>
  </si>
  <si>
    <t>8,76</t>
  </si>
  <si>
    <t>251,17</t>
  </si>
  <si>
    <t>250,63</t>
  </si>
  <si>
    <t>209,96</t>
  </si>
  <si>
    <t>210,28</t>
  </si>
  <si>
    <t>6,51</t>
  </si>
  <si>
    <t>194,76</t>
  </si>
  <si>
    <t>-22,39</t>
  </si>
  <si>
    <t>-22,65</t>
  </si>
  <si>
    <t>9,03</t>
  </si>
  <si>
    <t>397,41</t>
  </si>
  <si>
    <t>397,9</t>
  </si>
  <si>
    <t>11,37</t>
  </si>
  <si>
    <t>375,51</t>
  </si>
  <si>
    <t>375,77</t>
  </si>
  <si>
    <t>13,07</t>
  </si>
  <si>
    <t>300,96</t>
  </si>
  <si>
    <t>300,6</t>
  </si>
  <si>
    <t>283,03</t>
  </si>
  <si>
    <t>282,82</t>
  </si>
  <si>
    <t>13,92</t>
  </si>
  <si>
    <t>260,14</t>
  </si>
  <si>
    <t>259,9</t>
  </si>
  <si>
    <t>10,7</t>
  </si>
  <si>
    <t>172,46</t>
  </si>
  <si>
    <t>162,96</t>
  </si>
  <si>
    <t>156,92</t>
  </si>
  <si>
    <t>156,89</t>
  </si>
  <si>
    <t>50,04</t>
  </si>
  <si>
    <t>50,36</t>
  </si>
  <si>
    <t>443,05</t>
  </si>
  <si>
    <t>444,02</t>
  </si>
  <si>
    <t>13,31</t>
  </si>
  <si>
    <t>419,05</t>
  </si>
  <si>
    <t>418,72</t>
  </si>
  <si>
    <t>11,15</t>
  </si>
  <si>
    <t>343,6</t>
  </si>
  <si>
    <t>343,53</t>
  </si>
  <si>
    <t>7,31</t>
  </si>
  <si>
    <t>329,4</t>
  </si>
  <si>
    <t>327,59</t>
  </si>
  <si>
    <t>303,2</t>
  </si>
  <si>
    <t>304,24</t>
  </si>
  <si>
    <t>254,77</t>
  </si>
  <si>
    <t>254,79</t>
  </si>
  <si>
    <t>214,17</t>
  </si>
  <si>
    <t>213,71</t>
  </si>
  <si>
    <t>201,44</t>
  </si>
  <si>
    <t>201,81</t>
  </si>
  <si>
    <t>195,99</t>
  </si>
  <si>
    <t>-31,39</t>
  </si>
  <si>
    <t>-31,49</t>
  </si>
  <si>
    <t>10,91</t>
  </si>
  <si>
    <t>389,61</t>
  </si>
  <si>
    <t>390,19</t>
  </si>
  <si>
    <t>368,67</t>
  </si>
  <si>
    <t>7,65</t>
  </si>
  <si>
    <t>293,87</t>
  </si>
  <si>
    <t>293,26</t>
  </si>
  <si>
    <t>279,59</t>
  </si>
  <si>
    <t>278,62</t>
  </si>
  <si>
    <t>259,23</t>
  </si>
  <si>
    <t>258,73</t>
  </si>
  <si>
    <t>210,03</t>
  </si>
  <si>
    <t>173,27</t>
  </si>
  <si>
    <t>162,66</t>
  </si>
  <si>
    <t>162,67</t>
  </si>
  <si>
    <t>156,76</t>
  </si>
  <si>
    <t>156,99</t>
  </si>
  <si>
    <t>48,04</t>
  </si>
  <si>
    <t>47,28</t>
  </si>
  <si>
    <t>434,46</t>
  </si>
  <si>
    <t>433,55</t>
  </si>
  <si>
    <t>12,84</t>
  </si>
  <si>
    <t>411,13</t>
  </si>
  <si>
    <t>410,35</t>
  </si>
  <si>
    <t>11,01</t>
  </si>
  <si>
    <t>340,65</t>
  </si>
  <si>
    <t>338,77</t>
  </si>
  <si>
    <t>12,98</t>
  </si>
  <si>
    <t>321,74</t>
  </si>
  <si>
    <t>320,43</t>
  </si>
  <si>
    <t>302,46</t>
  </si>
  <si>
    <t>301,07</t>
  </si>
  <si>
    <t>255,96</t>
  </si>
  <si>
    <t>255,79</t>
  </si>
  <si>
    <t>216,6</t>
  </si>
  <si>
    <t>215,93</t>
  </si>
  <si>
    <t>203,63</t>
  </si>
  <si>
    <t>203,11</t>
  </si>
  <si>
    <t>198,81</t>
  </si>
  <si>
    <t>197,92</t>
  </si>
  <si>
    <t>-30,88</t>
  </si>
  <si>
    <t>-30,38</t>
  </si>
  <si>
    <t>408,15</t>
  </si>
  <si>
    <t>409,21</t>
  </si>
  <si>
    <t>362,81</t>
  </si>
  <si>
    <t>362,42</t>
  </si>
  <si>
    <t>60,53</t>
  </si>
  <si>
    <t>31,95</t>
  </si>
  <si>
    <t>7,52</t>
  </si>
  <si>
    <t>300,43</t>
  </si>
  <si>
    <t>300,07</t>
  </si>
  <si>
    <t>282,6</t>
  </si>
  <si>
    <t>283,64</t>
  </si>
  <si>
    <t>257,94</t>
  </si>
  <si>
    <t>257,87</t>
  </si>
  <si>
    <t>209,69</t>
  </si>
  <si>
    <t>209,81</t>
  </si>
  <si>
    <t>173,91</t>
  </si>
  <si>
    <t>173,55</t>
  </si>
  <si>
    <t>163,87</t>
  </si>
  <si>
    <t>163,54</t>
  </si>
  <si>
    <t>156,53</t>
  </si>
  <si>
    <t>43,06</t>
  </si>
  <si>
    <t>448,95</t>
  </si>
  <si>
    <t>448,94</t>
  </si>
  <si>
    <t>404,34</t>
  </si>
  <si>
    <t>342,24</t>
  </si>
  <si>
    <t>342,47</t>
  </si>
  <si>
    <t>9,78</t>
  </si>
  <si>
    <t>325,94</t>
  </si>
  <si>
    <t>326,43</t>
  </si>
  <si>
    <t>10,06</t>
  </si>
  <si>
    <t>300,41</t>
  </si>
  <si>
    <t>300,29</t>
  </si>
  <si>
    <t>7,76</t>
  </si>
  <si>
    <t>254,61</t>
  </si>
  <si>
    <t>254,66</t>
  </si>
  <si>
    <t>215,29</t>
  </si>
  <si>
    <t>215,12</t>
  </si>
  <si>
    <t>203,19</t>
  </si>
  <si>
    <t>202,9</t>
  </si>
  <si>
    <t>-35,78</t>
  </si>
  <si>
    <t>-35,75</t>
  </si>
  <si>
    <t>402,77</t>
  </si>
  <si>
    <t>402,45</t>
  </si>
  <si>
    <t>9,83</t>
  </si>
  <si>
    <t>241,97</t>
  </si>
  <si>
    <t>242,68</t>
  </si>
  <si>
    <t>285,83</t>
  </si>
  <si>
    <t>286,52</t>
  </si>
  <si>
    <t>79,67</t>
  </si>
  <si>
    <t>273,2</t>
  </si>
  <si>
    <t>273,44</t>
  </si>
  <si>
    <t>13,24</t>
  </si>
  <si>
    <t>244,31</t>
  </si>
  <si>
    <t>242,94</t>
  </si>
  <si>
    <t>15,39</t>
  </si>
  <si>
    <t>208,52</t>
  </si>
  <si>
    <t>208,82</t>
  </si>
  <si>
    <t>36,07</t>
  </si>
  <si>
    <t>172,71</t>
  </si>
  <si>
    <t>172,74</t>
  </si>
  <si>
    <t>163,31</t>
  </si>
  <si>
    <t>163,14</t>
  </si>
  <si>
    <t>157,03</t>
  </si>
  <si>
    <t>43,55</t>
  </si>
  <si>
    <t>444,2</t>
  </si>
  <si>
    <t>442,98</t>
  </si>
  <si>
    <t>13,01</t>
  </si>
  <si>
    <t>278,52</t>
  </si>
  <si>
    <t>276,39</t>
  </si>
  <si>
    <t>19,4</t>
  </si>
  <si>
    <t>323,83</t>
  </si>
  <si>
    <t>320,56</t>
  </si>
  <si>
    <t>19,68</t>
  </si>
  <si>
    <t>308,3</t>
  </si>
  <si>
    <t>304,21</t>
  </si>
  <si>
    <t>24,86</t>
  </si>
  <si>
    <t>287,85</t>
  </si>
  <si>
    <t>285,12</t>
  </si>
  <si>
    <t>17,33</t>
  </si>
  <si>
    <t>254,04</t>
  </si>
  <si>
    <t>254,35</t>
  </si>
  <si>
    <t>213,92</t>
  </si>
  <si>
    <t>212,64</t>
  </si>
  <si>
    <t>202,33</t>
  </si>
  <si>
    <t>202,52</t>
  </si>
  <si>
    <t>-39,54</t>
  </si>
  <si>
    <t>-39,35</t>
  </si>
  <si>
    <t>368,75</t>
  </si>
  <si>
    <t>368,12</t>
  </si>
  <si>
    <t>112,5</t>
  </si>
  <si>
    <t>112,05</t>
  </si>
  <si>
    <t>166,3</t>
  </si>
  <si>
    <t>36,53</t>
  </si>
  <si>
    <t>183,65</t>
  </si>
  <si>
    <t>18,29</t>
  </si>
  <si>
    <t>180,2</t>
  </si>
  <si>
    <t>18,71</t>
  </si>
  <si>
    <t>202,2</t>
  </si>
  <si>
    <t>162,16</t>
  </si>
  <si>
    <t>162,39</t>
  </si>
  <si>
    <t>44,04</t>
  </si>
  <si>
    <t>412,9</t>
  </si>
  <si>
    <t>412,74</t>
  </si>
  <si>
    <t>152,31</t>
  </si>
  <si>
    <t>152,37</t>
  </si>
  <si>
    <t>93,55</t>
  </si>
  <si>
    <t>214,27</t>
  </si>
  <si>
    <t>209,31</t>
  </si>
  <si>
    <t>30,5</t>
  </si>
  <si>
    <t>220,86</t>
  </si>
  <si>
    <t>218,18</t>
  </si>
  <si>
    <t>231,1</t>
  </si>
  <si>
    <t>231,37</t>
  </si>
  <si>
    <t>249,46</t>
  </si>
  <si>
    <t>249,24</t>
  </si>
  <si>
    <t>213,88</t>
  </si>
  <si>
    <t>213,81</t>
  </si>
  <si>
    <t>202,39</t>
  </si>
  <si>
    <t>196,69</t>
  </si>
  <si>
    <t>196,88</t>
  </si>
  <si>
    <t>-21,35</t>
  </si>
  <si>
    <t>-23,9</t>
  </si>
  <si>
    <t>16,15</t>
  </si>
  <si>
    <t>103,03</t>
  </si>
  <si>
    <t>102,2</t>
  </si>
  <si>
    <t>147,63</t>
  </si>
  <si>
    <t>8,04</t>
  </si>
  <si>
    <t>172,05</t>
  </si>
  <si>
    <t>173,41</t>
  </si>
  <si>
    <t>8,19</t>
  </si>
  <si>
    <t>178,95</t>
  </si>
  <si>
    <t>179,51</t>
  </si>
  <si>
    <t>179,48</t>
  </si>
  <si>
    <t>179,29</t>
  </si>
  <si>
    <t>9,96</t>
  </si>
  <si>
    <t>198,54</t>
  </si>
  <si>
    <t>169,56</t>
  </si>
  <si>
    <t>169,27</t>
  </si>
  <si>
    <t>155,43</t>
  </si>
  <si>
    <t>155,69</t>
  </si>
  <si>
    <t>44,47</t>
  </si>
  <si>
    <t>142,88</t>
  </si>
  <si>
    <t>143,22</t>
  </si>
  <si>
    <t>11,21</t>
  </si>
  <si>
    <t>212,67</t>
  </si>
  <si>
    <t>212,05</t>
  </si>
  <si>
    <t>219,96</t>
  </si>
  <si>
    <t>221,13</t>
  </si>
  <si>
    <t>220,69</t>
  </si>
  <si>
    <t>14,53</t>
  </si>
  <si>
    <t>242,42</t>
  </si>
  <si>
    <t>242,31</t>
  </si>
  <si>
    <t>210,04</t>
  </si>
  <si>
    <t>210,33</t>
  </si>
  <si>
    <t>201,94</t>
  </si>
  <si>
    <t>197,8</t>
  </si>
  <si>
    <t>-9,4</t>
  </si>
  <si>
    <t>-9,45</t>
  </si>
  <si>
    <t>104,1</t>
  </si>
  <si>
    <t>178,41</t>
  </si>
  <si>
    <t>178,34</t>
  </si>
  <si>
    <t>210,77</t>
  </si>
  <si>
    <t>210,21</t>
  </si>
  <si>
    <t>211,68</t>
  </si>
  <si>
    <t>200,07</t>
  </si>
  <si>
    <t>200,29</t>
  </si>
  <si>
    <t>169,55</t>
  </si>
  <si>
    <t>169,69</t>
  </si>
  <si>
    <t>161,76</t>
  </si>
  <si>
    <t>161,85</t>
  </si>
  <si>
    <t>155,75</t>
  </si>
  <si>
    <t>46,22</t>
  </si>
  <si>
    <t>46,61</t>
  </si>
  <si>
    <t>150,77</t>
  </si>
  <si>
    <t>150,33</t>
  </si>
  <si>
    <t>8,95</t>
  </si>
  <si>
    <t>216,52</t>
  </si>
  <si>
    <t>217,43</t>
  </si>
  <si>
    <t>10,17</t>
  </si>
  <si>
    <t>248,26</t>
  </si>
  <si>
    <t>249,09</t>
  </si>
  <si>
    <t>16,44</t>
  </si>
  <si>
    <t>248,2</t>
  </si>
  <si>
    <t>248,94</t>
  </si>
  <si>
    <t>17,35</t>
  </si>
  <si>
    <t>244,38</t>
  </si>
  <si>
    <t>245,67</t>
  </si>
  <si>
    <t>14,68</t>
  </si>
  <si>
    <t>243,61</t>
  </si>
  <si>
    <t>243,62</t>
  </si>
  <si>
    <t>209,89</t>
  </si>
  <si>
    <t>209,58</t>
  </si>
  <si>
    <t>201,34</t>
  </si>
  <si>
    <t>201,74</t>
  </si>
  <si>
    <t>195,76</t>
  </si>
  <si>
    <t>5,81</t>
  </si>
  <si>
    <t>-8,76</t>
  </si>
  <si>
    <t>114,34</t>
  </si>
  <si>
    <t>114,23</t>
  </si>
  <si>
    <t>205,38</t>
  </si>
  <si>
    <t>205,85</t>
  </si>
  <si>
    <t>96,36</t>
  </si>
  <si>
    <t>214,6</t>
  </si>
  <si>
    <t>215,44</t>
  </si>
  <si>
    <t>217,31</t>
  </si>
  <si>
    <t>217,53</t>
  </si>
  <si>
    <t>71,53</t>
  </si>
  <si>
    <t>214,83</t>
  </si>
  <si>
    <t>84,38</t>
  </si>
  <si>
    <t>201,87</t>
  </si>
  <si>
    <t>169,99</t>
  </si>
  <si>
    <t>161,93</t>
  </si>
  <si>
    <t>155,53</t>
  </si>
  <si>
    <t>60,61</t>
  </si>
  <si>
    <t>57,27</t>
  </si>
  <si>
    <t>56,57</t>
  </si>
  <si>
    <t>171,44</t>
  </si>
  <si>
    <t>12,69</t>
  </si>
  <si>
    <t>92,45</t>
  </si>
  <si>
    <t>248,87</t>
  </si>
  <si>
    <t>250,71</t>
  </si>
  <si>
    <t>95,74</t>
  </si>
  <si>
    <t>258,89</t>
  </si>
  <si>
    <t>259,46</t>
  </si>
  <si>
    <t>8,56</t>
  </si>
  <si>
    <t>261,73</t>
  </si>
  <si>
    <t>262,7</t>
  </si>
  <si>
    <t>261,58</t>
  </si>
  <si>
    <t>11,16</t>
  </si>
  <si>
    <t>245,77</t>
  </si>
  <si>
    <t>246,08</t>
  </si>
  <si>
    <t>209,43</t>
  </si>
  <si>
    <t>200,96</t>
  </si>
  <si>
    <t>195,97</t>
  </si>
  <si>
    <t>-8,81</t>
  </si>
  <si>
    <t>-8,74</t>
  </si>
  <si>
    <t>115,25</t>
  </si>
  <si>
    <t>115,44</t>
  </si>
  <si>
    <t>223,69</t>
  </si>
  <si>
    <t>225,6</t>
  </si>
  <si>
    <t>220,46</t>
  </si>
  <si>
    <t>221,26</t>
  </si>
  <si>
    <t>215,94</t>
  </si>
  <si>
    <t>215,77</t>
  </si>
  <si>
    <t>202,56</t>
  </si>
  <si>
    <t>170,13</t>
  </si>
  <si>
    <t>161,66</t>
  </si>
  <si>
    <t>162,45</t>
  </si>
  <si>
    <t>155,68</t>
  </si>
  <si>
    <t>155,61</t>
  </si>
  <si>
    <t>67,52</t>
  </si>
  <si>
    <t>68,05</t>
  </si>
  <si>
    <t>7,64</t>
  </si>
  <si>
    <t>186,01</t>
  </si>
  <si>
    <t>257,24</t>
  </si>
  <si>
    <t>257,01</t>
  </si>
  <si>
    <t>7,77</t>
  </si>
  <si>
    <t>269,43</t>
  </si>
  <si>
    <t>269,18</t>
  </si>
  <si>
    <t>268,07</t>
  </si>
  <si>
    <t>268,36</t>
  </si>
  <si>
    <t>261,79</t>
  </si>
  <si>
    <t>262,16</t>
  </si>
  <si>
    <t>6,78</t>
  </si>
  <si>
    <t>45,27</t>
  </si>
  <si>
    <t>249,7</t>
  </si>
  <si>
    <t>249,45</t>
  </si>
  <si>
    <t>209,56</t>
  </si>
  <si>
    <t>201,47</t>
  </si>
  <si>
    <t>43,29</t>
  </si>
  <si>
    <t>195,17</t>
  </si>
  <si>
    <t>-9,25</t>
  </si>
  <si>
    <t>-9,3</t>
  </si>
  <si>
    <t>216,78</t>
  </si>
  <si>
    <t>217,26</t>
  </si>
  <si>
    <t>237,92</t>
  </si>
  <si>
    <t>239,22</t>
  </si>
  <si>
    <t>220,35</t>
  </si>
  <si>
    <t>219,75</t>
  </si>
  <si>
    <t>208,29</t>
  </si>
  <si>
    <t>198,72</t>
  </si>
  <si>
    <t>199,61</t>
  </si>
  <si>
    <t>202,65</t>
  </si>
  <si>
    <t>160,53</t>
  </si>
  <si>
    <t>48,48</t>
  </si>
  <si>
    <t>64,89</t>
  </si>
  <si>
    <t>63,91</t>
  </si>
  <si>
    <t>12,25</t>
  </si>
  <si>
    <t>275,14</t>
  </si>
  <si>
    <t>276,44</t>
  </si>
  <si>
    <t>13,62</t>
  </si>
  <si>
    <t>283,58</t>
  </si>
  <si>
    <t>285,14</t>
  </si>
  <si>
    <t>7,28</t>
  </si>
  <si>
    <t>19,42</t>
  </si>
  <si>
    <t>73,3</t>
  </si>
  <si>
    <t>269,83</t>
  </si>
  <si>
    <t>269,23</t>
  </si>
  <si>
    <t>257,64</t>
  </si>
  <si>
    <t>14,8</t>
  </si>
  <si>
    <t>249,66</t>
  </si>
  <si>
    <t>251,85</t>
  </si>
  <si>
    <t>251,87</t>
  </si>
  <si>
    <t>211,6</t>
  </si>
  <si>
    <t>211,47</t>
  </si>
  <si>
    <t>202,31</t>
  </si>
  <si>
    <t>201,85</t>
  </si>
  <si>
    <t>196,12</t>
  </si>
  <si>
    <t>-20,65</t>
  </si>
  <si>
    <t>-20,55</t>
  </si>
  <si>
    <t>224,46</t>
  </si>
  <si>
    <t>224,39</t>
  </si>
  <si>
    <t>254,31</t>
  </si>
  <si>
    <t>254,84</t>
  </si>
  <si>
    <t>204,63</t>
  </si>
  <si>
    <t>14,27</t>
  </si>
  <si>
    <t>198,99</t>
  </si>
  <si>
    <t>168,52</t>
  </si>
  <si>
    <t>159,54</t>
  </si>
  <si>
    <t>154,88</t>
  </si>
  <si>
    <t>60,3</t>
  </si>
  <si>
    <t>8,39</t>
  </si>
  <si>
    <t>284,06</t>
  </si>
  <si>
    <t>284,31</t>
  </si>
  <si>
    <t>304,4</t>
  </si>
  <si>
    <t>305,44</t>
  </si>
  <si>
    <t>7,48</t>
  </si>
  <si>
    <t>257,42</t>
  </si>
  <si>
    <t>255,58</t>
  </si>
  <si>
    <t>11,56</t>
  </si>
  <si>
    <t>244,05</t>
  </si>
  <si>
    <t>244,65</t>
  </si>
  <si>
    <t>15,6</t>
  </si>
  <si>
    <t>230,19</t>
  </si>
  <si>
    <t>230,58</t>
  </si>
  <si>
    <t>14,23</t>
  </si>
  <si>
    <t>249,89</t>
  </si>
  <si>
    <t>249,37</t>
  </si>
  <si>
    <t>212,2</t>
  </si>
  <si>
    <t>211,69</t>
  </si>
  <si>
    <t>200,79</t>
  </si>
  <si>
    <t>200,82</t>
  </si>
  <si>
    <t>5,82</t>
  </si>
  <si>
    <t>195,69</t>
  </si>
  <si>
    <t>196,3</t>
  </si>
  <si>
    <t>-28,79</t>
  </si>
  <si>
    <t>-28,78</t>
  </si>
  <si>
    <t>96,15</t>
  </si>
  <si>
    <t>230,5</t>
  </si>
  <si>
    <t>230,4</t>
  </si>
  <si>
    <t>290,7</t>
  </si>
  <si>
    <t>290,65</t>
  </si>
  <si>
    <t>209,92</t>
  </si>
  <si>
    <t>210,43</t>
  </si>
  <si>
    <t>198,37</t>
  </si>
  <si>
    <t>197,59</t>
  </si>
  <si>
    <t>181,79</t>
  </si>
  <si>
    <t>181,82</t>
  </si>
  <si>
    <t>197,52</t>
  </si>
  <si>
    <t>51,52</t>
  </si>
  <si>
    <t>157,86</t>
  </si>
  <si>
    <t>158,09</t>
  </si>
  <si>
    <t>38,24</t>
  </si>
  <si>
    <t>154,67</t>
  </si>
  <si>
    <t>154,71</t>
  </si>
  <si>
    <t>56,77</t>
  </si>
  <si>
    <t>57,15</t>
  </si>
  <si>
    <t>289,13</t>
  </si>
  <si>
    <t>288,43</t>
  </si>
  <si>
    <t>335,22</t>
  </si>
  <si>
    <t>336,04</t>
  </si>
  <si>
    <t>260,28</t>
  </si>
  <si>
    <t>259,65</t>
  </si>
  <si>
    <t>251,45</t>
  </si>
  <si>
    <t>249,71</t>
  </si>
  <si>
    <t>234,48</t>
  </si>
  <si>
    <t>246,35</t>
  </si>
  <si>
    <t>246,06</t>
  </si>
  <si>
    <t>210,29</t>
  </si>
  <si>
    <t>210,3</t>
  </si>
  <si>
    <t>201,69</t>
  </si>
  <si>
    <t>201,66</t>
  </si>
  <si>
    <t>195,84</t>
  </si>
  <si>
    <t>-30,12</t>
  </si>
  <si>
    <t>-30,17</t>
  </si>
  <si>
    <t>241,51</t>
  </si>
  <si>
    <t>339,39</t>
  </si>
  <si>
    <t>339,36</t>
  </si>
  <si>
    <t>231,5</t>
  </si>
  <si>
    <t>231,65</t>
  </si>
  <si>
    <t>184,87</t>
  </si>
  <si>
    <t>13,17</t>
  </si>
  <si>
    <t>174,26</t>
  </si>
  <si>
    <t>173,96</t>
  </si>
  <si>
    <t>77,09</t>
  </si>
  <si>
    <t>196,15</t>
  </si>
  <si>
    <t>196,13</t>
  </si>
  <si>
    <t>168,34</t>
  </si>
  <si>
    <t>158,8</t>
  </si>
  <si>
    <t>154,61</t>
  </si>
  <si>
    <t>295,5</t>
  </si>
  <si>
    <t>295,71</t>
  </si>
  <si>
    <t>388,44</t>
  </si>
  <si>
    <t>279,62</t>
  </si>
  <si>
    <t>278,9</t>
  </si>
  <si>
    <t>12,6</t>
  </si>
  <si>
    <t>243,33</t>
  </si>
  <si>
    <t>243,08</t>
  </si>
  <si>
    <t>12,53</t>
  </si>
  <si>
    <t>230,85</t>
  </si>
  <si>
    <t>229,83</t>
  </si>
  <si>
    <t>244,95</t>
  </si>
  <si>
    <t>210,1</t>
  </si>
  <si>
    <t>210,13</t>
  </si>
  <si>
    <t>-28,84</t>
  </si>
  <si>
    <t>-28,75</t>
  </si>
  <si>
    <t>251,14</t>
  </si>
  <si>
    <t>251,1</t>
  </si>
  <si>
    <t>381,76</t>
  </si>
  <si>
    <t>381,14</t>
  </si>
  <si>
    <t>284,14</t>
  </si>
  <si>
    <t>283,32</t>
  </si>
  <si>
    <t>197,61</t>
  </si>
  <si>
    <t>197,31</t>
  </si>
  <si>
    <t>194,64</t>
  </si>
  <si>
    <t>166,63</t>
  </si>
  <si>
    <t>166,97</t>
  </si>
  <si>
    <t>157,57</t>
  </si>
  <si>
    <t>157,62</t>
  </si>
  <si>
    <t>154,04</t>
  </si>
  <si>
    <t>59,06</t>
  </si>
  <si>
    <t>59,38</t>
  </si>
  <si>
    <t>311,46</t>
  </si>
  <si>
    <t>311,48</t>
  </si>
  <si>
    <t>433,25</t>
  </si>
  <si>
    <t>434,28</t>
  </si>
  <si>
    <t>332,31</t>
  </si>
  <si>
    <t>9,77</t>
  </si>
  <si>
    <t>252,61</t>
  </si>
  <si>
    <t>252,95</t>
  </si>
  <si>
    <t>223,72</t>
  </si>
  <si>
    <t>223,7</t>
  </si>
  <si>
    <t>10,51</t>
  </si>
  <si>
    <t>243,7</t>
  </si>
  <si>
    <t>243,55</t>
  </si>
  <si>
    <t>211,63</t>
  </si>
  <si>
    <t>211,59</t>
  </si>
  <si>
    <t>201,65</t>
  </si>
  <si>
    <t>201,79</t>
  </si>
  <si>
    <t>197,75</t>
  </si>
  <si>
    <t>-60,35</t>
  </si>
  <si>
    <t>-60,04</t>
  </si>
  <si>
    <t>397,57</t>
  </si>
  <si>
    <t>397,53</t>
  </si>
  <si>
    <t>244,55</t>
  </si>
  <si>
    <t>197,49</t>
  </si>
  <si>
    <t>198,68</t>
  </si>
  <si>
    <t>12,74</t>
  </si>
  <si>
    <t>177,84</t>
  </si>
  <si>
    <t>166,54</t>
  </si>
  <si>
    <t>167,46</t>
  </si>
  <si>
    <t>194,8</t>
  </si>
  <si>
    <t>166,66</t>
  </si>
  <si>
    <t>157,29</t>
  </si>
  <si>
    <t>157,36</t>
  </si>
  <si>
    <t>153,72</t>
  </si>
  <si>
    <t>53,11</t>
  </si>
  <si>
    <t>53,81</t>
  </si>
  <si>
    <t>450,53</t>
  </si>
  <si>
    <t>451,13</t>
  </si>
  <si>
    <t>16,66</t>
  </si>
  <si>
    <t>297,34</t>
  </si>
  <si>
    <t>297,55</t>
  </si>
  <si>
    <t>20,14</t>
  </si>
  <si>
    <t>246,97</t>
  </si>
  <si>
    <t>249,16</t>
  </si>
  <si>
    <t>222,18</t>
  </si>
  <si>
    <t>224,89</t>
  </si>
  <si>
    <t>212,78</t>
  </si>
  <si>
    <t>212,68</t>
  </si>
  <si>
    <t>14,21</t>
  </si>
  <si>
    <t>247,48</t>
  </si>
  <si>
    <t>247,05</t>
  </si>
  <si>
    <t>8,81</t>
  </si>
  <si>
    <t>212,46</t>
  </si>
  <si>
    <t>212,03</t>
  </si>
  <si>
    <t>201,42</t>
  </si>
  <si>
    <t>201,1</t>
  </si>
  <si>
    <t>196,62</t>
  </si>
  <si>
    <t>-53,03</t>
  </si>
  <si>
    <t>417,38</t>
  </si>
  <si>
    <t>417,81</t>
  </si>
  <si>
    <t>263,95</t>
  </si>
  <si>
    <t>2,04</t>
  </si>
  <si>
    <t>211,33</t>
  </si>
  <si>
    <t>174,73</t>
  </si>
  <si>
    <t>174,9</t>
  </si>
  <si>
    <t>193,91</t>
  </si>
  <si>
    <t>167,09</t>
  </si>
  <si>
    <t>166,86</t>
  </si>
  <si>
    <t>157,25</t>
  </si>
  <si>
    <t>157,09</t>
  </si>
  <si>
    <t>152,81</t>
  </si>
  <si>
    <t>152,84</t>
  </si>
  <si>
    <t>467,78</t>
  </si>
  <si>
    <t>468,59</t>
  </si>
  <si>
    <t>310,22</t>
  </si>
  <si>
    <t>311,2</t>
  </si>
  <si>
    <t>8,45</t>
  </si>
  <si>
    <t>258,98</t>
  </si>
  <si>
    <t>257,9</t>
  </si>
  <si>
    <t>225,61</t>
  </si>
  <si>
    <t>226,03</t>
  </si>
  <si>
    <t>212,47</t>
  </si>
  <si>
    <t>212,3</t>
  </si>
  <si>
    <t>247,55</t>
  </si>
  <si>
    <t>247,62</t>
  </si>
  <si>
    <t>214,45</t>
  </si>
  <si>
    <t>213,56</t>
  </si>
  <si>
    <t>201,19</t>
  </si>
  <si>
    <t>22,53</t>
  </si>
  <si>
    <t>43,96</t>
  </si>
  <si>
    <t>198,38</t>
  </si>
  <si>
    <t>-52,59</t>
  </si>
  <si>
    <t>-52,24</t>
  </si>
  <si>
    <t>448,12</t>
  </si>
  <si>
    <t>448,07</t>
  </si>
  <si>
    <t>359,83</t>
  </si>
  <si>
    <t>359,62</t>
  </si>
  <si>
    <t>267,09</t>
  </si>
  <si>
    <t>268,14</t>
  </si>
  <si>
    <t>185,41</t>
  </si>
  <si>
    <t>183,67</t>
  </si>
  <si>
    <t>7,78</t>
  </si>
  <si>
    <t>173,05</t>
  </si>
  <si>
    <t>194,02</t>
  </si>
  <si>
    <t>2,08</t>
  </si>
  <si>
    <t>156,88</t>
  </si>
  <si>
    <t>156,75</t>
  </si>
  <si>
    <t>152,25</t>
  </si>
  <si>
    <t>152,32</t>
  </si>
  <si>
    <t>52,32</t>
  </si>
  <si>
    <t>53,12</t>
  </si>
  <si>
    <t>499,66</t>
  </si>
  <si>
    <t>499,9</t>
  </si>
  <si>
    <t>403,9</t>
  </si>
  <si>
    <t>408,47</t>
  </si>
  <si>
    <t>314,08</t>
  </si>
  <si>
    <t>315,98</t>
  </si>
  <si>
    <t>8,34</t>
  </si>
  <si>
    <t>233,17</t>
  </si>
  <si>
    <t>232,46</t>
  </si>
  <si>
    <t>7,6</t>
  </si>
  <si>
    <t>222,42</t>
  </si>
  <si>
    <t>222,02</t>
  </si>
  <si>
    <t>246,32</t>
  </si>
  <si>
    <t>245,48</t>
  </si>
  <si>
    <t>212,82</t>
  </si>
  <si>
    <t>213,12</t>
  </si>
  <si>
    <t>200,76</t>
  </si>
  <si>
    <t>200,8</t>
  </si>
  <si>
    <t>194,55</t>
  </si>
  <si>
    <t>196,14</t>
  </si>
  <si>
    <t>-50,46</t>
  </si>
  <si>
    <t>-50,34</t>
  </si>
  <si>
    <t>1,17</t>
  </si>
  <si>
    <t>454,74</t>
  </si>
  <si>
    <t>455,16</t>
  </si>
  <si>
    <t>398,37</t>
  </si>
  <si>
    <t>295,98</t>
  </si>
  <si>
    <t>295,97</t>
  </si>
  <si>
    <t>202,67</t>
  </si>
  <si>
    <t>175,25</t>
  </si>
  <si>
    <t>175,18</t>
  </si>
  <si>
    <t>195,72</t>
  </si>
  <si>
    <t>167,84</t>
  </si>
  <si>
    <t>167,79</t>
  </si>
  <si>
    <t>156,11</t>
  </si>
  <si>
    <t>151,45</t>
  </si>
  <si>
    <t>151,89</t>
  </si>
  <si>
    <t>51,57</t>
  </si>
  <si>
    <t>504,28</t>
  </si>
  <si>
    <t>504,25</t>
  </si>
  <si>
    <t>444,63</t>
  </si>
  <si>
    <t>445,24</t>
  </si>
  <si>
    <t>10,11</t>
  </si>
  <si>
    <t>345,33</t>
  </si>
  <si>
    <t>345,6</t>
  </si>
  <si>
    <t>250,52</t>
  </si>
  <si>
    <t>251,37</t>
  </si>
  <si>
    <t>225,5</t>
  </si>
  <si>
    <t>225,42</t>
  </si>
  <si>
    <t>249,96</t>
  </si>
  <si>
    <t>249,57</t>
  </si>
  <si>
    <t>215,38</t>
  </si>
  <si>
    <t>214,67</t>
  </si>
  <si>
    <t>201,14</t>
  </si>
  <si>
    <t>-47,22</t>
  </si>
  <si>
    <t>-47,06</t>
  </si>
  <si>
    <t>436,58</t>
  </si>
  <si>
    <t>436,23</t>
  </si>
  <si>
    <t>327,87</t>
  </si>
  <si>
    <t>327,97</t>
  </si>
  <si>
    <t>220,95</t>
  </si>
  <si>
    <t>221,37</t>
  </si>
  <si>
    <t>175,93</t>
  </si>
  <si>
    <t>196,8</t>
  </si>
  <si>
    <t>196,73</t>
  </si>
  <si>
    <t>167,63</t>
  </si>
  <si>
    <t>167,67</t>
  </si>
  <si>
    <t>152,63</t>
  </si>
  <si>
    <t>152,53</t>
  </si>
  <si>
    <t>1,69</t>
  </si>
  <si>
    <t>150,31</t>
  </si>
  <si>
    <t>48,14</t>
  </si>
  <si>
    <t>48,58</t>
  </si>
  <si>
    <t>486,68</t>
  </si>
  <si>
    <t>486,43</t>
  </si>
  <si>
    <t>266,65</t>
  </si>
  <si>
    <t>267,03</t>
  </si>
  <si>
    <t>10,66</t>
  </si>
  <si>
    <t>223,2</t>
  </si>
  <si>
    <t>223,82</t>
  </si>
  <si>
    <t>249,86</t>
  </si>
  <si>
    <t>249,73</t>
  </si>
  <si>
    <t>215,75</t>
  </si>
  <si>
    <t>215,88</t>
  </si>
  <si>
    <t>201,33</t>
  </si>
  <si>
    <t>200,99</t>
  </si>
  <si>
    <t>195,42</t>
  </si>
  <si>
    <t>196,44</t>
  </si>
  <si>
    <t>193,71</t>
  </si>
  <si>
    <t>-63,73</t>
  </si>
  <si>
    <t>-64,22</t>
  </si>
  <si>
    <t>11,82</t>
  </si>
  <si>
    <t>438,32</t>
  </si>
  <si>
    <t>438,82</t>
  </si>
  <si>
    <t>389,44</t>
  </si>
  <si>
    <t>389,53</t>
  </si>
  <si>
    <t>287,04</t>
  </si>
  <si>
    <t>287,14</t>
  </si>
  <si>
    <t>194,14</t>
  </si>
  <si>
    <t>193,8</t>
  </si>
  <si>
    <t>197,81</t>
  </si>
  <si>
    <t>198,19</t>
  </si>
  <si>
    <t>169,19</t>
  </si>
  <si>
    <t>168,96</t>
  </si>
  <si>
    <t>158,57</t>
  </si>
  <si>
    <t>158,86</t>
  </si>
  <si>
    <t>153,29</t>
  </si>
  <si>
    <t>153,2</t>
  </si>
  <si>
    <t>150,08</t>
  </si>
  <si>
    <t>150,19</t>
  </si>
  <si>
    <t>49,68</t>
  </si>
  <si>
    <t>49,63</t>
  </si>
  <si>
    <t>490,56</t>
  </si>
  <si>
    <t>490,2</t>
  </si>
  <si>
    <t>439,16</t>
  </si>
  <si>
    <t>438,7</t>
  </si>
  <si>
    <t>335,19</t>
  </si>
  <si>
    <t>336,19</t>
  </si>
  <si>
    <t>242,7</t>
  </si>
  <si>
    <t>242,79</t>
  </si>
  <si>
    <t>248,33</t>
  </si>
  <si>
    <t>248,63</t>
  </si>
  <si>
    <t>219,18</t>
  </si>
  <si>
    <t>217,9</t>
  </si>
  <si>
    <t>205,25</t>
  </si>
  <si>
    <t>204,9</t>
  </si>
  <si>
    <t>198,16</t>
  </si>
  <si>
    <t>198,03</t>
  </si>
  <si>
    <t>193,41</t>
  </si>
  <si>
    <t>-56,16</t>
  </si>
  <si>
    <t>-56,45</t>
  </si>
  <si>
    <t>461,05</t>
  </si>
  <si>
    <t>461,35</t>
  </si>
  <si>
    <t>423,72</t>
  </si>
  <si>
    <t>423,84</t>
  </si>
  <si>
    <t>334,46</t>
  </si>
  <si>
    <t>334,62</t>
  </si>
  <si>
    <t>256,58</t>
  </si>
  <si>
    <t>256,78</t>
  </si>
  <si>
    <t>215,92</t>
  </si>
  <si>
    <t>216,24</t>
  </si>
  <si>
    <t>159,46</t>
  </si>
  <si>
    <t>159,28</t>
  </si>
  <si>
    <t>153,57</t>
  </si>
  <si>
    <t>153,76</t>
  </si>
  <si>
    <t>150,69</t>
  </si>
  <si>
    <t>49,5</t>
  </si>
  <si>
    <t>49,73</t>
  </si>
  <si>
    <t>509,77</t>
  </si>
  <si>
    <t>510,16</t>
  </si>
  <si>
    <t>470,3</t>
  </si>
  <si>
    <t>471,35</t>
  </si>
  <si>
    <t>380,29</t>
  </si>
  <si>
    <t>381,5</t>
  </si>
  <si>
    <t>302,42</t>
  </si>
  <si>
    <t>302,96</t>
  </si>
  <si>
    <t>265,33</t>
  </si>
  <si>
    <t>265,43</t>
  </si>
  <si>
    <t>78,38</t>
  </si>
  <si>
    <t>217,68</t>
  </si>
  <si>
    <t>206,7</t>
  </si>
  <si>
    <t>205,99</t>
  </si>
  <si>
    <t>199,65</t>
  </si>
  <si>
    <t>199,53</t>
  </si>
  <si>
    <t>43,9</t>
  </si>
  <si>
    <t>-59,46</t>
  </si>
  <si>
    <t>-59,52</t>
  </si>
  <si>
    <t>460,13</t>
  </si>
  <si>
    <t>460,84</t>
  </si>
  <si>
    <t>418,03</t>
  </si>
  <si>
    <t>418,17</t>
  </si>
  <si>
    <t>282,98</t>
  </si>
  <si>
    <t>281,13</t>
  </si>
  <si>
    <t>220,53</t>
  </si>
  <si>
    <t>218,22</t>
  </si>
  <si>
    <t>13,52</t>
  </si>
  <si>
    <t>86,83</t>
  </si>
  <si>
    <t>215,31</t>
  </si>
  <si>
    <t>215,42</t>
  </si>
  <si>
    <t>158,69</t>
  </si>
  <si>
    <t>158,61</t>
  </si>
  <si>
    <t>153,61</t>
  </si>
  <si>
    <t>153,81</t>
  </si>
  <si>
    <t>48,63</t>
  </si>
  <si>
    <t>49,41</t>
  </si>
  <si>
    <t>510,04</t>
  </si>
  <si>
    <t>510,15</t>
  </si>
  <si>
    <t>465,33</t>
  </si>
  <si>
    <t>464,27</t>
  </si>
  <si>
    <t>331,45</t>
  </si>
  <si>
    <t>331,09</t>
  </si>
  <si>
    <t>265,48</t>
  </si>
  <si>
    <t>265,77</t>
  </si>
  <si>
    <t>9,59</t>
  </si>
  <si>
    <t>266,88</t>
  </si>
  <si>
    <t>267,36</t>
  </si>
  <si>
    <t>219,2</t>
  </si>
  <si>
    <t>205,56</t>
  </si>
  <si>
    <t>205,29</t>
  </si>
  <si>
    <t>200,89</t>
  </si>
  <si>
    <t>-59,02</t>
  </si>
  <si>
    <t>-59,14</t>
  </si>
  <si>
    <t>445,79</t>
  </si>
  <si>
    <t>445,8</t>
  </si>
  <si>
    <t>358,19</t>
  </si>
  <si>
    <t>356,22</t>
  </si>
  <si>
    <t>93,1</t>
  </si>
  <si>
    <t>263,59</t>
  </si>
  <si>
    <t>263,93</t>
  </si>
  <si>
    <t>216,05</t>
  </si>
  <si>
    <t>9,08</t>
  </si>
  <si>
    <t>172,63</t>
  </si>
  <si>
    <t>159,53</t>
  </si>
  <si>
    <t>154,49</t>
  </si>
  <si>
    <t>151,34</t>
  </si>
  <si>
    <t>51,86</t>
  </si>
  <si>
    <t>499,61</t>
  </si>
  <si>
    <t>498,36</t>
  </si>
  <si>
    <t>405,64</t>
  </si>
  <si>
    <t>404,43</t>
  </si>
  <si>
    <t>312,06</t>
  </si>
  <si>
    <t>312,18</t>
  </si>
  <si>
    <t>271,09</t>
  </si>
  <si>
    <t>272,33</t>
  </si>
  <si>
    <t>221,57</t>
  </si>
  <si>
    <t>222,11</t>
  </si>
  <si>
    <t>204,84</t>
  </si>
  <si>
    <t>204,99</t>
  </si>
  <si>
    <t>198,32</t>
  </si>
  <si>
    <t>194,4</t>
  </si>
  <si>
    <t>-66,39</t>
  </si>
  <si>
    <t>-66,91</t>
  </si>
  <si>
    <t>87,88</t>
  </si>
  <si>
    <t>450,2</t>
  </si>
  <si>
    <t>450,4</t>
  </si>
  <si>
    <t>385,37</t>
  </si>
  <si>
    <t>288,32</t>
  </si>
  <si>
    <t>228,01</t>
  </si>
  <si>
    <t>229,19</t>
  </si>
  <si>
    <t>236,67</t>
  </si>
  <si>
    <t>236,93</t>
  </si>
  <si>
    <t>173,85</t>
  </si>
  <si>
    <t>173,78</t>
  </si>
  <si>
    <t>160,34</t>
  </si>
  <si>
    <t>159,99</t>
  </si>
  <si>
    <t>19,44</t>
  </si>
  <si>
    <t>150,94</t>
  </si>
  <si>
    <t>54,22</t>
  </si>
  <si>
    <t>503,35</t>
  </si>
  <si>
    <t>504,48</t>
  </si>
  <si>
    <t>430,39</t>
  </si>
  <si>
    <t>431,68</t>
  </si>
  <si>
    <t>335,17</t>
  </si>
  <si>
    <t>335,84</t>
  </si>
  <si>
    <t>275,73</t>
  </si>
  <si>
    <t>277,94</t>
  </si>
  <si>
    <t>287,07</t>
  </si>
  <si>
    <t>288,05</t>
  </si>
  <si>
    <t>224,02</t>
  </si>
  <si>
    <t>224,49</t>
  </si>
  <si>
    <t>209,16</t>
  </si>
  <si>
    <t>208,45</t>
  </si>
  <si>
    <t>30,92</t>
  </si>
  <si>
    <t>-70,17</t>
  </si>
  <si>
    <t>-70,6</t>
  </si>
  <si>
    <t>455,26</t>
  </si>
  <si>
    <t>455,68</t>
  </si>
  <si>
    <t>404,57</t>
  </si>
  <si>
    <t>404,65</t>
  </si>
  <si>
    <t>296,24</t>
  </si>
  <si>
    <t>296,38</t>
  </si>
  <si>
    <t>235,44</t>
  </si>
  <si>
    <t>234,32</t>
  </si>
  <si>
    <t>239,96</t>
  </si>
  <si>
    <t>240,27</t>
  </si>
  <si>
    <t>161,96</t>
  </si>
  <si>
    <t>152,16</t>
  </si>
  <si>
    <t>152,13</t>
  </si>
  <si>
    <t>509,43</t>
  </si>
  <si>
    <t>509,03</t>
  </si>
  <si>
    <t>454,02</t>
  </si>
  <si>
    <t>454,88</t>
  </si>
  <si>
    <t>347,2</t>
  </si>
  <si>
    <t>347,24</t>
  </si>
  <si>
    <t>289,9</t>
  </si>
  <si>
    <t>288,91</t>
  </si>
  <si>
    <t>15,54</t>
  </si>
  <si>
    <t>292,62</t>
  </si>
  <si>
    <t>292,46</t>
  </si>
  <si>
    <t>223,98</t>
  </si>
  <si>
    <t>225,08</t>
  </si>
  <si>
    <t>208,13</t>
  </si>
  <si>
    <t>208,59</t>
  </si>
  <si>
    <t>201,27</t>
  </si>
  <si>
    <t>197,33</t>
  </si>
  <si>
    <t>-70,25</t>
  </si>
  <si>
    <t>-70,31</t>
  </si>
  <si>
    <t>0,73</t>
  </si>
  <si>
    <t>455,91</t>
  </si>
  <si>
    <t>456,16</t>
  </si>
  <si>
    <t>366,11</t>
  </si>
  <si>
    <t>365,74</t>
  </si>
  <si>
    <t>256,09</t>
  </si>
  <si>
    <t>255,44</t>
  </si>
  <si>
    <t>229,87</t>
  </si>
  <si>
    <t>231,18</t>
  </si>
  <si>
    <t>235,47</t>
  </si>
  <si>
    <t>235,85</t>
  </si>
  <si>
    <t>175,46</t>
  </si>
  <si>
    <t>161,37</t>
  </si>
  <si>
    <t>155,03</t>
  </si>
  <si>
    <t>155,28</t>
  </si>
  <si>
    <t>150,97</t>
  </si>
  <si>
    <t>58,22</t>
  </si>
  <si>
    <t>58,46</t>
  </si>
  <si>
    <t>514,83</t>
  </si>
  <si>
    <t>514,67</t>
  </si>
  <si>
    <t>421,5</t>
  </si>
  <si>
    <t>421,03</t>
  </si>
  <si>
    <t>318,94</t>
  </si>
  <si>
    <t>314,24</t>
  </si>
  <si>
    <t>16,59</t>
  </si>
  <si>
    <t>288,17</t>
  </si>
  <si>
    <t>287,3</t>
  </si>
  <si>
    <t>13,28</t>
  </si>
  <si>
    <t>290,6</t>
  </si>
  <si>
    <t>291,07</t>
  </si>
  <si>
    <t>12,29</t>
  </si>
  <si>
    <t>225,72</t>
  </si>
  <si>
    <t>226,54</t>
  </si>
  <si>
    <t>208,46</t>
  </si>
  <si>
    <t>207,94</t>
  </si>
  <si>
    <t>201,13</t>
  </si>
  <si>
    <t>197,69</t>
  </si>
  <si>
    <t>5,55</t>
  </si>
  <si>
    <t>-71,37</t>
  </si>
  <si>
    <t>-71,34</t>
  </si>
  <si>
    <t>460,26</t>
  </si>
  <si>
    <t>460,57</t>
  </si>
  <si>
    <t>412,31</t>
  </si>
  <si>
    <t>411,97</t>
  </si>
  <si>
    <t>297,09</t>
  </si>
  <si>
    <t>296,77</t>
  </si>
  <si>
    <t>230,71</t>
  </si>
  <si>
    <t>231,15</t>
  </si>
  <si>
    <t>236,19</t>
  </si>
  <si>
    <t>176,33</t>
  </si>
  <si>
    <t>160,52</t>
  </si>
  <si>
    <t>154,64</t>
  </si>
  <si>
    <t>150,06</t>
  </si>
  <si>
    <t>59,71</t>
  </si>
  <si>
    <t>521,21</t>
  </si>
  <si>
    <t>521,15</t>
  </si>
  <si>
    <t>466,02</t>
  </si>
  <si>
    <t>347,41</t>
  </si>
  <si>
    <t>347,88</t>
  </si>
  <si>
    <t>9,02</t>
  </si>
  <si>
    <t>290,9</t>
  </si>
  <si>
    <t>294,49</t>
  </si>
  <si>
    <t>295,08</t>
  </si>
  <si>
    <t>229,08</t>
  </si>
  <si>
    <t>229,29</t>
  </si>
  <si>
    <t>209,68</t>
  </si>
  <si>
    <t>201,12</t>
  </si>
  <si>
    <t>195,71</t>
  </si>
  <si>
    <t>-66,49</t>
  </si>
  <si>
    <t>-66,35</t>
  </si>
  <si>
    <t>367,46</t>
  </si>
  <si>
    <t>367,47</t>
  </si>
  <si>
    <t>255,06</t>
  </si>
  <si>
    <t>254,21</t>
  </si>
  <si>
    <t>224,29</t>
  </si>
  <si>
    <t>222,71</t>
  </si>
  <si>
    <t>218,34</t>
  </si>
  <si>
    <t>218,06</t>
  </si>
  <si>
    <t>228,15</t>
  </si>
  <si>
    <t>228,37</t>
  </si>
  <si>
    <t>175,27</t>
  </si>
  <si>
    <t>160,47</t>
  </si>
  <si>
    <t>160,42</t>
  </si>
  <si>
    <t>154,53</t>
  </si>
  <si>
    <t>149,98</t>
  </si>
  <si>
    <t>58,78</t>
  </si>
  <si>
    <t>428,8</t>
  </si>
  <si>
    <t>428,24</t>
  </si>
  <si>
    <t>314,07</t>
  </si>
  <si>
    <t>275,55</t>
  </si>
  <si>
    <t>275,17</t>
  </si>
  <si>
    <t>14,31</t>
  </si>
  <si>
    <t>270,48</t>
  </si>
  <si>
    <t>272,86</t>
  </si>
  <si>
    <t>288,82</t>
  </si>
  <si>
    <t>289,64</t>
  </si>
  <si>
    <t>227,64</t>
  </si>
  <si>
    <t>199,36</t>
  </si>
  <si>
    <t>199,57</t>
  </si>
  <si>
    <t>194,15</t>
  </si>
  <si>
    <t>195,12</t>
  </si>
  <si>
    <t>-44,15</t>
  </si>
  <si>
    <t>-44,17</t>
  </si>
  <si>
    <t>390,79</t>
  </si>
  <si>
    <t>390,69</t>
  </si>
  <si>
    <t>238,15</t>
  </si>
  <si>
    <t>237,44</t>
  </si>
  <si>
    <t>8,01</t>
  </si>
  <si>
    <t>221,87</t>
  </si>
  <si>
    <t>221,59</t>
  </si>
  <si>
    <t>175,75</t>
  </si>
  <si>
    <t>160,46</t>
  </si>
  <si>
    <t>21,22</t>
  </si>
  <si>
    <t>65,92</t>
  </si>
  <si>
    <t>153,44</t>
  </si>
  <si>
    <t>61,76</t>
  </si>
  <si>
    <t>149,4</t>
  </si>
  <si>
    <t>64,52</t>
  </si>
  <si>
    <t>58,23</t>
  </si>
  <si>
    <t>57,82</t>
  </si>
  <si>
    <t>449,65</t>
  </si>
  <si>
    <t>299,5</t>
  </si>
  <si>
    <t>297,82</t>
  </si>
  <si>
    <t>261,81</t>
  </si>
  <si>
    <t>260,22</t>
  </si>
  <si>
    <t>15,43</t>
  </si>
  <si>
    <t>263,02</t>
  </si>
  <si>
    <t>261,42</t>
  </si>
  <si>
    <t>285,03</t>
  </si>
  <si>
    <t>283,51</t>
  </si>
  <si>
    <t>226,33</t>
  </si>
  <si>
    <t>226,57</t>
  </si>
  <si>
    <t>207,46</t>
  </si>
  <si>
    <t>207,28</t>
  </si>
  <si>
    <t>199,95</t>
  </si>
  <si>
    <t>199,68</t>
  </si>
  <si>
    <t>-45,02</t>
  </si>
  <si>
    <t>-45,28</t>
  </si>
  <si>
    <t>390,07</t>
  </si>
  <si>
    <t>223,59</t>
  </si>
  <si>
    <t>181,6</t>
  </si>
  <si>
    <t>179,52</t>
  </si>
  <si>
    <t>210,15</t>
  </si>
  <si>
    <t>172,65</t>
  </si>
  <si>
    <t>173,31</t>
  </si>
  <si>
    <t>59,32</t>
  </si>
  <si>
    <t>152,48</t>
  </si>
  <si>
    <t>53,13</t>
  </si>
  <si>
    <t>149,22</t>
  </si>
  <si>
    <t>56,85</t>
  </si>
  <si>
    <t>56,62</t>
  </si>
  <si>
    <t>447,05</t>
  </si>
  <si>
    <t>448,34</t>
  </si>
  <si>
    <t>280,55</t>
  </si>
  <si>
    <t>280,63</t>
  </si>
  <si>
    <t>243,9</t>
  </si>
  <si>
    <t>242,4</t>
  </si>
  <si>
    <t>12,62</t>
  </si>
  <si>
    <t>245,76</t>
  </si>
  <si>
    <t>246,05</t>
  </si>
  <si>
    <t>272,65</t>
  </si>
  <si>
    <t>271,9</t>
  </si>
  <si>
    <t>224,31</t>
  </si>
  <si>
    <t>8,78</t>
  </si>
  <si>
    <t>204,13</t>
  </si>
  <si>
    <t>204,7</t>
  </si>
  <si>
    <t>195,73</t>
  </si>
  <si>
    <t>193,26</t>
  </si>
  <si>
    <t>-43,03</t>
  </si>
  <si>
    <t>-43,19</t>
  </si>
  <si>
    <t>382,39</t>
  </si>
  <si>
    <t>382,21</t>
  </si>
  <si>
    <t>171,13</t>
  </si>
  <si>
    <t>137,29</t>
  </si>
  <si>
    <t>136,53</t>
  </si>
  <si>
    <t>143,86</t>
  </si>
  <si>
    <t>11,53</t>
  </si>
  <si>
    <t>193,72</t>
  </si>
  <si>
    <t>193,61</t>
  </si>
  <si>
    <t>171,19</t>
  </si>
  <si>
    <t>171,51</t>
  </si>
  <si>
    <t>159,5</t>
  </si>
  <si>
    <t>159,3</t>
  </si>
  <si>
    <t>151,37</t>
  </si>
  <si>
    <t>151,82</t>
  </si>
  <si>
    <t>148,52</t>
  </si>
  <si>
    <t>148,78</t>
  </si>
  <si>
    <t>59,66</t>
  </si>
  <si>
    <t>59,75</t>
  </si>
  <si>
    <t>441,68</t>
  </si>
  <si>
    <t>442,8</t>
  </si>
  <si>
    <t>234,23</t>
  </si>
  <si>
    <t>233,23</t>
  </si>
  <si>
    <t>207,83</t>
  </si>
  <si>
    <t>206,71</t>
  </si>
  <si>
    <t>213,25</t>
  </si>
  <si>
    <t>212,24</t>
  </si>
  <si>
    <t>257,08</t>
  </si>
  <si>
    <t>258,22</t>
  </si>
  <si>
    <t>12,36</t>
  </si>
  <si>
    <t>223,83</t>
  </si>
  <si>
    <t>205,05</t>
  </si>
  <si>
    <t>195,66</t>
  </si>
  <si>
    <t>196,19</t>
  </si>
  <si>
    <t>-35,81</t>
  </si>
  <si>
    <t>-35,13</t>
  </si>
  <si>
    <t>177,75</t>
  </si>
  <si>
    <t>177,98</t>
  </si>
  <si>
    <t>145,16</t>
  </si>
  <si>
    <t>152,73</t>
  </si>
  <si>
    <t>153,02</t>
  </si>
  <si>
    <t>153,48</t>
  </si>
  <si>
    <t>191,29</t>
  </si>
  <si>
    <t>170,45</t>
  </si>
  <si>
    <t>159,4</t>
  </si>
  <si>
    <t>151,69</t>
  </si>
  <si>
    <t>151,81</t>
  </si>
  <si>
    <t>149,1</t>
  </si>
  <si>
    <t>148,88</t>
  </si>
  <si>
    <t>67,61</t>
  </si>
  <si>
    <t>67,3</t>
  </si>
  <si>
    <t>250,86</t>
  </si>
  <si>
    <t>14,4</t>
  </si>
  <si>
    <t>212,18</t>
  </si>
  <si>
    <t>213,67</t>
  </si>
  <si>
    <t>9,58</t>
  </si>
  <si>
    <t>215,33</t>
  </si>
  <si>
    <t>216,5</t>
  </si>
  <si>
    <t>10,14</t>
  </si>
  <si>
    <t>220,2</t>
  </si>
  <si>
    <t>220,59</t>
  </si>
  <si>
    <t>16,46</t>
  </si>
  <si>
    <t>264,11</t>
  </si>
  <si>
    <t>263,55</t>
  </si>
  <si>
    <t>226,92</t>
  </si>
  <si>
    <t>227,05</t>
  </si>
  <si>
    <t>8,35</t>
  </si>
  <si>
    <t>210,27</t>
  </si>
  <si>
    <t>209,26</t>
  </si>
  <si>
    <t>198,56</t>
  </si>
  <si>
    <t>190,2</t>
  </si>
  <si>
    <t>190,6</t>
  </si>
  <si>
    <t>-18,26</t>
  </si>
  <si>
    <t>194,2</t>
  </si>
  <si>
    <t>194,01</t>
  </si>
  <si>
    <t>180,4</t>
  </si>
  <si>
    <t>183,41</t>
  </si>
  <si>
    <t>183,5</t>
  </si>
  <si>
    <t>183,27</t>
  </si>
  <si>
    <t>205,45</t>
  </si>
  <si>
    <t>205,37</t>
  </si>
  <si>
    <t>172,72</t>
  </si>
  <si>
    <t>172,69</t>
  </si>
  <si>
    <t>160,15</t>
  </si>
  <si>
    <t>159,97</t>
  </si>
  <si>
    <t>149,23</t>
  </si>
  <si>
    <t>149,45</t>
  </si>
  <si>
    <t>68,11</t>
  </si>
  <si>
    <t>67,65</t>
  </si>
  <si>
    <t>6,69</t>
  </si>
  <si>
    <t>261,13</t>
  </si>
  <si>
    <t>261,04</t>
  </si>
  <si>
    <t>8,93</t>
  </si>
  <si>
    <t>241,88</t>
  </si>
  <si>
    <t>241,43</t>
  </si>
  <si>
    <t>247,36</t>
  </si>
  <si>
    <t>245,85</t>
  </si>
  <si>
    <t>73,33</t>
  </si>
  <si>
    <t>245,9</t>
  </si>
  <si>
    <t>16,18</t>
  </si>
  <si>
    <t>275,26</t>
  </si>
  <si>
    <t>274,83</t>
  </si>
  <si>
    <t>226,31</t>
  </si>
  <si>
    <t>210,94</t>
  </si>
  <si>
    <t>198,42</t>
  </si>
  <si>
    <t>190,36</t>
  </si>
  <si>
    <t>7,79</t>
  </si>
  <si>
    <t>-17,58</t>
  </si>
  <si>
    <t>-17,59</t>
  </si>
  <si>
    <t>214,93</t>
  </si>
  <si>
    <t>215,2</t>
  </si>
  <si>
    <t>179,4</t>
  </si>
  <si>
    <t>178,43</t>
  </si>
  <si>
    <t>180,31</t>
  </si>
  <si>
    <t>179,78</t>
  </si>
  <si>
    <t>181,17</t>
  </si>
  <si>
    <t>11,86</t>
  </si>
  <si>
    <t>209,87</t>
  </si>
  <si>
    <t>210,34</t>
  </si>
  <si>
    <t>172,85</t>
  </si>
  <si>
    <t>172,96</t>
  </si>
  <si>
    <t>159,67</t>
  </si>
  <si>
    <t>151,68</t>
  </si>
  <si>
    <t>149,33</t>
  </si>
  <si>
    <t>149,03</t>
  </si>
  <si>
    <t>70,85</t>
  </si>
  <si>
    <t>287,12</t>
  </si>
  <si>
    <t>287,38</t>
  </si>
  <si>
    <t>8,41</t>
  </si>
  <si>
    <t>248,35</t>
  </si>
  <si>
    <t>12,51</t>
  </si>
  <si>
    <t>248,92</t>
  </si>
  <si>
    <t>249,99</t>
  </si>
  <si>
    <t>12,67</t>
  </si>
  <si>
    <t>253,36</t>
  </si>
  <si>
    <t>252,44</t>
  </si>
  <si>
    <t>11,66</t>
  </si>
  <si>
    <t>282,57</t>
  </si>
  <si>
    <t>230,54</t>
  </si>
  <si>
    <t>229,75</t>
  </si>
  <si>
    <t>7,98</t>
  </si>
  <si>
    <t>210,45</t>
  </si>
  <si>
    <t>209,54</t>
  </si>
  <si>
    <t>198,88</t>
  </si>
  <si>
    <t>191,57</t>
  </si>
  <si>
    <t>-20,01</t>
  </si>
  <si>
    <t>-20,11</t>
  </si>
  <si>
    <t>1,31</t>
  </si>
  <si>
    <t>214,85</t>
  </si>
  <si>
    <t>215,04</t>
  </si>
  <si>
    <t>195,14</t>
  </si>
  <si>
    <t>181,23</t>
  </si>
  <si>
    <t>183,38</t>
  </si>
  <si>
    <t>209,3</t>
  </si>
  <si>
    <t>174,01</t>
  </si>
  <si>
    <t>160,25</t>
  </si>
  <si>
    <t>152,2</t>
  </si>
  <si>
    <t>149,06</t>
  </si>
  <si>
    <t>73,7</t>
  </si>
  <si>
    <t>289,75</t>
  </si>
  <si>
    <t>264,01</t>
  </si>
  <si>
    <t>11,27</t>
  </si>
  <si>
    <t>255,97</t>
  </si>
  <si>
    <t>256,75</t>
  </si>
  <si>
    <t>257,22</t>
  </si>
  <si>
    <t>256,8</t>
  </si>
  <si>
    <t>10,27</t>
  </si>
  <si>
    <t>280,48</t>
  </si>
  <si>
    <t>280,47</t>
  </si>
  <si>
    <t>230,22</t>
  </si>
  <si>
    <t>208,03</t>
  </si>
  <si>
    <t>209,25</t>
  </si>
  <si>
    <t>191,11</t>
  </si>
  <si>
    <t>191,5</t>
  </si>
  <si>
    <t>-20,4</t>
  </si>
  <si>
    <t>-20,46</t>
  </si>
  <si>
    <t>182,73</t>
  </si>
  <si>
    <t>182,74</t>
  </si>
  <si>
    <t>180,77</t>
  </si>
  <si>
    <t>182,08</t>
  </si>
  <si>
    <t>192,8</t>
  </si>
  <si>
    <t>213,91</t>
  </si>
  <si>
    <t>213,5</t>
  </si>
  <si>
    <t>174,19</t>
  </si>
  <si>
    <t>159,35</t>
  </si>
  <si>
    <t>159,58</t>
  </si>
  <si>
    <t>148,76</t>
  </si>
  <si>
    <t>72,65</t>
  </si>
  <si>
    <t>72,15</t>
  </si>
  <si>
    <t>257,16</t>
  </si>
  <si>
    <t>257,26</t>
  </si>
  <si>
    <t>253,32</t>
  </si>
  <si>
    <t>253,7</t>
  </si>
  <si>
    <t>7,74</t>
  </si>
  <si>
    <t>256,23</t>
  </si>
  <si>
    <t>256,79</t>
  </si>
  <si>
    <t>254,4</t>
  </si>
  <si>
    <t>254,92</t>
  </si>
  <si>
    <t>9,72</t>
  </si>
  <si>
    <t>280,85</t>
  </si>
  <si>
    <t>280,54</t>
  </si>
  <si>
    <t>229,09</t>
  </si>
  <si>
    <t>229,31</t>
  </si>
  <si>
    <t>210,24</t>
  </si>
  <si>
    <t>209,42</t>
  </si>
  <si>
    <t>5,51</t>
  </si>
  <si>
    <t>196,37</t>
  </si>
  <si>
    <t>191,33</t>
  </si>
  <si>
    <t>-11,89</t>
  </si>
  <si>
    <t>-11,38</t>
  </si>
  <si>
    <t>171,41</t>
  </si>
  <si>
    <t>151,9</t>
  </si>
  <si>
    <t>151,43</t>
  </si>
  <si>
    <t>157,43</t>
  </si>
  <si>
    <t>156,71</t>
  </si>
  <si>
    <t>185,52</t>
  </si>
  <si>
    <t>202,76</t>
  </si>
  <si>
    <t>172,97</t>
  </si>
  <si>
    <t>173,21</t>
  </si>
  <si>
    <t>151,72</t>
  </si>
  <si>
    <t>148,49</t>
  </si>
  <si>
    <t>69,17</t>
  </si>
  <si>
    <t>68,68</t>
  </si>
  <si>
    <t>10,28</t>
  </si>
  <si>
    <t>246,47</t>
  </si>
  <si>
    <t>246,49</t>
  </si>
  <si>
    <t>230,74</t>
  </si>
  <si>
    <t>229,99</t>
  </si>
  <si>
    <t>14,44</t>
  </si>
  <si>
    <t>250,03</t>
  </si>
  <si>
    <t>248,47</t>
  </si>
  <si>
    <t>11,89</t>
  </si>
  <si>
    <t>267,38</t>
  </si>
  <si>
    <t>267,98</t>
  </si>
  <si>
    <t>10,04</t>
  </si>
  <si>
    <t>225,18</t>
  </si>
  <si>
    <t>206,78</t>
  </si>
  <si>
    <t>206,36</t>
  </si>
  <si>
    <t>195,26</t>
  </si>
  <si>
    <t>190,31</t>
  </si>
  <si>
    <t>-8,69</t>
  </si>
  <si>
    <t>-8,58</t>
  </si>
  <si>
    <t>156,79</t>
  </si>
  <si>
    <t>156,24</t>
  </si>
  <si>
    <t>117,86</t>
  </si>
  <si>
    <t>125,31</t>
  </si>
  <si>
    <t>153,59</t>
  </si>
  <si>
    <t>12,79</t>
  </si>
  <si>
    <t>179,64</t>
  </si>
  <si>
    <t>180,3</t>
  </si>
  <si>
    <t>171,39</t>
  </si>
  <si>
    <t>158,5</t>
  </si>
  <si>
    <t>158,49</t>
  </si>
  <si>
    <t>151,84</t>
  </si>
  <si>
    <t>148,77</t>
  </si>
  <si>
    <t>148,55</t>
  </si>
  <si>
    <t>60,09</t>
  </si>
  <si>
    <t>11,97</t>
  </si>
  <si>
    <t>217,32</t>
  </si>
  <si>
    <t>217,83</t>
  </si>
  <si>
    <t>11,92</t>
  </si>
  <si>
    <t>10,33</t>
  </si>
  <si>
    <t>189,01</t>
  </si>
  <si>
    <t>209,6</t>
  </si>
  <si>
    <t>13,26</t>
  </si>
  <si>
    <t>247,87</t>
  </si>
  <si>
    <t>16,05</t>
  </si>
  <si>
    <t>222,28</t>
  </si>
  <si>
    <t>205,28</t>
  </si>
  <si>
    <t>189,35</t>
  </si>
  <si>
    <t>189,09</t>
  </si>
  <si>
    <t>-6,25</t>
  </si>
  <si>
    <t>-6,34</t>
  </si>
  <si>
    <t>0,77</t>
  </si>
  <si>
    <t>85,19</t>
  </si>
  <si>
    <t>169,77</t>
  </si>
  <si>
    <t>169,7</t>
  </si>
  <si>
    <t>143,02</t>
  </si>
  <si>
    <t>143,14</t>
  </si>
  <si>
    <t>149,92</t>
  </si>
  <si>
    <t>150,03</t>
  </si>
  <si>
    <t>168,86</t>
  </si>
  <si>
    <t>169,51</t>
  </si>
  <si>
    <t>190,04</t>
  </si>
  <si>
    <t>158,78</t>
  </si>
  <si>
    <t>152,34</t>
  </si>
  <si>
    <t>148,18</t>
  </si>
  <si>
    <t>148,13</t>
  </si>
  <si>
    <t>54,87</t>
  </si>
  <si>
    <t>225,97</t>
  </si>
  <si>
    <t>225,82</t>
  </si>
  <si>
    <t>200,43</t>
  </si>
  <si>
    <t>200,56</t>
  </si>
  <si>
    <t>209,07</t>
  </si>
  <si>
    <t>227,48</t>
  </si>
  <si>
    <t>227,03</t>
  </si>
  <si>
    <t>251,8</t>
  </si>
  <si>
    <t>6,36</t>
  </si>
  <si>
    <t>226,25</t>
  </si>
  <si>
    <t>224,77</t>
  </si>
  <si>
    <t>10,52</t>
  </si>
  <si>
    <t>204,14</t>
  </si>
  <si>
    <t>194,33</t>
  </si>
  <si>
    <t>188,96</t>
  </si>
  <si>
    <t>-2,18</t>
  </si>
  <si>
    <t>177,76</t>
  </si>
  <si>
    <t>177,83</t>
  </si>
  <si>
    <t>153,25</t>
  </si>
  <si>
    <t>153,1</t>
  </si>
  <si>
    <t>148,14</t>
  </si>
  <si>
    <t>148,09</t>
  </si>
  <si>
    <t>165,07</t>
  </si>
  <si>
    <t>188,49</t>
  </si>
  <si>
    <t>170,39</t>
  </si>
  <si>
    <t>170,09</t>
  </si>
  <si>
    <t>158,4</t>
  </si>
  <si>
    <t>151,19</t>
  </si>
  <si>
    <t>151,59</t>
  </si>
  <si>
    <t>147,99</t>
  </si>
  <si>
    <t>148,26</t>
  </si>
  <si>
    <t>47,82</t>
  </si>
  <si>
    <t>48,52</t>
  </si>
  <si>
    <t>224,2</t>
  </si>
  <si>
    <t>223,93</t>
  </si>
  <si>
    <t>205,06</t>
  </si>
  <si>
    <t>204,33</t>
  </si>
  <si>
    <t>204,69</t>
  </si>
  <si>
    <t>203,45</t>
  </si>
  <si>
    <t>218,68</t>
  </si>
  <si>
    <t>219,22</t>
  </si>
  <si>
    <t>246,98</t>
  </si>
  <si>
    <t>246,74</t>
  </si>
  <si>
    <t>222,98</t>
  </si>
  <si>
    <t>222,69</t>
  </si>
  <si>
    <t>203,4</t>
  </si>
  <si>
    <t>203,14</t>
  </si>
  <si>
    <t>194,17</t>
  </si>
  <si>
    <t>194,07</t>
  </si>
  <si>
    <t>189,2</t>
  </si>
  <si>
    <t>-5,06</t>
  </si>
  <si>
    <t>172,08</t>
  </si>
  <si>
    <t>172,04</t>
  </si>
  <si>
    <t>173,59</t>
  </si>
  <si>
    <t>173,68</t>
  </si>
  <si>
    <t>192,84</t>
  </si>
  <si>
    <t>194,18</t>
  </si>
  <si>
    <t>211,58</t>
  </si>
  <si>
    <t>173,62</t>
  </si>
  <si>
    <t>159,01</t>
  </si>
  <si>
    <t>159,05</t>
  </si>
  <si>
    <t>151,48</t>
  </si>
  <si>
    <t>151,46</t>
  </si>
  <si>
    <t>42,47</t>
  </si>
  <si>
    <t>41,95</t>
  </si>
  <si>
    <t>213,83</t>
  </si>
  <si>
    <t>214,47</t>
  </si>
  <si>
    <t>236,68</t>
  </si>
  <si>
    <t>235,96</t>
  </si>
  <si>
    <t>237,23</t>
  </si>
  <si>
    <t>14,19</t>
  </si>
  <si>
    <t>258,54</t>
  </si>
  <si>
    <t>259,89</t>
  </si>
  <si>
    <t>203,02</t>
  </si>
  <si>
    <t>203,24</t>
  </si>
  <si>
    <t>193,47</t>
  </si>
  <si>
    <t>188,5</t>
  </si>
  <si>
    <t>188,48</t>
  </si>
  <si>
    <t>-4,76</t>
  </si>
  <si>
    <t>-4,5</t>
  </si>
  <si>
    <t>176,88</t>
  </si>
  <si>
    <t>194,83</t>
  </si>
  <si>
    <t>194,77</t>
  </si>
  <si>
    <t>203,35</t>
  </si>
  <si>
    <t>204,48</t>
  </si>
  <si>
    <t>206,64</t>
  </si>
  <si>
    <t>211,15</t>
  </si>
  <si>
    <t>224,32</t>
  </si>
  <si>
    <t>174,13</t>
  </si>
  <si>
    <t>159,62</t>
  </si>
  <si>
    <t>159,88</t>
  </si>
  <si>
    <t>148,67</t>
  </si>
  <si>
    <t>148,81</t>
  </si>
  <si>
    <t>39,4</t>
  </si>
  <si>
    <t>216,25</t>
  </si>
  <si>
    <t>216,72</t>
  </si>
  <si>
    <t>237,6</t>
  </si>
  <si>
    <t>237,12</t>
  </si>
  <si>
    <t>251,59</t>
  </si>
  <si>
    <t>252,47</t>
  </si>
  <si>
    <t>260,85</t>
  </si>
  <si>
    <t>262,8</t>
  </si>
  <si>
    <t>221,45</t>
  </si>
  <si>
    <t>221,53</t>
  </si>
  <si>
    <t>190,8</t>
  </si>
  <si>
    <t>190,91</t>
  </si>
  <si>
    <t>187,09</t>
  </si>
  <si>
    <t>187,33</t>
  </si>
  <si>
    <t>-4,2</t>
  </si>
  <si>
    <t>-4,29</t>
  </si>
  <si>
    <t>191,32</t>
  </si>
  <si>
    <t>191,06</t>
  </si>
  <si>
    <t>243,95</t>
  </si>
  <si>
    <t>244,17</t>
  </si>
  <si>
    <t>243,92</t>
  </si>
  <si>
    <t>245,17</t>
  </si>
  <si>
    <t>248,22</t>
  </si>
  <si>
    <t>180,57</t>
  </si>
  <si>
    <t>161,06</t>
  </si>
  <si>
    <t>153,53</t>
  </si>
  <si>
    <t>149,39</t>
  </si>
  <si>
    <t>37,59</t>
  </si>
  <si>
    <t>37,95</t>
  </si>
  <si>
    <t>229,55</t>
  </si>
  <si>
    <t>229,5</t>
  </si>
  <si>
    <t>282,5</t>
  </si>
  <si>
    <t>285,1</t>
  </si>
  <si>
    <t>285,69</t>
  </si>
  <si>
    <t>284,7</t>
  </si>
  <si>
    <t>286,01</t>
  </si>
  <si>
    <t>12,71</t>
  </si>
  <si>
    <t>288,81</t>
  </si>
  <si>
    <t>288,93</t>
  </si>
  <si>
    <t>225,33</t>
  </si>
  <si>
    <t>224,68</t>
  </si>
  <si>
    <t>205,75</t>
  </si>
  <si>
    <t>189,52</t>
  </si>
  <si>
    <t>189,61</t>
  </si>
  <si>
    <t>-5,23</t>
  </si>
  <si>
    <t>-5,28</t>
  </si>
  <si>
    <t>0,62</t>
  </si>
  <si>
    <t>226,35</t>
  </si>
  <si>
    <t>243,16</t>
  </si>
  <si>
    <t>248,08</t>
  </si>
  <si>
    <t>247,93</t>
  </si>
  <si>
    <t>246,43</t>
  </si>
  <si>
    <t>162,93</t>
  </si>
  <si>
    <t>162,63</t>
  </si>
  <si>
    <t>154,39</t>
  </si>
  <si>
    <t>150,02</t>
  </si>
  <si>
    <t>150,1</t>
  </si>
  <si>
    <t>35,04</t>
  </si>
  <si>
    <t>221,79</t>
  </si>
  <si>
    <t>221,01</t>
  </si>
  <si>
    <t>220,68</t>
  </si>
  <si>
    <t>264,5</t>
  </si>
  <si>
    <t>263,34</t>
  </si>
  <si>
    <t>7,51</t>
  </si>
  <si>
    <t>281,17</t>
  </si>
  <si>
    <t>280,66</t>
  </si>
  <si>
    <t>287,82</t>
  </si>
  <si>
    <t>287,03</t>
  </si>
  <si>
    <t>287,65</t>
  </si>
  <si>
    <t>286,76</t>
  </si>
  <si>
    <t>235,69</t>
  </si>
  <si>
    <t>232,82</t>
  </si>
  <si>
    <t>207,9</t>
  </si>
  <si>
    <t>207,3</t>
  </si>
  <si>
    <t>-5,64</t>
  </si>
  <si>
    <t>232,13</t>
  </si>
  <si>
    <t>232,45</t>
  </si>
  <si>
    <t>240,74</t>
  </si>
  <si>
    <t>240,84</t>
  </si>
  <si>
    <t>252,15</t>
  </si>
  <si>
    <t>252,33</t>
  </si>
  <si>
    <t>251,44</t>
  </si>
  <si>
    <t>251,15</t>
  </si>
  <si>
    <t>252,2</t>
  </si>
  <si>
    <t>193,44</t>
  </si>
  <si>
    <t>164,34</t>
  </si>
  <si>
    <t>164,13</t>
  </si>
  <si>
    <t>149,91</t>
  </si>
  <si>
    <t>31,69</t>
  </si>
  <si>
    <t>32,09</t>
  </si>
  <si>
    <t>265,25</t>
  </si>
  <si>
    <t>265,04</t>
  </si>
  <si>
    <t>280,46</t>
  </si>
  <si>
    <t>280,26</t>
  </si>
  <si>
    <t>292,48</t>
  </si>
  <si>
    <t>292,54</t>
  </si>
  <si>
    <t>292,19</t>
  </si>
  <si>
    <t>294,34</t>
  </si>
  <si>
    <t>294,06</t>
  </si>
  <si>
    <t>244,48</t>
  </si>
  <si>
    <t>242,25</t>
  </si>
  <si>
    <t>209,74</t>
  </si>
  <si>
    <t>198,74</t>
  </si>
  <si>
    <t>192,23</t>
  </si>
  <si>
    <t>-7,13</t>
  </si>
  <si>
    <t>-7,12</t>
  </si>
  <si>
    <t>228,36</t>
  </si>
  <si>
    <t>227,93</t>
  </si>
  <si>
    <t>235,42</t>
  </si>
  <si>
    <t>235,43</t>
  </si>
  <si>
    <t>253,37</t>
  </si>
  <si>
    <t>253,19</t>
  </si>
  <si>
    <t>254,42</t>
  </si>
  <si>
    <t>254,41</t>
  </si>
  <si>
    <t>254,75</t>
  </si>
  <si>
    <t>254,73</t>
  </si>
  <si>
    <t>208,66</t>
  </si>
  <si>
    <t>208,41</t>
  </si>
  <si>
    <t>155,05</t>
  </si>
  <si>
    <t>150,71</t>
  </si>
  <si>
    <t>150,47</t>
  </si>
  <si>
    <t>32,51</t>
  </si>
  <si>
    <t>32,23</t>
  </si>
  <si>
    <t>262,88</t>
  </si>
  <si>
    <t>262,4</t>
  </si>
  <si>
    <t>272,72</t>
  </si>
  <si>
    <t>272,36</t>
  </si>
  <si>
    <t>291,96</t>
  </si>
  <si>
    <t>291,86</t>
  </si>
  <si>
    <t>294,35</t>
  </si>
  <si>
    <t>297,86</t>
  </si>
  <si>
    <t>257,73</t>
  </si>
  <si>
    <t>255,61</t>
  </si>
  <si>
    <t>214,57</t>
  </si>
  <si>
    <t>212,69</t>
  </si>
  <si>
    <t>197,93</t>
  </si>
  <si>
    <t>194,38</t>
  </si>
  <si>
    <t>-7,43</t>
  </si>
  <si>
    <t>-7,44</t>
  </si>
  <si>
    <t>0,6</t>
  </si>
  <si>
    <t>218,84</t>
  </si>
  <si>
    <t>218,67</t>
  </si>
  <si>
    <t>237,7</t>
  </si>
  <si>
    <t>238,79</t>
  </si>
  <si>
    <t>251,33</t>
  </si>
  <si>
    <t>252,43</t>
  </si>
  <si>
    <t>252,8</t>
  </si>
  <si>
    <t>253,46</t>
  </si>
  <si>
    <t>253,83</t>
  </si>
  <si>
    <t>254,68</t>
  </si>
  <si>
    <t>210,44</t>
  </si>
  <si>
    <t>210,38</t>
  </si>
  <si>
    <t>155,4</t>
  </si>
  <si>
    <t>251,06</t>
  </si>
  <si>
    <t>273,1</t>
  </si>
  <si>
    <t>273,55</t>
  </si>
  <si>
    <t>289,04</t>
  </si>
  <si>
    <t>290,28</t>
  </si>
  <si>
    <t>290,08</t>
  </si>
  <si>
    <t>291,44</t>
  </si>
  <si>
    <t>294,82</t>
  </si>
  <si>
    <t>295,3</t>
  </si>
  <si>
    <t>263,21</t>
  </si>
  <si>
    <t>261,17</t>
  </si>
  <si>
    <t>214,39</t>
  </si>
  <si>
    <t>214,18</t>
  </si>
  <si>
    <t>11,33</t>
  </si>
  <si>
    <t>197,16</t>
  </si>
  <si>
    <t>191,88</t>
  </si>
  <si>
    <t>-7,59</t>
  </si>
  <si>
    <t>-7,62</t>
  </si>
  <si>
    <t>0,57</t>
  </si>
  <si>
    <t>216,4</t>
  </si>
  <si>
    <t>216,39</t>
  </si>
  <si>
    <t>189,77</t>
  </si>
  <si>
    <t>189,19</t>
  </si>
  <si>
    <t>227,71</t>
  </si>
  <si>
    <t>226,66</t>
  </si>
  <si>
    <t>230,45</t>
  </si>
  <si>
    <t>228,26</t>
  </si>
  <si>
    <t>244,29</t>
  </si>
  <si>
    <t>243,73</t>
  </si>
  <si>
    <t>210,51</t>
  </si>
  <si>
    <t>170,03</t>
  </si>
  <si>
    <t>48,11</t>
  </si>
  <si>
    <t>155,9</t>
  </si>
  <si>
    <t>151,26</t>
  </si>
  <si>
    <t>151,12</t>
  </si>
  <si>
    <t>30,1</t>
  </si>
  <si>
    <t>250,1</t>
  </si>
  <si>
    <t>249,72</t>
  </si>
  <si>
    <t>231,75</t>
  </si>
  <si>
    <t>227,87</t>
  </si>
  <si>
    <t>14,86</t>
  </si>
  <si>
    <t>267,29</t>
  </si>
  <si>
    <t>266,48</t>
  </si>
  <si>
    <t>273,67</t>
  </si>
  <si>
    <t>273,12</t>
  </si>
  <si>
    <t>14,73</t>
  </si>
  <si>
    <t>283,28</t>
  </si>
  <si>
    <t>282,54</t>
  </si>
  <si>
    <t>263,68</t>
  </si>
  <si>
    <t>217,11</t>
  </si>
  <si>
    <t>200,9</t>
  </si>
  <si>
    <t>194,85</t>
  </si>
  <si>
    <t>193,94</t>
  </si>
  <si>
    <t>-5,13</t>
  </si>
  <si>
    <t>-5,02</t>
  </si>
  <si>
    <t>85,73</t>
  </si>
  <si>
    <t>85,67</t>
  </si>
  <si>
    <t>142,13</t>
  </si>
  <si>
    <t>141,82</t>
  </si>
  <si>
    <t>153,51</t>
  </si>
  <si>
    <t>199,43</t>
  </si>
  <si>
    <t>201,39</t>
  </si>
  <si>
    <t>201,82</t>
  </si>
  <si>
    <t>167,62</t>
  </si>
  <si>
    <t>167,72</t>
  </si>
  <si>
    <t>150,45</t>
  </si>
  <si>
    <t>29,08</t>
  </si>
  <si>
    <t>29,1</t>
  </si>
  <si>
    <t>115,86</t>
  </si>
  <si>
    <t>114,96</t>
  </si>
  <si>
    <t>177,44</t>
  </si>
  <si>
    <t>191,03</t>
  </si>
  <si>
    <t>190,39</t>
  </si>
  <si>
    <t>240,98</t>
  </si>
  <si>
    <t>13,48</t>
  </si>
  <si>
    <t>242,11</t>
  </si>
  <si>
    <t>258,46</t>
  </si>
  <si>
    <t>257,49</t>
  </si>
  <si>
    <t>214,59</t>
  </si>
  <si>
    <t>213,89</t>
  </si>
  <si>
    <t>198,83</t>
  </si>
  <si>
    <t>198,43</t>
  </si>
  <si>
    <t>192,09</t>
  </si>
  <si>
    <t>-2,6</t>
  </si>
  <si>
    <t>-2,71</t>
  </si>
  <si>
    <t>104,25</t>
  </si>
  <si>
    <t>104,8</t>
  </si>
  <si>
    <t>175,28</t>
  </si>
  <si>
    <t>175,19</t>
  </si>
  <si>
    <t>189,54</t>
  </si>
  <si>
    <t>226,1</t>
  </si>
  <si>
    <t>226,8</t>
  </si>
  <si>
    <t>226,11</t>
  </si>
  <si>
    <t>226,68</t>
  </si>
  <si>
    <t>203,28</t>
  </si>
  <si>
    <t>167,74</t>
  </si>
  <si>
    <t>167,94</t>
  </si>
  <si>
    <t>150,51</t>
  </si>
  <si>
    <t>32,19</t>
  </si>
  <si>
    <t>138,2</t>
  </si>
  <si>
    <t>4,62</t>
  </si>
  <si>
    <t>210,8</t>
  </si>
  <si>
    <t>211,51</t>
  </si>
  <si>
    <t>224,69</t>
  </si>
  <si>
    <t>224,82</t>
  </si>
  <si>
    <t>261,24</t>
  </si>
  <si>
    <t>261,61</t>
  </si>
  <si>
    <t>264,35</t>
  </si>
  <si>
    <t>265,08</t>
  </si>
  <si>
    <t>255,17</t>
  </si>
  <si>
    <t>214,05</t>
  </si>
  <si>
    <t>214,2</t>
  </si>
  <si>
    <t>197,44</t>
  </si>
  <si>
    <t>190,23</t>
  </si>
  <si>
    <t>-2,94</t>
  </si>
  <si>
    <t>-2,78</t>
  </si>
  <si>
    <t>101,51</t>
  </si>
  <si>
    <t>101,56</t>
  </si>
  <si>
    <t>147,4</t>
  </si>
  <si>
    <t>164,54</t>
  </si>
  <si>
    <t>164,94</t>
  </si>
  <si>
    <t>206,32</t>
  </si>
  <si>
    <t>206,45</t>
  </si>
  <si>
    <t>207,69</t>
  </si>
  <si>
    <t>207,65</t>
  </si>
  <si>
    <t>202,79</t>
  </si>
  <si>
    <t>167,2</t>
  </si>
  <si>
    <t>155,19</t>
  </si>
  <si>
    <t>155,04</t>
  </si>
  <si>
    <t>31,76</t>
  </si>
  <si>
    <t>134,49</t>
  </si>
  <si>
    <t>134,37</t>
  </si>
  <si>
    <t>203,22</t>
  </si>
  <si>
    <t>203,8</t>
  </si>
  <si>
    <t>245,79</t>
  </si>
  <si>
    <t>250,04</t>
  </si>
  <si>
    <t>250,57</t>
  </si>
  <si>
    <t>258,11</t>
  </si>
  <si>
    <t>256,15</t>
  </si>
  <si>
    <t>212,49</t>
  </si>
  <si>
    <t>212,59</t>
  </si>
  <si>
    <t>198,98</t>
  </si>
  <si>
    <t>198,1</t>
  </si>
  <si>
    <t>190,09</t>
  </si>
  <si>
    <t>-2,81</t>
  </si>
  <si>
    <t>-2,74</t>
  </si>
  <si>
    <t>104,35</t>
  </si>
  <si>
    <t>104,46</t>
  </si>
  <si>
    <t>191,48</t>
  </si>
  <si>
    <t>188,22</t>
  </si>
  <si>
    <t>218,48</t>
  </si>
  <si>
    <t>204,95</t>
  </si>
  <si>
    <t>204,76</t>
  </si>
  <si>
    <t>169,98</t>
  </si>
  <si>
    <t>31,73</t>
  </si>
  <si>
    <t>31,68</t>
  </si>
  <si>
    <t>135,32</t>
  </si>
  <si>
    <t>224,56</t>
  </si>
  <si>
    <t>225,53</t>
  </si>
  <si>
    <t>222,33</t>
  </si>
  <si>
    <t>222,93</t>
  </si>
  <si>
    <t>7,99</t>
  </si>
  <si>
    <t>257,21</t>
  </si>
  <si>
    <t>256,85</t>
  </si>
  <si>
    <t>263,03</t>
  </si>
  <si>
    <t>262,1</t>
  </si>
  <si>
    <t>216,93</t>
  </si>
  <si>
    <t>217,17</t>
  </si>
  <si>
    <t>199,67</t>
  </si>
  <si>
    <t>191,22</t>
  </si>
  <si>
    <t>-3,31</t>
  </si>
  <si>
    <t>-3,16</t>
  </si>
  <si>
    <t>106,81</t>
  </si>
  <si>
    <t>106,71</t>
  </si>
  <si>
    <t>246,02</t>
  </si>
  <si>
    <t>246,57</t>
  </si>
  <si>
    <t>226,44</t>
  </si>
  <si>
    <t>229,52</t>
  </si>
  <si>
    <t>230,79</t>
  </si>
  <si>
    <t>224,98</t>
  </si>
  <si>
    <t>225,44</t>
  </si>
  <si>
    <t>205,14</t>
  </si>
  <si>
    <t>205,84</t>
  </si>
  <si>
    <t>158,08</t>
  </si>
  <si>
    <t>152,72</t>
  </si>
  <si>
    <t>152,44</t>
  </si>
  <si>
    <t>30,63</t>
  </si>
  <si>
    <t>137,31</t>
  </si>
  <si>
    <t>137,22</t>
  </si>
  <si>
    <t>274,12</t>
  </si>
  <si>
    <t>16,43</t>
  </si>
  <si>
    <t>260,84</t>
  </si>
  <si>
    <t>261,63</t>
  </si>
  <si>
    <t>266,29</t>
  </si>
  <si>
    <t>267,26</t>
  </si>
  <si>
    <t>263,82</t>
  </si>
  <si>
    <t>263,75</t>
  </si>
  <si>
    <t>8,75</t>
  </si>
  <si>
    <t>265,22</t>
  </si>
  <si>
    <t>264,95</t>
  </si>
  <si>
    <t>216,07</t>
  </si>
  <si>
    <t>202,16</t>
  </si>
  <si>
    <t>192,68</t>
  </si>
  <si>
    <t>192,5</t>
  </si>
  <si>
    <t>-3,09</t>
  </si>
  <si>
    <t>-3,07</t>
  </si>
  <si>
    <t>260,73</t>
  </si>
  <si>
    <t>260,58</t>
  </si>
  <si>
    <t>219,86</t>
  </si>
  <si>
    <t>219,37</t>
  </si>
  <si>
    <t>224,63</t>
  </si>
  <si>
    <t>223,84</t>
  </si>
  <si>
    <t>226,53</t>
  </si>
  <si>
    <t>223,21</t>
  </si>
  <si>
    <t>221,44</t>
  </si>
  <si>
    <t>205,17</t>
  </si>
  <si>
    <t>205,3</t>
  </si>
  <si>
    <t>158,33</t>
  </si>
  <si>
    <t>152,19</t>
  </si>
  <si>
    <t>70,97</t>
  </si>
  <si>
    <t>30,29</t>
  </si>
  <si>
    <t>29,51</t>
  </si>
  <si>
    <t>291,47</t>
  </si>
  <si>
    <t>290,93</t>
  </si>
  <si>
    <t>252,82</t>
  </si>
  <si>
    <t>252,65</t>
  </si>
  <si>
    <t>259,82</t>
  </si>
  <si>
    <t>259,52</t>
  </si>
  <si>
    <t>263,71</t>
  </si>
  <si>
    <t>259,79</t>
  </si>
  <si>
    <t>258,59</t>
  </si>
  <si>
    <t>265,68</t>
  </si>
  <si>
    <t>217,25</t>
  </si>
  <si>
    <t>216,87</t>
  </si>
  <si>
    <t>200,47</t>
  </si>
  <si>
    <t>200,74</t>
  </si>
  <si>
    <t>193,35</t>
  </si>
  <si>
    <t>192,76</t>
  </si>
  <si>
    <t>-8,37</t>
  </si>
  <si>
    <t>-8,34</t>
  </si>
  <si>
    <t>284,5</t>
  </si>
  <si>
    <t>284,24</t>
  </si>
  <si>
    <t>268,7</t>
  </si>
  <si>
    <t>268,72</t>
  </si>
  <si>
    <t>241,78</t>
  </si>
  <si>
    <t>243,18</t>
  </si>
  <si>
    <t>237,75</t>
  </si>
  <si>
    <t>238,72</t>
  </si>
  <si>
    <t>228,71</t>
  </si>
  <si>
    <t>204,79</t>
  </si>
  <si>
    <t>204,82</t>
  </si>
  <si>
    <t>172,57</t>
  </si>
  <si>
    <t>172,87</t>
  </si>
  <si>
    <t>159,92</t>
  </si>
  <si>
    <t>153,58</t>
  </si>
  <si>
    <t>152,99</t>
  </si>
  <si>
    <t>48,57</t>
  </si>
  <si>
    <t>37,14</t>
  </si>
  <si>
    <t>29,69</t>
  </si>
  <si>
    <t>315,69</t>
  </si>
  <si>
    <t>315,88</t>
  </si>
  <si>
    <t>300,33</t>
  </si>
  <si>
    <t>301,1</t>
  </si>
  <si>
    <t>273,95</t>
  </si>
  <si>
    <t>274,96</t>
  </si>
  <si>
    <t>272,42</t>
  </si>
  <si>
    <t>272,45</t>
  </si>
  <si>
    <t>264,93</t>
  </si>
  <si>
    <t>265,31</t>
  </si>
  <si>
    <t>7,17</t>
  </si>
  <si>
    <t>264,42</t>
  </si>
  <si>
    <t>214,35</t>
  </si>
  <si>
    <t>214,81</t>
  </si>
  <si>
    <t>200,65</t>
  </si>
  <si>
    <t>-20,03</t>
  </si>
  <si>
    <t>-20,1</t>
  </si>
  <si>
    <t>300,61</t>
  </si>
  <si>
    <t>344,06</t>
  </si>
  <si>
    <t>344,4</t>
  </si>
  <si>
    <t>311,52</t>
  </si>
  <si>
    <t>311,56</t>
  </si>
  <si>
    <t>294,22</t>
  </si>
  <si>
    <t>293,82</t>
  </si>
  <si>
    <t>255,29</t>
  </si>
  <si>
    <t>8,6</t>
  </si>
  <si>
    <t>208,2</t>
  </si>
  <si>
    <t>208,07</t>
  </si>
  <si>
    <t>13,2</t>
  </si>
  <si>
    <t>17,49</t>
  </si>
  <si>
    <t>69,31</t>
  </si>
  <si>
    <t>174,6</t>
  </si>
  <si>
    <t>160,75</t>
  </si>
  <si>
    <t>154,31</t>
  </si>
  <si>
    <t>154,13</t>
  </si>
  <si>
    <t>49,84</t>
  </si>
  <si>
    <t>37,69</t>
  </si>
  <si>
    <t>29,61</t>
  </si>
  <si>
    <t>29,56</t>
  </si>
  <si>
    <t>330,34</t>
  </si>
  <si>
    <t>329,96</t>
  </si>
  <si>
    <t>376,08</t>
  </si>
  <si>
    <t>376,47</t>
  </si>
  <si>
    <t>346,67</t>
  </si>
  <si>
    <t>8,32</t>
  </si>
  <si>
    <t>329,23</t>
  </si>
  <si>
    <t>329,64</t>
  </si>
  <si>
    <t>289,84</t>
  </si>
  <si>
    <t>269,61</t>
  </si>
  <si>
    <t>269,59</t>
  </si>
  <si>
    <t>220,27</t>
  </si>
  <si>
    <t>219,65</t>
  </si>
  <si>
    <t>203,94</t>
  </si>
  <si>
    <t>195,15</t>
  </si>
  <si>
    <t>-20,92</t>
  </si>
  <si>
    <t>-20,89</t>
  </si>
  <si>
    <t>0,81</t>
  </si>
  <si>
    <t>303,45</t>
  </si>
  <si>
    <t>303,63</t>
  </si>
  <si>
    <t>322,59</t>
  </si>
  <si>
    <t>322,49</t>
  </si>
  <si>
    <t>9,85</t>
  </si>
  <si>
    <t>295,44</t>
  </si>
  <si>
    <t>295,02</t>
  </si>
  <si>
    <t>289,32</t>
  </si>
  <si>
    <t>288,47</t>
  </si>
  <si>
    <t>254,76</t>
  </si>
  <si>
    <t>253,48</t>
  </si>
  <si>
    <t>210,06</t>
  </si>
  <si>
    <t>209,9</t>
  </si>
  <si>
    <t>46,88</t>
  </si>
  <si>
    <t>162,81</t>
  </si>
  <si>
    <t>154,25</t>
  </si>
  <si>
    <t>27,36</t>
  </si>
  <si>
    <t>27,62</t>
  </si>
  <si>
    <t>330,02</t>
  </si>
  <si>
    <t>330,05</t>
  </si>
  <si>
    <t>355,82</t>
  </si>
  <si>
    <t>355,17</t>
  </si>
  <si>
    <t>11,47</t>
  </si>
  <si>
    <t>329,68</t>
  </si>
  <si>
    <t>328,93</t>
  </si>
  <si>
    <t>321,92</t>
  </si>
  <si>
    <t>321,17</t>
  </si>
  <si>
    <t>291,16</t>
  </si>
  <si>
    <t>290,46</t>
  </si>
  <si>
    <t>268,68</t>
  </si>
  <si>
    <t>268,79</t>
  </si>
  <si>
    <t>10,08</t>
  </si>
  <si>
    <t>219,93</t>
  </si>
  <si>
    <t>8,92</t>
  </si>
  <si>
    <t>204,46</t>
  </si>
  <si>
    <t>204,5</t>
  </si>
  <si>
    <t>194,78</t>
  </si>
  <si>
    <t>194,05</t>
  </si>
  <si>
    <t>-28,33</t>
  </si>
  <si>
    <t>-28,48</t>
  </si>
  <si>
    <t>381,27</t>
  </si>
  <si>
    <t>381,31</t>
  </si>
  <si>
    <t>345,2</t>
  </si>
  <si>
    <t>344,07</t>
  </si>
  <si>
    <t>316,53</t>
  </si>
  <si>
    <t>316,39</t>
  </si>
  <si>
    <t>301,27</t>
  </si>
  <si>
    <t>301,45</t>
  </si>
  <si>
    <t>247,53</t>
  </si>
  <si>
    <t>247,24</t>
  </si>
  <si>
    <t>212,52</t>
  </si>
  <si>
    <t>212,79</t>
  </si>
  <si>
    <t>34,55</t>
  </si>
  <si>
    <t>165,18</t>
  </si>
  <si>
    <t>164,95</t>
  </si>
  <si>
    <t>23,3</t>
  </si>
  <si>
    <t>23,57</t>
  </si>
  <si>
    <t>407,3</t>
  </si>
  <si>
    <t>406,68</t>
  </si>
  <si>
    <t>373,79</t>
  </si>
  <si>
    <t>13,6</t>
  </si>
  <si>
    <t>346,41</t>
  </si>
  <si>
    <t>346,65</t>
  </si>
  <si>
    <t>335,87</t>
  </si>
  <si>
    <t>335,99</t>
  </si>
  <si>
    <t>286,02</t>
  </si>
  <si>
    <t>284,71</t>
  </si>
  <si>
    <t>272,35</t>
  </si>
  <si>
    <t>272,09</t>
  </si>
  <si>
    <t>7,03</t>
  </si>
  <si>
    <t>220,48</t>
  </si>
  <si>
    <t>220,75</t>
  </si>
  <si>
    <t>204,78</t>
  </si>
  <si>
    <t>196,04</t>
  </si>
  <si>
    <t>195,13</t>
  </si>
  <si>
    <t>-48,46</t>
  </si>
  <si>
    <t>-48,41</t>
  </si>
  <si>
    <t>403,51</t>
  </si>
  <si>
    <t>403,4</t>
  </si>
  <si>
    <t>394,63</t>
  </si>
  <si>
    <t>394,67</t>
  </si>
  <si>
    <t>367,33</t>
  </si>
  <si>
    <t>367,39</t>
  </si>
  <si>
    <t>315,15</t>
  </si>
  <si>
    <t>315,23</t>
  </si>
  <si>
    <t>247,35</t>
  </si>
  <si>
    <t>247,37</t>
  </si>
  <si>
    <t>216,23</t>
  </si>
  <si>
    <t>216,08</t>
  </si>
  <si>
    <t>67,97</t>
  </si>
  <si>
    <t>176,49</t>
  </si>
  <si>
    <t>176,81</t>
  </si>
  <si>
    <t>165,76</t>
  </si>
  <si>
    <t>165,73</t>
  </si>
  <si>
    <t>35,94</t>
  </si>
  <si>
    <t>154,94</t>
  </si>
  <si>
    <t>22,59</t>
  </si>
  <si>
    <t>424,31</t>
  </si>
  <si>
    <t>423,93</t>
  </si>
  <si>
    <t>420,33</t>
  </si>
  <si>
    <t>420,28</t>
  </si>
  <si>
    <t>7,72</t>
  </si>
  <si>
    <t>394,08</t>
  </si>
  <si>
    <t>343,93</t>
  </si>
  <si>
    <t>343,87</t>
  </si>
  <si>
    <t>278,74</t>
  </si>
  <si>
    <t>278,5</t>
  </si>
  <si>
    <t>278,27</t>
  </si>
  <si>
    <t>277,65</t>
  </si>
  <si>
    <t>222,7</t>
  </si>
  <si>
    <t>222,44</t>
  </si>
  <si>
    <t>204,81</t>
  </si>
  <si>
    <t>204,1</t>
  </si>
  <si>
    <t>-54,78</t>
  </si>
  <si>
    <t>-54,67</t>
  </si>
  <si>
    <t>411,96</t>
  </si>
  <si>
    <t>412,1</t>
  </si>
  <si>
    <t>412,07</t>
  </si>
  <si>
    <t>386,33</t>
  </si>
  <si>
    <t>386,56</t>
  </si>
  <si>
    <t>341,68</t>
  </si>
  <si>
    <t>341,67</t>
  </si>
  <si>
    <t>257,83</t>
  </si>
  <si>
    <t>258,29</t>
  </si>
  <si>
    <t>217,16</t>
  </si>
  <si>
    <t>178,4</t>
  </si>
  <si>
    <t>36,88</t>
  </si>
  <si>
    <t>167,02</t>
  </si>
  <si>
    <t>166,7</t>
  </si>
  <si>
    <t>45,02</t>
  </si>
  <si>
    <t>155,27</t>
  </si>
  <si>
    <t>155,25</t>
  </si>
  <si>
    <t>20,95</t>
  </si>
  <si>
    <t>429,73</t>
  </si>
  <si>
    <t>430,11</t>
  </si>
  <si>
    <t>432,64</t>
  </si>
  <si>
    <t>433,6</t>
  </si>
  <si>
    <t>409,86</t>
  </si>
  <si>
    <t>410,97</t>
  </si>
  <si>
    <t>6,68</t>
  </si>
  <si>
    <t>368,38</t>
  </si>
  <si>
    <t>369,19</t>
  </si>
  <si>
    <t>287,29</t>
  </si>
  <si>
    <t>286,48</t>
  </si>
  <si>
    <t>279,66</t>
  </si>
  <si>
    <t>222,22</t>
  </si>
  <si>
    <t>222,25</t>
  </si>
  <si>
    <t>195,22</t>
  </si>
  <si>
    <t>195,21</t>
  </si>
  <si>
    <t>-52,08</t>
  </si>
  <si>
    <t>-51,79</t>
  </si>
  <si>
    <t>420,44</t>
  </si>
  <si>
    <t>420,52</t>
  </si>
  <si>
    <t>429,46</t>
  </si>
  <si>
    <t>429,67</t>
  </si>
  <si>
    <t>400,64</t>
  </si>
  <si>
    <t>361,74</t>
  </si>
  <si>
    <t>362,11</t>
  </si>
  <si>
    <t>270,77</t>
  </si>
  <si>
    <t>271,41</t>
  </si>
  <si>
    <t>218,66</t>
  </si>
  <si>
    <t>218,54</t>
  </si>
  <si>
    <t>167,3</t>
  </si>
  <si>
    <t>167,06</t>
  </si>
  <si>
    <t>155,44</t>
  </si>
  <si>
    <t>16,92</t>
  </si>
  <si>
    <t>434,99</t>
  </si>
  <si>
    <t>435,48</t>
  </si>
  <si>
    <t>450,58</t>
  </si>
  <si>
    <t>450,36</t>
  </si>
  <si>
    <t>421,89</t>
  </si>
  <si>
    <t>422,82</t>
  </si>
  <si>
    <t>384,22</t>
  </si>
  <si>
    <t>384,59</t>
  </si>
  <si>
    <t>8,84</t>
  </si>
  <si>
    <t>296,23</t>
  </si>
  <si>
    <t>296,85</t>
  </si>
  <si>
    <t>280,8</t>
  </si>
  <si>
    <t>279,95</t>
  </si>
  <si>
    <t>224,27</t>
  </si>
  <si>
    <t>206,8</t>
  </si>
  <si>
    <t>206,92</t>
  </si>
  <si>
    <t>195,82</t>
  </si>
  <si>
    <t>-42,34</t>
  </si>
  <si>
    <t>-42,46</t>
  </si>
  <si>
    <t>442,68</t>
  </si>
  <si>
    <t>442,71</t>
  </si>
  <si>
    <t>405,14</t>
  </si>
  <si>
    <t>405,76</t>
  </si>
  <si>
    <t>355,59</t>
  </si>
  <si>
    <t>354,83</t>
  </si>
  <si>
    <t>323,38</t>
  </si>
  <si>
    <t>323,13</t>
  </si>
  <si>
    <t>261,9</t>
  </si>
  <si>
    <t>261,35</t>
  </si>
  <si>
    <t>219,03</t>
  </si>
  <si>
    <t>180,38</t>
  </si>
  <si>
    <t>18,97</t>
  </si>
  <si>
    <t>155,86</t>
  </si>
  <si>
    <t>18,41</t>
  </si>
  <si>
    <t>18,76</t>
  </si>
  <si>
    <t>459,98</t>
  </si>
  <si>
    <t>460,61</t>
  </si>
  <si>
    <t>424,85</t>
  </si>
  <si>
    <t>425,76</t>
  </si>
  <si>
    <t>379,32</t>
  </si>
  <si>
    <t>379,06</t>
  </si>
  <si>
    <t>347,48</t>
  </si>
  <si>
    <t>347,91</t>
  </si>
  <si>
    <t>282,81</t>
  </si>
  <si>
    <t>282,97</t>
  </si>
  <si>
    <t>279,56</t>
  </si>
  <si>
    <t>279,34</t>
  </si>
  <si>
    <t>227,27</t>
  </si>
  <si>
    <t>226,29</t>
  </si>
  <si>
    <t>8,46</t>
  </si>
  <si>
    <t>207,79</t>
  </si>
  <si>
    <t>207,21</t>
  </si>
  <si>
    <t>195,89</t>
  </si>
  <si>
    <t>195,39</t>
  </si>
  <si>
    <t>5,3</t>
  </si>
  <si>
    <t>-34,48</t>
  </si>
  <si>
    <t>-34,11</t>
  </si>
  <si>
    <t>470,09</t>
  </si>
  <si>
    <t>469,92</t>
  </si>
  <si>
    <t>439,47</t>
  </si>
  <si>
    <t>439,56</t>
  </si>
  <si>
    <t>360,19</t>
  </si>
  <si>
    <t>361,04</t>
  </si>
  <si>
    <t>323,03</t>
  </si>
  <si>
    <t>322,56</t>
  </si>
  <si>
    <t>260,08</t>
  </si>
  <si>
    <t>259,91</t>
  </si>
  <si>
    <t>219,1</t>
  </si>
  <si>
    <t>219,44</t>
  </si>
  <si>
    <t>180,99</t>
  </si>
  <si>
    <t>168,4</t>
  </si>
  <si>
    <t>168,25</t>
  </si>
  <si>
    <t>154,78</t>
  </si>
  <si>
    <t>16,8</t>
  </si>
  <si>
    <t>16,39</t>
  </si>
  <si>
    <t>480,18</t>
  </si>
  <si>
    <t>480,67</t>
  </si>
  <si>
    <t>451,96</t>
  </si>
  <si>
    <t>453,01</t>
  </si>
  <si>
    <t>380,15</t>
  </si>
  <si>
    <t>380,66</t>
  </si>
  <si>
    <t>347,73</t>
  </si>
  <si>
    <t>348,25</t>
  </si>
  <si>
    <t>285,97</t>
  </si>
  <si>
    <t>285,87</t>
  </si>
  <si>
    <t>277,91</t>
  </si>
  <si>
    <t>277,68</t>
  </si>
  <si>
    <t>223,65</t>
  </si>
  <si>
    <t>223,88</t>
  </si>
  <si>
    <t>205,12</t>
  </si>
  <si>
    <t>205,63</t>
  </si>
  <si>
    <t>-32,78</t>
  </si>
  <si>
    <t>-32,83</t>
  </si>
  <si>
    <t>473,33</t>
  </si>
  <si>
    <t>473,41</t>
  </si>
  <si>
    <t>467,68</t>
  </si>
  <si>
    <t>467,61</t>
  </si>
  <si>
    <t>390,54</t>
  </si>
  <si>
    <t>344,72</t>
  </si>
  <si>
    <t>345,01</t>
  </si>
  <si>
    <t>55,88</t>
  </si>
  <si>
    <t>169,5</t>
  </si>
  <si>
    <t>155,33</t>
  </si>
  <si>
    <t>17,45</t>
  </si>
  <si>
    <t>490,45</t>
  </si>
  <si>
    <t>490,11</t>
  </si>
  <si>
    <t>485,65</t>
  </si>
  <si>
    <t>486,25</t>
  </si>
  <si>
    <t>412,32</t>
  </si>
  <si>
    <t>412,85</t>
  </si>
  <si>
    <t>365,98</t>
  </si>
  <si>
    <t>366,2</t>
  </si>
  <si>
    <t>8,23</t>
  </si>
  <si>
    <t>279,33</t>
  </si>
  <si>
    <t>279,82</t>
  </si>
  <si>
    <t>226,95</t>
  </si>
  <si>
    <t>226,36</t>
  </si>
  <si>
    <t>207,68</t>
  </si>
  <si>
    <t>207,42</t>
  </si>
  <si>
    <t>194,86</t>
  </si>
  <si>
    <t>194,62</t>
  </si>
  <si>
    <t>-31,69</t>
  </si>
  <si>
    <t>-31,53</t>
  </si>
  <si>
    <t>474,26</t>
  </si>
  <si>
    <t>474,27</t>
  </si>
  <si>
    <t>468,98</t>
  </si>
  <si>
    <t>469,1</t>
  </si>
  <si>
    <t>413,77</t>
  </si>
  <si>
    <t>413,72</t>
  </si>
  <si>
    <t>376,5</t>
  </si>
  <si>
    <t>376,36</t>
  </si>
  <si>
    <t>275,32</t>
  </si>
  <si>
    <t>275,4</t>
  </si>
  <si>
    <t>220,64</t>
  </si>
  <si>
    <t>169,93</t>
  </si>
  <si>
    <t>169,74</t>
  </si>
  <si>
    <t>155,34</t>
  </si>
  <si>
    <t>155,6</t>
  </si>
  <si>
    <t>16,38</t>
  </si>
  <si>
    <t>490,38</t>
  </si>
  <si>
    <t>490,31</t>
  </si>
  <si>
    <t>488,48</t>
  </si>
  <si>
    <t>488,16</t>
  </si>
  <si>
    <t>434,83</t>
  </si>
  <si>
    <t>434,78</t>
  </si>
  <si>
    <t>394,95</t>
  </si>
  <si>
    <t>395,18</t>
  </si>
  <si>
    <t>299,98</t>
  </si>
  <si>
    <t>299,84</t>
  </si>
  <si>
    <t>277,86</t>
  </si>
  <si>
    <t>277,85</t>
  </si>
  <si>
    <t>228,2</t>
  </si>
  <si>
    <t>227,38</t>
  </si>
  <si>
    <t>207,72</t>
  </si>
  <si>
    <t>207,67</t>
  </si>
  <si>
    <t>196,7</t>
  </si>
  <si>
    <t>196,58</t>
  </si>
  <si>
    <t>-25,43</t>
  </si>
  <si>
    <t>-25,1</t>
  </si>
  <si>
    <t>478,78</t>
  </si>
  <si>
    <t>479,21</t>
  </si>
  <si>
    <t>475,05</t>
  </si>
  <si>
    <t>475,35</t>
  </si>
  <si>
    <t>440,42</t>
  </si>
  <si>
    <t>440,25</t>
  </si>
  <si>
    <t>388,82</t>
  </si>
  <si>
    <t>288,63</t>
  </si>
  <si>
    <t>221,1</t>
  </si>
  <si>
    <t>45,8</t>
  </si>
  <si>
    <t>35,11</t>
  </si>
  <si>
    <t>181,92</t>
  </si>
  <si>
    <t>170,15</t>
  </si>
  <si>
    <t>155,56</t>
  </si>
  <si>
    <t>155,63</t>
  </si>
  <si>
    <t>14,65</t>
  </si>
  <si>
    <t>14,72</t>
  </si>
  <si>
    <t>493,4</t>
  </si>
  <si>
    <t>493,63</t>
  </si>
  <si>
    <t>492,25</t>
  </si>
  <si>
    <t>492,23</t>
  </si>
  <si>
    <t>460,07</t>
  </si>
  <si>
    <t>460,28</t>
  </si>
  <si>
    <t>407,09</t>
  </si>
  <si>
    <t>311,73</t>
  </si>
  <si>
    <t>312,08</t>
  </si>
  <si>
    <t>279,87</t>
  </si>
  <si>
    <t>279,53</t>
  </si>
  <si>
    <t>228,54</t>
  </si>
  <si>
    <t>228,25</t>
  </si>
  <si>
    <t>208,31</t>
  </si>
  <si>
    <t>208,1</t>
  </si>
  <si>
    <t>-22,85</t>
  </si>
  <si>
    <t>-22,89</t>
  </si>
  <si>
    <t>481,84</t>
  </si>
  <si>
    <t>481,81</t>
  </si>
  <si>
    <t>453,69</t>
  </si>
  <si>
    <t>453,78</t>
  </si>
  <si>
    <t>386,36</t>
  </si>
  <si>
    <t>386,4</t>
  </si>
  <si>
    <t>327,41</t>
  </si>
  <si>
    <t>327,55</t>
  </si>
  <si>
    <t>251,2</t>
  </si>
  <si>
    <t>220,74</t>
  </si>
  <si>
    <t>221,03</t>
  </si>
  <si>
    <t>182,98</t>
  </si>
  <si>
    <t>170,65</t>
  </si>
  <si>
    <t>495,11</t>
  </si>
  <si>
    <t>495,37</t>
  </si>
  <si>
    <t>472,8</t>
  </si>
  <si>
    <t>472,46</t>
  </si>
  <si>
    <t>8,74</t>
  </si>
  <si>
    <t>405,11</t>
  </si>
  <si>
    <t>405,04</t>
  </si>
  <si>
    <t>347,47</t>
  </si>
  <si>
    <t>346,98</t>
  </si>
  <si>
    <t>279,08</t>
  </si>
  <si>
    <t>279,06</t>
  </si>
  <si>
    <t>277,56</t>
  </si>
  <si>
    <t>278,4</t>
  </si>
  <si>
    <t>229,67</t>
  </si>
  <si>
    <t>209,62</t>
  </si>
  <si>
    <t>208,94</t>
  </si>
  <si>
    <t>196,08</t>
  </si>
  <si>
    <t>-20,45</t>
  </si>
  <si>
    <t>0,69</t>
  </si>
  <si>
    <t>484,79</t>
  </si>
  <si>
    <t>484,82</t>
  </si>
  <si>
    <t>0,96</t>
  </si>
  <si>
    <t>0,41</t>
  </si>
  <si>
    <t>82,52</t>
  </si>
  <si>
    <t>468,06</t>
  </si>
  <si>
    <t>417,3</t>
  </si>
  <si>
    <t>417,26</t>
  </si>
  <si>
    <t>369,15</t>
  </si>
  <si>
    <t>369,2</t>
  </si>
  <si>
    <t>270,47</t>
  </si>
  <si>
    <t>270,44</t>
  </si>
  <si>
    <t>220,36</t>
  </si>
  <si>
    <t>220,67</t>
  </si>
  <si>
    <t>170,48</t>
  </si>
  <si>
    <t>499,41</t>
  </si>
  <si>
    <t>499,23</t>
  </si>
  <si>
    <t>485,57</t>
  </si>
  <si>
    <t>485,5</t>
  </si>
  <si>
    <t>433,38</t>
  </si>
  <si>
    <t>434,32</t>
  </si>
  <si>
    <t>387,58</t>
  </si>
  <si>
    <t>389,04</t>
  </si>
  <si>
    <t>293,88</t>
  </si>
  <si>
    <t>294,07</t>
  </si>
  <si>
    <t>275,47</t>
  </si>
  <si>
    <t>276,73</t>
  </si>
  <si>
    <t>229,92</t>
  </si>
  <si>
    <t>230,03</t>
  </si>
  <si>
    <t>-21,04</t>
  </si>
  <si>
    <t>484,16</t>
  </si>
  <si>
    <t>484,21</t>
  </si>
  <si>
    <t>461,12</t>
  </si>
  <si>
    <t>460,75</t>
  </si>
  <si>
    <t>324,2</t>
  </si>
  <si>
    <t>324,06</t>
  </si>
  <si>
    <t>216,67</t>
  </si>
  <si>
    <t>63,77</t>
  </si>
  <si>
    <t>169,8</t>
  </si>
  <si>
    <t>169,88</t>
  </si>
  <si>
    <t>155,02</t>
  </si>
  <si>
    <t>15,22</t>
  </si>
  <si>
    <t>14,87</t>
  </si>
  <si>
    <t>499,15</t>
  </si>
  <si>
    <t>498,66</t>
  </si>
  <si>
    <t>479,87</t>
  </si>
  <si>
    <t>478,96</t>
  </si>
  <si>
    <t>398,34</t>
  </si>
  <si>
    <t>398,22</t>
  </si>
  <si>
    <t>348,28</t>
  </si>
  <si>
    <t>348,02</t>
  </si>
  <si>
    <t>270,86</t>
  </si>
  <si>
    <t>270,88</t>
  </si>
  <si>
    <t>270,94</t>
  </si>
  <si>
    <t>230,48</t>
  </si>
  <si>
    <t>229,81</t>
  </si>
  <si>
    <t>208,12</t>
  </si>
  <si>
    <t>194,71</t>
  </si>
  <si>
    <t>-21,69</t>
  </si>
  <si>
    <t>-21,66</t>
  </si>
  <si>
    <t>483,76</t>
  </si>
  <si>
    <t>465,76</t>
  </si>
  <si>
    <t>465,8</t>
  </si>
  <si>
    <t>394,79</t>
  </si>
  <si>
    <t>395,24</t>
  </si>
  <si>
    <t>340,96</t>
  </si>
  <si>
    <t>251,09</t>
  </si>
  <si>
    <t>215,46</t>
  </si>
  <si>
    <t>215,49</t>
  </si>
  <si>
    <t>182,31</t>
  </si>
  <si>
    <t>170,14</t>
  </si>
  <si>
    <t>15,01</t>
  </si>
  <si>
    <t>14,95</t>
  </si>
  <si>
    <t>498,63</t>
  </si>
  <si>
    <t>498,58</t>
  </si>
  <si>
    <t>483,79</t>
  </si>
  <si>
    <t>483,98</t>
  </si>
  <si>
    <t>414,7</t>
  </si>
  <si>
    <t>415,35</t>
  </si>
  <si>
    <t>363,04</t>
  </si>
  <si>
    <t>275,83</t>
  </si>
  <si>
    <t>274,87</t>
  </si>
  <si>
    <t>269,35</t>
  </si>
  <si>
    <t>269,82</t>
  </si>
  <si>
    <t>229,72</t>
  </si>
  <si>
    <t>207,52</t>
  </si>
  <si>
    <t>207,47</t>
  </si>
  <si>
    <t>194,04</t>
  </si>
  <si>
    <t>194,16</t>
  </si>
  <si>
    <t>-21,41</t>
  </si>
  <si>
    <t>-21,57</t>
  </si>
  <si>
    <t>452,6</t>
  </si>
  <si>
    <t>452,84</t>
  </si>
  <si>
    <t>369,52</t>
  </si>
  <si>
    <t>369,46</t>
  </si>
  <si>
    <t>319,67</t>
  </si>
  <si>
    <t>319,97</t>
  </si>
  <si>
    <t>237,4</t>
  </si>
  <si>
    <t>211,3</t>
  </si>
  <si>
    <t>181,9</t>
  </si>
  <si>
    <t>181,84</t>
  </si>
  <si>
    <t>169,71</t>
  </si>
  <si>
    <t>151,83</t>
  </si>
  <si>
    <t>67,74</t>
  </si>
  <si>
    <t>15,45</t>
  </si>
  <si>
    <t>470,85</t>
  </si>
  <si>
    <t>391,25</t>
  </si>
  <si>
    <t>391,26</t>
  </si>
  <si>
    <t>343,68</t>
  </si>
  <si>
    <t>343,01</t>
  </si>
  <si>
    <t>265,94</t>
  </si>
  <si>
    <t>265,18</t>
  </si>
  <si>
    <t>262,41</t>
  </si>
  <si>
    <t>262,08</t>
  </si>
  <si>
    <t>229,42</t>
  </si>
  <si>
    <t>208,42</t>
  </si>
  <si>
    <t>194,68</t>
  </si>
  <si>
    <t>190,81</t>
  </si>
  <si>
    <t>-19,84</t>
  </si>
  <si>
    <t>59,41</t>
  </si>
  <si>
    <t>458,86</t>
  </si>
  <si>
    <t>458,89</t>
  </si>
  <si>
    <t>341,86</t>
  </si>
  <si>
    <t>341,96</t>
  </si>
  <si>
    <t>280,59</t>
  </si>
  <si>
    <t>280,6</t>
  </si>
  <si>
    <t>219,72</t>
  </si>
  <si>
    <t>219,69</t>
  </si>
  <si>
    <t>208,79</t>
  </si>
  <si>
    <t>209,02</t>
  </si>
  <si>
    <t>181,25</t>
  </si>
  <si>
    <t>181,33</t>
  </si>
  <si>
    <t>156,15</t>
  </si>
  <si>
    <t>16,71</t>
  </si>
  <si>
    <t>16,62</t>
  </si>
  <si>
    <t>475,3</t>
  </si>
  <si>
    <t>475,31</t>
  </si>
  <si>
    <t>362,26</t>
  </si>
  <si>
    <t>304,8</t>
  </si>
  <si>
    <t>303,7</t>
  </si>
  <si>
    <t>247,58</t>
  </si>
  <si>
    <t>246,26</t>
  </si>
  <si>
    <t>260,32</t>
  </si>
  <si>
    <t>230,56</t>
  </si>
  <si>
    <t>231,21</t>
  </si>
  <si>
    <t>210,93</t>
  </si>
  <si>
    <t>196,45</t>
  </si>
  <si>
    <t>191,08</t>
  </si>
  <si>
    <t>190,29</t>
  </si>
  <si>
    <t>-19,4</t>
  </si>
  <si>
    <t>-19,36</t>
  </si>
  <si>
    <t>450,7</t>
  </si>
  <si>
    <t>450,74</t>
  </si>
  <si>
    <t>271,85</t>
  </si>
  <si>
    <t>271,46</t>
  </si>
  <si>
    <t>197,97</t>
  </si>
  <si>
    <t>170,62</t>
  </si>
  <si>
    <t>167,93</t>
  </si>
  <si>
    <t>168,8</t>
  </si>
  <si>
    <t>150,34</t>
  </si>
  <si>
    <t>15,91</t>
  </si>
  <si>
    <t>468,38</t>
  </si>
  <si>
    <t>468,17</t>
  </si>
  <si>
    <t>294,56</t>
  </si>
  <si>
    <t>292,43</t>
  </si>
  <si>
    <t>7,34</t>
  </si>
  <si>
    <t>225,47</t>
  </si>
  <si>
    <t>223,32</t>
  </si>
  <si>
    <t>9,31</t>
  </si>
  <si>
    <t>199,04</t>
  </si>
  <si>
    <t>255,88</t>
  </si>
  <si>
    <t>256,1</t>
  </si>
  <si>
    <t>229,03</t>
  </si>
  <si>
    <t>229,61</t>
  </si>
  <si>
    <t>209,59</t>
  </si>
  <si>
    <t>209,61</t>
  </si>
  <si>
    <t>195,49</t>
  </si>
  <si>
    <t>195,25</t>
  </si>
  <si>
    <t>189,17</t>
  </si>
  <si>
    <t>-19,35</t>
  </si>
  <si>
    <t>-19,3</t>
  </si>
  <si>
    <t>449,71</t>
  </si>
  <si>
    <t>449,8</t>
  </si>
  <si>
    <t>297,23</t>
  </si>
  <si>
    <t>297,29</t>
  </si>
  <si>
    <t>242,56</t>
  </si>
  <si>
    <t>242,61</t>
  </si>
  <si>
    <t>194,96</t>
  </si>
  <si>
    <t>180,74</t>
  </si>
  <si>
    <t>168,92</t>
  </si>
  <si>
    <t>169,06</t>
  </si>
  <si>
    <t>156,09</t>
  </si>
  <si>
    <t>150,92</t>
  </si>
  <si>
    <t>15,53</t>
  </si>
  <si>
    <t>15,72</t>
  </si>
  <si>
    <t>466,97</t>
  </si>
  <si>
    <t>467,09</t>
  </si>
  <si>
    <t>314,91</t>
  </si>
  <si>
    <t>315,35</t>
  </si>
  <si>
    <t>263,25</t>
  </si>
  <si>
    <t>216,35</t>
  </si>
  <si>
    <t>216,41</t>
  </si>
  <si>
    <t>255,75</t>
  </si>
  <si>
    <t>255,9</t>
  </si>
  <si>
    <t>228,93</t>
  </si>
  <si>
    <t>229,3</t>
  </si>
  <si>
    <t>4,77</t>
  </si>
  <si>
    <t>196,1</t>
  </si>
  <si>
    <t>189,87</t>
  </si>
  <si>
    <t>189,89</t>
  </si>
  <si>
    <t>-18,2</t>
  </si>
  <si>
    <t>-18,08</t>
  </si>
  <si>
    <t>310,72</t>
  </si>
  <si>
    <t>310,71</t>
  </si>
  <si>
    <t>218,43</t>
  </si>
  <si>
    <t>180,39</t>
  </si>
  <si>
    <t>174,23</t>
  </si>
  <si>
    <t>201,67</t>
  </si>
  <si>
    <t>201,72</t>
  </si>
  <si>
    <t>180,16</t>
  </si>
  <si>
    <t>168,33</t>
  </si>
  <si>
    <t>168,73</t>
  </si>
  <si>
    <t>45,71</t>
  </si>
  <si>
    <t>156,13</t>
  </si>
  <si>
    <t>18,5</t>
  </si>
  <si>
    <t>18,22</t>
  </si>
  <si>
    <t>328,85</t>
  </si>
  <si>
    <t>328,95</t>
  </si>
  <si>
    <t>242,1</t>
  </si>
  <si>
    <t>240,33</t>
  </si>
  <si>
    <t>206,31</t>
  </si>
  <si>
    <t>219,95</t>
  </si>
  <si>
    <t>220,87</t>
  </si>
  <si>
    <t>255,14</t>
  </si>
  <si>
    <t>255,11</t>
  </si>
  <si>
    <t>228,19</t>
  </si>
  <si>
    <t>228,32</t>
  </si>
  <si>
    <t>195,27</t>
  </si>
  <si>
    <t>189,59</t>
  </si>
  <si>
    <t>189,14</t>
  </si>
  <si>
    <t>-18,57</t>
  </si>
  <si>
    <t>-18,38</t>
  </si>
  <si>
    <t>278,14</t>
  </si>
  <si>
    <t>278,1</t>
  </si>
  <si>
    <t>197,68</t>
  </si>
  <si>
    <t>197,56</t>
  </si>
  <si>
    <t>171,5</t>
  </si>
  <si>
    <t>171,09</t>
  </si>
  <si>
    <t>90,32</t>
  </si>
  <si>
    <t>169,38</t>
  </si>
  <si>
    <t>168,99</t>
  </si>
  <si>
    <t>200,64</t>
  </si>
  <si>
    <t>180,78</t>
  </si>
  <si>
    <t>168,71</t>
  </si>
  <si>
    <t>168,88</t>
  </si>
  <si>
    <t>150,87</t>
  </si>
  <si>
    <t>150,8</t>
  </si>
  <si>
    <t>19,21</t>
  </si>
  <si>
    <t>300,52</t>
  </si>
  <si>
    <t>299,48</t>
  </si>
  <si>
    <t>221,61</t>
  </si>
  <si>
    <t>220,44</t>
  </si>
  <si>
    <t>194,51</t>
  </si>
  <si>
    <t>219,49</t>
  </si>
  <si>
    <t>217,8</t>
  </si>
  <si>
    <t>9,37</t>
  </si>
  <si>
    <t>254,27</t>
  </si>
  <si>
    <t>228,02</t>
  </si>
  <si>
    <t>227,91</t>
  </si>
  <si>
    <t>195,34</t>
  </si>
  <si>
    <t>190,58</t>
  </si>
  <si>
    <t>190,41</t>
  </si>
  <si>
    <t>-17,94</t>
  </si>
  <si>
    <t>-17,89</t>
  </si>
  <si>
    <t>249,87</t>
  </si>
  <si>
    <t>115,17</t>
  </si>
  <si>
    <t>126,09</t>
  </si>
  <si>
    <t>126,06</t>
  </si>
  <si>
    <t>185,45</t>
  </si>
  <si>
    <t>177,61</t>
  </si>
  <si>
    <t>177,88</t>
  </si>
  <si>
    <t>2,14</t>
  </si>
  <si>
    <t>155,22</t>
  </si>
  <si>
    <t>150,07</t>
  </si>
  <si>
    <t>21,63</t>
  </si>
  <si>
    <t>273,96</t>
  </si>
  <si>
    <t>273,98</t>
  </si>
  <si>
    <t>174,46</t>
  </si>
  <si>
    <t>236,28</t>
  </si>
  <si>
    <t>224,12</t>
  </si>
  <si>
    <t>207,07</t>
  </si>
  <si>
    <t>193,84</t>
  </si>
  <si>
    <t>189,13</t>
  </si>
  <si>
    <t>188,9</t>
  </si>
  <si>
    <t>-14,05</t>
  </si>
  <si>
    <t>-13,86</t>
  </si>
  <si>
    <t>256,29</t>
  </si>
  <si>
    <t>256,65</t>
  </si>
  <si>
    <t>147,32</t>
  </si>
  <si>
    <t>141,53</t>
  </si>
  <si>
    <t>145,04</t>
  </si>
  <si>
    <t>187,1</t>
  </si>
  <si>
    <t>187,68</t>
  </si>
  <si>
    <t>176,65</t>
  </si>
  <si>
    <t>177,13</t>
  </si>
  <si>
    <t>166,09</t>
  </si>
  <si>
    <t>166,74</t>
  </si>
  <si>
    <t>155,8</t>
  </si>
  <si>
    <t>150,42</t>
  </si>
  <si>
    <t>27,53</t>
  </si>
  <si>
    <t>27,31</t>
  </si>
  <si>
    <t>282,12</t>
  </si>
  <si>
    <t>282,8</t>
  </si>
  <si>
    <t>167,88</t>
  </si>
  <si>
    <t>187,87</t>
  </si>
  <si>
    <t>239,06</t>
  </si>
  <si>
    <t>238,18</t>
  </si>
  <si>
    <t>193,96</t>
  </si>
  <si>
    <t>187,11</t>
  </si>
  <si>
    <t>-13,71</t>
  </si>
  <si>
    <t>-13,62</t>
  </si>
  <si>
    <t>128,96</t>
  </si>
  <si>
    <t>117,67</t>
  </si>
  <si>
    <t>117,69</t>
  </si>
  <si>
    <t>126,92</t>
  </si>
  <si>
    <t>139,98</t>
  </si>
  <si>
    <t>139,54</t>
  </si>
  <si>
    <t>189,24</t>
  </si>
  <si>
    <t>189,34</t>
  </si>
  <si>
    <t>176,14</t>
  </si>
  <si>
    <t>176,28</t>
  </si>
  <si>
    <t>166,61</t>
  </si>
  <si>
    <t>155,49</t>
  </si>
  <si>
    <t>150,41</t>
  </si>
  <si>
    <t>150,21</t>
  </si>
  <si>
    <t>19,95</t>
  </si>
  <si>
    <t>20,06</t>
  </si>
  <si>
    <t>142,11</t>
  </si>
  <si>
    <t>170,52</t>
  </si>
  <si>
    <t>170,32</t>
  </si>
  <si>
    <t>179,88</t>
  </si>
  <si>
    <t>180,64</t>
  </si>
  <si>
    <t>236,43</t>
  </si>
  <si>
    <t>236,81</t>
  </si>
  <si>
    <t>220,22</t>
  </si>
  <si>
    <t>219,74</t>
  </si>
  <si>
    <t>204,71</t>
  </si>
  <si>
    <t>193,39</t>
  </si>
  <si>
    <t>187,06</t>
  </si>
  <si>
    <t>187,56</t>
  </si>
  <si>
    <t>-6,2</t>
  </si>
  <si>
    <t>-6,18</t>
  </si>
  <si>
    <t>118,01</t>
  </si>
  <si>
    <t>117,87</t>
  </si>
  <si>
    <t>86,4</t>
  </si>
  <si>
    <t>86,49</t>
  </si>
  <si>
    <t>98,93</t>
  </si>
  <si>
    <t>98,82</t>
  </si>
  <si>
    <t>118,64</t>
  </si>
  <si>
    <t>174,32</t>
  </si>
  <si>
    <t>165,23</t>
  </si>
  <si>
    <t>154,73</t>
  </si>
  <si>
    <t>154,76</t>
  </si>
  <si>
    <t>149,94</t>
  </si>
  <si>
    <t>23,32</t>
  </si>
  <si>
    <t>144,56</t>
  </si>
  <si>
    <t>143,81</t>
  </si>
  <si>
    <t>114,72</t>
  </si>
  <si>
    <t>113,85</t>
  </si>
  <si>
    <t>144,3</t>
  </si>
  <si>
    <t>143,66</t>
  </si>
  <si>
    <t>223,43</t>
  </si>
  <si>
    <t>224,08</t>
  </si>
  <si>
    <t>8,09</t>
  </si>
  <si>
    <t>216,17</t>
  </si>
  <si>
    <t>191,65</t>
  </si>
  <si>
    <t>186,45</t>
  </si>
  <si>
    <t>-5,17</t>
  </si>
  <si>
    <t>-5,16</t>
  </si>
  <si>
    <t>0,35</t>
  </si>
  <si>
    <t>117,77</t>
  </si>
  <si>
    <t>117,74</t>
  </si>
  <si>
    <t>81,03</t>
  </si>
  <si>
    <t>96,46</t>
  </si>
  <si>
    <t>113,38</t>
  </si>
  <si>
    <t>113,51</t>
  </si>
  <si>
    <t>175,98</t>
  </si>
  <si>
    <t>172,78</t>
  </si>
  <si>
    <t>172,93</t>
  </si>
  <si>
    <t>155,14</t>
  </si>
  <si>
    <t>149,14</t>
  </si>
  <si>
    <t>25,52</t>
  </si>
  <si>
    <t>24,94</t>
  </si>
  <si>
    <t>143,16</t>
  </si>
  <si>
    <t>143,05</t>
  </si>
  <si>
    <t>109,58</t>
  </si>
  <si>
    <t>108,33</t>
  </si>
  <si>
    <t>143,7</t>
  </si>
  <si>
    <t>143,44</t>
  </si>
  <si>
    <t>158,73</t>
  </si>
  <si>
    <t>224,74</t>
  </si>
  <si>
    <t>224,13</t>
  </si>
  <si>
    <t>216,2</t>
  </si>
  <si>
    <t>215,81</t>
  </si>
  <si>
    <t>202,42</t>
  </si>
  <si>
    <t>202,82</t>
  </si>
  <si>
    <t>191,54</t>
  </si>
  <si>
    <t>185,9</t>
  </si>
  <si>
    <t>-4,82</t>
  </si>
  <si>
    <t>-4,77</t>
  </si>
  <si>
    <t>117,49</t>
  </si>
  <si>
    <t>117,53</t>
  </si>
  <si>
    <t>0,46</t>
  </si>
  <si>
    <t>79,87</t>
  </si>
  <si>
    <t>79,84</t>
  </si>
  <si>
    <t>99,11</t>
  </si>
  <si>
    <t>98,83</t>
  </si>
  <si>
    <t>161,51</t>
  </si>
  <si>
    <t>153,9</t>
  </si>
  <si>
    <t>24,95</t>
  </si>
  <si>
    <t>24,68</t>
  </si>
  <si>
    <t>142,18</t>
  </si>
  <si>
    <t>92,85</t>
  </si>
  <si>
    <t>91,7</t>
  </si>
  <si>
    <t>126,59</t>
  </si>
  <si>
    <t>141,9</t>
  </si>
  <si>
    <t>141,71</t>
  </si>
  <si>
    <t>208,18</t>
  </si>
  <si>
    <t>215,24</t>
  </si>
  <si>
    <t>215,06</t>
  </si>
  <si>
    <t>201,56</t>
  </si>
  <si>
    <t>191,2</t>
  </si>
  <si>
    <t>191,28</t>
  </si>
  <si>
    <t>-2,5</t>
  </si>
  <si>
    <t>-0,58</t>
  </si>
  <si>
    <t>-0,61</t>
  </si>
  <si>
    <t>68,91</t>
  </si>
  <si>
    <t>95,7</t>
  </si>
  <si>
    <t>95,38</t>
  </si>
  <si>
    <t>117,46</t>
  </si>
  <si>
    <t>118,25</t>
  </si>
  <si>
    <t>130,39</t>
  </si>
  <si>
    <t>131,32</t>
  </si>
  <si>
    <t>169,92</t>
  </si>
  <si>
    <t>164,15</t>
  </si>
  <si>
    <t>154,02</t>
  </si>
  <si>
    <t>148,95</t>
  </si>
  <si>
    <t>148,62</t>
  </si>
  <si>
    <t>19,87</t>
  </si>
  <si>
    <t>19,33</t>
  </si>
  <si>
    <t>91,48</t>
  </si>
  <si>
    <t>129,83</t>
  </si>
  <si>
    <t>158,39</t>
  </si>
  <si>
    <t>172,79</t>
  </si>
  <si>
    <t>214,1</t>
  </si>
  <si>
    <t>214,04</t>
  </si>
  <si>
    <t>214,65</t>
  </si>
  <si>
    <t>201,07</t>
  </si>
  <si>
    <t>190,35</t>
  </si>
  <si>
    <t>185,02</t>
  </si>
  <si>
    <t>0,1</t>
  </si>
  <si>
    <t>0,79</t>
  </si>
  <si>
    <t>70,22</t>
  </si>
  <si>
    <t>70,32</t>
  </si>
  <si>
    <t>104,17</t>
  </si>
  <si>
    <t>104,61</t>
  </si>
  <si>
    <t>128,59</t>
  </si>
  <si>
    <t>145,84</t>
  </si>
  <si>
    <t>146,04</t>
  </si>
  <si>
    <t>179,5</t>
  </si>
  <si>
    <t>148,94</t>
  </si>
  <si>
    <t>24,1</t>
  </si>
  <si>
    <t>23,66</t>
  </si>
  <si>
    <t>95,32</t>
  </si>
  <si>
    <t>95,12</t>
  </si>
  <si>
    <t>141,94</t>
  </si>
  <si>
    <t>141,96</t>
  </si>
  <si>
    <t>164,33</t>
  </si>
  <si>
    <t>165,84</t>
  </si>
  <si>
    <t>181,69</t>
  </si>
  <si>
    <t>183,12</t>
  </si>
  <si>
    <t>219,87</t>
  </si>
  <si>
    <t>222,15</t>
  </si>
  <si>
    <t>12,83</t>
  </si>
  <si>
    <t>214,73</t>
  </si>
  <si>
    <t>214,94</t>
  </si>
  <si>
    <t>201,25</t>
  </si>
  <si>
    <t>190,19</t>
  </si>
  <si>
    <t>184,76</t>
  </si>
  <si>
    <t>0,24</t>
  </si>
  <si>
    <t>0,2</t>
  </si>
  <si>
    <t>0,45</t>
  </si>
  <si>
    <t>70,79</t>
  </si>
  <si>
    <t>70,81</t>
  </si>
  <si>
    <t>103,85</t>
  </si>
  <si>
    <t>103,8</t>
  </si>
  <si>
    <t>134,7</t>
  </si>
  <si>
    <t>153,64</t>
  </si>
  <si>
    <t>190,14</t>
  </si>
  <si>
    <t>172,45</t>
  </si>
  <si>
    <t>171,87</t>
  </si>
  <si>
    <t>163,63</t>
  </si>
  <si>
    <t>163,36</t>
  </si>
  <si>
    <t>155,1</t>
  </si>
  <si>
    <t>154,41</t>
  </si>
  <si>
    <t>149,37</t>
  </si>
  <si>
    <t>27,18</t>
  </si>
  <si>
    <t>26,74</t>
  </si>
  <si>
    <t>99,39</t>
  </si>
  <si>
    <t>144,69</t>
  </si>
  <si>
    <t>174,14</t>
  </si>
  <si>
    <t>173,08</t>
  </si>
  <si>
    <t>192,35</t>
  </si>
  <si>
    <t>9,43</t>
  </si>
  <si>
    <t>231,33</t>
  </si>
  <si>
    <t>231,16</t>
  </si>
  <si>
    <t>12,16</t>
  </si>
  <si>
    <t>217,04</t>
  </si>
  <si>
    <t>216,32</t>
  </si>
  <si>
    <t>201,58</t>
  </si>
  <si>
    <t>191,62</t>
  </si>
  <si>
    <t>184,79</t>
  </si>
  <si>
    <t>184,54</t>
  </si>
  <si>
    <t>-2,01</t>
  </si>
  <si>
    <t>0,49</t>
  </si>
  <si>
    <t>74,21</t>
  </si>
  <si>
    <t>74,31</t>
  </si>
  <si>
    <t>152,35</t>
  </si>
  <si>
    <t>189,53</t>
  </si>
  <si>
    <t>201,05</t>
  </si>
  <si>
    <t>10,25</t>
  </si>
  <si>
    <t>174,08</t>
  </si>
  <si>
    <t>164,48</t>
  </si>
  <si>
    <t>155,46</t>
  </si>
  <si>
    <t>24,74</t>
  </si>
  <si>
    <t>100,51</t>
  </si>
  <si>
    <t>100,73</t>
  </si>
  <si>
    <t>180,06</t>
  </si>
  <si>
    <t>14,14</t>
  </si>
  <si>
    <t>196,24</t>
  </si>
  <si>
    <t>198,55</t>
  </si>
  <si>
    <t>14,51</t>
  </si>
  <si>
    <t>214,5</t>
  </si>
  <si>
    <t>217,27</t>
  </si>
  <si>
    <t>16,68</t>
  </si>
  <si>
    <t>239,67</t>
  </si>
  <si>
    <t>238,22</t>
  </si>
  <si>
    <t>218,56</t>
  </si>
  <si>
    <t>217,05</t>
  </si>
  <si>
    <t>200,67</t>
  </si>
  <si>
    <t>191,21</t>
  </si>
  <si>
    <t>184,33</t>
  </si>
  <si>
    <t>-1,97</t>
  </si>
  <si>
    <t>-1,98</t>
  </si>
  <si>
    <t>76,5</t>
  </si>
  <si>
    <t>76,46</t>
  </si>
  <si>
    <t>1,42</t>
  </si>
  <si>
    <t>155,95</t>
  </si>
  <si>
    <t>156,59</t>
  </si>
  <si>
    <t>192,66</t>
  </si>
  <si>
    <t>12,44</t>
  </si>
  <si>
    <t>200,18</t>
  </si>
  <si>
    <t>201,15</t>
  </si>
  <si>
    <t>211,16</t>
  </si>
  <si>
    <t>213,09</t>
  </si>
  <si>
    <t>17,11</t>
  </si>
  <si>
    <t>164,36</t>
  </si>
  <si>
    <t>154,87</t>
  </si>
  <si>
    <t>148,6</t>
  </si>
  <si>
    <t>23,06</t>
  </si>
  <si>
    <t>22,85</t>
  </si>
  <si>
    <t>99,31</t>
  </si>
  <si>
    <t>225,21</t>
  </si>
  <si>
    <t>227,79</t>
  </si>
  <si>
    <t>17,05</t>
  </si>
  <si>
    <t>232,5</t>
  </si>
  <si>
    <t>235,57</t>
  </si>
  <si>
    <t>20,85</t>
  </si>
  <si>
    <t>216,64</t>
  </si>
  <si>
    <t>216,84</t>
  </si>
  <si>
    <t>202,74</t>
  </si>
  <si>
    <t>191,18</t>
  </si>
  <si>
    <t>190,76</t>
  </si>
  <si>
    <t>-2,11</t>
  </si>
  <si>
    <t>170,91</t>
  </si>
  <si>
    <t>261,45</t>
  </si>
  <si>
    <t>270,57</t>
  </si>
  <si>
    <t>276,15</t>
  </si>
  <si>
    <t>276,51</t>
  </si>
  <si>
    <t>177,51</t>
  </si>
  <si>
    <t>164,85</t>
  </si>
  <si>
    <t>149,28</t>
  </si>
  <si>
    <t>148,79</t>
  </si>
  <si>
    <t>23,65</t>
  </si>
  <si>
    <t>198,36</t>
  </si>
  <si>
    <t>294,32</t>
  </si>
  <si>
    <t>292,91</t>
  </si>
  <si>
    <t>307,33</t>
  </si>
  <si>
    <t>306,18</t>
  </si>
  <si>
    <t>307,61</t>
  </si>
  <si>
    <t>307,1</t>
  </si>
  <si>
    <t>306,9</t>
  </si>
  <si>
    <t>307,32</t>
  </si>
  <si>
    <t>13,54</t>
  </si>
  <si>
    <t>221,64</t>
  </si>
  <si>
    <t>200,09</t>
  </si>
  <si>
    <t>200,2</t>
  </si>
  <si>
    <t>183,66</t>
  </si>
  <si>
    <t>-1,96</t>
  </si>
  <si>
    <t>-1,95</t>
  </si>
  <si>
    <t>0,25</t>
  </si>
  <si>
    <t>170,76</t>
  </si>
  <si>
    <t>170,79</t>
  </si>
  <si>
    <t>231,05</t>
  </si>
  <si>
    <t>230,64</t>
  </si>
  <si>
    <t>233,98</t>
  </si>
  <si>
    <t>233,88</t>
  </si>
  <si>
    <t>232,74</t>
  </si>
  <si>
    <t>232,12</t>
  </si>
  <si>
    <t>238,73</t>
  </si>
  <si>
    <t>167,83</t>
  </si>
  <si>
    <t>167,27</t>
  </si>
  <si>
    <t>149,96</t>
  </si>
  <si>
    <t>27,73</t>
  </si>
  <si>
    <t>265,55</t>
  </si>
  <si>
    <t>269,7</t>
  </si>
  <si>
    <t>270,39</t>
  </si>
  <si>
    <t>274,84</t>
  </si>
  <si>
    <t>226,32</t>
  </si>
  <si>
    <t>205,23</t>
  </si>
  <si>
    <t>204,85</t>
  </si>
  <si>
    <t>193,22</t>
  </si>
  <si>
    <t>-0,57</t>
  </si>
  <si>
    <t>-0,59</t>
  </si>
  <si>
    <t>184,36</t>
  </si>
  <si>
    <t>316,55</t>
  </si>
  <si>
    <t>319,15</t>
  </si>
  <si>
    <t>320,02</t>
  </si>
  <si>
    <t>302,59</t>
  </si>
  <si>
    <t>302,67</t>
  </si>
  <si>
    <t>296,64</t>
  </si>
  <si>
    <t>297,25</t>
  </si>
  <si>
    <t>189,67</t>
  </si>
  <si>
    <t>172,8</t>
  </si>
  <si>
    <t>172,28</t>
  </si>
  <si>
    <t>151,74</t>
  </si>
  <si>
    <t>30,22</t>
  </si>
  <si>
    <t>30,08</t>
  </si>
  <si>
    <t>215,4</t>
  </si>
  <si>
    <t>215,21</t>
  </si>
  <si>
    <t>349,57</t>
  </si>
  <si>
    <t>349,64</t>
  </si>
  <si>
    <t>350,61</t>
  </si>
  <si>
    <t>351,02</t>
  </si>
  <si>
    <t>333,45</t>
  </si>
  <si>
    <t>333,52</t>
  </si>
  <si>
    <t>8,43</t>
  </si>
  <si>
    <t>328,68</t>
  </si>
  <si>
    <t>329,12</t>
  </si>
  <si>
    <t>231,01</t>
  </si>
  <si>
    <t>231,62</t>
  </si>
  <si>
    <t>75,44</t>
  </si>
  <si>
    <t>208,05</t>
  </si>
  <si>
    <t>19,64</t>
  </si>
  <si>
    <t>58,93</t>
  </si>
  <si>
    <t>194,32</t>
  </si>
  <si>
    <t>49,09</t>
  </si>
  <si>
    <t>186,8</t>
  </si>
  <si>
    <t>192,91</t>
  </si>
  <si>
    <t>403,14</t>
  </si>
  <si>
    <t>402,73</t>
  </si>
  <si>
    <t>380,69</t>
  </si>
  <si>
    <t>341,32</t>
  </si>
  <si>
    <t>340,16</t>
  </si>
  <si>
    <t>313,16</t>
  </si>
  <si>
    <t>313,23</t>
  </si>
  <si>
    <t>199,32</t>
  </si>
  <si>
    <t>198,51</t>
  </si>
  <si>
    <t>179,26</t>
  </si>
  <si>
    <t>178,78</t>
  </si>
  <si>
    <t>78,13</t>
  </si>
  <si>
    <t>163,11</t>
  </si>
  <si>
    <t>161,84</t>
  </si>
  <si>
    <t>31,99</t>
  </si>
  <si>
    <t>224,1</t>
  </si>
  <si>
    <t>224,24</t>
  </si>
  <si>
    <t>438,88</t>
  </si>
  <si>
    <t>438,09</t>
  </si>
  <si>
    <t>6,81</t>
  </si>
  <si>
    <t>410,21</t>
  </si>
  <si>
    <t>411,32</t>
  </si>
  <si>
    <t>369,57</t>
  </si>
  <si>
    <t>369,98</t>
  </si>
  <si>
    <t>342,48</t>
  </si>
  <si>
    <t>343,19</t>
  </si>
  <si>
    <t>10,23</t>
  </si>
  <si>
    <t>240,83</t>
  </si>
  <si>
    <t>240,19</t>
  </si>
  <si>
    <t>213,04</t>
  </si>
  <si>
    <t>199,41</t>
  </si>
  <si>
    <t>197,74</t>
  </si>
  <si>
    <t>188,29</t>
  </si>
  <si>
    <t>-0,5</t>
  </si>
  <si>
    <t>-0,39</t>
  </si>
  <si>
    <t>-0,49</t>
  </si>
  <si>
    <t>434,05</t>
  </si>
  <si>
    <t>433,87</t>
  </si>
  <si>
    <t>364,76</t>
  </si>
  <si>
    <t>365,09</t>
  </si>
  <si>
    <t>320,59</t>
  </si>
  <si>
    <t>320,04</t>
  </si>
  <si>
    <t>320,5</t>
  </si>
  <si>
    <t>319,23</t>
  </si>
  <si>
    <t>308,05</t>
  </si>
  <si>
    <t>307,43</t>
  </si>
  <si>
    <t>205,16</t>
  </si>
  <si>
    <t>181,96</t>
  </si>
  <si>
    <t>165,61</t>
  </si>
  <si>
    <t>164,53</t>
  </si>
  <si>
    <t>155,07</t>
  </si>
  <si>
    <t>35,92</t>
  </si>
  <si>
    <t>36,14</t>
  </si>
  <si>
    <t>466,36</t>
  </si>
  <si>
    <t>466,6</t>
  </si>
  <si>
    <t>396,49</t>
  </si>
  <si>
    <t>356,1</t>
  </si>
  <si>
    <t>356,67</t>
  </si>
  <si>
    <t>351,07</t>
  </si>
  <si>
    <t>350,32</t>
  </si>
  <si>
    <t>343,21</t>
  </si>
  <si>
    <t>342,61</t>
  </si>
  <si>
    <t>247,65</t>
  </si>
  <si>
    <t>246,81</t>
  </si>
  <si>
    <t>9,67</t>
  </si>
  <si>
    <t>216,43</t>
  </si>
  <si>
    <t>199,07</t>
  </si>
  <si>
    <t>198,5</t>
  </si>
  <si>
    <t>189,16</t>
  </si>
  <si>
    <t>-5,68</t>
  </si>
  <si>
    <t>-5,85</t>
  </si>
  <si>
    <t>417,92</t>
  </si>
  <si>
    <t>418,05</t>
  </si>
  <si>
    <t>309,21</t>
  </si>
  <si>
    <t>287,05</t>
  </si>
  <si>
    <t>285,41</t>
  </si>
  <si>
    <t>285,95</t>
  </si>
  <si>
    <t>284,12</t>
  </si>
  <si>
    <t>296,87</t>
  </si>
  <si>
    <t>296,47</t>
  </si>
  <si>
    <t>206,09</t>
  </si>
  <si>
    <t>205,24</t>
  </si>
  <si>
    <t>182,18</t>
  </si>
  <si>
    <t>182,41</t>
  </si>
  <si>
    <t>166,07</t>
  </si>
  <si>
    <t>163,68</t>
  </si>
  <si>
    <t>155,48</t>
  </si>
  <si>
    <t>34,93</t>
  </si>
  <si>
    <t>454,41</t>
  </si>
  <si>
    <t>453,95</t>
  </si>
  <si>
    <t>348,46</t>
  </si>
  <si>
    <t>347,26</t>
  </si>
  <si>
    <t>323,78</t>
  </si>
  <si>
    <t>322,47</t>
  </si>
  <si>
    <t>12,47</t>
  </si>
  <si>
    <t>327,13</t>
  </si>
  <si>
    <t>333,67</t>
  </si>
  <si>
    <t>333,47</t>
  </si>
  <si>
    <t>247,44</t>
  </si>
  <si>
    <t>248,04</t>
  </si>
  <si>
    <t>218,52</t>
  </si>
  <si>
    <t>199,89</t>
  </si>
  <si>
    <t>190,13</t>
  </si>
  <si>
    <t>-17,32</t>
  </si>
  <si>
    <t>-17,1</t>
  </si>
  <si>
    <t>438,38</t>
  </si>
  <si>
    <t>438,48</t>
  </si>
  <si>
    <t>363,12</t>
  </si>
  <si>
    <t>306,05</t>
  </si>
  <si>
    <t>305,74</t>
  </si>
  <si>
    <t>307,39</t>
  </si>
  <si>
    <t>306,82</t>
  </si>
  <si>
    <t>303,59</t>
  </si>
  <si>
    <t>303,98</t>
  </si>
  <si>
    <t>208,22</t>
  </si>
  <si>
    <t>207,09</t>
  </si>
  <si>
    <t>7,26</t>
  </si>
  <si>
    <t>185,34</t>
  </si>
  <si>
    <t>166,44</t>
  </si>
  <si>
    <t>165,22</t>
  </si>
  <si>
    <t>157,17</t>
  </si>
  <si>
    <t>35,65</t>
  </si>
  <si>
    <t>35,24</t>
  </si>
  <si>
    <t>475,7</t>
  </si>
  <si>
    <t>474,95</t>
  </si>
  <si>
    <t>399,58</t>
  </si>
  <si>
    <t>399,6</t>
  </si>
  <si>
    <t>340,12</t>
  </si>
  <si>
    <t>340,28</t>
  </si>
  <si>
    <t>342,98</t>
  </si>
  <si>
    <t>342,46</t>
  </si>
  <si>
    <t>338,07</t>
  </si>
  <si>
    <t>247,11</t>
  </si>
  <si>
    <t>246,71</t>
  </si>
  <si>
    <t>221,65</t>
  </si>
  <si>
    <t>201,75</t>
  </si>
  <si>
    <t>200,86</t>
  </si>
  <si>
    <t>192,19</t>
  </si>
  <si>
    <t>-16,46</t>
  </si>
  <si>
    <t>-16,44</t>
  </si>
  <si>
    <t>428,02</t>
  </si>
  <si>
    <t>427,47</t>
  </si>
  <si>
    <t>277,89</t>
  </si>
  <si>
    <t>277,87</t>
  </si>
  <si>
    <t>257,63</t>
  </si>
  <si>
    <t>266,98</t>
  </si>
  <si>
    <t>266,52</t>
  </si>
  <si>
    <t>298,17</t>
  </si>
  <si>
    <t>298,35</t>
  </si>
  <si>
    <t>208,86</t>
  </si>
  <si>
    <t>207,95</t>
  </si>
  <si>
    <t>164,56</t>
  </si>
  <si>
    <t>36,1</t>
  </si>
  <si>
    <t>35,6</t>
  </si>
  <si>
    <t>467,01</t>
  </si>
  <si>
    <t>466,33</t>
  </si>
  <si>
    <t>312,52</t>
  </si>
  <si>
    <t>293,17</t>
  </si>
  <si>
    <t>293,1</t>
  </si>
  <si>
    <t>302,08</t>
  </si>
  <si>
    <t>301,79</t>
  </si>
  <si>
    <t>334,48</t>
  </si>
  <si>
    <t>246,01</t>
  </si>
  <si>
    <t>245,68</t>
  </si>
  <si>
    <t>6,82</t>
  </si>
  <si>
    <t>221,89</t>
  </si>
  <si>
    <t>221,55</t>
  </si>
  <si>
    <t>201,59</t>
  </si>
  <si>
    <t>189,62</t>
  </si>
  <si>
    <t>189,42</t>
  </si>
  <si>
    <t>-15,33</t>
  </si>
  <si>
    <t>249,2</t>
  </si>
  <si>
    <t>215,39</t>
  </si>
  <si>
    <t>213,64</t>
  </si>
  <si>
    <t>247,9</t>
  </si>
  <si>
    <t>246,5</t>
  </si>
  <si>
    <t>266,67</t>
  </si>
  <si>
    <t>265,86</t>
  </si>
  <si>
    <t>299,51</t>
  </si>
  <si>
    <t>299,32</t>
  </si>
  <si>
    <t>209,29</t>
  </si>
  <si>
    <t>165,82</t>
  </si>
  <si>
    <t>155,35</t>
  </si>
  <si>
    <t>35,88</t>
  </si>
  <si>
    <t>291,25</t>
  </si>
  <si>
    <t>290,81</t>
  </si>
  <si>
    <t>254,38</t>
  </si>
  <si>
    <t>252,97</t>
  </si>
  <si>
    <t>10,24</t>
  </si>
  <si>
    <t>287,47</t>
  </si>
  <si>
    <t>303,52</t>
  </si>
  <si>
    <t>303,02</t>
  </si>
  <si>
    <t>335,66</t>
  </si>
  <si>
    <t>335,78</t>
  </si>
  <si>
    <t>246,53</t>
  </si>
  <si>
    <t>246,61</t>
  </si>
  <si>
    <t>221,28</t>
  </si>
  <si>
    <t>220,79</t>
  </si>
  <si>
    <t>190,79</t>
  </si>
  <si>
    <t>190,34</t>
  </si>
  <si>
    <t>-15,42</t>
  </si>
  <si>
    <t>-15,78</t>
  </si>
  <si>
    <t>244,02</t>
  </si>
  <si>
    <t>243,68</t>
  </si>
  <si>
    <t>211,32</t>
  </si>
  <si>
    <t>210,75</t>
  </si>
  <si>
    <t>244,42</t>
  </si>
  <si>
    <t>244,25</t>
  </si>
  <si>
    <t>268,33</t>
  </si>
  <si>
    <t>268,32</t>
  </si>
  <si>
    <t>299,4</t>
  </si>
  <si>
    <t>299,67</t>
  </si>
  <si>
    <t>209,93</t>
  </si>
  <si>
    <t>209,57</t>
  </si>
  <si>
    <t>185,33</t>
  </si>
  <si>
    <t>164,88</t>
  </si>
  <si>
    <t>38,25</t>
  </si>
  <si>
    <t>287,24</t>
  </si>
  <si>
    <t>287,16</t>
  </si>
  <si>
    <t>250,55</t>
  </si>
  <si>
    <t>250,68</t>
  </si>
  <si>
    <t>285,33</t>
  </si>
  <si>
    <t>304,12</t>
  </si>
  <si>
    <t>304,33</t>
  </si>
  <si>
    <t>336,56</t>
  </si>
  <si>
    <t>336,31</t>
  </si>
  <si>
    <t>247,47</t>
  </si>
  <si>
    <t>247,29</t>
  </si>
  <si>
    <t>220,04</t>
  </si>
  <si>
    <t>219,99</t>
  </si>
  <si>
    <t>189,18</t>
  </si>
  <si>
    <t>-10,68</t>
  </si>
  <si>
    <t>222,43</t>
  </si>
  <si>
    <t>222,03</t>
  </si>
  <si>
    <t>178,71</t>
  </si>
  <si>
    <t>178,1</t>
  </si>
  <si>
    <t>220,19</t>
  </si>
  <si>
    <t>219,91</t>
  </si>
  <si>
    <t>254,22</t>
  </si>
  <si>
    <t>254,16</t>
  </si>
  <si>
    <t>294,94</t>
  </si>
  <si>
    <t>295,14</t>
  </si>
  <si>
    <t>212,75</t>
  </si>
  <si>
    <t>211,88</t>
  </si>
  <si>
    <t>185,67</t>
  </si>
  <si>
    <t>166,02</t>
  </si>
  <si>
    <t>165,72</t>
  </si>
  <si>
    <t>38,53</t>
  </si>
  <si>
    <t>265,74</t>
  </si>
  <si>
    <t>216,53</t>
  </si>
  <si>
    <t>9,9</t>
  </si>
  <si>
    <t>259,28</t>
  </si>
  <si>
    <t>258,07</t>
  </si>
  <si>
    <t>290,54</t>
  </si>
  <si>
    <t>331,8</t>
  </si>
  <si>
    <t>331,85</t>
  </si>
  <si>
    <t>249,95</t>
  </si>
  <si>
    <t>221,7</t>
  </si>
  <si>
    <t>221,2</t>
  </si>
  <si>
    <t>200,31</t>
  </si>
  <si>
    <t>190,46</t>
  </si>
  <si>
    <t>189,73</t>
  </si>
  <si>
    <t>-9,62</t>
  </si>
  <si>
    <t>-9,6</t>
  </si>
  <si>
    <t>226,49</t>
  </si>
  <si>
    <t>226,38</t>
  </si>
  <si>
    <t>214,34</t>
  </si>
  <si>
    <t>214,42</t>
  </si>
  <si>
    <t>283,08</t>
  </si>
  <si>
    <t>282,99</t>
  </si>
  <si>
    <t>306,84</t>
  </si>
  <si>
    <t>310,43</t>
  </si>
  <si>
    <t>311,21</t>
  </si>
  <si>
    <t>217,72</t>
  </si>
  <si>
    <t>186,07</t>
  </si>
  <si>
    <t>166,79</t>
  </si>
  <si>
    <t>44,59</t>
  </si>
  <si>
    <t>43,99</t>
  </si>
  <si>
    <t>7,37</t>
  </si>
  <si>
    <t>271,11</t>
  </si>
  <si>
    <t>271,21</t>
  </si>
  <si>
    <t>253,34</t>
  </si>
  <si>
    <t>253,64</t>
  </si>
  <si>
    <t>320,52</t>
  </si>
  <si>
    <t>319,63</t>
  </si>
  <si>
    <t>344,92</t>
  </si>
  <si>
    <t>344,26</t>
  </si>
  <si>
    <t>348,94</t>
  </si>
  <si>
    <t>349,02</t>
  </si>
  <si>
    <t>255,38</t>
  </si>
  <si>
    <t>224,47</t>
  </si>
  <si>
    <t>223,76</t>
  </si>
  <si>
    <t>189,4</t>
  </si>
  <si>
    <t>-8,35</t>
  </si>
  <si>
    <t>-8,5</t>
  </si>
  <si>
    <t>224,88</t>
  </si>
  <si>
    <t>96,97</t>
  </si>
  <si>
    <t>303,87</t>
  </si>
  <si>
    <t>303,77</t>
  </si>
  <si>
    <t>353,34</t>
  </si>
  <si>
    <t>353,86</t>
  </si>
  <si>
    <t>312,99</t>
  </si>
  <si>
    <t>314,21</t>
  </si>
  <si>
    <t>217,62</t>
  </si>
  <si>
    <t>217,47</t>
  </si>
  <si>
    <t>62,86</t>
  </si>
  <si>
    <t>167,11</t>
  </si>
  <si>
    <t>45,06</t>
  </si>
  <si>
    <t>45,07</t>
  </si>
  <si>
    <t>267,17</t>
  </si>
  <si>
    <t>267,12</t>
  </si>
  <si>
    <t>320,75</t>
  </si>
  <si>
    <t>321,27</t>
  </si>
  <si>
    <t>342,88</t>
  </si>
  <si>
    <t>343,36</t>
  </si>
  <si>
    <t>390,34</t>
  </si>
  <si>
    <t>390,51</t>
  </si>
  <si>
    <t>350,12</t>
  </si>
  <si>
    <t>351,59</t>
  </si>
  <si>
    <t>257,61</t>
  </si>
  <si>
    <t>224,92</t>
  </si>
  <si>
    <t>203,72</t>
  </si>
  <si>
    <t>202,77</t>
  </si>
  <si>
    <t>190,99</t>
  </si>
  <si>
    <t>190,82</t>
  </si>
  <si>
    <t>-5,4</t>
  </si>
  <si>
    <t>-5,27</t>
  </si>
  <si>
    <t>245,31</t>
  </si>
  <si>
    <t>245,32</t>
  </si>
  <si>
    <t>96,55</t>
  </si>
  <si>
    <t>279,5</t>
  </si>
  <si>
    <t>333,1</t>
  </si>
  <si>
    <t>331,71</t>
  </si>
  <si>
    <t>303,85</t>
  </si>
  <si>
    <t>218,89</t>
  </si>
  <si>
    <t>188,56</t>
  </si>
  <si>
    <t>188,36</t>
  </si>
  <si>
    <t>156,57</t>
  </si>
  <si>
    <t>41,68</t>
  </si>
  <si>
    <t>237,93</t>
  </si>
  <si>
    <t>238,35</t>
  </si>
  <si>
    <t>283,98</t>
  </si>
  <si>
    <t>284,55</t>
  </si>
  <si>
    <t>317,29</t>
  </si>
  <si>
    <t>373,39</t>
  </si>
  <si>
    <t>372,4</t>
  </si>
  <si>
    <t>342,16</t>
  </si>
  <si>
    <t>342,93</t>
  </si>
  <si>
    <t>257,97</t>
  </si>
  <si>
    <t>257,93</t>
  </si>
  <si>
    <t>225,52</t>
  </si>
  <si>
    <t>225,11</t>
  </si>
  <si>
    <t>202,69</t>
  </si>
  <si>
    <t>202,28</t>
  </si>
  <si>
    <t>216,44</t>
  </si>
  <si>
    <t>215,95</t>
  </si>
  <si>
    <t>278,16</t>
  </si>
  <si>
    <t>278,31</t>
  </si>
  <si>
    <t>282,48</t>
  </si>
  <si>
    <t>282,19</t>
  </si>
  <si>
    <t>8,22</t>
  </si>
  <si>
    <t>218,04</t>
  </si>
  <si>
    <t>188,33</t>
  </si>
  <si>
    <t>188,07</t>
  </si>
  <si>
    <t>167,16</t>
  </si>
  <si>
    <t>166,59</t>
  </si>
  <si>
    <t>155,18</t>
  </si>
  <si>
    <t>36,37</t>
  </si>
  <si>
    <t>36,52</t>
  </si>
  <si>
    <t>219,88</t>
  </si>
  <si>
    <t>219,32</t>
  </si>
  <si>
    <t>195,38</t>
  </si>
  <si>
    <t>253,53</t>
  </si>
  <si>
    <t>316,47</t>
  </si>
  <si>
    <t>316,29</t>
  </si>
  <si>
    <t>318,28</t>
  </si>
  <si>
    <t>317,98</t>
  </si>
  <si>
    <t>259,16</t>
  </si>
  <si>
    <t>258,13</t>
  </si>
  <si>
    <t>224,81</t>
  </si>
  <si>
    <t>189,66</t>
  </si>
  <si>
    <t>-2,3</t>
  </si>
  <si>
    <t>-2,31</t>
  </si>
  <si>
    <t>178,14</t>
  </si>
  <si>
    <t>164,39</t>
  </si>
  <si>
    <t>164,44</t>
  </si>
  <si>
    <t>224,79</t>
  </si>
  <si>
    <t>224,75</t>
  </si>
  <si>
    <t>272,6</t>
  </si>
  <si>
    <t>271,94</t>
  </si>
  <si>
    <t>283,73</t>
  </si>
  <si>
    <t>282,96</t>
  </si>
  <si>
    <t>217,35</t>
  </si>
  <si>
    <t>189,04</t>
  </si>
  <si>
    <t>168,29</t>
  </si>
  <si>
    <t>167,52</t>
  </si>
  <si>
    <t>155,73</t>
  </si>
  <si>
    <t>36,56</t>
  </si>
  <si>
    <t>215,69</t>
  </si>
  <si>
    <t>215,73</t>
  </si>
  <si>
    <t>260,19</t>
  </si>
  <si>
    <t>260,47</t>
  </si>
  <si>
    <t>309,18</t>
  </si>
  <si>
    <t>308,38</t>
  </si>
  <si>
    <t>322,05</t>
  </si>
  <si>
    <t>322,24</t>
  </si>
  <si>
    <t>258,41</t>
  </si>
  <si>
    <t>225,88</t>
  </si>
  <si>
    <t>225,29</t>
  </si>
  <si>
    <t>-2,19</t>
  </si>
  <si>
    <t>-2,22</t>
  </si>
  <si>
    <t>0,52</t>
  </si>
  <si>
    <t>178,26</t>
  </si>
  <si>
    <t>163,2</t>
  </si>
  <si>
    <t>163,1</t>
  </si>
  <si>
    <t>209,06</t>
  </si>
  <si>
    <t>280,68</t>
  </si>
  <si>
    <t>280,86</t>
  </si>
  <si>
    <t>217,84</t>
  </si>
  <si>
    <t>217,65</t>
  </si>
  <si>
    <t>168,03</t>
  </si>
  <si>
    <t>63,89</t>
  </si>
  <si>
    <t>156,46</t>
  </si>
  <si>
    <t>155,84</t>
  </si>
  <si>
    <t>74,29</t>
  </si>
  <si>
    <t>34,59</t>
  </si>
  <si>
    <t>214,72</t>
  </si>
  <si>
    <t>199,98</t>
  </si>
  <si>
    <t>247,7</t>
  </si>
  <si>
    <t>247,67</t>
  </si>
  <si>
    <t>300,72</t>
  </si>
  <si>
    <t>319,6</t>
  </si>
  <si>
    <t>319,58</t>
  </si>
  <si>
    <t>258,7</t>
  </si>
  <si>
    <t>258,77</t>
  </si>
  <si>
    <t>226,04</t>
  </si>
  <si>
    <t>204,62</t>
  </si>
  <si>
    <t>203,81</t>
  </si>
  <si>
    <t>191,91</t>
  </si>
  <si>
    <t>-2,73</t>
  </si>
  <si>
    <t>144,75</t>
  </si>
  <si>
    <t>144,85</t>
  </si>
  <si>
    <t>233,16</t>
  </si>
  <si>
    <t>267,82</t>
  </si>
  <si>
    <t>267,85</t>
  </si>
  <si>
    <t>253,05</t>
  </si>
  <si>
    <t>253,09</t>
  </si>
  <si>
    <t>215,71</t>
  </si>
  <si>
    <t>168,12</t>
  </si>
  <si>
    <t>167,57</t>
  </si>
  <si>
    <t>33,47</t>
  </si>
  <si>
    <t>181,51</t>
  </si>
  <si>
    <t>217,07</t>
  </si>
  <si>
    <t>269,02</t>
  </si>
  <si>
    <t>304,56</t>
  </si>
  <si>
    <t>304,45</t>
  </si>
  <si>
    <t>290,07</t>
  </si>
  <si>
    <t>290,31</t>
  </si>
  <si>
    <t>256,06</t>
  </si>
  <si>
    <t>255,8</t>
  </si>
  <si>
    <t>224,71</t>
  </si>
  <si>
    <t>204,01</t>
  </si>
  <si>
    <t>193,32</t>
  </si>
  <si>
    <t>-2,8</t>
  </si>
  <si>
    <t>0,51</t>
  </si>
  <si>
    <t>131,63</t>
  </si>
  <si>
    <t>147,79</t>
  </si>
  <si>
    <t>147,71</t>
  </si>
  <si>
    <t>96,67</t>
  </si>
  <si>
    <t>255,15</t>
  </si>
  <si>
    <t>255,34</t>
  </si>
  <si>
    <t>240,31</t>
  </si>
  <si>
    <t>239,78</t>
  </si>
  <si>
    <t>213,2</t>
  </si>
  <si>
    <t>213,46</t>
  </si>
  <si>
    <t>167,55</t>
  </si>
  <si>
    <t>33,05</t>
  </si>
  <si>
    <t>166,81</t>
  </si>
  <si>
    <t>182,6</t>
  </si>
  <si>
    <t>243,27</t>
  </si>
  <si>
    <t>243,77</t>
  </si>
  <si>
    <t>290,86</t>
  </si>
  <si>
    <t>291,03</t>
  </si>
  <si>
    <t>277,03</t>
  </si>
  <si>
    <t>256,63</t>
  </si>
  <si>
    <t>255,74</t>
  </si>
  <si>
    <t>225,62</t>
  </si>
  <si>
    <t>225,2</t>
  </si>
  <si>
    <t>204,47</t>
  </si>
  <si>
    <t>193,04</t>
  </si>
  <si>
    <t>192,75</t>
  </si>
  <si>
    <t>-2,89</t>
  </si>
  <si>
    <t>0,26</t>
  </si>
  <si>
    <t>32,16</t>
  </si>
  <si>
    <t>20,47</t>
  </si>
  <si>
    <t>132,6</t>
  </si>
  <si>
    <t>125,63</t>
  </si>
  <si>
    <t>125,35</t>
  </si>
  <si>
    <t>180,41</t>
  </si>
  <si>
    <t>229,91</t>
  </si>
  <si>
    <t>229,77</t>
  </si>
  <si>
    <t>224,7</t>
  </si>
  <si>
    <t>91,18</t>
  </si>
  <si>
    <t>210,74</t>
  </si>
  <si>
    <t>210,86</t>
  </si>
  <si>
    <t>189,32</t>
  </si>
  <si>
    <t>23,88</t>
  </si>
  <si>
    <t>70,15</t>
  </si>
  <si>
    <t>167,91</t>
  </si>
  <si>
    <t>156,85</t>
  </si>
  <si>
    <t>156,43</t>
  </si>
  <si>
    <t>32,7</t>
  </si>
  <si>
    <t>32,95</t>
  </si>
  <si>
    <t>214,64</t>
  </si>
  <si>
    <t>214,86</t>
  </si>
  <si>
    <t>265,93</t>
  </si>
  <si>
    <t>259,55</t>
  </si>
  <si>
    <t>259,19</t>
  </si>
  <si>
    <t>252,07</t>
  </si>
  <si>
    <t>252,13</t>
  </si>
  <si>
    <t>204,38</t>
  </si>
  <si>
    <t>204,16</t>
  </si>
  <si>
    <t>193,38</t>
  </si>
  <si>
    <t>-2,84</t>
  </si>
  <si>
    <t>132,38</t>
  </si>
  <si>
    <t>132,17</t>
  </si>
  <si>
    <t>87,89</t>
  </si>
  <si>
    <t>87,82</t>
  </si>
  <si>
    <t>199,31</t>
  </si>
  <si>
    <t>203,31</t>
  </si>
  <si>
    <t>203,5</t>
  </si>
  <si>
    <t>205,04</t>
  </si>
  <si>
    <t>189,02</t>
  </si>
  <si>
    <t>168,32</t>
  </si>
  <si>
    <t>47,22</t>
  </si>
  <si>
    <t>30,84</t>
  </si>
  <si>
    <t>31,27</t>
  </si>
  <si>
    <t>164,03</t>
  </si>
  <si>
    <t>122,74</t>
  </si>
  <si>
    <t>187,03</t>
  </si>
  <si>
    <t>187,22</t>
  </si>
  <si>
    <t>233,97</t>
  </si>
  <si>
    <t>234,06</t>
  </si>
  <si>
    <t>238,24</t>
  </si>
  <si>
    <t>238,32</t>
  </si>
  <si>
    <t>246,66</t>
  </si>
  <si>
    <t>224,16</t>
  </si>
  <si>
    <t>223,91</t>
  </si>
  <si>
    <t>204,61</t>
  </si>
  <si>
    <t>204,12</t>
  </si>
  <si>
    <t>193,18</t>
  </si>
  <si>
    <t>-2,12</t>
  </si>
  <si>
    <t>80,71</t>
  </si>
  <si>
    <t>80,55</t>
  </si>
  <si>
    <t>170,2</t>
  </si>
  <si>
    <t>237,99</t>
  </si>
  <si>
    <t>237,91</t>
  </si>
  <si>
    <t>236,05</t>
  </si>
  <si>
    <t>209,53</t>
  </si>
  <si>
    <t>209,45</t>
  </si>
  <si>
    <t>204,89</t>
  </si>
  <si>
    <t>188,02</t>
  </si>
  <si>
    <t>188,32</t>
  </si>
  <si>
    <t>168,13</t>
  </si>
  <si>
    <t>39,47</t>
  </si>
  <si>
    <t>156,69</t>
  </si>
  <si>
    <t>30,37</t>
  </si>
  <si>
    <t>30,68</t>
  </si>
  <si>
    <t>113,37</t>
  </si>
  <si>
    <t>113,39</t>
  </si>
  <si>
    <t>203,05</t>
  </si>
  <si>
    <t>269,33</t>
  </si>
  <si>
    <t>270,15</t>
  </si>
  <si>
    <t>269,05</t>
  </si>
  <si>
    <t>269,57</t>
  </si>
  <si>
    <t>244,16</t>
  </si>
  <si>
    <t>246,85</t>
  </si>
  <si>
    <t>224,72</t>
  </si>
  <si>
    <t>203,75</t>
  </si>
  <si>
    <t>192,05</t>
  </si>
  <si>
    <t>-0,8</t>
  </si>
  <si>
    <t>-0,7</t>
  </si>
  <si>
    <t>1,5</t>
  </si>
  <si>
    <t>13,16</t>
  </si>
  <si>
    <t>77,66</t>
  </si>
  <si>
    <t>77,54</t>
  </si>
  <si>
    <t>176,15</t>
  </si>
  <si>
    <t>96,77</t>
  </si>
  <si>
    <t>246,99</t>
  </si>
  <si>
    <t>236,26</t>
  </si>
  <si>
    <t>236,2</t>
  </si>
  <si>
    <t>210,19</t>
  </si>
  <si>
    <t>210,41</t>
  </si>
  <si>
    <t>204,45</t>
  </si>
  <si>
    <t>188,82</t>
  </si>
  <si>
    <t>24,32</t>
  </si>
  <si>
    <t>169,07</t>
  </si>
  <si>
    <t>51,35</t>
  </si>
  <si>
    <t>18,92</t>
  </si>
  <si>
    <t>156,18</t>
  </si>
  <si>
    <t>44,12</t>
  </si>
  <si>
    <t>110,01</t>
  </si>
  <si>
    <t>208,25</t>
  </si>
  <si>
    <t>208,99</t>
  </si>
  <si>
    <t>279,69</t>
  </si>
  <si>
    <t>280,34</t>
  </si>
  <si>
    <t>270,31</t>
  </si>
  <si>
    <t>243,91</t>
  </si>
  <si>
    <t>243,84</t>
  </si>
  <si>
    <t>244,21</t>
  </si>
  <si>
    <t>225,07</t>
  </si>
  <si>
    <t>224,55</t>
  </si>
  <si>
    <t>203,52</t>
  </si>
  <si>
    <t>203,21</t>
  </si>
  <si>
    <t>-0,78</t>
  </si>
  <si>
    <t>0,67</t>
  </si>
  <si>
    <t>76,95</t>
  </si>
  <si>
    <t>76,78</t>
  </si>
  <si>
    <t>224,19</t>
  </si>
  <si>
    <t>224,04</t>
  </si>
  <si>
    <t>216,94</t>
  </si>
  <si>
    <t>204,68</t>
  </si>
  <si>
    <t>204,52</t>
  </si>
  <si>
    <t>188,97</t>
  </si>
  <si>
    <t>188,87</t>
  </si>
  <si>
    <t>168,47</t>
  </si>
  <si>
    <t>30,32</t>
  </si>
  <si>
    <t>30,41</t>
  </si>
  <si>
    <t>108,4</t>
  </si>
  <si>
    <t>108,37</t>
  </si>
  <si>
    <t>188,79</t>
  </si>
  <si>
    <t>258,25</t>
  </si>
  <si>
    <t>258,14</t>
  </si>
  <si>
    <t>250,07</t>
  </si>
  <si>
    <t>239,07</t>
  </si>
  <si>
    <t>243,89</t>
  </si>
  <si>
    <t>244,12</t>
  </si>
  <si>
    <t>225,04</t>
  </si>
  <si>
    <t>224,45</t>
  </si>
  <si>
    <t>203,07</t>
  </si>
  <si>
    <t>191,27</t>
  </si>
  <si>
    <t>191,82</t>
  </si>
  <si>
    <t>76,76</t>
  </si>
  <si>
    <t>76,59</t>
  </si>
  <si>
    <t>157,69</t>
  </si>
  <si>
    <t>211,35</t>
  </si>
  <si>
    <t>206,77</t>
  </si>
  <si>
    <t>206,59</t>
  </si>
  <si>
    <t>198,73</t>
  </si>
  <si>
    <t>204,8</t>
  </si>
  <si>
    <t>189,44</t>
  </si>
  <si>
    <t>189,29</t>
  </si>
  <si>
    <t>168,97</t>
  </si>
  <si>
    <t>168,67</t>
  </si>
  <si>
    <t>156,21</t>
  </si>
  <si>
    <t>30,79</t>
  </si>
  <si>
    <t>30,74</t>
  </si>
  <si>
    <t>108,85</t>
  </si>
  <si>
    <t>108,34</t>
  </si>
  <si>
    <t>244,15</t>
  </si>
  <si>
    <t>240,42</t>
  </si>
  <si>
    <t>231,41</t>
  </si>
  <si>
    <t>231,76</t>
  </si>
  <si>
    <t>243,99</t>
  </si>
  <si>
    <t>244,37</t>
  </si>
  <si>
    <t>225,74</t>
  </si>
  <si>
    <t>225,3</t>
  </si>
  <si>
    <t>204,23</t>
  </si>
  <si>
    <t>203,77</t>
  </si>
  <si>
    <t>191,89</t>
  </si>
  <si>
    <t>-0,34</t>
  </si>
  <si>
    <t>-0,35</t>
  </si>
  <si>
    <t>0,63</t>
  </si>
  <si>
    <t>174,56</t>
  </si>
  <si>
    <t>174,64</t>
  </si>
  <si>
    <t>219,26</t>
  </si>
  <si>
    <t>219,06</t>
  </si>
  <si>
    <t>209,14</t>
  </si>
  <si>
    <t>41,35</t>
  </si>
  <si>
    <t>208,54</t>
  </si>
  <si>
    <t>209,21</t>
  </si>
  <si>
    <t>196,99</t>
  </si>
  <si>
    <t>57,75</t>
  </si>
  <si>
    <t>19,72</t>
  </si>
  <si>
    <t>205,43</t>
  </si>
  <si>
    <t>205,35</t>
  </si>
  <si>
    <t>189,33</t>
  </si>
  <si>
    <t>169,39</t>
  </si>
  <si>
    <t>168,7</t>
  </si>
  <si>
    <t>158,01</t>
  </si>
  <si>
    <t>56,41</t>
  </si>
  <si>
    <t>32,34</t>
  </si>
  <si>
    <t>206,38</t>
  </si>
  <si>
    <t>206,58</t>
  </si>
  <si>
    <t>252,25</t>
  </si>
  <si>
    <t>252,48</t>
  </si>
  <si>
    <t>242,05</t>
  </si>
  <si>
    <t>243,29</t>
  </si>
  <si>
    <t>230,68</t>
  </si>
  <si>
    <t>230,57</t>
  </si>
  <si>
    <t>246,42</t>
  </si>
  <si>
    <t>245,84</t>
  </si>
  <si>
    <t>227,04</t>
  </si>
  <si>
    <t>204,91</t>
  </si>
  <si>
    <t>204,37</t>
  </si>
  <si>
    <t>192,43</t>
  </si>
  <si>
    <t>-1,04</t>
  </si>
  <si>
    <t>-1,05</t>
  </si>
  <si>
    <t>179,92</t>
  </si>
  <si>
    <t>221,3</t>
  </si>
  <si>
    <t>205,32</t>
  </si>
  <si>
    <t>205,03</t>
  </si>
  <si>
    <t>205,02</t>
  </si>
  <si>
    <t>192,3</t>
  </si>
  <si>
    <t>79,41</t>
  </si>
  <si>
    <t>188,67</t>
  </si>
  <si>
    <t>157,56</t>
  </si>
  <si>
    <t>157,08</t>
  </si>
  <si>
    <t>33,17</t>
  </si>
  <si>
    <t>32,97</t>
  </si>
  <si>
    <t>212,01</t>
  </si>
  <si>
    <t>212,15</t>
  </si>
  <si>
    <t>254,33</t>
  </si>
  <si>
    <t>254,56</t>
  </si>
  <si>
    <t>241,22</t>
  </si>
  <si>
    <t>240,75</t>
  </si>
  <si>
    <t>239,3</t>
  </si>
  <si>
    <t>245,37</t>
  </si>
  <si>
    <t>225,83</t>
  </si>
  <si>
    <t>225,84</t>
  </si>
  <si>
    <t>192,25</t>
  </si>
  <si>
    <t>192,57</t>
  </si>
  <si>
    <t>-1,35</t>
  </si>
  <si>
    <t>-1,46</t>
  </si>
  <si>
    <t>176,8</t>
  </si>
  <si>
    <t>176,48</t>
  </si>
  <si>
    <t>80,65</t>
  </si>
  <si>
    <t>206,91</t>
  </si>
  <si>
    <t>186,44</t>
  </si>
  <si>
    <t>185,91</t>
  </si>
  <si>
    <t>190,95</t>
  </si>
  <si>
    <t>157,81</t>
  </si>
  <si>
    <t>157,24</t>
  </si>
  <si>
    <t>32,98</t>
  </si>
  <si>
    <t>32,93</t>
  </si>
  <si>
    <t>209,35</t>
  </si>
  <si>
    <t>209,13</t>
  </si>
  <si>
    <t>240,61</t>
  </si>
  <si>
    <t>240,26</t>
  </si>
  <si>
    <t>220,66</t>
  </si>
  <si>
    <t>219,9</t>
  </si>
  <si>
    <t>225,86</t>
  </si>
  <si>
    <t>213,99</t>
  </si>
  <si>
    <t>213,21</t>
  </si>
  <si>
    <t>242,63</t>
  </si>
  <si>
    <t>225,22</t>
  </si>
  <si>
    <t>225,38</t>
  </si>
  <si>
    <t>204,44</t>
  </si>
  <si>
    <t>191,72</t>
  </si>
  <si>
    <t>-2,17</t>
  </si>
  <si>
    <t>178,76</t>
  </si>
  <si>
    <t>178,67</t>
  </si>
  <si>
    <t>213,1</t>
  </si>
  <si>
    <t>183,6</t>
  </si>
  <si>
    <t>183,47</t>
  </si>
  <si>
    <t>187,94</t>
  </si>
  <si>
    <t>187,82</t>
  </si>
  <si>
    <t>175,49</t>
  </si>
  <si>
    <t>197,98</t>
  </si>
  <si>
    <t>198,33</t>
  </si>
  <si>
    <t>169,75</t>
  </si>
  <si>
    <t>169,28</t>
  </si>
  <si>
    <t>17,95</t>
  </si>
  <si>
    <t>58,97</t>
  </si>
  <si>
    <t>158,45</t>
  </si>
  <si>
    <t>157,76</t>
  </si>
  <si>
    <t>32,3</t>
  </si>
  <si>
    <t>32,33</t>
  </si>
  <si>
    <t>210,66</t>
  </si>
  <si>
    <t>210,59</t>
  </si>
  <si>
    <t>246,12</t>
  </si>
  <si>
    <t>217,81</t>
  </si>
  <si>
    <t>217,54</t>
  </si>
  <si>
    <t>222,24</t>
  </si>
  <si>
    <t>210,65</t>
  </si>
  <si>
    <t>210,58</t>
  </si>
  <si>
    <t>240,34</t>
  </si>
  <si>
    <t>240,22</t>
  </si>
  <si>
    <t>204,32</t>
  </si>
  <si>
    <t>192,79</t>
  </si>
  <si>
    <t>-2,56</t>
  </si>
  <si>
    <t>182,88</t>
  </si>
  <si>
    <t>93,94</t>
  </si>
  <si>
    <t>233,33</t>
  </si>
  <si>
    <t>233,6</t>
  </si>
  <si>
    <t>233,7</t>
  </si>
  <si>
    <t>221,42</t>
  </si>
  <si>
    <t>221,41</t>
  </si>
  <si>
    <t>216,55</t>
  </si>
  <si>
    <t>184,11</t>
  </si>
  <si>
    <t>187,6</t>
  </si>
  <si>
    <t>187,31</t>
  </si>
  <si>
    <t>169,94</t>
  </si>
  <si>
    <t>157,55</t>
  </si>
  <si>
    <t>33,5</t>
  </si>
  <si>
    <t>33,3</t>
  </si>
  <si>
    <t>215,5</t>
  </si>
  <si>
    <t>215,37</t>
  </si>
  <si>
    <t>266,59</t>
  </si>
  <si>
    <t>266,61</t>
  </si>
  <si>
    <t>254,99</t>
  </si>
  <si>
    <t>250,16</t>
  </si>
  <si>
    <t>217,6</t>
  </si>
  <si>
    <t>240,6</t>
  </si>
  <si>
    <t>225,09</t>
  </si>
  <si>
    <t>192,53</t>
  </si>
  <si>
    <t>0,64</t>
  </si>
  <si>
    <t>234,62</t>
  </si>
  <si>
    <t>234,58</t>
  </si>
  <si>
    <t>221,07</t>
  </si>
  <si>
    <t>221,11</t>
  </si>
  <si>
    <t>213,33</t>
  </si>
  <si>
    <t>213,22</t>
  </si>
  <si>
    <t>75,76</t>
  </si>
  <si>
    <t>198,6</t>
  </si>
  <si>
    <t>187,38</t>
  </si>
  <si>
    <t>169,82</t>
  </si>
  <si>
    <t>157,26</t>
  </si>
  <si>
    <t>35,08</t>
  </si>
  <si>
    <t>34,9</t>
  </si>
  <si>
    <t>269,29</t>
  </si>
  <si>
    <t>268,96</t>
  </si>
  <si>
    <t>255,54</t>
  </si>
  <si>
    <t>255,37</t>
  </si>
  <si>
    <t>247,77</t>
  </si>
  <si>
    <t>219,6</t>
  </si>
  <si>
    <t>218,74</t>
  </si>
  <si>
    <t>205,82</t>
  </si>
  <si>
    <t>239,05</t>
  </si>
  <si>
    <t>238,83</t>
  </si>
  <si>
    <t>225,24</t>
  </si>
  <si>
    <t>225,01</t>
  </si>
  <si>
    <t>204,07</t>
  </si>
  <si>
    <t>203,95</t>
  </si>
  <si>
    <t>191,42</t>
  </si>
  <si>
    <t>-3,24</t>
  </si>
  <si>
    <t>-3,26</t>
  </si>
  <si>
    <t>0,53</t>
  </si>
  <si>
    <t>230,39</t>
  </si>
  <si>
    <t>230,37</t>
  </si>
  <si>
    <t>205,66</t>
  </si>
  <si>
    <t>205,39</t>
  </si>
  <si>
    <t>179,61</t>
  </si>
  <si>
    <t>167,51</t>
  </si>
  <si>
    <t>68,57</t>
  </si>
  <si>
    <t>198,2</t>
  </si>
  <si>
    <t>169,58</t>
  </si>
  <si>
    <t>35,13</t>
  </si>
  <si>
    <t>265,28</t>
  </si>
  <si>
    <t>249,69</t>
  </si>
  <si>
    <t>249,31</t>
  </si>
  <si>
    <t>241,65</t>
  </si>
  <si>
    <t>241,09</t>
  </si>
  <si>
    <t>214,52</t>
  </si>
  <si>
    <t>202,15</t>
  </si>
  <si>
    <t>238,53</t>
  </si>
  <si>
    <t>238,48</t>
  </si>
  <si>
    <t>204,19</t>
  </si>
  <si>
    <t>192,2</t>
  </si>
  <si>
    <t>-3,7</t>
  </si>
  <si>
    <t>-3,69</t>
  </si>
  <si>
    <t>231,99</t>
  </si>
  <si>
    <t>232,15</t>
  </si>
  <si>
    <t>12,82</t>
  </si>
  <si>
    <t>201,23</t>
  </si>
  <si>
    <t>176,04</t>
  </si>
  <si>
    <t>175,56</t>
  </si>
  <si>
    <t>196,22</t>
  </si>
  <si>
    <t>186,09</t>
  </si>
  <si>
    <t>186,13</t>
  </si>
  <si>
    <t>169,25</t>
  </si>
  <si>
    <t>168,87</t>
  </si>
  <si>
    <t>156,48</t>
  </si>
  <si>
    <t>34,76</t>
  </si>
  <si>
    <t>266,63</t>
  </si>
  <si>
    <t>266,56</t>
  </si>
  <si>
    <t>249,18</t>
  </si>
  <si>
    <t>248,96</t>
  </si>
  <si>
    <t>235,73</t>
  </si>
  <si>
    <t>235,32</t>
  </si>
  <si>
    <t>210,76</t>
  </si>
  <si>
    <t>200,04</t>
  </si>
  <si>
    <t>236,31</t>
  </si>
  <si>
    <t>236,37</t>
  </si>
  <si>
    <t>224,06</t>
  </si>
  <si>
    <t>224,07</t>
  </si>
  <si>
    <t>204,64</t>
  </si>
  <si>
    <t>192,51</t>
  </si>
  <si>
    <t>191,71</t>
  </si>
  <si>
    <t>-3,3</t>
  </si>
  <si>
    <t>-3,53</t>
  </si>
  <si>
    <t>-3,52</t>
  </si>
  <si>
    <t>233,95</t>
  </si>
  <si>
    <t>233,99</t>
  </si>
  <si>
    <t>207,7</t>
  </si>
  <si>
    <t>207,39</t>
  </si>
  <si>
    <t>193,03</t>
  </si>
  <si>
    <t>175,36</t>
  </si>
  <si>
    <t>175,23</t>
  </si>
  <si>
    <t>162,43</t>
  </si>
  <si>
    <t>162,41</t>
  </si>
  <si>
    <t>168,62</t>
  </si>
  <si>
    <t>35,01</t>
  </si>
  <si>
    <t>34,96</t>
  </si>
  <si>
    <t>268,54</t>
  </si>
  <si>
    <t>268,44</t>
  </si>
  <si>
    <t>242,32</t>
  </si>
  <si>
    <t>242,37</t>
  </si>
  <si>
    <t>228,11</t>
  </si>
  <si>
    <t>227,94</t>
  </si>
  <si>
    <t>197,51</t>
  </si>
  <si>
    <t>234,05</t>
  </si>
  <si>
    <t>235,03</t>
  </si>
  <si>
    <t>221,58</t>
  </si>
  <si>
    <t>222,45</t>
  </si>
  <si>
    <t>204,05</t>
  </si>
  <si>
    <t>191,1</t>
  </si>
  <si>
    <t>-2,97</t>
  </si>
  <si>
    <t>-2,99</t>
  </si>
  <si>
    <t>195,91</t>
  </si>
  <si>
    <t>175,51</t>
  </si>
  <si>
    <t>168,04</t>
  </si>
  <si>
    <t>167,96</t>
  </si>
  <si>
    <t>182,53</t>
  </si>
  <si>
    <t>82,86</t>
  </si>
  <si>
    <t>168,65</t>
  </si>
  <si>
    <t>156,33</t>
  </si>
  <si>
    <t>152,02</t>
  </si>
  <si>
    <t>37,72</t>
  </si>
  <si>
    <t>231,64</t>
  </si>
  <si>
    <t>231,82</t>
  </si>
  <si>
    <t>211,94</t>
  </si>
  <si>
    <t>211,55</t>
  </si>
  <si>
    <t>203,51</t>
  </si>
  <si>
    <t>203,15</t>
  </si>
  <si>
    <t>187,51</t>
  </si>
  <si>
    <t>226,01</t>
  </si>
  <si>
    <t>225,7</t>
  </si>
  <si>
    <t>220,06</t>
  </si>
  <si>
    <t>220,38</t>
  </si>
  <si>
    <t>204,26</t>
  </si>
  <si>
    <t>191,61</t>
  </si>
  <si>
    <t>191,24</t>
  </si>
  <si>
    <t>-3,57</t>
  </si>
  <si>
    <t>-3,61</t>
  </si>
  <si>
    <t>207,66</t>
  </si>
  <si>
    <t>207,81</t>
  </si>
  <si>
    <t>160,36</t>
  </si>
  <si>
    <t>184,64</t>
  </si>
  <si>
    <t>181,86</t>
  </si>
  <si>
    <t>181,74</t>
  </si>
  <si>
    <t>64,86</t>
  </si>
  <si>
    <t>168,11</t>
  </si>
  <si>
    <t>151,77</t>
  </si>
  <si>
    <t>151,23</t>
  </si>
  <si>
    <t>36,38</t>
  </si>
  <si>
    <t>242,43</t>
  </si>
  <si>
    <t>239,66</t>
  </si>
  <si>
    <t>218,75</t>
  </si>
  <si>
    <t>224,3</t>
  </si>
  <si>
    <t>224,11</t>
  </si>
  <si>
    <t>219,36</t>
  </si>
  <si>
    <t>219,47</t>
  </si>
  <si>
    <t>202,89</t>
  </si>
  <si>
    <t>203,37</t>
  </si>
  <si>
    <t>190,83</t>
  </si>
  <si>
    <t>185,28</t>
  </si>
  <si>
    <t>-3,2</t>
  </si>
  <si>
    <t>-3,33</t>
  </si>
  <si>
    <t>209,95</t>
  </si>
  <si>
    <t>97,22</t>
  </si>
  <si>
    <t>183,74</t>
  </si>
  <si>
    <t>73,53</t>
  </si>
  <si>
    <t>185,11</t>
  </si>
  <si>
    <t>181,81</t>
  </si>
  <si>
    <t>181,66</t>
  </si>
  <si>
    <t>35,26</t>
  </si>
  <si>
    <t>35,28</t>
  </si>
  <si>
    <t>244,61</t>
  </si>
  <si>
    <t>238,11</t>
  </si>
  <si>
    <t>238,05</t>
  </si>
  <si>
    <t>219,34</t>
  </si>
  <si>
    <t>219,04</t>
  </si>
  <si>
    <t>193,97</t>
  </si>
  <si>
    <t>224,33</t>
  </si>
  <si>
    <t>218,96</t>
  </si>
  <si>
    <t>218,95</t>
  </si>
  <si>
    <t>190,4</t>
  </si>
  <si>
    <t>214,74</t>
  </si>
  <si>
    <t>216,29</t>
  </si>
  <si>
    <t>190,18</t>
  </si>
  <si>
    <t>156,23</t>
  </si>
  <si>
    <t>67,5</t>
  </si>
  <si>
    <t>186,47</t>
  </si>
  <si>
    <t>186,35</t>
  </si>
  <si>
    <t>182,05</t>
  </si>
  <si>
    <t>22,5</t>
  </si>
  <si>
    <t>28,21</t>
  </si>
  <si>
    <t>150,95</t>
  </si>
  <si>
    <t>35,44</t>
  </si>
  <si>
    <t>35,38</t>
  </si>
  <si>
    <t>250,14</t>
  </si>
  <si>
    <t>224,51</t>
  </si>
  <si>
    <t>224,36</t>
  </si>
  <si>
    <t>192,42</t>
  </si>
  <si>
    <t>192,08</t>
  </si>
  <si>
    <t>225,17</t>
  </si>
  <si>
    <t>225,37</t>
  </si>
  <si>
    <t>219,97</t>
  </si>
  <si>
    <t>219,68</t>
  </si>
  <si>
    <t>190,53</t>
  </si>
  <si>
    <t>185,8</t>
  </si>
  <si>
    <t>-3,43</t>
  </si>
  <si>
    <t>-3,42</t>
  </si>
  <si>
    <t>0,27</t>
  </si>
  <si>
    <t>216,38</t>
  </si>
  <si>
    <t>238,75</t>
  </si>
  <si>
    <t>221,92</t>
  </si>
  <si>
    <t>222,91</t>
  </si>
  <si>
    <t>172,23</t>
  </si>
  <si>
    <t>172,67</t>
  </si>
  <si>
    <t>91,38</t>
  </si>
  <si>
    <t>182,63</t>
  </si>
  <si>
    <t>182,58</t>
  </si>
  <si>
    <t>59,46</t>
  </si>
  <si>
    <t>169,43</t>
  </si>
  <si>
    <t>169,26</t>
  </si>
  <si>
    <t>156,49</t>
  </si>
  <si>
    <t>151,87</t>
  </si>
  <si>
    <t>35,63</t>
  </si>
  <si>
    <t>252,19</t>
  </si>
  <si>
    <t>251,94</t>
  </si>
  <si>
    <t>256,96</t>
  </si>
  <si>
    <t>257,78</t>
  </si>
  <si>
    <t>206,48</t>
  </si>
  <si>
    <t>230,01</t>
  </si>
  <si>
    <t>219,89</t>
  </si>
  <si>
    <t>203,78</t>
  </si>
  <si>
    <t>186,52</t>
  </si>
  <si>
    <t>185,82</t>
  </si>
  <si>
    <t>-3,54</t>
  </si>
  <si>
    <t>262,36</t>
  </si>
  <si>
    <t>262,49</t>
  </si>
  <si>
    <t>265,44</t>
  </si>
  <si>
    <t>208,93</t>
  </si>
  <si>
    <t>196,83</t>
  </si>
  <si>
    <t>198,12</t>
  </si>
  <si>
    <t>46,34</t>
  </si>
  <si>
    <t>39,74</t>
  </si>
  <si>
    <t>44,74</t>
  </si>
  <si>
    <t>35,34</t>
  </si>
  <si>
    <t>297,61</t>
  </si>
  <si>
    <t>296,86</t>
  </si>
  <si>
    <t>299,43</t>
  </si>
  <si>
    <t>299,8</t>
  </si>
  <si>
    <t>242,6</t>
  </si>
  <si>
    <t>242,55</t>
  </si>
  <si>
    <t>236,1</t>
  </si>
  <si>
    <t>238,06</t>
  </si>
  <si>
    <t>238,07</t>
  </si>
  <si>
    <t>219,21</t>
  </si>
  <si>
    <t>218,91</t>
  </si>
  <si>
    <t>191,36</t>
  </si>
  <si>
    <t>-3,66</t>
  </si>
  <si>
    <t>-3,63</t>
  </si>
  <si>
    <t>268,84</t>
  </si>
  <si>
    <t>287,25</t>
  </si>
  <si>
    <t>287,23</t>
  </si>
  <si>
    <t>220,02</t>
  </si>
  <si>
    <t>1,15</t>
  </si>
  <si>
    <t>205,96</t>
  </si>
  <si>
    <t>205,83</t>
  </si>
  <si>
    <t>184,8</t>
  </si>
  <si>
    <t>44,19</t>
  </si>
  <si>
    <t>169,85</t>
  </si>
  <si>
    <t>32,56</t>
  </si>
  <si>
    <t>152,07</t>
  </si>
  <si>
    <t>35,95</t>
  </si>
  <si>
    <t>302,99</t>
  </si>
  <si>
    <t>303,19</t>
  </si>
  <si>
    <t>322,39</t>
  </si>
  <si>
    <t>321,91</t>
  </si>
  <si>
    <t>255,76</t>
  </si>
  <si>
    <t>255,41</t>
  </si>
  <si>
    <t>249,59</t>
  </si>
  <si>
    <t>249,94</t>
  </si>
  <si>
    <t>243,39</t>
  </si>
  <si>
    <t>243,32</t>
  </si>
  <si>
    <t>219,85</t>
  </si>
  <si>
    <t>-3,77</t>
  </si>
  <si>
    <t>-3,74</t>
  </si>
  <si>
    <t>0,22</t>
  </si>
  <si>
    <t>43,24</t>
  </si>
  <si>
    <t>268,1</t>
  </si>
  <si>
    <t>267,9</t>
  </si>
  <si>
    <t>58,54</t>
  </si>
  <si>
    <t>278,36</t>
  </si>
  <si>
    <t>278,53</t>
  </si>
  <si>
    <t>94,59</t>
  </si>
  <si>
    <t>213,39</t>
  </si>
  <si>
    <t>208,88</t>
  </si>
  <si>
    <t>185,37</t>
  </si>
  <si>
    <t>169,62</t>
  </si>
  <si>
    <t>157,67</t>
  </si>
  <si>
    <t>157,46</t>
  </si>
  <si>
    <t>48,72</t>
  </si>
  <si>
    <t>151,95</t>
  </si>
  <si>
    <t>303,24</t>
  </si>
  <si>
    <t>314,46</t>
  </si>
  <si>
    <t>314,49</t>
  </si>
  <si>
    <t>249,75</t>
  </si>
  <si>
    <t>248,82</t>
  </si>
  <si>
    <t>248,97</t>
  </si>
  <si>
    <t>243,13</t>
  </si>
  <si>
    <t>243,02</t>
  </si>
  <si>
    <t>185,58</t>
  </si>
  <si>
    <t>-3,59</t>
  </si>
  <si>
    <t>-3,58</t>
  </si>
  <si>
    <t>270,21</t>
  </si>
  <si>
    <t>270,18</t>
  </si>
  <si>
    <t>310,45</t>
  </si>
  <si>
    <t>310,75</t>
  </si>
  <si>
    <t>261,68</t>
  </si>
  <si>
    <t>186,87</t>
  </si>
  <si>
    <t>170,26</t>
  </si>
  <si>
    <t>158,56</t>
  </si>
  <si>
    <t>158,43</t>
  </si>
  <si>
    <t>152,57</t>
  </si>
  <si>
    <t>306,46</t>
  </si>
  <si>
    <t>306,41</t>
  </si>
  <si>
    <t>346,47</t>
  </si>
  <si>
    <t>346,87</t>
  </si>
  <si>
    <t>298,08</t>
  </si>
  <si>
    <t>298,55</t>
  </si>
  <si>
    <t>261,91</t>
  </si>
  <si>
    <t>263,3</t>
  </si>
  <si>
    <t>7,88</t>
  </si>
  <si>
    <t>246,67</t>
  </si>
  <si>
    <t>246,8</t>
  </si>
  <si>
    <t>222,16</t>
  </si>
  <si>
    <t>192,26</t>
  </si>
  <si>
    <t>192,06</t>
  </si>
  <si>
    <t>-3,38</t>
  </si>
  <si>
    <t>0,32</t>
  </si>
  <si>
    <t>291,35</t>
  </si>
  <si>
    <t>291,46</t>
  </si>
  <si>
    <t>197,46</t>
  </si>
  <si>
    <t>94,29</t>
  </si>
  <si>
    <t>185,68</t>
  </si>
  <si>
    <t>158,64</t>
  </si>
  <si>
    <t>158,36</t>
  </si>
  <si>
    <t>18,42</t>
  </si>
  <si>
    <t>152,12</t>
  </si>
  <si>
    <t>152,14</t>
  </si>
  <si>
    <t>38,37</t>
  </si>
  <si>
    <t>328,92</t>
  </si>
  <si>
    <t>231,95</t>
  </si>
  <si>
    <t>230,66</t>
  </si>
  <si>
    <t>231,02</t>
  </si>
  <si>
    <t>238,2</t>
  </si>
  <si>
    <t>204,86</t>
  </si>
  <si>
    <t>205,01</t>
  </si>
  <si>
    <t>193,36</t>
  </si>
  <si>
    <t>187,26</t>
  </si>
  <si>
    <t>-3,47</t>
  </si>
  <si>
    <t>-3,48</t>
  </si>
  <si>
    <t>247,34</t>
  </si>
  <si>
    <t>233,9</t>
  </si>
  <si>
    <t>214,98</t>
  </si>
  <si>
    <t>205,5</t>
  </si>
  <si>
    <t>186,72</t>
  </si>
  <si>
    <t>170,53</t>
  </si>
  <si>
    <t>158,99</t>
  </si>
  <si>
    <t>151,97</t>
  </si>
  <si>
    <t>344,97</t>
  </si>
  <si>
    <t>285,77</t>
  </si>
  <si>
    <t>286,22</t>
  </si>
  <si>
    <t>273,48</t>
  </si>
  <si>
    <t>254,36</t>
  </si>
  <si>
    <t>254,85</t>
  </si>
  <si>
    <t>245,44</t>
  </si>
  <si>
    <t>245,08</t>
  </si>
  <si>
    <t>223,5</t>
  </si>
  <si>
    <t>223,05</t>
  </si>
  <si>
    <t>205,54</t>
  </si>
  <si>
    <t>311,33</t>
  </si>
  <si>
    <t>245,43</t>
  </si>
  <si>
    <t>245,15</t>
  </si>
  <si>
    <t>221,5</t>
  </si>
  <si>
    <t>213,34</t>
  </si>
  <si>
    <t>205,11</t>
  </si>
  <si>
    <t>185,64</t>
  </si>
  <si>
    <t>21,13</t>
  </si>
  <si>
    <t>56,55</t>
  </si>
  <si>
    <t>157,88</t>
  </si>
  <si>
    <t>151,61</t>
  </si>
  <si>
    <t>40,01</t>
  </si>
  <si>
    <t>349,67</t>
  </si>
  <si>
    <t>349,95</t>
  </si>
  <si>
    <t>284,41</t>
  </si>
  <si>
    <t>284,13</t>
  </si>
  <si>
    <t>262,52</t>
  </si>
  <si>
    <t>262,39</t>
  </si>
  <si>
    <t>253,15</t>
  </si>
  <si>
    <t>253,17</t>
  </si>
  <si>
    <t>243,97</t>
  </si>
  <si>
    <t>222,3</t>
  </si>
  <si>
    <t>204,72</t>
  </si>
  <si>
    <t>204,65</t>
  </si>
  <si>
    <t>-3,62</t>
  </si>
  <si>
    <t>312,2</t>
  </si>
  <si>
    <t>312,34</t>
  </si>
  <si>
    <t>237,83</t>
  </si>
  <si>
    <t>236,87</t>
  </si>
  <si>
    <t>91,43</t>
  </si>
  <si>
    <t>212,17</t>
  </si>
  <si>
    <t>203,43</t>
  </si>
  <si>
    <t>203,97</t>
  </si>
  <si>
    <t>186,64</t>
  </si>
  <si>
    <t>186,31</t>
  </si>
  <si>
    <t>1,21</t>
  </si>
  <si>
    <t>151,13</t>
  </si>
  <si>
    <t>39,99</t>
  </si>
  <si>
    <t>39,76</t>
  </si>
  <si>
    <t>351,4</t>
  </si>
  <si>
    <t>275,85</t>
  </si>
  <si>
    <t>275,49</t>
  </si>
  <si>
    <t>251,9</t>
  </si>
  <si>
    <t>251,92</t>
  </si>
  <si>
    <t>244,66</t>
  </si>
  <si>
    <t>244,4</t>
  </si>
  <si>
    <t>243,57</t>
  </si>
  <si>
    <t>242,95</t>
  </si>
  <si>
    <t>222,9</t>
  </si>
  <si>
    <t>222,57</t>
  </si>
  <si>
    <t>185,03</t>
  </si>
  <si>
    <t>184,81</t>
  </si>
  <si>
    <t>-4,3</t>
  </si>
  <si>
    <t>-4,22</t>
  </si>
  <si>
    <t>220,14</t>
  </si>
  <si>
    <t>219,98</t>
  </si>
  <si>
    <t>182,43</t>
  </si>
  <si>
    <t>199,38</t>
  </si>
  <si>
    <t>199,33</t>
  </si>
  <si>
    <t>186,2</t>
  </si>
  <si>
    <t>157,75</t>
  </si>
  <si>
    <t>44,4</t>
  </si>
  <si>
    <t>43,94</t>
  </si>
  <si>
    <t>225,67</t>
  </si>
  <si>
    <t>224,73</t>
  </si>
  <si>
    <t>224,64</t>
  </si>
  <si>
    <t>224,14</t>
  </si>
  <si>
    <t>224,03</t>
  </si>
  <si>
    <t>238,87</t>
  </si>
  <si>
    <t>238,88</t>
  </si>
  <si>
    <t>223,08</t>
  </si>
  <si>
    <t>222,65</t>
  </si>
  <si>
    <t>192,14</t>
  </si>
  <si>
    <t>185,22</t>
  </si>
  <si>
    <t>185,19</t>
  </si>
  <si>
    <t>-4,59</t>
  </si>
  <si>
    <t>-4,61</t>
  </si>
  <si>
    <t>219,48</t>
  </si>
  <si>
    <t>204,75</t>
  </si>
  <si>
    <t>204,54</t>
  </si>
  <si>
    <t>201,11</t>
  </si>
  <si>
    <t>201,04</t>
  </si>
  <si>
    <t>85,29</t>
  </si>
  <si>
    <t>170,07</t>
  </si>
  <si>
    <t>152,09</t>
  </si>
  <si>
    <t>43,17</t>
  </si>
  <si>
    <t>260,89</t>
  </si>
  <si>
    <t>260,82</t>
  </si>
  <si>
    <t>247,23</t>
  </si>
  <si>
    <t>243,06</t>
  </si>
  <si>
    <t>237,56</t>
  </si>
  <si>
    <t>237,3</t>
  </si>
  <si>
    <t>241,39</t>
  </si>
  <si>
    <t>241,3</t>
  </si>
  <si>
    <t>223,34</t>
  </si>
  <si>
    <t>222,63</t>
  </si>
  <si>
    <t>186,32</t>
  </si>
  <si>
    <t>-4,1</t>
  </si>
  <si>
    <t>-4,06</t>
  </si>
  <si>
    <t>214,19</t>
  </si>
  <si>
    <t>197,96</t>
  </si>
  <si>
    <t>197,26</t>
  </si>
  <si>
    <t>78,21</t>
  </si>
  <si>
    <t>196,29</t>
  </si>
  <si>
    <t>73,03</t>
  </si>
  <si>
    <t>186,11</t>
  </si>
  <si>
    <t>170,21</t>
  </si>
  <si>
    <t>158,18</t>
  </si>
  <si>
    <t>43,49</t>
  </si>
  <si>
    <t>43,31</t>
  </si>
  <si>
    <t>257,38</t>
  </si>
  <si>
    <t>242,49</t>
  </si>
  <si>
    <t>241,75</t>
  </si>
  <si>
    <t>238,85</t>
  </si>
  <si>
    <t>236,24</t>
  </si>
  <si>
    <t>243,81</t>
  </si>
  <si>
    <t>243,28</t>
  </si>
  <si>
    <t>224,09</t>
  </si>
  <si>
    <t>223,28</t>
  </si>
  <si>
    <t>205,97</t>
  </si>
  <si>
    <t>193,56</t>
  </si>
  <si>
    <t>-3,93</t>
  </si>
  <si>
    <t>-3,94</t>
  </si>
  <si>
    <t>214,51</t>
  </si>
  <si>
    <t>214,53</t>
  </si>
  <si>
    <t>224,5</t>
  </si>
  <si>
    <t>212,07</t>
  </si>
  <si>
    <t>212,5</t>
  </si>
  <si>
    <t>203,13</t>
  </si>
  <si>
    <t>209,97</t>
  </si>
  <si>
    <t>170,63</t>
  </si>
  <si>
    <t>170,6</t>
  </si>
  <si>
    <t>54,66</t>
  </si>
  <si>
    <t>41,8</t>
  </si>
  <si>
    <t>157,96</t>
  </si>
  <si>
    <t>44,93</t>
  </si>
  <si>
    <t>45,09</t>
  </si>
  <si>
    <t>258,35</t>
  </si>
  <si>
    <t>258,08</t>
  </si>
  <si>
    <t>270,03</t>
  </si>
  <si>
    <t>270,27</t>
  </si>
  <si>
    <t>254,34</t>
  </si>
  <si>
    <t>254,02</t>
  </si>
  <si>
    <t>244,01</t>
  </si>
  <si>
    <t>243,78</t>
  </si>
  <si>
    <t>251,51</t>
  </si>
  <si>
    <t>251,38</t>
  </si>
  <si>
    <t>224,41</t>
  </si>
  <si>
    <t>49,19</t>
  </si>
  <si>
    <t>30,49</t>
  </si>
  <si>
    <t>186,53</t>
  </si>
  <si>
    <t>-3,97</t>
  </si>
  <si>
    <t>224,22</t>
  </si>
  <si>
    <t>316,22</t>
  </si>
  <si>
    <t>316,92</t>
  </si>
  <si>
    <t>314,81</t>
  </si>
  <si>
    <t>315,32</t>
  </si>
  <si>
    <t>264,91</t>
  </si>
  <si>
    <t>241,45</t>
  </si>
  <si>
    <t>171,08</t>
  </si>
  <si>
    <t>158,41</t>
  </si>
  <si>
    <t>152,04</t>
  </si>
  <si>
    <t>151,92</t>
  </si>
  <si>
    <t>46,05</t>
  </si>
  <si>
    <t>45,72</t>
  </si>
  <si>
    <t>270,13</t>
  </si>
  <si>
    <t>269,77</t>
  </si>
  <si>
    <t>361,78</t>
  </si>
  <si>
    <t>358,86</t>
  </si>
  <si>
    <t>359,64</t>
  </si>
  <si>
    <t>7,8</t>
  </si>
  <si>
    <t>306,67</t>
  </si>
  <si>
    <t>308,08</t>
  </si>
  <si>
    <t>283,35</t>
  </si>
  <si>
    <t>282,32</t>
  </si>
  <si>
    <t>207,01</t>
  </si>
  <si>
    <t>206,5</t>
  </si>
  <si>
    <t>185,96</t>
  </si>
  <si>
    <t>-4,62</t>
  </si>
  <si>
    <t>296,46</t>
  </si>
  <si>
    <t>227,19</t>
  </si>
  <si>
    <t>226,65</t>
  </si>
  <si>
    <t>201,17</t>
  </si>
  <si>
    <t>200,94</t>
  </si>
  <si>
    <t>186,7</t>
  </si>
  <si>
    <t>226,71</t>
  </si>
  <si>
    <t>171,7</t>
  </si>
  <si>
    <t>171,69</t>
  </si>
  <si>
    <t>159,38</t>
  </si>
  <si>
    <t>158,95</t>
  </si>
  <si>
    <t>45,84</t>
  </si>
  <si>
    <t>344,83</t>
  </si>
  <si>
    <t>345,52</t>
  </si>
  <si>
    <t>270,5</t>
  </si>
  <si>
    <t>270,37</t>
  </si>
  <si>
    <t>243,96</t>
  </si>
  <si>
    <t>244,1</t>
  </si>
  <si>
    <t>227,42</t>
  </si>
  <si>
    <t>270,96</t>
  </si>
  <si>
    <t>229,7</t>
  </si>
  <si>
    <t>230,31</t>
  </si>
  <si>
    <t>207,49</t>
  </si>
  <si>
    <t>207,32</t>
  </si>
  <si>
    <t>192,83</t>
  </si>
  <si>
    <t>193,02</t>
  </si>
  <si>
    <t>186,97</t>
  </si>
  <si>
    <t>186,33</t>
  </si>
  <si>
    <t>-4,65</t>
  </si>
  <si>
    <t>-4,64</t>
  </si>
  <si>
    <t>319,44</t>
  </si>
  <si>
    <t>319,56</t>
  </si>
  <si>
    <t>280,64</t>
  </si>
  <si>
    <t>280,9</t>
  </si>
  <si>
    <t>247,63</t>
  </si>
  <si>
    <t>195,51</t>
  </si>
  <si>
    <t>195,03</t>
  </si>
  <si>
    <t>235,24</t>
  </si>
  <si>
    <t>235,34</t>
  </si>
  <si>
    <t>194,82</t>
  </si>
  <si>
    <t>21,95</t>
  </si>
  <si>
    <t>174,07</t>
  </si>
  <si>
    <t>173,64</t>
  </si>
  <si>
    <t>153,18</t>
  </si>
  <si>
    <t>152,98</t>
  </si>
  <si>
    <t>45,69</t>
  </si>
  <si>
    <t>45,47</t>
  </si>
  <si>
    <t>364,63</t>
  </si>
  <si>
    <t>364,64</t>
  </si>
  <si>
    <t>324,29</t>
  </si>
  <si>
    <t>324,55</t>
  </si>
  <si>
    <t>291,87</t>
  </si>
  <si>
    <t>292,12</t>
  </si>
  <si>
    <t>236,64</t>
  </si>
  <si>
    <t>236,77</t>
  </si>
  <si>
    <t>278,79</t>
  </si>
  <si>
    <t>278,55</t>
  </si>
  <si>
    <t>234,54</t>
  </si>
  <si>
    <t>234,03</t>
  </si>
  <si>
    <t>209,94</t>
  </si>
  <si>
    <t>195,23</t>
  </si>
  <si>
    <t>195,01</t>
  </si>
  <si>
    <t>186,71</t>
  </si>
  <si>
    <t>-5,18</t>
  </si>
  <si>
    <t>321,94</t>
  </si>
  <si>
    <t>321,81</t>
  </si>
  <si>
    <t>231,72</t>
  </si>
  <si>
    <t>231,98</t>
  </si>
  <si>
    <t>211,74</t>
  </si>
  <si>
    <t>211,67</t>
  </si>
  <si>
    <t>230,7</t>
  </si>
  <si>
    <t>230,88</t>
  </si>
  <si>
    <t>173,57</t>
  </si>
  <si>
    <t>160,31</t>
  </si>
  <si>
    <t>152,97</t>
  </si>
  <si>
    <t>152,85</t>
  </si>
  <si>
    <t>46,84</t>
  </si>
  <si>
    <t>47,11</t>
  </si>
  <si>
    <t>27,97</t>
  </si>
  <si>
    <t>51,05</t>
  </si>
  <si>
    <t>366,55</t>
  </si>
  <si>
    <t>367,12</t>
  </si>
  <si>
    <t>79,66</t>
  </si>
  <si>
    <t>278,97</t>
  </si>
  <si>
    <t>257,92</t>
  </si>
  <si>
    <t>257,29</t>
  </si>
  <si>
    <t>215,6</t>
  </si>
  <si>
    <t>274,86</t>
  </si>
  <si>
    <t>274,02</t>
  </si>
  <si>
    <t>235,7</t>
  </si>
  <si>
    <t>235,63</t>
  </si>
  <si>
    <t>209,67</t>
  </si>
  <si>
    <t>187,13</t>
  </si>
  <si>
    <t>321,79</t>
  </si>
  <si>
    <t>321,72</t>
  </si>
  <si>
    <t>192,04</t>
  </si>
  <si>
    <t>192,41</t>
  </si>
  <si>
    <t>170,31</t>
  </si>
  <si>
    <t>170,28</t>
  </si>
  <si>
    <t>227,72</t>
  </si>
  <si>
    <t>227,53</t>
  </si>
  <si>
    <t>196,65</t>
  </si>
  <si>
    <t>173,92</t>
  </si>
  <si>
    <t>159,98</t>
  </si>
  <si>
    <t>152,94</t>
  </si>
  <si>
    <t>47,54</t>
  </si>
  <si>
    <t>47,51</t>
  </si>
  <si>
    <t>369,25</t>
  </si>
  <si>
    <t>239,63</t>
  </si>
  <si>
    <t>239,62</t>
  </si>
  <si>
    <t>238,33</t>
  </si>
  <si>
    <t>214,08</t>
  </si>
  <si>
    <t>213,9</t>
  </si>
  <si>
    <t>272,21</t>
  </si>
  <si>
    <t>271,97</t>
  </si>
  <si>
    <t>236,34</t>
  </si>
  <si>
    <t>236,01</t>
  </si>
  <si>
    <t>210,91</t>
  </si>
  <si>
    <t>196,78</t>
  </si>
  <si>
    <t>196,26</t>
  </si>
  <si>
    <t>-5,72</t>
  </si>
  <si>
    <t>-5,75</t>
  </si>
  <si>
    <t>62,16</t>
  </si>
  <si>
    <t>196,41</t>
  </si>
  <si>
    <t>199,84</t>
  </si>
  <si>
    <t>199,77</t>
  </si>
  <si>
    <t>174,77</t>
  </si>
  <si>
    <t>174,65</t>
  </si>
  <si>
    <t>234,09</t>
  </si>
  <si>
    <t>234,04</t>
  </si>
  <si>
    <t>198,45</t>
  </si>
  <si>
    <t>198,29</t>
  </si>
  <si>
    <t>174,57</t>
  </si>
  <si>
    <t>160,48</t>
  </si>
  <si>
    <t>47,95</t>
  </si>
  <si>
    <t>47,71</t>
  </si>
  <si>
    <t>243,51</t>
  </si>
  <si>
    <t>243,67</t>
  </si>
  <si>
    <t>245,04</t>
  </si>
  <si>
    <t>245,54</t>
  </si>
  <si>
    <t>216,89</t>
  </si>
  <si>
    <t>275,53</t>
  </si>
  <si>
    <t>238,08</t>
  </si>
  <si>
    <t>237,55</t>
  </si>
  <si>
    <t>197,66</t>
  </si>
  <si>
    <t>-4,67</t>
  </si>
  <si>
    <t>56,76</t>
  </si>
  <si>
    <t>97,3</t>
  </si>
  <si>
    <t>161,16</t>
  </si>
  <si>
    <t>227,16</t>
  </si>
  <si>
    <t>174,75</t>
  </si>
  <si>
    <t>161,21</t>
  </si>
  <si>
    <t>160,9</t>
  </si>
  <si>
    <t>48,19</t>
  </si>
  <si>
    <t>211,73</t>
  </si>
  <si>
    <t>203,96</t>
  </si>
  <si>
    <t>271,44</t>
  </si>
  <si>
    <t>271,4</t>
  </si>
  <si>
    <t>240,13</t>
  </si>
  <si>
    <t>238,9</t>
  </si>
  <si>
    <t>213,11</t>
  </si>
  <si>
    <t>197,06</t>
  </si>
  <si>
    <t>189,51</t>
  </si>
  <si>
    <t>113,45</t>
  </si>
  <si>
    <t>113,46</t>
  </si>
  <si>
    <t>115,88</t>
  </si>
  <si>
    <t>116,01</t>
  </si>
  <si>
    <t>138,74</t>
  </si>
  <si>
    <t>138,82</t>
  </si>
  <si>
    <t>217,64</t>
  </si>
  <si>
    <t>198,61</t>
  </si>
  <si>
    <t>174,95</t>
  </si>
  <si>
    <t>154,23</t>
  </si>
  <si>
    <t>153,94</t>
  </si>
  <si>
    <t>49,24</t>
  </si>
  <si>
    <t>161,07</t>
  </si>
  <si>
    <t>162,72</t>
  </si>
  <si>
    <t>262,34</t>
  </si>
  <si>
    <t>262,45</t>
  </si>
  <si>
    <t>239,21</t>
  </si>
  <si>
    <t>239,46</t>
  </si>
  <si>
    <t>213,05</t>
  </si>
  <si>
    <t>213,4</t>
  </si>
  <si>
    <t>198,18</t>
  </si>
  <si>
    <t>-3,49</t>
  </si>
  <si>
    <t>-3,51</t>
  </si>
  <si>
    <t>0,28</t>
  </si>
  <si>
    <t>151,04</t>
  </si>
  <si>
    <t>90,33</t>
  </si>
  <si>
    <t>89,94</t>
  </si>
  <si>
    <t>101,09</t>
  </si>
  <si>
    <t>124,49</t>
  </si>
  <si>
    <t>124,59</t>
  </si>
  <si>
    <t>209,18</t>
  </si>
  <si>
    <t>197,82</t>
  </si>
  <si>
    <t>160,67</t>
  </si>
  <si>
    <t>48,37</t>
  </si>
  <si>
    <t>199,82</t>
  </si>
  <si>
    <t>138,29</t>
  </si>
  <si>
    <t>137,67</t>
  </si>
  <si>
    <t>147,3</t>
  </si>
  <si>
    <t>168,63</t>
  </si>
  <si>
    <t>252,41</t>
  </si>
  <si>
    <t>252,31</t>
  </si>
  <si>
    <t>212,41</t>
  </si>
  <si>
    <t>197,32</t>
  </si>
  <si>
    <t>-3,23</t>
  </si>
  <si>
    <t>-3,25</t>
  </si>
  <si>
    <t>81,41</t>
  </si>
  <si>
    <t>96,51</t>
  </si>
  <si>
    <t>124,6</t>
  </si>
  <si>
    <t>124,73</t>
  </si>
  <si>
    <t>169,84</t>
  </si>
  <si>
    <t>208,56</t>
  </si>
  <si>
    <t>196,33</t>
  </si>
  <si>
    <t>174,71</t>
  </si>
  <si>
    <t>174,33</t>
  </si>
  <si>
    <t>160,79</t>
  </si>
  <si>
    <t>160,4</t>
  </si>
  <si>
    <t>153,71</t>
  </si>
  <si>
    <t>48,36</t>
  </si>
  <si>
    <t>130,35</t>
  </si>
  <si>
    <t>129,7</t>
  </si>
  <si>
    <t>142,82</t>
  </si>
  <si>
    <t>142,58</t>
  </si>
  <si>
    <t>170,16</t>
  </si>
  <si>
    <t>215,57</t>
  </si>
  <si>
    <t>252,56</t>
  </si>
  <si>
    <t>237,57</t>
  </si>
  <si>
    <t>237,11</t>
  </si>
  <si>
    <t>211,83</t>
  </si>
  <si>
    <t>-2,57</t>
  </si>
  <si>
    <t>-2,52</t>
  </si>
  <si>
    <t>83,95</t>
  </si>
  <si>
    <t>84,04</t>
  </si>
  <si>
    <t>104,81</t>
  </si>
  <si>
    <t>127,73</t>
  </si>
  <si>
    <t>175,06</t>
  </si>
  <si>
    <t>174,88</t>
  </si>
  <si>
    <t>160,96</t>
  </si>
  <si>
    <t>153,69</t>
  </si>
  <si>
    <t>49,34</t>
  </si>
  <si>
    <t>49,3</t>
  </si>
  <si>
    <t>132,13</t>
  </si>
  <si>
    <t>150,68</t>
  </si>
  <si>
    <t>173,06</t>
  </si>
  <si>
    <t>173,29</t>
  </si>
  <si>
    <t>218,08</t>
  </si>
  <si>
    <t>251,88</t>
  </si>
  <si>
    <t>251,64</t>
  </si>
  <si>
    <t>236,83</t>
  </si>
  <si>
    <t>236,79</t>
  </si>
  <si>
    <t>212,08</t>
  </si>
  <si>
    <t>211,9</t>
  </si>
  <si>
    <t>198,58</t>
  </si>
  <si>
    <t>-2,13</t>
  </si>
  <si>
    <t>83,88</t>
  </si>
  <si>
    <t>83,69</t>
  </si>
  <si>
    <t>53,66</t>
  </si>
  <si>
    <t>89,86</t>
  </si>
  <si>
    <t>92,22</t>
  </si>
  <si>
    <t>92,49</t>
  </si>
  <si>
    <t>125,57</t>
  </si>
  <si>
    <t>125,8</t>
  </si>
  <si>
    <t>182,92</t>
  </si>
  <si>
    <t>186,93</t>
  </si>
  <si>
    <t>187,19</t>
  </si>
  <si>
    <t>160,39</t>
  </si>
  <si>
    <t>160,23</t>
  </si>
  <si>
    <t>153,37</t>
  </si>
  <si>
    <t>49,31</t>
  </si>
  <si>
    <t>137,64</t>
  </si>
  <si>
    <t>136,13</t>
  </si>
  <si>
    <t>138,68</t>
  </si>
  <si>
    <t>137,68</t>
  </si>
  <si>
    <t>229,39</t>
  </si>
  <si>
    <t>228,95</t>
  </si>
  <si>
    <t>231,31</t>
  </si>
  <si>
    <t>231,38</t>
  </si>
  <si>
    <t>211,2</t>
  </si>
  <si>
    <t>211,4</t>
  </si>
  <si>
    <t>197,58</t>
  </si>
  <si>
    <t>81,83</t>
  </si>
  <si>
    <t>81,47</t>
  </si>
  <si>
    <t>48,86</t>
  </si>
  <si>
    <t>48,68</t>
  </si>
  <si>
    <t>55,05</t>
  </si>
  <si>
    <t>55,28</t>
  </si>
  <si>
    <t>147,76</t>
  </si>
  <si>
    <t>178,11</t>
  </si>
  <si>
    <t>178,44</t>
  </si>
  <si>
    <t>172,47</t>
  </si>
  <si>
    <t>69,05</t>
  </si>
  <si>
    <t>159,72</t>
  </si>
  <si>
    <t>152,89</t>
  </si>
  <si>
    <t>41,91</t>
  </si>
  <si>
    <t>41,84</t>
  </si>
  <si>
    <t>122,08</t>
  </si>
  <si>
    <t>90,18</t>
  </si>
  <si>
    <t>89,58</t>
  </si>
  <si>
    <t>98,04</t>
  </si>
  <si>
    <t>97,07</t>
  </si>
  <si>
    <t>119,62</t>
  </si>
  <si>
    <t>119,47</t>
  </si>
  <si>
    <t>220,03</t>
  </si>
  <si>
    <t>209,44</t>
  </si>
  <si>
    <t>196,36</t>
  </si>
  <si>
    <t>127,39</t>
  </si>
  <si>
    <t>-9,5</t>
  </si>
  <si>
    <t>Date Ref.</t>
  </si>
  <si>
    <t>-1,33</t>
  </si>
  <si>
    <t>-1,17</t>
  </si>
  <si>
    <t>52,27</t>
  </si>
  <si>
    <t>41,09</t>
  </si>
  <si>
    <t>41,05</t>
  </si>
  <si>
    <t>45,04</t>
  </si>
  <si>
    <t>72,06</t>
  </si>
  <si>
    <t>95,25</t>
  </si>
  <si>
    <t>95,22</t>
  </si>
  <si>
    <t>121,65</t>
  </si>
  <si>
    <t>121,67</t>
  </si>
  <si>
    <t>166,03</t>
  </si>
  <si>
    <t>81,08</t>
  </si>
  <si>
    <t>158,89</t>
  </si>
  <si>
    <t>76,11</t>
  </si>
  <si>
    <t>76,36</t>
  </si>
  <si>
    <t>106,26</t>
  </si>
  <si>
    <t>107,34</t>
  </si>
  <si>
    <t>131,03</t>
  </si>
  <si>
    <t>131,66</t>
  </si>
  <si>
    <t>158,63</t>
  </si>
  <si>
    <t>207,5</t>
  </si>
  <si>
    <t>207,58</t>
  </si>
  <si>
    <t>203,9</t>
  </si>
  <si>
    <t>193,73</t>
  </si>
  <si>
    <t>Linha 7</t>
  </si>
  <si>
    <t>&lt;b&gt;Please find attached the complete FPC report with more details and analysis. &lt;/b&gt; &lt;br&gt;</t>
  </si>
  <si>
    <t>-0,32</t>
  </si>
  <si>
    <t>-0,25</t>
  </si>
  <si>
    <t>40,61</t>
  </si>
  <si>
    <t>40,65</t>
  </si>
  <si>
    <t>44,07</t>
  </si>
  <si>
    <t>90,64</t>
  </si>
  <si>
    <t>90,41</t>
  </si>
  <si>
    <t>117,65</t>
  </si>
  <si>
    <t>117,44</t>
  </si>
  <si>
    <t>78,05</t>
  </si>
  <si>
    <t>162,7</t>
  </si>
  <si>
    <t>162,65</t>
  </si>
  <si>
    <t>166,15</t>
  </si>
  <si>
    <t>35,03</t>
  </si>
  <si>
    <t>35,02</t>
  </si>
  <si>
    <t>75,72</t>
  </si>
  <si>
    <t>75,87</t>
  </si>
  <si>
    <t>79,68</t>
  </si>
  <si>
    <t>105,43</t>
  </si>
  <si>
    <t>127,3</t>
  </si>
  <si>
    <t>155,57</t>
  </si>
  <si>
    <t>203,71</t>
  </si>
  <si>
    <t>204,25</t>
  </si>
  <si>
    <t>193,53</t>
  </si>
  <si>
    <t>-0,06</t>
  </si>
  <si>
    <t>-0,01</t>
  </si>
  <si>
    <t>0,59</t>
  </si>
  <si>
    <t>40,3</t>
  </si>
  <si>
    <t>57,97</t>
  </si>
  <si>
    <t>71,25</t>
  </si>
  <si>
    <t>71,36</t>
  </si>
  <si>
    <t>152,91</t>
  </si>
  <si>
    <t>160,76</t>
  </si>
  <si>
    <t>161,63</t>
  </si>
  <si>
    <t>82,05</t>
  </si>
  <si>
    <t>157,21</t>
  </si>
  <si>
    <t>157,32</t>
  </si>
  <si>
    <t>35,31</t>
  </si>
  <si>
    <t>35,07</t>
  </si>
  <si>
    <t>75,28</t>
  </si>
  <si>
    <t>79,6</t>
  </si>
  <si>
    <t>94,43</t>
  </si>
  <si>
    <t>108,8</t>
  </si>
  <si>
    <t>108,21</t>
  </si>
  <si>
    <t>139,14</t>
  </si>
  <si>
    <t>137,03</t>
  </si>
  <si>
    <t>198,75</t>
  </si>
  <si>
    <t>81,54</t>
  </si>
  <si>
    <t>12,31</t>
  </si>
  <si>
    <t>191,16</t>
  </si>
  <si>
    <t>184,78</t>
  </si>
  <si>
    <t>-0,68</t>
  </si>
  <si>
    <t>-0,71</t>
  </si>
  <si>
    <t>39,73</t>
  </si>
  <si>
    <t>39,71</t>
  </si>
  <si>
    <t>44,75</t>
  </si>
  <si>
    <t>68,69</t>
  </si>
  <si>
    <t>68,92</t>
  </si>
  <si>
    <t>85,53</t>
  </si>
  <si>
    <t>85,79</t>
  </si>
  <si>
    <t>100,72</t>
  </si>
  <si>
    <t>101,41</t>
  </si>
  <si>
    <t>149,17</t>
  </si>
  <si>
    <t>32,5</t>
  </si>
  <si>
    <t>38,65</t>
  </si>
  <si>
    <t>38,91</t>
  </si>
  <si>
    <t>78,96</t>
  </si>
  <si>
    <t>79,27</t>
  </si>
  <si>
    <t>81,23</t>
  </si>
  <si>
    <t>104,94</t>
  </si>
  <si>
    <t>105,24</t>
  </si>
  <si>
    <t>122,42</t>
  </si>
  <si>
    <t>122,15</t>
  </si>
  <si>
    <t>138,04</t>
  </si>
  <si>
    <t>138,06</t>
  </si>
  <si>
    <t>189,69</t>
  </si>
  <si>
    <t>194,84</t>
  </si>
  <si>
    <t>14,08</t>
  </si>
  <si>
    <t>184,28</t>
  </si>
  <si>
    <t>&lt;br&gt;  Prices for Conventional Energy &lt;br&gt;</t>
  </si>
  <si>
    <t>Risk Management Department</t>
  </si>
  <si>
    <t>Versão Atual</t>
  </si>
  <si>
    <t>Ano Atual</t>
  </si>
  <si>
    <r>
      <t>Média</t>
    </r>
    <r>
      <rPr>
        <b/>
        <vertAlign val="superscript"/>
        <sz val="6"/>
        <color rgb="FF628A34"/>
        <rFont val="&amp;quot"/>
      </rPr>
      <t>(1)</t>
    </r>
  </si>
  <si>
    <r>
      <t>MPD</t>
    </r>
    <r>
      <rPr>
        <b/>
        <vertAlign val="superscript"/>
        <sz val="6"/>
        <color rgb="FFE94900"/>
        <rFont val="&amp;quot"/>
      </rPr>
      <t>(1)</t>
    </r>
  </si>
  <si>
    <r>
      <t>DP</t>
    </r>
    <r>
      <rPr>
        <b/>
        <vertAlign val="superscript"/>
        <sz val="6"/>
        <color rgb="FF000000"/>
        <rFont val="&amp;quot"/>
      </rPr>
      <t>(2)</t>
    </r>
  </si>
  <si>
    <r>
      <t xml:space="preserve">2020 </t>
    </r>
    <r>
      <rPr>
        <vertAlign val="superscript"/>
        <sz val="6"/>
        <color theme="1"/>
        <rFont val="&amp;quot"/>
      </rPr>
      <t>(3)</t>
    </r>
  </si>
  <si>
    <t>-0,92</t>
  </si>
  <si>
    <t>0,56</t>
  </si>
  <si>
    <t>56,21</t>
  </si>
  <si>
    <t>56,08</t>
  </si>
  <si>
    <t>69,21</t>
  </si>
  <si>
    <t>81,91</t>
  </si>
  <si>
    <t>81,89</t>
  </si>
  <si>
    <t>70,45</t>
  </si>
  <si>
    <t>97,87</t>
  </si>
  <si>
    <t>98,41</t>
  </si>
  <si>
    <t>102,08</t>
  </si>
  <si>
    <t>102,4</t>
  </si>
  <si>
    <t>15,56</t>
  </si>
  <si>
    <t>149,78</t>
  </si>
  <si>
    <t>149,63</t>
  </si>
  <si>
    <t>35,83</t>
  </si>
  <si>
    <t>35,82</t>
  </si>
  <si>
    <t>91,62</t>
  </si>
  <si>
    <t>91,59</t>
  </si>
  <si>
    <t>118,49</t>
  </si>
  <si>
    <t>134,2</t>
  </si>
  <si>
    <t>134,25</t>
  </si>
  <si>
    <t>137,93</t>
  </si>
  <si>
    <t>193,49</t>
  </si>
  <si>
    <t>189,36</t>
  </si>
  <si>
    <t>-0,9</t>
  </si>
  <si>
    <t>-0,96</t>
  </si>
  <si>
    <t>60,56</t>
  </si>
  <si>
    <t>97,67</t>
  </si>
  <si>
    <t>83,57</t>
  </si>
  <si>
    <t>83,56</t>
  </si>
  <si>
    <t>83,72</t>
  </si>
  <si>
    <t>84,09</t>
  </si>
  <si>
    <t>59,57</t>
  </si>
  <si>
    <t>14,89</t>
  </si>
  <si>
    <t>99,95</t>
  </si>
  <si>
    <t>99,91</t>
  </si>
  <si>
    <t>145,22</t>
  </si>
  <si>
    <t>144,6</t>
  </si>
  <si>
    <t>74,47</t>
  </si>
  <si>
    <t>153,54</t>
  </si>
  <si>
    <t>23,91</t>
  </si>
  <si>
    <t>28,89</t>
  </si>
  <si>
    <t>25,58</t>
  </si>
  <si>
    <t>35,37</t>
  </si>
  <si>
    <t>94,92</t>
  </si>
  <si>
    <t>95,2</t>
  </si>
  <si>
    <t>82,5</t>
  </si>
  <si>
    <t>118,96</t>
  </si>
  <si>
    <t>119,52</t>
  </si>
  <si>
    <t>119,88</t>
  </si>
  <si>
    <t>130,72</t>
  </si>
  <si>
    <t>135,77</t>
  </si>
  <si>
    <t>135,74</t>
  </si>
  <si>
    <t>185,75</t>
  </si>
  <si>
    <t>188,28</t>
  </si>
  <si>
    <t>183,23</t>
  </si>
  <si>
    <t>-1,63</t>
  </si>
  <si>
    <t>-1,64</t>
  </si>
  <si>
    <t>47,73</t>
  </si>
  <si>
    <t>67,54</t>
  </si>
  <si>
    <t>67,6</t>
  </si>
  <si>
    <t>97,56</t>
  </si>
  <si>
    <t>96,31</t>
  </si>
  <si>
    <t>96,59</t>
  </si>
  <si>
    <t>101,27</t>
  </si>
  <si>
    <t>103,45</t>
  </si>
  <si>
    <t>103,63</t>
  </si>
  <si>
    <t>81,4</t>
  </si>
  <si>
    <t>107,04</t>
  </si>
  <si>
    <t>107,57</t>
  </si>
  <si>
    <t>143,87</t>
  </si>
  <si>
    <t>143,62</t>
  </si>
  <si>
    <t>29,55</t>
  </si>
  <si>
    <t>151,49</t>
  </si>
  <si>
    <t>151,86</t>
  </si>
  <si>
    <t>148,74</t>
  </si>
  <si>
    <t>34,24</t>
  </si>
  <si>
    <t>34,14</t>
  </si>
  <si>
    <t>100,57</t>
  </si>
  <si>
    <t>100,52</t>
  </si>
  <si>
    <t>130,15</t>
  </si>
  <si>
    <t>136,11</t>
  </si>
  <si>
    <t>136,19</t>
  </si>
  <si>
    <t>138,7</t>
  </si>
  <si>
    <t>185,92</t>
  </si>
  <si>
    <t>182,19</t>
  </si>
  <si>
    <t>0,31</t>
  </si>
  <si>
    <t>69,01</t>
  </si>
  <si>
    <t>101,31</t>
  </si>
  <si>
    <t>106,86</t>
  </si>
  <si>
    <t>107,16</t>
  </si>
  <si>
    <t>107,96</t>
  </si>
  <si>
    <t>108,51</t>
  </si>
  <si>
    <t>112,19</t>
  </si>
  <si>
    <t>112,24</t>
  </si>
  <si>
    <t>145,03</t>
  </si>
  <si>
    <t>144,91</t>
  </si>
  <si>
    <t>152,7</t>
  </si>
  <si>
    <t>148,21</t>
  </si>
  <si>
    <t>148,29</t>
  </si>
  <si>
    <t>34,16</t>
  </si>
  <si>
    <t>102,19</t>
  </si>
  <si>
    <t>102,32</t>
  </si>
  <si>
    <t>134,51</t>
  </si>
  <si>
    <t>141,06</t>
  </si>
  <si>
    <t>141,57</t>
  </si>
  <si>
    <t>142,26</t>
  </si>
  <si>
    <t>142,77</t>
  </si>
  <si>
    <t>147,81</t>
  </si>
  <si>
    <t>147,52</t>
  </si>
  <si>
    <t>185,42</t>
  </si>
  <si>
    <t>181,38</t>
  </si>
  <si>
    <t>181,67</t>
  </si>
  <si>
    <t>97,93</t>
  </si>
  <si>
    <t>97,74</t>
  </si>
  <si>
    <t>72,97</t>
  </si>
  <si>
    <t>94,7</t>
  </si>
  <si>
    <t>106,07</t>
  </si>
  <si>
    <t>106,14</t>
  </si>
  <si>
    <t>107,68</t>
  </si>
  <si>
    <t>107,74</t>
  </si>
  <si>
    <t>110,47</t>
  </si>
  <si>
    <t>110,16</t>
  </si>
  <si>
    <t>145,71</t>
  </si>
  <si>
    <t>147,65</t>
  </si>
  <si>
    <t>34,77</t>
  </si>
  <si>
    <t>34,74</t>
  </si>
  <si>
    <t>132,88</t>
  </si>
  <si>
    <t>132,76</t>
  </si>
  <si>
    <t>130,21</t>
  </si>
  <si>
    <t>129,9</t>
  </si>
  <si>
    <t>140,19</t>
  </si>
  <si>
    <t>142,63</t>
  </si>
  <si>
    <t>144,98</t>
  </si>
  <si>
    <t>185,23</t>
  </si>
  <si>
    <t>185,57</t>
  </si>
  <si>
    <t>181,99</t>
  </si>
  <si>
    <t>Act</t>
  </si>
  <si>
    <t>Prev</t>
  </si>
  <si>
    <t>&lt;</t>
  </si>
  <si>
    <t>=</t>
  </si>
  <si>
    <t>&gt;</t>
  </si>
  <si>
    <t>Actual</t>
  </si>
  <si>
    <t>Decrease - Actual</t>
  </si>
  <si>
    <t>Stable - Actual</t>
  </si>
  <si>
    <t>Increase - Actual</t>
  </si>
  <si>
    <t>Decrease - Previous</t>
  </si>
  <si>
    <t>Stable - Previous</t>
  </si>
  <si>
    <t>Increase - Previous</t>
  </si>
  <si>
    <t>Decrease</t>
  </si>
  <si>
    <t>Stable</t>
  </si>
  <si>
    <t>Increase</t>
  </si>
  <si>
    <t>Ref.</t>
  </si>
  <si>
    <t>Low Ref</t>
  </si>
  <si>
    <t>Last Ref,</t>
  </si>
  <si>
    <t>High Ref</t>
  </si>
  <si>
    <t>50 Ref</t>
  </si>
  <si>
    <t>116,84</t>
  </si>
  <si>
    <t>116,8</t>
  </si>
  <si>
    <t>122,23</t>
  </si>
  <si>
    <t>122,29</t>
  </si>
  <si>
    <t>121,07</t>
  </si>
  <si>
    <t>121,42</t>
  </si>
  <si>
    <t>121,49</t>
  </si>
  <si>
    <t>118,13</t>
  </si>
  <si>
    <t>118,19</t>
  </si>
  <si>
    <t>147,05</t>
  </si>
  <si>
    <t>152,9</t>
  </si>
  <si>
    <t>147,66</t>
  </si>
  <si>
    <t>34,95</t>
  </si>
  <si>
    <t>152,15</t>
  </si>
  <si>
    <t>157,45</t>
  </si>
  <si>
    <t>157,44</t>
  </si>
  <si>
    <t>153,96</t>
  </si>
  <si>
    <t>186,19</t>
  </si>
  <si>
    <t>186,48</t>
  </si>
  <si>
    <t>190,11</t>
  </si>
  <si>
    <t>185,05</t>
  </si>
  <si>
    <t>182,07</t>
  </si>
  <si>
    <t>-2,03</t>
  </si>
  <si>
    <t>115,14</t>
  </si>
  <si>
    <t>115,09</t>
  </si>
  <si>
    <t>72,5</t>
  </si>
  <si>
    <t>109,74</t>
  </si>
  <si>
    <t>109,52</t>
  </si>
  <si>
    <t>118,92</t>
  </si>
  <si>
    <t>120,48</t>
  </si>
  <si>
    <t>115,39</t>
  </si>
  <si>
    <t>115,67</t>
  </si>
  <si>
    <t>150,6</t>
  </si>
  <si>
    <t>150,84</t>
  </si>
  <si>
    <t>154,5</t>
  </si>
  <si>
    <t>154,32</t>
  </si>
  <si>
    <t>151,05</t>
  </si>
  <si>
    <t>147,88</t>
  </si>
  <si>
    <t>147,92</t>
  </si>
  <si>
    <t>35,47</t>
  </si>
  <si>
    <t>150,82</t>
  </si>
  <si>
    <t>146,3</t>
  </si>
  <si>
    <t>146,2</t>
  </si>
  <si>
    <t>154,93</t>
  </si>
  <si>
    <t>190,38</t>
  </si>
  <si>
    <t>190,86</t>
  </si>
  <si>
    <t>181,77</t>
  </si>
  <si>
    <t>0,23</t>
  </si>
  <si>
    <t>111,93</t>
  </si>
  <si>
    <t>94,05</t>
  </si>
  <si>
    <t>100,06</t>
  </si>
  <si>
    <t>108,91</t>
  </si>
  <si>
    <t>108,84</t>
  </si>
  <si>
    <t>111,45</t>
  </si>
  <si>
    <t>154,14</t>
  </si>
  <si>
    <t>151,01</t>
  </si>
  <si>
    <t>35,05</t>
  </si>
  <si>
    <t>35,12</t>
  </si>
  <si>
    <t>129,32</t>
  </si>
  <si>
    <t>135,75</t>
  </si>
  <si>
    <t>146,91</t>
  </si>
  <si>
    <t>146,9</t>
  </si>
  <si>
    <t>190,92</t>
  </si>
  <si>
    <t>181,54</t>
  </si>
  <si>
    <t>-1,88</t>
  </si>
  <si>
    <t>112,39</t>
  </si>
  <si>
    <t>88,78</t>
  </si>
  <si>
    <t>88,74</t>
  </si>
  <si>
    <t>88,6</t>
  </si>
  <si>
    <t>88,77</t>
  </si>
  <si>
    <t>102,72</t>
  </si>
  <si>
    <t>108,17</t>
  </si>
  <si>
    <t>107,99</t>
  </si>
  <si>
    <t>73,81</t>
  </si>
  <si>
    <t>148,89</t>
  </si>
  <si>
    <t>148,87</t>
  </si>
  <si>
    <t>153,88</t>
  </si>
  <si>
    <t>124,75</t>
  </si>
  <si>
    <t>124,52</t>
  </si>
  <si>
    <t>123,93</t>
  </si>
  <si>
    <t>123,99</t>
  </si>
  <si>
    <t>138,62</t>
  </si>
  <si>
    <t>138,23</t>
  </si>
  <si>
    <t>144,78</t>
  </si>
  <si>
    <t>144,53</t>
  </si>
  <si>
    <t>190,93</t>
  </si>
  <si>
    <t>185,6</t>
  </si>
  <si>
    <t>181,46</t>
  </si>
  <si>
    <t>181,35</t>
  </si>
  <si>
    <t>-1,67</t>
  </si>
  <si>
    <t>87,99</t>
  </si>
  <si>
    <t>87,96</t>
  </si>
  <si>
    <t>53,49</t>
  </si>
  <si>
    <t>88,37</t>
  </si>
  <si>
    <t>100,48</t>
  </si>
  <si>
    <t>106,13</t>
  </si>
  <si>
    <t>106,67</t>
  </si>
  <si>
    <t>103,37</t>
  </si>
  <si>
    <t>103,18</t>
  </si>
  <si>
    <t>11,36</t>
  </si>
  <si>
    <t>146,97</t>
  </si>
  <si>
    <t>146,96</t>
  </si>
  <si>
    <t>150,64</t>
  </si>
  <si>
    <t>150,83</t>
  </si>
  <si>
    <t>147,18</t>
  </si>
  <si>
    <t>36,47</t>
  </si>
  <si>
    <t>124,74</t>
  </si>
  <si>
    <t>43,28</t>
  </si>
  <si>
    <t>122,56</t>
  </si>
  <si>
    <t>122,68</t>
  </si>
  <si>
    <t>28,8</t>
  </si>
  <si>
    <t>136,79</t>
  </si>
  <si>
    <t>136,72</t>
  </si>
  <si>
    <t>142,46</t>
  </si>
  <si>
    <t>142,81</t>
  </si>
  <si>
    <t>139,88</t>
  </si>
  <si>
    <t>140,04</t>
  </si>
  <si>
    <t>187,02</t>
  </si>
  <si>
    <t>187,17</t>
  </si>
  <si>
    <t>22,16</t>
  </si>
  <si>
    <t>191,19</t>
  </si>
  <si>
    <t>181,42</t>
  </si>
  <si>
    <t>42,67</t>
  </si>
  <si>
    <t>-1,53</t>
  </si>
  <si>
    <t>-1,49</t>
  </si>
  <si>
    <t>87,63</t>
  </si>
  <si>
    <t>73,17</t>
  </si>
  <si>
    <t>103,01</t>
  </si>
  <si>
    <t>103,48</t>
  </si>
  <si>
    <t>109,26</t>
  </si>
  <si>
    <t>79,55</t>
  </si>
  <si>
    <t>103,77</t>
  </si>
  <si>
    <t>103,94</t>
  </si>
  <si>
    <t>54,76</t>
  </si>
  <si>
    <t>153,97</t>
  </si>
  <si>
    <t>150,76</t>
  </si>
  <si>
    <t>147,31</t>
  </si>
  <si>
    <t>56,82</t>
  </si>
  <si>
    <t>37,06</t>
  </si>
  <si>
    <t>36,7</t>
  </si>
  <si>
    <t>123,79</t>
  </si>
  <si>
    <t>123,97</t>
  </si>
  <si>
    <t>139,59</t>
  </si>
  <si>
    <t>140,08</t>
  </si>
  <si>
    <t>67,57</t>
  </si>
  <si>
    <t>145,05</t>
  </si>
  <si>
    <t>139,92</t>
  </si>
  <si>
    <t>140,22</t>
  </si>
  <si>
    <t>187,66</t>
  </si>
  <si>
    <t>191,66</t>
  </si>
  <si>
    <t>-1,57</t>
  </si>
  <si>
    <t>-1,56</t>
  </si>
  <si>
    <t>87,95</t>
  </si>
  <si>
    <t>95,42</t>
  </si>
  <si>
    <t>101,3</t>
  </si>
  <si>
    <t>98,54</t>
  </si>
  <si>
    <t>98,45</t>
  </si>
  <si>
    <t>65,91</t>
  </si>
  <si>
    <t>153,32</t>
  </si>
  <si>
    <t>153,39</t>
  </si>
  <si>
    <t>150,49</t>
  </si>
  <si>
    <t>146,85</t>
  </si>
  <si>
    <t>37,2</t>
  </si>
  <si>
    <t>37,28</t>
  </si>
  <si>
    <t>125,08</t>
  </si>
  <si>
    <t>125,11</t>
  </si>
  <si>
    <t>121,81</t>
  </si>
  <si>
    <t>121,58</t>
  </si>
  <si>
    <t>139,19</t>
  </si>
  <si>
    <t>138,89</t>
  </si>
  <si>
    <t>136,15</t>
  </si>
  <si>
    <t>136,14</t>
  </si>
  <si>
    <t>191,12</t>
  </si>
  <si>
    <t>-1,19</t>
  </si>
  <si>
    <t>-1,3</t>
  </si>
  <si>
    <t>88,08</t>
  </si>
  <si>
    <t>88,11</t>
  </si>
  <si>
    <t>90,3</t>
  </si>
  <si>
    <t>90,4</t>
  </si>
  <si>
    <t>94,87</t>
  </si>
  <si>
    <t>107,55</t>
  </si>
  <si>
    <t>107,67</t>
  </si>
  <si>
    <t>113,04</t>
  </si>
  <si>
    <t>113,02</t>
  </si>
  <si>
    <t>105,01</t>
  </si>
  <si>
    <t>105,55</t>
  </si>
  <si>
    <t>82,93</t>
  </si>
  <si>
    <t>144,84</t>
  </si>
  <si>
    <t>153,49</t>
  </si>
  <si>
    <t>147,17</t>
  </si>
  <si>
    <t>38,23</t>
  </si>
  <si>
    <t>126,61</t>
  </si>
  <si>
    <t>126,44</t>
  </si>
  <si>
    <t>127,79</t>
  </si>
  <si>
    <t>127,9</t>
  </si>
  <si>
    <t>142,61</t>
  </si>
  <si>
    <t>71,79</t>
  </si>
  <si>
    <t>185,66</t>
  </si>
  <si>
    <t>191,49</t>
  </si>
  <si>
    <t>-0,95</t>
  </si>
  <si>
    <t>105,35</t>
  </si>
  <si>
    <t>105,2</t>
  </si>
  <si>
    <t>108,65</t>
  </si>
  <si>
    <t>107,77</t>
  </si>
  <si>
    <t>107,36</t>
  </si>
  <si>
    <t>98,44</t>
  </si>
  <si>
    <t>153,99</t>
  </si>
  <si>
    <t>153,95</t>
  </si>
  <si>
    <t>0,99</t>
  </si>
  <si>
    <t>147,06</t>
  </si>
  <si>
    <t>147,07</t>
  </si>
  <si>
    <t>133,07</t>
  </si>
  <si>
    <t>89,74</t>
  </si>
  <si>
    <t>144,33</t>
  </si>
  <si>
    <t>146,89</t>
  </si>
  <si>
    <t>146,67</t>
  </si>
  <si>
    <t>137,61</t>
  </si>
  <si>
    <t>137,1</t>
  </si>
  <si>
    <t>186,06</t>
  </si>
  <si>
    <t>181,58</t>
  </si>
  <si>
    <t>http://www.ons.org.br/paginas/energia-no-futuro/programacao-da-operacao</t>
  </si>
  <si>
    <t>http://www.ccee.org.br/portal/faces/pages_publico/o-que-fazemos/infomercado</t>
  </si>
  <si>
    <t>-1,08</t>
  </si>
  <si>
    <t>-1,1</t>
  </si>
  <si>
    <t>90,8</t>
  </si>
  <si>
    <t>90,75</t>
  </si>
  <si>
    <t>78,86</t>
  </si>
  <si>
    <t>86,24</t>
  </si>
  <si>
    <t>85,76</t>
  </si>
  <si>
    <t>82,65</t>
  </si>
  <si>
    <t>82,41</t>
  </si>
  <si>
    <t>140,67</t>
  </si>
  <si>
    <t>150,05</t>
  </si>
  <si>
    <t>146,57</t>
  </si>
  <si>
    <t>39,38</t>
  </si>
  <si>
    <t>130,22</t>
  </si>
  <si>
    <t>130,38</t>
  </si>
  <si>
    <t>117,68</t>
  </si>
  <si>
    <t>117,95</t>
  </si>
  <si>
    <t>125,02</t>
  </si>
  <si>
    <t>124,95</t>
  </si>
  <si>
    <t>121,62</t>
  </si>
  <si>
    <t>181,16</t>
  </si>
  <si>
    <t>181,93</t>
  </si>
  <si>
    <t>Muito Alta</t>
  </si>
  <si>
    <t>-0,81</t>
  </si>
  <si>
    <t>86,12</t>
  </si>
  <si>
    <t>86,05</t>
  </si>
  <si>
    <t>69,89</t>
  </si>
  <si>
    <t>84,27</t>
  </si>
  <si>
    <t>92,11</t>
  </si>
  <si>
    <t>84,64</t>
  </si>
  <si>
    <t>80,74</t>
  </si>
  <si>
    <t>137,78</t>
  </si>
  <si>
    <t>137,59</t>
  </si>
  <si>
    <t>149,74</t>
  </si>
  <si>
    <t>149,69</t>
  </si>
  <si>
    <t>146,19</t>
  </si>
  <si>
    <t>146,31</t>
  </si>
  <si>
    <t>40,05</t>
  </si>
  <si>
    <t>126,63</t>
  </si>
  <si>
    <t>126,41</t>
  </si>
  <si>
    <t>80,56</t>
  </si>
  <si>
    <t>110,24</t>
  </si>
  <si>
    <t>109,66</t>
  </si>
  <si>
    <t>123,36</t>
  </si>
  <si>
    <t>124,02</t>
  </si>
  <si>
    <t>123,78</t>
  </si>
  <si>
    <t>120,77</t>
  </si>
  <si>
    <t>120,82</t>
  </si>
  <si>
    <t>178,72</t>
  </si>
  <si>
    <t>178,9</t>
  </si>
  <si>
    <t>189,91</t>
  </si>
  <si>
    <t>185,69</t>
  </si>
  <si>
    <t>180,93</t>
  </si>
  <si>
    <t>-0,3</t>
  </si>
  <si>
    <t>-0,55</t>
  </si>
  <si>
    <t>-0,6</t>
  </si>
  <si>
    <t>85,27</t>
  </si>
  <si>
    <t>74,86</t>
  </si>
  <si>
    <t>74,88</t>
  </si>
  <si>
    <t>92,67</t>
  </si>
  <si>
    <t>92,97</t>
  </si>
  <si>
    <t>82,45</t>
  </si>
  <si>
    <t>135,12</t>
  </si>
  <si>
    <t>149,61</t>
  </si>
  <si>
    <t>149,38</t>
  </si>
  <si>
    <t>146,17</t>
  </si>
  <si>
    <t>146,08</t>
  </si>
  <si>
    <t>126,11</t>
  </si>
  <si>
    <t>114,5</t>
  </si>
  <si>
    <t>114,92</t>
  </si>
  <si>
    <t>131,17</t>
  </si>
  <si>
    <t>131,15</t>
  </si>
  <si>
    <t>131,52</t>
  </si>
  <si>
    <t>122,04</t>
  </si>
  <si>
    <t>175,81</t>
  </si>
  <si>
    <t>176,08</t>
  </si>
  <si>
    <t>185,13</t>
  </si>
  <si>
    <t>180,28</t>
  </si>
  <si>
    <t>-0,52</t>
  </si>
  <si>
    <t>-0,53</t>
  </si>
  <si>
    <t>84,9</t>
  </si>
  <si>
    <t>83,05</t>
  </si>
  <si>
    <t>83,14</t>
  </si>
  <si>
    <t>100,88</t>
  </si>
  <si>
    <t>101,05</t>
  </si>
  <si>
    <t>101,17</t>
  </si>
  <si>
    <t>101,38</t>
  </si>
  <si>
    <t>97,5</t>
  </si>
  <si>
    <t>86,26</t>
  </si>
  <si>
    <t>135,63</t>
  </si>
  <si>
    <t>135,8</t>
  </si>
  <si>
    <t>150,99</t>
  </si>
  <si>
    <t>150,88</t>
  </si>
  <si>
    <t>149,62</t>
  </si>
  <si>
    <t>146,13</t>
  </si>
  <si>
    <t>43,5</t>
  </si>
  <si>
    <t>128,26</t>
  </si>
  <si>
    <t>127,93</t>
  </si>
  <si>
    <t>122,53</t>
  </si>
  <si>
    <t>122,93</t>
  </si>
  <si>
    <t>140,38</t>
  </si>
  <si>
    <t>140,44</t>
  </si>
  <si>
    <t>141,1</t>
  </si>
  <si>
    <t>126,81</t>
  </si>
  <si>
    <t>177,81</t>
  </si>
  <si>
    <t>184,93</t>
  </si>
  <si>
    <r>
      <t>2021 </t>
    </r>
    <r>
      <rPr>
        <vertAlign val="superscript"/>
        <sz val="6"/>
        <color theme="1"/>
        <rFont val="Arial"/>
        <family val="2"/>
      </rPr>
      <t>(3)</t>
    </r>
  </si>
  <si>
    <t>83,58</t>
  </si>
  <si>
    <t>0,94</t>
  </si>
  <si>
    <t>99,98</t>
  </si>
  <si>
    <t>96,4</t>
  </si>
  <si>
    <t>96,27</t>
  </si>
  <si>
    <t>82,31</t>
  </si>
  <si>
    <t>150,75</t>
  </si>
  <si>
    <t>149,7</t>
  </si>
  <si>
    <t>145,95</t>
  </si>
  <si>
    <t>144,11</t>
  </si>
  <si>
    <t>144,21</t>
  </si>
  <si>
    <t>43,22</t>
  </si>
  <si>
    <t>42,84</t>
  </si>
  <si>
    <t>125,29</t>
  </si>
  <si>
    <t>141,27</t>
  </si>
  <si>
    <t>141,26</t>
  </si>
  <si>
    <t>139,18</t>
  </si>
  <si>
    <t>138,84</t>
  </si>
  <si>
    <t>124,65</t>
  </si>
  <si>
    <t>176,93</t>
  </si>
  <si>
    <t>189,75</t>
  </si>
  <si>
    <t>180,66</t>
  </si>
  <si>
    <t>180,49</t>
  </si>
  <si>
    <t>177,47</t>
  </si>
  <si>
    <t>177,2</t>
  </si>
  <si>
    <t>Curva Convencional SE</t>
  </si>
  <si>
    <t>Curva Incentivada 50% SE</t>
  </si>
  <si>
    <t>-0,51</t>
  </si>
  <si>
    <t>88,73</t>
  </si>
  <si>
    <t>118,16</t>
  </si>
  <si>
    <t>118,21</t>
  </si>
  <si>
    <t>111,65</t>
  </si>
  <si>
    <t>88,38</t>
  </si>
  <si>
    <t>88,34</t>
  </si>
  <si>
    <t>136,07</t>
  </si>
  <si>
    <t>136,18</t>
  </si>
  <si>
    <t>149,3</t>
  </si>
  <si>
    <t>145,96</t>
  </si>
  <si>
    <t>143,56</t>
  </si>
  <si>
    <t>143,65</t>
  </si>
  <si>
    <t>42,93</t>
  </si>
  <si>
    <t>130,88</t>
  </si>
  <si>
    <t>130,41</t>
  </si>
  <si>
    <t>154,24</t>
  </si>
  <si>
    <t>154,09</t>
  </si>
  <si>
    <t>129,55</t>
  </si>
  <si>
    <t>129,52</t>
  </si>
  <si>
    <t>178,48</t>
  </si>
  <si>
    <t>180,68</t>
  </si>
  <si>
    <t>94,53</t>
  </si>
  <si>
    <t>94,67</t>
  </si>
  <si>
    <t>140,02</t>
  </si>
  <si>
    <t>140,55</t>
  </si>
  <si>
    <t>106,96</t>
  </si>
  <si>
    <t>149,51</t>
  </si>
  <si>
    <t>149,46</t>
  </si>
  <si>
    <t>145,83</t>
  </si>
  <si>
    <t>43,61</t>
  </si>
  <si>
    <t>136,91</t>
  </si>
  <si>
    <t>192,1</t>
  </si>
  <si>
    <t>184,53</t>
  </si>
  <si>
    <t>190,89</t>
  </si>
  <si>
    <t>190,66</t>
  </si>
  <si>
    <t>184,82</t>
  </si>
  <si>
    <t>184,73</t>
  </si>
  <si>
    <t>100,08</t>
  </si>
  <si>
    <t>217,03</t>
  </si>
  <si>
    <t>211,86</t>
  </si>
  <si>
    <t>212,22</t>
  </si>
  <si>
    <t>157,73</t>
  </si>
  <si>
    <t>76,32</t>
  </si>
  <si>
    <t>146,6</t>
  </si>
  <si>
    <t>146,47</t>
  </si>
  <si>
    <t>143,57</t>
  </si>
  <si>
    <t>45,59</t>
  </si>
  <si>
    <t>45,22</t>
  </si>
  <si>
    <t>260,65</t>
  </si>
  <si>
    <t>260,49</t>
  </si>
  <si>
    <t>255,4</t>
  </si>
  <si>
    <t>198,28</t>
  </si>
  <si>
    <t>195,61</t>
  </si>
  <si>
    <t>186,98</t>
  </si>
  <si>
    <t>186,63</t>
  </si>
  <si>
    <t>176,92</t>
  </si>
  <si>
    <t>177,72</t>
  </si>
  <si>
    <t>-0,56</t>
  </si>
  <si>
    <t>266,28</t>
  </si>
  <si>
    <t>266,18</t>
  </si>
  <si>
    <t>278,02</t>
  </si>
  <si>
    <t>278,35</t>
  </si>
  <si>
    <t>181,11</t>
  </si>
  <si>
    <t>180,26</t>
  </si>
  <si>
    <t>163,61</t>
  </si>
  <si>
    <t>163,82</t>
  </si>
  <si>
    <t>147,1</t>
  </si>
  <si>
    <t>146,88</t>
  </si>
  <si>
    <t>143,95</t>
  </si>
  <si>
    <t>143,94</t>
  </si>
  <si>
    <t>47,92</t>
  </si>
  <si>
    <t>311,6</t>
  </si>
  <si>
    <t>311,59</t>
  </si>
  <si>
    <t>324,1</t>
  </si>
  <si>
    <t>323,86</t>
  </si>
  <si>
    <t>226,85</t>
  </si>
  <si>
    <t>226,39</t>
  </si>
  <si>
    <t>226,45</t>
  </si>
  <si>
    <t>7,29</t>
  </si>
  <si>
    <t>206,87</t>
  </si>
  <si>
    <t>197,48</t>
  </si>
  <si>
    <t>188,38</t>
  </si>
  <si>
    <t>181,89</t>
  </si>
  <si>
    <t>177,73</t>
  </si>
  <si>
    <t>177,48</t>
  </si>
  <si>
    <t>-0,54</t>
  </si>
  <si>
    <t>273,43</t>
  </si>
  <si>
    <t>272,68</t>
  </si>
  <si>
    <t>272,4</t>
  </si>
  <si>
    <t>160,38</t>
  </si>
  <si>
    <t>163,98</t>
  </si>
  <si>
    <t>163,69</t>
  </si>
  <si>
    <t>164,74</t>
  </si>
  <si>
    <t>160,26</t>
  </si>
  <si>
    <t>151,54</t>
  </si>
  <si>
    <t>144,37</t>
  </si>
  <si>
    <t>144,12</t>
  </si>
  <si>
    <t>46,93</t>
  </si>
  <si>
    <t>319,29</t>
  </si>
  <si>
    <t>319,08</t>
  </si>
  <si>
    <t>318,85</t>
  </si>
  <si>
    <t>318,86</t>
  </si>
  <si>
    <t>207,03</t>
  </si>
  <si>
    <t>200,37</t>
  </si>
  <si>
    <t>189,11</t>
  </si>
  <si>
    <t>182,48</t>
  </si>
  <si>
    <t>178,63</t>
  </si>
  <si>
    <t>281,32</t>
  </si>
  <si>
    <t>144,35</t>
  </si>
  <si>
    <t>81,58</t>
  </si>
  <si>
    <t>159,91</t>
  </si>
  <si>
    <t>159,79</t>
  </si>
  <si>
    <t>146,63</t>
  </si>
  <si>
    <t>146,49</t>
  </si>
  <si>
    <t>143,55</t>
  </si>
  <si>
    <t>47,63</t>
  </si>
  <si>
    <t>327,19</t>
  </si>
  <si>
    <t>327,34</t>
  </si>
  <si>
    <t>300,73</t>
  </si>
  <si>
    <t>205,49</t>
  </si>
  <si>
    <t>204,87</t>
  </si>
  <si>
    <t>70,27</t>
  </si>
  <si>
    <t>203,7</t>
  </si>
  <si>
    <t>198,71</t>
  </si>
  <si>
    <t>198,89</t>
  </si>
  <si>
    <t>181,91</t>
  </si>
  <si>
    <t>182,04</t>
  </si>
  <si>
    <t>178,07</t>
  </si>
  <si>
    <t>285,91</t>
  </si>
  <si>
    <t>352,68</t>
  </si>
  <si>
    <t>352,62</t>
  </si>
  <si>
    <t>216,47</t>
  </si>
  <si>
    <t>209,15</t>
  </si>
  <si>
    <t>165,09</t>
  </si>
  <si>
    <t>147,16</t>
  </si>
  <si>
    <t>144,45</t>
  </si>
  <si>
    <t>144,05</t>
  </si>
  <si>
    <t>48,91</t>
  </si>
  <si>
    <t>48,55</t>
  </si>
  <si>
    <t>333,14</t>
  </si>
  <si>
    <t>332,95</t>
  </si>
  <si>
    <t>398,96</t>
  </si>
  <si>
    <t>398,68</t>
  </si>
  <si>
    <t>263,8</t>
  </si>
  <si>
    <t>263,79</t>
  </si>
  <si>
    <t>257,07</t>
  </si>
  <si>
    <t>256,73</t>
  </si>
  <si>
    <t>227,58</t>
  </si>
  <si>
    <t>13,94</t>
  </si>
  <si>
    <t>205,18</t>
  </si>
  <si>
    <t>178,57</t>
  </si>
  <si>
    <t>178,45</t>
  </si>
  <si>
    <t>-2,28</t>
  </si>
  <si>
    <t>454,38</t>
  </si>
  <si>
    <t>454,07</t>
  </si>
  <si>
    <t>318,31</t>
  </si>
  <si>
    <t>318,79</t>
  </si>
  <si>
    <t>243,34</t>
  </si>
  <si>
    <t>243,01</t>
  </si>
  <si>
    <t>199,83</t>
  </si>
  <si>
    <t>169,44</t>
  </si>
  <si>
    <t>148,84</t>
  </si>
  <si>
    <t>145,11</t>
  </si>
  <si>
    <t>54,56</t>
  </si>
  <si>
    <t>504,27</t>
  </si>
  <si>
    <t>368,92</t>
  </si>
  <si>
    <t>368,88</t>
  </si>
  <si>
    <t>332,02</t>
  </si>
  <si>
    <t>332,32</t>
  </si>
  <si>
    <t>292,05</t>
  </si>
  <si>
    <t>290,78</t>
  </si>
  <si>
    <t>12,85</t>
  </si>
  <si>
    <t>241,11</t>
  </si>
  <si>
    <t>241,93</t>
  </si>
  <si>
    <t>10,02</t>
  </si>
  <si>
    <t>209,2</t>
  </si>
  <si>
    <t>208,38</t>
  </si>
  <si>
    <t>190,64</t>
  </si>
  <si>
    <t>179,73</t>
  </si>
  <si>
    <t>-4,31</t>
  </si>
  <si>
    <t>-4,27</t>
  </si>
  <si>
    <t>452,5</t>
  </si>
  <si>
    <t>452,41</t>
  </si>
  <si>
    <t>341,16</t>
  </si>
  <si>
    <t>341,09</t>
  </si>
  <si>
    <t>239,4</t>
  </si>
  <si>
    <t>239,19</t>
  </si>
  <si>
    <t>172,07</t>
  </si>
  <si>
    <t>171,59</t>
  </si>
  <si>
    <t>154,98</t>
  </si>
  <si>
    <t>149,81</t>
  </si>
  <si>
    <t>145,59</t>
  </si>
  <si>
    <t>145,32</t>
  </si>
  <si>
    <t>54,28</t>
  </si>
  <si>
    <t>504,85</t>
  </si>
  <si>
    <t>504,89</t>
  </si>
  <si>
    <t>392,24</t>
  </si>
  <si>
    <t>391,66</t>
  </si>
  <si>
    <t>313,48</t>
  </si>
  <si>
    <t>313,29</t>
  </si>
  <si>
    <t>288,26</t>
  </si>
  <si>
    <t>288,01</t>
  </si>
  <si>
    <t>245,35</t>
  </si>
  <si>
    <t>245,93</t>
  </si>
  <si>
    <t>212,32</t>
  </si>
  <si>
    <t>211,95</t>
  </si>
  <si>
    <t>192,94</t>
  </si>
  <si>
    <t>180,02</t>
  </si>
  <si>
    <t>-11,59</t>
  </si>
  <si>
    <t>-11,37</t>
  </si>
  <si>
    <t>472,35</t>
  </si>
  <si>
    <t>472,16</t>
  </si>
  <si>
    <t>467,53</t>
  </si>
  <si>
    <t>467,74</t>
  </si>
  <si>
    <t>384,19</t>
  </si>
  <si>
    <t>384,49</t>
  </si>
  <si>
    <t>294,59</t>
  </si>
  <si>
    <t>294,68</t>
  </si>
  <si>
    <t>223,92</t>
  </si>
  <si>
    <t>182,27</t>
  </si>
  <si>
    <t>157,98</t>
  </si>
  <si>
    <t>157,6</t>
  </si>
  <si>
    <t>146,52</t>
  </si>
  <si>
    <t>146,07</t>
  </si>
  <si>
    <t>50,2</t>
  </si>
  <si>
    <t>50,21</t>
  </si>
  <si>
    <t>521,17</t>
  </si>
  <si>
    <t>521,3</t>
  </si>
  <si>
    <t>516,61</t>
  </si>
  <si>
    <t>516,19</t>
  </si>
  <si>
    <t>430,3</t>
  </si>
  <si>
    <t>429,93</t>
  </si>
  <si>
    <t>340,52</t>
  </si>
  <si>
    <t>341,04</t>
  </si>
  <si>
    <t>270,01</t>
  </si>
  <si>
    <t>195,02</t>
  </si>
  <si>
    <t>-11,57</t>
  </si>
  <si>
    <t>487,96</t>
  </si>
  <si>
    <t>487,89</t>
  </si>
  <si>
    <t>480,75</t>
  </si>
  <si>
    <t>480,99</t>
  </si>
  <si>
    <t>395,26</t>
  </si>
  <si>
    <t>395,99</t>
  </si>
  <si>
    <t>297,91</t>
  </si>
  <si>
    <t>297,99</t>
  </si>
  <si>
    <t>226,98</t>
  </si>
  <si>
    <t>227,1</t>
  </si>
  <si>
    <t>146,29</t>
  </si>
  <si>
    <t>146,5</t>
  </si>
  <si>
    <t>50,63</t>
  </si>
  <si>
    <t>536,32</t>
  </si>
  <si>
    <t>538,08</t>
  </si>
  <si>
    <t>10,39</t>
  </si>
  <si>
    <t>527,3</t>
  </si>
  <si>
    <t>529,31</t>
  </si>
  <si>
    <t>10,38</t>
  </si>
  <si>
    <t>441,89</t>
  </si>
  <si>
    <t>443,34</t>
  </si>
  <si>
    <t>345,63</t>
  </si>
  <si>
    <t>345,96</t>
  </si>
  <si>
    <t>7,71</t>
  </si>
  <si>
    <t>274,9</t>
  </si>
  <si>
    <t>275,31</t>
  </si>
  <si>
    <t>230,49</t>
  </si>
  <si>
    <t>198,17</t>
  </si>
  <si>
    <t>186,91</t>
  </si>
  <si>
    <t>187,23</t>
  </si>
  <si>
    <t>-8,53</t>
  </si>
  <si>
    <t>-8,43</t>
  </si>
  <si>
    <t>494,09</t>
  </si>
  <si>
    <t>494,41</t>
  </si>
  <si>
    <t>354,29</t>
  </si>
  <si>
    <t>353,72</t>
  </si>
  <si>
    <t>240,56</t>
  </si>
  <si>
    <t>13,34</t>
  </si>
  <si>
    <t>191,78</t>
  </si>
  <si>
    <t>181,29</t>
  </si>
  <si>
    <t>159,75</t>
  </si>
  <si>
    <t>150,56</t>
  </si>
  <si>
    <t>146,26</t>
  </si>
  <si>
    <t>146,11</t>
  </si>
  <si>
    <t>50,5</t>
  </si>
  <si>
    <t>542,9</t>
  </si>
  <si>
    <t>543,87</t>
  </si>
  <si>
    <t>403,89</t>
  </si>
  <si>
    <t>403,73</t>
  </si>
  <si>
    <t>288,39</t>
  </si>
  <si>
    <t>287,97</t>
  </si>
  <si>
    <t>12,37</t>
  </si>
  <si>
    <t>243,23</t>
  </si>
  <si>
    <t>243,24</t>
  </si>
  <si>
    <t>227,57</t>
  </si>
  <si>
    <t>227,56</t>
  </si>
  <si>
    <t>7,54</t>
  </si>
  <si>
    <t>225,77</t>
  </si>
  <si>
    <t>198,25</t>
  </si>
  <si>
    <t>187,16</t>
  </si>
  <si>
    <t>280,31</t>
  </si>
  <si>
    <t>237,79</t>
  </si>
  <si>
    <t>212,23</t>
  </si>
  <si>
    <t>212,77</t>
  </si>
  <si>
    <t>190,85</t>
  </si>
  <si>
    <t>182,44</t>
  </si>
  <si>
    <t>159,56</t>
  </si>
  <si>
    <t>150,57</t>
  </si>
  <si>
    <t>52,66</t>
  </si>
  <si>
    <t>332,4</t>
  </si>
  <si>
    <t>332,33</t>
  </si>
  <si>
    <t>289,18</t>
  </si>
  <si>
    <t>263,39</t>
  </si>
  <si>
    <t>263,51</t>
  </si>
  <si>
    <t>238,14</t>
  </si>
  <si>
    <t>238,55</t>
  </si>
  <si>
    <t>238,64</t>
  </si>
  <si>
    <t>224,01</t>
  </si>
  <si>
    <t>197,28</t>
  </si>
  <si>
    <t>186,96</t>
  </si>
  <si>
    <t>180,8</t>
  </si>
  <si>
    <t>180,92</t>
  </si>
  <si>
    <t>-3,17</t>
  </si>
  <si>
    <t>263,15</t>
  </si>
  <si>
    <t>262,32</t>
  </si>
  <si>
    <t>176,62</t>
  </si>
  <si>
    <t>169,18</t>
  </si>
  <si>
    <t>187,59</t>
  </si>
  <si>
    <t>187,45</t>
  </si>
  <si>
    <t>52,54</t>
  </si>
  <si>
    <t>53,04</t>
  </si>
  <si>
    <t>314,01</t>
  </si>
  <si>
    <t>314,39</t>
  </si>
  <si>
    <t>245,49</t>
  </si>
  <si>
    <t>227,81</t>
  </si>
  <si>
    <t>236,45</t>
  </si>
  <si>
    <t>223,97</t>
  </si>
  <si>
    <t>186,49</t>
  </si>
  <si>
    <t>181,15</t>
  </si>
  <si>
    <t>267,21</t>
  </si>
  <si>
    <t>207,27</t>
  </si>
  <si>
    <t>92,5</t>
  </si>
  <si>
    <t>177,67</t>
  </si>
  <si>
    <t>191,35</t>
  </si>
  <si>
    <t>159,76</t>
  </si>
  <si>
    <t>146,32</t>
  </si>
  <si>
    <t>53,44</t>
  </si>
  <si>
    <t>53,58</t>
  </si>
  <si>
    <t>319,92</t>
  </si>
  <si>
    <t>320,11</t>
  </si>
  <si>
    <t>256,74</t>
  </si>
  <si>
    <t>256,57</t>
  </si>
  <si>
    <t>243,75</t>
  </si>
  <si>
    <t>228,44</t>
  </si>
  <si>
    <t>228,74</t>
  </si>
  <si>
    <t>239,71</t>
  </si>
  <si>
    <t>239,01</t>
  </si>
  <si>
    <t>224,35</t>
  </si>
  <si>
    <t>224,38</t>
  </si>
  <si>
    <t>197,71</t>
  </si>
  <si>
    <t>187,48</t>
  </si>
  <si>
    <t>181,02</t>
  </si>
  <si>
    <t>-2,62</t>
  </si>
  <si>
    <t>-2,61</t>
  </si>
  <si>
    <t>265,64</t>
  </si>
  <si>
    <t>265,49</t>
  </si>
  <si>
    <t>50,61</t>
  </si>
  <si>
    <t>311,77</t>
  </si>
  <si>
    <t>271,66</t>
  </si>
  <si>
    <t>9,21</t>
  </si>
  <si>
    <t>228,77</t>
  </si>
  <si>
    <t>213,36</t>
  </si>
  <si>
    <t>184,23</t>
  </si>
  <si>
    <t>160,24</t>
  </si>
  <si>
    <t>42,78</t>
  </si>
  <si>
    <t>34,56</t>
  </si>
  <si>
    <t>146,46</t>
  </si>
  <si>
    <t>56,98</t>
  </si>
  <si>
    <t>41,54</t>
  </si>
  <si>
    <t>43,08</t>
  </si>
  <si>
    <t>321,25</t>
  </si>
  <si>
    <t>320,7</t>
  </si>
  <si>
    <t>41,27</t>
  </si>
  <si>
    <t>363,8</t>
  </si>
  <si>
    <t>322,91</t>
  </si>
  <si>
    <t>281,01</t>
  </si>
  <si>
    <t>280,79</t>
  </si>
  <si>
    <t>260,05</t>
  </si>
  <si>
    <t>261,3</t>
  </si>
  <si>
    <t>14,75</t>
  </si>
  <si>
    <t>20,34</t>
  </si>
  <si>
    <t>198,34</t>
  </si>
  <si>
    <t>186,4</t>
  </si>
  <si>
    <t>186,67</t>
  </si>
  <si>
    <t>180,94</t>
  </si>
  <si>
    <t>-1,36</t>
  </si>
  <si>
    <t>-1,38</t>
  </si>
  <si>
    <t>292,5</t>
  </si>
  <si>
    <t>292,18</t>
  </si>
  <si>
    <t>241,73</t>
  </si>
  <si>
    <t>241,63</t>
  </si>
  <si>
    <t>196,06</t>
  </si>
  <si>
    <t>152,45</t>
  </si>
  <si>
    <t>153,01</t>
  </si>
  <si>
    <t>160,69</t>
  </si>
  <si>
    <t>150,79</t>
  </si>
  <si>
    <t>63,41</t>
  </si>
  <si>
    <t>145,93</t>
  </si>
  <si>
    <t>68,22</t>
  </si>
  <si>
    <t>353,06</t>
  </si>
  <si>
    <t>353,28</t>
  </si>
  <si>
    <t>298,82</t>
  </si>
  <si>
    <t>298,26</t>
  </si>
  <si>
    <t>250,75</t>
  </si>
  <si>
    <t>250,89</t>
  </si>
  <si>
    <t>206,96</t>
  </si>
  <si>
    <t>258,97</t>
  </si>
  <si>
    <t>257,96</t>
  </si>
  <si>
    <t>226,82</t>
  </si>
  <si>
    <t>226,83</t>
  </si>
  <si>
    <t>198,77</t>
  </si>
  <si>
    <t>181,1</t>
  </si>
  <si>
    <t>-1,22</t>
  </si>
  <si>
    <t>-1,26</t>
  </si>
  <si>
    <t>287,58</t>
  </si>
  <si>
    <t>282,74</t>
  </si>
  <si>
    <t>253,27</t>
  </si>
  <si>
    <t>253,94</t>
  </si>
  <si>
    <t>181,08</t>
  </si>
  <si>
    <t>226,19</t>
  </si>
  <si>
    <t>186,95</t>
  </si>
  <si>
    <t>187,18</t>
  </si>
  <si>
    <t>151,27</t>
  </si>
  <si>
    <t>67,09</t>
  </si>
  <si>
    <t>351,94</t>
  </si>
  <si>
    <t>344,17</t>
  </si>
  <si>
    <t>309,96</t>
  </si>
  <si>
    <t>310,31</t>
  </si>
  <si>
    <t>231,22</t>
  </si>
  <si>
    <t>231,87</t>
  </si>
  <si>
    <t>279,61</t>
  </si>
  <si>
    <t>279,41</t>
  </si>
  <si>
    <t>230,16</t>
  </si>
  <si>
    <t>230,27</t>
  </si>
  <si>
    <t>200,36</t>
  </si>
  <si>
    <t>180,84</t>
  </si>
  <si>
    <t>-1,18</t>
  </si>
  <si>
    <t>-1,25</t>
  </si>
  <si>
    <t>266,4</t>
  </si>
  <si>
    <t>266,25</t>
  </si>
  <si>
    <t>245,03</t>
  </si>
  <si>
    <t>245,38</t>
  </si>
  <si>
    <t>245,16</t>
  </si>
  <si>
    <t>181,59</t>
  </si>
  <si>
    <t>188,39</t>
  </si>
  <si>
    <t>188,46</t>
  </si>
  <si>
    <t>162,34</t>
  </si>
  <si>
    <t>162,21</t>
  </si>
  <si>
    <t>147,04</t>
  </si>
  <si>
    <t>67,24</t>
  </si>
  <si>
    <t>67,23</t>
  </si>
  <si>
    <t>332,14</t>
  </si>
  <si>
    <t>332,48</t>
  </si>
  <si>
    <t>307,47</t>
  </si>
  <si>
    <t>307,58</t>
  </si>
  <si>
    <t>301,83</t>
  </si>
  <si>
    <t>301,43</t>
  </si>
  <si>
    <t>233,11</t>
  </si>
  <si>
    <t>233,74</t>
  </si>
  <si>
    <t>279,64</t>
  </si>
  <si>
    <t>279,88</t>
  </si>
  <si>
    <t>233,3</t>
  </si>
  <si>
    <t>233,22</t>
  </si>
  <si>
    <t>202,41</t>
  </si>
  <si>
    <t>188,73</t>
  </si>
  <si>
    <t>247,38</t>
  </si>
  <si>
    <t>247,33</t>
  </si>
  <si>
    <t>205,88</t>
  </si>
  <si>
    <t>215,11</t>
  </si>
  <si>
    <t>215,34</t>
  </si>
  <si>
    <t>166,82</t>
  </si>
  <si>
    <t>221,15</t>
  </si>
  <si>
    <t>162,52</t>
  </si>
  <si>
    <t>151,71</t>
  </si>
  <si>
    <t>68,33</t>
  </si>
  <si>
    <t>68,28</t>
  </si>
  <si>
    <t>316,28</t>
  </si>
  <si>
    <t>315,77</t>
  </si>
  <si>
    <t>269,71</t>
  </si>
  <si>
    <t>278,03</t>
  </si>
  <si>
    <t>277,59</t>
  </si>
  <si>
    <t>224,15</t>
  </si>
  <si>
    <t>223,63</t>
  </si>
  <si>
    <t>275,48</t>
  </si>
  <si>
    <t>275,16</t>
  </si>
  <si>
    <t>235,11</t>
  </si>
  <si>
    <t>235,19</t>
  </si>
  <si>
    <t>202,34</t>
  </si>
  <si>
    <t>202,3</t>
  </si>
  <si>
    <t>189,3</t>
  </si>
  <si>
    <t>182,36</t>
  </si>
  <si>
    <t>182,1</t>
  </si>
  <si>
    <t>-0,41</t>
  </si>
  <si>
    <t>171,34</t>
  </si>
  <si>
    <t>188,17</t>
  </si>
  <si>
    <t>165,43</t>
  </si>
  <si>
    <t>152,74</t>
  </si>
  <si>
    <t>152,64</t>
  </si>
  <si>
    <t>147,36</t>
  </si>
  <si>
    <t>68,39</t>
  </si>
  <si>
    <t>237,77</t>
  </si>
  <si>
    <t>251,4</t>
  </si>
  <si>
    <t>251,27</t>
  </si>
  <si>
    <t>221,88</t>
  </si>
  <si>
    <t>278,45</t>
  </si>
  <si>
    <t>235,68</t>
  </si>
  <si>
    <t>235,84</t>
  </si>
  <si>
    <t>182,12</t>
  </si>
  <si>
    <t>-0,46</t>
  </si>
  <si>
    <t>177,38</t>
  </si>
  <si>
    <t>177,35</t>
  </si>
  <si>
    <t>196,93</t>
  </si>
  <si>
    <t>168,85</t>
  </si>
  <si>
    <t>159,6</t>
  </si>
  <si>
    <t>159,12</t>
  </si>
  <si>
    <t>192,01</t>
  </si>
  <si>
    <t>36,96</t>
  </si>
  <si>
    <t>163,99</t>
  </si>
  <si>
    <t>163,71</t>
  </si>
  <si>
    <t>152,92</t>
  </si>
  <si>
    <t>152,82</t>
  </si>
  <si>
    <t>62,01</t>
  </si>
  <si>
    <t>239,51</t>
  </si>
  <si>
    <t>239,59</t>
  </si>
  <si>
    <t>256,05</t>
  </si>
  <si>
    <t>256,69</t>
  </si>
  <si>
    <t>224,23</t>
  </si>
  <si>
    <t>279,89</t>
  </si>
  <si>
    <t>280,38</t>
  </si>
  <si>
    <t>237,31</t>
  </si>
  <si>
    <t>237,59</t>
  </si>
  <si>
    <t>202,91</t>
  </si>
  <si>
    <t>202,95</t>
  </si>
  <si>
    <t>182,55</t>
  </si>
  <si>
    <t>-0,45</t>
  </si>
  <si>
    <t>171,11</t>
  </si>
  <si>
    <t>151,55</t>
  </si>
  <si>
    <t>152,54</t>
  </si>
  <si>
    <t>146,83</t>
  </si>
  <si>
    <t>58,19</t>
  </si>
  <si>
    <t>232,92</t>
  </si>
  <si>
    <t>232,85</t>
  </si>
  <si>
    <t>240,78</t>
  </si>
  <si>
    <t>239,32</t>
  </si>
  <si>
    <t>218,76</t>
  </si>
  <si>
    <t>206,72</t>
  </si>
  <si>
    <t>276,3</t>
  </si>
  <si>
    <t>276,17</t>
  </si>
  <si>
    <t>238,46</t>
  </si>
  <si>
    <t>202,87</t>
  </si>
  <si>
    <t>182,33</t>
  </si>
  <si>
    <t>182,11</t>
  </si>
  <si>
    <t>-0,29</t>
  </si>
  <si>
    <t>-0,33</t>
  </si>
  <si>
    <t>216,27</t>
  </si>
  <si>
    <t>216,16</t>
  </si>
  <si>
    <t>193,07</t>
  </si>
  <si>
    <t>164,08</t>
  </si>
  <si>
    <t>152,6</t>
  </si>
  <si>
    <t>152,58</t>
  </si>
  <si>
    <t>146,92</t>
  </si>
  <si>
    <t>229,37</t>
  </si>
  <si>
    <t>211,01</t>
  </si>
  <si>
    <t>194,5</t>
  </si>
  <si>
    <t>194,65</t>
  </si>
  <si>
    <t>269,22</t>
  </si>
  <si>
    <t>269,14</t>
  </si>
  <si>
    <t>238,27</t>
  </si>
  <si>
    <t>238,36</t>
  </si>
  <si>
    <t>203,58</t>
  </si>
  <si>
    <t>203,62</t>
  </si>
  <si>
    <t>-0,17</t>
  </si>
  <si>
    <t>-0,19</t>
  </si>
  <si>
    <t>0,17</t>
  </si>
  <si>
    <t>116,52</t>
  </si>
  <si>
    <t>116,63</t>
  </si>
  <si>
    <t>99,9</t>
  </si>
  <si>
    <t>98,7</t>
  </si>
  <si>
    <t>98,8</t>
  </si>
  <si>
    <t>138,18</t>
  </si>
  <si>
    <t>138,39</t>
  </si>
  <si>
    <t>189,22</t>
  </si>
  <si>
    <t>164,11</t>
  </si>
  <si>
    <t>152,4</t>
  </si>
  <si>
    <t>55,44</t>
  </si>
  <si>
    <t>171,61</t>
  </si>
  <si>
    <t>171,46</t>
  </si>
  <si>
    <t>152,06</t>
  </si>
  <si>
    <t>241,15</t>
  </si>
  <si>
    <t>240,08</t>
  </si>
  <si>
    <t>234,35</t>
  </si>
  <si>
    <t>233,73</t>
  </si>
  <si>
    <t>202,55</t>
  </si>
  <si>
    <t>-0,15</t>
  </si>
  <si>
    <t>-0,16</t>
  </si>
  <si>
    <t>105,11</t>
  </si>
  <si>
    <t>105,49</t>
  </si>
  <si>
    <t>86,84</t>
  </si>
  <si>
    <t>114,66</t>
  </si>
  <si>
    <t>114,58</t>
  </si>
  <si>
    <t>203,17</t>
  </si>
  <si>
    <t>186,92</t>
  </si>
  <si>
    <t>163,9</t>
  </si>
  <si>
    <t>152,28</t>
  </si>
  <si>
    <t>61,36</t>
  </si>
  <si>
    <t>147,24</t>
  </si>
  <si>
    <t>54,4</t>
  </si>
  <si>
    <t>167,8</t>
  </si>
  <si>
    <t>203,87</t>
  </si>
  <si>
    <t>252,09</t>
  </si>
  <si>
    <t>203,46</t>
  </si>
  <si>
    <t>203,57</t>
  </si>
  <si>
    <t>190,43</t>
  </si>
  <si>
    <t>181,97</t>
  </si>
  <si>
    <t>182,02</t>
  </si>
  <si>
    <t>-0,14</t>
  </si>
  <si>
    <t>113,58</t>
  </si>
  <si>
    <t>113,72</t>
  </si>
  <si>
    <t>120,05</t>
  </si>
  <si>
    <t>120,27</t>
  </si>
  <si>
    <t>132,14</t>
  </si>
  <si>
    <t>224,65</t>
  </si>
  <si>
    <t>224,61</t>
  </si>
  <si>
    <t>147,64</t>
  </si>
  <si>
    <t>147,26</t>
  </si>
  <si>
    <t>50,77</t>
  </si>
  <si>
    <t>181,18</t>
  </si>
  <si>
    <t>228,29</t>
  </si>
  <si>
    <t>270,06</t>
  </si>
  <si>
    <t>270,41</t>
  </si>
  <si>
    <t>232,79</t>
  </si>
  <si>
    <t>232,66</t>
  </si>
  <si>
    <t>190,62</t>
  </si>
  <si>
    <t>182,49</t>
  </si>
  <si>
    <t>-0,03</t>
  </si>
  <si>
    <t>108,67</t>
  </si>
  <si>
    <t>108,59</t>
  </si>
  <si>
    <t>108,49</t>
  </si>
  <si>
    <t>108,56</t>
  </si>
  <si>
    <t>125,39</t>
  </si>
  <si>
    <t>170,35</t>
  </si>
  <si>
    <t>190,57</t>
  </si>
  <si>
    <t>39,53</t>
  </si>
  <si>
    <t>147,69</t>
  </si>
  <si>
    <t>50,07</t>
  </si>
  <si>
    <t>159,15</t>
  </si>
  <si>
    <t>159,13</t>
  </si>
  <si>
    <t>217,61</t>
  </si>
  <si>
    <t>217,96</t>
  </si>
  <si>
    <t>268,06</t>
  </si>
  <si>
    <t>267,89</t>
  </si>
  <si>
    <t>234,08</t>
  </si>
  <si>
    <t>233,77</t>
  </si>
  <si>
    <t>202,97</t>
  </si>
  <si>
    <t>189,55</t>
  </si>
  <si>
    <t>0,7</t>
  </si>
  <si>
    <t>0,4</t>
  </si>
  <si>
    <t>109,44</t>
  </si>
  <si>
    <t>109,46</t>
  </si>
  <si>
    <t>1,08</t>
  </si>
  <si>
    <t>149,36</t>
  </si>
  <si>
    <t>173,24</t>
  </si>
  <si>
    <t>219,61</t>
  </si>
  <si>
    <t>245,75</t>
  </si>
  <si>
    <t>194,27</t>
  </si>
  <si>
    <t>165,25</t>
  </si>
  <si>
    <t>148,36</t>
  </si>
  <si>
    <t>148,17</t>
  </si>
  <si>
    <t>51,44</t>
  </si>
  <si>
    <t>51,46</t>
  </si>
  <si>
    <t>160,74</t>
  </si>
  <si>
    <t>199,15</t>
  </si>
  <si>
    <t>199,08</t>
  </si>
  <si>
    <t>221,52</t>
  </si>
  <si>
    <t>221,47</t>
  </si>
  <si>
    <t>268,74</t>
  </si>
  <si>
    <t>293,05</t>
  </si>
  <si>
    <t>292,99</t>
  </si>
  <si>
    <t>237,95</t>
  </si>
  <si>
    <t>190,24</t>
  </si>
  <si>
    <t>146,06</t>
  </si>
  <si>
    <t>230,09</t>
  </si>
  <si>
    <t>249,4</t>
  </si>
  <si>
    <t>249,54</t>
  </si>
  <si>
    <t>258,34</t>
  </si>
  <si>
    <t>258,69</t>
  </si>
  <si>
    <t>97,62</t>
  </si>
  <si>
    <t>52,47</t>
  </si>
  <si>
    <t>52,61</t>
  </si>
  <si>
    <t>198,13</t>
  </si>
  <si>
    <t>226,12</t>
  </si>
  <si>
    <t>278,24</t>
  </si>
  <si>
    <t>297,26</t>
  </si>
  <si>
    <t>304,1</t>
  </si>
  <si>
    <t>304,95</t>
  </si>
  <si>
    <t>242,15</t>
  </si>
  <si>
    <t>205,48</t>
  </si>
  <si>
    <t>190,69</t>
  </si>
  <si>
    <t>183,11</t>
  </si>
  <si>
    <t>182,99</t>
  </si>
  <si>
    <t>135,67</t>
  </si>
  <si>
    <t>182,15</t>
  </si>
  <si>
    <t>93,02</t>
  </si>
  <si>
    <t>244,11</t>
  </si>
  <si>
    <t>281,49</t>
  </si>
  <si>
    <t>281,4</t>
  </si>
  <si>
    <t>285,39</t>
  </si>
  <si>
    <t>213,26</t>
  </si>
  <si>
    <t>156,78</t>
  </si>
  <si>
    <t>232,62</t>
  </si>
  <si>
    <t>294,04</t>
  </si>
  <si>
    <t>294,57</t>
  </si>
  <si>
    <t>327,21</t>
  </si>
  <si>
    <t>329,17</t>
  </si>
  <si>
    <t>331,55</t>
  </si>
  <si>
    <t>332,75</t>
  </si>
  <si>
    <t>256,54</t>
  </si>
  <si>
    <t>256,4</t>
  </si>
  <si>
    <t>208,55</t>
  </si>
  <si>
    <t>192,71</t>
  </si>
  <si>
    <t>S53</t>
  </si>
  <si>
    <t>138,01</t>
  </si>
  <si>
    <t>138,02</t>
  </si>
  <si>
    <t>218,32</t>
  </si>
  <si>
    <t>218,38</t>
  </si>
  <si>
    <t>328,54</t>
  </si>
  <si>
    <t>328,06</t>
  </si>
  <si>
    <t>368,79</t>
  </si>
  <si>
    <t>9,19</t>
  </si>
  <si>
    <t>346,15</t>
  </si>
  <si>
    <t>346,21</t>
  </si>
  <si>
    <t>225,27</t>
  </si>
  <si>
    <t>176,61</t>
  </si>
  <si>
    <t>160,05</t>
  </si>
  <si>
    <t>55,15</t>
  </si>
  <si>
    <t>55,18</t>
  </si>
  <si>
    <t>192,45</t>
  </si>
  <si>
    <t>192,72</t>
  </si>
  <si>
    <t>269,1</t>
  </si>
  <si>
    <t>377,35</t>
  </si>
  <si>
    <t>378,12</t>
  </si>
  <si>
    <t>415,8</t>
  </si>
  <si>
    <t>416,75</t>
  </si>
  <si>
    <t>11,23</t>
  </si>
  <si>
    <t>395,74</t>
  </si>
  <si>
    <t>395,79</t>
  </si>
  <si>
    <t>268,24</t>
  </si>
  <si>
    <t>268,52</t>
  </si>
  <si>
    <t>214,71</t>
  </si>
  <si>
    <t>0,13</t>
  </si>
  <si>
    <t>198,26</t>
  </si>
  <si>
    <t>289,15</t>
  </si>
  <si>
    <t>368,34</t>
  </si>
  <si>
    <t>368,32</t>
  </si>
  <si>
    <t>347,34</t>
  </si>
  <si>
    <t>229,85</t>
  </si>
  <si>
    <t>229,84</t>
  </si>
  <si>
    <t>180,72</t>
  </si>
  <si>
    <t>161,41</t>
  </si>
  <si>
    <t>152,55</t>
  </si>
  <si>
    <t>55,9</t>
  </si>
  <si>
    <t>191,9</t>
  </si>
  <si>
    <t>341,45</t>
  </si>
  <si>
    <t>341,27</t>
  </si>
  <si>
    <t>416,52</t>
  </si>
  <si>
    <t>397,87</t>
  </si>
  <si>
    <t>397,85</t>
  </si>
  <si>
    <t>273,79</t>
  </si>
  <si>
    <t>273,89</t>
  </si>
  <si>
    <t>219,08</t>
  </si>
  <si>
    <t>218,11</t>
  </si>
  <si>
    <t>197,78</t>
  </si>
  <si>
    <t>186,23</t>
  </si>
  <si>
    <t>analise.risco@elera.com</t>
  </si>
  <si>
    <t>223,46</t>
  </si>
  <si>
    <t>223,37</t>
  </si>
  <si>
    <t>339,37</t>
  </si>
  <si>
    <t>339,45</t>
  </si>
  <si>
    <t>444,37</t>
  </si>
  <si>
    <t>444,89</t>
  </si>
  <si>
    <t>11,75</t>
  </si>
  <si>
    <t>457,61</t>
  </si>
  <si>
    <t>457,96</t>
  </si>
  <si>
    <t>12,97</t>
  </si>
  <si>
    <t>398,38</t>
  </si>
  <si>
    <t>399,04</t>
  </si>
  <si>
    <t>10,86</t>
  </si>
  <si>
    <t>238,65</t>
  </si>
  <si>
    <t>88,1</t>
  </si>
  <si>
    <t>164,38</t>
  </si>
  <si>
    <t>19,57</t>
  </si>
  <si>
    <t>63,04</t>
  </si>
  <si>
    <t>58,95</t>
  </si>
  <si>
    <t>278,15</t>
  </si>
  <si>
    <t>392,71</t>
  </si>
  <si>
    <t>393,11</t>
  </si>
  <si>
    <t>497,4</t>
  </si>
  <si>
    <t>498,59</t>
  </si>
  <si>
    <t>508,49</t>
  </si>
  <si>
    <t>509,59</t>
  </si>
  <si>
    <t>451,37</t>
  </si>
  <si>
    <t>451,87</t>
  </si>
  <si>
    <t>282,4</t>
  </si>
  <si>
    <t>226,08</t>
  </si>
  <si>
    <t>200,26</t>
  </si>
  <si>
    <t>199,29</t>
  </si>
  <si>
    <t>0,43</t>
  </si>
  <si>
    <t>214,78</t>
  </si>
  <si>
    <t>0,85</t>
  </si>
  <si>
    <t>300,23</t>
  </si>
  <si>
    <t>97,73</t>
  </si>
  <si>
    <t>446,27</t>
  </si>
  <si>
    <t>446,72</t>
  </si>
  <si>
    <t>58,7</t>
  </si>
  <si>
    <t>477,55</t>
  </si>
  <si>
    <t>478,48</t>
  </si>
  <si>
    <t>395,07</t>
  </si>
  <si>
    <t>395,25</t>
  </si>
  <si>
    <t>242,65</t>
  </si>
  <si>
    <t>242,38</t>
  </si>
  <si>
    <t>82,22</t>
  </si>
  <si>
    <t>59,73</t>
  </si>
  <si>
    <t>273,07</t>
  </si>
  <si>
    <t>273,36</t>
  </si>
  <si>
    <t>353,95</t>
  </si>
  <si>
    <t>498,49</t>
  </si>
  <si>
    <t>526,78</t>
  </si>
  <si>
    <t>529,1</t>
  </si>
  <si>
    <t>447,86</t>
  </si>
  <si>
    <t>447,56</t>
  </si>
  <si>
    <t>287,93</t>
  </si>
  <si>
    <t>288,22</t>
  </si>
  <si>
    <t>228,18</t>
  </si>
  <si>
    <t>228,14</t>
  </si>
  <si>
    <t>189,07</t>
  </si>
  <si>
    <t>213,95</t>
  </si>
  <si>
    <t>271,68</t>
  </si>
  <si>
    <t>271,52</t>
  </si>
  <si>
    <t>427,85</t>
  </si>
  <si>
    <t>478,04</t>
  </si>
  <si>
    <t>477,96</t>
  </si>
  <si>
    <t>390,92</t>
  </si>
  <si>
    <t>248,11</t>
  </si>
  <si>
    <t>248,53</t>
  </si>
  <si>
    <t>192,86</t>
  </si>
  <si>
    <t>192,37</t>
  </si>
  <si>
    <t>72,34</t>
  </si>
  <si>
    <t>166,27</t>
  </si>
  <si>
    <t>156,39</t>
  </si>
  <si>
    <t>60,05</t>
  </si>
  <si>
    <t>326,68</t>
  </si>
  <si>
    <t>326,74</t>
  </si>
  <si>
    <t>481,12</t>
  </si>
  <si>
    <t>480,68</t>
  </si>
  <si>
    <t>529,7</t>
  </si>
  <si>
    <t>529,69</t>
  </si>
  <si>
    <t>446,79</t>
  </si>
  <si>
    <t>446,17</t>
  </si>
  <si>
    <t>294,41</t>
  </si>
  <si>
    <t>232,81</t>
  </si>
  <si>
    <t>232,25</t>
  </si>
  <si>
    <t>202,99</t>
  </si>
  <si>
    <t>216,7</t>
  </si>
  <si>
    <t>299,97</t>
  </si>
  <si>
    <t>467,2</t>
  </si>
  <si>
    <t>467,62</t>
  </si>
  <si>
    <t>495,71</t>
  </si>
  <si>
    <t>495,92</t>
  </si>
  <si>
    <t>405,4</t>
  </si>
  <si>
    <t>405,93</t>
  </si>
  <si>
    <t>259,07</t>
  </si>
  <si>
    <t>259,11</t>
  </si>
  <si>
    <t>196,4</t>
  </si>
  <si>
    <t>195,8</t>
  </si>
  <si>
    <t>84,44</t>
  </si>
  <si>
    <t>168,58</t>
  </si>
  <si>
    <t>158,27</t>
  </si>
  <si>
    <t>63,28</t>
  </si>
  <si>
    <t>63,01</t>
  </si>
  <si>
    <t>278,67</t>
  </si>
  <si>
    <t>354,91</t>
  </si>
  <si>
    <t>355,83</t>
  </si>
  <si>
    <t>519,95</t>
  </si>
  <si>
    <t>521,69</t>
  </si>
  <si>
    <t>546,53</t>
  </si>
  <si>
    <t>547,69</t>
  </si>
  <si>
    <t>460,6</t>
  </si>
  <si>
    <t>460,76</t>
  </si>
  <si>
    <t>304,3</t>
  </si>
  <si>
    <t>236,82</t>
  </si>
  <si>
    <t>235,75</t>
  </si>
  <si>
    <t>204,28</t>
  </si>
  <si>
    <t>218,27</t>
  </si>
  <si>
    <t>328,15</t>
  </si>
  <si>
    <t>327,76</t>
  </si>
  <si>
    <t>521,73</t>
  </si>
  <si>
    <t>521,8</t>
  </si>
  <si>
    <t>525,34</t>
  </si>
  <si>
    <t>525,03</t>
  </si>
  <si>
    <t>450,21</t>
  </si>
  <si>
    <t>449,78</t>
  </si>
  <si>
    <t>291,9</t>
  </si>
  <si>
    <t>291,65</t>
  </si>
  <si>
    <t>95,35</t>
  </si>
  <si>
    <t>170,98</t>
  </si>
  <si>
    <t>170,84</t>
  </si>
  <si>
    <t>79,07</t>
  </si>
  <si>
    <t>159,81</t>
  </si>
  <si>
    <t>159,49</t>
  </si>
  <si>
    <t>69,45</t>
  </si>
  <si>
    <t>283,67</t>
  </si>
  <si>
    <t>284,1</t>
  </si>
  <si>
    <t>384,67</t>
  </si>
  <si>
    <t>384,5</t>
  </si>
  <si>
    <t>576,2</t>
  </si>
  <si>
    <t>576,22</t>
  </si>
  <si>
    <t>9,66</t>
  </si>
  <si>
    <t>579,94</t>
  </si>
  <si>
    <t>579,49</t>
  </si>
  <si>
    <t>501,05</t>
  </si>
  <si>
    <t>501,96</t>
  </si>
  <si>
    <t>17,55</t>
  </si>
  <si>
    <t>339,81</t>
  </si>
  <si>
    <t>339,24</t>
  </si>
  <si>
    <t>246,09</t>
  </si>
  <si>
    <t>206,86</t>
  </si>
  <si>
    <t>327,78</t>
  </si>
  <si>
    <t>327,77</t>
  </si>
  <si>
    <t>526,46</t>
  </si>
  <si>
    <t>526,85</t>
  </si>
  <si>
    <t>538,7</t>
  </si>
  <si>
    <t>538,71</t>
  </si>
  <si>
    <t>87,8</t>
  </si>
  <si>
    <t>529,03</t>
  </si>
  <si>
    <t>528,87</t>
  </si>
  <si>
    <t>431,28</t>
  </si>
  <si>
    <t>431,13</t>
  </si>
  <si>
    <t>299,6</t>
  </si>
  <si>
    <t>299,46</t>
  </si>
  <si>
    <t>209,76</t>
  </si>
  <si>
    <t>68,89</t>
  </si>
  <si>
    <t>171,88</t>
  </si>
  <si>
    <t>160,1</t>
  </si>
  <si>
    <t>55,65</t>
  </si>
  <si>
    <t>56,16</t>
  </si>
  <si>
    <t>385,71</t>
  </si>
  <si>
    <t>385,79</t>
  </si>
  <si>
    <t>579,89</t>
  </si>
  <si>
    <t>580,68</t>
  </si>
  <si>
    <t>590,01</t>
  </si>
  <si>
    <t>591,29</t>
  </si>
  <si>
    <t>581,57</t>
  </si>
  <si>
    <t>581,52</t>
  </si>
  <si>
    <t>489,28</t>
  </si>
  <si>
    <t>488,63</t>
  </si>
  <si>
    <t>350,75</t>
  </si>
  <si>
    <t>350,34</t>
  </si>
  <si>
    <t>8,44</t>
  </si>
  <si>
    <t>250,11</t>
  </si>
  <si>
    <t>249,93</t>
  </si>
  <si>
    <t>208,35</t>
  </si>
  <si>
    <t>208,08</t>
  </si>
  <si>
    <t>ÍNDICE MERCADO (0-100)</t>
  </si>
  <si>
    <t>0,29</t>
  </si>
  <si>
    <t>0,21</t>
  </si>
  <si>
    <t>332,49</t>
  </si>
  <si>
    <t>76,74</t>
  </si>
  <si>
    <t>531,05</t>
  </si>
  <si>
    <t>531,15</t>
  </si>
  <si>
    <t>532,72</t>
  </si>
  <si>
    <t>532,86</t>
  </si>
  <si>
    <t>514,61</t>
  </si>
  <si>
    <t>514,68</t>
  </si>
  <si>
    <t>426,58</t>
  </si>
  <si>
    <t>426,05</t>
  </si>
  <si>
    <t>343,14</t>
  </si>
  <si>
    <t>343,43</t>
  </si>
  <si>
    <t>230,62</t>
  </si>
  <si>
    <t>178,23</t>
  </si>
  <si>
    <t>178,25</t>
  </si>
  <si>
    <t>55,49</t>
  </si>
  <si>
    <t>55,41</t>
  </si>
  <si>
    <t>388,1</t>
  </si>
  <si>
    <t>586,87</t>
  </si>
  <si>
    <t>586,6</t>
  </si>
  <si>
    <t>586,86</t>
  </si>
  <si>
    <t>587,19</t>
  </si>
  <si>
    <t>569,3</t>
  </si>
  <si>
    <t>569,02</t>
  </si>
  <si>
    <t>479,73</t>
  </si>
  <si>
    <t>479,94</t>
  </si>
  <si>
    <t>393,24</t>
  </si>
  <si>
    <t>274,07</t>
  </si>
  <si>
    <t>272,94</t>
  </si>
  <si>
    <t>215,47</t>
  </si>
  <si>
    <t>214,68</t>
  </si>
  <si>
    <t>198,65</t>
  </si>
  <si>
    <t>198,31</t>
  </si>
  <si>
    <t>0,14</t>
  </si>
  <si>
    <t>0,16</t>
  </si>
  <si>
    <t>335,29</t>
  </si>
  <si>
    <t>335,4</t>
  </si>
  <si>
    <t>567,69</t>
  </si>
  <si>
    <t>567,68</t>
  </si>
  <si>
    <t>556,7</t>
  </si>
  <si>
    <t>556,94</t>
  </si>
  <si>
    <t>531,8</t>
  </si>
  <si>
    <t>531,95</t>
  </si>
  <si>
    <t>455,73</t>
  </si>
  <si>
    <t>455,46</t>
  </si>
  <si>
    <t>352,9</t>
  </si>
  <si>
    <t>353,71</t>
  </si>
  <si>
    <t>90,7</t>
  </si>
  <si>
    <t>69,77</t>
  </si>
  <si>
    <t>165,81</t>
  </si>
  <si>
    <t>65,12</t>
  </si>
  <si>
    <t>55,3</t>
  </si>
  <si>
    <t>390,64</t>
  </si>
  <si>
    <t>390,49</t>
  </si>
  <si>
    <t>622,29</t>
  </si>
  <si>
    <t>622,23</t>
  </si>
  <si>
    <t>610,42</t>
  </si>
  <si>
    <t>610,61</t>
  </si>
  <si>
    <t>585,29</t>
  </si>
  <si>
    <t>585,68</t>
  </si>
  <si>
    <t>506,2</t>
  </si>
  <si>
    <t>506,44</t>
  </si>
  <si>
    <t>402,66</t>
  </si>
  <si>
    <t>402,44</t>
  </si>
  <si>
    <t>284,02</t>
  </si>
  <si>
    <t>282,85</t>
  </si>
  <si>
    <t>218,14</t>
  </si>
  <si>
    <t>217,63</t>
  </si>
  <si>
    <t>-5,65</t>
  </si>
  <si>
    <t>-5,19</t>
  </si>
  <si>
    <t>569,47</t>
  </si>
  <si>
    <t>569,55</t>
  </si>
  <si>
    <t>556,14</t>
  </si>
  <si>
    <t>556,34</t>
  </si>
  <si>
    <t>515,14</t>
  </si>
  <si>
    <t>514,78</t>
  </si>
  <si>
    <t>490,14</t>
  </si>
  <si>
    <t>489,4</t>
  </si>
  <si>
    <t>429,51</t>
  </si>
  <si>
    <t>429,04</t>
  </si>
  <si>
    <t>356,42</t>
  </si>
  <si>
    <t>356,84</t>
  </si>
  <si>
    <t>183,26</t>
  </si>
  <si>
    <t>22,92</t>
  </si>
  <si>
    <t>53,53</t>
  </si>
  <si>
    <t>623,08</t>
  </si>
  <si>
    <t>622,95</t>
  </si>
  <si>
    <t>609,46</t>
  </si>
  <si>
    <t>609,31</t>
  </si>
  <si>
    <t>568,31</t>
  </si>
  <si>
    <t>567,6</t>
  </si>
  <si>
    <t>543,17</t>
  </si>
  <si>
    <t>542,01</t>
  </si>
  <si>
    <t>482,41</t>
  </si>
  <si>
    <t>481,48</t>
  </si>
  <si>
    <t>408,42</t>
  </si>
  <si>
    <t>408,1</t>
  </si>
  <si>
    <t>287,32</t>
  </si>
  <si>
    <t>220,25</t>
  </si>
  <si>
    <t>-9,58</t>
  </si>
  <si>
    <t>-9,53</t>
  </si>
  <si>
    <t>571,59</t>
  </si>
  <si>
    <t>561,77</t>
  </si>
  <si>
    <t>561,87</t>
  </si>
  <si>
    <t>532,85</t>
  </si>
  <si>
    <t>532,67</t>
  </si>
  <si>
    <t>493,73</t>
  </si>
  <si>
    <t>493,59</t>
  </si>
  <si>
    <t>424,07</t>
  </si>
  <si>
    <t>423,15</t>
  </si>
  <si>
    <t>350,85</t>
  </si>
  <si>
    <t>350,3</t>
  </si>
  <si>
    <t>242,13</t>
  </si>
  <si>
    <t>241,9</t>
  </si>
  <si>
    <t>166,56</t>
  </si>
  <si>
    <t>166,51</t>
  </si>
  <si>
    <t>20,22</t>
  </si>
  <si>
    <t>33,71</t>
  </si>
  <si>
    <t>46,07</t>
  </si>
  <si>
    <t>53,01</t>
  </si>
  <si>
    <t>623,6</t>
  </si>
  <si>
    <t>624,02</t>
  </si>
  <si>
    <t>613,2</t>
  </si>
  <si>
    <t>614,49</t>
  </si>
  <si>
    <t>581,89</t>
  </si>
  <si>
    <t>583,53</t>
  </si>
  <si>
    <t>544,44</t>
  </si>
  <si>
    <t>544,69</t>
  </si>
  <si>
    <t>476,4</t>
  </si>
  <si>
    <t>475,73</t>
  </si>
  <si>
    <t>402,09</t>
  </si>
  <si>
    <t>284,92</t>
  </si>
  <si>
    <t>284,35</t>
  </si>
  <si>
    <t>220,63</t>
  </si>
  <si>
    <t>220,57</t>
  </si>
  <si>
    <t>-5,31</t>
  </si>
  <si>
    <t>-5,29</t>
  </si>
  <si>
    <t>64,58</t>
  </si>
  <si>
    <t>577,05</t>
  </si>
  <si>
    <t>95,56</t>
  </si>
  <si>
    <t>569,22</t>
  </si>
  <si>
    <t>93,6</t>
  </si>
  <si>
    <t>544,71</t>
  </si>
  <si>
    <t>544,68</t>
  </si>
  <si>
    <t>97,51</t>
  </si>
  <si>
    <t>515,83</t>
  </si>
  <si>
    <t>515,63</t>
  </si>
  <si>
    <t>431,8</t>
  </si>
  <si>
    <t>432,43</t>
  </si>
  <si>
    <t>348,76</t>
  </si>
  <si>
    <t>348,57</t>
  </si>
  <si>
    <t>52,51</t>
  </si>
  <si>
    <t>21,23</t>
  </si>
  <si>
    <t>26,26</t>
  </si>
  <si>
    <t>240,37</t>
  </si>
  <si>
    <t>167,44</t>
  </si>
  <si>
    <t>46,76</t>
  </si>
  <si>
    <t>30,09</t>
  </si>
  <si>
    <t>50,03</t>
  </si>
  <si>
    <t>50,6</t>
  </si>
  <si>
    <t>626,29</t>
  </si>
  <si>
    <t>627,09</t>
  </si>
  <si>
    <t>80,05</t>
  </si>
  <si>
    <t>619,55</t>
  </si>
  <si>
    <t>620,58</t>
  </si>
  <si>
    <t>593,21</t>
  </si>
  <si>
    <t>594,66</t>
  </si>
  <si>
    <t>565,06</t>
  </si>
  <si>
    <t>565,85</t>
  </si>
  <si>
    <t>9,23</t>
  </si>
  <si>
    <t>482,92</t>
  </si>
  <si>
    <t>482,87</t>
  </si>
  <si>
    <t>400,75</t>
  </si>
  <si>
    <t>400,38</t>
  </si>
  <si>
    <t>285,04</t>
  </si>
  <si>
    <t>284,53</t>
  </si>
  <si>
    <t>49,88</t>
  </si>
  <si>
    <t>27,68</t>
  </si>
  <si>
    <t>22,44</t>
  </si>
  <si>
    <t>222,17</t>
  </si>
  <si>
    <t>15,35</t>
  </si>
  <si>
    <t>577,75</t>
  </si>
  <si>
    <t>577,66</t>
  </si>
  <si>
    <t>575,09</t>
  </si>
  <si>
    <t>575,04</t>
  </si>
  <si>
    <t>552,84</t>
  </si>
  <si>
    <t>553,3</t>
  </si>
  <si>
    <t>528,26</t>
  </si>
  <si>
    <t>528,37</t>
  </si>
  <si>
    <t>444,21</t>
  </si>
  <si>
    <t>444,86</t>
  </si>
  <si>
    <t>340,95</t>
  </si>
  <si>
    <t>340,25</t>
  </si>
  <si>
    <t>239,13</t>
  </si>
  <si>
    <t>239,03</t>
  </si>
  <si>
    <t>167,33</t>
  </si>
  <si>
    <t>48,79</t>
  </si>
  <si>
    <t>48,76</t>
  </si>
  <si>
    <t>626,06</t>
  </si>
  <si>
    <t>626,02</t>
  </si>
  <si>
    <t>624,25</t>
  </si>
  <si>
    <t>624,54</t>
  </si>
  <si>
    <t>601,86</t>
  </si>
  <si>
    <t>602,08</t>
  </si>
  <si>
    <t>577,58</t>
  </si>
  <si>
    <t>577,48</t>
  </si>
  <si>
    <t>494,67</t>
  </si>
  <si>
    <t>495,43</t>
  </si>
  <si>
    <t>392,69</t>
  </si>
  <si>
    <t>392,8</t>
  </si>
  <si>
    <t>283,38</t>
  </si>
  <si>
    <t>201,95</t>
  </si>
  <si>
    <t>-4,24</t>
  </si>
  <si>
    <t>-4,23</t>
  </si>
  <si>
    <t>578,1</t>
  </si>
  <si>
    <t>578,07</t>
  </si>
  <si>
    <t>572,5</t>
  </si>
  <si>
    <t>572,01</t>
  </si>
  <si>
    <t>548,2</t>
  </si>
  <si>
    <t>548,05</t>
  </si>
  <si>
    <t>514,11</t>
  </si>
  <si>
    <t>513,95</t>
  </si>
  <si>
    <t>425,86</t>
  </si>
  <si>
    <t>425,01</t>
  </si>
  <si>
    <t>342,41</t>
  </si>
  <si>
    <t>342,68</t>
  </si>
  <si>
    <t>239,7</t>
  </si>
  <si>
    <t>239,65</t>
  </si>
  <si>
    <t>183,7</t>
  </si>
  <si>
    <t>49,9</t>
  </si>
  <si>
    <t>49,74</t>
  </si>
  <si>
    <t>627,35</t>
  </si>
  <si>
    <t>627,81</t>
  </si>
  <si>
    <t>621,45</t>
  </si>
  <si>
    <t>621,84</t>
  </si>
  <si>
    <t>597,18</t>
  </si>
  <si>
    <t>597,59</t>
  </si>
  <si>
    <t>564,87</t>
  </si>
  <si>
    <t>564,6</t>
  </si>
  <si>
    <t>475,65</t>
  </si>
  <si>
    <t>8,06</t>
  </si>
  <si>
    <t>394,17</t>
  </si>
  <si>
    <t>394,02</t>
  </si>
  <si>
    <t>284,33</t>
  </si>
  <si>
    <t>221,73</t>
  </si>
  <si>
    <t>-4,51</t>
  </si>
  <si>
    <t>-4,55</t>
  </si>
  <si>
    <t>578,54</t>
  </si>
  <si>
    <t>578,62</t>
  </si>
  <si>
    <t>573,08</t>
  </si>
  <si>
    <t>573,06</t>
  </si>
  <si>
    <t>554,21</t>
  </si>
  <si>
    <t>554,6</t>
  </si>
  <si>
    <t>523,26</t>
  </si>
  <si>
    <t>523,03</t>
  </si>
  <si>
    <t>434,09</t>
  </si>
  <si>
    <t>435,01</t>
  </si>
  <si>
    <t>346,91</t>
  </si>
  <si>
    <t>347,09</t>
  </si>
  <si>
    <t>627,16</t>
  </si>
  <si>
    <t>627,47</t>
  </si>
  <si>
    <t>621,53</t>
  </si>
  <si>
    <t>621,91</t>
  </si>
  <si>
    <t>603,45</t>
  </si>
  <si>
    <t>603,68</t>
  </si>
  <si>
    <t>572,3</t>
  </si>
  <si>
    <t>572,73</t>
  </si>
  <si>
    <t>484,81</t>
  </si>
  <si>
    <t>484,66</t>
  </si>
  <si>
    <t>398,83</t>
  </si>
  <si>
    <t>398,78</t>
  </si>
  <si>
    <t>284,81</t>
  </si>
  <si>
    <t>223,52</t>
  </si>
  <si>
    <t>223,57</t>
  </si>
  <si>
    <t>-4,88</t>
  </si>
  <si>
    <t>-4,89</t>
  </si>
  <si>
    <t>578,4</t>
  </si>
  <si>
    <t>578,39</t>
  </si>
  <si>
    <t>575,44</t>
  </si>
  <si>
    <t>575,42</t>
  </si>
  <si>
    <t>558,56</t>
  </si>
  <si>
    <t>558,53</t>
  </si>
  <si>
    <t>77,5</t>
  </si>
  <si>
    <t>530,3</t>
  </si>
  <si>
    <t>530,43</t>
  </si>
  <si>
    <t>457,65</t>
  </si>
  <si>
    <t>457,63</t>
  </si>
  <si>
    <t>352,08</t>
  </si>
  <si>
    <t>352,1</t>
  </si>
  <si>
    <t>28,26</t>
  </si>
  <si>
    <t>169,29</t>
  </si>
  <si>
    <t>169,21</t>
  </si>
  <si>
    <t>REF. DE MERCADO</t>
  </si>
  <si>
    <t>Est. (%)</t>
  </si>
  <si>
    <t>Cresc. (%)</t>
  </si>
  <si>
    <t>-5,2</t>
  </si>
  <si>
    <t>578,15</t>
  </si>
  <si>
    <t>578,21</t>
  </si>
  <si>
    <t>575,03</t>
  </si>
  <si>
    <t>574,99</t>
  </si>
  <si>
    <t>546,03</t>
  </si>
  <si>
    <t>545,74</t>
  </si>
  <si>
    <t>523,47</t>
  </si>
  <si>
    <t>523,18</t>
  </si>
  <si>
    <t>436,43</t>
  </si>
  <si>
    <t>435,64</t>
  </si>
  <si>
    <t>92,68</t>
  </si>
  <si>
    <t>353,09</t>
  </si>
  <si>
    <t>353,04</t>
  </si>
  <si>
    <t>246,04</t>
  </si>
  <si>
    <t>245,34</t>
  </si>
  <si>
    <t>48,85</t>
  </si>
  <si>
    <t>627,29</t>
  </si>
  <si>
    <t>627,37</t>
  </si>
  <si>
    <t>624,18</t>
  </si>
  <si>
    <t>624,15</t>
  </si>
  <si>
    <t>597,46</t>
  </si>
  <si>
    <t>596,48</t>
  </si>
  <si>
    <t>574,3</t>
  </si>
  <si>
    <t>573,91</t>
  </si>
  <si>
    <t>488,47</t>
  </si>
  <si>
    <t>487,59</t>
  </si>
  <si>
    <t>404,82</t>
  </si>
  <si>
    <t>404,59</t>
  </si>
  <si>
    <t>290,71</t>
  </si>
  <si>
    <t>290,5</t>
  </si>
  <si>
    <t>578,88</t>
  </si>
  <si>
    <t>578,82</t>
  </si>
  <si>
    <t>574,39</t>
  </si>
  <si>
    <t>540,09</t>
  </si>
  <si>
    <t>540,01</t>
  </si>
  <si>
    <t>513,72</t>
  </si>
  <si>
    <t>430,94</t>
  </si>
  <si>
    <t>431,03</t>
  </si>
  <si>
    <t>352,52</t>
  </si>
  <si>
    <t>247,03</t>
  </si>
  <si>
    <t>186,68</t>
  </si>
  <si>
    <t>186,56</t>
  </si>
  <si>
    <t>48,92</t>
  </si>
  <si>
    <t>49,22</t>
  </si>
  <si>
    <t>627,27</t>
  </si>
  <si>
    <t>623,97</t>
  </si>
  <si>
    <t>623,68</t>
  </si>
  <si>
    <t>592,18</t>
  </si>
  <si>
    <t>591,6</t>
  </si>
  <si>
    <t>85,37</t>
  </si>
  <si>
    <t>566,14</t>
  </si>
  <si>
    <t>565,11</t>
  </si>
  <si>
    <t>483,84</t>
  </si>
  <si>
    <t>404,69</t>
  </si>
  <si>
    <t>292,23</t>
  </si>
  <si>
    <t>291,91</t>
  </si>
  <si>
    <t>225,78</t>
  </si>
  <si>
    <t>225,69</t>
  </si>
  <si>
    <t>205,51</t>
  </si>
  <si>
    <r>
      <t>2022 </t>
    </r>
    <r>
      <rPr>
        <vertAlign val="superscript"/>
        <sz val="6"/>
        <color theme="1"/>
        <rFont val="Arial"/>
        <family val="2"/>
      </rPr>
      <t>(3)</t>
    </r>
  </si>
  <si>
    <t>575,45</t>
  </si>
  <si>
    <t>575,57</t>
  </si>
  <si>
    <t>553,99</t>
  </si>
  <si>
    <t>554,17</t>
  </si>
  <si>
    <t>520,65</t>
  </si>
  <si>
    <t>521,01</t>
  </si>
  <si>
    <t>434,19</t>
  </si>
  <si>
    <t>434,45</t>
  </si>
  <si>
    <t>353,99</t>
  </si>
  <si>
    <t>354,02</t>
  </si>
  <si>
    <t>248,03</t>
  </si>
  <si>
    <t>247,94</t>
  </si>
  <si>
    <t>159,71</t>
  </si>
  <si>
    <t>49,76</t>
  </si>
  <si>
    <t>49,8</t>
  </si>
  <si>
    <t>624,9</t>
  </si>
  <si>
    <t>625,25</t>
  </si>
  <si>
    <t>604,05</t>
  </si>
  <si>
    <t>604,1</t>
  </si>
  <si>
    <t>569,6</t>
  </si>
  <si>
    <t>570,55</t>
  </si>
  <si>
    <t>486,06</t>
  </si>
  <si>
    <t>405,99</t>
  </si>
  <si>
    <t>406,07</t>
  </si>
  <si>
    <t>292,83</t>
  </si>
  <si>
    <t>292,7</t>
  </si>
  <si>
    <t>226,46</t>
  </si>
  <si>
    <t>226,48</t>
  </si>
  <si>
    <t>206,21</t>
  </si>
  <si>
    <t>-3,87</t>
  </si>
  <si>
    <t>-3,88</t>
  </si>
  <si>
    <t>570,69</t>
  </si>
  <si>
    <t>570,76</t>
  </si>
  <si>
    <t>538,77</t>
  </si>
  <si>
    <t>538,73</t>
  </si>
  <si>
    <t>490,29</t>
  </si>
  <si>
    <t>490,03</t>
  </si>
  <si>
    <t>409,51</t>
  </si>
  <si>
    <t>409,94</t>
  </si>
  <si>
    <t>350,55</t>
  </si>
  <si>
    <t>247,59</t>
  </si>
  <si>
    <t>247,46</t>
  </si>
  <si>
    <t>170,7</t>
  </si>
  <si>
    <t>160,49</t>
  </si>
  <si>
    <t>49,98</t>
  </si>
  <si>
    <t>50,06</t>
  </si>
  <si>
    <t>621,52</t>
  </si>
  <si>
    <t>621,02</t>
  </si>
  <si>
    <t>589,34</t>
  </si>
  <si>
    <t>589,16</t>
  </si>
  <si>
    <t>541,65</t>
  </si>
  <si>
    <t>541,11</t>
  </si>
  <si>
    <t>461,45</t>
  </si>
  <si>
    <t>461,62</t>
  </si>
  <si>
    <t>402,31</t>
  </si>
  <si>
    <t>401,94</t>
  </si>
  <si>
    <t>293,21</t>
  </si>
  <si>
    <t>293,14</t>
  </si>
  <si>
    <t>-3,78</t>
  </si>
  <si>
    <t>-3,79</t>
  </si>
  <si>
    <t>576,48</t>
  </si>
  <si>
    <t>576,47</t>
  </si>
  <si>
    <t>555,67</t>
  </si>
  <si>
    <t>555,82</t>
  </si>
  <si>
    <t>507,19</t>
  </si>
  <si>
    <t>507,17</t>
  </si>
  <si>
    <t>426,79</t>
  </si>
  <si>
    <t>426,93</t>
  </si>
  <si>
    <t>349,04</t>
  </si>
  <si>
    <t>348,45</t>
  </si>
  <si>
    <t>246,94</t>
  </si>
  <si>
    <t>247,08</t>
  </si>
  <si>
    <t>160,54</t>
  </si>
  <si>
    <t>50,69</t>
  </si>
  <si>
    <t>625,9</t>
  </si>
  <si>
    <t>625,93</t>
  </si>
  <si>
    <t>606,13</t>
  </si>
  <si>
    <t>606,08</t>
  </si>
  <si>
    <t>556,85</t>
  </si>
  <si>
    <t>557,47</t>
  </si>
  <si>
    <t>477,51</t>
  </si>
  <si>
    <t>478,05</t>
  </si>
  <si>
    <t>14,02</t>
  </si>
  <si>
    <t>400,06</t>
  </si>
  <si>
    <t>292,53</t>
  </si>
  <si>
    <t>292,69</t>
  </si>
  <si>
    <t>226,4</t>
  </si>
  <si>
    <t>226,7</t>
  </si>
  <si>
    <t>206,53</t>
  </si>
  <si>
    <t>206,69</t>
  </si>
  <si>
    <t>Date      (Actual)</t>
  </si>
  <si>
    <t>-2,69</t>
  </si>
  <si>
    <t>575,33</t>
  </si>
  <si>
    <t>575,19</t>
  </si>
  <si>
    <t>480,88</t>
  </si>
  <si>
    <t>480,26</t>
  </si>
  <si>
    <t>395,87</t>
  </si>
  <si>
    <t>324,63</t>
  </si>
  <si>
    <t>324,49</t>
  </si>
  <si>
    <t>240,48</t>
  </si>
  <si>
    <t>240,66</t>
  </si>
  <si>
    <t>184,27</t>
  </si>
  <si>
    <t>169,57</t>
  </si>
  <si>
    <t>159,96</t>
  </si>
  <si>
    <t>625,71</t>
  </si>
  <si>
    <t>625,73</t>
  </si>
  <si>
    <t>531,45</t>
  </si>
  <si>
    <t>530,59</t>
  </si>
  <si>
    <t>446,3</t>
  </si>
  <si>
    <t>446,02</t>
  </si>
  <si>
    <t>371,79</t>
  </si>
  <si>
    <t>371,68</t>
  </si>
  <si>
    <t>376,01</t>
  </si>
  <si>
    <t>375,39</t>
  </si>
  <si>
    <t>285,3</t>
  </si>
  <si>
    <t>285,09</t>
  </si>
  <si>
    <t>205,98</t>
  </si>
  <si>
    <t>193,25</t>
  </si>
  <si>
    <t>193,2</t>
  </si>
  <si>
    <t>-2,25</t>
  </si>
  <si>
    <t>360,54</t>
  </si>
  <si>
    <t>360,75</t>
  </si>
  <si>
    <t>272,26</t>
  </si>
  <si>
    <t>244,14</t>
  </si>
  <si>
    <t>244,83</t>
  </si>
  <si>
    <t>8,58</t>
  </si>
  <si>
    <t>355,96</t>
  </si>
  <si>
    <t>356,23</t>
  </si>
  <si>
    <t>295,92</t>
  </si>
  <si>
    <t>294,72</t>
  </si>
  <si>
    <t>232,77</t>
  </si>
  <si>
    <t>168,56</t>
  </si>
  <si>
    <t>50,79</t>
  </si>
  <si>
    <t>50,96</t>
  </si>
  <si>
    <t>411,5</t>
  </si>
  <si>
    <t>411,14</t>
  </si>
  <si>
    <t>322,78</t>
  </si>
  <si>
    <t>322,41</t>
  </si>
  <si>
    <t>297,15</t>
  </si>
  <si>
    <t>295,05</t>
  </si>
  <si>
    <t>405,8</t>
  </si>
  <si>
    <t>406,4</t>
  </si>
  <si>
    <t>342,26</t>
  </si>
  <si>
    <t>340,4</t>
  </si>
  <si>
    <t>9,92</t>
  </si>
  <si>
    <t>276,84</t>
  </si>
  <si>
    <t>223,53</t>
  </si>
  <si>
    <t>-2,38</t>
  </si>
  <si>
    <t>281,05</t>
  </si>
  <si>
    <t>280,74</t>
  </si>
  <si>
    <t>217,44</t>
  </si>
  <si>
    <t>11,55</t>
  </si>
  <si>
    <t>215,07</t>
  </si>
  <si>
    <t>214,26</t>
  </si>
  <si>
    <t>312,28</t>
  </si>
  <si>
    <t>270,68</t>
  </si>
  <si>
    <t>270,74</t>
  </si>
  <si>
    <t>167,89</t>
  </si>
  <si>
    <t>267,23</t>
  </si>
  <si>
    <t>266,26</t>
  </si>
  <si>
    <t>365,37</t>
  </si>
  <si>
    <t>365,6</t>
  </si>
  <si>
    <t>320,85</t>
  </si>
  <si>
    <t>320,97</t>
  </si>
  <si>
    <t>266,68</t>
  </si>
  <si>
    <t>266,44</t>
  </si>
  <si>
    <t>220,23</t>
  </si>
  <si>
    <t>220,58</t>
  </si>
  <si>
    <t>203,53</t>
  </si>
  <si>
    <t>203,85</t>
  </si>
  <si>
    <t>192,81</t>
  </si>
  <si>
    <t>192,58</t>
  </si>
  <si>
    <t>-1,32</t>
  </si>
  <si>
    <t>-1,44</t>
  </si>
  <si>
    <t>257,18</t>
  </si>
  <si>
    <t>164,84</t>
  </si>
  <si>
    <t>165,1</t>
  </si>
  <si>
    <t>254,8</t>
  </si>
  <si>
    <t>167,07</t>
  </si>
  <si>
    <t>167,22</t>
  </si>
  <si>
    <t>158,77</t>
  </si>
  <si>
    <t>158,54</t>
  </si>
  <si>
    <t>52,67</t>
  </si>
  <si>
    <t>308,57</t>
  </si>
  <si>
    <t>308,78</t>
  </si>
  <si>
    <t>215,97</t>
  </si>
  <si>
    <t>216,1</t>
  </si>
  <si>
    <t>222,4</t>
  </si>
  <si>
    <t>222,19</t>
  </si>
  <si>
    <t>322,58</t>
  </si>
  <si>
    <t>323,04</t>
  </si>
  <si>
    <t>306,21</t>
  </si>
  <si>
    <t>305,79</t>
  </si>
  <si>
    <t>261,85</t>
  </si>
  <si>
    <t>191,69</t>
  </si>
  <si>
    <t>191,44</t>
  </si>
  <si>
    <t>-0,79</t>
  </si>
  <si>
    <t>-0,87</t>
  </si>
  <si>
    <t>253,29</t>
  </si>
  <si>
    <t>253,51</t>
  </si>
  <si>
    <t>125,99</t>
  </si>
  <si>
    <t>126,08</t>
  </si>
  <si>
    <t>254,17</t>
  </si>
  <si>
    <t>255,73</t>
  </si>
  <si>
    <t>215,08</t>
  </si>
  <si>
    <t>214,97</t>
  </si>
  <si>
    <t>177,1</t>
  </si>
  <si>
    <t>166,36</t>
  </si>
  <si>
    <t>166,41</t>
  </si>
  <si>
    <t>54,59</t>
  </si>
  <si>
    <t>10,96</t>
  </si>
  <si>
    <t>49,32</t>
  </si>
  <si>
    <t>307,97</t>
  </si>
  <si>
    <t>308,15</t>
  </si>
  <si>
    <t>201,28</t>
  </si>
  <si>
    <t>309,67</t>
  </si>
  <si>
    <t>309,16</t>
  </si>
  <si>
    <t>306,61</t>
  </si>
  <si>
    <t>259,98</t>
  </si>
  <si>
    <t>260,27</t>
  </si>
  <si>
    <t>216,75</t>
  </si>
  <si>
    <t>217,06</t>
  </si>
  <si>
    <t>202,06</t>
  </si>
  <si>
    <t>191,59</t>
  </si>
  <si>
    <t>-0,43</t>
  </si>
  <si>
    <t>111,95</t>
  </si>
  <si>
    <t>111,06</t>
  </si>
  <si>
    <t>119,44</t>
  </si>
  <si>
    <t>118,94</t>
  </si>
  <si>
    <t>233,57</t>
  </si>
  <si>
    <t>223,12</t>
  </si>
  <si>
    <t>222,36</t>
  </si>
  <si>
    <t>252,12</t>
  </si>
  <si>
    <t>214,3</t>
  </si>
  <si>
    <t>214,28</t>
  </si>
  <si>
    <t>176,98</t>
  </si>
  <si>
    <t>177,08</t>
  </si>
  <si>
    <t>165,55</t>
  </si>
  <si>
    <t>54,08</t>
  </si>
  <si>
    <t>53,99</t>
  </si>
  <si>
    <t>168,66</t>
  </si>
  <si>
    <t>176,59</t>
  </si>
  <si>
    <t>175,76</t>
  </si>
  <si>
    <t>293,42</t>
  </si>
  <si>
    <t>290,59</t>
  </si>
  <si>
    <t>13,53</t>
  </si>
  <si>
    <t>279,04</t>
  </si>
  <si>
    <t>278,39</t>
  </si>
  <si>
    <t>12,41</t>
  </si>
  <si>
    <t>305,09</t>
  </si>
  <si>
    <t>303,72</t>
  </si>
  <si>
    <t>259,22</t>
  </si>
  <si>
    <t>217,23</t>
  </si>
  <si>
    <t>191,81</t>
  </si>
  <si>
    <t>105,5</t>
  </si>
  <si>
    <t>105,47</t>
  </si>
  <si>
    <t>100,68</t>
  </si>
  <si>
    <t>100,65</t>
  </si>
  <si>
    <t>211,09</t>
  </si>
  <si>
    <t>211,04</t>
  </si>
  <si>
    <t>234,88</t>
  </si>
  <si>
    <t>234,46</t>
  </si>
  <si>
    <t>210,54</t>
  </si>
  <si>
    <t>165,17</t>
  </si>
  <si>
    <t>157,3</t>
  </si>
  <si>
    <t>159,89</t>
  </si>
  <si>
    <t>267,91</t>
  </si>
  <si>
    <t>268,01</t>
  </si>
  <si>
    <t>256,67</t>
  </si>
  <si>
    <t>286,73</t>
  </si>
  <si>
    <t>286,26</t>
  </si>
  <si>
    <t>255,7</t>
  </si>
  <si>
    <t>215,86</t>
  </si>
  <si>
    <t>191,26</t>
  </si>
  <si>
    <t>96,82</t>
  </si>
  <si>
    <t>97,46</t>
  </si>
  <si>
    <t>211,61</t>
  </si>
  <si>
    <t>211,84</t>
  </si>
  <si>
    <t>205,13</t>
  </si>
  <si>
    <t>235,9</t>
  </si>
  <si>
    <t>236,07</t>
  </si>
  <si>
    <t>175,37</t>
  </si>
  <si>
    <t>54,86</t>
  </si>
  <si>
    <t>54,68</t>
  </si>
  <si>
    <t>150,28</t>
  </si>
  <si>
    <t>264,99</t>
  </si>
  <si>
    <t>261,19</t>
  </si>
  <si>
    <t>261,08</t>
  </si>
  <si>
    <t>285,96</t>
  </si>
  <si>
    <t>286,58</t>
  </si>
  <si>
    <t>252,88</t>
  </si>
  <si>
    <t>215,43</t>
  </si>
  <si>
    <t>201,46</t>
  </si>
  <si>
    <t>201,16</t>
  </si>
  <si>
    <t xml:space="preserve">68.91	</t>
  </si>
  <si>
    <t>-0,23</t>
  </si>
  <si>
    <t>91,55</t>
  </si>
  <si>
    <t>91,65</t>
  </si>
  <si>
    <t>93,31</t>
  </si>
  <si>
    <t>93,25</t>
  </si>
  <si>
    <t>218,44</t>
  </si>
  <si>
    <t>218,59</t>
  </si>
  <si>
    <t>216,11</t>
  </si>
  <si>
    <t>238,63</t>
  </si>
  <si>
    <t>209,65</t>
  </si>
  <si>
    <t>209,34</t>
  </si>
  <si>
    <t>175,33</t>
  </si>
  <si>
    <t>146,8</t>
  </si>
  <si>
    <t>146,87</t>
  </si>
  <si>
    <t>272,07</t>
  </si>
  <si>
    <t>272,5</t>
  </si>
  <si>
    <t>271,88</t>
  </si>
  <si>
    <t>290,27</t>
  </si>
  <si>
    <t>290,38</t>
  </si>
  <si>
    <t>254,12</t>
  </si>
  <si>
    <t>215,28</t>
  </si>
  <si>
    <t>200,84</t>
  </si>
  <si>
    <t>-0,18</t>
  </si>
  <si>
    <t>-0,2</t>
  </si>
  <si>
    <t>76,9</t>
  </si>
  <si>
    <t>198,66</t>
  </si>
  <si>
    <t>237,34</t>
  </si>
  <si>
    <t>210,4</t>
  </si>
  <si>
    <t>210,2</t>
  </si>
  <si>
    <t>175,3</t>
  </si>
  <si>
    <t>165,06</t>
  </si>
  <si>
    <t>53,22</t>
  </si>
  <si>
    <t>53,5</t>
  </si>
  <si>
    <t>143,71</t>
  </si>
  <si>
    <t>143,51</t>
  </si>
  <si>
    <t>130,55</t>
  </si>
  <si>
    <t>244,08</t>
  </si>
  <si>
    <t>253,25</t>
  </si>
  <si>
    <t>289,37</t>
  </si>
  <si>
    <t>289,42</t>
  </si>
  <si>
    <t>255,69</t>
  </si>
  <si>
    <t>215,55</t>
  </si>
  <si>
    <t>215,53</t>
  </si>
  <si>
    <t>200,81</t>
  </si>
  <si>
    <t>191,37</t>
  </si>
  <si>
    <t>81,92</t>
  </si>
  <si>
    <t>248,77</t>
  </si>
  <si>
    <t>248,98</t>
  </si>
  <si>
    <t>255,36</t>
  </si>
  <si>
    <t>255,1</t>
  </si>
  <si>
    <t>246,95</t>
  </si>
  <si>
    <t>246,83</t>
  </si>
  <si>
    <t>262,87</t>
  </si>
  <si>
    <t>262,99</t>
  </si>
  <si>
    <t>217,49</t>
  </si>
  <si>
    <t>176,22</t>
  </si>
  <si>
    <t>165,59</t>
  </si>
  <si>
    <t>165,57</t>
  </si>
  <si>
    <t>52,28</t>
  </si>
  <si>
    <t>52,58</t>
  </si>
  <si>
    <t>134,56</t>
  </si>
  <si>
    <t>304,37</t>
  </si>
  <si>
    <t>304,44</t>
  </si>
  <si>
    <t>310,3</t>
  </si>
  <si>
    <t>310,24</t>
  </si>
  <si>
    <t>300,42</t>
  </si>
  <si>
    <t>314,02</t>
  </si>
  <si>
    <t>262,82</t>
  </si>
  <si>
    <t>216,48</t>
  </si>
  <si>
    <t>191,01</t>
  </si>
  <si>
    <t>35,42</t>
  </si>
  <si>
    <t>72,42</t>
  </si>
  <si>
    <t>72,37</t>
  </si>
  <si>
    <t>174,38</t>
  </si>
  <si>
    <t>172,66</t>
  </si>
  <si>
    <t>211,31</t>
  </si>
  <si>
    <t>244,51</t>
  </si>
  <si>
    <t>219,51</t>
  </si>
  <si>
    <t>176,54</t>
  </si>
  <si>
    <t>157,59</t>
  </si>
  <si>
    <t>53,07</t>
  </si>
  <si>
    <t>124,87</t>
  </si>
  <si>
    <t>228,42</t>
  </si>
  <si>
    <t>227,62</t>
  </si>
  <si>
    <t>265,34</t>
  </si>
  <si>
    <t>264,7</t>
  </si>
  <si>
    <t>261,36</t>
  </si>
  <si>
    <t>260,41</t>
  </si>
  <si>
    <t>295,24</t>
  </si>
  <si>
    <t>294,39</t>
  </si>
  <si>
    <t>264,6</t>
  </si>
  <si>
    <t>264,41</t>
  </si>
  <si>
    <t>216,21</t>
  </si>
  <si>
    <t>191,56</t>
  </si>
  <si>
    <t>70,07</t>
  </si>
  <si>
    <t>93,18</t>
  </si>
  <si>
    <t>166,76</t>
  </si>
  <si>
    <t>166,39</t>
  </si>
  <si>
    <t>200,14</t>
  </si>
  <si>
    <t>237,98</t>
  </si>
  <si>
    <t>238,28</t>
  </si>
  <si>
    <t>82,09</t>
  </si>
  <si>
    <t>177,86</t>
  </si>
  <si>
    <t>57,23</t>
  </si>
  <si>
    <t>165,88</t>
  </si>
  <si>
    <t>18,56</t>
  </si>
  <si>
    <t>59,79</t>
  </si>
  <si>
    <t>157,68</t>
  </si>
  <si>
    <t>22,34</t>
  </si>
  <si>
    <t>56,38</t>
  </si>
  <si>
    <t>52,18</t>
  </si>
  <si>
    <t>122,71</t>
  </si>
  <si>
    <t>122,66</t>
  </si>
  <si>
    <t>15,4</t>
  </si>
  <si>
    <t>248,99</t>
  </si>
  <si>
    <t>249,11</t>
  </si>
  <si>
    <t>289,25</t>
  </si>
  <si>
    <t>265,09</t>
  </si>
  <si>
    <t>69,5</t>
  </si>
  <si>
    <t>69,48</t>
  </si>
  <si>
    <t>126,29</t>
  </si>
  <si>
    <t>125,74</t>
  </si>
  <si>
    <t>172,61</t>
  </si>
  <si>
    <t>168,6</t>
  </si>
  <si>
    <t>168,54</t>
  </si>
  <si>
    <t>165,19</t>
  </si>
  <si>
    <t>157,64</t>
  </si>
  <si>
    <t>52,15</t>
  </si>
  <si>
    <t>52,25</t>
  </si>
  <si>
    <t>122,02</t>
  </si>
  <si>
    <t>227,07</t>
  </si>
  <si>
    <t>223,58</t>
  </si>
  <si>
    <t>280,58</t>
  </si>
  <si>
    <t>279,84</t>
  </si>
  <si>
    <t>262,25</t>
  </si>
  <si>
    <t>261,97</t>
  </si>
  <si>
    <t>201,45</t>
  </si>
  <si>
    <t>190,3</t>
  </si>
  <si>
    <t>102,39</t>
  </si>
  <si>
    <t>102,59</t>
  </si>
  <si>
    <t>110,29</t>
  </si>
  <si>
    <t>110,36</t>
  </si>
  <si>
    <t>112,12</t>
  </si>
  <si>
    <t>111,77</t>
  </si>
  <si>
    <t>156,68</t>
  </si>
  <si>
    <t>157,07</t>
  </si>
  <si>
    <t>53,54</t>
  </si>
  <si>
    <t>53,47</t>
  </si>
  <si>
    <t>133,94</t>
  </si>
  <si>
    <t>134,26</t>
  </si>
  <si>
    <t>156,3</t>
  </si>
  <si>
    <t>163,51</t>
  </si>
  <si>
    <t>163,5</t>
  </si>
  <si>
    <t>239,14</t>
  </si>
  <si>
    <t>246,51</t>
  </si>
  <si>
    <t>247,15</t>
  </si>
  <si>
    <t>216,69</t>
  </si>
  <si>
    <t>200,61</t>
  </si>
  <si>
    <t>200,59</t>
  </si>
  <si>
    <t>69,16</t>
  </si>
  <si>
    <t>69,11</t>
  </si>
  <si>
    <t>97,43</t>
  </si>
  <si>
    <t>97,28</t>
  </si>
  <si>
    <t>124,66</t>
  </si>
  <si>
    <t>124,57</t>
  </si>
  <si>
    <t>120,39</t>
  </si>
  <si>
    <t>120,38</t>
  </si>
  <si>
    <t>192,67</t>
  </si>
  <si>
    <t>177,71</t>
  </si>
  <si>
    <t>177,56</t>
  </si>
  <si>
    <t>156,95</t>
  </si>
  <si>
    <t>157,02</t>
  </si>
  <si>
    <t>54,06</t>
  </si>
  <si>
    <t>123,65</t>
  </si>
  <si>
    <t>123,54</t>
  </si>
  <si>
    <t>242,85</t>
  </si>
  <si>
    <t>249,88</t>
  </si>
  <si>
    <t>250,26</t>
  </si>
  <si>
    <t>217,41</t>
  </si>
  <si>
    <t>217,14</t>
  </si>
  <si>
    <t>67,07</t>
  </si>
  <si>
    <t>67,04</t>
  </si>
  <si>
    <t>86,46</t>
  </si>
  <si>
    <t>124,81</t>
  </si>
  <si>
    <t>209,17</t>
  </si>
  <si>
    <t>209,28</t>
  </si>
  <si>
    <t>178,65</t>
  </si>
  <si>
    <t>178,42</t>
  </si>
  <si>
    <t>157,14</t>
  </si>
  <si>
    <t>120,85</t>
  </si>
  <si>
    <t>140,31</t>
  </si>
  <si>
    <t>176,94</t>
  </si>
  <si>
    <t>177,24</t>
  </si>
  <si>
    <t>174,51</t>
  </si>
  <si>
    <t>244,79</t>
  </si>
  <si>
    <t>245,5</t>
  </si>
  <si>
    <t>252,92</t>
  </si>
  <si>
    <t>253,72</t>
  </si>
  <si>
    <t>201,09</t>
  </si>
  <si>
    <t>65,35</t>
  </si>
  <si>
    <t>70,34</t>
  </si>
  <si>
    <t>96,95</t>
  </si>
  <si>
    <t>96,93</t>
  </si>
  <si>
    <t>109,16</t>
  </si>
  <si>
    <t>187,07</t>
  </si>
  <si>
    <t>179,17</t>
  </si>
  <si>
    <t>165,53</t>
  </si>
  <si>
    <t>53,34</t>
  </si>
  <si>
    <t>53,46</t>
  </si>
  <si>
    <t>119,02</t>
  </si>
  <si>
    <t>118,97</t>
  </si>
  <si>
    <t>124,09</t>
  </si>
  <si>
    <t>237,58</t>
  </si>
  <si>
    <t>256,12</t>
  </si>
  <si>
    <t>255,94</t>
  </si>
  <si>
    <t>220,07</t>
  </si>
  <si>
    <t>219,55</t>
  </si>
  <si>
    <t>201,49</t>
  </si>
  <si>
    <t>Spread i5</t>
  </si>
  <si>
    <t>Spread i1</t>
  </si>
  <si>
    <t>Spread i0</t>
  </si>
  <si>
    <t>64,28</t>
  </si>
  <si>
    <t>65,36</t>
  </si>
  <si>
    <t>65,23</t>
  </si>
  <si>
    <t>78,41</t>
  </si>
  <si>
    <t>93,66</t>
  </si>
  <si>
    <t>93,51</t>
  </si>
  <si>
    <t>170,02</t>
  </si>
  <si>
    <t>179,03</t>
  </si>
  <si>
    <t>166,24</t>
  </si>
  <si>
    <t>52,31</t>
  </si>
  <si>
    <t>52,53</t>
  </si>
  <si>
    <t>116,94</t>
  </si>
  <si>
    <t>116,99</t>
  </si>
  <si>
    <t>118,02</t>
  </si>
  <si>
    <t>117,99</t>
  </si>
  <si>
    <t>131,25</t>
  </si>
  <si>
    <t>221,83</t>
  </si>
  <si>
    <t>250,79</t>
  </si>
  <si>
    <t>250,74</t>
  </si>
  <si>
    <t>218,98</t>
  </si>
  <si>
    <t>0,54</t>
  </si>
  <si>
    <t>44,31</t>
  </si>
  <si>
    <t>31,48</t>
  </si>
  <si>
    <t>59,91</t>
  </si>
  <si>
    <t>59,87</t>
  </si>
  <si>
    <t>66,3</t>
  </si>
  <si>
    <t>66,21</t>
  </si>
  <si>
    <t>72,2</t>
  </si>
  <si>
    <t>72,21</t>
  </si>
  <si>
    <t>83,55</t>
  </si>
  <si>
    <t>83,53</t>
  </si>
  <si>
    <t>193,27</t>
  </si>
  <si>
    <t>178,18</t>
  </si>
  <si>
    <t>51,48</t>
  </si>
  <si>
    <t>111,51</t>
  </si>
  <si>
    <t>111,68</t>
  </si>
  <si>
    <t>117,47</t>
  </si>
  <si>
    <t>117,32</t>
  </si>
  <si>
    <t>132,95</t>
  </si>
  <si>
    <t>132,71</t>
  </si>
  <si>
    <t>200,23</t>
  </si>
  <si>
    <t>239,11</t>
  </si>
  <si>
    <t>218,3</t>
  </si>
  <si>
    <t>218,13</t>
  </si>
  <si>
    <t>59,03</t>
  </si>
  <si>
    <t>58,91</t>
  </si>
  <si>
    <t>66,05</t>
  </si>
  <si>
    <t>66,01</t>
  </si>
  <si>
    <t>80,17</t>
  </si>
  <si>
    <t>80,16</t>
  </si>
  <si>
    <t>91,61</t>
  </si>
  <si>
    <t>91,68</t>
  </si>
  <si>
    <t>85,11</t>
  </si>
  <si>
    <t>161,1</t>
  </si>
  <si>
    <t>18,59</t>
  </si>
  <si>
    <t>76,18</t>
  </si>
  <si>
    <t>195,47</t>
  </si>
  <si>
    <t>195,4</t>
  </si>
  <si>
    <t>25,46</t>
  </si>
  <si>
    <t>179,63</t>
  </si>
  <si>
    <t>157,1</t>
  </si>
  <si>
    <t>50,99</t>
  </si>
  <si>
    <t>110,5</t>
  </si>
  <si>
    <t>110,39</t>
  </si>
  <si>
    <t>116,92</t>
  </si>
  <si>
    <t>116,78</t>
  </si>
  <si>
    <t>27,63</t>
  </si>
  <si>
    <t>127,87</t>
  </si>
  <si>
    <t>128,41</t>
  </si>
  <si>
    <t>12,66</t>
  </si>
  <si>
    <t>84,81</t>
  </si>
  <si>
    <t>139,51</t>
  </si>
  <si>
    <t>10,9</t>
  </si>
  <si>
    <t>81,74</t>
  </si>
  <si>
    <t>208,73</t>
  </si>
  <si>
    <t>240,92</t>
  </si>
  <si>
    <t>241,33</t>
  </si>
  <si>
    <t>219,13</t>
  </si>
  <si>
    <t>58,31</t>
  </si>
  <si>
    <t>65,15</t>
  </si>
  <si>
    <t>65,14</t>
  </si>
  <si>
    <t>83,27</t>
  </si>
  <si>
    <t>95,8</t>
  </si>
  <si>
    <t>95,87</t>
  </si>
  <si>
    <t>177,18</t>
  </si>
  <si>
    <t>91,11</t>
  </si>
  <si>
    <t>181,7</t>
  </si>
  <si>
    <t>157,87</t>
  </si>
  <si>
    <t>50,28</t>
  </si>
  <si>
    <t>108,88</t>
  </si>
  <si>
    <t>108,97</t>
  </si>
  <si>
    <t>115,27</t>
  </si>
  <si>
    <t>115,32</t>
  </si>
  <si>
    <t>132,06</t>
  </si>
  <si>
    <t>225,25</t>
  </si>
  <si>
    <t>226,23</t>
  </si>
  <si>
    <t>255,87</t>
  </si>
  <si>
    <t>255,92</t>
  </si>
  <si>
    <t>201,9</t>
  </si>
  <si>
    <t>1,6</t>
  </si>
  <si>
    <t>59,12</t>
  </si>
  <si>
    <t>73,15</t>
  </si>
  <si>
    <t>73,1</t>
  </si>
  <si>
    <t>87,71</t>
  </si>
  <si>
    <t>124,58</t>
  </si>
  <si>
    <t>187,21</t>
  </si>
  <si>
    <t>98,18</t>
  </si>
  <si>
    <t>167,35</t>
  </si>
  <si>
    <t>157,84</t>
  </si>
  <si>
    <t>157,94</t>
  </si>
  <si>
    <t>48,32</t>
  </si>
  <si>
    <t>108,32</t>
  </si>
  <si>
    <t>108,22</t>
  </si>
  <si>
    <t>120,84</t>
  </si>
  <si>
    <t>135,18</t>
  </si>
  <si>
    <t>135,22</t>
  </si>
  <si>
    <t>172,34</t>
  </si>
  <si>
    <t>232,71</t>
  </si>
  <si>
    <t>233,36</t>
  </si>
  <si>
    <t>260,83</t>
  </si>
  <si>
    <t>261,14</t>
  </si>
  <si>
    <t>224,53</t>
  </si>
  <si>
    <t>224,54</t>
  </si>
  <si>
    <t>190,59</t>
  </si>
  <si>
    <t>55,7</t>
  </si>
  <si>
    <t>58,42</t>
  </si>
  <si>
    <t>58,35</t>
  </si>
  <si>
    <t>64,92</t>
  </si>
  <si>
    <t>78,2</t>
  </si>
  <si>
    <t>97,83</t>
  </si>
  <si>
    <t>116,86</t>
  </si>
  <si>
    <t>116,79</t>
  </si>
  <si>
    <t>176,03</t>
  </si>
  <si>
    <t>175,78</t>
  </si>
  <si>
    <t>222,94</t>
  </si>
  <si>
    <t>223,61</t>
  </si>
  <si>
    <t>188,59</t>
  </si>
  <si>
    <t>167,97</t>
  </si>
  <si>
    <t>158,84</t>
  </si>
  <si>
    <t>47,33</t>
  </si>
  <si>
    <t>47,29</t>
  </si>
  <si>
    <t>97,7</t>
  </si>
  <si>
    <t>105,89</t>
  </si>
  <si>
    <t>105,78</t>
  </si>
  <si>
    <t>112,08</t>
  </si>
  <si>
    <t>124,88</t>
  </si>
  <si>
    <t>222,04</t>
  </si>
  <si>
    <t>266,45</t>
  </si>
  <si>
    <t>267,15</t>
  </si>
  <si>
    <t>227,66</t>
  </si>
  <si>
    <t>203,89</t>
  </si>
  <si>
    <t>203,49</t>
  </si>
  <si>
    <t>58,1</t>
  </si>
  <si>
    <t>61,21</t>
  </si>
  <si>
    <t>61,15</t>
  </si>
  <si>
    <t>70,47</t>
  </si>
  <si>
    <t>70,33</t>
  </si>
  <si>
    <t>98,51</t>
  </si>
  <si>
    <t>156,7</t>
  </si>
  <si>
    <t>216,92</t>
  </si>
  <si>
    <t>76,09</t>
  </si>
  <si>
    <t>188,18</t>
  </si>
  <si>
    <t>188,83</t>
  </si>
  <si>
    <t>168,57</t>
  </si>
  <si>
    <t>159,1</t>
  </si>
  <si>
    <t>45,96</t>
  </si>
  <si>
    <t>107,89</t>
  </si>
  <si>
    <t>117,12</t>
  </si>
  <si>
    <t>202,92</t>
  </si>
  <si>
    <t>202,35</t>
  </si>
  <si>
    <t>260,98</t>
  </si>
  <si>
    <t>227,84</t>
  </si>
  <si>
    <t>203,83</t>
  </si>
  <si>
    <t>191,46</t>
  </si>
  <si>
    <t>58,07</t>
  </si>
  <si>
    <t>59,77</t>
  </si>
  <si>
    <t>66,32</t>
  </si>
  <si>
    <t>88,14</t>
  </si>
  <si>
    <t>151,93</t>
  </si>
  <si>
    <t>212,62</t>
  </si>
  <si>
    <t>212,76</t>
  </si>
  <si>
    <t>168,48</t>
  </si>
  <si>
    <t>158,67</t>
  </si>
  <si>
    <t>45,46</t>
  </si>
  <si>
    <t>104,04</t>
  </si>
  <si>
    <t>105,69</t>
  </si>
  <si>
    <t>105,71</t>
  </si>
  <si>
    <t>112,54</t>
  </si>
  <si>
    <t>112,2</t>
  </si>
  <si>
    <t>197,41</t>
  </si>
  <si>
    <t>197,1</t>
  </si>
  <si>
    <t>257,12</t>
  </si>
  <si>
    <t>228,16</t>
  </si>
  <si>
    <t>228,34</t>
  </si>
  <si>
    <t>58,83</t>
  </si>
  <si>
    <t>58,77</t>
  </si>
  <si>
    <t>64,73</t>
  </si>
  <si>
    <t>64,93</t>
  </si>
  <si>
    <t>32,59</t>
  </si>
  <si>
    <t>82,49</t>
  </si>
  <si>
    <t>82,4</t>
  </si>
  <si>
    <t>107,3</t>
  </si>
  <si>
    <t>107,01</t>
  </si>
  <si>
    <t>145,44</t>
  </si>
  <si>
    <t>212,11</t>
  </si>
  <si>
    <t>211,92</t>
  </si>
  <si>
    <t>188,99</t>
  </si>
  <si>
    <t>34,4</t>
  </si>
  <si>
    <t>40,37</t>
  </si>
  <si>
    <t>51,14</t>
  </si>
  <si>
    <t>158,38</t>
  </si>
  <si>
    <t>158,59</t>
  </si>
  <si>
    <t>45,26</t>
  </si>
  <si>
    <t>104,29</t>
  </si>
  <si>
    <t>104,33</t>
  </si>
  <si>
    <t>110,14</t>
  </si>
  <si>
    <t>110,25</t>
  </si>
  <si>
    <t>127,64</t>
  </si>
  <si>
    <t>256,59</t>
  </si>
  <si>
    <t>256,64</t>
  </si>
  <si>
    <t>227,85</t>
  </si>
  <si>
    <t>228,13</t>
  </si>
  <si>
    <t>203,99</t>
  </si>
  <si>
    <t>191,53</t>
  </si>
  <si>
    <t>M+4</t>
  </si>
  <si>
    <t>0,3</t>
  </si>
  <si>
    <t>58,47</t>
  </si>
  <si>
    <t>64,02</t>
  </si>
  <si>
    <t>63,95</t>
  </si>
  <si>
    <t>81,18</t>
  </si>
  <si>
    <t>105,02</t>
  </si>
  <si>
    <t>105,15</t>
  </si>
  <si>
    <t>23,17</t>
  </si>
  <si>
    <t>141,66</t>
  </si>
  <si>
    <t>203,34</t>
  </si>
  <si>
    <t>188,04</t>
  </si>
  <si>
    <t>188,37</t>
  </si>
  <si>
    <t>168,36</t>
  </si>
  <si>
    <t>158,7</t>
  </si>
  <si>
    <t>44,94</t>
  </si>
  <si>
    <t>103,08</t>
  </si>
  <si>
    <t>103,25</t>
  </si>
  <si>
    <t>109,41</t>
  </si>
  <si>
    <t>126,53</t>
  </si>
  <si>
    <t>187,8</t>
  </si>
  <si>
    <t>248,1</t>
  </si>
  <si>
    <t>227,31</t>
  </si>
  <si>
    <t>204,41</t>
  </si>
  <si>
    <t>191,41</t>
  </si>
  <si>
    <t>58,21</t>
  </si>
  <si>
    <t>76,82</t>
  </si>
  <si>
    <t>76,71</t>
  </si>
  <si>
    <t>135,59</t>
  </si>
  <si>
    <t>135,49</t>
  </si>
  <si>
    <t>200,03</t>
  </si>
  <si>
    <t>200,12</t>
  </si>
  <si>
    <t>71,26</t>
  </si>
  <si>
    <t>168,15</t>
  </si>
  <si>
    <t>168,24</t>
  </si>
  <si>
    <t>158,37</t>
  </si>
  <si>
    <t>158,25</t>
  </si>
  <si>
    <t>44,82</t>
  </si>
  <si>
    <t>44,72</t>
  </si>
  <si>
    <t>103,05</t>
  </si>
  <si>
    <t>102,96</t>
  </si>
  <si>
    <t>105,58</t>
  </si>
  <si>
    <t>122,19</t>
  </si>
  <si>
    <t>122,1</t>
  </si>
  <si>
    <t>143,59</t>
  </si>
  <si>
    <t>142,95</t>
  </si>
  <si>
    <t>180,75</t>
  </si>
  <si>
    <t>243,66</t>
  </si>
  <si>
    <t>226,89</t>
  </si>
  <si>
    <t>226,94</t>
  </si>
  <si>
    <t>203,82</t>
  </si>
  <si>
    <t>191,05</t>
  </si>
  <si>
    <t>57,76</t>
  </si>
  <si>
    <t>59,95</t>
  </si>
  <si>
    <t>59,94</t>
  </si>
  <si>
    <t>75,33</t>
  </si>
  <si>
    <t>75,34</t>
  </si>
  <si>
    <t>132,62</t>
  </si>
  <si>
    <t>194,48</t>
  </si>
  <si>
    <t>186,37</t>
  </si>
  <si>
    <t>186,65</t>
  </si>
  <si>
    <t>167,73</t>
  </si>
  <si>
    <t>44,14</t>
  </si>
  <si>
    <t>101,59</t>
  </si>
  <si>
    <t>101,79</t>
  </si>
  <si>
    <t>104,76</t>
  </si>
  <si>
    <t>104,84</t>
  </si>
  <si>
    <t>120,03</t>
  </si>
  <si>
    <t>120,15</t>
  </si>
  <si>
    <t>141,86</t>
  </si>
  <si>
    <t>177,6</t>
  </si>
  <si>
    <t>238,21</t>
  </si>
  <si>
    <t>225,39</t>
  </si>
  <si>
    <t>203,03</t>
  </si>
  <si>
    <t>59,29</t>
  </si>
  <si>
    <t>79,46</t>
  </si>
  <si>
    <t>79,71</t>
  </si>
  <si>
    <t>121,41</t>
  </si>
  <si>
    <t>121,69</t>
  </si>
  <si>
    <t>138,27</t>
  </si>
  <si>
    <t>138,47</t>
  </si>
  <si>
    <t>184,39</t>
  </si>
  <si>
    <t>167,49</t>
  </si>
  <si>
    <t>158,22</t>
  </si>
  <si>
    <t>44,48</t>
  </si>
  <si>
    <t>44,21</t>
  </si>
  <si>
    <t>103,66</t>
  </si>
  <si>
    <t>123,42</t>
  </si>
  <si>
    <t>123,59</t>
  </si>
  <si>
    <t>146,34</t>
  </si>
  <si>
    <t>146,56</t>
  </si>
  <si>
    <t>183,64</t>
  </si>
  <si>
    <t>232,11</t>
  </si>
  <si>
    <t>231,81</t>
  </si>
  <si>
    <t>223,29</t>
  </si>
  <si>
    <t>223,27</t>
  </si>
  <si>
    <t>203,33</t>
  </si>
  <si>
    <t>59,4</t>
  </si>
  <si>
    <t>59,35</t>
  </si>
  <si>
    <t>79,88</t>
  </si>
  <si>
    <t>106,82</t>
  </si>
  <si>
    <t>126,14</t>
  </si>
  <si>
    <t>126,22</t>
  </si>
  <si>
    <t>142,72</t>
  </si>
  <si>
    <t>82,98</t>
  </si>
  <si>
    <t>193,54</t>
  </si>
  <si>
    <t>193,69</t>
  </si>
  <si>
    <t>76,6</t>
  </si>
  <si>
    <t>185,08</t>
  </si>
  <si>
    <t>167,56</t>
  </si>
  <si>
    <t>44,49</t>
  </si>
  <si>
    <t>44,35</t>
  </si>
  <si>
    <t>103,61</t>
  </si>
  <si>
    <t>103,59</t>
  </si>
  <si>
    <t>123,64</t>
  </si>
  <si>
    <t>123,8</t>
  </si>
  <si>
    <t>149,73</t>
  </si>
  <si>
    <t>236,78</t>
  </si>
  <si>
    <t>237,41</t>
  </si>
  <si>
    <t>202,94</t>
  </si>
  <si>
    <t>190,71</t>
  </si>
  <si>
    <t>60,15</t>
  </si>
  <si>
    <t>60,22</t>
  </si>
  <si>
    <t>126,97</t>
  </si>
  <si>
    <t>126,94</t>
  </si>
  <si>
    <t>146,35</t>
  </si>
  <si>
    <t>159,02</t>
  </si>
  <si>
    <t>168,22</t>
  </si>
  <si>
    <t>158,91</t>
  </si>
  <si>
    <t>158,97</t>
  </si>
  <si>
    <t>44,3</t>
  </si>
  <si>
    <t>104,19</t>
  </si>
  <si>
    <t>104,36</t>
  </si>
  <si>
    <t>131,47</t>
  </si>
  <si>
    <t>170,01</t>
  </si>
  <si>
    <t>245,22</t>
  </si>
  <si>
    <t>226,9</t>
  </si>
  <si>
    <t>226,73</t>
  </si>
  <si>
    <t>58,65</t>
  </si>
  <si>
    <t>70,55</t>
  </si>
  <si>
    <t>70,57</t>
  </si>
  <si>
    <t>100,17</t>
  </si>
  <si>
    <t>119,2</t>
  </si>
  <si>
    <t>119,01</t>
  </si>
  <si>
    <t>143,43</t>
  </si>
  <si>
    <t>196,34</t>
  </si>
  <si>
    <t>167,75</t>
  </si>
  <si>
    <t>43,12</t>
  </si>
  <si>
    <t>102,69</t>
  </si>
  <si>
    <t>115,34</t>
  </si>
  <si>
    <t>115,37</t>
  </si>
  <si>
    <t>144,97</t>
  </si>
  <si>
    <t>164,02</t>
  </si>
  <si>
    <t>187,74</t>
  </si>
  <si>
    <t>240,04</t>
  </si>
  <si>
    <t>225,36</t>
  </si>
  <si>
    <t>225,51</t>
  </si>
  <si>
    <t>191,52</t>
  </si>
  <si>
    <t>0,18</t>
  </si>
  <si>
    <t>56,7</t>
  </si>
  <si>
    <t>57,71</t>
  </si>
  <si>
    <t>57,7</t>
  </si>
  <si>
    <t>64,66</t>
  </si>
  <si>
    <t>64,47</t>
  </si>
  <si>
    <t>85,84</t>
  </si>
  <si>
    <t>85,8</t>
  </si>
  <si>
    <t>109,84</t>
  </si>
  <si>
    <t>109,97</t>
  </si>
  <si>
    <t>132,16</t>
  </si>
  <si>
    <t>131,88</t>
  </si>
  <si>
    <t>183,86</t>
  </si>
  <si>
    <t>167,19</t>
  </si>
  <si>
    <t>158,15</t>
  </si>
  <si>
    <t>158,2</t>
  </si>
  <si>
    <t>42,48</t>
  </si>
  <si>
    <t>42,63</t>
  </si>
  <si>
    <t>100,59</t>
  </si>
  <si>
    <t>100,64</t>
  </si>
  <si>
    <t>108,13</t>
  </si>
  <si>
    <t>128,54</t>
  </si>
  <si>
    <t>175,53</t>
  </si>
  <si>
    <t>230,77</t>
  </si>
  <si>
    <t>230,08</t>
  </si>
  <si>
    <t>223,47</t>
  </si>
  <si>
    <t>61,96</t>
  </si>
  <si>
    <t>78,62</t>
  </si>
  <si>
    <t>78,59</t>
  </si>
  <si>
    <t>101,4</t>
  </si>
  <si>
    <t>101,15</t>
  </si>
  <si>
    <t>111,17</t>
  </si>
  <si>
    <t>111,18</t>
  </si>
  <si>
    <t>134,9</t>
  </si>
  <si>
    <t>135,01</t>
  </si>
  <si>
    <t>167,36</t>
  </si>
  <si>
    <t>41,55</t>
  </si>
  <si>
    <t>103,33</t>
  </si>
  <si>
    <t>103,39</t>
  </si>
  <si>
    <t>120,68</t>
  </si>
  <si>
    <t>120,88</t>
  </si>
  <si>
    <t>143,35</t>
  </si>
  <si>
    <t>177,49</t>
  </si>
  <si>
    <t>231,69</t>
  </si>
  <si>
    <t>232,01</t>
  </si>
  <si>
    <t>224,21</t>
  </si>
  <si>
    <t>224,26</t>
  </si>
  <si>
    <t>203,01</t>
  </si>
  <si>
    <t>58,75</t>
  </si>
  <si>
    <t>58,79</t>
  </si>
  <si>
    <t>66,34</t>
  </si>
  <si>
    <t>82,3</t>
  </si>
  <si>
    <t>82,07</t>
  </si>
  <si>
    <t>118,36</t>
  </si>
  <si>
    <t>118,04</t>
  </si>
  <si>
    <t>183,3</t>
  </si>
  <si>
    <t>183,36</t>
  </si>
  <si>
    <t>13,73</t>
  </si>
  <si>
    <t>167,1</t>
  </si>
  <si>
    <t>166,92</t>
  </si>
  <si>
    <t>157,79</t>
  </si>
  <si>
    <t>39,95</t>
  </si>
  <si>
    <t>39,98</t>
  </si>
  <si>
    <t>99,08</t>
  </si>
  <si>
    <t>99,22</t>
  </si>
  <si>
    <t>106,85</t>
  </si>
  <si>
    <t>122,61</t>
  </si>
  <si>
    <t>133,44</t>
  </si>
  <si>
    <t>159,68</t>
  </si>
  <si>
    <t>224,84</t>
  </si>
  <si>
    <t>221,09</t>
  </si>
  <si>
    <t>202,6</t>
  </si>
  <si>
    <t>63,05</t>
  </si>
  <si>
    <t>63,06</t>
  </si>
  <si>
    <t>76,2</t>
  </si>
  <si>
    <t>76,34</t>
  </si>
  <si>
    <t>89,54</t>
  </si>
  <si>
    <t>114,93</t>
  </si>
  <si>
    <t>93,62</t>
  </si>
  <si>
    <t>178,05</t>
  </si>
  <si>
    <t>180,43</t>
  </si>
  <si>
    <t>180,47</t>
  </si>
  <si>
    <t>166,85</t>
  </si>
  <si>
    <t>166,84</t>
  </si>
  <si>
    <t>39,62</t>
  </si>
  <si>
    <t>97,63</t>
  </si>
  <si>
    <t>97,99</t>
  </si>
  <si>
    <t>102,65</t>
  </si>
  <si>
    <t>102,57</t>
  </si>
  <si>
    <t>116,26</t>
  </si>
  <si>
    <t>115,98</t>
  </si>
  <si>
    <t>129,91</t>
  </si>
  <si>
    <t>155,15</t>
  </si>
  <si>
    <t>219,78</t>
  </si>
  <si>
    <t>219,24</t>
  </si>
  <si>
    <t>219,31</t>
  </si>
  <si>
    <t>202,48</t>
  </si>
  <si>
    <t>57,04</t>
  </si>
  <si>
    <t>60,13</t>
  </si>
  <si>
    <t>60,35</t>
  </si>
  <si>
    <t>72,9</t>
  </si>
  <si>
    <t>105,84</t>
  </si>
  <si>
    <t>175,13</t>
  </si>
  <si>
    <t>178,88</t>
  </si>
  <si>
    <t>178,96</t>
  </si>
  <si>
    <t>35,99</t>
  </si>
  <si>
    <t>93,36</t>
  </si>
  <si>
    <t>93,74</t>
  </si>
  <si>
    <t>97,88</t>
  </si>
  <si>
    <t>110,92</t>
  </si>
  <si>
    <t>111,03</t>
  </si>
  <si>
    <t>122,18</t>
  </si>
  <si>
    <t>121,97</t>
  </si>
  <si>
    <t>145,1</t>
  </si>
  <si>
    <t>215,78</t>
  </si>
  <si>
    <t>217,97</t>
  </si>
  <si>
    <t>63,26</t>
  </si>
  <si>
    <t>63,25</t>
  </si>
  <si>
    <t>79,9</t>
  </si>
  <si>
    <t>88,97</t>
  </si>
  <si>
    <t>89,2</t>
  </si>
  <si>
    <t>105,41</t>
  </si>
  <si>
    <t>105,37</t>
  </si>
  <si>
    <t>104,69</t>
  </si>
  <si>
    <t>172,6</t>
  </si>
  <si>
    <t>172,89</t>
  </si>
  <si>
    <t>177,62</t>
  </si>
  <si>
    <t>166,01</t>
  </si>
  <si>
    <t>51,76</t>
  </si>
  <si>
    <t>35,22</t>
  </si>
  <si>
    <t>97,96</t>
  </si>
  <si>
    <t>98,11</t>
  </si>
  <si>
    <t>116,06</t>
  </si>
  <si>
    <t>69,33</t>
  </si>
  <si>
    <t>124,92</t>
  </si>
  <si>
    <t>30,47</t>
  </si>
  <si>
    <t>11,08</t>
  </si>
  <si>
    <t>58,45</t>
  </si>
  <si>
    <t>142,39</t>
  </si>
  <si>
    <t>142,51</t>
  </si>
  <si>
    <t>77,87</t>
  </si>
  <si>
    <t>212,39</t>
  </si>
  <si>
    <t>212,65</t>
  </si>
  <si>
    <t>215,83</t>
  </si>
  <si>
    <t>200,55</t>
  </si>
  <si>
    <t>39,89</t>
  </si>
  <si>
    <t>14,25</t>
  </si>
  <si>
    <t>189,81</t>
  </si>
  <si>
    <t>60,86</t>
  </si>
  <si>
    <t>80,46</t>
  </si>
  <si>
    <t>80,43</t>
  </si>
  <si>
    <t>83,12</t>
  </si>
  <si>
    <t>83,2</t>
  </si>
  <si>
    <t>102,03</t>
  </si>
  <si>
    <t>101,87</t>
  </si>
  <si>
    <t>102,77</t>
  </si>
  <si>
    <t>102,74</t>
  </si>
  <si>
    <t>176,02</t>
  </si>
  <si>
    <t>165,87</t>
  </si>
  <si>
    <t>156,91</t>
  </si>
  <si>
    <t>95,75</t>
  </si>
  <si>
    <t>95,99</t>
  </si>
  <si>
    <t>116,41</t>
  </si>
  <si>
    <t>116,58</t>
  </si>
  <si>
    <t>119,64</t>
  </si>
  <si>
    <t>119,63</t>
  </si>
  <si>
    <t>138,81</t>
  </si>
  <si>
    <t>139,03</t>
  </si>
  <si>
    <t>213,45</t>
  </si>
  <si>
    <t>213,72</t>
  </si>
  <si>
    <t>comercial@elera.com; liquidacao.faturamento@elera.com; portfolio@elera.com; estudos.mercado@elera.com; marketing@elera.com; regulatorio@elera.com;</t>
  </si>
  <si>
    <t>64,77</t>
  </si>
  <si>
    <t>64,83</t>
  </si>
  <si>
    <t>91,36</t>
  </si>
  <si>
    <t>91,39</t>
  </si>
  <si>
    <t>93,08</t>
  </si>
  <si>
    <t>92,98</t>
  </si>
  <si>
    <t>112,69</t>
  </si>
  <si>
    <t>112,65</t>
  </si>
  <si>
    <t>111,19</t>
  </si>
  <si>
    <t>175,08</t>
  </si>
  <si>
    <t>176,32</t>
  </si>
  <si>
    <t>176,42</t>
  </si>
  <si>
    <t>165,91</t>
  </si>
  <si>
    <t>156,81</t>
  </si>
  <si>
    <t>34,47</t>
  </si>
  <si>
    <t>99,26</t>
  </si>
  <si>
    <t>126,33</t>
  </si>
  <si>
    <t>147,41</t>
  </si>
  <si>
    <t>213,47</t>
  </si>
  <si>
    <t>213,66</t>
  </si>
  <si>
    <t>213,58</t>
  </si>
  <si>
    <t>65,09</t>
  </si>
  <si>
    <t>97,13</t>
  </si>
  <si>
    <t>97,16</t>
  </si>
  <si>
    <t>97,02</t>
  </si>
  <si>
    <t>113,62</t>
  </si>
  <si>
    <t>113,76</t>
  </si>
  <si>
    <t>114,2</t>
  </si>
  <si>
    <t>114,29</t>
  </si>
  <si>
    <t>172,94</t>
  </si>
  <si>
    <t>165,71</t>
  </si>
  <si>
    <t>32,4</t>
  </si>
  <si>
    <t>97,91</t>
  </si>
  <si>
    <t>97,84</t>
  </si>
  <si>
    <t>131,41</t>
  </si>
  <si>
    <t>131,22</t>
  </si>
  <si>
    <t>131,69</t>
  </si>
  <si>
    <t>131,46</t>
  </si>
  <si>
    <t>148,23</t>
  </si>
  <si>
    <t>206,66</t>
  </si>
  <si>
    <t>206,54</t>
  </si>
  <si>
    <t>209,79</t>
  </si>
  <si>
    <t>95,82</t>
  </si>
  <si>
    <t>88,82</t>
  </si>
  <si>
    <t>106,87</t>
  </si>
  <si>
    <t>111,96</t>
  </si>
  <si>
    <t>102,62</t>
  </si>
  <si>
    <t>102,48</t>
  </si>
  <si>
    <t>169,47</t>
  </si>
  <si>
    <t>155,98</t>
  </si>
  <si>
    <t>32,87</t>
  </si>
  <si>
    <t>32,89</t>
  </si>
  <si>
    <t>128,7</t>
  </si>
  <si>
    <t>122,73</t>
  </si>
  <si>
    <t>141,49</t>
  </si>
  <si>
    <t>137,88</t>
  </si>
  <si>
    <t>202,29</t>
  </si>
  <si>
    <t>206,24</t>
  </si>
  <si>
    <t>199,4</t>
  </si>
  <si>
    <t>199,54</t>
  </si>
  <si>
    <t>86,81</t>
  </si>
  <si>
    <t>86,65</t>
  </si>
  <si>
    <t>87,13</t>
  </si>
  <si>
    <t>86,73</t>
  </si>
  <si>
    <t>101,98</t>
  </si>
  <si>
    <t>101,77</t>
  </si>
  <si>
    <t>105,08</t>
  </si>
  <si>
    <t>98,33</t>
  </si>
  <si>
    <t>98,09</t>
  </si>
  <si>
    <t>163,7</t>
  </si>
  <si>
    <t>32,02</t>
  </si>
  <si>
    <t>31,85</t>
  </si>
  <si>
    <t>118,95</t>
  </si>
  <si>
    <t>118,79</t>
  </si>
  <si>
    <t>120,47</t>
  </si>
  <si>
    <t>120,32</t>
  </si>
  <si>
    <t>136,21</t>
  </si>
  <si>
    <t>139,27</t>
  </si>
  <si>
    <t>133,52</t>
  </si>
  <si>
    <t>133,19</t>
  </si>
  <si>
    <t>198,97</t>
  </si>
  <si>
    <t>77,18</t>
  </si>
  <si>
    <t>77,02</t>
  </si>
  <si>
    <t>100,67</t>
  </si>
  <si>
    <t>97,66</t>
  </si>
  <si>
    <t>161,81</t>
  </si>
  <si>
    <t>166,96</t>
  </si>
  <si>
    <t>167,12</t>
  </si>
  <si>
    <t>164,91</t>
  </si>
  <si>
    <t>155,85</t>
  </si>
  <si>
    <t>31,93</t>
  </si>
  <si>
    <t>110,35</t>
  </si>
  <si>
    <t>110,37</t>
  </si>
  <si>
    <t>134,48</t>
  </si>
  <si>
    <t>134,44</t>
  </si>
  <si>
    <t>139,15</t>
  </si>
  <si>
    <t>139,22</t>
  </si>
  <si>
    <t>131,9</t>
  </si>
  <si>
    <t>188,69</t>
  </si>
  <si>
    <t>78,11</t>
  </si>
  <si>
    <t>78,09</t>
  </si>
  <si>
    <t>69,2</t>
  </si>
  <si>
    <t>94,27</t>
  </si>
  <si>
    <t>97,64</t>
  </si>
  <si>
    <t>97,69</t>
  </si>
  <si>
    <t>92,12</t>
  </si>
  <si>
    <t>91,94</t>
  </si>
  <si>
    <t>154,72</t>
  </si>
  <si>
    <t>163,97</t>
  </si>
  <si>
    <t>164,07</t>
  </si>
  <si>
    <t>163,53</t>
  </si>
  <si>
    <t>163,75</t>
  </si>
  <si>
    <t>32,12</t>
  </si>
  <si>
    <t>32,2</t>
  </si>
  <si>
    <t>110,62</t>
  </si>
  <si>
    <t>110,78</t>
  </si>
  <si>
    <t>102,71</t>
  </si>
  <si>
    <t>128,24</t>
  </si>
  <si>
    <t>128,05</t>
  </si>
  <si>
    <t>131,53</t>
  </si>
  <si>
    <t>127,19</t>
  </si>
  <si>
    <t>191,77</t>
  </si>
  <si>
    <t>0,11</t>
  </si>
  <si>
    <t>77,11</t>
  </si>
  <si>
    <t>63,02</t>
  </si>
  <si>
    <t>62,99</t>
  </si>
  <si>
    <t>84,78</t>
  </si>
  <si>
    <t>92,3</t>
  </si>
  <si>
    <t>92,35</t>
  </si>
  <si>
    <t>85,56</t>
  </si>
  <si>
    <t>85,49</t>
  </si>
  <si>
    <t>162,8</t>
  </si>
  <si>
    <t>155,47</t>
  </si>
  <si>
    <t>109,4</t>
  </si>
  <si>
    <t>109,12</t>
  </si>
  <si>
    <t>119,26</t>
  </si>
  <si>
    <t>120,93</t>
  </si>
  <si>
    <t>198,62</t>
  </si>
  <si>
    <r>
      <t>2023 </t>
    </r>
    <r>
      <rPr>
        <vertAlign val="superscript"/>
        <sz val="6"/>
        <color theme="1"/>
        <rFont val="Arial"/>
        <family val="2"/>
      </rPr>
      <t>(3)</t>
    </r>
  </si>
  <si>
    <t>73,04</t>
  </si>
  <si>
    <t>77,26</t>
  </si>
  <si>
    <t>76,99</t>
  </si>
  <si>
    <t>74,85</t>
  </si>
  <si>
    <t>74,77</t>
  </si>
  <si>
    <t>144,94</t>
  </si>
  <si>
    <t>154,89</t>
  </si>
  <si>
    <t>32,17</t>
  </si>
  <si>
    <t>92,37</t>
  </si>
  <si>
    <t>92,38</t>
  </si>
  <si>
    <t>105,96</t>
  </si>
  <si>
    <t>105,75</t>
  </si>
  <si>
    <t>110,67</t>
  </si>
  <si>
    <t>110,66</t>
  </si>
  <si>
    <t>108,73</t>
  </si>
  <si>
    <t>108,76</t>
  </si>
  <si>
    <t>181,2</t>
  </si>
  <si>
    <t>68,24</t>
  </si>
  <si>
    <t>13,12</t>
  </si>
  <si>
    <t>18,64</t>
  </si>
  <si>
    <t>44,32</t>
  </si>
  <si>
    <t>44,6</t>
  </si>
  <si>
    <t>181,06</t>
  </si>
  <si>
    <t>181,09</t>
  </si>
  <si>
    <t>-0,09</t>
  </si>
  <si>
    <t>58,39</t>
  </si>
  <si>
    <t>58,3</t>
  </si>
  <si>
    <t>75,22</t>
  </si>
  <si>
    <t>78,02</t>
  </si>
  <si>
    <t>75,78</t>
  </si>
  <si>
    <t>142,03</t>
  </si>
  <si>
    <t>142,09</t>
  </si>
  <si>
    <t>154,47</t>
  </si>
  <si>
    <t>154,46</t>
  </si>
  <si>
    <t>150,14</t>
  </si>
  <si>
    <t>90,17</t>
  </si>
  <si>
    <t>107,61</t>
  </si>
  <si>
    <t>110,73</t>
  </si>
  <si>
    <t>109,17</t>
  </si>
  <si>
    <t>109,36</t>
  </si>
  <si>
    <t>192,65</t>
  </si>
  <si>
    <t>192,34</t>
  </si>
  <si>
    <t>181,31</t>
  </si>
  <si>
    <t>0,01</t>
  </si>
  <si>
    <t>57,34</t>
  </si>
  <si>
    <t>57,19</t>
  </si>
  <si>
    <t>61,26</t>
  </si>
  <si>
    <t>66,08</t>
  </si>
  <si>
    <t>66,18</t>
  </si>
  <si>
    <t>65,66</t>
  </si>
  <si>
    <t>139,66</t>
  </si>
  <si>
    <t>155,58</t>
  </si>
  <si>
    <t>150,17</t>
  </si>
  <si>
    <t>30,58</t>
  </si>
  <si>
    <t>87,93</t>
  </si>
  <si>
    <t>87,79</t>
  </si>
  <si>
    <t>92,23</t>
  </si>
  <si>
    <t>91,91</t>
  </si>
  <si>
    <t>97,72</t>
  </si>
  <si>
    <t>97,48</t>
  </si>
  <si>
    <t>98,03</t>
  </si>
  <si>
    <t>174,72</t>
  </si>
  <si>
    <t>174,45</t>
  </si>
  <si>
    <t>181,24</t>
  </si>
  <si>
    <t>0,09</t>
  </si>
  <si>
    <t>56,68</t>
  </si>
  <si>
    <t>56,66</t>
  </si>
  <si>
    <t>57,92</t>
  </si>
  <si>
    <t>57,91</t>
  </si>
  <si>
    <t>61,56</t>
  </si>
  <si>
    <t>97,78</t>
  </si>
  <si>
    <t>64,45</t>
  </si>
  <si>
    <t>127,98</t>
  </si>
  <si>
    <t>127,97</t>
  </si>
  <si>
    <t>149,77</t>
  </si>
  <si>
    <t>152,39</t>
  </si>
  <si>
    <t>149,56</t>
  </si>
  <si>
    <t>29,71</t>
  </si>
  <si>
    <t>86,23</t>
  </si>
  <si>
    <t>92,62</t>
  </si>
  <si>
    <t>96,23</t>
  </si>
  <si>
    <t>96,06</t>
  </si>
  <si>
    <t>162,53</t>
  </si>
  <si>
    <t>183,84</t>
  </si>
  <si>
    <t>184,09</t>
  </si>
  <si>
    <t>185,85</t>
  </si>
  <si>
    <t>183,81</t>
  </si>
  <si>
    <t>14,58</t>
  </si>
  <si>
    <t>59,07</t>
  </si>
  <si>
    <t>75,15</t>
  </si>
  <si>
    <t>75,37</t>
  </si>
  <si>
    <t>113,79</t>
  </si>
  <si>
    <t>149,19</t>
  </si>
  <si>
    <t>73,47</t>
  </si>
  <si>
    <t>148,82</t>
  </si>
  <si>
    <t>28,4</t>
  </si>
  <si>
    <t>28,53</t>
  </si>
  <si>
    <t>85,22</t>
  </si>
  <si>
    <t>85,36</t>
  </si>
  <si>
    <t>88,01</t>
  </si>
  <si>
    <t>88,23</t>
  </si>
  <si>
    <t>91,19</t>
  </si>
  <si>
    <t>91,44</t>
  </si>
  <si>
    <t>107,97</t>
  </si>
  <si>
    <t>107,95</t>
  </si>
  <si>
    <t>146,61</t>
  </si>
  <si>
    <t>178,51</t>
  </si>
  <si>
    <t>56,99</t>
  </si>
  <si>
    <t>57,01</t>
  </si>
  <si>
    <t>58,02</t>
  </si>
  <si>
    <t>96,08</t>
  </si>
  <si>
    <t>67,33</t>
  </si>
  <si>
    <t>97,92</t>
  </si>
  <si>
    <t>99,67</t>
  </si>
  <si>
    <t>99,69</t>
  </si>
  <si>
    <t>136,54</t>
  </si>
  <si>
    <t>136,42</t>
  </si>
  <si>
    <t>144,88</t>
  </si>
  <si>
    <t>91,84</t>
  </si>
  <si>
    <t>147,77</t>
  </si>
  <si>
    <t>146,84</t>
  </si>
  <si>
    <t>10,42</t>
  </si>
  <si>
    <t>28,84</t>
  </si>
  <si>
    <t>85,13</t>
  </si>
  <si>
    <t>85,14</t>
  </si>
  <si>
    <t>85,82</t>
  </si>
  <si>
    <t>85,98</t>
  </si>
  <si>
    <t>87,38</t>
  </si>
  <si>
    <t>98,92</t>
  </si>
  <si>
    <t>168,75</t>
  </si>
  <si>
    <t>176,21</t>
  </si>
  <si>
    <t>176,34</t>
  </si>
  <si>
    <t>178,56</t>
  </si>
  <si>
    <t>178,99</t>
  </si>
  <si>
    <t>56,09</t>
  </si>
  <si>
    <t>56,32</t>
  </si>
  <si>
    <t>57,53</t>
  </si>
  <si>
    <t>57,57</t>
  </si>
  <si>
    <t>64,48</t>
  </si>
  <si>
    <t>64,46</t>
  </si>
  <si>
    <t>95,5</t>
  </si>
  <si>
    <t>142,27</t>
  </si>
  <si>
    <t>145,99</t>
  </si>
  <si>
    <t>145,81</t>
  </si>
  <si>
    <t>71,74</t>
  </si>
  <si>
    <t>28,16</t>
  </si>
  <si>
    <t>28,36</t>
  </si>
  <si>
    <t>84,25</t>
  </si>
  <si>
    <t>84,35</t>
  </si>
  <si>
    <t>84,53</t>
  </si>
  <si>
    <t>85,99</t>
  </si>
  <si>
    <t>86,25</t>
  </si>
  <si>
    <t>94,98</t>
  </si>
  <si>
    <t>127,34</t>
  </si>
  <si>
    <t>127,27</t>
  </si>
  <si>
    <t>165,2</t>
  </si>
  <si>
    <t>172,99</t>
  </si>
  <si>
    <t>176,09</t>
  </si>
  <si>
    <t>175,1</t>
  </si>
  <si>
    <t>0,06</t>
  </si>
  <si>
    <t>56,12</t>
  </si>
  <si>
    <t>56,15</t>
  </si>
  <si>
    <t>56,45</t>
  </si>
  <si>
    <t>66,29</t>
  </si>
  <si>
    <t>134,66</t>
  </si>
  <si>
    <t>134,71</t>
  </si>
  <si>
    <t>141,91</t>
  </si>
  <si>
    <t>141,89</t>
  </si>
  <si>
    <t>144,79</t>
  </si>
  <si>
    <t>27,14</t>
  </si>
  <si>
    <t>83,26</t>
  </si>
  <si>
    <t>83,59</t>
  </si>
  <si>
    <t>83,61</t>
  </si>
  <si>
    <t>84,93</t>
  </si>
  <si>
    <t>84,99</t>
  </si>
  <si>
    <t>96,16</t>
  </si>
  <si>
    <t>165,46</t>
  </si>
  <si>
    <t>172,14</t>
  </si>
  <si>
    <t>172,29</t>
  </si>
  <si>
    <t>174,79</t>
  </si>
  <si>
    <t>174,62</t>
  </si>
  <si>
    <t>55,99</t>
  </si>
  <si>
    <t>56,37</t>
  </si>
  <si>
    <t>56,84</t>
  </si>
  <si>
    <t>63,44</t>
  </si>
  <si>
    <t>63,37</t>
  </si>
  <si>
    <t>100,98</t>
  </si>
  <si>
    <t>101,34</t>
  </si>
  <si>
    <t>136,17</t>
  </si>
  <si>
    <t>136,28</t>
  </si>
  <si>
    <t>144,67</t>
  </si>
  <si>
    <t>144,9</t>
  </si>
  <si>
    <t>26,44</t>
  </si>
  <si>
    <t>26,49</t>
  </si>
  <si>
    <t>82,43</t>
  </si>
  <si>
    <t>82,47</t>
  </si>
  <si>
    <t>83,09</t>
  </si>
  <si>
    <t>84,47</t>
  </si>
  <si>
    <t>84,63</t>
  </si>
  <si>
    <t>93,03</t>
  </si>
  <si>
    <t>92,88</t>
  </si>
  <si>
    <t>166,94</t>
  </si>
  <si>
    <t>172,98</t>
  </si>
  <si>
    <t>liquidacao.faturamento@elera.com; portfolio@elera.com; fpadepartment@elera.com; comercial@elera.com; dferolla@brookfieldbr.com; lsoliveira@brookfieldbr.com; hamilton.silva@elera.com; regulatorio@elera.com; marketing@elera.com; aflores@brookfieldbr.com; Geoff.Wright@brookfieldrenewable.com; fernando.mano@elera.com;  nilton.oliveira@elera.com;
carlos.guerra@elera.com</t>
  </si>
  <si>
    <t>0,03</t>
  </si>
  <si>
    <t>56,04</t>
  </si>
  <si>
    <t>56,03</t>
  </si>
  <si>
    <t>56,79</t>
  </si>
  <si>
    <t>61,98</t>
  </si>
  <si>
    <t>62,04</t>
  </si>
  <si>
    <t>68,5</t>
  </si>
  <si>
    <t>68,6</t>
  </si>
  <si>
    <t>97,98</t>
  </si>
  <si>
    <t>97,9</t>
  </si>
  <si>
    <t>79,59</t>
  </si>
  <si>
    <t>135,1</t>
  </si>
  <si>
    <t>135,03</t>
  </si>
  <si>
    <t>68,63</t>
  </si>
  <si>
    <t>144,8</t>
  </si>
  <si>
    <t>144,74</t>
  </si>
  <si>
    <t>144,61</t>
  </si>
  <si>
    <t>144,63</t>
  </si>
  <si>
    <t>26,13</t>
  </si>
  <si>
    <t>82,03</t>
  </si>
  <si>
    <t>82,16</t>
  </si>
  <si>
    <t>83,25</t>
  </si>
  <si>
    <t>83,39</t>
  </si>
  <si>
    <t>97,54</t>
  </si>
  <si>
    <t>127,65</t>
  </si>
  <si>
    <t>67,39</t>
  </si>
  <si>
    <t>171,93</t>
  </si>
  <si>
    <t>173,97</t>
  </si>
  <si>
    <t>173,93</t>
  </si>
  <si>
    <t>0,05</t>
  </si>
  <si>
    <t>56,33</t>
  </si>
  <si>
    <t>67,13</t>
  </si>
  <si>
    <t>67,18</t>
  </si>
  <si>
    <t>75,51</t>
  </si>
  <si>
    <t>95,04</t>
  </si>
  <si>
    <t>131,84</t>
  </si>
  <si>
    <t>131,85</t>
  </si>
  <si>
    <t>143,1</t>
  </si>
  <si>
    <t>143,25</t>
  </si>
  <si>
    <t>143,3</t>
  </si>
  <si>
    <t>26,28</t>
  </si>
  <si>
    <t>82,27</t>
  </si>
  <si>
    <t>82,26</t>
  </si>
  <si>
    <t>82,91</t>
  </si>
  <si>
    <t>91,35</t>
  </si>
  <si>
    <t>96,38</t>
  </si>
  <si>
    <t>124,77</t>
  </si>
  <si>
    <t>161,72</t>
  </si>
  <si>
    <t>161,73</t>
  </si>
  <si>
    <t>170,9</t>
  </si>
  <si>
    <t>172,75</t>
  </si>
  <si>
    <t>0,04</t>
  </si>
  <si>
    <t>65,31</t>
  </si>
  <si>
    <t>62,08</t>
  </si>
  <si>
    <t>66,82</t>
  </si>
  <si>
    <t>66,85</t>
  </si>
  <si>
    <t>94,63</t>
  </si>
  <si>
    <t>130,77</t>
  </si>
  <si>
    <t>140,77</t>
  </si>
  <si>
    <t>140,79</t>
  </si>
  <si>
    <t>142,4</t>
  </si>
  <si>
    <t>142,76</t>
  </si>
  <si>
    <t>142,75</t>
  </si>
  <si>
    <t>25,76</t>
  </si>
  <si>
    <t>80,7</t>
  </si>
  <si>
    <t>81,88</t>
  </si>
  <si>
    <t>81,81</t>
  </si>
  <si>
    <t>82,7</t>
  </si>
  <si>
    <t>83,24</t>
  </si>
  <si>
    <t>41,3</t>
  </si>
  <si>
    <t>91,2</t>
  </si>
  <si>
    <t>95,61</t>
  </si>
  <si>
    <t>95,64</t>
  </si>
  <si>
    <t>123,48</t>
  </si>
  <si>
    <t>123,66</t>
  </si>
  <si>
    <t>160,44</t>
  </si>
  <si>
    <t>171,47</t>
  </si>
  <si>
    <t>171,58</t>
  </si>
  <si>
    <t>171,49</t>
  </si>
  <si>
    <t>55,91</t>
  </si>
  <si>
    <t>55,92</t>
  </si>
  <si>
    <t>55,93</t>
  </si>
  <si>
    <t>61,8</t>
  </si>
  <si>
    <t>61,92</t>
  </si>
  <si>
    <t>67,21</t>
  </si>
  <si>
    <t>67,37</t>
  </si>
  <si>
    <t>94,86</t>
  </si>
  <si>
    <t>95,09</t>
  </si>
  <si>
    <t>129,27</t>
  </si>
  <si>
    <t>129,34</t>
  </si>
  <si>
    <t>139,94</t>
  </si>
  <si>
    <t>55,1</t>
  </si>
  <si>
    <t>142,35</t>
  </si>
  <si>
    <t>26,24</t>
  </si>
  <si>
    <t>26,14</t>
  </si>
  <si>
    <t>82,83</t>
  </si>
  <si>
    <t>82,68</t>
  </si>
  <si>
    <t>91,02</t>
  </si>
  <si>
    <t>95,98</t>
  </si>
  <si>
    <t>123,35</t>
  </si>
  <si>
    <t>123,68</t>
  </si>
  <si>
    <t>158,94</t>
  </si>
  <si>
    <t>169,3</t>
  </si>
  <si>
    <t>170,86</t>
  </si>
  <si>
    <t>170,77</t>
  </si>
  <si>
    <t>-0,05</t>
  </si>
  <si>
    <t>55,96</t>
  </si>
  <si>
    <t>61,59</t>
  </si>
  <si>
    <t>65,03</t>
  </si>
  <si>
    <t>67,2</t>
  </si>
  <si>
    <t>92,33</t>
  </si>
  <si>
    <t>92,29</t>
  </si>
  <si>
    <t>123,44</t>
  </si>
  <si>
    <t>123,18</t>
  </si>
  <si>
    <t>137,43</t>
  </si>
  <si>
    <t>137,5</t>
  </si>
  <si>
    <t>140,05</t>
  </si>
  <si>
    <t>140,65</t>
  </si>
  <si>
    <t>25,8</t>
  </si>
  <si>
    <t>25,77</t>
  </si>
  <si>
    <t>81,76</t>
  </si>
  <si>
    <t>81,73</t>
  </si>
  <si>
    <t>90,08</t>
  </si>
  <si>
    <t>90,15</t>
  </si>
  <si>
    <t>93,35</t>
  </si>
  <si>
    <t>95,73</t>
  </si>
  <si>
    <t>95,59</t>
  </si>
  <si>
    <t>120,67</t>
  </si>
  <si>
    <t>168,69</t>
  </si>
  <si>
    <t>169,17</t>
  </si>
  <si>
    <t>169,35</t>
  </si>
  <si>
    <t>69,59</t>
  </si>
  <si>
    <t>71,14</t>
  </si>
  <si>
    <t>71,37</t>
  </si>
  <si>
    <t>71,42</t>
  </si>
  <si>
    <t>89,65</t>
  </si>
  <si>
    <t>119,3</t>
  </si>
  <si>
    <t>135,78</t>
  </si>
  <si>
    <t>135,83</t>
  </si>
  <si>
    <t>138,44</t>
  </si>
  <si>
    <t>139,78</t>
  </si>
  <si>
    <t>25,62</t>
  </si>
  <si>
    <t>81,69</t>
  </si>
  <si>
    <t>81,52</t>
  </si>
  <si>
    <t>97,11</t>
  </si>
  <si>
    <t>97,38</t>
  </si>
  <si>
    <t>98,64</t>
  </si>
  <si>
    <t>98,69</t>
  </si>
  <si>
    <t>99,27</t>
  </si>
  <si>
    <t>99,25</t>
  </si>
  <si>
    <t>117,6</t>
  </si>
  <si>
    <t>148,34</t>
  </si>
  <si>
    <t>164,57</t>
  </si>
  <si>
    <t>166,8</t>
  </si>
  <si>
    <t>68,98</t>
  </si>
  <si>
    <t>68,93</t>
  </si>
  <si>
    <t>70,03</t>
  </si>
  <si>
    <t>69,98</t>
  </si>
  <si>
    <t>70,68</t>
  </si>
  <si>
    <t>70,6</t>
  </si>
  <si>
    <t>85,92</t>
  </si>
  <si>
    <t>116,3</t>
  </si>
  <si>
    <t>116,1</t>
  </si>
  <si>
    <t>132,78</t>
  </si>
  <si>
    <t>136,8</t>
  </si>
  <si>
    <t>138,36</t>
  </si>
  <si>
    <t>25,35</t>
  </si>
  <si>
    <t>25,33</t>
  </si>
  <si>
    <t>81,22</t>
  </si>
  <si>
    <t>96,35</t>
  </si>
  <si>
    <t>97,29</t>
  </si>
  <si>
    <t>98,21</t>
  </si>
  <si>
    <t>98,17</t>
  </si>
  <si>
    <t>114,25</t>
  </si>
  <si>
    <t>113,96</t>
  </si>
  <si>
    <t>144,99</t>
  </si>
  <si>
    <t>160,97</t>
  </si>
  <si>
    <t>166,75</t>
  </si>
  <si>
    <t>-0,1</t>
  </si>
  <si>
    <t>55,82</t>
  </si>
  <si>
    <t>69,03</t>
  </si>
  <si>
    <t>70,21</t>
  </si>
  <si>
    <t>70,87</t>
  </si>
  <si>
    <t>70,92</t>
  </si>
  <si>
    <t>85,05</t>
  </si>
  <si>
    <t>85,07</t>
  </si>
  <si>
    <t>115,49</t>
  </si>
  <si>
    <t>115,5</t>
  </si>
  <si>
    <t>130,66</t>
  </si>
  <si>
    <t>130,87</t>
  </si>
  <si>
    <t>135,52</t>
  </si>
  <si>
    <t>137,54</t>
  </si>
  <si>
    <t>46,99</t>
  </si>
  <si>
    <t>25,18</t>
  </si>
  <si>
    <t>25,19</t>
  </si>
  <si>
    <t>81,01</t>
  </si>
  <si>
    <t>96,24</t>
  </si>
  <si>
    <t>97,6</t>
  </si>
  <si>
    <t>98,39</t>
  </si>
  <si>
    <t>98,4</t>
  </si>
  <si>
    <t>112,51</t>
  </si>
  <si>
    <t>112,81</t>
  </si>
  <si>
    <t>143,76</t>
  </si>
  <si>
    <t>143,97</t>
  </si>
  <si>
    <t>-0,22</t>
  </si>
  <si>
    <t>-0,24</t>
  </si>
  <si>
    <t>69,8</t>
  </si>
  <si>
    <t>71,44</t>
  </si>
  <si>
    <t>71,38</t>
  </si>
  <si>
    <t>81,8</t>
  </si>
  <si>
    <t>111,35</t>
  </si>
  <si>
    <t>128,69</t>
  </si>
  <si>
    <t>134,14</t>
  </si>
  <si>
    <t>134,22</t>
  </si>
  <si>
    <t>136,69</t>
  </si>
  <si>
    <t>136,81</t>
  </si>
  <si>
    <t>27,33</t>
  </si>
  <si>
    <t>97,86</t>
  </si>
  <si>
    <t>98,97</t>
  </si>
  <si>
    <t>99,02</t>
  </si>
  <si>
    <t>139,56</t>
  </si>
  <si>
    <t>139,12</t>
  </si>
  <si>
    <t>156,93</t>
  </si>
  <si>
    <t>161,99</t>
  </si>
  <si>
    <t>68,96</t>
  </si>
  <si>
    <t>69,32</t>
  </si>
  <si>
    <t>69,27</t>
  </si>
  <si>
    <t>69,76</t>
  </si>
  <si>
    <t>70,48</t>
  </si>
  <si>
    <t>70,44</t>
  </si>
  <si>
    <t>97,85</t>
  </si>
  <si>
    <t>128,22</t>
  </si>
  <si>
    <t>128,18</t>
  </si>
  <si>
    <t>132,75</t>
  </si>
  <si>
    <t>27,02</t>
  </si>
  <si>
    <t>26,87</t>
  </si>
  <si>
    <t>96,65</t>
  </si>
  <si>
    <t>97,24</t>
  </si>
  <si>
    <t>97,2</t>
  </si>
  <si>
    <t>104,91</t>
  </si>
  <si>
    <t>127,21</t>
  </si>
  <si>
    <t>141,93</t>
  </si>
  <si>
    <t>157,51</t>
  </si>
  <si>
    <t>161,3</t>
  </si>
  <si>
    <t>-0,13</t>
  </si>
  <si>
    <t>68,99</t>
  </si>
  <si>
    <t>69,13</t>
  </si>
  <si>
    <t>69,29</t>
  </si>
  <si>
    <t>70,08</t>
  </si>
  <si>
    <t>70,06</t>
  </si>
  <si>
    <t>74,94</t>
  </si>
  <si>
    <t>92,39</t>
  </si>
  <si>
    <t>120,49</t>
  </si>
  <si>
    <t>128,72</t>
  </si>
  <si>
    <t>128,62</t>
  </si>
  <si>
    <t>26,78</t>
  </si>
  <si>
    <t>26,75</t>
  </si>
  <si>
    <t>96,33</t>
  </si>
  <si>
    <t>96,69</t>
  </si>
  <si>
    <t>97,36</t>
  </si>
  <si>
    <t>97,35</t>
  </si>
  <si>
    <t>102,05</t>
  </si>
  <si>
    <t>101,99</t>
  </si>
  <si>
    <t>120,53</t>
  </si>
  <si>
    <t>135,51</t>
  </si>
  <si>
    <t>148,92</t>
  </si>
  <si>
    <t>-0,08</t>
  </si>
  <si>
    <t>69,15</t>
  </si>
  <si>
    <t>69,3</t>
  </si>
  <si>
    <t>69,95</t>
  </si>
  <si>
    <t>69,92</t>
  </si>
  <si>
    <t>74,13</t>
  </si>
  <si>
    <t>88,65</t>
  </si>
  <si>
    <t>103,51</t>
  </si>
  <si>
    <t>103,47</t>
  </si>
  <si>
    <t>114,82</t>
  </si>
  <si>
    <t>125,05</t>
  </si>
  <si>
    <t>26,98</t>
  </si>
  <si>
    <t>26,99</t>
  </si>
  <si>
    <t>95,96</t>
  </si>
  <si>
    <t>95,97</t>
  </si>
  <si>
    <t>96,79</t>
  </si>
  <si>
    <t>96,7</t>
  </si>
  <si>
    <t>97,39</t>
  </si>
  <si>
    <t>101,47</t>
  </si>
  <si>
    <t>116,83</t>
  </si>
  <si>
    <t>116,65</t>
  </si>
  <si>
    <t>132,25</t>
  </si>
  <si>
    <t>132,27</t>
  </si>
  <si>
    <t>143,26</t>
  </si>
  <si>
    <t>143,12</t>
  </si>
  <si>
    <t>153,36</t>
  </si>
  <si>
    <t>69,04</t>
  </si>
  <si>
    <t>69,22</t>
  </si>
  <si>
    <t>69,18</t>
  </si>
  <si>
    <t>73,64</t>
  </si>
  <si>
    <t>85,87</t>
  </si>
  <si>
    <t>85,77</t>
  </si>
  <si>
    <t>100,91</t>
  </si>
  <si>
    <t>94,23</t>
  </si>
  <si>
    <t>110,51</t>
  </si>
  <si>
    <t>26,76</t>
  </si>
  <si>
    <t>96,05</t>
  </si>
  <si>
    <t>96,18</t>
  </si>
  <si>
    <t>101,08</t>
  </si>
  <si>
    <t>114,19</t>
  </si>
  <si>
    <t>129,37</t>
  </si>
  <si>
    <t>138,83</t>
  </si>
  <si>
    <t>138,92</t>
  </si>
  <si>
    <t>149,85</t>
  </si>
  <si>
    <t>-Long-term swap prices remained stable.</t>
  </si>
  <si>
    <t>- M+0 swap prices decreased due to market expectations.</t>
  </si>
  <si>
    <t>69,07</t>
  </si>
  <si>
    <t>69,14</t>
  </si>
  <si>
    <t>69,12</t>
  </si>
  <si>
    <t>69,53</t>
  </si>
  <si>
    <t>73,23</t>
  </si>
  <si>
    <t>85,25</t>
  </si>
  <si>
    <t>85,16</t>
  </si>
  <si>
    <t>99,33</t>
  </si>
  <si>
    <t>99,23</t>
  </si>
  <si>
    <t>109,56</t>
  </si>
  <si>
    <t>109,5</t>
  </si>
  <si>
    <t>96,14</t>
  </si>
  <si>
    <t>97,57</t>
  </si>
  <si>
    <t>100,32</t>
  </si>
  <si>
    <t>100,44</t>
  </si>
  <si>
    <t>113,18</t>
  </si>
  <si>
    <t>113,14</t>
  </si>
  <si>
    <t>127,49</t>
  </si>
  <si>
    <t>127,44</t>
  </si>
  <si>
    <t>137,45</t>
  </si>
  <si>
    <t>137,47</t>
  </si>
  <si>
    <t>69,06</t>
  </si>
  <si>
    <t>69,08</t>
  </si>
  <si>
    <t>69,47</t>
  </si>
  <si>
    <t>69,93</t>
  </si>
  <si>
    <t>72,95</t>
  </si>
  <si>
    <t>83,9</t>
  </si>
  <si>
    <t>83,83</t>
  </si>
  <si>
    <t>98,84</t>
  </si>
  <si>
    <t>108,57</t>
  </si>
  <si>
    <t>108,53</t>
  </si>
  <si>
    <t>118,43</t>
  </si>
  <si>
    <t>118,42</t>
  </si>
  <si>
    <t>26,64</t>
  </si>
  <si>
    <t>96,2</t>
  </si>
  <si>
    <t>96,78</t>
  </si>
  <si>
    <t>96,6</t>
  </si>
  <si>
    <t>99,96</t>
  </si>
  <si>
    <t>112,28</t>
  </si>
  <si>
    <t>127,1</t>
  </si>
  <si>
    <t>126,87</t>
  </si>
  <si>
    <t>136,7</t>
  </si>
  <si>
    <t>136,6</t>
  </si>
  <si>
    <t>146,41</t>
  </si>
  <si>
    <t>-Mid-term swap prices remained stable.</t>
  </si>
  <si>
    <t>68,81</t>
  </si>
  <si>
    <t>68,79</t>
  </si>
  <si>
    <t>68,9</t>
  </si>
  <si>
    <t>68,84</t>
  </si>
  <si>
    <t>71,48</t>
  </si>
  <si>
    <t>82,8</t>
  </si>
  <si>
    <t>98,59</t>
  </si>
  <si>
    <t>98,49</t>
  </si>
  <si>
    <t>107,82</t>
  </si>
  <si>
    <t>118,03</t>
  </si>
  <si>
    <t>117,93</t>
  </si>
  <si>
    <t>25,91</t>
  </si>
  <si>
    <t>26,08</t>
  </si>
  <si>
    <t>94,72</t>
  </si>
  <si>
    <t>95,48</t>
  </si>
  <si>
    <t>95,66</t>
  </si>
  <si>
    <t>95,86</t>
  </si>
  <si>
    <t>96,1</t>
  </si>
  <si>
    <t>110,91</t>
  </si>
  <si>
    <t>110,85</t>
  </si>
  <si>
    <t>125,98</t>
  </si>
  <si>
    <t>135,87</t>
  </si>
  <si>
    <t>135,6</t>
  </si>
  <si>
    <t>145,82</t>
  </si>
  <si>
    <t>145,56</t>
  </si>
  <si>
    <t>-M+0 prices decreased due to market expectations of lower PLD floor prices</t>
  </si>
  <si>
    <t>-M+1 and A+0 prices decreased due to market expectations
-Remaining short-term prices remained stable</t>
  </si>
  <si>
    <t>-Mid-term swap increased due to market expectations</t>
  </si>
  <si>
    <t>-A+1 prices decreased due to market expectations
-Remaining long-term prices remained stable</t>
  </si>
  <si>
    <t>Z:\Risk\01. Risk Governance\03.CRMG\FPC\413.FPC_21 Feb 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</si>
</sst>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(&quot;R$&quot;* #,##0.00_);_(&quot;R$&quot;* \(#,##0.00\);_(&quot;R$&quot;* &quot;-&quot;??_);_(@_)"/>
    <numFmt numFmtId="165" formatCode="0.0"/>
    <numFmt numFmtId="166" formatCode="0.0%"/>
    <numFmt numFmtId="167" formatCode="_-* #,##0.000_-;\-* #,##0.000_-;_-* &quot;-&quot;???_-;_-@_-"/>
    <numFmt numFmtId="168" formatCode="_-* #,##0.0_-;\-* #,##0.0_-;_-* &quot;-&quot;??_-;_-@_-"/>
    <numFmt numFmtId="169" formatCode="_-* #,##0.0_-;\-* #,##0.0_-;_-* &quot;-&quot;?_-;_-@_-"/>
    <numFmt numFmtId="170" formatCode="[$-409]mmm\-yy;@"/>
    <numFmt numFmtId="171" formatCode="0_ ;\-0\ "/>
    <numFmt numFmtId="172" formatCode="_-* #,##0_-;\-* #,##0_-;_-* &quot;-&quot;??_-;_-@_-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4A4434"/>
      <name val="Arial"/>
      <family val="2"/>
    </font>
    <font>
      <b/>
      <sz val="8"/>
      <color theme="1"/>
      <name val="Arial"/>
      <family val="2"/>
    </font>
    <font>
      <b/>
      <sz val="8"/>
      <color rgb="FF8C8278"/>
      <name val="Arial"/>
      <family val="2"/>
    </font>
    <font>
      <b/>
      <sz val="8"/>
      <color rgb="FF628A34"/>
      <name val="Arial"/>
      <family val="2"/>
    </font>
    <font>
      <b/>
      <vertAlign val="superscript"/>
      <sz val="6"/>
      <color rgb="FF628A34"/>
      <name val="Arial"/>
      <family val="2"/>
    </font>
    <font>
      <b/>
      <sz val="8"/>
      <color rgb="FFE94900"/>
      <name val="Arial"/>
      <family val="2"/>
    </font>
    <font>
      <b/>
      <vertAlign val="superscript"/>
      <sz val="6"/>
      <color rgb="FFE94900"/>
      <name val="Arial"/>
      <family val="2"/>
    </font>
    <font>
      <b/>
      <sz val="8"/>
      <color rgb="FF000000"/>
      <name val="Arial"/>
      <family val="2"/>
    </font>
    <font>
      <b/>
      <vertAlign val="superscript"/>
      <sz val="6"/>
      <color rgb="FF000000"/>
      <name val="Arial"/>
      <family val="2"/>
    </font>
    <font>
      <sz val="8"/>
      <color theme="1"/>
      <name val="Arial"/>
      <family val="2"/>
    </font>
    <font>
      <vertAlign val="superscript"/>
      <sz val="6"/>
      <color theme="1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0"/>
      <name val="Symbol"/>
      <family val="1"/>
      <charset val="2"/>
    </font>
    <font>
      <b/>
      <i/>
      <sz val="14"/>
      <color theme="1"/>
      <name val="Calibri"/>
      <family val="2"/>
      <scheme val="minor"/>
    </font>
    <font>
      <i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1"/>
      <name val="Calibri"/>
      <family val="2"/>
      <scheme val="minor"/>
    </font>
    <font>
      <i/>
      <sz val="9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</font>
    <font>
      <sz val="11"/>
      <color rgb="FFA6A6A6"/>
      <name val="Calibri"/>
      <family val="2"/>
    </font>
    <font>
      <sz val="11"/>
      <color rgb="FF000000"/>
      <name val="Calibri"/>
      <family val="2"/>
    </font>
    <font>
      <sz val="10"/>
      <color theme="1"/>
      <name val="Calibri"/>
      <family val="2"/>
      <scheme val="minor"/>
    </font>
    <font>
      <sz val="5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8"/>
      <color theme="1"/>
      <name val="Calibri"/>
      <family val="2"/>
    </font>
    <font>
      <b/>
      <vertAlign val="superscript"/>
      <sz val="6"/>
      <color theme="1"/>
      <name val="Arial"/>
      <family val="2"/>
    </font>
    <font>
      <vertAlign val="superscript"/>
      <sz val="6"/>
      <color rgb="FF000000"/>
      <name val="Arial"/>
      <family val="2"/>
    </font>
    <font>
      <sz val="11"/>
      <color theme="0" tint="-0.34998626667073579"/>
      <name val="Calibri"/>
      <family val="2"/>
    </font>
    <font>
      <sz val="11"/>
      <color rgb="FF333333"/>
      <name val="Segoe UI"/>
      <family val="2"/>
    </font>
    <font>
      <b/>
      <sz val="11"/>
      <color rgb="FF4A4434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4A4434"/>
      <name val="Open Sans"/>
      <family val="2"/>
    </font>
    <font>
      <b/>
      <sz val="9"/>
      <color rgb="FF4A4434"/>
      <name val="Open Sans"/>
      <family val="2"/>
    </font>
    <font>
      <b/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i/>
      <sz val="10.5"/>
      <color theme="1" tint="0.14999847407452621"/>
      <name val="Calibri"/>
      <family val="2"/>
      <scheme val="minor"/>
    </font>
    <font>
      <b/>
      <i/>
      <sz val="11"/>
      <color theme="1" tint="0.1499984740745262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rgb="FF4A4434"/>
      <name val="&amp;quot"/>
    </font>
    <font>
      <b/>
      <sz val="8"/>
      <color theme="1"/>
      <name val="&amp;quot"/>
    </font>
    <font>
      <b/>
      <sz val="8"/>
      <color rgb="FF8C8278"/>
      <name val="&amp;quot"/>
    </font>
    <font>
      <b/>
      <sz val="8"/>
      <color rgb="FF628A34"/>
      <name val="&amp;quot"/>
    </font>
    <font>
      <b/>
      <vertAlign val="superscript"/>
      <sz val="6"/>
      <color rgb="FF628A34"/>
      <name val="&amp;quot"/>
    </font>
    <font>
      <b/>
      <sz val="8"/>
      <color rgb="FFE94900"/>
      <name val="&amp;quot"/>
    </font>
    <font>
      <b/>
      <vertAlign val="superscript"/>
      <sz val="6"/>
      <color rgb="FFE94900"/>
      <name val="&amp;quot"/>
    </font>
    <font>
      <b/>
      <sz val="8"/>
      <color rgb="FF000000"/>
      <name val="&amp;quot"/>
    </font>
    <font>
      <b/>
      <vertAlign val="superscript"/>
      <sz val="6"/>
      <color rgb="FF000000"/>
      <name val="&amp;quot"/>
    </font>
    <font>
      <sz val="8"/>
      <color theme="1"/>
      <name val="&amp;quot"/>
    </font>
    <font>
      <vertAlign val="superscript"/>
      <sz val="6"/>
      <color theme="1"/>
      <name val="&amp;quot"/>
    </font>
    <font>
      <b/>
      <sz val="12"/>
      <color theme="1" tint="0.14999847407452621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59999389629810485"/>
        <bgColor indexed="64"/>
      </patternFill>
    </fill>
  </fills>
  <borders count="88">
    <border>
      <left/>
      <right/>
      <top/>
      <bottom/>
      <diagonal/>
    </border>
    <border>
      <left style="medium">
        <color rgb="FFE6E7E8"/>
      </left>
      <right style="medium">
        <color rgb="FFE6E7E8"/>
      </right>
      <top/>
      <bottom style="medium">
        <color rgb="FF000000"/>
      </bottom>
      <diagonal/>
    </border>
    <border>
      <left style="medium">
        <color rgb="FFE6E7E8"/>
      </left>
      <right/>
      <top/>
      <bottom style="medium">
        <color rgb="FF000000"/>
      </bottom>
      <diagonal/>
    </border>
    <border>
      <left/>
      <right style="medium">
        <color rgb="FFE6E7E8"/>
      </right>
      <top/>
      <bottom style="medium">
        <color rgb="FF000000"/>
      </bottom>
      <diagonal/>
    </border>
    <border>
      <left style="thick">
        <color rgb="FF000000"/>
      </left>
      <right style="medium">
        <color rgb="FFE6E7E8"/>
      </right>
      <top/>
      <bottom style="medium">
        <color rgb="FF000000"/>
      </bottom>
      <diagonal/>
    </border>
    <border>
      <left style="medium">
        <color rgb="FFE6E7E8"/>
      </left>
      <right style="medium">
        <color rgb="FFE6E7E8"/>
      </right>
      <top/>
      <bottom style="dotted">
        <color rgb="FF000000"/>
      </bottom>
      <diagonal/>
    </border>
    <border>
      <left style="thick">
        <color rgb="FF000000"/>
      </left>
      <right style="medium">
        <color rgb="FFE6E7E8"/>
      </right>
      <top/>
      <bottom style="dotted">
        <color rgb="FF000000"/>
      </bottom>
      <diagonal/>
    </border>
    <border>
      <left/>
      <right style="medium">
        <color rgb="FFE6E7E8"/>
      </right>
      <top style="thick">
        <color rgb="FF000000"/>
      </top>
      <bottom/>
      <diagonal/>
    </border>
    <border>
      <left style="medium">
        <color rgb="FFE6E7E8"/>
      </left>
      <right/>
      <top style="thick">
        <color rgb="FF000000"/>
      </top>
      <bottom style="medium">
        <color rgb="FF000000"/>
      </bottom>
      <diagonal/>
    </border>
    <border>
      <left/>
      <right/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/>
      <top style="thick">
        <color rgb="FF000000"/>
      </top>
      <bottom style="medium">
        <color rgb="FF000000"/>
      </bottom>
      <diagonal/>
    </border>
    <border>
      <left/>
      <right style="medium">
        <color rgb="FFE6E7E8"/>
      </right>
      <top/>
      <bottom/>
      <diagonal/>
    </border>
    <border>
      <left/>
      <right style="medium">
        <color rgb="FFE6E7E8"/>
      </right>
      <top/>
      <bottom style="dotted">
        <color rgb="FF000000"/>
      </bottom>
      <diagonal/>
    </border>
    <border>
      <left style="medium">
        <color rgb="FFE6E7E8"/>
      </left>
      <right/>
      <top/>
      <bottom style="dotted">
        <color rgb="FF000000"/>
      </bottom>
      <diagonal/>
    </border>
    <border>
      <left/>
      <right style="medium">
        <color rgb="FFE6E7E8"/>
      </right>
      <top/>
      <bottom style="thick">
        <color rgb="FF000000"/>
      </bottom>
      <diagonal/>
    </border>
    <border>
      <left style="medium">
        <color rgb="FFE6E7E8"/>
      </left>
      <right style="medium">
        <color rgb="FFE6E7E8"/>
      </right>
      <top/>
      <bottom style="thick">
        <color rgb="FF000000"/>
      </bottom>
      <diagonal/>
    </border>
    <border>
      <left style="thick">
        <color rgb="FF000000"/>
      </left>
      <right style="medium">
        <color rgb="FFE6E7E8"/>
      </right>
      <top/>
      <bottom style="thick">
        <color rgb="FF000000"/>
      </bottom>
      <diagonal/>
    </border>
    <border>
      <left style="medium">
        <color rgb="FFE6E7E8"/>
      </left>
      <right/>
      <top/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E6E7E8"/>
      </left>
      <right style="medium">
        <color rgb="FFE6E7E8"/>
      </right>
      <top style="medium">
        <color rgb="FF000000"/>
      </top>
      <bottom/>
      <diagonal/>
    </border>
    <border>
      <left style="medium">
        <color rgb="FFE6E7E8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thick">
        <color rgb="FF000000"/>
      </right>
      <top style="medium">
        <color rgb="FF000000"/>
      </top>
      <bottom style="medium">
        <color rgb="FF000000"/>
      </bottom>
      <diagonal/>
    </border>
    <border>
      <left style="thick">
        <color rgb="FF000000"/>
      </left>
      <right style="medium">
        <color rgb="FFE6E7E8"/>
      </right>
      <top style="medium">
        <color rgb="FF000000"/>
      </top>
      <bottom/>
      <diagonal/>
    </border>
    <border>
      <left style="medium">
        <color rgb="FFE6E7E8"/>
      </left>
      <right style="thick">
        <color rgb="FF000000"/>
      </right>
      <top style="medium">
        <color rgb="FF000000"/>
      </top>
      <bottom/>
      <diagonal/>
    </border>
    <border>
      <left style="medium">
        <color rgb="FFE6E7E8"/>
      </left>
      <right style="thick">
        <color rgb="FF000000"/>
      </right>
      <top/>
      <bottom style="medium">
        <color rgb="FF000000"/>
      </bottom>
      <diagonal/>
    </border>
    <border>
      <left style="medium">
        <color rgb="FFE6E7E8"/>
      </left>
      <right/>
      <top style="medium">
        <color rgb="FF000000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/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thin">
        <color theme="0"/>
      </right>
      <top style="medium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rgb="FFE6E7E8"/>
      </left>
      <right style="medium">
        <color rgb="FFE6E7E8"/>
      </right>
      <top/>
      <bottom style="medium">
        <color rgb="FF8C8278"/>
      </bottom>
      <diagonal/>
    </border>
    <border>
      <left style="medium">
        <color rgb="FFE6E7E8"/>
      </left>
      <right style="medium">
        <color rgb="FFE6E7E8"/>
      </right>
      <top/>
      <bottom style="medium">
        <color rgb="FF628A34"/>
      </bottom>
      <diagonal/>
    </border>
    <border>
      <left style="medium">
        <color rgb="FFE6E7E8"/>
      </left>
      <right style="medium">
        <color rgb="FFE6E7E8"/>
      </right>
      <top/>
      <bottom style="medium">
        <color rgb="FFE94900"/>
      </bottom>
      <diagonal/>
    </border>
    <border>
      <left/>
      <right style="medium">
        <color rgb="FFE6E7E8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9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383">
    <xf numFmtId="0" fontId="0" fillId="0" borderId="0" xfId="0"/>
    <xf numFmtId="0" fontId="2" fillId="0" borderId="0" xfId="0" applyFont="1" applyAlignment="1">
      <alignment horizontal="left" vertical="center" wrapText="1" indent="2"/>
    </xf>
    <xf numFmtId="0" fontId="11" fillId="0" borderId="5" xfId="0" applyFont="1" applyBorder="1" applyAlignment="1">
      <alignment vertical="center" wrapText="1"/>
    </xf>
    <xf numFmtId="0" fontId="11" fillId="0" borderId="12" xfId="0" applyFont="1" applyBorder="1" applyAlignment="1">
      <alignment vertical="center" wrapText="1"/>
    </xf>
    <xf numFmtId="17" fontId="11" fillId="0" borderId="12" xfId="0" applyNumberFormat="1" applyFont="1" applyBorder="1" applyAlignment="1">
      <alignment vertical="center" wrapText="1"/>
    </xf>
    <xf numFmtId="0" fontId="11" fillId="0" borderId="14" xfId="0" applyFont="1" applyBorder="1" applyAlignment="1">
      <alignment vertical="center" wrapText="1"/>
    </xf>
    <xf numFmtId="0" fontId="11" fillId="0" borderId="15" xfId="0" applyFont="1" applyBorder="1" applyAlignment="1">
      <alignment vertical="center" wrapText="1"/>
    </xf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0" fontId="0" fillId="0" borderId="29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3" xfId="0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0" xfId="0" applyBorder="1" applyAlignment="1">
      <alignment horizontal="center"/>
    </xf>
    <xf numFmtId="43" fontId="0" fillId="0" borderId="0" xfId="0" applyNumberFormat="1"/>
    <xf numFmtId="165" fontId="0" fillId="0" borderId="0" xfId="1" applyNumberFormat="1" applyFont="1" applyAlignment="1">
      <alignment horizontal="center"/>
    </xf>
    <xf numFmtId="2" fontId="0" fillId="0" borderId="0" xfId="1" applyNumberFormat="1" applyFont="1" applyAlignment="1">
      <alignment horizontal="center"/>
    </xf>
    <xf numFmtId="0" fontId="0" fillId="0" borderId="35" xfId="0" applyBorder="1" applyAlignment="1">
      <alignment horizontal="center"/>
    </xf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42" xfId="0" applyBorder="1" applyAlignment="1">
      <alignment horizontal="left" vertical="center"/>
    </xf>
    <xf numFmtId="14" fontId="0" fillId="0" borderId="0" xfId="0" applyNumberFormat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0" fillId="0" borderId="32" xfId="0" applyBorder="1"/>
    <xf numFmtId="43" fontId="0" fillId="0" borderId="0" xfId="1" applyFont="1"/>
    <xf numFmtId="167" fontId="0" fillId="0" borderId="0" xfId="0" applyNumberFormat="1"/>
    <xf numFmtId="0" fontId="0" fillId="0" borderId="51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30" xfId="0" applyBorder="1"/>
    <xf numFmtId="14" fontId="0" fillId="0" borderId="51" xfId="0" applyNumberFormat="1" applyBorder="1"/>
    <xf numFmtId="14" fontId="0" fillId="0" borderId="28" xfId="0" applyNumberFormat="1" applyBorder="1"/>
    <xf numFmtId="14" fontId="0" fillId="0" borderId="0" xfId="0" applyNumberFormat="1" applyAlignment="1">
      <alignment horizontal="center"/>
    </xf>
    <xf numFmtId="0" fontId="13" fillId="3" borderId="46" xfId="0" applyFont="1" applyFill="1" applyBorder="1" applyAlignment="1">
      <alignment horizontal="center" vertical="center" wrapText="1"/>
    </xf>
    <xf numFmtId="0" fontId="13" fillId="3" borderId="41" xfId="0" applyFont="1" applyFill="1" applyBorder="1" applyAlignment="1">
      <alignment horizontal="center" vertical="center" wrapText="1"/>
    </xf>
    <xf numFmtId="166" fontId="0" fillId="0" borderId="42" xfId="2" applyNumberFormat="1" applyFont="1" applyBorder="1" applyAlignment="1">
      <alignment horizontal="center" vertical="center"/>
    </xf>
    <xf numFmtId="0" fontId="0" fillId="0" borderId="29" xfId="0" applyBorder="1"/>
    <xf numFmtId="0" fontId="0" fillId="0" borderId="27" xfId="0" applyBorder="1"/>
    <xf numFmtId="0" fontId="13" fillId="3" borderId="45" xfId="0" applyFont="1" applyFill="1" applyBorder="1" applyAlignment="1">
      <alignment horizontal="center" vertical="center" wrapText="1"/>
    </xf>
    <xf numFmtId="0" fontId="13" fillId="3" borderId="48" xfId="0" applyFont="1" applyFill="1" applyBorder="1" applyAlignment="1">
      <alignment horizontal="center" vertical="center" wrapText="1"/>
    </xf>
    <xf numFmtId="168" fontId="0" fillId="0" borderId="0" xfId="1" applyNumberFormat="1" applyFont="1"/>
    <xf numFmtId="0" fontId="13" fillId="3" borderId="53" xfId="0" applyFont="1" applyFill="1" applyBorder="1" applyAlignment="1">
      <alignment vertical="center" textRotation="90"/>
    </xf>
    <xf numFmtId="0" fontId="0" fillId="2" borderId="0" xfId="0" applyFill="1" applyAlignment="1">
      <alignment horizontal="center"/>
    </xf>
    <xf numFmtId="0" fontId="0" fillId="0" borderId="0" xfId="0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6" fillId="4" borderId="0" xfId="0" applyFont="1" applyFill="1" applyAlignment="1">
      <alignment horizontal="center" vertical="center" wrapText="1"/>
    </xf>
    <xf numFmtId="14" fontId="17" fillId="0" borderId="0" xfId="0" applyNumberFormat="1" applyFont="1" applyAlignment="1">
      <alignment horizontal="center" vertical="center"/>
    </xf>
    <xf numFmtId="0" fontId="0" fillId="0" borderId="55" xfId="0" applyBorder="1" applyAlignment="1">
      <alignment horizontal="left" vertical="center"/>
    </xf>
    <xf numFmtId="166" fontId="0" fillId="0" borderId="55" xfId="2" applyNumberFormat="1" applyFont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66" fontId="0" fillId="0" borderId="60" xfId="2" applyNumberFormat="1" applyFont="1" applyBorder="1" applyAlignment="1">
      <alignment horizontal="center" vertical="center"/>
    </xf>
    <xf numFmtId="14" fontId="0" fillId="0" borderId="0" xfId="0" applyNumberFormat="1"/>
    <xf numFmtId="0" fontId="0" fillId="0" borderId="0" xfId="0" applyAlignment="1">
      <alignment wrapText="1"/>
    </xf>
    <xf numFmtId="2" fontId="0" fillId="0" borderId="0" xfId="0" applyNumberFormat="1" applyAlignment="1">
      <alignment horizontal="center"/>
    </xf>
    <xf numFmtId="0" fontId="0" fillId="4" borderId="0" xfId="0" applyFill="1"/>
    <xf numFmtId="0" fontId="0" fillId="0" borderId="62" xfId="0" applyBorder="1" applyAlignment="1">
      <alignment horizontal="center"/>
    </xf>
    <xf numFmtId="0" fontId="0" fillId="0" borderId="62" xfId="0" applyBorder="1"/>
    <xf numFmtId="0" fontId="21" fillId="0" borderId="0" xfId="0" quotePrefix="1" applyFont="1" applyAlignment="1">
      <alignment vertical="center" wrapText="1"/>
    </xf>
    <xf numFmtId="0" fontId="21" fillId="0" borderId="38" xfId="0" quotePrefix="1" applyFont="1" applyBorder="1" applyAlignment="1">
      <alignment vertical="center" wrapText="1"/>
    </xf>
    <xf numFmtId="165" fontId="0" fillId="0" borderId="46" xfId="0" applyNumberFormat="1" applyBorder="1" applyAlignment="1">
      <alignment horizontal="center" vertical="center"/>
    </xf>
    <xf numFmtId="165" fontId="0" fillId="0" borderId="40" xfId="0" applyNumberFormat="1" applyBorder="1" applyAlignment="1">
      <alignment horizontal="center" vertical="center"/>
    </xf>
    <xf numFmtId="165" fontId="0" fillId="0" borderId="54" xfId="0" applyNumberFormat="1" applyBorder="1" applyAlignment="1">
      <alignment horizontal="center" vertical="center"/>
    </xf>
    <xf numFmtId="165" fontId="0" fillId="0" borderId="45" xfId="0" applyNumberFormat="1" applyBorder="1" applyAlignment="1">
      <alignment horizontal="center" vertical="center"/>
    </xf>
    <xf numFmtId="165" fontId="0" fillId="0" borderId="39" xfId="0" applyNumberFormat="1" applyBorder="1" applyAlignment="1">
      <alignment horizontal="center" vertical="center"/>
    </xf>
    <xf numFmtId="165" fontId="0" fillId="0" borderId="56" xfId="0" applyNumberFormat="1" applyBorder="1" applyAlignment="1">
      <alignment horizontal="center" vertical="center"/>
    </xf>
    <xf numFmtId="165" fontId="0" fillId="0" borderId="61" xfId="0" applyNumberFormat="1" applyBorder="1" applyAlignment="1">
      <alignment horizontal="center" vertical="center"/>
    </xf>
    <xf numFmtId="165" fontId="0" fillId="4" borderId="54" xfId="0" applyNumberFormat="1" applyFill="1" applyBorder="1" applyAlignment="1">
      <alignment horizontal="center" vertical="center"/>
    </xf>
    <xf numFmtId="165" fontId="0" fillId="4" borderId="39" xfId="0" applyNumberFormat="1" applyFill="1" applyBorder="1" applyAlignment="1">
      <alignment horizontal="center" vertical="center"/>
    </xf>
    <xf numFmtId="43" fontId="0" fillId="5" borderId="0" xfId="0" applyNumberFormat="1" applyFill="1"/>
    <xf numFmtId="43" fontId="0" fillId="5" borderId="32" xfId="0" applyNumberFormat="1" applyFill="1" applyBorder="1"/>
    <xf numFmtId="0" fontId="0" fillId="6" borderId="0" xfId="0" applyFill="1"/>
    <xf numFmtId="0" fontId="20" fillId="0" borderId="0" xfId="0" applyFont="1" applyAlignment="1">
      <alignment horizontal="left" vertical="center"/>
    </xf>
    <xf numFmtId="165" fontId="0" fillId="4" borderId="56" xfId="0" applyNumberFormat="1" applyFill="1" applyBorder="1" applyAlignment="1">
      <alignment horizontal="center" vertical="center"/>
    </xf>
    <xf numFmtId="9" fontId="0" fillId="0" borderId="0" xfId="2" applyFont="1"/>
    <xf numFmtId="0" fontId="13" fillId="7" borderId="67" xfId="0" applyFont="1" applyFill="1" applyBorder="1" applyAlignment="1">
      <alignment horizontal="center"/>
    </xf>
    <xf numFmtId="0" fontId="13" fillId="7" borderId="68" xfId="0" applyFont="1" applyFill="1" applyBorder="1" applyAlignment="1">
      <alignment horizontal="center"/>
    </xf>
    <xf numFmtId="15" fontId="24" fillId="7" borderId="30" xfId="0" applyNumberFormat="1" applyFont="1" applyFill="1" applyBorder="1" applyAlignment="1">
      <alignment horizontal="right" vertical="center"/>
    </xf>
    <xf numFmtId="1" fontId="25" fillId="4" borderId="30" xfId="0" applyNumberFormat="1" applyFont="1" applyFill="1" applyBorder="1" applyAlignment="1">
      <alignment horizontal="center" vertical="center"/>
    </xf>
    <xf numFmtId="0" fontId="25" fillId="4" borderId="30" xfId="0" applyFont="1" applyFill="1" applyBorder="1" applyAlignment="1">
      <alignment horizontal="center" vertical="center"/>
    </xf>
    <xf numFmtId="9" fontId="26" fillId="8" borderId="30" xfId="2" applyFont="1" applyFill="1" applyBorder="1" applyAlignment="1">
      <alignment horizontal="center"/>
    </xf>
    <xf numFmtId="1" fontId="0" fillId="0" borderId="0" xfId="0" applyNumberFormat="1"/>
    <xf numFmtId="0" fontId="13" fillId="3" borderId="52" xfId="0" applyFont="1" applyFill="1" applyBorder="1" applyAlignment="1">
      <alignment vertical="center" textRotation="90"/>
    </xf>
    <xf numFmtId="0" fontId="27" fillId="0" borderId="0" xfId="0" quotePrefix="1" applyFont="1" applyAlignment="1">
      <alignment horizontal="left" vertical="center"/>
    </xf>
    <xf numFmtId="169" fontId="0" fillId="0" borderId="0" xfId="0" applyNumberFormat="1"/>
    <xf numFmtId="2" fontId="11" fillId="0" borderId="5" xfId="0" applyNumberFormat="1" applyFont="1" applyBorder="1" applyAlignment="1">
      <alignment vertical="center" wrapText="1"/>
    </xf>
    <xf numFmtId="165" fontId="0" fillId="0" borderId="40" xfId="0" quotePrefix="1" applyNumberFormat="1" applyBorder="1" applyAlignment="1">
      <alignment horizontal="center" vertical="center"/>
    </xf>
    <xf numFmtId="0" fontId="0" fillId="0" borderId="0" xfId="0" quotePrefix="1" applyAlignment="1">
      <alignment horizontal="center"/>
    </xf>
    <xf numFmtId="9" fontId="0" fillId="0" borderId="0" xfId="0" applyNumberFormat="1"/>
    <xf numFmtId="166" fontId="28" fillId="0" borderId="0" xfId="2" applyNumberFormat="1" applyFont="1"/>
    <xf numFmtId="166" fontId="0" fillId="4" borderId="42" xfId="2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center" vertical="center" wrapText="1"/>
    </xf>
    <xf numFmtId="1" fontId="11" fillId="0" borderId="5" xfId="0" applyNumberFormat="1" applyFont="1" applyBorder="1" applyAlignment="1">
      <alignment vertical="center" wrapText="1"/>
    </xf>
    <xf numFmtId="1" fontId="11" fillId="0" borderId="15" xfId="0" applyNumberFormat="1" applyFont="1" applyBorder="1" applyAlignment="1">
      <alignment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vertical="center" wrapText="1"/>
    </xf>
    <xf numFmtId="165" fontId="0" fillId="0" borderId="54" xfId="0" quotePrefix="1" applyNumberFormat="1" applyBorder="1" applyAlignment="1">
      <alignment horizontal="center" vertical="center"/>
    </xf>
    <xf numFmtId="1" fontId="33" fillId="4" borderId="30" xfId="0" applyNumberFormat="1" applyFont="1" applyFill="1" applyBorder="1" applyAlignment="1">
      <alignment horizontal="center" vertical="center"/>
    </xf>
    <xf numFmtId="0" fontId="34" fillId="0" borderId="0" xfId="0" applyFont="1"/>
    <xf numFmtId="0" fontId="35" fillId="0" borderId="0" xfId="0" applyFont="1" applyAlignment="1">
      <alignment horizontal="left" vertical="center" indent="2"/>
    </xf>
    <xf numFmtId="10" fontId="0" fillId="0" borderId="0" xfId="2" applyNumberFormat="1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3" fillId="7" borderId="66" xfId="0" applyFont="1" applyFill="1" applyBorder="1" applyAlignment="1">
      <alignment horizontal="center" vertical="center"/>
    </xf>
    <xf numFmtId="9" fontId="0" fillId="0" borderId="0" xfId="2" applyFont="1" applyAlignment="1">
      <alignment horizontal="center" vertical="center"/>
    </xf>
    <xf numFmtId="0" fontId="0" fillId="0" borderId="0" xfId="0" quotePrefix="1" applyAlignment="1">
      <alignment horizontal="left" vertical="center"/>
    </xf>
    <xf numFmtId="22" fontId="0" fillId="0" borderId="0" xfId="0" applyNumberFormat="1"/>
    <xf numFmtId="0" fontId="13" fillId="9" borderId="30" xfId="0" applyFont="1" applyFill="1" applyBorder="1"/>
    <xf numFmtId="170" fontId="0" fillId="10" borderId="30" xfId="0" applyNumberFormat="1" applyFill="1" applyBorder="1" applyAlignment="1">
      <alignment horizontal="center"/>
    </xf>
    <xf numFmtId="170" fontId="0" fillId="11" borderId="30" xfId="0" applyNumberFormat="1" applyFill="1" applyBorder="1" applyAlignment="1">
      <alignment horizontal="center"/>
    </xf>
    <xf numFmtId="170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1" borderId="30" xfId="1" applyNumberFormat="1" applyFont="1" applyFill="1" applyBorder="1" applyAlignment="1">
      <alignment horizontal="center"/>
    </xf>
    <xf numFmtId="0" fontId="0" fillId="11" borderId="30" xfId="0" applyFill="1" applyBorder="1" applyAlignment="1">
      <alignment horizontal="center"/>
    </xf>
    <xf numFmtId="0" fontId="0" fillId="10" borderId="30" xfId="0" quotePrefix="1" applyFill="1" applyBorder="1" applyAlignment="1">
      <alignment horizontal="center"/>
    </xf>
    <xf numFmtId="170" fontId="36" fillId="9" borderId="30" xfId="0" applyNumberFormat="1" applyFont="1" applyFill="1" applyBorder="1"/>
    <xf numFmtId="170" fontId="13" fillId="9" borderId="30" xfId="0" applyNumberFormat="1" applyFont="1" applyFill="1" applyBorder="1" applyAlignment="1">
      <alignment horizontal="center"/>
    </xf>
    <xf numFmtId="170" fontId="0" fillId="0" borderId="0" xfId="0" applyNumberFormat="1"/>
    <xf numFmtId="170" fontId="13" fillId="9" borderId="30" xfId="0" applyNumberFormat="1" applyFont="1" applyFill="1" applyBorder="1"/>
    <xf numFmtId="171" fontId="0" fillId="0" borderId="30" xfId="1" applyNumberFormat="1" applyFont="1" applyFill="1" applyBorder="1" applyAlignment="1">
      <alignment horizontal="center"/>
    </xf>
    <xf numFmtId="170" fontId="0" fillId="12" borderId="30" xfId="0" applyNumberFormat="1" applyFill="1" applyBorder="1" applyAlignment="1">
      <alignment horizontal="center"/>
    </xf>
    <xf numFmtId="170" fontId="0" fillId="13" borderId="30" xfId="0" applyNumberFormat="1" applyFill="1" applyBorder="1" applyAlignment="1">
      <alignment horizontal="center"/>
    </xf>
    <xf numFmtId="170" fontId="0" fillId="14" borderId="30" xfId="0" applyNumberFormat="1" applyFill="1" applyBorder="1" applyAlignment="1">
      <alignment horizontal="center"/>
    </xf>
    <xf numFmtId="170" fontId="0" fillId="15" borderId="30" xfId="0" applyNumberFormat="1" applyFill="1" applyBorder="1" applyAlignment="1">
      <alignment horizontal="center"/>
    </xf>
    <xf numFmtId="0" fontId="0" fillId="12" borderId="30" xfId="0" applyFill="1" applyBorder="1" applyAlignment="1">
      <alignment horizontal="center"/>
    </xf>
    <xf numFmtId="0" fontId="0" fillId="13" borderId="30" xfId="0" applyFill="1" applyBorder="1" applyAlignment="1">
      <alignment horizontal="center"/>
    </xf>
    <xf numFmtId="0" fontId="0" fillId="14" borderId="30" xfId="0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11" borderId="30" xfId="1" quotePrefix="1" applyNumberFormat="1" applyFont="1" applyFill="1" applyBorder="1" applyAlignment="1">
      <alignment horizontal="center"/>
    </xf>
    <xf numFmtId="0" fontId="0" fillId="13" borderId="30" xfId="1" applyNumberFormat="1" applyFont="1" applyFill="1" applyBorder="1" applyAlignment="1">
      <alignment horizontal="center"/>
    </xf>
    <xf numFmtId="0" fontId="0" fillId="12" borderId="30" xfId="1" applyNumberFormat="1" applyFont="1" applyFill="1" applyBorder="1" applyAlignment="1">
      <alignment horizontal="center"/>
    </xf>
    <xf numFmtId="0" fontId="0" fillId="14" borderId="30" xfId="1" applyNumberFormat="1" applyFont="1" applyFill="1" applyBorder="1" applyAlignment="1">
      <alignment horizontal="center"/>
    </xf>
    <xf numFmtId="0" fontId="0" fillId="15" borderId="30" xfId="1" applyNumberFormat="1" applyFont="1" applyFill="1" applyBorder="1" applyAlignment="1">
      <alignment horizontal="center"/>
    </xf>
    <xf numFmtId="170" fontId="0" fillId="0" borderId="31" xfId="0" applyNumberFormat="1" applyBorder="1" applyAlignment="1">
      <alignment horizontal="center"/>
    </xf>
    <xf numFmtId="170" fontId="0" fillId="0" borderId="32" xfId="0" applyNumberFormat="1" applyBorder="1" applyAlignment="1">
      <alignment horizontal="center"/>
    </xf>
    <xf numFmtId="1" fontId="0" fillId="0" borderId="32" xfId="0" applyNumberFormat="1" applyBorder="1" applyAlignment="1">
      <alignment horizontal="center"/>
    </xf>
    <xf numFmtId="1" fontId="0" fillId="0" borderId="33" xfId="0" applyNumberFormat="1" applyBorder="1" applyAlignment="1">
      <alignment horizontal="center"/>
    </xf>
    <xf numFmtId="0" fontId="18" fillId="0" borderId="0" xfId="0" applyFont="1" applyAlignment="1">
      <alignment horizontal="left"/>
    </xf>
    <xf numFmtId="170" fontId="0" fillId="0" borderId="49" xfId="0" applyNumberForma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170" fontId="0" fillId="0" borderId="73" xfId="0" applyNumberFormat="1" applyBorder="1" applyAlignment="1">
      <alignment horizontal="center" vertical="center"/>
    </xf>
    <xf numFmtId="1" fontId="0" fillId="0" borderId="58" xfId="0" applyNumberFormat="1" applyBorder="1" applyAlignment="1">
      <alignment horizontal="center" vertical="center"/>
    </xf>
    <xf numFmtId="1" fontId="0" fillId="0" borderId="49" xfId="0" applyNumberFormat="1" applyBorder="1" applyAlignment="1">
      <alignment horizontal="center" vertical="center"/>
    </xf>
    <xf numFmtId="1" fontId="0" fillId="0" borderId="73" xfId="0" applyNumberFormat="1" applyBorder="1" applyAlignment="1">
      <alignment horizontal="center" vertical="center"/>
    </xf>
    <xf numFmtId="0" fontId="37" fillId="0" borderId="0" xfId="0" applyFont="1" applyAlignment="1">
      <alignment horizontal="left" vertical="center" wrapText="1" indent="2"/>
    </xf>
    <xf numFmtId="0" fontId="38" fillId="0" borderId="0" xfId="0" applyFont="1" applyAlignment="1">
      <alignment horizontal="left" vertical="center" wrapText="1" indent="2"/>
    </xf>
    <xf numFmtId="0" fontId="0" fillId="0" borderId="34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28" xfId="0" applyBorder="1"/>
    <xf numFmtId="0" fontId="0" fillId="0" borderId="37" xfId="0" applyBorder="1"/>
    <xf numFmtId="0" fontId="0" fillId="4" borderId="28" xfId="0" applyFill="1" applyBorder="1"/>
    <xf numFmtId="0" fontId="16" fillId="4" borderId="0" xfId="0" applyFont="1" applyFill="1" applyAlignment="1">
      <alignment horizontal="left" vertical="center"/>
    </xf>
    <xf numFmtId="0" fontId="0" fillId="0" borderId="0" xfId="0" applyAlignment="1">
      <alignment horizontal="left"/>
    </xf>
    <xf numFmtId="0" fontId="0" fillId="0" borderId="50" xfId="0" applyBorder="1" applyAlignment="1">
      <alignment horizontal="center" vertical="center"/>
    </xf>
    <xf numFmtId="165" fontId="0" fillId="0" borderId="50" xfId="0" applyNumberFormat="1" applyBorder="1" applyAlignment="1">
      <alignment horizontal="center" vertical="center"/>
    </xf>
    <xf numFmtId="165" fontId="0" fillId="0" borderId="48" xfId="0" applyNumberFormat="1" applyBorder="1" applyAlignment="1">
      <alignment horizontal="center" vertical="center"/>
    </xf>
    <xf numFmtId="166" fontId="0" fillId="0" borderId="43" xfId="2" applyNumberFormat="1" applyFont="1" applyBorder="1" applyAlignment="1">
      <alignment horizontal="center" vertical="center"/>
    </xf>
    <xf numFmtId="165" fontId="0" fillId="0" borderId="47" xfId="0" applyNumberFormat="1" applyBorder="1" applyAlignment="1">
      <alignment horizontal="center" vertical="center"/>
    </xf>
    <xf numFmtId="165" fontId="0" fillId="0" borderId="74" xfId="0" applyNumberFormat="1" applyBorder="1" applyAlignment="1">
      <alignment horizontal="center" vertical="center"/>
    </xf>
    <xf numFmtId="165" fontId="0" fillId="0" borderId="58" xfId="0" applyNumberFormat="1" applyBorder="1" applyAlignment="1">
      <alignment horizontal="center" vertical="center"/>
    </xf>
    <xf numFmtId="0" fontId="0" fillId="0" borderId="75" xfId="0" applyBorder="1" applyAlignment="1">
      <alignment horizontal="left" vertical="center"/>
    </xf>
    <xf numFmtId="165" fontId="0" fillId="0" borderId="76" xfId="0" applyNumberFormat="1" applyBorder="1" applyAlignment="1">
      <alignment horizontal="center" vertical="center"/>
    </xf>
    <xf numFmtId="166" fontId="0" fillId="0" borderId="77" xfId="2" applyNumberFormat="1" applyFont="1" applyBorder="1" applyAlignment="1">
      <alignment horizontal="center" vertical="center"/>
    </xf>
    <xf numFmtId="165" fontId="0" fillId="4" borderId="35" xfId="0" applyNumberFormat="1" applyFill="1" applyBorder="1" applyAlignment="1">
      <alignment horizontal="center" vertical="center"/>
    </xf>
    <xf numFmtId="165" fontId="0" fillId="0" borderId="35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/>
    </xf>
    <xf numFmtId="0" fontId="0" fillId="0" borderId="72" xfId="0" applyBorder="1" applyAlignment="1">
      <alignment horizontal="left" vertical="center"/>
    </xf>
    <xf numFmtId="165" fontId="0" fillId="0" borderId="71" xfId="0" applyNumberFormat="1" applyBorder="1" applyAlignment="1">
      <alignment horizontal="center" vertical="center"/>
    </xf>
    <xf numFmtId="166" fontId="0" fillId="0" borderId="72" xfId="2" applyNumberFormat="1" applyFont="1" applyBorder="1" applyAlignment="1">
      <alignment horizontal="center" vertical="center"/>
    </xf>
    <xf numFmtId="165" fontId="0" fillId="4" borderId="62" xfId="0" applyNumberFormat="1" applyFill="1" applyBorder="1" applyAlignment="1">
      <alignment horizontal="center" vertical="center"/>
    </xf>
    <xf numFmtId="165" fontId="0" fillId="0" borderId="62" xfId="0" applyNumberFormat="1" applyBorder="1" applyAlignment="1">
      <alignment horizontal="center" vertical="center"/>
    </xf>
    <xf numFmtId="165" fontId="0" fillId="0" borderId="69" xfId="0" applyNumberFormat="1" applyBorder="1" applyAlignment="1">
      <alignment horizontal="center" vertical="center"/>
    </xf>
    <xf numFmtId="0" fontId="29" fillId="0" borderId="0" xfId="0" quotePrefix="1" applyFont="1" applyAlignment="1">
      <alignment vertical="top" wrapText="1"/>
    </xf>
    <xf numFmtId="0" fontId="29" fillId="0" borderId="0" xfId="0" quotePrefix="1" applyFont="1" applyAlignment="1">
      <alignment wrapText="1"/>
    </xf>
    <xf numFmtId="0" fontId="0" fillId="0" borderId="27" xfId="0" applyBorder="1" applyAlignment="1">
      <alignment horizontal="center"/>
    </xf>
    <xf numFmtId="0" fontId="39" fillId="0" borderId="51" xfId="0" applyFont="1" applyBorder="1" applyAlignment="1">
      <alignment horizontal="center" vertical="center" wrapText="1"/>
    </xf>
    <xf numFmtId="0" fontId="39" fillId="0" borderId="28" xfId="0" applyFont="1" applyBorder="1" applyAlignment="1">
      <alignment horizontal="center" vertical="center"/>
    </xf>
    <xf numFmtId="0" fontId="39" fillId="0" borderId="37" xfId="0" applyFont="1" applyBorder="1" applyAlignment="1">
      <alignment horizontal="center" vertical="center"/>
    </xf>
    <xf numFmtId="0" fontId="13" fillId="2" borderId="78" xfId="0" applyFont="1" applyFill="1" applyBorder="1" applyAlignment="1">
      <alignment horizontal="center" vertical="center"/>
    </xf>
    <xf numFmtId="0" fontId="0" fillId="0" borderId="79" xfId="0" applyBorder="1" applyAlignment="1">
      <alignment vertical="center"/>
    </xf>
    <xf numFmtId="0" fontId="39" fillId="0" borderId="28" xfId="0" applyFont="1" applyBorder="1" applyAlignment="1">
      <alignment horizontal="center" vertical="center" wrapText="1"/>
    </xf>
    <xf numFmtId="0" fontId="39" fillId="0" borderId="37" xfId="0" applyFont="1" applyBorder="1" applyAlignment="1">
      <alignment horizontal="center" vertical="center" wrapText="1"/>
    </xf>
    <xf numFmtId="0" fontId="13" fillId="17" borderId="30" xfId="0" applyFont="1" applyFill="1" applyBorder="1" applyAlignment="1">
      <alignment horizontal="center" vertical="center"/>
    </xf>
    <xf numFmtId="0" fontId="0" fillId="0" borderId="30" xfId="0" applyBorder="1" applyAlignment="1">
      <alignment horizontal="left" vertical="top" wrapText="1"/>
    </xf>
    <xf numFmtId="0" fontId="0" fillId="0" borderId="30" xfId="0" applyBorder="1" applyAlignment="1">
      <alignment vertical="top" wrapText="1"/>
    </xf>
    <xf numFmtId="0" fontId="0" fillId="0" borderId="0" xfId="0" applyAlignment="1">
      <alignment horizontal="left" vertical="top" wrapText="1"/>
    </xf>
    <xf numFmtId="43" fontId="0" fillId="5" borderId="32" xfId="0" applyNumberFormat="1" applyFill="1" applyBorder="1" applyAlignment="1">
      <alignment horizontal="center"/>
    </xf>
    <xf numFmtId="43" fontId="0" fillId="5" borderId="0" xfId="0" applyNumberFormat="1" applyFill="1" applyAlignment="1">
      <alignment horizontal="center"/>
    </xf>
    <xf numFmtId="43" fontId="0" fillId="0" borderId="0" xfId="0" applyNumberFormat="1" applyAlignment="1">
      <alignment horizontal="center"/>
    </xf>
    <xf numFmtId="0" fontId="5" fillId="0" borderId="1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11" fillId="0" borderId="6" xfId="0" applyFont="1" applyBorder="1" applyAlignment="1">
      <alignment vertical="center" wrapText="1"/>
    </xf>
    <xf numFmtId="0" fontId="11" fillId="0" borderId="13" xfId="0" applyFont="1" applyBorder="1" applyAlignment="1">
      <alignment vertical="center" wrapText="1"/>
    </xf>
    <xf numFmtId="0" fontId="11" fillId="0" borderId="16" xfId="0" applyFont="1" applyBorder="1" applyAlignment="1">
      <alignment vertical="center" wrapText="1"/>
    </xf>
    <xf numFmtId="0" fontId="11" fillId="0" borderId="17" xfId="0" applyFont="1" applyBorder="1" applyAlignment="1">
      <alignment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5" xfId="0" applyFont="1" applyBorder="1" applyAlignment="1">
      <alignment horizontal="center" wrapText="1"/>
    </xf>
    <xf numFmtId="0" fontId="11" fillId="0" borderId="16" xfId="0" applyFont="1" applyBorder="1" applyAlignment="1">
      <alignment horizontal="center" vertical="center" wrapText="1"/>
    </xf>
    <xf numFmtId="0" fontId="11" fillId="0" borderId="15" xfId="0" applyFont="1" applyBorder="1" applyAlignment="1">
      <alignment horizontal="center" wrapText="1"/>
    </xf>
    <xf numFmtId="0" fontId="11" fillId="0" borderId="6" xfId="0" applyFont="1" applyBorder="1" applyAlignment="1">
      <alignment horizontal="center" wrapText="1"/>
    </xf>
    <xf numFmtId="0" fontId="11" fillId="0" borderId="13" xfId="0" applyFont="1" applyBorder="1" applyAlignment="1">
      <alignment horizontal="center" wrapText="1"/>
    </xf>
    <xf numFmtId="0" fontId="11" fillId="0" borderId="16" xfId="0" applyFont="1" applyBorder="1" applyAlignment="1">
      <alignment horizontal="center" wrapText="1"/>
    </xf>
    <xf numFmtId="0" fontId="11" fillId="0" borderId="17" xfId="0" applyFont="1" applyBorder="1" applyAlignment="1">
      <alignment horizontal="center" wrapText="1"/>
    </xf>
    <xf numFmtId="0" fontId="24" fillId="3" borderId="30" xfId="0" applyFont="1" applyFill="1" applyBorder="1" applyAlignment="1">
      <alignment horizontal="center" vertical="center"/>
    </xf>
    <xf numFmtId="43" fontId="0" fillId="0" borderId="0" xfId="1" applyFont="1" applyBorder="1" applyAlignment="1">
      <alignment horizontal="center"/>
    </xf>
    <xf numFmtId="43" fontId="0" fillId="0" borderId="28" xfId="1" applyFont="1" applyBorder="1" applyAlignment="1">
      <alignment horizontal="center"/>
    </xf>
    <xf numFmtId="43" fontId="0" fillId="0" borderId="27" xfId="1" applyFont="1" applyBorder="1" applyAlignment="1">
      <alignment horizontal="center"/>
    </xf>
    <xf numFmtId="43" fontId="0" fillId="0" borderId="29" xfId="1" applyFont="1" applyBorder="1" applyAlignment="1">
      <alignment horizontal="center"/>
    </xf>
    <xf numFmtId="43" fontId="0" fillId="0" borderId="29" xfId="0" applyNumberFormat="1" applyBorder="1" applyAlignment="1">
      <alignment horizontal="center"/>
    </xf>
    <xf numFmtId="43" fontId="0" fillId="0" borderId="27" xfId="0" applyNumberFormat="1" applyBorder="1" applyAlignment="1">
      <alignment horizontal="center"/>
    </xf>
    <xf numFmtId="43" fontId="0" fillId="0" borderId="28" xfId="0" applyNumberFormat="1" applyBorder="1" applyAlignment="1">
      <alignment horizontal="center"/>
    </xf>
    <xf numFmtId="9" fontId="0" fillId="0" borderId="0" xfId="2" applyFont="1" applyAlignment="1">
      <alignment horizontal="center"/>
    </xf>
    <xf numFmtId="43" fontId="0" fillId="0" borderId="0" xfId="1" applyFont="1" applyBorder="1" applyAlignment="1"/>
    <xf numFmtId="0" fontId="0" fillId="14" borderId="0" xfId="0" applyFill="1"/>
    <xf numFmtId="0" fontId="0" fillId="18" borderId="0" xfId="0" applyFill="1"/>
    <xf numFmtId="0" fontId="42" fillId="18" borderId="0" xfId="0" applyFont="1" applyFill="1" applyAlignment="1">
      <alignment horizontal="center" vertical="center" wrapText="1"/>
    </xf>
    <xf numFmtId="0" fontId="43" fillId="18" borderId="0" xfId="0" applyFont="1" applyFill="1"/>
    <xf numFmtId="0" fontId="41" fillId="18" borderId="0" xfId="0" applyFont="1" applyFill="1"/>
    <xf numFmtId="0" fontId="44" fillId="0" borderId="0" xfId="0" applyFont="1" applyAlignment="1">
      <alignment horizontal="left" vertical="center" wrapText="1"/>
    </xf>
    <xf numFmtId="0" fontId="47" fillId="0" borderId="82" xfId="0" applyFont="1" applyBorder="1" applyAlignment="1">
      <alignment horizontal="center" vertical="center" wrapText="1"/>
    </xf>
    <xf numFmtId="0" fontId="49" fillId="0" borderId="83" xfId="0" applyFont="1" applyBorder="1" applyAlignment="1">
      <alignment horizontal="center" vertical="center" wrapText="1"/>
    </xf>
    <xf numFmtId="0" fontId="51" fillId="0" borderId="1" xfId="0" applyFont="1" applyBorder="1" applyAlignment="1">
      <alignment horizontal="center" vertical="center" wrapText="1"/>
    </xf>
    <xf numFmtId="0" fontId="53" fillId="0" borderId="5" xfId="0" applyFont="1" applyBorder="1" applyAlignment="1">
      <alignment vertical="center" wrapText="1"/>
    </xf>
    <xf numFmtId="0" fontId="53" fillId="0" borderId="6" xfId="0" applyFont="1" applyBorder="1" applyAlignment="1">
      <alignment vertical="center" wrapText="1"/>
    </xf>
    <xf numFmtId="0" fontId="53" fillId="0" borderId="12" xfId="0" applyFont="1" applyBorder="1" applyAlignment="1">
      <alignment vertical="center" wrapText="1"/>
    </xf>
    <xf numFmtId="0" fontId="53" fillId="0" borderId="13" xfId="0" applyFont="1" applyBorder="1" applyAlignment="1">
      <alignment vertical="center" wrapText="1"/>
    </xf>
    <xf numFmtId="17" fontId="53" fillId="0" borderId="12" xfId="0" applyNumberFormat="1" applyFont="1" applyBorder="1" applyAlignment="1">
      <alignment vertical="center" wrapText="1"/>
    </xf>
    <xf numFmtId="0" fontId="53" fillId="0" borderId="3" xfId="0" applyFont="1" applyBorder="1" applyAlignment="1">
      <alignment vertical="center" wrapText="1"/>
    </xf>
    <xf numFmtId="0" fontId="53" fillId="0" borderId="1" xfId="0" applyFont="1" applyBorder="1" applyAlignment="1">
      <alignment vertical="center" wrapText="1"/>
    </xf>
    <xf numFmtId="0" fontId="53" fillId="0" borderId="4" xfId="0" applyFont="1" applyBorder="1" applyAlignment="1">
      <alignment vertical="center" wrapText="1"/>
    </xf>
    <xf numFmtId="0" fontId="53" fillId="0" borderId="2" xfId="0" applyFont="1" applyBorder="1" applyAlignment="1">
      <alignment vertical="center" wrapText="1"/>
    </xf>
    <xf numFmtId="0" fontId="19" fillId="0" borderId="51" xfId="3" applyFill="1" applyBorder="1" applyAlignment="1">
      <alignment horizontal="center" vertical="center" wrapText="1"/>
    </xf>
    <xf numFmtId="0" fontId="19" fillId="0" borderId="30" xfId="3" applyBorder="1" applyAlignment="1">
      <alignment horizontal="center" vertical="center" wrapText="1"/>
    </xf>
    <xf numFmtId="1" fontId="55" fillId="4" borderId="80" xfId="1" applyNumberFormat="1" applyFont="1" applyFill="1" applyBorder="1" applyAlignment="1">
      <alignment horizontal="center" vertical="center" wrapText="1"/>
    </xf>
    <xf numFmtId="2" fontId="0" fillId="4" borderId="40" xfId="0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4" borderId="0" xfId="0" applyFill="1" applyAlignment="1">
      <alignment horizontal="center" vertical="center"/>
    </xf>
    <xf numFmtId="168" fontId="0" fillId="0" borderId="0" xfId="1" applyNumberFormat="1" applyFont="1" applyAlignment="1">
      <alignment horizontal="center" vertical="center"/>
    </xf>
    <xf numFmtId="168" fontId="0" fillId="0" borderId="86" xfId="1" applyNumberFormat="1" applyFont="1" applyBorder="1" applyAlignment="1">
      <alignment horizontal="center" vertical="center"/>
    </xf>
    <xf numFmtId="0" fontId="0" fillId="0" borderId="86" xfId="0" applyBorder="1"/>
    <xf numFmtId="168" fontId="0" fillId="0" borderId="62" xfId="0" applyNumberFormat="1" applyBorder="1" applyAlignment="1">
      <alignment horizontal="center" vertical="center"/>
    </xf>
    <xf numFmtId="168" fontId="0" fillId="0" borderId="87" xfId="0" applyNumberFormat="1" applyBorder="1" applyAlignment="1">
      <alignment horizontal="center" vertical="center"/>
    </xf>
    <xf numFmtId="168" fontId="0" fillId="0" borderId="29" xfId="1" applyNumberFormat="1" applyFont="1" applyBorder="1" applyAlignment="1">
      <alignment horizontal="center" vertical="center"/>
    </xf>
    <xf numFmtId="0" fontId="0" fillId="0" borderId="31" xfId="0" applyBorder="1"/>
    <xf numFmtId="168" fontId="0" fillId="0" borderId="32" xfId="0" applyNumberFormat="1" applyBorder="1" applyAlignment="1">
      <alignment horizontal="center" vertical="center"/>
    </xf>
    <xf numFmtId="168" fontId="0" fillId="0" borderId="33" xfId="0" applyNumberFormat="1" applyBorder="1" applyAlignment="1">
      <alignment horizontal="center" vertical="center"/>
    </xf>
    <xf numFmtId="168" fontId="0" fillId="0" borderId="31" xfId="1" applyNumberFormat="1" applyFont="1" applyBorder="1" applyAlignment="1">
      <alignment horizontal="center" vertical="center"/>
    </xf>
    <xf numFmtId="168" fontId="0" fillId="0" borderId="32" xfId="1" applyNumberFormat="1" applyFont="1" applyBorder="1" applyAlignment="1">
      <alignment horizontal="center" vertical="center"/>
    </xf>
    <xf numFmtId="168" fontId="0" fillId="0" borderId="62" xfId="1" applyNumberFormat="1" applyFont="1" applyBorder="1" applyAlignment="1">
      <alignment horizontal="center" vertical="center"/>
    </xf>
    <xf numFmtId="168" fontId="0" fillId="0" borderId="87" xfId="1" applyNumberFormat="1" applyFont="1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87" xfId="0" applyBorder="1" applyAlignment="1">
      <alignment horizontal="center"/>
    </xf>
    <xf numFmtId="1" fontId="0" fillId="0" borderId="29" xfId="0" applyNumberFormat="1" applyBorder="1"/>
    <xf numFmtId="172" fontId="0" fillId="0" borderId="0" xfId="1" applyNumberFormat="1" applyFont="1" applyBorder="1"/>
    <xf numFmtId="172" fontId="0" fillId="5" borderId="0" xfId="1" applyNumberFormat="1" applyFont="1" applyFill="1" applyBorder="1"/>
    <xf numFmtId="170" fontId="0" fillId="0" borderId="29" xfId="0" applyNumberFormat="1" applyBorder="1"/>
    <xf numFmtId="170" fontId="0" fillId="0" borderId="31" xfId="0" applyNumberFormat="1" applyBorder="1"/>
    <xf numFmtId="172" fontId="0" fillId="0" borderId="32" xfId="1" applyNumberFormat="1" applyFont="1" applyBorder="1"/>
    <xf numFmtId="172" fontId="0" fillId="5" borderId="32" xfId="1" applyNumberFormat="1" applyFont="1" applyFill="1" applyBorder="1"/>
    <xf numFmtId="0" fontId="0" fillId="0" borderId="33" xfId="0" applyBorder="1"/>
    <xf numFmtId="16" fontId="0" fillId="0" borderId="0" xfId="0" applyNumberFormat="1"/>
    <xf numFmtId="43" fontId="0" fillId="0" borderId="29" xfId="2" applyNumberFormat="1" applyFont="1" applyFill="1" applyBorder="1" applyAlignment="1">
      <alignment horizontal="center" vertical="center"/>
    </xf>
    <xf numFmtId="43" fontId="0" fillId="0" borderId="0" xfId="2" applyNumberFormat="1" applyFont="1" applyFill="1" applyBorder="1" applyAlignment="1">
      <alignment horizontal="center" vertical="center"/>
    </xf>
    <xf numFmtId="43" fontId="0" fillId="0" borderId="27" xfId="2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37" fillId="0" borderId="0" xfId="0" applyFont="1" applyAlignment="1">
      <alignment horizontal="left" vertical="center" indent="2"/>
    </xf>
    <xf numFmtId="0" fontId="13" fillId="7" borderId="66" xfId="0" applyFont="1" applyFill="1" applyBorder="1" applyAlignment="1">
      <alignment horizontal="center" vertical="center" wrapText="1"/>
    </xf>
    <xf numFmtId="170" fontId="13" fillId="7" borderId="67" xfId="0" applyNumberFormat="1" applyFont="1" applyFill="1" applyBorder="1" applyAlignment="1">
      <alignment horizontal="center" vertical="center" wrapText="1"/>
    </xf>
    <xf numFmtId="17" fontId="0" fillId="0" borderId="0" xfId="0" applyNumberFormat="1"/>
    <xf numFmtId="15" fontId="0" fillId="0" borderId="0" xfId="0" applyNumberFormat="1"/>
    <xf numFmtId="0" fontId="0" fillId="0" borderId="0" xfId="1" applyNumberFormat="1" applyFont="1"/>
    <xf numFmtId="0" fontId="56" fillId="16" borderId="0" xfId="0" applyFont="1" applyFill="1"/>
    <xf numFmtId="15" fontId="24" fillId="7" borderId="30" xfId="0" applyNumberFormat="1" applyFont="1" applyFill="1" applyBorder="1" applyAlignment="1">
      <alignment horizontal="center" vertical="center"/>
    </xf>
    <xf numFmtId="164" fontId="0" fillId="0" borderId="0" xfId="4" applyFont="1"/>
    <xf numFmtId="1" fontId="57" fillId="4" borderId="30" xfId="0" applyNumberFormat="1" applyFont="1" applyFill="1" applyBorder="1" applyAlignment="1">
      <alignment horizontal="center" vertical="center"/>
    </xf>
    <xf numFmtId="0" fontId="57" fillId="4" borderId="30" xfId="0" applyFont="1" applyFill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13" fillId="3" borderId="48" xfId="0" applyFont="1" applyFill="1" applyBorder="1" applyAlignment="1">
      <alignment horizontal="center" vertical="center" textRotation="90"/>
    </xf>
    <xf numFmtId="0" fontId="13" fillId="3" borderId="38" xfId="0" applyFont="1" applyFill="1" applyBorder="1" applyAlignment="1">
      <alignment horizontal="center" vertical="center" textRotation="90"/>
    </xf>
    <xf numFmtId="0" fontId="13" fillId="3" borderId="53" xfId="0" applyFont="1" applyFill="1" applyBorder="1" applyAlignment="1">
      <alignment horizontal="center" vertical="center" textRotation="90"/>
    </xf>
    <xf numFmtId="0" fontId="13" fillId="3" borderId="48" xfId="0" applyFont="1" applyFill="1" applyBorder="1" applyAlignment="1">
      <alignment horizontal="center" vertical="center" wrapText="1"/>
    </xf>
    <xf numFmtId="0" fontId="13" fillId="3" borderId="43" xfId="0" applyFont="1" applyFill="1" applyBorder="1" applyAlignment="1">
      <alignment horizontal="center" vertical="center" wrapText="1"/>
    </xf>
    <xf numFmtId="0" fontId="13" fillId="3" borderId="47" xfId="0" applyFont="1" applyFill="1" applyBorder="1" applyAlignment="1">
      <alignment horizontal="center" vertical="center" wrapText="1"/>
    </xf>
    <xf numFmtId="0" fontId="13" fillId="3" borderId="45" xfId="0" applyFont="1" applyFill="1" applyBorder="1" applyAlignment="1">
      <alignment horizontal="center" vertical="center" wrapText="1"/>
    </xf>
    <xf numFmtId="0" fontId="13" fillId="3" borderId="41" xfId="0" applyFont="1" applyFill="1" applyBorder="1" applyAlignment="1">
      <alignment horizontal="center" vertical="center" wrapText="1"/>
    </xf>
    <xf numFmtId="170" fontId="0" fillId="0" borderId="57" xfId="0" applyNumberFormat="1" applyBorder="1" applyAlignment="1">
      <alignment horizontal="center" vertical="center"/>
    </xf>
    <xf numFmtId="170" fontId="0" fillId="0" borderId="59" xfId="0" applyNumberFormat="1" applyBorder="1" applyAlignment="1">
      <alignment horizontal="center" vertical="center"/>
    </xf>
    <xf numFmtId="17" fontId="0" fillId="0" borderId="57" xfId="0" applyNumberFormat="1" applyBorder="1" applyAlignment="1">
      <alignment horizontal="center" vertical="center"/>
    </xf>
    <xf numFmtId="17" fontId="0" fillId="0" borderId="59" xfId="0" applyNumberFormat="1" applyBorder="1" applyAlignment="1">
      <alignment horizontal="center" vertical="center"/>
    </xf>
    <xf numFmtId="0" fontId="30" fillId="0" borderId="0" xfId="0" quotePrefix="1" applyFont="1" applyAlignment="1">
      <alignment horizontal="left" vertical="top" wrapText="1"/>
    </xf>
    <xf numFmtId="17" fontId="0" fillId="0" borderId="50" xfId="0" applyNumberFormat="1" applyBorder="1" applyAlignment="1">
      <alignment horizontal="center" vertical="center"/>
    </xf>
    <xf numFmtId="17" fontId="0" fillId="0" borderId="53" xfId="0" applyNumberFormat="1" applyBorder="1" applyAlignment="1">
      <alignment horizontal="center" vertical="center"/>
    </xf>
    <xf numFmtId="170" fontId="0" fillId="0" borderId="50" xfId="0" applyNumberFormat="1" applyBorder="1" applyAlignment="1">
      <alignment horizontal="center" vertical="center"/>
    </xf>
    <xf numFmtId="170" fontId="0" fillId="0" borderId="53" xfId="0" applyNumberFormat="1" applyBorder="1" applyAlignment="1">
      <alignment horizontal="center" vertical="center"/>
    </xf>
    <xf numFmtId="0" fontId="13" fillId="3" borderId="52" xfId="0" applyFont="1" applyFill="1" applyBorder="1" applyAlignment="1">
      <alignment horizontal="center" vertical="center" textRotation="90"/>
    </xf>
    <xf numFmtId="0" fontId="13" fillId="3" borderId="48" xfId="0" applyFont="1" applyFill="1" applyBorder="1" applyAlignment="1">
      <alignment horizontal="center" vertical="center"/>
    </xf>
    <xf numFmtId="0" fontId="13" fillId="3" borderId="39" xfId="0" applyFont="1" applyFill="1" applyBorder="1" applyAlignment="1">
      <alignment horizontal="center" vertical="center"/>
    </xf>
    <xf numFmtId="0" fontId="13" fillId="3" borderId="42" xfId="0" applyFont="1" applyFill="1" applyBorder="1" applyAlignment="1">
      <alignment horizontal="center" vertical="center"/>
    </xf>
    <xf numFmtId="0" fontId="13" fillId="3" borderId="47" xfId="0" applyFont="1" applyFill="1" applyBorder="1" applyAlignment="1">
      <alignment horizontal="left" vertical="center" wrapText="1"/>
    </xf>
    <xf numFmtId="0" fontId="13" fillId="3" borderId="43" xfId="0" applyFont="1" applyFill="1" applyBorder="1" applyAlignment="1">
      <alignment horizontal="left" vertical="center" wrapText="1"/>
    </xf>
    <xf numFmtId="0" fontId="13" fillId="3" borderId="45" xfId="0" applyFont="1" applyFill="1" applyBorder="1" applyAlignment="1">
      <alignment horizontal="left" vertical="center" wrapText="1"/>
    </xf>
    <xf numFmtId="0" fontId="13" fillId="3" borderId="41" xfId="0" applyFont="1" applyFill="1" applyBorder="1" applyAlignment="1">
      <alignment horizontal="left" vertical="center" wrapText="1"/>
    </xf>
    <xf numFmtId="17" fontId="0" fillId="0" borderId="48" xfId="0" applyNumberFormat="1" applyBorder="1" applyAlignment="1">
      <alignment horizontal="center" vertical="center"/>
    </xf>
    <xf numFmtId="17" fontId="0" fillId="0" borderId="43" xfId="0" applyNumberFormat="1" applyBorder="1" applyAlignment="1">
      <alignment horizontal="center" vertical="center"/>
    </xf>
    <xf numFmtId="17" fontId="0" fillId="0" borderId="38" xfId="0" applyNumberFormat="1" applyBorder="1" applyAlignment="1">
      <alignment horizontal="center" vertical="center"/>
    </xf>
    <xf numFmtId="17" fontId="0" fillId="0" borderId="44" xfId="0" applyNumberFormat="1" applyBorder="1" applyAlignment="1">
      <alignment horizontal="center" vertical="center"/>
    </xf>
    <xf numFmtId="17" fontId="0" fillId="0" borderId="69" xfId="0" applyNumberFormat="1" applyBorder="1" applyAlignment="1">
      <alignment horizontal="center" vertical="center"/>
    </xf>
    <xf numFmtId="17" fontId="0" fillId="0" borderId="70" xfId="0" applyNumberFormat="1" applyBorder="1" applyAlignment="1">
      <alignment horizontal="center" vertical="center"/>
    </xf>
    <xf numFmtId="0" fontId="0" fillId="0" borderId="71" xfId="0" applyBorder="1" applyAlignment="1">
      <alignment horizontal="center" vertical="center" wrapText="1"/>
    </xf>
    <xf numFmtId="0" fontId="0" fillId="0" borderId="72" xfId="0" applyBorder="1" applyAlignment="1">
      <alignment horizontal="center" vertical="center" wrapText="1"/>
    </xf>
    <xf numFmtId="0" fontId="0" fillId="0" borderId="38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69" xfId="0" applyBorder="1" applyAlignment="1">
      <alignment horizontal="center" vertical="center" wrapText="1"/>
    </xf>
    <xf numFmtId="0" fontId="0" fillId="0" borderId="70" xfId="0" applyBorder="1" applyAlignment="1">
      <alignment horizontal="center" vertical="center" wrapText="1"/>
    </xf>
    <xf numFmtId="0" fontId="29" fillId="0" borderId="0" xfId="0" quotePrefix="1" applyFont="1" applyAlignment="1">
      <alignment horizontal="left" vertical="top" wrapText="1"/>
    </xf>
    <xf numFmtId="0" fontId="29" fillId="0" borderId="38" xfId="0" quotePrefix="1" applyFont="1" applyBorder="1" applyAlignment="1">
      <alignment horizontal="left" vertical="top" wrapText="1"/>
    </xf>
    <xf numFmtId="0" fontId="0" fillId="0" borderId="0" xfId="0" applyAlignment="1">
      <alignment horizontal="center"/>
    </xf>
    <xf numFmtId="17" fontId="0" fillId="0" borderId="27" xfId="0" applyNumberForma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70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0" fontId="13" fillId="7" borderId="63" xfId="0" applyFont="1" applyFill="1" applyBorder="1" applyAlignment="1">
      <alignment horizontal="center"/>
    </xf>
    <xf numFmtId="0" fontId="13" fillId="7" borderId="64" xfId="0" applyFont="1" applyFill="1" applyBorder="1" applyAlignment="1">
      <alignment horizontal="center"/>
    </xf>
    <xf numFmtId="0" fontId="13" fillId="7" borderId="65" xfId="0" applyFont="1" applyFill="1" applyBorder="1" applyAlignment="1">
      <alignment horizontal="center"/>
    </xf>
    <xf numFmtId="0" fontId="7" fillId="0" borderId="34" xfId="0" applyFont="1" applyBorder="1" applyAlignment="1">
      <alignment horizontal="center" vertical="center" wrapText="1"/>
    </xf>
    <xf numFmtId="0" fontId="7" fillId="0" borderId="35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center" vertical="center" wrapText="1"/>
    </xf>
    <xf numFmtId="0" fontId="19" fillId="0" borderId="32" xfId="3" applyBorder="1" applyAlignment="1">
      <alignment horizontal="left"/>
    </xf>
    <xf numFmtId="0" fontId="0" fillId="0" borderId="34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62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32" xfId="0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18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4" fillId="0" borderId="19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22" xfId="0" applyFont="1" applyBorder="1" applyAlignment="1">
      <alignment horizontal="center" vertical="center" wrapText="1"/>
    </xf>
    <xf numFmtId="0" fontId="3" fillId="0" borderId="2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24" xfId="0" applyFont="1" applyBorder="1" applyAlignment="1">
      <alignment horizontal="center" vertical="center" wrapText="1"/>
    </xf>
    <xf numFmtId="0" fontId="3" fillId="0" borderId="25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45" fillId="0" borderId="84" xfId="0" applyFont="1" applyBorder="1" applyAlignment="1">
      <alignment horizontal="center" vertical="center" wrapText="1"/>
    </xf>
    <xf numFmtId="0" fontId="45" fillId="0" borderId="11" xfId="0" applyFont="1" applyBorder="1" applyAlignment="1">
      <alignment horizontal="center" vertical="center" wrapText="1"/>
    </xf>
    <xf numFmtId="0" fontId="45" fillId="0" borderId="3" xfId="0" applyFont="1" applyBorder="1" applyAlignment="1">
      <alignment horizontal="center" vertical="center" wrapText="1"/>
    </xf>
    <xf numFmtId="0" fontId="45" fillId="0" borderId="20" xfId="0" applyFont="1" applyBorder="1" applyAlignment="1">
      <alignment horizontal="center" vertical="center" wrapText="1"/>
    </xf>
    <xf numFmtId="0" fontId="45" fillId="0" borderId="21" xfId="0" applyFont="1" applyBorder="1" applyAlignment="1">
      <alignment horizontal="center" vertical="center" wrapText="1"/>
    </xf>
    <xf numFmtId="0" fontId="45" fillId="0" borderId="22" xfId="0" applyFont="1" applyBorder="1" applyAlignment="1">
      <alignment horizontal="center" vertical="center" wrapText="1"/>
    </xf>
    <xf numFmtId="0" fontId="45" fillId="0" borderId="85" xfId="0" applyFont="1" applyBorder="1" applyAlignment="1">
      <alignment horizontal="center" vertical="center" wrapText="1"/>
    </xf>
    <xf numFmtId="0" fontId="46" fillId="0" borderId="19" xfId="0" applyFont="1" applyBorder="1" applyAlignment="1">
      <alignment horizontal="center" vertical="center" wrapText="1"/>
    </xf>
    <xf numFmtId="0" fontId="46" fillId="0" borderId="81" xfId="0" applyFont="1" applyBorder="1" applyAlignment="1">
      <alignment horizontal="center" vertical="center" wrapText="1"/>
    </xf>
    <xf numFmtId="0" fontId="45" fillId="0" borderId="23" xfId="0" applyFont="1" applyBorder="1" applyAlignment="1">
      <alignment horizontal="center" vertical="center" wrapText="1"/>
    </xf>
    <xf numFmtId="0" fontId="45" fillId="0" borderId="4" xfId="0" applyFont="1" applyBorder="1" applyAlignment="1">
      <alignment horizontal="center" vertical="center" wrapText="1"/>
    </xf>
    <xf numFmtId="0" fontId="45" fillId="0" borderId="24" xfId="0" applyFont="1" applyBorder="1" applyAlignment="1">
      <alignment horizontal="center" vertical="center" wrapText="1"/>
    </xf>
    <xf numFmtId="0" fontId="45" fillId="0" borderId="25" xfId="0" applyFont="1" applyBorder="1" applyAlignment="1">
      <alignment horizontal="center" vertical="center" wrapText="1"/>
    </xf>
    <xf numFmtId="0" fontId="45" fillId="0" borderId="19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26" xfId="0" applyFont="1" applyBorder="1" applyAlignment="1">
      <alignment horizontal="center" vertical="center" wrapText="1"/>
    </xf>
    <xf numFmtId="0" fontId="45" fillId="0" borderId="2" xfId="0" applyFont="1" applyBorder="1" applyAlignment="1">
      <alignment horizontal="center" vertical="center" wrapText="1"/>
    </xf>
    <xf numFmtId="0" fontId="0" fillId="0" borderId="30" xfId="0" applyBorder="1" applyAlignment="1">
      <alignment horizontal="left" vertical="top" wrapText="1"/>
    </xf>
    <xf numFmtId="0" fontId="0" fillId="0" borderId="34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16" borderId="30" xfId="0" quotePrefix="1" applyFill="1" applyBorder="1" applyAlignment="1">
      <alignment horizontal="left" vertical="top" wrapText="1"/>
    </xf>
    <xf numFmtId="0" fontId="0" fillId="16" borderId="30" xfId="0" applyFill="1" applyBorder="1" applyAlignment="1">
      <alignment horizontal="left"/>
    </xf>
    <xf numFmtId="0" fontId="36" fillId="2" borderId="30" xfId="0" applyFont="1" applyFill="1" applyBorder="1" applyAlignment="1">
      <alignment horizontal="left" vertical="top" wrapText="1"/>
    </xf>
    <xf numFmtId="0" fontId="0" fillId="0" borderId="30" xfId="0" applyBorder="1" applyAlignment="1">
      <alignment horizontal="left"/>
    </xf>
    <xf numFmtId="0" fontId="0" fillId="16" borderId="30" xfId="0" applyFill="1" applyBorder="1" applyAlignment="1">
      <alignment horizontal="left" vertical="top" wrapText="1"/>
    </xf>
  </cellXfs>
  <cellStyles count="5">
    <cellStyle name="Comma" xfId="1" builtinId="3"/>
    <cellStyle name="Currency" xfId="4" builtinId="4"/>
    <cellStyle name="Hyperlink" xfId="3" builtinId="8"/>
    <cellStyle name="Normal" xfId="0" builtinId="0"/>
    <cellStyle name="Percent" xfId="2" builtinId="5"/>
  </cellStyles>
  <dxfs count="9">
    <dxf>
      <fill>
        <patternFill>
          <bgColor theme="7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 tint="0.499984740745262"/>
        </patternFill>
      </fill>
    </dxf>
    <dxf>
      <font>
        <color theme="0"/>
      </font>
      <fill>
        <patternFill>
          <bgColor theme="1" tint="0.34998626667073579"/>
        </patternFill>
      </fill>
    </dxf>
    <dxf>
      <font>
        <color theme="0"/>
      </font>
      <fill>
        <patternFill>
          <bgColor theme="1" tint="0.24994659260841701"/>
        </patternFill>
      </fill>
    </dxf>
  </dxfs>
  <tableStyles count="0" defaultTableStyle="TableStyleMedium2" defaultPivotStyle="PivotStyleLight16"/>
  <colors>
    <mruColors>
      <color rgb="FFCED4D8"/>
      <color rgb="FFBEC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Spread </a:t>
            </a:r>
          </a:p>
        </c:rich>
      </c:tx>
      <c:layout>
        <c:manualLayout>
          <c:xMode val="edge"/>
          <c:yMode val="edge"/>
          <c:x val="0.39368664717348928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1398550448069444"/>
          <c:y val="0.1197982365962799"/>
          <c:w val="0.89452301587301586"/>
          <c:h val="0.47411305437200646"/>
        </c:manualLayout>
      </c:layout>
      <c:lineChart>
        <c:grouping val="standard"/>
        <c:varyColors val="0"/>
        <c:ser>
          <c:idx val="1"/>
          <c:order val="0"/>
          <c:tx>
            <c:strRef>
              <c:f>Horizontal!$G$14</c:f>
              <c:strCache>
                <c:ptCount val="1"/>
                <c:pt idx="0">
                  <c:v>Spread</c:v>
                </c:pt>
              </c:strCache>
            </c:strRef>
          </c:tx>
          <c:spPr>
            <a:ln w="28575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Horizontal!$G$337:$G$438</c:f>
              <c:numCache>
                <c:formatCode>_(* #,##0.00_);_(* \(#,##0.00\);_(* "-"??_);_(@_)</c:formatCode>
                <c:ptCount val="10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B4-4122-89C0-5DB55BC3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13168"/>
        <c:axId val="710513728"/>
      </c:lineChart>
      <c:lineChart>
        <c:grouping val="standard"/>
        <c:varyColors val="0"/>
        <c:ser>
          <c:idx val="0"/>
          <c:order val="1"/>
          <c:tx>
            <c:strRef>
              <c:f>Horizontal!$EZ$14</c:f>
              <c:strCache>
                <c:ptCount val="1"/>
                <c:pt idx="0">
                  <c:v>%Spread/M+0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Horizontal!$EZ$337:$EZ$438</c:f>
              <c:numCache>
                <c:formatCode>0%</c:formatCode>
                <c:ptCount val="102"/>
                <c:pt idx="0">
                  <c:v>-1.2804097311139564E-3</c:v>
                </c:pt>
                <c:pt idx="1">
                  <c:v>-2.677854146210836E-4</c:v>
                </c:pt>
                <c:pt idx="2">
                  <c:v>3.6832412523020264E-3</c:v>
                </c:pt>
                <c:pt idx="3">
                  <c:v>6.1758379016029416E-3</c:v>
                </c:pt>
                <c:pt idx="4">
                  <c:v>6.6379750528849663E-3</c:v>
                </c:pt>
                <c:pt idx="5">
                  <c:v>7.1522405488249887E-3</c:v>
                </c:pt>
                <c:pt idx="6">
                  <c:v>7.6882884227812203E-3</c:v>
                </c:pt>
                <c:pt idx="7">
                  <c:v>5.2547406899702987E-3</c:v>
                </c:pt>
                <c:pt idx="8">
                  <c:v>3.0792199309508258E-3</c:v>
                </c:pt>
                <c:pt idx="9">
                  <c:v>3.421807084065477E-3</c:v>
                </c:pt>
                <c:pt idx="10">
                  <c:v>4.7446274072006703E-3</c:v>
                </c:pt>
                <c:pt idx="11">
                  <c:v>2.425222312045271E-3</c:v>
                </c:pt>
                <c:pt idx="12">
                  <c:v>1.3654984069185253E-3</c:v>
                </c:pt>
                <c:pt idx="13">
                  <c:v>1.1778563015312131E-3</c:v>
                </c:pt>
                <c:pt idx="14">
                  <c:v>8.6901800964909656E-4</c:v>
                </c:pt>
                <c:pt idx="15">
                  <c:v>4.1808516992175836E-4</c:v>
                </c:pt>
                <c:pt idx="16">
                  <c:v>-9.0231054086475776E-3</c:v>
                </c:pt>
                <c:pt idx="17">
                  <c:v>-1.6387804584458238E-2</c:v>
                </c:pt>
                <c:pt idx="18">
                  <c:v>-9.0692451439249779E-3</c:v>
                </c:pt>
                <c:pt idx="19">
                  <c:v>-7.929696886478323E-3</c:v>
                </c:pt>
                <c:pt idx="20">
                  <c:v>-7.2651701217731832E-3</c:v>
                </c:pt>
                <c:pt idx="21">
                  <c:v>-7.8104883700969878E-3</c:v>
                </c:pt>
                <c:pt idx="22">
                  <c:v>-8.3892329599066714E-3</c:v>
                </c:pt>
                <c:pt idx="23">
                  <c:v>-8.885850991114148E-3</c:v>
                </c:pt>
                <c:pt idx="24">
                  <c:v>-7.9161097974709566E-3</c:v>
                </c:pt>
                <c:pt idx="25">
                  <c:v>-6.1982755635582943E-3</c:v>
                </c:pt>
                <c:pt idx="26">
                  <c:v>-6.7025981205085681E-3</c:v>
                </c:pt>
                <c:pt idx="27">
                  <c:v>-6.5481435408351911E-3</c:v>
                </c:pt>
                <c:pt idx="28">
                  <c:v>-4.7253907534661518E-3</c:v>
                </c:pt>
                <c:pt idx="29">
                  <c:v>-6.5653075328265375E-3</c:v>
                </c:pt>
                <c:pt idx="30">
                  <c:v>-8.8024262149567281E-3</c:v>
                </c:pt>
                <c:pt idx="31">
                  <c:v>-5.4661402976009712E-3</c:v>
                </c:pt>
                <c:pt idx="32">
                  <c:v>-3.4001641458553172E-3</c:v>
                </c:pt>
                <c:pt idx="33">
                  <c:v>-3.9665050683120318E-3</c:v>
                </c:pt>
                <c:pt idx="34">
                  <c:v>-4.9279757391963615E-3</c:v>
                </c:pt>
                <c:pt idx="35">
                  <c:v>-4.2972434755266745E-3</c:v>
                </c:pt>
                <c:pt idx="36">
                  <c:v>-2.7100271002710027E-3</c:v>
                </c:pt>
                <c:pt idx="37">
                  <c:v>-2.2172949002217295E-3</c:v>
                </c:pt>
                <c:pt idx="38">
                  <c:v>1.3042927694061037E-2</c:v>
                </c:pt>
                <c:pt idx="39">
                  <c:v>2.1003500583430569E-2</c:v>
                </c:pt>
                <c:pt idx="40">
                  <c:v>3.0624263839811542E-2</c:v>
                </c:pt>
                <c:pt idx="41">
                  <c:v>3.1991744066047469E-2</c:v>
                </c:pt>
                <c:pt idx="42">
                  <c:v>2.8938906752411574E-2</c:v>
                </c:pt>
                <c:pt idx="43">
                  <c:v>3.1866464339908952E-2</c:v>
                </c:pt>
                <c:pt idx="44">
                  <c:v>3.8338658146964855E-2</c:v>
                </c:pt>
                <c:pt idx="45">
                  <c:v>3.7735849056603772E-2</c:v>
                </c:pt>
                <c:pt idx="46">
                  <c:v>3.3879433752187049E-2</c:v>
                </c:pt>
                <c:pt idx="47">
                  <c:v>3.4126163391933813E-2</c:v>
                </c:pt>
                <c:pt idx="48">
                  <c:v>3.7010548900411229E-2</c:v>
                </c:pt>
                <c:pt idx="49">
                  <c:v>3.5529369755400823E-2</c:v>
                </c:pt>
                <c:pt idx="50">
                  <c:v>2.8880866425992781E-2</c:v>
                </c:pt>
                <c:pt idx="51">
                  <c:v>3.074462413364137E-2</c:v>
                </c:pt>
                <c:pt idx="52">
                  <c:v>3.1114327062228653E-2</c:v>
                </c:pt>
                <c:pt idx="53">
                  <c:v>3.0368763557483729E-2</c:v>
                </c:pt>
                <c:pt idx="54">
                  <c:v>2.536427415002698E-2</c:v>
                </c:pt>
                <c:pt idx="55">
                  <c:v>2.4916062908641099E-2</c:v>
                </c:pt>
                <c:pt idx="56">
                  <c:v>2.60038917388997E-2</c:v>
                </c:pt>
                <c:pt idx="57">
                  <c:v>2.7639971651311129E-2</c:v>
                </c:pt>
                <c:pt idx="58">
                  <c:v>2.7027027027027029E-2</c:v>
                </c:pt>
                <c:pt idx="59">
                  <c:v>2.60038917388997E-2</c:v>
                </c:pt>
                <c:pt idx="60">
                  <c:v>2.4065540194572448E-2</c:v>
                </c:pt>
                <c:pt idx="61">
                  <c:v>2.4734982332155476E-2</c:v>
                </c:pt>
                <c:pt idx="62">
                  <c:v>2.6102610261026102E-2</c:v>
                </c:pt>
                <c:pt idx="63">
                  <c:v>1.6949152542372881E-2</c:v>
                </c:pt>
                <c:pt idx="64">
                  <c:v>1.915304867334388E-2</c:v>
                </c:pt>
                <c:pt idx="65">
                  <c:v>1.7130620985010708E-2</c:v>
                </c:pt>
                <c:pt idx="66">
                  <c:v>1.0465535907614579E-2</c:v>
                </c:pt>
                <c:pt idx="67">
                  <c:v>5.1052967453733252E-3</c:v>
                </c:pt>
                <c:pt idx="68">
                  <c:v>5.6772100567721003E-3</c:v>
                </c:pt>
                <c:pt idx="69">
                  <c:v>4.7191353326229259E-3</c:v>
                </c:pt>
                <c:pt idx="70">
                  <c:v>3.3444816053511705E-3</c:v>
                </c:pt>
                <c:pt idx="71">
                  <c:v>3.009027081243731E-3</c:v>
                </c:pt>
                <c:pt idx="72">
                  <c:v>3.9440659734671923E-3</c:v>
                </c:pt>
                <c:pt idx="73">
                  <c:v>3.8900740368929604E-3</c:v>
                </c:pt>
                <c:pt idx="74">
                  <c:v>3.7804719071828966E-3</c:v>
                </c:pt>
                <c:pt idx="75">
                  <c:v>4.9595405899243014E-3</c:v>
                </c:pt>
                <c:pt idx="76">
                  <c:v>-3.8831673138612194E-3</c:v>
                </c:pt>
                <c:pt idx="77">
                  <c:v>-1.5493200206576001E-3</c:v>
                </c:pt>
                <c:pt idx="78">
                  <c:v>1.786033220217896E-4</c:v>
                </c:pt>
                <c:pt idx="79">
                  <c:v>1.7889087656529519E-3</c:v>
                </c:pt>
                <c:pt idx="80">
                  <c:v>0</c:v>
                </c:pt>
                <c:pt idx="81">
                  <c:v>1.6097299230906814E-3</c:v>
                </c:pt>
                <c:pt idx="82">
                  <c:v>1.2515644555694619E-3</c:v>
                </c:pt>
                <c:pt idx="83">
                  <c:v>1.0725777618877368E-3</c:v>
                </c:pt>
                <c:pt idx="84">
                  <c:v>1.6097299230906814E-3</c:v>
                </c:pt>
                <c:pt idx="85">
                  <c:v>5.3600142933714486E-4</c:v>
                </c:pt>
                <c:pt idx="86">
                  <c:v>8.9365504915102768E-4</c:v>
                </c:pt>
                <c:pt idx="87">
                  <c:v>7.1479628305932811E-4</c:v>
                </c:pt>
                <c:pt idx="88">
                  <c:v>5.3600142933714486E-4</c:v>
                </c:pt>
                <c:pt idx="89">
                  <c:v>-1.2484394506866417E-3</c:v>
                </c:pt>
                <c:pt idx="90">
                  <c:v>3.5727045373347627E-4</c:v>
                </c:pt>
                <c:pt idx="91">
                  <c:v>1.786033220217896E-4</c:v>
                </c:pt>
                <c:pt idx="92">
                  <c:v>-1.6045640934212871E-3</c:v>
                </c:pt>
                <c:pt idx="93">
                  <c:v>-3.4662045060658581E-3</c:v>
                </c:pt>
                <c:pt idx="94">
                  <c:v>-2.0248770610355802E-3</c:v>
                </c:pt>
                <c:pt idx="95">
                  <c:v>-1.4471780028943561E-3</c:v>
                </c:pt>
                <c:pt idx="96">
                  <c:v>-1.1580775911986104E-3</c:v>
                </c:pt>
                <c:pt idx="97">
                  <c:v>-1.3026487190620929E-3</c:v>
                </c:pt>
                <c:pt idx="98">
                  <c:v>1.4494854326714017E-4</c:v>
                </c:pt>
                <c:pt idx="99">
                  <c:v>4.3497172683775554E-4</c:v>
                </c:pt>
                <c:pt idx="100">
                  <c:v>8.8313217544892548E-4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B4-4122-89C0-5DB55BC34051}"/>
            </c:ext>
          </c:extLst>
        </c:ser>
        <c:ser>
          <c:idx val="2"/>
          <c:order val="2"/>
          <c:tx>
            <c:strRef>
              <c:f>Horizontal!$FA$14</c:f>
              <c:strCache>
                <c:ptCount val="1"/>
                <c:pt idx="0">
                  <c:v>%Approved</c:v>
                </c:pt>
              </c:strCache>
            </c:strRef>
          </c:tx>
          <c:spPr>
            <a:ln>
              <a:solidFill>
                <a:sysClr val="windowText" lastClr="000000"/>
              </a:solidFill>
              <a:prstDash val="sysDot"/>
            </a:ln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Horizontal!$FA$337:$FA$438</c:f>
              <c:numCache>
                <c:formatCode>0%</c:formatCode>
                <c:ptCount val="102"/>
                <c:pt idx="0">
                  <c:v>-0.1</c:v>
                </c:pt>
                <c:pt idx="1">
                  <c:v>-0.1</c:v>
                </c:pt>
                <c:pt idx="2">
                  <c:v>-0.1</c:v>
                </c:pt>
                <c:pt idx="3">
                  <c:v>-0.1</c:v>
                </c:pt>
                <c:pt idx="4">
                  <c:v>-0.1</c:v>
                </c:pt>
                <c:pt idx="5">
                  <c:v>-0.1</c:v>
                </c:pt>
                <c:pt idx="6">
                  <c:v>-0.1</c:v>
                </c:pt>
                <c:pt idx="7">
                  <c:v>-0.1</c:v>
                </c:pt>
                <c:pt idx="8">
                  <c:v>-0.1</c:v>
                </c:pt>
                <c:pt idx="9">
                  <c:v>-0.1</c:v>
                </c:pt>
                <c:pt idx="10">
                  <c:v>-0.1</c:v>
                </c:pt>
                <c:pt idx="11">
                  <c:v>-0.1</c:v>
                </c:pt>
                <c:pt idx="12">
                  <c:v>-0.1</c:v>
                </c:pt>
                <c:pt idx="13">
                  <c:v>-0.1</c:v>
                </c:pt>
                <c:pt idx="14">
                  <c:v>-0.1</c:v>
                </c:pt>
                <c:pt idx="15">
                  <c:v>-0.1</c:v>
                </c:pt>
                <c:pt idx="16">
                  <c:v>-0.1</c:v>
                </c:pt>
                <c:pt idx="17">
                  <c:v>-0.1</c:v>
                </c:pt>
                <c:pt idx="18">
                  <c:v>-0.1</c:v>
                </c:pt>
                <c:pt idx="19">
                  <c:v>-0.1</c:v>
                </c:pt>
                <c:pt idx="20">
                  <c:v>-0.1</c:v>
                </c:pt>
                <c:pt idx="21">
                  <c:v>-0.1</c:v>
                </c:pt>
                <c:pt idx="22">
                  <c:v>-0.1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-0.1</c:v>
                </c:pt>
                <c:pt idx="31">
                  <c:v>-0.1</c:v>
                </c:pt>
                <c:pt idx="32">
                  <c:v>-0.1</c:v>
                </c:pt>
                <c:pt idx="33">
                  <c:v>-0.1</c:v>
                </c:pt>
                <c:pt idx="34">
                  <c:v>-0.1</c:v>
                </c:pt>
                <c:pt idx="35">
                  <c:v>-0.1</c:v>
                </c:pt>
                <c:pt idx="36">
                  <c:v>-0.1</c:v>
                </c:pt>
                <c:pt idx="37">
                  <c:v>-0.1</c:v>
                </c:pt>
                <c:pt idx="38">
                  <c:v>-0.1</c:v>
                </c:pt>
                <c:pt idx="39">
                  <c:v>-0.1</c:v>
                </c:pt>
                <c:pt idx="40">
                  <c:v>-0.1</c:v>
                </c:pt>
                <c:pt idx="41">
                  <c:v>-0.1</c:v>
                </c:pt>
                <c:pt idx="42">
                  <c:v>-0.1</c:v>
                </c:pt>
                <c:pt idx="43">
                  <c:v>-0.1</c:v>
                </c:pt>
                <c:pt idx="44">
                  <c:v>-0.1</c:v>
                </c:pt>
                <c:pt idx="45">
                  <c:v>-0.1</c:v>
                </c:pt>
                <c:pt idx="46">
                  <c:v>-0.1</c:v>
                </c:pt>
                <c:pt idx="47">
                  <c:v>-0.1</c:v>
                </c:pt>
                <c:pt idx="48">
                  <c:v>-0.1</c:v>
                </c:pt>
                <c:pt idx="49">
                  <c:v>-0.1</c:v>
                </c:pt>
                <c:pt idx="50">
                  <c:v>-0.1</c:v>
                </c:pt>
                <c:pt idx="51">
                  <c:v>-0.1</c:v>
                </c:pt>
                <c:pt idx="52">
                  <c:v>-0.1</c:v>
                </c:pt>
                <c:pt idx="53">
                  <c:v>-0.1</c:v>
                </c:pt>
                <c:pt idx="54">
                  <c:v>-0.1</c:v>
                </c:pt>
                <c:pt idx="55">
                  <c:v>-0.1</c:v>
                </c:pt>
                <c:pt idx="56">
                  <c:v>-0.1</c:v>
                </c:pt>
                <c:pt idx="57">
                  <c:v>-0.1</c:v>
                </c:pt>
                <c:pt idx="58">
                  <c:v>-0.1</c:v>
                </c:pt>
                <c:pt idx="59">
                  <c:v>-0.1</c:v>
                </c:pt>
                <c:pt idx="60">
                  <c:v>-0.1</c:v>
                </c:pt>
                <c:pt idx="61">
                  <c:v>-0.1</c:v>
                </c:pt>
                <c:pt idx="62">
                  <c:v>-0.1</c:v>
                </c:pt>
                <c:pt idx="63">
                  <c:v>-0.1</c:v>
                </c:pt>
                <c:pt idx="64">
                  <c:v>-0.1</c:v>
                </c:pt>
                <c:pt idx="65">
                  <c:v>-0.1</c:v>
                </c:pt>
                <c:pt idx="66">
                  <c:v>-0.1</c:v>
                </c:pt>
                <c:pt idx="67">
                  <c:v>-0.1</c:v>
                </c:pt>
                <c:pt idx="68">
                  <c:v>-0.1</c:v>
                </c:pt>
                <c:pt idx="69">
                  <c:v>-0.1</c:v>
                </c:pt>
                <c:pt idx="70">
                  <c:v>-0.1</c:v>
                </c:pt>
                <c:pt idx="71">
                  <c:v>-0.1</c:v>
                </c:pt>
                <c:pt idx="72">
                  <c:v>-0.1</c:v>
                </c:pt>
                <c:pt idx="73">
                  <c:v>-0.1</c:v>
                </c:pt>
                <c:pt idx="74">
                  <c:v>-0.1</c:v>
                </c:pt>
                <c:pt idx="75">
                  <c:v>-0.1</c:v>
                </c:pt>
                <c:pt idx="76">
                  <c:v>-0.1</c:v>
                </c:pt>
                <c:pt idx="77">
                  <c:v>-0.1</c:v>
                </c:pt>
                <c:pt idx="78">
                  <c:v>-0.1</c:v>
                </c:pt>
                <c:pt idx="79">
                  <c:v>-0.1</c:v>
                </c:pt>
                <c:pt idx="80">
                  <c:v>-0.1</c:v>
                </c:pt>
                <c:pt idx="81">
                  <c:v>-0.1</c:v>
                </c:pt>
                <c:pt idx="82">
                  <c:v>-0.1</c:v>
                </c:pt>
                <c:pt idx="83">
                  <c:v>-0.1</c:v>
                </c:pt>
                <c:pt idx="84">
                  <c:v>-0.1</c:v>
                </c:pt>
                <c:pt idx="85">
                  <c:v>-0.1</c:v>
                </c:pt>
                <c:pt idx="86">
                  <c:v>-0.1</c:v>
                </c:pt>
                <c:pt idx="87">
                  <c:v>-0.1</c:v>
                </c:pt>
                <c:pt idx="88">
                  <c:v>-0.1</c:v>
                </c:pt>
                <c:pt idx="89">
                  <c:v>-0.1</c:v>
                </c:pt>
                <c:pt idx="90">
                  <c:v>-0.1</c:v>
                </c:pt>
                <c:pt idx="91">
                  <c:v>-0.1</c:v>
                </c:pt>
                <c:pt idx="92">
                  <c:v>-0.1</c:v>
                </c:pt>
                <c:pt idx="93">
                  <c:v>-0.1</c:v>
                </c:pt>
                <c:pt idx="94">
                  <c:v>-0.1</c:v>
                </c:pt>
                <c:pt idx="95">
                  <c:v>-0.1</c:v>
                </c:pt>
                <c:pt idx="96">
                  <c:v>-0.1</c:v>
                </c:pt>
                <c:pt idx="97">
                  <c:v>-0.1</c:v>
                </c:pt>
                <c:pt idx="98">
                  <c:v>-0.1</c:v>
                </c:pt>
                <c:pt idx="99">
                  <c:v>-0.1</c:v>
                </c:pt>
                <c:pt idx="100">
                  <c:v>-0.1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B4-4122-89C0-5DB55BC340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0514848"/>
        <c:axId val="710514288"/>
      </c:lineChart>
      <c:dateAx>
        <c:axId val="710513168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13728"/>
        <c:crosses val="autoZero"/>
        <c:auto val="1"/>
        <c:lblOffset val="100"/>
        <c:baseTimeUnit val="days"/>
      </c:dateAx>
      <c:valAx>
        <c:axId val="710513728"/>
        <c:scaling>
          <c:orientation val="minMax"/>
          <c:max val="10"/>
          <c:min val="-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13168"/>
        <c:crosses val="autoZero"/>
        <c:crossBetween val="between"/>
        <c:majorUnit val="5"/>
      </c:valAx>
      <c:valAx>
        <c:axId val="710514288"/>
        <c:scaling>
          <c:orientation val="minMax"/>
          <c:max val="0.15000000000000002"/>
          <c:min val="-0.2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14848"/>
        <c:crosses val="max"/>
        <c:crossBetween val="between"/>
        <c:majorUnit val="5.000000000000001E-2"/>
      </c:valAx>
      <c:dateAx>
        <c:axId val="710514848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710514288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"/>
          <c:y val="0.66547200745718571"/>
          <c:w val="1"/>
          <c:h val="0.1505542699063675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Short Term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23200312989042"/>
          <c:y val="0.16808282828282825"/>
          <c:w val="0.8650876369327074"/>
          <c:h val="0.61391565656565661"/>
        </c:manualLayout>
      </c:layout>
      <c:lineChart>
        <c:grouping val="standard"/>
        <c:varyColors val="0"/>
        <c:ser>
          <c:idx val="1"/>
          <c:order val="0"/>
          <c:tx>
            <c:strRef>
              <c:f>Horizontal!$BB$14</c:f>
              <c:strCache>
                <c:ptCount val="1"/>
                <c:pt idx="0">
                  <c:v>M+0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Horizontal!$DT$337:$DT$438</c:f>
              <c:numCache>
                <c:formatCode>_(* #,##0.00_);_(* \(#,##0.00\);_(* "-"??_);_(@_)</c:formatCode>
                <c:ptCount val="102"/>
                <c:pt idx="0">
                  <c:v>117</c:v>
                </c:pt>
                <c:pt idx="1">
                  <c:v>112</c:v>
                </c:pt>
                <c:pt idx="2">
                  <c:v>109</c:v>
                </c:pt>
                <c:pt idx="3">
                  <c:v>145</c:v>
                </c:pt>
                <c:pt idx="4">
                  <c:v>138</c:v>
                </c:pt>
                <c:pt idx="5">
                  <c:v>138</c:v>
                </c:pt>
                <c:pt idx="6">
                  <c:v>135</c:v>
                </c:pt>
                <c:pt idx="7">
                  <c:v>220</c:v>
                </c:pt>
                <c:pt idx="8">
                  <c:v>215</c:v>
                </c:pt>
                <c:pt idx="9">
                  <c:v>217</c:v>
                </c:pt>
                <c:pt idx="10">
                  <c:v>216</c:v>
                </c:pt>
                <c:pt idx="11">
                  <c:v>310</c:v>
                </c:pt>
                <c:pt idx="12">
                  <c:v>330</c:v>
                </c:pt>
                <c:pt idx="13">
                  <c:v>340</c:v>
                </c:pt>
                <c:pt idx="14">
                  <c:v>334</c:v>
                </c:pt>
                <c:pt idx="15">
                  <c:v>335</c:v>
                </c:pt>
                <c:pt idx="16">
                  <c:v>570</c:v>
                </c:pt>
                <c:pt idx="17">
                  <c:v>572</c:v>
                </c:pt>
                <c:pt idx="18">
                  <c:v>578</c:v>
                </c:pt>
                <c:pt idx="19">
                  <c:v>578</c:v>
                </c:pt>
                <c:pt idx="20">
                  <c:v>578</c:v>
                </c:pt>
                <c:pt idx="21">
                  <c:v>578</c:v>
                </c:pt>
                <c:pt idx="22">
                  <c:v>578</c:v>
                </c:pt>
                <c:pt idx="23">
                  <c:v>580</c:v>
                </c:pt>
                <c:pt idx="24">
                  <c:v>579</c:v>
                </c:pt>
                <c:pt idx="25">
                  <c:v>574</c:v>
                </c:pt>
                <c:pt idx="26">
                  <c:v>575</c:v>
                </c:pt>
                <c:pt idx="27">
                  <c:v>575</c:v>
                </c:pt>
                <c:pt idx="28">
                  <c:v>575</c:v>
                </c:pt>
                <c:pt idx="29">
                  <c:v>345</c:v>
                </c:pt>
                <c:pt idx="30">
                  <c:v>268</c:v>
                </c:pt>
                <c:pt idx="31">
                  <c:v>262</c:v>
                </c:pt>
                <c:pt idx="32">
                  <c:v>255</c:v>
                </c:pt>
                <c:pt idx="33">
                  <c:v>113</c:v>
                </c:pt>
                <c:pt idx="34">
                  <c:v>105</c:v>
                </c:pt>
                <c:pt idx="35">
                  <c:v>95</c:v>
                </c:pt>
                <c:pt idx="36">
                  <c:v>92</c:v>
                </c:pt>
                <c:pt idx="37">
                  <c:v>90</c:v>
                </c:pt>
                <c:pt idx="38">
                  <c:v>80</c:v>
                </c:pt>
                <c:pt idx="39">
                  <c:v>70</c:v>
                </c:pt>
                <c:pt idx="40">
                  <c:v>70</c:v>
                </c:pt>
                <c:pt idx="41">
                  <c:v>70</c:v>
                </c:pt>
                <c:pt idx="42">
                  <c:v>80</c:v>
                </c:pt>
                <c:pt idx="43">
                  <c:v>68</c:v>
                </c:pt>
                <c:pt idx="44">
                  <c:v>65</c:v>
                </c:pt>
                <c:pt idx="45">
                  <c:v>66</c:v>
                </c:pt>
                <c:pt idx="46">
                  <c:v>65</c:v>
                </c:pt>
                <c:pt idx="47">
                  <c:v>60</c:v>
                </c:pt>
                <c:pt idx="48">
                  <c:v>58</c:v>
                </c:pt>
                <c:pt idx="49">
                  <c:v>58</c:v>
                </c:pt>
                <c:pt idx="50">
                  <c:v>57</c:v>
                </c:pt>
                <c:pt idx="51">
                  <c:v>58</c:v>
                </c:pt>
                <c:pt idx="52">
                  <c:v>57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58</c:v>
                </c:pt>
                <c:pt idx="58">
                  <c:v>57</c:v>
                </c:pt>
                <c:pt idx="59">
                  <c:v>58</c:v>
                </c:pt>
                <c:pt idx="60">
                  <c:v>60</c:v>
                </c:pt>
                <c:pt idx="61">
                  <c:v>58</c:v>
                </c:pt>
                <c:pt idx="62">
                  <c:v>57</c:v>
                </c:pt>
                <c:pt idx="63">
                  <c:v>60</c:v>
                </c:pt>
                <c:pt idx="64">
                  <c:v>58</c:v>
                </c:pt>
                <c:pt idx="65">
                  <c:v>57</c:v>
                </c:pt>
                <c:pt idx="66">
                  <c:v>56</c:v>
                </c:pt>
                <c:pt idx="67">
                  <c:v>63</c:v>
                </c:pt>
                <c:pt idx="68">
                  <c:v>62</c:v>
                </c:pt>
                <c:pt idx="69">
                  <c:v>66</c:v>
                </c:pt>
                <c:pt idx="70">
                  <c:v>66</c:v>
                </c:pt>
                <c:pt idx="71">
                  <c:v>100</c:v>
                </c:pt>
                <c:pt idx="72">
                  <c:v>84</c:v>
                </c:pt>
                <c:pt idx="73">
                  <c:v>80</c:v>
                </c:pt>
                <c:pt idx="74">
                  <c:v>77</c:v>
                </c:pt>
                <c:pt idx="75">
                  <c:v>77</c:v>
                </c:pt>
                <c:pt idx="76">
                  <c:v>59</c:v>
                </c:pt>
                <c:pt idx="77">
                  <c:v>58</c:v>
                </c:pt>
                <c:pt idx="78">
                  <c:v>56</c:v>
                </c:pt>
                <c:pt idx="79">
                  <c:v>56</c:v>
                </c:pt>
                <c:pt idx="80">
                  <c:v>57</c:v>
                </c:pt>
                <c:pt idx="81">
                  <c:v>56</c:v>
                </c:pt>
                <c:pt idx="82">
                  <c:v>56</c:v>
                </c:pt>
                <c:pt idx="83">
                  <c:v>56</c:v>
                </c:pt>
                <c:pt idx="84">
                  <c:v>56</c:v>
                </c:pt>
                <c:pt idx="85">
                  <c:v>56</c:v>
                </c:pt>
                <c:pt idx="86">
                  <c:v>56</c:v>
                </c:pt>
                <c:pt idx="87">
                  <c:v>56</c:v>
                </c:pt>
                <c:pt idx="88">
                  <c:v>56</c:v>
                </c:pt>
                <c:pt idx="89">
                  <c:v>56</c:v>
                </c:pt>
                <c:pt idx="90">
                  <c:v>56</c:v>
                </c:pt>
                <c:pt idx="91">
                  <c:v>56</c:v>
                </c:pt>
                <c:pt idx="92">
                  <c:v>56</c:v>
                </c:pt>
                <c:pt idx="93">
                  <c:v>69</c:v>
                </c:pt>
                <c:pt idx="94">
                  <c:v>69</c:v>
                </c:pt>
                <c:pt idx="95">
                  <c:v>69</c:v>
                </c:pt>
                <c:pt idx="96">
                  <c:v>69</c:v>
                </c:pt>
                <c:pt idx="97">
                  <c:v>69</c:v>
                </c:pt>
                <c:pt idx="98">
                  <c:v>69</c:v>
                </c:pt>
                <c:pt idx="99">
                  <c:v>69</c:v>
                </c:pt>
                <c:pt idx="100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5B-47EF-B078-3A0D3DA7BF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17648"/>
        <c:axId val="710518208"/>
      </c:lineChart>
      <c:dateAx>
        <c:axId val="710517648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18208"/>
        <c:crosses val="autoZero"/>
        <c:auto val="1"/>
        <c:lblOffset val="100"/>
        <c:baseTimeUnit val="days"/>
      </c:dateAx>
      <c:valAx>
        <c:axId val="710518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1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SWAP (Conv x I50)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2046031746031751E-2"/>
          <c:y val="0.17449696969696968"/>
          <c:w val="0.90795396825396824"/>
          <c:h val="0.61391565656565661"/>
        </c:manualLayout>
      </c:layout>
      <c:lineChart>
        <c:grouping val="standard"/>
        <c:varyColors val="0"/>
        <c:ser>
          <c:idx val="1"/>
          <c:order val="0"/>
          <c:tx>
            <c:strRef>
              <c:f>Horizontal!$BA$14</c:f>
              <c:strCache>
                <c:ptCount val="1"/>
                <c:pt idx="0">
                  <c:v>SWAP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Horizontal!$EJ$337:$EJ$438</c:f>
              <c:numCache>
                <c:formatCode>_(* #,##0.00_);_(* \(#,##0.00\);_(* "-"??_);_(@_)</c:formatCode>
                <c:ptCount val="102"/>
                <c:pt idx="0">
                  <c:v>48</c:v>
                </c:pt>
                <c:pt idx="1">
                  <c:v>49</c:v>
                </c:pt>
                <c:pt idx="2">
                  <c:v>51</c:v>
                </c:pt>
                <c:pt idx="3">
                  <c:v>52</c:v>
                </c:pt>
                <c:pt idx="4">
                  <c:v>55</c:v>
                </c:pt>
                <c:pt idx="5">
                  <c:v>57</c:v>
                </c:pt>
                <c:pt idx="6">
                  <c:v>60</c:v>
                </c:pt>
                <c:pt idx="7">
                  <c:v>60</c:v>
                </c:pt>
                <c:pt idx="8">
                  <c:v>65</c:v>
                </c:pt>
                <c:pt idx="9">
                  <c:v>70</c:v>
                </c:pt>
                <c:pt idx="10">
                  <c:v>70</c:v>
                </c:pt>
                <c:pt idx="11">
                  <c:v>60</c:v>
                </c:pt>
                <c:pt idx="12">
                  <c:v>58</c:v>
                </c:pt>
                <c:pt idx="13">
                  <c:v>56</c:v>
                </c:pt>
                <c:pt idx="14">
                  <c:v>56</c:v>
                </c:pt>
                <c:pt idx="15">
                  <c:v>55</c:v>
                </c:pt>
                <c:pt idx="16">
                  <c:v>53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48</c:v>
                </c:pt>
                <c:pt idx="27">
                  <c:v>48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55</c:v>
                </c:pt>
                <c:pt idx="33">
                  <c:v>50</c:v>
                </c:pt>
                <c:pt idx="34">
                  <c:v>48</c:v>
                </c:pt>
                <c:pt idx="35">
                  <c:v>48</c:v>
                </c:pt>
                <c:pt idx="36">
                  <c:v>48</c:v>
                </c:pt>
                <c:pt idx="37">
                  <c:v>48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52</c:v>
                </c:pt>
                <c:pt idx="43">
                  <c:v>45</c:v>
                </c:pt>
                <c:pt idx="44">
                  <c:v>50</c:v>
                </c:pt>
                <c:pt idx="45">
                  <c:v>47</c:v>
                </c:pt>
                <c:pt idx="46">
                  <c:v>43</c:v>
                </c:pt>
                <c:pt idx="47">
                  <c:v>45</c:v>
                </c:pt>
                <c:pt idx="48">
                  <c:v>50</c:v>
                </c:pt>
                <c:pt idx="49">
                  <c:v>42</c:v>
                </c:pt>
                <c:pt idx="50">
                  <c:v>42</c:v>
                </c:pt>
                <c:pt idx="51">
                  <c:v>40</c:v>
                </c:pt>
                <c:pt idx="52">
                  <c:v>40</c:v>
                </c:pt>
                <c:pt idx="53">
                  <c:v>42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38</c:v>
                </c:pt>
                <c:pt idx="59">
                  <c:v>38</c:v>
                </c:pt>
                <c:pt idx="60">
                  <c:v>38</c:v>
                </c:pt>
                <c:pt idx="61">
                  <c:v>38</c:v>
                </c:pt>
                <c:pt idx="62">
                  <c:v>36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31</c:v>
                </c:pt>
                <c:pt idx="67">
                  <c:v>35</c:v>
                </c:pt>
                <c:pt idx="68">
                  <c:v>30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29</c:v>
                </c:pt>
                <c:pt idx="76">
                  <c:v>29</c:v>
                </c:pt>
                <c:pt idx="77">
                  <c:v>29</c:v>
                </c:pt>
                <c:pt idx="78">
                  <c:v>29</c:v>
                </c:pt>
                <c:pt idx="79">
                  <c:v>26</c:v>
                </c:pt>
                <c:pt idx="80">
                  <c:v>25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23</c:v>
                </c:pt>
                <c:pt idx="85">
                  <c:v>25</c:v>
                </c:pt>
                <c:pt idx="86">
                  <c:v>23</c:v>
                </c:pt>
                <c:pt idx="87">
                  <c:v>23</c:v>
                </c:pt>
                <c:pt idx="88">
                  <c:v>23</c:v>
                </c:pt>
                <c:pt idx="89">
                  <c:v>26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27</c:v>
                </c:pt>
                <c:pt idx="97">
                  <c:v>26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88-43B3-ABC2-7B888A24A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20448"/>
        <c:axId val="710521008"/>
      </c:lineChart>
      <c:dateAx>
        <c:axId val="710520448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5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21008"/>
        <c:crosses val="autoZero"/>
        <c:auto val="1"/>
        <c:lblOffset val="100"/>
        <c:baseTimeUnit val="days"/>
      </c:dateAx>
      <c:valAx>
        <c:axId val="71052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2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Mid Term (Conv)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6398051224606573E-2"/>
          <c:y val="0.15974444444444444"/>
          <c:w val="0.8787270202020202"/>
          <c:h val="0.54726014957264957"/>
        </c:manualLayout>
      </c:layout>
      <c:lineChart>
        <c:grouping val="standard"/>
        <c:varyColors val="0"/>
        <c:ser>
          <c:idx val="0"/>
          <c:order val="0"/>
          <c:tx>
            <c:strRef>
              <c:f>Horizontal!$DU$14</c:f>
              <c:strCache>
                <c:ptCount val="1"/>
                <c:pt idx="0">
                  <c:v>M+1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Horizontal!$DU$337:$DU$438</c:f>
              <c:numCache>
                <c:formatCode>_(* #,##0.00_);_(* \(#,##0.00\);_(* "-"??_);_(@_)</c:formatCode>
                <c:ptCount val="102"/>
                <c:pt idx="0">
                  <c:v>120</c:v>
                </c:pt>
                <c:pt idx="1">
                  <c:v>114</c:v>
                </c:pt>
                <c:pt idx="2">
                  <c:v>152</c:v>
                </c:pt>
                <c:pt idx="3">
                  <c:v>172</c:v>
                </c:pt>
                <c:pt idx="4">
                  <c:v>200</c:v>
                </c:pt>
                <c:pt idx="5">
                  <c:v>205</c:v>
                </c:pt>
                <c:pt idx="6">
                  <c:v>198</c:v>
                </c:pt>
                <c:pt idx="7">
                  <c:v>324</c:v>
                </c:pt>
                <c:pt idx="8">
                  <c:v>295</c:v>
                </c:pt>
                <c:pt idx="9">
                  <c:v>295</c:v>
                </c:pt>
                <c:pt idx="10">
                  <c:v>295</c:v>
                </c:pt>
                <c:pt idx="11">
                  <c:v>502</c:v>
                </c:pt>
                <c:pt idx="12">
                  <c:v>530</c:v>
                </c:pt>
                <c:pt idx="13">
                  <c:v>546</c:v>
                </c:pt>
                <c:pt idx="14">
                  <c:v>538</c:v>
                </c:pt>
                <c:pt idx="15">
                  <c:v>568</c:v>
                </c:pt>
                <c:pt idx="16">
                  <c:v>555</c:v>
                </c:pt>
                <c:pt idx="17">
                  <c:v>563</c:v>
                </c:pt>
                <c:pt idx="18">
                  <c:v>570</c:v>
                </c:pt>
                <c:pt idx="19">
                  <c:v>575</c:v>
                </c:pt>
                <c:pt idx="20">
                  <c:v>571</c:v>
                </c:pt>
                <c:pt idx="21">
                  <c:v>573</c:v>
                </c:pt>
                <c:pt idx="22">
                  <c:v>575</c:v>
                </c:pt>
                <c:pt idx="23">
                  <c:v>577</c:v>
                </c:pt>
                <c:pt idx="24">
                  <c:v>575</c:v>
                </c:pt>
                <c:pt idx="25">
                  <c:v>551</c:v>
                </c:pt>
                <c:pt idx="26">
                  <c:v>545</c:v>
                </c:pt>
                <c:pt idx="27">
                  <c:v>553</c:v>
                </c:pt>
                <c:pt idx="28">
                  <c:v>445</c:v>
                </c:pt>
                <c:pt idx="29">
                  <c:v>270</c:v>
                </c:pt>
                <c:pt idx="30">
                  <c:v>188</c:v>
                </c:pt>
                <c:pt idx="31">
                  <c:v>175</c:v>
                </c:pt>
                <c:pt idx="32">
                  <c:v>120</c:v>
                </c:pt>
                <c:pt idx="33">
                  <c:v>123</c:v>
                </c:pt>
                <c:pt idx="34">
                  <c:v>98</c:v>
                </c:pt>
                <c:pt idx="35">
                  <c:v>90</c:v>
                </c:pt>
                <c:pt idx="36">
                  <c:v>88</c:v>
                </c:pt>
                <c:pt idx="37">
                  <c:v>77</c:v>
                </c:pt>
                <c:pt idx="38">
                  <c:v>230</c:v>
                </c:pt>
                <c:pt idx="39">
                  <c:v>165</c:v>
                </c:pt>
                <c:pt idx="40">
                  <c:v>170</c:v>
                </c:pt>
                <c:pt idx="41">
                  <c:v>170</c:v>
                </c:pt>
                <c:pt idx="42">
                  <c:v>104</c:v>
                </c:pt>
                <c:pt idx="43">
                  <c:v>88</c:v>
                </c:pt>
                <c:pt idx="44">
                  <c:v>85</c:v>
                </c:pt>
                <c:pt idx="45">
                  <c:v>70</c:v>
                </c:pt>
                <c:pt idx="46">
                  <c:v>64</c:v>
                </c:pt>
                <c:pt idx="47">
                  <c:v>67</c:v>
                </c:pt>
                <c:pt idx="48">
                  <c:v>65</c:v>
                </c:pt>
                <c:pt idx="49">
                  <c:v>64</c:v>
                </c:pt>
                <c:pt idx="50">
                  <c:v>58</c:v>
                </c:pt>
                <c:pt idx="51">
                  <c:v>66</c:v>
                </c:pt>
                <c:pt idx="52">
                  <c:v>62</c:v>
                </c:pt>
                <c:pt idx="53">
                  <c:v>60</c:v>
                </c:pt>
                <c:pt idx="54">
                  <c:v>58</c:v>
                </c:pt>
                <c:pt idx="55">
                  <c:v>63</c:v>
                </c:pt>
                <c:pt idx="56">
                  <c:v>61</c:v>
                </c:pt>
                <c:pt idx="57">
                  <c:v>60</c:v>
                </c:pt>
                <c:pt idx="58">
                  <c:v>60</c:v>
                </c:pt>
                <c:pt idx="59">
                  <c:v>82</c:v>
                </c:pt>
                <c:pt idx="60">
                  <c:v>85</c:v>
                </c:pt>
                <c:pt idx="61">
                  <c:v>68</c:v>
                </c:pt>
                <c:pt idx="62">
                  <c:v>63</c:v>
                </c:pt>
                <c:pt idx="63">
                  <c:v>76</c:v>
                </c:pt>
                <c:pt idx="64">
                  <c:v>64</c:v>
                </c:pt>
                <c:pt idx="65">
                  <c:v>61</c:v>
                </c:pt>
                <c:pt idx="66">
                  <c:v>59</c:v>
                </c:pt>
                <c:pt idx="67">
                  <c:v>84</c:v>
                </c:pt>
                <c:pt idx="68">
                  <c:v>83</c:v>
                </c:pt>
                <c:pt idx="69">
                  <c:v>95</c:v>
                </c:pt>
                <c:pt idx="70">
                  <c:v>95</c:v>
                </c:pt>
                <c:pt idx="71">
                  <c:v>93</c:v>
                </c:pt>
                <c:pt idx="72">
                  <c:v>81</c:v>
                </c:pt>
                <c:pt idx="73">
                  <c:v>74</c:v>
                </c:pt>
                <c:pt idx="74">
                  <c:v>65</c:v>
                </c:pt>
                <c:pt idx="75">
                  <c:v>64</c:v>
                </c:pt>
                <c:pt idx="76">
                  <c:v>76</c:v>
                </c:pt>
                <c:pt idx="77">
                  <c:v>77</c:v>
                </c:pt>
                <c:pt idx="78">
                  <c:v>60</c:v>
                </c:pt>
                <c:pt idx="79">
                  <c:v>58</c:v>
                </c:pt>
                <c:pt idx="80">
                  <c:v>59</c:v>
                </c:pt>
                <c:pt idx="81">
                  <c:v>57</c:v>
                </c:pt>
                <c:pt idx="82">
                  <c:v>57</c:v>
                </c:pt>
                <c:pt idx="83">
                  <c:v>57</c:v>
                </c:pt>
                <c:pt idx="84">
                  <c:v>56</c:v>
                </c:pt>
                <c:pt idx="85">
                  <c:v>57</c:v>
                </c:pt>
                <c:pt idx="86">
                  <c:v>57</c:v>
                </c:pt>
                <c:pt idx="87">
                  <c:v>56</c:v>
                </c:pt>
                <c:pt idx="88">
                  <c:v>56</c:v>
                </c:pt>
                <c:pt idx="89">
                  <c:v>62</c:v>
                </c:pt>
                <c:pt idx="90">
                  <c:v>69</c:v>
                </c:pt>
                <c:pt idx="91">
                  <c:v>69</c:v>
                </c:pt>
                <c:pt idx="92">
                  <c:v>69</c:v>
                </c:pt>
                <c:pt idx="93">
                  <c:v>70</c:v>
                </c:pt>
                <c:pt idx="94">
                  <c:v>69</c:v>
                </c:pt>
                <c:pt idx="95">
                  <c:v>69</c:v>
                </c:pt>
                <c:pt idx="96">
                  <c:v>69</c:v>
                </c:pt>
                <c:pt idx="97">
                  <c:v>69</c:v>
                </c:pt>
                <c:pt idx="98">
                  <c:v>69</c:v>
                </c:pt>
                <c:pt idx="99">
                  <c:v>69</c:v>
                </c:pt>
                <c:pt idx="100">
                  <c:v>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1-4AB5-9C2C-173140081624}"/>
            </c:ext>
          </c:extLst>
        </c:ser>
        <c:ser>
          <c:idx val="2"/>
          <c:order val="1"/>
          <c:tx>
            <c:strRef>
              <c:f>Horizontal!$DV$14</c:f>
              <c:strCache>
                <c:ptCount val="1"/>
                <c:pt idx="0">
                  <c:v>M+2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Horizontal!$DV$337:$DV$438</c:f>
              <c:numCache>
                <c:formatCode>_(* #,##0.00_);_(* \(#,##0.00\);_(* "-"??_);_(@_)</c:formatCode>
                <c:ptCount val="102"/>
                <c:pt idx="0">
                  <c:v>135</c:v>
                </c:pt>
                <c:pt idx="1">
                  <c:v>140</c:v>
                </c:pt>
                <c:pt idx="2">
                  <c:v>152</c:v>
                </c:pt>
                <c:pt idx="3">
                  <c:v>230</c:v>
                </c:pt>
                <c:pt idx="4">
                  <c:v>270</c:v>
                </c:pt>
                <c:pt idx="5">
                  <c:v>320</c:v>
                </c:pt>
                <c:pt idx="6">
                  <c:v>280</c:v>
                </c:pt>
                <c:pt idx="7">
                  <c:v>467</c:v>
                </c:pt>
                <c:pt idx="8">
                  <c:v>449</c:v>
                </c:pt>
                <c:pt idx="9">
                  <c:v>449</c:v>
                </c:pt>
                <c:pt idx="10">
                  <c:v>470</c:v>
                </c:pt>
                <c:pt idx="11">
                  <c:v>522</c:v>
                </c:pt>
                <c:pt idx="12">
                  <c:v>542</c:v>
                </c:pt>
                <c:pt idx="13">
                  <c:v>544</c:v>
                </c:pt>
                <c:pt idx="14">
                  <c:v>541</c:v>
                </c:pt>
                <c:pt idx="15">
                  <c:v>555</c:v>
                </c:pt>
                <c:pt idx="16">
                  <c:v>515</c:v>
                </c:pt>
                <c:pt idx="17">
                  <c:v>533</c:v>
                </c:pt>
                <c:pt idx="18">
                  <c:v>545</c:v>
                </c:pt>
                <c:pt idx="19">
                  <c:v>556</c:v>
                </c:pt>
                <c:pt idx="20">
                  <c:v>548</c:v>
                </c:pt>
                <c:pt idx="21">
                  <c:v>548</c:v>
                </c:pt>
                <c:pt idx="22">
                  <c:v>560</c:v>
                </c:pt>
                <c:pt idx="23">
                  <c:v>552</c:v>
                </c:pt>
                <c:pt idx="24">
                  <c:v>548</c:v>
                </c:pt>
                <c:pt idx="25">
                  <c:v>515</c:v>
                </c:pt>
                <c:pt idx="26">
                  <c:v>501</c:v>
                </c:pt>
                <c:pt idx="27">
                  <c:v>497</c:v>
                </c:pt>
                <c:pt idx="28">
                  <c:v>355</c:v>
                </c:pt>
                <c:pt idx="29">
                  <c:v>245</c:v>
                </c:pt>
                <c:pt idx="30">
                  <c:v>188</c:v>
                </c:pt>
                <c:pt idx="31">
                  <c:v>230</c:v>
                </c:pt>
                <c:pt idx="32">
                  <c:v>142</c:v>
                </c:pt>
                <c:pt idx="33">
                  <c:v>240</c:v>
                </c:pt>
                <c:pt idx="34">
                  <c:v>200</c:v>
                </c:pt>
                <c:pt idx="35">
                  <c:v>195</c:v>
                </c:pt>
                <c:pt idx="36">
                  <c:v>212</c:v>
                </c:pt>
                <c:pt idx="37">
                  <c:v>182</c:v>
                </c:pt>
                <c:pt idx="38">
                  <c:v>243</c:v>
                </c:pt>
                <c:pt idx="39">
                  <c:v>200</c:v>
                </c:pt>
                <c:pt idx="40">
                  <c:v>204</c:v>
                </c:pt>
                <c:pt idx="41">
                  <c:v>153</c:v>
                </c:pt>
                <c:pt idx="42">
                  <c:v>112</c:v>
                </c:pt>
                <c:pt idx="43">
                  <c:v>118</c:v>
                </c:pt>
                <c:pt idx="44">
                  <c:v>130</c:v>
                </c:pt>
                <c:pt idx="45">
                  <c:v>95</c:v>
                </c:pt>
                <c:pt idx="46">
                  <c:v>78</c:v>
                </c:pt>
                <c:pt idx="47">
                  <c:v>75</c:v>
                </c:pt>
                <c:pt idx="48">
                  <c:v>80</c:v>
                </c:pt>
                <c:pt idx="49">
                  <c:v>84</c:v>
                </c:pt>
                <c:pt idx="50">
                  <c:v>72</c:v>
                </c:pt>
                <c:pt idx="51">
                  <c:v>76</c:v>
                </c:pt>
                <c:pt idx="52">
                  <c:v>71</c:v>
                </c:pt>
                <c:pt idx="53">
                  <c:v>66</c:v>
                </c:pt>
                <c:pt idx="54">
                  <c:v>62</c:v>
                </c:pt>
                <c:pt idx="55">
                  <c:v>84</c:v>
                </c:pt>
                <c:pt idx="56">
                  <c:v>75</c:v>
                </c:pt>
                <c:pt idx="57">
                  <c:v>75</c:v>
                </c:pt>
                <c:pt idx="58">
                  <c:v>81</c:v>
                </c:pt>
                <c:pt idx="59">
                  <c:v>111</c:v>
                </c:pt>
                <c:pt idx="60">
                  <c:v>120</c:v>
                </c:pt>
                <c:pt idx="61">
                  <c:v>95</c:v>
                </c:pt>
                <c:pt idx="62">
                  <c:v>83</c:v>
                </c:pt>
                <c:pt idx="63">
                  <c:v>100</c:v>
                </c:pt>
                <c:pt idx="64">
                  <c:v>81</c:v>
                </c:pt>
                <c:pt idx="65">
                  <c:v>75</c:v>
                </c:pt>
                <c:pt idx="66">
                  <c:v>70</c:v>
                </c:pt>
                <c:pt idx="67">
                  <c:v>89</c:v>
                </c:pt>
                <c:pt idx="68">
                  <c:v>86</c:v>
                </c:pt>
                <c:pt idx="69">
                  <c:v>96</c:v>
                </c:pt>
                <c:pt idx="70">
                  <c:v>95</c:v>
                </c:pt>
                <c:pt idx="71">
                  <c:v>112</c:v>
                </c:pt>
                <c:pt idx="72">
                  <c:v>100</c:v>
                </c:pt>
                <c:pt idx="73">
                  <c:v>97</c:v>
                </c:pt>
                <c:pt idx="74">
                  <c:v>93</c:v>
                </c:pt>
                <c:pt idx="75">
                  <c:v>86</c:v>
                </c:pt>
                <c:pt idx="76">
                  <c:v>79</c:v>
                </c:pt>
                <c:pt idx="77">
                  <c:v>78</c:v>
                </c:pt>
                <c:pt idx="78">
                  <c:v>65</c:v>
                </c:pt>
                <c:pt idx="79">
                  <c:v>61</c:v>
                </c:pt>
                <c:pt idx="80">
                  <c:v>61</c:v>
                </c:pt>
                <c:pt idx="81">
                  <c:v>58</c:v>
                </c:pt>
                <c:pt idx="82">
                  <c:v>57</c:v>
                </c:pt>
                <c:pt idx="83">
                  <c:v>57</c:v>
                </c:pt>
                <c:pt idx="84">
                  <c:v>57</c:v>
                </c:pt>
                <c:pt idx="85">
                  <c:v>61</c:v>
                </c:pt>
                <c:pt idx="86">
                  <c:v>62</c:v>
                </c:pt>
                <c:pt idx="87">
                  <c:v>63</c:v>
                </c:pt>
                <c:pt idx="88">
                  <c:v>62</c:v>
                </c:pt>
                <c:pt idx="89">
                  <c:v>65</c:v>
                </c:pt>
                <c:pt idx="90">
                  <c:v>70</c:v>
                </c:pt>
                <c:pt idx="91">
                  <c:v>70</c:v>
                </c:pt>
                <c:pt idx="92">
                  <c:v>70</c:v>
                </c:pt>
                <c:pt idx="93">
                  <c:v>69</c:v>
                </c:pt>
                <c:pt idx="94">
                  <c:v>70</c:v>
                </c:pt>
                <c:pt idx="95">
                  <c:v>69</c:v>
                </c:pt>
                <c:pt idx="96">
                  <c:v>69</c:v>
                </c:pt>
                <c:pt idx="97">
                  <c:v>69</c:v>
                </c:pt>
                <c:pt idx="98">
                  <c:v>70</c:v>
                </c:pt>
                <c:pt idx="99">
                  <c:v>69</c:v>
                </c:pt>
                <c:pt idx="100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5A1-4AB5-9C2C-173140081624}"/>
            </c:ext>
          </c:extLst>
        </c:ser>
        <c:ser>
          <c:idx val="3"/>
          <c:order val="2"/>
          <c:tx>
            <c:strRef>
              <c:f>Horizontal!$DW$14</c:f>
              <c:strCache>
                <c:ptCount val="1"/>
                <c:pt idx="0">
                  <c:v>M+3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Horizontal!$DW$337:$DW$438</c:f>
              <c:numCache>
                <c:formatCode>_(* #,##0.00_);_(* \(#,##0.00\);_(* "-"??_);_(@_)</c:formatCode>
                <c:ptCount val="102"/>
                <c:pt idx="0">
                  <c:v>180</c:v>
                </c:pt>
                <c:pt idx="1">
                  <c:v>180</c:v>
                </c:pt>
                <c:pt idx="2">
                  <c:v>215</c:v>
                </c:pt>
                <c:pt idx="3">
                  <c:v>250</c:v>
                </c:pt>
                <c:pt idx="4">
                  <c:v>294</c:v>
                </c:pt>
                <c:pt idx="5">
                  <c:v>365</c:v>
                </c:pt>
                <c:pt idx="6">
                  <c:v>365</c:v>
                </c:pt>
                <c:pt idx="7">
                  <c:v>480</c:v>
                </c:pt>
                <c:pt idx="8">
                  <c:v>486</c:v>
                </c:pt>
                <c:pt idx="9">
                  <c:v>486</c:v>
                </c:pt>
                <c:pt idx="10">
                  <c:v>495</c:v>
                </c:pt>
                <c:pt idx="11">
                  <c:v>515</c:v>
                </c:pt>
                <c:pt idx="12">
                  <c:v>532</c:v>
                </c:pt>
                <c:pt idx="13">
                  <c:v>527</c:v>
                </c:pt>
                <c:pt idx="14">
                  <c:v>519</c:v>
                </c:pt>
                <c:pt idx="15">
                  <c:v>533</c:v>
                </c:pt>
                <c:pt idx="16">
                  <c:v>485</c:v>
                </c:pt>
                <c:pt idx="17">
                  <c:v>495</c:v>
                </c:pt>
                <c:pt idx="18">
                  <c:v>517</c:v>
                </c:pt>
                <c:pt idx="19">
                  <c:v>517</c:v>
                </c:pt>
                <c:pt idx="20">
                  <c:v>515</c:v>
                </c:pt>
                <c:pt idx="21">
                  <c:v>515</c:v>
                </c:pt>
                <c:pt idx="22">
                  <c:v>530</c:v>
                </c:pt>
                <c:pt idx="23">
                  <c:v>528</c:v>
                </c:pt>
                <c:pt idx="24">
                  <c:v>520</c:v>
                </c:pt>
                <c:pt idx="25">
                  <c:v>431</c:v>
                </c:pt>
                <c:pt idx="26">
                  <c:v>414</c:v>
                </c:pt>
                <c:pt idx="27">
                  <c:v>418</c:v>
                </c:pt>
                <c:pt idx="28">
                  <c:v>305</c:v>
                </c:pt>
                <c:pt idx="29">
                  <c:v>350</c:v>
                </c:pt>
                <c:pt idx="30">
                  <c:v>293</c:v>
                </c:pt>
                <c:pt idx="31">
                  <c:v>325</c:v>
                </c:pt>
                <c:pt idx="32">
                  <c:v>245</c:v>
                </c:pt>
                <c:pt idx="33">
                  <c:v>225</c:v>
                </c:pt>
                <c:pt idx="34">
                  <c:v>195</c:v>
                </c:pt>
                <c:pt idx="35">
                  <c:v>193</c:v>
                </c:pt>
                <c:pt idx="36">
                  <c:v>212</c:v>
                </c:pt>
                <c:pt idx="37">
                  <c:v>205</c:v>
                </c:pt>
                <c:pt idx="38">
                  <c:v>235</c:v>
                </c:pt>
                <c:pt idx="39">
                  <c:v>200</c:v>
                </c:pt>
                <c:pt idx="40">
                  <c:v>200</c:v>
                </c:pt>
                <c:pt idx="41">
                  <c:v>153</c:v>
                </c:pt>
                <c:pt idx="42">
                  <c:v>130</c:v>
                </c:pt>
                <c:pt idx="43">
                  <c:v>115</c:v>
                </c:pt>
                <c:pt idx="44">
                  <c:v>132</c:v>
                </c:pt>
                <c:pt idx="45">
                  <c:v>105</c:v>
                </c:pt>
                <c:pt idx="46">
                  <c:v>93</c:v>
                </c:pt>
                <c:pt idx="47">
                  <c:v>85</c:v>
                </c:pt>
                <c:pt idx="48">
                  <c:v>92</c:v>
                </c:pt>
                <c:pt idx="49">
                  <c:v>97</c:v>
                </c:pt>
                <c:pt idx="50">
                  <c:v>88</c:v>
                </c:pt>
                <c:pt idx="51">
                  <c:v>114</c:v>
                </c:pt>
                <c:pt idx="52">
                  <c:v>96</c:v>
                </c:pt>
                <c:pt idx="53">
                  <c:v>89</c:v>
                </c:pt>
                <c:pt idx="54">
                  <c:v>77</c:v>
                </c:pt>
                <c:pt idx="55">
                  <c:v>107</c:v>
                </c:pt>
                <c:pt idx="56">
                  <c:v>96</c:v>
                </c:pt>
                <c:pt idx="57">
                  <c:v>97</c:v>
                </c:pt>
                <c:pt idx="58">
                  <c:v>105</c:v>
                </c:pt>
                <c:pt idx="59">
                  <c:v>132</c:v>
                </c:pt>
                <c:pt idx="60">
                  <c:v>137</c:v>
                </c:pt>
                <c:pt idx="61">
                  <c:v>115</c:v>
                </c:pt>
                <c:pt idx="62">
                  <c:v>108</c:v>
                </c:pt>
                <c:pt idx="63">
                  <c:v>110</c:v>
                </c:pt>
                <c:pt idx="64">
                  <c:v>92</c:v>
                </c:pt>
                <c:pt idx="65">
                  <c:v>86</c:v>
                </c:pt>
                <c:pt idx="66">
                  <c:v>78</c:v>
                </c:pt>
                <c:pt idx="67">
                  <c:v>107</c:v>
                </c:pt>
                <c:pt idx="68">
                  <c:v>103</c:v>
                </c:pt>
                <c:pt idx="69">
                  <c:v>119</c:v>
                </c:pt>
                <c:pt idx="70">
                  <c:v>115</c:v>
                </c:pt>
                <c:pt idx="71">
                  <c:v>117</c:v>
                </c:pt>
                <c:pt idx="72">
                  <c:v>105</c:v>
                </c:pt>
                <c:pt idx="73">
                  <c:v>103</c:v>
                </c:pt>
                <c:pt idx="74">
                  <c:v>96</c:v>
                </c:pt>
                <c:pt idx="75">
                  <c:v>92</c:v>
                </c:pt>
                <c:pt idx="76">
                  <c:v>75</c:v>
                </c:pt>
                <c:pt idx="77">
                  <c:v>76</c:v>
                </c:pt>
                <c:pt idx="78">
                  <c:v>65</c:v>
                </c:pt>
                <c:pt idx="79">
                  <c:v>64</c:v>
                </c:pt>
                <c:pt idx="80">
                  <c:v>70</c:v>
                </c:pt>
                <c:pt idx="81">
                  <c:v>66</c:v>
                </c:pt>
                <c:pt idx="82">
                  <c:v>65</c:v>
                </c:pt>
                <c:pt idx="83">
                  <c:v>66</c:v>
                </c:pt>
                <c:pt idx="84">
                  <c:v>63</c:v>
                </c:pt>
                <c:pt idx="85">
                  <c:v>67</c:v>
                </c:pt>
                <c:pt idx="86">
                  <c:v>68</c:v>
                </c:pt>
                <c:pt idx="87">
                  <c:v>67</c:v>
                </c:pt>
                <c:pt idx="88">
                  <c:v>66</c:v>
                </c:pt>
                <c:pt idx="89">
                  <c:v>66</c:v>
                </c:pt>
                <c:pt idx="90">
                  <c:v>70</c:v>
                </c:pt>
                <c:pt idx="91">
                  <c:v>71</c:v>
                </c:pt>
                <c:pt idx="92">
                  <c:v>71</c:v>
                </c:pt>
                <c:pt idx="93">
                  <c:v>70</c:v>
                </c:pt>
                <c:pt idx="94">
                  <c:v>70</c:v>
                </c:pt>
                <c:pt idx="95">
                  <c:v>70</c:v>
                </c:pt>
                <c:pt idx="96">
                  <c:v>70</c:v>
                </c:pt>
                <c:pt idx="97">
                  <c:v>70</c:v>
                </c:pt>
                <c:pt idx="98">
                  <c:v>70</c:v>
                </c:pt>
                <c:pt idx="99">
                  <c:v>70</c:v>
                </c:pt>
                <c:pt idx="100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5A1-4AB5-9C2C-173140081624}"/>
            </c:ext>
          </c:extLst>
        </c:ser>
        <c:ser>
          <c:idx val="4"/>
          <c:order val="3"/>
          <c:tx>
            <c:strRef>
              <c:f>Horizontal!$ED$14</c:f>
              <c:strCache>
                <c:ptCount val="1"/>
                <c:pt idx="0">
                  <c:v>A+0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Horizontal!$ED$337:$ED$438</c:f>
              <c:numCache>
                <c:formatCode>_(* #,##0.00_);_(* \(#,##0.00\);_(* "-"??_);_(@_)</c:formatCode>
                <c:ptCount val="102"/>
                <c:pt idx="0">
                  <c:v>227</c:v>
                </c:pt>
                <c:pt idx="1">
                  <c:v>230</c:v>
                </c:pt>
                <c:pt idx="2">
                  <c:v>243</c:v>
                </c:pt>
                <c:pt idx="3">
                  <c:v>265</c:v>
                </c:pt>
                <c:pt idx="4">
                  <c:v>299</c:v>
                </c:pt>
                <c:pt idx="5">
                  <c:v>341</c:v>
                </c:pt>
                <c:pt idx="6">
                  <c:v>350</c:v>
                </c:pt>
                <c:pt idx="7">
                  <c:v>410</c:v>
                </c:pt>
                <c:pt idx="8">
                  <c:v>395</c:v>
                </c:pt>
                <c:pt idx="9">
                  <c:v>395</c:v>
                </c:pt>
                <c:pt idx="10">
                  <c:v>405</c:v>
                </c:pt>
                <c:pt idx="11">
                  <c:v>430</c:v>
                </c:pt>
                <c:pt idx="12">
                  <c:v>434</c:v>
                </c:pt>
                <c:pt idx="13">
                  <c:v>438</c:v>
                </c:pt>
                <c:pt idx="14">
                  <c:v>429</c:v>
                </c:pt>
                <c:pt idx="15">
                  <c:v>458</c:v>
                </c:pt>
                <c:pt idx="16">
                  <c:v>425</c:v>
                </c:pt>
                <c:pt idx="17">
                  <c:v>420</c:v>
                </c:pt>
                <c:pt idx="18">
                  <c:v>432</c:v>
                </c:pt>
                <c:pt idx="19">
                  <c:v>445</c:v>
                </c:pt>
                <c:pt idx="20">
                  <c:v>425</c:v>
                </c:pt>
                <c:pt idx="21">
                  <c:v>425</c:v>
                </c:pt>
                <c:pt idx="22">
                  <c:v>460</c:v>
                </c:pt>
                <c:pt idx="23">
                  <c:v>440</c:v>
                </c:pt>
                <c:pt idx="24">
                  <c:v>430</c:v>
                </c:pt>
                <c:pt idx="25">
                  <c:v>354</c:v>
                </c:pt>
                <c:pt idx="26">
                  <c:v>352</c:v>
                </c:pt>
                <c:pt idx="27">
                  <c:v>347</c:v>
                </c:pt>
                <c:pt idx="28">
                  <c:v>315</c:v>
                </c:pt>
                <c:pt idx="29">
                  <c:v>275</c:v>
                </c:pt>
                <c:pt idx="30">
                  <c:v>258</c:v>
                </c:pt>
                <c:pt idx="31">
                  <c:v>275</c:v>
                </c:pt>
                <c:pt idx="32">
                  <c:v>254</c:v>
                </c:pt>
                <c:pt idx="33">
                  <c:v>250</c:v>
                </c:pt>
                <c:pt idx="34">
                  <c:v>235</c:v>
                </c:pt>
                <c:pt idx="35">
                  <c:v>235</c:v>
                </c:pt>
                <c:pt idx="36">
                  <c:v>243</c:v>
                </c:pt>
                <c:pt idx="37">
                  <c:v>238</c:v>
                </c:pt>
                <c:pt idx="38">
                  <c:v>263</c:v>
                </c:pt>
                <c:pt idx="39">
                  <c:v>238</c:v>
                </c:pt>
                <c:pt idx="40">
                  <c:v>236</c:v>
                </c:pt>
                <c:pt idx="41">
                  <c:v>215</c:v>
                </c:pt>
                <c:pt idx="42">
                  <c:v>186</c:v>
                </c:pt>
                <c:pt idx="43">
                  <c:v>193</c:v>
                </c:pt>
                <c:pt idx="44">
                  <c:v>203</c:v>
                </c:pt>
                <c:pt idx="45">
                  <c:v>183</c:v>
                </c:pt>
                <c:pt idx="46">
                  <c:v>171</c:v>
                </c:pt>
                <c:pt idx="47">
                  <c:v>165</c:v>
                </c:pt>
                <c:pt idx="48">
                  <c:v>168</c:v>
                </c:pt>
                <c:pt idx="49">
                  <c:v>185</c:v>
                </c:pt>
                <c:pt idx="50">
                  <c:v>180</c:v>
                </c:pt>
                <c:pt idx="51">
                  <c:v>173</c:v>
                </c:pt>
                <c:pt idx="52">
                  <c:v>155</c:v>
                </c:pt>
                <c:pt idx="53">
                  <c:v>154</c:v>
                </c:pt>
                <c:pt idx="54">
                  <c:v>130</c:v>
                </c:pt>
                <c:pt idx="55">
                  <c:v>149</c:v>
                </c:pt>
                <c:pt idx="56">
                  <c:v>131</c:v>
                </c:pt>
                <c:pt idx="57">
                  <c:v>131</c:v>
                </c:pt>
                <c:pt idx="58">
                  <c:v>136</c:v>
                </c:pt>
                <c:pt idx="59">
                  <c:v>148</c:v>
                </c:pt>
                <c:pt idx="60">
                  <c:v>157</c:v>
                </c:pt>
                <c:pt idx="61">
                  <c:v>140</c:v>
                </c:pt>
                <c:pt idx="62">
                  <c:v>132</c:v>
                </c:pt>
                <c:pt idx="63">
                  <c:v>134</c:v>
                </c:pt>
                <c:pt idx="64">
                  <c:v>117</c:v>
                </c:pt>
                <c:pt idx="65">
                  <c:v>113</c:v>
                </c:pt>
                <c:pt idx="66">
                  <c:v>100</c:v>
                </c:pt>
                <c:pt idx="67">
                  <c:v>106</c:v>
                </c:pt>
                <c:pt idx="68">
                  <c:v>103</c:v>
                </c:pt>
                <c:pt idx="69">
                  <c:v>119</c:v>
                </c:pt>
                <c:pt idx="70">
                  <c:v>116</c:v>
                </c:pt>
                <c:pt idx="71">
                  <c:v>105</c:v>
                </c:pt>
                <c:pt idx="72">
                  <c:v>97</c:v>
                </c:pt>
                <c:pt idx="73">
                  <c:v>95</c:v>
                </c:pt>
                <c:pt idx="74">
                  <c:v>91</c:v>
                </c:pt>
                <c:pt idx="75">
                  <c:v>85</c:v>
                </c:pt>
                <c:pt idx="76">
                  <c:v>147</c:v>
                </c:pt>
                <c:pt idx="77">
                  <c:v>143</c:v>
                </c:pt>
                <c:pt idx="78">
                  <c:v>136</c:v>
                </c:pt>
                <c:pt idx="79">
                  <c:v>125</c:v>
                </c:pt>
                <c:pt idx="80">
                  <c:v>111</c:v>
                </c:pt>
                <c:pt idx="81">
                  <c:v>102</c:v>
                </c:pt>
                <c:pt idx="82">
                  <c:v>97</c:v>
                </c:pt>
                <c:pt idx="83">
                  <c:v>100</c:v>
                </c:pt>
                <c:pt idx="84">
                  <c:v>100</c:v>
                </c:pt>
                <c:pt idx="85">
                  <c:v>97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91</c:v>
                </c:pt>
                <c:pt idx="90">
                  <c:v>89</c:v>
                </c:pt>
                <c:pt idx="91">
                  <c:v>85</c:v>
                </c:pt>
                <c:pt idx="92">
                  <c:v>84</c:v>
                </c:pt>
                <c:pt idx="93">
                  <c:v>79</c:v>
                </c:pt>
                <c:pt idx="94">
                  <c:v>77</c:v>
                </c:pt>
                <c:pt idx="95">
                  <c:v>76</c:v>
                </c:pt>
                <c:pt idx="96">
                  <c:v>74</c:v>
                </c:pt>
                <c:pt idx="97">
                  <c:v>74</c:v>
                </c:pt>
                <c:pt idx="98">
                  <c:v>83</c:v>
                </c:pt>
                <c:pt idx="99">
                  <c:v>74</c:v>
                </c:pt>
                <c:pt idx="100">
                  <c:v>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5A1-4AB5-9C2C-173140081624}"/>
            </c:ext>
          </c:extLst>
        </c:ser>
        <c:ser>
          <c:idx val="1"/>
          <c:order val="4"/>
          <c:tx>
            <c:strRef>
              <c:f>Horizontal!$DE$14</c:f>
              <c:strCache>
                <c:ptCount val="1"/>
                <c:pt idx="0">
                  <c:v>LTV @ 170</c:v>
                </c:pt>
              </c:strCache>
            </c:strRef>
          </c:tx>
          <c:spPr>
            <a:ln w="19050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Horizontal!$DE$337:$DE$438</c:f>
              <c:numCache>
                <c:formatCode>General</c:formatCode>
                <c:ptCount val="102"/>
                <c:pt idx="0">
                  <c:v>170</c:v>
                </c:pt>
                <c:pt idx="1">
                  <c:v>170</c:v>
                </c:pt>
                <c:pt idx="2">
                  <c:v>170</c:v>
                </c:pt>
                <c:pt idx="3">
                  <c:v>170</c:v>
                </c:pt>
                <c:pt idx="4">
                  <c:v>170</c:v>
                </c:pt>
                <c:pt idx="5">
                  <c:v>170</c:v>
                </c:pt>
                <c:pt idx="6">
                  <c:v>170</c:v>
                </c:pt>
                <c:pt idx="7">
                  <c:v>170</c:v>
                </c:pt>
                <c:pt idx="8">
                  <c:v>170</c:v>
                </c:pt>
                <c:pt idx="9">
                  <c:v>170</c:v>
                </c:pt>
                <c:pt idx="10">
                  <c:v>170</c:v>
                </c:pt>
                <c:pt idx="11">
                  <c:v>170</c:v>
                </c:pt>
                <c:pt idx="12">
                  <c:v>170</c:v>
                </c:pt>
                <c:pt idx="13">
                  <c:v>170</c:v>
                </c:pt>
                <c:pt idx="14">
                  <c:v>170</c:v>
                </c:pt>
                <c:pt idx="15">
                  <c:v>170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170</c:v>
                </c:pt>
                <c:pt idx="20">
                  <c:v>170</c:v>
                </c:pt>
                <c:pt idx="21">
                  <c:v>170</c:v>
                </c:pt>
                <c:pt idx="22">
                  <c:v>170</c:v>
                </c:pt>
                <c:pt idx="23">
                  <c:v>170</c:v>
                </c:pt>
                <c:pt idx="24">
                  <c:v>170</c:v>
                </c:pt>
                <c:pt idx="25">
                  <c:v>170</c:v>
                </c:pt>
                <c:pt idx="26">
                  <c:v>170</c:v>
                </c:pt>
                <c:pt idx="27">
                  <c:v>170</c:v>
                </c:pt>
                <c:pt idx="28">
                  <c:v>170</c:v>
                </c:pt>
                <c:pt idx="29">
                  <c:v>170</c:v>
                </c:pt>
                <c:pt idx="30">
                  <c:v>170</c:v>
                </c:pt>
                <c:pt idx="31">
                  <c:v>170</c:v>
                </c:pt>
                <c:pt idx="32">
                  <c:v>170</c:v>
                </c:pt>
                <c:pt idx="33">
                  <c:v>170</c:v>
                </c:pt>
                <c:pt idx="34">
                  <c:v>170</c:v>
                </c:pt>
                <c:pt idx="35">
                  <c:v>170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170</c:v>
                </c:pt>
                <c:pt idx="40">
                  <c:v>170</c:v>
                </c:pt>
                <c:pt idx="41">
                  <c:v>170</c:v>
                </c:pt>
                <c:pt idx="42">
                  <c:v>170</c:v>
                </c:pt>
                <c:pt idx="43">
                  <c:v>170</c:v>
                </c:pt>
                <c:pt idx="44">
                  <c:v>170</c:v>
                </c:pt>
                <c:pt idx="45">
                  <c:v>170</c:v>
                </c:pt>
                <c:pt idx="46">
                  <c:v>170</c:v>
                </c:pt>
                <c:pt idx="47">
                  <c:v>170</c:v>
                </c:pt>
                <c:pt idx="48">
                  <c:v>170</c:v>
                </c:pt>
                <c:pt idx="49">
                  <c:v>170</c:v>
                </c:pt>
                <c:pt idx="50">
                  <c:v>170</c:v>
                </c:pt>
                <c:pt idx="51">
                  <c:v>170</c:v>
                </c:pt>
                <c:pt idx="52">
                  <c:v>170</c:v>
                </c:pt>
                <c:pt idx="53">
                  <c:v>170</c:v>
                </c:pt>
                <c:pt idx="54">
                  <c:v>170</c:v>
                </c:pt>
                <c:pt idx="55">
                  <c:v>170</c:v>
                </c:pt>
                <c:pt idx="56">
                  <c:v>170</c:v>
                </c:pt>
                <c:pt idx="57">
                  <c:v>170</c:v>
                </c:pt>
                <c:pt idx="58">
                  <c:v>170</c:v>
                </c:pt>
                <c:pt idx="59">
                  <c:v>170</c:v>
                </c:pt>
                <c:pt idx="60">
                  <c:v>170</c:v>
                </c:pt>
                <c:pt idx="61">
                  <c:v>170</c:v>
                </c:pt>
                <c:pt idx="62">
                  <c:v>170</c:v>
                </c:pt>
                <c:pt idx="63">
                  <c:v>170</c:v>
                </c:pt>
                <c:pt idx="64">
                  <c:v>170</c:v>
                </c:pt>
                <c:pt idx="65">
                  <c:v>170</c:v>
                </c:pt>
                <c:pt idx="66">
                  <c:v>170</c:v>
                </c:pt>
                <c:pt idx="67">
                  <c:v>170</c:v>
                </c:pt>
                <c:pt idx="68">
                  <c:v>170</c:v>
                </c:pt>
                <c:pt idx="69">
                  <c:v>170</c:v>
                </c:pt>
                <c:pt idx="70">
                  <c:v>170</c:v>
                </c:pt>
                <c:pt idx="71">
                  <c:v>170</c:v>
                </c:pt>
                <c:pt idx="72">
                  <c:v>170</c:v>
                </c:pt>
                <c:pt idx="73">
                  <c:v>170</c:v>
                </c:pt>
                <c:pt idx="74">
                  <c:v>170</c:v>
                </c:pt>
                <c:pt idx="75">
                  <c:v>170</c:v>
                </c:pt>
                <c:pt idx="76">
                  <c:v>170</c:v>
                </c:pt>
                <c:pt idx="77">
                  <c:v>170</c:v>
                </c:pt>
                <c:pt idx="78">
                  <c:v>170</c:v>
                </c:pt>
                <c:pt idx="79">
                  <c:v>170</c:v>
                </c:pt>
                <c:pt idx="80">
                  <c:v>170</c:v>
                </c:pt>
                <c:pt idx="81">
                  <c:v>170</c:v>
                </c:pt>
                <c:pt idx="82">
                  <c:v>170</c:v>
                </c:pt>
                <c:pt idx="83">
                  <c:v>170</c:v>
                </c:pt>
                <c:pt idx="84">
                  <c:v>170</c:v>
                </c:pt>
                <c:pt idx="85">
                  <c:v>170</c:v>
                </c:pt>
                <c:pt idx="86">
                  <c:v>170</c:v>
                </c:pt>
                <c:pt idx="87">
                  <c:v>170</c:v>
                </c:pt>
                <c:pt idx="88">
                  <c:v>170</c:v>
                </c:pt>
                <c:pt idx="89">
                  <c:v>170</c:v>
                </c:pt>
                <c:pt idx="90">
                  <c:v>170</c:v>
                </c:pt>
                <c:pt idx="91">
                  <c:v>170</c:v>
                </c:pt>
                <c:pt idx="92">
                  <c:v>170</c:v>
                </c:pt>
                <c:pt idx="93">
                  <c:v>170</c:v>
                </c:pt>
                <c:pt idx="94">
                  <c:v>170</c:v>
                </c:pt>
                <c:pt idx="95">
                  <c:v>170</c:v>
                </c:pt>
                <c:pt idx="96">
                  <c:v>170</c:v>
                </c:pt>
                <c:pt idx="97">
                  <c:v>170</c:v>
                </c:pt>
                <c:pt idx="98">
                  <c:v>170</c:v>
                </c:pt>
                <c:pt idx="99">
                  <c:v>170</c:v>
                </c:pt>
                <c:pt idx="10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5A1-4AB5-9C2C-173140081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0525488"/>
        <c:axId val="710526048"/>
      </c:lineChart>
      <c:dateAx>
        <c:axId val="710525488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26048"/>
        <c:crosses val="autoZero"/>
        <c:auto val="1"/>
        <c:lblOffset val="100"/>
        <c:baseTimeUnit val="days"/>
      </c:dateAx>
      <c:valAx>
        <c:axId val="71052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05254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834876543209876E-2"/>
          <c:y val="0.87540544871794856"/>
          <c:w val="0.94703703703703701"/>
          <c:h val="0.10727670940170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 Mid</a:t>
            </a:r>
            <a:r>
              <a:rPr lang="pt-BR" sz="1000" baseline="0"/>
              <a:t> Term (SWAP </a:t>
            </a:r>
            <a:r>
              <a:rPr lang="pt-BR" sz="1000"/>
              <a:t>I50)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610101010101015E-2"/>
          <c:y val="0.16166868686868685"/>
          <c:w val="0.89011212121212124"/>
          <c:h val="0.55787019230769241"/>
        </c:manualLayout>
      </c:layout>
      <c:lineChart>
        <c:grouping val="standard"/>
        <c:varyColors val="0"/>
        <c:ser>
          <c:idx val="0"/>
          <c:order val="0"/>
          <c:tx>
            <c:strRef>
              <c:f>Horizontal!$EK$14</c:f>
              <c:strCache>
                <c:ptCount val="1"/>
                <c:pt idx="0">
                  <c:v>M+1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Horizontal!$EK$337:$EK$438</c:f>
              <c:numCache>
                <c:formatCode>_(* #,##0.00_);_(* \(#,##0.00\);_(* "-"??_);_(@_)</c:formatCode>
                <c:ptCount val="102"/>
                <c:pt idx="0">
                  <c:v>45</c:v>
                </c:pt>
                <c:pt idx="1">
                  <c:v>45</c:v>
                </c:pt>
                <c:pt idx="2">
                  <c:v>48</c:v>
                </c:pt>
                <c:pt idx="3">
                  <c:v>48</c:v>
                </c:pt>
                <c:pt idx="4">
                  <c:v>50</c:v>
                </c:pt>
                <c:pt idx="5">
                  <c:v>52</c:v>
                </c:pt>
                <c:pt idx="6">
                  <c:v>55</c:v>
                </c:pt>
                <c:pt idx="7">
                  <c:v>60</c:v>
                </c:pt>
                <c:pt idx="8">
                  <c:v>60</c:v>
                </c:pt>
                <c:pt idx="9">
                  <c:v>65</c:v>
                </c:pt>
                <c:pt idx="10">
                  <c:v>65</c:v>
                </c:pt>
                <c:pt idx="11">
                  <c:v>60</c:v>
                </c:pt>
                <c:pt idx="12">
                  <c:v>57</c:v>
                </c:pt>
                <c:pt idx="13">
                  <c:v>55</c:v>
                </c:pt>
                <c:pt idx="14">
                  <c:v>55</c:v>
                </c:pt>
                <c:pt idx="15">
                  <c:v>55</c:v>
                </c:pt>
                <c:pt idx="16">
                  <c:v>53</c:v>
                </c:pt>
                <c:pt idx="17">
                  <c:v>50</c:v>
                </c:pt>
                <c:pt idx="18">
                  <c:v>50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48</c:v>
                </c:pt>
                <c:pt idx="24">
                  <c:v>45</c:v>
                </c:pt>
                <c:pt idx="25">
                  <c:v>48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55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50</c:v>
                </c:pt>
                <c:pt idx="46">
                  <c:v>45</c:v>
                </c:pt>
                <c:pt idx="47">
                  <c:v>45</c:v>
                </c:pt>
                <c:pt idx="48">
                  <c:v>50</c:v>
                </c:pt>
                <c:pt idx="49">
                  <c:v>42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38</c:v>
                </c:pt>
                <c:pt idx="59">
                  <c:v>38</c:v>
                </c:pt>
                <c:pt idx="60">
                  <c:v>38</c:v>
                </c:pt>
                <c:pt idx="61">
                  <c:v>38</c:v>
                </c:pt>
                <c:pt idx="62">
                  <c:v>38</c:v>
                </c:pt>
                <c:pt idx="63">
                  <c:v>38</c:v>
                </c:pt>
                <c:pt idx="64">
                  <c:v>38</c:v>
                </c:pt>
                <c:pt idx="65">
                  <c:v>38</c:v>
                </c:pt>
                <c:pt idx="66">
                  <c:v>35</c:v>
                </c:pt>
                <c:pt idx="67">
                  <c:v>40</c:v>
                </c:pt>
                <c:pt idx="68">
                  <c:v>37</c:v>
                </c:pt>
                <c:pt idx="69">
                  <c:v>30</c:v>
                </c:pt>
                <c:pt idx="70">
                  <c:v>30</c:v>
                </c:pt>
                <c:pt idx="71">
                  <c:v>30</c:v>
                </c:pt>
                <c:pt idx="72">
                  <c:v>30</c:v>
                </c:pt>
                <c:pt idx="73">
                  <c:v>30</c:v>
                </c:pt>
                <c:pt idx="74">
                  <c:v>30</c:v>
                </c:pt>
                <c:pt idx="75">
                  <c:v>30</c:v>
                </c:pt>
                <c:pt idx="76">
                  <c:v>32</c:v>
                </c:pt>
                <c:pt idx="77">
                  <c:v>32</c:v>
                </c:pt>
                <c:pt idx="78">
                  <c:v>32</c:v>
                </c:pt>
                <c:pt idx="79">
                  <c:v>30</c:v>
                </c:pt>
                <c:pt idx="80">
                  <c:v>26</c:v>
                </c:pt>
                <c:pt idx="81">
                  <c:v>26</c:v>
                </c:pt>
                <c:pt idx="82">
                  <c:v>26</c:v>
                </c:pt>
                <c:pt idx="83">
                  <c:v>26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26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51-45B7-B721-BA65075AD6F7}"/>
            </c:ext>
          </c:extLst>
        </c:ser>
        <c:ser>
          <c:idx val="2"/>
          <c:order val="1"/>
          <c:tx>
            <c:strRef>
              <c:f>Horizontal!$EL$14</c:f>
              <c:strCache>
                <c:ptCount val="1"/>
                <c:pt idx="0">
                  <c:v>M+2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Horizontal!$EL$337:$EL$438</c:f>
              <c:numCache>
                <c:formatCode>_(* #,##0.00_);_(* \(#,##0.00\);_(* "-"??_);_(@_)</c:formatCode>
                <c:ptCount val="102"/>
                <c:pt idx="0">
                  <c:v>45</c:v>
                </c:pt>
                <c:pt idx="1">
                  <c:v>45</c:v>
                </c:pt>
                <c:pt idx="2">
                  <c:v>48</c:v>
                </c:pt>
                <c:pt idx="3">
                  <c:v>48</c:v>
                </c:pt>
                <c:pt idx="4">
                  <c:v>50</c:v>
                </c:pt>
                <c:pt idx="5">
                  <c:v>52</c:v>
                </c:pt>
                <c:pt idx="6">
                  <c:v>53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57</c:v>
                </c:pt>
                <c:pt idx="13">
                  <c:v>55</c:v>
                </c:pt>
                <c:pt idx="14">
                  <c:v>55</c:v>
                </c:pt>
                <c:pt idx="15">
                  <c:v>55</c:v>
                </c:pt>
                <c:pt idx="16">
                  <c:v>53</c:v>
                </c:pt>
                <c:pt idx="17">
                  <c:v>50</c:v>
                </c:pt>
                <c:pt idx="18">
                  <c:v>50</c:v>
                </c:pt>
                <c:pt idx="19">
                  <c:v>48</c:v>
                </c:pt>
                <c:pt idx="20">
                  <c:v>48</c:v>
                </c:pt>
                <c:pt idx="21">
                  <c:v>48</c:v>
                </c:pt>
                <c:pt idx="22">
                  <c:v>48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55</c:v>
                </c:pt>
                <c:pt idx="33">
                  <c:v>50</c:v>
                </c:pt>
                <c:pt idx="34">
                  <c:v>50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52</c:v>
                </c:pt>
                <c:pt idx="44">
                  <c:v>52</c:v>
                </c:pt>
                <c:pt idx="45">
                  <c:v>50</c:v>
                </c:pt>
                <c:pt idx="46">
                  <c:v>45</c:v>
                </c:pt>
                <c:pt idx="47">
                  <c:v>45</c:v>
                </c:pt>
                <c:pt idx="48">
                  <c:v>48</c:v>
                </c:pt>
                <c:pt idx="49">
                  <c:v>42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38</c:v>
                </c:pt>
                <c:pt idx="59">
                  <c:v>38</c:v>
                </c:pt>
                <c:pt idx="60">
                  <c:v>38</c:v>
                </c:pt>
                <c:pt idx="61">
                  <c:v>38</c:v>
                </c:pt>
                <c:pt idx="62">
                  <c:v>38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37</c:v>
                </c:pt>
                <c:pt idx="69">
                  <c:v>30</c:v>
                </c:pt>
                <c:pt idx="70">
                  <c:v>30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32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27</c:v>
                </c:pt>
                <c:pt idx="85">
                  <c:v>28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51-45B7-B721-BA65075AD6F7}"/>
            </c:ext>
          </c:extLst>
        </c:ser>
        <c:ser>
          <c:idx val="3"/>
          <c:order val="2"/>
          <c:tx>
            <c:strRef>
              <c:f>Horizontal!$EM$14</c:f>
              <c:strCache>
                <c:ptCount val="1"/>
                <c:pt idx="0">
                  <c:v>M+3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Horizontal!$EM$337:$EM$438</c:f>
              <c:numCache>
                <c:formatCode>_(* #,##0.00_);_(* \(#,##0.00\);_(* "-"??_);_(@_)</c:formatCode>
                <c:ptCount val="102"/>
                <c:pt idx="0">
                  <c:v>45</c:v>
                </c:pt>
                <c:pt idx="1">
                  <c:v>45</c:v>
                </c:pt>
                <c:pt idx="2">
                  <c:v>48</c:v>
                </c:pt>
                <c:pt idx="3">
                  <c:v>49</c:v>
                </c:pt>
                <c:pt idx="4">
                  <c:v>50</c:v>
                </c:pt>
                <c:pt idx="5">
                  <c:v>52</c:v>
                </c:pt>
                <c:pt idx="6">
                  <c:v>53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57</c:v>
                </c:pt>
                <c:pt idx="13">
                  <c:v>55</c:v>
                </c:pt>
                <c:pt idx="14">
                  <c:v>55</c:v>
                </c:pt>
                <c:pt idx="15">
                  <c:v>55</c:v>
                </c:pt>
                <c:pt idx="16">
                  <c:v>53</c:v>
                </c:pt>
                <c:pt idx="17">
                  <c:v>50</c:v>
                </c:pt>
                <c:pt idx="18">
                  <c:v>50</c:v>
                </c:pt>
                <c:pt idx="19">
                  <c:v>48</c:v>
                </c:pt>
                <c:pt idx="20">
                  <c:v>48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55</c:v>
                </c:pt>
                <c:pt idx="33">
                  <c:v>50</c:v>
                </c:pt>
                <c:pt idx="34">
                  <c:v>50</c:v>
                </c:pt>
                <c:pt idx="35">
                  <c:v>52</c:v>
                </c:pt>
                <c:pt idx="36">
                  <c:v>52</c:v>
                </c:pt>
                <c:pt idx="37">
                  <c:v>52</c:v>
                </c:pt>
                <c:pt idx="38">
                  <c:v>52</c:v>
                </c:pt>
                <c:pt idx="39">
                  <c:v>52</c:v>
                </c:pt>
                <c:pt idx="40">
                  <c:v>52</c:v>
                </c:pt>
                <c:pt idx="41">
                  <c:v>52</c:v>
                </c:pt>
                <c:pt idx="42">
                  <c:v>52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45</c:v>
                </c:pt>
                <c:pt idx="47">
                  <c:v>45</c:v>
                </c:pt>
                <c:pt idx="48">
                  <c:v>48</c:v>
                </c:pt>
                <c:pt idx="49">
                  <c:v>42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38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37</c:v>
                </c:pt>
                <c:pt idx="69">
                  <c:v>35</c:v>
                </c:pt>
                <c:pt idx="70">
                  <c:v>35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36</c:v>
                </c:pt>
                <c:pt idx="77">
                  <c:v>36</c:v>
                </c:pt>
                <c:pt idx="78">
                  <c:v>36</c:v>
                </c:pt>
                <c:pt idx="79">
                  <c:v>33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28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51-45B7-B721-BA65075AD6F7}"/>
            </c:ext>
          </c:extLst>
        </c:ser>
        <c:ser>
          <c:idx val="4"/>
          <c:order val="3"/>
          <c:tx>
            <c:strRef>
              <c:f>Horizontal!$ET$14</c:f>
              <c:strCache>
                <c:ptCount val="1"/>
                <c:pt idx="0">
                  <c:v>A+0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Horizontal!$ET$337:$ET$438</c:f>
              <c:numCache>
                <c:formatCode>_(* #,##0.00_);_(* \(#,##0.00\);_(* "-"??_);_(@_)</c:formatCode>
                <c:ptCount val="102"/>
                <c:pt idx="0">
                  <c:v>45</c:v>
                </c:pt>
                <c:pt idx="1">
                  <c:v>45</c:v>
                </c:pt>
                <c:pt idx="2">
                  <c:v>49</c:v>
                </c:pt>
                <c:pt idx="3">
                  <c:v>49</c:v>
                </c:pt>
                <c:pt idx="4">
                  <c:v>50</c:v>
                </c:pt>
                <c:pt idx="5">
                  <c:v>52</c:v>
                </c:pt>
                <c:pt idx="6">
                  <c:v>53</c:v>
                </c:pt>
                <c:pt idx="7">
                  <c:v>60</c:v>
                </c:pt>
                <c:pt idx="8">
                  <c:v>60</c:v>
                </c:pt>
                <c:pt idx="9">
                  <c:v>65</c:v>
                </c:pt>
                <c:pt idx="10">
                  <c:v>65</c:v>
                </c:pt>
                <c:pt idx="11">
                  <c:v>65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55</c:v>
                </c:pt>
                <c:pt idx="17">
                  <c:v>52</c:v>
                </c:pt>
                <c:pt idx="18">
                  <c:v>52</c:v>
                </c:pt>
                <c:pt idx="19">
                  <c:v>50</c:v>
                </c:pt>
                <c:pt idx="20">
                  <c:v>48</c:v>
                </c:pt>
                <c:pt idx="21">
                  <c:v>50</c:v>
                </c:pt>
                <c:pt idx="22">
                  <c:v>50</c:v>
                </c:pt>
                <c:pt idx="23">
                  <c:v>55</c:v>
                </c:pt>
                <c:pt idx="24">
                  <c:v>55</c:v>
                </c:pt>
                <c:pt idx="25">
                  <c:v>52</c:v>
                </c:pt>
                <c:pt idx="26">
                  <c:v>52</c:v>
                </c:pt>
                <c:pt idx="27">
                  <c:v>52</c:v>
                </c:pt>
                <c:pt idx="28">
                  <c:v>52</c:v>
                </c:pt>
                <c:pt idx="29">
                  <c:v>52</c:v>
                </c:pt>
                <c:pt idx="30">
                  <c:v>52</c:v>
                </c:pt>
                <c:pt idx="31">
                  <c:v>52</c:v>
                </c:pt>
                <c:pt idx="32">
                  <c:v>52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48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45</c:v>
                </c:pt>
                <c:pt idx="47">
                  <c:v>45</c:v>
                </c:pt>
                <c:pt idx="48">
                  <c:v>50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43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42</c:v>
                </c:pt>
                <c:pt idx="59">
                  <c:v>45</c:v>
                </c:pt>
                <c:pt idx="60">
                  <c:v>43</c:v>
                </c:pt>
                <c:pt idx="61">
                  <c:v>43</c:v>
                </c:pt>
                <c:pt idx="62">
                  <c:v>42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37</c:v>
                </c:pt>
                <c:pt idx="70">
                  <c:v>37</c:v>
                </c:pt>
                <c:pt idx="71">
                  <c:v>37</c:v>
                </c:pt>
                <c:pt idx="72">
                  <c:v>37</c:v>
                </c:pt>
                <c:pt idx="73">
                  <c:v>37</c:v>
                </c:pt>
                <c:pt idx="74">
                  <c:v>37</c:v>
                </c:pt>
                <c:pt idx="75">
                  <c:v>37</c:v>
                </c:pt>
                <c:pt idx="76">
                  <c:v>35</c:v>
                </c:pt>
                <c:pt idx="77">
                  <c:v>35</c:v>
                </c:pt>
                <c:pt idx="78">
                  <c:v>34</c:v>
                </c:pt>
                <c:pt idx="79">
                  <c:v>32</c:v>
                </c:pt>
                <c:pt idx="80">
                  <c:v>30</c:v>
                </c:pt>
                <c:pt idx="81">
                  <c:v>30</c:v>
                </c:pt>
                <c:pt idx="82">
                  <c:v>30</c:v>
                </c:pt>
                <c:pt idx="83">
                  <c:v>30</c:v>
                </c:pt>
                <c:pt idx="84">
                  <c:v>30</c:v>
                </c:pt>
                <c:pt idx="85">
                  <c:v>28</c:v>
                </c:pt>
                <c:pt idx="86">
                  <c:v>28</c:v>
                </c:pt>
                <c:pt idx="87">
                  <c:v>28</c:v>
                </c:pt>
                <c:pt idx="88">
                  <c:v>28</c:v>
                </c:pt>
                <c:pt idx="89">
                  <c:v>28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27</c:v>
                </c:pt>
                <c:pt idx="94">
                  <c:v>27</c:v>
                </c:pt>
                <c:pt idx="95">
                  <c:v>27</c:v>
                </c:pt>
                <c:pt idx="96">
                  <c:v>27</c:v>
                </c:pt>
                <c:pt idx="97">
                  <c:v>27</c:v>
                </c:pt>
                <c:pt idx="98">
                  <c:v>27</c:v>
                </c:pt>
                <c:pt idx="99">
                  <c:v>27</c:v>
                </c:pt>
                <c:pt idx="100">
                  <c:v>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51-45B7-B721-BA65075AD6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056320"/>
        <c:axId val="715056880"/>
      </c:lineChart>
      <c:dateAx>
        <c:axId val="71505632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6880"/>
        <c:crosses val="autoZero"/>
        <c:auto val="1"/>
        <c:lblOffset val="100"/>
        <c:baseTimeUnit val="days"/>
      </c:dateAx>
      <c:valAx>
        <c:axId val="715056880"/>
        <c:scaling>
          <c:orientation val="minMax"/>
          <c:max val="7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632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72067901234568"/>
          <c:y val="0.88945833333333335"/>
          <c:w val="0.77414444444444441"/>
          <c:h val="0.11054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 b="0" i="0" baseline="0">
                <a:effectLst/>
              </a:rPr>
              <a:t>Long Term (SWAP I50)</a:t>
            </a:r>
            <a:endParaRPr lang="pt-BR" sz="1000">
              <a:effectLst/>
            </a:endParaRPr>
          </a:p>
        </c:rich>
      </c:tx>
      <c:layout>
        <c:manualLayout>
          <c:xMode val="edge"/>
          <c:yMode val="edge"/>
          <c:x val="0.32289753086419754"/>
          <c:y val="5.2465343240545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591358024691354E-2"/>
          <c:y val="0.17544835064631006"/>
          <c:w val="0.87178549382716053"/>
          <c:h val="0.57717250132465836"/>
        </c:manualLayout>
      </c:layout>
      <c:lineChart>
        <c:grouping val="standard"/>
        <c:varyColors val="0"/>
        <c:ser>
          <c:idx val="0"/>
          <c:order val="0"/>
          <c:tx>
            <c:strRef>
              <c:f>Horizontal!$EU$14</c:f>
              <c:strCache>
                <c:ptCount val="1"/>
                <c:pt idx="0">
                  <c:v>A+1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Horizontal!$EU$337:$EU$438</c:f>
              <c:numCache>
                <c:formatCode>_(* #,##0.00_);_(* \(#,##0.00\);_(* "-"??_);_(@_)</c:formatCode>
                <c:ptCount val="102"/>
                <c:pt idx="0">
                  <c:v>44</c:v>
                </c:pt>
                <c:pt idx="1">
                  <c:v>45</c:v>
                </c:pt>
                <c:pt idx="2">
                  <c:v>44</c:v>
                </c:pt>
                <c:pt idx="3">
                  <c:v>44</c:v>
                </c:pt>
                <c:pt idx="4">
                  <c:v>47</c:v>
                </c:pt>
                <c:pt idx="5">
                  <c:v>46</c:v>
                </c:pt>
                <c:pt idx="6">
                  <c:v>50</c:v>
                </c:pt>
                <c:pt idx="7">
                  <c:v>52</c:v>
                </c:pt>
                <c:pt idx="8">
                  <c:v>48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53</c:v>
                </c:pt>
                <c:pt idx="13">
                  <c:v>57</c:v>
                </c:pt>
                <c:pt idx="14">
                  <c:v>56</c:v>
                </c:pt>
                <c:pt idx="15">
                  <c:v>57</c:v>
                </c:pt>
                <c:pt idx="16">
                  <c:v>56</c:v>
                </c:pt>
                <c:pt idx="17">
                  <c:v>53</c:v>
                </c:pt>
                <c:pt idx="18">
                  <c:v>53</c:v>
                </c:pt>
                <c:pt idx="19">
                  <c:v>53</c:v>
                </c:pt>
                <c:pt idx="20">
                  <c:v>53</c:v>
                </c:pt>
                <c:pt idx="21">
                  <c:v>52</c:v>
                </c:pt>
                <c:pt idx="22">
                  <c:v>51</c:v>
                </c:pt>
                <c:pt idx="23">
                  <c:v>51</c:v>
                </c:pt>
                <c:pt idx="24">
                  <c:v>52</c:v>
                </c:pt>
                <c:pt idx="25">
                  <c:v>43</c:v>
                </c:pt>
                <c:pt idx="26">
                  <c:v>43</c:v>
                </c:pt>
                <c:pt idx="27">
                  <c:v>40</c:v>
                </c:pt>
                <c:pt idx="28">
                  <c:v>40</c:v>
                </c:pt>
                <c:pt idx="29">
                  <c:v>40</c:v>
                </c:pt>
                <c:pt idx="30">
                  <c:v>40</c:v>
                </c:pt>
                <c:pt idx="31">
                  <c:v>40</c:v>
                </c:pt>
                <c:pt idx="32">
                  <c:v>40</c:v>
                </c:pt>
                <c:pt idx="33">
                  <c:v>40</c:v>
                </c:pt>
                <c:pt idx="34">
                  <c:v>40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40</c:v>
                </c:pt>
                <c:pt idx="48">
                  <c:v>45</c:v>
                </c:pt>
                <c:pt idx="49">
                  <c:v>40</c:v>
                </c:pt>
                <c:pt idx="50">
                  <c:v>40</c:v>
                </c:pt>
                <c:pt idx="51">
                  <c:v>40</c:v>
                </c:pt>
                <c:pt idx="52">
                  <c:v>40</c:v>
                </c:pt>
                <c:pt idx="53">
                  <c:v>40</c:v>
                </c:pt>
                <c:pt idx="54">
                  <c:v>40</c:v>
                </c:pt>
                <c:pt idx="55">
                  <c:v>40</c:v>
                </c:pt>
                <c:pt idx="56">
                  <c:v>40</c:v>
                </c:pt>
                <c:pt idx="57">
                  <c:v>40</c:v>
                </c:pt>
                <c:pt idx="58">
                  <c:v>40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40</c:v>
                </c:pt>
                <c:pt idx="69">
                  <c:v>38</c:v>
                </c:pt>
                <c:pt idx="70">
                  <c:v>37</c:v>
                </c:pt>
                <c:pt idx="71">
                  <c:v>38</c:v>
                </c:pt>
                <c:pt idx="72">
                  <c:v>38</c:v>
                </c:pt>
                <c:pt idx="73">
                  <c:v>38</c:v>
                </c:pt>
                <c:pt idx="74">
                  <c:v>37</c:v>
                </c:pt>
                <c:pt idx="75">
                  <c:v>37</c:v>
                </c:pt>
                <c:pt idx="76">
                  <c:v>36</c:v>
                </c:pt>
                <c:pt idx="77">
                  <c:v>36</c:v>
                </c:pt>
                <c:pt idx="78">
                  <c:v>36</c:v>
                </c:pt>
                <c:pt idx="79">
                  <c:v>34</c:v>
                </c:pt>
                <c:pt idx="80">
                  <c:v>33</c:v>
                </c:pt>
                <c:pt idx="81">
                  <c:v>33</c:v>
                </c:pt>
                <c:pt idx="82">
                  <c:v>33</c:v>
                </c:pt>
                <c:pt idx="83">
                  <c:v>33</c:v>
                </c:pt>
                <c:pt idx="84">
                  <c:v>32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3-4EA0-A81E-62DCF9D71C07}"/>
            </c:ext>
          </c:extLst>
        </c:ser>
        <c:ser>
          <c:idx val="2"/>
          <c:order val="1"/>
          <c:tx>
            <c:strRef>
              <c:f>Horizontal!$EV$14</c:f>
              <c:strCache>
                <c:ptCount val="1"/>
                <c:pt idx="0">
                  <c:v>A+2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Horizontal!$EV$337:$EV$438</c:f>
              <c:numCache>
                <c:formatCode>_(* #,##0.00_);_(* \(#,##0.00\);_(* "-"??_);_(@_)</c:formatCode>
                <c:ptCount val="102"/>
                <c:pt idx="0">
                  <c:v>35</c:v>
                </c:pt>
                <c:pt idx="1">
                  <c:v>35</c:v>
                </c:pt>
                <c:pt idx="2">
                  <c:v>35</c:v>
                </c:pt>
                <c:pt idx="3">
                  <c:v>35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37</c:v>
                </c:pt>
                <c:pt idx="8">
                  <c:v>38</c:v>
                </c:pt>
                <c:pt idx="9">
                  <c:v>38</c:v>
                </c:pt>
                <c:pt idx="10">
                  <c:v>39</c:v>
                </c:pt>
                <c:pt idx="11">
                  <c:v>39</c:v>
                </c:pt>
                <c:pt idx="12">
                  <c:v>39</c:v>
                </c:pt>
                <c:pt idx="13">
                  <c:v>40</c:v>
                </c:pt>
                <c:pt idx="14">
                  <c:v>42</c:v>
                </c:pt>
                <c:pt idx="15">
                  <c:v>45</c:v>
                </c:pt>
                <c:pt idx="16">
                  <c:v>45</c:v>
                </c:pt>
                <c:pt idx="17">
                  <c:v>46</c:v>
                </c:pt>
                <c:pt idx="18">
                  <c:v>46</c:v>
                </c:pt>
                <c:pt idx="19">
                  <c:v>46</c:v>
                </c:pt>
                <c:pt idx="20">
                  <c:v>46</c:v>
                </c:pt>
                <c:pt idx="21">
                  <c:v>45</c:v>
                </c:pt>
                <c:pt idx="22">
                  <c:v>43</c:v>
                </c:pt>
                <c:pt idx="23">
                  <c:v>43</c:v>
                </c:pt>
                <c:pt idx="24">
                  <c:v>43</c:v>
                </c:pt>
                <c:pt idx="25">
                  <c:v>38</c:v>
                </c:pt>
                <c:pt idx="26">
                  <c:v>38</c:v>
                </c:pt>
                <c:pt idx="27">
                  <c:v>38</c:v>
                </c:pt>
                <c:pt idx="28">
                  <c:v>38</c:v>
                </c:pt>
                <c:pt idx="29">
                  <c:v>38</c:v>
                </c:pt>
                <c:pt idx="30">
                  <c:v>38</c:v>
                </c:pt>
                <c:pt idx="31">
                  <c:v>38</c:v>
                </c:pt>
                <c:pt idx="32">
                  <c:v>38</c:v>
                </c:pt>
                <c:pt idx="33">
                  <c:v>38</c:v>
                </c:pt>
                <c:pt idx="34">
                  <c:v>38</c:v>
                </c:pt>
                <c:pt idx="35">
                  <c:v>43</c:v>
                </c:pt>
                <c:pt idx="36">
                  <c:v>43</c:v>
                </c:pt>
                <c:pt idx="37">
                  <c:v>43</c:v>
                </c:pt>
                <c:pt idx="38">
                  <c:v>43</c:v>
                </c:pt>
                <c:pt idx="39">
                  <c:v>43</c:v>
                </c:pt>
                <c:pt idx="40">
                  <c:v>43</c:v>
                </c:pt>
                <c:pt idx="41">
                  <c:v>43</c:v>
                </c:pt>
                <c:pt idx="42">
                  <c:v>43</c:v>
                </c:pt>
                <c:pt idx="43">
                  <c:v>43</c:v>
                </c:pt>
                <c:pt idx="44">
                  <c:v>43</c:v>
                </c:pt>
                <c:pt idx="45">
                  <c:v>43</c:v>
                </c:pt>
                <c:pt idx="46">
                  <c:v>43</c:v>
                </c:pt>
                <c:pt idx="47">
                  <c:v>43</c:v>
                </c:pt>
                <c:pt idx="48">
                  <c:v>43</c:v>
                </c:pt>
                <c:pt idx="49">
                  <c:v>43</c:v>
                </c:pt>
                <c:pt idx="50">
                  <c:v>43</c:v>
                </c:pt>
                <c:pt idx="51">
                  <c:v>43</c:v>
                </c:pt>
                <c:pt idx="52">
                  <c:v>43</c:v>
                </c:pt>
                <c:pt idx="53">
                  <c:v>43</c:v>
                </c:pt>
                <c:pt idx="54">
                  <c:v>43</c:v>
                </c:pt>
                <c:pt idx="55">
                  <c:v>43</c:v>
                </c:pt>
                <c:pt idx="56">
                  <c:v>43</c:v>
                </c:pt>
                <c:pt idx="57">
                  <c:v>43</c:v>
                </c:pt>
                <c:pt idx="58">
                  <c:v>43</c:v>
                </c:pt>
                <c:pt idx="59">
                  <c:v>40</c:v>
                </c:pt>
                <c:pt idx="60">
                  <c:v>40</c:v>
                </c:pt>
                <c:pt idx="61">
                  <c:v>40</c:v>
                </c:pt>
                <c:pt idx="62">
                  <c:v>40</c:v>
                </c:pt>
                <c:pt idx="63">
                  <c:v>40</c:v>
                </c:pt>
                <c:pt idx="64">
                  <c:v>40</c:v>
                </c:pt>
                <c:pt idx="65">
                  <c:v>40</c:v>
                </c:pt>
                <c:pt idx="66">
                  <c:v>40</c:v>
                </c:pt>
                <c:pt idx="67">
                  <c:v>40</c:v>
                </c:pt>
                <c:pt idx="68">
                  <c:v>38</c:v>
                </c:pt>
                <c:pt idx="69">
                  <c:v>38</c:v>
                </c:pt>
                <c:pt idx="70">
                  <c:v>38</c:v>
                </c:pt>
                <c:pt idx="71">
                  <c:v>38</c:v>
                </c:pt>
                <c:pt idx="72">
                  <c:v>38</c:v>
                </c:pt>
                <c:pt idx="73">
                  <c:v>38</c:v>
                </c:pt>
                <c:pt idx="74">
                  <c:v>38</c:v>
                </c:pt>
                <c:pt idx="75">
                  <c:v>38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35</c:v>
                </c:pt>
                <c:pt idx="80">
                  <c:v>33</c:v>
                </c:pt>
                <c:pt idx="81">
                  <c:v>33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73-4EA0-A81E-62DCF9D71C07}"/>
            </c:ext>
          </c:extLst>
        </c:ser>
        <c:ser>
          <c:idx val="3"/>
          <c:order val="2"/>
          <c:tx>
            <c:strRef>
              <c:f>Horizontal!$EW$14</c:f>
              <c:strCache>
                <c:ptCount val="1"/>
                <c:pt idx="0">
                  <c:v>A+3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Horizontal!$EW$337:$EW$438</c:f>
              <c:numCache>
                <c:formatCode>_(* #,##0.00_);_(* \(#,##0.00\);_(* "-"??_);_(@_)</c:formatCode>
                <c:ptCount val="102"/>
                <c:pt idx="0">
                  <c:v>31</c:v>
                </c:pt>
                <c:pt idx="1">
                  <c:v>31</c:v>
                </c:pt>
                <c:pt idx="2">
                  <c:v>31</c:v>
                </c:pt>
                <c:pt idx="3">
                  <c:v>31</c:v>
                </c:pt>
                <c:pt idx="4">
                  <c:v>31</c:v>
                </c:pt>
                <c:pt idx="5">
                  <c:v>32</c:v>
                </c:pt>
                <c:pt idx="6">
                  <c:v>32</c:v>
                </c:pt>
                <c:pt idx="7">
                  <c:v>32</c:v>
                </c:pt>
                <c:pt idx="8">
                  <c:v>32</c:v>
                </c:pt>
                <c:pt idx="9">
                  <c:v>32</c:v>
                </c:pt>
                <c:pt idx="10">
                  <c:v>33</c:v>
                </c:pt>
                <c:pt idx="11">
                  <c:v>33</c:v>
                </c:pt>
                <c:pt idx="12">
                  <c:v>33</c:v>
                </c:pt>
                <c:pt idx="13">
                  <c:v>33</c:v>
                </c:pt>
                <c:pt idx="14">
                  <c:v>35</c:v>
                </c:pt>
                <c:pt idx="15">
                  <c:v>37</c:v>
                </c:pt>
                <c:pt idx="16">
                  <c:v>38</c:v>
                </c:pt>
                <c:pt idx="17">
                  <c:v>38</c:v>
                </c:pt>
                <c:pt idx="18">
                  <c:v>38</c:v>
                </c:pt>
                <c:pt idx="19">
                  <c:v>38</c:v>
                </c:pt>
                <c:pt idx="20">
                  <c:v>38</c:v>
                </c:pt>
                <c:pt idx="21">
                  <c:v>38</c:v>
                </c:pt>
                <c:pt idx="22">
                  <c:v>38</c:v>
                </c:pt>
                <c:pt idx="23">
                  <c:v>38</c:v>
                </c:pt>
                <c:pt idx="24">
                  <c:v>38</c:v>
                </c:pt>
                <c:pt idx="25">
                  <c:v>33</c:v>
                </c:pt>
                <c:pt idx="26">
                  <c:v>35</c:v>
                </c:pt>
                <c:pt idx="27">
                  <c:v>35</c:v>
                </c:pt>
                <c:pt idx="28">
                  <c:v>35</c:v>
                </c:pt>
                <c:pt idx="29">
                  <c:v>35</c:v>
                </c:pt>
                <c:pt idx="30">
                  <c:v>35</c:v>
                </c:pt>
                <c:pt idx="31">
                  <c:v>35</c:v>
                </c:pt>
                <c:pt idx="32">
                  <c:v>35</c:v>
                </c:pt>
                <c:pt idx="33">
                  <c:v>35</c:v>
                </c:pt>
                <c:pt idx="34">
                  <c:v>35</c:v>
                </c:pt>
                <c:pt idx="35">
                  <c:v>37</c:v>
                </c:pt>
                <c:pt idx="36">
                  <c:v>37</c:v>
                </c:pt>
                <c:pt idx="37">
                  <c:v>37</c:v>
                </c:pt>
                <c:pt idx="38">
                  <c:v>37</c:v>
                </c:pt>
                <c:pt idx="39">
                  <c:v>37</c:v>
                </c:pt>
                <c:pt idx="40">
                  <c:v>37</c:v>
                </c:pt>
                <c:pt idx="41">
                  <c:v>37</c:v>
                </c:pt>
                <c:pt idx="42">
                  <c:v>37</c:v>
                </c:pt>
                <c:pt idx="43">
                  <c:v>37</c:v>
                </c:pt>
                <c:pt idx="44">
                  <c:v>37</c:v>
                </c:pt>
                <c:pt idx="45">
                  <c:v>37</c:v>
                </c:pt>
                <c:pt idx="46">
                  <c:v>37</c:v>
                </c:pt>
                <c:pt idx="47">
                  <c:v>37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37</c:v>
                </c:pt>
                <c:pt idx="52">
                  <c:v>37</c:v>
                </c:pt>
                <c:pt idx="53">
                  <c:v>37</c:v>
                </c:pt>
                <c:pt idx="54">
                  <c:v>37</c:v>
                </c:pt>
                <c:pt idx="55">
                  <c:v>37</c:v>
                </c:pt>
                <c:pt idx="56">
                  <c:v>37</c:v>
                </c:pt>
                <c:pt idx="57">
                  <c:v>37</c:v>
                </c:pt>
                <c:pt idx="58">
                  <c:v>37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35</c:v>
                </c:pt>
                <c:pt idx="67">
                  <c:v>35</c:v>
                </c:pt>
                <c:pt idx="68">
                  <c:v>35</c:v>
                </c:pt>
                <c:pt idx="69">
                  <c:v>35</c:v>
                </c:pt>
                <c:pt idx="70">
                  <c:v>35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35</c:v>
                </c:pt>
                <c:pt idx="77">
                  <c:v>35</c:v>
                </c:pt>
                <c:pt idx="78">
                  <c:v>35</c:v>
                </c:pt>
                <c:pt idx="79">
                  <c:v>35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73-4EA0-A81E-62DCF9D71C07}"/>
            </c:ext>
          </c:extLst>
        </c:ser>
        <c:ser>
          <c:idx val="4"/>
          <c:order val="3"/>
          <c:tx>
            <c:strRef>
              <c:f>Horizontal!$EX$14</c:f>
              <c:strCache>
                <c:ptCount val="1"/>
                <c:pt idx="0">
                  <c:v>A+4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Horizontal!$EX$337:$EX$438</c:f>
              <c:numCache>
                <c:formatCode>_(* #,##0.00_);_(* \(#,##0.00\);_(* "-"??_);_(@_)</c:formatCode>
                <c:ptCount val="102"/>
                <c:pt idx="0">
                  <c:v>28</c:v>
                </c:pt>
                <c:pt idx="1">
                  <c:v>28</c:v>
                </c:pt>
                <c:pt idx="2">
                  <c:v>28</c:v>
                </c:pt>
                <c:pt idx="3">
                  <c:v>28</c:v>
                </c:pt>
                <c:pt idx="4">
                  <c:v>28</c:v>
                </c:pt>
                <c:pt idx="5">
                  <c:v>29</c:v>
                </c:pt>
                <c:pt idx="6">
                  <c:v>29</c:v>
                </c:pt>
                <c:pt idx="7">
                  <c:v>29</c:v>
                </c:pt>
                <c:pt idx="8">
                  <c:v>29</c:v>
                </c:pt>
                <c:pt idx="9">
                  <c:v>29</c:v>
                </c:pt>
                <c:pt idx="10">
                  <c:v>29</c:v>
                </c:pt>
                <c:pt idx="11">
                  <c:v>29</c:v>
                </c:pt>
                <c:pt idx="12">
                  <c:v>29</c:v>
                </c:pt>
                <c:pt idx="13">
                  <c:v>29</c:v>
                </c:pt>
                <c:pt idx="14">
                  <c:v>30</c:v>
                </c:pt>
                <c:pt idx="15">
                  <c:v>32</c:v>
                </c:pt>
                <c:pt idx="16">
                  <c:v>32</c:v>
                </c:pt>
                <c:pt idx="17">
                  <c:v>33</c:v>
                </c:pt>
                <c:pt idx="18">
                  <c:v>33</c:v>
                </c:pt>
                <c:pt idx="19">
                  <c:v>33</c:v>
                </c:pt>
                <c:pt idx="20">
                  <c:v>33</c:v>
                </c:pt>
                <c:pt idx="21">
                  <c:v>33</c:v>
                </c:pt>
                <c:pt idx="22">
                  <c:v>33</c:v>
                </c:pt>
                <c:pt idx="23">
                  <c:v>33</c:v>
                </c:pt>
                <c:pt idx="24">
                  <c:v>33</c:v>
                </c:pt>
                <c:pt idx="25">
                  <c:v>30</c:v>
                </c:pt>
                <c:pt idx="26">
                  <c:v>32</c:v>
                </c:pt>
                <c:pt idx="27">
                  <c:v>30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30</c:v>
                </c:pt>
                <c:pt idx="32">
                  <c:v>30</c:v>
                </c:pt>
                <c:pt idx="33">
                  <c:v>30</c:v>
                </c:pt>
                <c:pt idx="34">
                  <c:v>30</c:v>
                </c:pt>
                <c:pt idx="35">
                  <c:v>35</c:v>
                </c:pt>
                <c:pt idx="36">
                  <c:v>35</c:v>
                </c:pt>
                <c:pt idx="37">
                  <c:v>35</c:v>
                </c:pt>
                <c:pt idx="38">
                  <c:v>35</c:v>
                </c:pt>
                <c:pt idx="39">
                  <c:v>35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35</c:v>
                </c:pt>
                <c:pt idx="44">
                  <c:v>35</c:v>
                </c:pt>
                <c:pt idx="45">
                  <c:v>35</c:v>
                </c:pt>
                <c:pt idx="46">
                  <c:v>35</c:v>
                </c:pt>
                <c:pt idx="47">
                  <c:v>35</c:v>
                </c:pt>
                <c:pt idx="48">
                  <c:v>35</c:v>
                </c:pt>
                <c:pt idx="49">
                  <c:v>35</c:v>
                </c:pt>
                <c:pt idx="50">
                  <c:v>35</c:v>
                </c:pt>
                <c:pt idx="51">
                  <c:v>35</c:v>
                </c:pt>
                <c:pt idx="52">
                  <c:v>35</c:v>
                </c:pt>
                <c:pt idx="53">
                  <c:v>35</c:v>
                </c:pt>
                <c:pt idx="54">
                  <c:v>35</c:v>
                </c:pt>
                <c:pt idx="55">
                  <c:v>35</c:v>
                </c:pt>
                <c:pt idx="56">
                  <c:v>35</c:v>
                </c:pt>
                <c:pt idx="57">
                  <c:v>35</c:v>
                </c:pt>
                <c:pt idx="58">
                  <c:v>35</c:v>
                </c:pt>
                <c:pt idx="59">
                  <c:v>35</c:v>
                </c:pt>
                <c:pt idx="60">
                  <c:v>35</c:v>
                </c:pt>
                <c:pt idx="61">
                  <c:v>35</c:v>
                </c:pt>
                <c:pt idx="62">
                  <c:v>35</c:v>
                </c:pt>
                <c:pt idx="63">
                  <c:v>35</c:v>
                </c:pt>
                <c:pt idx="64">
                  <c:v>35</c:v>
                </c:pt>
                <c:pt idx="65">
                  <c:v>35</c:v>
                </c:pt>
                <c:pt idx="66">
                  <c:v>35</c:v>
                </c:pt>
                <c:pt idx="67">
                  <c:v>35</c:v>
                </c:pt>
                <c:pt idx="68">
                  <c:v>35</c:v>
                </c:pt>
                <c:pt idx="69">
                  <c:v>35</c:v>
                </c:pt>
                <c:pt idx="70">
                  <c:v>35</c:v>
                </c:pt>
                <c:pt idx="71">
                  <c:v>35</c:v>
                </c:pt>
                <c:pt idx="72">
                  <c:v>35</c:v>
                </c:pt>
                <c:pt idx="73">
                  <c:v>35</c:v>
                </c:pt>
                <c:pt idx="74">
                  <c:v>35</c:v>
                </c:pt>
                <c:pt idx="75">
                  <c:v>35</c:v>
                </c:pt>
                <c:pt idx="76">
                  <c:v>30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32</c:v>
                </c:pt>
                <c:pt idx="81">
                  <c:v>32</c:v>
                </c:pt>
                <c:pt idx="82">
                  <c:v>32</c:v>
                </c:pt>
                <c:pt idx="83">
                  <c:v>32</c:v>
                </c:pt>
                <c:pt idx="84">
                  <c:v>32</c:v>
                </c:pt>
                <c:pt idx="85">
                  <c:v>32</c:v>
                </c:pt>
                <c:pt idx="86">
                  <c:v>30</c:v>
                </c:pt>
                <c:pt idx="87">
                  <c:v>30</c:v>
                </c:pt>
                <c:pt idx="88">
                  <c:v>30</c:v>
                </c:pt>
                <c:pt idx="89">
                  <c:v>30</c:v>
                </c:pt>
                <c:pt idx="90">
                  <c:v>30</c:v>
                </c:pt>
                <c:pt idx="91">
                  <c:v>30</c:v>
                </c:pt>
                <c:pt idx="92">
                  <c:v>30</c:v>
                </c:pt>
                <c:pt idx="93">
                  <c:v>30</c:v>
                </c:pt>
                <c:pt idx="94">
                  <c:v>30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28</c:v>
                </c:pt>
                <c:pt idx="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73-4EA0-A81E-62DCF9D7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061360"/>
        <c:axId val="715061920"/>
      </c:lineChart>
      <c:dateAx>
        <c:axId val="71506136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1920"/>
        <c:crosses val="autoZero"/>
        <c:auto val="1"/>
        <c:lblOffset val="100"/>
        <c:baseTimeUnit val="days"/>
      </c:dateAx>
      <c:valAx>
        <c:axId val="715061920"/>
        <c:scaling>
          <c:orientation val="minMax"/>
          <c:max val="7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8945833333333335"/>
          <c:w val="1"/>
          <c:h val="0.11054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/>
              <a:t>Long Term (Conv) </a:t>
            </a:r>
          </a:p>
        </c:rich>
      </c:tx>
      <c:layout>
        <c:manualLayout>
          <c:xMode val="edge"/>
          <c:yMode val="edge"/>
          <c:x val="0.35654783950617286"/>
          <c:y val="4.7114499698517977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8.5506481481481475E-2"/>
          <c:y val="0.17129"/>
          <c:w val="0.87188364197530865"/>
          <c:h val="0.57182065389863856"/>
        </c:manualLayout>
      </c:layout>
      <c:lineChart>
        <c:grouping val="standard"/>
        <c:varyColors val="0"/>
        <c:ser>
          <c:idx val="0"/>
          <c:order val="0"/>
          <c:tx>
            <c:strRef>
              <c:f>Horizontal!$EE$14</c:f>
              <c:strCache>
                <c:ptCount val="1"/>
                <c:pt idx="0">
                  <c:v>A+1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Horizontal!$EE$337:$EE$438</c:f>
              <c:numCache>
                <c:formatCode>_(* #,##0.00_);_(* \(#,##0.00\);_(* "-"??_);_(@_)</c:formatCode>
                <c:ptCount val="102"/>
                <c:pt idx="0">
                  <c:v>188</c:v>
                </c:pt>
                <c:pt idx="1">
                  <c:v>192</c:v>
                </c:pt>
                <c:pt idx="2">
                  <c:v>200</c:v>
                </c:pt>
                <c:pt idx="3">
                  <c:v>202</c:v>
                </c:pt>
                <c:pt idx="4">
                  <c:v>223</c:v>
                </c:pt>
                <c:pt idx="5">
                  <c:v>232</c:v>
                </c:pt>
                <c:pt idx="6">
                  <c:v>234</c:v>
                </c:pt>
                <c:pt idx="7">
                  <c:v>242</c:v>
                </c:pt>
                <c:pt idx="8">
                  <c:v>245</c:v>
                </c:pt>
                <c:pt idx="9">
                  <c:v>254</c:v>
                </c:pt>
                <c:pt idx="10">
                  <c:v>265</c:v>
                </c:pt>
                <c:pt idx="11">
                  <c:v>296</c:v>
                </c:pt>
                <c:pt idx="12">
                  <c:v>304</c:v>
                </c:pt>
                <c:pt idx="13">
                  <c:v>345</c:v>
                </c:pt>
                <c:pt idx="14">
                  <c:v>351</c:v>
                </c:pt>
                <c:pt idx="15">
                  <c:v>357</c:v>
                </c:pt>
                <c:pt idx="16">
                  <c:v>356</c:v>
                </c:pt>
                <c:pt idx="17">
                  <c:v>351</c:v>
                </c:pt>
                <c:pt idx="18">
                  <c:v>353</c:v>
                </c:pt>
                <c:pt idx="19">
                  <c:v>353</c:v>
                </c:pt>
                <c:pt idx="20">
                  <c:v>344</c:v>
                </c:pt>
                <c:pt idx="21">
                  <c:v>344</c:v>
                </c:pt>
                <c:pt idx="22">
                  <c:v>350</c:v>
                </c:pt>
                <c:pt idx="23">
                  <c:v>350</c:v>
                </c:pt>
                <c:pt idx="24">
                  <c:v>352</c:v>
                </c:pt>
                <c:pt idx="25">
                  <c:v>245</c:v>
                </c:pt>
                <c:pt idx="26">
                  <c:v>245</c:v>
                </c:pt>
                <c:pt idx="27">
                  <c:v>240</c:v>
                </c:pt>
                <c:pt idx="28">
                  <c:v>237</c:v>
                </c:pt>
                <c:pt idx="29">
                  <c:v>220</c:v>
                </c:pt>
                <c:pt idx="30">
                  <c:v>215</c:v>
                </c:pt>
                <c:pt idx="31">
                  <c:v>215</c:v>
                </c:pt>
                <c:pt idx="32">
                  <c:v>208</c:v>
                </c:pt>
                <c:pt idx="33">
                  <c:v>206</c:v>
                </c:pt>
                <c:pt idx="34">
                  <c:v>208</c:v>
                </c:pt>
                <c:pt idx="35">
                  <c:v>200</c:v>
                </c:pt>
                <c:pt idx="36">
                  <c:v>203</c:v>
                </c:pt>
                <c:pt idx="37">
                  <c:v>208</c:v>
                </c:pt>
                <c:pt idx="38">
                  <c:v>208</c:v>
                </c:pt>
                <c:pt idx="39">
                  <c:v>208</c:v>
                </c:pt>
                <c:pt idx="40">
                  <c:v>225</c:v>
                </c:pt>
                <c:pt idx="41">
                  <c:v>220</c:v>
                </c:pt>
                <c:pt idx="42">
                  <c:v>200</c:v>
                </c:pt>
                <c:pt idx="43">
                  <c:v>200</c:v>
                </c:pt>
                <c:pt idx="44">
                  <c:v>204</c:v>
                </c:pt>
                <c:pt idx="45">
                  <c:v>204</c:v>
                </c:pt>
                <c:pt idx="46">
                  <c:v>204</c:v>
                </c:pt>
                <c:pt idx="47">
                  <c:v>195</c:v>
                </c:pt>
                <c:pt idx="48">
                  <c:v>202</c:v>
                </c:pt>
                <c:pt idx="49">
                  <c:v>215</c:v>
                </c:pt>
                <c:pt idx="50">
                  <c:v>220</c:v>
                </c:pt>
                <c:pt idx="51">
                  <c:v>225</c:v>
                </c:pt>
                <c:pt idx="52">
                  <c:v>217</c:v>
                </c:pt>
                <c:pt idx="53">
                  <c:v>215</c:v>
                </c:pt>
                <c:pt idx="54">
                  <c:v>212</c:v>
                </c:pt>
                <c:pt idx="55">
                  <c:v>205</c:v>
                </c:pt>
                <c:pt idx="56">
                  <c:v>200</c:v>
                </c:pt>
                <c:pt idx="57">
                  <c:v>192</c:v>
                </c:pt>
                <c:pt idx="58">
                  <c:v>187</c:v>
                </c:pt>
                <c:pt idx="59">
                  <c:v>195</c:v>
                </c:pt>
                <c:pt idx="60">
                  <c:v>205</c:v>
                </c:pt>
                <c:pt idx="61">
                  <c:v>193</c:v>
                </c:pt>
                <c:pt idx="62">
                  <c:v>185</c:v>
                </c:pt>
                <c:pt idx="63">
                  <c:v>190</c:v>
                </c:pt>
                <c:pt idx="64">
                  <c:v>180</c:v>
                </c:pt>
                <c:pt idx="65">
                  <c:v>180</c:v>
                </c:pt>
                <c:pt idx="66">
                  <c:v>175</c:v>
                </c:pt>
                <c:pt idx="67">
                  <c:v>172</c:v>
                </c:pt>
                <c:pt idx="68">
                  <c:v>172</c:v>
                </c:pt>
                <c:pt idx="69">
                  <c:v>177</c:v>
                </c:pt>
                <c:pt idx="70">
                  <c:v>165</c:v>
                </c:pt>
                <c:pt idx="71">
                  <c:v>165</c:v>
                </c:pt>
                <c:pt idx="72">
                  <c:v>163</c:v>
                </c:pt>
                <c:pt idx="73">
                  <c:v>160</c:v>
                </c:pt>
                <c:pt idx="74">
                  <c:v>157</c:v>
                </c:pt>
                <c:pt idx="75">
                  <c:v>151</c:v>
                </c:pt>
                <c:pt idx="76">
                  <c:v>158</c:v>
                </c:pt>
                <c:pt idx="77">
                  <c:v>156</c:v>
                </c:pt>
                <c:pt idx="78">
                  <c:v>154</c:v>
                </c:pt>
                <c:pt idx="79">
                  <c:v>149</c:v>
                </c:pt>
                <c:pt idx="80">
                  <c:v>147</c:v>
                </c:pt>
                <c:pt idx="81">
                  <c:v>137</c:v>
                </c:pt>
                <c:pt idx="82">
                  <c:v>135</c:v>
                </c:pt>
                <c:pt idx="83">
                  <c:v>135</c:v>
                </c:pt>
                <c:pt idx="84">
                  <c:v>137</c:v>
                </c:pt>
                <c:pt idx="85">
                  <c:v>135</c:v>
                </c:pt>
                <c:pt idx="86">
                  <c:v>132</c:v>
                </c:pt>
                <c:pt idx="87">
                  <c:v>130</c:v>
                </c:pt>
                <c:pt idx="88">
                  <c:v>128</c:v>
                </c:pt>
                <c:pt idx="89">
                  <c:v>120</c:v>
                </c:pt>
                <c:pt idx="90">
                  <c:v>119</c:v>
                </c:pt>
                <c:pt idx="91">
                  <c:v>115</c:v>
                </c:pt>
                <c:pt idx="92">
                  <c:v>115</c:v>
                </c:pt>
                <c:pt idx="93">
                  <c:v>105</c:v>
                </c:pt>
                <c:pt idx="94">
                  <c:v>95</c:v>
                </c:pt>
                <c:pt idx="95">
                  <c:v>90</c:v>
                </c:pt>
                <c:pt idx="96">
                  <c:v>88</c:v>
                </c:pt>
                <c:pt idx="97">
                  <c:v>85</c:v>
                </c:pt>
                <c:pt idx="98">
                  <c:v>85</c:v>
                </c:pt>
                <c:pt idx="99">
                  <c:v>85</c:v>
                </c:pt>
                <c:pt idx="100">
                  <c:v>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0-469B-9010-58D05A008C08}"/>
            </c:ext>
          </c:extLst>
        </c:ser>
        <c:ser>
          <c:idx val="2"/>
          <c:order val="1"/>
          <c:tx>
            <c:strRef>
              <c:f>Horizontal!$EF$14</c:f>
              <c:strCache>
                <c:ptCount val="1"/>
                <c:pt idx="0">
                  <c:v>A+2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Horizontal!$EF$337:$EF$438</c:f>
              <c:numCache>
                <c:formatCode>_(* #,##0.00_);_(* \(#,##0.00\);_(* "-"??_);_(@_)</c:formatCode>
                <c:ptCount val="102"/>
                <c:pt idx="0">
                  <c:v>165</c:v>
                </c:pt>
                <c:pt idx="1">
                  <c:v>168</c:v>
                </c:pt>
                <c:pt idx="2">
                  <c:v>167</c:v>
                </c:pt>
                <c:pt idx="3">
                  <c:v>169</c:v>
                </c:pt>
                <c:pt idx="4">
                  <c:v>175</c:v>
                </c:pt>
                <c:pt idx="5">
                  <c:v>188</c:v>
                </c:pt>
                <c:pt idx="6">
                  <c:v>188</c:v>
                </c:pt>
                <c:pt idx="7">
                  <c:v>190</c:v>
                </c:pt>
                <c:pt idx="8">
                  <c:v>195</c:v>
                </c:pt>
                <c:pt idx="9">
                  <c:v>198</c:v>
                </c:pt>
                <c:pt idx="10">
                  <c:v>200</c:v>
                </c:pt>
                <c:pt idx="11">
                  <c:v>208</c:v>
                </c:pt>
                <c:pt idx="12">
                  <c:v>213</c:v>
                </c:pt>
                <c:pt idx="13">
                  <c:v>225</c:v>
                </c:pt>
                <c:pt idx="14">
                  <c:v>239</c:v>
                </c:pt>
                <c:pt idx="15">
                  <c:v>245</c:v>
                </c:pt>
                <c:pt idx="16">
                  <c:v>248</c:v>
                </c:pt>
                <c:pt idx="17">
                  <c:v>243</c:v>
                </c:pt>
                <c:pt idx="18">
                  <c:v>243</c:v>
                </c:pt>
                <c:pt idx="19">
                  <c:v>243</c:v>
                </c:pt>
                <c:pt idx="20">
                  <c:v>240</c:v>
                </c:pt>
                <c:pt idx="21">
                  <c:v>240</c:v>
                </c:pt>
                <c:pt idx="22">
                  <c:v>240</c:v>
                </c:pt>
                <c:pt idx="23">
                  <c:v>240</c:v>
                </c:pt>
                <c:pt idx="24">
                  <c:v>242</c:v>
                </c:pt>
                <c:pt idx="25">
                  <c:v>180</c:v>
                </c:pt>
                <c:pt idx="26">
                  <c:v>180</c:v>
                </c:pt>
                <c:pt idx="27">
                  <c:v>180</c:v>
                </c:pt>
                <c:pt idx="28">
                  <c:v>180</c:v>
                </c:pt>
                <c:pt idx="29">
                  <c:v>179</c:v>
                </c:pt>
                <c:pt idx="30">
                  <c:v>175</c:v>
                </c:pt>
                <c:pt idx="31">
                  <c:v>175</c:v>
                </c:pt>
                <c:pt idx="32">
                  <c:v>173</c:v>
                </c:pt>
                <c:pt idx="33">
                  <c:v>171</c:v>
                </c:pt>
                <c:pt idx="34">
                  <c:v>170</c:v>
                </c:pt>
                <c:pt idx="35">
                  <c:v>170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170</c:v>
                </c:pt>
                <c:pt idx="40">
                  <c:v>170</c:v>
                </c:pt>
                <c:pt idx="41">
                  <c:v>170</c:v>
                </c:pt>
                <c:pt idx="42">
                  <c:v>170</c:v>
                </c:pt>
                <c:pt idx="43">
                  <c:v>170</c:v>
                </c:pt>
                <c:pt idx="44">
                  <c:v>172</c:v>
                </c:pt>
                <c:pt idx="45">
                  <c:v>175</c:v>
                </c:pt>
                <c:pt idx="46">
                  <c:v>175</c:v>
                </c:pt>
                <c:pt idx="47">
                  <c:v>175</c:v>
                </c:pt>
                <c:pt idx="48">
                  <c:v>175</c:v>
                </c:pt>
                <c:pt idx="49">
                  <c:v>175</c:v>
                </c:pt>
                <c:pt idx="50">
                  <c:v>180</c:v>
                </c:pt>
                <c:pt idx="51">
                  <c:v>180</c:v>
                </c:pt>
                <c:pt idx="52">
                  <c:v>182</c:v>
                </c:pt>
                <c:pt idx="53">
                  <c:v>187</c:v>
                </c:pt>
                <c:pt idx="54">
                  <c:v>187</c:v>
                </c:pt>
                <c:pt idx="55">
                  <c:v>187</c:v>
                </c:pt>
                <c:pt idx="56">
                  <c:v>187</c:v>
                </c:pt>
                <c:pt idx="57">
                  <c:v>187</c:v>
                </c:pt>
                <c:pt idx="58">
                  <c:v>187</c:v>
                </c:pt>
                <c:pt idx="59">
                  <c:v>183</c:v>
                </c:pt>
                <c:pt idx="60">
                  <c:v>185</c:v>
                </c:pt>
                <c:pt idx="61">
                  <c:v>185</c:v>
                </c:pt>
                <c:pt idx="62">
                  <c:v>185</c:v>
                </c:pt>
                <c:pt idx="63">
                  <c:v>184</c:v>
                </c:pt>
                <c:pt idx="64">
                  <c:v>184</c:v>
                </c:pt>
                <c:pt idx="65">
                  <c:v>176</c:v>
                </c:pt>
                <c:pt idx="66">
                  <c:v>176</c:v>
                </c:pt>
                <c:pt idx="67">
                  <c:v>176</c:v>
                </c:pt>
                <c:pt idx="68">
                  <c:v>170</c:v>
                </c:pt>
                <c:pt idx="69">
                  <c:v>170</c:v>
                </c:pt>
                <c:pt idx="70">
                  <c:v>170</c:v>
                </c:pt>
                <c:pt idx="71">
                  <c:v>170</c:v>
                </c:pt>
                <c:pt idx="72">
                  <c:v>169</c:v>
                </c:pt>
                <c:pt idx="73">
                  <c:v>169</c:v>
                </c:pt>
                <c:pt idx="74">
                  <c:v>169</c:v>
                </c:pt>
                <c:pt idx="75">
                  <c:v>169</c:v>
                </c:pt>
                <c:pt idx="76">
                  <c:v>163</c:v>
                </c:pt>
                <c:pt idx="77">
                  <c:v>163</c:v>
                </c:pt>
                <c:pt idx="78">
                  <c:v>163</c:v>
                </c:pt>
                <c:pt idx="79">
                  <c:v>160</c:v>
                </c:pt>
                <c:pt idx="80">
                  <c:v>148</c:v>
                </c:pt>
                <c:pt idx="81">
                  <c:v>148</c:v>
                </c:pt>
                <c:pt idx="82">
                  <c:v>145</c:v>
                </c:pt>
                <c:pt idx="83">
                  <c:v>144</c:v>
                </c:pt>
                <c:pt idx="84">
                  <c:v>142</c:v>
                </c:pt>
                <c:pt idx="85">
                  <c:v>142</c:v>
                </c:pt>
                <c:pt idx="86">
                  <c:v>142</c:v>
                </c:pt>
                <c:pt idx="87">
                  <c:v>140</c:v>
                </c:pt>
                <c:pt idx="88">
                  <c:v>140</c:v>
                </c:pt>
                <c:pt idx="89">
                  <c:v>136</c:v>
                </c:pt>
                <c:pt idx="90">
                  <c:v>130</c:v>
                </c:pt>
                <c:pt idx="91">
                  <c:v>130</c:v>
                </c:pt>
                <c:pt idx="92">
                  <c:v>125</c:v>
                </c:pt>
                <c:pt idx="93">
                  <c:v>125</c:v>
                </c:pt>
                <c:pt idx="94">
                  <c:v>111</c:v>
                </c:pt>
                <c:pt idx="95">
                  <c:v>106</c:v>
                </c:pt>
                <c:pt idx="96">
                  <c:v>102</c:v>
                </c:pt>
                <c:pt idx="97">
                  <c:v>100</c:v>
                </c:pt>
                <c:pt idx="98">
                  <c:v>99</c:v>
                </c:pt>
                <c:pt idx="99">
                  <c:v>97</c:v>
                </c:pt>
                <c:pt idx="100">
                  <c:v>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B0-469B-9010-58D05A008C08}"/>
            </c:ext>
          </c:extLst>
        </c:ser>
        <c:ser>
          <c:idx val="3"/>
          <c:order val="2"/>
          <c:tx>
            <c:strRef>
              <c:f>Horizontal!$EG$14</c:f>
              <c:strCache>
                <c:ptCount val="1"/>
                <c:pt idx="0">
                  <c:v>A+3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Horizontal!$EG$337:$EG$438</c:f>
              <c:numCache>
                <c:formatCode>_(* #,##0.00_);_(* \(#,##0.00\);_(* "-"??_);_(@_)</c:formatCode>
                <c:ptCount val="102"/>
                <c:pt idx="0">
                  <c:v>153</c:v>
                </c:pt>
                <c:pt idx="1">
                  <c:v>154</c:v>
                </c:pt>
                <c:pt idx="2">
                  <c:v>155</c:v>
                </c:pt>
                <c:pt idx="3">
                  <c:v>155</c:v>
                </c:pt>
                <c:pt idx="4">
                  <c:v>155</c:v>
                </c:pt>
                <c:pt idx="5">
                  <c:v>165</c:v>
                </c:pt>
                <c:pt idx="6">
                  <c:v>166</c:v>
                </c:pt>
                <c:pt idx="7">
                  <c:v>169</c:v>
                </c:pt>
                <c:pt idx="8">
                  <c:v>170</c:v>
                </c:pt>
                <c:pt idx="9">
                  <c:v>172</c:v>
                </c:pt>
                <c:pt idx="10">
                  <c:v>175</c:v>
                </c:pt>
                <c:pt idx="11">
                  <c:v>175</c:v>
                </c:pt>
                <c:pt idx="12">
                  <c:v>175</c:v>
                </c:pt>
                <c:pt idx="13">
                  <c:v>178</c:v>
                </c:pt>
                <c:pt idx="14">
                  <c:v>185</c:v>
                </c:pt>
                <c:pt idx="15">
                  <c:v>186</c:v>
                </c:pt>
                <c:pt idx="16">
                  <c:v>188</c:v>
                </c:pt>
                <c:pt idx="17">
                  <c:v>184</c:v>
                </c:pt>
                <c:pt idx="18">
                  <c:v>182</c:v>
                </c:pt>
                <c:pt idx="19">
                  <c:v>182</c:v>
                </c:pt>
                <c:pt idx="20">
                  <c:v>180</c:v>
                </c:pt>
                <c:pt idx="21">
                  <c:v>180</c:v>
                </c:pt>
                <c:pt idx="22">
                  <c:v>178</c:v>
                </c:pt>
                <c:pt idx="23">
                  <c:v>178</c:v>
                </c:pt>
                <c:pt idx="24">
                  <c:v>180</c:v>
                </c:pt>
                <c:pt idx="25">
                  <c:v>162</c:v>
                </c:pt>
                <c:pt idx="26">
                  <c:v>160</c:v>
                </c:pt>
                <c:pt idx="27">
                  <c:v>160</c:v>
                </c:pt>
                <c:pt idx="28">
                  <c:v>160</c:v>
                </c:pt>
                <c:pt idx="29">
                  <c:v>160</c:v>
                </c:pt>
                <c:pt idx="30">
                  <c:v>160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160</c:v>
                </c:pt>
                <c:pt idx="39">
                  <c:v>160</c:v>
                </c:pt>
                <c:pt idx="40">
                  <c:v>160</c:v>
                </c:pt>
                <c:pt idx="41">
                  <c:v>160</c:v>
                </c:pt>
                <c:pt idx="42">
                  <c:v>160</c:v>
                </c:pt>
                <c:pt idx="43">
                  <c:v>160</c:v>
                </c:pt>
                <c:pt idx="44">
                  <c:v>160</c:v>
                </c:pt>
                <c:pt idx="45">
                  <c:v>160</c:v>
                </c:pt>
                <c:pt idx="46">
                  <c:v>160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163</c:v>
                </c:pt>
                <c:pt idx="51">
                  <c:v>163</c:v>
                </c:pt>
                <c:pt idx="52">
                  <c:v>163</c:v>
                </c:pt>
                <c:pt idx="53">
                  <c:v>163</c:v>
                </c:pt>
                <c:pt idx="54">
                  <c:v>163</c:v>
                </c:pt>
                <c:pt idx="55">
                  <c:v>163</c:v>
                </c:pt>
                <c:pt idx="56">
                  <c:v>163</c:v>
                </c:pt>
                <c:pt idx="57">
                  <c:v>163</c:v>
                </c:pt>
                <c:pt idx="58">
                  <c:v>163</c:v>
                </c:pt>
                <c:pt idx="59">
                  <c:v>163</c:v>
                </c:pt>
                <c:pt idx="60">
                  <c:v>163</c:v>
                </c:pt>
                <c:pt idx="61">
                  <c:v>163</c:v>
                </c:pt>
                <c:pt idx="62">
                  <c:v>163</c:v>
                </c:pt>
                <c:pt idx="63">
                  <c:v>163</c:v>
                </c:pt>
                <c:pt idx="64">
                  <c:v>163</c:v>
                </c:pt>
                <c:pt idx="65">
                  <c:v>162</c:v>
                </c:pt>
                <c:pt idx="66">
                  <c:v>162</c:v>
                </c:pt>
                <c:pt idx="67">
                  <c:v>162</c:v>
                </c:pt>
                <c:pt idx="68">
                  <c:v>160</c:v>
                </c:pt>
                <c:pt idx="69">
                  <c:v>160</c:v>
                </c:pt>
                <c:pt idx="70">
                  <c:v>162</c:v>
                </c:pt>
                <c:pt idx="71">
                  <c:v>162</c:v>
                </c:pt>
                <c:pt idx="72">
                  <c:v>162</c:v>
                </c:pt>
                <c:pt idx="73">
                  <c:v>163</c:v>
                </c:pt>
                <c:pt idx="74">
                  <c:v>163</c:v>
                </c:pt>
                <c:pt idx="75">
                  <c:v>163</c:v>
                </c:pt>
                <c:pt idx="76">
                  <c:v>153</c:v>
                </c:pt>
                <c:pt idx="77">
                  <c:v>153</c:v>
                </c:pt>
                <c:pt idx="78">
                  <c:v>153</c:v>
                </c:pt>
                <c:pt idx="79">
                  <c:v>152</c:v>
                </c:pt>
                <c:pt idx="80">
                  <c:v>148</c:v>
                </c:pt>
                <c:pt idx="81">
                  <c:v>148</c:v>
                </c:pt>
                <c:pt idx="82">
                  <c:v>142</c:v>
                </c:pt>
                <c:pt idx="83">
                  <c:v>143</c:v>
                </c:pt>
                <c:pt idx="84">
                  <c:v>143</c:v>
                </c:pt>
                <c:pt idx="85">
                  <c:v>143</c:v>
                </c:pt>
                <c:pt idx="86">
                  <c:v>143</c:v>
                </c:pt>
                <c:pt idx="87">
                  <c:v>142</c:v>
                </c:pt>
                <c:pt idx="88">
                  <c:v>142</c:v>
                </c:pt>
                <c:pt idx="89">
                  <c:v>140</c:v>
                </c:pt>
                <c:pt idx="90">
                  <c:v>132</c:v>
                </c:pt>
                <c:pt idx="91">
                  <c:v>132</c:v>
                </c:pt>
                <c:pt idx="92">
                  <c:v>129</c:v>
                </c:pt>
                <c:pt idx="93">
                  <c:v>129</c:v>
                </c:pt>
                <c:pt idx="94">
                  <c:v>120</c:v>
                </c:pt>
                <c:pt idx="95">
                  <c:v>117</c:v>
                </c:pt>
                <c:pt idx="96">
                  <c:v>111</c:v>
                </c:pt>
                <c:pt idx="97">
                  <c:v>110</c:v>
                </c:pt>
                <c:pt idx="98">
                  <c:v>108</c:v>
                </c:pt>
                <c:pt idx="99">
                  <c:v>107</c:v>
                </c:pt>
                <c:pt idx="100">
                  <c:v>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B0-469B-9010-58D05A008C08}"/>
            </c:ext>
          </c:extLst>
        </c:ser>
        <c:ser>
          <c:idx val="4"/>
          <c:order val="3"/>
          <c:tx>
            <c:strRef>
              <c:f>Horizontal!$EH$14</c:f>
              <c:strCache>
                <c:ptCount val="1"/>
                <c:pt idx="0">
                  <c:v>A+4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Horizontal!$EH$337:$EH$438</c:f>
              <c:numCache>
                <c:formatCode>_(* #,##0.00_);_(* \(#,##0.00\);_(* "-"??_);_(@_)</c:formatCode>
                <c:ptCount val="102"/>
                <c:pt idx="0">
                  <c:v>147</c:v>
                </c:pt>
                <c:pt idx="1">
                  <c:v>147</c:v>
                </c:pt>
                <c:pt idx="2">
                  <c:v>148</c:v>
                </c:pt>
                <c:pt idx="3">
                  <c:v>149</c:v>
                </c:pt>
                <c:pt idx="4">
                  <c:v>147</c:v>
                </c:pt>
                <c:pt idx="5">
                  <c:v>155</c:v>
                </c:pt>
                <c:pt idx="6">
                  <c:v>155</c:v>
                </c:pt>
                <c:pt idx="7">
                  <c:v>156</c:v>
                </c:pt>
                <c:pt idx="8">
                  <c:v>156</c:v>
                </c:pt>
                <c:pt idx="9">
                  <c:v>156</c:v>
                </c:pt>
                <c:pt idx="10">
                  <c:v>156</c:v>
                </c:pt>
                <c:pt idx="11">
                  <c:v>156</c:v>
                </c:pt>
                <c:pt idx="12">
                  <c:v>157</c:v>
                </c:pt>
                <c:pt idx="13">
                  <c:v>157</c:v>
                </c:pt>
                <c:pt idx="14">
                  <c:v>160</c:v>
                </c:pt>
                <c:pt idx="15">
                  <c:v>170</c:v>
                </c:pt>
                <c:pt idx="16">
                  <c:v>170</c:v>
                </c:pt>
                <c:pt idx="17">
                  <c:v>167</c:v>
                </c:pt>
                <c:pt idx="18">
                  <c:v>163</c:v>
                </c:pt>
                <c:pt idx="19">
                  <c:v>163</c:v>
                </c:pt>
                <c:pt idx="20">
                  <c:v>160</c:v>
                </c:pt>
                <c:pt idx="21">
                  <c:v>160</c:v>
                </c:pt>
                <c:pt idx="22">
                  <c:v>160</c:v>
                </c:pt>
                <c:pt idx="23">
                  <c:v>162</c:v>
                </c:pt>
                <c:pt idx="24">
                  <c:v>162</c:v>
                </c:pt>
                <c:pt idx="25">
                  <c:v>146</c:v>
                </c:pt>
                <c:pt idx="26">
                  <c:v>147</c:v>
                </c:pt>
                <c:pt idx="27">
                  <c:v>147</c:v>
                </c:pt>
                <c:pt idx="28">
                  <c:v>147</c:v>
                </c:pt>
                <c:pt idx="29">
                  <c:v>147</c:v>
                </c:pt>
                <c:pt idx="30">
                  <c:v>147</c:v>
                </c:pt>
                <c:pt idx="31">
                  <c:v>147</c:v>
                </c:pt>
                <c:pt idx="32">
                  <c:v>147</c:v>
                </c:pt>
                <c:pt idx="33">
                  <c:v>147</c:v>
                </c:pt>
                <c:pt idx="34">
                  <c:v>147</c:v>
                </c:pt>
                <c:pt idx="35">
                  <c:v>147</c:v>
                </c:pt>
                <c:pt idx="36">
                  <c:v>147</c:v>
                </c:pt>
                <c:pt idx="37">
                  <c:v>147</c:v>
                </c:pt>
                <c:pt idx="38">
                  <c:v>147</c:v>
                </c:pt>
                <c:pt idx="39">
                  <c:v>147</c:v>
                </c:pt>
                <c:pt idx="40">
                  <c:v>147</c:v>
                </c:pt>
                <c:pt idx="41">
                  <c:v>147</c:v>
                </c:pt>
                <c:pt idx="42">
                  <c:v>147</c:v>
                </c:pt>
                <c:pt idx="43">
                  <c:v>147</c:v>
                </c:pt>
                <c:pt idx="44">
                  <c:v>148</c:v>
                </c:pt>
                <c:pt idx="45">
                  <c:v>150</c:v>
                </c:pt>
                <c:pt idx="46">
                  <c:v>150</c:v>
                </c:pt>
                <c:pt idx="47">
                  <c:v>150</c:v>
                </c:pt>
                <c:pt idx="48">
                  <c:v>150</c:v>
                </c:pt>
                <c:pt idx="49">
                  <c:v>150</c:v>
                </c:pt>
                <c:pt idx="50">
                  <c:v>153</c:v>
                </c:pt>
                <c:pt idx="51">
                  <c:v>153</c:v>
                </c:pt>
                <c:pt idx="52">
                  <c:v>153</c:v>
                </c:pt>
                <c:pt idx="53">
                  <c:v>153</c:v>
                </c:pt>
                <c:pt idx="54">
                  <c:v>153</c:v>
                </c:pt>
                <c:pt idx="55">
                  <c:v>153</c:v>
                </c:pt>
                <c:pt idx="56">
                  <c:v>153</c:v>
                </c:pt>
                <c:pt idx="57">
                  <c:v>153</c:v>
                </c:pt>
                <c:pt idx="58">
                  <c:v>153</c:v>
                </c:pt>
                <c:pt idx="59">
                  <c:v>153</c:v>
                </c:pt>
                <c:pt idx="60">
                  <c:v>153</c:v>
                </c:pt>
                <c:pt idx="61">
                  <c:v>153</c:v>
                </c:pt>
                <c:pt idx="62">
                  <c:v>153</c:v>
                </c:pt>
                <c:pt idx="63">
                  <c:v>153</c:v>
                </c:pt>
                <c:pt idx="64">
                  <c:v>153</c:v>
                </c:pt>
                <c:pt idx="65">
                  <c:v>152</c:v>
                </c:pt>
                <c:pt idx="66">
                  <c:v>152</c:v>
                </c:pt>
                <c:pt idx="67">
                  <c:v>152</c:v>
                </c:pt>
                <c:pt idx="68">
                  <c:v>152</c:v>
                </c:pt>
                <c:pt idx="69">
                  <c:v>152</c:v>
                </c:pt>
                <c:pt idx="70">
                  <c:v>152</c:v>
                </c:pt>
                <c:pt idx="71">
                  <c:v>152</c:v>
                </c:pt>
                <c:pt idx="72">
                  <c:v>152</c:v>
                </c:pt>
                <c:pt idx="73">
                  <c:v>153</c:v>
                </c:pt>
                <c:pt idx="74">
                  <c:v>153</c:v>
                </c:pt>
                <c:pt idx="75">
                  <c:v>153</c:v>
                </c:pt>
                <c:pt idx="76">
                  <c:v>150</c:v>
                </c:pt>
                <c:pt idx="77">
                  <c:v>150</c:v>
                </c:pt>
                <c:pt idx="78">
                  <c:v>150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142</c:v>
                </c:pt>
                <c:pt idx="83">
                  <c:v>142</c:v>
                </c:pt>
                <c:pt idx="84">
                  <c:v>142</c:v>
                </c:pt>
                <c:pt idx="85">
                  <c:v>143</c:v>
                </c:pt>
                <c:pt idx="86">
                  <c:v>142</c:v>
                </c:pt>
                <c:pt idx="87">
                  <c:v>142</c:v>
                </c:pt>
                <c:pt idx="88">
                  <c:v>142</c:v>
                </c:pt>
                <c:pt idx="89">
                  <c:v>140</c:v>
                </c:pt>
                <c:pt idx="90">
                  <c:v>132</c:v>
                </c:pt>
                <c:pt idx="91">
                  <c:v>132</c:v>
                </c:pt>
                <c:pt idx="92">
                  <c:v>129</c:v>
                </c:pt>
                <c:pt idx="93">
                  <c:v>129</c:v>
                </c:pt>
                <c:pt idx="94">
                  <c:v>128</c:v>
                </c:pt>
                <c:pt idx="95">
                  <c:v>126</c:v>
                </c:pt>
                <c:pt idx="96">
                  <c:v>122</c:v>
                </c:pt>
                <c:pt idx="97">
                  <c:v>122</c:v>
                </c:pt>
                <c:pt idx="98">
                  <c:v>122</c:v>
                </c:pt>
                <c:pt idx="99">
                  <c:v>116</c:v>
                </c:pt>
                <c:pt idx="100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B0-469B-9010-58D05A008C08}"/>
            </c:ext>
          </c:extLst>
        </c:ser>
        <c:ser>
          <c:idx val="1"/>
          <c:order val="4"/>
          <c:tx>
            <c:strRef>
              <c:f>Horizontal!$DE$14</c:f>
              <c:strCache>
                <c:ptCount val="1"/>
                <c:pt idx="0">
                  <c:v>LTV @ 170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ot"/>
            </a:ln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Horizontal!$DE$337:$DE$438</c:f>
              <c:numCache>
                <c:formatCode>General</c:formatCode>
                <c:ptCount val="102"/>
                <c:pt idx="0">
                  <c:v>170</c:v>
                </c:pt>
                <c:pt idx="1">
                  <c:v>170</c:v>
                </c:pt>
                <c:pt idx="2">
                  <c:v>170</c:v>
                </c:pt>
                <c:pt idx="3">
                  <c:v>170</c:v>
                </c:pt>
                <c:pt idx="4">
                  <c:v>170</c:v>
                </c:pt>
                <c:pt idx="5">
                  <c:v>170</c:v>
                </c:pt>
                <c:pt idx="6">
                  <c:v>170</c:v>
                </c:pt>
                <c:pt idx="7">
                  <c:v>170</c:v>
                </c:pt>
                <c:pt idx="8">
                  <c:v>170</c:v>
                </c:pt>
                <c:pt idx="9">
                  <c:v>170</c:v>
                </c:pt>
                <c:pt idx="10">
                  <c:v>170</c:v>
                </c:pt>
                <c:pt idx="11">
                  <c:v>170</c:v>
                </c:pt>
                <c:pt idx="12">
                  <c:v>170</c:v>
                </c:pt>
                <c:pt idx="13">
                  <c:v>170</c:v>
                </c:pt>
                <c:pt idx="14">
                  <c:v>170</c:v>
                </c:pt>
                <c:pt idx="15">
                  <c:v>170</c:v>
                </c:pt>
                <c:pt idx="16">
                  <c:v>170</c:v>
                </c:pt>
                <c:pt idx="17">
                  <c:v>170</c:v>
                </c:pt>
                <c:pt idx="18">
                  <c:v>170</c:v>
                </c:pt>
                <c:pt idx="19">
                  <c:v>170</c:v>
                </c:pt>
                <c:pt idx="20">
                  <c:v>170</c:v>
                </c:pt>
                <c:pt idx="21">
                  <c:v>170</c:v>
                </c:pt>
                <c:pt idx="22">
                  <c:v>170</c:v>
                </c:pt>
                <c:pt idx="23">
                  <c:v>170</c:v>
                </c:pt>
                <c:pt idx="24">
                  <c:v>170</c:v>
                </c:pt>
                <c:pt idx="25">
                  <c:v>170</c:v>
                </c:pt>
                <c:pt idx="26">
                  <c:v>170</c:v>
                </c:pt>
                <c:pt idx="27">
                  <c:v>170</c:v>
                </c:pt>
                <c:pt idx="28">
                  <c:v>170</c:v>
                </c:pt>
                <c:pt idx="29">
                  <c:v>170</c:v>
                </c:pt>
                <c:pt idx="30">
                  <c:v>170</c:v>
                </c:pt>
                <c:pt idx="31">
                  <c:v>170</c:v>
                </c:pt>
                <c:pt idx="32">
                  <c:v>170</c:v>
                </c:pt>
                <c:pt idx="33">
                  <c:v>170</c:v>
                </c:pt>
                <c:pt idx="34">
                  <c:v>170</c:v>
                </c:pt>
                <c:pt idx="35">
                  <c:v>170</c:v>
                </c:pt>
                <c:pt idx="36">
                  <c:v>170</c:v>
                </c:pt>
                <c:pt idx="37">
                  <c:v>170</c:v>
                </c:pt>
                <c:pt idx="38">
                  <c:v>170</c:v>
                </c:pt>
                <c:pt idx="39">
                  <c:v>170</c:v>
                </c:pt>
                <c:pt idx="40">
                  <c:v>170</c:v>
                </c:pt>
                <c:pt idx="41">
                  <c:v>170</c:v>
                </c:pt>
                <c:pt idx="42">
                  <c:v>170</c:v>
                </c:pt>
                <c:pt idx="43">
                  <c:v>170</c:v>
                </c:pt>
                <c:pt idx="44">
                  <c:v>170</c:v>
                </c:pt>
                <c:pt idx="45">
                  <c:v>170</c:v>
                </c:pt>
                <c:pt idx="46">
                  <c:v>170</c:v>
                </c:pt>
                <c:pt idx="47">
                  <c:v>170</c:v>
                </c:pt>
                <c:pt idx="48">
                  <c:v>170</c:v>
                </c:pt>
                <c:pt idx="49">
                  <c:v>170</c:v>
                </c:pt>
                <c:pt idx="50">
                  <c:v>170</c:v>
                </c:pt>
                <c:pt idx="51">
                  <c:v>170</c:v>
                </c:pt>
                <c:pt idx="52">
                  <c:v>170</c:v>
                </c:pt>
                <c:pt idx="53">
                  <c:v>170</c:v>
                </c:pt>
                <c:pt idx="54">
                  <c:v>170</c:v>
                </c:pt>
                <c:pt idx="55">
                  <c:v>170</c:v>
                </c:pt>
                <c:pt idx="56">
                  <c:v>170</c:v>
                </c:pt>
                <c:pt idx="57">
                  <c:v>170</c:v>
                </c:pt>
                <c:pt idx="58">
                  <c:v>170</c:v>
                </c:pt>
                <c:pt idx="59">
                  <c:v>170</c:v>
                </c:pt>
                <c:pt idx="60">
                  <c:v>170</c:v>
                </c:pt>
                <c:pt idx="61">
                  <c:v>170</c:v>
                </c:pt>
                <c:pt idx="62">
                  <c:v>170</c:v>
                </c:pt>
                <c:pt idx="63">
                  <c:v>170</c:v>
                </c:pt>
                <c:pt idx="64">
                  <c:v>170</c:v>
                </c:pt>
                <c:pt idx="65">
                  <c:v>170</c:v>
                </c:pt>
                <c:pt idx="66">
                  <c:v>170</c:v>
                </c:pt>
                <c:pt idx="67">
                  <c:v>170</c:v>
                </c:pt>
                <c:pt idx="68">
                  <c:v>170</c:v>
                </c:pt>
                <c:pt idx="69">
                  <c:v>170</c:v>
                </c:pt>
                <c:pt idx="70">
                  <c:v>170</c:v>
                </c:pt>
                <c:pt idx="71">
                  <c:v>170</c:v>
                </c:pt>
                <c:pt idx="72">
                  <c:v>170</c:v>
                </c:pt>
                <c:pt idx="73">
                  <c:v>170</c:v>
                </c:pt>
                <c:pt idx="74">
                  <c:v>170</c:v>
                </c:pt>
                <c:pt idx="75">
                  <c:v>170</c:v>
                </c:pt>
                <c:pt idx="76">
                  <c:v>170</c:v>
                </c:pt>
                <c:pt idx="77">
                  <c:v>170</c:v>
                </c:pt>
                <c:pt idx="78">
                  <c:v>170</c:v>
                </c:pt>
                <c:pt idx="79">
                  <c:v>170</c:v>
                </c:pt>
                <c:pt idx="80">
                  <c:v>170</c:v>
                </c:pt>
                <c:pt idx="81">
                  <c:v>170</c:v>
                </c:pt>
                <c:pt idx="82">
                  <c:v>170</c:v>
                </c:pt>
                <c:pt idx="83">
                  <c:v>170</c:v>
                </c:pt>
                <c:pt idx="84">
                  <c:v>170</c:v>
                </c:pt>
                <c:pt idx="85">
                  <c:v>170</c:v>
                </c:pt>
                <c:pt idx="86">
                  <c:v>170</c:v>
                </c:pt>
                <c:pt idx="87">
                  <c:v>170</c:v>
                </c:pt>
                <c:pt idx="88">
                  <c:v>170</c:v>
                </c:pt>
                <c:pt idx="89">
                  <c:v>170</c:v>
                </c:pt>
                <c:pt idx="90">
                  <c:v>170</c:v>
                </c:pt>
                <c:pt idx="91">
                  <c:v>170</c:v>
                </c:pt>
                <c:pt idx="92">
                  <c:v>170</c:v>
                </c:pt>
                <c:pt idx="93">
                  <c:v>170</c:v>
                </c:pt>
                <c:pt idx="94">
                  <c:v>170</c:v>
                </c:pt>
                <c:pt idx="95">
                  <c:v>170</c:v>
                </c:pt>
                <c:pt idx="96">
                  <c:v>170</c:v>
                </c:pt>
                <c:pt idx="97">
                  <c:v>170</c:v>
                </c:pt>
                <c:pt idx="98">
                  <c:v>170</c:v>
                </c:pt>
                <c:pt idx="99">
                  <c:v>170</c:v>
                </c:pt>
                <c:pt idx="100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B0-469B-9010-58D05A008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066960"/>
        <c:axId val="715067520"/>
      </c:lineChart>
      <c:dateAx>
        <c:axId val="71506696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7520"/>
        <c:crosses val="autoZero"/>
        <c:auto val="1"/>
        <c:lblOffset val="100"/>
        <c:baseTimeUnit val="days"/>
      </c:dateAx>
      <c:valAx>
        <c:axId val="715067520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6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927056226397132"/>
          <c:w val="0.97256172839506172"/>
          <c:h val="0.1024168723585480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CMO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323200312989045"/>
          <c:y val="0.19900222222222222"/>
          <c:w val="0.78770031298904541"/>
          <c:h val="0.63880722222222219"/>
        </c:manualLayout>
      </c:layout>
      <c:lineChart>
        <c:grouping val="standard"/>
        <c:varyColors val="0"/>
        <c:ser>
          <c:idx val="3"/>
          <c:order val="0"/>
          <c:tx>
            <c:strRef>
              <c:f>Horizontal!$DN$14</c:f>
              <c:strCache>
                <c:ptCount val="1"/>
                <c:pt idx="0">
                  <c:v>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Horizontal!$B$68:$B$127</c:f>
              <c:numCache>
                <c:formatCode>m/d/yyyy</c:formatCode>
                <c:ptCount val="60"/>
                <c:pt idx="0">
                  <c:v>42380</c:v>
                </c:pt>
                <c:pt idx="1">
                  <c:v>42387</c:v>
                </c:pt>
                <c:pt idx="2">
                  <c:v>42394</c:v>
                </c:pt>
                <c:pt idx="3">
                  <c:v>42401</c:v>
                </c:pt>
                <c:pt idx="4">
                  <c:v>42415</c:v>
                </c:pt>
                <c:pt idx="5">
                  <c:v>42422</c:v>
                </c:pt>
                <c:pt idx="6">
                  <c:v>42429</c:v>
                </c:pt>
                <c:pt idx="7">
                  <c:v>42436</c:v>
                </c:pt>
                <c:pt idx="8">
                  <c:v>42443</c:v>
                </c:pt>
                <c:pt idx="9">
                  <c:v>42450</c:v>
                </c:pt>
                <c:pt idx="10">
                  <c:v>42457</c:v>
                </c:pt>
                <c:pt idx="11">
                  <c:v>42464</c:v>
                </c:pt>
                <c:pt idx="12">
                  <c:v>42471</c:v>
                </c:pt>
                <c:pt idx="13">
                  <c:v>42478</c:v>
                </c:pt>
                <c:pt idx="14">
                  <c:v>42485</c:v>
                </c:pt>
                <c:pt idx="15">
                  <c:v>42492</c:v>
                </c:pt>
                <c:pt idx="16">
                  <c:v>42499</c:v>
                </c:pt>
                <c:pt idx="17">
                  <c:v>42506</c:v>
                </c:pt>
                <c:pt idx="18">
                  <c:v>42513</c:v>
                </c:pt>
                <c:pt idx="19">
                  <c:v>42520</c:v>
                </c:pt>
                <c:pt idx="20">
                  <c:v>42527</c:v>
                </c:pt>
                <c:pt idx="21">
                  <c:v>42534</c:v>
                </c:pt>
                <c:pt idx="22">
                  <c:v>42541</c:v>
                </c:pt>
                <c:pt idx="23">
                  <c:v>42548</c:v>
                </c:pt>
                <c:pt idx="24">
                  <c:v>42555</c:v>
                </c:pt>
                <c:pt idx="25">
                  <c:v>42562</c:v>
                </c:pt>
                <c:pt idx="26">
                  <c:v>42569</c:v>
                </c:pt>
                <c:pt idx="27">
                  <c:v>42576</c:v>
                </c:pt>
                <c:pt idx="28">
                  <c:v>42583</c:v>
                </c:pt>
                <c:pt idx="29">
                  <c:v>42590</c:v>
                </c:pt>
                <c:pt idx="30">
                  <c:v>42597</c:v>
                </c:pt>
                <c:pt idx="31">
                  <c:v>42604</c:v>
                </c:pt>
                <c:pt idx="32">
                  <c:v>42611</c:v>
                </c:pt>
                <c:pt idx="33">
                  <c:v>42618</c:v>
                </c:pt>
                <c:pt idx="34">
                  <c:v>42625</c:v>
                </c:pt>
                <c:pt idx="35">
                  <c:v>42632</c:v>
                </c:pt>
                <c:pt idx="36">
                  <c:v>42639</c:v>
                </c:pt>
                <c:pt idx="37">
                  <c:v>42646</c:v>
                </c:pt>
                <c:pt idx="38">
                  <c:v>42653</c:v>
                </c:pt>
                <c:pt idx="39">
                  <c:v>42660</c:v>
                </c:pt>
                <c:pt idx="40">
                  <c:v>42667</c:v>
                </c:pt>
                <c:pt idx="41">
                  <c:v>42674</c:v>
                </c:pt>
                <c:pt idx="42">
                  <c:v>42681</c:v>
                </c:pt>
                <c:pt idx="43">
                  <c:v>42688</c:v>
                </c:pt>
                <c:pt idx="44">
                  <c:v>42695</c:v>
                </c:pt>
                <c:pt idx="45">
                  <c:v>42702</c:v>
                </c:pt>
                <c:pt idx="46">
                  <c:v>42709</c:v>
                </c:pt>
                <c:pt idx="47">
                  <c:v>42716</c:v>
                </c:pt>
                <c:pt idx="48">
                  <c:v>42723</c:v>
                </c:pt>
                <c:pt idx="49">
                  <c:v>42730</c:v>
                </c:pt>
                <c:pt idx="50">
                  <c:v>42737</c:v>
                </c:pt>
                <c:pt idx="51">
                  <c:v>42744</c:v>
                </c:pt>
                <c:pt idx="52">
                  <c:v>42751</c:v>
                </c:pt>
                <c:pt idx="53">
                  <c:v>42758</c:v>
                </c:pt>
                <c:pt idx="54">
                  <c:v>42765</c:v>
                </c:pt>
                <c:pt idx="55">
                  <c:v>42772</c:v>
                </c:pt>
                <c:pt idx="56">
                  <c:v>42779</c:v>
                </c:pt>
                <c:pt idx="57">
                  <c:v>42786</c:v>
                </c:pt>
                <c:pt idx="58">
                  <c:v>42793</c:v>
                </c:pt>
                <c:pt idx="59">
                  <c:v>42800</c:v>
                </c:pt>
              </c:numCache>
            </c:numRef>
          </c:cat>
          <c:val>
            <c:numRef>
              <c:f>Horizontal!$DN$68:$DN$127</c:f>
              <c:numCache>
                <c:formatCode>_(* #,##0.00_);_(* \(#,##0.00\);_(* "-"??_);_(@_)</c:formatCode>
                <c:ptCount val="60"/>
                <c:pt idx="0">
                  <c:v>12.78</c:v>
                </c:pt>
                <c:pt idx="1">
                  <c:v>7.56</c:v>
                </c:pt>
                <c:pt idx="2">
                  <c:v>2.62</c:v>
                </c:pt>
                <c:pt idx="3">
                  <c:v>0.08</c:v>
                </c:pt>
                <c:pt idx="4">
                  <c:v>1.19</c:v>
                </c:pt>
                <c:pt idx="5">
                  <c:v>1.79</c:v>
                </c:pt>
                <c:pt idx="6">
                  <c:v>21.69</c:v>
                </c:pt>
                <c:pt idx="7">
                  <c:v>37.159999999999997</c:v>
                </c:pt>
                <c:pt idx="8">
                  <c:v>19.64</c:v>
                </c:pt>
                <c:pt idx="9">
                  <c:v>15.02</c:v>
                </c:pt>
                <c:pt idx="10">
                  <c:v>29.15</c:v>
                </c:pt>
                <c:pt idx="11">
                  <c:v>32.83</c:v>
                </c:pt>
                <c:pt idx="12">
                  <c:v>37.5</c:v>
                </c:pt>
                <c:pt idx="13">
                  <c:v>39.619999999999997</c:v>
                </c:pt>
                <c:pt idx="14">
                  <c:v>40.08</c:v>
                </c:pt>
                <c:pt idx="15">
                  <c:v>67.06</c:v>
                </c:pt>
                <c:pt idx="16">
                  <c:v>59.66</c:v>
                </c:pt>
                <c:pt idx="17">
                  <c:v>55.01</c:v>
                </c:pt>
                <c:pt idx="18">
                  <c:v>53.74</c:v>
                </c:pt>
                <c:pt idx="19">
                  <c:v>88.19</c:v>
                </c:pt>
                <c:pt idx="20">
                  <c:v>99.25</c:v>
                </c:pt>
                <c:pt idx="21">
                  <c:v>88.28</c:v>
                </c:pt>
                <c:pt idx="22">
                  <c:v>107.54</c:v>
                </c:pt>
                <c:pt idx="23">
                  <c:v>107.32</c:v>
                </c:pt>
                <c:pt idx="24">
                  <c:v>97.69</c:v>
                </c:pt>
                <c:pt idx="25">
                  <c:v>94.59</c:v>
                </c:pt>
                <c:pt idx="26">
                  <c:v>112.15</c:v>
                </c:pt>
                <c:pt idx="27">
                  <c:v>115.78</c:v>
                </c:pt>
                <c:pt idx="28">
                  <c:v>102.42</c:v>
                </c:pt>
                <c:pt idx="29">
                  <c:v>100.24</c:v>
                </c:pt>
                <c:pt idx="30">
                  <c:v>99.19</c:v>
                </c:pt>
                <c:pt idx="31">
                  <c:v>94.86</c:v>
                </c:pt>
                <c:pt idx="32">
                  <c:v>128.02000000000001</c:v>
                </c:pt>
                <c:pt idx="33">
                  <c:v>126.65</c:v>
                </c:pt>
                <c:pt idx="34">
                  <c:v>129.11000000000001</c:v>
                </c:pt>
                <c:pt idx="35">
                  <c:v>128.25</c:v>
                </c:pt>
                <c:pt idx="36">
                  <c:v>167.93</c:v>
                </c:pt>
                <c:pt idx="37">
                  <c:v>198.86</c:v>
                </c:pt>
                <c:pt idx="38">
                  <c:v>203.91</c:v>
                </c:pt>
                <c:pt idx="39">
                  <c:v>184.01</c:v>
                </c:pt>
                <c:pt idx="40">
                  <c:v>152.66</c:v>
                </c:pt>
                <c:pt idx="41">
                  <c:v>221.91</c:v>
                </c:pt>
                <c:pt idx="42">
                  <c:v>224.4</c:v>
                </c:pt>
                <c:pt idx="43">
                  <c:v>216.98</c:v>
                </c:pt>
                <c:pt idx="44">
                  <c:v>190.96</c:v>
                </c:pt>
                <c:pt idx="45">
                  <c:v>172.88</c:v>
                </c:pt>
                <c:pt idx="46">
                  <c:v>127.39</c:v>
                </c:pt>
                <c:pt idx="47">
                  <c:v>152.36000000000001</c:v>
                </c:pt>
                <c:pt idx="48">
                  <c:v>134.77000000000001</c:v>
                </c:pt>
                <c:pt idx="49">
                  <c:v>107.11</c:v>
                </c:pt>
                <c:pt idx="50">
                  <c:v>133.63999999999999</c:v>
                </c:pt>
                <c:pt idx="51">
                  <c:v>80.42</c:v>
                </c:pt>
                <c:pt idx="52">
                  <c:v>109.76</c:v>
                </c:pt>
                <c:pt idx="53">
                  <c:v>110.21</c:v>
                </c:pt>
                <c:pt idx="54">
                  <c:v>80.44</c:v>
                </c:pt>
                <c:pt idx="55">
                  <c:v>84.48</c:v>
                </c:pt>
                <c:pt idx="56">
                  <c:v>102.16</c:v>
                </c:pt>
                <c:pt idx="57">
                  <c:v>15.72</c:v>
                </c:pt>
                <c:pt idx="58">
                  <c:v>0</c:v>
                </c:pt>
                <c:pt idx="5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53-42E9-B22B-904D04A5C380}"/>
            </c:ext>
          </c:extLst>
        </c:ser>
        <c:ser>
          <c:idx val="2"/>
          <c:order val="1"/>
          <c:tx>
            <c:strRef>
              <c:f>Horizontal!$DM$14</c:f>
              <c:strCache>
                <c:ptCount val="1"/>
                <c:pt idx="0">
                  <c:v>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Horizontal!$B$68:$B$127</c:f>
              <c:numCache>
                <c:formatCode>m/d/yyyy</c:formatCode>
                <c:ptCount val="60"/>
                <c:pt idx="0">
                  <c:v>42380</c:v>
                </c:pt>
                <c:pt idx="1">
                  <c:v>42387</c:v>
                </c:pt>
                <c:pt idx="2">
                  <c:v>42394</c:v>
                </c:pt>
                <c:pt idx="3">
                  <c:v>42401</c:v>
                </c:pt>
                <c:pt idx="4">
                  <c:v>42415</c:v>
                </c:pt>
                <c:pt idx="5">
                  <c:v>42422</c:v>
                </c:pt>
                <c:pt idx="6">
                  <c:v>42429</c:v>
                </c:pt>
                <c:pt idx="7">
                  <c:v>42436</c:v>
                </c:pt>
                <c:pt idx="8">
                  <c:v>42443</c:v>
                </c:pt>
                <c:pt idx="9">
                  <c:v>42450</c:v>
                </c:pt>
                <c:pt idx="10">
                  <c:v>42457</c:v>
                </c:pt>
                <c:pt idx="11">
                  <c:v>42464</c:v>
                </c:pt>
                <c:pt idx="12">
                  <c:v>42471</c:v>
                </c:pt>
                <c:pt idx="13">
                  <c:v>42478</c:v>
                </c:pt>
                <c:pt idx="14">
                  <c:v>42485</c:v>
                </c:pt>
                <c:pt idx="15">
                  <c:v>42492</c:v>
                </c:pt>
                <c:pt idx="16">
                  <c:v>42499</c:v>
                </c:pt>
                <c:pt idx="17">
                  <c:v>42506</c:v>
                </c:pt>
                <c:pt idx="18">
                  <c:v>42513</c:v>
                </c:pt>
                <c:pt idx="19">
                  <c:v>42520</c:v>
                </c:pt>
                <c:pt idx="20">
                  <c:v>42527</c:v>
                </c:pt>
                <c:pt idx="21">
                  <c:v>42534</c:v>
                </c:pt>
                <c:pt idx="22">
                  <c:v>42541</c:v>
                </c:pt>
                <c:pt idx="23">
                  <c:v>42548</c:v>
                </c:pt>
                <c:pt idx="24">
                  <c:v>42555</c:v>
                </c:pt>
                <c:pt idx="25">
                  <c:v>42562</c:v>
                </c:pt>
                <c:pt idx="26">
                  <c:v>42569</c:v>
                </c:pt>
                <c:pt idx="27">
                  <c:v>42576</c:v>
                </c:pt>
                <c:pt idx="28">
                  <c:v>42583</c:v>
                </c:pt>
                <c:pt idx="29">
                  <c:v>42590</c:v>
                </c:pt>
                <c:pt idx="30">
                  <c:v>42597</c:v>
                </c:pt>
                <c:pt idx="31">
                  <c:v>42604</c:v>
                </c:pt>
                <c:pt idx="32">
                  <c:v>42611</c:v>
                </c:pt>
                <c:pt idx="33">
                  <c:v>42618</c:v>
                </c:pt>
                <c:pt idx="34">
                  <c:v>42625</c:v>
                </c:pt>
                <c:pt idx="35">
                  <c:v>42632</c:v>
                </c:pt>
                <c:pt idx="36">
                  <c:v>42639</c:v>
                </c:pt>
                <c:pt idx="37">
                  <c:v>42646</c:v>
                </c:pt>
                <c:pt idx="38">
                  <c:v>42653</c:v>
                </c:pt>
                <c:pt idx="39">
                  <c:v>42660</c:v>
                </c:pt>
                <c:pt idx="40">
                  <c:v>42667</c:v>
                </c:pt>
                <c:pt idx="41">
                  <c:v>42674</c:v>
                </c:pt>
                <c:pt idx="42">
                  <c:v>42681</c:v>
                </c:pt>
                <c:pt idx="43">
                  <c:v>42688</c:v>
                </c:pt>
                <c:pt idx="44">
                  <c:v>42695</c:v>
                </c:pt>
                <c:pt idx="45">
                  <c:v>42702</c:v>
                </c:pt>
                <c:pt idx="46">
                  <c:v>42709</c:v>
                </c:pt>
                <c:pt idx="47">
                  <c:v>42716</c:v>
                </c:pt>
                <c:pt idx="48">
                  <c:v>42723</c:v>
                </c:pt>
                <c:pt idx="49">
                  <c:v>42730</c:v>
                </c:pt>
                <c:pt idx="50">
                  <c:v>42737</c:v>
                </c:pt>
                <c:pt idx="51">
                  <c:v>42744</c:v>
                </c:pt>
                <c:pt idx="52">
                  <c:v>42751</c:v>
                </c:pt>
                <c:pt idx="53">
                  <c:v>42758</c:v>
                </c:pt>
                <c:pt idx="54">
                  <c:v>42765</c:v>
                </c:pt>
                <c:pt idx="55">
                  <c:v>42772</c:v>
                </c:pt>
                <c:pt idx="56">
                  <c:v>42779</c:v>
                </c:pt>
                <c:pt idx="57">
                  <c:v>42786</c:v>
                </c:pt>
                <c:pt idx="58">
                  <c:v>42793</c:v>
                </c:pt>
                <c:pt idx="59">
                  <c:v>42800</c:v>
                </c:pt>
              </c:numCache>
            </c:numRef>
          </c:cat>
          <c:val>
            <c:numRef>
              <c:f>Horizontal!$DM$68:$DM$127</c:f>
              <c:numCache>
                <c:formatCode>_(* #,##0.00_);_(* \(#,##0.00\);_(* "-"??_);_(@_)</c:formatCode>
                <c:ptCount val="60"/>
                <c:pt idx="0">
                  <c:v>304.29000000000002</c:v>
                </c:pt>
                <c:pt idx="1">
                  <c:v>304.29000000000002</c:v>
                </c:pt>
                <c:pt idx="2">
                  <c:v>216.02</c:v>
                </c:pt>
                <c:pt idx="3">
                  <c:v>111.23</c:v>
                </c:pt>
                <c:pt idx="4">
                  <c:v>165.7</c:v>
                </c:pt>
                <c:pt idx="5">
                  <c:v>243.95</c:v>
                </c:pt>
                <c:pt idx="6">
                  <c:v>236.74</c:v>
                </c:pt>
                <c:pt idx="7">
                  <c:v>250.4</c:v>
                </c:pt>
                <c:pt idx="8">
                  <c:v>262.8</c:v>
                </c:pt>
                <c:pt idx="9">
                  <c:v>250.88</c:v>
                </c:pt>
                <c:pt idx="10">
                  <c:v>276.94</c:v>
                </c:pt>
                <c:pt idx="11">
                  <c:v>291.16000000000003</c:v>
                </c:pt>
                <c:pt idx="12">
                  <c:v>276.10000000000002</c:v>
                </c:pt>
                <c:pt idx="13">
                  <c:v>276.13</c:v>
                </c:pt>
                <c:pt idx="14">
                  <c:v>277.23</c:v>
                </c:pt>
                <c:pt idx="15">
                  <c:v>110.05</c:v>
                </c:pt>
                <c:pt idx="16">
                  <c:v>106.75</c:v>
                </c:pt>
                <c:pt idx="17">
                  <c:v>106.75</c:v>
                </c:pt>
                <c:pt idx="18">
                  <c:v>99.79</c:v>
                </c:pt>
                <c:pt idx="19">
                  <c:v>201.47</c:v>
                </c:pt>
                <c:pt idx="20">
                  <c:v>125.32</c:v>
                </c:pt>
                <c:pt idx="21">
                  <c:v>220.69</c:v>
                </c:pt>
                <c:pt idx="22">
                  <c:v>127.12</c:v>
                </c:pt>
                <c:pt idx="23">
                  <c:v>107.32</c:v>
                </c:pt>
                <c:pt idx="24">
                  <c:v>97.69</c:v>
                </c:pt>
                <c:pt idx="25">
                  <c:v>94.59</c:v>
                </c:pt>
                <c:pt idx="26">
                  <c:v>112.15</c:v>
                </c:pt>
                <c:pt idx="27">
                  <c:v>115.78</c:v>
                </c:pt>
                <c:pt idx="28">
                  <c:v>102.42</c:v>
                </c:pt>
                <c:pt idx="29">
                  <c:v>100.24</c:v>
                </c:pt>
                <c:pt idx="30">
                  <c:v>99.19</c:v>
                </c:pt>
                <c:pt idx="31">
                  <c:v>94.86</c:v>
                </c:pt>
                <c:pt idx="32">
                  <c:v>128.02000000000001</c:v>
                </c:pt>
                <c:pt idx="33">
                  <c:v>126.65</c:v>
                </c:pt>
                <c:pt idx="34">
                  <c:v>129.11000000000001</c:v>
                </c:pt>
                <c:pt idx="35">
                  <c:v>128.25</c:v>
                </c:pt>
                <c:pt idx="36">
                  <c:v>167.93</c:v>
                </c:pt>
                <c:pt idx="37">
                  <c:v>198.86</c:v>
                </c:pt>
                <c:pt idx="38">
                  <c:v>203.91</c:v>
                </c:pt>
                <c:pt idx="39">
                  <c:v>184.01</c:v>
                </c:pt>
                <c:pt idx="40">
                  <c:v>152.66</c:v>
                </c:pt>
                <c:pt idx="41">
                  <c:v>221.91</c:v>
                </c:pt>
                <c:pt idx="42">
                  <c:v>224.4</c:v>
                </c:pt>
                <c:pt idx="43">
                  <c:v>216.98</c:v>
                </c:pt>
                <c:pt idx="44">
                  <c:v>190.96</c:v>
                </c:pt>
                <c:pt idx="45">
                  <c:v>172.88</c:v>
                </c:pt>
                <c:pt idx="46">
                  <c:v>134.63</c:v>
                </c:pt>
                <c:pt idx="47">
                  <c:v>152.36000000000001</c:v>
                </c:pt>
                <c:pt idx="48">
                  <c:v>134.77000000000001</c:v>
                </c:pt>
                <c:pt idx="49">
                  <c:v>107.11</c:v>
                </c:pt>
                <c:pt idx="50">
                  <c:v>133.63999999999999</c:v>
                </c:pt>
                <c:pt idx="51">
                  <c:v>159.82</c:v>
                </c:pt>
                <c:pt idx="52">
                  <c:v>159.91</c:v>
                </c:pt>
                <c:pt idx="53">
                  <c:v>148.32</c:v>
                </c:pt>
                <c:pt idx="54">
                  <c:v>176.69</c:v>
                </c:pt>
                <c:pt idx="55">
                  <c:v>176.69</c:v>
                </c:pt>
                <c:pt idx="56">
                  <c:v>165.51</c:v>
                </c:pt>
                <c:pt idx="57">
                  <c:v>142.08000000000001</c:v>
                </c:pt>
                <c:pt idx="58">
                  <c:v>169.28</c:v>
                </c:pt>
                <c:pt idx="59">
                  <c:v>238.34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53-42E9-B22B-904D04A5C380}"/>
            </c:ext>
          </c:extLst>
        </c:ser>
        <c:ser>
          <c:idx val="0"/>
          <c:order val="2"/>
          <c:tx>
            <c:strRef>
              <c:f>Horizontal!$DL$14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Horizontal!$B$68:$B$127</c:f>
              <c:numCache>
                <c:formatCode>m/d/yyyy</c:formatCode>
                <c:ptCount val="60"/>
                <c:pt idx="0">
                  <c:v>42380</c:v>
                </c:pt>
                <c:pt idx="1">
                  <c:v>42387</c:v>
                </c:pt>
                <c:pt idx="2">
                  <c:v>42394</c:v>
                </c:pt>
                <c:pt idx="3">
                  <c:v>42401</c:v>
                </c:pt>
                <c:pt idx="4">
                  <c:v>42415</c:v>
                </c:pt>
                <c:pt idx="5">
                  <c:v>42422</c:v>
                </c:pt>
                <c:pt idx="6">
                  <c:v>42429</c:v>
                </c:pt>
                <c:pt idx="7">
                  <c:v>42436</c:v>
                </c:pt>
                <c:pt idx="8">
                  <c:v>42443</c:v>
                </c:pt>
                <c:pt idx="9">
                  <c:v>42450</c:v>
                </c:pt>
                <c:pt idx="10">
                  <c:v>42457</c:v>
                </c:pt>
                <c:pt idx="11">
                  <c:v>42464</c:v>
                </c:pt>
                <c:pt idx="12">
                  <c:v>42471</c:v>
                </c:pt>
                <c:pt idx="13">
                  <c:v>42478</c:v>
                </c:pt>
                <c:pt idx="14">
                  <c:v>42485</c:v>
                </c:pt>
                <c:pt idx="15">
                  <c:v>42492</c:v>
                </c:pt>
                <c:pt idx="16">
                  <c:v>42499</c:v>
                </c:pt>
                <c:pt idx="17">
                  <c:v>42506</c:v>
                </c:pt>
                <c:pt idx="18">
                  <c:v>42513</c:v>
                </c:pt>
                <c:pt idx="19">
                  <c:v>42520</c:v>
                </c:pt>
                <c:pt idx="20">
                  <c:v>42527</c:v>
                </c:pt>
                <c:pt idx="21">
                  <c:v>42534</c:v>
                </c:pt>
                <c:pt idx="22">
                  <c:v>42541</c:v>
                </c:pt>
                <c:pt idx="23">
                  <c:v>42548</c:v>
                </c:pt>
                <c:pt idx="24">
                  <c:v>42555</c:v>
                </c:pt>
                <c:pt idx="25">
                  <c:v>42562</c:v>
                </c:pt>
                <c:pt idx="26">
                  <c:v>42569</c:v>
                </c:pt>
                <c:pt idx="27">
                  <c:v>42576</c:v>
                </c:pt>
                <c:pt idx="28">
                  <c:v>42583</c:v>
                </c:pt>
                <c:pt idx="29">
                  <c:v>42590</c:v>
                </c:pt>
                <c:pt idx="30">
                  <c:v>42597</c:v>
                </c:pt>
                <c:pt idx="31">
                  <c:v>42604</c:v>
                </c:pt>
                <c:pt idx="32">
                  <c:v>42611</c:v>
                </c:pt>
                <c:pt idx="33">
                  <c:v>42618</c:v>
                </c:pt>
                <c:pt idx="34">
                  <c:v>42625</c:v>
                </c:pt>
                <c:pt idx="35">
                  <c:v>42632</c:v>
                </c:pt>
                <c:pt idx="36">
                  <c:v>42639</c:v>
                </c:pt>
                <c:pt idx="37">
                  <c:v>42646</c:v>
                </c:pt>
                <c:pt idx="38">
                  <c:v>42653</c:v>
                </c:pt>
                <c:pt idx="39">
                  <c:v>42660</c:v>
                </c:pt>
                <c:pt idx="40">
                  <c:v>42667</c:v>
                </c:pt>
                <c:pt idx="41">
                  <c:v>42674</c:v>
                </c:pt>
                <c:pt idx="42">
                  <c:v>42681</c:v>
                </c:pt>
                <c:pt idx="43">
                  <c:v>42688</c:v>
                </c:pt>
                <c:pt idx="44">
                  <c:v>42695</c:v>
                </c:pt>
                <c:pt idx="45">
                  <c:v>42702</c:v>
                </c:pt>
                <c:pt idx="46">
                  <c:v>42709</c:v>
                </c:pt>
                <c:pt idx="47">
                  <c:v>42716</c:v>
                </c:pt>
                <c:pt idx="48">
                  <c:v>42723</c:v>
                </c:pt>
                <c:pt idx="49">
                  <c:v>42730</c:v>
                </c:pt>
                <c:pt idx="50">
                  <c:v>42737</c:v>
                </c:pt>
                <c:pt idx="51">
                  <c:v>42744</c:v>
                </c:pt>
                <c:pt idx="52">
                  <c:v>42751</c:v>
                </c:pt>
                <c:pt idx="53">
                  <c:v>42758</c:v>
                </c:pt>
                <c:pt idx="54">
                  <c:v>42765</c:v>
                </c:pt>
                <c:pt idx="55">
                  <c:v>42772</c:v>
                </c:pt>
                <c:pt idx="56">
                  <c:v>42779</c:v>
                </c:pt>
                <c:pt idx="57">
                  <c:v>42786</c:v>
                </c:pt>
                <c:pt idx="58">
                  <c:v>42793</c:v>
                </c:pt>
                <c:pt idx="59">
                  <c:v>42800</c:v>
                </c:pt>
              </c:numCache>
            </c:numRef>
          </c:cat>
          <c:val>
            <c:numRef>
              <c:f>Horizontal!$DL$68:$DL$127</c:f>
              <c:numCache>
                <c:formatCode>_(* #,##0.00_);_(* \(#,##0.00\);_(* "-"??_);_(@_)</c:formatCode>
                <c:ptCount val="60"/>
                <c:pt idx="0">
                  <c:v>9.56</c:v>
                </c:pt>
                <c:pt idx="1">
                  <c:v>6.07</c:v>
                </c:pt>
                <c:pt idx="2">
                  <c:v>2.62</c:v>
                </c:pt>
                <c:pt idx="3">
                  <c:v>0.08</c:v>
                </c:pt>
                <c:pt idx="4">
                  <c:v>1.19</c:v>
                </c:pt>
                <c:pt idx="5">
                  <c:v>1.79</c:v>
                </c:pt>
                <c:pt idx="6">
                  <c:v>21.69</c:v>
                </c:pt>
                <c:pt idx="7">
                  <c:v>37.159999999999997</c:v>
                </c:pt>
                <c:pt idx="8">
                  <c:v>19.64</c:v>
                </c:pt>
                <c:pt idx="9">
                  <c:v>15.02</c:v>
                </c:pt>
                <c:pt idx="10">
                  <c:v>29.15</c:v>
                </c:pt>
                <c:pt idx="11">
                  <c:v>32.83</c:v>
                </c:pt>
                <c:pt idx="12">
                  <c:v>37.5</c:v>
                </c:pt>
                <c:pt idx="13">
                  <c:v>39.619999999999997</c:v>
                </c:pt>
                <c:pt idx="14">
                  <c:v>40.08</c:v>
                </c:pt>
                <c:pt idx="15">
                  <c:v>64.739999999999995</c:v>
                </c:pt>
                <c:pt idx="16">
                  <c:v>57.33</c:v>
                </c:pt>
                <c:pt idx="17">
                  <c:v>48</c:v>
                </c:pt>
                <c:pt idx="18">
                  <c:v>51.82</c:v>
                </c:pt>
                <c:pt idx="19">
                  <c:v>36.04</c:v>
                </c:pt>
                <c:pt idx="20">
                  <c:v>32.11</c:v>
                </c:pt>
                <c:pt idx="21">
                  <c:v>31.18</c:v>
                </c:pt>
                <c:pt idx="22">
                  <c:v>33.78</c:v>
                </c:pt>
                <c:pt idx="23">
                  <c:v>47.98</c:v>
                </c:pt>
                <c:pt idx="24">
                  <c:v>54.12</c:v>
                </c:pt>
                <c:pt idx="25">
                  <c:v>57.57</c:v>
                </c:pt>
                <c:pt idx="26">
                  <c:v>52.33</c:v>
                </c:pt>
                <c:pt idx="27">
                  <c:v>50.46</c:v>
                </c:pt>
                <c:pt idx="28">
                  <c:v>93.28</c:v>
                </c:pt>
                <c:pt idx="29">
                  <c:v>92.53</c:v>
                </c:pt>
                <c:pt idx="30">
                  <c:v>89.79</c:v>
                </c:pt>
                <c:pt idx="31">
                  <c:v>70.400000000000006</c:v>
                </c:pt>
                <c:pt idx="32">
                  <c:v>107.86</c:v>
                </c:pt>
                <c:pt idx="33">
                  <c:v>104.86</c:v>
                </c:pt>
                <c:pt idx="34">
                  <c:v>115.44</c:v>
                </c:pt>
                <c:pt idx="35">
                  <c:v>128.25</c:v>
                </c:pt>
                <c:pt idx="36">
                  <c:v>140.68</c:v>
                </c:pt>
                <c:pt idx="37">
                  <c:v>198.86</c:v>
                </c:pt>
                <c:pt idx="38">
                  <c:v>203.91</c:v>
                </c:pt>
                <c:pt idx="39">
                  <c:v>184.01</c:v>
                </c:pt>
                <c:pt idx="40">
                  <c:v>152.66</c:v>
                </c:pt>
                <c:pt idx="41">
                  <c:v>221.9</c:v>
                </c:pt>
                <c:pt idx="42">
                  <c:v>224.4</c:v>
                </c:pt>
                <c:pt idx="43">
                  <c:v>216.98</c:v>
                </c:pt>
                <c:pt idx="44">
                  <c:v>190.96</c:v>
                </c:pt>
                <c:pt idx="45">
                  <c:v>172.88</c:v>
                </c:pt>
                <c:pt idx="46">
                  <c:v>127.39</c:v>
                </c:pt>
                <c:pt idx="47">
                  <c:v>152.36000000000001</c:v>
                </c:pt>
                <c:pt idx="48">
                  <c:v>134.77000000000001</c:v>
                </c:pt>
                <c:pt idx="49">
                  <c:v>107.11</c:v>
                </c:pt>
                <c:pt idx="50">
                  <c:v>133.63999999999999</c:v>
                </c:pt>
                <c:pt idx="51">
                  <c:v>80.42</c:v>
                </c:pt>
                <c:pt idx="52">
                  <c:v>109.76</c:v>
                </c:pt>
                <c:pt idx="53">
                  <c:v>110.21</c:v>
                </c:pt>
                <c:pt idx="54">
                  <c:v>80.44</c:v>
                </c:pt>
                <c:pt idx="55">
                  <c:v>94.58</c:v>
                </c:pt>
                <c:pt idx="56">
                  <c:v>103.09</c:v>
                </c:pt>
                <c:pt idx="57">
                  <c:v>113.1</c:v>
                </c:pt>
                <c:pt idx="58">
                  <c:v>169.28</c:v>
                </c:pt>
                <c:pt idx="59">
                  <c:v>169.23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53-42E9-B22B-904D04A5C380}"/>
            </c:ext>
          </c:extLst>
        </c:ser>
        <c:ser>
          <c:idx val="1"/>
          <c:order val="3"/>
          <c:tx>
            <c:strRef>
              <c:f>Horizontal!$DK$14</c:f>
              <c:strCache>
                <c:ptCount val="1"/>
                <c:pt idx="0">
                  <c:v>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Horizontal!$B$68:$B$127</c:f>
              <c:numCache>
                <c:formatCode>m/d/yyyy</c:formatCode>
                <c:ptCount val="60"/>
                <c:pt idx="0">
                  <c:v>42380</c:v>
                </c:pt>
                <c:pt idx="1">
                  <c:v>42387</c:v>
                </c:pt>
                <c:pt idx="2">
                  <c:v>42394</c:v>
                </c:pt>
                <c:pt idx="3">
                  <c:v>42401</c:v>
                </c:pt>
                <c:pt idx="4">
                  <c:v>42415</c:v>
                </c:pt>
                <c:pt idx="5">
                  <c:v>42422</c:v>
                </c:pt>
                <c:pt idx="6">
                  <c:v>42429</c:v>
                </c:pt>
                <c:pt idx="7">
                  <c:v>42436</c:v>
                </c:pt>
                <c:pt idx="8">
                  <c:v>42443</c:v>
                </c:pt>
                <c:pt idx="9">
                  <c:v>42450</c:v>
                </c:pt>
                <c:pt idx="10">
                  <c:v>42457</c:v>
                </c:pt>
                <c:pt idx="11">
                  <c:v>42464</c:v>
                </c:pt>
                <c:pt idx="12">
                  <c:v>42471</c:v>
                </c:pt>
                <c:pt idx="13">
                  <c:v>42478</c:v>
                </c:pt>
                <c:pt idx="14">
                  <c:v>42485</c:v>
                </c:pt>
                <c:pt idx="15">
                  <c:v>42492</c:v>
                </c:pt>
                <c:pt idx="16">
                  <c:v>42499</c:v>
                </c:pt>
                <c:pt idx="17">
                  <c:v>42506</c:v>
                </c:pt>
                <c:pt idx="18">
                  <c:v>42513</c:v>
                </c:pt>
                <c:pt idx="19">
                  <c:v>42520</c:v>
                </c:pt>
                <c:pt idx="20">
                  <c:v>42527</c:v>
                </c:pt>
                <c:pt idx="21">
                  <c:v>42534</c:v>
                </c:pt>
                <c:pt idx="22">
                  <c:v>42541</c:v>
                </c:pt>
                <c:pt idx="23">
                  <c:v>42548</c:v>
                </c:pt>
                <c:pt idx="24">
                  <c:v>42555</c:v>
                </c:pt>
                <c:pt idx="25">
                  <c:v>42562</c:v>
                </c:pt>
                <c:pt idx="26">
                  <c:v>42569</c:v>
                </c:pt>
                <c:pt idx="27">
                  <c:v>42576</c:v>
                </c:pt>
                <c:pt idx="28">
                  <c:v>42583</c:v>
                </c:pt>
                <c:pt idx="29">
                  <c:v>42590</c:v>
                </c:pt>
                <c:pt idx="30">
                  <c:v>42597</c:v>
                </c:pt>
                <c:pt idx="31">
                  <c:v>42604</c:v>
                </c:pt>
                <c:pt idx="32">
                  <c:v>42611</c:v>
                </c:pt>
                <c:pt idx="33">
                  <c:v>42618</c:v>
                </c:pt>
                <c:pt idx="34">
                  <c:v>42625</c:v>
                </c:pt>
                <c:pt idx="35">
                  <c:v>42632</c:v>
                </c:pt>
                <c:pt idx="36">
                  <c:v>42639</c:v>
                </c:pt>
                <c:pt idx="37">
                  <c:v>42646</c:v>
                </c:pt>
                <c:pt idx="38">
                  <c:v>42653</c:v>
                </c:pt>
                <c:pt idx="39">
                  <c:v>42660</c:v>
                </c:pt>
                <c:pt idx="40">
                  <c:v>42667</c:v>
                </c:pt>
                <c:pt idx="41">
                  <c:v>42674</c:v>
                </c:pt>
                <c:pt idx="42">
                  <c:v>42681</c:v>
                </c:pt>
                <c:pt idx="43">
                  <c:v>42688</c:v>
                </c:pt>
                <c:pt idx="44">
                  <c:v>42695</c:v>
                </c:pt>
                <c:pt idx="45">
                  <c:v>42702</c:v>
                </c:pt>
                <c:pt idx="46">
                  <c:v>42709</c:v>
                </c:pt>
                <c:pt idx="47">
                  <c:v>42716</c:v>
                </c:pt>
                <c:pt idx="48">
                  <c:v>42723</c:v>
                </c:pt>
                <c:pt idx="49">
                  <c:v>42730</c:v>
                </c:pt>
                <c:pt idx="50">
                  <c:v>42737</c:v>
                </c:pt>
                <c:pt idx="51">
                  <c:v>42744</c:v>
                </c:pt>
                <c:pt idx="52">
                  <c:v>42751</c:v>
                </c:pt>
                <c:pt idx="53">
                  <c:v>42758</c:v>
                </c:pt>
                <c:pt idx="54">
                  <c:v>42765</c:v>
                </c:pt>
                <c:pt idx="55">
                  <c:v>42772</c:v>
                </c:pt>
                <c:pt idx="56">
                  <c:v>42779</c:v>
                </c:pt>
                <c:pt idx="57">
                  <c:v>42786</c:v>
                </c:pt>
                <c:pt idx="58">
                  <c:v>42793</c:v>
                </c:pt>
                <c:pt idx="59">
                  <c:v>42800</c:v>
                </c:pt>
              </c:numCache>
            </c:numRef>
          </c:cat>
          <c:val>
            <c:numRef>
              <c:f>Horizontal!$DK$68:$DK$127</c:f>
              <c:numCache>
                <c:formatCode>_(* #,##0.00_);_(* \(#,##0.00\);_(* "-"??_);_(@_)</c:formatCode>
                <c:ptCount val="60"/>
                <c:pt idx="0">
                  <c:v>9.56</c:v>
                </c:pt>
                <c:pt idx="1">
                  <c:v>6.07</c:v>
                </c:pt>
                <c:pt idx="2">
                  <c:v>2.62</c:v>
                </c:pt>
                <c:pt idx="3">
                  <c:v>0.08</c:v>
                </c:pt>
                <c:pt idx="4">
                  <c:v>1.19</c:v>
                </c:pt>
                <c:pt idx="5">
                  <c:v>1.79</c:v>
                </c:pt>
                <c:pt idx="6">
                  <c:v>21.69</c:v>
                </c:pt>
                <c:pt idx="7">
                  <c:v>37.159999999999997</c:v>
                </c:pt>
                <c:pt idx="8">
                  <c:v>19.64</c:v>
                </c:pt>
                <c:pt idx="9">
                  <c:v>15.02</c:v>
                </c:pt>
                <c:pt idx="10">
                  <c:v>29.15</c:v>
                </c:pt>
                <c:pt idx="11">
                  <c:v>32.83</c:v>
                </c:pt>
                <c:pt idx="12">
                  <c:v>37.5</c:v>
                </c:pt>
                <c:pt idx="13">
                  <c:v>39.619999999999997</c:v>
                </c:pt>
                <c:pt idx="14">
                  <c:v>40.08</c:v>
                </c:pt>
                <c:pt idx="15">
                  <c:v>64.739999999999995</c:v>
                </c:pt>
                <c:pt idx="16">
                  <c:v>57.33</c:v>
                </c:pt>
                <c:pt idx="17">
                  <c:v>54.01</c:v>
                </c:pt>
                <c:pt idx="18">
                  <c:v>51.82</c:v>
                </c:pt>
                <c:pt idx="19">
                  <c:v>40.07</c:v>
                </c:pt>
                <c:pt idx="20">
                  <c:v>38.24</c:v>
                </c:pt>
                <c:pt idx="21">
                  <c:v>36.58</c:v>
                </c:pt>
                <c:pt idx="22">
                  <c:v>36.15</c:v>
                </c:pt>
                <c:pt idx="23">
                  <c:v>47.98</c:v>
                </c:pt>
                <c:pt idx="24">
                  <c:v>54.12</c:v>
                </c:pt>
                <c:pt idx="25">
                  <c:v>57.57</c:v>
                </c:pt>
                <c:pt idx="26">
                  <c:v>52.33</c:v>
                </c:pt>
                <c:pt idx="27">
                  <c:v>50.46</c:v>
                </c:pt>
                <c:pt idx="28">
                  <c:v>93.29</c:v>
                </c:pt>
                <c:pt idx="29">
                  <c:v>92.53</c:v>
                </c:pt>
                <c:pt idx="30">
                  <c:v>89.79</c:v>
                </c:pt>
                <c:pt idx="31">
                  <c:v>70.400000000000006</c:v>
                </c:pt>
                <c:pt idx="32">
                  <c:v>128.02000000000001</c:v>
                </c:pt>
                <c:pt idx="33">
                  <c:v>126.65</c:v>
                </c:pt>
                <c:pt idx="34">
                  <c:v>128.35</c:v>
                </c:pt>
                <c:pt idx="35">
                  <c:v>128.25</c:v>
                </c:pt>
                <c:pt idx="36">
                  <c:v>140.68</c:v>
                </c:pt>
                <c:pt idx="37">
                  <c:v>198.86</c:v>
                </c:pt>
                <c:pt idx="38">
                  <c:v>203.91</c:v>
                </c:pt>
                <c:pt idx="39">
                  <c:v>184.01</c:v>
                </c:pt>
                <c:pt idx="40">
                  <c:v>152.66</c:v>
                </c:pt>
                <c:pt idx="41">
                  <c:v>221.9</c:v>
                </c:pt>
                <c:pt idx="42">
                  <c:v>224.4</c:v>
                </c:pt>
                <c:pt idx="43">
                  <c:v>216.98</c:v>
                </c:pt>
                <c:pt idx="44">
                  <c:v>190.96</c:v>
                </c:pt>
                <c:pt idx="45">
                  <c:v>172.88</c:v>
                </c:pt>
                <c:pt idx="46">
                  <c:v>127.39</c:v>
                </c:pt>
                <c:pt idx="47">
                  <c:v>152.36000000000001</c:v>
                </c:pt>
                <c:pt idx="48">
                  <c:v>134.77000000000001</c:v>
                </c:pt>
                <c:pt idx="49">
                  <c:v>107.11</c:v>
                </c:pt>
                <c:pt idx="50">
                  <c:v>133.63999999999999</c:v>
                </c:pt>
                <c:pt idx="51">
                  <c:v>80.42</c:v>
                </c:pt>
                <c:pt idx="52">
                  <c:v>109.76</c:v>
                </c:pt>
                <c:pt idx="53">
                  <c:v>110.21</c:v>
                </c:pt>
                <c:pt idx="54">
                  <c:v>80.44</c:v>
                </c:pt>
                <c:pt idx="55">
                  <c:v>94.58</c:v>
                </c:pt>
                <c:pt idx="56">
                  <c:v>103.09</c:v>
                </c:pt>
                <c:pt idx="57">
                  <c:v>113.1</c:v>
                </c:pt>
                <c:pt idx="58">
                  <c:v>169.28</c:v>
                </c:pt>
                <c:pt idx="59">
                  <c:v>169.23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853-42E9-B22B-904D04A5C3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766480"/>
        <c:axId val="715767040"/>
      </c:lineChart>
      <c:dateAx>
        <c:axId val="71576648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67040"/>
        <c:crosses val="autoZero"/>
        <c:auto val="1"/>
        <c:lblOffset val="100"/>
        <c:baseTimeUnit val="days"/>
      </c:dateAx>
      <c:valAx>
        <c:axId val="715767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66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7810641627543"/>
          <c:y val="0.11334722222222222"/>
          <c:w val="0.72437832550860726"/>
          <c:h val="0.1105416666666666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aseline="0"/>
              <a:t>FPC Liquidity - Since 2015 </a:t>
            </a:r>
            <a:endParaRPr lang="en-US" sz="1000"/>
          </a:p>
        </c:rich>
      </c:tx>
      <c:layout>
        <c:manualLayout>
          <c:xMode val="edge"/>
          <c:yMode val="edge"/>
          <c:x val="0.34441944444444439"/>
          <c:y val="5.8797176215042088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955079503466605E-2"/>
          <c:y val="0.17759444444444444"/>
          <c:w val="0.88090315463587354"/>
          <c:h val="0.64485092592592597"/>
        </c:manualLayout>
      </c:layout>
      <c:stockChart>
        <c:ser>
          <c:idx val="0"/>
          <c:order val="0"/>
          <c:tx>
            <c:strRef>
              <c:f>Horizontal!$E$3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1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cat>
            <c:strRef>
              <c:f>Horizontal!$BK$14:$BS$14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Horizontal!$Q$3:$Y$3</c:f>
              <c:numCache>
                <c:formatCode>_(* #,##0.00_);_(* \(#,##0.00\);_(* "-"??_);_(@_)</c:formatCode>
                <c:ptCount val="9"/>
                <c:pt idx="0">
                  <c:v>67</c:v>
                </c:pt>
                <c:pt idx="1">
                  <c:v>76</c:v>
                </c:pt>
                <c:pt idx="2">
                  <c:v>71</c:v>
                </c:pt>
                <c:pt idx="3">
                  <c:v>64</c:v>
                </c:pt>
                <c:pt idx="4">
                  <c:v>58</c:v>
                </c:pt>
                <c:pt idx="5">
                  <c:v>58</c:v>
                </c:pt>
                <c:pt idx="6">
                  <c:v>53</c:v>
                </c:pt>
                <c:pt idx="7">
                  <c:v>40</c:v>
                </c:pt>
                <c:pt idx="8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D9-4212-B52B-CC593AD1C421}"/>
            </c:ext>
          </c:extLst>
        </c:ser>
        <c:ser>
          <c:idx val="1"/>
          <c:order val="1"/>
          <c:tx>
            <c:strRef>
              <c:f>Horizontal!$E$4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Horizontal!$BK$14:$BS$14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Horizontal!$Q$4:$Y$4</c:f>
              <c:numCache>
                <c:formatCode>_(* #,##0.00_);_(* \(#,##0.00\);_(* "-"??_);_(@_)</c:formatCode>
                <c:ptCount val="9"/>
                <c:pt idx="0">
                  <c:v>31</c:v>
                </c:pt>
                <c:pt idx="1">
                  <c:v>21</c:v>
                </c:pt>
                <c:pt idx="2">
                  <c:v>18</c:v>
                </c:pt>
                <c:pt idx="3">
                  <c:v>15</c:v>
                </c:pt>
                <c:pt idx="4">
                  <c:v>14</c:v>
                </c:pt>
                <c:pt idx="5">
                  <c:v>14</c:v>
                </c:pt>
                <c:pt idx="6">
                  <c:v>23</c:v>
                </c:pt>
                <c:pt idx="7">
                  <c:v>20</c:v>
                </c:pt>
                <c:pt idx="8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D9-4212-B52B-CC593AD1C421}"/>
            </c:ext>
          </c:extLst>
        </c:ser>
        <c:ser>
          <c:idx val="2"/>
          <c:order val="2"/>
          <c:tx>
            <c:strRef>
              <c:f>Horizontal!$E$5</c:f>
              <c:strCache>
                <c:ptCount val="1"/>
                <c:pt idx="0">
                  <c:v>Last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cat>
            <c:strRef>
              <c:f>Horizontal!$BK$14:$BS$14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Horizontal!$Q$5:$Y$5</c:f>
              <c:numCache>
                <c:formatCode>_(* #,##0.00_);_(* \(#,##0.00\);_(* "-"??_);_(@_)</c:formatCode>
                <c:ptCount val="9"/>
                <c:pt idx="0">
                  <c:v>45</c:v>
                </c:pt>
                <c:pt idx="1">
                  <c:v>44</c:v>
                </c:pt>
                <c:pt idx="2">
                  <c:v>42</c:v>
                </c:pt>
                <c:pt idx="3">
                  <c:v>42</c:v>
                </c:pt>
                <c:pt idx="4">
                  <c:v>44</c:v>
                </c:pt>
                <c:pt idx="5">
                  <c:v>45</c:v>
                </c:pt>
                <c:pt idx="6">
                  <c:v>45</c:v>
                </c:pt>
                <c:pt idx="7">
                  <c:v>38</c:v>
                </c:pt>
                <c:pt idx="8">
                  <c:v>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D9-4212-B52B-CC593AD1C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5770960"/>
        <c:axId val="715771520"/>
      </c:stockChart>
      <c:catAx>
        <c:axId val="71577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71520"/>
        <c:crosses val="autoZero"/>
        <c:auto val="1"/>
        <c:lblAlgn val="ctr"/>
        <c:lblOffset val="100"/>
        <c:noMultiLvlLbl val="0"/>
      </c:catAx>
      <c:valAx>
        <c:axId val="71577152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709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4830624999999998"/>
          <c:y val="8.9399999999999993E-2"/>
          <c:w val="0.3978496527777777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aseline="0"/>
              <a:t>Price Trend by Product</a:t>
            </a:r>
            <a:endParaRPr lang="en-US" sz="12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Horizontal!$Z$13</c:f>
              <c:strCache>
                <c:ptCount val="1"/>
                <c:pt idx="0">
                  <c:v>Queda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Horizontal!$Z$14:$AH$14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Horizontal!$Z$5:$AH$5</c:f>
              <c:numCache>
                <c:formatCode>_(* #,##0.00_);_(* \(#,##0.00\);_(* "-"??_);_(@_)</c:formatCode>
                <c:ptCount val="9"/>
                <c:pt idx="0">
                  <c:v>38.46</c:v>
                </c:pt>
                <c:pt idx="1">
                  <c:v>46.67</c:v>
                </c:pt>
                <c:pt idx="2">
                  <c:v>44.44</c:v>
                </c:pt>
                <c:pt idx="3">
                  <c:v>45.16</c:v>
                </c:pt>
                <c:pt idx="4">
                  <c:v>67.739999999999995</c:v>
                </c:pt>
                <c:pt idx="5">
                  <c:v>73.33</c:v>
                </c:pt>
                <c:pt idx="6">
                  <c:v>50</c:v>
                </c:pt>
                <c:pt idx="7">
                  <c:v>56.67</c:v>
                </c:pt>
                <c:pt idx="8">
                  <c:v>36.67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5C-4022-AAD5-EFD00433B3F6}"/>
            </c:ext>
          </c:extLst>
        </c:ser>
        <c:ser>
          <c:idx val="1"/>
          <c:order val="1"/>
          <c:tx>
            <c:strRef>
              <c:f>Horizontal!$AI$13</c:f>
              <c:strCache>
                <c:ptCount val="1"/>
                <c:pt idx="0">
                  <c:v>Estabilidade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Horizontal!$AI$5:$AQ$5</c:f>
              <c:numCache>
                <c:formatCode>_(* #,##0.00_);_(* \(#,##0.00\);_(* "-"??_);_(@_)</c:formatCode>
                <c:ptCount val="9"/>
                <c:pt idx="0">
                  <c:v>50</c:v>
                </c:pt>
                <c:pt idx="1">
                  <c:v>33.33</c:v>
                </c:pt>
                <c:pt idx="2">
                  <c:v>37.04</c:v>
                </c:pt>
                <c:pt idx="3">
                  <c:v>41.94</c:v>
                </c:pt>
                <c:pt idx="4">
                  <c:v>19.350000000000001</c:v>
                </c:pt>
                <c:pt idx="5">
                  <c:v>23.33</c:v>
                </c:pt>
                <c:pt idx="6">
                  <c:v>34.619999999999997</c:v>
                </c:pt>
                <c:pt idx="7">
                  <c:v>23.33</c:v>
                </c:pt>
                <c:pt idx="8">
                  <c:v>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5C-4022-AAD5-EFD00433B3F6}"/>
            </c:ext>
          </c:extLst>
        </c:ser>
        <c:ser>
          <c:idx val="2"/>
          <c:order val="2"/>
          <c:tx>
            <c:strRef>
              <c:f>Horizontal!$AR$13</c:f>
              <c:strCache>
                <c:ptCount val="1"/>
                <c:pt idx="0">
                  <c:v>Crescimento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Horizontal!$AR$5:$AZ$5</c:f>
              <c:numCache>
                <c:formatCode>_(* #,##0.00_);_(* \(#,##0.00\);_(* "-"??_);_(@_)</c:formatCode>
                <c:ptCount val="9"/>
                <c:pt idx="0">
                  <c:v>11.54</c:v>
                </c:pt>
                <c:pt idx="1">
                  <c:v>20</c:v>
                </c:pt>
                <c:pt idx="2">
                  <c:v>18.52</c:v>
                </c:pt>
                <c:pt idx="3">
                  <c:v>12.9</c:v>
                </c:pt>
                <c:pt idx="4">
                  <c:v>12.9</c:v>
                </c:pt>
                <c:pt idx="5">
                  <c:v>3.33</c:v>
                </c:pt>
                <c:pt idx="6">
                  <c:v>15.38</c:v>
                </c:pt>
                <c:pt idx="7">
                  <c:v>20</c:v>
                </c:pt>
                <c:pt idx="8">
                  <c:v>23.33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E5C-4022-AAD5-EFD00433B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15775440"/>
        <c:axId val="715776000"/>
      </c:barChart>
      <c:catAx>
        <c:axId val="71577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76000"/>
        <c:crosses val="autoZero"/>
        <c:auto val="1"/>
        <c:lblAlgn val="ctr"/>
        <c:lblOffset val="100"/>
        <c:noMultiLvlLbl val="0"/>
      </c:catAx>
      <c:valAx>
        <c:axId val="715776000"/>
        <c:scaling>
          <c:orientation val="minMax"/>
          <c:max val="100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7544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 i="0" baseline="0">
                <a:effectLst/>
              </a:rPr>
              <a:t>Trend by Product</a:t>
            </a:r>
            <a:endParaRPr lang="en-US" sz="10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FPC!$AE$89</c:f>
              <c:strCache>
                <c:ptCount val="1"/>
                <c:pt idx="0">
                  <c:v>Decrease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FPC!$AC$91:$AD$138</c:f>
              <c:multiLvlStrCache>
                <c:ptCount val="17"/>
                <c:lvl>
                  <c:pt idx="0">
                    <c:v>Previous</c:v>
                  </c:pt>
                  <c:pt idx="1">
                    <c:v>Current</c:v>
                  </c:pt>
                  <c:pt idx="2">
                    <c:v>Previous</c:v>
                  </c:pt>
                  <c:pt idx="3">
                    <c:v>Current</c:v>
                  </c:pt>
                  <c:pt idx="4">
                    <c:v>Previous</c:v>
                  </c:pt>
                  <c:pt idx="5">
                    <c:v>Current</c:v>
                  </c:pt>
                  <c:pt idx="6">
                    <c:v>Previous</c:v>
                  </c:pt>
                  <c:pt idx="7">
                    <c:v>Current</c:v>
                  </c:pt>
                  <c:pt idx="8">
                    <c:v>Previous</c:v>
                  </c:pt>
                  <c:pt idx="9">
                    <c:v>Current</c:v>
                  </c:pt>
                  <c:pt idx="10">
                    <c:v>Previous</c:v>
                  </c:pt>
                  <c:pt idx="11">
                    <c:v>Current</c:v>
                  </c:pt>
                  <c:pt idx="12">
                    <c:v>Previous</c:v>
                  </c:pt>
                  <c:pt idx="13">
                    <c:v>Current</c:v>
                  </c:pt>
                  <c:pt idx="14">
                    <c:v>Previous</c:v>
                  </c:pt>
                  <c:pt idx="15">
                    <c:v>Current</c:v>
                  </c:pt>
                  <c:pt idx="16">
                    <c:v>Previous</c:v>
                  </c:pt>
                </c:lvl>
                <c:lvl>
                  <c:pt idx="1">
                    <c:v>M+1</c:v>
                  </c:pt>
                  <c:pt idx="3">
                    <c:v>M+2</c:v>
                  </c:pt>
                  <c:pt idx="5">
                    <c:v>M+3</c:v>
                  </c:pt>
                  <c:pt idx="7">
                    <c:v>A+0</c:v>
                  </c:pt>
                  <c:pt idx="9">
                    <c:v>A+1</c:v>
                  </c:pt>
                  <c:pt idx="11">
                    <c:v>A+2</c:v>
                  </c:pt>
                  <c:pt idx="13">
                    <c:v>A+3</c:v>
                  </c:pt>
                  <c:pt idx="15">
                    <c:v>A+4</c:v>
                  </c:pt>
                </c:lvl>
              </c:multiLvlStrCache>
            </c:multiLvlStrRef>
          </c:cat>
          <c:val>
            <c:numRef>
              <c:f>FPC!$AE$90:$AE$107</c:f>
              <c:numCache>
                <c:formatCode>_-* #,##0.0_-;\-* #,##0.0_-;_-* "-"??_-;_-@_-</c:formatCode>
                <c:ptCount val="18"/>
                <c:pt idx="0">
                  <c:v>69.77</c:v>
                </c:pt>
                <c:pt idx="1">
                  <c:v>69.77</c:v>
                </c:pt>
                <c:pt idx="2">
                  <c:v>60</c:v>
                </c:pt>
                <c:pt idx="3">
                  <c:v>60</c:v>
                </c:pt>
                <c:pt idx="4">
                  <c:v>2.33</c:v>
                </c:pt>
                <c:pt idx="5">
                  <c:v>2.33</c:v>
                </c:pt>
                <c:pt idx="6">
                  <c:v>2.5</c:v>
                </c:pt>
                <c:pt idx="7">
                  <c:v>2.5</c:v>
                </c:pt>
                <c:pt idx="8">
                  <c:v>2.44</c:v>
                </c:pt>
                <c:pt idx="9">
                  <c:v>2.2200000000000002</c:v>
                </c:pt>
                <c:pt idx="10">
                  <c:v>2.2200000000000002</c:v>
                </c:pt>
                <c:pt idx="11">
                  <c:v>2.2200000000000002</c:v>
                </c:pt>
                <c:pt idx="12">
                  <c:v>6.67</c:v>
                </c:pt>
                <c:pt idx="13">
                  <c:v>6.67</c:v>
                </c:pt>
                <c:pt idx="14">
                  <c:v>4.55</c:v>
                </c:pt>
                <c:pt idx="15">
                  <c:v>4.55</c:v>
                </c:pt>
                <c:pt idx="16">
                  <c:v>11.63</c:v>
                </c:pt>
                <c:pt idx="17">
                  <c:v>11.63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2C-48A7-9152-583746A47ACD}"/>
            </c:ext>
          </c:extLst>
        </c:ser>
        <c:ser>
          <c:idx val="1"/>
          <c:order val="1"/>
          <c:tx>
            <c:strRef>
              <c:f>FPC!$AF$89</c:f>
              <c:strCache>
                <c:ptCount val="1"/>
                <c:pt idx="0">
                  <c:v>Stable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FPC!$AC$91:$AD$138</c:f>
              <c:multiLvlStrCache>
                <c:ptCount val="17"/>
                <c:lvl>
                  <c:pt idx="0">
                    <c:v>Previous</c:v>
                  </c:pt>
                  <c:pt idx="1">
                    <c:v>Current</c:v>
                  </c:pt>
                  <c:pt idx="2">
                    <c:v>Previous</c:v>
                  </c:pt>
                  <c:pt idx="3">
                    <c:v>Current</c:v>
                  </c:pt>
                  <c:pt idx="4">
                    <c:v>Previous</c:v>
                  </c:pt>
                  <c:pt idx="5">
                    <c:v>Current</c:v>
                  </c:pt>
                  <c:pt idx="6">
                    <c:v>Previous</c:v>
                  </c:pt>
                  <c:pt idx="7">
                    <c:v>Current</c:v>
                  </c:pt>
                  <c:pt idx="8">
                    <c:v>Previous</c:v>
                  </c:pt>
                  <c:pt idx="9">
                    <c:v>Current</c:v>
                  </c:pt>
                  <c:pt idx="10">
                    <c:v>Previous</c:v>
                  </c:pt>
                  <c:pt idx="11">
                    <c:v>Current</c:v>
                  </c:pt>
                  <c:pt idx="12">
                    <c:v>Previous</c:v>
                  </c:pt>
                  <c:pt idx="13">
                    <c:v>Current</c:v>
                  </c:pt>
                  <c:pt idx="14">
                    <c:v>Previous</c:v>
                  </c:pt>
                  <c:pt idx="15">
                    <c:v>Current</c:v>
                  </c:pt>
                  <c:pt idx="16">
                    <c:v>Previous</c:v>
                  </c:pt>
                </c:lvl>
                <c:lvl>
                  <c:pt idx="1">
                    <c:v>M+1</c:v>
                  </c:pt>
                  <c:pt idx="3">
                    <c:v>M+2</c:v>
                  </c:pt>
                  <c:pt idx="5">
                    <c:v>M+3</c:v>
                  </c:pt>
                  <c:pt idx="7">
                    <c:v>A+0</c:v>
                  </c:pt>
                  <c:pt idx="9">
                    <c:v>A+1</c:v>
                  </c:pt>
                  <c:pt idx="11">
                    <c:v>A+2</c:v>
                  </c:pt>
                  <c:pt idx="13">
                    <c:v>A+3</c:v>
                  </c:pt>
                  <c:pt idx="15">
                    <c:v>A+4</c:v>
                  </c:pt>
                </c:lvl>
              </c:multiLvlStrCache>
            </c:multiLvlStrRef>
          </c:cat>
          <c:val>
            <c:numRef>
              <c:f>FPC!$AF$90:$AF$107</c:f>
              <c:numCache>
                <c:formatCode>_-* #,##0.0_-;\-* #,##0.0_-;_-* "-"??_-;_-@_-</c:formatCode>
                <c:ptCount val="18"/>
                <c:pt idx="0">
                  <c:v>27.91</c:v>
                </c:pt>
                <c:pt idx="1">
                  <c:v>27.91</c:v>
                </c:pt>
                <c:pt idx="2">
                  <c:v>28.89</c:v>
                </c:pt>
                <c:pt idx="3">
                  <c:v>28.89</c:v>
                </c:pt>
                <c:pt idx="4">
                  <c:v>4.6500000000000004</c:v>
                </c:pt>
                <c:pt idx="5">
                  <c:v>4.6500000000000004</c:v>
                </c:pt>
                <c:pt idx="6">
                  <c:v>5</c:v>
                </c:pt>
                <c:pt idx="7">
                  <c:v>5</c:v>
                </c:pt>
                <c:pt idx="8">
                  <c:v>0</c:v>
                </c:pt>
                <c:pt idx="9">
                  <c:v>6.67</c:v>
                </c:pt>
                <c:pt idx="10">
                  <c:v>6.67</c:v>
                </c:pt>
                <c:pt idx="11">
                  <c:v>6.67</c:v>
                </c:pt>
                <c:pt idx="12">
                  <c:v>15.56</c:v>
                </c:pt>
                <c:pt idx="13">
                  <c:v>15.56</c:v>
                </c:pt>
                <c:pt idx="14">
                  <c:v>45.45</c:v>
                </c:pt>
                <c:pt idx="15">
                  <c:v>45.45</c:v>
                </c:pt>
                <c:pt idx="16">
                  <c:v>48.84</c:v>
                </c:pt>
                <c:pt idx="17">
                  <c:v>48.84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2C-48A7-9152-583746A47ACD}"/>
            </c:ext>
          </c:extLst>
        </c:ser>
        <c:ser>
          <c:idx val="2"/>
          <c:order val="2"/>
          <c:tx>
            <c:strRef>
              <c:f>FPC!$AG$89</c:f>
              <c:strCache>
                <c:ptCount val="1"/>
                <c:pt idx="0">
                  <c:v>Increase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cat>
            <c:multiLvlStrRef>
              <c:f>FPC!$AC$91:$AD$138</c:f>
              <c:multiLvlStrCache>
                <c:ptCount val="17"/>
                <c:lvl>
                  <c:pt idx="0">
                    <c:v>Previous</c:v>
                  </c:pt>
                  <c:pt idx="1">
                    <c:v>Current</c:v>
                  </c:pt>
                  <c:pt idx="2">
                    <c:v>Previous</c:v>
                  </c:pt>
                  <c:pt idx="3">
                    <c:v>Current</c:v>
                  </c:pt>
                  <c:pt idx="4">
                    <c:v>Previous</c:v>
                  </c:pt>
                  <c:pt idx="5">
                    <c:v>Current</c:v>
                  </c:pt>
                  <c:pt idx="6">
                    <c:v>Previous</c:v>
                  </c:pt>
                  <c:pt idx="7">
                    <c:v>Current</c:v>
                  </c:pt>
                  <c:pt idx="8">
                    <c:v>Previous</c:v>
                  </c:pt>
                  <c:pt idx="9">
                    <c:v>Current</c:v>
                  </c:pt>
                  <c:pt idx="10">
                    <c:v>Previous</c:v>
                  </c:pt>
                  <c:pt idx="11">
                    <c:v>Current</c:v>
                  </c:pt>
                  <c:pt idx="12">
                    <c:v>Previous</c:v>
                  </c:pt>
                  <c:pt idx="13">
                    <c:v>Current</c:v>
                  </c:pt>
                  <c:pt idx="14">
                    <c:v>Previous</c:v>
                  </c:pt>
                  <c:pt idx="15">
                    <c:v>Current</c:v>
                  </c:pt>
                  <c:pt idx="16">
                    <c:v>Previous</c:v>
                  </c:pt>
                </c:lvl>
                <c:lvl>
                  <c:pt idx="1">
                    <c:v>M+1</c:v>
                  </c:pt>
                  <c:pt idx="3">
                    <c:v>M+2</c:v>
                  </c:pt>
                  <c:pt idx="5">
                    <c:v>M+3</c:v>
                  </c:pt>
                  <c:pt idx="7">
                    <c:v>A+0</c:v>
                  </c:pt>
                  <c:pt idx="9">
                    <c:v>A+1</c:v>
                  </c:pt>
                  <c:pt idx="11">
                    <c:v>A+2</c:v>
                  </c:pt>
                  <c:pt idx="13">
                    <c:v>A+3</c:v>
                  </c:pt>
                  <c:pt idx="15">
                    <c:v>A+4</c:v>
                  </c:pt>
                </c:lvl>
              </c:multiLvlStrCache>
            </c:multiLvlStrRef>
          </c:cat>
          <c:val>
            <c:numRef>
              <c:f>FPC!$AG$90:$AG$107</c:f>
              <c:numCache>
                <c:formatCode>_-* #,##0.0_-;\-* #,##0.0_-;_-* "-"??_-;_-@_-</c:formatCode>
                <c:ptCount val="18"/>
                <c:pt idx="0">
                  <c:v>2.33</c:v>
                </c:pt>
                <c:pt idx="1">
                  <c:v>2.33</c:v>
                </c:pt>
                <c:pt idx="2">
                  <c:v>11.11</c:v>
                </c:pt>
                <c:pt idx="3">
                  <c:v>11.11</c:v>
                </c:pt>
                <c:pt idx="4">
                  <c:v>93.02</c:v>
                </c:pt>
                <c:pt idx="5">
                  <c:v>93.02</c:v>
                </c:pt>
                <c:pt idx="6">
                  <c:v>92.5</c:v>
                </c:pt>
                <c:pt idx="7">
                  <c:v>92.5</c:v>
                </c:pt>
                <c:pt idx="8">
                  <c:v>97.56</c:v>
                </c:pt>
                <c:pt idx="9">
                  <c:v>91.11</c:v>
                </c:pt>
                <c:pt idx="10">
                  <c:v>91.11</c:v>
                </c:pt>
                <c:pt idx="11">
                  <c:v>91.11</c:v>
                </c:pt>
                <c:pt idx="12">
                  <c:v>77.78</c:v>
                </c:pt>
                <c:pt idx="13">
                  <c:v>77.78</c:v>
                </c:pt>
                <c:pt idx="14">
                  <c:v>50</c:v>
                </c:pt>
                <c:pt idx="15">
                  <c:v>50</c:v>
                </c:pt>
                <c:pt idx="16">
                  <c:v>39.53</c:v>
                </c:pt>
                <c:pt idx="17">
                  <c:v>39.53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E5C6-4601-9D7D-CDD7BC34F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5"/>
        <c:overlap val="100"/>
        <c:axId val="715779920"/>
        <c:axId val="715780480"/>
      </c:barChart>
      <c:catAx>
        <c:axId val="715779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6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80480"/>
        <c:crosses val="autoZero"/>
        <c:auto val="1"/>
        <c:lblAlgn val="ctr"/>
        <c:lblOffset val="100"/>
        <c:noMultiLvlLbl val="0"/>
      </c:catAx>
      <c:valAx>
        <c:axId val="715780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779920"/>
        <c:crosses val="autoZero"/>
        <c:crossBetween val="between"/>
        <c:majorUnit val="0.2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="0" i="0" baseline="0">
                <a:effectLst/>
              </a:rPr>
              <a:t>Market Price Trend by Product</a:t>
            </a:r>
            <a:endParaRPr lang="pt-BR" sz="1000">
              <a:effectLst/>
            </a:endParaRPr>
          </a:p>
        </c:rich>
      </c:tx>
      <c:layout>
        <c:manualLayout>
          <c:xMode val="edge"/>
          <c:yMode val="edge"/>
          <c:x val="0.31239482200647251"/>
          <c:y val="1.388888888888888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68975358662691"/>
          <c:y val="0.15159722222222222"/>
          <c:w val="0.83971154091175504"/>
          <c:h val="0.60043472222222216"/>
        </c:manualLayout>
      </c:layout>
      <c:lineChart>
        <c:grouping val="standard"/>
        <c:varyColors val="0"/>
        <c:ser>
          <c:idx val="0"/>
          <c:order val="0"/>
          <c:tx>
            <c:strRef>
              <c:f>FPC!$U$89</c:f>
              <c:strCache>
                <c:ptCount val="1"/>
                <c:pt idx="0">
                  <c:v>Decrease - Actual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FPC!$T$90:$T$98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FPC!$U$90:$U$98</c:f>
              <c:numCache>
                <c:formatCode>_-* #,##0.0_-;\-* #,##0.0_-;_-* "-"??_-;_-@_-</c:formatCode>
                <c:ptCount val="9"/>
                <c:pt idx="0">
                  <c:v>69.77</c:v>
                </c:pt>
                <c:pt idx="1">
                  <c:v>60</c:v>
                </c:pt>
                <c:pt idx="2">
                  <c:v>2.33</c:v>
                </c:pt>
                <c:pt idx="3">
                  <c:v>2.5</c:v>
                </c:pt>
                <c:pt idx="4">
                  <c:v>2.44</c:v>
                </c:pt>
                <c:pt idx="5">
                  <c:v>2.2200000000000002</c:v>
                </c:pt>
                <c:pt idx="6">
                  <c:v>6.67</c:v>
                </c:pt>
                <c:pt idx="7">
                  <c:v>4.55</c:v>
                </c:pt>
                <c:pt idx="8">
                  <c:v>11.63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DD-497C-8654-0C329E200ED5}"/>
            </c:ext>
          </c:extLst>
        </c:ser>
        <c:ser>
          <c:idx val="1"/>
          <c:order val="1"/>
          <c:tx>
            <c:strRef>
              <c:f>FPC!$V$89</c:f>
              <c:strCache>
                <c:ptCount val="1"/>
                <c:pt idx="0">
                  <c:v>Stable - Actual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FPC!$T$90:$T$98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FPC!$V$90:$V$98</c:f>
              <c:numCache>
                <c:formatCode>_-* #,##0.0_-;\-* #,##0.0_-;_-* "-"??_-;_-@_-</c:formatCode>
                <c:ptCount val="9"/>
                <c:pt idx="0">
                  <c:v>27.91</c:v>
                </c:pt>
                <c:pt idx="1">
                  <c:v>28.89</c:v>
                </c:pt>
                <c:pt idx="2">
                  <c:v>4.6500000000000004</c:v>
                </c:pt>
                <c:pt idx="3">
                  <c:v>5</c:v>
                </c:pt>
                <c:pt idx="4">
                  <c:v>0</c:v>
                </c:pt>
                <c:pt idx="5">
                  <c:v>6.67</c:v>
                </c:pt>
                <c:pt idx="6">
                  <c:v>15.56</c:v>
                </c:pt>
                <c:pt idx="7">
                  <c:v>45.45</c:v>
                </c:pt>
                <c:pt idx="8">
                  <c:v>48.84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DD-497C-8654-0C329E200ED5}"/>
            </c:ext>
          </c:extLst>
        </c:ser>
        <c:ser>
          <c:idx val="2"/>
          <c:order val="2"/>
          <c:tx>
            <c:strRef>
              <c:f>FPC!$W$89</c:f>
              <c:strCache>
                <c:ptCount val="1"/>
                <c:pt idx="0">
                  <c:v>Increase - Actual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FPC!$T$90:$T$98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FPC!$W$90:$W$98</c:f>
              <c:numCache>
                <c:formatCode>_-* #,##0.0_-;\-* #,##0.0_-;_-* "-"??_-;_-@_-</c:formatCode>
                <c:ptCount val="9"/>
                <c:pt idx="0">
                  <c:v>2.33</c:v>
                </c:pt>
                <c:pt idx="1">
                  <c:v>11.11</c:v>
                </c:pt>
                <c:pt idx="2">
                  <c:v>93.02</c:v>
                </c:pt>
                <c:pt idx="3">
                  <c:v>92.5</c:v>
                </c:pt>
                <c:pt idx="4">
                  <c:v>97.56</c:v>
                </c:pt>
                <c:pt idx="5">
                  <c:v>91.11</c:v>
                </c:pt>
                <c:pt idx="6">
                  <c:v>77.78</c:v>
                </c:pt>
                <c:pt idx="7">
                  <c:v>50</c:v>
                </c:pt>
                <c:pt idx="8">
                  <c:v>39.53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DD-497C-8654-0C329E200ED5}"/>
            </c:ext>
          </c:extLst>
        </c:ser>
        <c:ser>
          <c:idx val="3"/>
          <c:order val="3"/>
          <c:tx>
            <c:strRef>
              <c:f>FPC!$X$89</c:f>
              <c:strCache>
                <c:ptCount val="1"/>
                <c:pt idx="0">
                  <c:v>Decrease - Previous</c:v>
                </c:pt>
              </c:strCache>
            </c:strRef>
          </c:tx>
          <c:spPr>
            <a:ln w="28575" cap="rnd">
              <a:solidFill>
                <a:schemeClr val="accent2">
                  <a:alpha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FPC!$T$90:$T$98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FPC!$X$90:$X$98</c:f>
              <c:numCache>
                <c:formatCode>_-* #,##0.0_-;\-* #,##0.0_-;_-* "-"??_-;_-@_-</c:formatCode>
                <c:ptCount val="9"/>
                <c:pt idx="0">
                  <c:v>69.77</c:v>
                </c:pt>
                <c:pt idx="1">
                  <c:v>60</c:v>
                </c:pt>
                <c:pt idx="2">
                  <c:v>2.33</c:v>
                </c:pt>
                <c:pt idx="3">
                  <c:v>2.5</c:v>
                </c:pt>
                <c:pt idx="4">
                  <c:v>2.44</c:v>
                </c:pt>
                <c:pt idx="5">
                  <c:v>2.2200000000000002</c:v>
                </c:pt>
                <c:pt idx="6">
                  <c:v>6.67</c:v>
                </c:pt>
                <c:pt idx="7">
                  <c:v>4.55</c:v>
                </c:pt>
                <c:pt idx="8">
                  <c:v>11.63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DD-497C-8654-0C329E200ED5}"/>
            </c:ext>
          </c:extLst>
        </c:ser>
        <c:ser>
          <c:idx val="4"/>
          <c:order val="4"/>
          <c:tx>
            <c:strRef>
              <c:f>FPC!$Y$89</c:f>
              <c:strCache>
                <c:ptCount val="1"/>
                <c:pt idx="0">
                  <c:v>Stable - Previous</c:v>
                </c:pt>
              </c:strCache>
            </c:strRef>
          </c:tx>
          <c:spPr>
            <a:ln w="28575" cap="rnd">
              <a:solidFill>
                <a:schemeClr val="bg1">
                  <a:lumMod val="50000"/>
                  <a:alpha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FPC!$T$90:$T$98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FPC!$Y$90:$Y$98</c:f>
              <c:numCache>
                <c:formatCode>_-* #,##0.0_-;\-* #,##0.0_-;_-* "-"??_-;_-@_-</c:formatCode>
                <c:ptCount val="9"/>
                <c:pt idx="0">
                  <c:v>27.91</c:v>
                </c:pt>
                <c:pt idx="1">
                  <c:v>28.89</c:v>
                </c:pt>
                <c:pt idx="2">
                  <c:v>4.6500000000000004</c:v>
                </c:pt>
                <c:pt idx="3">
                  <c:v>5</c:v>
                </c:pt>
                <c:pt idx="4">
                  <c:v>0</c:v>
                </c:pt>
                <c:pt idx="5">
                  <c:v>6.67</c:v>
                </c:pt>
                <c:pt idx="6">
                  <c:v>15.56</c:v>
                </c:pt>
                <c:pt idx="7">
                  <c:v>45.45</c:v>
                </c:pt>
                <c:pt idx="8">
                  <c:v>48.84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FDD-497C-8654-0C329E200ED5}"/>
            </c:ext>
          </c:extLst>
        </c:ser>
        <c:ser>
          <c:idx val="5"/>
          <c:order val="5"/>
          <c:tx>
            <c:strRef>
              <c:f>FPC!$Z$89</c:f>
              <c:strCache>
                <c:ptCount val="1"/>
                <c:pt idx="0">
                  <c:v>Increase - Previous</c:v>
                </c:pt>
              </c:strCache>
            </c:strRef>
          </c:tx>
          <c:spPr>
            <a:ln w="28575" cap="rnd">
              <a:solidFill>
                <a:schemeClr val="accent1">
                  <a:alpha val="5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FPC!$T$90:$T$98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FPC!$Z$90:$Z$98</c:f>
              <c:numCache>
                <c:formatCode>_-* #,##0.0_-;\-* #,##0.0_-;_-* "-"??_-;_-@_-</c:formatCode>
                <c:ptCount val="9"/>
                <c:pt idx="0">
                  <c:v>2.33</c:v>
                </c:pt>
                <c:pt idx="1">
                  <c:v>11.11</c:v>
                </c:pt>
                <c:pt idx="2">
                  <c:v>93.02</c:v>
                </c:pt>
                <c:pt idx="3">
                  <c:v>92.5</c:v>
                </c:pt>
                <c:pt idx="4">
                  <c:v>97.56</c:v>
                </c:pt>
                <c:pt idx="5">
                  <c:v>91.11</c:v>
                </c:pt>
                <c:pt idx="6">
                  <c:v>77.78</c:v>
                </c:pt>
                <c:pt idx="7">
                  <c:v>50</c:v>
                </c:pt>
                <c:pt idx="8">
                  <c:v>39.53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FDD-497C-8654-0C329E200E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4999360"/>
        <c:axId val="844999920"/>
      </c:lineChart>
      <c:catAx>
        <c:axId val="844999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999920"/>
        <c:crosses val="autoZero"/>
        <c:auto val="1"/>
        <c:lblAlgn val="ctr"/>
        <c:lblOffset val="100"/>
        <c:noMultiLvlLbl val="0"/>
      </c:catAx>
      <c:valAx>
        <c:axId val="84499992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b="1"/>
                  <a:t>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499936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6296145833333338"/>
          <c:w val="0.79804853969559864"/>
          <c:h val="0.137038425925925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PLD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738840155945418"/>
          <c:y val="0.14480165589057464"/>
          <c:w val="0.78770031298904541"/>
          <c:h val="0.48162558948424128"/>
        </c:manualLayout>
      </c:layout>
      <c:lineChart>
        <c:grouping val="standard"/>
        <c:varyColors val="0"/>
        <c:ser>
          <c:idx val="3"/>
          <c:order val="0"/>
          <c:tx>
            <c:strRef>
              <c:f>Horizontal!$DN$14</c:f>
              <c:strCache>
                <c:ptCount val="1"/>
                <c:pt idx="0">
                  <c:v>N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Horizontal!$DR$337:$DR$438</c:f>
              <c:numCache>
                <c:formatCode>_(* #,##0.00_);_(* \(#,##0.00\);_(* "-"??_);_(@_)</c:formatCode>
                <c:ptCount val="102"/>
                <c:pt idx="0">
                  <c:v>49.77</c:v>
                </c:pt>
                <c:pt idx="1">
                  <c:v>49.77</c:v>
                </c:pt>
                <c:pt idx="2">
                  <c:v>49.77</c:v>
                </c:pt>
                <c:pt idx="3">
                  <c:v>56.42</c:v>
                </c:pt>
                <c:pt idx="4">
                  <c:v>49.77</c:v>
                </c:pt>
                <c:pt idx="5">
                  <c:v>138.28</c:v>
                </c:pt>
                <c:pt idx="6">
                  <c:v>139.56</c:v>
                </c:pt>
                <c:pt idx="7">
                  <c:v>49.77</c:v>
                </c:pt>
                <c:pt idx="8">
                  <c:v>69.75</c:v>
                </c:pt>
                <c:pt idx="9">
                  <c:v>153.01</c:v>
                </c:pt>
                <c:pt idx="10">
                  <c:v>207.96</c:v>
                </c:pt>
                <c:pt idx="11">
                  <c:v>237.84</c:v>
                </c:pt>
                <c:pt idx="12">
                  <c:v>260.83999999999997</c:v>
                </c:pt>
                <c:pt idx="13">
                  <c:v>272.83</c:v>
                </c:pt>
                <c:pt idx="14">
                  <c:v>322.63</c:v>
                </c:pt>
                <c:pt idx="15">
                  <c:v>583.88</c:v>
                </c:pt>
                <c:pt idx="16">
                  <c:v>583.88</c:v>
                </c:pt>
                <c:pt idx="17">
                  <c:v>583.88</c:v>
                </c:pt>
                <c:pt idx="18">
                  <c:v>583.88</c:v>
                </c:pt>
                <c:pt idx="19">
                  <c:v>583.88</c:v>
                </c:pt>
                <c:pt idx="20">
                  <c:v>583.88</c:v>
                </c:pt>
                <c:pt idx="21">
                  <c:v>583.88</c:v>
                </c:pt>
                <c:pt idx="22">
                  <c:v>583.88</c:v>
                </c:pt>
                <c:pt idx="23">
                  <c:v>583.88</c:v>
                </c:pt>
                <c:pt idx="24">
                  <c:v>583.88</c:v>
                </c:pt>
                <c:pt idx="25">
                  <c:v>583.88</c:v>
                </c:pt>
                <c:pt idx="26">
                  <c:v>583.88</c:v>
                </c:pt>
                <c:pt idx="27">
                  <c:v>583.88</c:v>
                </c:pt>
                <c:pt idx="28">
                  <c:v>583.88</c:v>
                </c:pt>
                <c:pt idx="29">
                  <c:v>479.8</c:v>
                </c:pt>
                <c:pt idx="30">
                  <c:v>207.48</c:v>
                </c:pt>
                <c:pt idx="31">
                  <c:v>173.81</c:v>
                </c:pt>
                <c:pt idx="32">
                  <c:v>162.88</c:v>
                </c:pt>
                <c:pt idx="33">
                  <c:v>96.24</c:v>
                </c:pt>
                <c:pt idx="34">
                  <c:v>105.36</c:v>
                </c:pt>
                <c:pt idx="35">
                  <c:v>74.12</c:v>
                </c:pt>
                <c:pt idx="36">
                  <c:v>92.08</c:v>
                </c:pt>
                <c:pt idx="37">
                  <c:v>47.96</c:v>
                </c:pt>
                <c:pt idx="38">
                  <c:v>57.46</c:v>
                </c:pt>
                <c:pt idx="39">
                  <c:v>80.14</c:v>
                </c:pt>
                <c:pt idx="40">
                  <c:v>66.010000000000005</c:v>
                </c:pt>
                <c:pt idx="41">
                  <c:v>47.56</c:v>
                </c:pt>
                <c:pt idx="42">
                  <c:v>55.7</c:v>
                </c:pt>
                <c:pt idx="43">
                  <c:v>55.7</c:v>
                </c:pt>
                <c:pt idx="44">
                  <c:v>55.7</c:v>
                </c:pt>
                <c:pt idx="45">
                  <c:v>55.7</c:v>
                </c:pt>
                <c:pt idx="46">
                  <c:v>55.7</c:v>
                </c:pt>
                <c:pt idx="47">
                  <c:v>55.7</c:v>
                </c:pt>
                <c:pt idx="48">
                  <c:v>55.7</c:v>
                </c:pt>
                <c:pt idx="49">
                  <c:v>55.7</c:v>
                </c:pt>
                <c:pt idx="50">
                  <c:v>55.7</c:v>
                </c:pt>
                <c:pt idx="51">
                  <c:v>55.7</c:v>
                </c:pt>
                <c:pt idx="52">
                  <c:v>55.7</c:v>
                </c:pt>
                <c:pt idx="53">
                  <c:v>55.7</c:v>
                </c:pt>
                <c:pt idx="54">
                  <c:v>55.7</c:v>
                </c:pt>
                <c:pt idx="55">
                  <c:v>55.7</c:v>
                </c:pt>
                <c:pt idx="56">
                  <c:v>55.7</c:v>
                </c:pt>
                <c:pt idx="57">
                  <c:v>55.7</c:v>
                </c:pt>
                <c:pt idx="58">
                  <c:v>55.7</c:v>
                </c:pt>
                <c:pt idx="59">
                  <c:v>55.7</c:v>
                </c:pt>
                <c:pt idx="60">
                  <c:v>55.7</c:v>
                </c:pt>
                <c:pt idx="61">
                  <c:v>55.7</c:v>
                </c:pt>
                <c:pt idx="62">
                  <c:v>55.7</c:v>
                </c:pt>
                <c:pt idx="63">
                  <c:v>55.7</c:v>
                </c:pt>
                <c:pt idx="64">
                  <c:v>55.76</c:v>
                </c:pt>
                <c:pt idx="65">
                  <c:v>55.7</c:v>
                </c:pt>
                <c:pt idx="66">
                  <c:v>55.7</c:v>
                </c:pt>
                <c:pt idx="67">
                  <c:v>55.7</c:v>
                </c:pt>
                <c:pt idx="68">
                  <c:v>57.17</c:v>
                </c:pt>
                <c:pt idx="69">
                  <c:v>68.33</c:v>
                </c:pt>
                <c:pt idx="70">
                  <c:v>68.819999999999993</c:v>
                </c:pt>
                <c:pt idx="71">
                  <c:v>71.349999999999994</c:v>
                </c:pt>
                <c:pt idx="72">
                  <c:v>110.92</c:v>
                </c:pt>
                <c:pt idx="73">
                  <c:v>91.03</c:v>
                </c:pt>
                <c:pt idx="74">
                  <c:v>69.36</c:v>
                </c:pt>
                <c:pt idx="75">
                  <c:v>56.26</c:v>
                </c:pt>
                <c:pt idx="76">
                  <c:v>59.93</c:v>
                </c:pt>
                <c:pt idx="77">
                  <c:v>55.7</c:v>
                </c:pt>
                <c:pt idx="78">
                  <c:v>55.7</c:v>
                </c:pt>
                <c:pt idx="79">
                  <c:v>55.7</c:v>
                </c:pt>
                <c:pt idx="80">
                  <c:v>55.7</c:v>
                </c:pt>
                <c:pt idx="81">
                  <c:v>55.7</c:v>
                </c:pt>
                <c:pt idx="82">
                  <c:v>55.7</c:v>
                </c:pt>
                <c:pt idx="83">
                  <c:v>55.7</c:v>
                </c:pt>
                <c:pt idx="84">
                  <c:v>55.7</c:v>
                </c:pt>
                <c:pt idx="85">
                  <c:v>55.7</c:v>
                </c:pt>
                <c:pt idx="86">
                  <c:v>55.7</c:v>
                </c:pt>
                <c:pt idx="87">
                  <c:v>55.7</c:v>
                </c:pt>
                <c:pt idx="88">
                  <c:v>55.7</c:v>
                </c:pt>
                <c:pt idx="89">
                  <c:v>55.7</c:v>
                </c:pt>
                <c:pt idx="90">
                  <c:v>55.7</c:v>
                </c:pt>
                <c:pt idx="91">
                  <c:v>55.7</c:v>
                </c:pt>
                <c:pt idx="92">
                  <c:v>55.7</c:v>
                </c:pt>
                <c:pt idx="93">
                  <c:v>55.7</c:v>
                </c:pt>
                <c:pt idx="94">
                  <c:v>67.13</c:v>
                </c:pt>
                <c:pt idx="95">
                  <c:v>69.040000000000006</c:v>
                </c:pt>
                <c:pt idx="96">
                  <c:v>69.040000000000006</c:v>
                </c:pt>
                <c:pt idx="97">
                  <c:v>69.040000000000006</c:v>
                </c:pt>
                <c:pt idx="98">
                  <c:v>69.040000000000006</c:v>
                </c:pt>
                <c:pt idx="99">
                  <c:v>69.040000000000006</c:v>
                </c:pt>
                <c:pt idx="100">
                  <c:v>69.040000000000006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36F-46D8-9A97-186F09ECC0C8}"/>
            </c:ext>
          </c:extLst>
        </c:ser>
        <c:ser>
          <c:idx val="2"/>
          <c:order val="1"/>
          <c:tx>
            <c:strRef>
              <c:f>Horizontal!$DM$14</c:f>
              <c:strCache>
                <c:ptCount val="1"/>
                <c:pt idx="0">
                  <c:v>NE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Horizontal!$DQ$337:$DQ$438</c:f>
              <c:numCache>
                <c:formatCode>_(* #,##0.00_);_(* \(#,##0.00\);_(* "-"??_);_(@_)</c:formatCode>
                <c:ptCount val="102"/>
                <c:pt idx="0">
                  <c:v>117.36</c:v>
                </c:pt>
                <c:pt idx="1">
                  <c:v>127.97</c:v>
                </c:pt>
                <c:pt idx="2">
                  <c:v>127.97</c:v>
                </c:pt>
                <c:pt idx="3">
                  <c:v>88.19</c:v>
                </c:pt>
                <c:pt idx="4">
                  <c:v>95.1</c:v>
                </c:pt>
                <c:pt idx="5">
                  <c:v>138.28</c:v>
                </c:pt>
                <c:pt idx="6">
                  <c:v>139.56</c:v>
                </c:pt>
                <c:pt idx="7">
                  <c:v>49.77</c:v>
                </c:pt>
                <c:pt idx="8">
                  <c:v>69.75</c:v>
                </c:pt>
                <c:pt idx="9">
                  <c:v>151.85</c:v>
                </c:pt>
                <c:pt idx="10">
                  <c:v>207.93</c:v>
                </c:pt>
                <c:pt idx="11">
                  <c:v>237.84</c:v>
                </c:pt>
                <c:pt idx="12">
                  <c:v>260.83999999999997</c:v>
                </c:pt>
                <c:pt idx="13">
                  <c:v>267.02999999999997</c:v>
                </c:pt>
                <c:pt idx="14">
                  <c:v>267.87</c:v>
                </c:pt>
                <c:pt idx="15">
                  <c:v>583.88</c:v>
                </c:pt>
                <c:pt idx="16">
                  <c:v>583.88</c:v>
                </c:pt>
                <c:pt idx="17">
                  <c:v>583.88</c:v>
                </c:pt>
                <c:pt idx="18">
                  <c:v>583.88</c:v>
                </c:pt>
                <c:pt idx="19">
                  <c:v>583.88</c:v>
                </c:pt>
                <c:pt idx="20">
                  <c:v>583.88</c:v>
                </c:pt>
                <c:pt idx="21">
                  <c:v>583.88</c:v>
                </c:pt>
                <c:pt idx="22">
                  <c:v>583.88</c:v>
                </c:pt>
                <c:pt idx="23">
                  <c:v>583.88</c:v>
                </c:pt>
                <c:pt idx="24">
                  <c:v>583.88</c:v>
                </c:pt>
                <c:pt idx="25">
                  <c:v>583.88</c:v>
                </c:pt>
                <c:pt idx="26">
                  <c:v>583.88</c:v>
                </c:pt>
                <c:pt idx="27">
                  <c:v>583.88</c:v>
                </c:pt>
                <c:pt idx="28">
                  <c:v>583.88</c:v>
                </c:pt>
                <c:pt idx="29">
                  <c:v>479.8</c:v>
                </c:pt>
                <c:pt idx="30">
                  <c:v>207.48</c:v>
                </c:pt>
                <c:pt idx="31">
                  <c:v>173.81</c:v>
                </c:pt>
                <c:pt idx="32">
                  <c:v>162.88</c:v>
                </c:pt>
                <c:pt idx="33">
                  <c:v>96.24</c:v>
                </c:pt>
                <c:pt idx="34">
                  <c:v>105.36</c:v>
                </c:pt>
                <c:pt idx="35">
                  <c:v>74.12</c:v>
                </c:pt>
                <c:pt idx="36">
                  <c:v>92.08</c:v>
                </c:pt>
                <c:pt idx="37">
                  <c:v>47.96</c:v>
                </c:pt>
                <c:pt idx="38">
                  <c:v>57.46</c:v>
                </c:pt>
                <c:pt idx="39">
                  <c:v>80.14</c:v>
                </c:pt>
                <c:pt idx="40">
                  <c:v>66.010000000000005</c:v>
                </c:pt>
                <c:pt idx="41">
                  <c:v>47.56</c:v>
                </c:pt>
                <c:pt idx="42">
                  <c:v>55.7</c:v>
                </c:pt>
                <c:pt idx="43">
                  <c:v>55.7</c:v>
                </c:pt>
                <c:pt idx="44">
                  <c:v>55.7</c:v>
                </c:pt>
                <c:pt idx="45">
                  <c:v>55.7</c:v>
                </c:pt>
                <c:pt idx="46">
                  <c:v>55.7</c:v>
                </c:pt>
                <c:pt idx="47">
                  <c:v>55.7</c:v>
                </c:pt>
                <c:pt idx="48">
                  <c:v>55.7</c:v>
                </c:pt>
                <c:pt idx="49">
                  <c:v>55.7</c:v>
                </c:pt>
                <c:pt idx="50">
                  <c:v>55.7</c:v>
                </c:pt>
                <c:pt idx="51">
                  <c:v>55.7</c:v>
                </c:pt>
                <c:pt idx="52">
                  <c:v>55.7</c:v>
                </c:pt>
                <c:pt idx="53">
                  <c:v>55.7</c:v>
                </c:pt>
                <c:pt idx="54">
                  <c:v>55.7</c:v>
                </c:pt>
                <c:pt idx="55">
                  <c:v>55.7</c:v>
                </c:pt>
                <c:pt idx="56">
                  <c:v>55.7</c:v>
                </c:pt>
                <c:pt idx="57">
                  <c:v>55.7</c:v>
                </c:pt>
                <c:pt idx="58">
                  <c:v>55.7</c:v>
                </c:pt>
                <c:pt idx="59">
                  <c:v>55.7</c:v>
                </c:pt>
                <c:pt idx="60">
                  <c:v>55.7</c:v>
                </c:pt>
                <c:pt idx="61">
                  <c:v>55.7</c:v>
                </c:pt>
                <c:pt idx="62">
                  <c:v>55.7</c:v>
                </c:pt>
                <c:pt idx="63">
                  <c:v>55.7</c:v>
                </c:pt>
                <c:pt idx="64">
                  <c:v>55.76</c:v>
                </c:pt>
                <c:pt idx="65">
                  <c:v>55.7</c:v>
                </c:pt>
                <c:pt idx="66">
                  <c:v>55.7</c:v>
                </c:pt>
                <c:pt idx="67">
                  <c:v>55.7</c:v>
                </c:pt>
                <c:pt idx="68">
                  <c:v>57.16</c:v>
                </c:pt>
                <c:pt idx="69">
                  <c:v>68.33</c:v>
                </c:pt>
                <c:pt idx="70">
                  <c:v>68.760000000000005</c:v>
                </c:pt>
                <c:pt idx="71">
                  <c:v>71.349999999999994</c:v>
                </c:pt>
                <c:pt idx="72">
                  <c:v>110.9</c:v>
                </c:pt>
                <c:pt idx="73">
                  <c:v>91.03</c:v>
                </c:pt>
                <c:pt idx="74">
                  <c:v>69.36</c:v>
                </c:pt>
                <c:pt idx="75">
                  <c:v>56.26</c:v>
                </c:pt>
                <c:pt idx="76">
                  <c:v>59.93</c:v>
                </c:pt>
                <c:pt idx="77">
                  <c:v>55.7</c:v>
                </c:pt>
                <c:pt idx="78">
                  <c:v>55.7</c:v>
                </c:pt>
                <c:pt idx="79">
                  <c:v>55.7</c:v>
                </c:pt>
                <c:pt idx="80">
                  <c:v>55.7</c:v>
                </c:pt>
                <c:pt idx="81">
                  <c:v>55.7</c:v>
                </c:pt>
                <c:pt idx="82">
                  <c:v>55.7</c:v>
                </c:pt>
                <c:pt idx="83">
                  <c:v>55.7</c:v>
                </c:pt>
                <c:pt idx="84">
                  <c:v>55.7</c:v>
                </c:pt>
                <c:pt idx="85">
                  <c:v>55.7</c:v>
                </c:pt>
                <c:pt idx="86">
                  <c:v>55.7</c:v>
                </c:pt>
                <c:pt idx="87">
                  <c:v>55.7</c:v>
                </c:pt>
                <c:pt idx="88">
                  <c:v>55.7</c:v>
                </c:pt>
                <c:pt idx="89">
                  <c:v>55.7</c:v>
                </c:pt>
                <c:pt idx="90">
                  <c:v>55.7</c:v>
                </c:pt>
                <c:pt idx="91">
                  <c:v>55.7</c:v>
                </c:pt>
                <c:pt idx="92">
                  <c:v>55.7</c:v>
                </c:pt>
                <c:pt idx="93">
                  <c:v>55.7</c:v>
                </c:pt>
                <c:pt idx="94">
                  <c:v>67.13</c:v>
                </c:pt>
                <c:pt idx="95">
                  <c:v>69.040000000000006</c:v>
                </c:pt>
                <c:pt idx="96">
                  <c:v>69.040000000000006</c:v>
                </c:pt>
                <c:pt idx="97">
                  <c:v>69.040000000000006</c:v>
                </c:pt>
                <c:pt idx="98">
                  <c:v>69.040000000000006</c:v>
                </c:pt>
                <c:pt idx="99">
                  <c:v>69.040000000000006</c:v>
                </c:pt>
                <c:pt idx="100">
                  <c:v>69.040000000000006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C36F-46D8-9A97-186F09ECC0C8}"/>
            </c:ext>
          </c:extLst>
        </c:ser>
        <c:ser>
          <c:idx val="0"/>
          <c:order val="2"/>
          <c:tx>
            <c:strRef>
              <c:f>Horizontal!$DL$14</c:f>
              <c:strCache>
                <c:ptCount val="1"/>
                <c:pt idx="0">
                  <c:v>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Horizontal!$DP$337:$DP$438</c:f>
              <c:numCache>
                <c:formatCode>_(* #,##0.00_);_(* \(#,##0.00\);_(* "-"??_);_(@_)</c:formatCode>
                <c:ptCount val="102"/>
                <c:pt idx="0">
                  <c:v>119.6</c:v>
                </c:pt>
                <c:pt idx="1">
                  <c:v>130.49</c:v>
                </c:pt>
                <c:pt idx="2">
                  <c:v>130.49</c:v>
                </c:pt>
                <c:pt idx="3">
                  <c:v>100.28</c:v>
                </c:pt>
                <c:pt idx="4">
                  <c:v>110.47</c:v>
                </c:pt>
                <c:pt idx="5">
                  <c:v>154.58000000000001</c:v>
                </c:pt>
                <c:pt idx="6">
                  <c:v>150.01</c:v>
                </c:pt>
                <c:pt idx="7">
                  <c:v>166.85</c:v>
                </c:pt>
                <c:pt idx="8">
                  <c:v>160.09</c:v>
                </c:pt>
                <c:pt idx="9">
                  <c:v>192.04</c:v>
                </c:pt>
                <c:pt idx="10">
                  <c:v>230.41</c:v>
                </c:pt>
                <c:pt idx="11">
                  <c:v>242.07</c:v>
                </c:pt>
                <c:pt idx="12">
                  <c:v>270.45</c:v>
                </c:pt>
                <c:pt idx="13">
                  <c:v>273.26</c:v>
                </c:pt>
                <c:pt idx="14">
                  <c:v>322.63</c:v>
                </c:pt>
                <c:pt idx="15">
                  <c:v>583.88</c:v>
                </c:pt>
                <c:pt idx="16">
                  <c:v>583.88</c:v>
                </c:pt>
                <c:pt idx="17">
                  <c:v>583.88</c:v>
                </c:pt>
                <c:pt idx="18">
                  <c:v>583.88</c:v>
                </c:pt>
                <c:pt idx="19">
                  <c:v>583.88</c:v>
                </c:pt>
                <c:pt idx="20">
                  <c:v>583.88</c:v>
                </c:pt>
                <c:pt idx="21">
                  <c:v>583.88</c:v>
                </c:pt>
                <c:pt idx="22">
                  <c:v>583.88</c:v>
                </c:pt>
                <c:pt idx="23">
                  <c:v>583.88</c:v>
                </c:pt>
                <c:pt idx="24">
                  <c:v>583.88</c:v>
                </c:pt>
                <c:pt idx="25">
                  <c:v>583.88</c:v>
                </c:pt>
                <c:pt idx="26">
                  <c:v>583.88</c:v>
                </c:pt>
                <c:pt idx="27">
                  <c:v>583.88</c:v>
                </c:pt>
                <c:pt idx="28">
                  <c:v>583.88</c:v>
                </c:pt>
                <c:pt idx="29">
                  <c:v>479.8</c:v>
                </c:pt>
                <c:pt idx="30">
                  <c:v>207.48</c:v>
                </c:pt>
                <c:pt idx="31">
                  <c:v>173.81</c:v>
                </c:pt>
                <c:pt idx="32">
                  <c:v>162.88</c:v>
                </c:pt>
                <c:pt idx="33">
                  <c:v>96.24</c:v>
                </c:pt>
                <c:pt idx="34">
                  <c:v>105.36</c:v>
                </c:pt>
                <c:pt idx="35">
                  <c:v>74.12</c:v>
                </c:pt>
                <c:pt idx="36">
                  <c:v>92.08</c:v>
                </c:pt>
                <c:pt idx="37">
                  <c:v>47.96</c:v>
                </c:pt>
                <c:pt idx="38">
                  <c:v>57.46</c:v>
                </c:pt>
                <c:pt idx="39">
                  <c:v>80.14</c:v>
                </c:pt>
                <c:pt idx="40">
                  <c:v>66.040000000000006</c:v>
                </c:pt>
                <c:pt idx="41">
                  <c:v>66.28</c:v>
                </c:pt>
                <c:pt idx="42">
                  <c:v>71.91</c:v>
                </c:pt>
                <c:pt idx="43">
                  <c:v>55.7</c:v>
                </c:pt>
                <c:pt idx="44">
                  <c:v>59.23</c:v>
                </c:pt>
                <c:pt idx="45">
                  <c:v>59.06</c:v>
                </c:pt>
                <c:pt idx="46">
                  <c:v>55.7</c:v>
                </c:pt>
                <c:pt idx="47">
                  <c:v>55.7</c:v>
                </c:pt>
                <c:pt idx="48">
                  <c:v>55.7</c:v>
                </c:pt>
                <c:pt idx="49">
                  <c:v>55.7</c:v>
                </c:pt>
                <c:pt idx="50">
                  <c:v>55.7</c:v>
                </c:pt>
                <c:pt idx="51">
                  <c:v>55.7</c:v>
                </c:pt>
                <c:pt idx="52">
                  <c:v>55.7</c:v>
                </c:pt>
                <c:pt idx="53">
                  <c:v>55.7</c:v>
                </c:pt>
                <c:pt idx="54">
                  <c:v>55.7</c:v>
                </c:pt>
                <c:pt idx="55">
                  <c:v>55.7</c:v>
                </c:pt>
                <c:pt idx="56">
                  <c:v>55.7</c:v>
                </c:pt>
                <c:pt idx="57">
                  <c:v>55.7</c:v>
                </c:pt>
                <c:pt idx="58">
                  <c:v>55.7</c:v>
                </c:pt>
                <c:pt idx="59">
                  <c:v>55.7</c:v>
                </c:pt>
                <c:pt idx="60">
                  <c:v>55.7</c:v>
                </c:pt>
                <c:pt idx="61">
                  <c:v>55.7</c:v>
                </c:pt>
                <c:pt idx="62">
                  <c:v>55.7</c:v>
                </c:pt>
                <c:pt idx="63">
                  <c:v>55.7</c:v>
                </c:pt>
                <c:pt idx="64">
                  <c:v>55.76</c:v>
                </c:pt>
                <c:pt idx="65">
                  <c:v>55.7</c:v>
                </c:pt>
                <c:pt idx="66">
                  <c:v>55.7</c:v>
                </c:pt>
                <c:pt idx="67">
                  <c:v>55.7</c:v>
                </c:pt>
                <c:pt idx="68">
                  <c:v>57.17</c:v>
                </c:pt>
                <c:pt idx="69">
                  <c:v>68.33</c:v>
                </c:pt>
                <c:pt idx="70">
                  <c:v>68.819999999999993</c:v>
                </c:pt>
                <c:pt idx="71">
                  <c:v>71.349999999999994</c:v>
                </c:pt>
                <c:pt idx="72">
                  <c:v>110.92</c:v>
                </c:pt>
                <c:pt idx="73">
                  <c:v>91.03</c:v>
                </c:pt>
                <c:pt idx="74">
                  <c:v>69.36</c:v>
                </c:pt>
                <c:pt idx="75">
                  <c:v>56.26</c:v>
                </c:pt>
                <c:pt idx="76">
                  <c:v>59.93</c:v>
                </c:pt>
                <c:pt idx="77">
                  <c:v>55.7</c:v>
                </c:pt>
                <c:pt idx="78">
                  <c:v>55.7</c:v>
                </c:pt>
                <c:pt idx="79">
                  <c:v>55.7</c:v>
                </c:pt>
                <c:pt idx="80">
                  <c:v>55.7</c:v>
                </c:pt>
                <c:pt idx="81">
                  <c:v>55.7</c:v>
                </c:pt>
                <c:pt idx="82">
                  <c:v>55.7</c:v>
                </c:pt>
                <c:pt idx="83">
                  <c:v>55.7</c:v>
                </c:pt>
                <c:pt idx="84">
                  <c:v>55.7</c:v>
                </c:pt>
                <c:pt idx="85">
                  <c:v>55.7</c:v>
                </c:pt>
                <c:pt idx="86">
                  <c:v>55.7</c:v>
                </c:pt>
                <c:pt idx="87">
                  <c:v>55.7</c:v>
                </c:pt>
                <c:pt idx="88">
                  <c:v>55.7</c:v>
                </c:pt>
                <c:pt idx="89">
                  <c:v>55.7</c:v>
                </c:pt>
                <c:pt idx="90">
                  <c:v>55.7</c:v>
                </c:pt>
                <c:pt idx="91">
                  <c:v>55.7</c:v>
                </c:pt>
                <c:pt idx="92">
                  <c:v>55.7</c:v>
                </c:pt>
                <c:pt idx="93">
                  <c:v>55.7</c:v>
                </c:pt>
                <c:pt idx="94">
                  <c:v>67.13</c:v>
                </c:pt>
                <c:pt idx="95">
                  <c:v>69.040000000000006</c:v>
                </c:pt>
                <c:pt idx="96">
                  <c:v>69.040000000000006</c:v>
                </c:pt>
                <c:pt idx="97">
                  <c:v>69.040000000000006</c:v>
                </c:pt>
                <c:pt idx="98">
                  <c:v>69.040000000000006</c:v>
                </c:pt>
                <c:pt idx="99">
                  <c:v>69.040000000000006</c:v>
                </c:pt>
                <c:pt idx="100">
                  <c:v>69.040000000000006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6F-46D8-9A97-186F09ECC0C8}"/>
            </c:ext>
          </c:extLst>
        </c:ser>
        <c:ser>
          <c:idx val="1"/>
          <c:order val="3"/>
          <c:tx>
            <c:strRef>
              <c:f>Horizontal!$DK$14</c:f>
              <c:strCache>
                <c:ptCount val="1"/>
                <c:pt idx="0">
                  <c:v>SE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Horizontal!$DO$337:$DO$438</c:f>
              <c:numCache>
                <c:formatCode>_(* #,##0.00_);_(* \(#,##0.00\);_(* "-"??_);_(@_)</c:formatCode>
                <c:ptCount val="102"/>
                <c:pt idx="0">
                  <c:v>119.6</c:v>
                </c:pt>
                <c:pt idx="1">
                  <c:v>130.49</c:v>
                </c:pt>
                <c:pt idx="2">
                  <c:v>130.49</c:v>
                </c:pt>
                <c:pt idx="3">
                  <c:v>99.96</c:v>
                </c:pt>
                <c:pt idx="4">
                  <c:v>110.47</c:v>
                </c:pt>
                <c:pt idx="5">
                  <c:v>154.58000000000001</c:v>
                </c:pt>
                <c:pt idx="6">
                  <c:v>150.01</c:v>
                </c:pt>
                <c:pt idx="7">
                  <c:v>166.85</c:v>
                </c:pt>
                <c:pt idx="8">
                  <c:v>160.09</c:v>
                </c:pt>
                <c:pt idx="9">
                  <c:v>191.8</c:v>
                </c:pt>
                <c:pt idx="10">
                  <c:v>230.39</c:v>
                </c:pt>
                <c:pt idx="11">
                  <c:v>242.07</c:v>
                </c:pt>
                <c:pt idx="12">
                  <c:v>270.45</c:v>
                </c:pt>
                <c:pt idx="13">
                  <c:v>273.26</c:v>
                </c:pt>
                <c:pt idx="14">
                  <c:v>322.63</c:v>
                </c:pt>
                <c:pt idx="15">
                  <c:v>583.88</c:v>
                </c:pt>
                <c:pt idx="16">
                  <c:v>583.88</c:v>
                </c:pt>
                <c:pt idx="17">
                  <c:v>583.88</c:v>
                </c:pt>
                <c:pt idx="18">
                  <c:v>583.88</c:v>
                </c:pt>
                <c:pt idx="19">
                  <c:v>583.88</c:v>
                </c:pt>
                <c:pt idx="20">
                  <c:v>583.88</c:v>
                </c:pt>
                <c:pt idx="21">
                  <c:v>583.88</c:v>
                </c:pt>
                <c:pt idx="22">
                  <c:v>583.88</c:v>
                </c:pt>
                <c:pt idx="23">
                  <c:v>583.88</c:v>
                </c:pt>
                <c:pt idx="24">
                  <c:v>583.88</c:v>
                </c:pt>
                <c:pt idx="25">
                  <c:v>583.88</c:v>
                </c:pt>
                <c:pt idx="26">
                  <c:v>583.88</c:v>
                </c:pt>
                <c:pt idx="27">
                  <c:v>583.88</c:v>
                </c:pt>
                <c:pt idx="28">
                  <c:v>583.88</c:v>
                </c:pt>
                <c:pt idx="29">
                  <c:v>479.8</c:v>
                </c:pt>
                <c:pt idx="30">
                  <c:v>207.48</c:v>
                </c:pt>
                <c:pt idx="31">
                  <c:v>173.81</c:v>
                </c:pt>
                <c:pt idx="32">
                  <c:v>162.88</c:v>
                </c:pt>
                <c:pt idx="33">
                  <c:v>96.24</c:v>
                </c:pt>
                <c:pt idx="34">
                  <c:v>105.36</c:v>
                </c:pt>
                <c:pt idx="35">
                  <c:v>74.12</c:v>
                </c:pt>
                <c:pt idx="36">
                  <c:v>92.08</c:v>
                </c:pt>
                <c:pt idx="37">
                  <c:v>47.96</c:v>
                </c:pt>
                <c:pt idx="38">
                  <c:v>57.46</c:v>
                </c:pt>
                <c:pt idx="39">
                  <c:v>80.14</c:v>
                </c:pt>
                <c:pt idx="40">
                  <c:v>66.040000000000006</c:v>
                </c:pt>
                <c:pt idx="41">
                  <c:v>66.28</c:v>
                </c:pt>
                <c:pt idx="42">
                  <c:v>71.91</c:v>
                </c:pt>
                <c:pt idx="43">
                  <c:v>55.7</c:v>
                </c:pt>
                <c:pt idx="44">
                  <c:v>59.23</c:v>
                </c:pt>
                <c:pt idx="45">
                  <c:v>59.06</c:v>
                </c:pt>
                <c:pt idx="46">
                  <c:v>55.7</c:v>
                </c:pt>
                <c:pt idx="47">
                  <c:v>55.7</c:v>
                </c:pt>
                <c:pt idx="48">
                  <c:v>55.7</c:v>
                </c:pt>
                <c:pt idx="49">
                  <c:v>55.7</c:v>
                </c:pt>
                <c:pt idx="50">
                  <c:v>55.7</c:v>
                </c:pt>
                <c:pt idx="51">
                  <c:v>55.7</c:v>
                </c:pt>
                <c:pt idx="52">
                  <c:v>55.7</c:v>
                </c:pt>
                <c:pt idx="53">
                  <c:v>55.7</c:v>
                </c:pt>
                <c:pt idx="54">
                  <c:v>55.7</c:v>
                </c:pt>
                <c:pt idx="55">
                  <c:v>55.7</c:v>
                </c:pt>
                <c:pt idx="56">
                  <c:v>55.7</c:v>
                </c:pt>
                <c:pt idx="57">
                  <c:v>55.7</c:v>
                </c:pt>
                <c:pt idx="58">
                  <c:v>55.7</c:v>
                </c:pt>
                <c:pt idx="59">
                  <c:v>55.7</c:v>
                </c:pt>
                <c:pt idx="60">
                  <c:v>55.7</c:v>
                </c:pt>
                <c:pt idx="61">
                  <c:v>55.7</c:v>
                </c:pt>
                <c:pt idx="62">
                  <c:v>55.7</c:v>
                </c:pt>
                <c:pt idx="63">
                  <c:v>55.7</c:v>
                </c:pt>
                <c:pt idx="64">
                  <c:v>55.76</c:v>
                </c:pt>
                <c:pt idx="65">
                  <c:v>55.7</c:v>
                </c:pt>
                <c:pt idx="66">
                  <c:v>55.7</c:v>
                </c:pt>
                <c:pt idx="67">
                  <c:v>55.7</c:v>
                </c:pt>
                <c:pt idx="68">
                  <c:v>57.17</c:v>
                </c:pt>
                <c:pt idx="69">
                  <c:v>68.33</c:v>
                </c:pt>
                <c:pt idx="70">
                  <c:v>68.819999999999993</c:v>
                </c:pt>
                <c:pt idx="71">
                  <c:v>71.349999999999994</c:v>
                </c:pt>
                <c:pt idx="72">
                  <c:v>110.92</c:v>
                </c:pt>
                <c:pt idx="73">
                  <c:v>91.03</c:v>
                </c:pt>
                <c:pt idx="74">
                  <c:v>69.36</c:v>
                </c:pt>
                <c:pt idx="75">
                  <c:v>56.26</c:v>
                </c:pt>
                <c:pt idx="76">
                  <c:v>59.93</c:v>
                </c:pt>
                <c:pt idx="77">
                  <c:v>55.7</c:v>
                </c:pt>
                <c:pt idx="78">
                  <c:v>55.7</c:v>
                </c:pt>
                <c:pt idx="79">
                  <c:v>55.7</c:v>
                </c:pt>
                <c:pt idx="80">
                  <c:v>55.7</c:v>
                </c:pt>
                <c:pt idx="81">
                  <c:v>55.7</c:v>
                </c:pt>
                <c:pt idx="82">
                  <c:v>55.7</c:v>
                </c:pt>
                <c:pt idx="83">
                  <c:v>55.7</c:v>
                </c:pt>
                <c:pt idx="84">
                  <c:v>55.7</c:v>
                </c:pt>
                <c:pt idx="85">
                  <c:v>55.7</c:v>
                </c:pt>
                <c:pt idx="86">
                  <c:v>55.7</c:v>
                </c:pt>
                <c:pt idx="87">
                  <c:v>55.7</c:v>
                </c:pt>
                <c:pt idx="88">
                  <c:v>55.7</c:v>
                </c:pt>
                <c:pt idx="89">
                  <c:v>55.7</c:v>
                </c:pt>
                <c:pt idx="90">
                  <c:v>55.7</c:v>
                </c:pt>
                <c:pt idx="91">
                  <c:v>55.7</c:v>
                </c:pt>
                <c:pt idx="92">
                  <c:v>55.7</c:v>
                </c:pt>
                <c:pt idx="93">
                  <c:v>55.7</c:v>
                </c:pt>
                <c:pt idx="94">
                  <c:v>67.13</c:v>
                </c:pt>
                <c:pt idx="95">
                  <c:v>69.040000000000006</c:v>
                </c:pt>
                <c:pt idx="96">
                  <c:v>69.040000000000006</c:v>
                </c:pt>
                <c:pt idx="97">
                  <c:v>69.040000000000006</c:v>
                </c:pt>
                <c:pt idx="98">
                  <c:v>69.040000000000006</c:v>
                </c:pt>
                <c:pt idx="99">
                  <c:v>69.040000000000006</c:v>
                </c:pt>
                <c:pt idx="100">
                  <c:v>69.040000000000006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C36F-46D8-9A97-186F09ECC0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5004400"/>
        <c:axId val="845004960"/>
      </c:lineChart>
      <c:dateAx>
        <c:axId val="84500440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04960"/>
        <c:crosses val="autoZero"/>
        <c:auto val="1"/>
        <c:lblOffset val="100"/>
        <c:baseTimeUnit val="days"/>
      </c:dateAx>
      <c:valAx>
        <c:axId val="845004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04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8567251461988305E-2"/>
          <c:y val="0.74931310415466346"/>
          <c:w val="0.98143274853801177"/>
          <c:h val="7.1825107227450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aseline="0"/>
              <a:t>FPC Volatility - 30 weeks window </a:t>
            </a:r>
            <a:endParaRPr lang="en-US" sz="1000"/>
          </a:p>
        </c:rich>
      </c:tx>
      <c:layout>
        <c:manualLayout>
          <c:xMode val="edge"/>
          <c:yMode val="edge"/>
          <c:x val="0.2668764221026777"/>
          <c:y val="1.16268440582858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12916666666665"/>
          <c:y val="0.17759444444444444"/>
          <c:w val="0.82021250000000001"/>
          <c:h val="0.49352173002914507"/>
        </c:manualLayout>
      </c:layout>
      <c:stockChart>
        <c:ser>
          <c:idx val="0"/>
          <c:order val="0"/>
          <c:tx>
            <c:strRef>
              <c:f>Horizontal!$E$3</c:f>
              <c:strCache>
                <c:ptCount val="1"/>
                <c:pt idx="0">
                  <c:v>High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1"/>
            <c:spPr>
              <a:solidFill>
                <a:schemeClr val="tx2"/>
              </a:solidFill>
              <a:ln w="9525">
                <a:noFill/>
              </a:ln>
              <a:effectLst/>
            </c:spPr>
          </c:marker>
          <c:cat>
            <c:strRef>
              <c:f>Horizontal!$DT$14:$EH$14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Horizontal!$DT$3:$EH$3</c:f>
              <c:numCache>
                <c:formatCode>_(* #,##0.00_);_(* \(#,##0.00\);_(* "-"??_);_(@_)</c:formatCode>
                <c:ptCount val="9"/>
                <c:pt idx="0">
                  <c:v>100</c:v>
                </c:pt>
                <c:pt idx="1">
                  <c:v>93</c:v>
                </c:pt>
                <c:pt idx="2">
                  <c:v>112</c:v>
                </c:pt>
                <c:pt idx="3">
                  <c:v>117</c:v>
                </c:pt>
                <c:pt idx="4">
                  <c:v>147</c:v>
                </c:pt>
                <c:pt idx="5">
                  <c:v>165</c:v>
                </c:pt>
                <c:pt idx="6">
                  <c:v>170</c:v>
                </c:pt>
                <c:pt idx="7">
                  <c:v>163</c:v>
                </c:pt>
                <c:pt idx="8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33-4449-BC4A-202E4E30F631}"/>
            </c:ext>
          </c:extLst>
        </c:ser>
        <c:ser>
          <c:idx val="1"/>
          <c:order val="1"/>
          <c:tx>
            <c:strRef>
              <c:f>Horizontal!$E$4</c:f>
              <c:strCache>
                <c:ptCount val="1"/>
                <c:pt idx="0">
                  <c:v>Low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chemeClr val="bg1">
                  <a:lumMod val="65000"/>
                </a:schemeClr>
              </a:solidFill>
              <a:ln w="9525">
                <a:noFill/>
              </a:ln>
              <a:effectLst/>
            </c:spPr>
          </c:marker>
          <c:cat>
            <c:strRef>
              <c:f>Horizontal!$DT$14:$EH$14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Horizontal!$DT$4:$EH$4</c:f>
              <c:numCache>
                <c:formatCode>_(* #,##0.00_);_(* \(#,##0.00\);_(* "-"??_);_(@_)</c:formatCode>
                <c:ptCount val="9"/>
                <c:pt idx="0">
                  <c:v>56</c:v>
                </c:pt>
                <c:pt idx="1">
                  <c:v>56</c:v>
                </c:pt>
                <c:pt idx="2">
                  <c:v>57</c:v>
                </c:pt>
                <c:pt idx="3">
                  <c:v>63</c:v>
                </c:pt>
                <c:pt idx="4">
                  <c:v>72</c:v>
                </c:pt>
                <c:pt idx="5">
                  <c:v>82</c:v>
                </c:pt>
                <c:pt idx="6">
                  <c:v>97</c:v>
                </c:pt>
                <c:pt idx="7">
                  <c:v>107</c:v>
                </c:pt>
                <c:pt idx="8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33-4449-BC4A-202E4E30F631}"/>
            </c:ext>
          </c:extLst>
        </c:ser>
        <c:ser>
          <c:idx val="2"/>
          <c:order val="2"/>
          <c:tx>
            <c:strRef>
              <c:f>Horizontal!$E$5</c:f>
              <c:strCache>
                <c:ptCount val="1"/>
                <c:pt idx="0">
                  <c:v>Last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cat>
            <c:strRef>
              <c:f>Horizontal!$DT$14:$EH$14</c:f>
              <c:strCache>
                <c:ptCount val="9"/>
                <c:pt idx="0">
                  <c:v>M+0</c:v>
                </c:pt>
                <c:pt idx="1">
                  <c:v>M+1</c:v>
                </c:pt>
                <c:pt idx="2">
                  <c:v>M+2</c:v>
                </c:pt>
                <c:pt idx="3">
                  <c:v>M+3</c:v>
                </c:pt>
                <c:pt idx="4">
                  <c:v>A+0</c:v>
                </c:pt>
                <c:pt idx="5">
                  <c:v>A+1</c:v>
                </c:pt>
                <c:pt idx="6">
                  <c:v>A+2</c:v>
                </c:pt>
                <c:pt idx="7">
                  <c:v>A+3</c:v>
                </c:pt>
                <c:pt idx="8">
                  <c:v>A+4</c:v>
                </c:pt>
              </c:strCache>
            </c:strRef>
          </c:cat>
          <c:val>
            <c:numRef>
              <c:f>Horizontal!$DT$5:$EH$5</c:f>
              <c:numCache>
                <c:formatCode>_(* #,##0.00_);_(* \(#,##0.00\);_(* "-"??_);_(@_)</c:formatCode>
                <c:ptCount val="9"/>
                <c:pt idx="0">
                  <c:v>68</c:v>
                </c:pt>
                <c:pt idx="1">
                  <c:v>68</c:v>
                </c:pt>
                <c:pt idx="2">
                  <c:v>69</c:v>
                </c:pt>
                <c:pt idx="3">
                  <c:v>70</c:v>
                </c:pt>
                <c:pt idx="4">
                  <c:v>72</c:v>
                </c:pt>
                <c:pt idx="5">
                  <c:v>82</c:v>
                </c:pt>
                <c:pt idx="6">
                  <c:v>97</c:v>
                </c:pt>
                <c:pt idx="7">
                  <c:v>107</c:v>
                </c:pt>
                <c:pt idx="8">
                  <c:v>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C33-4449-BC4A-202E4E30F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bg1">
                  <a:lumMod val="75000"/>
                </a:schemeClr>
              </a:solidFill>
              <a:round/>
            </a:ln>
            <a:effectLst/>
          </c:spPr>
        </c:hiLowLines>
        <c:axId val="845008880"/>
        <c:axId val="845009440"/>
        <c:extLst>
          <c:ext xmlns:c15="http://schemas.microsoft.com/office/drawing/2012/chart" uri="{02D57815-91ED-43cb-92C2-25804820EDAC}">
            <c15:filteredLine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Horizontal!$DE$14</c15:sqref>
                        </c15:formulaRef>
                      </c:ext>
                    </c:extLst>
                    <c:strCache>
                      <c:ptCount val="1"/>
                      <c:pt idx="0">
                        <c:v>LTV @ 170</c:v>
                      </c:pt>
                    </c:strCache>
                  </c:strRef>
                </c:tx>
                <c:spPr>
                  <a:ln w="12700" cap="rnd">
                    <a:solidFill>
                      <a:schemeClr val="bg1">
                        <a:lumMod val="5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>
                      <c:ext uri="{02D57815-91ED-43cb-92C2-25804820EDAC}">
                        <c15:formulaRef>
                          <c15:sqref>Horizontal!$DT$6:$EH$6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9"/>
                      <c:pt idx="0">
                        <c:v>170</c:v>
                      </c:pt>
                      <c:pt idx="1">
                        <c:v>170</c:v>
                      </c:pt>
                      <c:pt idx="2">
                        <c:v>170</c:v>
                      </c:pt>
                      <c:pt idx="3">
                        <c:v>170</c:v>
                      </c:pt>
                      <c:pt idx="4">
                        <c:v>170</c:v>
                      </c:pt>
                      <c:pt idx="5">
                        <c:v>170</c:v>
                      </c:pt>
                      <c:pt idx="6">
                        <c:v>170</c:v>
                      </c:pt>
                      <c:pt idx="7">
                        <c:v>170</c:v>
                      </c:pt>
                      <c:pt idx="8">
                        <c:v>170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AA66-4B10-9BAC-034972833060}"/>
                  </c:ext>
                </c:extLst>
              </c15:ser>
            </c15:filteredLineSeries>
          </c:ext>
        </c:extLst>
      </c:stockChart>
      <c:catAx>
        <c:axId val="84500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09440"/>
        <c:crosses val="autoZero"/>
        <c:auto val="1"/>
        <c:lblAlgn val="ctr"/>
        <c:lblOffset val="100"/>
        <c:noMultiLvlLbl val="0"/>
      </c:catAx>
      <c:valAx>
        <c:axId val="84500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R$/MWh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0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000" baseline="0"/>
              <a:t>Liquidity - Since 2015 </a:t>
            </a:r>
            <a:endParaRPr lang="en-US" sz="1000"/>
          </a:p>
        </c:rich>
      </c:tx>
      <c:layout>
        <c:manualLayout>
          <c:xMode val="edge"/>
          <c:yMode val="edge"/>
          <c:x val="0.3044989647917429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955079503466605E-2"/>
          <c:y val="0.20481250000000001"/>
          <c:w val="0.88090315463587354"/>
          <c:h val="0.62351250000000003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FPC!$AN$89</c:f>
              <c:strCache>
                <c:ptCount val="1"/>
                <c:pt idx="0">
                  <c:v>Low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FPC!$AM$90:$AM$98</c:f>
              <c:strCache>
                <c:ptCount val="9"/>
                <c:pt idx="0">
                  <c:v>2027</c:v>
                </c:pt>
                <c:pt idx="1">
                  <c:v>2026</c:v>
                </c:pt>
                <c:pt idx="2">
                  <c:v>2025</c:v>
                </c:pt>
                <c:pt idx="3">
                  <c:v>2024</c:v>
                </c:pt>
                <c:pt idx="4">
                  <c:v>Jun-Dec 23</c:v>
                </c:pt>
                <c:pt idx="5">
                  <c:v>May-23</c:v>
                </c:pt>
                <c:pt idx="6">
                  <c:v>Apr-23</c:v>
                </c:pt>
                <c:pt idx="7">
                  <c:v>Mar-23</c:v>
                </c:pt>
                <c:pt idx="8">
                  <c:v>Feb-23</c:v>
                </c:pt>
              </c:strCache>
            </c:strRef>
          </c:cat>
          <c:val>
            <c:numRef>
              <c:f>FPC!$AN$90:$AN$98</c:f>
              <c:numCache>
                <c:formatCode>_-* #,##0_-;\-* #,##0_-;_-* "-"??_-;_-@_-</c:formatCode>
                <c:ptCount val="9"/>
                <c:pt idx="0">
                  <c:v>#N/A</c:v>
                </c:pt>
                <c:pt idx="1">
                  <c:v>15</c:v>
                </c:pt>
                <c:pt idx="2">
                  <c:v>19</c:v>
                </c:pt>
                <c:pt idx="3">
                  <c:v>14</c:v>
                </c:pt>
                <c:pt idx="4">
                  <c:v>15</c:v>
                </c:pt>
                <c:pt idx="5">
                  <c:v>10</c:v>
                </c:pt>
                <c:pt idx="6">
                  <c:v>13</c:v>
                </c:pt>
                <c:pt idx="7">
                  <c:v>15</c:v>
                </c:pt>
                <c:pt idx="8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08-4CD8-91FD-588EFA544311}"/>
            </c:ext>
          </c:extLst>
        </c:ser>
        <c:ser>
          <c:idx val="0"/>
          <c:order val="1"/>
          <c:tx>
            <c:strRef>
              <c:f>FPC!$AO$89</c:f>
              <c:strCache>
                <c:ptCount val="1"/>
                <c:pt idx="0">
                  <c:v>Low Ref</c:v>
                </c:pt>
              </c:strCache>
            </c:strRef>
          </c:tx>
          <c:spPr>
            <a:solidFill>
              <a:schemeClr val="tx2"/>
            </a:solidFill>
            <a:ln w="0" cap="rnd"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strRef>
              <c:f>FPC!$AM$90:$AM$98</c:f>
              <c:strCache>
                <c:ptCount val="9"/>
                <c:pt idx="0">
                  <c:v>2027</c:v>
                </c:pt>
                <c:pt idx="1">
                  <c:v>2026</c:v>
                </c:pt>
                <c:pt idx="2">
                  <c:v>2025</c:v>
                </c:pt>
                <c:pt idx="3">
                  <c:v>2024</c:v>
                </c:pt>
                <c:pt idx="4">
                  <c:v>Jun-Dec 23</c:v>
                </c:pt>
                <c:pt idx="5">
                  <c:v>May-23</c:v>
                </c:pt>
                <c:pt idx="6">
                  <c:v>Apr-23</c:v>
                </c:pt>
                <c:pt idx="7">
                  <c:v>Mar-23</c:v>
                </c:pt>
                <c:pt idx="8">
                  <c:v>Feb-23</c:v>
                </c:pt>
              </c:strCache>
            </c:strRef>
          </c:cat>
          <c:val>
            <c:numRef>
              <c:f>FPC!$AO$90:$AO$98</c:f>
              <c:numCache>
                <c:formatCode>_-* #,##0_-;\-* #,##0_-;_-* "-"??_-;_-@_-</c:formatCode>
                <c:ptCount val="9"/>
                <c:pt idx="0">
                  <c:v>#N/A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08-4CD8-91FD-588EFA544311}"/>
            </c:ext>
          </c:extLst>
        </c:ser>
        <c:ser>
          <c:idx val="2"/>
          <c:order val="2"/>
          <c:tx>
            <c:strRef>
              <c:f>FPC!$AP$89</c:f>
              <c:strCache>
                <c:ptCount val="1"/>
                <c:pt idx="0">
                  <c:v>Last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0"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strRef>
              <c:f>FPC!$AM$90:$AM$98</c:f>
              <c:strCache>
                <c:ptCount val="9"/>
                <c:pt idx="0">
                  <c:v>2027</c:v>
                </c:pt>
                <c:pt idx="1">
                  <c:v>2026</c:v>
                </c:pt>
                <c:pt idx="2">
                  <c:v>2025</c:v>
                </c:pt>
                <c:pt idx="3">
                  <c:v>2024</c:v>
                </c:pt>
                <c:pt idx="4">
                  <c:v>Jun-Dec 23</c:v>
                </c:pt>
                <c:pt idx="5">
                  <c:v>May-23</c:v>
                </c:pt>
                <c:pt idx="6">
                  <c:v>Apr-23</c:v>
                </c:pt>
                <c:pt idx="7">
                  <c:v>Mar-23</c:v>
                </c:pt>
                <c:pt idx="8">
                  <c:v>Feb-23</c:v>
                </c:pt>
              </c:strCache>
            </c:strRef>
          </c:cat>
          <c:val>
            <c:numRef>
              <c:f>FPC!$AP$90:$AP$98</c:f>
              <c:numCache>
                <c:formatCode>_-* #,##0_-;\-* #,##0_-;_-* "-"??_-;_-@_-</c:formatCode>
                <c:ptCount val="9"/>
                <c:pt idx="0">
                  <c:v>#N/A</c:v>
                </c:pt>
                <c:pt idx="1">
                  <c:v>18</c:v>
                </c:pt>
                <c:pt idx="2">
                  <c:v>20</c:v>
                </c:pt>
                <c:pt idx="3">
                  <c:v>30</c:v>
                </c:pt>
                <c:pt idx="4">
                  <c:v>25</c:v>
                </c:pt>
                <c:pt idx="5">
                  <c:v>29</c:v>
                </c:pt>
                <c:pt idx="6">
                  <c:v>26</c:v>
                </c:pt>
                <c:pt idx="7">
                  <c:v>24</c:v>
                </c:pt>
                <c:pt idx="8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08-4CD8-91FD-588EFA544311}"/>
            </c:ext>
          </c:extLst>
        </c:ser>
        <c:ser>
          <c:idx val="3"/>
          <c:order val="3"/>
          <c:tx>
            <c:strRef>
              <c:f>FPC!$AQ$89</c:f>
              <c:strCache>
                <c:ptCount val="1"/>
                <c:pt idx="0">
                  <c:v>Last Ref,</c:v>
                </c:pt>
              </c:strCache>
            </c:strRef>
          </c:tx>
          <c:spPr>
            <a:solidFill>
              <a:schemeClr val="accent1"/>
            </a:solidFill>
            <a:ln w="0"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strRef>
              <c:f>FPC!$AM$90:$AM$98</c:f>
              <c:strCache>
                <c:ptCount val="9"/>
                <c:pt idx="0">
                  <c:v>2027</c:v>
                </c:pt>
                <c:pt idx="1">
                  <c:v>2026</c:v>
                </c:pt>
                <c:pt idx="2">
                  <c:v>2025</c:v>
                </c:pt>
                <c:pt idx="3">
                  <c:v>2024</c:v>
                </c:pt>
                <c:pt idx="4">
                  <c:v>Jun-Dec 23</c:v>
                </c:pt>
                <c:pt idx="5">
                  <c:v>May-23</c:v>
                </c:pt>
                <c:pt idx="6">
                  <c:v>Apr-23</c:v>
                </c:pt>
                <c:pt idx="7">
                  <c:v>Mar-23</c:v>
                </c:pt>
                <c:pt idx="8">
                  <c:v>Feb-23</c:v>
                </c:pt>
              </c:strCache>
            </c:strRef>
          </c:cat>
          <c:val>
            <c:numRef>
              <c:f>FPC!$AQ$90:$AQ$98</c:f>
              <c:numCache>
                <c:formatCode>_-* #,##0_-;\-* #,##0_-;_-* "-"??_-;_-@_-</c:formatCode>
                <c:ptCount val="9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808-4CD8-91FD-588EFA544311}"/>
            </c:ext>
          </c:extLst>
        </c:ser>
        <c:ser>
          <c:idx val="4"/>
          <c:order val="4"/>
          <c:tx>
            <c:strRef>
              <c:f>FPC!$AR$89</c:f>
              <c:strCache>
                <c:ptCount val="1"/>
                <c:pt idx="0">
                  <c:v>High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 w="0">
              <a:solidFill>
                <a:schemeClr val="bg1">
                  <a:lumMod val="50000"/>
                </a:schemeClr>
              </a:solidFill>
            </a:ln>
            <a:effectLst/>
          </c:spPr>
          <c:invertIfNegative val="0"/>
          <c:cat>
            <c:strRef>
              <c:f>FPC!$AM$90:$AM$98</c:f>
              <c:strCache>
                <c:ptCount val="9"/>
                <c:pt idx="0">
                  <c:v>2027</c:v>
                </c:pt>
                <c:pt idx="1">
                  <c:v>2026</c:v>
                </c:pt>
                <c:pt idx="2">
                  <c:v>2025</c:v>
                </c:pt>
                <c:pt idx="3">
                  <c:v>2024</c:v>
                </c:pt>
                <c:pt idx="4">
                  <c:v>Jun-Dec 23</c:v>
                </c:pt>
                <c:pt idx="5">
                  <c:v>May-23</c:v>
                </c:pt>
                <c:pt idx="6">
                  <c:v>Apr-23</c:v>
                </c:pt>
                <c:pt idx="7">
                  <c:v>Mar-23</c:v>
                </c:pt>
                <c:pt idx="8">
                  <c:v>Feb-23</c:v>
                </c:pt>
              </c:strCache>
            </c:strRef>
          </c:cat>
          <c:val>
            <c:numRef>
              <c:f>FPC!$AR$90:$AR$98</c:f>
              <c:numCache>
                <c:formatCode>_-* #,##0_-;\-* #,##0_-;_-* "-"??_-;_-@_-</c:formatCode>
                <c:ptCount val="9"/>
                <c:pt idx="0">
                  <c:v>#N/A</c:v>
                </c:pt>
                <c:pt idx="1">
                  <c:v>8</c:v>
                </c:pt>
                <c:pt idx="2">
                  <c:v>4</c:v>
                </c:pt>
                <c:pt idx="3">
                  <c:v>4</c:v>
                </c:pt>
                <c:pt idx="4">
                  <c:v>9</c:v>
                </c:pt>
                <c:pt idx="5">
                  <c:v>10</c:v>
                </c:pt>
                <c:pt idx="6">
                  <c:v>14</c:v>
                </c:pt>
                <c:pt idx="7">
                  <c:v>17</c:v>
                </c:pt>
                <c:pt idx="8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808-4CD8-91FD-588EFA544311}"/>
            </c:ext>
          </c:extLst>
        </c:ser>
        <c:ser>
          <c:idx val="5"/>
          <c:order val="5"/>
          <c:tx>
            <c:strRef>
              <c:f>FPC!$AS$89</c:f>
              <c:strCache>
                <c:ptCount val="1"/>
                <c:pt idx="0">
                  <c:v>High Ref</c:v>
                </c:pt>
              </c:strCache>
            </c:strRef>
          </c:tx>
          <c:spPr>
            <a:solidFill>
              <a:schemeClr val="tx2"/>
            </a:solidFill>
            <a:ln w="0">
              <a:solidFill>
                <a:schemeClr val="tx2"/>
              </a:solidFill>
            </a:ln>
            <a:effectLst/>
          </c:spPr>
          <c:invertIfNegative val="0"/>
          <c:cat>
            <c:strRef>
              <c:f>FPC!$AM$90:$AM$98</c:f>
              <c:strCache>
                <c:ptCount val="9"/>
                <c:pt idx="0">
                  <c:v>2027</c:v>
                </c:pt>
                <c:pt idx="1">
                  <c:v>2026</c:v>
                </c:pt>
                <c:pt idx="2">
                  <c:v>2025</c:v>
                </c:pt>
                <c:pt idx="3">
                  <c:v>2024</c:v>
                </c:pt>
                <c:pt idx="4">
                  <c:v>Jun-Dec 23</c:v>
                </c:pt>
                <c:pt idx="5">
                  <c:v>May-23</c:v>
                </c:pt>
                <c:pt idx="6">
                  <c:v>Apr-23</c:v>
                </c:pt>
                <c:pt idx="7">
                  <c:v>Mar-23</c:v>
                </c:pt>
                <c:pt idx="8">
                  <c:v>Feb-23</c:v>
                </c:pt>
              </c:strCache>
            </c:strRef>
          </c:cat>
          <c:val>
            <c:numRef>
              <c:f>FPC!$AS$90:$AS$98</c:f>
              <c:numCache>
                <c:formatCode>_-* #,##0_-;\-* #,##0_-;_-* "-"??_-;_-@_-</c:formatCode>
                <c:ptCount val="9"/>
                <c:pt idx="0">
                  <c:v>#N/A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808-4CD8-91FD-588EFA544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100"/>
        <c:axId val="845015040"/>
        <c:axId val="845015600"/>
      </c:barChart>
      <c:catAx>
        <c:axId val="845015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bg1">
                <a:lumMod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15600"/>
        <c:crosses val="autoZero"/>
        <c:auto val="1"/>
        <c:lblAlgn val="ctr"/>
        <c:lblOffset val="100"/>
        <c:noMultiLvlLbl val="0"/>
      </c:catAx>
      <c:valAx>
        <c:axId val="845015600"/>
        <c:scaling>
          <c:orientation val="minMax"/>
          <c:max val="60"/>
        </c:scaling>
        <c:delete val="0"/>
        <c:axPos val="b"/>
        <c:majorGridlines>
          <c:spPr>
            <a:ln w="9525" cap="flat" cmpd="sng" algn="ctr">
              <a:solidFill>
                <a:schemeClr val="bg1">
                  <a:lumMod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Market Index @ 50</a:t>
                </a:r>
                <a:r>
                  <a:rPr lang="pt-BR" baseline="0"/>
                  <a:t> = Normal Liquidity </a:t>
                </a:r>
                <a:endParaRPr lang="pt-BR"/>
              </a:p>
            </c:rich>
          </c:tx>
          <c:layout>
            <c:manualLayout>
              <c:xMode val="edge"/>
              <c:yMode val="edge"/>
              <c:x val="0.20748975269559289"/>
              <c:y val="0.9106000000000000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5015040"/>
        <c:crosses val="autoZero"/>
        <c:crossBetween val="between"/>
        <c:majorUnit val="10"/>
      </c:valAx>
      <c:spPr>
        <a:noFill/>
        <a:ln>
          <a:solidFill>
            <a:schemeClr val="bg1">
              <a:lumMod val="85000"/>
            </a:schemeClr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/>
              <a:t> Mid</a:t>
            </a:r>
            <a:r>
              <a:rPr lang="pt-BR" sz="1000" baseline="0"/>
              <a:t> Term (SWAP </a:t>
            </a:r>
            <a:r>
              <a:rPr lang="pt-BR" sz="1000"/>
              <a:t>I100)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610101010101015E-2"/>
          <c:y val="0.16166868686868685"/>
          <c:w val="0.89011212121212124"/>
          <c:h val="0.56519711538461537"/>
        </c:manualLayout>
      </c:layout>
      <c:lineChart>
        <c:grouping val="standard"/>
        <c:varyColors val="0"/>
        <c:ser>
          <c:idx val="0"/>
          <c:order val="0"/>
          <c:tx>
            <c:strRef>
              <c:f>Horizontal!$FT$14</c:f>
              <c:strCache>
                <c:ptCount val="1"/>
                <c:pt idx="0">
                  <c:v>M+1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Horizontal!$FT$337:$FT$438</c:f>
              <c:numCache>
                <c:formatCode>_(* #,##0.00_);_(* \(#,##0.00\);_(* "-"??_);_(@_)</c:formatCode>
                <c:ptCount val="102"/>
                <c:pt idx="0">
                  <c:v>135</c:v>
                </c:pt>
                <c:pt idx="1">
                  <c:v>135</c:v>
                </c:pt>
                <c:pt idx="2">
                  <c:v>135</c:v>
                </c:pt>
                <c:pt idx="3">
                  <c:v>135</c:v>
                </c:pt>
                <c:pt idx="4">
                  <c:v>138</c:v>
                </c:pt>
                <c:pt idx="5">
                  <c:v>140</c:v>
                </c:pt>
                <c:pt idx="6">
                  <c:v>140</c:v>
                </c:pt>
                <c:pt idx="7">
                  <c:v>145</c:v>
                </c:pt>
                <c:pt idx="8">
                  <c:v>150</c:v>
                </c:pt>
                <c:pt idx="9">
                  <c:v>155</c:v>
                </c:pt>
                <c:pt idx="10">
                  <c:v>155</c:v>
                </c:pt>
                <c:pt idx="11">
                  <c:v>155</c:v>
                </c:pt>
                <c:pt idx="12">
                  <c:v>147</c:v>
                </c:pt>
                <c:pt idx="13">
                  <c:v>145</c:v>
                </c:pt>
                <c:pt idx="14">
                  <c:v>145</c:v>
                </c:pt>
                <c:pt idx="15">
                  <c:v>145</c:v>
                </c:pt>
                <c:pt idx="16">
                  <c:v>145</c:v>
                </c:pt>
                <c:pt idx="17">
                  <c:v>145</c:v>
                </c:pt>
                <c:pt idx="18">
                  <c:v>145</c:v>
                </c:pt>
                <c:pt idx="19">
                  <c:v>145</c:v>
                </c:pt>
                <c:pt idx="20">
                  <c:v>145</c:v>
                </c:pt>
                <c:pt idx="21">
                  <c:v>145</c:v>
                </c:pt>
                <c:pt idx="22">
                  <c:v>145</c:v>
                </c:pt>
                <c:pt idx="23">
                  <c:v>145</c:v>
                </c:pt>
                <c:pt idx="24">
                  <c:v>145</c:v>
                </c:pt>
                <c:pt idx="25">
                  <c:v>145</c:v>
                </c:pt>
                <c:pt idx="26">
                  <c:v>148</c:v>
                </c:pt>
                <c:pt idx="27">
                  <c:v>148</c:v>
                </c:pt>
                <c:pt idx="28">
                  <c:v>148</c:v>
                </c:pt>
                <c:pt idx="29">
                  <c:v>148</c:v>
                </c:pt>
                <c:pt idx="30">
                  <c:v>148</c:v>
                </c:pt>
                <c:pt idx="31">
                  <c:v>148</c:v>
                </c:pt>
                <c:pt idx="32">
                  <c:v>148</c:v>
                </c:pt>
                <c:pt idx="33">
                  <c:v>150</c:v>
                </c:pt>
                <c:pt idx="34">
                  <c:v>160</c:v>
                </c:pt>
                <c:pt idx="35">
                  <c:v>160</c:v>
                </c:pt>
                <c:pt idx="36">
                  <c:v>160</c:v>
                </c:pt>
                <c:pt idx="37">
                  <c:v>160</c:v>
                </c:pt>
                <c:pt idx="38">
                  <c:v>147</c:v>
                </c:pt>
                <c:pt idx="39">
                  <c:v>147</c:v>
                </c:pt>
                <c:pt idx="40">
                  <c:v>147</c:v>
                </c:pt>
                <c:pt idx="41">
                  <c:v>147</c:v>
                </c:pt>
                <c:pt idx="42">
                  <c:v>150</c:v>
                </c:pt>
                <c:pt idx="43">
                  <c:v>150</c:v>
                </c:pt>
                <c:pt idx="44">
                  <c:v>160</c:v>
                </c:pt>
                <c:pt idx="45">
                  <c:v>160</c:v>
                </c:pt>
                <c:pt idx="46">
                  <c:v>160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180</c:v>
                </c:pt>
                <c:pt idx="51">
                  <c:v>180</c:v>
                </c:pt>
                <c:pt idx="52">
                  <c:v>180</c:v>
                </c:pt>
                <c:pt idx="53">
                  <c:v>180</c:v>
                </c:pt>
                <c:pt idx="54">
                  <c:v>180</c:v>
                </c:pt>
                <c:pt idx="55">
                  <c:v>180</c:v>
                </c:pt>
                <c:pt idx="56">
                  <c:v>180</c:v>
                </c:pt>
                <c:pt idx="57">
                  <c:v>180</c:v>
                </c:pt>
                <c:pt idx="58">
                  <c:v>180</c:v>
                </c:pt>
                <c:pt idx="59">
                  <c:v>180</c:v>
                </c:pt>
                <c:pt idx="60">
                  <c:v>180</c:v>
                </c:pt>
                <c:pt idx="61">
                  <c:v>180</c:v>
                </c:pt>
                <c:pt idx="62">
                  <c:v>180</c:v>
                </c:pt>
                <c:pt idx="63">
                  <c:v>180</c:v>
                </c:pt>
                <c:pt idx="64">
                  <c:v>180</c:v>
                </c:pt>
                <c:pt idx="65">
                  <c:v>180</c:v>
                </c:pt>
                <c:pt idx="66">
                  <c:v>180</c:v>
                </c:pt>
                <c:pt idx="67">
                  <c:v>175</c:v>
                </c:pt>
                <c:pt idx="68">
                  <c:v>175</c:v>
                </c:pt>
                <c:pt idx="69">
                  <c:v>175</c:v>
                </c:pt>
                <c:pt idx="70">
                  <c:v>175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160</c:v>
                </c:pt>
                <c:pt idx="81">
                  <c:v>160</c:v>
                </c:pt>
                <c:pt idx="82">
                  <c:v>160</c:v>
                </c:pt>
                <c:pt idx="83">
                  <c:v>160</c:v>
                </c:pt>
                <c:pt idx="84">
                  <c:v>160</c:v>
                </c:pt>
                <c:pt idx="85">
                  <c:v>160</c:v>
                </c:pt>
                <c:pt idx="86">
                  <c:v>160</c:v>
                </c:pt>
                <c:pt idx="87">
                  <c:v>160</c:v>
                </c:pt>
                <c:pt idx="88">
                  <c:v>160</c:v>
                </c:pt>
                <c:pt idx="89">
                  <c:v>160</c:v>
                </c:pt>
                <c:pt idx="90">
                  <c:v>160</c:v>
                </c:pt>
                <c:pt idx="91">
                  <c:v>160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6E-4DF8-9B7F-EE27306C2252}"/>
            </c:ext>
          </c:extLst>
        </c:ser>
        <c:ser>
          <c:idx val="2"/>
          <c:order val="1"/>
          <c:tx>
            <c:strRef>
              <c:f>Horizontal!$FU$14</c:f>
              <c:strCache>
                <c:ptCount val="1"/>
                <c:pt idx="0">
                  <c:v>M+2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Horizontal!$FU$337:$FU$438</c:f>
              <c:numCache>
                <c:formatCode>_(* #,##0.00_);_(* \(#,##0.00\);_(* "-"??_);_(@_)</c:formatCode>
                <c:ptCount val="102"/>
                <c:pt idx="0">
                  <c:v>135</c:v>
                </c:pt>
                <c:pt idx="1">
                  <c:v>135</c:v>
                </c:pt>
                <c:pt idx="2">
                  <c:v>135</c:v>
                </c:pt>
                <c:pt idx="3">
                  <c:v>135</c:v>
                </c:pt>
                <c:pt idx="4">
                  <c:v>138</c:v>
                </c:pt>
                <c:pt idx="5">
                  <c:v>140</c:v>
                </c:pt>
                <c:pt idx="6">
                  <c:v>140</c:v>
                </c:pt>
                <c:pt idx="7">
                  <c:v>145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147</c:v>
                </c:pt>
                <c:pt idx="13">
                  <c:v>145</c:v>
                </c:pt>
                <c:pt idx="14">
                  <c:v>145</c:v>
                </c:pt>
                <c:pt idx="15">
                  <c:v>145</c:v>
                </c:pt>
                <c:pt idx="16">
                  <c:v>145</c:v>
                </c:pt>
                <c:pt idx="17">
                  <c:v>145</c:v>
                </c:pt>
                <c:pt idx="18">
                  <c:v>145</c:v>
                </c:pt>
                <c:pt idx="19">
                  <c:v>145</c:v>
                </c:pt>
                <c:pt idx="20">
                  <c:v>145</c:v>
                </c:pt>
                <c:pt idx="21">
                  <c:v>145</c:v>
                </c:pt>
                <c:pt idx="22">
                  <c:v>145</c:v>
                </c:pt>
                <c:pt idx="23">
                  <c:v>145</c:v>
                </c:pt>
                <c:pt idx="24">
                  <c:v>145</c:v>
                </c:pt>
                <c:pt idx="25">
                  <c:v>148</c:v>
                </c:pt>
                <c:pt idx="26">
                  <c:v>148</c:v>
                </c:pt>
                <c:pt idx="27">
                  <c:v>148</c:v>
                </c:pt>
                <c:pt idx="28">
                  <c:v>148</c:v>
                </c:pt>
                <c:pt idx="29">
                  <c:v>150</c:v>
                </c:pt>
                <c:pt idx="30">
                  <c:v>150</c:v>
                </c:pt>
                <c:pt idx="31">
                  <c:v>150</c:v>
                </c:pt>
                <c:pt idx="32">
                  <c:v>150</c:v>
                </c:pt>
                <c:pt idx="33">
                  <c:v>147</c:v>
                </c:pt>
                <c:pt idx="34">
                  <c:v>147</c:v>
                </c:pt>
                <c:pt idx="35">
                  <c:v>147</c:v>
                </c:pt>
                <c:pt idx="36">
                  <c:v>147</c:v>
                </c:pt>
                <c:pt idx="37">
                  <c:v>147</c:v>
                </c:pt>
                <c:pt idx="38">
                  <c:v>147</c:v>
                </c:pt>
                <c:pt idx="39">
                  <c:v>147</c:v>
                </c:pt>
                <c:pt idx="40">
                  <c:v>147</c:v>
                </c:pt>
                <c:pt idx="41">
                  <c:v>147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160</c:v>
                </c:pt>
                <c:pt idx="51">
                  <c:v>180</c:v>
                </c:pt>
                <c:pt idx="52">
                  <c:v>180</c:v>
                </c:pt>
                <c:pt idx="53">
                  <c:v>180</c:v>
                </c:pt>
                <c:pt idx="54">
                  <c:v>180</c:v>
                </c:pt>
                <c:pt idx="55">
                  <c:v>180</c:v>
                </c:pt>
                <c:pt idx="56">
                  <c:v>180</c:v>
                </c:pt>
                <c:pt idx="57">
                  <c:v>180</c:v>
                </c:pt>
                <c:pt idx="58">
                  <c:v>180</c:v>
                </c:pt>
                <c:pt idx="59">
                  <c:v>180</c:v>
                </c:pt>
                <c:pt idx="60">
                  <c:v>180</c:v>
                </c:pt>
                <c:pt idx="61">
                  <c:v>180</c:v>
                </c:pt>
                <c:pt idx="62">
                  <c:v>180</c:v>
                </c:pt>
                <c:pt idx="63">
                  <c:v>175</c:v>
                </c:pt>
                <c:pt idx="64">
                  <c:v>175</c:v>
                </c:pt>
                <c:pt idx="65">
                  <c:v>175</c:v>
                </c:pt>
                <c:pt idx="66">
                  <c:v>175</c:v>
                </c:pt>
                <c:pt idx="67">
                  <c:v>175</c:v>
                </c:pt>
                <c:pt idx="68">
                  <c:v>175</c:v>
                </c:pt>
                <c:pt idx="69">
                  <c:v>175</c:v>
                </c:pt>
                <c:pt idx="70">
                  <c:v>175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160</c:v>
                </c:pt>
                <c:pt idx="81">
                  <c:v>160</c:v>
                </c:pt>
                <c:pt idx="82">
                  <c:v>160</c:v>
                </c:pt>
                <c:pt idx="83">
                  <c:v>160</c:v>
                </c:pt>
                <c:pt idx="84">
                  <c:v>160</c:v>
                </c:pt>
                <c:pt idx="85">
                  <c:v>160</c:v>
                </c:pt>
                <c:pt idx="86">
                  <c:v>160</c:v>
                </c:pt>
                <c:pt idx="87">
                  <c:v>160</c:v>
                </c:pt>
                <c:pt idx="88">
                  <c:v>160</c:v>
                </c:pt>
                <c:pt idx="89">
                  <c:v>160</c:v>
                </c:pt>
                <c:pt idx="90">
                  <c:v>160</c:v>
                </c:pt>
                <c:pt idx="91">
                  <c:v>160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E-4DF8-9B7F-EE27306C2252}"/>
            </c:ext>
          </c:extLst>
        </c:ser>
        <c:ser>
          <c:idx val="3"/>
          <c:order val="2"/>
          <c:tx>
            <c:strRef>
              <c:f>Horizontal!$FV$14</c:f>
              <c:strCache>
                <c:ptCount val="1"/>
                <c:pt idx="0">
                  <c:v>M+3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Horizontal!$FV$337:$FV$438</c:f>
              <c:numCache>
                <c:formatCode>_(* #,##0.00_);_(* \(#,##0.00\);_(* "-"??_);_(@_)</c:formatCode>
                <c:ptCount val="102"/>
                <c:pt idx="0">
                  <c:v>135</c:v>
                </c:pt>
                <c:pt idx="1">
                  <c:v>135</c:v>
                </c:pt>
                <c:pt idx="2">
                  <c:v>135</c:v>
                </c:pt>
                <c:pt idx="3">
                  <c:v>135</c:v>
                </c:pt>
                <c:pt idx="4">
                  <c:v>138</c:v>
                </c:pt>
                <c:pt idx="5">
                  <c:v>140</c:v>
                </c:pt>
                <c:pt idx="6">
                  <c:v>140</c:v>
                </c:pt>
                <c:pt idx="7">
                  <c:v>145</c:v>
                </c:pt>
                <c:pt idx="8">
                  <c:v>150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147</c:v>
                </c:pt>
                <c:pt idx="13">
                  <c:v>145</c:v>
                </c:pt>
                <c:pt idx="14">
                  <c:v>145</c:v>
                </c:pt>
                <c:pt idx="15">
                  <c:v>145</c:v>
                </c:pt>
                <c:pt idx="16">
                  <c:v>145</c:v>
                </c:pt>
                <c:pt idx="17">
                  <c:v>145</c:v>
                </c:pt>
                <c:pt idx="18">
                  <c:v>145</c:v>
                </c:pt>
                <c:pt idx="19">
                  <c:v>145</c:v>
                </c:pt>
                <c:pt idx="20">
                  <c:v>148</c:v>
                </c:pt>
                <c:pt idx="21">
                  <c:v>148</c:v>
                </c:pt>
                <c:pt idx="22">
                  <c:v>148</c:v>
                </c:pt>
                <c:pt idx="23">
                  <c:v>148</c:v>
                </c:pt>
                <c:pt idx="24">
                  <c:v>148</c:v>
                </c:pt>
                <c:pt idx="25">
                  <c:v>148</c:v>
                </c:pt>
                <c:pt idx="26">
                  <c:v>150</c:v>
                </c:pt>
                <c:pt idx="27">
                  <c:v>150</c:v>
                </c:pt>
                <c:pt idx="28">
                  <c:v>150</c:v>
                </c:pt>
                <c:pt idx="29">
                  <c:v>147</c:v>
                </c:pt>
                <c:pt idx="30">
                  <c:v>147</c:v>
                </c:pt>
                <c:pt idx="31">
                  <c:v>147</c:v>
                </c:pt>
                <c:pt idx="32">
                  <c:v>147</c:v>
                </c:pt>
                <c:pt idx="33">
                  <c:v>147</c:v>
                </c:pt>
                <c:pt idx="34">
                  <c:v>145</c:v>
                </c:pt>
                <c:pt idx="35">
                  <c:v>147</c:v>
                </c:pt>
                <c:pt idx="36">
                  <c:v>147</c:v>
                </c:pt>
                <c:pt idx="37">
                  <c:v>147</c:v>
                </c:pt>
                <c:pt idx="38">
                  <c:v>147</c:v>
                </c:pt>
                <c:pt idx="39">
                  <c:v>147</c:v>
                </c:pt>
                <c:pt idx="40">
                  <c:v>147</c:v>
                </c:pt>
                <c:pt idx="41">
                  <c:v>147</c:v>
                </c:pt>
                <c:pt idx="42">
                  <c:v>150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160</c:v>
                </c:pt>
                <c:pt idx="48">
                  <c:v>160</c:v>
                </c:pt>
                <c:pt idx="49">
                  <c:v>160</c:v>
                </c:pt>
                <c:pt idx="50">
                  <c:v>160</c:v>
                </c:pt>
                <c:pt idx="51">
                  <c:v>180</c:v>
                </c:pt>
                <c:pt idx="52">
                  <c:v>180</c:v>
                </c:pt>
                <c:pt idx="53">
                  <c:v>180</c:v>
                </c:pt>
                <c:pt idx="54">
                  <c:v>180</c:v>
                </c:pt>
                <c:pt idx="55">
                  <c:v>180</c:v>
                </c:pt>
                <c:pt idx="56">
                  <c:v>180</c:v>
                </c:pt>
                <c:pt idx="57">
                  <c:v>180</c:v>
                </c:pt>
                <c:pt idx="58">
                  <c:v>180</c:v>
                </c:pt>
                <c:pt idx="59">
                  <c:v>175</c:v>
                </c:pt>
                <c:pt idx="60">
                  <c:v>175</c:v>
                </c:pt>
                <c:pt idx="61">
                  <c:v>175</c:v>
                </c:pt>
                <c:pt idx="62">
                  <c:v>175</c:v>
                </c:pt>
                <c:pt idx="63">
                  <c:v>175</c:v>
                </c:pt>
                <c:pt idx="64">
                  <c:v>175</c:v>
                </c:pt>
                <c:pt idx="65">
                  <c:v>175</c:v>
                </c:pt>
                <c:pt idx="66">
                  <c:v>175</c:v>
                </c:pt>
                <c:pt idx="67">
                  <c:v>175</c:v>
                </c:pt>
                <c:pt idx="68">
                  <c:v>175</c:v>
                </c:pt>
                <c:pt idx="69">
                  <c:v>175</c:v>
                </c:pt>
                <c:pt idx="70">
                  <c:v>175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160</c:v>
                </c:pt>
                <c:pt idx="81">
                  <c:v>160</c:v>
                </c:pt>
                <c:pt idx="82">
                  <c:v>160</c:v>
                </c:pt>
                <c:pt idx="83">
                  <c:v>160</c:v>
                </c:pt>
                <c:pt idx="84">
                  <c:v>160</c:v>
                </c:pt>
                <c:pt idx="85">
                  <c:v>160</c:v>
                </c:pt>
                <c:pt idx="86">
                  <c:v>160</c:v>
                </c:pt>
                <c:pt idx="87">
                  <c:v>160</c:v>
                </c:pt>
                <c:pt idx="88">
                  <c:v>160</c:v>
                </c:pt>
                <c:pt idx="89">
                  <c:v>160</c:v>
                </c:pt>
                <c:pt idx="90">
                  <c:v>160</c:v>
                </c:pt>
                <c:pt idx="91">
                  <c:v>160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E-4DF8-9B7F-EE27306C2252}"/>
            </c:ext>
          </c:extLst>
        </c:ser>
        <c:ser>
          <c:idx val="4"/>
          <c:order val="3"/>
          <c:tx>
            <c:strRef>
              <c:f>Horizontal!$GC$14</c:f>
              <c:strCache>
                <c:ptCount val="1"/>
                <c:pt idx="0">
                  <c:v>A+0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Horizontal!$GC$337:$GC$438</c:f>
              <c:numCache>
                <c:formatCode>_(* #,##0.00_);_(* \(#,##0.00\);_(* "-"??_);_(@_)</c:formatCode>
                <c:ptCount val="102"/>
                <c:pt idx="0">
                  <c:v>135</c:v>
                </c:pt>
                <c:pt idx="1">
                  <c:v>135</c:v>
                </c:pt>
                <c:pt idx="2">
                  <c:v>135</c:v>
                </c:pt>
                <c:pt idx="3">
                  <c:v>135</c:v>
                </c:pt>
                <c:pt idx="4">
                  <c:v>138</c:v>
                </c:pt>
                <c:pt idx="5">
                  <c:v>140</c:v>
                </c:pt>
                <c:pt idx="6">
                  <c:v>140</c:v>
                </c:pt>
                <c:pt idx="7">
                  <c:v>145</c:v>
                </c:pt>
                <c:pt idx="8">
                  <c:v>155</c:v>
                </c:pt>
                <c:pt idx="9">
                  <c:v>160</c:v>
                </c:pt>
                <c:pt idx="10">
                  <c:v>150</c:v>
                </c:pt>
                <c:pt idx="11">
                  <c:v>160</c:v>
                </c:pt>
                <c:pt idx="12">
                  <c:v>150</c:v>
                </c:pt>
                <c:pt idx="13">
                  <c:v>150</c:v>
                </c:pt>
                <c:pt idx="14">
                  <c:v>150</c:v>
                </c:pt>
                <c:pt idx="15">
                  <c:v>150</c:v>
                </c:pt>
                <c:pt idx="16">
                  <c:v>150</c:v>
                </c:pt>
                <c:pt idx="17">
                  <c:v>150</c:v>
                </c:pt>
                <c:pt idx="18">
                  <c:v>150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148</c:v>
                </c:pt>
                <c:pt idx="23">
                  <c:v>150</c:v>
                </c:pt>
                <c:pt idx="24">
                  <c:v>150</c:v>
                </c:pt>
                <c:pt idx="25">
                  <c:v>147</c:v>
                </c:pt>
                <c:pt idx="26">
                  <c:v>147</c:v>
                </c:pt>
                <c:pt idx="27">
                  <c:v>147</c:v>
                </c:pt>
                <c:pt idx="28">
                  <c:v>147</c:v>
                </c:pt>
                <c:pt idx="29">
                  <c:v>147</c:v>
                </c:pt>
                <c:pt idx="30">
                  <c:v>147</c:v>
                </c:pt>
                <c:pt idx="31">
                  <c:v>147</c:v>
                </c:pt>
                <c:pt idx="32">
                  <c:v>147</c:v>
                </c:pt>
                <c:pt idx="33">
                  <c:v>145</c:v>
                </c:pt>
                <c:pt idx="34">
                  <c:v>140</c:v>
                </c:pt>
                <c:pt idx="35">
                  <c:v>145</c:v>
                </c:pt>
                <c:pt idx="36">
                  <c:v>145</c:v>
                </c:pt>
                <c:pt idx="37">
                  <c:v>145</c:v>
                </c:pt>
                <c:pt idx="38">
                  <c:v>145</c:v>
                </c:pt>
                <c:pt idx="39">
                  <c:v>145</c:v>
                </c:pt>
                <c:pt idx="40">
                  <c:v>145</c:v>
                </c:pt>
                <c:pt idx="41">
                  <c:v>145</c:v>
                </c:pt>
                <c:pt idx="42">
                  <c:v>147</c:v>
                </c:pt>
                <c:pt idx="43">
                  <c:v>150</c:v>
                </c:pt>
                <c:pt idx="44">
                  <c:v>150</c:v>
                </c:pt>
                <c:pt idx="45">
                  <c:v>150</c:v>
                </c:pt>
                <c:pt idx="46">
                  <c:v>150</c:v>
                </c:pt>
                <c:pt idx="47">
                  <c:v>160</c:v>
                </c:pt>
                <c:pt idx="48">
                  <c:v>150</c:v>
                </c:pt>
                <c:pt idx="49">
                  <c:v>150</c:v>
                </c:pt>
                <c:pt idx="50">
                  <c:v>150</c:v>
                </c:pt>
                <c:pt idx="51">
                  <c:v>170</c:v>
                </c:pt>
                <c:pt idx="52">
                  <c:v>170</c:v>
                </c:pt>
                <c:pt idx="53">
                  <c:v>170</c:v>
                </c:pt>
                <c:pt idx="54">
                  <c:v>170</c:v>
                </c:pt>
                <c:pt idx="55">
                  <c:v>170</c:v>
                </c:pt>
                <c:pt idx="56">
                  <c:v>170</c:v>
                </c:pt>
                <c:pt idx="57">
                  <c:v>170</c:v>
                </c:pt>
                <c:pt idx="58">
                  <c:v>170</c:v>
                </c:pt>
                <c:pt idx="59">
                  <c:v>175</c:v>
                </c:pt>
                <c:pt idx="60">
                  <c:v>175</c:v>
                </c:pt>
                <c:pt idx="61">
                  <c:v>175</c:v>
                </c:pt>
                <c:pt idx="62">
                  <c:v>175</c:v>
                </c:pt>
                <c:pt idx="63">
                  <c:v>175</c:v>
                </c:pt>
                <c:pt idx="64">
                  <c:v>175</c:v>
                </c:pt>
                <c:pt idx="65">
                  <c:v>175</c:v>
                </c:pt>
                <c:pt idx="66">
                  <c:v>175</c:v>
                </c:pt>
                <c:pt idx="67">
                  <c:v>175</c:v>
                </c:pt>
                <c:pt idx="68">
                  <c:v>175</c:v>
                </c:pt>
                <c:pt idx="69">
                  <c:v>175</c:v>
                </c:pt>
                <c:pt idx="70">
                  <c:v>175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175</c:v>
                </c:pt>
                <c:pt idx="77">
                  <c:v>175</c:v>
                </c:pt>
                <c:pt idx="78">
                  <c:v>175</c:v>
                </c:pt>
                <c:pt idx="79">
                  <c:v>175</c:v>
                </c:pt>
                <c:pt idx="80">
                  <c:v>160</c:v>
                </c:pt>
                <c:pt idx="81">
                  <c:v>160</c:v>
                </c:pt>
                <c:pt idx="82">
                  <c:v>160</c:v>
                </c:pt>
                <c:pt idx="83">
                  <c:v>160</c:v>
                </c:pt>
                <c:pt idx="84">
                  <c:v>160</c:v>
                </c:pt>
                <c:pt idx="85">
                  <c:v>160</c:v>
                </c:pt>
                <c:pt idx="86">
                  <c:v>160</c:v>
                </c:pt>
                <c:pt idx="87">
                  <c:v>160</c:v>
                </c:pt>
                <c:pt idx="88">
                  <c:v>160</c:v>
                </c:pt>
                <c:pt idx="89">
                  <c:v>160</c:v>
                </c:pt>
                <c:pt idx="90">
                  <c:v>160</c:v>
                </c:pt>
                <c:pt idx="91">
                  <c:v>160</c:v>
                </c:pt>
                <c:pt idx="92">
                  <c:v>150</c:v>
                </c:pt>
                <c:pt idx="93">
                  <c:v>150</c:v>
                </c:pt>
                <c:pt idx="94">
                  <c:v>150</c:v>
                </c:pt>
                <c:pt idx="95">
                  <c:v>150</c:v>
                </c:pt>
                <c:pt idx="96">
                  <c:v>150</c:v>
                </c:pt>
                <c:pt idx="97">
                  <c:v>150</c:v>
                </c:pt>
                <c:pt idx="98">
                  <c:v>150</c:v>
                </c:pt>
                <c:pt idx="99">
                  <c:v>150</c:v>
                </c:pt>
                <c:pt idx="100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E-4DF8-9B7F-EE27306C2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056320"/>
        <c:axId val="715056880"/>
      </c:lineChart>
      <c:dateAx>
        <c:axId val="71505632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6880"/>
        <c:crosses val="autoZero"/>
        <c:auto val="1"/>
        <c:lblOffset val="100"/>
        <c:baseTimeUnit val="days"/>
      </c:dateAx>
      <c:valAx>
        <c:axId val="71505688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56320"/>
        <c:crosses val="autoZero"/>
        <c:crossBetween val="between"/>
        <c:maj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972067901234568"/>
          <c:y val="0.88945833333333335"/>
          <c:w val="0.72112623456790126"/>
          <c:h val="0.106290064102564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000" b="0" i="0" baseline="0">
                <a:effectLst/>
              </a:rPr>
              <a:t>Long Term (SWAP I100)</a:t>
            </a:r>
            <a:endParaRPr lang="pt-BR" sz="1000">
              <a:effectLst/>
            </a:endParaRPr>
          </a:p>
        </c:rich>
      </c:tx>
      <c:layout>
        <c:manualLayout>
          <c:xMode val="edge"/>
          <c:yMode val="edge"/>
          <c:x val="0.32289753086419754"/>
          <c:y val="4.01238944657984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98434284178259E-2"/>
          <c:y val="0.15666888888888886"/>
          <c:w val="0.87787006172839521"/>
          <c:h val="0.59529897625356065"/>
        </c:manualLayout>
      </c:layout>
      <c:lineChart>
        <c:grouping val="standard"/>
        <c:varyColors val="0"/>
        <c:ser>
          <c:idx val="0"/>
          <c:order val="0"/>
          <c:tx>
            <c:strRef>
              <c:f>Horizontal!$GD$14</c:f>
              <c:strCache>
                <c:ptCount val="1"/>
                <c:pt idx="0">
                  <c:v>A+1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Horizontal!$GD$337:$GD$438</c:f>
              <c:numCache>
                <c:formatCode>_(* #,##0.00_);_(* \(#,##0.00\);_(* "-"??_);_(@_)</c:formatCode>
                <c:ptCount val="102"/>
                <c:pt idx="0">
                  <c:v>128</c:v>
                </c:pt>
                <c:pt idx="1">
                  <c:v>128</c:v>
                </c:pt>
                <c:pt idx="2">
                  <c:v>128</c:v>
                </c:pt>
                <c:pt idx="3">
                  <c:v>128</c:v>
                </c:pt>
                <c:pt idx="4">
                  <c:v>128</c:v>
                </c:pt>
                <c:pt idx="5">
                  <c:v>128</c:v>
                </c:pt>
                <c:pt idx="6">
                  <c:v>128</c:v>
                </c:pt>
                <c:pt idx="7">
                  <c:v>135</c:v>
                </c:pt>
                <c:pt idx="8">
                  <c:v>137</c:v>
                </c:pt>
                <c:pt idx="9">
                  <c:v>138</c:v>
                </c:pt>
                <c:pt idx="10">
                  <c:v>138</c:v>
                </c:pt>
                <c:pt idx="11">
                  <c:v>138</c:v>
                </c:pt>
                <c:pt idx="12">
                  <c:v>140</c:v>
                </c:pt>
                <c:pt idx="13">
                  <c:v>145</c:v>
                </c:pt>
                <c:pt idx="14">
                  <c:v>150</c:v>
                </c:pt>
                <c:pt idx="15">
                  <c:v>155</c:v>
                </c:pt>
                <c:pt idx="16">
                  <c:v>158</c:v>
                </c:pt>
                <c:pt idx="17">
                  <c:v>158</c:v>
                </c:pt>
                <c:pt idx="18">
                  <c:v>158</c:v>
                </c:pt>
                <c:pt idx="19">
                  <c:v>158</c:v>
                </c:pt>
                <c:pt idx="20">
                  <c:v>150</c:v>
                </c:pt>
                <c:pt idx="21">
                  <c:v>150</c:v>
                </c:pt>
                <c:pt idx="22">
                  <c:v>147</c:v>
                </c:pt>
                <c:pt idx="23">
                  <c:v>147</c:v>
                </c:pt>
                <c:pt idx="24">
                  <c:v>150</c:v>
                </c:pt>
                <c:pt idx="25">
                  <c:v>142</c:v>
                </c:pt>
                <c:pt idx="26">
                  <c:v>139</c:v>
                </c:pt>
                <c:pt idx="27">
                  <c:v>138</c:v>
                </c:pt>
                <c:pt idx="28">
                  <c:v>138</c:v>
                </c:pt>
                <c:pt idx="29">
                  <c:v>140</c:v>
                </c:pt>
                <c:pt idx="30">
                  <c:v>140</c:v>
                </c:pt>
                <c:pt idx="31">
                  <c:v>140</c:v>
                </c:pt>
                <c:pt idx="32">
                  <c:v>140</c:v>
                </c:pt>
                <c:pt idx="33">
                  <c:v>140</c:v>
                </c:pt>
                <c:pt idx="34">
                  <c:v>130</c:v>
                </c:pt>
                <c:pt idx="35">
                  <c:v>140</c:v>
                </c:pt>
                <c:pt idx="36">
                  <c:v>140</c:v>
                </c:pt>
                <c:pt idx="37">
                  <c:v>140</c:v>
                </c:pt>
                <c:pt idx="38">
                  <c:v>140</c:v>
                </c:pt>
                <c:pt idx="39">
                  <c:v>140</c:v>
                </c:pt>
                <c:pt idx="40">
                  <c:v>145</c:v>
                </c:pt>
                <c:pt idx="41">
                  <c:v>145</c:v>
                </c:pt>
                <c:pt idx="42">
                  <c:v>145</c:v>
                </c:pt>
                <c:pt idx="43">
                  <c:v>145</c:v>
                </c:pt>
                <c:pt idx="44">
                  <c:v>145</c:v>
                </c:pt>
                <c:pt idx="45">
                  <c:v>145</c:v>
                </c:pt>
                <c:pt idx="46">
                  <c:v>145</c:v>
                </c:pt>
                <c:pt idx="47">
                  <c:v>140</c:v>
                </c:pt>
                <c:pt idx="48">
                  <c:v>145</c:v>
                </c:pt>
                <c:pt idx="49">
                  <c:v>145</c:v>
                </c:pt>
                <c:pt idx="50">
                  <c:v>145</c:v>
                </c:pt>
                <c:pt idx="51">
                  <c:v>145</c:v>
                </c:pt>
                <c:pt idx="52">
                  <c:v>150</c:v>
                </c:pt>
                <c:pt idx="53">
                  <c:v>150</c:v>
                </c:pt>
                <c:pt idx="54">
                  <c:v>170</c:v>
                </c:pt>
                <c:pt idx="55">
                  <c:v>170</c:v>
                </c:pt>
                <c:pt idx="56">
                  <c:v>170</c:v>
                </c:pt>
                <c:pt idx="57">
                  <c:v>170</c:v>
                </c:pt>
                <c:pt idx="58">
                  <c:v>170</c:v>
                </c:pt>
                <c:pt idx="59">
                  <c:v>170</c:v>
                </c:pt>
                <c:pt idx="60">
                  <c:v>170</c:v>
                </c:pt>
                <c:pt idx="61">
                  <c:v>170</c:v>
                </c:pt>
                <c:pt idx="62">
                  <c:v>170</c:v>
                </c:pt>
                <c:pt idx="63">
                  <c:v>170</c:v>
                </c:pt>
                <c:pt idx="64">
                  <c:v>170</c:v>
                </c:pt>
                <c:pt idx="65">
                  <c:v>170</c:v>
                </c:pt>
                <c:pt idx="66">
                  <c:v>170</c:v>
                </c:pt>
                <c:pt idx="67">
                  <c:v>175</c:v>
                </c:pt>
                <c:pt idx="68">
                  <c:v>175</c:v>
                </c:pt>
                <c:pt idx="69">
                  <c:v>175</c:v>
                </c:pt>
                <c:pt idx="70">
                  <c:v>175</c:v>
                </c:pt>
                <c:pt idx="71">
                  <c:v>175</c:v>
                </c:pt>
                <c:pt idx="72">
                  <c:v>175</c:v>
                </c:pt>
                <c:pt idx="73">
                  <c:v>175</c:v>
                </c:pt>
                <c:pt idx="74">
                  <c:v>175</c:v>
                </c:pt>
                <c:pt idx="75">
                  <c:v>175</c:v>
                </c:pt>
                <c:pt idx="76">
                  <c:v>165</c:v>
                </c:pt>
                <c:pt idx="77">
                  <c:v>165</c:v>
                </c:pt>
                <c:pt idx="78">
                  <c:v>165</c:v>
                </c:pt>
                <c:pt idx="79">
                  <c:v>165</c:v>
                </c:pt>
                <c:pt idx="80">
                  <c:v>165</c:v>
                </c:pt>
                <c:pt idx="81">
                  <c:v>165</c:v>
                </c:pt>
                <c:pt idx="82">
                  <c:v>165</c:v>
                </c:pt>
                <c:pt idx="83">
                  <c:v>165</c:v>
                </c:pt>
                <c:pt idx="84">
                  <c:v>165</c:v>
                </c:pt>
                <c:pt idx="85">
                  <c:v>165</c:v>
                </c:pt>
                <c:pt idx="86">
                  <c:v>165</c:v>
                </c:pt>
                <c:pt idx="87">
                  <c:v>165</c:v>
                </c:pt>
                <c:pt idx="88">
                  <c:v>165</c:v>
                </c:pt>
                <c:pt idx="89">
                  <c:v>165</c:v>
                </c:pt>
                <c:pt idx="90">
                  <c:v>165</c:v>
                </c:pt>
                <c:pt idx="91">
                  <c:v>165</c:v>
                </c:pt>
                <c:pt idx="92">
                  <c:v>155</c:v>
                </c:pt>
                <c:pt idx="93">
                  <c:v>155</c:v>
                </c:pt>
                <c:pt idx="94">
                  <c:v>155</c:v>
                </c:pt>
                <c:pt idx="95">
                  <c:v>155</c:v>
                </c:pt>
                <c:pt idx="96">
                  <c:v>155</c:v>
                </c:pt>
                <c:pt idx="97">
                  <c:v>155</c:v>
                </c:pt>
                <c:pt idx="98">
                  <c:v>155</c:v>
                </c:pt>
                <c:pt idx="99">
                  <c:v>155</c:v>
                </c:pt>
                <c:pt idx="100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27-44C7-9D25-F9DF0C083ABC}"/>
            </c:ext>
          </c:extLst>
        </c:ser>
        <c:ser>
          <c:idx val="2"/>
          <c:order val="1"/>
          <c:tx>
            <c:strRef>
              <c:f>Horizontal!$GE$14</c:f>
              <c:strCache>
                <c:ptCount val="1"/>
                <c:pt idx="0">
                  <c:v>A+2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Horizontal!$GE$337:$GE$438</c:f>
              <c:numCache>
                <c:formatCode>_(* #,##0.00_);_(* \(#,##0.00\);_(* "-"??_);_(@_)</c:formatCode>
                <c:ptCount val="102"/>
                <c:pt idx="0">
                  <c:v>122</c:v>
                </c:pt>
                <c:pt idx="1">
                  <c:v>122</c:v>
                </c:pt>
                <c:pt idx="2">
                  <c:v>123</c:v>
                </c:pt>
                <c:pt idx="3">
                  <c:v>123</c:v>
                </c:pt>
                <c:pt idx="4">
                  <c:v>124</c:v>
                </c:pt>
                <c:pt idx="5">
                  <c:v>124</c:v>
                </c:pt>
                <c:pt idx="6">
                  <c:v>124</c:v>
                </c:pt>
                <c:pt idx="7">
                  <c:v>126</c:v>
                </c:pt>
                <c:pt idx="8">
                  <c:v>126</c:v>
                </c:pt>
                <c:pt idx="9">
                  <c:v>126</c:v>
                </c:pt>
                <c:pt idx="10">
                  <c:v>126</c:v>
                </c:pt>
                <c:pt idx="11">
                  <c:v>126</c:v>
                </c:pt>
                <c:pt idx="12">
                  <c:v>126</c:v>
                </c:pt>
                <c:pt idx="13">
                  <c:v>126</c:v>
                </c:pt>
                <c:pt idx="14">
                  <c:v>128</c:v>
                </c:pt>
                <c:pt idx="15">
                  <c:v>130</c:v>
                </c:pt>
                <c:pt idx="16">
                  <c:v>132</c:v>
                </c:pt>
                <c:pt idx="17">
                  <c:v>132</c:v>
                </c:pt>
                <c:pt idx="18">
                  <c:v>132</c:v>
                </c:pt>
                <c:pt idx="19">
                  <c:v>132</c:v>
                </c:pt>
                <c:pt idx="20">
                  <c:v>132</c:v>
                </c:pt>
                <c:pt idx="21">
                  <c:v>132</c:v>
                </c:pt>
                <c:pt idx="22">
                  <c:v>132</c:v>
                </c:pt>
                <c:pt idx="23">
                  <c:v>140</c:v>
                </c:pt>
                <c:pt idx="24">
                  <c:v>140</c:v>
                </c:pt>
                <c:pt idx="25">
                  <c:v>132</c:v>
                </c:pt>
                <c:pt idx="26">
                  <c:v>130</c:v>
                </c:pt>
                <c:pt idx="27">
                  <c:v>130</c:v>
                </c:pt>
                <c:pt idx="28">
                  <c:v>130</c:v>
                </c:pt>
                <c:pt idx="29">
                  <c:v>130</c:v>
                </c:pt>
                <c:pt idx="30">
                  <c:v>130</c:v>
                </c:pt>
                <c:pt idx="31">
                  <c:v>130</c:v>
                </c:pt>
                <c:pt idx="32">
                  <c:v>130</c:v>
                </c:pt>
                <c:pt idx="33">
                  <c:v>130</c:v>
                </c:pt>
                <c:pt idx="34">
                  <c:v>119</c:v>
                </c:pt>
                <c:pt idx="35">
                  <c:v>130</c:v>
                </c:pt>
                <c:pt idx="36">
                  <c:v>130</c:v>
                </c:pt>
                <c:pt idx="37">
                  <c:v>135</c:v>
                </c:pt>
                <c:pt idx="38">
                  <c:v>135</c:v>
                </c:pt>
                <c:pt idx="39">
                  <c:v>135</c:v>
                </c:pt>
                <c:pt idx="40">
                  <c:v>135</c:v>
                </c:pt>
                <c:pt idx="41">
                  <c:v>135</c:v>
                </c:pt>
                <c:pt idx="42">
                  <c:v>135</c:v>
                </c:pt>
                <c:pt idx="43">
                  <c:v>135</c:v>
                </c:pt>
                <c:pt idx="44">
                  <c:v>132</c:v>
                </c:pt>
                <c:pt idx="45">
                  <c:v>132</c:v>
                </c:pt>
                <c:pt idx="46">
                  <c:v>132</c:v>
                </c:pt>
                <c:pt idx="47">
                  <c:v>132</c:v>
                </c:pt>
                <c:pt idx="48">
                  <c:v>132</c:v>
                </c:pt>
                <c:pt idx="49">
                  <c:v>132</c:v>
                </c:pt>
                <c:pt idx="50">
                  <c:v>135</c:v>
                </c:pt>
                <c:pt idx="51">
                  <c:v>135</c:v>
                </c:pt>
                <c:pt idx="52">
                  <c:v>135</c:v>
                </c:pt>
                <c:pt idx="53">
                  <c:v>135</c:v>
                </c:pt>
                <c:pt idx="54">
                  <c:v>135</c:v>
                </c:pt>
                <c:pt idx="55">
                  <c:v>135</c:v>
                </c:pt>
                <c:pt idx="56">
                  <c:v>135</c:v>
                </c:pt>
                <c:pt idx="57">
                  <c:v>135</c:v>
                </c:pt>
                <c:pt idx="58">
                  <c:v>135</c:v>
                </c:pt>
                <c:pt idx="59">
                  <c:v>135</c:v>
                </c:pt>
                <c:pt idx="60">
                  <c:v>135</c:v>
                </c:pt>
                <c:pt idx="61">
                  <c:v>135</c:v>
                </c:pt>
                <c:pt idx="62">
                  <c:v>135</c:v>
                </c:pt>
                <c:pt idx="63">
                  <c:v>135</c:v>
                </c:pt>
                <c:pt idx="64">
                  <c:v>135</c:v>
                </c:pt>
                <c:pt idx="65">
                  <c:v>135</c:v>
                </c:pt>
                <c:pt idx="66">
                  <c:v>135</c:v>
                </c:pt>
                <c:pt idx="67">
                  <c:v>135</c:v>
                </c:pt>
                <c:pt idx="68">
                  <c:v>135</c:v>
                </c:pt>
                <c:pt idx="69">
                  <c:v>135</c:v>
                </c:pt>
                <c:pt idx="70">
                  <c:v>135</c:v>
                </c:pt>
                <c:pt idx="71">
                  <c:v>135</c:v>
                </c:pt>
                <c:pt idx="72">
                  <c:v>135</c:v>
                </c:pt>
                <c:pt idx="73">
                  <c:v>135</c:v>
                </c:pt>
                <c:pt idx="74">
                  <c:v>135</c:v>
                </c:pt>
                <c:pt idx="75">
                  <c:v>135</c:v>
                </c:pt>
                <c:pt idx="76">
                  <c:v>132</c:v>
                </c:pt>
                <c:pt idx="77">
                  <c:v>132</c:v>
                </c:pt>
                <c:pt idx="78">
                  <c:v>132</c:v>
                </c:pt>
                <c:pt idx="79">
                  <c:v>132</c:v>
                </c:pt>
                <c:pt idx="80">
                  <c:v>132</c:v>
                </c:pt>
                <c:pt idx="81">
                  <c:v>132</c:v>
                </c:pt>
                <c:pt idx="82">
                  <c:v>160</c:v>
                </c:pt>
                <c:pt idx="83">
                  <c:v>160</c:v>
                </c:pt>
                <c:pt idx="84">
                  <c:v>160</c:v>
                </c:pt>
                <c:pt idx="85">
                  <c:v>160</c:v>
                </c:pt>
                <c:pt idx="86">
                  <c:v>150</c:v>
                </c:pt>
                <c:pt idx="87">
                  <c:v>150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155</c:v>
                </c:pt>
                <c:pt idx="93">
                  <c:v>155</c:v>
                </c:pt>
                <c:pt idx="94">
                  <c:v>155</c:v>
                </c:pt>
                <c:pt idx="95">
                  <c:v>155</c:v>
                </c:pt>
                <c:pt idx="96">
                  <c:v>155</c:v>
                </c:pt>
                <c:pt idx="97">
                  <c:v>155</c:v>
                </c:pt>
                <c:pt idx="98">
                  <c:v>155</c:v>
                </c:pt>
                <c:pt idx="99">
                  <c:v>155</c:v>
                </c:pt>
                <c:pt idx="100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27-44C7-9D25-F9DF0C083ABC}"/>
            </c:ext>
          </c:extLst>
        </c:ser>
        <c:ser>
          <c:idx val="3"/>
          <c:order val="2"/>
          <c:tx>
            <c:strRef>
              <c:f>Horizontal!$GF$14</c:f>
              <c:strCache>
                <c:ptCount val="1"/>
                <c:pt idx="0">
                  <c:v>A+3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Horizontal!$GF$337:$GF$438</c:f>
              <c:numCache>
                <c:formatCode>_(* #,##0.00_);_(* \(#,##0.00\);_(* "-"??_);_(@_)</c:formatCode>
                <c:ptCount val="102"/>
                <c:pt idx="0">
                  <c:v>117</c:v>
                </c:pt>
                <c:pt idx="1">
                  <c:v>117</c:v>
                </c:pt>
                <c:pt idx="2">
                  <c:v>118</c:v>
                </c:pt>
                <c:pt idx="3">
                  <c:v>118</c:v>
                </c:pt>
                <c:pt idx="4">
                  <c:v>118</c:v>
                </c:pt>
                <c:pt idx="5">
                  <c:v>119</c:v>
                </c:pt>
                <c:pt idx="6">
                  <c:v>119</c:v>
                </c:pt>
                <c:pt idx="7">
                  <c:v>120</c:v>
                </c:pt>
                <c:pt idx="8">
                  <c:v>121</c:v>
                </c:pt>
                <c:pt idx="9">
                  <c:v>121</c:v>
                </c:pt>
                <c:pt idx="10">
                  <c:v>121</c:v>
                </c:pt>
                <c:pt idx="11">
                  <c:v>121</c:v>
                </c:pt>
                <c:pt idx="12">
                  <c:v>122</c:v>
                </c:pt>
                <c:pt idx="13">
                  <c:v>123</c:v>
                </c:pt>
                <c:pt idx="14">
                  <c:v>123</c:v>
                </c:pt>
                <c:pt idx="15">
                  <c:v>123</c:v>
                </c:pt>
                <c:pt idx="16">
                  <c:v>123</c:v>
                </c:pt>
                <c:pt idx="17">
                  <c:v>123</c:v>
                </c:pt>
                <c:pt idx="18">
                  <c:v>123</c:v>
                </c:pt>
                <c:pt idx="19">
                  <c:v>123</c:v>
                </c:pt>
                <c:pt idx="20">
                  <c:v>123</c:v>
                </c:pt>
                <c:pt idx="21">
                  <c:v>123</c:v>
                </c:pt>
                <c:pt idx="22">
                  <c:v>123</c:v>
                </c:pt>
                <c:pt idx="23">
                  <c:v>130</c:v>
                </c:pt>
                <c:pt idx="24">
                  <c:v>132</c:v>
                </c:pt>
                <c:pt idx="25">
                  <c:v>119</c:v>
                </c:pt>
                <c:pt idx="26">
                  <c:v>119</c:v>
                </c:pt>
                <c:pt idx="27">
                  <c:v>119</c:v>
                </c:pt>
                <c:pt idx="28">
                  <c:v>119</c:v>
                </c:pt>
                <c:pt idx="29">
                  <c:v>119</c:v>
                </c:pt>
                <c:pt idx="30">
                  <c:v>119</c:v>
                </c:pt>
                <c:pt idx="31">
                  <c:v>119</c:v>
                </c:pt>
                <c:pt idx="32">
                  <c:v>119</c:v>
                </c:pt>
                <c:pt idx="33">
                  <c:v>113</c:v>
                </c:pt>
                <c:pt idx="34">
                  <c:v>115</c:v>
                </c:pt>
                <c:pt idx="35">
                  <c:v>119</c:v>
                </c:pt>
                <c:pt idx="36">
                  <c:v>119</c:v>
                </c:pt>
                <c:pt idx="37">
                  <c:v>119</c:v>
                </c:pt>
                <c:pt idx="38">
                  <c:v>119</c:v>
                </c:pt>
                <c:pt idx="39">
                  <c:v>119</c:v>
                </c:pt>
                <c:pt idx="40">
                  <c:v>119</c:v>
                </c:pt>
                <c:pt idx="41">
                  <c:v>119</c:v>
                </c:pt>
                <c:pt idx="42">
                  <c:v>119</c:v>
                </c:pt>
                <c:pt idx="43">
                  <c:v>119</c:v>
                </c:pt>
                <c:pt idx="44">
                  <c:v>120</c:v>
                </c:pt>
                <c:pt idx="45">
                  <c:v>120</c:v>
                </c:pt>
                <c:pt idx="46">
                  <c:v>120</c:v>
                </c:pt>
                <c:pt idx="47">
                  <c:v>120</c:v>
                </c:pt>
                <c:pt idx="48">
                  <c:v>120</c:v>
                </c:pt>
                <c:pt idx="49">
                  <c:v>120</c:v>
                </c:pt>
                <c:pt idx="50">
                  <c:v>125</c:v>
                </c:pt>
                <c:pt idx="51">
                  <c:v>125</c:v>
                </c:pt>
                <c:pt idx="52">
                  <c:v>130</c:v>
                </c:pt>
                <c:pt idx="53">
                  <c:v>130</c:v>
                </c:pt>
                <c:pt idx="54">
                  <c:v>130</c:v>
                </c:pt>
                <c:pt idx="55">
                  <c:v>130</c:v>
                </c:pt>
                <c:pt idx="56">
                  <c:v>130</c:v>
                </c:pt>
                <c:pt idx="57">
                  <c:v>130</c:v>
                </c:pt>
                <c:pt idx="58">
                  <c:v>130</c:v>
                </c:pt>
                <c:pt idx="59">
                  <c:v>130</c:v>
                </c:pt>
                <c:pt idx="60">
                  <c:v>130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130</c:v>
                </c:pt>
                <c:pt idx="65">
                  <c:v>130</c:v>
                </c:pt>
                <c:pt idx="66">
                  <c:v>130</c:v>
                </c:pt>
                <c:pt idx="67">
                  <c:v>130</c:v>
                </c:pt>
                <c:pt idx="68">
                  <c:v>132</c:v>
                </c:pt>
                <c:pt idx="69">
                  <c:v>132</c:v>
                </c:pt>
                <c:pt idx="70">
                  <c:v>132</c:v>
                </c:pt>
                <c:pt idx="71">
                  <c:v>132</c:v>
                </c:pt>
                <c:pt idx="72">
                  <c:v>132</c:v>
                </c:pt>
                <c:pt idx="73">
                  <c:v>132</c:v>
                </c:pt>
                <c:pt idx="74">
                  <c:v>132</c:v>
                </c:pt>
                <c:pt idx="75">
                  <c:v>132</c:v>
                </c:pt>
                <c:pt idx="76">
                  <c:v>130</c:v>
                </c:pt>
                <c:pt idx="77">
                  <c:v>130</c:v>
                </c:pt>
                <c:pt idx="78">
                  <c:v>130</c:v>
                </c:pt>
                <c:pt idx="79">
                  <c:v>130</c:v>
                </c:pt>
                <c:pt idx="80">
                  <c:v>130</c:v>
                </c:pt>
                <c:pt idx="81">
                  <c:v>130</c:v>
                </c:pt>
                <c:pt idx="82">
                  <c:v>160</c:v>
                </c:pt>
                <c:pt idx="83">
                  <c:v>155</c:v>
                </c:pt>
                <c:pt idx="84">
                  <c:v>155</c:v>
                </c:pt>
                <c:pt idx="85">
                  <c:v>155</c:v>
                </c:pt>
                <c:pt idx="86">
                  <c:v>150</c:v>
                </c:pt>
                <c:pt idx="87">
                  <c:v>150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155</c:v>
                </c:pt>
                <c:pt idx="93">
                  <c:v>155</c:v>
                </c:pt>
                <c:pt idx="94">
                  <c:v>155</c:v>
                </c:pt>
                <c:pt idx="95">
                  <c:v>155</c:v>
                </c:pt>
                <c:pt idx="96">
                  <c:v>155</c:v>
                </c:pt>
                <c:pt idx="97">
                  <c:v>155</c:v>
                </c:pt>
                <c:pt idx="98">
                  <c:v>155</c:v>
                </c:pt>
                <c:pt idx="99">
                  <c:v>155</c:v>
                </c:pt>
                <c:pt idx="100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927-44C7-9D25-F9DF0C083ABC}"/>
            </c:ext>
          </c:extLst>
        </c:ser>
        <c:ser>
          <c:idx val="4"/>
          <c:order val="3"/>
          <c:tx>
            <c:strRef>
              <c:f>Horizontal!$GG$14</c:f>
              <c:strCache>
                <c:ptCount val="1"/>
                <c:pt idx="0">
                  <c:v>A+4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Horizontal!$B$337:$B$438</c:f>
              <c:numCache>
                <c:formatCode>m/d/yyyy</c:formatCode>
                <c:ptCount val="102"/>
                <c:pt idx="0">
                  <c:v>44271</c:v>
                </c:pt>
                <c:pt idx="1">
                  <c:v>44278</c:v>
                </c:pt>
                <c:pt idx="2">
                  <c:v>44285</c:v>
                </c:pt>
                <c:pt idx="3">
                  <c:v>44292</c:v>
                </c:pt>
                <c:pt idx="4">
                  <c:v>44299</c:v>
                </c:pt>
                <c:pt idx="5">
                  <c:v>44306</c:v>
                </c:pt>
                <c:pt idx="6">
                  <c:v>44313</c:v>
                </c:pt>
                <c:pt idx="7">
                  <c:v>44320</c:v>
                </c:pt>
                <c:pt idx="8">
                  <c:v>44327</c:v>
                </c:pt>
                <c:pt idx="9">
                  <c:v>44334</c:v>
                </c:pt>
                <c:pt idx="10">
                  <c:v>44341</c:v>
                </c:pt>
                <c:pt idx="11">
                  <c:v>44348</c:v>
                </c:pt>
                <c:pt idx="12">
                  <c:v>44355</c:v>
                </c:pt>
                <c:pt idx="13">
                  <c:v>44362</c:v>
                </c:pt>
                <c:pt idx="14">
                  <c:v>44369</c:v>
                </c:pt>
                <c:pt idx="15">
                  <c:v>44376</c:v>
                </c:pt>
                <c:pt idx="16">
                  <c:v>44383</c:v>
                </c:pt>
                <c:pt idx="17">
                  <c:v>44390</c:v>
                </c:pt>
                <c:pt idx="18">
                  <c:v>44397</c:v>
                </c:pt>
                <c:pt idx="19">
                  <c:v>44404</c:v>
                </c:pt>
                <c:pt idx="20">
                  <c:v>44411</c:v>
                </c:pt>
                <c:pt idx="21">
                  <c:v>44418</c:v>
                </c:pt>
                <c:pt idx="22">
                  <c:v>44425</c:v>
                </c:pt>
                <c:pt idx="23">
                  <c:v>44432</c:v>
                </c:pt>
                <c:pt idx="24">
                  <c:v>44439</c:v>
                </c:pt>
                <c:pt idx="25">
                  <c:v>44446</c:v>
                </c:pt>
                <c:pt idx="26">
                  <c:v>44453</c:v>
                </c:pt>
                <c:pt idx="27">
                  <c:v>44460</c:v>
                </c:pt>
                <c:pt idx="28">
                  <c:v>44467</c:v>
                </c:pt>
                <c:pt idx="29">
                  <c:v>44474</c:v>
                </c:pt>
                <c:pt idx="30">
                  <c:v>44481</c:v>
                </c:pt>
                <c:pt idx="31">
                  <c:v>44488</c:v>
                </c:pt>
                <c:pt idx="32">
                  <c:v>44495</c:v>
                </c:pt>
                <c:pt idx="33">
                  <c:v>44502</c:v>
                </c:pt>
                <c:pt idx="34">
                  <c:v>44509</c:v>
                </c:pt>
                <c:pt idx="35">
                  <c:v>44516</c:v>
                </c:pt>
                <c:pt idx="36">
                  <c:v>44523</c:v>
                </c:pt>
                <c:pt idx="37">
                  <c:v>44530</c:v>
                </c:pt>
                <c:pt idx="38">
                  <c:v>44537</c:v>
                </c:pt>
                <c:pt idx="39">
                  <c:v>44544</c:v>
                </c:pt>
                <c:pt idx="40">
                  <c:v>44551</c:v>
                </c:pt>
                <c:pt idx="41">
                  <c:v>44558</c:v>
                </c:pt>
                <c:pt idx="42">
                  <c:v>44565</c:v>
                </c:pt>
                <c:pt idx="43">
                  <c:v>44572</c:v>
                </c:pt>
                <c:pt idx="44">
                  <c:v>44579</c:v>
                </c:pt>
                <c:pt idx="45">
                  <c:v>44586</c:v>
                </c:pt>
                <c:pt idx="46">
                  <c:v>44593</c:v>
                </c:pt>
                <c:pt idx="47">
                  <c:v>44600</c:v>
                </c:pt>
                <c:pt idx="48">
                  <c:v>44607</c:v>
                </c:pt>
                <c:pt idx="49">
                  <c:v>44614</c:v>
                </c:pt>
                <c:pt idx="50">
                  <c:v>44628</c:v>
                </c:pt>
                <c:pt idx="51">
                  <c:v>44635</c:v>
                </c:pt>
                <c:pt idx="52">
                  <c:v>44642</c:v>
                </c:pt>
                <c:pt idx="53">
                  <c:v>44649</c:v>
                </c:pt>
                <c:pt idx="54">
                  <c:v>44656</c:v>
                </c:pt>
                <c:pt idx="55">
                  <c:v>44663</c:v>
                </c:pt>
                <c:pt idx="56">
                  <c:v>44670</c:v>
                </c:pt>
                <c:pt idx="57">
                  <c:v>44677</c:v>
                </c:pt>
                <c:pt idx="58">
                  <c:v>44684</c:v>
                </c:pt>
                <c:pt idx="59">
                  <c:v>44691</c:v>
                </c:pt>
                <c:pt idx="60">
                  <c:v>44698</c:v>
                </c:pt>
                <c:pt idx="61">
                  <c:v>44705</c:v>
                </c:pt>
                <c:pt idx="62">
                  <c:v>44712</c:v>
                </c:pt>
                <c:pt idx="63">
                  <c:v>44719</c:v>
                </c:pt>
                <c:pt idx="64">
                  <c:v>44726</c:v>
                </c:pt>
                <c:pt idx="65">
                  <c:v>44733</c:v>
                </c:pt>
                <c:pt idx="66">
                  <c:v>44740</c:v>
                </c:pt>
                <c:pt idx="67">
                  <c:v>44747</c:v>
                </c:pt>
                <c:pt idx="68">
                  <c:v>44754</c:v>
                </c:pt>
                <c:pt idx="69">
                  <c:v>44761</c:v>
                </c:pt>
                <c:pt idx="70">
                  <c:v>44768</c:v>
                </c:pt>
                <c:pt idx="71">
                  <c:v>44775</c:v>
                </c:pt>
                <c:pt idx="72">
                  <c:v>44782</c:v>
                </c:pt>
                <c:pt idx="73">
                  <c:v>44789</c:v>
                </c:pt>
                <c:pt idx="74">
                  <c:v>44796</c:v>
                </c:pt>
                <c:pt idx="75">
                  <c:v>44803</c:v>
                </c:pt>
                <c:pt idx="76">
                  <c:v>44810</c:v>
                </c:pt>
                <c:pt idx="77">
                  <c:v>44817</c:v>
                </c:pt>
                <c:pt idx="78">
                  <c:v>44824</c:v>
                </c:pt>
                <c:pt idx="79">
                  <c:v>44831</c:v>
                </c:pt>
                <c:pt idx="80">
                  <c:v>44838</c:v>
                </c:pt>
                <c:pt idx="81">
                  <c:v>44845</c:v>
                </c:pt>
                <c:pt idx="82">
                  <c:v>44852</c:v>
                </c:pt>
                <c:pt idx="83">
                  <c:v>44859</c:v>
                </c:pt>
                <c:pt idx="84">
                  <c:v>44866</c:v>
                </c:pt>
                <c:pt idx="85">
                  <c:v>44873</c:v>
                </c:pt>
                <c:pt idx="86">
                  <c:v>44880</c:v>
                </c:pt>
                <c:pt idx="87">
                  <c:v>44887</c:v>
                </c:pt>
                <c:pt idx="88">
                  <c:v>44894</c:v>
                </c:pt>
                <c:pt idx="89">
                  <c:v>44901</c:v>
                </c:pt>
                <c:pt idx="90">
                  <c:v>44908</c:v>
                </c:pt>
                <c:pt idx="91">
                  <c:v>44915</c:v>
                </c:pt>
                <c:pt idx="92">
                  <c:v>44922</c:v>
                </c:pt>
                <c:pt idx="93">
                  <c:v>44929</c:v>
                </c:pt>
                <c:pt idx="94">
                  <c:v>44936</c:v>
                </c:pt>
                <c:pt idx="95">
                  <c:v>44943</c:v>
                </c:pt>
                <c:pt idx="96">
                  <c:v>44950</c:v>
                </c:pt>
                <c:pt idx="97">
                  <c:v>44957</c:v>
                </c:pt>
                <c:pt idx="98">
                  <c:v>44964</c:v>
                </c:pt>
                <c:pt idx="99">
                  <c:v>44971</c:v>
                </c:pt>
                <c:pt idx="100">
                  <c:v>44978</c:v>
                </c:pt>
                <c:pt idx="101">
                  <c:v>44985</c:v>
                </c:pt>
              </c:numCache>
            </c:numRef>
          </c:cat>
          <c:val>
            <c:numRef>
              <c:f>Horizontal!$GG$337:$GG$438</c:f>
              <c:numCache>
                <c:formatCode>_(* #,##0.00_);_(* \(#,##0.00\);_(* "-"??_);_(@_)</c:formatCode>
                <c:ptCount val="102"/>
                <c:pt idx="0">
                  <c:v>112</c:v>
                </c:pt>
                <c:pt idx="1">
                  <c:v>112</c:v>
                </c:pt>
                <c:pt idx="2">
                  <c:v>112</c:v>
                </c:pt>
                <c:pt idx="3">
                  <c:v>114</c:v>
                </c:pt>
                <c:pt idx="4">
                  <c:v>115</c:v>
                </c:pt>
                <c:pt idx="5">
                  <c:v>116</c:v>
                </c:pt>
                <c:pt idx="6">
                  <c:v>116</c:v>
                </c:pt>
                <c:pt idx="7">
                  <c:v>116</c:v>
                </c:pt>
                <c:pt idx="8">
                  <c:v>117</c:v>
                </c:pt>
                <c:pt idx="9">
                  <c:v>117</c:v>
                </c:pt>
                <c:pt idx="10">
                  <c:v>117</c:v>
                </c:pt>
                <c:pt idx="11">
                  <c:v>117</c:v>
                </c:pt>
                <c:pt idx="12">
                  <c:v>117</c:v>
                </c:pt>
                <c:pt idx="13">
                  <c:v>118</c:v>
                </c:pt>
                <c:pt idx="14">
                  <c:v>118</c:v>
                </c:pt>
                <c:pt idx="15">
                  <c:v>118</c:v>
                </c:pt>
                <c:pt idx="16">
                  <c:v>118</c:v>
                </c:pt>
                <c:pt idx="17">
                  <c:v>118</c:v>
                </c:pt>
                <c:pt idx="18">
                  <c:v>118</c:v>
                </c:pt>
                <c:pt idx="19">
                  <c:v>118</c:v>
                </c:pt>
                <c:pt idx="20">
                  <c:v>118</c:v>
                </c:pt>
                <c:pt idx="21">
                  <c:v>118</c:v>
                </c:pt>
                <c:pt idx="22">
                  <c:v>117</c:v>
                </c:pt>
                <c:pt idx="23">
                  <c:v>119</c:v>
                </c:pt>
                <c:pt idx="24">
                  <c:v>119</c:v>
                </c:pt>
                <c:pt idx="25">
                  <c:v>115</c:v>
                </c:pt>
                <c:pt idx="26">
                  <c:v>115</c:v>
                </c:pt>
                <c:pt idx="27">
                  <c:v>115</c:v>
                </c:pt>
                <c:pt idx="28">
                  <c:v>115</c:v>
                </c:pt>
                <c:pt idx="29">
                  <c:v>115</c:v>
                </c:pt>
                <c:pt idx="30">
                  <c:v>115</c:v>
                </c:pt>
                <c:pt idx="31">
                  <c:v>115</c:v>
                </c:pt>
                <c:pt idx="32">
                  <c:v>115</c:v>
                </c:pt>
                <c:pt idx="33">
                  <c:v>115</c:v>
                </c:pt>
                <c:pt idx="34">
                  <c:v>112</c:v>
                </c:pt>
                <c:pt idx="35">
                  <c:v>115</c:v>
                </c:pt>
                <c:pt idx="36">
                  <c:v>115</c:v>
                </c:pt>
                <c:pt idx="37">
                  <c:v>115</c:v>
                </c:pt>
                <c:pt idx="38">
                  <c:v>115</c:v>
                </c:pt>
                <c:pt idx="39">
                  <c:v>115</c:v>
                </c:pt>
                <c:pt idx="40">
                  <c:v>115</c:v>
                </c:pt>
                <c:pt idx="41">
                  <c:v>115</c:v>
                </c:pt>
                <c:pt idx="42">
                  <c:v>115</c:v>
                </c:pt>
                <c:pt idx="43">
                  <c:v>115</c:v>
                </c:pt>
                <c:pt idx="44">
                  <c:v>115</c:v>
                </c:pt>
                <c:pt idx="45">
                  <c:v>115</c:v>
                </c:pt>
                <c:pt idx="46">
                  <c:v>110</c:v>
                </c:pt>
                <c:pt idx="47">
                  <c:v>115</c:v>
                </c:pt>
                <c:pt idx="48">
                  <c:v>115</c:v>
                </c:pt>
                <c:pt idx="49">
                  <c:v>115</c:v>
                </c:pt>
                <c:pt idx="50">
                  <c:v>120</c:v>
                </c:pt>
                <c:pt idx="51">
                  <c:v>120</c:v>
                </c:pt>
                <c:pt idx="52">
                  <c:v>125</c:v>
                </c:pt>
                <c:pt idx="53">
                  <c:v>125</c:v>
                </c:pt>
                <c:pt idx="54">
                  <c:v>125</c:v>
                </c:pt>
                <c:pt idx="55">
                  <c:v>125</c:v>
                </c:pt>
                <c:pt idx="56">
                  <c:v>125</c:v>
                </c:pt>
                <c:pt idx="57">
                  <c:v>125</c:v>
                </c:pt>
                <c:pt idx="58">
                  <c:v>125</c:v>
                </c:pt>
                <c:pt idx="59">
                  <c:v>130</c:v>
                </c:pt>
                <c:pt idx="60">
                  <c:v>130</c:v>
                </c:pt>
                <c:pt idx="61">
                  <c:v>130</c:v>
                </c:pt>
                <c:pt idx="62">
                  <c:v>130</c:v>
                </c:pt>
                <c:pt idx="63">
                  <c:v>130</c:v>
                </c:pt>
                <c:pt idx="64">
                  <c:v>130</c:v>
                </c:pt>
                <c:pt idx="65">
                  <c:v>130</c:v>
                </c:pt>
                <c:pt idx="66">
                  <c:v>130</c:v>
                </c:pt>
                <c:pt idx="67">
                  <c:v>130</c:v>
                </c:pt>
                <c:pt idx="68">
                  <c:v>130</c:v>
                </c:pt>
                <c:pt idx="69">
                  <c:v>130</c:v>
                </c:pt>
                <c:pt idx="70">
                  <c:v>130</c:v>
                </c:pt>
                <c:pt idx="71">
                  <c:v>130</c:v>
                </c:pt>
                <c:pt idx="72">
                  <c:v>130</c:v>
                </c:pt>
                <c:pt idx="73">
                  <c:v>130</c:v>
                </c:pt>
                <c:pt idx="74">
                  <c:v>130</c:v>
                </c:pt>
                <c:pt idx="75">
                  <c:v>130</c:v>
                </c:pt>
                <c:pt idx="76">
                  <c:v>125</c:v>
                </c:pt>
                <c:pt idx="77">
                  <c:v>125</c:v>
                </c:pt>
                <c:pt idx="78">
                  <c:v>125</c:v>
                </c:pt>
                <c:pt idx="79">
                  <c:v>125</c:v>
                </c:pt>
                <c:pt idx="80">
                  <c:v>125</c:v>
                </c:pt>
                <c:pt idx="81">
                  <c:v>125</c:v>
                </c:pt>
                <c:pt idx="82">
                  <c:v>160</c:v>
                </c:pt>
                <c:pt idx="83">
                  <c:v>150</c:v>
                </c:pt>
                <c:pt idx="84">
                  <c:v>150</c:v>
                </c:pt>
                <c:pt idx="85">
                  <c:v>150</c:v>
                </c:pt>
                <c:pt idx="86">
                  <c:v>150</c:v>
                </c:pt>
                <c:pt idx="87">
                  <c:v>150</c:v>
                </c:pt>
                <c:pt idx="88">
                  <c:v>150</c:v>
                </c:pt>
                <c:pt idx="89">
                  <c:v>150</c:v>
                </c:pt>
                <c:pt idx="90">
                  <c:v>150</c:v>
                </c:pt>
                <c:pt idx="91">
                  <c:v>150</c:v>
                </c:pt>
                <c:pt idx="92">
                  <c:v>155</c:v>
                </c:pt>
                <c:pt idx="93">
                  <c:v>155</c:v>
                </c:pt>
                <c:pt idx="94">
                  <c:v>155</c:v>
                </c:pt>
                <c:pt idx="95">
                  <c:v>155</c:v>
                </c:pt>
                <c:pt idx="96">
                  <c:v>155</c:v>
                </c:pt>
                <c:pt idx="97">
                  <c:v>155</c:v>
                </c:pt>
                <c:pt idx="98">
                  <c:v>155</c:v>
                </c:pt>
                <c:pt idx="99">
                  <c:v>155</c:v>
                </c:pt>
                <c:pt idx="100">
                  <c:v>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927-44C7-9D25-F9DF0C083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5061360"/>
        <c:axId val="715061920"/>
      </c:lineChart>
      <c:dateAx>
        <c:axId val="715061360"/>
        <c:scaling>
          <c:orientation val="minMax"/>
        </c:scaling>
        <c:delete val="0"/>
        <c:axPos val="b"/>
        <c:numFmt formatCode="[$-416]mmm\-yy;@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1920"/>
        <c:crosses val="autoZero"/>
        <c:auto val="1"/>
        <c:lblOffset val="100"/>
        <c:baseTimeUnit val="days"/>
      </c:dateAx>
      <c:valAx>
        <c:axId val="715061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5061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679012345679014"/>
          <c:y val="0.89577738801607132"/>
          <c:w val="0.68994074074074074"/>
          <c:h val="9.9003619808187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Sheet1!$C$2</c:f>
              <c:strCache>
                <c:ptCount val="1"/>
                <c:pt idx="0">
                  <c:v>Mar-22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Sheet1!$B$3:$B$224</c:f>
              <c:numCache>
                <c:formatCode>m/d/yyyy</c:formatCode>
                <c:ptCount val="222"/>
                <c:pt idx="0">
                  <c:v>43103</c:v>
                </c:pt>
                <c:pt idx="1">
                  <c:v>43109</c:v>
                </c:pt>
                <c:pt idx="2">
                  <c:v>43116</c:v>
                </c:pt>
                <c:pt idx="3">
                  <c:v>43123</c:v>
                </c:pt>
                <c:pt idx="4">
                  <c:v>43130</c:v>
                </c:pt>
                <c:pt idx="5">
                  <c:v>43137</c:v>
                </c:pt>
                <c:pt idx="6">
                  <c:v>43146</c:v>
                </c:pt>
                <c:pt idx="7">
                  <c:v>43151</c:v>
                </c:pt>
                <c:pt idx="8">
                  <c:v>43158</c:v>
                </c:pt>
                <c:pt idx="9">
                  <c:v>43165</c:v>
                </c:pt>
                <c:pt idx="10">
                  <c:v>43172</c:v>
                </c:pt>
                <c:pt idx="11">
                  <c:v>43179</c:v>
                </c:pt>
                <c:pt idx="12">
                  <c:v>43186</c:v>
                </c:pt>
                <c:pt idx="13">
                  <c:v>43193</c:v>
                </c:pt>
                <c:pt idx="14">
                  <c:v>43200</c:v>
                </c:pt>
                <c:pt idx="15">
                  <c:v>43207</c:v>
                </c:pt>
                <c:pt idx="16">
                  <c:v>43214</c:v>
                </c:pt>
                <c:pt idx="17">
                  <c:v>43222</c:v>
                </c:pt>
                <c:pt idx="18">
                  <c:v>43228</c:v>
                </c:pt>
                <c:pt idx="19">
                  <c:v>43234</c:v>
                </c:pt>
                <c:pt idx="20">
                  <c:v>43242</c:v>
                </c:pt>
                <c:pt idx="21">
                  <c:v>43249</c:v>
                </c:pt>
                <c:pt idx="22">
                  <c:v>43256</c:v>
                </c:pt>
                <c:pt idx="23">
                  <c:v>43263</c:v>
                </c:pt>
                <c:pt idx="24">
                  <c:v>43270</c:v>
                </c:pt>
                <c:pt idx="25">
                  <c:v>43277</c:v>
                </c:pt>
                <c:pt idx="26">
                  <c:v>43284</c:v>
                </c:pt>
                <c:pt idx="27">
                  <c:v>43291</c:v>
                </c:pt>
                <c:pt idx="28">
                  <c:v>43298</c:v>
                </c:pt>
                <c:pt idx="29">
                  <c:v>43305</c:v>
                </c:pt>
                <c:pt idx="30">
                  <c:v>43312</c:v>
                </c:pt>
                <c:pt idx="31">
                  <c:v>43319</c:v>
                </c:pt>
                <c:pt idx="32">
                  <c:v>43326</c:v>
                </c:pt>
                <c:pt idx="33">
                  <c:v>43333</c:v>
                </c:pt>
                <c:pt idx="34">
                  <c:v>43340</c:v>
                </c:pt>
                <c:pt idx="35">
                  <c:v>43347</c:v>
                </c:pt>
                <c:pt idx="36">
                  <c:v>43354</c:v>
                </c:pt>
                <c:pt idx="37">
                  <c:v>43361</c:v>
                </c:pt>
                <c:pt idx="38">
                  <c:v>43368</c:v>
                </c:pt>
                <c:pt idx="39">
                  <c:v>43375</c:v>
                </c:pt>
                <c:pt idx="40">
                  <c:v>43382</c:v>
                </c:pt>
                <c:pt idx="41">
                  <c:v>43389</c:v>
                </c:pt>
                <c:pt idx="42">
                  <c:v>43396</c:v>
                </c:pt>
                <c:pt idx="43">
                  <c:v>43403</c:v>
                </c:pt>
                <c:pt idx="44">
                  <c:v>43410</c:v>
                </c:pt>
                <c:pt idx="45">
                  <c:v>43417</c:v>
                </c:pt>
                <c:pt idx="46">
                  <c:v>43424</c:v>
                </c:pt>
                <c:pt idx="47">
                  <c:v>43431</c:v>
                </c:pt>
                <c:pt idx="48">
                  <c:v>43438</c:v>
                </c:pt>
                <c:pt idx="49">
                  <c:v>43445</c:v>
                </c:pt>
                <c:pt idx="50">
                  <c:v>43452</c:v>
                </c:pt>
                <c:pt idx="51">
                  <c:v>43459</c:v>
                </c:pt>
                <c:pt idx="52">
                  <c:v>43466</c:v>
                </c:pt>
                <c:pt idx="53">
                  <c:v>43473</c:v>
                </c:pt>
                <c:pt idx="54">
                  <c:v>43480</c:v>
                </c:pt>
                <c:pt idx="55">
                  <c:v>43487</c:v>
                </c:pt>
                <c:pt idx="56">
                  <c:v>43494</c:v>
                </c:pt>
                <c:pt idx="57">
                  <c:v>43501</c:v>
                </c:pt>
                <c:pt idx="58">
                  <c:v>43508</c:v>
                </c:pt>
                <c:pt idx="59">
                  <c:v>43515</c:v>
                </c:pt>
                <c:pt idx="60">
                  <c:v>43521</c:v>
                </c:pt>
                <c:pt idx="61">
                  <c:v>43529</c:v>
                </c:pt>
                <c:pt idx="62">
                  <c:v>43536</c:v>
                </c:pt>
                <c:pt idx="63">
                  <c:v>43543</c:v>
                </c:pt>
                <c:pt idx="64">
                  <c:v>43550</c:v>
                </c:pt>
                <c:pt idx="65">
                  <c:v>43557</c:v>
                </c:pt>
                <c:pt idx="66">
                  <c:v>43565</c:v>
                </c:pt>
                <c:pt idx="67">
                  <c:v>43571</c:v>
                </c:pt>
                <c:pt idx="68">
                  <c:v>43578</c:v>
                </c:pt>
                <c:pt idx="69">
                  <c:v>43585</c:v>
                </c:pt>
                <c:pt idx="70">
                  <c:v>43592</c:v>
                </c:pt>
                <c:pt idx="71">
                  <c:v>43599</c:v>
                </c:pt>
                <c:pt idx="72">
                  <c:v>43606</c:v>
                </c:pt>
                <c:pt idx="73">
                  <c:v>43613</c:v>
                </c:pt>
                <c:pt idx="74">
                  <c:v>43620</c:v>
                </c:pt>
                <c:pt idx="75">
                  <c:v>43627</c:v>
                </c:pt>
                <c:pt idx="76">
                  <c:v>43634</c:v>
                </c:pt>
                <c:pt idx="77">
                  <c:v>43641</c:v>
                </c:pt>
                <c:pt idx="78">
                  <c:v>43648</c:v>
                </c:pt>
                <c:pt idx="79">
                  <c:v>43655</c:v>
                </c:pt>
                <c:pt idx="80">
                  <c:v>43662</c:v>
                </c:pt>
                <c:pt idx="81">
                  <c:v>43669</c:v>
                </c:pt>
                <c:pt idx="82">
                  <c:v>43676</c:v>
                </c:pt>
                <c:pt idx="83">
                  <c:v>43683</c:v>
                </c:pt>
                <c:pt idx="84">
                  <c:v>43690</c:v>
                </c:pt>
                <c:pt idx="85">
                  <c:v>43697</c:v>
                </c:pt>
                <c:pt idx="86">
                  <c:v>43704</c:v>
                </c:pt>
                <c:pt idx="87">
                  <c:v>43711</c:v>
                </c:pt>
                <c:pt idx="88">
                  <c:v>43718</c:v>
                </c:pt>
                <c:pt idx="89">
                  <c:v>43725</c:v>
                </c:pt>
                <c:pt idx="90">
                  <c:v>43732</c:v>
                </c:pt>
                <c:pt idx="91">
                  <c:v>43739</c:v>
                </c:pt>
                <c:pt idx="92">
                  <c:v>43746</c:v>
                </c:pt>
                <c:pt idx="93">
                  <c:v>43753</c:v>
                </c:pt>
                <c:pt idx="94">
                  <c:v>43760</c:v>
                </c:pt>
                <c:pt idx="95">
                  <c:v>43767</c:v>
                </c:pt>
                <c:pt idx="96">
                  <c:v>43774</c:v>
                </c:pt>
                <c:pt idx="97">
                  <c:v>43781</c:v>
                </c:pt>
                <c:pt idx="98">
                  <c:v>43788</c:v>
                </c:pt>
                <c:pt idx="99">
                  <c:v>43795</c:v>
                </c:pt>
                <c:pt idx="100">
                  <c:v>43802</c:v>
                </c:pt>
                <c:pt idx="101">
                  <c:v>43809</c:v>
                </c:pt>
                <c:pt idx="102">
                  <c:v>43816</c:v>
                </c:pt>
                <c:pt idx="103">
                  <c:v>43823</c:v>
                </c:pt>
                <c:pt idx="104">
                  <c:v>43830</c:v>
                </c:pt>
                <c:pt idx="105">
                  <c:v>43837</c:v>
                </c:pt>
                <c:pt idx="106">
                  <c:v>43844</c:v>
                </c:pt>
                <c:pt idx="107">
                  <c:v>43851</c:v>
                </c:pt>
                <c:pt idx="108">
                  <c:v>43858</c:v>
                </c:pt>
                <c:pt idx="109">
                  <c:v>43865</c:v>
                </c:pt>
                <c:pt idx="110">
                  <c:v>43872</c:v>
                </c:pt>
                <c:pt idx="111">
                  <c:v>43879</c:v>
                </c:pt>
                <c:pt idx="112">
                  <c:v>43886</c:v>
                </c:pt>
                <c:pt idx="113">
                  <c:v>43893</c:v>
                </c:pt>
                <c:pt idx="114">
                  <c:v>43900</c:v>
                </c:pt>
                <c:pt idx="115">
                  <c:v>43907</c:v>
                </c:pt>
                <c:pt idx="116">
                  <c:v>43914</c:v>
                </c:pt>
                <c:pt idx="117">
                  <c:v>43921</c:v>
                </c:pt>
                <c:pt idx="118">
                  <c:v>43928</c:v>
                </c:pt>
                <c:pt idx="119">
                  <c:v>43935</c:v>
                </c:pt>
                <c:pt idx="120">
                  <c:v>43942</c:v>
                </c:pt>
                <c:pt idx="121">
                  <c:v>43949</c:v>
                </c:pt>
                <c:pt idx="122">
                  <c:v>43956</c:v>
                </c:pt>
                <c:pt idx="123">
                  <c:v>43963</c:v>
                </c:pt>
                <c:pt idx="124">
                  <c:v>43970</c:v>
                </c:pt>
                <c:pt idx="125">
                  <c:v>43977</c:v>
                </c:pt>
                <c:pt idx="126">
                  <c:v>43984</c:v>
                </c:pt>
                <c:pt idx="127">
                  <c:v>43991</c:v>
                </c:pt>
                <c:pt idx="128">
                  <c:v>43998</c:v>
                </c:pt>
                <c:pt idx="129">
                  <c:v>44005</c:v>
                </c:pt>
                <c:pt idx="130">
                  <c:v>44012</c:v>
                </c:pt>
                <c:pt idx="131">
                  <c:v>44019</c:v>
                </c:pt>
                <c:pt idx="132">
                  <c:v>44026</c:v>
                </c:pt>
                <c:pt idx="133">
                  <c:v>44033</c:v>
                </c:pt>
                <c:pt idx="134">
                  <c:v>44040</c:v>
                </c:pt>
                <c:pt idx="135">
                  <c:v>44047</c:v>
                </c:pt>
                <c:pt idx="136">
                  <c:v>44054</c:v>
                </c:pt>
                <c:pt idx="137">
                  <c:v>44061</c:v>
                </c:pt>
                <c:pt idx="138">
                  <c:v>44068</c:v>
                </c:pt>
                <c:pt idx="139">
                  <c:v>44075</c:v>
                </c:pt>
                <c:pt idx="140">
                  <c:v>44082</c:v>
                </c:pt>
                <c:pt idx="141">
                  <c:v>44089</c:v>
                </c:pt>
                <c:pt idx="142">
                  <c:v>44096</c:v>
                </c:pt>
                <c:pt idx="143">
                  <c:v>44103</c:v>
                </c:pt>
                <c:pt idx="144">
                  <c:v>44110</c:v>
                </c:pt>
                <c:pt idx="145">
                  <c:v>44117</c:v>
                </c:pt>
                <c:pt idx="146">
                  <c:v>44124</c:v>
                </c:pt>
                <c:pt idx="147">
                  <c:v>44131</c:v>
                </c:pt>
                <c:pt idx="148">
                  <c:v>44138</c:v>
                </c:pt>
                <c:pt idx="149">
                  <c:v>44145</c:v>
                </c:pt>
                <c:pt idx="150">
                  <c:v>44152</c:v>
                </c:pt>
                <c:pt idx="151">
                  <c:v>44159</c:v>
                </c:pt>
                <c:pt idx="152">
                  <c:v>44166</c:v>
                </c:pt>
                <c:pt idx="153">
                  <c:v>44173</c:v>
                </c:pt>
                <c:pt idx="154">
                  <c:v>44180</c:v>
                </c:pt>
                <c:pt idx="155">
                  <c:v>44187</c:v>
                </c:pt>
                <c:pt idx="156">
                  <c:v>44194</c:v>
                </c:pt>
                <c:pt idx="157">
                  <c:v>44201</c:v>
                </c:pt>
                <c:pt idx="158">
                  <c:v>44208</c:v>
                </c:pt>
                <c:pt idx="159">
                  <c:v>44215</c:v>
                </c:pt>
                <c:pt idx="160">
                  <c:v>44222</c:v>
                </c:pt>
                <c:pt idx="161">
                  <c:v>44229</c:v>
                </c:pt>
                <c:pt idx="162">
                  <c:v>44236</c:v>
                </c:pt>
                <c:pt idx="163">
                  <c:v>44243</c:v>
                </c:pt>
                <c:pt idx="164">
                  <c:v>44250</c:v>
                </c:pt>
                <c:pt idx="165">
                  <c:v>44257</c:v>
                </c:pt>
                <c:pt idx="166">
                  <c:v>44264</c:v>
                </c:pt>
                <c:pt idx="167">
                  <c:v>44271</c:v>
                </c:pt>
                <c:pt idx="168">
                  <c:v>44278</c:v>
                </c:pt>
                <c:pt idx="169">
                  <c:v>44285</c:v>
                </c:pt>
                <c:pt idx="170">
                  <c:v>44292</c:v>
                </c:pt>
                <c:pt idx="171">
                  <c:v>44299</c:v>
                </c:pt>
                <c:pt idx="172">
                  <c:v>44306</c:v>
                </c:pt>
                <c:pt idx="173">
                  <c:v>44313</c:v>
                </c:pt>
                <c:pt idx="174">
                  <c:v>44320</c:v>
                </c:pt>
                <c:pt idx="175">
                  <c:v>44327</c:v>
                </c:pt>
                <c:pt idx="176">
                  <c:v>44334</c:v>
                </c:pt>
                <c:pt idx="177">
                  <c:v>44341</c:v>
                </c:pt>
                <c:pt idx="178">
                  <c:v>44348</c:v>
                </c:pt>
                <c:pt idx="179">
                  <c:v>44355</c:v>
                </c:pt>
                <c:pt idx="180">
                  <c:v>44362</c:v>
                </c:pt>
                <c:pt idx="181">
                  <c:v>44369</c:v>
                </c:pt>
                <c:pt idx="182">
                  <c:v>44376</c:v>
                </c:pt>
                <c:pt idx="183">
                  <c:v>44383</c:v>
                </c:pt>
                <c:pt idx="184">
                  <c:v>44390</c:v>
                </c:pt>
                <c:pt idx="185">
                  <c:v>44397</c:v>
                </c:pt>
                <c:pt idx="186">
                  <c:v>44404</c:v>
                </c:pt>
                <c:pt idx="187">
                  <c:v>44411</c:v>
                </c:pt>
                <c:pt idx="188">
                  <c:v>44418</c:v>
                </c:pt>
                <c:pt idx="189">
                  <c:v>44425</c:v>
                </c:pt>
                <c:pt idx="190">
                  <c:v>44432</c:v>
                </c:pt>
                <c:pt idx="191">
                  <c:v>44439</c:v>
                </c:pt>
                <c:pt idx="192">
                  <c:v>44446</c:v>
                </c:pt>
                <c:pt idx="193">
                  <c:v>44453</c:v>
                </c:pt>
                <c:pt idx="194">
                  <c:v>44460</c:v>
                </c:pt>
                <c:pt idx="195">
                  <c:v>44467</c:v>
                </c:pt>
                <c:pt idx="196">
                  <c:v>44474</c:v>
                </c:pt>
                <c:pt idx="197">
                  <c:v>44481</c:v>
                </c:pt>
                <c:pt idx="198">
                  <c:v>44488</c:v>
                </c:pt>
                <c:pt idx="199">
                  <c:v>44495</c:v>
                </c:pt>
                <c:pt idx="200">
                  <c:v>44502</c:v>
                </c:pt>
                <c:pt idx="201">
                  <c:v>44509</c:v>
                </c:pt>
                <c:pt idx="202">
                  <c:v>44516</c:v>
                </c:pt>
                <c:pt idx="203">
                  <c:v>44523</c:v>
                </c:pt>
                <c:pt idx="204">
                  <c:v>44530</c:v>
                </c:pt>
                <c:pt idx="205">
                  <c:v>44537</c:v>
                </c:pt>
                <c:pt idx="206">
                  <c:v>44544</c:v>
                </c:pt>
                <c:pt idx="207">
                  <c:v>44551</c:v>
                </c:pt>
                <c:pt idx="208">
                  <c:v>44558</c:v>
                </c:pt>
                <c:pt idx="209">
                  <c:v>44565</c:v>
                </c:pt>
                <c:pt idx="210">
                  <c:v>44572</c:v>
                </c:pt>
                <c:pt idx="211">
                  <c:v>44579</c:v>
                </c:pt>
                <c:pt idx="212">
                  <c:v>44586</c:v>
                </c:pt>
                <c:pt idx="213">
                  <c:v>44593</c:v>
                </c:pt>
                <c:pt idx="214">
                  <c:v>44600</c:v>
                </c:pt>
                <c:pt idx="215">
                  <c:v>44607</c:v>
                </c:pt>
                <c:pt idx="216">
                  <c:v>44614</c:v>
                </c:pt>
                <c:pt idx="217">
                  <c:v>44628</c:v>
                </c:pt>
                <c:pt idx="218">
                  <c:v>44635</c:v>
                </c:pt>
                <c:pt idx="219">
                  <c:v>44642</c:v>
                </c:pt>
                <c:pt idx="220">
                  <c:v>44649</c:v>
                </c:pt>
                <c:pt idx="221">
                  <c:v>44656</c:v>
                </c:pt>
              </c:numCache>
            </c:numRef>
          </c:cat>
          <c:val>
            <c:numRef>
              <c:f>Sheet1!$C$3:$C$224</c:f>
              <c:numCache>
                <c:formatCode>_("R$"* #,##0.00_);_("R$"* \(#,##0.00\);_("R$"* "-"??_);_(@_)</c:formatCode>
                <c:ptCount val="222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150</c:v>
                </c:pt>
                <c:pt idx="5">
                  <c:v>150</c:v>
                </c:pt>
                <c:pt idx="6">
                  <c:v>150</c:v>
                </c:pt>
                <c:pt idx="7">
                  <c:v>150</c:v>
                </c:pt>
                <c:pt idx="8">
                  <c:v>160</c:v>
                </c:pt>
                <c:pt idx="9">
                  <c:v>160</c:v>
                </c:pt>
                <c:pt idx="10">
                  <c:v>165</c:v>
                </c:pt>
                <c:pt idx="11">
                  <c:v>165</c:v>
                </c:pt>
                <c:pt idx="12">
                  <c:v>165</c:v>
                </c:pt>
                <c:pt idx="13">
                  <c:v>160</c:v>
                </c:pt>
                <c:pt idx="14">
                  <c:v>155</c:v>
                </c:pt>
                <c:pt idx="15">
                  <c:v>155</c:v>
                </c:pt>
                <c:pt idx="16">
                  <c:v>155</c:v>
                </c:pt>
                <c:pt idx="17">
                  <c:v>155</c:v>
                </c:pt>
                <c:pt idx="18">
                  <c:v>155</c:v>
                </c:pt>
                <c:pt idx="19">
                  <c:v>155</c:v>
                </c:pt>
                <c:pt idx="20">
                  <c:v>155</c:v>
                </c:pt>
                <c:pt idx="21">
                  <c:v>155</c:v>
                </c:pt>
                <c:pt idx="22">
                  <c:v>155</c:v>
                </c:pt>
                <c:pt idx="23">
                  <c:v>155</c:v>
                </c:pt>
                <c:pt idx="24">
                  <c:v>155</c:v>
                </c:pt>
                <c:pt idx="25">
                  <c:v>155</c:v>
                </c:pt>
                <c:pt idx="26">
                  <c:v>155</c:v>
                </c:pt>
                <c:pt idx="27">
                  <c:v>155</c:v>
                </c:pt>
                <c:pt idx="28">
                  <c:v>157</c:v>
                </c:pt>
                <c:pt idx="29">
                  <c:v>157</c:v>
                </c:pt>
                <c:pt idx="30">
                  <c:v>157</c:v>
                </c:pt>
                <c:pt idx="31">
                  <c:v>160</c:v>
                </c:pt>
                <c:pt idx="32">
                  <c:v>160</c:v>
                </c:pt>
                <c:pt idx="33">
                  <c:v>160</c:v>
                </c:pt>
                <c:pt idx="34">
                  <c:v>160</c:v>
                </c:pt>
                <c:pt idx="35">
                  <c:v>175</c:v>
                </c:pt>
                <c:pt idx="36">
                  <c:v>175</c:v>
                </c:pt>
                <c:pt idx="37">
                  <c:v>175</c:v>
                </c:pt>
                <c:pt idx="38">
                  <c:v>175</c:v>
                </c:pt>
                <c:pt idx="39">
                  <c:v>175</c:v>
                </c:pt>
                <c:pt idx="40">
                  <c:v>175</c:v>
                </c:pt>
                <c:pt idx="41">
                  <c:v>175</c:v>
                </c:pt>
                <c:pt idx="42">
                  <c:v>175</c:v>
                </c:pt>
                <c:pt idx="43">
                  <c:v>165</c:v>
                </c:pt>
                <c:pt idx="44">
                  <c:v>155</c:v>
                </c:pt>
                <c:pt idx="45">
                  <c:v>155</c:v>
                </c:pt>
                <c:pt idx="46">
                  <c:v>155</c:v>
                </c:pt>
                <c:pt idx="47">
                  <c:v>155</c:v>
                </c:pt>
                <c:pt idx="48">
                  <c:v>155</c:v>
                </c:pt>
                <c:pt idx="49">
                  <c:v>155</c:v>
                </c:pt>
                <c:pt idx="50">
                  <c:v>155</c:v>
                </c:pt>
                <c:pt idx="51">
                  <c:v>155</c:v>
                </c:pt>
                <c:pt idx="52">
                  <c:v>155</c:v>
                </c:pt>
                <c:pt idx="53">
                  <c:v>155</c:v>
                </c:pt>
                <c:pt idx="54">
                  <c:v>156</c:v>
                </c:pt>
                <c:pt idx="55">
                  <c:v>159</c:v>
                </c:pt>
                <c:pt idx="56">
                  <c:v>164</c:v>
                </c:pt>
                <c:pt idx="57">
                  <c:v>164</c:v>
                </c:pt>
                <c:pt idx="58">
                  <c:v>164</c:v>
                </c:pt>
                <c:pt idx="59">
                  <c:v>164</c:v>
                </c:pt>
                <c:pt idx="60">
                  <c:v>164</c:v>
                </c:pt>
                <c:pt idx="61">
                  <c:v>165</c:v>
                </c:pt>
                <c:pt idx="62">
                  <c:v>160</c:v>
                </c:pt>
                <c:pt idx="63">
                  <c:v>165</c:v>
                </c:pt>
                <c:pt idx="64">
                  <c:v>165</c:v>
                </c:pt>
                <c:pt idx="65">
                  <c:v>165</c:v>
                </c:pt>
                <c:pt idx="66">
                  <c:v>170</c:v>
                </c:pt>
                <c:pt idx="67">
                  <c:v>170</c:v>
                </c:pt>
                <c:pt idx="68">
                  <c:v>170</c:v>
                </c:pt>
                <c:pt idx="69">
                  <c:v>170</c:v>
                </c:pt>
                <c:pt idx="70">
                  <c:v>170</c:v>
                </c:pt>
                <c:pt idx="71">
                  <c:v>170</c:v>
                </c:pt>
                <c:pt idx="72">
                  <c:v>175</c:v>
                </c:pt>
                <c:pt idx="73">
                  <c:v>172</c:v>
                </c:pt>
                <c:pt idx="74">
                  <c:v>172</c:v>
                </c:pt>
                <c:pt idx="75">
                  <c:v>175</c:v>
                </c:pt>
                <c:pt idx="76">
                  <c:v>170</c:v>
                </c:pt>
                <c:pt idx="77">
                  <c:v>170</c:v>
                </c:pt>
                <c:pt idx="78">
                  <c:v>170</c:v>
                </c:pt>
                <c:pt idx="79">
                  <c:v>175</c:v>
                </c:pt>
                <c:pt idx="80">
                  <c:v>175</c:v>
                </c:pt>
                <c:pt idx="81">
                  <c:v>175</c:v>
                </c:pt>
                <c:pt idx="82">
                  <c:v>175</c:v>
                </c:pt>
                <c:pt idx="83">
                  <c:v>175</c:v>
                </c:pt>
                <c:pt idx="84">
                  <c:v>175</c:v>
                </c:pt>
                <c:pt idx="85">
                  <c:v>175</c:v>
                </c:pt>
                <c:pt idx="86">
                  <c:v>170</c:v>
                </c:pt>
                <c:pt idx="87">
                  <c:v>165</c:v>
                </c:pt>
                <c:pt idx="88">
                  <c:v>163</c:v>
                </c:pt>
                <c:pt idx="89">
                  <c:v>163</c:v>
                </c:pt>
                <c:pt idx="90">
                  <c:v>165</c:v>
                </c:pt>
                <c:pt idx="91">
                  <c:v>167</c:v>
                </c:pt>
                <c:pt idx="92">
                  <c:v>170</c:v>
                </c:pt>
                <c:pt idx="93">
                  <c:v>173</c:v>
                </c:pt>
                <c:pt idx="94">
                  <c:v>168</c:v>
                </c:pt>
                <c:pt idx="95">
                  <c:v>166</c:v>
                </c:pt>
                <c:pt idx="96">
                  <c:v>169</c:v>
                </c:pt>
                <c:pt idx="97">
                  <c:v>172</c:v>
                </c:pt>
                <c:pt idx="98">
                  <c:v>170</c:v>
                </c:pt>
                <c:pt idx="99">
                  <c:v>171</c:v>
                </c:pt>
                <c:pt idx="100">
                  <c:v>172</c:v>
                </c:pt>
                <c:pt idx="101">
                  <c:v>170</c:v>
                </c:pt>
                <c:pt idx="102">
                  <c:v>171</c:v>
                </c:pt>
                <c:pt idx="103">
                  <c:v>172</c:v>
                </c:pt>
                <c:pt idx="104">
                  <c:v>172</c:v>
                </c:pt>
                <c:pt idx="105">
                  <c:v>172</c:v>
                </c:pt>
                <c:pt idx="106">
                  <c:v>176</c:v>
                </c:pt>
                <c:pt idx="107">
                  <c:v>177</c:v>
                </c:pt>
                <c:pt idx="108">
                  <c:v>173</c:v>
                </c:pt>
                <c:pt idx="109">
                  <c:v>173</c:v>
                </c:pt>
                <c:pt idx="110">
                  <c:v>179</c:v>
                </c:pt>
                <c:pt idx="111">
                  <c:v>179</c:v>
                </c:pt>
                <c:pt idx="112">
                  <c:v>179</c:v>
                </c:pt>
                <c:pt idx="113">
                  <c:v>178</c:v>
                </c:pt>
                <c:pt idx="114">
                  <c:v>177</c:v>
                </c:pt>
                <c:pt idx="115">
                  <c:v>176</c:v>
                </c:pt>
                <c:pt idx="116">
                  <c:v>173</c:v>
                </c:pt>
                <c:pt idx="117">
                  <c:v>167</c:v>
                </c:pt>
                <c:pt idx="118">
                  <c:v>164</c:v>
                </c:pt>
                <c:pt idx="119">
                  <c:v>163</c:v>
                </c:pt>
                <c:pt idx="120">
                  <c:v>158</c:v>
                </c:pt>
                <c:pt idx="121">
                  <c:v>157</c:v>
                </c:pt>
                <c:pt idx="122">
                  <c:v>155</c:v>
                </c:pt>
                <c:pt idx="123">
                  <c:v>153</c:v>
                </c:pt>
                <c:pt idx="124">
                  <c:v>151</c:v>
                </c:pt>
                <c:pt idx="125">
                  <c:v>151</c:v>
                </c:pt>
                <c:pt idx="126">
                  <c:v>151</c:v>
                </c:pt>
                <c:pt idx="127">
                  <c:v>151</c:v>
                </c:pt>
                <c:pt idx="128">
                  <c:v>155</c:v>
                </c:pt>
                <c:pt idx="129">
                  <c:v>157</c:v>
                </c:pt>
                <c:pt idx="130">
                  <c:v>158</c:v>
                </c:pt>
                <c:pt idx="131">
                  <c:v>154</c:v>
                </c:pt>
                <c:pt idx="132">
                  <c:v>157</c:v>
                </c:pt>
                <c:pt idx="133">
                  <c:v>155</c:v>
                </c:pt>
                <c:pt idx="134">
                  <c:v>155</c:v>
                </c:pt>
                <c:pt idx="135">
                  <c:v>155</c:v>
                </c:pt>
                <c:pt idx="136">
                  <c:v>155</c:v>
                </c:pt>
                <c:pt idx="137">
                  <c:v>151</c:v>
                </c:pt>
                <c:pt idx="138">
                  <c:v>153</c:v>
                </c:pt>
                <c:pt idx="139">
                  <c:v>136</c:v>
                </c:pt>
                <c:pt idx="140">
                  <c:v>151</c:v>
                </c:pt>
                <c:pt idx="141">
                  <c:v>149</c:v>
                </c:pt>
                <c:pt idx="142">
                  <c:v>155</c:v>
                </c:pt>
                <c:pt idx="143">
                  <c:v>160</c:v>
                </c:pt>
                <c:pt idx="144">
                  <c:v>162</c:v>
                </c:pt>
                <c:pt idx="145">
                  <c:v>160</c:v>
                </c:pt>
                <c:pt idx="146">
                  <c:v>160</c:v>
                </c:pt>
                <c:pt idx="147">
                  <c:v>165</c:v>
                </c:pt>
                <c:pt idx="148">
                  <c:v>177</c:v>
                </c:pt>
                <c:pt idx="149">
                  <c:v>178</c:v>
                </c:pt>
                <c:pt idx="150">
                  <c:v>191</c:v>
                </c:pt>
                <c:pt idx="151">
                  <c:v>190</c:v>
                </c:pt>
                <c:pt idx="152">
                  <c:v>188</c:v>
                </c:pt>
                <c:pt idx="153">
                  <c:v>182</c:v>
                </c:pt>
                <c:pt idx="154">
                  <c:v>179</c:v>
                </c:pt>
                <c:pt idx="155">
                  <c:v>183</c:v>
                </c:pt>
                <c:pt idx="156">
                  <c:v>183</c:v>
                </c:pt>
                <c:pt idx="157">
                  <c:v>187</c:v>
                </c:pt>
                <c:pt idx="158">
                  <c:v>188</c:v>
                </c:pt>
                <c:pt idx="159">
                  <c:v>197</c:v>
                </c:pt>
                <c:pt idx="160">
                  <c:v>192</c:v>
                </c:pt>
                <c:pt idx="161">
                  <c:v>195</c:v>
                </c:pt>
                <c:pt idx="162">
                  <c:v>194</c:v>
                </c:pt>
                <c:pt idx="163">
                  <c:v>195</c:v>
                </c:pt>
                <c:pt idx="164">
                  <c:v>193</c:v>
                </c:pt>
                <c:pt idx="165">
                  <c:v>185</c:v>
                </c:pt>
                <c:pt idx="166">
                  <c:v>184</c:v>
                </c:pt>
                <c:pt idx="167">
                  <c:v>188</c:v>
                </c:pt>
                <c:pt idx="168">
                  <c:v>192</c:v>
                </c:pt>
                <c:pt idx="169">
                  <c:v>200</c:v>
                </c:pt>
                <c:pt idx="170">
                  <c:v>202</c:v>
                </c:pt>
                <c:pt idx="171">
                  <c:v>223</c:v>
                </c:pt>
                <c:pt idx="172">
                  <c:v>232</c:v>
                </c:pt>
                <c:pt idx="173">
                  <c:v>234</c:v>
                </c:pt>
                <c:pt idx="174">
                  <c:v>242</c:v>
                </c:pt>
                <c:pt idx="175">
                  <c:v>245</c:v>
                </c:pt>
                <c:pt idx="176">
                  <c:v>254</c:v>
                </c:pt>
                <c:pt idx="177">
                  <c:v>265</c:v>
                </c:pt>
                <c:pt idx="178">
                  <c:v>296</c:v>
                </c:pt>
                <c:pt idx="179">
                  <c:v>304</c:v>
                </c:pt>
                <c:pt idx="180">
                  <c:v>345</c:v>
                </c:pt>
                <c:pt idx="181">
                  <c:v>351</c:v>
                </c:pt>
                <c:pt idx="182">
                  <c:v>357</c:v>
                </c:pt>
                <c:pt idx="183">
                  <c:v>356</c:v>
                </c:pt>
                <c:pt idx="184">
                  <c:v>351</c:v>
                </c:pt>
                <c:pt idx="185">
                  <c:v>353</c:v>
                </c:pt>
                <c:pt idx="186">
                  <c:v>353</c:v>
                </c:pt>
                <c:pt idx="187">
                  <c:v>344</c:v>
                </c:pt>
                <c:pt idx="188">
                  <c:v>344</c:v>
                </c:pt>
                <c:pt idx="189">
                  <c:v>350</c:v>
                </c:pt>
                <c:pt idx="190">
                  <c:v>350</c:v>
                </c:pt>
                <c:pt idx="191">
                  <c:v>352</c:v>
                </c:pt>
                <c:pt idx="192">
                  <c:v>354</c:v>
                </c:pt>
                <c:pt idx="193">
                  <c:v>352</c:v>
                </c:pt>
                <c:pt idx="194">
                  <c:v>347</c:v>
                </c:pt>
                <c:pt idx="195">
                  <c:v>315</c:v>
                </c:pt>
                <c:pt idx="196">
                  <c:v>275</c:v>
                </c:pt>
                <c:pt idx="197">
                  <c:v>258</c:v>
                </c:pt>
                <c:pt idx="198">
                  <c:v>275</c:v>
                </c:pt>
                <c:pt idx="199">
                  <c:v>254</c:v>
                </c:pt>
                <c:pt idx="200">
                  <c:v>250</c:v>
                </c:pt>
                <c:pt idx="201">
                  <c:v>235</c:v>
                </c:pt>
                <c:pt idx="202">
                  <c:v>235</c:v>
                </c:pt>
                <c:pt idx="203">
                  <c:v>243</c:v>
                </c:pt>
                <c:pt idx="204">
                  <c:v>238</c:v>
                </c:pt>
                <c:pt idx="205">
                  <c:v>235</c:v>
                </c:pt>
                <c:pt idx="206">
                  <c:v>200</c:v>
                </c:pt>
                <c:pt idx="207">
                  <c:v>200</c:v>
                </c:pt>
                <c:pt idx="208">
                  <c:v>153</c:v>
                </c:pt>
                <c:pt idx="209">
                  <c:v>112</c:v>
                </c:pt>
                <c:pt idx="210">
                  <c:v>118</c:v>
                </c:pt>
                <c:pt idx="211">
                  <c:v>130</c:v>
                </c:pt>
                <c:pt idx="212">
                  <c:v>95</c:v>
                </c:pt>
                <c:pt idx="213">
                  <c:v>64</c:v>
                </c:pt>
                <c:pt idx="214">
                  <c:v>67</c:v>
                </c:pt>
                <c:pt idx="215">
                  <c:v>65</c:v>
                </c:pt>
                <c:pt idx="216">
                  <c:v>64</c:v>
                </c:pt>
                <c:pt idx="217">
                  <c:v>57</c:v>
                </c:pt>
                <c:pt idx="218">
                  <c:v>58</c:v>
                </c:pt>
                <c:pt idx="219">
                  <c:v>57</c:v>
                </c:pt>
                <c:pt idx="220">
                  <c:v>57</c:v>
                </c:pt>
                <c:pt idx="221">
                  <c:v>55.7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7-4EB5-A1C6-33AFFE860D10}"/>
            </c:ext>
          </c:extLst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M+0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Sheet1!$D$3:$D$224</c:f>
              <c:numCache>
                <c:formatCode>_("R$"* #,##0.00_);_("R$"* \(#,##0.00\);_("R$"* "-"??_);_(@_)</c:formatCode>
                <c:ptCount val="222"/>
                <c:pt idx="0">
                  <c:v>177</c:v>
                </c:pt>
                <c:pt idx="1">
                  <c:v>168</c:v>
                </c:pt>
                <c:pt idx="2">
                  <c:v>165</c:v>
                </c:pt>
                <c:pt idx="3">
                  <c:v>168</c:v>
                </c:pt>
                <c:pt idx="4">
                  <c:v>177.07</c:v>
                </c:pt>
                <c:pt idx="5">
                  <c:v>178</c:v>
                </c:pt>
                <c:pt idx="6">
                  <c:v>209</c:v>
                </c:pt>
                <c:pt idx="7">
                  <c:v>193</c:v>
                </c:pt>
                <c:pt idx="8">
                  <c:v>182.79</c:v>
                </c:pt>
                <c:pt idx="9">
                  <c:v>238</c:v>
                </c:pt>
                <c:pt idx="10">
                  <c:v>222</c:v>
                </c:pt>
                <c:pt idx="11">
                  <c:v>218</c:v>
                </c:pt>
                <c:pt idx="12">
                  <c:v>214</c:v>
                </c:pt>
                <c:pt idx="13">
                  <c:v>91</c:v>
                </c:pt>
                <c:pt idx="14">
                  <c:v>97</c:v>
                </c:pt>
                <c:pt idx="15">
                  <c:v>104</c:v>
                </c:pt>
                <c:pt idx="16">
                  <c:v>107</c:v>
                </c:pt>
                <c:pt idx="17">
                  <c:v>255</c:v>
                </c:pt>
                <c:pt idx="18">
                  <c:v>261</c:v>
                </c:pt>
                <c:pt idx="19">
                  <c:v>292</c:v>
                </c:pt>
                <c:pt idx="20">
                  <c:v>303</c:v>
                </c:pt>
                <c:pt idx="21">
                  <c:v>305</c:v>
                </c:pt>
                <c:pt idx="22">
                  <c:v>390</c:v>
                </c:pt>
                <c:pt idx="23">
                  <c:v>413</c:v>
                </c:pt>
                <c:pt idx="24">
                  <c:v>413</c:v>
                </c:pt>
                <c:pt idx="25">
                  <c:v>423</c:v>
                </c:pt>
                <c:pt idx="26">
                  <c:v>458</c:v>
                </c:pt>
                <c:pt idx="27">
                  <c:v>475</c:v>
                </c:pt>
                <c:pt idx="28">
                  <c:v>470</c:v>
                </c:pt>
                <c:pt idx="29">
                  <c:v>474</c:v>
                </c:pt>
                <c:pt idx="30">
                  <c:v>474</c:v>
                </c:pt>
                <c:pt idx="31">
                  <c:v>485</c:v>
                </c:pt>
                <c:pt idx="32">
                  <c:v>485</c:v>
                </c:pt>
                <c:pt idx="33">
                  <c:v>480</c:v>
                </c:pt>
                <c:pt idx="34">
                  <c:v>485</c:v>
                </c:pt>
                <c:pt idx="35">
                  <c:v>460</c:v>
                </c:pt>
                <c:pt idx="36">
                  <c:v>453</c:v>
                </c:pt>
                <c:pt idx="37">
                  <c:v>451</c:v>
                </c:pt>
                <c:pt idx="38">
                  <c:v>450</c:v>
                </c:pt>
                <c:pt idx="39">
                  <c:v>302</c:v>
                </c:pt>
                <c:pt idx="40">
                  <c:v>275</c:v>
                </c:pt>
                <c:pt idx="41">
                  <c:v>257</c:v>
                </c:pt>
                <c:pt idx="42">
                  <c:v>252</c:v>
                </c:pt>
                <c:pt idx="43">
                  <c:v>252</c:v>
                </c:pt>
                <c:pt idx="44">
                  <c:v>126</c:v>
                </c:pt>
                <c:pt idx="45">
                  <c:v>114</c:v>
                </c:pt>
                <c:pt idx="46">
                  <c:v>118</c:v>
                </c:pt>
                <c:pt idx="47">
                  <c:v>123.9</c:v>
                </c:pt>
                <c:pt idx="48">
                  <c:v>69</c:v>
                </c:pt>
                <c:pt idx="49">
                  <c:v>70</c:v>
                </c:pt>
                <c:pt idx="50">
                  <c:v>69</c:v>
                </c:pt>
                <c:pt idx="51">
                  <c:v>77</c:v>
                </c:pt>
                <c:pt idx="52">
                  <c:v>160</c:v>
                </c:pt>
                <c:pt idx="53">
                  <c:v>174</c:v>
                </c:pt>
                <c:pt idx="54">
                  <c:v>172</c:v>
                </c:pt>
                <c:pt idx="55">
                  <c:v>333</c:v>
                </c:pt>
                <c:pt idx="56">
                  <c:v>406</c:v>
                </c:pt>
                <c:pt idx="57">
                  <c:v>450</c:v>
                </c:pt>
                <c:pt idx="58">
                  <c:v>443</c:v>
                </c:pt>
                <c:pt idx="59">
                  <c:v>440</c:v>
                </c:pt>
                <c:pt idx="60">
                  <c:v>428</c:v>
                </c:pt>
                <c:pt idx="61">
                  <c:v>256</c:v>
                </c:pt>
                <c:pt idx="62">
                  <c:v>231</c:v>
                </c:pt>
                <c:pt idx="63">
                  <c:v>222</c:v>
                </c:pt>
                <c:pt idx="64">
                  <c:v>224</c:v>
                </c:pt>
                <c:pt idx="65">
                  <c:v>200</c:v>
                </c:pt>
                <c:pt idx="66">
                  <c:v>193</c:v>
                </c:pt>
                <c:pt idx="67">
                  <c:v>179</c:v>
                </c:pt>
                <c:pt idx="68">
                  <c:v>177</c:v>
                </c:pt>
                <c:pt idx="69">
                  <c:v>174.5</c:v>
                </c:pt>
                <c:pt idx="70">
                  <c:v>141</c:v>
                </c:pt>
                <c:pt idx="71">
                  <c:v>135</c:v>
                </c:pt>
                <c:pt idx="72">
                  <c:v>131</c:v>
                </c:pt>
                <c:pt idx="73">
                  <c:v>132</c:v>
                </c:pt>
                <c:pt idx="74">
                  <c:v>77</c:v>
                </c:pt>
                <c:pt idx="75">
                  <c:v>80</c:v>
                </c:pt>
                <c:pt idx="76">
                  <c:v>77</c:v>
                </c:pt>
                <c:pt idx="77">
                  <c:v>77</c:v>
                </c:pt>
                <c:pt idx="78">
                  <c:v>79</c:v>
                </c:pt>
                <c:pt idx="79">
                  <c:v>181</c:v>
                </c:pt>
                <c:pt idx="80">
                  <c:v>176</c:v>
                </c:pt>
                <c:pt idx="81">
                  <c:v>179</c:v>
                </c:pt>
                <c:pt idx="82">
                  <c:v>182</c:v>
                </c:pt>
                <c:pt idx="83">
                  <c:v>182</c:v>
                </c:pt>
                <c:pt idx="84">
                  <c:v>230</c:v>
                </c:pt>
                <c:pt idx="85">
                  <c:v>230</c:v>
                </c:pt>
                <c:pt idx="86">
                  <c:v>234</c:v>
                </c:pt>
                <c:pt idx="87">
                  <c:v>203</c:v>
                </c:pt>
                <c:pt idx="88">
                  <c:v>209</c:v>
                </c:pt>
                <c:pt idx="89">
                  <c:v>212</c:v>
                </c:pt>
                <c:pt idx="90">
                  <c:v>216</c:v>
                </c:pt>
                <c:pt idx="91">
                  <c:v>245</c:v>
                </c:pt>
                <c:pt idx="92">
                  <c:v>268</c:v>
                </c:pt>
                <c:pt idx="93">
                  <c:v>267</c:v>
                </c:pt>
                <c:pt idx="94">
                  <c:v>270</c:v>
                </c:pt>
                <c:pt idx="95">
                  <c:v>270</c:v>
                </c:pt>
                <c:pt idx="96">
                  <c:v>292</c:v>
                </c:pt>
                <c:pt idx="97">
                  <c:v>310</c:v>
                </c:pt>
                <c:pt idx="98">
                  <c:v>310</c:v>
                </c:pt>
                <c:pt idx="99">
                  <c:v>313</c:v>
                </c:pt>
                <c:pt idx="100">
                  <c:v>220</c:v>
                </c:pt>
                <c:pt idx="101">
                  <c:v>215</c:v>
                </c:pt>
                <c:pt idx="102">
                  <c:v>209</c:v>
                </c:pt>
                <c:pt idx="103">
                  <c:v>219</c:v>
                </c:pt>
                <c:pt idx="104">
                  <c:v>352</c:v>
                </c:pt>
                <c:pt idx="105">
                  <c:v>299</c:v>
                </c:pt>
                <c:pt idx="106">
                  <c:v>323</c:v>
                </c:pt>
                <c:pt idx="107">
                  <c:v>323</c:v>
                </c:pt>
                <c:pt idx="108">
                  <c:v>327</c:v>
                </c:pt>
                <c:pt idx="109">
                  <c:v>192</c:v>
                </c:pt>
                <c:pt idx="110">
                  <c:v>164</c:v>
                </c:pt>
                <c:pt idx="111">
                  <c:v>151</c:v>
                </c:pt>
                <c:pt idx="112">
                  <c:v>151</c:v>
                </c:pt>
                <c:pt idx="113">
                  <c:v>150</c:v>
                </c:pt>
                <c:pt idx="114">
                  <c:v>85</c:v>
                </c:pt>
                <c:pt idx="115">
                  <c:v>85</c:v>
                </c:pt>
                <c:pt idx="116">
                  <c:v>85</c:v>
                </c:pt>
                <c:pt idx="117">
                  <c:v>85</c:v>
                </c:pt>
                <c:pt idx="118">
                  <c:v>82</c:v>
                </c:pt>
                <c:pt idx="119">
                  <c:v>50</c:v>
                </c:pt>
                <c:pt idx="120">
                  <c:v>40</c:v>
                </c:pt>
                <c:pt idx="121">
                  <c:v>39</c:v>
                </c:pt>
                <c:pt idx="122">
                  <c:v>39</c:v>
                </c:pt>
                <c:pt idx="123">
                  <c:v>65</c:v>
                </c:pt>
                <c:pt idx="124">
                  <c:v>70</c:v>
                </c:pt>
                <c:pt idx="125">
                  <c:v>70</c:v>
                </c:pt>
                <c:pt idx="126">
                  <c:v>70</c:v>
                </c:pt>
                <c:pt idx="127">
                  <c:v>120</c:v>
                </c:pt>
                <c:pt idx="128">
                  <c:v>115</c:v>
                </c:pt>
                <c:pt idx="129">
                  <c:v>112</c:v>
                </c:pt>
                <c:pt idx="130">
                  <c:v>112</c:v>
                </c:pt>
                <c:pt idx="131">
                  <c:v>113</c:v>
                </c:pt>
                <c:pt idx="132">
                  <c:v>88</c:v>
                </c:pt>
                <c:pt idx="133">
                  <c:v>89</c:v>
                </c:pt>
                <c:pt idx="134">
                  <c:v>88</c:v>
                </c:pt>
                <c:pt idx="135">
                  <c:v>88</c:v>
                </c:pt>
                <c:pt idx="136">
                  <c:v>90</c:v>
                </c:pt>
                <c:pt idx="137">
                  <c:v>86</c:v>
                </c:pt>
                <c:pt idx="138">
                  <c:v>85</c:v>
                </c:pt>
                <c:pt idx="139">
                  <c:v>85</c:v>
                </c:pt>
                <c:pt idx="140">
                  <c:v>83</c:v>
                </c:pt>
                <c:pt idx="141">
                  <c:v>89</c:v>
                </c:pt>
                <c:pt idx="142">
                  <c:v>97</c:v>
                </c:pt>
                <c:pt idx="143">
                  <c:v>100</c:v>
                </c:pt>
                <c:pt idx="144">
                  <c:v>271</c:v>
                </c:pt>
                <c:pt idx="145">
                  <c:v>280</c:v>
                </c:pt>
                <c:pt idx="146">
                  <c:v>284</c:v>
                </c:pt>
                <c:pt idx="147">
                  <c:v>285</c:v>
                </c:pt>
                <c:pt idx="148">
                  <c:v>460</c:v>
                </c:pt>
                <c:pt idx="149">
                  <c:v>450</c:v>
                </c:pt>
                <c:pt idx="150">
                  <c:v>472</c:v>
                </c:pt>
                <c:pt idx="151">
                  <c:v>492</c:v>
                </c:pt>
                <c:pt idx="152">
                  <c:v>494</c:v>
                </c:pt>
                <c:pt idx="153">
                  <c:v>283</c:v>
                </c:pt>
                <c:pt idx="154">
                  <c:v>265</c:v>
                </c:pt>
                <c:pt idx="155">
                  <c:v>267</c:v>
                </c:pt>
                <c:pt idx="156">
                  <c:v>266</c:v>
                </c:pt>
                <c:pt idx="157">
                  <c:v>264</c:v>
                </c:pt>
                <c:pt idx="158">
                  <c:v>280</c:v>
                </c:pt>
                <c:pt idx="159">
                  <c:v>265</c:v>
                </c:pt>
                <c:pt idx="160">
                  <c:v>247</c:v>
                </c:pt>
                <c:pt idx="161">
                  <c:v>170</c:v>
                </c:pt>
                <c:pt idx="162">
                  <c:v>174</c:v>
                </c:pt>
                <c:pt idx="163">
                  <c:v>172</c:v>
                </c:pt>
                <c:pt idx="164">
                  <c:v>170</c:v>
                </c:pt>
                <c:pt idx="165">
                  <c:v>110</c:v>
                </c:pt>
                <c:pt idx="166">
                  <c:v>118</c:v>
                </c:pt>
                <c:pt idx="167">
                  <c:v>117</c:v>
                </c:pt>
                <c:pt idx="168">
                  <c:v>112</c:v>
                </c:pt>
                <c:pt idx="169">
                  <c:v>109</c:v>
                </c:pt>
                <c:pt idx="170">
                  <c:v>145</c:v>
                </c:pt>
                <c:pt idx="171">
                  <c:v>138</c:v>
                </c:pt>
                <c:pt idx="172">
                  <c:v>138</c:v>
                </c:pt>
                <c:pt idx="173">
                  <c:v>135</c:v>
                </c:pt>
                <c:pt idx="174">
                  <c:v>220</c:v>
                </c:pt>
                <c:pt idx="175">
                  <c:v>215</c:v>
                </c:pt>
                <c:pt idx="176">
                  <c:v>217</c:v>
                </c:pt>
                <c:pt idx="177">
                  <c:v>216</c:v>
                </c:pt>
                <c:pt idx="178">
                  <c:v>310</c:v>
                </c:pt>
                <c:pt idx="179">
                  <c:v>330</c:v>
                </c:pt>
                <c:pt idx="180">
                  <c:v>340</c:v>
                </c:pt>
                <c:pt idx="181">
                  <c:v>334</c:v>
                </c:pt>
                <c:pt idx="182">
                  <c:v>335</c:v>
                </c:pt>
                <c:pt idx="183">
                  <c:v>570</c:v>
                </c:pt>
                <c:pt idx="184">
                  <c:v>572</c:v>
                </c:pt>
                <c:pt idx="185">
                  <c:v>578</c:v>
                </c:pt>
                <c:pt idx="186">
                  <c:v>578</c:v>
                </c:pt>
                <c:pt idx="187">
                  <c:v>578</c:v>
                </c:pt>
                <c:pt idx="188">
                  <c:v>578</c:v>
                </c:pt>
                <c:pt idx="189">
                  <c:v>578</c:v>
                </c:pt>
                <c:pt idx="190">
                  <c:v>580</c:v>
                </c:pt>
                <c:pt idx="191">
                  <c:v>579</c:v>
                </c:pt>
                <c:pt idx="192">
                  <c:v>574</c:v>
                </c:pt>
                <c:pt idx="193">
                  <c:v>575</c:v>
                </c:pt>
                <c:pt idx="194">
                  <c:v>575</c:v>
                </c:pt>
                <c:pt idx="195">
                  <c:v>575</c:v>
                </c:pt>
                <c:pt idx="196">
                  <c:v>345</c:v>
                </c:pt>
                <c:pt idx="197">
                  <c:v>268</c:v>
                </c:pt>
                <c:pt idx="198">
                  <c:v>262</c:v>
                </c:pt>
                <c:pt idx="199">
                  <c:v>255</c:v>
                </c:pt>
                <c:pt idx="200">
                  <c:v>113</c:v>
                </c:pt>
                <c:pt idx="201">
                  <c:v>105</c:v>
                </c:pt>
                <c:pt idx="202">
                  <c:v>95</c:v>
                </c:pt>
                <c:pt idx="203">
                  <c:v>92</c:v>
                </c:pt>
                <c:pt idx="204">
                  <c:v>90</c:v>
                </c:pt>
                <c:pt idx="205">
                  <c:v>80</c:v>
                </c:pt>
                <c:pt idx="206">
                  <c:v>70</c:v>
                </c:pt>
                <c:pt idx="207">
                  <c:v>70</c:v>
                </c:pt>
                <c:pt idx="208">
                  <c:v>70</c:v>
                </c:pt>
                <c:pt idx="209">
                  <c:v>80</c:v>
                </c:pt>
                <c:pt idx="210">
                  <c:v>68</c:v>
                </c:pt>
                <c:pt idx="211">
                  <c:v>65</c:v>
                </c:pt>
                <c:pt idx="212">
                  <c:v>66</c:v>
                </c:pt>
                <c:pt idx="213">
                  <c:v>65</c:v>
                </c:pt>
                <c:pt idx="214">
                  <c:v>60</c:v>
                </c:pt>
                <c:pt idx="215">
                  <c:v>58</c:v>
                </c:pt>
                <c:pt idx="216">
                  <c:v>58</c:v>
                </c:pt>
                <c:pt idx="217">
                  <c:v>57</c:v>
                </c:pt>
                <c:pt idx="218">
                  <c:v>58</c:v>
                </c:pt>
                <c:pt idx="219">
                  <c:v>57</c:v>
                </c:pt>
                <c:pt idx="220">
                  <c:v>57</c:v>
                </c:pt>
                <c:pt idx="221">
                  <c:v>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8D-43D8-B15D-A2C6E33DA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9721743"/>
        <c:axId val="529720079"/>
      </c:lineChart>
      <c:dateAx>
        <c:axId val="529721743"/>
        <c:scaling>
          <c:orientation val="minMax"/>
        </c:scaling>
        <c:delete val="0"/>
        <c:axPos val="b"/>
        <c:numFmt formatCode="[$-416]mmm\-yy;@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720079"/>
        <c:crosses val="autoZero"/>
        <c:auto val="1"/>
        <c:lblOffset val="100"/>
        <c:baseTimeUnit val="days"/>
      </c:dateAx>
      <c:valAx>
        <c:axId val="5297200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7217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GBox"/>
</file>

<file path=xl/ctrlProps/ctrlProp2.xml><?xml version="1.0" encoding="utf-8"?>
<formControlPr xmlns="http://schemas.microsoft.com/office/spreadsheetml/2009/9/main" objectType="GBox"/>
</file>

<file path=xl/ctrlProps/ctrlProp3.xml><?xml version="1.0" encoding="utf-8"?>
<formControlPr xmlns="http://schemas.microsoft.com/office/spreadsheetml/2009/9/main" objectType="GBox"/>
</file>

<file path=xl/ctrlProps/ctrlProp4.xml><?xml version="1.0" encoding="utf-8"?>
<formControlPr xmlns="http://schemas.microsoft.com/office/spreadsheetml/2009/9/main" objectType="GBox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7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6.xml"/><Relationship Id="rId2" Type="http://schemas.openxmlformats.org/officeDocument/2006/relationships/chart" Target="../charts/chart2.xml"/><Relationship Id="rId16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image" Target="../media/image1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19050</xdr:colOff>
      <xdr:row>0</xdr:row>
      <xdr:rowOff>28575</xdr:rowOff>
    </xdr:from>
    <xdr:to>
      <xdr:col>17</xdr:col>
      <xdr:colOff>0</xdr:colOff>
      <xdr:row>25</xdr:row>
      <xdr:rowOff>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9050" y="28575"/>
          <a:ext cx="9781655" cy="3878407"/>
        </a:xfrm>
        <a:prstGeom prst="rect">
          <a:avLst/>
        </a:prstGeom>
        <a:noFill/>
        <a:ln w="19050">
          <a:solidFill>
            <a:schemeClr val="accent6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 b="1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276225</xdr:colOff>
          <xdr:row>5</xdr:row>
          <xdr:rowOff>0</xdr:rowOff>
        </xdr:from>
        <xdr:to>
          <xdr:col>8</xdr:col>
          <xdr:colOff>133350</xdr:colOff>
          <xdr:row>20</xdr:row>
          <xdr:rowOff>9525</xdr:rowOff>
        </xdr:to>
        <xdr:sp macro="" textlink="">
          <xdr:nvSpPr>
            <xdr:cNvPr id="15361" name="Group Box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Rotina Completa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371475</xdr:colOff>
          <xdr:row>5</xdr:row>
          <xdr:rowOff>0</xdr:rowOff>
        </xdr:from>
        <xdr:to>
          <xdr:col>12</xdr:col>
          <xdr:colOff>38100</xdr:colOff>
          <xdr:row>21</xdr:row>
          <xdr:rowOff>0</xdr:rowOff>
        </xdr:to>
        <xdr:sp macro="" textlink="">
          <xdr:nvSpPr>
            <xdr:cNvPr id="15364" name="Group Box 4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Subrotinas</a:t>
              </a:r>
            </a:p>
          </xdr:txBody>
        </xdr:sp>
        <xdr:clientData/>
      </xdr:twoCellAnchor>
    </mc:Choice>
    <mc:Fallback/>
  </mc:AlternateContent>
  <xdr:oneCellAnchor>
    <xdr:from>
      <xdr:col>6</xdr:col>
      <xdr:colOff>447675</xdr:colOff>
      <xdr:row>0</xdr:row>
      <xdr:rowOff>180975</xdr:rowOff>
    </xdr:from>
    <xdr:ext cx="4219575" cy="447675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 txBox="1"/>
      </xdr:nvSpPr>
      <xdr:spPr>
        <a:xfrm>
          <a:off x="2276475" y="180975"/>
          <a:ext cx="4219575" cy="44767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US" sz="1800" b="1" u="none">
              <a:solidFill>
                <a:schemeClr val="tx1"/>
              </a:solidFill>
              <a:latin typeface="Arial Black" panose="020B0A04020102020204" pitchFamily="34" charset="0"/>
            </a:rPr>
            <a:t>FPC</a:t>
          </a:r>
          <a:r>
            <a:rPr lang="en-US" sz="1800" b="1" u="none" baseline="0">
              <a:solidFill>
                <a:schemeClr val="tx1"/>
              </a:solidFill>
              <a:latin typeface="Arial Black" panose="020B0A04020102020204" pitchFamily="34" charset="0"/>
            </a:rPr>
            <a:t> - Forward Price Curve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5</xdr:row>
          <xdr:rowOff>0</xdr:rowOff>
        </xdr:from>
        <xdr:to>
          <xdr:col>15</xdr:col>
          <xdr:colOff>400050</xdr:colOff>
          <xdr:row>14</xdr:row>
          <xdr:rowOff>28575</xdr:rowOff>
        </xdr:to>
        <xdr:sp macro="" textlink="">
          <xdr:nvSpPr>
            <xdr:cNvPr id="15371" name="Group Box 11" hidden="1">
              <a:extLst>
                <a:ext uri="{63B3BB69-23CF-44E3-9099-C40C66FF867C}">
                  <a14:compatExt spid="_x0000_s15371"/>
                </a:ext>
                <a:ext uri="{FF2B5EF4-FFF2-40B4-BE49-F238E27FC236}">
                  <a16:creationId xmlns:a16="http://schemas.microsoft.com/office/drawing/2014/main" id="{00000000-0008-0000-0000-00000B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Email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56775</xdr:colOff>
      <xdr:row>11</xdr:row>
      <xdr:rowOff>47625</xdr:rowOff>
    </xdr:from>
    <xdr:to>
      <xdr:col>7</xdr:col>
      <xdr:colOff>352800</xdr:colOff>
      <xdr:row>14</xdr:row>
      <xdr:rowOff>149475</xdr:rowOff>
    </xdr:to>
    <xdr:sp macro="[0]!Rotina_FPC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>
          <a:spLocks noChangeAspect="1"/>
        </xdr:cNvSpPr>
      </xdr:nvSpPr>
      <xdr:spPr>
        <a:xfrm>
          <a:off x="1275975" y="1924050"/>
          <a:ext cx="1620000" cy="540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Rotina Completa</a:t>
          </a:r>
        </a:p>
      </xdr:txBody>
    </xdr:sp>
    <xdr:clientData/>
  </xdr:twoCellAnchor>
  <xdr:twoCellAnchor editAs="absolute">
    <xdr:from>
      <xdr:col>5</xdr:col>
      <xdr:colOff>56775</xdr:colOff>
      <xdr:row>5</xdr:row>
      <xdr:rowOff>114298</xdr:rowOff>
    </xdr:from>
    <xdr:to>
      <xdr:col>7</xdr:col>
      <xdr:colOff>352800</xdr:colOff>
      <xdr:row>10</xdr:row>
      <xdr:rowOff>44698</xdr:rowOff>
    </xdr:to>
    <xdr:sp macro="[0]!Abre_Links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>
          <a:spLocks noChangeAspect="1"/>
        </xdr:cNvSpPr>
      </xdr:nvSpPr>
      <xdr:spPr>
        <a:xfrm>
          <a:off x="1275975" y="1219198"/>
          <a:ext cx="1620000" cy="540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Atualizar</a:t>
          </a:r>
          <a:r>
            <a:rPr lang="pt-BR" sz="1100" b="1" baseline="0">
              <a:solidFill>
                <a:schemeClr val="bg1"/>
              </a:solidFill>
            </a:rPr>
            <a:t> DCIDE, ENA, CMO e PLD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9</xdr:col>
      <xdr:colOff>47624</xdr:colOff>
      <xdr:row>5</xdr:row>
      <xdr:rowOff>114300</xdr:rowOff>
    </xdr:from>
    <xdr:to>
      <xdr:col>11</xdr:col>
      <xdr:colOff>376424</xdr:colOff>
      <xdr:row>8</xdr:row>
      <xdr:rowOff>81675</xdr:rowOff>
    </xdr:to>
    <xdr:sp macro="[0]!Att_DCIDE" textlink="">
      <xdr:nvSpPr>
        <xdr:cNvPr id="28" name="Rounded Rectangl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spect="1"/>
        </xdr:cNvSpPr>
      </xdr:nvSpPr>
      <xdr:spPr>
        <a:xfrm>
          <a:off x="3809999" y="1219200"/>
          <a:ext cx="1548000" cy="396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Tabela DCIDE</a:t>
          </a:r>
        </a:p>
      </xdr:txBody>
    </xdr:sp>
    <xdr:clientData/>
  </xdr:twoCellAnchor>
  <xdr:twoCellAnchor editAs="absolute">
    <xdr:from>
      <xdr:col>9</xdr:col>
      <xdr:colOff>47624</xdr:colOff>
      <xdr:row>10</xdr:row>
      <xdr:rowOff>19050</xdr:rowOff>
    </xdr:from>
    <xdr:to>
      <xdr:col>11</xdr:col>
      <xdr:colOff>376424</xdr:colOff>
      <xdr:row>12</xdr:row>
      <xdr:rowOff>62625</xdr:rowOff>
    </xdr:to>
    <xdr:sp macro="[0]!Att_Horizontal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>
          <a:spLocks noChangeAspect="1"/>
        </xdr:cNvSpPr>
      </xdr:nvSpPr>
      <xdr:spPr>
        <a:xfrm>
          <a:off x="3809999" y="1733550"/>
          <a:ext cx="1548000" cy="396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Preços</a:t>
          </a:r>
        </a:p>
      </xdr:txBody>
    </xdr:sp>
    <xdr:clientData/>
  </xdr:twoCellAnchor>
  <xdr:twoCellAnchor editAs="absolute">
    <xdr:from>
      <xdr:col>9</xdr:col>
      <xdr:colOff>47624</xdr:colOff>
      <xdr:row>13</xdr:row>
      <xdr:rowOff>9525</xdr:rowOff>
    </xdr:from>
    <xdr:to>
      <xdr:col>11</xdr:col>
      <xdr:colOff>376424</xdr:colOff>
      <xdr:row>16</xdr:row>
      <xdr:rowOff>129300</xdr:rowOff>
    </xdr:to>
    <xdr:sp macro="[0]!Att_Tabelas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>
          <a:spLocks noChangeAspect="1"/>
        </xdr:cNvSpPr>
      </xdr:nvSpPr>
      <xdr:spPr>
        <a:xfrm>
          <a:off x="3809999" y="2266950"/>
          <a:ext cx="1548000" cy="396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Tabela FPC</a:t>
          </a:r>
        </a:p>
      </xdr:txBody>
    </xdr:sp>
    <xdr:clientData/>
  </xdr:twoCellAnchor>
  <xdr:twoCellAnchor editAs="absolute">
    <xdr:from>
      <xdr:col>9</xdr:col>
      <xdr:colOff>47624</xdr:colOff>
      <xdr:row>17</xdr:row>
      <xdr:rowOff>66675</xdr:rowOff>
    </xdr:from>
    <xdr:to>
      <xdr:col>11</xdr:col>
      <xdr:colOff>376424</xdr:colOff>
      <xdr:row>19</xdr:row>
      <xdr:rowOff>67301</xdr:rowOff>
    </xdr:to>
    <xdr:sp macro="[0]!Att_Graficos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>
          <a:spLocks noChangeAspect="1"/>
        </xdr:cNvSpPr>
      </xdr:nvSpPr>
      <xdr:spPr>
        <a:xfrm>
          <a:off x="3809999" y="2790825"/>
          <a:ext cx="1548000" cy="396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Graficos</a:t>
          </a:r>
        </a:p>
      </xdr:txBody>
    </xdr:sp>
    <xdr:clientData/>
  </xdr:twoCellAnchor>
  <xdr:twoCellAnchor editAs="absolute">
    <xdr:from>
      <xdr:col>12</xdr:col>
      <xdr:colOff>533400</xdr:colOff>
      <xdr:row>5</xdr:row>
      <xdr:rowOff>95250</xdr:rowOff>
    </xdr:from>
    <xdr:to>
      <xdr:col>15</xdr:col>
      <xdr:colOff>114300</xdr:colOff>
      <xdr:row>8</xdr:row>
      <xdr:rowOff>62625</xdr:rowOff>
    </xdr:to>
    <xdr:sp macro="[0]!Email_Terca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>
          <a:spLocks noChangeAspect="1"/>
        </xdr:cNvSpPr>
      </xdr:nvSpPr>
      <xdr:spPr>
        <a:xfrm>
          <a:off x="6124575" y="1200150"/>
          <a:ext cx="1533525" cy="396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Email Terça</a:t>
          </a:r>
        </a:p>
      </xdr:txBody>
    </xdr:sp>
    <xdr:clientData/>
  </xdr:twoCellAnchor>
  <xdr:twoCellAnchor editAs="absolute">
    <xdr:from>
      <xdr:col>5</xdr:col>
      <xdr:colOff>56775</xdr:colOff>
      <xdr:row>16</xdr:row>
      <xdr:rowOff>114300</xdr:rowOff>
    </xdr:from>
    <xdr:to>
      <xdr:col>7</xdr:col>
      <xdr:colOff>352800</xdr:colOff>
      <xdr:row>19</xdr:row>
      <xdr:rowOff>68426</xdr:rowOff>
    </xdr:to>
    <xdr:sp macro="[0]!Salvar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>
          <a:spLocks noChangeAspect="1"/>
        </xdr:cNvSpPr>
      </xdr:nvSpPr>
      <xdr:spPr>
        <a:xfrm>
          <a:off x="1275975" y="2647950"/>
          <a:ext cx="1620000" cy="540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Salvar</a:t>
          </a:r>
        </a:p>
      </xdr:txBody>
    </xdr:sp>
    <xdr:clientData/>
  </xdr:twoCellAnchor>
  <xdr:twoCellAnchor editAs="absolute">
    <xdr:from>
      <xdr:col>12</xdr:col>
      <xdr:colOff>533400</xdr:colOff>
      <xdr:row>9</xdr:row>
      <xdr:rowOff>9525</xdr:rowOff>
    </xdr:from>
    <xdr:to>
      <xdr:col>15</xdr:col>
      <xdr:colOff>114300</xdr:colOff>
      <xdr:row>12</xdr:row>
      <xdr:rowOff>34050</xdr:rowOff>
    </xdr:to>
    <xdr:sp macro="[0]!Email_Quarta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 noChangeAspect="1"/>
        </xdr:cNvSpPr>
      </xdr:nvSpPr>
      <xdr:spPr>
        <a:xfrm>
          <a:off x="6124575" y="1704975"/>
          <a:ext cx="1533525" cy="396000"/>
        </a:xfrm>
        <a:prstGeom prst="roundRect">
          <a:avLst/>
        </a:prstGeom>
        <a:gradFill flip="none" rotWithShape="1">
          <a:gsLst>
            <a:gs pos="4000">
              <a:schemeClr val="accent6">
                <a:lumMod val="67000"/>
              </a:schemeClr>
            </a:gs>
            <a:gs pos="55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  <a:effectLst>
          <a:outerShdw blurRad="76200" dist="38100" dir="8400000" sx="101000" sy="101000" algn="tr" rotWithShape="0">
            <a:prstClr val="black">
              <a:alpha val="43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Email Quarta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257175</xdr:colOff>
          <xdr:row>14</xdr:row>
          <xdr:rowOff>133350</xdr:rowOff>
        </xdr:from>
        <xdr:to>
          <xdr:col>15</xdr:col>
          <xdr:colOff>409575</xdr:colOff>
          <xdr:row>21</xdr:row>
          <xdr:rowOff>0</xdr:rowOff>
        </xdr:to>
        <xdr:sp macro="" textlink="">
          <xdr:nvSpPr>
            <xdr:cNvPr id="15373" name="Group Box 13" hidden="1">
              <a:extLst>
                <a:ext uri="{63B3BB69-23CF-44E3-9099-C40C66FF867C}">
                  <a14:compatExt spid="_x0000_s15373"/>
                </a:ext>
                <a:ext uri="{FF2B5EF4-FFF2-40B4-BE49-F238E27FC236}">
                  <a16:creationId xmlns:a16="http://schemas.microsoft.com/office/drawing/2014/main" id="{00000000-0008-0000-0000-00000D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Parâmetros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28575</xdr:colOff>
      <xdr:row>0</xdr:row>
      <xdr:rowOff>38100</xdr:rowOff>
    </xdr:from>
    <xdr:to>
      <xdr:col>7</xdr:col>
      <xdr:colOff>5080</xdr:colOff>
      <xdr:row>4</xdr:row>
      <xdr:rowOff>236855</xdr:rowOff>
    </xdr:to>
    <xdr:sp macro="" textlink="">
      <xdr:nvSpPr>
        <xdr:cNvPr id="19" name="Retângulo 2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28575" y="38100"/>
          <a:ext cx="2519680" cy="960755"/>
        </a:xfrm>
        <a:prstGeom prst="rect">
          <a:avLst/>
        </a:prstGeom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901758</xdr:colOff>
      <xdr:row>15</xdr:row>
      <xdr:rowOff>29614</xdr:rowOff>
    </xdr:from>
    <xdr:to>
      <xdr:col>7</xdr:col>
      <xdr:colOff>983846</xdr:colOff>
      <xdr:row>27</xdr:row>
      <xdr:rowOff>194199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3</xdr:col>
      <xdr:colOff>315749</xdr:colOff>
      <xdr:row>15</xdr:row>
      <xdr:rowOff>8452</xdr:rowOff>
    </xdr:from>
    <xdr:to>
      <xdr:col>5</xdr:col>
      <xdr:colOff>809113</xdr:colOff>
      <xdr:row>25</xdr:row>
      <xdr:rowOff>164551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9</xdr:col>
      <xdr:colOff>994929</xdr:colOff>
      <xdr:row>15</xdr:row>
      <xdr:rowOff>47452</xdr:rowOff>
    </xdr:from>
    <xdr:to>
      <xdr:col>11</xdr:col>
      <xdr:colOff>899160</xdr:colOff>
      <xdr:row>24</xdr:row>
      <xdr:rowOff>138667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</xdr:col>
      <xdr:colOff>7622</xdr:colOff>
      <xdr:row>42</xdr:row>
      <xdr:rowOff>182880</xdr:rowOff>
    </xdr:from>
    <xdr:to>
      <xdr:col>6</xdr:col>
      <xdr:colOff>77702</xdr:colOff>
      <xdr:row>52</xdr:row>
      <xdr:rowOff>64155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5</xdr:col>
      <xdr:colOff>1165861</xdr:colOff>
      <xdr:row>42</xdr:row>
      <xdr:rowOff>175260</xdr:rowOff>
    </xdr:from>
    <xdr:to>
      <xdr:col>9</xdr:col>
      <xdr:colOff>62461</xdr:colOff>
      <xdr:row>52</xdr:row>
      <xdr:rowOff>56535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absolute">
    <xdr:from>
      <xdr:col>6</xdr:col>
      <xdr:colOff>1</xdr:colOff>
      <xdr:row>68</xdr:row>
      <xdr:rowOff>99059</xdr:rowOff>
    </xdr:from>
    <xdr:to>
      <xdr:col>9</xdr:col>
      <xdr:colOff>100561</xdr:colOff>
      <xdr:row>78</xdr:row>
      <xdr:rowOff>38099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2</xdr:col>
      <xdr:colOff>38100</xdr:colOff>
      <xdr:row>68</xdr:row>
      <xdr:rowOff>116897</xdr:rowOff>
    </xdr:from>
    <xdr:to>
      <xdr:col>6</xdr:col>
      <xdr:colOff>108180</xdr:colOff>
      <xdr:row>78</xdr:row>
      <xdr:rowOff>45721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20</xdr:col>
      <xdr:colOff>57150</xdr:colOff>
      <xdr:row>5</xdr:row>
      <xdr:rowOff>114300</xdr:rowOff>
    </xdr:from>
    <xdr:to>
      <xdr:col>24</xdr:col>
      <xdr:colOff>122125</xdr:colOff>
      <xdr:row>16</xdr:row>
      <xdr:rowOff>96237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38</xdr:col>
      <xdr:colOff>79563</xdr:colOff>
      <xdr:row>99</xdr:row>
      <xdr:rowOff>70037</xdr:rowOff>
    </xdr:from>
    <xdr:to>
      <xdr:col>42</xdr:col>
      <xdr:colOff>521163</xdr:colOff>
      <xdr:row>110</xdr:row>
      <xdr:rowOff>184337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18</xdr:col>
      <xdr:colOff>723900</xdr:colOff>
      <xdr:row>110</xdr:row>
      <xdr:rowOff>95250</xdr:rowOff>
    </xdr:from>
    <xdr:to>
      <xdr:col>25</xdr:col>
      <xdr:colOff>104775</xdr:colOff>
      <xdr:row>124</xdr:row>
      <xdr:rowOff>171450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absolute">
    <xdr:from>
      <xdr:col>8</xdr:col>
      <xdr:colOff>1028700</xdr:colOff>
      <xdr:row>82</xdr:row>
      <xdr:rowOff>60960</xdr:rowOff>
    </xdr:from>
    <xdr:to>
      <xdr:col>11</xdr:col>
      <xdr:colOff>1013460</xdr:colOff>
      <xdr:row>94</xdr:row>
      <xdr:rowOff>99060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29</xdr:col>
      <xdr:colOff>428625</xdr:colOff>
      <xdr:row>69</xdr:row>
      <xdr:rowOff>9525</xdr:rowOff>
    </xdr:from>
    <xdr:to>
      <xdr:col>35</xdr:col>
      <xdr:colOff>309975</xdr:colOff>
      <xdr:row>80</xdr:row>
      <xdr:rowOff>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absolute">
    <xdr:from>
      <xdr:col>7</xdr:col>
      <xdr:colOff>994064</xdr:colOff>
      <xdr:row>15</xdr:row>
      <xdr:rowOff>0</xdr:rowOff>
    </xdr:from>
    <xdr:to>
      <xdr:col>9</xdr:col>
      <xdr:colOff>950564</xdr:colOff>
      <xdr:row>27</xdr:row>
      <xdr:rowOff>83820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absolute">
    <xdr:from>
      <xdr:col>1</xdr:col>
      <xdr:colOff>160020</xdr:colOff>
      <xdr:row>81</xdr:row>
      <xdr:rowOff>160020</xdr:rowOff>
    </xdr:from>
    <xdr:to>
      <xdr:col>6</xdr:col>
      <xdr:colOff>64410</xdr:colOff>
      <xdr:row>98</xdr:row>
      <xdr:rowOff>30480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absolute">
    <xdr:from>
      <xdr:col>6</xdr:col>
      <xdr:colOff>186243</xdr:colOff>
      <xdr:row>82</xdr:row>
      <xdr:rowOff>4259</xdr:rowOff>
    </xdr:from>
    <xdr:to>
      <xdr:col>8</xdr:col>
      <xdr:colOff>952030</xdr:colOff>
      <xdr:row>93</xdr:row>
      <xdr:rowOff>72569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479610</xdr:colOff>
      <xdr:row>84</xdr:row>
      <xdr:rowOff>14008</xdr:rowOff>
    </xdr:from>
    <xdr:to>
      <xdr:col>8</xdr:col>
      <xdr:colOff>479610</xdr:colOff>
      <xdr:row>91</xdr:row>
      <xdr:rowOff>120508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 flipV="1">
          <a:off x="6175560" y="16149358"/>
          <a:ext cx="0" cy="1440000"/>
        </a:xfrm>
        <a:prstGeom prst="line">
          <a:avLst/>
        </a:prstGeom>
        <a:ln w="19050">
          <a:solidFill>
            <a:schemeClr val="bg1">
              <a:lumMod val="50000"/>
            </a:schemeClr>
          </a:solidFill>
          <a:prstDash val="sys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272763</xdr:colOff>
      <xdr:row>93</xdr:row>
      <xdr:rowOff>104775</xdr:rowOff>
    </xdr:from>
    <xdr:to>
      <xdr:col>8</xdr:col>
      <xdr:colOff>331818</xdr:colOff>
      <xdr:row>94</xdr:row>
      <xdr:rowOff>83046</xdr:rowOff>
    </xdr:to>
    <xdr:pic>
      <xdr:nvPicPr>
        <xdr:cNvPr id="34" name="Picture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20963" y="17592675"/>
          <a:ext cx="1104900" cy="170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4</xdr:row>
          <xdr:rowOff>19050</xdr:rowOff>
        </xdr:from>
        <xdr:to>
          <xdr:col>18</xdr:col>
          <xdr:colOff>657225</xdr:colOff>
          <xdr:row>9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valores dos Gráficos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952500</xdr:colOff>
      <xdr:row>42</xdr:row>
      <xdr:rowOff>160018</xdr:rowOff>
    </xdr:from>
    <xdr:to>
      <xdr:col>12</xdr:col>
      <xdr:colOff>1500</xdr:colOff>
      <xdr:row>52</xdr:row>
      <xdr:rowOff>41293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absolute">
    <xdr:from>
      <xdr:col>9</xdr:col>
      <xdr:colOff>22860</xdr:colOff>
      <xdr:row>68</xdr:row>
      <xdr:rowOff>114299</xdr:rowOff>
    </xdr:from>
    <xdr:to>
      <xdr:col>12</xdr:col>
      <xdr:colOff>115800</xdr:colOff>
      <xdr:row>78</xdr:row>
      <xdr:rowOff>38099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absolute">
    <xdr:from>
      <xdr:col>1</xdr:col>
      <xdr:colOff>22860</xdr:colOff>
      <xdr:row>0</xdr:row>
      <xdr:rowOff>0</xdr:rowOff>
    </xdr:from>
    <xdr:to>
      <xdr:col>4</xdr:col>
      <xdr:colOff>365760</xdr:colOff>
      <xdr:row>4</xdr:row>
      <xdr:rowOff>186153</xdr:rowOff>
    </xdr:to>
    <xdr:sp macro="" textlink="">
      <xdr:nvSpPr>
        <xdr:cNvPr id="23" name="Retângulo 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200025" y="1"/>
          <a:ext cx="1514475" cy="567152"/>
        </a:xfrm>
        <a:prstGeom prst="rect">
          <a:avLst/>
        </a:prstGeom>
        <a:blipFill>
          <a:blip xmlns:r="http://schemas.openxmlformats.org/officeDocument/2006/relationships" r:embed="rId19"/>
          <a:srcRect/>
          <a:stretch>
            <a:fillRect l="-62756" t="-65718" b="1"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endParaRPr lang="pt-BR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704851</xdr:colOff>
      <xdr:row>0</xdr:row>
      <xdr:rowOff>161925</xdr:rowOff>
    </xdr:from>
    <xdr:ext cx="2838450" cy="790575"/>
    <xdr:sp macro="" textlink="">
      <xdr:nvSpPr>
        <xdr:cNvPr id="3" name="CaixaDeTexto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8743951" y="161925"/>
          <a:ext cx="2838450" cy="790575"/>
        </a:xfrm>
        <a:prstGeom prst="roundRect">
          <a:avLst>
            <a:gd name="adj" fmla="val 674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pt-BR" sz="1050"/>
            <a:t>Use &lt;b&gt; e &lt;/b&gt; para delimitar texto em negrito; </a:t>
          </a:r>
        </a:p>
        <a:p>
          <a:r>
            <a:rPr lang="pt-BR" sz="1050"/>
            <a:t>&lt;u&gt; e &lt;/u&gt; para sublinhado;</a:t>
          </a:r>
        </a:p>
        <a:p>
          <a:r>
            <a:rPr lang="pt-BR" sz="1050"/>
            <a:t> &lt;i&gt; e &lt;/i&gt; para itálico</a:t>
          </a:r>
        </a:p>
        <a:p>
          <a:r>
            <a:rPr lang="pt-BR" sz="1050"/>
            <a:t>&lt;br&gt;</a:t>
          </a:r>
          <a:r>
            <a:rPr lang="pt-BR" sz="1050" baseline="0"/>
            <a:t> para adicionar uma linha</a:t>
          </a:r>
          <a:endParaRPr lang="pt-BR" sz="105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1</xdr:row>
      <xdr:rowOff>0</xdr:rowOff>
    </xdr:from>
    <xdr:to>
      <xdr:col>13</xdr:col>
      <xdr:colOff>9524</xdr:colOff>
      <xdr:row>15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http://www.ons.org.br/paginas/energia-no-futuro/programacao-da-operacao" TargetMode="External"/><Relationship Id="rId2" Type="http://schemas.openxmlformats.org/officeDocument/2006/relationships/hyperlink" Target="http://www.ccee.org.br/portal/faces/pages_publico/o-que-fazemos/infomercado" TargetMode="External"/><Relationship Id="rId1" Type="http://schemas.openxmlformats.org/officeDocument/2006/relationships/hyperlink" Target="http://www.ons.org.br/paginas/energia-no-futuro/programacao-da-operacao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3.v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mailto:analise.risco@brookfieldenergia.com" TargetMode="External"/><Relationship Id="rId2" Type="http://schemas.openxmlformats.org/officeDocument/2006/relationships/hyperlink" Target="mailto:analise.risco@brookfieldenergia.com" TargetMode="External"/><Relationship Id="rId1" Type="http://schemas.openxmlformats.org/officeDocument/2006/relationships/hyperlink" Target="mailto:lucas.miliante@brookfielenergia.com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>
    <tabColor theme="9"/>
  </sheetPr>
  <dimension ref="A1:GG437"/>
  <sheetViews>
    <sheetView showGridLines="0" showRowColHeaders="0" tabSelected="1" topLeftCell="C2" zoomScaleNormal="100" workbookViewId="0">
      <selection activeCell="DG437" sqref="DG437:GG437"/>
    </sheetView>
  </sheetViews>
  <sheetFormatPr defaultColWidth="0" defaultRowHeight="15" customHeight="1" zeroHeight="1"/>
  <cols>
    <col min="1" max="2" width="9.140625" hidden="1" customWidth="1"/>
    <col min="3" max="3" width="9.140625" customWidth="1"/>
    <col min="4" max="4" width="9.140625" hidden="1" customWidth="1"/>
    <col min="5" max="6" width="9.140625" customWidth="1"/>
    <col min="7" max="7" width="10.7109375" bestFit="1" customWidth="1"/>
    <col min="8" max="14" width="9.140625" customWidth="1"/>
    <col min="15" max="15" width="11" customWidth="1"/>
    <col min="16" max="17" width="9.140625" customWidth="1"/>
    <col min="18" max="16384" width="7" hidden="1"/>
  </cols>
  <sheetData>
    <row r="1" spans="1:17">
      <c r="A1" s="216"/>
      <c r="B1" s="216"/>
      <c r="C1" s="217"/>
      <c r="D1" s="217"/>
      <c r="E1" s="217"/>
      <c r="F1" s="217"/>
      <c r="G1" s="217"/>
      <c r="H1" s="217"/>
      <c r="I1" s="217"/>
      <c r="J1" s="217"/>
      <c r="K1" s="217"/>
      <c r="L1" s="217"/>
      <c r="M1" s="217"/>
      <c r="N1" s="217"/>
      <c r="O1" s="217"/>
      <c r="P1" s="217"/>
      <c r="Q1" s="217"/>
    </row>
    <row r="2" spans="1:17">
      <c r="A2" s="216"/>
      <c r="B2" s="216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17"/>
      <c r="N2" s="217"/>
      <c r="O2" s="217"/>
      <c r="P2" s="217"/>
      <c r="Q2" s="217"/>
    </row>
    <row r="3" spans="1:17">
      <c r="A3" s="216"/>
      <c r="B3" s="216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17"/>
      <c r="N3" s="217"/>
      <c r="O3" s="217"/>
      <c r="P3" s="217"/>
      <c r="Q3" s="217"/>
    </row>
    <row r="4" spans="1:17">
      <c r="A4" s="216"/>
      <c r="B4" s="216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</row>
    <row r="5" spans="1:17" ht="27" customHeight="1">
      <c r="A5" s="216"/>
      <c r="B5" s="216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</row>
    <row r="6" spans="1:17">
      <c r="A6" s="216"/>
      <c r="B6" s="216"/>
      <c r="C6" s="217"/>
      <c r="D6" s="217"/>
      <c r="E6" s="217"/>
      <c r="F6" s="217"/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</row>
    <row r="7" spans="1:17">
      <c r="A7" s="216"/>
      <c r="B7" s="216"/>
      <c r="C7" s="217"/>
      <c r="D7" s="217"/>
      <c r="E7" s="217"/>
      <c r="F7" s="217"/>
      <c r="G7" s="217"/>
      <c r="H7" s="217"/>
      <c r="I7" s="217"/>
      <c r="J7" s="217"/>
      <c r="K7" s="217"/>
      <c r="L7" s="217"/>
      <c r="M7" s="217"/>
      <c r="N7" s="217"/>
      <c r="O7" s="217"/>
      <c r="P7" s="217"/>
      <c r="Q7" s="217"/>
    </row>
    <row r="8" spans="1:17" ht="3.75" customHeight="1">
      <c r="A8" s="216"/>
      <c r="B8" s="216"/>
      <c r="C8" s="217"/>
      <c r="D8" s="217"/>
      <c r="E8" s="217"/>
      <c r="F8" s="217"/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</row>
    <row r="9" spans="1:17" ht="12.75" customHeight="1">
      <c r="A9" s="216"/>
      <c r="B9" s="216"/>
      <c r="C9" s="217"/>
      <c r="D9" s="217"/>
      <c r="E9" s="217"/>
      <c r="F9" s="217"/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</row>
    <row r="10" spans="1:17" ht="2.1" customHeight="1">
      <c r="A10" s="216"/>
      <c r="B10" s="216"/>
      <c r="C10" s="217"/>
      <c r="D10" s="217"/>
      <c r="E10" s="217"/>
      <c r="F10" s="217"/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</row>
    <row r="11" spans="1:17" ht="12.75" customHeight="1">
      <c r="A11" s="216"/>
      <c r="B11" s="216"/>
      <c r="C11" s="217"/>
      <c r="D11" s="217"/>
      <c r="E11" s="217"/>
      <c r="F11" s="217"/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</row>
    <row r="12" spans="1:17">
      <c r="A12" s="216"/>
      <c r="B12" s="216"/>
      <c r="C12" s="217"/>
      <c r="D12" s="217"/>
      <c r="E12" s="217"/>
      <c r="F12" s="217"/>
      <c r="G12" s="217"/>
      <c r="H12" s="217"/>
      <c r="I12" s="217"/>
      <c r="J12" s="217"/>
      <c r="K12" s="217"/>
      <c r="L12" s="217"/>
      <c r="M12" s="217"/>
      <c r="N12" s="217"/>
      <c r="O12" s="217"/>
      <c r="P12" s="217"/>
      <c r="Q12" s="217"/>
    </row>
    <row r="13" spans="1:17">
      <c r="A13" s="216"/>
      <c r="B13" s="216"/>
      <c r="C13" s="217"/>
      <c r="D13" s="217"/>
      <c r="E13" s="217"/>
      <c r="F13" s="217"/>
      <c r="G13" s="217"/>
      <c r="H13" s="217"/>
      <c r="I13" s="217"/>
      <c r="J13" s="217"/>
      <c r="K13" s="217"/>
      <c r="L13" s="217"/>
      <c r="M13" s="217"/>
      <c r="N13" s="217"/>
      <c r="O13" s="217"/>
      <c r="P13" s="217"/>
      <c r="Q13" s="217"/>
    </row>
    <row r="14" spans="1:17" ht="3.75" customHeight="1">
      <c r="A14" s="216"/>
      <c r="B14" s="216"/>
      <c r="C14" s="217"/>
      <c r="D14" s="217"/>
      <c r="E14" s="217"/>
      <c r="F14" s="217"/>
      <c r="G14" s="217"/>
      <c r="H14" s="217"/>
      <c r="I14" s="217"/>
      <c r="J14" s="217"/>
      <c r="K14" s="217"/>
      <c r="L14" s="217"/>
      <c r="M14" s="217"/>
      <c r="N14" s="217"/>
      <c r="O14" s="217"/>
      <c r="P14" s="217"/>
      <c r="Q14" s="217"/>
    </row>
    <row r="15" spans="1:17">
      <c r="A15" s="216"/>
      <c r="B15" s="216"/>
      <c r="C15" s="217"/>
      <c r="D15" s="217"/>
      <c r="E15" s="217"/>
      <c r="F15" s="217"/>
      <c r="G15" s="217"/>
      <c r="H15" s="217"/>
      <c r="I15" s="217"/>
      <c r="J15" s="217"/>
      <c r="K15" s="217"/>
      <c r="L15" s="217"/>
      <c r="M15" s="217"/>
      <c r="N15" s="217"/>
      <c r="O15" s="217"/>
      <c r="P15" s="217"/>
      <c r="Q15" s="217"/>
    </row>
    <row r="16" spans="1:17" ht="1.5" customHeight="1">
      <c r="A16" s="216"/>
      <c r="B16" s="216"/>
      <c r="C16" s="217"/>
      <c r="D16" s="217"/>
      <c r="E16" s="217"/>
      <c r="F16" s="217"/>
      <c r="G16" s="217"/>
      <c r="H16" s="217"/>
      <c r="I16" s="217"/>
      <c r="J16" s="217"/>
      <c r="K16" s="217"/>
      <c r="L16" s="217"/>
      <c r="M16" s="217"/>
      <c r="N16" s="217"/>
      <c r="O16" s="217"/>
      <c r="P16" s="217"/>
      <c r="Q16" s="217"/>
    </row>
    <row r="17" spans="1:17" ht="15" customHeight="1">
      <c r="A17" s="216"/>
      <c r="B17" s="216"/>
      <c r="C17" s="217"/>
      <c r="D17" s="217"/>
      <c r="E17" s="217"/>
      <c r="F17" s="217"/>
      <c r="G17" s="217"/>
      <c r="H17" s="217"/>
      <c r="I17" s="217"/>
      <c r="J17" s="217"/>
      <c r="K17" s="217"/>
      <c r="L17" s="217"/>
      <c r="M17" s="217"/>
      <c r="N17" s="217"/>
      <c r="O17" s="217"/>
      <c r="P17" s="217"/>
      <c r="Q17" s="217"/>
    </row>
    <row r="18" spans="1:17" ht="27.6" customHeight="1">
      <c r="A18" s="216"/>
      <c r="B18" s="216"/>
      <c r="C18" s="217"/>
      <c r="D18" s="217"/>
      <c r="E18" s="217"/>
      <c r="F18" s="217"/>
      <c r="G18" s="217"/>
      <c r="H18" s="217"/>
      <c r="I18" s="217"/>
      <c r="J18" s="217"/>
      <c r="K18" s="217"/>
      <c r="L18" s="217"/>
      <c r="M18" s="217"/>
      <c r="N18" s="218" t="s">
        <v>11385</v>
      </c>
      <c r="O18" s="236">
        <v>413</v>
      </c>
      <c r="P18" s="217"/>
      <c r="Q18" s="217"/>
    </row>
    <row r="19" spans="1:17" ht="3.75" customHeight="1">
      <c r="A19" s="216"/>
      <c r="B19" s="216"/>
      <c r="C19" s="217"/>
      <c r="D19" s="217"/>
      <c r="E19" s="217"/>
      <c r="F19" s="217"/>
      <c r="G19" s="217"/>
      <c r="H19" s="217"/>
      <c r="I19" s="217"/>
      <c r="J19" s="217"/>
      <c r="K19" s="217"/>
      <c r="L19" s="217"/>
      <c r="M19" s="217"/>
      <c r="N19" s="219"/>
      <c r="O19" s="217"/>
      <c r="P19" s="217"/>
      <c r="Q19" s="217"/>
    </row>
    <row r="20" spans="1:17" ht="27.6" customHeight="1">
      <c r="A20" s="216"/>
      <c r="B20" s="216"/>
      <c r="C20" s="217"/>
      <c r="D20" s="217"/>
      <c r="E20" s="217"/>
      <c r="F20" s="217"/>
      <c r="G20" s="217"/>
      <c r="H20" s="217"/>
      <c r="I20" s="217"/>
      <c r="J20" s="217"/>
      <c r="K20" s="217"/>
      <c r="L20" s="217"/>
      <c r="M20" s="217"/>
      <c r="N20" s="218" t="s">
        <v>11386</v>
      </c>
      <c r="O20" s="236">
        <v>2022</v>
      </c>
      <c r="P20" s="217"/>
      <c r="Q20" s="217"/>
    </row>
    <row r="21" spans="1:17" ht="1.5" customHeight="1">
      <c r="A21" s="216"/>
      <c r="B21" s="216"/>
      <c r="C21" s="217"/>
      <c r="D21" s="217"/>
      <c r="E21" s="217"/>
      <c r="F21" s="217"/>
      <c r="G21" s="217"/>
      <c r="H21" s="217"/>
      <c r="I21" s="217"/>
      <c r="J21" s="217"/>
      <c r="K21" s="217"/>
      <c r="L21" s="217"/>
      <c r="M21" s="217"/>
      <c r="N21" s="217"/>
      <c r="O21" s="217"/>
      <c r="P21" s="217"/>
      <c r="Q21" s="217"/>
    </row>
    <row r="22" spans="1:17">
      <c r="A22" s="216"/>
      <c r="B22" s="216"/>
      <c r="C22" s="217"/>
      <c r="D22" s="217"/>
      <c r="E22" s="217"/>
      <c r="F22" s="217"/>
      <c r="G22" s="217"/>
      <c r="H22" s="217"/>
      <c r="I22" s="217"/>
      <c r="J22" s="217"/>
      <c r="K22" s="217"/>
      <c r="L22" s="217"/>
      <c r="M22" s="217"/>
      <c r="N22" s="217"/>
      <c r="O22" s="217"/>
      <c r="P22" s="217"/>
      <c r="Q22" s="217"/>
    </row>
    <row r="23" spans="1:17">
      <c r="A23" s="216"/>
      <c r="B23" s="216"/>
      <c r="C23" s="217"/>
      <c r="D23" s="217"/>
      <c r="E23" s="217"/>
      <c r="F23" s="217"/>
      <c r="G23" s="217"/>
      <c r="H23" s="217"/>
      <c r="I23" s="217"/>
      <c r="J23" s="217"/>
      <c r="K23" s="217"/>
      <c r="L23" s="217"/>
      <c r="M23" s="217"/>
      <c r="N23" s="217"/>
      <c r="O23" s="217"/>
      <c r="P23" s="217"/>
      <c r="Q23" s="217"/>
    </row>
    <row r="24" spans="1:17" ht="12" customHeight="1">
      <c r="A24" s="216"/>
      <c r="B24" s="216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</row>
    <row r="25" spans="1:17" ht="15" customHeight="1">
      <c r="A25" s="216"/>
      <c r="B25" s="216"/>
      <c r="C25" s="217"/>
      <c r="D25" s="217"/>
      <c r="E25" s="217"/>
      <c r="F25" s="217"/>
      <c r="G25" s="217"/>
      <c r="H25" s="217"/>
      <c r="I25" s="217"/>
      <c r="J25" s="217"/>
      <c r="K25" s="217"/>
      <c r="L25" s="217"/>
      <c r="M25" s="217"/>
      <c r="N25" s="217"/>
      <c r="O25" s="220" t="s">
        <v>11384</v>
      </c>
      <c r="P25" s="217"/>
      <c r="Q25" s="217"/>
    </row>
    <row r="309" spans="111:189" ht="15" hidden="1" customHeight="1">
      <c r="DG309" s="264"/>
      <c r="DH309" s="265"/>
      <c r="DI309" s="265"/>
      <c r="DJ309" s="266"/>
      <c r="DK309" s="7"/>
      <c r="DL309" s="7"/>
      <c r="DM309" s="7"/>
      <c r="DN309" s="176"/>
      <c r="DO309" s="7"/>
      <c r="DP309" s="7"/>
      <c r="DQ309" s="7"/>
      <c r="DR309" s="176"/>
      <c r="DS309" s="150"/>
      <c r="DT309" s="190"/>
      <c r="DU309" s="190"/>
      <c r="DV309" s="190"/>
      <c r="DW309" s="190"/>
      <c r="DX309" s="190"/>
      <c r="DY309" s="190"/>
      <c r="DZ309" s="190"/>
      <c r="EA309" s="190"/>
      <c r="EB309" s="190"/>
      <c r="EC309" s="190"/>
      <c r="ED309" s="190"/>
      <c r="EE309" s="190"/>
      <c r="EF309" s="190"/>
      <c r="EG309" s="190"/>
      <c r="EH309" s="212"/>
      <c r="EI309" s="213"/>
      <c r="EJ309" s="211"/>
      <c r="EK309" s="190"/>
      <c r="EL309" s="190"/>
      <c r="EM309" s="190"/>
      <c r="EN309" s="190"/>
      <c r="EO309" s="190"/>
      <c r="EP309" s="190"/>
      <c r="EQ309" s="190"/>
      <c r="ER309" s="190"/>
      <c r="ES309" s="190"/>
      <c r="ET309" s="190"/>
      <c r="EU309" s="190"/>
      <c r="EV309" s="190"/>
      <c r="EW309" s="190"/>
      <c r="EX309" s="212"/>
      <c r="EY309" s="211"/>
      <c r="EZ309" s="75"/>
      <c r="FA309" s="89"/>
      <c r="FB309" s="212"/>
      <c r="FC309" s="213"/>
      <c r="FD309" s="213"/>
      <c r="FE309" s="213"/>
      <c r="FF309" s="213"/>
      <c r="FG309" s="213"/>
      <c r="FH309" s="213"/>
      <c r="FI309" s="213"/>
      <c r="FJ309" s="213"/>
      <c r="FK309" s="213"/>
      <c r="FL309" s="213"/>
      <c r="FM309" s="213"/>
      <c r="FN309" s="213"/>
      <c r="FO309" s="213"/>
      <c r="FP309" s="213"/>
      <c r="FQ309" s="213"/>
      <c r="FR309" s="213"/>
      <c r="FS309" s="211"/>
      <c r="FT309" s="190"/>
      <c r="FU309" s="190"/>
      <c r="FV309" s="190"/>
      <c r="FW309" s="190"/>
      <c r="FX309" s="190"/>
      <c r="FY309" s="190"/>
      <c r="FZ309" s="190"/>
      <c r="GA309" s="190"/>
      <c r="GB309" s="190"/>
      <c r="GC309" s="190"/>
      <c r="GD309" s="190"/>
      <c r="GE309" s="190"/>
      <c r="GF309" s="190"/>
      <c r="GG309" s="212"/>
    </row>
    <row r="310" spans="111:189" ht="15" hidden="1" customHeight="1">
      <c r="DG310" s="264"/>
      <c r="DH310" s="265"/>
      <c r="DI310" s="265"/>
      <c r="DJ310" s="266"/>
      <c r="DK310" s="190"/>
      <c r="DL310" s="190"/>
      <c r="DM310" s="190"/>
      <c r="DN310" s="212"/>
      <c r="DO310" s="190"/>
      <c r="DP310" s="190"/>
      <c r="DQ310" s="190"/>
      <c r="DR310" s="212"/>
      <c r="DS310" s="150"/>
      <c r="DT310" s="190"/>
      <c r="DU310" s="190"/>
      <c r="DV310" s="190"/>
      <c r="DW310" s="190"/>
      <c r="DX310" s="190"/>
      <c r="DY310" s="190"/>
      <c r="DZ310" s="190"/>
      <c r="EA310" s="190"/>
      <c r="EB310" s="190"/>
      <c r="EC310" s="190"/>
      <c r="ED310" s="190"/>
      <c r="EE310" s="190"/>
      <c r="EF310" s="190"/>
      <c r="EG310" s="190"/>
      <c r="EH310" s="212"/>
      <c r="EI310" s="213"/>
      <c r="EJ310" s="211"/>
      <c r="EK310" s="190"/>
      <c r="EL310" s="190"/>
      <c r="EM310" s="190"/>
      <c r="EN310" s="190"/>
      <c r="EO310" s="190"/>
      <c r="EP310" s="190"/>
      <c r="EQ310" s="190"/>
      <c r="ER310" s="190"/>
      <c r="ES310" s="190"/>
      <c r="ET310" s="190"/>
      <c r="EU310" s="190"/>
      <c r="EV310" s="190"/>
      <c r="EW310" s="190"/>
      <c r="EX310" s="212"/>
      <c r="EY310" s="211"/>
      <c r="EZ310" s="75"/>
      <c r="FA310" s="89"/>
      <c r="FB310" s="212"/>
      <c r="FC310" s="213"/>
      <c r="FD310" s="213"/>
      <c r="FE310" s="213"/>
      <c r="FF310" s="213"/>
      <c r="FG310" s="213"/>
      <c r="FH310" s="213"/>
      <c r="FI310" s="213"/>
      <c r="FJ310" s="213"/>
      <c r="FK310" s="213"/>
      <c r="FL310" s="213"/>
      <c r="FM310" s="213"/>
      <c r="FN310" s="213"/>
      <c r="FO310" s="213"/>
      <c r="FP310" s="213"/>
      <c r="FQ310" s="213"/>
      <c r="FR310" s="213"/>
      <c r="FS310" s="211"/>
      <c r="FT310" s="190"/>
      <c r="FU310" s="190"/>
      <c r="FV310" s="190"/>
      <c r="FW310" s="190"/>
      <c r="FX310" s="190"/>
      <c r="FY310" s="190"/>
      <c r="FZ310" s="190"/>
      <c r="GA310" s="190"/>
      <c r="GB310" s="190"/>
      <c r="GC310" s="190"/>
      <c r="GD310" s="190"/>
      <c r="GE310" s="190"/>
      <c r="GF310" s="190"/>
      <c r="GG310" s="212"/>
    </row>
    <row r="311" spans="111:189" ht="15" hidden="1" customHeight="1">
      <c r="DG311" s="264"/>
      <c r="DH311" s="265"/>
      <c r="DI311" s="265"/>
      <c r="DJ311" s="266"/>
      <c r="DK311" s="190"/>
      <c r="DL311" s="190"/>
      <c r="DM311" s="190"/>
      <c r="DN311" s="212"/>
      <c r="DO311" s="190"/>
      <c r="DP311" s="190"/>
      <c r="DQ311" s="190"/>
      <c r="DR311" s="212"/>
      <c r="DS311" s="150"/>
      <c r="DT311" s="190"/>
      <c r="DU311" s="190"/>
      <c r="DV311" s="190"/>
      <c r="DW311" s="190"/>
      <c r="DX311" s="190"/>
      <c r="DY311" s="190"/>
      <c r="DZ311" s="190"/>
      <c r="EA311" s="190"/>
      <c r="EB311" s="190"/>
      <c r="EC311" s="190"/>
      <c r="ED311" s="190"/>
      <c r="EE311" s="190"/>
      <c r="EF311" s="190"/>
      <c r="EG311" s="190"/>
      <c r="EH311" s="212"/>
      <c r="EI311" s="213"/>
      <c r="EJ311" s="211"/>
      <c r="EK311" s="190"/>
      <c r="EL311" s="190"/>
      <c r="EM311" s="190"/>
      <c r="EN311" s="190"/>
      <c r="EO311" s="190"/>
      <c r="EP311" s="190"/>
      <c r="EQ311" s="190"/>
      <c r="ER311" s="190"/>
      <c r="ES311" s="190"/>
      <c r="ET311" s="190"/>
      <c r="EU311" s="190"/>
      <c r="EV311" s="190"/>
      <c r="EW311" s="190"/>
      <c r="EX311" s="212"/>
      <c r="EY311" s="211"/>
      <c r="EZ311" s="75"/>
      <c r="FA311" s="89"/>
      <c r="FB311" s="212"/>
      <c r="FC311" s="213"/>
      <c r="FD311" s="213"/>
      <c r="FE311" s="213"/>
      <c r="FF311" s="213"/>
      <c r="FG311" s="213"/>
      <c r="FH311" s="213"/>
      <c r="FI311" s="213"/>
      <c r="FJ311" s="213"/>
      <c r="FK311" s="213"/>
      <c r="FL311" s="213"/>
      <c r="FM311" s="213"/>
      <c r="FN311" s="213"/>
      <c r="FO311" s="213"/>
      <c r="FP311" s="213"/>
      <c r="FQ311" s="213"/>
      <c r="FR311" s="213"/>
      <c r="FS311" s="211"/>
      <c r="FT311" s="190"/>
      <c r="FU311" s="190"/>
      <c r="FV311" s="190"/>
      <c r="FW311" s="190"/>
      <c r="FX311" s="190"/>
      <c r="FY311" s="190"/>
      <c r="FZ311" s="190"/>
      <c r="GA311" s="190"/>
      <c r="GB311" s="190"/>
      <c r="GC311" s="190"/>
      <c r="GD311" s="190"/>
      <c r="GE311" s="190"/>
      <c r="GF311" s="190"/>
      <c r="GG311" s="212"/>
    </row>
    <row r="312" spans="111:189" ht="15" hidden="1" customHeight="1">
      <c r="DG312" s="264"/>
      <c r="DH312" s="265"/>
      <c r="DI312" s="265"/>
      <c r="DJ312" s="266"/>
      <c r="DK312" s="190"/>
      <c r="DL312" s="190"/>
      <c r="DM312" s="190"/>
      <c r="DN312" s="212"/>
      <c r="DO312" s="190"/>
      <c r="DP312" s="190"/>
      <c r="DQ312" s="190"/>
      <c r="DR312" s="212"/>
      <c r="DS312" s="150"/>
      <c r="DT312" s="190"/>
      <c r="DU312" s="190"/>
      <c r="DV312" s="190"/>
      <c r="DW312" s="190"/>
      <c r="DX312" s="190"/>
      <c r="DY312" s="190"/>
      <c r="DZ312" s="190"/>
      <c r="EA312" s="190"/>
      <c r="EB312" s="190"/>
      <c r="EC312" s="190"/>
      <c r="ED312" s="190"/>
      <c r="EE312" s="190"/>
      <c r="EF312" s="190"/>
      <c r="EG312" s="190"/>
      <c r="EH312" s="212"/>
      <c r="EI312" s="213"/>
      <c r="EJ312" s="211"/>
      <c r="EK312" s="190"/>
      <c r="EL312" s="190"/>
      <c r="EM312" s="190"/>
      <c r="EN312" s="190"/>
      <c r="EO312" s="190"/>
      <c r="EP312" s="190"/>
      <c r="EQ312" s="190"/>
      <c r="ER312" s="190"/>
      <c r="ES312" s="190"/>
      <c r="ET312" s="190"/>
      <c r="EU312" s="190"/>
      <c r="EV312" s="190"/>
      <c r="EW312" s="190"/>
      <c r="EX312" s="212"/>
      <c r="EY312" s="211"/>
      <c r="EZ312" s="75"/>
      <c r="FA312" s="89"/>
      <c r="FB312" s="212"/>
      <c r="FC312" s="213"/>
      <c r="FD312" s="213"/>
      <c r="FE312" s="213"/>
      <c r="FF312" s="213"/>
      <c r="FG312" s="213"/>
      <c r="FH312" s="213"/>
      <c r="FI312" s="213"/>
      <c r="FJ312" s="213"/>
      <c r="FK312" s="213"/>
      <c r="FL312" s="213"/>
      <c r="FM312" s="213"/>
      <c r="FN312" s="213"/>
      <c r="FO312" s="213"/>
      <c r="FP312" s="213"/>
      <c r="FQ312" s="213"/>
      <c r="FR312" s="213"/>
      <c r="FS312" s="211"/>
      <c r="FT312" s="190"/>
      <c r="FU312" s="190"/>
      <c r="FV312" s="190"/>
      <c r="FW312" s="190"/>
      <c r="FX312" s="190"/>
      <c r="FY312" s="190"/>
      <c r="FZ312" s="190"/>
      <c r="GA312" s="190"/>
      <c r="GB312" s="190"/>
      <c r="GC312" s="190"/>
      <c r="GD312" s="190"/>
      <c r="GE312" s="190"/>
      <c r="GF312" s="190"/>
      <c r="GG312" s="212"/>
    </row>
    <row r="313" spans="111:189" ht="15" hidden="1" customHeight="1">
      <c r="DG313" s="264"/>
      <c r="DH313" s="265"/>
      <c r="DI313" s="265"/>
      <c r="DJ313" s="266"/>
      <c r="DK313" s="190"/>
      <c r="DL313" s="190"/>
      <c r="DM313" s="190"/>
      <c r="DN313" s="212"/>
      <c r="DO313" s="190"/>
      <c r="DP313" s="190"/>
      <c r="DQ313" s="190"/>
      <c r="DR313" s="212"/>
      <c r="DS313" s="150"/>
      <c r="DT313" s="190"/>
      <c r="DU313" s="190"/>
      <c r="DV313" s="190"/>
      <c r="DW313" s="190"/>
      <c r="DX313" s="190"/>
      <c r="DY313" s="190"/>
      <c r="DZ313" s="190"/>
      <c r="EA313" s="190"/>
      <c r="EB313" s="190"/>
      <c r="EC313" s="190"/>
      <c r="ED313" s="190"/>
      <c r="EE313" s="190"/>
      <c r="EF313" s="190"/>
      <c r="EG313" s="190"/>
      <c r="EH313" s="212"/>
      <c r="EI313" s="213"/>
      <c r="EJ313" s="211"/>
      <c r="EK313" s="190"/>
      <c r="EL313" s="190"/>
      <c r="EM313" s="190"/>
      <c r="EN313" s="190"/>
      <c r="EO313" s="190"/>
      <c r="EP313" s="190"/>
      <c r="EQ313" s="190"/>
      <c r="ER313" s="190"/>
      <c r="ES313" s="190"/>
      <c r="ET313" s="190"/>
      <c r="EU313" s="190"/>
      <c r="EV313" s="190"/>
      <c r="EW313" s="190"/>
      <c r="EX313" s="212"/>
      <c r="EY313" s="211"/>
      <c r="EZ313" s="75"/>
      <c r="FA313" s="89"/>
      <c r="FB313" s="212"/>
      <c r="FC313" s="213"/>
      <c r="FD313" s="213"/>
      <c r="FE313" s="213"/>
      <c r="FF313" s="213"/>
      <c r="FG313" s="213"/>
      <c r="FH313" s="213"/>
      <c r="FI313" s="213"/>
      <c r="FJ313" s="213"/>
      <c r="FK313" s="213"/>
      <c r="FL313" s="213"/>
      <c r="FM313" s="213"/>
      <c r="FN313" s="213"/>
      <c r="FO313" s="213"/>
      <c r="FP313" s="213"/>
      <c r="FQ313" s="213"/>
      <c r="FR313" s="213"/>
      <c r="FS313" s="211"/>
      <c r="FT313" s="190"/>
      <c r="FU313" s="190"/>
      <c r="FV313" s="190"/>
      <c r="FW313" s="190"/>
      <c r="FX313" s="190"/>
      <c r="FY313" s="190"/>
      <c r="FZ313" s="190"/>
      <c r="GA313" s="190"/>
      <c r="GB313" s="190"/>
      <c r="GC313" s="190"/>
      <c r="GD313" s="190"/>
      <c r="GE313" s="190"/>
      <c r="GF313" s="190"/>
      <c r="GG313" s="212"/>
    </row>
    <row r="314" spans="111:189" ht="15" hidden="1" customHeight="1">
      <c r="DG314" s="264"/>
      <c r="DH314" s="265"/>
      <c r="DI314" s="265"/>
      <c r="DJ314" s="266"/>
      <c r="DK314" s="190"/>
      <c r="DL314" s="190"/>
      <c r="DM314" s="190"/>
      <c r="DN314" s="212"/>
      <c r="DO314" s="190"/>
      <c r="DP314" s="190"/>
      <c r="DQ314" s="190"/>
      <c r="DR314" s="212"/>
      <c r="DS314" s="150"/>
      <c r="DT314" s="190"/>
      <c r="DU314" s="190"/>
      <c r="DV314" s="190"/>
      <c r="DW314" s="190"/>
      <c r="DX314" s="190"/>
      <c r="DY314" s="190"/>
      <c r="DZ314" s="190"/>
      <c r="EA314" s="190"/>
      <c r="EB314" s="190"/>
      <c r="EC314" s="190"/>
      <c r="ED314" s="190"/>
      <c r="EE314" s="190"/>
      <c r="EF314" s="190"/>
      <c r="EG314" s="190"/>
      <c r="EH314" s="212"/>
      <c r="EI314" s="213"/>
      <c r="EJ314" s="211"/>
      <c r="EK314" s="190"/>
      <c r="EL314" s="190"/>
      <c r="EM314" s="190"/>
      <c r="EN314" s="190"/>
      <c r="EO314" s="190"/>
      <c r="EP314" s="190"/>
      <c r="EQ314" s="190"/>
      <c r="ER314" s="190"/>
      <c r="ES314" s="190"/>
      <c r="ET314" s="190"/>
      <c r="EU314" s="190"/>
      <c r="EV314" s="190"/>
      <c r="EW314" s="190"/>
      <c r="EX314" s="212"/>
      <c r="EY314" s="211"/>
      <c r="EZ314" s="75"/>
      <c r="FA314" s="89"/>
      <c r="FB314" s="212"/>
      <c r="FC314" s="213"/>
      <c r="FD314" s="213"/>
      <c r="FE314" s="213"/>
      <c r="FF314" s="213"/>
      <c r="FG314" s="213"/>
      <c r="FH314" s="213"/>
      <c r="FI314" s="213"/>
      <c r="FJ314" s="213"/>
      <c r="FK314" s="213"/>
      <c r="FL314" s="213"/>
      <c r="FM314" s="213"/>
      <c r="FN314" s="213"/>
      <c r="FO314" s="213"/>
      <c r="FP314" s="213"/>
      <c r="FQ314" s="213"/>
      <c r="FR314" s="213"/>
      <c r="FS314" s="211"/>
      <c r="FT314" s="190"/>
      <c r="FU314" s="190"/>
      <c r="FV314" s="190"/>
      <c r="FW314" s="190"/>
      <c r="FX314" s="190"/>
      <c r="FY314" s="190"/>
      <c r="FZ314" s="190"/>
      <c r="GA314" s="190"/>
      <c r="GB314" s="190"/>
      <c r="GC314" s="190"/>
      <c r="GD314" s="190"/>
      <c r="GE314" s="190"/>
      <c r="GF314" s="190"/>
      <c r="GG314" s="212"/>
    </row>
    <row r="315" spans="111:189" ht="15" hidden="1" customHeight="1">
      <c r="DG315" s="264"/>
      <c r="DH315" s="265"/>
      <c r="DI315" s="265"/>
      <c r="DJ315" s="266"/>
      <c r="DK315" s="190"/>
      <c r="DL315" s="190"/>
      <c r="DM315" s="190"/>
      <c r="DN315" s="212"/>
      <c r="DO315" s="190"/>
      <c r="DP315" s="190"/>
      <c r="DQ315" s="190"/>
      <c r="DR315" s="212"/>
      <c r="DS315" s="150"/>
      <c r="DT315" s="190"/>
      <c r="DU315" s="190"/>
      <c r="DV315" s="190"/>
      <c r="DW315" s="190"/>
      <c r="DX315" s="190"/>
      <c r="DY315" s="190"/>
      <c r="DZ315" s="190"/>
      <c r="EA315" s="190"/>
      <c r="EB315" s="190"/>
      <c r="EC315" s="190"/>
      <c r="ED315" s="190"/>
      <c r="EE315" s="190"/>
      <c r="EF315" s="190"/>
      <c r="EG315" s="190"/>
      <c r="EH315" s="212"/>
      <c r="EI315" s="213"/>
      <c r="EJ315" s="211"/>
      <c r="EK315" s="190"/>
      <c r="EL315" s="190"/>
      <c r="EM315" s="190"/>
      <c r="EN315" s="190"/>
      <c r="EO315" s="190"/>
      <c r="EP315" s="190"/>
      <c r="EQ315" s="190"/>
      <c r="ER315" s="190"/>
      <c r="ES315" s="190"/>
      <c r="ET315" s="190"/>
      <c r="EU315" s="190"/>
      <c r="EV315" s="190"/>
      <c r="EW315" s="190"/>
      <c r="EX315" s="212"/>
      <c r="EY315" s="211"/>
      <c r="EZ315" s="75"/>
      <c r="FA315" s="89"/>
      <c r="FB315" s="212"/>
      <c r="FC315" s="213"/>
      <c r="FD315" s="213"/>
      <c r="FE315" s="213"/>
      <c r="FF315" s="213"/>
      <c r="FG315" s="213"/>
      <c r="FH315" s="213"/>
      <c r="FI315" s="213"/>
      <c r="FJ315" s="213"/>
      <c r="FK315" s="213"/>
      <c r="FL315" s="213"/>
      <c r="FM315" s="213"/>
      <c r="FN315" s="213"/>
      <c r="FO315" s="213"/>
      <c r="FP315" s="213"/>
      <c r="FQ315" s="213"/>
      <c r="FR315" s="213"/>
      <c r="FS315" s="211"/>
      <c r="FT315" s="190"/>
      <c r="FU315" s="190"/>
      <c r="FV315" s="190"/>
      <c r="FW315" s="190"/>
      <c r="FX315" s="190"/>
      <c r="FY315" s="190"/>
      <c r="FZ315" s="190"/>
      <c r="GA315" s="190"/>
      <c r="GB315" s="190"/>
      <c r="GC315" s="190"/>
      <c r="GD315" s="190"/>
      <c r="GE315" s="190"/>
      <c r="GF315" s="190"/>
      <c r="GG315" s="212"/>
    </row>
    <row r="316" spans="111:189" ht="15" hidden="1" customHeight="1">
      <c r="DG316" s="264"/>
      <c r="DH316" s="265"/>
      <c r="DI316" s="265"/>
      <c r="DJ316" s="266"/>
      <c r="DK316" s="190"/>
      <c r="DL316" s="190"/>
      <c r="DM316" s="190"/>
      <c r="DN316" s="212"/>
      <c r="DO316" s="190"/>
      <c r="DP316" s="190"/>
      <c r="DQ316" s="190"/>
      <c r="DR316" s="212"/>
      <c r="DS316" s="150"/>
      <c r="DT316" s="190"/>
      <c r="DU316" s="190"/>
      <c r="DV316" s="190"/>
      <c r="DW316" s="190"/>
      <c r="DX316" s="190"/>
      <c r="DY316" s="190"/>
      <c r="DZ316" s="190"/>
      <c r="EA316" s="190"/>
      <c r="EB316" s="190"/>
      <c r="EC316" s="190"/>
      <c r="ED316" s="190"/>
      <c r="EE316" s="190"/>
      <c r="EF316" s="190"/>
      <c r="EG316" s="190"/>
      <c r="EH316" s="212"/>
      <c r="EI316" s="213"/>
      <c r="EJ316" s="211"/>
      <c r="EK316" s="190"/>
      <c r="EL316" s="190"/>
      <c r="EM316" s="190"/>
      <c r="EN316" s="190"/>
      <c r="EO316" s="190"/>
      <c r="EP316" s="190"/>
      <c r="EQ316" s="190"/>
      <c r="ER316" s="190"/>
      <c r="ES316" s="190"/>
      <c r="ET316" s="190"/>
      <c r="EU316" s="190"/>
      <c r="EV316" s="190"/>
      <c r="EW316" s="190"/>
      <c r="EX316" s="212"/>
      <c r="EY316" s="211"/>
      <c r="EZ316" s="75"/>
      <c r="FA316" s="89"/>
      <c r="FB316" s="212"/>
      <c r="FC316" s="213"/>
      <c r="FD316" s="213"/>
      <c r="FE316" s="213"/>
      <c r="FF316" s="213"/>
      <c r="FG316" s="213"/>
      <c r="FH316" s="213"/>
      <c r="FI316" s="213"/>
      <c r="FJ316" s="213"/>
      <c r="FK316" s="213"/>
      <c r="FL316" s="213"/>
      <c r="FM316" s="213"/>
      <c r="FN316" s="213"/>
      <c r="FO316" s="213"/>
      <c r="FP316" s="213"/>
      <c r="FQ316" s="213"/>
      <c r="FR316" s="213"/>
      <c r="FS316" s="211"/>
      <c r="FT316" s="190"/>
      <c r="FU316" s="190"/>
      <c r="FV316" s="190"/>
      <c r="FW316" s="190"/>
      <c r="FX316" s="190"/>
      <c r="FY316" s="190"/>
      <c r="FZ316" s="190"/>
      <c r="GA316" s="190"/>
      <c r="GB316" s="190"/>
      <c r="GC316" s="190"/>
      <c r="GD316" s="190"/>
      <c r="GE316" s="190"/>
      <c r="GF316" s="190"/>
      <c r="GG316" s="212"/>
    </row>
    <row r="317" spans="111:189" ht="15" hidden="1" customHeight="1">
      <c r="DG317" s="264"/>
      <c r="DH317" s="265"/>
      <c r="DI317" s="265"/>
      <c r="DJ317" s="266"/>
      <c r="DK317" s="190"/>
      <c r="DL317" s="190"/>
      <c r="DM317" s="190"/>
      <c r="DN317" s="212"/>
      <c r="DO317" s="190"/>
      <c r="DP317" s="190"/>
      <c r="DQ317" s="190"/>
      <c r="DR317" s="212"/>
      <c r="DS317" s="150"/>
      <c r="DT317" s="190"/>
      <c r="DU317" s="190"/>
      <c r="DV317" s="190"/>
      <c r="DW317" s="190"/>
      <c r="DX317" s="190"/>
      <c r="DY317" s="190"/>
      <c r="DZ317" s="190"/>
      <c r="EA317" s="190"/>
      <c r="EB317" s="190"/>
      <c r="EC317" s="190"/>
      <c r="ED317" s="190"/>
      <c r="EE317" s="190"/>
      <c r="EF317" s="190"/>
      <c r="EG317" s="190"/>
      <c r="EH317" s="212"/>
      <c r="EI317" s="213"/>
      <c r="EJ317" s="211"/>
      <c r="EK317" s="190"/>
      <c r="EL317" s="190"/>
      <c r="EM317" s="190"/>
      <c r="EN317" s="190"/>
      <c r="EO317" s="190"/>
      <c r="EP317" s="190"/>
      <c r="EQ317" s="190"/>
      <c r="ER317" s="190"/>
      <c r="ES317" s="190"/>
      <c r="ET317" s="190"/>
      <c r="EU317" s="190"/>
      <c r="EV317" s="190"/>
      <c r="EW317" s="190"/>
      <c r="EX317" s="212"/>
      <c r="EY317" s="211"/>
      <c r="EZ317" s="75"/>
      <c r="FA317" s="89"/>
      <c r="FB317" s="212"/>
      <c r="FC317" s="213"/>
      <c r="FD317" s="213"/>
      <c r="FE317" s="213"/>
      <c r="FF317" s="213"/>
      <c r="FG317" s="213"/>
      <c r="FH317" s="213"/>
      <c r="FI317" s="213"/>
      <c r="FJ317" s="213"/>
      <c r="FK317" s="213"/>
      <c r="FL317" s="213"/>
      <c r="FM317" s="213"/>
      <c r="FN317" s="213"/>
      <c r="FO317" s="213"/>
      <c r="FP317" s="213"/>
      <c r="FQ317" s="213"/>
      <c r="FR317" s="213"/>
      <c r="FS317" s="211"/>
      <c r="FT317" s="190"/>
      <c r="FU317" s="190"/>
      <c r="FV317" s="190"/>
      <c r="FW317" s="190"/>
      <c r="FX317" s="190"/>
      <c r="FY317" s="190"/>
      <c r="FZ317" s="190"/>
      <c r="GA317" s="190"/>
      <c r="GB317" s="190"/>
      <c r="GC317" s="190"/>
      <c r="GD317" s="190"/>
      <c r="GE317" s="190"/>
      <c r="GF317" s="190"/>
      <c r="GG317" s="212"/>
    </row>
    <row r="318" spans="111:189" ht="15" hidden="1" customHeight="1">
      <c r="DG318" s="264"/>
      <c r="DH318" s="265"/>
      <c r="DI318" s="265"/>
      <c r="DJ318" s="266"/>
      <c r="DK318" s="190"/>
      <c r="DL318" s="190"/>
      <c r="DM318" s="190"/>
      <c r="DN318" s="212"/>
      <c r="DO318" s="190"/>
      <c r="DP318" s="190"/>
      <c r="DQ318" s="190"/>
      <c r="DR318" s="212"/>
      <c r="DS318" s="150"/>
      <c r="DT318" s="190"/>
      <c r="DU318" s="190"/>
      <c r="DV318" s="190"/>
      <c r="DW318" s="190"/>
      <c r="DX318" s="190"/>
      <c r="DY318" s="190"/>
      <c r="DZ318" s="190"/>
      <c r="EA318" s="190"/>
      <c r="EB318" s="190"/>
      <c r="EC318" s="190"/>
      <c r="ED318" s="190"/>
      <c r="EE318" s="190"/>
      <c r="EF318" s="190"/>
      <c r="EG318" s="190"/>
      <c r="EH318" s="212"/>
      <c r="EI318" s="213"/>
      <c r="EJ318" s="211"/>
      <c r="EK318" s="190"/>
      <c r="EL318" s="190"/>
      <c r="EM318" s="190"/>
      <c r="EN318" s="190"/>
      <c r="EO318" s="190"/>
      <c r="EP318" s="190"/>
      <c r="EQ318" s="190"/>
      <c r="ER318" s="190"/>
      <c r="ES318" s="190"/>
      <c r="ET318" s="190"/>
      <c r="EU318" s="190"/>
      <c r="EV318" s="190"/>
      <c r="EW318" s="190"/>
      <c r="EX318" s="212"/>
      <c r="EY318" s="211"/>
      <c r="EZ318" s="75"/>
      <c r="FA318" s="89"/>
      <c r="FB318" s="212"/>
      <c r="FC318" s="213"/>
      <c r="FD318" s="213"/>
      <c r="FE318" s="213"/>
      <c r="FF318" s="213"/>
      <c r="FG318" s="213"/>
      <c r="FH318" s="213"/>
      <c r="FI318" s="213"/>
      <c r="FJ318" s="213"/>
      <c r="FK318" s="213"/>
      <c r="FL318" s="213"/>
      <c r="FM318" s="213"/>
      <c r="FN318" s="213"/>
      <c r="FO318" s="213"/>
      <c r="FP318" s="213"/>
      <c r="FQ318" s="213"/>
      <c r="FR318" s="213"/>
      <c r="FS318" s="211"/>
      <c r="FT318" s="190"/>
      <c r="FU318" s="190"/>
      <c r="FV318" s="190"/>
      <c r="FW318" s="190"/>
      <c r="FX318" s="190"/>
      <c r="FY318" s="190"/>
      <c r="FZ318" s="190"/>
      <c r="GA318" s="190"/>
      <c r="GB318" s="190"/>
      <c r="GC318" s="190"/>
      <c r="GD318" s="190"/>
      <c r="GE318" s="190"/>
      <c r="GF318" s="190"/>
      <c r="GG318" s="212"/>
    </row>
    <row r="319" spans="111:189" ht="15" hidden="1" customHeight="1">
      <c r="DG319" s="264"/>
      <c r="DH319" s="265"/>
      <c r="DI319" s="265"/>
      <c r="DJ319" s="266"/>
      <c r="DK319" s="190"/>
      <c r="DL319" s="190"/>
      <c r="DM319" s="190"/>
      <c r="DN319" s="212"/>
      <c r="DO319" s="190"/>
      <c r="DP319" s="190"/>
      <c r="DQ319" s="190"/>
      <c r="DR319" s="212"/>
      <c r="DS319" s="150"/>
      <c r="DT319" s="190"/>
      <c r="DU319" s="190"/>
      <c r="DV319" s="190"/>
      <c r="DW319" s="190"/>
      <c r="DX319" s="190"/>
      <c r="DY319" s="190"/>
      <c r="DZ319" s="190"/>
      <c r="EA319" s="190"/>
      <c r="EB319" s="190"/>
      <c r="EC319" s="190"/>
      <c r="ED319" s="190"/>
      <c r="EE319" s="190"/>
      <c r="EF319" s="190"/>
      <c r="EG319" s="190"/>
      <c r="EH319" s="212"/>
      <c r="EI319" s="213"/>
      <c r="EJ319" s="211"/>
      <c r="EK319" s="190"/>
      <c r="EL319" s="190"/>
      <c r="EM319" s="190"/>
      <c r="EN319" s="190"/>
      <c r="EO319" s="190"/>
      <c r="EP319" s="190"/>
      <c r="EQ319" s="190"/>
      <c r="ER319" s="190"/>
      <c r="ES319" s="190"/>
      <c r="ET319" s="190"/>
      <c r="EU319" s="190"/>
      <c r="EV319" s="190"/>
      <c r="EW319" s="190"/>
      <c r="EX319" s="212"/>
      <c r="EY319" s="211"/>
      <c r="EZ319" s="75"/>
      <c r="FA319" s="89"/>
      <c r="FB319" s="212"/>
      <c r="FC319" s="213"/>
      <c r="FD319" s="213"/>
      <c r="FE319" s="213"/>
      <c r="FF319" s="213"/>
      <c r="FG319" s="213"/>
      <c r="FH319" s="213"/>
      <c r="FI319" s="213"/>
      <c r="FJ319" s="213"/>
      <c r="FK319" s="213"/>
      <c r="FL319" s="213"/>
      <c r="FM319" s="213"/>
      <c r="FN319" s="213"/>
      <c r="FO319" s="213"/>
      <c r="FP319" s="213"/>
      <c r="FQ319" s="213"/>
      <c r="FR319" s="213"/>
      <c r="FS319" s="211"/>
      <c r="FT319" s="190"/>
      <c r="FU319" s="190"/>
      <c r="FV319" s="190"/>
      <c r="FW319" s="190"/>
      <c r="FX319" s="190"/>
      <c r="FY319" s="190"/>
      <c r="FZ319" s="190"/>
      <c r="GA319" s="190"/>
      <c r="GB319" s="190"/>
      <c r="GC319" s="190"/>
      <c r="GD319" s="190"/>
      <c r="GE319" s="190"/>
      <c r="GF319" s="190"/>
      <c r="GG319" s="212"/>
    </row>
    <row r="320" spans="111:189" ht="15" hidden="1" customHeight="1">
      <c r="DG320" s="264"/>
      <c r="DH320" s="265"/>
      <c r="DI320" s="265"/>
      <c r="DJ320" s="266"/>
      <c r="DK320" s="190"/>
      <c r="DL320" s="190"/>
      <c r="DM320" s="190"/>
      <c r="DN320" s="212"/>
      <c r="DO320" s="190"/>
      <c r="DP320" s="190"/>
      <c r="DQ320" s="190"/>
      <c r="DR320" s="212"/>
      <c r="DS320" s="150"/>
      <c r="DT320" s="190"/>
      <c r="DU320" s="190"/>
      <c r="DV320" s="190"/>
      <c r="DW320" s="190"/>
      <c r="DX320" s="190"/>
      <c r="DY320" s="190"/>
      <c r="DZ320" s="190"/>
      <c r="EA320" s="190"/>
      <c r="EB320" s="190"/>
      <c r="EC320" s="190"/>
      <c r="ED320" s="190"/>
      <c r="EE320" s="190"/>
      <c r="EF320" s="190"/>
      <c r="EG320" s="190"/>
      <c r="EH320" s="212"/>
      <c r="EI320" s="213"/>
      <c r="EJ320" s="211"/>
      <c r="EK320" s="190"/>
      <c r="EL320" s="190"/>
      <c r="EM320" s="190"/>
      <c r="EN320" s="190"/>
      <c r="EO320" s="190"/>
      <c r="EP320" s="190"/>
      <c r="EQ320" s="190"/>
      <c r="ER320" s="190"/>
      <c r="ES320" s="190"/>
      <c r="ET320" s="190"/>
      <c r="EU320" s="190"/>
      <c r="EV320" s="190"/>
      <c r="EW320" s="190"/>
      <c r="EX320" s="212"/>
      <c r="EY320" s="211"/>
      <c r="EZ320" s="75"/>
      <c r="FA320" s="89"/>
      <c r="FB320" s="212"/>
      <c r="FC320" s="213"/>
      <c r="FD320" s="213"/>
      <c r="FE320" s="213"/>
      <c r="FF320" s="213"/>
      <c r="FG320" s="213"/>
      <c r="FH320" s="213"/>
      <c r="FI320" s="213"/>
      <c r="FJ320" s="213"/>
      <c r="FK320" s="213"/>
      <c r="FL320" s="213"/>
      <c r="FM320" s="213"/>
      <c r="FN320" s="213"/>
      <c r="FO320" s="213"/>
      <c r="FP320" s="213"/>
      <c r="FQ320" s="213"/>
      <c r="FR320" s="213"/>
      <c r="FS320" s="211"/>
      <c r="FT320" s="190"/>
      <c r="FU320" s="190"/>
      <c r="FV320" s="190"/>
      <c r="FW320" s="190"/>
      <c r="FX320" s="190"/>
      <c r="FY320" s="190"/>
      <c r="FZ320" s="190"/>
      <c r="GA320" s="190"/>
      <c r="GB320" s="190"/>
      <c r="GC320" s="190"/>
      <c r="GD320" s="190"/>
      <c r="GE320" s="190"/>
      <c r="GF320" s="190"/>
      <c r="GG320" s="212"/>
    </row>
    <row r="321" spans="111:189" ht="15" hidden="1" customHeight="1">
      <c r="DG321" s="264"/>
      <c r="DH321" s="265"/>
      <c r="DI321" s="265"/>
      <c r="DJ321" s="266"/>
      <c r="DK321" s="190"/>
      <c r="DL321" s="190"/>
      <c r="DM321" s="190"/>
      <c r="DN321" s="212"/>
      <c r="DO321" s="190"/>
      <c r="DP321" s="190"/>
      <c r="DQ321" s="190"/>
      <c r="DR321" s="212"/>
      <c r="DS321" s="150"/>
      <c r="DT321" s="190"/>
      <c r="DU321" s="190"/>
      <c r="DV321" s="190"/>
      <c r="DW321" s="190"/>
      <c r="DX321" s="190"/>
      <c r="DY321" s="190"/>
      <c r="DZ321" s="190"/>
      <c r="EA321" s="190"/>
      <c r="EB321" s="190"/>
      <c r="EC321" s="190"/>
      <c r="ED321" s="190"/>
      <c r="EE321" s="190"/>
      <c r="EF321" s="190"/>
      <c r="EG321" s="190"/>
      <c r="EH321" s="212"/>
      <c r="EI321" s="213"/>
      <c r="EJ321" s="211"/>
      <c r="EK321" s="190"/>
      <c r="EL321" s="190"/>
      <c r="EM321" s="190"/>
      <c r="EN321" s="190"/>
      <c r="EO321" s="190"/>
      <c r="EP321" s="190"/>
      <c r="EQ321" s="190"/>
      <c r="ER321" s="190"/>
      <c r="ES321" s="190"/>
      <c r="ET321" s="190"/>
      <c r="EU321" s="190"/>
      <c r="EV321" s="190"/>
      <c r="EW321" s="190"/>
      <c r="EX321" s="212"/>
      <c r="EY321" s="211"/>
      <c r="EZ321" s="75"/>
      <c r="FA321" s="89"/>
      <c r="FB321" s="212"/>
      <c r="FC321" s="213"/>
      <c r="FD321" s="213"/>
      <c r="FE321" s="213"/>
      <c r="FF321" s="213"/>
      <c r="FG321" s="213"/>
      <c r="FH321" s="213"/>
      <c r="FI321" s="213"/>
      <c r="FJ321" s="213"/>
      <c r="FK321" s="213"/>
      <c r="FL321" s="213"/>
      <c r="FM321" s="213"/>
      <c r="FN321" s="213"/>
      <c r="FO321" s="213"/>
      <c r="FP321" s="213"/>
      <c r="FQ321" s="213"/>
      <c r="FR321" s="213"/>
      <c r="FS321" s="211"/>
      <c r="FT321" s="190"/>
      <c r="FU321" s="190"/>
      <c r="FV321" s="190"/>
      <c r="FW321" s="190"/>
      <c r="FX321" s="190"/>
      <c r="FY321" s="190"/>
      <c r="FZ321" s="190"/>
      <c r="GA321" s="190"/>
      <c r="GB321" s="190"/>
      <c r="GC321" s="190"/>
      <c r="GD321" s="190"/>
      <c r="GE321" s="190"/>
      <c r="GF321" s="190"/>
      <c r="GG321" s="212"/>
    </row>
    <row r="322" spans="111:189" ht="15" hidden="1" customHeight="1">
      <c r="DG322" s="264"/>
      <c r="DH322" s="265"/>
      <c r="DI322" s="265"/>
      <c r="DJ322" s="266"/>
      <c r="DK322" s="190"/>
      <c r="DL322" s="190"/>
      <c r="DM322" s="190"/>
      <c r="DN322" s="212"/>
      <c r="DO322" s="190"/>
      <c r="DP322" s="190"/>
      <c r="DQ322" s="190"/>
      <c r="DR322" s="212"/>
      <c r="DS322" s="150"/>
      <c r="DT322" s="190"/>
      <c r="DU322" s="190"/>
      <c r="DV322" s="190"/>
      <c r="DW322" s="190"/>
      <c r="DX322" s="190"/>
      <c r="DY322" s="190"/>
      <c r="DZ322" s="190"/>
      <c r="EA322" s="190"/>
      <c r="EB322" s="190"/>
      <c r="EC322" s="190"/>
      <c r="ED322" s="190"/>
      <c r="EE322" s="190"/>
      <c r="EF322" s="190"/>
      <c r="EG322" s="190"/>
      <c r="EH322" s="212"/>
      <c r="EI322" s="213"/>
      <c r="EJ322" s="211"/>
      <c r="EK322" s="190"/>
      <c r="EL322" s="190"/>
      <c r="EM322" s="190"/>
      <c r="EN322" s="190"/>
      <c r="EO322" s="190"/>
      <c r="EP322" s="190"/>
      <c r="EQ322" s="190"/>
      <c r="ER322" s="190"/>
      <c r="ES322" s="190"/>
      <c r="ET322" s="190"/>
      <c r="EU322" s="190"/>
      <c r="EV322" s="190"/>
      <c r="EW322" s="190"/>
      <c r="EX322" s="212"/>
      <c r="EY322" s="211"/>
      <c r="EZ322" s="75"/>
      <c r="FA322" s="89"/>
      <c r="FB322" s="212"/>
      <c r="FC322" s="213"/>
      <c r="FD322" s="213"/>
      <c r="FE322" s="213"/>
      <c r="FF322" s="213"/>
      <c r="FG322" s="213"/>
      <c r="FH322" s="213"/>
      <c r="FI322" s="213"/>
      <c r="FJ322" s="213"/>
      <c r="FK322" s="213"/>
      <c r="FL322" s="213"/>
      <c r="FM322" s="213"/>
      <c r="FN322" s="213"/>
      <c r="FO322" s="213"/>
      <c r="FP322" s="213"/>
      <c r="FQ322" s="213"/>
      <c r="FR322" s="213"/>
      <c r="FS322" s="211"/>
      <c r="FT322" s="190"/>
      <c r="FU322" s="190"/>
      <c r="FV322" s="190"/>
      <c r="FW322" s="190"/>
      <c r="FX322" s="190"/>
      <c r="FY322" s="190"/>
      <c r="FZ322" s="190"/>
      <c r="GA322" s="190"/>
      <c r="GB322" s="190"/>
      <c r="GC322" s="190"/>
      <c r="GD322" s="190"/>
      <c r="GE322" s="190"/>
      <c r="GF322" s="190"/>
      <c r="GG322" s="212"/>
    </row>
    <row r="323" spans="111:189" ht="15" hidden="1" customHeight="1">
      <c r="DG323" s="264"/>
      <c r="DH323" s="265"/>
      <c r="DI323" s="265"/>
      <c r="DJ323" s="266"/>
      <c r="DK323" s="190"/>
      <c r="DL323" s="190"/>
      <c r="DM323" s="190"/>
      <c r="DN323" s="212"/>
      <c r="DO323" s="190"/>
      <c r="DP323" s="190"/>
      <c r="DQ323" s="190"/>
      <c r="DR323" s="212"/>
      <c r="DS323" s="150"/>
      <c r="DT323" s="190"/>
      <c r="DU323" s="190"/>
      <c r="DV323" s="190"/>
      <c r="DW323" s="190"/>
      <c r="DX323" s="190"/>
      <c r="DY323" s="190"/>
      <c r="DZ323" s="190"/>
      <c r="EA323" s="190"/>
      <c r="EB323" s="190"/>
      <c r="EC323" s="190"/>
      <c r="ED323" s="190"/>
      <c r="EE323" s="190"/>
      <c r="EF323" s="190"/>
      <c r="EG323" s="190"/>
      <c r="EH323" s="212"/>
      <c r="EI323" s="213"/>
      <c r="EJ323" s="211"/>
      <c r="EK323" s="190"/>
      <c r="EL323" s="190"/>
      <c r="EM323" s="190"/>
      <c r="EN323" s="190"/>
      <c r="EO323" s="190"/>
      <c r="EP323" s="190"/>
      <c r="EQ323" s="190"/>
      <c r="ER323" s="190"/>
      <c r="ES323" s="190"/>
      <c r="ET323" s="190"/>
      <c r="EU323" s="190"/>
      <c r="EV323" s="190"/>
      <c r="EW323" s="190"/>
      <c r="EX323" s="212"/>
      <c r="EY323" s="211"/>
      <c r="EZ323" s="75"/>
      <c r="FA323" s="89"/>
      <c r="FB323" s="212"/>
      <c r="FC323" s="213"/>
      <c r="FD323" s="213"/>
      <c r="FE323" s="213"/>
      <c r="FF323" s="213"/>
      <c r="FG323" s="213"/>
      <c r="FH323" s="213"/>
      <c r="FI323" s="213"/>
      <c r="FJ323" s="213"/>
      <c r="FK323" s="213"/>
      <c r="FL323" s="213"/>
      <c r="FM323" s="213"/>
      <c r="FN323" s="213"/>
      <c r="FO323" s="213"/>
      <c r="FP323" s="213"/>
      <c r="FQ323" s="213"/>
      <c r="FR323" s="213"/>
      <c r="FS323" s="211"/>
      <c r="FT323" s="190"/>
      <c r="FU323" s="190"/>
      <c r="FV323" s="190"/>
      <c r="FW323" s="190"/>
      <c r="FX323" s="190"/>
      <c r="FY323" s="190"/>
      <c r="FZ323" s="190"/>
      <c r="GA323" s="190"/>
      <c r="GB323" s="190"/>
      <c r="GC323" s="190"/>
      <c r="GD323" s="190"/>
      <c r="GE323" s="190"/>
      <c r="GF323" s="190"/>
      <c r="GG323" s="212"/>
    </row>
    <row r="324" spans="111:189" ht="15" hidden="1" customHeight="1">
      <c r="DG324" s="264"/>
      <c r="DH324" s="265"/>
      <c r="DI324" s="265"/>
      <c r="DJ324" s="266"/>
      <c r="DK324" s="190"/>
      <c r="DL324" s="190"/>
      <c r="DM324" s="190"/>
      <c r="DN324" s="212"/>
      <c r="DO324" s="190"/>
      <c r="DP324" s="190"/>
      <c r="DQ324" s="190"/>
      <c r="DR324" s="212"/>
      <c r="DS324" s="150"/>
      <c r="DT324" s="190"/>
      <c r="DU324" s="190"/>
      <c r="DV324" s="190"/>
      <c r="DW324" s="190"/>
      <c r="DX324" s="190"/>
      <c r="DY324" s="190"/>
      <c r="DZ324" s="190"/>
      <c r="EA324" s="190"/>
      <c r="EB324" s="190"/>
      <c r="EC324" s="190"/>
      <c r="ED324" s="190"/>
      <c r="EE324" s="190"/>
      <c r="EF324" s="190"/>
      <c r="EG324" s="190"/>
      <c r="EH324" s="212"/>
      <c r="EI324" s="213"/>
      <c r="EJ324" s="211"/>
      <c r="EK324" s="190"/>
      <c r="EL324" s="190"/>
      <c r="EM324" s="190"/>
      <c r="EN324" s="190"/>
      <c r="EO324" s="190"/>
      <c r="EP324" s="190"/>
      <c r="EQ324" s="190"/>
      <c r="ER324" s="190"/>
      <c r="ES324" s="190"/>
      <c r="ET324" s="190"/>
      <c r="EU324" s="190"/>
      <c r="EV324" s="190"/>
      <c r="EW324" s="190"/>
      <c r="EX324" s="212"/>
      <c r="EY324" s="211"/>
      <c r="EZ324" s="75"/>
      <c r="FA324" s="89"/>
      <c r="FB324" s="212"/>
      <c r="FC324" s="213"/>
      <c r="FD324" s="213"/>
      <c r="FE324" s="213"/>
      <c r="FF324" s="213"/>
      <c r="FG324" s="213"/>
      <c r="FH324" s="213"/>
      <c r="FI324" s="213"/>
      <c r="FJ324" s="213"/>
      <c r="FK324" s="213"/>
      <c r="FL324" s="213"/>
      <c r="FM324" s="213"/>
      <c r="FN324" s="213"/>
      <c r="FO324" s="213"/>
      <c r="FP324" s="213"/>
      <c r="FQ324" s="213"/>
      <c r="FR324" s="213"/>
      <c r="FS324" s="211"/>
      <c r="FT324" s="190"/>
      <c r="FU324" s="190"/>
      <c r="FV324" s="190"/>
      <c r="FW324" s="190"/>
      <c r="FX324" s="190"/>
      <c r="FY324" s="190"/>
      <c r="FZ324" s="190"/>
      <c r="GA324" s="190"/>
      <c r="GB324" s="190"/>
      <c r="GC324" s="190"/>
      <c r="GD324" s="190"/>
      <c r="GE324" s="190"/>
      <c r="GF324" s="190"/>
      <c r="GG324" s="212"/>
    </row>
    <row r="325" spans="111:189" ht="15" hidden="1" customHeight="1">
      <c r="DG325" s="264"/>
      <c r="DH325" s="265"/>
      <c r="DI325" s="265"/>
      <c r="DJ325" s="266"/>
      <c r="DK325" s="190"/>
      <c r="DL325" s="190"/>
      <c r="DM325" s="190"/>
      <c r="DN325" s="212"/>
      <c r="DO325" s="190"/>
      <c r="DP325" s="190"/>
      <c r="DQ325" s="190"/>
      <c r="DR325" s="212"/>
      <c r="DS325" s="150"/>
      <c r="DT325" s="190"/>
      <c r="DU325" s="190"/>
      <c r="DV325" s="190"/>
      <c r="DW325" s="190"/>
      <c r="DX325" s="190"/>
      <c r="DY325" s="190"/>
      <c r="DZ325" s="190"/>
      <c r="EA325" s="190"/>
      <c r="EB325" s="190"/>
      <c r="EC325" s="190"/>
      <c r="ED325" s="190"/>
      <c r="EE325" s="190"/>
      <c r="EF325" s="190"/>
      <c r="EG325" s="190"/>
      <c r="EH325" s="212"/>
      <c r="EI325" s="213"/>
      <c r="EJ325" s="211"/>
      <c r="EK325" s="190"/>
      <c r="EL325" s="190"/>
      <c r="EM325" s="190"/>
      <c r="EN325" s="190"/>
      <c r="EO325" s="190"/>
      <c r="EP325" s="190"/>
      <c r="EQ325" s="190"/>
      <c r="ER325" s="190"/>
      <c r="ES325" s="190"/>
      <c r="ET325" s="190"/>
      <c r="EU325" s="190"/>
      <c r="EV325" s="190"/>
      <c r="EW325" s="190"/>
      <c r="EX325" s="212"/>
      <c r="EY325" s="211"/>
      <c r="EZ325" s="75"/>
      <c r="FA325" s="89"/>
      <c r="FB325" s="212"/>
      <c r="FC325" s="213"/>
      <c r="FD325" s="213"/>
      <c r="FE325" s="213"/>
      <c r="FF325" s="213"/>
      <c r="FG325" s="213"/>
      <c r="FH325" s="213"/>
      <c r="FI325" s="213"/>
      <c r="FJ325" s="213"/>
      <c r="FK325" s="213"/>
      <c r="FL325" s="213"/>
      <c r="FM325" s="213"/>
      <c r="FN325" s="213"/>
      <c r="FO325" s="213"/>
      <c r="FP325" s="213"/>
      <c r="FQ325" s="213"/>
      <c r="FR325" s="213"/>
      <c r="FS325" s="211"/>
      <c r="FT325" s="190"/>
      <c r="FU325" s="190"/>
      <c r="FV325" s="190"/>
      <c r="FW325" s="190"/>
      <c r="FX325" s="190"/>
      <c r="FY325" s="190"/>
      <c r="FZ325" s="190"/>
      <c r="GA325" s="190"/>
      <c r="GB325" s="190"/>
      <c r="GC325" s="190"/>
      <c r="GD325" s="190"/>
      <c r="GE325" s="190"/>
      <c r="GF325" s="190"/>
      <c r="GG325" s="212"/>
    </row>
    <row r="326" spans="111:189" ht="15" hidden="1" customHeight="1">
      <c r="DG326" s="264"/>
      <c r="DH326" s="265"/>
      <c r="DI326" s="265"/>
      <c r="DJ326" s="266"/>
      <c r="DK326" s="190"/>
      <c r="DL326" s="190"/>
      <c r="DM326" s="190"/>
      <c r="DN326" s="212"/>
      <c r="DO326" s="190"/>
      <c r="DP326" s="190"/>
      <c r="DQ326" s="190"/>
      <c r="DR326" s="212"/>
      <c r="DS326" s="150"/>
      <c r="DT326" s="190"/>
      <c r="DU326" s="190"/>
      <c r="DV326" s="190"/>
      <c r="DW326" s="190"/>
      <c r="DX326" s="190"/>
      <c r="DY326" s="190"/>
      <c r="DZ326" s="190"/>
      <c r="EA326" s="190"/>
      <c r="EB326" s="190"/>
      <c r="EC326" s="190"/>
      <c r="ED326" s="190"/>
      <c r="EE326" s="190"/>
      <c r="EF326" s="190"/>
      <c r="EG326" s="190"/>
      <c r="EH326" s="212"/>
      <c r="EI326" s="213"/>
      <c r="EJ326" s="211"/>
      <c r="EK326" s="190"/>
      <c r="EL326" s="190"/>
      <c r="EM326" s="190"/>
      <c r="EN326" s="190"/>
      <c r="EO326" s="190"/>
      <c r="EP326" s="190"/>
      <c r="EQ326" s="190"/>
      <c r="ER326" s="190"/>
      <c r="ES326" s="190"/>
      <c r="ET326" s="190"/>
      <c r="EU326" s="190"/>
      <c r="EV326" s="190"/>
      <c r="EW326" s="190"/>
      <c r="EX326" s="212"/>
      <c r="EY326" s="211"/>
      <c r="EZ326" s="75"/>
      <c r="FA326" s="89"/>
      <c r="FB326" s="212"/>
      <c r="FC326" s="213"/>
      <c r="FD326" s="213"/>
      <c r="FE326" s="213"/>
      <c r="FF326" s="213"/>
      <c r="FG326" s="213"/>
      <c r="FH326" s="213"/>
      <c r="FI326" s="213"/>
      <c r="FJ326" s="213"/>
      <c r="FK326" s="213"/>
      <c r="FL326" s="213"/>
      <c r="FM326" s="213"/>
      <c r="FN326" s="213"/>
      <c r="FO326" s="213"/>
      <c r="FP326" s="213"/>
      <c r="FQ326" s="213"/>
      <c r="FR326" s="213"/>
      <c r="FS326" s="211"/>
      <c r="FT326" s="190"/>
      <c r="FU326" s="190"/>
      <c r="FV326" s="190"/>
      <c r="FW326" s="190"/>
      <c r="FX326" s="190"/>
      <c r="FY326" s="190"/>
      <c r="FZ326" s="190"/>
      <c r="GA326" s="190"/>
      <c r="GB326" s="190"/>
      <c r="GC326" s="190"/>
      <c r="GD326" s="190"/>
      <c r="GE326" s="190"/>
      <c r="GF326" s="190"/>
      <c r="GG326" s="212"/>
    </row>
    <row r="327" spans="111:189" ht="15" hidden="1" customHeight="1">
      <c r="DG327" s="264"/>
      <c r="DH327" s="265"/>
      <c r="DI327" s="265"/>
      <c r="DJ327" s="266"/>
      <c r="DK327" s="190"/>
      <c r="DL327" s="190"/>
      <c r="DM327" s="190"/>
      <c r="DN327" s="212"/>
      <c r="DO327" s="190"/>
      <c r="DP327" s="190"/>
      <c r="DQ327" s="190"/>
      <c r="DR327" s="212"/>
      <c r="DS327" s="150"/>
      <c r="DT327" s="190"/>
      <c r="DU327" s="190"/>
      <c r="DV327" s="190"/>
      <c r="DW327" s="190"/>
      <c r="DX327" s="190"/>
      <c r="DY327" s="190"/>
      <c r="DZ327" s="190"/>
      <c r="EA327" s="190"/>
      <c r="EB327" s="190"/>
      <c r="EC327" s="190"/>
      <c r="ED327" s="190"/>
      <c r="EE327" s="190"/>
      <c r="EF327" s="190"/>
      <c r="EG327" s="190"/>
      <c r="EH327" s="212"/>
      <c r="EI327" s="213"/>
      <c r="EJ327" s="211"/>
      <c r="EK327" s="190"/>
      <c r="EL327" s="190"/>
      <c r="EM327" s="190"/>
      <c r="EN327" s="190"/>
      <c r="EO327" s="190"/>
      <c r="EP327" s="190"/>
      <c r="EQ327" s="190"/>
      <c r="ER327" s="190"/>
      <c r="ES327" s="190"/>
      <c r="ET327" s="190"/>
      <c r="EU327" s="190"/>
      <c r="EV327" s="190"/>
      <c r="EW327" s="190"/>
      <c r="EX327" s="212"/>
      <c r="EY327" s="211"/>
      <c r="EZ327" s="75"/>
      <c r="FA327" s="89"/>
      <c r="FB327" s="212"/>
      <c r="FC327" s="213"/>
      <c r="FD327" s="213"/>
      <c r="FE327" s="213"/>
      <c r="FF327" s="213"/>
      <c r="FG327" s="213"/>
      <c r="FH327" s="213"/>
      <c r="FI327" s="213"/>
      <c r="FJ327" s="213"/>
      <c r="FK327" s="213"/>
      <c r="FL327" s="213"/>
      <c r="FM327" s="213"/>
      <c r="FN327" s="213"/>
      <c r="FO327" s="213"/>
      <c r="FP327" s="213"/>
      <c r="FQ327" s="213"/>
      <c r="FR327" s="213"/>
      <c r="FS327" s="211"/>
      <c r="FT327" s="190"/>
      <c r="FU327" s="190"/>
      <c r="FV327" s="190"/>
      <c r="FW327" s="190"/>
      <c r="FX327" s="190"/>
      <c r="FY327" s="190"/>
      <c r="FZ327" s="190"/>
      <c r="GA327" s="190"/>
      <c r="GB327" s="190"/>
      <c r="GC327" s="190"/>
      <c r="GD327" s="190"/>
      <c r="GE327" s="190"/>
      <c r="GF327" s="190"/>
      <c r="GG327" s="212"/>
    </row>
    <row r="328" spans="111:189" ht="15" hidden="1" customHeight="1">
      <c r="DG328" s="264"/>
      <c r="DH328" s="265"/>
      <c r="DI328" s="265"/>
      <c r="DJ328" s="266"/>
      <c r="DK328" s="190"/>
      <c r="DL328" s="190"/>
      <c r="DM328" s="190"/>
      <c r="DN328" s="212"/>
      <c r="DO328" s="190"/>
      <c r="DP328" s="190"/>
      <c r="DQ328" s="190"/>
      <c r="DR328" s="212"/>
      <c r="DS328" s="150"/>
      <c r="DT328" s="190"/>
      <c r="DU328" s="190"/>
      <c r="DV328" s="190"/>
      <c r="DW328" s="190"/>
      <c r="DX328" s="190"/>
      <c r="DY328" s="190"/>
      <c r="DZ328" s="190"/>
      <c r="EA328" s="190"/>
      <c r="EB328" s="190"/>
      <c r="EC328" s="190"/>
      <c r="ED328" s="190"/>
      <c r="EE328" s="190"/>
      <c r="EF328" s="190"/>
      <c r="EG328" s="190"/>
      <c r="EH328" s="212"/>
      <c r="EI328" s="213"/>
      <c r="EJ328" s="211"/>
      <c r="EK328" s="190"/>
      <c r="EL328" s="190"/>
      <c r="EM328" s="190"/>
      <c r="EN328" s="190"/>
      <c r="EO328" s="190"/>
      <c r="EP328" s="190"/>
      <c r="EQ328" s="190"/>
      <c r="ER328" s="190"/>
      <c r="ES328" s="190"/>
      <c r="ET328" s="190"/>
      <c r="EU328" s="190"/>
      <c r="EV328" s="190"/>
      <c r="EW328" s="190"/>
      <c r="EX328" s="212"/>
      <c r="EY328" s="211"/>
      <c r="EZ328" s="75"/>
      <c r="FA328" s="89"/>
      <c r="FB328" s="212"/>
      <c r="FC328" s="213"/>
      <c r="FD328" s="213"/>
      <c r="FE328" s="213"/>
      <c r="FF328" s="213"/>
      <c r="FG328" s="213"/>
      <c r="FH328" s="213"/>
      <c r="FI328" s="213"/>
      <c r="FJ328" s="213"/>
      <c r="FK328" s="213"/>
      <c r="FL328" s="213"/>
      <c r="FM328" s="213"/>
      <c r="FN328" s="213"/>
      <c r="FO328" s="213"/>
      <c r="FP328" s="213"/>
      <c r="FQ328" s="213"/>
      <c r="FR328" s="213"/>
      <c r="FS328" s="211"/>
      <c r="FT328" s="190"/>
      <c r="FU328" s="190"/>
      <c r="FV328" s="190"/>
      <c r="FW328" s="190"/>
      <c r="FX328" s="190"/>
      <c r="FY328" s="190"/>
      <c r="FZ328" s="190"/>
      <c r="GA328" s="190"/>
      <c r="GB328" s="190"/>
      <c r="GC328" s="190"/>
      <c r="GD328" s="190"/>
      <c r="GE328" s="190"/>
      <c r="GF328" s="190"/>
      <c r="GG328" s="212"/>
    </row>
    <row r="329" spans="111:189" ht="15" hidden="1" customHeight="1">
      <c r="DG329" s="264"/>
      <c r="DH329" s="265"/>
      <c r="DI329" s="265"/>
      <c r="DJ329" s="266"/>
      <c r="DK329" s="190"/>
      <c r="DL329" s="190"/>
      <c r="DM329" s="190"/>
      <c r="DN329" s="212"/>
      <c r="DO329" s="190"/>
      <c r="DP329" s="190"/>
      <c r="DQ329" s="190"/>
      <c r="DR329" s="212"/>
      <c r="DS329" s="150"/>
      <c r="DT329" s="190"/>
      <c r="DU329" s="190"/>
      <c r="DV329" s="190"/>
      <c r="DW329" s="190"/>
      <c r="DX329" s="190"/>
      <c r="DY329" s="190"/>
      <c r="DZ329" s="190"/>
      <c r="EA329" s="190"/>
      <c r="EB329" s="190"/>
      <c r="EC329" s="190"/>
      <c r="ED329" s="190"/>
      <c r="EE329" s="190"/>
      <c r="EF329" s="190"/>
      <c r="EG329" s="190"/>
      <c r="EH329" s="212"/>
      <c r="EI329" s="213"/>
      <c r="EJ329" s="211"/>
      <c r="EK329" s="190"/>
      <c r="EL329" s="190"/>
      <c r="EM329" s="190"/>
      <c r="EN329" s="190"/>
      <c r="EO329" s="190"/>
      <c r="EP329" s="190"/>
      <c r="EQ329" s="190"/>
      <c r="ER329" s="190"/>
      <c r="ES329" s="190"/>
      <c r="ET329" s="190"/>
      <c r="EU329" s="190"/>
      <c r="EV329" s="190"/>
      <c r="EW329" s="190"/>
      <c r="EX329" s="212"/>
      <c r="EY329" s="211"/>
      <c r="EZ329" s="75"/>
      <c r="FA329" s="89"/>
      <c r="FB329" s="212"/>
      <c r="FC329" s="213"/>
      <c r="FD329" s="213"/>
      <c r="FE329" s="213"/>
      <c r="FF329" s="213"/>
      <c r="FG329" s="213"/>
      <c r="FH329" s="213"/>
      <c r="FI329" s="213"/>
      <c r="FJ329" s="213"/>
      <c r="FK329" s="213"/>
      <c r="FL329" s="213"/>
      <c r="FM329" s="213"/>
      <c r="FN329" s="213"/>
      <c r="FO329" s="213"/>
      <c r="FP329" s="213"/>
      <c r="FQ329" s="213"/>
      <c r="FR329" s="213"/>
      <c r="FS329" s="211"/>
      <c r="FT329" s="190"/>
      <c r="FU329" s="190"/>
      <c r="FV329" s="190"/>
      <c r="FW329" s="190"/>
      <c r="FX329" s="190"/>
      <c r="FY329" s="190"/>
      <c r="FZ329" s="190"/>
      <c r="GA329" s="190"/>
      <c r="GB329" s="190"/>
      <c r="GC329" s="190"/>
      <c r="GD329" s="190"/>
      <c r="GE329" s="190"/>
      <c r="GF329" s="190"/>
      <c r="GG329" s="212"/>
    </row>
    <row r="330" spans="111:189" ht="15" hidden="1" customHeight="1">
      <c r="DG330" s="264"/>
      <c r="DH330" s="265"/>
      <c r="DI330" s="265"/>
      <c r="DJ330" s="266"/>
      <c r="DK330" s="190"/>
      <c r="DL330" s="190"/>
      <c r="DM330" s="190"/>
      <c r="DN330" s="212"/>
      <c r="DO330" s="190"/>
      <c r="DP330" s="190"/>
      <c r="DQ330" s="190"/>
      <c r="DR330" s="212"/>
      <c r="DS330" s="150"/>
      <c r="DT330" s="190"/>
      <c r="DU330" s="190"/>
      <c r="DV330" s="190"/>
      <c r="DW330" s="190"/>
      <c r="DX330" s="190"/>
      <c r="DY330" s="190"/>
      <c r="DZ330" s="190"/>
      <c r="EA330" s="190"/>
      <c r="EB330" s="190"/>
      <c r="EC330" s="190"/>
      <c r="ED330" s="190"/>
      <c r="EE330" s="190"/>
      <c r="EF330" s="190"/>
      <c r="EG330" s="190"/>
      <c r="EH330" s="212"/>
      <c r="EI330" s="213"/>
      <c r="EJ330" s="211"/>
      <c r="EK330" s="190"/>
      <c r="EL330" s="190"/>
      <c r="EM330" s="190"/>
      <c r="EN330" s="190"/>
      <c r="EO330" s="190"/>
      <c r="EP330" s="190"/>
      <c r="EQ330" s="190"/>
      <c r="ER330" s="190"/>
      <c r="ES330" s="190"/>
      <c r="ET330" s="190"/>
      <c r="EU330" s="190"/>
      <c r="EV330" s="190"/>
      <c r="EW330" s="190"/>
      <c r="EX330" s="212"/>
      <c r="EY330" s="211"/>
      <c r="EZ330" s="75"/>
      <c r="FA330" s="89"/>
      <c r="FB330" s="212"/>
      <c r="FC330" s="213"/>
      <c r="FD330" s="213"/>
      <c r="FE330" s="213"/>
      <c r="FF330" s="213"/>
      <c r="FG330" s="213"/>
      <c r="FH330" s="213"/>
      <c r="FI330" s="213"/>
      <c r="FJ330" s="213"/>
      <c r="FK330" s="213"/>
      <c r="FL330" s="213"/>
      <c r="FM330" s="213"/>
      <c r="FN330" s="213"/>
      <c r="FO330" s="213"/>
      <c r="FP330" s="213"/>
      <c r="FQ330" s="213"/>
      <c r="FR330" s="213"/>
      <c r="FS330" s="211"/>
      <c r="FT330" s="190"/>
      <c r="FU330" s="190"/>
      <c r="FV330" s="190"/>
      <c r="FW330" s="190"/>
      <c r="FX330" s="190"/>
      <c r="FY330" s="190"/>
      <c r="FZ330" s="190"/>
      <c r="GA330" s="190"/>
      <c r="GB330" s="190"/>
      <c r="GC330" s="190"/>
      <c r="GD330" s="190"/>
      <c r="GE330" s="190"/>
      <c r="GF330" s="190"/>
      <c r="GG330" s="212"/>
    </row>
    <row r="331" spans="111:189" ht="15" hidden="1" customHeight="1">
      <c r="DG331" s="264"/>
      <c r="DH331" s="265"/>
      <c r="DI331" s="265"/>
      <c r="DJ331" s="266"/>
      <c r="DK331" s="190"/>
      <c r="DL331" s="190"/>
      <c r="DM331" s="190"/>
      <c r="DN331" s="212"/>
      <c r="DO331" s="190"/>
      <c r="DP331" s="190"/>
      <c r="DQ331" s="190"/>
      <c r="DR331" s="212"/>
      <c r="DS331" s="150"/>
      <c r="DT331" s="190"/>
      <c r="DU331" s="190"/>
      <c r="DV331" s="190"/>
      <c r="DW331" s="190"/>
      <c r="DX331" s="190"/>
      <c r="DY331" s="190"/>
      <c r="DZ331" s="190"/>
      <c r="EA331" s="190"/>
      <c r="EB331" s="190"/>
      <c r="EC331" s="190"/>
      <c r="ED331" s="190"/>
      <c r="EE331" s="190"/>
      <c r="EF331" s="190"/>
      <c r="EG331" s="190"/>
      <c r="EH331" s="212"/>
      <c r="EI331" s="213"/>
      <c r="EJ331" s="211"/>
      <c r="EK331" s="190"/>
      <c r="EL331" s="190"/>
      <c r="EM331" s="190"/>
      <c r="EN331" s="190"/>
      <c r="EO331" s="190"/>
      <c r="EP331" s="190"/>
      <c r="EQ331" s="190"/>
      <c r="ER331" s="190"/>
      <c r="ES331" s="190"/>
      <c r="ET331" s="190"/>
      <c r="EU331" s="190"/>
      <c r="EV331" s="190"/>
      <c r="EW331" s="190"/>
      <c r="EX331" s="212"/>
      <c r="EY331" s="211"/>
      <c r="EZ331" s="75"/>
      <c r="FA331" s="89"/>
      <c r="FB331" s="212"/>
      <c r="FC331" s="213"/>
      <c r="FD331" s="213"/>
      <c r="FE331" s="213"/>
      <c r="FF331" s="213"/>
      <c r="FG331" s="213"/>
      <c r="FH331" s="213"/>
      <c r="FI331" s="213"/>
      <c r="FJ331" s="213"/>
      <c r="FK331" s="213"/>
      <c r="FL331" s="213"/>
      <c r="FM331" s="213"/>
      <c r="FN331" s="213"/>
      <c r="FO331" s="213"/>
      <c r="FP331" s="213"/>
      <c r="FQ331" s="213"/>
      <c r="FR331" s="213"/>
      <c r="FS331" s="211"/>
      <c r="FT331" s="190"/>
      <c r="FU331" s="190"/>
      <c r="FV331" s="190"/>
      <c r="FW331" s="190"/>
      <c r="FX331" s="190"/>
      <c r="FY331" s="190"/>
      <c r="FZ331" s="190"/>
      <c r="GA331" s="190"/>
      <c r="GB331" s="190"/>
      <c r="GC331" s="190"/>
      <c r="GD331" s="190"/>
      <c r="GE331" s="190"/>
      <c r="GF331" s="190"/>
      <c r="GG331" s="212"/>
    </row>
    <row r="332" spans="111:189" ht="15" hidden="1" customHeight="1">
      <c r="DG332" s="264"/>
      <c r="DH332" s="265"/>
      <c r="DI332" s="265"/>
      <c r="DJ332" s="266"/>
      <c r="DK332" s="190"/>
      <c r="DL332" s="190"/>
      <c r="DM332" s="190"/>
      <c r="DN332" s="212"/>
      <c r="DO332" s="190"/>
      <c r="DP332" s="190"/>
      <c r="DQ332" s="190"/>
      <c r="DR332" s="212"/>
      <c r="DS332" s="150"/>
      <c r="DT332" s="190"/>
      <c r="DU332" s="190"/>
      <c r="DV332" s="190"/>
      <c r="DW332" s="190"/>
      <c r="DX332" s="190"/>
      <c r="DY332" s="190"/>
      <c r="DZ332" s="190"/>
      <c r="EA332" s="190"/>
      <c r="EB332" s="190"/>
      <c r="EC332" s="190"/>
      <c r="ED332" s="190"/>
      <c r="EE332" s="190"/>
      <c r="EF332" s="190"/>
      <c r="EG332" s="190"/>
      <c r="EH332" s="212"/>
      <c r="EI332" s="213"/>
      <c r="EJ332" s="211"/>
      <c r="EK332" s="190"/>
      <c r="EL332" s="190"/>
      <c r="EM332" s="190"/>
      <c r="EN332" s="190"/>
      <c r="EO332" s="190"/>
      <c r="EP332" s="190"/>
      <c r="EQ332" s="190"/>
      <c r="ER332" s="190"/>
      <c r="ES332" s="190"/>
      <c r="ET332" s="190"/>
      <c r="EU332" s="190"/>
      <c r="EV332" s="190"/>
      <c r="EW332" s="190"/>
      <c r="EX332" s="212"/>
      <c r="EY332" s="211"/>
      <c r="EZ332" s="75"/>
      <c r="FA332" s="89"/>
      <c r="FB332" s="212"/>
      <c r="FC332" s="213"/>
      <c r="FD332" s="213"/>
      <c r="FE332" s="213"/>
      <c r="FF332" s="213"/>
      <c r="FG332" s="213"/>
      <c r="FH332" s="213"/>
      <c r="FI332" s="213"/>
      <c r="FJ332" s="213"/>
      <c r="FK332" s="213"/>
      <c r="FL332" s="213"/>
      <c r="FM332" s="213"/>
      <c r="FN332" s="213"/>
      <c r="FO332" s="213"/>
      <c r="FP332" s="213"/>
      <c r="FQ332" s="213"/>
      <c r="FR332" s="213"/>
      <c r="FS332" s="211"/>
      <c r="FT332" s="190"/>
      <c r="FU332" s="190"/>
      <c r="FV332" s="190"/>
      <c r="FW332" s="190"/>
      <c r="FX332" s="190"/>
      <c r="FY332" s="190"/>
      <c r="FZ332" s="190"/>
      <c r="GA332" s="190"/>
      <c r="GB332" s="190"/>
      <c r="GC332" s="190"/>
      <c r="GD332" s="190"/>
      <c r="GE332" s="190"/>
      <c r="GF332" s="190"/>
      <c r="GG332" s="212"/>
    </row>
    <row r="333" spans="111:189" ht="15" hidden="1" customHeight="1">
      <c r="DG333" s="264"/>
      <c r="DH333" s="265"/>
      <c r="DI333" s="265"/>
      <c r="DJ333" s="266"/>
      <c r="DK333" s="190"/>
      <c r="DL333" s="190"/>
      <c r="DM333" s="190"/>
      <c r="DN333" s="212"/>
      <c r="DO333" s="190"/>
      <c r="DP333" s="190"/>
      <c r="DQ333" s="190"/>
      <c r="DR333" s="212"/>
      <c r="DS333" s="150"/>
      <c r="DT333" s="190"/>
      <c r="DU333" s="190"/>
      <c r="DV333" s="190"/>
      <c r="DW333" s="190"/>
      <c r="DX333" s="190"/>
      <c r="DY333" s="190"/>
      <c r="DZ333" s="190"/>
      <c r="EA333" s="190"/>
      <c r="EB333" s="190"/>
      <c r="EC333" s="190"/>
      <c r="ED333" s="190"/>
      <c r="EE333" s="190"/>
      <c r="EF333" s="190"/>
      <c r="EG333" s="190"/>
      <c r="EH333" s="212"/>
      <c r="EI333" s="213"/>
      <c r="EJ333" s="211"/>
      <c r="EK333" s="190"/>
      <c r="EL333" s="190"/>
      <c r="EM333" s="190"/>
      <c r="EN333" s="190"/>
      <c r="EO333" s="190"/>
      <c r="EP333" s="190"/>
      <c r="EQ333" s="190"/>
      <c r="ER333" s="190"/>
      <c r="ES333" s="190"/>
      <c r="ET333" s="190"/>
      <c r="EU333" s="190"/>
      <c r="EV333" s="190"/>
      <c r="EW333" s="190"/>
      <c r="EX333" s="212"/>
      <c r="EY333" s="211"/>
      <c r="EZ333" s="75"/>
      <c r="FA333" s="89"/>
      <c r="FB333" s="212"/>
      <c r="FC333" s="213"/>
      <c r="FD333" s="213"/>
      <c r="FE333" s="213"/>
      <c r="FF333" s="213"/>
      <c r="FG333" s="213"/>
      <c r="FH333" s="213"/>
      <c r="FI333" s="213"/>
      <c r="FJ333" s="213"/>
      <c r="FK333" s="213"/>
      <c r="FL333" s="213"/>
      <c r="FM333" s="213"/>
      <c r="FN333" s="213"/>
      <c r="FO333" s="213"/>
      <c r="FP333" s="213"/>
      <c r="FQ333" s="213"/>
      <c r="FR333" s="213"/>
      <c r="FS333" s="211"/>
      <c r="FT333" s="190"/>
      <c r="FU333" s="190"/>
      <c r="FV333" s="190"/>
      <c r="FW333" s="190"/>
      <c r="FX333" s="190"/>
      <c r="FY333" s="190"/>
      <c r="FZ333" s="190"/>
      <c r="GA333" s="190"/>
      <c r="GB333" s="190"/>
      <c r="GC333" s="190"/>
      <c r="GD333" s="190"/>
      <c r="GE333" s="190"/>
      <c r="GF333" s="190"/>
      <c r="GG333" s="212"/>
    </row>
    <row r="334" spans="111:189" ht="15" hidden="1" customHeight="1">
      <c r="DG334" s="264"/>
      <c r="DH334" s="265"/>
      <c r="DI334" s="265"/>
      <c r="DJ334" s="266"/>
      <c r="DK334" s="190"/>
      <c r="DL334" s="190"/>
      <c r="DM334" s="190"/>
      <c r="DN334" s="212"/>
      <c r="DO334" s="190"/>
      <c r="DP334" s="190"/>
      <c r="DQ334" s="190"/>
      <c r="DR334" s="212"/>
      <c r="DS334" s="150"/>
      <c r="DT334" s="190"/>
      <c r="DU334" s="190"/>
      <c r="DV334" s="190"/>
      <c r="DW334" s="190"/>
      <c r="DX334" s="190"/>
      <c r="DY334" s="190"/>
      <c r="DZ334" s="190"/>
      <c r="EA334" s="190"/>
      <c r="EB334" s="190"/>
      <c r="EC334" s="190"/>
      <c r="ED334" s="190"/>
      <c r="EE334" s="190"/>
      <c r="EF334" s="190"/>
      <c r="EG334" s="190"/>
      <c r="EH334" s="212"/>
      <c r="EI334" s="213"/>
      <c r="EJ334" s="211"/>
      <c r="EK334" s="190"/>
      <c r="EL334" s="190"/>
      <c r="EM334" s="190"/>
      <c r="EN334" s="190"/>
      <c r="EO334" s="190"/>
      <c r="EP334" s="190"/>
      <c r="EQ334" s="190"/>
      <c r="ER334" s="190"/>
      <c r="ES334" s="190"/>
      <c r="ET334" s="190"/>
      <c r="EU334" s="190"/>
      <c r="EV334" s="190"/>
      <c r="EW334" s="190"/>
      <c r="EX334" s="212"/>
      <c r="EY334" s="211"/>
      <c r="EZ334" s="75"/>
      <c r="FA334" s="89"/>
      <c r="FB334" s="212"/>
      <c r="FC334" s="213"/>
      <c r="FD334" s="213"/>
      <c r="FE334" s="213"/>
      <c r="FF334" s="213"/>
      <c r="FG334" s="213"/>
      <c r="FH334" s="213"/>
      <c r="FI334" s="213"/>
      <c r="FJ334" s="213"/>
      <c r="FK334" s="213"/>
      <c r="FL334" s="213"/>
      <c r="FM334" s="213"/>
      <c r="FN334" s="213"/>
      <c r="FO334" s="213"/>
      <c r="FP334" s="213"/>
      <c r="FQ334" s="213"/>
      <c r="FR334" s="213"/>
      <c r="FS334" s="211"/>
      <c r="FT334" s="190"/>
      <c r="FU334" s="190"/>
      <c r="FV334" s="190"/>
      <c r="FW334" s="190"/>
      <c r="FX334" s="190"/>
      <c r="FY334" s="190"/>
      <c r="FZ334" s="190"/>
      <c r="GA334" s="190"/>
      <c r="GB334" s="190"/>
      <c r="GC334" s="190"/>
      <c r="GD334" s="190"/>
      <c r="GE334" s="190"/>
      <c r="GF334" s="190"/>
      <c r="GG334" s="212"/>
    </row>
    <row r="335" spans="111:189" ht="15" hidden="1" customHeight="1">
      <c r="DG335" s="264"/>
      <c r="DH335" s="265"/>
      <c r="DI335" s="265"/>
      <c r="DJ335" s="266"/>
      <c r="DK335" s="190"/>
      <c r="DL335" s="190"/>
      <c r="DM335" s="190"/>
      <c r="DN335" s="212"/>
      <c r="DO335" s="190"/>
      <c r="DP335" s="190"/>
      <c r="DQ335" s="190"/>
      <c r="DR335" s="212"/>
      <c r="DS335" s="150"/>
      <c r="DT335" s="190"/>
      <c r="DU335" s="190"/>
      <c r="DV335" s="190"/>
      <c r="DW335" s="190"/>
      <c r="DX335" s="190"/>
      <c r="DY335" s="190"/>
      <c r="DZ335" s="190"/>
      <c r="EA335" s="190"/>
      <c r="EB335" s="190"/>
      <c r="EC335" s="190"/>
      <c r="ED335" s="190"/>
      <c r="EE335" s="190"/>
      <c r="EF335" s="190"/>
      <c r="EG335" s="190"/>
      <c r="EH335" s="212"/>
      <c r="EI335" s="213"/>
      <c r="EJ335" s="211"/>
      <c r="EK335" s="190"/>
      <c r="EL335" s="190"/>
      <c r="EM335" s="190"/>
      <c r="EN335" s="190"/>
      <c r="EO335" s="190"/>
      <c r="EP335" s="190"/>
      <c r="EQ335" s="190"/>
      <c r="ER335" s="190"/>
      <c r="ES335" s="190"/>
      <c r="ET335" s="190"/>
      <c r="EU335" s="190"/>
      <c r="EV335" s="190"/>
      <c r="EW335" s="190"/>
      <c r="EX335" s="212"/>
      <c r="EY335" s="211"/>
      <c r="EZ335" s="75"/>
      <c r="FA335" s="89"/>
      <c r="FB335" s="212"/>
      <c r="FC335" s="213"/>
      <c r="FD335" s="213"/>
      <c r="FE335" s="213"/>
      <c r="FF335" s="213"/>
      <c r="FG335" s="213"/>
      <c r="FH335" s="213"/>
      <c r="FI335" s="213"/>
      <c r="FJ335" s="213"/>
      <c r="FK335" s="213"/>
      <c r="FL335" s="213"/>
      <c r="FM335" s="213"/>
      <c r="FN335" s="213"/>
      <c r="FO335" s="213"/>
      <c r="FP335" s="213"/>
      <c r="FQ335" s="213"/>
      <c r="FR335" s="213"/>
      <c r="FS335" s="211"/>
      <c r="FT335" s="190"/>
      <c r="FU335" s="190"/>
      <c r="FV335" s="190"/>
      <c r="FW335" s="190"/>
      <c r="FX335" s="190"/>
      <c r="FY335" s="190"/>
      <c r="FZ335" s="190"/>
      <c r="GA335" s="190"/>
      <c r="GB335" s="190"/>
      <c r="GC335" s="190"/>
      <c r="GD335" s="190"/>
      <c r="GE335" s="190"/>
      <c r="GF335" s="190"/>
      <c r="GG335" s="212"/>
    </row>
    <row r="336" spans="111:189" ht="15" hidden="1" customHeight="1">
      <c r="DG336" s="264"/>
      <c r="DH336" s="265"/>
      <c r="DI336" s="265"/>
      <c r="DJ336" s="266"/>
      <c r="DK336" s="190"/>
      <c r="DL336" s="190"/>
      <c r="DM336" s="190"/>
      <c r="DN336" s="212"/>
      <c r="DO336" s="190"/>
      <c r="DP336" s="190"/>
      <c r="DQ336" s="190"/>
      <c r="DR336" s="212"/>
      <c r="DS336" s="150"/>
      <c r="DT336" s="190"/>
      <c r="DU336" s="190"/>
      <c r="DV336" s="190"/>
      <c r="DW336" s="190"/>
      <c r="DX336" s="190"/>
      <c r="DY336" s="190"/>
      <c r="DZ336" s="190"/>
      <c r="EA336" s="190"/>
      <c r="EB336" s="190"/>
      <c r="EC336" s="190"/>
      <c r="ED336" s="190"/>
      <c r="EE336" s="190"/>
      <c r="EF336" s="190"/>
      <c r="EG336" s="190"/>
      <c r="EH336" s="212"/>
      <c r="EI336" s="213"/>
      <c r="EJ336" s="211"/>
      <c r="EK336" s="190"/>
      <c r="EL336" s="190"/>
      <c r="EM336" s="190"/>
      <c r="EN336" s="190"/>
      <c r="EO336" s="190"/>
      <c r="EP336" s="190"/>
      <c r="EQ336" s="190"/>
      <c r="ER336" s="190"/>
      <c r="ES336" s="190"/>
      <c r="ET336" s="190"/>
      <c r="EU336" s="190"/>
      <c r="EV336" s="190"/>
      <c r="EW336" s="190"/>
      <c r="EX336" s="212"/>
      <c r="EY336" s="211"/>
      <c r="EZ336" s="75"/>
      <c r="FA336" s="89"/>
      <c r="FB336" s="212"/>
      <c r="FC336" s="213"/>
      <c r="FD336" s="213"/>
      <c r="FE336" s="213"/>
      <c r="FF336" s="213"/>
      <c r="FG336" s="213"/>
      <c r="FH336" s="213"/>
      <c r="FI336" s="213"/>
      <c r="FJ336" s="213"/>
      <c r="FK336" s="213"/>
      <c r="FL336" s="213"/>
      <c r="FM336" s="213"/>
      <c r="FN336" s="213"/>
      <c r="FO336" s="213"/>
      <c r="FP336" s="213"/>
      <c r="FQ336" s="213"/>
      <c r="FR336" s="213"/>
      <c r="FS336" s="211"/>
      <c r="FT336" s="190"/>
      <c r="FU336" s="190"/>
      <c r="FV336" s="190"/>
      <c r="FW336" s="190"/>
      <c r="FX336" s="190"/>
      <c r="FY336" s="190"/>
      <c r="FZ336" s="190"/>
      <c r="GA336" s="190"/>
      <c r="GB336" s="190"/>
      <c r="GC336" s="190"/>
      <c r="GD336" s="190"/>
      <c r="GE336" s="190"/>
      <c r="GF336" s="190"/>
      <c r="GG336" s="212"/>
    </row>
    <row r="337" spans="111:189" ht="15" hidden="1" customHeight="1">
      <c r="DG337" s="264"/>
      <c r="DH337" s="265"/>
      <c r="DI337" s="265"/>
      <c r="DJ337" s="266"/>
      <c r="DK337" s="190"/>
      <c r="DL337" s="190"/>
      <c r="DM337" s="190"/>
      <c r="DN337" s="212"/>
      <c r="DO337" s="190"/>
      <c r="DP337" s="190"/>
      <c r="DQ337" s="190"/>
      <c r="DR337" s="212"/>
      <c r="DS337" s="150"/>
      <c r="DT337" s="190"/>
      <c r="DU337" s="190"/>
      <c r="DV337" s="190"/>
      <c r="DW337" s="190"/>
      <c r="DX337" s="190"/>
      <c r="DY337" s="190"/>
      <c r="DZ337" s="190"/>
      <c r="EA337" s="190"/>
      <c r="EB337" s="190"/>
      <c r="EC337" s="190"/>
      <c r="ED337" s="190"/>
      <c r="EE337" s="190"/>
      <c r="EF337" s="190"/>
      <c r="EG337" s="190"/>
      <c r="EH337" s="212"/>
      <c r="EI337" s="213"/>
      <c r="EJ337" s="211"/>
      <c r="EK337" s="190"/>
      <c r="EL337" s="190"/>
      <c r="EM337" s="190"/>
      <c r="EN337" s="190"/>
      <c r="EO337" s="190"/>
      <c r="EP337" s="190"/>
      <c r="EQ337" s="190"/>
      <c r="ER337" s="190"/>
      <c r="ES337" s="190"/>
      <c r="ET337" s="190"/>
      <c r="EU337" s="190"/>
      <c r="EV337" s="190"/>
      <c r="EW337" s="190"/>
      <c r="EX337" s="212"/>
      <c r="EY337" s="211"/>
      <c r="EZ337" s="75"/>
      <c r="FA337" s="89"/>
      <c r="FB337" s="212"/>
      <c r="FC337" s="213"/>
      <c r="FD337" s="213"/>
      <c r="FE337" s="213"/>
      <c r="FF337" s="213"/>
      <c r="FG337" s="213"/>
      <c r="FH337" s="213"/>
      <c r="FI337" s="213"/>
      <c r="FJ337" s="213"/>
      <c r="FK337" s="213"/>
      <c r="FL337" s="213"/>
      <c r="FM337" s="213"/>
      <c r="FN337" s="213"/>
      <c r="FO337" s="213"/>
      <c r="FP337" s="213"/>
      <c r="FQ337" s="213"/>
      <c r="FR337" s="213"/>
      <c r="FS337" s="211"/>
      <c r="FT337" s="190"/>
      <c r="FU337" s="190"/>
      <c r="FV337" s="190"/>
      <c r="FW337" s="190"/>
      <c r="FX337" s="190"/>
      <c r="FY337" s="190"/>
      <c r="FZ337" s="190"/>
      <c r="GA337" s="190"/>
      <c r="GB337" s="190"/>
      <c r="GC337" s="190"/>
      <c r="GD337" s="190"/>
      <c r="GE337" s="190"/>
      <c r="GF337" s="190"/>
      <c r="GG337" s="212"/>
    </row>
    <row r="338" spans="111:189" ht="15" hidden="1" customHeight="1">
      <c r="DG338" s="264"/>
      <c r="DH338" s="265"/>
      <c r="DI338" s="265"/>
      <c r="DJ338" s="266"/>
      <c r="DK338" s="190"/>
      <c r="DL338" s="190"/>
      <c r="DM338" s="190"/>
      <c r="DN338" s="212"/>
      <c r="DO338" s="190"/>
      <c r="DP338" s="190"/>
      <c r="DQ338" s="190"/>
      <c r="DR338" s="212"/>
      <c r="DS338" s="150"/>
      <c r="DT338" s="190"/>
      <c r="DU338" s="190"/>
      <c r="DV338" s="190"/>
      <c r="DW338" s="190"/>
      <c r="DX338" s="190"/>
      <c r="DY338" s="190"/>
      <c r="DZ338" s="190"/>
      <c r="EA338" s="190"/>
      <c r="EB338" s="190"/>
      <c r="EC338" s="190"/>
      <c r="ED338" s="190"/>
      <c r="EE338" s="190"/>
      <c r="EF338" s="190"/>
      <c r="EG338" s="190"/>
      <c r="EH338" s="212"/>
      <c r="EI338" s="213"/>
      <c r="EJ338" s="211"/>
      <c r="EK338" s="190"/>
      <c r="EL338" s="190"/>
      <c r="EM338" s="190"/>
      <c r="EN338" s="190"/>
      <c r="EO338" s="190"/>
      <c r="EP338" s="190"/>
      <c r="EQ338" s="190"/>
      <c r="ER338" s="190"/>
      <c r="ES338" s="190"/>
      <c r="ET338" s="190"/>
      <c r="EU338" s="190"/>
      <c r="EV338" s="190"/>
      <c r="EW338" s="190"/>
      <c r="EX338" s="212"/>
      <c r="EY338" s="211"/>
      <c r="EZ338" s="75"/>
      <c r="FA338" s="89"/>
      <c r="FB338" s="212"/>
      <c r="FC338" s="213"/>
      <c r="FD338" s="213"/>
      <c r="FE338" s="213"/>
      <c r="FF338" s="213"/>
      <c r="FG338" s="213"/>
      <c r="FH338" s="213"/>
      <c r="FI338" s="213"/>
      <c r="FJ338" s="213"/>
      <c r="FK338" s="213"/>
      <c r="FL338" s="213"/>
      <c r="FM338" s="213"/>
      <c r="FN338" s="213"/>
      <c r="FO338" s="213"/>
      <c r="FP338" s="213"/>
      <c r="FQ338" s="213"/>
      <c r="FR338" s="213"/>
      <c r="FS338" s="211"/>
      <c r="FT338" s="190"/>
      <c r="FU338" s="190"/>
      <c r="FV338" s="190"/>
      <c r="FW338" s="190"/>
      <c r="FX338" s="190"/>
      <c r="FY338" s="190"/>
      <c r="FZ338" s="190"/>
      <c r="GA338" s="190"/>
      <c r="GB338" s="190"/>
      <c r="GC338" s="190"/>
      <c r="GD338" s="190"/>
      <c r="GE338" s="190"/>
      <c r="GF338" s="190"/>
      <c r="GG338" s="212"/>
    </row>
    <row r="339" spans="111:189" ht="15" hidden="1" customHeight="1">
      <c r="DG339" s="264"/>
      <c r="DH339" s="265"/>
      <c r="DI339" s="265"/>
      <c r="DJ339" s="266"/>
      <c r="DK339" s="190"/>
      <c r="DL339" s="190"/>
      <c r="DM339" s="190"/>
      <c r="DN339" s="212"/>
      <c r="DO339" s="190"/>
      <c r="DP339" s="190"/>
      <c r="DQ339" s="190"/>
      <c r="DR339" s="212"/>
      <c r="DS339" s="150"/>
      <c r="DT339" s="190"/>
      <c r="DU339" s="190"/>
      <c r="DV339" s="190"/>
      <c r="DW339" s="190"/>
      <c r="DX339" s="190"/>
      <c r="DY339" s="190"/>
      <c r="DZ339" s="190"/>
      <c r="EA339" s="190"/>
      <c r="EB339" s="190"/>
      <c r="EC339" s="190"/>
      <c r="ED339" s="190"/>
      <c r="EE339" s="190"/>
      <c r="EF339" s="190"/>
      <c r="EG339" s="190"/>
      <c r="EH339" s="212"/>
      <c r="EI339" s="213"/>
      <c r="EJ339" s="211"/>
      <c r="EK339" s="190"/>
      <c r="EL339" s="190"/>
      <c r="EM339" s="190"/>
      <c r="EN339" s="190"/>
      <c r="EO339" s="190"/>
      <c r="EP339" s="190"/>
      <c r="EQ339" s="190"/>
      <c r="ER339" s="190"/>
      <c r="ES339" s="190"/>
      <c r="ET339" s="190"/>
      <c r="EU339" s="190"/>
      <c r="EV339" s="190"/>
      <c r="EW339" s="190"/>
      <c r="EX339" s="212"/>
      <c r="EY339" s="211"/>
      <c r="EZ339" s="75"/>
      <c r="FA339" s="89"/>
      <c r="FB339" s="212"/>
      <c r="FC339" s="213"/>
      <c r="FD339" s="213"/>
      <c r="FE339" s="213"/>
      <c r="FF339" s="213"/>
      <c r="FG339" s="213"/>
      <c r="FH339" s="213"/>
      <c r="FI339" s="213"/>
      <c r="FJ339" s="213"/>
      <c r="FK339" s="213"/>
      <c r="FL339" s="213"/>
      <c r="FM339" s="213"/>
      <c r="FN339" s="213"/>
      <c r="FO339" s="213"/>
      <c r="FP339" s="213"/>
      <c r="FQ339" s="213"/>
      <c r="FR339" s="213"/>
      <c r="FS339" s="211"/>
      <c r="FT339" s="190"/>
      <c r="FU339" s="190"/>
      <c r="FV339" s="190"/>
      <c r="FW339" s="190"/>
      <c r="FX339" s="190"/>
      <c r="FY339" s="190"/>
      <c r="FZ339" s="190"/>
      <c r="GA339" s="190"/>
      <c r="GB339" s="190"/>
      <c r="GC339" s="190"/>
      <c r="GD339" s="190"/>
      <c r="GE339" s="190"/>
      <c r="GF339" s="190"/>
      <c r="GG339" s="212"/>
    </row>
    <row r="340" spans="111:189" ht="15" hidden="1" customHeight="1">
      <c r="DG340" s="264"/>
      <c r="DH340" s="265"/>
      <c r="DI340" s="265"/>
      <c r="DJ340" s="266"/>
      <c r="DK340" s="190"/>
      <c r="DL340" s="190"/>
      <c r="DM340" s="190"/>
      <c r="DN340" s="212"/>
      <c r="DO340" s="190"/>
      <c r="DP340" s="190"/>
      <c r="DQ340" s="190"/>
      <c r="DR340" s="212"/>
      <c r="DS340" s="150"/>
      <c r="DT340" s="190"/>
      <c r="DU340" s="190"/>
      <c r="DV340" s="190"/>
      <c r="DW340" s="190"/>
      <c r="DX340" s="190"/>
      <c r="DY340" s="190"/>
      <c r="DZ340" s="190"/>
      <c r="EA340" s="190"/>
      <c r="EB340" s="190"/>
      <c r="EC340" s="190"/>
      <c r="ED340" s="190"/>
      <c r="EE340" s="190"/>
      <c r="EF340" s="190"/>
      <c r="EG340" s="190"/>
      <c r="EH340" s="212"/>
      <c r="EI340" s="213"/>
      <c r="EJ340" s="211"/>
      <c r="EK340" s="190"/>
      <c r="EL340" s="190"/>
      <c r="EM340" s="190"/>
      <c r="EN340" s="190"/>
      <c r="EO340" s="190"/>
      <c r="EP340" s="190"/>
      <c r="EQ340" s="190"/>
      <c r="ER340" s="190"/>
      <c r="ES340" s="190"/>
      <c r="ET340" s="190"/>
      <c r="EU340" s="190"/>
      <c r="EV340" s="190"/>
      <c r="EW340" s="190"/>
      <c r="EX340" s="212"/>
      <c r="EY340" s="211"/>
      <c r="EZ340" s="75"/>
      <c r="FA340" s="89"/>
      <c r="FB340" s="212"/>
      <c r="FC340" s="213"/>
      <c r="FD340" s="213"/>
      <c r="FE340" s="213"/>
      <c r="FF340" s="213"/>
      <c r="FG340" s="213"/>
      <c r="FH340" s="213"/>
      <c r="FI340" s="213"/>
      <c r="FJ340" s="213"/>
      <c r="FK340" s="213"/>
      <c r="FL340" s="213"/>
      <c r="FM340" s="213"/>
      <c r="FN340" s="213"/>
      <c r="FO340" s="213"/>
      <c r="FP340" s="213"/>
      <c r="FQ340" s="213"/>
      <c r="FR340" s="213"/>
      <c r="FS340" s="211"/>
      <c r="FT340" s="190"/>
      <c r="FU340" s="190"/>
      <c r="FV340" s="190"/>
      <c r="FW340" s="190"/>
      <c r="FX340" s="190"/>
      <c r="FY340" s="190"/>
      <c r="FZ340" s="190"/>
      <c r="GA340" s="190"/>
      <c r="GB340" s="190"/>
      <c r="GC340" s="190"/>
      <c r="GD340" s="190"/>
      <c r="GE340" s="190"/>
      <c r="GF340" s="190"/>
      <c r="GG340" s="212"/>
    </row>
    <row r="341" spans="111:189" ht="15" hidden="1" customHeight="1">
      <c r="DG341" s="264"/>
      <c r="DH341" s="265"/>
      <c r="DI341" s="265"/>
      <c r="DJ341" s="266"/>
      <c r="DK341" s="190"/>
      <c r="DL341" s="190"/>
      <c r="DM341" s="190"/>
      <c r="DN341" s="212"/>
      <c r="DO341" s="190"/>
      <c r="DP341" s="190"/>
      <c r="DQ341" s="190"/>
      <c r="DR341" s="212"/>
      <c r="DS341" s="150"/>
      <c r="DT341" s="190"/>
      <c r="DU341" s="190"/>
      <c r="DV341" s="190"/>
      <c r="DW341" s="190"/>
      <c r="DX341" s="190"/>
      <c r="DY341" s="190"/>
      <c r="DZ341" s="190"/>
      <c r="EA341" s="190"/>
      <c r="EB341" s="190"/>
      <c r="EC341" s="190"/>
      <c r="ED341" s="190"/>
      <c r="EE341" s="190"/>
      <c r="EF341" s="190"/>
      <c r="EG341" s="190"/>
      <c r="EH341" s="212"/>
      <c r="EI341" s="213"/>
      <c r="EJ341" s="211"/>
      <c r="EK341" s="190"/>
      <c r="EL341" s="190"/>
      <c r="EM341" s="190"/>
      <c r="EN341" s="190"/>
      <c r="EO341" s="190"/>
      <c r="EP341" s="190"/>
      <c r="EQ341" s="190"/>
      <c r="ER341" s="190"/>
      <c r="ES341" s="190"/>
      <c r="ET341" s="190"/>
      <c r="EU341" s="190"/>
      <c r="EV341" s="190"/>
      <c r="EW341" s="190"/>
      <c r="EX341" s="212"/>
      <c r="EY341" s="211"/>
      <c r="EZ341" s="75"/>
      <c r="FA341" s="89"/>
      <c r="FB341" s="212"/>
      <c r="FC341" s="213"/>
      <c r="FD341" s="213"/>
      <c r="FE341" s="213"/>
      <c r="FF341" s="213"/>
      <c r="FG341" s="213"/>
      <c r="FH341" s="213"/>
      <c r="FI341" s="213"/>
      <c r="FJ341" s="213"/>
      <c r="FK341" s="213"/>
      <c r="FL341" s="213"/>
      <c r="FM341" s="213"/>
      <c r="FN341" s="213"/>
      <c r="FO341" s="213"/>
      <c r="FP341" s="213"/>
      <c r="FQ341" s="213"/>
      <c r="FR341" s="213"/>
      <c r="FS341" s="211"/>
      <c r="FT341" s="190"/>
      <c r="FU341" s="190"/>
      <c r="FV341" s="190"/>
      <c r="FW341" s="190"/>
      <c r="FX341" s="190"/>
      <c r="FY341" s="190"/>
      <c r="FZ341" s="190"/>
      <c r="GA341" s="190"/>
      <c r="GB341" s="190"/>
      <c r="GC341" s="190"/>
      <c r="GD341" s="190"/>
      <c r="GE341" s="190"/>
      <c r="GF341" s="190"/>
      <c r="GG341" s="212"/>
    </row>
    <row r="342" spans="111:189" ht="15" hidden="1" customHeight="1">
      <c r="DG342" s="264"/>
      <c r="DH342" s="265"/>
      <c r="DI342" s="265"/>
      <c r="DJ342" s="266"/>
      <c r="DK342" s="190"/>
      <c r="DL342" s="190"/>
      <c r="DM342" s="190"/>
      <c r="DN342" s="212"/>
      <c r="DO342" s="190"/>
      <c r="DP342" s="190"/>
      <c r="DQ342" s="190"/>
      <c r="DR342" s="212"/>
      <c r="DS342" s="150"/>
      <c r="DT342" s="190"/>
      <c r="DU342" s="190"/>
      <c r="DV342" s="190"/>
      <c r="DW342" s="190"/>
      <c r="DX342" s="190"/>
      <c r="DY342" s="190"/>
      <c r="DZ342" s="190"/>
      <c r="EA342" s="190"/>
      <c r="EB342" s="190"/>
      <c r="EC342" s="190"/>
      <c r="ED342" s="190"/>
      <c r="EE342" s="190"/>
      <c r="EF342" s="190"/>
      <c r="EG342" s="190"/>
      <c r="EH342" s="212"/>
      <c r="EI342" s="213"/>
      <c r="EJ342" s="211"/>
      <c r="EK342" s="190"/>
      <c r="EL342" s="190"/>
      <c r="EM342" s="190"/>
      <c r="EN342" s="190"/>
      <c r="EO342" s="190"/>
      <c r="EP342" s="190"/>
      <c r="EQ342" s="190"/>
      <c r="ER342" s="190"/>
      <c r="ES342" s="190"/>
      <c r="ET342" s="190"/>
      <c r="EU342" s="190"/>
      <c r="EV342" s="190"/>
      <c r="EW342" s="190"/>
      <c r="EX342" s="212"/>
      <c r="EY342" s="211"/>
      <c r="EZ342" s="75"/>
      <c r="FA342" s="89"/>
      <c r="FB342" s="212"/>
      <c r="FC342" s="213"/>
      <c r="FD342" s="213"/>
      <c r="FE342" s="213"/>
      <c r="FF342" s="213"/>
      <c r="FG342" s="213"/>
      <c r="FH342" s="213"/>
      <c r="FI342" s="213"/>
      <c r="FJ342" s="213"/>
      <c r="FK342" s="213"/>
      <c r="FL342" s="213"/>
      <c r="FM342" s="213"/>
      <c r="FN342" s="213"/>
      <c r="FO342" s="213"/>
      <c r="FP342" s="213"/>
      <c r="FQ342" s="213"/>
      <c r="FR342" s="213"/>
      <c r="FS342" s="211"/>
      <c r="FT342" s="190"/>
      <c r="FU342" s="190"/>
      <c r="FV342" s="190"/>
      <c r="FW342" s="190"/>
      <c r="FX342" s="190"/>
      <c r="FY342" s="190"/>
      <c r="FZ342" s="190"/>
      <c r="GA342" s="190"/>
      <c r="GB342" s="190"/>
      <c r="GC342" s="190"/>
      <c r="GD342" s="190"/>
      <c r="GE342" s="190"/>
      <c r="GF342" s="190"/>
      <c r="GG342" s="212"/>
    </row>
    <row r="343" spans="111:189" ht="15" hidden="1" customHeight="1">
      <c r="DG343" s="264"/>
      <c r="DH343" s="265"/>
      <c r="DI343" s="265"/>
      <c r="DJ343" s="266"/>
      <c r="DK343" s="190"/>
      <c r="DL343" s="190"/>
      <c r="DM343" s="190"/>
      <c r="DN343" s="212"/>
      <c r="DO343" s="190"/>
      <c r="DP343" s="190"/>
      <c r="DQ343" s="190"/>
      <c r="DR343" s="212"/>
      <c r="DS343" s="150"/>
      <c r="DT343" s="190"/>
      <c r="DU343" s="190"/>
      <c r="DV343" s="190"/>
      <c r="DW343" s="190"/>
      <c r="DX343" s="190"/>
      <c r="DY343" s="190"/>
      <c r="DZ343" s="190"/>
      <c r="EA343" s="190"/>
      <c r="EB343" s="190"/>
      <c r="EC343" s="190"/>
      <c r="ED343" s="190"/>
      <c r="EE343" s="190"/>
      <c r="EF343" s="190"/>
      <c r="EG343" s="190"/>
      <c r="EH343" s="212"/>
      <c r="EI343" s="213"/>
      <c r="EJ343" s="211"/>
      <c r="EK343" s="190"/>
      <c r="EL343" s="190"/>
      <c r="EM343" s="190"/>
      <c r="EN343" s="190"/>
      <c r="EO343" s="190"/>
      <c r="EP343" s="190"/>
      <c r="EQ343" s="190"/>
      <c r="ER343" s="190"/>
      <c r="ES343" s="190"/>
      <c r="ET343" s="190"/>
      <c r="EU343" s="190"/>
      <c r="EV343" s="190"/>
      <c r="EW343" s="190"/>
      <c r="EX343" s="212"/>
      <c r="EY343" s="211"/>
      <c r="EZ343" s="75"/>
      <c r="FA343" s="89"/>
      <c r="FB343" s="212"/>
      <c r="FC343" s="213"/>
      <c r="FD343" s="213"/>
      <c r="FE343" s="213"/>
      <c r="FF343" s="213"/>
      <c r="FG343" s="213"/>
      <c r="FH343" s="213"/>
      <c r="FI343" s="213"/>
      <c r="FJ343" s="213"/>
      <c r="FK343" s="213"/>
      <c r="FL343" s="213"/>
      <c r="FM343" s="213"/>
      <c r="FN343" s="213"/>
      <c r="FO343" s="213"/>
      <c r="FP343" s="213"/>
      <c r="FQ343" s="213"/>
      <c r="FR343" s="213"/>
      <c r="FS343" s="211"/>
      <c r="FT343" s="190"/>
      <c r="FU343" s="190"/>
      <c r="FV343" s="190"/>
      <c r="FW343" s="190"/>
      <c r="FX343" s="190"/>
      <c r="FY343" s="190"/>
      <c r="FZ343" s="190"/>
      <c r="GA343" s="190"/>
      <c r="GB343" s="190"/>
      <c r="GC343" s="190"/>
      <c r="GD343" s="190"/>
      <c r="GE343" s="190"/>
      <c r="GF343" s="190"/>
      <c r="GG343" s="212"/>
    </row>
    <row r="344" spans="111:189" ht="15" hidden="1" customHeight="1">
      <c r="DG344" s="264"/>
      <c r="DH344" s="265"/>
      <c r="DI344" s="265"/>
      <c r="DJ344" s="266"/>
      <c r="DK344" s="190"/>
      <c r="DL344" s="190"/>
      <c r="DM344" s="190"/>
      <c r="DN344" s="212"/>
      <c r="DO344" s="190"/>
      <c r="DP344" s="190"/>
      <c r="DQ344" s="190"/>
      <c r="DR344" s="212"/>
      <c r="DS344" s="150"/>
      <c r="DT344" s="190"/>
      <c r="DU344" s="190"/>
      <c r="DV344" s="190"/>
      <c r="DW344" s="190"/>
      <c r="DX344" s="190"/>
      <c r="DY344" s="190"/>
      <c r="DZ344" s="190"/>
      <c r="EA344" s="190"/>
      <c r="EB344" s="190"/>
      <c r="EC344" s="190"/>
      <c r="ED344" s="190"/>
      <c r="EE344" s="190"/>
      <c r="EF344" s="190"/>
      <c r="EG344" s="190"/>
      <c r="EH344" s="212"/>
      <c r="EI344" s="213"/>
      <c r="EJ344" s="211"/>
      <c r="EK344" s="190"/>
      <c r="EL344" s="190"/>
      <c r="EM344" s="190"/>
      <c r="EN344" s="190"/>
      <c r="EO344" s="190"/>
      <c r="EP344" s="190"/>
      <c r="EQ344" s="190"/>
      <c r="ER344" s="190"/>
      <c r="ES344" s="190"/>
      <c r="ET344" s="190"/>
      <c r="EU344" s="190"/>
      <c r="EV344" s="190"/>
      <c r="EW344" s="190"/>
      <c r="EX344" s="212"/>
      <c r="EY344" s="211"/>
      <c r="EZ344" s="75"/>
      <c r="FA344" s="89"/>
      <c r="FB344" s="212"/>
      <c r="FC344" s="213"/>
      <c r="FD344" s="213"/>
      <c r="FE344" s="213"/>
      <c r="FF344" s="213"/>
      <c r="FG344" s="213"/>
      <c r="FH344" s="213"/>
      <c r="FI344" s="213"/>
      <c r="FJ344" s="213"/>
      <c r="FK344" s="213"/>
      <c r="FL344" s="213"/>
      <c r="FM344" s="213"/>
      <c r="FN344" s="213"/>
      <c r="FO344" s="213"/>
      <c r="FP344" s="213"/>
      <c r="FQ344" s="213"/>
      <c r="FR344" s="213"/>
      <c r="FS344" s="211"/>
      <c r="FT344" s="190"/>
      <c r="FU344" s="190"/>
      <c r="FV344" s="190"/>
      <c r="FW344" s="190"/>
      <c r="FX344" s="190"/>
      <c r="FY344" s="190"/>
      <c r="FZ344" s="190"/>
      <c r="GA344" s="190"/>
      <c r="GB344" s="190"/>
      <c r="GC344" s="190"/>
      <c r="GD344" s="190"/>
      <c r="GE344" s="190"/>
      <c r="GF344" s="190"/>
      <c r="GG344" s="212"/>
    </row>
    <row r="345" spans="111:189" ht="15" hidden="1" customHeight="1">
      <c r="DG345" s="264"/>
      <c r="DH345" s="265"/>
      <c r="DI345" s="265"/>
      <c r="DJ345" s="266"/>
      <c r="DK345" s="190"/>
      <c r="DL345" s="190"/>
      <c r="DM345" s="190"/>
      <c r="DN345" s="212"/>
      <c r="DO345" s="190"/>
      <c r="DP345" s="190"/>
      <c r="DQ345" s="190"/>
      <c r="DR345" s="212"/>
      <c r="DS345" s="150"/>
      <c r="DT345" s="190"/>
      <c r="DU345" s="190"/>
      <c r="DV345" s="190"/>
      <c r="DW345" s="190"/>
      <c r="DX345" s="190"/>
      <c r="DY345" s="190"/>
      <c r="DZ345" s="190"/>
      <c r="EA345" s="190"/>
      <c r="EB345" s="190"/>
      <c r="EC345" s="190"/>
      <c r="ED345" s="190"/>
      <c r="EE345" s="190"/>
      <c r="EF345" s="190"/>
      <c r="EG345" s="190"/>
      <c r="EH345" s="212"/>
      <c r="EI345" s="213"/>
      <c r="EJ345" s="211"/>
      <c r="EK345" s="190"/>
      <c r="EL345" s="190"/>
      <c r="EM345" s="190"/>
      <c r="EN345" s="190"/>
      <c r="EO345" s="190"/>
      <c r="EP345" s="190"/>
      <c r="EQ345" s="190"/>
      <c r="ER345" s="190"/>
      <c r="ES345" s="190"/>
      <c r="ET345" s="190"/>
      <c r="EU345" s="190"/>
      <c r="EV345" s="190"/>
      <c r="EW345" s="190"/>
      <c r="EX345" s="212"/>
      <c r="EY345" s="211"/>
      <c r="EZ345" s="75"/>
      <c r="FA345" s="89"/>
      <c r="FB345" s="212"/>
      <c r="FC345" s="213"/>
      <c r="FD345" s="213"/>
      <c r="FE345" s="213"/>
      <c r="FF345" s="213"/>
      <c r="FG345" s="213"/>
      <c r="FH345" s="213"/>
      <c r="FI345" s="213"/>
      <c r="FJ345" s="213"/>
      <c r="FK345" s="213"/>
      <c r="FL345" s="213"/>
      <c r="FM345" s="213"/>
      <c r="FN345" s="213"/>
      <c r="FO345" s="213"/>
      <c r="FP345" s="213"/>
      <c r="FQ345" s="213"/>
      <c r="FR345" s="213"/>
      <c r="FS345" s="211"/>
      <c r="FT345" s="190"/>
      <c r="FU345" s="190"/>
      <c r="FV345" s="190"/>
      <c r="FW345" s="190"/>
      <c r="FX345" s="190"/>
      <c r="FY345" s="190"/>
      <c r="FZ345" s="190"/>
      <c r="GA345" s="190"/>
      <c r="GB345" s="190"/>
      <c r="GC345" s="190"/>
      <c r="GD345" s="190"/>
      <c r="GE345" s="190"/>
      <c r="GF345" s="190"/>
      <c r="GG345" s="212"/>
    </row>
    <row r="346" spans="111:189" ht="15" hidden="1" customHeight="1">
      <c r="DG346" s="264"/>
      <c r="DH346" s="265"/>
      <c r="DI346" s="265"/>
      <c r="DJ346" s="266"/>
      <c r="DK346" s="190"/>
      <c r="DL346" s="190"/>
      <c r="DM346" s="190"/>
      <c r="DN346" s="212"/>
      <c r="DO346" s="190"/>
      <c r="DP346" s="190"/>
      <c r="DQ346" s="190"/>
      <c r="DR346" s="212"/>
      <c r="DS346" s="150"/>
      <c r="DT346" s="190"/>
      <c r="DU346" s="190"/>
      <c r="DV346" s="190"/>
      <c r="DW346" s="190"/>
      <c r="DX346" s="190"/>
      <c r="DY346" s="190"/>
      <c r="DZ346" s="190"/>
      <c r="EA346" s="190"/>
      <c r="EB346" s="190"/>
      <c r="EC346" s="190"/>
      <c r="ED346" s="190"/>
      <c r="EE346" s="190"/>
      <c r="EF346" s="190"/>
      <c r="EG346" s="190"/>
      <c r="EH346" s="212"/>
      <c r="EI346" s="213"/>
      <c r="EJ346" s="211"/>
      <c r="EK346" s="190"/>
      <c r="EL346" s="190"/>
      <c r="EM346" s="190"/>
      <c r="EN346" s="190"/>
      <c r="EO346" s="190"/>
      <c r="EP346" s="190"/>
      <c r="EQ346" s="190"/>
      <c r="ER346" s="190"/>
      <c r="ES346" s="190"/>
      <c r="ET346" s="190"/>
      <c r="EU346" s="190"/>
      <c r="EV346" s="190"/>
      <c r="EW346" s="190"/>
      <c r="EX346" s="212"/>
      <c r="EY346" s="211"/>
      <c r="EZ346" s="75"/>
      <c r="FA346" s="89"/>
      <c r="FB346" s="212"/>
      <c r="FC346" s="213"/>
      <c r="FD346" s="213"/>
      <c r="FE346" s="213"/>
      <c r="FF346" s="213"/>
      <c r="FG346" s="213"/>
      <c r="FH346" s="213"/>
      <c r="FI346" s="213"/>
      <c r="FJ346" s="213"/>
      <c r="FK346" s="213"/>
      <c r="FL346" s="213"/>
      <c r="FM346" s="213"/>
      <c r="FN346" s="213"/>
      <c r="FO346" s="213"/>
      <c r="FP346" s="213"/>
      <c r="FQ346" s="213"/>
      <c r="FR346" s="213"/>
      <c r="FS346" s="211"/>
      <c r="FT346" s="190"/>
      <c r="FU346" s="190"/>
      <c r="FV346" s="190"/>
      <c r="FW346" s="190"/>
      <c r="FX346" s="190"/>
      <c r="FY346" s="190"/>
      <c r="FZ346" s="190"/>
      <c r="GA346" s="190"/>
      <c r="GB346" s="190"/>
      <c r="GC346" s="190"/>
      <c r="GD346" s="190"/>
      <c r="GE346" s="190"/>
      <c r="GF346" s="190"/>
      <c r="GG346" s="212"/>
    </row>
    <row r="347" spans="111:189" ht="15" hidden="1" customHeight="1">
      <c r="DG347" s="264"/>
      <c r="DH347" s="265"/>
      <c r="DI347" s="265"/>
      <c r="DJ347" s="266"/>
      <c r="DK347" s="190"/>
      <c r="DL347" s="190"/>
      <c r="DM347" s="190"/>
      <c r="DN347" s="212"/>
      <c r="DO347" s="190"/>
      <c r="DP347" s="190"/>
      <c r="DQ347" s="190"/>
      <c r="DR347" s="212"/>
      <c r="DS347" s="150"/>
      <c r="DT347" s="190"/>
      <c r="DU347" s="190"/>
      <c r="DV347" s="190"/>
      <c r="DW347" s="190"/>
      <c r="DX347" s="190"/>
      <c r="DY347" s="190"/>
      <c r="DZ347" s="190"/>
      <c r="EA347" s="190"/>
      <c r="EB347" s="190"/>
      <c r="EC347" s="190"/>
      <c r="ED347" s="190"/>
      <c r="EE347" s="190"/>
      <c r="EF347" s="190"/>
      <c r="EG347" s="190"/>
      <c r="EH347" s="212"/>
      <c r="EI347" s="213"/>
      <c r="EJ347" s="211"/>
      <c r="EK347" s="190"/>
      <c r="EL347" s="190"/>
      <c r="EM347" s="190"/>
      <c r="EN347" s="190"/>
      <c r="EO347" s="190"/>
      <c r="EP347" s="190"/>
      <c r="EQ347" s="190"/>
      <c r="ER347" s="190"/>
      <c r="ES347" s="190"/>
      <c r="ET347" s="190"/>
      <c r="EU347" s="190"/>
      <c r="EV347" s="190"/>
      <c r="EW347" s="190"/>
      <c r="EX347" s="212"/>
      <c r="EY347" s="211"/>
      <c r="EZ347" s="75"/>
      <c r="FA347" s="89"/>
      <c r="FB347" s="212"/>
      <c r="FC347" s="213"/>
      <c r="FD347" s="213"/>
      <c r="FE347" s="213"/>
      <c r="FF347" s="213"/>
      <c r="FG347" s="213"/>
      <c r="FH347" s="213"/>
      <c r="FI347" s="213"/>
      <c r="FJ347" s="213"/>
      <c r="FK347" s="213"/>
      <c r="FL347" s="213"/>
      <c r="FM347" s="213"/>
      <c r="FN347" s="213"/>
      <c r="FO347" s="213"/>
      <c r="FP347" s="213"/>
      <c r="FQ347" s="213"/>
      <c r="FR347" s="213"/>
      <c r="FS347" s="211"/>
      <c r="FT347" s="190"/>
      <c r="FU347" s="190"/>
      <c r="FV347" s="190"/>
      <c r="FW347" s="190"/>
      <c r="FX347" s="190"/>
      <c r="FY347" s="190"/>
      <c r="FZ347" s="190"/>
      <c r="GA347" s="190"/>
      <c r="GB347" s="190"/>
      <c r="GC347" s="190"/>
      <c r="GD347" s="190"/>
      <c r="GE347" s="190"/>
      <c r="GF347" s="190"/>
      <c r="GG347" s="212"/>
    </row>
    <row r="348" spans="111:189" ht="15" hidden="1" customHeight="1">
      <c r="DG348" s="264"/>
      <c r="DH348" s="265"/>
      <c r="DI348" s="265"/>
      <c r="DJ348" s="266"/>
      <c r="DK348" s="190"/>
      <c r="DL348" s="190"/>
      <c r="DM348" s="190"/>
      <c r="DN348" s="212"/>
      <c r="DO348" s="190"/>
      <c r="DP348" s="190"/>
      <c r="DQ348" s="190"/>
      <c r="DR348" s="212"/>
      <c r="DS348" s="150"/>
      <c r="DT348" s="190"/>
      <c r="DU348" s="190"/>
      <c r="DV348" s="190"/>
      <c r="DW348" s="190"/>
      <c r="DX348" s="190"/>
      <c r="DY348" s="190"/>
      <c r="DZ348" s="190"/>
      <c r="EA348" s="190"/>
      <c r="EB348" s="190"/>
      <c r="EC348" s="190"/>
      <c r="ED348" s="190"/>
      <c r="EE348" s="190"/>
      <c r="EF348" s="190"/>
      <c r="EG348" s="190"/>
      <c r="EH348" s="212"/>
      <c r="EI348" s="213"/>
      <c r="EJ348" s="211"/>
      <c r="EK348" s="190"/>
      <c r="EL348" s="190"/>
      <c r="EM348" s="190"/>
      <c r="EN348" s="190"/>
      <c r="EO348" s="190"/>
      <c r="EP348" s="190"/>
      <c r="EQ348" s="190"/>
      <c r="ER348" s="190"/>
      <c r="ES348" s="190"/>
      <c r="ET348" s="190"/>
      <c r="EU348" s="190"/>
      <c r="EV348" s="190"/>
      <c r="EW348" s="190"/>
      <c r="EX348" s="212"/>
      <c r="EY348" s="211"/>
      <c r="EZ348" s="75"/>
      <c r="FA348" s="89"/>
      <c r="FB348" s="212"/>
      <c r="FC348" s="213"/>
      <c r="FD348" s="213"/>
      <c r="FE348" s="213"/>
      <c r="FF348" s="213"/>
      <c r="FG348" s="213"/>
      <c r="FH348" s="213"/>
      <c r="FI348" s="213"/>
      <c r="FJ348" s="213"/>
      <c r="FK348" s="213"/>
      <c r="FL348" s="213"/>
      <c r="FM348" s="213"/>
      <c r="FN348" s="213"/>
      <c r="FO348" s="213"/>
      <c r="FP348" s="213"/>
      <c r="FQ348" s="213"/>
      <c r="FR348" s="213"/>
      <c r="FS348" s="211"/>
      <c r="FT348" s="190"/>
      <c r="FU348" s="190"/>
      <c r="FV348" s="190"/>
      <c r="FW348" s="190"/>
      <c r="FX348" s="190"/>
      <c r="FY348" s="190"/>
      <c r="FZ348" s="190"/>
      <c r="GA348" s="190"/>
      <c r="GB348" s="190"/>
      <c r="GC348" s="190"/>
      <c r="GD348" s="190"/>
      <c r="GE348" s="190"/>
      <c r="GF348" s="190"/>
      <c r="GG348" s="212"/>
    </row>
    <row r="349" spans="111:189" ht="15" hidden="1" customHeight="1">
      <c r="DG349" s="264"/>
      <c r="DH349" s="265"/>
      <c r="DI349" s="265"/>
      <c r="DJ349" s="266"/>
      <c r="DK349" s="190"/>
      <c r="DL349" s="190"/>
      <c r="DM349" s="190"/>
      <c r="DN349" s="212"/>
      <c r="DO349" s="190"/>
      <c r="DP349" s="190"/>
      <c r="DQ349" s="190"/>
      <c r="DR349" s="212"/>
      <c r="DS349" s="150"/>
      <c r="DT349" s="190"/>
      <c r="DU349" s="190"/>
      <c r="DV349" s="190"/>
      <c r="DW349" s="190"/>
      <c r="DX349" s="190"/>
      <c r="DY349" s="190"/>
      <c r="DZ349" s="190"/>
      <c r="EA349" s="190"/>
      <c r="EB349" s="190"/>
      <c r="EC349" s="190"/>
      <c r="ED349" s="190"/>
      <c r="EE349" s="190"/>
      <c r="EF349" s="190"/>
      <c r="EG349" s="190"/>
      <c r="EH349" s="212"/>
      <c r="EI349" s="213"/>
      <c r="EJ349" s="211"/>
      <c r="EK349" s="190"/>
      <c r="EL349" s="190"/>
      <c r="EM349" s="190"/>
      <c r="EN349" s="190"/>
      <c r="EO349" s="190"/>
      <c r="EP349" s="190"/>
      <c r="EQ349" s="190"/>
      <c r="ER349" s="190"/>
      <c r="ES349" s="190"/>
      <c r="ET349" s="190"/>
      <c r="EU349" s="190"/>
      <c r="EV349" s="190"/>
      <c r="EW349" s="190"/>
      <c r="EX349" s="212"/>
      <c r="EY349" s="211"/>
      <c r="EZ349" s="75"/>
      <c r="FA349" s="89"/>
      <c r="FB349" s="212"/>
      <c r="FC349" s="213"/>
      <c r="FD349" s="213"/>
      <c r="FE349" s="213"/>
      <c r="FF349" s="213"/>
      <c r="FG349" s="213"/>
      <c r="FH349" s="213"/>
      <c r="FI349" s="213"/>
      <c r="FJ349" s="213"/>
      <c r="FK349" s="213"/>
      <c r="FL349" s="213"/>
      <c r="FM349" s="213"/>
      <c r="FN349" s="213"/>
      <c r="FO349" s="213"/>
      <c r="FP349" s="213"/>
      <c r="FQ349" s="213"/>
      <c r="FR349" s="213"/>
      <c r="FS349" s="211"/>
      <c r="FT349" s="190"/>
      <c r="FU349" s="190"/>
      <c r="FV349" s="190"/>
      <c r="FW349" s="190"/>
      <c r="FX349" s="190"/>
      <c r="FY349" s="190"/>
      <c r="FZ349" s="190"/>
      <c r="GA349" s="190"/>
      <c r="GB349" s="190"/>
      <c r="GC349" s="190"/>
      <c r="GD349" s="190"/>
      <c r="GE349" s="190"/>
      <c r="GF349" s="190"/>
      <c r="GG349" s="212"/>
    </row>
    <row r="350" spans="111:189" ht="15" hidden="1" customHeight="1">
      <c r="DG350" s="264"/>
      <c r="DH350" s="265"/>
      <c r="DI350" s="265"/>
      <c r="DJ350" s="266"/>
      <c r="DK350" s="190"/>
      <c r="DL350" s="190"/>
      <c r="DM350" s="190"/>
      <c r="DN350" s="212"/>
      <c r="DO350" s="190"/>
      <c r="DP350" s="190"/>
      <c r="DQ350" s="190"/>
      <c r="DR350" s="212"/>
      <c r="DS350" s="150"/>
      <c r="DT350" s="190"/>
      <c r="DU350" s="190"/>
      <c r="DV350" s="190"/>
      <c r="DW350" s="190"/>
      <c r="DX350" s="190"/>
      <c r="DY350" s="190"/>
      <c r="DZ350" s="190"/>
      <c r="EA350" s="190"/>
      <c r="EB350" s="190"/>
      <c r="EC350" s="190"/>
      <c r="ED350" s="190"/>
      <c r="EE350" s="190"/>
      <c r="EF350" s="190"/>
      <c r="EG350" s="190"/>
      <c r="EH350" s="212"/>
      <c r="EI350" s="213"/>
      <c r="EJ350" s="211"/>
      <c r="EK350" s="190"/>
      <c r="EL350" s="190"/>
      <c r="EM350" s="190"/>
      <c r="EN350" s="190"/>
      <c r="EO350" s="190"/>
      <c r="EP350" s="190"/>
      <c r="EQ350" s="190"/>
      <c r="ER350" s="190"/>
      <c r="ES350" s="190"/>
      <c r="ET350" s="190"/>
      <c r="EU350" s="190"/>
      <c r="EV350" s="190"/>
      <c r="EW350" s="190"/>
      <c r="EX350" s="212"/>
      <c r="EY350" s="211"/>
      <c r="EZ350" s="75"/>
      <c r="FA350" s="89"/>
      <c r="FB350" s="212"/>
      <c r="FC350" s="213"/>
      <c r="FD350" s="213"/>
      <c r="FE350" s="213"/>
      <c r="FF350" s="213"/>
      <c r="FG350" s="213"/>
      <c r="FH350" s="213"/>
      <c r="FI350" s="213"/>
      <c r="FJ350" s="213"/>
      <c r="FK350" s="213"/>
      <c r="FL350" s="213"/>
      <c r="FM350" s="213"/>
      <c r="FN350" s="213"/>
      <c r="FO350" s="213"/>
      <c r="FP350" s="213"/>
      <c r="FQ350" s="213"/>
      <c r="FR350" s="213"/>
      <c r="FS350" s="211"/>
      <c r="FT350" s="190"/>
      <c r="FU350" s="190"/>
      <c r="FV350" s="190"/>
      <c r="FW350" s="190"/>
      <c r="FX350" s="190"/>
      <c r="FY350" s="190"/>
      <c r="FZ350" s="190"/>
      <c r="GA350" s="190"/>
      <c r="GB350" s="190"/>
      <c r="GC350" s="190"/>
      <c r="GD350" s="190"/>
      <c r="GE350" s="190"/>
      <c r="GF350" s="190"/>
      <c r="GG350" s="212"/>
    </row>
    <row r="351" spans="111:189" ht="15" hidden="1" customHeight="1">
      <c r="DG351" s="264"/>
      <c r="DH351" s="265"/>
      <c r="DI351" s="265"/>
      <c r="DJ351" s="266"/>
      <c r="DK351" s="190"/>
      <c r="DL351" s="190"/>
      <c r="DM351" s="190"/>
      <c r="DN351" s="212"/>
      <c r="DO351" s="190"/>
      <c r="DP351" s="190"/>
      <c r="DQ351" s="190"/>
      <c r="DR351" s="212"/>
      <c r="DS351" s="150"/>
      <c r="DT351" s="190"/>
      <c r="DU351" s="190"/>
      <c r="DV351" s="190"/>
      <c r="DW351" s="190"/>
      <c r="DX351" s="190"/>
      <c r="DY351" s="190"/>
      <c r="DZ351" s="190"/>
      <c r="EA351" s="190"/>
      <c r="EB351" s="190"/>
      <c r="EC351" s="190"/>
      <c r="ED351" s="190"/>
      <c r="EE351" s="190"/>
      <c r="EF351" s="190"/>
      <c r="EG351" s="190"/>
      <c r="EH351" s="212"/>
      <c r="EI351" s="213"/>
      <c r="EJ351" s="211"/>
      <c r="EK351" s="190"/>
      <c r="EL351" s="190"/>
      <c r="EM351" s="190"/>
      <c r="EN351" s="190"/>
      <c r="EO351" s="190"/>
      <c r="EP351" s="190"/>
      <c r="EQ351" s="190"/>
      <c r="ER351" s="190"/>
      <c r="ES351" s="190"/>
      <c r="ET351" s="190"/>
      <c r="EU351" s="190"/>
      <c r="EV351" s="190"/>
      <c r="EW351" s="190"/>
      <c r="EX351" s="212"/>
      <c r="EY351" s="211"/>
      <c r="EZ351" s="75"/>
      <c r="FA351" s="89"/>
      <c r="FB351" s="212"/>
      <c r="FC351" s="213"/>
      <c r="FD351" s="213"/>
      <c r="FE351" s="213"/>
      <c r="FF351" s="213"/>
      <c r="FG351" s="213"/>
      <c r="FH351" s="213"/>
      <c r="FI351" s="213"/>
      <c r="FJ351" s="213"/>
      <c r="FK351" s="213"/>
      <c r="FL351" s="213"/>
      <c r="FM351" s="213"/>
      <c r="FN351" s="213"/>
      <c r="FO351" s="213"/>
      <c r="FP351" s="213"/>
      <c r="FQ351" s="213"/>
      <c r="FR351" s="213"/>
      <c r="FS351" s="211"/>
      <c r="FT351" s="190"/>
      <c r="FU351" s="190"/>
      <c r="FV351" s="190"/>
      <c r="FW351" s="190"/>
      <c r="FX351" s="190"/>
      <c r="FY351" s="190"/>
      <c r="FZ351" s="190"/>
      <c r="GA351" s="190"/>
      <c r="GB351" s="190"/>
      <c r="GC351" s="190"/>
      <c r="GD351" s="190"/>
      <c r="GE351" s="190"/>
      <c r="GF351" s="190"/>
      <c r="GG351" s="212"/>
    </row>
    <row r="352" spans="111:189" ht="15" hidden="1" customHeight="1">
      <c r="DG352" s="264"/>
      <c r="DH352" s="265"/>
      <c r="DI352" s="265"/>
      <c r="DJ352" s="266"/>
      <c r="DK352" s="190"/>
      <c r="DL352" s="190"/>
      <c r="DM352" s="190"/>
      <c r="DN352" s="212"/>
      <c r="DO352" s="190"/>
      <c r="DP352" s="190"/>
      <c r="DQ352" s="190"/>
      <c r="DR352" s="212"/>
      <c r="DS352" s="150"/>
      <c r="DT352" s="190"/>
      <c r="DU352" s="190"/>
      <c r="DV352" s="190"/>
      <c r="DW352" s="190"/>
      <c r="DX352" s="190"/>
      <c r="DY352" s="190"/>
      <c r="DZ352" s="190"/>
      <c r="EA352" s="190"/>
      <c r="EB352" s="190"/>
      <c r="EC352" s="190"/>
      <c r="ED352" s="190"/>
      <c r="EE352" s="190"/>
      <c r="EF352" s="190"/>
      <c r="EG352" s="190"/>
      <c r="EH352" s="212"/>
      <c r="EI352" s="213"/>
      <c r="EJ352" s="211"/>
      <c r="EK352" s="190"/>
      <c r="EL352" s="190"/>
      <c r="EM352" s="190"/>
      <c r="EN352" s="190"/>
      <c r="EO352" s="190"/>
      <c r="EP352" s="190"/>
      <c r="EQ352" s="190"/>
      <c r="ER352" s="190"/>
      <c r="ES352" s="190"/>
      <c r="ET352" s="190"/>
      <c r="EU352" s="190"/>
      <c r="EV352" s="190"/>
      <c r="EW352" s="190"/>
      <c r="EX352" s="212"/>
      <c r="EY352" s="211"/>
      <c r="EZ352" s="75"/>
      <c r="FA352" s="89"/>
      <c r="FB352" s="212"/>
      <c r="FC352" s="213"/>
      <c r="FD352" s="213"/>
      <c r="FE352" s="213"/>
      <c r="FF352" s="213"/>
      <c r="FG352" s="213"/>
      <c r="FH352" s="213"/>
      <c r="FI352" s="213"/>
      <c r="FJ352" s="213"/>
      <c r="FK352" s="213"/>
      <c r="FL352" s="213"/>
      <c r="FM352" s="213"/>
      <c r="FN352" s="213"/>
      <c r="FO352" s="213"/>
      <c r="FP352" s="213"/>
      <c r="FQ352" s="213"/>
      <c r="FR352" s="213"/>
      <c r="FS352" s="211"/>
      <c r="FT352" s="190"/>
      <c r="FU352" s="190"/>
      <c r="FV352" s="190"/>
      <c r="FW352" s="190"/>
      <c r="FX352" s="190"/>
      <c r="FY352" s="190"/>
      <c r="FZ352" s="190"/>
      <c r="GA352" s="190"/>
      <c r="GB352" s="190"/>
      <c r="GC352" s="190"/>
      <c r="GD352" s="190"/>
      <c r="GE352" s="190"/>
      <c r="GF352" s="190"/>
      <c r="GG352" s="212"/>
    </row>
    <row r="353" spans="111:189" ht="15" hidden="1" customHeight="1">
      <c r="DG353" s="264"/>
      <c r="DH353" s="265"/>
      <c r="DI353" s="265"/>
      <c r="DJ353" s="266"/>
      <c r="DK353" s="190"/>
      <c r="DL353" s="190"/>
      <c r="DM353" s="190"/>
      <c r="DN353" s="212"/>
      <c r="DO353" s="190"/>
      <c r="DP353" s="190"/>
      <c r="DQ353" s="190"/>
      <c r="DR353" s="212"/>
      <c r="DS353" s="150"/>
      <c r="DT353" s="190"/>
      <c r="DU353" s="190"/>
      <c r="DV353" s="190"/>
      <c r="DW353" s="190"/>
      <c r="DX353" s="190"/>
      <c r="DY353" s="190"/>
      <c r="DZ353" s="190"/>
      <c r="EA353" s="190"/>
      <c r="EB353" s="190"/>
      <c r="EC353" s="190"/>
      <c r="ED353" s="190"/>
      <c r="EE353" s="190"/>
      <c r="EF353" s="190"/>
      <c r="EG353" s="190"/>
      <c r="EH353" s="212"/>
      <c r="EI353" s="213"/>
      <c r="EJ353" s="211"/>
      <c r="EK353" s="190"/>
      <c r="EL353" s="190"/>
      <c r="EM353" s="190"/>
      <c r="EN353" s="190"/>
      <c r="EO353" s="190"/>
      <c r="EP353" s="190"/>
      <c r="EQ353" s="190"/>
      <c r="ER353" s="190"/>
      <c r="ES353" s="190"/>
      <c r="ET353" s="190"/>
      <c r="EU353" s="190"/>
      <c r="EV353" s="190"/>
      <c r="EW353" s="190"/>
      <c r="EX353" s="212"/>
      <c r="EY353" s="211"/>
      <c r="EZ353" s="75"/>
      <c r="FA353" s="89"/>
      <c r="FB353" s="212"/>
      <c r="FC353" s="213"/>
      <c r="FD353" s="213"/>
      <c r="FE353" s="213"/>
      <c r="FF353" s="213"/>
      <c r="FG353" s="213"/>
      <c r="FH353" s="213"/>
      <c r="FI353" s="213"/>
      <c r="FJ353" s="213"/>
      <c r="FK353" s="213"/>
      <c r="FL353" s="213"/>
      <c r="FM353" s="213"/>
      <c r="FN353" s="213"/>
      <c r="FO353" s="213"/>
      <c r="FP353" s="213"/>
      <c r="FQ353" s="213"/>
      <c r="FR353" s="213"/>
      <c r="FS353" s="211"/>
      <c r="FT353" s="190"/>
      <c r="FU353" s="190"/>
      <c r="FV353" s="190"/>
      <c r="FW353" s="190"/>
      <c r="FX353" s="190"/>
      <c r="FY353" s="190"/>
      <c r="FZ353" s="190"/>
      <c r="GA353" s="190"/>
      <c r="GB353" s="190"/>
      <c r="GC353" s="190"/>
      <c r="GD353" s="190"/>
      <c r="GE353" s="190"/>
      <c r="GF353" s="190"/>
      <c r="GG353" s="212"/>
    </row>
    <row r="354" spans="111:189" ht="15" hidden="1" customHeight="1">
      <c r="DG354" s="264"/>
      <c r="DH354" s="265"/>
      <c r="DI354" s="265"/>
      <c r="DJ354" s="266"/>
      <c r="DK354" s="190"/>
      <c r="DL354" s="190"/>
      <c r="DM354" s="190"/>
      <c r="DN354" s="212"/>
      <c r="DO354" s="190"/>
      <c r="DP354" s="190"/>
      <c r="DQ354" s="190"/>
      <c r="DR354" s="212"/>
      <c r="DS354" s="150"/>
      <c r="DT354" s="190"/>
      <c r="DU354" s="190"/>
      <c r="DV354" s="190"/>
      <c r="DW354" s="190"/>
      <c r="DX354" s="190"/>
      <c r="DY354" s="190"/>
      <c r="DZ354" s="190"/>
      <c r="EA354" s="190"/>
      <c r="EB354" s="190"/>
      <c r="EC354" s="190"/>
      <c r="ED354" s="190"/>
      <c r="EE354" s="190"/>
      <c r="EF354" s="190"/>
      <c r="EG354" s="190"/>
      <c r="EH354" s="212"/>
      <c r="EI354" s="213"/>
      <c r="EJ354" s="211"/>
      <c r="EK354" s="190"/>
      <c r="EL354" s="190"/>
      <c r="EM354" s="190"/>
      <c r="EN354" s="190"/>
      <c r="EO354" s="190"/>
      <c r="EP354" s="190"/>
      <c r="EQ354" s="190"/>
      <c r="ER354" s="190"/>
      <c r="ES354" s="190"/>
      <c r="ET354" s="190"/>
      <c r="EU354" s="190"/>
      <c r="EV354" s="190"/>
      <c r="EW354" s="190"/>
      <c r="EX354" s="212"/>
      <c r="EY354" s="211"/>
      <c r="EZ354" s="75"/>
      <c r="FA354" s="89"/>
      <c r="FB354" s="212"/>
      <c r="FC354" s="213"/>
      <c r="FD354" s="213"/>
      <c r="FE354" s="213"/>
      <c r="FF354" s="213"/>
      <c r="FG354" s="213"/>
      <c r="FH354" s="213"/>
      <c r="FI354" s="213"/>
      <c r="FJ354" s="213"/>
      <c r="FK354" s="213"/>
      <c r="FL354" s="213"/>
      <c r="FM354" s="213"/>
      <c r="FN354" s="213"/>
      <c r="FO354" s="213"/>
      <c r="FP354" s="213"/>
      <c r="FQ354" s="213"/>
      <c r="FR354" s="213"/>
      <c r="FS354" s="211"/>
      <c r="FT354" s="190"/>
      <c r="FU354" s="190"/>
      <c r="FV354" s="190"/>
      <c r="FW354" s="190"/>
      <c r="FX354" s="190"/>
      <c r="FY354" s="190"/>
      <c r="FZ354" s="190"/>
      <c r="GA354" s="190"/>
      <c r="GB354" s="190"/>
      <c r="GC354" s="190"/>
      <c r="GD354" s="190"/>
      <c r="GE354" s="190"/>
      <c r="GF354" s="190"/>
      <c r="GG354" s="212"/>
    </row>
    <row r="355" spans="111:189" ht="15" hidden="1" customHeight="1">
      <c r="DG355" s="264"/>
      <c r="DH355" s="265"/>
      <c r="DI355" s="265"/>
      <c r="DJ355" s="266"/>
      <c r="DK355" s="190"/>
      <c r="DL355" s="190"/>
      <c r="DM355" s="190"/>
      <c r="DN355" s="212"/>
      <c r="DO355" s="190"/>
      <c r="DP355" s="190"/>
      <c r="DQ355" s="190"/>
      <c r="DR355" s="212"/>
      <c r="DS355" s="150"/>
      <c r="DT355" s="190"/>
      <c r="DU355" s="190"/>
      <c r="DV355" s="190"/>
      <c r="DW355" s="190"/>
      <c r="DX355" s="190"/>
      <c r="DY355" s="190"/>
      <c r="DZ355" s="190"/>
      <c r="EA355" s="190"/>
      <c r="EB355" s="190"/>
      <c r="EC355" s="190"/>
      <c r="ED355" s="190"/>
      <c r="EE355" s="190"/>
      <c r="EF355" s="190"/>
      <c r="EG355" s="190"/>
      <c r="EH355" s="212"/>
      <c r="EI355" s="213"/>
      <c r="EJ355" s="211"/>
      <c r="EK355" s="190"/>
      <c r="EL355" s="190"/>
      <c r="EM355" s="190"/>
      <c r="EN355" s="190"/>
      <c r="EO355" s="190"/>
      <c r="EP355" s="190"/>
      <c r="EQ355" s="190"/>
      <c r="ER355" s="190"/>
      <c r="ES355" s="190"/>
      <c r="ET355" s="190"/>
      <c r="EU355" s="190"/>
      <c r="EV355" s="190"/>
      <c r="EW355" s="190"/>
      <c r="EX355" s="212"/>
      <c r="EY355" s="211"/>
      <c r="EZ355" s="75"/>
      <c r="FA355" s="89"/>
      <c r="FB355" s="212"/>
      <c r="FC355" s="213"/>
      <c r="FD355" s="213"/>
      <c r="FE355" s="213"/>
      <c r="FF355" s="213"/>
      <c r="FG355" s="213"/>
      <c r="FH355" s="213"/>
      <c r="FI355" s="213"/>
      <c r="FJ355" s="213"/>
      <c r="FK355" s="213"/>
      <c r="FL355" s="213"/>
      <c r="FM355" s="213"/>
      <c r="FN355" s="213"/>
      <c r="FO355" s="213"/>
      <c r="FP355" s="213"/>
      <c r="FQ355" s="213"/>
      <c r="FR355" s="213"/>
      <c r="FS355" s="211"/>
      <c r="FT355" s="190"/>
      <c r="FU355" s="190"/>
      <c r="FV355" s="190"/>
      <c r="FW355" s="190"/>
      <c r="FX355" s="190"/>
      <c r="FY355" s="190"/>
      <c r="FZ355" s="190"/>
      <c r="GA355" s="190"/>
      <c r="GB355" s="190"/>
      <c r="GC355" s="190"/>
      <c r="GD355" s="190"/>
      <c r="GE355" s="190"/>
      <c r="GF355" s="190"/>
      <c r="GG355" s="212"/>
    </row>
    <row r="356" spans="111:189" ht="15" hidden="1" customHeight="1">
      <c r="DG356" s="264"/>
      <c r="DH356" s="265"/>
      <c r="DI356" s="265"/>
      <c r="DJ356" s="266"/>
      <c r="DK356" s="190"/>
      <c r="DL356" s="190"/>
      <c r="DM356" s="190"/>
      <c r="DN356" s="212"/>
      <c r="DO356" s="190"/>
      <c r="DP356" s="190"/>
      <c r="DQ356" s="190"/>
      <c r="DR356" s="212"/>
      <c r="DS356" s="150"/>
      <c r="DT356" s="190"/>
      <c r="DU356" s="190"/>
      <c r="DV356" s="190"/>
      <c r="DW356" s="190"/>
      <c r="DX356" s="190"/>
      <c r="DY356" s="190"/>
      <c r="DZ356" s="190"/>
      <c r="EA356" s="190"/>
      <c r="EB356" s="190"/>
      <c r="EC356" s="190"/>
      <c r="ED356" s="190"/>
      <c r="EE356" s="190"/>
      <c r="EF356" s="190"/>
      <c r="EG356" s="190"/>
      <c r="EH356" s="212"/>
      <c r="EI356" s="213"/>
      <c r="EJ356" s="211"/>
      <c r="EK356" s="190"/>
      <c r="EL356" s="190"/>
      <c r="EM356" s="190"/>
      <c r="EN356" s="190"/>
      <c r="EO356" s="190"/>
      <c r="EP356" s="190"/>
      <c r="EQ356" s="190"/>
      <c r="ER356" s="190"/>
      <c r="ES356" s="190"/>
      <c r="ET356" s="190"/>
      <c r="EU356" s="190"/>
      <c r="EV356" s="190"/>
      <c r="EW356" s="190"/>
      <c r="EX356" s="212"/>
      <c r="EY356" s="211"/>
      <c r="EZ356" s="75"/>
      <c r="FA356" s="89"/>
      <c r="FB356" s="212"/>
      <c r="FC356" s="213"/>
      <c r="FD356" s="213"/>
      <c r="FE356" s="213"/>
      <c r="FF356" s="213"/>
      <c r="FG356" s="213"/>
      <c r="FH356" s="213"/>
      <c r="FI356" s="213"/>
      <c r="FJ356" s="213"/>
      <c r="FK356" s="213"/>
      <c r="FL356" s="213"/>
      <c r="FM356" s="213"/>
      <c r="FN356" s="213"/>
      <c r="FO356" s="213"/>
      <c r="FP356" s="213"/>
      <c r="FQ356" s="213"/>
      <c r="FR356" s="213"/>
      <c r="FS356" s="211"/>
      <c r="FT356" s="190"/>
      <c r="FU356" s="190"/>
      <c r="FV356" s="190"/>
      <c r="FW356" s="190"/>
      <c r="FX356" s="190"/>
      <c r="FY356" s="190"/>
      <c r="FZ356" s="190"/>
      <c r="GA356" s="190"/>
      <c r="GB356" s="190"/>
      <c r="GC356" s="190"/>
      <c r="GD356" s="190"/>
      <c r="GE356" s="190"/>
      <c r="GF356" s="190"/>
      <c r="GG356" s="212"/>
    </row>
    <row r="357" spans="111:189" ht="15" hidden="1" customHeight="1">
      <c r="DG357" s="264"/>
      <c r="DH357" s="265"/>
      <c r="DI357" s="265"/>
      <c r="DJ357" s="266"/>
      <c r="DK357" s="190"/>
      <c r="DL357" s="190"/>
      <c r="DM357" s="190"/>
      <c r="DN357" s="212"/>
      <c r="DO357" s="190"/>
      <c r="DP357" s="190"/>
      <c r="DQ357" s="190"/>
      <c r="DR357" s="212"/>
      <c r="DS357" s="150"/>
      <c r="DT357" s="190"/>
      <c r="DU357" s="190"/>
      <c r="DV357" s="190"/>
      <c r="DW357" s="190"/>
      <c r="DX357" s="190"/>
      <c r="DY357" s="190"/>
      <c r="DZ357" s="190"/>
      <c r="EA357" s="190"/>
      <c r="EB357" s="190"/>
      <c r="EC357" s="190"/>
      <c r="ED357" s="190"/>
      <c r="EE357" s="190"/>
      <c r="EF357" s="190"/>
      <c r="EG357" s="190"/>
      <c r="EH357" s="212"/>
      <c r="EI357" s="213"/>
      <c r="EJ357" s="211"/>
      <c r="EK357" s="190"/>
      <c r="EL357" s="190"/>
      <c r="EM357" s="190"/>
      <c r="EN357" s="190"/>
      <c r="EO357" s="190"/>
      <c r="EP357" s="190"/>
      <c r="EQ357" s="190"/>
      <c r="ER357" s="190"/>
      <c r="ES357" s="190"/>
      <c r="ET357" s="190"/>
      <c r="EU357" s="190"/>
      <c r="EV357" s="190"/>
      <c r="EW357" s="190"/>
      <c r="EX357" s="212"/>
      <c r="EY357" s="211"/>
      <c r="EZ357" s="75"/>
      <c r="FA357" s="89"/>
      <c r="FB357" s="212"/>
      <c r="FC357" s="213"/>
      <c r="FD357" s="213"/>
      <c r="FE357" s="213"/>
      <c r="FF357" s="213"/>
      <c r="FG357" s="213"/>
      <c r="FH357" s="213"/>
      <c r="FI357" s="213"/>
      <c r="FJ357" s="213"/>
      <c r="FK357" s="213"/>
      <c r="FL357" s="213"/>
      <c r="FM357" s="213"/>
      <c r="FN357" s="213"/>
      <c r="FO357" s="213"/>
      <c r="FP357" s="213"/>
      <c r="FQ357" s="213"/>
      <c r="FR357" s="213"/>
      <c r="FS357" s="211"/>
      <c r="FT357" s="190"/>
      <c r="FU357" s="190"/>
      <c r="FV357" s="190"/>
      <c r="FW357" s="190"/>
      <c r="FX357" s="190"/>
      <c r="FY357" s="190"/>
      <c r="FZ357" s="190"/>
      <c r="GA357" s="190"/>
      <c r="GB357" s="190"/>
      <c r="GC357" s="190"/>
      <c r="GD357" s="190"/>
      <c r="GE357" s="190"/>
      <c r="GF357" s="190"/>
      <c r="GG357" s="212"/>
    </row>
    <row r="358" spans="111:189" ht="15" hidden="1" customHeight="1">
      <c r="DG358" s="264"/>
      <c r="DH358" s="265"/>
      <c r="DI358" s="265"/>
      <c r="DJ358" s="266"/>
      <c r="DK358" s="190"/>
      <c r="DL358" s="190"/>
      <c r="DM358" s="190"/>
      <c r="DN358" s="212"/>
      <c r="DO358" s="190"/>
      <c r="DP358" s="190"/>
      <c r="DQ358" s="190"/>
      <c r="DR358" s="212"/>
      <c r="DS358" s="150"/>
      <c r="DT358" s="190"/>
      <c r="DU358" s="190"/>
      <c r="DV358" s="190"/>
      <c r="DW358" s="190"/>
      <c r="DX358" s="190"/>
      <c r="DY358" s="190"/>
      <c r="DZ358" s="190"/>
      <c r="EA358" s="190"/>
      <c r="EB358" s="190"/>
      <c r="EC358" s="190"/>
      <c r="ED358" s="190"/>
      <c r="EE358" s="190"/>
      <c r="EF358" s="190"/>
      <c r="EG358" s="190"/>
      <c r="EH358" s="212"/>
      <c r="EI358" s="213"/>
      <c r="EJ358" s="211"/>
      <c r="EK358" s="190"/>
      <c r="EL358" s="190"/>
      <c r="EM358" s="190"/>
      <c r="EN358" s="190"/>
      <c r="EO358" s="190"/>
      <c r="EP358" s="190"/>
      <c r="EQ358" s="190"/>
      <c r="ER358" s="190"/>
      <c r="ES358" s="190"/>
      <c r="ET358" s="190"/>
      <c r="EU358" s="190"/>
      <c r="EV358" s="190"/>
      <c r="EW358" s="190"/>
      <c r="EX358" s="212"/>
      <c r="EY358" s="211"/>
      <c r="EZ358" s="75"/>
      <c r="FA358" s="89"/>
      <c r="FB358" s="212"/>
      <c r="FC358" s="213"/>
      <c r="FD358" s="213"/>
      <c r="FE358" s="213"/>
      <c r="FF358" s="213"/>
      <c r="FG358" s="213"/>
      <c r="FH358" s="213"/>
      <c r="FI358" s="213"/>
      <c r="FJ358" s="213"/>
      <c r="FK358" s="213"/>
      <c r="FL358" s="213"/>
      <c r="FM358" s="213"/>
      <c r="FN358" s="213"/>
      <c r="FO358" s="213"/>
      <c r="FP358" s="213"/>
      <c r="FQ358" s="213"/>
      <c r="FR358" s="213"/>
      <c r="FS358" s="211"/>
      <c r="FT358" s="190"/>
      <c r="FU358" s="190"/>
      <c r="FV358" s="190"/>
      <c r="FW358" s="190"/>
      <c r="FX358" s="190"/>
      <c r="FY358" s="190"/>
      <c r="FZ358" s="190"/>
      <c r="GA358" s="190"/>
      <c r="GB358" s="190"/>
      <c r="GC358" s="190"/>
      <c r="GD358" s="190"/>
      <c r="GE358" s="190"/>
      <c r="GF358" s="190"/>
      <c r="GG358" s="212"/>
    </row>
    <row r="359" spans="111:189" ht="15" hidden="1" customHeight="1">
      <c r="DG359" s="264"/>
      <c r="DH359" s="265"/>
      <c r="DI359" s="265"/>
      <c r="DJ359" s="266"/>
      <c r="DK359" s="190"/>
      <c r="DL359" s="190"/>
      <c r="DM359" s="190"/>
      <c r="DN359" s="212"/>
      <c r="DO359" s="190"/>
      <c r="DP359" s="190"/>
      <c r="DQ359" s="190"/>
      <c r="DR359" s="212"/>
      <c r="DS359" s="150"/>
      <c r="DT359" s="190"/>
      <c r="DU359" s="190"/>
      <c r="DV359" s="190"/>
      <c r="DW359" s="190"/>
      <c r="DX359" s="190"/>
      <c r="DY359" s="190"/>
      <c r="DZ359" s="190"/>
      <c r="EA359" s="190"/>
      <c r="EB359" s="190"/>
      <c r="EC359" s="190"/>
      <c r="ED359" s="190"/>
      <c r="EE359" s="190"/>
      <c r="EF359" s="190"/>
      <c r="EG359" s="190"/>
      <c r="EH359" s="212"/>
      <c r="EI359" s="213"/>
      <c r="EJ359" s="211"/>
      <c r="EK359" s="190"/>
      <c r="EL359" s="190"/>
      <c r="EM359" s="190"/>
      <c r="EN359" s="190"/>
      <c r="EO359" s="190"/>
      <c r="EP359" s="190"/>
      <c r="EQ359" s="190"/>
      <c r="ER359" s="190"/>
      <c r="ES359" s="190"/>
      <c r="ET359" s="190"/>
      <c r="EU359" s="190"/>
      <c r="EV359" s="190"/>
      <c r="EW359" s="190"/>
      <c r="EX359" s="212"/>
      <c r="EY359" s="211"/>
      <c r="EZ359" s="75"/>
      <c r="FA359" s="89"/>
      <c r="FB359" s="212"/>
      <c r="FC359" s="213"/>
      <c r="FD359" s="213"/>
      <c r="FE359" s="213"/>
      <c r="FF359" s="213"/>
      <c r="FG359" s="213"/>
      <c r="FH359" s="213"/>
      <c r="FI359" s="213"/>
      <c r="FJ359" s="213"/>
      <c r="FK359" s="213"/>
      <c r="FL359" s="213"/>
      <c r="FM359" s="213"/>
      <c r="FN359" s="213"/>
      <c r="FO359" s="213"/>
      <c r="FP359" s="213"/>
      <c r="FQ359" s="213"/>
      <c r="FR359" s="213"/>
      <c r="FS359" s="211"/>
      <c r="FT359" s="190"/>
      <c r="FU359" s="190"/>
      <c r="FV359" s="190"/>
      <c r="FW359" s="190"/>
      <c r="FX359" s="190"/>
      <c r="FY359" s="190"/>
      <c r="FZ359" s="190"/>
      <c r="GA359" s="190"/>
      <c r="GB359" s="190"/>
      <c r="GC359" s="190"/>
      <c r="GD359" s="190"/>
      <c r="GE359" s="190"/>
      <c r="GF359" s="190"/>
      <c r="GG359" s="212"/>
    </row>
    <row r="360" spans="111:189" ht="15" hidden="1" customHeight="1">
      <c r="DG360" s="264"/>
      <c r="DH360" s="265"/>
      <c r="DI360" s="265"/>
      <c r="DJ360" s="266"/>
      <c r="DK360" s="190"/>
      <c r="DL360" s="190"/>
      <c r="DM360" s="190"/>
      <c r="DN360" s="212"/>
      <c r="DO360" s="190"/>
      <c r="DP360" s="190"/>
      <c r="DQ360" s="190"/>
      <c r="DR360" s="212"/>
      <c r="DS360" s="150"/>
      <c r="DT360" s="190"/>
      <c r="DU360" s="190"/>
      <c r="DV360" s="190"/>
      <c r="DW360" s="190"/>
      <c r="DX360" s="190"/>
      <c r="DY360" s="190"/>
      <c r="DZ360" s="190"/>
      <c r="EA360" s="190"/>
      <c r="EB360" s="190"/>
      <c r="EC360" s="190"/>
      <c r="ED360" s="190"/>
      <c r="EE360" s="190"/>
      <c r="EF360" s="190"/>
      <c r="EG360" s="190"/>
      <c r="EH360" s="212"/>
      <c r="EI360" s="213"/>
      <c r="EJ360" s="211"/>
      <c r="EK360" s="190"/>
      <c r="EL360" s="190"/>
      <c r="EM360" s="190"/>
      <c r="EN360" s="190"/>
      <c r="EO360" s="190"/>
      <c r="EP360" s="190"/>
      <c r="EQ360" s="190"/>
      <c r="ER360" s="190"/>
      <c r="ES360" s="190"/>
      <c r="ET360" s="190"/>
      <c r="EU360" s="190"/>
      <c r="EV360" s="190"/>
      <c r="EW360" s="190"/>
      <c r="EX360" s="212"/>
      <c r="EY360" s="211"/>
      <c r="EZ360" s="75"/>
      <c r="FA360" s="89"/>
      <c r="FB360" s="212"/>
      <c r="FC360" s="213"/>
      <c r="FD360" s="213"/>
      <c r="FE360" s="213"/>
      <c r="FF360" s="213"/>
      <c r="FG360" s="213"/>
      <c r="FH360" s="213"/>
      <c r="FI360" s="213"/>
      <c r="FJ360" s="213"/>
      <c r="FK360" s="213"/>
      <c r="FL360" s="213"/>
      <c r="FM360" s="213"/>
      <c r="FN360" s="213"/>
      <c r="FO360" s="213"/>
      <c r="FP360" s="213"/>
      <c r="FQ360" s="213"/>
      <c r="FR360" s="213"/>
      <c r="FS360" s="211"/>
      <c r="FT360" s="190"/>
      <c r="FU360" s="190"/>
      <c r="FV360" s="190"/>
      <c r="FW360" s="190"/>
      <c r="FX360" s="190"/>
      <c r="FY360" s="190"/>
      <c r="FZ360" s="190"/>
      <c r="GA360" s="190"/>
      <c r="GB360" s="190"/>
      <c r="GC360" s="190"/>
      <c r="GD360" s="190"/>
      <c r="GE360" s="190"/>
      <c r="GF360" s="190"/>
      <c r="GG360" s="212"/>
    </row>
    <row r="361" spans="111:189" ht="15" hidden="1" customHeight="1">
      <c r="DG361" s="264"/>
      <c r="DH361" s="265"/>
      <c r="DI361" s="265"/>
      <c r="DJ361" s="266"/>
      <c r="DK361" s="190"/>
      <c r="DL361" s="190"/>
      <c r="DM361" s="190"/>
      <c r="DN361" s="212"/>
      <c r="DO361" s="190"/>
      <c r="DP361" s="190"/>
      <c r="DQ361" s="190"/>
      <c r="DR361" s="212"/>
      <c r="DS361" s="150"/>
      <c r="DT361" s="190"/>
      <c r="DU361" s="190"/>
      <c r="DV361" s="190"/>
      <c r="DW361" s="190"/>
      <c r="DX361" s="190"/>
      <c r="DY361" s="190"/>
      <c r="DZ361" s="190"/>
      <c r="EA361" s="190"/>
      <c r="EB361" s="190"/>
      <c r="EC361" s="190"/>
      <c r="ED361" s="190"/>
      <c r="EE361" s="190"/>
      <c r="EF361" s="190"/>
      <c r="EG361" s="190"/>
      <c r="EH361" s="212"/>
      <c r="EI361" s="213"/>
      <c r="EJ361" s="211"/>
      <c r="EK361" s="190"/>
      <c r="EL361" s="190"/>
      <c r="EM361" s="190"/>
      <c r="EN361" s="190"/>
      <c r="EO361" s="190"/>
      <c r="EP361" s="190"/>
      <c r="EQ361" s="190"/>
      <c r="ER361" s="190"/>
      <c r="ES361" s="190"/>
      <c r="ET361" s="190"/>
      <c r="EU361" s="190"/>
      <c r="EV361" s="190"/>
      <c r="EW361" s="190"/>
      <c r="EX361" s="212"/>
      <c r="EY361" s="211"/>
      <c r="EZ361" s="75"/>
      <c r="FA361" s="89"/>
      <c r="FB361" s="212"/>
      <c r="FC361" s="213"/>
      <c r="FD361" s="213"/>
      <c r="FE361" s="213"/>
      <c r="FF361" s="213"/>
      <c r="FG361" s="213"/>
      <c r="FH361" s="213"/>
      <c r="FI361" s="213"/>
      <c r="FJ361" s="213"/>
      <c r="FK361" s="213"/>
      <c r="FL361" s="213"/>
      <c r="FM361" s="213"/>
      <c r="FN361" s="213"/>
      <c r="FO361" s="213"/>
      <c r="FP361" s="213"/>
      <c r="FQ361" s="213"/>
      <c r="FR361" s="213"/>
      <c r="FS361" s="211"/>
      <c r="FT361" s="190"/>
      <c r="FU361" s="190"/>
      <c r="FV361" s="190"/>
      <c r="FW361" s="190"/>
      <c r="FX361" s="190"/>
      <c r="FY361" s="190"/>
      <c r="FZ361" s="190"/>
      <c r="GA361" s="190"/>
      <c r="GB361" s="190"/>
      <c r="GC361" s="190"/>
      <c r="GD361" s="190"/>
      <c r="GE361" s="190"/>
      <c r="GF361" s="190"/>
      <c r="GG361" s="212"/>
    </row>
    <row r="362" spans="111:189" ht="15" hidden="1" customHeight="1">
      <c r="DG362" s="264"/>
      <c r="DH362" s="265"/>
      <c r="DI362" s="265"/>
      <c r="DJ362" s="266"/>
      <c r="DK362" s="190"/>
      <c r="DL362" s="190"/>
      <c r="DM362" s="190"/>
      <c r="DN362" s="212"/>
      <c r="DO362" s="190"/>
      <c r="DP362" s="190"/>
      <c r="DQ362" s="190"/>
      <c r="DR362" s="212"/>
      <c r="DS362" s="150"/>
      <c r="DT362" s="190"/>
      <c r="DU362" s="190"/>
      <c r="DV362" s="190"/>
      <c r="DW362" s="190"/>
      <c r="DX362" s="190"/>
      <c r="DY362" s="190"/>
      <c r="DZ362" s="190"/>
      <c r="EA362" s="190"/>
      <c r="EB362" s="190"/>
      <c r="EC362" s="190"/>
      <c r="ED362" s="190"/>
      <c r="EE362" s="190"/>
      <c r="EF362" s="190"/>
      <c r="EG362" s="190"/>
      <c r="EH362" s="212"/>
      <c r="EI362" s="213"/>
      <c r="EJ362" s="211"/>
      <c r="EK362" s="190"/>
      <c r="EL362" s="190"/>
      <c r="EM362" s="190"/>
      <c r="EN362" s="190"/>
      <c r="EO362" s="190"/>
      <c r="EP362" s="190"/>
      <c r="EQ362" s="190"/>
      <c r="ER362" s="190"/>
      <c r="ES362" s="190"/>
      <c r="ET362" s="190"/>
      <c r="EU362" s="190"/>
      <c r="EV362" s="190"/>
      <c r="EW362" s="190"/>
      <c r="EX362" s="212"/>
      <c r="EY362" s="211"/>
      <c r="EZ362" s="75"/>
      <c r="FA362" s="89"/>
      <c r="FB362" s="212"/>
      <c r="FC362" s="213"/>
      <c r="FD362" s="213"/>
      <c r="FE362" s="213"/>
      <c r="FF362" s="213"/>
      <c r="FG362" s="213"/>
      <c r="FH362" s="213"/>
      <c r="FI362" s="213"/>
      <c r="FJ362" s="213"/>
      <c r="FK362" s="213"/>
      <c r="FL362" s="213"/>
      <c r="FM362" s="213"/>
      <c r="FN362" s="213"/>
      <c r="FO362" s="213"/>
      <c r="FP362" s="213"/>
      <c r="FQ362" s="213"/>
      <c r="FR362" s="213"/>
      <c r="FS362" s="211"/>
      <c r="FT362" s="190"/>
      <c r="FU362" s="190"/>
      <c r="FV362" s="190"/>
      <c r="FW362" s="190"/>
      <c r="FX362" s="190"/>
      <c r="FY362" s="190"/>
      <c r="FZ362" s="190"/>
      <c r="GA362" s="190"/>
      <c r="GB362" s="190"/>
      <c r="GC362" s="190"/>
      <c r="GD362" s="190"/>
      <c r="GE362" s="190"/>
      <c r="GF362" s="190"/>
      <c r="GG362" s="212"/>
    </row>
    <row r="363" spans="111:189" ht="15" hidden="1" customHeight="1">
      <c r="DG363" s="264"/>
      <c r="DH363" s="265"/>
      <c r="DI363" s="265"/>
      <c r="DJ363" s="266"/>
      <c r="DK363" s="190"/>
      <c r="DL363" s="190"/>
      <c r="DM363" s="190"/>
      <c r="DN363" s="212"/>
      <c r="DO363" s="190"/>
      <c r="DP363" s="190"/>
      <c r="DQ363" s="190"/>
      <c r="DR363" s="212"/>
      <c r="DS363" s="150"/>
      <c r="DT363" s="190"/>
      <c r="DU363" s="190"/>
      <c r="DV363" s="190"/>
      <c r="DW363" s="190"/>
      <c r="DX363" s="190"/>
      <c r="DY363" s="190"/>
      <c r="DZ363" s="190"/>
      <c r="EA363" s="190"/>
      <c r="EB363" s="190"/>
      <c r="EC363" s="190"/>
      <c r="ED363" s="190"/>
      <c r="EE363" s="190"/>
      <c r="EF363" s="190"/>
      <c r="EG363" s="190"/>
      <c r="EH363" s="212"/>
      <c r="EI363" s="213"/>
      <c r="EJ363" s="211"/>
      <c r="EK363" s="190"/>
      <c r="EL363" s="190"/>
      <c r="EM363" s="190"/>
      <c r="EN363" s="190"/>
      <c r="EO363" s="190"/>
      <c r="EP363" s="190"/>
      <c r="EQ363" s="190"/>
      <c r="ER363" s="190"/>
      <c r="ES363" s="190"/>
      <c r="ET363" s="190"/>
      <c r="EU363" s="190"/>
      <c r="EV363" s="190"/>
      <c r="EW363" s="190"/>
      <c r="EX363" s="212"/>
      <c r="EY363" s="211"/>
      <c r="EZ363" s="75"/>
      <c r="FA363" s="89"/>
      <c r="FB363" s="212"/>
      <c r="FC363" s="213"/>
      <c r="FD363" s="213"/>
      <c r="FE363" s="213"/>
      <c r="FF363" s="213"/>
      <c r="FG363" s="213"/>
      <c r="FH363" s="213"/>
      <c r="FI363" s="213"/>
      <c r="FJ363" s="213"/>
      <c r="FK363" s="213"/>
      <c r="FL363" s="213"/>
      <c r="FM363" s="213"/>
      <c r="FN363" s="213"/>
      <c r="FO363" s="213"/>
      <c r="FP363" s="213"/>
      <c r="FQ363" s="213"/>
      <c r="FR363" s="213"/>
      <c r="FS363" s="211"/>
      <c r="FT363" s="190"/>
      <c r="FU363" s="190"/>
      <c r="FV363" s="190"/>
      <c r="FW363" s="190"/>
      <c r="FX363" s="190"/>
      <c r="FY363" s="190"/>
      <c r="FZ363" s="190"/>
      <c r="GA363" s="190"/>
      <c r="GB363" s="190"/>
      <c r="GC363" s="190"/>
      <c r="GD363" s="190"/>
      <c r="GE363" s="190"/>
      <c r="GF363" s="190"/>
      <c r="GG363" s="212"/>
    </row>
    <row r="364" spans="111:189" ht="15" hidden="1" customHeight="1">
      <c r="DG364" s="264"/>
      <c r="DH364" s="265"/>
      <c r="DI364" s="265"/>
      <c r="DJ364" s="266"/>
      <c r="DK364" s="190"/>
      <c r="DL364" s="190"/>
      <c r="DM364" s="190"/>
      <c r="DN364" s="212"/>
      <c r="DO364" s="190"/>
      <c r="DP364" s="190"/>
      <c r="DQ364" s="190"/>
      <c r="DR364" s="212"/>
      <c r="DS364" s="150"/>
      <c r="DT364" s="190"/>
      <c r="DU364" s="190"/>
      <c r="DV364" s="190"/>
      <c r="DW364" s="190"/>
      <c r="DX364" s="190"/>
      <c r="DY364" s="190"/>
      <c r="DZ364" s="190"/>
      <c r="EA364" s="190"/>
      <c r="EB364" s="190"/>
      <c r="EC364" s="190"/>
      <c r="ED364" s="190"/>
      <c r="EE364" s="190"/>
      <c r="EF364" s="190"/>
      <c r="EG364" s="190"/>
      <c r="EH364" s="212"/>
      <c r="EI364" s="213"/>
      <c r="EJ364" s="211"/>
      <c r="EK364" s="190"/>
      <c r="EL364" s="190"/>
      <c r="EM364" s="190"/>
      <c r="EN364" s="190"/>
      <c r="EO364" s="190"/>
      <c r="EP364" s="190"/>
      <c r="EQ364" s="190"/>
      <c r="ER364" s="190"/>
      <c r="ES364" s="190"/>
      <c r="ET364" s="190"/>
      <c r="EU364" s="190"/>
      <c r="EV364" s="190"/>
      <c r="EW364" s="190"/>
      <c r="EX364" s="212"/>
      <c r="EY364" s="211"/>
      <c r="EZ364" s="75"/>
      <c r="FA364" s="89"/>
      <c r="FB364" s="212"/>
      <c r="FC364" s="213"/>
      <c r="FD364" s="213"/>
      <c r="FE364" s="213"/>
      <c r="FF364" s="213"/>
      <c r="FG364" s="213"/>
      <c r="FH364" s="213"/>
      <c r="FI364" s="213"/>
      <c r="FJ364" s="213"/>
      <c r="FK364" s="213"/>
      <c r="FL364" s="213"/>
      <c r="FM364" s="213"/>
      <c r="FN364" s="213"/>
      <c r="FO364" s="213"/>
      <c r="FP364" s="213"/>
      <c r="FQ364" s="213"/>
      <c r="FR364" s="213"/>
      <c r="FS364" s="211"/>
      <c r="FT364" s="190"/>
      <c r="FU364" s="190"/>
      <c r="FV364" s="190"/>
      <c r="FW364" s="190"/>
      <c r="FX364" s="190"/>
      <c r="FY364" s="190"/>
      <c r="FZ364" s="190"/>
      <c r="GA364" s="190"/>
      <c r="GB364" s="190"/>
      <c r="GC364" s="190"/>
      <c r="GD364" s="190"/>
      <c r="GE364" s="190"/>
      <c r="GF364" s="190"/>
      <c r="GG364" s="212"/>
    </row>
    <row r="365" spans="111:189" ht="15" hidden="1" customHeight="1">
      <c r="DG365" s="264"/>
      <c r="DH365" s="265"/>
      <c r="DI365" s="265"/>
      <c r="DJ365" s="266"/>
      <c r="DK365" s="190"/>
      <c r="DL365" s="190"/>
      <c r="DM365" s="190"/>
      <c r="DN365" s="212"/>
      <c r="DO365" s="190"/>
      <c r="DP365" s="190"/>
      <c r="DQ365" s="190"/>
      <c r="DR365" s="212"/>
      <c r="DS365" s="150"/>
      <c r="DT365" s="190"/>
      <c r="DU365" s="190"/>
      <c r="DV365" s="190"/>
      <c r="DW365" s="190"/>
      <c r="DX365" s="190"/>
      <c r="DY365" s="190"/>
      <c r="DZ365" s="190"/>
      <c r="EA365" s="190"/>
      <c r="EB365" s="190"/>
      <c r="EC365" s="190"/>
      <c r="ED365" s="190"/>
      <c r="EE365" s="190"/>
      <c r="EF365" s="190"/>
      <c r="EG365" s="190"/>
      <c r="EH365" s="212"/>
      <c r="EI365" s="213"/>
      <c r="EJ365" s="211"/>
      <c r="EK365" s="190"/>
      <c r="EL365" s="190"/>
      <c r="EM365" s="190"/>
      <c r="EN365" s="190"/>
      <c r="EO365" s="190"/>
      <c r="EP365" s="190"/>
      <c r="EQ365" s="190"/>
      <c r="ER365" s="190"/>
      <c r="ES365" s="190"/>
      <c r="ET365" s="190"/>
      <c r="EU365" s="190"/>
      <c r="EV365" s="190"/>
      <c r="EW365" s="190"/>
      <c r="EX365" s="212"/>
      <c r="EY365" s="211"/>
      <c r="EZ365" s="75"/>
      <c r="FA365" s="89"/>
      <c r="FB365" s="212"/>
      <c r="FC365" s="213"/>
      <c r="FD365" s="213"/>
      <c r="FE365" s="213"/>
      <c r="FF365" s="213"/>
      <c r="FG365" s="213"/>
      <c r="FH365" s="213"/>
      <c r="FI365" s="213"/>
      <c r="FJ365" s="213"/>
      <c r="FK365" s="213"/>
      <c r="FL365" s="213"/>
      <c r="FM365" s="213"/>
      <c r="FN365" s="213"/>
      <c r="FO365" s="213"/>
      <c r="FP365" s="213"/>
      <c r="FQ365" s="213"/>
      <c r="FR365" s="213"/>
      <c r="FS365" s="211"/>
      <c r="FT365" s="190"/>
      <c r="FU365" s="190"/>
      <c r="FV365" s="190"/>
      <c r="FW365" s="190"/>
      <c r="FX365" s="190"/>
      <c r="FY365" s="190"/>
      <c r="FZ365" s="190"/>
      <c r="GA365" s="190"/>
      <c r="GB365" s="190"/>
      <c r="GC365" s="190"/>
      <c r="GD365" s="190"/>
      <c r="GE365" s="190"/>
      <c r="GF365" s="190"/>
      <c r="GG365" s="212"/>
    </row>
    <row r="366" spans="111:189" ht="15" hidden="1" customHeight="1">
      <c r="DG366" s="264"/>
      <c r="DH366" s="265"/>
      <c r="DI366" s="265"/>
      <c r="DJ366" s="266"/>
      <c r="DK366" s="190"/>
      <c r="DL366" s="190"/>
      <c r="DM366" s="190"/>
      <c r="DN366" s="212"/>
      <c r="DO366" s="190"/>
      <c r="DP366" s="190"/>
      <c r="DQ366" s="190"/>
      <c r="DR366" s="212"/>
      <c r="DS366" s="150"/>
      <c r="DT366" s="190"/>
      <c r="DU366" s="190"/>
      <c r="DV366" s="190"/>
      <c r="DW366" s="190"/>
      <c r="DX366" s="190"/>
      <c r="DY366" s="190"/>
      <c r="DZ366" s="190"/>
      <c r="EA366" s="190"/>
      <c r="EB366" s="190"/>
      <c r="EC366" s="190"/>
      <c r="ED366" s="190"/>
      <c r="EE366" s="190"/>
      <c r="EF366" s="190"/>
      <c r="EG366" s="190"/>
      <c r="EH366" s="212"/>
      <c r="EI366" s="213"/>
      <c r="EJ366" s="211"/>
      <c r="EK366" s="190"/>
      <c r="EL366" s="190"/>
      <c r="EM366" s="190"/>
      <c r="EN366" s="190"/>
      <c r="EO366" s="190"/>
      <c r="EP366" s="190"/>
      <c r="EQ366" s="190"/>
      <c r="ER366" s="190"/>
      <c r="ES366" s="190"/>
      <c r="ET366" s="190"/>
      <c r="EU366" s="190"/>
      <c r="EV366" s="190"/>
      <c r="EW366" s="190"/>
      <c r="EX366" s="212"/>
      <c r="EY366" s="211"/>
      <c r="EZ366" s="75"/>
      <c r="FA366" s="89"/>
      <c r="FB366" s="212"/>
      <c r="FC366" s="213"/>
      <c r="FD366" s="213"/>
      <c r="FE366" s="213"/>
      <c r="FF366" s="213"/>
      <c r="FG366" s="213"/>
      <c r="FH366" s="213"/>
      <c r="FI366" s="213"/>
      <c r="FJ366" s="213"/>
      <c r="FK366" s="213"/>
      <c r="FL366" s="213"/>
      <c r="FM366" s="213"/>
      <c r="FN366" s="213"/>
      <c r="FO366" s="213"/>
      <c r="FP366" s="213"/>
      <c r="FQ366" s="213"/>
      <c r="FR366" s="213"/>
      <c r="FS366" s="211"/>
      <c r="FT366" s="190"/>
      <c r="FU366" s="190"/>
      <c r="FV366" s="190"/>
      <c r="FW366" s="190"/>
      <c r="FX366" s="190"/>
      <c r="FY366" s="190"/>
      <c r="FZ366" s="190"/>
      <c r="GA366" s="190"/>
      <c r="GB366" s="190"/>
      <c r="GC366" s="190"/>
      <c r="GD366" s="190"/>
      <c r="GE366" s="190"/>
      <c r="GF366" s="190"/>
      <c r="GG366" s="212"/>
    </row>
    <row r="367" spans="111:189" ht="15" hidden="1" customHeight="1">
      <c r="DG367" s="264"/>
      <c r="DH367" s="265"/>
      <c r="DI367" s="265"/>
      <c r="DJ367" s="266"/>
      <c r="DK367" s="190"/>
      <c r="DL367" s="190"/>
      <c r="DM367" s="190"/>
      <c r="DN367" s="212"/>
      <c r="DO367" s="190"/>
      <c r="DP367" s="190"/>
      <c r="DQ367" s="190"/>
      <c r="DR367" s="212"/>
      <c r="DS367" s="150"/>
      <c r="DT367" s="190"/>
      <c r="DU367" s="190"/>
      <c r="DV367" s="190"/>
      <c r="DW367" s="190"/>
      <c r="DX367" s="190"/>
      <c r="DY367" s="190"/>
      <c r="DZ367" s="190"/>
      <c r="EA367" s="190"/>
      <c r="EB367" s="190"/>
      <c r="EC367" s="190"/>
      <c r="ED367" s="190"/>
      <c r="EE367" s="190"/>
      <c r="EF367" s="190"/>
      <c r="EG367" s="190"/>
      <c r="EH367" s="212"/>
      <c r="EI367" s="213"/>
      <c r="EJ367" s="211"/>
      <c r="EK367" s="190"/>
      <c r="EL367" s="190"/>
      <c r="EM367" s="190"/>
      <c r="EN367" s="190"/>
      <c r="EO367" s="190"/>
      <c r="EP367" s="190"/>
      <c r="EQ367" s="190"/>
      <c r="ER367" s="190"/>
      <c r="ES367" s="190"/>
      <c r="ET367" s="190"/>
      <c r="EU367" s="190"/>
      <c r="EV367" s="190"/>
      <c r="EW367" s="190"/>
      <c r="EX367" s="212"/>
      <c r="EY367" s="211"/>
      <c r="EZ367" s="75"/>
      <c r="FA367" s="89"/>
      <c r="FB367" s="212"/>
      <c r="FC367" s="213"/>
      <c r="FD367" s="213"/>
      <c r="FE367" s="213"/>
      <c r="FF367" s="213"/>
      <c r="FG367" s="213"/>
      <c r="FH367" s="213"/>
      <c r="FI367" s="213"/>
      <c r="FJ367" s="213"/>
      <c r="FK367" s="213"/>
      <c r="FL367" s="213"/>
      <c r="FM367" s="213"/>
      <c r="FN367" s="213"/>
      <c r="FO367" s="213"/>
      <c r="FP367" s="213"/>
      <c r="FQ367" s="213"/>
      <c r="FR367" s="213"/>
      <c r="FS367" s="211"/>
      <c r="FT367" s="190"/>
      <c r="FU367" s="190"/>
      <c r="FV367" s="190"/>
      <c r="FW367" s="190"/>
      <c r="FX367" s="190"/>
      <c r="FY367" s="190"/>
      <c r="FZ367" s="190"/>
      <c r="GA367" s="190"/>
      <c r="GB367" s="190"/>
      <c r="GC367" s="190"/>
      <c r="GD367" s="190"/>
      <c r="GE367" s="190"/>
      <c r="GF367" s="190"/>
      <c r="GG367" s="212"/>
    </row>
    <row r="368" spans="111:189" ht="15" hidden="1" customHeight="1">
      <c r="DG368" s="264"/>
      <c r="DH368" s="265"/>
      <c r="DI368" s="265"/>
      <c r="DJ368" s="266"/>
      <c r="DK368" s="190"/>
      <c r="DL368" s="190"/>
      <c r="DM368" s="190"/>
      <c r="DN368" s="212"/>
      <c r="DO368" s="190"/>
      <c r="DP368" s="190"/>
      <c r="DQ368" s="190"/>
      <c r="DR368" s="212"/>
      <c r="DS368" s="150"/>
      <c r="DT368" s="190"/>
      <c r="DU368" s="190"/>
      <c r="DV368" s="190"/>
      <c r="DW368" s="190"/>
      <c r="DX368" s="190"/>
      <c r="DY368" s="190"/>
      <c r="DZ368" s="190"/>
      <c r="EA368" s="190"/>
      <c r="EB368" s="190"/>
      <c r="EC368" s="190"/>
      <c r="ED368" s="190"/>
      <c r="EE368" s="190"/>
      <c r="EF368" s="190"/>
      <c r="EG368" s="190"/>
      <c r="EH368" s="212"/>
      <c r="EI368" s="213"/>
      <c r="EJ368" s="211"/>
      <c r="EK368" s="190"/>
      <c r="EL368" s="190"/>
      <c r="EM368" s="190"/>
      <c r="EN368" s="190"/>
      <c r="EO368" s="190"/>
      <c r="EP368" s="190"/>
      <c r="EQ368" s="190"/>
      <c r="ER368" s="190"/>
      <c r="ES368" s="190"/>
      <c r="ET368" s="190"/>
      <c r="EU368" s="190"/>
      <c r="EV368" s="190"/>
      <c r="EW368" s="190"/>
      <c r="EX368" s="212"/>
      <c r="EY368" s="211"/>
      <c r="EZ368" s="75"/>
      <c r="FA368" s="89"/>
      <c r="FB368" s="212"/>
      <c r="FC368" s="213"/>
      <c r="FD368" s="213"/>
      <c r="FE368" s="213"/>
      <c r="FF368" s="213"/>
      <c r="FG368" s="213"/>
      <c r="FH368" s="213"/>
      <c r="FI368" s="213"/>
      <c r="FJ368" s="213"/>
      <c r="FK368" s="213"/>
      <c r="FL368" s="213"/>
      <c r="FM368" s="213"/>
      <c r="FN368" s="213"/>
      <c r="FO368" s="213"/>
      <c r="FP368" s="213"/>
      <c r="FQ368" s="213"/>
      <c r="FR368" s="213"/>
      <c r="FS368" s="211"/>
      <c r="FT368" s="190"/>
      <c r="FU368" s="190"/>
      <c r="FV368" s="190"/>
      <c r="FW368" s="190"/>
      <c r="FX368" s="190"/>
      <c r="FY368" s="190"/>
      <c r="FZ368" s="190"/>
      <c r="GA368" s="190"/>
      <c r="GB368" s="190"/>
      <c r="GC368" s="190"/>
      <c r="GD368" s="190"/>
      <c r="GE368" s="190"/>
      <c r="GF368" s="190"/>
      <c r="GG368" s="212"/>
    </row>
    <row r="369" spans="111:189" ht="15" hidden="1" customHeight="1">
      <c r="DG369" s="264"/>
      <c r="DH369" s="265"/>
      <c r="DI369" s="265"/>
      <c r="DJ369" s="266"/>
      <c r="DK369" s="190"/>
      <c r="DL369" s="190"/>
      <c r="DM369" s="190"/>
      <c r="DN369" s="212"/>
      <c r="DO369" s="190"/>
      <c r="DP369" s="190"/>
      <c r="DQ369" s="190"/>
      <c r="DR369" s="212"/>
      <c r="DS369" s="150"/>
      <c r="DT369" s="190"/>
      <c r="DU369" s="190"/>
      <c r="DV369" s="190"/>
      <c r="DW369" s="190"/>
      <c r="DX369" s="190"/>
      <c r="DY369" s="190"/>
      <c r="DZ369" s="190"/>
      <c r="EA369" s="190"/>
      <c r="EB369" s="190"/>
      <c r="EC369" s="190"/>
      <c r="ED369" s="190"/>
      <c r="EE369" s="190"/>
      <c r="EF369" s="190"/>
      <c r="EG369" s="190"/>
      <c r="EH369" s="212"/>
      <c r="EI369" s="213"/>
      <c r="EJ369" s="211"/>
      <c r="EK369" s="190"/>
      <c r="EL369" s="190"/>
      <c r="EM369" s="190"/>
      <c r="EN369" s="190"/>
      <c r="EO369" s="190"/>
      <c r="EP369" s="190"/>
      <c r="EQ369" s="190"/>
      <c r="ER369" s="190"/>
      <c r="ES369" s="190"/>
      <c r="ET369" s="190"/>
      <c r="EU369" s="190"/>
      <c r="EV369" s="190"/>
      <c r="EW369" s="190"/>
      <c r="EX369" s="212"/>
      <c r="EY369" s="211"/>
      <c r="EZ369" s="75"/>
      <c r="FA369" s="89"/>
      <c r="FB369" s="212"/>
      <c r="FC369" s="213"/>
      <c r="FD369" s="213"/>
      <c r="FE369" s="213"/>
      <c r="FF369" s="213"/>
      <c r="FG369" s="213"/>
      <c r="FH369" s="213"/>
      <c r="FI369" s="213"/>
      <c r="FJ369" s="213"/>
      <c r="FK369" s="213"/>
      <c r="FL369" s="213"/>
      <c r="FM369" s="213"/>
      <c r="FN369" s="213"/>
      <c r="FO369" s="213"/>
      <c r="FP369" s="213"/>
      <c r="FQ369" s="213"/>
      <c r="FR369" s="213"/>
      <c r="FS369" s="211"/>
      <c r="FT369" s="190"/>
      <c r="FU369" s="190"/>
      <c r="FV369" s="190"/>
      <c r="FW369" s="190"/>
      <c r="FX369" s="190"/>
      <c r="FY369" s="190"/>
      <c r="FZ369" s="190"/>
      <c r="GA369" s="190"/>
      <c r="GB369" s="190"/>
      <c r="GC369" s="190"/>
      <c r="GD369" s="190"/>
      <c r="GE369" s="190"/>
      <c r="GF369" s="190"/>
      <c r="GG369" s="212"/>
    </row>
    <row r="370" spans="111:189" ht="15" hidden="1" customHeight="1">
      <c r="DG370" s="264"/>
      <c r="DH370" s="265"/>
      <c r="DI370" s="265"/>
      <c r="DJ370" s="266"/>
      <c r="DK370" s="190"/>
      <c r="DL370" s="190"/>
      <c r="DM370" s="190"/>
      <c r="DN370" s="212"/>
      <c r="DO370" s="190"/>
      <c r="DP370" s="190"/>
      <c r="DQ370" s="190"/>
      <c r="DR370" s="212"/>
      <c r="DS370" s="150"/>
      <c r="DT370" s="190"/>
      <c r="DU370" s="190"/>
      <c r="DV370" s="190"/>
      <c r="DW370" s="190"/>
      <c r="DX370" s="190"/>
      <c r="DY370" s="190"/>
      <c r="DZ370" s="190"/>
      <c r="EA370" s="190"/>
      <c r="EB370" s="190"/>
      <c r="EC370" s="190"/>
      <c r="ED370" s="190"/>
      <c r="EE370" s="190"/>
      <c r="EF370" s="190"/>
      <c r="EG370" s="190"/>
      <c r="EH370" s="212"/>
      <c r="EI370" s="213"/>
      <c r="EJ370" s="211"/>
      <c r="EK370" s="190"/>
      <c r="EL370" s="190"/>
      <c r="EM370" s="190"/>
      <c r="EN370" s="190"/>
      <c r="EO370" s="190"/>
      <c r="EP370" s="190"/>
      <c r="EQ370" s="190"/>
      <c r="ER370" s="190"/>
      <c r="ES370" s="190"/>
      <c r="ET370" s="190"/>
      <c r="EU370" s="190"/>
      <c r="EV370" s="190"/>
      <c r="EW370" s="190"/>
      <c r="EX370" s="212"/>
      <c r="EY370" s="211"/>
      <c r="EZ370" s="75"/>
      <c r="FA370" s="89"/>
      <c r="FB370" s="212"/>
      <c r="FC370" s="213"/>
      <c r="FD370" s="213"/>
      <c r="FE370" s="213"/>
      <c r="FF370" s="213"/>
      <c r="FG370" s="213"/>
      <c r="FH370" s="213"/>
      <c r="FI370" s="213"/>
      <c r="FJ370" s="213"/>
      <c r="FK370" s="213"/>
      <c r="FL370" s="213"/>
      <c r="FM370" s="213"/>
      <c r="FN370" s="213"/>
      <c r="FO370" s="213"/>
      <c r="FP370" s="213"/>
      <c r="FQ370" s="213"/>
      <c r="FR370" s="213"/>
      <c r="FS370" s="211"/>
      <c r="FT370" s="190"/>
      <c r="FU370" s="190"/>
      <c r="FV370" s="190"/>
      <c r="FW370" s="190"/>
      <c r="FX370" s="190"/>
      <c r="FY370" s="190"/>
      <c r="FZ370" s="190"/>
      <c r="GA370" s="190"/>
      <c r="GB370" s="190"/>
      <c r="GC370" s="190"/>
      <c r="GD370" s="190"/>
      <c r="GE370" s="190"/>
      <c r="GF370" s="190"/>
      <c r="GG370" s="212"/>
    </row>
    <row r="371" spans="111:189" ht="15" hidden="1" customHeight="1">
      <c r="DG371" s="264"/>
      <c r="DH371" s="265"/>
      <c r="DI371" s="265"/>
      <c r="DJ371" s="266"/>
      <c r="DK371" s="190"/>
      <c r="DL371" s="190"/>
      <c r="DM371" s="190"/>
      <c r="DN371" s="212"/>
      <c r="DO371" s="190"/>
      <c r="DP371" s="190"/>
      <c r="DQ371" s="190"/>
      <c r="DR371" s="212"/>
      <c r="DS371" s="150"/>
      <c r="DT371" s="190"/>
      <c r="DU371" s="190"/>
      <c r="DV371" s="190"/>
      <c r="DW371" s="190"/>
      <c r="DX371" s="190"/>
      <c r="DY371" s="190"/>
      <c r="DZ371" s="190"/>
      <c r="EA371" s="190"/>
      <c r="EB371" s="190"/>
      <c r="EC371" s="190"/>
      <c r="ED371" s="190"/>
      <c r="EE371" s="190"/>
      <c r="EF371" s="190"/>
      <c r="EG371" s="190"/>
      <c r="EH371" s="212"/>
      <c r="EI371" s="213"/>
      <c r="EJ371" s="211"/>
      <c r="EK371" s="190"/>
      <c r="EL371" s="190"/>
      <c r="EM371" s="190"/>
      <c r="EN371" s="190"/>
      <c r="EO371" s="190"/>
      <c r="EP371" s="190"/>
      <c r="EQ371" s="190"/>
      <c r="ER371" s="190"/>
      <c r="ES371" s="190"/>
      <c r="ET371" s="190"/>
      <c r="EU371" s="190"/>
      <c r="EV371" s="190"/>
      <c r="EW371" s="190"/>
      <c r="EX371" s="212"/>
      <c r="EY371" s="211"/>
      <c r="EZ371" s="75"/>
      <c r="FA371" s="89"/>
      <c r="FB371" s="212"/>
      <c r="FC371" s="213"/>
      <c r="FD371" s="213"/>
      <c r="FE371" s="213"/>
      <c r="FF371" s="213"/>
      <c r="FG371" s="213"/>
      <c r="FH371" s="213"/>
      <c r="FI371" s="213"/>
      <c r="FJ371" s="213"/>
      <c r="FK371" s="213"/>
      <c r="FL371" s="213"/>
      <c r="FM371" s="213"/>
      <c r="FN371" s="213"/>
      <c r="FO371" s="213"/>
      <c r="FP371" s="213"/>
      <c r="FQ371" s="213"/>
      <c r="FR371" s="213"/>
      <c r="FS371" s="211"/>
      <c r="FT371" s="190"/>
      <c r="FU371" s="190"/>
      <c r="FV371" s="190"/>
      <c r="FW371" s="190"/>
      <c r="FX371" s="190"/>
      <c r="FY371" s="190"/>
      <c r="FZ371" s="190"/>
      <c r="GA371" s="190"/>
      <c r="GB371" s="190"/>
      <c r="GC371" s="190"/>
      <c r="GD371" s="190"/>
      <c r="GE371" s="190"/>
      <c r="GF371" s="190"/>
      <c r="GG371" s="212"/>
    </row>
    <row r="372" spans="111:189" ht="15" hidden="1" customHeight="1">
      <c r="DG372" s="264"/>
      <c r="DH372" s="265"/>
      <c r="DI372" s="265"/>
      <c r="DJ372" s="266"/>
      <c r="DK372" s="190"/>
      <c r="DL372" s="190"/>
      <c r="DM372" s="190"/>
      <c r="DN372" s="212"/>
      <c r="DO372" s="190"/>
      <c r="DP372" s="190"/>
      <c r="DQ372" s="190"/>
      <c r="DR372" s="212"/>
      <c r="DS372" s="150"/>
      <c r="DT372" s="190"/>
      <c r="DU372" s="190"/>
      <c r="DV372" s="190"/>
      <c r="DW372" s="190"/>
      <c r="DX372" s="190"/>
      <c r="DY372" s="190"/>
      <c r="DZ372" s="190"/>
      <c r="EA372" s="190"/>
      <c r="EB372" s="190"/>
      <c r="EC372" s="190"/>
      <c r="ED372" s="190"/>
      <c r="EE372" s="190"/>
      <c r="EF372" s="190"/>
      <c r="EG372" s="190"/>
      <c r="EH372" s="212"/>
      <c r="EI372" s="213"/>
      <c r="EJ372" s="211"/>
      <c r="EK372" s="190"/>
      <c r="EL372" s="190"/>
      <c r="EM372" s="190"/>
      <c r="EN372" s="190"/>
      <c r="EO372" s="190"/>
      <c r="EP372" s="190"/>
      <c r="EQ372" s="190"/>
      <c r="ER372" s="190"/>
      <c r="ES372" s="190"/>
      <c r="ET372" s="190"/>
      <c r="EU372" s="190"/>
      <c r="EV372" s="190"/>
      <c r="EW372" s="190"/>
      <c r="EX372" s="212"/>
      <c r="EY372" s="211"/>
      <c r="EZ372" s="75"/>
      <c r="FA372" s="89"/>
      <c r="FB372" s="212"/>
      <c r="FC372" s="213"/>
      <c r="FD372" s="213"/>
      <c r="FE372" s="213"/>
      <c r="FF372" s="213"/>
      <c r="FG372" s="213"/>
      <c r="FH372" s="213"/>
      <c r="FI372" s="213"/>
      <c r="FJ372" s="213"/>
      <c r="FK372" s="213"/>
      <c r="FL372" s="213"/>
      <c r="FM372" s="213"/>
      <c r="FN372" s="213"/>
      <c r="FO372" s="213"/>
      <c r="FP372" s="213"/>
      <c r="FQ372" s="213"/>
      <c r="FR372" s="213"/>
      <c r="FS372" s="211"/>
      <c r="FT372" s="190"/>
      <c r="FU372" s="190"/>
      <c r="FV372" s="190"/>
      <c r="FW372" s="190"/>
      <c r="FX372" s="190"/>
      <c r="FY372" s="190"/>
      <c r="FZ372" s="190"/>
      <c r="GA372" s="190"/>
      <c r="GB372" s="190"/>
      <c r="GC372" s="190"/>
      <c r="GD372" s="190"/>
      <c r="GE372" s="190"/>
      <c r="GF372" s="190"/>
      <c r="GG372" s="212"/>
    </row>
    <row r="373" spans="111:189" ht="15" hidden="1" customHeight="1">
      <c r="DG373" s="264"/>
      <c r="DH373" s="265"/>
      <c r="DI373" s="265"/>
      <c r="DJ373" s="266"/>
      <c r="DK373" s="190"/>
      <c r="DL373" s="190"/>
      <c r="DM373" s="190"/>
      <c r="DN373" s="212"/>
      <c r="DO373" s="190"/>
      <c r="DP373" s="190"/>
      <c r="DQ373" s="190"/>
      <c r="DR373" s="212"/>
      <c r="DS373" s="150"/>
      <c r="DT373" s="190"/>
      <c r="DU373" s="190"/>
      <c r="DV373" s="190"/>
      <c r="DW373" s="190"/>
      <c r="DX373" s="190"/>
      <c r="DY373" s="190"/>
      <c r="DZ373" s="190"/>
      <c r="EA373" s="190"/>
      <c r="EB373" s="190"/>
      <c r="EC373" s="190"/>
      <c r="ED373" s="190"/>
      <c r="EE373" s="190"/>
      <c r="EF373" s="190"/>
      <c r="EG373" s="190"/>
      <c r="EH373" s="212"/>
      <c r="EI373" s="213"/>
      <c r="EJ373" s="211"/>
      <c r="EK373" s="190"/>
      <c r="EL373" s="190"/>
      <c r="EM373" s="190"/>
      <c r="EN373" s="190"/>
      <c r="EO373" s="190"/>
      <c r="EP373" s="190"/>
      <c r="EQ373" s="190"/>
      <c r="ER373" s="190"/>
      <c r="ES373" s="190"/>
      <c r="ET373" s="190"/>
      <c r="EU373" s="190"/>
      <c r="EV373" s="190"/>
      <c r="EW373" s="190"/>
      <c r="EX373" s="212"/>
      <c r="EY373" s="211"/>
      <c r="EZ373" s="75"/>
      <c r="FA373" s="89"/>
      <c r="FB373" s="212"/>
      <c r="FC373" s="213"/>
      <c r="FD373" s="213"/>
      <c r="FE373" s="213"/>
      <c r="FF373" s="213"/>
      <c r="FG373" s="213"/>
      <c r="FH373" s="213"/>
      <c r="FI373" s="213"/>
      <c r="FJ373" s="213"/>
      <c r="FK373" s="213"/>
      <c r="FL373" s="213"/>
      <c r="FM373" s="213"/>
      <c r="FN373" s="213"/>
      <c r="FO373" s="213"/>
      <c r="FP373" s="213"/>
      <c r="FQ373" s="213"/>
      <c r="FR373" s="213"/>
      <c r="FS373" s="211"/>
      <c r="FT373" s="190"/>
      <c r="FU373" s="190"/>
      <c r="FV373" s="190"/>
      <c r="FW373" s="190"/>
      <c r="FX373" s="190"/>
      <c r="FY373" s="190"/>
      <c r="FZ373" s="190"/>
      <c r="GA373" s="190"/>
      <c r="GB373" s="190"/>
      <c r="GC373" s="190"/>
      <c r="GD373" s="190"/>
      <c r="GE373" s="190"/>
      <c r="GF373" s="190"/>
      <c r="GG373" s="212"/>
    </row>
    <row r="374" spans="111:189" ht="15" hidden="1" customHeight="1">
      <c r="DG374" s="264"/>
      <c r="DH374" s="265"/>
      <c r="DI374" s="265"/>
      <c r="DJ374" s="266"/>
      <c r="DK374" s="190"/>
      <c r="DL374" s="190"/>
      <c r="DM374" s="190"/>
      <c r="DN374" s="212"/>
      <c r="DO374" s="190"/>
      <c r="DP374" s="190"/>
      <c r="DQ374" s="190"/>
      <c r="DR374" s="212"/>
      <c r="DS374" s="150"/>
      <c r="DT374" s="190"/>
      <c r="DU374" s="190"/>
      <c r="DV374" s="190"/>
      <c r="DW374" s="190"/>
      <c r="DX374" s="190"/>
      <c r="DY374" s="190"/>
      <c r="DZ374" s="190"/>
      <c r="EA374" s="190"/>
      <c r="EB374" s="190"/>
      <c r="EC374" s="190"/>
      <c r="ED374" s="190"/>
      <c r="EE374" s="190"/>
      <c r="EF374" s="190"/>
      <c r="EG374" s="190"/>
      <c r="EH374" s="212"/>
      <c r="EI374" s="213"/>
      <c r="EJ374" s="211"/>
      <c r="EK374" s="190"/>
      <c r="EL374" s="190"/>
      <c r="EM374" s="190"/>
      <c r="EN374" s="190"/>
      <c r="EO374" s="190"/>
      <c r="EP374" s="190"/>
      <c r="EQ374" s="190"/>
      <c r="ER374" s="190"/>
      <c r="ES374" s="190"/>
      <c r="ET374" s="190"/>
      <c r="EU374" s="190"/>
      <c r="EV374" s="190"/>
      <c r="EW374" s="190"/>
      <c r="EX374" s="212"/>
      <c r="EY374" s="211"/>
      <c r="EZ374" s="75"/>
      <c r="FA374" s="89"/>
      <c r="FB374" s="212"/>
      <c r="FC374" s="213"/>
      <c r="FD374" s="213"/>
      <c r="FE374" s="213"/>
      <c r="FF374" s="213"/>
      <c r="FG374" s="213"/>
      <c r="FH374" s="213"/>
      <c r="FI374" s="213"/>
      <c r="FJ374" s="213"/>
      <c r="FK374" s="213"/>
      <c r="FL374" s="213"/>
      <c r="FM374" s="213"/>
      <c r="FN374" s="213"/>
      <c r="FO374" s="213"/>
      <c r="FP374" s="213"/>
      <c r="FQ374" s="213"/>
      <c r="FR374" s="213"/>
      <c r="FS374" s="211"/>
      <c r="FT374" s="190"/>
      <c r="FU374" s="190"/>
      <c r="FV374" s="190"/>
      <c r="FW374" s="190"/>
      <c r="FX374" s="190"/>
      <c r="FY374" s="190"/>
      <c r="FZ374" s="190"/>
      <c r="GA374" s="190"/>
      <c r="GB374" s="190"/>
      <c r="GC374" s="190"/>
      <c r="GD374" s="190"/>
      <c r="GE374" s="190"/>
      <c r="GF374" s="190"/>
      <c r="GG374" s="212"/>
    </row>
    <row r="375" spans="111:189" ht="15" hidden="1" customHeight="1">
      <c r="DG375" s="264"/>
      <c r="DH375" s="265"/>
      <c r="DI375" s="265"/>
      <c r="DJ375" s="266"/>
      <c r="DK375" s="190"/>
      <c r="DL375" s="190"/>
      <c r="DM375" s="190"/>
      <c r="DN375" s="212"/>
      <c r="DO375" s="190"/>
      <c r="DP375" s="190"/>
      <c r="DQ375" s="190"/>
      <c r="DR375" s="212"/>
      <c r="DS375" s="150"/>
      <c r="DT375" s="190"/>
      <c r="DU375" s="190"/>
      <c r="DV375" s="190"/>
      <c r="DW375" s="190"/>
      <c r="DX375" s="190"/>
      <c r="DY375" s="190"/>
      <c r="DZ375" s="190"/>
      <c r="EA375" s="190"/>
      <c r="EB375" s="190"/>
      <c r="EC375" s="190"/>
      <c r="ED375" s="190"/>
      <c r="EE375" s="190"/>
      <c r="EF375" s="190"/>
      <c r="EG375" s="190"/>
      <c r="EH375" s="212"/>
      <c r="EI375" s="213"/>
      <c r="EJ375" s="211"/>
      <c r="EK375" s="190"/>
      <c r="EL375" s="190"/>
      <c r="EM375" s="190"/>
      <c r="EN375" s="190"/>
      <c r="EO375" s="190"/>
      <c r="EP375" s="190"/>
      <c r="EQ375" s="190"/>
      <c r="ER375" s="190"/>
      <c r="ES375" s="190"/>
      <c r="ET375" s="190"/>
      <c r="EU375" s="190"/>
      <c r="EV375" s="190"/>
      <c r="EW375" s="190"/>
      <c r="EX375" s="212"/>
      <c r="EY375" s="211"/>
      <c r="EZ375" s="75"/>
      <c r="FA375" s="89"/>
      <c r="FB375" s="212"/>
      <c r="FC375" s="213"/>
      <c r="FD375" s="213"/>
      <c r="FE375" s="213"/>
      <c r="FF375" s="213"/>
      <c r="FG375" s="213"/>
      <c r="FH375" s="213"/>
      <c r="FI375" s="213"/>
      <c r="FJ375" s="213"/>
      <c r="FK375" s="213"/>
      <c r="FL375" s="213"/>
      <c r="FM375" s="213"/>
      <c r="FN375" s="213"/>
      <c r="FO375" s="213"/>
      <c r="FP375" s="213"/>
      <c r="FQ375" s="213"/>
      <c r="FR375" s="213"/>
      <c r="FS375" s="211"/>
      <c r="FT375" s="190"/>
      <c r="FU375" s="190"/>
      <c r="FV375" s="190"/>
      <c r="FW375" s="190"/>
      <c r="FX375" s="190"/>
      <c r="FY375" s="190"/>
      <c r="FZ375" s="190"/>
      <c r="GA375" s="190"/>
      <c r="GB375" s="190"/>
      <c r="GC375" s="190"/>
      <c r="GD375" s="190"/>
      <c r="GE375" s="190"/>
      <c r="GF375" s="190"/>
      <c r="GG375" s="212"/>
    </row>
    <row r="376" spans="111:189" ht="15" hidden="1" customHeight="1">
      <c r="DG376" s="264"/>
      <c r="DH376" s="265"/>
      <c r="DI376" s="265"/>
      <c r="DJ376" s="266"/>
      <c r="DK376" s="190"/>
      <c r="DL376" s="190"/>
      <c r="DM376" s="190"/>
      <c r="DN376" s="212"/>
      <c r="DO376" s="190"/>
      <c r="DP376" s="190"/>
      <c r="DQ376" s="190"/>
      <c r="DR376" s="212"/>
      <c r="DS376" s="150"/>
      <c r="DT376" s="190"/>
      <c r="DU376" s="190"/>
      <c r="DV376" s="190"/>
      <c r="DW376" s="190"/>
      <c r="DX376" s="190"/>
      <c r="DY376" s="190"/>
      <c r="DZ376" s="190"/>
      <c r="EA376" s="190"/>
      <c r="EB376" s="190"/>
      <c r="EC376" s="190"/>
      <c r="ED376" s="190"/>
      <c r="EE376" s="190"/>
      <c r="EF376" s="190"/>
      <c r="EG376" s="190"/>
      <c r="EH376" s="212"/>
      <c r="EI376" s="213"/>
      <c r="EJ376" s="211"/>
      <c r="EK376" s="190"/>
      <c r="EL376" s="190"/>
      <c r="EM376" s="190"/>
      <c r="EN376" s="190"/>
      <c r="EO376" s="190"/>
      <c r="EP376" s="190"/>
      <c r="EQ376" s="190"/>
      <c r="ER376" s="190"/>
      <c r="ES376" s="190"/>
      <c r="ET376" s="190"/>
      <c r="EU376" s="190"/>
      <c r="EV376" s="190"/>
      <c r="EW376" s="190"/>
      <c r="EX376" s="212"/>
      <c r="EY376" s="211"/>
      <c r="EZ376" s="75"/>
      <c r="FA376" s="89"/>
      <c r="FB376" s="212"/>
      <c r="FC376" s="213"/>
      <c r="FD376" s="213"/>
      <c r="FE376" s="213"/>
      <c r="FF376" s="213"/>
      <c r="FG376" s="213"/>
      <c r="FH376" s="213"/>
      <c r="FI376" s="213"/>
      <c r="FJ376" s="213"/>
      <c r="FK376" s="213"/>
      <c r="FL376" s="213"/>
      <c r="FM376" s="213"/>
      <c r="FN376" s="213"/>
      <c r="FO376" s="213"/>
      <c r="FP376" s="213"/>
      <c r="FQ376" s="213"/>
      <c r="FR376" s="213"/>
      <c r="FS376" s="211"/>
      <c r="FT376" s="190"/>
      <c r="FU376" s="190"/>
      <c r="FV376" s="190"/>
      <c r="FW376" s="190"/>
      <c r="FX376" s="190"/>
      <c r="FY376" s="190"/>
      <c r="FZ376" s="190"/>
      <c r="GA376" s="190"/>
      <c r="GB376" s="190"/>
      <c r="GC376" s="190"/>
      <c r="GD376" s="190"/>
      <c r="GE376" s="190"/>
      <c r="GF376" s="190"/>
      <c r="GG376" s="212"/>
    </row>
    <row r="377" spans="111:189" ht="15" hidden="1" customHeight="1">
      <c r="DG377" s="264"/>
      <c r="DH377" s="265"/>
      <c r="DI377" s="265"/>
      <c r="DJ377" s="266"/>
      <c r="DK377" s="190"/>
      <c r="DL377" s="190"/>
      <c r="DM377" s="190"/>
      <c r="DN377" s="212"/>
      <c r="DO377" s="190"/>
      <c r="DP377" s="190"/>
      <c r="DQ377" s="190"/>
      <c r="DR377" s="212"/>
      <c r="DS377" s="150"/>
      <c r="DT377" s="190"/>
      <c r="DU377" s="190"/>
      <c r="DV377" s="190"/>
      <c r="DW377" s="190"/>
      <c r="DX377" s="190"/>
      <c r="DY377" s="190"/>
      <c r="DZ377" s="190"/>
      <c r="EA377" s="190"/>
      <c r="EB377" s="190"/>
      <c r="EC377" s="190"/>
      <c r="ED377" s="190"/>
      <c r="EE377" s="190"/>
      <c r="EF377" s="190"/>
      <c r="EG377" s="190"/>
      <c r="EH377" s="212"/>
      <c r="EI377" s="213"/>
      <c r="EJ377" s="211"/>
      <c r="EK377" s="190"/>
      <c r="EL377" s="190"/>
      <c r="EM377" s="190"/>
      <c r="EN377" s="190"/>
      <c r="EO377" s="190"/>
      <c r="EP377" s="190"/>
      <c r="EQ377" s="190"/>
      <c r="ER377" s="190"/>
      <c r="ES377" s="190"/>
      <c r="ET377" s="190"/>
      <c r="EU377" s="190"/>
      <c r="EV377" s="190"/>
      <c r="EW377" s="190"/>
      <c r="EX377" s="212"/>
      <c r="EY377" s="211"/>
      <c r="EZ377" s="75"/>
      <c r="FA377" s="89"/>
      <c r="FB377" s="212"/>
      <c r="FC377" s="213"/>
      <c r="FD377" s="213"/>
      <c r="FE377" s="213"/>
      <c r="FF377" s="213"/>
      <c r="FG377" s="213"/>
      <c r="FH377" s="213"/>
      <c r="FI377" s="213"/>
      <c r="FJ377" s="213"/>
      <c r="FK377" s="213"/>
      <c r="FL377" s="213"/>
      <c r="FM377" s="213"/>
      <c r="FN377" s="213"/>
      <c r="FO377" s="213"/>
      <c r="FP377" s="213"/>
      <c r="FQ377" s="213"/>
      <c r="FR377" s="213"/>
      <c r="FS377" s="211"/>
      <c r="FT377" s="190"/>
      <c r="FU377" s="190"/>
      <c r="FV377" s="190"/>
      <c r="FW377" s="190"/>
      <c r="FX377" s="190"/>
      <c r="FY377" s="190"/>
      <c r="FZ377" s="190"/>
      <c r="GA377" s="190"/>
      <c r="GB377" s="190"/>
      <c r="GC377" s="190"/>
      <c r="GD377" s="190"/>
      <c r="GE377" s="190"/>
      <c r="GF377" s="190"/>
      <c r="GG377" s="212"/>
    </row>
    <row r="378" spans="111:189" ht="15" hidden="1" customHeight="1">
      <c r="DG378" s="264"/>
      <c r="DH378" s="265"/>
      <c r="DI378" s="265"/>
      <c r="DJ378" s="266"/>
      <c r="DK378" s="190"/>
      <c r="DL378" s="190"/>
      <c r="DM378" s="190"/>
      <c r="DN378" s="212"/>
      <c r="DO378" s="190"/>
      <c r="DP378" s="190"/>
      <c r="DQ378" s="190"/>
      <c r="DR378" s="212"/>
      <c r="DS378" s="150"/>
      <c r="DT378" s="190"/>
      <c r="DU378" s="190"/>
      <c r="DV378" s="190"/>
      <c r="DW378" s="190"/>
      <c r="DX378" s="190"/>
      <c r="DY378" s="190"/>
      <c r="DZ378" s="190"/>
      <c r="EA378" s="190"/>
      <c r="EB378" s="190"/>
      <c r="EC378" s="190"/>
      <c r="ED378" s="190"/>
      <c r="EE378" s="190"/>
      <c r="EF378" s="190"/>
      <c r="EG378" s="190"/>
      <c r="EH378" s="212"/>
      <c r="EI378" s="213"/>
      <c r="EJ378" s="211"/>
      <c r="EK378" s="190"/>
      <c r="EL378" s="190"/>
      <c r="EM378" s="190"/>
      <c r="EN378" s="190"/>
      <c r="EO378" s="190"/>
      <c r="EP378" s="190"/>
      <c r="EQ378" s="190"/>
      <c r="ER378" s="190"/>
      <c r="ES378" s="190"/>
      <c r="ET378" s="190"/>
      <c r="EU378" s="190"/>
      <c r="EV378" s="190"/>
      <c r="EW378" s="190"/>
      <c r="EX378" s="212"/>
      <c r="EY378" s="211"/>
      <c r="EZ378" s="75"/>
      <c r="FA378" s="89"/>
      <c r="FB378" s="212"/>
      <c r="FC378" s="213"/>
      <c r="FD378" s="213"/>
      <c r="FE378" s="213"/>
      <c r="FF378" s="213"/>
      <c r="FG378" s="213"/>
      <c r="FH378" s="213"/>
      <c r="FI378" s="213"/>
      <c r="FJ378" s="213"/>
      <c r="FK378" s="213"/>
      <c r="FL378" s="213"/>
      <c r="FM378" s="213"/>
      <c r="FN378" s="213"/>
      <c r="FO378" s="213"/>
      <c r="FP378" s="213"/>
      <c r="FQ378" s="213"/>
      <c r="FR378" s="213"/>
      <c r="FS378" s="211"/>
      <c r="FT378" s="190"/>
      <c r="FU378" s="190"/>
      <c r="FV378" s="190"/>
      <c r="FW378" s="190"/>
      <c r="FX378" s="190"/>
      <c r="FY378" s="190"/>
      <c r="FZ378" s="190"/>
      <c r="GA378" s="190"/>
      <c r="GB378" s="190"/>
      <c r="GC378" s="190"/>
      <c r="GD378" s="190"/>
      <c r="GE378" s="190"/>
      <c r="GF378" s="190"/>
      <c r="GG378" s="212"/>
    </row>
    <row r="379" spans="111:189" ht="15" hidden="1" customHeight="1">
      <c r="DG379" s="264"/>
      <c r="DH379" s="265"/>
      <c r="DI379" s="265"/>
      <c r="DJ379" s="266"/>
      <c r="DK379" s="190"/>
      <c r="DL379" s="190"/>
      <c r="DM379" s="190"/>
      <c r="DN379" s="212"/>
      <c r="DO379" s="190"/>
      <c r="DP379" s="190"/>
      <c r="DQ379" s="190"/>
      <c r="DR379" s="212"/>
      <c r="DS379" s="150"/>
      <c r="DT379" s="190"/>
      <c r="DU379" s="190"/>
      <c r="DV379" s="190"/>
      <c r="DW379" s="190"/>
      <c r="DX379" s="190"/>
      <c r="DY379" s="190"/>
      <c r="DZ379" s="190"/>
      <c r="EA379" s="190"/>
      <c r="EB379" s="190"/>
      <c r="EC379" s="190"/>
      <c r="ED379" s="190"/>
      <c r="EE379" s="190"/>
      <c r="EF379" s="190"/>
      <c r="EG379" s="190"/>
      <c r="EH379" s="212"/>
      <c r="EI379" s="213"/>
      <c r="EJ379" s="211"/>
      <c r="EK379" s="190"/>
      <c r="EL379" s="190"/>
      <c r="EM379" s="190"/>
      <c r="EN379" s="190"/>
      <c r="EO379" s="190"/>
      <c r="EP379" s="190"/>
      <c r="EQ379" s="190"/>
      <c r="ER379" s="190"/>
      <c r="ES379" s="190"/>
      <c r="ET379" s="190"/>
      <c r="EU379" s="190"/>
      <c r="EV379" s="190"/>
      <c r="EW379" s="190"/>
      <c r="EX379" s="212"/>
      <c r="EY379" s="211"/>
      <c r="EZ379" s="75"/>
      <c r="FA379" s="89"/>
      <c r="FB379" s="212"/>
      <c r="FC379" s="213"/>
      <c r="FD379" s="213"/>
      <c r="FE379" s="213"/>
      <c r="FF379" s="213"/>
      <c r="FG379" s="213"/>
      <c r="FH379" s="213"/>
      <c r="FI379" s="213"/>
      <c r="FJ379" s="213"/>
      <c r="FK379" s="213"/>
      <c r="FL379" s="213"/>
      <c r="FM379" s="213"/>
      <c r="FN379" s="213"/>
      <c r="FO379" s="213"/>
      <c r="FP379" s="213"/>
      <c r="FQ379" s="213"/>
      <c r="FR379" s="213"/>
      <c r="FS379" s="211"/>
      <c r="FT379" s="190"/>
      <c r="FU379" s="190"/>
      <c r="FV379" s="190"/>
      <c r="FW379" s="190"/>
      <c r="FX379" s="190"/>
      <c r="FY379" s="190"/>
      <c r="FZ379" s="190"/>
      <c r="GA379" s="190"/>
      <c r="GB379" s="190"/>
      <c r="GC379" s="190"/>
      <c r="GD379" s="190"/>
      <c r="GE379" s="190"/>
      <c r="GF379" s="190"/>
      <c r="GG379" s="212"/>
    </row>
    <row r="380" spans="111:189" ht="15" hidden="1" customHeight="1">
      <c r="DG380" s="264"/>
      <c r="DH380" s="265"/>
      <c r="DI380" s="265"/>
      <c r="DJ380" s="266"/>
      <c r="DK380" s="190"/>
      <c r="DL380" s="190"/>
      <c r="DM380" s="190"/>
      <c r="DN380" s="212"/>
      <c r="DO380" s="190"/>
      <c r="DP380" s="190"/>
      <c r="DQ380" s="190"/>
      <c r="DR380" s="212"/>
      <c r="DS380" s="150"/>
      <c r="DT380" s="190"/>
      <c r="DU380" s="190"/>
      <c r="DV380" s="190"/>
      <c r="DW380" s="190"/>
      <c r="DX380" s="190"/>
      <c r="DY380" s="190"/>
      <c r="DZ380" s="190"/>
      <c r="EA380" s="190"/>
      <c r="EB380" s="190"/>
      <c r="EC380" s="190"/>
      <c r="ED380" s="190"/>
      <c r="EE380" s="190"/>
      <c r="EF380" s="190"/>
      <c r="EG380" s="190"/>
      <c r="EH380" s="212"/>
      <c r="EI380" s="213"/>
      <c r="EJ380" s="211"/>
      <c r="EK380" s="190"/>
      <c r="EL380" s="190"/>
      <c r="EM380" s="190"/>
      <c r="EN380" s="190"/>
      <c r="EO380" s="190"/>
      <c r="EP380" s="190"/>
      <c r="EQ380" s="190"/>
      <c r="ER380" s="190"/>
      <c r="ES380" s="190"/>
      <c r="ET380" s="190"/>
      <c r="EU380" s="190"/>
      <c r="EV380" s="190"/>
      <c r="EW380" s="190"/>
      <c r="EX380" s="212"/>
      <c r="EY380" s="211"/>
      <c r="EZ380" s="75"/>
      <c r="FA380" s="89"/>
      <c r="FB380" s="212"/>
      <c r="FC380" s="213"/>
      <c r="FD380" s="213"/>
      <c r="FE380" s="213"/>
      <c r="FF380" s="213"/>
      <c r="FG380" s="213"/>
      <c r="FH380" s="213"/>
      <c r="FI380" s="213"/>
      <c r="FJ380" s="213"/>
      <c r="FK380" s="213"/>
      <c r="FL380" s="213"/>
      <c r="FM380" s="213"/>
      <c r="FN380" s="213"/>
      <c r="FO380" s="213"/>
      <c r="FP380" s="213"/>
      <c r="FQ380" s="213"/>
      <c r="FR380" s="213"/>
      <c r="FS380" s="211"/>
      <c r="FT380" s="190"/>
      <c r="FU380" s="190"/>
      <c r="FV380" s="190"/>
      <c r="FW380" s="190"/>
      <c r="FX380" s="190"/>
      <c r="FY380" s="190"/>
      <c r="FZ380" s="190"/>
      <c r="GA380" s="190"/>
      <c r="GB380" s="190"/>
      <c r="GC380" s="190"/>
      <c r="GD380" s="190"/>
      <c r="GE380" s="190"/>
      <c r="GF380" s="190"/>
      <c r="GG380" s="212"/>
    </row>
    <row r="381" spans="111:189" ht="15" hidden="1" customHeight="1">
      <c r="DG381" s="264"/>
      <c r="DH381" s="265"/>
      <c r="DI381" s="265"/>
      <c r="DJ381" s="266"/>
      <c r="DK381" s="190"/>
      <c r="DL381" s="190"/>
      <c r="DM381" s="190"/>
      <c r="DN381" s="212"/>
      <c r="DO381" s="190"/>
      <c r="DP381" s="190"/>
      <c r="DQ381" s="190"/>
      <c r="DR381" s="212"/>
      <c r="DS381" s="150"/>
      <c r="DT381" s="190"/>
      <c r="DU381" s="190"/>
      <c r="DV381" s="190"/>
      <c r="DW381" s="190"/>
      <c r="DX381" s="190"/>
      <c r="DY381" s="190"/>
      <c r="DZ381" s="190"/>
      <c r="EA381" s="190"/>
      <c r="EB381" s="190"/>
      <c r="EC381" s="190"/>
      <c r="ED381" s="190"/>
      <c r="EE381" s="190"/>
      <c r="EF381" s="190"/>
      <c r="EG381" s="190"/>
      <c r="EH381" s="212"/>
      <c r="EI381" s="213"/>
      <c r="EJ381" s="211"/>
      <c r="EK381" s="190"/>
      <c r="EL381" s="190"/>
      <c r="EM381" s="190"/>
      <c r="EN381" s="190"/>
      <c r="EO381" s="190"/>
      <c r="EP381" s="190"/>
      <c r="EQ381" s="190"/>
      <c r="ER381" s="190"/>
      <c r="ES381" s="190"/>
      <c r="ET381" s="190"/>
      <c r="EU381" s="190"/>
      <c r="EV381" s="190"/>
      <c r="EW381" s="190"/>
      <c r="EX381" s="212"/>
      <c r="EY381" s="211"/>
      <c r="EZ381" s="75"/>
      <c r="FA381" s="89"/>
      <c r="FB381" s="212"/>
      <c r="FC381" s="213"/>
      <c r="FD381" s="213"/>
      <c r="FE381" s="213"/>
      <c r="FF381" s="213"/>
      <c r="FG381" s="213"/>
      <c r="FH381" s="213"/>
      <c r="FI381" s="213"/>
      <c r="FJ381" s="213"/>
      <c r="FK381" s="213"/>
      <c r="FL381" s="213"/>
      <c r="FM381" s="213"/>
      <c r="FN381" s="213"/>
      <c r="FO381" s="213"/>
      <c r="FP381" s="213"/>
      <c r="FQ381" s="213"/>
      <c r="FR381" s="213"/>
      <c r="FS381" s="211"/>
      <c r="FT381" s="190"/>
      <c r="FU381" s="190"/>
      <c r="FV381" s="190"/>
      <c r="FW381" s="190"/>
      <c r="FX381" s="190"/>
      <c r="FY381" s="190"/>
      <c r="FZ381" s="190"/>
      <c r="GA381" s="190"/>
      <c r="GB381" s="190"/>
      <c r="GC381" s="190"/>
      <c r="GD381" s="190"/>
      <c r="GE381" s="190"/>
      <c r="GF381" s="190"/>
      <c r="GG381" s="212"/>
    </row>
    <row r="382" spans="111:189" ht="15" hidden="1" customHeight="1">
      <c r="DG382" s="264"/>
      <c r="DH382" s="265"/>
      <c r="DI382" s="265"/>
      <c r="DJ382" s="266"/>
      <c r="DK382" s="190"/>
      <c r="DL382" s="190"/>
      <c r="DM382" s="190"/>
      <c r="DN382" s="212"/>
      <c r="DO382" s="190"/>
      <c r="DP382" s="190"/>
      <c r="DQ382" s="190"/>
      <c r="DR382" s="212"/>
      <c r="DS382" s="150"/>
      <c r="DT382" s="190"/>
      <c r="DU382" s="190"/>
      <c r="DV382" s="190"/>
      <c r="DW382" s="190"/>
      <c r="DX382" s="190"/>
      <c r="DY382" s="190"/>
      <c r="DZ382" s="190"/>
      <c r="EA382" s="190"/>
      <c r="EB382" s="190"/>
      <c r="EC382" s="190"/>
      <c r="ED382" s="190"/>
      <c r="EE382" s="190"/>
      <c r="EF382" s="190"/>
      <c r="EG382" s="190"/>
      <c r="EH382" s="212"/>
      <c r="EI382" s="213"/>
      <c r="EJ382" s="211"/>
      <c r="EK382" s="190"/>
      <c r="EL382" s="190"/>
      <c r="EM382" s="190"/>
      <c r="EN382" s="190"/>
      <c r="EO382" s="190"/>
      <c r="EP382" s="190"/>
      <c r="EQ382" s="190"/>
      <c r="ER382" s="190"/>
      <c r="ES382" s="190"/>
      <c r="ET382" s="190"/>
      <c r="EU382" s="190"/>
      <c r="EV382" s="190"/>
      <c r="EW382" s="190"/>
      <c r="EX382" s="212"/>
      <c r="EY382" s="211"/>
      <c r="EZ382" s="75"/>
      <c r="FA382" s="89"/>
      <c r="FB382" s="212"/>
      <c r="FC382" s="213"/>
      <c r="FD382" s="213"/>
      <c r="FE382" s="213"/>
      <c r="FF382" s="213"/>
      <c r="FG382" s="213"/>
      <c r="FH382" s="213"/>
      <c r="FI382" s="213"/>
      <c r="FJ382" s="213"/>
      <c r="FK382" s="213"/>
      <c r="FL382" s="213"/>
      <c r="FM382" s="213"/>
      <c r="FN382" s="213"/>
      <c r="FO382" s="213"/>
      <c r="FP382" s="213"/>
      <c r="FQ382" s="213"/>
      <c r="FR382" s="213"/>
      <c r="FS382" s="211"/>
      <c r="FT382" s="190"/>
      <c r="FU382" s="190"/>
      <c r="FV382" s="190"/>
      <c r="FW382" s="190"/>
      <c r="FX382" s="190"/>
      <c r="FY382" s="190"/>
      <c r="FZ382" s="190"/>
      <c r="GA382" s="190"/>
      <c r="GB382" s="190"/>
      <c r="GC382" s="190"/>
      <c r="GD382" s="190"/>
      <c r="GE382" s="190"/>
      <c r="GF382" s="190"/>
      <c r="GG382" s="212"/>
    </row>
    <row r="383" spans="111:189" ht="15" hidden="1" customHeight="1">
      <c r="DG383" s="264"/>
      <c r="DH383" s="265"/>
      <c r="DI383" s="265"/>
      <c r="DJ383" s="266"/>
      <c r="DK383" s="190"/>
      <c r="DL383" s="190"/>
      <c r="DM383" s="190"/>
      <c r="DN383" s="212"/>
      <c r="DO383" s="190"/>
      <c r="DP383" s="190"/>
      <c r="DQ383" s="190"/>
      <c r="DR383" s="212"/>
      <c r="DS383" s="150"/>
      <c r="DT383" s="190"/>
      <c r="DU383" s="190"/>
      <c r="DV383" s="190"/>
      <c r="DW383" s="190"/>
      <c r="DX383" s="190"/>
      <c r="DY383" s="190"/>
      <c r="DZ383" s="190"/>
      <c r="EA383" s="190"/>
      <c r="EB383" s="190"/>
      <c r="EC383" s="190"/>
      <c r="ED383" s="190"/>
      <c r="EE383" s="190"/>
      <c r="EF383" s="190"/>
      <c r="EG383" s="190"/>
      <c r="EH383" s="212"/>
      <c r="EI383" s="213"/>
      <c r="EJ383" s="211"/>
      <c r="EK383" s="190"/>
      <c r="EL383" s="190"/>
      <c r="EM383" s="190"/>
      <c r="EN383" s="190"/>
      <c r="EO383" s="190"/>
      <c r="EP383" s="190"/>
      <c r="EQ383" s="190"/>
      <c r="ER383" s="190"/>
      <c r="ES383" s="190"/>
      <c r="ET383" s="190"/>
      <c r="EU383" s="190"/>
      <c r="EV383" s="190"/>
      <c r="EW383" s="190"/>
      <c r="EX383" s="212"/>
      <c r="EY383" s="211"/>
      <c r="EZ383" s="75"/>
      <c r="FA383" s="89"/>
      <c r="FB383" s="212"/>
      <c r="FC383" s="213"/>
      <c r="FD383" s="213"/>
      <c r="FE383" s="213"/>
      <c r="FF383" s="213"/>
      <c r="FG383" s="213"/>
      <c r="FH383" s="213"/>
      <c r="FI383" s="213"/>
      <c r="FJ383" s="213"/>
      <c r="FK383" s="213"/>
      <c r="FL383" s="213"/>
      <c r="FM383" s="213"/>
      <c r="FN383" s="213"/>
      <c r="FO383" s="213"/>
      <c r="FP383" s="213"/>
      <c r="FQ383" s="213"/>
      <c r="FR383" s="213"/>
      <c r="FS383" s="211"/>
      <c r="FT383" s="190"/>
      <c r="FU383" s="190"/>
      <c r="FV383" s="190"/>
      <c r="FW383" s="190"/>
      <c r="FX383" s="190"/>
      <c r="FY383" s="190"/>
      <c r="FZ383" s="190"/>
      <c r="GA383" s="190"/>
      <c r="GB383" s="190"/>
      <c r="GC383" s="190"/>
      <c r="GD383" s="190"/>
      <c r="GE383" s="190"/>
      <c r="GF383" s="190"/>
      <c r="GG383" s="212"/>
    </row>
    <row r="384" spans="111:189" ht="15" hidden="1" customHeight="1">
      <c r="DG384" s="264"/>
      <c r="DH384" s="265"/>
      <c r="DI384" s="265"/>
      <c r="DJ384" s="266"/>
      <c r="DK384" s="190"/>
      <c r="DL384" s="190"/>
      <c r="DM384" s="190"/>
      <c r="DN384" s="212"/>
      <c r="DO384" s="190"/>
      <c r="DP384" s="190"/>
      <c r="DQ384" s="190"/>
      <c r="DR384" s="212"/>
      <c r="DS384" s="150"/>
      <c r="DT384" s="190"/>
      <c r="DU384" s="190"/>
      <c r="DV384" s="190"/>
      <c r="DW384" s="190"/>
      <c r="DX384" s="190"/>
      <c r="DY384" s="190"/>
      <c r="DZ384" s="190"/>
      <c r="EA384" s="190"/>
      <c r="EB384" s="190"/>
      <c r="EC384" s="190"/>
      <c r="ED384" s="190"/>
      <c r="EE384" s="190"/>
      <c r="EF384" s="190"/>
      <c r="EG384" s="190"/>
      <c r="EH384" s="212"/>
      <c r="EI384" s="213"/>
      <c r="EJ384" s="211"/>
      <c r="EK384" s="190"/>
      <c r="EL384" s="190"/>
      <c r="EM384" s="190"/>
      <c r="EN384" s="190"/>
      <c r="EO384" s="190"/>
      <c r="EP384" s="190"/>
      <c r="EQ384" s="190"/>
      <c r="ER384" s="190"/>
      <c r="ES384" s="190"/>
      <c r="ET384" s="190"/>
      <c r="EU384" s="190"/>
      <c r="EV384" s="190"/>
      <c r="EW384" s="190"/>
      <c r="EX384" s="212"/>
      <c r="EY384" s="211"/>
      <c r="EZ384" s="75"/>
      <c r="FA384" s="89"/>
      <c r="FB384" s="212"/>
      <c r="FC384" s="213"/>
      <c r="FD384" s="213"/>
      <c r="FE384" s="213"/>
      <c r="FF384" s="213"/>
      <c r="FG384" s="213"/>
      <c r="FH384" s="213"/>
      <c r="FI384" s="213"/>
      <c r="FJ384" s="213"/>
      <c r="FK384" s="213"/>
      <c r="FL384" s="213"/>
      <c r="FM384" s="213"/>
      <c r="FN384" s="213"/>
      <c r="FO384" s="213"/>
      <c r="FP384" s="213"/>
      <c r="FQ384" s="213"/>
      <c r="FR384" s="213"/>
      <c r="FS384" s="211"/>
      <c r="FT384" s="190"/>
      <c r="FU384" s="190"/>
      <c r="FV384" s="190"/>
      <c r="FW384" s="190"/>
      <c r="FX384" s="190"/>
      <c r="FY384" s="190"/>
      <c r="FZ384" s="190"/>
      <c r="GA384" s="190"/>
      <c r="GB384" s="190"/>
      <c r="GC384" s="190"/>
      <c r="GD384" s="190"/>
      <c r="GE384" s="190"/>
      <c r="GF384" s="190"/>
      <c r="GG384" s="212"/>
    </row>
    <row r="385" spans="111:189" ht="15" hidden="1" customHeight="1">
      <c r="DG385" s="264"/>
      <c r="DH385" s="265"/>
      <c r="DI385" s="265"/>
      <c r="DJ385" s="266"/>
      <c r="DK385" s="190"/>
      <c r="DL385" s="190"/>
      <c r="DM385" s="190"/>
      <c r="DN385" s="212"/>
      <c r="DO385" s="190"/>
      <c r="DP385" s="190"/>
      <c r="DQ385" s="190"/>
      <c r="DR385" s="212"/>
      <c r="DS385" s="150"/>
      <c r="DT385" s="190"/>
      <c r="DU385" s="190"/>
      <c r="DV385" s="190"/>
      <c r="DW385" s="190"/>
      <c r="DX385" s="190"/>
      <c r="DY385" s="190"/>
      <c r="DZ385" s="190"/>
      <c r="EA385" s="190"/>
      <c r="EB385" s="190"/>
      <c r="EC385" s="190"/>
      <c r="ED385" s="190"/>
      <c r="EE385" s="190"/>
      <c r="EF385" s="190"/>
      <c r="EG385" s="190"/>
      <c r="EH385" s="212"/>
      <c r="EI385" s="213"/>
      <c r="EJ385" s="211"/>
      <c r="EK385" s="190"/>
      <c r="EL385" s="190"/>
      <c r="EM385" s="190"/>
      <c r="EN385" s="190"/>
      <c r="EO385" s="190"/>
      <c r="EP385" s="190"/>
      <c r="EQ385" s="190"/>
      <c r="ER385" s="190"/>
      <c r="ES385" s="190"/>
      <c r="ET385" s="190"/>
      <c r="EU385" s="190"/>
      <c r="EV385" s="190"/>
      <c r="EW385" s="190"/>
      <c r="EX385" s="212"/>
      <c r="EY385" s="211"/>
      <c r="EZ385" s="75"/>
      <c r="FA385" s="89"/>
      <c r="FB385" s="212"/>
      <c r="FC385" s="213"/>
      <c r="FD385" s="213"/>
      <c r="FE385" s="213"/>
      <c r="FF385" s="213"/>
      <c r="FG385" s="213"/>
      <c r="FH385" s="213"/>
      <c r="FI385" s="213"/>
      <c r="FJ385" s="213"/>
      <c r="FK385" s="213"/>
      <c r="FL385" s="213"/>
      <c r="FM385" s="213"/>
      <c r="FN385" s="213"/>
      <c r="FO385" s="213"/>
      <c r="FP385" s="213"/>
      <c r="FQ385" s="213"/>
      <c r="FR385" s="213"/>
      <c r="FS385" s="211"/>
      <c r="FT385" s="190"/>
      <c r="FU385" s="190"/>
      <c r="FV385" s="190"/>
      <c r="FW385" s="190"/>
      <c r="FX385" s="190"/>
      <c r="FY385" s="190"/>
      <c r="FZ385" s="190"/>
      <c r="GA385" s="190"/>
      <c r="GB385" s="190"/>
      <c r="GC385" s="190"/>
      <c r="GD385" s="190"/>
      <c r="GE385" s="190"/>
      <c r="GF385" s="190"/>
      <c r="GG385" s="212"/>
    </row>
    <row r="386" spans="111:189" ht="15" hidden="1" customHeight="1">
      <c r="DG386" s="264"/>
      <c r="DH386" s="265"/>
      <c r="DI386" s="265"/>
      <c r="DJ386" s="266"/>
      <c r="DK386" s="190"/>
      <c r="DL386" s="190"/>
      <c r="DM386" s="190"/>
      <c r="DN386" s="212"/>
      <c r="DO386" s="190"/>
      <c r="DP386" s="190"/>
      <c r="DQ386" s="190"/>
      <c r="DR386" s="212"/>
      <c r="DS386" s="150"/>
      <c r="DT386" s="190"/>
      <c r="DU386" s="190"/>
      <c r="DV386" s="190"/>
      <c r="DW386" s="190"/>
      <c r="DX386" s="190"/>
      <c r="DY386" s="190"/>
      <c r="DZ386" s="190"/>
      <c r="EA386" s="190"/>
      <c r="EB386" s="190"/>
      <c r="EC386" s="190"/>
      <c r="ED386" s="190"/>
      <c r="EE386" s="190"/>
      <c r="EF386" s="190"/>
      <c r="EG386" s="190"/>
      <c r="EH386" s="212"/>
      <c r="EI386" s="213"/>
      <c r="EJ386" s="211"/>
      <c r="EK386" s="190"/>
      <c r="EL386" s="190"/>
      <c r="EM386" s="190"/>
      <c r="EN386" s="190"/>
      <c r="EO386" s="190"/>
      <c r="EP386" s="190"/>
      <c r="EQ386" s="190"/>
      <c r="ER386" s="190"/>
      <c r="ES386" s="190"/>
      <c r="ET386" s="190"/>
      <c r="EU386" s="190"/>
      <c r="EV386" s="190"/>
      <c r="EW386" s="190"/>
      <c r="EX386" s="212"/>
      <c r="EY386" s="211"/>
      <c r="EZ386" s="75"/>
      <c r="FA386" s="89"/>
      <c r="FB386" s="212"/>
      <c r="FC386" s="213"/>
      <c r="FD386" s="213"/>
      <c r="FE386" s="213"/>
      <c r="FF386" s="213"/>
      <c r="FG386" s="213"/>
      <c r="FH386" s="213"/>
      <c r="FI386" s="213"/>
      <c r="FJ386" s="213"/>
      <c r="FK386" s="213"/>
      <c r="FL386" s="213"/>
      <c r="FM386" s="213"/>
      <c r="FN386" s="213"/>
      <c r="FO386" s="213"/>
      <c r="FP386" s="213"/>
      <c r="FQ386" s="213"/>
      <c r="FR386" s="213"/>
      <c r="FS386" s="211"/>
      <c r="FT386" s="190"/>
      <c r="FU386" s="190"/>
      <c r="FV386" s="190"/>
      <c r="FW386" s="190"/>
      <c r="FX386" s="190"/>
      <c r="FY386" s="190"/>
      <c r="FZ386" s="190"/>
      <c r="GA386" s="190"/>
      <c r="GB386" s="190"/>
      <c r="GC386" s="190"/>
      <c r="GD386" s="190"/>
      <c r="GE386" s="190"/>
      <c r="GF386" s="190"/>
      <c r="GG386" s="212"/>
    </row>
    <row r="387" spans="111:189" ht="15" hidden="1" customHeight="1">
      <c r="DG387" s="264"/>
      <c r="DH387" s="265"/>
      <c r="DI387" s="265"/>
      <c r="DJ387" s="266"/>
      <c r="DK387" s="190"/>
      <c r="DL387" s="190"/>
      <c r="DM387" s="190"/>
      <c r="DN387" s="212"/>
      <c r="DO387" s="190"/>
      <c r="DP387" s="190"/>
      <c r="DQ387" s="190"/>
      <c r="DR387" s="212"/>
      <c r="DS387" s="150"/>
      <c r="DT387" s="190"/>
      <c r="DU387" s="190"/>
      <c r="DV387" s="190"/>
      <c r="DW387" s="190"/>
      <c r="DX387" s="190"/>
      <c r="DY387" s="190"/>
      <c r="DZ387" s="190"/>
      <c r="EA387" s="190"/>
      <c r="EB387" s="190"/>
      <c r="EC387" s="190"/>
      <c r="ED387" s="190"/>
      <c r="EE387" s="190"/>
      <c r="EF387" s="190"/>
      <c r="EG387" s="190"/>
      <c r="EH387" s="212"/>
      <c r="EI387" s="213"/>
      <c r="EJ387" s="211"/>
      <c r="EK387" s="190"/>
      <c r="EL387" s="190"/>
      <c r="EM387" s="190"/>
      <c r="EN387" s="190"/>
      <c r="EO387" s="190"/>
      <c r="EP387" s="190"/>
      <c r="EQ387" s="190"/>
      <c r="ER387" s="190"/>
      <c r="ES387" s="190"/>
      <c r="ET387" s="190"/>
      <c r="EU387" s="190"/>
      <c r="EV387" s="190"/>
      <c r="EW387" s="190"/>
      <c r="EX387" s="212"/>
      <c r="EY387" s="211"/>
      <c r="EZ387" s="75"/>
      <c r="FA387" s="89"/>
      <c r="FB387" s="212"/>
      <c r="FC387" s="213"/>
      <c r="FD387" s="213"/>
      <c r="FE387" s="213"/>
      <c r="FF387" s="213"/>
      <c r="FG387" s="213"/>
      <c r="FH387" s="213"/>
      <c r="FI387" s="213"/>
      <c r="FJ387" s="213"/>
      <c r="FK387" s="213"/>
      <c r="FL387" s="213"/>
      <c r="FM387" s="213"/>
      <c r="FN387" s="213"/>
      <c r="FO387" s="213"/>
      <c r="FP387" s="213"/>
      <c r="FQ387" s="213"/>
      <c r="FR387" s="213"/>
      <c r="FS387" s="211"/>
      <c r="FT387" s="190"/>
      <c r="FU387" s="190"/>
      <c r="FV387" s="190"/>
      <c r="FW387" s="190"/>
      <c r="FX387" s="190"/>
      <c r="FY387" s="190"/>
      <c r="FZ387" s="190"/>
      <c r="GA387" s="190"/>
      <c r="GB387" s="190"/>
      <c r="GC387" s="190"/>
      <c r="GD387" s="190"/>
      <c r="GE387" s="190"/>
      <c r="GF387" s="190"/>
      <c r="GG387" s="212"/>
    </row>
    <row r="388" spans="111:189" ht="15" hidden="1" customHeight="1">
      <c r="DG388" s="264"/>
      <c r="DH388" s="265"/>
      <c r="DI388" s="265"/>
      <c r="DJ388" s="266"/>
      <c r="DK388" s="190"/>
      <c r="DL388" s="190"/>
      <c r="DM388" s="190"/>
      <c r="DN388" s="212"/>
      <c r="DO388" s="190"/>
      <c r="DP388" s="190"/>
      <c r="DQ388" s="190"/>
      <c r="DR388" s="212"/>
      <c r="DS388" s="150"/>
      <c r="DT388" s="190"/>
      <c r="DU388" s="190"/>
      <c r="DV388" s="190"/>
      <c r="DW388" s="190"/>
      <c r="DX388" s="190"/>
      <c r="DY388" s="190"/>
      <c r="DZ388" s="190"/>
      <c r="EA388" s="190"/>
      <c r="EB388" s="190"/>
      <c r="EC388" s="190"/>
      <c r="ED388" s="190"/>
      <c r="EE388" s="190"/>
      <c r="EF388" s="190"/>
      <c r="EG388" s="190"/>
      <c r="EH388" s="212"/>
      <c r="EI388" s="213"/>
      <c r="EJ388" s="211"/>
      <c r="EK388" s="190"/>
      <c r="EL388" s="190"/>
      <c r="EM388" s="190"/>
      <c r="EN388" s="190"/>
      <c r="EO388" s="190"/>
      <c r="EP388" s="190"/>
      <c r="EQ388" s="190"/>
      <c r="ER388" s="190"/>
      <c r="ES388" s="190"/>
      <c r="ET388" s="190"/>
      <c r="EU388" s="190"/>
      <c r="EV388" s="190"/>
      <c r="EW388" s="190"/>
      <c r="EX388" s="212"/>
      <c r="EY388" s="211"/>
      <c r="EZ388" s="75"/>
      <c r="FA388" s="89"/>
      <c r="FB388" s="212"/>
      <c r="FC388" s="213"/>
      <c r="FD388" s="213"/>
      <c r="FE388" s="213"/>
      <c r="FF388" s="213"/>
      <c r="FG388" s="213"/>
      <c r="FH388" s="213"/>
      <c r="FI388" s="213"/>
      <c r="FJ388" s="213"/>
      <c r="FK388" s="213"/>
      <c r="FL388" s="213"/>
      <c r="FM388" s="213"/>
      <c r="FN388" s="213"/>
      <c r="FO388" s="213"/>
      <c r="FP388" s="213"/>
      <c r="FQ388" s="213"/>
      <c r="FR388" s="213"/>
      <c r="FS388" s="211"/>
      <c r="FT388" s="190"/>
      <c r="FU388" s="190"/>
      <c r="FV388" s="190"/>
      <c r="FW388" s="190"/>
      <c r="FX388" s="190"/>
      <c r="FY388" s="190"/>
      <c r="FZ388" s="190"/>
      <c r="GA388" s="190"/>
      <c r="GB388" s="190"/>
      <c r="GC388" s="190"/>
      <c r="GD388" s="190"/>
      <c r="GE388" s="190"/>
      <c r="GF388" s="190"/>
      <c r="GG388" s="212"/>
    </row>
    <row r="390" spans="111:189" ht="15" hidden="1" customHeight="1">
      <c r="DG390" s="264"/>
      <c r="DH390" s="265"/>
      <c r="DI390" s="265"/>
      <c r="DJ390" s="266"/>
      <c r="DK390" s="190"/>
      <c r="DL390" s="190"/>
      <c r="DM390" s="190"/>
      <c r="DN390" s="212"/>
      <c r="DO390" s="190"/>
      <c r="DP390" s="190"/>
      <c r="DQ390" s="190"/>
      <c r="DR390" s="212"/>
      <c r="DS390" s="150"/>
      <c r="DT390" s="190"/>
      <c r="DU390" s="190"/>
      <c r="DV390" s="190"/>
      <c r="DW390" s="190"/>
      <c r="DX390" s="190"/>
      <c r="DY390" s="190"/>
      <c r="DZ390" s="190"/>
      <c r="EA390" s="190"/>
      <c r="EB390" s="190"/>
      <c r="EC390" s="190"/>
      <c r="ED390" s="190"/>
      <c r="EE390" s="190"/>
      <c r="EF390" s="190"/>
      <c r="EG390" s="190"/>
      <c r="EH390" s="212"/>
      <c r="EI390" s="213"/>
      <c r="EJ390" s="211"/>
      <c r="EK390" s="190"/>
      <c r="EL390" s="190"/>
      <c r="EM390" s="190"/>
      <c r="EN390" s="190"/>
      <c r="EO390" s="190"/>
      <c r="EP390" s="190"/>
      <c r="EQ390" s="190"/>
      <c r="ER390" s="190"/>
      <c r="ES390" s="190"/>
      <c r="ET390" s="190"/>
      <c r="EU390" s="190"/>
      <c r="EV390" s="190"/>
      <c r="EW390" s="190"/>
      <c r="EX390" s="212"/>
      <c r="EY390" s="211"/>
      <c r="EZ390" s="75"/>
      <c r="FA390" s="89"/>
      <c r="FB390" s="212"/>
      <c r="FC390" s="213"/>
      <c r="FD390" s="213"/>
      <c r="FE390" s="213"/>
      <c r="FF390" s="213"/>
      <c r="FG390" s="213"/>
      <c r="FH390" s="213"/>
      <c r="FI390" s="213"/>
      <c r="FJ390" s="213"/>
      <c r="FK390" s="213"/>
      <c r="FL390" s="213"/>
      <c r="FM390" s="213"/>
      <c r="FN390" s="213"/>
      <c r="FO390" s="213"/>
      <c r="FP390" s="213"/>
      <c r="FQ390" s="213"/>
      <c r="FR390" s="213"/>
      <c r="FS390" s="211"/>
      <c r="FT390" s="190"/>
      <c r="FU390" s="190"/>
      <c r="FV390" s="190"/>
      <c r="FW390" s="190"/>
      <c r="FX390" s="190"/>
      <c r="FY390" s="190"/>
      <c r="FZ390" s="190"/>
      <c r="GA390" s="190"/>
      <c r="GB390" s="190"/>
      <c r="GC390" s="190"/>
      <c r="GD390" s="190"/>
      <c r="GE390" s="190"/>
      <c r="GF390" s="190"/>
      <c r="GG390" s="212"/>
    </row>
    <row r="391" spans="111:189" ht="15" hidden="1" customHeight="1">
      <c r="DG391" s="264"/>
      <c r="DH391" s="265"/>
      <c r="DI391" s="265"/>
      <c r="DJ391" s="266"/>
      <c r="DK391" s="190"/>
      <c r="DL391" s="190"/>
      <c r="DM391" s="190"/>
      <c r="DN391" s="212"/>
      <c r="DO391" s="190"/>
      <c r="DP391" s="190"/>
      <c r="DQ391" s="190"/>
      <c r="DR391" s="212"/>
      <c r="DS391" s="150"/>
      <c r="DT391" s="190"/>
      <c r="DU391" s="190"/>
      <c r="DV391" s="190"/>
      <c r="DW391" s="190"/>
      <c r="DX391" s="190"/>
      <c r="DY391" s="190"/>
      <c r="DZ391" s="190"/>
      <c r="EA391" s="190"/>
      <c r="EB391" s="190"/>
      <c r="EC391" s="190"/>
      <c r="ED391" s="190"/>
      <c r="EE391" s="190"/>
      <c r="EF391" s="190"/>
      <c r="EG391" s="190"/>
      <c r="EH391" s="212"/>
      <c r="EI391" s="213"/>
      <c r="EJ391" s="211"/>
      <c r="EK391" s="190"/>
      <c r="EL391" s="190"/>
      <c r="EM391" s="190"/>
      <c r="EN391" s="190"/>
      <c r="EO391" s="190"/>
      <c r="EP391" s="190"/>
      <c r="EQ391" s="190"/>
      <c r="ER391" s="190"/>
      <c r="ES391" s="190"/>
      <c r="ET391" s="190"/>
      <c r="EU391" s="190"/>
      <c r="EV391" s="190"/>
      <c r="EW391" s="190"/>
      <c r="EX391" s="212"/>
      <c r="EY391" s="211"/>
      <c r="EZ391" s="75"/>
      <c r="FA391" s="89"/>
      <c r="FB391" s="212"/>
      <c r="FC391" s="213"/>
      <c r="FD391" s="213"/>
      <c r="FE391" s="213"/>
      <c r="FF391" s="213"/>
      <c r="FG391" s="213"/>
      <c r="FH391" s="213"/>
      <c r="FI391" s="213"/>
      <c r="FJ391" s="213"/>
      <c r="FK391" s="213"/>
      <c r="FL391" s="213"/>
      <c r="FM391" s="213"/>
      <c r="FN391" s="213"/>
      <c r="FO391" s="213"/>
      <c r="FP391" s="213"/>
      <c r="FQ391" s="213"/>
      <c r="FR391" s="213"/>
      <c r="FS391" s="211"/>
      <c r="FT391" s="190"/>
      <c r="FU391" s="190"/>
      <c r="FV391" s="190"/>
      <c r="FW391" s="190"/>
      <c r="FX391" s="190"/>
      <c r="FY391" s="190"/>
      <c r="FZ391" s="190"/>
      <c r="GA391" s="190"/>
      <c r="GB391" s="190"/>
      <c r="GC391" s="190"/>
      <c r="GD391" s="190"/>
      <c r="GE391" s="190"/>
      <c r="GF391" s="190"/>
      <c r="GG391" s="212"/>
    </row>
    <row r="392" spans="111:189" ht="15" hidden="1" customHeight="1">
      <c r="DG392" s="264"/>
      <c r="DH392" s="265"/>
      <c r="DI392" s="265"/>
      <c r="DJ392" s="266"/>
      <c r="DK392" s="190"/>
      <c r="DL392" s="190"/>
      <c r="DM392" s="190"/>
      <c r="DN392" s="212"/>
      <c r="DO392" s="190"/>
      <c r="DP392" s="190"/>
      <c r="DQ392" s="190"/>
      <c r="DR392" s="212"/>
      <c r="DS392" s="150"/>
      <c r="DT392" s="190"/>
      <c r="DU392" s="190"/>
      <c r="DV392" s="190"/>
      <c r="DW392" s="190"/>
      <c r="DX392" s="190"/>
      <c r="DY392" s="190"/>
      <c r="DZ392" s="190"/>
      <c r="EA392" s="190"/>
      <c r="EB392" s="190"/>
      <c r="EC392" s="190"/>
      <c r="ED392" s="190"/>
      <c r="EE392" s="190"/>
      <c r="EF392" s="190"/>
      <c r="EG392" s="190"/>
      <c r="EH392" s="212"/>
      <c r="EI392" s="213"/>
      <c r="EJ392" s="211"/>
      <c r="EK392" s="190"/>
      <c r="EL392" s="190"/>
      <c r="EM392" s="190"/>
      <c r="EN392" s="190"/>
      <c r="EO392" s="190"/>
      <c r="EP392" s="190"/>
      <c r="EQ392" s="190"/>
      <c r="ER392" s="190"/>
      <c r="ES392" s="190"/>
      <c r="ET392" s="190"/>
      <c r="EU392" s="190"/>
      <c r="EV392" s="190"/>
      <c r="EW392" s="190"/>
      <c r="EX392" s="212"/>
      <c r="EY392" s="211"/>
      <c r="EZ392" s="75"/>
      <c r="FA392" s="89"/>
      <c r="FB392" s="212"/>
      <c r="FC392" s="213"/>
      <c r="FD392" s="213"/>
      <c r="FE392" s="213"/>
      <c r="FF392" s="213"/>
      <c r="FG392" s="213"/>
      <c r="FH392" s="213"/>
      <c r="FI392" s="213"/>
      <c r="FJ392" s="213"/>
      <c r="FK392" s="213"/>
      <c r="FL392" s="213"/>
      <c r="FM392" s="213"/>
      <c r="FN392" s="213"/>
      <c r="FO392" s="213"/>
      <c r="FP392" s="213"/>
      <c r="FQ392" s="213"/>
      <c r="FR392" s="213"/>
      <c r="FS392" s="211"/>
      <c r="FT392" s="190"/>
      <c r="FU392" s="190"/>
      <c r="FV392" s="190"/>
      <c r="FW392" s="190"/>
      <c r="FX392" s="190"/>
      <c r="FY392" s="190"/>
      <c r="FZ392" s="190"/>
      <c r="GA392" s="190"/>
      <c r="GB392" s="190"/>
      <c r="GC392" s="190"/>
      <c r="GD392" s="190"/>
      <c r="GE392" s="190"/>
      <c r="GF392" s="190"/>
      <c r="GG392" s="212"/>
    </row>
    <row r="393" spans="111:189" ht="15" hidden="1" customHeight="1">
      <c r="DG393" s="264"/>
      <c r="DH393" s="265"/>
      <c r="DI393" s="265"/>
      <c r="DJ393" s="266"/>
      <c r="DK393" s="190"/>
      <c r="DL393" s="190"/>
      <c r="DM393" s="190"/>
      <c r="DN393" s="212"/>
      <c r="DO393" s="190"/>
      <c r="DP393" s="190"/>
      <c r="DQ393" s="190"/>
      <c r="DR393" s="212"/>
      <c r="DS393" s="150"/>
      <c r="DT393" s="190"/>
      <c r="DU393" s="190"/>
      <c r="DV393" s="190"/>
      <c r="DW393" s="190"/>
      <c r="DX393" s="190"/>
      <c r="DY393" s="190"/>
      <c r="DZ393" s="190"/>
      <c r="EA393" s="190"/>
      <c r="EB393" s="190"/>
      <c r="EC393" s="190"/>
      <c r="ED393" s="190"/>
      <c r="EE393" s="190"/>
      <c r="EF393" s="190"/>
      <c r="EG393" s="190"/>
      <c r="EH393" s="212"/>
      <c r="EI393" s="213"/>
      <c r="EJ393" s="211"/>
      <c r="EK393" s="190"/>
      <c r="EL393" s="190"/>
      <c r="EM393" s="190"/>
      <c r="EN393" s="190"/>
      <c r="EO393" s="190"/>
      <c r="EP393" s="190"/>
      <c r="EQ393" s="190"/>
      <c r="ER393" s="190"/>
      <c r="ES393" s="190"/>
      <c r="ET393" s="190"/>
      <c r="EU393" s="190"/>
      <c r="EV393" s="190"/>
      <c r="EW393" s="190"/>
      <c r="EX393" s="212"/>
      <c r="EY393" s="211"/>
      <c r="EZ393" s="75"/>
      <c r="FA393" s="89"/>
      <c r="FB393" s="212"/>
      <c r="FC393" s="213"/>
      <c r="FD393" s="213"/>
      <c r="FE393" s="213"/>
      <c r="FF393" s="213"/>
      <c r="FG393" s="213"/>
      <c r="FH393" s="213"/>
      <c r="FI393" s="213"/>
      <c r="FJ393" s="213"/>
      <c r="FK393" s="213"/>
      <c r="FL393" s="213"/>
      <c r="FM393" s="213"/>
      <c r="FN393" s="213"/>
      <c r="FO393" s="213"/>
      <c r="FP393" s="213"/>
      <c r="FQ393" s="213"/>
      <c r="FR393" s="213"/>
      <c r="FS393" s="211"/>
      <c r="FT393" s="190"/>
      <c r="FU393" s="190"/>
      <c r="FV393" s="190"/>
      <c r="FW393" s="190"/>
      <c r="FX393" s="190"/>
      <c r="FY393" s="190"/>
      <c r="FZ393" s="190"/>
      <c r="GA393" s="190"/>
      <c r="GB393" s="190"/>
      <c r="GC393" s="190"/>
      <c r="GD393" s="190"/>
      <c r="GE393" s="190"/>
      <c r="GF393" s="190"/>
      <c r="GG393" s="212"/>
    </row>
    <row r="394" spans="111:189" ht="15" hidden="1" customHeight="1">
      <c r="DG394" s="264"/>
      <c r="DH394" s="265"/>
      <c r="DI394" s="265"/>
      <c r="DJ394" s="266"/>
      <c r="DK394" s="190"/>
      <c r="DL394" s="190"/>
      <c r="DM394" s="190"/>
      <c r="DN394" s="212"/>
      <c r="DO394" s="190"/>
      <c r="DP394" s="190"/>
      <c r="DQ394" s="190"/>
      <c r="DR394" s="212"/>
      <c r="DS394" s="150"/>
      <c r="DT394" s="190"/>
      <c r="DU394" s="190"/>
      <c r="DV394" s="190"/>
      <c r="DW394" s="190"/>
      <c r="DX394" s="190"/>
      <c r="DY394" s="190"/>
      <c r="DZ394" s="190"/>
      <c r="EA394" s="190"/>
      <c r="EB394" s="190"/>
      <c r="EC394" s="190"/>
      <c r="ED394" s="190"/>
      <c r="EE394" s="190"/>
      <c r="EF394" s="190"/>
      <c r="EG394" s="190"/>
      <c r="EH394" s="212"/>
      <c r="EI394" s="213"/>
      <c r="EJ394" s="211"/>
      <c r="EK394" s="190"/>
      <c r="EL394" s="190"/>
      <c r="EM394" s="190"/>
      <c r="EN394" s="190"/>
      <c r="EO394" s="190"/>
      <c r="EP394" s="190"/>
      <c r="EQ394" s="190"/>
      <c r="ER394" s="190"/>
      <c r="ES394" s="190"/>
      <c r="ET394" s="190"/>
      <c r="EU394" s="190"/>
      <c r="EV394" s="190"/>
      <c r="EW394" s="190"/>
      <c r="EX394" s="212"/>
      <c r="EY394" s="211"/>
      <c r="EZ394" s="75"/>
      <c r="FA394" s="89"/>
      <c r="FB394" s="212"/>
      <c r="FC394" s="213"/>
      <c r="FD394" s="213"/>
      <c r="FE394" s="213"/>
      <c r="FF394" s="213"/>
      <c r="FG394" s="213"/>
      <c r="FH394" s="213"/>
      <c r="FI394" s="213"/>
      <c r="FJ394" s="213"/>
      <c r="FK394" s="213"/>
      <c r="FL394" s="213"/>
      <c r="FM394" s="213"/>
      <c r="FN394" s="213"/>
      <c r="FO394" s="213"/>
      <c r="FP394" s="213"/>
      <c r="FQ394" s="213"/>
      <c r="FR394" s="213"/>
      <c r="FS394" s="211"/>
      <c r="FT394" s="190"/>
      <c r="FU394" s="190"/>
      <c r="FV394" s="190"/>
      <c r="FW394" s="190"/>
      <c r="FX394" s="190"/>
      <c r="FY394" s="190"/>
      <c r="FZ394" s="190"/>
      <c r="GA394" s="190"/>
      <c r="GB394" s="190"/>
      <c r="GC394" s="190"/>
      <c r="GD394" s="190"/>
      <c r="GE394" s="190"/>
      <c r="GF394" s="190"/>
      <c r="GG394" s="212"/>
    </row>
    <row r="395" spans="111:189" ht="15" hidden="1" customHeight="1">
      <c r="DG395" s="264"/>
      <c r="DH395" s="265"/>
      <c r="DI395" s="265"/>
      <c r="DJ395" s="266"/>
      <c r="DK395" s="190"/>
      <c r="DL395" s="190"/>
      <c r="DM395" s="190"/>
      <c r="DN395" s="212"/>
      <c r="DO395" s="190"/>
      <c r="DP395" s="190"/>
      <c r="DQ395" s="190"/>
      <c r="DR395" s="212"/>
      <c r="DS395" s="150"/>
      <c r="DT395" s="190"/>
      <c r="DU395" s="190"/>
      <c r="DV395" s="190"/>
      <c r="DW395" s="190"/>
      <c r="DX395" s="190"/>
      <c r="DY395" s="190"/>
      <c r="DZ395" s="190"/>
      <c r="EA395" s="190"/>
      <c r="EB395" s="190"/>
      <c r="EC395" s="190"/>
      <c r="ED395" s="190"/>
      <c r="EE395" s="190"/>
      <c r="EF395" s="190"/>
      <c r="EG395" s="190"/>
      <c r="EH395" s="212"/>
      <c r="EI395" s="213"/>
      <c r="EJ395" s="211"/>
      <c r="EK395" s="190"/>
      <c r="EL395" s="190"/>
      <c r="EM395" s="190"/>
      <c r="EN395" s="190"/>
      <c r="EO395" s="190"/>
      <c r="EP395" s="190"/>
      <c r="EQ395" s="190"/>
      <c r="ER395" s="190"/>
      <c r="ES395" s="190"/>
      <c r="ET395" s="190"/>
      <c r="EU395" s="190"/>
      <c r="EV395" s="190"/>
      <c r="EW395" s="190"/>
      <c r="EX395" s="212"/>
      <c r="EY395" s="211"/>
      <c r="EZ395" s="75"/>
      <c r="FA395" s="89"/>
      <c r="FB395" s="212"/>
      <c r="FC395" s="213"/>
      <c r="FD395" s="213"/>
      <c r="FE395" s="213"/>
      <c r="FF395" s="213"/>
      <c r="FG395" s="213"/>
      <c r="FH395" s="213"/>
      <c r="FI395" s="213"/>
      <c r="FJ395" s="213"/>
      <c r="FK395" s="213"/>
      <c r="FL395" s="213"/>
      <c r="FM395" s="213"/>
      <c r="FN395" s="213"/>
      <c r="FO395" s="213"/>
      <c r="FP395" s="213"/>
      <c r="FQ395" s="213"/>
      <c r="FR395" s="213"/>
      <c r="FS395" s="211"/>
      <c r="FT395" s="190"/>
      <c r="FU395" s="190"/>
      <c r="FV395" s="190"/>
      <c r="FW395" s="190"/>
      <c r="FX395" s="190"/>
      <c r="FY395" s="190"/>
      <c r="FZ395" s="190"/>
      <c r="GA395" s="190"/>
      <c r="GB395" s="190"/>
      <c r="GC395" s="190"/>
      <c r="GD395" s="190"/>
      <c r="GE395" s="190"/>
      <c r="GF395" s="190"/>
      <c r="GG395" s="212"/>
    </row>
    <row r="396" spans="111:189" ht="15" hidden="1" customHeight="1">
      <c r="DG396" s="264"/>
      <c r="DH396" s="265"/>
      <c r="DI396" s="265"/>
      <c r="DJ396" s="266"/>
      <c r="DK396" s="190"/>
      <c r="DL396" s="190"/>
      <c r="DM396" s="190"/>
      <c r="DN396" s="212"/>
      <c r="DO396" s="190"/>
      <c r="DP396" s="190"/>
      <c r="DQ396" s="190"/>
      <c r="DR396" s="212"/>
      <c r="DS396" s="150"/>
      <c r="DT396" s="190"/>
      <c r="DU396" s="190"/>
      <c r="DV396" s="190"/>
      <c r="DW396" s="190"/>
      <c r="DX396" s="190"/>
      <c r="DY396" s="190"/>
      <c r="DZ396" s="190"/>
      <c r="EA396" s="190"/>
      <c r="EB396" s="190"/>
      <c r="EC396" s="190"/>
      <c r="ED396" s="190"/>
      <c r="EE396" s="190"/>
      <c r="EF396" s="190"/>
      <c r="EG396" s="190"/>
      <c r="EH396" s="212"/>
      <c r="EI396" s="213"/>
      <c r="EJ396" s="211"/>
      <c r="EK396" s="190"/>
      <c r="EL396" s="190"/>
      <c r="EM396" s="190"/>
      <c r="EN396" s="190"/>
      <c r="EO396" s="190"/>
      <c r="EP396" s="190"/>
      <c r="EQ396" s="190"/>
      <c r="ER396" s="190"/>
      <c r="ES396" s="190"/>
      <c r="ET396" s="190"/>
      <c r="EU396" s="190"/>
      <c r="EV396" s="190"/>
      <c r="EW396" s="190"/>
      <c r="EX396" s="212"/>
      <c r="EY396" s="211"/>
      <c r="EZ396" s="75"/>
      <c r="FA396" s="89"/>
      <c r="FB396" s="212"/>
      <c r="FC396" s="213"/>
      <c r="FD396" s="213"/>
      <c r="FE396" s="213"/>
      <c r="FF396" s="213"/>
      <c r="FG396" s="213"/>
      <c r="FH396" s="213"/>
      <c r="FI396" s="213"/>
      <c r="FJ396" s="213"/>
      <c r="FK396" s="213"/>
      <c r="FL396" s="213"/>
      <c r="FM396" s="213"/>
      <c r="FN396" s="213"/>
      <c r="FO396" s="213"/>
      <c r="FP396" s="213"/>
      <c r="FQ396" s="213"/>
      <c r="FR396" s="213"/>
      <c r="FS396" s="211"/>
      <c r="FT396" s="190"/>
      <c r="FU396" s="190"/>
      <c r="FV396" s="190"/>
      <c r="FW396" s="190"/>
      <c r="FX396" s="190"/>
      <c r="FY396" s="190"/>
      <c r="FZ396" s="190"/>
      <c r="GA396" s="190"/>
      <c r="GB396" s="190"/>
      <c r="GC396" s="190"/>
      <c r="GD396" s="190"/>
      <c r="GE396" s="190"/>
      <c r="GF396" s="190"/>
      <c r="GG396" s="212"/>
    </row>
    <row r="397" spans="111:189" ht="15" hidden="1" customHeight="1">
      <c r="DG397" s="264"/>
      <c r="DH397" s="265"/>
      <c r="DI397" s="265"/>
      <c r="DJ397" s="266"/>
      <c r="DK397" s="190"/>
      <c r="DL397" s="190"/>
      <c r="DM397" s="190"/>
      <c r="DN397" s="212"/>
      <c r="DO397" s="190"/>
      <c r="DP397" s="190"/>
      <c r="DQ397" s="190"/>
      <c r="DR397" s="212"/>
      <c r="DS397" s="150"/>
      <c r="DT397" s="190"/>
      <c r="DU397" s="190"/>
      <c r="DV397" s="190"/>
      <c r="DW397" s="190"/>
      <c r="DX397" s="190"/>
      <c r="DY397" s="190"/>
      <c r="DZ397" s="190"/>
      <c r="EA397" s="190"/>
      <c r="EB397" s="190"/>
      <c r="EC397" s="190"/>
      <c r="ED397" s="190"/>
      <c r="EE397" s="190"/>
      <c r="EF397" s="190"/>
      <c r="EG397" s="190"/>
      <c r="EH397" s="212"/>
      <c r="EI397" s="213"/>
      <c r="EJ397" s="211"/>
      <c r="EK397" s="190"/>
      <c r="EL397" s="190"/>
      <c r="EM397" s="190"/>
      <c r="EN397" s="190"/>
      <c r="EO397" s="190"/>
      <c r="EP397" s="190"/>
      <c r="EQ397" s="190"/>
      <c r="ER397" s="190"/>
      <c r="ES397" s="190"/>
      <c r="ET397" s="190"/>
      <c r="EU397" s="190"/>
      <c r="EV397" s="190"/>
      <c r="EW397" s="190"/>
      <c r="EX397" s="212"/>
      <c r="EY397" s="211"/>
      <c r="EZ397" s="75"/>
      <c r="FA397" s="89"/>
      <c r="FB397" s="212"/>
      <c r="FC397" s="213"/>
      <c r="FD397" s="213"/>
      <c r="FE397" s="213"/>
      <c r="FF397" s="213"/>
      <c r="FG397" s="213"/>
      <c r="FH397" s="213"/>
      <c r="FI397" s="213"/>
      <c r="FJ397" s="213"/>
      <c r="FK397" s="213"/>
      <c r="FL397" s="213"/>
      <c r="FM397" s="213"/>
      <c r="FN397" s="213"/>
      <c r="FO397" s="213"/>
      <c r="FP397" s="213"/>
      <c r="FQ397" s="213"/>
      <c r="FR397" s="213"/>
      <c r="FS397" s="211"/>
      <c r="FT397" s="190"/>
      <c r="FU397" s="190"/>
      <c r="FV397" s="190"/>
      <c r="FW397" s="190"/>
      <c r="FX397" s="190"/>
      <c r="FY397" s="190"/>
      <c r="FZ397" s="190"/>
      <c r="GA397" s="190"/>
      <c r="GB397" s="190"/>
      <c r="GC397" s="190"/>
      <c r="GD397" s="190"/>
      <c r="GE397" s="190"/>
      <c r="GF397" s="190"/>
      <c r="GG397" s="212"/>
    </row>
    <row r="398" spans="111:189" ht="15" hidden="1" customHeight="1">
      <c r="DG398" s="264"/>
      <c r="DH398" s="265"/>
      <c r="DI398" s="265"/>
      <c r="DJ398" s="266"/>
      <c r="DK398" s="190"/>
      <c r="DL398" s="190"/>
      <c r="DM398" s="190"/>
      <c r="DN398" s="212"/>
      <c r="DO398" s="190"/>
      <c r="DP398" s="190"/>
      <c r="DQ398" s="190"/>
      <c r="DR398" s="212"/>
      <c r="DS398" s="150"/>
      <c r="DT398" s="190"/>
      <c r="DU398" s="190"/>
      <c r="DV398" s="190"/>
      <c r="DW398" s="190"/>
      <c r="DX398" s="190"/>
      <c r="DY398" s="190"/>
      <c r="DZ398" s="190"/>
      <c r="EA398" s="190"/>
      <c r="EB398" s="190"/>
      <c r="EC398" s="190"/>
      <c r="ED398" s="190"/>
      <c r="EE398" s="190"/>
      <c r="EF398" s="190"/>
      <c r="EG398" s="190"/>
      <c r="EH398" s="212"/>
      <c r="EI398" s="213"/>
      <c r="EJ398" s="211"/>
      <c r="EK398" s="190"/>
      <c r="EL398" s="190"/>
      <c r="EM398" s="190"/>
      <c r="EN398" s="190"/>
      <c r="EO398" s="190"/>
      <c r="EP398" s="190"/>
      <c r="EQ398" s="190"/>
      <c r="ER398" s="190"/>
      <c r="ES398" s="190"/>
      <c r="ET398" s="190"/>
      <c r="EU398" s="190"/>
      <c r="EV398" s="190"/>
      <c r="EW398" s="190"/>
      <c r="EX398" s="212"/>
      <c r="EY398" s="211"/>
      <c r="EZ398" s="75"/>
      <c r="FA398" s="89"/>
      <c r="FB398" s="212"/>
      <c r="FC398" s="213"/>
      <c r="FD398" s="213"/>
      <c r="FE398" s="213"/>
      <c r="FF398" s="213"/>
      <c r="FG398" s="213"/>
      <c r="FH398" s="213"/>
      <c r="FI398" s="213"/>
      <c r="FJ398" s="213"/>
      <c r="FK398" s="213"/>
      <c r="FL398" s="213"/>
      <c r="FM398" s="213"/>
      <c r="FN398" s="213"/>
      <c r="FO398" s="213"/>
      <c r="FP398" s="213"/>
      <c r="FQ398" s="213"/>
      <c r="FR398" s="213"/>
      <c r="FS398" s="211"/>
      <c r="FT398" s="190"/>
      <c r="FU398" s="190"/>
      <c r="FV398" s="190"/>
      <c r="FW398" s="190"/>
      <c r="FX398" s="190"/>
      <c r="FY398" s="190"/>
      <c r="FZ398" s="190"/>
      <c r="GA398" s="190"/>
      <c r="GB398" s="190"/>
      <c r="GC398" s="190"/>
      <c r="GD398" s="190"/>
      <c r="GE398" s="190"/>
      <c r="GF398" s="190"/>
      <c r="GG398" s="212"/>
    </row>
    <row r="399" spans="111:189" ht="15" hidden="1" customHeight="1">
      <c r="DG399" s="264"/>
      <c r="DH399" s="265"/>
      <c r="DI399" s="265"/>
      <c r="DJ399" s="266"/>
      <c r="DK399" s="190"/>
      <c r="DL399" s="190"/>
      <c r="DM399" s="190"/>
      <c r="DN399" s="212"/>
      <c r="DO399" s="190"/>
      <c r="DP399" s="190"/>
      <c r="DQ399" s="190"/>
      <c r="DR399" s="212"/>
      <c r="DS399" s="150"/>
      <c r="DT399" s="190"/>
      <c r="DU399" s="190"/>
      <c r="DV399" s="190"/>
      <c r="DW399" s="190"/>
      <c r="DX399" s="190"/>
      <c r="DY399" s="190"/>
      <c r="DZ399" s="190"/>
      <c r="EA399" s="190"/>
      <c r="EB399" s="190"/>
      <c r="EC399" s="190"/>
      <c r="ED399" s="190"/>
      <c r="EE399" s="190"/>
      <c r="EF399" s="190"/>
      <c r="EG399" s="190"/>
      <c r="EH399" s="212"/>
      <c r="EI399" s="213"/>
      <c r="EJ399" s="211"/>
      <c r="EK399" s="190"/>
      <c r="EL399" s="190"/>
      <c r="EM399" s="190"/>
      <c r="EN399" s="190"/>
      <c r="EO399" s="190"/>
      <c r="EP399" s="190"/>
      <c r="EQ399" s="190"/>
      <c r="ER399" s="190"/>
      <c r="ES399" s="190"/>
      <c r="ET399" s="190"/>
      <c r="EU399" s="190"/>
      <c r="EV399" s="190"/>
      <c r="EW399" s="190"/>
      <c r="EX399" s="212"/>
      <c r="EY399" s="211"/>
      <c r="EZ399" s="75"/>
      <c r="FA399" s="89"/>
      <c r="FB399" s="212"/>
      <c r="FC399" s="213"/>
      <c r="FD399" s="213"/>
      <c r="FE399" s="213"/>
      <c r="FF399" s="213"/>
      <c r="FG399" s="213"/>
      <c r="FH399" s="213"/>
      <c r="FI399" s="213"/>
      <c r="FJ399" s="213"/>
      <c r="FK399" s="213"/>
      <c r="FL399" s="213"/>
      <c r="FM399" s="213"/>
      <c r="FN399" s="213"/>
      <c r="FO399" s="213"/>
      <c r="FP399" s="213"/>
      <c r="FQ399" s="213"/>
      <c r="FR399" s="213"/>
      <c r="FS399" s="211"/>
      <c r="FT399" s="190"/>
      <c r="FU399" s="190"/>
      <c r="FV399" s="190"/>
      <c r="FW399" s="190"/>
      <c r="FX399" s="190"/>
      <c r="FY399" s="190"/>
      <c r="FZ399" s="190"/>
      <c r="GA399" s="190"/>
      <c r="GB399" s="190"/>
      <c r="GC399" s="190"/>
      <c r="GD399" s="190"/>
      <c r="GE399" s="190"/>
      <c r="GF399" s="190"/>
      <c r="GG399" s="212"/>
    </row>
    <row r="400" spans="111:189" ht="15" hidden="1" customHeight="1">
      <c r="DG400" s="264"/>
      <c r="DH400" s="265"/>
      <c r="DI400" s="265"/>
      <c r="DJ400" s="266"/>
      <c r="DK400" s="190"/>
      <c r="DL400" s="190"/>
      <c r="DM400" s="190"/>
      <c r="DN400" s="212"/>
      <c r="DO400" s="190"/>
      <c r="DP400" s="190"/>
      <c r="DQ400" s="190"/>
      <c r="DR400" s="212"/>
      <c r="DS400" s="150"/>
      <c r="DT400" s="190"/>
      <c r="DU400" s="190"/>
      <c r="DV400" s="190"/>
      <c r="DW400" s="190"/>
      <c r="DX400" s="190"/>
      <c r="DY400" s="190"/>
      <c r="DZ400" s="190"/>
      <c r="EA400" s="190"/>
      <c r="EB400" s="190"/>
      <c r="EC400" s="190"/>
      <c r="ED400" s="190"/>
      <c r="EE400" s="190"/>
      <c r="EF400" s="190"/>
      <c r="EG400" s="190"/>
      <c r="EH400" s="212"/>
      <c r="EI400" s="213"/>
      <c r="EJ400" s="211"/>
      <c r="EK400" s="190"/>
      <c r="EL400" s="190"/>
      <c r="EM400" s="190"/>
      <c r="EN400" s="190"/>
      <c r="EO400" s="190"/>
      <c r="EP400" s="190"/>
      <c r="EQ400" s="190"/>
      <c r="ER400" s="190"/>
      <c r="ES400" s="190"/>
      <c r="ET400" s="190"/>
      <c r="EU400" s="190"/>
      <c r="EV400" s="190"/>
      <c r="EW400" s="190"/>
      <c r="EX400" s="212"/>
      <c r="EY400" s="211"/>
      <c r="EZ400" s="75"/>
      <c r="FA400" s="89"/>
      <c r="FB400" s="212"/>
      <c r="FC400" s="213"/>
      <c r="FD400" s="213"/>
      <c r="FE400" s="213"/>
      <c r="FF400" s="213"/>
      <c r="FG400" s="213"/>
      <c r="FH400" s="213"/>
      <c r="FI400" s="213"/>
      <c r="FJ400" s="213"/>
      <c r="FK400" s="213"/>
      <c r="FL400" s="213"/>
      <c r="FM400" s="213"/>
      <c r="FN400" s="213"/>
      <c r="FO400" s="213"/>
      <c r="FP400" s="213"/>
      <c r="FQ400" s="213"/>
      <c r="FR400" s="213"/>
      <c r="FS400" s="211"/>
      <c r="FT400" s="190"/>
      <c r="FU400" s="190"/>
      <c r="FV400" s="190"/>
      <c r="FW400" s="190"/>
      <c r="FX400" s="190"/>
      <c r="FY400" s="190"/>
      <c r="FZ400" s="190"/>
      <c r="GA400" s="190"/>
      <c r="GB400" s="190"/>
      <c r="GC400" s="190"/>
      <c r="GD400" s="190"/>
      <c r="GE400" s="190"/>
      <c r="GF400" s="190"/>
      <c r="GG400" s="212"/>
    </row>
    <row r="401" spans="111:189" ht="15" hidden="1" customHeight="1">
      <c r="DG401" s="264"/>
      <c r="DH401" s="265"/>
      <c r="DI401" s="265"/>
      <c r="DJ401" s="266"/>
      <c r="DK401" s="190"/>
      <c r="DL401" s="190"/>
      <c r="DM401" s="190"/>
      <c r="DN401" s="212"/>
      <c r="DO401" s="190"/>
      <c r="DP401" s="190"/>
      <c r="DQ401" s="190"/>
      <c r="DR401" s="212"/>
      <c r="DS401" s="150"/>
      <c r="DT401" s="190"/>
      <c r="DU401" s="190"/>
      <c r="DV401" s="190"/>
      <c r="DW401" s="190"/>
      <c r="DX401" s="190"/>
      <c r="DY401" s="190"/>
      <c r="DZ401" s="190"/>
      <c r="EA401" s="190"/>
      <c r="EB401" s="190"/>
      <c r="EC401" s="190"/>
      <c r="ED401" s="190"/>
      <c r="EE401" s="190"/>
      <c r="EF401" s="190"/>
      <c r="EG401" s="190"/>
      <c r="EH401" s="212"/>
      <c r="EI401" s="213"/>
      <c r="EJ401" s="211"/>
      <c r="EK401" s="190"/>
      <c r="EL401" s="190"/>
      <c r="EM401" s="190"/>
      <c r="EN401" s="190"/>
      <c r="EO401" s="190"/>
      <c r="EP401" s="190"/>
      <c r="EQ401" s="190"/>
      <c r="ER401" s="190"/>
      <c r="ES401" s="190"/>
      <c r="ET401" s="190"/>
      <c r="EU401" s="190"/>
      <c r="EV401" s="190"/>
      <c r="EW401" s="190"/>
      <c r="EX401" s="212"/>
      <c r="EY401" s="211"/>
      <c r="EZ401" s="75"/>
      <c r="FA401" s="89"/>
      <c r="FB401" s="212"/>
      <c r="FC401" s="213"/>
      <c r="FD401" s="213"/>
      <c r="FE401" s="213"/>
      <c r="FF401" s="213"/>
      <c r="FG401" s="213"/>
      <c r="FH401" s="213"/>
      <c r="FI401" s="213"/>
      <c r="FJ401" s="213"/>
      <c r="FK401" s="213"/>
      <c r="FL401" s="213"/>
      <c r="FM401" s="213"/>
      <c r="FN401" s="213"/>
      <c r="FO401" s="213"/>
      <c r="FP401" s="213"/>
      <c r="FQ401" s="213"/>
      <c r="FR401" s="213"/>
      <c r="FS401" s="211"/>
      <c r="FT401" s="190"/>
      <c r="FU401" s="190"/>
      <c r="FV401" s="190"/>
      <c r="FW401" s="190"/>
      <c r="FX401" s="190"/>
      <c r="FY401" s="190"/>
      <c r="FZ401" s="190"/>
      <c r="GA401" s="190"/>
      <c r="GB401" s="190"/>
      <c r="GC401" s="190"/>
      <c r="GD401" s="190"/>
      <c r="GE401" s="190"/>
      <c r="GF401" s="190"/>
      <c r="GG401" s="212"/>
    </row>
    <row r="402" spans="111:189" ht="15" hidden="1" customHeight="1">
      <c r="DG402" s="264"/>
      <c r="DH402" s="265"/>
      <c r="DI402" s="265"/>
      <c r="DJ402" s="266"/>
      <c r="DK402" s="190"/>
      <c r="DL402" s="190"/>
      <c r="DM402" s="190"/>
      <c r="DN402" s="212"/>
      <c r="DO402" s="190"/>
      <c r="DP402" s="190"/>
      <c r="DQ402" s="190"/>
      <c r="DR402" s="212"/>
      <c r="DS402" s="150"/>
      <c r="DT402" s="190"/>
      <c r="DU402" s="190"/>
      <c r="DV402" s="190"/>
      <c r="DW402" s="190"/>
      <c r="DX402" s="190"/>
      <c r="DY402" s="190"/>
      <c r="DZ402" s="190"/>
      <c r="EA402" s="190"/>
      <c r="EB402" s="190"/>
      <c r="EC402" s="190"/>
      <c r="ED402" s="190"/>
      <c r="EE402" s="190"/>
      <c r="EF402" s="190"/>
      <c r="EG402" s="190"/>
      <c r="EH402" s="212"/>
      <c r="EI402" s="213"/>
      <c r="EJ402" s="211"/>
      <c r="EK402" s="190"/>
      <c r="EL402" s="190"/>
      <c r="EM402" s="190"/>
      <c r="EN402" s="190"/>
      <c r="EO402" s="190"/>
      <c r="EP402" s="190"/>
      <c r="EQ402" s="190"/>
      <c r="ER402" s="190"/>
      <c r="ES402" s="190"/>
      <c r="ET402" s="190"/>
      <c r="EU402" s="190"/>
      <c r="EV402" s="190"/>
      <c r="EW402" s="190"/>
      <c r="EX402" s="212"/>
      <c r="EY402" s="211"/>
      <c r="EZ402" s="75"/>
      <c r="FA402" s="89"/>
      <c r="FB402" s="212"/>
      <c r="FC402" s="213"/>
      <c r="FD402" s="213"/>
      <c r="FE402" s="213"/>
      <c r="FF402" s="213"/>
      <c r="FG402" s="213"/>
      <c r="FH402" s="213"/>
      <c r="FI402" s="213"/>
      <c r="FJ402" s="213"/>
      <c r="FK402" s="213"/>
      <c r="FL402" s="213"/>
      <c r="FM402" s="213"/>
      <c r="FN402" s="213"/>
      <c r="FO402" s="213"/>
      <c r="FP402" s="213"/>
      <c r="FQ402" s="213"/>
      <c r="FR402" s="213"/>
      <c r="FS402" s="211"/>
      <c r="FT402" s="190"/>
      <c r="FU402" s="190"/>
      <c r="FV402" s="190"/>
      <c r="FW402" s="190"/>
      <c r="FX402" s="190"/>
      <c r="FY402" s="190"/>
      <c r="FZ402" s="190"/>
      <c r="GA402" s="190"/>
      <c r="GB402" s="190"/>
      <c r="GC402" s="190"/>
      <c r="GD402" s="190"/>
      <c r="GE402" s="190"/>
      <c r="GF402" s="190"/>
      <c r="GG402" s="212"/>
    </row>
    <row r="403" spans="111:189" ht="15" hidden="1" customHeight="1">
      <c r="DG403" s="264"/>
      <c r="DH403" s="265"/>
      <c r="DI403" s="265"/>
      <c r="DJ403" s="266"/>
      <c r="DK403" s="190"/>
      <c r="DL403" s="190"/>
      <c r="DM403" s="190"/>
      <c r="DN403" s="212"/>
      <c r="DO403" s="190"/>
      <c r="DP403" s="190"/>
      <c r="DQ403" s="190"/>
      <c r="DR403" s="212"/>
      <c r="DS403" s="150"/>
      <c r="DT403" s="190"/>
      <c r="DU403" s="190"/>
      <c r="DV403" s="190"/>
      <c r="DW403" s="190"/>
      <c r="DX403" s="190"/>
      <c r="DY403" s="190"/>
      <c r="DZ403" s="190"/>
      <c r="EA403" s="190"/>
      <c r="EB403" s="190"/>
      <c r="EC403" s="190"/>
      <c r="ED403" s="190"/>
      <c r="EE403" s="190"/>
      <c r="EF403" s="190"/>
      <c r="EG403" s="190"/>
      <c r="EH403" s="212"/>
      <c r="EI403" s="213"/>
      <c r="EJ403" s="211"/>
      <c r="EK403" s="190"/>
      <c r="EL403" s="190"/>
      <c r="EM403" s="190"/>
      <c r="EN403" s="190"/>
      <c r="EO403" s="190"/>
      <c r="EP403" s="190"/>
      <c r="EQ403" s="190"/>
      <c r="ER403" s="190"/>
      <c r="ES403" s="190"/>
      <c r="ET403" s="190"/>
      <c r="EU403" s="190"/>
      <c r="EV403" s="190"/>
      <c r="EW403" s="190"/>
      <c r="EX403" s="212"/>
      <c r="EY403" s="211"/>
      <c r="EZ403" s="75"/>
      <c r="FA403" s="89"/>
      <c r="FB403" s="212"/>
      <c r="FC403" s="213"/>
      <c r="FD403" s="213"/>
      <c r="FE403" s="213"/>
      <c r="FF403" s="213"/>
      <c r="FG403" s="213"/>
      <c r="FH403" s="213"/>
      <c r="FI403" s="213"/>
      <c r="FJ403" s="213"/>
      <c r="FK403" s="213"/>
      <c r="FL403" s="213"/>
      <c r="FM403" s="213"/>
      <c r="FN403" s="213"/>
      <c r="FO403" s="213"/>
      <c r="FP403" s="213"/>
      <c r="FQ403" s="213"/>
      <c r="FR403" s="213"/>
      <c r="FS403" s="211"/>
      <c r="FT403" s="190"/>
      <c r="FU403" s="190"/>
      <c r="FV403" s="190"/>
      <c r="FW403" s="190"/>
      <c r="FX403" s="190"/>
      <c r="FY403" s="190"/>
      <c r="FZ403" s="190"/>
      <c r="GA403" s="190"/>
      <c r="GB403" s="190"/>
      <c r="GC403" s="190"/>
      <c r="GD403" s="190"/>
      <c r="GE403" s="190"/>
      <c r="GF403" s="190"/>
      <c r="GG403" s="212"/>
    </row>
    <row r="404" spans="111:189" ht="15" hidden="1" customHeight="1">
      <c r="DG404" s="264"/>
      <c r="DH404" s="265"/>
      <c r="DI404" s="265"/>
      <c r="DJ404" s="266"/>
      <c r="DK404" s="190"/>
      <c r="DL404" s="190"/>
      <c r="DM404" s="190"/>
      <c r="DN404" s="212"/>
      <c r="DO404" s="190"/>
      <c r="DP404" s="190"/>
      <c r="DQ404" s="190"/>
      <c r="DR404" s="212"/>
      <c r="DS404" s="150"/>
      <c r="DT404" s="190"/>
      <c r="DU404" s="190"/>
      <c r="DV404" s="190"/>
      <c r="DW404" s="190"/>
      <c r="DX404" s="190"/>
      <c r="DY404" s="190"/>
      <c r="DZ404" s="190"/>
      <c r="EA404" s="190"/>
      <c r="EB404" s="190"/>
      <c r="EC404" s="190"/>
      <c r="ED404" s="190"/>
      <c r="EE404" s="190"/>
      <c r="EF404" s="190"/>
      <c r="EG404" s="190"/>
      <c r="EH404" s="212"/>
      <c r="EI404" s="213"/>
      <c r="EJ404" s="211"/>
      <c r="EK404" s="190"/>
      <c r="EL404" s="190"/>
      <c r="EM404" s="190"/>
      <c r="EN404" s="190"/>
      <c r="EO404" s="190"/>
      <c r="EP404" s="190"/>
      <c r="EQ404" s="190"/>
      <c r="ER404" s="190"/>
      <c r="ES404" s="190"/>
      <c r="ET404" s="190"/>
      <c r="EU404" s="190"/>
      <c r="EV404" s="190"/>
      <c r="EW404" s="190"/>
      <c r="EX404" s="212"/>
      <c r="EY404" s="211"/>
      <c r="EZ404" s="75"/>
      <c r="FA404" s="89"/>
      <c r="FB404" s="212"/>
      <c r="FC404" s="213"/>
      <c r="FD404" s="213"/>
      <c r="FE404" s="213"/>
      <c r="FF404" s="213"/>
      <c r="FG404" s="213"/>
      <c r="FH404" s="213"/>
      <c r="FI404" s="213"/>
      <c r="FJ404" s="213"/>
      <c r="FK404" s="213"/>
      <c r="FL404" s="213"/>
      <c r="FM404" s="213"/>
      <c r="FN404" s="213"/>
      <c r="FO404" s="213"/>
      <c r="FP404" s="213"/>
      <c r="FQ404" s="213"/>
      <c r="FR404" s="213"/>
      <c r="FS404" s="211"/>
      <c r="FT404" s="190"/>
      <c r="FU404" s="190"/>
      <c r="FV404" s="190"/>
      <c r="FW404" s="190"/>
      <c r="FX404" s="190"/>
      <c r="FY404" s="190"/>
      <c r="FZ404" s="190"/>
      <c r="GA404" s="190"/>
      <c r="GB404" s="190"/>
      <c r="GC404" s="190"/>
      <c r="GD404" s="190"/>
      <c r="GE404" s="190"/>
      <c r="GF404" s="190"/>
      <c r="GG404" s="212"/>
    </row>
    <row r="405" spans="111:189" ht="15" hidden="1" customHeight="1">
      <c r="DG405" s="264"/>
      <c r="DH405" s="265"/>
      <c r="DI405" s="265"/>
      <c r="DJ405" s="266"/>
      <c r="DK405" s="190"/>
      <c r="DL405" s="190"/>
      <c r="DM405" s="190"/>
      <c r="DN405" s="212"/>
      <c r="DO405" s="190"/>
      <c r="DP405" s="190"/>
      <c r="DQ405" s="190"/>
      <c r="DR405" s="212"/>
      <c r="DS405" s="150"/>
      <c r="DT405" s="190"/>
      <c r="DU405" s="190"/>
      <c r="DV405" s="190"/>
      <c r="DW405" s="190"/>
      <c r="DX405" s="190"/>
      <c r="DY405" s="190"/>
      <c r="DZ405" s="190"/>
      <c r="EA405" s="190"/>
      <c r="EB405" s="190"/>
      <c r="EC405" s="190"/>
      <c r="ED405" s="190"/>
      <c r="EE405" s="190"/>
      <c r="EF405" s="190"/>
      <c r="EG405" s="190"/>
      <c r="EH405" s="212"/>
      <c r="EI405" s="213"/>
      <c r="EJ405" s="211"/>
      <c r="EK405" s="190"/>
      <c r="EL405" s="190"/>
      <c r="EM405" s="190"/>
      <c r="EN405" s="190"/>
      <c r="EO405" s="190"/>
      <c r="EP405" s="190"/>
      <c r="EQ405" s="190"/>
      <c r="ER405" s="190"/>
      <c r="ES405" s="190"/>
      <c r="ET405" s="190"/>
      <c r="EU405" s="190"/>
      <c r="EV405" s="190"/>
      <c r="EW405" s="190"/>
      <c r="EX405" s="212"/>
      <c r="EY405" s="211"/>
      <c r="EZ405" s="75"/>
      <c r="FA405" s="89"/>
      <c r="FB405" s="212"/>
      <c r="FC405" s="213"/>
      <c r="FD405" s="213"/>
      <c r="FE405" s="213"/>
      <c r="FF405" s="213"/>
      <c r="FG405" s="213"/>
      <c r="FH405" s="213"/>
      <c r="FI405" s="213"/>
      <c r="FJ405" s="213"/>
      <c r="FK405" s="213"/>
      <c r="FL405" s="213"/>
      <c r="FM405" s="213"/>
      <c r="FN405" s="213"/>
      <c r="FO405" s="213"/>
      <c r="FP405" s="213"/>
      <c r="FQ405" s="213"/>
      <c r="FR405" s="213"/>
      <c r="FS405" s="211"/>
      <c r="FT405" s="190"/>
      <c r="FU405" s="190"/>
      <c r="FV405" s="190"/>
      <c r="FW405" s="190"/>
      <c r="FX405" s="190"/>
      <c r="FY405" s="190"/>
      <c r="FZ405" s="190"/>
      <c r="GA405" s="190"/>
      <c r="GB405" s="190"/>
      <c r="GC405" s="190"/>
      <c r="GD405" s="190"/>
      <c r="GE405" s="190"/>
      <c r="GF405" s="190"/>
      <c r="GG405" s="212"/>
    </row>
    <row r="406" spans="111:189" ht="15" hidden="1" customHeight="1">
      <c r="DG406" s="264"/>
      <c r="DH406" s="265"/>
      <c r="DI406" s="265"/>
      <c r="DJ406" s="266"/>
      <c r="DK406" s="190"/>
      <c r="DL406" s="190"/>
      <c r="DM406" s="190"/>
      <c r="DN406" s="212"/>
      <c r="DO406" s="190"/>
      <c r="DP406" s="190"/>
      <c r="DQ406" s="190"/>
      <c r="DR406" s="212"/>
      <c r="DS406" s="150"/>
      <c r="DT406" s="190"/>
      <c r="DU406" s="190"/>
      <c r="DV406" s="190"/>
      <c r="DW406" s="190"/>
      <c r="DX406" s="190"/>
      <c r="DY406" s="190"/>
      <c r="DZ406" s="190"/>
      <c r="EA406" s="190"/>
      <c r="EB406" s="190"/>
      <c r="EC406" s="190"/>
      <c r="ED406" s="190"/>
      <c r="EE406" s="190"/>
      <c r="EF406" s="190"/>
      <c r="EG406" s="190"/>
      <c r="EH406" s="212"/>
      <c r="EI406" s="213"/>
      <c r="EJ406" s="211"/>
      <c r="EK406" s="190"/>
      <c r="EL406" s="190"/>
      <c r="EM406" s="190"/>
      <c r="EN406" s="190"/>
      <c r="EO406" s="190"/>
      <c r="EP406" s="190"/>
      <c r="EQ406" s="190"/>
      <c r="ER406" s="190"/>
      <c r="ES406" s="190"/>
      <c r="ET406" s="190"/>
      <c r="EU406" s="190"/>
      <c r="EV406" s="190"/>
      <c r="EW406" s="190"/>
      <c r="EX406" s="212"/>
      <c r="EY406" s="211"/>
      <c r="EZ406" s="75"/>
      <c r="FA406" s="89"/>
      <c r="FB406" s="212"/>
      <c r="FC406" s="213"/>
      <c r="FD406" s="213"/>
      <c r="FE406" s="213"/>
      <c r="FF406" s="213"/>
      <c r="FG406" s="213"/>
      <c r="FH406" s="213"/>
      <c r="FI406" s="213"/>
      <c r="FJ406" s="213"/>
      <c r="FK406" s="213"/>
      <c r="FL406" s="213"/>
      <c r="FM406" s="213"/>
      <c r="FN406" s="213"/>
      <c r="FO406" s="213"/>
      <c r="FP406" s="213"/>
      <c r="FQ406" s="213"/>
      <c r="FR406" s="213"/>
      <c r="FS406" s="211"/>
      <c r="FT406" s="190"/>
      <c r="FU406" s="190"/>
      <c r="FV406" s="190"/>
      <c r="FW406" s="190"/>
      <c r="FX406" s="190"/>
      <c r="FY406" s="190"/>
      <c r="FZ406" s="190"/>
      <c r="GA406" s="190"/>
      <c r="GB406" s="190"/>
      <c r="GC406" s="190"/>
      <c r="GD406" s="190"/>
      <c r="GE406" s="190"/>
      <c r="GF406" s="190"/>
      <c r="GG406" s="212"/>
    </row>
    <row r="407" spans="111:189" ht="15" hidden="1" customHeight="1">
      <c r="DG407" s="264"/>
      <c r="DH407" s="265"/>
      <c r="DI407" s="265"/>
      <c r="DJ407" s="266"/>
      <c r="DK407" s="190"/>
      <c r="DL407" s="190"/>
      <c r="DM407" s="190"/>
      <c r="DN407" s="212"/>
      <c r="DO407" s="190"/>
      <c r="DP407" s="190"/>
      <c r="DQ407" s="190"/>
      <c r="DR407" s="212"/>
      <c r="DS407" s="150"/>
      <c r="DT407" s="190"/>
      <c r="DU407" s="190"/>
      <c r="DV407" s="190"/>
      <c r="DW407" s="190"/>
      <c r="DX407" s="190"/>
      <c r="DY407" s="190"/>
      <c r="DZ407" s="190"/>
      <c r="EA407" s="190"/>
      <c r="EB407" s="190"/>
      <c r="EC407" s="190"/>
      <c r="ED407" s="190"/>
      <c r="EE407" s="190"/>
      <c r="EF407" s="190"/>
      <c r="EG407" s="190"/>
      <c r="EH407" s="212"/>
      <c r="EI407" s="213"/>
      <c r="EJ407" s="211"/>
      <c r="EK407" s="190"/>
      <c r="EL407" s="190"/>
      <c r="EM407" s="190"/>
      <c r="EN407" s="190"/>
      <c r="EO407" s="190"/>
      <c r="EP407" s="190"/>
      <c r="EQ407" s="190"/>
      <c r="ER407" s="190"/>
      <c r="ES407" s="190"/>
      <c r="ET407" s="190"/>
      <c r="EU407" s="190"/>
      <c r="EV407" s="190"/>
      <c r="EW407" s="190"/>
      <c r="EX407" s="212"/>
      <c r="EY407" s="211"/>
      <c r="EZ407" s="75"/>
      <c r="FA407" s="89"/>
      <c r="FB407" s="212"/>
      <c r="FC407" s="213"/>
      <c r="FD407" s="213"/>
      <c r="FE407" s="213"/>
      <c r="FF407" s="213"/>
      <c r="FG407" s="213"/>
      <c r="FH407" s="213"/>
      <c r="FI407" s="213"/>
      <c r="FJ407" s="213"/>
      <c r="FK407" s="213"/>
      <c r="FL407" s="213"/>
      <c r="FM407" s="213"/>
      <c r="FN407" s="213"/>
      <c r="FO407" s="213"/>
      <c r="FP407" s="213"/>
      <c r="FQ407" s="213"/>
      <c r="FR407" s="213"/>
      <c r="FS407" s="211"/>
      <c r="FT407" s="190"/>
      <c r="FU407" s="190"/>
      <c r="FV407" s="190"/>
      <c r="FW407" s="190"/>
      <c r="FX407" s="190"/>
      <c r="FY407" s="190"/>
      <c r="FZ407" s="190"/>
      <c r="GA407" s="190"/>
      <c r="GB407" s="190"/>
      <c r="GC407" s="190"/>
      <c r="GD407" s="190"/>
      <c r="GE407" s="190"/>
      <c r="GF407" s="190"/>
      <c r="GG407" s="212"/>
    </row>
    <row r="408" spans="111:189" ht="15" hidden="1" customHeight="1">
      <c r="DG408" s="264"/>
      <c r="DH408" s="265"/>
      <c r="DI408" s="265"/>
      <c r="DJ408" s="266"/>
      <c r="DK408" s="190"/>
      <c r="DL408" s="190"/>
      <c r="DM408" s="190"/>
      <c r="DN408" s="212"/>
      <c r="DO408" s="190"/>
      <c r="DP408" s="190"/>
      <c r="DQ408" s="190"/>
      <c r="DR408" s="212"/>
      <c r="DS408" s="150"/>
      <c r="DT408" s="190"/>
      <c r="DU408" s="190"/>
      <c r="DV408" s="190"/>
      <c r="DW408" s="190"/>
      <c r="DX408" s="190"/>
      <c r="DY408" s="190"/>
      <c r="DZ408" s="190"/>
      <c r="EA408" s="190"/>
      <c r="EB408" s="190"/>
      <c r="EC408" s="190"/>
      <c r="ED408" s="190"/>
      <c r="EE408" s="190"/>
      <c r="EF408" s="190"/>
      <c r="EG408" s="190"/>
      <c r="EH408" s="212"/>
      <c r="EI408" s="213"/>
      <c r="EJ408" s="211"/>
      <c r="EK408" s="190"/>
      <c r="EL408" s="190"/>
      <c r="EM408" s="190"/>
      <c r="EN408" s="190"/>
      <c r="EO408" s="190"/>
      <c r="EP408" s="190"/>
      <c r="EQ408" s="190"/>
      <c r="ER408" s="190"/>
      <c r="ES408" s="190"/>
      <c r="ET408" s="190"/>
      <c r="EU408" s="190"/>
      <c r="EV408" s="190"/>
      <c r="EW408" s="190"/>
      <c r="EX408" s="212"/>
      <c r="EY408" s="211"/>
      <c r="EZ408" s="75"/>
      <c r="FA408" s="89"/>
      <c r="FB408" s="212"/>
      <c r="FC408" s="213"/>
      <c r="FD408" s="213"/>
      <c r="FE408" s="213"/>
      <c r="FF408" s="213"/>
      <c r="FG408" s="213"/>
      <c r="FH408" s="213"/>
      <c r="FI408" s="213"/>
      <c r="FJ408" s="213"/>
      <c r="FK408" s="213"/>
      <c r="FL408" s="213"/>
      <c r="FM408" s="213"/>
      <c r="FN408" s="213"/>
      <c r="FO408" s="213"/>
      <c r="FP408" s="213"/>
      <c r="FQ408" s="213"/>
      <c r="FR408" s="213"/>
      <c r="FS408" s="211"/>
      <c r="FT408" s="190"/>
      <c r="FU408" s="190"/>
      <c r="FV408" s="190"/>
      <c r="FW408" s="190"/>
      <c r="FX408" s="190"/>
      <c r="FY408" s="190"/>
      <c r="FZ408" s="190"/>
      <c r="GA408" s="190"/>
      <c r="GB408" s="190"/>
      <c r="GC408" s="190"/>
      <c r="GD408" s="190"/>
      <c r="GE408" s="190"/>
      <c r="GF408" s="190"/>
      <c r="GG408" s="212"/>
    </row>
    <row r="409" spans="111:189" ht="15" hidden="1" customHeight="1">
      <c r="DG409" s="264"/>
      <c r="DH409" s="265"/>
      <c r="DI409" s="265"/>
      <c r="DJ409" s="266"/>
      <c r="DK409" s="190"/>
      <c r="DL409" s="190"/>
      <c r="DM409" s="190"/>
      <c r="DN409" s="212"/>
      <c r="DO409" s="190"/>
      <c r="DP409" s="190"/>
      <c r="DQ409" s="190"/>
      <c r="DR409" s="212"/>
      <c r="DS409" s="150"/>
      <c r="DT409" s="190"/>
      <c r="DU409" s="190"/>
      <c r="DV409" s="190"/>
      <c r="DW409" s="190"/>
      <c r="DX409" s="190"/>
      <c r="DY409" s="190"/>
      <c r="DZ409" s="190"/>
      <c r="EA409" s="190"/>
      <c r="EB409" s="190"/>
      <c r="EC409" s="190"/>
      <c r="ED409" s="190"/>
      <c r="EE409" s="190"/>
      <c r="EF409" s="190"/>
      <c r="EG409" s="190"/>
      <c r="EH409" s="212"/>
      <c r="EI409" s="213"/>
      <c r="EJ409" s="211"/>
      <c r="EK409" s="190"/>
      <c r="EL409" s="190"/>
      <c r="EM409" s="190"/>
      <c r="EN409" s="190"/>
      <c r="EO409" s="190"/>
      <c r="EP409" s="190"/>
      <c r="EQ409" s="190"/>
      <c r="ER409" s="190"/>
      <c r="ES409" s="190"/>
      <c r="ET409" s="190"/>
      <c r="EU409" s="190"/>
      <c r="EV409" s="190"/>
      <c r="EW409" s="190"/>
      <c r="EX409" s="212"/>
      <c r="EY409" s="211"/>
      <c r="EZ409" s="75"/>
      <c r="FA409" s="89"/>
      <c r="FB409" s="212"/>
      <c r="FC409" s="213"/>
      <c r="FD409" s="213"/>
      <c r="FE409" s="213"/>
      <c r="FF409" s="213"/>
      <c r="FG409" s="213"/>
      <c r="FH409" s="213"/>
      <c r="FI409" s="213"/>
      <c r="FJ409" s="213"/>
      <c r="FK409" s="213"/>
      <c r="FL409" s="213"/>
      <c r="FM409" s="213"/>
      <c r="FN409" s="213"/>
      <c r="FO409" s="213"/>
      <c r="FP409" s="213"/>
      <c r="FQ409" s="213"/>
      <c r="FR409" s="213"/>
      <c r="FS409" s="211"/>
      <c r="FT409" s="190"/>
      <c r="FU409" s="190"/>
      <c r="FV409" s="190"/>
      <c r="FW409" s="190"/>
      <c r="FX409" s="190"/>
      <c r="FY409" s="190"/>
      <c r="FZ409" s="190"/>
      <c r="GA409" s="190"/>
      <c r="GB409" s="190"/>
      <c r="GC409" s="190"/>
      <c r="GD409" s="190"/>
      <c r="GE409" s="190"/>
      <c r="GF409" s="190"/>
      <c r="GG409" s="212"/>
    </row>
    <row r="410" spans="111:189" ht="15" hidden="1" customHeight="1">
      <c r="DG410" s="264"/>
      <c r="DH410" s="265"/>
      <c r="DI410" s="265"/>
      <c r="DJ410" s="266"/>
      <c r="DK410" s="190"/>
      <c r="DL410" s="190"/>
      <c r="DM410" s="190"/>
      <c r="DN410" s="212"/>
      <c r="DO410" s="190"/>
      <c r="DP410" s="190"/>
      <c r="DQ410" s="190"/>
      <c r="DR410" s="212"/>
      <c r="DS410" s="150"/>
      <c r="DT410" s="190"/>
      <c r="DU410" s="190"/>
      <c r="DV410" s="190"/>
      <c r="DW410" s="190"/>
      <c r="DX410" s="190"/>
      <c r="DY410" s="190"/>
      <c r="DZ410" s="190"/>
      <c r="EA410" s="190"/>
      <c r="EB410" s="190"/>
      <c r="EC410" s="190"/>
      <c r="ED410" s="190"/>
      <c r="EE410" s="190"/>
      <c r="EF410" s="190"/>
      <c r="EG410" s="190"/>
      <c r="EH410" s="212"/>
      <c r="EI410" s="213"/>
      <c r="EJ410" s="211"/>
      <c r="EK410" s="190"/>
      <c r="EL410" s="190"/>
      <c r="EM410" s="190"/>
      <c r="EN410" s="190"/>
      <c r="EO410" s="190"/>
      <c r="EP410" s="190"/>
      <c r="EQ410" s="190"/>
      <c r="ER410" s="190"/>
      <c r="ES410" s="190"/>
      <c r="ET410" s="190"/>
      <c r="EU410" s="190"/>
      <c r="EV410" s="190"/>
      <c r="EW410" s="190"/>
      <c r="EX410" s="212"/>
      <c r="EY410" s="211"/>
      <c r="EZ410" s="75"/>
      <c r="FA410" s="89"/>
      <c r="FB410" s="212"/>
      <c r="FC410" s="213"/>
      <c r="FD410" s="213"/>
      <c r="FE410" s="213"/>
      <c r="FF410" s="213"/>
      <c r="FG410" s="213"/>
      <c r="FH410" s="213"/>
      <c r="FI410" s="213"/>
      <c r="FJ410" s="213"/>
      <c r="FK410" s="213"/>
      <c r="FL410" s="213"/>
      <c r="FM410" s="213"/>
      <c r="FN410" s="213"/>
      <c r="FO410" s="213"/>
      <c r="FP410" s="213"/>
      <c r="FQ410" s="213"/>
      <c r="FR410" s="213"/>
      <c r="FS410" s="211"/>
      <c r="FT410" s="190"/>
      <c r="FU410" s="190"/>
      <c r="FV410" s="190"/>
      <c r="FW410" s="190"/>
      <c r="FX410" s="190"/>
      <c r="FY410" s="190"/>
      <c r="FZ410" s="190"/>
      <c r="GA410" s="190"/>
      <c r="GB410" s="190"/>
      <c r="GC410" s="190"/>
      <c r="GD410" s="190"/>
      <c r="GE410" s="190"/>
      <c r="GF410" s="190"/>
      <c r="GG410" s="212"/>
    </row>
    <row r="411" spans="111:189" ht="15" hidden="1" customHeight="1">
      <c r="DG411" s="264"/>
      <c r="DH411" s="265"/>
      <c r="DI411" s="265"/>
      <c r="DJ411" s="266"/>
      <c r="DK411" s="190"/>
      <c r="DL411" s="190"/>
      <c r="DM411" s="190"/>
      <c r="DN411" s="212"/>
      <c r="DO411" s="190"/>
      <c r="DP411" s="190"/>
      <c r="DQ411" s="190"/>
      <c r="DR411" s="212"/>
      <c r="DS411" s="150"/>
      <c r="DT411" s="190"/>
      <c r="DU411" s="190"/>
      <c r="DV411" s="190"/>
      <c r="DW411" s="190"/>
      <c r="DX411" s="190"/>
      <c r="DY411" s="190"/>
      <c r="DZ411" s="190"/>
      <c r="EA411" s="190"/>
      <c r="EB411" s="190"/>
      <c r="EC411" s="190"/>
      <c r="ED411" s="190"/>
      <c r="EE411" s="190"/>
      <c r="EF411" s="190"/>
      <c r="EG411" s="190"/>
      <c r="EH411" s="212"/>
      <c r="EI411" s="213"/>
      <c r="EJ411" s="211"/>
      <c r="EK411" s="190"/>
      <c r="EL411" s="190"/>
      <c r="EM411" s="190"/>
      <c r="EN411" s="190"/>
      <c r="EO411" s="190"/>
      <c r="EP411" s="190"/>
      <c r="EQ411" s="190"/>
      <c r="ER411" s="190"/>
      <c r="ES411" s="190"/>
      <c r="ET411" s="190"/>
      <c r="EU411" s="190"/>
      <c r="EV411" s="190"/>
      <c r="EW411" s="190"/>
      <c r="EX411" s="212"/>
      <c r="EY411" s="211"/>
      <c r="EZ411" s="75"/>
      <c r="FA411" s="89"/>
      <c r="FB411" s="212"/>
      <c r="FC411" s="213"/>
      <c r="FD411" s="213"/>
      <c r="FE411" s="213"/>
      <c r="FF411" s="213"/>
      <c r="FG411" s="213"/>
      <c r="FH411" s="213"/>
      <c r="FI411" s="213"/>
      <c r="FJ411" s="213"/>
      <c r="FK411" s="213"/>
      <c r="FL411" s="213"/>
      <c r="FM411" s="213"/>
      <c r="FN411" s="213"/>
      <c r="FO411" s="213"/>
      <c r="FP411" s="213"/>
      <c r="FQ411" s="213"/>
      <c r="FR411" s="213"/>
      <c r="FS411" s="211"/>
      <c r="FT411" s="190"/>
      <c r="FU411" s="190"/>
      <c r="FV411" s="190"/>
      <c r="FW411" s="190"/>
      <c r="FX411" s="190"/>
      <c r="FY411" s="190"/>
      <c r="FZ411" s="190"/>
      <c r="GA411" s="190"/>
      <c r="GB411" s="190"/>
      <c r="GC411" s="190"/>
      <c r="GD411" s="190"/>
      <c r="GE411" s="190"/>
      <c r="GF411" s="190"/>
      <c r="GG411" s="212"/>
    </row>
    <row r="412" spans="111:189" ht="15" hidden="1" customHeight="1">
      <c r="DG412" s="264"/>
      <c r="DH412" s="265"/>
      <c r="DI412" s="265"/>
      <c r="DJ412" s="266"/>
      <c r="DK412" s="190"/>
      <c r="DL412" s="190"/>
      <c r="DM412" s="190"/>
      <c r="DN412" s="212"/>
      <c r="DO412" s="190"/>
      <c r="DP412" s="190"/>
      <c r="DQ412" s="190"/>
      <c r="DR412" s="212"/>
      <c r="DS412" s="150"/>
      <c r="DT412" s="190"/>
      <c r="DU412" s="190"/>
      <c r="DV412" s="190"/>
      <c r="DW412" s="190"/>
      <c r="DX412" s="190"/>
      <c r="DY412" s="190"/>
      <c r="DZ412" s="190"/>
      <c r="EA412" s="190"/>
      <c r="EB412" s="190"/>
      <c r="EC412" s="190"/>
      <c r="ED412" s="190"/>
      <c r="EE412" s="190"/>
      <c r="EF412" s="190"/>
      <c r="EG412" s="190"/>
      <c r="EH412" s="212"/>
      <c r="EI412" s="213"/>
      <c r="EJ412" s="211"/>
      <c r="EK412" s="190"/>
      <c r="EL412" s="190"/>
      <c r="EM412" s="190"/>
      <c r="EN412" s="190"/>
      <c r="EO412" s="190"/>
      <c r="EP412" s="190"/>
      <c r="EQ412" s="190"/>
      <c r="ER412" s="190"/>
      <c r="ES412" s="190"/>
      <c r="ET412" s="190"/>
      <c r="EU412" s="190"/>
      <c r="EV412" s="190"/>
      <c r="EW412" s="190"/>
      <c r="EX412" s="212"/>
      <c r="EY412" s="211"/>
      <c r="EZ412" s="75"/>
      <c r="FA412" s="89"/>
      <c r="FB412" s="212"/>
      <c r="FC412" s="213"/>
      <c r="FD412" s="213"/>
      <c r="FE412" s="213"/>
      <c r="FF412" s="213"/>
      <c r="FG412" s="213"/>
      <c r="FH412" s="213"/>
      <c r="FI412" s="213"/>
      <c r="FJ412" s="213"/>
      <c r="FK412" s="213"/>
      <c r="FL412" s="213"/>
      <c r="FM412" s="213"/>
      <c r="FN412" s="213"/>
      <c r="FO412" s="213"/>
      <c r="FP412" s="213"/>
      <c r="FQ412" s="213"/>
      <c r="FR412" s="213"/>
      <c r="FS412" s="211"/>
      <c r="FT412" s="190"/>
      <c r="FU412" s="190"/>
      <c r="FV412" s="190"/>
      <c r="FW412" s="190"/>
      <c r="FX412" s="190"/>
      <c r="FY412" s="190"/>
      <c r="FZ412" s="190"/>
      <c r="GA412" s="190"/>
      <c r="GB412" s="190"/>
      <c r="GC412" s="190"/>
      <c r="GD412" s="190"/>
      <c r="GE412" s="190"/>
      <c r="GF412" s="190"/>
      <c r="GG412" s="212"/>
    </row>
    <row r="413" spans="111:189" ht="15" hidden="1" customHeight="1">
      <c r="DG413" s="264"/>
      <c r="DH413" s="265"/>
      <c r="DI413" s="265"/>
      <c r="DJ413" s="266"/>
      <c r="DK413" s="190"/>
      <c r="DL413" s="190"/>
      <c r="DM413" s="190"/>
      <c r="DN413" s="212"/>
      <c r="DO413" s="190"/>
      <c r="DP413" s="190"/>
      <c r="DQ413" s="190"/>
      <c r="DR413" s="212"/>
      <c r="DS413" s="150"/>
      <c r="DT413" s="190"/>
      <c r="DU413" s="190"/>
      <c r="DV413" s="190"/>
      <c r="DW413" s="190"/>
      <c r="DX413" s="190"/>
      <c r="DY413" s="190"/>
      <c r="DZ413" s="190"/>
      <c r="EA413" s="190"/>
      <c r="EB413" s="190"/>
      <c r="EC413" s="190"/>
      <c r="ED413" s="190"/>
      <c r="EE413" s="190"/>
      <c r="EF413" s="190"/>
      <c r="EG413" s="190"/>
      <c r="EH413" s="212"/>
      <c r="EI413" s="213"/>
      <c r="EJ413" s="211"/>
      <c r="EK413" s="190"/>
      <c r="EL413" s="190"/>
      <c r="EM413" s="190"/>
      <c r="EN413" s="190"/>
      <c r="EO413" s="190"/>
      <c r="EP413" s="190"/>
      <c r="EQ413" s="190"/>
      <c r="ER413" s="190"/>
      <c r="ES413" s="190"/>
      <c r="ET413" s="190"/>
      <c r="EU413" s="190"/>
      <c r="EV413" s="190"/>
      <c r="EW413" s="190"/>
      <c r="EX413" s="212"/>
      <c r="EY413" s="211"/>
      <c r="EZ413" s="75"/>
      <c r="FA413" s="89"/>
      <c r="FB413" s="212"/>
      <c r="FC413" s="213"/>
      <c r="FD413" s="213"/>
      <c r="FE413" s="213"/>
      <c r="FF413" s="213"/>
      <c r="FG413" s="213"/>
      <c r="FH413" s="213"/>
      <c r="FI413" s="213"/>
      <c r="FJ413" s="213"/>
      <c r="FK413" s="213"/>
      <c r="FL413" s="213"/>
      <c r="FM413" s="213"/>
      <c r="FN413" s="213"/>
      <c r="FO413" s="213"/>
      <c r="FP413" s="213"/>
      <c r="FQ413" s="213"/>
      <c r="FR413" s="213"/>
      <c r="FS413" s="211"/>
      <c r="FT413" s="190"/>
      <c r="FU413" s="190"/>
      <c r="FV413" s="190"/>
      <c r="FW413" s="190"/>
      <c r="FX413" s="190"/>
      <c r="FY413" s="190"/>
      <c r="FZ413" s="190"/>
      <c r="GA413" s="190"/>
      <c r="GB413" s="190"/>
      <c r="GC413" s="190"/>
      <c r="GD413" s="190"/>
      <c r="GE413" s="190"/>
      <c r="GF413" s="190"/>
      <c r="GG413" s="212"/>
    </row>
    <row r="414" spans="111:189" ht="15" hidden="1" customHeight="1">
      <c r="DG414" s="264"/>
      <c r="DH414" s="265"/>
      <c r="DI414" s="265"/>
      <c r="DJ414" s="266"/>
      <c r="DK414" s="190"/>
      <c r="DL414" s="190"/>
      <c r="DM414" s="190"/>
      <c r="DN414" s="212"/>
      <c r="DO414" s="190"/>
      <c r="DP414" s="190"/>
      <c r="DQ414" s="190"/>
      <c r="DR414" s="212"/>
      <c r="DS414" s="150"/>
      <c r="DT414" s="190"/>
      <c r="DU414" s="190"/>
      <c r="DV414" s="190"/>
      <c r="DW414" s="190"/>
      <c r="DX414" s="190"/>
      <c r="DY414" s="190"/>
      <c r="DZ414" s="190"/>
      <c r="EA414" s="190"/>
      <c r="EB414" s="190"/>
      <c r="EC414" s="190"/>
      <c r="ED414" s="190"/>
      <c r="EE414" s="190"/>
      <c r="EF414" s="190"/>
      <c r="EG414" s="190"/>
      <c r="EH414" s="212"/>
      <c r="EI414" s="213"/>
      <c r="EJ414" s="211"/>
      <c r="EK414" s="190"/>
      <c r="EL414" s="190"/>
      <c r="EM414" s="190"/>
      <c r="EN414" s="190"/>
      <c r="EO414" s="190"/>
      <c r="EP414" s="190"/>
      <c r="EQ414" s="190"/>
      <c r="ER414" s="190"/>
      <c r="ES414" s="190"/>
      <c r="ET414" s="190"/>
      <c r="EU414" s="190"/>
      <c r="EV414" s="190"/>
      <c r="EW414" s="190"/>
      <c r="EX414" s="212"/>
      <c r="EY414" s="211"/>
      <c r="EZ414" s="75"/>
      <c r="FA414" s="89"/>
      <c r="FB414" s="212"/>
      <c r="FC414" s="213"/>
      <c r="FD414" s="213"/>
      <c r="FE414" s="213"/>
      <c r="FF414" s="213"/>
      <c r="FG414" s="213"/>
      <c r="FH414" s="213"/>
      <c r="FI414" s="213"/>
      <c r="FJ414" s="213"/>
      <c r="FK414" s="213"/>
      <c r="FL414" s="213"/>
      <c r="FM414" s="213"/>
      <c r="FN414" s="213"/>
      <c r="FO414" s="213"/>
      <c r="FP414" s="213"/>
      <c r="FQ414" s="213"/>
      <c r="FR414" s="213"/>
      <c r="FS414" s="211"/>
      <c r="FT414" s="190"/>
      <c r="FU414" s="190"/>
      <c r="FV414" s="190"/>
      <c r="FW414" s="190"/>
      <c r="FX414" s="190"/>
      <c r="FY414" s="190"/>
      <c r="FZ414" s="190"/>
      <c r="GA414" s="190"/>
      <c r="GB414" s="190"/>
      <c r="GC414" s="190"/>
      <c r="GD414" s="190"/>
      <c r="GE414" s="190"/>
      <c r="GF414" s="190"/>
      <c r="GG414" s="212"/>
    </row>
    <row r="415" spans="111:189" ht="15" hidden="1" customHeight="1">
      <c r="DG415" s="264"/>
      <c r="DH415" s="265"/>
      <c r="DI415" s="265"/>
      <c r="DJ415" s="266"/>
      <c r="DK415" s="190"/>
      <c r="DL415" s="190"/>
      <c r="DM415" s="190"/>
      <c r="DN415" s="212"/>
      <c r="DO415" s="190"/>
      <c r="DP415" s="190"/>
      <c r="DQ415" s="190"/>
      <c r="DR415" s="212"/>
      <c r="DS415" s="150"/>
      <c r="DT415" s="190"/>
      <c r="DU415" s="190"/>
      <c r="DV415" s="190"/>
      <c r="DW415" s="190"/>
      <c r="DX415" s="190"/>
      <c r="DY415" s="190"/>
      <c r="DZ415" s="190"/>
      <c r="EA415" s="190"/>
      <c r="EB415" s="190"/>
      <c r="EC415" s="190"/>
      <c r="ED415" s="190"/>
      <c r="EE415" s="190"/>
      <c r="EF415" s="190"/>
      <c r="EG415" s="190"/>
      <c r="EH415" s="212"/>
      <c r="EI415" s="213"/>
      <c r="EJ415" s="211"/>
      <c r="EK415" s="190"/>
      <c r="EL415" s="190"/>
      <c r="EM415" s="190"/>
      <c r="EN415" s="190"/>
      <c r="EO415" s="190"/>
      <c r="EP415" s="190"/>
      <c r="EQ415" s="190"/>
      <c r="ER415" s="190"/>
      <c r="ES415" s="190"/>
      <c r="ET415" s="190"/>
      <c r="EU415" s="190"/>
      <c r="EV415" s="190"/>
      <c r="EW415" s="190"/>
      <c r="EX415" s="212"/>
      <c r="EY415" s="211"/>
      <c r="EZ415" s="75"/>
      <c r="FA415" s="89"/>
      <c r="FB415" s="212"/>
      <c r="FC415" s="213"/>
      <c r="FD415" s="213"/>
      <c r="FE415" s="213"/>
      <c r="FF415" s="213"/>
      <c r="FG415" s="213"/>
      <c r="FH415" s="213"/>
      <c r="FI415" s="213"/>
      <c r="FJ415" s="213"/>
      <c r="FK415" s="213"/>
      <c r="FL415" s="213"/>
      <c r="FM415" s="213"/>
      <c r="FN415" s="213"/>
      <c r="FO415" s="213"/>
      <c r="FP415" s="213"/>
      <c r="FQ415" s="213"/>
      <c r="FR415" s="213"/>
      <c r="FS415" s="211"/>
      <c r="FT415" s="190"/>
      <c r="FU415" s="190"/>
      <c r="FV415" s="190"/>
      <c r="FW415" s="190"/>
      <c r="FX415" s="190"/>
      <c r="FY415" s="190"/>
      <c r="FZ415" s="190"/>
      <c r="GA415" s="190"/>
      <c r="GB415" s="190"/>
      <c r="GC415" s="190"/>
      <c r="GD415" s="190"/>
      <c r="GE415" s="190"/>
      <c r="GF415" s="190"/>
      <c r="GG415" s="212"/>
    </row>
    <row r="416" spans="111:189" ht="15" hidden="1" customHeight="1">
      <c r="DG416" s="264"/>
      <c r="DH416" s="265"/>
      <c r="DI416" s="265"/>
      <c r="DJ416" s="266"/>
      <c r="DK416" s="190"/>
      <c r="DL416" s="190"/>
      <c r="DM416" s="190"/>
      <c r="DN416" s="212"/>
      <c r="DO416" s="190"/>
      <c r="DP416" s="190"/>
      <c r="DQ416" s="190"/>
      <c r="DR416" s="212"/>
      <c r="DS416" s="150"/>
      <c r="DT416" s="190"/>
      <c r="DU416" s="190"/>
      <c r="DV416" s="190"/>
      <c r="DW416" s="190"/>
      <c r="DX416" s="190"/>
      <c r="DY416" s="190"/>
      <c r="DZ416" s="190"/>
      <c r="EA416" s="190"/>
      <c r="EB416" s="190"/>
      <c r="EC416" s="190"/>
      <c r="ED416" s="190"/>
      <c r="EE416" s="190"/>
      <c r="EF416" s="190"/>
      <c r="EG416" s="190"/>
      <c r="EH416" s="212"/>
      <c r="EI416" s="213"/>
      <c r="EJ416" s="211"/>
      <c r="EK416" s="190"/>
      <c r="EL416" s="190"/>
      <c r="EM416" s="190"/>
      <c r="EN416" s="190"/>
      <c r="EO416" s="190"/>
      <c r="EP416" s="190"/>
      <c r="EQ416" s="190"/>
      <c r="ER416" s="190"/>
      <c r="ES416" s="190"/>
      <c r="ET416" s="190"/>
      <c r="EU416" s="190"/>
      <c r="EV416" s="190"/>
      <c r="EW416" s="190"/>
      <c r="EX416" s="212"/>
      <c r="EY416" s="211"/>
      <c r="EZ416" s="75"/>
      <c r="FA416" s="89"/>
      <c r="FB416" s="212"/>
      <c r="FC416" s="213"/>
      <c r="FD416" s="213"/>
      <c r="FE416" s="213"/>
      <c r="FF416" s="213"/>
      <c r="FG416" s="213"/>
      <c r="FH416" s="213"/>
      <c r="FI416" s="213"/>
      <c r="FJ416" s="213"/>
      <c r="FK416" s="213"/>
      <c r="FL416" s="213"/>
      <c r="FM416" s="213"/>
      <c r="FN416" s="213"/>
      <c r="FO416" s="213"/>
      <c r="FP416" s="213"/>
      <c r="FQ416" s="213"/>
      <c r="FR416" s="213"/>
      <c r="FS416" s="211"/>
      <c r="FT416" s="190"/>
      <c r="FU416" s="190"/>
      <c r="FV416" s="190"/>
      <c r="FW416" s="190"/>
      <c r="FX416" s="190"/>
      <c r="FY416" s="190"/>
      <c r="FZ416" s="190"/>
      <c r="GA416" s="190"/>
      <c r="GB416" s="190"/>
      <c r="GC416" s="190"/>
      <c r="GD416" s="190"/>
      <c r="GE416" s="190"/>
      <c r="GF416" s="190"/>
      <c r="GG416" s="212"/>
    </row>
    <row r="417" spans="111:189" ht="15" hidden="1" customHeight="1">
      <c r="DG417" s="264"/>
      <c r="DH417" s="265"/>
      <c r="DI417" s="265"/>
      <c r="DJ417" s="266"/>
      <c r="DK417" s="190"/>
      <c r="DL417" s="190"/>
      <c r="DM417" s="190"/>
      <c r="DN417" s="212"/>
      <c r="DO417" s="190"/>
      <c r="DP417" s="190"/>
      <c r="DQ417" s="190"/>
      <c r="DR417" s="212"/>
      <c r="DS417" s="150"/>
      <c r="DT417" s="190"/>
      <c r="DU417" s="190"/>
      <c r="DV417" s="190"/>
      <c r="DW417" s="190"/>
      <c r="DX417" s="190"/>
      <c r="DY417" s="190"/>
      <c r="DZ417" s="190"/>
      <c r="EA417" s="190"/>
      <c r="EB417" s="190"/>
      <c r="EC417" s="190"/>
      <c r="ED417" s="190"/>
      <c r="EE417" s="190"/>
      <c r="EF417" s="190"/>
      <c r="EG417" s="190"/>
      <c r="EH417" s="212"/>
      <c r="EI417" s="213"/>
      <c r="EJ417" s="211"/>
      <c r="EK417" s="190"/>
      <c r="EL417" s="190"/>
      <c r="EM417" s="190"/>
      <c r="EN417" s="190"/>
      <c r="EO417" s="190"/>
      <c r="EP417" s="190"/>
      <c r="EQ417" s="190"/>
      <c r="ER417" s="190"/>
      <c r="ES417" s="190"/>
      <c r="ET417" s="190"/>
      <c r="EU417" s="190"/>
      <c r="EV417" s="190"/>
      <c r="EW417" s="190"/>
      <c r="EX417" s="212"/>
      <c r="EY417" s="211"/>
      <c r="EZ417" s="75"/>
      <c r="FA417" s="89"/>
      <c r="FB417" s="212"/>
      <c r="FC417" s="213"/>
      <c r="FD417" s="213"/>
      <c r="FE417" s="213"/>
      <c r="FF417" s="213"/>
      <c r="FG417" s="213"/>
      <c r="FH417" s="213"/>
      <c r="FI417" s="213"/>
      <c r="FJ417" s="213"/>
      <c r="FK417" s="213"/>
      <c r="FL417" s="213"/>
      <c r="FM417" s="213"/>
      <c r="FN417" s="213"/>
      <c r="FO417" s="213"/>
      <c r="FP417" s="213"/>
      <c r="FQ417" s="213"/>
      <c r="FR417" s="213"/>
      <c r="FS417" s="211"/>
      <c r="FT417" s="190"/>
      <c r="FU417" s="190"/>
      <c r="FV417" s="190"/>
      <c r="FW417" s="190"/>
      <c r="FX417" s="190"/>
      <c r="FY417" s="190"/>
      <c r="FZ417" s="190"/>
      <c r="GA417" s="190"/>
      <c r="GB417" s="190"/>
      <c r="GC417" s="190"/>
      <c r="GD417" s="190"/>
      <c r="GE417" s="190"/>
      <c r="GF417" s="190"/>
      <c r="GG417" s="212"/>
    </row>
    <row r="418" spans="111:189" ht="15" hidden="1" customHeight="1">
      <c r="DG418" s="264"/>
      <c r="DH418" s="265"/>
      <c r="DI418" s="265"/>
      <c r="DJ418" s="266"/>
      <c r="DK418" s="190"/>
      <c r="DL418" s="190"/>
      <c r="DM418" s="190"/>
      <c r="DN418" s="212"/>
      <c r="DO418" s="190"/>
      <c r="DP418" s="190"/>
      <c r="DQ418" s="190"/>
      <c r="DR418" s="212"/>
      <c r="DS418" s="150"/>
      <c r="DT418" s="190"/>
      <c r="DU418" s="190"/>
      <c r="DV418" s="190"/>
      <c r="DW418" s="190"/>
      <c r="DX418" s="190"/>
      <c r="DY418" s="190"/>
      <c r="DZ418" s="190"/>
      <c r="EA418" s="190"/>
      <c r="EB418" s="190"/>
      <c r="EC418" s="190"/>
      <c r="ED418" s="190"/>
      <c r="EE418" s="190"/>
      <c r="EF418" s="190"/>
      <c r="EG418" s="190"/>
      <c r="EH418" s="212"/>
      <c r="EI418" s="213"/>
      <c r="EJ418" s="211"/>
      <c r="EK418" s="190"/>
      <c r="EL418" s="190"/>
      <c r="EM418" s="190"/>
      <c r="EN418" s="190"/>
      <c r="EO418" s="190"/>
      <c r="EP418" s="190"/>
      <c r="EQ418" s="190"/>
      <c r="ER418" s="190"/>
      <c r="ES418" s="190"/>
      <c r="ET418" s="190"/>
      <c r="EU418" s="190"/>
      <c r="EV418" s="190"/>
      <c r="EW418" s="190"/>
      <c r="EX418" s="212"/>
      <c r="EY418" s="211"/>
      <c r="EZ418" s="75"/>
      <c r="FA418" s="89"/>
      <c r="FB418" s="212"/>
      <c r="FC418" s="213"/>
      <c r="FD418" s="213"/>
      <c r="FE418" s="213"/>
      <c r="FF418" s="213"/>
      <c r="FG418" s="213"/>
      <c r="FH418" s="213"/>
      <c r="FI418" s="213"/>
      <c r="FJ418" s="213"/>
      <c r="FK418" s="213"/>
      <c r="FL418" s="213"/>
      <c r="FM418" s="213"/>
      <c r="FN418" s="213"/>
      <c r="FO418" s="213"/>
      <c r="FP418" s="213"/>
      <c r="FQ418" s="213"/>
      <c r="FR418" s="213"/>
      <c r="FS418" s="211"/>
      <c r="FT418" s="190"/>
      <c r="FU418" s="190"/>
      <c r="FV418" s="190"/>
      <c r="FW418" s="190"/>
      <c r="FX418" s="190"/>
      <c r="FY418" s="190"/>
      <c r="FZ418" s="190"/>
      <c r="GA418" s="190"/>
      <c r="GB418" s="190"/>
      <c r="GC418" s="190"/>
      <c r="GD418" s="190"/>
      <c r="GE418" s="190"/>
      <c r="GF418" s="190"/>
      <c r="GG418" s="212"/>
    </row>
    <row r="419" spans="111:189" ht="15" hidden="1" customHeight="1">
      <c r="DG419" s="264"/>
      <c r="DH419" s="265"/>
      <c r="DI419" s="265"/>
      <c r="DJ419" s="266"/>
      <c r="DK419" s="190"/>
      <c r="DL419" s="190"/>
      <c r="DM419" s="190"/>
      <c r="DN419" s="212"/>
      <c r="DO419" s="190"/>
      <c r="DP419" s="190"/>
      <c r="DQ419" s="190"/>
      <c r="DR419" s="212"/>
      <c r="DS419" s="150"/>
      <c r="DT419" s="190"/>
      <c r="DU419" s="190"/>
      <c r="DV419" s="190"/>
      <c r="DW419" s="190"/>
      <c r="DX419" s="190"/>
      <c r="DY419" s="190"/>
      <c r="DZ419" s="190"/>
      <c r="EA419" s="190"/>
      <c r="EB419" s="190"/>
      <c r="EC419" s="190"/>
      <c r="ED419" s="190"/>
      <c r="EE419" s="190"/>
      <c r="EF419" s="190"/>
      <c r="EG419" s="190"/>
      <c r="EH419" s="212"/>
      <c r="EI419" s="213"/>
      <c r="EJ419" s="211"/>
      <c r="EK419" s="190"/>
      <c r="EL419" s="190"/>
      <c r="EM419" s="190"/>
      <c r="EN419" s="190"/>
      <c r="EO419" s="190"/>
      <c r="EP419" s="190"/>
      <c r="EQ419" s="190"/>
      <c r="ER419" s="190"/>
      <c r="ES419" s="190"/>
      <c r="ET419" s="190"/>
      <c r="EU419" s="190"/>
      <c r="EV419" s="190"/>
      <c r="EW419" s="190"/>
      <c r="EX419" s="212"/>
      <c r="EY419" s="211"/>
      <c r="EZ419" s="75"/>
      <c r="FA419" s="89"/>
      <c r="FB419" s="212"/>
      <c r="FC419" s="213"/>
      <c r="FD419" s="213"/>
      <c r="FE419" s="213"/>
      <c r="FF419" s="213"/>
      <c r="FG419" s="213"/>
      <c r="FH419" s="213"/>
      <c r="FI419" s="213"/>
      <c r="FJ419" s="213"/>
      <c r="FK419" s="213"/>
      <c r="FL419" s="213"/>
      <c r="FM419" s="213"/>
      <c r="FN419" s="213"/>
      <c r="FO419" s="213"/>
      <c r="FP419" s="213"/>
      <c r="FQ419" s="213"/>
      <c r="FR419" s="213"/>
      <c r="FS419" s="211"/>
      <c r="FT419" s="190"/>
      <c r="FU419" s="190"/>
      <c r="FV419" s="190"/>
      <c r="FW419" s="190"/>
      <c r="FX419" s="190"/>
      <c r="FY419" s="190"/>
      <c r="FZ419" s="190"/>
      <c r="GA419" s="190"/>
      <c r="GB419" s="190"/>
      <c r="GC419" s="190"/>
      <c r="GD419" s="190"/>
      <c r="GE419" s="190"/>
      <c r="GF419" s="190"/>
      <c r="GG419" s="212"/>
    </row>
    <row r="420" spans="111:189" ht="15" hidden="1" customHeight="1">
      <c r="DG420" s="264"/>
      <c r="DH420" s="265"/>
      <c r="DI420" s="265"/>
      <c r="DJ420" s="266"/>
      <c r="DK420" s="190"/>
      <c r="DL420" s="190"/>
      <c r="DM420" s="190"/>
      <c r="DN420" s="212"/>
      <c r="DO420" s="190"/>
      <c r="DP420" s="190"/>
      <c r="DQ420" s="190"/>
      <c r="DR420" s="212"/>
      <c r="DS420" s="150"/>
      <c r="DT420" s="190"/>
      <c r="DU420" s="190"/>
      <c r="DV420" s="190"/>
      <c r="DW420" s="190"/>
      <c r="DX420" s="190"/>
      <c r="DY420" s="190"/>
      <c r="DZ420" s="190"/>
      <c r="EA420" s="190"/>
      <c r="EB420" s="190"/>
      <c r="EC420" s="190"/>
      <c r="ED420" s="190"/>
      <c r="EE420" s="190"/>
      <c r="EF420" s="190"/>
      <c r="EG420" s="190"/>
      <c r="EH420" s="212"/>
      <c r="EI420" s="213"/>
      <c r="EJ420" s="211"/>
      <c r="EK420" s="190"/>
      <c r="EL420" s="190"/>
      <c r="EM420" s="190"/>
      <c r="EN420" s="190"/>
      <c r="EO420" s="190"/>
      <c r="EP420" s="190"/>
      <c r="EQ420" s="190"/>
      <c r="ER420" s="190"/>
      <c r="ES420" s="190"/>
      <c r="ET420" s="190"/>
      <c r="EU420" s="190"/>
      <c r="EV420" s="190"/>
      <c r="EW420" s="190"/>
      <c r="EX420" s="212"/>
      <c r="EY420" s="211"/>
      <c r="EZ420" s="75"/>
      <c r="FA420" s="89"/>
      <c r="FB420" s="212"/>
      <c r="FC420" s="213"/>
      <c r="FD420" s="213"/>
      <c r="FE420" s="213"/>
      <c r="FF420" s="213"/>
      <c r="FG420" s="213"/>
      <c r="FH420" s="213"/>
      <c r="FI420" s="213"/>
      <c r="FJ420" s="213"/>
      <c r="FK420" s="213"/>
      <c r="FL420" s="213"/>
      <c r="FM420" s="213"/>
      <c r="FN420" s="213"/>
      <c r="FO420" s="213"/>
      <c r="FP420" s="213"/>
      <c r="FQ420" s="213"/>
      <c r="FR420" s="213"/>
      <c r="FS420" s="211"/>
      <c r="FT420" s="190"/>
      <c r="FU420" s="190"/>
      <c r="FV420" s="190"/>
      <c r="FW420" s="190"/>
      <c r="FX420" s="190"/>
      <c r="FY420" s="190"/>
      <c r="FZ420" s="190"/>
      <c r="GA420" s="190"/>
      <c r="GB420" s="190"/>
      <c r="GC420" s="190"/>
      <c r="GD420" s="190"/>
      <c r="GE420" s="190"/>
      <c r="GF420" s="190"/>
      <c r="GG420" s="212"/>
    </row>
    <row r="421" spans="111:189" ht="15" hidden="1" customHeight="1">
      <c r="DG421" s="264"/>
      <c r="DH421" s="265"/>
      <c r="DI421" s="265"/>
      <c r="DJ421" s="266"/>
      <c r="DK421" s="190"/>
      <c r="DL421" s="190"/>
      <c r="DM421" s="190"/>
      <c r="DN421" s="212"/>
      <c r="DO421" s="190"/>
      <c r="DP421" s="190"/>
      <c r="DQ421" s="190"/>
      <c r="DR421" s="212"/>
      <c r="DS421" s="150"/>
      <c r="DT421" s="190"/>
      <c r="DU421" s="190"/>
      <c r="DV421" s="190"/>
      <c r="DW421" s="190"/>
      <c r="DX421" s="190"/>
      <c r="DY421" s="190"/>
      <c r="DZ421" s="190"/>
      <c r="EA421" s="190"/>
      <c r="EB421" s="190"/>
      <c r="EC421" s="190"/>
      <c r="ED421" s="190"/>
      <c r="EE421" s="190"/>
      <c r="EF421" s="190"/>
      <c r="EG421" s="190"/>
      <c r="EH421" s="212"/>
      <c r="EI421" s="213"/>
      <c r="EJ421" s="211"/>
      <c r="EK421" s="190"/>
      <c r="EL421" s="190"/>
      <c r="EM421" s="190"/>
      <c r="EN421" s="190"/>
      <c r="EO421" s="190"/>
      <c r="EP421" s="190"/>
      <c r="EQ421" s="190"/>
      <c r="ER421" s="190"/>
      <c r="ES421" s="190"/>
      <c r="ET421" s="190"/>
      <c r="EU421" s="190"/>
      <c r="EV421" s="190"/>
      <c r="EW421" s="190"/>
      <c r="EX421" s="212"/>
      <c r="EY421" s="211"/>
      <c r="EZ421" s="75"/>
      <c r="FA421" s="89"/>
      <c r="FB421" s="212"/>
      <c r="FC421" s="213"/>
      <c r="FD421" s="213"/>
      <c r="FE421" s="213"/>
      <c r="FF421" s="213"/>
      <c r="FG421" s="213"/>
      <c r="FH421" s="213"/>
      <c r="FI421" s="213"/>
      <c r="FJ421" s="213"/>
      <c r="FK421" s="213"/>
      <c r="FL421" s="213"/>
      <c r="FM421" s="213"/>
      <c r="FN421" s="213"/>
      <c r="FO421" s="213"/>
      <c r="FP421" s="213"/>
      <c r="FQ421" s="213"/>
      <c r="FR421" s="213"/>
      <c r="FS421" s="211"/>
      <c r="FT421" s="190"/>
      <c r="FU421" s="190"/>
      <c r="FV421" s="190"/>
      <c r="FW421" s="190"/>
      <c r="FX421" s="190"/>
      <c r="FY421" s="190"/>
      <c r="FZ421" s="190"/>
      <c r="GA421" s="190"/>
      <c r="GB421" s="190"/>
      <c r="GC421" s="190"/>
      <c r="GD421" s="190"/>
      <c r="GE421" s="190"/>
      <c r="GF421" s="190"/>
      <c r="GG421" s="212"/>
    </row>
    <row r="422" spans="111:189" ht="15" hidden="1" customHeight="1">
      <c r="DG422" s="264"/>
      <c r="DH422" s="265"/>
      <c r="DI422" s="265"/>
      <c r="DJ422" s="266"/>
      <c r="DK422" s="190"/>
      <c r="DL422" s="190"/>
      <c r="DM422" s="190"/>
      <c r="DN422" s="212"/>
      <c r="DO422" s="190"/>
      <c r="DP422" s="190"/>
      <c r="DQ422" s="190"/>
      <c r="DR422" s="212"/>
      <c r="DS422" s="150"/>
      <c r="DT422" s="190"/>
      <c r="DU422" s="190"/>
      <c r="DV422" s="190"/>
      <c r="DW422" s="190"/>
      <c r="DX422" s="190"/>
      <c r="DY422" s="190"/>
      <c r="DZ422" s="190"/>
      <c r="EA422" s="190"/>
      <c r="EB422" s="190"/>
      <c r="EC422" s="190"/>
      <c r="ED422" s="190"/>
      <c r="EE422" s="190"/>
      <c r="EF422" s="190"/>
      <c r="EG422" s="190"/>
      <c r="EH422" s="212"/>
      <c r="EI422" s="213"/>
      <c r="EJ422" s="211"/>
      <c r="EK422" s="190"/>
      <c r="EL422" s="190"/>
      <c r="EM422" s="190"/>
      <c r="EN422" s="190"/>
      <c r="EO422" s="190"/>
      <c r="EP422" s="190"/>
      <c r="EQ422" s="190"/>
      <c r="ER422" s="190"/>
      <c r="ES422" s="190"/>
      <c r="ET422" s="190"/>
      <c r="EU422" s="190"/>
      <c r="EV422" s="190"/>
      <c r="EW422" s="190"/>
      <c r="EX422" s="212"/>
      <c r="EY422" s="211"/>
      <c r="EZ422" s="75"/>
      <c r="FA422" s="89"/>
      <c r="FB422" s="212"/>
      <c r="FC422" s="213"/>
      <c r="FD422" s="213"/>
      <c r="FE422" s="213"/>
      <c r="FF422" s="213"/>
      <c r="FG422" s="213"/>
      <c r="FH422" s="213"/>
      <c r="FI422" s="213"/>
      <c r="FJ422" s="213"/>
      <c r="FK422" s="213"/>
      <c r="FL422" s="213"/>
      <c r="FM422" s="213"/>
      <c r="FN422" s="213"/>
      <c r="FO422" s="213"/>
      <c r="FP422" s="213"/>
      <c r="FQ422" s="213"/>
      <c r="FR422" s="213"/>
      <c r="FS422" s="211"/>
      <c r="FT422" s="190"/>
      <c r="FU422" s="190"/>
      <c r="FV422" s="190"/>
      <c r="FW422" s="190"/>
      <c r="FX422" s="190"/>
      <c r="FY422" s="190"/>
      <c r="FZ422" s="190"/>
      <c r="GA422" s="190"/>
      <c r="GB422" s="190"/>
      <c r="GC422" s="190"/>
      <c r="GD422" s="190"/>
      <c r="GE422" s="190"/>
      <c r="GF422" s="190"/>
      <c r="GG422" s="212"/>
    </row>
    <row r="423" spans="111:189" ht="15" hidden="1" customHeight="1">
      <c r="DG423" s="264"/>
      <c r="DH423" s="265"/>
      <c r="DI423" s="265"/>
      <c r="DJ423" s="266"/>
      <c r="DK423" s="190"/>
      <c r="DL423" s="190"/>
      <c r="DM423" s="190"/>
      <c r="DN423" s="212"/>
      <c r="DO423" s="190"/>
      <c r="DP423" s="190"/>
      <c r="DQ423" s="190"/>
      <c r="DR423" s="212"/>
      <c r="DS423" s="150"/>
      <c r="DT423" s="190"/>
      <c r="DU423" s="190"/>
      <c r="DV423" s="190"/>
      <c r="DW423" s="190"/>
      <c r="DX423" s="190"/>
      <c r="DY423" s="190"/>
      <c r="DZ423" s="190"/>
      <c r="EA423" s="190"/>
      <c r="EB423" s="190"/>
      <c r="EC423" s="190"/>
      <c r="ED423" s="190"/>
      <c r="EE423" s="190"/>
      <c r="EF423" s="190"/>
      <c r="EG423" s="190"/>
      <c r="EH423" s="212"/>
      <c r="EI423" s="213"/>
      <c r="EJ423" s="211"/>
      <c r="EK423" s="190"/>
      <c r="EL423" s="190"/>
      <c r="EM423" s="190"/>
      <c r="EN423" s="190"/>
      <c r="EO423" s="190"/>
      <c r="EP423" s="190"/>
      <c r="EQ423" s="190"/>
      <c r="ER423" s="190"/>
      <c r="ES423" s="190"/>
      <c r="ET423" s="190"/>
      <c r="EU423" s="190"/>
      <c r="EV423" s="190"/>
      <c r="EW423" s="190"/>
      <c r="EX423" s="212"/>
      <c r="EY423" s="211"/>
      <c r="EZ423" s="75"/>
      <c r="FA423" s="89"/>
      <c r="FB423" s="212"/>
      <c r="FC423" s="213"/>
      <c r="FD423" s="213"/>
      <c r="FE423" s="213"/>
      <c r="FF423" s="213"/>
      <c r="FG423" s="213"/>
      <c r="FH423" s="213"/>
      <c r="FI423" s="213"/>
      <c r="FJ423" s="213"/>
      <c r="FK423" s="213"/>
      <c r="FL423" s="213"/>
      <c r="FM423" s="213"/>
      <c r="FN423" s="213"/>
      <c r="FO423" s="213"/>
      <c r="FP423" s="213"/>
      <c r="FQ423" s="213"/>
      <c r="FR423" s="213"/>
      <c r="FS423" s="211"/>
      <c r="FT423" s="190"/>
      <c r="FU423" s="190"/>
      <c r="FV423" s="190"/>
      <c r="FW423" s="190"/>
      <c r="FX423" s="190"/>
      <c r="FY423" s="190"/>
      <c r="FZ423" s="190"/>
      <c r="GA423" s="190"/>
      <c r="GB423" s="190"/>
      <c r="GC423" s="190"/>
      <c r="GD423" s="190"/>
      <c r="GE423" s="190"/>
      <c r="GF423" s="190"/>
      <c r="GG423" s="212"/>
    </row>
    <row r="424" spans="111:189" ht="15" hidden="1" customHeight="1">
      <c r="DG424" s="264"/>
      <c r="DH424" s="265"/>
      <c r="DI424" s="265"/>
      <c r="DJ424" s="266"/>
      <c r="DK424" s="190"/>
      <c r="DL424" s="190"/>
      <c r="DM424" s="190"/>
      <c r="DN424" s="212"/>
      <c r="DO424" s="190"/>
      <c r="DP424" s="190"/>
      <c r="DQ424" s="190"/>
      <c r="DR424" s="212"/>
      <c r="DS424" s="150"/>
      <c r="DT424" s="190"/>
      <c r="DU424" s="190"/>
      <c r="DV424" s="190"/>
      <c r="DW424" s="190"/>
      <c r="DX424" s="190"/>
      <c r="DY424" s="190"/>
      <c r="DZ424" s="190"/>
      <c r="EA424" s="190"/>
      <c r="EB424" s="190"/>
      <c r="EC424" s="190"/>
      <c r="ED424" s="190"/>
      <c r="EE424" s="190"/>
      <c r="EF424" s="190"/>
      <c r="EG424" s="190"/>
      <c r="EH424" s="212"/>
      <c r="EI424" s="213"/>
      <c r="EJ424" s="211"/>
      <c r="EK424" s="190"/>
      <c r="EL424" s="190"/>
      <c r="EM424" s="190"/>
      <c r="EN424" s="190"/>
      <c r="EO424" s="190"/>
      <c r="EP424" s="190"/>
      <c r="EQ424" s="190"/>
      <c r="ER424" s="190"/>
      <c r="ES424" s="190"/>
      <c r="ET424" s="190"/>
      <c r="EU424" s="190"/>
      <c r="EV424" s="190"/>
      <c r="EW424" s="190"/>
      <c r="EX424" s="212"/>
      <c r="EY424" s="211"/>
      <c r="EZ424" s="75"/>
      <c r="FA424" s="89"/>
      <c r="FB424" s="212"/>
      <c r="FC424" s="213"/>
      <c r="FD424" s="213"/>
      <c r="FE424" s="213"/>
      <c r="FF424" s="213"/>
      <c r="FG424" s="213"/>
      <c r="FH424" s="213"/>
      <c r="FI424" s="213"/>
      <c r="FJ424" s="213"/>
      <c r="FK424" s="213"/>
      <c r="FL424" s="213"/>
      <c r="FM424" s="213"/>
      <c r="FN424" s="213"/>
      <c r="FO424" s="213"/>
      <c r="FP424" s="213"/>
      <c r="FQ424" s="213"/>
      <c r="FR424" s="213"/>
      <c r="FS424" s="211"/>
      <c r="FT424" s="190"/>
      <c r="FU424" s="190"/>
      <c r="FV424" s="190"/>
      <c r="FW424" s="190"/>
      <c r="FX424" s="190"/>
      <c r="FY424" s="190"/>
      <c r="FZ424" s="190"/>
      <c r="GA424" s="190"/>
      <c r="GB424" s="190"/>
      <c r="GC424" s="190"/>
      <c r="GD424" s="190"/>
      <c r="GE424" s="190"/>
      <c r="GF424" s="190"/>
      <c r="GG424" s="212"/>
    </row>
    <row r="425" spans="111:189" ht="15" hidden="1" customHeight="1">
      <c r="DG425" s="264"/>
      <c r="DH425" s="265"/>
      <c r="DI425" s="265"/>
      <c r="DJ425" s="266"/>
      <c r="DK425" s="190"/>
      <c r="DL425" s="190"/>
      <c r="DM425" s="190"/>
      <c r="DN425" s="212"/>
      <c r="DO425" s="190"/>
      <c r="DP425" s="190"/>
      <c r="DQ425" s="190"/>
      <c r="DR425" s="212"/>
      <c r="DS425" s="150"/>
      <c r="DT425" s="190"/>
      <c r="DU425" s="190"/>
      <c r="DV425" s="190"/>
      <c r="DW425" s="190"/>
      <c r="DX425" s="190"/>
      <c r="DY425" s="190"/>
      <c r="DZ425" s="190"/>
      <c r="EA425" s="190"/>
      <c r="EB425" s="190"/>
      <c r="EC425" s="190"/>
      <c r="ED425" s="190"/>
      <c r="EE425" s="190"/>
      <c r="EF425" s="190"/>
      <c r="EG425" s="190"/>
      <c r="EH425" s="212"/>
      <c r="EI425" s="213"/>
      <c r="EJ425" s="211"/>
      <c r="EK425" s="190"/>
      <c r="EL425" s="190"/>
      <c r="EM425" s="190"/>
      <c r="EN425" s="190"/>
      <c r="EO425" s="190"/>
      <c r="EP425" s="190"/>
      <c r="EQ425" s="190"/>
      <c r="ER425" s="190"/>
      <c r="ES425" s="190"/>
      <c r="ET425" s="190"/>
      <c r="EU425" s="190"/>
      <c r="EV425" s="190"/>
      <c r="EW425" s="190"/>
      <c r="EX425" s="212"/>
      <c r="EY425" s="211"/>
      <c r="EZ425" s="75"/>
      <c r="FA425" s="89"/>
      <c r="FB425" s="212"/>
      <c r="FC425" s="213"/>
      <c r="FD425" s="213"/>
      <c r="FE425" s="213"/>
      <c r="FF425" s="213"/>
      <c r="FG425" s="213"/>
      <c r="FH425" s="213"/>
      <c r="FI425" s="213"/>
      <c r="FJ425" s="213"/>
      <c r="FK425" s="213"/>
      <c r="FL425" s="213"/>
      <c r="FM425" s="213"/>
      <c r="FN425" s="213"/>
      <c r="FO425" s="213"/>
      <c r="FP425" s="213"/>
      <c r="FQ425" s="213"/>
      <c r="FR425" s="213"/>
      <c r="FS425" s="211"/>
      <c r="FT425" s="190"/>
      <c r="FU425" s="190"/>
      <c r="FV425" s="190"/>
      <c r="FW425" s="190"/>
      <c r="FX425" s="190"/>
      <c r="FY425" s="190"/>
      <c r="FZ425" s="190"/>
      <c r="GA425" s="190"/>
      <c r="GB425" s="190"/>
      <c r="GC425" s="190"/>
      <c r="GD425" s="190"/>
      <c r="GE425" s="190"/>
      <c r="GF425" s="190"/>
      <c r="GG425" s="212"/>
    </row>
    <row r="426" spans="111:189" ht="15" hidden="1" customHeight="1">
      <c r="DG426" s="264"/>
      <c r="DH426" s="265"/>
      <c r="DI426" s="265"/>
      <c r="DJ426" s="266"/>
      <c r="DK426" s="190"/>
      <c r="DL426" s="190"/>
      <c r="DM426" s="190"/>
      <c r="DN426" s="212"/>
      <c r="DO426" s="190"/>
      <c r="DP426" s="190"/>
      <c r="DQ426" s="190"/>
      <c r="DR426" s="212"/>
      <c r="DS426" s="150"/>
      <c r="DT426" s="190"/>
      <c r="DU426" s="190"/>
      <c r="DV426" s="190"/>
      <c r="DW426" s="190"/>
      <c r="DX426" s="190"/>
      <c r="DY426" s="190"/>
      <c r="DZ426" s="190"/>
      <c r="EA426" s="190"/>
      <c r="EB426" s="190"/>
      <c r="EC426" s="190"/>
      <c r="ED426" s="190"/>
      <c r="EE426" s="190"/>
      <c r="EF426" s="190"/>
      <c r="EG426" s="190"/>
      <c r="EH426" s="212"/>
      <c r="EI426" s="213"/>
      <c r="EJ426" s="211"/>
      <c r="EK426" s="190"/>
      <c r="EL426" s="190"/>
      <c r="EM426" s="190"/>
      <c r="EN426" s="190"/>
      <c r="EO426" s="190"/>
      <c r="EP426" s="190"/>
      <c r="EQ426" s="190"/>
      <c r="ER426" s="190"/>
      <c r="ES426" s="190"/>
      <c r="ET426" s="190"/>
      <c r="EU426" s="190"/>
      <c r="EV426" s="190"/>
      <c r="EW426" s="190"/>
      <c r="EX426" s="212"/>
      <c r="EY426" s="211"/>
      <c r="EZ426" s="75"/>
      <c r="FA426" s="89"/>
      <c r="FB426" s="212"/>
      <c r="FC426" s="213"/>
      <c r="FD426" s="213"/>
      <c r="FE426" s="213"/>
      <c r="FF426" s="213"/>
      <c r="FG426" s="213"/>
      <c r="FH426" s="213"/>
      <c r="FI426" s="213"/>
      <c r="FJ426" s="213"/>
      <c r="FK426" s="213"/>
      <c r="FL426" s="213"/>
      <c r="FM426" s="213"/>
      <c r="FN426" s="213"/>
      <c r="FO426" s="213"/>
      <c r="FP426" s="213"/>
      <c r="FQ426" s="213"/>
      <c r="FR426" s="213"/>
      <c r="FS426" s="211"/>
      <c r="FT426" s="190"/>
      <c r="FU426" s="190"/>
      <c r="FV426" s="190"/>
      <c r="FW426" s="190"/>
      <c r="FX426" s="190"/>
      <c r="FY426" s="190"/>
      <c r="FZ426" s="190"/>
      <c r="GA426" s="190"/>
      <c r="GB426" s="190"/>
      <c r="GC426" s="190"/>
      <c r="GD426" s="190"/>
      <c r="GE426" s="190"/>
      <c r="GF426" s="190"/>
      <c r="GG426" s="212"/>
    </row>
    <row r="427" spans="111:189" ht="15" hidden="1" customHeight="1">
      <c r="DG427" s="264"/>
      <c r="DH427" s="265"/>
      <c r="DI427" s="265"/>
      <c r="DJ427" s="266"/>
      <c r="DK427" s="190"/>
      <c r="DL427" s="190"/>
      <c r="DM427" s="190"/>
      <c r="DN427" s="212"/>
      <c r="DO427" s="190"/>
      <c r="DP427" s="190"/>
      <c r="DQ427" s="190"/>
      <c r="DR427" s="212"/>
      <c r="DS427" s="150"/>
      <c r="DT427" s="190"/>
      <c r="DU427" s="190"/>
      <c r="DV427" s="190"/>
      <c r="DW427" s="190"/>
      <c r="DX427" s="190"/>
      <c r="DY427" s="190"/>
      <c r="DZ427" s="190"/>
      <c r="EA427" s="190"/>
      <c r="EB427" s="190"/>
      <c r="EC427" s="190"/>
      <c r="ED427" s="190"/>
      <c r="EE427" s="190"/>
      <c r="EF427" s="190"/>
      <c r="EG427" s="190"/>
      <c r="EH427" s="212"/>
      <c r="EI427" s="213"/>
      <c r="EJ427" s="211"/>
      <c r="EK427" s="190"/>
      <c r="EL427" s="190"/>
      <c r="EM427" s="190"/>
      <c r="EN427" s="190"/>
      <c r="EO427" s="190"/>
      <c r="EP427" s="190"/>
      <c r="EQ427" s="190"/>
      <c r="ER427" s="190"/>
      <c r="ES427" s="190"/>
      <c r="ET427" s="190"/>
      <c r="EU427" s="190"/>
      <c r="EV427" s="190"/>
      <c r="EW427" s="190"/>
      <c r="EX427" s="212"/>
      <c r="EY427" s="211"/>
      <c r="EZ427" s="75"/>
      <c r="FA427" s="89"/>
      <c r="FB427" s="212"/>
      <c r="FC427" s="213"/>
      <c r="FD427" s="213"/>
      <c r="FE427" s="213"/>
      <c r="FF427" s="213"/>
      <c r="FG427" s="213"/>
      <c r="FH427" s="213"/>
      <c r="FI427" s="213"/>
      <c r="FJ427" s="213"/>
      <c r="FK427" s="213"/>
      <c r="FL427" s="213"/>
      <c r="FM427" s="213"/>
      <c r="FN427" s="213"/>
      <c r="FO427" s="213"/>
      <c r="FP427" s="213"/>
      <c r="FQ427" s="213"/>
      <c r="FR427" s="213"/>
      <c r="FS427" s="211"/>
      <c r="FT427" s="190"/>
      <c r="FU427" s="190"/>
      <c r="FV427" s="190"/>
      <c r="FW427" s="190"/>
      <c r="FX427" s="190"/>
      <c r="FY427" s="190"/>
      <c r="FZ427" s="190"/>
      <c r="GA427" s="190"/>
      <c r="GB427" s="190"/>
      <c r="GC427" s="190"/>
      <c r="GD427" s="190"/>
      <c r="GE427" s="190"/>
      <c r="GF427" s="190"/>
      <c r="GG427" s="212"/>
    </row>
    <row r="428" spans="111:189" ht="15" hidden="1" customHeight="1">
      <c r="DG428" s="264"/>
      <c r="DH428" s="265"/>
      <c r="DI428" s="265"/>
      <c r="DJ428" s="266"/>
      <c r="DK428" s="190"/>
      <c r="DL428" s="190"/>
      <c r="DM428" s="190"/>
      <c r="DN428" s="212"/>
      <c r="DO428" s="190"/>
      <c r="DP428" s="190"/>
      <c r="DQ428" s="190"/>
      <c r="DR428" s="212"/>
      <c r="DS428" s="150"/>
      <c r="DT428" s="190"/>
      <c r="DU428" s="190"/>
      <c r="DV428" s="190"/>
      <c r="DW428" s="190"/>
      <c r="DX428" s="190"/>
      <c r="DY428" s="190"/>
      <c r="DZ428" s="190"/>
      <c r="EA428" s="190"/>
      <c r="EB428" s="190"/>
      <c r="EC428" s="190"/>
      <c r="ED428" s="190"/>
      <c r="EE428" s="190"/>
      <c r="EF428" s="190"/>
      <c r="EG428" s="190"/>
      <c r="EH428" s="212"/>
      <c r="EI428" s="213"/>
      <c r="EJ428" s="211"/>
      <c r="EK428" s="190"/>
      <c r="EL428" s="190"/>
      <c r="EM428" s="190"/>
      <c r="EN428" s="190"/>
      <c r="EO428" s="190"/>
      <c r="EP428" s="190"/>
      <c r="EQ428" s="190"/>
      <c r="ER428" s="190"/>
      <c r="ES428" s="190"/>
      <c r="ET428" s="190"/>
      <c r="EU428" s="190"/>
      <c r="EV428" s="190"/>
      <c r="EW428" s="190"/>
      <c r="EX428" s="212"/>
      <c r="EY428" s="211"/>
      <c r="EZ428" s="75"/>
      <c r="FA428" s="89"/>
      <c r="FB428" s="212"/>
      <c r="FC428" s="213"/>
      <c r="FD428" s="213"/>
      <c r="FE428" s="213"/>
      <c r="FF428" s="213"/>
      <c r="FG428" s="213"/>
      <c r="FH428" s="213"/>
      <c r="FI428" s="213"/>
      <c r="FJ428" s="213"/>
      <c r="FK428" s="213"/>
      <c r="FL428" s="213"/>
      <c r="FM428" s="213"/>
      <c r="FN428" s="213"/>
      <c r="FO428" s="213"/>
      <c r="FP428" s="213"/>
      <c r="FQ428" s="213"/>
      <c r="FR428" s="213"/>
      <c r="FS428" s="211"/>
      <c r="FT428" s="190"/>
      <c r="FU428" s="190"/>
      <c r="FV428" s="190"/>
      <c r="FW428" s="190"/>
      <c r="FX428" s="190"/>
      <c r="FY428" s="190"/>
      <c r="FZ428" s="190"/>
      <c r="GA428" s="190"/>
      <c r="GB428" s="190"/>
      <c r="GC428" s="190"/>
      <c r="GD428" s="190"/>
      <c r="GE428" s="190"/>
      <c r="GF428" s="190"/>
      <c r="GG428" s="212"/>
    </row>
    <row r="429" spans="111:189" ht="15" hidden="1" customHeight="1">
      <c r="DG429" s="264"/>
      <c r="DH429" s="265"/>
      <c r="DI429" s="265"/>
      <c r="DJ429" s="266"/>
      <c r="DK429" s="190"/>
      <c r="DL429" s="190"/>
      <c r="DM429" s="190"/>
      <c r="DN429" s="212"/>
      <c r="DO429" s="190"/>
      <c r="DP429" s="190"/>
      <c r="DQ429" s="190"/>
      <c r="DR429" s="212"/>
      <c r="DS429" s="150"/>
      <c r="DT429" s="190"/>
      <c r="DU429" s="190"/>
      <c r="DV429" s="190"/>
      <c r="DW429" s="190"/>
      <c r="DX429" s="190"/>
      <c r="DY429" s="190"/>
      <c r="DZ429" s="190"/>
      <c r="EA429" s="190"/>
      <c r="EB429" s="190"/>
      <c r="EC429" s="190"/>
      <c r="ED429" s="190"/>
      <c r="EE429" s="190"/>
      <c r="EF429" s="190"/>
      <c r="EG429" s="190"/>
      <c r="EH429" s="212"/>
      <c r="EI429" s="213"/>
      <c r="EJ429" s="211"/>
      <c r="EK429" s="190"/>
      <c r="EL429" s="190"/>
      <c r="EM429" s="190"/>
      <c r="EN429" s="190"/>
      <c r="EO429" s="190"/>
      <c r="EP429" s="190"/>
      <c r="EQ429" s="190"/>
      <c r="ER429" s="190"/>
      <c r="ES429" s="190"/>
      <c r="ET429" s="190"/>
      <c r="EU429" s="190"/>
      <c r="EV429" s="190"/>
      <c r="EW429" s="190"/>
      <c r="EX429" s="212"/>
      <c r="EY429" s="211"/>
      <c r="EZ429" s="75"/>
      <c r="FA429" s="89"/>
      <c r="FB429" s="212"/>
      <c r="FC429" s="213"/>
      <c r="FD429" s="213"/>
      <c r="FE429" s="213"/>
      <c r="FF429" s="213"/>
      <c r="FG429" s="213"/>
      <c r="FH429" s="213"/>
      <c r="FI429" s="213"/>
      <c r="FJ429" s="213"/>
      <c r="FK429" s="213"/>
      <c r="FL429" s="213"/>
      <c r="FM429" s="213"/>
      <c r="FN429" s="213"/>
      <c r="FO429" s="213"/>
      <c r="FP429" s="213"/>
      <c r="FQ429" s="213"/>
      <c r="FR429" s="213"/>
      <c r="FS429" s="211"/>
      <c r="FT429" s="190"/>
      <c r="FU429" s="190"/>
      <c r="FV429" s="190"/>
      <c r="FW429" s="190"/>
      <c r="FX429" s="190"/>
      <c r="FY429" s="190"/>
      <c r="FZ429" s="190"/>
      <c r="GA429" s="190"/>
      <c r="GB429" s="190"/>
      <c r="GC429" s="190"/>
      <c r="GD429" s="190"/>
      <c r="GE429" s="190"/>
      <c r="GF429" s="190"/>
      <c r="GG429" s="212"/>
    </row>
    <row r="430" spans="111:189" ht="15" hidden="1" customHeight="1">
      <c r="DG430" s="264"/>
      <c r="DH430" s="265"/>
      <c r="DI430" s="265"/>
      <c r="DJ430" s="266"/>
      <c r="DK430" s="190"/>
      <c r="DL430" s="190"/>
      <c r="DM430" s="190"/>
      <c r="DN430" s="212"/>
      <c r="DO430" s="190"/>
      <c r="DP430" s="190"/>
      <c r="DQ430" s="190"/>
      <c r="DR430" s="212"/>
      <c r="DS430" s="150"/>
      <c r="DT430" s="190"/>
      <c r="DU430" s="190"/>
      <c r="DV430" s="190"/>
      <c r="DW430" s="190"/>
      <c r="DX430" s="190"/>
      <c r="DY430" s="190"/>
      <c r="DZ430" s="190"/>
      <c r="EA430" s="190"/>
      <c r="EB430" s="190"/>
      <c r="EC430" s="190"/>
      <c r="ED430" s="190"/>
      <c r="EE430" s="190"/>
      <c r="EF430" s="190"/>
      <c r="EG430" s="190"/>
      <c r="EH430" s="212"/>
      <c r="EI430" s="213"/>
      <c r="EJ430" s="211"/>
      <c r="EK430" s="190"/>
      <c r="EL430" s="190"/>
      <c r="EM430" s="190"/>
      <c r="EN430" s="190"/>
      <c r="EO430" s="190"/>
      <c r="EP430" s="190"/>
      <c r="EQ430" s="190"/>
      <c r="ER430" s="190"/>
      <c r="ES430" s="190"/>
      <c r="ET430" s="190"/>
      <c r="EU430" s="190"/>
      <c r="EV430" s="190"/>
      <c r="EW430" s="190"/>
      <c r="EX430" s="212"/>
      <c r="EY430" s="211"/>
      <c r="EZ430" s="75"/>
      <c r="FA430" s="89"/>
      <c r="FB430" s="212"/>
      <c r="FC430" s="213"/>
      <c r="FD430" s="213"/>
      <c r="FE430" s="213"/>
      <c r="FF430" s="213"/>
      <c r="FG430" s="213"/>
      <c r="FH430" s="213"/>
      <c r="FI430" s="213"/>
      <c r="FJ430" s="213"/>
      <c r="FK430" s="213"/>
      <c r="FL430" s="213"/>
      <c r="FM430" s="213"/>
      <c r="FN430" s="213"/>
      <c r="FO430" s="213"/>
      <c r="FP430" s="213"/>
      <c r="FQ430" s="213"/>
      <c r="FR430" s="213"/>
      <c r="FS430" s="211"/>
      <c r="FT430" s="190"/>
      <c r="FU430" s="190"/>
      <c r="FV430" s="190"/>
      <c r="FW430" s="190"/>
      <c r="FX430" s="190"/>
      <c r="FY430" s="190"/>
      <c r="FZ430" s="190"/>
      <c r="GA430" s="190"/>
      <c r="GB430" s="190"/>
      <c r="GC430" s="190"/>
      <c r="GD430" s="190"/>
      <c r="GE430" s="190"/>
      <c r="GF430" s="190"/>
      <c r="GG430" s="212"/>
    </row>
    <row r="431" spans="111:189" ht="15" hidden="1" customHeight="1">
      <c r="DG431" s="264"/>
      <c r="DH431" s="265"/>
      <c r="DI431" s="265"/>
      <c r="DJ431" s="266"/>
      <c r="DK431" s="190"/>
      <c r="DL431" s="190"/>
      <c r="DM431" s="190"/>
      <c r="DN431" s="212"/>
      <c r="DO431" s="190"/>
      <c r="DP431" s="190"/>
      <c r="DQ431" s="190"/>
      <c r="DR431" s="212"/>
      <c r="DS431" s="150"/>
      <c r="DT431" s="190"/>
      <c r="DU431" s="190"/>
      <c r="DV431" s="190"/>
      <c r="DW431" s="190"/>
      <c r="DX431" s="190"/>
      <c r="DY431" s="190"/>
      <c r="DZ431" s="190"/>
      <c r="EA431" s="190"/>
      <c r="EB431" s="190"/>
      <c r="EC431" s="190"/>
      <c r="ED431" s="190"/>
      <c r="EE431" s="190"/>
      <c r="EF431" s="190"/>
      <c r="EG431" s="190"/>
      <c r="EH431" s="212"/>
      <c r="EI431" s="213"/>
      <c r="EJ431" s="211"/>
      <c r="EK431" s="190"/>
      <c r="EL431" s="190"/>
      <c r="EM431" s="190"/>
      <c r="EN431" s="190"/>
      <c r="EO431" s="190"/>
      <c r="EP431" s="190"/>
      <c r="EQ431" s="190"/>
      <c r="ER431" s="190"/>
      <c r="ES431" s="190"/>
      <c r="ET431" s="190"/>
      <c r="EU431" s="190"/>
      <c r="EV431" s="190"/>
      <c r="EW431" s="190"/>
      <c r="EX431" s="212"/>
      <c r="EY431" s="211"/>
      <c r="EZ431" s="75"/>
      <c r="FA431" s="89"/>
      <c r="FB431" s="212"/>
      <c r="FC431" s="213"/>
      <c r="FD431" s="213"/>
      <c r="FE431" s="213"/>
      <c r="FF431" s="213"/>
      <c r="FG431" s="213"/>
      <c r="FH431" s="213"/>
      <c r="FI431" s="213"/>
      <c r="FJ431" s="213"/>
      <c r="FK431" s="213"/>
      <c r="FL431" s="213"/>
      <c r="FM431" s="213"/>
      <c r="FN431" s="213"/>
      <c r="FO431" s="213"/>
      <c r="FP431" s="213"/>
      <c r="FQ431" s="213"/>
      <c r="FR431" s="213"/>
      <c r="FS431" s="211"/>
      <c r="FT431" s="190"/>
      <c r="FU431" s="190"/>
      <c r="FV431" s="190"/>
      <c r="FW431" s="190"/>
      <c r="FX431" s="190"/>
      <c r="FY431" s="190"/>
      <c r="FZ431" s="190"/>
      <c r="GA431" s="190"/>
      <c r="GB431" s="190"/>
      <c r="GC431" s="190"/>
      <c r="GD431" s="190"/>
      <c r="GE431" s="190"/>
      <c r="GF431" s="190"/>
      <c r="GG431" s="212"/>
    </row>
    <row r="432" spans="111:189" ht="15" hidden="1" customHeight="1">
      <c r="DG432" s="264"/>
      <c r="DH432" s="265"/>
      <c r="DI432" s="265"/>
      <c r="DJ432" s="266"/>
      <c r="DK432" s="190"/>
      <c r="DL432" s="190"/>
      <c r="DM432" s="190"/>
      <c r="DN432" s="212"/>
      <c r="DO432" s="190"/>
      <c r="DP432" s="190"/>
      <c r="DQ432" s="190"/>
      <c r="DR432" s="212"/>
      <c r="DS432" s="150"/>
      <c r="DT432" s="190"/>
      <c r="DU432" s="190"/>
      <c r="DV432" s="190"/>
      <c r="DW432" s="190"/>
      <c r="DX432" s="190"/>
      <c r="DY432" s="190"/>
      <c r="DZ432" s="190"/>
      <c r="EA432" s="190"/>
      <c r="EB432" s="190"/>
      <c r="EC432" s="190"/>
      <c r="ED432" s="190"/>
      <c r="EE432" s="190"/>
      <c r="EF432" s="190"/>
      <c r="EG432" s="190"/>
      <c r="EH432" s="212"/>
      <c r="EI432" s="213"/>
      <c r="EJ432" s="211"/>
      <c r="EK432" s="190"/>
      <c r="EL432" s="190"/>
      <c r="EM432" s="190"/>
      <c r="EN432" s="190"/>
      <c r="EO432" s="190"/>
      <c r="EP432" s="190"/>
      <c r="EQ432" s="190"/>
      <c r="ER432" s="190"/>
      <c r="ES432" s="190"/>
      <c r="ET432" s="190"/>
      <c r="EU432" s="190"/>
      <c r="EV432" s="190"/>
      <c r="EW432" s="190"/>
      <c r="EX432" s="212"/>
      <c r="EY432" s="211"/>
      <c r="EZ432" s="75"/>
      <c r="FA432" s="89"/>
      <c r="FB432" s="212"/>
      <c r="FC432" s="213"/>
      <c r="FD432" s="213"/>
      <c r="FE432" s="213"/>
      <c r="FF432" s="213"/>
      <c r="FG432" s="213"/>
      <c r="FH432" s="213"/>
      <c r="FI432" s="213"/>
      <c r="FJ432" s="213"/>
      <c r="FK432" s="213"/>
      <c r="FL432" s="213"/>
      <c r="FM432" s="213"/>
      <c r="FN432" s="213"/>
      <c r="FO432" s="213"/>
      <c r="FP432" s="213"/>
      <c r="FQ432" s="213"/>
      <c r="FR432" s="213"/>
      <c r="FS432" s="211"/>
      <c r="FT432" s="190"/>
      <c r="FU432" s="190"/>
      <c r="FV432" s="190"/>
      <c r="FW432" s="190"/>
      <c r="FX432" s="190"/>
      <c r="FY432" s="190"/>
      <c r="FZ432" s="190"/>
      <c r="GA432" s="190"/>
      <c r="GB432" s="190"/>
      <c r="GC432" s="190"/>
      <c r="GD432" s="190"/>
      <c r="GE432" s="190"/>
      <c r="GF432" s="190"/>
      <c r="GG432" s="212"/>
    </row>
    <row r="433" spans="111:189" ht="15" hidden="1" customHeight="1">
      <c r="DG433" s="264"/>
      <c r="DH433" s="265"/>
      <c r="DI433" s="265"/>
      <c r="DJ433" s="266"/>
      <c r="DK433" s="190"/>
      <c r="DL433" s="190"/>
      <c r="DM433" s="190"/>
      <c r="DN433" s="212"/>
      <c r="DO433" s="190"/>
      <c r="DP433" s="190"/>
      <c r="DQ433" s="190"/>
      <c r="DR433" s="212"/>
      <c r="DS433" s="150"/>
      <c r="DT433" s="190"/>
      <c r="DU433" s="190"/>
      <c r="DV433" s="190"/>
      <c r="DW433" s="190"/>
      <c r="DX433" s="190"/>
      <c r="DY433" s="190"/>
      <c r="DZ433" s="190"/>
      <c r="EA433" s="190"/>
      <c r="EB433" s="190"/>
      <c r="EC433" s="190"/>
      <c r="ED433" s="190"/>
      <c r="EE433" s="190"/>
      <c r="EF433" s="190"/>
      <c r="EG433" s="190"/>
      <c r="EH433" s="212"/>
      <c r="EI433" s="213"/>
      <c r="EJ433" s="211"/>
      <c r="EK433" s="190"/>
      <c r="EL433" s="190"/>
      <c r="EM433" s="190"/>
      <c r="EN433" s="190"/>
      <c r="EO433" s="190"/>
      <c r="EP433" s="190"/>
      <c r="EQ433" s="190"/>
      <c r="ER433" s="190"/>
      <c r="ES433" s="190"/>
      <c r="ET433" s="190"/>
      <c r="EU433" s="190"/>
      <c r="EV433" s="190"/>
      <c r="EW433" s="190"/>
      <c r="EX433" s="212"/>
      <c r="EY433" s="211"/>
      <c r="EZ433" s="75"/>
      <c r="FA433" s="89"/>
      <c r="FB433" s="212"/>
      <c r="FC433" s="213"/>
      <c r="FD433" s="213"/>
      <c r="FE433" s="213"/>
      <c r="FF433" s="213"/>
      <c r="FG433" s="213"/>
      <c r="FH433" s="213"/>
      <c r="FI433" s="213"/>
      <c r="FJ433" s="213"/>
      <c r="FK433" s="213"/>
      <c r="FL433" s="213"/>
      <c r="FM433" s="213"/>
      <c r="FN433" s="213"/>
      <c r="FO433" s="213"/>
      <c r="FP433" s="213"/>
      <c r="FQ433" s="213"/>
      <c r="FR433" s="213"/>
      <c r="FS433" s="211"/>
      <c r="FT433" s="190"/>
      <c r="FU433" s="190"/>
      <c r="FV433" s="190"/>
      <c r="FW433" s="190"/>
      <c r="FX433" s="190"/>
      <c r="FY433" s="190"/>
      <c r="FZ433" s="190"/>
      <c r="GA433" s="190"/>
      <c r="GB433" s="190"/>
      <c r="GC433" s="190"/>
      <c r="GD433" s="190"/>
      <c r="GE433" s="190"/>
      <c r="GF433" s="190"/>
      <c r="GG433" s="212"/>
    </row>
    <row r="434" spans="111:189" ht="15" hidden="1" customHeight="1">
      <c r="DG434" s="264"/>
      <c r="DH434" s="265"/>
      <c r="DI434" s="265"/>
      <c r="DJ434" s="266"/>
      <c r="DK434" s="190"/>
      <c r="DL434" s="190"/>
      <c r="DM434" s="190"/>
      <c r="DN434" s="212"/>
      <c r="DO434" s="190"/>
      <c r="DP434" s="190"/>
      <c r="DQ434" s="190"/>
      <c r="DR434" s="212"/>
      <c r="DS434" s="150"/>
      <c r="DT434" s="190"/>
      <c r="DU434" s="190"/>
      <c r="DV434" s="190"/>
      <c r="DW434" s="190"/>
      <c r="DX434" s="190"/>
      <c r="DY434" s="190"/>
      <c r="DZ434" s="190"/>
      <c r="EA434" s="190"/>
      <c r="EB434" s="190"/>
      <c r="EC434" s="190"/>
      <c r="ED434" s="190"/>
      <c r="EE434" s="190"/>
      <c r="EF434" s="190"/>
      <c r="EG434" s="190"/>
      <c r="EH434" s="212"/>
      <c r="EI434" s="213"/>
      <c r="EJ434" s="211"/>
      <c r="EK434" s="190"/>
      <c r="EL434" s="190"/>
      <c r="EM434" s="190"/>
      <c r="EN434" s="190"/>
      <c r="EO434" s="190"/>
      <c r="EP434" s="190"/>
      <c r="EQ434" s="190"/>
      <c r="ER434" s="190"/>
      <c r="ES434" s="190"/>
      <c r="ET434" s="190"/>
      <c r="EU434" s="190"/>
      <c r="EV434" s="190"/>
      <c r="EW434" s="190"/>
      <c r="EX434" s="212"/>
      <c r="EY434" s="211"/>
      <c r="EZ434" s="75"/>
      <c r="FA434" s="89"/>
      <c r="FB434" s="212"/>
      <c r="FC434" s="213"/>
      <c r="FD434" s="213"/>
      <c r="FE434" s="213"/>
      <c r="FF434" s="213"/>
      <c r="FG434" s="213"/>
      <c r="FH434" s="213"/>
      <c r="FI434" s="213"/>
      <c r="FJ434" s="213"/>
      <c r="FK434" s="213"/>
      <c r="FL434" s="213"/>
      <c r="FM434" s="213"/>
      <c r="FN434" s="213"/>
      <c r="FO434" s="213"/>
      <c r="FP434" s="213"/>
      <c r="FQ434" s="213"/>
      <c r="FR434" s="213"/>
      <c r="FS434" s="211"/>
      <c r="FT434" s="190"/>
      <c r="FU434" s="190"/>
      <c r="FV434" s="190"/>
      <c r="FW434" s="190"/>
      <c r="FX434" s="190"/>
      <c r="FY434" s="190"/>
      <c r="FZ434" s="190"/>
      <c r="GA434" s="190"/>
      <c r="GB434" s="190"/>
      <c r="GC434" s="190"/>
      <c r="GD434" s="190"/>
      <c r="GE434" s="190"/>
      <c r="GF434" s="190"/>
      <c r="GG434" s="212"/>
    </row>
    <row r="435" spans="111:189" ht="15" hidden="1" customHeight="1">
      <c r="DG435" s="264"/>
      <c r="DH435" s="265"/>
      <c r="DI435" s="265"/>
      <c r="DJ435" s="266"/>
      <c r="DK435" s="190"/>
      <c r="DL435" s="190"/>
      <c r="DM435" s="190"/>
      <c r="DN435" s="212"/>
      <c r="DO435" s="190"/>
      <c r="DP435" s="190"/>
      <c r="DQ435" s="190"/>
      <c r="DR435" s="212"/>
      <c r="DS435" s="150"/>
      <c r="DT435" s="190"/>
      <c r="DU435" s="190"/>
      <c r="DV435" s="190"/>
      <c r="DW435" s="190"/>
      <c r="DX435" s="190"/>
      <c r="DY435" s="190"/>
      <c r="DZ435" s="190"/>
      <c r="EA435" s="190"/>
      <c r="EB435" s="190"/>
      <c r="EC435" s="190"/>
      <c r="ED435" s="190"/>
      <c r="EE435" s="190"/>
      <c r="EF435" s="190"/>
      <c r="EG435" s="190"/>
      <c r="EH435" s="212"/>
      <c r="EI435" s="213"/>
      <c r="EJ435" s="211"/>
      <c r="EK435" s="190"/>
      <c r="EL435" s="190"/>
      <c r="EM435" s="190"/>
      <c r="EN435" s="190"/>
      <c r="EO435" s="190"/>
      <c r="EP435" s="190"/>
      <c r="EQ435" s="190"/>
      <c r="ER435" s="190"/>
      <c r="ES435" s="190"/>
      <c r="ET435" s="190"/>
      <c r="EU435" s="190"/>
      <c r="EV435" s="190"/>
      <c r="EW435" s="190"/>
      <c r="EX435" s="212"/>
      <c r="EY435" s="211"/>
      <c r="EZ435" s="75"/>
      <c r="FA435" s="89"/>
      <c r="FB435" s="212"/>
      <c r="FC435" s="213"/>
      <c r="FD435" s="213"/>
      <c r="FE435" s="213"/>
      <c r="FF435" s="213"/>
      <c r="FG435" s="213"/>
      <c r="FH435" s="213"/>
      <c r="FI435" s="213"/>
      <c r="FJ435" s="213"/>
      <c r="FK435" s="213"/>
      <c r="FL435" s="213"/>
      <c r="FM435" s="213"/>
      <c r="FN435" s="213"/>
      <c r="FO435" s="213"/>
      <c r="FP435" s="213"/>
      <c r="FQ435" s="213"/>
      <c r="FR435" s="213"/>
      <c r="FS435" s="211"/>
      <c r="FT435" s="190"/>
      <c r="FU435" s="190"/>
      <c r="FV435" s="190"/>
      <c r="FW435" s="190"/>
      <c r="FX435" s="190"/>
      <c r="FY435" s="190"/>
      <c r="FZ435" s="190"/>
      <c r="GA435" s="190"/>
      <c r="GB435" s="190"/>
      <c r="GC435" s="190"/>
      <c r="GD435" s="190"/>
      <c r="GE435" s="190"/>
      <c r="GF435" s="190"/>
      <c r="GG435" s="212"/>
    </row>
    <row r="436" spans="111:189" ht="15" hidden="1" customHeight="1">
      <c r="DG436" s="264"/>
      <c r="DH436" s="265"/>
      <c r="DI436" s="265"/>
      <c r="DJ436" s="266"/>
      <c r="DK436" s="190"/>
      <c r="DL436" s="190"/>
      <c r="DM436" s="190"/>
      <c r="DN436" s="212"/>
      <c r="DO436" s="190"/>
      <c r="DP436" s="190"/>
      <c r="DQ436" s="190"/>
      <c r="DR436" s="212"/>
      <c r="DS436" s="150"/>
      <c r="DT436" s="190"/>
      <c r="DU436" s="190"/>
      <c r="DV436" s="190"/>
      <c r="DW436" s="190"/>
      <c r="DX436" s="190"/>
      <c r="DY436" s="190"/>
      <c r="DZ436" s="190"/>
      <c r="EA436" s="190"/>
      <c r="EB436" s="190"/>
      <c r="EC436" s="190"/>
      <c r="ED436" s="190"/>
      <c r="EE436" s="190"/>
      <c r="EF436" s="190"/>
      <c r="EG436" s="190"/>
      <c r="EH436" s="212"/>
      <c r="EI436" s="213"/>
      <c r="EJ436" s="211"/>
      <c r="EK436" s="190"/>
      <c r="EL436" s="190"/>
      <c r="EM436" s="190"/>
      <c r="EN436" s="190"/>
      <c r="EO436" s="190"/>
      <c r="EP436" s="190"/>
      <c r="EQ436" s="190"/>
      <c r="ER436" s="190"/>
      <c r="ES436" s="190"/>
      <c r="ET436" s="190"/>
      <c r="EU436" s="190"/>
      <c r="EV436" s="190"/>
      <c r="EW436" s="190"/>
      <c r="EX436" s="212"/>
      <c r="EY436" s="211"/>
      <c r="EZ436" s="75"/>
      <c r="FA436" s="89"/>
      <c r="FB436" s="212"/>
      <c r="FC436" s="213"/>
      <c r="FD436" s="213"/>
      <c r="FE436" s="213"/>
      <c r="FF436" s="213"/>
      <c r="FG436" s="213"/>
      <c r="FH436" s="213"/>
      <c r="FI436" s="213"/>
      <c r="FJ436" s="213"/>
      <c r="FK436" s="213"/>
      <c r="FL436" s="213"/>
      <c r="FM436" s="213"/>
      <c r="FN436" s="213"/>
      <c r="FO436" s="213"/>
      <c r="FP436" s="213"/>
      <c r="FQ436" s="213"/>
      <c r="FR436" s="213"/>
      <c r="FS436" s="211"/>
      <c r="FT436" s="190"/>
      <c r="FU436" s="190"/>
      <c r="FV436" s="190"/>
      <c r="FW436" s="190"/>
      <c r="FX436" s="190"/>
      <c r="FY436" s="190"/>
      <c r="FZ436" s="190"/>
      <c r="GA436" s="190"/>
      <c r="GB436" s="190"/>
      <c r="GC436" s="190"/>
      <c r="GD436" s="190"/>
      <c r="GE436" s="190"/>
      <c r="GF436" s="190"/>
      <c r="GG436" s="212"/>
    </row>
    <row r="437" spans="111:189" ht="15" hidden="1" customHeight="1">
      <c r="DG437" s="264"/>
      <c r="DH437" s="265"/>
      <c r="DI437" s="265"/>
      <c r="DJ437" s="266"/>
      <c r="DK437" s="190"/>
      <c r="DL437" s="190"/>
      <c r="DM437" s="190"/>
      <c r="DN437" s="212"/>
      <c r="DO437" s="190"/>
      <c r="DP437" s="190"/>
      <c r="DQ437" s="190"/>
      <c r="DR437" s="212"/>
      <c r="DS437" s="150"/>
      <c r="DT437" s="190"/>
      <c r="DU437" s="190"/>
      <c r="DV437" s="190"/>
      <c r="DW437" s="190"/>
      <c r="DX437" s="190"/>
      <c r="DY437" s="190"/>
      <c r="DZ437" s="190"/>
      <c r="EA437" s="190"/>
      <c r="EB437" s="190"/>
      <c r="EC437" s="190"/>
      <c r="ED437" s="190"/>
      <c r="EE437" s="190"/>
      <c r="EF437" s="190"/>
      <c r="EG437" s="190"/>
      <c r="EH437" s="212"/>
      <c r="EI437" s="213"/>
      <c r="EJ437" s="211"/>
      <c r="EK437" s="190"/>
      <c r="EL437" s="190"/>
      <c r="EM437" s="190"/>
      <c r="EN437" s="190"/>
      <c r="EO437" s="190"/>
      <c r="EP437" s="190"/>
      <c r="EQ437" s="190"/>
      <c r="ER437" s="190"/>
      <c r="ES437" s="190"/>
      <c r="ET437" s="190"/>
      <c r="EU437" s="190"/>
      <c r="EV437" s="190"/>
      <c r="EW437" s="190"/>
      <c r="EX437" s="212"/>
      <c r="EY437" s="211"/>
      <c r="EZ437" s="75"/>
      <c r="FA437" s="89"/>
      <c r="FB437" s="212"/>
      <c r="FC437" s="213"/>
      <c r="FD437" s="213"/>
      <c r="FE437" s="213"/>
      <c r="FF437" s="213"/>
      <c r="FG437" s="213"/>
      <c r="FH437" s="213"/>
      <c r="FI437" s="213"/>
      <c r="FJ437" s="213"/>
      <c r="FK437" s="213"/>
      <c r="FL437" s="213"/>
      <c r="FM437" s="213"/>
      <c r="FN437" s="213"/>
      <c r="FO437" s="213"/>
      <c r="FP437" s="213"/>
      <c r="FQ437" s="213"/>
      <c r="FR437" s="213"/>
      <c r="FS437" s="211"/>
      <c r="FT437" s="190"/>
      <c r="FU437" s="190"/>
      <c r="FV437" s="190"/>
      <c r="FW437" s="190"/>
      <c r="FX437" s="190"/>
      <c r="FY437" s="190"/>
      <c r="FZ437" s="190"/>
      <c r="GA437" s="190"/>
      <c r="GB437" s="190"/>
      <c r="GC437" s="190"/>
      <c r="GD437" s="190"/>
      <c r="GE437" s="190"/>
      <c r="GF437" s="190"/>
      <c r="GG437" s="212"/>
    </row>
  </sheetData>
  <sheetProtection algorithmName="SHA-512" hashValue="eHByhtBYWXgicgyrgkLiSilCvvhiwU9t0QqxK6ve/gXt4tytK0qXFMavGOlLKH/O++HKL66unkvlSrfDXltoXA==" saltValue="1jLZTtG8g61m4P2ulf1w6A==" spinCount="100000" sheet="1" objects="1" scenarios="1"/>
  <protectedRanges>
    <protectedRange sqref="O20" name="VaRlimit"/>
    <protectedRange sqref="O18" name="stoploss_limit"/>
    <protectedRange sqref="Z1" name="mes_ref"/>
    <protectedRange sqref="O9" name="Floor"/>
    <protectedRange sqref="O11" name="cap"/>
  </protectedRange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Group Box 1">
              <controlPr defaultSize="0" autoFill="0" autoPict="0">
                <anchor moveWithCells="1">
                  <from>
                    <xdr:col>4</xdr:col>
                    <xdr:colOff>276225</xdr:colOff>
                    <xdr:row>5</xdr:row>
                    <xdr:rowOff>0</xdr:rowOff>
                  </from>
                  <to>
                    <xdr:col>8</xdr:col>
                    <xdr:colOff>133350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4" r:id="rId5" name="Group Box 4">
              <controlPr defaultSize="0" autoFill="0" autoPict="0">
                <anchor moveWithCells="1">
                  <from>
                    <xdr:col>8</xdr:col>
                    <xdr:colOff>371475</xdr:colOff>
                    <xdr:row>5</xdr:row>
                    <xdr:rowOff>0</xdr:rowOff>
                  </from>
                  <to>
                    <xdr:col>12</xdr:col>
                    <xdr:colOff>38100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Group Box 11">
              <controlPr defaultSize="0" autoFill="0" autoPict="0">
                <anchor moveWithCells="1">
                  <from>
                    <xdr:col>12</xdr:col>
                    <xdr:colOff>247650</xdr:colOff>
                    <xdr:row>5</xdr:row>
                    <xdr:rowOff>0</xdr:rowOff>
                  </from>
                  <to>
                    <xdr:col>15</xdr:col>
                    <xdr:colOff>400050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7" name="Group Box 13">
              <controlPr defaultSize="0" autoFill="0" autoPict="0">
                <anchor moveWithCells="1">
                  <from>
                    <xdr:col>12</xdr:col>
                    <xdr:colOff>257175</xdr:colOff>
                    <xdr:row>14</xdr:row>
                    <xdr:rowOff>133350</xdr:rowOff>
                  </from>
                  <to>
                    <xdr:col>15</xdr:col>
                    <xdr:colOff>409575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AU109"/>
  <sheetViews>
    <sheetView showGridLines="0" topLeftCell="A31" zoomScale="110" zoomScaleNormal="110" workbookViewId="0">
      <selection activeCell="J80" sqref="J80:L80"/>
    </sheetView>
  </sheetViews>
  <sheetFormatPr defaultRowHeight="15" outlineLevelRow="1"/>
  <cols>
    <col min="1" max="1" width="2.7109375" customWidth="1"/>
    <col min="2" max="2" width="3.7109375" customWidth="1"/>
    <col min="3" max="3" width="6.140625" customWidth="1"/>
    <col min="4" max="4" width="7.7109375" customWidth="1"/>
    <col min="5" max="5" width="15.7109375" customWidth="1"/>
    <col min="6" max="6" width="18" customWidth="1"/>
    <col min="7" max="12" width="15.7109375" customWidth="1"/>
    <col min="13" max="13" width="2.7109375" customWidth="1"/>
    <col min="14" max="14" width="4.140625" customWidth="1"/>
    <col min="15" max="18" width="2.7109375" customWidth="1"/>
    <col min="19" max="19" width="13.28515625" bestFit="1" customWidth="1"/>
    <col min="21" max="21" width="9.5703125" bestFit="1" customWidth="1"/>
    <col min="27" max="27" width="10.5703125" bestFit="1" customWidth="1"/>
    <col min="28" max="28" width="10.5703125" customWidth="1"/>
    <col min="31" max="33" width="7.7109375" customWidth="1"/>
    <col min="35" max="35" width="11" bestFit="1" customWidth="1"/>
    <col min="39" max="39" width="11" bestFit="1" customWidth="1"/>
  </cols>
  <sheetData>
    <row r="1" spans="2:16" ht="15" hidden="1" customHeight="1" outlineLevel="1">
      <c r="C1" s="20"/>
      <c r="D1" s="45"/>
      <c r="E1" s="20"/>
      <c r="F1" s="20" t="s">
        <v>65</v>
      </c>
      <c r="G1" s="20" t="s">
        <v>93</v>
      </c>
      <c r="H1" s="20"/>
      <c r="I1" s="20" t="s">
        <v>93</v>
      </c>
      <c r="J1" s="20"/>
      <c r="K1" s="20" t="s">
        <v>101</v>
      </c>
      <c r="L1" s="20"/>
    </row>
    <row r="2" spans="2:16" ht="15" hidden="1" customHeight="1" outlineLevel="1">
      <c r="C2" s="20"/>
      <c r="D2" s="45"/>
      <c r="E2" s="20"/>
      <c r="F2" s="23" t="str">
        <f ca="1">OFFSET(Horizontal!$E$1,Horizontal!$E$8-1,0,1,1)</f>
        <v>2022S8</v>
      </c>
      <c r="G2" s="23" t="str">
        <f ca="1">OFFSET(Horizontal!$E$1,Horizontal!$E$8-2,0,1,1)</f>
        <v>2022S7</v>
      </c>
      <c r="I2" s="103" t="str">
        <f>IF(MONTH(G6)-1=0,"12Final"&amp;YEAR(G6)-1,MONTH(G6)-1&amp;"Final"&amp;YEAR(G6))</f>
        <v>1Final2023</v>
      </c>
      <c r="J2" s="20"/>
      <c r="K2" s="34" t="str">
        <f ca="1">YEAR($G$6)-1&amp;RIGHT(F2,3)</f>
        <v>20222S8</v>
      </c>
      <c r="L2" s="34"/>
    </row>
    <row r="3" spans="2:16" collapsed="1">
      <c r="H3" s="102"/>
      <c r="I3" s="103"/>
      <c r="J3" s="20"/>
      <c r="K3" s="20"/>
      <c r="L3" s="105"/>
      <c r="M3" s="20"/>
      <c r="N3" s="106" t="s">
        <v>356</v>
      </c>
    </row>
    <row r="4" spans="2:16">
      <c r="C4" s="20"/>
      <c r="D4" s="45"/>
      <c r="E4" s="20"/>
      <c r="F4" s="20"/>
      <c r="G4" s="20"/>
      <c r="H4" s="20"/>
      <c r="I4" s="7"/>
      <c r="J4" s="7"/>
      <c r="K4" s="7"/>
      <c r="L4" s="7"/>
      <c r="N4" s="106" t="s">
        <v>166</v>
      </c>
    </row>
    <row r="5" spans="2:16">
      <c r="C5" s="20"/>
      <c r="D5" s="45"/>
      <c r="E5" s="20"/>
      <c r="F5" s="20"/>
      <c r="G5" s="23"/>
      <c r="H5" s="20"/>
      <c r="I5" s="7"/>
      <c r="J5" s="7"/>
      <c r="K5" s="7"/>
      <c r="L5" s="7"/>
      <c r="M5" s="75"/>
    </row>
    <row r="6" spans="2:16" ht="18.75">
      <c r="B6" s="24" t="s">
        <v>162</v>
      </c>
      <c r="C6" s="24"/>
      <c r="D6" s="24"/>
      <c r="E6" s="20"/>
      <c r="F6" s="25" t="s">
        <v>11276</v>
      </c>
      <c r="G6" s="48">
        <v>44978</v>
      </c>
      <c r="H6" s="23"/>
      <c r="I6" s="7"/>
      <c r="J6" s="7"/>
      <c r="K6" s="7"/>
      <c r="L6" s="47"/>
    </row>
    <row r="7" spans="2:16" ht="1.5" customHeight="1">
      <c r="B7" s="21"/>
      <c r="C7" s="21"/>
      <c r="D7" s="51"/>
      <c r="E7" s="21"/>
      <c r="F7" s="21"/>
      <c r="G7" s="21"/>
      <c r="H7" s="21"/>
      <c r="I7" s="44"/>
      <c r="J7" s="44"/>
      <c r="K7" s="44"/>
      <c r="L7" s="44"/>
    </row>
    <row r="8" spans="2:16" ht="3" customHeight="1">
      <c r="C8" s="20"/>
      <c r="D8" s="45"/>
      <c r="E8" s="20"/>
      <c r="F8" s="20"/>
      <c r="G8" s="20"/>
      <c r="H8" s="20"/>
      <c r="I8" s="7"/>
      <c r="J8" s="7"/>
      <c r="K8" s="7"/>
      <c r="L8" s="7"/>
    </row>
    <row r="9" spans="2:16" ht="15" customHeight="1">
      <c r="B9" s="280" t="s">
        <v>123</v>
      </c>
      <c r="C9" s="285" t="s">
        <v>92</v>
      </c>
      <c r="D9" s="285"/>
      <c r="E9" s="284"/>
      <c r="F9" s="41" t="s">
        <v>140</v>
      </c>
      <c r="G9" s="283" t="s">
        <v>109</v>
      </c>
      <c r="H9" s="284"/>
      <c r="I9" s="283" t="s">
        <v>110</v>
      </c>
      <c r="J9" s="284"/>
      <c r="K9" s="283" t="s">
        <v>111</v>
      </c>
      <c r="L9" s="284"/>
    </row>
    <row r="10" spans="2:16">
      <c r="B10" s="281"/>
      <c r="C10" s="286"/>
      <c r="D10" s="286"/>
      <c r="E10" s="287"/>
      <c r="F10" s="35" t="s">
        <v>91</v>
      </c>
      <c r="G10" s="35" t="s">
        <v>91</v>
      </c>
      <c r="H10" s="36" t="s">
        <v>112</v>
      </c>
      <c r="I10" s="35" t="s">
        <v>91</v>
      </c>
      <c r="J10" s="36" t="s">
        <v>112</v>
      </c>
      <c r="K10" s="40" t="s">
        <v>91</v>
      </c>
      <c r="L10" s="36" t="s">
        <v>112</v>
      </c>
    </row>
    <row r="11" spans="2:16">
      <c r="B11" s="282"/>
      <c r="C11" s="293" t="s">
        <v>81</v>
      </c>
      <c r="D11" s="295" t="str">
        <f>Horizontal!DT12</f>
        <v>M+0</v>
      </c>
      <c r="E11" s="22" t="s">
        <v>219</v>
      </c>
      <c r="F11" s="62">
        <f>INDEX(Horizontal!$DT:$DT,MATCH($G$6,Horizontal!$B:$B,0),1)</f>
        <v>68</v>
      </c>
      <c r="G11" s="62">
        <f>$F$11-INDEX(Horizontal!$DT:$DT,MATCH($G$6,Horizontal!$B:$B,0)-1,1)</f>
        <v>-1</v>
      </c>
      <c r="H11" s="91">
        <f>IFERROR($F11/($F11-G11)-1,0)</f>
        <v>-1.4492753623188359E-2</v>
      </c>
      <c r="I11" s="69">
        <f>$F$11-INDEX(Horizontal!$DT:$DT,MATCH($G$6,Horizontal!$B:$B,0)-4,1)</f>
        <v>-1</v>
      </c>
      <c r="J11" s="37">
        <f>IFERROR($F11/($F11-I11)-1,0)</f>
        <v>-1.4492753623188359E-2</v>
      </c>
      <c r="K11" s="65">
        <f>$F$11-INDEX(Horizontal!$DT:$DT,MATCH($G$6,Horizontal!$B:$B,0)-52,1)</f>
        <v>10</v>
      </c>
      <c r="L11" s="37">
        <f>IFERROR($F11/($F11-K11)-1,0)</f>
        <v>0.17241379310344818</v>
      </c>
      <c r="N11" s="153" t="s">
        <v>167</v>
      </c>
    </row>
    <row r="12" spans="2:16" ht="15" customHeight="1">
      <c r="B12" s="282"/>
      <c r="C12" s="294"/>
      <c r="D12" s="296"/>
      <c r="E12" s="22" t="s">
        <v>82</v>
      </c>
      <c r="F12" s="237" t="str">
        <f>INDEX(Horizontal!$G:$G,MATCH($G$6,Horizontal!$B:$B,0),1)</f>
        <v>0,06</v>
      </c>
      <c r="G12" s="279">
        <f>$F$12-INDEX(Horizontal!$G:$G,MATCH($G$6,Horizontal!$B:$B,0)-1,1)</f>
        <v>0.03</v>
      </c>
      <c r="H12" s="91">
        <f>IFERROR($F12/($F12-G12)-1,0)</f>
        <v>1</v>
      </c>
      <c r="I12" s="69">
        <f>$F$12-INDEX(Horizontal!$G:$G,MATCH($G$6,Horizontal!$B:$B,0)-4,1)</f>
        <v>0.14000000000000001</v>
      </c>
      <c r="J12" s="37">
        <f>$F$12-INDEX(Horizontal!$G:$G,MATCH($G$6,Horizontal!$B:$B,0)-4,1)</f>
        <v>0.14000000000000001</v>
      </c>
      <c r="K12" s="65">
        <f>$F$12-INDEX(Horizontal!$G:$G,MATCH($G$6,Horizontal!$B:$B,0)-52,1)</f>
        <v>-2.0099999999999998</v>
      </c>
      <c r="L12" s="91">
        <f>IFERROR($F12/($F12-K12)-1,0)</f>
        <v>-0.97101449275362317</v>
      </c>
      <c r="N12" s="154">
        <f>COUNT(Horizontal!B14:B653)+COUNTBLANK(Horizontal!B1:B13)</f>
        <v>437</v>
      </c>
    </row>
    <row r="13" spans="2:16" ht="15" customHeight="1">
      <c r="B13" s="282"/>
      <c r="C13" s="291"/>
      <c r="D13" s="289"/>
      <c r="E13" s="49" t="s">
        <v>135</v>
      </c>
      <c r="F13" s="68">
        <f>INDEX(Horizontal!$DO:$DO,MATCH($G$6,Horizontal!$B:$B,0),1)</f>
        <v>69.040000000000006</v>
      </c>
      <c r="G13" s="63">
        <f>$F$13-INDEX(Horizontal!$DO:$DO,MATCH($G$6,Horizontal!$B:$B,0)-1,1)</f>
        <v>0</v>
      </c>
      <c r="H13" s="50">
        <f>IFERROR($F13/($F13-G13)-1,0)</f>
        <v>0</v>
      </c>
      <c r="I13" s="74">
        <f>$F$13-INDEX(Horizontal!$DO:$DO,MATCH($G$6,Horizontal!$B:$B,0)-4,1)</f>
        <v>0</v>
      </c>
      <c r="J13" s="50">
        <f>IFERROR($F13/($F13-I13)-1,0)</f>
        <v>0</v>
      </c>
      <c r="K13" s="66">
        <f>$F$13-INDEX(Horizontal!$DO:$DO,MATCH($G$6,Horizontal!$B:$B,0)-52,1)</f>
        <v>13.340000000000003</v>
      </c>
      <c r="L13" s="50">
        <f>IFERROR($F13/($F13-K13)-1,0)</f>
        <v>0.23949730700179539</v>
      </c>
      <c r="N13" s="153" t="s">
        <v>98</v>
      </c>
      <c r="P13" s="107"/>
    </row>
    <row r="14" spans="2:16">
      <c r="B14" s="282"/>
      <c r="C14" s="290" t="s">
        <v>16</v>
      </c>
      <c r="D14" s="288" t="str">
        <f>Horizontal!DT12</f>
        <v>M+0</v>
      </c>
      <c r="E14" s="168" t="s">
        <v>125</v>
      </c>
      <c r="F14" s="169">
        <f>INDEX(Horizontal!$EJ:$EJ,MATCH($G$6,Horizontal!$B:$B,0),1)</f>
        <v>27</v>
      </c>
      <c r="G14" s="169">
        <f>$F$14-INDEX(Horizontal!$EJ:$EJ,MATCH($G$6,Horizontal!$B:$B,0)-1,1)</f>
        <v>0</v>
      </c>
      <c r="H14" s="170">
        <f>IFERROR($F14/($F14-G14)-1,0)</f>
        <v>0</v>
      </c>
      <c r="I14" s="171">
        <f>$F$14-INDEX(Horizontal!$EJ:$EJ,MATCH($G$6,Horizontal!$B:$B,0)-4,1)</f>
        <v>0</v>
      </c>
      <c r="J14" s="170">
        <f>IFERROR($F14/($F14-I14)-1,0)</f>
        <v>0</v>
      </c>
      <c r="K14" s="172">
        <f>$F$14-INDEX(Horizontal!$EJ:$EJ,MATCH($G$6,Horizontal!$B:$B,0)-52,1)</f>
        <v>-23</v>
      </c>
      <c r="L14" s="170">
        <f>IFERROR($F14/($F14-K14)-1,0)</f>
        <v>-0.45999999999999996</v>
      </c>
    </row>
    <row r="15" spans="2:16" ht="15" customHeight="1">
      <c r="B15" s="282"/>
      <c r="C15" s="291"/>
      <c r="D15" s="289"/>
      <c r="E15" s="162" t="s">
        <v>221</v>
      </c>
      <c r="F15" s="163">
        <f>INDEX(Horizontal!$FS:$FS,MATCH($G$6,Horizontal!$B:$B,0),1)</f>
        <v>153</v>
      </c>
      <c r="G15" s="163">
        <f>$F$15-INDEX(Horizontal!$FS:$FS,MATCH($G$6,Horizontal!$B:$B,0)-1,1)</f>
        <v>3</v>
      </c>
      <c r="H15" s="164">
        <f>IFERROR($F15/($F15-G15)-1,0)</f>
        <v>2.0000000000000018E-2</v>
      </c>
      <c r="I15" s="165">
        <f>$F$15-INDEX(Horizontal!$FS:$FS,MATCH($G$6,Horizontal!$B:$B,0)-4,1)</f>
        <v>3</v>
      </c>
      <c r="J15" s="164">
        <f>IFERROR($F15/($F15-I15)-1,0)</f>
        <v>2.0000000000000018E-2</v>
      </c>
      <c r="K15" s="166">
        <f>IFERROR($F$15-INDEX(Horizontal!$FS:$FS,MATCH($G$6,Horizontal!$B:$B,0)-52,1),0)</f>
        <v>-22</v>
      </c>
      <c r="L15" s="164">
        <f>IFERROR($F15/($F15-K15)-1,0)</f>
        <v>-0.12571428571428567</v>
      </c>
    </row>
    <row r="16" spans="2:16">
      <c r="B16" s="282"/>
      <c r="C16" s="167"/>
      <c r="D16" s="45"/>
      <c r="E16" s="20"/>
      <c r="F16" s="20"/>
      <c r="G16" s="20"/>
      <c r="H16" s="20"/>
      <c r="I16" s="7"/>
      <c r="J16" s="7"/>
      <c r="K16" s="7"/>
      <c r="L16" s="7"/>
    </row>
    <row r="17" spans="2:20">
      <c r="B17" s="282"/>
      <c r="C17" s="20"/>
      <c r="D17" s="45"/>
      <c r="E17" s="20"/>
      <c r="F17" s="20"/>
      <c r="G17" s="20"/>
      <c r="H17" s="20"/>
      <c r="I17" s="7"/>
      <c r="J17" s="7"/>
      <c r="K17" s="7"/>
      <c r="L17" s="7"/>
    </row>
    <row r="18" spans="2:20">
      <c r="B18" s="282"/>
      <c r="C18" s="20"/>
      <c r="D18" s="45"/>
      <c r="E18" s="20"/>
      <c r="F18" s="20"/>
      <c r="G18" s="20"/>
      <c r="H18" s="20"/>
      <c r="I18" s="7"/>
      <c r="J18" s="7"/>
      <c r="K18" s="7"/>
      <c r="L18" s="7"/>
      <c r="S18" s="27"/>
    </row>
    <row r="19" spans="2:20">
      <c r="B19" s="282"/>
      <c r="C19" s="20"/>
      <c r="D19" s="45"/>
      <c r="E19" s="20"/>
      <c r="F19" s="20"/>
      <c r="G19" s="20"/>
      <c r="H19" s="20"/>
      <c r="I19" s="7"/>
      <c r="J19" s="7"/>
      <c r="K19" s="7"/>
      <c r="L19" s="7"/>
      <c r="S19" s="28"/>
    </row>
    <row r="20" spans="2:20">
      <c r="B20" s="282"/>
      <c r="C20" s="20"/>
      <c r="D20" s="45"/>
      <c r="E20" s="20"/>
      <c r="F20" s="20"/>
      <c r="G20" s="20"/>
      <c r="H20" s="20"/>
      <c r="I20" s="7"/>
      <c r="J20" s="7"/>
      <c r="K20" s="7"/>
      <c r="L20" s="7"/>
    </row>
    <row r="21" spans="2:20">
      <c r="B21" s="282"/>
      <c r="C21" s="20"/>
      <c r="D21" s="45"/>
      <c r="E21" s="20"/>
      <c r="F21" s="20"/>
      <c r="G21" s="20"/>
      <c r="H21" s="20"/>
      <c r="I21" s="7"/>
      <c r="J21" s="7"/>
      <c r="K21" s="7"/>
      <c r="L21" s="7"/>
    </row>
    <row r="22" spans="2:20">
      <c r="B22" s="282"/>
      <c r="C22" s="20"/>
      <c r="D22" s="45"/>
      <c r="E22" s="20"/>
      <c r="F22" s="20"/>
      <c r="G22" s="20"/>
      <c r="H22" s="20"/>
      <c r="I22" s="7"/>
      <c r="J22" s="7"/>
      <c r="K22" s="7"/>
      <c r="L22" s="7"/>
    </row>
    <row r="23" spans="2:20">
      <c r="B23" s="282"/>
      <c r="C23" s="20"/>
      <c r="D23" s="45"/>
      <c r="E23" s="20"/>
      <c r="F23" s="20"/>
      <c r="G23" s="20"/>
      <c r="H23" s="20"/>
      <c r="I23" s="7"/>
      <c r="J23" s="7"/>
      <c r="K23" s="7"/>
      <c r="L23" s="7"/>
    </row>
    <row r="24" spans="2:20">
      <c r="B24" s="282"/>
      <c r="C24" s="20"/>
      <c r="D24" s="45"/>
      <c r="E24" s="20"/>
      <c r="F24" s="20"/>
      <c r="G24" s="20"/>
      <c r="H24" s="20"/>
      <c r="I24" s="7"/>
      <c r="J24" s="7"/>
      <c r="K24" s="7"/>
      <c r="L24" s="7"/>
      <c r="Q24" s="90"/>
    </row>
    <row r="25" spans="2:20" ht="12.75" customHeight="1">
      <c r="B25" s="282"/>
      <c r="C25" s="60"/>
      <c r="D25" s="59"/>
      <c r="E25" s="20"/>
      <c r="F25" s="20"/>
      <c r="G25" s="20"/>
      <c r="H25" s="20"/>
      <c r="I25" s="7"/>
      <c r="J25" s="7"/>
      <c r="K25" s="7"/>
      <c r="L25" s="7"/>
    </row>
    <row r="26" spans="2:20">
      <c r="B26" s="282"/>
      <c r="C26" s="20"/>
      <c r="D26" s="20"/>
      <c r="E26" s="46" t="s">
        <v>118</v>
      </c>
      <c r="F26" s="20"/>
      <c r="G26" s="46" t="s">
        <v>118</v>
      </c>
      <c r="H26" s="46"/>
      <c r="I26" s="46" t="s">
        <v>118</v>
      </c>
      <c r="J26" s="46"/>
      <c r="K26" s="46" t="s">
        <v>118</v>
      </c>
      <c r="L26" s="25"/>
    </row>
    <row r="27" spans="2:20" ht="15" customHeight="1">
      <c r="B27" s="282"/>
      <c r="C27" s="20"/>
      <c r="D27" s="59"/>
      <c r="E27" s="292" t="s">
        <v>15028</v>
      </c>
      <c r="F27" s="292"/>
      <c r="G27" s="292" t="str">
        <f ca="1">IF(OFFSET(Horizontal!EZ$1,Horizontal!$E$8-1,0,1,1)&lt;0,"- Settlement problems remain pushing for negative spread. % Discount at "&amp;TEXT(ABS(OFFSET(Horizontal!EZ$1,Horizontal!$E$8-1,0,1,1)),"#0,0%."),"-")</f>
        <v>-</v>
      </c>
      <c r="H27" s="292"/>
      <c r="I27" s="292"/>
      <c r="J27" s="292"/>
      <c r="K27" s="292" t="s">
        <v>14957</v>
      </c>
      <c r="L27" s="292"/>
      <c r="N27" s="92"/>
    </row>
    <row r="28" spans="2:20" ht="30.75" customHeight="1">
      <c r="B28" s="282"/>
      <c r="C28" s="20"/>
      <c r="D28" s="59"/>
      <c r="E28" s="292"/>
      <c r="F28" s="292"/>
      <c r="G28" s="292"/>
      <c r="H28" s="292"/>
      <c r="I28" s="292"/>
      <c r="J28" s="292"/>
      <c r="K28" s="292"/>
      <c r="L28" s="292"/>
    </row>
    <row r="29" spans="2:20" ht="3.75" customHeight="1">
      <c r="C29" s="20"/>
      <c r="D29" s="45"/>
      <c r="E29" s="20"/>
      <c r="F29" s="20"/>
      <c r="G29" s="20"/>
      <c r="H29" s="20"/>
      <c r="J29" s="7"/>
      <c r="K29" s="7"/>
      <c r="L29" s="7"/>
    </row>
    <row r="30" spans="2:20" ht="15" customHeight="1">
      <c r="B30" s="280" t="s">
        <v>218</v>
      </c>
      <c r="C30" s="285" t="s">
        <v>92</v>
      </c>
      <c r="D30" s="285"/>
      <c r="E30" s="284"/>
      <c r="F30" s="41" t="s">
        <v>140</v>
      </c>
      <c r="G30" s="283" t="s">
        <v>109</v>
      </c>
      <c r="H30" s="284"/>
      <c r="I30" s="283" t="s">
        <v>110</v>
      </c>
      <c r="J30" s="284"/>
      <c r="K30" s="283" t="s">
        <v>111</v>
      </c>
      <c r="L30" s="284"/>
      <c r="T30" s="42"/>
    </row>
    <row r="31" spans="2:20">
      <c r="B31" s="281"/>
      <c r="C31" s="286"/>
      <c r="D31" s="286"/>
      <c r="E31" s="287"/>
      <c r="F31" s="35" t="s">
        <v>91</v>
      </c>
      <c r="G31" s="35" t="s">
        <v>91</v>
      </c>
      <c r="H31" s="36" t="s">
        <v>112</v>
      </c>
      <c r="I31" s="35" t="s">
        <v>91</v>
      </c>
      <c r="J31" s="36" t="s">
        <v>112</v>
      </c>
      <c r="K31" s="40" t="s">
        <v>91</v>
      </c>
      <c r="L31" s="36" t="s">
        <v>112</v>
      </c>
      <c r="T31" s="42"/>
    </row>
    <row r="32" spans="2:20">
      <c r="B32" s="282"/>
      <c r="C32" s="305" t="s">
        <v>81</v>
      </c>
      <c r="D32" s="306"/>
      <c r="E32" s="140" t="str">
        <f>Horizontal!DU12</f>
        <v>M+1</v>
      </c>
      <c r="F32" s="157">
        <f>INDEX(Horizontal!$DU:$DU,MATCH($G$6,Horizontal!$B:$B,0),1)</f>
        <v>68</v>
      </c>
      <c r="G32" s="87">
        <f>$F$32-INDEX(Horizontal!$DU:$DU,MATCH($G$6,Horizontal!$B:$B,0)-1,1)</f>
        <v>-1</v>
      </c>
      <c r="H32" s="37">
        <f>IFERROR($F32/($F32-G32)-1,0)</f>
        <v>-1.4492753623188359E-2</v>
      </c>
      <c r="I32" s="65">
        <f>$F$32-INDEX(Horizontal!$DU:$DU,MATCH($G$6,Horizontal!$B:$B,0)-4,1)</f>
        <v>-1</v>
      </c>
      <c r="J32" s="37">
        <f>IFERROR($F32/($F32-I32)-1,0)</f>
        <v>-1.4492753623188359E-2</v>
      </c>
      <c r="K32" s="65">
        <f>$F$32-INDEX(Horizontal!$DU:$DU,MATCH($G$6,Horizontal!$B:$B,0)-52,1)</f>
        <v>3</v>
      </c>
      <c r="L32" s="37">
        <f>IFERROR($F32/($F32-K32)-1,0)</f>
        <v>4.6153846153846212E-2</v>
      </c>
      <c r="Q32" t="s">
        <v>143</v>
      </c>
      <c r="T32" s="42"/>
    </row>
    <row r="33" spans="2:20">
      <c r="B33" s="282"/>
      <c r="C33" s="307"/>
      <c r="D33" s="308"/>
      <c r="E33" s="140" t="str">
        <f>Horizontal!DV12</f>
        <v>M+2</v>
      </c>
      <c r="F33" s="62">
        <f>INDEX(Horizontal!$DV:$DV,MATCH($G$6,Horizontal!$B:$B,0),1)</f>
        <v>69</v>
      </c>
      <c r="G33" s="87">
        <f>$F$33-INDEX(Horizontal!$DV:$DV,MATCH($G$6,Horizontal!$B:$B,0)-1,1)</f>
        <v>0</v>
      </c>
      <c r="H33" s="37">
        <f t="shared" ref="H33:J43" si="0">IFERROR($F33/($F33-G33)-1,0)</f>
        <v>0</v>
      </c>
      <c r="I33" s="65">
        <f>$F$33-INDEX(Horizontal!$DV:$DV,MATCH($G$6,Horizontal!$B:$B,0)-4,1)</f>
        <v>0</v>
      </c>
      <c r="J33" s="37">
        <f t="shared" si="0"/>
        <v>0</v>
      </c>
      <c r="K33" s="65">
        <f>$F$33-INDEX(Horizontal!$DV:$DV,MATCH($G$6,Horizontal!$B:$B,0)-52,1)</f>
        <v>-11</v>
      </c>
      <c r="L33" s="37">
        <f t="shared" ref="L33" si="1">IFERROR($F33/($F33-K33)-1,0)</f>
        <v>-0.13749999999999996</v>
      </c>
      <c r="S33" s="15"/>
      <c r="T33" s="42"/>
    </row>
    <row r="34" spans="2:20">
      <c r="B34" s="282"/>
      <c r="C34" s="307"/>
      <c r="D34" s="308"/>
      <c r="E34" s="140" t="str">
        <f>Horizontal!DW12</f>
        <v>M+3</v>
      </c>
      <c r="F34" s="62">
        <f>INDEX(Horizontal!$DW:$DW,MATCH($G$6,Horizontal!$B:$B,0),1)</f>
        <v>70</v>
      </c>
      <c r="G34" s="87">
        <f>$F$34-INDEX(Horizontal!$DW:$DW,MATCH($G$6,Horizontal!$B:$B,0)-1,1)</f>
        <v>0</v>
      </c>
      <c r="H34" s="37">
        <f t="shared" si="0"/>
        <v>0</v>
      </c>
      <c r="I34" s="65">
        <f>$F$34-INDEX(Horizontal!$DW:$DW,MATCH($G$6,Horizontal!$B:$B,0)-4,1)</f>
        <v>0</v>
      </c>
      <c r="J34" s="37">
        <f t="shared" si="0"/>
        <v>0</v>
      </c>
      <c r="K34" s="65">
        <f>$F$34-INDEX(Horizontal!$DW:$DW,MATCH($G$6,Horizontal!$B:$B,0)-52,1)</f>
        <v>-22</v>
      </c>
      <c r="L34" s="37">
        <f t="shared" ref="L34" si="2">IFERROR($F34/($F34-K34)-1,0)</f>
        <v>-0.23913043478260865</v>
      </c>
      <c r="T34" s="42"/>
    </row>
    <row r="35" spans="2:20">
      <c r="B35" s="282"/>
      <c r="C35" s="309"/>
      <c r="D35" s="310"/>
      <c r="E35" s="141" t="str">
        <f>Horizontal!ED12</f>
        <v>A+0</v>
      </c>
      <c r="F35" s="63">
        <f>INDEX(Horizontal!$ED:$ED,MATCH($G$6,Horizontal!$B:$B,0),1)</f>
        <v>72</v>
      </c>
      <c r="G35" s="98">
        <f>$F$35-INDEX(Horizontal!$ED:$ED,MATCH($G$6,Horizontal!$B:$B,0)-1,1)</f>
        <v>-2</v>
      </c>
      <c r="H35" s="50">
        <f t="shared" si="0"/>
        <v>-2.7027027027026973E-2</v>
      </c>
      <c r="I35" s="66">
        <f>$F$35-INDEX(Horizontal!$ED:$ED,MATCH($G$6,Horizontal!$B:$B,0)-4,1)</f>
        <v>-2</v>
      </c>
      <c r="J35" s="50">
        <f t="shared" si="0"/>
        <v>-2.7027027027026973E-2</v>
      </c>
      <c r="K35" s="66">
        <f>$F$35-INDEX(Horizontal!$ED:$ED,MATCH($G$6,Horizontal!$B:$B,0)-52,1)</f>
        <v>-96</v>
      </c>
      <c r="L35" s="50">
        <f t="shared" ref="L35" si="3">IFERROR($F35/($F35-K35)-1,0)</f>
        <v>-0.5714285714285714</v>
      </c>
      <c r="T35" s="42"/>
    </row>
    <row r="36" spans="2:20" ht="15" customHeight="1">
      <c r="B36" s="282"/>
      <c r="C36" s="311" t="s">
        <v>124</v>
      </c>
      <c r="D36" s="312"/>
      <c r="E36" s="142" t="str">
        <f>Horizontal!DU12</f>
        <v>M+1</v>
      </c>
      <c r="F36" s="61">
        <f>INDEX(Horizontal!$EK:$EK,MATCH($G$6,Horizontal!$B:$B,0),1)</f>
        <v>27</v>
      </c>
      <c r="G36" s="61">
        <f>$F$36-INDEX(Horizontal!$EK:$EK,MATCH($G$6,Horizontal!$B:$B,0)-1,1)</f>
        <v>0</v>
      </c>
      <c r="H36" s="52">
        <f t="shared" si="0"/>
        <v>0</v>
      </c>
      <c r="I36" s="67">
        <f>$F$36-INDEX(Horizontal!$EK:$EK,MATCH($G$6,Horizontal!$B:$B,0)-4,1)</f>
        <v>-1</v>
      </c>
      <c r="J36" s="52">
        <f t="shared" si="0"/>
        <v>-3.5714285714285698E-2</v>
      </c>
      <c r="K36" s="67">
        <f>$F$36-INDEX(Horizontal!$EK:$EK,MATCH($G$6,Horizontal!$B:$B,0)-52,1)</f>
        <v>-23</v>
      </c>
      <c r="L36" s="52">
        <f t="shared" ref="L36" si="4">IFERROR($F36/($F36-K36)-1,0)</f>
        <v>-0.45999999999999996</v>
      </c>
    </row>
    <row r="37" spans="2:20">
      <c r="B37" s="282"/>
      <c r="C37" s="313"/>
      <c r="D37" s="314"/>
      <c r="E37" s="140" t="str">
        <f>Horizontal!DV12</f>
        <v>M+2</v>
      </c>
      <c r="F37" s="62">
        <f>INDEX(Horizontal!$EL:$EL,MATCH($G$6,Horizontal!$B:$B,0),1)</f>
        <v>27</v>
      </c>
      <c r="G37" s="62">
        <f>$F$37-INDEX(Horizontal!$EL:$EL,MATCH($G$6,Horizontal!$B:$B,0)-1,1)</f>
        <v>0</v>
      </c>
      <c r="H37" s="37">
        <f t="shared" si="0"/>
        <v>0</v>
      </c>
      <c r="I37" s="65">
        <f>$F$37-INDEX(Horizontal!$EL:$EL,MATCH($G$6,Horizontal!$B:$B,0)-4,1)</f>
        <v>-1</v>
      </c>
      <c r="J37" s="37">
        <f t="shared" si="0"/>
        <v>-3.5714285714285698E-2</v>
      </c>
      <c r="K37" s="65">
        <f>$F$37-INDEX(Horizontal!$EL:$EL,MATCH($G$6,Horizontal!$B:$B,0)-52,1)</f>
        <v>-21</v>
      </c>
      <c r="L37" s="37">
        <f t="shared" ref="L37" si="5">IFERROR($F37/($F37-K37)-1,0)</f>
        <v>-0.4375</v>
      </c>
    </row>
    <row r="38" spans="2:20">
      <c r="B38" s="282"/>
      <c r="C38" s="313"/>
      <c r="D38" s="314"/>
      <c r="E38" s="140" t="str">
        <f>Horizontal!DW12</f>
        <v>M+3</v>
      </c>
      <c r="F38" s="62">
        <f>INDEX(Horizontal!$EM:$EM,MATCH($G$6,Horizontal!$B:$B,0),1)</f>
        <v>27</v>
      </c>
      <c r="G38" s="62">
        <f>$F$38-INDEX(Horizontal!$EM:$EM,MATCH($G$6,Horizontal!$B:$B,0)-1,1)</f>
        <v>0</v>
      </c>
      <c r="H38" s="37">
        <f t="shared" si="0"/>
        <v>0</v>
      </c>
      <c r="I38" s="65">
        <f>$F$38-INDEX(Horizontal!$EM:$EM,MATCH($G$6,Horizontal!$B:$B,0)-4,1)</f>
        <v>0</v>
      </c>
      <c r="J38" s="37">
        <f t="shared" si="0"/>
        <v>0</v>
      </c>
      <c r="K38" s="65">
        <f>$F$38-INDEX(Horizontal!$EM:$EM,MATCH($G$6,Horizontal!$B:$B,0)-52,1)</f>
        <v>-21</v>
      </c>
      <c r="L38" s="37">
        <f t="shared" ref="L38" si="6">IFERROR($F38/($F38-K38)-1,0)</f>
        <v>-0.4375</v>
      </c>
    </row>
    <row r="39" spans="2:20">
      <c r="B39" s="282"/>
      <c r="C39" s="313"/>
      <c r="D39" s="314"/>
      <c r="E39" s="155" t="str">
        <f>Horizontal!ED12</f>
        <v>A+0</v>
      </c>
      <c r="F39" s="156">
        <f>INDEX(Horizontal!$ET:$ET,MATCH($G$6,Horizontal!$B:$B,0),1)</f>
        <v>27</v>
      </c>
      <c r="G39" s="157">
        <f>$F$39-INDEX(Horizontal!$ET:$ET,MATCH($G$6,Horizontal!$B:$B,0)-1,1)</f>
        <v>0</v>
      </c>
      <c r="H39" s="158">
        <f t="shared" si="0"/>
        <v>0</v>
      </c>
      <c r="I39" s="159">
        <f>$F$39-INDEX(Horizontal!$ET:$ET,MATCH($G$6,Horizontal!$B:$B,0)-4,1)</f>
        <v>0</v>
      </c>
      <c r="J39" s="158">
        <f t="shared" si="0"/>
        <v>0</v>
      </c>
      <c r="K39" s="159">
        <f>$F$39-INDEX(Horizontal!$ET:$ET,MATCH($G$6,Horizontal!$B:$B,0)-52,1)</f>
        <v>-23</v>
      </c>
      <c r="L39" s="158">
        <f t="shared" ref="L39" si="7">IFERROR($F39/($F39-K39)-1,0)</f>
        <v>-0.45999999999999996</v>
      </c>
    </row>
    <row r="40" spans="2:20" ht="15" customHeight="1">
      <c r="B40" s="281"/>
      <c r="C40" s="311" t="s">
        <v>225</v>
      </c>
      <c r="D40" s="312"/>
      <c r="E40" s="142" t="str">
        <f>Horizontal!DU12</f>
        <v>M+1</v>
      </c>
      <c r="F40" s="160">
        <f>INDEX(Horizontal!$FT:$FT,MATCH($G$6,Horizontal!$B:$B,0),1)</f>
        <v>153</v>
      </c>
      <c r="G40" s="160">
        <f>$F$40-INDEX(Horizontal!$FT:$FT,MATCH($G$6,Horizontal!$B:$B,0)-1,1)</f>
        <v>3</v>
      </c>
      <c r="H40" s="52">
        <f t="shared" si="0"/>
        <v>2.0000000000000018E-2</v>
      </c>
      <c r="I40" s="67">
        <f>$F$40-INDEX(Horizontal!$FT:$FT,MATCH($G$6,Horizontal!$B:$B,0)-4,1)</f>
        <v>3</v>
      </c>
      <c r="J40" s="52">
        <f t="shared" si="0"/>
        <v>2.0000000000000018E-2</v>
      </c>
      <c r="K40" s="67">
        <f>IFERROR($F$40-INDEX(Horizontal!$FT:$FT,MATCH($G$6,Horizontal!$B:$B,0)-52,1),0)</f>
        <v>-7</v>
      </c>
      <c r="L40" s="52">
        <f t="shared" ref="L40" si="8">IFERROR($F40/($F40-K40)-1,0)</f>
        <v>-4.3749999999999956E-2</v>
      </c>
    </row>
    <row r="41" spans="2:20">
      <c r="B41" s="281"/>
      <c r="C41" s="313"/>
      <c r="D41" s="314"/>
      <c r="E41" s="140" t="str">
        <f>Horizontal!DV12</f>
        <v>M+2</v>
      </c>
      <c r="F41" s="62">
        <f>INDEX(Horizontal!$FU:$FU,MATCH($G$6,Horizontal!$B:$B,0),1)</f>
        <v>153</v>
      </c>
      <c r="G41" s="62">
        <f>$F$41-INDEX(Horizontal!$FU:$FU,MATCH($G$6,Horizontal!$B:$B,0)-1,1)</f>
        <v>3</v>
      </c>
      <c r="H41" s="37">
        <f t="shared" si="0"/>
        <v>2.0000000000000018E-2</v>
      </c>
      <c r="I41" s="65">
        <f>$F$41-INDEX(Horizontal!$FU:$FU,MATCH($G$6,Horizontal!$B:$B,0)-4,1)</f>
        <v>3</v>
      </c>
      <c r="J41" s="37">
        <f t="shared" si="0"/>
        <v>2.0000000000000018E-2</v>
      </c>
      <c r="K41" s="65">
        <f>IFERROR($F$41-INDEX(Horizontal!$FU:$FU,MATCH($G$6,Horizontal!$B:$B,0)-52,1),0)</f>
        <v>-7</v>
      </c>
      <c r="L41" s="37">
        <f t="shared" ref="L41" si="9">IFERROR($F41/($F41-K41)-1,0)</f>
        <v>-4.3749999999999956E-2</v>
      </c>
    </row>
    <row r="42" spans="2:20">
      <c r="B42" s="281"/>
      <c r="C42" s="313"/>
      <c r="D42" s="314"/>
      <c r="E42" s="140" t="str">
        <f>Horizontal!DW12</f>
        <v>M+3</v>
      </c>
      <c r="F42" s="62">
        <f>INDEX(Horizontal!$FV:$FV,MATCH($G$6,Horizontal!$B:$B,0),1)</f>
        <v>153</v>
      </c>
      <c r="G42" s="62">
        <f>$F$42-INDEX(Horizontal!$FV:$FV,MATCH($G$6,Horizontal!$B:$B,0)-1,1)</f>
        <v>3</v>
      </c>
      <c r="H42" s="37">
        <f t="shared" si="0"/>
        <v>2.0000000000000018E-2</v>
      </c>
      <c r="I42" s="65">
        <f>$F$42-INDEX(Horizontal!$FV:$FV,MATCH($G$6,Horizontal!$B:$B,0)-4,1)</f>
        <v>3</v>
      </c>
      <c r="J42" s="37">
        <f t="shared" si="0"/>
        <v>2.0000000000000018E-2</v>
      </c>
      <c r="K42" s="65">
        <f>IFERROR($F$42-INDEX(Horizontal!$FV:$FV,MATCH($G$6,Horizontal!$B:$B,0)-52,1),0)</f>
        <v>-7</v>
      </c>
      <c r="L42" s="37">
        <f t="shared" ref="L42" si="10">IFERROR($F42/($F42-K42)-1,0)</f>
        <v>-4.3749999999999956E-2</v>
      </c>
    </row>
    <row r="43" spans="2:20">
      <c r="B43" s="281"/>
      <c r="C43" s="315"/>
      <c r="D43" s="316"/>
      <c r="E43" s="141" t="str">
        <f>Horizontal!ED12</f>
        <v>A+0</v>
      </c>
      <c r="F43" s="161">
        <f>INDEX(Horizontal!$GC:$GC,MATCH($G$6,Horizontal!$B:$B,0),1)</f>
        <v>155</v>
      </c>
      <c r="G43" s="63">
        <f>$F$43-INDEX(Horizontal!$GC:$GC,MATCH($G$6,Horizontal!$B:$B,0)-1,1)</f>
        <v>5</v>
      </c>
      <c r="H43" s="50">
        <f t="shared" si="0"/>
        <v>3.3333333333333437E-2</v>
      </c>
      <c r="I43" s="66">
        <f>$F$43-INDEX(Horizontal!$GC:$GC,MATCH($G$6,Horizontal!$B:$B,0)-4,1)</f>
        <v>5</v>
      </c>
      <c r="J43" s="50">
        <f t="shared" si="0"/>
        <v>3.3333333333333437E-2</v>
      </c>
      <c r="K43" s="66">
        <f>IFERROR($F$43-INDEX(Horizontal!$GC:$GC,MATCH($G$6,Horizontal!$B:$B,0)-52,1),0)</f>
        <v>5</v>
      </c>
      <c r="L43" s="50">
        <f t="shared" ref="L43" si="11">IFERROR($F43/($F43-K43)-1,0)</f>
        <v>3.3333333333333437E-2</v>
      </c>
    </row>
    <row r="44" spans="2:20">
      <c r="B44" s="282"/>
      <c r="C44" s="20"/>
      <c r="D44" s="45"/>
      <c r="E44" s="20"/>
      <c r="F44" s="20"/>
      <c r="G44" s="20"/>
      <c r="H44" s="20"/>
      <c r="I44" s="7"/>
      <c r="J44" s="7"/>
      <c r="K44" s="7"/>
      <c r="L44" s="7"/>
    </row>
    <row r="45" spans="2:20">
      <c r="B45" s="282"/>
      <c r="C45" s="20"/>
      <c r="D45" s="45"/>
      <c r="E45" s="20"/>
      <c r="F45" s="20"/>
      <c r="G45" s="20"/>
      <c r="H45" s="20"/>
      <c r="I45" s="7"/>
      <c r="J45" s="7"/>
      <c r="K45" s="7"/>
      <c r="L45" s="7"/>
    </row>
    <row r="46" spans="2:20">
      <c r="B46" s="282"/>
      <c r="C46" s="20"/>
      <c r="D46" s="45"/>
      <c r="E46" s="20"/>
      <c r="F46" s="20"/>
      <c r="G46" s="20"/>
      <c r="H46" s="20"/>
      <c r="I46" s="7"/>
      <c r="J46" s="7"/>
      <c r="K46" s="7"/>
      <c r="L46" s="7"/>
    </row>
    <row r="47" spans="2:20">
      <c r="B47" s="282"/>
      <c r="C47" s="20"/>
      <c r="D47" s="45"/>
      <c r="E47" s="20"/>
      <c r="F47" s="20"/>
      <c r="G47" s="20"/>
      <c r="H47" s="20"/>
      <c r="I47" s="7"/>
      <c r="J47" s="7"/>
      <c r="K47" s="7"/>
      <c r="L47" s="7"/>
    </row>
    <row r="48" spans="2:20">
      <c r="B48" s="282"/>
      <c r="C48" s="20"/>
      <c r="D48" s="45"/>
      <c r="E48" s="20"/>
      <c r="F48" s="20"/>
      <c r="G48" s="20"/>
      <c r="H48" s="20"/>
      <c r="I48" s="7"/>
      <c r="J48" s="7"/>
      <c r="K48" s="7"/>
      <c r="L48" s="7"/>
    </row>
    <row r="49" spans="2:12">
      <c r="B49" s="282"/>
      <c r="C49" s="20"/>
      <c r="D49" s="45"/>
      <c r="E49" s="20"/>
      <c r="F49" s="20"/>
      <c r="G49" s="20"/>
      <c r="H49" s="20"/>
      <c r="I49" s="7"/>
      <c r="J49" s="7"/>
      <c r="K49" s="7"/>
      <c r="L49" s="7"/>
    </row>
    <row r="50" spans="2:12">
      <c r="B50" s="282"/>
      <c r="C50" s="20"/>
      <c r="D50" s="45"/>
      <c r="E50" s="20"/>
      <c r="F50" s="20"/>
      <c r="G50" s="20"/>
      <c r="H50" s="20"/>
      <c r="I50" s="7"/>
      <c r="J50" s="7"/>
      <c r="K50" s="7"/>
      <c r="L50" s="7"/>
    </row>
    <row r="51" spans="2:12">
      <c r="B51" s="282"/>
      <c r="C51" s="20"/>
      <c r="D51" s="45"/>
      <c r="E51" s="20"/>
      <c r="F51" s="20"/>
      <c r="G51" s="20"/>
      <c r="H51" s="20"/>
      <c r="I51" s="7"/>
      <c r="J51" s="7"/>
      <c r="K51" s="7"/>
      <c r="L51" s="7"/>
    </row>
    <row r="52" spans="2:12" ht="21.75" customHeight="1">
      <c r="B52" s="282"/>
      <c r="C52" s="46"/>
      <c r="D52" s="45"/>
      <c r="E52" s="139"/>
      <c r="F52" s="20"/>
      <c r="G52" s="20"/>
      <c r="H52" s="20"/>
      <c r="I52" s="139"/>
      <c r="J52" s="7"/>
      <c r="K52" s="7"/>
      <c r="L52" s="7"/>
    </row>
    <row r="53" spans="2:12" ht="15" customHeight="1">
      <c r="B53" s="282"/>
      <c r="C53" s="139" t="s">
        <v>118</v>
      </c>
      <c r="D53" s="139"/>
      <c r="E53" s="139"/>
      <c r="F53" s="175"/>
      <c r="G53" s="139" t="s">
        <v>118</v>
      </c>
      <c r="H53" s="175"/>
      <c r="I53" s="175"/>
      <c r="J53" s="139" t="s">
        <v>118</v>
      </c>
      <c r="K53" s="174"/>
      <c r="L53" s="174"/>
    </row>
    <row r="54" spans="2:12" ht="36" customHeight="1">
      <c r="B54" s="297"/>
      <c r="C54" s="318" t="s">
        <v>15029</v>
      </c>
      <c r="D54" s="317"/>
      <c r="E54" s="317"/>
      <c r="F54" s="317"/>
      <c r="G54" s="317" t="s">
        <v>15002</v>
      </c>
      <c r="H54" s="317"/>
      <c r="I54" s="317"/>
      <c r="J54" s="317" t="s">
        <v>15030</v>
      </c>
      <c r="K54" s="317"/>
      <c r="L54" s="317"/>
    </row>
    <row r="55" spans="2:12" ht="3.75" customHeight="1">
      <c r="C55" s="20"/>
      <c r="D55" s="45"/>
      <c r="E55" s="20"/>
      <c r="F55" s="20"/>
      <c r="G55" s="20"/>
      <c r="H55" s="20"/>
      <c r="I55" s="7"/>
      <c r="J55" s="7"/>
      <c r="K55" s="7"/>
      <c r="L55" s="7"/>
    </row>
    <row r="56" spans="2:12">
      <c r="B56" s="280" t="s">
        <v>107</v>
      </c>
      <c r="C56" s="301" t="s">
        <v>92</v>
      </c>
      <c r="D56" s="301"/>
      <c r="E56" s="302"/>
      <c r="F56" s="41" t="s">
        <v>140</v>
      </c>
      <c r="G56" s="283" t="s">
        <v>109</v>
      </c>
      <c r="H56" s="284"/>
      <c r="I56" s="283" t="s">
        <v>110</v>
      </c>
      <c r="J56" s="284"/>
      <c r="K56" s="283" t="s">
        <v>111</v>
      </c>
      <c r="L56" s="284"/>
    </row>
    <row r="57" spans="2:12">
      <c r="B57" s="281"/>
      <c r="C57" s="303"/>
      <c r="D57" s="303"/>
      <c r="E57" s="304"/>
      <c r="F57" s="35" t="s">
        <v>91</v>
      </c>
      <c r="G57" s="35" t="s">
        <v>91</v>
      </c>
      <c r="H57" s="36" t="s">
        <v>112</v>
      </c>
      <c r="I57" s="35" t="s">
        <v>91</v>
      </c>
      <c r="J57" s="36" t="s">
        <v>112</v>
      </c>
      <c r="K57" s="40" t="s">
        <v>91</v>
      </c>
      <c r="L57" s="36" t="s">
        <v>112</v>
      </c>
    </row>
    <row r="58" spans="2:12" ht="15" customHeight="1">
      <c r="B58" s="282"/>
      <c r="C58" s="305" t="s">
        <v>81</v>
      </c>
      <c r="D58" s="306"/>
      <c r="E58" s="144" t="str">
        <f>Horizontal!EE12</f>
        <v>A+1</v>
      </c>
      <c r="F58" s="157">
        <f>INDEX(Horizontal!$EE:$EE,MATCH($G$6,Horizontal!$B:$B,0),1)</f>
        <v>82</v>
      </c>
      <c r="G58" s="62">
        <f>$F58-INDEX(Horizontal!$EE:$EE,MATCH($G$6,Horizontal!$B:$B,0)-1,1)</f>
        <v>-3</v>
      </c>
      <c r="H58" s="37">
        <f>IFERROR($F58/($F58-G58)-1,0)</f>
        <v>-3.5294117647058809E-2</v>
      </c>
      <c r="I58" s="64">
        <f>$F58-INDEX(Horizontal!$EE:$EE,MATCH($G$6,Horizontal!$B:$B,0)-4,1)</f>
        <v>-6</v>
      </c>
      <c r="J58" s="37">
        <f>IFERROR($F58/($F58-I58)-1,0)</f>
        <v>-6.8181818181818232E-2</v>
      </c>
      <c r="K58" s="65">
        <f>$F58-INDEX(Horizontal!$EE:$EE,MATCH($G$6,Horizontal!$B:$B,0)-52,1)</f>
        <v>-120</v>
      </c>
      <c r="L58" s="37">
        <f>IFERROR($F58/($F58-K58)-1,0)</f>
        <v>-0.59405940594059403</v>
      </c>
    </row>
    <row r="59" spans="2:12">
      <c r="B59" s="282"/>
      <c r="C59" s="307"/>
      <c r="D59" s="308"/>
      <c r="E59" s="144" t="str">
        <f>Horizontal!EF12</f>
        <v>A+2</v>
      </c>
      <c r="F59" s="62">
        <f>INDEX(Horizontal!$EF:$EF,MATCH($G$6,Horizontal!$B:$B,0),1)</f>
        <v>97</v>
      </c>
      <c r="G59" s="62">
        <f>$F59-INDEX(Horizontal!$EF:$EF,MATCH($G$6,Horizontal!$B:$B,0)-1,1)</f>
        <v>0</v>
      </c>
      <c r="H59" s="37">
        <f t="shared" ref="H59" si="12">IFERROR($F59/($F59-G59)-1,0)</f>
        <v>0</v>
      </c>
      <c r="I59" s="65">
        <f>$F59-INDEX(Horizontal!$EF:$EF,MATCH($G$6,Horizontal!$B:$B,0)-4,1)</f>
        <v>-5</v>
      </c>
      <c r="J59" s="37">
        <f t="shared" ref="J59" si="13">IFERROR($F59/($F59-I59)-1,0)</f>
        <v>-4.9019607843137303E-2</v>
      </c>
      <c r="K59" s="65">
        <f>$F59-INDEX(Horizontal!$EF:$EF,MATCH($G$6,Horizontal!$B:$B,0)-52,1)</f>
        <v>-78</v>
      </c>
      <c r="L59" s="37">
        <f t="shared" ref="L59:L69" si="14">IFERROR($F59/($F59-K59)-1,0)</f>
        <v>-0.44571428571428573</v>
      </c>
    </row>
    <row r="60" spans="2:12">
      <c r="B60" s="282"/>
      <c r="C60" s="307"/>
      <c r="D60" s="308"/>
      <c r="E60" s="144" t="str">
        <f>Horizontal!EG12</f>
        <v>A+3</v>
      </c>
      <c r="F60" s="62">
        <f>INDEX(Horizontal!$EG:$EG,MATCH($G$6,Horizontal!$B:$B,0),1)</f>
        <v>107</v>
      </c>
      <c r="G60" s="62">
        <f>$F60-INDEX(Horizontal!$EG:$EG,MATCH($G$6,Horizontal!$B:$B,0)-1,1)</f>
        <v>0</v>
      </c>
      <c r="H60" s="37">
        <f t="shared" ref="H60" si="15">IFERROR($F60/($F60-G60)-1,0)</f>
        <v>0</v>
      </c>
      <c r="I60" s="65">
        <f>$F60-INDEX(Horizontal!$EG:$EG,MATCH($G$6,Horizontal!$B:$B,0)-4,1)</f>
        <v>-4</v>
      </c>
      <c r="J60" s="37">
        <f t="shared" ref="J60" si="16">IFERROR($F60/($F60-I60)-1,0)</f>
        <v>-3.6036036036036001E-2</v>
      </c>
      <c r="K60" s="65">
        <f>$F60-INDEX(Horizontal!$EG:$EG,MATCH($G$6,Horizontal!$B:$B,0)-52,1)</f>
        <v>-53</v>
      </c>
      <c r="L60" s="37">
        <f t="shared" si="14"/>
        <v>-0.33125000000000004</v>
      </c>
    </row>
    <row r="61" spans="2:12">
      <c r="B61" s="282"/>
      <c r="C61" s="309"/>
      <c r="D61" s="310"/>
      <c r="E61" s="143" t="str">
        <f>Horizontal!EH12</f>
        <v>A+4</v>
      </c>
      <c r="F61" s="63">
        <f>INDEX(Horizontal!$EH:$EH,MATCH($G$6,Horizontal!$B:$B,0),1)</f>
        <v>116</v>
      </c>
      <c r="G61" s="63">
        <f>$F61-INDEX(Horizontal!$EH:$EH,MATCH($G$6,Horizontal!$B:$B,0)-1,1)</f>
        <v>0</v>
      </c>
      <c r="H61" s="50">
        <f t="shared" ref="H61" si="17">IFERROR($F61/($F61-G61)-1,0)</f>
        <v>0</v>
      </c>
      <c r="I61" s="66">
        <f>$F61-INDEX(Horizontal!$EH:$EH,MATCH($G$6,Horizontal!$B:$B,0)-4,1)</f>
        <v>-6</v>
      </c>
      <c r="J61" s="50">
        <f t="shared" ref="J61" si="18">IFERROR($F61/($F61-I61)-1,0)</f>
        <v>-4.9180327868852514E-2</v>
      </c>
      <c r="K61" s="66">
        <f>$F61-INDEX(Horizontal!$EH:$EH,MATCH($G$6,Horizontal!$B:$B,0)-52,1)</f>
        <v>-34</v>
      </c>
      <c r="L61" s="50">
        <f t="shared" si="14"/>
        <v>-0.22666666666666668</v>
      </c>
    </row>
    <row r="62" spans="2:12" ht="15" customHeight="1">
      <c r="B62" s="282"/>
      <c r="C62" s="311" t="s">
        <v>124</v>
      </c>
      <c r="D62" s="312"/>
      <c r="E62" s="145" t="str">
        <f>Horizontal!EE12</f>
        <v>A+1</v>
      </c>
      <c r="F62" s="160">
        <f>INDEX(Horizontal!$EU:$EU,MATCH($G$6,Horizontal!$B:$B,0),1)</f>
        <v>28</v>
      </c>
      <c r="G62" s="160">
        <f>$F62-INDEX(Horizontal!$EU:$EU,MATCH($G$6,Horizontal!$B:$B,0)-1,1)</f>
        <v>0</v>
      </c>
      <c r="H62" s="52">
        <f t="shared" ref="H62" si="19">IFERROR($F62/($F62-G62)-1,0)</f>
        <v>0</v>
      </c>
      <c r="I62" s="67">
        <f>$F62-INDEX(Horizontal!$EU:$EU,MATCH($G$6,Horizontal!$B:$B,0)-4,1)</f>
        <v>0</v>
      </c>
      <c r="J62" s="52">
        <f t="shared" ref="J62" si="20">IFERROR($F62/($F62-I62)-1,0)</f>
        <v>0</v>
      </c>
      <c r="K62" s="67">
        <f>$F62-INDEX(Horizontal!$EU:$EU,MATCH($G$6,Horizontal!$B:$B,0)-52,1)</f>
        <v>-17</v>
      </c>
      <c r="L62" s="52">
        <f t="shared" si="14"/>
        <v>-0.37777777777777777</v>
      </c>
    </row>
    <row r="63" spans="2:12">
      <c r="B63" s="282"/>
      <c r="C63" s="313"/>
      <c r="D63" s="314"/>
      <c r="E63" s="144" t="str">
        <f>Horizontal!EF12</f>
        <v>A+2</v>
      </c>
      <c r="F63" s="61">
        <f>INDEX(Horizontal!$EV:$EV,MATCH($G$6,Horizontal!$B:$B,0),1)</f>
        <v>28</v>
      </c>
      <c r="G63" s="62">
        <f>$F63-INDEX(Horizontal!$EV:$EV,MATCH($G$6,Horizontal!$B:$B,0)-1,1)</f>
        <v>0</v>
      </c>
      <c r="H63" s="37">
        <f t="shared" ref="H63" si="21">IFERROR($F63/($F63-G63)-1,0)</f>
        <v>0</v>
      </c>
      <c r="I63" s="65">
        <f>$F63-INDEX(Horizontal!$EV:$EV,MATCH($G$6,Horizontal!$B:$B,0)-4,1)</f>
        <v>0</v>
      </c>
      <c r="J63" s="37">
        <f t="shared" ref="J63" si="22">IFERROR($F63/($F63-I63)-1,0)</f>
        <v>0</v>
      </c>
      <c r="K63" s="65">
        <f>$F63-INDEX(Horizontal!$EV:$EV,MATCH($G$6,Horizontal!$B:$B,0)-52,1)</f>
        <v>-15</v>
      </c>
      <c r="L63" s="37">
        <f t="shared" si="14"/>
        <v>-0.34883720930232553</v>
      </c>
    </row>
    <row r="64" spans="2:12">
      <c r="B64" s="282"/>
      <c r="C64" s="313"/>
      <c r="D64" s="314"/>
      <c r="E64" s="144" t="str">
        <f>Horizontal!EG12</f>
        <v>A+3</v>
      </c>
      <c r="F64" s="61">
        <f>INDEX(Horizontal!$EW:$EW,MATCH($G$6,Horizontal!$B:$B,0),1)</f>
        <v>28</v>
      </c>
      <c r="G64" s="62">
        <f>$F64-INDEX(Horizontal!$EW:$EW,MATCH($G$6,Horizontal!$B:$B,0)-1,1)</f>
        <v>0</v>
      </c>
      <c r="H64" s="37">
        <f t="shared" ref="H64" si="23">IFERROR($F64/($F64-G64)-1,0)</f>
        <v>0</v>
      </c>
      <c r="I64" s="65">
        <f>$F64-INDEX(Horizontal!$EW:$EW,MATCH($G$6,Horizontal!$B:$B,0)-4,1)</f>
        <v>0</v>
      </c>
      <c r="J64" s="37">
        <f t="shared" ref="J64" si="24">IFERROR($F64/($F64-I64)-1,0)</f>
        <v>0</v>
      </c>
      <c r="K64" s="65">
        <f>$F64-INDEX(Horizontal!$EW:$EW,MATCH($G$6,Horizontal!$B:$B,0)-52,1)</f>
        <v>-9</v>
      </c>
      <c r="L64" s="37">
        <f t="shared" si="14"/>
        <v>-0.2432432432432432</v>
      </c>
    </row>
    <row r="65" spans="2:12">
      <c r="B65" s="282"/>
      <c r="C65" s="315"/>
      <c r="D65" s="316"/>
      <c r="E65" s="143" t="str">
        <f>Horizontal!EH12</f>
        <v>A+4</v>
      </c>
      <c r="F65" s="173">
        <f>INDEX(Horizontal!$EX:$EX,MATCH($G$6,Horizontal!$B:$B,0),1)</f>
        <v>28</v>
      </c>
      <c r="G65" s="63">
        <f>$F65-INDEX(Horizontal!$EX:$EX,MATCH($G$6,Horizontal!$B:$B,0)-1,1)</f>
        <v>0</v>
      </c>
      <c r="H65" s="50">
        <f t="shared" ref="H65" si="25">IFERROR($F65/($F65-G65)-1,0)</f>
        <v>0</v>
      </c>
      <c r="I65" s="66">
        <f>$F65-INDEX(Horizontal!$EX:$EX,MATCH($G$6,Horizontal!$B:$B,0)-4,1)</f>
        <v>0</v>
      </c>
      <c r="J65" s="50">
        <f t="shared" ref="J65" si="26">IFERROR($F65/($F65-I65)-1,0)</f>
        <v>0</v>
      </c>
      <c r="K65" s="66">
        <f>$F65-INDEX(Horizontal!$EX:$EX,MATCH($G$6,Horizontal!$B:$B,0)-52,1)</f>
        <v>-7</v>
      </c>
      <c r="L65" s="50">
        <f t="shared" si="14"/>
        <v>-0.19999999999999996</v>
      </c>
    </row>
    <row r="66" spans="2:12" ht="15" customHeight="1">
      <c r="B66" s="282"/>
      <c r="C66" s="311" t="s">
        <v>225</v>
      </c>
      <c r="D66" s="312"/>
      <c r="E66" s="145" t="str">
        <f>Horizontal!EE12</f>
        <v>A+1</v>
      </c>
      <c r="F66" s="160">
        <f>INDEX(Horizontal!$GD:$GD,MATCH($G$6,Horizontal!$B:$B,0),1)</f>
        <v>155</v>
      </c>
      <c r="G66" s="160">
        <f>$F66-INDEX(Horizontal!$GD:$GD,MATCH($G$6,Horizontal!$B:$B,0)-1,1)</f>
        <v>0</v>
      </c>
      <c r="H66" s="52">
        <f t="shared" ref="H66" si="27">IFERROR($F66/($F66-G66)-1,0)</f>
        <v>0</v>
      </c>
      <c r="I66" s="67">
        <f>$F66-INDEX(Horizontal!$GD:$GD,MATCH($G$6,Horizontal!$B:$B,0)-4,1)</f>
        <v>0</v>
      </c>
      <c r="J66" s="52">
        <f t="shared" ref="J66" si="28">IFERROR($F66/($F66-I66)-1,0)</f>
        <v>0</v>
      </c>
      <c r="K66" s="67">
        <f>$F66-INDEX(Horizontal!$GD:$GD,MATCH($G$6,Horizontal!$B:$B,0)-52,1)</f>
        <v>10</v>
      </c>
      <c r="L66" s="52">
        <f t="shared" si="14"/>
        <v>6.8965517241379226E-2</v>
      </c>
    </row>
    <row r="67" spans="2:12">
      <c r="B67" s="282"/>
      <c r="C67" s="313"/>
      <c r="D67" s="314"/>
      <c r="E67" s="144" t="str">
        <f>Horizontal!EF12</f>
        <v>A+2</v>
      </c>
      <c r="F67" s="61">
        <f>INDEX(Horizontal!$GE:$GE,MATCH($G$6,Horizontal!$B:$B,0),1)</f>
        <v>155</v>
      </c>
      <c r="G67" s="62">
        <f>$F67-INDEX(Horizontal!$GE:$GE,MATCH($G$6,Horizontal!$B:$B,0)-1,1)</f>
        <v>0</v>
      </c>
      <c r="H67" s="37">
        <f t="shared" ref="H67" si="29">IFERROR($F67/($F67-G67)-1,0)</f>
        <v>0</v>
      </c>
      <c r="I67" s="65">
        <f>$F67-INDEX(Horizontal!$GE:$GE,MATCH($G$6,Horizontal!$B:$B,0)-4,1)</f>
        <v>0</v>
      </c>
      <c r="J67" s="37">
        <f t="shared" ref="J67" si="30">IFERROR($F67/($F67-I67)-1,0)</f>
        <v>0</v>
      </c>
      <c r="K67" s="65">
        <f>$F67-INDEX(Horizontal!$GE:$GE,MATCH($G$6,Horizontal!$B:$B,0)-52,1)</f>
        <v>23</v>
      </c>
      <c r="L67" s="37">
        <f t="shared" si="14"/>
        <v>0.17424242424242431</v>
      </c>
    </row>
    <row r="68" spans="2:12">
      <c r="B68" s="282"/>
      <c r="C68" s="313"/>
      <c r="D68" s="314"/>
      <c r="E68" s="144" t="str">
        <f>Horizontal!EG12</f>
        <v>A+3</v>
      </c>
      <c r="F68" s="61">
        <f>INDEX(Horizontal!$GF:$GF,MATCH($G$6,Horizontal!$B:$B,0),1)</f>
        <v>155</v>
      </c>
      <c r="G68" s="62">
        <f>$F68-INDEX(Horizontal!$GF:$GF,MATCH($G$6,Horizontal!$B:$B,0)-1,1)</f>
        <v>0</v>
      </c>
      <c r="H68" s="37">
        <f t="shared" ref="H68" si="31">IFERROR($F68/($F68-G68)-1,0)</f>
        <v>0</v>
      </c>
      <c r="I68" s="65">
        <f>$F68-INDEX(Horizontal!$GF:$GF,MATCH($G$6,Horizontal!$B:$B,0)-4,1)</f>
        <v>0</v>
      </c>
      <c r="J68" s="37">
        <f t="shared" ref="J68" si="32">IFERROR($F68/($F68-I68)-1,0)</f>
        <v>0</v>
      </c>
      <c r="K68" s="65">
        <f>$F68-INDEX(Horizontal!$GF:$GF,MATCH($G$6,Horizontal!$B:$B,0)-52,1)</f>
        <v>35</v>
      </c>
      <c r="L68" s="37">
        <f t="shared" si="14"/>
        <v>0.29166666666666674</v>
      </c>
    </row>
    <row r="69" spans="2:12">
      <c r="B69" s="282"/>
      <c r="C69" s="315"/>
      <c r="D69" s="316"/>
      <c r="E69" s="143" t="str">
        <f>Horizontal!EH12</f>
        <v>A+4</v>
      </c>
      <c r="F69" s="173">
        <f>INDEX(Horizontal!$GG:$GG,MATCH($G$6,Horizontal!$B:$B,0),1)</f>
        <v>155</v>
      </c>
      <c r="G69" s="63">
        <f>$F69-INDEX(Horizontal!$GG:$GG,MATCH($G$6,Horizontal!$B:$B,0)-1,1)</f>
        <v>0</v>
      </c>
      <c r="H69" s="50">
        <f t="shared" ref="H69" si="33">IFERROR($F69/($F69-G69)-1,0)</f>
        <v>0</v>
      </c>
      <c r="I69" s="66">
        <f>$F69-INDEX(Horizontal!$GG:$GG,MATCH($G$6,Horizontal!$B:$B,0)-4,1)</f>
        <v>0</v>
      </c>
      <c r="J69" s="50">
        <f t="shared" ref="J69" si="34">IFERROR($F69/($F69-I69)-1,0)</f>
        <v>0</v>
      </c>
      <c r="K69" s="66">
        <f>$F69-INDEX(Horizontal!$GG:$GG,MATCH($G$6,Horizontal!$B:$B,0)-52,1)</f>
        <v>40</v>
      </c>
      <c r="L69" s="50">
        <f t="shared" si="14"/>
        <v>0.34782608695652173</v>
      </c>
    </row>
    <row r="70" spans="2:12">
      <c r="B70" s="282"/>
      <c r="C70" s="20"/>
      <c r="D70" s="45"/>
      <c r="E70" s="20"/>
      <c r="F70" s="20"/>
      <c r="G70" s="20"/>
      <c r="H70" s="20"/>
      <c r="I70" s="7"/>
      <c r="J70" s="7"/>
      <c r="K70" s="7"/>
      <c r="L70" s="7"/>
    </row>
    <row r="71" spans="2:12">
      <c r="B71" s="282"/>
      <c r="C71" s="20"/>
      <c r="D71" s="45"/>
      <c r="E71" s="20"/>
      <c r="F71" s="20"/>
      <c r="G71" s="20"/>
      <c r="H71" s="20"/>
      <c r="I71" s="7"/>
      <c r="J71" s="7"/>
      <c r="K71" s="7"/>
      <c r="L71" s="7"/>
    </row>
    <row r="72" spans="2:12">
      <c r="B72" s="282"/>
      <c r="C72" s="20"/>
      <c r="D72" s="45"/>
      <c r="E72" s="20"/>
      <c r="F72" s="20"/>
      <c r="G72" s="20"/>
      <c r="H72" s="20"/>
      <c r="I72" s="7"/>
      <c r="J72" s="7"/>
      <c r="K72" s="7"/>
      <c r="L72" s="7"/>
    </row>
    <row r="73" spans="2:12">
      <c r="B73" s="282"/>
      <c r="C73" s="20"/>
      <c r="D73" s="45"/>
      <c r="E73" s="20"/>
      <c r="F73" s="20"/>
      <c r="G73" s="20"/>
      <c r="H73" s="20"/>
      <c r="I73" s="7"/>
      <c r="J73" s="7"/>
      <c r="K73" s="7"/>
      <c r="L73" s="7"/>
    </row>
    <row r="74" spans="2:12">
      <c r="B74" s="282"/>
      <c r="C74" s="20"/>
      <c r="D74" s="45"/>
      <c r="E74" s="20"/>
      <c r="F74" s="20"/>
      <c r="G74" s="20"/>
      <c r="H74" s="20"/>
      <c r="I74" s="7"/>
      <c r="J74" s="7"/>
      <c r="K74" s="7"/>
      <c r="L74" s="7"/>
    </row>
    <row r="75" spans="2:12">
      <c r="B75" s="282"/>
      <c r="C75" s="20"/>
      <c r="D75" s="45"/>
      <c r="E75" s="20"/>
      <c r="F75" s="20"/>
      <c r="G75" s="20"/>
      <c r="H75" s="20"/>
      <c r="I75" s="7"/>
      <c r="J75" s="7"/>
      <c r="K75" s="7"/>
      <c r="L75" s="7"/>
    </row>
    <row r="76" spans="2:12">
      <c r="B76" s="282"/>
      <c r="C76" s="20"/>
      <c r="D76" s="45"/>
      <c r="E76" s="20"/>
      <c r="F76" s="20"/>
      <c r="G76" s="20"/>
      <c r="H76" s="20"/>
      <c r="I76" s="7"/>
      <c r="J76" s="7"/>
      <c r="K76" s="7"/>
      <c r="L76" s="7"/>
    </row>
    <row r="77" spans="2:12">
      <c r="B77" s="282"/>
      <c r="C77" s="20"/>
      <c r="D77" s="45"/>
      <c r="E77" s="20"/>
      <c r="F77" s="20"/>
      <c r="G77" s="20"/>
      <c r="H77" s="20"/>
      <c r="I77" s="7"/>
      <c r="J77" s="7"/>
      <c r="K77" s="7"/>
      <c r="L77" s="7"/>
    </row>
    <row r="78" spans="2:12" ht="29.25" customHeight="1">
      <c r="B78" s="282"/>
      <c r="C78" s="20"/>
      <c r="D78" s="45"/>
      <c r="E78" s="20"/>
      <c r="F78" s="20"/>
      <c r="G78" s="20"/>
      <c r="H78" s="20"/>
      <c r="I78" s="7"/>
      <c r="J78" s="7"/>
      <c r="K78" s="7"/>
      <c r="L78" s="7"/>
    </row>
    <row r="79" spans="2:12" ht="22.7" customHeight="1">
      <c r="B79" s="282"/>
      <c r="C79" s="139" t="s">
        <v>118</v>
      </c>
      <c r="D79" s="154"/>
      <c r="E79" s="139"/>
      <c r="F79" s="7"/>
      <c r="G79" s="139" t="s">
        <v>118</v>
      </c>
      <c r="H79" s="7"/>
      <c r="I79" s="139"/>
      <c r="J79" s="139" t="s">
        <v>118</v>
      </c>
      <c r="K79" s="7"/>
      <c r="L79" s="7"/>
    </row>
    <row r="80" spans="2:12" ht="47.25" customHeight="1">
      <c r="B80" s="282"/>
      <c r="C80" s="318" t="s">
        <v>15031</v>
      </c>
      <c r="D80" s="317"/>
      <c r="E80" s="317"/>
      <c r="F80" s="317"/>
      <c r="G80" s="317" t="s">
        <v>14956</v>
      </c>
      <c r="H80" s="317"/>
      <c r="I80" s="317"/>
      <c r="J80" s="317" t="s">
        <v>14956</v>
      </c>
      <c r="K80" s="317"/>
      <c r="L80" s="317"/>
    </row>
    <row r="81" spans="2:47" ht="3.75" customHeight="1">
      <c r="C81" s="20"/>
      <c r="D81" s="45"/>
      <c r="E81" s="20"/>
      <c r="F81" s="20"/>
      <c r="G81" s="20"/>
      <c r="H81" s="20"/>
      <c r="I81" s="7"/>
      <c r="J81" s="7"/>
      <c r="K81" s="7"/>
      <c r="L81" s="7"/>
    </row>
    <row r="82" spans="2:47" ht="15" customHeight="1">
      <c r="B82" s="298" t="s">
        <v>136</v>
      </c>
      <c r="C82" s="299"/>
      <c r="D82" s="299"/>
      <c r="E82" s="299"/>
      <c r="F82" s="299"/>
      <c r="G82" s="299"/>
      <c r="H82" s="299"/>
      <c r="I82" s="299"/>
      <c r="J82" s="299"/>
      <c r="K82" s="299"/>
      <c r="L82" s="300"/>
    </row>
    <row r="83" spans="2:47" ht="15" customHeight="1">
      <c r="B83" s="43"/>
      <c r="C83" s="20"/>
      <c r="D83" s="45"/>
      <c r="E83" s="20"/>
      <c r="F83" s="20"/>
      <c r="G83" s="20"/>
      <c r="H83" s="20"/>
      <c r="I83" s="7"/>
      <c r="J83" s="7"/>
      <c r="K83" s="7"/>
      <c r="L83" s="7"/>
    </row>
    <row r="84" spans="2:47">
      <c r="B84" s="43"/>
      <c r="C84" s="20"/>
      <c r="D84" s="45"/>
      <c r="E84" s="20"/>
      <c r="F84" s="20"/>
      <c r="G84" s="20"/>
      <c r="H84" s="20"/>
      <c r="I84" s="7"/>
      <c r="J84" s="7"/>
      <c r="K84" s="7"/>
      <c r="L84" s="7"/>
    </row>
    <row r="85" spans="2:47">
      <c r="B85" s="43"/>
      <c r="C85" s="20"/>
      <c r="D85" s="45"/>
      <c r="E85" s="20"/>
      <c r="F85" s="20"/>
      <c r="G85" s="20"/>
      <c r="H85" s="20"/>
      <c r="I85" s="7"/>
      <c r="J85" s="7"/>
      <c r="K85" s="7"/>
      <c r="L85" s="7"/>
      <c r="U85" s="93" t="str">
        <f t="shared" ref="U85:Z85" si="35">U87&amp;" "&amp;U86</f>
        <v>&lt; Act</v>
      </c>
      <c r="V85" s="93" t="str">
        <f t="shared" si="35"/>
        <v>= Act</v>
      </c>
      <c r="W85" s="93" t="str">
        <f t="shared" si="35"/>
        <v>&gt; Act</v>
      </c>
      <c r="X85" s="93" t="str">
        <f t="shared" si="35"/>
        <v>&lt; Prev</v>
      </c>
      <c r="Y85" s="93" t="str">
        <f t="shared" si="35"/>
        <v>= Prev</v>
      </c>
      <c r="Z85" s="93" t="str">
        <f t="shared" si="35"/>
        <v>&gt; Prev</v>
      </c>
      <c r="AE85" s="239"/>
      <c r="AF85" s="56"/>
    </row>
    <row r="86" spans="2:47">
      <c r="B86" s="43"/>
      <c r="C86" s="20"/>
      <c r="D86" s="45"/>
      <c r="E86" s="20"/>
      <c r="F86" s="20"/>
      <c r="G86" s="20"/>
      <c r="H86" s="20"/>
      <c r="I86" s="7"/>
      <c r="J86" s="7"/>
      <c r="K86" s="7"/>
      <c r="L86" s="7"/>
      <c r="U86" s="7" t="s">
        <v>11529</v>
      </c>
      <c r="V86" s="7" t="s">
        <v>11529</v>
      </c>
      <c r="W86" s="7" t="s">
        <v>11529</v>
      </c>
      <c r="X86" s="7" t="s">
        <v>11530</v>
      </c>
      <c r="Y86" s="7" t="s">
        <v>11530</v>
      </c>
      <c r="Z86" s="7" t="s">
        <v>11530</v>
      </c>
      <c r="AE86" s="239"/>
      <c r="AF86" s="56"/>
    </row>
    <row r="87" spans="2:47">
      <c r="B87" s="43"/>
      <c r="C87" s="20"/>
      <c r="D87" s="45"/>
      <c r="E87" s="20"/>
      <c r="F87" s="20"/>
      <c r="G87" s="20"/>
      <c r="H87" s="20"/>
      <c r="I87" s="7"/>
      <c r="J87" s="7"/>
      <c r="K87" s="7"/>
      <c r="L87" s="7"/>
      <c r="U87" s="7" t="s">
        <v>11531</v>
      </c>
      <c r="V87" s="7" t="s">
        <v>11532</v>
      </c>
      <c r="W87" s="7" t="s">
        <v>11533</v>
      </c>
      <c r="X87" s="7" t="s">
        <v>11531</v>
      </c>
      <c r="Y87" s="7" t="s">
        <v>11532</v>
      </c>
      <c r="Z87" s="7" t="s">
        <v>11533</v>
      </c>
      <c r="AE87" s="20"/>
    </row>
    <row r="88" spans="2:47">
      <c r="B88" s="43"/>
      <c r="C88" s="20"/>
      <c r="D88" s="45"/>
      <c r="E88" s="20"/>
      <c r="F88" s="20"/>
      <c r="G88" s="20"/>
      <c r="H88" s="20"/>
      <c r="I88" s="7"/>
      <c r="J88" s="7"/>
      <c r="K88" s="7"/>
      <c r="L88" s="7"/>
      <c r="U88" s="319" t="s">
        <v>11534</v>
      </c>
      <c r="V88" s="319"/>
      <c r="W88" s="319"/>
      <c r="X88" s="319" t="s">
        <v>93</v>
      </c>
      <c r="Y88" s="319"/>
      <c r="Z88" s="319"/>
      <c r="AE88" s="20"/>
    </row>
    <row r="89" spans="2:47">
      <c r="B89" s="43"/>
      <c r="C89" s="20"/>
      <c r="D89" s="45"/>
      <c r="E89" s="20"/>
      <c r="F89" s="20"/>
      <c r="G89" s="20"/>
      <c r="H89" s="20"/>
      <c r="I89" s="7"/>
      <c r="J89" s="7"/>
      <c r="K89" s="7"/>
      <c r="L89" s="7"/>
      <c r="T89" s="26" t="s">
        <v>92</v>
      </c>
      <c r="U89" s="11" t="s">
        <v>11535</v>
      </c>
      <c r="V89" s="11" t="s">
        <v>11536</v>
      </c>
      <c r="W89" s="11" t="s">
        <v>11537</v>
      </c>
      <c r="X89" s="10" t="s">
        <v>11538</v>
      </c>
      <c r="Y89" s="11" t="s">
        <v>11539</v>
      </c>
      <c r="Z89" s="11" t="s">
        <v>11540</v>
      </c>
      <c r="AE89" s="7" t="s">
        <v>11541</v>
      </c>
      <c r="AF89" s="7" t="s">
        <v>11542</v>
      </c>
      <c r="AG89" s="7" t="s">
        <v>11543</v>
      </c>
      <c r="AI89" t="s">
        <v>92</v>
      </c>
      <c r="AJ89" s="7" t="s">
        <v>122</v>
      </c>
      <c r="AK89" s="7" t="s">
        <v>108</v>
      </c>
      <c r="AL89" s="7" t="s">
        <v>121</v>
      </c>
      <c r="AM89" s="38" t="s">
        <v>92</v>
      </c>
      <c r="AN89" s="7" t="s">
        <v>122</v>
      </c>
      <c r="AO89" s="7" t="s">
        <v>11545</v>
      </c>
      <c r="AP89" s="7" t="s">
        <v>108</v>
      </c>
      <c r="AQ89" s="7" t="s">
        <v>11546</v>
      </c>
      <c r="AR89" s="7" t="s">
        <v>121</v>
      </c>
      <c r="AS89" s="7" t="s">
        <v>11547</v>
      </c>
      <c r="AT89">
        <v>50</v>
      </c>
      <c r="AU89" s="254" t="s">
        <v>11548</v>
      </c>
    </row>
    <row r="90" spans="2:47">
      <c r="B90" s="43"/>
      <c r="C90" s="20"/>
      <c r="D90" s="45"/>
      <c r="E90" s="20"/>
      <c r="F90" s="20"/>
      <c r="G90" s="20"/>
      <c r="H90" s="20"/>
      <c r="I90" s="7"/>
      <c r="J90" s="7"/>
      <c r="K90" s="7"/>
      <c r="L90" s="7"/>
      <c r="T90" t="s">
        <v>68</v>
      </c>
      <c r="U90" s="240">
        <f ca="1">VLOOKUP(FPC!$F$2,Horizontal!$E$14:$AZ$439,U101,0)</f>
        <v>69.77</v>
      </c>
      <c r="V90" s="240">
        <f ca="1">VLOOKUP(FPC!$F$2,Horizontal!$E$14:$AZ$439,V101,0)</f>
        <v>27.91</v>
      </c>
      <c r="W90" s="240">
        <f ca="1">VLOOKUP(FPC!$F$2,Horizontal!$E$14:$AZ$439,W101,0)</f>
        <v>2.33</v>
      </c>
      <c r="X90" s="241">
        <f ca="1">VLOOKUP(FPC!$F$2,Horizontal!$E$14:$AZ$439,X101,0)</f>
        <v>69.77</v>
      </c>
      <c r="Y90" s="240">
        <f ca="1">VLOOKUP(FPC!$F$2,Horizontal!$E$14:$AZ$439,Y101,0)</f>
        <v>27.91</v>
      </c>
      <c r="Z90" s="240">
        <f ca="1">VLOOKUP(FPC!$F$2,Horizontal!$E$14:$AZ$439,Z101,0)</f>
        <v>2.33</v>
      </c>
      <c r="AB90" s="320">
        <f ca="1">AI98</f>
        <v>44958</v>
      </c>
      <c r="AC90" s="321" t="s">
        <v>68</v>
      </c>
      <c r="AD90" s="242" t="s">
        <v>140</v>
      </c>
      <c r="AE90" s="243">
        <f ca="1">U90</f>
        <v>69.77</v>
      </c>
      <c r="AF90" s="243">
        <f ca="1">V90</f>
        <v>27.91</v>
      </c>
      <c r="AG90" s="244">
        <f ca="1">W90</f>
        <v>2.33</v>
      </c>
      <c r="AI90" s="82">
        <f t="shared" ref="AI90:AI97" ca="1" si="36">AM90</f>
        <v>2027</v>
      </c>
      <c r="AJ90" s="15" t="e">
        <f>Horizontal!BS4</f>
        <v>#N/A</v>
      </c>
      <c r="AK90" s="15">
        <f ca="1">Horizontal!BS5</f>
        <v>33</v>
      </c>
      <c r="AL90" s="15" t="e">
        <f>Horizontal!BS3</f>
        <v>#N/A</v>
      </c>
      <c r="AM90" s="255">
        <f ca="1">Dates!J16</f>
        <v>2027</v>
      </c>
      <c r="AN90" s="256" t="e">
        <f ca="1">AJ90-AO90</f>
        <v>#N/A</v>
      </c>
      <c r="AO90" s="256" t="e">
        <f ca="1">IF(AK90=AJ90,0,1)</f>
        <v>#N/A</v>
      </c>
      <c r="AP90" s="256" t="e">
        <f ca="1">IF(AK90=AJ90,0,AK90-AJ90-AQ90)</f>
        <v>#N/A</v>
      </c>
      <c r="AQ90" s="257">
        <v>1</v>
      </c>
      <c r="AR90" s="256" t="e">
        <f ca="1">AL90-AK90-AS90</f>
        <v>#N/A</v>
      </c>
      <c r="AS90" s="256" t="e">
        <f ca="1">IF(AK90=AL90,0,1)</f>
        <v>#N/A</v>
      </c>
      <c r="AT90" s="256" t="e">
        <f>50-AL90-AU90</f>
        <v>#N/A</v>
      </c>
      <c r="AU90" s="39">
        <v>1</v>
      </c>
    </row>
    <row r="91" spans="2:47">
      <c r="B91" s="43"/>
      <c r="C91" s="20"/>
      <c r="D91" s="45"/>
      <c r="E91" s="20"/>
      <c r="F91" s="20"/>
      <c r="G91" s="20"/>
      <c r="H91" s="20"/>
      <c r="I91" s="7"/>
      <c r="J91" s="7"/>
      <c r="K91" s="7"/>
      <c r="L91" s="7"/>
      <c r="T91" t="s">
        <v>69</v>
      </c>
      <c r="U91" s="240">
        <f ca="1">VLOOKUP(FPC!$F$2,Horizontal!$E$14:$AZ$439,U102,0)</f>
        <v>60</v>
      </c>
      <c r="V91" s="240">
        <f ca="1">VLOOKUP(FPC!$F$2,Horizontal!$E$14:$AZ$439,V102,0)</f>
        <v>28.89</v>
      </c>
      <c r="W91" s="240">
        <f ca="1">VLOOKUP(FPC!$F$2,Horizontal!$E$14:$AZ$439,W102,0)</f>
        <v>11.11</v>
      </c>
      <c r="X91" s="245">
        <f ca="1">VLOOKUP(FPC!$F$2,Horizontal!$E$14:$AZ$439,X102,0)</f>
        <v>60</v>
      </c>
      <c r="Y91" s="240">
        <f ca="1">VLOOKUP(FPC!$F$2,Horizontal!$E$14:$AZ$439,Y102,0)</f>
        <v>28.89</v>
      </c>
      <c r="Z91" s="240">
        <f ca="1">VLOOKUP(FPC!$F$2,Horizontal!$E$14:$AZ$439,Z102,0)</f>
        <v>11.11</v>
      </c>
      <c r="AB91" s="320"/>
      <c r="AC91" s="322"/>
      <c r="AD91" s="246" t="s">
        <v>93</v>
      </c>
      <c r="AE91" s="247">
        <f ca="1">X90</f>
        <v>69.77</v>
      </c>
      <c r="AF91" s="247">
        <f ca="1">Y90</f>
        <v>27.91</v>
      </c>
      <c r="AG91" s="248">
        <f ca="1">Z90</f>
        <v>2.33</v>
      </c>
      <c r="AI91" s="82">
        <f t="shared" ca="1" si="36"/>
        <v>2026</v>
      </c>
      <c r="AJ91" s="15">
        <f>Horizontal!BR4</f>
        <v>16</v>
      </c>
      <c r="AK91" s="15">
        <f ca="1">Horizontal!BR5</f>
        <v>35</v>
      </c>
      <c r="AL91" s="15">
        <f>Horizontal!BR3</f>
        <v>44</v>
      </c>
      <c r="AM91" s="255">
        <f ca="1">Dates!I16</f>
        <v>2026</v>
      </c>
      <c r="AN91" s="256">
        <f t="shared" ref="AN91:AN98" ca="1" si="37">AJ91-AO91</f>
        <v>15</v>
      </c>
      <c r="AO91" s="256">
        <f t="shared" ref="AO91:AO98" ca="1" si="38">IF(AK91=AJ91,0,1)</f>
        <v>1</v>
      </c>
      <c r="AP91" s="256">
        <f t="shared" ref="AP91:AP98" ca="1" si="39">IF(AK91=AJ91,0,AK91-AJ91-AQ91)</f>
        <v>18</v>
      </c>
      <c r="AQ91" s="257">
        <v>1</v>
      </c>
      <c r="AR91" s="256">
        <f t="shared" ref="AR91:AR98" ca="1" si="40">AL91-AK91-AS91</f>
        <v>8</v>
      </c>
      <c r="AS91" s="256">
        <f t="shared" ref="AS91:AS98" ca="1" si="41">IF(AK91=AL91,0,1)</f>
        <v>1</v>
      </c>
      <c r="AT91" s="256">
        <f t="shared" ref="AT91:AT98" si="42">50-AL91-AU91</f>
        <v>5</v>
      </c>
      <c r="AU91" s="39">
        <v>1</v>
      </c>
    </row>
    <row r="92" spans="2:47">
      <c r="B92" s="43"/>
      <c r="C92" s="20"/>
      <c r="D92" s="45"/>
      <c r="E92" s="20"/>
      <c r="F92" s="20"/>
      <c r="G92" s="20"/>
      <c r="H92" s="20"/>
      <c r="I92" s="7"/>
      <c r="J92" s="7"/>
      <c r="K92" s="7"/>
      <c r="L92" s="7"/>
      <c r="T92" t="s">
        <v>70</v>
      </c>
      <c r="U92" s="240">
        <f ca="1">VLOOKUP(FPC!$F$2,Horizontal!$E$14:$AZ$439,U103,0)</f>
        <v>2.33</v>
      </c>
      <c r="V92" s="240">
        <f ca="1">VLOOKUP(FPC!$F$2,Horizontal!$E$14:$AZ$439,V103,0)</f>
        <v>4.6500000000000004</v>
      </c>
      <c r="W92" s="240">
        <f ca="1">VLOOKUP(FPC!$F$2,Horizontal!$E$14:$AZ$439,W103,0)</f>
        <v>93.02</v>
      </c>
      <c r="X92" s="245">
        <f ca="1">VLOOKUP(FPC!$F$2,Horizontal!$E$14:$AZ$439,X103,0)</f>
        <v>2.33</v>
      </c>
      <c r="Y92" s="240">
        <f ca="1">VLOOKUP(FPC!$F$2,Horizontal!$E$14:$AZ$439,Y103,0)</f>
        <v>4.6500000000000004</v>
      </c>
      <c r="Z92" s="240">
        <f ca="1">VLOOKUP(FPC!$F$2,Horizontal!$E$14:$AZ$439,Z103,0)</f>
        <v>93.02</v>
      </c>
      <c r="AB92" s="320">
        <f ca="1">AI97</f>
        <v>44986</v>
      </c>
      <c r="AC92" s="321" t="s">
        <v>69</v>
      </c>
      <c r="AD92" s="242" t="s">
        <v>140</v>
      </c>
      <c r="AE92" s="243">
        <f ca="1">U91</f>
        <v>60</v>
      </c>
      <c r="AF92" s="243">
        <f ca="1">V91</f>
        <v>28.89</v>
      </c>
      <c r="AG92" s="244">
        <f ca="1">W91</f>
        <v>11.11</v>
      </c>
      <c r="AI92" s="82">
        <f t="shared" ca="1" si="36"/>
        <v>2025</v>
      </c>
      <c r="AJ92" s="15">
        <f>Horizontal!BQ4</f>
        <v>20</v>
      </c>
      <c r="AK92" s="15">
        <f ca="1">Horizontal!BQ5</f>
        <v>41</v>
      </c>
      <c r="AL92" s="15">
        <f>Horizontal!BQ3</f>
        <v>46</v>
      </c>
      <c r="AM92" s="255">
        <f ca="1">Dates!H16</f>
        <v>2025</v>
      </c>
      <c r="AN92" s="256">
        <f t="shared" ca="1" si="37"/>
        <v>19</v>
      </c>
      <c r="AO92" s="256">
        <f ca="1">IF(AK92=AJ92,0,1)</f>
        <v>1</v>
      </c>
      <c r="AP92" s="256">
        <f t="shared" ca="1" si="39"/>
        <v>20</v>
      </c>
      <c r="AQ92" s="257">
        <v>1</v>
      </c>
      <c r="AR92" s="256">
        <f t="shared" ca="1" si="40"/>
        <v>4</v>
      </c>
      <c r="AS92" s="256">
        <f t="shared" ca="1" si="41"/>
        <v>1</v>
      </c>
      <c r="AT92" s="256">
        <f t="shared" si="42"/>
        <v>3</v>
      </c>
      <c r="AU92" s="39">
        <v>1</v>
      </c>
    </row>
    <row r="93" spans="2:47">
      <c r="B93" s="43"/>
      <c r="C93" s="20"/>
      <c r="D93" s="45"/>
      <c r="E93" s="20"/>
      <c r="F93" s="20"/>
      <c r="G93" s="20"/>
      <c r="H93" s="20"/>
      <c r="I93" s="7"/>
      <c r="J93" s="7"/>
      <c r="K93" s="7"/>
      <c r="L93" s="7"/>
      <c r="T93" t="s">
        <v>71</v>
      </c>
      <c r="U93" s="240">
        <f ca="1">VLOOKUP(FPC!$F$2,Horizontal!$E$14:$AZ$439,U104,0)</f>
        <v>2.5</v>
      </c>
      <c r="V93" s="240">
        <f ca="1">VLOOKUP(FPC!$F$2,Horizontal!$E$14:$AZ$439,V104,0)</f>
        <v>5</v>
      </c>
      <c r="W93" s="240">
        <f ca="1">VLOOKUP(FPC!$F$2,Horizontal!$E$14:$AZ$439,W104,0)</f>
        <v>92.5</v>
      </c>
      <c r="X93" s="245">
        <f ca="1">VLOOKUP(FPC!$F$2,Horizontal!$E$14:$AZ$439,X104,0)</f>
        <v>2.5</v>
      </c>
      <c r="Y93" s="240">
        <f ca="1">VLOOKUP(FPC!$F$2,Horizontal!$E$14:$AZ$439,Y104,0)</f>
        <v>5</v>
      </c>
      <c r="Z93" s="240">
        <f ca="1">VLOOKUP(FPC!$F$2,Horizontal!$E$14:$AZ$439,Z104,0)</f>
        <v>92.5</v>
      </c>
      <c r="AB93" s="320"/>
      <c r="AC93" s="322"/>
      <c r="AD93" s="246" t="s">
        <v>93</v>
      </c>
      <c r="AE93" s="247">
        <f ca="1">X91</f>
        <v>60</v>
      </c>
      <c r="AF93" s="247">
        <f ca="1">Y91</f>
        <v>28.89</v>
      </c>
      <c r="AG93" s="248">
        <f ca="1">Z91</f>
        <v>11.11</v>
      </c>
      <c r="AI93" s="82">
        <f t="shared" ca="1" si="36"/>
        <v>2024</v>
      </c>
      <c r="AJ93" s="15">
        <f>Horizontal!BP4</f>
        <v>15</v>
      </c>
      <c r="AK93" s="15">
        <f ca="1">Horizontal!BP5</f>
        <v>46</v>
      </c>
      <c r="AL93" s="15">
        <f>Horizontal!BP3</f>
        <v>51</v>
      </c>
      <c r="AM93" s="255">
        <f ca="1">Dates!G16</f>
        <v>2024</v>
      </c>
      <c r="AN93" s="256">
        <f t="shared" ca="1" si="37"/>
        <v>14</v>
      </c>
      <c r="AO93" s="256">
        <f t="shared" ca="1" si="38"/>
        <v>1</v>
      </c>
      <c r="AP93" s="256">
        <f t="shared" ca="1" si="39"/>
        <v>30</v>
      </c>
      <c r="AQ93" s="257">
        <v>1</v>
      </c>
      <c r="AR93" s="256">
        <f t="shared" ca="1" si="40"/>
        <v>4</v>
      </c>
      <c r="AS93" s="256">
        <f t="shared" ca="1" si="41"/>
        <v>1</v>
      </c>
      <c r="AT93" s="256">
        <f t="shared" si="42"/>
        <v>-2</v>
      </c>
      <c r="AU93" s="39">
        <v>1</v>
      </c>
    </row>
    <row r="94" spans="2:47">
      <c r="B94" s="43"/>
      <c r="C94" s="20"/>
      <c r="D94" s="45"/>
      <c r="E94" s="46"/>
      <c r="F94" s="20"/>
      <c r="G94" s="20"/>
      <c r="H94" s="20"/>
      <c r="I94" s="7"/>
      <c r="J94" s="7"/>
      <c r="K94" s="7"/>
      <c r="L94" s="7"/>
      <c r="T94" t="s">
        <v>72</v>
      </c>
      <c r="U94" s="240">
        <f ca="1">VLOOKUP(FPC!$F$2,Horizontal!$E$14:$AZ$439,U105,0)</f>
        <v>2.44</v>
      </c>
      <c r="V94" s="240">
        <f ca="1">VLOOKUP(FPC!$F$2,Horizontal!$E$14:$AZ$439,V105,0)</f>
        <v>0</v>
      </c>
      <c r="W94" s="240">
        <f ca="1">VLOOKUP(FPC!$F$2,Horizontal!$E$14:$AZ$439,W105,0)</f>
        <v>97.56</v>
      </c>
      <c r="X94" s="245">
        <f ca="1">VLOOKUP(FPC!$F$2,Horizontal!$E$14:$AZ$439,X105,0)</f>
        <v>2.44</v>
      </c>
      <c r="Y94" s="240">
        <f ca="1">VLOOKUP(FPC!$F$2,Horizontal!$E$14:$AZ$439,Y105,0)</f>
        <v>0</v>
      </c>
      <c r="Z94" s="240">
        <f ca="1">VLOOKUP(FPC!$F$2,Horizontal!$E$14:$AZ$439,Z105,0)</f>
        <v>97.56</v>
      </c>
      <c r="AB94" s="320">
        <f ca="1">AI96</f>
        <v>45017</v>
      </c>
      <c r="AC94" s="321" t="s">
        <v>70</v>
      </c>
      <c r="AD94" s="242" t="s">
        <v>140</v>
      </c>
      <c r="AE94" s="243">
        <f ca="1">U92</f>
        <v>2.33</v>
      </c>
      <c r="AF94" s="243">
        <f ca="1">V92</f>
        <v>4.6500000000000004</v>
      </c>
      <c r="AG94" s="244">
        <f ca="1">W92</f>
        <v>93.02</v>
      </c>
      <c r="AI94" s="119" t="str">
        <f t="shared" ca="1" si="36"/>
        <v>Jun-Dec 23</v>
      </c>
      <c r="AJ94" s="15">
        <f>Horizontal!BO4</f>
        <v>16</v>
      </c>
      <c r="AK94" s="15">
        <f ca="1">Horizontal!BO5</f>
        <v>42</v>
      </c>
      <c r="AL94" s="15">
        <f>Horizontal!BO3</f>
        <v>52</v>
      </c>
      <c r="AM94" s="38" t="str">
        <f ca="1">Dates!F16</f>
        <v>Jun-Dec 23</v>
      </c>
      <c r="AN94" s="256">
        <f t="shared" ca="1" si="37"/>
        <v>15</v>
      </c>
      <c r="AO94" s="256">
        <f t="shared" ca="1" si="38"/>
        <v>1</v>
      </c>
      <c r="AP94" s="256">
        <f t="shared" ca="1" si="39"/>
        <v>25</v>
      </c>
      <c r="AQ94" s="257">
        <v>1</v>
      </c>
      <c r="AR94" s="256">
        <f t="shared" ca="1" si="40"/>
        <v>9</v>
      </c>
      <c r="AS94" s="256">
        <f t="shared" ca="1" si="41"/>
        <v>1</v>
      </c>
      <c r="AT94" s="256">
        <f t="shared" si="42"/>
        <v>-3</v>
      </c>
      <c r="AU94" s="39">
        <v>1</v>
      </c>
    </row>
    <row r="95" spans="2:47">
      <c r="B95" s="43"/>
      <c r="C95" s="20"/>
      <c r="D95" s="45"/>
      <c r="E95" s="84"/>
      <c r="F95" s="20"/>
      <c r="G95" s="20"/>
      <c r="H95" s="20"/>
      <c r="I95" s="7"/>
      <c r="J95" s="7"/>
      <c r="K95" s="7"/>
      <c r="L95" s="7"/>
      <c r="T95" t="s">
        <v>73</v>
      </c>
      <c r="U95" s="240">
        <f ca="1">VLOOKUP(FPC!$F$2,Horizontal!$E$14:$AZ$439,U106,0)</f>
        <v>2.2200000000000002</v>
      </c>
      <c r="V95" s="240">
        <f ca="1">VLOOKUP(FPC!$F$2,Horizontal!$E$14:$AZ$439,V106,0)</f>
        <v>6.67</v>
      </c>
      <c r="W95" s="240">
        <f ca="1">VLOOKUP(FPC!$F$2,Horizontal!$E$14:$AZ$439,W106,0)</f>
        <v>91.11</v>
      </c>
      <c r="X95" s="245">
        <f ca="1">VLOOKUP(FPC!$F$2,Horizontal!$E$14:$AZ$439,X106,0)</f>
        <v>2.2200000000000002</v>
      </c>
      <c r="Y95" s="240">
        <f ca="1">VLOOKUP(FPC!$F$2,Horizontal!$E$14:$AZ$439,Y106,0)</f>
        <v>6.67</v>
      </c>
      <c r="Z95" s="240">
        <f ca="1">VLOOKUP(FPC!$F$2,Horizontal!$E$14:$AZ$439,Z106,0)</f>
        <v>91.11</v>
      </c>
      <c r="AB95" s="320"/>
      <c r="AC95" s="322"/>
      <c r="AD95" s="246" t="s">
        <v>93</v>
      </c>
      <c r="AE95" s="247">
        <f ca="1">X92</f>
        <v>2.33</v>
      </c>
      <c r="AF95" s="247">
        <f ca="1">Y92</f>
        <v>4.6500000000000004</v>
      </c>
      <c r="AG95" s="248">
        <f ca="1">Z92</f>
        <v>93.02</v>
      </c>
      <c r="AI95" s="119">
        <f t="shared" ca="1" si="36"/>
        <v>45047</v>
      </c>
      <c r="AJ95" s="15">
        <f>Horizontal!BN4</f>
        <v>11</v>
      </c>
      <c r="AK95" s="15">
        <f ca="1">Horizontal!BN5</f>
        <v>41</v>
      </c>
      <c r="AL95" s="15">
        <f>Horizontal!BN3</f>
        <v>52</v>
      </c>
      <c r="AM95" s="258">
        <f ca="1">Dates!E16</f>
        <v>45047</v>
      </c>
      <c r="AN95" s="256">
        <f t="shared" ca="1" si="37"/>
        <v>10</v>
      </c>
      <c r="AO95" s="256">
        <f t="shared" ca="1" si="38"/>
        <v>1</v>
      </c>
      <c r="AP95" s="256">
        <f t="shared" ca="1" si="39"/>
        <v>29</v>
      </c>
      <c r="AQ95" s="257">
        <v>1</v>
      </c>
      <c r="AR95" s="256">
        <f t="shared" ca="1" si="40"/>
        <v>10</v>
      </c>
      <c r="AS95" s="256">
        <f t="shared" ca="1" si="41"/>
        <v>1</v>
      </c>
      <c r="AT95" s="256">
        <f t="shared" si="42"/>
        <v>-3</v>
      </c>
      <c r="AU95" s="39">
        <v>1</v>
      </c>
    </row>
    <row r="96" spans="2:47">
      <c r="B96" s="83"/>
      <c r="C96" s="20"/>
      <c r="D96" s="45"/>
      <c r="E96" s="20"/>
      <c r="F96" s="20"/>
      <c r="G96" s="20"/>
      <c r="H96" s="20"/>
      <c r="I96" s="7"/>
      <c r="J96" s="7"/>
      <c r="K96" s="7"/>
      <c r="L96" s="7"/>
      <c r="T96" t="s">
        <v>74</v>
      </c>
      <c r="U96" s="240">
        <f ca="1">VLOOKUP(FPC!$F$2,Horizontal!$E$14:$AZ$439,U107,0)</f>
        <v>6.67</v>
      </c>
      <c r="V96" s="240">
        <f ca="1">VLOOKUP(FPC!$F$2,Horizontal!$E$14:$AZ$439,V107,0)</f>
        <v>15.56</v>
      </c>
      <c r="W96" s="240">
        <f ca="1">VLOOKUP(FPC!$F$2,Horizontal!$E$14:$AZ$439,W107,0)</f>
        <v>77.78</v>
      </c>
      <c r="X96" s="245">
        <f ca="1">VLOOKUP(FPC!$F$2,Horizontal!$E$14:$AZ$439,X107,0)</f>
        <v>6.67</v>
      </c>
      <c r="Y96" s="240">
        <f ca="1">VLOOKUP(FPC!$F$2,Horizontal!$E$14:$AZ$439,Y107,0)</f>
        <v>15.56</v>
      </c>
      <c r="Z96" s="240">
        <f ca="1">VLOOKUP(FPC!$F$2,Horizontal!$E$14:$AZ$439,Z107,0)</f>
        <v>77.78</v>
      </c>
      <c r="AB96" s="320">
        <f ca="1">AI95</f>
        <v>45047</v>
      </c>
      <c r="AC96" s="321" t="s">
        <v>71</v>
      </c>
      <c r="AD96" s="242" t="s">
        <v>140</v>
      </c>
      <c r="AE96" s="243">
        <f ca="1">U93</f>
        <v>2.5</v>
      </c>
      <c r="AF96" s="243">
        <f ca="1">V93</f>
        <v>5</v>
      </c>
      <c r="AG96" s="244">
        <f ca="1">W93</f>
        <v>92.5</v>
      </c>
      <c r="AI96" s="119">
        <f t="shared" ca="1" si="36"/>
        <v>45017</v>
      </c>
      <c r="AJ96" s="15">
        <f>Horizontal!BM4</f>
        <v>14</v>
      </c>
      <c r="AK96" s="15">
        <f ca="1">Horizontal!BM5</f>
        <v>41</v>
      </c>
      <c r="AL96" s="15">
        <f>Horizontal!BM3</f>
        <v>56</v>
      </c>
      <c r="AM96" s="258">
        <f ca="1">Dates!D16</f>
        <v>45017</v>
      </c>
      <c r="AN96" s="256">
        <f t="shared" ca="1" si="37"/>
        <v>13</v>
      </c>
      <c r="AO96" s="256">
        <f t="shared" ca="1" si="38"/>
        <v>1</v>
      </c>
      <c r="AP96" s="256">
        <f t="shared" ca="1" si="39"/>
        <v>26</v>
      </c>
      <c r="AQ96" s="257">
        <v>1</v>
      </c>
      <c r="AR96" s="256">
        <f t="shared" ca="1" si="40"/>
        <v>14</v>
      </c>
      <c r="AS96" s="256">
        <f t="shared" ca="1" si="41"/>
        <v>1</v>
      </c>
      <c r="AT96" s="256">
        <f t="shared" si="42"/>
        <v>-7</v>
      </c>
      <c r="AU96" s="39">
        <v>1</v>
      </c>
    </row>
    <row r="97" spans="3:47">
      <c r="C97" s="73" t="s">
        <v>139</v>
      </c>
      <c r="D97" s="45"/>
      <c r="E97" s="20"/>
      <c r="F97" s="20"/>
      <c r="G97" s="20"/>
      <c r="H97" s="20"/>
      <c r="I97" s="7"/>
      <c r="J97" s="7"/>
      <c r="K97" s="7"/>
      <c r="L97" s="7"/>
      <c r="T97" t="s">
        <v>75</v>
      </c>
      <c r="U97" s="240">
        <f ca="1">VLOOKUP(FPC!$F$2,Horizontal!$E$14:$AZ$439,U108,0)</f>
        <v>4.55</v>
      </c>
      <c r="V97" s="240">
        <f ca="1">VLOOKUP(FPC!$F$2,Horizontal!$E$14:$AZ$439,V108,0)</f>
        <v>45.45</v>
      </c>
      <c r="W97" s="240">
        <f ca="1">VLOOKUP(FPC!$F$2,Horizontal!$E$14:$AZ$439,W108,0)</f>
        <v>50</v>
      </c>
      <c r="X97" s="245">
        <f ca="1">VLOOKUP(FPC!$F$2,Horizontal!$E$14:$AZ$439,X108,0)</f>
        <v>4.55</v>
      </c>
      <c r="Y97" s="240">
        <f ca="1">VLOOKUP(FPC!$F$2,Horizontal!$E$14:$AZ$439,Y108,0)</f>
        <v>45.45</v>
      </c>
      <c r="Z97" s="240">
        <f ca="1">VLOOKUP(FPC!$F$2,Horizontal!$E$14:$AZ$439,Z108,0)</f>
        <v>50</v>
      </c>
      <c r="AB97" s="320"/>
      <c r="AC97" s="322"/>
      <c r="AD97" s="246" t="s">
        <v>93</v>
      </c>
      <c r="AE97" s="247">
        <f ca="1">X93</f>
        <v>2.5</v>
      </c>
      <c r="AF97" s="247">
        <f ca="1">Y93</f>
        <v>5</v>
      </c>
      <c r="AG97" s="248">
        <f ca="1">Z93</f>
        <v>92.5</v>
      </c>
      <c r="AI97" s="119">
        <f t="shared" ca="1" si="36"/>
        <v>44986</v>
      </c>
      <c r="AJ97" s="15">
        <f>Horizontal!BL4</f>
        <v>16</v>
      </c>
      <c r="AK97" s="15">
        <f ca="1">Horizontal!BL5</f>
        <v>41</v>
      </c>
      <c r="AL97" s="15">
        <f>Horizontal!BL3</f>
        <v>59</v>
      </c>
      <c r="AM97" s="258">
        <f ca="1">Dates!C16</f>
        <v>44986</v>
      </c>
      <c r="AN97" s="256">
        <f t="shared" ca="1" si="37"/>
        <v>15</v>
      </c>
      <c r="AO97" s="256">
        <f t="shared" ca="1" si="38"/>
        <v>1</v>
      </c>
      <c r="AP97" s="256">
        <f t="shared" ca="1" si="39"/>
        <v>24</v>
      </c>
      <c r="AQ97" s="257">
        <v>1</v>
      </c>
      <c r="AR97" s="256">
        <f t="shared" ca="1" si="40"/>
        <v>17</v>
      </c>
      <c r="AS97" s="256">
        <f t="shared" ca="1" si="41"/>
        <v>1</v>
      </c>
      <c r="AT97" s="256">
        <f t="shared" si="42"/>
        <v>-10</v>
      </c>
      <c r="AU97" s="39">
        <v>1</v>
      </c>
    </row>
    <row r="98" spans="3:47">
      <c r="T98" s="26" t="s">
        <v>76</v>
      </c>
      <c r="U98" s="240">
        <f ca="1">VLOOKUP(FPC!$F$2,Horizontal!$E$14:$AZ$439,U109,0)</f>
        <v>11.63</v>
      </c>
      <c r="V98" s="240">
        <f ca="1">VLOOKUP(FPC!$F$2,Horizontal!$E$14:$AZ$439,V109,0)</f>
        <v>48.84</v>
      </c>
      <c r="W98" s="240">
        <f ca="1">VLOOKUP(FPC!$F$2,Horizontal!$E$14:$AZ$439,W109,0)</f>
        <v>39.53</v>
      </c>
      <c r="X98" s="249">
        <f ca="1">VLOOKUP(FPC!$F$2,Horizontal!$E$14:$AZ$439,X109,0)</f>
        <v>11.63</v>
      </c>
      <c r="Y98" s="250">
        <f ca="1">VLOOKUP(FPC!$F$2,Horizontal!$E$14:$AZ$439,Y109,0)</f>
        <v>48.84</v>
      </c>
      <c r="Z98" s="250">
        <f ca="1">VLOOKUP(FPC!$F$2,Horizontal!$E$14:$AZ$439,Z109,0)</f>
        <v>39.53</v>
      </c>
      <c r="AB98" s="323" t="str">
        <f ca="1">AI94</f>
        <v>Jun-Dec 23</v>
      </c>
      <c r="AC98" s="321" t="s">
        <v>72</v>
      </c>
      <c r="AD98" s="242" t="s">
        <v>140</v>
      </c>
      <c r="AE98" s="243">
        <f ca="1">U94</f>
        <v>2.44</v>
      </c>
      <c r="AF98" s="243">
        <f ca="1">V94</f>
        <v>0</v>
      </c>
      <c r="AG98" s="244">
        <f ca="1">W94</f>
        <v>97.56</v>
      </c>
      <c r="AI98" s="119">
        <f ca="1">AM98</f>
        <v>44958</v>
      </c>
      <c r="AJ98" s="15">
        <f>Horizontal!BK4</f>
        <v>23</v>
      </c>
      <c r="AK98" s="15">
        <f ca="1">Horizontal!BK5</f>
        <v>46</v>
      </c>
      <c r="AL98" s="15">
        <f>Horizontal!BK3</f>
        <v>61</v>
      </c>
      <c r="AM98" s="259">
        <f ca="1">Dates!B16</f>
        <v>44958</v>
      </c>
      <c r="AN98" s="260">
        <f t="shared" ca="1" si="37"/>
        <v>22</v>
      </c>
      <c r="AO98" s="260">
        <f t="shared" ca="1" si="38"/>
        <v>1</v>
      </c>
      <c r="AP98" s="260">
        <f t="shared" ca="1" si="39"/>
        <v>22</v>
      </c>
      <c r="AQ98" s="261">
        <v>1</v>
      </c>
      <c r="AR98" s="260">
        <f t="shared" ca="1" si="40"/>
        <v>14</v>
      </c>
      <c r="AS98" s="260">
        <f t="shared" ca="1" si="41"/>
        <v>1</v>
      </c>
      <c r="AT98" s="260">
        <f t="shared" si="42"/>
        <v>-12</v>
      </c>
      <c r="AU98" s="262">
        <v>1</v>
      </c>
    </row>
    <row r="99" spans="3:47">
      <c r="T99" s="58" t="s">
        <v>11544</v>
      </c>
      <c r="U99" s="251">
        <f ca="1">U98</f>
        <v>11.63</v>
      </c>
      <c r="V99" s="251">
        <f t="shared" ref="V99:Z99" ca="1" si="43">V98</f>
        <v>48.84</v>
      </c>
      <c r="W99" s="252">
        <f t="shared" ca="1" si="43"/>
        <v>39.53</v>
      </c>
      <c r="X99" s="241">
        <f t="shared" ca="1" si="43"/>
        <v>11.63</v>
      </c>
      <c r="Y99" s="251">
        <f t="shared" ca="1" si="43"/>
        <v>48.84</v>
      </c>
      <c r="Z99" s="251">
        <f t="shared" ca="1" si="43"/>
        <v>39.53</v>
      </c>
      <c r="AB99" s="323"/>
      <c r="AC99" s="322"/>
      <c r="AD99" s="246" t="s">
        <v>93</v>
      </c>
      <c r="AE99" s="247">
        <f ca="1">X95</f>
        <v>2.2200000000000002</v>
      </c>
      <c r="AF99" s="247">
        <f ca="1">Y95</f>
        <v>6.67</v>
      </c>
      <c r="AG99" s="248">
        <f ca="1">Z95</f>
        <v>91.11</v>
      </c>
    </row>
    <row r="100" spans="3:47">
      <c r="AB100" s="324">
        <f ca="1">AI93</f>
        <v>2024</v>
      </c>
      <c r="AC100" s="321" t="s">
        <v>73</v>
      </c>
      <c r="AD100" s="242" t="s">
        <v>140</v>
      </c>
      <c r="AE100" s="243">
        <f ca="1">U95</f>
        <v>2.2200000000000002</v>
      </c>
      <c r="AF100" s="243">
        <f ca="1">V95</f>
        <v>6.67</v>
      </c>
      <c r="AG100" s="244">
        <f ca="1">W95</f>
        <v>91.11</v>
      </c>
    </row>
    <row r="101" spans="3:47">
      <c r="T101" t="s">
        <v>68</v>
      </c>
      <c r="U101">
        <v>22</v>
      </c>
      <c r="V101">
        <f>U109+1</f>
        <v>31</v>
      </c>
      <c r="W101">
        <f>V109+1</f>
        <v>40</v>
      </c>
      <c r="X101">
        <f>U101</f>
        <v>22</v>
      </c>
      <c r="Y101">
        <f>V101</f>
        <v>31</v>
      </c>
      <c r="Z101">
        <f>W101</f>
        <v>40</v>
      </c>
      <c r="AB101" s="324"/>
      <c r="AC101" s="322"/>
      <c r="AD101" s="246" t="s">
        <v>93</v>
      </c>
      <c r="AE101" s="247">
        <f ca="1">X95</f>
        <v>2.2200000000000002</v>
      </c>
      <c r="AF101" s="247">
        <f ca="1">Y95</f>
        <v>6.67</v>
      </c>
      <c r="AG101" s="248">
        <f ca="1">Z95</f>
        <v>91.11</v>
      </c>
    </row>
    <row r="102" spans="3:47">
      <c r="T102" t="s">
        <v>69</v>
      </c>
      <c r="U102">
        <v>23</v>
      </c>
      <c r="V102">
        <f>V101+1</f>
        <v>32</v>
      </c>
      <c r="W102">
        <f>W101+1</f>
        <v>41</v>
      </c>
      <c r="X102">
        <f t="shared" ref="X102:Z109" si="44">U102</f>
        <v>23</v>
      </c>
      <c r="Y102">
        <f t="shared" si="44"/>
        <v>32</v>
      </c>
      <c r="Z102">
        <f t="shared" si="44"/>
        <v>41</v>
      </c>
      <c r="AB102" s="324">
        <f ca="1">AI92</f>
        <v>2025</v>
      </c>
      <c r="AC102" s="321" t="s">
        <v>74</v>
      </c>
      <c r="AD102" s="242" t="s">
        <v>140</v>
      </c>
      <c r="AE102" s="243">
        <f ca="1">U96</f>
        <v>6.67</v>
      </c>
      <c r="AF102" s="243">
        <f ca="1">V96</f>
        <v>15.56</v>
      </c>
      <c r="AG102" s="244">
        <f ca="1">W96</f>
        <v>77.78</v>
      </c>
    </row>
    <row r="103" spans="3:47">
      <c r="T103" t="s">
        <v>70</v>
      </c>
      <c r="U103">
        <v>24</v>
      </c>
      <c r="V103">
        <f t="shared" ref="V103:W109" si="45">V102+1</f>
        <v>33</v>
      </c>
      <c r="W103">
        <f t="shared" si="45"/>
        <v>42</v>
      </c>
      <c r="X103">
        <f t="shared" si="44"/>
        <v>24</v>
      </c>
      <c r="Y103">
        <f t="shared" si="44"/>
        <v>33</v>
      </c>
      <c r="Z103">
        <f t="shared" si="44"/>
        <v>42</v>
      </c>
      <c r="AB103" s="324"/>
      <c r="AC103" s="322"/>
      <c r="AD103" s="246" t="s">
        <v>93</v>
      </c>
      <c r="AE103" s="247">
        <f ca="1">X96</f>
        <v>6.67</v>
      </c>
      <c r="AF103" s="247">
        <f ca="1">Y96</f>
        <v>15.56</v>
      </c>
      <c r="AG103" s="248">
        <f ca="1">Z96</f>
        <v>77.78</v>
      </c>
    </row>
    <row r="104" spans="3:47">
      <c r="T104" t="s">
        <v>71</v>
      </c>
      <c r="U104">
        <v>25</v>
      </c>
      <c r="V104">
        <f t="shared" si="45"/>
        <v>34</v>
      </c>
      <c r="W104">
        <f t="shared" si="45"/>
        <v>43</v>
      </c>
      <c r="X104">
        <f t="shared" si="44"/>
        <v>25</v>
      </c>
      <c r="Y104">
        <f t="shared" si="44"/>
        <v>34</v>
      </c>
      <c r="Z104">
        <f t="shared" si="44"/>
        <v>43</v>
      </c>
      <c r="AB104" s="324">
        <f ca="1">AI91</f>
        <v>2026</v>
      </c>
      <c r="AC104" s="321" t="s">
        <v>75</v>
      </c>
      <c r="AD104" s="242" t="s">
        <v>140</v>
      </c>
      <c r="AE104" s="243">
        <f ca="1">U97</f>
        <v>4.55</v>
      </c>
      <c r="AF104" s="243">
        <f ca="1">V97</f>
        <v>45.45</v>
      </c>
      <c r="AG104" s="244">
        <f ca="1">W97</f>
        <v>50</v>
      </c>
    </row>
    <row r="105" spans="3:47">
      <c r="T105" t="s">
        <v>72</v>
      </c>
      <c r="U105">
        <v>26</v>
      </c>
      <c r="V105">
        <f t="shared" si="45"/>
        <v>35</v>
      </c>
      <c r="W105">
        <f t="shared" si="45"/>
        <v>44</v>
      </c>
      <c r="X105">
        <f t="shared" si="44"/>
        <v>26</v>
      </c>
      <c r="Y105">
        <f t="shared" si="44"/>
        <v>35</v>
      </c>
      <c r="Z105">
        <f t="shared" si="44"/>
        <v>44</v>
      </c>
      <c r="AB105" s="324"/>
      <c r="AC105" s="322"/>
      <c r="AD105" s="246" t="s">
        <v>93</v>
      </c>
      <c r="AE105" s="247">
        <f ca="1">X97</f>
        <v>4.55</v>
      </c>
      <c r="AF105" s="247">
        <f ca="1">Y97</f>
        <v>45.45</v>
      </c>
      <c r="AG105" s="248">
        <f ca="1">Z97</f>
        <v>50</v>
      </c>
    </row>
    <row r="106" spans="3:47">
      <c r="T106" t="s">
        <v>73</v>
      </c>
      <c r="U106">
        <v>27</v>
      </c>
      <c r="V106">
        <f t="shared" si="45"/>
        <v>36</v>
      </c>
      <c r="W106">
        <f t="shared" si="45"/>
        <v>45</v>
      </c>
      <c r="X106">
        <f t="shared" si="44"/>
        <v>27</v>
      </c>
      <c r="Y106">
        <f t="shared" si="44"/>
        <v>36</v>
      </c>
      <c r="Z106">
        <f t="shared" si="44"/>
        <v>45</v>
      </c>
      <c r="AB106" s="324">
        <f ca="1">AI90</f>
        <v>2027</v>
      </c>
      <c r="AC106" s="321" t="s">
        <v>76</v>
      </c>
      <c r="AD106" s="242" t="s">
        <v>140</v>
      </c>
      <c r="AE106" s="243">
        <f ca="1">U98</f>
        <v>11.63</v>
      </c>
      <c r="AF106" s="243">
        <f ca="1">V98</f>
        <v>48.84</v>
      </c>
      <c r="AG106" s="244">
        <f ca="1">W98</f>
        <v>39.53</v>
      </c>
    </row>
    <row r="107" spans="3:47">
      <c r="T107" t="s">
        <v>74</v>
      </c>
      <c r="U107">
        <v>28</v>
      </c>
      <c r="V107">
        <f t="shared" si="45"/>
        <v>37</v>
      </c>
      <c r="W107">
        <f t="shared" si="45"/>
        <v>46</v>
      </c>
      <c r="X107">
        <f t="shared" si="44"/>
        <v>28</v>
      </c>
      <c r="Y107">
        <f t="shared" si="44"/>
        <v>37</v>
      </c>
      <c r="Z107">
        <f t="shared" si="44"/>
        <v>46</v>
      </c>
      <c r="AB107" s="324"/>
      <c r="AC107" s="322"/>
      <c r="AD107" s="246" t="s">
        <v>93</v>
      </c>
      <c r="AE107" s="247">
        <f ca="1">X98</f>
        <v>11.63</v>
      </c>
      <c r="AF107" s="247">
        <f ca="1">Y98</f>
        <v>48.84</v>
      </c>
      <c r="AG107" s="248">
        <f ca="1">Z98</f>
        <v>39.53</v>
      </c>
    </row>
    <row r="108" spans="3:47">
      <c r="T108" t="s">
        <v>75</v>
      </c>
      <c r="U108">
        <v>29</v>
      </c>
      <c r="V108">
        <f t="shared" si="45"/>
        <v>38</v>
      </c>
      <c r="W108">
        <f t="shared" si="45"/>
        <v>47</v>
      </c>
      <c r="X108">
        <f t="shared" si="44"/>
        <v>29</v>
      </c>
      <c r="Y108">
        <f t="shared" si="44"/>
        <v>38</v>
      </c>
      <c r="Z108">
        <f t="shared" si="44"/>
        <v>47</v>
      </c>
      <c r="AC108" s="58"/>
      <c r="AD108" s="58"/>
      <c r="AE108" s="253"/>
      <c r="AF108" s="57"/>
      <c r="AG108" s="57"/>
    </row>
    <row r="109" spans="3:47">
      <c r="T109" t="s">
        <v>76</v>
      </c>
      <c r="U109">
        <v>30</v>
      </c>
      <c r="V109">
        <f t="shared" si="45"/>
        <v>39</v>
      </c>
      <c r="W109">
        <f t="shared" si="45"/>
        <v>48</v>
      </c>
      <c r="X109">
        <f t="shared" si="44"/>
        <v>30</v>
      </c>
      <c r="Y109">
        <f t="shared" si="44"/>
        <v>39</v>
      </c>
      <c r="Z109">
        <f t="shared" si="44"/>
        <v>48</v>
      </c>
      <c r="AE109" s="20"/>
      <c r="AF109" s="7"/>
      <c r="AG109" s="7"/>
    </row>
  </sheetData>
  <mergeCells count="56">
    <mergeCell ref="AB106:AB107"/>
    <mergeCell ref="AC106:AC107"/>
    <mergeCell ref="AB100:AB101"/>
    <mergeCell ref="AC100:AC101"/>
    <mergeCell ref="AB102:AB103"/>
    <mergeCell ref="AC102:AC103"/>
    <mergeCell ref="AB104:AB105"/>
    <mergeCell ref="AC104:AC105"/>
    <mergeCell ref="AB94:AB95"/>
    <mergeCell ref="AC94:AC95"/>
    <mergeCell ref="AB96:AB97"/>
    <mergeCell ref="AC96:AC97"/>
    <mergeCell ref="AB98:AB99"/>
    <mergeCell ref="AC98:AC99"/>
    <mergeCell ref="U88:W88"/>
    <mergeCell ref="X88:Z88"/>
    <mergeCell ref="AB90:AB91"/>
    <mergeCell ref="AC90:AC91"/>
    <mergeCell ref="AB92:AB93"/>
    <mergeCell ref="AC92:AC93"/>
    <mergeCell ref="C54:F54"/>
    <mergeCell ref="C80:F80"/>
    <mergeCell ref="G80:I80"/>
    <mergeCell ref="J80:L80"/>
    <mergeCell ref="G56:H56"/>
    <mergeCell ref="I56:J56"/>
    <mergeCell ref="K56:L56"/>
    <mergeCell ref="B30:B54"/>
    <mergeCell ref="B56:B80"/>
    <mergeCell ref="G30:H30"/>
    <mergeCell ref="B82:L82"/>
    <mergeCell ref="C56:E57"/>
    <mergeCell ref="I30:J30"/>
    <mergeCell ref="K30:L30"/>
    <mergeCell ref="C30:E31"/>
    <mergeCell ref="C32:D35"/>
    <mergeCell ref="C36:D39"/>
    <mergeCell ref="C58:D61"/>
    <mergeCell ref="C62:D65"/>
    <mergeCell ref="C40:D43"/>
    <mergeCell ref="C66:D69"/>
    <mergeCell ref="G54:I54"/>
    <mergeCell ref="J54:L54"/>
    <mergeCell ref="B9:B28"/>
    <mergeCell ref="G9:H9"/>
    <mergeCell ref="I9:J9"/>
    <mergeCell ref="K9:L9"/>
    <mergeCell ref="C9:E10"/>
    <mergeCell ref="D14:D15"/>
    <mergeCell ref="C14:C15"/>
    <mergeCell ref="K27:L28"/>
    <mergeCell ref="I27:J28"/>
    <mergeCell ref="C11:C13"/>
    <mergeCell ref="D11:D13"/>
    <mergeCell ref="G27:H28"/>
    <mergeCell ref="E27:F28"/>
  </mergeCells>
  <printOptions horizontalCentered="1" verticalCentered="1"/>
  <pageMargins left="0" right="0" top="0" bottom="0" header="0" footer="0"/>
  <pageSetup paperSize="9" scale="59" orientation="portrait" r:id="rId1"/>
  <ignoredErrors>
    <ignoredError sqref="H11 H13:H15 I32:L43 I11:L11 I15:K15 L15 J58:J69 L58:L69 I58:I69 K58:K69 I13:L14 K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Att_Graficos_FPC">
                <anchor moveWithCells="1" sizeWithCells="1">
                  <from>
                    <xdr:col>13</xdr:col>
                    <xdr:colOff>38100</xdr:colOff>
                    <xdr:row>4</xdr:row>
                    <xdr:rowOff>19050</xdr:rowOff>
                  </from>
                  <to>
                    <xdr:col>18</xdr:col>
                    <xdr:colOff>657225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21" id="{B5F02213-9515-4492-8674-E8B6A27195D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I14</xm:sqref>
        </x14:conditionalFormatting>
        <x14:conditionalFormatting xmlns:xm="http://schemas.microsoft.com/office/excel/2006/main">
          <x14:cfRule type="iconSet" priority="120" id="{233922B8-ACD3-43BB-B4BD-437ECF4ED52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I11</xm:sqref>
        </x14:conditionalFormatting>
        <x14:conditionalFormatting xmlns:xm="http://schemas.microsoft.com/office/excel/2006/main">
          <x14:cfRule type="iconSet" priority="118" id="{0048DA19-EE75-499D-9382-18704C7796F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G32 I32</xm:sqref>
        </x14:conditionalFormatting>
        <x14:conditionalFormatting xmlns:xm="http://schemas.microsoft.com/office/excel/2006/main">
          <x14:cfRule type="iconSet" priority="117" id="{EE83A2BC-B354-49B2-8ECC-5DDE16C1611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I33</xm:sqref>
        </x14:conditionalFormatting>
        <x14:conditionalFormatting xmlns:xm="http://schemas.microsoft.com/office/excel/2006/main">
          <x14:cfRule type="iconSet" priority="116" id="{ECDF01A8-943B-49F3-958A-F77CBF84B06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I34</xm:sqref>
        </x14:conditionalFormatting>
        <x14:conditionalFormatting xmlns:xm="http://schemas.microsoft.com/office/excel/2006/main">
          <x14:cfRule type="iconSet" priority="109" id="{C735092F-6A90-44A8-A19B-D0C9CD4C00F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G58</xm:sqref>
        </x14:conditionalFormatting>
        <x14:conditionalFormatting xmlns:xm="http://schemas.microsoft.com/office/excel/2006/main">
          <x14:cfRule type="iconSet" priority="108" id="{36209580-803D-42B5-BD88-2293F5C7488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G59</xm:sqref>
        </x14:conditionalFormatting>
        <x14:conditionalFormatting xmlns:xm="http://schemas.microsoft.com/office/excel/2006/main">
          <x14:cfRule type="iconSet" priority="107" id="{EB46B48A-F684-4B7F-9C2C-795AD021B65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G60</xm:sqref>
        </x14:conditionalFormatting>
        <x14:conditionalFormatting xmlns:xm="http://schemas.microsoft.com/office/excel/2006/main">
          <x14:cfRule type="iconSet" priority="106" id="{ED1A1474-D16F-4F01-95F5-4AE7C3F2A93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G61</xm:sqref>
        </x14:conditionalFormatting>
        <x14:conditionalFormatting xmlns:xm="http://schemas.microsoft.com/office/excel/2006/main">
          <x14:cfRule type="iconSet" priority="105" id="{F2225035-BC97-4F82-98B6-23570B6C7A8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I58</xm:sqref>
        </x14:conditionalFormatting>
        <x14:conditionalFormatting xmlns:xm="http://schemas.microsoft.com/office/excel/2006/main">
          <x14:cfRule type="iconSet" priority="104" id="{DCD20B8F-F337-4A22-95CE-786C66F481B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I59</xm:sqref>
        </x14:conditionalFormatting>
        <x14:conditionalFormatting xmlns:xm="http://schemas.microsoft.com/office/excel/2006/main">
          <x14:cfRule type="iconSet" priority="103" id="{91974D4B-5FC0-482F-B8BA-09546BAFF8E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I60</xm:sqref>
        </x14:conditionalFormatting>
        <x14:conditionalFormatting xmlns:xm="http://schemas.microsoft.com/office/excel/2006/main">
          <x14:cfRule type="iconSet" priority="102" id="{249355F2-4FF6-408C-B4AF-F6937D8D3E1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I61</xm:sqref>
        </x14:conditionalFormatting>
        <x14:conditionalFormatting xmlns:xm="http://schemas.microsoft.com/office/excel/2006/main">
          <x14:cfRule type="iconSet" priority="98" id="{5F918ECD-F5F9-4AEB-BB80-3902B838CE1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97" id="{84041B3E-592E-4BEC-85E5-2B310AEE780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G11</xm:sqref>
        </x14:conditionalFormatting>
        <x14:conditionalFormatting xmlns:xm="http://schemas.microsoft.com/office/excel/2006/main">
          <x14:cfRule type="iconSet" priority="96" id="{8F6E4EE1-740E-4CF1-B05C-1F908B5422E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G14</xm:sqref>
        </x14:conditionalFormatting>
        <x14:conditionalFormatting xmlns:xm="http://schemas.microsoft.com/office/excel/2006/main">
          <x14:cfRule type="iconSet" priority="93" id="{BE3F7F19-833F-46F4-9C74-15A1DBCE06C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K32</xm:sqref>
        </x14:conditionalFormatting>
        <x14:conditionalFormatting xmlns:xm="http://schemas.microsoft.com/office/excel/2006/main">
          <x14:cfRule type="iconSet" priority="91" id="{5A5D8C0C-540F-4F55-AE50-C3C3F927515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K14</xm:sqref>
        </x14:conditionalFormatting>
        <x14:conditionalFormatting xmlns:xm="http://schemas.microsoft.com/office/excel/2006/main">
          <x14:cfRule type="iconSet" priority="90" id="{6131CD7E-1D04-4EEE-94F8-85356FBDD54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K11</xm:sqref>
        </x14:conditionalFormatting>
        <x14:conditionalFormatting xmlns:xm="http://schemas.microsoft.com/office/excel/2006/main">
          <x14:cfRule type="iconSet" priority="88" id="{8E0702BF-AA55-4353-840D-FCEA3071C51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K12</xm:sqref>
        </x14:conditionalFormatting>
        <x14:conditionalFormatting xmlns:xm="http://schemas.microsoft.com/office/excel/2006/main">
          <x14:cfRule type="iconSet" priority="83" id="{6D92164E-4109-4D12-A1F2-0BC5817AC25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K58</xm:sqref>
        </x14:conditionalFormatting>
        <x14:conditionalFormatting xmlns:xm="http://schemas.microsoft.com/office/excel/2006/main">
          <x14:cfRule type="iconSet" priority="82" id="{656703FB-0C54-4844-BA5E-A0700ED40EA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K59</xm:sqref>
        </x14:conditionalFormatting>
        <x14:conditionalFormatting xmlns:xm="http://schemas.microsoft.com/office/excel/2006/main">
          <x14:cfRule type="iconSet" priority="81" id="{54F9029C-665F-4441-AEBF-A902C35FCD5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K60</xm:sqref>
        </x14:conditionalFormatting>
        <x14:conditionalFormatting xmlns:xm="http://schemas.microsoft.com/office/excel/2006/main">
          <x14:cfRule type="iconSet" priority="80" id="{2C0C8C0D-985B-4755-B1E6-738F06FB61A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K61</xm:sqref>
        </x14:conditionalFormatting>
        <x14:conditionalFormatting xmlns:xm="http://schemas.microsoft.com/office/excel/2006/main">
          <x14:cfRule type="iconSet" priority="68" id="{B9B8C3AF-E7E0-4478-9D7D-7E5E0A46707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G64</xm:sqref>
        </x14:conditionalFormatting>
        <x14:conditionalFormatting xmlns:xm="http://schemas.microsoft.com/office/excel/2006/main">
          <x14:cfRule type="iconSet" priority="67" id="{4335D488-90F2-4227-96F8-A55E962A088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G65</xm:sqref>
        </x14:conditionalFormatting>
        <x14:conditionalFormatting xmlns:xm="http://schemas.microsoft.com/office/excel/2006/main">
          <x14:cfRule type="iconSet" priority="66" id="{C3E98CBE-AFCA-4205-9211-33D9BDA753D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I62</xm:sqref>
        </x14:conditionalFormatting>
        <x14:conditionalFormatting xmlns:xm="http://schemas.microsoft.com/office/excel/2006/main">
          <x14:cfRule type="iconSet" priority="65" id="{19DCA92A-F139-4A1A-BE0A-D439446483A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I63</xm:sqref>
        </x14:conditionalFormatting>
        <x14:conditionalFormatting xmlns:xm="http://schemas.microsoft.com/office/excel/2006/main">
          <x14:cfRule type="iconSet" priority="64" id="{85A7A655-FAAD-47F4-86D7-F5867488FCF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I64</xm:sqref>
        </x14:conditionalFormatting>
        <x14:conditionalFormatting xmlns:xm="http://schemas.microsoft.com/office/excel/2006/main">
          <x14:cfRule type="iconSet" priority="63" id="{1CC2AF97-D284-425F-8C5E-8904131D1D9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I65</xm:sqref>
        </x14:conditionalFormatting>
        <x14:conditionalFormatting xmlns:xm="http://schemas.microsoft.com/office/excel/2006/main">
          <x14:cfRule type="iconSet" priority="122" id="{3B0114ED-9761-4695-9347-1824B7D6F4E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I35</xm:sqref>
        </x14:conditionalFormatting>
        <x14:conditionalFormatting xmlns:xm="http://schemas.microsoft.com/office/excel/2006/main">
          <x14:cfRule type="iconSet" priority="124" id="{26600302-EC8B-413C-A598-AC96AE93BCA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K33:K35</xm:sqref>
        </x14:conditionalFormatting>
        <x14:conditionalFormatting xmlns:xm="http://schemas.microsoft.com/office/excel/2006/main">
          <x14:cfRule type="iconSet" priority="57" id="{EB313AFB-A17A-4320-A6A1-A659351F8FA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I36:I39</xm:sqref>
        </x14:conditionalFormatting>
        <x14:conditionalFormatting xmlns:xm="http://schemas.microsoft.com/office/excel/2006/main">
          <x14:cfRule type="iconSet" priority="58" id="{F9E5B65C-E713-4A93-B356-60FB3CD614B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K36:K39</xm:sqref>
        </x14:conditionalFormatting>
        <x14:conditionalFormatting xmlns:xm="http://schemas.microsoft.com/office/excel/2006/main">
          <x14:cfRule type="iconSet" priority="55" id="{8DC33395-4F07-42FA-969C-9F8BDDB562C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G36</xm:sqref>
        </x14:conditionalFormatting>
        <x14:conditionalFormatting xmlns:xm="http://schemas.microsoft.com/office/excel/2006/main">
          <x14:cfRule type="iconSet" priority="54" id="{06330951-F987-4351-84BA-558AC4AD5F7F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G37</xm:sqref>
        </x14:conditionalFormatting>
        <x14:conditionalFormatting xmlns:xm="http://schemas.microsoft.com/office/excel/2006/main">
          <x14:cfRule type="iconSet" priority="53" id="{9059F1CA-6CBD-4989-84E3-ACC29F24CB2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G38</xm:sqref>
        </x14:conditionalFormatting>
        <x14:conditionalFormatting xmlns:xm="http://schemas.microsoft.com/office/excel/2006/main">
          <x14:cfRule type="iconSet" priority="52" id="{6EF881C6-0322-427B-8834-43587EB4339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G39</xm:sqref>
        </x14:conditionalFormatting>
        <x14:conditionalFormatting xmlns:xm="http://schemas.microsoft.com/office/excel/2006/main">
          <x14:cfRule type="iconSet" priority="51" id="{13344630-5AC9-4135-85F1-B9D3A8B9B65E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G62</xm:sqref>
        </x14:conditionalFormatting>
        <x14:conditionalFormatting xmlns:xm="http://schemas.microsoft.com/office/excel/2006/main">
          <x14:cfRule type="iconSet" priority="50" id="{C9DBAFAE-0DB3-45D4-A227-2FDBA7D7862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G63</xm:sqref>
        </x14:conditionalFormatting>
        <x14:conditionalFormatting xmlns:xm="http://schemas.microsoft.com/office/excel/2006/main">
          <x14:cfRule type="iconSet" priority="49" id="{A345DB38-F34A-48C1-B212-1990C34EEF8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K62</xm:sqref>
        </x14:conditionalFormatting>
        <x14:conditionalFormatting xmlns:xm="http://schemas.microsoft.com/office/excel/2006/main">
          <x14:cfRule type="iconSet" priority="48" id="{EB56AB55-44D4-4807-85E3-CF115E7F93C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K63</xm:sqref>
        </x14:conditionalFormatting>
        <x14:conditionalFormatting xmlns:xm="http://schemas.microsoft.com/office/excel/2006/main">
          <x14:cfRule type="iconSet" priority="47" id="{BA90B86C-BF0E-4E02-A5AF-C8F6528E998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K64</xm:sqref>
        </x14:conditionalFormatting>
        <x14:conditionalFormatting xmlns:xm="http://schemas.microsoft.com/office/excel/2006/main">
          <x14:cfRule type="iconSet" priority="46" id="{2EB0F5A1-C581-46FC-AE6C-1E8687550B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K65</xm:sqref>
        </x14:conditionalFormatting>
        <x14:conditionalFormatting xmlns:xm="http://schemas.microsoft.com/office/excel/2006/main">
          <x14:cfRule type="iconSet" priority="44" id="{2C775829-63E8-4B9F-AD43-F964FED446F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G12</xm:sqref>
        </x14:conditionalFormatting>
        <x14:conditionalFormatting xmlns:xm="http://schemas.microsoft.com/office/excel/2006/main">
          <x14:cfRule type="iconSet" priority="43" id="{DB5F1BBC-AC81-4D55-ADF6-29DA5CD90DB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K12</xm:sqref>
        </x14:conditionalFormatting>
        <x14:conditionalFormatting xmlns:xm="http://schemas.microsoft.com/office/excel/2006/main">
          <x14:cfRule type="iconSet" priority="36" id="{76B1E7CB-66B7-4010-A125-643DC97EDA5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I13</xm:sqref>
        </x14:conditionalFormatting>
        <x14:conditionalFormatting xmlns:xm="http://schemas.microsoft.com/office/excel/2006/main">
          <x14:cfRule type="iconSet" priority="35" id="{915492CB-6C3E-4909-B9DE-83D89B8C036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G13</xm:sqref>
        </x14:conditionalFormatting>
        <x14:conditionalFormatting xmlns:xm="http://schemas.microsoft.com/office/excel/2006/main">
          <x14:cfRule type="iconSet" priority="34" id="{41BBAB4B-74D4-4100-B540-E53B020C814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K13</xm:sqref>
        </x14:conditionalFormatting>
        <x14:conditionalFormatting xmlns:xm="http://schemas.microsoft.com/office/excel/2006/main">
          <x14:cfRule type="iconSet" priority="33" id="{179344EF-0456-4821-887C-EE48786FE52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G33</xm:sqref>
        </x14:conditionalFormatting>
        <x14:conditionalFormatting xmlns:xm="http://schemas.microsoft.com/office/excel/2006/main">
          <x14:cfRule type="iconSet" priority="32" id="{4E7BEDA5-770D-4E12-B664-0BEFB2B1488D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G34</xm:sqref>
        </x14:conditionalFormatting>
        <x14:conditionalFormatting xmlns:xm="http://schemas.microsoft.com/office/excel/2006/main">
          <x14:cfRule type="iconSet" priority="29" id="{625618B6-2893-4710-96AE-3952777FE4D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G35</xm:sqref>
        </x14:conditionalFormatting>
        <x14:conditionalFormatting xmlns:xm="http://schemas.microsoft.com/office/excel/2006/main">
          <x14:cfRule type="iconSet" priority="28" id="{F162353F-4787-4169-AEBF-97C036F6AEB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I12</xm:sqref>
        </x14:conditionalFormatting>
        <x14:conditionalFormatting xmlns:xm="http://schemas.microsoft.com/office/excel/2006/main">
          <x14:cfRule type="iconSet" priority="27" id="{3CAAEDBC-5FCF-457C-9119-08246BEBBC1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I15</xm:sqref>
        </x14:conditionalFormatting>
        <x14:conditionalFormatting xmlns:xm="http://schemas.microsoft.com/office/excel/2006/main">
          <x14:cfRule type="iconSet" priority="26" id="{FB36C0BC-8434-4A53-9509-1789A113645A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G15</xm:sqref>
        </x14:conditionalFormatting>
        <x14:conditionalFormatting xmlns:xm="http://schemas.microsoft.com/office/excel/2006/main">
          <x14:cfRule type="iconSet" priority="25" id="{10561BFA-3348-4108-A612-4BE97700E8C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K15</xm:sqref>
        </x14:conditionalFormatting>
        <x14:conditionalFormatting xmlns:xm="http://schemas.microsoft.com/office/excel/2006/main">
          <x14:cfRule type="iconSet" priority="17" id="{9F792AA0-1C21-4D23-9E23-C6959CE23E2C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I40:I43</xm:sqref>
        </x14:conditionalFormatting>
        <x14:conditionalFormatting xmlns:xm="http://schemas.microsoft.com/office/excel/2006/main">
          <x14:cfRule type="iconSet" priority="18" id="{D70B440B-24AF-446B-AC06-B7DA12134B0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K40:K43</xm:sqref>
        </x14:conditionalFormatting>
        <x14:conditionalFormatting xmlns:xm="http://schemas.microsoft.com/office/excel/2006/main">
          <x14:cfRule type="iconSet" priority="16" id="{2337FDBE-7BC3-4A94-88B4-D76A60AD3EC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G40</xm:sqref>
        </x14:conditionalFormatting>
        <x14:conditionalFormatting xmlns:xm="http://schemas.microsoft.com/office/excel/2006/main">
          <x14:cfRule type="iconSet" priority="15" id="{B8A056CE-933C-46BA-B51B-4EFE2E2A463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G41</xm:sqref>
        </x14:conditionalFormatting>
        <x14:conditionalFormatting xmlns:xm="http://schemas.microsoft.com/office/excel/2006/main">
          <x14:cfRule type="iconSet" priority="14" id="{0AA24AE7-8B0C-4B6A-A057-CE7E03AC5022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G42</xm:sqref>
        </x14:conditionalFormatting>
        <x14:conditionalFormatting xmlns:xm="http://schemas.microsoft.com/office/excel/2006/main">
          <x14:cfRule type="iconSet" priority="13" id="{D4DD3C85-76D6-4896-9679-4E11E5DC827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G43</xm:sqref>
        </x14:conditionalFormatting>
        <x14:conditionalFormatting xmlns:xm="http://schemas.microsoft.com/office/excel/2006/main">
          <x14:cfRule type="iconSet" priority="12" id="{E6712FB6-1AC4-4D5A-BA38-4C5DC361D32B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G68</xm:sqref>
        </x14:conditionalFormatting>
        <x14:conditionalFormatting xmlns:xm="http://schemas.microsoft.com/office/excel/2006/main">
          <x14:cfRule type="iconSet" priority="11" id="{9CBC72A4-65E4-40E9-A5B4-D02268F36068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G69</xm:sqref>
        </x14:conditionalFormatting>
        <x14:conditionalFormatting xmlns:xm="http://schemas.microsoft.com/office/excel/2006/main">
          <x14:cfRule type="iconSet" priority="10" id="{1B578288-F304-4766-B0AA-6E8CE3FFAC64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I66</xm:sqref>
        </x14:conditionalFormatting>
        <x14:conditionalFormatting xmlns:xm="http://schemas.microsoft.com/office/excel/2006/main">
          <x14:cfRule type="iconSet" priority="9" id="{94C70C6E-F69E-494B-AEE2-53D95F797DF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I67</xm:sqref>
        </x14:conditionalFormatting>
        <x14:conditionalFormatting xmlns:xm="http://schemas.microsoft.com/office/excel/2006/main">
          <x14:cfRule type="iconSet" priority="8" id="{7804E69C-E0A6-44A3-A422-D78DF5FB8636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I68</xm:sqref>
        </x14:conditionalFormatting>
        <x14:conditionalFormatting xmlns:xm="http://schemas.microsoft.com/office/excel/2006/main">
          <x14:cfRule type="iconSet" priority="7" id="{438FBFBB-F4D5-4124-866C-1889163B1CF5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I69</xm:sqref>
        </x14:conditionalFormatting>
        <x14:conditionalFormatting xmlns:xm="http://schemas.microsoft.com/office/excel/2006/main">
          <x14:cfRule type="iconSet" priority="6" id="{789588A3-1A5D-48A2-8497-14AAF5032B1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G66</xm:sqref>
        </x14:conditionalFormatting>
        <x14:conditionalFormatting xmlns:xm="http://schemas.microsoft.com/office/excel/2006/main">
          <x14:cfRule type="iconSet" priority="5" id="{8CA3F91A-99E7-43BA-88B7-17EB03F9FBE7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G67</xm:sqref>
        </x14:conditionalFormatting>
        <x14:conditionalFormatting xmlns:xm="http://schemas.microsoft.com/office/excel/2006/main">
          <x14:cfRule type="iconSet" priority="4" id="{3A4D0712-A26C-4353-A040-A31006F6CF70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K66</xm:sqref>
        </x14:conditionalFormatting>
        <x14:conditionalFormatting xmlns:xm="http://schemas.microsoft.com/office/excel/2006/main">
          <x14:cfRule type="iconSet" priority="3" id="{FAC2D201-8343-45CB-8C1A-86EFD04F5373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K67</xm:sqref>
        </x14:conditionalFormatting>
        <x14:conditionalFormatting xmlns:xm="http://schemas.microsoft.com/office/excel/2006/main">
          <x14:cfRule type="iconSet" priority="2" id="{2EFD21F6-4DA3-44CC-8C4C-E2022CAB26E9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K68</xm:sqref>
        </x14:conditionalFormatting>
        <x14:conditionalFormatting xmlns:xm="http://schemas.microsoft.com/office/excel/2006/main">
          <x14:cfRule type="iconSet" priority="1" id="{E9BEAA8C-125C-48B7-A99C-B32D16B3B511}">
            <x14:iconSet iconSet="3Triangles">
              <x14:cfvo type="percent">
                <xm:f>0</xm:f>
              </x14:cfvo>
              <x14:cfvo type="num">
                <xm:f>0</xm:f>
              </x14:cfvo>
              <x14:cfvo type="num" gte="0">
                <xm:f>0</xm:f>
              </x14:cfvo>
            </x14:iconSet>
          </x14:cfRule>
          <xm:sqref>K69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2:W412"/>
  <sheetViews>
    <sheetView showGridLines="0" workbookViewId="0">
      <pane ySplit="16" topLeftCell="A302" activePane="bottomLeft" state="frozen"/>
      <selection pane="bottomLeft" activeCell="M5" sqref="M5:V15"/>
    </sheetView>
  </sheetViews>
  <sheetFormatPr defaultRowHeight="15" outlineLevelRow="1"/>
  <cols>
    <col min="1" max="1" width="1.42578125" customWidth="1"/>
    <col min="2" max="2" width="10.7109375" bestFit="1" customWidth="1"/>
    <col min="3" max="4" width="16.140625" bestFit="1" customWidth="1"/>
    <col min="5" max="5" width="9.42578125" bestFit="1" customWidth="1"/>
    <col min="6" max="8" width="16.140625" bestFit="1" customWidth="1"/>
    <col min="12" max="12" width="2.140625" customWidth="1"/>
    <col min="13" max="17" width="11" customWidth="1"/>
    <col min="18" max="18" width="12.28515625" customWidth="1"/>
    <col min="19" max="22" width="11" customWidth="1"/>
  </cols>
  <sheetData>
    <row r="2" spans="1:23">
      <c r="A2" s="56"/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  <c r="R2" s="56"/>
      <c r="S2" s="56"/>
      <c r="T2" s="56"/>
      <c r="U2" s="56"/>
      <c r="V2" s="56"/>
      <c r="W2" s="56"/>
    </row>
    <row r="3" spans="1:23" ht="15.75" thickBot="1">
      <c r="A3" s="56"/>
      <c r="B3" s="325" t="s">
        <v>141</v>
      </c>
      <c r="C3" s="326"/>
      <c r="D3" s="326"/>
      <c r="E3" s="326"/>
      <c r="F3" s="326"/>
      <c r="G3" s="326"/>
      <c r="H3" s="326"/>
      <c r="I3" s="326"/>
      <c r="J3" s="326"/>
      <c r="K3" s="327"/>
      <c r="L3" s="56"/>
      <c r="M3" s="325" t="s">
        <v>141</v>
      </c>
      <c r="N3" s="326"/>
      <c r="O3" s="326"/>
      <c r="P3" s="326"/>
      <c r="Q3" s="326"/>
      <c r="R3" s="326"/>
      <c r="S3" s="326"/>
      <c r="T3" s="326"/>
      <c r="U3" s="326"/>
      <c r="V3" s="327"/>
    </row>
    <row r="4" spans="1:23" ht="30">
      <c r="A4" s="56"/>
      <c r="B4" s="104" t="s">
        <v>66</v>
      </c>
      <c r="C4" s="76" t="s">
        <v>68</v>
      </c>
      <c r="D4" s="76" t="s">
        <v>69</v>
      </c>
      <c r="E4" s="76" t="s">
        <v>70</v>
      </c>
      <c r="F4" s="76" t="s">
        <v>71</v>
      </c>
      <c r="G4" s="76" t="s">
        <v>72</v>
      </c>
      <c r="H4" s="76" t="s">
        <v>73</v>
      </c>
      <c r="I4" s="76" t="s">
        <v>74</v>
      </c>
      <c r="J4" s="76" t="s">
        <v>75</v>
      </c>
      <c r="K4" s="77" t="s">
        <v>76</v>
      </c>
      <c r="L4" s="56"/>
      <c r="M4" s="269" t="s">
        <v>13324</v>
      </c>
      <c r="N4" s="270" t="str">
        <f ca="1">Dates!B15&amp;" ("&amp;TEXT(Dates!B16,"[$-409]MMM/AA")&amp;")"</f>
        <v>M+0 (Feb/AA)</v>
      </c>
      <c r="O4" s="270" t="str">
        <f ca="1">Dates!C15&amp;" ("&amp;TEXT(Dates!C16,"[$-409]MMM/AA")&amp;")"</f>
        <v>M+1 (Mar/AA)</v>
      </c>
      <c r="P4" s="270" t="str">
        <f ca="1">Dates!D15&amp;" ("&amp;TEXT(Dates!D16,"[$-409]MMM/AA")&amp;")"</f>
        <v>M+2 (Apr/AA)</v>
      </c>
      <c r="Q4" s="270" t="str">
        <f ca="1">Dates!E15&amp;" ("&amp;TEXT(Dates!E16,"[$-409]MMM/AA")&amp;")"</f>
        <v>M+3 (May/AA)</v>
      </c>
      <c r="R4" s="270" t="str">
        <f ca="1">Dates!F15&amp;"                    ("&amp;Dates!F16&amp;")"</f>
        <v>A+0                    (Jun-Dec 23)</v>
      </c>
      <c r="S4" s="270" t="str">
        <f ca="1">Dates!G15&amp;"    ("&amp;Dates!G16&amp;")"</f>
        <v>A+1    (2024)</v>
      </c>
      <c r="T4" s="270" t="str">
        <f ca="1">Dates!H15&amp;"    ("&amp;Dates!H16&amp;")"</f>
        <v>A+2    (2025)</v>
      </c>
      <c r="U4" s="270" t="str">
        <f ca="1">Dates!I15&amp;"    ("&amp;Dates!I16&amp;")"</f>
        <v>A+3    (2026)</v>
      </c>
      <c r="V4" s="270" t="str">
        <f ca="1">Dates!J15&amp;"    ("&amp;Dates!J16&amp;")"</f>
        <v>A+4    (2027)</v>
      </c>
    </row>
    <row r="5" spans="1:23" ht="15" customHeight="1">
      <c r="A5" s="56"/>
      <c r="B5" s="78">
        <v>42108</v>
      </c>
      <c r="C5" s="79">
        <v>388.48</v>
      </c>
      <c r="D5" s="79">
        <v>388.48</v>
      </c>
      <c r="E5" s="79">
        <v>388.48</v>
      </c>
      <c r="F5" s="79">
        <v>388.48</v>
      </c>
      <c r="G5" s="80">
        <v>380</v>
      </c>
      <c r="H5" s="80">
        <v>310</v>
      </c>
      <c r="I5" s="80">
        <v>200</v>
      </c>
      <c r="J5" s="278">
        <v>0</v>
      </c>
      <c r="K5" s="278">
        <v>0</v>
      </c>
      <c r="L5" s="56"/>
      <c r="M5" s="275">
        <v>44908</v>
      </c>
      <c r="N5" s="99">
        <v>56</v>
      </c>
      <c r="O5" s="99">
        <v>69</v>
      </c>
      <c r="P5" s="99">
        <v>70</v>
      </c>
      <c r="Q5" s="99">
        <v>70</v>
      </c>
      <c r="R5" s="99">
        <v>89</v>
      </c>
      <c r="S5" s="99">
        <v>119</v>
      </c>
      <c r="T5" s="99">
        <v>130</v>
      </c>
      <c r="U5" s="99">
        <v>132</v>
      </c>
      <c r="V5" s="99">
        <v>132</v>
      </c>
    </row>
    <row r="6" spans="1:23" ht="15" customHeight="1">
      <c r="A6" s="56"/>
      <c r="B6" s="78">
        <v>42115</v>
      </c>
      <c r="C6" s="79">
        <v>388.48</v>
      </c>
      <c r="D6" s="79">
        <v>388.48</v>
      </c>
      <c r="E6" s="79">
        <v>388.48</v>
      </c>
      <c r="F6" s="79">
        <v>388.48</v>
      </c>
      <c r="G6" s="80">
        <v>375</v>
      </c>
      <c r="H6" s="80">
        <v>308</v>
      </c>
      <c r="I6" s="80">
        <v>200</v>
      </c>
      <c r="J6" s="278">
        <v>0</v>
      </c>
      <c r="K6" s="278">
        <v>0</v>
      </c>
      <c r="L6" s="56"/>
      <c r="M6" s="275">
        <v>44915</v>
      </c>
      <c r="N6" s="99">
        <v>56</v>
      </c>
      <c r="O6" s="99">
        <v>69</v>
      </c>
      <c r="P6" s="99">
        <v>70</v>
      </c>
      <c r="Q6" s="99">
        <v>71</v>
      </c>
      <c r="R6" s="99">
        <v>85</v>
      </c>
      <c r="S6" s="99">
        <v>115</v>
      </c>
      <c r="T6" s="99">
        <v>130</v>
      </c>
      <c r="U6" s="99">
        <v>132</v>
      </c>
      <c r="V6" s="99">
        <v>132</v>
      </c>
    </row>
    <row r="7" spans="1:23" ht="15" customHeight="1">
      <c r="A7" s="56"/>
      <c r="B7" s="78">
        <v>42122</v>
      </c>
      <c r="C7" s="79">
        <v>390</v>
      </c>
      <c r="D7" s="79">
        <v>388.48</v>
      </c>
      <c r="E7" s="79">
        <v>388.48</v>
      </c>
      <c r="F7" s="79">
        <v>388.48</v>
      </c>
      <c r="G7" s="80">
        <v>370</v>
      </c>
      <c r="H7" s="80">
        <v>305</v>
      </c>
      <c r="I7" s="80">
        <v>200</v>
      </c>
      <c r="J7" s="278">
        <v>0</v>
      </c>
      <c r="K7" s="278">
        <v>0</v>
      </c>
      <c r="L7" s="56"/>
      <c r="M7" s="275">
        <v>44922</v>
      </c>
      <c r="N7" s="99">
        <v>56</v>
      </c>
      <c r="O7" s="99">
        <v>69</v>
      </c>
      <c r="P7" s="99">
        <v>70</v>
      </c>
      <c r="Q7" s="99">
        <v>71</v>
      </c>
      <c r="R7" s="99">
        <v>84</v>
      </c>
      <c r="S7" s="99">
        <v>115</v>
      </c>
      <c r="T7" s="99">
        <v>125</v>
      </c>
      <c r="U7" s="99">
        <v>129</v>
      </c>
      <c r="V7" s="99">
        <v>129</v>
      </c>
    </row>
    <row r="8" spans="1:23" ht="15" customHeight="1">
      <c r="A8" s="56"/>
      <c r="B8" s="78">
        <v>42129</v>
      </c>
      <c r="C8" s="79">
        <v>388.48</v>
      </c>
      <c r="D8" s="79">
        <v>388.48</v>
      </c>
      <c r="E8" s="79">
        <v>388.48</v>
      </c>
      <c r="F8" s="79">
        <v>380</v>
      </c>
      <c r="G8" s="80">
        <v>360</v>
      </c>
      <c r="H8" s="80">
        <v>300</v>
      </c>
      <c r="I8" s="80">
        <v>200</v>
      </c>
      <c r="J8" s="278">
        <v>0</v>
      </c>
      <c r="K8" s="278">
        <v>0</v>
      </c>
      <c r="L8" s="56"/>
      <c r="M8" s="275">
        <v>44929</v>
      </c>
      <c r="N8" s="99">
        <v>69</v>
      </c>
      <c r="O8" s="99">
        <v>70</v>
      </c>
      <c r="P8" s="99">
        <v>69</v>
      </c>
      <c r="Q8" s="99">
        <v>70</v>
      </c>
      <c r="R8" s="99">
        <v>79</v>
      </c>
      <c r="S8" s="99">
        <v>105</v>
      </c>
      <c r="T8" s="99">
        <v>125</v>
      </c>
      <c r="U8" s="99">
        <v>129</v>
      </c>
      <c r="V8" s="99">
        <v>129</v>
      </c>
    </row>
    <row r="9" spans="1:23" ht="15" customHeight="1">
      <c r="A9" s="56"/>
      <c r="B9" s="78">
        <v>42136</v>
      </c>
      <c r="C9" s="80">
        <v>387</v>
      </c>
      <c r="D9" s="80">
        <v>380</v>
      </c>
      <c r="E9" s="80">
        <v>360</v>
      </c>
      <c r="F9" s="80">
        <v>360</v>
      </c>
      <c r="G9" s="80">
        <v>345</v>
      </c>
      <c r="H9" s="80">
        <v>270</v>
      </c>
      <c r="I9" s="80">
        <v>200</v>
      </c>
      <c r="J9" s="80">
        <v>195</v>
      </c>
      <c r="K9" s="80">
        <v>190</v>
      </c>
      <c r="L9" s="56"/>
      <c r="M9" s="275">
        <v>44936</v>
      </c>
      <c r="N9" s="99">
        <v>69</v>
      </c>
      <c r="O9" s="99">
        <v>69</v>
      </c>
      <c r="P9" s="99">
        <v>70</v>
      </c>
      <c r="Q9" s="99">
        <v>70</v>
      </c>
      <c r="R9" s="99">
        <v>77</v>
      </c>
      <c r="S9" s="99">
        <v>95</v>
      </c>
      <c r="T9" s="99">
        <v>111</v>
      </c>
      <c r="U9" s="99">
        <v>120</v>
      </c>
      <c r="V9" s="99">
        <v>128</v>
      </c>
    </row>
    <row r="10" spans="1:23" ht="15" customHeight="1">
      <c r="A10" s="56"/>
      <c r="B10" s="78">
        <v>42143</v>
      </c>
      <c r="C10" s="80">
        <v>386</v>
      </c>
      <c r="D10" s="80">
        <v>378</v>
      </c>
      <c r="E10" s="80">
        <v>360</v>
      </c>
      <c r="F10" s="80">
        <v>350</v>
      </c>
      <c r="G10" s="80">
        <v>340</v>
      </c>
      <c r="H10" s="80">
        <v>265</v>
      </c>
      <c r="I10" s="80">
        <v>200</v>
      </c>
      <c r="J10" s="80">
        <v>180</v>
      </c>
      <c r="K10" s="80">
        <v>160</v>
      </c>
      <c r="L10" s="56"/>
      <c r="M10" s="275">
        <v>44943</v>
      </c>
      <c r="N10" s="99">
        <v>69</v>
      </c>
      <c r="O10" s="99">
        <v>69</v>
      </c>
      <c r="P10" s="99">
        <v>69</v>
      </c>
      <c r="Q10" s="99">
        <v>70</v>
      </c>
      <c r="R10" s="99">
        <v>76</v>
      </c>
      <c r="S10" s="99">
        <v>90</v>
      </c>
      <c r="T10" s="99">
        <v>106</v>
      </c>
      <c r="U10" s="99">
        <v>117</v>
      </c>
      <c r="V10" s="99">
        <v>126</v>
      </c>
    </row>
    <row r="11" spans="1:23" ht="15" customHeight="1">
      <c r="A11" s="56"/>
      <c r="B11" s="78">
        <v>42150</v>
      </c>
      <c r="C11" s="80">
        <v>378</v>
      </c>
      <c r="D11" s="80">
        <v>360</v>
      </c>
      <c r="E11" s="80">
        <v>350</v>
      </c>
      <c r="F11" s="80">
        <v>350</v>
      </c>
      <c r="G11" s="80">
        <v>340</v>
      </c>
      <c r="H11" s="80">
        <v>265</v>
      </c>
      <c r="I11" s="80">
        <v>200</v>
      </c>
      <c r="J11" s="80">
        <v>180</v>
      </c>
      <c r="K11" s="80">
        <v>160</v>
      </c>
      <c r="L11" s="56"/>
      <c r="M11" s="275">
        <v>44950</v>
      </c>
      <c r="N11" s="99">
        <v>69</v>
      </c>
      <c r="O11" s="99">
        <v>69</v>
      </c>
      <c r="P11" s="99">
        <v>69</v>
      </c>
      <c r="Q11" s="99">
        <v>70</v>
      </c>
      <c r="R11" s="99">
        <v>74</v>
      </c>
      <c r="S11" s="99">
        <v>88</v>
      </c>
      <c r="T11" s="99">
        <v>102</v>
      </c>
      <c r="U11" s="99">
        <v>111</v>
      </c>
      <c r="V11" s="99">
        <v>122</v>
      </c>
    </row>
    <row r="12" spans="1:23" ht="15" customHeight="1">
      <c r="A12" s="56"/>
      <c r="B12" s="78">
        <v>42157</v>
      </c>
      <c r="C12" s="80">
        <v>385</v>
      </c>
      <c r="D12" s="80">
        <v>360</v>
      </c>
      <c r="E12" s="80">
        <v>350</v>
      </c>
      <c r="F12" s="80">
        <v>350</v>
      </c>
      <c r="G12" s="80">
        <v>340</v>
      </c>
      <c r="H12" s="80">
        <v>270</v>
      </c>
      <c r="I12" s="80">
        <v>200</v>
      </c>
      <c r="J12" s="80">
        <v>180</v>
      </c>
      <c r="K12" s="80">
        <v>160</v>
      </c>
      <c r="L12" s="56"/>
      <c r="M12" s="275">
        <v>44957</v>
      </c>
      <c r="N12" s="99">
        <v>69</v>
      </c>
      <c r="O12" s="99">
        <v>69</v>
      </c>
      <c r="P12" s="99">
        <v>69</v>
      </c>
      <c r="Q12" s="99">
        <v>70</v>
      </c>
      <c r="R12" s="99">
        <v>74</v>
      </c>
      <c r="S12" s="99">
        <v>85</v>
      </c>
      <c r="T12" s="99">
        <v>100</v>
      </c>
      <c r="U12" s="99">
        <v>110</v>
      </c>
      <c r="V12" s="99">
        <v>122</v>
      </c>
    </row>
    <row r="13" spans="1:23" ht="15" customHeight="1">
      <c r="A13" s="56"/>
      <c r="B13" s="78">
        <v>42164</v>
      </c>
      <c r="C13" s="80">
        <v>385</v>
      </c>
      <c r="D13" s="80">
        <v>365</v>
      </c>
      <c r="E13" s="80">
        <v>350</v>
      </c>
      <c r="F13" s="80">
        <v>350</v>
      </c>
      <c r="G13" s="80">
        <v>340</v>
      </c>
      <c r="H13" s="80">
        <v>270</v>
      </c>
      <c r="I13" s="80">
        <v>200</v>
      </c>
      <c r="J13" s="80">
        <v>180</v>
      </c>
      <c r="K13" s="80">
        <v>160</v>
      </c>
      <c r="L13" s="56"/>
      <c r="M13" s="275">
        <v>44964</v>
      </c>
      <c r="N13" s="99">
        <v>69</v>
      </c>
      <c r="O13" s="99">
        <v>69</v>
      </c>
      <c r="P13" s="99">
        <v>70</v>
      </c>
      <c r="Q13" s="99">
        <v>70</v>
      </c>
      <c r="R13" s="99">
        <v>83</v>
      </c>
      <c r="S13" s="99">
        <v>85</v>
      </c>
      <c r="T13" s="99">
        <v>99</v>
      </c>
      <c r="U13" s="99">
        <v>108</v>
      </c>
      <c r="V13" s="99">
        <v>122</v>
      </c>
    </row>
    <row r="14" spans="1:23" ht="15" customHeight="1">
      <c r="A14" s="56"/>
      <c r="B14" s="78">
        <v>42171</v>
      </c>
      <c r="C14" s="80">
        <v>375</v>
      </c>
      <c r="D14" s="80">
        <v>355</v>
      </c>
      <c r="E14" s="80">
        <v>350</v>
      </c>
      <c r="F14" s="80">
        <v>350</v>
      </c>
      <c r="G14" s="80">
        <v>340</v>
      </c>
      <c r="H14" s="80">
        <v>270</v>
      </c>
      <c r="I14" s="80">
        <v>200</v>
      </c>
      <c r="J14" s="80">
        <v>180</v>
      </c>
      <c r="K14" s="80">
        <v>160</v>
      </c>
      <c r="L14" s="56"/>
      <c r="M14" s="275">
        <v>44971</v>
      </c>
      <c r="N14" s="99">
        <v>69</v>
      </c>
      <c r="O14" s="99">
        <v>69</v>
      </c>
      <c r="P14" s="99">
        <v>69</v>
      </c>
      <c r="Q14" s="99">
        <v>70</v>
      </c>
      <c r="R14" s="99">
        <v>74</v>
      </c>
      <c r="S14" s="99">
        <v>85</v>
      </c>
      <c r="T14" s="99">
        <v>97</v>
      </c>
      <c r="U14" s="99">
        <v>107</v>
      </c>
      <c r="V14" s="99">
        <v>116</v>
      </c>
    </row>
    <row r="15" spans="1:23" ht="15" customHeight="1">
      <c r="A15" s="56"/>
      <c r="B15" s="78">
        <v>42178</v>
      </c>
      <c r="C15" s="80">
        <v>360</v>
      </c>
      <c r="D15" s="80">
        <v>345</v>
      </c>
      <c r="E15" s="80">
        <v>340</v>
      </c>
      <c r="F15" s="80">
        <v>335</v>
      </c>
      <c r="G15" s="80">
        <v>335</v>
      </c>
      <c r="H15" s="80">
        <v>255</v>
      </c>
      <c r="I15" s="80">
        <v>195</v>
      </c>
      <c r="J15" s="80">
        <v>180</v>
      </c>
      <c r="K15" s="80">
        <v>160</v>
      </c>
      <c r="L15" s="56"/>
      <c r="M15" s="275">
        <v>44978</v>
      </c>
      <c r="N15" s="99">
        <v>68</v>
      </c>
      <c r="O15" s="99">
        <v>68</v>
      </c>
      <c r="P15" s="99">
        <v>69</v>
      </c>
      <c r="Q15" s="99">
        <v>70</v>
      </c>
      <c r="R15" s="99">
        <v>72</v>
      </c>
      <c r="S15" s="99">
        <v>82</v>
      </c>
      <c r="T15" s="99">
        <v>97</v>
      </c>
      <c r="U15" s="99">
        <v>107</v>
      </c>
      <c r="V15" s="99">
        <v>116</v>
      </c>
    </row>
    <row r="16" spans="1:23" ht="15" customHeight="1">
      <c r="A16" s="56"/>
      <c r="B16" s="78">
        <v>42185</v>
      </c>
      <c r="C16" s="80">
        <v>365</v>
      </c>
      <c r="D16" s="80">
        <v>320</v>
      </c>
      <c r="E16" s="80">
        <v>310</v>
      </c>
      <c r="F16" s="80">
        <v>305</v>
      </c>
      <c r="G16" s="80">
        <v>310</v>
      </c>
      <c r="H16" s="80">
        <v>244</v>
      </c>
      <c r="I16" s="80">
        <v>190</v>
      </c>
      <c r="J16" s="80">
        <v>180</v>
      </c>
      <c r="K16" s="80">
        <v>155</v>
      </c>
      <c r="L16" s="56"/>
      <c r="M16" s="206" t="s">
        <v>142</v>
      </c>
      <c r="N16" s="81">
        <f>N15/N14-1</f>
        <v>-1.4492753623188359E-2</v>
      </c>
      <c r="O16" s="81">
        <f t="shared" ref="O16:V16" si="0">O15/O14-1</f>
        <v>-1.4492753623188359E-2</v>
      </c>
      <c r="P16" s="81">
        <f t="shared" si="0"/>
        <v>0</v>
      </c>
      <c r="Q16" s="81">
        <f t="shared" si="0"/>
        <v>0</v>
      </c>
      <c r="R16" s="81">
        <f t="shared" si="0"/>
        <v>-2.7027027027026973E-2</v>
      </c>
      <c r="S16" s="81">
        <f t="shared" si="0"/>
        <v>-3.5294117647058809E-2</v>
      </c>
      <c r="T16" s="81">
        <f t="shared" si="0"/>
        <v>0</v>
      </c>
      <c r="U16" s="81">
        <f t="shared" si="0"/>
        <v>0</v>
      </c>
      <c r="V16" s="81">
        <f t="shared" si="0"/>
        <v>0</v>
      </c>
    </row>
    <row r="17" spans="1:12" ht="15" customHeight="1">
      <c r="A17" s="56"/>
      <c r="B17" s="78">
        <v>42192</v>
      </c>
      <c r="C17" s="80">
        <v>250</v>
      </c>
      <c r="D17" s="80">
        <v>245</v>
      </c>
      <c r="E17" s="80">
        <v>240</v>
      </c>
      <c r="F17" s="80">
        <v>240</v>
      </c>
      <c r="G17" s="80">
        <v>235</v>
      </c>
      <c r="H17" s="80">
        <v>230</v>
      </c>
      <c r="I17" s="80">
        <v>185</v>
      </c>
      <c r="J17" s="80">
        <v>175</v>
      </c>
      <c r="K17" s="80">
        <v>155</v>
      </c>
      <c r="L17" s="56"/>
    </row>
    <row r="18" spans="1:12" ht="15" customHeight="1">
      <c r="A18" s="56"/>
      <c r="B18" s="78">
        <v>42199</v>
      </c>
      <c r="C18" s="80">
        <v>230</v>
      </c>
      <c r="D18" s="80">
        <v>210</v>
      </c>
      <c r="E18" s="80">
        <v>210</v>
      </c>
      <c r="F18" s="80">
        <v>210</v>
      </c>
      <c r="G18" s="80">
        <v>210</v>
      </c>
      <c r="H18" s="80">
        <v>220</v>
      </c>
      <c r="I18" s="80">
        <v>180</v>
      </c>
      <c r="J18" s="80">
        <v>170</v>
      </c>
      <c r="K18" s="80">
        <v>155</v>
      </c>
      <c r="L18" s="56"/>
    </row>
    <row r="19" spans="1:12" ht="15" customHeight="1" outlineLevel="1">
      <c r="A19" s="56"/>
      <c r="B19" s="78">
        <v>42206</v>
      </c>
      <c r="C19" s="80">
        <v>230</v>
      </c>
      <c r="D19" s="80">
        <v>145</v>
      </c>
      <c r="E19" s="80">
        <v>170</v>
      </c>
      <c r="F19" s="80">
        <v>170</v>
      </c>
      <c r="G19" s="80">
        <v>170</v>
      </c>
      <c r="H19" s="80">
        <v>185</v>
      </c>
      <c r="I19" s="80">
        <v>170</v>
      </c>
      <c r="J19" s="80">
        <v>160</v>
      </c>
      <c r="K19" s="80">
        <v>150</v>
      </c>
      <c r="L19" s="56"/>
    </row>
    <row r="20" spans="1:12" ht="15" customHeight="1" outlineLevel="1">
      <c r="A20" s="56"/>
      <c r="B20" s="78">
        <v>42213</v>
      </c>
      <c r="C20" s="80">
        <v>230</v>
      </c>
      <c r="D20" s="80">
        <v>132</v>
      </c>
      <c r="E20" s="80">
        <v>160</v>
      </c>
      <c r="F20" s="80">
        <v>160</v>
      </c>
      <c r="G20" s="80">
        <v>165</v>
      </c>
      <c r="H20" s="80">
        <v>185</v>
      </c>
      <c r="I20" s="80">
        <v>170</v>
      </c>
      <c r="J20" s="80">
        <v>160</v>
      </c>
      <c r="K20" s="80">
        <v>150</v>
      </c>
      <c r="L20" s="56"/>
    </row>
    <row r="21" spans="1:12" ht="15" customHeight="1" outlineLevel="1">
      <c r="A21" s="56"/>
      <c r="B21" s="78">
        <v>42220</v>
      </c>
      <c r="C21" s="80">
        <v>129</v>
      </c>
      <c r="D21" s="80">
        <v>170</v>
      </c>
      <c r="E21" s="80">
        <v>190</v>
      </c>
      <c r="F21" s="80">
        <v>205</v>
      </c>
      <c r="G21" s="80">
        <v>180</v>
      </c>
      <c r="H21" s="80">
        <v>185</v>
      </c>
      <c r="I21" s="80">
        <v>170</v>
      </c>
      <c r="J21" s="80">
        <v>160</v>
      </c>
      <c r="K21" s="80">
        <v>150</v>
      </c>
      <c r="L21" s="56"/>
    </row>
    <row r="22" spans="1:12" ht="15" customHeight="1" outlineLevel="1">
      <c r="A22" s="56"/>
      <c r="B22" s="78">
        <v>42227</v>
      </c>
      <c r="C22" s="80">
        <v>129</v>
      </c>
      <c r="D22" s="80">
        <v>192</v>
      </c>
      <c r="E22" s="80">
        <v>193</v>
      </c>
      <c r="F22" s="80">
        <v>205</v>
      </c>
      <c r="G22" s="80">
        <v>190</v>
      </c>
      <c r="H22" s="80">
        <v>190</v>
      </c>
      <c r="I22" s="80">
        <v>170</v>
      </c>
      <c r="J22" s="80">
        <v>160</v>
      </c>
      <c r="K22" s="80">
        <v>150</v>
      </c>
      <c r="L22" s="56"/>
    </row>
    <row r="23" spans="1:12" ht="15" customHeight="1" outlineLevel="1">
      <c r="A23" s="56"/>
      <c r="B23" s="78">
        <v>42234</v>
      </c>
      <c r="C23" s="80">
        <v>132</v>
      </c>
      <c r="D23" s="80">
        <v>195</v>
      </c>
      <c r="E23" s="80">
        <v>193</v>
      </c>
      <c r="F23" s="80">
        <v>200</v>
      </c>
      <c r="G23" s="80">
        <v>192</v>
      </c>
      <c r="H23" s="80">
        <v>192</v>
      </c>
      <c r="I23" s="80">
        <v>170</v>
      </c>
      <c r="J23" s="80">
        <v>160</v>
      </c>
      <c r="K23" s="80">
        <v>150</v>
      </c>
      <c r="L23" s="56"/>
    </row>
    <row r="24" spans="1:12" ht="15" customHeight="1" outlineLevel="1">
      <c r="A24" s="56"/>
      <c r="B24" s="78">
        <v>42241</v>
      </c>
      <c r="C24" s="80">
        <v>133</v>
      </c>
      <c r="D24" s="80">
        <v>208</v>
      </c>
      <c r="E24" s="80">
        <v>193</v>
      </c>
      <c r="F24" s="80">
        <v>195</v>
      </c>
      <c r="G24" s="80">
        <v>195</v>
      </c>
      <c r="H24" s="80">
        <v>195</v>
      </c>
      <c r="I24" s="80">
        <v>170</v>
      </c>
      <c r="J24" s="80">
        <v>160</v>
      </c>
      <c r="K24" s="80">
        <v>150</v>
      </c>
      <c r="L24" s="56"/>
    </row>
    <row r="25" spans="1:12" ht="15" customHeight="1" outlineLevel="1">
      <c r="A25" s="56"/>
      <c r="B25" s="78">
        <v>42248</v>
      </c>
      <c r="C25" s="80">
        <v>133</v>
      </c>
      <c r="D25" s="80">
        <v>208</v>
      </c>
      <c r="E25" s="80">
        <v>193</v>
      </c>
      <c r="F25" s="80">
        <v>195</v>
      </c>
      <c r="G25" s="80">
        <v>195</v>
      </c>
      <c r="H25" s="80">
        <v>195</v>
      </c>
      <c r="I25" s="80">
        <v>170</v>
      </c>
      <c r="J25" s="80">
        <v>160</v>
      </c>
      <c r="K25" s="80">
        <v>150</v>
      </c>
      <c r="L25" s="56"/>
    </row>
    <row r="26" spans="1:12" ht="15" customHeight="1" outlineLevel="1">
      <c r="A26" s="56"/>
      <c r="B26" s="78">
        <v>42255</v>
      </c>
      <c r="C26" s="79">
        <v>136</v>
      </c>
      <c r="D26" s="79">
        <v>247</v>
      </c>
      <c r="E26" s="79">
        <v>235</v>
      </c>
      <c r="F26" s="79">
        <v>225</v>
      </c>
      <c r="G26" s="79">
        <v>235</v>
      </c>
      <c r="H26" s="79">
        <v>203</v>
      </c>
      <c r="I26" s="79">
        <v>170</v>
      </c>
      <c r="J26" s="79">
        <v>155</v>
      </c>
      <c r="K26" s="79">
        <v>150</v>
      </c>
      <c r="L26" s="56"/>
    </row>
    <row r="27" spans="1:12" ht="15" customHeight="1" outlineLevel="1">
      <c r="A27" s="56"/>
      <c r="B27" s="78">
        <v>42262</v>
      </c>
      <c r="C27" s="79">
        <v>200</v>
      </c>
      <c r="D27" s="79">
        <v>160</v>
      </c>
      <c r="E27" s="79">
        <v>165</v>
      </c>
      <c r="F27" s="79">
        <v>175</v>
      </c>
      <c r="G27" s="277">
        <v>167</v>
      </c>
      <c r="H27" s="79">
        <v>195</v>
      </c>
      <c r="I27" s="79">
        <v>165</v>
      </c>
      <c r="J27" s="79">
        <v>155</v>
      </c>
      <c r="K27" s="79">
        <v>150</v>
      </c>
      <c r="L27" s="56"/>
    </row>
    <row r="28" spans="1:12" ht="15" customHeight="1" outlineLevel="1">
      <c r="A28" s="56"/>
      <c r="B28" s="78">
        <v>42269</v>
      </c>
      <c r="C28" s="79">
        <v>200</v>
      </c>
      <c r="D28" s="79">
        <v>160</v>
      </c>
      <c r="E28" s="79">
        <v>165</v>
      </c>
      <c r="F28" s="79">
        <v>175</v>
      </c>
      <c r="G28" s="277">
        <v>167</v>
      </c>
      <c r="H28" s="79">
        <v>185</v>
      </c>
      <c r="I28" s="79">
        <v>165</v>
      </c>
      <c r="J28" s="79">
        <v>155</v>
      </c>
      <c r="K28" s="79">
        <v>150</v>
      </c>
      <c r="L28" s="56"/>
    </row>
    <row r="29" spans="1:12" ht="15" customHeight="1" outlineLevel="1">
      <c r="A29" s="56"/>
      <c r="B29" s="78">
        <v>42276</v>
      </c>
      <c r="C29" s="277">
        <v>210</v>
      </c>
      <c r="D29" s="79">
        <v>180</v>
      </c>
      <c r="E29" s="79">
        <v>173</v>
      </c>
      <c r="F29" s="79">
        <v>170</v>
      </c>
      <c r="G29" s="277">
        <v>174</v>
      </c>
      <c r="H29" s="79">
        <v>185</v>
      </c>
      <c r="I29" s="79">
        <v>165</v>
      </c>
      <c r="J29" s="79">
        <v>155</v>
      </c>
      <c r="K29" s="79">
        <v>150</v>
      </c>
      <c r="L29" s="56"/>
    </row>
    <row r="30" spans="1:12" ht="15" customHeight="1" outlineLevel="1" collapsed="1">
      <c r="A30" s="56"/>
      <c r="B30" s="78">
        <v>42283</v>
      </c>
      <c r="C30" s="79">
        <v>175</v>
      </c>
      <c r="D30" s="79">
        <v>170</v>
      </c>
      <c r="E30" s="79">
        <v>170</v>
      </c>
      <c r="F30" s="79">
        <v>180</v>
      </c>
      <c r="G30" s="277">
        <v>173</v>
      </c>
      <c r="H30" s="79">
        <v>175</v>
      </c>
      <c r="I30" s="79">
        <v>160</v>
      </c>
      <c r="J30" s="79">
        <v>155</v>
      </c>
      <c r="K30" s="79">
        <v>150</v>
      </c>
      <c r="L30" s="56"/>
    </row>
    <row r="31" spans="1:12" ht="15" customHeight="1" outlineLevel="1">
      <c r="A31" s="56"/>
      <c r="B31" s="78">
        <v>42290</v>
      </c>
      <c r="C31" s="79">
        <v>164</v>
      </c>
      <c r="D31" s="79">
        <v>166.25</v>
      </c>
      <c r="E31" s="79">
        <v>166.25</v>
      </c>
      <c r="F31" s="79" t="s">
        <v>13</v>
      </c>
      <c r="G31" s="79">
        <v>166.25</v>
      </c>
      <c r="H31" s="277">
        <v>174</v>
      </c>
      <c r="I31" s="79">
        <v>160</v>
      </c>
      <c r="J31" s="79">
        <v>155</v>
      </c>
      <c r="K31" s="79">
        <v>150</v>
      </c>
      <c r="L31" s="56"/>
    </row>
    <row r="32" spans="1:12" ht="15" customHeight="1" outlineLevel="1">
      <c r="A32" s="56"/>
      <c r="B32" s="78">
        <v>42297</v>
      </c>
      <c r="C32" s="79">
        <v>168.05</v>
      </c>
      <c r="D32" s="79">
        <v>165.14</v>
      </c>
      <c r="E32" s="79">
        <v>163.09</v>
      </c>
      <c r="F32" s="79" t="s">
        <v>13</v>
      </c>
      <c r="G32" s="277">
        <v>164</v>
      </c>
      <c r="H32" s="79">
        <v>173</v>
      </c>
      <c r="I32" s="79">
        <v>160</v>
      </c>
      <c r="J32" s="79">
        <v>155</v>
      </c>
      <c r="K32" s="79">
        <v>150</v>
      </c>
      <c r="L32" s="56"/>
    </row>
    <row r="33" spans="1:12" ht="15" customHeight="1" outlineLevel="1">
      <c r="A33" s="56"/>
      <c r="B33" s="78">
        <v>42304</v>
      </c>
      <c r="C33" s="79">
        <v>170</v>
      </c>
      <c r="D33" s="79">
        <v>164</v>
      </c>
      <c r="E33" s="79">
        <v>164</v>
      </c>
      <c r="F33" s="79" t="s">
        <v>13</v>
      </c>
      <c r="G33" s="79">
        <v>164</v>
      </c>
      <c r="H33" s="79">
        <v>170</v>
      </c>
      <c r="I33" s="79">
        <v>160</v>
      </c>
      <c r="J33" s="79">
        <v>155</v>
      </c>
      <c r="K33" s="79">
        <v>150</v>
      </c>
      <c r="L33" s="56"/>
    </row>
    <row r="34" spans="1:12" ht="15" customHeight="1" outlineLevel="1">
      <c r="A34" s="56"/>
      <c r="B34" s="78">
        <v>42311</v>
      </c>
      <c r="C34" s="79">
        <v>180</v>
      </c>
      <c r="D34" s="79">
        <v>175.77</v>
      </c>
      <c r="E34" s="79">
        <v>175</v>
      </c>
      <c r="F34" s="79" t="s">
        <v>13</v>
      </c>
      <c r="G34" s="277">
        <v>175</v>
      </c>
      <c r="H34" s="79">
        <v>168</v>
      </c>
      <c r="I34" s="79">
        <v>160</v>
      </c>
      <c r="J34" s="79">
        <v>155</v>
      </c>
      <c r="K34" s="79">
        <v>150</v>
      </c>
      <c r="L34" s="56"/>
    </row>
    <row r="35" spans="1:12" ht="15" customHeight="1" outlineLevel="1">
      <c r="A35" s="56"/>
      <c r="B35" s="78">
        <v>42318</v>
      </c>
      <c r="C35" s="79">
        <v>180</v>
      </c>
      <c r="D35" s="79">
        <v>170</v>
      </c>
      <c r="E35" s="79">
        <v>174</v>
      </c>
      <c r="F35" s="79">
        <v>173</v>
      </c>
      <c r="G35" s="277">
        <v>172</v>
      </c>
      <c r="H35" s="79">
        <v>168</v>
      </c>
      <c r="I35" s="79">
        <v>160</v>
      </c>
      <c r="J35" s="79">
        <v>155</v>
      </c>
      <c r="K35" s="79">
        <v>150</v>
      </c>
      <c r="L35" s="56"/>
    </row>
    <row r="36" spans="1:12" ht="15" customHeight="1" outlineLevel="1">
      <c r="A36" s="56"/>
      <c r="B36" s="78">
        <v>42325</v>
      </c>
      <c r="C36" s="79">
        <v>185</v>
      </c>
      <c r="D36" s="79">
        <v>164</v>
      </c>
      <c r="E36" s="79">
        <v>173</v>
      </c>
      <c r="F36" s="79">
        <v>172</v>
      </c>
      <c r="G36" s="277">
        <v>170</v>
      </c>
      <c r="H36" s="79">
        <v>168</v>
      </c>
      <c r="I36" s="79">
        <v>160</v>
      </c>
      <c r="J36" s="79">
        <v>155</v>
      </c>
      <c r="K36" s="79">
        <v>150</v>
      </c>
      <c r="L36" s="56"/>
    </row>
    <row r="37" spans="1:12" ht="15" customHeight="1" outlineLevel="1">
      <c r="A37" s="56"/>
      <c r="B37" s="78">
        <v>42332</v>
      </c>
      <c r="C37" s="79">
        <v>180</v>
      </c>
      <c r="D37" s="79">
        <v>160</v>
      </c>
      <c r="E37" s="79">
        <v>167</v>
      </c>
      <c r="F37" s="79">
        <v>160</v>
      </c>
      <c r="G37" s="277">
        <v>162</v>
      </c>
      <c r="H37" s="79">
        <v>160</v>
      </c>
      <c r="I37" s="79">
        <v>160</v>
      </c>
      <c r="J37" s="79">
        <v>155</v>
      </c>
      <c r="K37" s="79">
        <v>150</v>
      </c>
      <c r="L37" s="56"/>
    </row>
    <row r="38" spans="1:12" ht="15" customHeight="1" outlineLevel="1" collapsed="1">
      <c r="A38" s="56"/>
      <c r="B38" s="78">
        <v>42339</v>
      </c>
      <c r="C38" s="79">
        <v>170</v>
      </c>
      <c r="D38" s="79">
        <v>145</v>
      </c>
      <c r="E38" s="79">
        <v>155</v>
      </c>
      <c r="F38" s="79">
        <v>155</v>
      </c>
      <c r="G38" s="277">
        <v>152</v>
      </c>
      <c r="H38" s="79">
        <v>155</v>
      </c>
      <c r="I38" s="79">
        <v>155</v>
      </c>
      <c r="J38" s="79">
        <v>150</v>
      </c>
      <c r="K38" s="79">
        <v>150</v>
      </c>
      <c r="L38" s="56"/>
    </row>
    <row r="39" spans="1:12" ht="15" customHeight="1" outlineLevel="1">
      <c r="A39" s="56"/>
      <c r="B39" s="78">
        <v>42346</v>
      </c>
      <c r="C39" s="79">
        <v>138</v>
      </c>
      <c r="D39" s="79">
        <v>138</v>
      </c>
      <c r="E39" s="79">
        <v>138</v>
      </c>
      <c r="F39" s="79">
        <v>138</v>
      </c>
      <c r="G39" s="79">
        <v>138</v>
      </c>
      <c r="H39" s="79">
        <v>138</v>
      </c>
      <c r="I39" s="79">
        <v>140</v>
      </c>
      <c r="J39" s="79">
        <v>140</v>
      </c>
      <c r="K39" s="79">
        <v>140</v>
      </c>
      <c r="L39" s="56"/>
    </row>
    <row r="40" spans="1:12" ht="15" customHeight="1" outlineLevel="1">
      <c r="A40" s="56"/>
      <c r="B40" s="78">
        <v>42353</v>
      </c>
      <c r="C40" s="79">
        <v>111</v>
      </c>
      <c r="D40" s="79">
        <v>115</v>
      </c>
      <c r="E40" s="79">
        <v>118</v>
      </c>
      <c r="F40" s="79">
        <v>118</v>
      </c>
      <c r="G40" s="79">
        <v>111</v>
      </c>
      <c r="H40" s="79">
        <v>130</v>
      </c>
      <c r="I40" s="79">
        <v>135</v>
      </c>
      <c r="J40" s="79">
        <v>140</v>
      </c>
      <c r="K40" s="79">
        <v>140</v>
      </c>
      <c r="L40" s="56"/>
    </row>
    <row r="41" spans="1:12" ht="15" customHeight="1" outlineLevel="1">
      <c r="A41" s="56"/>
      <c r="B41" s="78">
        <v>42360</v>
      </c>
      <c r="C41" s="79">
        <v>105</v>
      </c>
      <c r="D41" s="79">
        <v>112</v>
      </c>
      <c r="E41" s="79">
        <v>115</v>
      </c>
      <c r="F41" s="79">
        <v>115</v>
      </c>
      <c r="G41" s="79">
        <v>105</v>
      </c>
      <c r="H41" s="79">
        <v>130</v>
      </c>
      <c r="I41" s="79">
        <v>135</v>
      </c>
      <c r="J41" s="79">
        <v>140</v>
      </c>
      <c r="K41" s="79">
        <v>140</v>
      </c>
      <c r="L41" s="56"/>
    </row>
    <row r="42" spans="1:12" ht="15" customHeight="1" outlineLevel="1" collapsed="1">
      <c r="A42" s="56"/>
      <c r="B42" s="78">
        <v>42367</v>
      </c>
      <c r="C42" s="79">
        <v>75</v>
      </c>
      <c r="D42" s="79">
        <v>90</v>
      </c>
      <c r="E42" s="79">
        <v>95</v>
      </c>
      <c r="F42" s="79">
        <v>100</v>
      </c>
      <c r="G42" s="79">
        <v>125</v>
      </c>
      <c r="H42" s="79">
        <v>130</v>
      </c>
      <c r="I42" s="79">
        <v>135</v>
      </c>
      <c r="J42" s="79">
        <v>140</v>
      </c>
      <c r="K42" s="79">
        <v>140</v>
      </c>
      <c r="L42" s="56"/>
    </row>
    <row r="43" spans="1:12" ht="15" customHeight="1" outlineLevel="1">
      <c r="A43" s="56"/>
      <c r="B43" s="78">
        <v>42374</v>
      </c>
      <c r="C43" s="79">
        <v>58</v>
      </c>
      <c r="D43" s="79">
        <v>65</v>
      </c>
      <c r="E43" s="79">
        <v>75</v>
      </c>
      <c r="F43" s="79">
        <v>90</v>
      </c>
      <c r="G43" s="79">
        <v>90</v>
      </c>
      <c r="H43" s="79">
        <v>130</v>
      </c>
      <c r="I43" s="79">
        <v>130</v>
      </c>
      <c r="J43" s="79">
        <v>140</v>
      </c>
      <c r="K43" s="79">
        <v>140</v>
      </c>
      <c r="L43" s="56"/>
    </row>
    <row r="44" spans="1:12" ht="15" customHeight="1" outlineLevel="1">
      <c r="A44" s="56"/>
      <c r="B44" s="78">
        <v>42381</v>
      </c>
      <c r="C44" s="79">
        <v>45</v>
      </c>
      <c r="D44" s="79">
        <v>50</v>
      </c>
      <c r="E44" s="79">
        <v>55</v>
      </c>
      <c r="F44" s="79">
        <v>60</v>
      </c>
      <c r="G44" s="79">
        <v>87.5</v>
      </c>
      <c r="H44" s="79">
        <v>125</v>
      </c>
      <c r="I44" s="79">
        <v>130</v>
      </c>
      <c r="J44" s="79">
        <v>130</v>
      </c>
      <c r="K44" s="79">
        <v>140</v>
      </c>
      <c r="L44" s="56"/>
    </row>
    <row r="45" spans="1:12" ht="15" customHeight="1" outlineLevel="1">
      <c r="A45" s="56"/>
      <c r="B45" s="78">
        <v>42388</v>
      </c>
      <c r="C45" s="79">
        <v>42</v>
      </c>
      <c r="D45" s="79">
        <v>45</v>
      </c>
      <c r="E45" s="79">
        <v>55</v>
      </c>
      <c r="F45" s="79">
        <v>60</v>
      </c>
      <c r="G45" s="79">
        <v>80</v>
      </c>
      <c r="H45" s="79">
        <v>120</v>
      </c>
      <c r="I45" s="79">
        <v>125</v>
      </c>
      <c r="J45" s="79">
        <v>130</v>
      </c>
      <c r="K45" s="79">
        <v>140</v>
      </c>
      <c r="L45" s="56"/>
    </row>
    <row r="46" spans="1:12" ht="15" customHeight="1" outlineLevel="1">
      <c r="A46" s="56"/>
      <c r="B46" s="78">
        <v>42395</v>
      </c>
      <c r="C46" s="79">
        <v>40</v>
      </c>
      <c r="D46" s="79">
        <v>43</v>
      </c>
      <c r="E46" s="79">
        <v>50</v>
      </c>
      <c r="F46" s="79">
        <v>55</v>
      </c>
      <c r="G46" s="79">
        <v>65</v>
      </c>
      <c r="H46" s="79">
        <v>110</v>
      </c>
      <c r="I46" s="79">
        <v>120</v>
      </c>
      <c r="J46" s="79">
        <v>125</v>
      </c>
      <c r="K46" s="79">
        <v>130</v>
      </c>
      <c r="L46" s="56"/>
    </row>
    <row r="47" spans="1:12" ht="15" customHeight="1" outlineLevel="1">
      <c r="A47" s="56"/>
      <c r="B47" s="78">
        <v>42402</v>
      </c>
      <c r="C47" s="79">
        <v>40</v>
      </c>
      <c r="D47" s="79">
        <v>55</v>
      </c>
      <c r="E47" s="79">
        <v>60</v>
      </c>
      <c r="F47" s="79">
        <v>65</v>
      </c>
      <c r="G47" s="79">
        <v>70</v>
      </c>
      <c r="H47" s="79">
        <v>110</v>
      </c>
      <c r="I47" s="79">
        <v>120</v>
      </c>
      <c r="J47" s="79">
        <v>125</v>
      </c>
      <c r="K47" s="79">
        <v>130</v>
      </c>
      <c r="L47" s="56"/>
    </row>
    <row r="48" spans="1:12" ht="15" customHeight="1" outlineLevel="1">
      <c r="A48" s="56"/>
      <c r="B48" s="78">
        <v>42409</v>
      </c>
      <c r="C48" s="79">
        <v>39</v>
      </c>
      <c r="D48" s="79">
        <v>54</v>
      </c>
      <c r="E48" s="79">
        <v>60</v>
      </c>
      <c r="F48" s="79">
        <v>65</v>
      </c>
      <c r="G48" s="79">
        <v>70</v>
      </c>
      <c r="H48" s="79">
        <v>115</v>
      </c>
      <c r="I48" s="79">
        <v>120</v>
      </c>
      <c r="J48" s="79">
        <v>125</v>
      </c>
      <c r="K48" s="79">
        <v>130</v>
      </c>
      <c r="L48" s="56"/>
    </row>
    <row r="49" spans="1:12" ht="15" customHeight="1" outlineLevel="1" collapsed="1">
      <c r="A49" s="56"/>
      <c r="B49" s="78">
        <v>42416</v>
      </c>
      <c r="C49" s="79">
        <v>43</v>
      </c>
      <c r="D49" s="79">
        <v>50</v>
      </c>
      <c r="E49" s="79">
        <v>64</v>
      </c>
      <c r="F49" s="79">
        <v>65</v>
      </c>
      <c r="G49" s="79">
        <v>70</v>
      </c>
      <c r="H49" s="79">
        <v>113</v>
      </c>
      <c r="I49" s="79">
        <v>120</v>
      </c>
      <c r="J49" s="79">
        <v>120</v>
      </c>
      <c r="K49" s="79">
        <v>125</v>
      </c>
      <c r="L49" s="56"/>
    </row>
    <row r="50" spans="1:12" ht="15" customHeight="1" outlineLevel="1">
      <c r="A50" s="56"/>
      <c r="B50" s="78">
        <v>42423</v>
      </c>
      <c r="C50" s="79">
        <v>49</v>
      </c>
      <c r="D50" s="79">
        <v>50</v>
      </c>
      <c r="E50" s="79">
        <v>64</v>
      </c>
      <c r="F50" s="79">
        <v>65</v>
      </c>
      <c r="G50" s="79">
        <v>70</v>
      </c>
      <c r="H50" s="79">
        <v>113</v>
      </c>
      <c r="I50" s="79">
        <v>120</v>
      </c>
      <c r="J50" s="79">
        <v>120</v>
      </c>
      <c r="K50" s="79">
        <v>125</v>
      </c>
      <c r="L50" s="56"/>
    </row>
    <row r="51" spans="1:12" ht="15" customHeight="1" outlineLevel="1">
      <c r="A51" s="56"/>
      <c r="B51" s="78">
        <v>42430</v>
      </c>
      <c r="C51" s="79">
        <v>47</v>
      </c>
      <c r="D51" s="79">
        <v>50</v>
      </c>
      <c r="E51" s="79">
        <v>63</v>
      </c>
      <c r="F51" s="79">
        <v>64</v>
      </c>
      <c r="G51" s="79">
        <v>70</v>
      </c>
      <c r="H51" s="79">
        <v>110</v>
      </c>
      <c r="I51" s="79">
        <v>120</v>
      </c>
      <c r="J51" s="79">
        <v>120</v>
      </c>
      <c r="K51" s="79">
        <v>125</v>
      </c>
      <c r="L51" s="56"/>
    </row>
    <row r="52" spans="1:12" ht="15" customHeight="1" outlineLevel="1">
      <c r="A52" s="56"/>
      <c r="B52" s="78">
        <v>42437</v>
      </c>
      <c r="C52" s="79">
        <v>43</v>
      </c>
      <c r="D52" s="79">
        <v>49</v>
      </c>
      <c r="E52" s="79">
        <v>60</v>
      </c>
      <c r="F52" s="79">
        <v>62</v>
      </c>
      <c r="G52" s="79">
        <v>62</v>
      </c>
      <c r="H52" s="79">
        <v>105</v>
      </c>
      <c r="I52" s="79">
        <v>120</v>
      </c>
      <c r="J52" s="79">
        <v>120</v>
      </c>
      <c r="K52" s="79">
        <v>125</v>
      </c>
      <c r="L52" s="56"/>
    </row>
    <row r="53" spans="1:12" ht="15" customHeight="1" outlineLevel="1">
      <c r="A53" s="56"/>
      <c r="B53" s="78">
        <v>42444</v>
      </c>
      <c r="C53" s="79">
        <v>44</v>
      </c>
      <c r="D53" s="79">
        <v>50</v>
      </c>
      <c r="E53" s="79">
        <v>60</v>
      </c>
      <c r="F53" s="79">
        <v>62</v>
      </c>
      <c r="G53" s="79">
        <v>68</v>
      </c>
      <c r="H53" s="79">
        <v>105</v>
      </c>
      <c r="I53" s="79">
        <v>120</v>
      </c>
      <c r="J53" s="79">
        <v>120</v>
      </c>
      <c r="K53" s="79">
        <v>125</v>
      </c>
      <c r="L53" s="56"/>
    </row>
    <row r="54" spans="1:12" ht="15" customHeight="1" outlineLevel="1" collapsed="1">
      <c r="A54" s="56"/>
      <c r="B54" s="78">
        <v>42451</v>
      </c>
      <c r="C54" s="79">
        <v>53</v>
      </c>
      <c r="D54" s="79">
        <v>60</v>
      </c>
      <c r="E54" s="79">
        <v>62</v>
      </c>
      <c r="F54" s="79">
        <v>70</v>
      </c>
      <c r="G54" s="79">
        <v>70</v>
      </c>
      <c r="H54" s="79">
        <v>110</v>
      </c>
      <c r="I54" s="79">
        <v>120</v>
      </c>
      <c r="J54" s="79">
        <v>120</v>
      </c>
      <c r="K54" s="79">
        <v>125</v>
      </c>
      <c r="L54" s="56"/>
    </row>
    <row r="55" spans="1:12" ht="15" customHeight="1" outlineLevel="1">
      <c r="A55" s="56"/>
      <c r="B55" s="78">
        <v>42458</v>
      </c>
      <c r="C55" s="79">
        <v>55</v>
      </c>
      <c r="D55" s="79">
        <v>80</v>
      </c>
      <c r="E55" s="79">
        <v>85</v>
      </c>
      <c r="F55" s="79">
        <v>85</v>
      </c>
      <c r="G55" s="79">
        <v>80</v>
      </c>
      <c r="H55" s="79">
        <v>110</v>
      </c>
      <c r="I55" s="79">
        <v>120</v>
      </c>
      <c r="J55" s="79">
        <v>125</v>
      </c>
      <c r="K55" s="79">
        <v>125</v>
      </c>
      <c r="L55" s="56"/>
    </row>
    <row r="56" spans="1:12" ht="15" customHeight="1" outlineLevel="1">
      <c r="A56" s="56"/>
      <c r="B56" s="78">
        <v>42465</v>
      </c>
      <c r="C56" s="79">
        <v>58</v>
      </c>
      <c r="D56" s="79">
        <v>90</v>
      </c>
      <c r="E56" s="79">
        <v>85</v>
      </c>
      <c r="F56" s="79">
        <v>85</v>
      </c>
      <c r="G56" s="79">
        <v>85</v>
      </c>
      <c r="H56" s="79">
        <v>115</v>
      </c>
      <c r="I56" s="79">
        <v>120</v>
      </c>
      <c r="J56" s="79">
        <v>125</v>
      </c>
      <c r="K56" s="79">
        <v>125</v>
      </c>
      <c r="L56" s="56"/>
    </row>
    <row r="57" spans="1:12" ht="15" customHeight="1" outlineLevel="1">
      <c r="A57" s="56"/>
      <c r="B57" s="78">
        <v>42472</v>
      </c>
      <c r="C57" s="79">
        <v>58</v>
      </c>
      <c r="D57" s="79">
        <v>93</v>
      </c>
      <c r="E57" s="79">
        <v>88</v>
      </c>
      <c r="F57" s="79">
        <v>100</v>
      </c>
      <c r="G57" s="79">
        <v>90</v>
      </c>
      <c r="H57" s="79">
        <v>122</v>
      </c>
      <c r="I57" s="79">
        <v>125</v>
      </c>
      <c r="J57" s="79">
        <v>125</v>
      </c>
      <c r="K57" s="79">
        <v>125</v>
      </c>
      <c r="L57" s="56"/>
    </row>
    <row r="58" spans="1:12" ht="15" customHeight="1" outlineLevel="1" collapsed="1">
      <c r="A58" s="56"/>
      <c r="B58" s="78">
        <v>42493</v>
      </c>
      <c r="C58" s="79">
        <v>80</v>
      </c>
      <c r="D58" s="79">
        <v>80</v>
      </c>
      <c r="E58" s="79">
        <v>87</v>
      </c>
      <c r="F58" s="79">
        <v>87</v>
      </c>
      <c r="G58" s="79">
        <v>90</v>
      </c>
      <c r="H58" s="79">
        <v>120</v>
      </c>
      <c r="I58" s="79">
        <v>123</v>
      </c>
      <c r="J58" s="79">
        <v>125</v>
      </c>
      <c r="K58" s="79">
        <v>125</v>
      </c>
      <c r="L58" s="56"/>
    </row>
    <row r="59" spans="1:12" ht="15" customHeight="1" outlineLevel="1">
      <c r="A59" s="56"/>
      <c r="B59" s="78">
        <v>42500</v>
      </c>
      <c r="C59" s="79">
        <v>76</v>
      </c>
      <c r="D59" s="79">
        <v>65</v>
      </c>
      <c r="E59" s="79">
        <v>79</v>
      </c>
      <c r="F59" s="79">
        <v>86</v>
      </c>
      <c r="G59" s="79">
        <v>80</v>
      </c>
      <c r="H59" s="79">
        <v>120</v>
      </c>
      <c r="I59" s="79">
        <v>123</v>
      </c>
      <c r="J59" s="79">
        <v>125</v>
      </c>
      <c r="K59" s="79">
        <v>125</v>
      </c>
      <c r="L59" s="56"/>
    </row>
    <row r="60" spans="1:12" ht="15" customHeight="1" outlineLevel="1">
      <c r="A60" s="56"/>
      <c r="B60" s="78">
        <v>42507</v>
      </c>
      <c r="C60" s="79">
        <v>81</v>
      </c>
      <c r="D60" s="79">
        <v>66</v>
      </c>
      <c r="E60" s="79">
        <v>84</v>
      </c>
      <c r="F60" s="79">
        <v>87</v>
      </c>
      <c r="G60" s="277">
        <v>82</v>
      </c>
      <c r="H60" s="79">
        <v>122</v>
      </c>
      <c r="I60" s="79">
        <v>125</v>
      </c>
      <c r="J60" s="79">
        <v>127</v>
      </c>
      <c r="K60" s="79">
        <v>127</v>
      </c>
      <c r="L60" s="56"/>
    </row>
    <row r="61" spans="1:12" ht="15" customHeight="1" outlineLevel="1">
      <c r="A61" s="56"/>
      <c r="B61" s="78">
        <v>42514</v>
      </c>
      <c r="C61" s="79">
        <v>81</v>
      </c>
      <c r="D61" s="79">
        <v>62</v>
      </c>
      <c r="E61" s="79">
        <v>83</v>
      </c>
      <c r="F61" s="79">
        <v>85.17</v>
      </c>
      <c r="G61" s="79">
        <v>84</v>
      </c>
      <c r="H61" s="79">
        <v>127</v>
      </c>
      <c r="I61" s="79">
        <v>127</v>
      </c>
      <c r="J61" s="79">
        <v>130</v>
      </c>
      <c r="K61" s="79">
        <v>130</v>
      </c>
      <c r="L61" s="56"/>
    </row>
    <row r="62" spans="1:12" ht="15" customHeight="1" outlineLevel="1">
      <c r="A62" s="56"/>
      <c r="B62" s="78">
        <v>42521</v>
      </c>
      <c r="C62" s="79">
        <v>62</v>
      </c>
      <c r="D62" s="79">
        <v>70</v>
      </c>
      <c r="E62" s="79">
        <v>88</v>
      </c>
      <c r="F62" s="79">
        <v>88</v>
      </c>
      <c r="G62" s="79">
        <v>86</v>
      </c>
      <c r="H62" s="79">
        <v>128</v>
      </c>
      <c r="I62" s="79">
        <v>128</v>
      </c>
      <c r="J62" s="79">
        <v>130</v>
      </c>
      <c r="K62" s="79">
        <v>130</v>
      </c>
      <c r="L62" s="56"/>
    </row>
    <row r="63" spans="1:12" ht="15" customHeight="1" outlineLevel="1">
      <c r="A63" s="56"/>
      <c r="B63" s="78">
        <v>42528</v>
      </c>
      <c r="C63" s="79">
        <v>60</v>
      </c>
      <c r="D63" s="79">
        <v>59</v>
      </c>
      <c r="E63" s="79">
        <v>77</v>
      </c>
      <c r="F63" s="79">
        <v>86</v>
      </c>
      <c r="G63" s="79">
        <v>84</v>
      </c>
      <c r="H63" s="79">
        <v>128</v>
      </c>
      <c r="I63" s="79">
        <v>128</v>
      </c>
      <c r="J63" s="79">
        <v>130</v>
      </c>
      <c r="K63" s="79">
        <v>130</v>
      </c>
      <c r="L63" s="56"/>
    </row>
    <row r="64" spans="1:12" ht="15" customHeight="1" outlineLevel="1">
      <c r="A64" s="56"/>
      <c r="B64" s="78">
        <v>42535</v>
      </c>
      <c r="C64" s="79">
        <v>60</v>
      </c>
      <c r="D64" s="79">
        <v>51</v>
      </c>
      <c r="E64" s="79">
        <v>72</v>
      </c>
      <c r="F64" s="79">
        <v>88</v>
      </c>
      <c r="G64" s="79">
        <v>79</v>
      </c>
      <c r="H64" s="79">
        <v>128</v>
      </c>
      <c r="I64" s="79">
        <v>130</v>
      </c>
      <c r="J64" s="79">
        <v>130</v>
      </c>
      <c r="K64" s="79">
        <v>130</v>
      </c>
      <c r="L64" s="56"/>
    </row>
    <row r="65" spans="1:12" ht="15" customHeight="1" outlineLevel="1">
      <c r="A65" s="56"/>
      <c r="B65" s="78">
        <v>42542</v>
      </c>
      <c r="C65" s="79">
        <v>63</v>
      </c>
      <c r="D65" s="79">
        <v>69</v>
      </c>
      <c r="E65" s="79">
        <v>72</v>
      </c>
      <c r="F65" s="79">
        <v>86</v>
      </c>
      <c r="G65" s="79">
        <v>80</v>
      </c>
      <c r="H65" s="79">
        <v>128</v>
      </c>
      <c r="I65" s="79">
        <v>130</v>
      </c>
      <c r="J65" s="79">
        <v>130</v>
      </c>
      <c r="K65" s="79">
        <v>130</v>
      </c>
      <c r="L65" s="56"/>
    </row>
    <row r="66" spans="1:12" ht="15" customHeight="1" outlineLevel="1">
      <c r="A66" s="56"/>
      <c r="B66" s="78">
        <v>42549</v>
      </c>
      <c r="C66" s="79">
        <v>76</v>
      </c>
      <c r="D66" s="79">
        <v>88</v>
      </c>
      <c r="E66" s="79">
        <v>100</v>
      </c>
      <c r="F66" s="79">
        <v>110</v>
      </c>
      <c r="G66" s="79">
        <v>101</v>
      </c>
      <c r="H66" s="79">
        <v>128</v>
      </c>
      <c r="I66" s="79">
        <v>130</v>
      </c>
      <c r="J66" s="79">
        <v>130</v>
      </c>
      <c r="K66" s="79">
        <v>130</v>
      </c>
      <c r="L66" s="56"/>
    </row>
    <row r="67" spans="1:12" ht="15" customHeight="1" outlineLevel="1" collapsed="1">
      <c r="A67" s="56"/>
      <c r="B67" s="78">
        <v>42556</v>
      </c>
      <c r="C67" s="79">
        <v>80</v>
      </c>
      <c r="D67" s="79">
        <v>95</v>
      </c>
      <c r="E67" s="79">
        <v>101</v>
      </c>
      <c r="F67" s="79">
        <v>110</v>
      </c>
      <c r="G67" s="79">
        <v>103</v>
      </c>
      <c r="H67" s="79">
        <v>130</v>
      </c>
      <c r="I67" s="79">
        <v>132</v>
      </c>
      <c r="J67" s="79">
        <v>132</v>
      </c>
      <c r="K67" s="79">
        <v>132</v>
      </c>
      <c r="L67" s="56"/>
    </row>
    <row r="68" spans="1:12" ht="15" customHeight="1" outlineLevel="1">
      <c r="A68" s="56"/>
      <c r="B68" s="78">
        <v>42563</v>
      </c>
      <c r="C68" s="79">
        <v>85</v>
      </c>
      <c r="D68" s="79">
        <v>119</v>
      </c>
      <c r="E68" s="79">
        <v>116</v>
      </c>
      <c r="F68" s="79">
        <v>128</v>
      </c>
      <c r="G68" s="79">
        <v>126</v>
      </c>
      <c r="H68" s="79">
        <v>132</v>
      </c>
      <c r="I68" s="79">
        <v>135</v>
      </c>
      <c r="J68" s="79">
        <v>135</v>
      </c>
      <c r="K68" s="79">
        <v>135</v>
      </c>
      <c r="L68" s="56"/>
    </row>
    <row r="69" spans="1:12" ht="15" customHeight="1" outlineLevel="1">
      <c r="A69" s="56"/>
      <c r="B69" s="78">
        <v>42570</v>
      </c>
      <c r="C69" s="79">
        <v>83</v>
      </c>
      <c r="D69" s="79">
        <v>120</v>
      </c>
      <c r="E69" s="79">
        <v>125</v>
      </c>
      <c r="F69" s="79">
        <v>137</v>
      </c>
      <c r="G69" s="79">
        <v>133</v>
      </c>
      <c r="H69" s="79">
        <v>142</v>
      </c>
      <c r="I69" s="79">
        <v>140</v>
      </c>
      <c r="J69" s="79">
        <v>140</v>
      </c>
      <c r="K69" s="79">
        <v>140</v>
      </c>
      <c r="L69" s="56"/>
    </row>
    <row r="70" spans="1:12" ht="15" customHeight="1" outlineLevel="1">
      <c r="A70" s="56"/>
      <c r="B70" s="78">
        <v>42577</v>
      </c>
      <c r="C70" s="79">
        <v>81</v>
      </c>
      <c r="D70" s="79">
        <v>105</v>
      </c>
      <c r="E70" s="79">
        <v>155</v>
      </c>
      <c r="F70" s="79">
        <v>155</v>
      </c>
      <c r="G70" s="79">
        <v>140</v>
      </c>
      <c r="H70" s="79">
        <v>145</v>
      </c>
      <c r="I70" s="79">
        <v>145</v>
      </c>
      <c r="J70" s="79">
        <v>142</v>
      </c>
      <c r="K70" s="79">
        <v>142</v>
      </c>
      <c r="L70" s="56"/>
    </row>
    <row r="71" spans="1:12" ht="15" customHeight="1" outlineLevel="1" collapsed="1">
      <c r="A71" s="56"/>
      <c r="B71" s="78">
        <v>42584</v>
      </c>
      <c r="C71" s="79">
        <v>117</v>
      </c>
      <c r="D71" s="79">
        <v>167</v>
      </c>
      <c r="E71" s="79">
        <v>165</v>
      </c>
      <c r="F71" s="79">
        <v>165</v>
      </c>
      <c r="G71" s="79">
        <v>155</v>
      </c>
      <c r="H71" s="79">
        <v>150</v>
      </c>
      <c r="I71" s="79">
        <v>150</v>
      </c>
      <c r="J71" s="79">
        <v>145</v>
      </c>
      <c r="K71" s="79">
        <v>145</v>
      </c>
      <c r="L71" s="56"/>
    </row>
    <row r="72" spans="1:12" ht="15" customHeight="1" outlineLevel="1">
      <c r="A72" s="56"/>
      <c r="B72" s="78">
        <v>42591</v>
      </c>
      <c r="C72" s="79">
        <v>126</v>
      </c>
      <c r="D72" s="79">
        <v>205</v>
      </c>
      <c r="E72" s="79">
        <v>200</v>
      </c>
      <c r="F72" s="79">
        <v>200</v>
      </c>
      <c r="G72" s="79">
        <v>186</v>
      </c>
      <c r="H72" s="79">
        <v>160</v>
      </c>
      <c r="I72" s="79">
        <v>160</v>
      </c>
      <c r="J72" s="79">
        <v>150</v>
      </c>
      <c r="K72" s="79">
        <v>150</v>
      </c>
      <c r="L72" s="56"/>
    </row>
    <row r="73" spans="1:12" ht="15" customHeight="1" outlineLevel="1">
      <c r="A73" s="56"/>
      <c r="B73" s="78">
        <v>42598</v>
      </c>
      <c r="C73" s="79">
        <v>122</v>
      </c>
      <c r="D73" s="79">
        <v>185</v>
      </c>
      <c r="E73" s="79">
        <v>180</v>
      </c>
      <c r="F73" s="79">
        <v>180</v>
      </c>
      <c r="G73" s="79">
        <v>169</v>
      </c>
      <c r="H73" s="79">
        <v>160</v>
      </c>
      <c r="I73" s="79">
        <v>160</v>
      </c>
      <c r="J73" s="79">
        <v>150</v>
      </c>
      <c r="K73" s="79">
        <v>150</v>
      </c>
      <c r="L73" s="56"/>
    </row>
    <row r="74" spans="1:12" ht="15" customHeight="1" outlineLevel="1">
      <c r="A74" s="56"/>
      <c r="B74" s="78">
        <v>42605</v>
      </c>
      <c r="C74" s="79">
        <v>115</v>
      </c>
      <c r="D74" s="79">
        <v>145</v>
      </c>
      <c r="E74" s="79">
        <v>145</v>
      </c>
      <c r="F74" s="79">
        <v>145</v>
      </c>
      <c r="G74" s="79">
        <v>139</v>
      </c>
      <c r="H74" s="79">
        <v>160</v>
      </c>
      <c r="I74" s="79">
        <v>160</v>
      </c>
      <c r="J74" s="79">
        <v>150</v>
      </c>
      <c r="K74" s="79">
        <v>150</v>
      </c>
      <c r="L74" s="56"/>
    </row>
    <row r="75" spans="1:12" ht="15" customHeight="1" outlineLevel="1">
      <c r="A75" s="56"/>
      <c r="B75" s="78">
        <v>42612</v>
      </c>
      <c r="C75" s="79">
        <v>145</v>
      </c>
      <c r="D75" s="79">
        <v>145</v>
      </c>
      <c r="E75" s="79">
        <v>145</v>
      </c>
      <c r="F75" s="79">
        <v>145</v>
      </c>
      <c r="G75" s="79">
        <v>141</v>
      </c>
      <c r="H75" s="79">
        <v>160</v>
      </c>
      <c r="I75" s="79">
        <v>160</v>
      </c>
      <c r="J75" s="79">
        <v>155</v>
      </c>
      <c r="K75" s="79">
        <v>155</v>
      </c>
      <c r="L75" s="56"/>
    </row>
    <row r="76" spans="1:12" ht="15" customHeight="1" outlineLevel="1" collapsed="1">
      <c r="A76" s="56"/>
      <c r="B76" s="78">
        <v>42619</v>
      </c>
      <c r="C76" s="79">
        <v>145</v>
      </c>
      <c r="D76" s="79">
        <v>145</v>
      </c>
      <c r="E76" s="79">
        <v>145</v>
      </c>
      <c r="F76" s="79">
        <v>140</v>
      </c>
      <c r="G76" s="79">
        <v>140</v>
      </c>
      <c r="H76" s="79">
        <v>160</v>
      </c>
      <c r="I76" s="79">
        <v>160</v>
      </c>
      <c r="J76" s="79">
        <v>155</v>
      </c>
      <c r="K76" s="79">
        <v>155</v>
      </c>
      <c r="L76" s="56"/>
    </row>
    <row r="77" spans="1:12" ht="15" customHeight="1" outlineLevel="1">
      <c r="A77" s="56"/>
      <c r="B77" s="78">
        <v>42626</v>
      </c>
      <c r="C77" s="79">
        <v>145</v>
      </c>
      <c r="D77" s="79">
        <v>145</v>
      </c>
      <c r="E77" s="79">
        <v>145</v>
      </c>
      <c r="F77" s="79">
        <v>145</v>
      </c>
      <c r="G77" s="79">
        <v>145</v>
      </c>
      <c r="H77" s="79">
        <v>160</v>
      </c>
      <c r="I77" s="79">
        <v>160</v>
      </c>
      <c r="J77" s="79">
        <v>155</v>
      </c>
      <c r="K77" s="79">
        <v>155</v>
      </c>
      <c r="L77" s="56"/>
    </row>
    <row r="78" spans="1:12" ht="15" customHeight="1" outlineLevel="1">
      <c r="A78" s="56"/>
      <c r="B78" s="78">
        <v>42633</v>
      </c>
      <c r="C78" s="79">
        <v>140</v>
      </c>
      <c r="D78" s="79">
        <v>145</v>
      </c>
      <c r="E78" s="79">
        <v>140</v>
      </c>
      <c r="F78" s="79">
        <v>140</v>
      </c>
      <c r="G78" s="79">
        <v>140</v>
      </c>
      <c r="H78" s="79">
        <v>160</v>
      </c>
      <c r="I78" s="79">
        <v>155</v>
      </c>
      <c r="J78" s="79">
        <v>150</v>
      </c>
      <c r="K78" s="79">
        <v>150</v>
      </c>
      <c r="L78" s="56"/>
    </row>
    <row r="79" spans="1:12" ht="15" customHeight="1" outlineLevel="1">
      <c r="A79" s="56"/>
      <c r="B79" s="78">
        <v>42640</v>
      </c>
      <c r="C79" s="79">
        <v>140</v>
      </c>
      <c r="D79" s="79">
        <v>165</v>
      </c>
      <c r="E79" s="79">
        <v>150</v>
      </c>
      <c r="F79" s="79">
        <v>145</v>
      </c>
      <c r="G79" s="277">
        <v>153</v>
      </c>
      <c r="H79" s="79">
        <v>158</v>
      </c>
      <c r="I79" s="79">
        <v>155</v>
      </c>
      <c r="J79" s="79">
        <v>150</v>
      </c>
      <c r="K79" s="79">
        <v>150</v>
      </c>
      <c r="L79" s="56"/>
    </row>
    <row r="80" spans="1:12" ht="15" customHeight="1" outlineLevel="1" collapsed="1">
      <c r="A80" s="56"/>
      <c r="B80" s="78">
        <v>42647</v>
      </c>
      <c r="C80" s="79">
        <v>176</v>
      </c>
      <c r="D80" s="79">
        <v>160</v>
      </c>
      <c r="E80" s="79">
        <v>155</v>
      </c>
      <c r="F80" s="79">
        <v>155</v>
      </c>
      <c r="G80" s="79">
        <v>164</v>
      </c>
      <c r="H80" s="79">
        <v>158</v>
      </c>
      <c r="I80" s="79">
        <v>155</v>
      </c>
      <c r="J80" s="79">
        <v>150</v>
      </c>
      <c r="K80" s="79">
        <v>150</v>
      </c>
      <c r="L80" s="56"/>
    </row>
    <row r="81" spans="1:12" ht="15" customHeight="1" outlineLevel="1">
      <c r="A81" s="56"/>
      <c r="B81" s="78">
        <v>42654</v>
      </c>
      <c r="C81" s="79">
        <v>190</v>
      </c>
      <c r="D81" s="79">
        <v>191</v>
      </c>
      <c r="E81" s="79">
        <v>168</v>
      </c>
      <c r="F81" s="79">
        <v>165</v>
      </c>
      <c r="G81" s="79">
        <v>183</v>
      </c>
      <c r="H81" s="79">
        <v>163</v>
      </c>
      <c r="I81" s="79">
        <v>155</v>
      </c>
      <c r="J81" s="79">
        <v>150</v>
      </c>
      <c r="K81" s="79">
        <v>150</v>
      </c>
      <c r="L81" s="56"/>
    </row>
    <row r="82" spans="1:12" ht="15" customHeight="1" outlineLevel="1">
      <c r="A82" s="56"/>
      <c r="B82" s="78">
        <v>42661</v>
      </c>
      <c r="C82" s="79">
        <v>181</v>
      </c>
      <c r="D82" s="79">
        <v>177</v>
      </c>
      <c r="E82" s="79">
        <v>150</v>
      </c>
      <c r="F82" s="79">
        <v>155</v>
      </c>
      <c r="G82" s="79">
        <v>169</v>
      </c>
      <c r="H82" s="79">
        <v>155</v>
      </c>
      <c r="I82" s="79">
        <v>155</v>
      </c>
      <c r="J82" s="79">
        <v>150</v>
      </c>
      <c r="K82" s="79">
        <v>150</v>
      </c>
      <c r="L82" s="56"/>
    </row>
    <row r="83" spans="1:12" ht="15" customHeight="1" outlineLevel="1">
      <c r="A83" s="56"/>
      <c r="B83" s="78">
        <v>42668</v>
      </c>
      <c r="C83" s="79">
        <v>182</v>
      </c>
      <c r="D83" s="79">
        <v>180</v>
      </c>
      <c r="E83" s="79">
        <v>155</v>
      </c>
      <c r="F83" s="79">
        <v>150</v>
      </c>
      <c r="G83" s="79">
        <v>172</v>
      </c>
      <c r="H83" s="79">
        <v>160</v>
      </c>
      <c r="I83" s="79">
        <v>155</v>
      </c>
      <c r="J83" s="79">
        <v>150</v>
      </c>
      <c r="K83" s="79">
        <v>150</v>
      </c>
      <c r="L83" s="56"/>
    </row>
    <row r="84" spans="1:12" ht="15" customHeight="1" outlineLevel="1" collapsed="1">
      <c r="A84" s="56"/>
      <c r="B84" s="78">
        <v>42675</v>
      </c>
      <c r="C84" s="79">
        <v>190</v>
      </c>
      <c r="D84" s="79">
        <v>160</v>
      </c>
      <c r="E84" s="79">
        <v>150</v>
      </c>
      <c r="F84" s="79">
        <v>150</v>
      </c>
      <c r="G84" s="79">
        <v>175</v>
      </c>
      <c r="H84" s="79">
        <v>164</v>
      </c>
      <c r="I84" s="79">
        <v>155</v>
      </c>
      <c r="J84" s="79">
        <v>150</v>
      </c>
      <c r="K84" s="79">
        <v>150</v>
      </c>
      <c r="L84" s="56"/>
    </row>
    <row r="85" spans="1:12" ht="15" customHeight="1" outlineLevel="1">
      <c r="A85" s="56"/>
      <c r="B85" s="78">
        <v>42682</v>
      </c>
      <c r="C85" s="79">
        <v>200</v>
      </c>
      <c r="D85" s="79">
        <v>164</v>
      </c>
      <c r="E85" s="79">
        <v>158</v>
      </c>
      <c r="F85" s="79">
        <v>156</v>
      </c>
      <c r="G85" s="79">
        <v>182</v>
      </c>
      <c r="H85" s="79">
        <v>170</v>
      </c>
      <c r="I85" s="79">
        <v>155</v>
      </c>
      <c r="J85" s="79">
        <v>150</v>
      </c>
      <c r="K85" s="79">
        <v>150</v>
      </c>
      <c r="L85" s="56"/>
    </row>
    <row r="86" spans="1:12" ht="15" customHeight="1" outlineLevel="1">
      <c r="A86" s="56"/>
      <c r="B86" s="78">
        <v>42690</v>
      </c>
      <c r="C86" s="79">
        <v>200</v>
      </c>
      <c r="D86" s="79">
        <v>150</v>
      </c>
      <c r="E86" s="79">
        <v>148</v>
      </c>
      <c r="F86" s="79">
        <v>148</v>
      </c>
      <c r="G86" s="79">
        <v>175</v>
      </c>
      <c r="H86" s="79">
        <v>160</v>
      </c>
      <c r="I86" s="79">
        <v>155</v>
      </c>
      <c r="J86" s="79">
        <v>150</v>
      </c>
      <c r="K86" s="79">
        <v>150</v>
      </c>
      <c r="L86" s="56"/>
    </row>
    <row r="87" spans="1:12" ht="15" customHeight="1" outlineLevel="1">
      <c r="A87" s="56"/>
      <c r="B87" s="78">
        <v>42696</v>
      </c>
      <c r="C87" s="79">
        <v>200</v>
      </c>
      <c r="D87" s="79">
        <v>148</v>
      </c>
      <c r="E87" s="79">
        <v>138</v>
      </c>
      <c r="F87" s="79">
        <v>138</v>
      </c>
      <c r="G87" s="79">
        <v>174</v>
      </c>
      <c r="H87" s="79">
        <v>160</v>
      </c>
      <c r="I87" s="79">
        <v>155</v>
      </c>
      <c r="J87" s="79">
        <v>150</v>
      </c>
      <c r="K87" s="79">
        <v>150</v>
      </c>
      <c r="L87" s="56"/>
    </row>
    <row r="88" spans="1:12" ht="15" customHeight="1" outlineLevel="1">
      <c r="A88" s="56"/>
      <c r="B88" s="78">
        <v>42703</v>
      </c>
      <c r="C88" s="79">
        <v>202</v>
      </c>
      <c r="D88" s="79">
        <v>155</v>
      </c>
      <c r="E88" s="79">
        <v>118</v>
      </c>
      <c r="F88" s="79">
        <v>118</v>
      </c>
      <c r="G88" s="79">
        <v>178.5</v>
      </c>
      <c r="H88" s="79">
        <v>145</v>
      </c>
      <c r="I88" s="79">
        <v>155</v>
      </c>
      <c r="J88" s="79">
        <v>150</v>
      </c>
      <c r="K88" s="79">
        <v>150</v>
      </c>
      <c r="L88" s="56"/>
    </row>
    <row r="89" spans="1:12" ht="15" customHeight="1" outlineLevel="1" collapsed="1">
      <c r="A89" s="56"/>
      <c r="B89" s="78">
        <v>42710</v>
      </c>
      <c r="C89" s="79">
        <v>146</v>
      </c>
      <c r="D89" s="79">
        <v>117</v>
      </c>
      <c r="E89" s="79">
        <v>107</v>
      </c>
      <c r="F89" s="79">
        <v>107</v>
      </c>
      <c r="G89" s="79">
        <v>146</v>
      </c>
      <c r="H89" s="79">
        <v>140</v>
      </c>
      <c r="I89" s="79">
        <v>150</v>
      </c>
      <c r="J89" s="79">
        <v>150</v>
      </c>
      <c r="K89" s="79">
        <v>150</v>
      </c>
      <c r="L89" s="56"/>
    </row>
    <row r="90" spans="1:12" ht="15" customHeight="1" outlineLevel="1">
      <c r="A90" s="56"/>
      <c r="B90" s="78">
        <v>42717</v>
      </c>
      <c r="C90" s="79">
        <v>145</v>
      </c>
      <c r="D90" s="79">
        <v>88</v>
      </c>
      <c r="E90" s="79">
        <v>88</v>
      </c>
      <c r="F90" s="79">
        <v>88</v>
      </c>
      <c r="G90" s="79">
        <v>146</v>
      </c>
      <c r="H90" s="79">
        <v>120</v>
      </c>
      <c r="I90" s="79">
        <v>145</v>
      </c>
      <c r="J90" s="79">
        <v>150</v>
      </c>
      <c r="K90" s="79">
        <v>150</v>
      </c>
      <c r="L90" s="56"/>
    </row>
    <row r="91" spans="1:12" ht="15" customHeight="1" outlineLevel="1">
      <c r="A91" s="56"/>
      <c r="B91" s="78">
        <v>42724</v>
      </c>
      <c r="C91" s="79">
        <v>125</v>
      </c>
      <c r="D91" s="79">
        <v>110</v>
      </c>
      <c r="E91" s="79">
        <v>105</v>
      </c>
      <c r="F91" s="79">
        <v>100</v>
      </c>
      <c r="G91" s="79">
        <v>140</v>
      </c>
      <c r="H91" s="79">
        <v>128</v>
      </c>
      <c r="I91" s="79">
        <v>145</v>
      </c>
      <c r="J91" s="79">
        <v>145</v>
      </c>
      <c r="K91" s="79">
        <v>145</v>
      </c>
      <c r="L91" s="56"/>
    </row>
    <row r="92" spans="1:12" ht="15" customHeight="1" outlineLevel="1">
      <c r="A92" s="56"/>
      <c r="B92" s="78">
        <v>42731</v>
      </c>
      <c r="C92" s="79">
        <v>125</v>
      </c>
      <c r="D92" s="79">
        <v>120</v>
      </c>
      <c r="E92" s="79">
        <v>110</v>
      </c>
      <c r="F92" s="79">
        <v>100</v>
      </c>
      <c r="G92" s="79">
        <v>140</v>
      </c>
      <c r="H92" s="79">
        <v>130</v>
      </c>
      <c r="I92" s="79">
        <v>142</v>
      </c>
      <c r="J92" s="79">
        <v>145</v>
      </c>
      <c r="K92" s="79">
        <v>150</v>
      </c>
      <c r="L92" s="56"/>
    </row>
    <row r="93" spans="1:12" ht="15" customHeight="1" outlineLevel="1" collapsed="1">
      <c r="A93" s="56"/>
      <c r="B93" s="78">
        <v>42738</v>
      </c>
      <c r="C93" s="79">
        <v>130</v>
      </c>
      <c r="D93" s="79">
        <v>120</v>
      </c>
      <c r="E93" s="79">
        <v>120</v>
      </c>
      <c r="F93" s="79">
        <v>120</v>
      </c>
      <c r="G93" s="79">
        <v>140</v>
      </c>
      <c r="H93" s="79">
        <v>140</v>
      </c>
      <c r="I93" s="79">
        <v>142</v>
      </c>
      <c r="J93" s="79">
        <v>145</v>
      </c>
      <c r="K93" s="79">
        <v>150</v>
      </c>
      <c r="L93" s="56"/>
    </row>
    <row r="94" spans="1:12" ht="15" customHeight="1" outlineLevel="1">
      <c r="A94" s="56"/>
      <c r="B94" s="78">
        <v>42745</v>
      </c>
      <c r="C94" s="79">
        <v>125</v>
      </c>
      <c r="D94" s="79">
        <v>140</v>
      </c>
      <c r="E94" s="79">
        <v>130</v>
      </c>
      <c r="F94" s="79">
        <v>130</v>
      </c>
      <c r="G94" s="79">
        <v>142</v>
      </c>
      <c r="H94" s="79">
        <v>142</v>
      </c>
      <c r="I94" s="79">
        <v>145</v>
      </c>
      <c r="J94" s="79">
        <v>150</v>
      </c>
      <c r="K94" s="79">
        <v>150</v>
      </c>
      <c r="L94" s="56"/>
    </row>
    <row r="95" spans="1:12" ht="15" customHeight="1" outlineLevel="1">
      <c r="A95" s="56"/>
      <c r="B95" s="78">
        <v>42752</v>
      </c>
      <c r="C95" s="79">
        <v>125</v>
      </c>
      <c r="D95" s="79">
        <v>130</v>
      </c>
      <c r="E95" s="79">
        <v>127</v>
      </c>
      <c r="F95" s="79">
        <v>127</v>
      </c>
      <c r="G95" s="79">
        <v>145</v>
      </c>
      <c r="H95" s="79">
        <v>145</v>
      </c>
      <c r="I95" s="79">
        <v>145</v>
      </c>
      <c r="J95" s="79">
        <v>150</v>
      </c>
      <c r="K95" s="79">
        <v>150</v>
      </c>
      <c r="L95" s="56"/>
    </row>
    <row r="96" spans="1:12" ht="15" customHeight="1" outlineLevel="1">
      <c r="A96" s="56"/>
      <c r="B96" s="78">
        <v>42759</v>
      </c>
      <c r="C96" s="79">
        <v>125</v>
      </c>
      <c r="D96" s="79">
        <v>113</v>
      </c>
      <c r="E96" s="79">
        <v>120</v>
      </c>
      <c r="F96" s="79">
        <v>120</v>
      </c>
      <c r="G96" s="79">
        <v>143</v>
      </c>
      <c r="H96" s="79">
        <v>150</v>
      </c>
      <c r="I96" s="79">
        <v>150</v>
      </c>
      <c r="J96" s="79">
        <v>150</v>
      </c>
      <c r="K96" s="79">
        <v>150</v>
      </c>
      <c r="L96" s="56"/>
    </row>
    <row r="97" spans="1:12" ht="15" customHeight="1" outlineLevel="1">
      <c r="A97" s="56"/>
      <c r="B97" s="78">
        <v>42766</v>
      </c>
      <c r="C97" s="79">
        <v>115</v>
      </c>
      <c r="D97" s="79">
        <v>119</v>
      </c>
      <c r="E97" s="79">
        <v>121</v>
      </c>
      <c r="F97" s="79">
        <v>170</v>
      </c>
      <c r="G97" s="79">
        <v>143</v>
      </c>
      <c r="H97" s="79">
        <v>150</v>
      </c>
      <c r="I97" s="79">
        <v>150</v>
      </c>
      <c r="J97" s="79">
        <v>150</v>
      </c>
      <c r="K97" s="79">
        <v>150</v>
      </c>
      <c r="L97" s="56"/>
    </row>
    <row r="98" spans="1:12" ht="15" customHeight="1" outlineLevel="1" collapsed="1">
      <c r="A98" s="56"/>
      <c r="B98" s="78">
        <v>42773</v>
      </c>
      <c r="C98" s="79">
        <v>115</v>
      </c>
      <c r="D98" s="79">
        <v>125</v>
      </c>
      <c r="E98" s="79">
        <v>125</v>
      </c>
      <c r="F98" s="79">
        <v>170</v>
      </c>
      <c r="G98" s="79">
        <v>150</v>
      </c>
      <c r="H98" s="79">
        <v>150</v>
      </c>
      <c r="I98" s="79">
        <v>150</v>
      </c>
      <c r="J98" s="79">
        <v>150</v>
      </c>
      <c r="K98" s="79">
        <v>150</v>
      </c>
      <c r="L98" s="56"/>
    </row>
    <row r="99" spans="1:12" ht="15" customHeight="1" outlineLevel="1">
      <c r="A99" s="56"/>
      <c r="B99" s="78">
        <v>42780</v>
      </c>
      <c r="C99" s="79">
        <v>122</v>
      </c>
      <c r="D99" s="79">
        <v>150</v>
      </c>
      <c r="E99" s="79">
        <v>145</v>
      </c>
      <c r="F99" s="79">
        <v>190</v>
      </c>
      <c r="G99" s="79">
        <v>167</v>
      </c>
      <c r="H99" s="79">
        <v>155</v>
      </c>
      <c r="I99" s="79">
        <v>150</v>
      </c>
      <c r="J99" s="79">
        <v>150</v>
      </c>
      <c r="K99" s="79">
        <v>150</v>
      </c>
      <c r="L99" s="56"/>
    </row>
    <row r="100" spans="1:12" ht="15" customHeight="1" outlineLevel="1" collapsed="1">
      <c r="A100" s="56"/>
      <c r="B100" s="78">
        <v>42787</v>
      </c>
      <c r="C100" s="79">
        <v>123</v>
      </c>
      <c r="D100" s="79">
        <v>163</v>
      </c>
      <c r="E100" s="79">
        <v>160</v>
      </c>
      <c r="F100" s="79">
        <v>205</v>
      </c>
      <c r="G100" s="79">
        <v>190</v>
      </c>
      <c r="H100" s="79">
        <v>160</v>
      </c>
      <c r="I100" s="79">
        <v>150</v>
      </c>
      <c r="J100" s="79">
        <v>150</v>
      </c>
      <c r="K100" s="79">
        <v>150</v>
      </c>
      <c r="L100" s="56"/>
    </row>
    <row r="101" spans="1:12" ht="15" customHeight="1" outlineLevel="1" collapsed="1">
      <c r="A101" s="56"/>
      <c r="B101" s="78">
        <v>42795</v>
      </c>
      <c r="C101" s="79">
        <v>183</v>
      </c>
      <c r="D101" s="79">
        <v>183</v>
      </c>
      <c r="E101" s="79">
        <v>195</v>
      </c>
      <c r="F101" s="79">
        <v>195</v>
      </c>
      <c r="G101" s="79">
        <v>193</v>
      </c>
      <c r="H101" s="79">
        <v>160</v>
      </c>
      <c r="I101" s="79">
        <v>150</v>
      </c>
      <c r="J101" s="79">
        <v>150</v>
      </c>
      <c r="K101" s="79">
        <v>150</v>
      </c>
      <c r="L101" s="56"/>
    </row>
    <row r="102" spans="1:12" ht="15" customHeight="1" outlineLevel="1">
      <c r="A102" s="56"/>
      <c r="B102" s="78">
        <v>42801</v>
      </c>
      <c r="C102" s="79">
        <v>185</v>
      </c>
      <c r="D102" s="79">
        <v>185</v>
      </c>
      <c r="E102" s="79">
        <v>215</v>
      </c>
      <c r="F102" s="79">
        <v>215</v>
      </c>
      <c r="G102" s="79">
        <v>200</v>
      </c>
      <c r="H102" s="79">
        <v>165</v>
      </c>
      <c r="I102" s="79">
        <v>150</v>
      </c>
      <c r="J102" s="79">
        <v>150</v>
      </c>
      <c r="K102" s="79">
        <v>150</v>
      </c>
      <c r="L102" s="56"/>
    </row>
    <row r="103" spans="1:12" ht="15" customHeight="1" outlineLevel="1" collapsed="1">
      <c r="A103" s="56"/>
      <c r="B103" s="78">
        <v>42808</v>
      </c>
      <c r="C103" s="277">
        <v>238</v>
      </c>
      <c r="D103" s="277">
        <v>242</v>
      </c>
      <c r="E103" s="79">
        <v>33.68</v>
      </c>
      <c r="F103" s="277">
        <v>0</v>
      </c>
      <c r="G103" s="277">
        <v>0</v>
      </c>
      <c r="H103" s="277">
        <v>0</v>
      </c>
      <c r="I103" s="277">
        <v>0</v>
      </c>
      <c r="J103" s="79">
        <v>210</v>
      </c>
      <c r="K103" s="79">
        <v>212</v>
      </c>
      <c r="L103" s="56"/>
    </row>
    <row r="104" spans="1:12" ht="15" customHeight="1" outlineLevel="1">
      <c r="A104" s="56"/>
      <c r="B104" s="78">
        <v>42815</v>
      </c>
      <c r="C104" s="277">
        <v>219</v>
      </c>
      <c r="D104" s="277">
        <v>386</v>
      </c>
      <c r="E104" s="79">
        <v>33.68</v>
      </c>
      <c r="F104" s="277">
        <v>0</v>
      </c>
      <c r="G104" s="277">
        <v>0</v>
      </c>
      <c r="H104" s="277">
        <v>0</v>
      </c>
      <c r="I104" s="277">
        <v>0</v>
      </c>
      <c r="J104" s="79">
        <v>220</v>
      </c>
      <c r="K104" s="79">
        <v>230</v>
      </c>
      <c r="L104" s="56"/>
    </row>
    <row r="105" spans="1:12" ht="15" customHeight="1" outlineLevel="1" collapsed="1">
      <c r="A105" s="56"/>
      <c r="B105" s="78">
        <v>42822</v>
      </c>
      <c r="C105" s="277">
        <v>236</v>
      </c>
      <c r="D105" s="277">
        <v>365</v>
      </c>
      <c r="E105" s="79">
        <v>33.68</v>
      </c>
      <c r="F105" s="277">
        <v>0</v>
      </c>
      <c r="G105" s="277">
        <v>0</v>
      </c>
      <c r="H105" s="277">
        <v>0</v>
      </c>
      <c r="I105" s="277">
        <v>0</v>
      </c>
      <c r="J105" s="79">
        <v>235</v>
      </c>
      <c r="K105" s="79">
        <v>256.33333333333297</v>
      </c>
      <c r="L105" s="56"/>
    </row>
    <row r="106" spans="1:12" ht="15" customHeight="1" outlineLevel="1" collapsed="1">
      <c r="A106" s="56"/>
      <c r="B106" s="78">
        <v>42829</v>
      </c>
      <c r="C106" s="277">
        <v>426</v>
      </c>
      <c r="D106" s="277">
        <v>430</v>
      </c>
      <c r="E106" s="79">
        <v>33.68</v>
      </c>
      <c r="F106" s="277">
        <v>0</v>
      </c>
      <c r="G106" s="277">
        <v>0</v>
      </c>
      <c r="H106" s="277">
        <v>0</v>
      </c>
      <c r="I106" s="277">
        <v>0</v>
      </c>
      <c r="J106" s="79">
        <v>250</v>
      </c>
      <c r="K106" s="79">
        <v>300</v>
      </c>
      <c r="L106" s="56"/>
    </row>
    <row r="107" spans="1:12" ht="15" customHeight="1" outlineLevel="1">
      <c r="A107" s="56"/>
      <c r="B107" s="78">
        <v>42836</v>
      </c>
      <c r="C107" s="277">
        <v>357</v>
      </c>
      <c r="D107" s="277">
        <v>357</v>
      </c>
      <c r="E107" s="79">
        <v>33.68</v>
      </c>
      <c r="F107" s="277">
        <v>0</v>
      </c>
      <c r="G107" s="277">
        <v>0</v>
      </c>
      <c r="H107" s="277">
        <v>0</v>
      </c>
      <c r="I107" s="277">
        <v>0</v>
      </c>
      <c r="J107" s="79">
        <v>250</v>
      </c>
      <c r="K107" s="79">
        <v>290</v>
      </c>
      <c r="L107" s="56"/>
    </row>
    <row r="108" spans="1:12" ht="15" customHeight="1" outlineLevel="1">
      <c r="A108" s="56"/>
      <c r="B108" s="78">
        <v>42843</v>
      </c>
      <c r="C108" s="79">
        <v>350.66</v>
      </c>
      <c r="D108" s="79">
        <v>350.66</v>
      </c>
      <c r="E108" s="79">
        <v>33.68</v>
      </c>
      <c r="F108" s="277">
        <v>0</v>
      </c>
      <c r="G108" s="277">
        <v>0</v>
      </c>
      <c r="H108" s="277">
        <v>0</v>
      </c>
      <c r="I108" s="277">
        <v>0</v>
      </c>
      <c r="J108" s="79">
        <v>240</v>
      </c>
      <c r="K108" s="79">
        <v>277</v>
      </c>
      <c r="L108" s="56"/>
    </row>
    <row r="109" spans="1:12" ht="15" customHeight="1" outlineLevel="1">
      <c r="B109" s="78">
        <v>42850</v>
      </c>
      <c r="C109" s="79">
        <v>331.01</v>
      </c>
      <c r="D109" s="79">
        <v>331.01</v>
      </c>
      <c r="E109" s="79">
        <v>33.68</v>
      </c>
      <c r="F109" s="277">
        <v>0</v>
      </c>
      <c r="G109" s="277">
        <v>0</v>
      </c>
      <c r="H109" s="277">
        <v>0</v>
      </c>
      <c r="I109" s="277">
        <v>0</v>
      </c>
      <c r="J109" s="79">
        <v>260</v>
      </c>
      <c r="K109" s="79">
        <v>298</v>
      </c>
    </row>
    <row r="110" spans="1:12" ht="15" customHeight="1" outlineLevel="1" collapsed="1">
      <c r="B110" s="78">
        <v>42857</v>
      </c>
      <c r="C110" s="79">
        <v>395</v>
      </c>
      <c r="D110" s="79">
        <v>370</v>
      </c>
      <c r="E110" s="79">
        <v>290</v>
      </c>
      <c r="F110" s="79">
        <v>265</v>
      </c>
      <c r="G110" s="277">
        <v>294</v>
      </c>
      <c r="H110" s="79">
        <v>210</v>
      </c>
      <c r="I110" s="79">
        <v>170</v>
      </c>
      <c r="J110" s="79">
        <v>160</v>
      </c>
      <c r="K110" s="79">
        <v>155</v>
      </c>
    </row>
    <row r="111" spans="1:12" ht="15" customHeight="1" outlineLevel="1">
      <c r="B111" s="78">
        <v>42864</v>
      </c>
      <c r="C111" s="79">
        <v>390</v>
      </c>
      <c r="D111" s="79">
        <v>360</v>
      </c>
      <c r="E111" s="79">
        <v>285</v>
      </c>
      <c r="F111" s="79">
        <v>270</v>
      </c>
      <c r="G111" s="277">
        <v>288.75</v>
      </c>
      <c r="H111" s="79">
        <v>210</v>
      </c>
      <c r="I111" s="79">
        <v>170</v>
      </c>
      <c r="J111" s="79">
        <v>160</v>
      </c>
      <c r="K111" s="79">
        <v>155</v>
      </c>
    </row>
    <row r="112" spans="1:12" ht="15" customHeight="1" outlineLevel="1">
      <c r="B112" s="78">
        <v>42871</v>
      </c>
      <c r="C112" s="79">
        <v>410</v>
      </c>
      <c r="D112" s="79">
        <v>365</v>
      </c>
      <c r="E112" s="79">
        <v>310</v>
      </c>
      <c r="F112" s="79">
        <v>295</v>
      </c>
      <c r="G112" s="277">
        <v>299</v>
      </c>
      <c r="H112" s="79">
        <v>210</v>
      </c>
      <c r="I112" s="79">
        <v>170</v>
      </c>
      <c r="J112" s="79">
        <v>160</v>
      </c>
      <c r="K112" s="79">
        <v>155</v>
      </c>
    </row>
    <row r="113" spans="2:11" ht="15" customHeight="1" outlineLevel="1">
      <c r="B113" s="78">
        <v>42878</v>
      </c>
      <c r="C113" s="79">
        <v>380</v>
      </c>
      <c r="D113" s="79">
        <v>207</v>
      </c>
      <c r="E113" s="79">
        <v>230</v>
      </c>
      <c r="F113" s="79">
        <v>230</v>
      </c>
      <c r="G113" s="277">
        <v>243</v>
      </c>
      <c r="H113" s="79">
        <v>205</v>
      </c>
      <c r="I113" s="79">
        <v>170</v>
      </c>
      <c r="J113" s="79">
        <v>160</v>
      </c>
      <c r="K113" s="79">
        <v>155</v>
      </c>
    </row>
    <row r="114" spans="2:11" ht="15" customHeight="1" outlineLevel="1">
      <c r="B114" s="78">
        <v>42885</v>
      </c>
      <c r="C114" s="79">
        <v>95</v>
      </c>
      <c r="D114" s="79">
        <v>110</v>
      </c>
      <c r="E114" s="79">
        <v>170</v>
      </c>
      <c r="F114" s="79">
        <v>170</v>
      </c>
      <c r="G114" s="277">
        <v>142</v>
      </c>
      <c r="H114" s="79">
        <v>195</v>
      </c>
      <c r="I114" s="79">
        <v>170</v>
      </c>
      <c r="J114" s="79">
        <v>160</v>
      </c>
      <c r="K114" s="79">
        <v>155</v>
      </c>
    </row>
    <row r="115" spans="2:11" outlineLevel="1">
      <c r="B115" s="78">
        <v>42892</v>
      </c>
      <c r="C115" s="79">
        <v>95</v>
      </c>
      <c r="D115" s="79">
        <v>135</v>
      </c>
      <c r="E115" s="79">
        <v>160</v>
      </c>
      <c r="F115" s="79">
        <v>180</v>
      </c>
      <c r="G115" s="79">
        <v>160</v>
      </c>
      <c r="H115" s="79">
        <v>200</v>
      </c>
      <c r="I115" s="79">
        <v>170</v>
      </c>
      <c r="J115" s="79">
        <v>160</v>
      </c>
      <c r="K115" s="79">
        <v>155</v>
      </c>
    </row>
    <row r="116" spans="2:11" outlineLevel="1">
      <c r="B116" s="78">
        <v>42899</v>
      </c>
      <c r="C116" s="79">
        <v>105</v>
      </c>
      <c r="D116" s="79">
        <v>175</v>
      </c>
      <c r="E116" s="79">
        <v>200</v>
      </c>
      <c r="F116" s="79">
        <v>220</v>
      </c>
      <c r="G116" s="277">
        <v>186</v>
      </c>
      <c r="H116" s="79">
        <v>200</v>
      </c>
      <c r="I116" s="79">
        <v>170</v>
      </c>
      <c r="J116" s="79">
        <v>160</v>
      </c>
      <c r="K116" s="79">
        <v>155</v>
      </c>
    </row>
    <row r="117" spans="2:11" outlineLevel="1">
      <c r="B117" s="78">
        <v>42906</v>
      </c>
      <c r="C117" s="79">
        <v>118</v>
      </c>
      <c r="D117" s="79">
        <v>210</v>
      </c>
      <c r="E117" s="79">
        <v>235</v>
      </c>
      <c r="F117" s="79">
        <v>220</v>
      </c>
      <c r="G117" s="277">
        <v>206</v>
      </c>
      <c r="H117" s="79">
        <v>200</v>
      </c>
      <c r="I117" s="79">
        <v>170</v>
      </c>
      <c r="J117" s="79">
        <v>160</v>
      </c>
      <c r="K117" s="79">
        <v>155</v>
      </c>
    </row>
    <row r="118" spans="2:11" outlineLevel="1">
      <c r="B118" s="78">
        <v>42913</v>
      </c>
      <c r="C118" s="79">
        <v>115.2</v>
      </c>
      <c r="D118" s="79">
        <v>208</v>
      </c>
      <c r="E118" s="79">
        <v>230</v>
      </c>
      <c r="F118" s="79">
        <v>215</v>
      </c>
      <c r="G118" s="277">
        <v>196</v>
      </c>
      <c r="H118" s="79">
        <v>200</v>
      </c>
      <c r="I118" s="79">
        <v>165</v>
      </c>
      <c r="J118" s="79">
        <v>160</v>
      </c>
      <c r="K118" s="79">
        <v>155</v>
      </c>
    </row>
    <row r="119" spans="2:11" outlineLevel="1">
      <c r="B119" s="78">
        <v>42920</v>
      </c>
      <c r="C119" s="79">
        <v>220</v>
      </c>
      <c r="D119" s="79">
        <v>246</v>
      </c>
      <c r="E119" s="79">
        <v>210</v>
      </c>
      <c r="F119" s="79">
        <v>185</v>
      </c>
      <c r="G119" s="277">
        <v>205</v>
      </c>
      <c r="H119" s="79">
        <v>200</v>
      </c>
      <c r="I119" s="79">
        <v>165</v>
      </c>
      <c r="J119" s="79">
        <v>160</v>
      </c>
      <c r="K119" s="79">
        <v>155</v>
      </c>
    </row>
    <row r="120" spans="2:11" outlineLevel="1">
      <c r="B120" s="78">
        <v>42927</v>
      </c>
      <c r="C120" s="79">
        <v>223</v>
      </c>
      <c r="D120" s="79">
        <v>260</v>
      </c>
      <c r="E120" s="79">
        <v>200</v>
      </c>
      <c r="F120" s="79">
        <v>185</v>
      </c>
      <c r="G120" s="79">
        <v>206.333333333333</v>
      </c>
      <c r="H120" s="79">
        <v>195</v>
      </c>
      <c r="I120" s="79">
        <v>165</v>
      </c>
      <c r="J120" s="79">
        <v>155</v>
      </c>
      <c r="K120" s="79">
        <v>155</v>
      </c>
    </row>
    <row r="121" spans="2:11" outlineLevel="1">
      <c r="B121" s="78">
        <v>42934</v>
      </c>
      <c r="C121" s="79">
        <v>235</v>
      </c>
      <c r="D121" s="79">
        <v>302</v>
      </c>
      <c r="E121" s="79">
        <v>210</v>
      </c>
      <c r="F121" s="79">
        <v>190</v>
      </c>
      <c r="G121" s="79">
        <v>208</v>
      </c>
      <c r="H121" s="79">
        <v>195</v>
      </c>
      <c r="I121" s="79">
        <v>165</v>
      </c>
      <c r="J121" s="79">
        <v>155</v>
      </c>
      <c r="K121" s="79">
        <v>155</v>
      </c>
    </row>
    <row r="122" spans="2:11" outlineLevel="1">
      <c r="B122" s="78">
        <v>42941</v>
      </c>
      <c r="C122" s="79">
        <v>243</v>
      </c>
      <c r="D122" s="79">
        <v>355</v>
      </c>
      <c r="E122" s="79">
        <v>235</v>
      </c>
      <c r="F122" s="79">
        <v>180</v>
      </c>
      <c r="G122" s="79">
        <v>220</v>
      </c>
      <c r="H122" s="79">
        <v>190</v>
      </c>
      <c r="I122" s="79">
        <v>165</v>
      </c>
      <c r="J122" s="79">
        <v>155</v>
      </c>
      <c r="K122" s="79">
        <v>155</v>
      </c>
    </row>
    <row r="123" spans="2:11" outlineLevel="1">
      <c r="B123" s="78">
        <v>42948</v>
      </c>
      <c r="C123" s="79">
        <v>400</v>
      </c>
      <c r="D123" s="79">
        <v>297</v>
      </c>
      <c r="E123" s="79">
        <v>215</v>
      </c>
      <c r="F123" s="79">
        <v>185</v>
      </c>
      <c r="G123" s="79">
        <v>250.4</v>
      </c>
      <c r="H123" s="79">
        <v>190</v>
      </c>
      <c r="I123" s="79">
        <v>165</v>
      </c>
      <c r="J123" s="79">
        <v>155</v>
      </c>
      <c r="K123" s="79">
        <v>155</v>
      </c>
    </row>
    <row r="124" spans="2:11" outlineLevel="1">
      <c r="B124" s="78">
        <v>42955</v>
      </c>
      <c r="C124" s="79">
        <v>392</v>
      </c>
      <c r="D124" s="79">
        <v>230</v>
      </c>
      <c r="E124" s="79">
        <v>190</v>
      </c>
      <c r="F124" s="79">
        <v>165</v>
      </c>
      <c r="G124" s="79">
        <v>222.8</v>
      </c>
      <c r="H124" s="79">
        <v>190</v>
      </c>
      <c r="I124" s="79">
        <v>165</v>
      </c>
      <c r="J124" s="79">
        <v>155</v>
      </c>
      <c r="K124" s="79">
        <v>155</v>
      </c>
    </row>
    <row r="125" spans="2:11" outlineLevel="1">
      <c r="B125" s="78">
        <v>42962</v>
      </c>
      <c r="C125" s="79">
        <v>420</v>
      </c>
      <c r="D125" s="79">
        <v>265</v>
      </c>
      <c r="E125" s="79">
        <v>210</v>
      </c>
      <c r="F125" s="79">
        <v>170</v>
      </c>
      <c r="G125" s="79">
        <v>245</v>
      </c>
      <c r="H125" s="79">
        <v>190</v>
      </c>
      <c r="I125" s="79">
        <v>169</v>
      </c>
      <c r="J125" s="79">
        <v>155</v>
      </c>
      <c r="K125" s="79">
        <v>155</v>
      </c>
    </row>
    <row r="126" spans="2:11" outlineLevel="1">
      <c r="B126" s="78">
        <v>42969</v>
      </c>
      <c r="C126" s="79">
        <v>450</v>
      </c>
      <c r="D126" s="79">
        <v>380</v>
      </c>
      <c r="E126" s="79">
        <v>278</v>
      </c>
      <c r="F126" s="79">
        <v>185</v>
      </c>
      <c r="G126" s="79">
        <v>292</v>
      </c>
      <c r="H126" s="79">
        <v>190</v>
      </c>
      <c r="I126" s="79">
        <v>170</v>
      </c>
      <c r="J126" s="79">
        <v>155</v>
      </c>
      <c r="K126" s="79">
        <v>155</v>
      </c>
    </row>
    <row r="127" spans="2:11" outlineLevel="1">
      <c r="B127" s="78">
        <v>42976</v>
      </c>
      <c r="C127" s="79">
        <v>408</v>
      </c>
      <c r="D127" s="79">
        <v>302</v>
      </c>
      <c r="E127" s="79">
        <v>210</v>
      </c>
      <c r="F127" s="79">
        <v>175</v>
      </c>
      <c r="G127" s="79">
        <v>273.75</v>
      </c>
      <c r="H127" s="79">
        <v>195</v>
      </c>
      <c r="I127" s="79">
        <v>170</v>
      </c>
      <c r="J127" s="79">
        <v>160</v>
      </c>
      <c r="K127" s="79">
        <v>155</v>
      </c>
    </row>
    <row r="128" spans="2:11" outlineLevel="1">
      <c r="B128" s="78">
        <v>42983</v>
      </c>
      <c r="C128" s="79">
        <v>415</v>
      </c>
      <c r="D128" s="79">
        <v>315</v>
      </c>
      <c r="E128" s="79">
        <v>205</v>
      </c>
      <c r="F128" s="79">
        <v>165</v>
      </c>
      <c r="G128" s="79">
        <v>275</v>
      </c>
      <c r="H128" s="79">
        <v>195</v>
      </c>
      <c r="I128" s="79">
        <v>170</v>
      </c>
      <c r="J128" s="79">
        <v>160</v>
      </c>
      <c r="K128" s="79">
        <v>155</v>
      </c>
    </row>
    <row r="129" spans="2:11" outlineLevel="1">
      <c r="B129" s="78">
        <v>42990</v>
      </c>
      <c r="C129" s="79">
        <v>440</v>
      </c>
      <c r="D129" s="79">
        <v>395</v>
      </c>
      <c r="E129" s="79">
        <v>297</v>
      </c>
      <c r="F129" s="79">
        <v>197</v>
      </c>
      <c r="G129" s="79">
        <v>332.25</v>
      </c>
      <c r="H129" s="79">
        <v>200</v>
      </c>
      <c r="I129" s="79">
        <v>170</v>
      </c>
      <c r="J129" s="79">
        <v>160</v>
      </c>
      <c r="K129" s="79">
        <v>155</v>
      </c>
    </row>
    <row r="130" spans="2:11" outlineLevel="1">
      <c r="B130" s="78">
        <v>42997</v>
      </c>
      <c r="C130" s="79">
        <v>460</v>
      </c>
      <c r="D130" s="79">
        <v>425</v>
      </c>
      <c r="E130" s="79">
        <v>325</v>
      </c>
      <c r="F130" s="79">
        <v>240</v>
      </c>
      <c r="G130" s="79">
        <v>362.5</v>
      </c>
      <c r="H130" s="79">
        <v>215</v>
      </c>
      <c r="I130" s="79">
        <v>170</v>
      </c>
      <c r="J130" s="79">
        <v>160</v>
      </c>
      <c r="K130" s="79">
        <v>155</v>
      </c>
    </row>
    <row r="131" spans="2:11" outlineLevel="1">
      <c r="B131" s="78">
        <v>43004</v>
      </c>
      <c r="C131" s="79">
        <v>465</v>
      </c>
      <c r="D131" s="79">
        <v>420</v>
      </c>
      <c r="E131" s="79">
        <v>270</v>
      </c>
      <c r="F131" s="79">
        <v>220</v>
      </c>
      <c r="G131" s="79">
        <v>343.75</v>
      </c>
      <c r="H131" s="79">
        <v>215</v>
      </c>
      <c r="I131" s="79">
        <v>170</v>
      </c>
      <c r="J131" s="79">
        <v>160</v>
      </c>
      <c r="K131" s="79">
        <v>155</v>
      </c>
    </row>
    <row r="132" spans="2:11" outlineLevel="1">
      <c r="B132" s="78">
        <v>43011</v>
      </c>
      <c r="C132" s="79">
        <v>450</v>
      </c>
      <c r="D132" s="79">
        <v>360</v>
      </c>
      <c r="E132" s="79">
        <v>255</v>
      </c>
      <c r="F132" s="79">
        <v>220</v>
      </c>
      <c r="G132" s="79">
        <v>355</v>
      </c>
      <c r="H132" s="79">
        <v>230</v>
      </c>
      <c r="I132" s="79">
        <v>175</v>
      </c>
      <c r="J132" s="79">
        <v>160</v>
      </c>
      <c r="K132" s="79">
        <v>155</v>
      </c>
    </row>
    <row r="133" spans="2:11" outlineLevel="1">
      <c r="B133" s="78">
        <v>43018</v>
      </c>
      <c r="C133" s="79">
        <v>450</v>
      </c>
      <c r="D133" s="79">
        <v>400</v>
      </c>
      <c r="E133" s="79">
        <v>310</v>
      </c>
      <c r="F133" s="79">
        <v>220</v>
      </c>
      <c r="G133" s="277">
        <v>387</v>
      </c>
      <c r="H133" s="79">
        <v>245</v>
      </c>
      <c r="I133" s="79">
        <v>175</v>
      </c>
      <c r="J133" s="79">
        <v>160</v>
      </c>
      <c r="K133" s="79">
        <v>155</v>
      </c>
    </row>
    <row r="134" spans="2:11" outlineLevel="1">
      <c r="B134" s="78">
        <v>43025</v>
      </c>
      <c r="C134" s="79">
        <v>458</v>
      </c>
      <c r="D134" s="79">
        <v>396</v>
      </c>
      <c r="E134" s="79">
        <v>285</v>
      </c>
      <c r="F134" s="79">
        <v>220</v>
      </c>
      <c r="G134" s="277">
        <v>380</v>
      </c>
      <c r="H134" s="79">
        <v>245</v>
      </c>
      <c r="I134" s="79">
        <v>175</v>
      </c>
      <c r="J134" s="79">
        <v>160</v>
      </c>
      <c r="K134" s="79">
        <v>155</v>
      </c>
    </row>
    <row r="135" spans="2:11" outlineLevel="1">
      <c r="B135" s="78">
        <v>43032</v>
      </c>
      <c r="C135" s="79">
        <v>458</v>
      </c>
      <c r="D135" s="79">
        <v>371</v>
      </c>
      <c r="E135" s="79">
        <v>260</v>
      </c>
      <c r="F135" s="79">
        <v>220</v>
      </c>
      <c r="G135" s="79">
        <v>363</v>
      </c>
      <c r="H135" s="79">
        <v>235</v>
      </c>
      <c r="I135" s="79">
        <v>175</v>
      </c>
      <c r="J135" s="79">
        <v>160</v>
      </c>
      <c r="K135" s="79">
        <v>155</v>
      </c>
    </row>
    <row r="136" spans="2:11" outlineLevel="1">
      <c r="B136" s="78">
        <v>43039</v>
      </c>
      <c r="C136" s="79">
        <v>460</v>
      </c>
      <c r="D136" s="79">
        <v>386</v>
      </c>
      <c r="E136" s="79">
        <v>270</v>
      </c>
      <c r="F136" s="79">
        <v>220</v>
      </c>
      <c r="G136" s="79">
        <v>372</v>
      </c>
      <c r="H136" s="79">
        <v>235</v>
      </c>
      <c r="I136" s="79">
        <v>175</v>
      </c>
      <c r="J136" s="79">
        <v>160</v>
      </c>
      <c r="K136" s="79">
        <v>155</v>
      </c>
    </row>
    <row r="137" spans="2:11" outlineLevel="1">
      <c r="B137" s="78">
        <v>43046</v>
      </c>
      <c r="C137" s="79">
        <v>375</v>
      </c>
      <c r="D137" s="79">
        <v>260</v>
      </c>
      <c r="E137" s="79">
        <v>220</v>
      </c>
      <c r="F137" s="79">
        <v>220</v>
      </c>
      <c r="G137" s="79">
        <v>317.5</v>
      </c>
      <c r="H137" s="79">
        <v>235</v>
      </c>
      <c r="I137" s="79">
        <v>175</v>
      </c>
      <c r="J137" s="79">
        <v>160</v>
      </c>
      <c r="K137" s="79">
        <v>155</v>
      </c>
    </row>
    <row r="138" spans="2:11" outlineLevel="1">
      <c r="B138" s="78">
        <v>43053</v>
      </c>
      <c r="C138" s="79">
        <v>390</v>
      </c>
      <c r="D138" s="79">
        <v>230</v>
      </c>
      <c r="E138" s="79">
        <v>185</v>
      </c>
      <c r="F138" s="79">
        <v>185</v>
      </c>
      <c r="G138" s="79">
        <v>310</v>
      </c>
      <c r="H138" s="79">
        <v>210</v>
      </c>
      <c r="I138" s="79">
        <v>170</v>
      </c>
      <c r="J138" s="79">
        <v>160</v>
      </c>
      <c r="K138" s="79">
        <v>155</v>
      </c>
    </row>
    <row r="139" spans="2:11" outlineLevel="1">
      <c r="B139" s="78">
        <v>43060</v>
      </c>
      <c r="C139" s="79">
        <v>391</v>
      </c>
      <c r="D139" s="79">
        <v>222</v>
      </c>
      <c r="E139" s="79">
        <v>173</v>
      </c>
      <c r="F139" s="79">
        <v>173</v>
      </c>
      <c r="G139" s="79">
        <v>306.5</v>
      </c>
      <c r="H139" s="79">
        <v>205</v>
      </c>
      <c r="I139" s="79">
        <v>170</v>
      </c>
      <c r="J139" s="79">
        <v>160</v>
      </c>
      <c r="K139" s="79">
        <v>155</v>
      </c>
    </row>
    <row r="140" spans="2:11" outlineLevel="1">
      <c r="B140" s="78">
        <v>43067</v>
      </c>
      <c r="C140" s="79">
        <v>383</v>
      </c>
      <c r="D140" s="79">
        <v>155</v>
      </c>
      <c r="E140" s="79">
        <v>125</v>
      </c>
      <c r="F140" s="79">
        <v>130</v>
      </c>
      <c r="G140" s="79">
        <v>269</v>
      </c>
      <c r="H140" s="79">
        <v>175</v>
      </c>
      <c r="I140" s="79">
        <v>170</v>
      </c>
      <c r="J140" s="79">
        <v>160</v>
      </c>
      <c r="K140" s="79">
        <v>155</v>
      </c>
    </row>
    <row r="141" spans="2:11" outlineLevel="1">
      <c r="B141" s="78">
        <v>43074</v>
      </c>
      <c r="C141" s="79">
        <v>180</v>
      </c>
      <c r="D141" s="79">
        <v>155</v>
      </c>
      <c r="E141" s="79">
        <v>177</v>
      </c>
      <c r="F141" s="79">
        <v>177</v>
      </c>
      <c r="G141" s="79">
        <v>190</v>
      </c>
      <c r="H141" s="79">
        <v>170</v>
      </c>
      <c r="I141" s="79">
        <v>160</v>
      </c>
      <c r="J141" s="79">
        <v>155</v>
      </c>
      <c r="K141" s="79">
        <v>150</v>
      </c>
    </row>
    <row r="142" spans="2:11" outlineLevel="1">
      <c r="B142" s="78">
        <v>43081</v>
      </c>
      <c r="C142" s="79">
        <v>197</v>
      </c>
      <c r="D142" s="79">
        <v>177</v>
      </c>
      <c r="E142" s="79">
        <v>177</v>
      </c>
      <c r="F142" s="79">
        <v>177</v>
      </c>
      <c r="G142" s="79">
        <v>205</v>
      </c>
      <c r="H142" s="79">
        <v>175</v>
      </c>
      <c r="I142" s="79">
        <v>160</v>
      </c>
      <c r="J142" s="79">
        <v>155</v>
      </c>
      <c r="K142" s="79">
        <v>150</v>
      </c>
    </row>
    <row r="143" spans="2:11" outlineLevel="1">
      <c r="B143" s="78">
        <v>43088</v>
      </c>
      <c r="C143" s="79">
        <v>210</v>
      </c>
      <c r="D143" s="79">
        <v>170</v>
      </c>
      <c r="E143" s="79">
        <v>170</v>
      </c>
      <c r="F143" s="79">
        <v>170</v>
      </c>
      <c r="G143" s="79">
        <v>200</v>
      </c>
      <c r="H143" s="79">
        <v>175</v>
      </c>
      <c r="I143" s="79">
        <v>160</v>
      </c>
      <c r="J143" s="79">
        <v>155</v>
      </c>
      <c r="K143" s="79">
        <v>150</v>
      </c>
    </row>
    <row r="144" spans="2:11" outlineLevel="1">
      <c r="B144" s="78">
        <v>43096</v>
      </c>
      <c r="C144" s="79">
        <v>220</v>
      </c>
      <c r="D144" s="79">
        <v>218</v>
      </c>
      <c r="E144" s="79">
        <v>218</v>
      </c>
      <c r="F144" s="79">
        <v>218</v>
      </c>
      <c r="G144" s="79">
        <v>234.5</v>
      </c>
      <c r="H144" s="79">
        <v>175</v>
      </c>
      <c r="I144" s="79">
        <v>160</v>
      </c>
      <c r="J144" s="79">
        <v>155</v>
      </c>
      <c r="K144" s="79">
        <v>150</v>
      </c>
    </row>
    <row r="145" spans="2:11" outlineLevel="1">
      <c r="B145" s="78">
        <v>43103</v>
      </c>
      <c r="C145" s="79">
        <v>177</v>
      </c>
      <c r="D145" s="79">
        <v>170</v>
      </c>
      <c r="E145" s="79">
        <v>166</v>
      </c>
      <c r="F145" s="79">
        <v>196</v>
      </c>
      <c r="G145" s="79">
        <v>200</v>
      </c>
      <c r="H145" s="79">
        <v>175</v>
      </c>
      <c r="I145" s="79">
        <v>160</v>
      </c>
      <c r="J145" s="79">
        <v>155</v>
      </c>
      <c r="K145" s="79">
        <v>150</v>
      </c>
    </row>
    <row r="146" spans="2:11" outlineLevel="1">
      <c r="B146" s="78">
        <v>43109</v>
      </c>
      <c r="C146" s="79">
        <v>168</v>
      </c>
      <c r="D146" s="79">
        <v>134</v>
      </c>
      <c r="E146" s="79">
        <v>145</v>
      </c>
      <c r="F146" s="79">
        <v>185</v>
      </c>
      <c r="G146" s="79">
        <v>188</v>
      </c>
      <c r="H146" s="79">
        <v>175</v>
      </c>
      <c r="I146" s="79">
        <v>160</v>
      </c>
      <c r="J146" s="79">
        <v>155</v>
      </c>
      <c r="K146" s="79">
        <v>150</v>
      </c>
    </row>
    <row r="147" spans="2:11" outlineLevel="1">
      <c r="B147" s="78">
        <v>43116</v>
      </c>
      <c r="C147" s="79">
        <v>165</v>
      </c>
      <c r="D147" s="79">
        <v>135</v>
      </c>
      <c r="E147" s="79">
        <v>145</v>
      </c>
      <c r="F147" s="79">
        <v>165</v>
      </c>
      <c r="G147" s="79">
        <v>176</v>
      </c>
      <c r="H147" s="79">
        <v>170</v>
      </c>
      <c r="I147" s="79">
        <v>160</v>
      </c>
      <c r="J147" s="79">
        <v>155</v>
      </c>
      <c r="K147" s="79">
        <v>150</v>
      </c>
    </row>
    <row r="148" spans="2:11" outlineLevel="1">
      <c r="B148" s="78">
        <v>43123</v>
      </c>
      <c r="C148" s="79">
        <v>168</v>
      </c>
      <c r="D148" s="79">
        <v>137</v>
      </c>
      <c r="E148" s="79">
        <v>139</v>
      </c>
      <c r="F148" s="79">
        <v>167</v>
      </c>
      <c r="G148" s="79">
        <v>184</v>
      </c>
      <c r="H148" s="79">
        <v>170</v>
      </c>
      <c r="I148" s="79">
        <v>160</v>
      </c>
      <c r="J148" s="79">
        <v>155</v>
      </c>
      <c r="K148" s="79">
        <v>150</v>
      </c>
    </row>
    <row r="149" spans="2:11" outlineLevel="1">
      <c r="B149" s="78">
        <v>43130</v>
      </c>
      <c r="C149" s="79">
        <v>177.07</v>
      </c>
      <c r="D149" s="79">
        <v>168</v>
      </c>
      <c r="E149" s="79">
        <v>177</v>
      </c>
      <c r="F149" s="79">
        <v>189</v>
      </c>
      <c r="G149" s="277">
        <v>208</v>
      </c>
      <c r="H149" s="79">
        <v>170</v>
      </c>
      <c r="I149" s="79">
        <v>160</v>
      </c>
      <c r="J149" s="79">
        <v>155</v>
      </c>
      <c r="K149" s="79">
        <v>150</v>
      </c>
    </row>
    <row r="150" spans="2:11" outlineLevel="1">
      <c r="B150" s="78">
        <v>43137</v>
      </c>
      <c r="C150" s="79">
        <v>178</v>
      </c>
      <c r="D150" s="79">
        <v>191</v>
      </c>
      <c r="E150" s="79">
        <v>212</v>
      </c>
      <c r="F150" s="79">
        <v>212</v>
      </c>
      <c r="G150" s="79">
        <v>210</v>
      </c>
      <c r="H150" s="79">
        <v>175</v>
      </c>
      <c r="I150" s="79">
        <v>160</v>
      </c>
      <c r="J150" s="79">
        <v>155</v>
      </c>
      <c r="K150" s="79">
        <v>150</v>
      </c>
    </row>
    <row r="151" spans="2:11" outlineLevel="1">
      <c r="B151" s="78">
        <v>43146</v>
      </c>
      <c r="C151" s="79">
        <v>209</v>
      </c>
      <c r="D151" s="79">
        <v>221</v>
      </c>
      <c r="E151" s="79">
        <v>221</v>
      </c>
      <c r="F151" s="79">
        <v>221</v>
      </c>
      <c r="G151" s="277">
        <v>226</v>
      </c>
      <c r="H151" s="79">
        <v>175</v>
      </c>
      <c r="I151" s="79">
        <v>160</v>
      </c>
      <c r="J151" s="79">
        <v>155</v>
      </c>
      <c r="K151" s="79">
        <v>150</v>
      </c>
    </row>
    <row r="152" spans="2:11" outlineLevel="1">
      <c r="B152" s="78">
        <v>43151</v>
      </c>
      <c r="C152" s="79">
        <v>193</v>
      </c>
      <c r="D152" s="79">
        <v>250</v>
      </c>
      <c r="E152" s="79">
        <v>251</v>
      </c>
      <c r="F152" s="79">
        <v>251</v>
      </c>
      <c r="G152" s="277">
        <v>247</v>
      </c>
      <c r="H152" s="79">
        <v>175</v>
      </c>
      <c r="I152" s="79">
        <v>160</v>
      </c>
      <c r="J152" s="79">
        <v>155</v>
      </c>
      <c r="K152" s="79">
        <v>150</v>
      </c>
    </row>
    <row r="153" spans="2:11" outlineLevel="1">
      <c r="B153" s="78">
        <v>43158</v>
      </c>
      <c r="C153" s="79">
        <v>182.79</v>
      </c>
      <c r="D153" s="79">
        <v>222</v>
      </c>
      <c r="E153" s="79">
        <v>230</v>
      </c>
      <c r="F153" s="79">
        <v>238</v>
      </c>
      <c r="G153" s="277">
        <v>230</v>
      </c>
      <c r="H153" s="79">
        <v>185</v>
      </c>
      <c r="I153" s="79">
        <v>170</v>
      </c>
      <c r="J153" s="79">
        <v>165</v>
      </c>
      <c r="K153" s="79">
        <v>160</v>
      </c>
    </row>
    <row r="154" spans="2:11" outlineLevel="1">
      <c r="B154" s="78">
        <v>43165</v>
      </c>
      <c r="C154" s="79">
        <v>238</v>
      </c>
      <c r="D154" s="79">
        <v>248</v>
      </c>
      <c r="E154" s="79">
        <v>261</v>
      </c>
      <c r="F154" s="79">
        <v>261</v>
      </c>
      <c r="G154" s="79">
        <v>256.2</v>
      </c>
      <c r="H154" s="79">
        <v>195</v>
      </c>
      <c r="I154" s="79">
        <v>170</v>
      </c>
      <c r="J154" s="79">
        <v>165</v>
      </c>
      <c r="K154" s="79">
        <v>160</v>
      </c>
    </row>
    <row r="155" spans="2:11" outlineLevel="1">
      <c r="B155" s="78">
        <v>43172</v>
      </c>
      <c r="C155" s="79">
        <v>222</v>
      </c>
      <c r="D155" s="79">
        <v>225</v>
      </c>
      <c r="E155" s="79">
        <v>244</v>
      </c>
      <c r="F155" s="79">
        <v>248</v>
      </c>
      <c r="G155" s="79">
        <v>243</v>
      </c>
      <c r="H155" s="79">
        <v>200</v>
      </c>
      <c r="I155" s="79">
        <v>180</v>
      </c>
      <c r="J155" s="79">
        <v>170</v>
      </c>
      <c r="K155" s="79">
        <v>165</v>
      </c>
    </row>
    <row r="156" spans="2:11" outlineLevel="1">
      <c r="B156" s="78">
        <v>43179</v>
      </c>
      <c r="C156" s="79">
        <v>218</v>
      </c>
      <c r="D156" s="79">
        <v>237</v>
      </c>
      <c r="E156" s="79">
        <v>255</v>
      </c>
      <c r="F156" s="79">
        <v>255</v>
      </c>
      <c r="G156" s="277">
        <v>259</v>
      </c>
      <c r="H156" s="79">
        <v>205</v>
      </c>
      <c r="I156" s="79">
        <v>180</v>
      </c>
      <c r="J156" s="79">
        <v>170</v>
      </c>
      <c r="K156" s="79">
        <v>165</v>
      </c>
    </row>
    <row r="157" spans="2:11" outlineLevel="1">
      <c r="B157" s="78">
        <v>43186</v>
      </c>
      <c r="C157" s="79">
        <v>214</v>
      </c>
      <c r="D157" s="79">
        <v>91</v>
      </c>
      <c r="E157" s="79">
        <v>147</v>
      </c>
      <c r="F157" s="79">
        <v>147</v>
      </c>
      <c r="G157" s="79">
        <v>182.3</v>
      </c>
      <c r="H157" s="79">
        <v>200</v>
      </c>
      <c r="I157" s="79">
        <v>180</v>
      </c>
      <c r="J157" s="79">
        <v>170</v>
      </c>
      <c r="K157" s="79">
        <v>165</v>
      </c>
    </row>
    <row r="158" spans="2:11" outlineLevel="1">
      <c r="B158" s="78">
        <v>43193</v>
      </c>
      <c r="C158" s="79">
        <v>91</v>
      </c>
      <c r="D158" s="79">
        <v>150</v>
      </c>
      <c r="E158" s="79">
        <v>170</v>
      </c>
      <c r="F158" s="79">
        <v>216</v>
      </c>
      <c r="G158" s="277">
        <v>188</v>
      </c>
      <c r="H158" s="79">
        <v>200</v>
      </c>
      <c r="I158" s="79">
        <v>175</v>
      </c>
      <c r="J158" s="79">
        <v>165</v>
      </c>
      <c r="K158" s="79">
        <v>160</v>
      </c>
    </row>
    <row r="159" spans="2:11" outlineLevel="1">
      <c r="B159" s="78">
        <v>43200</v>
      </c>
      <c r="C159" s="79">
        <v>97</v>
      </c>
      <c r="D159" s="79">
        <v>150</v>
      </c>
      <c r="E159" s="79">
        <v>165</v>
      </c>
      <c r="F159" s="79">
        <v>211</v>
      </c>
      <c r="G159" s="277">
        <v>187</v>
      </c>
      <c r="H159" s="79">
        <v>195</v>
      </c>
      <c r="I159" s="79">
        <v>170</v>
      </c>
      <c r="J159" s="79">
        <v>160</v>
      </c>
      <c r="K159" s="79">
        <v>155</v>
      </c>
    </row>
    <row r="160" spans="2:11" outlineLevel="1">
      <c r="B160" s="78">
        <v>43207</v>
      </c>
      <c r="C160" s="79">
        <v>104</v>
      </c>
      <c r="D160" s="79">
        <v>163</v>
      </c>
      <c r="E160" s="79">
        <v>175</v>
      </c>
      <c r="F160" s="79">
        <v>210</v>
      </c>
      <c r="G160" s="79">
        <v>188</v>
      </c>
      <c r="H160" s="79">
        <v>195</v>
      </c>
      <c r="I160" s="79">
        <v>170</v>
      </c>
      <c r="J160" s="79">
        <v>160</v>
      </c>
      <c r="K160" s="79">
        <v>155</v>
      </c>
    </row>
    <row r="161" spans="2:11" outlineLevel="1">
      <c r="B161" s="78">
        <v>43214</v>
      </c>
      <c r="C161" s="79">
        <v>107</v>
      </c>
      <c r="D161" s="79">
        <v>190</v>
      </c>
      <c r="E161" s="79">
        <v>184</v>
      </c>
      <c r="F161" s="79">
        <v>213</v>
      </c>
      <c r="G161" s="79">
        <v>195.68</v>
      </c>
      <c r="H161" s="79">
        <v>195</v>
      </c>
      <c r="I161" s="79">
        <v>170</v>
      </c>
      <c r="J161" s="79">
        <v>160</v>
      </c>
      <c r="K161" s="79">
        <v>155</v>
      </c>
    </row>
    <row r="162" spans="2:11" outlineLevel="1">
      <c r="B162" s="78">
        <v>43222</v>
      </c>
      <c r="C162" s="79">
        <v>255</v>
      </c>
      <c r="D162" s="79">
        <v>230</v>
      </c>
      <c r="E162" s="79">
        <v>235</v>
      </c>
      <c r="F162" s="79">
        <v>235</v>
      </c>
      <c r="G162" s="277">
        <v>231.625</v>
      </c>
      <c r="H162" s="79">
        <v>200</v>
      </c>
      <c r="I162" s="79">
        <v>170</v>
      </c>
      <c r="J162" s="79">
        <v>160</v>
      </c>
      <c r="K162" s="79">
        <v>155</v>
      </c>
    </row>
    <row r="163" spans="2:11" outlineLevel="1">
      <c r="B163" s="78">
        <v>43228</v>
      </c>
      <c r="C163" s="79">
        <v>261</v>
      </c>
      <c r="D163" s="79">
        <v>190</v>
      </c>
      <c r="E163" s="79">
        <v>218</v>
      </c>
      <c r="F163" s="79">
        <v>218</v>
      </c>
      <c r="G163" s="277">
        <v>215.88</v>
      </c>
      <c r="H163" s="79">
        <v>200</v>
      </c>
      <c r="I163" s="79">
        <v>170</v>
      </c>
      <c r="J163" s="79">
        <v>160</v>
      </c>
      <c r="K163" s="79">
        <v>155</v>
      </c>
    </row>
    <row r="164" spans="2:11" outlineLevel="1">
      <c r="B164" s="78">
        <v>43234</v>
      </c>
      <c r="C164" s="79">
        <v>292</v>
      </c>
      <c r="D164" s="79">
        <v>289</v>
      </c>
      <c r="E164" s="79">
        <v>258</v>
      </c>
      <c r="F164" s="79">
        <v>258</v>
      </c>
      <c r="G164" s="79">
        <v>253</v>
      </c>
      <c r="H164" s="79">
        <v>203</v>
      </c>
      <c r="I164" s="79">
        <v>170</v>
      </c>
      <c r="J164" s="79">
        <v>160</v>
      </c>
      <c r="K164" s="79">
        <v>155</v>
      </c>
    </row>
    <row r="165" spans="2:11" outlineLevel="1">
      <c r="B165" s="78">
        <v>43242</v>
      </c>
      <c r="C165" s="79">
        <v>303</v>
      </c>
      <c r="D165" s="79">
        <v>350</v>
      </c>
      <c r="E165" s="79">
        <v>306</v>
      </c>
      <c r="F165" s="79">
        <v>306</v>
      </c>
      <c r="G165" s="277">
        <v>284.12</v>
      </c>
      <c r="H165" s="79">
        <v>205</v>
      </c>
      <c r="I165" s="79">
        <v>170</v>
      </c>
      <c r="J165" s="79">
        <v>160</v>
      </c>
      <c r="K165" s="79">
        <v>155</v>
      </c>
    </row>
    <row r="166" spans="2:11" outlineLevel="1">
      <c r="B166" s="78">
        <v>43249</v>
      </c>
      <c r="C166" s="79">
        <v>305</v>
      </c>
      <c r="D166" s="79">
        <v>345</v>
      </c>
      <c r="E166" s="79">
        <v>300</v>
      </c>
      <c r="F166" s="79">
        <v>300</v>
      </c>
      <c r="G166" s="277">
        <v>282.86</v>
      </c>
      <c r="H166" s="79">
        <v>212</v>
      </c>
      <c r="I166" s="79">
        <v>170</v>
      </c>
      <c r="J166" s="79">
        <v>160</v>
      </c>
      <c r="K166" s="79">
        <v>155</v>
      </c>
    </row>
    <row r="167" spans="2:11" outlineLevel="1">
      <c r="B167" s="78">
        <v>43256</v>
      </c>
      <c r="C167" s="79">
        <v>390</v>
      </c>
      <c r="D167" s="79">
        <v>360</v>
      </c>
      <c r="E167" s="79">
        <v>325</v>
      </c>
      <c r="F167" s="79">
        <v>295</v>
      </c>
      <c r="G167" s="277">
        <v>299.85000000000002</v>
      </c>
      <c r="H167" s="79">
        <v>212</v>
      </c>
      <c r="I167" s="79">
        <v>170</v>
      </c>
      <c r="J167" s="79">
        <v>160</v>
      </c>
      <c r="K167" s="79">
        <v>155</v>
      </c>
    </row>
    <row r="168" spans="2:11" outlineLevel="1">
      <c r="B168" s="78">
        <v>43263</v>
      </c>
      <c r="C168" s="79">
        <v>413</v>
      </c>
      <c r="D168" s="79">
        <v>410</v>
      </c>
      <c r="E168" s="79">
        <v>383</v>
      </c>
      <c r="F168" s="79">
        <v>338</v>
      </c>
      <c r="G168" s="277">
        <v>329.4</v>
      </c>
      <c r="H168" s="79">
        <v>215</v>
      </c>
      <c r="I168" s="79">
        <v>180</v>
      </c>
      <c r="J168" s="79">
        <v>165</v>
      </c>
      <c r="K168" s="79">
        <v>155</v>
      </c>
    </row>
    <row r="169" spans="2:11" outlineLevel="1">
      <c r="B169" s="78">
        <v>43270</v>
      </c>
      <c r="C169" s="79">
        <v>413</v>
      </c>
      <c r="D169" s="79">
        <v>417</v>
      </c>
      <c r="E169" s="79">
        <v>395</v>
      </c>
      <c r="F169" s="79">
        <v>343</v>
      </c>
      <c r="G169" s="277">
        <v>335.4</v>
      </c>
      <c r="H169" s="79">
        <v>215</v>
      </c>
      <c r="I169" s="79">
        <v>180</v>
      </c>
      <c r="J169" s="79">
        <v>165</v>
      </c>
      <c r="K169" s="79">
        <v>155</v>
      </c>
    </row>
    <row r="170" spans="2:11" outlineLevel="1">
      <c r="B170" s="78">
        <v>43277</v>
      </c>
      <c r="C170" s="79">
        <v>423</v>
      </c>
      <c r="D170" s="79">
        <v>435</v>
      </c>
      <c r="E170" s="79">
        <v>408</v>
      </c>
      <c r="F170" s="79">
        <v>370</v>
      </c>
      <c r="G170" s="277">
        <v>353.7</v>
      </c>
      <c r="H170" s="79">
        <v>215</v>
      </c>
      <c r="I170" s="79">
        <v>180</v>
      </c>
      <c r="J170" s="79">
        <v>165</v>
      </c>
      <c r="K170" s="79">
        <v>155</v>
      </c>
    </row>
    <row r="171" spans="2:11" outlineLevel="1">
      <c r="B171" s="78">
        <v>43284</v>
      </c>
      <c r="C171" s="79">
        <v>458</v>
      </c>
      <c r="D171" s="79">
        <v>427</v>
      </c>
      <c r="E171" s="79">
        <v>366</v>
      </c>
      <c r="F171" s="277">
        <v>275.60000000000002</v>
      </c>
      <c r="G171" s="277">
        <v>346.3</v>
      </c>
      <c r="H171" s="79">
        <v>217</v>
      </c>
      <c r="I171" s="79">
        <v>180</v>
      </c>
      <c r="J171" s="79">
        <v>165</v>
      </c>
      <c r="K171" s="79">
        <v>155</v>
      </c>
    </row>
    <row r="172" spans="2:11" outlineLevel="1">
      <c r="B172" s="78">
        <v>43291</v>
      </c>
      <c r="C172" s="79">
        <v>475</v>
      </c>
      <c r="D172" s="79">
        <v>460</v>
      </c>
      <c r="E172" s="79">
        <v>375</v>
      </c>
      <c r="F172" s="79">
        <v>274</v>
      </c>
      <c r="G172" s="277">
        <v>355.3</v>
      </c>
      <c r="H172" s="79">
        <v>219</v>
      </c>
      <c r="I172" s="79">
        <v>180</v>
      </c>
      <c r="J172" s="79">
        <v>165</v>
      </c>
      <c r="K172" s="79">
        <v>155</v>
      </c>
    </row>
    <row r="173" spans="2:11" outlineLevel="1">
      <c r="B173" s="78">
        <v>43298</v>
      </c>
      <c r="C173" s="79">
        <v>470</v>
      </c>
      <c r="D173" s="79">
        <v>467</v>
      </c>
      <c r="E173" s="79">
        <v>400</v>
      </c>
      <c r="F173" s="79">
        <v>355</v>
      </c>
      <c r="G173" s="277">
        <v>368.6</v>
      </c>
      <c r="H173" s="79">
        <v>219</v>
      </c>
      <c r="I173" s="79">
        <v>183</v>
      </c>
      <c r="J173" s="79">
        <v>170</v>
      </c>
      <c r="K173" s="79">
        <v>157</v>
      </c>
    </row>
    <row r="174" spans="2:11" outlineLevel="1">
      <c r="B174" s="78">
        <v>43305</v>
      </c>
      <c r="C174" s="79">
        <v>474</v>
      </c>
      <c r="D174" s="79">
        <v>468</v>
      </c>
      <c r="E174" s="79">
        <v>414</v>
      </c>
      <c r="F174" s="79">
        <v>375</v>
      </c>
      <c r="G174" s="79">
        <v>382.5</v>
      </c>
      <c r="H174" s="79">
        <v>221</v>
      </c>
      <c r="I174" s="79">
        <v>183</v>
      </c>
      <c r="J174" s="79">
        <v>170</v>
      </c>
      <c r="K174" s="79">
        <v>157</v>
      </c>
    </row>
    <row r="175" spans="2:11" outlineLevel="1">
      <c r="B175" s="78">
        <v>43312</v>
      </c>
      <c r="C175" s="79">
        <v>474</v>
      </c>
      <c r="D175" s="79">
        <v>474</v>
      </c>
      <c r="E175" s="79">
        <v>447</v>
      </c>
      <c r="F175" s="79">
        <v>397</v>
      </c>
      <c r="G175" s="79">
        <v>237</v>
      </c>
      <c r="H175" s="79">
        <v>221</v>
      </c>
      <c r="I175" s="79">
        <v>183</v>
      </c>
      <c r="J175" s="79">
        <v>170</v>
      </c>
      <c r="K175" s="79">
        <v>157</v>
      </c>
    </row>
    <row r="176" spans="2:11" outlineLevel="1">
      <c r="B176" s="78">
        <v>43319</v>
      </c>
      <c r="C176" s="79">
        <v>485</v>
      </c>
      <c r="D176" s="79">
        <v>456</v>
      </c>
      <c r="E176" s="79">
        <v>390</v>
      </c>
      <c r="F176" s="79">
        <v>325</v>
      </c>
      <c r="G176" s="79">
        <v>249</v>
      </c>
      <c r="H176" s="79">
        <v>220</v>
      </c>
      <c r="I176" s="79">
        <v>185</v>
      </c>
      <c r="J176" s="79">
        <v>175</v>
      </c>
      <c r="K176" s="79">
        <v>160</v>
      </c>
    </row>
    <row r="177" spans="1:11" outlineLevel="1">
      <c r="B177" s="78">
        <v>43326</v>
      </c>
      <c r="C177" s="79">
        <v>485</v>
      </c>
      <c r="D177" s="79">
        <v>465</v>
      </c>
      <c r="E177" s="79">
        <v>400</v>
      </c>
      <c r="F177" s="79">
        <v>350</v>
      </c>
      <c r="G177" s="79">
        <v>391.2</v>
      </c>
      <c r="H177" s="79">
        <v>220</v>
      </c>
      <c r="I177" s="79">
        <v>185</v>
      </c>
      <c r="J177" s="79">
        <v>175</v>
      </c>
      <c r="K177" s="79">
        <v>160</v>
      </c>
    </row>
    <row r="178" spans="1:11" outlineLevel="1">
      <c r="B178" s="78">
        <v>43333</v>
      </c>
      <c r="C178" s="79">
        <v>480</v>
      </c>
      <c r="D178" s="79">
        <v>462</v>
      </c>
      <c r="E178" s="79">
        <v>380</v>
      </c>
      <c r="F178" s="79">
        <v>325</v>
      </c>
      <c r="G178" s="79">
        <v>242</v>
      </c>
      <c r="H178" s="277">
        <v>125.7</v>
      </c>
      <c r="I178" s="79">
        <v>185</v>
      </c>
      <c r="J178" s="79">
        <v>175</v>
      </c>
      <c r="K178" s="79">
        <v>160</v>
      </c>
    </row>
    <row r="179" spans="1:11" outlineLevel="1">
      <c r="B179" s="78">
        <v>43340</v>
      </c>
      <c r="C179" s="79">
        <v>485</v>
      </c>
      <c r="D179" s="79">
        <v>468</v>
      </c>
      <c r="E179" s="79">
        <v>407</v>
      </c>
      <c r="F179" s="79">
        <v>350</v>
      </c>
      <c r="G179" s="79">
        <v>257</v>
      </c>
      <c r="H179" s="79">
        <v>212</v>
      </c>
      <c r="I179" s="79">
        <v>185</v>
      </c>
      <c r="J179" s="79">
        <v>175</v>
      </c>
      <c r="K179" s="79">
        <v>160</v>
      </c>
    </row>
    <row r="180" spans="1:11" outlineLevel="1">
      <c r="B180" s="78">
        <v>43347</v>
      </c>
      <c r="C180" s="99">
        <v>460</v>
      </c>
      <c r="D180" s="99">
        <v>368</v>
      </c>
      <c r="E180" s="99">
        <v>315</v>
      </c>
      <c r="F180" s="99">
        <v>236</v>
      </c>
      <c r="G180" s="99">
        <v>344.75</v>
      </c>
      <c r="H180" s="99">
        <v>215</v>
      </c>
      <c r="I180" s="99">
        <v>185</v>
      </c>
      <c r="J180" s="99">
        <v>175</v>
      </c>
      <c r="K180" s="99">
        <v>160</v>
      </c>
    </row>
    <row r="181" spans="1:11" outlineLevel="1">
      <c r="A181" s="82"/>
      <c r="B181" s="78">
        <v>43354</v>
      </c>
      <c r="C181" s="99">
        <v>453</v>
      </c>
      <c r="D181" s="99">
        <v>311</v>
      </c>
      <c r="E181" s="99">
        <v>245</v>
      </c>
      <c r="F181" s="99">
        <v>203</v>
      </c>
      <c r="G181" s="99">
        <v>303</v>
      </c>
      <c r="H181" s="99">
        <v>202</v>
      </c>
      <c r="I181" s="99">
        <v>185</v>
      </c>
      <c r="J181" s="99">
        <v>175</v>
      </c>
      <c r="K181" s="99">
        <v>170</v>
      </c>
    </row>
    <row r="182" spans="1:11" outlineLevel="1">
      <c r="A182" s="82"/>
      <c r="B182" s="78">
        <v>43361</v>
      </c>
      <c r="C182" s="99">
        <v>451</v>
      </c>
      <c r="D182" s="99">
        <v>287</v>
      </c>
      <c r="E182" s="99">
        <v>221</v>
      </c>
      <c r="F182" s="99">
        <v>188</v>
      </c>
      <c r="G182" s="99">
        <v>286.75</v>
      </c>
      <c r="H182" s="99">
        <v>201</v>
      </c>
      <c r="I182" s="99">
        <v>185</v>
      </c>
      <c r="J182" s="99">
        <v>175</v>
      </c>
      <c r="K182" s="99">
        <v>170</v>
      </c>
    </row>
    <row r="183" spans="1:11" outlineLevel="1">
      <c r="A183" s="82"/>
      <c r="B183" s="78">
        <v>43368</v>
      </c>
      <c r="C183" s="99">
        <v>450</v>
      </c>
      <c r="D183" s="99">
        <v>317</v>
      </c>
      <c r="E183" s="99">
        <v>262</v>
      </c>
      <c r="F183" s="99">
        <v>203</v>
      </c>
      <c r="G183" s="99">
        <v>308</v>
      </c>
      <c r="H183" s="99">
        <v>201</v>
      </c>
      <c r="I183" s="99">
        <v>185</v>
      </c>
      <c r="J183" s="99">
        <v>175</v>
      </c>
      <c r="K183" s="99">
        <v>170</v>
      </c>
    </row>
    <row r="184" spans="1:11" outlineLevel="1">
      <c r="A184" s="82"/>
      <c r="B184" s="78">
        <v>43375</v>
      </c>
      <c r="C184" s="99">
        <v>302</v>
      </c>
      <c r="D184" s="99">
        <v>205</v>
      </c>
      <c r="E184" s="99">
        <v>176</v>
      </c>
      <c r="F184" s="99">
        <v>169</v>
      </c>
      <c r="G184" s="99">
        <v>228</v>
      </c>
      <c r="H184" s="99">
        <v>201</v>
      </c>
      <c r="I184" s="99">
        <v>185</v>
      </c>
      <c r="J184" s="99">
        <v>175</v>
      </c>
      <c r="K184" s="99">
        <v>170</v>
      </c>
    </row>
    <row r="185" spans="1:11" outlineLevel="1">
      <c r="A185" s="82"/>
      <c r="B185" s="78">
        <v>43382</v>
      </c>
      <c r="C185" s="99">
        <v>275</v>
      </c>
      <c r="D185" s="99">
        <v>192</v>
      </c>
      <c r="E185" s="99">
        <v>169</v>
      </c>
      <c r="F185" s="99">
        <v>168</v>
      </c>
      <c r="G185" s="99">
        <v>212</v>
      </c>
      <c r="H185" s="99">
        <v>201</v>
      </c>
      <c r="I185" s="99">
        <v>185</v>
      </c>
      <c r="J185" s="99">
        <v>175</v>
      </c>
      <c r="K185" s="99">
        <v>170</v>
      </c>
    </row>
    <row r="186" spans="1:11" outlineLevel="1">
      <c r="A186" s="82"/>
      <c r="B186" s="78">
        <v>43389</v>
      </c>
      <c r="C186" s="99">
        <v>257</v>
      </c>
      <c r="D186" s="99">
        <v>156</v>
      </c>
      <c r="E186" s="99">
        <v>143</v>
      </c>
      <c r="F186" s="99">
        <v>146</v>
      </c>
      <c r="G186" s="99">
        <v>185.3</v>
      </c>
      <c r="H186" s="99">
        <v>187</v>
      </c>
      <c r="I186" s="99">
        <v>185</v>
      </c>
      <c r="J186" s="99">
        <v>175</v>
      </c>
      <c r="K186" s="99">
        <v>170</v>
      </c>
    </row>
    <row r="187" spans="1:11" outlineLevel="1">
      <c r="A187" s="82"/>
      <c r="B187" s="78">
        <v>43396</v>
      </c>
      <c r="C187" s="99">
        <v>252</v>
      </c>
      <c r="D187" s="99">
        <v>125</v>
      </c>
      <c r="E187" s="99">
        <v>120</v>
      </c>
      <c r="F187" s="99">
        <v>137</v>
      </c>
      <c r="G187" s="99">
        <v>165.7</v>
      </c>
      <c r="H187" s="99">
        <v>183</v>
      </c>
      <c r="I187" s="99">
        <v>185</v>
      </c>
      <c r="J187" s="99">
        <v>175</v>
      </c>
      <c r="K187" s="99">
        <v>170</v>
      </c>
    </row>
    <row r="188" spans="1:11" outlineLevel="1">
      <c r="A188" s="82"/>
      <c r="B188" s="78">
        <v>43403</v>
      </c>
      <c r="C188" s="99">
        <v>252</v>
      </c>
      <c r="D188" s="99">
        <v>125</v>
      </c>
      <c r="E188" s="99">
        <v>120</v>
      </c>
      <c r="F188" s="99">
        <v>137</v>
      </c>
      <c r="G188" s="99">
        <v>182</v>
      </c>
      <c r="H188" s="99">
        <v>186</v>
      </c>
      <c r="I188" s="99">
        <v>175</v>
      </c>
      <c r="J188" s="99">
        <v>165</v>
      </c>
      <c r="K188" s="99">
        <v>155</v>
      </c>
    </row>
    <row r="189" spans="1:11" outlineLevel="1">
      <c r="A189" s="82"/>
      <c r="B189" s="78">
        <v>43410</v>
      </c>
      <c r="C189" s="99">
        <v>126</v>
      </c>
      <c r="D189" s="99">
        <v>115</v>
      </c>
      <c r="E189" s="99">
        <v>124</v>
      </c>
      <c r="F189" s="99">
        <v>138</v>
      </c>
      <c r="G189" s="99">
        <v>180</v>
      </c>
      <c r="H189" s="99">
        <v>175</v>
      </c>
      <c r="I189" s="99">
        <v>165</v>
      </c>
      <c r="J189" s="99">
        <v>155</v>
      </c>
      <c r="K189" s="99">
        <v>145</v>
      </c>
    </row>
    <row r="190" spans="1:11" outlineLevel="1">
      <c r="A190" s="82"/>
      <c r="B190" s="78">
        <v>43417</v>
      </c>
      <c r="C190" s="99">
        <v>114</v>
      </c>
      <c r="D190" s="99">
        <v>78</v>
      </c>
      <c r="E190" s="99">
        <v>96</v>
      </c>
      <c r="F190" s="99">
        <v>115</v>
      </c>
      <c r="G190" s="99">
        <v>165</v>
      </c>
      <c r="H190" s="99">
        <v>175</v>
      </c>
      <c r="I190" s="99">
        <v>165</v>
      </c>
      <c r="J190" s="99">
        <v>155</v>
      </c>
      <c r="K190" s="99">
        <v>145</v>
      </c>
    </row>
    <row r="191" spans="1:11" outlineLevel="1">
      <c r="A191" s="82"/>
      <c r="B191" s="78">
        <v>43424</v>
      </c>
      <c r="C191" s="99">
        <v>118</v>
      </c>
      <c r="D191" s="99">
        <v>80</v>
      </c>
      <c r="E191" s="99">
        <v>94</v>
      </c>
      <c r="F191" s="99">
        <v>113</v>
      </c>
      <c r="G191" s="99">
        <v>164</v>
      </c>
      <c r="H191" s="99">
        <v>175</v>
      </c>
      <c r="I191" s="99">
        <v>165</v>
      </c>
      <c r="J191" s="99">
        <v>155</v>
      </c>
      <c r="K191" s="99">
        <v>145</v>
      </c>
    </row>
    <row r="192" spans="1:11" outlineLevel="1">
      <c r="A192" s="82"/>
      <c r="B192" s="78">
        <v>43431</v>
      </c>
      <c r="C192" s="99">
        <v>123.9</v>
      </c>
      <c r="D192" s="99">
        <v>59</v>
      </c>
      <c r="E192" s="99">
        <v>80</v>
      </c>
      <c r="F192" s="99">
        <v>100</v>
      </c>
      <c r="G192" s="99">
        <v>163</v>
      </c>
      <c r="H192" s="99">
        <v>171</v>
      </c>
      <c r="I192" s="99">
        <v>165</v>
      </c>
      <c r="J192" s="99">
        <v>155</v>
      </c>
      <c r="K192" s="99">
        <v>145</v>
      </c>
    </row>
    <row r="193" spans="1:11" outlineLevel="1">
      <c r="A193" s="82"/>
      <c r="B193" s="78">
        <v>43438</v>
      </c>
      <c r="C193" s="99">
        <v>69</v>
      </c>
      <c r="D193" s="99">
        <v>96</v>
      </c>
      <c r="E193" s="99">
        <v>118</v>
      </c>
      <c r="F193" s="99">
        <v>130</v>
      </c>
      <c r="G193" s="99">
        <v>167</v>
      </c>
      <c r="H193" s="99">
        <v>170</v>
      </c>
      <c r="I193" s="99">
        <v>165</v>
      </c>
      <c r="J193" s="99">
        <v>155</v>
      </c>
      <c r="K193" s="99">
        <v>145</v>
      </c>
    </row>
    <row r="194" spans="1:11" outlineLevel="1">
      <c r="A194" s="82"/>
      <c r="B194" s="78">
        <v>43445</v>
      </c>
      <c r="C194" s="99">
        <v>70</v>
      </c>
      <c r="D194" s="99">
        <v>105</v>
      </c>
      <c r="E194" s="99">
        <v>127</v>
      </c>
      <c r="F194" s="99">
        <v>147</v>
      </c>
      <c r="G194" s="99">
        <v>191.3</v>
      </c>
      <c r="H194" s="99">
        <v>170</v>
      </c>
      <c r="I194" s="99">
        <v>165</v>
      </c>
      <c r="J194" s="99">
        <v>155</v>
      </c>
      <c r="K194" s="99">
        <v>145</v>
      </c>
    </row>
    <row r="195" spans="1:11" outlineLevel="1">
      <c r="A195" s="82"/>
      <c r="B195" s="78">
        <v>43452</v>
      </c>
      <c r="C195" s="99">
        <v>69</v>
      </c>
      <c r="D195" s="99">
        <v>99</v>
      </c>
      <c r="E195" s="99">
        <v>127</v>
      </c>
      <c r="F195" s="99">
        <v>145</v>
      </c>
      <c r="G195" s="99">
        <v>166</v>
      </c>
      <c r="H195" s="99">
        <v>170</v>
      </c>
      <c r="I195" s="99">
        <v>167</v>
      </c>
      <c r="J195" s="99">
        <v>155</v>
      </c>
      <c r="K195" s="99">
        <v>145</v>
      </c>
    </row>
    <row r="196" spans="1:11" outlineLevel="1">
      <c r="A196" s="82"/>
      <c r="B196" s="78">
        <v>43459</v>
      </c>
      <c r="C196" s="99">
        <v>77</v>
      </c>
      <c r="D196" s="99">
        <v>167</v>
      </c>
      <c r="E196" s="99">
        <v>205</v>
      </c>
      <c r="F196" s="99">
        <v>212</v>
      </c>
      <c r="G196" s="99">
        <v>231.3</v>
      </c>
      <c r="H196" s="99">
        <v>174</v>
      </c>
      <c r="I196" s="99">
        <v>167</v>
      </c>
      <c r="J196" s="99">
        <v>155</v>
      </c>
      <c r="K196" s="99">
        <v>145</v>
      </c>
    </row>
    <row r="197" spans="1:11" outlineLevel="1">
      <c r="A197" s="82"/>
      <c r="B197" s="78">
        <v>43466</v>
      </c>
      <c r="C197" s="99">
        <v>160</v>
      </c>
      <c r="D197" s="99">
        <v>199</v>
      </c>
      <c r="E197" s="99">
        <v>204</v>
      </c>
      <c r="F197" s="99">
        <v>213</v>
      </c>
      <c r="G197" s="99">
        <v>226.5</v>
      </c>
      <c r="H197" s="99">
        <v>174</v>
      </c>
      <c r="I197" s="99">
        <v>167</v>
      </c>
      <c r="J197" s="99">
        <v>155</v>
      </c>
      <c r="K197" s="99">
        <v>145</v>
      </c>
    </row>
    <row r="198" spans="1:11" outlineLevel="1">
      <c r="A198" s="82"/>
      <c r="B198" s="78">
        <v>43473</v>
      </c>
      <c r="C198" s="99">
        <v>174</v>
      </c>
      <c r="D198" s="99">
        <v>260</v>
      </c>
      <c r="E198" s="99">
        <v>276</v>
      </c>
      <c r="F198" s="99">
        <v>274</v>
      </c>
      <c r="G198" s="99">
        <v>273.25</v>
      </c>
      <c r="H198" s="99">
        <v>185</v>
      </c>
      <c r="I198" s="99">
        <v>167</v>
      </c>
      <c r="J198" s="99">
        <v>155</v>
      </c>
      <c r="K198" s="99">
        <v>145</v>
      </c>
    </row>
    <row r="199" spans="1:11" outlineLevel="1">
      <c r="A199" s="82"/>
      <c r="B199" s="78">
        <v>43480</v>
      </c>
      <c r="C199" s="99">
        <v>172</v>
      </c>
      <c r="D199" s="99">
        <v>236</v>
      </c>
      <c r="E199" s="99">
        <v>236</v>
      </c>
      <c r="F199" s="99">
        <v>237</v>
      </c>
      <c r="G199" s="99">
        <v>245.7</v>
      </c>
      <c r="H199" s="99">
        <v>182</v>
      </c>
      <c r="I199" s="99">
        <v>168</v>
      </c>
      <c r="J199" s="99">
        <v>156</v>
      </c>
      <c r="K199" s="99">
        <v>145</v>
      </c>
    </row>
    <row r="200" spans="1:11" outlineLevel="1">
      <c r="A200" s="82"/>
      <c r="B200" s="78">
        <v>43487</v>
      </c>
      <c r="C200" s="99">
        <v>333</v>
      </c>
      <c r="D200" s="99">
        <v>337</v>
      </c>
      <c r="E200" s="99">
        <v>310</v>
      </c>
      <c r="F200" s="99">
        <v>130</v>
      </c>
      <c r="G200" s="99">
        <v>301</v>
      </c>
      <c r="H200" s="99">
        <v>189</v>
      </c>
      <c r="I200" s="99">
        <v>172</v>
      </c>
      <c r="J200" s="99">
        <v>159</v>
      </c>
      <c r="K200" s="99">
        <v>150</v>
      </c>
    </row>
    <row r="201" spans="1:11" outlineLevel="1">
      <c r="A201" s="82"/>
      <c r="B201" s="78">
        <v>43494</v>
      </c>
      <c r="C201" s="99">
        <v>406</v>
      </c>
      <c r="D201" s="99">
        <v>363</v>
      </c>
      <c r="E201" s="99">
        <v>333</v>
      </c>
      <c r="F201" s="99">
        <v>147</v>
      </c>
      <c r="G201" s="99">
        <v>303</v>
      </c>
      <c r="H201" s="99">
        <v>205</v>
      </c>
      <c r="I201" s="99">
        <v>180</v>
      </c>
      <c r="J201" s="99">
        <v>164</v>
      </c>
      <c r="K201" s="99">
        <v>155</v>
      </c>
    </row>
    <row r="202" spans="1:11" outlineLevel="1">
      <c r="A202" s="82"/>
      <c r="B202" s="78">
        <v>43501</v>
      </c>
      <c r="C202" s="99">
        <v>450</v>
      </c>
      <c r="D202" s="99">
        <v>388</v>
      </c>
      <c r="E202" s="99">
        <v>335</v>
      </c>
      <c r="F202" s="99">
        <v>147</v>
      </c>
      <c r="G202" s="99">
        <v>318</v>
      </c>
      <c r="H202" s="99">
        <v>205</v>
      </c>
      <c r="I202" s="99">
        <v>182</v>
      </c>
      <c r="J202" s="99">
        <v>164</v>
      </c>
      <c r="K202" s="99">
        <v>155</v>
      </c>
    </row>
    <row r="203" spans="1:11" outlineLevel="1">
      <c r="A203" s="82"/>
      <c r="B203" s="78">
        <v>43508</v>
      </c>
      <c r="C203" s="99">
        <v>443</v>
      </c>
      <c r="D203" s="99">
        <v>370</v>
      </c>
      <c r="E203" s="99">
        <v>321</v>
      </c>
      <c r="F203" s="99">
        <v>305</v>
      </c>
      <c r="G203" s="99">
        <v>311</v>
      </c>
      <c r="H203" s="99">
        <v>205</v>
      </c>
      <c r="I203" s="99">
        <v>182</v>
      </c>
      <c r="J203" s="99">
        <v>164</v>
      </c>
      <c r="K203" s="99">
        <v>155</v>
      </c>
    </row>
    <row r="204" spans="1:11" outlineLevel="1">
      <c r="A204" s="82"/>
      <c r="B204" s="78">
        <v>43515</v>
      </c>
      <c r="C204" s="99">
        <v>440</v>
      </c>
      <c r="D204" s="99">
        <v>378</v>
      </c>
      <c r="E204" s="99">
        <v>318</v>
      </c>
      <c r="F204" s="99">
        <v>315</v>
      </c>
      <c r="G204" s="99">
        <v>308</v>
      </c>
      <c r="H204" s="99">
        <v>220</v>
      </c>
      <c r="I204" s="99">
        <v>182</v>
      </c>
      <c r="J204" s="99">
        <v>164</v>
      </c>
      <c r="K204" s="99">
        <v>155</v>
      </c>
    </row>
    <row r="205" spans="1:11" outlineLevel="1">
      <c r="A205" s="82"/>
      <c r="B205" s="78">
        <v>43521</v>
      </c>
      <c r="C205" s="99">
        <v>428</v>
      </c>
      <c r="D205" s="99">
        <v>275</v>
      </c>
      <c r="E205" s="99">
        <v>253</v>
      </c>
      <c r="F205" s="99">
        <v>259</v>
      </c>
      <c r="G205" s="99">
        <v>294</v>
      </c>
      <c r="H205" s="99">
        <v>220</v>
      </c>
      <c r="I205" s="99">
        <v>182</v>
      </c>
      <c r="J205" s="99">
        <v>164</v>
      </c>
      <c r="K205" s="99">
        <v>155</v>
      </c>
    </row>
    <row r="206" spans="1:11" outlineLevel="1">
      <c r="A206" s="82"/>
      <c r="B206" s="78">
        <v>43529</v>
      </c>
      <c r="C206" s="99">
        <v>256</v>
      </c>
      <c r="D206" s="99">
        <v>228</v>
      </c>
      <c r="E206" s="99">
        <v>250</v>
      </c>
      <c r="F206" s="99">
        <v>260</v>
      </c>
      <c r="G206" s="99">
        <v>307</v>
      </c>
      <c r="H206" s="99">
        <v>220</v>
      </c>
      <c r="I206" s="99">
        <v>185</v>
      </c>
      <c r="J206" s="99">
        <v>165</v>
      </c>
      <c r="K206" s="99">
        <v>160</v>
      </c>
    </row>
    <row r="207" spans="1:11" outlineLevel="1">
      <c r="A207" s="82"/>
      <c r="B207" s="78">
        <v>43536</v>
      </c>
      <c r="C207" s="99">
        <v>231</v>
      </c>
      <c r="D207" s="99">
        <v>190</v>
      </c>
      <c r="E207" s="99">
        <v>231</v>
      </c>
      <c r="F207" s="99">
        <v>265</v>
      </c>
      <c r="G207" s="99">
        <v>303</v>
      </c>
      <c r="H207" s="99">
        <v>225</v>
      </c>
      <c r="I207" s="99">
        <v>185</v>
      </c>
      <c r="J207" s="99">
        <v>160</v>
      </c>
      <c r="K207" s="99">
        <v>155</v>
      </c>
    </row>
    <row r="208" spans="1:11" outlineLevel="1">
      <c r="A208" s="82"/>
      <c r="B208" s="78">
        <v>43543</v>
      </c>
      <c r="C208" s="99">
        <v>222</v>
      </c>
      <c r="D208" s="99">
        <v>183</v>
      </c>
      <c r="E208" s="99">
        <v>225</v>
      </c>
      <c r="F208" s="99">
        <v>260</v>
      </c>
      <c r="G208" s="99">
        <v>302</v>
      </c>
      <c r="H208" s="99">
        <v>215</v>
      </c>
      <c r="I208" s="99">
        <v>185</v>
      </c>
      <c r="J208" s="99">
        <v>165</v>
      </c>
      <c r="K208" s="99">
        <v>155</v>
      </c>
    </row>
    <row r="209" spans="1:11" outlineLevel="1">
      <c r="A209" s="82"/>
      <c r="B209" s="78">
        <v>43550</v>
      </c>
      <c r="C209" s="99">
        <v>224</v>
      </c>
      <c r="D209" s="99">
        <v>205</v>
      </c>
      <c r="E209" s="99">
        <v>265</v>
      </c>
      <c r="F209" s="99">
        <v>295</v>
      </c>
      <c r="G209" s="99">
        <v>315</v>
      </c>
      <c r="H209" s="99">
        <v>220</v>
      </c>
      <c r="I209" s="99">
        <v>185</v>
      </c>
      <c r="J209" s="99">
        <v>165</v>
      </c>
      <c r="K209" s="99">
        <v>155</v>
      </c>
    </row>
    <row r="210" spans="1:11" outlineLevel="1">
      <c r="A210" s="82"/>
      <c r="B210" s="78">
        <v>43557</v>
      </c>
      <c r="C210" s="99">
        <v>200</v>
      </c>
      <c r="D210" s="99">
        <v>252</v>
      </c>
      <c r="E210" s="99">
        <v>275</v>
      </c>
      <c r="F210" s="99">
        <v>249</v>
      </c>
      <c r="G210" s="99">
        <v>316</v>
      </c>
      <c r="H210" s="99">
        <v>220</v>
      </c>
      <c r="I210" s="99">
        <v>185</v>
      </c>
      <c r="J210" s="99">
        <v>165</v>
      </c>
      <c r="K210" s="99">
        <v>155</v>
      </c>
    </row>
    <row r="211" spans="1:11" outlineLevel="1">
      <c r="A211" s="82"/>
      <c r="B211" s="78">
        <v>43565</v>
      </c>
      <c r="C211" s="99">
        <v>193</v>
      </c>
      <c r="D211" s="99">
        <v>222</v>
      </c>
      <c r="E211" s="99">
        <v>255</v>
      </c>
      <c r="F211" s="99">
        <v>329</v>
      </c>
      <c r="G211" s="99">
        <v>300</v>
      </c>
      <c r="H211" s="99">
        <v>220</v>
      </c>
      <c r="I211" s="99">
        <v>190</v>
      </c>
      <c r="J211" s="99">
        <v>170</v>
      </c>
      <c r="K211" s="99">
        <v>160</v>
      </c>
    </row>
    <row r="212" spans="1:11" outlineLevel="1">
      <c r="A212" s="82"/>
      <c r="B212" s="78">
        <v>43571</v>
      </c>
      <c r="C212" s="99">
        <v>179</v>
      </c>
      <c r="D212" s="99">
        <v>149</v>
      </c>
      <c r="E212" s="99">
        <v>201</v>
      </c>
      <c r="F212" s="99">
        <v>260</v>
      </c>
      <c r="G212" s="99">
        <v>278</v>
      </c>
      <c r="H212" s="99">
        <v>220</v>
      </c>
      <c r="I212" s="99">
        <v>190</v>
      </c>
      <c r="J212" s="99">
        <v>170</v>
      </c>
      <c r="K212" s="99">
        <v>160</v>
      </c>
    </row>
    <row r="213" spans="1:11" outlineLevel="1">
      <c r="A213" s="82"/>
      <c r="B213" s="78">
        <v>43578</v>
      </c>
      <c r="C213" s="99">
        <v>177</v>
      </c>
      <c r="D213" s="99">
        <v>166</v>
      </c>
      <c r="E213" s="99">
        <v>228</v>
      </c>
      <c r="F213" s="99">
        <v>260</v>
      </c>
      <c r="G213" s="99">
        <v>270</v>
      </c>
      <c r="H213" s="99">
        <v>220</v>
      </c>
      <c r="I213" s="99">
        <v>190</v>
      </c>
      <c r="J213" s="99">
        <v>170</v>
      </c>
      <c r="K213" s="99">
        <v>160</v>
      </c>
    </row>
    <row r="214" spans="1:11" outlineLevel="1">
      <c r="A214" s="82"/>
      <c r="B214" s="78">
        <v>43585</v>
      </c>
      <c r="C214" s="99">
        <v>174.5</v>
      </c>
      <c r="D214" s="99">
        <v>154</v>
      </c>
      <c r="E214" s="99">
        <v>200</v>
      </c>
      <c r="F214" s="99">
        <v>248</v>
      </c>
      <c r="G214" s="99">
        <v>267</v>
      </c>
      <c r="H214" s="99">
        <v>220</v>
      </c>
      <c r="I214" s="99">
        <v>190</v>
      </c>
      <c r="J214" s="99">
        <v>170</v>
      </c>
      <c r="K214" s="99">
        <v>160</v>
      </c>
    </row>
    <row r="215" spans="1:11" outlineLevel="1">
      <c r="B215" s="78">
        <v>43592</v>
      </c>
      <c r="C215" s="99">
        <v>141</v>
      </c>
      <c r="D215" s="99">
        <v>173</v>
      </c>
      <c r="E215" s="99">
        <v>223</v>
      </c>
      <c r="F215" s="99">
        <v>262</v>
      </c>
      <c r="G215" s="99">
        <v>246</v>
      </c>
      <c r="H215" s="99">
        <v>220</v>
      </c>
      <c r="I215" s="99">
        <v>190</v>
      </c>
      <c r="J215" s="99">
        <v>170</v>
      </c>
      <c r="K215" s="99">
        <v>160</v>
      </c>
    </row>
    <row r="216" spans="1:11" outlineLevel="1">
      <c r="B216" s="78">
        <v>43599</v>
      </c>
      <c r="C216" s="99">
        <v>135</v>
      </c>
      <c r="D216" s="99">
        <v>158</v>
      </c>
      <c r="E216" s="99">
        <v>215</v>
      </c>
      <c r="F216" s="99">
        <v>258</v>
      </c>
      <c r="G216" s="99">
        <v>239</v>
      </c>
      <c r="H216" s="99">
        <v>210</v>
      </c>
      <c r="I216" s="99">
        <v>190</v>
      </c>
      <c r="J216" s="99">
        <v>170</v>
      </c>
      <c r="K216" s="99">
        <v>160</v>
      </c>
    </row>
    <row r="217" spans="1:11" outlineLevel="1">
      <c r="B217" s="78">
        <v>43606</v>
      </c>
      <c r="C217" s="99">
        <v>131</v>
      </c>
      <c r="D217" s="99">
        <v>107</v>
      </c>
      <c r="E217" s="99">
        <v>168</v>
      </c>
      <c r="F217" s="99">
        <v>213</v>
      </c>
      <c r="G217" s="99">
        <v>207</v>
      </c>
      <c r="H217" s="99">
        <v>212</v>
      </c>
      <c r="I217" s="99">
        <v>195</v>
      </c>
      <c r="J217" s="99">
        <v>175</v>
      </c>
      <c r="K217" s="99">
        <v>170</v>
      </c>
    </row>
    <row r="218" spans="1:11" outlineLevel="1">
      <c r="B218" s="78">
        <v>43613</v>
      </c>
      <c r="C218" s="99">
        <v>132</v>
      </c>
      <c r="D218" s="99">
        <v>86</v>
      </c>
      <c r="E218" s="99">
        <v>149</v>
      </c>
      <c r="F218" s="99">
        <v>200</v>
      </c>
      <c r="G218" s="99">
        <v>193</v>
      </c>
      <c r="H218" s="99">
        <v>205</v>
      </c>
      <c r="I218" s="99">
        <v>192</v>
      </c>
      <c r="J218" s="99">
        <v>172</v>
      </c>
      <c r="K218" s="99">
        <v>162</v>
      </c>
    </row>
    <row r="219" spans="1:11" outlineLevel="1" collapsed="1">
      <c r="B219" s="78">
        <v>43620</v>
      </c>
      <c r="C219" s="99">
        <v>77</v>
      </c>
      <c r="D219" s="99">
        <v>172</v>
      </c>
      <c r="E219" s="99">
        <v>246</v>
      </c>
      <c r="F219" s="99">
        <v>242</v>
      </c>
      <c r="G219" s="99">
        <v>220</v>
      </c>
      <c r="H219" s="99">
        <v>205</v>
      </c>
      <c r="I219" s="99">
        <v>192</v>
      </c>
      <c r="J219" s="99">
        <v>172</v>
      </c>
      <c r="K219" s="99">
        <v>162</v>
      </c>
    </row>
    <row r="220" spans="1:11" outlineLevel="1">
      <c r="B220" s="78">
        <f>B219+7</f>
        <v>43627</v>
      </c>
      <c r="C220" s="99">
        <v>80</v>
      </c>
      <c r="D220" s="99">
        <v>177</v>
      </c>
      <c r="E220" s="99">
        <v>250</v>
      </c>
      <c r="F220" s="99">
        <v>237</v>
      </c>
      <c r="G220" s="99">
        <v>215</v>
      </c>
      <c r="H220" s="99">
        <v>208</v>
      </c>
      <c r="I220" s="99">
        <v>195</v>
      </c>
      <c r="J220" s="99">
        <v>175</v>
      </c>
      <c r="K220" s="99">
        <v>168</v>
      </c>
    </row>
    <row r="221" spans="1:11" outlineLevel="1">
      <c r="B221" s="78">
        <f t="shared" ref="B221:B224" si="1">B220+7</f>
        <v>43634</v>
      </c>
      <c r="C221" s="99">
        <v>77</v>
      </c>
      <c r="D221" s="99">
        <v>152</v>
      </c>
      <c r="E221" s="99">
        <v>212</v>
      </c>
      <c r="F221" s="99">
        <v>207</v>
      </c>
      <c r="G221" s="99">
        <v>200</v>
      </c>
      <c r="H221" s="99">
        <v>205</v>
      </c>
      <c r="I221" s="99">
        <v>195</v>
      </c>
      <c r="J221" s="99">
        <v>170</v>
      </c>
      <c r="K221" s="99">
        <v>165</v>
      </c>
    </row>
    <row r="222" spans="1:11" outlineLevel="1">
      <c r="B222" s="78">
        <f t="shared" si="1"/>
        <v>43641</v>
      </c>
      <c r="C222" s="99">
        <v>77</v>
      </c>
      <c r="D222" s="99">
        <v>165</v>
      </c>
      <c r="E222" s="99">
        <v>226</v>
      </c>
      <c r="F222" s="99">
        <v>206</v>
      </c>
      <c r="G222" s="99">
        <v>204</v>
      </c>
      <c r="H222" s="99">
        <v>207</v>
      </c>
      <c r="I222" s="99">
        <v>195</v>
      </c>
      <c r="J222" s="99">
        <v>170</v>
      </c>
      <c r="K222" s="99">
        <v>165</v>
      </c>
    </row>
    <row r="223" spans="1:11" outlineLevel="1">
      <c r="B223" s="78">
        <f t="shared" si="1"/>
        <v>43648</v>
      </c>
      <c r="C223" s="99">
        <v>78.61</v>
      </c>
      <c r="D223" s="99">
        <v>181</v>
      </c>
      <c r="E223" s="99">
        <v>223</v>
      </c>
      <c r="F223" s="99">
        <v>205</v>
      </c>
      <c r="G223" s="99">
        <v>204</v>
      </c>
      <c r="H223" s="99">
        <v>208</v>
      </c>
      <c r="I223" s="99">
        <v>195</v>
      </c>
      <c r="J223" s="99">
        <v>170</v>
      </c>
      <c r="K223" s="99">
        <v>165</v>
      </c>
    </row>
    <row r="224" spans="1:11" outlineLevel="1">
      <c r="B224" s="78">
        <f t="shared" si="1"/>
        <v>43655</v>
      </c>
      <c r="C224" s="99">
        <v>181</v>
      </c>
      <c r="D224" s="99">
        <v>225</v>
      </c>
      <c r="E224" s="99">
        <v>205</v>
      </c>
      <c r="F224" s="99">
        <v>209</v>
      </c>
      <c r="G224" s="99">
        <v>204</v>
      </c>
      <c r="H224" s="99">
        <v>203</v>
      </c>
      <c r="I224" s="99">
        <v>195</v>
      </c>
      <c r="J224" s="99">
        <v>175</v>
      </c>
      <c r="K224" s="99">
        <v>165</v>
      </c>
    </row>
    <row r="225" spans="2:11" outlineLevel="1">
      <c r="B225" s="78">
        <f>B224+7</f>
        <v>43662</v>
      </c>
      <c r="C225" s="99">
        <v>176</v>
      </c>
      <c r="D225" s="99">
        <v>206</v>
      </c>
      <c r="E225" s="99">
        <v>184</v>
      </c>
      <c r="F225" s="99">
        <v>189</v>
      </c>
      <c r="G225" s="99">
        <v>196</v>
      </c>
      <c r="H225" s="99">
        <v>200</v>
      </c>
      <c r="I225" s="99">
        <v>198</v>
      </c>
      <c r="J225" s="99">
        <v>175</v>
      </c>
      <c r="K225" s="99">
        <v>168</v>
      </c>
    </row>
    <row r="226" spans="2:11" outlineLevel="1">
      <c r="B226" s="78">
        <f>B225+7</f>
        <v>43669</v>
      </c>
      <c r="C226" s="99">
        <v>179</v>
      </c>
      <c r="D226" s="99">
        <v>217</v>
      </c>
      <c r="E226" s="99">
        <v>186</v>
      </c>
      <c r="F226" s="99">
        <v>188</v>
      </c>
      <c r="G226" s="99">
        <v>197</v>
      </c>
      <c r="H226" s="99">
        <v>198</v>
      </c>
      <c r="I226" s="99">
        <v>193</v>
      </c>
      <c r="J226" s="99">
        <v>175</v>
      </c>
      <c r="K226" s="99">
        <v>166</v>
      </c>
    </row>
    <row r="227" spans="2:11" outlineLevel="1">
      <c r="B227" s="78">
        <f>B226+7</f>
        <v>43676</v>
      </c>
      <c r="C227" s="99">
        <v>182</v>
      </c>
      <c r="D227" s="99">
        <v>233</v>
      </c>
      <c r="E227" s="99">
        <v>220</v>
      </c>
      <c r="F227" s="99">
        <v>215</v>
      </c>
      <c r="G227" s="99">
        <v>203</v>
      </c>
      <c r="H227" s="99">
        <v>201</v>
      </c>
      <c r="I227" s="99">
        <v>193</v>
      </c>
      <c r="J227" s="99">
        <v>175</v>
      </c>
      <c r="K227" s="99">
        <v>167</v>
      </c>
    </row>
    <row r="228" spans="2:11" outlineLevel="1">
      <c r="B228" s="78">
        <f t="shared" ref="B228:B261" si="2">B227+7</f>
        <v>43683</v>
      </c>
      <c r="C228" s="99">
        <v>182</v>
      </c>
      <c r="D228" s="99">
        <v>233</v>
      </c>
      <c r="E228" s="99">
        <v>221</v>
      </c>
      <c r="F228" s="99">
        <v>214</v>
      </c>
      <c r="G228" s="99">
        <v>175</v>
      </c>
      <c r="H228" s="99">
        <v>198</v>
      </c>
      <c r="I228" s="99">
        <v>190</v>
      </c>
      <c r="J228" s="99">
        <v>175</v>
      </c>
      <c r="K228" s="99">
        <v>167</v>
      </c>
    </row>
    <row r="229" spans="2:11" outlineLevel="1">
      <c r="B229" s="78">
        <f t="shared" si="2"/>
        <v>43690</v>
      </c>
      <c r="C229" s="99">
        <v>230</v>
      </c>
      <c r="D229" s="99">
        <v>212</v>
      </c>
      <c r="E229" s="99">
        <v>204</v>
      </c>
      <c r="F229" s="99">
        <v>177</v>
      </c>
      <c r="G229" s="99">
        <v>166</v>
      </c>
      <c r="H229" s="99">
        <v>197</v>
      </c>
      <c r="I229" s="99">
        <v>190</v>
      </c>
      <c r="J229" s="99">
        <v>175</v>
      </c>
      <c r="K229" s="99">
        <v>167</v>
      </c>
    </row>
    <row r="230" spans="2:11" outlineLevel="1">
      <c r="B230" s="78">
        <f t="shared" si="2"/>
        <v>43697</v>
      </c>
      <c r="C230" s="99">
        <v>230</v>
      </c>
      <c r="D230" s="99">
        <v>216</v>
      </c>
      <c r="E230" s="99">
        <v>200</v>
      </c>
      <c r="F230" s="99">
        <v>175</v>
      </c>
      <c r="G230" s="99">
        <v>164</v>
      </c>
      <c r="H230" s="99">
        <v>195</v>
      </c>
      <c r="I230" s="99">
        <v>190</v>
      </c>
      <c r="J230" s="99">
        <v>175</v>
      </c>
      <c r="K230" s="99">
        <v>167</v>
      </c>
    </row>
    <row r="231" spans="2:11" outlineLevel="1">
      <c r="B231" s="78">
        <f t="shared" si="2"/>
        <v>43704</v>
      </c>
      <c r="C231" s="99">
        <v>234</v>
      </c>
      <c r="D231" s="99">
        <v>191</v>
      </c>
      <c r="E231" s="99">
        <v>173</v>
      </c>
      <c r="F231" s="99">
        <v>165</v>
      </c>
      <c r="G231" s="99">
        <v>151</v>
      </c>
      <c r="H231" s="99">
        <v>190</v>
      </c>
      <c r="I231" s="99">
        <v>185</v>
      </c>
      <c r="J231" s="99">
        <v>170</v>
      </c>
      <c r="K231" s="99">
        <v>158</v>
      </c>
    </row>
    <row r="232" spans="2:11" outlineLevel="1">
      <c r="B232" s="78">
        <f t="shared" si="2"/>
        <v>43711</v>
      </c>
      <c r="C232" s="99">
        <v>203</v>
      </c>
      <c r="D232" s="99">
        <v>184</v>
      </c>
      <c r="E232" s="99">
        <v>172</v>
      </c>
      <c r="F232" s="99">
        <v>155</v>
      </c>
      <c r="G232" s="99">
        <v>187</v>
      </c>
      <c r="H232" s="99">
        <v>180</v>
      </c>
      <c r="I232" s="99">
        <v>165</v>
      </c>
      <c r="J232" s="99">
        <v>155</v>
      </c>
      <c r="K232" s="99">
        <v>155</v>
      </c>
    </row>
    <row r="233" spans="2:11" outlineLevel="1">
      <c r="B233" s="78">
        <f t="shared" si="2"/>
        <v>43718</v>
      </c>
      <c r="C233" s="99">
        <v>209</v>
      </c>
      <c r="D233" s="99">
        <v>211</v>
      </c>
      <c r="E233" s="99">
        <v>191</v>
      </c>
      <c r="F233" s="99">
        <v>167</v>
      </c>
      <c r="G233" s="99">
        <v>187</v>
      </c>
      <c r="H233" s="99">
        <v>180</v>
      </c>
      <c r="I233" s="99">
        <v>163</v>
      </c>
      <c r="J233" s="99">
        <v>153</v>
      </c>
      <c r="K233" s="99">
        <v>150</v>
      </c>
    </row>
    <row r="234" spans="2:11" outlineLevel="1">
      <c r="B234" s="78">
        <f t="shared" si="2"/>
        <v>43725</v>
      </c>
      <c r="C234" s="99">
        <v>212</v>
      </c>
      <c r="D234" s="99">
        <v>206</v>
      </c>
      <c r="E234" s="99">
        <v>185</v>
      </c>
      <c r="F234" s="99">
        <v>156</v>
      </c>
      <c r="G234" s="99">
        <v>188</v>
      </c>
      <c r="H234" s="99">
        <v>180</v>
      </c>
      <c r="I234" s="99">
        <v>163</v>
      </c>
      <c r="J234" s="99">
        <v>153</v>
      </c>
      <c r="K234" s="99">
        <v>150</v>
      </c>
    </row>
    <row r="235" spans="2:11" outlineLevel="1">
      <c r="B235" s="78">
        <f t="shared" si="2"/>
        <v>43732</v>
      </c>
      <c r="C235" s="99">
        <v>216</v>
      </c>
      <c r="D235" s="99">
        <v>225</v>
      </c>
      <c r="E235" s="99">
        <v>195</v>
      </c>
      <c r="F235" s="99">
        <v>160</v>
      </c>
      <c r="G235" s="99">
        <v>188</v>
      </c>
      <c r="H235" s="99">
        <v>183</v>
      </c>
      <c r="I235" s="99">
        <v>165</v>
      </c>
      <c r="J235" s="99">
        <v>153</v>
      </c>
      <c r="K235" s="99">
        <v>150</v>
      </c>
    </row>
    <row r="236" spans="2:11" outlineLevel="1">
      <c r="B236" s="78">
        <f t="shared" si="2"/>
        <v>43739</v>
      </c>
      <c r="C236" s="99">
        <v>245</v>
      </c>
      <c r="D236" s="99">
        <v>238</v>
      </c>
      <c r="E236" s="99">
        <v>180</v>
      </c>
      <c r="F236" s="99">
        <v>177</v>
      </c>
      <c r="G236" s="99">
        <v>200</v>
      </c>
      <c r="H236" s="99">
        <v>186</v>
      </c>
      <c r="I236" s="99">
        <v>167</v>
      </c>
      <c r="J236" s="99">
        <v>153</v>
      </c>
      <c r="K236" s="99">
        <v>150</v>
      </c>
    </row>
    <row r="237" spans="2:11" outlineLevel="1">
      <c r="B237" s="78">
        <f t="shared" si="2"/>
        <v>43746</v>
      </c>
      <c r="C237" s="99">
        <v>268</v>
      </c>
      <c r="D237" s="99">
        <v>285</v>
      </c>
      <c r="E237" s="99">
        <v>219</v>
      </c>
      <c r="F237" s="99">
        <v>208</v>
      </c>
      <c r="G237" s="99">
        <v>208</v>
      </c>
      <c r="H237" s="99">
        <v>187</v>
      </c>
      <c r="I237" s="99">
        <v>170</v>
      </c>
      <c r="J237" s="99">
        <v>155</v>
      </c>
      <c r="K237" s="99">
        <v>153</v>
      </c>
    </row>
    <row r="238" spans="2:11" outlineLevel="1">
      <c r="B238" s="78">
        <f t="shared" si="2"/>
        <v>43753</v>
      </c>
      <c r="C238" s="99">
        <v>267</v>
      </c>
      <c r="D238" s="99">
        <v>285</v>
      </c>
      <c r="E238" s="99">
        <v>215</v>
      </c>
      <c r="F238" s="99">
        <v>210</v>
      </c>
      <c r="G238" s="99">
        <v>210</v>
      </c>
      <c r="H238" s="99">
        <v>189</v>
      </c>
      <c r="I238" s="99">
        <v>173</v>
      </c>
      <c r="J238" s="99">
        <v>163</v>
      </c>
      <c r="K238" s="99">
        <v>155</v>
      </c>
    </row>
    <row r="239" spans="2:11" outlineLevel="1">
      <c r="B239" s="78">
        <f t="shared" si="2"/>
        <v>43760</v>
      </c>
      <c r="C239" s="99">
        <v>270</v>
      </c>
      <c r="D239" s="99">
        <v>281</v>
      </c>
      <c r="E239" s="99">
        <v>211</v>
      </c>
      <c r="F239" s="99">
        <v>205</v>
      </c>
      <c r="G239" s="99">
        <v>205</v>
      </c>
      <c r="H239" s="99">
        <v>186</v>
      </c>
      <c r="I239" s="99">
        <v>168</v>
      </c>
      <c r="J239" s="99">
        <v>157</v>
      </c>
      <c r="K239" s="99">
        <v>151</v>
      </c>
    </row>
    <row r="240" spans="2:11" outlineLevel="1">
      <c r="B240" s="78">
        <f t="shared" si="2"/>
        <v>43767</v>
      </c>
      <c r="C240" s="99">
        <v>270</v>
      </c>
      <c r="D240" s="99">
        <v>310</v>
      </c>
      <c r="E240" s="99">
        <v>260</v>
      </c>
      <c r="F240" s="99">
        <v>220</v>
      </c>
      <c r="G240" s="99">
        <v>214</v>
      </c>
      <c r="H240" s="99">
        <v>189</v>
      </c>
      <c r="I240" s="99">
        <v>166</v>
      </c>
      <c r="J240" s="99">
        <v>159</v>
      </c>
      <c r="K240" s="99">
        <v>153</v>
      </c>
    </row>
    <row r="241" spans="2:11" outlineLevel="1">
      <c r="B241" s="78">
        <f t="shared" si="2"/>
        <v>43774</v>
      </c>
      <c r="C241" s="99">
        <v>292</v>
      </c>
      <c r="D241" s="99">
        <v>194</v>
      </c>
      <c r="E241" s="99">
        <v>191</v>
      </c>
      <c r="F241" s="99">
        <v>191</v>
      </c>
      <c r="G241" s="99">
        <v>192</v>
      </c>
      <c r="H241" s="99">
        <v>186</v>
      </c>
      <c r="I241" s="99">
        <v>169</v>
      </c>
      <c r="J241" s="99">
        <v>149</v>
      </c>
      <c r="K241" s="99">
        <v>145</v>
      </c>
    </row>
    <row r="242" spans="2:11" outlineLevel="1">
      <c r="B242" s="78">
        <f t="shared" si="2"/>
        <v>43781</v>
      </c>
      <c r="C242" s="99">
        <v>310</v>
      </c>
      <c r="D242" s="99">
        <v>260</v>
      </c>
      <c r="E242" s="99">
        <v>235</v>
      </c>
      <c r="F242" s="99">
        <v>230</v>
      </c>
      <c r="G242" s="99">
        <v>211</v>
      </c>
      <c r="H242" s="99">
        <v>190</v>
      </c>
      <c r="I242" s="99">
        <v>172</v>
      </c>
      <c r="J242" s="99">
        <v>158</v>
      </c>
      <c r="K242" s="99">
        <v>150</v>
      </c>
    </row>
    <row r="243" spans="2:11" outlineLevel="1">
      <c r="B243" s="78">
        <f t="shared" si="2"/>
        <v>43788</v>
      </c>
      <c r="C243" s="99">
        <v>310</v>
      </c>
      <c r="D243" s="99">
        <v>235</v>
      </c>
      <c r="E243" s="99">
        <v>215</v>
      </c>
      <c r="F243" s="99">
        <v>208</v>
      </c>
      <c r="G243" s="99">
        <v>205</v>
      </c>
      <c r="H243" s="99">
        <v>188</v>
      </c>
      <c r="I243" s="99">
        <v>170</v>
      </c>
      <c r="J243" s="99">
        <v>158</v>
      </c>
      <c r="K243" s="99">
        <v>150</v>
      </c>
    </row>
    <row r="244" spans="2:11" outlineLevel="1">
      <c r="B244" s="78">
        <f t="shared" si="2"/>
        <v>43795</v>
      </c>
      <c r="C244" s="99">
        <v>313</v>
      </c>
      <c r="D244" s="99">
        <v>221</v>
      </c>
      <c r="E244" s="99">
        <v>200</v>
      </c>
      <c r="F244" s="99">
        <v>200</v>
      </c>
      <c r="G244" s="99">
        <v>201</v>
      </c>
      <c r="H244" s="99">
        <v>190</v>
      </c>
      <c r="I244" s="99">
        <v>171</v>
      </c>
      <c r="J244" s="99">
        <v>158</v>
      </c>
      <c r="K244" s="99">
        <v>150</v>
      </c>
    </row>
    <row r="245" spans="2:11" outlineLevel="1">
      <c r="B245" s="78">
        <f t="shared" si="2"/>
        <v>43802</v>
      </c>
      <c r="C245" s="99">
        <v>220</v>
      </c>
      <c r="D245" s="99">
        <v>181</v>
      </c>
      <c r="E245" s="99">
        <v>182</v>
      </c>
      <c r="F245" s="99">
        <v>182</v>
      </c>
      <c r="G245" s="99">
        <v>197</v>
      </c>
      <c r="H245" s="99">
        <v>189</v>
      </c>
      <c r="I245" s="99">
        <v>172</v>
      </c>
      <c r="J245" s="99">
        <v>159</v>
      </c>
      <c r="K245" s="99">
        <v>150</v>
      </c>
    </row>
    <row r="246" spans="2:11" outlineLevel="1">
      <c r="B246" s="78">
        <f t="shared" si="2"/>
        <v>43809</v>
      </c>
      <c r="C246" s="99">
        <v>215</v>
      </c>
      <c r="D246" s="99">
        <v>195</v>
      </c>
      <c r="E246" s="99">
        <v>197</v>
      </c>
      <c r="F246" s="99">
        <v>197</v>
      </c>
      <c r="G246" s="99">
        <v>202</v>
      </c>
      <c r="H246" s="99">
        <v>188</v>
      </c>
      <c r="I246" s="99">
        <v>170</v>
      </c>
      <c r="J246" s="99">
        <v>157</v>
      </c>
      <c r="K246" s="99">
        <v>149</v>
      </c>
    </row>
    <row r="247" spans="2:11" outlineLevel="1">
      <c r="B247" s="78">
        <f t="shared" si="2"/>
        <v>43816</v>
      </c>
      <c r="C247" s="99">
        <v>209</v>
      </c>
      <c r="D247" s="99">
        <v>191</v>
      </c>
      <c r="E247" s="99">
        <v>191</v>
      </c>
      <c r="F247" s="99">
        <v>190</v>
      </c>
      <c r="G247" s="99">
        <v>204</v>
      </c>
      <c r="H247" s="99">
        <v>190</v>
      </c>
      <c r="I247" s="99">
        <v>171</v>
      </c>
      <c r="J247" s="99">
        <v>158</v>
      </c>
      <c r="K247" s="99">
        <v>150</v>
      </c>
    </row>
    <row r="248" spans="2:11" outlineLevel="1">
      <c r="B248" s="78">
        <f t="shared" si="2"/>
        <v>43823</v>
      </c>
      <c r="C248" s="99">
        <v>219</v>
      </c>
      <c r="D248" s="99">
        <v>269</v>
      </c>
      <c r="E248" s="99">
        <v>266</v>
      </c>
      <c r="F248" s="99">
        <v>245</v>
      </c>
      <c r="G248" s="99">
        <v>230</v>
      </c>
      <c r="H248" s="99">
        <v>191</v>
      </c>
      <c r="I248" s="99">
        <v>172</v>
      </c>
      <c r="J248" s="99">
        <v>158</v>
      </c>
      <c r="K248" s="99">
        <v>150</v>
      </c>
    </row>
    <row r="249" spans="2:11" outlineLevel="1">
      <c r="B249" s="78">
        <f t="shared" si="2"/>
        <v>43830</v>
      </c>
      <c r="C249" s="99">
        <v>352</v>
      </c>
      <c r="D249" s="99">
        <v>340</v>
      </c>
      <c r="E249" s="99">
        <v>270</v>
      </c>
      <c r="F249" s="99">
        <v>220</v>
      </c>
      <c r="G249" s="99">
        <v>248</v>
      </c>
      <c r="H249" s="99">
        <v>191</v>
      </c>
      <c r="I249" s="99">
        <v>172</v>
      </c>
      <c r="J249" s="99">
        <v>158</v>
      </c>
      <c r="K249" s="99">
        <v>150</v>
      </c>
    </row>
    <row r="250" spans="2:11" outlineLevel="1" collapsed="1">
      <c r="B250" s="78">
        <f t="shared" si="2"/>
        <v>43837</v>
      </c>
      <c r="C250" s="99">
        <v>299</v>
      </c>
      <c r="D250" s="99">
        <v>215</v>
      </c>
      <c r="E250" s="99">
        <v>199</v>
      </c>
      <c r="F250" s="99">
        <v>185</v>
      </c>
      <c r="G250" s="99">
        <v>222</v>
      </c>
      <c r="H250" s="99">
        <v>192</v>
      </c>
      <c r="I250" s="99">
        <v>172</v>
      </c>
      <c r="J250" s="99">
        <v>159</v>
      </c>
      <c r="K250" s="99">
        <v>150</v>
      </c>
    </row>
    <row r="251" spans="2:11" outlineLevel="1">
      <c r="B251" s="78">
        <f t="shared" si="2"/>
        <v>43844</v>
      </c>
      <c r="C251" s="99">
        <v>323</v>
      </c>
      <c r="D251" s="99">
        <v>283</v>
      </c>
      <c r="E251" s="99">
        <v>249</v>
      </c>
      <c r="F251" s="99">
        <v>196</v>
      </c>
      <c r="G251" s="99">
        <v>234</v>
      </c>
      <c r="H251" s="99">
        <v>205</v>
      </c>
      <c r="I251" s="99">
        <v>176</v>
      </c>
      <c r="J251" s="99">
        <v>158</v>
      </c>
      <c r="K251" s="99">
        <v>150</v>
      </c>
    </row>
    <row r="252" spans="2:11" outlineLevel="1">
      <c r="B252" s="78">
        <f t="shared" si="2"/>
        <v>43851</v>
      </c>
      <c r="C252" s="99">
        <v>323</v>
      </c>
      <c r="D252" s="99">
        <v>234</v>
      </c>
      <c r="E252" s="99">
        <v>217</v>
      </c>
      <c r="F252" s="99">
        <v>178</v>
      </c>
      <c r="G252" s="99">
        <v>233</v>
      </c>
      <c r="H252" s="99">
        <v>203</v>
      </c>
      <c r="I252" s="99">
        <v>177</v>
      </c>
      <c r="J252" s="99">
        <v>160</v>
      </c>
      <c r="K252" s="99">
        <v>152</v>
      </c>
    </row>
    <row r="253" spans="2:11" outlineLevel="1">
      <c r="B253" s="78">
        <f t="shared" si="2"/>
        <v>43858</v>
      </c>
      <c r="C253" s="99">
        <v>327.38</v>
      </c>
      <c r="D253" s="99">
        <v>205</v>
      </c>
      <c r="E253" s="99">
        <v>207</v>
      </c>
      <c r="F253" s="99">
        <v>175</v>
      </c>
      <c r="G253" s="99">
        <v>234</v>
      </c>
      <c r="H253" s="99">
        <v>203</v>
      </c>
      <c r="I253" s="99">
        <v>173</v>
      </c>
      <c r="J253" s="99">
        <v>159</v>
      </c>
      <c r="K253" s="99">
        <v>153</v>
      </c>
    </row>
    <row r="254" spans="2:11" outlineLevel="1">
      <c r="B254" s="78">
        <f t="shared" si="2"/>
        <v>43865</v>
      </c>
      <c r="C254" s="99">
        <v>192</v>
      </c>
      <c r="D254" s="99">
        <v>193</v>
      </c>
      <c r="E254" s="99">
        <v>173</v>
      </c>
      <c r="F254" s="99">
        <v>179</v>
      </c>
      <c r="G254" s="99">
        <v>231</v>
      </c>
      <c r="H254" s="99">
        <v>203</v>
      </c>
      <c r="I254" s="99">
        <v>173</v>
      </c>
      <c r="J254" s="99">
        <v>159</v>
      </c>
      <c r="K254" s="99">
        <v>153</v>
      </c>
    </row>
    <row r="255" spans="2:11" outlineLevel="1">
      <c r="B255" s="78">
        <f t="shared" si="2"/>
        <v>43872</v>
      </c>
      <c r="C255" s="99">
        <v>164</v>
      </c>
      <c r="D255" s="99">
        <v>154</v>
      </c>
      <c r="E255" s="99">
        <v>145</v>
      </c>
      <c r="F255" s="99">
        <v>155</v>
      </c>
      <c r="G255" s="99">
        <v>240</v>
      </c>
      <c r="H255" s="99">
        <v>208</v>
      </c>
      <c r="I255" s="99">
        <v>179</v>
      </c>
      <c r="J255" s="99">
        <v>161</v>
      </c>
      <c r="K255" s="99">
        <v>153</v>
      </c>
    </row>
    <row r="256" spans="2:11" outlineLevel="1">
      <c r="B256" s="78">
        <f t="shared" si="2"/>
        <v>43879</v>
      </c>
      <c r="C256" s="99">
        <v>151</v>
      </c>
      <c r="D256" s="99">
        <v>110</v>
      </c>
      <c r="E256" s="99">
        <v>115</v>
      </c>
      <c r="F256" s="99">
        <v>140</v>
      </c>
      <c r="G256" s="99">
        <v>211</v>
      </c>
      <c r="H256" s="99">
        <v>204</v>
      </c>
      <c r="I256" s="99">
        <v>179</v>
      </c>
      <c r="J256" s="99">
        <v>163</v>
      </c>
      <c r="K256" s="99">
        <v>154</v>
      </c>
    </row>
    <row r="257" spans="2:11" outlineLevel="1">
      <c r="B257" s="78">
        <f t="shared" si="2"/>
        <v>43886</v>
      </c>
      <c r="C257" s="99">
        <v>151</v>
      </c>
      <c r="D257" s="99">
        <v>110</v>
      </c>
      <c r="E257" s="99">
        <v>115</v>
      </c>
      <c r="F257" s="99">
        <v>140</v>
      </c>
      <c r="G257" s="99">
        <v>211</v>
      </c>
      <c r="H257" s="99">
        <v>204</v>
      </c>
      <c r="I257" s="99">
        <v>179</v>
      </c>
      <c r="J257" s="99">
        <v>163</v>
      </c>
      <c r="K257" s="99">
        <v>154</v>
      </c>
    </row>
    <row r="258" spans="2:11" outlineLevel="1">
      <c r="B258" s="78">
        <f t="shared" si="2"/>
        <v>43893</v>
      </c>
      <c r="C258" s="99">
        <v>150</v>
      </c>
      <c r="D258" s="99">
        <v>85</v>
      </c>
      <c r="E258" s="99">
        <v>96</v>
      </c>
      <c r="F258" s="99">
        <v>125</v>
      </c>
      <c r="G258" s="99">
        <v>210</v>
      </c>
      <c r="H258" s="99">
        <v>202</v>
      </c>
      <c r="I258" s="99">
        <v>178</v>
      </c>
      <c r="J258" s="99">
        <v>163</v>
      </c>
      <c r="K258" s="99">
        <v>153</v>
      </c>
    </row>
    <row r="259" spans="2:11" outlineLevel="1">
      <c r="B259" s="78">
        <f t="shared" si="2"/>
        <v>43900</v>
      </c>
      <c r="C259" s="99">
        <v>85</v>
      </c>
      <c r="D259" s="99">
        <v>110</v>
      </c>
      <c r="E259" s="99">
        <v>130</v>
      </c>
      <c r="F259" s="99">
        <v>171</v>
      </c>
      <c r="G259" s="99">
        <v>210</v>
      </c>
      <c r="H259" s="99">
        <v>201</v>
      </c>
      <c r="I259" s="99">
        <v>177</v>
      </c>
      <c r="J259" s="99">
        <v>164</v>
      </c>
      <c r="K259" s="99">
        <v>154</v>
      </c>
    </row>
    <row r="260" spans="2:11" outlineLevel="1">
      <c r="B260" s="78">
        <f t="shared" si="2"/>
        <v>43907</v>
      </c>
      <c r="C260" s="99">
        <v>85</v>
      </c>
      <c r="D260" s="99">
        <v>90</v>
      </c>
      <c r="E260" s="99">
        <v>92</v>
      </c>
      <c r="F260" s="99">
        <v>125</v>
      </c>
      <c r="G260" s="99">
        <v>183</v>
      </c>
      <c r="H260" s="99">
        <v>187</v>
      </c>
      <c r="I260" s="99">
        <v>176</v>
      </c>
      <c r="J260" s="99">
        <v>163</v>
      </c>
      <c r="K260" s="99">
        <v>154</v>
      </c>
    </row>
    <row r="261" spans="2:11" outlineLevel="1">
      <c r="B261" s="78">
        <f t="shared" si="2"/>
        <v>43914</v>
      </c>
      <c r="C261" s="99">
        <v>85</v>
      </c>
      <c r="D261" s="99">
        <v>50</v>
      </c>
      <c r="E261" s="99">
        <v>55</v>
      </c>
      <c r="F261" s="99">
        <v>75</v>
      </c>
      <c r="G261" s="99">
        <v>145</v>
      </c>
      <c r="H261" s="99">
        <v>170</v>
      </c>
      <c r="I261" s="99">
        <v>173</v>
      </c>
      <c r="J261" s="99">
        <v>160</v>
      </c>
      <c r="K261" s="99">
        <v>155</v>
      </c>
    </row>
    <row r="262" spans="2:11" outlineLevel="1">
      <c r="B262" s="78">
        <f>Horizontal!B287</f>
        <v>43921</v>
      </c>
      <c r="C262" s="99">
        <v>85</v>
      </c>
      <c r="D262" s="99">
        <v>42</v>
      </c>
      <c r="E262" s="99">
        <v>45</v>
      </c>
      <c r="F262" s="99">
        <v>70</v>
      </c>
      <c r="G262" s="99">
        <v>125</v>
      </c>
      <c r="H262" s="99">
        <v>168</v>
      </c>
      <c r="I262" s="99">
        <v>167</v>
      </c>
      <c r="J262" s="99">
        <v>159</v>
      </c>
      <c r="K262" s="99">
        <v>154</v>
      </c>
    </row>
    <row r="263" spans="2:11" outlineLevel="1">
      <c r="B263" s="78">
        <f>Horizontal!B288</f>
        <v>43928</v>
      </c>
      <c r="C263" s="99">
        <v>82</v>
      </c>
      <c r="D263" s="99">
        <v>40</v>
      </c>
      <c r="E263" s="99">
        <v>45</v>
      </c>
      <c r="F263" s="99">
        <v>75</v>
      </c>
      <c r="G263" s="99">
        <v>123</v>
      </c>
      <c r="H263" s="99">
        <v>168</v>
      </c>
      <c r="I263" s="99">
        <v>164</v>
      </c>
      <c r="J263" s="99">
        <v>157</v>
      </c>
      <c r="K263" s="99">
        <v>153</v>
      </c>
    </row>
    <row r="264" spans="2:11" outlineLevel="1">
      <c r="B264" s="78">
        <f>Horizontal!B289</f>
        <v>43935</v>
      </c>
      <c r="C264" s="99">
        <v>50</v>
      </c>
      <c r="D264" s="99">
        <v>60</v>
      </c>
      <c r="E264" s="99">
        <v>80</v>
      </c>
      <c r="F264" s="99">
        <v>100</v>
      </c>
      <c r="G264" s="99">
        <v>125</v>
      </c>
      <c r="H264" s="99">
        <v>164</v>
      </c>
      <c r="I264" s="99">
        <v>163</v>
      </c>
      <c r="J264" s="99">
        <v>156</v>
      </c>
      <c r="K264" s="99">
        <v>153</v>
      </c>
    </row>
    <row r="265" spans="2:11" outlineLevel="1">
      <c r="B265" s="78">
        <f>Horizontal!B290</f>
        <v>43942</v>
      </c>
      <c r="C265" s="99">
        <v>40</v>
      </c>
      <c r="D265" s="99">
        <v>45</v>
      </c>
      <c r="E265" s="99">
        <v>65</v>
      </c>
      <c r="F265" s="99">
        <v>75</v>
      </c>
      <c r="G265" s="99">
        <v>106</v>
      </c>
      <c r="H265" s="99">
        <v>151</v>
      </c>
      <c r="I265" s="99">
        <v>158</v>
      </c>
      <c r="J265" s="99">
        <v>155</v>
      </c>
      <c r="K265" s="99">
        <v>153</v>
      </c>
    </row>
    <row r="266" spans="2:11" outlineLevel="1">
      <c r="B266" s="78">
        <f>Horizontal!B291</f>
        <v>43949</v>
      </c>
      <c r="C266" s="99">
        <v>39</v>
      </c>
      <c r="D266" s="99">
        <v>47</v>
      </c>
      <c r="E266" s="99">
        <v>70</v>
      </c>
      <c r="F266" s="99">
        <v>90</v>
      </c>
      <c r="G266" s="99">
        <v>105</v>
      </c>
      <c r="H266" s="99">
        <v>149</v>
      </c>
      <c r="I266" s="99">
        <v>157</v>
      </c>
      <c r="J266" s="99">
        <v>155</v>
      </c>
      <c r="K266" s="99">
        <v>153</v>
      </c>
    </row>
    <row r="267" spans="2:11" outlineLevel="1">
      <c r="B267" s="78">
        <f>Horizontal!B292</f>
        <v>43956</v>
      </c>
      <c r="C267" s="99">
        <v>39</v>
      </c>
      <c r="D267" s="99">
        <v>55</v>
      </c>
      <c r="E267" s="99">
        <v>60</v>
      </c>
      <c r="F267" s="99">
        <v>75</v>
      </c>
      <c r="G267" s="99">
        <v>98</v>
      </c>
      <c r="H267" s="99">
        <v>146</v>
      </c>
      <c r="I267" s="99">
        <v>155</v>
      </c>
      <c r="J267" s="99">
        <v>155</v>
      </c>
      <c r="K267" s="99">
        <v>153</v>
      </c>
    </row>
    <row r="268" spans="2:11" outlineLevel="1">
      <c r="B268" s="78">
        <f>Horizontal!B293</f>
        <v>43963</v>
      </c>
      <c r="C268" s="99">
        <v>65</v>
      </c>
      <c r="D268" s="99">
        <v>85</v>
      </c>
      <c r="E268" s="99">
        <v>85</v>
      </c>
      <c r="F268" s="99">
        <v>95</v>
      </c>
      <c r="G268" s="99">
        <v>103</v>
      </c>
      <c r="H268" s="99">
        <v>145</v>
      </c>
      <c r="I268" s="99">
        <v>153</v>
      </c>
      <c r="J268" s="99">
        <v>154</v>
      </c>
      <c r="K268" s="99">
        <v>152</v>
      </c>
    </row>
    <row r="269" spans="2:11" outlineLevel="1">
      <c r="B269" s="78">
        <f>Horizontal!B294</f>
        <v>43970</v>
      </c>
      <c r="C269" s="99">
        <v>70</v>
      </c>
      <c r="D269" s="99">
        <v>115</v>
      </c>
      <c r="E269" s="99">
        <v>117</v>
      </c>
      <c r="F269" s="99">
        <v>125</v>
      </c>
      <c r="G269" s="99">
        <v>121</v>
      </c>
      <c r="H269" s="99">
        <v>142</v>
      </c>
      <c r="I269" s="99">
        <v>151</v>
      </c>
      <c r="J269" s="99">
        <v>151</v>
      </c>
      <c r="K269" s="99">
        <v>151</v>
      </c>
    </row>
    <row r="270" spans="2:11" outlineLevel="1">
      <c r="B270" s="78">
        <f>Horizontal!B295</f>
        <v>43977</v>
      </c>
      <c r="C270" s="99">
        <v>70</v>
      </c>
      <c r="D270" s="99">
        <v>105</v>
      </c>
      <c r="E270" s="99">
        <v>110</v>
      </c>
      <c r="F270" s="99">
        <v>115</v>
      </c>
      <c r="G270" s="99">
        <v>115</v>
      </c>
      <c r="H270" s="99">
        <v>146</v>
      </c>
      <c r="I270" s="99">
        <v>151</v>
      </c>
      <c r="J270" s="99">
        <v>150</v>
      </c>
      <c r="K270" s="99">
        <v>148</v>
      </c>
    </row>
    <row r="271" spans="2:11" outlineLevel="1">
      <c r="B271" s="78">
        <f>Horizontal!B296</f>
        <v>43984</v>
      </c>
      <c r="C271" s="99">
        <v>70</v>
      </c>
      <c r="D271" s="99">
        <v>98</v>
      </c>
      <c r="E271" s="99">
        <v>92</v>
      </c>
      <c r="F271" s="99">
        <v>105</v>
      </c>
      <c r="G271" s="99">
        <v>111</v>
      </c>
      <c r="H271" s="99">
        <v>146</v>
      </c>
      <c r="I271" s="99">
        <v>151</v>
      </c>
      <c r="J271" s="99">
        <v>149</v>
      </c>
      <c r="K271" s="99">
        <v>147</v>
      </c>
    </row>
    <row r="272" spans="2:11" outlineLevel="1">
      <c r="B272" s="78">
        <f>Horizontal!B297</f>
        <v>43991</v>
      </c>
      <c r="C272" s="99">
        <v>120</v>
      </c>
      <c r="D272" s="99">
        <v>123</v>
      </c>
      <c r="E272" s="99">
        <v>127</v>
      </c>
      <c r="F272" s="99">
        <v>127</v>
      </c>
      <c r="G272" s="99">
        <v>120</v>
      </c>
      <c r="H272" s="99">
        <v>150</v>
      </c>
      <c r="I272" s="99">
        <v>151</v>
      </c>
      <c r="J272" s="99">
        <v>150</v>
      </c>
      <c r="K272" s="99">
        <v>147</v>
      </c>
    </row>
    <row r="273" spans="2:11" outlineLevel="1">
      <c r="B273" s="78">
        <f>Horizontal!B298</f>
        <v>43998</v>
      </c>
      <c r="C273" s="99">
        <v>115</v>
      </c>
      <c r="D273" s="99">
        <v>105</v>
      </c>
      <c r="E273" s="99">
        <v>118</v>
      </c>
      <c r="F273" s="99">
        <v>118</v>
      </c>
      <c r="G273" s="99">
        <v>116</v>
      </c>
      <c r="H273" s="99">
        <v>154</v>
      </c>
      <c r="I273" s="99">
        <v>155</v>
      </c>
      <c r="J273" s="99">
        <v>150</v>
      </c>
      <c r="K273" s="99">
        <v>147</v>
      </c>
    </row>
    <row r="274" spans="2:11" outlineLevel="1">
      <c r="B274" s="78">
        <f>Horizontal!B299</f>
        <v>44005</v>
      </c>
      <c r="C274" s="99">
        <v>112</v>
      </c>
      <c r="D274" s="99">
        <v>89</v>
      </c>
      <c r="E274" s="99">
        <v>95</v>
      </c>
      <c r="F274" s="99">
        <v>105</v>
      </c>
      <c r="G274" s="99">
        <v>108</v>
      </c>
      <c r="H274" s="99">
        <v>151</v>
      </c>
      <c r="I274" s="99">
        <v>157</v>
      </c>
      <c r="J274" s="99">
        <v>152</v>
      </c>
      <c r="K274" s="99">
        <v>148</v>
      </c>
    </row>
    <row r="275" spans="2:11" outlineLevel="1">
      <c r="B275" s="78">
        <f>Horizontal!B300</f>
        <v>44012</v>
      </c>
      <c r="C275" s="99">
        <v>112</v>
      </c>
      <c r="D275" s="99">
        <v>89</v>
      </c>
      <c r="E275" s="99">
        <v>86</v>
      </c>
      <c r="F275" s="99">
        <v>102</v>
      </c>
      <c r="G275" s="99">
        <v>108</v>
      </c>
      <c r="H275" s="99">
        <v>148</v>
      </c>
      <c r="I275" s="99">
        <v>158</v>
      </c>
      <c r="J275" s="99">
        <v>152</v>
      </c>
      <c r="K275" s="99">
        <v>148</v>
      </c>
    </row>
    <row r="276" spans="2:11" outlineLevel="1">
      <c r="B276" s="78">
        <f>Horizontal!B301</f>
        <v>44019</v>
      </c>
      <c r="C276" s="99">
        <v>113</v>
      </c>
      <c r="D276" s="99">
        <v>90</v>
      </c>
      <c r="E276" s="99">
        <v>87</v>
      </c>
      <c r="F276" s="99">
        <v>101</v>
      </c>
      <c r="G276" s="99">
        <v>105</v>
      </c>
      <c r="H276" s="99">
        <v>145</v>
      </c>
      <c r="I276" s="99">
        <v>154</v>
      </c>
      <c r="J276" s="99">
        <v>152</v>
      </c>
      <c r="K276" s="99">
        <v>148</v>
      </c>
    </row>
    <row r="277" spans="2:11" outlineLevel="1">
      <c r="B277" s="78">
        <f>Horizontal!B302</f>
        <v>44026</v>
      </c>
      <c r="C277" s="99">
        <v>88</v>
      </c>
      <c r="D277" s="99">
        <v>87</v>
      </c>
      <c r="E277" s="99">
        <v>100</v>
      </c>
      <c r="F277" s="99">
        <v>110</v>
      </c>
      <c r="G277" s="99">
        <v>103</v>
      </c>
      <c r="H277" s="99">
        <v>147</v>
      </c>
      <c r="I277" s="99">
        <v>157</v>
      </c>
      <c r="J277" s="99">
        <v>152</v>
      </c>
      <c r="K277" s="99">
        <v>148</v>
      </c>
    </row>
    <row r="278" spans="2:11" outlineLevel="1">
      <c r="B278" s="78">
        <f>Horizontal!B303</f>
        <v>44033</v>
      </c>
      <c r="C278" s="99">
        <v>89</v>
      </c>
      <c r="D278" s="99">
        <v>84</v>
      </c>
      <c r="E278" s="99">
        <v>96</v>
      </c>
      <c r="F278" s="99">
        <v>103</v>
      </c>
      <c r="G278" s="99">
        <v>99</v>
      </c>
      <c r="H278" s="99">
        <v>142</v>
      </c>
      <c r="I278" s="99">
        <v>155</v>
      </c>
      <c r="J278" s="99">
        <v>152</v>
      </c>
      <c r="K278" s="99">
        <v>148</v>
      </c>
    </row>
    <row r="279" spans="2:11" outlineLevel="1">
      <c r="B279" s="78">
        <f>Horizontal!B304</f>
        <v>44040</v>
      </c>
      <c r="C279" s="99">
        <v>88</v>
      </c>
      <c r="D279" s="99">
        <v>90</v>
      </c>
      <c r="E279" s="99">
        <v>110</v>
      </c>
      <c r="F279" s="99">
        <v>115</v>
      </c>
      <c r="G279" s="99">
        <v>106</v>
      </c>
      <c r="H279" s="99">
        <v>144</v>
      </c>
      <c r="I279" s="99">
        <v>155</v>
      </c>
      <c r="J279" s="99">
        <v>152</v>
      </c>
      <c r="K279" s="99">
        <v>146</v>
      </c>
    </row>
    <row r="280" spans="2:11" outlineLevel="1">
      <c r="B280" s="78">
        <f>Horizontal!B305</f>
        <v>44047</v>
      </c>
      <c r="C280" s="99">
        <f>Horizontal!DT305</f>
        <v>88</v>
      </c>
      <c r="D280" s="99">
        <f>Horizontal!DU305</f>
        <v>95</v>
      </c>
      <c r="E280" s="99">
        <f>Horizontal!DV305</f>
        <v>100</v>
      </c>
      <c r="F280" s="99">
        <f>Horizontal!DW305</f>
        <v>105</v>
      </c>
      <c r="G280" s="99">
        <f>Horizontal!ED305</f>
        <v>97</v>
      </c>
      <c r="H280" s="99">
        <f>Horizontal!EE305</f>
        <v>145</v>
      </c>
      <c r="I280" s="99">
        <f>Horizontal!EF305</f>
        <v>155</v>
      </c>
      <c r="J280" s="99">
        <f>Horizontal!EG305</f>
        <v>153</v>
      </c>
      <c r="K280" s="99">
        <f>Horizontal!EH305</f>
        <v>146</v>
      </c>
    </row>
    <row r="281" spans="2:11" outlineLevel="1">
      <c r="B281" s="78">
        <f>Horizontal!B306</f>
        <v>44054</v>
      </c>
      <c r="C281" s="99">
        <f>Horizontal!DT306</f>
        <v>90</v>
      </c>
      <c r="D281" s="99">
        <f>Horizontal!DU306</f>
        <v>79</v>
      </c>
      <c r="E281" s="99">
        <f>Horizontal!DV306</f>
        <v>87</v>
      </c>
      <c r="F281" s="99">
        <f>Horizontal!DW306</f>
        <v>85</v>
      </c>
      <c r="G281" s="99">
        <f>Horizontal!ED306</f>
        <v>81</v>
      </c>
      <c r="H281" s="99">
        <f>Horizontal!EE306</f>
        <v>137</v>
      </c>
      <c r="I281" s="99">
        <f>Horizontal!EF306</f>
        <v>155</v>
      </c>
      <c r="J281" s="99">
        <f>Horizontal!EG306</f>
        <v>152</v>
      </c>
      <c r="K281" s="99">
        <f>Horizontal!EH306</f>
        <v>146</v>
      </c>
    </row>
    <row r="282" spans="2:11" outlineLevel="1">
      <c r="B282" s="78">
        <f>Horizontal!B307</f>
        <v>44061</v>
      </c>
      <c r="C282" s="99">
        <f>Horizontal!DT307</f>
        <v>86</v>
      </c>
      <c r="D282" s="99">
        <f>Horizontal!DU307</f>
        <v>66</v>
      </c>
      <c r="E282" s="99">
        <f>Horizontal!DV307</f>
        <v>81</v>
      </c>
      <c r="F282" s="99">
        <f>Horizontal!DW307</f>
        <v>83</v>
      </c>
      <c r="G282" s="99">
        <f>Horizontal!ED307</f>
        <v>78</v>
      </c>
      <c r="H282" s="99">
        <f>Horizontal!EE307</f>
        <v>132</v>
      </c>
      <c r="I282" s="99">
        <f>Horizontal!EF307</f>
        <v>151</v>
      </c>
      <c r="J282" s="99">
        <f>Horizontal!EG307</f>
        <v>151</v>
      </c>
      <c r="K282" s="99">
        <f>Horizontal!EH307</f>
        <v>146</v>
      </c>
    </row>
    <row r="283" spans="2:11" outlineLevel="1">
      <c r="B283" s="78">
        <f>Horizontal!B308</f>
        <v>44068</v>
      </c>
      <c r="C283" s="99">
        <f>Horizontal!DT308</f>
        <v>85</v>
      </c>
      <c r="D283" s="99">
        <f>Horizontal!DU308</f>
        <v>75</v>
      </c>
      <c r="E283" s="99">
        <f>Horizontal!DV308</f>
        <v>92</v>
      </c>
      <c r="F283" s="99">
        <f>Horizontal!DW308</f>
        <v>92</v>
      </c>
      <c r="G283" s="99">
        <f>Horizontal!ED308</f>
        <v>82</v>
      </c>
      <c r="H283" s="99">
        <f>Horizontal!EE308</f>
        <v>133</v>
      </c>
      <c r="I283" s="99">
        <f>Horizontal!EF308</f>
        <v>153</v>
      </c>
      <c r="J283" s="99">
        <f>Horizontal!EG308</f>
        <v>151</v>
      </c>
      <c r="K283" s="99">
        <f>Horizontal!EH308</f>
        <v>146</v>
      </c>
    </row>
    <row r="284" spans="2:11" outlineLevel="1">
      <c r="B284" s="78">
        <f>Horizontal!B309</f>
        <v>44075</v>
      </c>
      <c r="C284" s="99">
        <f>Horizontal!DT309</f>
        <v>84.5</v>
      </c>
      <c r="D284" s="99">
        <f>Horizontal!DU309</f>
        <v>80</v>
      </c>
      <c r="E284" s="99">
        <f>Horizontal!DV309</f>
        <v>100</v>
      </c>
      <c r="F284" s="99">
        <f>Horizontal!DW309</f>
        <v>100</v>
      </c>
      <c r="G284" s="99">
        <f>Horizontal!ED309</f>
        <v>85</v>
      </c>
      <c r="H284" s="99">
        <f>Horizontal!EE309</f>
        <v>136</v>
      </c>
      <c r="I284" s="99">
        <f>Horizontal!EF309</f>
        <v>152</v>
      </c>
      <c r="J284" s="99">
        <f>Horizontal!EG309</f>
        <v>151</v>
      </c>
      <c r="K284" s="99">
        <f>Horizontal!EH309</f>
        <v>146</v>
      </c>
    </row>
    <row r="285" spans="2:11" outlineLevel="1">
      <c r="B285" s="78">
        <f>Horizontal!B310</f>
        <v>44082</v>
      </c>
      <c r="C285" s="99">
        <f>Horizontal!DT310</f>
        <v>83</v>
      </c>
      <c r="D285" s="99">
        <f>Horizontal!DU310</f>
        <v>102</v>
      </c>
      <c r="E285" s="99">
        <f>Horizontal!DV310</f>
        <v>96</v>
      </c>
      <c r="F285" s="99">
        <f>Horizontal!DW310</f>
        <v>82</v>
      </c>
      <c r="G285" s="99">
        <f>Horizontal!ED310</f>
        <v>134</v>
      </c>
      <c r="H285" s="99">
        <f>Horizontal!EE310</f>
        <v>151</v>
      </c>
      <c r="I285" s="99">
        <f>Horizontal!EF310</f>
        <v>150</v>
      </c>
      <c r="J285" s="99">
        <f>Horizontal!EG310</f>
        <v>146</v>
      </c>
      <c r="K285" s="99">
        <f>Horizontal!EH310</f>
        <v>145</v>
      </c>
    </row>
    <row r="286" spans="2:11" outlineLevel="1">
      <c r="B286" s="78">
        <f>Horizontal!B311</f>
        <v>44089</v>
      </c>
      <c r="C286" s="99">
        <f>Horizontal!DT311</f>
        <v>89</v>
      </c>
      <c r="D286" s="99">
        <f>Horizontal!DU311</f>
        <v>120</v>
      </c>
      <c r="E286" s="99">
        <f>Horizontal!DV311</f>
        <v>111</v>
      </c>
      <c r="F286" s="99">
        <f>Horizontal!DW311</f>
        <v>88</v>
      </c>
      <c r="G286" s="99">
        <f>Horizontal!ED311</f>
        <v>138</v>
      </c>
      <c r="H286" s="99">
        <f>Horizontal!EE311</f>
        <v>149</v>
      </c>
      <c r="I286" s="99">
        <f>Horizontal!EF311</f>
        <v>149</v>
      </c>
      <c r="J286" s="99">
        <f>Horizontal!EG311</f>
        <v>146</v>
      </c>
      <c r="K286" s="99">
        <f>Horizontal!EH311</f>
        <v>145</v>
      </c>
    </row>
    <row r="287" spans="2:11" outlineLevel="1">
      <c r="B287" s="78">
        <f>Horizontal!B312</f>
        <v>44096</v>
      </c>
      <c r="C287" s="99">
        <f>Horizontal!DT312</f>
        <v>97</v>
      </c>
      <c r="D287" s="99">
        <f>Horizontal!DU312</f>
        <v>170</v>
      </c>
      <c r="E287" s="99">
        <f>Horizontal!DV312</f>
        <v>160</v>
      </c>
      <c r="F287" s="99">
        <f>Horizontal!DW312</f>
        <v>120</v>
      </c>
      <c r="G287" s="99">
        <f>Horizontal!ED312</f>
        <v>148</v>
      </c>
      <c r="H287" s="99">
        <f>Horizontal!EE312</f>
        <v>155</v>
      </c>
      <c r="I287" s="99">
        <f>Horizontal!EF312</f>
        <v>152</v>
      </c>
      <c r="J287" s="99">
        <f>Horizontal!EG312</f>
        <v>146</v>
      </c>
      <c r="K287" s="99">
        <f>Horizontal!EH312</f>
        <v>145</v>
      </c>
    </row>
    <row r="288" spans="2:11" outlineLevel="1">
      <c r="B288" s="78">
        <f>Horizontal!B313</f>
        <v>44103</v>
      </c>
      <c r="C288" s="99">
        <f>Horizontal!DT313</f>
        <v>100</v>
      </c>
      <c r="D288" s="99">
        <f>Horizontal!DU313</f>
        <v>216</v>
      </c>
      <c r="E288" s="99">
        <f>Horizontal!DV313</f>
        <v>193</v>
      </c>
      <c r="F288" s="99">
        <f>Horizontal!DW313</f>
        <v>132</v>
      </c>
      <c r="G288" s="99">
        <f>Horizontal!ED313</f>
        <v>155</v>
      </c>
      <c r="H288" s="99">
        <f>Horizontal!EE313</f>
        <v>160</v>
      </c>
      <c r="I288" s="99">
        <f>Horizontal!EF313</f>
        <v>153</v>
      </c>
      <c r="J288" s="99">
        <f>Horizontal!EG313</f>
        <v>148</v>
      </c>
      <c r="K288" s="99">
        <f>Horizontal!EH313</f>
        <v>145</v>
      </c>
    </row>
    <row r="289" spans="2:11" outlineLevel="1">
      <c r="B289" s="78">
        <f>Horizontal!B314</f>
        <v>44110</v>
      </c>
      <c r="C289" s="99">
        <f>Horizontal!DT314</f>
        <v>271</v>
      </c>
      <c r="D289" s="99">
        <f>Horizontal!DU314</f>
        <v>299</v>
      </c>
      <c r="E289" s="99">
        <f>Horizontal!DV314</f>
        <v>201</v>
      </c>
      <c r="F289" s="99">
        <f>Horizontal!DW314</f>
        <v>200</v>
      </c>
      <c r="G289" s="99">
        <f>Horizontal!ED314</f>
        <v>183</v>
      </c>
      <c r="H289" s="99">
        <f>Horizontal!EE314</f>
        <v>162</v>
      </c>
      <c r="I289" s="99">
        <f>Horizontal!EF314</f>
        <v>154</v>
      </c>
      <c r="J289" s="99">
        <f>Horizontal!EG314</f>
        <v>148</v>
      </c>
      <c r="K289" s="99">
        <f>Horizontal!EH314</f>
        <v>145</v>
      </c>
    </row>
    <row r="290" spans="2:11" outlineLevel="1">
      <c r="B290" s="78">
        <f>Horizontal!B315</f>
        <v>44117</v>
      </c>
      <c r="C290" s="99">
        <f>Horizontal!DT315</f>
        <v>280</v>
      </c>
      <c r="D290" s="99">
        <f>Horizontal!DU315</f>
        <v>295</v>
      </c>
      <c r="E290" s="99">
        <f>Horizontal!DV315</f>
        <v>173</v>
      </c>
      <c r="F290" s="99">
        <f>Horizontal!DW315</f>
        <v>165</v>
      </c>
      <c r="G290" s="99">
        <f>Horizontal!ED315</f>
        <v>169</v>
      </c>
      <c r="H290" s="99">
        <f>Horizontal!EE315</f>
        <v>160</v>
      </c>
      <c r="I290" s="99">
        <f>Horizontal!EF315</f>
        <v>153</v>
      </c>
      <c r="J290" s="99">
        <f>Horizontal!EG315</f>
        <v>147</v>
      </c>
      <c r="K290" s="99">
        <f>Horizontal!EH315</f>
        <v>142</v>
      </c>
    </row>
    <row r="291" spans="2:11" outlineLevel="1">
      <c r="B291" s="78">
        <f>Horizontal!B316</f>
        <v>44124</v>
      </c>
      <c r="C291" s="99">
        <f>Horizontal!DT316</f>
        <v>284</v>
      </c>
      <c r="D291" s="99">
        <f>Horizontal!DU316</f>
        <v>292</v>
      </c>
      <c r="E291" s="99">
        <f>Horizontal!DV316</f>
        <v>175</v>
      </c>
      <c r="F291" s="99">
        <f>Horizontal!DW316</f>
        <v>172</v>
      </c>
      <c r="G291" s="99">
        <f>Horizontal!ED316</f>
        <v>167</v>
      </c>
      <c r="H291" s="99">
        <f>Horizontal!EE316</f>
        <v>160</v>
      </c>
      <c r="I291" s="99">
        <f>Horizontal!EF316</f>
        <v>152</v>
      </c>
      <c r="J291" s="99">
        <f>Horizontal!EG316</f>
        <v>146</v>
      </c>
      <c r="K291" s="99">
        <f>Horizontal!EH316</f>
        <v>142</v>
      </c>
    </row>
    <row r="292" spans="2:11" outlineLevel="1">
      <c r="B292" s="78">
        <f>Horizontal!B317</f>
        <v>44131</v>
      </c>
      <c r="C292" s="99">
        <f>Horizontal!DT317</f>
        <v>285</v>
      </c>
      <c r="D292" s="99">
        <f>Horizontal!DU317</f>
        <v>353</v>
      </c>
      <c r="E292" s="99">
        <f>Horizontal!DV317</f>
        <v>220</v>
      </c>
      <c r="F292" s="99">
        <f>Horizontal!DW317</f>
        <v>205</v>
      </c>
      <c r="G292" s="99">
        <f>Horizontal!ED317</f>
        <v>187</v>
      </c>
      <c r="H292" s="99">
        <f>Horizontal!EE317</f>
        <v>165</v>
      </c>
      <c r="I292" s="99">
        <f>Horizontal!EF317</f>
        <v>153</v>
      </c>
      <c r="J292" s="99">
        <f>Horizontal!EG317</f>
        <v>147</v>
      </c>
      <c r="K292" s="99">
        <f>Horizontal!EH317</f>
        <v>142</v>
      </c>
    </row>
    <row r="293" spans="2:11" outlineLevel="1">
      <c r="B293" s="78">
        <f>Horizontal!B318</f>
        <v>44138</v>
      </c>
      <c r="C293" s="99">
        <f>Horizontal!DT318</f>
        <v>460</v>
      </c>
      <c r="D293" s="99">
        <f>Horizontal!DU318</f>
        <v>351</v>
      </c>
      <c r="E293" s="99">
        <f>Horizontal!DV318</f>
        <v>298</v>
      </c>
      <c r="F293" s="99">
        <f>Horizontal!DW318</f>
        <v>250</v>
      </c>
      <c r="G293" s="99">
        <f>Horizontal!ED318</f>
        <v>203</v>
      </c>
      <c r="H293" s="99">
        <f>Horizontal!EE318</f>
        <v>177</v>
      </c>
      <c r="I293" s="99">
        <f>Horizontal!EF318</f>
        <v>155</v>
      </c>
      <c r="J293" s="99">
        <f>Horizontal!EG318</f>
        <v>148</v>
      </c>
      <c r="K293" s="99">
        <f>Horizontal!EH318</f>
        <v>143</v>
      </c>
    </row>
    <row r="294" spans="2:11" outlineLevel="1">
      <c r="B294" s="78">
        <f>Horizontal!B319</f>
        <v>44145</v>
      </c>
      <c r="C294" s="99">
        <f>Horizontal!DT319</f>
        <v>450</v>
      </c>
      <c r="D294" s="99">
        <f>Horizontal!DU319</f>
        <v>345</v>
      </c>
      <c r="E294" s="99">
        <f>Horizontal!DV319</f>
        <v>270</v>
      </c>
      <c r="F294" s="99">
        <f>Horizontal!DW319</f>
        <v>240</v>
      </c>
      <c r="G294" s="99">
        <f>Horizontal!ED319</f>
        <v>198</v>
      </c>
      <c r="H294" s="99">
        <f>Horizontal!EE319</f>
        <v>178</v>
      </c>
      <c r="I294" s="99">
        <f>Horizontal!EF319</f>
        <v>155</v>
      </c>
      <c r="J294" s="99">
        <f>Horizontal!EG319</f>
        <v>147</v>
      </c>
      <c r="K294" s="99">
        <f>Horizontal!EH319</f>
        <v>143</v>
      </c>
    </row>
    <row r="295" spans="2:11" outlineLevel="1">
      <c r="B295" s="78">
        <f>Horizontal!B320</f>
        <v>44152</v>
      </c>
      <c r="C295" s="99">
        <f>Horizontal!DT320</f>
        <v>472</v>
      </c>
      <c r="D295" s="99">
        <f>Horizontal!DU320</f>
        <v>450</v>
      </c>
      <c r="E295" s="99">
        <f>Horizontal!DV320</f>
        <v>363</v>
      </c>
      <c r="F295" s="99">
        <f>Horizontal!DW320</f>
        <v>280</v>
      </c>
      <c r="G295" s="99">
        <f>Horizontal!ED320</f>
        <v>223</v>
      </c>
      <c r="H295" s="99">
        <f>Horizontal!EE320</f>
        <v>191</v>
      </c>
      <c r="I295" s="99">
        <f>Horizontal!EF320</f>
        <v>158</v>
      </c>
      <c r="J295" s="99">
        <f>Horizontal!EG320</f>
        <v>147</v>
      </c>
      <c r="K295" s="99">
        <f>Horizontal!EH320</f>
        <v>143</v>
      </c>
    </row>
    <row r="296" spans="2:11" outlineLevel="1">
      <c r="B296" s="78">
        <f>Horizontal!B321</f>
        <v>44159</v>
      </c>
      <c r="C296" s="99">
        <f>Horizontal!DT321</f>
        <v>492</v>
      </c>
      <c r="D296" s="99">
        <f>Horizontal!DU321</f>
        <v>445</v>
      </c>
      <c r="E296" s="99">
        <f>Horizontal!DV321</f>
        <v>360</v>
      </c>
      <c r="F296" s="99">
        <f>Horizontal!DW321</f>
        <v>265</v>
      </c>
      <c r="G296" s="99">
        <f>Horizontal!ED321</f>
        <v>217</v>
      </c>
      <c r="H296" s="99">
        <f>Horizontal!EE321</f>
        <v>190</v>
      </c>
      <c r="I296" s="99">
        <f>Horizontal!EF321</f>
        <v>158</v>
      </c>
      <c r="J296" s="99">
        <f>Horizontal!EG321</f>
        <v>147</v>
      </c>
      <c r="K296" s="99">
        <f>Horizontal!EH321</f>
        <v>143</v>
      </c>
    </row>
    <row r="297" spans="2:11" outlineLevel="1">
      <c r="B297" s="78">
        <f>Horizontal!B322</f>
        <v>44166</v>
      </c>
      <c r="C297" s="99">
        <f>Horizontal!DT322</f>
        <v>494</v>
      </c>
      <c r="D297" s="99">
        <f>Horizontal!DU322</f>
        <v>340</v>
      </c>
      <c r="E297" s="99">
        <f>Horizontal!DV322</f>
        <v>225</v>
      </c>
      <c r="F297" s="99">
        <f>Horizontal!DW322</f>
        <v>190</v>
      </c>
      <c r="G297" s="99">
        <f>Horizontal!ED322</f>
        <v>175</v>
      </c>
      <c r="H297" s="99">
        <f>Horizontal!EE322</f>
        <v>188</v>
      </c>
      <c r="I297" s="99">
        <f>Horizontal!EF322</f>
        <v>158</v>
      </c>
      <c r="J297" s="99">
        <f>Horizontal!EG322</f>
        <v>147</v>
      </c>
      <c r="K297" s="99">
        <f>Horizontal!EH322</f>
        <v>143</v>
      </c>
    </row>
    <row r="298" spans="2:11" outlineLevel="1">
      <c r="B298" s="78">
        <f>Horizontal!B323</f>
        <v>44173</v>
      </c>
      <c r="C298" s="99">
        <f>Horizontal!DT323</f>
        <v>283</v>
      </c>
      <c r="D298" s="99">
        <f>Horizontal!DU323</f>
        <v>272</v>
      </c>
      <c r="E298" s="99">
        <f>Horizontal!DV323</f>
        <v>230</v>
      </c>
      <c r="F298" s="99">
        <f>Horizontal!DW323</f>
        <v>211</v>
      </c>
      <c r="G298" s="99">
        <f>Horizontal!ED323</f>
        <v>205</v>
      </c>
      <c r="H298" s="99">
        <f>Horizontal!EE323</f>
        <v>182</v>
      </c>
      <c r="I298" s="99">
        <f>Horizontal!EF323</f>
        <v>158</v>
      </c>
      <c r="J298" s="99">
        <f>Horizontal!EG323</f>
        <v>147</v>
      </c>
      <c r="K298" s="99">
        <f>Horizontal!EH323</f>
        <v>143</v>
      </c>
    </row>
    <row r="299" spans="2:11" outlineLevel="1">
      <c r="B299" s="78">
        <f>Horizontal!B324</f>
        <v>44180</v>
      </c>
      <c r="C299" s="99">
        <f>Horizontal!DT324</f>
        <v>265</v>
      </c>
      <c r="D299" s="99">
        <f>Horizontal!DU324</f>
        <v>195</v>
      </c>
      <c r="E299" s="99">
        <f>Horizontal!DV324</f>
        <v>178</v>
      </c>
      <c r="F299" s="99">
        <f>Horizontal!DW324</f>
        <v>175</v>
      </c>
      <c r="G299" s="99">
        <f>Horizontal!ED324</f>
        <v>187</v>
      </c>
      <c r="H299" s="99">
        <f>Horizontal!EE324</f>
        <v>179</v>
      </c>
      <c r="I299" s="99">
        <f>Horizontal!EF324</f>
        <v>157</v>
      </c>
      <c r="J299" s="99">
        <f>Horizontal!EG324</f>
        <v>147</v>
      </c>
      <c r="K299" s="99">
        <f>Horizontal!EH324</f>
        <v>143</v>
      </c>
    </row>
    <row r="300" spans="2:11" outlineLevel="1">
      <c r="B300" s="78">
        <f>Horizontal!B325</f>
        <v>44187</v>
      </c>
      <c r="C300" s="99">
        <f>Horizontal!DT325</f>
        <v>267</v>
      </c>
      <c r="D300" s="99">
        <f>Horizontal!DU325</f>
        <v>235</v>
      </c>
      <c r="E300" s="99">
        <f>Horizontal!DV325</f>
        <v>220</v>
      </c>
      <c r="F300" s="99">
        <f>Horizontal!DW325</f>
        <v>198</v>
      </c>
      <c r="G300" s="99">
        <f>Horizontal!ED325</f>
        <v>206</v>
      </c>
      <c r="H300" s="99">
        <f>Horizontal!EE325</f>
        <v>183</v>
      </c>
      <c r="I300" s="99">
        <f>Horizontal!EF325</f>
        <v>158</v>
      </c>
      <c r="J300" s="99">
        <f>Horizontal!EG325</f>
        <v>147</v>
      </c>
      <c r="K300" s="99">
        <f>Horizontal!EH325</f>
        <v>143</v>
      </c>
    </row>
    <row r="301" spans="2:11" outlineLevel="1">
      <c r="B301" s="78">
        <f>Horizontal!B326</f>
        <v>44194</v>
      </c>
      <c r="C301" s="99">
        <f>Horizontal!DT326</f>
        <v>266</v>
      </c>
      <c r="D301" s="99">
        <f>Horizontal!DU326</f>
        <v>270</v>
      </c>
      <c r="E301" s="99">
        <f>Horizontal!DV326</f>
        <v>225</v>
      </c>
      <c r="F301" s="99">
        <f>Horizontal!DW326</f>
        <v>190</v>
      </c>
      <c r="G301" s="99">
        <f>Horizontal!ED326</f>
        <v>206</v>
      </c>
      <c r="H301" s="99">
        <f>Horizontal!EE326</f>
        <v>183</v>
      </c>
      <c r="I301" s="99">
        <f>Horizontal!EF326</f>
        <v>158</v>
      </c>
      <c r="J301" s="99">
        <f>Horizontal!EG326</f>
        <v>147</v>
      </c>
      <c r="K301" s="99">
        <f>Horizontal!EH326</f>
        <v>145</v>
      </c>
    </row>
    <row r="302" spans="2:11" outlineLevel="1">
      <c r="B302" s="78">
        <f>Horizontal!B327</f>
        <v>44201</v>
      </c>
      <c r="C302" s="99">
        <f>Horizontal!DT327</f>
        <v>264</v>
      </c>
      <c r="D302" s="99">
        <f>Horizontal!DU327</f>
        <v>216</v>
      </c>
      <c r="E302" s="99">
        <f>Horizontal!DV327</f>
        <v>183</v>
      </c>
      <c r="F302" s="99">
        <f>Horizontal!DW327</f>
        <v>145</v>
      </c>
      <c r="G302" s="99">
        <f>Horizontal!ED327</f>
        <v>205</v>
      </c>
      <c r="H302" s="99">
        <f>Horizontal!EE327</f>
        <v>187</v>
      </c>
      <c r="I302" s="99">
        <f>Horizontal!EF327</f>
        <v>159</v>
      </c>
      <c r="J302" s="99">
        <f>Horizontal!EG327</f>
        <v>149</v>
      </c>
      <c r="K302" s="99">
        <f>Horizontal!EH327</f>
        <v>145</v>
      </c>
    </row>
    <row r="303" spans="2:11" outlineLevel="1">
      <c r="B303" s="78">
        <f>Horizontal!B328</f>
        <v>44208</v>
      </c>
      <c r="C303" s="99">
        <f>Horizontal!DT328</f>
        <v>280</v>
      </c>
      <c r="D303" s="99">
        <f>Horizontal!DU328</f>
        <v>285</v>
      </c>
      <c r="E303" s="99">
        <f>Horizontal!DV328</f>
        <v>265</v>
      </c>
      <c r="F303" s="99">
        <f>Horizontal!DW328</f>
        <v>188</v>
      </c>
      <c r="G303" s="99">
        <f>Horizontal!ED328</f>
        <v>234</v>
      </c>
      <c r="H303" s="99">
        <f>Horizontal!EE328</f>
        <v>188</v>
      </c>
      <c r="I303" s="99">
        <f>Horizontal!EF328</f>
        <v>160</v>
      </c>
      <c r="J303" s="99">
        <f>Horizontal!EG328</f>
        <v>150</v>
      </c>
      <c r="K303" s="99">
        <f>Horizontal!EH328</f>
        <v>146</v>
      </c>
    </row>
    <row r="304" spans="2:11" outlineLevel="1">
      <c r="B304" s="78">
        <f>Horizontal!B329</f>
        <v>44215</v>
      </c>
      <c r="C304" s="99">
        <f>Horizontal!DT329</f>
        <v>265</v>
      </c>
      <c r="D304" s="99">
        <f>Horizontal!DU329</f>
        <v>233</v>
      </c>
      <c r="E304" s="99">
        <f>Horizontal!DV329</f>
        <v>233</v>
      </c>
      <c r="F304" s="99">
        <f>Horizontal!DW329</f>
        <v>174</v>
      </c>
      <c r="G304" s="99">
        <f>Horizontal!ED329</f>
        <v>228</v>
      </c>
      <c r="H304" s="99">
        <f>Horizontal!EE329</f>
        <v>197</v>
      </c>
      <c r="I304" s="99">
        <f>Horizontal!EF329</f>
        <v>165</v>
      </c>
      <c r="J304" s="99">
        <f>Horizontal!EG329</f>
        <v>151</v>
      </c>
      <c r="K304" s="99">
        <f>Horizontal!EH329</f>
        <v>146</v>
      </c>
    </row>
    <row r="305" spans="2:11" outlineLevel="1">
      <c r="B305" s="78">
        <f>Horizontal!B330</f>
        <v>44222</v>
      </c>
      <c r="C305" s="99">
        <f>Horizontal!DT330</f>
        <v>247</v>
      </c>
      <c r="D305" s="99">
        <f>Horizontal!DU330</f>
        <v>200</v>
      </c>
      <c r="E305" s="99">
        <f>Horizontal!DV330</f>
        <v>220</v>
      </c>
      <c r="F305" s="99">
        <f>Horizontal!DW330</f>
        <v>173</v>
      </c>
      <c r="G305" s="99">
        <f>Horizontal!ED330</f>
        <v>225</v>
      </c>
      <c r="H305" s="99">
        <f>Horizontal!EE330</f>
        <v>192</v>
      </c>
      <c r="I305" s="99">
        <f>Horizontal!EF330</f>
        <v>166</v>
      </c>
      <c r="J305" s="99">
        <f>Horizontal!EG330</f>
        <v>153</v>
      </c>
      <c r="K305" s="99">
        <f>Horizontal!EH330</f>
        <v>146</v>
      </c>
    </row>
    <row r="306" spans="2:11" outlineLevel="1">
      <c r="B306" s="78">
        <f>Horizontal!B331</f>
        <v>44229</v>
      </c>
      <c r="C306" s="99">
        <f>Horizontal!DT331</f>
        <v>170</v>
      </c>
      <c r="D306" s="99">
        <f>Horizontal!DU331</f>
        <v>185</v>
      </c>
      <c r="E306" s="99">
        <f>Horizontal!DV331</f>
        <v>155</v>
      </c>
      <c r="F306" s="99">
        <f>Horizontal!DW331</f>
        <v>153</v>
      </c>
      <c r="G306" s="99">
        <f>Horizontal!ED331</f>
        <v>220</v>
      </c>
      <c r="H306" s="99">
        <f>Horizontal!EE331</f>
        <v>195</v>
      </c>
      <c r="I306" s="99">
        <f>Horizontal!EF331</f>
        <v>165</v>
      </c>
      <c r="J306" s="99">
        <f>Horizontal!EG331</f>
        <v>153</v>
      </c>
      <c r="K306" s="99">
        <f>Horizontal!EH331</f>
        <v>146</v>
      </c>
    </row>
    <row r="307" spans="2:11" outlineLevel="1">
      <c r="B307" s="78">
        <f>Horizontal!B332</f>
        <v>44236</v>
      </c>
      <c r="C307" s="99">
        <f>Horizontal!DT332</f>
        <v>174</v>
      </c>
      <c r="D307" s="99">
        <f>Horizontal!DU332</f>
        <v>187</v>
      </c>
      <c r="E307" s="99">
        <f>Horizontal!DV332</f>
        <v>155</v>
      </c>
      <c r="F307" s="99">
        <f>Horizontal!DW332</f>
        <v>153</v>
      </c>
      <c r="G307" s="99">
        <f>Horizontal!ED332</f>
        <v>222</v>
      </c>
      <c r="H307" s="99">
        <f>Horizontal!EE332</f>
        <v>194</v>
      </c>
      <c r="I307" s="99">
        <f>Horizontal!EF332</f>
        <v>165</v>
      </c>
      <c r="J307" s="99">
        <f>Horizontal!EG332</f>
        <v>154</v>
      </c>
      <c r="K307" s="99">
        <f>Horizontal!EH332</f>
        <v>146</v>
      </c>
    </row>
    <row r="308" spans="2:11" outlineLevel="1">
      <c r="B308" s="78">
        <f>Horizontal!B333</f>
        <v>44243</v>
      </c>
      <c r="C308" s="99">
        <f>Horizontal!DT333</f>
        <v>172</v>
      </c>
      <c r="D308" s="99">
        <f>Horizontal!DU333</f>
        <v>179</v>
      </c>
      <c r="E308" s="99">
        <f>Horizontal!DV333</f>
        <v>157</v>
      </c>
      <c r="F308" s="99">
        <f>Horizontal!DW333</f>
        <v>150</v>
      </c>
      <c r="G308" s="99">
        <f>Horizontal!ED333</f>
        <v>218</v>
      </c>
      <c r="H308" s="99">
        <f>Horizontal!EE333</f>
        <v>195</v>
      </c>
      <c r="I308" s="99">
        <f>Horizontal!EF333</f>
        <v>165</v>
      </c>
      <c r="J308" s="99">
        <f>Horizontal!EG333</f>
        <v>153</v>
      </c>
      <c r="K308" s="99">
        <f>Horizontal!EH333</f>
        <v>146</v>
      </c>
    </row>
    <row r="309" spans="2:11" outlineLevel="1">
      <c r="B309" s="78">
        <f>Horizontal!B334</f>
        <v>44250</v>
      </c>
      <c r="C309" s="99">
        <f>Horizontal!DT334</f>
        <v>170</v>
      </c>
      <c r="D309" s="99">
        <f>Horizontal!DU334</f>
        <v>150</v>
      </c>
      <c r="E309" s="99">
        <f>Horizontal!DV334</f>
        <v>138</v>
      </c>
      <c r="F309" s="99">
        <f>Horizontal!DW334</f>
        <v>127</v>
      </c>
      <c r="G309" s="99">
        <f>Horizontal!ED334</f>
        <v>213</v>
      </c>
      <c r="H309" s="99">
        <f>Horizontal!EE334</f>
        <v>193</v>
      </c>
      <c r="I309" s="99">
        <f>Horizontal!EF334</f>
        <v>165</v>
      </c>
      <c r="J309" s="99">
        <f>Horizontal!EG334</f>
        <v>155</v>
      </c>
      <c r="K309" s="99">
        <f>Horizontal!EH334</f>
        <v>146</v>
      </c>
    </row>
    <row r="310" spans="2:11" outlineLevel="1">
      <c r="B310" s="78">
        <f>Horizontal!B335</f>
        <v>44257</v>
      </c>
      <c r="C310" s="99">
        <f>Horizontal!DT335</f>
        <v>110</v>
      </c>
      <c r="D310" s="99">
        <f>Horizontal!DU335</f>
        <v>97</v>
      </c>
      <c r="E310" s="99">
        <f>Horizontal!DV335</f>
        <v>95</v>
      </c>
      <c r="F310" s="99">
        <f>Horizontal!DW335</f>
        <v>135</v>
      </c>
      <c r="G310" s="99">
        <f>Horizontal!ED335</f>
        <v>188</v>
      </c>
      <c r="H310" s="99">
        <f>Horizontal!EE335</f>
        <v>185</v>
      </c>
      <c r="I310" s="99">
        <f>Horizontal!EF335</f>
        <v>164</v>
      </c>
      <c r="J310" s="99">
        <f>Horizontal!EG335</f>
        <v>153</v>
      </c>
      <c r="K310" s="99">
        <f>Horizontal!EH335</f>
        <v>147</v>
      </c>
    </row>
    <row r="311" spans="2:11" outlineLevel="1">
      <c r="B311" s="78">
        <f>Horizontal!B336</f>
        <v>44264</v>
      </c>
      <c r="C311" s="99">
        <f>Horizontal!DT336</f>
        <v>118</v>
      </c>
      <c r="D311" s="99">
        <f>Horizontal!DU336</f>
        <v>120</v>
      </c>
      <c r="E311" s="99">
        <f>Horizontal!DV336</f>
        <v>125</v>
      </c>
      <c r="F311" s="99">
        <f>Horizontal!DW336</f>
        <v>175</v>
      </c>
      <c r="G311" s="99">
        <f>Horizontal!ED336</f>
        <v>215</v>
      </c>
      <c r="H311" s="99">
        <f>Horizontal!EE336</f>
        <v>184</v>
      </c>
      <c r="I311" s="99">
        <f>Horizontal!EF336</f>
        <v>165</v>
      </c>
      <c r="J311" s="99">
        <f>Horizontal!EG336</f>
        <v>153</v>
      </c>
      <c r="K311" s="99">
        <f>Horizontal!EH336</f>
        <v>145</v>
      </c>
    </row>
    <row r="312" spans="2:11" outlineLevel="1">
      <c r="B312" s="78">
        <f>Horizontal!B337</f>
        <v>44271</v>
      </c>
      <c r="C312" s="99">
        <f>Horizontal!DT337</f>
        <v>117</v>
      </c>
      <c r="D312" s="99">
        <f>Horizontal!DU337</f>
        <v>120</v>
      </c>
      <c r="E312" s="99">
        <f>Horizontal!DV337</f>
        <v>135</v>
      </c>
      <c r="F312" s="99">
        <f>Horizontal!DW337</f>
        <v>180</v>
      </c>
      <c r="G312" s="99">
        <f>Horizontal!ED337</f>
        <v>227</v>
      </c>
      <c r="H312" s="99">
        <f>Horizontal!EE337</f>
        <v>188</v>
      </c>
      <c r="I312" s="99">
        <f>Horizontal!EF337</f>
        <v>165</v>
      </c>
      <c r="J312" s="99">
        <f>Horizontal!EG337</f>
        <v>153</v>
      </c>
      <c r="K312" s="99">
        <f>Horizontal!EH337</f>
        <v>147</v>
      </c>
    </row>
    <row r="313" spans="2:11" outlineLevel="1">
      <c r="B313" s="78">
        <f>Horizontal!B338</f>
        <v>44278</v>
      </c>
      <c r="C313" s="99">
        <f>Horizontal!DT338</f>
        <v>112</v>
      </c>
      <c r="D313" s="99">
        <f>Horizontal!DU338</f>
        <v>114</v>
      </c>
      <c r="E313" s="99">
        <f>Horizontal!DV338</f>
        <v>140</v>
      </c>
      <c r="F313" s="99">
        <f>Horizontal!DW338</f>
        <v>180</v>
      </c>
      <c r="G313" s="99">
        <f>Horizontal!ED338</f>
        <v>230</v>
      </c>
      <c r="H313" s="99">
        <f>Horizontal!EE338</f>
        <v>192</v>
      </c>
      <c r="I313" s="99">
        <f>Horizontal!EF338</f>
        <v>168</v>
      </c>
      <c r="J313" s="99">
        <f>Horizontal!EG338</f>
        <v>154</v>
      </c>
      <c r="K313" s="99">
        <f>Horizontal!EH338</f>
        <v>147</v>
      </c>
    </row>
    <row r="314" spans="2:11" outlineLevel="1">
      <c r="B314" s="78">
        <f>Horizontal!B339</f>
        <v>44285</v>
      </c>
      <c r="C314" s="99">
        <f>Horizontal!DT339</f>
        <v>109</v>
      </c>
      <c r="D314" s="99">
        <f>Horizontal!DU339</f>
        <v>152</v>
      </c>
      <c r="E314" s="99">
        <f>Horizontal!DV339</f>
        <v>152</v>
      </c>
      <c r="F314" s="99">
        <f>Horizontal!DW339</f>
        <v>215</v>
      </c>
      <c r="G314" s="99">
        <f>Horizontal!ED339</f>
        <v>243</v>
      </c>
      <c r="H314" s="99">
        <f>Horizontal!EE339</f>
        <v>200</v>
      </c>
      <c r="I314" s="99">
        <f>Horizontal!EF339</f>
        <v>167</v>
      </c>
      <c r="J314" s="99">
        <f>Horizontal!EG339</f>
        <v>155</v>
      </c>
      <c r="K314" s="99">
        <f>Horizontal!EH339</f>
        <v>148</v>
      </c>
    </row>
    <row r="315" spans="2:11" outlineLevel="1">
      <c r="B315" s="78">
        <f>Horizontal!B340</f>
        <v>44292</v>
      </c>
      <c r="C315" s="99">
        <f>Horizontal!DT340</f>
        <v>145</v>
      </c>
      <c r="D315" s="99">
        <f>Horizontal!DU340</f>
        <v>172</v>
      </c>
      <c r="E315" s="99">
        <f>Horizontal!DV340</f>
        <v>230</v>
      </c>
      <c r="F315" s="99">
        <f>Horizontal!DW340</f>
        <v>250</v>
      </c>
      <c r="G315" s="99">
        <f>Horizontal!ED340</f>
        <v>265</v>
      </c>
      <c r="H315" s="99">
        <f>Horizontal!EE340</f>
        <v>202</v>
      </c>
      <c r="I315" s="99">
        <f>Horizontal!EF340</f>
        <v>169</v>
      </c>
      <c r="J315" s="99">
        <f>Horizontal!EG340</f>
        <v>155</v>
      </c>
      <c r="K315" s="99">
        <f>Horizontal!EH340</f>
        <v>149</v>
      </c>
    </row>
    <row r="316" spans="2:11" outlineLevel="1">
      <c r="B316" s="78">
        <f>Horizontal!B341</f>
        <v>44299</v>
      </c>
      <c r="C316" s="99">
        <f>Horizontal!DT341</f>
        <v>138</v>
      </c>
      <c r="D316" s="99">
        <f>Horizontal!DU341</f>
        <v>200</v>
      </c>
      <c r="E316" s="99">
        <f>Horizontal!DV341</f>
        <v>270</v>
      </c>
      <c r="F316" s="99">
        <f>Horizontal!DW341</f>
        <v>294</v>
      </c>
      <c r="G316" s="99">
        <f>Horizontal!ED341</f>
        <v>299</v>
      </c>
      <c r="H316" s="99">
        <f>Horizontal!EE341</f>
        <v>223</v>
      </c>
      <c r="I316" s="99">
        <f>Horizontal!EF341</f>
        <v>175</v>
      </c>
      <c r="J316" s="99">
        <f>Horizontal!EG341</f>
        <v>155</v>
      </c>
      <c r="K316" s="99">
        <f>Horizontal!EH341</f>
        <v>147</v>
      </c>
    </row>
    <row r="317" spans="2:11" outlineLevel="1">
      <c r="B317" s="78">
        <f>Horizontal!B342</f>
        <v>44306</v>
      </c>
      <c r="C317" s="99">
        <f>Horizontal!DT342</f>
        <v>138</v>
      </c>
      <c r="D317" s="99">
        <f>Horizontal!DU342</f>
        <v>205</v>
      </c>
      <c r="E317" s="99">
        <f>Horizontal!DV342</f>
        <v>320</v>
      </c>
      <c r="F317" s="99">
        <f>Horizontal!DW342</f>
        <v>365</v>
      </c>
      <c r="G317" s="99">
        <f>Horizontal!ED342</f>
        <v>341</v>
      </c>
      <c r="H317" s="99">
        <f>Horizontal!EE342</f>
        <v>232</v>
      </c>
      <c r="I317" s="99">
        <f>Horizontal!EF342</f>
        <v>188</v>
      </c>
      <c r="J317" s="99">
        <f>Horizontal!EG342</f>
        <v>165</v>
      </c>
      <c r="K317" s="99">
        <f>Horizontal!EH342</f>
        <v>155</v>
      </c>
    </row>
    <row r="318" spans="2:11" outlineLevel="1">
      <c r="B318" s="78">
        <f>Horizontal!B343</f>
        <v>44313</v>
      </c>
      <c r="C318" s="99">
        <f>Horizontal!DT343</f>
        <v>135</v>
      </c>
      <c r="D318" s="99">
        <f>Horizontal!DU343</f>
        <v>198</v>
      </c>
      <c r="E318" s="99">
        <f>Horizontal!DV343</f>
        <v>280</v>
      </c>
      <c r="F318" s="99">
        <f>Horizontal!DW343</f>
        <v>365</v>
      </c>
      <c r="G318" s="99">
        <f>Horizontal!ED343</f>
        <v>350</v>
      </c>
      <c r="H318" s="99">
        <f>Horizontal!EE343</f>
        <v>234</v>
      </c>
      <c r="I318" s="99">
        <f>Horizontal!EF343</f>
        <v>188</v>
      </c>
      <c r="J318" s="99">
        <f>Horizontal!EG343</f>
        <v>166</v>
      </c>
      <c r="K318" s="99">
        <f>Horizontal!EH343</f>
        <v>155</v>
      </c>
    </row>
    <row r="319" spans="2:11" outlineLevel="1">
      <c r="B319" s="78">
        <f>Horizontal!B344</f>
        <v>44320</v>
      </c>
      <c r="C319" s="99">
        <f>Horizontal!DT344</f>
        <v>220</v>
      </c>
      <c r="D319" s="99">
        <f>Horizontal!DU344</f>
        <v>324</v>
      </c>
      <c r="E319" s="99">
        <f>Horizontal!DV344</f>
        <v>467</v>
      </c>
      <c r="F319" s="99">
        <f>Horizontal!DW344</f>
        <v>480</v>
      </c>
      <c r="G319" s="99">
        <f>Horizontal!ED344</f>
        <v>410</v>
      </c>
      <c r="H319" s="99">
        <f>Horizontal!EE344</f>
        <v>242</v>
      </c>
      <c r="I319" s="99">
        <f>Horizontal!EF344</f>
        <v>190</v>
      </c>
      <c r="J319" s="99">
        <f>Horizontal!EG344</f>
        <v>169</v>
      </c>
      <c r="K319" s="99">
        <f>Horizontal!EH344</f>
        <v>156</v>
      </c>
    </row>
    <row r="320" spans="2:11" outlineLevel="1">
      <c r="B320" s="78">
        <f>Horizontal!B345</f>
        <v>44327</v>
      </c>
      <c r="C320" s="99">
        <f>Horizontal!DT345</f>
        <v>215</v>
      </c>
      <c r="D320" s="99">
        <f>Horizontal!DU345</f>
        <v>295</v>
      </c>
      <c r="E320" s="99">
        <f>Horizontal!DV345</f>
        <v>449</v>
      </c>
      <c r="F320" s="99">
        <f>Horizontal!DW345</f>
        <v>486</v>
      </c>
      <c r="G320" s="99">
        <f>Horizontal!ED345</f>
        <v>395</v>
      </c>
      <c r="H320" s="99">
        <f>Horizontal!EE345</f>
        <v>245</v>
      </c>
      <c r="I320" s="99">
        <f>Horizontal!EF345</f>
        <v>195</v>
      </c>
      <c r="J320" s="99">
        <f>Horizontal!EG345</f>
        <v>170</v>
      </c>
      <c r="K320" s="99">
        <f>Horizontal!EH345</f>
        <v>156</v>
      </c>
    </row>
    <row r="321" spans="2:11" outlineLevel="1">
      <c r="B321" s="78">
        <f>Horizontal!B346</f>
        <v>44334</v>
      </c>
      <c r="C321" s="99">
        <f>Horizontal!DT346</f>
        <v>217</v>
      </c>
      <c r="D321" s="99">
        <f>Horizontal!DU346</f>
        <v>295</v>
      </c>
      <c r="E321" s="99">
        <f>Horizontal!DV346</f>
        <v>449</v>
      </c>
      <c r="F321" s="99">
        <f>Horizontal!DW346</f>
        <v>486</v>
      </c>
      <c r="G321" s="99">
        <f>Horizontal!ED346</f>
        <v>395</v>
      </c>
      <c r="H321" s="99">
        <f>Horizontal!EE346</f>
        <v>254</v>
      </c>
      <c r="I321" s="99">
        <f>Horizontal!EF346</f>
        <v>198</v>
      </c>
      <c r="J321" s="99">
        <f>Horizontal!EG346</f>
        <v>172</v>
      </c>
      <c r="K321" s="99">
        <f>Horizontal!EH346</f>
        <v>156</v>
      </c>
    </row>
    <row r="322" spans="2:11" outlineLevel="1">
      <c r="B322" s="78">
        <f>Horizontal!B347</f>
        <v>44341</v>
      </c>
      <c r="C322" s="99">
        <f>Horizontal!DT347</f>
        <v>216</v>
      </c>
      <c r="D322" s="99">
        <f>Horizontal!DU347</f>
        <v>295</v>
      </c>
      <c r="E322" s="99">
        <f>Horizontal!DV347</f>
        <v>470</v>
      </c>
      <c r="F322" s="99">
        <f>Horizontal!DW347</f>
        <v>495</v>
      </c>
      <c r="G322" s="99">
        <f>Horizontal!ED347</f>
        <v>405</v>
      </c>
      <c r="H322" s="99">
        <f>Horizontal!EE347</f>
        <v>265</v>
      </c>
      <c r="I322" s="99">
        <f>Horizontal!EF347</f>
        <v>200</v>
      </c>
      <c r="J322" s="99">
        <f>Horizontal!EG347</f>
        <v>175</v>
      </c>
      <c r="K322" s="99">
        <f>Horizontal!EH347</f>
        <v>156</v>
      </c>
    </row>
    <row r="323" spans="2:11" outlineLevel="1">
      <c r="B323" s="78">
        <f>Horizontal!B348</f>
        <v>44348</v>
      </c>
      <c r="C323" s="99">
        <f>Horizontal!DT348</f>
        <v>310</v>
      </c>
      <c r="D323" s="99">
        <f>Horizontal!DU348</f>
        <v>502</v>
      </c>
      <c r="E323" s="99">
        <f>Horizontal!DV348</f>
        <v>522</v>
      </c>
      <c r="F323" s="99">
        <f>Horizontal!DW348</f>
        <v>515</v>
      </c>
      <c r="G323" s="99">
        <f>Horizontal!ED348</f>
        <v>430</v>
      </c>
      <c r="H323" s="99">
        <f>Horizontal!EE348</f>
        <v>296</v>
      </c>
      <c r="I323" s="99">
        <f>Horizontal!EF348</f>
        <v>208</v>
      </c>
      <c r="J323" s="99">
        <f>Horizontal!EG348</f>
        <v>175</v>
      </c>
      <c r="K323" s="99">
        <f>Horizontal!EH348</f>
        <v>156</v>
      </c>
    </row>
    <row r="324" spans="2:11" outlineLevel="1">
      <c r="B324" s="78">
        <f>Horizontal!B349</f>
        <v>44355</v>
      </c>
      <c r="C324" s="99">
        <f>Horizontal!DT349</f>
        <v>330</v>
      </c>
      <c r="D324" s="99">
        <f>Horizontal!DU349</f>
        <v>530</v>
      </c>
      <c r="E324" s="99">
        <f>Horizontal!DV349</f>
        <v>542</v>
      </c>
      <c r="F324" s="99">
        <f>Horizontal!DW349</f>
        <v>532</v>
      </c>
      <c r="G324" s="99">
        <f>Horizontal!ED349</f>
        <v>434</v>
      </c>
      <c r="H324" s="99">
        <f>Horizontal!EE349</f>
        <v>304</v>
      </c>
      <c r="I324" s="99">
        <f>Horizontal!EF349</f>
        <v>213</v>
      </c>
      <c r="J324" s="99">
        <f>Horizontal!EG349</f>
        <v>175</v>
      </c>
      <c r="K324" s="99">
        <f>Horizontal!EH349</f>
        <v>157</v>
      </c>
    </row>
    <row r="325" spans="2:11" outlineLevel="1">
      <c r="B325" s="78">
        <f>Horizontal!B350</f>
        <v>44362</v>
      </c>
      <c r="C325" s="99">
        <f>Horizontal!DT350</f>
        <v>340</v>
      </c>
      <c r="D325" s="99">
        <f>Horizontal!DU350</f>
        <v>546</v>
      </c>
      <c r="E325" s="99">
        <f>Horizontal!DV350</f>
        <v>544</v>
      </c>
      <c r="F325" s="99">
        <f>Horizontal!DW350</f>
        <v>527</v>
      </c>
      <c r="G325" s="99">
        <f>Horizontal!ED350</f>
        <v>438</v>
      </c>
      <c r="H325" s="99">
        <f>Horizontal!EE350</f>
        <v>345</v>
      </c>
      <c r="I325" s="99">
        <f>Horizontal!EF350</f>
        <v>225</v>
      </c>
      <c r="J325" s="99">
        <f>Horizontal!EG350</f>
        <v>178</v>
      </c>
      <c r="K325" s="99">
        <f>Horizontal!EH350</f>
        <v>157</v>
      </c>
    </row>
    <row r="326" spans="2:11" outlineLevel="1">
      <c r="B326" s="78">
        <f>Horizontal!B351</f>
        <v>44369</v>
      </c>
      <c r="C326" s="99">
        <f>Horizontal!DT351</f>
        <v>334</v>
      </c>
      <c r="D326" s="99">
        <f>Horizontal!DU351</f>
        <v>538</v>
      </c>
      <c r="E326" s="99">
        <f>Horizontal!DV351</f>
        <v>541</v>
      </c>
      <c r="F326" s="99">
        <f>Horizontal!DW351</f>
        <v>519</v>
      </c>
      <c r="G326" s="99">
        <f>Horizontal!ED351</f>
        <v>429</v>
      </c>
      <c r="H326" s="99">
        <f>Horizontal!EE351</f>
        <v>351</v>
      </c>
      <c r="I326" s="99">
        <f>Horizontal!EF351</f>
        <v>239</v>
      </c>
      <c r="J326" s="99">
        <f>Horizontal!EG351</f>
        <v>185</v>
      </c>
      <c r="K326" s="99">
        <f>Horizontal!EH351</f>
        <v>160</v>
      </c>
    </row>
    <row r="327" spans="2:11" outlineLevel="1">
      <c r="B327" s="78">
        <f>Horizontal!B352</f>
        <v>44376</v>
      </c>
      <c r="C327" s="99">
        <f>Horizontal!DT352</f>
        <v>335</v>
      </c>
      <c r="D327" s="99">
        <f>Horizontal!DU352</f>
        <v>568</v>
      </c>
      <c r="E327" s="99">
        <f>Horizontal!DV352</f>
        <v>555</v>
      </c>
      <c r="F327" s="99">
        <f>Horizontal!DW352</f>
        <v>533</v>
      </c>
      <c r="G327" s="99">
        <f>Horizontal!ED352</f>
        <v>458</v>
      </c>
      <c r="H327" s="99">
        <f>Horizontal!EE352</f>
        <v>357</v>
      </c>
      <c r="I327" s="99">
        <f>Horizontal!EF352</f>
        <v>245</v>
      </c>
      <c r="J327" s="99">
        <f>Horizontal!EG352</f>
        <v>186</v>
      </c>
      <c r="K327" s="99">
        <f>Horizontal!EH352</f>
        <v>170</v>
      </c>
    </row>
    <row r="328" spans="2:11" outlineLevel="1">
      <c r="B328" s="78">
        <f>Horizontal!B353</f>
        <v>44383</v>
      </c>
      <c r="C328" s="99">
        <f>Horizontal!DT353</f>
        <v>570</v>
      </c>
      <c r="D328" s="99">
        <f>Horizontal!DU353</f>
        <v>555</v>
      </c>
      <c r="E328" s="99">
        <f>Horizontal!DV353</f>
        <v>515</v>
      </c>
      <c r="F328" s="99">
        <f>Horizontal!DW353</f>
        <v>485</v>
      </c>
      <c r="G328" s="99">
        <f>Horizontal!ED353</f>
        <v>425</v>
      </c>
      <c r="H328" s="99">
        <f>Horizontal!EE353</f>
        <v>356</v>
      </c>
      <c r="I328" s="99">
        <f>Horizontal!EF353</f>
        <v>248</v>
      </c>
      <c r="J328" s="99">
        <f>Horizontal!EG353</f>
        <v>188</v>
      </c>
      <c r="K328" s="99">
        <f>Horizontal!EH353</f>
        <v>170</v>
      </c>
    </row>
    <row r="329" spans="2:11" outlineLevel="1">
      <c r="B329" s="78">
        <f>Horizontal!B354</f>
        <v>44390</v>
      </c>
      <c r="C329" s="99">
        <f>Horizontal!DT354</f>
        <v>572</v>
      </c>
      <c r="D329" s="99">
        <f>Horizontal!DU354</f>
        <v>563</v>
      </c>
      <c r="E329" s="99">
        <f>Horizontal!DV354</f>
        <v>533</v>
      </c>
      <c r="F329" s="99">
        <f>Horizontal!DW354</f>
        <v>495</v>
      </c>
      <c r="G329" s="99">
        <f>Horizontal!ED354</f>
        <v>420</v>
      </c>
      <c r="H329" s="99">
        <f>Horizontal!EE354</f>
        <v>351</v>
      </c>
      <c r="I329" s="99">
        <f>Horizontal!EF354</f>
        <v>243</v>
      </c>
      <c r="J329" s="99">
        <f>Horizontal!EG354</f>
        <v>184</v>
      </c>
      <c r="K329" s="99">
        <f>Horizontal!EH354</f>
        <v>167</v>
      </c>
    </row>
    <row r="330" spans="2:11" outlineLevel="1">
      <c r="B330" s="78">
        <f>Horizontal!B355</f>
        <v>44397</v>
      </c>
      <c r="C330" s="99">
        <f>Horizontal!DT355</f>
        <v>578</v>
      </c>
      <c r="D330" s="99">
        <f>Horizontal!DU355</f>
        <v>570</v>
      </c>
      <c r="E330" s="99">
        <f>Horizontal!DV355</f>
        <v>545</v>
      </c>
      <c r="F330" s="99">
        <f>Horizontal!DW355</f>
        <v>517</v>
      </c>
      <c r="G330" s="99">
        <f>Horizontal!ED355</f>
        <v>432</v>
      </c>
      <c r="H330" s="99">
        <f>Horizontal!EE355</f>
        <v>353</v>
      </c>
      <c r="I330" s="99">
        <f>Horizontal!EF355</f>
        <v>243</v>
      </c>
      <c r="J330" s="99">
        <f>Horizontal!EG355</f>
        <v>182</v>
      </c>
      <c r="K330" s="99">
        <f>Horizontal!EH355</f>
        <v>163</v>
      </c>
    </row>
    <row r="331" spans="2:11" outlineLevel="1">
      <c r="B331" s="78">
        <f>Horizontal!B356</f>
        <v>44404</v>
      </c>
      <c r="C331" s="99">
        <f>Horizontal!DT356</f>
        <v>578</v>
      </c>
      <c r="D331" s="99">
        <f>Horizontal!DU356</f>
        <v>575</v>
      </c>
      <c r="E331" s="99">
        <f>Horizontal!DV356</f>
        <v>556</v>
      </c>
      <c r="F331" s="99">
        <f>Horizontal!DW356</f>
        <v>517</v>
      </c>
      <c r="G331" s="99">
        <f>Horizontal!ED356</f>
        <v>445</v>
      </c>
      <c r="H331" s="99">
        <f>Horizontal!EE356</f>
        <v>353</v>
      </c>
      <c r="I331" s="99">
        <f>Horizontal!EF356</f>
        <v>243</v>
      </c>
      <c r="J331" s="99">
        <f>Horizontal!EG356</f>
        <v>182</v>
      </c>
      <c r="K331" s="99">
        <f>Horizontal!EH356</f>
        <v>163</v>
      </c>
    </row>
    <row r="332" spans="2:11" outlineLevel="1">
      <c r="B332" s="78">
        <f>Horizontal!B357</f>
        <v>44411</v>
      </c>
      <c r="C332" s="99">
        <f>Horizontal!DT357</f>
        <v>578</v>
      </c>
      <c r="D332" s="99">
        <f>Horizontal!DU357</f>
        <v>571</v>
      </c>
      <c r="E332" s="99">
        <f>Horizontal!DV357</f>
        <v>548</v>
      </c>
      <c r="F332" s="99">
        <f>Horizontal!DW357</f>
        <v>515</v>
      </c>
      <c r="G332" s="99">
        <f>Horizontal!ED357</f>
        <v>425</v>
      </c>
      <c r="H332" s="99">
        <f>Horizontal!EE357</f>
        <v>344</v>
      </c>
      <c r="I332" s="99">
        <f>Horizontal!EF357</f>
        <v>240</v>
      </c>
      <c r="J332" s="99">
        <f>Horizontal!EG357</f>
        <v>180</v>
      </c>
      <c r="K332" s="99">
        <f>Horizontal!EH357</f>
        <v>160</v>
      </c>
    </row>
    <row r="333" spans="2:11" outlineLevel="1">
      <c r="B333" s="78">
        <f>Horizontal!B358</f>
        <v>44418</v>
      </c>
      <c r="C333" s="99">
        <f>Horizontal!DT358</f>
        <v>578</v>
      </c>
      <c r="D333" s="99">
        <f>Horizontal!DU358</f>
        <v>573</v>
      </c>
      <c r="E333" s="99">
        <f>Horizontal!DV358</f>
        <v>548</v>
      </c>
      <c r="F333" s="99">
        <f>Horizontal!DW358</f>
        <v>515</v>
      </c>
      <c r="G333" s="99">
        <f>Horizontal!ED358</f>
        <v>425</v>
      </c>
      <c r="H333" s="99">
        <f>Horizontal!EE358</f>
        <v>344</v>
      </c>
      <c r="I333" s="99">
        <f>Horizontal!EF358</f>
        <v>240</v>
      </c>
      <c r="J333" s="99">
        <f>Horizontal!EG358</f>
        <v>180</v>
      </c>
      <c r="K333" s="99">
        <f>Horizontal!EH358</f>
        <v>160</v>
      </c>
    </row>
    <row r="334" spans="2:11" outlineLevel="1">
      <c r="B334" s="78">
        <f>Horizontal!B359</f>
        <v>44425</v>
      </c>
      <c r="C334" s="99">
        <f>Horizontal!DT359</f>
        <v>578</v>
      </c>
      <c r="D334" s="99">
        <f>Horizontal!DU359</f>
        <v>575</v>
      </c>
      <c r="E334" s="99">
        <f>Horizontal!DV359</f>
        <v>560</v>
      </c>
      <c r="F334" s="99">
        <f>Horizontal!DW359</f>
        <v>530</v>
      </c>
      <c r="G334" s="99">
        <f>Horizontal!ED359</f>
        <v>460</v>
      </c>
      <c r="H334" s="99">
        <f>Horizontal!EE359</f>
        <v>350</v>
      </c>
      <c r="I334" s="99">
        <f>Horizontal!EF359</f>
        <v>240</v>
      </c>
      <c r="J334" s="99">
        <f>Horizontal!EG359</f>
        <v>178</v>
      </c>
      <c r="K334" s="99">
        <f>Horizontal!EH359</f>
        <v>160</v>
      </c>
    </row>
    <row r="335" spans="2:11" outlineLevel="1">
      <c r="B335" s="78">
        <f>Horizontal!B360</f>
        <v>44432</v>
      </c>
      <c r="C335" s="99">
        <f>Horizontal!DT360</f>
        <v>580</v>
      </c>
      <c r="D335" s="99">
        <f>Horizontal!DU360</f>
        <v>577</v>
      </c>
      <c r="E335" s="99">
        <f>Horizontal!DV360</f>
        <v>552</v>
      </c>
      <c r="F335" s="99">
        <f>Horizontal!DW360</f>
        <v>528</v>
      </c>
      <c r="G335" s="99">
        <f>Horizontal!ED360</f>
        <v>440</v>
      </c>
      <c r="H335" s="99">
        <f>Horizontal!EE360</f>
        <v>350</v>
      </c>
      <c r="I335" s="99">
        <f>Horizontal!EF360</f>
        <v>240</v>
      </c>
      <c r="J335" s="99">
        <f>Horizontal!EG360</f>
        <v>178</v>
      </c>
      <c r="K335" s="99">
        <f>Horizontal!EH360</f>
        <v>162</v>
      </c>
    </row>
    <row r="336" spans="2:11" outlineLevel="1">
      <c r="B336" s="78">
        <f>Horizontal!B361</f>
        <v>44439</v>
      </c>
      <c r="C336" s="99">
        <f>Horizontal!DT361</f>
        <v>579</v>
      </c>
      <c r="D336" s="99">
        <f>Horizontal!DU361</f>
        <v>575</v>
      </c>
      <c r="E336" s="99">
        <f>Horizontal!DV361</f>
        <v>548</v>
      </c>
      <c r="F336" s="99">
        <f>Horizontal!DW361</f>
        <v>520</v>
      </c>
      <c r="G336" s="99">
        <f>Horizontal!ED361</f>
        <v>430</v>
      </c>
      <c r="H336" s="99">
        <f>Horizontal!EE361</f>
        <v>352</v>
      </c>
      <c r="I336" s="99">
        <f>Horizontal!EF361</f>
        <v>242</v>
      </c>
      <c r="J336" s="99">
        <f>Horizontal!EG361</f>
        <v>180</v>
      </c>
      <c r="K336" s="99">
        <f>Horizontal!EH361</f>
        <v>162</v>
      </c>
    </row>
    <row r="337" spans="2:11" outlineLevel="1">
      <c r="B337" s="78">
        <f>Horizontal!B362</f>
        <v>44446</v>
      </c>
      <c r="C337" s="99">
        <f>Horizontal!DT362</f>
        <v>574</v>
      </c>
      <c r="D337" s="99">
        <f>Horizontal!DU362</f>
        <v>551</v>
      </c>
      <c r="E337" s="99">
        <f>Horizontal!DV362</f>
        <v>515</v>
      </c>
      <c r="F337" s="99">
        <f>Horizontal!DW362</f>
        <v>431</v>
      </c>
      <c r="G337" s="99">
        <f>Horizontal!ED362</f>
        <v>354</v>
      </c>
      <c r="H337" s="99">
        <f>Horizontal!EE362</f>
        <v>245</v>
      </c>
      <c r="I337" s="99">
        <f>Horizontal!EF362</f>
        <v>180</v>
      </c>
      <c r="J337" s="99">
        <f>Horizontal!EG362</f>
        <v>162</v>
      </c>
      <c r="K337" s="99">
        <f>Horizontal!EH362</f>
        <v>146</v>
      </c>
    </row>
    <row r="338" spans="2:11" outlineLevel="1">
      <c r="B338" s="78">
        <f>Horizontal!B363</f>
        <v>44453</v>
      </c>
      <c r="C338" s="99">
        <f>Horizontal!DT363</f>
        <v>575</v>
      </c>
      <c r="D338" s="99">
        <f>Horizontal!DU363</f>
        <v>545</v>
      </c>
      <c r="E338" s="99">
        <f>Horizontal!DV363</f>
        <v>501</v>
      </c>
      <c r="F338" s="99">
        <f>Horizontal!DW363</f>
        <v>414</v>
      </c>
      <c r="G338" s="99">
        <f>Horizontal!ED363</f>
        <v>352</v>
      </c>
      <c r="H338" s="99">
        <f>Horizontal!EE363</f>
        <v>245</v>
      </c>
      <c r="I338" s="99">
        <f>Horizontal!EF363</f>
        <v>180</v>
      </c>
      <c r="J338" s="99">
        <f>Horizontal!EG363</f>
        <v>160</v>
      </c>
      <c r="K338" s="99">
        <f>Horizontal!EH363</f>
        <v>147</v>
      </c>
    </row>
    <row r="339" spans="2:11" outlineLevel="1">
      <c r="B339" s="78">
        <f>Horizontal!B364</f>
        <v>44460</v>
      </c>
      <c r="C339" s="99">
        <f>Horizontal!DT364</f>
        <v>575</v>
      </c>
      <c r="D339" s="99">
        <f>Horizontal!DU364</f>
        <v>553</v>
      </c>
      <c r="E339" s="99">
        <f>Horizontal!DV364</f>
        <v>497</v>
      </c>
      <c r="F339" s="99">
        <f>Horizontal!DW364</f>
        <v>418</v>
      </c>
      <c r="G339" s="99">
        <f>Horizontal!ED364</f>
        <v>347</v>
      </c>
      <c r="H339" s="99">
        <f>Horizontal!EE364</f>
        <v>240</v>
      </c>
      <c r="I339" s="99">
        <f>Horizontal!EF364</f>
        <v>180</v>
      </c>
      <c r="J339" s="99">
        <f>Horizontal!EG364</f>
        <v>160</v>
      </c>
      <c r="K339" s="99">
        <f>Horizontal!EH364</f>
        <v>147</v>
      </c>
    </row>
    <row r="340" spans="2:11" outlineLevel="1">
      <c r="B340" s="78">
        <f>Horizontal!B365</f>
        <v>44467</v>
      </c>
      <c r="C340" s="99">
        <f>Horizontal!DT365</f>
        <v>575</v>
      </c>
      <c r="D340" s="99">
        <f>Horizontal!DU365</f>
        <v>445</v>
      </c>
      <c r="E340" s="99">
        <f>Horizontal!DV365</f>
        <v>355</v>
      </c>
      <c r="F340" s="99">
        <f>Horizontal!DW365</f>
        <v>305</v>
      </c>
      <c r="G340" s="99">
        <f>Horizontal!ED365</f>
        <v>315</v>
      </c>
      <c r="H340" s="99">
        <f>Horizontal!EE365</f>
        <v>237</v>
      </c>
      <c r="I340" s="99">
        <f>Horizontal!EF365</f>
        <v>180</v>
      </c>
      <c r="J340" s="99">
        <f>Horizontal!EG365</f>
        <v>160</v>
      </c>
      <c r="K340" s="99">
        <f>Horizontal!EH365</f>
        <v>147</v>
      </c>
    </row>
    <row r="341" spans="2:11" outlineLevel="1">
      <c r="B341" s="78">
        <f>Horizontal!B366</f>
        <v>44474</v>
      </c>
      <c r="C341" s="99">
        <f>Horizontal!DT366</f>
        <v>345</v>
      </c>
      <c r="D341" s="99">
        <f>Horizontal!DU366</f>
        <v>270</v>
      </c>
      <c r="E341" s="99">
        <f>Horizontal!DV366</f>
        <v>245</v>
      </c>
      <c r="F341" s="99">
        <f>Horizontal!DW366</f>
        <v>350</v>
      </c>
      <c r="G341" s="99">
        <f>Horizontal!ED366</f>
        <v>275</v>
      </c>
      <c r="H341" s="99">
        <f>Horizontal!EE366</f>
        <v>220</v>
      </c>
      <c r="I341" s="99">
        <f>Horizontal!EF366</f>
        <v>179</v>
      </c>
      <c r="J341" s="99">
        <f>Horizontal!EG366</f>
        <v>160</v>
      </c>
      <c r="K341" s="99">
        <f>Horizontal!EH366</f>
        <v>147</v>
      </c>
    </row>
    <row r="342" spans="2:11" outlineLevel="1">
      <c r="B342" s="78">
        <f>Horizontal!B367</f>
        <v>44481</v>
      </c>
      <c r="C342" s="99">
        <f>Horizontal!DT367</f>
        <v>268</v>
      </c>
      <c r="D342" s="99">
        <f>Horizontal!DU367</f>
        <v>188</v>
      </c>
      <c r="E342" s="99">
        <f>Horizontal!DV367</f>
        <v>188</v>
      </c>
      <c r="F342" s="99">
        <f>Horizontal!DW367</f>
        <v>293</v>
      </c>
      <c r="G342" s="99">
        <f>Horizontal!ED367</f>
        <v>258</v>
      </c>
      <c r="H342" s="99">
        <f>Horizontal!EE367</f>
        <v>215</v>
      </c>
      <c r="I342" s="99">
        <f>Horizontal!EF367</f>
        <v>175</v>
      </c>
      <c r="J342" s="99">
        <f>Horizontal!EG367</f>
        <v>160</v>
      </c>
      <c r="K342" s="99">
        <f>Horizontal!EH367</f>
        <v>147</v>
      </c>
    </row>
    <row r="343" spans="2:11" outlineLevel="1">
      <c r="B343" s="78">
        <f>Horizontal!B368</f>
        <v>44488</v>
      </c>
      <c r="C343" s="99">
        <f>Horizontal!DT368</f>
        <v>262</v>
      </c>
      <c r="D343" s="99">
        <f>Horizontal!DU368</f>
        <v>175</v>
      </c>
      <c r="E343" s="99">
        <f>Horizontal!DV368</f>
        <v>230</v>
      </c>
      <c r="F343" s="99">
        <f>Horizontal!DW368</f>
        <v>325</v>
      </c>
      <c r="G343" s="99">
        <f>Horizontal!ED368</f>
        <v>275</v>
      </c>
      <c r="H343" s="99">
        <f>Horizontal!EE368</f>
        <v>215</v>
      </c>
      <c r="I343" s="99">
        <f>Horizontal!EF368</f>
        <v>175</v>
      </c>
      <c r="J343" s="99">
        <f>Horizontal!EG368</f>
        <v>160</v>
      </c>
      <c r="K343" s="99">
        <f>Horizontal!EH368</f>
        <v>147</v>
      </c>
    </row>
    <row r="344" spans="2:11" outlineLevel="1">
      <c r="B344" s="78">
        <f>Horizontal!B369</f>
        <v>44495</v>
      </c>
      <c r="C344" s="99">
        <f>Horizontal!DT369</f>
        <v>255</v>
      </c>
      <c r="D344" s="99">
        <f>Horizontal!DU369</f>
        <v>120</v>
      </c>
      <c r="E344" s="99">
        <f>Horizontal!DV369</f>
        <v>142</v>
      </c>
      <c r="F344" s="99">
        <f>Horizontal!DW369</f>
        <v>245</v>
      </c>
      <c r="G344" s="99">
        <f>Horizontal!ED369</f>
        <v>254</v>
      </c>
      <c r="H344" s="99">
        <f>Horizontal!EE369</f>
        <v>208</v>
      </c>
      <c r="I344" s="99">
        <f>Horizontal!EF369</f>
        <v>173</v>
      </c>
      <c r="J344" s="99">
        <f>Horizontal!EG369</f>
        <v>160</v>
      </c>
      <c r="K344" s="99">
        <f>Horizontal!EH369</f>
        <v>147</v>
      </c>
    </row>
    <row r="345" spans="2:11" outlineLevel="1">
      <c r="B345" s="78">
        <f>Horizontal!B370</f>
        <v>44502</v>
      </c>
      <c r="C345" s="99">
        <f>Horizontal!DT370</f>
        <v>113</v>
      </c>
      <c r="D345" s="99">
        <f>Horizontal!DU370</f>
        <v>123</v>
      </c>
      <c r="E345" s="99">
        <f>Horizontal!DV370</f>
        <v>240</v>
      </c>
      <c r="F345" s="99">
        <f>Horizontal!DW370</f>
        <v>225</v>
      </c>
      <c r="G345" s="99">
        <f>Horizontal!ED370</f>
        <v>250</v>
      </c>
      <c r="H345" s="99">
        <f>Horizontal!EE370</f>
        <v>206</v>
      </c>
      <c r="I345" s="99">
        <f>Horizontal!EF370</f>
        <v>171</v>
      </c>
      <c r="J345" s="99">
        <f>Horizontal!EG370</f>
        <v>160</v>
      </c>
      <c r="K345" s="99">
        <f>Horizontal!EH370</f>
        <v>147</v>
      </c>
    </row>
    <row r="346" spans="2:11" outlineLevel="1">
      <c r="B346" s="78">
        <f>Horizontal!B371</f>
        <v>44509</v>
      </c>
      <c r="C346" s="99">
        <f>Horizontal!DT371</f>
        <v>105</v>
      </c>
      <c r="D346" s="99">
        <f>Horizontal!DU371</f>
        <v>98</v>
      </c>
      <c r="E346" s="99">
        <f>Horizontal!DV371</f>
        <v>200</v>
      </c>
      <c r="F346" s="99">
        <f>Horizontal!DW371</f>
        <v>195</v>
      </c>
      <c r="G346" s="99">
        <f>Horizontal!ED371</f>
        <v>235</v>
      </c>
      <c r="H346" s="99">
        <f>Horizontal!EE371</f>
        <v>208</v>
      </c>
      <c r="I346" s="99">
        <f>Horizontal!EF371</f>
        <v>170</v>
      </c>
      <c r="J346" s="99">
        <f>Horizontal!EG371</f>
        <v>160</v>
      </c>
      <c r="K346" s="99">
        <f>Horizontal!EH371</f>
        <v>147</v>
      </c>
    </row>
    <row r="347" spans="2:11" outlineLevel="1">
      <c r="B347" s="78">
        <f>Horizontal!B372</f>
        <v>44516</v>
      </c>
      <c r="C347" s="99">
        <f>Horizontal!DT372</f>
        <v>95</v>
      </c>
      <c r="D347" s="99">
        <f>Horizontal!DU372</f>
        <v>90</v>
      </c>
      <c r="E347" s="99">
        <f>Horizontal!DV372</f>
        <v>195</v>
      </c>
      <c r="F347" s="99">
        <f>Horizontal!DW372</f>
        <v>193</v>
      </c>
      <c r="G347" s="99">
        <f>Horizontal!ED372</f>
        <v>235</v>
      </c>
      <c r="H347" s="99">
        <f>Horizontal!EE372</f>
        <v>200</v>
      </c>
      <c r="I347" s="99">
        <f>Horizontal!EF372</f>
        <v>170</v>
      </c>
      <c r="J347" s="99">
        <f>Horizontal!EG372</f>
        <v>160</v>
      </c>
      <c r="K347" s="99">
        <f>Horizontal!EH372</f>
        <v>147</v>
      </c>
    </row>
    <row r="348" spans="2:11" outlineLevel="1">
      <c r="B348" s="78">
        <f>Horizontal!B373</f>
        <v>44523</v>
      </c>
      <c r="C348" s="99">
        <f>Horizontal!DT373</f>
        <v>92</v>
      </c>
      <c r="D348" s="99">
        <f>Horizontal!DU373</f>
        <v>88</v>
      </c>
      <c r="E348" s="99">
        <f>Horizontal!DV373</f>
        <v>212</v>
      </c>
      <c r="F348" s="99">
        <f>Horizontal!DW373</f>
        <v>212</v>
      </c>
      <c r="G348" s="99">
        <f>Horizontal!ED373</f>
        <v>243</v>
      </c>
      <c r="H348" s="99">
        <f>Horizontal!EE373</f>
        <v>203</v>
      </c>
      <c r="I348" s="99">
        <f>Horizontal!EF373</f>
        <v>170</v>
      </c>
      <c r="J348" s="99">
        <f>Horizontal!EG373</f>
        <v>160</v>
      </c>
      <c r="K348" s="99">
        <f>Horizontal!EH373</f>
        <v>147</v>
      </c>
    </row>
    <row r="349" spans="2:11" outlineLevel="1">
      <c r="B349" s="78">
        <f>Horizontal!B374</f>
        <v>44530</v>
      </c>
      <c r="C349" s="99">
        <f>Horizontal!DT374</f>
        <v>90</v>
      </c>
      <c r="D349" s="99">
        <f>Horizontal!DU374</f>
        <v>77</v>
      </c>
      <c r="E349" s="99">
        <f>Horizontal!DV374</f>
        <v>182</v>
      </c>
      <c r="F349" s="99">
        <f>Horizontal!DW374</f>
        <v>205</v>
      </c>
      <c r="G349" s="99">
        <f>Horizontal!ED374</f>
        <v>238</v>
      </c>
      <c r="H349" s="99">
        <f>Horizontal!EE374</f>
        <v>208</v>
      </c>
      <c r="I349" s="99">
        <f>Horizontal!EF374</f>
        <v>170</v>
      </c>
      <c r="J349" s="99">
        <f>Horizontal!EG374</f>
        <v>160</v>
      </c>
      <c r="K349" s="99">
        <f>Horizontal!EH374</f>
        <v>147</v>
      </c>
    </row>
    <row r="350" spans="2:11" outlineLevel="1">
      <c r="B350" s="78">
        <f>Horizontal!B375</f>
        <v>44537</v>
      </c>
      <c r="C350" s="99">
        <f>Horizontal!DT375</f>
        <v>80</v>
      </c>
      <c r="D350" s="99">
        <f>Horizontal!DU375</f>
        <v>230</v>
      </c>
      <c r="E350" s="99">
        <f>Horizontal!DV375</f>
        <v>243</v>
      </c>
      <c r="F350" s="99">
        <f>Horizontal!DW375</f>
        <v>235</v>
      </c>
      <c r="G350" s="99">
        <f>Horizontal!ED375</f>
        <v>263</v>
      </c>
      <c r="H350" s="99">
        <f>Horizontal!EE375</f>
        <v>208</v>
      </c>
      <c r="I350" s="99">
        <f>Horizontal!EF375</f>
        <v>170</v>
      </c>
      <c r="J350" s="99">
        <f>Horizontal!EG375</f>
        <v>160</v>
      </c>
      <c r="K350" s="99">
        <f>Horizontal!EH375</f>
        <v>147</v>
      </c>
    </row>
    <row r="351" spans="2:11" outlineLevel="1">
      <c r="B351" s="78">
        <f>Horizontal!B376</f>
        <v>44544</v>
      </c>
      <c r="C351" s="99">
        <f>Horizontal!DT376</f>
        <v>70</v>
      </c>
      <c r="D351" s="99">
        <f>Horizontal!DU376</f>
        <v>165</v>
      </c>
      <c r="E351" s="99">
        <f>Horizontal!DV376</f>
        <v>200</v>
      </c>
      <c r="F351" s="99">
        <f>Horizontal!DW376</f>
        <v>200</v>
      </c>
      <c r="G351" s="99">
        <f>Horizontal!ED376</f>
        <v>238</v>
      </c>
      <c r="H351" s="99">
        <f>Horizontal!EE376</f>
        <v>208</v>
      </c>
      <c r="I351" s="99">
        <f>Horizontal!EF376</f>
        <v>170</v>
      </c>
      <c r="J351" s="99">
        <f>Horizontal!EG376</f>
        <v>160</v>
      </c>
      <c r="K351" s="99">
        <f>Horizontal!EH376</f>
        <v>147</v>
      </c>
    </row>
    <row r="352" spans="2:11" outlineLevel="1">
      <c r="B352" s="78">
        <f>Horizontal!B377</f>
        <v>44551</v>
      </c>
      <c r="C352" s="99">
        <f>Horizontal!DT377</f>
        <v>70</v>
      </c>
      <c r="D352" s="99">
        <f>Horizontal!DU377</f>
        <v>170</v>
      </c>
      <c r="E352" s="99">
        <f>Horizontal!DV377</f>
        <v>204</v>
      </c>
      <c r="F352" s="99">
        <f>Horizontal!DW377</f>
        <v>200</v>
      </c>
      <c r="G352" s="99">
        <f>Horizontal!ED377</f>
        <v>236</v>
      </c>
      <c r="H352" s="99">
        <f>Horizontal!EE377</f>
        <v>225</v>
      </c>
      <c r="I352" s="99">
        <f>Horizontal!EF377</f>
        <v>170</v>
      </c>
      <c r="J352" s="99">
        <f>Horizontal!EG377</f>
        <v>160</v>
      </c>
      <c r="K352" s="99">
        <f>Horizontal!EH377</f>
        <v>147</v>
      </c>
    </row>
    <row r="353" spans="2:11" outlineLevel="1">
      <c r="B353" s="78">
        <f>Horizontal!B378</f>
        <v>44558</v>
      </c>
      <c r="C353" s="99">
        <f>Horizontal!DT378</f>
        <v>70</v>
      </c>
      <c r="D353" s="99">
        <f>Horizontal!DU378</f>
        <v>170</v>
      </c>
      <c r="E353" s="99">
        <f>Horizontal!DV378</f>
        <v>153</v>
      </c>
      <c r="F353" s="99">
        <f>Horizontal!DW378</f>
        <v>153</v>
      </c>
      <c r="G353" s="99">
        <f>Horizontal!ED378</f>
        <v>215</v>
      </c>
      <c r="H353" s="99">
        <f>Horizontal!EE378</f>
        <v>220</v>
      </c>
      <c r="I353" s="99">
        <f>Horizontal!EF378</f>
        <v>170</v>
      </c>
      <c r="J353" s="99">
        <f>Horizontal!EG378</f>
        <v>160</v>
      </c>
      <c r="K353" s="99">
        <f>Horizontal!EH378</f>
        <v>147</v>
      </c>
    </row>
    <row r="354" spans="2:11">
      <c r="B354" s="78">
        <f>Horizontal!B379</f>
        <v>44565</v>
      </c>
      <c r="C354" s="99">
        <f>Horizontal!DT379</f>
        <v>80</v>
      </c>
      <c r="D354" s="99">
        <f>Horizontal!DU379</f>
        <v>104</v>
      </c>
      <c r="E354" s="99">
        <f>Horizontal!DV379</f>
        <v>112</v>
      </c>
      <c r="F354" s="99">
        <f>Horizontal!DW379</f>
        <v>130</v>
      </c>
      <c r="G354" s="99">
        <f>Horizontal!ED379</f>
        <v>186</v>
      </c>
      <c r="H354" s="99">
        <f>Horizontal!EE379</f>
        <v>200</v>
      </c>
      <c r="I354" s="99">
        <f>Horizontal!EF379</f>
        <v>170</v>
      </c>
      <c r="J354" s="99">
        <f>Horizontal!EG379</f>
        <v>160</v>
      </c>
      <c r="K354" s="99">
        <f>Horizontal!EH379</f>
        <v>147</v>
      </c>
    </row>
    <row r="355" spans="2:11">
      <c r="B355" s="78">
        <f>Horizontal!B380</f>
        <v>44572</v>
      </c>
      <c r="C355" s="99">
        <f>Horizontal!DT380</f>
        <v>68</v>
      </c>
      <c r="D355" s="99">
        <f>Horizontal!DU380</f>
        <v>88</v>
      </c>
      <c r="E355" s="99">
        <f>Horizontal!DV380</f>
        <v>118</v>
      </c>
      <c r="F355" s="99">
        <f>Horizontal!DW380</f>
        <v>115</v>
      </c>
      <c r="G355" s="99">
        <f>Horizontal!ED380</f>
        <v>193</v>
      </c>
      <c r="H355" s="99">
        <f>Horizontal!EE380</f>
        <v>200</v>
      </c>
      <c r="I355" s="99">
        <f>Horizontal!EF380</f>
        <v>170</v>
      </c>
      <c r="J355" s="99">
        <f>Horizontal!EG380</f>
        <v>160</v>
      </c>
      <c r="K355" s="99">
        <f>Horizontal!EH380</f>
        <v>147</v>
      </c>
    </row>
    <row r="356" spans="2:11">
      <c r="B356" s="78">
        <f>Horizontal!B381</f>
        <v>44579</v>
      </c>
      <c r="C356" s="99">
        <f>Horizontal!DT381</f>
        <v>65</v>
      </c>
      <c r="D356" s="99">
        <f>Horizontal!DU381</f>
        <v>85</v>
      </c>
      <c r="E356" s="99">
        <f>Horizontal!DV381</f>
        <v>130</v>
      </c>
      <c r="F356" s="99">
        <f>Horizontal!DW381</f>
        <v>132</v>
      </c>
      <c r="G356" s="99">
        <f>Horizontal!ED381</f>
        <v>203</v>
      </c>
      <c r="H356" s="99">
        <f>Horizontal!EE381</f>
        <v>204</v>
      </c>
      <c r="I356" s="99">
        <f>Horizontal!EF381</f>
        <v>172</v>
      </c>
      <c r="J356" s="99">
        <f>Horizontal!EG381</f>
        <v>160</v>
      </c>
      <c r="K356" s="99">
        <f>Horizontal!EH381</f>
        <v>148</v>
      </c>
    </row>
    <row r="357" spans="2:11">
      <c r="B357" s="78">
        <f>Horizontal!B382</f>
        <v>44586</v>
      </c>
      <c r="C357" s="99">
        <f>Horizontal!DT382</f>
        <v>66</v>
      </c>
      <c r="D357" s="99">
        <f>Horizontal!DU382</f>
        <v>70</v>
      </c>
      <c r="E357" s="99">
        <f>Horizontal!DV382</f>
        <v>95</v>
      </c>
      <c r="F357" s="99">
        <f>Horizontal!DW382</f>
        <v>105</v>
      </c>
      <c r="G357" s="99">
        <f>Horizontal!ED382</f>
        <v>183</v>
      </c>
      <c r="H357" s="99">
        <f>Horizontal!EE382</f>
        <v>204</v>
      </c>
      <c r="I357" s="99">
        <f>Horizontal!EF382</f>
        <v>175</v>
      </c>
      <c r="J357" s="99">
        <f>Horizontal!EG382</f>
        <v>160</v>
      </c>
      <c r="K357" s="99">
        <f>Horizontal!EH382</f>
        <v>150</v>
      </c>
    </row>
    <row r="358" spans="2:11">
      <c r="B358" s="78">
        <f>Horizontal!B383</f>
        <v>44593</v>
      </c>
      <c r="C358" s="99">
        <f>Horizontal!DT383</f>
        <v>65</v>
      </c>
      <c r="D358" s="99">
        <f>Horizontal!DU383</f>
        <v>64</v>
      </c>
      <c r="E358" s="99">
        <f>Horizontal!DV383</f>
        <v>78</v>
      </c>
      <c r="F358" s="99">
        <f>Horizontal!DW383</f>
        <v>93</v>
      </c>
      <c r="G358" s="99">
        <f>Horizontal!ED383</f>
        <v>171</v>
      </c>
      <c r="H358" s="99">
        <f>Horizontal!EE383</f>
        <v>204</v>
      </c>
      <c r="I358" s="99">
        <f>Horizontal!EF383</f>
        <v>175</v>
      </c>
      <c r="J358" s="99">
        <f>Horizontal!EG383</f>
        <v>160</v>
      </c>
      <c r="K358" s="99">
        <f>Horizontal!EH383</f>
        <v>150</v>
      </c>
    </row>
    <row r="359" spans="2:11">
      <c r="B359" s="78">
        <f>Horizontal!B384</f>
        <v>44600</v>
      </c>
      <c r="C359" s="99">
        <f>Horizontal!DT384</f>
        <v>60</v>
      </c>
      <c r="D359" s="99">
        <f>Horizontal!DU384</f>
        <v>67</v>
      </c>
      <c r="E359" s="99">
        <f>Horizontal!DV384</f>
        <v>75</v>
      </c>
      <c r="F359" s="99">
        <f>Horizontal!DW384</f>
        <v>85</v>
      </c>
      <c r="G359" s="99">
        <f>Horizontal!ED384</f>
        <v>165</v>
      </c>
      <c r="H359" s="99">
        <f>Horizontal!EE384</f>
        <v>195</v>
      </c>
      <c r="I359" s="99">
        <f>Horizontal!EF384</f>
        <v>175</v>
      </c>
      <c r="J359" s="99">
        <f>Horizontal!EG384</f>
        <v>160</v>
      </c>
      <c r="K359" s="99">
        <f>Horizontal!EH384</f>
        <v>150</v>
      </c>
    </row>
    <row r="360" spans="2:11">
      <c r="B360" s="78">
        <f>Horizontal!B385</f>
        <v>44607</v>
      </c>
      <c r="C360" s="99">
        <f>Horizontal!DT385</f>
        <v>58</v>
      </c>
      <c r="D360" s="99">
        <f>Horizontal!DU385</f>
        <v>65</v>
      </c>
      <c r="E360" s="99">
        <f>Horizontal!DV385</f>
        <v>80</v>
      </c>
      <c r="F360" s="99">
        <f>Horizontal!DW385</f>
        <v>92</v>
      </c>
      <c r="G360" s="99">
        <f>Horizontal!ED385</f>
        <v>168</v>
      </c>
      <c r="H360" s="99">
        <f>Horizontal!EE385</f>
        <v>202</v>
      </c>
      <c r="I360" s="99">
        <f>Horizontal!EF385</f>
        <v>175</v>
      </c>
      <c r="J360" s="99">
        <f>Horizontal!EG385</f>
        <v>160</v>
      </c>
      <c r="K360" s="99">
        <f>Horizontal!EH385</f>
        <v>150</v>
      </c>
    </row>
    <row r="361" spans="2:11">
      <c r="B361" s="78">
        <f>Horizontal!B386</f>
        <v>44614</v>
      </c>
      <c r="C361" s="99">
        <f>Horizontal!DT386</f>
        <v>58</v>
      </c>
      <c r="D361" s="99">
        <f>Horizontal!DU386</f>
        <v>64</v>
      </c>
      <c r="E361" s="99">
        <f>Horizontal!DV386</f>
        <v>84</v>
      </c>
      <c r="F361" s="99">
        <f>Horizontal!DW386</f>
        <v>97</v>
      </c>
      <c r="G361" s="99">
        <f>Horizontal!ED386</f>
        <v>185</v>
      </c>
      <c r="H361" s="99">
        <f>Horizontal!EE386</f>
        <v>215</v>
      </c>
      <c r="I361" s="99">
        <f>Horizontal!EF386</f>
        <v>175</v>
      </c>
      <c r="J361" s="99">
        <f>Horizontal!EG386</f>
        <v>160</v>
      </c>
      <c r="K361" s="99">
        <f>Horizontal!EH386</f>
        <v>150</v>
      </c>
    </row>
    <row r="362" spans="2:11">
      <c r="B362" s="78">
        <f>Horizontal!B387</f>
        <v>44628</v>
      </c>
      <c r="C362" s="99">
        <f>Horizontal!DT387</f>
        <v>57</v>
      </c>
      <c r="D362" s="99">
        <f>Horizontal!DU387</f>
        <v>58</v>
      </c>
      <c r="E362" s="99">
        <f>Horizontal!DV387</f>
        <v>72</v>
      </c>
      <c r="F362" s="99">
        <f>Horizontal!DW387</f>
        <v>88</v>
      </c>
      <c r="G362" s="99">
        <f>Horizontal!ED387</f>
        <v>180</v>
      </c>
      <c r="H362" s="99">
        <f>Horizontal!EE387</f>
        <v>220</v>
      </c>
      <c r="I362" s="99">
        <f>Horizontal!EF387</f>
        <v>180</v>
      </c>
      <c r="J362" s="99">
        <f>Horizontal!EG387</f>
        <v>163</v>
      </c>
      <c r="K362" s="99">
        <f>Horizontal!EH387</f>
        <v>153</v>
      </c>
    </row>
    <row r="363" spans="2:11">
      <c r="B363" s="78">
        <f>Horizontal!B388</f>
        <v>44635</v>
      </c>
      <c r="C363" s="99">
        <f>Horizontal!DT388</f>
        <v>58</v>
      </c>
      <c r="D363" s="99">
        <f>Horizontal!DU388</f>
        <v>66</v>
      </c>
      <c r="E363" s="99">
        <f>Horizontal!DV388</f>
        <v>76</v>
      </c>
      <c r="F363" s="99">
        <f>Horizontal!DW388</f>
        <v>114</v>
      </c>
      <c r="G363" s="99">
        <f>Horizontal!ED388</f>
        <v>173</v>
      </c>
      <c r="H363" s="99">
        <f>Horizontal!EE388</f>
        <v>225</v>
      </c>
      <c r="I363" s="99">
        <f>Horizontal!EF388</f>
        <v>180</v>
      </c>
      <c r="J363" s="99">
        <f>Horizontal!EG388</f>
        <v>163</v>
      </c>
      <c r="K363" s="99">
        <f>Horizontal!EH388</f>
        <v>153</v>
      </c>
    </row>
    <row r="364" spans="2:11">
      <c r="B364" s="78">
        <f>Horizontal!B389</f>
        <v>44642</v>
      </c>
      <c r="C364" s="99">
        <f>Horizontal!DT389</f>
        <v>57</v>
      </c>
      <c r="D364" s="99">
        <f>Horizontal!DU389</f>
        <v>62</v>
      </c>
      <c r="E364" s="99">
        <f>Horizontal!DV389</f>
        <v>71</v>
      </c>
      <c r="F364" s="99">
        <f>Horizontal!DW389</f>
        <v>96</v>
      </c>
      <c r="G364" s="99">
        <f>Horizontal!ED389</f>
        <v>155</v>
      </c>
      <c r="H364" s="99">
        <f>Horizontal!EE389</f>
        <v>217</v>
      </c>
      <c r="I364" s="99">
        <f>Horizontal!EF389</f>
        <v>182</v>
      </c>
      <c r="J364" s="99">
        <f>Horizontal!EG389</f>
        <v>163</v>
      </c>
      <c r="K364" s="99">
        <f>Horizontal!EH389</f>
        <v>153</v>
      </c>
    </row>
    <row r="365" spans="2:11">
      <c r="B365" s="78">
        <f>Horizontal!B390</f>
        <v>44649</v>
      </c>
      <c r="C365" s="99">
        <f>Horizontal!DT390</f>
        <v>57</v>
      </c>
      <c r="D365" s="99">
        <f>Horizontal!DU390</f>
        <v>60</v>
      </c>
      <c r="E365" s="99">
        <f>Horizontal!DV390</f>
        <v>66</v>
      </c>
      <c r="F365" s="99">
        <f>Horizontal!DW390</f>
        <v>89</v>
      </c>
      <c r="G365" s="99">
        <f>Horizontal!ED390</f>
        <v>154</v>
      </c>
      <c r="H365" s="99">
        <f>Horizontal!EE390</f>
        <v>215</v>
      </c>
      <c r="I365" s="99">
        <f>Horizontal!EF390</f>
        <v>187</v>
      </c>
      <c r="J365" s="99">
        <f>Horizontal!EG390</f>
        <v>163</v>
      </c>
      <c r="K365" s="99">
        <f>Horizontal!EH390</f>
        <v>153</v>
      </c>
    </row>
    <row r="366" spans="2:11">
      <c r="B366" s="78">
        <f>Horizontal!B391</f>
        <v>44656</v>
      </c>
      <c r="C366" s="99">
        <f>Horizontal!DT391</f>
        <v>57</v>
      </c>
      <c r="D366" s="99">
        <f>Horizontal!DU391</f>
        <v>58</v>
      </c>
      <c r="E366" s="99">
        <f>Horizontal!DV391</f>
        <v>62</v>
      </c>
      <c r="F366" s="99">
        <f>Horizontal!DW391</f>
        <v>77</v>
      </c>
      <c r="G366" s="99">
        <f>Horizontal!ED391</f>
        <v>130</v>
      </c>
      <c r="H366" s="99">
        <f>Horizontal!EE391</f>
        <v>212</v>
      </c>
      <c r="I366" s="99">
        <f>Horizontal!EF391</f>
        <v>187</v>
      </c>
      <c r="J366" s="99">
        <f>Horizontal!EG391</f>
        <v>163</v>
      </c>
      <c r="K366" s="99">
        <f>Horizontal!EH391</f>
        <v>153</v>
      </c>
    </row>
    <row r="367" spans="2:11">
      <c r="B367" s="78">
        <f>Horizontal!B392</f>
        <v>44663</v>
      </c>
      <c r="C367" s="99">
        <f>Horizontal!DT392</f>
        <v>58</v>
      </c>
      <c r="D367" s="99">
        <f>Horizontal!DU392</f>
        <v>63</v>
      </c>
      <c r="E367" s="99">
        <f>Horizontal!DV392</f>
        <v>84</v>
      </c>
      <c r="F367" s="99">
        <f>Horizontal!DW392</f>
        <v>107</v>
      </c>
      <c r="G367" s="99">
        <f>Horizontal!ED392</f>
        <v>149</v>
      </c>
      <c r="H367" s="99">
        <f>Horizontal!EE392</f>
        <v>205</v>
      </c>
      <c r="I367" s="99">
        <f>Horizontal!EF392</f>
        <v>187</v>
      </c>
      <c r="J367" s="99">
        <f>Horizontal!EG392</f>
        <v>163</v>
      </c>
      <c r="K367" s="99">
        <f>Horizontal!EH392</f>
        <v>153</v>
      </c>
    </row>
    <row r="368" spans="2:11">
      <c r="B368" s="78">
        <f>Horizontal!B393</f>
        <v>44670</v>
      </c>
      <c r="C368" s="99">
        <f>Horizontal!DT393</f>
        <v>58</v>
      </c>
      <c r="D368" s="99">
        <f>Horizontal!DU393</f>
        <v>61</v>
      </c>
      <c r="E368" s="99">
        <f>Horizontal!DV393</f>
        <v>75</v>
      </c>
      <c r="F368" s="99">
        <f>Horizontal!DW393</f>
        <v>96</v>
      </c>
      <c r="G368" s="99">
        <f>Horizontal!ED393</f>
        <v>131</v>
      </c>
      <c r="H368" s="99">
        <f>Horizontal!EE393</f>
        <v>200</v>
      </c>
      <c r="I368" s="99">
        <f>Horizontal!EF393</f>
        <v>187</v>
      </c>
      <c r="J368" s="99">
        <f>Horizontal!EG393</f>
        <v>163</v>
      </c>
      <c r="K368" s="99">
        <f>Horizontal!EH393</f>
        <v>153</v>
      </c>
    </row>
    <row r="369" spans="2:11">
      <c r="B369" s="78">
        <f>Horizontal!B394</f>
        <v>44677</v>
      </c>
      <c r="C369" s="99">
        <f>Horizontal!DT394</f>
        <v>58</v>
      </c>
      <c r="D369" s="99">
        <f>Horizontal!DU394</f>
        <v>60</v>
      </c>
      <c r="E369" s="99">
        <f>Horizontal!DV394</f>
        <v>75</v>
      </c>
      <c r="F369" s="99">
        <f>Horizontal!DW394</f>
        <v>97</v>
      </c>
      <c r="G369" s="99">
        <f>Horizontal!ED394</f>
        <v>131</v>
      </c>
      <c r="H369" s="99">
        <f>Horizontal!EE394</f>
        <v>192</v>
      </c>
      <c r="I369" s="99">
        <f>Horizontal!EF394</f>
        <v>187</v>
      </c>
      <c r="J369" s="99">
        <f>Horizontal!EG394</f>
        <v>163</v>
      </c>
      <c r="K369" s="99">
        <f>Horizontal!EH394</f>
        <v>153</v>
      </c>
    </row>
    <row r="370" spans="2:11">
      <c r="B370" s="78">
        <f>Horizontal!B395</f>
        <v>44684</v>
      </c>
      <c r="C370" s="99">
        <f>Horizontal!DT395</f>
        <v>57</v>
      </c>
      <c r="D370" s="99">
        <f>Horizontal!DU395</f>
        <v>60</v>
      </c>
      <c r="E370" s="99">
        <f>Horizontal!DV395</f>
        <v>81</v>
      </c>
      <c r="F370" s="99">
        <f>Horizontal!DW395</f>
        <v>105</v>
      </c>
      <c r="G370" s="99">
        <f>Horizontal!ED395</f>
        <v>136</v>
      </c>
      <c r="H370" s="99">
        <f>Horizontal!EE395</f>
        <v>187</v>
      </c>
      <c r="I370" s="99">
        <f>Horizontal!EF395</f>
        <v>187</v>
      </c>
      <c r="J370" s="99">
        <f>Horizontal!EG395</f>
        <v>163</v>
      </c>
      <c r="K370" s="99">
        <f>Horizontal!EH395</f>
        <v>153</v>
      </c>
    </row>
    <row r="371" spans="2:11">
      <c r="B371" s="78">
        <f>Horizontal!B396</f>
        <v>44691</v>
      </c>
      <c r="C371" s="99">
        <f>Horizontal!DT396</f>
        <v>58</v>
      </c>
      <c r="D371" s="99">
        <f>Horizontal!DU396</f>
        <v>82</v>
      </c>
      <c r="E371" s="99">
        <f>Horizontal!DV396</f>
        <v>111</v>
      </c>
      <c r="F371" s="99">
        <f>Horizontal!DW396</f>
        <v>132</v>
      </c>
      <c r="G371" s="99">
        <f>Horizontal!ED396</f>
        <v>148</v>
      </c>
      <c r="H371" s="99">
        <f>Horizontal!EE396</f>
        <v>195</v>
      </c>
      <c r="I371" s="99">
        <f>Horizontal!EF396</f>
        <v>183</v>
      </c>
      <c r="J371" s="99">
        <f>Horizontal!EG396</f>
        <v>163</v>
      </c>
      <c r="K371" s="99">
        <f>Horizontal!EH396</f>
        <v>153</v>
      </c>
    </row>
    <row r="372" spans="2:11">
      <c r="B372" s="78">
        <f>Horizontal!B397</f>
        <v>44698</v>
      </c>
      <c r="C372" s="99">
        <f>Horizontal!DT397</f>
        <v>60</v>
      </c>
      <c r="D372" s="99">
        <f>Horizontal!DU397</f>
        <v>85</v>
      </c>
      <c r="E372" s="99">
        <f>Horizontal!DV397</f>
        <v>120</v>
      </c>
      <c r="F372" s="99">
        <f>Horizontal!DW397</f>
        <v>137</v>
      </c>
      <c r="G372" s="99">
        <f>Horizontal!ED397</f>
        <v>157</v>
      </c>
      <c r="H372" s="99">
        <f>Horizontal!EE397</f>
        <v>205</v>
      </c>
      <c r="I372" s="99">
        <f>Horizontal!EF397</f>
        <v>185</v>
      </c>
      <c r="J372" s="99">
        <f>Horizontal!EG397</f>
        <v>163</v>
      </c>
      <c r="K372" s="99">
        <f>Horizontal!EH397</f>
        <v>153</v>
      </c>
    </row>
    <row r="373" spans="2:11">
      <c r="B373" s="78">
        <f>Horizontal!B398</f>
        <v>44705</v>
      </c>
      <c r="C373" s="99">
        <f>Horizontal!DT398</f>
        <v>58</v>
      </c>
      <c r="D373" s="99">
        <f>Horizontal!DU398</f>
        <v>68</v>
      </c>
      <c r="E373" s="99">
        <f>Horizontal!DV398</f>
        <v>95</v>
      </c>
      <c r="F373" s="99">
        <f>Horizontal!DW398</f>
        <v>115</v>
      </c>
      <c r="G373" s="99">
        <f>Horizontal!ED398</f>
        <v>140</v>
      </c>
      <c r="H373" s="99">
        <f>Horizontal!EE398</f>
        <v>193</v>
      </c>
      <c r="I373" s="99">
        <f>Horizontal!EF398</f>
        <v>185</v>
      </c>
      <c r="J373" s="99">
        <f>Horizontal!EG398</f>
        <v>163</v>
      </c>
      <c r="K373" s="99">
        <f>Horizontal!EH398</f>
        <v>153</v>
      </c>
    </row>
    <row r="374" spans="2:11">
      <c r="B374" s="78">
        <f>Horizontal!B399</f>
        <v>44712</v>
      </c>
      <c r="C374" s="99">
        <f>Horizontal!DT399</f>
        <v>57</v>
      </c>
      <c r="D374" s="99">
        <f>Horizontal!DU399</f>
        <v>63</v>
      </c>
      <c r="E374" s="99">
        <f>Horizontal!DV399</f>
        <v>83</v>
      </c>
      <c r="F374" s="99">
        <f>Horizontal!DW399</f>
        <v>108</v>
      </c>
      <c r="G374" s="99">
        <f>Horizontal!ED399</f>
        <v>132</v>
      </c>
      <c r="H374" s="99">
        <f>Horizontal!EE399</f>
        <v>185</v>
      </c>
      <c r="I374" s="99">
        <f>Horizontal!EF399</f>
        <v>185</v>
      </c>
      <c r="J374" s="99">
        <f>Horizontal!EG399</f>
        <v>163</v>
      </c>
      <c r="K374" s="99">
        <f>Horizontal!EH399</f>
        <v>153</v>
      </c>
    </row>
    <row r="375" spans="2:11">
      <c r="B375" s="78">
        <f>Horizontal!B400</f>
        <v>44719</v>
      </c>
      <c r="C375" s="99">
        <f>Horizontal!DT400</f>
        <v>60</v>
      </c>
      <c r="D375" s="99">
        <f>Horizontal!DU400</f>
        <v>76</v>
      </c>
      <c r="E375" s="99">
        <f>Horizontal!DV400</f>
        <v>100</v>
      </c>
      <c r="F375" s="99">
        <f>Horizontal!DW400</f>
        <v>110</v>
      </c>
      <c r="G375" s="99">
        <f>Horizontal!ED400</f>
        <v>134</v>
      </c>
      <c r="H375" s="99">
        <f>Horizontal!EE400</f>
        <v>190</v>
      </c>
      <c r="I375" s="99">
        <f>Horizontal!EF400</f>
        <v>184</v>
      </c>
      <c r="J375" s="99">
        <f>Horizontal!EG400</f>
        <v>163</v>
      </c>
      <c r="K375" s="99">
        <f>Horizontal!EH400</f>
        <v>153</v>
      </c>
    </row>
    <row r="376" spans="2:11">
      <c r="B376" s="78">
        <f>Horizontal!B401</f>
        <v>44726</v>
      </c>
      <c r="C376" s="99">
        <f>Horizontal!DT401</f>
        <v>58</v>
      </c>
      <c r="D376" s="99">
        <f>Horizontal!DU401</f>
        <v>64</v>
      </c>
      <c r="E376" s="99">
        <f>Horizontal!DV401</f>
        <v>81</v>
      </c>
      <c r="F376" s="99">
        <f>Horizontal!DW401</f>
        <v>92</v>
      </c>
      <c r="G376" s="99">
        <f>Horizontal!ED401</f>
        <v>117</v>
      </c>
      <c r="H376" s="99">
        <f>Horizontal!EE401</f>
        <v>180</v>
      </c>
      <c r="I376" s="99">
        <f>Horizontal!EF401</f>
        <v>184</v>
      </c>
      <c r="J376" s="99">
        <f>Horizontal!EG401</f>
        <v>163</v>
      </c>
      <c r="K376" s="99">
        <f>Horizontal!EH401</f>
        <v>153</v>
      </c>
    </row>
    <row r="377" spans="2:11">
      <c r="B377" s="78">
        <f>Horizontal!B402</f>
        <v>44733</v>
      </c>
      <c r="C377" s="99">
        <f>Horizontal!DT402</f>
        <v>57</v>
      </c>
      <c r="D377" s="99">
        <f>Horizontal!DU402</f>
        <v>61</v>
      </c>
      <c r="E377" s="99">
        <f>Horizontal!DV402</f>
        <v>75</v>
      </c>
      <c r="F377" s="99">
        <f>Horizontal!DW402</f>
        <v>86</v>
      </c>
      <c r="G377" s="99">
        <f>Horizontal!ED402</f>
        <v>113</v>
      </c>
      <c r="H377" s="99">
        <f>Horizontal!EE402</f>
        <v>180</v>
      </c>
      <c r="I377" s="99">
        <f>Horizontal!EF402</f>
        <v>176</v>
      </c>
      <c r="J377" s="99">
        <f>Horizontal!EG402</f>
        <v>162</v>
      </c>
      <c r="K377" s="99">
        <f>Horizontal!EH402</f>
        <v>152</v>
      </c>
    </row>
    <row r="378" spans="2:11">
      <c r="B378" s="78">
        <f>Horizontal!B403</f>
        <v>44740</v>
      </c>
      <c r="C378" s="99">
        <f>Horizontal!DT403</f>
        <v>56</v>
      </c>
      <c r="D378" s="99">
        <f>Horizontal!DU403</f>
        <v>59</v>
      </c>
      <c r="E378" s="99">
        <f>Horizontal!DV403</f>
        <v>70</v>
      </c>
      <c r="F378" s="99">
        <f>Horizontal!DW403</f>
        <v>78</v>
      </c>
      <c r="G378" s="99">
        <f>Horizontal!ED403</f>
        <v>100</v>
      </c>
      <c r="H378" s="99">
        <f>Horizontal!EE403</f>
        <v>175</v>
      </c>
      <c r="I378" s="99">
        <f>Horizontal!EF403</f>
        <v>176</v>
      </c>
      <c r="J378" s="99">
        <f>Horizontal!EG403</f>
        <v>162</v>
      </c>
      <c r="K378" s="99">
        <f>Horizontal!EH403</f>
        <v>152</v>
      </c>
    </row>
    <row r="379" spans="2:11">
      <c r="B379" s="78">
        <f>Horizontal!B404</f>
        <v>44747</v>
      </c>
      <c r="C379" s="99">
        <f>Horizontal!DT404</f>
        <v>63</v>
      </c>
      <c r="D379" s="99">
        <f>Horizontal!DU404</f>
        <v>84</v>
      </c>
      <c r="E379" s="99">
        <f>Horizontal!DV404</f>
        <v>89</v>
      </c>
      <c r="F379" s="99">
        <f>Horizontal!DW404</f>
        <v>107</v>
      </c>
      <c r="G379" s="99">
        <f>Horizontal!ED404</f>
        <v>106</v>
      </c>
      <c r="H379" s="99">
        <f>Horizontal!EE404</f>
        <v>172</v>
      </c>
      <c r="I379" s="99">
        <f>Horizontal!EF404</f>
        <v>176</v>
      </c>
      <c r="J379" s="99">
        <f>Horizontal!EG404</f>
        <v>162</v>
      </c>
      <c r="K379" s="99">
        <f>Horizontal!EH404</f>
        <v>152</v>
      </c>
    </row>
    <row r="380" spans="2:11">
      <c r="B380" s="78">
        <f>Horizontal!B405</f>
        <v>44754</v>
      </c>
      <c r="C380" s="99">
        <f>Horizontal!DT405</f>
        <v>62</v>
      </c>
      <c r="D380" s="99">
        <f>Horizontal!DU405</f>
        <v>83</v>
      </c>
      <c r="E380" s="99">
        <f>Horizontal!DV405</f>
        <v>86</v>
      </c>
      <c r="F380" s="99">
        <f>Horizontal!DW405</f>
        <v>103</v>
      </c>
      <c r="G380" s="99">
        <f>Horizontal!ED405</f>
        <v>103</v>
      </c>
      <c r="H380" s="99">
        <f>Horizontal!EE405</f>
        <v>172</v>
      </c>
      <c r="I380" s="99">
        <f>Horizontal!EF405</f>
        <v>170</v>
      </c>
      <c r="J380" s="99">
        <f>Horizontal!EG405</f>
        <v>160</v>
      </c>
      <c r="K380" s="99">
        <f>Horizontal!EH405</f>
        <v>152</v>
      </c>
    </row>
    <row r="381" spans="2:11">
      <c r="B381" s="78">
        <f>Horizontal!B406</f>
        <v>44761</v>
      </c>
      <c r="C381" s="99">
        <f>Horizontal!DT406</f>
        <v>66</v>
      </c>
      <c r="D381" s="99">
        <f>Horizontal!DU406</f>
        <v>95</v>
      </c>
      <c r="E381" s="99">
        <f>Horizontal!DV406</f>
        <v>96</v>
      </c>
      <c r="F381" s="99">
        <f>Horizontal!DW406</f>
        <v>119</v>
      </c>
      <c r="G381" s="99">
        <f>Horizontal!ED406</f>
        <v>119</v>
      </c>
      <c r="H381" s="99">
        <f>Horizontal!EE406</f>
        <v>177</v>
      </c>
      <c r="I381" s="99">
        <f>Horizontal!EF406</f>
        <v>170</v>
      </c>
      <c r="J381" s="99">
        <f>Horizontal!EG406</f>
        <v>160</v>
      </c>
      <c r="K381" s="99">
        <f>Horizontal!EH406</f>
        <v>152</v>
      </c>
    </row>
    <row r="382" spans="2:11">
      <c r="B382" s="78">
        <f>Horizontal!B407</f>
        <v>44768</v>
      </c>
      <c r="C382" s="99">
        <f>Horizontal!DT407</f>
        <v>66</v>
      </c>
      <c r="D382" s="99">
        <f>Horizontal!DU407</f>
        <v>95</v>
      </c>
      <c r="E382" s="99">
        <f>Horizontal!DV407</f>
        <v>95</v>
      </c>
      <c r="F382" s="99">
        <f>Horizontal!DW407</f>
        <v>115</v>
      </c>
      <c r="G382" s="99">
        <f>Horizontal!ED407</f>
        <v>116</v>
      </c>
      <c r="H382" s="99">
        <f>Horizontal!EE407</f>
        <v>165</v>
      </c>
      <c r="I382" s="99">
        <f>Horizontal!EF407</f>
        <v>170</v>
      </c>
      <c r="J382" s="99">
        <f>Horizontal!EG407</f>
        <v>162</v>
      </c>
      <c r="K382" s="99">
        <f>Horizontal!EH407</f>
        <v>152</v>
      </c>
    </row>
    <row r="383" spans="2:11">
      <c r="B383" s="78">
        <f>Horizontal!B408</f>
        <v>44775</v>
      </c>
      <c r="C383" s="99">
        <f>Horizontal!DT408</f>
        <v>100</v>
      </c>
      <c r="D383" s="99">
        <f>Horizontal!DU408</f>
        <v>93</v>
      </c>
      <c r="E383" s="99">
        <f>Horizontal!DV408</f>
        <v>112</v>
      </c>
      <c r="F383" s="99">
        <f>Horizontal!DW408</f>
        <v>117</v>
      </c>
      <c r="G383" s="99">
        <f>Horizontal!ED408</f>
        <v>105</v>
      </c>
      <c r="H383" s="99">
        <f>Horizontal!EE408</f>
        <v>165</v>
      </c>
      <c r="I383" s="99">
        <f>Horizontal!EF408</f>
        <v>170</v>
      </c>
      <c r="J383" s="99">
        <f>Horizontal!EG408</f>
        <v>162</v>
      </c>
      <c r="K383" s="99">
        <f>Horizontal!EH408</f>
        <v>152</v>
      </c>
    </row>
    <row r="384" spans="2:11">
      <c r="B384" s="78">
        <f>Horizontal!B409</f>
        <v>44782</v>
      </c>
      <c r="C384" s="99">
        <f>Horizontal!DT409</f>
        <v>84</v>
      </c>
      <c r="D384" s="99">
        <f>Horizontal!DU409</f>
        <v>81</v>
      </c>
      <c r="E384" s="99">
        <f>Horizontal!DV409</f>
        <v>100</v>
      </c>
      <c r="F384" s="99">
        <f>Horizontal!DW409</f>
        <v>105</v>
      </c>
      <c r="G384" s="99">
        <f>Horizontal!ED409</f>
        <v>97</v>
      </c>
      <c r="H384" s="99">
        <f>Horizontal!EE409</f>
        <v>163</v>
      </c>
      <c r="I384" s="99">
        <f>Horizontal!EF409</f>
        <v>169</v>
      </c>
      <c r="J384" s="99">
        <f>Horizontal!EG409</f>
        <v>162</v>
      </c>
      <c r="K384" s="99">
        <f>Horizontal!EH409</f>
        <v>152</v>
      </c>
    </row>
    <row r="385" spans="2:11">
      <c r="B385" s="78">
        <f>Horizontal!B410</f>
        <v>44789</v>
      </c>
      <c r="C385" s="99">
        <f>Horizontal!DT410</f>
        <v>80</v>
      </c>
      <c r="D385" s="99">
        <f>Horizontal!DU410</f>
        <v>74</v>
      </c>
      <c r="E385" s="99">
        <f>Horizontal!DV410</f>
        <v>97</v>
      </c>
      <c r="F385" s="99">
        <f>Horizontal!DW410</f>
        <v>103</v>
      </c>
      <c r="G385" s="99">
        <f>Horizontal!ED410</f>
        <v>95</v>
      </c>
      <c r="H385" s="99">
        <f>Horizontal!EE410</f>
        <v>160</v>
      </c>
      <c r="I385" s="99">
        <f>Horizontal!EF410</f>
        <v>169</v>
      </c>
      <c r="J385" s="99">
        <f>Horizontal!EG410</f>
        <v>163</v>
      </c>
      <c r="K385" s="99">
        <f>Horizontal!EH410</f>
        <v>153</v>
      </c>
    </row>
    <row r="386" spans="2:11">
      <c r="B386" s="78">
        <f>Horizontal!B411</f>
        <v>44796</v>
      </c>
      <c r="C386" s="99">
        <f>Horizontal!DT411</f>
        <v>77</v>
      </c>
      <c r="D386" s="99">
        <f>Horizontal!DU411</f>
        <v>65</v>
      </c>
      <c r="E386" s="99">
        <f>Horizontal!DV411</f>
        <v>93</v>
      </c>
      <c r="F386" s="99">
        <f>Horizontal!DW411</f>
        <v>96</v>
      </c>
      <c r="G386" s="99">
        <f>Horizontal!ED411</f>
        <v>91</v>
      </c>
      <c r="H386" s="99">
        <f>Horizontal!EE411</f>
        <v>157</v>
      </c>
      <c r="I386" s="99">
        <f>Horizontal!EF411</f>
        <v>169</v>
      </c>
      <c r="J386" s="99">
        <f>Horizontal!EG411</f>
        <v>163</v>
      </c>
      <c r="K386" s="99">
        <f>Horizontal!EH411</f>
        <v>153</v>
      </c>
    </row>
    <row r="387" spans="2:11">
      <c r="B387" s="78">
        <f>Horizontal!B412</f>
        <v>44803</v>
      </c>
      <c r="C387" s="99">
        <f>Horizontal!DT412</f>
        <v>77</v>
      </c>
      <c r="D387" s="99">
        <f>Horizontal!DU412</f>
        <v>64</v>
      </c>
      <c r="E387" s="99">
        <f>Horizontal!DV412</f>
        <v>86</v>
      </c>
      <c r="F387" s="99">
        <f>Horizontal!DW412</f>
        <v>92</v>
      </c>
      <c r="G387" s="99">
        <f>Horizontal!ED412</f>
        <v>85</v>
      </c>
      <c r="H387" s="99">
        <f>Horizontal!EE412</f>
        <v>151</v>
      </c>
      <c r="I387" s="99">
        <f>Horizontal!EF412</f>
        <v>169</v>
      </c>
      <c r="J387" s="99">
        <f>Horizontal!EG412</f>
        <v>163</v>
      </c>
      <c r="K387" s="99">
        <f>Horizontal!EH412</f>
        <v>153</v>
      </c>
    </row>
    <row r="388" spans="2:11">
      <c r="B388" s="78">
        <f>Horizontal!B413</f>
        <v>44810</v>
      </c>
      <c r="C388" s="99">
        <f>Horizontal!DT413</f>
        <v>59</v>
      </c>
      <c r="D388" s="99">
        <f>Horizontal!DU413</f>
        <v>76</v>
      </c>
      <c r="E388" s="99">
        <f>Horizontal!DV413</f>
        <v>79</v>
      </c>
      <c r="F388" s="99">
        <f>Horizontal!DW413</f>
        <v>75</v>
      </c>
      <c r="G388" s="99">
        <f>Horizontal!ED413</f>
        <v>147</v>
      </c>
      <c r="H388" s="99">
        <f>Horizontal!EE413</f>
        <v>158</v>
      </c>
      <c r="I388" s="99">
        <f>Horizontal!EF413</f>
        <v>163</v>
      </c>
      <c r="J388" s="99">
        <f>Horizontal!EG413</f>
        <v>153</v>
      </c>
      <c r="K388" s="99">
        <f>Horizontal!EH413</f>
        <v>150</v>
      </c>
    </row>
    <row r="389" spans="2:11">
      <c r="B389" s="78">
        <f>Horizontal!B414</f>
        <v>44817</v>
      </c>
      <c r="C389" s="99">
        <f>Horizontal!DT414</f>
        <v>58</v>
      </c>
      <c r="D389" s="99">
        <f>Horizontal!DU414</f>
        <v>77</v>
      </c>
      <c r="E389" s="99">
        <f>Horizontal!DV414</f>
        <v>78</v>
      </c>
      <c r="F389" s="99">
        <f>Horizontal!DW414</f>
        <v>76</v>
      </c>
      <c r="G389" s="99">
        <f>Horizontal!ED414</f>
        <v>143</v>
      </c>
      <c r="H389" s="99">
        <f>Horizontal!EE414</f>
        <v>156</v>
      </c>
      <c r="I389" s="99">
        <f>Horizontal!EF414</f>
        <v>163</v>
      </c>
      <c r="J389" s="99">
        <f>Horizontal!EG414</f>
        <v>153</v>
      </c>
      <c r="K389" s="99">
        <f>Horizontal!EH414</f>
        <v>150</v>
      </c>
    </row>
    <row r="390" spans="2:11">
      <c r="B390" s="78">
        <f>Horizontal!B415</f>
        <v>44824</v>
      </c>
      <c r="C390" s="99">
        <f>Horizontal!DT415</f>
        <v>56</v>
      </c>
      <c r="D390" s="99">
        <f>Horizontal!DU415</f>
        <v>60</v>
      </c>
      <c r="E390" s="99">
        <f>Horizontal!DV415</f>
        <v>65</v>
      </c>
      <c r="F390" s="99">
        <f>Horizontal!DW415</f>
        <v>65</v>
      </c>
      <c r="G390" s="99">
        <f>Horizontal!ED415</f>
        <v>136</v>
      </c>
      <c r="H390" s="99">
        <f>Horizontal!EE415</f>
        <v>154</v>
      </c>
      <c r="I390" s="99">
        <f>Horizontal!EF415</f>
        <v>163</v>
      </c>
      <c r="J390" s="99">
        <f>Horizontal!EG415</f>
        <v>153</v>
      </c>
      <c r="K390" s="99">
        <f>Horizontal!EH415</f>
        <v>150</v>
      </c>
    </row>
    <row r="391" spans="2:11">
      <c r="B391" s="78">
        <f>Horizontal!B416</f>
        <v>44831</v>
      </c>
      <c r="C391" s="99">
        <f>Horizontal!DT416</f>
        <v>56</v>
      </c>
      <c r="D391" s="99">
        <f>Horizontal!DU416</f>
        <v>58</v>
      </c>
      <c r="E391" s="99">
        <f>Horizontal!DV416</f>
        <v>61</v>
      </c>
      <c r="F391" s="99">
        <f>Horizontal!DW416</f>
        <v>64</v>
      </c>
      <c r="G391" s="99">
        <f>Horizontal!ED416</f>
        <v>125</v>
      </c>
      <c r="H391" s="99">
        <f>Horizontal!EE416</f>
        <v>149</v>
      </c>
      <c r="I391" s="99">
        <f>Horizontal!EF416</f>
        <v>160</v>
      </c>
      <c r="J391" s="99">
        <f>Horizontal!EG416</f>
        <v>152</v>
      </c>
      <c r="K391" s="99">
        <f>Horizontal!EH416</f>
        <v>150</v>
      </c>
    </row>
    <row r="392" spans="2:11">
      <c r="B392" s="78">
        <f>Horizontal!B417</f>
        <v>44838</v>
      </c>
      <c r="C392" s="99">
        <f>Horizontal!DT417</f>
        <v>57</v>
      </c>
      <c r="D392" s="99">
        <f>Horizontal!DU417</f>
        <v>59</v>
      </c>
      <c r="E392" s="99">
        <f>Horizontal!DV417</f>
        <v>61</v>
      </c>
      <c r="F392" s="99">
        <f>Horizontal!DW417</f>
        <v>70</v>
      </c>
      <c r="G392" s="99">
        <f>Horizontal!ED417</f>
        <v>111</v>
      </c>
      <c r="H392" s="99">
        <f>Horizontal!EE417</f>
        <v>147</v>
      </c>
      <c r="I392" s="99">
        <f>Horizontal!EF417</f>
        <v>148</v>
      </c>
      <c r="J392" s="99">
        <f>Horizontal!EG417</f>
        <v>148</v>
      </c>
      <c r="K392" s="99">
        <f>Horizontal!EH417</f>
        <v>148</v>
      </c>
    </row>
    <row r="393" spans="2:11">
      <c r="B393" s="78">
        <f>Horizontal!B418</f>
        <v>44845</v>
      </c>
      <c r="C393" s="99">
        <f>Horizontal!DT418</f>
        <v>56</v>
      </c>
      <c r="D393" s="99">
        <f>Horizontal!DU418</f>
        <v>57</v>
      </c>
      <c r="E393" s="99">
        <f>Horizontal!DV418</f>
        <v>58</v>
      </c>
      <c r="F393" s="99">
        <f>Horizontal!DW418</f>
        <v>66</v>
      </c>
      <c r="G393" s="99">
        <f>Horizontal!ED418</f>
        <v>102</v>
      </c>
      <c r="H393" s="99">
        <f>Horizontal!EE418</f>
        <v>137</v>
      </c>
      <c r="I393" s="99">
        <f>Horizontal!EF418</f>
        <v>148</v>
      </c>
      <c r="J393" s="99">
        <f>Horizontal!EG418</f>
        <v>148</v>
      </c>
      <c r="K393" s="99">
        <f>Horizontal!EH418</f>
        <v>148</v>
      </c>
    </row>
    <row r="394" spans="2:11">
      <c r="B394" s="78">
        <f>Horizontal!B419</f>
        <v>44852</v>
      </c>
      <c r="C394" s="99">
        <f>Horizontal!DT419</f>
        <v>56</v>
      </c>
      <c r="D394" s="99">
        <f>Horizontal!DU419</f>
        <v>57</v>
      </c>
      <c r="E394" s="99">
        <f>Horizontal!DV419</f>
        <v>57</v>
      </c>
      <c r="F394" s="99">
        <f>Horizontal!DW419</f>
        <v>65</v>
      </c>
      <c r="G394" s="99">
        <f>Horizontal!ED419</f>
        <v>97</v>
      </c>
      <c r="H394" s="99">
        <f>Horizontal!EE419</f>
        <v>135</v>
      </c>
      <c r="I394" s="99">
        <f>Horizontal!EF419</f>
        <v>145</v>
      </c>
      <c r="J394" s="99">
        <f>Horizontal!EG419</f>
        <v>142</v>
      </c>
      <c r="K394" s="99">
        <f>Horizontal!EH419</f>
        <v>142</v>
      </c>
    </row>
    <row r="395" spans="2:11">
      <c r="B395" s="78">
        <f>Horizontal!B420</f>
        <v>44859</v>
      </c>
      <c r="C395" s="99">
        <f>Horizontal!DT420</f>
        <v>56</v>
      </c>
      <c r="D395" s="99">
        <f>Horizontal!DU420</f>
        <v>57</v>
      </c>
      <c r="E395" s="99">
        <f>Horizontal!DV420</f>
        <v>57</v>
      </c>
      <c r="F395" s="99">
        <f>Horizontal!DW420</f>
        <v>66</v>
      </c>
      <c r="G395" s="99">
        <f>Horizontal!ED420</f>
        <v>100</v>
      </c>
      <c r="H395" s="99">
        <f>Horizontal!EE420</f>
        <v>135</v>
      </c>
      <c r="I395" s="99">
        <f>Horizontal!EF420</f>
        <v>144</v>
      </c>
      <c r="J395" s="99">
        <f>Horizontal!EG420</f>
        <v>143</v>
      </c>
      <c r="K395" s="99">
        <f>Horizontal!EH420</f>
        <v>142</v>
      </c>
    </row>
    <row r="396" spans="2:11">
      <c r="B396" s="78">
        <f>Horizontal!B421</f>
        <v>44866</v>
      </c>
      <c r="C396" s="99">
        <f>Horizontal!DT421</f>
        <v>56</v>
      </c>
      <c r="D396" s="99">
        <f>Horizontal!DU421</f>
        <v>56</v>
      </c>
      <c r="E396" s="99">
        <f>Horizontal!DV421</f>
        <v>57</v>
      </c>
      <c r="F396" s="99">
        <f>Horizontal!DW421</f>
        <v>63</v>
      </c>
      <c r="G396" s="99">
        <f>Horizontal!ED421</f>
        <v>100</v>
      </c>
      <c r="H396" s="99">
        <f>Horizontal!EE421</f>
        <v>137</v>
      </c>
      <c r="I396" s="99">
        <f>Horizontal!EF421</f>
        <v>142</v>
      </c>
      <c r="J396" s="99">
        <f>Horizontal!EG421</f>
        <v>143</v>
      </c>
      <c r="K396" s="99">
        <f>Horizontal!EH421</f>
        <v>142</v>
      </c>
    </row>
    <row r="397" spans="2:11">
      <c r="B397" s="78">
        <f>Horizontal!B422</f>
        <v>44873</v>
      </c>
      <c r="C397" s="99">
        <f>Horizontal!DT422</f>
        <v>56</v>
      </c>
      <c r="D397" s="99">
        <f>Horizontal!DU422</f>
        <v>57</v>
      </c>
      <c r="E397" s="99">
        <f>Horizontal!DV422</f>
        <v>61</v>
      </c>
      <c r="F397" s="99">
        <f>Horizontal!DW422</f>
        <v>67</v>
      </c>
      <c r="G397" s="99">
        <f>Horizontal!ED422</f>
        <v>97</v>
      </c>
      <c r="H397" s="99">
        <f>Horizontal!EE422</f>
        <v>135</v>
      </c>
      <c r="I397" s="99">
        <f>Horizontal!EF422</f>
        <v>142</v>
      </c>
      <c r="J397" s="99">
        <f>Horizontal!EG422</f>
        <v>143</v>
      </c>
      <c r="K397" s="99">
        <f>Horizontal!EH422</f>
        <v>143</v>
      </c>
    </row>
    <row r="398" spans="2:11">
      <c r="B398" s="78">
        <f>Horizontal!B423</f>
        <v>44880</v>
      </c>
      <c r="C398" s="99">
        <f>Horizontal!DT423</f>
        <v>56</v>
      </c>
      <c r="D398" s="99">
        <f>Horizontal!DU423</f>
        <v>57</v>
      </c>
      <c r="E398" s="99">
        <f>Horizontal!DV423</f>
        <v>62</v>
      </c>
      <c r="F398" s="99">
        <f>Horizontal!DW423</f>
        <v>68</v>
      </c>
      <c r="G398" s="99">
        <f>Horizontal!ED423</f>
        <v>96</v>
      </c>
      <c r="H398" s="99">
        <f>Horizontal!EE423</f>
        <v>132</v>
      </c>
      <c r="I398" s="99">
        <f>Horizontal!EF423</f>
        <v>142</v>
      </c>
      <c r="J398" s="99">
        <f>Horizontal!EG423</f>
        <v>143</v>
      </c>
      <c r="K398" s="99">
        <f>Horizontal!EH423</f>
        <v>142</v>
      </c>
    </row>
    <row r="399" spans="2:11">
      <c r="B399" s="78">
        <f>Horizontal!B424</f>
        <v>44887</v>
      </c>
      <c r="C399" s="99">
        <f>Horizontal!DT424</f>
        <v>56</v>
      </c>
      <c r="D399" s="99">
        <f>Horizontal!DU424</f>
        <v>56</v>
      </c>
      <c r="E399" s="99">
        <f>Horizontal!DV424</f>
        <v>63</v>
      </c>
      <c r="F399" s="99">
        <f>Horizontal!DW424</f>
        <v>67</v>
      </c>
      <c r="G399" s="99">
        <f>Horizontal!ED424</f>
        <v>96</v>
      </c>
      <c r="H399" s="99">
        <f>Horizontal!EE424</f>
        <v>130</v>
      </c>
      <c r="I399" s="99">
        <f>Horizontal!EF424</f>
        <v>140</v>
      </c>
      <c r="J399" s="99">
        <f>Horizontal!EG424</f>
        <v>142</v>
      </c>
      <c r="K399" s="99">
        <f>Horizontal!EH424</f>
        <v>142</v>
      </c>
    </row>
    <row r="400" spans="2:11">
      <c r="B400" s="78">
        <f>Horizontal!B425</f>
        <v>44894</v>
      </c>
      <c r="C400" s="99">
        <f>Horizontal!DT425</f>
        <v>56</v>
      </c>
      <c r="D400" s="99">
        <f>Horizontal!DU425</f>
        <v>56</v>
      </c>
      <c r="E400" s="99">
        <f>Horizontal!DV425</f>
        <v>62</v>
      </c>
      <c r="F400" s="99">
        <f>Horizontal!DW425</f>
        <v>66</v>
      </c>
      <c r="G400" s="99">
        <f>Horizontal!ED425</f>
        <v>96</v>
      </c>
      <c r="H400" s="99">
        <f>Horizontal!EE425</f>
        <v>128</v>
      </c>
      <c r="I400" s="99">
        <f>Horizontal!EF425</f>
        <v>140</v>
      </c>
      <c r="J400" s="99">
        <f>Horizontal!EG425</f>
        <v>142</v>
      </c>
      <c r="K400" s="99">
        <f>Horizontal!EH425</f>
        <v>142</v>
      </c>
    </row>
    <row r="401" spans="2:11">
      <c r="B401" s="78">
        <f>Horizontal!B426</f>
        <v>44901</v>
      </c>
      <c r="C401" s="99">
        <f>Horizontal!DT426</f>
        <v>56</v>
      </c>
      <c r="D401" s="99">
        <f>Horizontal!DU426</f>
        <v>62</v>
      </c>
      <c r="E401" s="99">
        <f>Horizontal!DV426</f>
        <v>65</v>
      </c>
      <c r="F401" s="99">
        <f>Horizontal!DW426</f>
        <v>66</v>
      </c>
      <c r="G401" s="99">
        <f>Horizontal!ED426</f>
        <v>91</v>
      </c>
      <c r="H401" s="99">
        <f>Horizontal!EE426</f>
        <v>120</v>
      </c>
      <c r="I401" s="99">
        <f>Horizontal!EF426</f>
        <v>136</v>
      </c>
      <c r="J401" s="99">
        <f>Horizontal!EG426</f>
        <v>140</v>
      </c>
      <c r="K401" s="99">
        <f>Horizontal!EH426</f>
        <v>140</v>
      </c>
    </row>
    <row r="402" spans="2:11">
      <c r="B402" s="78">
        <f>Horizontal!B427</f>
        <v>44908</v>
      </c>
      <c r="C402" s="99">
        <f>Horizontal!DT427</f>
        <v>56</v>
      </c>
      <c r="D402" s="99">
        <f>Horizontal!DU427</f>
        <v>69</v>
      </c>
      <c r="E402" s="99">
        <f>Horizontal!DV427</f>
        <v>70</v>
      </c>
      <c r="F402" s="99">
        <f>Horizontal!DW427</f>
        <v>70</v>
      </c>
      <c r="G402" s="99">
        <f>Horizontal!ED427</f>
        <v>89</v>
      </c>
      <c r="H402" s="99">
        <f>Horizontal!EE427</f>
        <v>119</v>
      </c>
      <c r="I402" s="99">
        <f>Horizontal!EF427</f>
        <v>130</v>
      </c>
      <c r="J402" s="99">
        <f>Horizontal!EG427</f>
        <v>132</v>
      </c>
      <c r="K402" s="99">
        <f>Horizontal!EH427</f>
        <v>132</v>
      </c>
    </row>
    <row r="403" spans="2:11">
      <c r="B403" s="78">
        <f>Horizontal!B428</f>
        <v>44915</v>
      </c>
      <c r="C403" s="99">
        <f>Horizontal!DT428</f>
        <v>56</v>
      </c>
      <c r="D403" s="99">
        <f>Horizontal!DU428</f>
        <v>69</v>
      </c>
      <c r="E403" s="99">
        <f>Horizontal!DV428</f>
        <v>70</v>
      </c>
      <c r="F403" s="99">
        <f>Horizontal!DW428</f>
        <v>71</v>
      </c>
      <c r="G403" s="99">
        <f>Horizontal!ED428</f>
        <v>85</v>
      </c>
      <c r="H403" s="99">
        <f>Horizontal!EE428</f>
        <v>115</v>
      </c>
      <c r="I403" s="99">
        <f>Horizontal!EF428</f>
        <v>130</v>
      </c>
      <c r="J403" s="99">
        <f>Horizontal!EG428</f>
        <v>132</v>
      </c>
      <c r="K403" s="99">
        <f>Horizontal!EH428</f>
        <v>132</v>
      </c>
    </row>
    <row r="404" spans="2:11">
      <c r="B404" s="78">
        <f>Horizontal!B429</f>
        <v>44922</v>
      </c>
      <c r="C404" s="99">
        <f>Horizontal!DT429</f>
        <v>56</v>
      </c>
      <c r="D404" s="99">
        <f>Horizontal!DU429</f>
        <v>69</v>
      </c>
      <c r="E404" s="99">
        <f>Horizontal!DV429</f>
        <v>70</v>
      </c>
      <c r="F404" s="99">
        <f>Horizontal!DW429</f>
        <v>71</v>
      </c>
      <c r="G404" s="99">
        <f>Horizontal!ED429</f>
        <v>84</v>
      </c>
      <c r="H404" s="99">
        <f>Horizontal!EE429</f>
        <v>115</v>
      </c>
      <c r="I404" s="99">
        <f>Horizontal!EF429</f>
        <v>125</v>
      </c>
      <c r="J404" s="99">
        <f>Horizontal!EG429</f>
        <v>129</v>
      </c>
      <c r="K404" s="99">
        <f>Horizontal!EH429</f>
        <v>129</v>
      </c>
    </row>
    <row r="405" spans="2:11">
      <c r="B405" s="78">
        <f>Horizontal!B430</f>
        <v>44929</v>
      </c>
      <c r="C405" s="99">
        <f>Horizontal!DT430</f>
        <v>69</v>
      </c>
      <c r="D405" s="99">
        <f>Horizontal!DU430</f>
        <v>70</v>
      </c>
      <c r="E405" s="99">
        <f>Horizontal!DV430</f>
        <v>69</v>
      </c>
      <c r="F405" s="99">
        <f>Horizontal!DW430</f>
        <v>70</v>
      </c>
      <c r="G405" s="99">
        <f>Horizontal!ED430</f>
        <v>79</v>
      </c>
      <c r="H405" s="99">
        <f>Horizontal!EE430</f>
        <v>105</v>
      </c>
      <c r="I405" s="99">
        <f>Horizontal!EF430</f>
        <v>125</v>
      </c>
      <c r="J405" s="99">
        <f>Horizontal!EG430</f>
        <v>129</v>
      </c>
      <c r="K405" s="99">
        <f>Horizontal!EH430</f>
        <v>129</v>
      </c>
    </row>
    <row r="406" spans="2:11">
      <c r="B406" s="78">
        <f>Horizontal!B431</f>
        <v>44936</v>
      </c>
      <c r="C406" s="99">
        <f>Horizontal!DT431</f>
        <v>69</v>
      </c>
      <c r="D406" s="99">
        <f>Horizontal!DU431</f>
        <v>69</v>
      </c>
      <c r="E406" s="99">
        <f>Horizontal!DV431</f>
        <v>70</v>
      </c>
      <c r="F406" s="99">
        <f>Horizontal!DW431</f>
        <v>70</v>
      </c>
      <c r="G406" s="99">
        <f>Horizontal!ED431</f>
        <v>77</v>
      </c>
      <c r="H406" s="99">
        <f>Horizontal!EE431</f>
        <v>95</v>
      </c>
      <c r="I406" s="99">
        <f>Horizontal!EF431</f>
        <v>111</v>
      </c>
      <c r="J406" s="99">
        <f>Horizontal!EG431</f>
        <v>120</v>
      </c>
      <c r="K406" s="99">
        <f>Horizontal!EH431</f>
        <v>128</v>
      </c>
    </row>
    <row r="407" spans="2:11">
      <c r="B407" s="78">
        <f>Horizontal!B432</f>
        <v>44943</v>
      </c>
      <c r="C407" s="99">
        <f>Horizontal!DT432</f>
        <v>69</v>
      </c>
      <c r="D407" s="99">
        <f>Horizontal!DU432</f>
        <v>69</v>
      </c>
      <c r="E407" s="99">
        <f>Horizontal!DV432</f>
        <v>69</v>
      </c>
      <c r="F407" s="99">
        <f>Horizontal!DW432</f>
        <v>70</v>
      </c>
      <c r="G407" s="99">
        <f>Horizontal!ED432</f>
        <v>76</v>
      </c>
      <c r="H407" s="99">
        <f>Horizontal!EE432</f>
        <v>90</v>
      </c>
      <c r="I407" s="99">
        <f>Horizontal!EF432</f>
        <v>106</v>
      </c>
      <c r="J407" s="99">
        <f>Horizontal!EG432</f>
        <v>117</v>
      </c>
      <c r="K407" s="99">
        <f>Horizontal!EH432</f>
        <v>126</v>
      </c>
    </row>
    <row r="408" spans="2:11">
      <c r="B408" s="78">
        <f>Horizontal!B433</f>
        <v>44950</v>
      </c>
      <c r="C408" s="99">
        <f>Horizontal!DT433</f>
        <v>69</v>
      </c>
      <c r="D408" s="99">
        <f>Horizontal!DU433</f>
        <v>69</v>
      </c>
      <c r="E408" s="99">
        <f>Horizontal!DV433</f>
        <v>69</v>
      </c>
      <c r="F408" s="99">
        <f>Horizontal!DW433</f>
        <v>70</v>
      </c>
      <c r="G408" s="99">
        <f>Horizontal!ED433</f>
        <v>74</v>
      </c>
      <c r="H408" s="99">
        <f>Horizontal!EE433</f>
        <v>88</v>
      </c>
      <c r="I408" s="99">
        <f>Horizontal!EF433</f>
        <v>102</v>
      </c>
      <c r="J408" s="99">
        <f>Horizontal!EG433</f>
        <v>111</v>
      </c>
      <c r="K408" s="99">
        <f>Horizontal!EH433</f>
        <v>122</v>
      </c>
    </row>
    <row r="409" spans="2:11">
      <c r="B409" s="78">
        <f>Horizontal!B434</f>
        <v>44957</v>
      </c>
      <c r="C409" s="99">
        <f>Horizontal!DT434</f>
        <v>69</v>
      </c>
      <c r="D409" s="99">
        <f>Horizontal!DU434</f>
        <v>69</v>
      </c>
      <c r="E409" s="99">
        <f>Horizontal!DV434</f>
        <v>69</v>
      </c>
      <c r="F409" s="99">
        <f>Horizontal!DW434</f>
        <v>70</v>
      </c>
      <c r="G409" s="99">
        <f>Horizontal!ED434</f>
        <v>74</v>
      </c>
      <c r="H409" s="99">
        <f>Horizontal!EE434</f>
        <v>85</v>
      </c>
      <c r="I409" s="99">
        <f>Horizontal!EF434</f>
        <v>100</v>
      </c>
      <c r="J409" s="99">
        <f>Horizontal!EG434</f>
        <v>110</v>
      </c>
      <c r="K409" s="99">
        <f>Horizontal!EH434</f>
        <v>122</v>
      </c>
    </row>
    <row r="410" spans="2:11">
      <c r="B410" s="78">
        <f>Horizontal!B435</f>
        <v>44964</v>
      </c>
      <c r="C410" s="99">
        <f>Horizontal!DT435</f>
        <v>69</v>
      </c>
      <c r="D410" s="99">
        <f>Horizontal!DU435</f>
        <v>69</v>
      </c>
      <c r="E410" s="99">
        <f>Horizontal!DV435</f>
        <v>70</v>
      </c>
      <c r="F410" s="99">
        <f>Horizontal!DW435</f>
        <v>70</v>
      </c>
      <c r="G410" s="99">
        <f>Horizontal!ED435</f>
        <v>83</v>
      </c>
      <c r="H410" s="99">
        <f>Horizontal!EE435</f>
        <v>85</v>
      </c>
      <c r="I410" s="99">
        <f>Horizontal!EF435</f>
        <v>99</v>
      </c>
      <c r="J410" s="99">
        <f>Horizontal!EG435</f>
        <v>108</v>
      </c>
      <c r="K410" s="99">
        <f>Horizontal!EH435</f>
        <v>122</v>
      </c>
    </row>
    <row r="411" spans="2:11">
      <c r="B411" s="78">
        <f>Horizontal!B436</f>
        <v>44971</v>
      </c>
      <c r="C411" s="99">
        <f>Horizontal!DT436</f>
        <v>69</v>
      </c>
      <c r="D411" s="99">
        <f>Horizontal!DU436</f>
        <v>69</v>
      </c>
      <c r="E411" s="99">
        <f>Horizontal!DV436</f>
        <v>69</v>
      </c>
      <c r="F411" s="99">
        <f>Horizontal!DW436</f>
        <v>70</v>
      </c>
      <c r="G411" s="99">
        <f>Horizontal!ED436</f>
        <v>74</v>
      </c>
      <c r="H411" s="99">
        <f>Horizontal!EE436</f>
        <v>85</v>
      </c>
      <c r="I411" s="99">
        <f>Horizontal!EF436</f>
        <v>97</v>
      </c>
      <c r="J411" s="99">
        <f>Horizontal!EG436</f>
        <v>107</v>
      </c>
      <c r="K411" s="99">
        <f>Horizontal!EH436</f>
        <v>116</v>
      </c>
    </row>
    <row r="412" spans="2:11">
      <c r="B412" s="78">
        <f>Horizontal!B437</f>
        <v>44978</v>
      </c>
      <c r="C412" s="99">
        <f>Horizontal!DT437</f>
        <v>68</v>
      </c>
      <c r="D412" s="99">
        <f>Horizontal!DU437</f>
        <v>68</v>
      </c>
      <c r="E412" s="99">
        <f>Horizontal!DV437</f>
        <v>69</v>
      </c>
      <c r="F412" s="99">
        <f>Horizontal!DW437</f>
        <v>70</v>
      </c>
      <c r="G412" s="99">
        <f>Horizontal!ED437</f>
        <v>72</v>
      </c>
      <c r="H412" s="99">
        <f>Horizontal!EE437</f>
        <v>82</v>
      </c>
      <c r="I412" s="99">
        <f>Horizontal!EF437</f>
        <v>97</v>
      </c>
      <c r="J412" s="99">
        <f>Horizontal!EG437</f>
        <v>107</v>
      </c>
      <c r="K412" s="99">
        <f>Horizontal!EH437</f>
        <v>116</v>
      </c>
    </row>
  </sheetData>
  <autoFilter ref="B4:K410" xr:uid="{00000000-0001-0000-0200-000000000000}"/>
  <mergeCells count="2">
    <mergeCell ref="B3:K3"/>
    <mergeCell ref="M3:V3"/>
  </mergeCells>
  <conditionalFormatting sqref="N16:V16">
    <cfRule type="iconSet" priority="109">
      <iconSet iconSet="3ArrowsGray" showValue="0">
        <cfvo type="percent" val="0"/>
        <cfvo type="num" val="0"/>
        <cfvo type="num" val="0" gte="0"/>
      </iconSet>
    </cfRule>
  </conditionalFormatting>
  <printOptions horizontalCentered="1" verticalCentered="1"/>
  <pageMargins left="0" right="0" top="0" bottom="0" header="0" footer="0"/>
  <pageSetup paperSize="9" orientation="landscape" r:id="rId1"/>
  <webPublishItems count="20">
    <webPublishItem id="4008" divId="257. FPC_31_Mar_2020_4008" sourceType="range" sourceRef="M3:V16" destinationFile="C:\Planilha.htm"/>
    <webPublishItem id="21169" divId="257. FPC_31_Mar_2020_21169" sourceType="range" sourceRef="M3:V16" destinationFile="C:\Planilha.htm"/>
    <webPublishItem id="27452" divId="257. FPC_31_Mar_2020_27452" sourceType="range" sourceRef="M3:V16" destinationFile="C:\Planilha.htm"/>
    <webPublishItem id="26401" divId="257. FPC_31_Mar_2020_26401" sourceType="range" sourceRef="M3:V16" destinationFile="C:\Planilha.htm"/>
    <webPublishItem id="1807" divId="257. FPC_31_Mar_2020_1807" sourceType="range" sourceRef="M3:V16" destinationFile="C:\Planilha.htm"/>
    <webPublishItem id="3522" divId="257. FPC_31_Mar_2020_3522" sourceType="range" sourceRef="M3:V16" destinationFile="C:\Planilha.htm"/>
    <webPublishItem id="18142" divId="257. FPC_31_Mar_2020_18142" sourceType="range" sourceRef="M3:V16" destinationFile="C:\Planilha.htm"/>
    <webPublishItem id="23205" divId="257. FPC_31_Mar_2020_23205" sourceType="range" sourceRef="M3:V16" destinationFile="C:\Planilha.html"/>
    <webPublishItem id="2071" divId="257. FPC_31_Mar_2020_2071" sourceType="range" sourceRef="M3:V16" destinationFile="C:\Planilha.html"/>
    <webPublishItem id="8065" divId="257. FPC_31_Mar_2020_8065" sourceType="range" sourceRef="M3:V16" destinationFile="C:\Planilha.html"/>
    <webPublishItem id="1594" divId="257. FPC_31_Mar_2020_1594" sourceType="range" sourceRef="M3:V16" destinationFile="C:\Planilha.htm"/>
    <webPublishItem id="3923" divId="257. FPC_31_Mar_2020_3923" sourceType="range" sourceRef="M3:V16" destinationFile="C:\Planilha.htm"/>
    <webPublishItem id="17470" divId="257. FPC_31_Mar_2020_17470" sourceType="range" sourceRef="M3:V16" destinationFile="C:\Planilha.htm"/>
    <webPublishItem id="4407" divId="257. FPC_31_Mar_2020_4407" sourceType="range" sourceRef="M3:V16" destinationFile="C:\Planilha.htm"/>
    <webPublishItem id="5500" divId="257. FPC_31_Mar_2020_5500" sourceType="range" sourceRef="M3:V16" destinationFile="C:\Planilha.htm"/>
    <webPublishItem id="25340" divId="257. FPC_31_Mar_2020_25340" sourceType="range" sourceRef="M3:V16" destinationFile="C:\Planilha.htm"/>
    <webPublishItem id="30319" divId="257. FPC_31_Mar_2020_30319" sourceType="range" sourceRef="M3:V16" destinationFile="C:\Planilha.htm"/>
    <webPublishItem id="12597" divId="257. FPC_31_Mar_2020_12597" sourceType="range" sourceRef="M3:V16" destinationFile="C:\Users\gabri\Documents\Planilha.htm"/>
    <webPublishItem id="25736" divId="257. FPC_31_Mar_2020_25736" sourceType="range" sourceRef="M3:V16" destinationFile="C:\Users\gabri\Documents\Planilha.htm"/>
    <webPublishItem id="30694" divId="257. FPC_31_Mar_2020_30694" sourceType="range" sourceRef="M3:V16" destinationFile="C:\Users\gabri\Documents\Planilha.htm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GG633"/>
  <sheetViews>
    <sheetView showGridLines="0" topLeftCell="A12" zoomScale="85" zoomScaleNormal="85" workbookViewId="0">
      <pane xSplit="6" ySplit="3" topLeftCell="CA399" activePane="bottomRight" state="frozen"/>
      <selection activeCell="A12" sqref="A12"/>
      <selection pane="topRight" activeCell="G12" sqref="G12"/>
      <selection pane="bottomLeft" activeCell="A15" sqref="A15"/>
      <selection pane="bottomRight" activeCell="DG437" sqref="DG437:GG437"/>
    </sheetView>
  </sheetViews>
  <sheetFormatPr defaultRowHeight="15" outlineLevelCol="1"/>
  <cols>
    <col min="1" max="1" width="1.7109375" customWidth="1"/>
    <col min="2" max="2" width="11.85546875" customWidth="1"/>
    <col min="3" max="3" width="6.42578125" customWidth="1"/>
    <col min="4" max="4" width="6.85546875" bestFit="1" customWidth="1"/>
    <col min="5" max="5" width="10" customWidth="1"/>
    <col min="6" max="6" width="10.7109375" bestFit="1" customWidth="1"/>
    <col min="7" max="7" width="8" customWidth="1"/>
    <col min="111" max="122" width="9.28515625" customWidth="1"/>
    <col min="123" max="123" width="10.7109375" bestFit="1" customWidth="1"/>
    <col min="128" max="133" width="9.140625" hidden="1" customWidth="1" outlineLevel="1"/>
    <col min="134" max="134" width="9.140625" customWidth="1" collapsed="1"/>
    <col min="144" max="149" width="9.140625" hidden="1" customWidth="1" outlineLevel="1"/>
    <col min="150" max="150" width="11" bestFit="1" customWidth="1" collapsed="1"/>
    <col min="159" max="174" width="9.140625" hidden="1" customWidth="1" outlineLevel="1"/>
    <col min="175" max="175" width="9.140625" collapsed="1"/>
    <col min="179" max="184" width="9.140625" hidden="1" customWidth="1" outlineLevel="1"/>
    <col min="185" max="185" width="9.140625" collapsed="1"/>
  </cols>
  <sheetData>
    <row r="1" spans="2:189">
      <c r="E1" s="7"/>
      <c r="H1" s="7"/>
      <c r="K1" s="7"/>
      <c r="N1" s="7"/>
      <c r="Q1" s="7"/>
      <c r="T1" s="7"/>
      <c r="W1" s="7"/>
      <c r="Z1" s="7"/>
      <c r="AC1" s="7"/>
      <c r="AF1" s="7"/>
      <c r="AI1" s="7"/>
      <c r="AL1" s="7"/>
      <c r="AO1" s="7"/>
      <c r="AR1" s="7"/>
      <c r="AU1" s="7"/>
      <c r="AX1" s="7"/>
      <c r="BA1" s="7"/>
      <c r="BD1" s="7"/>
      <c r="BG1" s="7"/>
      <c r="BJ1" s="7"/>
      <c r="BM1" s="7"/>
      <c r="BP1" s="7"/>
      <c r="BS1" s="7"/>
      <c r="BV1" s="7"/>
      <c r="BY1" s="7"/>
      <c r="CB1" s="7"/>
      <c r="CE1" s="7"/>
      <c r="CH1" s="7"/>
      <c r="CK1" s="7"/>
      <c r="CN1" s="7"/>
      <c r="CQ1" s="7"/>
      <c r="CT1" s="7"/>
      <c r="CW1" s="7"/>
      <c r="CZ1" s="7"/>
      <c r="DC1" s="7"/>
      <c r="DF1" s="7"/>
      <c r="DI1" s="7"/>
      <c r="DM1" s="7"/>
      <c r="DP1" s="7"/>
      <c r="DS1" s="7"/>
      <c r="DV1" s="7"/>
      <c r="DY1" s="7"/>
      <c r="EB1" s="7"/>
      <c r="EE1" s="7"/>
      <c r="EK1" s="7"/>
      <c r="EN1" s="7"/>
      <c r="EQ1" s="7"/>
      <c r="ET1" s="7"/>
      <c r="EW1" s="7"/>
      <c r="EZ1" s="7"/>
      <c r="FC1" s="7"/>
      <c r="FF1" s="7"/>
      <c r="FI1" s="7"/>
      <c r="FL1" s="7"/>
      <c r="FO1" s="7"/>
      <c r="FR1" s="7"/>
      <c r="FU1" s="7"/>
      <c r="FX1" s="7"/>
      <c r="GA1" s="7"/>
      <c r="GD1" s="7"/>
    </row>
    <row r="2" spans="2:189">
      <c r="E2" s="7"/>
      <c r="G2" s="15"/>
      <c r="Q2" s="27"/>
      <c r="R2" s="27"/>
      <c r="S2" s="27"/>
      <c r="T2" s="27"/>
      <c r="U2" s="27"/>
      <c r="V2" s="27"/>
      <c r="W2" s="27"/>
      <c r="X2" s="27"/>
      <c r="Y2" s="27"/>
      <c r="DE2" s="7"/>
      <c r="DT2" s="26"/>
      <c r="DU2" s="26"/>
      <c r="DV2" s="26"/>
      <c r="DW2" s="26"/>
      <c r="DX2" s="26"/>
      <c r="DY2" s="26"/>
      <c r="DZ2" s="26"/>
      <c r="EA2" s="26"/>
      <c r="EB2" s="26"/>
      <c r="EC2" s="26"/>
      <c r="ED2" s="26"/>
      <c r="EE2" s="26"/>
      <c r="EF2" s="26"/>
      <c r="EG2" s="26"/>
      <c r="EH2" s="26"/>
      <c r="EJ2" s="26"/>
      <c r="EK2" s="26"/>
      <c r="EL2" s="26"/>
      <c r="EM2" s="26"/>
      <c r="EN2" s="26"/>
      <c r="EO2" s="26"/>
      <c r="EP2" s="26"/>
      <c r="EQ2" s="26"/>
      <c r="ER2" s="26"/>
      <c r="ES2" s="26"/>
      <c r="ET2" s="26"/>
      <c r="EU2" s="26"/>
      <c r="EV2" s="26"/>
      <c r="EW2" s="26"/>
      <c r="EX2" s="26"/>
    </row>
    <row r="3" spans="2:189">
      <c r="D3" s="335"/>
      <c r="E3" s="57" t="s">
        <v>121</v>
      </c>
      <c r="F3" s="58" t="s">
        <v>119</v>
      </c>
      <c r="G3" s="189">
        <f t="shared" ref="G3:AL3" si="0">MAX(G15:G1048576)</f>
        <v>6</v>
      </c>
      <c r="H3" s="189">
        <f t="shared" si="0"/>
        <v>582.85</v>
      </c>
      <c r="I3" s="189">
        <f t="shared" si="0"/>
        <v>575.41999999999996</v>
      </c>
      <c r="J3" s="189">
        <f t="shared" si="0"/>
        <v>558.53</v>
      </c>
      <c r="K3" s="189">
        <f t="shared" si="0"/>
        <v>531.95000000000005</v>
      </c>
      <c r="L3" s="189">
        <f t="shared" si="0"/>
        <v>457.63</v>
      </c>
      <c r="M3" s="189">
        <f t="shared" si="0"/>
        <v>356.84</v>
      </c>
      <c r="N3" s="189">
        <f t="shared" si="0"/>
        <v>246.61</v>
      </c>
      <c r="O3" s="189">
        <f t="shared" si="0"/>
        <v>186.56</v>
      </c>
      <c r="P3" s="189">
        <f t="shared" si="0"/>
        <v>170.6</v>
      </c>
      <c r="Q3" s="189">
        <f t="shared" si="0"/>
        <v>67</v>
      </c>
      <c r="R3" s="189">
        <f t="shared" si="0"/>
        <v>76</v>
      </c>
      <c r="S3" s="189">
        <f t="shared" si="0"/>
        <v>71</v>
      </c>
      <c r="T3" s="189">
        <f t="shared" si="0"/>
        <v>64</v>
      </c>
      <c r="U3" s="189">
        <f t="shared" si="0"/>
        <v>58</v>
      </c>
      <c r="V3" s="189">
        <f t="shared" si="0"/>
        <v>58</v>
      </c>
      <c r="W3" s="189">
        <f t="shared" si="0"/>
        <v>53</v>
      </c>
      <c r="X3" s="189">
        <f t="shared" si="0"/>
        <v>40</v>
      </c>
      <c r="Y3" s="189">
        <f t="shared" si="0"/>
        <v>39</v>
      </c>
      <c r="Z3" s="189">
        <f t="shared" si="0"/>
        <v>100</v>
      </c>
      <c r="AA3" s="189">
        <f t="shared" si="0"/>
        <v>100</v>
      </c>
      <c r="AB3" s="189">
        <f t="shared" si="0"/>
        <v>100</v>
      </c>
      <c r="AC3" s="189">
        <f t="shared" si="0"/>
        <v>100</v>
      </c>
      <c r="AD3" s="189">
        <f t="shared" si="0"/>
        <v>100</v>
      </c>
      <c r="AE3" s="189">
        <f t="shared" si="0"/>
        <v>100</v>
      </c>
      <c r="AF3" s="189">
        <f t="shared" si="0"/>
        <v>100</v>
      </c>
      <c r="AG3" s="189">
        <f t="shared" si="0"/>
        <v>96.08</v>
      </c>
      <c r="AH3" s="189">
        <f t="shared" si="0"/>
        <v>95.12</v>
      </c>
      <c r="AI3" s="189">
        <f t="shared" si="0"/>
        <v>68.180000000000007</v>
      </c>
      <c r="AJ3" s="189">
        <f t="shared" si="0"/>
        <v>65.91</v>
      </c>
      <c r="AK3" s="189">
        <f t="shared" si="0"/>
        <v>68</v>
      </c>
      <c r="AL3" s="189">
        <f t="shared" si="0"/>
        <v>61.61</v>
      </c>
      <c r="AM3" s="189">
        <f t="shared" ref="AM3:BR3" si="1">MAX(AM15:AM1048576)</f>
        <v>55.56</v>
      </c>
      <c r="AN3" s="189">
        <f t="shared" si="1"/>
        <v>89.47</v>
      </c>
      <c r="AO3" s="189">
        <f t="shared" si="1"/>
        <v>89.19</v>
      </c>
      <c r="AP3" s="189">
        <f t="shared" si="1"/>
        <v>80.39</v>
      </c>
      <c r="AQ3" s="189">
        <f t="shared" si="1"/>
        <v>87.5</v>
      </c>
      <c r="AR3" s="189">
        <f t="shared" si="1"/>
        <v>100</v>
      </c>
      <c r="AS3" s="189">
        <f t="shared" si="1"/>
        <v>100</v>
      </c>
      <c r="AT3" s="189">
        <f t="shared" si="1"/>
        <v>100</v>
      </c>
      <c r="AU3" s="189">
        <f t="shared" si="1"/>
        <v>100</v>
      </c>
      <c r="AV3" s="189">
        <f t="shared" si="1"/>
        <v>100</v>
      </c>
      <c r="AW3" s="189">
        <f t="shared" si="1"/>
        <v>100</v>
      </c>
      <c r="AX3" s="189">
        <f t="shared" si="1"/>
        <v>95.35</v>
      </c>
      <c r="AY3" s="189">
        <f t="shared" si="1"/>
        <v>79.069999999999993</v>
      </c>
      <c r="AZ3" s="189">
        <f t="shared" si="1"/>
        <v>72.510000000000005</v>
      </c>
      <c r="BA3" s="189">
        <f t="shared" si="1"/>
        <v>73.7</v>
      </c>
      <c r="BB3" s="189">
        <f t="shared" si="1"/>
        <v>627.80999999999995</v>
      </c>
      <c r="BC3" s="189">
        <f t="shared" si="1"/>
        <v>624.54</v>
      </c>
      <c r="BD3" s="189">
        <f t="shared" si="1"/>
        <v>610.61</v>
      </c>
      <c r="BE3" s="189">
        <f t="shared" si="1"/>
        <v>585.67999999999995</v>
      </c>
      <c r="BF3" s="189">
        <f t="shared" si="1"/>
        <v>506.52</v>
      </c>
      <c r="BG3" s="189">
        <f t="shared" si="1"/>
        <v>408.1</v>
      </c>
      <c r="BH3" s="189">
        <f t="shared" si="1"/>
        <v>291.91000000000003</v>
      </c>
      <c r="BI3" s="189">
        <f t="shared" si="1"/>
        <v>225.77</v>
      </c>
      <c r="BJ3" s="189" t="e">
        <f t="shared" si="1"/>
        <v>#N/A</v>
      </c>
      <c r="BK3" s="189">
        <f t="shared" si="1"/>
        <v>61</v>
      </c>
      <c r="BL3" s="189">
        <f t="shared" si="1"/>
        <v>59</v>
      </c>
      <c r="BM3" s="189">
        <f t="shared" si="1"/>
        <v>56</v>
      </c>
      <c r="BN3" s="189">
        <f t="shared" si="1"/>
        <v>52</v>
      </c>
      <c r="BO3" s="189">
        <f t="shared" si="1"/>
        <v>52</v>
      </c>
      <c r="BP3" s="189">
        <f t="shared" si="1"/>
        <v>51</v>
      </c>
      <c r="BQ3" s="189">
        <f t="shared" si="1"/>
        <v>46</v>
      </c>
      <c r="BR3" s="189">
        <f t="shared" si="1"/>
        <v>44</v>
      </c>
      <c r="BS3" s="189" t="e">
        <f t="shared" ref="BS3:CT3" si="2">MAX(BS15:BS1048576)</f>
        <v>#N/A</v>
      </c>
      <c r="BT3" s="189">
        <f t="shared" si="2"/>
        <v>100</v>
      </c>
      <c r="BU3" s="189">
        <f t="shared" si="2"/>
        <v>100</v>
      </c>
      <c r="BV3" s="189">
        <f t="shared" si="2"/>
        <v>100</v>
      </c>
      <c r="BW3" s="189">
        <f t="shared" si="2"/>
        <v>100</v>
      </c>
      <c r="BX3" s="189">
        <f t="shared" si="2"/>
        <v>100</v>
      </c>
      <c r="BY3" s="189">
        <f t="shared" si="2"/>
        <v>100</v>
      </c>
      <c r="BZ3" s="189">
        <f t="shared" si="2"/>
        <v>100</v>
      </c>
      <c r="CA3" s="189">
        <f t="shared" si="2"/>
        <v>95.35</v>
      </c>
      <c r="CB3" s="189" t="e">
        <f t="shared" si="2"/>
        <v>#N/A</v>
      </c>
      <c r="CC3" s="189">
        <f t="shared" si="2"/>
        <v>64.290000000000006</v>
      </c>
      <c r="CD3" s="189">
        <f t="shared" si="2"/>
        <v>61.11</v>
      </c>
      <c r="CE3" s="189">
        <f t="shared" si="2"/>
        <v>62.5</v>
      </c>
      <c r="CF3" s="189">
        <f t="shared" si="2"/>
        <v>62.5</v>
      </c>
      <c r="CG3" s="189">
        <f t="shared" si="2"/>
        <v>48.02</v>
      </c>
      <c r="CH3" s="189">
        <f t="shared" si="2"/>
        <v>68.75</v>
      </c>
      <c r="CI3" s="189">
        <f t="shared" si="2"/>
        <v>73.680000000000007</v>
      </c>
      <c r="CJ3" s="189">
        <f t="shared" si="2"/>
        <v>71.430000000000007</v>
      </c>
      <c r="CK3" s="189" t="e">
        <f t="shared" si="2"/>
        <v>#N/A</v>
      </c>
      <c r="CL3" s="189">
        <f t="shared" si="2"/>
        <v>100</v>
      </c>
      <c r="CM3" s="189">
        <f t="shared" si="2"/>
        <v>100</v>
      </c>
      <c r="CN3" s="189">
        <f t="shared" si="2"/>
        <v>100</v>
      </c>
      <c r="CO3" s="189">
        <f t="shared" si="2"/>
        <v>100</v>
      </c>
      <c r="CP3" s="189">
        <f t="shared" si="2"/>
        <v>100</v>
      </c>
      <c r="CQ3" s="189">
        <f t="shared" si="2"/>
        <v>100</v>
      </c>
      <c r="CR3" s="189">
        <f t="shared" si="2"/>
        <v>100</v>
      </c>
      <c r="CS3" s="189">
        <f t="shared" si="2"/>
        <v>71.430000000000007</v>
      </c>
      <c r="CT3" s="189" t="e">
        <f t="shared" si="2"/>
        <v>#N/A</v>
      </c>
      <c r="DE3" s="7"/>
      <c r="DS3" s="335" t="s">
        <v>128</v>
      </c>
      <c r="DT3" s="70">
        <f t="shared" ref="DT3:EH3" si="3">MAX(DT408:DT437)</f>
        <v>100</v>
      </c>
      <c r="DU3" s="70">
        <f t="shared" si="3"/>
        <v>93</v>
      </c>
      <c r="DV3" s="70">
        <f t="shared" si="3"/>
        <v>112</v>
      </c>
      <c r="DW3" s="70">
        <f t="shared" si="3"/>
        <v>117</v>
      </c>
      <c r="DX3" s="70">
        <f t="shared" si="3"/>
        <v>0</v>
      </c>
      <c r="DY3" s="70">
        <f t="shared" si="3"/>
        <v>0</v>
      </c>
      <c r="DZ3" s="70">
        <f t="shared" si="3"/>
        <v>0</v>
      </c>
      <c r="EA3" s="70">
        <f t="shared" si="3"/>
        <v>0</v>
      </c>
      <c r="EB3" s="70">
        <f t="shared" si="3"/>
        <v>0</v>
      </c>
      <c r="EC3" s="70">
        <f t="shared" si="3"/>
        <v>0</v>
      </c>
      <c r="ED3" s="70">
        <f t="shared" si="3"/>
        <v>147</v>
      </c>
      <c r="EE3" s="70">
        <f t="shared" si="3"/>
        <v>165</v>
      </c>
      <c r="EF3" s="70">
        <f t="shared" si="3"/>
        <v>170</v>
      </c>
      <c r="EG3" s="70">
        <f t="shared" si="3"/>
        <v>163</v>
      </c>
      <c r="EH3" s="70">
        <f t="shared" si="3"/>
        <v>153</v>
      </c>
      <c r="EJ3" s="70">
        <f t="shared" ref="EJ3:EX3" si="4">MAX(EJ408:EJ437)</f>
        <v>30</v>
      </c>
      <c r="EK3" s="70">
        <f t="shared" si="4"/>
        <v>32</v>
      </c>
      <c r="EL3" s="70">
        <f t="shared" si="4"/>
        <v>35</v>
      </c>
      <c r="EM3" s="70">
        <f t="shared" si="4"/>
        <v>36</v>
      </c>
      <c r="EN3" s="70">
        <f t="shared" si="4"/>
        <v>0</v>
      </c>
      <c r="EO3" s="70">
        <f t="shared" si="4"/>
        <v>0</v>
      </c>
      <c r="EP3" s="70">
        <f t="shared" si="4"/>
        <v>0</v>
      </c>
      <c r="EQ3" s="70">
        <f t="shared" si="4"/>
        <v>0</v>
      </c>
      <c r="ER3" s="70">
        <f t="shared" si="4"/>
        <v>0</v>
      </c>
      <c r="ES3" s="70">
        <f t="shared" si="4"/>
        <v>0</v>
      </c>
      <c r="ET3" s="70">
        <f t="shared" si="4"/>
        <v>37</v>
      </c>
      <c r="EU3" s="70">
        <f t="shared" si="4"/>
        <v>38</v>
      </c>
      <c r="EV3" s="70">
        <f t="shared" si="4"/>
        <v>38</v>
      </c>
      <c r="EW3" s="70">
        <f t="shared" si="4"/>
        <v>35</v>
      </c>
      <c r="EX3" s="70">
        <f t="shared" si="4"/>
        <v>35</v>
      </c>
      <c r="FS3" s="70">
        <f t="shared" ref="FS3:GG3" si="5">MAX(FS408:FS437)</f>
        <v>175</v>
      </c>
      <c r="FT3" s="70">
        <f t="shared" si="5"/>
        <v>175</v>
      </c>
      <c r="FU3" s="70">
        <f t="shared" si="5"/>
        <v>175</v>
      </c>
      <c r="FV3" s="70">
        <f t="shared" si="5"/>
        <v>175</v>
      </c>
      <c r="FW3" s="70">
        <f t="shared" si="5"/>
        <v>0</v>
      </c>
      <c r="FX3" s="70">
        <f t="shared" si="5"/>
        <v>0</v>
      </c>
      <c r="FY3" s="70">
        <f t="shared" si="5"/>
        <v>0</v>
      </c>
      <c r="FZ3" s="70">
        <f t="shared" si="5"/>
        <v>0</v>
      </c>
      <c r="GA3" s="70">
        <f t="shared" si="5"/>
        <v>0</v>
      </c>
      <c r="GB3" s="70">
        <f t="shared" si="5"/>
        <v>0</v>
      </c>
      <c r="GC3" s="70">
        <f t="shared" si="5"/>
        <v>175</v>
      </c>
      <c r="GD3" s="70">
        <f t="shared" si="5"/>
        <v>175</v>
      </c>
      <c r="GE3" s="70">
        <f t="shared" si="5"/>
        <v>160</v>
      </c>
      <c r="GF3" s="70">
        <f t="shared" si="5"/>
        <v>160</v>
      </c>
      <c r="GG3" s="70">
        <f t="shared" si="5"/>
        <v>160</v>
      </c>
    </row>
    <row r="4" spans="2:189">
      <c r="D4" s="336"/>
      <c r="E4" s="7" t="s">
        <v>122</v>
      </c>
      <c r="F4" t="s">
        <v>120</v>
      </c>
      <c r="G4" s="189">
        <f t="shared" ref="G4:AL4" si="6">MIN(G15:G1048576)</f>
        <v>-80</v>
      </c>
      <c r="H4" s="189">
        <f t="shared" si="6"/>
        <v>36.67</v>
      </c>
      <c r="I4" s="189">
        <f t="shared" si="6"/>
        <v>42.31</v>
      </c>
      <c r="J4" s="189">
        <f t="shared" si="6"/>
        <v>47.5</v>
      </c>
      <c r="K4" s="189">
        <f t="shared" si="6"/>
        <v>62.15</v>
      </c>
      <c r="L4" s="189">
        <f t="shared" si="6"/>
        <v>71.14</v>
      </c>
      <c r="M4" s="189">
        <f t="shared" si="6"/>
        <v>82.8</v>
      </c>
      <c r="N4" s="189">
        <f t="shared" si="6"/>
        <v>98.49</v>
      </c>
      <c r="O4" s="189">
        <f t="shared" si="6"/>
        <v>107.82</v>
      </c>
      <c r="P4" s="189">
        <f t="shared" si="6"/>
        <v>117.93</v>
      </c>
      <c r="Q4" s="189">
        <f t="shared" si="6"/>
        <v>31</v>
      </c>
      <c r="R4" s="189">
        <f t="shared" si="6"/>
        <v>21</v>
      </c>
      <c r="S4" s="189">
        <f t="shared" si="6"/>
        <v>18</v>
      </c>
      <c r="T4" s="189">
        <f t="shared" si="6"/>
        <v>15</v>
      </c>
      <c r="U4" s="189">
        <f t="shared" si="6"/>
        <v>14</v>
      </c>
      <c r="V4" s="189">
        <f t="shared" si="6"/>
        <v>14</v>
      </c>
      <c r="W4" s="189">
        <f t="shared" si="6"/>
        <v>23</v>
      </c>
      <c r="X4" s="189">
        <f t="shared" si="6"/>
        <v>20</v>
      </c>
      <c r="Y4" s="189">
        <f t="shared" si="6"/>
        <v>12</v>
      </c>
      <c r="Z4" s="189">
        <f t="shared" si="6"/>
        <v>0</v>
      </c>
      <c r="AA4" s="189">
        <f t="shared" si="6"/>
        <v>0</v>
      </c>
      <c r="AB4" s="189">
        <f t="shared" si="6"/>
        <v>0</v>
      </c>
      <c r="AC4" s="189">
        <f t="shared" si="6"/>
        <v>0</v>
      </c>
      <c r="AD4" s="189">
        <f t="shared" si="6"/>
        <v>0</v>
      </c>
      <c r="AE4" s="189">
        <f t="shared" si="6"/>
        <v>0</v>
      </c>
      <c r="AF4" s="189">
        <f t="shared" si="6"/>
        <v>0</v>
      </c>
      <c r="AG4" s="189">
        <f t="shared" si="6"/>
        <v>0</v>
      </c>
      <c r="AH4" s="189">
        <f t="shared" si="6"/>
        <v>0</v>
      </c>
      <c r="AI4" s="189">
        <f t="shared" si="6"/>
        <v>0</v>
      </c>
      <c r="AJ4" s="189">
        <f t="shared" si="6"/>
        <v>0</v>
      </c>
      <c r="AK4" s="189">
        <f t="shared" si="6"/>
        <v>0</v>
      </c>
      <c r="AL4" s="189">
        <f t="shared" si="6"/>
        <v>0</v>
      </c>
      <c r="AM4" s="189">
        <f t="shared" ref="AM4:BR4" si="7">MIN(AM15:AM1048576)</f>
        <v>0</v>
      </c>
      <c r="AN4" s="189">
        <f t="shared" si="7"/>
        <v>0</v>
      </c>
      <c r="AO4" s="189">
        <f t="shared" si="7"/>
        <v>0</v>
      </c>
      <c r="AP4" s="189">
        <f t="shared" si="7"/>
        <v>3.92</v>
      </c>
      <c r="AQ4" s="189">
        <f t="shared" si="7"/>
        <v>0</v>
      </c>
      <c r="AR4" s="189">
        <f t="shared" si="7"/>
        <v>0</v>
      </c>
      <c r="AS4" s="189">
        <f t="shared" si="7"/>
        <v>0</v>
      </c>
      <c r="AT4" s="189">
        <f t="shared" si="7"/>
        <v>0</v>
      </c>
      <c r="AU4" s="189">
        <f t="shared" si="7"/>
        <v>0</v>
      </c>
      <c r="AV4" s="189">
        <f t="shared" si="7"/>
        <v>0</v>
      </c>
      <c r="AW4" s="189">
        <f t="shared" si="7"/>
        <v>0</v>
      </c>
      <c r="AX4" s="189">
        <f t="shared" si="7"/>
        <v>0</v>
      </c>
      <c r="AY4" s="189">
        <f t="shared" si="7"/>
        <v>0</v>
      </c>
      <c r="AZ4" s="189">
        <f t="shared" si="7"/>
        <v>0</v>
      </c>
      <c r="BA4" s="189">
        <f t="shared" si="7"/>
        <v>4.66</v>
      </c>
      <c r="BB4" s="189">
        <f t="shared" si="7"/>
        <v>50.25</v>
      </c>
      <c r="BC4" s="189">
        <f t="shared" si="7"/>
        <v>63.5</v>
      </c>
      <c r="BD4" s="189">
        <f t="shared" si="7"/>
        <v>73.69</v>
      </c>
      <c r="BE4" s="189">
        <f t="shared" si="7"/>
        <v>77.06</v>
      </c>
      <c r="BF4" s="189">
        <f t="shared" si="7"/>
        <v>89.34</v>
      </c>
      <c r="BG4" s="189">
        <f t="shared" si="7"/>
        <v>110.85</v>
      </c>
      <c r="BH4" s="189">
        <f t="shared" si="7"/>
        <v>125.98</v>
      </c>
      <c r="BI4" s="189">
        <f t="shared" si="7"/>
        <v>135.6</v>
      </c>
      <c r="BJ4" s="189" t="e">
        <f t="shared" si="7"/>
        <v>#N/A</v>
      </c>
      <c r="BK4" s="189">
        <f t="shared" si="7"/>
        <v>23</v>
      </c>
      <c r="BL4" s="189">
        <f t="shared" si="7"/>
        <v>16</v>
      </c>
      <c r="BM4" s="189">
        <f t="shared" si="7"/>
        <v>14</v>
      </c>
      <c r="BN4" s="189">
        <f t="shared" si="7"/>
        <v>11</v>
      </c>
      <c r="BO4" s="189">
        <f t="shared" si="7"/>
        <v>16</v>
      </c>
      <c r="BP4" s="189">
        <f t="shared" si="7"/>
        <v>15</v>
      </c>
      <c r="BQ4" s="189">
        <f t="shared" si="7"/>
        <v>20</v>
      </c>
      <c r="BR4" s="189">
        <f t="shared" si="7"/>
        <v>16</v>
      </c>
      <c r="BS4" s="189" t="e">
        <f t="shared" ref="BS4:CT4" si="8">MIN(BS15:BS1048576)</f>
        <v>#N/A</v>
      </c>
      <c r="BT4" s="189">
        <f t="shared" si="8"/>
        <v>0</v>
      </c>
      <c r="BU4" s="189">
        <f t="shared" si="8"/>
        <v>0</v>
      </c>
      <c r="BV4" s="189">
        <f t="shared" si="8"/>
        <v>0</v>
      </c>
      <c r="BW4" s="189">
        <f t="shared" si="8"/>
        <v>0</v>
      </c>
      <c r="BX4" s="189">
        <f t="shared" si="8"/>
        <v>0</v>
      </c>
      <c r="BY4" s="189">
        <f t="shared" si="8"/>
        <v>0</v>
      </c>
      <c r="BZ4" s="189">
        <f t="shared" si="8"/>
        <v>0</v>
      </c>
      <c r="CA4" s="189">
        <f t="shared" si="8"/>
        <v>0</v>
      </c>
      <c r="CB4" s="189" t="e">
        <f t="shared" si="8"/>
        <v>#N/A</v>
      </c>
      <c r="CC4" s="189">
        <f t="shared" si="8"/>
        <v>0</v>
      </c>
      <c r="CD4" s="189">
        <f t="shared" si="8"/>
        <v>0</v>
      </c>
      <c r="CE4" s="189">
        <f t="shared" si="8"/>
        <v>0</v>
      </c>
      <c r="CF4" s="189">
        <f t="shared" si="8"/>
        <v>0</v>
      </c>
      <c r="CG4" s="189">
        <f t="shared" si="8"/>
        <v>0</v>
      </c>
      <c r="CH4" s="189">
        <f t="shared" si="8"/>
        <v>0</v>
      </c>
      <c r="CI4" s="189">
        <f t="shared" si="8"/>
        <v>0</v>
      </c>
      <c r="CJ4" s="189">
        <f t="shared" si="8"/>
        <v>2.56</v>
      </c>
      <c r="CK4" s="189" t="e">
        <f t="shared" si="8"/>
        <v>#N/A</v>
      </c>
      <c r="CL4" s="189">
        <f t="shared" si="8"/>
        <v>0</v>
      </c>
      <c r="CM4" s="189">
        <f t="shared" si="8"/>
        <v>0</v>
      </c>
      <c r="CN4" s="189">
        <f t="shared" si="8"/>
        <v>0</v>
      </c>
      <c r="CO4" s="189">
        <f t="shared" si="8"/>
        <v>0</v>
      </c>
      <c r="CP4" s="189">
        <f t="shared" si="8"/>
        <v>0</v>
      </c>
      <c r="CQ4" s="189">
        <f t="shared" si="8"/>
        <v>0</v>
      </c>
      <c r="CR4" s="189">
        <f t="shared" si="8"/>
        <v>0</v>
      </c>
      <c r="CS4" s="189">
        <f t="shared" si="8"/>
        <v>0</v>
      </c>
      <c r="CT4" s="189" t="e">
        <f t="shared" si="8"/>
        <v>#N/A</v>
      </c>
      <c r="DE4" s="7"/>
      <c r="DS4" s="336"/>
      <c r="DT4" s="70">
        <f t="shared" ref="DT4:EH4" si="9">MIN(DT408:DT437)</f>
        <v>56</v>
      </c>
      <c r="DU4" s="70">
        <f t="shared" si="9"/>
        <v>56</v>
      </c>
      <c r="DV4" s="70">
        <f t="shared" si="9"/>
        <v>57</v>
      </c>
      <c r="DW4" s="70">
        <f t="shared" si="9"/>
        <v>63</v>
      </c>
      <c r="DX4" s="70">
        <f t="shared" si="9"/>
        <v>0</v>
      </c>
      <c r="DY4" s="70">
        <f t="shared" si="9"/>
        <v>0</v>
      </c>
      <c r="DZ4" s="70">
        <f t="shared" si="9"/>
        <v>0</v>
      </c>
      <c r="EA4" s="70">
        <f t="shared" si="9"/>
        <v>0</v>
      </c>
      <c r="EB4" s="70">
        <f t="shared" si="9"/>
        <v>0</v>
      </c>
      <c r="EC4" s="70">
        <f t="shared" si="9"/>
        <v>0</v>
      </c>
      <c r="ED4" s="70">
        <f t="shared" si="9"/>
        <v>72</v>
      </c>
      <c r="EE4" s="70">
        <f t="shared" si="9"/>
        <v>82</v>
      </c>
      <c r="EF4" s="70">
        <f t="shared" si="9"/>
        <v>97</v>
      </c>
      <c r="EG4" s="70">
        <f t="shared" si="9"/>
        <v>107</v>
      </c>
      <c r="EH4" s="70">
        <f t="shared" si="9"/>
        <v>116</v>
      </c>
      <c r="EJ4" s="70">
        <f t="shared" ref="EJ4:EX4" si="10">MIN(EJ408:EJ437)</f>
        <v>23</v>
      </c>
      <c r="EK4" s="70">
        <f t="shared" si="10"/>
        <v>26</v>
      </c>
      <c r="EL4" s="70">
        <f t="shared" si="10"/>
        <v>27</v>
      </c>
      <c r="EM4" s="70">
        <f t="shared" si="10"/>
        <v>27</v>
      </c>
      <c r="EN4" s="70">
        <f t="shared" si="10"/>
        <v>0</v>
      </c>
      <c r="EO4" s="70">
        <f t="shared" si="10"/>
        <v>0</v>
      </c>
      <c r="EP4" s="70">
        <f t="shared" si="10"/>
        <v>0</v>
      </c>
      <c r="EQ4" s="70">
        <f t="shared" si="10"/>
        <v>0</v>
      </c>
      <c r="ER4" s="70">
        <f t="shared" si="10"/>
        <v>0</v>
      </c>
      <c r="ES4" s="70">
        <f t="shared" si="10"/>
        <v>0</v>
      </c>
      <c r="ET4" s="70">
        <f t="shared" si="10"/>
        <v>27</v>
      </c>
      <c r="EU4" s="70">
        <f t="shared" si="10"/>
        <v>28</v>
      </c>
      <c r="EV4" s="70">
        <f t="shared" si="10"/>
        <v>28</v>
      </c>
      <c r="EW4" s="70">
        <f t="shared" si="10"/>
        <v>28</v>
      </c>
      <c r="EX4" s="70">
        <f t="shared" si="10"/>
        <v>28</v>
      </c>
      <c r="FS4" s="70">
        <f t="shared" ref="FS4:GG4" si="11">MIN(FS408:FS437)</f>
        <v>147</v>
      </c>
      <c r="FT4" s="70">
        <f t="shared" si="11"/>
        <v>150</v>
      </c>
      <c r="FU4" s="70">
        <f t="shared" si="11"/>
        <v>150</v>
      </c>
      <c r="FV4" s="70">
        <f t="shared" si="11"/>
        <v>150</v>
      </c>
      <c r="FW4" s="70">
        <f t="shared" si="11"/>
        <v>0</v>
      </c>
      <c r="FX4" s="70">
        <f t="shared" si="11"/>
        <v>0</v>
      </c>
      <c r="FY4" s="70">
        <f t="shared" si="11"/>
        <v>0</v>
      </c>
      <c r="FZ4" s="70">
        <f t="shared" si="11"/>
        <v>0</v>
      </c>
      <c r="GA4" s="70">
        <f t="shared" si="11"/>
        <v>0</v>
      </c>
      <c r="GB4" s="70">
        <f t="shared" si="11"/>
        <v>0</v>
      </c>
      <c r="GC4" s="70">
        <f t="shared" si="11"/>
        <v>150</v>
      </c>
      <c r="GD4" s="70">
        <f t="shared" si="11"/>
        <v>155</v>
      </c>
      <c r="GE4" s="70">
        <f t="shared" si="11"/>
        <v>132</v>
      </c>
      <c r="GF4" s="70">
        <f t="shared" si="11"/>
        <v>130</v>
      </c>
      <c r="GG4" s="70">
        <f t="shared" si="11"/>
        <v>125</v>
      </c>
    </row>
    <row r="5" spans="2:189">
      <c r="D5" s="337"/>
      <c r="E5" s="11" t="s">
        <v>108</v>
      </c>
      <c r="F5" s="26" t="s">
        <v>108</v>
      </c>
      <c r="G5" s="188" t="str">
        <f ca="1">OFFSET(G$1,$E$8-1,0,1,1)</f>
        <v>0,06</v>
      </c>
      <c r="H5" s="188">
        <f ca="1">OFFSET(H$1,$E$8-1,0,1,1)</f>
        <v>68.790000000000006</v>
      </c>
      <c r="I5" s="188">
        <f t="shared" ref="I5:BS5" ca="1" si="12">OFFSET(I$1,$E$8-1,0,1,1)</f>
        <v>68.84</v>
      </c>
      <c r="J5" s="188">
        <f t="shared" ca="1" si="12"/>
        <v>69.2</v>
      </c>
      <c r="K5" s="188">
        <f t="shared" ca="1" si="12"/>
        <v>69.45</v>
      </c>
      <c r="L5" s="188">
        <f t="shared" ca="1" si="12"/>
        <v>71.14</v>
      </c>
      <c r="M5" s="188">
        <f t="shared" ca="1" si="12"/>
        <v>82.8</v>
      </c>
      <c r="N5" s="188">
        <f t="shared" ca="1" si="12"/>
        <v>98.49</v>
      </c>
      <c r="O5" s="188">
        <f t="shared" ca="1" si="12"/>
        <v>107.82</v>
      </c>
      <c r="P5" s="188">
        <f t="shared" ca="1" si="12"/>
        <v>117.93</v>
      </c>
      <c r="Q5" s="188">
        <f t="shared" ca="1" si="12"/>
        <v>45</v>
      </c>
      <c r="R5" s="188">
        <f t="shared" ca="1" si="12"/>
        <v>44</v>
      </c>
      <c r="S5" s="188">
        <f t="shared" ca="1" si="12"/>
        <v>42</v>
      </c>
      <c r="T5" s="188">
        <f t="shared" ca="1" si="12"/>
        <v>42</v>
      </c>
      <c r="U5" s="188">
        <f t="shared" ca="1" si="12"/>
        <v>44</v>
      </c>
      <c r="V5" s="188">
        <f t="shared" ca="1" si="12"/>
        <v>45</v>
      </c>
      <c r="W5" s="188">
        <f t="shared" ca="1" si="12"/>
        <v>45</v>
      </c>
      <c r="X5" s="188">
        <f t="shared" ca="1" si="12"/>
        <v>38</v>
      </c>
      <c r="Y5" s="188">
        <f t="shared" ca="1" si="12"/>
        <v>31</v>
      </c>
      <c r="Z5" s="188">
        <f t="shared" ca="1" si="12"/>
        <v>38.46</v>
      </c>
      <c r="AA5" s="188">
        <f t="shared" ca="1" si="12"/>
        <v>46.67</v>
      </c>
      <c r="AB5" s="188">
        <f t="shared" ca="1" si="12"/>
        <v>44.44</v>
      </c>
      <c r="AC5" s="188">
        <f t="shared" ca="1" si="12"/>
        <v>45.16</v>
      </c>
      <c r="AD5" s="188">
        <f t="shared" ca="1" si="12"/>
        <v>67.739999999999995</v>
      </c>
      <c r="AE5" s="188">
        <f t="shared" ca="1" si="12"/>
        <v>73.33</v>
      </c>
      <c r="AF5" s="188">
        <f t="shared" ca="1" si="12"/>
        <v>50</v>
      </c>
      <c r="AG5" s="188">
        <f t="shared" ca="1" si="12"/>
        <v>56.67</v>
      </c>
      <c r="AH5" s="188">
        <f t="shared" ca="1" si="12"/>
        <v>36.67</v>
      </c>
      <c r="AI5" s="188">
        <f t="shared" ca="1" si="12"/>
        <v>50</v>
      </c>
      <c r="AJ5" s="188">
        <f t="shared" ca="1" si="12"/>
        <v>33.33</v>
      </c>
      <c r="AK5" s="188">
        <f t="shared" ca="1" si="12"/>
        <v>37.04</v>
      </c>
      <c r="AL5" s="188">
        <f t="shared" ca="1" si="12"/>
        <v>41.94</v>
      </c>
      <c r="AM5" s="188">
        <f t="shared" ca="1" si="12"/>
        <v>19.350000000000001</v>
      </c>
      <c r="AN5" s="188">
        <f t="shared" ca="1" si="12"/>
        <v>23.33</v>
      </c>
      <c r="AO5" s="188">
        <f t="shared" ca="1" si="12"/>
        <v>34.619999999999997</v>
      </c>
      <c r="AP5" s="188">
        <f t="shared" ca="1" si="12"/>
        <v>23.33</v>
      </c>
      <c r="AQ5" s="188">
        <f t="shared" ca="1" si="12"/>
        <v>40</v>
      </c>
      <c r="AR5" s="188">
        <f t="shared" ca="1" si="12"/>
        <v>11.54</v>
      </c>
      <c r="AS5" s="188">
        <f t="shared" ca="1" si="12"/>
        <v>20</v>
      </c>
      <c r="AT5" s="188">
        <f t="shared" ca="1" si="12"/>
        <v>18.52</v>
      </c>
      <c r="AU5" s="188">
        <f t="shared" ca="1" si="12"/>
        <v>12.9</v>
      </c>
      <c r="AV5" s="188">
        <f t="shared" ca="1" si="12"/>
        <v>12.9</v>
      </c>
      <c r="AW5" s="188">
        <f t="shared" ca="1" si="12"/>
        <v>3.33</v>
      </c>
      <c r="AX5" s="188">
        <f t="shared" ca="1" si="12"/>
        <v>15.38</v>
      </c>
      <c r="AY5" s="188">
        <f t="shared" ca="1" si="12"/>
        <v>20</v>
      </c>
      <c r="AZ5" s="188">
        <f t="shared" ca="1" si="12"/>
        <v>23.33</v>
      </c>
      <c r="BA5" s="188">
        <f t="shared" ca="1" si="12"/>
        <v>26.08</v>
      </c>
      <c r="BB5" s="188">
        <f t="shared" ca="1" si="12"/>
        <v>94.87</v>
      </c>
      <c r="BC5" s="188">
        <f t="shared" ca="1" si="12"/>
        <v>95.48</v>
      </c>
      <c r="BD5" s="188">
        <f t="shared" ca="1" si="12"/>
        <v>95.86</v>
      </c>
      <c r="BE5" s="188">
        <f t="shared" ca="1" si="12"/>
        <v>96.06</v>
      </c>
      <c r="BF5" s="188">
        <f t="shared" ca="1" si="12"/>
        <v>97.9</v>
      </c>
      <c r="BG5" s="188">
        <f t="shared" ca="1" si="12"/>
        <v>110.85</v>
      </c>
      <c r="BH5" s="188">
        <f t="shared" ca="1" si="12"/>
        <v>125.98</v>
      </c>
      <c r="BI5" s="188">
        <f t="shared" ca="1" si="12"/>
        <v>135.6</v>
      </c>
      <c r="BJ5" s="188">
        <f t="shared" ca="1" si="12"/>
        <v>145.56</v>
      </c>
      <c r="BK5" s="188">
        <f t="shared" ca="1" si="12"/>
        <v>46</v>
      </c>
      <c r="BL5" s="188">
        <f t="shared" ca="1" si="12"/>
        <v>41</v>
      </c>
      <c r="BM5" s="188">
        <f t="shared" ca="1" si="12"/>
        <v>41</v>
      </c>
      <c r="BN5" s="188">
        <f t="shared" ca="1" si="12"/>
        <v>41</v>
      </c>
      <c r="BO5" s="188">
        <f t="shared" ca="1" si="12"/>
        <v>42</v>
      </c>
      <c r="BP5" s="188">
        <f t="shared" ca="1" si="12"/>
        <v>46</v>
      </c>
      <c r="BQ5" s="188">
        <f t="shared" ca="1" si="12"/>
        <v>41</v>
      </c>
      <c r="BR5" s="188">
        <f t="shared" ca="1" si="12"/>
        <v>35</v>
      </c>
      <c r="BS5" s="188">
        <f t="shared" ca="1" si="12"/>
        <v>33</v>
      </c>
      <c r="BT5" s="188">
        <f t="shared" ref="BT5:CT5" ca="1" si="13">OFFSET(BT$1,$E$8-1,0,1,1)</f>
        <v>37.5</v>
      </c>
      <c r="BU5" s="188">
        <f t="shared" ca="1" si="13"/>
        <v>40</v>
      </c>
      <c r="BV5" s="188">
        <f t="shared" ca="1" si="13"/>
        <v>45.83</v>
      </c>
      <c r="BW5" s="188">
        <f t="shared" ca="1" si="13"/>
        <v>61.54</v>
      </c>
      <c r="BX5" s="188">
        <f t="shared" ca="1" si="13"/>
        <v>76.92</v>
      </c>
      <c r="BY5" s="188">
        <f t="shared" ca="1" si="13"/>
        <v>80.77</v>
      </c>
      <c r="BZ5" s="188">
        <f t="shared" ca="1" si="13"/>
        <v>46.15</v>
      </c>
      <c r="CA5" s="188">
        <f t="shared" ca="1" si="13"/>
        <v>57.69</v>
      </c>
      <c r="CB5" s="188">
        <f t="shared" ca="1" si="13"/>
        <v>48</v>
      </c>
      <c r="CC5" s="188">
        <f t="shared" ca="1" si="13"/>
        <v>50</v>
      </c>
      <c r="CD5" s="188">
        <f t="shared" ca="1" si="13"/>
        <v>48</v>
      </c>
      <c r="CE5" s="188">
        <f t="shared" ca="1" si="13"/>
        <v>41.67</v>
      </c>
      <c r="CF5" s="188">
        <f t="shared" ca="1" si="13"/>
        <v>30.77</v>
      </c>
      <c r="CG5" s="188">
        <f t="shared" ca="1" si="13"/>
        <v>15.38</v>
      </c>
      <c r="CH5" s="188">
        <f t="shared" ca="1" si="13"/>
        <v>15.38</v>
      </c>
      <c r="CI5" s="188">
        <f t="shared" ca="1" si="13"/>
        <v>38.46</v>
      </c>
      <c r="CJ5" s="188">
        <f t="shared" ca="1" si="13"/>
        <v>26.92</v>
      </c>
      <c r="CK5" s="188">
        <f t="shared" ca="1" si="13"/>
        <v>24</v>
      </c>
      <c r="CL5" s="188">
        <f t="shared" ca="1" si="13"/>
        <v>12.5</v>
      </c>
      <c r="CM5" s="188">
        <f t="shared" ca="1" si="13"/>
        <v>12</v>
      </c>
      <c r="CN5" s="188">
        <f t="shared" ca="1" si="13"/>
        <v>12.5</v>
      </c>
      <c r="CO5" s="188">
        <f t="shared" ca="1" si="13"/>
        <v>7.69</v>
      </c>
      <c r="CP5" s="188">
        <f t="shared" ca="1" si="13"/>
        <v>7.69</v>
      </c>
      <c r="CQ5" s="188">
        <f t="shared" ca="1" si="13"/>
        <v>3.85</v>
      </c>
      <c r="CR5" s="188">
        <f t="shared" ca="1" si="13"/>
        <v>15.38</v>
      </c>
      <c r="CS5" s="188">
        <f t="shared" ca="1" si="13"/>
        <v>15.38</v>
      </c>
      <c r="CT5" s="188">
        <f t="shared" ca="1" si="13"/>
        <v>28</v>
      </c>
      <c r="DE5" s="7"/>
      <c r="DS5" s="337"/>
      <c r="DT5" s="188">
        <f ca="1">OFFSET(DT$1,$E$8-1,0,1,1)</f>
        <v>68</v>
      </c>
      <c r="DU5" s="71">
        <f t="shared" ref="DU5:GF5" ca="1" si="14">OFFSET(DU$1,$E$8-1,0,1,1)</f>
        <v>68</v>
      </c>
      <c r="DV5" s="71">
        <f t="shared" ca="1" si="14"/>
        <v>69</v>
      </c>
      <c r="DW5" s="71">
        <f t="shared" ca="1" si="14"/>
        <v>70</v>
      </c>
      <c r="DX5" s="71">
        <f t="shared" ca="1" si="14"/>
        <v>0</v>
      </c>
      <c r="DY5" s="71">
        <f t="shared" ca="1" si="14"/>
        <v>0</v>
      </c>
      <c r="DZ5" s="71">
        <f t="shared" ca="1" si="14"/>
        <v>0</v>
      </c>
      <c r="EA5" s="71">
        <f t="shared" ca="1" si="14"/>
        <v>0</v>
      </c>
      <c r="EB5" s="71">
        <f t="shared" ca="1" si="14"/>
        <v>0</v>
      </c>
      <c r="EC5" s="71">
        <f t="shared" ca="1" si="14"/>
        <v>0</v>
      </c>
      <c r="ED5" s="71">
        <f t="shared" ca="1" si="14"/>
        <v>72</v>
      </c>
      <c r="EE5" s="71">
        <f t="shared" ca="1" si="14"/>
        <v>82</v>
      </c>
      <c r="EF5" s="71">
        <f t="shared" ca="1" si="14"/>
        <v>97</v>
      </c>
      <c r="EG5" s="71">
        <f t="shared" ca="1" si="14"/>
        <v>107</v>
      </c>
      <c r="EH5" s="71">
        <f t="shared" ca="1" si="14"/>
        <v>116</v>
      </c>
      <c r="EJ5" s="71">
        <f t="shared" ca="1" si="14"/>
        <v>27</v>
      </c>
      <c r="EK5" s="71">
        <f t="shared" ca="1" si="14"/>
        <v>27</v>
      </c>
      <c r="EL5" s="71">
        <f t="shared" ca="1" si="14"/>
        <v>27</v>
      </c>
      <c r="EM5" s="71">
        <f t="shared" ca="1" si="14"/>
        <v>27</v>
      </c>
      <c r="EN5" s="71">
        <f t="shared" ca="1" si="14"/>
        <v>0</v>
      </c>
      <c r="EO5" s="71">
        <f t="shared" ca="1" si="14"/>
        <v>0</v>
      </c>
      <c r="EP5" s="71">
        <f t="shared" ca="1" si="14"/>
        <v>0</v>
      </c>
      <c r="EQ5" s="71">
        <f t="shared" ca="1" si="14"/>
        <v>0</v>
      </c>
      <c r="ER5" s="71">
        <f t="shared" ca="1" si="14"/>
        <v>0</v>
      </c>
      <c r="ES5" s="71">
        <f t="shared" ca="1" si="14"/>
        <v>0</v>
      </c>
      <c r="ET5" s="71">
        <f t="shared" ca="1" si="14"/>
        <v>27</v>
      </c>
      <c r="EU5" s="71">
        <f t="shared" ca="1" si="14"/>
        <v>28</v>
      </c>
      <c r="EV5" s="71">
        <f t="shared" ca="1" si="14"/>
        <v>28</v>
      </c>
      <c r="EW5" s="71">
        <f t="shared" ca="1" si="14"/>
        <v>28</v>
      </c>
      <c r="EX5" s="71">
        <f t="shared" ca="1" si="14"/>
        <v>28</v>
      </c>
      <c r="FC5">
        <f t="shared" ca="1" si="14"/>
        <v>0</v>
      </c>
      <c r="FD5">
        <f t="shared" ca="1" si="14"/>
        <v>0</v>
      </c>
      <c r="FE5">
        <f t="shared" ca="1" si="14"/>
        <v>0</v>
      </c>
      <c r="FF5">
        <f t="shared" ca="1" si="14"/>
        <v>0</v>
      </c>
      <c r="FG5">
        <f t="shared" ca="1" si="14"/>
        <v>0</v>
      </c>
      <c r="FH5">
        <f t="shared" ca="1" si="14"/>
        <v>0</v>
      </c>
      <c r="FI5">
        <f t="shared" ca="1" si="14"/>
        <v>0</v>
      </c>
      <c r="FJ5">
        <f t="shared" ca="1" si="14"/>
        <v>0</v>
      </c>
      <c r="FK5">
        <f t="shared" ca="1" si="14"/>
        <v>0</v>
      </c>
      <c r="FL5">
        <f t="shared" ca="1" si="14"/>
        <v>0</v>
      </c>
      <c r="FM5">
        <f t="shared" ca="1" si="14"/>
        <v>0</v>
      </c>
      <c r="FN5">
        <f t="shared" ca="1" si="14"/>
        <v>0</v>
      </c>
      <c r="FO5">
        <f t="shared" ca="1" si="14"/>
        <v>0</v>
      </c>
      <c r="FP5">
        <f t="shared" ca="1" si="14"/>
        <v>0</v>
      </c>
      <c r="FQ5">
        <f t="shared" ca="1" si="14"/>
        <v>0</v>
      </c>
      <c r="FR5">
        <f t="shared" ca="1" si="14"/>
        <v>0</v>
      </c>
      <c r="FS5" s="71">
        <f t="shared" ca="1" si="14"/>
        <v>153</v>
      </c>
      <c r="FT5" s="71">
        <f t="shared" ca="1" si="14"/>
        <v>153</v>
      </c>
      <c r="FU5" s="71">
        <f t="shared" ca="1" si="14"/>
        <v>153</v>
      </c>
      <c r="FV5" s="71">
        <f t="shared" ca="1" si="14"/>
        <v>153</v>
      </c>
      <c r="FW5" s="71">
        <f t="shared" ca="1" si="14"/>
        <v>0</v>
      </c>
      <c r="FX5" s="71">
        <f t="shared" ca="1" si="14"/>
        <v>0</v>
      </c>
      <c r="FY5" s="71">
        <f t="shared" ca="1" si="14"/>
        <v>0</v>
      </c>
      <c r="FZ5" s="71">
        <f t="shared" ca="1" si="14"/>
        <v>0</v>
      </c>
      <c r="GA5" s="71">
        <f t="shared" ca="1" si="14"/>
        <v>0</v>
      </c>
      <c r="GB5" s="71">
        <f t="shared" ca="1" si="14"/>
        <v>0</v>
      </c>
      <c r="GC5" s="71">
        <f t="shared" ca="1" si="14"/>
        <v>155</v>
      </c>
      <c r="GD5" s="71">
        <f t="shared" ca="1" si="14"/>
        <v>155</v>
      </c>
      <c r="GE5" s="71">
        <f t="shared" ca="1" si="14"/>
        <v>155</v>
      </c>
      <c r="GF5" s="71">
        <f t="shared" ca="1" si="14"/>
        <v>155</v>
      </c>
      <c r="GG5" s="71">
        <f t="shared" ref="GG5" ca="1" si="15">OFFSET(GG$1,$E$8-1,0,1,1)</f>
        <v>155</v>
      </c>
    </row>
    <row r="6" spans="2:189" ht="16.5">
      <c r="D6" s="93"/>
      <c r="E6" s="7"/>
      <c r="F6" t="s">
        <v>153</v>
      </c>
      <c r="G6" s="189">
        <f ca="1">OFFSET($DE$1,$E$8-1,0,1,1)</f>
        <v>170</v>
      </c>
      <c r="H6" s="189">
        <f t="shared" ref="H6:BS6" ca="1" si="16">OFFSET($DE$1,$E$8-1,0,1,1)</f>
        <v>170</v>
      </c>
      <c r="I6" s="189">
        <f t="shared" ca="1" si="16"/>
        <v>170</v>
      </c>
      <c r="J6" s="189">
        <f t="shared" ca="1" si="16"/>
        <v>170</v>
      </c>
      <c r="K6" s="189">
        <f t="shared" ca="1" si="16"/>
        <v>170</v>
      </c>
      <c r="L6" s="189">
        <f t="shared" ca="1" si="16"/>
        <v>170</v>
      </c>
      <c r="M6" s="189">
        <f t="shared" ca="1" si="16"/>
        <v>170</v>
      </c>
      <c r="N6" s="189">
        <f t="shared" ca="1" si="16"/>
        <v>170</v>
      </c>
      <c r="O6" s="189">
        <f t="shared" ca="1" si="16"/>
        <v>170</v>
      </c>
      <c r="P6" s="189">
        <f t="shared" ca="1" si="16"/>
        <v>170</v>
      </c>
      <c r="Q6" s="189">
        <f t="shared" ca="1" si="16"/>
        <v>170</v>
      </c>
      <c r="R6" s="189">
        <f t="shared" ca="1" si="16"/>
        <v>170</v>
      </c>
      <c r="S6" s="189">
        <f t="shared" ca="1" si="16"/>
        <v>170</v>
      </c>
      <c r="T6" s="189">
        <f t="shared" ca="1" si="16"/>
        <v>170</v>
      </c>
      <c r="U6" s="189">
        <f t="shared" ca="1" si="16"/>
        <v>170</v>
      </c>
      <c r="V6" s="189">
        <f t="shared" ca="1" si="16"/>
        <v>170</v>
      </c>
      <c r="W6" s="189">
        <f t="shared" ca="1" si="16"/>
        <v>170</v>
      </c>
      <c r="X6" s="189">
        <f t="shared" ca="1" si="16"/>
        <v>170</v>
      </c>
      <c r="Y6" s="189">
        <f t="shared" ca="1" si="16"/>
        <v>170</v>
      </c>
      <c r="Z6" s="189">
        <f t="shared" ca="1" si="16"/>
        <v>170</v>
      </c>
      <c r="AA6" s="189">
        <f t="shared" ca="1" si="16"/>
        <v>170</v>
      </c>
      <c r="AB6" s="189">
        <f t="shared" ca="1" si="16"/>
        <v>170</v>
      </c>
      <c r="AC6" s="189">
        <f t="shared" ca="1" si="16"/>
        <v>170</v>
      </c>
      <c r="AD6" s="189">
        <f t="shared" ca="1" si="16"/>
        <v>170</v>
      </c>
      <c r="AE6" s="189">
        <f t="shared" ca="1" si="16"/>
        <v>170</v>
      </c>
      <c r="AF6" s="189">
        <f t="shared" ca="1" si="16"/>
        <v>170</v>
      </c>
      <c r="AG6" s="189">
        <f t="shared" ca="1" si="16"/>
        <v>170</v>
      </c>
      <c r="AH6" s="189">
        <f t="shared" ca="1" si="16"/>
        <v>170</v>
      </c>
      <c r="AI6" s="189">
        <f t="shared" ca="1" si="16"/>
        <v>170</v>
      </c>
      <c r="AJ6" s="189">
        <f t="shared" ca="1" si="16"/>
        <v>170</v>
      </c>
      <c r="AK6" s="189">
        <f t="shared" ca="1" si="16"/>
        <v>170</v>
      </c>
      <c r="AL6" s="189">
        <f t="shared" ca="1" si="16"/>
        <v>170</v>
      </c>
      <c r="AM6" s="189">
        <f t="shared" ca="1" si="16"/>
        <v>170</v>
      </c>
      <c r="AN6" s="189">
        <f t="shared" ca="1" si="16"/>
        <v>170</v>
      </c>
      <c r="AO6" s="189">
        <f t="shared" ca="1" si="16"/>
        <v>170</v>
      </c>
      <c r="AP6" s="189">
        <f t="shared" ca="1" si="16"/>
        <v>170</v>
      </c>
      <c r="AQ6" s="189">
        <f t="shared" ca="1" si="16"/>
        <v>170</v>
      </c>
      <c r="AR6" s="189">
        <f t="shared" ca="1" si="16"/>
        <v>170</v>
      </c>
      <c r="AS6" s="189">
        <f t="shared" ca="1" si="16"/>
        <v>170</v>
      </c>
      <c r="AT6" s="189">
        <f t="shared" ca="1" si="16"/>
        <v>170</v>
      </c>
      <c r="AU6" s="189">
        <f t="shared" ca="1" si="16"/>
        <v>170</v>
      </c>
      <c r="AV6" s="189">
        <f t="shared" ca="1" si="16"/>
        <v>170</v>
      </c>
      <c r="AW6" s="189">
        <f t="shared" ca="1" si="16"/>
        <v>170</v>
      </c>
      <c r="AX6" s="189">
        <f t="shared" ca="1" si="16"/>
        <v>170</v>
      </c>
      <c r="AY6" s="189">
        <f t="shared" ca="1" si="16"/>
        <v>170</v>
      </c>
      <c r="AZ6" s="189">
        <f t="shared" ca="1" si="16"/>
        <v>170</v>
      </c>
      <c r="BA6" s="189">
        <f t="shared" ca="1" si="16"/>
        <v>170</v>
      </c>
      <c r="BB6" s="189">
        <f t="shared" ca="1" si="16"/>
        <v>170</v>
      </c>
      <c r="BC6" s="189">
        <f t="shared" ca="1" si="16"/>
        <v>170</v>
      </c>
      <c r="BD6" s="189">
        <f t="shared" ca="1" si="16"/>
        <v>170</v>
      </c>
      <c r="BE6" s="189">
        <f t="shared" ca="1" si="16"/>
        <v>170</v>
      </c>
      <c r="BF6" s="189">
        <f t="shared" ca="1" si="16"/>
        <v>170</v>
      </c>
      <c r="BG6" s="189">
        <f t="shared" ca="1" si="16"/>
        <v>170</v>
      </c>
      <c r="BH6" s="189">
        <f t="shared" ca="1" si="16"/>
        <v>170</v>
      </c>
      <c r="BI6" s="189">
        <f t="shared" ca="1" si="16"/>
        <v>170</v>
      </c>
      <c r="BJ6" s="189">
        <f t="shared" ca="1" si="16"/>
        <v>170</v>
      </c>
      <c r="BK6" s="189">
        <f t="shared" ca="1" si="16"/>
        <v>170</v>
      </c>
      <c r="BL6" s="189">
        <f t="shared" ca="1" si="16"/>
        <v>170</v>
      </c>
      <c r="BM6" s="189">
        <f t="shared" ca="1" si="16"/>
        <v>170</v>
      </c>
      <c r="BN6" s="189">
        <f t="shared" ca="1" si="16"/>
        <v>170</v>
      </c>
      <c r="BO6" s="189">
        <f t="shared" ca="1" si="16"/>
        <v>170</v>
      </c>
      <c r="BP6" s="189">
        <f t="shared" ca="1" si="16"/>
        <v>170</v>
      </c>
      <c r="BQ6" s="189">
        <f t="shared" ca="1" si="16"/>
        <v>170</v>
      </c>
      <c r="BR6" s="189">
        <f t="shared" ca="1" si="16"/>
        <v>170</v>
      </c>
      <c r="BS6" s="189">
        <f t="shared" ca="1" si="16"/>
        <v>170</v>
      </c>
      <c r="BT6" s="189">
        <f t="shared" ref="BT6:CT6" ca="1" si="17">OFFSET($DE$1,$E$8-1,0,1,1)</f>
        <v>170</v>
      </c>
      <c r="BU6" s="189">
        <f t="shared" ca="1" si="17"/>
        <v>170</v>
      </c>
      <c r="BV6" s="189">
        <f t="shared" ca="1" si="17"/>
        <v>170</v>
      </c>
      <c r="BW6" s="189">
        <f t="shared" ca="1" si="17"/>
        <v>170</v>
      </c>
      <c r="BX6" s="189">
        <f t="shared" ca="1" si="17"/>
        <v>170</v>
      </c>
      <c r="BY6" s="189">
        <f t="shared" ca="1" si="17"/>
        <v>170</v>
      </c>
      <c r="BZ6" s="189">
        <f t="shared" ca="1" si="17"/>
        <v>170</v>
      </c>
      <c r="CA6" s="189">
        <f t="shared" ca="1" si="17"/>
        <v>170</v>
      </c>
      <c r="CB6" s="189">
        <f t="shared" ca="1" si="17"/>
        <v>170</v>
      </c>
      <c r="CC6" s="189">
        <f t="shared" ca="1" si="17"/>
        <v>170</v>
      </c>
      <c r="CD6" s="189">
        <f t="shared" ca="1" si="17"/>
        <v>170</v>
      </c>
      <c r="CE6" s="189">
        <f t="shared" ca="1" si="17"/>
        <v>170</v>
      </c>
      <c r="CF6" s="189">
        <f t="shared" ca="1" si="17"/>
        <v>170</v>
      </c>
      <c r="CG6" s="189">
        <f t="shared" ca="1" si="17"/>
        <v>170</v>
      </c>
      <c r="CH6" s="189">
        <f t="shared" ca="1" si="17"/>
        <v>170</v>
      </c>
      <c r="CI6" s="189">
        <f t="shared" ca="1" si="17"/>
        <v>170</v>
      </c>
      <c r="CJ6" s="189">
        <f t="shared" ca="1" si="17"/>
        <v>170</v>
      </c>
      <c r="CK6" s="189">
        <f t="shared" ca="1" si="17"/>
        <v>170</v>
      </c>
      <c r="CL6" s="189">
        <f t="shared" ca="1" si="17"/>
        <v>170</v>
      </c>
      <c r="CM6" s="189">
        <f t="shared" ca="1" si="17"/>
        <v>170</v>
      </c>
      <c r="CN6" s="189">
        <f t="shared" ca="1" si="17"/>
        <v>170</v>
      </c>
      <c r="CO6" s="189">
        <f t="shared" ca="1" si="17"/>
        <v>170</v>
      </c>
      <c r="CP6" s="189">
        <f t="shared" ca="1" si="17"/>
        <v>170</v>
      </c>
      <c r="CQ6" s="189">
        <f t="shared" ca="1" si="17"/>
        <v>170</v>
      </c>
      <c r="CR6" s="189">
        <f t="shared" ca="1" si="17"/>
        <v>170</v>
      </c>
      <c r="CS6" s="189">
        <f t="shared" ca="1" si="17"/>
        <v>170</v>
      </c>
      <c r="CT6" s="189">
        <f t="shared" ca="1" si="17"/>
        <v>170</v>
      </c>
      <c r="DA6" s="100"/>
      <c r="DE6" s="7"/>
      <c r="DS6" s="93"/>
      <c r="DT6" s="70">
        <f ca="1">OFFSET($DE$1,$E$8-1,0,1,1)</f>
        <v>170</v>
      </c>
      <c r="DU6" s="70">
        <f t="shared" ref="DU6:GF6" ca="1" si="18">OFFSET($DE$1,$E$8-1,0,1,1)</f>
        <v>170</v>
      </c>
      <c r="DV6" s="70">
        <f t="shared" ca="1" si="18"/>
        <v>170</v>
      </c>
      <c r="DW6" s="70">
        <f t="shared" ca="1" si="18"/>
        <v>170</v>
      </c>
      <c r="DX6" s="70">
        <f t="shared" ca="1" si="18"/>
        <v>170</v>
      </c>
      <c r="DY6" s="70">
        <f t="shared" ca="1" si="18"/>
        <v>170</v>
      </c>
      <c r="DZ6" s="70">
        <f t="shared" ca="1" si="18"/>
        <v>170</v>
      </c>
      <c r="EA6" s="70">
        <f t="shared" ca="1" si="18"/>
        <v>170</v>
      </c>
      <c r="EB6" s="70">
        <f t="shared" ca="1" si="18"/>
        <v>170</v>
      </c>
      <c r="EC6" s="70">
        <f t="shared" ca="1" si="18"/>
        <v>170</v>
      </c>
      <c r="ED6" s="70">
        <f t="shared" ca="1" si="18"/>
        <v>170</v>
      </c>
      <c r="EE6" s="70">
        <f t="shared" ca="1" si="18"/>
        <v>170</v>
      </c>
      <c r="EF6" s="70">
        <f t="shared" ca="1" si="18"/>
        <v>170</v>
      </c>
      <c r="EG6" s="70">
        <f t="shared" ca="1" si="18"/>
        <v>170</v>
      </c>
      <c r="EH6" s="70">
        <f t="shared" ca="1" si="18"/>
        <v>170</v>
      </c>
      <c r="EJ6" s="70">
        <f t="shared" ca="1" si="18"/>
        <v>170</v>
      </c>
      <c r="EK6" s="70">
        <f t="shared" ca="1" si="18"/>
        <v>170</v>
      </c>
      <c r="EL6" s="70">
        <f t="shared" ca="1" si="18"/>
        <v>170</v>
      </c>
      <c r="EM6" s="70">
        <f t="shared" ca="1" si="18"/>
        <v>170</v>
      </c>
      <c r="EN6" s="70">
        <f t="shared" ca="1" si="18"/>
        <v>170</v>
      </c>
      <c r="EO6" s="70">
        <f t="shared" ca="1" si="18"/>
        <v>170</v>
      </c>
      <c r="EP6" s="70">
        <f t="shared" ca="1" si="18"/>
        <v>170</v>
      </c>
      <c r="EQ6" s="70">
        <f t="shared" ca="1" si="18"/>
        <v>170</v>
      </c>
      <c r="ER6" s="70">
        <f t="shared" ca="1" si="18"/>
        <v>170</v>
      </c>
      <c r="ES6" s="70">
        <f t="shared" ca="1" si="18"/>
        <v>170</v>
      </c>
      <c r="ET6" s="70">
        <f t="shared" ca="1" si="18"/>
        <v>170</v>
      </c>
      <c r="EU6" s="70">
        <f t="shared" ca="1" si="18"/>
        <v>170</v>
      </c>
      <c r="EV6" s="70">
        <f t="shared" ca="1" si="18"/>
        <v>170</v>
      </c>
      <c r="EW6" s="70">
        <f t="shared" ca="1" si="18"/>
        <v>170</v>
      </c>
      <c r="EX6" s="70">
        <f t="shared" ca="1" si="18"/>
        <v>170</v>
      </c>
      <c r="FC6">
        <f t="shared" ca="1" si="18"/>
        <v>170</v>
      </c>
      <c r="FD6">
        <f t="shared" ca="1" si="18"/>
        <v>170</v>
      </c>
      <c r="FE6">
        <f t="shared" ca="1" si="18"/>
        <v>170</v>
      </c>
      <c r="FF6">
        <f t="shared" ca="1" si="18"/>
        <v>170</v>
      </c>
      <c r="FG6">
        <f t="shared" ca="1" si="18"/>
        <v>170</v>
      </c>
      <c r="FH6">
        <f t="shared" ca="1" si="18"/>
        <v>170</v>
      </c>
      <c r="FI6">
        <f t="shared" ca="1" si="18"/>
        <v>170</v>
      </c>
      <c r="FJ6">
        <f t="shared" ca="1" si="18"/>
        <v>170</v>
      </c>
      <c r="FK6">
        <f t="shared" ca="1" si="18"/>
        <v>170</v>
      </c>
      <c r="FL6">
        <f t="shared" ca="1" si="18"/>
        <v>170</v>
      </c>
      <c r="FM6">
        <f t="shared" ca="1" si="18"/>
        <v>170</v>
      </c>
      <c r="FN6">
        <f t="shared" ca="1" si="18"/>
        <v>170</v>
      </c>
      <c r="FO6">
        <f t="shared" ca="1" si="18"/>
        <v>170</v>
      </c>
      <c r="FP6">
        <f t="shared" ca="1" si="18"/>
        <v>170</v>
      </c>
      <c r="FQ6">
        <f t="shared" ca="1" si="18"/>
        <v>170</v>
      </c>
      <c r="FR6">
        <f t="shared" ca="1" si="18"/>
        <v>170</v>
      </c>
      <c r="FS6" s="70">
        <f t="shared" ca="1" si="18"/>
        <v>170</v>
      </c>
      <c r="FT6" s="70">
        <f t="shared" ca="1" si="18"/>
        <v>170</v>
      </c>
      <c r="FU6" s="70">
        <f t="shared" ca="1" si="18"/>
        <v>170</v>
      </c>
      <c r="FV6" s="70">
        <f t="shared" ca="1" si="18"/>
        <v>170</v>
      </c>
      <c r="FW6" s="70">
        <f t="shared" ca="1" si="18"/>
        <v>170</v>
      </c>
      <c r="FX6" s="70">
        <f t="shared" ca="1" si="18"/>
        <v>170</v>
      </c>
      <c r="FY6" s="70">
        <f t="shared" ca="1" si="18"/>
        <v>170</v>
      </c>
      <c r="FZ6" s="70">
        <f t="shared" ca="1" si="18"/>
        <v>170</v>
      </c>
      <c r="GA6" s="70">
        <f t="shared" ca="1" si="18"/>
        <v>170</v>
      </c>
      <c r="GB6" s="70">
        <f t="shared" ca="1" si="18"/>
        <v>170</v>
      </c>
      <c r="GC6" s="70">
        <f t="shared" ca="1" si="18"/>
        <v>170</v>
      </c>
      <c r="GD6" s="70">
        <f t="shared" ca="1" si="18"/>
        <v>170</v>
      </c>
      <c r="GE6" s="70">
        <f t="shared" ca="1" si="18"/>
        <v>170</v>
      </c>
      <c r="GF6" s="70">
        <f t="shared" ca="1" si="18"/>
        <v>170</v>
      </c>
      <c r="GG6" s="70">
        <f t="shared" ref="GG6" ca="1" si="19">OFFSET($DE$1,$E$8-1,0,1,1)</f>
        <v>170</v>
      </c>
    </row>
    <row r="7" spans="2:189">
      <c r="E7" s="7" t="s">
        <v>85</v>
      </c>
      <c r="F7" t="s">
        <v>83</v>
      </c>
      <c r="G7" s="190">
        <f t="shared" ref="G7:AL7" si="20">AVERAGE(G15:G1048576)</f>
        <v>-33.08018728334995</v>
      </c>
      <c r="H7" s="16">
        <f t="shared" si="20"/>
        <v>208.45721040189133</v>
      </c>
      <c r="I7" s="16">
        <f t="shared" si="20"/>
        <v>206.30903073286052</v>
      </c>
      <c r="J7" s="16">
        <f t="shared" si="20"/>
        <v>203.47387706855793</v>
      </c>
      <c r="K7" s="16">
        <f t="shared" si="20"/>
        <v>201.10813238770669</v>
      </c>
      <c r="L7" s="16">
        <f t="shared" si="20"/>
        <v>203.68385342789603</v>
      </c>
      <c r="M7" s="16">
        <f t="shared" si="20"/>
        <v>188.66659574468085</v>
      </c>
      <c r="N7" s="16">
        <f t="shared" si="20"/>
        <v>167.63794326241137</v>
      </c>
      <c r="O7" s="16">
        <f t="shared" si="20"/>
        <v>157.26489361702133</v>
      </c>
      <c r="P7" s="16">
        <f t="shared" si="20"/>
        <v>151.2299290780141</v>
      </c>
      <c r="Q7" s="16">
        <f t="shared" si="20"/>
        <v>53.156028368794324</v>
      </c>
      <c r="R7" s="16">
        <f t="shared" si="20"/>
        <v>54.333333333333336</v>
      </c>
      <c r="S7" s="16">
        <f t="shared" si="20"/>
        <v>51.052009456264777</v>
      </c>
      <c r="T7" s="16">
        <f t="shared" si="20"/>
        <v>46.420803782505914</v>
      </c>
      <c r="U7" s="16">
        <f t="shared" si="20"/>
        <v>44.319148936170215</v>
      </c>
      <c r="V7" s="16">
        <f t="shared" si="20"/>
        <v>39.267139479905438</v>
      </c>
      <c r="W7" s="16">
        <f t="shared" si="20"/>
        <v>34.030732860520096</v>
      </c>
      <c r="X7" s="16">
        <f t="shared" si="20"/>
        <v>29.505910165484632</v>
      </c>
      <c r="Y7" s="16">
        <f t="shared" si="20"/>
        <v>26.061465721040189</v>
      </c>
      <c r="Z7" s="16">
        <f t="shared" si="20"/>
        <v>42.562151300236415</v>
      </c>
      <c r="AA7" s="16">
        <f t="shared" si="20"/>
        <v>47.236312056737574</v>
      </c>
      <c r="AB7" s="16">
        <f t="shared" si="20"/>
        <v>47.689929078014195</v>
      </c>
      <c r="AC7" s="16">
        <f t="shared" si="20"/>
        <v>47.7342553191489</v>
      </c>
      <c r="AD7" s="16">
        <f t="shared" si="20"/>
        <v>48.191796690307299</v>
      </c>
      <c r="AE7" s="16">
        <f t="shared" si="20"/>
        <v>37.693167848699758</v>
      </c>
      <c r="AF7" s="16">
        <f t="shared" si="20"/>
        <v>30.560638297872355</v>
      </c>
      <c r="AG7" s="16">
        <f t="shared" si="20"/>
        <v>26.493380614657198</v>
      </c>
      <c r="AH7" s="16">
        <f t="shared" si="20"/>
        <v>26.559858156028358</v>
      </c>
      <c r="AI7" s="16">
        <f t="shared" si="20"/>
        <v>15.076855791962188</v>
      </c>
      <c r="AJ7" s="16">
        <f t="shared" si="20"/>
        <v>10.060921985815604</v>
      </c>
      <c r="AK7" s="16">
        <f t="shared" si="20"/>
        <v>9.8516784869976366</v>
      </c>
      <c r="AL7" s="16">
        <f t="shared" si="20"/>
        <v>11.164893617021283</v>
      </c>
      <c r="AM7" s="16">
        <f t="shared" ref="AM7:BR7" si="21">AVERAGE(AM15:AM1048576)</f>
        <v>13.144917257683227</v>
      </c>
      <c r="AN7" s="16">
        <f t="shared" si="21"/>
        <v>27.000189125295499</v>
      </c>
      <c r="AO7" s="16">
        <f t="shared" si="21"/>
        <v>38.323427895981062</v>
      </c>
      <c r="AP7" s="16">
        <f t="shared" si="21"/>
        <v>46.43723404255315</v>
      </c>
      <c r="AQ7" s="16">
        <f t="shared" si="21"/>
        <v>48.598274231678481</v>
      </c>
      <c r="AR7" s="16">
        <f t="shared" si="21"/>
        <v>42.361229314420775</v>
      </c>
      <c r="AS7" s="16">
        <f t="shared" si="21"/>
        <v>42.702836879432617</v>
      </c>
      <c r="AT7" s="16">
        <f t="shared" si="21"/>
        <v>42.458628841607563</v>
      </c>
      <c r="AU7" s="16">
        <f t="shared" si="21"/>
        <v>41.100827423167864</v>
      </c>
      <c r="AV7" s="16">
        <f t="shared" si="21"/>
        <v>38.66326241134751</v>
      </c>
      <c r="AW7" s="16">
        <f t="shared" si="21"/>
        <v>35.306643026004693</v>
      </c>
      <c r="AX7" s="16">
        <f t="shared" si="21"/>
        <v>31.116382978723397</v>
      </c>
      <c r="AY7" s="16">
        <f t="shared" si="21"/>
        <v>27.069267139479923</v>
      </c>
      <c r="AZ7" s="16">
        <f t="shared" si="21"/>
        <v>24.841749408983468</v>
      </c>
      <c r="BA7" s="16">
        <f t="shared" si="21"/>
        <v>35.351300236406608</v>
      </c>
      <c r="BB7" s="16">
        <f t="shared" si="21"/>
        <v>243.85196217494095</v>
      </c>
      <c r="BC7" s="16">
        <f t="shared" si="21"/>
        <v>241.56018912529558</v>
      </c>
      <c r="BD7" s="16">
        <f t="shared" si="21"/>
        <v>239.26307328605193</v>
      </c>
      <c r="BE7" s="16">
        <f t="shared" si="21"/>
        <v>237.22862884160756</v>
      </c>
      <c r="BF7" s="16">
        <f t="shared" si="21"/>
        <v>240.74179669030732</v>
      </c>
      <c r="BG7" s="16">
        <f t="shared" si="21"/>
        <v>227.66021276595757</v>
      </c>
      <c r="BH7" s="16">
        <f t="shared" si="21"/>
        <v>203.22127659574457</v>
      </c>
      <c r="BI7" s="16">
        <f t="shared" si="21"/>
        <v>191.21562647754132</v>
      </c>
      <c r="BJ7" s="16" t="e">
        <f t="shared" si="21"/>
        <v>#N/A</v>
      </c>
      <c r="BK7" s="16">
        <f t="shared" si="21"/>
        <v>49.82033096926714</v>
      </c>
      <c r="BL7" s="16">
        <f t="shared" si="21"/>
        <v>45.886524822695037</v>
      </c>
      <c r="BM7" s="16">
        <f t="shared" si="21"/>
        <v>43.286052009456263</v>
      </c>
      <c r="BN7" s="16">
        <f t="shared" si="21"/>
        <v>41.134751773049643</v>
      </c>
      <c r="BO7" s="16">
        <f t="shared" si="21"/>
        <v>40.484633569739955</v>
      </c>
      <c r="BP7" s="16">
        <f t="shared" si="21"/>
        <v>36.721040189125297</v>
      </c>
      <c r="BQ7" s="16">
        <f t="shared" si="21"/>
        <v>33.505910165484636</v>
      </c>
      <c r="BR7" s="16">
        <f t="shared" si="21"/>
        <v>30.404255319148938</v>
      </c>
      <c r="BS7" s="16" t="e">
        <f t="shared" ref="BS7:CT7" si="22">AVERAGE(BS15:BS1048576)</f>
        <v>#N/A</v>
      </c>
      <c r="BT7" s="16">
        <f t="shared" si="22"/>
        <v>43.422316784869999</v>
      </c>
      <c r="BU7" s="16">
        <f t="shared" si="22"/>
        <v>47.56338061465722</v>
      </c>
      <c r="BV7" s="16">
        <f t="shared" si="22"/>
        <v>47.787683215130038</v>
      </c>
      <c r="BW7" s="16">
        <f t="shared" si="22"/>
        <v>47.482765957446794</v>
      </c>
      <c r="BX7" s="16">
        <f t="shared" si="22"/>
        <v>47.808770685579198</v>
      </c>
      <c r="BY7" s="16">
        <f t="shared" si="22"/>
        <v>38.53510638297869</v>
      </c>
      <c r="BZ7" s="16">
        <f t="shared" si="22"/>
        <v>33.433522458628858</v>
      </c>
      <c r="CA7" s="16">
        <f t="shared" si="22"/>
        <v>30.494373522458648</v>
      </c>
      <c r="CB7" s="16" t="e">
        <f t="shared" si="22"/>
        <v>#N/A</v>
      </c>
      <c r="CC7" s="16">
        <f t="shared" si="22"/>
        <v>13.581465721040196</v>
      </c>
      <c r="CD7" s="16">
        <f t="shared" si="22"/>
        <v>9.5395035460993043</v>
      </c>
      <c r="CE7" s="16">
        <f t="shared" si="22"/>
        <v>9.6780851063829925</v>
      </c>
      <c r="CF7" s="16">
        <f t="shared" si="22"/>
        <v>10.244609929078026</v>
      </c>
      <c r="CG7" s="16">
        <f t="shared" si="22"/>
        <v>12.83815602836879</v>
      </c>
      <c r="CH7" s="16">
        <f t="shared" si="22"/>
        <v>24.312033096926676</v>
      </c>
      <c r="CI7" s="16">
        <f t="shared" si="22"/>
        <v>32.578723404255264</v>
      </c>
      <c r="CJ7" s="16">
        <f t="shared" si="22"/>
        <v>38.715059101654816</v>
      </c>
      <c r="CK7" s="16" t="e">
        <f t="shared" si="22"/>
        <v>#N/A</v>
      </c>
      <c r="CL7" s="16">
        <f t="shared" si="22"/>
        <v>42.996217494089805</v>
      </c>
      <c r="CM7" s="16">
        <f t="shared" si="22"/>
        <v>42.896997635933822</v>
      </c>
      <c r="CN7" s="16">
        <f t="shared" si="22"/>
        <v>42.534491725768355</v>
      </c>
      <c r="CO7" s="16">
        <f t="shared" si="22"/>
        <v>42.27323877068558</v>
      </c>
      <c r="CP7" s="16">
        <f t="shared" si="22"/>
        <v>39.353427895981078</v>
      </c>
      <c r="CQ7" s="16">
        <f t="shared" si="22"/>
        <v>37.15293144208033</v>
      </c>
      <c r="CR7" s="16">
        <f t="shared" si="22"/>
        <v>33.987565011820301</v>
      </c>
      <c r="CS7" s="16">
        <f t="shared" si="22"/>
        <v>30.790898345153646</v>
      </c>
      <c r="CT7" s="16" t="e">
        <f t="shared" si="22"/>
        <v>#N/A</v>
      </c>
      <c r="DE7" s="7"/>
    </row>
    <row r="8" spans="2:189">
      <c r="E8" s="7">
        <v>437</v>
      </c>
      <c r="F8" t="s">
        <v>84</v>
      </c>
      <c r="G8" s="16">
        <f t="shared" ref="G8:AL8" si="23">_xlfn.STDEV.P(G15:G1048576)</f>
        <v>26.766117872560546</v>
      </c>
      <c r="H8" s="16">
        <f t="shared" si="23"/>
        <v>144.81998141908036</v>
      </c>
      <c r="I8" s="16">
        <f t="shared" si="23"/>
        <v>132.93285279246362</v>
      </c>
      <c r="J8" s="16">
        <f t="shared" si="23"/>
        <v>119.7952967167941</v>
      </c>
      <c r="K8" s="16">
        <f t="shared" si="23"/>
        <v>109.77499555774799</v>
      </c>
      <c r="L8" s="16">
        <f t="shared" si="23"/>
        <v>87.040483728031361</v>
      </c>
      <c r="M8" s="16">
        <f t="shared" si="23"/>
        <v>48.1917766421697</v>
      </c>
      <c r="N8" s="16">
        <f t="shared" si="23"/>
        <v>23.079386712859527</v>
      </c>
      <c r="O8" s="16">
        <f t="shared" si="23"/>
        <v>13.609853784083935</v>
      </c>
      <c r="P8" s="16">
        <f t="shared" si="23"/>
        <v>8.8013730792460176</v>
      </c>
      <c r="Q8" s="16">
        <f t="shared" si="23"/>
        <v>6.4205826915075237</v>
      </c>
      <c r="R8" s="16">
        <f t="shared" si="23"/>
        <v>9.8669637678098265</v>
      </c>
      <c r="S8" s="16">
        <f t="shared" si="23"/>
        <v>10.302614576915801</v>
      </c>
      <c r="T8" s="16">
        <f t="shared" si="23"/>
        <v>8.9322505068726699</v>
      </c>
      <c r="U8" s="16">
        <f t="shared" si="23"/>
        <v>7.0341811350170227</v>
      </c>
      <c r="V8" s="16">
        <f t="shared" si="23"/>
        <v>6.5894128924053144</v>
      </c>
      <c r="W8" s="16">
        <f t="shared" si="23"/>
        <v>4.3869030506092805</v>
      </c>
      <c r="X8" s="16">
        <f t="shared" si="23"/>
        <v>3.8067177228837172</v>
      </c>
      <c r="Y8" s="16">
        <f t="shared" si="23"/>
        <v>4.1326703572777106</v>
      </c>
      <c r="Z8" s="16">
        <f t="shared" si="23"/>
        <v>35.176932559005145</v>
      </c>
      <c r="AA8" s="16">
        <f t="shared" si="23"/>
        <v>39.833313482496251</v>
      </c>
      <c r="AB8" s="16">
        <f t="shared" si="23"/>
        <v>39.075040460536975</v>
      </c>
      <c r="AC8" s="16">
        <f t="shared" si="23"/>
        <v>36.700436420142225</v>
      </c>
      <c r="AD8" s="16">
        <f t="shared" si="23"/>
        <v>32.746001081701991</v>
      </c>
      <c r="AE8" s="16">
        <f t="shared" si="23"/>
        <v>28.326877819237541</v>
      </c>
      <c r="AF8" s="16">
        <f t="shared" si="23"/>
        <v>22.05667404223356</v>
      </c>
      <c r="AG8" s="16">
        <f t="shared" si="23"/>
        <v>16.947489717370562</v>
      </c>
      <c r="AH8" s="16">
        <f t="shared" si="23"/>
        <v>16.011513291987789</v>
      </c>
      <c r="AI8" s="16">
        <f t="shared" si="23"/>
        <v>15.64168170069998</v>
      </c>
      <c r="AJ8" s="16">
        <f t="shared" si="23"/>
        <v>14.594536571316763</v>
      </c>
      <c r="AK8" s="16">
        <f t="shared" si="23"/>
        <v>13.812809495759112</v>
      </c>
      <c r="AL8" s="16">
        <f t="shared" si="23"/>
        <v>13.241993394307256</v>
      </c>
      <c r="AM8" s="16">
        <f t="shared" ref="AM8:BR8" si="24">_xlfn.STDEV.P(AM15:AM1048576)</f>
        <v>12.161697845971172</v>
      </c>
      <c r="AN8" s="16">
        <f t="shared" si="24"/>
        <v>15.514390177016494</v>
      </c>
      <c r="AO8" s="16">
        <f t="shared" si="24"/>
        <v>15.896983472388705</v>
      </c>
      <c r="AP8" s="16">
        <f t="shared" si="24"/>
        <v>13.993917039160095</v>
      </c>
      <c r="AQ8" s="16">
        <f t="shared" si="24"/>
        <v>13.855971209427301</v>
      </c>
      <c r="AR8" s="16">
        <f t="shared" si="24"/>
        <v>35.780436410061569</v>
      </c>
      <c r="AS8" s="16">
        <f t="shared" si="24"/>
        <v>40.036459536134352</v>
      </c>
      <c r="AT8" s="16">
        <f t="shared" si="24"/>
        <v>39.098798763984917</v>
      </c>
      <c r="AU8" s="16">
        <f t="shared" si="24"/>
        <v>36.540568225818824</v>
      </c>
      <c r="AV8" s="16">
        <f t="shared" si="24"/>
        <v>31.783860799524888</v>
      </c>
      <c r="AW8" s="16">
        <f t="shared" si="24"/>
        <v>26.480830054247434</v>
      </c>
      <c r="AX8" s="16">
        <f t="shared" si="24"/>
        <v>19.912283173863237</v>
      </c>
      <c r="AY8" s="16">
        <f t="shared" si="24"/>
        <v>15.614727792990928</v>
      </c>
      <c r="AZ8" s="16">
        <f t="shared" si="24"/>
        <v>13.598534000516645</v>
      </c>
      <c r="BA8" s="16">
        <f t="shared" si="24"/>
        <v>16.835429936484161</v>
      </c>
      <c r="BB8" s="16">
        <f t="shared" si="24"/>
        <v>146.54410842513147</v>
      </c>
      <c r="BC8" s="16">
        <f t="shared" si="24"/>
        <v>134.50362399421223</v>
      </c>
      <c r="BD8" s="16">
        <f t="shared" si="24"/>
        <v>121.51754823907066</v>
      </c>
      <c r="BE8" s="16">
        <f t="shared" si="24"/>
        <v>111.46603006160392</v>
      </c>
      <c r="BF8" s="16">
        <f t="shared" si="24"/>
        <v>89.888223394647881</v>
      </c>
      <c r="BG8" s="16">
        <f t="shared" si="24"/>
        <v>51.368259392395125</v>
      </c>
      <c r="BH8" s="16">
        <f t="shared" si="24"/>
        <v>26.11073759501441</v>
      </c>
      <c r="BI8" s="16">
        <f t="shared" si="24"/>
        <v>16.064213300296029</v>
      </c>
      <c r="BJ8" s="16" t="e">
        <f t="shared" si="24"/>
        <v>#N/A</v>
      </c>
      <c r="BK8" s="16">
        <f t="shared" si="24"/>
        <v>5.09909952502493</v>
      </c>
      <c r="BL8" s="16">
        <f t="shared" si="24"/>
        <v>6.4089463902663582</v>
      </c>
      <c r="BM8" s="16">
        <f t="shared" si="24"/>
        <v>6.5986580244064275</v>
      </c>
      <c r="BN8" s="16">
        <f t="shared" si="24"/>
        <v>6.3869176183940013</v>
      </c>
      <c r="BO8" s="16">
        <f t="shared" si="24"/>
        <v>5.6207253509604804</v>
      </c>
      <c r="BP8" s="16">
        <f t="shared" si="24"/>
        <v>6.0053330794842648</v>
      </c>
      <c r="BQ8" s="16">
        <f t="shared" si="24"/>
        <v>4.4905298893299017</v>
      </c>
      <c r="BR8" s="16">
        <f t="shared" si="24"/>
        <v>4.4879329513649022</v>
      </c>
      <c r="BS8" s="16" t="e">
        <f t="shared" ref="BS8:CT8" si="25">_xlfn.STDEV.P(BS15:BS1048576)</f>
        <v>#N/A</v>
      </c>
      <c r="BT8" s="16">
        <f t="shared" si="25"/>
        <v>30.852332882261862</v>
      </c>
      <c r="BU8" s="16">
        <f t="shared" si="25"/>
        <v>36.481639602015548</v>
      </c>
      <c r="BV8" s="16">
        <f t="shared" si="25"/>
        <v>35.741113816650021</v>
      </c>
      <c r="BW8" s="16">
        <f t="shared" si="25"/>
        <v>33.094384825929161</v>
      </c>
      <c r="BX8" s="16">
        <f t="shared" si="25"/>
        <v>29.630275654610763</v>
      </c>
      <c r="BY8" s="16">
        <f t="shared" si="25"/>
        <v>25.934659502738093</v>
      </c>
      <c r="BZ8" s="16">
        <f t="shared" si="25"/>
        <v>20.428634069764712</v>
      </c>
      <c r="CA8" s="16">
        <f t="shared" si="25"/>
        <v>16.338717900181468</v>
      </c>
      <c r="CB8" s="16" t="e">
        <f t="shared" si="25"/>
        <v>#N/A</v>
      </c>
      <c r="CC8" s="16">
        <f t="shared" si="25"/>
        <v>12.492233794652861</v>
      </c>
      <c r="CD8" s="16">
        <f t="shared" si="25"/>
        <v>12.652436575228363</v>
      </c>
      <c r="CE8" s="16">
        <f t="shared" si="25"/>
        <v>12.168636190431277</v>
      </c>
      <c r="CF8" s="16">
        <f t="shared" si="25"/>
        <v>11.208955081559633</v>
      </c>
      <c r="CG8" s="16">
        <f t="shared" si="25"/>
        <v>11.17927956691442</v>
      </c>
      <c r="CH8" s="16">
        <f t="shared" si="25"/>
        <v>13.217818285042378</v>
      </c>
      <c r="CI8" s="16">
        <f t="shared" si="25"/>
        <v>14.086822632970375</v>
      </c>
      <c r="CJ8" s="16">
        <f t="shared" si="25"/>
        <v>13.012571151591606</v>
      </c>
      <c r="CK8" s="16" t="e">
        <f t="shared" si="25"/>
        <v>#N/A</v>
      </c>
      <c r="CL8" s="16">
        <f t="shared" si="25"/>
        <v>31.311179385117036</v>
      </c>
      <c r="CM8" s="16">
        <f t="shared" si="25"/>
        <v>36.661652993361706</v>
      </c>
      <c r="CN8" s="16">
        <f t="shared" si="25"/>
        <v>35.975676313411746</v>
      </c>
      <c r="CO8" s="16">
        <f t="shared" si="25"/>
        <v>32.809686277436967</v>
      </c>
      <c r="CP8" s="16">
        <f t="shared" si="25"/>
        <v>29.163332459051066</v>
      </c>
      <c r="CQ8" s="16">
        <f t="shared" si="25"/>
        <v>24.103520130047489</v>
      </c>
      <c r="CR8" s="16">
        <f t="shared" si="25"/>
        <v>18.565911388941867</v>
      </c>
      <c r="CS8" s="16">
        <f t="shared" si="25"/>
        <v>14.526996166885121</v>
      </c>
      <c r="CT8" s="16" t="e">
        <f t="shared" si="25"/>
        <v>#N/A</v>
      </c>
      <c r="DE8" s="7"/>
    </row>
    <row r="9" spans="2:189">
      <c r="E9" s="7"/>
      <c r="F9" t="s">
        <v>87</v>
      </c>
      <c r="G9" s="16"/>
      <c r="H9" s="16"/>
      <c r="I9" s="16"/>
      <c r="J9" s="16"/>
      <c r="K9" s="16"/>
      <c r="L9" s="16"/>
      <c r="M9" s="16"/>
      <c r="N9" s="16"/>
      <c r="O9" s="16"/>
      <c r="P9" s="16"/>
      <c r="Q9" s="16">
        <f t="shared" ref="Q9:Y9" si="26">CORREL(H15:H1048576,Q15:Q1048576)</f>
        <v>-6.5083639071226315E-2</v>
      </c>
      <c r="R9" s="16">
        <f t="shared" si="26"/>
        <v>-0.11570931948043961</v>
      </c>
      <c r="S9" s="16">
        <f t="shared" si="26"/>
        <v>-0.17655760594241154</v>
      </c>
      <c r="T9" s="16">
        <f t="shared" si="26"/>
        <v>-0.29392306699416537</v>
      </c>
      <c r="U9" s="16">
        <f t="shared" si="26"/>
        <v>-0.38128827484716393</v>
      </c>
      <c r="V9" s="16">
        <f t="shared" si="26"/>
        <v>-0.39172276515976362</v>
      </c>
      <c r="W9" s="16">
        <f t="shared" si="26"/>
        <v>-0.19050783504087462</v>
      </c>
      <c r="X9" s="16">
        <f t="shared" si="26"/>
        <v>4.2698893282984485E-2</v>
      </c>
      <c r="Y9" s="16">
        <f t="shared" si="26"/>
        <v>6.9259200801986082E-2</v>
      </c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16"/>
      <c r="AR9" s="17">
        <f t="shared" ref="AR9:BS9" si="27">CORREL(AR15:AR1048576,Z15:Z1048576)</f>
        <v>-0.90294921990096044</v>
      </c>
      <c r="AS9" s="17">
        <f t="shared" si="27"/>
        <v>-0.93323211495061731</v>
      </c>
      <c r="AT9" s="17">
        <f t="shared" si="27"/>
        <v>-0.93755776549968772</v>
      </c>
      <c r="AU9" s="17">
        <f t="shared" si="27"/>
        <v>-0.93462651668888819</v>
      </c>
      <c r="AV9" s="17">
        <f t="shared" si="27"/>
        <v>-0.92938761157706185</v>
      </c>
      <c r="AW9" s="17">
        <f t="shared" si="27"/>
        <v>-0.84184077475059083</v>
      </c>
      <c r="AX9" s="17">
        <f t="shared" si="27"/>
        <v>-0.71753188816806546</v>
      </c>
      <c r="AY9" s="17">
        <f t="shared" si="27"/>
        <v>-0.63334722595138027</v>
      </c>
      <c r="AZ9" s="17">
        <f t="shared" si="27"/>
        <v>-0.57249085773683284</v>
      </c>
      <c r="BA9" s="17">
        <f t="shared" si="27"/>
        <v>-0.24869188918087415</v>
      </c>
      <c r="BB9" s="17">
        <f t="shared" si="27"/>
        <v>-7.4617768183440222E-2</v>
      </c>
      <c r="BC9" s="17">
        <f t="shared" si="27"/>
        <v>-6.3003265633520128E-2</v>
      </c>
      <c r="BD9" s="17">
        <f t="shared" si="27"/>
        <v>-2.3993874504438083E-2</v>
      </c>
      <c r="BE9" s="17">
        <f t="shared" si="27"/>
        <v>-4.6538588509252229E-2</v>
      </c>
      <c r="BF9" s="17">
        <f t="shared" si="27"/>
        <v>1.5686566686631157E-2</v>
      </c>
      <c r="BG9" s="17">
        <f t="shared" si="27"/>
        <v>8.3099590893415565E-2</v>
      </c>
      <c r="BH9" s="17">
        <f t="shared" si="27"/>
        <v>0.17134581925549258</v>
      </c>
      <c r="BI9" s="17">
        <f t="shared" si="27"/>
        <v>0.2365262676150317</v>
      </c>
      <c r="BJ9" s="17" t="e">
        <f t="shared" si="27"/>
        <v>#N/A</v>
      </c>
      <c r="BK9" s="16">
        <f t="shared" si="27"/>
        <v>7.0806287772344614E-2</v>
      </c>
      <c r="BL9" s="16">
        <f t="shared" si="27"/>
        <v>4.3050532673182797E-2</v>
      </c>
      <c r="BM9" s="16">
        <f t="shared" si="27"/>
        <v>3.6563607181664348E-2</v>
      </c>
      <c r="BN9" s="16">
        <f t="shared" si="27"/>
        <v>5.5073652270942767E-3</v>
      </c>
      <c r="BO9" s="16">
        <f t="shared" si="27"/>
        <v>1.0654104257181681E-3</v>
      </c>
      <c r="BP9" s="16">
        <f t="shared" si="27"/>
        <v>-7.0550314728426336E-2</v>
      </c>
      <c r="BQ9" s="16">
        <f t="shared" si="27"/>
        <v>-9.0774293448892179E-2</v>
      </c>
      <c r="BR9" s="16">
        <f t="shared" si="27"/>
        <v>-1.5173856876648625E-2</v>
      </c>
      <c r="BS9" s="16" t="e">
        <f t="shared" si="27"/>
        <v>#N/A</v>
      </c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16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DE9" s="7"/>
      <c r="DF9" s="55"/>
      <c r="DG9" s="19"/>
      <c r="DH9" s="27"/>
      <c r="DI9" s="19"/>
      <c r="DJ9" s="19"/>
      <c r="DK9" s="19"/>
      <c r="DL9" s="27"/>
      <c r="DM9" s="19"/>
      <c r="DN9" s="19"/>
      <c r="DO9" s="19"/>
      <c r="DP9" s="19"/>
      <c r="DQ9" s="19"/>
      <c r="DR9" s="19"/>
      <c r="DW9" s="85"/>
      <c r="ED9" s="85"/>
    </row>
    <row r="10" spans="2:189">
      <c r="E10" s="7"/>
      <c r="G10" s="7">
        <v>5</v>
      </c>
      <c r="H10" s="7">
        <v>5</v>
      </c>
      <c r="I10" s="7">
        <v>5</v>
      </c>
      <c r="J10" s="7">
        <v>5</v>
      </c>
      <c r="K10" s="7">
        <v>5</v>
      </c>
      <c r="L10" s="7">
        <v>5</v>
      </c>
      <c r="M10" s="7">
        <v>5</v>
      </c>
      <c r="N10" s="7">
        <v>5</v>
      </c>
      <c r="O10" s="7">
        <v>5</v>
      </c>
      <c r="P10" s="7">
        <v>5</v>
      </c>
      <c r="Q10" s="7">
        <v>8</v>
      </c>
      <c r="R10" s="7">
        <v>8</v>
      </c>
      <c r="S10" s="7">
        <v>8</v>
      </c>
      <c r="T10" s="7">
        <v>8</v>
      </c>
      <c r="U10" s="7">
        <v>8</v>
      </c>
      <c r="V10" s="7">
        <v>8</v>
      </c>
      <c r="W10" s="7">
        <v>8</v>
      </c>
      <c r="X10" s="7">
        <v>8</v>
      </c>
      <c r="Y10" s="7">
        <v>8</v>
      </c>
      <c r="Z10" s="7">
        <v>9</v>
      </c>
      <c r="AA10" s="7">
        <v>9</v>
      </c>
      <c r="AB10" s="7">
        <v>9</v>
      </c>
      <c r="AC10" s="7">
        <v>9</v>
      </c>
      <c r="AD10" s="7">
        <v>9</v>
      </c>
      <c r="AE10" s="7">
        <v>9</v>
      </c>
      <c r="AF10" s="7">
        <v>9</v>
      </c>
      <c r="AG10" s="7">
        <v>9</v>
      </c>
      <c r="AH10" s="7">
        <v>9</v>
      </c>
      <c r="AI10" s="7">
        <v>10</v>
      </c>
      <c r="AJ10" s="7">
        <v>10</v>
      </c>
      <c r="AK10" s="7">
        <v>10</v>
      </c>
      <c r="AL10" s="7">
        <v>10</v>
      </c>
      <c r="AM10" s="7">
        <v>10</v>
      </c>
      <c r="AN10" s="7">
        <v>10</v>
      </c>
      <c r="AO10" s="7">
        <v>10</v>
      </c>
      <c r="AP10" s="7">
        <v>10</v>
      </c>
      <c r="AQ10" s="7">
        <v>10</v>
      </c>
      <c r="AR10" s="7">
        <v>11</v>
      </c>
      <c r="AS10" s="7">
        <v>11</v>
      </c>
      <c r="AT10" s="7">
        <v>11</v>
      </c>
      <c r="AU10" s="7">
        <v>11</v>
      </c>
      <c r="AV10" s="7">
        <v>11</v>
      </c>
      <c r="AW10" s="7">
        <v>11</v>
      </c>
      <c r="AX10" s="7">
        <v>11</v>
      </c>
      <c r="AY10" s="7">
        <v>11</v>
      </c>
      <c r="AZ10" s="7">
        <v>11</v>
      </c>
      <c r="BA10" s="7">
        <v>5</v>
      </c>
      <c r="BB10" s="7">
        <v>5</v>
      </c>
      <c r="BC10" s="7">
        <v>5</v>
      </c>
      <c r="BD10" s="7">
        <v>5</v>
      </c>
      <c r="BE10" s="7">
        <v>5</v>
      </c>
      <c r="BF10" s="7">
        <v>5</v>
      </c>
      <c r="BG10" s="7">
        <v>5</v>
      </c>
      <c r="BH10" s="7">
        <v>5</v>
      </c>
      <c r="BI10" s="7">
        <v>5</v>
      </c>
      <c r="BJ10" s="7">
        <v>5</v>
      </c>
      <c r="BK10" s="7">
        <v>8</v>
      </c>
      <c r="BL10" s="7">
        <v>8</v>
      </c>
      <c r="BM10" s="7">
        <v>8</v>
      </c>
      <c r="BN10" s="7">
        <v>8</v>
      </c>
      <c r="BO10" s="7">
        <v>8</v>
      </c>
      <c r="BP10" s="7">
        <v>8</v>
      </c>
      <c r="BQ10" s="7">
        <v>8</v>
      </c>
      <c r="BR10" s="7">
        <v>8</v>
      </c>
      <c r="BS10" s="7">
        <v>8</v>
      </c>
      <c r="BT10" s="7">
        <v>9</v>
      </c>
      <c r="BU10" s="7">
        <v>9</v>
      </c>
      <c r="BV10" s="7">
        <v>9</v>
      </c>
      <c r="BW10" s="7">
        <v>9</v>
      </c>
      <c r="BX10" s="7">
        <v>9</v>
      </c>
      <c r="BY10" s="7">
        <v>9</v>
      </c>
      <c r="BZ10" s="7">
        <v>9</v>
      </c>
      <c r="CA10" s="7">
        <v>9</v>
      </c>
      <c r="CB10" s="7">
        <v>9</v>
      </c>
      <c r="CC10" s="7">
        <v>10</v>
      </c>
      <c r="CD10" s="7">
        <v>10</v>
      </c>
      <c r="CE10" s="7">
        <v>10</v>
      </c>
      <c r="CF10" s="7">
        <v>10</v>
      </c>
      <c r="CG10" s="7">
        <v>10</v>
      </c>
      <c r="CH10" s="7">
        <v>10</v>
      </c>
      <c r="CI10" s="7">
        <v>10</v>
      </c>
      <c r="CJ10" s="7">
        <v>10</v>
      </c>
      <c r="CK10" s="7">
        <v>10</v>
      </c>
      <c r="CL10" s="7">
        <v>11</v>
      </c>
      <c r="CM10" s="7">
        <v>11</v>
      </c>
      <c r="CN10" s="7">
        <v>11</v>
      </c>
      <c r="CO10" s="7">
        <v>11</v>
      </c>
      <c r="CP10" s="7">
        <v>11</v>
      </c>
      <c r="CQ10" s="7">
        <v>11</v>
      </c>
      <c r="CR10" s="7">
        <v>11</v>
      </c>
      <c r="CS10" s="7">
        <v>11</v>
      </c>
      <c r="CT10" s="7">
        <v>11</v>
      </c>
      <c r="DE10" s="7"/>
    </row>
    <row r="11" spans="2:189">
      <c r="E11" s="7"/>
      <c r="G11" s="7">
        <v>5</v>
      </c>
      <c r="H11" s="7">
        <v>6</v>
      </c>
      <c r="I11" s="7">
        <v>7</v>
      </c>
      <c r="J11" s="7">
        <v>8</v>
      </c>
      <c r="K11" s="7">
        <v>9</v>
      </c>
      <c r="L11" s="7">
        <v>10</v>
      </c>
      <c r="M11" s="7">
        <v>11</v>
      </c>
      <c r="N11" s="7">
        <v>12</v>
      </c>
      <c r="O11" s="7">
        <v>13</v>
      </c>
      <c r="P11" s="7">
        <v>14</v>
      </c>
      <c r="Q11" s="7">
        <v>6</v>
      </c>
      <c r="R11" s="7">
        <v>7</v>
      </c>
      <c r="S11" s="7">
        <v>8</v>
      </c>
      <c r="T11" s="7">
        <v>9</v>
      </c>
      <c r="U11" s="7">
        <v>10</v>
      </c>
      <c r="V11" s="7">
        <v>11</v>
      </c>
      <c r="W11" s="7">
        <v>12</v>
      </c>
      <c r="X11" s="7">
        <v>13</v>
      </c>
      <c r="Y11" s="7">
        <v>14</v>
      </c>
      <c r="Z11" s="7">
        <v>6</v>
      </c>
      <c r="AA11" s="7">
        <v>7</v>
      </c>
      <c r="AB11" s="7">
        <v>8</v>
      </c>
      <c r="AC11" s="7">
        <v>9</v>
      </c>
      <c r="AD11" s="7">
        <v>10</v>
      </c>
      <c r="AE11" s="7">
        <v>11</v>
      </c>
      <c r="AF11" s="7">
        <v>12</v>
      </c>
      <c r="AG11" s="7">
        <v>13</v>
      </c>
      <c r="AH11" s="7">
        <v>14</v>
      </c>
      <c r="AI11" s="7">
        <v>6</v>
      </c>
      <c r="AJ11" s="7">
        <v>7</v>
      </c>
      <c r="AK11" s="7">
        <v>8</v>
      </c>
      <c r="AL11" s="7">
        <v>9</v>
      </c>
      <c r="AM11" s="7">
        <v>10</v>
      </c>
      <c r="AN11" s="7">
        <v>11</v>
      </c>
      <c r="AO11" s="7">
        <v>12</v>
      </c>
      <c r="AP11" s="7">
        <v>13</v>
      </c>
      <c r="AQ11" s="7">
        <v>14</v>
      </c>
      <c r="AR11" s="7">
        <v>6</v>
      </c>
      <c r="AS11" s="7">
        <v>7</v>
      </c>
      <c r="AT11" s="7">
        <v>8</v>
      </c>
      <c r="AU11" s="7">
        <v>9</v>
      </c>
      <c r="AV11" s="7">
        <v>10</v>
      </c>
      <c r="AW11" s="7">
        <v>11</v>
      </c>
      <c r="AX11" s="7">
        <v>12</v>
      </c>
      <c r="AY11" s="7">
        <v>13</v>
      </c>
      <c r="AZ11" s="7">
        <v>14</v>
      </c>
      <c r="BA11" s="7">
        <v>19</v>
      </c>
      <c r="BB11" s="7">
        <v>20</v>
      </c>
      <c r="BC11" s="7">
        <v>21</v>
      </c>
      <c r="BD11" s="7">
        <v>22</v>
      </c>
      <c r="BE11" s="7">
        <v>23</v>
      </c>
      <c r="BF11" s="7">
        <v>24</v>
      </c>
      <c r="BG11" s="7">
        <v>25</v>
      </c>
      <c r="BH11" s="7">
        <v>26</v>
      </c>
      <c r="BI11" s="7">
        <v>27</v>
      </c>
      <c r="BJ11" s="7">
        <v>28</v>
      </c>
      <c r="BK11" s="7">
        <v>20</v>
      </c>
      <c r="BL11" s="7">
        <v>21</v>
      </c>
      <c r="BM11" s="7">
        <v>22</v>
      </c>
      <c r="BN11" s="7">
        <v>23</v>
      </c>
      <c r="BO11" s="7">
        <v>24</v>
      </c>
      <c r="BP11" s="7">
        <v>25</v>
      </c>
      <c r="BQ11" s="7">
        <v>26</v>
      </c>
      <c r="BR11" s="7">
        <v>27</v>
      </c>
      <c r="BS11" s="7">
        <v>28</v>
      </c>
      <c r="BT11" s="7">
        <v>20</v>
      </c>
      <c r="BU11" s="7">
        <v>21</v>
      </c>
      <c r="BV11" s="7">
        <v>22</v>
      </c>
      <c r="BW11" s="7">
        <v>23</v>
      </c>
      <c r="BX11" s="7">
        <v>24</v>
      </c>
      <c r="BY11" s="7">
        <v>25</v>
      </c>
      <c r="BZ11" s="7">
        <v>26</v>
      </c>
      <c r="CA11" s="7">
        <v>27</v>
      </c>
      <c r="CB11" s="7">
        <v>28</v>
      </c>
      <c r="CC11" s="7">
        <v>20</v>
      </c>
      <c r="CD11" s="7">
        <v>21</v>
      </c>
      <c r="CE11" s="7">
        <v>22</v>
      </c>
      <c r="CF11" s="7">
        <v>23</v>
      </c>
      <c r="CG11" s="7">
        <v>24</v>
      </c>
      <c r="CH11" s="7">
        <v>25</v>
      </c>
      <c r="CI11" s="7">
        <v>26</v>
      </c>
      <c r="CJ11" s="7">
        <v>27</v>
      </c>
      <c r="CK11" s="7">
        <v>28</v>
      </c>
      <c r="CL11" s="7">
        <v>20</v>
      </c>
      <c r="CM11" s="7">
        <v>21</v>
      </c>
      <c r="CN11" s="7">
        <v>22</v>
      </c>
      <c r="CO11" s="7">
        <v>23</v>
      </c>
      <c r="CP11" s="7">
        <v>24</v>
      </c>
      <c r="CQ11" s="7">
        <v>25</v>
      </c>
      <c r="CR11" s="7">
        <v>26</v>
      </c>
      <c r="CS11" s="7">
        <v>27</v>
      </c>
      <c r="CT11" s="7">
        <v>28</v>
      </c>
      <c r="DE11" s="7"/>
      <c r="DO11" s="72"/>
    </row>
    <row r="12" spans="2:189" ht="15.75" customHeight="1">
      <c r="D12" s="15"/>
      <c r="E12" s="7"/>
      <c r="G12" s="7" t="s">
        <v>81</v>
      </c>
      <c r="H12" s="7" t="s">
        <v>81</v>
      </c>
      <c r="I12" s="7" t="s">
        <v>81</v>
      </c>
      <c r="J12" s="7" t="s">
        <v>81</v>
      </c>
      <c r="K12" s="7" t="s">
        <v>81</v>
      </c>
      <c r="L12" s="7" t="s">
        <v>81</v>
      </c>
      <c r="M12" s="7" t="s">
        <v>81</v>
      </c>
      <c r="N12" s="7" t="s">
        <v>81</v>
      </c>
      <c r="O12" s="7" t="s">
        <v>81</v>
      </c>
      <c r="P12" s="7" t="s">
        <v>81</v>
      </c>
      <c r="Q12" s="7" t="s">
        <v>81</v>
      </c>
      <c r="R12" s="7" t="s">
        <v>81</v>
      </c>
      <c r="S12" s="7" t="s">
        <v>81</v>
      </c>
      <c r="T12" s="7" t="s">
        <v>81</v>
      </c>
      <c r="U12" s="7" t="s">
        <v>81</v>
      </c>
      <c r="V12" s="7" t="s">
        <v>81</v>
      </c>
      <c r="W12" s="7" t="s">
        <v>81</v>
      </c>
      <c r="X12" s="7" t="s">
        <v>81</v>
      </c>
      <c r="Y12" s="7" t="s">
        <v>81</v>
      </c>
      <c r="Z12" s="7" t="s">
        <v>81</v>
      </c>
      <c r="AA12" s="7" t="s">
        <v>81</v>
      </c>
      <c r="AB12" s="7" t="s">
        <v>81</v>
      </c>
      <c r="AC12" s="7" t="s">
        <v>81</v>
      </c>
      <c r="AD12" s="7" t="s">
        <v>81</v>
      </c>
      <c r="AE12" s="7" t="s">
        <v>81</v>
      </c>
      <c r="AF12" s="7" t="s">
        <v>81</v>
      </c>
      <c r="AG12" s="7" t="s">
        <v>81</v>
      </c>
      <c r="AH12" s="7" t="s">
        <v>81</v>
      </c>
      <c r="AI12" s="7" t="s">
        <v>81</v>
      </c>
      <c r="AJ12" s="7" t="s">
        <v>81</v>
      </c>
      <c r="AK12" s="7" t="s">
        <v>81</v>
      </c>
      <c r="AL12" s="7" t="s">
        <v>81</v>
      </c>
      <c r="AM12" s="7" t="s">
        <v>81</v>
      </c>
      <c r="AN12" s="7" t="s">
        <v>81</v>
      </c>
      <c r="AO12" s="7" t="s">
        <v>81</v>
      </c>
      <c r="AP12" s="7" t="s">
        <v>81</v>
      </c>
      <c r="AQ12" s="7" t="s">
        <v>81</v>
      </c>
      <c r="AR12" s="7" t="s">
        <v>81</v>
      </c>
      <c r="AS12" s="7" t="s">
        <v>81</v>
      </c>
      <c r="AT12" s="7" t="s">
        <v>81</v>
      </c>
      <c r="AU12" s="7" t="s">
        <v>81</v>
      </c>
      <c r="AV12" s="7" t="s">
        <v>81</v>
      </c>
      <c r="AW12" s="7" t="s">
        <v>81</v>
      </c>
      <c r="AX12" s="7" t="s">
        <v>81</v>
      </c>
      <c r="AY12" s="7" t="s">
        <v>81</v>
      </c>
      <c r="AZ12" s="7" t="s">
        <v>81</v>
      </c>
      <c r="BA12" s="13">
        <v>0.5</v>
      </c>
      <c r="BB12" s="13">
        <v>0.5</v>
      </c>
      <c r="BC12" s="13">
        <v>0.5</v>
      </c>
      <c r="BD12" s="13">
        <v>0.5</v>
      </c>
      <c r="BE12" s="13">
        <v>0.5</v>
      </c>
      <c r="BF12" s="13">
        <v>0.5</v>
      </c>
      <c r="BG12" s="13">
        <v>0.5</v>
      </c>
      <c r="BH12" s="13">
        <v>0.5</v>
      </c>
      <c r="BI12" s="13">
        <v>0.5</v>
      </c>
      <c r="BJ12" s="13">
        <v>0.5</v>
      </c>
      <c r="BK12" s="13">
        <v>0.5</v>
      </c>
      <c r="BL12" s="13">
        <v>0.5</v>
      </c>
      <c r="BM12" s="13">
        <v>0.5</v>
      </c>
      <c r="BN12" s="13">
        <v>0.5</v>
      </c>
      <c r="BO12" s="13">
        <v>0.5</v>
      </c>
      <c r="BP12" s="13">
        <v>0.5</v>
      </c>
      <c r="BQ12" s="13">
        <v>0.5</v>
      </c>
      <c r="BR12" s="13">
        <v>0.5</v>
      </c>
      <c r="BS12" s="13">
        <v>0.5</v>
      </c>
      <c r="BT12" s="13">
        <v>0.5</v>
      </c>
      <c r="BU12" s="13">
        <v>0.5</v>
      </c>
      <c r="BV12" s="13">
        <v>0.5</v>
      </c>
      <c r="BW12" s="13">
        <v>0.5</v>
      </c>
      <c r="BX12" s="13">
        <v>0.5</v>
      </c>
      <c r="BY12" s="13">
        <v>0.5</v>
      </c>
      <c r="BZ12" s="13">
        <v>0.5</v>
      </c>
      <c r="CA12" s="13">
        <v>0.5</v>
      </c>
      <c r="CB12" s="13">
        <v>0.5</v>
      </c>
      <c r="CC12" s="13">
        <v>0.5</v>
      </c>
      <c r="CD12" s="13">
        <v>0.5</v>
      </c>
      <c r="CE12" s="13">
        <v>0.5</v>
      </c>
      <c r="CF12" s="13">
        <v>0.5</v>
      </c>
      <c r="CG12" s="13">
        <v>0.5</v>
      </c>
      <c r="CH12" s="13">
        <v>0.5</v>
      </c>
      <c r="CI12" s="13">
        <v>0.5</v>
      </c>
      <c r="CJ12" s="13">
        <v>0.5</v>
      </c>
      <c r="CK12" s="13">
        <v>0.5</v>
      </c>
      <c r="CL12" s="13">
        <v>0.5</v>
      </c>
      <c r="CM12" s="13">
        <v>0.5</v>
      </c>
      <c r="CN12" s="13">
        <v>0.5</v>
      </c>
      <c r="CO12" s="13">
        <v>0.5</v>
      </c>
      <c r="CP12" s="13">
        <v>0.5</v>
      </c>
      <c r="CQ12" s="13">
        <v>0.5</v>
      </c>
      <c r="CR12" s="13">
        <v>0.5</v>
      </c>
      <c r="CS12" s="13">
        <v>0.5</v>
      </c>
      <c r="CT12" s="13">
        <v>0.5</v>
      </c>
      <c r="CV12" t="s">
        <v>90</v>
      </c>
      <c r="CW12" t="s">
        <v>90</v>
      </c>
      <c r="CX12" t="s">
        <v>90</v>
      </c>
      <c r="CY12" t="s">
        <v>90</v>
      </c>
      <c r="CZ12" t="s">
        <v>90</v>
      </c>
      <c r="DA12" t="s">
        <v>90</v>
      </c>
      <c r="DB12" t="s">
        <v>90</v>
      </c>
      <c r="DC12" t="s">
        <v>90</v>
      </c>
      <c r="DD12" t="s">
        <v>90</v>
      </c>
      <c r="DE12" s="54" t="s">
        <v>95</v>
      </c>
      <c r="DG12" s="331" t="s">
        <v>11769</v>
      </c>
      <c r="DH12" s="331"/>
      <c r="DI12" s="331"/>
      <c r="DJ12" s="331"/>
      <c r="DK12" s="331" t="s">
        <v>11769</v>
      </c>
      <c r="DL12" s="331"/>
      <c r="DM12" s="331"/>
      <c r="DN12" s="331"/>
      <c r="DO12" s="331" t="s">
        <v>11770</v>
      </c>
      <c r="DP12" s="331"/>
      <c r="DQ12" s="331"/>
      <c r="DR12" s="331"/>
      <c r="DT12" s="7" t="s">
        <v>68</v>
      </c>
      <c r="DU12" s="7" t="s">
        <v>69</v>
      </c>
      <c r="DV12" s="7" t="s">
        <v>70</v>
      </c>
      <c r="DW12" s="7" t="s">
        <v>71</v>
      </c>
      <c r="DX12" s="7"/>
      <c r="DY12" s="7"/>
      <c r="DZ12" s="7"/>
      <c r="EA12" s="7"/>
      <c r="EB12" s="7"/>
      <c r="EC12" s="7"/>
      <c r="ED12" s="7" t="s">
        <v>72</v>
      </c>
      <c r="EE12" s="7" t="s">
        <v>73</v>
      </c>
      <c r="EF12" s="7" t="s">
        <v>74</v>
      </c>
      <c r="EG12" s="7" t="s">
        <v>75</v>
      </c>
      <c r="EH12" s="7" t="s">
        <v>76</v>
      </c>
      <c r="EJ12" t="s">
        <v>68</v>
      </c>
      <c r="EK12" t="s">
        <v>69</v>
      </c>
      <c r="EL12" t="s">
        <v>70</v>
      </c>
      <c r="EM12" t="s">
        <v>71</v>
      </c>
      <c r="ET12" t="s">
        <v>72</v>
      </c>
      <c r="EU12" t="s">
        <v>73</v>
      </c>
      <c r="EV12" t="s">
        <v>74</v>
      </c>
      <c r="EW12" t="s">
        <v>75</v>
      </c>
      <c r="EX12" t="s">
        <v>76</v>
      </c>
    </row>
    <row r="13" spans="2:189" ht="15" customHeight="1">
      <c r="E13" s="7"/>
      <c r="G13" s="328" t="s">
        <v>10</v>
      </c>
      <c r="H13" s="329"/>
      <c r="I13" s="329"/>
      <c r="J13" s="329"/>
      <c r="K13" s="329"/>
      <c r="L13" s="329"/>
      <c r="M13" s="329"/>
      <c r="N13" s="329"/>
      <c r="O13" s="329"/>
      <c r="P13" s="329"/>
      <c r="Q13" s="328" t="s">
        <v>77</v>
      </c>
      <c r="R13" s="329"/>
      <c r="S13" s="329"/>
      <c r="T13" s="329"/>
      <c r="U13" s="329"/>
      <c r="V13" s="329"/>
      <c r="W13" s="329"/>
      <c r="X13" s="329"/>
      <c r="Y13" s="329"/>
      <c r="Z13" s="328" t="s">
        <v>78</v>
      </c>
      <c r="AA13" s="329"/>
      <c r="AB13" s="329"/>
      <c r="AC13" s="329"/>
      <c r="AD13" s="329"/>
      <c r="AE13" s="329"/>
      <c r="AF13" s="329"/>
      <c r="AG13" s="329"/>
      <c r="AH13" s="329"/>
      <c r="AI13" s="328" t="s">
        <v>79</v>
      </c>
      <c r="AJ13" s="329"/>
      <c r="AK13" s="329"/>
      <c r="AL13" s="329"/>
      <c r="AM13" s="329"/>
      <c r="AN13" s="329"/>
      <c r="AO13" s="329"/>
      <c r="AP13" s="329"/>
      <c r="AQ13" s="329"/>
      <c r="AR13" s="328" t="s">
        <v>80</v>
      </c>
      <c r="AS13" s="329"/>
      <c r="AT13" s="329"/>
      <c r="AU13" s="329"/>
      <c r="AV13" s="329"/>
      <c r="AW13" s="329"/>
      <c r="AX13" s="329"/>
      <c r="AY13" s="329"/>
      <c r="AZ13" s="329"/>
      <c r="BA13" s="328" t="s">
        <v>10</v>
      </c>
      <c r="BB13" s="329"/>
      <c r="BC13" s="329"/>
      <c r="BD13" s="329"/>
      <c r="BE13" s="329"/>
      <c r="BF13" s="329"/>
      <c r="BG13" s="329"/>
      <c r="BH13" s="329"/>
      <c r="BI13" s="329"/>
      <c r="BJ13" s="329"/>
      <c r="BK13" s="328" t="s">
        <v>77</v>
      </c>
      <c r="BL13" s="329"/>
      <c r="BM13" s="329"/>
      <c r="BN13" s="329"/>
      <c r="BO13" s="329"/>
      <c r="BP13" s="329"/>
      <c r="BQ13" s="329"/>
      <c r="BR13" s="329"/>
      <c r="BS13" s="329"/>
      <c r="BT13" s="328" t="s">
        <v>78</v>
      </c>
      <c r="BU13" s="329"/>
      <c r="BV13" s="329"/>
      <c r="BW13" s="329"/>
      <c r="BX13" s="329"/>
      <c r="BY13" s="329"/>
      <c r="BZ13" s="329"/>
      <c r="CA13" s="329"/>
      <c r="CB13" s="329"/>
      <c r="CC13" s="328" t="s">
        <v>79</v>
      </c>
      <c r="CD13" s="329"/>
      <c r="CE13" s="329"/>
      <c r="CF13" s="329"/>
      <c r="CG13" s="329"/>
      <c r="CH13" s="329"/>
      <c r="CI13" s="329"/>
      <c r="CJ13" s="329"/>
      <c r="CK13" s="329"/>
      <c r="CL13" s="328" t="s">
        <v>80</v>
      </c>
      <c r="CM13" s="329"/>
      <c r="CN13" s="329"/>
      <c r="CO13" s="329"/>
      <c r="CP13" s="329"/>
      <c r="CQ13" s="329"/>
      <c r="CR13" s="329"/>
      <c r="CS13" s="329"/>
      <c r="CT13" s="330"/>
      <c r="CV13" s="328" t="s">
        <v>89</v>
      </c>
      <c r="CW13" s="329"/>
      <c r="CX13" s="329"/>
      <c r="CY13" s="329"/>
      <c r="CZ13" s="329"/>
      <c r="DA13" s="329"/>
      <c r="DB13" s="329"/>
      <c r="DC13" s="329"/>
      <c r="DD13" s="330"/>
      <c r="DE13" s="54"/>
      <c r="DG13" s="332" t="s">
        <v>252</v>
      </c>
      <c r="DH13" s="333"/>
      <c r="DI13" s="333"/>
      <c r="DJ13" s="334"/>
      <c r="DK13" s="332" t="s">
        <v>113</v>
      </c>
      <c r="DL13" s="333"/>
      <c r="DM13" s="333"/>
      <c r="DN13" s="334"/>
      <c r="DO13" s="332" t="s">
        <v>126</v>
      </c>
      <c r="DP13" s="333"/>
      <c r="DQ13" s="333"/>
      <c r="DR13" s="334"/>
      <c r="DT13" s="328" t="s">
        <v>127</v>
      </c>
      <c r="DU13" s="329"/>
      <c r="DV13" s="329"/>
      <c r="DW13" s="329"/>
      <c r="DX13" s="329"/>
      <c r="DY13" s="329"/>
      <c r="DZ13" s="329"/>
      <c r="EA13" s="329"/>
      <c r="EB13" s="329"/>
      <c r="EC13" s="329"/>
      <c r="ED13" s="329"/>
      <c r="EE13" s="329"/>
      <c r="EF13" s="329"/>
      <c r="EG13" s="329"/>
      <c r="EH13" s="330"/>
      <c r="EJ13" s="328" t="s">
        <v>222</v>
      </c>
      <c r="EK13" s="329"/>
      <c r="EL13" s="329"/>
      <c r="EM13" s="329"/>
      <c r="EN13" s="329"/>
      <c r="EO13" s="329"/>
      <c r="EP13" s="329"/>
      <c r="EQ13" s="329"/>
      <c r="ER13" s="329"/>
      <c r="ES13" s="329"/>
      <c r="ET13" s="329"/>
      <c r="EU13" s="329"/>
      <c r="EV13" s="329"/>
      <c r="EW13" s="329"/>
      <c r="EX13" s="330"/>
      <c r="FC13" s="328" t="s">
        <v>223</v>
      </c>
      <c r="FD13" s="329"/>
      <c r="FE13" s="329"/>
      <c r="FF13" s="329"/>
      <c r="FG13" s="329"/>
      <c r="FH13" s="329"/>
      <c r="FI13" s="329"/>
      <c r="FJ13" s="329"/>
      <c r="FK13" s="329"/>
      <c r="FL13" s="329"/>
      <c r="FM13" s="329"/>
      <c r="FN13" s="329"/>
      <c r="FO13" s="329"/>
      <c r="FP13" s="329"/>
      <c r="FQ13" s="330"/>
      <c r="FS13" s="328" t="s">
        <v>224</v>
      </c>
      <c r="FT13" s="329"/>
      <c r="FU13" s="329"/>
      <c r="FV13" s="329"/>
      <c r="FW13" s="329"/>
      <c r="FX13" s="329"/>
      <c r="FY13" s="329"/>
      <c r="FZ13" s="329"/>
      <c r="GA13" s="329"/>
      <c r="GB13" s="329"/>
      <c r="GC13" s="329"/>
      <c r="GD13" s="329"/>
      <c r="GE13" s="329"/>
      <c r="GF13" s="329"/>
      <c r="GG13" s="330"/>
    </row>
    <row r="14" spans="2:189">
      <c r="B14" s="31" t="s">
        <v>66</v>
      </c>
      <c r="C14" s="14" t="s">
        <v>65</v>
      </c>
      <c r="D14" s="14" t="s">
        <v>101</v>
      </c>
      <c r="E14" s="14" t="s">
        <v>88</v>
      </c>
      <c r="F14" s="14" t="s">
        <v>94</v>
      </c>
      <c r="G14" s="14" t="s">
        <v>82</v>
      </c>
      <c r="H14" s="148" t="s">
        <v>68</v>
      </c>
      <c r="I14" s="11" t="s">
        <v>69</v>
      </c>
      <c r="J14" s="11" t="s">
        <v>70</v>
      </c>
      <c r="K14" s="11" t="s">
        <v>71</v>
      </c>
      <c r="L14" s="11" t="s">
        <v>72</v>
      </c>
      <c r="M14" s="11" t="s">
        <v>73</v>
      </c>
      <c r="N14" s="11" t="s">
        <v>74</v>
      </c>
      <c r="O14" s="11" t="s">
        <v>75</v>
      </c>
      <c r="P14" s="149" t="s">
        <v>76</v>
      </c>
      <c r="Q14" s="148" t="s">
        <v>68</v>
      </c>
      <c r="R14" s="11" t="s">
        <v>69</v>
      </c>
      <c r="S14" s="11" t="s">
        <v>70</v>
      </c>
      <c r="T14" s="11" t="s">
        <v>71</v>
      </c>
      <c r="U14" s="11" t="s">
        <v>72</v>
      </c>
      <c r="V14" s="11" t="s">
        <v>73</v>
      </c>
      <c r="W14" s="11" t="s">
        <v>74</v>
      </c>
      <c r="X14" s="11" t="s">
        <v>75</v>
      </c>
      <c r="Y14" s="11" t="s">
        <v>76</v>
      </c>
      <c r="Z14" s="10" t="s">
        <v>68</v>
      </c>
      <c r="AA14" s="11" t="s">
        <v>69</v>
      </c>
      <c r="AB14" s="11" t="s">
        <v>70</v>
      </c>
      <c r="AC14" s="11" t="s">
        <v>71</v>
      </c>
      <c r="AD14" s="11" t="s">
        <v>72</v>
      </c>
      <c r="AE14" s="11" t="s">
        <v>73</v>
      </c>
      <c r="AF14" s="11" t="s">
        <v>74</v>
      </c>
      <c r="AG14" s="11" t="s">
        <v>75</v>
      </c>
      <c r="AH14" s="11" t="s">
        <v>76</v>
      </c>
      <c r="AI14" s="10" t="s">
        <v>68</v>
      </c>
      <c r="AJ14" s="11" t="s">
        <v>69</v>
      </c>
      <c r="AK14" s="11" t="s">
        <v>70</v>
      </c>
      <c r="AL14" s="11" t="s">
        <v>71</v>
      </c>
      <c r="AM14" s="11" t="s">
        <v>72</v>
      </c>
      <c r="AN14" s="11" t="s">
        <v>73</v>
      </c>
      <c r="AO14" s="11" t="s">
        <v>74</v>
      </c>
      <c r="AP14" s="11" t="s">
        <v>75</v>
      </c>
      <c r="AQ14" s="11" t="s">
        <v>76</v>
      </c>
      <c r="AR14" s="10" t="s">
        <v>68</v>
      </c>
      <c r="AS14" s="11" t="s">
        <v>69</v>
      </c>
      <c r="AT14" s="11" t="s">
        <v>70</v>
      </c>
      <c r="AU14" s="11" t="s">
        <v>71</v>
      </c>
      <c r="AV14" s="11" t="s">
        <v>72</v>
      </c>
      <c r="AW14" s="11" t="s">
        <v>73</v>
      </c>
      <c r="AX14" s="11" t="s">
        <v>74</v>
      </c>
      <c r="AY14" s="11" t="s">
        <v>75</v>
      </c>
      <c r="AZ14" s="149" t="s">
        <v>76</v>
      </c>
      <c r="BA14" s="14" t="s">
        <v>16</v>
      </c>
      <c r="BB14" s="148" t="s">
        <v>68</v>
      </c>
      <c r="BC14" s="11" t="s">
        <v>69</v>
      </c>
      <c r="BD14" s="11" t="s">
        <v>70</v>
      </c>
      <c r="BE14" s="11" t="s">
        <v>71</v>
      </c>
      <c r="BF14" s="11" t="s">
        <v>72</v>
      </c>
      <c r="BG14" s="11" t="s">
        <v>73</v>
      </c>
      <c r="BH14" s="11" t="s">
        <v>74</v>
      </c>
      <c r="BI14" s="11" t="s">
        <v>75</v>
      </c>
      <c r="BJ14" s="149" t="s">
        <v>76</v>
      </c>
      <c r="BK14" s="148" t="s">
        <v>68</v>
      </c>
      <c r="BL14" s="11" t="s">
        <v>69</v>
      </c>
      <c r="BM14" s="11" t="s">
        <v>70</v>
      </c>
      <c r="BN14" s="11" t="s">
        <v>71</v>
      </c>
      <c r="BO14" s="11" t="s">
        <v>72</v>
      </c>
      <c r="BP14" s="11" t="s">
        <v>73</v>
      </c>
      <c r="BQ14" s="11" t="s">
        <v>74</v>
      </c>
      <c r="BR14" s="11" t="s">
        <v>75</v>
      </c>
      <c r="BS14" s="149" t="s">
        <v>76</v>
      </c>
      <c r="BT14" s="148" t="s">
        <v>68</v>
      </c>
      <c r="BU14" s="11" t="s">
        <v>69</v>
      </c>
      <c r="BV14" s="11" t="s">
        <v>70</v>
      </c>
      <c r="BW14" s="11" t="s">
        <v>71</v>
      </c>
      <c r="BX14" s="11" t="s">
        <v>72</v>
      </c>
      <c r="BY14" s="11" t="s">
        <v>73</v>
      </c>
      <c r="BZ14" s="11" t="s">
        <v>74</v>
      </c>
      <c r="CA14" s="11" t="s">
        <v>75</v>
      </c>
      <c r="CB14" s="149" t="s">
        <v>76</v>
      </c>
      <c r="CC14" s="148" t="s">
        <v>68</v>
      </c>
      <c r="CD14" s="11" t="s">
        <v>69</v>
      </c>
      <c r="CE14" s="11" t="s">
        <v>70</v>
      </c>
      <c r="CF14" s="11" t="s">
        <v>71</v>
      </c>
      <c r="CG14" s="11" t="s">
        <v>72</v>
      </c>
      <c r="CH14" s="11" t="s">
        <v>73</v>
      </c>
      <c r="CI14" s="11" t="s">
        <v>74</v>
      </c>
      <c r="CJ14" s="11" t="s">
        <v>75</v>
      </c>
      <c r="CK14" s="149" t="s">
        <v>76</v>
      </c>
      <c r="CL14" s="148" t="s">
        <v>68</v>
      </c>
      <c r="CM14" s="11" t="s">
        <v>69</v>
      </c>
      <c r="CN14" s="11" t="s">
        <v>70</v>
      </c>
      <c r="CO14" s="11" t="s">
        <v>71</v>
      </c>
      <c r="CP14" s="11" t="s">
        <v>72</v>
      </c>
      <c r="CQ14" s="11" t="s">
        <v>73</v>
      </c>
      <c r="CR14" s="11" t="s">
        <v>74</v>
      </c>
      <c r="CS14" s="11" t="s">
        <v>75</v>
      </c>
      <c r="CT14" s="12" t="s">
        <v>76</v>
      </c>
      <c r="CU14" s="150"/>
      <c r="CV14" s="148" t="s">
        <v>68</v>
      </c>
      <c r="CW14" s="18" t="s">
        <v>69</v>
      </c>
      <c r="CX14" s="18" t="s">
        <v>70</v>
      </c>
      <c r="CY14" s="18" t="s">
        <v>71</v>
      </c>
      <c r="CZ14" s="18" t="s">
        <v>72</v>
      </c>
      <c r="DA14" s="18" t="s">
        <v>73</v>
      </c>
      <c r="DB14" s="18" t="s">
        <v>74</v>
      </c>
      <c r="DC14" s="18" t="s">
        <v>75</v>
      </c>
      <c r="DD14" s="149" t="s">
        <v>76</v>
      </c>
      <c r="DE14" s="9" t="s">
        <v>163</v>
      </c>
      <c r="DF14" s="39"/>
      <c r="DG14" s="148" t="s">
        <v>114</v>
      </c>
      <c r="DH14" s="18" t="s">
        <v>115</v>
      </c>
      <c r="DI14" s="18" t="s">
        <v>116</v>
      </c>
      <c r="DJ14" s="149" t="s">
        <v>117</v>
      </c>
      <c r="DK14" s="148" t="s">
        <v>114</v>
      </c>
      <c r="DL14" s="18" t="s">
        <v>115</v>
      </c>
      <c r="DM14" s="18" t="s">
        <v>116</v>
      </c>
      <c r="DN14" s="149" t="s">
        <v>117</v>
      </c>
      <c r="DO14" s="148" t="s">
        <v>114</v>
      </c>
      <c r="DP14" s="18" t="s">
        <v>115</v>
      </c>
      <c r="DQ14" s="18" t="s">
        <v>116</v>
      </c>
      <c r="DR14" s="149" t="s">
        <v>117</v>
      </c>
      <c r="DS14" s="150"/>
      <c r="DT14" s="135" t="s">
        <v>68</v>
      </c>
      <c r="DU14" s="136" t="s">
        <v>69</v>
      </c>
      <c r="DV14" s="136" t="s">
        <v>70</v>
      </c>
      <c r="DW14" s="136" t="s">
        <v>71</v>
      </c>
      <c r="DX14" s="11" t="s">
        <v>129</v>
      </c>
      <c r="DY14" s="11" t="s">
        <v>130</v>
      </c>
      <c r="DZ14" s="11" t="s">
        <v>131</v>
      </c>
      <c r="EA14" s="11" t="s">
        <v>132</v>
      </c>
      <c r="EB14" s="11" t="s">
        <v>133</v>
      </c>
      <c r="EC14" s="11" t="s">
        <v>134</v>
      </c>
      <c r="ED14" s="11" t="s">
        <v>72</v>
      </c>
      <c r="EE14" s="137" t="s">
        <v>73</v>
      </c>
      <c r="EF14" s="137" t="s">
        <v>74</v>
      </c>
      <c r="EG14" s="137" t="s">
        <v>75</v>
      </c>
      <c r="EH14" s="138" t="s">
        <v>76</v>
      </c>
      <c r="EI14" s="150"/>
      <c r="EJ14" s="135" t="s">
        <v>68</v>
      </c>
      <c r="EK14" s="136" t="s">
        <v>69</v>
      </c>
      <c r="EL14" s="136" t="s">
        <v>70</v>
      </c>
      <c r="EM14" s="136" t="s">
        <v>71</v>
      </c>
      <c r="EN14" s="11" t="s">
        <v>129</v>
      </c>
      <c r="EO14" s="11" t="s">
        <v>130</v>
      </c>
      <c r="EP14" s="11" t="s">
        <v>131</v>
      </c>
      <c r="EQ14" s="11" t="s">
        <v>132</v>
      </c>
      <c r="ER14" s="11" t="s">
        <v>133</v>
      </c>
      <c r="ES14" s="11" t="s">
        <v>134</v>
      </c>
      <c r="ET14" s="11" t="s">
        <v>72</v>
      </c>
      <c r="EU14" s="137" t="s">
        <v>73</v>
      </c>
      <c r="EV14" s="137" t="s">
        <v>74</v>
      </c>
      <c r="EW14" s="137" t="s">
        <v>75</v>
      </c>
      <c r="EX14" s="138" t="s">
        <v>76</v>
      </c>
      <c r="EY14" s="38"/>
      <c r="EZ14" s="7" t="s">
        <v>148</v>
      </c>
      <c r="FA14" s="88" t="s">
        <v>150</v>
      </c>
      <c r="FB14" s="39"/>
      <c r="FC14" s="10" t="s">
        <v>68</v>
      </c>
      <c r="FD14" s="11" t="s">
        <v>69</v>
      </c>
      <c r="FE14" s="11" t="s">
        <v>70</v>
      </c>
      <c r="FF14" s="11" t="s">
        <v>71</v>
      </c>
      <c r="FG14" s="11" t="s">
        <v>129</v>
      </c>
      <c r="FH14" s="11" t="s">
        <v>130</v>
      </c>
      <c r="FI14" s="11" t="s">
        <v>131</v>
      </c>
      <c r="FJ14" s="11" t="s">
        <v>132</v>
      </c>
      <c r="FK14" s="11" t="s">
        <v>133</v>
      </c>
      <c r="FL14" s="11" t="s">
        <v>134</v>
      </c>
      <c r="FM14" s="11" t="s">
        <v>72</v>
      </c>
      <c r="FN14" s="11" t="s">
        <v>73</v>
      </c>
      <c r="FO14" s="11" t="s">
        <v>74</v>
      </c>
      <c r="FP14" s="11" t="s">
        <v>75</v>
      </c>
      <c r="FQ14" s="12" t="s">
        <v>76</v>
      </c>
      <c r="FR14" s="150"/>
      <c r="FS14" s="10" t="s">
        <v>68</v>
      </c>
      <c r="FT14" s="11" t="s">
        <v>69</v>
      </c>
      <c r="FU14" s="11" t="s">
        <v>70</v>
      </c>
      <c r="FV14" s="11" t="s">
        <v>71</v>
      </c>
      <c r="FW14" s="11" t="s">
        <v>129</v>
      </c>
      <c r="FX14" s="11" t="s">
        <v>130</v>
      </c>
      <c r="FY14" s="11" t="s">
        <v>131</v>
      </c>
      <c r="FZ14" s="11" t="s">
        <v>132</v>
      </c>
      <c r="GA14" s="11" t="s">
        <v>133</v>
      </c>
      <c r="GB14" s="11" t="s">
        <v>134</v>
      </c>
      <c r="GC14" s="11" t="s">
        <v>72</v>
      </c>
      <c r="GD14" s="11" t="s">
        <v>73</v>
      </c>
      <c r="GE14" s="11" t="s">
        <v>74</v>
      </c>
      <c r="GF14" s="11" t="s">
        <v>75</v>
      </c>
      <c r="GG14" s="12" t="s">
        <v>76</v>
      </c>
    </row>
    <row r="15" spans="2:189">
      <c r="B15" s="32">
        <v>42008</v>
      </c>
      <c r="C15" s="29" t="s">
        <v>64</v>
      </c>
      <c r="D15" s="29">
        <v>2015</v>
      </c>
      <c r="E15" s="29" t="str">
        <f t="shared" ref="E15:E46" si="28">D15&amp;C15</f>
        <v>2015S1</v>
      </c>
      <c r="F15" s="29" t="str">
        <f>IF(MONTH(B16)&lt;&gt;MONTH(B15),MONTH(B15)&amp;"Final"&amp;YEAR(B15),MONTH(B15)&amp;YEAR(B15))</f>
        <v>12015</v>
      </c>
      <c r="G15" s="208" t="str">
        <f>VLOOKUP(Horizontal!$C15&amp;Horizontal!$B15&amp;Horizontal!G$11,Vertical!$E:$O,G$10,0)</f>
        <v>-17,05</v>
      </c>
      <c r="H15" s="210">
        <f>(VLOOKUP(Horizontal!$C15&amp;Horizontal!$B15&amp;Horizontal!H$11,Vertical!$E:$O,H$10,0))+0</f>
        <v>582.85</v>
      </c>
      <c r="I15" s="207">
        <f>(VLOOKUP(Horizontal!$C15&amp;Horizontal!$B15&amp;Horizontal!I$11,Vertical!$E:$O,I$10,0))+0</f>
        <v>372.03</v>
      </c>
      <c r="J15" s="207">
        <f>(VLOOKUP(Horizontal!$C15&amp;Horizontal!$B15&amp;Horizontal!J$11,Vertical!$E:$O,J$10,0))+0</f>
        <v>367.62</v>
      </c>
      <c r="K15" s="207">
        <f>(VLOOKUP(Horizontal!$C15&amp;Horizontal!$B15&amp;Horizontal!K$11,Vertical!$E:$O,K$10,0))+0</f>
        <v>363.77</v>
      </c>
      <c r="L15" s="207">
        <f>(VLOOKUP(Horizontal!$C15&amp;Horizontal!$B15&amp;Horizontal!L$11,Vertical!$E:$O,L$10,0))+0</f>
        <v>351.64</v>
      </c>
      <c r="M15" s="207">
        <f>(VLOOKUP(Horizontal!$C15&amp;Horizontal!$B15&amp;Horizontal!M$11,Vertical!$E:$O,M$10,0))+0</f>
        <v>236.04</v>
      </c>
      <c r="N15" s="207">
        <f>(VLOOKUP(Horizontal!$C15&amp;Horizontal!$B15&amp;Horizontal!N$11,Vertical!$E:$O,N$10,0))+0</f>
        <v>181.14</v>
      </c>
      <c r="O15" s="207">
        <f>(VLOOKUP(Horizontal!$C15&amp;Horizontal!$B15&amp;Horizontal!O$11,Vertical!$E:$O,O$10,0))+0</f>
        <v>164.24</v>
      </c>
      <c r="P15" s="209">
        <f>(VLOOKUP(Horizontal!$C15&amp;Horizontal!$B15&amp;Horizontal!P$11,Vertical!$E:$O,P$10,0))+0</f>
        <v>151</v>
      </c>
      <c r="Q15" s="210">
        <f>(VLOOKUP(Horizontal!$C15&amp;Horizontal!$B15&amp;Horizontal!Q$11,Vertical!$E:$O,Q$10,0))+0</f>
        <v>47</v>
      </c>
      <c r="R15" s="207">
        <f>(VLOOKUP(Horizontal!$C15&amp;Horizontal!$B15&amp;Horizontal!R$11,Vertical!$E:$O,R$10,0))+0</f>
        <v>21</v>
      </c>
      <c r="S15" s="207">
        <f>(VLOOKUP(Horizontal!$C15&amp;Horizontal!$B15&amp;Horizontal!S$11,Vertical!$E:$O,S$10,0))+0</f>
        <v>20</v>
      </c>
      <c r="T15" s="207">
        <f>(VLOOKUP(Horizontal!$C15&amp;Horizontal!$B15&amp;Horizontal!T$11,Vertical!$E:$O,T$10,0))+0</f>
        <v>16</v>
      </c>
      <c r="U15" s="207">
        <f>(VLOOKUP(Horizontal!$C15&amp;Horizontal!$B15&amp;Horizontal!U$11,Vertical!$E:$O,U$10,0))+0</f>
        <v>14</v>
      </c>
      <c r="V15" s="207">
        <f>(VLOOKUP(Horizontal!$C15&amp;Horizontal!$B15&amp;Horizontal!V$11,Vertical!$E:$O,V$10,0))+0</f>
        <v>15</v>
      </c>
      <c r="W15" s="207">
        <f>(VLOOKUP(Horizontal!$C15&amp;Horizontal!$B15&amp;Horizontal!W$11,Vertical!$E:$O,W$10,0))+0</f>
        <v>25</v>
      </c>
      <c r="X15" s="207">
        <f>(VLOOKUP(Horizontal!$C15&amp;Horizontal!$B15&amp;Horizontal!X$11,Vertical!$E:$O,X$10,0))+0</f>
        <v>27</v>
      </c>
      <c r="Y15" s="207">
        <f>(VLOOKUP(Horizontal!$C15&amp;Horizontal!$B15&amp;Horizontal!Y$11,Vertical!$E:$O,Y$10,0))+0</f>
        <v>22</v>
      </c>
      <c r="Z15" s="210">
        <f>(VLOOKUP(Horizontal!$C15&amp;Horizontal!$B15&amp;Horizontal!Z$11,Vertical!$E:$O,Z$10,0))+0</f>
        <v>29.41</v>
      </c>
      <c r="AA15" s="207">
        <f>(VLOOKUP(Horizontal!$C15&amp;Horizontal!$B15&amp;Horizontal!AA$11,Vertical!$E:$O,AA$10,0))+0</f>
        <v>49.69</v>
      </c>
      <c r="AB15" s="207">
        <f>(VLOOKUP(Horizontal!$C15&amp;Horizontal!$B15&amp;Horizontal!AB$11,Vertical!$E:$O,AB$10,0))+0</f>
        <v>42.25</v>
      </c>
      <c r="AC15" s="207">
        <f>(VLOOKUP(Horizontal!$C15&amp;Horizontal!$B15&amp;Horizontal!AC$11,Vertical!$E:$O,AC$10,0))+0</f>
        <v>36.36</v>
      </c>
      <c r="AD15" s="207">
        <f>(VLOOKUP(Horizontal!$C15&amp;Horizontal!$B15&amp;Horizontal!AD$11,Vertical!$E:$O,AD$10,0))+0</f>
        <v>33.33</v>
      </c>
      <c r="AE15" s="207">
        <f>(VLOOKUP(Horizontal!$C15&amp;Horizontal!$B15&amp;Horizontal!AE$11,Vertical!$E:$O,AE$10,0))+0</f>
        <v>10.53</v>
      </c>
      <c r="AF15" s="207">
        <f>(VLOOKUP(Horizontal!$C15&amp;Horizontal!$B15&amp;Horizontal!AF$11,Vertical!$E:$O,AF$10,0))+0</f>
        <v>0</v>
      </c>
      <c r="AG15" s="207">
        <f>(VLOOKUP(Horizontal!$C15&amp;Horizontal!$B15&amp;Horizontal!AG$11,Vertical!$E:$O,AG$10,0))+0</f>
        <v>0</v>
      </c>
      <c r="AH15" s="207">
        <f>(VLOOKUP(Horizontal!$C15&amp;Horizontal!$B15&amp;Horizontal!AH$11,Vertical!$E:$O,AH$10,0))+0</f>
        <v>12.5</v>
      </c>
      <c r="AI15" s="210">
        <f>(VLOOKUP(Horizontal!$C15&amp;Horizontal!$B15&amp;Horizontal!AI$11,Vertical!$E:$O,AI$10,0))+0</f>
        <v>35.29</v>
      </c>
      <c r="AJ15" s="207">
        <f>(VLOOKUP(Horizontal!$C15&amp;Horizontal!$B15&amp;Horizontal!AJ$11,Vertical!$E:$O,AJ$10,0))+0</f>
        <v>31.29</v>
      </c>
      <c r="AK15" s="207">
        <f>(VLOOKUP(Horizontal!$C15&amp;Horizontal!$B15&amp;Horizontal!AK$11,Vertical!$E:$O,AK$10,0))+0</f>
        <v>22.54</v>
      </c>
      <c r="AL15" s="207">
        <f>(VLOOKUP(Horizontal!$C15&amp;Horizontal!$B15&amp;Horizontal!AL$11,Vertical!$E:$O,AL$10,0))+0</f>
        <v>39.39</v>
      </c>
      <c r="AM15" s="207">
        <f>(VLOOKUP(Horizontal!$C15&amp;Horizontal!$B15&amp;Horizontal!AM$11,Vertical!$E:$O,AM$10,0))+0</f>
        <v>55.56</v>
      </c>
      <c r="AN15" s="207">
        <f>(VLOOKUP(Horizontal!$C15&amp;Horizontal!$B15&amp;Horizontal!AN$11,Vertical!$E:$O,AN$10,0))+0</f>
        <v>89.47</v>
      </c>
      <c r="AO15" s="207">
        <f>(VLOOKUP(Horizontal!$C15&amp;Horizontal!$B15&amp;Horizontal!AO$11,Vertical!$E:$O,AO$10,0))+0</f>
        <v>89.19</v>
      </c>
      <c r="AP15" s="207">
        <f>(VLOOKUP(Horizontal!$C15&amp;Horizontal!$B15&amp;Horizontal!AP$11,Vertical!$E:$O,AP$10,0))+0</f>
        <v>77.78</v>
      </c>
      <c r="AQ15" s="207">
        <f>(VLOOKUP(Horizontal!$C15&amp;Horizontal!$B15&amp;Horizontal!AQ$11,Vertical!$E:$O,AQ$10,0))+0</f>
        <v>87.5</v>
      </c>
      <c r="AR15" s="210">
        <f>(VLOOKUP(Horizontal!$C15&amp;Horizontal!$B15&amp;Horizontal!AR$11,Vertical!$E:$O,AR$10,0))+0</f>
        <v>35.29</v>
      </c>
      <c r="AS15" s="207">
        <f>(VLOOKUP(Horizontal!$C15&amp;Horizontal!$B15&amp;Horizontal!AS$11,Vertical!$E:$O,AS$10,0))+0</f>
        <v>19.02</v>
      </c>
      <c r="AT15" s="207">
        <f>(VLOOKUP(Horizontal!$C15&amp;Horizontal!$B15&amp;Horizontal!AT$11,Vertical!$E:$O,AT$10,0))+0</f>
        <v>35.21</v>
      </c>
      <c r="AU15" s="207">
        <f>(VLOOKUP(Horizontal!$C15&amp;Horizontal!$B15&amp;Horizontal!AU$11,Vertical!$E:$O,AU$10,0))+0</f>
        <v>24.24</v>
      </c>
      <c r="AV15" s="207">
        <f>(VLOOKUP(Horizontal!$C15&amp;Horizontal!$B15&amp;Horizontal!AV$11,Vertical!$E:$O,AV$10,0))+0</f>
        <v>11.11</v>
      </c>
      <c r="AW15" s="207">
        <f>(VLOOKUP(Horizontal!$C15&amp;Horizontal!$B15&amp;Horizontal!AW$11,Vertical!$E:$O,AW$10,0))+0</f>
        <v>0</v>
      </c>
      <c r="AX15" s="207">
        <f>(VLOOKUP(Horizontal!$C15&amp;Horizontal!$B15&amp;Horizontal!AX$11,Vertical!$E:$O,AX$10,0))+0</f>
        <v>10.81</v>
      </c>
      <c r="AY15" s="207">
        <f>(VLOOKUP(Horizontal!$C15&amp;Horizontal!$B15&amp;Horizontal!AY$11,Vertical!$E:$O,AY$10,0))+0</f>
        <v>22.22</v>
      </c>
      <c r="AZ15" s="209">
        <f>(VLOOKUP(Horizontal!$C15&amp;Horizontal!$B15&amp;Horizontal!AZ$11,Vertical!$E:$O,AZ$10,0))+0</f>
        <v>0</v>
      </c>
      <c r="BA15" s="208">
        <f>(VLOOKUP(Horizontal!$C15&amp;Horizontal!$B15&amp;Horizontal!BA$11,Vertical!$E:$O,BA$10,0))+0</f>
        <v>13.86</v>
      </c>
      <c r="BB15" s="210">
        <f>(VLOOKUP(Horizontal!$C15&amp;Horizontal!$B15&amp;Horizontal!BB$11,Vertical!$E:$O,BB$10,0))+0</f>
        <v>597.32000000000005</v>
      </c>
      <c r="BC15" s="207">
        <f>(VLOOKUP(Horizontal!$C15&amp;Horizontal!$B15&amp;Horizontal!BC$11,Vertical!$E:$O,BC$10,0))+0</f>
        <v>388.87</v>
      </c>
      <c r="BD15" s="207">
        <f>(VLOOKUP(Horizontal!$C15&amp;Horizontal!$B15&amp;Horizontal!BD$11,Vertical!$E:$O,BD$10,0))+0</f>
        <v>384.56</v>
      </c>
      <c r="BE15" s="207">
        <f>(VLOOKUP(Horizontal!$C15&amp;Horizontal!$B15&amp;Horizontal!BE$11,Vertical!$E:$O,BE$10,0))+0</f>
        <v>383.73</v>
      </c>
      <c r="BF15" s="207">
        <f>(VLOOKUP(Horizontal!$C15&amp;Horizontal!$B15&amp;Horizontal!BF$11,Vertical!$E:$O,BF$10,0))+0</f>
        <v>372.05</v>
      </c>
      <c r="BG15" s="207">
        <f>(VLOOKUP(Horizontal!$C15&amp;Horizontal!$B15&amp;Horizontal!BG$11,Vertical!$E:$O,BG$10,0))+0</f>
        <v>253.9</v>
      </c>
      <c r="BH15" s="207">
        <f>(VLOOKUP(Horizontal!$C15&amp;Horizontal!$B15&amp;Horizontal!BH$11,Vertical!$E:$O,BH$10,0))+0</f>
        <v>199.75</v>
      </c>
      <c r="BI15" s="207">
        <f>(VLOOKUP(Horizontal!$C15&amp;Horizontal!$B15&amp;Horizontal!BI$11,Vertical!$E:$O,BI$10,0))+0</f>
        <v>184.52</v>
      </c>
      <c r="BJ15" s="209">
        <f>(VLOOKUP(Horizontal!$C15&amp;Horizontal!$B15&amp;Horizontal!BJ$11,Vertical!$E:$O,BJ$10,0))+0</f>
        <v>170.22</v>
      </c>
      <c r="BK15" s="210">
        <f>(VLOOKUP(Horizontal!$C15&amp;Horizontal!$B15&amp;Horizontal!BK$11,Vertical!$E:$O,BK$10,0))+0</f>
        <v>38</v>
      </c>
      <c r="BL15" s="207">
        <f>(VLOOKUP(Horizontal!$C15&amp;Horizontal!$B15&amp;Horizontal!BL$11,Vertical!$E:$O,BL$10,0))+0</f>
        <v>18</v>
      </c>
      <c r="BM15" s="207">
        <f>(VLOOKUP(Horizontal!$C15&amp;Horizontal!$B15&amp;Horizontal!BM$11,Vertical!$E:$O,BM$10,0))+0</f>
        <v>14</v>
      </c>
      <c r="BN15" s="207">
        <f>(VLOOKUP(Horizontal!$C15&amp;Horizontal!$B15&amp;Horizontal!BN$11,Vertical!$E:$O,BN$10,0))+0</f>
        <v>11</v>
      </c>
      <c r="BO15" s="207">
        <f>(VLOOKUP(Horizontal!$C15&amp;Horizontal!$B15&amp;Horizontal!BO$11,Vertical!$E:$O,BO$10,0))+0</f>
        <v>18</v>
      </c>
      <c r="BP15" s="207">
        <f>(VLOOKUP(Horizontal!$C15&amp;Horizontal!$B15&amp;Horizontal!BP$11,Vertical!$E:$O,BP$10,0))+0</f>
        <v>19</v>
      </c>
      <c r="BQ15" s="207">
        <f>(VLOOKUP(Horizontal!$C15&amp;Horizontal!$B15&amp;Horizontal!BQ$11,Vertical!$E:$O,BQ$10,0))+0</f>
        <v>27</v>
      </c>
      <c r="BR15" s="207">
        <f>(VLOOKUP(Horizontal!$C15&amp;Horizontal!$B15&amp;Horizontal!BR$11,Vertical!$E:$O,BR$10,0))+0</f>
        <v>27</v>
      </c>
      <c r="BS15" s="209">
        <f>(VLOOKUP(Horizontal!$C15&amp;Horizontal!$B15&amp;Horizontal!BS$11,Vertical!$E:$O,BS$10,0))+0</f>
        <v>25</v>
      </c>
      <c r="BT15" s="210">
        <f>(VLOOKUP(Horizontal!$C15&amp;Horizontal!$B15&amp;Horizontal!BT$11,Vertical!$E:$O,BT$10,0))+0</f>
        <v>29.03</v>
      </c>
      <c r="BU15" s="207">
        <f>(VLOOKUP(Horizontal!$C15&amp;Horizontal!$B15&amp;Horizontal!BU$11,Vertical!$E:$O,BU$10,0))+0</f>
        <v>44.1</v>
      </c>
      <c r="BV15" s="207">
        <f>(VLOOKUP(Horizontal!$C15&amp;Horizontal!$B15&amp;Horizontal!BV$11,Vertical!$E:$O,BV$10,0))+0</f>
        <v>35.71</v>
      </c>
      <c r="BW15" s="207">
        <f>(VLOOKUP(Horizontal!$C15&amp;Horizontal!$B15&amp;Horizontal!BW$11,Vertical!$E:$O,BW$10,0))+0</f>
        <v>35.46</v>
      </c>
      <c r="BX15" s="207">
        <f>(VLOOKUP(Horizontal!$C15&amp;Horizontal!$B15&amp;Horizontal!BX$11,Vertical!$E:$O,BX$10,0))+0</f>
        <v>45.45</v>
      </c>
      <c r="BY15" s="207">
        <f>(VLOOKUP(Horizontal!$C15&amp;Horizontal!$B15&amp;Horizontal!BY$11,Vertical!$E:$O,BY$10,0))+0</f>
        <v>31.25</v>
      </c>
      <c r="BZ15" s="207">
        <f>(VLOOKUP(Horizontal!$C15&amp;Horizontal!$B15&amp;Horizontal!BZ$11,Vertical!$E:$O,BZ$10,0))+0</f>
        <v>25</v>
      </c>
      <c r="CA15" s="207">
        <f>(VLOOKUP(Horizontal!$C15&amp;Horizontal!$B15&amp;Horizontal!CA$11,Vertical!$E:$O,CA$10,0))+0</f>
        <v>0</v>
      </c>
      <c r="CB15" s="209">
        <f>(VLOOKUP(Horizontal!$C15&amp;Horizontal!$B15&amp;Horizontal!CB$11,Vertical!$E:$O,CB$10,0))+0</f>
        <v>18.63</v>
      </c>
      <c r="CC15" s="210">
        <f>(VLOOKUP(Horizontal!$C15&amp;Horizontal!$B15&amp;Horizontal!CC$11,Vertical!$E:$O,CC$10,0))+0</f>
        <v>38.71</v>
      </c>
      <c r="CD15" s="207">
        <f>(VLOOKUP(Horizontal!$C15&amp;Horizontal!$B15&amp;Horizontal!CD$11,Vertical!$E:$O,CD$10,0))+0</f>
        <v>37.270000000000003</v>
      </c>
      <c r="CE15" s="207">
        <f>(VLOOKUP(Horizontal!$C15&amp;Horizontal!$B15&amp;Horizontal!CE$11,Vertical!$E:$O,CE$10,0))+0</f>
        <v>21.43</v>
      </c>
      <c r="CF15" s="207">
        <f>(VLOOKUP(Horizontal!$C15&amp;Horizontal!$B15&amp;Horizontal!CF$11,Vertical!$E:$O,CF$10,0))+0</f>
        <v>36.17</v>
      </c>
      <c r="CG15" s="207">
        <f>(VLOOKUP(Horizontal!$C15&amp;Horizontal!$B15&amp;Horizontal!CG$11,Vertical!$E:$O,CG$10,0))+0</f>
        <v>46.97</v>
      </c>
      <c r="CH15" s="207">
        <f>(VLOOKUP(Horizontal!$C15&amp;Horizontal!$B15&amp;Horizontal!CH$11,Vertical!$E:$O,CH$10,0))+0</f>
        <v>68.75</v>
      </c>
      <c r="CI15" s="207">
        <f>(VLOOKUP(Horizontal!$C15&amp;Horizontal!$B15&amp;Horizontal!CI$11,Vertical!$E:$O,CI$10,0))+0</f>
        <v>68.75</v>
      </c>
      <c r="CJ15" s="207">
        <f>(VLOOKUP(Horizontal!$C15&amp;Horizontal!$B15&amp;Horizontal!CJ$11,Vertical!$E:$O,CJ$10,0))+0</f>
        <v>68.75</v>
      </c>
      <c r="CK15" s="209">
        <f>(VLOOKUP(Horizontal!$C15&amp;Horizontal!$B15&amp;Horizontal!CK$11,Vertical!$E:$O,CK$10,0))+0</f>
        <v>62.73</v>
      </c>
      <c r="CL15" s="210">
        <f>(VLOOKUP(Horizontal!$C15&amp;Horizontal!$B15&amp;Horizontal!CL$11,Vertical!$E:$O,CL$10,0))+0</f>
        <v>32.26</v>
      </c>
      <c r="CM15" s="207">
        <f>(VLOOKUP(Horizontal!$C15&amp;Horizontal!$B15&amp;Horizontal!CM$11,Vertical!$E:$O,CM$10,0))+0</f>
        <v>18.63</v>
      </c>
      <c r="CN15" s="207">
        <f>(VLOOKUP(Horizontal!$C15&amp;Horizontal!$B15&amp;Horizontal!CN$11,Vertical!$E:$O,CN$10,0))+0</f>
        <v>42.86</v>
      </c>
      <c r="CO15" s="207">
        <f>(VLOOKUP(Horizontal!$C15&amp;Horizontal!$B15&amp;Horizontal!CO$11,Vertical!$E:$O,CO$10,0))+0</f>
        <v>28.37</v>
      </c>
      <c r="CP15" s="207">
        <f>(VLOOKUP(Horizontal!$C15&amp;Horizontal!$B15&amp;Horizontal!CP$11,Vertical!$E:$O,CP$10,0))+0</f>
        <v>7.58</v>
      </c>
      <c r="CQ15" s="207">
        <f>(VLOOKUP(Horizontal!$C15&amp;Horizontal!$B15&amp;Horizontal!CQ$11,Vertical!$E:$O,CQ$10,0))+0</f>
        <v>0</v>
      </c>
      <c r="CR15" s="207">
        <f>(VLOOKUP(Horizontal!$C15&amp;Horizontal!$B15&amp;Horizontal!CR$11,Vertical!$E:$O,CR$10,0))+0</f>
        <v>6.25</v>
      </c>
      <c r="CS15" s="207">
        <f>(VLOOKUP(Horizontal!$C15&amp;Horizontal!$B15&amp;Horizontal!CS$11,Vertical!$E:$O,CS$10,0))+0</f>
        <v>31.25</v>
      </c>
      <c r="CT15" s="209">
        <f>(VLOOKUP(Horizontal!$C15&amp;Horizontal!$B15&amp;Horizontal!CT$11,Vertical!$E:$O,CT$10,0))+0</f>
        <v>18.63</v>
      </c>
      <c r="CU15" s="30"/>
      <c r="CV15" s="211">
        <f t="shared" ref="CV15:CV78" si="29">(BB15-H15)+0</f>
        <v>14.470000000000027</v>
      </c>
      <c r="CW15" s="190">
        <f t="shared" ref="CW15:CW78" si="30">(BC15-I15)+0</f>
        <v>16.840000000000032</v>
      </c>
      <c r="CX15" s="190">
        <f t="shared" ref="CX15:CX78" si="31">(BD15-J15)+0</f>
        <v>16.939999999999998</v>
      </c>
      <c r="CY15" s="190">
        <f t="shared" ref="CY15:CY78" si="32">(BE15-K15)+0</f>
        <v>19.960000000000036</v>
      </c>
      <c r="CZ15" s="190">
        <f t="shared" ref="CZ15:CZ78" si="33">(BF15-L15)+0</f>
        <v>20.410000000000025</v>
      </c>
      <c r="DA15" s="190">
        <f t="shared" ref="DA15:DA78" si="34">(BG15-M15)+0</f>
        <v>17.860000000000014</v>
      </c>
      <c r="DB15" s="190">
        <f t="shared" ref="DB15:DB78" si="35">(BH15-N15)+0</f>
        <v>18.610000000000014</v>
      </c>
      <c r="DC15" s="190">
        <f t="shared" ref="DC15:DC78" si="36">(BI15-O15)+0</f>
        <v>20.28</v>
      </c>
      <c r="DD15" s="212">
        <f t="shared" ref="DD15:DD78" si="37">(BJ15-P15)+0</f>
        <v>19.22</v>
      </c>
      <c r="DE15" s="9">
        <v>160</v>
      </c>
      <c r="DF15" s="212">
        <f t="shared" ref="DF15:DF78" si="38">($H$7-H15)+0</f>
        <v>-374.39278959810872</v>
      </c>
      <c r="DG15" s="211"/>
      <c r="DH15" s="190"/>
      <c r="DI15" s="190"/>
      <c r="DJ15" s="212"/>
      <c r="DK15" s="211">
        <v>917.57</v>
      </c>
      <c r="DL15" s="190">
        <v>917.57</v>
      </c>
      <c r="DM15" s="190">
        <v>917.57</v>
      </c>
      <c r="DN15" s="212">
        <v>917.57</v>
      </c>
      <c r="DO15" s="211"/>
      <c r="DP15" s="190"/>
      <c r="DQ15" s="190"/>
      <c r="DR15" s="212"/>
      <c r="DS15" s="30"/>
      <c r="DT15" s="9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176"/>
      <c r="EI15" s="30"/>
      <c r="EJ15" s="9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176"/>
      <c r="EY15" s="9"/>
      <c r="EZ15" s="214"/>
      <c r="FA15" s="13"/>
      <c r="FB15" s="176"/>
      <c r="FC15" s="9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176"/>
      <c r="FR15" s="30"/>
      <c r="FS15" s="9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176"/>
    </row>
    <row r="16" spans="2:189">
      <c r="B16" s="33">
        <v>42015</v>
      </c>
      <c r="C16" s="30" t="s">
        <v>63</v>
      </c>
      <c r="D16" s="30">
        <v>2015</v>
      </c>
      <c r="E16" s="30" t="str">
        <f t="shared" si="28"/>
        <v>2015S2</v>
      </c>
      <c r="F16" s="30" t="str">
        <f t="shared" ref="F16:F79" si="39">IF(MONTH(B17)&lt;&gt;MONTH(B16),MONTH(B16)&amp;"Final"&amp;YEAR(B16),MONTH(B16)&amp;YEAR(B16))</f>
        <v>12015</v>
      </c>
      <c r="G16" s="208" t="str">
        <f>VLOOKUP(Horizontal!$C16&amp;Horizontal!$B16&amp;Horizontal!G$11,Vertical!$E:$O,G$10,0)</f>
        <v>-16,41</v>
      </c>
      <c r="H16" s="207">
        <f>(VLOOKUP(Horizontal!$C16&amp;Horizontal!$B16&amp;Horizontal!H$11,Vertical!$E:$O,H$10,0))+0</f>
        <v>373.44</v>
      </c>
      <c r="I16" s="207">
        <f>(VLOOKUP(Horizontal!$C16&amp;Horizontal!$B16&amp;Horizontal!I$11,Vertical!$E:$O,I$10,0))+0</f>
        <v>368.89</v>
      </c>
      <c r="J16" s="207">
        <f>(VLOOKUP(Horizontal!$C16&amp;Horizontal!$B16&amp;Horizontal!J$11,Vertical!$E:$O,J$10,0))+0</f>
        <v>365.7</v>
      </c>
      <c r="K16" s="207">
        <f>(VLOOKUP(Horizontal!$C16&amp;Horizontal!$B16&amp;Horizontal!K$11,Vertical!$E:$O,K$10,0))+0</f>
        <v>361.12</v>
      </c>
      <c r="L16" s="207">
        <f>(VLOOKUP(Horizontal!$C16&amp;Horizontal!$B16&amp;Horizontal!L$11,Vertical!$E:$O,L$10,0))+0</f>
        <v>353.29</v>
      </c>
      <c r="M16" s="207">
        <f>(VLOOKUP(Horizontal!$C16&amp;Horizontal!$B16&amp;Horizontal!M$11,Vertical!$E:$O,M$10,0))+0</f>
        <v>238.34</v>
      </c>
      <c r="N16" s="207">
        <f>(VLOOKUP(Horizontal!$C16&amp;Horizontal!$B16&amp;Horizontal!N$11,Vertical!$E:$O,N$10,0))+0</f>
        <v>181.64</v>
      </c>
      <c r="O16" s="207">
        <f>(VLOOKUP(Horizontal!$C16&amp;Horizontal!$B16&amp;Horizontal!O$11,Vertical!$E:$O,O$10,0))+0</f>
        <v>164.63</v>
      </c>
      <c r="P16" s="209">
        <f>(VLOOKUP(Horizontal!$C16&amp;Horizontal!$B16&amp;Horizontal!P$11,Vertical!$E:$O,P$10,0))+0</f>
        <v>152.41999999999999</v>
      </c>
      <c r="Q16" s="210">
        <f>(VLOOKUP(Horizontal!$C16&amp;Horizontal!$B16&amp;Horizontal!Q$11,Vertical!$E:$O,Q$10,0))+0</f>
        <v>31</v>
      </c>
      <c r="R16" s="207">
        <f>(VLOOKUP(Horizontal!$C16&amp;Horizontal!$B16&amp;Horizontal!R$11,Vertical!$E:$O,R$10,0))+0</f>
        <v>22</v>
      </c>
      <c r="S16" s="207">
        <f>(VLOOKUP(Horizontal!$C16&amp;Horizontal!$B16&amp;Horizontal!S$11,Vertical!$E:$O,S$10,0))+0</f>
        <v>18</v>
      </c>
      <c r="T16" s="207">
        <f>(VLOOKUP(Horizontal!$C16&amp;Horizontal!$B16&amp;Horizontal!T$11,Vertical!$E:$O,T$10,0))+0</f>
        <v>15</v>
      </c>
      <c r="U16" s="207">
        <f>(VLOOKUP(Horizontal!$C16&amp;Horizontal!$B16&amp;Horizontal!U$11,Vertical!$E:$O,U$10,0))+0</f>
        <v>15</v>
      </c>
      <c r="V16" s="207">
        <f>(VLOOKUP(Horizontal!$C16&amp;Horizontal!$B16&amp;Horizontal!V$11,Vertical!$E:$O,V$10,0))+0</f>
        <v>15</v>
      </c>
      <c r="W16" s="207">
        <f>(VLOOKUP(Horizontal!$C16&amp;Horizontal!$B16&amp;Horizontal!W$11,Vertical!$E:$O,W$10,0))+0</f>
        <v>26</v>
      </c>
      <c r="X16" s="207">
        <f>(VLOOKUP(Horizontal!$C16&amp;Horizontal!$B16&amp;Horizontal!X$11,Vertical!$E:$O,X$10,0))+0</f>
        <v>29</v>
      </c>
      <c r="Y16" s="209">
        <f>(VLOOKUP(Horizontal!$C16&amp;Horizontal!$B16&amp;Horizontal!Y$11,Vertical!$E:$O,Y$10,0))+0</f>
        <v>25</v>
      </c>
      <c r="Z16" s="210">
        <f>(VLOOKUP(Horizontal!$C16&amp;Horizontal!$B16&amp;Horizontal!Z$11,Vertical!$E:$O,Z$10,0))+0</f>
        <v>43.75</v>
      </c>
      <c r="AA16" s="207">
        <f>(VLOOKUP(Horizontal!$C16&amp;Horizontal!$B16&amp;Horizontal!AA$11,Vertical!$E:$O,AA$10,0))+0</f>
        <v>33.33</v>
      </c>
      <c r="AB16" s="207">
        <f>(VLOOKUP(Horizontal!$C16&amp;Horizontal!$B16&amp;Horizontal!AB$11,Vertical!$E:$O,AB$10,0))+0</f>
        <v>16.13</v>
      </c>
      <c r="AC16" s="207">
        <f>(VLOOKUP(Horizontal!$C16&amp;Horizontal!$B16&amp;Horizontal!AC$11,Vertical!$E:$O,AC$10,0))+0</f>
        <v>16.13</v>
      </c>
      <c r="AD16" s="207">
        <f>(VLOOKUP(Horizontal!$C16&amp;Horizontal!$B16&amp;Horizontal!AD$11,Vertical!$E:$O,AD$10,0))+0</f>
        <v>20.94</v>
      </c>
      <c r="AE16" s="207">
        <f>(VLOOKUP(Horizontal!$C16&amp;Horizontal!$B16&amp;Horizontal!AE$11,Vertical!$E:$O,AE$10,0))+0</f>
        <v>14.29</v>
      </c>
      <c r="AF16" s="207">
        <f>(VLOOKUP(Horizontal!$C16&amp;Horizontal!$B16&amp;Horizontal!AF$11,Vertical!$E:$O,AF$10,0))+0</f>
        <v>9.52</v>
      </c>
      <c r="AG16" s="207">
        <f>(VLOOKUP(Horizontal!$C16&amp;Horizontal!$B16&amp;Horizontal!AG$11,Vertical!$E:$O,AG$10,0))+0</f>
        <v>14.29</v>
      </c>
      <c r="AH16" s="209">
        <f>(VLOOKUP(Horizontal!$C16&amp;Horizontal!$B16&amp;Horizontal!AH$11,Vertical!$E:$O,AH$10,0))+0</f>
        <v>4.76</v>
      </c>
      <c r="AI16" s="210">
        <f>(VLOOKUP(Horizontal!$C16&amp;Horizontal!$B16&amp;Horizontal!AI$11,Vertical!$E:$O,AI$10,0))+0</f>
        <v>18.75</v>
      </c>
      <c r="AJ16" s="207">
        <f>(VLOOKUP(Horizontal!$C16&amp;Horizontal!$B16&amp;Horizontal!AJ$11,Vertical!$E:$O,AJ$10,0))+0</f>
        <v>24.24</v>
      </c>
      <c r="AK16" s="207">
        <f>(VLOOKUP(Horizontal!$C16&amp;Horizontal!$B16&amp;Horizontal!AK$11,Vertical!$E:$O,AK$10,0))+0</f>
        <v>58.06</v>
      </c>
      <c r="AL16" s="207">
        <f>(VLOOKUP(Horizontal!$C16&amp;Horizontal!$B16&amp;Horizontal!AL$11,Vertical!$E:$O,AL$10,0))+0</f>
        <v>58.06</v>
      </c>
      <c r="AM16" s="207">
        <f>(VLOOKUP(Horizontal!$C16&amp;Horizontal!$B16&amp;Horizontal!AM$11,Vertical!$E:$O,AM$10,0))+0</f>
        <v>41.88</v>
      </c>
      <c r="AN16" s="207">
        <f>(VLOOKUP(Horizontal!$C16&amp;Horizontal!$B16&amp;Horizontal!AN$11,Vertical!$E:$O,AN$10,0))+0</f>
        <v>66.67</v>
      </c>
      <c r="AO16" s="207">
        <f>(VLOOKUP(Horizontal!$C16&amp;Horizontal!$B16&amp;Horizontal!AO$11,Vertical!$E:$O,AO$10,0))+0</f>
        <v>71.430000000000007</v>
      </c>
      <c r="AP16" s="207">
        <f>(VLOOKUP(Horizontal!$C16&amp;Horizontal!$B16&amp;Horizontal!AP$11,Vertical!$E:$O,AP$10,0))+0</f>
        <v>66.67</v>
      </c>
      <c r="AQ16" s="209">
        <f>(VLOOKUP(Horizontal!$C16&amp;Horizontal!$B16&amp;Horizontal!AQ$11,Vertical!$E:$O,AQ$10,0))+0</f>
        <v>76.19</v>
      </c>
      <c r="AR16" s="210">
        <f>(VLOOKUP(Horizontal!$C16&amp;Horizontal!$B16&amp;Horizontal!AR$11,Vertical!$E:$O,AR$10,0))+0</f>
        <v>37.5</v>
      </c>
      <c r="AS16" s="207">
        <f>(VLOOKUP(Horizontal!$C16&amp;Horizontal!$B16&amp;Horizontal!AS$11,Vertical!$E:$O,AS$10,0))+0</f>
        <v>42.42</v>
      </c>
      <c r="AT16" s="207">
        <f>(VLOOKUP(Horizontal!$C16&amp;Horizontal!$B16&amp;Horizontal!AT$11,Vertical!$E:$O,AT$10,0))+0</f>
        <v>25.81</v>
      </c>
      <c r="AU16" s="207">
        <f>(VLOOKUP(Horizontal!$C16&amp;Horizontal!$B16&amp;Horizontal!AU$11,Vertical!$E:$O,AU$10,0))+0</f>
        <v>25.81</v>
      </c>
      <c r="AV16" s="207">
        <f>(VLOOKUP(Horizontal!$C16&amp;Horizontal!$B16&amp;Horizontal!AV$11,Vertical!$E:$O,AV$10,0))+0</f>
        <v>37.17</v>
      </c>
      <c r="AW16" s="207">
        <f>(VLOOKUP(Horizontal!$C16&amp;Horizontal!$B16&amp;Horizontal!AW$11,Vertical!$E:$O,AW$10,0))+0</f>
        <v>19.05</v>
      </c>
      <c r="AX16" s="207">
        <f>(VLOOKUP(Horizontal!$C16&amp;Horizontal!$B16&amp;Horizontal!AX$11,Vertical!$E:$O,AX$10,0))+0</f>
        <v>19.05</v>
      </c>
      <c r="AY16" s="207">
        <f>(VLOOKUP(Horizontal!$C16&amp;Horizontal!$B16&amp;Horizontal!AY$11,Vertical!$E:$O,AY$10,0))+0</f>
        <v>19.05</v>
      </c>
      <c r="AZ16" s="209">
        <f>(VLOOKUP(Horizontal!$C16&amp;Horizontal!$B16&amp;Horizontal!AZ$11,Vertical!$E:$O,AZ$10,0))+0</f>
        <v>19.05</v>
      </c>
      <c r="BA16" s="208">
        <f>(VLOOKUP(Horizontal!$C16&amp;Horizontal!$B16&amp;Horizontal!BA$11,Vertical!$E:$O,BA$10,0))+0</f>
        <v>14.77</v>
      </c>
      <c r="BB16" s="210">
        <f>(VLOOKUP(Horizontal!$C16&amp;Horizontal!$B16&amp;Horizontal!BB$11,Vertical!$E:$O,BB$10,0))+0</f>
        <v>390.53</v>
      </c>
      <c r="BC16" s="207">
        <f>(VLOOKUP(Horizontal!$C16&amp;Horizontal!$B16&amp;Horizontal!BC$11,Vertical!$E:$O,BC$10,0))+0</f>
        <v>386.81</v>
      </c>
      <c r="BD16" s="207">
        <f>(VLOOKUP(Horizontal!$C16&amp;Horizontal!$B16&amp;Horizontal!BD$11,Vertical!$E:$O,BD$10,0))+0</f>
        <v>385.3</v>
      </c>
      <c r="BE16" s="207">
        <f>(VLOOKUP(Horizontal!$C16&amp;Horizontal!$B16&amp;Horizontal!BE$11,Vertical!$E:$O,BE$10,0))+0</f>
        <v>376.72</v>
      </c>
      <c r="BF16" s="207">
        <f>(VLOOKUP(Horizontal!$C16&amp;Horizontal!$B16&amp;Horizontal!BF$11,Vertical!$E:$O,BF$10,0))+0</f>
        <v>371.36</v>
      </c>
      <c r="BG16" s="207">
        <f>(VLOOKUP(Horizontal!$C16&amp;Horizontal!$B16&amp;Horizontal!BG$11,Vertical!$E:$O,BG$10,0))+0</f>
        <v>256.48</v>
      </c>
      <c r="BH16" s="207">
        <f>(VLOOKUP(Horizontal!$C16&amp;Horizontal!$B16&amp;Horizontal!BH$11,Vertical!$E:$O,BH$10,0))+0</f>
        <v>200.33</v>
      </c>
      <c r="BI16" s="207">
        <f>(VLOOKUP(Horizontal!$C16&amp;Horizontal!$B16&amp;Horizontal!BI$11,Vertical!$E:$O,BI$10,0))+0</f>
        <v>183.96</v>
      </c>
      <c r="BJ16" s="209">
        <f>(VLOOKUP(Horizontal!$C16&amp;Horizontal!$B16&amp;Horizontal!BJ$11,Vertical!$E:$O,BJ$10,0))+0</f>
        <v>170.74</v>
      </c>
      <c r="BK16" s="210">
        <f>(VLOOKUP(Horizontal!$C16&amp;Horizontal!$B16&amp;Horizontal!BK$11,Vertical!$E:$O,BK$10,0))+0</f>
        <v>23</v>
      </c>
      <c r="BL16" s="207">
        <f>(VLOOKUP(Horizontal!$C16&amp;Horizontal!$B16&amp;Horizontal!BL$11,Vertical!$E:$O,BL$10,0))+0</f>
        <v>16</v>
      </c>
      <c r="BM16" s="207">
        <f>(VLOOKUP(Horizontal!$C16&amp;Horizontal!$B16&amp;Horizontal!BM$11,Vertical!$E:$O,BM$10,0))+0</f>
        <v>16</v>
      </c>
      <c r="BN16" s="207">
        <f>(VLOOKUP(Horizontal!$C16&amp;Horizontal!$B16&amp;Horizontal!BN$11,Vertical!$E:$O,BN$10,0))+0</f>
        <v>14</v>
      </c>
      <c r="BO16" s="207">
        <f>(VLOOKUP(Horizontal!$C16&amp;Horizontal!$B16&amp;Horizontal!BO$11,Vertical!$E:$O,BO$10,0))+0</f>
        <v>16</v>
      </c>
      <c r="BP16" s="207">
        <f>(VLOOKUP(Horizontal!$C16&amp;Horizontal!$B16&amp;Horizontal!BP$11,Vertical!$E:$O,BP$10,0))+0</f>
        <v>19</v>
      </c>
      <c r="BQ16" s="207">
        <f>(VLOOKUP(Horizontal!$C16&amp;Horizontal!$B16&amp;Horizontal!BQ$11,Vertical!$E:$O,BQ$10,0))+0</f>
        <v>31</v>
      </c>
      <c r="BR16" s="207">
        <f>(VLOOKUP(Horizontal!$C16&amp;Horizontal!$B16&amp;Horizontal!BR$11,Vertical!$E:$O,BR$10,0))+0</f>
        <v>31</v>
      </c>
      <c r="BS16" s="209">
        <f>(VLOOKUP(Horizontal!$C16&amp;Horizontal!$B16&amp;Horizontal!BS$11,Vertical!$E:$O,BS$10,0))+0</f>
        <v>27</v>
      </c>
      <c r="BT16" s="210">
        <f>(VLOOKUP(Horizontal!$C16&amp;Horizontal!$B16&amp;Horizontal!BT$11,Vertical!$E:$O,BT$10,0))+0</f>
        <v>42.86</v>
      </c>
      <c r="BU16" s="207">
        <f>(VLOOKUP(Horizontal!$C16&amp;Horizontal!$B16&amp;Horizontal!BU$11,Vertical!$E:$O,BU$10,0))+0</f>
        <v>29.41</v>
      </c>
      <c r="BV16" s="207">
        <f>(VLOOKUP(Horizontal!$C16&amp;Horizontal!$B16&amp;Horizontal!BV$11,Vertical!$E:$O,BV$10,0))+0</f>
        <v>18.75</v>
      </c>
      <c r="BW16" s="207">
        <f>(VLOOKUP(Horizontal!$C16&amp;Horizontal!$B16&amp;Horizontal!BW$11,Vertical!$E:$O,BW$10,0))+0</f>
        <v>18.75</v>
      </c>
      <c r="BX16" s="207">
        <f>(VLOOKUP(Horizontal!$C16&amp;Horizontal!$B16&amp;Horizontal!BX$11,Vertical!$E:$O,BX$10,0))+0</f>
        <v>24.24</v>
      </c>
      <c r="BY16" s="207">
        <f>(VLOOKUP(Horizontal!$C16&amp;Horizontal!$B16&amp;Horizontal!BY$11,Vertical!$E:$O,BY$10,0))+0</f>
        <v>11.43</v>
      </c>
      <c r="BZ16" s="207">
        <f>(VLOOKUP(Horizontal!$C16&amp;Horizontal!$B16&amp;Horizontal!BZ$11,Vertical!$E:$O,BZ$10,0))+0</f>
        <v>0</v>
      </c>
      <c r="CA16" s="207">
        <f>(VLOOKUP(Horizontal!$C16&amp;Horizontal!$B16&amp;Horizontal!CA$11,Vertical!$E:$O,CA$10,0))+0</f>
        <v>10.53</v>
      </c>
      <c r="CB16" s="209">
        <f>(VLOOKUP(Horizontal!$C16&amp;Horizontal!$B16&amp;Horizontal!CB$11,Vertical!$E:$O,CB$10,0))+0</f>
        <v>11.11</v>
      </c>
      <c r="CC16" s="210">
        <f>(VLOOKUP(Horizontal!$C16&amp;Horizontal!$B16&amp;Horizontal!CC$11,Vertical!$E:$O,CC$10,0))+0</f>
        <v>28.57</v>
      </c>
      <c r="CD16" s="207">
        <f>(VLOOKUP(Horizontal!$C16&amp;Horizontal!$B16&amp;Horizontal!CD$11,Vertical!$E:$O,CD$10,0))+0</f>
        <v>35.29</v>
      </c>
      <c r="CE16" s="207">
        <f>(VLOOKUP(Horizontal!$C16&amp;Horizontal!$B16&amp;Horizontal!CE$11,Vertical!$E:$O,CE$10,0))+0</f>
        <v>62.5</v>
      </c>
      <c r="CF16" s="207">
        <f>(VLOOKUP(Horizontal!$C16&amp;Horizontal!$B16&amp;Horizontal!CF$11,Vertical!$E:$O,CF$10,0))+0</f>
        <v>62.5</v>
      </c>
      <c r="CG16" s="207">
        <f>(VLOOKUP(Horizontal!$C16&amp;Horizontal!$B16&amp;Horizontal!CG$11,Vertical!$E:$O,CG$10,0))+0</f>
        <v>36.36</v>
      </c>
      <c r="CH16" s="207">
        <f>(VLOOKUP(Horizontal!$C16&amp;Horizontal!$B16&amp;Horizontal!CH$11,Vertical!$E:$O,CH$10,0))+0</f>
        <v>65.709999999999994</v>
      </c>
      <c r="CI16" s="207">
        <f>(VLOOKUP(Horizontal!$C16&amp;Horizontal!$B16&amp;Horizontal!CI$11,Vertical!$E:$O,CI$10,0))+0</f>
        <v>73.680000000000007</v>
      </c>
      <c r="CJ16" s="207">
        <f>(VLOOKUP(Horizontal!$C16&amp;Horizontal!$B16&amp;Horizontal!CJ$11,Vertical!$E:$O,CJ$10,0))+0</f>
        <v>68.42</v>
      </c>
      <c r="CK16" s="209">
        <f>(VLOOKUP(Horizontal!$C16&amp;Horizontal!$B16&amp;Horizontal!CK$11,Vertical!$E:$O,CK$10,0))+0</f>
        <v>66.67</v>
      </c>
      <c r="CL16" s="210">
        <f>(VLOOKUP(Horizontal!$C16&amp;Horizontal!$B16&amp;Horizontal!CL$11,Vertical!$E:$O,CL$10,0))+0</f>
        <v>28.57</v>
      </c>
      <c r="CM16" s="207">
        <f>(VLOOKUP(Horizontal!$C16&amp;Horizontal!$B16&amp;Horizontal!CM$11,Vertical!$E:$O,CM$10,0))+0</f>
        <v>35.29</v>
      </c>
      <c r="CN16" s="207">
        <f>(VLOOKUP(Horizontal!$C16&amp;Horizontal!$B16&amp;Horizontal!CN$11,Vertical!$E:$O,CN$10,0))+0</f>
        <v>18.75</v>
      </c>
      <c r="CO16" s="207">
        <f>(VLOOKUP(Horizontal!$C16&amp;Horizontal!$B16&amp;Horizontal!CO$11,Vertical!$E:$O,CO$10,0))+0</f>
        <v>18.75</v>
      </c>
      <c r="CP16" s="207">
        <f>(VLOOKUP(Horizontal!$C16&amp;Horizontal!$B16&amp;Horizontal!CP$11,Vertical!$E:$O,CP$10,0))+0</f>
        <v>39.39</v>
      </c>
      <c r="CQ16" s="207">
        <f>(VLOOKUP(Horizontal!$C16&amp;Horizontal!$B16&amp;Horizontal!CQ$11,Vertical!$E:$O,CQ$10,0))+0</f>
        <v>22.86</v>
      </c>
      <c r="CR16" s="207">
        <f>(VLOOKUP(Horizontal!$C16&amp;Horizontal!$B16&amp;Horizontal!CR$11,Vertical!$E:$O,CR$10,0))+0</f>
        <v>26.32</v>
      </c>
      <c r="CS16" s="207">
        <f>(VLOOKUP(Horizontal!$C16&amp;Horizontal!$B16&amp;Horizontal!CS$11,Vertical!$E:$O,CS$10,0))+0</f>
        <v>21.05</v>
      </c>
      <c r="CT16" s="207">
        <f>(VLOOKUP(Horizontal!$C16&amp;Horizontal!$B16&amp;Horizontal!CT$11,Vertical!$E:$O,CT$10,0))+0</f>
        <v>22.22</v>
      </c>
      <c r="CU16" s="150"/>
      <c r="CV16" s="211">
        <f t="shared" si="29"/>
        <v>17.089999999999975</v>
      </c>
      <c r="CW16" s="190">
        <f t="shared" si="30"/>
        <v>17.920000000000016</v>
      </c>
      <c r="CX16" s="190">
        <f t="shared" si="31"/>
        <v>19.600000000000023</v>
      </c>
      <c r="CY16" s="190">
        <f t="shared" si="32"/>
        <v>15.600000000000023</v>
      </c>
      <c r="CZ16" s="190">
        <f t="shared" si="33"/>
        <v>18.069999999999993</v>
      </c>
      <c r="DA16" s="190">
        <f t="shared" si="34"/>
        <v>18.140000000000015</v>
      </c>
      <c r="DB16" s="190">
        <f t="shared" si="35"/>
        <v>18.690000000000026</v>
      </c>
      <c r="DC16" s="190">
        <f t="shared" si="36"/>
        <v>19.330000000000013</v>
      </c>
      <c r="DD16" s="212">
        <f t="shared" si="37"/>
        <v>18.320000000000022</v>
      </c>
      <c r="DE16" s="9">
        <v>160</v>
      </c>
      <c r="DF16" s="212">
        <f t="shared" si="38"/>
        <v>-164.98278959810867</v>
      </c>
      <c r="DG16" s="264"/>
      <c r="DH16" s="265"/>
      <c r="DI16" s="265"/>
      <c r="DJ16" s="266"/>
      <c r="DK16" s="190">
        <v>1402.96</v>
      </c>
      <c r="DL16" s="190">
        <v>1402.96</v>
      </c>
      <c r="DM16" s="190">
        <v>823.65</v>
      </c>
      <c r="DN16" s="212">
        <v>823.65</v>
      </c>
      <c r="DO16" s="190"/>
      <c r="DP16" s="190"/>
      <c r="DQ16" s="190"/>
      <c r="DR16" s="212"/>
      <c r="DS16" s="150"/>
      <c r="DT16" s="190"/>
      <c r="DU16" s="190"/>
      <c r="DV16" s="190"/>
      <c r="DW16" s="190"/>
      <c r="DX16" s="190"/>
      <c r="DY16" s="190"/>
      <c r="DZ16" s="190"/>
      <c r="EA16" s="190"/>
      <c r="EB16" s="190"/>
      <c r="EC16" s="190"/>
      <c r="ED16" s="190"/>
      <c r="EE16" s="190"/>
      <c r="EF16" s="190"/>
      <c r="EG16" s="190"/>
      <c r="EH16" s="212"/>
      <c r="EI16" s="213"/>
      <c r="EJ16" s="211"/>
      <c r="EK16" s="190"/>
      <c r="EL16" s="190"/>
      <c r="EM16" s="190"/>
      <c r="EN16" s="190"/>
      <c r="EO16" s="190"/>
      <c r="EP16" s="190"/>
      <c r="EQ16" s="190"/>
      <c r="ER16" s="190"/>
      <c r="ES16" s="190"/>
      <c r="ET16" s="190"/>
      <c r="EU16" s="190"/>
      <c r="EV16" s="190"/>
      <c r="EW16" s="190"/>
      <c r="EX16" s="212"/>
      <c r="EY16" s="211"/>
      <c r="EZ16" s="75"/>
      <c r="FA16" s="89"/>
      <c r="FB16" s="212"/>
      <c r="FC16" s="213"/>
      <c r="FD16" s="213"/>
      <c r="FE16" s="213"/>
      <c r="FF16" s="213"/>
      <c r="FG16" s="213"/>
      <c r="FH16" s="213"/>
      <c r="FI16" s="213"/>
      <c r="FJ16" s="213"/>
      <c r="FK16" s="213"/>
      <c r="FL16" s="213"/>
      <c r="FM16" s="213"/>
      <c r="FN16" s="213"/>
      <c r="FO16" s="213"/>
      <c r="FP16" s="213"/>
      <c r="FQ16" s="213"/>
      <c r="FR16" s="213"/>
      <c r="FS16" s="211"/>
      <c r="FT16" s="190"/>
      <c r="FU16" s="190"/>
      <c r="FV16" s="190"/>
      <c r="FW16" s="190"/>
      <c r="FX16" s="190"/>
      <c r="FY16" s="190"/>
      <c r="FZ16" s="190"/>
      <c r="GA16" s="190"/>
      <c r="GB16" s="190"/>
      <c r="GC16" s="190"/>
      <c r="GD16" s="190"/>
      <c r="GE16" s="190"/>
      <c r="GF16" s="190"/>
      <c r="GG16" s="212"/>
    </row>
    <row r="17" spans="2:189">
      <c r="B17" s="33">
        <v>42022</v>
      </c>
      <c r="C17" s="30" t="s">
        <v>62</v>
      </c>
      <c r="D17" s="30">
        <v>2015</v>
      </c>
      <c r="E17" s="30" t="str">
        <f t="shared" si="28"/>
        <v>2015S3</v>
      </c>
      <c r="F17" s="30" t="str">
        <f t="shared" si="39"/>
        <v>12015</v>
      </c>
      <c r="G17" s="208" t="str">
        <f>VLOOKUP(Horizontal!$C17&amp;Horizontal!$B17&amp;Horizontal!G$11,Vertical!$E:$O,G$10,0)</f>
        <v>-9,74</v>
      </c>
      <c r="H17" s="207">
        <f>(VLOOKUP(Horizontal!$C17&amp;Horizontal!$B17&amp;Horizontal!H$11,Vertical!$E:$O,H$10,0))+0</f>
        <v>381.56</v>
      </c>
      <c r="I17" s="207">
        <f>(VLOOKUP(Horizontal!$C17&amp;Horizontal!$B17&amp;Horizontal!I$11,Vertical!$E:$O,I$10,0))+0</f>
        <v>374.45</v>
      </c>
      <c r="J17" s="207">
        <f>(VLOOKUP(Horizontal!$C17&amp;Horizontal!$B17&amp;Horizontal!J$11,Vertical!$E:$O,J$10,0))+0</f>
        <v>367.57</v>
      </c>
      <c r="K17" s="207">
        <f>(VLOOKUP(Horizontal!$C17&amp;Horizontal!$B17&amp;Horizontal!K$11,Vertical!$E:$O,K$10,0))+0</f>
        <v>363.83</v>
      </c>
      <c r="L17" s="207">
        <f>(VLOOKUP(Horizontal!$C17&amp;Horizontal!$B17&amp;Horizontal!L$11,Vertical!$E:$O,L$10,0))+0</f>
        <v>354.62</v>
      </c>
      <c r="M17" s="207">
        <f>(VLOOKUP(Horizontal!$C17&amp;Horizontal!$B17&amp;Horizontal!M$11,Vertical!$E:$O,M$10,0))+0</f>
        <v>241.54</v>
      </c>
      <c r="N17" s="207">
        <f>(VLOOKUP(Horizontal!$C17&amp;Horizontal!$B17&amp;Horizontal!N$11,Vertical!$E:$O,N$10,0))+0</f>
        <v>182.8</v>
      </c>
      <c r="O17" s="207">
        <f>(VLOOKUP(Horizontal!$C17&amp;Horizontal!$B17&amp;Horizontal!O$11,Vertical!$E:$O,O$10,0))+0</f>
        <v>167.14</v>
      </c>
      <c r="P17" s="209">
        <f>(VLOOKUP(Horizontal!$C17&amp;Horizontal!$B17&amp;Horizontal!P$11,Vertical!$E:$O,P$10,0))+0</f>
        <v>153.27000000000001</v>
      </c>
      <c r="Q17" s="210">
        <f>(VLOOKUP(Horizontal!$C17&amp;Horizontal!$B17&amp;Horizontal!Q$11,Vertical!$E:$O,Q$10,0))+0</f>
        <v>48</v>
      </c>
      <c r="R17" s="207">
        <f>(VLOOKUP(Horizontal!$C17&amp;Horizontal!$B17&amp;Horizontal!R$11,Vertical!$E:$O,R$10,0))+0</f>
        <v>31</v>
      </c>
      <c r="S17" s="207">
        <f>(VLOOKUP(Horizontal!$C17&amp;Horizontal!$B17&amp;Horizontal!S$11,Vertical!$E:$O,S$10,0))+0</f>
        <v>24</v>
      </c>
      <c r="T17" s="207">
        <f>(VLOOKUP(Horizontal!$C17&amp;Horizontal!$B17&amp;Horizontal!T$11,Vertical!$E:$O,T$10,0))+0</f>
        <v>23</v>
      </c>
      <c r="U17" s="207">
        <f>(VLOOKUP(Horizontal!$C17&amp;Horizontal!$B17&amp;Horizontal!U$11,Vertical!$E:$O,U$10,0))+0</f>
        <v>23</v>
      </c>
      <c r="V17" s="207">
        <f>(VLOOKUP(Horizontal!$C17&amp;Horizontal!$B17&amp;Horizontal!V$11,Vertical!$E:$O,V$10,0))+0</f>
        <v>22</v>
      </c>
      <c r="W17" s="207">
        <f>(VLOOKUP(Horizontal!$C17&amp;Horizontal!$B17&amp;Horizontal!W$11,Vertical!$E:$O,W$10,0))+0</f>
        <v>26</v>
      </c>
      <c r="X17" s="207">
        <f>(VLOOKUP(Horizontal!$C17&amp;Horizontal!$B17&amp;Horizontal!X$11,Vertical!$E:$O,X$10,0))+0</f>
        <v>29</v>
      </c>
      <c r="Y17" s="209">
        <f>(VLOOKUP(Horizontal!$C17&amp;Horizontal!$B17&amp;Horizontal!Y$11,Vertical!$E:$O,Y$10,0))+0</f>
        <v>25</v>
      </c>
      <c r="Z17" s="210">
        <f>(VLOOKUP(Horizontal!$C17&amp;Horizontal!$B17&amp;Horizontal!Z$11,Vertical!$E:$O,Z$10,0))+0</f>
        <v>8</v>
      </c>
      <c r="AA17" s="207">
        <f>(VLOOKUP(Horizontal!$C17&amp;Horizontal!$B17&amp;Horizontal!AA$11,Vertical!$E:$O,AA$10,0))+0</f>
        <v>13.33</v>
      </c>
      <c r="AB17" s="207">
        <f>(VLOOKUP(Horizontal!$C17&amp;Horizontal!$B17&amp;Horizontal!AB$11,Vertical!$E:$O,AB$10,0))+0</f>
        <v>25.64</v>
      </c>
      <c r="AC17" s="207">
        <f>(VLOOKUP(Horizontal!$C17&amp;Horizontal!$B17&amp;Horizontal!AC$11,Vertical!$E:$O,AC$10,0))+0</f>
        <v>33.33</v>
      </c>
      <c r="AD17" s="207">
        <f>(VLOOKUP(Horizontal!$C17&amp;Horizontal!$B17&amp;Horizontal!AD$11,Vertical!$E:$O,AD$10,0))+0</f>
        <v>17.39</v>
      </c>
      <c r="AE17" s="207">
        <f>(VLOOKUP(Horizontal!$C17&amp;Horizontal!$B17&amp;Horizontal!AE$11,Vertical!$E:$O,AE$10,0))+0</f>
        <v>0</v>
      </c>
      <c r="AF17" s="207">
        <f>(VLOOKUP(Horizontal!$C17&amp;Horizontal!$B17&amp;Horizontal!AF$11,Vertical!$E:$O,AF$10,0))+0</f>
        <v>4.17</v>
      </c>
      <c r="AG17" s="207">
        <f>(VLOOKUP(Horizontal!$C17&amp;Horizontal!$B17&amp;Horizontal!AG$11,Vertical!$E:$O,AG$10,0))+0</f>
        <v>3.85</v>
      </c>
      <c r="AH17" s="209">
        <f>(VLOOKUP(Horizontal!$C17&amp;Horizontal!$B17&amp;Horizontal!AH$11,Vertical!$E:$O,AH$10,0))+0</f>
        <v>0</v>
      </c>
      <c r="AI17" s="210">
        <f>(VLOOKUP(Horizontal!$C17&amp;Horizontal!$B17&amp;Horizontal!AI$11,Vertical!$E:$O,AI$10,0))+0</f>
        <v>32</v>
      </c>
      <c r="AJ17" s="207">
        <f>(VLOOKUP(Horizontal!$C17&amp;Horizontal!$B17&amp;Horizontal!AJ$11,Vertical!$E:$O,AJ$10,0))+0</f>
        <v>24.44</v>
      </c>
      <c r="AK17" s="207">
        <f>(VLOOKUP(Horizontal!$C17&amp;Horizontal!$B17&amp;Horizontal!AK$11,Vertical!$E:$O,AK$10,0))+0</f>
        <v>31.2</v>
      </c>
      <c r="AL17" s="207">
        <f>(VLOOKUP(Horizontal!$C17&amp;Horizontal!$B17&amp;Horizontal!AL$11,Vertical!$E:$O,AL$10,0))+0</f>
        <v>20.51</v>
      </c>
      <c r="AM17" s="207">
        <f>(VLOOKUP(Horizontal!$C17&amp;Horizontal!$B17&amp;Horizontal!AM$11,Vertical!$E:$O,AM$10,0))+0</f>
        <v>43.48</v>
      </c>
      <c r="AN17" s="207">
        <f>(VLOOKUP(Horizontal!$C17&amp;Horizontal!$B17&amp;Horizontal!AN$11,Vertical!$E:$O,AN$10,0))+0</f>
        <v>44.22</v>
      </c>
      <c r="AO17" s="207">
        <f>(VLOOKUP(Horizontal!$C17&amp;Horizontal!$B17&amp;Horizontal!AO$11,Vertical!$E:$O,AO$10,0))+0</f>
        <v>66.67</v>
      </c>
      <c r="AP17" s="207">
        <f>(VLOOKUP(Horizontal!$C17&amp;Horizontal!$B17&amp;Horizontal!AP$11,Vertical!$E:$O,AP$10,0))+0</f>
        <v>61.54</v>
      </c>
      <c r="AQ17" s="209">
        <f>(VLOOKUP(Horizontal!$C17&amp;Horizontal!$B17&amp;Horizontal!AQ$11,Vertical!$E:$O,AQ$10,0))+0</f>
        <v>64</v>
      </c>
      <c r="AR17" s="210">
        <f>(VLOOKUP(Horizontal!$C17&amp;Horizontal!$B17&amp;Horizontal!AR$11,Vertical!$E:$O,AR$10,0))+0</f>
        <v>60</v>
      </c>
      <c r="AS17" s="207">
        <f>(VLOOKUP(Horizontal!$C17&amp;Horizontal!$B17&amp;Horizontal!AS$11,Vertical!$E:$O,AS$10,0))+0</f>
        <v>62.22</v>
      </c>
      <c r="AT17" s="207">
        <f>(VLOOKUP(Horizontal!$C17&amp;Horizontal!$B17&amp;Horizontal!AT$11,Vertical!$E:$O,AT$10,0))+0</f>
        <v>43.16</v>
      </c>
      <c r="AU17" s="207">
        <f>(VLOOKUP(Horizontal!$C17&amp;Horizontal!$B17&amp;Horizontal!AU$11,Vertical!$E:$O,AU$10,0))+0</f>
        <v>46.15</v>
      </c>
      <c r="AV17" s="207">
        <f>(VLOOKUP(Horizontal!$C17&amp;Horizontal!$B17&amp;Horizontal!AV$11,Vertical!$E:$O,AV$10,0))+0</f>
        <v>39.130000000000003</v>
      </c>
      <c r="AW17" s="207">
        <f>(VLOOKUP(Horizontal!$C17&amp;Horizontal!$B17&amp;Horizontal!AW$11,Vertical!$E:$O,AW$10,0))+0</f>
        <v>55.78</v>
      </c>
      <c r="AX17" s="207">
        <f>(VLOOKUP(Horizontal!$C17&amp;Horizontal!$B17&amp;Horizontal!AX$11,Vertical!$E:$O,AX$10,0))+0</f>
        <v>29.17</v>
      </c>
      <c r="AY17" s="207">
        <f>(VLOOKUP(Horizontal!$C17&amp;Horizontal!$B17&amp;Horizontal!AY$11,Vertical!$E:$O,AY$10,0))+0</f>
        <v>34.619999999999997</v>
      </c>
      <c r="AZ17" s="209">
        <f>(VLOOKUP(Horizontal!$C17&amp;Horizontal!$B17&amp;Horizontal!AZ$11,Vertical!$E:$O,AZ$10,0))+0</f>
        <v>36</v>
      </c>
      <c r="BA17" s="208">
        <f>(VLOOKUP(Horizontal!$C17&amp;Horizontal!$B17&amp;Horizontal!BA$11,Vertical!$E:$O,BA$10,0))+0</f>
        <v>16.16</v>
      </c>
      <c r="BB17" s="210">
        <f>(VLOOKUP(Horizontal!$C17&amp;Horizontal!$B17&amp;Horizontal!BB$11,Vertical!$E:$O,BB$10,0))+0</f>
        <v>395.97</v>
      </c>
      <c r="BC17" s="207">
        <f>(VLOOKUP(Horizontal!$C17&amp;Horizontal!$B17&amp;Horizontal!BC$11,Vertical!$E:$O,BC$10,0))+0</f>
        <v>391.27</v>
      </c>
      <c r="BD17" s="207">
        <f>(VLOOKUP(Horizontal!$C17&amp;Horizontal!$B17&amp;Horizontal!BD$11,Vertical!$E:$O,BD$10,0))+0</f>
        <v>386.75</v>
      </c>
      <c r="BE17" s="207">
        <f>(VLOOKUP(Horizontal!$C17&amp;Horizontal!$B17&amp;Horizontal!BE$11,Vertical!$E:$O,BE$10,0))+0</f>
        <v>381.22</v>
      </c>
      <c r="BF17" s="207">
        <f>(VLOOKUP(Horizontal!$C17&amp;Horizontal!$B17&amp;Horizontal!BF$11,Vertical!$E:$O,BF$10,0))+0</f>
        <v>372.76</v>
      </c>
      <c r="BG17" s="207">
        <f>(VLOOKUP(Horizontal!$C17&amp;Horizontal!$B17&amp;Horizontal!BG$11,Vertical!$E:$O,BG$10,0))+0</f>
        <v>259.31</v>
      </c>
      <c r="BH17" s="207">
        <f>(VLOOKUP(Horizontal!$C17&amp;Horizontal!$B17&amp;Horizontal!BH$11,Vertical!$E:$O,BH$10,0))+0</f>
        <v>201.22</v>
      </c>
      <c r="BI17" s="207">
        <f>(VLOOKUP(Horizontal!$C17&amp;Horizontal!$B17&amp;Horizontal!BI$11,Vertical!$E:$O,BI$10,0))+0</f>
        <v>185.24</v>
      </c>
      <c r="BJ17" s="209">
        <f>(VLOOKUP(Horizontal!$C17&amp;Horizontal!$B17&amp;Horizontal!BJ$11,Vertical!$E:$O,BJ$10,0))+0</f>
        <v>171.79</v>
      </c>
      <c r="BK17" s="210">
        <f>(VLOOKUP(Horizontal!$C17&amp;Horizontal!$B17&amp;Horizontal!BK$11,Vertical!$E:$O,BK$10,0))+0</f>
        <v>36</v>
      </c>
      <c r="BL17" s="207">
        <f>(VLOOKUP(Horizontal!$C17&amp;Horizontal!$B17&amp;Horizontal!BL$11,Vertical!$E:$O,BL$10,0))+0</f>
        <v>26</v>
      </c>
      <c r="BM17" s="207">
        <f>(VLOOKUP(Horizontal!$C17&amp;Horizontal!$B17&amp;Horizontal!BM$11,Vertical!$E:$O,BM$10,0))+0</f>
        <v>24</v>
      </c>
      <c r="BN17" s="207">
        <f>(VLOOKUP(Horizontal!$C17&amp;Horizontal!$B17&amp;Horizontal!BN$11,Vertical!$E:$O,BN$10,0))+0</f>
        <v>20</v>
      </c>
      <c r="BO17" s="207">
        <f>(VLOOKUP(Horizontal!$C17&amp;Horizontal!$B17&amp;Horizontal!BO$11,Vertical!$E:$O,BO$10,0))+0</f>
        <v>21</v>
      </c>
      <c r="BP17" s="207">
        <f>(VLOOKUP(Horizontal!$C17&amp;Horizontal!$B17&amp;Horizontal!BP$11,Vertical!$E:$O,BP$10,0))+0</f>
        <v>24</v>
      </c>
      <c r="BQ17" s="207">
        <f>(VLOOKUP(Horizontal!$C17&amp;Horizontal!$B17&amp;Horizontal!BQ$11,Vertical!$E:$O,BQ$10,0))+0</f>
        <v>32</v>
      </c>
      <c r="BR17" s="207">
        <f>(VLOOKUP(Horizontal!$C17&amp;Horizontal!$B17&amp;Horizontal!BR$11,Vertical!$E:$O,BR$10,0))+0</f>
        <v>31</v>
      </c>
      <c r="BS17" s="209">
        <f>(VLOOKUP(Horizontal!$C17&amp;Horizontal!$B17&amp;Horizontal!BS$11,Vertical!$E:$O,BS$10,0))+0</f>
        <v>26</v>
      </c>
      <c r="BT17" s="210">
        <f>(VLOOKUP(Horizontal!$C17&amp;Horizontal!$B17&amp;Horizontal!BT$11,Vertical!$E:$O,BT$10,0))+0</f>
        <v>11.57</v>
      </c>
      <c r="BU17" s="207">
        <f>(VLOOKUP(Horizontal!$C17&amp;Horizontal!$B17&amp;Horizontal!BU$11,Vertical!$E:$O,BU$10,0))+0</f>
        <v>20.59</v>
      </c>
      <c r="BV17" s="207">
        <f>(VLOOKUP(Horizontal!$C17&amp;Horizontal!$B17&amp;Horizontal!BV$11,Vertical!$E:$O,BV$10,0))+0</f>
        <v>21.74</v>
      </c>
      <c r="BW17" s="207">
        <f>(VLOOKUP(Horizontal!$C17&amp;Horizontal!$B17&amp;Horizontal!BW$11,Vertical!$E:$O,BW$10,0))+0</f>
        <v>19.05</v>
      </c>
      <c r="BX17" s="207">
        <f>(VLOOKUP(Horizontal!$C17&amp;Horizontal!$B17&amp;Horizontal!BX$11,Vertical!$E:$O,BX$10,0))+0</f>
        <v>29.27</v>
      </c>
      <c r="BY17" s="207">
        <f>(VLOOKUP(Horizontal!$C17&amp;Horizontal!$B17&amp;Horizontal!BY$11,Vertical!$E:$O,BY$10,0))+0</f>
        <v>9.3000000000000007</v>
      </c>
      <c r="BZ17" s="207">
        <f>(VLOOKUP(Horizontal!$C17&amp;Horizontal!$B17&amp;Horizontal!BZ$11,Vertical!$E:$O,BZ$10,0))+0</f>
        <v>9.52</v>
      </c>
      <c r="CA17" s="207">
        <f>(VLOOKUP(Horizontal!$C17&amp;Horizontal!$B17&amp;Horizontal!CA$11,Vertical!$E:$O,CA$10,0))+0</f>
        <v>4.76</v>
      </c>
      <c r="CB17" s="209">
        <f>(VLOOKUP(Horizontal!$C17&amp;Horizontal!$B17&amp;Horizontal!CB$11,Vertical!$E:$O,CB$10,0))+0</f>
        <v>4.76</v>
      </c>
      <c r="CC17" s="210">
        <f>(VLOOKUP(Horizontal!$C17&amp;Horizontal!$B17&amp;Horizontal!CC$11,Vertical!$E:$O,CC$10,0))+0</f>
        <v>18.98</v>
      </c>
      <c r="CD17" s="207">
        <f>(VLOOKUP(Horizontal!$C17&amp;Horizontal!$B17&amp;Horizontal!CD$11,Vertical!$E:$O,CD$10,0))+0</f>
        <v>20.100000000000001</v>
      </c>
      <c r="CE17" s="207">
        <f>(VLOOKUP(Horizontal!$C17&amp;Horizontal!$B17&amp;Horizontal!CE$11,Vertical!$E:$O,CE$10,0))+0</f>
        <v>30.43</v>
      </c>
      <c r="CF17" s="207">
        <f>(VLOOKUP(Horizontal!$C17&amp;Horizontal!$B17&amp;Horizontal!CF$11,Vertical!$E:$O,CF$10,0))+0</f>
        <v>23.81</v>
      </c>
      <c r="CG17" s="207">
        <f>(VLOOKUP(Horizontal!$C17&amp;Horizontal!$B17&amp;Horizontal!CG$11,Vertical!$E:$O,CG$10,0))+0</f>
        <v>29.27</v>
      </c>
      <c r="CH17" s="207">
        <f>(VLOOKUP(Horizontal!$C17&amp;Horizontal!$B17&amp;Horizontal!CH$11,Vertical!$E:$O,CH$10,0))+0</f>
        <v>48.84</v>
      </c>
      <c r="CI17" s="207">
        <f>(VLOOKUP(Horizontal!$C17&amp;Horizontal!$B17&amp;Horizontal!CI$11,Vertical!$E:$O,CI$10,0))+0</f>
        <v>71.430000000000007</v>
      </c>
      <c r="CJ17" s="207">
        <f>(VLOOKUP(Horizontal!$C17&amp;Horizontal!$B17&amp;Horizontal!CJ$11,Vertical!$E:$O,CJ$10,0))+0</f>
        <v>71.430000000000007</v>
      </c>
      <c r="CK17" s="209">
        <f>(VLOOKUP(Horizontal!$C17&amp;Horizontal!$B17&amp;Horizontal!CK$11,Vertical!$E:$O,CK$10,0))+0</f>
        <v>71.430000000000007</v>
      </c>
      <c r="CL17" s="210">
        <f>(VLOOKUP(Horizontal!$C17&amp;Horizontal!$B17&amp;Horizontal!CL$11,Vertical!$E:$O,CL$10,0))+0</f>
        <v>69.44</v>
      </c>
      <c r="CM17" s="207">
        <f>(VLOOKUP(Horizontal!$C17&amp;Horizontal!$B17&amp;Horizontal!CM$11,Vertical!$E:$O,CM$10,0))+0</f>
        <v>59.31</v>
      </c>
      <c r="CN17" s="207">
        <f>(VLOOKUP(Horizontal!$C17&amp;Horizontal!$B17&amp;Horizontal!CN$11,Vertical!$E:$O,CN$10,0))+0</f>
        <v>47.83</v>
      </c>
      <c r="CO17" s="207">
        <f>(VLOOKUP(Horizontal!$C17&amp;Horizontal!$B17&amp;Horizontal!CO$11,Vertical!$E:$O,CO$10,0))+0</f>
        <v>57.14</v>
      </c>
      <c r="CP17" s="207">
        <f>(VLOOKUP(Horizontal!$C17&amp;Horizontal!$B17&amp;Horizontal!CP$11,Vertical!$E:$O,CP$10,0))+0</f>
        <v>41.46</v>
      </c>
      <c r="CQ17" s="207">
        <f>(VLOOKUP(Horizontal!$C17&amp;Horizontal!$B17&amp;Horizontal!CQ$11,Vertical!$E:$O,CQ$10,0))+0</f>
        <v>41.86</v>
      </c>
      <c r="CR17" s="207">
        <f>(VLOOKUP(Horizontal!$C17&amp;Horizontal!$B17&amp;Horizontal!CR$11,Vertical!$E:$O,CR$10,0))+0</f>
        <v>19.05</v>
      </c>
      <c r="CS17" s="207">
        <f>(VLOOKUP(Horizontal!$C17&amp;Horizontal!$B17&amp;Horizontal!CS$11,Vertical!$E:$O,CS$10,0))+0</f>
        <v>23.81</v>
      </c>
      <c r="CT17" s="207">
        <f>(VLOOKUP(Horizontal!$C17&amp;Horizontal!$B17&amp;Horizontal!CT$11,Vertical!$E:$O,CT$10,0))+0</f>
        <v>23.81</v>
      </c>
      <c r="CU17" s="150"/>
      <c r="CV17" s="211">
        <f t="shared" si="29"/>
        <v>14.410000000000025</v>
      </c>
      <c r="CW17" s="190">
        <f t="shared" si="30"/>
        <v>16.819999999999993</v>
      </c>
      <c r="CX17" s="190">
        <f t="shared" si="31"/>
        <v>19.180000000000007</v>
      </c>
      <c r="CY17" s="190">
        <f t="shared" si="32"/>
        <v>17.390000000000043</v>
      </c>
      <c r="CZ17" s="190">
        <f t="shared" si="33"/>
        <v>18.139999999999986</v>
      </c>
      <c r="DA17" s="190">
        <f t="shared" si="34"/>
        <v>17.77000000000001</v>
      </c>
      <c r="DB17" s="190">
        <f t="shared" si="35"/>
        <v>18.419999999999987</v>
      </c>
      <c r="DC17" s="190">
        <f t="shared" si="36"/>
        <v>18.100000000000023</v>
      </c>
      <c r="DD17" s="212">
        <f t="shared" si="37"/>
        <v>18.519999999999982</v>
      </c>
      <c r="DE17" s="9">
        <v>160</v>
      </c>
      <c r="DF17" s="212">
        <f t="shared" si="38"/>
        <v>-173.10278959810867</v>
      </c>
      <c r="DG17" s="264"/>
      <c r="DH17" s="265"/>
      <c r="DI17" s="265"/>
      <c r="DJ17" s="266"/>
      <c r="DK17" s="190">
        <v>1445.61</v>
      </c>
      <c r="DL17" s="190">
        <v>1445.61</v>
      </c>
      <c r="DM17" s="190">
        <v>1420.66</v>
      </c>
      <c r="DN17" s="212">
        <v>1420.66</v>
      </c>
      <c r="DO17" s="190"/>
      <c r="DP17" s="190"/>
      <c r="DQ17" s="190"/>
      <c r="DR17" s="212"/>
      <c r="DS17" s="150"/>
      <c r="DT17" s="190"/>
      <c r="DU17" s="190"/>
      <c r="DV17" s="190"/>
      <c r="DW17" s="190"/>
      <c r="DX17" s="190"/>
      <c r="DY17" s="190"/>
      <c r="DZ17" s="190"/>
      <c r="EA17" s="190"/>
      <c r="EB17" s="190"/>
      <c r="EC17" s="190"/>
      <c r="ED17" s="190"/>
      <c r="EE17" s="190"/>
      <c r="EF17" s="190"/>
      <c r="EG17" s="190"/>
      <c r="EH17" s="212"/>
      <c r="EI17" s="213"/>
      <c r="EJ17" s="211"/>
      <c r="EK17" s="190"/>
      <c r="EL17" s="190"/>
      <c r="EM17" s="190"/>
      <c r="EN17" s="190"/>
      <c r="EO17" s="190"/>
      <c r="EP17" s="190"/>
      <c r="EQ17" s="190"/>
      <c r="ER17" s="190"/>
      <c r="ES17" s="190"/>
      <c r="ET17" s="190"/>
      <c r="EU17" s="190"/>
      <c r="EV17" s="190"/>
      <c r="EW17" s="190"/>
      <c r="EX17" s="212"/>
      <c r="EY17" s="211"/>
      <c r="EZ17" s="75"/>
      <c r="FA17" s="89"/>
      <c r="FB17" s="212"/>
      <c r="FC17" s="213"/>
      <c r="FD17" s="213"/>
      <c r="FE17" s="213"/>
      <c r="FF17" s="213"/>
      <c r="FG17" s="213"/>
      <c r="FH17" s="213"/>
      <c r="FI17" s="213"/>
      <c r="FJ17" s="213"/>
      <c r="FK17" s="213"/>
      <c r="FL17" s="213"/>
      <c r="FM17" s="213"/>
      <c r="FN17" s="213"/>
      <c r="FO17" s="213"/>
      <c r="FP17" s="213"/>
      <c r="FQ17" s="213"/>
      <c r="FR17" s="213"/>
      <c r="FS17" s="211"/>
      <c r="FT17" s="190"/>
      <c r="FU17" s="190"/>
      <c r="FV17" s="190"/>
      <c r="FW17" s="190"/>
      <c r="FX17" s="190"/>
      <c r="FY17" s="190"/>
      <c r="FZ17" s="190"/>
      <c r="GA17" s="190"/>
      <c r="GB17" s="190"/>
      <c r="GC17" s="190"/>
      <c r="GD17" s="190"/>
      <c r="GE17" s="190"/>
      <c r="GF17" s="190"/>
      <c r="GG17" s="212"/>
    </row>
    <row r="18" spans="2:189">
      <c r="B18" s="33">
        <v>42029</v>
      </c>
      <c r="C18" s="30" t="s">
        <v>61</v>
      </c>
      <c r="D18" s="30">
        <v>2015</v>
      </c>
      <c r="E18" s="30" t="str">
        <f t="shared" si="28"/>
        <v>2015S4</v>
      </c>
      <c r="F18" s="30" t="str">
        <f t="shared" si="39"/>
        <v>1Final2015</v>
      </c>
      <c r="G18" s="208" t="str">
        <f>VLOOKUP(Horizontal!$C18&amp;Horizontal!$B18&amp;Horizontal!G$11,Vertical!$E:$O,G$10,0)</f>
        <v>0,02</v>
      </c>
      <c r="H18" s="207">
        <f>(VLOOKUP(Horizontal!$C18&amp;Horizontal!$B18&amp;Horizontal!H$11,Vertical!$E:$O,H$10,0))+0</f>
        <v>388.03</v>
      </c>
      <c r="I18" s="207">
        <f>(VLOOKUP(Horizontal!$C18&amp;Horizontal!$B18&amp;Horizontal!I$11,Vertical!$E:$O,I$10,0))+0</f>
        <v>382.72</v>
      </c>
      <c r="J18" s="207">
        <f>(VLOOKUP(Horizontal!$C18&amp;Horizontal!$B18&amp;Horizontal!J$11,Vertical!$E:$O,J$10,0))+0</f>
        <v>378.77</v>
      </c>
      <c r="K18" s="207">
        <f>(VLOOKUP(Horizontal!$C18&amp;Horizontal!$B18&amp;Horizontal!K$11,Vertical!$E:$O,K$10,0))+0</f>
        <v>374.89</v>
      </c>
      <c r="L18" s="207">
        <f>(VLOOKUP(Horizontal!$C18&amp;Horizontal!$B18&amp;Horizontal!L$11,Vertical!$E:$O,L$10,0))+0</f>
        <v>364.37</v>
      </c>
      <c r="M18" s="207">
        <f>(VLOOKUP(Horizontal!$C18&amp;Horizontal!$B18&amp;Horizontal!M$11,Vertical!$E:$O,M$10,0))+0</f>
        <v>243.94</v>
      </c>
      <c r="N18" s="207">
        <f>(VLOOKUP(Horizontal!$C18&amp;Horizontal!$B18&amp;Horizontal!N$11,Vertical!$E:$O,N$10,0))+0</f>
        <v>184.37</v>
      </c>
      <c r="O18" s="207">
        <f>(VLOOKUP(Horizontal!$C18&amp;Horizontal!$B18&amp;Horizontal!O$11,Vertical!$E:$O,O$10,0))+0</f>
        <v>167.21</v>
      </c>
      <c r="P18" s="209">
        <f>(VLOOKUP(Horizontal!$C18&amp;Horizontal!$B18&amp;Horizontal!P$11,Vertical!$E:$O,P$10,0))+0</f>
        <v>153.86000000000001</v>
      </c>
      <c r="Q18" s="210">
        <f>(VLOOKUP(Horizontal!$C18&amp;Horizontal!$B18&amp;Horizontal!Q$11,Vertical!$E:$O,Q$10,0))+0</f>
        <v>38</v>
      </c>
      <c r="R18" s="207">
        <f>(VLOOKUP(Horizontal!$C18&amp;Horizontal!$B18&amp;Horizontal!R$11,Vertical!$E:$O,R$10,0))+0</f>
        <v>26</v>
      </c>
      <c r="S18" s="207">
        <f>(VLOOKUP(Horizontal!$C18&amp;Horizontal!$B18&amp;Horizontal!S$11,Vertical!$E:$O,S$10,0))+0</f>
        <v>23</v>
      </c>
      <c r="T18" s="207">
        <f>(VLOOKUP(Horizontal!$C18&amp;Horizontal!$B18&amp;Horizontal!T$11,Vertical!$E:$O,T$10,0))+0</f>
        <v>19</v>
      </c>
      <c r="U18" s="207">
        <f>(VLOOKUP(Horizontal!$C18&amp;Horizontal!$B18&amp;Horizontal!U$11,Vertical!$E:$O,U$10,0))+0</f>
        <v>19</v>
      </c>
      <c r="V18" s="207">
        <f>(VLOOKUP(Horizontal!$C18&amp;Horizontal!$B18&amp;Horizontal!V$11,Vertical!$E:$O,V$10,0))+0</f>
        <v>14</v>
      </c>
      <c r="W18" s="207">
        <f>(VLOOKUP(Horizontal!$C18&amp;Horizontal!$B18&amp;Horizontal!W$11,Vertical!$E:$O,W$10,0))+0</f>
        <v>25</v>
      </c>
      <c r="X18" s="207">
        <f>(VLOOKUP(Horizontal!$C18&amp;Horizontal!$B18&amp;Horizontal!X$11,Vertical!$E:$O,X$10,0))+0</f>
        <v>24</v>
      </c>
      <c r="Y18" s="209">
        <f>(VLOOKUP(Horizontal!$C18&amp;Horizontal!$B18&amp;Horizontal!Y$11,Vertical!$E:$O,Y$10,0))+0</f>
        <v>20</v>
      </c>
      <c r="Z18" s="210">
        <f>(VLOOKUP(Horizontal!$C18&amp;Horizontal!$B18&amp;Horizontal!Z$11,Vertical!$E:$O,Z$10,0))+0</f>
        <v>7.38</v>
      </c>
      <c r="AA18" s="207">
        <f>(VLOOKUP(Horizontal!$C18&amp;Horizontal!$B18&amp;Horizontal!AA$11,Vertical!$E:$O,AA$10,0))+0</f>
        <v>3.85</v>
      </c>
      <c r="AB18" s="207">
        <f>(VLOOKUP(Horizontal!$C18&amp;Horizontal!$B18&amp;Horizontal!AB$11,Vertical!$E:$O,AB$10,0))+0</f>
        <v>3.7</v>
      </c>
      <c r="AC18" s="207">
        <f>(VLOOKUP(Horizontal!$C18&amp;Horizontal!$B18&amp;Horizontal!AC$11,Vertical!$E:$O,AC$10,0))+0</f>
        <v>7.27</v>
      </c>
      <c r="AD18" s="207">
        <f>(VLOOKUP(Horizontal!$C18&amp;Horizontal!$B18&amp;Horizontal!AD$11,Vertical!$E:$O,AD$10,0))+0</f>
        <v>11.11</v>
      </c>
      <c r="AE18" s="207">
        <f>(VLOOKUP(Horizontal!$C18&amp;Horizontal!$B18&amp;Horizontal!AE$11,Vertical!$E:$O,AE$10,0))+0</f>
        <v>0.38</v>
      </c>
      <c r="AF18" s="207">
        <f>(VLOOKUP(Horizontal!$C18&amp;Horizontal!$B18&amp;Horizontal!AF$11,Vertical!$E:$O,AF$10,0))+0</f>
        <v>3.57</v>
      </c>
      <c r="AG18" s="207">
        <f>(VLOOKUP(Horizontal!$C18&amp;Horizontal!$B18&amp;Horizontal!AG$11,Vertical!$E:$O,AG$10,0))+0</f>
        <v>14.29</v>
      </c>
      <c r="AH18" s="209">
        <f>(VLOOKUP(Horizontal!$C18&amp;Horizontal!$B18&amp;Horizontal!AH$11,Vertical!$E:$O,AH$10,0))+0</f>
        <v>14.29</v>
      </c>
      <c r="AI18" s="210">
        <f>(VLOOKUP(Horizontal!$C18&amp;Horizontal!$B18&amp;Horizontal!AI$11,Vertical!$E:$O,AI$10,0))+0</f>
        <v>18.82</v>
      </c>
      <c r="AJ18" s="207">
        <f>(VLOOKUP(Horizontal!$C18&amp;Horizontal!$B18&amp;Horizontal!AJ$11,Vertical!$E:$O,AJ$10,0))+0</f>
        <v>15.38</v>
      </c>
      <c r="AK18" s="207">
        <f>(VLOOKUP(Horizontal!$C18&amp;Horizontal!$B18&amp;Horizontal!AK$11,Vertical!$E:$O,AK$10,0))+0</f>
        <v>14.81</v>
      </c>
      <c r="AL18" s="207">
        <f>(VLOOKUP(Horizontal!$C18&amp;Horizontal!$B18&amp;Horizontal!AL$11,Vertical!$E:$O,AL$10,0))+0</f>
        <v>25.45</v>
      </c>
      <c r="AM18" s="207">
        <f>(VLOOKUP(Horizontal!$C18&amp;Horizontal!$B18&amp;Horizontal!AM$11,Vertical!$E:$O,AM$10,0))+0</f>
        <v>18.52</v>
      </c>
      <c r="AN18" s="207">
        <f>(VLOOKUP(Horizontal!$C18&amp;Horizontal!$B18&amp;Horizontal!AN$11,Vertical!$E:$O,AN$10,0))+0</f>
        <v>38.31</v>
      </c>
      <c r="AO18" s="207">
        <f>(VLOOKUP(Horizontal!$C18&amp;Horizontal!$B18&amp;Horizontal!AO$11,Vertical!$E:$O,AO$10,0))+0</f>
        <v>57.14</v>
      </c>
      <c r="AP18" s="207">
        <f>(VLOOKUP(Horizontal!$C18&amp;Horizontal!$B18&amp;Horizontal!AP$11,Vertical!$E:$O,AP$10,0))+0</f>
        <v>53.57</v>
      </c>
      <c r="AQ18" s="209">
        <f>(VLOOKUP(Horizontal!$C18&amp;Horizontal!$B18&amp;Horizontal!AQ$11,Vertical!$E:$O,AQ$10,0))+0</f>
        <v>46.43</v>
      </c>
      <c r="AR18" s="210">
        <f>(VLOOKUP(Horizontal!$C18&amp;Horizontal!$B18&amp;Horizontal!AR$11,Vertical!$E:$O,AR$10,0))+0</f>
        <v>73.8</v>
      </c>
      <c r="AS18" s="207">
        <f>(VLOOKUP(Horizontal!$C18&amp;Horizontal!$B18&amp;Horizontal!AS$11,Vertical!$E:$O,AS$10,0))+0</f>
        <v>80.77</v>
      </c>
      <c r="AT18" s="207">
        <f>(VLOOKUP(Horizontal!$C18&amp;Horizontal!$B18&amp;Horizontal!AT$11,Vertical!$E:$O,AT$10,0))+0</f>
        <v>81.48</v>
      </c>
      <c r="AU18" s="207">
        <f>(VLOOKUP(Horizontal!$C18&amp;Horizontal!$B18&amp;Horizontal!AU$11,Vertical!$E:$O,AU$10,0))+0</f>
        <v>67.27</v>
      </c>
      <c r="AV18" s="207">
        <f>(VLOOKUP(Horizontal!$C18&amp;Horizontal!$B18&amp;Horizontal!AV$11,Vertical!$E:$O,AV$10,0))+0</f>
        <v>70.37</v>
      </c>
      <c r="AW18" s="207">
        <f>(VLOOKUP(Horizontal!$C18&amp;Horizontal!$B18&amp;Horizontal!AW$11,Vertical!$E:$O,AW$10,0))+0</f>
        <v>61.3</v>
      </c>
      <c r="AX18" s="207">
        <f>(VLOOKUP(Horizontal!$C18&amp;Horizontal!$B18&amp;Horizontal!AX$11,Vertical!$E:$O,AX$10,0))+0</f>
        <v>39.29</v>
      </c>
      <c r="AY18" s="207">
        <f>(VLOOKUP(Horizontal!$C18&amp;Horizontal!$B18&amp;Horizontal!AY$11,Vertical!$E:$O,AY$10,0))+0</f>
        <v>32.14</v>
      </c>
      <c r="AZ18" s="209">
        <f>(VLOOKUP(Horizontal!$C18&amp;Horizontal!$B18&amp;Horizontal!AZ$11,Vertical!$E:$O,AZ$10,0))+0</f>
        <v>39.29</v>
      </c>
      <c r="BA18" s="208">
        <f>(VLOOKUP(Horizontal!$C18&amp;Horizontal!$B18&amp;Horizontal!BA$11,Vertical!$E:$O,BA$10,0))+0</f>
        <v>15.94</v>
      </c>
      <c r="BB18" s="210">
        <f>(VLOOKUP(Horizontal!$C18&amp;Horizontal!$B18&amp;Horizontal!BB$11,Vertical!$E:$O,BB$10,0))+0</f>
        <v>399.75</v>
      </c>
      <c r="BC18" s="207">
        <f>(VLOOKUP(Horizontal!$C18&amp;Horizontal!$B18&amp;Horizontal!BC$11,Vertical!$E:$O,BC$10,0))+0</f>
        <v>397.16</v>
      </c>
      <c r="BD18" s="207">
        <f>(VLOOKUP(Horizontal!$C18&amp;Horizontal!$B18&amp;Horizontal!BD$11,Vertical!$E:$O,BD$10,0))+0</f>
        <v>395.37</v>
      </c>
      <c r="BE18" s="207">
        <f>(VLOOKUP(Horizontal!$C18&amp;Horizontal!$B18&amp;Horizontal!BE$11,Vertical!$E:$O,BE$10,0))+0</f>
        <v>388.93</v>
      </c>
      <c r="BF18" s="207">
        <f>(VLOOKUP(Horizontal!$C18&amp;Horizontal!$B18&amp;Horizontal!BF$11,Vertical!$E:$O,BF$10,0))+0</f>
        <v>380.35</v>
      </c>
      <c r="BG18" s="207">
        <f>(VLOOKUP(Horizontal!$C18&amp;Horizontal!$B18&amp;Horizontal!BG$11,Vertical!$E:$O,BG$10,0))+0</f>
        <v>262.27999999999997</v>
      </c>
      <c r="BH18" s="207">
        <f>(VLOOKUP(Horizontal!$C18&amp;Horizontal!$B18&amp;Horizontal!BH$11,Vertical!$E:$O,BH$10,0))+0</f>
        <v>202.66</v>
      </c>
      <c r="BI18" s="207">
        <f>(VLOOKUP(Horizontal!$C18&amp;Horizontal!$B18&amp;Horizontal!BI$11,Vertical!$E:$O,BI$10,0))+0</f>
        <v>185.95</v>
      </c>
      <c r="BJ18" s="209">
        <f>(VLOOKUP(Horizontal!$C18&amp;Horizontal!$B18&amp;Horizontal!BJ$11,Vertical!$E:$O,BJ$10,0))+0</f>
        <v>173.15</v>
      </c>
      <c r="BK18" s="210">
        <f>(VLOOKUP(Horizontal!$C18&amp;Horizontal!$B18&amp;Horizontal!BK$11,Vertical!$E:$O,BK$10,0))+0</f>
        <v>32</v>
      </c>
      <c r="BL18" s="207">
        <f>(VLOOKUP(Horizontal!$C18&amp;Horizontal!$B18&amp;Horizontal!BL$11,Vertical!$E:$O,BL$10,0))+0</f>
        <v>24</v>
      </c>
      <c r="BM18" s="207">
        <f>(VLOOKUP(Horizontal!$C18&amp;Horizontal!$B18&amp;Horizontal!BM$11,Vertical!$E:$O,BM$10,0))+0</f>
        <v>21</v>
      </c>
      <c r="BN18" s="207">
        <f>(VLOOKUP(Horizontal!$C18&amp;Horizontal!$B18&amp;Horizontal!BN$11,Vertical!$E:$O,BN$10,0))+0</f>
        <v>17</v>
      </c>
      <c r="BO18" s="207">
        <f>(VLOOKUP(Horizontal!$C18&amp;Horizontal!$B18&amp;Horizontal!BO$11,Vertical!$E:$O,BO$10,0))+0</f>
        <v>17</v>
      </c>
      <c r="BP18" s="207">
        <f>(VLOOKUP(Horizontal!$C18&amp;Horizontal!$B18&amp;Horizontal!BP$11,Vertical!$E:$O,BP$10,0))+0</f>
        <v>15</v>
      </c>
      <c r="BQ18" s="207">
        <f>(VLOOKUP(Horizontal!$C18&amp;Horizontal!$B18&amp;Horizontal!BQ$11,Vertical!$E:$O,BQ$10,0))+0</f>
        <v>29</v>
      </c>
      <c r="BR18" s="207">
        <f>(VLOOKUP(Horizontal!$C18&amp;Horizontal!$B18&amp;Horizontal!BR$11,Vertical!$E:$O,BR$10,0))+0</f>
        <v>26</v>
      </c>
      <c r="BS18" s="209">
        <f>(VLOOKUP(Horizontal!$C18&amp;Horizontal!$B18&amp;Horizontal!BS$11,Vertical!$E:$O,BS$10,0))+0</f>
        <v>22</v>
      </c>
      <c r="BT18" s="210">
        <f>(VLOOKUP(Horizontal!$C18&amp;Horizontal!$B18&amp;Horizontal!BT$11,Vertical!$E:$O,BT$10,0))+0</f>
        <v>13.27</v>
      </c>
      <c r="BU18" s="207">
        <f>(VLOOKUP(Horizontal!$C18&amp;Horizontal!$B18&amp;Horizontal!BU$11,Vertical!$E:$O,BU$10,0))+0</f>
        <v>9.01</v>
      </c>
      <c r="BV18" s="207">
        <f>(VLOOKUP(Horizontal!$C18&amp;Horizontal!$B18&amp;Horizontal!BV$11,Vertical!$E:$O,BV$10,0))+0</f>
        <v>8.3000000000000007</v>
      </c>
      <c r="BW18" s="207">
        <f>(VLOOKUP(Horizontal!$C18&amp;Horizontal!$B18&amp;Horizontal!BW$11,Vertical!$E:$O,BW$10,0))+0</f>
        <v>12</v>
      </c>
      <c r="BX18" s="207">
        <f>(VLOOKUP(Horizontal!$C18&amp;Horizontal!$B18&amp;Horizontal!BX$11,Vertical!$E:$O,BX$10,0))+0</f>
        <v>13.64</v>
      </c>
      <c r="BY18" s="207">
        <f>(VLOOKUP(Horizontal!$C18&amp;Horizontal!$B18&amp;Horizontal!BY$11,Vertical!$E:$O,BY$10,0))+0</f>
        <v>8.6999999999999993</v>
      </c>
      <c r="BZ18" s="207">
        <f>(VLOOKUP(Horizontal!$C18&amp;Horizontal!$B18&amp;Horizontal!BZ$11,Vertical!$E:$O,BZ$10,0))+0</f>
        <v>27.27</v>
      </c>
      <c r="CA18" s="207">
        <f>(VLOOKUP(Horizontal!$C18&amp;Horizontal!$B18&amp;Horizontal!CA$11,Vertical!$E:$O,CA$10,0))+0</f>
        <v>26.29</v>
      </c>
      <c r="CB18" s="209">
        <f>(VLOOKUP(Horizontal!$C18&amp;Horizontal!$B18&amp;Horizontal!CB$11,Vertical!$E:$O,CB$10,0))+0</f>
        <v>21.74</v>
      </c>
      <c r="CC18" s="210">
        <f>(VLOOKUP(Horizontal!$C18&amp;Horizontal!$B18&amp;Horizontal!CC$11,Vertical!$E:$O,CC$10,0))+0</f>
        <v>22.12</v>
      </c>
      <c r="CD18" s="207">
        <f>(VLOOKUP(Horizontal!$C18&amp;Horizontal!$B18&amp;Horizontal!CD$11,Vertical!$E:$O,CD$10,0))+0</f>
        <v>22.97</v>
      </c>
      <c r="CE18" s="207">
        <f>(VLOOKUP(Horizontal!$C18&amp;Horizontal!$B18&amp;Horizontal!CE$11,Vertical!$E:$O,CE$10,0))+0</f>
        <v>12.86</v>
      </c>
      <c r="CF18" s="207">
        <f>(VLOOKUP(Horizontal!$C18&amp;Horizontal!$B18&amp;Horizontal!CF$11,Vertical!$E:$O,CF$10,0))+0</f>
        <v>26</v>
      </c>
      <c r="CG18" s="207">
        <f>(VLOOKUP(Horizontal!$C18&amp;Horizontal!$B18&amp;Horizontal!CG$11,Vertical!$E:$O,CG$10,0))+0</f>
        <v>27.27</v>
      </c>
      <c r="CH18" s="207">
        <f>(VLOOKUP(Horizontal!$C18&amp;Horizontal!$B18&amp;Horizontal!CH$11,Vertical!$E:$O,CH$10,0))+0</f>
        <v>30.43</v>
      </c>
      <c r="CI18" s="207">
        <f>(VLOOKUP(Horizontal!$C18&amp;Horizontal!$B18&amp;Horizontal!CI$11,Vertical!$E:$O,CI$10,0))+0</f>
        <v>40.909999999999997</v>
      </c>
      <c r="CJ18" s="207">
        <f>(VLOOKUP(Horizontal!$C18&amp;Horizontal!$B18&amp;Horizontal!CJ$11,Vertical!$E:$O,CJ$10,0))+0</f>
        <v>34.909999999999997</v>
      </c>
      <c r="CK18" s="209">
        <f>(VLOOKUP(Horizontal!$C18&amp;Horizontal!$B18&amp;Horizontal!CK$11,Vertical!$E:$O,CK$10,0))+0</f>
        <v>39.130000000000003</v>
      </c>
      <c r="CL18" s="210">
        <f>(VLOOKUP(Horizontal!$C18&amp;Horizontal!$B18&amp;Horizontal!CL$11,Vertical!$E:$O,CL$10,0))+0</f>
        <v>64.599999999999994</v>
      </c>
      <c r="CM18" s="207">
        <f>(VLOOKUP(Horizontal!$C18&amp;Horizontal!$B18&amp;Horizontal!CM$11,Vertical!$E:$O,CM$10,0))+0</f>
        <v>68.02</v>
      </c>
      <c r="CN18" s="207">
        <f>(VLOOKUP(Horizontal!$C18&amp;Horizontal!$B18&amp;Horizontal!CN$11,Vertical!$E:$O,CN$10,0))+0</f>
        <v>78.84</v>
      </c>
      <c r="CO18" s="207">
        <f>(VLOOKUP(Horizontal!$C18&amp;Horizontal!$B18&amp;Horizontal!CO$11,Vertical!$E:$O,CO$10,0))+0</f>
        <v>62</v>
      </c>
      <c r="CP18" s="207">
        <f>(VLOOKUP(Horizontal!$C18&amp;Horizontal!$B18&amp;Horizontal!CP$11,Vertical!$E:$O,CP$10,0))+0</f>
        <v>59.09</v>
      </c>
      <c r="CQ18" s="207">
        <f>(VLOOKUP(Horizontal!$C18&amp;Horizontal!$B18&amp;Horizontal!CQ$11,Vertical!$E:$O,CQ$10,0))+0</f>
        <v>60.87</v>
      </c>
      <c r="CR18" s="207">
        <f>(VLOOKUP(Horizontal!$C18&amp;Horizontal!$B18&amp;Horizontal!CR$11,Vertical!$E:$O,CR$10,0))+0</f>
        <v>31.82</v>
      </c>
      <c r="CS18" s="207">
        <f>(VLOOKUP(Horizontal!$C18&amp;Horizontal!$B18&amp;Horizontal!CS$11,Vertical!$E:$O,CS$10,0))+0</f>
        <v>38.79</v>
      </c>
      <c r="CT18" s="207">
        <f>(VLOOKUP(Horizontal!$C18&amp;Horizontal!$B18&amp;Horizontal!CT$11,Vertical!$E:$O,CT$10,0))+0</f>
        <v>39.130000000000003</v>
      </c>
      <c r="CU18" s="150"/>
      <c r="CV18" s="211">
        <f t="shared" si="29"/>
        <v>11.720000000000027</v>
      </c>
      <c r="CW18" s="190">
        <f t="shared" si="30"/>
        <v>14.439999999999998</v>
      </c>
      <c r="CX18" s="190">
        <f t="shared" si="31"/>
        <v>16.600000000000023</v>
      </c>
      <c r="CY18" s="190">
        <f t="shared" si="32"/>
        <v>14.04000000000002</v>
      </c>
      <c r="CZ18" s="190">
        <f t="shared" si="33"/>
        <v>15.980000000000018</v>
      </c>
      <c r="DA18" s="190">
        <f t="shared" si="34"/>
        <v>18.339999999999975</v>
      </c>
      <c r="DB18" s="190">
        <f t="shared" si="35"/>
        <v>18.289999999999992</v>
      </c>
      <c r="DC18" s="190">
        <f t="shared" si="36"/>
        <v>18.739999999999981</v>
      </c>
      <c r="DD18" s="212">
        <f t="shared" si="37"/>
        <v>19.289999999999992</v>
      </c>
      <c r="DE18" s="9">
        <v>160</v>
      </c>
      <c r="DF18" s="212">
        <f t="shared" si="38"/>
        <v>-179.57278959810864</v>
      </c>
      <c r="DG18" s="264"/>
      <c r="DH18" s="265"/>
      <c r="DI18" s="265"/>
      <c r="DJ18" s="266"/>
      <c r="DK18" s="190">
        <v>1916.92</v>
      </c>
      <c r="DL18" s="190">
        <v>1916.92</v>
      </c>
      <c r="DM18" s="190">
        <v>848.08</v>
      </c>
      <c r="DN18" s="212">
        <v>843.8</v>
      </c>
      <c r="DO18" s="190"/>
      <c r="DP18" s="190"/>
      <c r="DQ18" s="190"/>
      <c r="DR18" s="212"/>
      <c r="DS18" s="150"/>
      <c r="DT18" s="190"/>
      <c r="DU18" s="190"/>
      <c r="DV18" s="190"/>
      <c r="DW18" s="190"/>
      <c r="DX18" s="190"/>
      <c r="DY18" s="190"/>
      <c r="DZ18" s="190"/>
      <c r="EA18" s="190"/>
      <c r="EB18" s="190"/>
      <c r="EC18" s="190"/>
      <c r="ED18" s="190"/>
      <c r="EE18" s="190"/>
      <c r="EF18" s="190"/>
      <c r="EG18" s="190"/>
      <c r="EH18" s="212"/>
      <c r="EI18" s="213"/>
      <c r="EJ18" s="211"/>
      <c r="EK18" s="190"/>
      <c r="EL18" s="190"/>
      <c r="EM18" s="190"/>
      <c r="EN18" s="190"/>
      <c r="EO18" s="190"/>
      <c r="EP18" s="190"/>
      <c r="EQ18" s="190"/>
      <c r="ER18" s="190"/>
      <c r="ES18" s="190"/>
      <c r="ET18" s="190"/>
      <c r="EU18" s="190"/>
      <c r="EV18" s="190"/>
      <c r="EW18" s="190"/>
      <c r="EX18" s="212"/>
      <c r="EY18" s="211"/>
      <c r="EZ18" s="75"/>
      <c r="FA18" s="89"/>
      <c r="FB18" s="212"/>
      <c r="FC18" s="213"/>
      <c r="FD18" s="213"/>
      <c r="FE18" s="213"/>
      <c r="FF18" s="213"/>
      <c r="FG18" s="213"/>
      <c r="FH18" s="213"/>
      <c r="FI18" s="213"/>
      <c r="FJ18" s="213"/>
      <c r="FK18" s="213"/>
      <c r="FL18" s="213"/>
      <c r="FM18" s="213"/>
      <c r="FN18" s="213"/>
      <c r="FO18" s="213"/>
      <c r="FP18" s="213"/>
      <c r="FQ18" s="213"/>
      <c r="FR18" s="213"/>
      <c r="FS18" s="211"/>
      <c r="FT18" s="190"/>
      <c r="FU18" s="190"/>
      <c r="FV18" s="190"/>
      <c r="FW18" s="190"/>
      <c r="FX18" s="190"/>
      <c r="FY18" s="190"/>
      <c r="FZ18" s="190"/>
      <c r="GA18" s="190"/>
      <c r="GB18" s="190"/>
      <c r="GC18" s="190"/>
      <c r="GD18" s="190"/>
      <c r="GE18" s="190"/>
      <c r="GF18" s="190"/>
      <c r="GG18" s="212"/>
    </row>
    <row r="19" spans="2:189">
      <c r="B19" s="33">
        <v>42036</v>
      </c>
      <c r="C19" s="30" t="s">
        <v>60</v>
      </c>
      <c r="D19" s="30">
        <v>2015</v>
      </c>
      <c r="E19" s="30" t="str">
        <f t="shared" si="28"/>
        <v>2015S5</v>
      </c>
      <c r="F19" s="30" t="str">
        <f t="shared" si="39"/>
        <v>22015</v>
      </c>
      <c r="G19" s="208" t="str">
        <f>VLOOKUP(Horizontal!$C19&amp;Horizontal!$B19&amp;Horizontal!G$11,Vertical!$E:$O,G$10,0)</f>
        <v>4,57</v>
      </c>
      <c r="H19" s="207">
        <f>(VLOOKUP(Horizontal!$C19&amp;Horizontal!$B19&amp;Horizontal!H$11,Vertical!$E:$O,H$10,0))+0</f>
        <v>392.52</v>
      </c>
      <c r="I19" s="207">
        <f>(VLOOKUP(Horizontal!$C19&amp;Horizontal!$B19&amp;Horizontal!I$11,Vertical!$E:$O,I$10,0))+0</f>
        <v>386.69</v>
      </c>
      <c r="J19" s="207">
        <f>(VLOOKUP(Horizontal!$C19&amp;Horizontal!$B19&amp;Horizontal!J$11,Vertical!$E:$O,J$10,0))+0</f>
        <v>383.89</v>
      </c>
      <c r="K19" s="207">
        <f>(VLOOKUP(Horizontal!$C19&amp;Horizontal!$B19&amp;Horizontal!K$11,Vertical!$E:$O,K$10,0))+0</f>
        <v>380.64</v>
      </c>
      <c r="L19" s="207">
        <f>(VLOOKUP(Horizontal!$C19&amp;Horizontal!$B19&amp;Horizontal!L$11,Vertical!$E:$O,L$10,0))+0</f>
        <v>369.26</v>
      </c>
      <c r="M19" s="207">
        <f>(VLOOKUP(Horizontal!$C19&amp;Horizontal!$B19&amp;Horizontal!M$11,Vertical!$E:$O,M$10,0))+0</f>
        <v>247.5</v>
      </c>
      <c r="N19" s="207">
        <f>(VLOOKUP(Horizontal!$C19&amp;Horizontal!$B19&amp;Horizontal!N$11,Vertical!$E:$O,N$10,0))+0</f>
        <v>185.09</v>
      </c>
      <c r="O19" s="207">
        <f>(VLOOKUP(Horizontal!$C19&amp;Horizontal!$B19&amp;Horizontal!O$11,Vertical!$E:$O,O$10,0))+0</f>
        <v>167.31</v>
      </c>
      <c r="P19" s="209">
        <f>(VLOOKUP(Horizontal!$C19&amp;Horizontal!$B19&amp;Horizontal!P$11,Vertical!$E:$O,P$10,0))+0</f>
        <v>155</v>
      </c>
      <c r="Q19" s="210">
        <f>(VLOOKUP(Horizontal!$C19&amp;Horizontal!$B19&amp;Horizontal!Q$11,Vertical!$E:$O,Q$10,0))+0</f>
        <v>41</v>
      </c>
      <c r="R19" s="207">
        <f>(VLOOKUP(Horizontal!$C19&amp;Horizontal!$B19&amp;Horizontal!R$11,Vertical!$E:$O,R$10,0))+0</f>
        <v>32</v>
      </c>
      <c r="S19" s="207">
        <f>(VLOOKUP(Horizontal!$C19&amp;Horizontal!$B19&amp;Horizontal!S$11,Vertical!$E:$O,S$10,0))+0</f>
        <v>26</v>
      </c>
      <c r="T19" s="207">
        <f>(VLOOKUP(Horizontal!$C19&amp;Horizontal!$B19&amp;Horizontal!T$11,Vertical!$E:$O,T$10,0))+0</f>
        <v>24</v>
      </c>
      <c r="U19" s="207">
        <f>(VLOOKUP(Horizontal!$C19&amp;Horizontal!$B19&amp;Horizontal!U$11,Vertical!$E:$O,U$10,0))+0</f>
        <v>24</v>
      </c>
      <c r="V19" s="207">
        <f>(VLOOKUP(Horizontal!$C19&amp;Horizontal!$B19&amp;Horizontal!V$11,Vertical!$E:$O,V$10,0))+0</f>
        <v>16</v>
      </c>
      <c r="W19" s="207">
        <f>(VLOOKUP(Horizontal!$C19&amp;Horizontal!$B19&amp;Horizontal!W$11,Vertical!$E:$O,W$10,0))+0</f>
        <v>23</v>
      </c>
      <c r="X19" s="207">
        <f>(VLOOKUP(Horizontal!$C19&amp;Horizontal!$B19&amp;Horizontal!X$11,Vertical!$E:$O,X$10,0))+0</f>
        <v>24</v>
      </c>
      <c r="Y19" s="209">
        <f>(VLOOKUP(Horizontal!$C19&amp;Horizontal!$B19&amp;Horizontal!Y$11,Vertical!$E:$O,Y$10,0))+0</f>
        <v>24</v>
      </c>
      <c r="Z19" s="210">
        <f>(VLOOKUP(Horizontal!$C19&amp;Horizontal!$B19&amp;Horizontal!Z$11,Vertical!$E:$O,Z$10,0))+0</f>
        <v>10.87</v>
      </c>
      <c r="AA19" s="207">
        <f>(VLOOKUP(Horizontal!$C19&amp;Horizontal!$B19&amp;Horizontal!AA$11,Vertical!$E:$O,AA$10,0))+0</f>
        <v>3.69</v>
      </c>
      <c r="AB19" s="207">
        <f>(VLOOKUP(Horizontal!$C19&amp;Horizontal!$B19&amp;Horizontal!AB$11,Vertical!$E:$O,AB$10,0))+0</f>
        <v>3.7</v>
      </c>
      <c r="AC19" s="207">
        <f>(VLOOKUP(Horizontal!$C19&amp;Horizontal!$B19&amp;Horizontal!AC$11,Vertical!$E:$O,AC$10,0))+0</f>
        <v>11.07</v>
      </c>
      <c r="AD19" s="207">
        <f>(VLOOKUP(Horizontal!$C19&amp;Horizontal!$B19&amp;Horizontal!AD$11,Vertical!$E:$O,AD$10,0))+0</f>
        <v>16</v>
      </c>
      <c r="AE19" s="207">
        <f>(VLOOKUP(Horizontal!$C19&amp;Horizontal!$B19&amp;Horizontal!AE$11,Vertical!$E:$O,AE$10,0))+0</f>
        <v>8</v>
      </c>
      <c r="AF19" s="207">
        <f>(VLOOKUP(Horizontal!$C19&amp;Horizontal!$B19&amp;Horizontal!AF$11,Vertical!$E:$O,AF$10,0))+0</f>
        <v>14.81</v>
      </c>
      <c r="AG19" s="207">
        <f>(VLOOKUP(Horizontal!$C19&amp;Horizontal!$B19&amp;Horizontal!AG$11,Vertical!$E:$O,AG$10,0))+0</f>
        <v>19.23</v>
      </c>
      <c r="AH19" s="209">
        <f>(VLOOKUP(Horizontal!$C19&amp;Horizontal!$B19&amp;Horizontal!AH$11,Vertical!$E:$O,AH$10,0))+0</f>
        <v>10.71</v>
      </c>
      <c r="AI19" s="210">
        <f>(VLOOKUP(Horizontal!$C19&amp;Horizontal!$B19&amp;Horizontal!AI$11,Vertical!$E:$O,AI$10,0))+0</f>
        <v>16.3</v>
      </c>
      <c r="AJ19" s="207">
        <f>(VLOOKUP(Horizontal!$C19&amp;Horizontal!$B19&amp;Horizontal!AJ$11,Vertical!$E:$O,AJ$10,0))+0</f>
        <v>37.270000000000003</v>
      </c>
      <c r="AK19" s="207">
        <f>(VLOOKUP(Horizontal!$C19&amp;Horizontal!$B19&amp;Horizontal!AK$11,Vertical!$E:$O,AK$10,0))+0</f>
        <v>37.04</v>
      </c>
      <c r="AL19" s="207">
        <f>(VLOOKUP(Horizontal!$C19&amp;Horizontal!$B19&amp;Horizontal!AL$11,Vertical!$E:$O,AL$10,0))+0</f>
        <v>31.37</v>
      </c>
      <c r="AM19" s="207">
        <f>(VLOOKUP(Horizontal!$C19&amp;Horizontal!$B19&amp;Horizontal!AM$11,Vertical!$E:$O,AM$10,0))+0</f>
        <v>24</v>
      </c>
      <c r="AN19" s="207">
        <f>(VLOOKUP(Horizontal!$C19&amp;Horizontal!$B19&amp;Horizontal!AN$11,Vertical!$E:$O,AN$10,0))+0</f>
        <v>32</v>
      </c>
      <c r="AO19" s="207">
        <f>(VLOOKUP(Horizontal!$C19&amp;Horizontal!$B19&amp;Horizontal!AO$11,Vertical!$E:$O,AO$10,0))+0</f>
        <v>51.85</v>
      </c>
      <c r="AP19" s="207">
        <f>(VLOOKUP(Horizontal!$C19&amp;Horizontal!$B19&amp;Horizontal!AP$11,Vertical!$E:$O,AP$10,0))+0</f>
        <v>51.92</v>
      </c>
      <c r="AQ19" s="209">
        <f>(VLOOKUP(Horizontal!$C19&amp;Horizontal!$B19&amp;Horizontal!AQ$11,Vertical!$E:$O,AQ$10,0))+0</f>
        <v>57.14</v>
      </c>
      <c r="AR19" s="210">
        <f>(VLOOKUP(Horizontal!$C19&amp;Horizontal!$B19&amp;Horizontal!AR$11,Vertical!$E:$O,AR$10,0))+0</f>
        <v>72.83</v>
      </c>
      <c r="AS19" s="207">
        <f>(VLOOKUP(Horizontal!$C19&amp;Horizontal!$B19&amp;Horizontal!AS$11,Vertical!$E:$O,AS$10,0))+0</f>
        <v>59.04</v>
      </c>
      <c r="AT19" s="207">
        <f>(VLOOKUP(Horizontal!$C19&amp;Horizontal!$B19&amp;Horizontal!AT$11,Vertical!$E:$O,AT$10,0))+0</f>
        <v>59.26</v>
      </c>
      <c r="AU19" s="207">
        <f>(VLOOKUP(Horizontal!$C19&amp;Horizontal!$B19&amp;Horizontal!AU$11,Vertical!$E:$O,AU$10,0))+0</f>
        <v>57.56</v>
      </c>
      <c r="AV19" s="207">
        <f>(VLOOKUP(Horizontal!$C19&amp;Horizontal!$B19&amp;Horizontal!AV$11,Vertical!$E:$O,AV$10,0))+0</f>
        <v>60</v>
      </c>
      <c r="AW19" s="207">
        <f>(VLOOKUP(Horizontal!$C19&amp;Horizontal!$B19&amp;Horizontal!AW$11,Vertical!$E:$O,AW$10,0))+0</f>
        <v>60</v>
      </c>
      <c r="AX19" s="207">
        <f>(VLOOKUP(Horizontal!$C19&amp;Horizontal!$B19&amp;Horizontal!AX$11,Vertical!$E:$O,AX$10,0))+0</f>
        <v>33.33</v>
      </c>
      <c r="AY19" s="207">
        <f>(VLOOKUP(Horizontal!$C19&amp;Horizontal!$B19&amp;Horizontal!AY$11,Vertical!$E:$O,AY$10,0))+0</f>
        <v>28.85</v>
      </c>
      <c r="AZ19" s="209">
        <f>(VLOOKUP(Horizontal!$C19&amp;Horizontal!$B19&amp;Horizontal!AZ$11,Vertical!$E:$O,AZ$10,0))+0</f>
        <v>32.14</v>
      </c>
      <c r="BA19" s="208">
        <f>(VLOOKUP(Horizontal!$C19&amp;Horizontal!$B19&amp;Horizontal!BA$11,Vertical!$E:$O,BA$10,0))+0</f>
        <v>17.68</v>
      </c>
      <c r="BB19" s="210">
        <f>(VLOOKUP(Horizontal!$C19&amp;Horizontal!$B19&amp;Horizontal!BB$11,Vertical!$E:$O,BB$10,0))+0</f>
        <v>407.36</v>
      </c>
      <c r="BC19" s="207">
        <f>(VLOOKUP(Horizontal!$C19&amp;Horizontal!$B19&amp;Horizontal!BC$11,Vertical!$E:$O,BC$10,0))+0</f>
        <v>401.65</v>
      </c>
      <c r="BD19" s="207">
        <f>(VLOOKUP(Horizontal!$C19&amp;Horizontal!$B19&amp;Horizontal!BD$11,Vertical!$E:$O,BD$10,0))+0</f>
        <v>399.17</v>
      </c>
      <c r="BE19" s="207">
        <f>(VLOOKUP(Horizontal!$C19&amp;Horizontal!$B19&amp;Horizontal!BE$11,Vertical!$E:$O,BE$10,0))+0</f>
        <v>396.18</v>
      </c>
      <c r="BF19" s="207">
        <f>(VLOOKUP(Horizontal!$C19&amp;Horizontal!$B19&amp;Horizontal!BF$11,Vertical!$E:$O,BF$10,0))+0</f>
        <v>386</v>
      </c>
      <c r="BG19" s="207">
        <f>(VLOOKUP(Horizontal!$C19&amp;Horizontal!$B19&amp;Horizontal!BG$11,Vertical!$E:$O,BG$10,0))+0</f>
        <v>267.2</v>
      </c>
      <c r="BH19" s="207">
        <f>(VLOOKUP(Horizontal!$C19&amp;Horizontal!$B19&amp;Horizontal!BH$11,Vertical!$E:$O,BH$10,0))+0</f>
        <v>204.93</v>
      </c>
      <c r="BI19" s="207">
        <f>(VLOOKUP(Horizontal!$C19&amp;Horizontal!$B19&amp;Horizontal!BI$11,Vertical!$E:$O,BI$10,0))+0</f>
        <v>186.08</v>
      </c>
      <c r="BJ19" s="209">
        <f>(VLOOKUP(Horizontal!$C19&amp;Horizontal!$B19&amp;Horizontal!BJ$11,Vertical!$E:$O,BJ$10,0))+0</f>
        <v>174.28</v>
      </c>
      <c r="BK19" s="210">
        <f>(VLOOKUP(Horizontal!$C19&amp;Horizontal!$B19&amp;Horizontal!BK$11,Vertical!$E:$O,BK$10,0))+0</f>
        <v>38</v>
      </c>
      <c r="BL19" s="207">
        <f>(VLOOKUP(Horizontal!$C19&amp;Horizontal!$B19&amp;Horizontal!BL$11,Vertical!$E:$O,BL$10,0))+0</f>
        <v>30</v>
      </c>
      <c r="BM19" s="207">
        <f>(VLOOKUP(Horizontal!$C19&amp;Horizontal!$B19&amp;Horizontal!BM$11,Vertical!$E:$O,BM$10,0))+0</f>
        <v>25</v>
      </c>
      <c r="BN19" s="207">
        <f>(VLOOKUP(Horizontal!$C19&amp;Horizontal!$B19&amp;Horizontal!BN$11,Vertical!$E:$O,BN$10,0))+0</f>
        <v>23</v>
      </c>
      <c r="BO19" s="207">
        <f>(VLOOKUP(Horizontal!$C19&amp;Horizontal!$B19&amp;Horizontal!BO$11,Vertical!$E:$O,BO$10,0))+0</f>
        <v>21</v>
      </c>
      <c r="BP19" s="207">
        <f>(VLOOKUP(Horizontal!$C19&amp;Horizontal!$B19&amp;Horizontal!BP$11,Vertical!$E:$O,BP$10,0))+0</f>
        <v>19</v>
      </c>
      <c r="BQ19" s="207">
        <f>(VLOOKUP(Horizontal!$C19&amp;Horizontal!$B19&amp;Horizontal!BQ$11,Vertical!$E:$O,BQ$10,0))+0</f>
        <v>26</v>
      </c>
      <c r="BR19" s="207">
        <f>(VLOOKUP(Horizontal!$C19&amp;Horizontal!$B19&amp;Horizontal!BR$11,Vertical!$E:$O,BR$10,0))+0</f>
        <v>25</v>
      </c>
      <c r="BS19" s="209">
        <f>(VLOOKUP(Horizontal!$C19&amp;Horizontal!$B19&amp;Horizontal!BS$11,Vertical!$E:$O,BS$10,0))+0</f>
        <v>22</v>
      </c>
      <c r="BT19" s="210">
        <f>(VLOOKUP(Horizontal!$C19&amp;Horizontal!$B19&amp;Horizontal!BT$11,Vertical!$E:$O,BT$10,0))+0</f>
        <v>12.5</v>
      </c>
      <c r="BU19" s="207">
        <f>(VLOOKUP(Horizontal!$C19&amp;Horizontal!$B19&amp;Horizontal!BU$11,Vertical!$E:$O,BU$10,0))+0</f>
        <v>19.09</v>
      </c>
      <c r="BV19" s="207">
        <f>(VLOOKUP(Horizontal!$C19&amp;Horizontal!$B19&amp;Horizontal!BV$11,Vertical!$E:$O,BV$10,0))+0</f>
        <v>16.670000000000002</v>
      </c>
      <c r="BW19" s="207">
        <f>(VLOOKUP(Horizontal!$C19&amp;Horizontal!$B19&amp;Horizontal!BW$11,Vertical!$E:$O,BW$10,0))+0</f>
        <v>16.27</v>
      </c>
      <c r="BX19" s="207">
        <f>(VLOOKUP(Horizontal!$C19&amp;Horizontal!$B19&amp;Horizontal!BX$11,Vertical!$E:$O,BX$10,0))+0</f>
        <v>19.23</v>
      </c>
      <c r="BY19" s="207">
        <f>(VLOOKUP(Horizontal!$C19&amp;Horizontal!$B19&amp;Horizontal!BY$11,Vertical!$E:$O,BY$10,0))+0</f>
        <v>4.76</v>
      </c>
      <c r="BZ19" s="207">
        <f>(VLOOKUP(Horizontal!$C19&amp;Horizontal!$B19&amp;Horizontal!BZ$11,Vertical!$E:$O,BZ$10,0))+0</f>
        <v>12</v>
      </c>
      <c r="CA19" s="207">
        <f>(VLOOKUP(Horizontal!$C19&amp;Horizontal!$B19&amp;Horizontal!CA$11,Vertical!$E:$O,CA$10,0))+0</f>
        <v>8</v>
      </c>
      <c r="CB19" s="209">
        <f>(VLOOKUP(Horizontal!$C19&amp;Horizontal!$B19&amp;Horizontal!CB$11,Vertical!$E:$O,CB$10,0))+0</f>
        <v>11.76</v>
      </c>
      <c r="CC19" s="210">
        <f>(VLOOKUP(Horizontal!$C19&amp;Horizontal!$B19&amp;Horizontal!CC$11,Vertical!$E:$O,CC$10,0))+0</f>
        <v>8.33</v>
      </c>
      <c r="CD19" s="207">
        <f>(VLOOKUP(Horizontal!$C19&amp;Horizontal!$B19&amp;Horizontal!CD$11,Vertical!$E:$O,CD$10,0))+0</f>
        <v>33.200000000000003</v>
      </c>
      <c r="CE19" s="207">
        <f>(VLOOKUP(Horizontal!$C19&amp;Horizontal!$B19&amp;Horizontal!CE$11,Vertical!$E:$O,CE$10,0))+0</f>
        <v>29.17</v>
      </c>
      <c r="CF19" s="207">
        <f>(VLOOKUP(Horizontal!$C19&amp;Horizontal!$B19&amp;Horizontal!CF$11,Vertical!$E:$O,CF$10,0))+0</f>
        <v>24.21</v>
      </c>
      <c r="CG19" s="207">
        <f>(VLOOKUP(Horizontal!$C19&amp;Horizontal!$B19&amp;Horizontal!CG$11,Vertical!$E:$O,CG$10,0))+0</f>
        <v>23.08</v>
      </c>
      <c r="CH19" s="207">
        <f>(VLOOKUP(Horizontal!$C19&amp;Horizontal!$B19&amp;Horizontal!CH$11,Vertical!$E:$O,CH$10,0))+0</f>
        <v>33.33</v>
      </c>
      <c r="CI19" s="207">
        <f>(VLOOKUP(Horizontal!$C19&amp;Horizontal!$B19&amp;Horizontal!CI$11,Vertical!$E:$O,CI$10,0))+0</f>
        <v>32</v>
      </c>
      <c r="CJ19" s="207">
        <f>(VLOOKUP(Horizontal!$C19&amp;Horizontal!$B19&amp;Horizontal!CJ$11,Vertical!$E:$O,CJ$10,0))+0</f>
        <v>48</v>
      </c>
      <c r="CK19" s="209">
        <f>(VLOOKUP(Horizontal!$C19&amp;Horizontal!$B19&amp;Horizontal!CK$11,Vertical!$E:$O,CK$10,0))+0</f>
        <v>41.18</v>
      </c>
      <c r="CL19" s="210">
        <f>(VLOOKUP(Horizontal!$C19&amp;Horizontal!$B19&amp;Horizontal!CL$11,Vertical!$E:$O,CL$10,0))+0</f>
        <v>79.17</v>
      </c>
      <c r="CM19" s="207">
        <f>(VLOOKUP(Horizontal!$C19&amp;Horizontal!$B19&amp;Horizontal!CM$11,Vertical!$E:$O,CM$10,0))+0</f>
        <v>47.72</v>
      </c>
      <c r="CN19" s="207">
        <f>(VLOOKUP(Horizontal!$C19&amp;Horizontal!$B19&amp;Horizontal!CN$11,Vertical!$E:$O,CN$10,0))+0</f>
        <v>54.17</v>
      </c>
      <c r="CO19" s="207">
        <f>(VLOOKUP(Horizontal!$C19&amp;Horizontal!$B19&amp;Horizontal!CO$11,Vertical!$E:$O,CO$10,0))+0</f>
        <v>59.52</v>
      </c>
      <c r="CP19" s="207">
        <f>(VLOOKUP(Horizontal!$C19&amp;Horizontal!$B19&amp;Horizontal!CP$11,Vertical!$E:$O,CP$10,0))+0</f>
        <v>57.69</v>
      </c>
      <c r="CQ19" s="207">
        <f>(VLOOKUP(Horizontal!$C19&amp;Horizontal!$B19&amp;Horizontal!CQ$11,Vertical!$E:$O,CQ$10,0))+0</f>
        <v>61.9</v>
      </c>
      <c r="CR19" s="207">
        <f>(VLOOKUP(Horizontal!$C19&amp;Horizontal!$B19&amp;Horizontal!CR$11,Vertical!$E:$O,CR$10,0))+0</f>
        <v>56</v>
      </c>
      <c r="CS19" s="207">
        <f>(VLOOKUP(Horizontal!$C19&amp;Horizontal!$B19&amp;Horizontal!CS$11,Vertical!$E:$O,CS$10,0))+0</f>
        <v>44</v>
      </c>
      <c r="CT19" s="207">
        <f>(VLOOKUP(Horizontal!$C19&amp;Horizontal!$B19&amp;Horizontal!CT$11,Vertical!$E:$O,CT$10,0))+0</f>
        <v>47.06</v>
      </c>
      <c r="CU19" s="150"/>
      <c r="CV19" s="211">
        <f t="shared" si="29"/>
        <v>14.840000000000032</v>
      </c>
      <c r="CW19" s="190">
        <f t="shared" si="30"/>
        <v>14.95999999999998</v>
      </c>
      <c r="CX19" s="190">
        <f t="shared" si="31"/>
        <v>15.28000000000003</v>
      </c>
      <c r="CY19" s="190">
        <f t="shared" si="32"/>
        <v>15.54000000000002</v>
      </c>
      <c r="CZ19" s="190">
        <f t="shared" si="33"/>
        <v>16.740000000000009</v>
      </c>
      <c r="DA19" s="190">
        <f t="shared" si="34"/>
        <v>19.699999999999989</v>
      </c>
      <c r="DB19" s="190">
        <f t="shared" si="35"/>
        <v>19.840000000000003</v>
      </c>
      <c r="DC19" s="190">
        <f t="shared" si="36"/>
        <v>18.77000000000001</v>
      </c>
      <c r="DD19" s="212">
        <f t="shared" si="37"/>
        <v>19.28</v>
      </c>
      <c r="DE19" s="9">
        <v>160</v>
      </c>
      <c r="DF19" s="212">
        <f t="shared" si="38"/>
        <v>-184.06278959810865</v>
      </c>
      <c r="DG19" s="264"/>
      <c r="DH19" s="265"/>
      <c r="DI19" s="265"/>
      <c r="DJ19" s="266"/>
      <c r="DK19" s="190">
        <v>2158.5700000000002</v>
      </c>
      <c r="DL19" s="190">
        <v>2158.5700000000002</v>
      </c>
      <c r="DM19" s="190">
        <v>1527.88</v>
      </c>
      <c r="DN19" s="212">
        <v>1527.88</v>
      </c>
      <c r="DO19" s="190"/>
      <c r="DP19" s="190"/>
      <c r="DQ19" s="190"/>
      <c r="DR19" s="212"/>
      <c r="DS19" s="150"/>
      <c r="DT19" s="190"/>
      <c r="DU19" s="190"/>
      <c r="DV19" s="190"/>
      <c r="DW19" s="190"/>
      <c r="DX19" s="190"/>
      <c r="DY19" s="190"/>
      <c r="DZ19" s="190"/>
      <c r="EA19" s="190"/>
      <c r="EB19" s="190"/>
      <c r="EC19" s="190"/>
      <c r="ED19" s="190"/>
      <c r="EE19" s="190"/>
      <c r="EF19" s="190"/>
      <c r="EG19" s="190"/>
      <c r="EH19" s="212"/>
      <c r="EI19" s="213"/>
      <c r="EJ19" s="211"/>
      <c r="EK19" s="190"/>
      <c r="EL19" s="190"/>
      <c r="EM19" s="190"/>
      <c r="EN19" s="190"/>
      <c r="EO19" s="190"/>
      <c r="EP19" s="190"/>
      <c r="EQ19" s="190"/>
      <c r="ER19" s="190"/>
      <c r="ES19" s="190"/>
      <c r="ET19" s="190"/>
      <c r="EU19" s="190"/>
      <c r="EV19" s="190"/>
      <c r="EW19" s="190"/>
      <c r="EX19" s="212"/>
      <c r="EY19" s="211"/>
      <c r="EZ19" s="75"/>
      <c r="FA19" s="89"/>
      <c r="FB19" s="212"/>
      <c r="FC19" s="213"/>
      <c r="FD19" s="213"/>
      <c r="FE19" s="213"/>
      <c r="FF19" s="213"/>
      <c r="FG19" s="213"/>
      <c r="FH19" s="213"/>
      <c r="FI19" s="213"/>
      <c r="FJ19" s="213"/>
      <c r="FK19" s="213"/>
      <c r="FL19" s="213"/>
      <c r="FM19" s="213"/>
      <c r="FN19" s="213"/>
      <c r="FO19" s="213"/>
      <c r="FP19" s="213"/>
      <c r="FQ19" s="213"/>
      <c r="FR19" s="213"/>
      <c r="FS19" s="211"/>
      <c r="FT19" s="190"/>
      <c r="FU19" s="190"/>
      <c r="FV19" s="190"/>
      <c r="FW19" s="190"/>
      <c r="FX19" s="190"/>
      <c r="FY19" s="190"/>
      <c r="FZ19" s="190"/>
      <c r="GA19" s="190"/>
      <c r="GB19" s="190"/>
      <c r="GC19" s="190"/>
      <c r="GD19" s="190"/>
      <c r="GE19" s="190"/>
      <c r="GF19" s="190"/>
      <c r="GG19" s="212"/>
    </row>
    <row r="20" spans="2:189">
      <c r="B20" s="33">
        <v>42043</v>
      </c>
      <c r="C20" s="30" t="s">
        <v>99</v>
      </c>
      <c r="D20" s="30">
        <v>2015</v>
      </c>
      <c r="E20" s="30" t="str">
        <f t="shared" si="28"/>
        <v>2015S6</v>
      </c>
      <c r="F20" s="30" t="str">
        <f t="shared" si="39"/>
        <v>22015</v>
      </c>
      <c r="G20" s="208" t="str">
        <f>VLOOKUP(Horizontal!$C20&amp;Horizontal!$B20&amp;Horizontal!G$11,Vertical!$E:$O,G$10,0)</f>
        <v>2,05</v>
      </c>
      <c r="H20" s="207">
        <f>(VLOOKUP(Horizontal!$C20&amp;Horizontal!$B20&amp;Horizontal!H$11,Vertical!$E:$O,H$10,0))+0</f>
        <v>389.93</v>
      </c>
      <c r="I20" s="207">
        <f>(VLOOKUP(Horizontal!$C20&amp;Horizontal!$B20&amp;Horizontal!I$11,Vertical!$E:$O,I$10,0))+0</f>
        <v>386.69</v>
      </c>
      <c r="J20" s="207">
        <f>(VLOOKUP(Horizontal!$C20&amp;Horizontal!$B20&amp;Horizontal!J$11,Vertical!$E:$O,J$10,0))+0</f>
        <v>384.13</v>
      </c>
      <c r="K20" s="207">
        <f>(VLOOKUP(Horizontal!$C20&amp;Horizontal!$B20&amp;Horizontal!K$11,Vertical!$E:$O,K$10,0))+0</f>
        <v>383.35</v>
      </c>
      <c r="L20" s="207">
        <f>(VLOOKUP(Horizontal!$C20&amp;Horizontal!$B20&amp;Horizontal!L$11,Vertical!$E:$O,L$10,0))+0</f>
        <v>372.77</v>
      </c>
      <c r="M20" s="207">
        <f>(VLOOKUP(Horizontal!$C20&amp;Horizontal!$B20&amp;Horizontal!M$11,Vertical!$E:$O,M$10,0))+0</f>
        <v>253.3</v>
      </c>
      <c r="N20" s="207">
        <f>(VLOOKUP(Horizontal!$C20&amp;Horizontal!$B20&amp;Horizontal!N$11,Vertical!$E:$O,N$10,0))+0</f>
        <v>185.77</v>
      </c>
      <c r="O20" s="207">
        <f>(VLOOKUP(Horizontal!$C20&amp;Horizontal!$B20&amp;Horizontal!O$11,Vertical!$E:$O,O$10,0))+0</f>
        <v>168.46</v>
      </c>
      <c r="P20" s="209">
        <f>(VLOOKUP(Horizontal!$C20&amp;Horizontal!$B20&amp;Horizontal!P$11,Vertical!$E:$O,P$10,0))+0</f>
        <v>155.59</v>
      </c>
      <c r="Q20" s="210">
        <f>(VLOOKUP(Horizontal!$C20&amp;Horizontal!$B20&amp;Horizontal!Q$11,Vertical!$E:$O,Q$10,0))+0</f>
        <v>36</v>
      </c>
      <c r="R20" s="207">
        <f>(VLOOKUP(Horizontal!$C20&amp;Horizontal!$B20&amp;Horizontal!R$11,Vertical!$E:$O,R$10,0))+0</f>
        <v>27</v>
      </c>
      <c r="S20" s="207">
        <f>(VLOOKUP(Horizontal!$C20&amp;Horizontal!$B20&amp;Horizontal!S$11,Vertical!$E:$O,S$10,0))+0</f>
        <v>22</v>
      </c>
      <c r="T20" s="207">
        <f>(VLOOKUP(Horizontal!$C20&amp;Horizontal!$B20&amp;Horizontal!T$11,Vertical!$E:$O,T$10,0))+0</f>
        <v>20</v>
      </c>
      <c r="U20" s="207">
        <f>(VLOOKUP(Horizontal!$C20&amp;Horizontal!$B20&amp;Horizontal!U$11,Vertical!$E:$O,U$10,0))+0</f>
        <v>17</v>
      </c>
      <c r="V20" s="207">
        <f>(VLOOKUP(Horizontal!$C20&amp;Horizontal!$B20&amp;Horizontal!V$11,Vertical!$E:$O,V$10,0))+0</f>
        <v>17</v>
      </c>
      <c r="W20" s="207">
        <f>(VLOOKUP(Horizontal!$C20&amp;Horizontal!$B20&amp;Horizontal!W$11,Vertical!$E:$O,W$10,0))+0</f>
        <v>24</v>
      </c>
      <c r="X20" s="207">
        <f>(VLOOKUP(Horizontal!$C20&amp;Horizontal!$B20&amp;Horizontal!X$11,Vertical!$E:$O,X$10,0))+0</f>
        <v>26</v>
      </c>
      <c r="Y20" s="209">
        <f>(VLOOKUP(Horizontal!$C20&amp;Horizontal!$B20&amp;Horizontal!Y$11,Vertical!$E:$O,Y$10,0))+0</f>
        <v>28</v>
      </c>
      <c r="Z20" s="210">
        <f>(VLOOKUP(Horizontal!$C20&amp;Horizontal!$B20&amp;Horizontal!Z$11,Vertical!$E:$O,Z$10,0))+0</f>
        <v>4.17</v>
      </c>
      <c r="AA20" s="207">
        <f>(VLOOKUP(Horizontal!$C20&amp;Horizontal!$B20&amp;Horizontal!AA$11,Vertical!$E:$O,AA$10,0))+0</f>
        <v>10.53</v>
      </c>
      <c r="AB20" s="207">
        <f>(VLOOKUP(Horizontal!$C20&amp;Horizontal!$B20&amp;Horizontal!AB$11,Vertical!$E:$O,AB$10,0))+0</f>
        <v>6.87</v>
      </c>
      <c r="AC20" s="207">
        <f>(VLOOKUP(Horizontal!$C20&amp;Horizontal!$B20&amp;Horizontal!AC$11,Vertical!$E:$O,AC$10,0))+0</f>
        <v>6.87</v>
      </c>
      <c r="AD20" s="207">
        <f>(VLOOKUP(Horizontal!$C20&amp;Horizontal!$B20&amp;Horizontal!AD$11,Vertical!$E:$O,AD$10,0))+0</f>
        <v>8.33</v>
      </c>
      <c r="AE20" s="207">
        <f>(VLOOKUP(Horizontal!$C20&amp;Horizontal!$B20&amp;Horizontal!AE$11,Vertical!$E:$O,AE$10,0))+0</f>
        <v>0</v>
      </c>
      <c r="AF20" s="207">
        <f>(VLOOKUP(Horizontal!$C20&amp;Horizontal!$B20&amp;Horizontal!AF$11,Vertical!$E:$O,AF$10,0))+0</f>
        <v>13.56</v>
      </c>
      <c r="AG20" s="207">
        <f>(VLOOKUP(Horizontal!$C20&amp;Horizontal!$B20&amp;Horizontal!AG$11,Vertical!$E:$O,AG$10,0))+0</f>
        <v>10.34</v>
      </c>
      <c r="AH20" s="209">
        <f>(VLOOKUP(Horizontal!$C20&amp;Horizontal!$B20&amp;Horizontal!AH$11,Vertical!$E:$O,AH$10,0))+0</f>
        <v>3.44</v>
      </c>
      <c r="AI20" s="210">
        <f>(VLOOKUP(Horizontal!$C20&amp;Horizontal!$B20&amp;Horizontal!AI$11,Vertical!$E:$O,AI$10,0))+0</f>
        <v>33.33</v>
      </c>
      <c r="AJ20" s="207">
        <f>(VLOOKUP(Horizontal!$C20&amp;Horizontal!$B20&amp;Horizontal!AJ$11,Vertical!$E:$O,AJ$10,0))+0</f>
        <v>35.090000000000003</v>
      </c>
      <c r="AK20" s="207">
        <f>(VLOOKUP(Horizontal!$C20&amp;Horizontal!$B20&amp;Horizontal!AK$11,Vertical!$E:$O,AK$10,0))+0</f>
        <v>34.36</v>
      </c>
      <c r="AL20" s="207">
        <f>(VLOOKUP(Horizontal!$C20&amp;Horizontal!$B20&amp;Horizontal!AL$11,Vertical!$E:$O,AL$10,0))+0</f>
        <v>34.36</v>
      </c>
      <c r="AM20" s="207">
        <f>(VLOOKUP(Horizontal!$C20&amp;Horizontal!$B20&amp;Horizontal!AM$11,Vertical!$E:$O,AM$10,0))+0</f>
        <v>31.75</v>
      </c>
      <c r="AN20" s="207">
        <f>(VLOOKUP(Horizontal!$C20&amp;Horizontal!$B20&amp;Horizontal!AN$11,Vertical!$E:$O,AN$10,0))+0</f>
        <v>25.2</v>
      </c>
      <c r="AO20" s="207">
        <f>(VLOOKUP(Horizontal!$C20&amp;Horizontal!$B20&amp;Horizontal!AO$11,Vertical!$E:$O,AO$10,0))+0</f>
        <v>57.63</v>
      </c>
      <c r="AP20" s="207">
        <f>(VLOOKUP(Horizontal!$C20&amp;Horizontal!$B20&amp;Horizontal!AP$11,Vertical!$E:$O,AP$10,0))+0</f>
        <v>51.72</v>
      </c>
      <c r="AQ20" s="209">
        <f>(VLOOKUP(Horizontal!$C20&amp;Horizontal!$B20&amp;Horizontal!AQ$11,Vertical!$E:$O,AQ$10,0))+0</f>
        <v>68.73</v>
      </c>
      <c r="AR20" s="210">
        <f>(VLOOKUP(Horizontal!$C20&amp;Horizontal!$B20&amp;Horizontal!AR$11,Vertical!$E:$O,AR$10,0))+0</f>
        <v>62.5</v>
      </c>
      <c r="AS20" s="207">
        <f>(VLOOKUP(Horizontal!$C20&amp;Horizontal!$B20&amp;Horizontal!AS$11,Vertical!$E:$O,AS$10,0))+0</f>
        <v>54.39</v>
      </c>
      <c r="AT20" s="207">
        <f>(VLOOKUP(Horizontal!$C20&amp;Horizontal!$B20&amp;Horizontal!AT$11,Vertical!$E:$O,AT$10,0))+0</f>
        <v>58.76</v>
      </c>
      <c r="AU20" s="207">
        <f>(VLOOKUP(Horizontal!$C20&amp;Horizontal!$B20&amp;Horizontal!AU$11,Vertical!$E:$O,AU$10,0))+0</f>
        <v>58.76</v>
      </c>
      <c r="AV20" s="207">
        <f>(VLOOKUP(Horizontal!$C20&amp;Horizontal!$B20&amp;Horizontal!AV$11,Vertical!$E:$O,AV$10,0))+0</f>
        <v>59.92</v>
      </c>
      <c r="AW20" s="207">
        <f>(VLOOKUP(Horizontal!$C20&amp;Horizontal!$B20&amp;Horizontal!AW$11,Vertical!$E:$O,AW$10,0))+0</f>
        <v>74.8</v>
      </c>
      <c r="AX20" s="207">
        <f>(VLOOKUP(Horizontal!$C20&amp;Horizontal!$B20&amp;Horizontal!AX$11,Vertical!$E:$O,AX$10,0))+0</f>
        <v>28.81</v>
      </c>
      <c r="AY20" s="207">
        <f>(VLOOKUP(Horizontal!$C20&amp;Horizontal!$B20&amp;Horizontal!AY$11,Vertical!$E:$O,AY$10,0))+0</f>
        <v>37.93</v>
      </c>
      <c r="AZ20" s="209">
        <f>(VLOOKUP(Horizontal!$C20&amp;Horizontal!$B20&amp;Horizontal!AZ$11,Vertical!$E:$O,AZ$10,0))+0</f>
        <v>27.84</v>
      </c>
      <c r="BA20" s="208">
        <f>(VLOOKUP(Horizontal!$C20&amp;Horizontal!$B20&amp;Horizontal!BA$11,Vertical!$E:$O,BA$10,0))+0</f>
        <v>15.9</v>
      </c>
      <c r="BB20" s="210">
        <f>(VLOOKUP(Horizontal!$C20&amp;Horizontal!$B20&amp;Horizontal!BB$11,Vertical!$E:$O,BB$10,0))+0</f>
        <v>404.27</v>
      </c>
      <c r="BC20" s="207">
        <f>(VLOOKUP(Horizontal!$C20&amp;Horizontal!$B20&amp;Horizontal!BC$11,Vertical!$E:$O,BC$10,0))+0</f>
        <v>402.05</v>
      </c>
      <c r="BD20" s="207">
        <f>(VLOOKUP(Horizontal!$C20&amp;Horizontal!$B20&amp;Horizontal!BD$11,Vertical!$E:$O,BD$10,0))+0</f>
        <v>399.59</v>
      </c>
      <c r="BE20" s="207">
        <f>(VLOOKUP(Horizontal!$C20&amp;Horizontal!$B20&amp;Horizontal!BE$11,Vertical!$E:$O,BE$10,0))+0</f>
        <v>397.99</v>
      </c>
      <c r="BF20" s="207">
        <f>(VLOOKUP(Horizontal!$C20&amp;Horizontal!$B20&amp;Horizontal!BF$11,Vertical!$E:$O,BF$10,0))+0</f>
        <v>387.84</v>
      </c>
      <c r="BG20" s="207">
        <f>(VLOOKUP(Horizontal!$C20&amp;Horizontal!$B20&amp;Horizontal!BG$11,Vertical!$E:$O,BG$10,0))+0</f>
        <v>273.06</v>
      </c>
      <c r="BH20" s="207">
        <f>(VLOOKUP(Horizontal!$C20&amp;Horizontal!$B20&amp;Horizontal!BH$11,Vertical!$E:$O,BH$10,0))+0</f>
        <v>205.62</v>
      </c>
      <c r="BI20" s="207">
        <f>(VLOOKUP(Horizontal!$C20&amp;Horizontal!$B20&amp;Horizontal!BI$11,Vertical!$E:$O,BI$10,0))+0</f>
        <v>187.97</v>
      </c>
      <c r="BJ20" s="209">
        <f>(VLOOKUP(Horizontal!$C20&amp;Horizontal!$B20&amp;Horizontal!BJ$11,Vertical!$E:$O,BJ$10,0))+0</f>
        <v>174.84</v>
      </c>
      <c r="BK20" s="210">
        <f>(VLOOKUP(Horizontal!$C20&amp;Horizontal!$B20&amp;Horizontal!BK$11,Vertical!$E:$O,BK$10,0))+0</f>
        <v>35</v>
      </c>
      <c r="BL20" s="207">
        <f>(VLOOKUP(Horizontal!$C20&amp;Horizontal!$B20&amp;Horizontal!BL$11,Vertical!$E:$O,BL$10,0))+0</f>
        <v>28</v>
      </c>
      <c r="BM20" s="207">
        <f>(VLOOKUP(Horizontal!$C20&amp;Horizontal!$B20&amp;Horizontal!BM$11,Vertical!$E:$O,BM$10,0))+0</f>
        <v>19</v>
      </c>
      <c r="BN20" s="207">
        <f>(VLOOKUP(Horizontal!$C20&amp;Horizontal!$B20&amp;Horizontal!BN$11,Vertical!$E:$O,BN$10,0))+0</f>
        <v>19</v>
      </c>
      <c r="BO20" s="207">
        <f>(VLOOKUP(Horizontal!$C20&amp;Horizontal!$B20&amp;Horizontal!BO$11,Vertical!$E:$O,BO$10,0))+0</f>
        <v>17</v>
      </c>
      <c r="BP20" s="207">
        <f>(VLOOKUP(Horizontal!$C20&amp;Horizontal!$B20&amp;Horizontal!BP$11,Vertical!$E:$O,BP$10,0))+0</f>
        <v>15</v>
      </c>
      <c r="BQ20" s="207">
        <f>(VLOOKUP(Horizontal!$C20&amp;Horizontal!$B20&amp;Horizontal!BQ$11,Vertical!$E:$O,BQ$10,0))+0</f>
        <v>29</v>
      </c>
      <c r="BR20" s="207">
        <f>(VLOOKUP(Horizontal!$C20&amp;Horizontal!$B20&amp;Horizontal!BR$11,Vertical!$E:$O,BR$10,0))+0</f>
        <v>31</v>
      </c>
      <c r="BS20" s="209">
        <f>(VLOOKUP(Horizontal!$C20&amp;Horizontal!$B20&amp;Horizontal!BS$11,Vertical!$E:$O,BS$10,0))+0</f>
        <v>30</v>
      </c>
      <c r="BT20" s="210">
        <f>(VLOOKUP(Horizontal!$C20&amp;Horizontal!$B20&amp;Horizontal!BT$11,Vertical!$E:$O,BT$10,0))+0</f>
        <v>18.87</v>
      </c>
      <c r="BU20" s="207">
        <f>(VLOOKUP(Horizontal!$C20&amp;Horizontal!$B20&amp;Horizontal!BU$11,Vertical!$E:$O,BU$10,0))+0</f>
        <v>16</v>
      </c>
      <c r="BV20" s="207">
        <f>(VLOOKUP(Horizontal!$C20&amp;Horizontal!$B20&amp;Horizontal!BV$11,Vertical!$E:$O,BV$10,0))+0</f>
        <v>11.76</v>
      </c>
      <c r="BW20" s="207">
        <f>(VLOOKUP(Horizontal!$C20&amp;Horizontal!$B20&amp;Horizontal!BW$11,Vertical!$E:$O,BW$10,0))+0</f>
        <v>11.76</v>
      </c>
      <c r="BX20" s="207">
        <f>(VLOOKUP(Horizontal!$C20&amp;Horizontal!$B20&amp;Horizontal!BX$11,Vertical!$E:$O,BX$10,0))+0</f>
        <v>12.61</v>
      </c>
      <c r="BY20" s="207">
        <f>(VLOOKUP(Horizontal!$C20&amp;Horizontal!$B20&amp;Horizontal!BY$11,Vertical!$E:$O,BY$10,0))+0</f>
        <v>6.38</v>
      </c>
      <c r="BZ20" s="207">
        <f>(VLOOKUP(Horizontal!$C20&amp;Horizontal!$B20&amp;Horizontal!BZ$11,Vertical!$E:$O,BZ$10,0))+0</f>
        <v>14.57</v>
      </c>
      <c r="CA20" s="207">
        <f>(VLOOKUP(Horizontal!$C20&amp;Horizontal!$B20&amp;Horizontal!CA$11,Vertical!$E:$O,CA$10,0))+0</f>
        <v>8.66</v>
      </c>
      <c r="CB20" s="209">
        <f>(VLOOKUP(Horizontal!$C20&amp;Horizontal!$B20&amp;Horizontal!CB$11,Vertical!$E:$O,CB$10,0))+0</f>
        <v>13.04</v>
      </c>
      <c r="CC20" s="210">
        <f>(VLOOKUP(Horizontal!$C20&amp;Horizontal!$B20&amp;Horizontal!CC$11,Vertical!$E:$O,CC$10,0))+0</f>
        <v>26.42</v>
      </c>
      <c r="CD20" s="207">
        <f>(VLOOKUP(Horizontal!$C20&amp;Horizontal!$B20&amp;Horizontal!CD$11,Vertical!$E:$O,CD$10,0))+0</f>
        <v>32</v>
      </c>
      <c r="CE20" s="207">
        <f>(VLOOKUP(Horizontal!$C20&amp;Horizontal!$B20&amp;Horizontal!CE$11,Vertical!$E:$O,CE$10,0))+0</f>
        <v>29.41</v>
      </c>
      <c r="CF20" s="207">
        <f>(VLOOKUP(Horizontal!$C20&amp;Horizontal!$B20&amp;Horizontal!CF$11,Vertical!$E:$O,CF$10,0))+0</f>
        <v>29.41</v>
      </c>
      <c r="CG20" s="207">
        <f>(VLOOKUP(Horizontal!$C20&amp;Horizontal!$B20&amp;Horizontal!CG$11,Vertical!$E:$O,CG$10,0))+0</f>
        <v>30.67</v>
      </c>
      <c r="CH20" s="207">
        <f>(VLOOKUP(Horizontal!$C20&amp;Horizontal!$B20&amp;Horizontal!CH$11,Vertical!$E:$O,CH$10,0))+0</f>
        <v>38.299999999999997</v>
      </c>
      <c r="CI20" s="207">
        <f>(VLOOKUP(Horizontal!$C20&amp;Horizontal!$B20&amp;Horizontal!CI$11,Vertical!$E:$O,CI$10,0))+0</f>
        <v>44.53</v>
      </c>
      <c r="CJ20" s="207">
        <f>(VLOOKUP(Horizontal!$C20&amp;Horizontal!$B20&amp;Horizontal!CJ$11,Vertical!$E:$O,CJ$10,0))+0</f>
        <v>56.28</v>
      </c>
      <c r="CK20" s="209">
        <f>(VLOOKUP(Horizontal!$C20&amp;Horizontal!$B20&amp;Horizontal!CK$11,Vertical!$E:$O,CK$10,0))+0</f>
        <v>43.48</v>
      </c>
      <c r="CL20" s="210">
        <f>(VLOOKUP(Horizontal!$C20&amp;Horizontal!$B20&amp;Horizontal!CL$11,Vertical!$E:$O,CL$10,0))+0</f>
        <v>54.72</v>
      </c>
      <c r="CM20" s="207">
        <f>(VLOOKUP(Horizontal!$C20&amp;Horizontal!$B20&amp;Horizontal!CM$11,Vertical!$E:$O,CM$10,0))+0</f>
        <v>52</v>
      </c>
      <c r="CN20" s="207">
        <f>(VLOOKUP(Horizontal!$C20&amp;Horizontal!$B20&amp;Horizontal!CN$11,Vertical!$E:$O,CN$10,0))+0</f>
        <v>58.82</v>
      </c>
      <c r="CO20" s="207">
        <f>(VLOOKUP(Horizontal!$C20&amp;Horizontal!$B20&amp;Horizontal!CO$11,Vertical!$E:$O,CO$10,0))+0</f>
        <v>58.82</v>
      </c>
      <c r="CP20" s="207">
        <f>(VLOOKUP(Horizontal!$C20&amp;Horizontal!$B20&amp;Horizontal!CP$11,Vertical!$E:$O,CP$10,0))+0</f>
        <v>56.72</v>
      </c>
      <c r="CQ20" s="207">
        <f>(VLOOKUP(Horizontal!$C20&amp;Horizontal!$B20&amp;Horizontal!CQ$11,Vertical!$E:$O,CQ$10,0))+0</f>
        <v>55.32</v>
      </c>
      <c r="CR20" s="207">
        <f>(VLOOKUP(Horizontal!$C20&amp;Horizontal!$B20&amp;Horizontal!CR$11,Vertical!$E:$O,CR$10,0))+0</f>
        <v>40.89</v>
      </c>
      <c r="CS20" s="207">
        <f>(VLOOKUP(Horizontal!$C20&amp;Horizontal!$B20&amp;Horizontal!CS$11,Vertical!$E:$O,CS$10,0))+0</f>
        <v>35.06</v>
      </c>
      <c r="CT20" s="207">
        <f>(VLOOKUP(Horizontal!$C20&amp;Horizontal!$B20&amp;Horizontal!CT$11,Vertical!$E:$O,CT$10,0))+0</f>
        <v>43.48</v>
      </c>
      <c r="CU20" s="150"/>
      <c r="CV20" s="211">
        <f t="shared" si="29"/>
        <v>14.339999999999975</v>
      </c>
      <c r="CW20" s="190">
        <f t="shared" si="30"/>
        <v>15.360000000000014</v>
      </c>
      <c r="CX20" s="190">
        <f t="shared" si="31"/>
        <v>15.45999999999998</v>
      </c>
      <c r="CY20" s="190">
        <f t="shared" si="32"/>
        <v>14.639999999999986</v>
      </c>
      <c r="CZ20" s="190">
        <f t="shared" si="33"/>
        <v>15.069999999999993</v>
      </c>
      <c r="DA20" s="190">
        <f t="shared" si="34"/>
        <v>19.759999999999991</v>
      </c>
      <c r="DB20" s="190">
        <f t="shared" si="35"/>
        <v>19.849999999999994</v>
      </c>
      <c r="DC20" s="190">
        <f t="shared" si="36"/>
        <v>19.509999999999991</v>
      </c>
      <c r="DD20" s="212">
        <f t="shared" si="37"/>
        <v>19.25</v>
      </c>
      <c r="DE20" s="9">
        <v>160</v>
      </c>
      <c r="DF20" s="212">
        <f t="shared" si="38"/>
        <v>-181.47278959810868</v>
      </c>
      <c r="DG20" s="264"/>
      <c r="DH20" s="265"/>
      <c r="DI20" s="265"/>
      <c r="DJ20" s="266"/>
      <c r="DK20" s="190">
        <v>1314.92</v>
      </c>
      <c r="DL20" s="190">
        <v>1314.92</v>
      </c>
      <c r="DM20" s="190">
        <v>889.45</v>
      </c>
      <c r="DN20" s="212">
        <v>889.45</v>
      </c>
      <c r="DO20" s="190"/>
      <c r="DP20" s="190"/>
      <c r="DQ20" s="190"/>
      <c r="DR20" s="212"/>
      <c r="DS20" s="150"/>
      <c r="DT20" s="190"/>
      <c r="DU20" s="190"/>
      <c r="DV20" s="190"/>
      <c r="DW20" s="190"/>
      <c r="DX20" s="190"/>
      <c r="DY20" s="190"/>
      <c r="DZ20" s="190"/>
      <c r="EA20" s="190"/>
      <c r="EB20" s="190"/>
      <c r="EC20" s="190"/>
      <c r="ED20" s="190"/>
      <c r="EE20" s="190"/>
      <c r="EF20" s="190"/>
      <c r="EG20" s="190"/>
      <c r="EH20" s="212"/>
      <c r="EI20" s="213"/>
      <c r="EJ20" s="211"/>
      <c r="EK20" s="190"/>
      <c r="EL20" s="190"/>
      <c r="EM20" s="190"/>
      <c r="EN20" s="190"/>
      <c r="EO20" s="190"/>
      <c r="EP20" s="190"/>
      <c r="EQ20" s="190"/>
      <c r="ER20" s="190"/>
      <c r="ES20" s="190"/>
      <c r="ET20" s="190"/>
      <c r="EU20" s="190"/>
      <c r="EV20" s="190"/>
      <c r="EW20" s="190"/>
      <c r="EX20" s="212"/>
      <c r="EY20" s="211"/>
      <c r="EZ20" s="75"/>
      <c r="FA20" s="89"/>
      <c r="FB20" s="212"/>
      <c r="FC20" s="213"/>
      <c r="FD20" s="213"/>
      <c r="FE20" s="213"/>
      <c r="FF20" s="213"/>
      <c r="FG20" s="213"/>
      <c r="FH20" s="213"/>
      <c r="FI20" s="213"/>
      <c r="FJ20" s="213"/>
      <c r="FK20" s="213"/>
      <c r="FL20" s="213"/>
      <c r="FM20" s="213"/>
      <c r="FN20" s="213"/>
      <c r="FO20" s="213"/>
      <c r="FP20" s="213"/>
      <c r="FQ20" s="213"/>
      <c r="FR20" s="213"/>
      <c r="FS20" s="211"/>
      <c r="FT20" s="190"/>
      <c r="FU20" s="190"/>
      <c r="FV20" s="190"/>
      <c r="FW20" s="190"/>
      <c r="FX20" s="190"/>
      <c r="FY20" s="190"/>
      <c r="FZ20" s="190"/>
      <c r="GA20" s="190"/>
      <c r="GB20" s="190"/>
      <c r="GC20" s="190"/>
      <c r="GD20" s="190"/>
      <c r="GE20" s="190"/>
      <c r="GF20" s="190"/>
      <c r="GG20" s="212"/>
    </row>
    <row r="21" spans="2:189">
      <c r="B21" s="33">
        <v>42050</v>
      </c>
      <c r="C21" s="30" t="s">
        <v>59</v>
      </c>
      <c r="D21" s="30">
        <v>2015</v>
      </c>
      <c r="E21" s="30" t="str">
        <f t="shared" si="28"/>
        <v>2015S7</v>
      </c>
      <c r="F21" s="30" t="str">
        <f t="shared" si="39"/>
        <v>22015</v>
      </c>
      <c r="G21" s="208" t="str">
        <f>VLOOKUP(Horizontal!$C21&amp;Horizontal!$B21&amp;Horizontal!G$11,Vertical!$E:$O,G$10,0)</f>
        <v>0,65</v>
      </c>
      <c r="H21" s="207">
        <f>(VLOOKUP(Horizontal!$C21&amp;Horizontal!$B21&amp;Horizontal!H$11,Vertical!$E:$O,H$10,0))+0</f>
        <v>389.12</v>
      </c>
      <c r="I21" s="207">
        <f>(VLOOKUP(Horizontal!$C21&amp;Horizontal!$B21&amp;Horizontal!I$11,Vertical!$E:$O,I$10,0))+0</f>
        <v>387.66</v>
      </c>
      <c r="J21" s="207">
        <f>(VLOOKUP(Horizontal!$C21&amp;Horizontal!$B21&amp;Horizontal!J$11,Vertical!$E:$O,J$10,0))+0</f>
        <v>387.05</v>
      </c>
      <c r="K21" s="207">
        <f>(VLOOKUP(Horizontal!$C21&amp;Horizontal!$B21&amp;Horizontal!K$11,Vertical!$E:$O,K$10,0))+0</f>
        <v>386.65</v>
      </c>
      <c r="L21" s="207">
        <f>(VLOOKUP(Horizontal!$C21&amp;Horizontal!$B21&amp;Horizontal!L$11,Vertical!$E:$O,L$10,0))+0</f>
        <v>376.44</v>
      </c>
      <c r="M21" s="207">
        <f>(VLOOKUP(Horizontal!$C21&amp;Horizontal!$B21&amp;Horizontal!M$11,Vertical!$E:$O,M$10,0))+0</f>
        <v>269.5</v>
      </c>
      <c r="N21" s="207">
        <f>(VLOOKUP(Horizontal!$C21&amp;Horizontal!$B21&amp;Horizontal!N$11,Vertical!$E:$O,N$10,0))+0</f>
        <v>188.21</v>
      </c>
      <c r="O21" s="207">
        <f>(VLOOKUP(Horizontal!$C21&amp;Horizontal!$B21&amp;Horizontal!O$11,Vertical!$E:$O,O$10,0))+0</f>
        <v>170.95</v>
      </c>
      <c r="P21" s="209">
        <f>(VLOOKUP(Horizontal!$C21&amp;Horizontal!$B21&amp;Horizontal!P$11,Vertical!$E:$O,P$10,0))+0</f>
        <v>157.66</v>
      </c>
      <c r="Q21" s="210">
        <f>(VLOOKUP(Horizontal!$C21&amp;Horizontal!$B21&amp;Horizontal!Q$11,Vertical!$E:$O,Q$10,0))+0</f>
        <v>38</v>
      </c>
      <c r="R21" s="207">
        <f>(VLOOKUP(Horizontal!$C21&amp;Horizontal!$B21&amp;Horizontal!R$11,Vertical!$E:$O,R$10,0))+0</f>
        <v>32</v>
      </c>
      <c r="S21" s="207">
        <f>(VLOOKUP(Horizontal!$C21&amp;Horizontal!$B21&amp;Horizontal!S$11,Vertical!$E:$O,S$10,0))+0</f>
        <v>23</v>
      </c>
      <c r="T21" s="207">
        <f>(VLOOKUP(Horizontal!$C21&amp;Horizontal!$B21&amp;Horizontal!T$11,Vertical!$E:$O,T$10,0))+0</f>
        <v>23</v>
      </c>
      <c r="U21" s="207">
        <f>(VLOOKUP(Horizontal!$C21&amp;Horizontal!$B21&amp;Horizontal!U$11,Vertical!$E:$O,U$10,0))+0</f>
        <v>19</v>
      </c>
      <c r="V21" s="207">
        <f>(VLOOKUP(Horizontal!$C21&amp;Horizontal!$B21&amp;Horizontal!V$11,Vertical!$E:$O,V$10,0))+0</f>
        <v>21</v>
      </c>
      <c r="W21" s="207">
        <f>(VLOOKUP(Horizontal!$C21&amp;Horizontal!$B21&amp;Horizontal!W$11,Vertical!$E:$O,W$10,0))+0</f>
        <v>35</v>
      </c>
      <c r="X21" s="207">
        <f>(VLOOKUP(Horizontal!$C21&amp;Horizontal!$B21&amp;Horizontal!X$11,Vertical!$E:$O,X$10,0))+0</f>
        <v>35</v>
      </c>
      <c r="Y21" s="209">
        <f>(VLOOKUP(Horizontal!$C21&amp;Horizontal!$B21&amp;Horizontal!Y$11,Vertical!$E:$O,Y$10,0))+0</f>
        <v>33</v>
      </c>
      <c r="Z21" s="210">
        <f>(VLOOKUP(Horizontal!$C21&amp;Horizontal!$B21&amp;Horizontal!Z$11,Vertical!$E:$O,Z$10,0))+0</f>
        <v>23.37</v>
      </c>
      <c r="AA21" s="207">
        <f>(VLOOKUP(Horizontal!$C21&amp;Horizontal!$B21&amp;Horizontal!AA$11,Vertical!$E:$O,AA$10,0))+0</f>
        <v>10.65</v>
      </c>
      <c r="AB21" s="207">
        <f>(VLOOKUP(Horizontal!$C21&amp;Horizontal!$B21&amp;Horizontal!AB$11,Vertical!$E:$O,AB$10,0))+0</f>
        <v>3.56</v>
      </c>
      <c r="AC21" s="207">
        <f>(VLOOKUP(Horizontal!$C21&amp;Horizontal!$B21&amp;Horizontal!AC$11,Vertical!$E:$O,AC$10,0))+0</f>
        <v>7.25</v>
      </c>
      <c r="AD21" s="207">
        <f>(VLOOKUP(Horizontal!$C21&amp;Horizontal!$B21&amp;Horizontal!AD$11,Vertical!$E:$O,AD$10,0))+0</f>
        <v>9.8800000000000008</v>
      </c>
      <c r="AE21" s="207">
        <f>(VLOOKUP(Horizontal!$C21&amp;Horizontal!$B21&amp;Horizontal!AE$11,Vertical!$E:$O,AE$10,0))+0</f>
        <v>10.87</v>
      </c>
      <c r="AF21" s="207">
        <f>(VLOOKUP(Horizontal!$C21&amp;Horizontal!$B21&amp;Horizontal!AF$11,Vertical!$E:$O,AF$10,0))+0</f>
        <v>8.68</v>
      </c>
      <c r="AG21" s="207">
        <f>(VLOOKUP(Horizontal!$C21&amp;Horizontal!$B21&amp;Horizontal!AG$11,Vertical!$E:$O,AG$10,0))+0</f>
        <v>10</v>
      </c>
      <c r="AH21" s="209">
        <f>(VLOOKUP(Horizontal!$C21&amp;Horizontal!$B21&amp;Horizontal!AH$11,Vertical!$E:$O,AH$10,0))+0</f>
        <v>7.55</v>
      </c>
      <c r="AI21" s="210">
        <f>(VLOOKUP(Horizontal!$C21&amp;Horizontal!$B21&amp;Horizontal!AI$11,Vertical!$E:$O,AI$10,0))+0</f>
        <v>42.15</v>
      </c>
      <c r="AJ21" s="207">
        <f>(VLOOKUP(Horizontal!$C21&amp;Horizontal!$B21&amp;Horizontal!AJ$11,Vertical!$E:$O,AJ$10,0))+0</f>
        <v>44.67</v>
      </c>
      <c r="AK21" s="207">
        <f>(VLOOKUP(Horizontal!$C21&amp;Horizontal!$B21&amp;Horizontal!AK$11,Vertical!$E:$O,AK$10,0))+0</f>
        <v>35.590000000000003</v>
      </c>
      <c r="AL21" s="207">
        <f>(VLOOKUP(Horizontal!$C21&amp;Horizontal!$B21&amp;Horizontal!AL$11,Vertical!$E:$O,AL$10,0))+0</f>
        <v>32.61</v>
      </c>
      <c r="AM21" s="207">
        <f>(VLOOKUP(Horizontal!$C21&amp;Horizontal!$B21&amp;Horizontal!AM$11,Vertical!$E:$O,AM$10,0))+0</f>
        <v>25.69</v>
      </c>
      <c r="AN21" s="207">
        <f>(VLOOKUP(Horizontal!$C21&amp;Horizontal!$B21&amp;Horizontal!AN$11,Vertical!$E:$O,AN$10,0))+0</f>
        <v>18.12</v>
      </c>
      <c r="AO21" s="207">
        <f>(VLOOKUP(Horizontal!$C21&amp;Horizontal!$B21&amp;Horizontal!AO$11,Vertical!$E:$O,AO$10,0))+0</f>
        <v>45.87</v>
      </c>
      <c r="AP21" s="207">
        <f>(VLOOKUP(Horizontal!$C21&amp;Horizontal!$B21&amp;Horizontal!AP$11,Vertical!$E:$O,AP$10,0))+0</f>
        <v>46.67</v>
      </c>
      <c r="AQ21" s="209">
        <f>(VLOOKUP(Horizontal!$C21&amp;Horizontal!$B21&amp;Horizontal!AQ$11,Vertical!$E:$O,AQ$10,0))+0</f>
        <v>60.38</v>
      </c>
      <c r="AR21" s="210">
        <f>(VLOOKUP(Horizontal!$C21&amp;Horizontal!$B21&amp;Horizontal!AR$11,Vertical!$E:$O,AR$10,0))+0</f>
        <v>34.479999999999997</v>
      </c>
      <c r="AS21" s="207">
        <f>(VLOOKUP(Horizontal!$C21&amp;Horizontal!$B21&amp;Horizontal!AS$11,Vertical!$E:$O,AS$10,0))+0</f>
        <v>44.67</v>
      </c>
      <c r="AT21" s="207">
        <f>(VLOOKUP(Horizontal!$C21&amp;Horizontal!$B21&amp;Horizontal!AT$11,Vertical!$E:$O,AT$10,0))+0</f>
        <v>60.85</v>
      </c>
      <c r="AU21" s="207">
        <f>(VLOOKUP(Horizontal!$C21&amp;Horizontal!$B21&amp;Horizontal!AU$11,Vertical!$E:$O,AU$10,0))+0</f>
        <v>60.14</v>
      </c>
      <c r="AV21" s="207">
        <f>(VLOOKUP(Horizontal!$C21&amp;Horizontal!$B21&amp;Horizontal!AV$11,Vertical!$E:$O,AV$10,0))+0</f>
        <v>64.430000000000007</v>
      </c>
      <c r="AW21" s="207">
        <f>(VLOOKUP(Horizontal!$C21&amp;Horizontal!$B21&amp;Horizontal!AW$11,Vertical!$E:$O,AW$10,0))+0</f>
        <v>71.010000000000005</v>
      </c>
      <c r="AX21" s="207">
        <f>(VLOOKUP(Horizontal!$C21&amp;Horizontal!$B21&amp;Horizontal!AX$11,Vertical!$E:$O,AX$10,0))+0</f>
        <v>45.45</v>
      </c>
      <c r="AY21" s="207">
        <f>(VLOOKUP(Horizontal!$C21&amp;Horizontal!$B21&amp;Horizontal!AY$11,Vertical!$E:$O,AY$10,0))+0</f>
        <v>43.33</v>
      </c>
      <c r="AZ21" s="209">
        <f>(VLOOKUP(Horizontal!$C21&amp;Horizontal!$B21&amp;Horizontal!AZ$11,Vertical!$E:$O,AZ$10,0))+0</f>
        <v>32.08</v>
      </c>
      <c r="BA21" s="208">
        <f>(VLOOKUP(Horizontal!$C21&amp;Horizontal!$B21&amp;Horizontal!BA$11,Vertical!$E:$O,BA$10,0))+0</f>
        <v>14.24</v>
      </c>
      <c r="BB21" s="210">
        <f>(VLOOKUP(Horizontal!$C21&amp;Horizontal!$B21&amp;Horizontal!BB$11,Vertical!$E:$O,BB$10,0))+0</f>
        <v>403.68</v>
      </c>
      <c r="BC21" s="207">
        <f>(VLOOKUP(Horizontal!$C21&amp;Horizontal!$B21&amp;Horizontal!BC$11,Vertical!$E:$O,BC$10,0))+0</f>
        <v>401.87</v>
      </c>
      <c r="BD21" s="207">
        <f>(VLOOKUP(Horizontal!$C21&amp;Horizontal!$B21&amp;Horizontal!BD$11,Vertical!$E:$O,BD$10,0))+0</f>
        <v>401.13</v>
      </c>
      <c r="BE21" s="207">
        <f>(VLOOKUP(Horizontal!$C21&amp;Horizontal!$B21&amp;Horizontal!BE$11,Vertical!$E:$O,BE$10,0))+0</f>
        <v>400.37</v>
      </c>
      <c r="BF21" s="207">
        <f>(VLOOKUP(Horizontal!$C21&amp;Horizontal!$B21&amp;Horizontal!BF$11,Vertical!$E:$O,BF$10,0))+0</f>
        <v>391.72</v>
      </c>
      <c r="BG21" s="207">
        <f>(VLOOKUP(Horizontal!$C21&amp;Horizontal!$B21&amp;Horizontal!BG$11,Vertical!$E:$O,BG$10,0))+0</f>
        <v>291.13</v>
      </c>
      <c r="BH21" s="207">
        <f>(VLOOKUP(Horizontal!$C21&amp;Horizontal!$B21&amp;Horizontal!BH$11,Vertical!$E:$O,BH$10,0))+0</f>
        <v>208.09</v>
      </c>
      <c r="BI21" s="207">
        <f>(VLOOKUP(Horizontal!$C21&amp;Horizontal!$B21&amp;Horizontal!BI$11,Vertical!$E:$O,BI$10,0))+0</f>
        <v>190.47</v>
      </c>
      <c r="BJ21" s="209">
        <f>(VLOOKUP(Horizontal!$C21&amp;Horizontal!$B21&amp;Horizontal!BJ$11,Vertical!$E:$O,BJ$10,0))+0</f>
        <v>178.06</v>
      </c>
      <c r="BK21" s="210">
        <f>(VLOOKUP(Horizontal!$C21&amp;Horizontal!$B21&amp;Horizontal!BK$11,Vertical!$E:$O,BK$10,0))+0</f>
        <v>34</v>
      </c>
      <c r="BL21" s="207">
        <f>(VLOOKUP(Horizontal!$C21&amp;Horizontal!$B21&amp;Horizontal!BL$11,Vertical!$E:$O,BL$10,0))+0</f>
        <v>25</v>
      </c>
      <c r="BM21" s="207">
        <f>(VLOOKUP(Horizontal!$C21&amp;Horizontal!$B21&amp;Horizontal!BM$11,Vertical!$E:$O,BM$10,0))+0</f>
        <v>19</v>
      </c>
      <c r="BN21" s="207">
        <f>(VLOOKUP(Horizontal!$C21&amp;Horizontal!$B21&amp;Horizontal!BN$11,Vertical!$E:$O,BN$10,0))+0</f>
        <v>18</v>
      </c>
      <c r="BO21" s="207">
        <f>(VLOOKUP(Horizontal!$C21&amp;Horizontal!$B21&amp;Horizontal!BO$11,Vertical!$E:$O,BO$10,0))+0</f>
        <v>19</v>
      </c>
      <c r="BP21" s="207">
        <f>(VLOOKUP(Horizontal!$C21&amp;Horizontal!$B21&amp;Horizontal!BP$11,Vertical!$E:$O,BP$10,0))+0</f>
        <v>18</v>
      </c>
      <c r="BQ21" s="207">
        <f>(VLOOKUP(Horizontal!$C21&amp;Horizontal!$B21&amp;Horizontal!BQ$11,Vertical!$E:$O,BQ$10,0))+0</f>
        <v>32</v>
      </c>
      <c r="BR21" s="207">
        <f>(VLOOKUP(Horizontal!$C21&amp;Horizontal!$B21&amp;Horizontal!BR$11,Vertical!$E:$O,BR$10,0))+0</f>
        <v>35</v>
      </c>
      <c r="BS21" s="209">
        <f>(VLOOKUP(Horizontal!$C21&amp;Horizontal!$B21&amp;Horizontal!BS$11,Vertical!$E:$O,BS$10,0))+0</f>
        <v>34</v>
      </c>
      <c r="BT21" s="210">
        <f>(VLOOKUP(Horizontal!$C21&amp;Horizontal!$B21&amp;Horizontal!BT$11,Vertical!$E:$O,BT$10,0))+0</f>
        <v>24.11</v>
      </c>
      <c r="BU21" s="207">
        <f>(VLOOKUP(Horizontal!$C21&amp;Horizontal!$B21&amp;Horizontal!BU$11,Vertical!$E:$O,BU$10,0))+0</f>
        <v>16.600000000000001</v>
      </c>
      <c r="BV21" s="207">
        <f>(VLOOKUP(Horizontal!$C21&amp;Horizontal!$B21&amp;Horizontal!BV$11,Vertical!$E:$O,BV$10,0))+0</f>
        <v>19.07</v>
      </c>
      <c r="BW21" s="207">
        <f>(VLOOKUP(Horizontal!$C21&amp;Horizontal!$B21&amp;Horizontal!BW$11,Vertical!$E:$O,BW$10,0))+0</f>
        <v>12.81</v>
      </c>
      <c r="BX21" s="207">
        <f>(VLOOKUP(Horizontal!$C21&amp;Horizontal!$B21&amp;Horizontal!BX$11,Vertical!$E:$O,BX$10,0))+0</f>
        <v>16</v>
      </c>
      <c r="BY21" s="207">
        <f>(VLOOKUP(Horizontal!$C21&amp;Horizontal!$B21&amp;Horizontal!BY$11,Vertical!$E:$O,BY$10,0))+0</f>
        <v>8.33</v>
      </c>
      <c r="BZ21" s="207">
        <f>(VLOOKUP(Horizontal!$C21&amp;Horizontal!$B21&amp;Horizontal!BZ$11,Vertical!$E:$O,BZ$10,0))+0</f>
        <v>8.1300000000000008</v>
      </c>
      <c r="CA21" s="207">
        <f>(VLOOKUP(Horizontal!$C21&amp;Horizontal!$B21&amp;Horizontal!CA$11,Vertical!$E:$O,CA$10,0))+0</f>
        <v>14.81</v>
      </c>
      <c r="CB21" s="209">
        <f>(VLOOKUP(Horizontal!$C21&amp;Horizontal!$B21&amp;Horizontal!CB$11,Vertical!$E:$O,CB$10,0))+0</f>
        <v>7.41</v>
      </c>
      <c r="CC21" s="210">
        <f>(VLOOKUP(Horizontal!$C21&amp;Horizontal!$B21&amp;Horizontal!CC$11,Vertical!$E:$O,CC$10,0))+0</f>
        <v>40.18</v>
      </c>
      <c r="CD21" s="207">
        <f>(VLOOKUP(Horizontal!$C21&amp;Horizontal!$B21&amp;Horizontal!CD$11,Vertical!$E:$O,CD$10,0))+0</f>
        <v>39.83</v>
      </c>
      <c r="CE21" s="207">
        <f>(VLOOKUP(Horizontal!$C21&amp;Horizontal!$B21&amp;Horizontal!CE$11,Vertical!$E:$O,CE$10,0))+0</f>
        <v>42.37</v>
      </c>
      <c r="CF21" s="207">
        <f>(VLOOKUP(Horizontal!$C21&amp;Horizontal!$B21&amp;Horizontal!CF$11,Vertical!$E:$O,CF$10,0))+0</f>
        <v>37.19</v>
      </c>
      <c r="CG21" s="207">
        <f>(VLOOKUP(Horizontal!$C21&amp;Horizontal!$B21&amp;Horizontal!CG$11,Vertical!$E:$O,CG$10,0))+0</f>
        <v>24</v>
      </c>
      <c r="CH21" s="207">
        <f>(VLOOKUP(Horizontal!$C21&amp;Horizontal!$B21&amp;Horizontal!CH$11,Vertical!$E:$O,CH$10,0))+0</f>
        <v>16.670000000000002</v>
      </c>
      <c r="CI21" s="207">
        <f>(VLOOKUP(Horizontal!$C21&amp;Horizontal!$B21&amp;Horizontal!CI$11,Vertical!$E:$O,CI$10,0))+0</f>
        <v>50.81</v>
      </c>
      <c r="CJ21" s="207">
        <f>(VLOOKUP(Horizontal!$C21&amp;Horizontal!$B21&amp;Horizontal!CJ$11,Vertical!$E:$O,CJ$10,0))+0</f>
        <v>44.44</v>
      </c>
      <c r="CK21" s="209">
        <f>(VLOOKUP(Horizontal!$C21&amp;Horizontal!$B21&amp;Horizontal!CK$11,Vertical!$E:$O,CK$10,0))+0</f>
        <v>51.85</v>
      </c>
      <c r="CL21" s="210">
        <f>(VLOOKUP(Horizontal!$C21&amp;Horizontal!$B21&amp;Horizontal!CL$11,Vertical!$E:$O,CL$10,0))+0</f>
        <v>35.71</v>
      </c>
      <c r="CM21" s="207">
        <f>(VLOOKUP(Horizontal!$C21&amp;Horizontal!$B21&amp;Horizontal!CM$11,Vertical!$E:$O,CM$10,0))+0</f>
        <v>43.57</v>
      </c>
      <c r="CN21" s="207">
        <f>(VLOOKUP(Horizontal!$C21&amp;Horizontal!$B21&amp;Horizontal!CN$11,Vertical!$E:$O,CN$10,0))+0</f>
        <v>38.56</v>
      </c>
      <c r="CO21" s="207">
        <f>(VLOOKUP(Horizontal!$C21&amp;Horizontal!$B21&amp;Horizontal!CO$11,Vertical!$E:$O,CO$10,0))+0</f>
        <v>50</v>
      </c>
      <c r="CP21" s="207">
        <f>(VLOOKUP(Horizontal!$C21&amp;Horizontal!$B21&amp;Horizontal!CP$11,Vertical!$E:$O,CP$10,0))+0</f>
        <v>60</v>
      </c>
      <c r="CQ21" s="207">
        <f>(VLOOKUP(Horizontal!$C21&amp;Horizontal!$B21&amp;Horizontal!CQ$11,Vertical!$E:$O,CQ$10,0))+0</f>
        <v>75</v>
      </c>
      <c r="CR21" s="207">
        <f>(VLOOKUP(Horizontal!$C21&amp;Horizontal!$B21&amp;Horizontal!CR$11,Vertical!$E:$O,CR$10,0))+0</f>
        <v>41.06</v>
      </c>
      <c r="CS21" s="207">
        <f>(VLOOKUP(Horizontal!$C21&amp;Horizontal!$B21&amp;Horizontal!CS$11,Vertical!$E:$O,CS$10,0))+0</f>
        <v>40.74</v>
      </c>
      <c r="CT21" s="207">
        <f>(VLOOKUP(Horizontal!$C21&amp;Horizontal!$B21&amp;Horizontal!CT$11,Vertical!$E:$O,CT$10,0))+0</f>
        <v>40.74</v>
      </c>
      <c r="CU21" s="150"/>
      <c r="CV21" s="211">
        <f t="shared" si="29"/>
        <v>14.560000000000002</v>
      </c>
      <c r="CW21" s="190">
        <f t="shared" si="30"/>
        <v>14.20999999999998</v>
      </c>
      <c r="CX21" s="190">
        <f t="shared" si="31"/>
        <v>14.079999999999984</v>
      </c>
      <c r="CY21" s="190">
        <f t="shared" si="32"/>
        <v>13.720000000000027</v>
      </c>
      <c r="CZ21" s="190">
        <f t="shared" si="33"/>
        <v>15.28000000000003</v>
      </c>
      <c r="DA21" s="190">
        <f t="shared" si="34"/>
        <v>21.629999999999995</v>
      </c>
      <c r="DB21" s="190">
        <f t="shared" si="35"/>
        <v>19.879999999999995</v>
      </c>
      <c r="DC21" s="190">
        <f t="shared" si="36"/>
        <v>19.52000000000001</v>
      </c>
      <c r="DD21" s="212">
        <f t="shared" si="37"/>
        <v>20.400000000000006</v>
      </c>
      <c r="DE21" s="9">
        <v>160</v>
      </c>
      <c r="DF21" s="212">
        <f t="shared" si="38"/>
        <v>-180.66278959810867</v>
      </c>
      <c r="DG21" s="264"/>
      <c r="DH21" s="265"/>
      <c r="DI21" s="265"/>
      <c r="DJ21" s="266"/>
      <c r="DK21" s="190">
        <v>1606.42</v>
      </c>
      <c r="DL21" s="190">
        <v>1606.42</v>
      </c>
      <c r="DM21" s="190">
        <v>1057.33</v>
      </c>
      <c r="DN21" s="212">
        <v>1057.33</v>
      </c>
      <c r="DO21" s="190"/>
      <c r="DP21" s="190"/>
      <c r="DQ21" s="190"/>
      <c r="DR21" s="212"/>
      <c r="DS21" s="150"/>
      <c r="DT21" s="190"/>
      <c r="DU21" s="190"/>
      <c r="DV21" s="190"/>
      <c r="DW21" s="190"/>
      <c r="DX21" s="190"/>
      <c r="DY21" s="190"/>
      <c r="DZ21" s="190"/>
      <c r="EA21" s="190"/>
      <c r="EB21" s="190"/>
      <c r="EC21" s="190"/>
      <c r="ED21" s="190"/>
      <c r="EE21" s="190"/>
      <c r="EF21" s="190"/>
      <c r="EG21" s="190"/>
      <c r="EH21" s="212"/>
      <c r="EI21" s="213"/>
      <c r="EJ21" s="211"/>
      <c r="EK21" s="190"/>
      <c r="EL21" s="190"/>
      <c r="EM21" s="190"/>
      <c r="EN21" s="190"/>
      <c r="EO21" s="190"/>
      <c r="EP21" s="190"/>
      <c r="EQ21" s="190"/>
      <c r="ER21" s="190"/>
      <c r="ES21" s="190"/>
      <c r="ET21" s="190"/>
      <c r="EU21" s="190"/>
      <c r="EV21" s="190"/>
      <c r="EW21" s="190"/>
      <c r="EX21" s="212"/>
      <c r="EY21" s="211"/>
      <c r="EZ21" s="75"/>
      <c r="FA21" s="89"/>
      <c r="FB21" s="212"/>
      <c r="FC21" s="213"/>
      <c r="FD21" s="213"/>
      <c r="FE21" s="213"/>
      <c r="FF21" s="213"/>
      <c r="FG21" s="213"/>
      <c r="FH21" s="213"/>
      <c r="FI21" s="213"/>
      <c r="FJ21" s="213"/>
      <c r="FK21" s="213"/>
      <c r="FL21" s="213"/>
      <c r="FM21" s="213"/>
      <c r="FN21" s="213"/>
      <c r="FO21" s="213"/>
      <c r="FP21" s="213"/>
      <c r="FQ21" s="213"/>
      <c r="FR21" s="213"/>
      <c r="FS21" s="211"/>
      <c r="FT21" s="190"/>
      <c r="FU21" s="190"/>
      <c r="FV21" s="190"/>
      <c r="FW21" s="190"/>
      <c r="FX21" s="190"/>
      <c r="FY21" s="190"/>
      <c r="FZ21" s="190"/>
      <c r="GA21" s="190"/>
      <c r="GB21" s="190"/>
      <c r="GC21" s="190"/>
      <c r="GD21" s="190"/>
      <c r="GE21" s="190"/>
      <c r="GF21" s="190"/>
      <c r="GG21" s="212"/>
    </row>
    <row r="22" spans="2:189">
      <c r="B22" s="33">
        <v>42057</v>
      </c>
      <c r="C22" s="30" t="s">
        <v>58</v>
      </c>
      <c r="D22" s="30">
        <v>2015</v>
      </c>
      <c r="E22" s="30" t="str">
        <f t="shared" si="28"/>
        <v>2015S8</v>
      </c>
      <c r="F22" s="30" t="str">
        <f t="shared" si="39"/>
        <v>2Final2015</v>
      </c>
      <c r="G22" s="208" t="str">
        <f>VLOOKUP(Horizontal!$C22&amp;Horizontal!$B22&amp;Horizontal!G$11,Vertical!$E:$O,G$10,0)</f>
        <v>1,33</v>
      </c>
      <c r="H22" s="207">
        <f>(VLOOKUP(Horizontal!$C22&amp;Horizontal!$B22&amp;Horizontal!H$11,Vertical!$E:$O,H$10,0))+0</f>
        <v>389.25</v>
      </c>
      <c r="I22" s="207">
        <f>(VLOOKUP(Horizontal!$C22&amp;Horizontal!$B22&amp;Horizontal!I$11,Vertical!$E:$O,I$10,0))+0</f>
        <v>388.24</v>
      </c>
      <c r="J22" s="207">
        <f>(VLOOKUP(Horizontal!$C22&amp;Horizontal!$B22&amp;Horizontal!J$11,Vertical!$E:$O,J$10,0))+0</f>
        <v>388.07</v>
      </c>
      <c r="K22" s="207">
        <f>(VLOOKUP(Horizontal!$C22&amp;Horizontal!$B22&amp;Horizontal!K$11,Vertical!$E:$O,K$10,0))+0</f>
        <v>387.42</v>
      </c>
      <c r="L22" s="207">
        <f>(VLOOKUP(Horizontal!$C22&amp;Horizontal!$B22&amp;Horizontal!L$11,Vertical!$E:$O,L$10,0))+0</f>
        <v>379.24</v>
      </c>
      <c r="M22" s="207">
        <f>(VLOOKUP(Horizontal!$C22&amp;Horizontal!$B22&amp;Horizontal!M$11,Vertical!$E:$O,M$10,0))+0</f>
        <v>282.02</v>
      </c>
      <c r="N22" s="207">
        <f>(VLOOKUP(Horizontal!$C22&amp;Horizontal!$B22&amp;Horizontal!N$11,Vertical!$E:$O,N$10,0))+0</f>
        <v>190.56</v>
      </c>
      <c r="O22" s="207">
        <f>(VLOOKUP(Horizontal!$C22&amp;Horizontal!$B22&amp;Horizontal!O$11,Vertical!$E:$O,O$10,0))+0</f>
        <v>173.66</v>
      </c>
      <c r="P22" s="209">
        <f>(VLOOKUP(Horizontal!$C22&amp;Horizontal!$B22&amp;Horizontal!P$11,Vertical!$E:$O,P$10,0))+0</f>
        <v>159.16</v>
      </c>
      <c r="Q22" s="210">
        <f>(VLOOKUP(Horizontal!$C22&amp;Horizontal!$B22&amp;Horizontal!Q$11,Vertical!$E:$O,Q$10,0))+0</f>
        <v>38</v>
      </c>
      <c r="R22" s="207">
        <f>(VLOOKUP(Horizontal!$C22&amp;Horizontal!$B22&amp;Horizontal!R$11,Vertical!$E:$O,R$10,0))+0</f>
        <v>29</v>
      </c>
      <c r="S22" s="207">
        <f>(VLOOKUP(Horizontal!$C22&amp;Horizontal!$B22&amp;Horizontal!S$11,Vertical!$E:$O,S$10,0))+0</f>
        <v>28</v>
      </c>
      <c r="T22" s="207">
        <f>(VLOOKUP(Horizontal!$C22&amp;Horizontal!$B22&amp;Horizontal!T$11,Vertical!$E:$O,T$10,0))+0</f>
        <v>22</v>
      </c>
      <c r="U22" s="207">
        <f>(VLOOKUP(Horizontal!$C22&amp;Horizontal!$B22&amp;Horizontal!U$11,Vertical!$E:$O,U$10,0))+0</f>
        <v>21</v>
      </c>
      <c r="V22" s="207">
        <f>(VLOOKUP(Horizontal!$C22&amp;Horizontal!$B22&amp;Horizontal!V$11,Vertical!$E:$O,V$10,0))+0</f>
        <v>19</v>
      </c>
      <c r="W22" s="207">
        <f>(VLOOKUP(Horizontal!$C22&amp;Horizontal!$B22&amp;Horizontal!W$11,Vertical!$E:$O,W$10,0))+0</f>
        <v>35</v>
      </c>
      <c r="X22" s="207">
        <f>(VLOOKUP(Horizontal!$C22&amp;Horizontal!$B22&amp;Horizontal!X$11,Vertical!$E:$O,X$10,0))+0</f>
        <v>36</v>
      </c>
      <c r="Y22" s="209">
        <f>(VLOOKUP(Horizontal!$C22&amp;Horizontal!$B22&amp;Horizontal!Y$11,Vertical!$E:$O,Y$10,0))+0</f>
        <v>34</v>
      </c>
      <c r="Z22" s="210">
        <f>(VLOOKUP(Horizontal!$C22&amp;Horizontal!$B22&amp;Horizontal!Z$11,Vertical!$E:$O,Z$10,0))+0</f>
        <v>24.88</v>
      </c>
      <c r="AA22" s="207">
        <f>(VLOOKUP(Horizontal!$C22&amp;Horizontal!$B22&amp;Horizontal!AA$11,Vertical!$E:$O,AA$10,0))+0</f>
        <v>18.600000000000001</v>
      </c>
      <c r="AB22" s="207">
        <f>(VLOOKUP(Horizontal!$C22&amp;Horizontal!$B22&amp;Horizontal!AB$11,Vertical!$E:$O,AB$10,0))+0</f>
        <v>9.48</v>
      </c>
      <c r="AC22" s="207">
        <f>(VLOOKUP(Horizontal!$C22&amp;Horizontal!$B22&amp;Horizontal!AC$11,Vertical!$E:$O,AC$10,0))+0</f>
        <v>9.48</v>
      </c>
      <c r="AD22" s="207">
        <f>(VLOOKUP(Horizontal!$C22&amp;Horizontal!$B22&amp;Horizontal!AD$11,Vertical!$E:$O,AD$10,0))+0</f>
        <v>12.5</v>
      </c>
      <c r="AE22" s="207">
        <f>(VLOOKUP(Horizontal!$C22&amp;Horizontal!$B22&amp;Horizontal!AE$11,Vertical!$E:$O,AE$10,0))+0</f>
        <v>4.76</v>
      </c>
      <c r="AF22" s="207">
        <f>(VLOOKUP(Horizontal!$C22&amp;Horizontal!$B22&amp;Horizontal!AF$11,Vertical!$E:$O,AF$10,0))+0</f>
        <v>5</v>
      </c>
      <c r="AG22" s="207">
        <f>(VLOOKUP(Horizontal!$C22&amp;Horizontal!$B22&amp;Horizontal!AG$11,Vertical!$E:$O,AG$10,0))+0</f>
        <v>0</v>
      </c>
      <c r="AH22" s="209">
        <f>(VLOOKUP(Horizontal!$C22&amp;Horizontal!$B22&amp;Horizontal!AH$11,Vertical!$E:$O,AH$10,0))+0</f>
        <v>0</v>
      </c>
      <c r="AI22" s="210">
        <f>(VLOOKUP(Horizontal!$C22&amp;Horizontal!$B22&amp;Horizontal!AI$11,Vertical!$E:$O,AI$10,0))+0</f>
        <v>54.73</v>
      </c>
      <c r="AJ22" s="207">
        <f>(VLOOKUP(Horizontal!$C22&amp;Horizontal!$B22&amp;Horizontal!AJ$11,Vertical!$E:$O,AJ$10,0))+0</f>
        <v>60.47</v>
      </c>
      <c r="AK22" s="207">
        <f>(VLOOKUP(Horizontal!$C22&amp;Horizontal!$B22&amp;Horizontal!AK$11,Vertical!$E:$O,AK$10,0))+0</f>
        <v>61.61</v>
      </c>
      <c r="AL22" s="207">
        <f>(VLOOKUP(Horizontal!$C22&amp;Horizontal!$B22&amp;Horizontal!AL$11,Vertical!$E:$O,AL$10,0))+0</f>
        <v>61.61</v>
      </c>
      <c r="AM22" s="207">
        <f>(VLOOKUP(Horizontal!$C22&amp;Horizontal!$B22&amp;Horizontal!AM$11,Vertical!$E:$O,AM$10,0))+0</f>
        <v>50</v>
      </c>
      <c r="AN22" s="207">
        <f>(VLOOKUP(Horizontal!$C22&amp;Horizontal!$B22&amp;Horizontal!AN$11,Vertical!$E:$O,AN$10,0))+0</f>
        <v>19.05</v>
      </c>
      <c r="AO22" s="207">
        <f>(VLOOKUP(Horizontal!$C22&amp;Horizontal!$B22&amp;Horizontal!AO$11,Vertical!$E:$O,AO$10,0))+0</f>
        <v>50</v>
      </c>
      <c r="AP22" s="207">
        <f>(VLOOKUP(Horizontal!$C22&amp;Horizontal!$B22&amp;Horizontal!AP$11,Vertical!$E:$O,AP$10,0))+0</f>
        <v>33.33</v>
      </c>
      <c r="AQ22" s="209">
        <f>(VLOOKUP(Horizontal!$C22&amp;Horizontal!$B22&amp;Horizontal!AQ$11,Vertical!$E:$O,AQ$10,0))+0</f>
        <v>57.14</v>
      </c>
      <c r="AR22" s="210">
        <f>(VLOOKUP(Horizontal!$C22&amp;Horizontal!$B22&amp;Horizontal!AR$11,Vertical!$E:$O,AR$10,0))+0</f>
        <v>20.399999999999999</v>
      </c>
      <c r="AS22" s="207">
        <f>(VLOOKUP(Horizontal!$C22&amp;Horizontal!$B22&amp;Horizontal!AS$11,Vertical!$E:$O,AS$10,0))+0</f>
        <v>20.93</v>
      </c>
      <c r="AT22" s="207">
        <f>(VLOOKUP(Horizontal!$C22&amp;Horizontal!$B22&amp;Horizontal!AT$11,Vertical!$E:$O,AT$10,0))+0</f>
        <v>28.91</v>
      </c>
      <c r="AU22" s="207">
        <f>(VLOOKUP(Horizontal!$C22&amp;Horizontal!$B22&amp;Horizontal!AU$11,Vertical!$E:$O,AU$10,0))+0</f>
        <v>28.91</v>
      </c>
      <c r="AV22" s="207">
        <f>(VLOOKUP(Horizontal!$C22&amp;Horizontal!$B22&amp;Horizontal!AV$11,Vertical!$E:$O,AV$10,0))+0</f>
        <v>37.5</v>
      </c>
      <c r="AW22" s="207">
        <f>(VLOOKUP(Horizontal!$C22&amp;Horizontal!$B22&amp;Horizontal!AW$11,Vertical!$E:$O,AW$10,0))+0</f>
        <v>76.19</v>
      </c>
      <c r="AX22" s="207">
        <f>(VLOOKUP(Horizontal!$C22&amp;Horizontal!$B22&amp;Horizontal!AX$11,Vertical!$E:$O,AX$10,0))+0</f>
        <v>45</v>
      </c>
      <c r="AY22" s="207">
        <f>(VLOOKUP(Horizontal!$C22&amp;Horizontal!$B22&amp;Horizontal!AY$11,Vertical!$E:$O,AY$10,0))+0</f>
        <v>66.67</v>
      </c>
      <c r="AZ22" s="209">
        <f>(VLOOKUP(Horizontal!$C22&amp;Horizontal!$B22&amp;Horizontal!AZ$11,Vertical!$E:$O,AZ$10,0))+0</f>
        <v>42.86</v>
      </c>
      <c r="BA22" s="208">
        <f>(VLOOKUP(Horizontal!$C22&amp;Horizontal!$B22&amp;Horizontal!BA$11,Vertical!$E:$O,BA$10,0))+0</f>
        <v>14.67</v>
      </c>
      <c r="BB22" s="210">
        <f>(VLOOKUP(Horizontal!$C22&amp;Horizontal!$B22&amp;Horizontal!BB$11,Vertical!$E:$O,BB$10,0))+0</f>
        <v>402.83</v>
      </c>
      <c r="BC22" s="207">
        <f>(VLOOKUP(Horizontal!$C22&amp;Horizontal!$B22&amp;Horizontal!BC$11,Vertical!$E:$O,BC$10,0))+0</f>
        <v>402.17</v>
      </c>
      <c r="BD22" s="207">
        <f>(VLOOKUP(Horizontal!$C22&amp;Horizontal!$B22&amp;Horizontal!BD$11,Vertical!$E:$O,BD$10,0))+0</f>
        <v>400.99</v>
      </c>
      <c r="BE22" s="207">
        <f>(VLOOKUP(Horizontal!$C22&amp;Horizontal!$B22&amp;Horizontal!BE$11,Vertical!$E:$O,BE$10,0))+0</f>
        <v>400.47</v>
      </c>
      <c r="BF22" s="207">
        <f>(VLOOKUP(Horizontal!$C22&amp;Horizontal!$B22&amp;Horizontal!BF$11,Vertical!$E:$O,BF$10,0))+0</f>
        <v>393.89</v>
      </c>
      <c r="BG22" s="207">
        <f>(VLOOKUP(Horizontal!$C22&amp;Horizontal!$B22&amp;Horizontal!BG$11,Vertical!$E:$O,BG$10,0))+0</f>
        <v>303.60000000000002</v>
      </c>
      <c r="BH22" s="207">
        <f>(VLOOKUP(Horizontal!$C22&amp;Horizontal!$B22&amp;Horizontal!BH$11,Vertical!$E:$O,BH$10,0))+0</f>
        <v>210.56</v>
      </c>
      <c r="BI22" s="207">
        <f>(VLOOKUP(Horizontal!$C22&amp;Horizontal!$B22&amp;Horizontal!BI$11,Vertical!$E:$O,BI$10,0))+0</f>
        <v>193.09</v>
      </c>
      <c r="BJ22" s="209">
        <f>(VLOOKUP(Horizontal!$C22&amp;Horizontal!$B22&amp;Horizontal!BJ$11,Vertical!$E:$O,BJ$10,0))+0</f>
        <v>179.82</v>
      </c>
      <c r="BK22" s="210">
        <f>(VLOOKUP(Horizontal!$C22&amp;Horizontal!$B22&amp;Horizontal!BK$11,Vertical!$E:$O,BK$10,0))+0</f>
        <v>38</v>
      </c>
      <c r="BL22" s="207">
        <f>(VLOOKUP(Horizontal!$C22&amp;Horizontal!$B22&amp;Horizontal!BL$11,Vertical!$E:$O,BL$10,0))+0</f>
        <v>29</v>
      </c>
      <c r="BM22" s="207">
        <f>(VLOOKUP(Horizontal!$C22&amp;Horizontal!$B22&amp;Horizontal!BM$11,Vertical!$E:$O,BM$10,0))+0</f>
        <v>27</v>
      </c>
      <c r="BN22" s="207">
        <f>(VLOOKUP(Horizontal!$C22&amp;Horizontal!$B22&amp;Horizontal!BN$11,Vertical!$E:$O,BN$10,0))+0</f>
        <v>20</v>
      </c>
      <c r="BO22" s="207">
        <f>(VLOOKUP(Horizontal!$C22&amp;Horizontal!$B22&amp;Horizontal!BO$11,Vertical!$E:$O,BO$10,0))+0</f>
        <v>20</v>
      </c>
      <c r="BP22" s="207">
        <f>(VLOOKUP(Horizontal!$C22&amp;Horizontal!$B22&amp;Horizontal!BP$11,Vertical!$E:$O,BP$10,0))+0</f>
        <v>20</v>
      </c>
      <c r="BQ22" s="207">
        <f>(VLOOKUP(Horizontal!$C22&amp;Horizontal!$B22&amp;Horizontal!BQ$11,Vertical!$E:$O,BQ$10,0))+0</f>
        <v>34</v>
      </c>
      <c r="BR22" s="207">
        <f>(VLOOKUP(Horizontal!$C22&amp;Horizontal!$B22&amp;Horizontal!BR$11,Vertical!$E:$O,BR$10,0))+0</f>
        <v>37</v>
      </c>
      <c r="BS22" s="209">
        <f>(VLOOKUP(Horizontal!$C22&amp;Horizontal!$B22&amp;Horizontal!BS$11,Vertical!$E:$O,BS$10,0))+0</f>
        <v>37</v>
      </c>
      <c r="BT22" s="210">
        <f>(VLOOKUP(Horizontal!$C22&amp;Horizontal!$B22&amp;Horizontal!BT$11,Vertical!$E:$O,BT$10,0))+0</f>
        <v>37.630000000000003</v>
      </c>
      <c r="BU22" s="207">
        <f>(VLOOKUP(Horizontal!$C22&amp;Horizontal!$B22&amp;Horizontal!BU$11,Vertical!$E:$O,BU$10,0))+0</f>
        <v>30</v>
      </c>
      <c r="BV22" s="207">
        <f>(VLOOKUP(Horizontal!$C22&amp;Horizontal!$B22&amp;Horizontal!BV$11,Vertical!$E:$O,BV$10,0))+0</f>
        <v>15.71</v>
      </c>
      <c r="BW22" s="207">
        <f>(VLOOKUP(Horizontal!$C22&amp;Horizontal!$B22&amp;Horizontal!BW$11,Vertical!$E:$O,BW$10,0))+0</f>
        <v>15.71</v>
      </c>
      <c r="BX22" s="207">
        <f>(VLOOKUP(Horizontal!$C22&amp;Horizontal!$B22&amp;Horizontal!BX$11,Vertical!$E:$O,BX$10,0))+0</f>
        <v>20</v>
      </c>
      <c r="BY22" s="207">
        <f>(VLOOKUP(Horizontal!$C22&amp;Horizontal!$B22&amp;Horizontal!BY$11,Vertical!$E:$O,BY$10,0))+0</f>
        <v>5.85</v>
      </c>
      <c r="BZ22" s="207">
        <f>(VLOOKUP(Horizontal!$C22&amp;Horizontal!$B22&amp;Horizontal!BZ$11,Vertical!$E:$O,BZ$10,0))+0</f>
        <v>15</v>
      </c>
      <c r="CA22" s="207">
        <f>(VLOOKUP(Horizontal!$C22&amp;Horizontal!$B22&amp;Horizontal!CA$11,Vertical!$E:$O,CA$10,0))+0</f>
        <v>5</v>
      </c>
      <c r="CB22" s="209">
        <f>(VLOOKUP(Horizontal!$C22&amp;Horizontal!$B22&amp;Horizontal!CB$11,Vertical!$E:$O,CB$10,0))+0</f>
        <v>14.29</v>
      </c>
      <c r="CC22" s="210">
        <f>(VLOOKUP(Horizontal!$C22&amp;Horizontal!$B22&amp;Horizontal!CC$11,Vertical!$E:$O,CC$10,0))+0</f>
        <v>43.01</v>
      </c>
      <c r="CD22" s="207">
        <f>(VLOOKUP(Horizontal!$C22&amp;Horizontal!$B22&amp;Horizontal!CD$11,Vertical!$E:$O,CD$10,0))+0</f>
        <v>45</v>
      </c>
      <c r="CE22" s="207">
        <f>(VLOOKUP(Horizontal!$C22&amp;Horizontal!$B22&amp;Horizontal!CE$11,Vertical!$E:$O,CE$10,0))+0</f>
        <v>47.64</v>
      </c>
      <c r="CF22" s="207">
        <f>(VLOOKUP(Horizontal!$C22&amp;Horizontal!$B22&amp;Horizontal!CF$11,Vertical!$E:$O,CF$10,0))+0</f>
        <v>47.64</v>
      </c>
      <c r="CG22" s="207">
        <f>(VLOOKUP(Horizontal!$C22&amp;Horizontal!$B22&amp;Horizontal!CG$11,Vertical!$E:$O,CG$10,0))+0</f>
        <v>35</v>
      </c>
      <c r="CH22" s="207">
        <f>(VLOOKUP(Horizontal!$C22&amp;Horizontal!$B22&amp;Horizontal!CH$11,Vertical!$E:$O,CH$10,0))+0</f>
        <v>23.39</v>
      </c>
      <c r="CI22" s="207">
        <f>(VLOOKUP(Horizontal!$C22&amp;Horizontal!$B22&amp;Horizontal!CI$11,Vertical!$E:$O,CI$10,0))+0</f>
        <v>45</v>
      </c>
      <c r="CJ22" s="207">
        <f>(VLOOKUP(Horizontal!$C22&amp;Horizontal!$B22&amp;Horizontal!CJ$11,Vertical!$E:$O,CJ$10,0))+0</f>
        <v>40</v>
      </c>
      <c r="CK22" s="209">
        <f>(VLOOKUP(Horizontal!$C22&amp;Horizontal!$B22&amp;Horizontal!CK$11,Vertical!$E:$O,CK$10,0))+0</f>
        <v>47.62</v>
      </c>
      <c r="CL22" s="210">
        <f>(VLOOKUP(Horizontal!$C22&amp;Horizontal!$B22&amp;Horizontal!CL$11,Vertical!$E:$O,CL$10,0))+0</f>
        <v>19.350000000000001</v>
      </c>
      <c r="CM22" s="207">
        <f>(VLOOKUP(Horizontal!$C22&amp;Horizontal!$B22&amp;Horizontal!CM$11,Vertical!$E:$O,CM$10,0))+0</f>
        <v>25</v>
      </c>
      <c r="CN22" s="207">
        <f>(VLOOKUP(Horizontal!$C22&amp;Horizontal!$B22&amp;Horizontal!CN$11,Vertical!$E:$O,CN$10,0))+0</f>
        <v>36.65</v>
      </c>
      <c r="CO22" s="207">
        <f>(VLOOKUP(Horizontal!$C22&amp;Horizontal!$B22&amp;Horizontal!CO$11,Vertical!$E:$O,CO$10,0))+0</f>
        <v>36.65</v>
      </c>
      <c r="CP22" s="207">
        <f>(VLOOKUP(Horizontal!$C22&amp;Horizontal!$B22&amp;Horizontal!CP$11,Vertical!$E:$O,CP$10,0))+0</f>
        <v>45</v>
      </c>
      <c r="CQ22" s="207">
        <f>(VLOOKUP(Horizontal!$C22&amp;Horizontal!$B22&amp;Horizontal!CQ$11,Vertical!$E:$O,CQ$10,0))+0</f>
        <v>70.760000000000005</v>
      </c>
      <c r="CR22" s="207">
        <f>(VLOOKUP(Horizontal!$C22&amp;Horizontal!$B22&amp;Horizontal!CR$11,Vertical!$E:$O,CR$10,0))+0</f>
        <v>40</v>
      </c>
      <c r="CS22" s="207">
        <f>(VLOOKUP(Horizontal!$C22&amp;Horizontal!$B22&amp;Horizontal!CS$11,Vertical!$E:$O,CS$10,0))+0</f>
        <v>55</v>
      </c>
      <c r="CT22" s="207">
        <f>(VLOOKUP(Horizontal!$C22&amp;Horizontal!$B22&amp;Horizontal!CT$11,Vertical!$E:$O,CT$10,0))+0</f>
        <v>38.1</v>
      </c>
      <c r="CU22" s="150"/>
      <c r="CV22" s="211">
        <f t="shared" si="29"/>
        <v>13.579999999999984</v>
      </c>
      <c r="CW22" s="190">
        <f t="shared" si="30"/>
        <v>13.930000000000007</v>
      </c>
      <c r="CX22" s="190">
        <f t="shared" si="31"/>
        <v>12.920000000000016</v>
      </c>
      <c r="CY22" s="190">
        <f t="shared" si="32"/>
        <v>13.050000000000011</v>
      </c>
      <c r="CZ22" s="190">
        <f t="shared" si="33"/>
        <v>14.649999999999977</v>
      </c>
      <c r="DA22" s="190">
        <f t="shared" si="34"/>
        <v>21.580000000000041</v>
      </c>
      <c r="DB22" s="190">
        <f t="shared" si="35"/>
        <v>20</v>
      </c>
      <c r="DC22" s="190">
        <f t="shared" si="36"/>
        <v>19.430000000000007</v>
      </c>
      <c r="DD22" s="212">
        <f t="shared" si="37"/>
        <v>20.659999999999997</v>
      </c>
      <c r="DE22" s="9">
        <v>160</v>
      </c>
      <c r="DF22" s="212">
        <f t="shared" si="38"/>
        <v>-180.79278959810867</v>
      </c>
      <c r="DG22" s="264"/>
      <c r="DH22" s="265"/>
      <c r="DI22" s="265"/>
      <c r="DJ22" s="266"/>
      <c r="DK22" s="190">
        <v>1331.34</v>
      </c>
      <c r="DL22" s="190">
        <v>1331.34</v>
      </c>
      <c r="DM22" s="190">
        <v>700.85</v>
      </c>
      <c r="DN22" s="212">
        <v>462.98</v>
      </c>
      <c r="DO22" s="190"/>
      <c r="DP22" s="190"/>
      <c r="DQ22" s="190"/>
      <c r="DR22" s="212"/>
      <c r="DS22" s="150"/>
      <c r="DT22" s="190"/>
      <c r="DU22" s="190"/>
      <c r="DV22" s="190"/>
      <c r="DW22" s="190"/>
      <c r="DX22" s="190"/>
      <c r="DY22" s="190"/>
      <c r="DZ22" s="190"/>
      <c r="EA22" s="190"/>
      <c r="EB22" s="190"/>
      <c r="EC22" s="190"/>
      <c r="ED22" s="190"/>
      <c r="EE22" s="190"/>
      <c r="EF22" s="190"/>
      <c r="EG22" s="190"/>
      <c r="EH22" s="212"/>
      <c r="EI22" s="213"/>
      <c r="EJ22" s="211"/>
      <c r="EK22" s="190"/>
      <c r="EL22" s="190"/>
      <c r="EM22" s="190"/>
      <c r="EN22" s="190"/>
      <c r="EO22" s="190"/>
      <c r="EP22" s="190"/>
      <c r="EQ22" s="190"/>
      <c r="ER22" s="190"/>
      <c r="ES22" s="190"/>
      <c r="ET22" s="190"/>
      <c r="EU22" s="190"/>
      <c r="EV22" s="190"/>
      <c r="EW22" s="190"/>
      <c r="EX22" s="212"/>
      <c r="EY22" s="211"/>
      <c r="EZ22" s="75"/>
      <c r="FA22" s="89"/>
      <c r="FB22" s="212"/>
      <c r="FC22" s="213"/>
      <c r="FD22" s="213"/>
      <c r="FE22" s="213"/>
      <c r="FF22" s="213"/>
      <c r="FG22" s="213"/>
      <c r="FH22" s="213"/>
      <c r="FI22" s="213"/>
      <c r="FJ22" s="213"/>
      <c r="FK22" s="213"/>
      <c r="FL22" s="213"/>
      <c r="FM22" s="213"/>
      <c r="FN22" s="213"/>
      <c r="FO22" s="213"/>
      <c r="FP22" s="213"/>
      <c r="FQ22" s="213"/>
      <c r="FR22" s="213"/>
      <c r="FS22" s="211"/>
      <c r="FT22" s="190"/>
      <c r="FU22" s="190"/>
      <c r="FV22" s="190"/>
      <c r="FW22" s="190"/>
      <c r="FX22" s="190"/>
      <c r="FY22" s="190"/>
      <c r="FZ22" s="190"/>
      <c r="GA22" s="190"/>
      <c r="GB22" s="190"/>
      <c r="GC22" s="190"/>
      <c r="GD22" s="190"/>
      <c r="GE22" s="190"/>
      <c r="GF22" s="190"/>
      <c r="GG22" s="212"/>
    </row>
    <row r="23" spans="2:189">
      <c r="B23" s="33">
        <v>42064</v>
      </c>
      <c r="C23" s="30" t="s">
        <v>57</v>
      </c>
      <c r="D23" s="30">
        <v>2015</v>
      </c>
      <c r="E23" s="30" t="str">
        <f t="shared" si="28"/>
        <v>2015S9</v>
      </c>
      <c r="F23" s="30" t="str">
        <f t="shared" si="39"/>
        <v>32015</v>
      </c>
      <c r="G23" s="208" t="str">
        <f>VLOOKUP(Horizontal!$C23&amp;Horizontal!$B23&amp;Horizontal!G$11,Vertical!$E:$O,G$10,0)</f>
        <v>-2,27</v>
      </c>
      <c r="H23" s="207">
        <f>(VLOOKUP(Horizontal!$C23&amp;Horizontal!$B23&amp;Horizontal!H$11,Vertical!$E:$O,H$10,0))+0</f>
        <v>386.22</v>
      </c>
      <c r="I23" s="207">
        <f>(VLOOKUP(Horizontal!$C23&amp;Horizontal!$B23&amp;Horizontal!I$11,Vertical!$E:$O,I$10,0))+0</f>
        <v>387.48</v>
      </c>
      <c r="J23" s="207">
        <f>(VLOOKUP(Horizontal!$C23&amp;Horizontal!$B23&amp;Horizontal!J$11,Vertical!$E:$O,J$10,0))+0</f>
        <v>387.35</v>
      </c>
      <c r="K23" s="207">
        <f>(VLOOKUP(Horizontal!$C23&amp;Horizontal!$B23&amp;Horizontal!K$11,Vertical!$E:$O,K$10,0))+0</f>
        <v>386.76</v>
      </c>
      <c r="L23" s="207">
        <f>(VLOOKUP(Horizontal!$C23&amp;Horizontal!$B23&amp;Horizontal!L$11,Vertical!$E:$O,L$10,0))+0</f>
        <v>382.62</v>
      </c>
      <c r="M23" s="207">
        <f>(VLOOKUP(Horizontal!$C23&amp;Horizontal!$B23&amp;Horizontal!M$11,Vertical!$E:$O,M$10,0))+0</f>
        <v>292.89999999999998</v>
      </c>
      <c r="N23" s="207">
        <f>(VLOOKUP(Horizontal!$C23&amp;Horizontal!$B23&amp;Horizontal!N$11,Vertical!$E:$O,N$10,0))+0</f>
        <v>192.82</v>
      </c>
      <c r="O23" s="207">
        <f>(VLOOKUP(Horizontal!$C23&amp;Horizontal!$B23&amp;Horizontal!O$11,Vertical!$E:$O,O$10,0))+0</f>
        <v>175.48</v>
      </c>
      <c r="P23" s="209">
        <f>(VLOOKUP(Horizontal!$C23&amp;Horizontal!$B23&amp;Horizontal!P$11,Vertical!$E:$O,P$10,0))+0</f>
        <v>161.35</v>
      </c>
      <c r="Q23" s="210">
        <f>(VLOOKUP(Horizontal!$C23&amp;Horizontal!$B23&amp;Horizontal!Q$11,Vertical!$E:$O,Q$10,0))+0</f>
        <v>37</v>
      </c>
      <c r="R23" s="207">
        <f>(VLOOKUP(Horizontal!$C23&amp;Horizontal!$B23&amp;Horizontal!R$11,Vertical!$E:$O,R$10,0))+0</f>
        <v>32</v>
      </c>
      <c r="S23" s="207">
        <f>(VLOOKUP(Horizontal!$C23&amp;Horizontal!$B23&amp;Horizontal!S$11,Vertical!$E:$O,S$10,0))+0</f>
        <v>29</v>
      </c>
      <c r="T23" s="207">
        <f>(VLOOKUP(Horizontal!$C23&amp;Horizontal!$B23&amp;Horizontal!T$11,Vertical!$E:$O,T$10,0))+0</f>
        <v>27</v>
      </c>
      <c r="U23" s="207">
        <f>(VLOOKUP(Horizontal!$C23&amp;Horizontal!$B23&amp;Horizontal!U$11,Vertical!$E:$O,U$10,0))+0</f>
        <v>27</v>
      </c>
      <c r="V23" s="207">
        <f>(VLOOKUP(Horizontal!$C23&amp;Horizontal!$B23&amp;Horizontal!V$11,Vertical!$E:$O,V$10,0))+0</f>
        <v>23</v>
      </c>
      <c r="W23" s="207">
        <f>(VLOOKUP(Horizontal!$C23&amp;Horizontal!$B23&amp;Horizontal!W$11,Vertical!$E:$O,W$10,0))+0</f>
        <v>33</v>
      </c>
      <c r="X23" s="207">
        <f>(VLOOKUP(Horizontal!$C23&amp;Horizontal!$B23&amp;Horizontal!X$11,Vertical!$E:$O,X$10,0))+0</f>
        <v>37</v>
      </c>
      <c r="Y23" s="209">
        <f>(VLOOKUP(Horizontal!$C23&amp;Horizontal!$B23&amp;Horizontal!Y$11,Vertical!$E:$O,Y$10,0))+0</f>
        <v>37</v>
      </c>
      <c r="Z23" s="210">
        <f>(VLOOKUP(Horizontal!$C23&amp;Horizontal!$B23&amp;Horizontal!Z$11,Vertical!$E:$O,Z$10,0))+0</f>
        <v>61.7</v>
      </c>
      <c r="AA23" s="207">
        <f>(VLOOKUP(Horizontal!$C23&amp;Horizontal!$B23&amp;Horizontal!AA$11,Vertical!$E:$O,AA$10,0))+0</f>
        <v>39.58</v>
      </c>
      <c r="AB23" s="207">
        <f>(VLOOKUP(Horizontal!$C23&amp;Horizontal!$B23&amp;Horizontal!AB$11,Vertical!$E:$O,AB$10,0))+0</f>
        <v>27.08</v>
      </c>
      <c r="AC23" s="207">
        <f>(VLOOKUP(Horizontal!$C23&amp;Horizontal!$B23&amp;Horizontal!AC$11,Vertical!$E:$O,AC$10,0))+0</f>
        <v>28.14</v>
      </c>
      <c r="AD23" s="207">
        <f>(VLOOKUP(Horizontal!$C23&amp;Horizontal!$B23&amp;Horizontal!AD$11,Vertical!$E:$O,AD$10,0))+0</f>
        <v>11.76</v>
      </c>
      <c r="AE23" s="207">
        <f>(VLOOKUP(Horizontal!$C23&amp;Horizontal!$B23&amp;Horizontal!AE$11,Vertical!$E:$O,AE$10,0))+0</f>
        <v>0</v>
      </c>
      <c r="AF23" s="207">
        <f>(VLOOKUP(Horizontal!$C23&amp;Horizontal!$B23&amp;Horizontal!AF$11,Vertical!$E:$O,AF$10,0))+0</f>
        <v>19.61</v>
      </c>
      <c r="AG23" s="207">
        <f>(VLOOKUP(Horizontal!$C23&amp;Horizontal!$B23&amp;Horizontal!AG$11,Vertical!$E:$O,AG$10,0))+0</f>
        <v>8</v>
      </c>
      <c r="AH23" s="209">
        <f>(VLOOKUP(Horizontal!$C23&amp;Horizontal!$B23&amp;Horizontal!AH$11,Vertical!$E:$O,AH$10,0))+0</f>
        <v>11.54</v>
      </c>
      <c r="AI23" s="210">
        <f>(VLOOKUP(Horizontal!$C23&amp;Horizontal!$B23&amp;Horizontal!AI$11,Vertical!$E:$O,AI$10,0))+0</f>
        <v>27.66</v>
      </c>
      <c r="AJ23" s="207">
        <f>(VLOOKUP(Horizontal!$C23&amp;Horizontal!$B23&amp;Horizontal!AJ$11,Vertical!$E:$O,AJ$10,0))+0</f>
        <v>43.75</v>
      </c>
      <c r="AK23" s="207">
        <f>(VLOOKUP(Horizontal!$C23&amp;Horizontal!$B23&amp;Horizontal!AK$11,Vertical!$E:$O,AK$10,0))+0</f>
        <v>56.25</v>
      </c>
      <c r="AL23" s="207">
        <f>(VLOOKUP(Horizontal!$C23&amp;Horizontal!$B23&amp;Horizontal!AL$11,Vertical!$E:$O,AL$10,0))+0</f>
        <v>41.56</v>
      </c>
      <c r="AM23" s="207">
        <f>(VLOOKUP(Horizontal!$C23&amp;Horizontal!$B23&amp;Horizontal!AM$11,Vertical!$E:$O,AM$10,0))+0</f>
        <v>29.41</v>
      </c>
      <c r="AN23" s="207">
        <f>(VLOOKUP(Horizontal!$C23&amp;Horizontal!$B23&amp;Horizontal!AN$11,Vertical!$E:$O,AN$10,0))+0</f>
        <v>32</v>
      </c>
      <c r="AO23" s="207">
        <f>(VLOOKUP(Horizontal!$C23&amp;Horizontal!$B23&amp;Horizontal!AO$11,Vertical!$E:$O,AO$10,0))+0</f>
        <v>37.25</v>
      </c>
      <c r="AP23" s="207">
        <f>(VLOOKUP(Horizontal!$C23&amp;Horizontal!$B23&amp;Horizontal!AP$11,Vertical!$E:$O,AP$10,0))+0</f>
        <v>48</v>
      </c>
      <c r="AQ23" s="209">
        <f>(VLOOKUP(Horizontal!$C23&amp;Horizontal!$B23&amp;Horizontal!AQ$11,Vertical!$E:$O,AQ$10,0))+0</f>
        <v>38.46</v>
      </c>
      <c r="AR23" s="210">
        <f>(VLOOKUP(Horizontal!$C23&amp;Horizontal!$B23&amp;Horizontal!AR$11,Vertical!$E:$O,AR$10,0))+0</f>
        <v>10.64</v>
      </c>
      <c r="AS23" s="207">
        <f>(VLOOKUP(Horizontal!$C23&amp;Horizontal!$B23&amp;Horizontal!AS$11,Vertical!$E:$O,AS$10,0))+0</f>
        <v>16.670000000000002</v>
      </c>
      <c r="AT23" s="207">
        <f>(VLOOKUP(Horizontal!$C23&amp;Horizontal!$B23&amp;Horizontal!AT$11,Vertical!$E:$O,AT$10,0))+0</f>
        <v>16.670000000000002</v>
      </c>
      <c r="AU23" s="207">
        <f>(VLOOKUP(Horizontal!$C23&amp;Horizontal!$B23&amp;Horizontal!AU$11,Vertical!$E:$O,AU$10,0))+0</f>
        <v>30.3</v>
      </c>
      <c r="AV23" s="207">
        <f>(VLOOKUP(Horizontal!$C23&amp;Horizontal!$B23&amp;Horizontal!AV$11,Vertical!$E:$O,AV$10,0))+0</f>
        <v>58.82</v>
      </c>
      <c r="AW23" s="207">
        <f>(VLOOKUP(Horizontal!$C23&amp;Horizontal!$B23&amp;Horizontal!AW$11,Vertical!$E:$O,AW$10,0))+0</f>
        <v>68</v>
      </c>
      <c r="AX23" s="207">
        <f>(VLOOKUP(Horizontal!$C23&amp;Horizontal!$B23&amp;Horizontal!AX$11,Vertical!$E:$O,AX$10,0))+0</f>
        <v>43.14</v>
      </c>
      <c r="AY23" s="207">
        <f>(VLOOKUP(Horizontal!$C23&amp;Horizontal!$B23&amp;Horizontal!AY$11,Vertical!$E:$O,AY$10,0))+0</f>
        <v>44</v>
      </c>
      <c r="AZ23" s="209">
        <f>(VLOOKUP(Horizontal!$C23&amp;Horizontal!$B23&amp;Horizontal!AZ$11,Vertical!$E:$O,AZ$10,0))+0</f>
        <v>50</v>
      </c>
      <c r="BA23" s="208">
        <f>(VLOOKUP(Horizontal!$C23&amp;Horizontal!$B23&amp;Horizontal!BA$11,Vertical!$E:$O,BA$10,0))+0</f>
        <v>11.8</v>
      </c>
      <c r="BB23" s="210">
        <f>(VLOOKUP(Horizontal!$C23&amp;Horizontal!$B23&amp;Horizontal!BB$11,Vertical!$E:$O,BB$10,0))+0</f>
        <v>398.24</v>
      </c>
      <c r="BC23" s="207">
        <f>(VLOOKUP(Horizontal!$C23&amp;Horizontal!$B23&amp;Horizontal!BC$11,Vertical!$E:$O,BC$10,0))+0</f>
        <v>399.97</v>
      </c>
      <c r="BD23" s="207">
        <f>(VLOOKUP(Horizontal!$C23&amp;Horizontal!$B23&amp;Horizontal!BD$11,Vertical!$E:$O,BD$10,0))+0</f>
        <v>400.15</v>
      </c>
      <c r="BE23" s="207">
        <f>(VLOOKUP(Horizontal!$C23&amp;Horizontal!$B23&amp;Horizontal!BE$11,Vertical!$E:$O,BE$10,0))+0</f>
        <v>399.91</v>
      </c>
      <c r="BF23" s="207">
        <f>(VLOOKUP(Horizontal!$C23&amp;Horizontal!$B23&amp;Horizontal!BF$11,Vertical!$E:$O,BF$10,0))+0</f>
        <v>395.9</v>
      </c>
      <c r="BG23" s="207">
        <f>(VLOOKUP(Horizontal!$C23&amp;Horizontal!$B23&amp;Horizontal!BG$11,Vertical!$E:$O,BG$10,0))+0</f>
        <v>312.8</v>
      </c>
      <c r="BH23" s="207">
        <f>(VLOOKUP(Horizontal!$C23&amp;Horizontal!$B23&amp;Horizontal!BH$11,Vertical!$E:$O,BH$10,0))+0</f>
        <v>211.71</v>
      </c>
      <c r="BI23" s="207">
        <f>(VLOOKUP(Horizontal!$C23&amp;Horizontal!$B23&amp;Horizontal!BI$11,Vertical!$E:$O,BI$10,0))+0</f>
        <v>194.94</v>
      </c>
      <c r="BJ23" s="209">
        <f>(VLOOKUP(Horizontal!$C23&amp;Horizontal!$B23&amp;Horizontal!BJ$11,Vertical!$E:$O,BJ$10,0))+0</f>
        <v>180.53</v>
      </c>
      <c r="BK23" s="210">
        <f>(VLOOKUP(Horizontal!$C23&amp;Horizontal!$B23&amp;Horizontal!BK$11,Vertical!$E:$O,BK$10,0))+0</f>
        <v>42</v>
      </c>
      <c r="BL23" s="207">
        <f>(VLOOKUP(Horizontal!$C23&amp;Horizontal!$B23&amp;Horizontal!BL$11,Vertical!$E:$O,BL$10,0))+0</f>
        <v>29</v>
      </c>
      <c r="BM23" s="207">
        <f>(VLOOKUP(Horizontal!$C23&amp;Horizontal!$B23&amp;Horizontal!BM$11,Vertical!$E:$O,BM$10,0))+0</f>
        <v>25</v>
      </c>
      <c r="BN23" s="207">
        <f>(VLOOKUP(Horizontal!$C23&amp;Horizontal!$B23&amp;Horizontal!BN$11,Vertical!$E:$O,BN$10,0))+0</f>
        <v>22</v>
      </c>
      <c r="BO23" s="207">
        <f>(VLOOKUP(Horizontal!$C23&amp;Horizontal!$B23&amp;Horizontal!BO$11,Vertical!$E:$O,BO$10,0))+0</f>
        <v>21</v>
      </c>
      <c r="BP23" s="207">
        <f>(VLOOKUP(Horizontal!$C23&amp;Horizontal!$B23&amp;Horizontal!BP$11,Vertical!$E:$O,BP$10,0))+0</f>
        <v>22</v>
      </c>
      <c r="BQ23" s="207">
        <f>(VLOOKUP(Horizontal!$C23&amp;Horizontal!$B23&amp;Horizontal!BQ$11,Vertical!$E:$O,BQ$10,0))+0</f>
        <v>33</v>
      </c>
      <c r="BR23" s="207">
        <f>(VLOOKUP(Horizontal!$C23&amp;Horizontal!$B23&amp;Horizontal!BR$11,Vertical!$E:$O,BR$10,0))+0</f>
        <v>36</v>
      </c>
      <c r="BS23" s="209">
        <f>(VLOOKUP(Horizontal!$C23&amp;Horizontal!$B23&amp;Horizontal!BS$11,Vertical!$E:$O,BS$10,0))+0</f>
        <v>36</v>
      </c>
      <c r="BT23" s="210">
        <f>(VLOOKUP(Horizontal!$C23&amp;Horizontal!$B23&amp;Horizontal!BT$11,Vertical!$E:$O,BT$10,0))+0</f>
        <v>65.17</v>
      </c>
      <c r="BU23" s="207">
        <f>(VLOOKUP(Horizontal!$C23&amp;Horizontal!$B23&amp;Horizontal!BU$11,Vertical!$E:$O,BU$10,0))+0</f>
        <v>41.67</v>
      </c>
      <c r="BV23" s="207">
        <f>(VLOOKUP(Horizontal!$C23&amp;Horizontal!$B23&amp;Horizontal!BV$11,Vertical!$E:$O,BV$10,0))+0</f>
        <v>31.91</v>
      </c>
      <c r="BW23" s="207">
        <f>(VLOOKUP(Horizontal!$C23&amp;Horizontal!$B23&amp;Horizontal!BW$11,Vertical!$E:$O,BW$10,0))+0</f>
        <v>27.66</v>
      </c>
      <c r="BX23" s="207">
        <f>(VLOOKUP(Horizontal!$C23&amp;Horizontal!$B23&amp;Horizontal!BX$11,Vertical!$E:$O,BX$10,0))+0</f>
        <v>21.65</v>
      </c>
      <c r="BY23" s="207">
        <f>(VLOOKUP(Horizontal!$C23&amp;Horizontal!$B23&amp;Horizontal!BY$11,Vertical!$E:$O,BY$10,0))+0</f>
        <v>15</v>
      </c>
      <c r="BZ23" s="207">
        <f>(VLOOKUP(Horizontal!$C23&amp;Horizontal!$B23&amp;Horizontal!BZ$11,Vertical!$E:$O,BZ$10,0))+0</f>
        <v>14.29</v>
      </c>
      <c r="CA23" s="207">
        <f>(VLOOKUP(Horizontal!$C23&amp;Horizontal!$B23&amp;Horizontal!CA$11,Vertical!$E:$O,CA$10,0))+0</f>
        <v>13.64</v>
      </c>
      <c r="CB23" s="209">
        <f>(VLOOKUP(Horizontal!$C23&amp;Horizontal!$B23&amp;Horizontal!CB$11,Vertical!$E:$O,CB$10,0))+0</f>
        <v>8.6999999999999993</v>
      </c>
      <c r="CC23" s="210">
        <f>(VLOOKUP(Horizontal!$C23&amp;Horizontal!$B23&amp;Horizontal!CC$11,Vertical!$E:$O,CC$10,0))+0</f>
        <v>34.83</v>
      </c>
      <c r="CD23" s="207">
        <f>(VLOOKUP(Horizontal!$C23&amp;Horizontal!$B23&amp;Horizontal!CD$11,Vertical!$E:$O,CD$10,0))+0</f>
        <v>41.67</v>
      </c>
      <c r="CE23" s="207">
        <f>(VLOOKUP(Horizontal!$C23&amp;Horizontal!$B23&amp;Horizontal!CE$11,Vertical!$E:$O,CE$10,0))+0</f>
        <v>38.299999999999997</v>
      </c>
      <c r="CF23" s="207">
        <f>(VLOOKUP(Horizontal!$C23&amp;Horizontal!$B23&amp;Horizontal!CF$11,Vertical!$E:$O,CF$10,0))+0</f>
        <v>34.04</v>
      </c>
      <c r="CG23" s="207">
        <f>(VLOOKUP(Horizontal!$C23&amp;Horizontal!$B23&amp;Horizontal!CG$11,Vertical!$E:$O,CG$10,0))+0</f>
        <v>38.96</v>
      </c>
      <c r="CH23" s="207">
        <f>(VLOOKUP(Horizontal!$C23&amp;Horizontal!$B23&amp;Horizontal!CH$11,Vertical!$E:$O,CH$10,0))+0</f>
        <v>40</v>
      </c>
      <c r="CI23" s="207">
        <f>(VLOOKUP(Horizontal!$C23&amp;Horizontal!$B23&amp;Horizontal!CI$11,Vertical!$E:$O,CI$10,0))+0</f>
        <v>33.33</v>
      </c>
      <c r="CJ23" s="207">
        <f>(VLOOKUP(Horizontal!$C23&amp;Horizontal!$B23&amp;Horizontal!CJ$11,Vertical!$E:$O,CJ$10,0))+0</f>
        <v>45.45</v>
      </c>
      <c r="CK23" s="209">
        <f>(VLOOKUP(Horizontal!$C23&amp;Horizontal!$B23&amp;Horizontal!CK$11,Vertical!$E:$O,CK$10,0))+0</f>
        <v>56.52</v>
      </c>
      <c r="CL23" s="210">
        <f>(VLOOKUP(Horizontal!$C23&amp;Horizontal!$B23&amp;Horizontal!CL$11,Vertical!$E:$O,CL$10,0))+0</f>
        <v>0</v>
      </c>
      <c r="CM23" s="207">
        <f>(VLOOKUP(Horizontal!$C23&amp;Horizontal!$B23&amp;Horizontal!CM$11,Vertical!$E:$O,CM$10,0))+0</f>
        <v>16.670000000000002</v>
      </c>
      <c r="CN23" s="207">
        <f>(VLOOKUP(Horizontal!$C23&amp;Horizontal!$B23&amp;Horizontal!CN$11,Vertical!$E:$O,CN$10,0))+0</f>
        <v>29.79</v>
      </c>
      <c r="CO23" s="207">
        <f>(VLOOKUP(Horizontal!$C23&amp;Horizontal!$B23&amp;Horizontal!CO$11,Vertical!$E:$O,CO$10,0))+0</f>
        <v>38.299999999999997</v>
      </c>
      <c r="CP23" s="207">
        <f>(VLOOKUP(Horizontal!$C23&amp;Horizontal!$B23&amp;Horizontal!CP$11,Vertical!$E:$O,CP$10,0))+0</f>
        <v>39.39</v>
      </c>
      <c r="CQ23" s="207">
        <f>(VLOOKUP(Horizontal!$C23&amp;Horizontal!$B23&amp;Horizontal!CQ$11,Vertical!$E:$O,CQ$10,0))+0</f>
        <v>45</v>
      </c>
      <c r="CR23" s="207">
        <f>(VLOOKUP(Horizontal!$C23&amp;Horizontal!$B23&amp;Horizontal!CR$11,Vertical!$E:$O,CR$10,0))+0</f>
        <v>52.38</v>
      </c>
      <c r="CS23" s="207">
        <f>(VLOOKUP(Horizontal!$C23&amp;Horizontal!$B23&amp;Horizontal!CS$11,Vertical!$E:$O,CS$10,0))+0</f>
        <v>40.909999999999997</v>
      </c>
      <c r="CT23" s="207">
        <f>(VLOOKUP(Horizontal!$C23&amp;Horizontal!$B23&amp;Horizontal!CT$11,Vertical!$E:$O,CT$10,0))+0</f>
        <v>34.78</v>
      </c>
      <c r="CU23" s="150"/>
      <c r="CV23" s="211">
        <f t="shared" si="29"/>
        <v>12.019999999999982</v>
      </c>
      <c r="CW23" s="190">
        <f t="shared" si="30"/>
        <v>12.490000000000009</v>
      </c>
      <c r="CX23" s="190">
        <f t="shared" si="31"/>
        <v>12.799999999999955</v>
      </c>
      <c r="CY23" s="190">
        <f t="shared" si="32"/>
        <v>13.150000000000034</v>
      </c>
      <c r="CZ23" s="190">
        <f t="shared" si="33"/>
        <v>13.279999999999973</v>
      </c>
      <c r="DA23" s="190">
        <f t="shared" si="34"/>
        <v>19.900000000000034</v>
      </c>
      <c r="DB23" s="190">
        <f t="shared" si="35"/>
        <v>18.890000000000015</v>
      </c>
      <c r="DC23" s="190">
        <f t="shared" si="36"/>
        <v>19.460000000000008</v>
      </c>
      <c r="DD23" s="212">
        <f t="shared" si="37"/>
        <v>19.180000000000007</v>
      </c>
      <c r="DE23" s="9">
        <v>160</v>
      </c>
      <c r="DF23" s="212">
        <f t="shared" si="38"/>
        <v>-177.7627895981087</v>
      </c>
      <c r="DG23" s="264"/>
      <c r="DH23" s="265"/>
      <c r="DI23" s="265"/>
      <c r="DJ23" s="266"/>
      <c r="DK23" s="190">
        <v>1256.26</v>
      </c>
      <c r="DL23" s="190">
        <v>1256.26</v>
      </c>
      <c r="DM23" s="190">
        <v>639.55999999999995</v>
      </c>
      <c r="DN23" s="212">
        <v>345.5</v>
      </c>
      <c r="DO23" s="190"/>
      <c r="DP23" s="190"/>
      <c r="DQ23" s="190"/>
      <c r="DR23" s="212"/>
      <c r="DS23" s="150"/>
      <c r="DT23" s="190"/>
      <c r="DU23" s="190"/>
      <c r="DV23" s="190"/>
      <c r="DW23" s="190"/>
      <c r="DX23" s="190"/>
      <c r="DY23" s="190"/>
      <c r="DZ23" s="190"/>
      <c r="EA23" s="190"/>
      <c r="EB23" s="190"/>
      <c r="EC23" s="190"/>
      <c r="ED23" s="190"/>
      <c r="EE23" s="190"/>
      <c r="EF23" s="190"/>
      <c r="EG23" s="190"/>
      <c r="EH23" s="212"/>
      <c r="EI23" s="213"/>
      <c r="EJ23" s="211"/>
      <c r="EK23" s="190"/>
      <c r="EL23" s="190"/>
      <c r="EM23" s="190"/>
      <c r="EN23" s="190"/>
      <c r="EO23" s="190"/>
      <c r="EP23" s="190"/>
      <c r="EQ23" s="190"/>
      <c r="ER23" s="190"/>
      <c r="ES23" s="190"/>
      <c r="ET23" s="190"/>
      <c r="EU23" s="190"/>
      <c r="EV23" s="190"/>
      <c r="EW23" s="190"/>
      <c r="EX23" s="212"/>
      <c r="EY23" s="211"/>
      <c r="EZ23" s="75"/>
      <c r="FA23" s="89"/>
      <c r="FB23" s="212"/>
      <c r="FC23" s="213"/>
      <c r="FD23" s="213"/>
      <c r="FE23" s="213"/>
      <c r="FF23" s="213"/>
      <c r="FG23" s="213"/>
      <c r="FH23" s="213"/>
      <c r="FI23" s="213"/>
      <c r="FJ23" s="213"/>
      <c r="FK23" s="213"/>
      <c r="FL23" s="213"/>
      <c r="FM23" s="213"/>
      <c r="FN23" s="213"/>
      <c r="FO23" s="213"/>
      <c r="FP23" s="213"/>
      <c r="FQ23" s="213"/>
      <c r="FR23" s="213"/>
      <c r="FS23" s="211"/>
      <c r="FT23" s="190"/>
      <c r="FU23" s="190"/>
      <c r="FV23" s="190"/>
      <c r="FW23" s="190"/>
      <c r="FX23" s="190"/>
      <c r="FY23" s="190"/>
      <c r="FZ23" s="190"/>
      <c r="GA23" s="190"/>
      <c r="GB23" s="190"/>
      <c r="GC23" s="190"/>
      <c r="GD23" s="190"/>
      <c r="GE23" s="190"/>
      <c r="GF23" s="190"/>
      <c r="GG23" s="212"/>
    </row>
    <row r="24" spans="2:189">
      <c r="B24" s="33">
        <v>42071</v>
      </c>
      <c r="C24" s="30" t="s">
        <v>56</v>
      </c>
      <c r="D24" s="30">
        <v>2015</v>
      </c>
      <c r="E24" s="30" t="str">
        <f t="shared" si="28"/>
        <v>2015S10</v>
      </c>
      <c r="F24" s="30" t="str">
        <f t="shared" si="39"/>
        <v>32015</v>
      </c>
      <c r="G24" s="208" t="str">
        <f>VLOOKUP(Horizontal!$C24&amp;Horizontal!$B24&amp;Horizontal!G$11,Vertical!$E:$O,G$10,0)</f>
        <v>-2,05</v>
      </c>
      <c r="H24" s="207">
        <f>(VLOOKUP(Horizontal!$C24&amp;Horizontal!$B24&amp;Horizontal!H$11,Vertical!$E:$O,H$10,0))+0</f>
        <v>386.96</v>
      </c>
      <c r="I24" s="207">
        <f>(VLOOKUP(Horizontal!$C24&amp;Horizontal!$B24&amp;Horizontal!I$11,Vertical!$E:$O,I$10,0))+0</f>
        <v>387.35</v>
      </c>
      <c r="J24" s="207">
        <f>(VLOOKUP(Horizontal!$C24&amp;Horizontal!$B24&amp;Horizontal!J$11,Vertical!$E:$O,J$10,0))+0</f>
        <v>386.99</v>
      </c>
      <c r="K24" s="207">
        <f>(VLOOKUP(Horizontal!$C24&amp;Horizontal!$B24&amp;Horizontal!K$11,Vertical!$E:$O,K$10,0))+0</f>
        <v>386.65</v>
      </c>
      <c r="L24" s="207">
        <f>(VLOOKUP(Horizontal!$C24&amp;Horizontal!$B24&amp;Horizontal!L$11,Vertical!$E:$O,L$10,0))+0</f>
        <v>382.3</v>
      </c>
      <c r="M24" s="207">
        <f>(VLOOKUP(Horizontal!$C24&amp;Horizontal!$B24&amp;Horizontal!M$11,Vertical!$E:$O,M$10,0))+0</f>
        <v>302.56</v>
      </c>
      <c r="N24" s="207">
        <f>(VLOOKUP(Horizontal!$C24&amp;Horizontal!$B24&amp;Horizontal!N$11,Vertical!$E:$O,N$10,0))+0</f>
        <v>196.97</v>
      </c>
      <c r="O24" s="207">
        <f>(VLOOKUP(Horizontal!$C24&amp;Horizontal!$B24&amp;Horizontal!O$11,Vertical!$E:$O,O$10,0))+0</f>
        <v>178.3</v>
      </c>
      <c r="P24" s="209">
        <f>(VLOOKUP(Horizontal!$C24&amp;Horizontal!$B24&amp;Horizontal!P$11,Vertical!$E:$O,P$10,0))+0</f>
        <v>163.66</v>
      </c>
      <c r="Q24" s="210">
        <f>(VLOOKUP(Horizontal!$C24&amp;Horizontal!$B24&amp;Horizontal!Q$11,Vertical!$E:$O,Q$10,0))+0</f>
        <v>40</v>
      </c>
      <c r="R24" s="207">
        <f>(VLOOKUP(Horizontal!$C24&amp;Horizontal!$B24&amp;Horizontal!R$11,Vertical!$E:$O,R$10,0))+0</f>
        <v>32</v>
      </c>
      <c r="S24" s="207">
        <f>(VLOOKUP(Horizontal!$C24&amp;Horizontal!$B24&amp;Horizontal!S$11,Vertical!$E:$O,S$10,0))+0</f>
        <v>26</v>
      </c>
      <c r="T24" s="207">
        <f>(VLOOKUP(Horizontal!$C24&amp;Horizontal!$B24&amp;Horizontal!T$11,Vertical!$E:$O,T$10,0))+0</f>
        <v>25</v>
      </c>
      <c r="U24" s="207">
        <f>(VLOOKUP(Horizontal!$C24&amp;Horizontal!$B24&amp;Horizontal!U$11,Vertical!$E:$O,U$10,0))+0</f>
        <v>24</v>
      </c>
      <c r="V24" s="207">
        <f>(VLOOKUP(Horizontal!$C24&amp;Horizontal!$B24&amp;Horizontal!V$11,Vertical!$E:$O,V$10,0))+0</f>
        <v>19</v>
      </c>
      <c r="W24" s="207">
        <f>(VLOOKUP(Horizontal!$C24&amp;Horizontal!$B24&amp;Horizontal!W$11,Vertical!$E:$O,W$10,0))+0</f>
        <v>32</v>
      </c>
      <c r="X24" s="207">
        <f>(VLOOKUP(Horizontal!$C24&amp;Horizontal!$B24&amp;Horizontal!X$11,Vertical!$E:$O,X$10,0))+0</f>
        <v>36</v>
      </c>
      <c r="Y24" s="209">
        <f>(VLOOKUP(Horizontal!$C24&amp;Horizontal!$B24&amp;Horizontal!Y$11,Vertical!$E:$O,Y$10,0))+0</f>
        <v>35</v>
      </c>
      <c r="Z24" s="210">
        <f>(VLOOKUP(Horizontal!$C24&amp;Horizontal!$B24&amp;Horizontal!Z$11,Vertical!$E:$O,Z$10,0))+0</f>
        <v>52.17</v>
      </c>
      <c r="AA24" s="207">
        <f>(VLOOKUP(Horizontal!$C24&amp;Horizontal!$B24&amp;Horizontal!AA$11,Vertical!$E:$O,AA$10,0))+0</f>
        <v>31.87</v>
      </c>
      <c r="AB24" s="207">
        <f>(VLOOKUP(Horizontal!$C24&amp;Horizontal!$B24&amp;Horizontal!AB$11,Vertical!$E:$O,AB$10,0))+0</f>
        <v>30.77</v>
      </c>
      <c r="AC24" s="207">
        <f>(VLOOKUP(Horizontal!$C24&amp;Horizontal!$B24&amp;Horizontal!AC$11,Vertical!$E:$O,AC$10,0))+0</f>
        <v>30.77</v>
      </c>
      <c r="AD24" s="207">
        <f>(VLOOKUP(Horizontal!$C24&amp;Horizontal!$B24&amp;Horizontal!AD$11,Vertical!$E:$O,AD$10,0))+0</f>
        <v>25.42</v>
      </c>
      <c r="AE24" s="207">
        <f>(VLOOKUP(Horizontal!$C24&amp;Horizontal!$B24&amp;Horizontal!AE$11,Vertical!$E:$O,AE$10,0))+0</f>
        <v>7.14</v>
      </c>
      <c r="AF24" s="207">
        <f>(VLOOKUP(Horizontal!$C24&amp;Horizontal!$B24&amp;Horizontal!AF$11,Vertical!$E:$O,AF$10,0))+0</f>
        <v>0</v>
      </c>
      <c r="AG24" s="207">
        <f>(VLOOKUP(Horizontal!$C24&amp;Horizontal!$B24&amp;Horizontal!AG$11,Vertical!$E:$O,AG$10,0))+0</f>
        <v>8</v>
      </c>
      <c r="AH24" s="209">
        <f>(VLOOKUP(Horizontal!$C24&amp;Horizontal!$B24&amp;Horizontal!AH$11,Vertical!$E:$O,AH$10,0))+0</f>
        <v>7.84</v>
      </c>
      <c r="AI24" s="210">
        <f>(VLOOKUP(Horizontal!$C24&amp;Horizontal!$B24&amp;Horizontal!AI$11,Vertical!$E:$O,AI$10,0))+0</f>
        <v>17.39</v>
      </c>
      <c r="AJ24" s="207">
        <f>(VLOOKUP(Horizontal!$C24&amp;Horizontal!$B24&amp;Horizontal!AJ$11,Vertical!$E:$O,AJ$10,0))+0</f>
        <v>39.840000000000003</v>
      </c>
      <c r="AK24" s="207">
        <f>(VLOOKUP(Horizontal!$C24&amp;Horizontal!$B24&amp;Horizontal!AK$11,Vertical!$E:$O,AK$10,0))+0</f>
        <v>42.31</v>
      </c>
      <c r="AL24" s="207">
        <f>(VLOOKUP(Horizontal!$C24&amp;Horizontal!$B24&amp;Horizontal!AL$11,Vertical!$E:$O,AL$10,0))+0</f>
        <v>42.31</v>
      </c>
      <c r="AM24" s="207">
        <f>(VLOOKUP(Horizontal!$C24&amp;Horizontal!$B24&amp;Horizontal!AM$11,Vertical!$E:$O,AM$10,0))+0</f>
        <v>47.88</v>
      </c>
      <c r="AN24" s="207">
        <f>(VLOOKUP(Horizontal!$C24&amp;Horizontal!$B24&amp;Horizontal!AN$11,Vertical!$E:$O,AN$10,0))+0</f>
        <v>21.43</v>
      </c>
      <c r="AO24" s="207">
        <f>(VLOOKUP(Horizontal!$C24&amp;Horizontal!$B24&amp;Horizontal!AO$11,Vertical!$E:$O,AO$10,0))+0</f>
        <v>26.42</v>
      </c>
      <c r="AP24" s="207">
        <f>(VLOOKUP(Horizontal!$C24&amp;Horizontal!$B24&amp;Horizontal!AP$11,Vertical!$E:$O,AP$10,0))+0</f>
        <v>32</v>
      </c>
      <c r="AQ24" s="209">
        <f>(VLOOKUP(Horizontal!$C24&amp;Horizontal!$B24&amp;Horizontal!AQ$11,Vertical!$E:$O,AQ$10,0))+0</f>
        <v>43.14</v>
      </c>
      <c r="AR24" s="210">
        <f>(VLOOKUP(Horizontal!$C24&amp;Horizontal!$B24&amp;Horizontal!AR$11,Vertical!$E:$O,AR$10,0))+0</f>
        <v>30.43</v>
      </c>
      <c r="AS24" s="207">
        <f>(VLOOKUP(Horizontal!$C24&amp;Horizontal!$B24&amp;Horizontal!AS$11,Vertical!$E:$O,AS$10,0))+0</f>
        <v>28.29</v>
      </c>
      <c r="AT24" s="207">
        <f>(VLOOKUP(Horizontal!$C24&amp;Horizontal!$B24&amp;Horizontal!AT$11,Vertical!$E:$O,AT$10,0))+0</f>
        <v>26.92</v>
      </c>
      <c r="AU24" s="207">
        <f>(VLOOKUP(Horizontal!$C24&amp;Horizontal!$B24&amp;Horizontal!AU$11,Vertical!$E:$O,AU$10,0))+0</f>
        <v>26.92</v>
      </c>
      <c r="AV24" s="207">
        <f>(VLOOKUP(Horizontal!$C24&amp;Horizontal!$B24&amp;Horizontal!AV$11,Vertical!$E:$O,AV$10,0))+0</f>
        <v>26.69</v>
      </c>
      <c r="AW24" s="207">
        <f>(VLOOKUP(Horizontal!$C24&amp;Horizontal!$B24&amp;Horizontal!AW$11,Vertical!$E:$O,AW$10,0))+0</f>
        <v>71.430000000000007</v>
      </c>
      <c r="AX24" s="207">
        <f>(VLOOKUP(Horizontal!$C24&amp;Horizontal!$B24&amp;Horizontal!AX$11,Vertical!$E:$O,AX$10,0))+0</f>
        <v>73.58</v>
      </c>
      <c r="AY24" s="207">
        <f>(VLOOKUP(Horizontal!$C24&amp;Horizontal!$B24&amp;Horizontal!AY$11,Vertical!$E:$O,AY$10,0))+0</f>
        <v>60</v>
      </c>
      <c r="AZ24" s="209">
        <f>(VLOOKUP(Horizontal!$C24&amp;Horizontal!$B24&amp;Horizontal!AZ$11,Vertical!$E:$O,AZ$10,0))+0</f>
        <v>49.02</v>
      </c>
      <c r="BA24" s="208">
        <f>(VLOOKUP(Horizontal!$C24&amp;Horizontal!$B24&amp;Horizontal!BA$11,Vertical!$E:$O,BA$10,0))+0</f>
        <v>10.37</v>
      </c>
      <c r="BB24" s="210">
        <f>(VLOOKUP(Horizontal!$C24&amp;Horizontal!$B24&amp;Horizontal!BB$11,Vertical!$E:$O,BB$10,0))+0</f>
        <v>399.05</v>
      </c>
      <c r="BC24" s="207">
        <f>(VLOOKUP(Horizontal!$C24&amp;Horizontal!$B24&amp;Horizontal!BC$11,Vertical!$E:$O,BC$10,0))+0</f>
        <v>399.64</v>
      </c>
      <c r="BD24" s="207">
        <f>(VLOOKUP(Horizontal!$C24&amp;Horizontal!$B24&amp;Horizontal!BD$11,Vertical!$E:$O,BD$10,0))+0</f>
        <v>399.86</v>
      </c>
      <c r="BE24" s="207">
        <f>(VLOOKUP(Horizontal!$C24&amp;Horizontal!$B24&amp;Horizontal!BE$11,Vertical!$E:$O,BE$10,0))+0</f>
        <v>399.1</v>
      </c>
      <c r="BF24" s="207">
        <f>(VLOOKUP(Horizontal!$C24&amp;Horizontal!$B24&amp;Horizontal!BF$11,Vertical!$E:$O,BF$10,0))+0</f>
        <v>394.81</v>
      </c>
      <c r="BG24" s="207">
        <f>(VLOOKUP(Horizontal!$C24&amp;Horizontal!$B24&amp;Horizontal!BG$11,Vertical!$E:$O,BG$10,0))+0</f>
        <v>320.99</v>
      </c>
      <c r="BH24" s="207">
        <f>(VLOOKUP(Horizontal!$C24&amp;Horizontal!$B24&amp;Horizontal!BH$11,Vertical!$E:$O,BH$10,0))+0</f>
        <v>216.97</v>
      </c>
      <c r="BI24" s="207">
        <f>(VLOOKUP(Horizontal!$C24&amp;Horizontal!$B24&amp;Horizontal!BI$11,Vertical!$E:$O,BI$10,0))+0</f>
        <v>198.39</v>
      </c>
      <c r="BJ24" s="209">
        <f>(VLOOKUP(Horizontal!$C24&amp;Horizontal!$B24&amp;Horizontal!BJ$11,Vertical!$E:$O,BJ$10,0))+0</f>
        <v>182.57</v>
      </c>
      <c r="BK24" s="210">
        <f>(VLOOKUP(Horizontal!$C24&amp;Horizontal!$B24&amp;Horizontal!BK$11,Vertical!$E:$O,BK$10,0))+0</f>
        <v>39</v>
      </c>
      <c r="BL24" s="207">
        <f>(VLOOKUP(Horizontal!$C24&amp;Horizontal!$B24&amp;Horizontal!BL$11,Vertical!$E:$O,BL$10,0))+0</f>
        <v>33</v>
      </c>
      <c r="BM24" s="207">
        <f>(VLOOKUP(Horizontal!$C24&amp;Horizontal!$B24&amp;Horizontal!BM$11,Vertical!$E:$O,BM$10,0))+0</f>
        <v>30</v>
      </c>
      <c r="BN24" s="207">
        <f>(VLOOKUP(Horizontal!$C24&amp;Horizontal!$B24&amp;Horizontal!BN$11,Vertical!$E:$O,BN$10,0))+0</f>
        <v>28</v>
      </c>
      <c r="BO24" s="207">
        <f>(VLOOKUP(Horizontal!$C24&amp;Horizontal!$B24&amp;Horizontal!BO$11,Vertical!$E:$O,BO$10,0))+0</f>
        <v>27</v>
      </c>
      <c r="BP24" s="207">
        <f>(VLOOKUP(Horizontal!$C24&amp;Horizontal!$B24&amp;Horizontal!BP$11,Vertical!$E:$O,BP$10,0))+0</f>
        <v>20</v>
      </c>
      <c r="BQ24" s="207">
        <f>(VLOOKUP(Horizontal!$C24&amp;Horizontal!$B24&amp;Horizontal!BQ$11,Vertical!$E:$O,BQ$10,0))+0</f>
        <v>34</v>
      </c>
      <c r="BR24" s="207">
        <f>(VLOOKUP(Horizontal!$C24&amp;Horizontal!$B24&amp;Horizontal!BR$11,Vertical!$E:$O,BR$10,0))+0</f>
        <v>36</v>
      </c>
      <c r="BS24" s="209">
        <f>(VLOOKUP(Horizontal!$C24&amp;Horizontal!$B24&amp;Horizontal!BS$11,Vertical!$E:$O,BS$10,0))+0</f>
        <v>36</v>
      </c>
      <c r="BT24" s="210">
        <f>(VLOOKUP(Horizontal!$C24&amp;Horizontal!$B24&amp;Horizontal!BT$11,Vertical!$E:$O,BT$10,0))+0</f>
        <v>39.39</v>
      </c>
      <c r="BU24" s="207">
        <f>(VLOOKUP(Horizontal!$C24&amp;Horizontal!$B24&amp;Horizontal!BU$11,Vertical!$E:$O,BU$10,0))+0</f>
        <v>36</v>
      </c>
      <c r="BV24" s="207">
        <f>(VLOOKUP(Horizontal!$C24&amp;Horizontal!$B24&amp;Horizontal!BV$11,Vertical!$E:$O,BV$10,0))+0</f>
        <v>41.67</v>
      </c>
      <c r="BW24" s="207">
        <f>(VLOOKUP(Horizontal!$C24&amp;Horizontal!$B24&amp;Horizontal!BW$11,Vertical!$E:$O,BW$10,0))+0</f>
        <v>41.67</v>
      </c>
      <c r="BX24" s="207">
        <f>(VLOOKUP(Horizontal!$C24&amp;Horizontal!$B24&amp;Horizontal!BX$11,Vertical!$E:$O,BX$10,0))+0</f>
        <v>31.54</v>
      </c>
      <c r="BY24" s="207">
        <f>(VLOOKUP(Horizontal!$C24&amp;Horizontal!$B24&amp;Horizontal!BY$11,Vertical!$E:$O,BY$10,0))+0</f>
        <v>7.66</v>
      </c>
      <c r="BZ24" s="207">
        <f>(VLOOKUP(Horizontal!$C24&amp;Horizontal!$B24&amp;Horizontal!BZ$11,Vertical!$E:$O,BZ$10,0))+0</f>
        <v>4.1500000000000004</v>
      </c>
      <c r="CA24" s="207">
        <f>(VLOOKUP(Horizontal!$C24&amp;Horizontal!$B24&amp;Horizontal!CA$11,Vertical!$E:$O,CA$10,0))+0</f>
        <v>7.69</v>
      </c>
      <c r="CB24" s="209">
        <f>(VLOOKUP(Horizontal!$C24&amp;Horizontal!$B24&amp;Horizontal!CB$11,Vertical!$E:$O,CB$10,0))+0</f>
        <v>12</v>
      </c>
      <c r="CC24" s="210">
        <f>(VLOOKUP(Horizontal!$C24&amp;Horizontal!$B24&amp;Horizontal!CC$11,Vertical!$E:$O,CC$10,0))+0</f>
        <v>38.96</v>
      </c>
      <c r="CD24" s="207">
        <f>(VLOOKUP(Horizontal!$C24&amp;Horizontal!$B24&amp;Horizontal!CD$11,Vertical!$E:$O,CD$10,0))+0</f>
        <v>44</v>
      </c>
      <c r="CE24" s="207">
        <f>(VLOOKUP(Horizontal!$C24&amp;Horizontal!$B24&amp;Horizontal!CE$11,Vertical!$E:$O,CE$10,0))+0</f>
        <v>37.5</v>
      </c>
      <c r="CF24" s="207">
        <f>(VLOOKUP(Horizontal!$C24&amp;Horizontal!$B24&amp;Horizontal!CF$11,Vertical!$E:$O,CF$10,0))+0</f>
        <v>37.5</v>
      </c>
      <c r="CG24" s="207">
        <f>(VLOOKUP(Horizontal!$C24&amp;Horizontal!$B24&amp;Horizontal!CG$11,Vertical!$E:$O,CG$10,0))+0</f>
        <v>33.200000000000003</v>
      </c>
      <c r="CH24" s="207">
        <f>(VLOOKUP(Horizontal!$C24&amp;Horizontal!$B24&amp;Horizontal!CH$11,Vertical!$E:$O,CH$10,0))+0</f>
        <v>31.03</v>
      </c>
      <c r="CI24" s="207">
        <f>(VLOOKUP(Horizontal!$C24&amp;Horizontal!$B24&amp;Horizontal!CI$11,Vertical!$E:$O,CI$10,0))+0</f>
        <v>41.49</v>
      </c>
      <c r="CJ24" s="207">
        <f>(VLOOKUP(Horizontal!$C24&amp;Horizontal!$B24&amp;Horizontal!CJ$11,Vertical!$E:$O,CJ$10,0))+0</f>
        <v>38.46</v>
      </c>
      <c r="CK24" s="209">
        <f>(VLOOKUP(Horizontal!$C24&amp;Horizontal!$B24&amp;Horizontal!CK$11,Vertical!$E:$O,CK$10,0))+0</f>
        <v>36</v>
      </c>
      <c r="CL24" s="210">
        <f>(VLOOKUP(Horizontal!$C24&amp;Horizontal!$B24&amp;Horizontal!CL$11,Vertical!$E:$O,CL$10,0))+0</f>
        <v>21.65</v>
      </c>
      <c r="CM24" s="207">
        <f>(VLOOKUP(Horizontal!$C24&amp;Horizontal!$B24&amp;Horizontal!CM$11,Vertical!$E:$O,CM$10,0))+0</f>
        <v>20</v>
      </c>
      <c r="CN24" s="207">
        <f>(VLOOKUP(Horizontal!$C24&amp;Horizontal!$B24&amp;Horizontal!CN$11,Vertical!$E:$O,CN$10,0))+0</f>
        <v>20.83</v>
      </c>
      <c r="CO24" s="207">
        <f>(VLOOKUP(Horizontal!$C24&amp;Horizontal!$B24&amp;Horizontal!CO$11,Vertical!$E:$O,CO$10,0))+0</f>
        <v>20.83</v>
      </c>
      <c r="CP24" s="207">
        <f>(VLOOKUP(Horizontal!$C24&amp;Horizontal!$B24&amp;Horizontal!CP$11,Vertical!$E:$O,CP$10,0))+0</f>
        <v>35.270000000000003</v>
      </c>
      <c r="CQ24" s="207">
        <f>(VLOOKUP(Horizontal!$C24&amp;Horizontal!$B24&amp;Horizontal!CQ$11,Vertical!$E:$O,CQ$10,0))+0</f>
        <v>61.3</v>
      </c>
      <c r="CR24" s="207">
        <f>(VLOOKUP(Horizontal!$C24&amp;Horizontal!$B24&amp;Horizontal!CR$11,Vertical!$E:$O,CR$10,0))+0</f>
        <v>54.36</v>
      </c>
      <c r="CS24" s="207">
        <f>(VLOOKUP(Horizontal!$C24&amp;Horizontal!$B24&amp;Horizontal!CS$11,Vertical!$E:$O,CS$10,0))+0</f>
        <v>53.85</v>
      </c>
      <c r="CT24" s="207">
        <f>(VLOOKUP(Horizontal!$C24&amp;Horizontal!$B24&amp;Horizontal!CT$11,Vertical!$E:$O,CT$10,0))+0</f>
        <v>52</v>
      </c>
      <c r="CU24" s="150"/>
      <c r="CV24" s="211">
        <f t="shared" si="29"/>
        <v>12.090000000000032</v>
      </c>
      <c r="CW24" s="190">
        <f t="shared" si="30"/>
        <v>12.289999999999964</v>
      </c>
      <c r="CX24" s="190">
        <f t="shared" si="31"/>
        <v>12.870000000000005</v>
      </c>
      <c r="CY24" s="190">
        <f t="shared" si="32"/>
        <v>12.450000000000045</v>
      </c>
      <c r="CZ24" s="190">
        <f t="shared" si="33"/>
        <v>12.509999999999991</v>
      </c>
      <c r="DA24" s="190">
        <f t="shared" si="34"/>
        <v>18.430000000000007</v>
      </c>
      <c r="DB24" s="190">
        <f t="shared" si="35"/>
        <v>20</v>
      </c>
      <c r="DC24" s="190">
        <f t="shared" si="36"/>
        <v>20.089999999999975</v>
      </c>
      <c r="DD24" s="212">
        <f t="shared" si="37"/>
        <v>18.909999999999997</v>
      </c>
      <c r="DE24" s="9">
        <v>160</v>
      </c>
      <c r="DF24" s="212">
        <f t="shared" si="38"/>
        <v>-178.50278959810865</v>
      </c>
      <c r="DG24" s="264"/>
      <c r="DH24" s="265"/>
      <c r="DI24" s="265"/>
      <c r="DJ24" s="266"/>
      <c r="DK24" s="190">
        <v>1130.44</v>
      </c>
      <c r="DL24" s="190">
        <v>1130.44</v>
      </c>
      <c r="DM24" s="190">
        <v>759.12</v>
      </c>
      <c r="DN24" s="212">
        <v>538.73</v>
      </c>
      <c r="DO24" s="190"/>
      <c r="DP24" s="190"/>
      <c r="DQ24" s="190"/>
      <c r="DR24" s="212"/>
      <c r="DS24" s="150"/>
      <c r="DT24" s="190"/>
      <c r="DU24" s="190"/>
      <c r="DV24" s="190"/>
      <c r="DW24" s="190"/>
      <c r="DX24" s="190"/>
      <c r="DY24" s="190"/>
      <c r="DZ24" s="190"/>
      <c r="EA24" s="190"/>
      <c r="EB24" s="190"/>
      <c r="EC24" s="190"/>
      <c r="ED24" s="190"/>
      <c r="EE24" s="190"/>
      <c r="EF24" s="190"/>
      <c r="EG24" s="190"/>
      <c r="EH24" s="212"/>
      <c r="EI24" s="213"/>
      <c r="EJ24" s="211"/>
      <c r="EK24" s="190"/>
      <c r="EL24" s="190"/>
      <c r="EM24" s="190"/>
      <c r="EN24" s="190"/>
      <c r="EO24" s="190"/>
      <c r="EP24" s="190"/>
      <c r="EQ24" s="190"/>
      <c r="ER24" s="190"/>
      <c r="ES24" s="190"/>
      <c r="ET24" s="190"/>
      <c r="EU24" s="190"/>
      <c r="EV24" s="190"/>
      <c r="EW24" s="190"/>
      <c r="EX24" s="212"/>
      <c r="EY24" s="211"/>
      <c r="EZ24" s="75"/>
      <c r="FA24" s="89"/>
      <c r="FB24" s="212"/>
      <c r="FC24" s="213"/>
      <c r="FD24" s="213"/>
      <c r="FE24" s="213"/>
      <c r="FF24" s="213"/>
      <c r="FG24" s="213"/>
      <c r="FH24" s="213"/>
      <c r="FI24" s="213"/>
      <c r="FJ24" s="213"/>
      <c r="FK24" s="213"/>
      <c r="FL24" s="213"/>
      <c r="FM24" s="213"/>
      <c r="FN24" s="213"/>
      <c r="FO24" s="213"/>
      <c r="FP24" s="213"/>
      <c r="FQ24" s="213"/>
      <c r="FR24" s="213"/>
      <c r="FS24" s="211"/>
      <c r="FT24" s="190"/>
      <c r="FU24" s="190"/>
      <c r="FV24" s="190"/>
      <c r="FW24" s="190"/>
      <c r="FX24" s="190"/>
      <c r="FY24" s="190"/>
      <c r="FZ24" s="190"/>
      <c r="GA24" s="190"/>
      <c r="GB24" s="190"/>
      <c r="GC24" s="190"/>
      <c r="GD24" s="190"/>
      <c r="GE24" s="190"/>
      <c r="GF24" s="190"/>
      <c r="GG24" s="212"/>
    </row>
    <row r="25" spans="2:189">
      <c r="B25" s="33">
        <v>42078</v>
      </c>
      <c r="C25" s="30" t="s">
        <v>55</v>
      </c>
      <c r="D25" s="30">
        <v>2015</v>
      </c>
      <c r="E25" s="30" t="str">
        <f t="shared" si="28"/>
        <v>2015S11</v>
      </c>
      <c r="F25" s="30" t="str">
        <f t="shared" si="39"/>
        <v>32015</v>
      </c>
      <c r="G25" s="208" t="str">
        <f>VLOOKUP(Horizontal!$C25&amp;Horizontal!$B25&amp;Horizontal!G$11,Vertical!$E:$O,G$10,0)</f>
        <v>1,26</v>
      </c>
      <c r="H25" s="207">
        <f>(VLOOKUP(Horizontal!$C25&amp;Horizontal!$B25&amp;Horizontal!H$11,Vertical!$E:$O,H$10,0))+0</f>
        <v>388.48</v>
      </c>
      <c r="I25" s="207">
        <f>(VLOOKUP(Horizontal!$C25&amp;Horizontal!$B25&amp;Horizontal!I$11,Vertical!$E:$O,I$10,0))+0</f>
        <v>387.98</v>
      </c>
      <c r="J25" s="207">
        <f>(VLOOKUP(Horizontal!$C25&amp;Horizontal!$B25&amp;Horizontal!J$11,Vertical!$E:$O,J$10,0))+0</f>
        <v>387.32</v>
      </c>
      <c r="K25" s="207">
        <f>(VLOOKUP(Horizontal!$C25&amp;Horizontal!$B25&amp;Horizontal!K$11,Vertical!$E:$O,K$10,0))+0</f>
        <v>387.17</v>
      </c>
      <c r="L25" s="207">
        <f>(VLOOKUP(Horizontal!$C25&amp;Horizontal!$B25&amp;Horizontal!L$11,Vertical!$E:$O,L$10,0))+0</f>
        <v>383.35</v>
      </c>
      <c r="M25" s="207">
        <f>(VLOOKUP(Horizontal!$C25&amp;Horizontal!$B25&amp;Horizontal!M$11,Vertical!$E:$O,M$10,0))+0</f>
        <v>308.51</v>
      </c>
      <c r="N25" s="207">
        <f>(VLOOKUP(Horizontal!$C25&amp;Horizontal!$B25&amp;Horizontal!N$11,Vertical!$E:$O,N$10,0))+0</f>
        <v>200.32</v>
      </c>
      <c r="O25" s="207">
        <f>(VLOOKUP(Horizontal!$C25&amp;Horizontal!$B25&amp;Horizontal!O$11,Vertical!$E:$O,O$10,0))+0</f>
        <v>182.14</v>
      </c>
      <c r="P25" s="209">
        <f>(VLOOKUP(Horizontal!$C25&amp;Horizontal!$B25&amp;Horizontal!P$11,Vertical!$E:$O,P$10,0))+0</f>
        <v>165.78</v>
      </c>
      <c r="Q25" s="210">
        <f>(VLOOKUP(Horizontal!$C25&amp;Horizontal!$B25&amp;Horizontal!Q$11,Vertical!$E:$O,Q$10,0))+0</f>
        <v>39</v>
      </c>
      <c r="R25" s="207">
        <f>(VLOOKUP(Horizontal!$C25&amp;Horizontal!$B25&amp;Horizontal!R$11,Vertical!$E:$O,R$10,0))+0</f>
        <v>26</v>
      </c>
      <c r="S25" s="207">
        <f>(VLOOKUP(Horizontal!$C25&amp;Horizontal!$B25&amp;Horizontal!S$11,Vertical!$E:$O,S$10,0))+0</f>
        <v>26</v>
      </c>
      <c r="T25" s="207">
        <f>(VLOOKUP(Horizontal!$C25&amp;Horizontal!$B25&amp;Horizontal!T$11,Vertical!$E:$O,T$10,0))+0</f>
        <v>26</v>
      </c>
      <c r="U25" s="207">
        <f>(VLOOKUP(Horizontal!$C25&amp;Horizontal!$B25&amp;Horizontal!U$11,Vertical!$E:$O,U$10,0))+0</f>
        <v>24</v>
      </c>
      <c r="V25" s="207">
        <f>(VLOOKUP(Horizontal!$C25&amp;Horizontal!$B25&amp;Horizontal!V$11,Vertical!$E:$O,V$10,0))+0</f>
        <v>19</v>
      </c>
      <c r="W25" s="207">
        <f>(VLOOKUP(Horizontal!$C25&amp;Horizontal!$B25&amp;Horizontal!W$11,Vertical!$E:$O,W$10,0))+0</f>
        <v>29</v>
      </c>
      <c r="X25" s="207">
        <f>(VLOOKUP(Horizontal!$C25&amp;Horizontal!$B25&amp;Horizontal!X$11,Vertical!$E:$O,X$10,0))+0</f>
        <v>33</v>
      </c>
      <c r="Y25" s="209">
        <f>(VLOOKUP(Horizontal!$C25&amp;Horizontal!$B25&amp;Horizontal!Y$11,Vertical!$E:$O,Y$10,0))+0</f>
        <v>31</v>
      </c>
      <c r="Z25" s="210">
        <f>(VLOOKUP(Horizontal!$C25&amp;Horizontal!$B25&amp;Horizontal!Z$11,Vertical!$E:$O,Z$10,0))+0</f>
        <v>27.65</v>
      </c>
      <c r="AA25" s="207">
        <f>(VLOOKUP(Horizontal!$C25&amp;Horizontal!$B25&amp;Horizontal!AA$11,Vertical!$E:$O,AA$10,0))+0</f>
        <v>4.4400000000000004</v>
      </c>
      <c r="AB25" s="207">
        <f>(VLOOKUP(Horizontal!$C25&amp;Horizontal!$B25&amp;Horizontal!AB$11,Vertical!$E:$O,AB$10,0))+0</f>
        <v>8</v>
      </c>
      <c r="AC25" s="207">
        <f>(VLOOKUP(Horizontal!$C25&amp;Horizontal!$B25&amp;Horizontal!AC$11,Vertical!$E:$O,AC$10,0))+0</f>
        <v>8.33</v>
      </c>
      <c r="AD25" s="207">
        <f>(VLOOKUP(Horizontal!$C25&amp;Horizontal!$B25&amp;Horizontal!AD$11,Vertical!$E:$O,AD$10,0))+0</f>
        <v>7.55</v>
      </c>
      <c r="AE25" s="207">
        <f>(VLOOKUP(Horizontal!$C25&amp;Horizontal!$B25&amp;Horizontal!AE$11,Vertical!$E:$O,AE$10,0))+0</f>
        <v>7.69</v>
      </c>
      <c r="AF25" s="207">
        <f>(VLOOKUP(Horizontal!$C25&amp;Horizontal!$B25&amp;Horizontal!AF$11,Vertical!$E:$O,AF$10,0))+0</f>
        <v>3.77</v>
      </c>
      <c r="AG25" s="207">
        <f>(VLOOKUP(Horizontal!$C25&amp;Horizontal!$B25&amp;Horizontal!AG$11,Vertical!$E:$O,AG$10,0))+0</f>
        <v>3.57</v>
      </c>
      <c r="AH25" s="209">
        <f>(VLOOKUP(Horizontal!$C25&amp;Horizontal!$B25&amp;Horizontal!AH$11,Vertical!$E:$O,AH$10,0))+0</f>
        <v>0</v>
      </c>
      <c r="AI25" s="210">
        <f>(VLOOKUP(Horizontal!$C25&amp;Horizontal!$B25&amp;Horizontal!AI$11,Vertical!$E:$O,AI$10,0))+0</f>
        <v>32.26</v>
      </c>
      <c r="AJ25" s="207">
        <f>(VLOOKUP(Horizontal!$C25&amp;Horizontal!$B25&amp;Horizontal!AJ$11,Vertical!$E:$O,AJ$10,0))+0</f>
        <v>64.44</v>
      </c>
      <c r="AK25" s="207">
        <f>(VLOOKUP(Horizontal!$C25&amp;Horizontal!$B25&amp;Horizontal!AK$11,Vertical!$E:$O,AK$10,0))+0</f>
        <v>68</v>
      </c>
      <c r="AL25" s="207">
        <f>(VLOOKUP(Horizontal!$C25&amp;Horizontal!$B25&amp;Horizontal!AL$11,Vertical!$E:$O,AL$10,0))+0</f>
        <v>52.08</v>
      </c>
      <c r="AM25" s="207">
        <f>(VLOOKUP(Horizontal!$C25&amp;Horizontal!$B25&amp;Horizontal!AM$11,Vertical!$E:$O,AM$10,0))+0</f>
        <v>43.4</v>
      </c>
      <c r="AN25" s="207">
        <f>(VLOOKUP(Horizontal!$C25&amp;Horizontal!$B25&amp;Horizontal!AN$11,Vertical!$E:$O,AN$10,0))+0</f>
        <v>32.69</v>
      </c>
      <c r="AO25" s="207">
        <f>(VLOOKUP(Horizontal!$C25&amp;Horizontal!$B25&amp;Horizontal!AO$11,Vertical!$E:$O,AO$10,0))+0</f>
        <v>28.3</v>
      </c>
      <c r="AP25" s="207">
        <f>(VLOOKUP(Horizontal!$C25&amp;Horizontal!$B25&amp;Horizontal!AP$11,Vertical!$E:$O,AP$10,0))+0</f>
        <v>42.86</v>
      </c>
      <c r="AQ25" s="209">
        <f>(VLOOKUP(Horizontal!$C25&amp;Horizontal!$B25&amp;Horizontal!AQ$11,Vertical!$E:$O,AQ$10,0))+0</f>
        <v>44</v>
      </c>
      <c r="AR25" s="210">
        <f>(VLOOKUP(Horizontal!$C25&amp;Horizontal!$B25&amp;Horizontal!AR$11,Vertical!$E:$O,AR$10,0))+0</f>
        <v>40.090000000000003</v>
      </c>
      <c r="AS25" s="207">
        <f>(VLOOKUP(Horizontal!$C25&amp;Horizontal!$B25&amp;Horizontal!AS$11,Vertical!$E:$O,AS$10,0))+0</f>
        <v>31.11</v>
      </c>
      <c r="AT25" s="207">
        <f>(VLOOKUP(Horizontal!$C25&amp;Horizontal!$B25&amp;Horizontal!AT$11,Vertical!$E:$O,AT$10,0))+0</f>
        <v>24</v>
      </c>
      <c r="AU25" s="207">
        <f>(VLOOKUP(Horizontal!$C25&amp;Horizontal!$B25&amp;Horizontal!AU$11,Vertical!$E:$O,AU$10,0))+0</f>
        <v>39.58</v>
      </c>
      <c r="AV25" s="207">
        <f>(VLOOKUP(Horizontal!$C25&amp;Horizontal!$B25&amp;Horizontal!AV$11,Vertical!$E:$O,AV$10,0))+0</f>
        <v>49.06</v>
      </c>
      <c r="AW25" s="207">
        <f>(VLOOKUP(Horizontal!$C25&amp;Horizontal!$B25&amp;Horizontal!AW$11,Vertical!$E:$O,AW$10,0))+0</f>
        <v>59.62</v>
      </c>
      <c r="AX25" s="207">
        <f>(VLOOKUP(Horizontal!$C25&amp;Horizontal!$B25&amp;Horizontal!AX$11,Vertical!$E:$O,AX$10,0))+0</f>
        <v>67.92</v>
      </c>
      <c r="AY25" s="207">
        <f>(VLOOKUP(Horizontal!$C25&amp;Horizontal!$B25&amp;Horizontal!AY$11,Vertical!$E:$O,AY$10,0))+0</f>
        <v>53.57</v>
      </c>
      <c r="AZ25" s="209">
        <f>(VLOOKUP(Horizontal!$C25&amp;Horizontal!$B25&amp;Horizontal!AZ$11,Vertical!$E:$O,AZ$10,0))+0</f>
        <v>56</v>
      </c>
      <c r="BA25" s="208">
        <f>(VLOOKUP(Horizontal!$C25&amp;Horizontal!$B25&amp;Horizontal!BA$11,Vertical!$E:$O,BA$10,0))+0</f>
        <v>10.83</v>
      </c>
      <c r="BB25" s="210">
        <f>(VLOOKUP(Horizontal!$C25&amp;Horizontal!$B25&amp;Horizontal!BB$11,Vertical!$E:$O,BB$10,0))+0</f>
        <v>400.36</v>
      </c>
      <c r="BC25" s="207">
        <f>(VLOOKUP(Horizontal!$C25&amp;Horizontal!$B25&amp;Horizontal!BC$11,Vertical!$E:$O,BC$10,0))+0</f>
        <v>400.11</v>
      </c>
      <c r="BD25" s="207">
        <f>(VLOOKUP(Horizontal!$C25&amp;Horizontal!$B25&amp;Horizontal!BD$11,Vertical!$E:$O,BD$10,0))+0</f>
        <v>400.03</v>
      </c>
      <c r="BE25" s="207">
        <f>(VLOOKUP(Horizontal!$C25&amp;Horizontal!$B25&amp;Horizontal!BE$11,Vertical!$E:$O,BE$10,0))+0</f>
        <v>399.68</v>
      </c>
      <c r="BF25" s="207">
        <f>(VLOOKUP(Horizontal!$C25&amp;Horizontal!$B25&amp;Horizontal!BF$11,Vertical!$E:$O,BF$10,0))+0</f>
        <v>395.31</v>
      </c>
      <c r="BG25" s="207">
        <f>(VLOOKUP(Horizontal!$C25&amp;Horizontal!$B25&amp;Horizontal!BG$11,Vertical!$E:$O,BG$10,0))+0</f>
        <v>326.66000000000003</v>
      </c>
      <c r="BH25" s="207">
        <f>(VLOOKUP(Horizontal!$C25&amp;Horizontal!$B25&amp;Horizontal!BH$11,Vertical!$E:$O,BH$10,0))+0</f>
        <v>221.25</v>
      </c>
      <c r="BI25" s="207">
        <f>(VLOOKUP(Horizontal!$C25&amp;Horizontal!$B25&amp;Horizontal!BI$11,Vertical!$E:$O,BI$10,0))+0</f>
        <v>201.99</v>
      </c>
      <c r="BJ25" s="209">
        <f>(VLOOKUP(Horizontal!$C25&amp;Horizontal!$B25&amp;Horizontal!BJ$11,Vertical!$E:$O,BJ$10,0))+0</f>
        <v>185.09</v>
      </c>
      <c r="BK25" s="210">
        <f>(VLOOKUP(Horizontal!$C25&amp;Horizontal!$B25&amp;Horizontal!BK$11,Vertical!$E:$O,BK$10,0))+0</f>
        <v>35</v>
      </c>
      <c r="BL25" s="207">
        <f>(VLOOKUP(Horizontal!$C25&amp;Horizontal!$B25&amp;Horizontal!BL$11,Vertical!$E:$O,BL$10,0))+0</f>
        <v>28</v>
      </c>
      <c r="BM25" s="207">
        <f>(VLOOKUP(Horizontal!$C25&amp;Horizontal!$B25&amp;Horizontal!BM$11,Vertical!$E:$O,BM$10,0))+0</f>
        <v>24</v>
      </c>
      <c r="BN25" s="207">
        <f>(VLOOKUP(Horizontal!$C25&amp;Horizontal!$B25&amp;Horizontal!BN$11,Vertical!$E:$O,BN$10,0))+0</f>
        <v>25</v>
      </c>
      <c r="BO25" s="207">
        <f>(VLOOKUP(Horizontal!$C25&amp;Horizontal!$B25&amp;Horizontal!BO$11,Vertical!$E:$O,BO$10,0))+0</f>
        <v>24</v>
      </c>
      <c r="BP25" s="207">
        <f>(VLOOKUP(Horizontal!$C25&amp;Horizontal!$B25&amp;Horizontal!BP$11,Vertical!$E:$O,BP$10,0))+0</f>
        <v>19</v>
      </c>
      <c r="BQ25" s="207">
        <f>(VLOOKUP(Horizontal!$C25&amp;Horizontal!$B25&amp;Horizontal!BQ$11,Vertical!$E:$O,BQ$10,0))+0</f>
        <v>31</v>
      </c>
      <c r="BR25" s="207">
        <f>(VLOOKUP(Horizontal!$C25&amp;Horizontal!$B25&amp;Horizontal!BR$11,Vertical!$E:$O,BR$10,0))+0</f>
        <v>37</v>
      </c>
      <c r="BS25" s="209">
        <f>(VLOOKUP(Horizontal!$C25&amp;Horizontal!$B25&amp;Horizontal!BS$11,Vertical!$E:$O,BS$10,0))+0</f>
        <v>35</v>
      </c>
      <c r="BT25" s="210">
        <f>(VLOOKUP(Horizontal!$C25&amp;Horizontal!$B25&amp;Horizontal!BT$11,Vertical!$E:$O,BT$10,0))+0</f>
        <v>22.08</v>
      </c>
      <c r="BU25" s="207">
        <f>(VLOOKUP(Horizontal!$C25&amp;Horizontal!$B25&amp;Horizontal!BU$11,Vertical!$E:$O,BU$10,0))+0</f>
        <v>22.99</v>
      </c>
      <c r="BV25" s="207">
        <f>(VLOOKUP(Horizontal!$C25&amp;Horizontal!$B25&amp;Horizontal!BV$11,Vertical!$E:$O,BV$10,0))+0</f>
        <v>19.920000000000002</v>
      </c>
      <c r="BW25" s="207">
        <f>(VLOOKUP(Horizontal!$C25&amp;Horizontal!$B25&amp;Horizontal!BW$11,Vertical!$E:$O,BW$10,0))+0</f>
        <v>25</v>
      </c>
      <c r="BX25" s="207">
        <f>(VLOOKUP(Horizontal!$C25&amp;Horizontal!$B25&amp;Horizontal!BX$11,Vertical!$E:$O,BX$10,0))+0</f>
        <v>23.81</v>
      </c>
      <c r="BY25" s="207">
        <f>(VLOOKUP(Horizontal!$C25&amp;Horizontal!$B25&amp;Horizontal!BY$11,Vertical!$E:$O,BY$10,0))+0</f>
        <v>12</v>
      </c>
      <c r="BZ25" s="207">
        <f>(VLOOKUP(Horizontal!$C25&amp;Horizontal!$B25&amp;Horizontal!BZ$11,Vertical!$E:$O,BZ$10,0))+0</f>
        <v>3.85</v>
      </c>
      <c r="CA25" s="207">
        <f>(VLOOKUP(Horizontal!$C25&amp;Horizontal!$B25&amp;Horizontal!CA$11,Vertical!$E:$O,CA$10,0))+0</f>
        <v>3.85</v>
      </c>
      <c r="CB25" s="209">
        <f>(VLOOKUP(Horizontal!$C25&amp;Horizontal!$B25&amp;Horizontal!CB$11,Vertical!$E:$O,CB$10,0))+0</f>
        <v>0</v>
      </c>
      <c r="CC25" s="210">
        <f>(VLOOKUP(Horizontal!$C25&amp;Horizontal!$B25&amp;Horizontal!CC$11,Vertical!$E:$O,CC$10,0))+0</f>
        <v>47.62</v>
      </c>
      <c r="CD25" s="207">
        <f>(VLOOKUP(Horizontal!$C25&amp;Horizontal!$B25&amp;Horizontal!CD$11,Vertical!$E:$O,CD$10,0))+0</f>
        <v>57.47</v>
      </c>
      <c r="CE25" s="207">
        <f>(VLOOKUP(Horizontal!$C25&amp;Horizontal!$B25&amp;Horizontal!CE$11,Vertical!$E:$O,CE$10,0))+0</f>
        <v>59.76</v>
      </c>
      <c r="CF25" s="207">
        <f>(VLOOKUP(Horizontal!$C25&amp;Horizontal!$B25&amp;Horizontal!CF$11,Vertical!$E:$O,CF$10,0))+0</f>
        <v>50</v>
      </c>
      <c r="CG25" s="207">
        <f>(VLOOKUP(Horizontal!$C25&amp;Horizontal!$B25&amp;Horizontal!CG$11,Vertical!$E:$O,CG$10,0))+0</f>
        <v>48.02</v>
      </c>
      <c r="CH25" s="207">
        <f>(VLOOKUP(Horizontal!$C25&amp;Horizontal!$B25&amp;Horizontal!CH$11,Vertical!$E:$O,CH$10,0))+0</f>
        <v>28</v>
      </c>
      <c r="CI25" s="207">
        <f>(VLOOKUP(Horizontal!$C25&amp;Horizontal!$B25&amp;Horizontal!CI$11,Vertical!$E:$O,CI$10,0))+0</f>
        <v>23.08</v>
      </c>
      <c r="CJ25" s="207">
        <f>(VLOOKUP(Horizontal!$C25&amp;Horizontal!$B25&amp;Horizontal!CJ$11,Vertical!$E:$O,CJ$10,0))+0</f>
        <v>34.619999999999997</v>
      </c>
      <c r="CK25" s="209">
        <f>(VLOOKUP(Horizontal!$C25&amp;Horizontal!$B25&amp;Horizontal!CK$11,Vertical!$E:$O,CK$10,0))+0</f>
        <v>36</v>
      </c>
      <c r="CL25" s="210">
        <f>(VLOOKUP(Horizontal!$C25&amp;Horizontal!$B25&amp;Horizontal!CL$11,Vertical!$E:$O,CL$10,0))+0</f>
        <v>30.3</v>
      </c>
      <c r="CM25" s="207">
        <f>(VLOOKUP(Horizontal!$C25&amp;Horizontal!$B25&amp;Horizontal!CM$11,Vertical!$E:$O,CM$10,0))+0</f>
        <v>19.54</v>
      </c>
      <c r="CN25" s="207">
        <f>(VLOOKUP(Horizontal!$C25&amp;Horizontal!$B25&amp;Horizontal!CN$11,Vertical!$E:$O,CN$10,0))+0</f>
        <v>20.32</v>
      </c>
      <c r="CO25" s="207">
        <f>(VLOOKUP(Horizontal!$C25&amp;Horizontal!$B25&amp;Horizontal!CO$11,Vertical!$E:$O,CO$10,0))+0</f>
        <v>25</v>
      </c>
      <c r="CP25" s="207">
        <f>(VLOOKUP(Horizontal!$C25&amp;Horizontal!$B25&amp;Horizontal!CP$11,Vertical!$E:$O,CP$10,0))+0</f>
        <v>28.17</v>
      </c>
      <c r="CQ25" s="207">
        <f>(VLOOKUP(Horizontal!$C25&amp;Horizontal!$B25&amp;Horizontal!CQ$11,Vertical!$E:$O,CQ$10,0))+0</f>
        <v>60</v>
      </c>
      <c r="CR25" s="207">
        <f>(VLOOKUP(Horizontal!$C25&amp;Horizontal!$B25&amp;Horizontal!CR$11,Vertical!$E:$O,CR$10,0))+0</f>
        <v>73.08</v>
      </c>
      <c r="CS25" s="207">
        <f>(VLOOKUP(Horizontal!$C25&amp;Horizontal!$B25&amp;Horizontal!CS$11,Vertical!$E:$O,CS$10,0))+0</f>
        <v>61.54</v>
      </c>
      <c r="CT25" s="207">
        <f>(VLOOKUP(Horizontal!$C25&amp;Horizontal!$B25&amp;Horizontal!CT$11,Vertical!$E:$O,CT$10,0))+0</f>
        <v>64</v>
      </c>
      <c r="CU25" s="150"/>
      <c r="CV25" s="211">
        <f t="shared" si="29"/>
        <v>11.879999999999995</v>
      </c>
      <c r="CW25" s="190">
        <f t="shared" si="30"/>
        <v>12.129999999999995</v>
      </c>
      <c r="CX25" s="190">
        <f t="shared" si="31"/>
        <v>12.70999999999998</v>
      </c>
      <c r="CY25" s="190">
        <f t="shared" si="32"/>
        <v>12.509999999999991</v>
      </c>
      <c r="CZ25" s="190">
        <f t="shared" si="33"/>
        <v>11.95999999999998</v>
      </c>
      <c r="DA25" s="190">
        <f t="shared" si="34"/>
        <v>18.150000000000034</v>
      </c>
      <c r="DB25" s="190">
        <f t="shared" si="35"/>
        <v>20.930000000000007</v>
      </c>
      <c r="DC25" s="190">
        <f t="shared" si="36"/>
        <v>19.850000000000023</v>
      </c>
      <c r="DD25" s="212">
        <f t="shared" si="37"/>
        <v>19.310000000000002</v>
      </c>
      <c r="DE25" s="9">
        <v>160</v>
      </c>
      <c r="DF25" s="212">
        <f t="shared" si="38"/>
        <v>-180.02278959810869</v>
      </c>
      <c r="DG25" s="264"/>
      <c r="DH25" s="265"/>
      <c r="DI25" s="265"/>
      <c r="DJ25" s="266"/>
      <c r="DK25" s="190">
        <v>1204.3399999999999</v>
      </c>
      <c r="DL25" s="190">
        <v>1204.3399999999999</v>
      </c>
      <c r="DM25" s="190">
        <v>1040.32</v>
      </c>
      <c r="DN25" s="212">
        <v>737.71</v>
      </c>
      <c r="DO25" s="190"/>
      <c r="DP25" s="190"/>
      <c r="DQ25" s="190"/>
      <c r="DR25" s="212"/>
      <c r="DS25" s="150"/>
      <c r="DT25" s="190"/>
      <c r="DU25" s="190"/>
      <c r="DV25" s="190"/>
      <c r="DW25" s="190"/>
      <c r="DX25" s="190"/>
      <c r="DY25" s="190"/>
      <c r="DZ25" s="190"/>
      <c r="EA25" s="190"/>
      <c r="EB25" s="190"/>
      <c r="EC25" s="190"/>
      <c r="ED25" s="190"/>
      <c r="EE25" s="190"/>
      <c r="EF25" s="190"/>
      <c r="EG25" s="190"/>
      <c r="EH25" s="212"/>
      <c r="EI25" s="213"/>
      <c r="EJ25" s="211"/>
      <c r="EK25" s="190"/>
      <c r="EL25" s="190"/>
      <c r="EM25" s="190"/>
      <c r="EN25" s="190"/>
      <c r="EO25" s="190"/>
      <c r="EP25" s="190"/>
      <c r="EQ25" s="190"/>
      <c r="ER25" s="190"/>
      <c r="ES25" s="190"/>
      <c r="ET25" s="190"/>
      <c r="EU25" s="190"/>
      <c r="EV25" s="190"/>
      <c r="EW25" s="190"/>
      <c r="EX25" s="212"/>
      <c r="EY25" s="211"/>
      <c r="EZ25" s="75"/>
      <c r="FA25" s="89"/>
      <c r="FB25" s="212"/>
      <c r="FC25" s="213"/>
      <c r="FD25" s="213"/>
      <c r="FE25" s="213"/>
      <c r="FF25" s="213"/>
      <c r="FG25" s="213"/>
      <c r="FH25" s="213"/>
      <c r="FI25" s="213"/>
      <c r="FJ25" s="213"/>
      <c r="FK25" s="213"/>
      <c r="FL25" s="213"/>
      <c r="FM25" s="213"/>
      <c r="FN25" s="213"/>
      <c r="FO25" s="213"/>
      <c r="FP25" s="213"/>
      <c r="FQ25" s="213"/>
      <c r="FR25" s="213"/>
      <c r="FS25" s="211"/>
      <c r="FT25" s="190"/>
      <c r="FU25" s="190"/>
      <c r="FV25" s="190"/>
      <c r="FW25" s="190"/>
      <c r="FX25" s="190"/>
      <c r="FY25" s="190"/>
      <c r="FZ25" s="190"/>
      <c r="GA25" s="190"/>
      <c r="GB25" s="190"/>
      <c r="GC25" s="190"/>
      <c r="GD25" s="190"/>
      <c r="GE25" s="190"/>
      <c r="GF25" s="190"/>
      <c r="GG25" s="212"/>
    </row>
    <row r="26" spans="2:189">
      <c r="B26" s="33">
        <v>42085</v>
      </c>
      <c r="C26" s="30" t="s">
        <v>54</v>
      </c>
      <c r="D26" s="30">
        <v>2015</v>
      </c>
      <c r="E26" s="30" t="str">
        <f t="shared" si="28"/>
        <v>2015S12</v>
      </c>
      <c r="F26" s="30" t="str">
        <f t="shared" si="39"/>
        <v>32015</v>
      </c>
      <c r="G26" s="208" t="str">
        <f>VLOOKUP(Horizontal!$C26&amp;Horizontal!$B26&amp;Horizontal!G$11,Vertical!$E:$O,G$10,0)</f>
        <v>1,43</v>
      </c>
      <c r="H26" s="207">
        <f>(VLOOKUP(Horizontal!$C26&amp;Horizontal!$B26&amp;Horizontal!H$11,Vertical!$E:$O,H$10,0))+0</f>
        <v>389.19</v>
      </c>
      <c r="I26" s="207">
        <f>(VLOOKUP(Horizontal!$C26&amp;Horizontal!$B26&amp;Horizontal!I$11,Vertical!$E:$O,I$10,0))+0</f>
        <v>387.34</v>
      </c>
      <c r="J26" s="207">
        <f>(VLOOKUP(Horizontal!$C26&amp;Horizontal!$B26&amp;Horizontal!J$11,Vertical!$E:$O,J$10,0))+0</f>
        <v>387.29</v>
      </c>
      <c r="K26" s="207">
        <f>(VLOOKUP(Horizontal!$C26&amp;Horizontal!$B26&amp;Horizontal!K$11,Vertical!$E:$O,K$10,0))+0</f>
        <v>387.1</v>
      </c>
      <c r="L26" s="207">
        <f>(VLOOKUP(Horizontal!$C26&amp;Horizontal!$B26&amp;Horizontal!L$11,Vertical!$E:$O,L$10,0))+0</f>
        <v>382.27</v>
      </c>
      <c r="M26" s="207">
        <f>(VLOOKUP(Horizontal!$C26&amp;Horizontal!$B26&amp;Horizontal!M$11,Vertical!$E:$O,M$10,0))+0</f>
        <v>309.89999999999998</v>
      </c>
      <c r="N26" s="207">
        <f>(VLOOKUP(Horizontal!$C26&amp;Horizontal!$B26&amp;Horizontal!N$11,Vertical!$E:$O,N$10,0))+0</f>
        <v>202.36</v>
      </c>
      <c r="O26" s="207">
        <f>(VLOOKUP(Horizontal!$C26&amp;Horizontal!$B26&amp;Horizontal!O$11,Vertical!$E:$O,O$10,0))+0</f>
        <v>181.87</v>
      </c>
      <c r="P26" s="209">
        <f>(VLOOKUP(Horizontal!$C26&amp;Horizontal!$B26&amp;Horizontal!P$11,Vertical!$E:$O,P$10,0))+0</f>
        <v>165.99</v>
      </c>
      <c r="Q26" s="210">
        <f>(VLOOKUP(Horizontal!$C26&amp;Horizontal!$B26&amp;Horizontal!Q$11,Vertical!$E:$O,Q$10,0))+0</f>
        <v>37</v>
      </c>
      <c r="R26" s="207">
        <f>(VLOOKUP(Horizontal!$C26&amp;Horizontal!$B26&amp;Horizontal!R$11,Vertical!$E:$O,R$10,0))+0</f>
        <v>26</v>
      </c>
      <c r="S26" s="207">
        <f>(VLOOKUP(Horizontal!$C26&amp;Horizontal!$B26&amp;Horizontal!S$11,Vertical!$E:$O,S$10,0))+0</f>
        <v>24</v>
      </c>
      <c r="T26" s="207">
        <f>(VLOOKUP(Horizontal!$C26&amp;Horizontal!$B26&amp;Horizontal!T$11,Vertical!$E:$O,T$10,0))+0</f>
        <v>24</v>
      </c>
      <c r="U26" s="207">
        <f>(VLOOKUP(Horizontal!$C26&amp;Horizontal!$B26&amp;Horizontal!U$11,Vertical!$E:$O,U$10,0))+0</f>
        <v>25</v>
      </c>
      <c r="V26" s="207">
        <f>(VLOOKUP(Horizontal!$C26&amp;Horizontal!$B26&amp;Horizontal!V$11,Vertical!$E:$O,V$10,0))+0</f>
        <v>14</v>
      </c>
      <c r="W26" s="207">
        <f>(VLOOKUP(Horizontal!$C26&amp;Horizontal!$B26&amp;Horizontal!W$11,Vertical!$E:$O,W$10,0))+0</f>
        <v>25</v>
      </c>
      <c r="X26" s="207">
        <f>(VLOOKUP(Horizontal!$C26&amp;Horizontal!$B26&amp;Horizontal!X$11,Vertical!$E:$O,X$10,0))+0</f>
        <v>32</v>
      </c>
      <c r="Y26" s="209">
        <f>(VLOOKUP(Horizontal!$C26&amp;Horizontal!$B26&amp;Horizontal!Y$11,Vertical!$E:$O,Y$10,0))+0</f>
        <v>31</v>
      </c>
      <c r="Z26" s="210">
        <f>(VLOOKUP(Horizontal!$C26&amp;Horizontal!$B26&amp;Horizontal!Z$11,Vertical!$E:$O,Z$10,0))+0</f>
        <v>30</v>
      </c>
      <c r="AA26" s="207">
        <f>(VLOOKUP(Horizontal!$C26&amp;Horizontal!$B26&amp;Horizontal!AA$11,Vertical!$E:$O,AA$10,0))+0</f>
        <v>22.15</v>
      </c>
      <c r="AB26" s="207">
        <f>(VLOOKUP(Horizontal!$C26&amp;Horizontal!$B26&amp;Horizontal!AB$11,Vertical!$E:$O,AB$10,0))+0</f>
        <v>17.48</v>
      </c>
      <c r="AC26" s="207">
        <f>(VLOOKUP(Horizontal!$C26&amp;Horizontal!$B26&amp;Horizontal!AC$11,Vertical!$E:$O,AC$10,0))+0</f>
        <v>18.45</v>
      </c>
      <c r="AD26" s="207">
        <f>(VLOOKUP(Horizontal!$C26&amp;Horizontal!$B26&amp;Horizontal!AD$11,Vertical!$E:$O,AD$10,0))+0</f>
        <v>29.22</v>
      </c>
      <c r="AE26" s="207">
        <f>(VLOOKUP(Horizontal!$C26&amp;Horizontal!$B26&amp;Horizontal!AE$11,Vertical!$E:$O,AE$10,0))+0</f>
        <v>16.13</v>
      </c>
      <c r="AF26" s="207">
        <f>(VLOOKUP(Horizontal!$C26&amp;Horizontal!$B26&amp;Horizontal!AF$11,Vertical!$E:$O,AF$10,0))+0</f>
        <v>16.670000000000002</v>
      </c>
      <c r="AG26" s="207">
        <f>(VLOOKUP(Horizontal!$C26&amp;Horizontal!$B26&amp;Horizontal!AG$11,Vertical!$E:$O,AG$10,0))+0</f>
        <v>13.33</v>
      </c>
      <c r="AH26" s="209">
        <f>(VLOOKUP(Horizontal!$C26&amp;Horizontal!$B26&amp;Horizontal!AH$11,Vertical!$E:$O,AH$10,0))+0</f>
        <v>18.38</v>
      </c>
      <c r="AI26" s="210">
        <f>(VLOOKUP(Horizontal!$C26&amp;Horizontal!$B26&amp;Horizontal!AI$11,Vertical!$E:$O,AI$10,0))+0</f>
        <v>30</v>
      </c>
      <c r="AJ26" s="207">
        <f>(VLOOKUP(Horizontal!$C26&amp;Horizontal!$B26&amp;Horizontal!AJ$11,Vertical!$E:$O,AJ$10,0))+0</f>
        <v>53.8</v>
      </c>
      <c r="AK26" s="207">
        <f>(VLOOKUP(Horizontal!$C26&amp;Horizontal!$B26&amp;Horizontal!AK$11,Vertical!$E:$O,AK$10,0))+0</f>
        <v>55.94</v>
      </c>
      <c r="AL26" s="207">
        <f>(VLOOKUP(Horizontal!$C26&amp;Horizontal!$B26&amp;Horizontal!AL$11,Vertical!$E:$O,AL$10,0))+0</f>
        <v>55.35</v>
      </c>
      <c r="AM26" s="207">
        <f>(VLOOKUP(Horizontal!$C26&amp;Horizontal!$B26&amp;Horizontal!AM$11,Vertical!$E:$O,AM$10,0))+0</f>
        <v>36.69</v>
      </c>
      <c r="AN26" s="207">
        <f>(VLOOKUP(Horizontal!$C26&amp;Horizontal!$B26&amp;Horizontal!AN$11,Vertical!$E:$O,AN$10,0))+0</f>
        <v>41.94</v>
      </c>
      <c r="AO26" s="207">
        <f>(VLOOKUP(Horizontal!$C26&amp;Horizontal!$B26&amp;Horizontal!AO$11,Vertical!$E:$O,AO$10,0))+0</f>
        <v>30</v>
      </c>
      <c r="AP26" s="207">
        <f>(VLOOKUP(Horizontal!$C26&amp;Horizontal!$B26&amp;Horizontal!AP$11,Vertical!$E:$O,AP$10,0))+0</f>
        <v>36.67</v>
      </c>
      <c r="AQ26" s="209">
        <f>(VLOOKUP(Horizontal!$C26&amp;Horizontal!$B26&amp;Horizontal!AQ$11,Vertical!$E:$O,AQ$10,0))+0</f>
        <v>52.21</v>
      </c>
      <c r="AR26" s="210">
        <f>(VLOOKUP(Horizontal!$C26&amp;Horizontal!$B26&amp;Horizontal!AR$11,Vertical!$E:$O,AR$10,0))+0</f>
        <v>40</v>
      </c>
      <c r="AS26" s="207">
        <f>(VLOOKUP(Horizontal!$C26&amp;Horizontal!$B26&amp;Horizontal!AS$11,Vertical!$E:$O,AS$10,0))+0</f>
        <v>24.05</v>
      </c>
      <c r="AT26" s="207">
        <f>(VLOOKUP(Horizontal!$C26&amp;Horizontal!$B26&amp;Horizontal!AT$11,Vertical!$E:$O,AT$10,0))+0</f>
        <v>26.57</v>
      </c>
      <c r="AU26" s="207">
        <f>(VLOOKUP(Horizontal!$C26&amp;Horizontal!$B26&amp;Horizontal!AU$11,Vertical!$E:$O,AU$10,0))+0</f>
        <v>26.2</v>
      </c>
      <c r="AV26" s="207">
        <f>(VLOOKUP(Horizontal!$C26&amp;Horizontal!$B26&amp;Horizontal!AV$11,Vertical!$E:$O,AV$10,0))+0</f>
        <v>34.090000000000003</v>
      </c>
      <c r="AW26" s="207">
        <f>(VLOOKUP(Horizontal!$C26&amp;Horizontal!$B26&amp;Horizontal!AW$11,Vertical!$E:$O,AW$10,0))+0</f>
        <v>41.94</v>
      </c>
      <c r="AX26" s="207">
        <f>(VLOOKUP(Horizontal!$C26&amp;Horizontal!$B26&amp;Horizontal!AX$11,Vertical!$E:$O,AX$10,0))+0</f>
        <v>53.33</v>
      </c>
      <c r="AY26" s="207">
        <f>(VLOOKUP(Horizontal!$C26&amp;Horizontal!$B26&amp;Horizontal!AY$11,Vertical!$E:$O,AY$10,0))+0</f>
        <v>50</v>
      </c>
      <c r="AZ26" s="209">
        <f>(VLOOKUP(Horizontal!$C26&amp;Horizontal!$B26&amp;Horizontal!AZ$11,Vertical!$E:$O,AZ$10,0))+0</f>
        <v>29.41</v>
      </c>
      <c r="BA26" s="208">
        <f>(VLOOKUP(Horizontal!$C26&amp;Horizontal!$B26&amp;Horizontal!BA$11,Vertical!$E:$O,BA$10,0))+0</f>
        <v>11.02</v>
      </c>
      <c r="BB26" s="210">
        <f>(VLOOKUP(Horizontal!$C26&amp;Horizontal!$B26&amp;Horizontal!BB$11,Vertical!$E:$O,BB$10,0))+0</f>
        <v>400.11</v>
      </c>
      <c r="BC26" s="207">
        <f>(VLOOKUP(Horizontal!$C26&amp;Horizontal!$B26&amp;Horizontal!BC$11,Vertical!$E:$O,BC$10,0))+0</f>
        <v>399.35</v>
      </c>
      <c r="BD26" s="207">
        <f>(VLOOKUP(Horizontal!$C26&amp;Horizontal!$B26&amp;Horizontal!BD$11,Vertical!$E:$O,BD$10,0))+0</f>
        <v>398.61</v>
      </c>
      <c r="BE26" s="207">
        <f>(VLOOKUP(Horizontal!$C26&amp;Horizontal!$B26&amp;Horizontal!BE$11,Vertical!$E:$O,BE$10,0))+0</f>
        <v>398.73</v>
      </c>
      <c r="BF26" s="207">
        <f>(VLOOKUP(Horizontal!$C26&amp;Horizontal!$B26&amp;Horizontal!BF$11,Vertical!$E:$O,BF$10,0))+0</f>
        <v>394.38</v>
      </c>
      <c r="BG26" s="207">
        <f>(VLOOKUP(Horizontal!$C26&amp;Horizontal!$B26&amp;Horizontal!BG$11,Vertical!$E:$O,BG$10,0))+0</f>
        <v>327.10000000000002</v>
      </c>
      <c r="BH26" s="207">
        <f>(VLOOKUP(Horizontal!$C26&amp;Horizontal!$B26&amp;Horizontal!BH$11,Vertical!$E:$O,BH$10,0))+0</f>
        <v>221.46</v>
      </c>
      <c r="BI26" s="207">
        <f>(VLOOKUP(Horizontal!$C26&amp;Horizontal!$B26&amp;Horizontal!BI$11,Vertical!$E:$O,BI$10,0))+0</f>
        <v>201.29</v>
      </c>
      <c r="BJ26" s="209">
        <f>(VLOOKUP(Horizontal!$C26&amp;Horizontal!$B26&amp;Horizontal!BJ$11,Vertical!$E:$O,BJ$10,0))+0</f>
        <v>185.62</v>
      </c>
      <c r="BK26" s="210">
        <f>(VLOOKUP(Horizontal!$C26&amp;Horizontal!$B26&amp;Horizontal!BK$11,Vertical!$E:$O,BK$10,0))+0</f>
        <v>32</v>
      </c>
      <c r="BL26" s="207">
        <f>(VLOOKUP(Horizontal!$C26&amp;Horizontal!$B26&amp;Horizontal!BL$11,Vertical!$E:$O,BL$10,0))+0</f>
        <v>26</v>
      </c>
      <c r="BM26" s="207">
        <f>(VLOOKUP(Horizontal!$C26&amp;Horizontal!$B26&amp;Horizontal!BM$11,Vertical!$E:$O,BM$10,0))+0</f>
        <v>24</v>
      </c>
      <c r="BN26" s="207">
        <f>(VLOOKUP(Horizontal!$C26&amp;Horizontal!$B26&amp;Horizontal!BN$11,Vertical!$E:$O,BN$10,0))+0</f>
        <v>26</v>
      </c>
      <c r="BO26" s="207">
        <f>(VLOOKUP(Horizontal!$C26&amp;Horizontal!$B26&amp;Horizontal!BO$11,Vertical!$E:$O,BO$10,0))+0</f>
        <v>29</v>
      </c>
      <c r="BP26" s="207">
        <f>(VLOOKUP(Horizontal!$C26&amp;Horizontal!$B26&amp;Horizontal!BP$11,Vertical!$E:$O,BP$10,0))+0</f>
        <v>19</v>
      </c>
      <c r="BQ26" s="207">
        <f>(VLOOKUP(Horizontal!$C26&amp;Horizontal!$B26&amp;Horizontal!BQ$11,Vertical!$E:$O,BQ$10,0))+0</f>
        <v>29</v>
      </c>
      <c r="BR26" s="207">
        <f>(VLOOKUP(Horizontal!$C26&amp;Horizontal!$B26&amp;Horizontal!BR$11,Vertical!$E:$O,BR$10,0))+0</f>
        <v>35</v>
      </c>
      <c r="BS26" s="209">
        <f>(VLOOKUP(Horizontal!$C26&amp;Horizontal!$B26&amp;Horizontal!BS$11,Vertical!$E:$O,BS$10,0))+0</f>
        <v>35</v>
      </c>
      <c r="BT26" s="210">
        <f>(VLOOKUP(Horizontal!$C26&amp;Horizontal!$B26&amp;Horizontal!BT$11,Vertical!$E:$O,BT$10,0))+0</f>
        <v>29.88</v>
      </c>
      <c r="BU26" s="207">
        <f>(VLOOKUP(Horizontal!$C26&amp;Horizontal!$B26&amp;Horizontal!BU$11,Vertical!$E:$O,BU$10,0))+0</f>
        <v>38.020000000000003</v>
      </c>
      <c r="BV26" s="207">
        <f>(VLOOKUP(Horizontal!$C26&amp;Horizontal!$B26&amp;Horizontal!BV$11,Vertical!$E:$O,BV$10,0))+0</f>
        <v>33.21</v>
      </c>
      <c r="BW26" s="207">
        <f>(VLOOKUP(Horizontal!$C26&amp;Horizontal!$B26&amp;Horizontal!BW$11,Vertical!$E:$O,BW$10,0))+0</f>
        <v>31.87</v>
      </c>
      <c r="BX26" s="207">
        <f>(VLOOKUP(Horizontal!$C26&amp;Horizontal!$B26&amp;Horizontal!BX$11,Vertical!$E:$O,BX$10,0))+0</f>
        <v>32</v>
      </c>
      <c r="BY26" s="207">
        <f>(VLOOKUP(Horizontal!$C26&amp;Horizontal!$B26&amp;Horizontal!BY$11,Vertical!$E:$O,BY$10,0))+0</f>
        <v>8.33</v>
      </c>
      <c r="BZ26" s="207">
        <f>(VLOOKUP(Horizontal!$C26&amp;Horizontal!$B26&amp;Horizontal!BZ$11,Vertical!$E:$O,BZ$10,0))+0</f>
        <v>16.53</v>
      </c>
      <c r="CA26" s="207">
        <f>(VLOOKUP(Horizontal!$C26&amp;Horizontal!$B26&amp;Horizontal!CA$11,Vertical!$E:$O,CA$10,0))+0</f>
        <v>7.97</v>
      </c>
      <c r="CB26" s="209">
        <f>(VLOOKUP(Horizontal!$C26&amp;Horizontal!$B26&amp;Horizontal!CB$11,Vertical!$E:$O,CB$10,0))+0</f>
        <v>18.52</v>
      </c>
      <c r="CC26" s="210">
        <f>(VLOOKUP(Horizontal!$C26&amp;Horizontal!$B26&amp;Horizontal!CC$11,Vertical!$E:$O,CC$10,0))+0</f>
        <v>35.86</v>
      </c>
      <c r="CD26" s="207">
        <f>(VLOOKUP(Horizontal!$C26&amp;Horizontal!$B26&amp;Horizontal!CD$11,Vertical!$E:$O,CD$10,0))+0</f>
        <v>39.159999999999997</v>
      </c>
      <c r="CE26" s="207">
        <f>(VLOOKUP(Horizontal!$C26&amp;Horizontal!$B26&amp;Horizontal!CE$11,Vertical!$E:$O,CE$10,0))+0</f>
        <v>55.72</v>
      </c>
      <c r="CF26" s="207">
        <f>(VLOOKUP(Horizontal!$C26&amp;Horizontal!$B26&amp;Horizontal!CF$11,Vertical!$E:$O,CF$10,0))+0</f>
        <v>40.24</v>
      </c>
      <c r="CG26" s="207">
        <f>(VLOOKUP(Horizontal!$C26&amp;Horizontal!$B26&amp;Horizontal!CG$11,Vertical!$E:$O,CG$10,0))+0</f>
        <v>44</v>
      </c>
      <c r="CH26" s="207">
        <f>(VLOOKUP(Horizontal!$C26&amp;Horizontal!$B26&amp;Horizontal!CH$11,Vertical!$E:$O,CH$10,0))+0</f>
        <v>41.67</v>
      </c>
      <c r="CI26" s="207">
        <f>(VLOOKUP(Horizontal!$C26&amp;Horizontal!$B26&amp;Horizontal!CI$11,Vertical!$E:$O,CI$10,0))+0</f>
        <v>41.74</v>
      </c>
      <c r="CJ26" s="207">
        <f>(VLOOKUP(Horizontal!$C26&amp;Horizontal!$B26&amp;Horizontal!CJ$11,Vertical!$E:$O,CJ$10,0))+0</f>
        <v>52.19</v>
      </c>
      <c r="CK26" s="209">
        <f>(VLOOKUP(Horizontal!$C26&amp;Horizontal!$B26&amp;Horizontal!CK$11,Vertical!$E:$O,CK$10,0))+0</f>
        <v>51.85</v>
      </c>
      <c r="CL26" s="210">
        <f>(VLOOKUP(Horizontal!$C26&amp;Horizontal!$B26&amp;Horizontal!CL$11,Vertical!$E:$O,CL$10,0))+0</f>
        <v>34.26</v>
      </c>
      <c r="CM26" s="207">
        <f>(VLOOKUP(Horizontal!$C26&amp;Horizontal!$B26&amp;Horizontal!CM$11,Vertical!$E:$O,CM$10,0))+0</f>
        <v>22.81</v>
      </c>
      <c r="CN26" s="207">
        <f>(VLOOKUP(Horizontal!$C26&amp;Horizontal!$B26&amp;Horizontal!CN$11,Vertical!$E:$O,CN$10,0))+0</f>
        <v>11.07</v>
      </c>
      <c r="CO26" s="207">
        <f>(VLOOKUP(Horizontal!$C26&amp;Horizontal!$B26&amp;Horizontal!CO$11,Vertical!$E:$O,CO$10,0))+0</f>
        <v>27.89</v>
      </c>
      <c r="CP26" s="207">
        <f>(VLOOKUP(Horizontal!$C26&amp;Horizontal!$B26&amp;Horizontal!CP$11,Vertical!$E:$O,CP$10,0))+0</f>
        <v>24</v>
      </c>
      <c r="CQ26" s="207">
        <f>(VLOOKUP(Horizontal!$C26&amp;Horizontal!$B26&amp;Horizontal!CQ$11,Vertical!$E:$O,CQ$10,0))+0</f>
        <v>50</v>
      </c>
      <c r="CR26" s="207">
        <f>(VLOOKUP(Horizontal!$C26&amp;Horizontal!$B26&amp;Horizontal!CR$11,Vertical!$E:$O,CR$10,0))+0</f>
        <v>41.74</v>
      </c>
      <c r="CS26" s="207">
        <f>(VLOOKUP(Horizontal!$C26&amp;Horizontal!$B26&amp;Horizontal!CS$11,Vertical!$E:$O,CS$10,0))+0</f>
        <v>39.840000000000003</v>
      </c>
      <c r="CT26" s="207">
        <f>(VLOOKUP(Horizontal!$C26&amp;Horizontal!$B26&amp;Horizontal!CT$11,Vertical!$E:$O,CT$10,0))+0</f>
        <v>29.63</v>
      </c>
      <c r="CU26" s="150"/>
      <c r="CV26" s="211">
        <f t="shared" si="29"/>
        <v>10.920000000000016</v>
      </c>
      <c r="CW26" s="190">
        <f t="shared" si="30"/>
        <v>12.010000000000048</v>
      </c>
      <c r="CX26" s="190">
        <f t="shared" si="31"/>
        <v>11.319999999999993</v>
      </c>
      <c r="CY26" s="190">
        <f t="shared" si="32"/>
        <v>11.629999999999995</v>
      </c>
      <c r="CZ26" s="190">
        <f t="shared" si="33"/>
        <v>12.110000000000014</v>
      </c>
      <c r="DA26" s="190">
        <f t="shared" si="34"/>
        <v>17.200000000000045</v>
      </c>
      <c r="DB26" s="190">
        <f t="shared" si="35"/>
        <v>19.099999999999994</v>
      </c>
      <c r="DC26" s="190">
        <f t="shared" si="36"/>
        <v>19.419999999999987</v>
      </c>
      <c r="DD26" s="212">
        <f t="shared" si="37"/>
        <v>19.629999999999995</v>
      </c>
      <c r="DE26" s="9">
        <v>160</v>
      </c>
      <c r="DF26" s="212">
        <f t="shared" si="38"/>
        <v>-180.73278959810867</v>
      </c>
      <c r="DG26" s="264"/>
      <c r="DH26" s="265"/>
      <c r="DI26" s="265"/>
      <c r="DJ26" s="266"/>
      <c r="DK26" s="190">
        <v>863.46</v>
      </c>
      <c r="DL26" s="190">
        <v>863.46</v>
      </c>
      <c r="DM26" s="190">
        <v>776.54</v>
      </c>
      <c r="DN26" s="212">
        <v>55.54</v>
      </c>
      <c r="DO26" s="190"/>
      <c r="DP26" s="190"/>
      <c r="DQ26" s="190"/>
      <c r="DR26" s="212"/>
      <c r="DS26" s="150"/>
      <c r="DT26" s="190"/>
      <c r="DU26" s="190"/>
      <c r="DV26" s="190"/>
      <c r="DW26" s="190"/>
      <c r="DX26" s="190"/>
      <c r="DY26" s="190"/>
      <c r="DZ26" s="190"/>
      <c r="EA26" s="190"/>
      <c r="EB26" s="190"/>
      <c r="EC26" s="190"/>
      <c r="ED26" s="190"/>
      <c r="EE26" s="190"/>
      <c r="EF26" s="190"/>
      <c r="EG26" s="190"/>
      <c r="EH26" s="212"/>
      <c r="EI26" s="213"/>
      <c r="EJ26" s="211"/>
      <c r="EK26" s="190"/>
      <c r="EL26" s="190"/>
      <c r="EM26" s="190"/>
      <c r="EN26" s="190"/>
      <c r="EO26" s="190"/>
      <c r="EP26" s="190"/>
      <c r="EQ26" s="190"/>
      <c r="ER26" s="190"/>
      <c r="ES26" s="190"/>
      <c r="ET26" s="190"/>
      <c r="EU26" s="190"/>
      <c r="EV26" s="190"/>
      <c r="EW26" s="190"/>
      <c r="EX26" s="212"/>
      <c r="EY26" s="211"/>
      <c r="EZ26" s="75"/>
      <c r="FA26" s="89"/>
      <c r="FB26" s="212"/>
      <c r="FC26" s="213"/>
      <c r="FD26" s="213"/>
      <c r="FE26" s="213"/>
      <c r="FF26" s="213"/>
      <c r="FG26" s="213"/>
      <c r="FH26" s="213"/>
      <c r="FI26" s="213"/>
      <c r="FJ26" s="213"/>
      <c r="FK26" s="213"/>
      <c r="FL26" s="213"/>
      <c r="FM26" s="213"/>
      <c r="FN26" s="213"/>
      <c r="FO26" s="213"/>
      <c r="FP26" s="213"/>
      <c r="FQ26" s="213"/>
      <c r="FR26" s="213"/>
      <c r="FS26" s="211"/>
      <c r="FT26" s="190"/>
      <c r="FU26" s="190"/>
      <c r="FV26" s="190"/>
      <c r="FW26" s="190"/>
      <c r="FX26" s="190"/>
      <c r="FY26" s="190"/>
      <c r="FZ26" s="190"/>
      <c r="GA26" s="190"/>
      <c r="GB26" s="190"/>
      <c r="GC26" s="190"/>
      <c r="GD26" s="190"/>
      <c r="GE26" s="190"/>
      <c r="GF26" s="190"/>
      <c r="GG26" s="212"/>
    </row>
    <row r="27" spans="2:189">
      <c r="B27" s="33">
        <v>42092</v>
      </c>
      <c r="C27" s="30" t="s">
        <v>53</v>
      </c>
      <c r="D27" s="30">
        <v>2015</v>
      </c>
      <c r="E27" s="30" t="str">
        <f t="shared" si="28"/>
        <v>2015S13</v>
      </c>
      <c r="F27" s="30" t="str">
        <f t="shared" si="39"/>
        <v>3Final2015</v>
      </c>
      <c r="G27" s="208" t="str">
        <f>VLOOKUP(Horizontal!$C27&amp;Horizontal!$B27&amp;Horizontal!G$11,Vertical!$E:$O,G$10,0)</f>
        <v>1,55</v>
      </c>
      <c r="H27" s="207">
        <f>(VLOOKUP(Horizontal!$C27&amp;Horizontal!$B27&amp;Horizontal!H$11,Vertical!$E:$O,H$10,0))+0</f>
        <v>389.25</v>
      </c>
      <c r="I27" s="207">
        <f>(VLOOKUP(Horizontal!$C27&amp;Horizontal!$B27&amp;Horizontal!I$11,Vertical!$E:$O,I$10,0))+0</f>
        <v>387.17</v>
      </c>
      <c r="J27" s="207">
        <f>(VLOOKUP(Horizontal!$C27&amp;Horizontal!$B27&amp;Horizontal!J$11,Vertical!$E:$O,J$10,0))+0</f>
        <v>385.53</v>
      </c>
      <c r="K27" s="207">
        <f>(VLOOKUP(Horizontal!$C27&amp;Horizontal!$B27&amp;Horizontal!K$11,Vertical!$E:$O,K$10,0))+0</f>
        <v>384.84</v>
      </c>
      <c r="L27" s="207">
        <f>(VLOOKUP(Horizontal!$C27&amp;Horizontal!$B27&amp;Horizontal!L$11,Vertical!$E:$O,L$10,0))+0</f>
        <v>376</v>
      </c>
      <c r="M27" s="207">
        <f>(VLOOKUP(Horizontal!$C27&amp;Horizontal!$B27&amp;Horizontal!M$11,Vertical!$E:$O,M$10,0))+0</f>
        <v>307.25</v>
      </c>
      <c r="N27" s="207">
        <f>(VLOOKUP(Horizontal!$C27&amp;Horizontal!$B27&amp;Horizontal!N$11,Vertical!$E:$O,N$10,0))+0</f>
        <v>204.42</v>
      </c>
      <c r="O27" s="207">
        <f>(VLOOKUP(Horizontal!$C27&amp;Horizontal!$B27&amp;Horizontal!O$11,Vertical!$E:$O,O$10,0))+0</f>
        <v>183.51</v>
      </c>
      <c r="P27" s="209">
        <f>(VLOOKUP(Horizontal!$C27&amp;Horizontal!$B27&amp;Horizontal!P$11,Vertical!$E:$O,P$10,0))+0</f>
        <v>165.49</v>
      </c>
      <c r="Q27" s="210">
        <f>(VLOOKUP(Horizontal!$C27&amp;Horizontal!$B27&amp;Horizontal!Q$11,Vertical!$E:$O,Q$10,0))+0</f>
        <v>38</v>
      </c>
      <c r="R27" s="207">
        <f>(VLOOKUP(Horizontal!$C27&amp;Horizontal!$B27&amp;Horizontal!R$11,Vertical!$E:$O,R$10,0))+0</f>
        <v>26</v>
      </c>
      <c r="S27" s="207">
        <f>(VLOOKUP(Horizontal!$C27&amp;Horizontal!$B27&amp;Horizontal!S$11,Vertical!$E:$O,S$10,0))+0</f>
        <v>24</v>
      </c>
      <c r="T27" s="207">
        <f>(VLOOKUP(Horizontal!$C27&amp;Horizontal!$B27&amp;Horizontal!T$11,Vertical!$E:$O,T$10,0))+0</f>
        <v>24</v>
      </c>
      <c r="U27" s="207">
        <f>(VLOOKUP(Horizontal!$C27&amp;Horizontal!$B27&amp;Horizontal!U$11,Vertical!$E:$O,U$10,0))+0</f>
        <v>26</v>
      </c>
      <c r="V27" s="207">
        <f>(VLOOKUP(Horizontal!$C27&amp;Horizontal!$B27&amp;Horizontal!V$11,Vertical!$E:$O,V$10,0))+0</f>
        <v>18</v>
      </c>
      <c r="W27" s="207">
        <f>(VLOOKUP(Horizontal!$C27&amp;Horizontal!$B27&amp;Horizontal!W$11,Vertical!$E:$O,W$10,0))+0</f>
        <v>29</v>
      </c>
      <c r="X27" s="207">
        <f>(VLOOKUP(Horizontal!$C27&amp;Horizontal!$B27&amp;Horizontal!X$11,Vertical!$E:$O,X$10,0))+0</f>
        <v>32</v>
      </c>
      <c r="Y27" s="209">
        <f>(VLOOKUP(Horizontal!$C27&amp;Horizontal!$B27&amp;Horizontal!Y$11,Vertical!$E:$O,Y$10,0))+0</f>
        <v>30</v>
      </c>
      <c r="Z27" s="210">
        <f>(VLOOKUP(Horizontal!$C27&amp;Horizontal!$B27&amp;Horizontal!Z$11,Vertical!$E:$O,Z$10,0))+0</f>
        <v>16.95</v>
      </c>
      <c r="AA27" s="207">
        <f>(VLOOKUP(Horizontal!$C27&amp;Horizontal!$B27&amp;Horizontal!AA$11,Vertical!$E:$O,AA$10,0))+0</f>
        <v>34.130000000000003</v>
      </c>
      <c r="AB27" s="207">
        <f>(VLOOKUP(Horizontal!$C27&amp;Horizontal!$B27&amp;Horizontal!AB$11,Vertical!$E:$O,AB$10,0))+0</f>
        <v>27.49</v>
      </c>
      <c r="AC27" s="207">
        <f>(VLOOKUP(Horizontal!$C27&amp;Horizontal!$B27&amp;Horizontal!AC$11,Vertical!$E:$O,AC$10,0))+0</f>
        <v>25.44</v>
      </c>
      <c r="AD27" s="207">
        <f>(VLOOKUP(Horizontal!$C27&amp;Horizontal!$B27&amp;Horizontal!AD$11,Vertical!$E:$O,AD$10,0))+0</f>
        <v>77.069999999999993</v>
      </c>
      <c r="AE27" s="207">
        <f>(VLOOKUP(Horizontal!$C27&amp;Horizontal!$B27&amp;Horizontal!AE$11,Vertical!$E:$O,AE$10,0))+0</f>
        <v>57.58</v>
      </c>
      <c r="AF27" s="207">
        <f>(VLOOKUP(Horizontal!$C27&amp;Horizontal!$B27&amp;Horizontal!AF$11,Vertical!$E:$O,AF$10,0))+0</f>
        <v>7.45</v>
      </c>
      <c r="AG27" s="207">
        <f>(VLOOKUP(Horizontal!$C27&amp;Horizontal!$B27&amp;Horizontal!AG$11,Vertical!$E:$O,AG$10,0))+0</f>
        <v>19.93</v>
      </c>
      <c r="AH27" s="209">
        <f>(VLOOKUP(Horizontal!$C27&amp;Horizontal!$B27&amp;Horizontal!AH$11,Vertical!$E:$O,AH$10,0))+0</f>
        <v>23.33</v>
      </c>
      <c r="AI27" s="210">
        <f>(VLOOKUP(Horizontal!$C27&amp;Horizontal!$B27&amp;Horizontal!AI$11,Vertical!$E:$O,AI$10,0))+0</f>
        <v>45.76</v>
      </c>
      <c r="AJ27" s="207">
        <f>(VLOOKUP(Horizontal!$C27&amp;Horizontal!$B27&amp;Horizontal!AJ$11,Vertical!$E:$O,AJ$10,0))+0</f>
        <v>55.29</v>
      </c>
      <c r="AK27" s="207">
        <f>(VLOOKUP(Horizontal!$C27&amp;Horizontal!$B27&amp;Horizontal!AK$11,Vertical!$E:$O,AK$10,0))+0</f>
        <v>54.98</v>
      </c>
      <c r="AL27" s="207">
        <f>(VLOOKUP(Horizontal!$C27&amp;Horizontal!$B27&amp;Horizontal!AL$11,Vertical!$E:$O,AL$10,0))+0</f>
        <v>53</v>
      </c>
      <c r="AM27" s="207">
        <f>(VLOOKUP(Horizontal!$C27&amp;Horizontal!$B27&amp;Horizontal!AM$11,Vertical!$E:$O,AM$10,0))+0</f>
        <v>19.170000000000002</v>
      </c>
      <c r="AN27" s="207">
        <f>(VLOOKUP(Horizontal!$C27&amp;Horizontal!$B27&amp;Horizontal!AN$11,Vertical!$E:$O,AN$10,0))+0</f>
        <v>27.27</v>
      </c>
      <c r="AO27" s="207">
        <f>(VLOOKUP(Horizontal!$C27&amp;Horizontal!$B27&amp;Horizontal!AO$11,Vertical!$E:$O,AO$10,0))+0</f>
        <v>39.01</v>
      </c>
      <c r="AP27" s="207">
        <f>(VLOOKUP(Horizontal!$C27&amp;Horizontal!$B27&amp;Horizontal!AP$11,Vertical!$E:$O,AP$10,0))+0</f>
        <v>56.81</v>
      </c>
      <c r="AQ27" s="209">
        <f>(VLOOKUP(Horizontal!$C27&amp;Horizontal!$B27&amp;Horizontal!AQ$11,Vertical!$E:$O,AQ$10,0))+0</f>
        <v>50</v>
      </c>
      <c r="AR27" s="210">
        <f>(VLOOKUP(Horizontal!$C27&amp;Horizontal!$B27&amp;Horizontal!AR$11,Vertical!$E:$O,AR$10,0))+0</f>
        <v>37.29</v>
      </c>
      <c r="AS27" s="207">
        <f>(VLOOKUP(Horizontal!$C27&amp;Horizontal!$B27&amp;Horizontal!AS$11,Vertical!$E:$O,AS$10,0))+0</f>
        <v>10.58</v>
      </c>
      <c r="AT27" s="207">
        <f>(VLOOKUP(Horizontal!$C27&amp;Horizontal!$B27&amp;Horizontal!AT$11,Vertical!$E:$O,AT$10,0))+0</f>
        <v>17.53</v>
      </c>
      <c r="AU27" s="207">
        <f>(VLOOKUP(Horizontal!$C27&amp;Horizontal!$B27&amp;Horizontal!AU$11,Vertical!$E:$O,AU$10,0))+0</f>
        <v>21.55</v>
      </c>
      <c r="AV27" s="207">
        <f>(VLOOKUP(Horizontal!$C27&amp;Horizontal!$B27&amp;Horizontal!AV$11,Vertical!$E:$O,AV$10,0))+0</f>
        <v>3.76</v>
      </c>
      <c r="AW27" s="207">
        <f>(VLOOKUP(Horizontal!$C27&amp;Horizontal!$B27&amp;Horizontal!AW$11,Vertical!$E:$O,AW$10,0))+0</f>
        <v>15.15</v>
      </c>
      <c r="AX27" s="207">
        <f>(VLOOKUP(Horizontal!$C27&amp;Horizontal!$B27&amp;Horizontal!AX$11,Vertical!$E:$O,AX$10,0))+0</f>
        <v>53.55</v>
      </c>
      <c r="AY27" s="207">
        <f>(VLOOKUP(Horizontal!$C27&amp;Horizontal!$B27&amp;Horizontal!AY$11,Vertical!$E:$O,AY$10,0))+0</f>
        <v>23.26</v>
      </c>
      <c r="AZ27" s="209">
        <f>(VLOOKUP(Horizontal!$C27&amp;Horizontal!$B27&amp;Horizontal!AZ$11,Vertical!$E:$O,AZ$10,0))+0</f>
        <v>26.67</v>
      </c>
      <c r="BA27" s="208">
        <f>(VLOOKUP(Horizontal!$C27&amp;Horizontal!$B27&amp;Horizontal!BA$11,Vertical!$E:$O,BA$10,0))+0</f>
        <v>10.61</v>
      </c>
      <c r="BB27" s="210">
        <f>(VLOOKUP(Horizontal!$C27&amp;Horizontal!$B27&amp;Horizontal!BB$11,Vertical!$E:$O,BB$10,0))+0</f>
        <v>400.1</v>
      </c>
      <c r="BC27" s="207">
        <f>(VLOOKUP(Horizontal!$C27&amp;Horizontal!$B27&amp;Horizontal!BC$11,Vertical!$E:$O,BC$10,0))+0</f>
        <v>399.03</v>
      </c>
      <c r="BD27" s="207">
        <f>(VLOOKUP(Horizontal!$C27&amp;Horizontal!$B27&amp;Horizontal!BD$11,Vertical!$E:$O,BD$10,0))+0</f>
        <v>398.11</v>
      </c>
      <c r="BE27" s="207">
        <f>(VLOOKUP(Horizontal!$C27&amp;Horizontal!$B27&amp;Horizontal!BE$11,Vertical!$E:$O,BE$10,0))+0</f>
        <v>396.85</v>
      </c>
      <c r="BF27" s="207">
        <f>(VLOOKUP(Horizontal!$C27&amp;Horizontal!$B27&amp;Horizontal!BF$11,Vertical!$E:$O,BF$10,0))+0</f>
        <v>387.04</v>
      </c>
      <c r="BG27" s="207">
        <f>(VLOOKUP(Horizontal!$C27&amp;Horizontal!$B27&amp;Horizontal!BG$11,Vertical!$E:$O,BG$10,0))+0</f>
        <v>324.56</v>
      </c>
      <c r="BH27" s="207">
        <f>(VLOOKUP(Horizontal!$C27&amp;Horizontal!$B27&amp;Horizontal!BH$11,Vertical!$E:$O,BH$10,0))+0</f>
        <v>222.13</v>
      </c>
      <c r="BI27" s="207">
        <f>(VLOOKUP(Horizontal!$C27&amp;Horizontal!$B27&amp;Horizontal!BI$11,Vertical!$E:$O,BI$10,0))+0</f>
        <v>200.53</v>
      </c>
      <c r="BJ27" s="209">
        <f>(VLOOKUP(Horizontal!$C27&amp;Horizontal!$B27&amp;Horizontal!BJ$11,Vertical!$E:$O,BJ$10,0))+0</f>
        <v>185.72</v>
      </c>
      <c r="BK27" s="210">
        <f>(VLOOKUP(Horizontal!$C27&amp;Horizontal!$B27&amp;Horizontal!BK$11,Vertical!$E:$O,BK$10,0))+0</f>
        <v>37</v>
      </c>
      <c r="BL27" s="207">
        <f>(VLOOKUP(Horizontal!$C27&amp;Horizontal!$B27&amp;Horizontal!BL$11,Vertical!$E:$O,BL$10,0))+0</f>
        <v>28</v>
      </c>
      <c r="BM27" s="207">
        <f>(VLOOKUP(Horizontal!$C27&amp;Horizontal!$B27&amp;Horizontal!BM$11,Vertical!$E:$O,BM$10,0))+0</f>
        <v>25</v>
      </c>
      <c r="BN27" s="207">
        <f>(VLOOKUP(Horizontal!$C27&amp;Horizontal!$B27&amp;Horizontal!BN$11,Vertical!$E:$O,BN$10,0))+0</f>
        <v>24</v>
      </c>
      <c r="BO27" s="207">
        <f>(VLOOKUP(Horizontal!$C27&amp;Horizontal!$B27&amp;Horizontal!BO$11,Vertical!$E:$O,BO$10,0))+0</f>
        <v>28</v>
      </c>
      <c r="BP27" s="207">
        <f>(VLOOKUP(Horizontal!$C27&amp;Horizontal!$B27&amp;Horizontal!BP$11,Vertical!$E:$O,BP$10,0))+0</f>
        <v>19</v>
      </c>
      <c r="BQ27" s="207">
        <f>(VLOOKUP(Horizontal!$C27&amp;Horizontal!$B27&amp;Horizontal!BQ$11,Vertical!$E:$O,BQ$10,0))+0</f>
        <v>29</v>
      </c>
      <c r="BR27" s="207">
        <f>(VLOOKUP(Horizontal!$C27&amp;Horizontal!$B27&amp;Horizontal!BR$11,Vertical!$E:$O,BR$10,0))+0</f>
        <v>37</v>
      </c>
      <c r="BS27" s="209">
        <f>(VLOOKUP(Horizontal!$C27&amp;Horizontal!$B27&amp;Horizontal!BS$11,Vertical!$E:$O,BS$10,0))+0</f>
        <v>34</v>
      </c>
      <c r="BT27" s="210">
        <f>(VLOOKUP(Horizontal!$C27&amp;Horizontal!$B27&amp;Horizontal!BT$11,Vertical!$E:$O,BT$10,0))+0</f>
        <v>19.84</v>
      </c>
      <c r="BU27" s="207">
        <f>(VLOOKUP(Horizontal!$C27&amp;Horizontal!$B27&amp;Horizontal!BU$11,Vertical!$E:$O,BU$10,0))+0</f>
        <v>33.33</v>
      </c>
      <c r="BV27" s="207">
        <f>(VLOOKUP(Horizontal!$C27&amp;Horizontal!$B27&amp;Horizontal!BV$11,Vertical!$E:$O,BV$10,0))+0</f>
        <v>42.53</v>
      </c>
      <c r="BW27" s="207">
        <f>(VLOOKUP(Horizontal!$C27&amp;Horizontal!$B27&amp;Horizontal!BW$11,Vertical!$E:$O,BW$10,0))+0</f>
        <v>40.07</v>
      </c>
      <c r="BX27" s="207">
        <f>(VLOOKUP(Horizontal!$C27&amp;Horizontal!$B27&amp;Horizontal!BX$11,Vertical!$E:$O,BX$10,0))+0</f>
        <v>73.28</v>
      </c>
      <c r="BY27" s="207">
        <f>(VLOOKUP(Horizontal!$C27&amp;Horizontal!$B27&amp;Horizontal!BY$11,Vertical!$E:$O,BY$10,0))+0</f>
        <v>51.85</v>
      </c>
      <c r="BZ27" s="207">
        <f>(VLOOKUP(Horizontal!$C27&amp;Horizontal!$B27&amp;Horizontal!BZ$11,Vertical!$E:$O,BZ$10,0))+0</f>
        <v>18.37</v>
      </c>
      <c r="CA27" s="207">
        <f>(VLOOKUP(Horizontal!$C27&amp;Horizontal!$B27&amp;Horizontal!CA$11,Vertical!$E:$O,CA$10,0))+0</f>
        <v>29.13</v>
      </c>
      <c r="CB27" s="209">
        <f>(VLOOKUP(Horizontal!$C27&amp;Horizontal!$B27&amp;Horizontal!CB$11,Vertical!$E:$O,CB$10,0))+0</f>
        <v>26.09</v>
      </c>
      <c r="CC27" s="210">
        <f>(VLOOKUP(Horizontal!$C27&amp;Horizontal!$B27&amp;Horizontal!CC$11,Vertical!$E:$O,CC$10,0))+0</f>
        <v>64.290000000000006</v>
      </c>
      <c r="CD27" s="207">
        <f>(VLOOKUP(Horizontal!$C27&amp;Horizontal!$B27&amp;Horizontal!CD$11,Vertical!$E:$O,CD$10,0))+0</f>
        <v>51.85</v>
      </c>
      <c r="CE27" s="207">
        <f>(VLOOKUP(Horizontal!$C27&amp;Horizontal!$B27&amp;Horizontal!CE$11,Vertical!$E:$O,CE$10,0))+0</f>
        <v>42.15</v>
      </c>
      <c r="CF27" s="207">
        <f>(VLOOKUP(Horizontal!$C27&amp;Horizontal!$B27&amp;Horizontal!CF$11,Vertical!$E:$O,CF$10,0))+0</f>
        <v>37.450000000000003</v>
      </c>
      <c r="CG27" s="207">
        <f>(VLOOKUP(Horizontal!$C27&amp;Horizontal!$B27&amp;Horizontal!CG$11,Vertical!$E:$O,CG$10,0))+0</f>
        <v>19.079999999999998</v>
      </c>
      <c r="CH27" s="207">
        <f>(VLOOKUP(Horizontal!$C27&amp;Horizontal!$B27&amp;Horizontal!CH$11,Vertical!$E:$O,CH$10,0))+0</f>
        <v>25.93</v>
      </c>
      <c r="CI27" s="207">
        <f>(VLOOKUP(Horizontal!$C27&amp;Horizontal!$B27&amp;Horizontal!CI$11,Vertical!$E:$O,CI$10,0))+0</f>
        <v>44.9</v>
      </c>
      <c r="CJ27" s="207">
        <f>(VLOOKUP(Horizontal!$C27&amp;Horizontal!$B27&amp;Horizontal!CJ$11,Vertical!$E:$O,CJ$10,0))+0</f>
        <v>48.7</v>
      </c>
      <c r="CK27" s="209">
        <f>(VLOOKUP(Horizontal!$C27&amp;Horizontal!$B27&amp;Horizontal!CK$11,Vertical!$E:$O,CK$10,0))+0</f>
        <v>43.48</v>
      </c>
      <c r="CL27" s="210">
        <f>(VLOOKUP(Horizontal!$C27&amp;Horizontal!$B27&amp;Horizontal!CL$11,Vertical!$E:$O,CL$10,0))+0</f>
        <v>15.87</v>
      </c>
      <c r="CM27" s="207">
        <f>(VLOOKUP(Horizontal!$C27&amp;Horizontal!$B27&amp;Horizontal!CM$11,Vertical!$E:$O,CM$10,0))+0</f>
        <v>14.81</v>
      </c>
      <c r="CN27" s="207">
        <f>(VLOOKUP(Horizontal!$C27&amp;Horizontal!$B27&amp;Horizontal!CN$11,Vertical!$E:$O,CN$10,0))+0</f>
        <v>15.33</v>
      </c>
      <c r="CO27" s="207">
        <f>(VLOOKUP(Horizontal!$C27&amp;Horizontal!$B27&amp;Horizontal!CO$11,Vertical!$E:$O,CO$10,0))+0</f>
        <v>22.47</v>
      </c>
      <c r="CP27" s="207">
        <f>(VLOOKUP(Horizontal!$C27&amp;Horizontal!$B27&amp;Horizontal!CP$11,Vertical!$E:$O,CP$10,0))+0</f>
        <v>7.63</v>
      </c>
      <c r="CQ27" s="207">
        <f>(VLOOKUP(Horizontal!$C27&amp;Horizontal!$B27&amp;Horizontal!CQ$11,Vertical!$E:$O,CQ$10,0))+0</f>
        <v>22.22</v>
      </c>
      <c r="CR27" s="207">
        <f>(VLOOKUP(Horizontal!$C27&amp;Horizontal!$B27&amp;Horizontal!CR$11,Vertical!$E:$O,CR$10,0))+0</f>
        <v>36.729999999999997</v>
      </c>
      <c r="CS27" s="207">
        <f>(VLOOKUP(Horizontal!$C27&amp;Horizontal!$B27&amp;Horizontal!CS$11,Vertical!$E:$O,CS$10,0))+0</f>
        <v>22.17</v>
      </c>
      <c r="CT27" s="207">
        <f>(VLOOKUP(Horizontal!$C27&amp;Horizontal!$B27&amp;Horizontal!CT$11,Vertical!$E:$O,CT$10,0))+0</f>
        <v>30.43</v>
      </c>
      <c r="CU27" s="150"/>
      <c r="CV27" s="211">
        <f t="shared" si="29"/>
        <v>10.850000000000023</v>
      </c>
      <c r="CW27" s="190">
        <f t="shared" si="30"/>
        <v>11.859999999999957</v>
      </c>
      <c r="CX27" s="190">
        <f t="shared" si="31"/>
        <v>12.580000000000041</v>
      </c>
      <c r="CY27" s="190">
        <f t="shared" si="32"/>
        <v>12.010000000000048</v>
      </c>
      <c r="CZ27" s="190">
        <f t="shared" si="33"/>
        <v>11.04000000000002</v>
      </c>
      <c r="DA27" s="190">
        <f t="shared" si="34"/>
        <v>17.310000000000002</v>
      </c>
      <c r="DB27" s="190">
        <f t="shared" si="35"/>
        <v>17.710000000000008</v>
      </c>
      <c r="DC27" s="190">
        <f t="shared" si="36"/>
        <v>17.02000000000001</v>
      </c>
      <c r="DD27" s="212">
        <f t="shared" si="37"/>
        <v>20.22999999999999</v>
      </c>
      <c r="DE27" s="9">
        <v>160</v>
      </c>
      <c r="DF27" s="212">
        <f t="shared" si="38"/>
        <v>-180.79278959810867</v>
      </c>
      <c r="DG27" s="264"/>
      <c r="DH27" s="265"/>
      <c r="DI27" s="265"/>
      <c r="DJ27" s="266"/>
      <c r="DK27" s="190">
        <v>916.06</v>
      </c>
      <c r="DL27" s="190">
        <v>916.06</v>
      </c>
      <c r="DM27" s="190">
        <v>819.76</v>
      </c>
      <c r="DN27" s="212">
        <v>92.03</v>
      </c>
      <c r="DO27" s="190"/>
      <c r="DP27" s="190"/>
      <c r="DQ27" s="190"/>
      <c r="DR27" s="212"/>
      <c r="DS27" s="150"/>
      <c r="DT27" s="190"/>
      <c r="DU27" s="190"/>
      <c r="DV27" s="190"/>
      <c r="DW27" s="190"/>
      <c r="DX27" s="190"/>
      <c r="DY27" s="190"/>
      <c r="DZ27" s="190"/>
      <c r="EA27" s="190"/>
      <c r="EB27" s="190"/>
      <c r="EC27" s="190"/>
      <c r="ED27" s="190"/>
      <c r="EE27" s="190"/>
      <c r="EF27" s="190"/>
      <c r="EG27" s="190"/>
      <c r="EH27" s="212"/>
      <c r="EI27" s="213"/>
      <c r="EJ27" s="211"/>
      <c r="EK27" s="190"/>
      <c r="EL27" s="190"/>
      <c r="EM27" s="190"/>
      <c r="EN27" s="190"/>
      <c r="EO27" s="190"/>
      <c r="EP27" s="190"/>
      <c r="EQ27" s="190"/>
      <c r="ER27" s="190"/>
      <c r="ES27" s="190"/>
      <c r="ET27" s="190"/>
      <c r="EU27" s="190"/>
      <c r="EV27" s="190"/>
      <c r="EW27" s="190"/>
      <c r="EX27" s="212"/>
      <c r="EY27" s="211"/>
      <c r="EZ27" s="75"/>
      <c r="FA27" s="89"/>
      <c r="FB27" s="212"/>
      <c r="FC27" s="213"/>
      <c r="FD27" s="213"/>
      <c r="FE27" s="213"/>
      <c r="FF27" s="213"/>
      <c r="FG27" s="213"/>
      <c r="FH27" s="213"/>
      <c r="FI27" s="213"/>
      <c r="FJ27" s="213"/>
      <c r="FK27" s="213"/>
      <c r="FL27" s="213"/>
      <c r="FM27" s="213"/>
      <c r="FN27" s="213"/>
      <c r="FO27" s="213"/>
      <c r="FP27" s="213"/>
      <c r="FQ27" s="213"/>
      <c r="FR27" s="213"/>
      <c r="FS27" s="211"/>
      <c r="FT27" s="190"/>
      <c r="FU27" s="190"/>
      <c r="FV27" s="190"/>
      <c r="FW27" s="190"/>
      <c r="FX27" s="190"/>
      <c r="FY27" s="190"/>
      <c r="FZ27" s="190"/>
      <c r="GA27" s="190"/>
      <c r="GB27" s="190"/>
      <c r="GC27" s="190"/>
      <c r="GD27" s="190"/>
      <c r="GE27" s="190"/>
      <c r="GF27" s="190"/>
      <c r="GG27" s="212"/>
    </row>
    <row r="28" spans="2:189">
      <c r="B28" s="33">
        <v>42099</v>
      </c>
      <c r="C28" s="30" t="s">
        <v>52</v>
      </c>
      <c r="D28" s="30">
        <v>2015</v>
      </c>
      <c r="E28" s="30" t="str">
        <f t="shared" si="28"/>
        <v>2015S14</v>
      </c>
      <c r="F28" s="30" t="str">
        <f t="shared" si="39"/>
        <v>42015</v>
      </c>
      <c r="G28" s="208">
        <f>VLOOKUP(Horizontal!$C28&amp;Horizontal!$B28&amp;Horizontal!G$11,Vertical!$E:$O,G$10,0)</f>
        <v>2</v>
      </c>
      <c r="H28" s="207">
        <f>(VLOOKUP(Horizontal!$C28&amp;Horizontal!$B28&amp;Horizontal!H$11,Vertical!$E:$O,H$10,0))+0</f>
        <v>389.68</v>
      </c>
      <c r="I28" s="207">
        <f>(VLOOKUP(Horizontal!$C28&amp;Horizontal!$B28&amp;Horizontal!I$11,Vertical!$E:$O,I$10,0))+0</f>
        <v>387.98</v>
      </c>
      <c r="J28" s="207">
        <f>(VLOOKUP(Horizontal!$C28&amp;Horizontal!$B28&amp;Horizontal!J$11,Vertical!$E:$O,J$10,0))+0</f>
        <v>385.85</v>
      </c>
      <c r="K28" s="207">
        <f>(VLOOKUP(Horizontal!$C28&amp;Horizontal!$B28&amp;Horizontal!K$11,Vertical!$E:$O,K$10,0))+0</f>
        <v>384.53</v>
      </c>
      <c r="L28" s="207">
        <f>(VLOOKUP(Horizontal!$C28&amp;Horizontal!$B28&amp;Horizontal!L$11,Vertical!$E:$O,L$10,0))+0</f>
        <v>368.42</v>
      </c>
      <c r="M28" s="207">
        <f>(VLOOKUP(Horizontal!$C28&amp;Horizontal!$B28&amp;Horizontal!M$11,Vertical!$E:$O,M$10,0))+0</f>
        <v>303.55</v>
      </c>
      <c r="N28" s="207">
        <f>(VLOOKUP(Horizontal!$C28&amp;Horizontal!$B28&amp;Horizontal!N$11,Vertical!$E:$O,N$10,0))+0</f>
        <v>204.2</v>
      </c>
      <c r="O28" s="207">
        <f>(VLOOKUP(Horizontal!$C28&amp;Horizontal!$B28&amp;Horizontal!O$11,Vertical!$E:$O,O$10,0))+0</f>
        <v>184.84</v>
      </c>
      <c r="P28" s="209">
        <f>(VLOOKUP(Horizontal!$C28&amp;Horizontal!$B28&amp;Horizontal!P$11,Vertical!$E:$O,P$10,0))+0</f>
        <v>166.52</v>
      </c>
      <c r="Q28" s="210">
        <f>(VLOOKUP(Horizontal!$C28&amp;Horizontal!$B28&amp;Horizontal!Q$11,Vertical!$E:$O,Q$10,0))+0</f>
        <v>44</v>
      </c>
      <c r="R28" s="207">
        <f>(VLOOKUP(Horizontal!$C28&amp;Horizontal!$B28&amp;Horizontal!R$11,Vertical!$E:$O,R$10,0))+0</f>
        <v>30</v>
      </c>
      <c r="S28" s="207">
        <f>(VLOOKUP(Horizontal!$C28&amp;Horizontal!$B28&amp;Horizontal!S$11,Vertical!$E:$O,S$10,0))+0</f>
        <v>24</v>
      </c>
      <c r="T28" s="207">
        <f>(VLOOKUP(Horizontal!$C28&amp;Horizontal!$B28&amp;Horizontal!T$11,Vertical!$E:$O,T$10,0))+0</f>
        <v>24</v>
      </c>
      <c r="U28" s="207">
        <f>(VLOOKUP(Horizontal!$C28&amp;Horizontal!$B28&amp;Horizontal!U$11,Vertical!$E:$O,U$10,0))+0</f>
        <v>28</v>
      </c>
      <c r="V28" s="207">
        <f>(VLOOKUP(Horizontal!$C28&amp;Horizontal!$B28&amp;Horizontal!V$11,Vertical!$E:$O,V$10,0))+0</f>
        <v>19</v>
      </c>
      <c r="W28" s="207">
        <f>(VLOOKUP(Horizontal!$C28&amp;Horizontal!$B28&amp;Horizontal!W$11,Vertical!$E:$O,W$10,0))+0</f>
        <v>24</v>
      </c>
      <c r="X28" s="207">
        <f>(VLOOKUP(Horizontal!$C28&amp;Horizontal!$B28&amp;Horizontal!X$11,Vertical!$E:$O,X$10,0))+0</f>
        <v>30</v>
      </c>
      <c r="Y28" s="209">
        <f>(VLOOKUP(Horizontal!$C28&amp;Horizontal!$B28&amp;Horizontal!Y$11,Vertical!$E:$O,Y$10,0))+0</f>
        <v>30</v>
      </c>
      <c r="Z28" s="210">
        <f>(VLOOKUP(Horizontal!$C28&amp;Horizontal!$B28&amp;Horizontal!Z$11,Vertical!$E:$O,Z$10,0))+0</f>
        <v>0</v>
      </c>
      <c r="AA28" s="207">
        <f>(VLOOKUP(Horizontal!$C28&amp;Horizontal!$B28&amp;Horizontal!AA$11,Vertical!$E:$O,AA$10,0))+0</f>
        <v>10.62</v>
      </c>
      <c r="AB28" s="207">
        <f>(VLOOKUP(Horizontal!$C28&amp;Horizontal!$B28&amp;Horizontal!AB$11,Vertical!$E:$O,AB$10,0))+0</f>
        <v>23.26</v>
      </c>
      <c r="AC28" s="207">
        <f>(VLOOKUP(Horizontal!$C28&amp;Horizontal!$B28&amp;Horizontal!AC$11,Vertical!$E:$O,AC$10,0))+0</f>
        <v>22.14</v>
      </c>
      <c r="AD28" s="207">
        <f>(VLOOKUP(Horizontal!$C28&amp;Horizontal!$B28&amp;Horizontal!AD$11,Vertical!$E:$O,AD$10,0))+0</f>
        <v>63.07</v>
      </c>
      <c r="AE28" s="207">
        <f>(VLOOKUP(Horizontal!$C28&amp;Horizontal!$B28&amp;Horizontal!AE$11,Vertical!$E:$O,AE$10,0))+0</f>
        <v>71.010000000000005</v>
      </c>
      <c r="AF28" s="207">
        <f>(VLOOKUP(Horizontal!$C28&amp;Horizontal!$B28&amp;Horizontal!AF$11,Vertical!$E:$O,AF$10,0))+0</f>
        <v>37.04</v>
      </c>
      <c r="AG28" s="207">
        <f>(VLOOKUP(Horizontal!$C28&amp;Horizontal!$B28&amp;Horizontal!AG$11,Vertical!$E:$O,AG$10,0))+0</f>
        <v>15.63</v>
      </c>
      <c r="AH28" s="209">
        <f>(VLOOKUP(Horizontal!$C28&amp;Horizontal!$B28&amp;Horizontal!AH$11,Vertical!$E:$O,AH$10,0))+0</f>
        <v>14.52</v>
      </c>
      <c r="AI28" s="210">
        <f>(VLOOKUP(Horizontal!$C28&amp;Horizontal!$B28&amp;Horizontal!AI$11,Vertical!$E:$O,AI$10,0))+0</f>
        <v>58.06</v>
      </c>
      <c r="AJ28" s="207">
        <f>(VLOOKUP(Horizontal!$C28&amp;Horizontal!$B28&amp;Horizontal!AJ$11,Vertical!$E:$O,AJ$10,0))+0</f>
        <v>51.37</v>
      </c>
      <c r="AK28" s="207">
        <f>(VLOOKUP(Horizontal!$C28&amp;Horizontal!$B28&amp;Horizontal!AK$11,Vertical!$E:$O,AK$10,0))+0</f>
        <v>49.83</v>
      </c>
      <c r="AL28" s="207">
        <f>(VLOOKUP(Horizontal!$C28&amp;Horizontal!$B28&amp;Horizontal!AL$11,Vertical!$E:$O,AL$10,0))+0</f>
        <v>49.82</v>
      </c>
      <c r="AM28" s="207">
        <f>(VLOOKUP(Horizontal!$C28&amp;Horizontal!$B28&amp;Horizontal!AM$11,Vertical!$E:$O,AM$10,0))+0</f>
        <v>21.25</v>
      </c>
      <c r="AN28" s="207">
        <f>(VLOOKUP(Horizontal!$C28&amp;Horizontal!$B28&amp;Horizontal!AN$11,Vertical!$E:$O,AN$10,0))+0</f>
        <v>25.36</v>
      </c>
      <c r="AO28" s="207">
        <f>(VLOOKUP(Horizontal!$C28&amp;Horizontal!$B28&amp;Horizontal!AO$11,Vertical!$E:$O,AO$10,0))+0</f>
        <v>34.01</v>
      </c>
      <c r="AP28" s="207">
        <f>(VLOOKUP(Horizontal!$C28&amp;Horizontal!$B28&amp;Horizontal!AP$11,Vertical!$E:$O,AP$10,0))+0</f>
        <v>43.75</v>
      </c>
      <c r="AQ28" s="209">
        <f>(VLOOKUP(Horizontal!$C28&amp;Horizontal!$B28&amp;Horizontal!AQ$11,Vertical!$E:$O,AQ$10,0))+0</f>
        <v>53.23</v>
      </c>
      <c r="AR28" s="210">
        <f>(VLOOKUP(Horizontal!$C28&amp;Horizontal!$B28&amp;Horizontal!AR$11,Vertical!$E:$O,AR$10,0))+0</f>
        <v>41.94</v>
      </c>
      <c r="AS28" s="207">
        <f>(VLOOKUP(Horizontal!$C28&amp;Horizontal!$B28&amp;Horizontal!AS$11,Vertical!$E:$O,AS$10,0))+0</f>
        <v>38.01</v>
      </c>
      <c r="AT28" s="207">
        <f>(VLOOKUP(Horizontal!$C28&amp;Horizontal!$B28&amp;Horizontal!AT$11,Vertical!$E:$O,AT$10,0))+0</f>
        <v>26.91</v>
      </c>
      <c r="AU28" s="207">
        <f>(VLOOKUP(Horizontal!$C28&amp;Horizontal!$B28&amp;Horizontal!AU$11,Vertical!$E:$O,AU$10,0))+0</f>
        <v>28.04</v>
      </c>
      <c r="AV28" s="207">
        <f>(VLOOKUP(Horizontal!$C28&amp;Horizontal!$B28&amp;Horizontal!AV$11,Vertical!$E:$O,AV$10,0))+0</f>
        <v>15.68</v>
      </c>
      <c r="AW28" s="207">
        <f>(VLOOKUP(Horizontal!$C28&amp;Horizontal!$B28&amp;Horizontal!AW$11,Vertical!$E:$O,AW$10,0))+0</f>
        <v>3.62</v>
      </c>
      <c r="AX28" s="207">
        <f>(VLOOKUP(Horizontal!$C28&amp;Horizontal!$B28&amp;Horizontal!AX$11,Vertical!$E:$O,AX$10,0))+0</f>
        <v>28.96</v>
      </c>
      <c r="AY28" s="207">
        <f>(VLOOKUP(Horizontal!$C28&amp;Horizontal!$B28&amp;Horizontal!AY$11,Vertical!$E:$O,AY$10,0))+0</f>
        <v>40.630000000000003</v>
      </c>
      <c r="AZ28" s="209">
        <f>(VLOOKUP(Horizontal!$C28&amp;Horizontal!$B28&amp;Horizontal!AZ$11,Vertical!$E:$O,AZ$10,0))+0</f>
        <v>32.26</v>
      </c>
      <c r="BA28" s="208">
        <f>(VLOOKUP(Horizontal!$C28&amp;Horizontal!$B28&amp;Horizontal!BA$11,Vertical!$E:$O,BA$10,0))+0</f>
        <v>10.44</v>
      </c>
      <c r="BB28" s="210">
        <f>(VLOOKUP(Horizontal!$C28&amp;Horizontal!$B28&amp;Horizontal!BB$11,Vertical!$E:$O,BB$10,0))+0</f>
        <v>400.68</v>
      </c>
      <c r="BC28" s="207">
        <f>(VLOOKUP(Horizontal!$C28&amp;Horizontal!$B28&amp;Horizontal!BC$11,Vertical!$E:$O,BC$10,0))+0</f>
        <v>399.88</v>
      </c>
      <c r="BD28" s="207">
        <f>(VLOOKUP(Horizontal!$C28&amp;Horizontal!$B28&amp;Horizontal!BD$11,Vertical!$E:$O,BD$10,0))+0</f>
        <v>398.71</v>
      </c>
      <c r="BE28" s="207">
        <f>(VLOOKUP(Horizontal!$C28&amp;Horizontal!$B28&amp;Horizontal!BE$11,Vertical!$E:$O,BE$10,0))+0</f>
        <v>396.43</v>
      </c>
      <c r="BF28" s="207">
        <f>(VLOOKUP(Horizontal!$C28&amp;Horizontal!$B28&amp;Horizontal!BF$11,Vertical!$E:$O,BF$10,0))+0</f>
        <v>383.89</v>
      </c>
      <c r="BG28" s="207">
        <f>(VLOOKUP(Horizontal!$C28&amp;Horizontal!$B28&amp;Horizontal!BG$11,Vertical!$E:$O,BG$10,0))+0</f>
        <v>322.08999999999997</v>
      </c>
      <c r="BH28" s="207">
        <f>(VLOOKUP(Horizontal!$C28&amp;Horizontal!$B28&amp;Horizontal!BH$11,Vertical!$E:$O,BH$10,0))+0</f>
        <v>220.82</v>
      </c>
      <c r="BI28" s="207">
        <f>(VLOOKUP(Horizontal!$C28&amp;Horizontal!$B28&amp;Horizontal!BI$11,Vertical!$E:$O,BI$10,0))+0</f>
        <v>202.8</v>
      </c>
      <c r="BJ28" s="209">
        <f>(VLOOKUP(Horizontal!$C28&amp;Horizontal!$B28&amp;Horizontal!BJ$11,Vertical!$E:$O,BJ$10,0))+0</f>
        <v>185.32</v>
      </c>
      <c r="BK28" s="210">
        <f>(VLOOKUP(Horizontal!$C28&amp;Horizontal!$B28&amp;Horizontal!BK$11,Vertical!$E:$O,BK$10,0))+0</f>
        <v>41</v>
      </c>
      <c r="BL28" s="207">
        <f>(VLOOKUP(Horizontal!$C28&amp;Horizontal!$B28&amp;Horizontal!BL$11,Vertical!$E:$O,BL$10,0))+0</f>
        <v>30</v>
      </c>
      <c r="BM28" s="207">
        <f>(VLOOKUP(Horizontal!$C28&amp;Horizontal!$B28&amp;Horizontal!BM$11,Vertical!$E:$O,BM$10,0))+0</f>
        <v>25</v>
      </c>
      <c r="BN28" s="207">
        <f>(VLOOKUP(Horizontal!$C28&amp;Horizontal!$B28&amp;Horizontal!BN$11,Vertical!$E:$O,BN$10,0))+0</f>
        <v>23</v>
      </c>
      <c r="BO28" s="207">
        <f>(VLOOKUP(Horizontal!$C28&amp;Horizontal!$B28&amp;Horizontal!BO$11,Vertical!$E:$O,BO$10,0))+0</f>
        <v>27</v>
      </c>
      <c r="BP28" s="207">
        <f>(VLOOKUP(Horizontal!$C28&amp;Horizontal!$B28&amp;Horizontal!BP$11,Vertical!$E:$O,BP$10,0))+0</f>
        <v>25</v>
      </c>
      <c r="BQ28" s="207">
        <f>(VLOOKUP(Horizontal!$C28&amp;Horizontal!$B28&amp;Horizontal!BQ$11,Vertical!$E:$O,BQ$10,0))+0</f>
        <v>31</v>
      </c>
      <c r="BR28" s="207">
        <f>(VLOOKUP(Horizontal!$C28&amp;Horizontal!$B28&amp;Horizontal!BR$11,Vertical!$E:$O,BR$10,0))+0</f>
        <v>31</v>
      </c>
      <c r="BS28" s="209">
        <f>(VLOOKUP(Horizontal!$C28&amp;Horizontal!$B28&amp;Horizontal!BS$11,Vertical!$E:$O,BS$10,0))+0</f>
        <v>31</v>
      </c>
      <c r="BT28" s="210">
        <f>(VLOOKUP(Horizontal!$C28&amp;Horizontal!$B28&amp;Horizontal!BT$11,Vertical!$E:$O,BT$10,0))+0</f>
        <v>12.2</v>
      </c>
      <c r="BU28" s="207">
        <f>(VLOOKUP(Horizontal!$C28&amp;Horizontal!$B28&amp;Horizontal!BU$11,Vertical!$E:$O,BU$10,0))+0</f>
        <v>14.62</v>
      </c>
      <c r="BV28" s="207">
        <f>(VLOOKUP(Horizontal!$C28&amp;Horizontal!$B28&amp;Horizontal!BV$11,Vertical!$E:$O,BV$10,0))+0</f>
        <v>16.89</v>
      </c>
      <c r="BW28" s="207">
        <f>(VLOOKUP(Horizontal!$C28&amp;Horizontal!$B28&amp;Horizontal!BW$11,Vertical!$E:$O,BW$10,0))+0</f>
        <v>28.57</v>
      </c>
      <c r="BX28" s="207">
        <f>(VLOOKUP(Horizontal!$C28&amp;Horizontal!$B28&amp;Horizontal!BX$11,Vertical!$E:$O,BX$10,0))+0</f>
        <v>54.11</v>
      </c>
      <c r="BY28" s="207">
        <f>(VLOOKUP(Horizontal!$C28&amp;Horizontal!$B28&amp;Horizontal!BY$11,Vertical!$E:$O,BY$10,0))+0</f>
        <v>68.09</v>
      </c>
      <c r="BZ28" s="207">
        <f>(VLOOKUP(Horizontal!$C28&amp;Horizontal!$B28&amp;Horizontal!BZ$11,Vertical!$E:$O,BZ$10,0))+0</f>
        <v>22.49</v>
      </c>
      <c r="CA28" s="207">
        <f>(VLOOKUP(Horizontal!$C28&amp;Horizontal!$B28&amp;Horizontal!CA$11,Vertical!$E:$O,CA$10,0))+0</f>
        <v>16.190000000000001</v>
      </c>
      <c r="CB28" s="209">
        <f>(VLOOKUP(Horizontal!$C28&amp;Horizontal!$B28&amp;Horizontal!CB$11,Vertical!$E:$O,CB$10,0))+0</f>
        <v>15.69</v>
      </c>
      <c r="CC28" s="210">
        <f>(VLOOKUP(Horizontal!$C28&amp;Horizontal!$B28&amp;Horizontal!CC$11,Vertical!$E:$O,CC$10,0))+0</f>
        <v>58.94</v>
      </c>
      <c r="CD28" s="207">
        <f>(VLOOKUP(Horizontal!$C28&amp;Horizontal!$B28&amp;Horizontal!CD$11,Vertical!$E:$O,CD$10,0))+0</f>
        <v>56.6</v>
      </c>
      <c r="CE28" s="207">
        <f>(VLOOKUP(Horizontal!$C28&amp;Horizontal!$B28&amp;Horizontal!CE$11,Vertical!$E:$O,CE$10,0))+0</f>
        <v>50.23</v>
      </c>
      <c r="CF28" s="207">
        <f>(VLOOKUP(Horizontal!$C28&amp;Horizontal!$B28&amp;Horizontal!CF$11,Vertical!$E:$O,CF$10,0))+0</f>
        <v>49.78</v>
      </c>
      <c r="CG28" s="207">
        <f>(VLOOKUP(Horizontal!$C28&amp;Horizontal!$B28&amp;Horizontal!CG$11,Vertical!$E:$O,CG$10,0))+0</f>
        <v>25.97</v>
      </c>
      <c r="CH28" s="207">
        <f>(VLOOKUP(Horizontal!$C28&amp;Horizontal!$B28&amp;Horizontal!CH$11,Vertical!$E:$O,CH$10,0))+0</f>
        <v>27.66</v>
      </c>
      <c r="CI28" s="207">
        <f>(VLOOKUP(Horizontal!$C28&amp;Horizontal!$B28&amp;Horizontal!CI$11,Vertical!$E:$O,CI$10,0))+0</f>
        <v>59.04</v>
      </c>
      <c r="CJ28" s="207">
        <f>(VLOOKUP(Horizontal!$C28&amp;Horizontal!$B28&amp;Horizontal!CJ$11,Vertical!$E:$O,CJ$10,0))+0</f>
        <v>48.99</v>
      </c>
      <c r="CK28" s="209">
        <f>(VLOOKUP(Horizontal!$C28&amp;Horizontal!$B28&amp;Horizontal!CK$11,Vertical!$E:$O,CK$10,0))+0</f>
        <v>66.67</v>
      </c>
      <c r="CL28" s="210">
        <f>(VLOOKUP(Horizontal!$C28&amp;Horizontal!$B28&amp;Horizontal!CL$11,Vertical!$E:$O,CL$10,0))+0</f>
        <v>28.86</v>
      </c>
      <c r="CM28" s="207">
        <f>(VLOOKUP(Horizontal!$C28&amp;Horizontal!$B28&amp;Horizontal!CM$11,Vertical!$E:$O,CM$10,0))+0</f>
        <v>28.77</v>
      </c>
      <c r="CN28" s="207">
        <f>(VLOOKUP(Horizontal!$C28&amp;Horizontal!$B28&amp;Horizontal!CN$11,Vertical!$E:$O,CN$10,0))+0</f>
        <v>32.880000000000003</v>
      </c>
      <c r="CO28" s="207">
        <f>(VLOOKUP(Horizontal!$C28&amp;Horizontal!$B28&amp;Horizontal!CO$11,Vertical!$E:$O,CO$10,0))+0</f>
        <v>21.65</v>
      </c>
      <c r="CP28" s="207">
        <f>(VLOOKUP(Horizontal!$C28&amp;Horizontal!$B28&amp;Horizontal!CP$11,Vertical!$E:$O,CP$10,0))+0</f>
        <v>19.91</v>
      </c>
      <c r="CQ28" s="207">
        <f>(VLOOKUP(Horizontal!$C28&amp;Horizontal!$B28&amp;Horizontal!CQ$11,Vertical!$E:$O,CQ$10,0))+0</f>
        <v>4.26</v>
      </c>
      <c r="CR28" s="207">
        <f>(VLOOKUP(Horizontal!$C28&amp;Horizontal!$B28&amp;Horizontal!CR$11,Vertical!$E:$O,CR$10,0))+0</f>
        <v>18.47</v>
      </c>
      <c r="CS28" s="207">
        <f>(VLOOKUP(Horizontal!$C28&amp;Horizontal!$B28&amp;Horizontal!CS$11,Vertical!$E:$O,CS$10,0))+0</f>
        <v>34.82</v>
      </c>
      <c r="CT28" s="207">
        <f>(VLOOKUP(Horizontal!$C28&amp;Horizontal!$B28&amp;Horizontal!CT$11,Vertical!$E:$O,CT$10,0))+0</f>
        <v>17.649999999999999</v>
      </c>
      <c r="CU28" s="150"/>
      <c r="CV28" s="211">
        <f t="shared" si="29"/>
        <v>11</v>
      </c>
      <c r="CW28" s="190">
        <f t="shared" si="30"/>
        <v>11.899999999999977</v>
      </c>
      <c r="CX28" s="190">
        <f t="shared" si="31"/>
        <v>12.859999999999957</v>
      </c>
      <c r="CY28" s="190">
        <f t="shared" si="32"/>
        <v>11.900000000000034</v>
      </c>
      <c r="CZ28" s="190">
        <f t="shared" si="33"/>
        <v>15.46999999999997</v>
      </c>
      <c r="DA28" s="190">
        <f t="shared" si="34"/>
        <v>18.539999999999964</v>
      </c>
      <c r="DB28" s="190">
        <f t="shared" si="35"/>
        <v>16.620000000000005</v>
      </c>
      <c r="DC28" s="190">
        <f t="shared" si="36"/>
        <v>17.960000000000008</v>
      </c>
      <c r="DD28" s="212">
        <f t="shared" si="37"/>
        <v>18.799999999999983</v>
      </c>
      <c r="DE28" s="9">
        <v>160</v>
      </c>
      <c r="DF28" s="212">
        <f t="shared" si="38"/>
        <v>-181.22278959810868</v>
      </c>
      <c r="DG28" s="264"/>
      <c r="DH28" s="265"/>
      <c r="DI28" s="265"/>
      <c r="DJ28" s="266"/>
      <c r="DK28" s="190">
        <v>949.64</v>
      </c>
      <c r="DL28" s="190">
        <v>949.64</v>
      </c>
      <c r="DM28" s="190">
        <v>824.58</v>
      </c>
      <c r="DN28" s="212">
        <v>218.47</v>
      </c>
      <c r="DO28" s="190"/>
      <c r="DP28" s="190"/>
      <c r="DQ28" s="190"/>
      <c r="DR28" s="212"/>
      <c r="DS28" s="150"/>
      <c r="DT28" s="190"/>
      <c r="DU28" s="190"/>
      <c r="DV28" s="190"/>
      <c r="DW28" s="190"/>
      <c r="DX28" s="190"/>
      <c r="DY28" s="190"/>
      <c r="DZ28" s="190"/>
      <c r="EA28" s="190"/>
      <c r="EB28" s="190"/>
      <c r="EC28" s="190"/>
      <c r="ED28" s="190"/>
      <c r="EE28" s="190"/>
      <c r="EF28" s="190"/>
      <c r="EG28" s="190"/>
      <c r="EH28" s="212"/>
      <c r="EI28" s="213"/>
      <c r="EJ28" s="211"/>
      <c r="EK28" s="190"/>
      <c r="EL28" s="190"/>
      <c r="EM28" s="190"/>
      <c r="EN28" s="190"/>
      <c r="EO28" s="190"/>
      <c r="EP28" s="190"/>
      <c r="EQ28" s="190"/>
      <c r="ER28" s="190"/>
      <c r="ES28" s="190"/>
      <c r="ET28" s="190"/>
      <c r="EU28" s="190"/>
      <c r="EV28" s="190"/>
      <c r="EW28" s="190"/>
      <c r="EX28" s="212"/>
      <c r="EY28" s="211"/>
      <c r="EZ28" s="75"/>
      <c r="FA28" s="89"/>
      <c r="FB28" s="212"/>
      <c r="FC28" s="213"/>
      <c r="FD28" s="213"/>
      <c r="FE28" s="213"/>
      <c r="FF28" s="213"/>
      <c r="FG28" s="213"/>
      <c r="FH28" s="213"/>
      <c r="FI28" s="213"/>
      <c r="FJ28" s="213"/>
      <c r="FK28" s="213"/>
      <c r="FL28" s="213"/>
      <c r="FM28" s="213"/>
      <c r="FN28" s="213"/>
      <c r="FO28" s="213"/>
      <c r="FP28" s="213"/>
      <c r="FQ28" s="213"/>
      <c r="FR28" s="213"/>
      <c r="FS28" s="211"/>
      <c r="FT28" s="190"/>
      <c r="FU28" s="190"/>
      <c r="FV28" s="190"/>
      <c r="FW28" s="190"/>
      <c r="FX28" s="190"/>
      <c r="FY28" s="190"/>
      <c r="FZ28" s="190"/>
      <c r="GA28" s="190"/>
      <c r="GB28" s="190"/>
      <c r="GC28" s="190"/>
      <c r="GD28" s="190"/>
      <c r="GE28" s="190"/>
      <c r="GF28" s="190"/>
      <c r="GG28" s="212"/>
    </row>
    <row r="29" spans="2:189">
      <c r="B29" s="33">
        <v>42106</v>
      </c>
      <c r="C29" s="30" t="s">
        <v>51</v>
      </c>
      <c r="D29" s="30">
        <v>2015</v>
      </c>
      <c r="E29" s="30" t="str">
        <f t="shared" si="28"/>
        <v>2015S15</v>
      </c>
      <c r="F29" s="30" t="str">
        <f t="shared" si="39"/>
        <v>42015</v>
      </c>
      <c r="G29" s="208" t="str">
        <f>VLOOKUP(Horizontal!$C29&amp;Horizontal!$B29&amp;Horizontal!G$11,Vertical!$E:$O,G$10,0)</f>
        <v>1,13</v>
      </c>
      <c r="H29" s="207">
        <f>(VLOOKUP(Horizontal!$C29&amp;Horizontal!$B29&amp;Horizontal!H$11,Vertical!$E:$O,H$10,0))+0</f>
        <v>388.86</v>
      </c>
      <c r="I29" s="207">
        <f>(VLOOKUP(Horizontal!$C29&amp;Horizontal!$B29&amp;Horizontal!I$11,Vertical!$E:$O,I$10,0))+0</f>
        <v>385.85</v>
      </c>
      <c r="J29" s="207">
        <f>(VLOOKUP(Horizontal!$C29&amp;Horizontal!$B29&amp;Horizontal!J$11,Vertical!$E:$O,J$10,0))+0</f>
        <v>385.16</v>
      </c>
      <c r="K29" s="207">
        <f>(VLOOKUP(Horizontal!$C29&amp;Horizontal!$B29&amp;Horizontal!K$11,Vertical!$E:$O,K$10,0))+0</f>
        <v>382.86</v>
      </c>
      <c r="L29" s="207">
        <f>(VLOOKUP(Horizontal!$C29&amp;Horizontal!$B29&amp;Horizontal!L$11,Vertical!$E:$O,L$10,0))+0</f>
        <v>363.7</v>
      </c>
      <c r="M29" s="207">
        <f>(VLOOKUP(Horizontal!$C29&amp;Horizontal!$B29&amp;Horizontal!M$11,Vertical!$E:$O,M$10,0))+0</f>
        <v>297.42</v>
      </c>
      <c r="N29" s="207">
        <f>(VLOOKUP(Horizontal!$C29&amp;Horizontal!$B29&amp;Horizontal!N$11,Vertical!$E:$O,N$10,0))+0</f>
        <v>204.49</v>
      </c>
      <c r="O29" s="207">
        <f>(VLOOKUP(Horizontal!$C29&amp;Horizontal!$B29&amp;Horizontal!O$11,Vertical!$E:$O,O$10,0))+0</f>
        <v>185.36</v>
      </c>
      <c r="P29" s="209">
        <f>(VLOOKUP(Horizontal!$C29&amp;Horizontal!$B29&amp;Horizontal!P$11,Vertical!$E:$O,P$10,0))+0</f>
        <v>165.68</v>
      </c>
      <c r="Q29" s="210">
        <f>(VLOOKUP(Horizontal!$C29&amp;Horizontal!$B29&amp;Horizontal!Q$11,Vertical!$E:$O,Q$10,0))+0</f>
        <v>39</v>
      </c>
      <c r="R29" s="207">
        <f>(VLOOKUP(Horizontal!$C29&amp;Horizontal!$B29&amp;Horizontal!R$11,Vertical!$E:$O,R$10,0))+0</f>
        <v>26</v>
      </c>
      <c r="S29" s="207">
        <f>(VLOOKUP(Horizontal!$C29&amp;Horizontal!$B29&amp;Horizontal!S$11,Vertical!$E:$O,S$10,0))+0</f>
        <v>22</v>
      </c>
      <c r="T29" s="207">
        <f>(VLOOKUP(Horizontal!$C29&amp;Horizontal!$B29&amp;Horizontal!T$11,Vertical!$E:$O,T$10,0))+0</f>
        <v>22</v>
      </c>
      <c r="U29" s="207">
        <f>(VLOOKUP(Horizontal!$C29&amp;Horizontal!$B29&amp;Horizontal!U$11,Vertical!$E:$O,U$10,0))+0</f>
        <v>26</v>
      </c>
      <c r="V29" s="207">
        <f>(VLOOKUP(Horizontal!$C29&amp;Horizontal!$B29&amp;Horizontal!V$11,Vertical!$E:$O,V$10,0))+0</f>
        <v>26</v>
      </c>
      <c r="W29" s="207">
        <f>(VLOOKUP(Horizontal!$C29&amp;Horizontal!$B29&amp;Horizontal!W$11,Vertical!$E:$O,W$10,0))+0</f>
        <v>29</v>
      </c>
      <c r="X29" s="207">
        <f>(VLOOKUP(Horizontal!$C29&amp;Horizontal!$B29&amp;Horizontal!X$11,Vertical!$E:$O,X$10,0))+0</f>
        <v>36</v>
      </c>
      <c r="Y29" s="209">
        <f>(VLOOKUP(Horizontal!$C29&amp;Horizontal!$B29&amp;Horizontal!Y$11,Vertical!$E:$O,Y$10,0))+0</f>
        <v>34</v>
      </c>
      <c r="Z29" s="210">
        <f>(VLOOKUP(Horizontal!$C29&amp;Horizontal!$B29&amp;Horizontal!Z$11,Vertical!$E:$O,Z$10,0))+0</f>
        <v>0</v>
      </c>
      <c r="AA29" s="207">
        <f>(VLOOKUP(Horizontal!$C29&amp;Horizontal!$B29&amp;Horizontal!AA$11,Vertical!$E:$O,AA$10,0))+0</f>
        <v>14.55</v>
      </c>
      <c r="AB29" s="207">
        <f>(VLOOKUP(Horizontal!$C29&amp;Horizontal!$B29&amp;Horizontal!AB$11,Vertical!$E:$O,AB$10,0))+0</f>
        <v>12.93</v>
      </c>
      <c r="AC29" s="207">
        <f>(VLOOKUP(Horizontal!$C29&amp;Horizontal!$B29&amp;Horizontal!AC$11,Vertical!$E:$O,AC$10,0))+0</f>
        <v>12.93</v>
      </c>
      <c r="AD29" s="207">
        <f>(VLOOKUP(Horizontal!$C29&amp;Horizontal!$B29&amp;Horizontal!AD$11,Vertical!$E:$O,AD$10,0))+0</f>
        <v>66.67</v>
      </c>
      <c r="AE29" s="207">
        <f>(VLOOKUP(Horizontal!$C29&amp;Horizontal!$B29&amp;Horizontal!AE$11,Vertical!$E:$O,AE$10,0))+0</f>
        <v>62.5</v>
      </c>
      <c r="AF29" s="207">
        <f>(VLOOKUP(Horizontal!$C29&amp;Horizontal!$B29&amp;Horizontal!AF$11,Vertical!$E:$O,AF$10,0))+0</f>
        <v>18.52</v>
      </c>
      <c r="AG29" s="207">
        <f>(VLOOKUP(Horizontal!$C29&amp;Horizontal!$B29&amp;Horizontal!AG$11,Vertical!$E:$O,AG$10,0))+0</f>
        <v>3.77</v>
      </c>
      <c r="AH29" s="209">
        <f>(VLOOKUP(Horizontal!$C29&amp;Horizontal!$B29&amp;Horizontal!AH$11,Vertical!$E:$O,AH$10,0))+0</f>
        <v>15.38</v>
      </c>
      <c r="AI29" s="210">
        <f>(VLOOKUP(Horizontal!$C29&amp;Horizontal!$B29&amp;Horizontal!AI$11,Vertical!$E:$O,AI$10,0))+0</f>
        <v>47.83</v>
      </c>
      <c r="AJ29" s="207">
        <f>(VLOOKUP(Horizontal!$C29&amp;Horizontal!$B29&amp;Horizontal!AJ$11,Vertical!$E:$O,AJ$10,0))+0</f>
        <v>52.73</v>
      </c>
      <c r="AK29" s="207">
        <f>(VLOOKUP(Horizontal!$C29&amp;Horizontal!$B29&amp;Horizontal!AK$11,Vertical!$E:$O,AK$10,0))+0</f>
        <v>48.28</v>
      </c>
      <c r="AL29" s="207">
        <f>(VLOOKUP(Horizontal!$C29&amp;Horizontal!$B29&amp;Horizontal!AL$11,Vertical!$E:$O,AL$10,0))+0</f>
        <v>48.28</v>
      </c>
      <c r="AM29" s="207">
        <f>(VLOOKUP(Horizontal!$C29&amp;Horizontal!$B29&amp;Horizontal!AM$11,Vertical!$E:$O,AM$10,0))+0</f>
        <v>23.94</v>
      </c>
      <c r="AN29" s="207">
        <f>(VLOOKUP(Horizontal!$C29&amp;Horizontal!$B29&amp;Horizontal!AN$11,Vertical!$E:$O,AN$10,0))+0</f>
        <v>33.33</v>
      </c>
      <c r="AO29" s="207">
        <f>(VLOOKUP(Horizontal!$C29&amp;Horizontal!$B29&amp;Horizontal!AO$11,Vertical!$E:$O,AO$10,0))+0</f>
        <v>59.26</v>
      </c>
      <c r="AP29" s="207">
        <f>(VLOOKUP(Horizontal!$C29&amp;Horizontal!$B29&amp;Horizontal!AP$11,Vertical!$E:$O,AP$10,0))+0</f>
        <v>62.26</v>
      </c>
      <c r="AQ29" s="209">
        <f>(VLOOKUP(Horizontal!$C29&amp;Horizontal!$B29&amp;Horizontal!AQ$11,Vertical!$E:$O,AQ$10,0))+0</f>
        <v>61.54</v>
      </c>
      <c r="AR29" s="210">
        <f>(VLOOKUP(Horizontal!$C29&amp;Horizontal!$B29&amp;Horizontal!AR$11,Vertical!$E:$O,AR$10,0))+0</f>
        <v>52.17</v>
      </c>
      <c r="AS29" s="207">
        <f>(VLOOKUP(Horizontal!$C29&amp;Horizontal!$B29&amp;Horizontal!AS$11,Vertical!$E:$O,AS$10,0))+0</f>
        <v>32.729999999999997</v>
      </c>
      <c r="AT29" s="207">
        <f>(VLOOKUP(Horizontal!$C29&amp;Horizontal!$B29&amp;Horizontal!AT$11,Vertical!$E:$O,AT$10,0))+0</f>
        <v>38.79</v>
      </c>
      <c r="AU29" s="207">
        <f>(VLOOKUP(Horizontal!$C29&amp;Horizontal!$B29&amp;Horizontal!AU$11,Vertical!$E:$O,AU$10,0))+0</f>
        <v>38.79</v>
      </c>
      <c r="AV29" s="207">
        <f>(VLOOKUP(Horizontal!$C29&amp;Horizontal!$B29&amp;Horizontal!AV$11,Vertical!$E:$O,AV$10,0))+0</f>
        <v>9.39</v>
      </c>
      <c r="AW29" s="207">
        <f>(VLOOKUP(Horizontal!$C29&amp;Horizontal!$B29&amp;Horizontal!AW$11,Vertical!$E:$O,AW$10,0))+0</f>
        <v>4.17</v>
      </c>
      <c r="AX29" s="207">
        <f>(VLOOKUP(Horizontal!$C29&amp;Horizontal!$B29&amp;Horizontal!AX$11,Vertical!$E:$O,AX$10,0))+0</f>
        <v>22.22</v>
      </c>
      <c r="AY29" s="207">
        <f>(VLOOKUP(Horizontal!$C29&amp;Horizontal!$B29&amp;Horizontal!AY$11,Vertical!$E:$O,AY$10,0))+0</f>
        <v>33.96</v>
      </c>
      <c r="AZ29" s="209">
        <f>(VLOOKUP(Horizontal!$C29&amp;Horizontal!$B29&amp;Horizontal!AZ$11,Vertical!$E:$O,AZ$10,0))+0</f>
        <v>23.08</v>
      </c>
      <c r="BA29" s="208">
        <f>(VLOOKUP(Horizontal!$C29&amp;Horizontal!$B29&amp;Horizontal!BA$11,Vertical!$E:$O,BA$10,0))+0</f>
        <v>9.82</v>
      </c>
      <c r="BB29" s="210">
        <f>(VLOOKUP(Horizontal!$C29&amp;Horizontal!$B29&amp;Horizontal!BB$11,Vertical!$E:$O,BB$10,0))+0</f>
        <v>399.14</v>
      </c>
      <c r="BC29" s="207">
        <f>(VLOOKUP(Horizontal!$C29&amp;Horizontal!$B29&amp;Horizontal!BC$11,Vertical!$E:$O,BC$10,0))+0</f>
        <v>398.25</v>
      </c>
      <c r="BD29" s="207">
        <f>(VLOOKUP(Horizontal!$C29&amp;Horizontal!$B29&amp;Horizontal!BD$11,Vertical!$E:$O,BD$10,0))+0</f>
        <v>397.24</v>
      </c>
      <c r="BE29" s="207">
        <f>(VLOOKUP(Horizontal!$C29&amp;Horizontal!$B29&amp;Horizontal!BE$11,Vertical!$E:$O,BE$10,0))+0</f>
        <v>394.54</v>
      </c>
      <c r="BF29" s="207">
        <f>(VLOOKUP(Horizontal!$C29&amp;Horizontal!$B29&amp;Horizontal!BF$11,Vertical!$E:$O,BF$10,0))+0</f>
        <v>375.14</v>
      </c>
      <c r="BG29" s="207">
        <f>(VLOOKUP(Horizontal!$C29&amp;Horizontal!$B29&amp;Horizontal!BG$11,Vertical!$E:$O,BG$10,0))+0</f>
        <v>317.17</v>
      </c>
      <c r="BH29" s="207">
        <f>(VLOOKUP(Horizontal!$C29&amp;Horizontal!$B29&amp;Horizontal!BH$11,Vertical!$E:$O,BH$10,0))+0</f>
        <v>220.33</v>
      </c>
      <c r="BI29" s="207">
        <f>(VLOOKUP(Horizontal!$C29&amp;Horizontal!$B29&amp;Horizontal!BI$11,Vertical!$E:$O,BI$10,0))+0</f>
        <v>202.98</v>
      </c>
      <c r="BJ29" s="209">
        <f>(VLOOKUP(Horizontal!$C29&amp;Horizontal!$B29&amp;Horizontal!BJ$11,Vertical!$E:$O,BJ$10,0))+0</f>
        <v>185.29</v>
      </c>
      <c r="BK29" s="210">
        <f>(VLOOKUP(Horizontal!$C29&amp;Horizontal!$B29&amp;Horizontal!BK$11,Vertical!$E:$O,BK$10,0))+0</f>
        <v>34</v>
      </c>
      <c r="BL29" s="207">
        <f>(VLOOKUP(Horizontal!$C29&amp;Horizontal!$B29&amp;Horizontal!BL$11,Vertical!$E:$O,BL$10,0))+0</f>
        <v>23</v>
      </c>
      <c r="BM29" s="207">
        <f>(VLOOKUP(Horizontal!$C29&amp;Horizontal!$B29&amp;Horizontal!BM$11,Vertical!$E:$O,BM$10,0))+0</f>
        <v>23</v>
      </c>
      <c r="BN29" s="207">
        <f>(VLOOKUP(Horizontal!$C29&amp;Horizontal!$B29&amp;Horizontal!BN$11,Vertical!$E:$O,BN$10,0))+0</f>
        <v>22</v>
      </c>
      <c r="BO29" s="207">
        <f>(VLOOKUP(Horizontal!$C29&amp;Horizontal!$B29&amp;Horizontal!BO$11,Vertical!$E:$O,BO$10,0))+0</f>
        <v>27</v>
      </c>
      <c r="BP29" s="207">
        <f>(VLOOKUP(Horizontal!$C29&amp;Horizontal!$B29&amp;Horizontal!BP$11,Vertical!$E:$O,BP$10,0))+0</f>
        <v>25</v>
      </c>
      <c r="BQ29" s="207">
        <f>(VLOOKUP(Horizontal!$C29&amp;Horizontal!$B29&amp;Horizontal!BQ$11,Vertical!$E:$O,BQ$10,0))+0</f>
        <v>30</v>
      </c>
      <c r="BR29" s="207">
        <f>(VLOOKUP(Horizontal!$C29&amp;Horizontal!$B29&amp;Horizontal!BR$11,Vertical!$E:$O,BR$10,0))+0</f>
        <v>36</v>
      </c>
      <c r="BS29" s="209">
        <f>(VLOOKUP(Horizontal!$C29&amp;Horizontal!$B29&amp;Horizontal!BS$11,Vertical!$E:$O,BS$10,0))+0</f>
        <v>36</v>
      </c>
      <c r="BT29" s="210">
        <f>(VLOOKUP(Horizontal!$C29&amp;Horizontal!$B29&amp;Horizontal!BT$11,Vertical!$E:$O,BT$10,0))+0</f>
        <v>25.64</v>
      </c>
      <c r="BU29" s="207">
        <f>(VLOOKUP(Horizontal!$C29&amp;Horizontal!$B29&amp;Horizontal!BU$11,Vertical!$E:$O,BU$10,0))+0</f>
        <v>11.11</v>
      </c>
      <c r="BV29" s="207">
        <f>(VLOOKUP(Horizontal!$C29&amp;Horizontal!$B29&amp;Horizontal!BV$11,Vertical!$E:$O,BV$10,0))+0</f>
        <v>16.22</v>
      </c>
      <c r="BW29" s="207">
        <f>(VLOOKUP(Horizontal!$C29&amp;Horizontal!$B29&amp;Horizontal!BW$11,Vertical!$E:$O,BW$10,0))+0</f>
        <v>16.22</v>
      </c>
      <c r="BX29" s="207">
        <f>(VLOOKUP(Horizontal!$C29&amp;Horizontal!$B29&amp;Horizontal!BX$11,Vertical!$E:$O,BX$10,0))+0</f>
        <v>77.14</v>
      </c>
      <c r="BY29" s="207">
        <f>(VLOOKUP(Horizontal!$C29&amp;Horizontal!$B29&amp;Horizontal!BY$11,Vertical!$E:$O,BY$10,0))+0</f>
        <v>62.79</v>
      </c>
      <c r="BZ29" s="207">
        <f>(VLOOKUP(Horizontal!$C29&amp;Horizontal!$B29&amp;Horizontal!BZ$11,Vertical!$E:$O,BZ$10,0))+0</f>
        <v>22.73</v>
      </c>
      <c r="CA29" s="207">
        <f>(VLOOKUP(Horizontal!$C29&amp;Horizontal!$B29&amp;Horizontal!CA$11,Vertical!$E:$O,CA$10,0))+0</f>
        <v>11.63</v>
      </c>
      <c r="CB29" s="209">
        <f>(VLOOKUP(Horizontal!$C29&amp;Horizontal!$B29&amp;Horizontal!CB$11,Vertical!$E:$O,CB$10,0))+0</f>
        <v>19.05</v>
      </c>
      <c r="CC29" s="210">
        <f>(VLOOKUP(Horizontal!$C29&amp;Horizontal!$B29&amp;Horizontal!CC$11,Vertical!$E:$O,CC$10,0))+0</f>
        <v>35.9</v>
      </c>
      <c r="CD29" s="207">
        <f>(VLOOKUP(Horizontal!$C29&amp;Horizontal!$B29&amp;Horizontal!CD$11,Vertical!$E:$O,CD$10,0))+0</f>
        <v>61.11</v>
      </c>
      <c r="CE29" s="207">
        <f>(VLOOKUP(Horizontal!$C29&amp;Horizontal!$B29&amp;Horizontal!CE$11,Vertical!$E:$O,CE$10,0))+0</f>
        <v>37.840000000000003</v>
      </c>
      <c r="CF29" s="207">
        <f>(VLOOKUP(Horizontal!$C29&amp;Horizontal!$B29&amp;Horizontal!CF$11,Vertical!$E:$O,CF$10,0))+0</f>
        <v>37.840000000000003</v>
      </c>
      <c r="CG29" s="207">
        <f>(VLOOKUP(Horizontal!$C29&amp;Horizontal!$B29&amp;Horizontal!CG$11,Vertical!$E:$O,CG$10,0))+0</f>
        <v>11.43</v>
      </c>
      <c r="CH29" s="207">
        <f>(VLOOKUP(Horizontal!$C29&amp;Horizontal!$B29&amp;Horizontal!CH$11,Vertical!$E:$O,CH$10,0))+0</f>
        <v>27.91</v>
      </c>
      <c r="CI29" s="207">
        <f>(VLOOKUP(Horizontal!$C29&amp;Horizontal!$B29&amp;Horizontal!CI$11,Vertical!$E:$O,CI$10,0))+0</f>
        <v>50</v>
      </c>
      <c r="CJ29" s="207">
        <f>(VLOOKUP(Horizontal!$C29&amp;Horizontal!$B29&amp;Horizontal!CJ$11,Vertical!$E:$O,CJ$10,0))+0</f>
        <v>51.16</v>
      </c>
      <c r="CK29" s="209">
        <f>(VLOOKUP(Horizontal!$C29&amp;Horizontal!$B29&amp;Horizontal!CK$11,Vertical!$E:$O,CK$10,0))+0</f>
        <v>66.67</v>
      </c>
      <c r="CL29" s="210">
        <f>(VLOOKUP(Horizontal!$C29&amp;Horizontal!$B29&amp;Horizontal!CL$11,Vertical!$E:$O,CL$10,0))+0</f>
        <v>38.46</v>
      </c>
      <c r="CM29" s="207">
        <f>(VLOOKUP(Horizontal!$C29&amp;Horizontal!$B29&amp;Horizontal!CM$11,Vertical!$E:$O,CM$10,0))+0</f>
        <v>27.78</v>
      </c>
      <c r="CN29" s="207">
        <f>(VLOOKUP(Horizontal!$C29&amp;Horizontal!$B29&amp;Horizontal!CN$11,Vertical!$E:$O,CN$10,0))+0</f>
        <v>45.95</v>
      </c>
      <c r="CO29" s="207">
        <f>(VLOOKUP(Horizontal!$C29&amp;Horizontal!$B29&amp;Horizontal!CO$11,Vertical!$E:$O,CO$10,0))+0</f>
        <v>45.95</v>
      </c>
      <c r="CP29" s="207">
        <f>(VLOOKUP(Horizontal!$C29&amp;Horizontal!$B29&amp;Horizontal!CP$11,Vertical!$E:$O,CP$10,0))+0</f>
        <v>11.43</v>
      </c>
      <c r="CQ29" s="207">
        <f>(VLOOKUP(Horizontal!$C29&amp;Horizontal!$B29&amp;Horizontal!CQ$11,Vertical!$E:$O,CQ$10,0))+0</f>
        <v>9.3000000000000007</v>
      </c>
      <c r="CR29" s="207">
        <f>(VLOOKUP(Horizontal!$C29&amp;Horizontal!$B29&amp;Horizontal!CR$11,Vertical!$E:$O,CR$10,0))+0</f>
        <v>27.27</v>
      </c>
      <c r="CS29" s="207">
        <f>(VLOOKUP(Horizontal!$C29&amp;Horizontal!$B29&amp;Horizontal!CS$11,Vertical!$E:$O,CS$10,0))+0</f>
        <v>37.21</v>
      </c>
      <c r="CT29" s="207">
        <f>(VLOOKUP(Horizontal!$C29&amp;Horizontal!$B29&amp;Horizontal!CT$11,Vertical!$E:$O,CT$10,0))+0</f>
        <v>14.29</v>
      </c>
      <c r="CU29" s="150"/>
      <c r="CV29" s="211">
        <f t="shared" si="29"/>
        <v>10.279999999999973</v>
      </c>
      <c r="CW29" s="190">
        <f t="shared" si="30"/>
        <v>12.399999999999977</v>
      </c>
      <c r="CX29" s="190">
        <f t="shared" si="31"/>
        <v>12.079999999999984</v>
      </c>
      <c r="CY29" s="190">
        <f t="shared" si="32"/>
        <v>11.680000000000007</v>
      </c>
      <c r="CZ29" s="190">
        <f t="shared" si="33"/>
        <v>11.439999999999998</v>
      </c>
      <c r="DA29" s="190">
        <f t="shared" si="34"/>
        <v>19.75</v>
      </c>
      <c r="DB29" s="190">
        <f t="shared" si="35"/>
        <v>15.840000000000003</v>
      </c>
      <c r="DC29" s="190">
        <f t="shared" si="36"/>
        <v>17.619999999999976</v>
      </c>
      <c r="DD29" s="212">
        <f t="shared" si="37"/>
        <v>19.609999999999985</v>
      </c>
      <c r="DE29" s="9">
        <v>160</v>
      </c>
      <c r="DF29" s="212">
        <f t="shared" si="38"/>
        <v>-180.40278959810868</v>
      </c>
      <c r="DG29" s="264"/>
      <c r="DH29" s="265"/>
      <c r="DI29" s="265"/>
      <c r="DJ29" s="266"/>
      <c r="DK29" s="190">
        <v>994.27</v>
      </c>
      <c r="DL29" s="190">
        <v>994.27</v>
      </c>
      <c r="DM29" s="190">
        <v>812.75</v>
      </c>
      <c r="DN29" s="212">
        <v>108.95</v>
      </c>
      <c r="DO29" s="190"/>
      <c r="DP29" s="190"/>
      <c r="DQ29" s="190"/>
      <c r="DR29" s="212"/>
      <c r="DS29" s="150"/>
      <c r="DT29" s="190"/>
      <c r="DU29" s="190"/>
      <c r="DV29" s="190"/>
      <c r="DW29" s="190"/>
      <c r="DX29" s="190"/>
      <c r="DY29" s="190"/>
      <c r="DZ29" s="190"/>
      <c r="EA29" s="190"/>
      <c r="EB29" s="190"/>
      <c r="EC29" s="190"/>
      <c r="ED29" s="190"/>
      <c r="EE29" s="190"/>
      <c r="EF29" s="190"/>
      <c r="EG29" s="190"/>
      <c r="EH29" s="212"/>
      <c r="EI29" s="213"/>
      <c r="EJ29" s="211"/>
      <c r="EK29" s="190"/>
      <c r="EL29" s="190"/>
      <c r="EM29" s="190"/>
      <c r="EN29" s="190"/>
      <c r="EO29" s="190"/>
      <c r="EP29" s="190"/>
      <c r="EQ29" s="190"/>
      <c r="ER29" s="190"/>
      <c r="ES29" s="190"/>
      <c r="ET29" s="190"/>
      <c r="EU29" s="190"/>
      <c r="EV29" s="190"/>
      <c r="EW29" s="190"/>
      <c r="EX29" s="212"/>
      <c r="EY29" s="211"/>
      <c r="EZ29" s="75"/>
      <c r="FA29" s="89"/>
      <c r="FB29" s="212"/>
      <c r="FC29" s="213"/>
      <c r="FD29" s="213"/>
      <c r="FE29" s="213"/>
      <c r="FF29" s="213"/>
      <c r="FG29" s="213"/>
      <c r="FH29" s="213"/>
      <c r="FI29" s="213"/>
      <c r="FJ29" s="213"/>
      <c r="FK29" s="213"/>
      <c r="FL29" s="213"/>
      <c r="FM29" s="213"/>
      <c r="FN29" s="213"/>
      <c r="FO29" s="213"/>
      <c r="FP29" s="213"/>
      <c r="FQ29" s="213"/>
      <c r="FR29" s="213"/>
      <c r="FS29" s="211"/>
      <c r="FT29" s="190"/>
      <c r="FU29" s="190"/>
      <c r="FV29" s="190"/>
      <c r="FW29" s="190"/>
      <c r="FX29" s="190"/>
      <c r="FY29" s="190"/>
      <c r="FZ29" s="190"/>
      <c r="GA29" s="190"/>
      <c r="GB29" s="190"/>
      <c r="GC29" s="190"/>
      <c r="GD29" s="190"/>
      <c r="GE29" s="190"/>
      <c r="GF29" s="190"/>
      <c r="GG29" s="212"/>
    </row>
    <row r="30" spans="2:189">
      <c r="B30" s="33">
        <v>42113</v>
      </c>
      <c r="C30" s="30" t="s">
        <v>50</v>
      </c>
      <c r="D30" s="30">
        <v>2015</v>
      </c>
      <c r="E30" s="30" t="str">
        <f t="shared" si="28"/>
        <v>2015S16</v>
      </c>
      <c r="F30" s="30" t="str">
        <f t="shared" si="39"/>
        <v>42015</v>
      </c>
      <c r="G30" s="208" t="str">
        <f>VLOOKUP(Horizontal!$C30&amp;Horizontal!$B30&amp;Horizontal!G$11,Vertical!$E:$O,G$10,0)</f>
        <v>0,78</v>
      </c>
      <c r="H30" s="207">
        <f>(VLOOKUP(Horizontal!$C30&amp;Horizontal!$B30&amp;Horizontal!H$11,Vertical!$E:$O,H$10,0))+0</f>
        <v>388.5</v>
      </c>
      <c r="I30" s="207">
        <f>(VLOOKUP(Horizontal!$C30&amp;Horizontal!$B30&amp;Horizontal!I$11,Vertical!$E:$O,I$10,0))+0</f>
        <v>385.77</v>
      </c>
      <c r="J30" s="207">
        <f>(VLOOKUP(Horizontal!$C30&amp;Horizontal!$B30&amp;Horizontal!J$11,Vertical!$E:$O,J$10,0))+0</f>
        <v>384.98</v>
      </c>
      <c r="K30" s="207">
        <f>(VLOOKUP(Horizontal!$C30&amp;Horizontal!$B30&amp;Horizontal!K$11,Vertical!$E:$O,K$10,0))+0</f>
        <v>378.39</v>
      </c>
      <c r="L30" s="207">
        <f>(VLOOKUP(Horizontal!$C30&amp;Horizontal!$B30&amp;Horizontal!L$11,Vertical!$E:$O,L$10,0))+0</f>
        <v>359.27</v>
      </c>
      <c r="M30" s="207">
        <f>(VLOOKUP(Horizontal!$C30&amp;Horizontal!$B30&amp;Horizontal!M$11,Vertical!$E:$O,M$10,0))+0</f>
        <v>291.43</v>
      </c>
      <c r="N30" s="207">
        <f>(VLOOKUP(Horizontal!$C30&amp;Horizontal!$B30&amp;Horizontal!N$11,Vertical!$E:$O,N$10,0))+0</f>
        <v>203.67</v>
      </c>
      <c r="O30" s="207">
        <f>(VLOOKUP(Horizontal!$C30&amp;Horizontal!$B30&amp;Horizontal!O$11,Vertical!$E:$O,O$10,0))+0</f>
        <v>184.89</v>
      </c>
      <c r="P30" s="209">
        <f>(VLOOKUP(Horizontal!$C30&amp;Horizontal!$B30&amp;Horizontal!P$11,Vertical!$E:$O,P$10,0))+0</f>
        <v>165.33</v>
      </c>
      <c r="Q30" s="210">
        <f>(VLOOKUP(Horizontal!$C30&amp;Horizontal!$B30&amp;Horizontal!Q$11,Vertical!$E:$O,Q$10,0))+0</f>
        <v>35</v>
      </c>
      <c r="R30" s="207">
        <f>(VLOOKUP(Horizontal!$C30&amp;Horizontal!$B30&amp;Horizontal!R$11,Vertical!$E:$O,R$10,0))+0</f>
        <v>27</v>
      </c>
      <c r="S30" s="207">
        <f>(VLOOKUP(Horizontal!$C30&amp;Horizontal!$B30&amp;Horizontal!S$11,Vertical!$E:$O,S$10,0))+0</f>
        <v>23</v>
      </c>
      <c r="T30" s="207">
        <f>(VLOOKUP(Horizontal!$C30&amp;Horizontal!$B30&amp;Horizontal!T$11,Vertical!$E:$O,T$10,0))+0</f>
        <v>24</v>
      </c>
      <c r="U30" s="207">
        <f>(VLOOKUP(Horizontal!$C30&amp;Horizontal!$B30&amp;Horizontal!U$11,Vertical!$E:$O,U$10,0))+0</f>
        <v>27</v>
      </c>
      <c r="V30" s="207">
        <f>(VLOOKUP(Horizontal!$C30&amp;Horizontal!$B30&amp;Horizontal!V$11,Vertical!$E:$O,V$10,0))+0</f>
        <v>23</v>
      </c>
      <c r="W30" s="207">
        <f>(VLOOKUP(Horizontal!$C30&amp;Horizontal!$B30&amp;Horizontal!W$11,Vertical!$E:$O,W$10,0))+0</f>
        <v>28</v>
      </c>
      <c r="X30" s="207">
        <f>(VLOOKUP(Horizontal!$C30&amp;Horizontal!$B30&amp;Horizontal!X$11,Vertical!$E:$O,X$10,0))+0</f>
        <v>32</v>
      </c>
      <c r="Y30" s="209">
        <f>(VLOOKUP(Horizontal!$C30&amp;Horizontal!$B30&amp;Horizontal!Y$11,Vertical!$E:$O,Y$10,0))+0</f>
        <v>30</v>
      </c>
      <c r="Z30" s="210">
        <f>(VLOOKUP(Horizontal!$C30&amp;Horizontal!$B30&amp;Horizontal!Z$11,Vertical!$E:$O,Z$10,0))+0</f>
        <v>45.05</v>
      </c>
      <c r="AA30" s="207">
        <f>(VLOOKUP(Horizontal!$C30&amp;Horizontal!$B30&amp;Horizontal!AA$11,Vertical!$E:$O,AA$10,0))+0</f>
        <v>20.69</v>
      </c>
      <c r="AB30" s="207">
        <f>(VLOOKUP(Horizontal!$C30&amp;Horizontal!$B30&amp;Horizontal!AB$11,Vertical!$E:$O,AB$10,0))+0</f>
        <v>18.45</v>
      </c>
      <c r="AC30" s="207">
        <f>(VLOOKUP(Horizontal!$C30&amp;Horizontal!$B30&amp;Horizontal!AC$11,Vertical!$E:$O,AC$10,0))+0</f>
        <v>37.04</v>
      </c>
      <c r="AD30" s="207">
        <f>(VLOOKUP(Horizontal!$C30&amp;Horizontal!$B30&amp;Horizontal!AD$11,Vertical!$E:$O,AD$10,0))+0</f>
        <v>65.22</v>
      </c>
      <c r="AE30" s="207">
        <f>(VLOOKUP(Horizontal!$C30&amp;Horizontal!$B30&amp;Horizontal!AE$11,Vertical!$E:$O,AE$10,0))+0</f>
        <v>70</v>
      </c>
      <c r="AF30" s="207">
        <f>(VLOOKUP(Horizontal!$C30&amp;Horizontal!$B30&amp;Horizontal!AF$11,Vertical!$E:$O,AF$10,0))+0</f>
        <v>17.86</v>
      </c>
      <c r="AG30" s="207">
        <f>(VLOOKUP(Horizontal!$C30&amp;Horizontal!$B30&amp;Horizontal!AG$11,Vertical!$E:$O,AG$10,0))+0</f>
        <v>11.54</v>
      </c>
      <c r="AH30" s="209">
        <f>(VLOOKUP(Horizontal!$C30&amp;Horizontal!$B30&amp;Horizontal!AH$11,Vertical!$E:$O,AH$10,0))+0</f>
        <v>20.83</v>
      </c>
      <c r="AI30" s="210">
        <f>(VLOOKUP(Horizontal!$C30&amp;Horizontal!$B30&amp;Horizontal!AI$11,Vertical!$E:$O,AI$10,0))+0</f>
        <v>41.44</v>
      </c>
      <c r="AJ30" s="207">
        <f>(VLOOKUP(Horizontal!$C30&amp;Horizontal!$B30&amp;Horizontal!AJ$11,Vertical!$E:$O,AJ$10,0))+0</f>
        <v>62.07</v>
      </c>
      <c r="AK30" s="207">
        <f>(VLOOKUP(Horizontal!$C30&amp;Horizontal!$B30&amp;Horizontal!AK$11,Vertical!$E:$O,AK$10,0))+0</f>
        <v>55.72</v>
      </c>
      <c r="AL30" s="207">
        <f>(VLOOKUP(Horizontal!$C30&amp;Horizontal!$B30&amp;Horizontal!AL$11,Vertical!$E:$O,AL$10,0))+0</f>
        <v>51.85</v>
      </c>
      <c r="AM30" s="207">
        <f>(VLOOKUP(Horizontal!$C30&amp;Horizontal!$B30&amp;Horizontal!AM$11,Vertical!$E:$O,AM$10,0))+0</f>
        <v>30.43</v>
      </c>
      <c r="AN30" s="207">
        <f>(VLOOKUP(Horizontal!$C30&amp;Horizontal!$B30&amp;Horizontal!AN$11,Vertical!$E:$O,AN$10,0))+0</f>
        <v>26</v>
      </c>
      <c r="AO30" s="207">
        <f>(VLOOKUP(Horizontal!$C30&amp;Horizontal!$B30&amp;Horizontal!AO$11,Vertical!$E:$O,AO$10,0))+0</f>
        <v>67.86</v>
      </c>
      <c r="AP30" s="207">
        <f>(VLOOKUP(Horizontal!$C30&amp;Horizontal!$B30&amp;Horizontal!AP$11,Vertical!$E:$O,AP$10,0))+0</f>
        <v>69.23</v>
      </c>
      <c r="AQ30" s="209">
        <f>(VLOOKUP(Horizontal!$C30&amp;Horizontal!$B30&amp;Horizontal!AQ$11,Vertical!$E:$O,AQ$10,0))+0</f>
        <v>58.33</v>
      </c>
      <c r="AR30" s="210">
        <f>(VLOOKUP(Horizontal!$C30&amp;Horizontal!$B30&amp;Horizontal!AR$11,Vertical!$E:$O,AR$10,0))+0</f>
        <v>13.51</v>
      </c>
      <c r="AS30" s="207">
        <f>(VLOOKUP(Horizontal!$C30&amp;Horizontal!$B30&amp;Horizontal!AS$11,Vertical!$E:$O,AS$10,0))+0</f>
        <v>17.239999999999998</v>
      </c>
      <c r="AT30" s="207">
        <f>(VLOOKUP(Horizontal!$C30&amp;Horizontal!$B30&amp;Horizontal!AT$11,Vertical!$E:$O,AT$10,0))+0</f>
        <v>25.83</v>
      </c>
      <c r="AU30" s="207">
        <f>(VLOOKUP(Horizontal!$C30&amp;Horizontal!$B30&amp;Horizontal!AU$11,Vertical!$E:$O,AU$10,0))+0</f>
        <v>11.11</v>
      </c>
      <c r="AV30" s="207">
        <f>(VLOOKUP(Horizontal!$C30&amp;Horizontal!$B30&amp;Horizontal!AV$11,Vertical!$E:$O,AV$10,0))+0</f>
        <v>4.3499999999999996</v>
      </c>
      <c r="AW30" s="207">
        <f>(VLOOKUP(Horizontal!$C30&amp;Horizontal!$B30&amp;Horizontal!AW$11,Vertical!$E:$O,AW$10,0))+0</f>
        <v>4</v>
      </c>
      <c r="AX30" s="207">
        <f>(VLOOKUP(Horizontal!$C30&amp;Horizontal!$B30&amp;Horizontal!AX$11,Vertical!$E:$O,AX$10,0))+0</f>
        <v>14.29</v>
      </c>
      <c r="AY30" s="207">
        <f>(VLOOKUP(Horizontal!$C30&amp;Horizontal!$B30&amp;Horizontal!AY$11,Vertical!$E:$O,AY$10,0))+0</f>
        <v>19.23</v>
      </c>
      <c r="AZ30" s="209">
        <f>(VLOOKUP(Horizontal!$C30&amp;Horizontal!$B30&amp;Horizontal!AZ$11,Vertical!$E:$O,AZ$10,0))+0</f>
        <v>20.83</v>
      </c>
      <c r="BA30" s="208">
        <f>(VLOOKUP(Horizontal!$C30&amp;Horizontal!$B30&amp;Horizontal!BA$11,Vertical!$E:$O,BA$10,0))+0</f>
        <v>9.42</v>
      </c>
      <c r="BB30" s="210">
        <f>(VLOOKUP(Horizontal!$C30&amp;Horizontal!$B30&amp;Horizontal!BB$11,Vertical!$E:$O,BB$10,0))+0</f>
        <v>397.42</v>
      </c>
      <c r="BC30" s="207">
        <f>(VLOOKUP(Horizontal!$C30&amp;Horizontal!$B30&amp;Horizontal!BC$11,Vertical!$E:$O,BC$10,0))+0</f>
        <v>397.4</v>
      </c>
      <c r="BD30" s="207">
        <f>(VLOOKUP(Horizontal!$C30&amp;Horizontal!$B30&amp;Horizontal!BD$11,Vertical!$E:$O,BD$10,0))+0</f>
        <v>396.72</v>
      </c>
      <c r="BE30" s="207">
        <f>(VLOOKUP(Horizontal!$C30&amp;Horizontal!$B30&amp;Horizontal!BE$11,Vertical!$E:$O,BE$10,0))+0</f>
        <v>392.06</v>
      </c>
      <c r="BF30" s="207">
        <f>(VLOOKUP(Horizontal!$C30&amp;Horizontal!$B30&amp;Horizontal!BF$11,Vertical!$E:$O,BF$10,0))+0</f>
        <v>373.32</v>
      </c>
      <c r="BG30" s="207">
        <f>(VLOOKUP(Horizontal!$C30&amp;Horizontal!$B30&amp;Horizontal!BG$11,Vertical!$E:$O,BG$10,0))+0</f>
        <v>308.98</v>
      </c>
      <c r="BH30" s="207">
        <f>(VLOOKUP(Horizontal!$C30&amp;Horizontal!$B30&amp;Horizontal!BH$11,Vertical!$E:$O,BH$10,0))+0</f>
        <v>218.5</v>
      </c>
      <c r="BI30" s="207">
        <f>(VLOOKUP(Horizontal!$C30&amp;Horizontal!$B30&amp;Horizontal!BI$11,Vertical!$E:$O,BI$10,0))+0</f>
        <v>202.03</v>
      </c>
      <c r="BJ30" s="209">
        <f>(VLOOKUP(Horizontal!$C30&amp;Horizontal!$B30&amp;Horizontal!BJ$11,Vertical!$E:$O,BJ$10,0))+0</f>
        <v>184.59</v>
      </c>
      <c r="BK30" s="210">
        <f>(VLOOKUP(Horizontal!$C30&amp;Horizontal!$B30&amp;Horizontal!BK$11,Vertical!$E:$O,BK$10,0))+0</f>
        <v>33</v>
      </c>
      <c r="BL30" s="207">
        <f>(VLOOKUP(Horizontal!$C30&amp;Horizontal!$B30&amp;Horizontal!BL$11,Vertical!$E:$O,BL$10,0))+0</f>
        <v>24</v>
      </c>
      <c r="BM30" s="207">
        <f>(VLOOKUP(Horizontal!$C30&amp;Horizontal!$B30&amp;Horizontal!BM$11,Vertical!$E:$O,BM$10,0))+0</f>
        <v>24</v>
      </c>
      <c r="BN30" s="207">
        <f>(VLOOKUP(Horizontal!$C30&amp;Horizontal!$B30&amp;Horizontal!BN$11,Vertical!$E:$O,BN$10,0))+0</f>
        <v>28</v>
      </c>
      <c r="BO30" s="207">
        <f>(VLOOKUP(Horizontal!$C30&amp;Horizontal!$B30&amp;Horizontal!BO$11,Vertical!$E:$O,BO$10,0))+0</f>
        <v>29</v>
      </c>
      <c r="BP30" s="207">
        <f>(VLOOKUP(Horizontal!$C30&amp;Horizontal!$B30&amp;Horizontal!BP$11,Vertical!$E:$O,BP$10,0))+0</f>
        <v>25</v>
      </c>
      <c r="BQ30" s="207">
        <f>(VLOOKUP(Horizontal!$C30&amp;Horizontal!$B30&amp;Horizontal!BQ$11,Vertical!$E:$O,BQ$10,0))+0</f>
        <v>30</v>
      </c>
      <c r="BR30" s="207">
        <f>(VLOOKUP(Horizontal!$C30&amp;Horizontal!$B30&amp;Horizontal!BR$11,Vertical!$E:$O,BR$10,0))+0</f>
        <v>33</v>
      </c>
      <c r="BS30" s="209">
        <f>(VLOOKUP(Horizontal!$C30&amp;Horizontal!$B30&amp;Horizontal!BS$11,Vertical!$E:$O,BS$10,0))+0</f>
        <v>33</v>
      </c>
      <c r="BT30" s="210">
        <f>(VLOOKUP(Horizontal!$C30&amp;Horizontal!$B30&amp;Horizontal!BT$11,Vertical!$E:$O,BT$10,0))+0</f>
        <v>55</v>
      </c>
      <c r="BU30" s="207">
        <f>(VLOOKUP(Horizontal!$C30&amp;Horizontal!$B30&amp;Horizontal!BU$11,Vertical!$E:$O,BU$10,0))+0</f>
        <v>34.83</v>
      </c>
      <c r="BV30" s="207">
        <f>(VLOOKUP(Horizontal!$C30&amp;Horizontal!$B30&amp;Horizontal!BV$11,Vertical!$E:$O,BV$10,0))+0</f>
        <v>20.399999999999999</v>
      </c>
      <c r="BW30" s="207">
        <f>(VLOOKUP(Horizontal!$C30&amp;Horizontal!$B30&amp;Horizontal!BW$11,Vertical!$E:$O,BW$10,0))+0</f>
        <v>39.130000000000003</v>
      </c>
      <c r="BX30" s="207">
        <f>(VLOOKUP(Horizontal!$C30&amp;Horizontal!$B30&amp;Horizontal!BX$11,Vertical!$E:$O,BX$10,0))+0</f>
        <v>68.42</v>
      </c>
      <c r="BY30" s="207">
        <f>(VLOOKUP(Horizontal!$C30&amp;Horizontal!$B30&amp;Horizontal!BY$11,Vertical!$E:$O,BY$10,0))+0</f>
        <v>86.36</v>
      </c>
      <c r="BZ30" s="207">
        <f>(VLOOKUP(Horizontal!$C30&amp;Horizontal!$B30&amp;Horizontal!BZ$11,Vertical!$E:$O,BZ$10,0))+0</f>
        <v>36</v>
      </c>
      <c r="CA30" s="207">
        <f>(VLOOKUP(Horizontal!$C30&amp;Horizontal!$B30&amp;Horizontal!CA$11,Vertical!$E:$O,CA$10,0))+0</f>
        <v>23.61</v>
      </c>
      <c r="CB30" s="209">
        <f>(VLOOKUP(Horizontal!$C30&amp;Horizontal!$B30&amp;Horizontal!CB$11,Vertical!$E:$O,CB$10,0))+0</f>
        <v>23.81</v>
      </c>
      <c r="CC30" s="210">
        <f>(VLOOKUP(Horizontal!$C30&amp;Horizontal!$B30&amp;Horizontal!CC$11,Vertical!$E:$O,CC$10,0))+0</f>
        <v>45</v>
      </c>
      <c r="CD30" s="207">
        <f>(VLOOKUP(Horizontal!$C30&amp;Horizontal!$B30&amp;Horizontal!CD$11,Vertical!$E:$O,CD$10,0))+0</f>
        <v>44.78</v>
      </c>
      <c r="CE30" s="207">
        <f>(VLOOKUP(Horizontal!$C30&amp;Horizontal!$B30&amp;Horizontal!CE$11,Vertical!$E:$O,CE$10,0))+0</f>
        <v>49.75</v>
      </c>
      <c r="CF30" s="207">
        <f>(VLOOKUP(Horizontal!$C30&amp;Horizontal!$B30&amp;Horizontal!CF$11,Vertical!$E:$O,CF$10,0))+0</f>
        <v>34.78</v>
      </c>
      <c r="CG30" s="207">
        <f>(VLOOKUP(Horizontal!$C30&amp;Horizontal!$B30&amp;Horizontal!CG$11,Vertical!$E:$O,CG$10,0))+0</f>
        <v>21.05</v>
      </c>
      <c r="CH30" s="207">
        <f>(VLOOKUP(Horizontal!$C30&amp;Horizontal!$B30&amp;Horizontal!CH$11,Vertical!$E:$O,CH$10,0))+0</f>
        <v>9.09</v>
      </c>
      <c r="CI30" s="207">
        <f>(VLOOKUP(Horizontal!$C30&amp;Horizontal!$B30&amp;Horizontal!CI$11,Vertical!$E:$O,CI$10,0))+0</f>
        <v>56</v>
      </c>
      <c r="CJ30" s="207">
        <f>(VLOOKUP(Horizontal!$C30&amp;Horizontal!$B30&amp;Horizontal!CJ$11,Vertical!$E:$O,CJ$10,0))+0</f>
        <v>62.5</v>
      </c>
      <c r="CK30" s="209">
        <f>(VLOOKUP(Horizontal!$C30&amp;Horizontal!$B30&amp;Horizontal!CK$11,Vertical!$E:$O,CK$10,0))+0</f>
        <v>66.67</v>
      </c>
      <c r="CL30" s="210">
        <f>(VLOOKUP(Horizontal!$C30&amp;Horizontal!$B30&amp;Horizontal!CL$11,Vertical!$E:$O,CL$10,0))+0</f>
        <v>0</v>
      </c>
      <c r="CM30" s="207">
        <f>(VLOOKUP(Horizontal!$C30&amp;Horizontal!$B30&amp;Horizontal!CM$11,Vertical!$E:$O,CM$10,0))+0</f>
        <v>20.399999999999999</v>
      </c>
      <c r="CN30" s="207">
        <f>(VLOOKUP(Horizontal!$C30&amp;Horizontal!$B30&amp;Horizontal!CN$11,Vertical!$E:$O,CN$10,0))+0</f>
        <v>29.85</v>
      </c>
      <c r="CO30" s="207">
        <f>(VLOOKUP(Horizontal!$C30&amp;Horizontal!$B30&amp;Horizontal!CO$11,Vertical!$E:$O,CO$10,0))+0</f>
        <v>26.09</v>
      </c>
      <c r="CP30" s="207">
        <f>(VLOOKUP(Horizontal!$C30&amp;Horizontal!$B30&amp;Horizontal!CP$11,Vertical!$E:$O,CP$10,0))+0</f>
        <v>10.53</v>
      </c>
      <c r="CQ30" s="207">
        <f>(VLOOKUP(Horizontal!$C30&amp;Horizontal!$B30&amp;Horizontal!CQ$11,Vertical!$E:$O,CQ$10,0))+0</f>
        <v>4.55</v>
      </c>
      <c r="CR30" s="207">
        <f>(VLOOKUP(Horizontal!$C30&amp;Horizontal!$B30&amp;Horizontal!CR$11,Vertical!$E:$O,CR$10,0))+0</f>
        <v>8</v>
      </c>
      <c r="CS30" s="207">
        <f>(VLOOKUP(Horizontal!$C30&amp;Horizontal!$B30&amp;Horizontal!CS$11,Vertical!$E:$O,CS$10,0))+0</f>
        <v>13.89</v>
      </c>
      <c r="CT30" s="207">
        <f>(VLOOKUP(Horizontal!$C30&amp;Horizontal!$B30&amp;Horizontal!CT$11,Vertical!$E:$O,CT$10,0))+0</f>
        <v>9.52</v>
      </c>
      <c r="CU30" s="150"/>
      <c r="CV30" s="211">
        <f t="shared" si="29"/>
        <v>8.9200000000000159</v>
      </c>
      <c r="CW30" s="190">
        <f t="shared" si="30"/>
        <v>11.629999999999995</v>
      </c>
      <c r="CX30" s="190">
        <f t="shared" si="31"/>
        <v>11.740000000000009</v>
      </c>
      <c r="CY30" s="190">
        <f t="shared" si="32"/>
        <v>13.670000000000016</v>
      </c>
      <c r="CZ30" s="190">
        <f t="shared" si="33"/>
        <v>14.050000000000011</v>
      </c>
      <c r="DA30" s="190">
        <f t="shared" si="34"/>
        <v>17.550000000000011</v>
      </c>
      <c r="DB30" s="190">
        <f t="shared" si="35"/>
        <v>14.830000000000013</v>
      </c>
      <c r="DC30" s="190">
        <f t="shared" si="36"/>
        <v>17.140000000000015</v>
      </c>
      <c r="DD30" s="212">
        <f t="shared" si="37"/>
        <v>19.259999999999991</v>
      </c>
      <c r="DE30" s="9">
        <v>160</v>
      </c>
      <c r="DF30" s="212">
        <f t="shared" si="38"/>
        <v>-180.04278959810867</v>
      </c>
      <c r="DG30" s="264"/>
      <c r="DH30" s="265"/>
      <c r="DI30" s="265"/>
      <c r="DJ30" s="266"/>
      <c r="DK30" s="190">
        <v>981.29</v>
      </c>
      <c r="DL30" s="190">
        <v>981.29</v>
      </c>
      <c r="DM30" s="190">
        <v>981.29</v>
      </c>
      <c r="DN30" s="212">
        <v>119.33</v>
      </c>
      <c r="DO30" s="190"/>
      <c r="DP30" s="190"/>
      <c r="DQ30" s="190"/>
      <c r="DR30" s="212"/>
      <c r="DS30" s="150"/>
      <c r="DT30" s="190"/>
      <c r="DU30" s="190"/>
      <c r="DV30" s="190"/>
      <c r="DW30" s="190"/>
      <c r="DX30" s="190"/>
      <c r="DY30" s="190"/>
      <c r="DZ30" s="190"/>
      <c r="EA30" s="190"/>
      <c r="EB30" s="190"/>
      <c r="EC30" s="190"/>
      <c r="ED30" s="190"/>
      <c r="EE30" s="190"/>
      <c r="EF30" s="190"/>
      <c r="EG30" s="190"/>
      <c r="EH30" s="212"/>
      <c r="EI30" s="213"/>
      <c r="EJ30" s="211"/>
      <c r="EK30" s="190"/>
      <c r="EL30" s="190"/>
      <c r="EM30" s="190"/>
      <c r="EN30" s="190"/>
      <c r="EO30" s="190"/>
      <c r="EP30" s="190"/>
      <c r="EQ30" s="190"/>
      <c r="ER30" s="190"/>
      <c r="ES30" s="190"/>
      <c r="ET30" s="190"/>
      <c r="EU30" s="190"/>
      <c r="EV30" s="190"/>
      <c r="EW30" s="190"/>
      <c r="EX30" s="212"/>
      <c r="EY30" s="211"/>
      <c r="EZ30" s="75"/>
      <c r="FA30" s="89"/>
      <c r="FB30" s="212"/>
      <c r="FC30" s="213"/>
      <c r="FD30" s="213"/>
      <c r="FE30" s="213"/>
      <c r="FF30" s="213"/>
      <c r="FG30" s="213"/>
      <c r="FH30" s="213"/>
      <c r="FI30" s="213"/>
      <c r="FJ30" s="213"/>
      <c r="FK30" s="213"/>
      <c r="FL30" s="213"/>
      <c r="FM30" s="213"/>
      <c r="FN30" s="213"/>
      <c r="FO30" s="213"/>
      <c r="FP30" s="213"/>
      <c r="FQ30" s="213"/>
      <c r="FR30" s="213"/>
      <c r="FS30" s="211"/>
      <c r="FT30" s="190"/>
      <c r="FU30" s="190"/>
      <c r="FV30" s="190"/>
      <c r="FW30" s="190"/>
      <c r="FX30" s="190"/>
      <c r="FY30" s="190"/>
      <c r="FZ30" s="190"/>
      <c r="GA30" s="190"/>
      <c r="GB30" s="190"/>
      <c r="GC30" s="190"/>
      <c r="GD30" s="190"/>
      <c r="GE30" s="190"/>
      <c r="GF30" s="190"/>
      <c r="GG30" s="212"/>
    </row>
    <row r="31" spans="2:189">
      <c r="B31" s="33">
        <v>42120</v>
      </c>
      <c r="C31" s="30" t="s">
        <v>49</v>
      </c>
      <c r="D31" s="30">
        <v>2015</v>
      </c>
      <c r="E31" s="30" t="str">
        <f t="shared" si="28"/>
        <v>2015S17</v>
      </c>
      <c r="F31" s="30" t="str">
        <f t="shared" si="39"/>
        <v>4Final2015</v>
      </c>
      <c r="G31" s="208" t="str">
        <f>VLOOKUP(Horizontal!$C31&amp;Horizontal!$B31&amp;Horizontal!G$11,Vertical!$E:$O,G$10,0)</f>
        <v>0,12</v>
      </c>
      <c r="H31" s="207">
        <f>(VLOOKUP(Horizontal!$C31&amp;Horizontal!$B31&amp;Horizontal!H$11,Vertical!$E:$O,H$10,0))+0</f>
        <v>388.29</v>
      </c>
      <c r="I31" s="207">
        <f>(VLOOKUP(Horizontal!$C31&amp;Horizontal!$B31&amp;Horizontal!I$11,Vertical!$E:$O,I$10,0))+0</f>
        <v>385.81</v>
      </c>
      <c r="J31" s="207">
        <f>(VLOOKUP(Horizontal!$C31&amp;Horizontal!$B31&amp;Horizontal!J$11,Vertical!$E:$O,J$10,0))+0</f>
        <v>382.67</v>
      </c>
      <c r="K31" s="207">
        <f>(VLOOKUP(Horizontal!$C31&amp;Horizontal!$B31&amp;Horizontal!K$11,Vertical!$E:$O,K$10,0))+0</f>
        <v>379.13</v>
      </c>
      <c r="L31" s="207">
        <f>(VLOOKUP(Horizontal!$C31&amp;Horizontal!$B31&amp;Horizontal!L$11,Vertical!$E:$O,L$10,0))+0</f>
        <v>353.31</v>
      </c>
      <c r="M31" s="207">
        <f>(VLOOKUP(Horizontal!$C31&amp;Horizontal!$B31&amp;Horizontal!M$11,Vertical!$E:$O,M$10,0))+0</f>
        <v>286.58999999999997</v>
      </c>
      <c r="N31" s="207">
        <f>(VLOOKUP(Horizontal!$C31&amp;Horizontal!$B31&amp;Horizontal!N$11,Vertical!$E:$O,N$10,0))+0</f>
        <v>202.27</v>
      </c>
      <c r="O31" s="207">
        <f>(VLOOKUP(Horizontal!$C31&amp;Horizontal!$B31&amp;Horizontal!O$11,Vertical!$E:$O,O$10,0))+0</f>
        <v>184.3</v>
      </c>
      <c r="P31" s="209">
        <f>(VLOOKUP(Horizontal!$C31&amp;Horizontal!$B31&amp;Horizontal!P$11,Vertical!$E:$O,P$10,0))+0</f>
        <v>165.16</v>
      </c>
      <c r="Q31" s="210">
        <f>(VLOOKUP(Horizontal!$C31&amp;Horizontal!$B31&amp;Horizontal!Q$11,Vertical!$E:$O,Q$10,0))+0</f>
        <v>36</v>
      </c>
      <c r="R31" s="207">
        <f>(VLOOKUP(Horizontal!$C31&amp;Horizontal!$B31&amp;Horizontal!R$11,Vertical!$E:$O,R$10,0))+0</f>
        <v>24</v>
      </c>
      <c r="S31" s="207">
        <f>(VLOOKUP(Horizontal!$C31&amp;Horizontal!$B31&amp;Horizontal!S$11,Vertical!$E:$O,S$10,0))+0</f>
        <v>24</v>
      </c>
      <c r="T31" s="207">
        <f>(VLOOKUP(Horizontal!$C31&amp;Horizontal!$B31&amp;Horizontal!T$11,Vertical!$E:$O,T$10,0))+0</f>
        <v>24</v>
      </c>
      <c r="U31" s="207">
        <f>(VLOOKUP(Horizontal!$C31&amp;Horizontal!$B31&amp;Horizontal!U$11,Vertical!$E:$O,U$10,0))+0</f>
        <v>26</v>
      </c>
      <c r="V31" s="207">
        <f>(VLOOKUP(Horizontal!$C31&amp;Horizontal!$B31&amp;Horizontal!V$11,Vertical!$E:$O,V$10,0))+0</f>
        <v>24</v>
      </c>
      <c r="W31" s="207">
        <f>(VLOOKUP(Horizontal!$C31&amp;Horizontal!$B31&amp;Horizontal!W$11,Vertical!$E:$O,W$10,0))+0</f>
        <v>32</v>
      </c>
      <c r="X31" s="207">
        <f>(VLOOKUP(Horizontal!$C31&amp;Horizontal!$B31&amp;Horizontal!X$11,Vertical!$E:$O,X$10,0))+0</f>
        <v>36</v>
      </c>
      <c r="Y31" s="209">
        <f>(VLOOKUP(Horizontal!$C31&amp;Horizontal!$B31&amp;Horizontal!Y$11,Vertical!$E:$O,Y$10,0))+0</f>
        <v>36</v>
      </c>
      <c r="Z31" s="210">
        <f>(VLOOKUP(Horizontal!$C31&amp;Horizontal!$B31&amp;Horizontal!Z$11,Vertical!$E:$O,Z$10,0))+0</f>
        <v>32.69</v>
      </c>
      <c r="AA31" s="207">
        <f>(VLOOKUP(Horizontal!$C31&amp;Horizontal!$B31&amp;Horizontal!AA$11,Vertical!$E:$O,AA$10,0))+0</f>
        <v>30.77</v>
      </c>
      <c r="AB31" s="207">
        <f>(VLOOKUP(Horizontal!$C31&amp;Horizontal!$B31&amp;Horizontal!AB$11,Vertical!$E:$O,AB$10,0))+0</f>
        <v>42.31</v>
      </c>
      <c r="AC31" s="207">
        <f>(VLOOKUP(Horizontal!$C31&amp;Horizontal!$B31&amp;Horizontal!AC$11,Vertical!$E:$O,AC$10,0))+0</f>
        <v>46.15</v>
      </c>
      <c r="AD31" s="207">
        <f>(VLOOKUP(Horizontal!$C31&amp;Horizontal!$B31&amp;Horizontal!AD$11,Vertical!$E:$O,AD$10,0))+0</f>
        <v>70.31</v>
      </c>
      <c r="AE31" s="207">
        <f>(VLOOKUP(Horizontal!$C31&amp;Horizontal!$B31&amp;Horizontal!AE$11,Vertical!$E:$O,AE$10,0))+0</f>
        <v>62.07</v>
      </c>
      <c r="AF31" s="207">
        <f>(VLOOKUP(Horizontal!$C31&amp;Horizontal!$B31&amp;Horizontal!AF$11,Vertical!$E:$O,AF$10,0))+0</f>
        <v>37.74</v>
      </c>
      <c r="AG31" s="207">
        <f>(VLOOKUP(Horizontal!$C31&amp;Horizontal!$B31&amp;Horizontal!AG$11,Vertical!$E:$O,AG$10,0))+0</f>
        <v>19.920000000000002</v>
      </c>
      <c r="AH31" s="209">
        <f>(VLOOKUP(Horizontal!$C31&amp;Horizontal!$B31&amp;Horizontal!AH$11,Vertical!$E:$O,AH$10,0))+0</f>
        <v>28</v>
      </c>
      <c r="AI31" s="210">
        <f>(VLOOKUP(Horizontal!$C31&amp;Horizontal!$B31&amp;Horizontal!AI$11,Vertical!$E:$O,AI$10,0))+0</f>
        <v>44.23</v>
      </c>
      <c r="AJ31" s="207">
        <f>(VLOOKUP(Horizontal!$C31&amp;Horizontal!$B31&amp;Horizontal!AJ$11,Vertical!$E:$O,AJ$10,0))+0</f>
        <v>46.15</v>
      </c>
      <c r="AK31" s="207">
        <f>(VLOOKUP(Horizontal!$C31&amp;Horizontal!$B31&amp;Horizontal!AK$11,Vertical!$E:$O,AK$10,0))+0</f>
        <v>38.46</v>
      </c>
      <c r="AL31" s="207">
        <f>(VLOOKUP(Horizontal!$C31&amp;Horizontal!$B31&amp;Horizontal!AL$11,Vertical!$E:$O,AL$10,0))+0</f>
        <v>38.46</v>
      </c>
      <c r="AM31" s="207">
        <f>(VLOOKUP(Horizontal!$C31&amp;Horizontal!$B31&amp;Horizontal!AM$11,Vertical!$E:$O,AM$10,0))+0</f>
        <v>21.88</v>
      </c>
      <c r="AN31" s="207">
        <f>(VLOOKUP(Horizontal!$C31&amp;Horizontal!$B31&amp;Horizontal!AN$11,Vertical!$E:$O,AN$10,0))+0</f>
        <v>31.03</v>
      </c>
      <c r="AO31" s="207">
        <f>(VLOOKUP(Horizontal!$C31&amp;Horizontal!$B31&amp;Horizontal!AO$11,Vertical!$E:$O,AO$10,0))+0</f>
        <v>47.17</v>
      </c>
      <c r="AP31" s="207">
        <f>(VLOOKUP(Horizontal!$C31&amp;Horizontal!$B31&amp;Horizontal!AP$11,Vertical!$E:$O,AP$10,0))+0</f>
        <v>72.11</v>
      </c>
      <c r="AQ31" s="209">
        <f>(VLOOKUP(Horizontal!$C31&amp;Horizontal!$B31&amp;Horizontal!AQ$11,Vertical!$E:$O,AQ$10,0))+0</f>
        <v>64</v>
      </c>
      <c r="AR31" s="210">
        <f>(VLOOKUP(Horizontal!$C31&amp;Horizontal!$B31&amp;Horizontal!AR$11,Vertical!$E:$O,AR$10,0))+0</f>
        <v>23.08</v>
      </c>
      <c r="AS31" s="207">
        <f>(VLOOKUP(Horizontal!$C31&amp;Horizontal!$B31&amp;Horizontal!AS$11,Vertical!$E:$O,AS$10,0))+0</f>
        <v>23.08</v>
      </c>
      <c r="AT31" s="207">
        <f>(VLOOKUP(Horizontal!$C31&amp;Horizontal!$B31&amp;Horizontal!AT$11,Vertical!$E:$O,AT$10,0))+0</f>
        <v>19.23</v>
      </c>
      <c r="AU31" s="207">
        <f>(VLOOKUP(Horizontal!$C31&amp;Horizontal!$B31&amp;Horizontal!AU$11,Vertical!$E:$O,AU$10,0))+0</f>
        <v>15.38</v>
      </c>
      <c r="AV31" s="207">
        <f>(VLOOKUP(Horizontal!$C31&amp;Horizontal!$B31&amp;Horizontal!AV$11,Vertical!$E:$O,AV$10,0))+0</f>
        <v>7.81</v>
      </c>
      <c r="AW31" s="207">
        <f>(VLOOKUP(Horizontal!$C31&amp;Horizontal!$B31&amp;Horizontal!AW$11,Vertical!$E:$O,AW$10,0))+0</f>
        <v>6.9</v>
      </c>
      <c r="AX31" s="207">
        <f>(VLOOKUP(Horizontal!$C31&amp;Horizontal!$B31&amp;Horizontal!AX$11,Vertical!$E:$O,AX$10,0))+0</f>
        <v>15.09</v>
      </c>
      <c r="AY31" s="207">
        <f>(VLOOKUP(Horizontal!$C31&amp;Horizontal!$B31&amp;Horizontal!AY$11,Vertical!$E:$O,AY$10,0))+0</f>
        <v>7.97</v>
      </c>
      <c r="AZ31" s="209">
        <f>(VLOOKUP(Horizontal!$C31&amp;Horizontal!$B31&amp;Horizontal!AZ$11,Vertical!$E:$O,AZ$10,0))+0</f>
        <v>8</v>
      </c>
      <c r="BA31" s="208">
        <f>(VLOOKUP(Horizontal!$C31&amp;Horizontal!$B31&amp;Horizontal!BA$11,Vertical!$E:$O,BA$10,0))+0</f>
        <v>7.41</v>
      </c>
      <c r="BB31" s="210">
        <f>(VLOOKUP(Horizontal!$C31&amp;Horizontal!$B31&amp;Horizontal!BB$11,Vertical!$E:$O,BB$10,0))+0</f>
        <v>396.36</v>
      </c>
      <c r="BC31" s="207">
        <f>(VLOOKUP(Horizontal!$C31&amp;Horizontal!$B31&amp;Horizontal!BC$11,Vertical!$E:$O,BC$10,0))+0</f>
        <v>396.22</v>
      </c>
      <c r="BD31" s="207">
        <f>(VLOOKUP(Horizontal!$C31&amp;Horizontal!$B31&amp;Horizontal!BD$11,Vertical!$E:$O,BD$10,0))+0</f>
        <v>392.88</v>
      </c>
      <c r="BE31" s="207">
        <f>(VLOOKUP(Horizontal!$C31&amp;Horizontal!$B31&amp;Horizontal!BE$11,Vertical!$E:$O,BE$10,0))+0</f>
        <v>389.66</v>
      </c>
      <c r="BF31" s="207">
        <f>(VLOOKUP(Horizontal!$C31&amp;Horizontal!$B31&amp;Horizontal!BF$11,Vertical!$E:$O,BF$10,0))+0</f>
        <v>370.4</v>
      </c>
      <c r="BG31" s="207">
        <f>(VLOOKUP(Horizontal!$C31&amp;Horizontal!$B31&amp;Horizontal!BG$11,Vertical!$E:$O,BG$10,0))+0</f>
        <v>298.62</v>
      </c>
      <c r="BH31" s="207">
        <f>(VLOOKUP(Horizontal!$C31&amp;Horizontal!$B31&amp;Horizontal!BH$11,Vertical!$E:$O,BH$10,0))+0</f>
        <v>219.16</v>
      </c>
      <c r="BI31" s="207">
        <f>(VLOOKUP(Horizontal!$C31&amp;Horizontal!$B31&amp;Horizontal!BI$11,Vertical!$E:$O,BI$10,0))+0</f>
        <v>203.42</v>
      </c>
      <c r="BJ31" s="209">
        <f>(VLOOKUP(Horizontal!$C31&amp;Horizontal!$B31&amp;Horizontal!BJ$11,Vertical!$E:$O,BJ$10,0))+0</f>
        <v>185.73</v>
      </c>
      <c r="BK31" s="210">
        <f>(VLOOKUP(Horizontal!$C31&amp;Horizontal!$B31&amp;Horizontal!BK$11,Vertical!$E:$O,BK$10,0))+0</f>
        <v>33</v>
      </c>
      <c r="BL31" s="207">
        <f>(VLOOKUP(Horizontal!$C31&amp;Horizontal!$B31&amp;Horizontal!BL$11,Vertical!$E:$O,BL$10,0))+0</f>
        <v>22</v>
      </c>
      <c r="BM31" s="207">
        <f>(VLOOKUP(Horizontal!$C31&amp;Horizontal!$B31&amp;Horizontal!BM$11,Vertical!$E:$O,BM$10,0))+0</f>
        <v>22</v>
      </c>
      <c r="BN31" s="207">
        <f>(VLOOKUP(Horizontal!$C31&amp;Horizontal!$B31&amp;Horizontal!BN$11,Vertical!$E:$O,BN$10,0))+0</f>
        <v>22</v>
      </c>
      <c r="BO31" s="207">
        <f>(VLOOKUP(Horizontal!$C31&amp;Horizontal!$B31&amp;Horizontal!BO$11,Vertical!$E:$O,BO$10,0))+0</f>
        <v>22</v>
      </c>
      <c r="BP31" s="207">
        <f>(VLOOKUP(Horizontal!$C31&amp;Horizontal!$B31&amp;Horizontal!BP$11,Vertical!$E:$O,BP$10,0))+0</f>
        <v>20</v>
      </c>
      <c r="BQ31" s="207">
        <f>(VLOOKUP(Horizontal!$C31&amp;Horizontal!$B31&amp;Horizontal!BQ$11,Vertical!$E:$O,BQ$10,0))+0</f>
        <v>34</v>
      </c>
      <c r="BR31" s="207">
        <f>(VLOOKUP(Horizontal!$C31&amp;Horizontal!$B31&amp;Horizontal!BR$11,Vertical!$E:$O,BR$10,0))+0</f>
        <v>34</v>
      </c>
      <c r="BS31" s="209">
        <f>(VLOOKUP(Horizontal!$C31&amp;Horizontal!$B31&amp;Horizontal!BS$11,Vertical!$E:$O,BS$10,0))+0</f>
        <v>38</v>
      </c>
      <c r="BT31" s="210">
        <f>(VLOOKUP(Horizontal!$C31&amp;Horizontal!$B31&amp;Horizontal!BT$11,Vertical!$E:$O,BT$10,0))+0</f>
        <v>59.7</v>
      </c>
      <c r="BU31" s="207">
        <f>(VLOOKUP(Horizontal!$C31&amp;Horizontal!$B31&amp;Horizontal!BU$11,Vertical!$E:$O,BU$10,0))+0</f>
        <v>47.39</v>
      </c>
      <c r="BV31" s="207">
        <f>(VLOOKUP(Horizontal!$C31&amp;Horizontal!$B31&amp;Horizontal!BV$11,Vertical!$E:$O,BV$10,0))+0</f>
        <v>55</v>
      </c>
      <c r="BW31" s="207">
        <f>(VLOOKUP(Horizontal!$C31&amp;Horizontal!$B31&amp;Horizontal!BW$11,Vertical!$E:$O,BW$10,0))+0</f>
        <v>55.45</v>
      </c>
      <c r="BX31" s="207">
        <f>(VLOOKUP(Horizontal!$C31&amp;Horizontal!$B31&amp;Horizontal!BX$11,Vertical!$E:$O,BX$10,0))+0</f>
        <v>68.23</v>
      </c>
      <c r="BY31" s="207">
        <f>(VLOOKUP(Horizontal!$C31&amp;Horizontal!$B31&amp;Horizontal!BY$11,Vertical!$E:$O,BY$10,0))+0</f>
        <v>77.84</v>
      </c>
      <c r="BZ31" s="207">
        <f>(VLOOKUP(Horizontal!$C31&amp;Horizontal!$B31&amp;Horizontal!BZ$11,Vertical!$E:$O,BZ$10,0))+0</f>
        <v>34.78</v>
      </c>
      <c r="CA31" s="207">
        <f>(VLOOKUP(Horizontal!$C31&amp;Horizontal!$B31&amp;Horizontal!CA$11,Vertical!$E:$O,CA$10,0))+0</f>
        <v>35.56</v>
      </c>
      <c r="CB31" s="209">
        <f>(VLOOKUP(Horizontal!$C31&amp;Horizontal!$B31&amp;Horizontal!CB$11,Vertical!$E:$O,CB$10,0))+0</f>
        <v>33.33</v>
      </c>
      <c r="CC31" s="210">
        <f>(VLOOKUP(Horizontal!$C31&amp;Horizontal!$B31&amp;Horizontal!CC$11,Vertical!$E:$O,CC$10,0))+0</f>
        <v>29.85</v>
      </c>
      <c r="CD31" s="207">
        <f>(VLOOKUP(Horizontal!$C31&amp;Horizontal!$B31&amp;Horizontal!CD$11,Vertical!$E:$O,CD$10,0))+0</f>
        <v>28.44</v>
      </c>
      <c r="CE31" s="207">
        <f>(VLOOKUP(Horizontal!$C31&amp;Horizontal!$B31&amp;Horizontal!CE$11,Vertical!$E:$O,CE$10,0))+0</f>
        <v>25</v>
      </c>
      <c r="CF31" s="207">
        <f>(VLOOKUP(Horizontal!$C31&amp;Horizontal!$B31&amp;Horizontal!CF$11,Vertical!$E:$O,CF$10,0))+0</f>
        <v>19.8</v>
      </c>
      <c r="CG31" s="207">
        <f>(VLOOKUP(Horizontal!$C31&amp;Horizontal!$B31&amp;Horizontal!CG$11,Vertical!$E:$O,CG$10,0))+0</f>
        <v>20.83</v>
      </c>
      <c r="CH31" s="207">
        <f>(VLOOKUP(Horizontal!$C31&amp;Horizontal!$B31&amp;Horizontal!CH$11,Vertical!$E:$O,CH$10,0))+0</f>
        <v>11.34</v>
      </c>
      <c r="CI31" s="207">
        <f>(VLOOKUP(Horizontal!$C31&amp;Horizontal!$B31&amp;Horizontal!CI$11,Vertical!$E:$O,CI$10,0))+0</f>
        <v>47.83</v>
      </c>
      <c r="CJ31" s="207">
        <f>(VLOOKUP(Horizontal!$C31&amp;Horizontal!$B31&amp;Horizontal!CJ$11,Vertical!$E:$O,CJ$10,0))+0</f>
        <v>51.11</v>
      </c>
      <c r="CK31" s="209">
        <f>(VLOOKUP(Horizontal!$C31&amp;Horizontal!$B31&amp;Horizontal!CK$11,Vertical!$E:$O,CK$10,0))+0</f>
        <v>50</v>
      </c>
      <c r="CL31" s="210">
        <f>(VLOOKUP(Horizontal!$C31&amp;Horizontal!$B31&amp;Horizontal!CL$11,Vertical!$E:$O,CL$10,0))+0</f>
        <v>10.45</v>
      </c>
      <c r="CM31" s="207">
        <f>(VLOOKUP(Horizontal!$C31&amp;Horizontal!$B31&amp;Horizontal!CM$11,Vertical!$E:$O,CM$10,0))+0</f>
        <v>24.17</v>
      </c>
      <c r="CN31" s="207">
        <f>(VLOOKUP(Horizontal!$C31&amp;Horizontal!$B31&amp;Horizontal!CN$11,Vertical!$E:$O,CN$10,0))+0</f>
        <v>20</v>
      </c>
      <c r="CO31" s="207">
        <f>(VLOOKUP(Horizontal!$C31&amp;Horizontal!$B31&amp;Horizontal!CO$11,Vertical!$E:$O,CO$10,0))+0</f>
        <v>24.75</v>
      </c>
      <c r="CP31" s="207">
        <f>(VLOOKUP(Horizontal!$C31&amp;Horizontal!$B31&amp;Horizontal!CP$11,Vertical!$E:$O,CP$10,0))+0</f>
        <v>10.94</v>
      </c>
      <c r="CQ31" s="207">
        <f>(VLOOKUP(Horizontal!$C31&amp;Horizontal!$B31&amp;Horizontal!CQ$11,Vertical!$E:$O,CQ$10,0))+0</f>
        <v>10.82</v>
      </c>
      <c r="CR31" s="207">
        <f>(VLOOKUP(Horizontal!$C31&amp;Horizontal!$B31&amp;Horizontal!CR$11,Vertical!$E:$O,CR$10,0))+0</f>
        <v>17.39</v>
      </c>
      <c r="CS31" s="207">
        <f>(VLOOKUP(Horizontal!$C31&amp;Horizontal!$B31&amp;Horizontal!CS$11,Vertical!$E:$O,CS$10,0))+0</f>
        <v>13.33</v>
      </c>
      <c r="CT31" s="207">
        <f>(VLOOKUP(Horizontal!$C31&amp;Horizontal!$B31&amp;Horizontal!CT$11,Vertical!$E:$O,CT$10,0))+0</f>
        <v>16.670000000000002</v>
      </c>
      <c r="CU31" s="150"/>
      <c r="CV31" s="211">
        <f t="shared" si="29"/>
        <v>8.0699999999999932</v>
      </c>
      <c r="CW31" s="190">
        <f t="shared" si="30"/>
        <v>10.410000000000025</v>
      </c>
      <c r="CX31" s="190">
        <f t="shared" si="31"/>
        <v>10.20999999999998</v>
      </c>
      <c r="CY31" s="190">
        <f t="shared" si="32"/>
        <v>10.53000000000003</v>
      </c>
      <c r="CZ31" s="190">
        <f t="shared" si="33"/>
        <v>17.089999999999975</v>
      </c>
      <c r="DA31" s="190">
        <f t="shared" si="34"/>
        <v>12.03000000000003</v>
      </c>
      <c r="DB31" s="190">
        <f t="shared" si="35"/>
        <v>16.889999999999986</v>
      </c>
      <c r="DC31" s="190">
        <f t="shared" si="36"/>
        <v>19.119999999999976</v>
      </c>
      <c r="DD31" s="212">
        <f t="shared" si="37"/>
        <v>20.569999999999993</v>
      </c>
      <c r="DE31" s="9">
        <v>160</v>
      </c>
      <c r="DF31" s="212">
        <f t="shared" si="38"/>
        <v>-179.83278959810869</v>
      </c>
      <c r="DG31" s="264"/>
      <c r="DH31" s="265"/>
      <c r="DI31" s="265"/>
      <c r="DJ31" s="266"/>
      <c r="DK31" s="190">
        <v>438.97</v>
      </c>
      <c r="DL31" s="190">
        <v>438.97</v>
      </c>
      <c r="DM31" s="190">
        <v>438.97</v>
      </c>
      <c r="DN31" s="212">
        <v>100.06</v>
      </c>
      <c r="DO31" s="190"/>
      <c r="DP31" s="190"/>
      <c r="DQ31" s="190"/>
      <c r="DR31" s="212"/>
      <c r="DS31" s="150"/>
      <c r="DT31" s="190"/>
      <c r="DU31" s="190"/>
      <c r="DV31" s="190"/>
      <c r="DW31" s="190"/>
      <c r="DX31" s="190"/>
      <c r="DY31" s="190"/>
      <c r="DZ31" s="190"/>
      <c r="EA31" s="190"/>
      <c r="EB31" s="190"/>
      <c r="EC31" s="190"/>
      <c r="ED31" s="190"/>
      <c r="EE31" s="190"/>
      <c r="EF31" s="190"/>
      <c r="EG31" s="190"/>
      <c r="EH31" s="212"/>
      <c r="EI31" s="213"/>
      <c r="EJ31" s="211"/>
      <c r="EK31" s="190"/>
      <c r="EL31" s="190"/>
      <c r="EM31" s="190"/>
      <c r="EN31" s="190"/>
      <c r="EO31" s="190"/>
      <c r="EP31" s="190"/>
      <c r="EQ31" s="190"/>
      <c r="ER31" s="190"/>
      <c r="ES31" s="190"/>
      <c r="ET31" s="190"/>
      <c r="EU31" s="190"/>
      <c r="EV31" s="190"/>
      <c r="EW31" s="190"/>
      <c r="EX31" s="212"/>
      <c r="EY31" s="211"/>
      <c r="EZ31" s="75"/>
      <c r="FA31" s="89"/>
      <c r="FB31" s="212"/>
      <c r="FC31" s="213"/>
      <c r="FD31" s="213"/>
      <c r="FE31" s="213"/>
      <c r="FF31" s="213"/>
      <c r="FG31" s="213"/>
      <c r="FH31" s="213"/>
      <c r="FI31" s="213"/>
      <c r="FJ31" s="213"/>
      <c r="FK31" s="213"/>
      <c r="FL31" s="213"/>
      <c r="FM31" s="213"/>
      <c r="FN31" s="213"/>
      <c r="FO31" s="213"/>
      <c r="FP31" s="213"/>
      <c r="FQ31" s="213"/>
      <c r="FR31" s="213"/>
      <c r="FS31" s="211"/>
      <c r="FT31" s="190"/>
      <c r="FU31" s="190"/>
      <c r="FV31" s="190"/>
      <c r="FW31" s="190"/>
      <c r="FX31" s="190"/>
      <c r="FY31" s="190"/>
      <c r="FZ31" s="190"/>
      <c r="GA31" s="190"/>
      <c r="GB31" s="190"/>
      <c r="GC31" s="190"/>
      <c r="GD31" s="190"/>
      <c r="GE31" s="190"/>
      <c r="GF31" s="190"/>
      <c r="GG31" s="212"/>
    </row>
    <row r="32" spans="2:189">
      <c r="B32" s="33">
        <v>42127</v>
      </c>
      <c r="C32" s="30" t="s">
        <v>48</v>
      </c>
      <c r="D32" s="30">
        <v>2015</v>
      </c>
      <c r="E32" s="30" t="str">
        <f t="shared" si="28"/>
        <v>2015S18</v>
      </c>
      <c r="F32" s="30" t="str">
        <f t="shared" si="39"/>
        <v>52015</v>
      </c>
      <c r="G32" s="208" t="str">
        <f>VLOOKUP(Horizontal!$C32&amp;Horizontal!$B32&amp;Horizontal!G$11,Vertical!$E:$O,G$10,0)</f>
        <v>-0,83</v>
      </c>
      <c r="H32" s="207">
        <f>(VLOOKUP(Horizontal!$C32&amp;Horizontal!$B32&amp;Horizontal!H$11,Vertical!$E:$O,H$10,0))+0</f>
        <v>387.6</v>
      </c>
      <c r="I32" s="207">
        <f>(VLOOKUP(Horizontal!$C32&amp;Horizontal!$B32&amp;Horizontal!I$11,Vertical!$E:$O,I$10,0))+0</f>
        <v>381.96</v>
      </c>
      <c r="J32" s="207">
        <f>(VLOOKUP(Horizontal!$C32&amp;Horizontal!$B32&amp;Horizontal!J$11,Vertical!$E:$O,J$10,0))+0</f>
        <v>376.07</v>
      </c>
      <c r="K32" s="207">
        <f>(VLOOKUP(Horizontal!$C32&amp;Horizontal!$B32&amp;Horizontal!K$11,Vertical!$E:$O,K$10,0))+0</f>
        <v>371.61</v>
      </c>
      <c r="L32" s="207">
        <f>(VLOOKUP(Horizontal!$C32&amp;Horizontal!$B32&amp;Horizontal!L$11,Vertical!$E:$O,L$10,0))+0</f>
        <v>338.24</v>
      </c>
      <c r="M32" s="207">
        <f>(VLOOKUP(Horizontal!$C32&amp;Horizontal!$B32&amp;Horizontal!M$11,Vertical!$E:$O,M$10,0))+0</f>
        <v>273.27999999999997</v>
      </c>
      <c r="N32" s="207">
        <f>(VLOOKUP(Horizontal!$C32&amp;Horizontal!$B32&amp;Horizontal!N$11,Vertical!$E:$O,N$10,0))+0</f>
        <v>202.85</v>
      </c>
      <c r="O32" s="207">
        <f>(VLOOKUP(Horizontal!$C32&amp;Horizontal!$B32&amp;Horizontal!O$11,Vertical!$E:$O,O$10,0))+0</f>
        <v>183.28</v>
      </c>
      <c r="P32" s="209">
        <f>(VLOOKUP(Horizontal!$C32&amp;Horizontal!$B32&amp;Horizontal!P$11,Vertical!$E:$O,P$10,0))+0</f>
        <v>165.12</v>
      </c>
      <c r="Q32" s="210">
        <f>(VLOOKUP(Horizontal!$C32&amp;Horizontal!$B32&amp;Horizontal!Q$11,Vertical!$E:$O,Q$10,0))+0</f>
        <v>38</v>
      </c>
      <c r="R32" s="207">
        <f>(VLOOKUP(Horizontal!$C32&amp;Horizontal!$B32&amp;Horizontal!R$11,Vertical!$E:$O,R$10,0))+0</f>
        <v>32</v>
      </c>
      <c r="S32" s="207">
        <f>(VLOOKUP(Horizontal!$C32&amp;Horizontal!$B32&amp;Horizontal!S$11,Vertical!$E:$O,S$10,0))+0</f>
        <v>28</v>
      </c>
      <c r="T32" s="207">
        <f>(VLOOKUP(Horizontal!$C32&amp;Horizontal!$B32&amp;Horizontal!T$11,Vertical!$E:$O,T$10,0))+0</f>
        <v>26</v>
      </c>
      <c r="U32" s="207">
        <f>(VLOOKUP(Horizontal!$C32&amp;Horizontal!$B32&amp;Horizontal!U$11,Vertical!$E:$O,U$10,0))+0</f>
        <v>32</v>
      </c>
      <c r="V32" s="207">
        <f>(VLOOKUP(Horizontal!$C32&amp;Horizontal!$B32&amp;Horizontal!V$11,Vertical!$E:$O,V$10,0))+0</f>
        <v>27</v>
      </c>
      <c r="W32" s="207">
        <f>(VLOOKUP(Horizontal!$C32&amp;Horizontal!$B32&amp;Horizontal!W$11,Vertical!$E:$O,W$10,0))+0</f>
        <v>26</v>
      </c>
      <c r="X32" s="207">
        <f>(VLOOKUP(Horizontal!$C32&amp;Horizontal!$B32&amp;Horizontal!X$11,Vertical!$E:$O,X$10,0))+0</f>
        <v>33</v>
      </c>
      <c r="Y32" s="209">
        <f>(VLOOKUP(Horizontal!$C32&amp;Horizontal!$B32&amp;Horizontal!Y$11,Vertical!$E:$O,Y$10,0))+0</f>
        <v>33</v>
      </c>
      <c r="Z32" s="210">
        <f>(VLOOKUP(Horizontal!$C32&amp;Horizontal!$B32&amp;Horizontal!Z$11,Vertical!$E:$O,Z$10,0))+0</f>
        <v>35.86</v>
      </c>
      <c r="AA32" s="207">
        <f>(VLOOKUP(Horizontal!$C32&amp;Horizontal!$B32&amp;Horizontal!AA$11,Vertical!$E:$O,AA$10,0))+0</f>
        <v>38.26</v>
      </c>
      <c r="AB32" s="207">
        <f>(VLOOKUP(Horizontal!$C32&amp;Horizontal!$B32&amp;Horizontal!AB$11,Vertical!$E:$O,AB$10,0))+0</f>
        <v>44.44</v>
      </c>
      <c r="AC32" s="207">
        <f>(VLOOKUP(Horizontal!$C32&amp;Horizontal!$B32&amp;Horizontal!AC$11,Vertical!$E:$O,AC$10,0))+0</f>
        <v>46.36</v>
      </c>
      <c r="AD32" s="207">
        <f>(VLOOKUP(Horizontal!$C32&amp;Horizontal!$B32&amp;Horizontal!AD$11,Vertical!$E:$O,AD$10,0))+0</f>
        <v>86.33</v>
      </c>
      <c r="AE32" s="207">
        <f>(VLOOKUP(Horizontal!$C32&amp;Horizontal!$B32&amp;Horizontal!AE$11,Vertical!$E:$O,AE$10,0))+0</f>
        <v>84</v>
      </c>
      <c r="AF32" s="207">
        <f>(VLOOKUP(Horizontal!$C32&amp;Horizontal!$B32&amp;Horizontal!AF$11,Vertical!$E:$O,AF$10,0))+0</f>
        <v>30.77</v>
      </c>
      <c r="AG32" s="207">
        <f>(VLOOKUP(Horizontal!$C32&amp;Horizontal!$B32&amp;Horizontal!AG$11,Vertical!$E:$O,AG$10,0))+0</f>
        <v>19.920000000000002</v>
      </c>
      <c r="AH32" s="209">
        <f>(VLOOKUP(Horizontal!$C32&amp;Horizontal!$B32&amp;Horizontal!AH$11,Vertical!$E:$O,AH$10,0))+0</f>
        <v>30.77</v>
      </c>
      <c r="AI32" s="210">
        <f>(VLOOKUP(Horizontal!$C32&amp;Horizontal!$B32&amp;Horizontal!AI$11,Vertical!$E:$O,AI$10,0))+0</f>
        <v>44.22</v>
      </c>
      <c r="AJ32" s="207">
        <f>(VLOOKUP(Horizontal!$C32&amp;Horizontal!$B32&amp;Horizontal!AJ$11,Vertical!$E:$O,AJ$10,0))+0</f>
        <v>57.58</v>
      </c>
      <c r="AK32" s="207">
        <f>(VLOOKUP(Horizontal!$C32&amp;Horizontal!$B32&amp;Horizontal!AK$11,Vertical!$E:$O,AK$10,0))+0</f>
        <v>48.15</v>
      </c>
      <c r="AL32" s="207">
        <f>(VLOOKUP(Horizontal!$C32&amp;Horizontal!$B32&amp;Horizontal!AL$11,Vertical!$E:$O,AL$10,0))+0</f>
        <v>42.15</v>
      </c>
      <c r="AM32" s="207">
        <f>(VLOOKUP(Horizontal!$C32&amp;Horizontal!$B32&amp;Horizontal!AM$11,Vertical!$E:$O,AM$10,0))+0</f>
        <v>13.67</v>
      </c>
      <c r="AN32" s="207">
        <f>(VLOOKUP(Horizontal!$C32&amp;Horizontal!$B32&amp;Horizontal!AN$11,Vertical!$E:$O,AN$10,0))+0</f>
        <v>8</v>
      </c>
      <c r="AO32" s="207">
        <f>(VLOOKUP(Horizontal!$C32&amp;Horizontal!$B32&amp;Horizontal!AO$11,Vertical!$E:$O,AO$10,0))+0</f>
        <v>57.69</v>
      </c>
      <c r="AP32" s="207">
        <f>(VLOOKUP(Horizontal!$C32&amp;Horizontal!$B32&amp;Horizontal!AP$11,Vertical!$E:$O,AP$10,0))+0</f>
        <v>72.11</v>
      </c>
      <c r="AQ32" s="209">
        <f>(VLOOKUP(Horizontal!$C32&amp;Horizontal!$B32&amp;Horizontal!AQ$11,Vertical!$E:$O,AQ$10,0))+0</f>
        <v>61.54</v>
      </c>
      <c r="AR32" s="210">
        <f>(VLOOKUP(Horizontal!$C32&amp;Horizontal!$B32&amp;Horizontal!AR$11,Vertical!$E:$O,AR$10,0))+0</f>
        <v>19.920000000000002</v>
      </c>
      <c r="AS32" s="207">
        <f>(VLOOKUP(Horizontal!$C32&amp;Horizontal!$B32&amp;Horizontal!AS$11,Vertical!$E:$O,AS$10,0))+0</f>
        <v>4.17</v>
      </c>
      <c r="AT32" s="207">
        <f>(VLOOKUP(Horizontal!$C32&amp;Horizontal!$B32&amp;Horizontal!AT$11,Vertical!$E:$O,AT$10,0))+0</f>
        <v>7.41</v>
      </c>
      <c r="AU32" s="207">
        <f>(VLOOKUP(Horizontal!$C32&amp;Horizontal!$B32&amp;Horizontal!AU$11,Vertical!$E:$O,AU$10,0))+0</f>
        <v>11.49</v>
      </c>
      <c r="AV32" s="207">
        <f>(VLOOKUP(Horizontal!$C32&amp;Horizontal!$B32&amp;Horizontal!AV$11,Vertical!$E:$O,AV$10,0))+0</f>
        <v>0</v>
      </c>
      <c r="AW32" s="207">
        <f>(VLOOKUP(Horizontal!$C32&amp;Horizontal!$B32&amp;Horizontal!AW$11,Vertical!$E:$O,AW$10,0))+0</f>
        <v>8</v>
      </c>
      <c r="AX32" s="207">
        <f>(VLOOKUP(Horizontal!$C32&amp;Horizontal!$B32&amp;Horizontal!AX$11,Vertical!$E:$O,AX$10,0))+0</f>
        <v>11.54</v>
      </c>
      <c r="AY32" s="207">
        <f>(VLOOKUP(Horizontal!$C32&amp;Horizontal!$B32&amp;Horizontal!AY$11,Vertical!$E:$O,AY$10,0))+0</f>
        <v>7.97</v>
      </c>
      <c r="AZ32" s="209">
        <f>(VLOOKUP(Horizontal!$C32&amp;Horizontal!$B32&amp;Horizontal!AZ$11,Vertical!$E:$O,AZ$10,0))+0</f>
        <v>7.69</v>
      </c>
      <c r="BA32" s="208">
        <f>(VLOOKUP(Horizontal!$C32&amp;Horizontal!$B32&amp;Horizontal!BA$11,Vertical!$E:$O,BA$10,0))+0</f>
        <v>6.21</v>
      </c>
      <c r="BB32" s="210">
        <f>(VLOOKUP(Horizontal!$C32&amp;Horizontal!$B32&amp;Horizontal!BB$11,Vertical!$E:$O,BB$10,0))+0</f>
        <v>393.82</v>
      </c>
      <c r="BC32" s="207">
        <f>(VLOOKUP(Horizontal!$C32&amp;Horizontal!$B32&amp;Horizontal!BC$11,Vertical!$E:$O,BC$10,0))+0</f>
        <v>391.32</v>
      </c>
      <c r="BD32" s="207">
        <f>(VLOOKUP(Horizontal!$C32&amp;Horizontal!$B32&amp;Horizontal!BD$11,Vertical!$E:$O,BD$10,0))+0</f>
        <v>387.45</v>
      </c>
      <c r="BE32" s="207">
        <f>(VLOOKUP(Horizontal!$C32&amp;Horizontal!$B32&amp;Horizontal!BE$11,Vertical!$E:$O,BE$10,0))+0</f>
        <v>379.07</v>
      </c>
      <c r="BF32" s="207">
        <f>(VLOOKUP(Horizontal!$C32&amp;Horizontal!$B32&amp;Horizontal!BF$11,Vertical!$E:$O,BF$10,0))+0</f>
        <v>350.13</v>
      </c>
      <c r="BG32" s="207">
        <f>(VLOOKUP(Horizontal!$C32&amp;Horizontal!$B32&amp;Horizontal!BG$11,Vertical!$E:$O,BG$10,0))+0</f>
        <v>293.92</v>
      </c>
      <c r="BH32" s="207">
        <f>(VLOOKUP(Horizontal!$C32&amp;Horizontal!$B32&amp;Horizontal!BH$11,Vertical!$E:$O,BH$10,0))+0</f>
        <v>219.45</v>
      </c>
      <c r="BI32" s="207">
        <f>(VLOOKUP(Horizontal!$C32&amp;Horizontal!$B32&amp;Horizontal!BI$11,Vertical!$E:$O,BI$10,0))+0</f>
        <v>201.18</v>
      </c>
      <c r="BJ32" s="209">
        <f>(VLOOKUP(Horizontal!$C32&amp;Horizontal!$B32&amp;Horizontal!BJ$11,Vertical!$E:$O,BJ$10,0))+0</f>
        <v>186.18</v>
      </c>
      <c r="BK32" s="210">
        <f>(VLOOKUP(Horizontal!$C32&amp;Horizontal!$B32&amp;Horizontal!BK$11,Vertical!$E:$O,BK$10,0))+0</f>
        <v>35</v>
      </c>
      <c r="BL32" s="207">
        <f>(VLOOKUP(Horizontal!$C32&amp;Horizontal!$B32&amp;Horizontal!BL$11,Vertical!$E:$O,BL$10,0))+0</f>
        <v>28</v>
      </c>
      <c r="BM32" s="207">
        <f>(VLOOKUP(Horizontal!$C32&amp;Horizontal!$B32&amp;Horizontal!BM$11,Vertical!$E:$O,BM$10,0))+0</f>
        <v>25</v>
      </c>
      <c r="BN32" s="207">
        <f>(VLOOKUP(Horizontal!$C32&amp;Horizontal!$B32&amp;Horizontal!BN$11,Vertical!$E:$O,BN$10,0))+0</f>
        <v>26</v>
      </c>
      <c r="BO32" s="207">
        <f>(VLOOKUP(Horizontal!$C32&amp;Horizontal!$B32&amp;Horizontal!BO$11,Vertical!$E:$O,BO$10,0))+0</f>
        <v>26</v>
      </c>
      <c r="BP32" s="207">
        <f>(VLOOKUP(Horizontal!$C32&amp;Horizontal!$B32&amp;Horizontal!BP$11,Vertical!$E:$O,BP$10,0))+0</f>
        <v>25</v>
      </c>
      <c r="BQ32" s="207">
        <f>(VLOOKUP(Horizontal!$C32&amp;Horizontal!$B32&amp;Horizontal!BQ$11,Vertical!$E:$O,BQ$10,0))+0</f>
        <v>28</v>
      </c>
      <c r="BR32" s="207">
        <f>(VLOOKUP(Horizontal!$C32&amp;Horizontal!$B32&amp;Horizontal!BR$11,Vertical!$E:$O,BR$10,0))+0</f>
        <v>33</v>
      </c>
      <c r="BS32" s="209">
        <f>(VLOOKUP(Horizontal!$C32&amp;Horizontal!$B32&amp;Horizontal!BS$11,Vertical!$E:$O,BS$10,0))+0</f>
        <v>33</v>
      </c>
      <c r="BT32" s="210">
        <f>(VLOOKUP(Horizontal!$C32&amp;Horizontal!$B32&amp;Horizontal!BT$11,Vertical!$E:$O,BT$10,0))+0</f>
        <v>59.09</v>
      </c>
      <c r="BU32" s="207">
        <f>(VLOOKUP(Horizontal!$C32&amp;Horizontal!$B32&amp;Horizontal!BU$11,Vertical!$E:$O,BU$10,0))+0</f>
        <v>50</v>
      </c>
      <c r="BV32" s="207">
        <f>(VLOOKUP(Horizontal!$C32&amp;Horizontal!$B32&amp;Horizontal!BV$11,Vertical!$E:$O,BV$10,0))+0</f>
        <v>55.51</v>
      </c>
      <c r="BW32" s="207">
        <f>(VLOOKUP(Horizontal!$C32&amp;Horizontal!$B32&amp;Horizontal!BW$11,Vertical!$E:$O,BW$10,0))+0</f>
        <v>65.22</v>
      </c>
      <c r="BX32" s="207">
        <f>(VLOOKUP(Horizontal!$C32&amp;Horizontal!$B32&amp;Horizontal!BX$11,Vertical!$E:$O,BX$10,0))+0</f>
        <v>95.24</v>
      </c>
      <c r="BY32" s="207">
        <f>(VLOOKUP(Horizontal!$C32&amp;Horizontal!$B32&amp;Horizontal!BY$11,Vertical!$E:$O,BY$10,0))+0</f>
        <v>69.7</v>
      </c>
      <c r="BZ32" s="207">
        <f>(VLOOKUP(Horizontal!$C32&amp;Horizontal!$B32&amp;Horizontal!BZ$11,Vertical!$E:$O,BZ$10,0))+0</f>
        <v>27.66</v>
      </c>
      <c r="CA32" s="207">
        <f>(VLOOKUP(Horizontal!$C32&amp;Horizontal!$B32&amp;Horizontal!CA$11,Vertical!$E:$O,CA$10,0))+0</f>
        <v>24.89</v>
      </c>
      <c r="CB32" s="209">
        <f>(VLOOKUP(Horizontal!$C32&amp;Horizontal!$B32&amp;Horizontal!CB$11,Vertical!$E:$O,CB$10,0))+0</f>
        <v>26.15</v>
      </c>
      <c r="CC32" s="210">
        <f>(VLOOKUP(Horizontal!$C32&amp;Horizontal!$B32&amp;Horizontal!CC$11,Vertical!$E:$O,CC$10,0))+0</f>
        <v>18.18</v>
      </c>
      <c r="CD32" s="207">
        <f>(VLOOKUP(Horizontal!$C32&amp;Horizontal!$B32&amp;Horizontal!CD$11,Vertical!$E:$O,CD$10,0))+0</f>
        <v>45.45</v>
      </c>
      <c r="CE32" s="207">
        <f>(VLOOKUP(Horizontal!$C32&amp;Horizontal!$B32&amp;Horizontal!CE$11,Vertical!$E:$O,CE$10,0))+0</f>
        <v>42.29</v>
      </c>
      <c r="CF32" s="207">
        <f>(VLOOKUP(Horizontal!$C32&amp;Horizontal!$B32&amp;Horizontal!CF$11,Vertical!$E:$O,CF$10,0))+0</f>
        <v>34.78</v>
      </c>
      <c r="CG32" s="207">
        <f>(VLOOKUP(Horizontal!$C32&amp;Horizontal!$B32&amp;Horizontal!CG$11,Vertical!$E:$O,CG$10,0))+0</f>
        <v>4.76</v>
      </c>
      <c r="CH32" s="207">
        <f>(VLOOKUP(Horizontal!$C32&amp;Horizontal!$B32&amp;Horizontal!CH$11,Vertical!$E:$O,CH$10,0))+0</f>
        <v>20.2</v>
      </c>
      <c r="CI32" s="207">
        <f>(VLOOKUP(Horizontal!$C32&amp;Horizontal!$B32&amp;Horizontal!CI$11,Vertical!$E:$O,CI$10,0))+0</f>
        <v>55.32</v>
      </c>
      <c r="CJ32" s="207">
        <f>(VLOOKUP(Horizontal!$C32&amp;Horizontal!$B32&amp;Horizontal!CJ$11,Vertical!$E:$O,CJ$10,0))+0</f>
        <v>43.44</v>
      </c>
      <c r="CK32" s="209">
        <f>(VLOOKUP(Horizontal!$C32&amp;Horizontal!$B32&amp;Horizontal!CK$11,Vertical!$E:$O,CK$10,0))+0</f>
        <v>52.82</v>
      </c>
      <c r="CL32" s="210">
        <f>(VLOOKUP(Horizontal!$C32&amp;Horizontal!$B32&amp;Horizontal!CL$11,Vertical!$E:$O,CL$10,0))+0</f>
        <v>22.73</v>
      </c>
      <c r="CM32" s="207">
        <f>(VLOOKUP(Horizontal!$C32&amp;Horizontal!$B32&amp;Horizontal!CM$11,Vertical!$E:$O,CM$10,0))+0</f>
        <v>4.55</v>
      </c>
      <c r="CN32" s="207">
        <f>(VLOOKUP(Horizontal!$C32&amp;Horizontal!$B32&amp;Horizontal!CN$11,Vertical!$E:$O,CN$10,0))+0</f>
        <v>2.2000000000000002</v>
      </c>
      <c r="CO32" s="207">
        <f>(VLOOKUP(Horizontal!$C32&amp;Horizontal!$B32&amp;Horizontal!CO$11,Vertical!$E:$O,CO$10,0))+0</f>
        <v>0</v>
      </c>
      <c r="CP32" s="207">
        <f>(VLOOKUP(Horizontal!$C32&amp;Horizontal!$B32&amp;Horizontal!CP$11,Vertical!$E:$O,CP$10,0))+0</f>
        <v>0</v>
      </c>
      <c r="CQ32" s="207">
        <f>(VLOOKUP(Horizontal!$C32&amp;Horizontal!$B32&amp;Horizontal!CQ$11,Vertical!$E:$O,CQ$10,0))+0</f>
        <v>10.1</v>
      </c>
      <c r="CR32" s="207">
        <f>(VLOOKUP(Horizontal!$C32&amp;Horizontal!$B32&amp;Horizontal!CR$11,Vertical!$E:$O,CR$10,0))+0</f>
        <v>17.02</v>
      </c>
      <c r="CS32" s="207">
        <f>(VLOOKUP(Horizontal!$C32&amp;Horizontal!$B32&amp;Horizontal!CS$11,Vertical!$E:$O,CS$10,0))+0</f>
        <v>31.67</v>
      </c>
      <c r="CT32" s="207">
        <f>(VLOOKUP(Horizontal!$C32&amp;Horizontal!$B32&amp;Horizontal!CT$11,Vertical!$E:$O,CT$10,0))+0</f>
        <v>21.03</v>
      </c>
      <c r="CU32" s="150"/>
      <c r="CV32" s="211">
        <f t="shared" si="29"/>
        <v>6.2199999999999704</v>
      </c>
      <c r="CW32" s="190">
        <f t="shared" si="30"/>
        <v>9.3600000000000136</v>
      </c>
      <c r="CX32" s="190">
        <f t="shared" si="31"/>
        <v>11.379999999999995</v>
      </c>
      <c r="CY32" s="190">
        <f t="shared" si="32"/>
        <v>7.4599999999999795</v>
      </c>
      <c r="CZ32" s="190">
        <f t="shared" si="33"/>
        <v>11.889999999999986</v>
      </c>
      <c r="DA32" s="190">
        <f t="shared" si="34"/>
        <v>20.640000000000043</v>
      </c>
      <c r="DB32" s="190">
        <f t="shared" si="35"/>
        <v>16.599999999999994</v>
      </c>
      <c r="DC32" s="190">
        <f t="shared" si="36"/>
        <v>17.900000000000006</v>
      </c>
      <c r="DD32" s="212">
        <f t="shared" si="37"/>
        <v>21.060000000000002</v>
      </c>
      <c r="DE32" s="9">
        <v>160</v>
      </c>
      <c r="DF32" s="212">
        <f t="shared" si="38"/>
        <v>-179.14278959810869</v>
      </c>
      <c r="DG32" s="264"/>
      <c r="DH32" s="265"/>
      <c r="DI32" s="265"/>
      <c r="DJ32" s="266"/>
      <c r="DK32" s="190">
        <v>412.51</v>
      </c>
      <c r="DL32" s="190">
        <v>412.51</v>
      </c>
      <c r="DM32" s="190">
        <v>424.37</v>
      </c>
      <c r="DN32" s="212">
        <v>92.96</v>
      </c>
      <c r="DO32" s="190"/>
      <c r="DP32" s="190"/>
      <c r="DQ32" s="190"/>
      <c r="DR32" s="212"/>
      <c r="DS32" s="150"/>
      <c r="DT32" s="190"/>
      <c r="DU32" s="190"/>
      <c r="DV32" s="190"/>
      <c r="DW32" s="190"/>
      <c r="DX32" s="190"/>
      <c r="DY32" s="190"/>
      <c r="DZ32" s="190"/>
      <c r="EA32" s="190"/>
      <c r="EB32" s="190"/>
      <c r="EC32" s="190"/>
      <c r="ED32" s="190"/>
      <c r="EE32" s="190"/>
      <c r="EF32" s="190"/>
      <c r="EG32" s="190"/>
      <c r="EH32" s="212"/>
      <c r="EI32" s="213"/>
      <c r="EJ32" s="211"/>
      <c r="EK32" s="190"/>
      <c r="EL32" s="190"/>
      <c r="EM32" s="190"/>
      <c r="EN32" s="190"/>
      <c r="EO32" s="190"/>
      <c r="EP32" s="190"/>
      <c r="EQ32" s="190"/>
      <c r="ER32" s="190"/>
      <c r="ES32" s="190"/>
      <c r="ET32" s="190"/>
      <c r="EU32" s="190"/>
      <c r="EV32" s="190"/>
      <c r="EW32" s="190"/>
      <c r="EX32" s="212"/>
      <c r="EY32" s="211"/>
      <c r="EZ32" s="75"/>
      <c r="FA32" s="89"/>
      <c r="FB32" s="212"/>
      <c r="FC32" s="213"/>
      <c r="FD32" s="213"/>
      <c r="FE32" s="213"/>
      <c r="FF32" s="213"/>
      <c r="FG32" s="213"/>
      <c r="FH32" s="213"/>
      <c r="FI32" s="213"/>
      <c r="FJ32" s="213"/>
      <c r="FK32" s="213"/>
      <c r="FL32" s="213"/>
      <c r="FM32" s="213"/>
      <c r="FN32" s="213"/>
      <c r="FO32" s="213"/>
      <c r="FP32" s="213"/>
      <c r="FQ32" s="213"/>
      <c r="FR32" s="213"/>
      <c r="FS32" s="211"/>
      <c r="FT32" s="190"/>
      <c r="FU32" s="190"/>
      <c r="FV32" s="190"/>
      <c r="FW32" s="190"/>
      <c r="FX32" s="190"/>
      <c r="FY32" s="190"/>
      <c r="FZ32" s="190"/>
      <c r="GA32" s="190"/>
      <c r="GB32" s="190"/>
      <c r="GC32" s="190"/>
      <c r="GD32" s="190"/>
      <c r="GE32" s="190"/>
      <c r="GF32" s="190"/>
      <c r="GG32" s="212"/>
    </row>
    <row r="33" spans="2:189">
      <c r="B33" s="33">
        <v>42134</v>
      </c>
      <c r="C33" s="30" t="s">
        <v>47</v>
      </c>
      <c r="D33" s="30">
        <v>2015</v>
      </c>
      <c r="E33" s="30" t="str">
        <f t="shared" si="28"/>
        <v>2015S19</v>
      </c>
      <c r="F33" s="30" t="str">
        <f t="shared" si="39"/>
        <v>52015</v>
      </c>
      <c r="G33" s="208" t="str">
        <f>VLOOKUP(Horizontal!$C33&amp;Horizontal!$B33&amp;Horizontal!G$11,Vertical!$E:$O,G$10,0)</f>
        <v>-2,54</v>
      </c>
      <c r="H33" s="207">
        <f>(VLOOKUP(Horizontal!$C33&amp;Horizontal!$B33&amp;Horizontal!H$11,Vertical!$E:$O,H$10,0))+0</f>
        <v>383.67</v>
      </c>
      <c r="I33" s="207">
        <f>(VLOOKUP(Horizontal!$C33&amp;Horizontal!$B33&amp;Horizontal!I$11,Vertical!$E:$O,I$10,0))+0</f>
        <v>378.61</v>
      </c>
      <c r="J33" s="207">
        <f>(VLOOKUP(Horizontal!$C33&amp;Horizontal!$B33&amp;Horizontal!J$11,Vertical!$E:$O,J$10,0))+0</f>
        <v>370.2</v>
      </c>
      <c r="K33" s="207">
        <f>(VLOOKUP(Horizontal!$C33&amp;Horizontal!$B33&amp;Horizontal!K$11,Vertical!$E:$O,K$10,0))+0</f>
        <v>357.5</v>
      </c>
      <c r="L33" s="207">
        <f>(VLOOKUP(Horizontal!$C33&amp;Horizontal!$B33&amp;Horizontal!L$11,Vertical!$E:$O,L$10,0))+0</f>
        <v>335.48</v>
      </c>
      <c r="M33" s="207">
        <f>(VLOOKUP(Horizontal!$C33&amp;Horizontal!$B33&amp;Horizontal!M$11,Vertical!$E:$O,M$10,0))+0</f>
        <v>269.38</v>
      </c>
      <c r="N33" s="207">
        <f>(VLOOKUP(Horizontal!$C33&amp;Horizontal!$B33&amp;Horizontal!N$11,Vertical!$E:$O,N$10,0))+0</f>
        <v>200.83</v>
      </c>
      <c r="O33" s="207">
        <f>(VLOOKUP(Horizontal!$C33&amp;Horizontal!$B33&amp;Horizontal!O$11,Vertical!$E:$O,O$10,0))+0</f>
        <v>182.01</v>
      </c>
      <c r="P33" s="209">
        <f>(VLOOKUP(Horizontal!$C33&amp;Horizontal!$B33&amp;Horizontal!P$11,Vertical!$E:$O,P$10,0))+0</f>
        <v>164.99</v>
      </c>
      <c r="Q33" s="210">
        <f>(VLOOKUP(Horizontal!$C33&amp;Horizontal!$B33&amp;Horizontal!Q$11,Vertical!$E:$O,Q$10,0))+0</f>
        <v>41</v>
      </c>
      <c r="R33" s="207">
        <f>(VLOOKUP(Horizontal!$C33&amp;Horizontal!$B33&amp;Horizontal!R$11,Vertical!$E:$O,R$10,0))+0</f>
        <v>33</v>
      </c>
      <c r="S33" s="207">
        <f>(VLOOKUP(Horizontal!$C33&amp;Horizontal!$B33&amp;Horizontal!S$11,Vertical!$E:$O,S$10,0))+0</f>
        <v>28</v>
      </c>
      <c r="T33" s="207">
        <f>(VLOOKUP(Horizontal!$C33&amp;Horizontal!$B33&amp;Horizontal!T$11,Vertical!$E:$O,T$10,0))+0</f>
        <v>27</v>
      </c>
      <c r="U33" s="207">
        <f>(VLOOKUP(Horizontal!$C33&amp;Horizontal!$B33&amp;Horizontal!U$11,Vertical!$E:$O,U$10,0))+0</f>
        <v>30</v>
      </c>
      <c r="V33" s="207">
        <f>(VLOOKUP(Horizontal!$C33&amp;Horizontal!$B33&amp;Horizontal!V$11,Vertical!$E:$O,V$10,0))+0</f>
        <v>28</v>
      </c>
      <c r="W33" s="207">
        <f>(VLOOKUP(Horizontal!$C33&amp;Horizontal!$B33&amp;Horizontal!W$11,Vertical!$E:$O,W$10,0))+0</f>
        <v>28</v>
      </c>
      <c r="X33" s="207">
        <f>(VLOOKUP(Horizontal!$C33&amp;Horizontal!$B33&amp;Horizontal!X$11,Vertical!$E:$O,X$10,0))+0</f>
        <v>36</v>
      </c>
      <c r="Y33" s="209">
        <f>(VLOOKUP(Horizontal!$C33&amp;Horizontal!$B33&amp;Horizontal!Y$11,Vertical!$E:$O,Y$10,0))+0</f>
        <v>34</v>
      </c>
      <c r="Z33" s="210">
        <f>(VLOOKUP(Horizontal!$C33&amp;Horizontal!$B33&amp;Horizontal!Z$11,Vertical!$E:$O,Z$10,0))+0</f>
        <v>23.08</v>
      </c>
      <c r="AA33" s="207">
        <f>(VLOOKUP(Horizontal!$C33&amp;Horizontal!$B33&amp;Horizontal!AA$11,Vertical!$E:$O,AA$10,0))+0</f>
        <v>37.5</v>
      </c>
      <c r="AB33" s="207">
        <f>(VLOOKUP(Horizontal!$C33&amp;Horizontal!$B33&amp;Horizontal!AB$11,Vertical!$E:$O,AB$10,0))+0</f>
        <v>50</v>
      </c>
      <c r="AC33" s="207">
        <f>(VLOOKUP(Horizontal!$C33&amp;Horizontal!$B33&amp;Horizontal!AC$11,Vertical!$E:$O,AC$10,0))+0</f>
        <v>50</v>
      </c>
      <c r="AD33" s="207">
        <f>(VLOOKUP(Horizontal!$C33&amp;Horizontal!$B33&amp;Horizontal!AD$11,Vertical!$E:$O,AD$10,0))+0</f>
        <v>50</v>
      </c>
      <c r="AE33" s="207">
        <f>(VLOOKUP(Horizontal!$C33&amp;Horizontal!$B33&amp;Horizontal!AE$11,Vertical!$E:$O,AE$10,0))+0</f>
        <v>69.83</v>
      </c>
      <c r="AF33" s="207">
        <f>(VLOOKUP(Horizontal!$C33&amp;Horizontal!$B33&amp;Horizontal!AF$11,Vertical!$E:$O,AF$10,0))+0</f>
        <v>21.43</v>
      </c>
      <c r="AG33" s="207">
        <f>(VLOOKUP(Horizontal!$C33&amp;Horizontal!$B33&amp;Horizontal!AG$11,Vertical!$E:$O,AG$10,0))+0</f>
        <v>20.83</v>
      </c>
      <c r="AH33" s="209">
        <f>(VLOOKUP(Horizontal!$C33&amp;Horizontal!$B33&amp;Horizontal!AH$11,Vertical!$E:$O,AH$10,0))+0</f>
        <v>11.54</v>
      </c>
      <c r="AI33" s="210">
        <f>(VLOOKUP(Horizontal!$C33&amp;Horizontal!$B33&amp;Horizontal!AI$11,Vertical!$E:$O,AI$10,0))+0</f>
        <v>30.77</v>
      </c>
      <c r="AJ33" s="207">
        <f>(VLOOKUP(Horizontal!$C33&amp;Horizontal!$B33&amp;Horizontal!AJ$11,Vertical!$E:$O,AJ$10,0))+0</f>
        <v>29.17</v>
      </c>
      <c r="AK33" s="207">
        <f>(VLOOKUP(Horizontal!$C33&amp;Horizontal!$B33&amp;Horizontal!AK$11,Vertical!$E:$O,AK$10,0))+0</f>
        <v>23.08</v>
      </c>
      <c r="AL33" s="207">
        <f>(VLOOKUP(Horizontal!$C33&amp;Horizontal!$B33&amp;Horizontal!AL$11,Vertical!$E:$O,AL$10,0))+0</f>
        <v>23.08</v>
      </c>
      <c r="AM33" s="207">
        <f>(VLOOKUP(Horizontal!$C33&amp;Horizontal!$B33&amp;Horizontal!AM$11,Vertical!$E:$O,AM$10,0))+0</f>
        <v>30.77</v>
      </c>
      <c r="AN33" s="207">
        <f>(VLOOKUP(Horizontal!$C33&amp;Horizontal!$B33&amp;Horizontal!AN$11,Vertical!$E:$O,AN$10,0))+0</f>
        <v>8.6199999999999992</v>
      </c>
      <c r="AO33" s="207">
        <f>(VLOOKUP(Horizontal!$C33&amp;Horizontal!$B33&amp;Horizontal!AO$11,Vertical!$E:$O,AO$10,0))+0</f>
        <v>57.14</v>
      </c>
      <c r="AP33" s="207">
        <f>(VLOOKUP(Horizontal!$C33&amp;Horizontal!$B33&amp;Horizontal!AP$11,Vertical!$E:$O,AP$10,0))+0</f>
        <v>75</v>
      </c>
      <c r="AQ33" s="209">
        <f>(VLOOKUP(Horizontal!$C33&amp;Horizontal!$B33&amp;Horizontal!AQ$11,Vertical!$E:$O,AQ$10,0))+0</f>
        <v>73.08</v>
      </c>
      <c r="AR33" s="210">
        <f>(VLOOKUP(Horizontal!$C33&amp;Horizontal!$B33&amp;Horizontal!AR$11,Vertical!$E:$O,AR$10,0))+0</f>
        <v>46.15</v>
      </c>
      <c r="AS33" s="207">
        <f>(VLOOKUP(Horizontal!$C33&amp;Horizontal!$B33&amp;Horizontal!AS$11,Vertical!$E:$O,AS$10,0))+0</f>
        <v>33.33</v>
      </c>
      <c r="AT33" s="207">
        <f>(VLOOKUP(Horizontal!$C33&amp;Horizontal!$B33&amp;Horizontal!AT$11,Vertical!$E:$O,AT$10,0))+0</f>
        <v>26.92</v>
      </c>
      <c r="AU33" s="207">
        <f>(VLOOKUP(Horizontal!$C33&amp;Horizontal!$B33&amp;Horizontal!AU$11,Vertical!$E:$O,AU$10,0))+0</f>
        <v>26.92</v>
      </c>
      <c r="AV33" s="207">
        <f>(VLOOKUP(Horizontal!$C33&amp;Horizontal!$B33&amp;Horizontal!AV$11,Vertical!$E:$O,AV$10,0))+0</f>
        <v>19.23</v>
      </c>
      <c r="AW33" s="207">
        <f>(VLOOKUP(Horizontal!$C33&amp;Horizontal!$B33&amp;Horizontal!AW$11,Vertical!$E:$O,AW$10,0))+0</f>
        <v>21.55</v>
      </c>
      <c r="AX33" s="207">
        <f>(VLOOKUP(Horizontal!$C33&amp;Horizontal!$B33&amp;Horizontal!AX$11,Vertical!$E:$O,AX$10,0))+0</f>
        <v>21.43</v>
      </c>
      <c r="AY33" s="207">
        <f>(VLOOKUP(Horizontal!$C33&amp;Horizontal!$B33&amp;Horizontal!AY$11,Vertical!$E:$O,AY$10,0))+0</f>
        <v>4.17</v>
      </c>
      <c r="AZ33" s="209">
        <f>(VLOOKUP(Horizontal!$C33&amp;Horizontal!$B33&amp;Horizontal!AZ$11,Vertical!$E:$O,AZ$10,0))+0</f>
        <v>15.38</v>
      </c>
      <c r="BA33" s="208">
        <f>(VLOOKUP(Horizontal!$C33&amp;Horizontal!$B33&amp;Horizontal!BA$11,Vertical!$E:$O,BA$10,0))+0</f>
        <v>5.38</v>
      </c>
      <c r="BB33" s="210">
        <f>(VLOOKUP(Horizontal!$C33&amp;Horizontal!$B33&amp;Horizontal!BB$11,Vertical!$E:$O,BB$10,0))+0</f>
        <v>389.49</v>
      </c>
      <c r="BC33" s="207">
        <f>(VLOOKUP(Horizontal!$C33&amp;Horizontal!$B33&amp;Horizontal!BC$11,Vertical!$E:$O,BC$10,0))+0</f>
        <v>383.33</v>
      </c>
      <c r="BD33" s="207">
        <f>(VLOOKUP(Horizontal!$C33&amp;Horizontal!$B33&amp;Horizontal!BD$11,Vertical!$E:$O,BD$10,0))+0</f>
        <v>380.07</v>
      </c>
      <c r="BE33" s="207">
        <f>(VLOOKUP(Horizontal!$C33&amp;Horizontal!$B33&amp;Horizontal!BE$11,Vertical!$E:$O,BE$10,0))+0</f>
        <v>364.65</v>
      </c>
      <c r="BF33" s="207">
        <f>(VLOOKUP(Horizontal!$C33&amp;Horizontal!$B33&amp;Horizontal!BF$11,Vertical!$E:$O,BF$10,0))+0</f>
        <v>347.02</v>
      </c>
      <c r="BG33" s="207">
        <f>(VLOOKUP(Horizontal!$C33&amp;Horizontal!$B33&amp;Horizontal!BG$11,Vertical!$E:$O,BG$10,0))+0</f>
        <v>287.48</v>
      </c>
      <c r="BH33" s="207">
        <f>(VLOOKUP(Horizontal!$C33&amp;Horizontal!$B33&amp;Horizontal!BH$11,Vertical!$E:$O,BH$10,0))+0</f>
        <v>218.49</v>
      </c>
      <c r="BI33" s="207">
        <f>(VLOOKUP(Horizontal!$C33&amp;Horizontal!$B33&amp;Horizontal!BI$11,Vertical!$E:$O,BI$10,0))+0</f>
        <v>200</v>
      </c>
      <c r="BJ33" s="209">
        <f>(VLOOKUP(Horizontal!$C33&amp;Horizontal!$B33&amp;Horizontal!BJ$11,Vertical!$E:$O,BJ$10,0))+0</f>
        <v>185.18</v>
      </c>
      <c r="BK33" s="210">
        <f>(VLOOKUP(Horizontal!$C33&amp;Horizontal!$B33&amp;Horizontal!BK$11,Vertical!$E:$O,BK$10,0))+0</f>
        <v>40</v>
      </c>
      <c r="BL33" s="207">
        <f>(VLOOKUP(Horizontal!$C33&amp;Horizontal!$B33&amp;Horizontal!BL$11,Vertical!$E:$O,BL$10,0))+0</f>
        <v>31</v>
      </c>
      <c r="BM33" s="207">
        <f>(VLOOKUP(Horizontal!$C33&amp;Horizontal!$B33&amp;Horizontal!BM$11,Vertical!$E:$O,BM$10,0))+0</f>
        <v>26</v>
      </c>
      <c r="BN33" s="207">
        <f>(VLOOKUP(Horizontal!$C33&amp;Horizontal!$B33&amp;Horizontal!BN$11,Vertical!$E:$O,BN$10,0))+0</f>
        <v>28</v>
      </c>
      <c r="BO33" s="207">
        <f>(VLOOKUP(Horizontal!$C33&amp;Horizontal!$B33&amp;Horizontal!BO$11,Vertical!$E:$O,BO$10,0))+0</f>
        <v>29</v>
      </c>
      <c r="BP33" s="207">
        <f>(VLOOKUP(Horizontal!$C33&amp;Horizontal!$B33&amp;Horizontal!BP$11,Vertical!$E:$O,BP$10,0))+0</f>
        <v>24</v>
      </c>
      <c r="BQ33" s="207">
        <f>(VLOOKUP(Horizontal!$C33&amp;Horizontal!$B33&amp;Horizontal!BQ$11,Vertical!$E:$O,BQ$10,0))+0</f>
        <v>30</v>
      </c>
      <c r="BR33" s="207">
        <f>(VLOOKUP(Horizontal!$C33&amp;Horizontal!$B33&amp;Horizontal!BR$11,Vertical!$E:$O,BR$10,0))+0</f>
        <v>36</v>
      </c>
      <c r="BS33" s="209">
        <f>(VLOOKUP(Horizontal!$C33&amp;Horizontal!$B33&amp;Horizontal!BS$11,Vertical!$E:$O,BS$10,0))+0</f>
        <v>36</v>
      </c>
      <c r="BT33" s="210">
        <f>(VLOOKUP(Horizontal!$C33&amp;Horizontal!$B33&amp;Horizontal!BT$11,Vertical!$E:$O,BT$10,0))+0</f>
        <v>46.81</v>
      </c>
      <c r="BU33" s="207">
        <f>(VLOOKUP(Horizontal!$C33&amp;Horizontal!$B33&amp;Horizontal!BU$11,Vertical!$E:$O,BU$10,0))+0</f>
        <v>47.83</v>
      </c>
      <c r="BV33" s="207">
        <f>(VLOOKUP(Horizontal!$C33&amp;Horizontal!$B33&amp;Horizontal!BV$11,Vertical!$E:$O,BV$10,0))+0</f>
        <v>47.83</v>
      </c>
      <c r="BW33" s="207">
        <f>(VLOOKUP(Horizontal!$C33&amp;Horizontal!$B33&amp;Horizontal!BW$11,Vertical!$E:$O,BW$10,0))+0</f>
        <v>47.83</v>
      </c>
      <c r="BX33" s="207">
        <f>(VLOOKUP(Horizontal!$C33&amp;Horizontal!$B33&amp;Horizontal!BX$11,Vertical!$E:$O,BX$10,0))+0</f>
        <v>68.180000000000007</v>
      </c>
      <c r="BY33" s="207">
        <f>(VLOOKUP(Horizontal!$C33&amp;Horizontal!$B33&amp;Horizontal!BY$11,Vertical!$E:$O,BY$10,0))+0</f>
        <v>76.92</v>
      </c>
      <c r="BZ33" s="207">
        <f>(VLOOKUP(Horizontal!$C33&amp;Horizontal!$B33&amp;Horizontal!BZ$11,Vertical!$E:$O,BZ$10,0))+0</f>
        <v>28.57</v>
      </c>
      <c r="CA33" s="207">
        <f>(VLOOKUP(Horizontal!$C33&amp;Horizontal!$B33&amp;Horizontal!CA$11,Vertical!$E:$O,CA$10,0))+0</f>
        <v>23.81</v>
      </c>
      <c r="CB33" s="209">
        <f>(VLOOKUP(Horizontal!$C33&amp;Horizontal!$B33&amp;Horizontal!CB$11,Vertical!$E:$O,CB$10,0))+0</f>
        <v>13.64</v>
      </c>
      <c r="CC33" s="210">
        <f>(VLOOKUP(Horizontal!$C33&amp;Horizontal!$B33&amp;Horizontal!CC$11,Vertical!$E:$O,CC$10,0))+0</f>
        <v>19.149999999999999</v>
      </c>
      <c r="CD33" s="207">
        <f>(VLOOKUP(Horizontal!$C33&amp;Horizontal!$B33&amp;Horizontal!CD$11,Vertical!$E:$O,CD$10,0))+0</f>
        <v>13.04</v>
      </c>
      <c r="CE33" s="207">
        <f>(VLOOKUP(Horizontal!$C33&amp;Horizontal!$B33&amp;Horizontal!CE$11,Vertical!$E:$O,CE$10,0))+0</f>
        <v>17.39</v>
      </c>
      <c r="CF33" s="207">
        <f>(VLOOKUP(Horizontal!$C33&amp;Horizontal!$B33&amp;Horizontal!CF$11,Vertical!$E:$O,CF$10,0))+0</f>
        <v>17.39</v>
      </c>
      <c r="CG33" s="207">
        <f>(VLOOKUP(Horizontal!$C33&amp;Horizontal!$B33&amp;Horizontal!CG$11,Vertical!$E:$O,CG$10,0))+0</f>
        <v>13.64</v>
      </c>
      <c r="CH33" s="207">
        <f>(VLOOKUP(Horizontal!$C33&amp;Horizontal!$B33&amp;Horizontal!CH$11,Vertical!$E:$O,CH$10,0))+0</f>
        <v>4.5199999999999996</v>
      </c>
      <c r="CI33" s="207">
        <f>(VLOOKUP(Horizontal!$C33&amp;Horizontal!$B33&amp;Horizontal!CI$11,Vertical!$E:$O,CI$10,0))+0</f>
        <v>52.38</v>
      </c>
      <c r="CJ33" s="207">
        <f>(VLOOKUP(Horizontal!$C33&amp;Horizontal!$B33&amp;Horizontal!CJ$11,Vertical!$E:$O,CJ$10,0))+0</f>
        <v>57.14</v>
      </c>
      <c r="CK33" s="209">
        <f>(VLOOKUP(Horizontal!$C33&amp;Horizontal!$B33&amp;Horizontal!CK$11,Vertical!$E:$O,CK$10,0))+0</f>
        <v>59.09</v>
      </c>
      <c r="CL33" s="210">
        <f>(VLOOKUP(Horizontal!$C33&amp;Horizontal!$B33&amp;Horizontal!CL$11,Vertical!$E:$O,CL$10,0))+0</f>
        <v>34.04</v>
      </c>
      <c r="CM33" s="207">
        <f>(VLOOKUP(Horizontal!$C33&amp;Horizontal!$B33&amp;Horizontal!CM$11,Vertical!$E:$O,CM$10,0))+0</f>
        <v>39.130000000000003</v>
      </c>
      <c r="CN33" s="207">
        <f>(VLOOKUP(Horizontal!$C33&amp;Horizontal!$B33&amp;Horizontal!CN$11,Vertical!$E:$O,CN$10,0))+0</f>
        <v>34.78</v>
      </c>
      <c r="CO33" s="207">
        <f>(VLOOKUP(Horizontal!$C33&amp;Horizontal!$B33&amp;Horizontal!CO$11,Vertical!$E:$O,CO$10,0))+0</f>
        <v>34.78</v>
      </c>
      <c r="CP33" s="207">
        <f>(VLOOKUP(Horizontal!$C33&amp;Horizontal!$B33&amp;Horizontal!CP$11,Vertical!$E:$O,CP$10,0))+0</f>
        <v>18.18</v>
      </c>
      <c r="CQ33" s="207">
        <f>(VLOOKUP(Horizontal!$C33&amp;Horizontal!$B33&amp;Horizontal!CQ$11,Vertical!$E:$O,CQ$10,0))+0</f>
        <v>18.55</v>
      </c>
      <c r="CR33" s="207">
        <f>(VLOOKUP(Horizontal!$C33&amp;Horizontal!$B33&amp;Horizontal!CR$11,Vertical!$E:$O,CR$10,0))+0</f>
        <v>19.05</v>
      </c>
      <c r="CS33" s="207">
        <f>(VLOOKUP(Horizontal!$C33&amp;Horizontal!$B33&amp;Horizontal!CS$11,Vertical!$E:$O,CS$10,0))+0</f>
        <v>19.05</v>
      </c>
      <c r="CT33" s="207">
        <f>(VLOOKUP(Horizontal!$C33&amp;Horizontal!$B33&amp;Horizontal!CT$11,Vertical!$E:$O,CT$10,0))+0</f>
        <v>27.27</v>
      </c>
      <c r="CU33" s="150"/>
      <c r="CV33" s="211">
        <f t="shared" si="29"/>
        <v>5.8199999999999932</v>
      </c>
      <c r="CW33" s="190">
        <f t="shared" si="30"/>
        <v>4.7199999999999704</v>
      </c>
      <c r="CX33" s="190">
        <f t="shared" si="31"/>
        <v>9.8700000000000045</v>
      </c>
      <c r="CY33" s="190">
        <f t="shared" si="32"/>
        <v>7.1499999999999773</v>
      </c>
      <c r="CZ33" s="190">
        <f t="shared" si="33"/>
        <v>11.539999999999964</v>
      </c>
      <c r="DA33" s="190">
        <f t="shared" si="34"/>
        <v>18.100000000000023</v>
      </c>
      <c r="DB33" s="190">
        <f t="shared" si="35"/>
        <v>17.659999999999997</v>
      </c>
      <c r="DC33" s="190">
        <f t="shared" si="36"/>
        <v>17.990000000000009</v>
      </c>
      <c r="DD33" s="212">
        <f t="shared" si="37"/>
        <v>20.189999999999998</v>
      </c>
      <c r="DE33" s="9">
        <v>160</v>
      </c>
      <c r="DF33" s="212">
        <f t="shared" si="38"/>
        <v>-175.21278959810869</v>
      </c>
      <c r="DG33" s="264"/>
      <c r="DH33" s="265"/>
      <c r="DI33" s="265"/>
      <c r="DJ33" s="266"/>
      <c r="DK33" s="190">
        <v>442.06</v>
      </c>
      <c r="DL33" s="190">
        <v>442.06</v>
      </c>
      <c r="DM33" s="190">
        <v>442.06</v>
      </c>
      <c r="DN33" s="212">
        <v>107.69</v>
      </c>
      <c r="DO33" s="190"/>
      <c r="DP33" s="190"/>
      <c r="DQ33" s="190"/>
      <c r="DR33" s="212"/>
      <c r="DS33" s="150"/>
      <c r="DT33" s="190"/>
      <c r="DU33" s="190"/>
      <c r="DV33" s="190"/>
      <c r="DW33" s="190"/>
      <c r="DX33" s="190"/>
      <c r="DY33" s="190"/>
      <c r="DZ33" s="190"/>
      <c r="EA33" s="190"/>
      <c r="EB33" s="190"/>
      <c r="EC33" s="190"/>
      <c r="ED33" s="190"/>
      <c r="EE33" s="190"/>
      <c r="EF33" s="190"/>
      <c r="EG33" s="190"/>
      <c r="EH33" s="212"/>
      <c r="EI33" s="213"/>
      <c r="EJ33" s="211"/>
      <c r="EK33" s="190"/>
      <c r="EL33" s="190"/>
      <c r="EM33" s="190"/>
      <c r="EN33" s="190"/>
      <c r="EO33" s="190"/>
      <c r="EP33" s="190"/>
      <c r="EQ33" s="190"/>
      <c r="ER33" s="190"/>
      <c r="ES33" s="190"/>
      <c r="ET33" s="190"/>
      <c r="EU33" s="190"/>
      <c r="EV33" s="190"/>
      <c r="EW33" s="190"/>
      <c r="EX33" s="212"/>
      <c r="EY33" s="211"/>
      <c r="EZ33" s="75"/>
      <c r="FA33" s="89"/>
      <c r="FB33" s="212"/>
      <c r="FC33" s="213"/>
      <c r="FD33" s="213"/>
      <c r="FE33" s="213"/>
      <c r="FF33" s="213"/>
      <c r="FG33" s="213"/>
      <c r="FH33" s="213"/>
      <c r="FI33" s="213"/>
      <c r="FJ33" s="213"/>
      <c r="FK33" s="213"/>
      <c r="FL33" s="213"/>
      <c r="FM33" s="213"/>
      <c r="FN33" s="213"/>
      <c r="FO33" s="213"/>
      <c r="FP33" s="213"/>
      <c r="FQ33" s="213"/>
      <c r="FR33" s="213"/>
      <c r="FS33" s="211"/>
      <c r="FT33" s="190"/>
      <c r="FU33" s="190"/>
      <c r="FV33" s="190"/>
      <c r="FW33" s="190"/>
      <c r="FX33" s="190"/>
      <c r="FY33" s="190"/>
      <c r="FZ33" s="190"/>
      <c r="GA33" s="190"/>
      <c r="GB33" s="190"/>
      <c r="GC33" s="190"/>
      <c r="GD33" s="190"/>
      <c r="GE33" s="190"/>
      <c r="GF33" s="190"/>
      <c r="GG33" s="212"/>
    </row>
    <row r="34" spans="2:189">
      <c r="B34" s="33">
        <v>42141</v>
      </c>
      <c r="C34" s="30" t="s">
        <v>46</v>
      </c>
      <c r="D34" s="30">
        <v>2015</v>
      </c>
      <c r="E34" s="30" t="str">
        <f t="shared" si="28"/>
        <v>2015S20</v>
      </c>
      <c r="F34" s="30" t="str">
        <f t="shared" si="39"/>
        <v>52015</v>
      </c>
      <c r="G34" s="208" t="str">
        <f>VLOOKUP(Horizontal!$C34&amp;Horizontal!$B34&amp;Horizontal!G$11,Vertical!$E:$O,G$10,0)</f>
        <v>-1,5</v>
      </c>
      <c r="H34" s="207">
        <f>(VLOOKUP(Horizontal!$C34&amp;Horizontal!$B34&amp;Horizontal!H$11,Vertical!$E:$O,H$10,0))+0</f>
        <v>384.1</v>
      </c>
      <c r="I34" s="207">
        <f>(VLOOKUP(Horizontal!$C34&amp;Horizontal!$B34&amp;Horizontal!I$11,Vertical!$E:$O,I$10,0))+0</f>
        <v>376.55</v>
      </c>
      <c r="J34" s="207">
        <f>(VLOOKUP(Horizontal!$C34&amp;Horizontal!$B34&amp;Horizontal!J$11,Vertical!$E:$O,J$10,0))+0</f>
        <v>369.32</v>
      </c>
      <c r="K34" s="207">
        <f>(VLOOKUP(Horizontal!$C34&amp;Horizontal!$B34&amp;Horizontal!K$11,Vertical!$E:$O,K$10,0))+0</f>
        <v>355.47</v>
      </c>
      <c r="L34" s="207">
        <f>(VLOOKUP(Horizontal!$C34&amp;Horizontal!$B34&amp;Horizontal!L$11,Vertical!$E:$O,L$10,0))+0</f>
        <v>334.87</v>
      </c>
      <c r="M34" s="207">
        <f>(VLOOKUP(Horizontal!$C34&amp;Horizontal!$B34&amp;Horizontal!M$11,Vertical!$E:$O,M$10,0))+0</f>
        <v>269.48</v>
      </c>
      <c r="N34" s="207">
        <f>(VLOOKUP(Horizontal!$C34&amp;Horizontal!$B34&amp;Horizontal!N$11,Vertical!$E:$O,N$10,0))+0</f>
        <v>200.66</v>
      </c>
      <c r="O34" s="207">
        <f>(VLOOKUP(Horizontal!$C34&amp;Horizontal!$B34&amp;Horizontal!O$11,Vertical!$E:$O,O$10,0))+0</f>
        <v>183.45</v>
      </c>
      <c r="P34" s="209">
        <f>(VLOOKUP(Horizontal!$C34&amp;Horizontal!$B34&amp;Horizontal!P$11,Vertical!$E:$O,P$10,0))+0</f>
        <v>165.04</v>
      </c>
      <c r="Q34" s="210">
        <f>(VLOOKUP(Horizontal!$C34&amp;Horizontal!$B34&amp;Horizontal!Q$11,Vertical!$E:$O,Q$10,0))+0</f>
        <v>41</v>
      </c>
      <c r="R34" s="207">
        <f>(VLOOKUP(Horizontal!$C34&amp;Horizontal!$B34&amp;Horizontal!R$11,Vertical!$E:$O,R$10,0))+0</f>
        <v>38</v>
      </c>
      <c r="S34" s="207">
        <f>(VLOOKUP(Horizontal!$C34&amp;Horizontal!$B34&amp;Horizontal!S$11,Vertical!$E:$O,S$10,0))+0</f>
        <v>35</v>
      </c>
      <c r="T34" s="207">
        <f>(VLOOKUP(Horizontal!$C34&amp;Horizontal!$B34&amp;Horizontal!T$11,Vertical!$E:$O,T$10,0))+0</f>
        <v>34</v>
      </c>
      <c r="U34" s="207">
        <f>(VLOOKUP(Horizontal!$C34&amp;Horizontal!$B34&amp;Horizontal!U$11,Vertical!$E:$O,U$10,0))+0</f>
        <v>36</v>
      </c>
      <c r="V34" s="207">
        <f>(VLOOKUP(Horizontal!$C34&amp;Horizontal!$B34&amp;Horizontal!V$11,Vertical!$E:$O,V$10,0))+0</f>
        <v>29</v>
      </c>
      <c r="W34" s="207">
        <f>(VLOOKUP(Horizontal!$C34&amp;Horizontal!$B34&amp;Horizontal!W$11,Vertical!$E:$O,W$10,0))+0</f>
        <v>30</v>
      </c>
      <c r="X34" s="207">
        <f>(VLOOKUP(Horizontal!$C34&amp;Horizontal!$B34&amp;Horizontal!X$11,Vertical!$E:$O,X$10,0))+0</f>
        <v>37</v>
      </c>
      <c r="Y34" s="209">
        <f>(VLOOKUP(Horizontal!$C34&amp;Horizontal!$B34&amp;Horizontal!Y$11,Vertical!$E:$O,Y$10,0))+0</f>
        <v>35</v>
      </c>
      <c r="Z34" s="210">
        <f>(VLOOKUP(Horizontal!$C34&amp;Horizontal!$B34&amp;Horizontal!Z$11,Vertical!$E:$O,Z$10,0))+0</f>
        <v>30.77</v>
      </c>
      <c r="AA34" s="207">
        <f>(VLOOKUP(Horizontal!$C34&amp;Horizontal!$B34&amp;Horizontal!AA$11,Vertical!$E:$O,AA$10,0))+0</f>
        <v>29.63</v>
      </c>
      <c r="AB34" s="207">
        <f>(VLOOKUP(Horizontal!$C34&amp;Horizontal!$B34&amp;Horizontal!AB$11,Vertical!$E:$O,AB$10,0))+0</f>
        <v>51.49</v>
      </c>
      <c r="AC34" s="207">
        <f>(VLOOKUP(Horizontal!$C34&amp;Horizontal!$B34&amp;Horizontal!AC$11,Vertical!$E:$O,AC$10,0))+0</f>
        <v>52.17</v>
      </c>
      <c r="AD34" s="207">
        <f>(VLOOKUP(Horizontal!$C34&amp;Horizontal!$B34&amp;Horizontal!AD$11,Vertical!$E:$O,AD$10,0))+0</f>
        <v>46.15</v>
      </c>
      <c r="AE34" s="207">
        <f>(VLOOKUP(Horizontal!$C34&amp;Horizontal!$B34&amp;Horizontal!AE$11,Vertical!$E:$O,AE$10,0))+0</f>
        <v>44.83</v>
      </c>
      <c r="AF34" s="207">
        <f>(VLOOKUP(Horizontal!$C34&amp;Horizontal!$B34&amp;Horizontal!AF$11,Vertical!$E:$O,AF$10,0))+0</f>
        <v>20.69</v>
      </c>
      <c r="AG34" s="207">
        <f>(VLOOKUP(Horizontal!$C34&amp;Horizontal!$B34&amp;Horizontal!AG$11,Vertical!$E:$O,AG$10,0))+0</f>
        <v>7.69</v>
      </c>
      <c r="AH34" s="209">
        <f>(VLOOKUP(Horizontal!$C34&amp;Horizontal!$B34&amp;Horizontal!AH$11,Vertical!$E:$O,AH$10,0))+0</f>
        <v>23.33</v>
      </c>
      <c r="AI34" s="210">
        <f>(VLOOKUP(Horizontal!$C34&amp;Horizontal!$B34&amp;Horizontal!AI$11,Vertical!$E:$O,AI$10,0))+0</f>
        <v>30.77</v>
      </c>
      <c r="AJ34" s="207">
        <f>(VLOOKUP(Horizontal!$C34&amp;Horizontal!$B34&amp;Horizontal!AJ$11,Vertical!$E:$O,AJ$10,0))+0</f>
        <v>40.74</v>
      </c>
      <c r="AK34" s="207">
        <f>(VLOOKUP(Horizontal!$C34&amp;Horizontal!$B34&amp;Horizontal!AK$11,Vertical!$E:$O,AK$10,0))+0</f>
        <v>22.55</v>
      </c>
      <c r="AL34" s="207">
        <f>(VLOOKUP(Horizontal!$C34&amp;Horizontal!$B34&amp;Horizontal!AL$11,Vertical!$E:$O,AL$10,0))+0</f>
        <v>19.760000000000002</v>
      </c>
      <c r="AM34" s="207">
        <f>(VLOOKUP(Horizontal!$C34&amp;Horizontal!$B34&amp;Horizontal!AM$11,Vertical!$E:$O,AM$10,0))+0</f>
        <v>15.38</v>
      </c>
      <c r="AN34" s="207">
        <f>(VLOOKUP(Horizontal!$C34&amp;Horizontal!$B34&amp;Horizontal!AN$11,Vertical!$E:$O,AN$10,0))+0</f>
        <v>20.69</v>
      </c>
      <c r="AO34" s="207">
        <f>(VLOOKUP(Horizontal!$C34&amp;Horizontal!$B34&amp;Horizontal!AO$11,Vertical!$E:$O,AO$10,0))+0</f>
        <v>62.07</v>
      </c>
      <c r="AP34" s="207">
        <f>(VLOOKUP(Horizontal!$C34&amp;Horizontal!$B34&amp;Horizontal!AP$11,Vertical!$E:$O,AP$10,0))+0</f>
        <v>65.38</v>
      </c>
      <c r="AQ34" s="209">
        <f>(VLOOKUP(Horizontal!$C34&amp;Horizontal!$B34&amp;Horizontal!AQ$11,Vertical!$E:$O,AQ$10,0))+0</f>
        <v>66.67</v>
      </c>
      <c r="AR34" s="210">
        <f>(VLOOKUP(Horizontal!$C34&amp;Horizontal!$B34&amp;Horizontal!AR$11,Vertical!$E:$O,AR$10,0))+0</f>
        <v>38.46</v>
      </c>
      <c r="AS34" s="207">
        <f>(VLOOKUP(Horizontal!$C34&amp;Horizontal!$B34&amp;Horizontal!AS$11,Vertical!$E:$O,AS$10,0))+0</f>
        <v>29.63</v>
      </c>
      <c r="AT34" s="207">
        <f>(VLOOKUP(Horizontal!$C34&amp;Horizontal!$B34&amp;Horizontal!AT$11,Vertical!$E:$O,AT$10,0))+0</f>
        <v>25.96</v>
      </c>
      <c r="AU34" s="207">
        <f>(VLOOKUP(Horizontal!$C34&amp;Horizontal!$B34&amp;Horizontal!AU$11,Vertical!$E:$O,AU$10,0))+0</f>
        <v>28.06</v>
      </c>
      <c r="AV34" s="207">
        <f>(VLOOKUP(Horizontal!$C34&amp;Horizontal!$B34&amp;Horizontal!AV$11,Vertical!$E:$O,AV$10,0))+0</f>
        <v>38.46</v>
      </c>
      <c r="AW34" s="207">
        <f>(VLOOKUP(Horizontal!$C34&amp;Horizontal!$B34&amp;Horizontal!AW$11,Vertical!$E:$O,AW$10,0))+0</f>
        <v>34.479999999999997</v>
      </c>
      <c r="AX34" s="207">
        <f>(VLOOKUP(Horizontal!$C34&amp;Horizontal!$B34&amp;Horizontal!AX$11,Vertical!$E:$O,AX$10,0))+0</f>
        <v>17.239999999999998</v>
      </c>
      <c r="AY34" s="207">
        <f>(VLOOKUP(Horizontal!$C34&amp;Horizontal!$B34&amp;Horizontal!AY$11,Vertical!$E:$O,AY$10,0))+0</f>
        <v>26.92</v>
      </c>
      <c r="AZ34" s="209">
        <f>(VLOOKUP(Horizontal!$C34&amp;Horizontal!$B34&amp;Horizontal!AZ$11,Vertical!$E:$O,AZ$10,0))+0</f>
        <v>10</v>
      </c>
      <c r="BA34" s="208">
        <f>(VLOOKUP(Horizontal!$C34&amp;Horizontal!$B34&amp;Horizontal!BA$11,Vertical!$E:$O,BA$10,0))+0</f>
        <v>6.39</v>
      </c>
      <c r="BB34" s="210">
        <f>(VLOOKUP(Horizontal!$C34&amp;Horizontal!$B34&amp;Horizontal!BB$11,Vertical!$E:$O,BB$10,0))+0</f>
        <v>389.4</v>
      </c>
      <c r="BC34" s="207">
        <f>(VLOOKUP(Horizontal!$C34&amp;Horizontal!$B34&amp;Horizontal!BC$11,Vertical!$E:$O,BC$10,0))+0</f>
        <v>383.89</v>
      </c>
      <c r="BD34" s="207">
        <f>(VLOOKUP(Horizontal!$C34&amp;Horizontal!$B34&amp;Horizontal!BD$11,Vertical!$E:$O,BD$10,0))+0</f>
        <v>378.73</v>
      </c>
      <c r="BE34" s="207">
        <f>(VLOOKUP(Horizontal!$C34&amp;Horizontal!$B34&amp;Horizontal!BE$11,Vertical!$E:$O,BE$10,0))+0</f>
        <v>365.65</v>
      </c>
      <c r="BF34" s="207">
        <f>(VLOOKUP(Horizontal!$C34&amp;Horizontal!$B34&amp;Horizontal!BF$11,Vertical!$E:$O,BF$10,0))+0</f>
        <v>344</v>
      </c>
      <c r="BG34" s="207">
        <f>(VLOOKUP(Horizontal!$C34&amp;Horizontal!$B34&amp;Horizontal!BG$11,Vertical!$E:$O,BG$10,0))+0</f>
        <v>287.13</v>
      </c>
      <c r="BH34" s="207">
        <f>(VLOOKUP(Horizontal!$C34&amp;Horizontal!$B34&amp;Horizontal!BH$11,Vertical!$E:$O,BH$10,0))+0</f>
        <v>218.92</v>
      </c>
      <c r="BI34" s="207">
        <f>(VLOOKUP(Horizontal!$C34&amp;Horizontal!$B34&amp;Horizontal!BI$11,Vertical!$E:$O,BI$10,0))+0</f>
        <v>200.95</v>
      </c>
      <c r="BJ34" s="209">
        <f>(VLOOKUP(Horizontal!$C34&amp;Horizontal!$B34&amp;Horizontal!BJ$11,Vertical!$E:$O,BJ$10,0))+0</f>
        <v>184.91</v>
      </c>
      <c r="BK34" s="210">
        <f>(VLOOKUP(Horizontal!$C34&amp;Horizontal!$B34&amp;Horizontal!BK$11,Vertical!$E:$O,BK$10,0))+0</f>
        <v>40</v>
      </c>
      <c r="BL34" s="207">
        <f>(VLOOKUP(Horizontal!$C34&amp;Horizontal!$B34&amp;Horizontal!BL$11,Vertical!$E:$O,BL$10,0))+0</f>
        <v>36</v>
      </c>
      <c r="BM34" s="207">
        <f>(VLOOKUP(Horizontal!$C34&amp;Horizontal!$B34&amp;Horizontal!BM$11,Vertical!$E:$O,BM$10,0))+0</f>
        <v>34</v>
      </c>
      <c r="BN34" s="207">
        <f>(VLOOKUP(Horizontal!$C34&amp;Horizontal!$B34&amp;Horizontal!BN$11,Vertical!$E:$O,BN$10,0))+0</f>
        <v>33</v>
      </c>
      <c r="BO34" s="207">
        <f>(VLOOKUP(Horizontal!$C34&amp;Horizontal!$B34&amp;Horizontal!BO$11,Vertical!$E:$O,BO$10,0))+0</f>
        <v>30</v>
      </c>
      <c r="BP34" s="207">
        <f>(VLOOKUP(Horizontal!$C34&amp;Horizontal!$B34&amp;Horizontal!BP$11,Vertical!$E:$O,BP$10,0))+0</f>
        <v>29</v>
      </c>
      <c r="BQ34" s="207">
        <f>(VLOOKUP(Horizontal!$C34&amp;Horizontal!$B34&amp;Horizontal!BQ$11,Vertical!$E:$O,BQ$10,0))+0</f>
        <v>35</v>
      </c>
      <c r="BR34" s="207">
        <f>(VLOOKUP(Horizontal!$C34&amp;Horizontal!$B34&amp;Horizontal!BR$11,Vertical!$E:$O,BR$10,0))+0</f>
        <v>38</v>
      </c>
      <c r="BS34" s="209">
        <f>(VLOOKUP(Horizontal!$C34&amp;Horizontal!$B34&amp;Horizontal!BS$11,Vertical!$E:$O,BS$10,0))+0</f>
        <v>38</v>
      </c>
      <c r="BT34" s="210">
        <f>(VLOOKUP(Horizontal!$C34&amp;Horizontal!$B34&amp;Horizontal!BT$11,Vertical!$E:$O,BT$10,0))+0</f>
        <v>40.72</v>
      </c>
      <c r="BU34" s="207">
        <f>(VLOOKUP(Horizontal!$C34&amp;Horizontal!$B34&amp;Horizontal!BU$11,Vertical!$E:$O,BU$10,0))+0</f>
        <v>61.4</v>
      </c>
      <c r="BV34" s="207">
        <f>(VLOOKUP(Horizontal!$C34&amp;Horizontal!$B34&amp;Horizontal!BV$11,Vertical!$E:$O,BV$10,0))+0</f>
        <v>55.17</v>
      </c>
      <c r="BW34" s="207">
        <f>(VLOOKUP(Horizontal!$C34&amp;Horizontal!$B34&amp;Horizontal!BW$11,Vertical!$E:$O,BW$10,0))+0</f>
        <v>48</v>
      </c>
      <c r="BX34" s="207">
        <f>(VLOOKUP(Horizontal!$C34&amp;Horizontal!$B34&amp;Horizontal!BX$11,Vertical!$E:$O,BX$10,0))+0</f>
        <v>49.78</v>
      </c>
      <c r="BY34" s="207">
        <f>(VLOOKUP(Horizontal!$C34&amp;Horizontal!$B34&amp;Horizontal!BY$11,Vertical!$E:$O,BY$10,0))+0</f>
        <v>37.909999999999997</v>
      </c>
      <c r="BZ34" s="207">
        <f>(VLOOKUP(Horizontal!$C34&amp;Horizontal!$B34&amp;Horizontal!BZ$11,Vertical!$E:$O,BZ$10,0))+0</f>
        <v>21.81</v>
      </c>
      <c r="CA34" s="207">
        <f>(VLOOKUP(Horizontal!$C34&amp;Horizontal!$B34&amp;Horizontal!CA$11,Vertical!$E:$O,CA$10,0))+0</f>
        <v>16.670000000000002</v>
      </c>
      <c r="CB34" s="209">
        <f>(VLOOKUP(Horizontal!$C34&amp;Horizontal!$B34&amp;Horizontal!CB$11,Vertical!$E:$O,CB$10,0))+0</f>
        <v>26.09</v>
      </c>
      <c r="CC34" s="210">
        <f>(VLOOKUP(Horizontal!$C34&amp;Horizontal!$B34&amp;Horizontal!CC$11,Vertical!$E:$O,CC$10,0))+0</f>
        <v>14.03</v>
      </c>
      <c r="CD34" s="207">
        <f>(VLOOKUP(Horizontal!$C34&amp;Horizontal!$B34&amp;Horizontal!CD$11,Vertical!$E:$O,CD$10,0))+0</f>
        <v>9.65</v>
      </c>
      <c r="CE34" s="207">
        <f>(VLOOKUP(Horizontal!$C34&amp;Horizontal!$B34&amp;Horizontal!CE$11,Vertical!$E:$O,CE$10,0))+0</f>
        <v>19.7</v>
      </c>
      <c r="CF34" s="207">
        <f>(VLOOKUP(Horizontal!$C34&amp;Horizontal!$B34&amp;Horizontal!CF$11,Vertical!$E:$O,CF$10,0))+0</f>
        <v>12</v>
      </c>
      <c r="CG34" s="207">
        <f>(VLOOKUP(Horizontal!$C34&amp;Horizontal!$B34&amp;Horizontal!CG$11,Vertical!$E:$O,CG$10,0))+0</f>
        <v>9.8699999999999992</v>
      </c>
      <c r="CH34" s="207">
        <f>(VLOOKUP(Horizontal!$C34&amp;Horizontal!$B34&amp;Horizontal!CH$11,Vertical!$E:$O,CH$10,0))+0</f>
        <v>28.44</v>
      </c>
      <c r="CI34" s="207">
        <f>(VLOOKUP(Horizontal!$C34&amp;Horizontal!$B34&amp;Horizontal!CI$11,Vertical!$E:$O,CI$10,0))+0</f>
        <v>49.47</v>
      </c>
      <c r="CJ34" s="207">
        <f>(VLOOKUP(Horizontal!$C34&amp;Horizontal!$B34&amp;Horizontal!CJ$11,Vertical!$E:$O,CJ$10,0))+0</f>
        <v>50</v>
      </c>
      <c r="CK34" s="209">
        <f>(VLOOKUP(Horizontal!$C34&amp;Horizontal!$B34&amp;Horizontal!CK$11,Vertical!$E:$O,CK$10,0))+0</f>
        <v>60.87</v>
      </c>
      <c r="CL34" s="210">
        <f>(VLOOKUP(Horizontal!$C34&amp;Horizontal!$B34&amp;Horizontal!CL$11,Vertical!$E:$O,CL$10,0))+0</f>
        <v>45.25</v>
      </c>
      <c r="CM34" s="207">
        <f>(VLOOKUP(Horizontal!$C34&amp;Horizontal!$B34&amp;Horizontal!CM$11,Vertical!$E:$O,CM$10,0))+0</f>
        <v>28.95</v>
      </c>
      <c r="CN34" s="207">
        <f>(VLOOKUP(Horizontal!$C34&amp;Horizontal!$B34&amp;Horizontal!CN$11,Vertical!$E:$O,CN$10,0))+0</f>
        <v>25.12</v>
      </c>
      <c r="CO34" s="207">
        <f>(VLOOKUP(Horizontal!$C34&amp;Horizontal!$B34&amp;Horizontal!CO$11,Vertical!$E:$O,CO$10,0))+0</f>
        <v>40</v>
      </c>
      <c r="CP34" s="207">
        <f>(VLOOKUP(Horizontal!$C34&amp;Horizontal!$B34&amp;Horizontal!CP$11,Vertical!$E:$O,CP$10,0))+0</f>
        <v>40.36</v>
      </c>
      <c r="CQ34" s="207">
        <f>(VLOOKUP(Horizontal!$C34&amp;Horizontal!$B34&amp;Horizontal!CQ$11,Vertical!$E:$O,CQ$10,0))+0</f>
        <v>33.65</v>
      </c>
      <c r="CR34" s="207">
        <f>(VLOOKUP(Horizontal!$C34&amp;Horizontal!$B34&amp;Horizontal!CR$11,Vertical!$E:$O,CR$10,0))+0</f>
        <v>28.72</v>
      </c>
      <c r="CS34" s="207">
        <f>(VLOOKUP(Horizontal!$C34&amp;Horizontal!$B34&amp;Horizontal!CS$11,Vertical!$E:$O,CS$10,0))+0</f>
        <v>33.33</v>
      </c>
      <c r="CT34" s="207">
        <f>(VLOOKUP(Horizontal!$C34&amp;Horizontal!$B34&amp;Horizontal!CT$11,Vertical!$E:$O,CT$10,0))+0</f>
        <v>13.04</v>
      </c>
      <c r="CU34" s="150"/>
      <c r="CV34" s="211">
        <f t="shared" si="29"/>
        <v>5.2999999999999545</v>
      </c>
      <c r="CW34" s="190">
        <f t="shared" si="30"/>
        <v>7.339999999999975</v>
      </c>
      <c r="CX34" s="190">
        <f t="shared" si="31"/>
        <v>9.410000000000025</v>
      </c>
      <c r="CY34" s="190">
        <f t="shared" si="32"/>
        <v>10.17999999999995</v>
      </c>
      <c r="CZ34" s="190">
        <f t="shared" si="33"/>
        <v>9.1299999999999955</v>
      </c>
      <c r="DA34" s="190">
        <f t="shared" si="34"/>
        <v>17.649999999999977</v>
      </c>
      <c r="DB34" s="190">
        <f t="shared" si="35"/>
        <v>18.259999999999991</v>
      </c>
      <c r="DC34" s="190">
        <f t="shared" si="36"/>
        <v>17.5</v>
      </c>
      <c r="DD34" s="212">
        <f t="shared" si="37"/>
        <v>19.870000000000005</v>
      </c>
      <c r="DE34" s="9">
        <v>160</v>
      </c>
      <c r="DF34" s="212">
        <f t="shared" si="38"/>
        <v>-175.64278959810869</v>
      </c>
      <c r="DG34" s="264"/>
      <c r="DH34" s="265"/>
      <c r="DI34" s="265"/>
      <c r="DJ34" s="266"/>
      <c r="DK34" s="190">
        <v>472.23</v>
      </c>
      <c r="DL34" s="190">
        <v>472.23</v>
      </c>
      <c r="DM34" s="190">
        <v>472.23</v>
      </c>
      <c r="DN34" s="212">
        <v>130.38</v>
      </c>
      <c r="DO34" s="190"/>
      <c r="DP34" s="190"/>
      <c r="DQ34" s="190"/>
      <c r="DR34" s="212"/>
      <c r="DS34" s="150"/>
      <c r="DT34" s="190"/>
      <c r="DU34" s="190"/>
      <c r="DV34" s="190"/>
      <c r="DW34" s="190"/>
      <c r="DX34" s="190"/>
      <c r="DY34" s="190"/>
      <c r="DZ34" s="190"/>
      <c r="EA34" s="190"/>
      <c r="EB34" s="190"/>
      <c r="EC34" s="190"/>
      <c r="ED34" s="190"/>
      <c r="EE34" s="190"/>
      <c r="EF34" s="190"/>
      <c r="EG34" s="190"/>
      <c r="EH34" s="212"/>
      <c r="EI34" s="213"/>
      <c r="EJ34" s="211"/>
      <c r="EK34" s="190"/>
      <c r="EL34" s="190"/>
      <c r="EM34" s="190"/>
      <c r="EN34" s="190"/>
      <c r="EO34" s="190"/>
      <c r="EP34" s="190"/>
      <c r="EQ34" s="190"/>
      <c r="ER34" s="190"/>
      <c r="ES34" s="190"/>
      <c r="ET34" s="190"/>
      <c r="EU34" s="190"/>
      <c r="EV34" s="190"/>
      <c r="EW34" s="190"/>
      <c r="EX34" s="212"/>
      <c r="EY34" s="211"/>
      <c r="EZ34" s="75"/>
      <c r="FA34" s="89"/>
      <c r="FB34" s="212"/>
      <c r="FC34" s="213"/>
      <c r="FD34" s="213"/>
      <c r="FE34" s="213"/>
      <c r="FF34" s="213"/>
      <c r="FG34" s="213"/>
      <c r="FH34" s="213"/>
      <c r="FI34" s="213"/>
      <c r="FJ34" s="213"/>
      <c r="FK34" s="213"/>
      <c r="FL34" s="213"/>
      <c r="FM34" s="213"/>
      <c r="FN34" s="213"/>
      <c r="FO34" s="213"/>
      <c r="FP34" s="213"/>
      <c r="FQ34" s="213"/>
      <c r="FR34" s="213"/>
      <c r="FS34" s="211"/>
      <c r="FT34" s="190"/>
      <c r="FU34" s="190"/>
      <c r="FV34" s="190"/>
      <c r="FW34" s="190"/>
      <c r="FX34" s="190"/>
      <c r="FY34" s="190"/>
      <c r="FZ34" s="190"/>
      <c r="GA34" s="190"/>
      <c r="GB34" s="190"/>
      <c r="GC34" s="190"/>
      <c r="GD34" s="190"/>
      <c r="GE34" s="190"/>
      <c r="GF34" s="190"/>
      <c r="GG34" s="212"/>
    </row>
    <row r="35" spans="2:189">
      <c r="B35" s="33">
        <v>42148</v>
      </c>
      <c r="C35" s="30" t="s">
        <v>45</v>
      </c>
      <c r="D35" s="30">
        <v>2015</v>
      </c>
      <c r="E35" s="30" t="str">
        <f t="shared" si="28"/>
        <v>2015S21</v>
      </c>
      <c r="F35" s="30" t="str">
        <f t="shared" si="39"/>
        <v>52015</v>
      </c>
      <c r="G35" s="208" t="str">
        <f>VLOOKUP(Horizontal!$C35&amp;Horizontal!$B35&amp;Horizontal!G$11,Vertical!$E:$O,G$10,0)</f>
        <v>-1,83</v>
      </c>
      <c r="H35" s="207">
        <f>(VLOOKUP(Horizontal!$C35&amp;Horizontal!$B35&amp;Horizontal!H$11,Vertical!$E:$O,H$10,0))+0</f>
        <v>384.96</v>
      </c>
      <c r="I35" s="207">
        <f>(VLOOKUP(Horizontal!$C35&amp;Horizontal!$B35&amp;Horizontal!I$11,Vertical!$E:$O,I$10,0))+0</f>
        <v>370.85</v>
      </c>
      <c r="J35" s="207">
        <f>(VLOOKUP(Horizontal!$C35&amp;Horizontal!$B35&amp;Horizontal!J$11,Vertical!$E:$O,J$10,0))+0</f>
        <v>362.76</v>
      </c>
      <c r="K35" s="207">
        <f>(VLOOKUP(Horizontal!$C35&amp;Horizontal!$B35&amp;Horizontal!K$11,Vertical!$E:$O,K$10,0))+0</f>
        <v>350.83</v>
      </c>
      <c r="L35" s="207">
        <f>(VLOOKUP(Horizontal!$C35&amp;Horizontal!$B35&amp;Horizontal!L$11,Vertical!$E:$O,L$10,0))+0</f>
        <v>337.89</v>
      </c>
      <c r="M35" s="207">
        <f>(VLOOKUP(Horizontal!$C35&amp;Horizontal!$B35&amp;Horizontal!M$11,Vertical!$E:$O,M$10,0))+0</f>
        <v>270.83</v>
      </c>
      <c r="N35" s="207">
        <f>(VLOOKUP(Horizontal!$C35&amp;Horizontal!$B35&amp;Horizontal!N$11,Vertical!$E:$O,N$10,0))+0</f>
        <v>200.22</v>
      </c>
      <c r="O35" s="207">
        <f>(VLOOKUP(Horizontal!$C35&amp;Horizontal!$B35&amp;Horizontal!O$11,Vertical!$E:$O,O$10,0))+0</f>
        <v>184.4</v>
      </c>
      <c r="P35" s="209">
        <f>(VLOOKUP(Horizontal!$C35&amp;Horizontal!$B35&amp;Horizontal!P$11,Vertical!$E:$O,P$10,0))+0</f>
        <v>165.15</v>
      </c>
      <c r="Q35" s="210">
        <f>(VLOOKUP(Horizontal!$C35&amp;Horizontal!$B35&amp;Horizontal!Q$11,Vertical!$E:$O,Q$10,0))+0</f>
        <v>43</v>
      </c>
      <c r="R35" s="207">
        <f>(VLOOKUP(Horizontal!$C35&amp;Horizontal!$B35&amp;Horizontal!R$11,Vertical!$E:$O,R$10,0))+0</f>
        <v>40</v>
      </c>
      <c r="S35" s="207">
        <f>(VLOOKUP(Horizontal!$C35&amp;Horizontal!$B35&amp;Horizontal!S$11,Vertical!$E:$O,S$10,0))+0</f>
        <v>37</v>
      </c>
      <c r="T35" s="207">
        <f>(VLOOKUP(Horizontal!$C35&amp;Horizontal!$B35&amp;Horizontal!T$11,Vertical!$E:$O,T$10,0))+0</f>
        <v>35</v>
      </c>
      <c r="U35" s="207">
        <f>(VLOOKUP(Horizontal!$C35&amp;Horizontal!$B35&amp;Horizontal!U$11,Vertical!$E:$O,U$10,0))+0</f>
        <v>36</v>
      </c>
      <c r="V35" s="207">
        <f>(VLOOKUP(Horizontal!$C35&amp;Horizontal!$B35&amp;Horizontal!V$11,Vertical!$E:$O,V$10,0))+0</f>
        <v>30</v>
      </c>
      <c r="W35" s="207">
        <f>(VLOOKUP(Horizontal!$C35&amp;Horizontal!$B35&amp;Horizontal!W$11,Vertical!$E:$O,W$10,0))+0</f>
        <v>34</v>
      </c>
      <c r="X35" s="207">
        <f>(VLOOKUP(Horizontal!$C35&amp;Horizontal!$B35&amp;Horizontal!X$11,Vertical!$E:$O,X$10,0))+0</f>
        <v>34</v>
      </c>
      <c r="Y35" s="209">
        <f>(VLOOKUP(Horizontal!$C35&amp;Horizontal!$B35&amp;Horizontal!Y$11,Vertical!$E:$O,Y$10,0))+0</f>
        <v>35</v>
      </c>
      <c r="Z35" s="210">
        <f>(VLOOKUP(Horizontal!$C35&amp;Horizontal!$B35&amp;Horizontal!Z$11,Vertical!$E:$O,Z$10,0))+0</f>
        <v>17.32</v>
      </c>
      <c r="AA35" s="207">
        <f>(VLOOKUP(Horizontal!$C35&amp;Horizontal!$B35&amp;Horizontal!AA$11,Vertical!$E:$O,AA$10,0))+0</f>
        <v>59.26</v>
      </c>
      <c r="AB35" s="207">
        <f>(VLOOKUP(Horizontal!$C35&amp;Horizontal!$B35&amp;Horizontal!AB$11,Vertical!$E:$O,AB$10,0))+0</f>
        <v>47.06</v>
      </c>
      <c r="AC35" s="207">
        <f>(VLOOKUP(Horizontal!$C35&amp;Horizontal!$B35&amp;Horizontal!AC$11,Vertical!$E:$O,AC$10,0))+0</f>
        <v>51.11</v>
      </c>
      <c r="AD35" s="207">
        <f>(VLOOKUP(Horizontal!$C35&amp;Horizontal!$B35&amp;Horizontal!AD$11,Vertical!$E:$O,AD$10,0))+0</f>
        <v>28.29</v>
      </c>
      <c r="AE35" s="207">
        <f>(VLOOKUP(Horizontal!$C35&amp;Horizontal!$B35&amp;Horizontal!AE$11,Vertical!$E:$O,AE$10,0))+0</f>
        <v>14.29</v>
      </c>
      <c r="AF35" s="207">
        <f>(VLOOKUP(Horizontal!$C35&amp;Horizontal!$B35&amp;Horizontal!AF$11,Vertical!$E:$O,AF$10,0))+0</f>
        <v>16.670000000000002</v>
      </c>
      <c r="AG35" s="207">
        <f>(VLOOKUP(Horizontal!$C35&amp;Horizontal!$B35&amp;Horizontal!AG$11,Vertical!$E:$O,AG$10,0))+0</f>
        <v>11.54</v>
      </c>
      <c r="AH35" s="209">
        <f>(VLOOKUP(Horizontal!$C35&amp;Horizontal!$B35&amp;Horizontal!AH$11,Vertical!$E:$O,AH$10,0))+0</f>
        <v>8.6999999999999993</v>
      </c>
      <c r="AI35" s="210">
        <f>(VLOOKUP(Horizontal!$C35&amp;Horizontal!$B35&amp;Horizontal!AI$11,Vertical!$E:$O,AI$10,0))+0</f>
        <v>25.97</v>
      </c>
      <c r="AJ35" s="207">
        <f>(VLOOKUP(Horizontal!$C35&amp;Horizontal!$B35&amp;Horizontal!AJ$11,Vertical!$E:$O,AJ$10,0))+0</f>
        <v>22.22</v>
      </c>
      <c r="AK35" s="207">
        <f>(VLOOKUP(Horizontal!$C35&amp;Horizontal!$B35&amp;Horizontal!AK$11,Vertical!$E:$O,AK$10,0))+0</f>
        <v>31.37</v>
      </c>
      <c r="AL35" s="207">
        <f>(VLOOKUP(Horizontal!$C35&amp;Horizontal!$B35&amp;Horizontal!AL$11,Vertical!$E:$O,AL$10,0))+0</f>
        <v>40</v>
      </c>
      <c r="AM35" s="207">
        <f>(VLOOKUP(Horizontal!$C35&amp;Horizontal!$B35&amp;Horizontal!AM$11,Vertical!$E:$O,AM$10,0))+0</f>
        <v>35.86</v>
      </c>
      <c r="AN35" s="207">
        <f>(VLOOKUP(Horizontal!$C35&amp;Horizontal!$B35&amp;Horizontal!AN$11,Vertical!$E:$O,AN$10,0))+0</f>
        <v>25</v>
      </c>
      <c r="AO35" s="207">
        <f>(VLOOKUP(Horizontal!$C35&amp;Horizontal!$B35&amp;Horizontal!AO$11,Vertical!$E:$O,AO$10,0))+0</f>
        <v>41.67</v>
      </c>
      <c r="AP35" s="207">
        <f>(VLOOKUP(Horizontal!$C35&amp;Horizontal!$B35&amp;Horizontal!AP$11,Vertical!$E:$O,AP$10,0))+0</f>
        <v>46.15</v>
      </c>
      <c r="AQ35" s="209">
        <f>(VLOOKUP(Horizontal!$C35&amp;Horizontal!$B35&amp;Horizontal!AQ$11,Vertical!$E:$O,AQ$10,0))+0</f>
        <v>78.260000000000005</v>
      </c>
      <c r="AR35" s="210">
        <f>(VLOOKUP(Horizontal!$C35&amp;Horizontal!$B35&amp;Horizontal!AR$11,Vertical!$E:$O,AR$10,0))+0</f>
        <v>56.71</v>
      </c>
      <c r="AS35" s="207">
        <f>(VLOOKUP(Horizontal!$C35&amp;Horizontal!$B35&amp;Horizontal!AS$11,Vertical!$E:$O,AS$10,0))+0</f>
        <v>18.52</v>
      </c>
      <c r="AT35" s="207">
        <f>(VLOOKUP(Horizontal!$C35&amp;Horizontal!$B35&amp;Horizontal!AT$11,Vertical!$E:$O,AT$10,0))+0</f>
        <v>21.57</v>
      </c>
      <c r="AU35" s="207">
        <f>(VLOOKUP(Horizontal!$C35&amp;Horizontal!$B35&amp;Horizontal!AU$11,Vertical!$E:$O,AU$10,0))+0</f>
        <v>8.89</v>
      </c>
      <c r="AV35" s="207">
        <f>(VLOOKUP(Horizontal!$C35&amp;Horizontal!$B35&amp;Horizontal!AV$11,Vertical!$E:$O,AV$10,0))+0</f>
        <v>35.86</v>
      </c>
      <c r="AW35" s="207">
        <f>(VLOOKUP(Horizontal!$C35&amp;Horizontal!$B35&amp;Horizontal!AW$11,Vertical!$E:$O,AW$10,0))+0</f>
        <v>60.71</v>
      </c>
      <c r="AX35" s="207">
        <f>(VLOOKUP(Horizontal!$C35&amp;Horizontal!$B35&amp;Horizontal!AX$11,Vertical!$E:$O,AX$10,0))+0</f>
        <v>41.67</v>
      </c>
      <c r="AY35" s="207">
        <f>(VLOOKUP(Horizontal!$C35&amp;Horizontal!$B35&amp;Horizontal!AY$11,Vertical!$E:$O,AY$10,0))+0</f>
        <v>42.31</v>
      </c>
      <c r="AZ35" s="209">
        <f>(VLOOKUP(Horizontal!$C35&amp;Horizontal!$B35&amp;Horizontal!AZ$11,Vertical!$E:$O,AZ$10,0))+0</f>
        <v>13.04</v>
      </c>
      <c r="BA35" s="208">
        <f>(VLOOKUP(Horizontal!$C35&amp;Horizontal!$B35&amp;Horizontal!BA$11,Vertical!$E:$O,BA$10,0))+0</f>
        <v>6.17</v>
      </c>
      <c r="BB35" s="210">
        <f>(VLOOKUP(Horizontal!$C35&amp;Horizontal!$B35&amp;Horizontal!BB$11,Vertical!$E:$O,BB$10,0))+0</f>
        <v>390.22</v>
      </c>
      <c r="BC35" s="207">
        <f>(VLOOKUP(Horizontal!$C35&amp;Horizontal!$B35&amp;Horizontal!BC$11,Vertical!$E:$O,BC$10,0))+0</f>
        <v>380.49</v>
      </c>
      <c r="BD35" s="207">
        <f>(VLOOKUP(Horizontal!$C35&amp;Horizontal!$B35&amp;Horizontal!BD$11,Vertical!$E:$O,BD$10,0))+0</f>
        <v>373.05</v>
      </c>
      <c r="BE35" s="207">
        <f>(VLOOKUP(Horizontal!$C35&amp;Horizontal!$B35&amp;Horizontal!BE$11,Vertical!$E:$O,BE$10,0))+0</f>
        <v>362.22</v>
      </c>
      <c r="BF35" s="207">
        <f>(VLOOKUP(Horizontal!$C35&amp;Horizontal!$B35&amp;Horizontal!BF$11,Vertical!$E:$O,BF$10,0))+0</f>
        <v>348.27</v>
      </c>
      <c r="BG35" s="207">
        <f>(VLOOKUP(Horizontal!$C35&amp;Horizontal!$B35&amp;Horizontal!BG$11,Vertical!$E:$O,BG$10,0))+0</f>
        <v>289.8</v>
      </c>
      <c r="BH35" s="207">
        <f>(VLOOKUP(Horizontal!$C35&amp;Horizontal!$B35&amp;Horizontal!BH$11,Vertical!$E:$O,BH$10,0))+0</f>
        <v>220.47</v>
      </c>
      <c r="BI35" s="207">
        <f>(VLOOKUP(Horizontal!$C35&amp;Horizontal!$B35&amp;Horizontal!BI$11,Vertical!$E:$O,BI$10,0))+0</f>
        <v>202.78</v>
      </c>
      <c r="BJ35" s="209">
        <f>(VLOOKUP(Horizontal!$C35&amp;Horizontal!$B35&amp;Horizontal!BJ$11,Vertical!$E:$O,BJ$10,0))+0</f>
        <v>185.54</v>
      </c>
      <c r="BK35" s="210">
        <f>(VLOOKUP(Horizontal!$C35&amp;Horizontal!$B35&amp;Horizontal!BK$11,Vertical!$E:$O,BK$10,0))+0</f>
        <v>40</v>
      </c>
      <c r="BL35" s="207">
        <f>(VLOOKUP(Horizontal!$C35&amp;Horizontal!$B35&amp;Horizontal!BL$11,Vertical!$E:$O,BL$10,0))+0</f>
        <v>35</v>
      </c>
      <c r="BM35" s="207">
        <f>(VLOOKUP(Horizontal!$C35&amp;Horizontal!$B35&amp;Horizontal!BM$11,Vertical!$E:$O,BM$10,0))+0</f>
        <v>34</v>
      </c>
      <c r="BN35" s="207">
        <f>(VLOOKUP(Horizontal!$C35&amp;Horizontal!$B35&amp;Horizontal!BN$11,Vertical!$E:$O,BN$10,0))+0</f>
        <v>34</v>
      </c>
      <c r="BO35" s="207">
        <f>(VLOOKUP(Horizontal!$C35&amp;Horizontal!$B35&amp;Horizontal!BO$11,Vertical!$E:$O,BO$10,0))+0</f>
        <v>31</v>
      </c>
      <c r="BP35" s="207">
        <f>(VLOOKUP(Horizontal!$C35&amp;Horizontal!$B35&amp;Horizontal!BP$11,Vertical!$E:$O,BP$10,0))+0</f>
        <v>31</v>
      </c>
      <c r="BQ35" s="207">
        <f>(VLOOKUP(Horizontal!$C35&amp;Horizontal!$B35&amp;Horizontal!BQ$11,Vertical!$E:$O,BQ$10,0))+0</f>
        <v>38</v>
      </c>
      <c r="BR35" s="207">
        <f>(VLOOKUP(Horizontal!$C35&amp;Horizontal!$B35&amp;Horizontal!BR$11,Vertical!$E:$O,BR$10,0))+0</f>
        <v>38</v>
      </c>
      <c r="BS35" s="209">
        <f>(VLOOKUP(Horizontal!$C35&amp;Horizontal!$B35&amp;Horizontal!BS$11,Vertical!$E:$O,BS$10,0))+0</f>
        <v>38</v>
      </c>
      <c r="BT35" s="210">
        <f>(VLOOKUP(Horizontal!$C35&amp;Horizontal!$B35&amp;Horizontal!BT$11,Vertical!$E:$O,BT$10,0))+0</f>
        <v>47.62</v>
      </c>
      <c r="BU35" s="207">
        <f>(VLOOKUP(Horizontal!$C35&amp;Horizontal!$B35&amp;Horizontal!BU$11,Vertical!$E:$O,BU$10,0))+0</f>
        <v>46.67</v>
      </c>
      <c r="BV35" s="207">
        <f>(VLOOKUP(Horizontal!$C35&amp;Horizontal!$B35&amp;Horizontal!BV$11,Vertical!$E:$O,BV$10,0))+0</f>
        <v>54.5</v>
      </c>
      <c r="BW35" s="207">
        <f>(VLOOKUP(Horizontal!$C35&amp;Horizontal!$B35&amp;Horizontal!BW$11,Vertical!$E:$O,BW$10,0))+0</f>
        <v>47.83</v>
      </c>
      <c r="BX35" s="207">
        <f>(VLOOKUP(Horizontal!$C35&amp;Horizontal!$B35&amp;Horizontal!BX$11,Vertical!$E:$O,BX$10,0))+0</f>
        <v>44.83</v>
      </c>
      <c r="BY35" s="207">
        <f>(VLOOKUP(Horizontal!$C35&amp;Horizontal!$B35&amp;Horizontal!BY$11,Vertical!$E:$O,BY$10,0))+0</f>
        <v>15.2</v>
      </c>
      <c r="BZ35" s="207">
        <f>(VLOOKUP(Horizontal!$C35&amp;Horizontal!$B35&amp;Horizontal!BZ$11,Vertical!$E:$O,BZ$10,0))+0</f>
        <v>12.5</v>
      </c>
      <c r="CA35" s="207">
        <f>(VLOOKUP(Horizontal!$C35&amp;Horizontal!$B35&amp;Horizontal!CA$11,Vertical!$E:$O,CA$10,0))+0</f>
        <v>14.29</v>
      </c>
      <c r="CB35" s="209">
        <f>(VLOOKUP(Horizontal!$C35&amp;Horizontal!$B35&amp;Horizontal!CB$11,Vertical!$E:$O,CB$10,0))+0</f>
        <v>21.05</v>
      </c>
      <c r="CC35" s="210">
        <f>(VLOOKUP(Horizontal!$C35&amp;Horizontal!$B35&amp;Horizontal!CC$11,Vertical!$E:$O,CC$10,0))+0</f>
        <v>19.05</v>
      </c>
      <c r="CD35" s="207">
        <f>(VLOOKUP(Horizontal!$C35&amp;Horizontal!$B35&amp;Horizontal!CD$11,Vertical!$E:$O,CD$10,0))+0</f>
        <v>35.56</v>
      </c>
      <c r="CE35" s="207">
        <f>(VLOOKUP(Horizontal!$C35&amp;Horizontal!$B35&amp;Horizontal!CE$11,Vertical!$E:$O,CE$10,0))+0</f>
        <v>27.03</v>
      </c>
      <c r="CF35" s="207">
        <f>(VLOOKUP(Horizontal!$C35&amp;Horizontal!$B35&amp;Horizontal!CF$11,Vertical!$E:$O,CF$10,0))+0</f>
        <v>26.09</v>
      </c>
      <c r="CG35" s="207">
        <f>(VLOOKUP(Horizontal!$C35&amp;Horizontal!$B35&amp;Horizontal!CG$11,Vertical!$E:$O,CG$10,0))+0</f>
        <v>25.12</v>
      </c>
      <c r="CH35" s="207">
        <f>(VLOOKUP(Horizontal!$C35&amp;Horizontal!$B35&amp;Horizontal!CH$11,Vertical!$E:$O,CH$10,0))+0</f>
        <v>30.39</v>
      </c>
      <c r="CI35" s="207">
        <f>(VLOOKUP(Horizontal!$C35&amp;Horizontal!$B35&amp;Horizontal!CI$11,Vertical!$E:$O,CI$10,0))+0</f>
        <v>42.5</v>
      </c>
      <c r="CJ35" s="207">
        <f>(VLOOKUP(Horizontal!$C35&amp;Horizontal!$B35&amp;Horizontal!CJ$11,Vertical!$E:$O,CJ$10,0))+0</f>
        <v>42.86</v>
      </c>
      <c r="CK35" s="209">
        <f>(VLOOKUP(Horizontal!$C35&amp;Horizontal!$B35&amp;Horizontal!CK$11,Vertical!$E:$O,CK$10,0))+0</f>
        <v>63.16</v>
      </c>
      <c r="CL35" s="210">
        <f>(VLOOKUP(Horizontal!$C35&amp;Horizontal!$B35&amp;Horizontal!CL$11,Vertical!$E:$O,CL$10,0))+0</f>
        <v>33.33</v>
      </c>
      <c r="CM35" s="207">
        <f>(VLOOKUP(Horizontal!$C35&amp;Horizontal!$B35&amp;Horizontal!CM$11,Vertical!$E:$O,CM$10,0))+0</f>
        <v>17.78</v>
      </c>
      <c r="CN35" s="207">
        <f>(VLOOKUP(Horizontal!$C35&amp;Horizontal!$B35&amp;Horizontal!CN$11,Vertical!$E:$O,CN$10,0))+0</f>
        <v>18.47</v>
      </c>
      <c r="CO35" s="207">
        <f>(VLOOKUP(Horizontal!$C35&amp;Horizontal!$B35&amp;Horizontal!CO$11,Vertical!$E:$O,CO$10,0))+0</f>
        <v>26.09</v>
      </c>
      <c r="CP35" s="207">
        <f>(VLOOKUP(Horizontal!$C35&amp;Horizontal!$B35&amp;Horizontal!CP$11,Vertical!$E:$O,CP$10,0))+0</f>
        <v>30.05</v>
      </c>
      <c r="CQ35" s="207">
        <f>(VLOOKUP(Horizontal!$C35&amp;Horizontal!$B35&amp;Horizontal!CQ$11,Vertical!$E:$O,CQ$10,0))+0</f>
        <v>54.41</v>
      </c>
      <c r="CR35" s="207">
        <f>(VLOOKUP(Horizontal!$C35&amp;Horizontal!$B35&amp;Horizontal!CR$11,Vertical!$E:$O,CR$10,0))+0</f>
        <v>45</v>
      </c>
      <c r="CS35" s="207">
        <f>(VLOOKUP(Horizontal!$C35&amp;Horizontal!$B35&amp;Horizontal!CS$11,Vertical!$E:$O,CS$10,0))+0</f>
        <v>42.86</v>
      </c>
      <c r="CT35" s="207">
        <f>(VLOOKUP(Horizontal!$C35&amp;Horizontal!$B35&amp;Horizontal!CT$11,Vertical!$E:$O,CT$10,0))+0</f>
        <v>15.79</v>
      </c>
      <c r="CU35" s="150"/>
      <c r="CV35" s="211">
        <f t="shared" si="29"/>
        <v>5.2600000000000477</v>
      </c>
      <c r="CW35" s="190">
        <f t="shared" si="30"/>
        <v>9.6399999999999864</v>
      </c>
      <c r="CX35" s="190">
        <f t="shared" si="31"/>
        <v>10.29000000000002</v>
      </c>
      <c r="CY35" s="190">
        <f t="shared" si="32"/>
        <v>11.390000000000043</v>
      </c>
      <c r="CZ35" s="190">
        <f t="shared" si="33"/>
        <v>10.379999999999995</v>
      </c>
      <c r="DA35" s="190">
        <f t="shared" si="34"/>
        <v>18.970000000000027</v>
      </c>
      <c r="DB35" s="190">
        <f t="shared" si="35"/>
        <v>20.25</v>
      </c>
      <c r="DC35" s="190">
        <f t="shared" si="36"/>
        <v>18.379999999999995</v>
      </c>
      <c r="DD35" s="212">
        <f t="shared" si="37"/>
        <v>20.389999999999986</v>
      </c>
      <c r="DE35" s="9">
        <v>160</v>
      </c>
      <c r="DF35" s="212">
        <f t="shared" si="38"/>
        <v>-176.50278959810865</v>
      </c>
      <c r="DG35" s="264"/>
      <c r="DH35" s="265"/>
      <c r="DI35" s="265"/>
      <c r="DJ35" s="266"/>
      <c r="DK35" s="190">
        <v>367.91</v>
      </c>
      <c r="DL35" s="190">
        <v>367.91</v>
      </c>
      <c r="DM35" s="190">
        <v>367.91</v>
      </c>
      <c r="DN35" s="212">
        <v>367.91</v>
      </c>
      <c r="DO35" s="190"/>
      <c r="DP35" s="190"/>
      <c r="DQ35" s="190"/>
      <c r="DR35" s="212"/>
      <c r="DS35" s="150"/>
      <c r="DT35" s="190"/>
      <c r="DU35" s="190"/>
      <c r="DV35" s="190"/>
      <c r="DW35" s="190"/>
      <c r="DX35" s="190"/>
      <c r="DY35" s="190"/>
      <c r="DZ35" s="190"/>
      <c r="EA35" s="190"/>
      <c r="EB35" s="190"/>
      <c r="EC35" s="190"/>
      <c r="ED35" s="190"/>
      <c r="EE35" s="190"/>
      <c r="EF35" s="190"/>
      <c r="EG35" s="190"/>
      <c r="EH35" s="212"/>
      <c r="EI35" s="213"/>
      <c r="EJ35" s="211"/>
      <c r="EK35" s="190"/>
      <c r="EL35" s="190"/>
      <c r="EM35" s="190"/>
      <c r="EN35" s="190"/>
      <c r="EO35" s="190"/>
      <c r="EP35" s="190"/>
      <c r="EQ35" s="190"/>
      <c r="ER35" s="190"/>
      <c r="ES35" s="190"/>
      <c r="ET35" s="190"/>
      <c r="EU35" s="190"/>
      <c r="EV35" s="190"/>
      <c r="EW35" s="190"/>
      <c r="EX35" s="212"/>
      <c r="EY35" s="211"/>
      <c r="EZ35" s="75"/>
      <c r="FA35" s="89"/>
      <c r="FB35" s="212"/>
      <c r="FC35" s="213"/>
      <c r="FD35" s="213"/>
      <c r="FE35" s="213"/>
      <c r="FF35" s="213"/>
      <c r="FG35" s="213"/>
      <c r="FH35" s="213"/>
      <c r="FI35" s="213"/>
      <c r="FJ35" s="213"/>
      <c r="FK35" s="213"/>
      <c r="FL35" s="213"/>
      <c r="FM35" s="213"/>
      <c r="FN35" s="213"/>
      <c r="FO35" s="213"/>
      <c r="FP35" s="213"/>
      <c r="FQ35" s="213"/>
      <c r="FR35" s="213"/>
      <c r="FS35" s="211"/>
      <c r="FT35" s="190"/>
      <c r="FU35" s="190"/>
      <c r="FV35" s="190"/>
      <c r="FW35" s="190"/>
      <c r="FX35" s="190"/>
      <c r="FY35" s="190"/>
      <c r="FZ35" s="190"/>
      <c r="GA35" s="190"/>
      <c r="GB35" s="190"/>
      <c r="GC35" s="190"/>
      <c r="GD35" s="190"/>
      <c r="GE35" s="190"/>
      <c r="GF35" s="190"/>
      <c r="GG35" s="212"/>
    </row>
    <row r="36" spans="2:189">
      <c r="B36" s="33">
        <v>42155</v>
      </c>
      <c r="C36" s="30" t="s">
        <v>44</v>
      </c>
      <c r="D36" s="30">
        <v>2015</v>
      </c>
      <c r="E36" s="30" t="str">
        <f t="shared" si="28"/>
        <v>2015S22</v>
      </c>
      <c r="F36" s="30" t="str">
        <f t="shared" si="39"/>
        <v>5Final2015</v>
      </c>
      <c r="G36" s="208" t="str">
        <f>VLOOKUP(Horizontal!$C36&amp;Horizontal!$B36&amp;Horizontal!G$11,Vertical!$E:$O,G$10,0)</f>
        <v>-2,27</v>
      </c>
      <c r="H36" s="207">
        <f>(VLOOKUP(Horizontal!$C36&amp;Horizontal!$B36&amp;Horizontal!H$11,Vertical!$E:$O,H$10,0))+0</f>
        <v>385.78</v>
      </c>
      <c r="I36" s="207">
        <f>(VLOOKUP(Horizontal!$C36&amp;Horizontal!$B36&amp;Horizontal!I$11,Vertical!$E:$O,I$10,0))+0</f>
        <v>368.86</v>
      </c>
      <c r="J36" s="207">
        <f>(VLOOKUP(Horizontal!$C36&amp;Horizontal!$B36&amp;Horizontal!J$11,Vertical!$E:$O,J$10,0))+0</f>
        <v>362.83</v>
      </c>
      <c r="K36" s="207">
        <f>(VLOOKUP(Horizontal!$C36&amp;Horizontal!$B36&amp;Horizontal!K$11,Vertical!$E:$O,K$10,0))+0</f>
        <v>351.56</v>
      </c>
      <c r="L36" s="207">
        <f>(VLOOKUP(Horizontal!$C36&amp;Horizontal!$B36&amp;Horizontal!L$11,Vertical!$E:$O,L$10,0))+0</f>
        <v>340.26</v>
      </c>
      <c r="M36" s="207">
        <f>(VLOOKUP(Horizontal!$C36&amp;Horizontal!$B36&amp;Horizontal!M$11,Vertical!$E:$O,M$10,0))+0</f>
        <v>271.25</v>
      </c>
      <c r="N36" s="207">
        <f>(VLOOKUP(Horizontal!$C36&amp;Horizontal!$B36&amp;Horizontal!N$11,Vertical!$E:$O,N$10,0))+0</f>
        <v>201.35</v>
      </c>
      <c r="O36" s="207">
        <f>(VLOOKUP(Horizontal!$C36&amp;Horizontal!$B36&amp;Horizontal!O$11,Vertical!$E:$O,O$10,0))+0</f>
        <v>184.41</v>
      </c>
      <c r="P36" s="209">
        <f>(VLOOKUP(Horizontal!$C36&amp;Horizontal!$B36&amp;Horizontal!P$11,Vertical!$E:$O,P$10,0))+0</f>
        <v>165.98</v>
      </c>
      <c r="Q36" s="210">
        <f>(VLOOKUP(Horizontal!$C36&amp;Horizontal!$B36&amp;Horizontal!Q$11,Vertical!$E:$O,Q$10,0))+0</f>
        <v>43</v>
      </c>
      <c r="R36" s="207">
        <f>(VLOOKUP(Horizontal!$C36&amp;Horizontal!$B36&amp;Horizontal!R$11,Vertical!$E:$O,R$10,0))+0</f>
        <v>39</v>
      </c>
      <c r="S36" s="207">
        <f>(VLOOKUP(Horizontal!$C36&amp;Horizontal!$B36&amp;Horizontal!S$11,Vertical!$E:$O,S$10,0))+0</f>
        <v>36</v>
      </c>
      <c r="T36" s="207">
        <f>(VLOOKUP(Horizontal!$C36&amp;Horizontal!$B36&amp;Horizontal!T$11,Vertical!$E:$O,T$10,0))+0</f>
        <v>35</v>
      </c>
      <c r="U36" s="207">
        <f>(VLOOKUP(Horizontal!$C36&amp;Horizontal!$B36&amp;Horizontal!U$11,Vertical!$E:$O,U$10,0))+0</f>
        <v>38</v>
      </c>
      <c r="V36" s="207">
        <f>(VLOOKUP(Horizontal!$C36&amp;Horizontal!$B36&amp;Horizontal!V$11,Vertical!$E:$O,V$10,0))+0</f>
        <v>31</v>
      </c>
      <c r="W36" s="207">
        <f>(VLOOKUP(Horizontal!$C36&amp;Horizontal!$B36&amp;Horizontal!W$11,Vertical!$E:$O,W$10,0))+0</f>
        <v>31</v>
      </c>
      <c r="X36" s="207">
        <f>(VLOOKUP(Horizontal!$C36&amp;Horizontal!$B36&amp;Horizontal!X$11,Vertical!$E:$O,X$10,0))+0</f>
        <v>36</v>
      </c>
      <c r="Y36" s="209">
        <f>(VLOOKUP(Horizontal!$C36&amp;Horizontal!$B36&amp;Horizontal!Y$11,Vertical!$E:$O,Y$10,0))+0</f>
        <v>34</v>
      </c>
      <c r="Z36" s="210">
        <f>(VLOOKUP(Horizontal!$C36&amp;Horizontal!$B36&amp;Horizontal!Z$11,Vertical!$E:$O,Z$10,0))+0</f>
        <v>7.69</v>
      </c>
      <c r="AA36" s="207">
        <f>(VLOOKUP(Horizontal!$C36&amp;Horizontal!$B36&amp;Horizontal!AA$11,Vertical!$E:$O,AA$10,0))+0</f>
        <v>36.9</v>
      </c>
      <c r="AB36" s="207">
        <f>(VLOOKUP(Horizontal!$C36&amp;Horizontal!$B36&amp;Horizontal!AB$11,Vertical!$E:$O,AB$10,0))+0</f>
        <v>35.71</v>
      </c>
      <c r="AC36" s="207">
        <f>(VLOOKUP(Horizontal!$C36&amp;Horizontal!$B36&amp;Horizontal!AC$11,Vertical!$E:$O,AC$10,0))+0</f>
        <v>46.41</v>
      </c>
      <c r="AD36" s="207">
        <f>(VLOOKUP(Horizontal!$C36&amp;Horizontal!$B36&amp;Horizontal!AD$11,Vertical!$E:$O,AD$10,0))+0</f>
        <v>11.76</v>
      </c>
      <c r="AE36" s="207">
        <f>(VLOOKUP(Horizontal!$C36&amp;Horizontal!$B36&amp;Horizontal!AE$11,Vertical!$E:$O,AE$10,0))+0</f>
        <v>13.79</v>
      </c>
      <c r="AF36" s="207">
        <f>(VLOOKUP(Horizontal!$C36&amp;Horizontal!$B36&amp;Horizontal!AF$11,Vertical!$E:$O,AF$10,0))+0</f>
        <v>12.5</v>
      </c>
      <c r="AG36" s="207">
        <f>(VLOOKUP(Horizontal!$C36&amp;Horizontal!$B36&amp;Horizontal!AG$11,Vertical!$E:$O,AG$10,0))+0</f>
        <v>10.71</v>
      </c>
      <c r="AH36" s="209">
        <f>(VLOOKUP(Horizontal!$C36&amp;Horizontal!$B36&amp;Horizontal!AH$11,Vertical!$E:$O,AH$10,0))+0</f>
        <v>11.11</v>
      </c>
      <c r="AI36" s="210">
        <f>(VLOOKUP(Horizontal!$C36&amp;Horizontal!$B36&amp;Horizontal!AI$11,Vertical!$E:$O,AI$10,0))+0</f>
        <v>30.77</v>
      </c>
      <c r="AJ36" s="207">
        <f>(VLOOKUP(Horizontal!$C36&amp;Horizontal!$B36&amp;Horizontal!AJ$11,Vertical!$E:$O,AJ$10,0))+0</f>
        <v>37.270000000000003</v>
      </c>
      <c r="AK36" s="207">
        <f>(VLOOKUP(Horizontal!$C36&amp;Horizontal!$B36&amp;Horizontal!AK$11,Vertical!$E:$O,AK$10,0))+0</f>
        <v>47.62</v>
      </c>
      <c r="AL36" s="207">
        <f>(VLOOKUP(Horizontal!$C36&amp;Horizontal!$B36&amp;Horizontal!AL$11,Vertical!$E:$O,AL$10,0))+0</f>
        <v>21.52</v>
      </c>
      <c r="AM36" s="207">
        <f>(VLOOKUP(Horizontal!$C36&amp;Horizontal!$B36&amp;Horizontal!AM$11,Vertical!$E:$O,AM$10,0))+0</f>
        <v>35.29</v>
      </c>
      <c r="AN36" s="207">
        <f>(VLOOKUP(Horizontal!$C36&amp;Horizontal!$B36&amp;Horizontal!AN$11,Vertical!$E:$O,AN$10,0))+0</f>
        <v>58.62</v>
      </c>
      <c r="AO36" s="207">
        <f>(VLOOKUP(Horizontal!$C36&amp;Horizontal!$B36&amp;Horizontal!AO$11,Vertical!$E:$O,AO$10,0))+0</f>
        <v>66.67</v>
      </c>
      <c r="AP36" s="207">
        <f>(VLOOKUP(Horizontal!$C36&amp;Horizontal!$B36&amp;Horizontal!AP$11,Vertical!$E:$O,AP$10,0))+0</f>
        <v>64.290000000000006</v>
      </c>
      <c r="AQ36" s="209">
        <f>(VLOOKUP(Horizontal!$C36&amp;Horizontal!$B36&amp;Horizontal!AQ$11,Vertical!$E:$O,AQ$10,0))+0</f>
        <v>74.069999999999993</v>
      </c>
      <c r="AR36" s="210">
        <f>(VLOOKUP(Horizontal!$C36&amp;Horizontal!$B36&amp;Horizontal!AR$11,Vertical!$E:$O,AR$10,0))+0</f>
        <v>61.54</v>
      </c>
      <c r="AS36" s="207">
        <f>(VLOOKUP(Horizontal!$C36&amp;Horizontal!$B36&amp;Horizontal!AS$11,Vertical!$E:$O,AS$10,0))+0</f>
        <v>25.83</v>
      </c>
      <c r="AT36" s="207">
        <f>(VLOOKUP(Horizontal!$C36&amp;Horizontal!$B36&amp;Horizontal!AT$11,Vertical!$E:$O,AT$10,0))+0</f>
        <v>16.670000000000002</v>
      </c>
      <c r="AU36" s="207">
        <f>(VLOOKUP(Horizontal!$C36&amp;Horizontal!$B36&amp;Horizontal!AU$11,Vertical!$E:$O,AU$10,0))+0</f>
        <v>32.07</v>
      </c>
      <c r="AV36" s="207">
        <f>(VLOOKUP(Horizontal!$C36&amp;Horizontal!$B36&amp;Horizontal!AV$11,Vertical!$E:$O,AV$10,0))+0</f>
        <v>52.94</v>
      </c>
      <c r="AW36" s="207">
        <f>(VLOOKUP(Horizontal!$C36&amp;Horizontal!$B36&amp;Horizontal!AW$11,Vertical!$E:$O,AW$10,0))+0</f>
        <v>27.59</v>
      </c>
      <c r="AX36" s="207">
        <f>(VLOOKUP(Horizontal!$C36&amp;Horizontal!$B36&amp;Horizontal!AX$11,Vertical!$E:$O,AX$10,0))+0</f>
        <v>20.83</v>
      </c>
      <c r="AY36" s="207">
        <f>(VLOOKUP(Horizontal!$C36&amp;Horizontal!$B36&amp;Horizontal!AY$11,Vertical!$E:$O,AY$10,0))+0</f>
        <v>25</v>
      </c>
      <c r="AZ36" s="209">
        <f>(VLOOKUP(Horizontal!$C36&amp;Horizontal!$B36&amp;Horizontal!AZ$11,Vertical!$E:$O,AZ$10,0))+0</f>
        <v>14.81</v>
      </c>
      <c r="BA36" s="208">
        <f>(VLOOKUP(Horizontal!$C36&amp;Horizontal!$B36&amp;Horizontal!BA$11,Vertical!$E:$O,BA$10,0))+0</f>
        <v>6.37</v>
      </c>
      <c r="BB36" s="210">
        <f>(VLOOKUP(Horizontal!$C36&amp;Horizontal!$B36&amp;Horizontal!BB$11,Vertical!$E:$O,BB$10,0))+0</f>
        <v>390.87</v>
      </c>
      <c r="BC36" s="207">
        <f>(VLOOKUP(Horizontal!$C36&amp;Horizontal!$B36&amp;Horizontal!BC$11,Vertical!$E:$O,BC$10,0))+0</f>
        <v>379.1</v>
      </c>
      <c r="BD36" s="207">
        <f>(VLOOKUP(Horizontal!$C36&amp;Horizontal!$B36&amp;Horizontal!BD$11,Vertical!$E:$O,BD$10,0))+0</f>
        <v>370.58</v>
      </c>
      <c r="BE36" s="207">
        <f>(VLOOKUP(Horizontal!$C36&amp;Horizontal!$B36&amp;Horizontal!BE$11,Vertical!$E:$O,BE$10,0))+0</f>
        <v>360.03</v>
      </c>
      <c r="BF36" s="207">
        <f>(VLOOKUP(Horizontal!$C36&amp;Horizontal!$B36&amp;Horizontal!BF$11,Vertical!$E:$O,BF$10,0))+0</f>
        <v>349.85</v>
      </c>
      <c r="BG36" s="207">
        <f>(VLOOKUP(Horizontal!$C36&amp;Horizontal!$B36&amp;Horizontal!BG$11,Vertical!$E:$O,BG$10,0))+0</f>
        <v>288.62</v>
      </c>
      <c r="BH36" s="207">
        <f>(VLOOKUP(Horizontal!$C36&amp;Horizontal!$B36&amp;Horizontal!BH$11,Vertical!$E:$O,BH$10,0))+0</f>
        <v>220.15</v>
      </c>
      <c r="BI36" s="207">
        <f>(VLOOKUP(Horizontal!$C36&amp;Horizontal!$B36&amp;Horizontal!BI$11,Vertical!$E:$O,BI$10,0))+0</f>
        <v>202.5</v>
      </c>
      <c r="BJ36" s="209">
        <f>(VLOOKUP(Horizontal!$C36&amp;Horizontal!$B36&amp;Horizontal!BJ$11,Vertical!$E:$O,BJ$10,0))+0</f>
        <v>185.49</v>
      </c>
      <c r="BK36" s="210">
        <f>(VLOOKUP(Horizontal!$C36&amp;Horizontal!$B36&amp;Horizontal!BK$11,Vertical!$E:$O,BK$10,0))+0</f>
        <v>41</v>
      </c>
      <c r="BL36" s="207">
        <f>(VLOOKUP(Horizontal!$C36&amp;Horizontal!$B36&amp;Horizontal!BL$11,Vertical!$E:$O,BL$10,0))+0</f>
        <v>34</v>
      </c>
      <c r="BM36" s="207">
        <f>(VLOOKUP(Horizontal!$C36&amp;Horizontal!$B36&amp;Horizontal!BM$11,Vertical!$E:$O,BM$10,0))+0</f>
        <v>33</v>
      </c>
      <c r="BN36" s="207">
        <f>(VLOOKUP(Horizontal!$C36&amp;Horizontal!$B36&amp;Horizontal!BN$11,Vertical!$E:$O,BN$10,0))+0</f>
        <v>32</v>
      </c>
      <c r="BO36" s="207">
        <f>(VLOOKUP(Horizontal!$C36&amp;Horizontal!$B36&amp;Horizontal!BO$11,Vertical!$E:$O,BO$10,0))+0</f>
        <v>32</v>
      </c>
      <c r="BP36" s="207">
        <f>(VLOOKUP(Horizontal!$C36&amp;Horizontal!$B36&amp;Horizontal!BP$11,Vertical!$E:$O,BP$10,0))+0</f>
        <v>28</v>
      </c>
      <c r="BQ36" s="207">
        <f>(VLOOKUP(Horizontal!$C36&amp;Horizontal!$B36&amp;Horizontal!BQ$11,Vertical!$E:$O,BQ$10,0))+0</f>
        <v>32</v>
      </c>
      <c r="BR36" s="207">
        <f>(VLOOKUP(Horizontal!$C36&amp;Horizontal!$B36&amp;Horizontal!BR$11,Vertical!$E:$O,BR$10,0))+0</f>
        <v>36</v>
      </c>
      <c r="BS36" s="209">
        <f>(VLOOKUP(Horizontal!$C36&amp;Horizontal!$B36&amp;Horizontal!BS$11,Vertical!$E:$O,BS$10,0))+0</f>
        <v>38</v>
      </c>
      <c r="BT36" s="210">
        <f>(VLOOKUP(Horizontal!$C36&amp;Horizontal!$B36&amp;Horizontal!BT$11,Vertical!$E:$O,BT$10,0))+0</f>
        <v>8.6999999999999993</v>
      </c>
      <c r="BU36" s="207">
        <f>(VLOOKUP(Horizontal!$C36&amp;Horizontal!$B36&amp;Horizontal!BU$11,Vertical!$E:$O,BU$10,0))+0</f>
        <v>28.57</v>
      </c>
      <c r="BV36" s="207">
        <f>(VLOOKUP(Horizontal!$C36&amp;Horizontal!$B36&amp;Horizontal!BV$11,Vertical!$E:$O,BV$10,0))+0</f>
        <v>41.32</v>
      </c>
      <c r="BW36" s="207">
        <f>(VLOOKUP(Horizontal!$C36&amp;Horizontal!$B36&amp;Horizontal!BW$11,Vertical!$E:$O,BW$10,0))+0</f>
        <v>38.299999999999997</v>
      </c>
      <c r="BX36" s="207">
        <f>(VLOOKUP(Horizontal!$C36&amp;Horizontal!$B36&amp;Horizontal!BX$11,Vertical!$E:$O,BX$10,0))+0</f>
        <v>9.09</v>
      </c>
      <c r="BY36" s="207">
        <f>(VLOOKUP(Horizontal!$C36&amp;Horizontal!$B36&amp;Horizontal!BY$11,Vertical!$E:$O,BY$10,0))+0</f>
        <v>18.75</v>
      </c>
      <c r="BZ36" s="207">
        <f>(VLOOKUP(Horizontal!$C36&amp;Horizontal!$B36&amp;Horizontal!BZ$11,Vertical!$E:$O,BZ$10,0))+0</f>
        <v>18.18</v>
      </c>
      <c r="CA36" s="207">
        <f>(VLOOKUP(Horizontal!$C36&amp;Horizontal!$B36&amp;Horizontal!CA$11,Vertical!$E:$O,CA$10,0))+0</f>
        <v>18.02</v>
      </c>
      <c r="CB36" s="209">
        <f>(VLOOKUP(Horizontal!$C36&amp;Horizontal!$B36&amp;Horizontal!CB$11,Vertical!$E:$O,CB$10,0))+0</f>
        <v>22.73</v>
      </c>
      <c r="CC36" s="210">
        <f>(VLOOKUP(Horizontal!$C36&amp;Horizontal!$B36&amp;Horizontal!CC$11,Vertical!$E:$O,CC$10,0))+0</f>
        <v>47.83</v>
      </c>
      <c r="CD36" s="207">
        <f>(VLOOKUP(Horizontal!$C36&amp;Horizontal!$B36&amp;Horizontal!CD$11,Vertical!$E:$O,CD$10,0))+0</f>
        <v>46.94</v>
      </c>
      <c r="CE36" s="207">
        <f>(VLOOKUP(Horizontal!$C36&amp;Horizontal!$B36&amp;Horizontal!CE$11,Vertical!$E:$O,CE$10,0))+0</f>
        <v>37.6</v>
      </c>
      <c r="CF36" s="207">
        <f>(VLOOKUP(Horizontal!$C36&amp;Horizontal!$B36&amp;Horizontal!CF$11,Vertical!$E:$O,CF$10,0))+0</f>
        <v>36.17</v>
      </c>
      <c r="CG36" s="207">
        <f>(VLOOKUP(Horizontal!$C36&amp;Horizontal!$B36&amp;Horizontal!CG$11,Vertical!$E:$O,CG$10,0))+0</f>
        <v>45.45</v>
      </c>
      <c r="CH36" s="207">
        <f>(VLOOKUP(Horizontal!$C36&amp;Horizontal!$B36&amp;Horizontal!CH$11,Vertical!$E:$O,CH$10,0))+0</f>
        <v>68.75</v>
      </c>
      <c r="CI36" s="207">
        <f>(VLOOKUP(Horizontal!$C36&amp;Horizontal!$B36&amp;Horizontal!CI$11,Vertical!$E:$O,CI$10,0))+0</f>
        <v>63.64</v>
      </c>
      <c r="CJ36" s="207">
        <f>(VLOOKUP(Horizontal!$C36&amp;Horizontal!$B36&amp;Horizontal!CJ$11,Vertical!$E:$O,CJ$10,0))+0</f>
        <v>63.51</v>
      </c>
      <c r="CK36" s="209">
        <f>(VLOOKUP(Horizontal!$C36&amp;Horizontal!$B36&amp;Horizontal!CK$11,Vertical!$E:$O,CK$10,0))+0</f>
        <v>59.09</v>
      </c>
      <c r="CL36" s="210">
        <f>(VLOOKUP(Horizontal!$C36&amp;Horizontal!$B36&amp;Horizontal!CL$11,Vertical!$E:$O,CL$10,0))+0</f>
        <v>43.48</v>
      </c>
      <c r="CM36" s="207">
        <f>(VLOOKUP(Horizontal!$C36&amp;Horizontal!$B36&amp;Horizontal!CM$11,Vertical!$E:$O,CM$10,0))+0</f>
        <v>24.49</v>
      </c>
      <c r="CN36" s="207">
        <f>(VLOOKUP(Horizontal!$C36&amp;Horizontal!$B36&amp;Horizontal!CN$11,Vertical!$E:$O,CN$10,0))+0</f>
        <v>21.07</v>
      </c>
      <c r="CO36" s="207">
        <f>(VLOOKUP(Horizontal!$C36&amp;Horizontal!$B36&amp;Horizontal!CO$11,Vertical!$E:$O,CO$10,0))+0</f>
        <v>25.53</v>
      </c>
      <c r="CP36" s="207">
        <f>(VLOOKUP(Horizontal!$C36&amp;Horizontal!$B36&amp;Horizontal!CP$11,Vertical!$E:$O,CP$10,0))+0</f>
        <v>45.45</v>
      </c>
      <c r="CQ36" s="207">
        <f>(VLOOKUP(Horizontal!$C36&amp;Horizontal!$B36&amp;Horizontal!CQ$11,Vertical!$E:$O,CQ$10,0))+0</f>
        <v>12.5</v>
      </c>
      <c r="CR36" s="207">
        <f>(VLOOKUP(Horizontal!$C36&amp;Horizontal!$B36&amp;Horizontal!CR$11,Vertical!$E:$O,CR$10,0))+0</f>
        <v>18.18</v>
      </c>
      <c r="CS36" s="207">
        <f>(VLOOKUP(Horizontal!$C36&amp;Horizontal!$B36&amp;Horizontal!CS$11,Vertical!$E:$O,CS$10,0))+0</f>
        <v>18.47</v>
      </c>
      <c r="CT36" s="207">
        <f>(VLOOKUP(Horizontal!$C36&amp;Horizontal!$B36&amp;Horizontal!CT$11,Vertical!$E:$O,CT$10,0))+0</f>
        <v>18.18</v>
      </c>
      <c r="CU36" s="150"/>
      <c r="CV36" s="211">
        <f t="shared" si="29"/>
        <v>5.0900000000000318</v>
      </c>
      <c r="CW36" s="190">
        <f t="shared" si="30"/>
        <v>10.240000000000009</v>
      </c>
      <c r="CX36" s="190">
        <f t="shared" si="31"/>
        <v>7.75</v>
      </c>
      <c r="CY36" s="190">
        <f t="shared" si="32"/>
        <v>8.4699999999999704</v>
      </c>
      <c r="CZ36" s="190">
        <f t="shared" si="33"/>
        <v>9.5900000000000318</v>
      </c>
      <c r="DA36" s="190">
        <f t="shared" si="34"/>
        <v>17.370000000000005</v>
      </c>
      <c r="DB36" s="190">
        <f t="shared" si="35"/>
        <v>18.800000000000011</v>
      </c>
      <c r="DC36" s="190">
        <f t="shared" si="36"/>
        <v>18.090000000000003</v>
      </c>
      <c r="DD36" s="212">
        <f t="shared" si="37"/>
        <v>19.510000000000019</v>
      </c>
      <c r="DE36" s="9">
        <v>160</v>
      </c>
      <c r="DF36" s="212">
        <f t="shared" si="38"/>
        <v>-177.32278959810864</v>
      </c>
      <c r="DG36" s="264"/>
      <c r="DH36" s="265"/>
      <c r="DI36" s="265"/>
      <c r="DJ36" s="266"/>
      <c r="DK36" s="190">
        <v>379.34</v>
      </c>
      <c r="DL36" s="190">
        <v>379.34</v>
      </c>
      <c r="DM36" s="190">
        <v>379.34</v>
      </c>
      <c r="DN36" s="212">
        <v>379.34</v>
      </c>
      <c r="DO36" s="190"/>
      <c r="DP36" s="190"/>
      <c r="DQ36" s="190"/>
      <c r="DR36" s="212"/>
      <c r="DS36" s="150"/>
      <c r="DT36" s="190"/>
      <c r="DU36" s="190"/>
      <c r="DV36" s="190"/>
      <c r="DW36" s="190"/>
      <c r="DX36" s="190"/>
      <c r="DY36" s="190"/>
      <c r="DZ36" s="190"/>
      <c r="EA36" s="190"/>
      <c r="EB36" s="190"/>
      <c r="EC36" s="190"/>
      <c r="ED36" s="190"/>
      <c r="EE36" s="190"/>
      <c r="EF36" s="190"/>
      <c r="EG36" s="190"/>
      <c r="EH36" s="212"/>
      <c r="EI36" s="213"/>
      <c r="EJ36" s="211"/>
      <c r="EK36" s="190"/>
      <c r="EL36" s="190"/>
      <c r="EM36" s="190"/>
      <c r="EN36" s="190"/>
      <c r="EO36" s="190"/>
      <c r="EP36" s="190"/>
      <c r="EQ36" s="190"/>
      <c r="ER36" s="190"/>
      <c r="ES36" s="190"/>
      <c r="ET36" s="190"/>
      <c r="EU36" s="190"/>
      <c r="EV36" s="190"/>
      <c r="EW36" s="190"/>
      <c r="EX36" s="212"/>
      <c r="EY36" s="211"/>
      <c r="EZ36" s="75"/>
      <c r="FA36" s="89"/>
      <c r="FB36" s="212"/>
      <c r="FC36" s="213"/>
      <c r="FD36" s="213"/>
      <c r="FE36" s="213"/>
      <c r="FF36" s="213"/>
      <c r="FG36" s="213"/>
      <c r="FH36" s="213"/>
      <c r="FI36" s="213"/>
      <c r="FJ36" s="213"/>
      <c r="FK36" s="213"/>
      <c r="FL36" s="213"/>
      <c r="FM36" s="213"/>
      <c r="FN36" s="213"/>
      <c r="FO36" s="213"/>
      <c r="FP36" s="213"/>
      <c r="FQ36" s="213"/>
      <c r="FR36" s="213"/>
      <c r="FS36" s="211"/>
      <c r="FT36" s="190"/>
      <c r="FU36" s="190"/>
      <c r="FV36" s="190"/>
      <c r="FW36" s="190"/>
      <c r="FX36" s="190"/>
      <c r="FY36" s="190"/>
      <c r="FZ36" s="190"/>
      <c r="GA36" s="190"/>
      <c r="GB36" s="190"/>
      <c r="GC36" s="190"/>
      <c r="GD36" s="190"/>
      <c r="GE36" s="190"/>
      <c r="GF36" s="190"/>
      <c r="GG36" s="212"/>
    </row>
    <row r="37" spans="2:189">
      <c r="B37" s="33">
        <v>42162</v>
      </c>
      <c r="C37" s="30" t="s">
        <v>43</v>
      </c>
      <c r="D37" s="30">
        <v>2015</v>
      </c>
      <c r="E37" s="30" t="str">
        <f t="shared" si="28"/>
        <v>2015S23</v>
      </c>
      <c r="F37" s="30" t="str">
        <f t="shared" si="39"/>
        <v>62015</v>
      </c>
      <c r="G37" s="208" t="str">
        <f>VLOOKUP(Horizontal!$C37&amp;Horizontal!$B37&amp;Horizontal!G$11,Vertical!$E:$O,G$10,0)</f>
        <v>-2,39</v>
      </c>
      <c r="H37" s="207">
        <f>(VLOOKUP(Horizontal!$C37&amp;Horizontal!$B37&amp;Horizontal!H$11,Vertical!$E:$O,H$10,0))+0</f>
        <v>365.68</v>
      </c>
      <c r="I37" s="207">
        <f>(VLOOKUP(Horizontal!$C37&amp;Horizontal!$B37&amp;Horizontal!I$11,Vertical!$E:$O,I$10,0))+0</f>
        <v>357.31</v>
      </c>
      <c r="J37" s="207">
        <f>(VLOOKUP(Horizontal!$C37&amp;Horizontal!$B37&amp;Horizontal!J$11,Vertical!$E:$O,J$10,0))+0</f>
        <v>348</v>
      </c>
      <c r="K37" s="207">
        <f>(VLOOKUP(Horizontal!$C37&amp;Horizontal!$B37&amp;Horizontal!K$11,Vertical!$E:$O,K$10,0))+0</f>
        <v>341.19</v>
      </c>
      <c r="L37" s="207">
        <f>(VLOOKUP(Horizontal!$C37&amp;Horizontal!$B37&amp;Horizontal!L$11,Vertical!$E:$O,L$10,0))+0</f>
        <v>335.34</v>
      </c>
      <c r="M37" s="207">
        <f>(VLOOKUP(Horizontal!$C37&amp;Horizontal!$B37&amp;Horizontal!M$11,Vertical!$E:$O,M$10,0))+0</f>
        <v>268.77999999999997</v>
      </c>
      <c r="N37" s="207">
        <f>(VLOOKUP(Horizontal!$C37&amp;Horizontal!$B37&amp;Horizontal!N$11,Vertical!$E:$O,N$10,0))+0</f>
        <v>200.62</v>
      </c>
      <c r="O37" s="207">
        <f>(VLOOKUP(Horizontal!$C37&amp;Horizontal!$B37&amp;Horizontal!O$11,Vertical!$E:$O,O$10,0))+0</f>
        <v>184.5</v>
      </c>
      <c r="P37" s="209">
        <f>(VLOOKUP(Horizontal!$C37&amp;Horizontal!$B37&amp;Horizontal!P$11,Vertical!$E:$O,P$10,0))+0</f>
        <v>166.16</v>
      </c>
      <c r="Q37" s="210">
        <f>(VLOOKUP(Horizontal!$C37&amp;Horizontal!$B37&amp;Horizontal!Q$11,Vertical!$E:$O,Q$10,0))+0</f>
        <v>43</v>
      </c>
      <c r="R37" s="207">
        <f>(VLOOKUP(Horizontal!$C37&amp;Horizontal!$B37&amp;Horizontal!R$11,Vertical!$E:$O,R$10,0))+0</f>
        <v>37</v>
      </c>
      <c r="S37" s="207">
        <f>(VLOOKUP(Horizontal!$C37&amp;Horizontal!$B37&amp;Horizontal!S$11,Vertical!$E:$O,S$10,0))+0</f>
        <v>33</v>
      </c>
      <c r="T37" s="207">
        <f>(VLOOKUP(Horizontal!$C37&amp;Horizontal!$B37&amp;Horizontal!T$11,Vertical!$E:$O,T$10,0))+0</f>
        <v>33</v>
      </c>
      <c r="U37" s="207">
        <f>(VLOOKUP(Horizontal!$C37&amp;Horizontal!$B37&amp;Horizontal!U$11,Vertical!$E:$O,U$10,0))+0</f>
        <v>34</v>
      </c>
      <c r="V37" s="207">
        <f>(VLOOKUP(Horizontal!$C37&amp;Horizontal!$B37&amp;Horizontal!V$11,Vertical!$E:$O,V$10,0))+0</f>
        <v>29</v>
      </c>
      <c r="W37" s="207">
        <f>(VLOOKUP(Horizontal!$C37&amp;Horizontal!$B37&amp;Horizontal!W$11,Vertical!$E:$O,W$10,0))+0</f>
        <v>30</v>
      </c>
      <c r="X37" s="207">
        <f>(VLOOKUP(Horizontal!$C37&amp;Horizontal!$B37&amp;Horizontal!X$11,Vertical!$E:$O,X$10,0))+0</f>
        <v>33</v>
      </c>
      <c r="Y37" s="209">
        <f>(VLOOKUP(Horizontal!$C37&amp;Horizontal!$B37&amp;Horizontal!Y$11,Vertical!$E:$O,Y$10,0))+0</f>
        <v>33</v>
      </c>
      <c r="Z37" s="210">
        <f>(VLOOKUP(Horizontal!$C37&amp;Horizontal!$B37&amp;Horizontal!Z$11,Vertical!$E:$O,Z$10,0))+0</f>
        <v>45.83</v>
      </c>
      <c r="AA37" s="207">
        <f>(VLOOKUP(Horizontal!$C37&amp;Horizontal!$B37&amp;Horizontal!AA$11,Vertical!$E:$O,AA$10,0))+0</f>
        <v>62.5</v>
      </c>
      <c r="AB37" s="207">
        <f>(VLOOKUP(Horizontal!$C37&amp;Horizontal!$B37&amp;Horizontal!AB$11,Vertical!$E:$O,AB$10,0))+0</f>
        <v>52.59</v>
      </c>
      <c r="AC37" s="207">
        <f>(VLOOKUP(Horizontal!$C37&amp;Horizontal!$B37&amp;Horizontal!AC$11,Vertical!$E:$O,AC$10,0))+0</f>
        <v>52.59</v>
      </c>
      <c r="AD37" s="207">
        <f>(VLOOKUP(Horizontal!$C37&amp;Horizontal!$B37&amp;Horizontal!AD$11,Vertical!$E:$O,AD$10,0))+0</f>
        <v>66.42</v>
      </c>
      <c r="AE37" s="207">
        <f>(VLOOKUP(Horizontal!$C37&amp;Horizontal!$B37&amp;Horizontal!AE$11,Vertical!$E:$O,AE$10,0))+0</f>
        <v>54</v>
      </c>
      <c r="AF37" s="207">
        <f>(VLOOKUP(Horizontal!$C37&amp;Horizontal!$B37&amp;Horizontal!AF$11,Vertical!$E:$O,AF$10,0))+0</f>
        <v>36.36</v>
      </c>
      <c r="AG37" s="207">
        <f>(VLOOKUP(Horizontal!$C37&amp;Horizontal!$B37&amp;Horizontal!AG$11,Vertical!$E:$O,AG$10,0))+0</f>
        <v>15.38</v>
      </c>
      <c r="AH37" s="209">
        <f>(VLOOKUP(Horizontal!$C37&amp;Horizontal!$B37&amp;Horizontal!AH$11,Vertical!$E:$O,AH$10,0))+0</f>
        <v>8</v>
      </c>
      <c r="AI37" s="210">
        <f>(VLOOKUP(Horizontal!$C37&amp;Horizontal!$B37&amp;Horizontal!AI$11,Vertical!$E:$O,AI$10,0))+0</f>
        <v>33.33</v>
      </c>
      <c r="AJ37" s="207">
        <f>(VLOOKUP(Horizontal!$C37&amp;Horizontal!$B37&amp;Horizontal!AJ$11,Vertical!$E:$O,AJ$10,0))+0</f>
        <v>29.17</v>
      </c>
      <c r="AK37" s="207">
        <f>(VLOOKUP(Horizontal!$C37&amp;Horizontal!$B37&amp;Horizontal!AK$11,Vertical!$E:$O,AK$10,0))+0</f>
        <v>30.17</v>
      </c>
      <c r="AL37" s="207">
        <f>(VLOOKUP(Horizontal!$C37&amp;Horizontal!$B37&amp;Horizontal!AL$11,Vertical!$E:$O,AL$10,0))+0</f>
        <v>30.17</v>
      </c>
      <c r="AM37" s="207">
        <f>(VLOOKUP(Horizontal!$C37&amp;Horizontal!$B37&amp;Horizontal!AM$11,Vertical!$E:$O,AM$10,0))+0</f>
        <v>26.2</v>
      </c>
      <c r="AN37" s="207">
        <f>(VLOOKUP(Horizontal!$C37&amp;Horizontal!$B37&amp;Horizontal!AN$11,Vertical!$E:$O,AN$10,0))+0</f>
        <v>40</v>
      </c>
      <c r="AO37" s="207">
        <f>(VLOOKUP(Horizontal!$C37&amp;Horizontal!$B37&amp;Horizontal!AO$11,Vertical!$E:$O,AO$10,0))+0</f>
        <v>50</v>
      </c>
      <c r="AP37" s="207">
        <f>(VLOOKUP(Horizontal!$C37&amp;Horizontal!$B37&amp;Horizontal!AP$11,Vertical!$E:$O,AP$10,0))+0</f>
        <v>69.23</v>
      </c>
      <c r="AQ37" s="209">
        <f>(VLOOKUP(Horizontal!$C37&amp;Horizontal!$B37&amp;Horizontal!AQ$11,Vertical!$E:$O,AQ$10,0))+0</f>
        <v>76</v>
      </c>
      <c r="AR37" s="210">
        <f>(VLOOKUP(Horizontal!$C37&amp;Horizontal!$B37&amp;Horizontal!AR$11,Vertical!$E:$O,AR$10,0))+0</f>
        <v>20.83</v>
      </c>
      <c r="AS37" s="207">
        <f>(VLOOKUP(Horizontal!$C37&amp;Horizontal!$B37&amp;Horizontal!AS$11,Vertical!$E:$O,AS$10,0))+0</f>
        <v>8.33</v>
      </c>
      <c r="AT37" s="207">
        <f>(VLOOKUP(Horizontal!$C37&amp;Horizontal!$B37&amp;Horizontal!AT$11,Vertical!$E:$O,AT$10,0))+0</f>
        <v>17.239999999999998</v>
      </c>
      <c r="AU37" s="207">
        <f>(VLOOKUP(Horizontal!$C37&amp;Horizontal!$B37&amp;Horizontal!AU$11,Vertical!$E:$O,AU$10,0))+0</f>
        <v>17.239999999999998</v>
      </c>
      <c r="AV37" s="207">
        <f>(VLOOKUP(Horizontal!$C37&amp;Horizontal!$B37&amp;Horizontal!AV$11,Vertical!$E:$O,AV$10,0))+0</f>
        <v>7.38</v>
      </c>
      <c r="AW37" s="207">
        <f>(VLOOKUP(Horizontal!$C37&amp;Horizontal!$B37&amp;Horizontal!AW$11,Vertical!$E:$O,AW$10,0))+0</f>
        <v>6</v>
      </c>
      <c r="AX37" s="207">
        <f>(VLOOKUP(Horizontal!$C37&amp;Horizontal!$B37&amp;Horizontal!AX$11,Vertical!$E:$O,AX$10,0))+0</f>
        <v>13.64</v>
      </c>
      <c r="AY37" s="207">
        <f>(VLOOKUP(Horizontal!$C37&amp;Horizontal!$B37&amp;Horizontal!AY$11,Vertical!$E:$O,AY$10,0))+0</f>
        <v>15.38</v>
      </c>
      <c r="AZ37" s="209">
        <f>(VLOOKUP(Horizontal!$C37&amp;Horizontal!$B37&amp;Horizontal!AZ$11,Vertical!$E:$O,AZ$10,0))+0</f>
        <v>16</v>
      </c>
      <c r="BA37" s="208">
        <f>(VLOOKUP(Horizontal!$C37&amp;Horizontal!$B37&amp;Horizontal!BA$11,Vertical!$E:$O,BA$10,0))+0</f>
        <v>6.43</v>
      </c>
      <c r="BB37" s="210">
        <f>(VLOOKUP(Horizontal!$C37&amp;Horizontal!$B37&amp;Horizontal!BB$11,Vertical!$E:$O,BB$10,0))+0</f>
        <v>372.68</v>
      </c>
      <c r="BC37" s="207">
        <f>(VLOOKUP(Horizontal!$C37&amp;Horizontal!$B37&amp;Horizontal!BC$11,Vertical!$E:$O,BC$10,0))+0</f>
        <v>363.94</v>
      </c>
      <c r="BD37" s="207">
        <f>(VLOOKUP(Horizontal!$C37&amp;Horizontal!$B37&amp;Horizontal!BD$11,Vertical!$E:$O,BD$10,0))+0</f>
        <v>356.66</v>
      </c>
      <c r="BE37" s="207">
        <f>(VLOOKUP(Horizontal!$C37&amp;Horizontal!$B37&amp;Horizontal!BE$11,Vertical!$E:$O,BE$10,0))+0</f>
        <v>349.91</v>
      </c>
      <c r="BF37" s="207">
        <f>(VLOOKUP(Horizontal!$C37&amp;Horizontal!$B37&amp;Horizontal!BF$11,Vertical!$E:$O,BF$10,0))+0</f>
        <v>344.63</v>
      </c>
      <c r="BG37" s="207">
        <f>(VLOOKUP(Horizontal!$C37&amp;Horizontal!$B37&amp;Horizontal!BG$11,Vertical!$E:$O,BG$10,0))+0</f>
        <v>285.63</v>
      </c>
      <c r="BH37" s="207">
        <f>(VLOOKUP(Horizontal!$C37&amp;Horizontal!$B37&amp;Horizontal!BH$11,Vertical!$E:$O,BH$10,0))+0</f>
        <v>219</v>
      </c>
      <c r="BI37" s="207">
        <f>(VLOOKUP(Horizontal!$C37&amp;Horizontal!$B37&amp;Horizontal!BI$11,Vertical!$E:$O,BI$10,0))+0</f>
        <v>201.7</v>
      </c>
      <c r="BJ37" s="209">
        <f>(VLOOKUP(Horizontal!$C37&amp;Horizontal!$B37&amp;Horizontal!BJ$11,Vertical!$E:$O,BJ$10,0))+0</f>
        <v>184.89</v>
      </c>
      <c r="BK37" s="210">
        <f>(VLOOKUP(Horizontal!$C37&amp;Horizontal!$B37&amp;Horizontal!BK$11,Vertical!$E:$O,BK$10,0))+0</f>
        <v>40</v>
      </c>
      <c r="BL37" s="207">
        <f>(VLOOKUP(Horizontal!$C37&amp;Horizontal!$B37&amp;Horizontal!BL$11,Vertical!$E:$O,BL$10,0))+0</f>
        <v>32</v>
      </c>
      <c r="BM37" s="207">
        <f>(VLOOKUP(Horizontal!$C37&amp;Horizontal!$B37&amp;Horizontal!BM$11,Vertical!$E:$O,BM$10,0))+0</f>
        <v>33</v>
      </c>
      <c r="BN37" s="207">
        <f>(VLOOKUP(Horizontal!$C37&amp;Horizontal!$B37&amp;Horizontal!BN$11,Vertical!$E:$O,BN$10,0))+0</f>
        <v>33</v>
      </c>
      <c r="BO37" s="207">
        <f>(VLOOKUP(Horizontal!$C37&amp;Horizontal!$B37&amp;Horizontal!BO$11,Vertical!$E:$O,BO$10,0))+0</f>
        <v>34</v>
      </c>
      <c r="BP37" s="207">
        <f>(VLOOKUP(Horizontal!$C37&amp;Horizontal!$B37&amp;Horizontal!BP$11,Vertical!$E:$O,BP$10,0))+0</f>
        <v>31</v>
      </c>
      <c r="BQ37" s="207">
        <f>(VLOOKUP(Horizontal!$C37&amp;Horizontal!$B37&amp;Horizontal!BQ$11,Vertical!$E:$O,BQ$10,0))+0</f>
        <v>31</v>
      </c>
      <c r="BR37" s="207">
        <f>(VLOOKUP(Horizontal!$C37&amp;Horizontal!$B37&amp;Horizontal!BR$11,Vertical!$E:$O,BR$10,0))+0</f>
        <v>36</v>
      </c>
      <c r="BS37" s="209">
        <f>(VLOOKUP(Horizontal!$C37&amp;Horizontal!$B37&amp;Horizontal!BS$11,Vertical!$E:$O,BS$10,0))+0</f>
        <v>36</v>
      </c>
      <c r="BT37" s="210">
        <f>(VLOOKUP(Horizontal!$C37&amp;Horizontal!$B37&amp;Horizontal!BT$11,Vertical!$E:$O,BT$10,0))+0</f>
        <v>59.09</v>
      </c>
      <c r="BU37" s="207">
        <f>(VLOOKUP(Horizontal!$C37&amp;Horizontal!$B37&amp;Horizontal!BU$11,Vertical!$E:$O,BU$10,0))+0</f>
        <v>67.44</v>
      </c>
      <c r="BV37" s="207">
        <f>(VLOOKUP(Horizontal!$C37&amp;Horizontal!$B37&amp;Horizontal!BV$11,Vertical!$E:$O,BV$10,0))+0</f>
        <v>54.55</v>
      </c>
      <c r="BW37" s="207">
        <f>(VLOOKUP(Horizontal!$C37&amp;Horizontal!$B37&amp;Horizontal!BW$11,Vertical!$E:$O,BW$10,0))+0</f>
        <v>54.55</v>
      </c>
      <c r="BX37" s="207">
        <f>(VLOOKUP(Horizontal!$C37&amp;Horizontal!$B37&amp;Horizontal!BX$11,Vertical!$E:$O,BX$10,0))+0</f>
        <v>56.71</v>
      </c>
      <c r="BY37" s="207">
        <f>(VLOOKUP(Horizontal!$C37&amp;Horizontal!$B37&amp;Horizontal!BY$11,Vertical!$E:$O,BY$10,0))+0</f>
        <v>45.45</v>
      </c>
      <c r="BZ37" s="207">
        <f>(VLOOKUP(Horizontal!$C37&amp;Horizontal!$B37&amp;Horizontal!BZ$11,Vertical!$E:$O,BZ$10,0))+0</f>
        <v>29.95</v>
      </c>
      <c r="CA37" s="207">
        <f>(VLOOKUP(Horizontal!$C37&amp;Horizontal!$B37&amp;Horizontal!CA$11,Vertical!$E:$O,CA$10,0))+0</f>
        <v>22.62</v>
      </c>
      <c r="CB37" s="209">
        <f>(VLOOKUP(Horizontal!$C37&amp;Horizontal!$B37&amp;Horizontal!CB$11,Vertical!$E:$O,CB$10,0))+0</f>
        <v>19.05</v>
      </c>
      <c r="CC37" s="210">
        <f>(VLOOKUP(Horizontal!$C37&amp;Horizontal!$B37&amp;Horizontal!CC$11,Vertical!$E:$O,CC$10,0))+0</f>
        <v>22.73</v>
      </c>
      <c r="CD37" s="207">
        <f>(VLOOKUP(Horizontal!$C37&amp;Horizontal!$B37&amp;Horizontal!CD$11,Vertical!$E:$O,CD$10,0))+0</f>
        <v>13.95</v>
      </c>
      <c r="CE37" s="207">
        <f>(VLOOKUP(Horizontal!$C37&amp;Horizontal!$B37&amp;Horizontal!CE$11,Vertical!$E:$O,CE$10,0))+0</f>
        <v>27.27</v>
      </c>
      <c r="CF37" s="207">
        <f>(VLOOKUP(Horizontal!$C37&amp;Horizontal!$B37&amp;Horizontal!CF$11,Vertical!$E:$O,CF$10,0))+0</f>
        <v>27.27</v>
      </c>
      <c r="CG37" s="207">
        <f>(VLOOKUP(Horizontal!$C37&amp;Horizontal!$B37&amp;Horizontal!CG$11,Vertical!$E:$O,CG$10,0))+0</f>
        <v>34.630000000000003</v>
      </c>
      <c r="CH37" s="207">
        <f>(VLOOKUP(Horizontal!$C37&amp;Horizontal!$B37&amp;Horizontal!CH$11,Vertical!$E:$O,CH$10,0))+0</f>
        <v>45.45</v>
      </c>
      <c r="CI37" s="207">
        <f>(VLOOKUP(Horizontal!$C37&amp;Horizontal!$B37&amp;Horizontal!CI$11,Vertical!$E:$O,CI$10,0))+0</f>
        <v>60.83</v>
      </c>
      <c r="CJ37" s="207">
        <f>(VLOOKUP(Horizontal!$C37&amp;Horizontal!$B37&amp;Horizontal!CJ$11,Vertical!$E:$O,CJ$10,0))+0</f>
        <v>63.8</v>
      </c>
      <c r="CK37" s="209">
        <f>(VLOOKUP(Horizontal!$C37&amp;Horizontal!$B37&amp;Horizontal!CK$11,Vertical!$E:$O,CK$10,0))+0</f>
        <v>66.67</v>
      </c>
      <c r="CL37" s="210">
        <f>(VLOOKUP(Horizontal!$C37&amp;Horizontal!$B37&amp;Horizontal!CL$11,Vertical!$E:$O,CL$10,0))+0</f>
        <v>18.18</v>
      </c>
      <c r="CM37" s="207">
        <f>(VLOOKUP(Horizontal!$C37&amp;Horizontal!$B37&amp;Horizontal!CM$11,Vertical!$E:$O,CM$10,0))+0</f>
        <v>18.600000000000001</v>
      </c>
      <c r="CN37" s="207">
        <f>(VLOOKUP(Horizontal!$C37&amp;Horizontal!$B37&amp;Horizontal!CN$11,Vertical!$E:$O,CN$10,0))+0</f>
        <v>18.18</v>
      </c>
      <c r="CO37" s="207">
        <f>(VLOOKUP(Horizontal!$C37&amp;Horizontal!$B37&amp;Horizontal!CO$11,Vertical!$E:$O,CO$10,0))+0</f>
        <v>18.18</v>
      </c>
      <c r="CP37" s="207">
        <f>(VLOOKUP(Horizontal!$C37&amp;Horizontal!$B37&amp;Horizontal!CP$11,Vertical!$E:$O,CP$10,0))+0</f>
        <v>8.66</v>
      </c>
      <c r="CQ37" s="207">
        <f>(VLOOKUP(Horizontal!$C37&amp;Horizontal!$B37&amp;Horizontal!CQ$11,Vertical!$E:$O,CQ$10,0))+0</f>
        <v>9.09</v>
      </c>
      <c r="CR37" s="207">
        <f>(VLOOKUP(Horizontal!$C37&amp;Horizontal!$B37&amp;Horizontal!CR$11,Vertical!$E:$O,CR$10,0))+0</f>
        <v>9.2200000000000006</v>
      </c>
      <c r="CS37" s="207">
        <f>(VLOOKUP(Horizontal!$C37&amp;Horizontal!$B37&amp;Horizontal!CS$11,Vertical!$E:$O,CS$10,0))+0</f>
        <v>13.57</v>
      </c>
      <c r="CT37" s="207">
        <f>(VLOOKUP(Horizontal!$C37&amp;Horizontal!$B37&amp;Horizontal!CT$11,Vertical!$E:$O,CT$10,0))+0</f>
        <v>14.29</v>
      </c>
      <c r="CU37" s="150"/>
      <c r="CV37" s="211">
        <f t="shared" si="29"/>
        <v>7</v>
      </c>
      <c r="CW37" s="190">
        <f t="shared" si="30"/>
        <v>6.6299999999999955</v>
      </c>
      <c r="CX37" s="190">
        <f t="shared" si="31"/>
        <v>8.660000000000025</v>
      </c>
      <c r="CY37" s="190">
        <f t="shared" si="32"/>
        <v>8.7200000000000273</v>
      </c>
      <c r="CZ37" s="190">
        <f t="shared" si="33"/>
        <v>9.2900000000000205</v>
      </c>
      <c r="DA37" s="190">
        <f t="shared" si="34"/>
        <v>16.850000000000023</v>
      </c>
      <c r="DB37" s="190">
        <f t="shared" si="35"/>
        <v>18.379999999999995</v>
      </c>
      <c r="DC37" s="190">
        <f t="shared" si="36"/>
        <v>17.199999999999989</v>
      </c>
      <c r="DD37" s="212">
        <f t="shared" si="37"/>
        <v>18.72999999999999</v>
      </c>
      <c r="DE37" s="9">
        <v>160</v>
      </c>
      <c r="DF37" s="212">
        <f t="shared" si="38"/>
        <v>-157.22278959810868</v>
      </c>
      <c r="DG37" s="264"/>
      <c r="DH37" s="265"/>
      <c r="DI37" s="265"/>
      <c r="DJ37" s="266"/>
      <c r="DK37" s="190">
        <v>349.18</v>
      </c>
      <c r="DL37" s="190">
        <v>349.18</v>
      </c>
      <c r="DM37" s="190">
        <v>349.18</v>
      </c>
      <c r="DN37" s="212">
        <v>349.18</v>
      </c>
      <c r="DO37" s="190"/>
      <c r="DP37" s="190"/>
      <c r="DQ37" s="190"/>
      <c r="DR37" s="212"/>
      <c r="DS37" s="150"/>
      <c r="DT37" s="190"/>
      <c r="DU37" s="190"/>
      <c r="DV37" s="190"/>
      <c r="DW37" s="190"/>
      <c r="DX37" s="190"/>
      <c r="DY37" s="190"/>
      <c r="DZ37" s="190"/>
      <c r="EA37" s="190"/>
      <c r="EB37" s="190"/>
      <c r="EC37" s="190"/>
      <c r="ED37" s="190"/>
      <c r="EE37" s="190"/>
      <c r="EF37" s="190"/>
      <c r="EG37" s="190"/>
      <c r="EH37" s="212"/>
      <c r="EI37" s="213"/>
      <c r="EJ37" s="211"/>
      <c r="EK37" s="190"/>
      <c r="EL37" s="190"/>
      <c r="EM37" s="190"/>
      <c r="EN37" s="190"/>
      <c r="EO37" s="190"/>
      <c r="EP37" s="190"/>
      <c r="EQ37" s="190"/>
      <c r="ER37" s="190"/>
      <c r="ES37" s="190"/>
      <c r="ET37" s="190"/>
      <c r="EU37" s="190"/>
      <c r="EV37" s="190"/>
      <c r="EW37" s="190"/>
      <c r="EX37" s="212"/>
      <c r="EY37" s="211"/>
      <c r="EZ37" s="75"/>
      <c r="FA37" s="89"/>
      <c r="FB37" s="212"/>
      <c r="FC37" s="213"/>
      <c r="FD37" s="213"/>
      <c r="FE37" s="213"/>
      <c r="FF37" s="213"/>
      <c r="FG37" s="213"/>
      <c r="FH37" s="213"/>
      <c r="FI37" s="213"/>
      <c r="FJ37" s="213"/>
      <c r="FK37" s="213"/>
      <c r="FL37" s="213"/>
      <c r="FM37" s="213"/>
      <c r="FN37" s="213"/>
      <c r="FO37" s="213"/>
      <c r="FP37" s="213"/>
      <c r="FQ37" s="213"/>
      <c r="FR37" s="213"/>
      <c r="FS37" s="211"/>
      <c r="FT37" s="190"/>
      <c r="FU37" s="190"/>
      <c r="FV37" s="190"/>
      <c r="FW37" s="190"/>
      <c r="FX37" s="190"/>
      <c r="FY37" s="190"/>
      <c r="FZ37" s="190"/>
      <c r="GA37" s="190"/>
      <c r="GB37" s="190"/>
      <c r="GC37" s="190"/>
      <c r="GD37" s="190"/>
      <c r="GE37" s="190"/>
      <c r="GF37" s="190"/>
      <c r="GG37" s="212"/>
    </row>
    <row r="38" spans="2:189">
      <c r="B38" s="33">
        <v>42169</v>
      </c>
      <c r="C38" s="30" t="s">
        <v>42</v>
      </c>
      <c r="D38" s="30">
        <v>2015</v>
      </c>
      <c r="E38" s="30" t="str">
        <f t="shared" si="28"/>
        <v>2015S24</v>
      </c>
      <c r="F38" s="30" t="str">
        <f t="shared" si="39"/>
        <v>62015</v>
      </c>
      <c r="G38" s="208" t="str">
        <f>VLOOKUP(Horizontal!$C38&amp;Horizontal!$B38&amp;Horizontal!G$11,Vertical!$E:$O,G$10,0)</f>
        <v>-1,27</v>
      </c>
      <c r="H38" s="207">
        <f>(VLOOKUP(Horizontal!$C38&amp;Horizontal!$B38&amp;Horizontal!H$11,Vertical!$E:$O,H$10,0))+0</f>
        <v>374.94</v>
      </c>
      <c r="I38" s="207">
        <f>(VLOOKUP(Horizontal!$C38&amp;Horizontal!$B38&amp;Horizontal!I$11,Vertical!$E:$O,I$10,0))+0</f>
        <v>361.72</v>
      </c>
      <c r="J38" s="207">
        <f>(VLOOKUP(Horizontal!$C38&amp;Horizontal!$B38&amp;Horizontal!J$11,Vertical!$E:$O,J$10,0))+0</f>
        <v>350.96</v>
      </c>
      <c r="K38" s="207">
        <f>(VLOOKUP(Horizontal!$C38&amp;Horizontal!$B38&amp;Horizontal!K$11,Vertical!$E:$O,K$10,0))+0</f>
        <v>342.53</v>
      </c>
      <c r="L38" s="207">
        <f>(VLOOKUP(Horizontal!$C38&amp;Horizontal!$B38&amp;Horizontal!L$11,Vertical!$E:$O,L$10,0))+0</f>
        <v>336.45</v>
      </c>
      <c r="M38" s="207">
        <f>(VLOOKUP(Horizontal!$C38&amp;Horizontal!$B38&amp;Horizontal!M$11,Vertical!$E:$O,M$10,0))+0</f>
        <v>268.77999999999997</v>
      </c>
      <c r="N38" s="207">
        <f>(VLOOKUP(Horizontal!$C38&amp;Horizontal!$B38&amp;Horizontal!N$11,Vertical!$E:$O,N$10,0))+0</f>
        <v>201.41</v>
      </c>
      <c r="O38" s="207">
        <f>(VLOOKUP(Horizontal!$C38&amp;Horizontal!$B38&amp;Horizontal!O$11,Vertical!$E:$O,O$10,0))+0</f>
        <v>184.22</v>
      </c>
      <c r="P38" s="209">
        <f>(VLOOKUP(Horizontal!$C38&amp;Horizontal!$B38&amp;Horizontal!P$11,Vertical!$E:$O,P$10,0))+0</f>
        <v>165.58</v>
      </c>
      <c r="Q38" s="210">
        <f>(VLOOKUP(Horizontal!$C38&amp;Horizontal!$B38&amp;Horizontal!Q$11,Vertical!$E:$O,Q$10,0))+0</f>
        <v>42</v>
      </c>
      <c r="R38" s="207">
        <f>(VLOOKUP(Horizontal!$C38&amp;Horizontal!$B38&amp;Horizontal!R$11,Vertical!$E:$O,R$10,0))+0</f>
        <v>37</v>
      </c>
      <c r="S38" s="207">
        <f>(VLOOKUP(Horizontal!$C38&amp;Horizontal!$B38&amp;Horizontal!S$11,Vertical!$E:$O,S$10,0))+0</f>
        <v>33</v>
      </c>
      <c r="T38" s="207">
        <f>(VLOOKUP(Horizontal!$C38&amp;Horizontal!$B38&amp;Horizontal!T$11,Vertical!$E:$O,T$10,0))+0</f>
        <v>32</v>
      </c>
      <c r="U38" s="207">
        <f>(VLOOKUP(Horizontal!$C38&amp;Horizontal!$B38&amp;Horizontal!U$11,Vertical!$E:$O,U$10,0))+0</f>
        <v>34</v>
      </c>
      <c r="V38" s="207">
        <f>(VLOOKUP(Horizontal!$C38&amp;Horizontal!$B38&amp;Horizontal!V$11,Vertical!$E:$O,V$10,0))+0</f>
        <v>31</v>
      </c>
      <c r="W38" s="207">
        <f>(VLOOKUP(Horizontal!$C38&amp;Horizontal!$B38&amp;Horizontal!W$11,Vertical!$E:$O,W$10,0))+0</f>
        <v>31</v>
      </c>
      <c r="X38" s="207">
        <f>(VLOOKUP(Horizontal!$C38&amp;Horizontal!$B38&amp;Horizontal!X$11,Vertical!$E:$O,X$10,0))+0</f>
        <v>38</v>
      </c>
      <c r="Y38" s="209">
        <f>(VLOOKUP(Horizontal!$C38&amp;Horizontal!$B38&amp;Horizontal!Y$11,Vertical!$E:$O,Y$10,0))+0</f>
        <v>37</v>
      </c>
      <c r="Z38" s="210">
        <f>(VLOOKUP(Horizontal!$C38&amp;Horizontal!$B38&amp;Horizontal!Z$11,Vertical!$E:$O,Z$10,0))+0</f>
        <v>12</v>
      </c>
      <c r="AA38" s="207">
        <f>(VLOOKUP(Horizontal!$C38&amp;Horizontal!$B38&amp;Horizontal!AA$11,Vertical!$E:$O,AA$10,0))+0</f>
        <v>29.63</v>
      </c>
      <c r="AB38" s="207">
        <f>(VLOOKUP(Horizontal!$C38&amp;Horizontal!$B38&amp;Horizontal!AB$11,Vertical!$E:$O,AB$10,0))+0</f>
        <v>29.17</v>
      </c>
      <c r="AC38" s="207">
        <f>(VLOOKUP(Horizontal!$C38&amp;Horizontal!$B38&amp;Horizontal!AC$11,Vertical!$E:$O,AC$10,0))+0</f>
        <v>33.06</v>
      </c>
      <c r="AD38" s="207">
        <f>(VLOOKUP(Horizontal!$C38&amp;Horizontal!$B38&amp;Horizontal!AD$11,Vertical!$E:$O,AD$10,0))+0</f>
        <v>15.38</v>
      </c>
      <c r="AE38" s="207">
        <f>(VLOOKUP(Horizontal!$C38&amp;Horizontal!$B38&amp;Horizontal!AE$11,Vertical!$E:$O,AE$10,0))+0</f>
        <v>26.32</v>
      </c>
      <c r="AF38" s="207">
        <f>(VLOOKUP(Horizontal!$C38&amp;Horizontal!$B38&amp;Horizontal!AF$11,Vertical!$E:$O,AF$10,0))+0</f>
        <v>28.57</v>
      </c>
      <c r="AG38" s="207">
        <f>(VLOOKUP(Horizontal!$C38&amp;Horizontal!$B38&amp;Horizontal!AG$11,Vertical!$E:$O,AG$10,0))+0</f>
        <v>14.81</v>
      </c>
      <c r="AH38" s="209">
        <f>(VLOOKUP(Horizontal!$C38&amp;Horizontal!$B38&amp;Horizontal!AH$11,Vertical!$E:$O,AH$10,0))+0</f>
        <v>14.81</v>
      </c>
      <c r="AI38" s="210">
        <f>(VLOOKUP(Horizontal!$C38&amp;Horizontal!$B38&amp;Horizontal!AI$11,Vertical!$E:$O,AI$10,0))+0</f>
        <v>12</v>
      </c>
      <c r="AJ38" s="207">
        <f>(VLOOKUP(Horizontal!$C38&amp;Horizontal!$B38&amp;Horizontal!AJ$11,Vertical!$E:$O,AJ$10,0))+0</f>
        <v>22.22</v>
      </c>
      <c r="AK38" s="207">
        <f>(VLOOKUP(Horizontal!$C38&amp;Horizontal!$B38&amp;Horizontal!AK$11,Vertical!$E:$O,AK$10,0))+0</f>
        <v>29.17</v>
      </c>
      <c r="AL38" s="207">
        <f>(VLOOKUP(Horizontal!$C38&amp;Horizontal!$B38&amp;Horizontal!AL$11,Vertical!$E:$O,AL$10,0))+0</f>
        <v>37.19</v>
      </c>
      <c r="AM38" s="207">
        <f>(VLOOKUP(Horizontal!$C38&amp;Horizontal!$B38&amp;Horizontal!AM$11,Vertical!$E:$O,AM$10,0))+0</f>
        <v>50</v>
      </c>
      <c r="AN38" s="207">
        <f>(VLOOKUP(Horizontal!$C38&amp;Horizontal!$B38&amp;Horizontal!AN$11,Vertical!$E:$O,AN$10,0))+0</f>
        <v>56.14</v>
      </c>
      <c r="AO38" s="207">
        <f>(VLOOKUP(Horizontal!$C38&amp;Horizontal!$B38&amp;Horizontal!AO$11,Vertical!$E:$O,AO$10,0))+0</f>
        <v>64.290000000000006</v>
      </c>
      <c r="AP38" s="207">
        <f>(VLOOKUP(Horizontal!$C38&amp;Horizontal!$B38&amp;Horizontal!AP$11,Vertical!$E:$O,AP$10,0))+0</f>
        <v>66.67</v>
      </c>
      <c r="AQ38" s="209">
        <f>(VLOOKUP(Horizontal!$C38&amp;Horizontal!$B38&amp;Horizontal!AQ$11,Vertical!$E:$O,AQ$10,0))+0</f>
        <v>66.67</v>
      </c>
      <c r="AR38" s="210">
        <f>(VLOOKUP(Horizontal!$C38&amp;Horizontal!$B38&amp;Horizontal!AR$11,Vertical!$E:$O,AR$10,0))+0</f>
        <v>76</v>
      </c>
      <c r="AS38" s="207">
        <f>(VLOOKUP(Horizontal!$C38&amp;Horizontal!$B38&amp;Horizontal!AS$11,Vertical!$E:$O,AS$10,0))+0</f>
        <v>48.15</v>
      </c>
      <c r="AT38" s="207">
        <f>(VLOOKUP(Horizontal!$C38&amp;Horizontal!$B38&amp;Horizontal!AT$11,Vertical!$E:$O,AT$10,0))+0</f>
        <v>41.67</v>
      </c>
      <c r="AU38" s="207">
        <f>(VLOOKUP(Horizontal!$C38&amp;Horizontal!$B38&amp;Horizontal!AU$11,Vertical!$E:$O,AU$10,0))+0</f>
        <v>29.75</v>
      </c>
      <c r="AV38" s="207">
        <f>(VLOOKUP(Horizontal!$C38&amp;Horizontal!$B38&amp;Horizontal!AV$11,Vertical!$E:$O,AV$10,0))+0</f>
        <v>34.619999999999997</v>
      </c>
      <c r="AW38" s="207">
        <f>(VLOOKUP(Horizontal!$C38&amp;Horizontal!$B38&amp;Horizontal!AW$11,Vertical!$E:$O,AW$10,0))+0</f>
        <v>17.54</v>
      </c>
      <c r="AX38" s="207">
        <f>(VLOOKUP(Horizontal!$C38&amp;Horizontal!$B38&amp;Horizontal!AX$11,Vertical!$E:$O,AX$10,0))+0</f>
        <v>7.14</v>
      </c>
      <c r="AY38" s="207">
        <f>(VLOOKUP(Horizontal!$C38&amp;Horizontal!$B38&amp;Horizontal!AY$11,Vertical!$E:$O,AY$10,0))+0</f>
        <v>18.52</v>
      </c>
      <c r="AZ38" s="209">
        <f>(VLOOKUP(Horizontal!$C38&amp;Horizontal!$B38&amp;Horizontal!AZ$11,Vertical!$E:$O,AZ$10,0))+0</f>
        <v>18.52</v>
      </c>
      <c r="BA38" s="208">
        <f>(VLOOKUP(Horizontal!$C38&amp;Horizontal!$B38&amp;Horizontal!BA$11,Vertical!$E:$O,BA$10,0))+0</f>
        <v>6.04</v>
      </c>
      <c r="BB38" s="210">
        <f>(VLOOKUP(Horizontal!$C38&amp;Horizontal!$B38&amp;Horizontal!BB$11,Vertical!$E:$O,BB$10,0))+0</f>
        <v>380.09</v>
      </c>
      <c r="BC38" s="207">
        <f>(VLOOKUP(Horizontal!$C38&amp;Horizontal!$B38&amp;Horizontal!BC$11,Vertical!$E:$O,BC$10,0))+0</f>
        <v>368.52</v>
      </c>
      <c r="BD38" s="207">
        <f>(VLOOKUP(Horizontal!$C38&amp;Horizontal!$B38&amp;Horizontal!BD$11,Vertical!$E:$O,BD$10,0))+0</f>
        <v>359.28</v>
      </c>
      <c r="BE38" s="207">
        <f>(VLOOKUP(Horizontal!$C38&amp;Horizontal!$B38&amp;Horizontal!BE$11,Vertical!$E:$O,BE$10,0))+0</f>
        <v>350.27</v>
      </c>
      <c r="BF38" s="207">
        <f>(VLOOKUP(Horizontal!$C38&amp;Horizontal!$B38&amp;Horizontal!BF$11,Vertical!$E:$O,BF$10,0))+0</f>
        <v>346.71</v>
      </c>
      <c r="BG38" s="207">
        <f>(VLOOKUP(Horizontal!$C38&amp;Horizontal!$B38&amp;Horizontal!BG$11,Vertical!$E:$O,BG$10,0))+0</f>
        <v>285.64999999999998</v>
      </c>
      <c r="BH38" s="207">
        <f>(VLOOKUP(Horizontal!$C38&amp;Horizontal!$B38&amp;Horizontal!BH$11,Vertical!$E:$O,BH$10,0))+0</f>
        <v>219.92</v>
      </c>
      <c r="BI38" s="207">
        <f>(VLOOKUP(Horizontal!$C38&amp;Horizontal!$B38&amp;Horizontal!BI$11,Vertical!$E:$O,BI$10,0))+0</f>
        <v>201.83</v>
      </c>
      <c r="BJ38" s="209">
        <f>(VLOOKUP(Horizontal!$C38&amp;Horizontal!$B38&amp;Horizontal!BJ$11,Vertical!$E:$O,BJ$10,0))+0</f>
        <v>184.46</v>
      </c>
      <c r="BK38" s="210">
        <f>(VLOOKUP(Horizontal!$C38&amp;Horizontal!$B38&amp;Horizontal!BK$11,Vertical!$E:$O,BK$10,0))+0</f>
        <v>41</v>
      </c>
      <c r="BL38" s="207">
        <f>(VLOOKUP(Horizontal!$C38&amp;Horizontal!$B38&amp;Horizontal!BL$11,Vertical!$E:$O,BL$10,0))+0</f>
        <v>36</v>
      </c>
      <c r="BM38" s="207">
        <f>(VLOOKUP(Horizontal!$C38&amp;Horizontal!$B38&amp;Horizontal!BM$11,Vertical!$E:$O,BM$10,0))+0</f>
        <v>35</v>
      </c>
      <c r="BN38" s="207">
        <f>(VLOOKUP(Horizontal!$C38&amp;Horizontal!$B38&amp;Horizontal!BN$11,Vertical!$E:$O,BN$10,0))+0</f>
        <v>35</v>
      </c>
      <c r="BO38" s="207">
        <f>(VLOOKUP(Horizontal!$C38&amp;Horizontal!$B38&amp;Horizontal!BO$11,Vertical!$E:$O,BO$10,0))+0</f>
        <v>35</v>
      </c>
      <c r="BP38" s="207">
        <f>(VLOOKUP(Horizontal!$C38&amp;Horizontal!$B38&amp;Horizontal!BP$11,Vertical!$E:$O,BP$10,0))+0</f>
        <v>34</v>
      </c>
      <c r="BQ38" s="207">
        <f>(VLOOKUP(Horizontal!$C38&amp;Horizontal!$B38&amp;Horizontal!BQ$11,Vertical!$E:$O,BQ$10,0))+0</f>
        <v>35</v>
      </c>
      <c r="BR38" s="207">
        <f>(VLOOKUP(Horizontal!$C38&amp;Horizontal!$B38&amp;Horizontal!BR$11,Vertical!$E:$O,BR$10,0))+0</f>
        <v>40</v>
      </c>
      <c r="BS38" s="209">
        <f>(VLOOKUP(Horizontal!$C38&amp;Horizontal!$B38&amp;Horizontal!BS$11,Vertical!$E:$O,BS$10,0))+0</f>
        <v>40</v>
      </c>
      <c r="BT38" s="210">
        <f>(VLOOKUP(Horizontal!$C38&amp;Horizontal!$B38&amp;Horizontal!BT$11,Vertical!$E:$O,BT$10,0))+0</f>
        <v>12.02</v>
      </c>
      <c r="BU38" s="207">
        <f>(VLOOKUP(Horizontal!$C38&amp;Horizontal!$B38&amp;Horizontal!BU$11,Vertical!$E:$O,BU$10,0))+0</f>
        <v>28.86</v>
      </c>
      <c r="BV38" s="207">
        <f>(VLOOKUP(Horizontal!$C38&amp;Horizontal!$B38&amp;Horizontal!BV$11,Vertical!$E:$O,BV$10,0))+0</f>
        <v>29.17</v>
      </c>
      <c r="BW38" s="207">
        <f>(VLOOKUP(Horizontal!$C38&amp;Horizontal!$B38&amp;Horizontal!BW$11,Vertical!$E:$O,BW$10,0))+0</f>
        <v>34.78</v>
      </c>
      <c r="BX38" s="207">
        <f>(VLOOKUP(Horizontal!$C38&amp;Horizontal!$B38&amp;Horizontal!BX$11,Vertical!$E:$O,BX$10,0))+0</f>
        <v>13.33</v>
      </c>
      <c r="BY38" s="207">
        <f>(VLOOKUP(Horizontal!$C38&amp;Horizontal!$B38&amp;Horizontal!BY$11,Vertical!$E:$O,BY$10,0))+0</f>
        <v>33.33</v>
      </c>
      <c r="BZ38" s="207">
        <f>(VLOOKUP(Horizontal!$C38&amp;Horizontal!$B38&amp;Horizontal!BZ$11,Vertical!$E:$O,BZ$10,0))+0</f>
        <v>5.17</v>
      </c>
      <c r="CA38" s="207">
        <f>(VLOOKUP(Horizontal!$C38&amp;Horizontal!$B38&amp;Horizontal!CA$11,Vertical!$E:$O,CA$10,0))+0</f>
        <v>25</v>
      </c>
      <c r="CB38" s="209">
        <f>(VLOOKUP(Horizontal!$C38&amp;Horizontal!$B38&amp;Horizontal!CB$11,Vertical!$E:$O,CB$10,0))+0</f>
        <v>21.74</v>
      </c>
      <c r="CC38" s="210">
        <f>(VLOOKUP(Horizontal!$C38&amp;Horizontal!$B38&amp;Horizontal!CC$11,Vertical!$E:$O,CC$10,0))+0</f>
        <v>14.9</v>
      </c>
      <c r="CD38" s="207">
        <f>(VLOOKUP(Horizontal!$C38&amp;Horizontal!$B38&amp;Horizontal!CD$11,Vertical!$E:$O,CD$10,0))+0</f>
        <v>20.329999999999998</v>
      </c>
      <c r="CE38" s="207">
        <f>(VLOOKUP(Horizontal!$C38&amp;Horizontal!$B38&amp;Horizontal!CE$11,Vertical!$E:$O,CE$10,0))+0</f>
        <v>29.17</v>
      </c>
      <c r="CF38" s="207">
        <f>(VLOOKUP(Horizontal!$C38&amp;Horizontal!$B38&amp;Horizontal!CF$11,Vertical!$E:$O,CF$10,0))+0</f>
        <v>34.78</v>
      </c>
      <c r="CG38" s="207">
        <f>(VLOOKUP(Horizontal!$C38&amp;Horizontal!$B38&amp;Horizontal!CG$11,Vertical!$E:$O,CG$10,0))+0</f>
        <v>33.33</v>
      </c>
      <c r="CH38" s="207">
        <f>(VLOOKUP(Horizontal!$C38&amp;Horizontal!$B38&amp;Horizontal!CH$11,Vertical!$E:$O,CH$10,0))+0</f>
        <v>45.83</v>
      </c>
      <c r="CI38" s="207">
        <f>(VLOOKUP(Horizontal!$C38&amp;Horizontal!$B38&amp;Horizontal!CI$11,Vertical!$E:$O,CI$10,0))+0</f>
        <v>73.28</v>
      </c>
      <c r="CJ38" s="207">
        <f>(VLOOKUP(Horizontal!$C38&amp;Horizontal!$B38&amp;Horizontal!CJ$11,Vertical!$E:$O,CJ$10,0))+0</f>
        <v>50</v>
      </c>
      <c r="CK38" s="209">
        <f>(VLOOKUP(Horizontal!$C38&amp;Horizontal!$B38&amp;Horizontal!CK$11,Vertical!$E:$O,CK$10,0))+0</f>
        <v>60.87</v>
      </c>
      <c r="CL38" s="210">
        <f>(VLOOKUP(Horizontal!$C38&amp;Horizontal!$B38&amp;Horizontal!CL$11,Vertical!$E:$O,CL$10,0))+0</f>
        <v>73.08</v>
      </c>
      <c r="CM38" s="207">
        <f>(VLOOKUP(Horizontal!$C38&amp;Horizontal!$B38&amp;Horizontal!CM$11,Vertical!$E:$O,CM$10,0))+0</f>
        <v>50.81</v>
      </c>
      <c r="CN38" s="207">
        <f>(VLOOKUP(Horizontal!$C38&amp;Horizontal!$B38&amp;Horizontal!CN$11,Vertical!$E:$O,CN$10,0))+0</f>
        <v>41.67</v>
      </c>
      <c r="CO38" s="207">
        <f>(VLOOKUP(Horizontal!$C38&amp;Horizontal!$B38&amp;Horizontal!CO$11,Vertical!$E:$O,CO$10,0))+0</f>
        <v>30.43</v>
      </c>
      <c r="CP38" s="207">
        <f>(VLOOKUP(Horizontal!$C38&amp;Horizontal!$B38&amp;Horizontal!CP$11,Vertical!$E:$O,CP$10,0))+0</f>
        <v>53.33</v>
      </c>
      <c r="CQ38" s="207">
        <f>(VLOOKUP(Horizontal!$C38&amp;Horizontal!$B38&amp;Horizontal!CQ$11,Vertical!$E:$O,CQ$10,0))+0</f>
        <v>20.83</v>
      </c>
      <c r="CR38" s="207">
        <f>(VLOOKUP(Horizontal!$C38&amp;Horizontal!$B38&amp;Horizontal!CR$11,Vertical!$E:$O,CR$10,0))+0</f>
        <v>21.55</v>
      </c>
      <c r="CS38" s="207">
        <f>(VLOOKUP(Horizontal!$C38&amp;Horizontal!$B38&amp;Horizontal!CS$11,Vertical!$E:$O,CS$10,0))+0</f>
        <v>25</v>
      </c>
      <c r="CT38" s="207">
        <f>(VLOOKUP(Horizontal!$C38&amp;Horizontal!$B38&amp;Horizontal!CT$11,Vertical!$E:$O,CT$10,0))+0</f>
        <v>17.39</v>
      </c>
      <c r="CU38" s="150"/>
      <c r="CV38" s="211">
        <f t="shared" si="29"/>
        <v>5.1499999999999773</v>
      </c>
      <c r="CW38" s="190">
        <f t="shared" si="30"/>
        <v>6.7999999999999545</v>
      </c>
      <c r="CX38" s="190">
        <f t="shared" si="31"/>
        <v>8.3199999999999932</v>
      </c>
      <c r="CY38" s="190">
        <f t="shared" si="32"/>
        <v>7.7400000000000091</v>
      </c>
      <c r="CZ38" s="190">
        <f t="shared" si="33"/>
        <v>10.259999999999991</v>
      </c>
      <c r="DA38" s="190">
        <f t="shared" si="34"/>
        <v>16.870000000000005</v>
      </c>
      <c r="DB38" s="190">
        <f t="shared" si="35"/>
        <v>18.509999999999991</v>
      </c>
      <c r="DC38" s="190">
        <f t="shared" si="36"/>
        <v>17.610000000000014</v>
      </c>
      <c r="DD38" s="212">
        <f t="shared" si="37"/>
        <v>18.879999999999995</v>
      </c>
      <c r="DE38" s="9">
        <v>160</v>
      </c>
      <c r="DF38" s="212">
        <f t="shared" si="38"/>
        <v>-166.48278959810867</v>
      </c>
      <c r="DG38" s="264"/>
      <c r="DH38" s="265"/>
      <c r="DI38" s="265"/>
      <c r="DJ38" s="266"/>
      <c r="DK38" s="190">
        <v>361.45</v>
      </c>
      <c r="DL38" s="190">
        <v>361.45</v>
      </c>
      <c r="DM38" s="190">
        <v>361.45</v>
      </c>
      <c r="DN38" s="212">
        <v>361.45</v>
      </c>
      <c r="DO38" s="190"/>
      <c r="DP38" s="190"/>
      <c r="DQ38" s="190"/>
      <c r="DR38" s="212"/>
      <c r="DS38" s="150"/>
      <c r="DT38" s="190"/>
      <c r="DU38" s="190"/>
      <c r="DV38" s="190"/>
      <c r="DW38" s="190"/>
      <c r="DX38" s="190"/>
      <c r="DY38" s="190"/>
      <c r="DZ38" s="190"/>
      <c r="EA38" s="190"/>
      <c r="EB38" s="190"/>
      <c r="EC38" s="190"/>
      <c r="ED38" s="190"/>
      <c r="EE38" s="190"/>
      <c r="EF38" s="190"/>
      <c r="EG38" s="190"/>
      <c r="EH38" s="212"/>
      <c r="EI38" s="213"/>
      <c r="EJ38" s="211"/>
      <c r="EK38" s="190"/>
      <c r="EL38" s="190"/>
      <c r="EM38" s="190"/>
      <c r="EN38" s="190"/>
      <c r="EO38" s="190"/>
      <c r="EP38" s="190"/>
      <c r="EQ38" s="190"/>
      <c r="ER38" s="190"/>
      <c r="ES38" s="190"/>
      <c r="ET38" s="190"/>
      <c r="EU38" s="190"/>
      <c r="EV38" s="190"/>
      <c r="EW38" s="190"/>
      <c r="EX38" s="212"/>
      <c r="EY38" s="211"/>
      <c r="EZ38" s="75"/>
      <c r="FA38" s="89"/>
      <c r="FB38" s="212"/>
      <c r="FC38" s="213"/>
      <c r="FD38" s="213"/>
      <c r="FE38" s="213"/>
      <c r="FF38" s="213"/>
      <c r="FG38" s="213"/>
      <c r="FH38" s="213"/>
      <c r="FI38" s="213"/>
      <c r="FJ38" s="213"/>
      <c r="FK38" s="213"/>
      <c r="FL38" s="213"/>
      <c r="FM38" s="213"/>
      <c r="FN38" s="213"/>
      <c r="FO38" s="213"/>
      <c r="FP38" s="213"/>
      <c r="FQ38" s="213"/>
      <c r="FR38" s="213"/>
      <c r="FS38" s="211"/>
      <c r="FT38" s="190"/>
      <c r="FU38" s="190"/>
      <c r="FV38" s="190"/>
      <c r="FW38" s="190"/>
      <c r="FX38" s="190"/>
      <c r="FY38" s="190"/>
      <c r="FZ38" s="190"/>
      <c r="GA38" s="190"/>
      <c r="GB38" s="190"/>
      <c r="GC38" s="190"/>
      <c r="GD38" s="190"/>
      <c r="GE38" s="190"/>
      <c r="GF38" s="190"/>
      <c r="GG38" s="212"/>
    </row>
    <row r="39" spans="2:189">
      <c r="B39" s="33">
        <v>42176</v>
      </c>
      <c r="C39" s="30" t="s">
        <v>41</v>
      </c>
      <c r="D39" s="30">
        <v>2015</v>
      </c>
      <c r="E39" s="30" t="str">
        <f t="shared" si="28"/>
        <v>2015S25</v>
      </c>
      <c r="F39" s="30" t="str">
        <f t="shared" si="39"/>
        <v>62015</v>
      </c>
      <c r="G39" s="208" t="str">
        <f>VLOOKUP(Horizontal!$C39&amp;Horizontal!$B39&amp;Horizontal!G$11,Vertical!$E:$O,G$10,0)</f>
        <v>-1,4</v>
      </c>
      <c r="H39" s="207">
        <f>(VLOOKUP(Horizontal!$C39&amp;Horizontal!$B39&amp;Horizontal!H$11,Vertical!$E:$O,H$10,0))+0</f>
        <v>361.07</v>
      </c>
      <c r="I39" s="207">
        <f>(VLOOKUP(Horizontal!$C39&amp;Horizontal!$B39&amp;Horizontal!I$11,Vertical!$E:$O,I$10,0))+0</f>
        <v>348.24</v>
      </c>
      <c r="J39" s="207">
        <f>(VLOOKUP(Horizontal!$C39&amp;Horizontal!$B39&amp;Horizontal!J$11,Vertical!$E:$O,J$10,0))+0</f>
        <v>341.38</v>
      </c>
      <c r="K39" s="207">
        <f>(VLOOKUP(Horizontal!$C39&amp;Horizontal!$B39&amp;Horizontal!K$11,Vertical!$E:$O,K$10,0))+0</f>
        <v>338.24</v>
      </c>
      <c r="L39" s="207">
        <f>(VLOOKUP(Horizontal!$C39&amp;Horizontal!$B39&amp;Horizontal!L$11,Vertical!$E:$O,L$10,0))+0</f>
        <v>327.64999999999998</v>
      </c>
      <c r="M39" s="207">
        <f>(VLOOKUP(Horizontal!$C39&amp;Horizontal!$B39&amp;Horizontal!M$11,Vertical!$E:$O,M$10,0))+0</f>
        <v>263.06</v>
      </c>
      <c r="N39" s="207">
        <f>(VLOOKUP(Horizontal!$C39&amp;Horizontal!$B39&amp;Horizontal!N$11,Vertical!$E:$O,N$10,0))+0</f>
        <v>199.94</v>
      </c>
      <c r="O39" s="207">
        <f>(VLOOKUP(Horizontal!$C39&amp;Horizontal!$B39&amp;Horizontal!O$11,Vertical!$E:$O,O$10,0))+0</f>
        <v>183.01</v>
      </c>
      <c r="P39" s="209">
        <f>(VLOOKUP(Horizontal!$C39&amp;Horizontal!$B39&amp;Horizontal!P$11,Vertical!$E:$O,P$10,0))+0</f>
        <v>165.39</v>
      </c>
      <c r="Q39" s="210">
        <f>(VLOOKUP(Horizontal!$C39&amp;Horizontal!$B39&amp;Horizontal!Q$11,Vertical!$E:$O,Q$10,0))+0</f>
        <v>45</v>
      </c>
      <c r="R39" s="207">
        <f>(VLOOKUP(Horizontal!$C39&amp;Horizontal!$B39&amp;Horizontal!R$11,Vertical!$E:$O,R$10,0))+0</f>
        <v>40</v>
      </c>
      <c r="S39" s="207">
        <f>(VLOOKUP(Horizontal!$C39&amp;Horizontal!$B39&amp;Horizontal!S$11,Vertical!$E:$O,S$10,0))+0</f>
        <v>34</v>
      </c>
      <c r="T39" s="207">
        <f>(VLOOKUP(Horizontal!$C39&amp;Horizontal!$B39&amp;Horizontal!T$11,Vertical!$E:$O,T$10,0))+0</f>
        <v>35</v>
      </c>
      <c r="U39" s="207">
        <f>(VLOOKUP(Horizontal!$C39&amp;Horizontal!$B39&amp;Horizontal!U$11,Vertical!$E:$O,U$10,0))+0</f>
        <v>35</v>
      </c>
      <c r="V39" s="207">
        <f>(VLOOKUP(Horizontal!$C39&amp;Horizontal!$B39&amp;Horizontal!V$11,Vertical!$E:$O,V$10,0))+0</f>
        <v>35</v>
      </c>
      <c r="W39" s="207">
        <f>(VLOOKUP(Horizontal!$C39&amp;Horizontal!$B39&amp;Horizontal!W$11,Vertical!$E:$O,W$10,0))+0</f>
        <v>33</v>
      </c>
      <c r="X39" s="207">
        <f>(VLOOKUP(Horizontal!$C39&amp;Horizontal!$B39&amp;Horizontal!X$11,Vertical!$E:$O,X$10,0))+0</f>
        <v>36</v>
      </c>
      <c r="Y39" s="209">
        <f>(VLOOKUP(Horizontal!$C39&amp;Horizontal!$B39&amp;Horizontal!Y$11,Vertical!$E:$O,Y$10,0))+0</f>
        <v>35</v>
      </c>
      <c r="Z39" s="210">
        <f>(VLOOKUP(Horizontal!$C39&amp;Horizontal!$B39&amp;Horizontal!Z$11,Vertical!$E:$O,Z$10,0))+0</f>
        <v>79.17</v>
      </c>
      <c r="AA39" s="207">
        <f>(VLOOKUP(Horizontal!$C39&amp;Horizontal!$B39&amp;Horizontal!AA$11,Vertical!$E:$O,AA$10,0))+0</f>
        <v>72</v>
      </c>
      <c r="AB39" s="207">
        <f>(VLOOKUP(Horizontal!$C39&amp;Horizontal!$B39&amp;Horizontal!AB$11,Vertical!$E:$O,AB$10,0))+0</f>
        <v>69.23</v>
      </c>
      <c r="AC39" s="207">
        <f>(VLOOKUP(Horizontal!$C39&amp;Horizontal!$B39&amp;Horizontal!AC$11,Vertical!$E:$O,AC$10,0))+0</f>
        <v>62.5</v>
      </c>
      <c r="AD39" s="207">
        <f>(VLOOKUP(Horizontal!$C39&amp;Horizontal!$B39&amp;Horizontal!AD$11,Vertical!$E:$O,AD$10,0))+0</f>
        <v>70.37</v>
      </c>
      <c r="AE39" s="207">
        <f>(VLOOKUP(Horizontal!$C39&amp;Horizontal!$B39&amp;Horizontal!AE$11,Vertical!$E:$O,AE$10,0))+0</f>
        <v>57.3</v>
      </c>
      <c r="AF39" s="207">
        <f>(VLOOKUP(Horizontal!$C39&amp;Horizontal!$B39&amp;Horizontal!AF$11,Vertical!$E:$O,AF$10,0))+0</f>
        <v>31.82</v>
      </c>
      <c r="AG39" s="207">
        <f>(VLOOKUP(Horizontal!$C39&amp;Horizontal!$B39&amp;Horizontal!AG$11,Vertical!$E:$O,AG$10,0))+0</f>
        <v>28.09</v>
      </c>
      <c r="AH39" s="209">
        <f>(VLOOKUP(Horizontal!$C39&amp;Horizontal!$B39&amp;Horizontal!AH$11,Vertical!$E:$O,AH$10,0))+0</f>
        <v>38.18</v>
      </c>
      <c r="AI39" s="210">
        <f>(VLOOKUP(Horizontal!$C39&amp;Horizontal!$B39&amp;Horizontal!AI$11,Vertical!$E:$O,AI$10,0))+0</f>
        <v>16.670000000000002</v>
      </c>
      <c r="AJ39" s="207">
        <f>(VLOOKUP(Horizontal!$C39&amp;Horizontal!$B39&amp;Horizontal!AJ$11,Vertical!$E:$O,AJ$10,0))+0</f>
        <v>16</v>
      </c>
      <c r="AK39" s="207">
        <f>(VLOOKUP(Horizontal!$C39&amp;Horizontal!$B39&amp;Horizontal!AK$11,Vertical!$E:$O,AK$10,0))+0</f>
        <v>26.92</v>
      </c>
      <c r="AL39" s="207">
        <f>(VLOOKUP(Horizontal!$C39&amp;Horizontal!$B39&amp;Horizontal!AL$11,Vertical!$E:$O,AL$10,0))+0</f>
        <v>33.33</v>
      </c>
      <c r="AM39" s="207">
        <f>(VLOOKUP(Horizontal!$C39&amp;Horizontal!$B39&amp;Horizontal!AM$11,Vertical!$E:$O,AM$10,0))+0</f>
        <v>22.22</v>
      </c>
      <c r="AN39" s="207">
        <f>(VLOOKUP(Horizontal!$C39&amp;Horizontal!$B39&amp;Horizontal!AN$11,Vertical!$E:$O,AN$10,0))+0</f>
        <v>39.15</v>
      </c>
      <c r="AO39" s="207">
        <f>(VLOOKUP(Horizontal!$C39&amp;Horizontal!$B39&amp;Horizontal!AO$11,Vertical!$E:$O,AO$10,0))+0</f>
        <v>50</v>
      </c>
      <c r="AP39" s="207">
        <f>(VLOOKUP(Horizontal!$C39&amp;Horizontal!$B39&amp;Horizontal!AP$11,Vertical!$E:$O,AP$10,0))+0</f>
        <v>64.42</v>
      </c>
      <c r="AQ39" s="209">
        <f>(VLOOKUP(Horizontal!$C39&amp;Horizontal!$B39&amp;Horizontal!AQ$11,Vertical!$E:$O,AQ$10,0))+0</f>
        <v>54.55</v>
      </c>
      <c r="AR39" s="210">
        <f>(VLOOKUP(Horizontal!$C39&amp;Horizontal!$B39&amp;Horizontal!AR$11,Vertical!$E:$O,AR$10,0))+0</f>
        <v>4.17</v>
      </c>
      <c r="AS39" s="207">
        <f>(VLOOKUP(Horizontal!$C39&amp;Horizontal!$B39&amp;Horizontal!AS$11,Vertical!$E:$O,AS$10,0))+0</f>
        <v>12</v>
      </c>
      <c r="AT39" s="207">
        <f>(VLOOKUP(Horizontal!$C39&amp;Horizontal!$B39&amp;Horizontal!AT$11,Vertical!$E:$O,AT$10,0))+0</f>
        <v>3.85</v>
      </c>
      <c r="AU39" s="207">
        <f>(VLOOKUP(Horizontal!$C39&amp;Horizontal!$B39&amp;Horizontal!AU$11,Vertical!$E:$O,AU$10,0))+0</f>
        <v>4.17</v>
      </c>
      <c r="AV39" s="207">
        <f>(VLOOKUP(Horizontal!$C39&amp;Horizontal!$B39&amp;Horizontal!AV$11,Vertical!$E:$O,AV$10,0))+0</f>
        <v>7.41</v>
      </c>
      <c r="AW39" s="207">
        <f>(VLOOKUP(Horizontal!$C39&amp;Horizontal!$B39&amp;Horizontal!AW$11,Vertical!$E:$O,AW$10,0))+0</f>
        <v>3.56</v>
      </c>
      <c r="AX39" s="207">
        <f>(VLOOKUP(Horizontal!$C39&amp;Horizontal!$B39&amp;Horizontal!AX$11,Vertical!$E:$O,AX$10,0))+0</f>
        <v>18.18</v>
      </c>
      <c r="AY39" s="207">
        <f>(VLOOKUP(Horizontal!$C39&amp;Horizontal!$B39&amp;Horizontal!AY$11,Vertical!$E:$O,AY$10,0))+0</f>
        <v>7.49</v>
      </c>
      <c r="AZ39" s="209">
        <f>(VLOOKUP(Horizontal!$C39&amp;Horizontal!$B39&amp;Horizontal!AZ$11,Vertical!$E:$O,AZ$10,0))+0</f>
        <v>7.27</v>
      </c>
      <c r="BA39" s="208">
        <f>(VLOOKUP(Horizontal!$C39&amp;Horizontal!$B39&amp;Horizontal!BA$11,Vertical!$E:$O,BA$10,0))+0</f>
        <v>5.94</v>
      </c>
      <c r="BB39" s="210">
        <f>(VLOOKUP(Horizontal!$C39&amp;Horizontal!$B39&amp;Horizontal!BB$11,Vertical!$E:$O,BB$10,0))+0</f>
        <v>368.2</v>
      </c>
      <c r="BC39" s="207">
        <f>(VLOOKUP(Horizontal!$C39&amp;Horizontal!$B39&amp;Horizontal!BC$11,Vertical!$E:$O,BC$10,0))+0</f>
        <v>358.48</v>
      </c>
      <c r="BD39" s="207">
        <f>(VLOOKUP(Horizontal!$C39&amp;Horizontal!$B39&amp;Horizontal!BD$11,Vertical!$E:$O,BD$10,0))+0</f>
        <v>351.29</v>
      </c>
      <c r="BE39" s="207">
        <f>(VLOOKUP(Horizontal!$C39&amp;Horizontal!$B39&amp;Horizontal!BE$11,Vertical!$E:$O,BE$10,0))+0</f>
        <v>346.79</v>
      </c>
      <c r="BF39" s="207">
        <f>(VLOOKUP(Horizontal!$C39&amp;Horizontal!$B39&amp;Horizontal!BF$11,Vertical!$E:$O,BF$10,0))+0</f>
        <v>338.19</v>
      </c>
      <c r="BG39" s="207">
        <f>(VLOOKUP(Horizontal!$C39&amp;Horizontal!$B39&amp;Horizontal!BG$11,Vertical!$E:$O,BG$10,0))+0</f>
        <v>279.81</v>
      </c>
      <c r="BH39" s="207">
        <f>(VLOOKUP(Horizontal!$C39&amp;Horizontal!$B39&amp;Horizontal!BH$11,Vertical!$E:$O,BH$10,0))+0</f>
        <v>218.4</v>
      </c>
      <c r="BI39" s="207">
        <f>(VLOOKUP(Horizontal!$C39&amp;Horizontal!$B39&amp;Horizontal!BI$11,Vertical!$E:$O,BI$10,0))+0</f>
        <v>201.93</v>
      </c>
      <c r="BJ39" s="209">
        <f>(VLOOKUP(Horizontal!$C39&amp;Horizontal!$B39&amp;Horizontal!BJ$11,Vertical!$E:$O,BJ$10,0))+0</f>
        <v>183.89</v>
      </c>
      <c r="BK39" s="210">
        <f>(VLOOKUP(Horizontal!$C39&amp;Horizontal!$B39&amp;Horizontal!BK$11,Vertical!$E:$O,BK$10,0))+0</f>
        <v>39</v>
      </c>
      <c r="BL39" s="207">
        <f>(VLOOKUP(Horizontal!$C39&amp;Horizontal!$B39&amp;Horizontal!BL$11,Vertical!$E:$O,BL$10,0))+0</f>
        <v>33</v>
      </c>
      <c r="BM39" s="207">
        <f>(VLOOKUP(Horizontal!$C39&amp;Horizontal!$B39&amp;Horizontal!BM$11,Vertical!$E:$O,BM$10,0))+0</f>
        <v>34</v>
      </c>
      <c r="BN39" s="207">
        <f>(VLOOKUP(Horizontal!$C39&amp;Horizontal!$B39&amp;Horizontal!BN$11,Vertical!$E:$O,BN$10,0))+0</f>
        <v>32</v>
      </c>
      <c r="BO39" s="207">
        <f>(VLOOKUP(Horizontal!$C39&amp;Horizontal!$B39&amp;Horizontal!BO$11,Vertical!$E:$O,BO$10,0))+0</f>
        <v>31</v>
      </c>
      <c r="BP39" s="207">
        <f>(VLOOKUP(Horizontal!$C39&amp;Horizontal!$B39&amp;Horizontal!BP$11,Vertical!$E:$O,BP$10,0))+0</f>
        <v>34</v>
      </c>
      <c r="BQ39" s="207">
        <f>(VLOOKUP(Horizontal!$C39&amp;Horizontal!$B39&amp;Horizontal!BQ$11,Vertical!$E:$O,BQ$10,0))+0</f>
        <v>35</v>
      </c>
      <c r="BR39" s="207">
        <f>(VLOOKUP(Horizontal!$C39&amp;Horizontal!$B39&amp;Horizontal!BR$11,Vertical!$E:$O,BR$10,0))+0</f>
        <v>39</v>
      </c>
      <c r="BS39" s="209">
        <f>(VLOOKUP(Horizontal!$C39&amp;Horizontal!$B39&amp;Horizontal!BS$11,Vertical!$E:$O,BS$10,0))+0</f>
        <v>39</v>
      </c>
      <c r="BT39" s="210">
        <f>(VLOOKUP(Horizontal!$C39&amp;Horizontal!$B39&amp;Horizontal!BT$11,Vertical!$E:$O,BT$10,0))+0</f>
        <v>79.31</v>
      </c>
      <c r="BU39" s="207">
        <f>(VLOOKUP(Horizontal!$C39&amp;Horizontal!$B39&amp;Horizontal!BU$11,Vertical!$E:$O,BU$10,0))+0</f>
        <v>67.430000000000007</v>
      </c>
      <c r="BV39" s="207">
        <f>(VLOOKUP(Horizontal!$C39&amp;Horizontal!$B39&amp;Horizontal!BV$11,Vertical!$E:$O,BV$10,0))+0</f>
        <v>78.8</v>
      </c>
      <c r="BW39" s="207">
        <f>(VLOOKUP(Horizontal!$C39&amp;Horizontal!$B39&amp;Horizontal!BW$11,Vertical!$E:$O,BW$10,0))+0</f>
        <v>62.66</v>
      </c>
      <c r="BX39" s="207">
        <f>(VLOOKUP(Horizontal!$C39&amp;Horizontal!$B39&amp;Horizontal!BX$11,Vertical!$E:$O,BX$10,0))+0</f>
        <v>55.31</v>
      </c>
      <c r="BY39" s="207">
        <f>(VLOOKUP(Horizontal!$C39&amp;Horizontal!$B39&amp;Horizontal!BY$11,Vertical!$E:$O,BY$10,0))+0</f>
        <v>68</v>
      </c>
      <c r="BZ39" s="207">
        <f>(VLOOKUP(Horizontal!$C39&amp;Horizontal!$B39&amp;Horizontal!BZ$11,Vertical!$E:$O,BZ$10,0))+0</f>
        <v>30.43</v>
      </c>
      <c r="CA39" s="207">
        <f>(VLOOKUP(Horizontal!$C39&amp;Horizontal!$B39&amp;Horizontal!CA$11,Vertical!$E:$O,CA$10,0))+0</f>
        <v>33.33</v>
      </c>
      <c r="CB39" s="209">
        <f>(VLOOKUP(Horizontal!$C39&amp;Horizontal!$B39&amp;Horizontal!CB$11,Vertical!$E:$O,CB$10,0))+0</f>
        <v>43.48</v>
      </c>
      <c r="CC39" s="210">
        <f>(VLOOKUP(Horizontal!$C39&amp;Horizontal!$B39&amp;Horizontal!CC$11,Vertical!$E:$O,CC$10,0))+0</f>
        <v>15.27</v>
      </c>
      <c r="CD39" s="207">
        <f>(VLOOKUP(Horizontal!$C39&amp;Horizontal!$B39&amp;Horizontal!CD$11,Vertical!$E:$O,CD$10,0))+0</f>
        <v>23.39</v>
      </c>
      <c r="CE39" s="207">
        <f>(VLOOKUP(Horizontal!$C39&amp;Horizontal!$B39&amp;Horizontal!CE$11,Vertical!$E:$O,CE$10,0))+0</f>
        <v>11.98</v>
      </c>
      <c r="CF39" s="207">
        <f>(VLOOKUP(Horizontal!$C39&amp;Horizontal!$B39&amp;Horizontal!CF$11,Vertical!$E:$O,CF$10,0))+0</f>
        <v>29.05</v>
      </c>
      <c r="CG39" s="207">
        <f>(VLOOKUP(Horizontal!$C39&amp;Horizontal!$B39&amp;Horizontal!CG$11,Vertical!$E:$O,CG$10,0))+0</f>
        <v>31.42</v>
      </c>
      <c r="CH39" s="207">
        <f>(VLOOKUP(Horizontal!$C39&amp;Horizontal!$B39&amp;Horizontal!CH$11,Vertical!$E:$O,CH$10,0))+0</f>
        <v>32</v>
      </c>
      <c r="CI39" s="207">
        <f>(VLOOKUP(Horizontal!$C39&amp;Horizontal!$B39&amp;Horizontal!CI$11,Vertical!$E:$O,CI$10,0))+0</f>
        <v>60.87</v>
      </c>
      <c r="CJ39" s="207">
        <f>(VLOOKUP(Horizontal!$C39&amp;Horizontal!$B39&amp;Horizontal!CJ$11,Vertical!$E:$O,CJ$10,0))+0</f>
        <v>62.5</v>
      </c>
      <c r="CK39" s="209">
        <f>(VLOOKUP(Horizontal!$C39&amp;Horizontal!$B39&amp;Horizontal!CK$11,Vertical!$E:$O,CK$10,0))+0</f>
        <v>47.83</v>
      </c>
      <c r="CL39" s="210">
        <f>(VLOOKUP(Horizontal!$C39&amp;Horizontal!$B39&amp;Horizontal!CL$11,Vertical!$E:$O,CL$10,0))+0</f>
        <v>5.42</v>
      </c>
      <c r="CM39" s="207">
        <f>(VLOOKUP(Horizontal!$C39&amp;Horizontal!$B39&amp;Horizontal!CM$11,Vertical!$E:$O,CM$10,0))+0</f>
        <v>9.17</v>
      </c>
      <c r="CN39" s="207">
        <f>(VLOOKUP(Horizontal!$C39&amp;Horizontal!$B39&amp;Horizontal!CN$11,Vertical!$E:$O,CN$10,0))+0</f>
        <v>9.2200000000000006</v>
      </c>
      <c r="CO39" s="207">
        <f>(VLOOKUP(Horizontal!$C39&amp;Horizontal!$B39&amp;Horizontal!CO$11,Vertical!$E:$O,CO$10,0))+0</f>
        <v>8.3000000000000007</v>
      </c>
      <c r="CP39" s="207">
        <f>(VLOOKUP(Horizontal!$C39&amp;Horizontal!$B39&amp;Horizontal!CP$11,Vertical!$E:$O,CP$10,0))+0</f>
        <v>13.27</v>
      </c>
      <c r="CQ39" s="207">
        <f>(VLOOKUP(Horizontal!$C39&amp;Horizontal!$B39&amp;Horizontal!CQ$11,Vertical!$E:$O,CQ$10,0))+0</f>
        <v>0</v>
      </c>
      <c r="CR39" s="207">
        <f>(VLOOKUP(Horizontal!$C39&amp;Horizontal!$B39&amp;Horizontal!CR$11,Vertical!$E:$O,CR$10,0))+0</f>
        <v>8.6999999999999993</v>
      </c>
      <c r="CS39" s="207">
        <f>(VLOOKUP(Horizontal!$C39&amp;Horizontal!$B39&amp;Horizontal!CS$11,Vertical!$E:$O,CS$10,0))+0</f>
        <v>4.17</v>
      </c>
      <c r="CT39" s="207">
        <f>(VLOOKUP(Horizontal!$C39&amp;Horizontal!$B39&amp;Horizontal!CT$11,Vertical!$E:$O,CT$10,0))+0</f>
        <v>8.6999999999999993</v>
      </c>
      <c r="CU39" s="150"/>
      <c r="CV39" s="211">
        <f t="shared" si="29"/>
        <v>7.1299999999999955</v>
      </c>
      <c r="CW39" s="190">
        <f t="shared" si="30"/>
        <v>10.240000000000009</v>
      </c>
      <c r="CX39" s="190">
        <f t="shared" si="31"/>
        <v>9.910000000000025</v>
      </c>
      <c r="CY39" s="190">
        <f t="shared" si="32"/>
        <v>8.5500000000000114</v>
      </c>
      <c r="CZ39" s="190">
        <f t="shared" si="33"/>
        <v>10.54000000000002</v>
      </c>
      <c r="DA39" s="190">
        <f t="shared" si="34"/>
        <v>16.75</v>
      </c>
      <c r="DB39" s="190">
        <f t="shared" si="35"/>
        <v>18.460000000000008</v>
      </c>
      <c r="DC39" s="190">
        <f t="shared" si="36"/>
        <v>18.920000000000016</v>
      </c>
      <c r="DD39" s="212">
        <f t="shared" si="37"/>
        <v>18.5</v>
      </c>
      <c r="DE39" s="9">
        <v>160</v>
      </c>
      <c r="DF39" s="212">
        <f t="shared" si="38"/>
        <v>-152.61278959810866</v>
      </c>
      <c r="DG39" s="264"/>
      <c r="DH39" s="265"/>
      <c r="DI39" s="265"/>
      <c r="DJ39" s="266"/>
      <c r="DK39" s="190">
        <v>374.24</v>
      </c>
      <c r="DL39" s="190">
        <v>374.24</v>
      </c>
      <c r="DM39" s="190">
        <v>378.05</v>
      </c>
      <c r="DN39" s="212">
        <v>374.24</v>
      </c>
      <c r="DO39" s="190"/>
      <c r="DP39" s="190"/>
      <c r="DQ39" s="190"/>
      <c r="DR39" s="212"/>
      <c r="DS39" s="150"/>
      <c r="DT39" s="190"/>
      <c r="DU39" s="190"/>
      <c r="DV39" s="190"/>
      <c r="DW39" s="190"/>
      <c r="DX39" s="190"/>
      <c r="DY39" s="190"/>
      <c r="DZ39" s="190"/>
      <c r="EA39" s="190"/>
      <c r="EB39" s="190"/>
      <c r="EC39" s="190"/>
      <c r="ED39" s="190"/>
      <c r="EE39" s="190"/>
      <c r="EF39" s="190"/>
      <c r="EG39" s="190"/>
      <c r="EH39" s="212"/>
      <c r="EI39" s="213"/>
      <c r="EJ39" s="211"/>
      <c r="EK39" s="190"/>
      <c r="EL39" s="190"/>
      <c r="EM39" s="190"/>
      <c r="EN39" s="190"/>
      <c r="EO39" s="190"/>
      <c r="EP39" s="190"/>
      <c r="EQ39" s="190"/>
      <c r="ER39" s="190"/>
      <c r="ES39" s="190"/>
      <c r="ET39" s="190"/>
      <c r="EU39" s="190"/>
      <c r="EV39" s="190"/>
      <c r="EW39" s="190"/>
      <c r="EX39" s="212"/>
      <c r="EY39" s="211"/>
      <c r="EZ39" s="75"/>
      <c r="FA39" s="89"/>
      <c r="FB39" s="212"/>
      <c r="FC39" s="213"/>
      <c r="FD39" s="213"/>
      <c r="FE39" s="213"/>
      <c r="FF39" s="213"/>
      <c r="FG39" s="213"/>
      <c r="FH39" s="213"/>
      <c r="FI39" s="213"/>
      <c r="FJ39" s="213"/>
      <c r="FK39" s="213"/>
      <c r="FL39" s="213"/>
      <c r="FM39" s="213"/>
      <c r="FN39" s="213"/>
      <c r="FO39" s="213"/>
      <c r="FP39" s="213"/>
      <c r="FQ39" s="213"/>
      <c r="FR39" s="213"/>
      <c r="FS39" s="211"/>
      <c r="FT39" s="190"/>
      <c r="FU39" s="190"/>
      <c r="FV39" s="190"/>
      <c r="FW39" s="190"/>
      <c r="FX39" s="190"/>
      <c r="FY39" s="190"/>
      <c r="FZ39" s="190"/>
      <c r="GA39" s="190"/>
      <c r="GB39" s="190"/>
      <c r="GC39" s="190"/>
      <c r="GD39" s="190"/>
      <c r="GE39" s="190"/>
      <c r="GF39" s="190"/>
      <c r="GG39" s="212"/>
    </row>
    <row r="40" spans="2:189">
      <c r="B40" s="33">
        <v>42183</v>
      </c>
      <c r="C40" s="30" t="s">
        <v>40</v>
      </c>
      <c r="D40" s="30">
        <v>2015</v>
      </c>
      <c r="E40" s="30" t="str">
        <f t="shared" si="28"/>
        <v>2015S26</v>
      </c>
      <c r="F40" s="30" t="str">
        <f t="shared" si="39"/>
        <v>6Final2015</v>
      </c>
      <c r="G40" s="208" t="str">
        <f>VLOOKUP(Horizontal!$C40&amp;Horizontal!$B40&amp;Horizontal!G$11,Vertical!$E:$O,G$10,0)</f>
        <v>-1,41</v>
      </c>
      <c r="H40" s="207">
        <f>(VLOOKUP(Horizontal!$C40&amp;Horizontal!$B40&amp;Horizontal!H$11,Vertical!$E:$O,H$10,0))+0</f>
        <v>363</v>
      </c>
      <c r="I40" s="207">
        <f>(VLOOKUP(Horizontal!$C40&amp;Horizontal!$B40&amp;Horizontal!I$11,Vertical!$E:$O,I$10,0))+0</f>
        <v>345</v>
      </c>
      <c r="J40" s="207">
        <f>(VLOOKUP(Horizontal!$C40&amp;Horizontal!$B40&amp;Horizontal!J$11,Vertical!$E:$O,J$10,0))+0</f>
        <v>338.91</v>
      </c>
      <c r="K40" s="207">
        <f>(VLOOKUP(Horizontal!$C40&amp;Horizontal!$B40&amp;Horizontal!K$11,Vertical!$E:$O,K$10,0))+0</f>
        <v>334.38</v>
      </c>
      <c r="L40" s="207">
        <f>(VLOOKUP(Horizontal!$C40&amp;Horizontal!$B40&amp;Horizontal!L$11,Vertical!$E:$O,L$10,0))+0</f>
        <v>324.91000000000003</v>
      </c>
      <c r="M40" s="207">
        <f>(VLOOKUP(Horizontal!$C40&amp;Horizontal!$B40&amp;Horizontal!M$11,Vertical!$E:$O,M$10,0))+0</f>
        <v>258.55</v>
      </c>
      <c r="N40" s="207">
        <f>(VLOOKUP(Horizontal!$C40&amp;Horizontal!$B40&amp;Horizontal!N$11,Vertical!$E:$O,N$10,0))+0</f>
        <v>200.38</v>
      </c>
      <c r="O40" s="207">
        <f>(VLOOKUP(Horizontal!$C40&amp;Horizontal!$B40&amp;Horizontal!O$11,Vertical!$E:$O,O$10,0))+0</f>
        <v>183.96</v>
      </c>
      <c r="P40" s="209">
        <f>(VLOOKUP(Horizontal!$C40&amp;Horizontal!$B40&amp;Horizontal!P$11,Vertical!$E:$O,P$10,0))+0</f>
        <v>165.66</v>
      </c>
      <c r="Q40" s="210">
        <f>(VLOOKUP(Horizontal!$C40&amp;Horizontal!$B40&amp;Horizontal!Q$11,Vertical!$E:$O,Q$10,0))+0</f>
        <v>41</v>
      </c>
      <c r="R40" s="207">
        <f>(VLOOKUP(Horizontal!$C40&amp;Horizontal!$B40&amp;Horizontal!R$11,Vertical!$E:$O,R$10,0))+0</f>
        <v>38</v>
      </c>
      <c r="S40" s="207">
        <f>(VLOOKUP(Horizontal!$C40&amp;Horizontal!$B40&amp;Horizontal!S$11,Vertical!$E:$O,S$10,0))+0</f>
        <v>37</v>
      </c>
      <c r="T40" s="207">
        <f>(VLOOKUP(Horizontal!$C40&amp;Horizontal!$B40&amp;Horizontal!T$11,Vertical!$E:$O,T$10,0))+0</f>
        <v>35</v>
      </c>
      <c r="U40" s="207">
        <f>(VLOOKUP(Horizontal!$C40&amp;Horizontal!$B40&amp;Horizontal!U$11,Vertical!$E:$O,U$10,0))+0</f>
        <v>35</v>
      </c>
      <c r="V40" s="207">
        <f>(VLOOKUP(Horizontal!$C40&amp;Horizontal!$B40&amp;Horizontal!V$11,Vertical!$E:$O,V$10,0))+0</f>
        <v>35</v>
      </c>
      <c r="W40" s="207">
        <f>(VLOOKUP(Horizontal!$C40&amp;Horizontal!$B40&amp;Horizontal!W$11,Vertical!$E:$O,W$10,0))+0</f>
        <v>31</v>
      </c>
      <c r="X40" s="207">
        <f>(VLOOKUP(Horizontal!$C40&amp;Horizontal!$B40&amp;Horizontal!X$11,Vertical!$E:$O,X$10,0))+0</f>
        <v>36</v>
      </c>
      <c r="Y40" s="209">
        <f>(VLOOKUP(Horizontal!$C40&amp;Horizontal!$B40&amp;Horizontal!Y$11,Vertical!$E:$O,Y$10,0))+0</f>
        <v>35</v>
      </c>
      <c r="Z40" s="210">
        <f>(VLOOKUP(Horizontal!$C40&amp;Horizontal!$B40&amp;Horizontal!Z$11,Vertical!$E:$O,Z$10,0))+0</f>
        <v>28.57</v>
      </c>
      <c r="AA40" s="207">
        <f>(VLOOKUP(Horizontal!$C40&amp;Horizontal!$B40&amp;Horizontal!AA$11,Vertical!$E:$O,AA$10,0))+0</f>
        <v>54.55</v>
      </c>
      <c r="AB40" s="207">
        <f>(VLOOKUP(Horizontal!$C40&amp;Horizontal!$B40&amp;Horizontal!AB$11,Vertical!$E:$O,AB$10,0))+0</f>
        <v>56</v>
      </c>
      <c r="AC40" s="207">
        <f>(VLOOKUP(Horizontal!$C40&amp;Horizontal!$B40&amp;Horizontal!AC$11,Vertical!$E:$O,AC$10,0))+0</f>
        <v>58.33</v>
      </c>
      <c r="AD40" s="207">
        <f>(VLOOKUP(Horizontal!$C40&amp;Horizontal!$B40&amp;Horizontal!AD$11,Vertical!$E:$O,AD$10,0))+0</f>
        <v>61.83</v>
      </c>
      <c r="AE40" s="207">
        <f>(VLOOKUP(Horizontal!$C40&amp;Horizontal!$B40&amp;Horizontal!AE$11,Vertical!$E:$O,AE$10,0))+0</f>
        <v>75</v>
      </c>
      <c r="AF40" s="207">
        <f>(VLOOKUP(Horizontal!$C40&amp;Horizontal!$B40&amp;Horizontal!AF$11,Vertical!$E:$O,AF$10,0))+0</f>
        <v>44.28</v>
      </c>
      <c r="AG40" s="207">
        <f>(VLOOKUP(Horizontal!$C40&amp;Horizontal!$B40&amp;Horizontal!AG$11,Vertical!$E:$O,AG$10,0))+0</f>
        <v>26.2</v>
      </c>
      <c r="AH40" s="209">
        <f>(VLOOKUP(Horizontal!$C40&amp;Horizontal!$B40&amp;Horizontal!AH$11,Vertical!$E:$O,AH$10,0))+0</f>
        <v>11.54</v>
      </c>
      <c r="AI40" s="210">
        <f>(VLOOKUP(Horizontal!$C40&amp;Horizontal!$B40&amp;Horizontal!AI$11,Vertical!$E:$O,AI$10,0))+0</f>
        <v>20.41</v>
      </c>
      <c r="AJ40" s="207">
        <f>(VLOOKUP(Horizontal!$C40&amp;Horizontal!$B40&amp;Horizontal!AJ$11,Vertical!$E:$O,AJ$10,0))+0</f>
        <v>13.64</v>
      </c>
      <c r="AK40" s="207">
        <f>(VLOOKUP(Horizontal!$C40&amp;Horizontal!$B40&amp;Horizontal!AK$11,Vertical!$E:$O,AK$10,0))+0</f>
        <v>24</v>
      </c>
      <c r="AL40" s="207">
        <f>(VLOOKUP(Horizontal!$C40&amp;Horizontal!$B40&amp;Horizontal!AL$11,Vertical!$E:$O,AL$10,0))+0</f>
        <v>16.670000000000002</v>
      </c>
      <c r="AM40" s="207">
        <f>(VLOOKUP(Horizontal!$C40&amp;Horizontal!$B40&amp;Horizontal!AM$11,Vertical!$E:$O,AM$10,0))+0</f>
        <v>22.9</v>
      </c>
      <c r="AN40" s="207">
        <f>(VLOOKUP(Horizontal!$C40&amp;Horizontal!$B40&amp;Horizontal!AN$11,Vertical!$E:$O,AN$10,0))+0</f>
        <v>21.43</v>
      </c>
      <c r="AO40" s="207">
        <f>(VLOOKUP(Horizontal!$C40&amp;Horizontal!$B40&amp;Horizontal!AO$11,Vertical!$E:$O,AO$10,0))+0</f>
        <v>48.34</v>
      </c>
      <c r="AP40" s="207">
        <f>(VLOOKUP(Horizontal!$C40&amp;Horizontal!$B40&amp;Horizontal!AP$11,Vertical!$E:$O,AP$10,0))+0</f>
        <v>55.35</v>
      </c>
      <c r="AQ40" s="209">
        <f>(VLOOKUP(Horizontal!$C40&amp;Horizontal!$B40&amp;Horizontal!AQ$11,Vertical!$E:$O,AQ$10,0))+0</f>
        <v>69.23</v>
      </c>
      <c r="AR40" s="210">
        <f>(VLOOKUP(Horizontal!$C40&amp;Horizontal!$B40&amp;Horizontal!AR$11,Vertical!$E:$O,AR$10,0))+0</f>
        <v>51.02</v>
      </c>
      <c r="AS40" s="207">
        <f>(VLOOKUP(Horizontal!$C40&amp;Horizontal!$B40&amp;Horizontal!AS$11,Vertical!$E:$O,AS$10,0))+0</f>
        <v>31.82</v>
      </c>
      <c r="AT40" s="207">
        <f>(VLOOKUP(Horizontal!$C40&amp;Horizontal!$B40&amp;Horizontal!AT$11,Vertical!$E:$O,AT$10,0))+0</f>
        <v>20</v>
      </c>
      <c r="AU40" s="207">
        <f>(VLOOKUP(Horizontal!$C40&amp;Horizontal!$B40&amp;Horizontal!AU$11,Vertical!$E:$O,AU$10,0))+0</f>
        <v>25</v>
      </c>
      <c r="AV40" s="207">
        <f>(VLOOKUP(Horizontal!$C40&amp;Horizontal!$B40&amp;Horizontal!AV$11,Vertical!$E:$O,AV$10,0))+0</f>
        <v>15.27</v>
      </c>
      <c r="AW40" s="207">
        <f>(VLOOKUP(Horizontal!$C40&amp;Horizontal!$B40&amp;Horizontal!AW$11,Vertical!$E:$O,AW$10,0))+0</f>
        <v>3.57</v>
      </c>
      <c r="AX40" s="207">
        <f>(VLOOKUP(Horizontal!$C40&amp;Horizontal!$B40&amp;Horizontal!AX$11,Vertical!$E:$O,AX$10,0))+0</f>
        <v>7.38</v>
      </c>
      <c r="AY40" s="207">
        <f>(VLOOKUP(Horizontal!$C40&amp;Horizontal!$B40&amp;Horizontal!AY$11,Vertical!$E:$O,AY$10,0))+0</f>
        <v>18.45</v>
      </c>
      <c r="AZ40" s="209">
        <f>(VLOOKUP(Horizontal!$C40&amp;Horizontal!$B40&amp;Horizontal!AZ$11,Vertical!$E:$O,AZ$10,0))+0</f>
        <v>19.23</v>
      </c>
      <c r="BA40" s="208">
        <f>(VLOOKUP(Horizontal!$C40&amp;Horizontal!$B40&amp;Horizontal!BA$11,Vertical!$E:$O,BA$10,0))+0</f>
        <v>5.31</v>
      </c>
      <c r="BB40" s="210">
        <f>(VLOOKUP(Horizontal!$C40&amp;Horizontal!$B40&amp;Horizontal!BB$11,Vertical!$E:$O,BB$10,0))+0</f>
        <v>369.21</v>
      </c>
      <c r="BC40" s="207">
        <f>(VLOOKUP(Horizontal!$C40&amp;Horizontal!$B40&amp;Horizontal!BC$11,Vertical!$E:$O,BC$10,0))+0</f>
        <v>354.36</v>
      </c>
      <c r="BD40" s="207">
        <f>(VLOOKUP(Horizontal!$C40&amp;Horizontal!$B40&amp;Horizontal!BD$11,Vertical!$E:$O,BD$10,0))+0</f>
        <v>347.59</v>
      </c>
      <c r="BE40" s="207">
        <f>(VLOOKUP(Horizontal!$C40&amp;Horizontal!$B40&amp;Horizontal!BE$11,Vertical!$E:$O,BE$10,0))+0</f>
        <v>344.03</v>
      </c>
      <c r="BF40" s="207">
        <f>(VLOOKUP(Horizontal!$C40&amp;Horizontal!$B40&amp;Horizontal!BF$11,Vertical!$E:$O,BF$10,0))+0</f>
        <v>335.12</v>
      </c>
      <c r="BG40" s="207">
        <f>(VLOOKUP(Horizontal!$C40&amp;Horizontal!$B40&amp;Horizontal!BG$11,Vertical!$E:$O,BG$10,0))+0</f>
        <v>273.94</v>
      </c>
      <c r="BH40" s="207">
        <f>(VLOOKUP(Horizontal!$C40&amp;Horizontal!$B40&amp;Horizontal!BH$11,Vertical!$E:$O,BH$10,0))+0</f>
        <v>216.91</v>
      </c>
      <c r="BI40" s="207">
        <f>(VLOOKUP(Horizontal!$C40&amp;Horizontal!$B40&amp;Horizontal!BI$11,Vertical!$E:$O,BI$10,0))+0</f>
        <v>201.29</v>
      </c>
      <c r="BJ40" s="209">
        <f>(VLOOKUP(Horizontal!$C40&amp;Horizontal!$B40&amp;Horizontal!BJ$11,Vertical!$E:$O,BJ$10,0))+0</f>
        <v>183.99</v>
      </c>
      <c r="BK40" s="210">
        <f>(VLOOKUP(Horizontal!$C40&amp;Horizontal!$B40&amp;Horizontal!BK$11,Vertical!$E:$O,BK$10,0))+0</f>
        <v>39</v>
      </c>
      <c r="BL40" s="207">
        <f>(VLOOKUP(Horizontal!$C40&amp;Horizontal!$B40&amp;Horizontal!BL$11,Vertical!$E:$O,BL$10,0))+0</f>
        <v>34</v>
      </c>
      <c r="BM40" s="207">
        <f>(VLOOKUP(Horizontal!$C40&amp;Horizontal!$B40&amp;Horizontal!BM$11,Vertical!$E:$O,BM$10,0))+0</f>
        <v>34</v>
      </c>
      <c r="BN40" s="207">
        <f>(VLOOKUP(Horizontal!$C40&amp;Horizontal!$B40&amp;Horizontal!BN$11,Vertical!$E:$O,BN$10,0))+0</f>
        <v>33</v>
      </c>
      <c r="BO40" s="207">
        <f>(VLOOKUP(Horizontal!$C40&amp;Horizontal!$B40&amp;Horizontal!BO$11,Vertical!$E:$O,BO$10,0))+0</f>
        <v>32</v>
      </c>
      <c r="BP40" s="207">
        <f>(VLOOKUP(Horizontal!$C40&amp;Horizontal!$B40&amp;Horizontal!BP$11,Vertical!$E:$O,BP$10,0))+0</f>
        <v>34</v>
      </c>
      <c r="BQ40" s="207">
        <f>(VLOOKUP(Horizontal!$C40&amp;Horizontal!$B40&amp;Horizontal!BQ$11,Vertical!$E:$O,BQ$10,0))+0</f>
        <v>32</v>
      </c>
      <c r="BR40" s="207">
        <f>(VLOOKUP(Horizontal!$C40&amp;Horizontal!$B40&amp;Horizontal!BR$11,Vertical!$E:$O,BR$10,0))+0</f>
        <v>37</v>
      </c>
      <c r="BS40" s="209">
        <f>(VLOOKUP(Horizontal!$C40&amp;Horizontal!$B40&amp;Horizontal!BS$11,Vertical!$E:$O,BS$10,0))+0</f>
        <v>37</v>
      </c>
      <c r="BT40" s="210">
        <f>(VLOOKUP(Horizontal!$C40&amp;Horizontal!$B40&amp;Horizontal!BT$11,Vertical!$E:$O,BT$10,0))+0</f>
        <v>49.77</v>
      </c>
      <c r="BU40" s="207">
        <f>(VLOOKUP(Horizontal!$C40&amp;Horizontal!$B40&amp;Horizontal!BU$11,Vertical!$E:$O,BU$10,0))+0</f>
        <v>54.5</v>
      </c>
      <c r="BV40" s="207">
        <f>(VLOOKUP(Horizontal!$C40&amp;Horizontal!$B40&amp;Horizontal!BV$11,Vertical!$E:$O,BV$10,0))+0</f>
        <v>65</v>
      </c>
      <c r="BW40" s="207">
        <f>(VLOOKUP(Horizontal!$C40&amp;Horizontal!$B40&amp;Horizontal!BW$11,Vertical!$E:$O,BW$10,0))+0</f>
        <v>57.35</v>
      </c>
      <c r="BX40" s="207">
        <f>(VLOOKUP(Horizontal!$C40&amp;Horizontal!$B40&amp;Horizontal!BX$11,Vertical!$E:$O,BX$10,0))+0</f>
        <v>60.1</v>
      </c>
      <c r="BY40" s="207">
        <f>(VLOOKUP(Horizontal!$C40&amp;Horizontal!$B40&amp;Horizontal!BY$11,Vertical!$E:$O,BY$10,0))+0</f>
        <v>78.260000000000005</v>
      </c>
      <c r="BZ40" s="207">
        <f>(VLOOKUP(Horizontal!$C40&amp;Horizontal!$B40&amp;Horizontal!BZ$11,Vertical!$E:$O,BZ$10,0))+0</f>
        <v>39.130000000000003</v>
      </c>
      <c r="CA40" s="207">
        <f>(VLOOKUP(Horizontal!$C40&amp;Horizontal!$B40&amp;Horizontal!CA$11,Vertical!$E:$O,CA$10,0))+0</f>
        <v>26.09</v>
      </c>
      <c r="CB40" s="209">
        <f>(VLOOKUP(Horizontal!$C40&amp;Horizontal!$B40&amp;Horizontal!CB$11,Vertical!$E:$O,CB$10,0))+0</f>
        <v>33.33</v>
      </c>
      <c r="CC40" s="210">
        <f>(VLOOKUP(Horizontal!$C40&amp;Horizontal!$B40&amp;Horizontal!CC$11,Vertical!$E:$O,CC$10,0))+0</f>
        <v>9.5</v>
      </c>
      <c r="CD40" s="207">
        <f>(VLOOKUP(Horizontal!$C40&amp;Horizontal!$B40&amp;Horizontal!CD$11,Vertical!$E:$O,CD$10,0))+0</f>
        <v>9.01</v>
      </c>
      <c r="CE40" s="207">
        <f>(VLOOKUP(Horizontal!$C40&amp;Horizontal!$B40&amp;Horizontal!CE$11,Vertical!$E:$O,CE$10,0))+0</f>
        <v>10</v>
      </c>
      <c r="CF40" s="207">
        <f>(VLOOKUP(Horizontal!$C40&amp;Horizontal!$B40&amp;Horizontal!CF$11,Vertical!$E:$O,CF$10,0))+0</f>
        <v>18.96</v>
      </c>
      <c r="CG40" s="207">
        <f>(VLOOKUP(Horizontal!$C40&amp;Horizontal!$B40&amp;Horizontal!CG$11,Vertical!$E:$O,CG$10,0))+0</f>
        <v>24.63</v>
      </c>
      <c r="CH40" s="207">
        <f>(VLOOKUP(Horizontal!$C40&amp;Horizontal!$B40&amp;Horizontal!CH$11,Vertical!$E:$O,CH$10,0))+0</f>
        <v>17.39</v>
      </c>
      <c r="CI40" s="207">
        <f>(VLOOKUP(Horizontal!$C40&amp;Horizontal!$B40&amp;Horizontal!CI$11,Vertical!$E:$O,CI$10,0))+0</f>
        <v>43.48</v>
      </c>
      <c r="CJ40" s="207">
        <f>(VLOOKUP(Horizontal!$C40&amp;Horizontal!$B40&amp;Horizontal!CJ$11,Vertical!$E:$O,CJ$10,0))+0</f>
        <v>52.17</v>
      </c>
      <c r="CK40" s="209">
        <f>(VLOOKUP(Horizontal!$C40&amp;Horizontal!$B40&amp;Horizontal!CK$11,Vertical!$E:$O,CK$10,0))+0</f>
        <v>57.14</v>
      </c>
      <c r="CL40" s="210">
        <f>(VLOOKUP(Horizontal!$C40&amp;Horizontal!$B40&amp;Horizontal!CL$11,Vertical!$E:$O,CL$10,0))+0</f>
        <v>40.72</v>
      </c>
      <c r="CM40" s="207">
        <f>(VLOOKUP(Horizontal!$C40&amp;Horizontal!$B40&amp;Horizontal!CM$11,Vertical!$E:$O,CM$10,0))+0</f>
        <v>36.49</v>
      </c>
      <c r="CN40" s="207">
        <f>(VLOOKUP(Horizontal!$C40&amp;Horizontal!$B40&amp;Horizontal!CN$11,Vertical!$E:$O,CN$10,0))+0</f>
        <v>25</v>
      </c>
      <c r="CO40" s="207">
        <f>(VLOOKUP(Horizontal!$C40&amp;Horizontal!$B40&amp;Horizontal!CO$11,Vertical!$E:$O,CO$10,0))+0</f>
        <v>23.7</v>
      </c>
      <c r="CP40" s="207">
        <f>(VLOOKUP(Horizontal!$C40&amp;Horizontal!$B40&amp;Horizontal!CP$11,Vertical!$E:$O,CP$10,0))+0</f>
        <v>15.27</v>
      </c>
      <c r="CQ40" s="207">
        <f>(VLOOKUP(Horizontal!$C40&amp;Horizontal!$B40&amp;Horizontal!CQ$11,Vertical!$E:$O,CQ$10,0))+0</f>
        <v>4.3499999999999996</v>
      </c>
      <c r="CR40" s="207">
        <f>(VLOOKUP(Horizontal!$C40&amp;Horizontal!$B40&amp;Horizontal!CR$11,Vertical!$E:$O,CR$10,0))+0</f>
        <v>17.39</v>
      </c>
      <c r="CS40" s="207">
        <f>(VLOOKUP(Horizontal!$C40&amp;Horizontal!$B40&amp;Horizontal!CS$11,Vertical!$E:$O,CS$10,0))+0</f>
        <v>21.74</v>
      </c>
      <c r="CT40" s="207">
        <f>(VLOOKUP(Horizontal!$C40&amp;Horizontal!$B40&amp;Horizontal!CT$11,Vertical!$E:$O,CT$10,0))+0</f>
        <v>9.52</v>
      </c>
      <c r="CU40" s="150"/>
      <c r="CV40" s="211">
        <f t="shared" si="29"/>
        <v>6.2099999999999795</v>
      </c>
      <c r="CW40" s="190">
        <f t="shared" si="30"/>
        <v>9.3600000000000136</v>
      </c>
      <c r="CX40" s="190">
        <f t="shared" si="31"/>
        <v>8.67999999999995</v>
      </c>
      <c r="CY40" s="190">
        <f t="shared" si="32"/>
        <v>9.6499999999999773</v>
      </c>
      <c r="CZ40" s="190">
        <f t="shared" si="33"/>
        <v>10.20999999999998</v>
      </c>
      <c r="DA40" s="190">
        <f t="shared" si="34"/>
        <v>15.389999999999986</v>
      </c>
      <c r="DB40" s="190">
        <f t="shared" si="35"/>
        <v>16.53</v>
      </c>
      <c r="DC40" s="190">
        <f t="shared" si="36"/>
        <v>17.329999999999984</v>
      </c>
      <c r="DD40" s="212">
        <f t="shared" si="37"/>
        <v>18.330000000000013</v>
      </c>
      <c r="DE40" s="9">
        <v>160</v>
      </c>
      <c r="DF40" s="212">
        <f t="shared" si="38"/>
        <v>-154.54278959810867</v>
      </c>
      <c r="DG40" s="264"/>
      <c r="DH40" s="265"/>
      <c r="DI40" s="265"/>
      <c r="DJ40" s="266"/>
      <c r="DK40" s="190">
        <v>315.48</v>
      </c>
      <c r="DL40" s="190">
        <v>315.48</v>
      </c>
      <c r="DM40" s="190">
        <v>315.48</v>
      </c>
      <c r="DN40" s="212">
        <v>315.48</v>
      </c>
      <c r="DO40" s="190"/>
      <c r="DP40" s="190"/>
      <c r="DQ40" s="190"/>
      <c r="DR40" s="212"/>
      <c r="DS40" s="150"/>
      <c r="DT40" s="190"/>
      <c r="DU40" s="190"/>
      <c r="DV40" s="190"/>
      <c r="DW40" s="190"/>
      <c r="DX40" s="190"/>
      <c r="DY40" s="190"/>
      <c r="DZ40" s="190"/>
      <c r="EA40" s="190"/>
      <c r="EB40" s="190"/>
      <c r="EC40" s="190"/>
      <c r="ED40" s="190"/>
      <c r="EE40" s="190"/>
      <c r="EF40" s="190"/>
      <c r="EG40" s="190"/>
      <c r="EH40" s="212"/>
      <c r="EI40" s="213"/>
      <c r="EJ40" s="211"/>
      <c r="EK40" s="190"/>
      <c r="EL40" s="190"/>
      <c r="EM40" s="190"/>
      <c r="EN40" s="190"/>
      <c r="EO40" s="190"/>
      <c r="EP40" s="190"/>
      <c r="EQ40" s="190"/>
      <c r="ER40" s="190"/>
      <c r="ES40" s="190"/>
      <c r="ET40" s="190"/>
      <c r="EU40" s="190"/>
      <c r="EV40" s="190"/>
      <c r="EW40" s="190"/>
      <c r="EX40" s="212"/>
      <c r="EY40" s="211"/>
      <c r="EZ40" s="75"/>
      <c r="FA40" s="89"/>
      <c r="FB40" s="212"/>
      <c r="FC40" s="213"/>
      <c r="FD40" s="213"/>
      <c r="FE40" s="213"/>
      <c r="FF40" s="213"/>
      <c r="FG40" s="213"/>
      <c r="FH40" s="213"/>
      <c r="FI40" s="213"/>
      <c r="FJ40" s="213"/>
      <c r="FK40" s="213"/>
      <c r="FL40" s="213"/>
      <c r="FM40" s="213"/>
      <c r="FN40" s="213"/>
      <c r="FO40" s="213"/>
      <c r="FP40" s="213"/>
      <c r="FQ40" s="213"/>
      <c r="FR40" s="213"/>
      <c r="FS40" s="211"/>
      <c r="FT40" s="190"/>
      <c r="FU40" s="190"/>
      <c r="FV40" s="190"/>
      <c r="FW40" s="190"/>
      <c r="FX40" s="190"/>
      <c r="FY40" s="190"/>
      <c r="FZ40" s="190"/>
      <c r="GA40" s="190"/>
      <c r="GB40" s="190"/>
      <c r="GC40" s="190"/>
      <c r="GD40" s="190"/>
      <c r="GE40" s="190"/>
      <c r="GF40" s="190"/>
      <c r="GG40" s="212"/>
    </row>
    <row r="41" spans="2:189">
      <c r="B41" s="33">
        <v>42190</v>
      </c>
      <c r="C41" s="30" t="s">
        <v>39</v>
      </c>
      <c r="D41" s="30">
        <v>2015</v>
      </c>
      <c r="E41" s="30" t="str">
        <f t="shared" si="28"/>
        <v>2015S27</v>
      </c>
      <c r="F41" s="30" t="str">
        <f t="shared" si="39"/>
        <v>72015</v>
      </c>
      <c r="G41" s="208" t="str">
        <f>VLOOKUP(Horizontal!$C41&amp;Horizontal!$B41&amp;Horizontal!G$11,Vertical!$E:$O,G$10,0)</f>
        <v>-2,91</v>
      </c>
      <c r="H41" s="207">
        <f>(VLOOKUP(Horizontal!$C41&amp;Horizontal!$B41&amp;Horizontal!H$11,Vertical!$E:$O,H$10,0))+0</f>
        <v>366.21</v>
      </c>
      <c r="I41" s="207">
        <f>(VLOOKUP(Horizontal!$C41&amp;Horizontal!$B41&amp;Horizontal!I$11,Vertical!$E:$O,I$10,0))+0</f>
        <v>339.04</v>
      </c>
      <c r="J41" s="207">
        <f>(VLOOKUP(Horizontal!$C41&amp;Horizontal!$B41&amp;Horizontal!J$11,Vertical!$E:$O,J$10,0))+0</f>
        <v>334.57</v>
      </c>
      <c r="K41" s="207">
        <f>(VLOOKUP(Horizontal!$C41&amp;Horizontal!$B41&amp;Horizontal!K$11,Vertical!$E:$O,K$10,0))+0</f>
        <v>331.11</v>
      </c>
      <c r="L41" s="207">
        <f>(VLOOKUP(Horizontal!$C41&amp;Horizontal!$B41&amp;Horizontal!L$11,Vertical!$E:$O,L$10,0))+0</f>
        <v>314.73</v>
      </c>
      <c r="M41" s="207">
        <f>(VLOOKUP(Horizontal!$C41&amp;Horizontal!$B41&amp;Horizontal!M$11,Vertical!$E:$O,M$10,0))+0</f>
        <v>252.42</v>
      </c>
      <c r="N41" s="207">
        <f>(VLOOKUP(Horizontal!$C41&amp;Horizontal!$B41&amp;Horizontal!N$11,Vertical!$E:$O,N$10,0))+0</f>
        <v>199.97</v>
      </c>
      <c r="O41" s="207">
        <f>(VLOOKUP(Horizontal!$C41&amp;Horizontal!$B41&amp;Horizontal!O$11,Vertical!$E:$O,O$10,0))+0</f>
        <v>183.94</v>
      </c>
      <c r="P41" s="209">
        <f>(VLOOKUP(Horizontal!$C41&amp;Horizontal!$B41&amp;Horizontal!P$11,Vertical!$E:$O,P$10,0))+0</f>
        <v>165.99</v>
      </c>
      <c r="Q41" s="210">
        <f>(VLOOKUP(Horizontal!$C41&amp;Horizontal!$B41&amp;Horizontal!Q$11,Vertical!$E:$O,Q$10,0))+0</f>
        <v>43</v>
      </c>
      <c r="R41" s="207">
        <f>(VLOOKUP(Horizontal!$C41&amp;Horizontal!$B41&amp;Horizontal!R$11,Vertical!$E:$O,R$10,0))+0</f>
        <v>39</v>
      </c>
      <c r="S41" s="207">
        <f>(VLOOKUP(Horizontal!$C41&amp;Horizontal!$B41&amp;Horizontal!S$11,Vertical!$E:$O,S$10,0))+0</f>
        <v>35</v>
      </c>
      <c r="T41" s="207">
        <f>(VLOOKUP(Horizontal!$C41&amp;Horizontal!$B41&amp;Horizontal!T$11,Vertical!$E:$O,T$10,0))+0</f>
        <v>31</v>
      </c>
      <c r="U41" s="207">
        <f>(VLOOKUP(Horizontal!$C41&amp;Horizontal!$B41&amp;Horizontal!U$11,Vertical!$E:$O,U$10,0))+0</f>
        <v>33</v>
      </c>
      <c r="V41" s="207">
        <f>(VLOOKUP(Horizontal!$C41&amp;Horizontal!$B41&amp;Horizontal!V$11,Vertical!$E:$O,V$10,0))+0</f>
        <v>36</v>
      </c>
      <c r="W41" s="207">
        <f>(VLOOKUP(Horizontal!$C41&amp;Horizontal!$B41&amp;Horizontal!W$11,Vertical!$E:$O,W$10,0))+0</f>
        <v>32</v>
      </c>
      <c r="X41" s="207">
        <f>(VLOOKUP(Horizontal!$C41&amp;Horizontal!$B41&amp;Horizontal!X$11,Vertical!$E:$O,X$10,0))+0</f>
        <v>36</v>
      </c>
      <c r="Y41" s="209">
        <f>(VLOOKUP(Horizontal!$C41&amp;Horizontal!$B41&amp;Horizontal!Y$11,Vertical!$E:$O,Y$10,0))+0</f>
        <v>35</v>
      </c>
      <c r="Z41" s="210">
        <f>(VLOOKUP(Horizontal!$C41&amp;Horizontal!$B41&amp;Horizontal!Z$11,Vertical!$E:$O,Z$10,0))+0</f>
        <v>8.26</v>
      </c>
      <c r="AA41" s="207">
        <f>(VLOOKUP(Horizontal!$C41&amp;Horizontal!$B41&amp;Horizontal!AA$11,Vertical!$E:$O,AA$10,0))+0</f>
        <v>58.14</v>
      </c>
      <c r="AB41" s="207">
        <f>(VLOOKUP(Horizontal!$C41&amp;Horizontal!$B41&amp;Horizontal!AB$11,Vertical!$E:$O,AB$10,0))+0</f>
        <v>51.06</v>
      </c>
      <c r="AC41" s="207">
        <f>(VLOOKUP(Horizontal!$C41&amp;Horizontal!$B41&amp;Horizontal!AC$11,Vertical!$E:$O,AC$10,0))+0</f>
        <v>54.17</v>
      </c>
      <c r="AD41" s="207">
        <f>(VLOOKUP(Horizontal!$C41&amp;Horizontal!$B41&amp;Horizontal!AD$11,Vertical!$E:$O,AD$10,0))+0</f>
        <v>62.96</v>
      </c>
      <c r="AE41" s="207">
        <f>(VLOOKUP(Horizontal!$C41&amp;Horizontal!$B41&amp;Horizontal!AE$11,Vertical!$E:$O,AE$10,0))+0</f>
        <v>60</v>
      </c>
      <c r="AF41" s="207">
        <f>(VLOOKUP(Horizontal!$C41&amp;Horizontal!$B41&amp;Horizontal!AF$11,Vertical!$E:$O,AF$10,0))+0</f>
        <v>22.22</v>
      </c>
      <c r="AG41" s="207">
        <f>(VLOOKUP(Horizontal!$C41&amp;Horizontal!$B41&amp;Horizontal!AG$11,Vertical!$E:$O,AG$10,0))+0</f>
        <v>11.54</v>
      </c>
      <c r="AH41" s="209">
        <f>(VLOOKUP(Horizontal!$C41&amp;Horizontal!$B41&amp;Horizontal!AH$11,Vertical!$E:$O,AH$10,0))+0</f>
        <v>8</v>
      </c>
      <c r="AI41" s="210">
        <f>(VLOOKUP(Horizontal!$C41&amp;Horizontal!$B41&amp;Horizontal!AI$11,Vertical!$E:$O,AI$10,0))+0</f>
        <v>9.09</v>
      </c>
      <c r="AJ41" s="207">
        <f>(VLOOKUP(Horizontal!$C41&amp;Horizontal!$B41&amp;Horizontal!AJ$11,Vertical!$E:$O,AJ$10,0))+0</f>
        <v>23.26</v>
      </c>
      <c r="AK41" s="207">
        <f>(VLOOKUP(Horizontal!$C41&amp;Horizontal!$B41&amp;Horizontal!AK$11,Vertical!$E:$O,AK$10,0))+0</f>
        <v>36.17</v>
      </c>
      <c r="AL41" s="207">
        <f>(VLOOKUP(Horizontal!$C41&amp;Horizontal!$B41&amp;Horizontal!AL$11,Vertical!$E:$O,AL$10,0))+0</f>
        <v>33.33</v>
      </c>
      <c r="AM41" s="207">
        <f>(VLOOKUP(Horizontal!$C41&amp;Horizontal!$B41&amp;Horizontal!AM$11,Vertical!$E:$O,AM$10,0))+0</f>
        <v>29.63</v>
      </c>
      <c r="AN41" s="207">
        <f>(VLOOKUP(Horizontal!$C41&amp;Horizontal!$B41&amp;Horizontal!AN$11,Vertical!$E:$O,AN$10,0))+0</f>
        <v>35</v>
      </c>
      <c r="AO41" s="207">
        <f>(VLOOKUP(Horizontal!$C41&amp;Horizontal!$B41&amp;Horizontal!AO$11,Vertical!$E:$O,AO$10,0))+0</f>
        <v>59.26</v>
      </c>
      <c r="AP41" s="207">
        <f>(VLOOKUP(Horizontal!$C41&amp;Horizontal!$B41&amp;Horizontal!AP$11,Vertical!$E:$O,AP$10,0))+0</f>
        <v>69.23</v>
      </c>
      <c r="AQ41" s="209">
        <f>(VLOOKUP(Horizontal!$C41&amp;Horizontal!$B41&amp;Horizontal!AQ$11,Vertical!$E:$O,AQ$10,0))+0</f>
        <v>76</v>
      </c>
      <c r="AR41" s="210">
        <f>(VLOOKUP(Horizontal!$C41&amp;Horizontal!$B41&amp;Horizontal!AR$11,Vertical!$E:$O,AR$10,0))+0</f>
        <v>82.64</v>
      </c>
      <c r="AS41" s="207">
        <f>(VLOOKUP(Horizontal!$C41&amp;Horizontal!$B41&amp;Horizontal!AS$11,Vertical!$E:$O,AS$10,0))+0</f>
        <v>18.600000000000001</v>
      </c>
      <c r="AT41" s="207">
        <f>(VLOOKUP(Horizontal!$C41&amp;Horizontal!$B41&amp;Horizontal!AT$11,Vertical!$E:$O,AT$10,0))+0</f>
        <v>12.77</v>
      </c>
      <c r="AU41" s="207">
        <f>(VLOOKUP(Horizontal!$C41&amp;Horizontal!$B41&amp;Horizontal!AU$11,Vertical!$E:$O,AU$10,0))+0</f>
        <v>12.5</v>
      </c>
      <c r="AV41" s="207">
        <f>(VLOOKUP(Horizontal!$C41&amp;Horizontal!$B41&amp;Horizontal!AV$11,Vertical!$E:$O,AV$10,0))+0</f>
        <v>7.41</v>
      </c>
      <c r="AW41" s="207">
        <f>(VLOOKUP(Horizontal!$C41&amp;Horizontal!$B41&amp;Horizontal!AW$11,Vertical!$E:$O,AW$10,0))+0</f>
        <v>5</v>
      </c>
      <c r="AX41" s="207">
        <f>(VLOOKUP(Horizontal!$C41&amp;Horizontal!$B41&amp;Horizontal!AX$11,Vertical!$E:$O,AX$10,0))+0</f>
        <v>18.52</v>
      </c>
      <c r="AY41" s="207">
        <f>(VLOOKUP(Horizontal!$C41&amp;Horizontal!$B41&amp;Horizontal!AY$11,Vertical!$E:$O,AY$10,0))+0</f>
        <v>19.23</v>
      </c>
      <c r="AZ41" s="209">
        <f>(VLOOKUP(Horizontal!$C41&amp;Horizontal!$B41&amp;Horizontal!AZ$11,Vertical!$E:$O,AZ$10,0))+0</f>
        <v>16</v>
      </c>
      <c r="BA41" s="208">
        <f>(VLOOKUP(Horizontal!$C41&amp;Horizontal!$B41&amp;Horizontal!BA$11,Vertical!$E:$O,BA$10,0))+0</f>
        <v>4.82</v>
      </c>
      <c r="BB41" s="210">
        <f>(VLOOKUP(Horizontal!$C41&amp;Horizontal!$B41&amp;Horizontal!BB$11,Vertical!$E:$O,BB$10,0))+0</f>
        <v>371.01</v>
      </c>
      <c r="BC41" s="207">
        <f>(VLOOKUP(Horizontal!$C41&amp;Horizontal!$B41&amp;Horizontal!BC$11,Vertical!$E:$O,BC$10,0))+0</f>
        <v>346.27</v>
      </c>
      <c r="BD41" s="207">
        <f>(VLOOKUP(Horizontal!$C41&amp;Horizontal!$B41&amp;Horizontal!BD$11,Vertical!$E:$O,BD$10,0))+0</f>
        <v>343.56</v>
      </c>
      <c r="BE41" s="207">
        <f>(VLOOKUP(Horizontal!$C41&amp;Horizontal!$B41&amp;Horizontal!BE$11,Vertical!$E:$O,BE$10,0))+0</f>
        <v>339.96</v>
      </c>
      <c r="BF41" s="207">
        <f>(VLOOKUP(Horizontal!$C41&amp;Horizontal!$B41&amp;Horizontal!BF$11,Vertical!$E:$O,BF$10,0))+0</f>
        <v>321.57</v>
      </c>
      <c r="BG41" s="207">
        <f>(VLOOKUP(Horizontal!$C41&amp;Horizontal!$B41&amp;Horizontal!BG$11,Vertical!$E:$O,BG$10,0))+0</f>
        <v>272.14999999999998</v>
      </c>
      <c r="BH41" s="207">
        <f>(VLOOKUP(Horizontal!$C41&amp;Horizontal!$B41&amp;Horizontal!BH$11,Vertical!$E:$O,BH$10,0))+0</f>
        <v>217.12</v>
      </c>
      <c r="BI41" s="207">
        <f>(VLOOKUP(Horizontal!$C41&amp;Horizontal!$B41&amp;Horizontal!BI$11,Vertical!$E:$O,BI$10,0))+0</f>
        <v>202.01</v>
      </c>
      <c r="BJ41" s="209">
        <f>(VLOOKUP(Horizontal!$C41&amp;Horizontal!$B41&amp;Horizontal!BJ$11,Vertical!$E:$O,BJ$10,0))+0</f>
        <v>184.9</v>
      </c>
      <c r="BK41" s="210">
        <f>(VLOOKUP(Horizontal!$C41&amp;Horizontal!$B41&amp;Horizontal!BK$11,Vertical!$E:$O,BK$10,0))+0</f>
        <v>41</v>
      </c>
      <c r="BL41" s="207">
        <f>(VLOOKUP(Horizontal!$C41&amp;Horizontal!$B41&amp;Horizontal!BL$11,Vertical!$E:$O,BL$10,0))+0</f>
        <v>35</v>
      </c>
      <c r="BM41" s="207">
        <f>(VLOOKUP(Horizontal!$C41&amp;Horizontal!$B41&amp;Horizontal!BM$11,Vertical!$E:$O,BM$10,0))+0</f>
        <v>34</v>
      </c>
      <c r="BN41" s="207">
        <f>(VLOOKUP(Horizontal!$C41&amp;Horizontal!$B41&amp;Horizontal!BN$11,Vertical!$E:$O,BN$10,0))+0</f>
        <v>32</v>
      </c>
      <c r="BO41" s="207">
        <f>(VLOOKUP(Horizontal!$C41&amp;Horizontal!$B41&amp;Horizontal!BO$11,Vertical!$E:$O,BO$10,0))+0</f>
        <v>35</v>
      </c>
      <c r="BP41" s="207">
        <f>(VLOOKUP(Horizontal!$C41&amp;Horizontal!$B41&amp;Horizontal!BP$11,Vertical!$E:$O,BP$10,0))+0</f>
        <v>37</v>
      </c>
      <c r="BQ41" s="207">
        <f>(VLOOKUP(Horizontal!$C41&amp;Horizontal!$B41&amp;Horizontal!BQ$11,Vertical!$E:$O,BQ$10,0))+0</f>
        <v>34</v>
      </c>
      <c r="BR41" s="207">
        <f>(VLOOKUP(Horizontal!$C41&amp;Horizontal!$B41&amp;Horizontal!BR$11,Vertical!$E:$O,BR$10,0))+0</f>
        <v>41</v>
      </c>
      <c r="BS41" s="209">
        <f>(VLOOKUP(Horizontal!$C41&amp;Horizontal!$B41&amp;Horizontal!BS$11,Vertical!$E:$O,BS$10,0))+0</f>
        <v>40</v>
      </c>
      <c r="BT41" s="210">
        <f>(VLOOKUP(Horizontal!$C41&amp;Horizontal!$B41&amp;Horizontal!BT$11,Vertical!$E:$O,BT$10,0))+0</f>
        <v>15</v>
      </c>
      <c r="BU41" s="207">
        <f>(VLOOKUP(Horizontal!$C41&amp;Horizontal!$B41&amp;Horizontal!BU$11,Vertical!$E:$O,BU$10,0))+0</f>
        <v>70</v>
      </c>
      <c r="BV41" s="207">
        <f>(VLOOKUP(Horizontal!$C41&amp;Horizontal!$B41&amp;Horizontal!BV$11,Vertical!$E:$O,BV$10,0))+0</f>
        <v>50.54</v>
      </c>
      <c r="BW41" s="207">
        <f>(VLOOKUP(Horizontal!$C41&amp;Horizontal!$B41&amp;Horizontal!BW$11,Vertical!$E:$O,BW$10,0))+0</f>
        <v>54.17</v>
      </c>
      <c r="BX41" s="207">
        <f>(VLOOKUP(Horizontal!$C41&amp;Horizontal!$B41&amp;Horizontal!BX$11,Vertical!$E:$O,BX$10,0))+0</f>
        <v>71.23</v>
      </c>
      <c r="BY41" s="207">
        <f>(VLOOKUP(Horizontal!$C41&amp;Horizontal!$B41&amp;Horizontal!BY$11,Vertical!$E:$O,BY$10,0))+0</f>
        <v>48.84</v>
      </c>
      <c r="BZ41" s="207">
        <f>(VLOOKUP(Horizontal!$C41&amp;Horizontal!$B41&amp;Horizontal!BZ$11,Vertical!$E:$O,BZ$10,0))+0</f>
        <v>30</v>
      </c>
      <c r="CA41" s="207">
        <f>(VLOOKUP(Horizontal!$C41&amp;Horizontal!$B41&amp;Horizontal!CA$11,Vertical!$E:$O,CA$10,0))+0</f>
        <v>13.64</v>
      </c>
      <c r="CB41" s="209">
        <f>(VLOOKUP(Horizontal!$C41&amp;Horizontal!$B41&amp;Horizontal!CB$11,Vertical!$E:$O,CB$10,0))+0</f>
        <v>17.39</v>
      </c>
      <c r="CC41" s="210">
        <f>(VLOOKUP(Horizontal!$C41&amp;Horizontal!$B41&amp;Horizontal!CC$11,Vertical!$E:$O,CC$10,0))+0</f>
        <v>27.5</v>
      </c>
      <c r="CD41" s="207">
        <f>(VLOOKUP(Horizontal!$C41&amp;Horizontal!$B41&amp;Horizontal!CD$11,Vertical!$E:$O,CD$10,0))+0</f>
        <v>10</v>
      </c>
      <c r="CE41" s="207">
        <f>(VLOOKUP(Horizontal!$C41&amp;Horizontal!$B41&amp;Horizontal!CE$11,Vertical!$E:$O,CE$10,0))+0</f>
        <v>27.72</v>
      </c>
      <c r="CF41" s="207">
        <f>(VLOOKUP(Horizontal!$C41&amp;Horizontal!$B41&amp;Horizontal!CF$11,Vertical!$E:$O,CF$10,0))+0</f>
        <v>25</v>
      </c>
      <c r="CG41" s="207">
        <f>(VLOOKUP(Horizontal!$C41&amp;Horizontal!$B41&amp;Horizontal!CG$11,Vertical!$E:$O,CG$10,0))+0</f>
        <v>24.06</v>
      </c>
      <c r="CH41" s="207">
        <f>(VLOOKUP(Horizontal!$C41&amp;Horizontal!$B41&amp;Horizontal!CH$11,Vertical!$E:$O,CH$10,0))+0</f>
        <v>41.86</v>
      </c>
      <c r="CI41" s="207">
        <f>(VLOOKUP(Horizontal!$C41&amp;Horizontal!$B41&amp;Horizontal!CI$11,Vertical!$E:$O,CI$10,0))+0</f>
        <v>60</v>
      </c>
      <c r="CJ41" s="207">
        <f>(VLOOKUP(Horizontal!$C41&amp;Horizontal!$B41&amp;Horizontal!CJ$11,Vertical!$E:$O,CJ$10,0))+0</f>
        <v>68.180000000000007</v>
      </c>
      <c r="CK41" s="209">
        <f>(VLOOKUP(Horizontal!$C41&amp;Horizontal!$B41&amp;Horizontal!CK$11,Vertical!$E:$O,CK$10,0))+0</f>
        <v>60.87</v>
      </c>
      <c r="CL41" s="210">
        <f>(VLOOKUP(Horizontal!$C41&amp;Horizontal!$B41&amp;Horizontal!CL$11,Vertical!$E:$O,CL$10,0))+0</f>
        <v>57.5</v>
      </c>
      <c r="CM41" s="207">
        <f>(VLOOKUP(Horizontal!$C41&amp;Horizontal!$B41&amp;Horizontal!CM$11,Vertical!$E:$O,CM$10,0))+0</f>
        <v>20</v>
      </c>
      <c r="CN41" s="207">
        <f>(VLOOKUP(Horizontal!$C41&amp;Horizontal!$B41&amp;Horizontal!CN$11,Vertical!$E:$O,CN$10,0))+0</f>
        <v>21.74</v>
      </c>
      <c r="CO41" s="207">
        <f>(VLOOKUP(Horizontal!$C41&amp;Horizontal!$B41&amp;Horizontal!CO$11,Vertical!$E:$O,CO$10,0))+0</f>
        <v>20.83</v>
      </c>
      <c r="CP41" s="207">
        <f>(VLOOKUP(Horizontal!$C41&amp;Horizontal!$B41&amp;Horizontal!CP$11,Vertical!$E:$O,CP$10,0))+0</f>
        <v>4.72</v>
      </c>
      <c r="CQ41" s="207">
        <f>(VLOOKUP(Horizontal!$C41&amp;Horizontal!$B41&amp;Horizontal!CQ$11,Vertical!$E:$O,CQ$10,0))+0</f>
        <v>9.3000000000000007</v>
      </c>
      <c r="CR41" s="207">
        <f>(VLOOKUP(Horizontal!$C41&amp;Horizontal!$B41&amp;Horizontal!CR$11,Vertical!$E:$O,CR$10,0))+0</f>
        <v>10</v>
      </c>
      <c r="CS41" s="207">
        <f>(VLOOKUP(Horizontal!$C41&amp;Horizontal!$B41&amp;Horizontal!CS$11,Vertical!$E:$O,CS$10,0))+0</f>
        <v>18.18</v>
      </c>
      <c r="CT41" s="207">
        <f>(VLOOKUP(Horizontal!$C41&amp;Horizontal!$B41&amp;Horizontal!CT$11,Vertical!$E:$O,CT$10,0))+0</f>
        <v>21.74</v>
      </c>
      <c r="CU41" s="150"/>
      <c r="CV41" s="211">
        <f t="shared" si="29"/>
        <v>4.8000000000000114</v>
      </c>
      <c r="CW41" s="190">
        <f t="shared" si="30"/>
        <v>7.2299999999999613</v>
      </c>
      <c r="CX41" s="190">
        <f t="shared" si="31"/>
        <v>8.9900000000000091</v>
      </c>
      <c r="CY41" s="190">
        <f t="shared" si="32"/>
        <v>8.8499999999999659</v>
      </c>
      <c r="CZ41" s="190">
        <f t="shared" si="33"/>
        <v>6.839999999999975</v>
      </c>
      <c r="DA41" s="190">
        <f t="shared" si="34"/>
        <v>19.72999999999999</v>
      </c>
      <c r="DB41" s="190">
        <f t="shared" si="35"/>
        <v>17.150000000000006</v>
      </c>
      <c r="DC41" s="190">
        <f t="shared" si="36"/>
        <v>18.069999999999993</v>
      </c>
      <c r="DD41" s="212">
        <f t="shared" si="37"/>
        <v>18.909999999999997</v>
      </c>
      <c r="DE41" s="9">
        <v>160</v>
      </c>
      <c r="DF41" s="212">
        <f t="shared" si="38"/>
        <v>-157.75278959810865</v>
      </c>
      <c r="DG41" s="264"/>
      <c r="DH41" s="265"/>
      <c r="DI41" s="265"/>
      <c r="DJ41" s="266"/>
      <c r="DK41" s="190">
        <v>230.62</v>
      </c>
      <c r="DL41" s="190">
        <v>230.62</v>
      </c>
      <c r="DM41" s="190">
        <v>280.99</v>
      </c>
      <c r="DN41" s="212">
        <v>230.62</v>
      </c>
      <c r="DO41" s="190"/>
      <c r="DP41" s="190"/>
      <c r="DQ41" s="190"/>
      <c r="DR41" s="212"/>
      <c r="DS41" s="150"/>
      <c r="DT41" s="190"/>
      <c r="DU41" s="190"/>
      <c r="DV41" s="190"/>
      <c r="DW41" s="190"/>
      <c r="DX41" s="190"/>
      <c r="DY41" s="190"/>
      <c r="DZ41" s="190"/>
      <c r="EA41" s="190"/>
      <c r="EB41" s="190"/>
      <c r="EC41" s="190"/>
      <c r="ED41" s="190"/>
      <c r="EE41" s="190"/>
      <c r="EF41" s="190"/>
      <c r="EG41" s="190"/>
      <c r="EH41" s="212"/>
      <c r="EI41" s="213"/>
      <c r="EJ41" s="211"/>
      <c r="EK41" s="190"/>
      <c r="EL41" s="190"/>
      <c r="EM41" s="190"/>
      <c r="EN41" s="190"/>
      <c r="EO41" s="190"/>
      <c r="EP41" s="190"/>
      <c r="EQ41" s="190"/>
      <c r="ER41" s="190"/>
      <c r="ES41" s="190"/>
      <c r="ET41" s="190"/>
      <c r="EU41" s="190"/>
      <c r="EV41" s="190"/>
      <c r="EW41" s="190"/>
      <c r="EX41" s="212"/>
      <c r="EY41" s="211"/>
      <c r="EZ41" s="75"/>
      <c r="FA41" s="89"/>
      <c r="FB41" s="212"/>
      <c r="FC41" s="213"/>
      <c r="FD41" s="213"/>
      <c r="FE41" s="213"/>
      <c r="FF41" s="213"/>
      <c r="FG41" s="213"/>
      <c r="FH41" s="213"/>
      <c r="FI41" s="213"/>
      <c r="FJ41" s="213"/>
      <c r="FK41" s="213"/>
      <c r="FL41" s="213"/>
      <c r="FM41" s="213"/>
      <c r="FN41" s="213"/>
      <c r="FO41" s="213"/>
      <c r="FP41" s="213"/>
      <c r="FQ41" s="213"/>
      <c r="FR41" s="213"/>
      <c r="FS41" s="211"/>
      <c r="FT41" s="190"/>
      <c r="FU41" s="190"/>
      <c r="FV41" s="190"/>
      <c r="FW41" s="190"/>
      <c r="FX41" s="190"/>
      <c r="FY41" s="190"/>
      <c r="FZ41" s="190"/>
      <c r="GA41" s="190"/>
      <c r="GB41" s="190"/>
      <c r="GC41" s="190"/>
      <c r="GD41" s="190"/>
      <c r="GE41" s="190"/>
      <c r="GF41" s="190"/>
      <c r="GG41" s="212"/>
    </row>
    <row r="42" spans="2:189">
      <c r="B42" s="33">
        <v>42197</v>
      </c>
      <c r="C42" s="30" t="s">
        <v>38</v>
      </c>
      <c r="D42" s="30">
        <v>2015</v>
      </c>
      <c r="E42" s="30" t="str">
        <f t="shared" si="28"/>
        <v>2015S28</v>
      </c>
      <c r="F42" s="30" t="str">
        <f t="shared" si="39"/>
        <v>72015</v>
      </c>
      <c r="G42" s="208" t="str">
        <f>VLOOKUP(Horizontal!$C42&amp;Horizontal!$B42&amp;Horizontal!G$11,Vertical!$E:$O,G$10,0)</f>
        <v>-4,34</v>
      </c>
      <c r="H42" s="207">
        <f>(VLOOKUP(Horizontal!$C42&amp;Horizontal!$B42&amp;Horizontal!H$11,Vertical!$E:$O,H$10,0))+0</f>
        <v>265.79000000000002</v>
      </c>
      <c r="I42" s="207">
        <f>(VLOOKUP(Horizontal!$C42&amp;Horizontal!$B42&amp;Horizontal!I$11,Vertical!$E:$O,I$10,0))+0</f>
        <v>263.83999999999997</v>
      </c>
      <c r="J42" s="207">
        <f>(VLOOKUP(Horizontal!$C42&amp;Horizontal!$B42&amp;Horizontal!J$11,Vertical!$E:$O,J$10,0))+0</f>
        <v>257.79000000000002</v>
      </c>
      <c r="K42" s="207">
        <f>(VLOOKUP(Horizontal!$C42&amp;Horizontal!$B42&amp;Horizontal!K$11,Vertical!$E:$O,K$10,0))+0</f>
        <v>258.37</v>
      </c>
      <c r="L42" s="207">
        <f>(VLOOKUP(Horizontal!$C42&amp;Horizontal!$B42&amp;Horizontal!L$11,Vertical!$E:$O,L$10,0))+0</f>
        <v>260.68</v>
      </c>
      <c r="M42" s="207">
        <f>(VLOOKUP(Horizontal!$C42&amp;Horizontal!$B42&amp;Horizontal!M$11,Vertical!$E:$O,M$10,0))+0</f>
        <v>236.44</v>
      </c>
      <c r="N42" s="207">
        <f>(VLOOKUP(Horizontal!$C42&amp;Horizontal!$B42&amp;Horizontal!N$11,Vertical!$E:$O,N$10,0))+0</f>
        <v>190.12</v>
      </c>
      <c r="O42" s="207">
        <f>(VLOOKUP(Horizontal!$C42&amp;Horizontal!$B42&amp;Horizontal!O$11,Vertical!$E:$O,O$10,0))+0</f>
        <v>179.67</v>
      </c>
      <c r="P42" s="209">
        <f>(VLOOKUP(Horizontal!$C42&amp;Horizontal!$B42&amp;Horizontal!P$11,Vertical!$E:$O,P$10,0))+0</f>
        <v>165.27</v>
      </c>
      <c r="Q42" s="210">
        <f>(VLOOKUP(Horizontal!$C42&amp;Horizontal!$B42&amp;Horizontal!Q$11,Vertical!$E:$O,Q$10,0))+0</f>
        <v>48</v>
      </c>
      <c r="R42" s="207">
        <f>(VLOOKUP(Horizontal!$C42&amp;Horizontal!$B42&amp;Horizontal!R$11,Vertical!$E:$O,R$10,0))+0</f>
        <v>41</v>
      </c>
      <c r="S42" s="207">
        <f>(VLOOKUP(Horizontal!$C42&amp;Horizontal!$B42&amp;Horizontal!S$11,Vertical!$E:$O,S$10,0))+0</f>
        <v>39</v>
      </c>
      <c r="T42" s="207">
        <f>(VLOOKUP(Horizontal!$C42&amp;Horizontal!$B42&amp;Horizontal!T$11,Vertical!$E:$O,T$10,0))+0</f>
        <v>39</v>
      </c>
      <c r="U42" s="207">
        <f>(VLOOKUP(Horizontal!$C42&amp;Horizontal!$B42&amp;Horizontal!U$11,Vertical!$E:$O,U$10,0))+0</f>
        <v>41</v>
      </c>
      <c r="V42" s="207">
        <f>(VLOOKUP(Horizontal!$C42&amp;Horizontal!$B42&amp;Horizontal!V$11,Vertical!$E:$O,V$10,0))+0</f>
        <v>40</v>
      </c>
      <c r="W42" s="207">
        <f>(VLOOKUP(Horizontal!$C42&amp;Horizontal!$B42&amp;Horizontal!W$11,Vertical!$E:$O,W$10,0))+0</f>
        <v>33</v>
      </c>
      <c r="X42" s="207">
        <f>(VLOOKUP(Horizontal!$C42&amp;Horizontal!$B42&amp;Horizontal!X$11,Vertical!$E:$O,X$10,0))+0</f>
        <v>40</v>
      </c>
      <c r="Y42" s="209">
        <f>(VLOOKUP(Horizontal!$C42&amp;Horizontal!$B42&amp;Horizontal!Y$11,Vertical!$E:$O,Y$10,0))+0</f>
        <v>39</v>
      </c>
      <c r="Z42" s="210">
        <f>(VLOOKUP(Horizontal!$C42&amp;Horizontal!$B42&amp;Horizontal!Z$11,Vertical!$E:$O,Z$10,0))+0</f>
        <v>100</v>
      </c>
      <c r="AA42" s="207">
        <f>(VLOOKUP(Horizontal!$C42&amp;Horizontal!$B42&amp;Horizontal!AA$11,Vertical!$E:$O,AA$10,0))+0</f>
        <v>100</v>
      </c>
      <c r="AB42" s="207">
        <f>(VLOOKUP(Horizontal!$C42&amp;Horizontal!$B42&amp;Horizontal!AB$11,Vertical!$E:$O,AB$10,0))+0</f>
        <v>100</v>
      </c>
      <c r="AC42" s="207">
        <f>(VLOOKUP(Horizontal!$C42&amp;Horizontal!$B42&amp;Horizontal!AC$11,Vertical!$E:$O,AC$10,0))+0</f>
        <v>100</v>
      </c>
      <c r="AD42" s="207">
        <f>(VLOOKUP(Horizontal!$C42&amp;Horizontal!$B42&amp;Horizontal!AD$11,Vertical!$E:$O,AD$10,0))+0</f>
        <v>100</v>
      </c>
      <c r="AE42" s="207">
        <f>(VLOOKUP(Horizontal!$C42&amp;Horizontal!$B42&amp;Horizontal!AE$11,Vertical!$E:$O,AE$10,0))+0</f>
        <v>95.65</v>
      </c>
      <c r="AF42" s="207">
        <f>(VLOOKUP(Horizontal!$C42&amp;Horizontal!$B42&amp;Horizontal!AF$11,Vertical!$E:$O,AF$10,0))+0</f>
        <v>83.52</v>
      </c>
      <c r="AG42" s="207">
        <f>(VLOOKUP(Horizontal!$C42&amp;Horizontal!$B42&amp;Horizontal!AG$11,Vertical!$E:$O,AG$10,0))+0</f>
        <v>54.55</v>
      </c>
      <c r="AH42" s="209">
        <f>(VLOOKUP(Horizontal!$C42&amp;Horizontal!$B42&amp;Horizontal!AH$11,Vertical!$E:$O,AH$10,0))+0</f>
        <v>33.33</v>
      </c>
      <c r="AI42" s="210">
        <f>(VLOOKUP(Horizontal!$C42&amp;Horizontal!$B42&amp;Horizontal!AI$11,Vertical!$E:$O,AI$10,0))+0</f>
        <v>0</v>
      </c>
      <c r="AJ42" s="207">
        <f>(VLOOKUP(Horizontal!$C42&amp;Horizontal!$B42&amp;Horizontal!AJ$11,Vertical!$E:$O,AJ$10,0))+0</f>
        <v>0</v>
      </c>
      <c r="AK42" s="207">
        <f>(VLOOKUP(Horizontal!$C42&amp;Horizontal!$B42&amp;Horizontal!AK$11,Vertical!$E:$O,AK$10,0))+0</f>
        <v>0</v>
      </c>
      <c r="AL42" s="207">
        <f>(VLOOKUP(Horizontal!$C42&amp;Horizontal!$B42&amp;Horizontal!AL$11,Vertical!$E:$O,AL$10,0))+0</f>
        <v>0</v>
      </c>
      <c r="AM42" s="207">
        <f>(VLOOKUP(Horizontal!$C42&amp;Horizontal!$B42&amp;Horizontal!AM$11,Vertical!$E:$O,AM$10,0))+0</f>
        <v>0</v>
      </c>
      <c r="AN42" s="207">
        <f>(VLOOKUP(Horizontal!$C42&amp;Horizontal!$B42&amp;Horizontal!AN$11,Vertical!$E:$O,AN$10,0))+0</f>
        <v>4.3499999999999996</v>
      </c>
      <c r="AO42" s="207">
        <f>(VLOOKUP(Horizontal!$C42&amp;Horizontal!$B42&amp;Horizontal!AO$11,Vertical!$E:$O,AO$10,0))+0</f>
        <v>16.48</v>
      </c>
      <c r="AP42" s="207">
        <f>(VLOOKUP(Horizontal!$C42&amp;Horizontal!$B42&amp;Horizontal!AP$11,Vertical!$E:$O,AP$10,0))+0</f>
        <v>36.36</v>
      </c>
      <c r="AQ42" s="209">
        <f>(VLOOKUP(Horizontal!$C42&amp;Horizontal!$B42&amp;Horizontal!AQ$11,Vertical!$E:$O,AQ$10,0))+0</f>
        <v>50</v>
      </c>
      <c r="AR42" s="210">
        <f>(VLOOKUP(Horizontal!$C42&amp;Horizontal!$B42&amp;Horizontal!AR$11,Vertical!$E:$O,AR$10,0))+0</f>
        <v>0</v>
      </c>
      <c r="AS42" s="207">
        <f>(VLOOKUP(Horizontal!$C42&amp;Horizontal!$B42&amp;Horizontal!AS$11,Vertical!$E:$O,AS$10,0))+0</f>
        <v>0</v>
      </c>
      <c r="AT42" s="207">
        <f>(VLOOKUP(Horizontal!$C42&amp;Horizontal!$B42&amp;Horizontal!AT$11,Vertical!$E:$O,AT$10,0))+0</f>
        <v>0</v>
      </c>
      <c r="AU42" s="207">
        <f>(VLOOKUP(Horizontal!$C42&amp;Horizontal!$B42&amp;Horizontal!AU$11,Vertical!$E:$O,AU$10,0))+0</f>
        <v>0</v>
      </c>
      <c r="AV42" s="207">
        <f>(VLOOKUP(Horizontal!$C42&amp;Horizontal!$B42&amp;Horizontal!AV$11,Vertical!$E:$O,AV$10,0))+0</f>
        <v>0</v>
      </c>
      <c r="AW42" s="207">
        <f>(VLOOKUP(Horizontal!$C42&amp;Horizontal!$B42&amp;Horizontal!AW$11,Vertical!$E:$O,AW$10,0))+0</f>
        <v>0</v>
      </c>
      <c r="AX42" s="207">
        <f>(VLOOKUP(Horizontal!$C42&amp;Horizontal!$B42&amp;Horizontal!AX$11,Vertical!$E:$O,AX$10,0))+0</f>
        <v>0</v>
      </c>
      <c r="AY42" s="207">
        <f>(VLOOKUP(Horizontal!$C42&amp;Horizontal!$B42&amp;Horizontal!AY$11,Vertical!$E:$O,AY$10,0))+0</f>
        <v>9.09</v>
      </c>
      <c r="AZ42" s="209">
        <f>(VLOOKUP(Horizontal!$C42&amp;Horizontal!$B42&amp;Horizontal!AZ$11,Vertical!$E:$O,AZ$10,0))+0</f>
        <v>16.670000000000002</v>
      </c>
      <c r="BA42" s="208">
        <f>(VLOOKUP(Horizontal!$C42&amp;Horizontal!$B42&amp;Horizontal!BA$11,Vertical!$E:$O,BA$10,0))+0</f>
        <v>4.66</v>
      </c>
      <c r="BB42" s="210">
        <f>(VLOOKUP(Horizontal!$C42&amp;Horizontal!$B42&amp;Horizontal!BB$11,Vertical!$E:$O,BB$10,0))+0</f>
        <v>270.23</v>
      </c>
      <c r="BC42" s="207">
        <f>(VLOOKUP(Horizontal!$C42&amp;Horizontal!$B42&amp;Horizontal!BC$11,Vertical!$E:$O,BC$10,0))+0</f>
        <v>270.14</v>
      </c>
      <c r="BD42" s="207">
        <f>(VLOOKUP(Horizontal!$C42&amp;Horizontal!$B42&amp;Horizontal!BD$11,Vertical!$E:$O,BD$10,0))+0</f>
        <v>268</v>
      </c>
      <c r="BE42" s="207">
        <f>(VLOOKUP(Horizontal!$C42&amp;Horizontal!$B42&amp;Horizontal!BE$11,Vertical!$E:$O,BE$10,0))+0</f>
        <v>269.27999999999997</v>
      </c>
      <c r="BF42" s="207">
        <f>(VLOOKUP(Horizontal!$C42&amp;Horizontal!$B42&amp;Horizontal!BF$11,Vertical!$E:$O,BF$10,0))+0</f>
        <v>271.55</v>
      </c>
      <c r="BG42" s="207">
        <f>(VLOOKUP(Horizontal!$C42&amp;Horizontal!$B42&amp;Horizontal!BG$11,Vertical!$E:$O,BG$10,0))+0</f>
        <v>253.47</v>
      </c>
      <c r="BH42" s="207">
        <f>(VLOOKUP(Horizontal!$C42&amp;Horizontal!$B42&amp;Horizontal!BH$11,Vertical!$E:$O,BH$10,0))+0</f>
        <v>204.42</v>
      </c>
      <c r="BI42" s="207">
        <f>(VLOOKUP(Horizontal!$C42&amp;Horizontal!$B42&amp;Horizontal!BI$11,Vertical!$E:$O,BI$10,0))+0</f>
        <v>196.03</v>
      </c>
      <c r="BJ42" s="209">
        <f>(VLOOKUP(Horizontal!$C42&amp;Horizontal!$B42&amp;Horizontal!BJ$11,Vertical!$E:$O,BJ$10,0))+0</f>
        <v>180.79</v>
      </c>
      <c r="BK42" s="210">
        <f>(VLOOKUP(Horizontal!$C42&amp;Horizontal!$B42&amp;Horizontal!BK$11,Vertical!$E:$O,BK$10,0))+0</f>
        <v>38</v>
      </c>
      <c r="BL42" s="207">
        <f>(VLOOKUP(Horizontal!$C42&amp;Horizontal!$B42&amp;Horizontal!BL$11,Vertical!$E:$O,BL$10,0))+0</f>
        <v>37</v>
      </c>
      <c r="BM42" s="207">
        <f>(VLOOKUP(Horizontal!$C42&amp;Horizontal!$B42&amp;Horizontal!BM$11,Vertical!$E:$O,BM$10,0))+0</f>
        <v>35</v>
      </c>
      <c r="BN42" s="207">
        <f>(VLOOKUP(Horizontal!$C42&amp;Horizontal!$B42&amp;Horizontal!BN$11,Vertical!$E:$O,BN$10,0))+0</f>
        <v>34</v>
      </c>
      <c r="BO42" s="207">
        <f>(VLOOKUP(Horizontal!$C42&amp;Horizontal!$B42&amp;Horizontal!BO$11,Vertical!$E:$O,BO$10,0))+0</f>
        <v>37</v>
      </c>
      <c r="BP42" s="207">
        <f>(VLOOKUP(Horizontal!$C42&amp;Horizontal!$B42&amp;Horizontal!BP$11,Vertical!$E:$O,BP$10,0))+0</f>
        <v>35</v>
      </c>
      <c r="BQ42" s="207">
        <f>(VLOOKUP(Horizontal!$C42&amp;Horizontal!$B42&amp;Horizontal!BQ$11,Vertical!$E:$O,BQ$10,0))+0</f>
        <v>35</v>
      </c>
      <c r="BR42" s="207">
        <f>(VLOOKUP(Horizontal!$C42&amp;Horizontal!$B42&amp;Horizontal!BR$11,Vertical!$E:$O,BR$10,0))+0</f>
        <v>44</v>
      </c>
      <c r="BS42" s="209">
        <f>(VLOOKUP(Horizontal!$C42&amp;Horizontal!$B42&amp;Horizontal!BS$11,Vertical!$E:$O,BS$10,0))+0</f>
        <v>44</v>
      </c>
      <c r="BT42" s="210">
        <f>(VLOOKUP(Horizontal!$C42&amp;Horizontal!$B42&amp;Horizontal!BT$11,Vertical!$E:$O,BT$10,0))+0</f>
        <v>100</v>
      </c>
      <c r="BU42" s="207">
        <f>(VLOOKUP(Horizontal!$C42&amp;Horizontal!$B42&amp;Horizontal!BU$11,Vertical!$E:$O,BU$10,0))+0</f>
        <v>100</v>
      </c>
      <c r="BV42" s="207">
        <f>(VLOOKUP(Horizontal!$C42&amp;Horizontal!$B42&amp;Horizontal!BV$11,Vertical!$E:$O,BV$10,0))+0</f>
        <v>100</v>
      </c>
      <c r="BW42" s="207">
        <f>(VLOOKUP(Horizontal!$C42&amp;Horizontal!$B42&amp;Horizontal!BW$11,Vertical!$E:$O,BW$10,0))+0</f>
        <v>100</v>
      </c>
      <c r="BX42" s="207">
        <f>(VLOOKUP(Horizontal!$C42&amp;Horizontal!$B42&amp;Horizontal!BX$11,Vertical!$E:$O,BX$10,0))+0</f>
        <v>95.02</v>
      </c>
      <c r="BY42" s="207">
        <f>(VLOOKUP(Horizontal!$C42&amp;Horizontal!$B42&amp;Horizontal!BY$11,Vertical!$E:$O,BY$10,0))+0</f>
        <v>93.75</v>
      </c>
      <c r="BZ42" s="207">
        <f>(VLOOKUP(Horizontal!$C42&amp;Horizontal!$B42&amp;Horizontal!BZ$11,Vertical!$E:$O,BZ$10,0))+0</f>
        <v>85</v>
      </c>
      <c r="CA42" s="207">
        <f>(VLOOKUP(Horizontal!$C42&amp;Horizontal!$B42&amp;Horizontal!CA$11,Vertical!$E:$O,CA$10,0))+0</f>
        <v>47.62</v>
      </c>
      <c r="CB42" s="209">
        <f>(VLOOKUP(Horizontal!$C42&amp;Horizontal!$B42&amp;Horizontal!CB$11,Vertical!$E:$O,CB$10,0))+0</f>
        <v>47.06</v>
      </c>
      <c r="CC42" s="210">
        <f>(VLOOKUP(Horizontal!$C42&amp;Horizontal!$B42&amp;Horizontal!CC$11,Vertical!$E:$O,CC$10,0))+0</f>
        <v>0</v>
      </c>
      <c r="CD42" s="207">
        <f>(VLOOKUP(Horizontal!$C42&amp;Horizontal!$B42&amp;Horizontal!CD$11,Vertical!$E:$O,CD$10,0))+0</f>
        <v>0</v>
      </c>
      <c r="CE42" s="207">
        <f>(VLOOKUP(Horizontal!$C42&amp;Horizontal!$B42&amp;Horizontal!CE$11,Vertical!$E:$O,CE$10,0))+0</f>
        <v>0</v>
      </c>
      <c r="CF42" s="207">
        <f>(VLOOKUP(Horizontal!$C42&amp;Horizontal!$B42&amp;Horizontal!CF$11,Vertical!$E:$O,CF$10,0))+0</f>
        <v>0</v>
      </c>
      <c r="CG42" s="207">
        <f>(VLOOKUP(Horizontal!$C42&amp;Horizontal!$B42&amp;Horizontal!CG$11,Vertical!$E:$O,CG$10,0))+0</f>
        <v>4.9800000000000004</v>
      </c>
      <c r="CH42" s="207">
        <f>(VLOOKUP(Horizontal!$C42&amp;Horizontal!$B42&amp;Horizontal!CH$11,Vertical!$E:$O,CH$10,0))+0</f>
        <v>6.25</v>
      </c>
      <c r="CI42" s="207">
        <f>(VLOOKUP(Horizontal!$C42&amp;Horizontal!$B42&amp;Horizontal!CI$11,Vertical!$E:$O,CI$10,0))+0</f>
        <v>15</v>
      </c>
      <c r="CJ42" s="207">
        <f>(VLOOKUP(Horizontal!$C42&amp;Horizontal!$B42&amp;Horizontal!CJ$11,Vertical!$E:$O,CJ$10,0))+0</f>
        <v>33.33</v>
      </c>
      <c r="CK42" s="209">
        <f>(VLOOKUP(Horizontal!$C42&amp;Horizontal!$B42&amp;Horizontal!CK$11,Vertical!$E:$O,CK$10,0))+0</f>
        <v>41.18</v>
      </c>
      <c r="CL42" s="210">
        <f>(VLOOKUP(Horizontal!$C42&amp;Horizontal!$B42&amp;Horizontal!CL$11,Vertical!$E:$O,CL$10,0))+0</f>
        <v>0</v>
      </c>
      <c r="CM42" s="207">
        <f>(VLOOKUP(Horizontal!$C42&amp;Horizontal!$B42&amp;Horizontal!CM$11,Vertical!$E:$O,CM$10,0))+0</f>
        <v>0</v>
      </c>
      <c r="CN42" s="207">
        <f>(VLOOKUP(Horizontal!$C42&amp;Horizontal!$B42&amp;Horizontal!CN$11,Vertical!$E:$O,CN$10,0))+0</f>
        <v>0</v>
      </c>
      <c r="CO42" s="207">
        <f>(VLOOKUP(Horizontal!$C42&amp;Horizontal!$B42&amp;Horizontal!CO$11,Vertical!$E:$O,CO$10,0))+0</f>
        <v>0</v>
      </c>
      <c r="CP42" s="207">
        <f>(VLOOKUP(Horizontal!$C42&amp;Horizontal!$B42&amp;Horizontal!CP$11,Vertical!$E:$O,CP$10,0))+0</f>
        <v>0</v>
      </c>
      <c r="CQ42" s="207">
        <f>(VLOOKUP(Horizontal!$C42&amp;Horizontal!$B42&amp;Horizontal!CQ$11,Vertical!$E:$O,CQ$10,0))+0</f>
        <v>0</v>
      </c>
      <c r="CR42" s="207">
        <f>(VLOOKUP(Horizontal!$C42&amp;Horizontal!$B42&amp;Horizontal!CR$11,Vertical!$E:$O,CR$10,0))+0</f>
        <v>0</v>
      </c>
      <c r="CS42" s="207">
        <f>(VLOOKUP(Horizontal!$C42&amp;Horizontal!$B42&amp;Horizontal!CS$11,Vertical!$E:$O,CS$10,0))+0</f>
        <v>19.05</v>
      </c>
      <c r="CT42" s="207">
        <f>(VLOOKUP(Horizontal!$C42&amp;Horizontal!$B42&amp;Horizontal!CT$11,Vertical!$E:$O,CT$10,0))+0</f>
        <v>11.76</v>
      </c>
      <c r="CU42" s="150"/>
      <c r="CV42" s="211">
        <f t="shared" si="29"/>
        <v>4.4399999999999977</v>
      </c>
      <c r="CW42" s="190">
        <f t="shared" si="30"/>
        <v>6.3000000000000114</v>
      </c>
      <c r="CX42" s="190">
        <f t="shared" si="31"/>
        <v>10.20999999999998</v>
      </c>
      <c r="CY42" s="190">
        <f t="shared" si="32"/>
        <v>10.909999999999968</v>
      </c>
      <c r="CZ42" s="190">
        <f t="shared" si="33"/>
        <v>10.870000000000005</v>
      </c>
      <c r="DA42" s="190">
        <f t="shared" si="34"/>
        <v>17.03</v>
      </c>
      <c r="DB42" s="190">
        <f t="shared" si="35"/>
        <v>14.299999999999983</v>
      </c>
      <c r="DC42" s="190">
        <f t="shared" si="36"/>
        <v>16.360000000000014</v>
      </c>
      <c r="DD42" s="212">
        <f t="shared" si="37"/>
        <v>15.519999999999982</v>
      </c>
      <c r="DE42" s="9">
        <v>160</v>
      </c>
      <c r="DF42" s="212">
        <f t="shared" si="38"/>
        <v>-57.33278959810869</v>
      </c>
      <c r="DG42" s="264"/>
      <c r="DH42" s="265"/>
      <c r="DI42" s="265"/>
      <c r="DJ42" s="266"/>
      <c r="DK42" s="190">
        <v>176.96</v>
      </c>
      <c r="DL42" s="190">
        <v>78.680000000000007</v>
      </c>
      <c r="DM42" s="190">
        <v>220.55</v>
      </c>
      <c r="DN42" s="212">
        <v>176.96</v>
      </c>
      <c r="DO42" s="190"/>
      <c r="DP42" s="190"/>
      <c r="DQ42" s="190"/>
      <c r="DR42" s="212"/>
      <c r="DS42" s="150"/>
      <c r="DT42" s="190"/>
      <c r="DU42" s="190"/>
      <c r="DV42" s="190"/>
      <c r="DW42" s="190"/>
      <c r="DX42" s="190"/>
      <c r="DY42" s="190"/>
      <c r="DZ42" s="190"/>
      <c r="EA42" s="190"/>
      <c r="EB42" s="190"/>
      <c r="EC42" s="190"/>
      <c r="ED42" s="190"/>
      <c r="EE42" s="190"/>
      <c r="EF42" s="190"/>
      <c r="EG42" s="190"/>
      <c r="EH42" s="212"/>
      <c r="EI42" s="213"/>
      <c r="EJ42" s="211"/>
      <c r="EK42" s="190"/>
      <c r="EL42" s="190"/>
      <c r="EM42" s="190"/>
      <c r="EN42" s="190"/>
      <c r="EO42" s="190"/>
      <c r="EP42" s="190"/>
      <c r="EQ42" s="190"/>
      <c r="ER42" s="190"/>
      <c r="ES42" s="190"/>
      <c r="ET42" s="190"/>
      <c r="EU42" s="190"/>
      <c r="EV42" s="190"/>
      <c r="EW42" s="190"/>
      <c r="EX42" s="212"/>
      <c r="EY42" s="211"/>
      <c r="EZ42" s="75"/>
      <c r="FA42" s="89"/>
      <c r="FB42" s="212"/>
      <c r="FC42" s="213"/>
      <c r="FD42" s="213"/>
      <c r="FE42" s="213"/>
      <c r="FF42" s="213"/>
      <c r="FG42" s="213"/>
      <c r="FH42" s="213"/>
      <c r="FI42" s="213"/>
      <c r="FJ42" s="213"/>
      <c r="FK42" s="213"/>
      <c r="FL42" s="213"/>
      <c r="FM42" s="213"/>
      <c r="FN42" s="213"/>
      <c r="FO42" s="213"/>
      <c r="FP42" s="213"/>
      <c r="FQ42" s="213"/>
      <c r="FR42" s="213"/>
      <c r="FS42" s="211"/>
      <c r="FT42" s="190"/>
      <c r="FU42" s="190"/>
      <c r="FV42" s="190"/>
      <c r="FW42" s="190"/>
      <c r="FX42" s="190"/>
      <c r="FY42" s="190"/>
      <c r="FZ42" s="190"/>
      <c r="GA42" s="190"/>
      <c r="GB42" s="190"/>
      <c r="GC42" s="190"/>
      <c r="GD42" s="190"/>
      <c r="GE42" s="190"/>
      <c r="GF42" s="190"/>
      <c r="GG42" s="212"/>
    </row>
    <row r="43" spans="2:189">
      <c r="B43" s="33">
        <v>42204</v>
      </c>
      <c r="C43" s="30" t="s">
        <v>37</v>
      </c>
      <c r="D43" s="30">
        <v>2015</v>
      </c>
      <c r="E43" s="30" t="str">
        <f t="shared" si="28"/>
        <v>2015S29</v>
      </c>
      <c r="F43" s="30" t="str">
        <f t="shared" si="39"/>
        <v>72015</v>
      </c>
      <c r="G43" s="208" t="str">
        <f>VLOOKUP(Horizontal!$C43&amp;Horizontal!$B43&amp;Horizontal!G$11,Vertical!$E:$O,G$10,0)</f>
        <v>-6,28</v>
      </c>
      <c r="H43" s="207">
        <f>(VLOOKUP(Horizontal!$C43&amp;Horizontal!$B43&amp;Horizontal!H$11,Vertical!$E:$O,H$10,0))+0</f>
        <v>243.22</v>
      </c>
      <c r="I43" s="207">
        <f>(VLOOKUP(Horizontal!$C43&amp;Horizontal!$B43&amp;Horizontal!I$11,Vertical!$E:$O,I$10,0))+0</f>
        <v>233.39</v>
      </c>
      <c r="J43" s="207">
        <f>(VLOOKUP(Horizontal!$C43&amp;Horizontal!$B43&amp;Horizontal!J$11,Vertical!$E:$O,J$10,0))+0</f>
        <v>229.76</v>
      </c>
      <c r="K43" s="207">
        <f>(VLOOKUP(Horizontal!$C43&amp;Horizontal!$B43&amp;Horizontal!K$11,Vertical!$E:$O,K$10,0))+0</f>
        <v>223.44</v>
      </c>
      <c r="L43" s="207">
        <f>(VLOOKUP(Horizontal!$C43&amp;Horizontal!$B43&amp;Horizontal!L$11,Vertical!$E:$O,L$10,0))+0</f>
        <v>218.7</v>
      </c>
      <c r="M43" s="207">
        <f>(VLOOKUP(Horizontal!$C43&amp;Horizontal!$B43&amp;Horizontal!M$11,Vertical!$E:$O,M$10,0))+0</f>
        <v>218.33</v>
      </c>
      <c r="N43" s="207">
        <f>(VLOOKUP(Horizontal!$C43&amp;Horizontal!$B43&amp;Horizontal!N$11,Vertical!$E:$O,N$10,0))+0</f>
        <v>182.52</v>
      </c>
      <c r="O43" s="207">
        <f>(VLOOKUP(Horizontal!$C43&amp;Horizontal!$B43&amp;Horizontal!O$11,Vertical!$E:$O,O$10,0))+0</f>
        <v>171.96</v>
      </c>
      <c r="P43" s="209">
        <f>(VLOOKUP(Horizontal!$C43&amp;Horizontal!$B43&amp;Horizontal!P$11,Vertical!$E:$O,P$10,0))+0</f>
        <v>163.47</v>
      </c>
      <c r="Q43" s="210">
        <f>(VLOOKUP(Horizontal!$C43&amp;Horizontal!$B43&amp;Horizontal!Q$11,Vertical!$E:$O,Q$10,0))+0</f>
        <v>46</v>
      </c>
      <c r="R43" s="207">
        <f>(VLOOKUP(Horizontal!$C43&amp;Horizontal!$B43&amp;Horizontal!R$11,Vertical!$E:$O,R$10,0))+0</f>
        <v>37</v>
      </c>
      <c r="S43" s="207">
        <f>(VLOOKUP(Horizontal!$C43&amp;Horizontal!$B43&amp;Horizontal!S$11,Vertical!$E:$O,S$10,0))+0</f>
        <v>36</v>
      </c>
      <c r="T43" s="207">
        <f>(VLOOKUP(Horizontal!$C43&amp;Horizontal!$B43&amp;Horizontal!T$11,Vertical!$E:$O,T$10,0))+0</f>
        <v>33</v>
      </c>
      <c r="U43" s="207">
        <f>(VLOOKUP(Horizontal!$C43&amp;Horizontal!$B43&amp;Horizontal!U$11,Vertical!$E:$O,U$10,0))+0</f>
        <v>37</v>
      </c>
      <c r="V43" s="207">
        <f>(VLOOKUP(Horizontal!$C43&amp;Horizontal!$B43&amp;Horizontal!V$11,Vertical!$E:$O,V$10,0))+0</f>
        <v>38</v>
      </c>
      <c r="W43" s="207">
        <f>(VLOOKUP(Horizontal!$C43&amp;Horizontal!$B43&amp;Horizontal!W$11,Vertical!$E:$O,W$10,0))+0</f>
        <v>33</v>
      </c>
      <c r="X43" s="207">
        <f>(VLOOKUP(Horizontal!$C43&amp;Horizontal!$B43&amp;Horizontal!X$11,Vertical!$E:$O,X$10,0))+0</f>
        <v>38</v>
      </c>
      <c r="Y43" s="209">
        <f>(VLOOKUP(Horizontal!$C43&amp;Horizontal!$B43&amp;Horizontal!Y$11,Vertical!$E:$O,Y$10,0))+0</f>
        <v>34</v>
      </c>
      <c r="Z43" s="210">
        <f>(VLOOKUP(Horizontal!$C43&amp;Horizontal!$B43&amp;Horizontal!Z$11,Vertical!$E:$O,Z$10,0))+0</f>
        <v>100</v>
      </c>
      <c r="AA43" s="207">
        <f>(VLOOKUP(Horizontal!$C43&amp;Horizontal!$B43&amp;Horizontal!AA$11,Vertical!$E:$O,AA$10,0))+0</f>
        <v>95.26</v>
      </c>
      <c r="AB43" s="207">
        <f>(VLOOKUP(Horizontal!$C43&amp;Horizontal!$B43&amp;Horizontal!AB$11,Vertical!$E:$O,AB$10,0))+0</f>
        <v>100</v>
      </c>
      <c r="AC43" s="207">
        <f>(VLOOKUP(Horizontal!$C43&amp;Horizontal!$B43&amp;Horizontal!AC$11,Vertical!$E:$O,AC$10,0))+0</f>
        <v>100</v>
      </c>
      <c r="AD43" s="207">
        <f>(VLOOKUP(Horizontal!$C43&amp;Horizontal!$B43&amp;Horizontal!AD$11,Vertical!$E:$O,AD$10,0))+0</f>
        <v>95.24</v>
      </c>
      <c r="AE43" s="207">
        <f>(VLOOKUP(Horizontal!$C43&amp;Horizontal!$B43&amp;Horizontal!AE$11,Vertical!$E:$O,AE$10,0))+0</f>
        <v>96.43</v>
      </c>
      <c r="AF43" s="207">
        <f>(VLOOKUP(Horizontal!$C43&amp;Horizontal!$B43&amp;Horizontal!AF$11,Vertical!$E:$O,AF$10,0))+0</f>
        <v>70.83</v>
      </c>
      <c r="AG43" s="207">
        <f>(VLOOKUP(Horizontal!$C43&amp;Horizontal!$B43&amp;Horizontal!AG$11,Vertical!$E:$O,AG$10,0))+0</f>
        <v>56.54</v>
      </c>
      <c r="AH43" s="209">
        <f>(VLOOKUP(Horizontal!$C43&amp;Horizontal!$B43&amp;Horizontal!AH$11,Vertical!$E:$O,AH$10,0))+0</f>
        <v>40</v>
      </c>
      <c r="AI43" s="210">
        <f>(VLOOKUP(Horizontal!$C43&amp;Horizontal!$B43&amp;Horizontal!AI$11,Vertical!$E:$O,AI$10,0))+0</f>
        <v>0</v>
      </c>
      <c r="AJ43" s="207">
        <f>(VLOOKUP(Horizontal!$C43&amp;Horizontal!$B43&amp;Horizontal!AJ$11,Vertical!$E:$O,AJ$10,0))+0</f>
        <v>4.74</v>
      </c>
      <c r="AK43" s="207">
        <f>(VLOOKUP(Horizontal!$C43&amp;Horizontal!$B43&amp;Horizontal!AK$11,Vertical!$E:$O,AK$10,0))+0</f>
        <v>0</v>
      </c>
      <c r="AL43" s="207">
        <f>(VLOOKUP(Horizontal!$C43&amp;Horizontal!$B43&amp;Horizontal!AL$11,Vertical!$E:$O,AL$10,0))+0</f>
        <v>0</v>
      </c>
      <c r="AM43" s="207">
        <f>(VLOOKUP(Horizontal!$C43&amp;Horizontal!$B43&amp;Horizontal!AM$11,Vertical!$E:$O,AM$10,0))+0</f>
        <v>4.76</v>
      </c>
      <c r="AN43" s="207">
        <f>(VLOOKUP(Horizontal!$C43&amp;Horizontal!$B43&amp;Horizontal!AN$11,Vertical!$E:$O,AN$10,0))+0</f>
        <v>3.57</v>
      </c>
      <c r="AO43" s="207">
        <f>(VLOOKUP(Horizontal!$C43&amp;Horizontal!$B43&amp;Horizontal!AO$11,Vertical!$E:$O,AO$10,0))+0</f>
        <v>20.83</v>
      </c>
      <c r="AP43" s="207">
        <f>(VLOOKUP(Horizontal!$C43&amp;Horizontal!$B43&amp;Horizontal!AP$11,Vertical!$E:$O,AP$10,0))+0</f>
        <v>34.11</v>
      </c>
      <c r="AQ43" s="209">
        <f>(VLOOKUP(Horizontal!$C43&amp;Horizontal!$B43&amp;Horizontal!AQ$11,Vertical!$E:$O,AQ$10,0))+0</f>
        <v>48</v>
      </c>
      <c r="AR43" s="210">
        <f>(VLOOKUP(Horizontal!$C43&amp;Horizontal!$B43&amp;Horizontal!AR$11,Vertical!$E:$O,AR$10,0))+0</f>
        <v>0</v>
      </c>
      <c r="AS43" s="207">
        <f>(VLOOKUP(Horizontal!$C43&amp;Horizontal!$B43&amp;Horizontal!AS$11,Vertical!$E:$O,AS$10,0))+0</f>
        <v>0</v>
      </c>
      <c r="AT43" s="207">
        <f>(VLOOKUP(Horizontal!$C43&amp;Horizontal!$B43&amp;Horizontal!AT$11,Vertical!$E:$O,AT$10,0))+0</f>
        <v>0</v>
      </c>
      <c r="AU43" s="207">
        <f>(VLOOKUP(Horizontal!$C43&amp;Horizontal!$B43&amp;Horizontal!AU$11,Vertical!$E:$O,AU$10,0))+0</f>
        <v>0</v>
      </c>
      <c r="AV43" s="207">
        <f>(VLOOKUP(Horizontal!$C43&amp;Horizontal!$B43&amp;Horizontal!AV$11,Vertical!$E:$O,AV$10,0))+0</f>
        <v>0</v>
      </c>
      <c r="AW43" s="207">
        <f>(VLOOKUP(Horizontal!$C43&amp;Horizontal!$B43&amp;Horizontal!AW$11,Vertical!$E:$O,AW$10,0))+0</f>
        <v>0</v>
      </c>
      <c r="AX43" s="207">
        <f>(VLOOKUP(Horizontal!$C43&amp;Horizontal!$B43&amp;Horizontal!AX$11,Vertical!$E:$O,AX$10,0))+0</f>
        <v>8.33</v>
      </c>
      <c r="AY43" s="207">
        <f>(VLOOKUP(Horizontal!$C43&amp;Horizontal!$B43&amp;Horizontal!AY$11,Vertical!$E:$O,AY$10,0))+0</f>
        <v>9.35</v>
      </c>
      <c r="AZ43" s="209">
        <f>(VLOOKUP(Horizontal!$C43&amp;Horizontal!$B43&amp;Horizontal!AZ$11,Vertical!$E:$O,AZ$10,0))+0</f>
        <v>12</v>
      </c>
      <c r="BA43" s="208">
        <f>(VLOOKUP(Horizontal!$C43&amp;Horizontal!$B43&amp;Horizontal!BA$11,Vertical!$E:$O,BA$10,0))+0</f>
        <v>4.74</v>
      </c>
      <c r="BB43" s="210">
        <f>(VLOOKUP(Horizontal!$C43&amp;Horizontal!$B43&amp;Horizontal!BB$11,Vertical!$E:$O,BB$10,0))+0</f>
        <v>248.45</v>
      </c>
      <c r="BC43" s="207">
        <f>(VLOOKUP(Horizontal!$C43&amp;Horizontal!$B43&amp;Horizontal!BC$11,Vertical!$E:$O,BC$10,0))+0</f>
        <v>239.92</v>
      </c>
      <c r="BD43" s="207">
        <f>(VLOOKUP(Horizontal!$C43&amp;Horizontal!$B43&amp;Horizontal!BD$11,Vertical!$E:$O,BD$10,0))+0</f>
        <v>235.6</v>
      </c>
      <c r="BE43" s="207">
        <f>(VLOOKUP(Horizontal!$C43&amp;Horizontal!$B43&amp;Horizontal!BE$11,Vertical!$E:$O,BE$10,0))+0</f>
        <v>229.97</v>
      </c>
      <c r="BF43" s="207">
        <f>(VLOOKUP(Horizontal!$C43&amp;Horizontal!$B43&amp;Horizontal!BF$11,Vertical!$E:$O,BF$10,0))+0</f>
        <v>227.08</v>
      </c>
      <c r="BG43" s="207">
        <f>(VLOOKUP(Horizontal!$C43&amp;Horizontal!$B43&amp;Horizontal!BG$11,Vertical!$E:$O,BG$10,0))+0</f>
        <v>232.19</v>
      </c>
      <c r="BH43" s="207">
        <f>(VLOOKUP(Horizontal!$C43&amp;Horizontal!$B43&amp;Horizontal!BH$11,Vertical!$E:$O,BH$10,0))+0</f>
        <v>200.39</v>
      </c>
      <c r="BI43" s="207">
        <f>(VLOOKUP(Horizontal!$C43&amp;Horizontal!$B43&amp;Horizontal!BI$11,Vertical!$E:$O,BI$10,0))+0</f>
        <v>190.02</v>
      </c>
      <c r="BJ43" s="209">
        <f>(VLOOKUP(Horizontal!$C43&amp;Horizontal!$B43&amp;Horizontal!BJ$11,Vertical!$E:$O,BJ$10,0))+0</f>
        <v>181.39</v>
      </c>
      <c r="BK43" s="210">
        <f>(VLOOKUP(Horizontal!$C43&amp;Horizontal!$B43&amp;Horizontal!BK$11,Vertical!$E:$O,BK$10,0))+0</f>
        <v>41</v>
      </c>
      <c r="BL43" s="207">
        <f>(VLOOKUP(Horizontal!$C43&amp;Horizontal!$B43&amp;Horizontal!BL$11,Vertical!$E:$O,BL$10,0))+0</f>
        <v>36</v>
      </c>
      <c r="BM43" s="207">
        <f>(VLOOKUP(Horizontal!$C43&amp;Horizontal!$B43&amp;Horizontal!BM$11,Vertical!$E:$O,BM$10,0))+0</f>
        <v>33</v>
      </c>
      <c r="BN43" s="207">
        <f>(VLOOKUP(Horizontal!$C43&amp;Horizontal!$B43&amp;Horizontal!BN$11,Vertical!$E:$O,BN$10,0))+0</f>
        <v>31</v>
      </c>
      <c r="BO43" s="207">
        <f>(VLOOKUP(Horizontal!$C43&amp;Horizontal!$B43&amp;Horizontal!BO$11,Vertical!$E:$O,BO$10,0))+0</f>
        <v>34</v>
      </c>
      <c r="BP43" s="207">
        <f>(VLOOKUP(Horizontal!$C43&amp;Horizontal!$B43&amp;Horizontal!BP$11,Vertical!$E:$O,BP$10,0))+0</f>
        <v>34</v>
      </c>
      <c r="BQ43" s="207">
        <f>(VLOOKUP(Horizontal!$C43&amp;Horizontal!$B43&amp;Horizontal!BQ$11,Vertical!$E:$O,BQ$10,0))+0</f>
        <v>31</v>
      </c>
      <c r="BR43" s="207">
        <f>(VLOOKUP(Horizontal!$C43&amp;Horizontal!$B43&amp;Horizontal!BR$11,Vertical!$E:$O,BR$10,0))+0</f>
        <v>39</v>
      </c>
      <c r="BS43" s="209">
        <f>(VLOOKUP(Horizontal!$C43&amp;Horizontal!$B43&amp;Horizontal!BS$11,Vertical!$E:$O,BS$10,0))+0</f>
        <v>38</v>
      </c>
      <c r="BT43" s="210">
        <f>(VLOOKUP(Horizontal!$C43&amp;Horizontal!$B43&amp;Horizontal!BT$11,Vertical!$E:$O,BT$10,0))+0</f>
        <v>100</v>
      </c>
      <c r="BU43" s="207">
        <f>(VLOOKUP(Horizontal!$C43&amp;Horizontal!$B43&amp;Horizontal!BU$11,Vertical!$E:$O,BU$10,0))+0</f>
        <v>94.74</v>
      </c>
      <c r="BV43" s="207">
        <f>(VLOOKUP(Horizontal!$C43&amp;Horizontal!$B43&amp;Horizontal!BV$11,Vertical!$E:$O,BV$10,0))+0</f>
        <v>100</v>
      </c>
      <c r="BW43" s="207">
        <f>(VLOOKUP(Horizontal!$C43&amp;Horizontal!$B43&amp;Horizontal!BW$11,Vertical!$E:$O,BW$10,0))+0</f>
        <v>100</v>
      </c>
      <c r="BX43" s="207">
        <f>(VLOOKUP(Horizontal!$C43&amp;Horizontal!$B43&amp;Horizontal!BX$11,Vertical!$E:$O,BX$10,0))+0</f>
        <v>94.76</v>
      </c>
      <c r="BY43" s="207">
        <f>(VLOOKUP(Horizontal!$C43&amp;Horizontal!$B43&amp;Horizontal!BY$11,Vertical!$E:$O,BY$10,0))+0</f>
        <v>85.71</v>
      </c>
      <c r="BZ43" s="207">
        <f>(VLOOKUP(Horizontal!$C43&amp;Horizontal!$B43&amp;Horizontal!BZ$11,Vertical!$E:$O,BZ$10,0))+0</f>
        <v>61.11</v>
      </c>
      <c r="CA43" s="207">
        <f>(VLOOKUP(Horizontal!$C43&amp;Horizontal!$B43&amp;Horizontal!CA$11,Vertical!$E:$O,CA$10,0))+0</f>
        <v>68.42</v>
      </c>
      <c r="CB43" s="209">
        <f>(VLOOKUP(Horizontal!$C43&amp;Horizontal!$B43&amp;Horizontal!CB$11,Vertical!$E:$O,CB$10,0))+0</f>
        <v>35</v>
      </c>
      <c r="CC43" s="210">
        <f>(VLOOKUP(Horizontal!$C43&amp;Horizontal!$B43&amp;Horizontal!CC$11,Vertical!$E:$O,CC$10,0))+0</f>
        <v>0</v>
      </c>
      <c r="CD43" s="207">
        <f>(VLOOKUP(Horizontal!$C43&amp;Horizontal!$B43&amp;Horizontal!CD$11,Vertical!$E:$O,CD$10,0))+0</f>
        <v>0</v>
      </c>
      <c r="CE43" s="207">
        <f>(VLOOKUP(Horizontal!$C43&amp;Horizontal!$B43&amp;Horizontal!CE$11,Vertical!$E:$O,CE$10,0))+0</f>
        <v>0</v>
      </c>
      <c r="CF43" s="207">
        <f>(VLOOKUP(Horizontal!$C43&amp;Horizontal!$B43&amp;Horizontal!CF$11,Vertical!$E:$O,CF$10,0))+0</f>
        <v>0</v>
      </c>
      <c r="CG43" s="207">
        <f>(VLOOKUP(Horizontal!$C43&amp;Horizontal!$B43&amp;Horizontal!CG$11,Vertical!$E:$O,CG$10,0))+0</f>
        <v>0</v>
      </c>
      <c r="CH43" s="207">
        <f>(VLOOKUP(Horizontal!$C43&amp;Horizontal!$B43&amp;Horizontal!CH$11,Vertical!$E:$O,CH$10,0))+0</f>
        <v>9.52</v>
      </c>
      <c r="CI43" s="207">
        <f>(VLOOKUP(Horizontal!$C43&amp;Horizontal!$B43&amp;Horizontal!CI$11,Vertical!$E:$O,CI$10,0))+0</f>
        <v>27.78</v>
      </c>
      <c r="CJ43" s="207">
        <f>(VLOOKUP(Horizontal!$C43&amp;Horizontal!$B43&amp;Horizontal!CJ$11,Vertical!$E:$O,CJ$10,0))+0</f>
        <v>21.05</v>
      </c>
      <c r="CK43" s="209">
        <f>(VLOOKUP(Horizontal!$C43&amp;Horizontal!$B43&amp;Horizontal!CK$11,Vertical!$E:$O,CK$10,0))+0</f>
        <v>40</v>
      </c>
      <c r="CL43" s="210">
        <f>(VLOOKUP(Horizontal!$C43&amp;Horizontal!$B43&amp;Horizontal!CL$11,Vertical!$E:$O,CL$10,0))+0</f>
        <v>0</v>
      </c>
      <c r="CM43" s="207">
        <f>(VLOOKUP(Horizontal!$C43&amp;Horizontal!$B43&amp;Horizontal!CM$11,Vertical!$E:$O,CM$10,0))+0</f>
        <v>5.26</v>
      </c>
      <c r="CN43" s="207">
        <f>(VLOOKUP(Horizontal!$C43&amp;Horizontal!$B43&amp;Horizontal!CN$11,Vertical!$E:$O,CN$10,0))+0</f>
        <v>0</v>
      </c>
      <c r="CO43" s="207">
        <f>(VLOOKUP(Horizontal!$C43&amp;Horizontal!$B43&amp;Horizontal!CO$11,Vertical!$E:$O,CO$10,0))+0</f>
        <v>0</v>
      </c>
      <c r="CP43" s="207">
        <f>(VLOOKUP(Horizontal!$C43&amp;Horizontal!$B43&amp;Horizontal!CP$11,Vertical!$E:$O,CP$10,0))+0</f>
        <v>5.24</v>
      </c>
      <c r="CQ43" s="207">
        <f>(VLOOKUP(Horizontal!$C43&amp;Horizontal!$B43&amp;Horizontal!CQ$11,Vertical!$E:$O,CQ$10,0))+0</f>
        <v>4.76</v>
      </c>
      <c r="CR43" s="207">
        <f>(VLOOKUP(Horizontal!$C43&amp;Horizontal!$B43&amp;Horizontal!CR$11,Vertical!$E:$O,CR$10,0))+0</f>
        <v>11.11</v>
      </c>
      <c r="CS43" s="207">
        <f>(VLOOKUP(Horizontal!$C43&amp;Horizontal!$B43&amp;Horizontal!CS$11,Vertical!$E:$O,CS$10,0))+0</f>
        <v>10.53</v>
      </c>
      <c r="CT43" s="207">
        <f>(VLOOKUP(Horizontal!$C43&amp;Horizontal!$B43&amp;Horizontal!CT$11,Vertical!$E:$O,CT$10,0))+0</f>
        <v>25</v>
      </c>
      <c r="CU43" s="150"/>
      <c r="CV43" s="211">
        <f t="shared" si="29"/>
        <v>5.2299999999999898</v>
      </c>
      <c r="CW43" s="190">
        <f t="shared" si="30"/>
        <v>6.5300000000000011</v>
      </c>
      <c r="CX43" s="190">
        <f t="shared" si="31"/>
        <v>5.8400000000000034</v>
      </c>
      <c r="CY43" s="190">
        <f t="shared" si="32"/>
        <v>6.5300000000000011</v>
      </c>
      <c r="CZ43" s="190">
        <f t="shared" si="33"/>
        <v>8.3800000000000239</v>
      </c>
      <c r="DA43" s="190">
        <f t="shared" si="34"/>
        <v>13.859999999999985</v>
      </c>
      <c r="DB43" s="190">
        <f t="shared" si="35"/>
        <v>17.869999999999976</v>
      </c>
      <c r="DC43" s="190">
        <f t="shared" si="36"/>
        <v>18.060000000000002</v>
      </c>
      <c r="DD43" s="212">
        <f t="shared" si="37"/>
        <v>17.919999999999987</v>
      </c>
      <c r="DE43" s="9">
        <v>160</v>
      </c>
      <c r="DF43" s="212">
        <f t="shared" si="38"/>
        <v>-34.762789598108668</v>
      </c>
      <c r="DG43" s="264"/>
      <c r="DH43" s="265"/>
      <c r="DI43" s="265"/>
      <c r="DJ43" s="266"/>
      <c r="DK43" s="190">
        <v>171.13</v>
      </c>
      <c r="DL43" s="190">
        <v>78.91</v>
      </c>
      <c r="DM43" s="190">
        <v>379.26</v>
      </c>
      <c r="DN43" s="212">
        <v>171.13</v>
      </c>
      <c r="DO43" s="190"/>
      <c r="DP43" s="190"/>
      <c r="DQ43" s="190"/>
      <c r="DR43" s="212"/>
      <c r="DS43" s="150"/>
      <c r="DT43" s="190"/>
      <c r="DU43" s="190"/>
      <c r="DV43" s="190"/>
      <c r="DW43" s="190"/>
      <c r="DX43" s="190"/>
      <c r="DY43" s="190"/>
      <c r="DZ43" s="190"/>
      <c r="EA43" s="190"/>
      <c r="EB43" s="190"/>
      <c r="EC43" s="190"/>
      <c r="ED43" s="190"/>
      <c r="EE43" s="190"/>
      <c r="EF43" s="190"/>
      <c r="EG43" s="190"/>
      <c r="EH43" s="212"/>
      <c r="EI43" s="213"/>
      <c r="EJ43" s="211"/>
      <c r="EK43" s="190"/>
      <c r="EL43" s="190"/>
      <c r="EM43" s="190"/>
      <c r="EN43" s="190"/>
      <c r="EO43" s="190"/>
      <c r="EP43" s="190"/>
      <c r="EQ43" s="190"/>
      <c r="ER43" s="190"/>
      <c r="ES43" s="190"/>
      <c r="ET43" s="190"/>
      <c r="EU43" s="190"/>
      <c r="EV43" s="190"/>
      <c r="EW43" s="190"/>
      <c r="EX43" s="212"/>
      <c r="EY43" s="211"/>
      <c r="EZ43" s="75"/>
      <c r="FA43" s="89"/>
      <c r="FB43" s="212"/>
      <c r="FC43" s="213"/>
      <c r="FD43" s="213"/>
      <c r="FE43" s="213"/>
      <c r="FF43" s="213"/>
      <c r="FG43" s="213"/>
      <c r="FH43" s="213"/>
      <c r="FI43" s="213"/>
      <c r="FJ43" s="213"/>
      <c r="FK43" s="213"/>
      <c r="FL43" s="213"/>
      <c r="FM43" s="213"/>
      <c r="FN43" s="213"/>
      <c r="FO43" s="213"/>
      <c r="FP43" s="213"/>
      <c r="FQ43" s="213"/>
      <c r="FR43" s="213"/>
      <c r="FS43" s="211"/>
      <c r="FT43" s="190"/>
      <c r="FU43" s="190"/>
      <c r="FV43" s="190"/>
      <c r="FW43" s="190"/>
      <c r="FX43" s="190"/>
      <c r="FY43" s="190"/>
      <c r="FZ43" s="190"/>
      <c r="GA43" s="190"/>
      <c r="GB43" s="190"/>
      <c r="GC43" s="190"/>
      <c r="GD43" s="190"/>
      <c r="GE43" s="190"/>
      <c r="GF43" s="190"/>
      <c r="GG43" s="212"/>
    </row>
    <row r="44" spans="2:189">
      <c r="B44" s="33">
        <v>42211</v>
      </c>
      <c r="C44" s="30" t="s">
        <v>36</v>
      </c>
      <c r="D44" s="30">
        <v>2015</v>
      </c>
      <c r="E44" s="30" t="str">
        <f t="shared" si="28"/>
        <v>2015S30</v>
      </c>
      <c r="F44" s="30" t="str">
        <f t="shared" si="39"/>
        <v>7Final2015</v>
      </c>
      <c r="G44" s="208" t="str">
        <f>VLOOKUP(Horizontal!$C44&amp;Horizontal!$B44&amp;Horizontal!G$11,Vertical!$E:$O,G$10,0)</f>
        <v>-7,87</v>
      </c>
      <c r="H44" s="207">
        <f>(VLOOKUP(Horizontal!$C44&amp;Horizontal!$B44&amp;Horizontal!H$11,Vertical!$E:$O,H$10,0))+0</f>
        <v>233.72</v>
      </c>
      <c r="I44" s="207">
        <f>(VLOOKUP(Horizontal!$C44&amp;Horizontal!$B44&amp;Horizontal!I$11,Vertical!$E:$O,I$10,0))+0</f>
        <v>154.33000000000001</v>
      </c>
      <c r="J44" s="207">
        <f>(VLOOKUP(Horizontal!$C44&amp;Horizontal!$B44&amp;Horizontal!J$11,Vertical!$E:$O,J$10,0))+0</f>
        <v>172.55</v>
      </c>
      <c r="K44" s="207">
        <f>(VLOOKUP(Horizontal!$C44&amp;Horizontal!$B44&amp;Horizontal!K$11,Vertical!$E:$O,K$10,0))+0</f>
        <v>182.5</v>
      </c>
      <c r="L44" s="207">
        <f>(VLOOKUP(Horizontal!$C44&amp;Horizontal!$B44&amp;Horizontal!L$11,Vertical!$E:$O,L$10,0))+0</f>
        <v>181.12</v>
      </c>
      <c r="M44" s="207">
        <f>(VLOOKUP(Horizontal!$C44&amp;Horizontal!$B44&amp;Horizontal!M$11,Vertical!$E:$O,M$10,0))+0</f>
        <v>192.92</v>
      </c>
      <c r="N44" s="207">
        <f>(VLOOKUP(Horizontal!$C44&amp;Horizontal!$B44&amp;Horizontal!N$11,Vertical!$E:$O,N$10,0))+0</f>
        <v>173.25</v>
      </c>
      <c r="O44" s="207">
        <f>(VLOOKUP(Horizontal!$C44&amp;Horizontal!$B44&amp;Horizontal!O$11,Vertical!$E:$O,O$10,0))+0</f>
        <v>166.19</v>
      </c>
      <c r="P44" s="209">
        <f>(VLOOKUP(Horizontal!$C44&amp;Horizontal!$B44&amp;Horizontal!P$11,Vertical!$E:$O,P$10,0))+0</f>
        <v>159.27000000000001</v>
      </c>
      <c r="Q44" s="210">
        <f>(VLOOKUP(Horizontal!$C44&amp;Horizontal!$B44&amp;Horizontal!Q$11,Vertical!$E:$O,Q$10,0))+0</f>
        <v>44</v>
      </c>
      <c r="R44" s="207">
        <f>(VLOOKUP(Horizontal!$C44&amp;Horizontal!$B44&amp;Horizontal!R$11,Vertical!$E:$O,R$10,0))+0</f>
        <v>44</v>
      </c>
      <c r="S44" s="207">
        <f>(VLOOKUP(Horizontal!$C44&amp;Horizontal!$B44&amp;Horizontal!S$11,Vertical!$E:$O,S$10,0))+0</f>
        <v>33</v>
      </c>
      <c r="T44" s="207">
        <f>(VLOOKUP(Horizontal!$C44&amp;Horizontal!$B44&amp;Horizontal!T$11,Vertical!$E:$O,T$10,0))+0</f>
        <v>32</v>
      </c>
      <c r="U44" s="207">
        <f>(VLOOKUP(Horizontal!$C44&amp;Horizontal!$B44&amp;Horizontal!U$11,Vertical!$E:$O,U$10,0))+0</f>
        <v>35</v>
      </c>
      <c r="V44" s="207">
        <f>(VLOOKUP(Horizontal!$C44&amp;Horizontal!$B44&amp;Horizontal!V$11,Vertical!$E:$O,V$10,0))+0</f>
        <v>36</v>
      </c>
      <c r="W44" s="207">
        <f>(VLOOKUP(Horizontal!$C44&amp;Horizontal!$B44&amp;Horizontal!W$11,Vertical!$E:$O,W$10,0))+0</f>
        <v>36</v>
      </c>
      <c r="X44" s="207">
        <f>(VLOOKUP(Horizontal!$C44&amp;Horizontal!$B44&amp;Horizontal!X$11,Vertical!$E:$O,X$10,0))+0</f>
        <v>38</v>
      </c>
      <c r="Y44" s="209">
        <f>(VLOOKUP(Horizontal!$C44&amp;Horizontal!$B44&amp;Horizontal!Y$11,Vertical!$E:$O,Y$10,0))+0</f>
        <v>36</v>
      </c>
      <c r="Z44" s="210">
        <f>(VLOOKUP(Horizontal!$C44&amp;Horizontal!$B44&amp;Horizontal!Z$11,Vertical!$E:$O,Z$10,0))+0</f>
        <v>88.46</v>
      </c>
      <c r="AA44" s="207">
        <f>(VLOOKUP(Horizontal!$C44&amp;Horizontal!$B44&amp;Horizontal!AA$11,Vertical!$E:$O,AA$10,0))+0</f>
        <v>100</v>
      </c>
      <c r="AB44" s="207">
        <f>(VLOOKUP(Horizontal!$C44&amp;Horizontal!$B44&amp;Horizontal!AB$11,Vertical!$E:$O,AB$10,0))+0</f>
        <v>95</v>
      </c>
      <c r="AC44" s="207">
        <f>(VLOOKUP(Horizontal!$C44&amp;Horizontal!$B44&amp;Horizontal!AC$11,Vertical!$E:$O,AC$10,0))+0</f>
        <v>94.79</v>
      </c>
      <c r="AD44" s="207">
        <f>(VLOOKUP(Horizontal!$C44&amp;Horizontal!$B44&amp;Horizontal!AD$11,Vertical!$E:$O,AD$10,0))+0</f>
        <v>95.07</v>
      </c>
      <c r="AE44" s="207">
        <f>(VLOOKUP(Horizontal!$C44&amp;Horizontal!$B44&amp;Horizontal!AE$11,Vertical!$E:$O,AE$10,0))+0</f>
        <v>100</v>
      </c>
      <c r="AF44" s="207">
        <f>(VLOOKUP(Horizontal!$C44&amp;Horizontal!$B44&amp;Horizontal!AF$11,Vertical!$E:$O,AF$10,0))+0</f>
        <v>85.1</v>
      </c>
      <c r="AG44" s="207">
        <f>(VLOOKUP(Horizontal!$C44&amp;Horizontal!$B44&amp;Horizontal!AG$11,Vertical!$E:$O,AG$10,0))+0</f>
        <v>76.19</v>
      </c>
      <c r="AH44" s="209">
        <f>(VLOOKUP(Horizontal!$C44&amp;Horizontal!$B44&amp;Horizontal!AH$11,Vertical!$E:$O,AH$10,0))+0</f>
        <v>68</v>
      </c>
      <c r="AI44" s="210">
        <f>(VLOOKUP(Horizontal!$C44&amp;Horizontal!$B44&amp;Horizontal!AI$11,Vertical!$E:$O,AI$10,0))+0</f>
        <v>7.69</v>
      </c>
      <c r="AJ44" s="207">
        <f>(VLOOKUP(Horizontal!$C44&amp;Horizontal!$B44&amp;Horizontal!AJ$11,Vertical!$E:$O,AJ$10,0))+0</f>
        <v>0</v>
      </c>
      <c r="AK44" s="207">
        <f>(VLOOKUP(Horizontal!$C44&amp;Horizontal!$B44&amp;Horizontal!AK$11,Vertical!$E:$O,AK$10,0))+0</f>
        <v>5</v>
      </c>
      <c r="AL44" s="207">
        <f>(VLOOKUP(Horizontal!$C44&amp;Horizontal!$B44&amp;Horizontal!AL$11,Vertical!$E:$O,AL$10,0))+0</f>
        <v>5.21</v>
      </c>
      <c r="AM44" s="207">
        <f>(VLOOKUP(Horizontal!$C44&amp;Horizontal!$B44&amp;Horizontal!AM$11,Vertical!$E:$O,AM$10,0))+0</f>
        <v>4.93</v>
      </c>
      <c r="AN44" s="207">
        <f>(VLOOKUP(Horizontal!$C44&amp;Horizontal!$B44&amp;Horizontal!AN$11,Vertical!$E:$O,AN$10,0))+0</f>
        <v>0</v>
      </c>
      <c r="AO44" s="207">
        <f>(VLOOKUP(Horizontal!$C44&amp;Horizontal!$B44&amp;Horizontal!AO$11,Vertical!$E:$O,AO$10,0))+0</f>
        <v>10.1</v>
      </c>
      <c r="AP44" s="207">
        <f>(VLOOKUP(Horizontal!$C44&amp;Horizontal!$B44&amp;Horizontal!AP$11,Vertical!$E:$O,AP$10,0))+0</f>
        <v>19.05</v>
      </c>
      <c r="AQ44" s="209">
        <f>(VLOOKUP(Horizontal!$C44&amp;Horizontal!$B44&amp;Horizontal!AQ$11,Vertical!$E:$O,AQ$10,0))+0</f>
        <v>24</v>
      </c>
      <c r="AR44" s="210">
        <f>(VLOOKUP(Horizontal!$C44&amp;Horizontal!$B44&amp;Horizontal!AR$11,Vertical!$E:$O,AR$10,0))+0</f>
        <v>3.85</v>
      </c>
      <c r="AS44" s="207">
        <f>(VLOOKUP(Horizontal!$C44&amp;Horizontal!$B44&amp;Horizontal!AS$11,Vertical!$E:$O,AS$10,0))+0</f>
        <v>0</v>
      </c>
      <c r="AT44" s="207">
        <f>(VLOOKUP(Horizontal!$C44&amp;Horizontal!$B44&amp;Horizontal!AT$11,Vertical!$E:$O,AT$10,0))+0</f>
        <v>0</v>
      </c>
      <c r="AU44" s="207">
        <f>(VLOOKUP(Horizontal!$C44&amp;Horizontal!$B44&amp;Horizontal!AU$11,Vertical!$E:$O,AU$10,0))+0</f>
        <v>0</v>
      </c>
      <c r="AV44" s="207">
        <f>(VLOOKUP(Horizontal!$C44&amp;Horizontal!$B44&amp;Horizontal!AV$11,Vertical!$E:$O,AV$10,0))+0</f>
        <v>0</v>
      </c>
      <c r="AW44" s="207">
        <f>(VLOOKUP(Horizontal!$C44&amp;Horizontal!$B44&amp;Horizontal!AW$11,Vertical!$E:$O,AW$10,0))+0</f>
        <v>0</v>
      </c>
      <c r="AX44" s="207">
        <f>(VLOOKUP(Horizontal!$C44&amp;Horizontal!$B44&amp;Horizontal!AX$11,Vertical!$E:$O,AX$10,0))+0</f>
        <v>4.8099999999999996</v>
      </c>
      <c r="AY44" s="207">
        <f>(VLOOKUP(Horizontal!$C44&amp;Horizontal!$B44&amp;Horizontal!AY$11,Vertical!$E:$O,AY$10,0))+0</f>
        <v>4.76</v>
      </c>
      <c r="AZ44" s="209">
        <f>(VLOOKUP(Horizontal!$C44&amp;Horizontal!$B44&amp;Horizontal!AZ$11,Vertical!$E:$O,AZ$10,0))+0</f>
        <v>8</v>
      </c>
      <c r="BA44" s="208">
        <f>(VLOOKUP(Horizontal!$C44&amp;Horizontal!$B44&amp;Horizontal!BA$11,Vertical!$E:$O,BA$10,0))+0</f>
        <v>4.9000000000000004</v>
      </c>
      <c r="BB44" s="210">
        <f>(VLOOKUP(Horizontal!$C44&amp;Horizontal!$B44&amp;Horizontal!BB$11,Vertical!$E:$O,BB$10,0))+0</f>
        <v>240.64</v>
      </c>
      <c r="BC44" s="207">
        <f>(VLOOKUP(Horizontal!$C44&amp;Horizontal!$B44&amp;Horizontal!BC$11,Vertical!$E:$O,BC$10,0))+0</f>
        <v>165.21</v>
      </c>
      <c r="BD44" s="207">
        <f>(VLOOKUP(Horizontal!$C44&amp;Horizontal!$B44&amp;Horizontal!BD$11,Vertical!$E:$O,BD$10,0))+0</f>
        <v>180.22</v>
      </c>
      <c r="BE44" s="207">
        <f>(VLOOKUP(Horizontal!$C44&amp;Horizontal!$B44&amp;Horizontal!BE$11,Vertical!$E:$O,BE$10,0))+0</f>
        <v>191.96</v>
      </c>
      <c r="BF44" s="207">
        <f>(VLOOKUP(Horizontal!$C44&amp;Horizontal!$B44&amp;Horizontal!BF$11,Vertical!$E:$O,BF$10,0))+0</f>
        <v>196.75</v>
      </c>
      <c r="BG44" s="207">
        <f>(VLOOKUP(Horizontal!$C44&amp;Horizontal!$B44&amp;Horizontal!BG$11,Vertical!$E:$O,BG$10,0))+0</f>
        <v>207.05</v>
      </c>
      <c r="BH44" s="207">
        <f>(VLOOKUP(Horizontal!$C44&amp;Horizontal!$B44&amp;Horizontal!BH$11,Vertical!$E:$O,BH$10,0))+0</f>
        <v>191.75</v>
      </c>
      <c r="BI44" s="207">
        <f>(VLOOKUP(Horizontal!$C44&amp;Horizontal!$B44&amp;Horizontal!BI$11,Vertical!$E:$O,BI$10,0))+0</f>
        <v>182.83</v>
      </c>
      <c r="BJ44" s="209">
        <f>(VLOOKUP(Horizontal!$C44&amp;Horizontal!$B44&amp;Horizontal!BJ$11,Vertical!$E:$O,BJ$10,0))+0</f>
        <v>176.71</v>
      </c>
      <c r="BK44" s="210">
        <f>(VLOOKUP(Horizontal!$C44&amp;Horizontal!$B44&amp;Horizontal!BK$11,Vertical!$E:$O,BK$10,0))+0</f>
        <v>41</v>
      </c>
      <c r="BL44" s="207">
        <f>(VLOOKUP(Horizontal!$C44&amp;Horizontal!$B44&amp;Horizontal!BL$11,Vertical!$E:$O,BL$10,0))+0</f>
        <v>34</v>
      </c>
      <c r="BM44" s="207">
        <f>(VLOOKUP(Horizontal!$C44&amp;Horizontal!$B44&amp;Horizontal!BM$11,Vertical!$E:$O,BM$10,0))+0</f>
        <v>29</v>
      </c>
      <c r="BN44" s="207">
        <f>(VLOOKUP(Horizontal!$C44&amp;Horizontal!$B44&amp;Horizontal!BN$11,Vertical!$E:$O,BN$10,0))+0</f>
        <v>27</v>
      </c>
      <c r="BO44" s="207">
        <f>(VLOOKUP(Horizontal!$C44&amp;Horizontal!$B44&amp;Horizontal!BO$11,Vertical!$E:$O,BO$10,0))+0</f>
        <v>34</v>
      </c>
      <c r="BP44" s="207">
        <f>(VLOOKUP(Horizontal!$C44&amp;Horizontal!$B44&amp;Horizontal!BP$11,Vertical!$E:$O,BP$10,0))+0</f>
        <v>32</v>
      </c>
      <c r="BQ44" s="207">
        <f>(VLOOKUP(Horizontal!$C44&amp;Horizontal!$B44&amp;Horizontal!BQ$11,Vertical!$E:$O,BQ$10,0))+0</f>
        <v>32</v>
      </c>
      <c r="BR44" s="207">
        <f>(VLOOKUP(Horizontal!$C44&amp;Horizontal!$B44&amp;Horizontal!BR$11,Vertical!$E:$O,BR$10,0))+0</f>
        <v>39</v>
      </c>
      <c r="BS44" s="209">
        <f>(VLOOKUP(Horizontal!$C44&amp;Horizontal!$B44&amp;Horizontal!BS$11,Vertical!$E:$O,BS$10,0))+0</f>
        <v>39</v>
      </c>
      <c r="BT44" s="210">
        <f>(VLOOKUP(Horizontal!$C44&amp;Horizontal!$B44&amp;Horizontal!BT$11,Vertical!$E:$O,BT$10,0))+0</f>
        <v>90.91</v>
      </c>
      <c r="BU44" s="207">
        <f>(VLOOKUP(Horizontal!$C44&amp;Horizontal!$B44&amp;Horizontal!BU$11,Vertical!$E:$O,BU$10,0))+0</f>
        <v>94.12</v>
      </c>
      <c r="BV44" s="207">
        <f>(VLOOKUP(Horizontal!$C44&amp;Horizontal!$B44&amp;Horizontal!BV$11,Vertical!$E:$O,BV$10,0))+0</f>
        <v>94.12</v>
      </c>
      <c r="BW44" s="207">
        <f>(VLOOKUP(Horizontal!$C44&amp;Horizontal!$B44&amp;Horizontal!BW$11,Vertical!$E:$O,BW$10,0))+0</f>
        <v>93.75</v>
      </c>
      <c r="BX44" s="207">
        <f>(VLOOKUP(Horizontal!$C44&amp;Horizontal!$B44&amp;Horizontal!BX$11,Vertical!$E:$O,BX$10,0))+0</f>
        <v>88.89</v>
      </c>
      <c r="BY44" s="207">
        <f>(VLOOKUP(Horizontal!$C44&amp;Horizontal!$B44&amp;Horizontal!BY$11,Vertical!$E:$O,BY$10,0))+0</f>
        <v>100</v>
      </c>
      <c r="BZ44" s="207">
        <f>(VLOOKUP(Horizontal!$C44&amp;Horizontal!$B44&amp;Horizontal!BZ$11,Vertical!$E:$O,BZ$10,0))+0</f>
        <v>83.43</v>
      </c>
      <c r="CA44" s="207">
        <f>(VLOOKUP(Horizontal!$C44&amp;Horizontal!$B44&amp;Horizontal!CA$11,Vertical!$E:$O,CA$10,0))+0</f>
        <v>75</v>
      </c>
      <c r="CB44" s="209">
        <f>(VLOOKUP(Horizontal!$C44&amp;Horizontal!$B44&amp;Horizontal!CB$11,Vertical!$E:$O,CB$10,0))+0</f>
        <v>59.52</v>
      </c>
      <c r="CC44" s="210">
        <f>(VLOOKUP(Horizontal!$C44&amp;Horizontal!$B44&amp;Horizontal!CC$11,Vertical!$E:$O,CC$10,0))+0</f>
        <v>0</v>
      </c>
      <c r="CD44" s="207">
        <f>(VLOOKUP(Horizontal!$C44&amp;Horizontal!$B44&amp;Horizontal!CD$11,Vertical!$E:$O,CD$10,0))+0</f>
        <v>5.88</v>
      </c>
      <c r="CE44" s="207">
        <f>(VLOOKUP(Horizontal!$C44&amp;Horizontal!$B44&amp;Horizontal!CE$11,Vertical!$E:$O,CE$10,0))+0</f>
        <v>5.88</v>
      </c>
      <c r="CF44" s="207">
        <f>(VLOOKUP(Horizontal!$C44&amp;Horizontal!$B44&amp;Horizontal!CF$11,Vertical!$E:$O,CF$10,0))+0</f>
        <v>6.25</v>
      </c>
      <c r="CG44" s="207">
        <f>(VLOOKUP(Horizontal!$C44&amp;Horizontal!$B44&amp;Horizontal!CG$11,Vertical!$E:$O,CG$10,0))+0</f>
        <v>5.56</v>
      </c>
      <c r="CH44" s="207">
        <f>(VLOOKUP(Horizontal!$C44&amp;Horizontal!$B44&amp;Horizontal!CH$11,Vertical!$E:$O,CH$10,0))+0</f>
        <v>0</v>
      </c>
      <c r="CI44" s="207">
        <f>(VLOOKUP(Horizontal!$C44&amp;Horizontal!$B44&amp;Horizontal!CI$11,Vertical!$E:$O,CI$10,0))+0</f>
        <v>11.05</v>
      </c>
      <c r="CJ44" s="207">
        <f>(VLOOKUP(Horizontal!$C44&amp;Horizontal!$B44&amp;Horizontal!CJ$11,Vertical!$E:$O,CJ$10,0))+0</f>
        <v>20</v>
      </c>
      <c r="CK44" s="209">
        <f>(VLOOKUP(Horizontal!$C44&amp;Horizontal!$B44&amp;Horizontal!CK$11,Vertical!$E:$O,CK$10,0))+0</f>
        <v>26.19</v>
      </c>
      <c r="CL44" s="210">
        <f>(VLOOKUP(Horizontal!$C44&amp;Horizontal!$B44&amp;Horizontal!CL$11,Vertical!$E:$O,CL$10,0))+0</f>
        <v>9.09</v>
      </c>
      <c r="CM44" s="207">
        <f>(VLOOKUP(Horizontal!$C44&amp;Horizontal!$B44&amp;Horizontal!CM$11,Vertical!$E:$O,CM$10,0))+0</f>
        <v>0</v>
      </c>
      <c r="CN44" s="207">
        <f>(VLOOKUP(Horizontal!$C44&amp;Horizontal!$B44&amp;Horizontal!CN$11,Vertical!$E:$O,CN$10,0))+0</f>
        <v>0</v>
      </c>
      <c r="CO44" s="207">
        <f>(VLOOKUP(Horizontal!$C44&amp;Horizontal!$B44&amp;Horizontal!CO$11,Vertical!$E:$O,CO$10,0))+0</f>
        <v>0</v>
      </c>
      <c r="CP44" s="207">
        <f>(VLOOKUP(Horizontal!$C44&amp;Horizontal!$B44&amp;Horizontal!CP$11,Vertical!$E:$O,CP$10,0))+0</f>
        <v>5.56</v>
      </c>
      <c r="CQ44" s="207">
        <f>(VLOOKUP(Horizontal!$C44&amp;Horizontal!$B44&amp;Horizontal!CQ$11,Vertical!$E:$O,CQ$10,0))+0</f>
        <v>0</v>
      </c>
      <c r="CR44" s="207">
        <f>(VLOOKUP(Horizontal!$C44&amp;Horizontal!$B44&amp;Horizontal!CR$11,Vertical!$E:$O,CR$10,0))+0</f>
        <v>5.52</v>
      </c>
      <c r="CS44" s="207">
        <f>(VLOOKUP(Horizontal!$C44&amp;Horizontal!$B44&amp;Horizontal!CS$11,Vertical!$E:$O,CS$10,0))+0</f>
        <v>5</v>
      </c>
      <c r="CT44" s="207">
        <f>(VLOOKUP(Horizontal!$C44&amp;Horizontal!$B44&amp;Horizontal!CT$11,Vertical!$E:$O,CT$10,0))+0</f>
        <v>14.29</v>
      </c>
      <c r="CU44" s="150"/>
      <c r="CV44" s="211">
        <f t="shared" si="29"/>
        <v>6.9199999999999875</v>
      </c>
      <c r="CW44" s="190">
        <f t="shared" si="30"/>
        <v>10.879999999999995</v>
      </c>
      <c r="CX44" s="190">
        <f t="shared" si="31"/>
        <v>7.6699999999999875</v>
      </c>
      <c r="CY44" s="190">
        <f t="shared" si="32"/>
        <v>9.460000000000008</v>
      </c>
      <c r="CZ44" s="190">
        <f t="shared" si="33"/>
        <v>15.629999999999995</v>
      </c>
      <c r="DA44" s="190">
        <f t="shared" si="34"/>
        <v>14.130000000000024</v>
      </c>
      <c r="DB44" s="190">
        <f t="shared" si="35"/>
        <v>18.5</v>
      </c>
      <c r="DC44" s="190">
        <f t="shared" si="36"/>
        <v>16.640000000000015</v>
      </c>
      <c r="DD44" s="212">
        <f t="shared" si="37"/>
        <v>17.439999999999998</v>
      </c>
      <c r="DE44" s="9">
        <v>160</v>
      </c>
      <c r="DF44" s="212">
        <f t="shared" si="38"/>
        <v>-25.262789598108668</v>
      </c>
      <c r="DG44" s="264"/>
      <c r="DH44" s="265"/>
      <c r="DI44" s="265"/>
      <c r="DJ44" s="266"/>
      <c r="DK44" s="190">
        <v>111.57</v>
      </c>
      <c r="DL44" s="190">
        <v>111.57</v>
      </c>
      <c r="DM44" s="190">
        <v>251.18</v>
      </c>
      <c r="DN44" s="212">
        <v>111.57</v>
      </c>
      <c r="DO44" s="190"/>
      <c r="DP44" s="190"/>
      <c r="DQ44" s="190"/>
      <c r="DR44" s="212"/>
      <c r="DS44" s="150"/>
      <c r="DT44" s="190"/>
      <c r="DU44" s="190"/>
      <c r="DV44" s="190"/>
      <c r="DW44" s="190"/>
      <c r="DX44" s="190"/>
      <c r="DY44" s="190"/>
      <c r="DZ44" s="190"/>
      <c r="EA44" s="190"/>
      <c r="EB44" s="190"/>
      <c r="EC44" s="190"/>
      <c r="ED44" s="190"/>
      <c r="EE44" s="190"/>
      <c r="EF44" s="190"/>
      <c r="EG44" s="190"/>
      <c r="EH44" s="212"/>
      <c r="EI44" s="213"/>
      <c r="EJ44" s="211"/>
      <c r="EK44" s="190"/>
      <c r="EL44" s="190"/>
      <c r="EM44" s="190"/>
      <c r="EN44" s="190"/>
      <c r="EO44" s="190"/>
      <c r="EP44" s="190"/>
      <c r="EQ44" s="190"/>
      <c r="ER44" s="190"/>
      <c r="ES44" s="190"/>
      <c r="ET44" s="190"/>
      <c r="EU44" s="190"/>
      <c r="EV44" s="190"/>
      <c r="EW44" s="190"/>
      <c r="EX44" s="212"/>
      <c r="EY44" s="211"/>
      <c r="EZ44" s="75"/>
      <c r="FA44" s="89"/>
      <c r="FB44" s="212"/>
      <c r="FC44" s="213"/>
      <c r="FD44" s="213"/>
      <c r="FE44" s="213"/>
      <c r="FF44" s="213"/>
      <c r="FG44" s="213"/>
      <c r="FH44" s="213"/>
      <c r="FI44" s="213"/>
      <c r="FJ44" s="213"/>
      <c r="FK44" s="213"/>
      <c r="FL44" s="213"/>
      <c r="FM44" s="213"/>
      <c r="FN44" s="213"/>
      <c r="FO44" s="213"/>
      <c r="FP44" s="213"/>
      <c r="FQ44" s="213"/>
      <c r="FR44" s="213"/>
      <c r="FS44" s="211"/>
      <c r="FT44" s="190"/>
      <c r="FU44" s="190"/>
      <c r="FV44" s="190"/>
      <c r="FW44" s="190"/>
      <c r="FX44" s="190"/>
      <c r="FY44" s="190"/>
      <c r="FZ44" s="190"/>
      <c r="GA44" s="190"/>
      <c r="GB44" s="190"/>
      <c r="GC44" s="190"/>
      <c r="GD44" s="190"/>
      <c r="GE44" s="190"/>
      <c r="GF44" s="190"/>
      <c r="GG44" s="212"/>
    </row>
    <row r="45" spans="2:189">
      <c r="B45" s="33">
        <v>42218</v>
      </c>
      <c r="C45" s="30" t="s">
        <v>35</v>
      </c>
      <c r="D45" s="30">
        <v>2015</v>
      </c>
      <c r="E45" s="30" t="str">
        <f t="shared" si="28"/>
        <v>2015S31</v>
      </c>
      <c r="F45" s="30" t="str">
        <f t="shared" si="39"/>
        <v>82015</v>
      </c>
      <c r="G45" s="208" t="str">
        <f>VLOOKUP(Horizontal!$C45&amp;Horizontal!$B45&amp;Horizontal!G$11,Vertical!$E:$O,G$10,0)</f>
        <v>-10,84</v>
      </c>
      <c r="H45" s="207">
        <f>(VLOOKUP(Horizontal!$C45&amp;Horizontal!$B45&amp;Horizontal!H$11,Vertical!$E:$O,H$10,0))+0</f>
        <v>230.2</v>
      </c>
      <c r="I45" s="207">
        <f>(VLOOKUP(Horizontal!$C45&amp;Horizontal!$B45&amp;Horizontal!I$11,Vertical!$E:$O,I$10,0))+0</f>
        <v>150.88999999999999</v>
      </c>
      <c r="J45" s="207">
        <f>(VLOOKUP(Horizontal!$C45&amp;Horizontal!$B45&amp;Horizontal!J$11,Vertical!$E:$O,J$10,0))+0</f>
        <v>172.68</v>
      </c>
      <c r="K45" s="207">
        <f>(VLOOKUP(Horizontal!$C45&amp;Horizontal!$B45&amp;Horizontal!K$11,Vertical!$E:$O,K$10,0))+0</f>
        <v>179.94</v>
      </c>
      <c r="L45" s="207">
        <f>(VLOOKUP(Horizontal!$C45&amp;Horizontal!$B45&amp;Horizontal!L$11,Vertical!$E:$O,L$10,0))+0</f>
        <v>178.92</v>
      </c>
      <c r="M45" s="207">
        <f>(VLOOKUP(Horizontal!$C45&amp;Horizontal!$B45&amp;Horizontal!M$11,Vertical!$E:$O,M$10,0))+0</f>
        <v>189.63</v>
      </c>
      <c r="N45" s="207">
        <f>(VLOOKUP(Horizontal!$C45&amp;Horizontal!$B45&amp;Horizontal!N$11,Vertical!$E:$O,N$10,0))+0</f>
        <v>172.18</v>
      </c>
      <c r="O45" s="207">
        <f>(VLOOKUP(Horizontal!$C45&amp;Horizontal!$B45&amp;Horizontal!O$11,Vertical!$E:$O,O$10,0))+0</f>
        <v>165.26</v>
      </c>
      <c r="P45" s="209">
        <f>(VLOOKUP(Horizontal!$C45&amp;Horizontal!$B45&amp;Horizontal!P$11,Vertical!$E:$O,P$10,0))+0</f>
        <v>159.69</v>
      </c>
      <c r="Q45" s="210">
        <f>(VLOOKUP(Horizontal!$C45&amp;Horizontal!$B45&amp;Horizontal!Q$11,Vertical!$E:$O,Q$10,0))+0</f>
        <v>42</v>
      </c>
      <c r="R45" s="207">
        <f>(VLOOKUP(Horizontal!$C45&amp;Horizontal!$B45&amp;Horizontal!R$11,Vertical!$E:$O,R$10,0))+0</f>
        <v>36</v>
      </c>
      <c r="S45" s="207">
        <f>(VLOOKUP(Horizontal!$C45&amp;Horizontal!$B45&amp;Horizontal!S$11,Vertical!$E:$O,S$10,0))+0</f>
        <v>37</v>
      </c>
      <c r="T45" s="207">
        <f>(VLOOKUP(Horizontal!$C45&amp;Horizontal!$B45&amp;Horizontal!T$11,Vertical!$E:$O,T$10,0))+0</f>
        <v>35</v>
      </c>
      <c r="U45" s="207">
        <f>(VLOOKUP(Horizontal!$C45&amp;Horizontal!$B45&amp;Horizontal!U$11,Vertical!$E:$O,U$10,0))+0</f>
        <v>35</v>
      </c>
      <c r="V45" s="207">
        <f>(VLOOKUP(Horizontal!$C45&amp;Horizontal!$B45&amp;Horizontal!V$11,Vertical!$E:$O,V$10,0))+0</f>
        <v>37</v>
      </c>
      <c r="W45" s="207">
        <f>(VLOOKUP(Horizontal!$C45&amp;Horizontal!$B45&amp;Horizontal!W$11,Vertical!$E:$O,W$10,0))+0</f>
        <v>33</v>
      </c>
      <c r="X45" s="207">
        <f>(VLOOKUP(Horizontal!$C45&amp;Horizontal!$B45&amp;Horizontal!X$11,Vertical!$E:$O,X$10,0))+0</f>
        <v>37</v>
      </c>
      <c r="Y45" s="209">
        <f>(VLOOKUP(Horizontal!$C45&amp;Horizontal!$B45&amp;Horizontal!Y$11,Vertical!$E:$O,Y$10,0))+0</f>
        <v>36</v>
      </c>
      <c r="Z45" s="210">
        <f>(VLOOKUP(Horizontal!$C45&amp;Horizontal!$B45&amp;Horizontal!Z$11,Vertical!$E:$O,Z$10,0))+0</f>
        <v>64.94</v>
      </c>
      <c r="AA45" s="207">
        <f>(VLOOKUP(Horizontal!$C45&amp;Horizontal!$B45&amp;Horizontal!AA$11,Vertical!$E:$O,AA$10,0))+0</f>
        <v>66.67</v>
      </c>
      <c r="AB45" s="207">
        <f>(VLOOKUP(Horizontal!$C45&amp;Horizontal!$B45&amp;Horizontal!AB$11,Vertical!$E:$O,AB$10,0))+0</f>
        <v>48.94</v>
      </c>
      <c r="AC45" s="207">
        <f>(VLOOKUP(Horizontal!$C45&amp;Horizontal!$B45&amp;Horizontal!AC$11,Vertical!$E:$O,AC$10,0))+0</f>
        <v>42.53</v>
      </c>
      <c r="AD45" s="207">
        <f>(VLOOKUP(Horizontal!$C45&amp;Horizontal!$B45&amp;Horizontal!AD$11,Vertical!$E:$O,AD$10,0))+0</f>
        <v>53.78</v>
      </c>
      <c r="AE45" s="207">
        <f>(VLOOKUP(Horizontal!$C45&amp;Horizontal!$B45&amp;Horizontal!AE$11,Vertical!$E:$O,AE$10,0))+0</f>
        <v>58.49</v>
      </c>
      <c r="AF45" s="207">
        <f>(VLOOKUP(Horizontal!$C45&amp;Horizontal!$B45&amp;Horizontal!AF$11,Vertical!$E:$O,AF$10,0))+0</f>
        <v>34.979999999999997</v>
      </c>
      <c r="AG45" s="207">
        <f>(VLOOKUP(Horizontal!$C45&amp;Horizontal!$B45&amp;Horizontal!AG$11,Vertical!$E:$O,AG$10,0))+0</f>
        <v>30.77</v>
      </c>
      <c r="AH45" s="209">
        <f>(VLOOKUP(Horizontal!$C45&amp;Horizontal!$B45&amp;Horizontal!AH$11,Vertical!$E:$O,AH$10,0))+0</f>
        <v>18.98</v>
      </c>
      <c r="AI45" s="210">
        <f>(VLOOKUP(Horizontal!$C45&amp;Horizontal!$B45&amp;Horizontal!AI$11,Vertical!$E:$O,AI$10,0))+0</f>
        <v>30.3</v>
      </c>
      <c r="AJ45" s="207">
        <f>(VLOOKUP(Horizontal!$C45&amp;Horizontal!$B45&amp;Horizontal!AJ$11,Vertical!$E:$O,AJ$10,0))+0</f>
        <v>3.7</v>
      </c>
      <c r="AK45" s="207">
        <f>(VLOOKUP(Horizontal!$C45&amp;Horizontal!$B45&amp;Horizontal!AK$11,Vertical!$E:$O,AK$10,0))+0</f>
        <v>4.26</v>
      </c>
      <c r="AL45" s="207">
        <f>(VLOOKUP(Horizontal!$C45&amp;Horizontal!$B45&amp;Horizontal!AL$11,Vertical!$E:$O,AL$10,0))+0</f>
        <v>3.83</v>
      </c>
      <c r="AM45" s="207">
        <f>(VLOOKUP(Horizontal!$C45&amp;Horizontal!$B45&amp;Horizontal!AM$11,Vertical!$E:$O,AM$10,0))+0</f>
        <v>3.98</v>
      </c>
      <c r="AN45" s="207">
        <f>(VLOOKUP(Horizontal!$C45&amp;Horizontal!$B45&amp;Horizontal!AN$11,Vertical!$E:$O,AN$10,0))+0</f>
        <v>26.42</v>
      </c>
      <c r="AO45" s="207">
        <f>(VLOOKUP(Horizontal!$C45&amp;Horizontal!$B45&amp;Horizontal!AO$11,Vertical!$E:$O,AO$10,0))+0</f>
        <v>38.020000000000003</v>
      </c>
      <c r="AP45" s="207">
        <f>(VLOOKUP(Horizontal!$C45&amp;Horizontal!$B45&amp;Horizontal!AP$11,Vertical!$E:$O,AP$10,0))+0</f>
        <v>38.46</v>
      </c>
      <c r="AQ45" s="209">
        <f>(VLOOKUP(Horizontal!$C45&amp;Horizontal!$B45&amp;Horizontal!AQ$11,Vertical!$E:$O,AQ$10,0))+0</f>
        <v>44.53</v>
      </c>
      <c r="AR45" s="210">
        <f>(VLOOKUP(Horizontal!$C45&amp;Horizontal!$B45&amp;Horizontal!AR$11,Vertical!$E:$O,AR$10,0))+0</f>
        <v>4.76</v>
      </c>
      <c r="AS45" s="207">
        <f>(VLOOKUP(Horizontal!$C45&amp;Horizontal!$B45&amp;Horizontal!AS$11,Vertical!$E:$O,AS$10,0))+0</f>
        <v>29.63</v>
      </c>
      <c r="AT45" s="207">
        <f>(VLOOKUP(Horizontal!$C45&amp;Horizontal!$B45&amp;Horizontal!AT$11,Vertical!$E:$O,AT$10,0))+0</f>
        <v>46.81</v>
      </c>
      <c r="AU45" s="207">
        <f>(VLOOKUP(Horizontal!$C45&amp;Horizontal!$B45&amp;Horizontal!AU$11,Vertical!$E:$O,AU$10,0))+0</f>
        <v>53.64</v>
      </c>
      <c r="AV45" s="207">
        <f>(VLOOKUP(Horizontal!$C45&amp;Horizontal!$B45&amp;Horizontal!AV$11,Vertical!$E:$O,AV$10,0))+0</f>
        <v>42.23</v>
      </c>
      <c r="AW45" s="207">
        <f>(VLOOKUP(Horizontal!$C45&amp;Horizontal!$B45&amp;Horizontal!AW$11,Vertical!$E:$O,AW$10,0))+0</f>
        <v>15.09</v>
      </c>
      <c r="AX45" s="207">
        <f>(VLOOKUP(Horizontal!$C45&amp;Horizontal!$B45&amp;Horizontal!AX$11,Vertical!$E:$O,AX$10,0))+0</f>
        <v>27</v>
      </c>
      <c r="AY45" s="207">
        <f>(VLOOKUP(Horizontal!$C45&amp;Horizontal!$B45&amp;Horizontal!AY$11,Vertical!$E:$O,AY$10,0))+0</f>
        <v>30.77</v>
      </c>
      <c r="AZ45" s="209">
        <f>(VLOOKUP(Horizontal!$C45&amp;Horizontal!$B45&amp;Horizontal!AZ$11,Vertical!$E:$O,AZ$10,0))+0</f>
        <v>36.5</v>
      </c>
      <c r="BA45" s="208">
        <f>(VLOOKUP(Horizontal!$C45&amp;Horizontal!$B45&amp;Horizontal!BA$11,Vertical!$E:$O,BA$10,0))+0</f>
        <v>5.17</v>
      </c>
      <c r="BB45" s="210">
        <f>(VLOOKUP(Horizontal!$C45&amp;Horizontal!$B45&amp;Horizontal!BB$11,Vertical!$E:$O,BB$10,0))+0</f>
        <v>236.56</v>
      </c>
      <c r="BC45" s="207">
        <f>(VLOOKUP(Horizontal!$C45&amp;Horizontal!$B45&amp;Horizontal!BC$11,Vertical!$E:$O,BC$10,0))+0</f>
        <v>160.16999999999999</v>
      </c>
      <c r="BD45" s="207">
        <f>(VLOOKUP(Horizontal!$C45&amp;Horizontal!$B45&amp;Horizontal!BD$11,Vertical!$E:$O,BD$10,0))+0</f>
        <v>182.25</v>
      </c>
      <c r="BE45" s="207">
        <f>(VLOOKUP(Horizontal!$C45&amp;Horizontal!$B45&amp;Horizontal!BE$11,Vertical!$E:$O,BE$10,0))+0</f>
        <v>189.5</v>
      </c>
      <c r="BF45" s="207">
        <f>(VLOOKUP(Horizontal!$C45&amp;Horizontal!$B45&amp;Horizontal!BF$11,Vertical!$E:$O,BF$10,0))+0</f>
        <v>188.78</v>
      </c>
      <c r="BG45" s="207">
        <f>(VLOOKUP(Horizontal!$C45&amp;Horizontal!$B45&amp;Horizontal!BG$11,Vertical!$E:$O,BG$10,0))+0</f>
        <v>205.41</v>
      </c>
      <c r="BH45" s="207">
        <f>(VLOOKUP(Horizontal!$C45&amp;Horizontal!$B45&amp;Horizontal!BH$11,Vertical!$E:$O,BH$10,0))+0</f>
        <v>188.93</v>
      </c>
      <c r="BI45" s="207">
        <f>(VLOOKUP(Horizontal!$C45&amp;Horizontal!$B45&amp;Horizontal!BI$11,Vertical!$E:$O,BI$10,0))+0</f>
        <v>182.65</v>
      </c>
      <c r="BJ45" s="209">
        <f>(VLOOKUP(Horizontal!$C45&amp;Horizontal!$B45&amp;Horizontal!BJ$11,Vertical!$E:$O,BJ$10,0))+0</f>
        <v>175.86</v>
      </c>
      <c r="BK45" s="210">
        <f>(VLOOKUP(Horizontal!$C45&amp;Horizontal!$B45&amp;Horizontal!BK$11,Vertical!$E:$O,BK$10,0))+0</f>
        <v>44</v>
      </c>
      <c r="BL45" s="207">
        <f>(VLOOKUP(Horizontal!$C45&amp;Horizontal!$B45&amp;Horizontal!BL$11,Vertical!$E:$O,BL$10,0))+0</f>
        <v>38</v>
      </c>
      <c r="BM45" s="207">
        <f>(VLOOKUP(Horizontal!$C45&amp;Horizontal!$B45&amp;Horizontal!BM$11,Vertical!$E:$O,BM$10,0))+0</f>
        <v>34</v>
      </c>
      <c r="BN45" s="207">
        <f>(VLOOKUP(Horizontal!$C45&amp;Horizontal!$B45&amp;Horizontal!BN$11,Vertical!$E:$O,BN$10,0))+0</f>
        <v>34</v>
      </c>
      <c r="BO45" s="207">
        <f>(VLOOKUP(Horizontal!$C45&amp;Horizontal!$B45&amp;Horizontal!BO$11,Vertical!$E:$O,BO$10,0))+0</f>
        <v>35</v>
      </c>
      <c r="BP45" s="207">
        <f>(VLOOKUP(Horizontal!$C45&amp;Horizontal!$B45&amp;Horizontal!BP$11,Vertical!$E:$O,BP$10,0))+0</f>
        <v>38</v>
      </c>
      <c r="BQ45" s="207">
        <f>(VLOOKUP(Horizontal!$C45&amp;Horizontal!$B45&amp;Horizontal!BQ$11,Vertical!$E:$O,BQ$10,0))+0</f>
        <v>35</v>
      </c>
      <c r="BR45" s="207">
        <f>(VLOOKUP(Horizontal!$C45&amp;Horizontal!$B45&amp;Horizontal!BR$11,Vertical!$E:$O,BR$10,0))+0</f>
        <v>41</v>
      </c>
      <c r="BS45" s="209">
        <f>(VLOOKUP(Horizontal!$C45&amp;Horizontal!$B45&amp;Horizontal!BS$11,Vertical!$E:$O,BS$10,0))+0</f>
        <v>41</v>
      </c>
      <c r="BT45" s="210">
        <f>(VLOOKUP(Horizontal!$C45&amp;Horizontal!$B45&amp;Horizontal!BT$11,Vertical!$E:$O,BT$10,0))+0</f>
        <v>57.89</v>
      </c>
      <c r="BU45" s="207">
        <f>(VLOOKUP(Horizontal!$C45&amp;Horizontal!$B45&amp;Horizontal!BU$11,Vertical!$E:$O,BU$10,0))+0</f>
        <v>62.67</v>
      </c>
      <c r="BV45" s="207">
        <f>(VLOOKUP(Horizontal!$C45&amp;Horizontal!$B45&amp;Horizontal!BV$11,Vertical!$E:$O,BV$10,0))+0</f>
        <v>54.98</v>
      </c>
      <c r="BW45" s="207">
        <f>(VLOOKUP(Horizontal!$C45&amp;Horizontal!$B45&amp;Horizontal!BW$11,Vertical!$E:$O,BW$10,0))+0</f>
        <v>47.83</v>
      </c>
      <c r="BX45" s="207">
        <f>(VLOOKUP(Horizontal!$C45&amp;Horizontal!$B45&amp;Horizontal!BX$11,Vertical!$E:$O,BX$10,0))+0</f>
        <v>63.64</v>
      </c>
      <c r="BY45" s="207">
        <f>(VLOOKUP(Horizontal!$C45&amp;Horizontal!$B45&amp;Horizontal!BY$11,Vertical!$E:$O,BY$10,0))+0</f>
        <v>58.33</v>
      </c>
      <c r="BZ45" s="207">
        <f>(VLOOKUP(Horizontal!$C45&amp;Horizontal!$B45&amp;Horizontal!BZ$11,Vertical!$E:$O,BZ$10,0))+0</f>
        <v>48</v>
      </c>
      <c r="CA45" s="207">
        <f>(VLOOKUP(Horizontal!$C45&amp;Horizontal!$B45&amp;Horizontal!CA$11,Vertical!$E:$O,CA$10,0))+0</f>
        <v>48</v>
      </c>
      <c r="CB45" s="209">
        <f>(VLOOKUP(Horizontal!$C45&amp;Horizontal!$B45&amp;Horizontal!CB$11,Vertical!$E:$O,CB$10,0))+0</f>
        <v>36</v>
      </c>
      <c r="CC45" s="210">
        <f>(VLOOKUP(Horizontal!$C45&amp;Horizontal!$B45&amp;Horizontal!CC$11,Vertical!$E:$O,CC$10,0))+0</f>
        <v>10.53</v>
      </c>
      <c r="CD45" s="207">
        <f>(VLOOKUP(Horizontal!$C45&amp;Horizontal!$B45&amp;Horizontal!CD$11,Vertical!$E:$O,CD$10,0))+0</f>
        <v>4.6100000000000003</v>
      </c>
      <c r="CE45" s="207">
        <f>(VLOOKUP(Horizontal!$C45&amp;Horizontal!$B45&amp;Horizontal!CE$11,Vertical!$E:$O,CE$10,0))+0</f>
        <v>4.74</v>
      </c>
      <c r="CF45" s="207">
        <f>(VLOOKUP(Horizontal!$C45&amp;Horizontal!$B45&amp;Horizontal!CF$11,Vertical!$E:$O,CF$10,0))+0</f>
        <v>8.6999999999999993</v>
      </c>
      <c r="CG45" s="207">
        <f>(VLOOKUP(Horizontal!$C45&amp;Horizontal!$B45&amp;Horizontal!CG$11,Vertical!$E:$O,CG$10,0))+0</f>
        <v>0</v>
      </c>
      <c r="CH45" s="207">
        <f>(VLOOKUP(Horizontal!$C45&amp;Horizontal!$B45&amp;Horizontal!CH$11,Vertical!$E:$O,CH$10,0))+0</f>
        <v>16.670000000000002</v>
      </c>
      <c r="CI45" s="207">
        <f>(VLOOKUP(Horizontal!$C45&amp;Horizontal!$B45&amp;Horizontal!CI$11,Vertical!$E:$O,CI$10,0))+0</f>
        <v>32</v>
      </c>
      <c r="CJ45" s="207">
        <f>(VLOOKUP(Horizontal!$C45&amp;Horizontal!$B45&amp;Horizontal!CJ$11,Vertical!$E:$O,CJ$10,0))+0</f>
        <v>28</v>
      </c>
      <c r="CK45" s="209">
        <f>(VLOOKUP(Horizontal!$C45&amp;Horizontal!$B45&amp;Horizontal!CK$11,Vertical!$E:$O,CK$10,0))+0</f>
        <v>32</v>
      </c>
      <c r="CL45" s="210">
        <f>(VLOOKUP(Horizontal!$C45&amp;Horizontal!$B45&amp;Horizontal!CL$11,Vertical!$E:$O,CL$10,0))+0</f>
        <v>31.58</v>
      </c>
      <c r="CM45" s="207">
        <f>(VLOOKUP(Horizontal!$C45&amp;Horizontal!$B45&amp;Horizontal!CM$11,Vertical!$E:$O,CM$10,0))+0</f>
        <v>32.72</v>
      </c>
      <c r="CN45" s="207">
        <f>(VLOOKUP(Horizontal!$C45&amp;Horizontal!$B45&amp;Horizontal!CN$11,Vertical!$E:$O,CN$10,0))+0</f>
        <v>40.28</v>
      </c>
      <c r="CO45" s="207">
        <f>(VLOOKUP(Horizontal!$C45&amp;Horizontal!$B45&amp;Horizontal!CO$11,Vertical!$E:$O,CO$10,0))+0</f>
        <v>43.48</v>
      </c>
      <c r="CP45" s="207">
        <f>(VLOOKUP(Horizontal!$C45&amp;Horizontal!$B45&amp;Horizontal!CP$11,Vertical!$E:$O,CP$10,0))+0</f>
        <v>36.36</v>
      </c>
      <c r="CQ45" s="207">
        <f>(VLOOKUP(Horizontal!$C45&amp;Horizontal!$B45&amp;Horizontal!CQ$11,Vertical!$E:$O,CQ$10,0))+0</f>
        <v>25</v>
      </c>
      <c r="CR45" s="207">
        <f>(VLOOKUP(Horizontal!$C45&amp;Horizontal!$B45&amp;Horizontal!CR$11,Vertical!$E:$O,CR$10,0))+0</f>
        <v>20</v>
      </c>
      <c r="CS45" s="207">
        <f>(VLOOKUP(Horizontal!$C45&amp;Horizontal!$B45&amp;Horizontal!CS$11,Vertical!$E:$O,CS$10,0))+0</f>
        <v>24</v>
      </c>
      <c r="CT45" s="207">
        <f>(VLOOKUP(Horizontal!$C45&amp;Horizontal!$B45&amp;Horizontal!CT$11,Vertical!$E:$O,CT$10,0))+0</f>
        <v>32</v>
      </c>
      <c r="CU45" s="150"/>
      <c r="CV45" s="211">
        <f t="shared" si="29"/>
        <v>6.3600000000000136</v>
      </c>
      <c r="CW45" s="190">
        <f t="shared" si="30"/>
        <v>9.2800000000000011</v>
      </c>
      <c r="CX45" s="190">
        <f t="shared" si="31"/>
        <v>9.5699999999999932</v>
      </c>
      <c r="CY45" s="190">
        <f t="shared" si="32"/>
        <v>9.5600000000000023</v>
      </c>
      <c r="CZ45" s="190">
        <f t="shared" si="33"/>
        <v>9.8600000000000136</v>
      </c>
      <c r="DA45" s="190">
        <f t="shared" si="34"/>
        <v>15.780000000000001</v>
      </c>
      <c r="DB45" s="190">
        <f t="shared" si="35"/>
        <v>16.75</v>
      </c>
      <c r="DC45" s="190">
        <f t="shared" si="36"/>
        <v>17.390000000000015</v>
      </c>
      <c r="DD45" s="212">
        <f t="shared" si="37"/>
        <v>16.170000000000016</v>
      </c>
      <c r="DE45" s="9">
        <v>160</v>
      </c>
      <c r="DF45" s="212">
        <f t="shared" si="38"/>
        <v>-21.742789598108658</v>
      </c>
      <c r="DG45" s="264"/>
      <c r="DH45" s="265"/>
      <c r="DI45" s="265"/>
      <c r="DJ45" s="266"/>
      <c r="DK45" s="190">
        <v>120.99</v>
      </c>
      <c r="DL45" s="190">
        <v>120.99</v>
      </c>
      <c r="DM45" s="190">
        <v>209.85</v>
      </c>
      <c r="DN45" s="212">
        <v>120.99</v>
      </c>
      <c r="DO45" s="190"/>
      <c r="DP45" s="190"/>
      <c r="DQ45" s="190"/>
      <c r="DR45" s="212"/>
      <c r="DS45" s="150"/>
      <c r="DT45" s="190"/>
      <c r="DU45" s="190"/>
      <c r="DV45" s="190"/>
      <c r="DW45" s="190"/>
      <c r="DX45" s="190"/>
      <c r="DY45" s="190"/>
      <c r="DZ45" s="190"/>
      <c r="EA45" s="190"/>
      <c r="EB45" s="190"/>
      <c r="EC45" s="190"/>
      <c r="ED45" s="190"/>
      <c r="EE45" s="190"/>
      <c r="EF45" s="190"/>
      <c r="EG45" s="190"/>
      <c r="EH45" s="212"/>
      <c r="EI45" s="213"/>
      <c r="EJ45" s="211"/>
      <c r="EK45" s="190"/>
      <c r="EL45" s="190"/>
      <c r="EM45" s="190"/>
      <c r="EN45" s="190"/>
      <c r="EO45" s="190"/>
      <c r="EP45" s="190"/>
      <c r="EQ45" s="190"/>
      <c r="ER45" s="190"/>
      <c r="ES45" s="190"/>
      <c r="ET45" s="190"/>
      <c r="EU45" s="190"/>
      <c r="EV45" s="190"/>
      <c r="EW45" s="190"/>
      <c r="EX45" s="212"/>
      <c r="EY45" s="211"/>
      <c r="EZ45" s="75"/>
      <c r="FA45" s="89"/>
      <c r="FB45" s="212"/>
      <c r="FC45" s="213"/>
      <c r="FD45" s="213"/>
      <c r="FE45" s="213"/>
      <c r="FF45" s="213"/>
      <c r="FG45" s="213"/>
      <c r="FH45" s="213"/>
      <c r="FI45" s="213"/>
      <c r="FJ45" s="213"/>
      <c r="FK45" s="213"/>
      <c r="FL45" s="213"/>
      <c r="FM45" s="213"/>
      <c r="FN45" s="213"/>
      <c r="FO45" s="213"/>
      <c r="FP45" s="213"/>
      <c r="FQ45" s="213"/>
      <c r="FR45" s="213"/>
      <c r="FS45" s="211"/>
      <c r="FT45" s="190"/>
      <c r="FU45" s="190"/>
      <c r="FV45" s="190"/>
      <c r="FW45" s="190"/>
      <c r="FX45" s="190"/>
      <c r="FY45" s="190"/>
      <c r="FZ45" s="190"/>
      <c r="GA45" s="190"/>
      <c r="GB45" s="190"/>
      <c r="GC45" s="190"/>
      <c r="GD45" s="190"/>
      <c r="GE45" s="190"/>
      <c r="GF45" s="190"/>
      <c r="GG45" s="212"/>
    </row>
    <row r="46" spans="2:189">
      <c r="B46" s="33">
        <v>42225</v>
      </c>
      <c r="C46" s="30" t="s">
        <v>34</v>
      </c>
      <c r="D46" s="30">
        <v>2015</v>
      </c>
      <c r="E46" s="30" t="str">
        <f t="shared" si="28"/>
        <v>2015S32</v>
      </c>
      <c r="F46" s="30" t="str">
        <f t="shared" si="39"/>
        <v>82015</v>
      </c>
      <c r="G46" s="208" t="str">
        <f>VLOOKUP(Horizontal!$C46&amp;Horizontal!$B46&amp;Horizontal!G$11,Vertical!$E:$O,G$10,0)</f>
        <v>-10,25</v>
      </c>
      <c r="H46" s="207">
        <f>(VLOOKUP(Horizontal!$C46&amp;Horizontal!$B46&amp;Horizontal!H$11,Vertical!$E:$O,H$10,0))+0</f>
        <v>128.83000000000001</v>
      </c>
      <c r="I46" s="207">
        <f>(VLOOKUP(Horizontal!$C46&amp;Horizontal!$B46&amp;Horizontal!I$11,Vertical!$E:$O,I$10,0))+0</f>
        <v>166</v>
      </c>
      <c r="J46" s="207">
        <f>(VLOOKUP(Horizontal!$C46&amp;Horizontal!$B46&amp;Horizontal!J$11,Vertical!$E:$O,J$10,0))+0</f>
        <v>174.03</v>
      </c>
      <c r="K46" s="207">
        <f>(VLOOKUP(Horizontal!$C46&amp;Horizontal!$B46&amp;Horizontal!K$11,Vertical!$E:$O,K$10,0))+0</f>
        <v>175.74</v>
      </c>
      <c r="L46" s="207">
        <f>(VLOOKUP(Horizontal!$C46&amp;Horizontal!$B46&amp;Horizontal!L$11,Vertical!$E:$O,L$10,0))+0</f>
        <v>174.42</v>
      </c>
      <c r="M46" s="207">
        <f>(VLOOKUP(Horizontal!$C46&amp;Horizontal!$B46&amp;Horizontal!M$11,Vertical!$E:$O,M$10,0))+0</f>
        <v>186.59</v>
      </c>
      <c r="N46" s="207">
        <f>(VLOOKUP(Horizontal!$C46&amp;Horizontal!$B46&amp;Horizontal!N$11,Vertical!$E:$O,N$10,0))+0</f>
        <v>170.73</v>
      </c>
      <c r="O46" s="207">
        <f>(VLOOKUP(Horizontal!$C46&amp;Horizontal!$B46&amp;Horizontal!O$11,Vertical!$E:$O,O$10,0))+0</f>
        <v>164.43</v>
      </c>
      <c r="P46" s="209">
        <f>(VLOOKUP(Horizontal!$C46&amp;Horizontal!$B46&amp;Horizontal!P$11,Vertical!$E:$O,P$10,0))+0</f>
        <v>159.19999999999999</v>
      </c>
      <c r="Q46" s="210">
        <f>(VLOOKUP(Horizontal!$C46&amp;Horizontal!$B46&amp;Horizontal!Q$11,Vertical!$E:$O,Q$10,0))+0</f>
        <v>47</v>
      </c>
      <c r="R46" s="207">
        <f>(VLOOKUP(Horizontal!$C46&amp;Horizontal!$B46&amp;Horizontal!R$11,Vertical!$E:$O,R$10,0))+0</f>
        <v>36</v>
      </c>
      <c r="S46" s="207">
        <f>(VLOOKUP(Horizontal!$C46&amp;Horizontal!$B46&amp;Horizontal!S$11,Vertical!$E:$O,S$10,0))+0</f>
        <v>30</v>
      </c>
      <c r="T46" s="207">
        <f>(VLOOKUP(Horizontal!$C46&amp;Horizontal!$B46&amp;Horizontal!T$11,Vertical!$E:$O,T$10,0))+0</f>
        <v>26</v>
      </c>
      <c r="U46" s="207">
        <f>(VLOOKUP(Horizontal!$C46&amp;Horizontal!$B46&amp;Horizontal!U$11,Vertical!$E:$O,U$10,0))+0</f>
        <v>29</v>
      </c>
      <c r="V46" s="207">
        <f>(VLOOKUP(Horizontal!$C46&amp;Horizontal!$B46&amp;Horizontal!V$11,Vertical!$E:$O,V$10,0))+0</f>
        <v>35</v>
      </c>
      <c r="W46" s="207">
        <f>(VLOOKUP(Horizontal!$C46&amp;Horizontal!$B46&amp;Horizontal!W$11,Vertical!$E:$O,W$10,0))+0</f>
        <v>30</v>
      </c>
      <c r="X46" s="207">
        <f>(VLOOKUP(Horizontal!$C46&amp;Horizontal!$B46&amp;Horizontal!X$11,Vertical!$E:$O,X$10,0))+0</f>
        <v>34</v>
      </c>
      <c r="Y46" s="209">
        <f>(VLOOKUP(Horizontal!$C46&amp;Horizontal!$B46&amp;Horizontal!Y$11,Vertical!$E:$O,Y$10,0))+0</f>
        <v>33</v>
      </c>
      <c r="Z46" s="210">
        <f>(VLOOKUP(Horizontal!$C46&amp;Horizontal!$B46&amp;Horizontal!Z$11,Vertical!$E:$O,Z$10,0))+0</f>
        <v>100</v>
      </c>
      <c r="AA46" s="207">
        <f>(VLOOKUP(Horizontal!$C46&amp;Horizontal!$B46&amp;Horizontal!AA$11,Vertical!$E:$O,AA$10,0))+0</f>
        <v>73.819999999999993</v>
      </c>
      <c r="AB46" s="207">
        <f>(VLOOKUP(Horizontal!$C46&amp;Horizontal!$B46&amp;Horizontal!AB$11,Vertical!$E:$O,AB$10,0))+0</f>
        <v>57.69</v>
      </c>
      <c r="AC46" s="207">
        <f>(VLOOKUP(Horizontal!$C46&amp;Horizontal!$B46&amp;Horizontal!AC$11,Vertical!$E:$O,AC$10,0))+0</f>
        <v>57.69</v>
      </c>
      <c r="AD46" s="207">
        <f>(VLOOKUP(Horizontal!$C46&amp;Horizontal!$B46&amp;Horizontal!AD$11,Vertical!$E:$O,AD$10,0))+0</f>
        <v>52.19</v>
      </c>
      <c r="AE46" s="207">
        <f>(VLOOKUP(Horizontal!$C46&amp;Horizontal!$B46&amp;Horizontal!AE$11,Vertical!$E:$O,AE$10,0))+0</f>
        <v>59.26</v>
      </c>
      <c r="AF46" s="207">
        <f>(VLOOKUP(Horizontal!$C46&amp;Horizontal!$B46&amp;Horizontal!AF$11,Vertical!$E:$O,AF$10,0))+0</f>
        <v>52</v>
      </c>
      <c r="AG46" s="207">
        <f>(VLOOKUP(Horizontal!$C46&amp;Horizontal!$B46&amp;Horizontal!AG$11,Vertical!$E:$O,AG$10,0))+0</f>
        <v>42.31</v>
      </c>
      <c r="AH46" s="209">
        <f>(VLOOKUP(Horizontal!$C46&amp;Horizontal!$B46&amp;Horizontal!AH$11,Vertical!$E:$O,AH$10,0))+0</f>
        <v>24</v>
      </c>
      <c r="AI46" s="210">
        <f>(VLOOKUP(Horizontal!$C46&amp;Horizontal!$B46&amp;Horizontal!AI$11,Vertical!$E:$O,AI$10,0))+0</f>
        <v>0</v>
      </c>
      <c r="AJ46" s="207">
        <f>(VLOOKUP(Horizontal!$C46&amp;Horizontal!$B46&amp;Horizontal!AJ$11,Vertical!$E:$O,AJ$10,0))+0</f>
        <v>4.29</v>
      </c>
      <c r="AK46" s="207">
        <f>(VLOOKUP(Horizontal!$C46&amp;Horizontal!$B46&amp;Horizontal!AK$11,Vertical!$E:$O,AK$10,0))+0</f>
        <v>11.54</v>
      </c>
      <c r="AL46" s="207">
        <f>(VLOOKUP(Horizontal!$C46&amp;Horizontal!$B46&amp;Horizontal!AL$11,Vertical!$E:$O,AL$10,0))+0</f>
        <v>11.54</v>
      </c>
      <c r="AM46" s="207">
        <f>(VLOOKUP(Horizontal!$C46&amp;Horizontal!$B46&amp;Horizontal!AM$11,Vertical!$E:$O,AM$10,0))+0</f>
        <v>11.95</v>
      </c>
      <c r="AN46" s="207">
        <f>(VLOOKUP(Horizontal!$C46&amp;Horizontal!$B46&amp;Horizontal!AN$11,Vertical!$E:$O,AN$10,0))+0</f>
        <v>25.93</v>
      </c>
      <c r="AO46" s="207">
        <f>(VLOOKUP(Horizontal!$C46&amp;Horizontal!$B46&amp;Horizontal!AO$11,Vertical!$E:$O,AO$10,0))+0</f>
        <v>28</v>
      </c>
      <c r="AP46" s="207">
        <f>(VLOOKUP(Horizontal!$C46&amp;Horizontal!$B46&amp;Horizontal!AP$11,Vertical!$E:$O,AP$10,0))+0</f>
        <v>34.619999999999997</v>
      </c>
      <c r="AQ46" s="209">
        <f>(VLOOKUP(Horizontal!$C46&amp;Horizontal!$B46&amp;Horizontal!AQ$11,Vertical!$E:$O,AQ$10,0))+0</f>
        <v>48</v>
      </c>
      <c r="AR46" s="210">
        <f>(VLOOKUP(Horizontal!$C46&amp;Horizontal!$B46&amp;Horizontal!AR$11,Vertical!$E:$O,AR$10,0))+0</f>
        <v>0</v>
      </c>
      <c r="AS46" s="207">
        <f>(VLOOKUP(Horizontal!$C46&amp;Horizontal!$B46&amp;Horizontal!AS$11,Vertical!$E:$O,AS$10,0))+0</f>
        <v>21.89</v>
      </c>
      <c r="AT46" s="207">
        <f>(VLOOKUP(Horizontal!$C46&amp;Horizontal!$B46&amp;Horizontal!AT$11,Vertical!$E:$O,AT$10,0))+0</f>
        <v>30.77</v>
      </c>
      <c r="AU46" s="207">
        <f>(VLOOKUP(Horizontal!$C46&amp;Horizontal!$B46&amp;Horizontal!AU$11,Vertical!$E:$O,AU$10,0))+0</f>
        <v>30.77</v>
      </c>
      <c r="AV46" s="207">
        <f>(VLOOKUP(Horizontal!$C46&amp;Horizontal!$B46&amp;Horizontal!AV$11,Vertical!$E:$O,AV$10,0))+0</f>
        <v>35.86</v>
      </c>
      <c r="AW46" s="207">
        <f>(VLOOKUP(Horizontal!$C46&amp;Horizontal!$B46&amp;Horizontal!AW$11,Vertical!$E:$O,AW$10,0))+0</f>
        <v>14.81</v>
      </c>
      <c r="AX46" s="207">
        <f>(VLOOKUP(Horizontal!$C46&amp;Horizontal!$B46&amp;Horizontal!AX$11,Vertical!$E:$O,AX$10,0))+0</f>
        <v>20</v>
      </c>
      <c r="AY46" s="207">
        <f>(VLOOKUP(Horizontal!$C46&amp;Horizontal!$B46&amp;Horizontal!AY$11,Vertical!$E:$O,AY$10,0))+0</f>
        <v>23.08</v>
      </c>
      <c r="AZ46" s="209">
        <f>(VLOOKUP(Horizontal!$C46&amp;Horizontal!$B46&amp;Horizontal!AZ$11,Vertical!$E:$O,AZ$10,0))+0</f>
        <v>28</v>
      </c>
      <c r="BA46" s="208">
        <f>(VLOOKUP(Horizontal!$C46&amp;Horizontal!$B46&amp;Horizontal!BA$11,Vertical!$E:$O,BA$10,0))+0</f>
        <v>6.9</v>
      </c>
      <c r="BB46" s="210">
        <f>(VLOOKUP(Horizontal!$C46&amp;Horizontal!$B46&amp;Horizontal!BB$11,Vertical!$E:$O,BB$10,0))+0</f>
        <v>136.96</v>
      </c>
      <c r="BC46" s="207">
        <f>(VLOOKUP(Horizontal!$C46&amp;Horizontal!$B46&amp;Horizontal!BC$11,Vertical!$E:$O,BC$10,0))+0</f>
        <v>175.54</v>
      </c>
      <c r="BD46" s="207">
        <f>(VLOOKUP(Horizontal!$C46&amp;Horizontal!$B46&amp;Horizontal!BD$11,Vertical!$E:$O,BD$10,0))+0</f>
        <v>185.73</v>
      </c>
      <c r="BE46" s="207">
        <f>(VLOOKUP(Horizontal!$C46&amp;Horizontal!$B46&amp;Horizontal!BE$11,Vertical!$E:$O,BE$10,0))+0</f>
        <v>184.99</v>
      </c>
      <c r="BF46" s="207">
        <f>(VLOOKUP(Horizontal!$C46&amp;Horizontal!$B46&amp;Horizontal!BF$11,Vertical!$E:$O,BF$10,0))+0</f>
        <v>184.01</v>
      </c>
      <c r="BG46" s="207">
        <f>(VLOOKUP(Horizontal!$C46&amp;Horizontal!$B46&amp;Horizontal!BG$11,Vertical!$E:$O,BG$10,0))+0</f>
        <v>203.91</v>
      </c>
      <c r="BH46" s="207">
        <f>(VLOOKUP(Horizontal!$C46&amp;Horizontal!$B46&amp;Horizontal!BH$11,Vertical!$E:$O,BH$10,0))+0</f>
        <v>185.88</v>
      </c>
      <c r="BI46" s="207">
        <f>(VLOOKUP(Horizontal!$C46&amp;Horizontal!$B46&amp;Horizontal!BI$11,Vertical!$E:$O,BI$10,0))+0</f>
        <v>180.23</v>
      </c>
      <c r="BJ46" s="209">
        <f>(VLOOKUP(Horizontal!$C46&amp;Horizontal!$B46&amp;Horizontal!BJ$11,Vertical!$E:$O,BJ$10,0))+0</f>
        <v>174.78</v>
      </c>
      <c r="BK46" s="210">
        <f>(VLOOKUP(Horizontal!$C46&amp;Horizontal!$B46&amp;Horizontal!BK$11,Vertical!$E:$O,BK$10,0))+0</f>
        <v>41</v>
      </c>
      <c r="BL46" s="207">
        <f>(VLOOKUP(Horizontal!$C46&amp;Horizontal!$B46&amp;Horizontal!BL$11,Vertical!$E:$O,BL$10,0))+0</f>
        <v>32</v>
      </c>
      <c r="BM46" s="207">
        <f>(VLOOKUP(Horizontal!$C46&amp;Horizontal!$B46&amp;Horizontal!BM$11,Vertical!$E:$O,BM$10,0))+0</f>
        <v>28</v>
      </c>
      <c r="BN46" s="207">
        <f>(VLOOKUP(Horizontal!$C46&amp;Horizontal!$B46&amp;Horizontal!BN$11,Vertical!$E:$O,BN$10,0))+0</f>
        <v>27</v>
      </c>
      <c r="BO46" s="207">
        <f>(VLOOKUP(Horizontal!$C46&amp;Horizontal!$B46&amp;Horizontal!BO$11,Vertical!$E:$O,BO$10,0))+0</f>
        <v>31</v>
      </c>
      <c r="BP46" s="207">
        <f>(VLOOKUP(Horizontal!$C46&amp;Horizontal!$B46&amp;Horizontal!BP$11,Vertical!$E:$O,BP$10,0))+0</f>
        <v>34</v>
      </c>
      <c r="BQ46" s="207">
        <f>(VLOOKUP(Horizontal!$C46&amp;Horizontal!$B46&amp;Horizontal!BQ$11,Vertical!$E:$O,BQ$10,0))+0</f>
        <v>30</v>
      </c>
      <c r="BR46" s="207">
        <f>(VLOOKUP(Horizontal!$C46&amp;Horizontal!$B46&amp;Horizontal!BR$11,Vertical!$E:$O,BR$10,0))+0</f>
        <v>35</v>
      </c>
      <c r="BS46" s="209">
        <f>(VLOOKUP(Horizontal!$C46&amp;Horizontal!$B46&amp;Horizontal!BS$11,Vertical!$E:$O,BS$10,0))+0</f>
        <v>34</v>
      </c>
      <c r="BT46" s="210">
        <f>(VLOOKUP(Horizontal!$C46&amp;Horizontal!$B46&amp;Horizontal!BT$11,Vertical!$E:$O,BT$10,0))+0</f>
        <v>100</v>
      </c>
      <c r="BU46" s="207">
        <f>(VLOOKUP(Horizontal!$C46&amp;Horizontal!$B46&amp;Horizontal!BU$11,Vertical!$E:$O,BU$10,0))+0</f>
        <v>67.02</v>
      </c>
      <c r="BV46" s="207">
        <f>(VLOOKUP(Horizontal!$C46&amp;Horizontal!$B46&amp;Horizontal!BV$11,Vertical!$E:$O,BV$10,0))+0</f>
        <v>61.11</v>
      </c>
      <c r="BW46" s="207">
        <f>(VLOOKUP(Horizontal!$C46&amp;Horizontal!$B46&amp;Horizontal!BW$11,Vertical!$E:$O,BW$10,0))+0</f>
        <v>61.11</v>
      </c>
      <c r="BX46" s="207">
        <f>(VLOOKUP(Horizontal!$C46&amp;Horizontal!$B46&amp;Horizontal!BX$11,Vertical!$E:$O,BX$10,0))+0</f>
        <v>45.45</v>
      </c>
      <c r="BY46" s="207">
        <f>(VLOOKUP(Horizontal!$C46&amp;Horizontal!$B46&amp;Horizontal!BY$11,Vertical!$E:$O,BY$10,0))+0</f>
        <v>45.7</v>
      </c>
      <c r="BZ46" s="207">
        <f>(VLOOKUP(Horizontal!$C46&amp;Horizontal!$B46&amp;Horizontal!BZ$11,Vertical!$E:$O,BZ$10,0))+0</f>
        <v>47.62</v>
      </c>
      <c r="CA46" s="207">
        <f>(VLOOKUP(Horizontal!$C46&amp;Horizontal!$B46&amp;Horizontal!CA$11,Vertical!$E:$O,CA$10,0))+0</f>
        <v>50</v>
      </c>
      <c r="CB46" s="209">
        <f>(VLOOKUP(Horizontal!$C46&amp;Horizontal!$B46&amp;Horizontal!CB$11,Vertical!$E:$O,CB$10,0))+0</f>
        <v>40.54</v>
      </c>
      <c r="CC46" s="210">
        <f>(VLOOKUP(Horizontal!$C46&amp;Horizontal!$B46&amp;Horizontal!CC$11,Vertical!$E:$O,CC$10,0))+0</f>
        <v>0</v>
      </c>
      <c r="CD46" s="207">
        <f>(VLOOKUP(Horizontal!$C46&amp;Horizontal!$B46&amp;Horizontal!CD$11,Vertical!$E:$O,CD$10,0))+0</f>
        <v>15.96</v>
      </c>
      <c r="CE46" s="207">
        <f>(VLOOKUP(Horizontal!$C46&amp;Horizontal!$B46&amp;Horizontal!CE$11,Vertical!$E:$O,CE$10,0))+0</f>
        <v>11.11</v>
      </c>
      <c r="CF46" s="207">
        <f>(VLOOKUP(Horizontal!$C46&amp;Horizontal!$B46&amp;Horizontal!CF$11,Vertical!$E:$O,CF$10,0))+0</f>
        <v>11.11</v>
      </c>
      <c r="CG46" s="207">
        <f>(VLOOKUP(Horizontal!$C46&amp;Horizontal!$B46&amp;Horizontal!CG$11,Vertical!$E:$O,CG$10,0))+0</f>
        <v>13.64</v>
      </c>
      <c r="CH46" s="207">
        <f>(VLOOKUP(Horizontal!$C46&amp;Horizontal!$B46&amp;Horizontal!CH$11,Vertical!$E:$O,CH$10,0))+0</f>
        <v>31.67</v>
      </c>
      <c r="CI46" s="207">
        <f>(VLOOKUP(Horizontal!$C46&amp;Horizontal!$B46&amp;Horizontal!CI$11,Vertical!$E:$O,CI$10,0))+0</f>
        <v>35.71</v>
      </c>
      <c r="CJ46" s="207">
        <f>(VLOOKUP(Horizontal!$C46&amp;Horizontal!$B46&amp;Horizontal!CJ$11,Vertical!$E:$O,CJ$10,0))+0</f>
        <v>31.82</v>
      </c>
      <c r="CK46" s="209">
        <f>(VLOOKUP(Horizontal!$C46&amp;Horizontal!$B46&amp;Horizontal!CK$11,Vertical!$E:$O,CK$10,0))+0</f>
        <v>27.48</v>
      </c>
      <c r="CL46" s="210">
        <f>(VLOOKUP(Horizontal!$C46&amp;Horizontal!$B46&amp;Horizontal!CL$11,Vertical!$E:$O,CL$10,0))+0</f>
        <v>0</v>
      </c>
      <c r="CM46" s="207">
        <f>(VLOOKUP(Horizontal!$C46&amp;Horizontal!$B46&amp;Horizontal!CM$11,Vertical!$E:$O,CM$10,0))+0</f>
        <v>17.02</v>
      </c>
      <c r="CN46" s="207">
        <f>(VLOOKUP(Horizontal!$C46&amp;Horizontal!$B46&amp;Horizontal!CN$11,Vertical!$E:$O,CN$10,0))+0</f>
        <v>27.78</v>
      </c>
      <c r="CO46" s="207">
        <f>(VLOOKUP(Horizontal!$C46&amp;Horizontal!$B46&amp;Horizontal!CO$11,Vertical!$E:$O,CO$10,0))+0</f>
        <v>27.78</v>
      </c>
      <c r="CP46" s="207">
        <f>(VLOOKUP(Horizontal!$C46&amp;Horizontal!$B46&amp;Horizontal!CP$11,Vertical!$E:$O,CP$10,0))+0</f>
        <v>40.909999999999997</v>
      </c>
      <c r="CQ46" s="207">
        <f>(VLOOKUP(Horizontal!$C46&amp;Horizontal!$B46&amp;Horizontal!CQ$11,Vertical!$E:$O,CQ$10,0))+0</f>
        <v>22.62</v>
      </c>
      <c r="CR46" s="207">
        <f>(VLOOKUP(Horizontal!$C46&amp;Horizontal!$B46&amp;Horizontal!CR$11,Vertical!$E:$O,CR$10,0))+0</f>
        <v>16.670000000000002</v>
      </c>
      <c r="CS46" s="207">
        <f>(VLOOKUP(Horizontal!$C46&amp;Horizontal!$B46&amp;Horizontal!CS$11,Vertical!$E:$O,CS$10,0))+0</f>
        <v>18.18</v>
      </c>
      <c r="CT46" s="207">
        <f>(VLOOKUP(Horizontal!$C46&amp;Horizontal!$B46&amp;Horizontal!CT$11,Vertical!$E:$O,CT$10,0))+0</f>
        <v>31.98</v>
      </c>
      <c r="CU46" s="150"/>
      <c r="CV46" s="211">
        <f t="shared" si="29"/>
        <v>8.1299999999999955</v>
      </c>
      <c r="CW46" s="190">
        <f t="shared" si="30"/>
        <v>9.539999999999992</v>
      </c>
      <c r="CX46" s="190">
        <f t="shared" si="31"/>
        <v>11.699999999999989</v>
      </c>
      <c r="CY46" s="190">
        <f t="shared" si="32"/>
        <v>9.25</v>
      </c>
      <c r="CZ46" s="190">
        <f t="shared" si="33"/>
        <v>9.5900000000000034</v>
      </c>
      <c r="DA46" s="190">
        <f t="shared" si="34"/>
        <v>17.319999999999993</v>
      </c>
      <c r="DB46" s="190">
        <f t="shared" si="35"/>
        <v>15.150000000000006</v>
      </c>
      <c r="DC46" s="190">
        <f t="shared" si="36"/>
        <v>15.799999999999983</v>
      </c>
      <c r="DD46" s="212">
        <f t="shared" si="37"/>
        <v>15.580000000000013</v>
      </c>
      <c r="DE46" s="9">
        <v>160</v>
      </c>
      <c r="DF46" s="212">
        <f t="shared" si="38"/>
        <v>79.627210401891318</v>
      </c>
      <c r="DG46" s="264"/>
      <c r="DH46" s="265"/>
      <c r="DI46" s="265"/>
      <c r="DJ46" s="266"/>
      <c r="DK46" s="190">
        <v>126.93</v>
      </c>
      <c r="DL46" s="190">
        <v>126.93</v>
      </c>
      <c r="DM46" s="190">
        <v>222.66</v>
      </c>
      <c r="DN46" s="212">
        <v>126.93</v>
      </c>
      <c r="DO46" s="190"/>
      <c r="DP46" s="190"/>
      <c r="DQ46" s="190"/>
      <c r="DR46" s="212"/>
      <c r="DS46" s="150"/>
      <c r="DT46" s="190"/>
      <c r="DU46" s="190"/>
      <c r="DV46" s="190"/>
      <c r="DW46" s="190"/>
      <c r="DX46" s="190"/>
      <c r="DY46" s="190"/>
      <c r="DZ46" s="190"/>
      <c r="EA46" s="190"/>
      <c r="EB46" s="190"/>
      <c r="EC46" s="190"/>
      <c r="ED46" s="190"/>
      <c r="EE46" s="190"/>
      <c r="EF46" s="190"/>
      <c r="EG46" s="190"/>
      <c r="EH46" s="212"/>
      <c r="EI46" s="213"/>
      <c r="EJ46" s="211"/>
      <c r="EK46" s="190"/>
      <c r="EL46" s="190"/>
      <c r="EM46" s="190"/>
      <c r="EN46" s="190"/>
      <c r="EO46" s="190"/>
      <c r="EP46" s="190"/>
      <c r="EQ46" s="190"/>
      <c r="ER46" s="190"/>
      <c r="ES46" s="190"/>
      <c r="ET46" s="190"/>
      <c r="EU46" s="190"/>
      <c r="EV46" s="190"/>
      <c r="EW46" s="190"/>
      <c r="EX46" s="212"/>
      <c r="EY46" s="211"/>
      <c r="EZ46" s="75"/>
      <c r="FA46" s="89"/>
      <c r="FB46" s="212"/>
      <c r="FC46" s="213"/>
      <c r="FD46" s="213"/>
      <c r="FE46" s="213"/>
      <c r="FF46" s="213"/>
      <c r="FG46" s="213"/>
      <c r="FH46" s="213"/>
      <c r="FI46" s="213"/>
      <c r="FJ46" s="213"/>
      <c r="FK46" s="213"/>
      <c r="FL46" s="213"/>
      <c r="FM46" s="213"/>
      <c r="FN46" s="213"/>
      <c r="FO46" s="213"/>
      <c r="FP46" s="213"/>
      <c r="FQ46" s="213"/>
      <c r="FR46" s="213"/>
      <c r="FS46" s="211"/>
      <c r="FT46" s="190"/>
      <c r="FU46" s="190"/>
      <c r="FV46" s="190"/>
      <c r="FW46" s="190"/>
      <c r="FX46" s="190"/>
      <c r="FY46" s="190"/>
      <c r="FZ46" s="190"/>
      <c r="GA46" s="190"/>
      <c r="GB46" s="190"/>
      <c r="GC46" s="190"/>
      <c r="GD46" s="190"/>
      <c r="GE46" s="190"/>
      <c r="GF46" s="190"/>
      <c r="GG46" s="212"/>
    </row>
    <row r="47" spans="2:189">
      <c r="B47" s="33">
        <v>42232</v>
      </c>
      <c r="C47" s="30" t="s">
        <v>33</v>
      </c>
      <c r="D47" s="30">
        <v>2015</v>
      </c>
      <c r="E47" s="30" t="str">
        <f t="shared" ref="E47:E78" si="40">D47&amp;C47</f>
        <v>2015S33</v>
      </c>
      <c r="F47" s="30" t="str">
        <f t="shared" si="39"/>
        <v>82015</v>
      </c>
      <c r="G47" s="208" t="str">
        <f>VLOOKUP(Horizontal!$C47&amp;Horizontal!$B47&amp;Horizontal!G$11,Vertical!$E:$O,G$10,0)</f>
        <v>-8,28</v>
      </c>
      <c r="H47" s="207">
        <f>(VLOOKUP(Horizontal!$C47&amp;Horizontal!$B47&amp;Horizontal!H$11,Vertical!$E:$O,H$10,0))+0</f>
        <v>129.18</v>
      </c>
      <c r="I47" s="207">
        <f>(VLOOKUP(Horizontal!$C47&amp;Horizontal!$B47&amp;Horizontal!I$11,Vertical!$E:$O,I$10,0))+0</f>
        <v>180.44</v>
      </c>
      <c r="J47" s="207">
        <f>(VLOOKUP(Horizontal!$C47&amp;Horizontal!$B47&amp;Horizontal!J$11,Vertical!$E:$O,J$10,0))+0</f>
        <v>183.87</v>
      </c>
      <c r="K47" s="207">
        <f>(VLOOKUP(Horizontal!$C47&amp;Horizontal!$B47&amp;Horizontal!K$11,Vertical!$E:$O,K$10,0))+0</f>
        <v>186.03</v>
      </c>
      <c r="L47" s="207">
        <f>(VLOOKUP(Horizontal!$C47&amp;Horizontal!$B47&amp;Horizontal!L$11,Vertical!$E:$O,L$10,0))+0</f>
        <v>186.84</v>
      </c>
      <c r="M47" s="207">
        <f>(VLOOKUP(Horizontal!$C47&amp;Horizontal!$B47&amp;Horizontal!M$11,Vertical!$E:$O,M$10,0))+0</f>
        <v>189.28</v>
      </c>
      <c r="N47" s="207">
        <f>(VLOOKUP(Horizontal!$C47&amp;Horizontal!$B47&amp;Horizontal!N$11,Vertical!$E:$O,N$10,0))+0</f>
        <v>170.88</v>
      </c>
      <c r="O47" s="207">
        <f>(VLOOKUP(Horizontal!$C47&amp;Horizontal!$B47&amp;Horizontal!O$11,Vertical!$E:$O,O$10,0))+0</f>
        <v>165.14</v>
      </c>
      <c r="P47" s="209">
        <f>(VLOOKUP(Horizontal!$C47&amp;Horizontal!$B47&amp;Horizontal!P$11,Vertical!$E:$O,P$10,0))+0</f>
        <v>159.86000000000001</v>
      </c>
      <c r="Q47" s="210">
        <f>(VLOOKUP(Horizontal!$C47&amp;Horizontal!$B47&amp;Horizontal!Q$11,Vertical!$E:$O,Q$10,0))+0</f>
        <v>46</v>
      </c>
      <c r="R47" s="207">
        <f>(VLOOKUP(Horizontal!$C47&amp;Horizontal!$B47&amp;Horizontal!R$11,Vertical!$E:$O,R$10,0))+0</f>
        <v>37</v>
      </c>
      <c r="S47" s="207">
        <f>(VLOOKUP(Horizontal!$C47&amp;Horizontal!$B47&amp;Horizontal!S$11,Vertical!$E:$O,S$10,0))+0</f>
        <v>28</v>
      </c>
      <c r="T47" s="207">
        <f>(VLOOKUP(Horizontal!$C47&amp;Horizontal!$B47&amp;Horizontal!T$11,Vertical!$E:$O,T$10,0))+0</f>
        <v>27</v>
      </c>
      <c r="U47" s="207">
        <f>(VLOOKUP(Horizontal!$C47&amp;Horizontal!$B47&amp;Horizontal!U$11,Vertical!$E:$O,U$10,0))+0</f>
        <v>30</v>
      </c>
      <c r="V47" s="207">
        <f>(VLOOKUP(Horizontal!$C47&amp;Horizontal!$B47&amp;Horizontal!V$11,Vertical!$E:$O,V$10,0))+0</f>
        <v>36</v>
      </c>
      <c r="W47" s="207">
        <f>(VLOOKUP(Horizontal!$C47&amp;Horizontal!$B47&amp;Horizontal!W$11,Vertical!$E:$O,W$10,0))+0</f>
        <v>30</v>
      </c>
      <c r="X47" s="207">
        <f>(VLOOKUP(Horizontal!$C47&amp;Horizontal!$B47&amp;Horizontal!X$11,Vertical!$E:$O,X$10,0))+0</f>
        <v>35</v>
      </c>
      <c r="Y47" s="209">
        <f>(VLOOKUP(Horizontal!$C47&amp;Horizontal!$B47&amp;Horizontal!Y$11,Vertical!$E:$O,Y$10,0))+0</f>
        <v>33</v>
      </c>
      <c r="Z47" s="210">
        <f>(VLOOKUP(Horizontal!$C47&amp;Horizontal!$B47&amp;Horizontal!Z$11,Vertical!$E:$O,Z$10,0))+0</f>
        <v>48</v>
      </c>
      <c r="AA47" s="207">
        <f>(VLOOKUP(Horizontal!$C47&amp;Horizontal!$B47&amp;Horizontal!AA$11,Vertical!$E:$O,AA$10,0))+0</f>
        <v>16.670000000000002</v>
      </c>
      <c r="AB47" s="207">
        <f>(VLOOKUP(Horizontal!$C47&amp;Horizontal!$B47&amp;Horizontal!AB$11,Vertical!$E:$O,AB$10,0))+0</f>
        <v>18.87</v>
      </c>
      <c r="AC47" s="207">
        <f>(VLOOKUP(Horizontal!$C47&amp;Horizontal!$B47&amp;Horizontal!AC$11,Vertical!$E:$O,AC$10,0))+0</f>
        <v>23.08</v>
      </c>
      <c r="AD47" s="207">
        <f>(VLOOKUP(Horizontal!$C47&amp;Horizontal!$B47&amp;Horizontal!AD$11,Vertical!$E:$O,AD$10,0))+0</f>
        <v>15.38</v>
      </c>
      <c r="AE47" s="207">
        <f>(VLOOKUP(Horizontal!$C47&amp;Horizontal!$B47&amp;Horizontal!AE$11,Vertical!$E:$O,AE$10,0))+0</f>
        <v>25</v>
      </c>
      <c r="AF47" s="207">
        <f>(VLOOKUP(Horizontal!$C47&amp;Horizontal!$B47&amp;Horizontal!AF$11,Vertical!$E:$O,AF$10,0))+0</f>
        <v>36</v>
      </c>
      <c r="AG47" s="207">
        <f>(VLOOKUP(Horizontal!$C47&amp;Horizontal!$B47&amp;Horizontal!AG$11,Vertical!$E:$O,AG$10,0))+0</f>
        <v>15.94</v>
      </c>
      <c r="AH47" s="209">
        <f>(VLOOKUP(Horizontal!$C47&amp;Horizontal!$B47&amp;Horizontal!AH$11,Vertical!$E:$O,AH$10,0))+0</f>
        <v>7.69</v>
      </c>
      <c r="AI47" s="210">
        <f>(VLOOKUP(Horizontal!$C47&amp;Horizontal!$B47&amp;Horizontal!AI$11,Vertical!$E:$O,AI$10,0))+0</f>
        <v>28</v>
      </c>
      <c r="AJ47" s="207">
        <f>(VLOOKUP(Horizontal!$C47&amp;Horizontal!$B47&amp;Horizontal!AJ$11,Vertical!$E:$O,AJ$10,0))+0</f>
        <v>12.5</v>
      </c>
      <c r="AK47" s="207">
        <f>(VLOOKUP(Horizontal!$C47&amp;Horizontal!$B47&amp;Horizontal!AK$11,Vertical!$E:$O,AK$10,0))+0</f>
        <v>7.55</v>
      </c>
      <c r="AL47" s="207">
        <f>(VLOOKUP(Horizontal!$C47&amp;Horizontal!$B47&amp;Horizontal!AL$11,Vertical!$E:$O,AL$10,0))+0</f>
        <v>15.38</v>
      </c>
      <c r="AM47" s="207">
        <f>(VLOOKUP(Horizontal!$C47&amp;Horizontal!$B47&amp;Horizontal!AM$11,Vertical!$E:$O,AM$10,0))+0</f>
        <v>19.23</v>
      </c>
      <c r="AN47" s="207">
        <f>(VLOOKUP(Horizontal!$C47&amp;Horizontal!$B47&amp;Horizontal!AN$11,Vertical!$E:$O,AN$10,0))+0</f>
        <v>25</v>
      </c>
      <c r="AO47" s="207">
        <f>(VLOOKUP(Horizontal!$C47&amp;Horizontal!$B47&amp;Horizontal!AO$11,Vertical!$E:$O,AO$10,0))+0</f>
        <v>44</v>
      </c>
      <c r="AP47" s="207">
        <f>(VLOOKUP(Horizontal!$C47&amp;Horizontal!$B47&amp;Horizontal!AP$11,Vertical!$E:$O,AP$10,0))+0</f>
        <v>55.78</v>
      </c>
      <c r="AQ47" s="209">
        <f>(VLOOKUP(Horizontal!$C47&amp;Horizontal!$B47&amp;Horizontal!AQ$11,Vertical!$E:$O,AQ$10,0))+0</f>
        <v>61.54</v>
      </c>
      <c r="AR47" s="210">
        <f>(VLOOKUP(Horizontal!$C47&amp;Horizontal!$B47&amp;Horizontal!AR$11,Vertical!$E:$O,AR$10,0))+0</f>
        <v>24</v>
      </c>
      <c r="AS47" s="207">
        <f>(VLOOKUP(Horizontal!$C47&amp;Horizontal!$B47&amp;Horizontal!AS$11,Vertical!$E:$O,AS$10,0))+0</f>
        <v>70.83</v>
      </c>
      <c r="AT47" s="207">
        <f>(VLOOKUP(Horizontal!$C47&amp;Horizontal!$B47&amp;Horizontal!AT$11,Vertical!$E:$O,AT$10,0))+0</f>
        <v>73.58</v>
      </c>
      <c r="AU47" s="207">
        <f>(VLOOKUP(Horizontal!$C47&amp;Horizontal!$B47&amp;Horizontal!AU$11,Vertical!$E:$O,AU$10,0))+0</f>
        <v>61.54</v>
      </c>
      <c r="AV47" s="207">
        <f>(VLOOKUP(Horizontal!$C47&amp;Horizontal!$B47&amp;Horizontal!AV$11,Vertical!$E:$O,AV$10,0))+0</f>
        <v>65.38</v>
      </c>
      <c r="AW47" s="207">
        <f>(VLOOKUP(Horizontal!$C47&amp;Horizontal!$B47&amp;Horizontal!AW$11,Vertical!$E:$O,AW$10,0))+0</f>
        <v>50</v>
      </c>
      <c r="AX47" s="207">
        <f>(VLOOKUP(Horizontal!$C47&amp;Horizontal!$B47&amp;Horizontal!AX$11,Vertical!$E:$O,AX$10,0))+0</f>
        <v>20</v>
      </c>
      <c r="AY47" s="207">
        <f>(VLOOKUP(Horizontal!$C47&amp;Horizontal!$B47&amp;Horizontal!AY$11,Vertical!$E:$O,AY$10,0))+0</f>
        <v>28.29</v>
      </c>
      <c r="AZ47" s="209">
        <f>(VLOOKUP(Horizontal!$C47&amp;Horizontal!$B47&amp;Horizontal!AZ$11,Vertical!$E:$O,AZ$10,0))+0</f>
        <v>30.77</v>
      </c>
      <c r="BA47" s="208">
        <f>(VLOOKUP(Horizontal!$C47&amp;Horizontal!$B47&amp;Horizontal!BA$11,Vertical!$E:$O,BA$10,0))+0</f>
        <v>6.65</v>
      </c>
      <c r="BB47" s="210">
        <f>(VLOOKUP(Horizontal!$C47&amp;Horizontal!$B47&amp;Horizontal!BB$11,Vertical!$E:$O,BB$10,0))+0</f>
        <v>137.72</v>
      </c>
      <c r="BC47" s="207">
        <f>(VLOOKUP(Horizontal!$C47&amp;Horizontal!$B47&amp;Horizontal!BC$11,Vertical!$E:$O,BC$10,0))+0</f>
        <v>185.76</v>
      </c>
      <c r="BD47" s="207">
        <f>(VLOOKUP(Horizontal!$C47&amp;Horizontal!$B47&amp;Horizontal!BD$11,Vertical!$E:$O,BD$10,0))+0</f>
        <v>192.07</v>
      </c>
      <c r="BE47" s="207">
        <f>(VLOOKUP(Horizontal!$C47&amp;Horizontal!$B47&amp;Horizontal!BE$11,Vertical!$E:$O,BE$10,0))+0</f>
        <v>192.18</v>
      </c>
      <c r="BF47" s="207">
        <f>(VLOOKUP(Horizontal!$C47&amp;Horizontal!$B47&amp;Horizontal!BF$11,Vertical!$E:$O,BF$10,0))+0</f>
        <v>193.9</v>
      </c>
      <c r="BG47" s="207">
        <f>(VLOOKUP(Horizontal!$C47&amp;Horizontal!$B47&amp;Horizontal!BG$11,Vertical!$E:$O,BG$10,0))+0</f>
        <v>206.3</v>
      </c>
      <c r="BH47" s="207">
        <f>(VLOOKUP(Horizontal!$C47&amp;Horizontal!$B47&amp;Horizontal!BH$11,Vertical!$E:$O,BH$10,0))+0</f>
        <v>187.24</v>
      </c>
      <c r="BI47" s="207">
        <f>(VLOOKUP(Horizontal!$C47&amp;Horizontal!$B47&amp;Horizontal!BI$11,Vertical!$E:$O,BI$10,0))+0</f>
        <v>180.88</v>
      </c>
      <c r="BJ47" s="209">
        <f>(VLOOKUP(Horizontal!$C47&amp;Horizontal!$B47&amp;Horizontal!BJ$11,Vertical!$E:$O,BJ$10,0))+0</f>
        <v>175.95</v>
      </c>
      <c r="BK47" s="210">
        <f>(VLOOKUP(Horizontal!$C47&amp;Horizontal!$B47&amp;Horizontal!BK$11,Vertical!$E:$O,BK$10,0))+0</f>
        <v>43</v>
      </c>
      <c r="BL47" s="207">
        <f>(VLOOKUP(Horizontal!$C47&amp;Horizontal!$B47&amp;Horizontal!BL$11,Vertical!$E:$O,BL$10,0))+0</f>
        <v>32</v>
      </c>
      <c r="BM47" s="207">
        <f>(VLOOKUP(Horizontal!$C47&amp;Horizontal!$B47&amp;Horizontal!BM$11,Vertical!$E:$O,BM$10,0))+0</f>
        <v>26</v>
      </c>
      <c r="BN47" s="207">
        <f>(VLOOKUP(Horizontal!$C47&amp;Horizontal!$B47&amp;Horizontal!BN$11,Vertical!$E:$O,BN$10,0))+0</f>
        <v>24</v>
      </c>
      <c r="BO47" s="207">
        <f>(VLOOKUP(Horizontal!$C47&amp;Horizontal!$B47&amp;Horizontal!BO$11,Vertical!$E:$O,BO$10,0))+0</f>
        <v>29</v>
      </c>
      <c r="BP47" s="207">
        <f>(VLOOKUP(Horizontal!$C47&amp;Horizontal!$B47&amp;Horizontal!BP$11,Vertical!$E:$O,BP$10,0))+0</f>
        <v>32</v>
      </c>
      <c r="BQ47" s="207">
        <f>(VLOOKUP(Horizontal!$C47&amp;Horizontal!$B47&amp;Horizontal!BQ$11,Vertical!$E:$O,BQ$10,0))+0</f>
        <v>32</v>
      </c>
      <c r="BR47" s="207">
        <f>(VLOOKUP(Horizontal!$C47&amp;Horizontal!$B47&amp;Horizontal!BR$11,Vertical!$E:$O,BR$10,0))+0</f>
        <v>38</v>
      </c>
      <c r="BS47" s="209">
        <f>(VLOOKUP(Horizontal!$C47&amp;Horizontal!$B47&amp;Horizontal!BS$11,Vertical!$E:$O,BS$10,0))+0</f>
        <v>38</v>
      </c>
      <c r="BT47" s="210">
        <f>(VLOOKUP(Horizontal!$C47&amp;Horizontal!$B47&amp;Horizontal!BT$11,Vertical!$E:$O,BT$10,0))+0</f>
        <v>62.5</v>
      </c>
      <c r="BU47" s="207">
        <f>(VLOOKUP(Horizontal!$C47&amp;Horizontal!$B47&amp;Horizontal!BU$11,Vertical!$E:$O,BU$10,0))+0</f>
        <v>29.17</v>
      </c>
      <c r="BV47" s="207">
        <f>(VLOOKUP(Horizontal!$C47&amp;Horizontal!$B47&amp;Horizontal!BV$11,Vertical!$E:$O,BV$10,0))+0</f>
        <v>17.39</v>
      </c>
      <c r="BW47" s="207">
        <f>(VLOOKUP(Horizontal!$C47&amp;Horizontal!$B47&amp;Horizontal!BW$11,Vertical!$E:$O,BW$10,0))+0</f>
        <v>30</v>
      </c>
      <c r="BX47" s="207">
        <f>(VLOOKUP(Horizontal!$C47&amp;Horizontal!$B47&amp;Horizontal!BX$11,Vertical!$E:$O,BX$10,0))+0</f>
        <v>16.670000000000002</v>
      </c>
      <c r="BY47" s="207">
        <f>(VLOOKUP(Horizontal!$C47&amp;Horizontal!$B47&amp;Horizontal!BY$11,Vertical!$E:$O,BY$10,0))+0</f>
        <v>28.91</v>
      </c>
      <c r="BZ47" s="207">
        <f>(VLOOKUP(Horizontal!$C47&amp;Horizontal!$B47&amp;Horizontal!BZ$11,Vertical!$E:$O,BZ$10,0))+0</f>
        <v>41.67</v>
      </c>
      <c r="CA47" s="207">
        <f>(VLOOKUP(Horizontal!$C47&amp;Horizontal!$B47&amp;Horizontal!CA$11,Vertical!$E:$O,CA$10,0))+0</f>
        <v>36.36</v>
      </c>
      <c r="CB47" s="209">
        <f>(VLOOKUP(Horizontal!$C47&amp;Horizontal!$B47&amp;Horizontal!CB$11,Vertical!$E:$O,CB$10,0))+0</f>
        <v>19.05</v>
      </c>
      <c r="CC47" s="210">
        <f>(VLOOKUP(Horizontal!$C47&amp;Horizontal!$B47&amp;Horizontal!CC$11,Vertical!$E:$O,CC$10,0))+0</f>
        <v>16.670000000000002</v>
      </c>
      <c r="CD47" s="207">
        <f>(VLOOKUP(Horizontal!$C47&amp;Horizontal!$B47&amp;Horizontal!CD$11,Vertical!$E:$O,CD$10,0))+0</f>
        <v>12.5</v>
      </c>
      <c r="CE47" s="207">
        <f>(VLOOKUP(Horizontal!$C47&amp;Horizontal!$B47&amp;Horizontal!CE$11,Vertical!$E:$O,CE$10,0))+0</f>
        <v>13.04</v>
      </c>
      <c r="CF47" s="207">
        <f>(VLOOKUP(Horizontal!$C47&amp;Horizontal!$B47&amp;Horizontal!CF$11,Vertical!$E:$O,CF$10,0))+0</f>
        <v>10</v>
      </c>
      <c r="CG47" s="207">
        <f>(VLOOKUP(Horizontal!$C47&amp;Horizontal!$B47&amp;Horizontal!CG$11,Vertical!$E:$O,CG$10,0))+0</f>
        <v>23.81</v>
      </c>
      <c r="CH47" s="207">
        <f>(VLOOKUP(Horizontal!$C47&amp;Horizontal!$B47&amp;Horizontal!CH$11,Vertical!$E:$O,CH$10,0))+0</f>
        <v>23.7</v>
      </c>
      <c r="CI47" s="207">
        <f>(VLOOKUP(Horizontal!$C47&amp;Horizontal!$B47&amp;Horizontal!CI$11,Vertical!$E:$O,CI$10,0))+0</f>
        <v>33.33</v>
      </c>
      <c r="CJ47" s="207">
        <f>(VLOOKUP(Horizontal!$C47&amp;Horizontal!$B47&amp;Horizontal!CJ$11,Vertical!$E:$O,CJ$10,0))+0</f>
        <v>45.45</v>
      </c>
      <c r="CK47" s="209">
        <f>(VLOOKUP(Horizontal!$C47&amp;Horizontal!$B47&amp;Horizontal!CK$11,Vertical!$E:$O,CK$10,0))+0</f>
        <v>59.52</v>
      </c>
      <c r="CL47" s="210">
        <f>(VLOOKUP(Horizontal!$C47&amp;Horizontal!$B47&amp;Horizontal!CL$11,Vertical!$E:$O,CL$10,0))+0</f>
        <v>20.83</v>
      </c>
      <c r="CM47" s="207">
        <f>(VLOOKUP(Horizontal!$C47&amp;Horizontal!$B47&amp;Horizontal!CM$11,Vertical!$E:$O,CM$10,0))+0</f>
        <v>58.33</v>
      </c>
      <c r="CN47" s="207">
        <f>(VLOOKUP(Horizontal!$C47&amp;Horizontal!$B47&amp;Horizontal!CN$11,Vertical!$E:$O,CN$10,0))+0</f>
        <v>69.569999999999993</v>
      </c>
      <c r="CO47" s="207">
        <f>(VLOOKUP(Horizontal!$C47&amp;Horizontal!$B47&amp;Horizontal!CO$11,Vertical!$E:$O,CO$10,0))+0</f>
        <v>60</v>
      </c>
      <c r="CP47" s="207">
        <f>(VLOOKUP(Horizontal!$C47&amp;Horizontal!$B47&amp;Horizontal!CP$11,Vertical!$E:$O,CP$10,0))+0</f>
        <v>59.52</v>
      </c>
      <c r="CQ47" s="207">
        <f>(VLOOKUP(Horizontal!$C47&amp;Horizontal!$B47&amp;Horizontal!CQ$11,Vertical!$E:$O,CQ$10,0))+0</f>
        <v>47.39</v>
      </c>
      <c r="CR47" s="207">
        <f>(VLOOKUP(Horizontal!$C47&amp;Horizontal!$B47&amp;Horizontal!CR$11,Vertical!$E:$O,CR$10,0))+0</f>
        <v>25</v>
      </c>
      <c r="CS47" s="207">
        <f>(VLOOKUP(Horizontal!$C47&amp;Horizontal!$B47&amp;Horizontal!CS$11,Vertical!$E:$O,CS$10,0))+0</f>
        <v>18.18</v>
      </c>
      <c r="CT47" s="207">
        <f>(VLOOKUP(Horizontal!$C47&amp;Horizontal!$B47&amp;Horizontal!CT$11,Vertical!$E:$O,CT$10,0))+0</f>
        <v>21.43</v>
      </c>
      <c r="CU47" s="150"/>
      <c r="CV47" s="211">
        <f t="shared" si="29"/>
        <v>8.539999999999992</v>
      </c>
      <c r="CW47" s="190">
        <f t="shared" si="30"/>
        <v>5.3199999999999932</v>
      </c>
      <c r="CX47" s="190">
        <f t="shared" si="31"/>
        <v>8.1999999999999886</v>
      </c>
      <c r="CY47" s="190">
        <f t="shared" si="32"/>
        <v>6.1500000000000057</v>
      </c>
      <c r="CZ47" s="190">
        <f t="shared" si="33"/>
        <v>7.0600000000000023</v>
      </c>
      <c r="DA47" s="190">
        <f t="shared" si="34"/>
        <v>17.02000000000001</v>
      </c>
      <c r="DB47" s="190">
        <f t="shared" si="35"/>
        <v>16.360000000000014</v>
      </c>
      <c r="DC47" s="190">
        <f t="shared" si="36"/>
        <v>15.740000000000009</v>
      </c>
      <c r="DD47" s="212">
        <f t="shared" si="37"/>
        <v>16.089999999999975</v>
      </c>
      <c r="DE47" s="9">
        <v>160</v>
      </c>
      <c r="DF47" s="212">
        <f t="shared" si="38"/>
        <v>79.277210401891324</v>
      </c>
      <c r="DG47" s="264"/>
      <c r="DH47" s="265"/>
      <c r="DI47" s="265"/>
      <c r="DJ47" s="266"/>
      <c r="DK47" s="190">
        <v>129.37</v>
      </c>
      <c r="DL47" s="190">
        <v>129.37</v>
      </c>
      <c r="DM47" s="190">
        <v>223.49</v>
      </c>
      <c r="DN47" s="212">
        <v>129.37</v>
      </c>
      <c r="DO47" s="190"/>
      <c r="DP47" s="190"/>
      <c r="DQ47" s="190"/>
      <c r="DR47" s="212"/>
      <c r="DS47" s="150"/>
      <c r="DT47" s="190"/>
      <c r="DU47" s="190"/>
      <c r="DV47" s="190"/>
      <c r="DW47" s="190"/>
      <c r="DX47" s="190"/>
      <c r="DY47" s="190"/>
      <c r="DZ47" s="190"/>
      <c r="EA47" s="190"/>
      <c r="EB47" s="190"/>
      <c r="EC47" s="190"/>
      <c r="ED47" s="190"/>
      <c r="EE47" s="190"/>
      <c r="EF47" s="190"/>
      <c r="EG47" s="190"/>
      <c r="EH47" s="212"/>
      <c r="EI47" s="213"/>
      <c r="EJ47" s="211"/>
      <c r="EK47" s="190"/>
      <c r="EL47" s="190"/>
      <c r="EM47" s="190"/>
      <c r="EN47" s="190"/>
      <c r="EO47" s="190"/>
      <c r="EP47" s="190"/>
      <c r="EQ47" s="190"/>
      <c r="ER47" s="190"/>
      <c r="ES47" s="190"/>
      <c r="ET47" s="190"/>
      <c r="EU47" s="190"/>
      <c r="EV47" s="190"/>
      <c r="EW47" s="190"/>
      <c r="EX47" s="212"/>
      <c r="EY47" s="211"/>
      <c r="EZ47" s="75"/>
      <c r="FA47" s="89"/>
      <c r="FB47" s="212"/>
      <c r="FC47" s="213"/>
      <c r="FD47" s="213"/>
      <c r="FE47" s="213"/>
      <c r="FF47" s="213"/>
      <c r="FG47" s="213"/>
      <c r="FH47" s="213"/>
      <c r="FI47" s="213"/>
      <c r="FJ47" s="213"/>
      <c r="FK47" s="213"/>
      <c r="FL47" s="213"/>
      <c r="FM47" s="213"/>
      <c r="FN47" s="213"/>
      <c r="FO47" s="213"/>
      <c r="FP47" s="213"/>
      <c r="FQ47" s="213"/>
      <c r="FR47" s="213"/>
      <c r="FS47" s="211"/>
      <c r="FT47" s="190"/>
      <c r="FU47" s="190"/>
      <c r="FV47" s="190"/>
      <c r="FW47" s="190"/>
      <c r="FX47" s="190"/>
      <c r="FY47" s="190"/>
      <c r="FZ47" s="190"/>
      <c r="GA47" s="190"/>
      <c r="GB47" s="190"/>
      <c r="GC47" s="190"/>
      <c r="GD47" s="190"/>
      <c r="GE47" s="190"/>
      <c r="GF47" s="190"/>
      <c r="GG47" s="212"/>
    </row>
    <row r="48" spans="2:189">
      <c r="B48" s="33">
        <v>42239</v>
      </c>
      <c r="C48" s="30" t="s">
        <v>32</v>
      </c>
      <c r="D48" s="30">
        <v>2015</v>
      </c>
      <c r="E48" s="30" t="str">
        <f t="shared" si="40"/>
        <v>2015S34</v>
      </c>
      <c r="F48" s="30" t="str">
        <f t="shared" si="39"/>
        <v>82015</v>
      </c>
      <c r="G48" s="208" t="str">
        <f>VLOOKUP(Horizontal!$C48&amp;Horizontal!$B48&amp;Horizontal!G$11,Vertical!$E:$O,G$10,0)</f>
        <v>-7,47</v>
      </c>
      <c r="H48" s="207">
        <f>(VLOOKUP(Horizontal!$C48&amp;Horizontal!$B48&amp;Horizontal!H$11,Vertical!$E:$O,H$10,0))+0</f>
        <v>131.59</v>
      </c>
      <c r="I48" s="207">
        <f>(VLOOKUP(Horizontal!$C48&amp;Horizontal!$B48&amp;Horizontal!I$11,Vertical!$E:$O,I$10,0))+0</f>
        <v>200.63</v>
      </c>
      <c r="J48" s="207">
        <f>(VLOOKUP(Horizontal!$C48&amp;Horizontal!$B48&amp;Horizontal!J$11,Vertical!$E:$O,J$10,0))+0</f>
        <v>190.97</v>
      </c>
      <c r="K48" s="207">
        <f>(VLOOKUP(Horizontal!$C48&amp;Horizontal!$B48&amp;Horizontal!K$11,Vertical!$E:$O,K$10,0))+0</f>
        <v>190.63</v>
      </c>
      <c r="L48" s="207">
        <f>(VLOOKUP(Horizontal!$C48&amp;Horizontal!$B48&amp;Horizontal!L$11,Vertical!$E:$O,L$10,0))+0</f>
        <v>189.9</v>
      </c>
      <c r="M48" s="207">
        <f>(VLOOKUP(Horizontal!$C48&amp;Horizontal!$B48&amp;Horizontal!M$11,Vertical!$E:$O,M$10,0))+0</f>
        <v>190.65</v>
      </c>
      <c r="N48" s="207">
        <f>(VLOOKUP(Horizontal!$C48&amp;Horizontal!$B48&amp;Horizontal!N$11,Vertical!$E:$O,N$10,0))+0</f>
        <v>170.64</v>
      </c>
      <c r="O48" s="207">
        <f>(VLOOKUP(Horizontal!$C48&amp;Horizontal!$B48&amp;Horizontal!O$11,Vertical!$E:$O,O$10,0))+0</f>
        <v>164.96</v>
      </c>
      <c r="P48" s="209">
        <f>(VLOOKUP(Horizontal!$C48&amp;Horizontal!$B48&amp;Horizontal!P$11,Vertical!$E:$O,P$10,0))+0</f>
        <v>158.97999999999999</v>
      </c>
      <c r="Q48" s="210">
        <f>(VLOOKUP(Horizontal!$C48&amp;Horizontal!$B48&amp;Horizontal!Q$11,Vertical!$E:$O,Q$10,0))+0</f>
        <v>47</v>
      </c>
      <c r="R48" s="207">
        <f>(VLOOKUP(Horizontal!$C48&amp;Horizontal!$B48&amp;Horizontal!R$11,Vertical!$E:$O,R$10,0))+0</f>
        <v>42</v>
      </c>
      <c r="S48" s="207">
        <f>(VLOOKUP(Horizontal!$C48&amp;Horizontal!$B48&amp;Horizontal!S$11,Vertical!$E:$O,S$10,0))+0</f>
        <v>34</v>
      </c>
      <c r="T48" s="207">
        <f>(VLOOKUP(Horizontal!$C48&amp;Horizontal!$B48&amp;Horizontal!T$11,Vertical!$E:$O,T$10,0))+0</f>
        <v>34</v>
      </c>
      <c r="U48" s="207">
        <f>(VLOOKUP(Horizontal!$C48&amp;Horizontal!$B48&amp;Horizontal!U$11,Vertical!$E:$O,U$10,0))+0</f>
        <v>34</v>
      </c>
      <c r="V48" s="207">
        <f>(VLOOKUP(Horizontal!$C48&amp;Horizontal!$B48&amp;Horizontal!V$11,Vertical!$E:$O,V$10,0))+0</f>
        <v>38</v>
      </c>
      <c r="W48" s="207">
        <f>(VLOOKUP(Horizontal!$C48&amp;Horizontal!$B48&amp;Horizontal!W$11,Vertical!$E:$O,W$10,0))+0</f>
        <v>34</v>
      </c>
      <c r="X48" s="207">
        <f>(VLOOKUP(Horizontal!$C48&amp;Horizontal!$B48&amp;Horizontal!X$11,Vertical!$E:$O,X$10,0))+0</f>
        <v>38</v>
      </c>
      <c r="Y48" s="209">
        <f>(VLOOKUP(Horizontal!$C48&amp;Horizontal!$B48&amp;Horizontal!Y$11,Vertical!$E:$O,Y$10,0))+0</f>
        <v>36</v>
      </c>
      <c r="Z48" s="210">
        <f>(VLOOKUP(Horizontal!$C48&amp;Horizontal!$B48&amp;Horizontal!Z$11,Vertical!$E:$O,Z$10,0))+0</f>
        <v>11.54</v>
      </c>
      <c r="AA48" s="207">
        <f>(VLOOKUP(Horizontal!$C48&amp;Horizontal!$B48&amp;Horizontal!AA$11,Vertical!$E:$O,AA$10,0))+0</f>
        <v>4.8499999999999996</v>
      </c>
      <c r="AB48" s="207">
        <f>(VLOOKUP(Horizontal!$C48&amp;Horizontal!$B48&amp;Horizontal!AB$11,Vertical!$E:$O,AB$10,0))+0</f>
        <v>13.79</v>
      </c>
      <c r="AC48" s="207">
        <f>(VLOOKUP(Horizontal!$C48&amp;Horizontal!$B48&amp;Horizontal!AC$11,Vertical!$E:$O,AC$10,0))+0</f>
        <v>20.69</v>
      </c>
      <c r="AD48" s="207">
        <f>(VLOOKUP(Horizontal!$C48&amp;Horizontal!$B48&amp;Horizontal!AD$11,Vertical!$E:$O,AD$10,0))+0</f>
        <v>17.18</v>
      </c>
      <c r="AE48" s="207">
        <f>(VLOOKUP(Horizontal!$C48&amp;Horizontal!$B48&amp;Horizontal!AE$11,Vertical!$E:$O,AE$10,0))+0</f>
        <v>13.75</v>
      </c>
      <c r="AF48" s="207">
        <f>(VLOOKUP(Horizontal!$C48&amp;Horizontal!$B48&amp;Horizontal!AF$11,Vertical!$E:$O,AF$10,0))+0</f>
        <v>25</v>
      </c>
      <c r="AG48" s="207">
        <f>(VLOOKUP(Horizontal!$C48&amp;Horizontal!$B48&amp;Horizontal!AG$11,Vertical!$E:$O,AG$10,0))+0</f>
        <v>10.34</v>
      </c>
      <c r="AH48" s="209">
        <f>(VLOOKUP(Horizontal!$C48&amp;Horizontal!$B48&amp;Horizontal!AH$11,Vertical!$E:$O,AH$10,0))+0</f>
        <v>15.63</v>
      </c>
      <c r="AI48" s="210">
        <f>(VLOOKUP(Horizontal!$C48&amp;Horizontal!$B48&amp;Horizontal!AI$11,Vertical!$E:$O,AI$10,0))+0</f>
        <v>25</v>
      </c>
      <c r="AJ48" s="207">
        <f>(VLOOKUP(Horizontal!$C48&amp;Horizontal!$B48&amp;Horizontal!AJ$11,Vertical!$E:$O,AJ$10,0))+0</f>
        <v>0</v>
      </c>
      <c r="AK48" s="207">
        <f>(VLOOKUP(Horizontal!$C48&amp;Horizontal!$B48&amp;Horizontal!AK$11,Vertical!$E:$O,AK$10,0))+0</f>
        <v>13.79</v>
      </c>
      <c r="AL48" s="207">
        <f>(VLOOKUP(Horizontal!$C48&amp;Horizontal!$B48&amp;Horizontal!AL$11,Vertical!$E:$O,AL$10,0))+0</f>
        <v>20.69</v>
      </c>
      <c r="AM48" s="207">
        <f>(VLOOKUP(Horizontal!$C48&amp;Horizontal!$B48&amp;Horizontal!AM$11,Vertical!$E:$O,AM$10,0))+0</f>
        <v>20.96</v>
      </c>
      <c r="AN48" s="207">
        <f>(VLOOKUP(Horizontal!$C48&amp;Horizontal!$B48&amp;Horizontal!AN$11,Vertical!$E:$O,AN$10,0))+0</f>
        <v>37.799999999999997</v>
      </c>
      <c r="AO48" s="207">
        <f>(VLOOKUP(Horizontal!$C48&amp;Horizontal!$B48&amp;Horizontal!AO$11,Vertical!$E:$O,AO$10,0))+0</f>
        <v>50</v>
      </c>
      <c r="AP48" s="207">
        <f>(VLOOKUP(Horizontal!$C48&amp;Horizontal!$B48&amp;Horizontal!AP$11,Vertical!$E:$O,AP$10,0))+0</f>
        <v>58.62</v>
      </c>
      <c r="AQ48" s="209">
        <f>(VLOOKUP(Horizontal!$C48&amp;Horizontal!$B48&amp;Horizontal!AQ$11,Vertical!$E:$O,AQ$10,0))+0</f>
        <v>56.25</v>
      </c>
      <c r="AR48" s="210">
        <f>(VLOOKUP(Horizontal!$C48&amp;Horizontal!$B48&amp;Horizontal!AR$11,Vertical!$E:$O,AR$10,0))+0</f>
        <v>63.46</v>
      </c>
      <c r="AS48" s="207">
        <f>(VLOOKUP(Horizontal!$C48&amp;Horizontal!$B48&amp;Horizontal!AS$11,Vertical!$E:$O,AS$10,0))+0</f>
        <v>95.15</v>
      </c>
      <c r="AT48" s="207">
        <f>(VLOOKUP(Horizontal!$C48&amp;Horizontal!$B48&amp;Horizontal!AT$11,Vertical!$E:$O,AT$10,0))+0</f>
        <v>72.41</v>
      </c>
      <c r="AU48" s="207">
        <f>(VLOOKUP(Horizontal!$C48&amp;Horizontal!$B48&amp;Horizontal!AU$11,Vertical!$E:$O,AU$10,0))+0</f>
        <v>58.62</v>
      </c>
      <c r="AV48" s="207">
        <f>(VLOOKUP(Horizontal!$C48&amp;Horizontal!$B48&amp;Horizontal!AV$11,Vertical!$E:$O,AV$10,0))+0</f>
        <v>61.86</v>
      </c>
      <c r="AW48" s="207">
        <f>(VLOOKUP(Horizontal!$C48&amp;Horizontal!$B48&amp;Horizontal!AW$11,Vertical!$E:$O,AW$10,0))+0</f>
        <v>48.45</v>
      </c>
      <c r="AX48" s="207">
        <f>(VLOOKUP(Horizontal!$C48&amp;Horizontal!$B48&amp;Horizontal!AX$11,Vertical!$E:$O,AX$10,0))+0</f>
        <v>25</v>
      </c>
      <c r="AY48" s="207">
        <f>(VLOOKUP(Horizontal!$C48&amp;Horizontal!$B48&amp;Horizontal!AY$11,Vertical!$E:$O,AY$10,0))+0</f>
        <v>31.03</v>
      </c>
      <c r="AZ48" s="209">
        <f>(VLOOKUP(Horizontal!$C48&amp;Horizontal!$B48&amp;Horizontal!AZ$11,Vertical!$E:$O,AZ$10,0))+0</f>
        <v>28.13</v>
      </c>
      <c r="BA48" s="208">
        <f>(VLOOKUP(Horizontal!$C48&amp;Horizontal!$B48&amp;Horizontal!BA$11,Vertical!$E:$O,BA$10,0))+0</f>
        <v>7.35</v>
      </c>
      <c r="BB48" s="210">
        <f>(VLOOKUP(Horizontal!$C48&amp;Horizontal!$B48&amp;Horizontal!BB$11,Vertical!$E:$O,BB$10,0))+0</f>
        <v>139.74</v>
      </c>
      <c r="BC48" s="207">
        <f>(VLOOKUP(Horizontal!$C48&amp;Horizontal!$B48&amp;Horizontal!BC$11,Vertical!$E:$O,BC$10,0))+0</f>
        <v>204.03</v>
      </c>
      <c r="BD48" s="207">
        <f>(VLOOKUP(Horizontal!$C48&amp;Horizontal!$B48&amp;Horizontal!BD$11,Vertical!$E:$O,BD$10,0))+0</f>
        <v>199.37</v>
      </c>
      <c r="BE48" s="207">
        <f>(VLOOKUP(Horizontal!$C48&amp;Horizontal!$B48&amp;Horizontal!BE$11,Vertical!$E:$O,BE$10,0))+0</f>
        <v>199.2</v>
      </c>
      <c r="BF48" s="207">
        <f>(VLOOKUP(Horizontal!$C48&amp;Horizontal!$B48&amp;Horizontal!BF$11,Vertical!$E:$O,BF$10,0))+0</f>
        <v>200.32</v>
      </c>
      <c r="BG48" s="207">
        <f>(VLOOKUP(Horizontal!$C48&amp;Horizontal!$B48&amp;Horizontal!BG$11,Vertical!$E:$O,BG$10,0))+0</f>
        <v>206.25</v>
      </c>
      <c r="BH48" s="207">
        <f>(VLOOKUP(Horizontal!$C48&amp;Horizontal!$B48&amp;Horizontal!BH$11,Vertical!$E:$O,BH$10,0))+0</f>
        <v>186.78</v>
      </c>
      <c r="BI48" s="207">
        <f>(VLOOKUP(Horizontal!$C48&amp;Horizontal!$B48&amp;Horizontal!BI$11,Vertical!$E:$O,BI$10,0))+0</f>
        <v>180.95</v>
      </c>
      <c r="BJ48" s="209">
        <f>(VLOOKUP(Horizontal!$C48&amp;Horizontal!$B48&amp;Horizontal!BJ$11,Vertical!$E:$O,BJ$10,0))+0</f>
        <v>175.21</v>
      </c>
      <c r="BK48" s="210">
        <f>(VLOOKUP(Horizontal!$C48&amp;Horizontal!$B48&amp;Horizontal!BK$11,Vertical!$E:$O,BK$10,0))+0</f>
        <v>41</v>
      </c>
      <c r="BL48" s="207">
        <f>(VLOOKUP(Horizontal!$C48&amp;Horizontal!$B48&amp;Horizontal!BL$11,Vertical!$E:$O,BL$10,0))+0</f>
        <v>34</v>
      </c>
      <c r="BM48" s="207">
        <f>(VLOOKUP(Horizontal!$C48&amp;Horizontal!$B48&amp;Horizontal!BM$11,Vertical!$E:$O,BM$10,0))+0</f>
        <v>29</v>
      </c>
      <c r="BN48" s="207">
        <f>(VLOOKUP(Horizontal!$C48&amp;Horizontal!$B48&amp;Horizontal!BN$11,Vertical!$E:$O,BN$10,0))+0</f>
        <v>29</v>
      </c>
      <c r="BO48" s="207">
        <f>(VLOOKUP(Horizontal!$C48&amp;Horizontal!$B48&amp;Horizontal!BO$11,Vertical!$E:$O,BO$10,0))+0</f>
        <v>30</v>
      </c>
      <c r="BP48" s="207">
        <f>(VLOOKUP(Horizontal!$C48&amp;Horizontal!$B48&amp;Horizontal!BP$11,Vertical!$E:$O,BP$10,0))+0</f>
        <v>35</v>
      </c>
      <c r="BQ48" s="207">
        <f>(VLOOKUP(Horizontal!$C48&amp;Horizontal!$B48&amp;Horizontal!BQ$11,Vertical!$E:$O,BQ$10,0))+0</f>
        <v>35</v>
      </c>
      <c r="BR48" s="207">
        <f>(VLOOKUP(Horizontal!$C48&amp;Horizontal!$B48&amp;Horizontal!BR$11,Vertical!$E:$O,BR$10,0))+0</f>
        <v>39</v>
      </c>
      <c r="BS48" s="209">
        <f>(VLOOKUP(Horizontal!$C48&amp;Horizontal!$B48&amp;Horizontal!BS$11,Vertical!$E:$O,BS$10,0))+0</f>
        <v>38</v>
      </c>
      <c r="BT48" s="210">
        <f>(VLOOKUP(Horizontal!$C48&amp;Horizontal!$B48&amp;Horizontal!BT$11,Vertical!$E:$O,BT$10,0))+0</f>
        <v>26.92</v>
      </c>
      <c r="BU48" s="207">
        <f>(VLOOKUP(Horizontal!$C48&amp;Horizontal!$B48&amp;Horizontal!BU$11,Vertical!$E:$O,BU$10,0))+0</f>
        <v>4.76</v>
      </c>
      <c r="BV48" s="207">
        <f>(VLOOKUP(Horizontal!$C48&amp;Horizontal!$B48&amp;Horizontal!BV$11,Vertical!$E:$O,BV$10,0))+0</f>
        <v>12</v>
      </c>
      <c r="BW48" s="207">
        <f>(VLOOKUP(Horizontal!$C48&amp;Horizontal!$B48&amp;Horizontal!BW$11,Vertical!$E:$O,BW$10,0))+0</f>
        <v>19.23</v>
      </c>
      <c r="BX48" s="207">
        <f>(VLOOKUP(Horizontal!$C48&amp;Horizontal!$B48&amp;Horizontal!BX$11,Vertical!$E:$O,BX$10,0))+0</f>
        <v>16</v>
      </c>
      <c r="BY48" s="207">
        <f>(VLOOKUP(Horizontal!$C48&amp;Horizontal!$B48&amp;Horizontal!BY$11,Vertical!$E:$O,BY$10,0))+0</f>
        <v>12.5</v>
      </c>
      <c r="BZ48" s="207">
        <f>(VLOOKUP(Horizontal!$C48&amp;Horizontal!$B48&amp;Horizontal!BZ$11,Vertical!$E:$O,BZ$10,0))+0</f>
        <v>23.81</v>
      </c>
      <c r="CA48" s="207">
        <f>(VLOOKUP(Horizontal!$C48&amp;Horizontal!$B48&amp;Horizontal!CA$11,Vertical!$E:$O,CA$10,0))+0</f>
        <v>13.04</v>
      </c>
      <c r="CB48" s="209">
        <f>(VLOOKUP(Horizontal!$C48&amp;Horizontal!$B48&amp;Horizontal!CB$11,Vertical!$E:$O,CB$10,0))+0</f>
        <v>17.39</v>
      </c>
      <c r="CC48" s="210">
        <f>(VLOOKUP(Horizontal!$C48&amp;Horizontal!$B48&amp;Horizontal!CC$11,Vertical!$E:$O,CC$10,0))+0</f>
        <v>19.23</v>
      </c>
      <c r="CD48" s="207">
        <f>(VLOOKUP(Horizontal!$C48&amp;Horizontal!$B48&amp;Horizontal!CD$11,Vertical!$E:$O,CD$10,0))+0</f>
        <v>4.76</v>
      </c>
      <c r="CE48" s="207">
        <f>(VLOOKUP(Horizontal!$C48&amp;Horizontal!$B48&amp;Horizontal!CE$11,Vertical!$E:$O,CE$10,0))+0</f>
        <v>20</v>
      </c>
      <c r="CF48" s="207">
        <f>(VLOOKUP(Horizontal!$C48&amp;Horizontal!$B48&amp;Horizontal!CF$11,Vertical!$E:$O,CF$10,0))+0</f>
        <v>23.08</v>
      </c>
      <c r="CG48" s="207">
        <f>(VLOOKUP(Horizontal!$C48&amp;Horizontal!$B48&amp;Horizontal!CG$11,Vertical!$E:$O,CG$10,0))+0</f>
        <v>20</v>
      </c>
      <c r="CH48" s="207">
        <f>(VLOOKUP(Horizontal!$C48&amp;Horizontal!$B48&amp;Horizontal!CH$11,Vertical!$E:$O,CH$10,0))+0</f>
        <v>50</v>
      </c>
      <c r="CI48" s="207">
        <f>(VLOOKUP(Horizontal!$C48&amp;Horizontal!$B48&amp;Horizontal!CI$11,Vertical!$E:$O,CI$10,0))+0</f>
        <v>47.62</v>
      </c>
      <c r="CJ48" s="207">
        <f>(VLOOKUP(Horizontal!$C48&amp;Horizontal!$B48&amp;Horizontal!CJ$11,Vertical!$E:$O,CJ$10,0))+0</f>
        <v>65.22</v>
      </c>
      <c r="CK48" s="209">
        <f>(VLOOKUP(Horizontal!$C48&amp;Horizontal!$B48&amp;Horizontal!CK$11,Vertical!$E:$O,CK$10,0))+0</f>
        <v>52.17</v>
      </c>
      <c r="CL48" s="210">
        <f>(VLOOKUP(Horizontal!$C48&amp;Horizontal!$B48&amp;Horizontal!CL$11,Vertical!$E:$O,CL$10,0))+0</f>
        <v>53.85</v>
      </c>
      <c r="CM48" s="207">
        <f>(VLOOKUP(Horizontal!$C48&amp;Horizontal!$B48&amp;Horizontal!CM$11,Vertical!$E:$O,CM$10,0))+0</f>
        <v>90.48</v>
      </c>
      <c r="CN48" s="207">
        <f>(VLOOKUP(Horizontal!$C48&amp;Horizontal!$B48&amp;Horizontal!CN$11,Vertical!$E:$O,CN$10,0))+0</f>
        <v>68</v>
      </c>
      <c r="CO48" s="207">
        <f>(VLOOKUP(Horizontal!$C48&amp;Horizontal!$B48&amp;Horizontal!CO$11,Vertical!$E:$O,CO$10,0))+0</f>
        <v>57.69</v>
      </c>
      <c r="CP48" s="207">
        <f>(VLOOKUP(Horizontal!$C48&amp;Horizontal!$B48&amp;Horizontal!CP$11,Vertical!$E:$O,CP$10,0))+0</f>
        <v>64</v>
      </c>
      <c r="CQ48" s="207">
        <f>(VLOOKUP(Horizontal!$C48&amp;Horizontal!$B48&amp;Horizontal!CQ$11,Vertical!$E:$O,CQ$10,0))+0</f>
        <v>37.5</v>
      </c>
      <c r="CR48" s="207">
        <f>(VLOOKUP(Horizontal!$C48&amp;Horizontal!$B48&amp;Horizontal!CR$11,Vertical!$E:$O,CR$10,0))+0</f>
        <v>28.57</v>
      </c>
      <c r="CS48" s="207">
        <f>(VLOOKUP(Horizontal!$C48&amp;Horizontal!$B48&amp;Horizontal!CS$11,Vertical!$E:$O,CS$10,0))+0</f>
        <v>21.74</v>
      </c>
      <c r="CT48" s="207">
        <f>(VLOOKUP(Horizontal!$C48&amp;Horizontal!$B48&amp;Horizontal!CT$11,Vertical!$E:$O,CT$10,0))+0</f>
        <v>30.43</v>
      </c>
      <c r="CU48" s="150"/>
      <c r="CV48" s="211">
        <f t="shared" si="29"/>
        <v>8.1500000000000057</v>
      </c>
      <c r="CW48" s="190">
        <f t="shared" si="30"/>
        <v>3.4000000000000057</v>
      </c>
      <c r="CX48" s="190">
        <f t="shared" si="31"/>
        <v>8.4000000000000057</v>
      </c>
      <c r="CY48" s="190">
        <f t="shared" si="32"/>
        <v>8.5699999999999932</v>
      </c>
      <c r="CZ48" s="190">
        <f t="shared" si="33"/>
        <v>10.419999999999987</v>
      </c>
      <c r="DA48" s="190">
        <f t="shared" si="34"/>
        <v>15.599999999999994</v>
      </c>
      <c r="DB48" s="190">
        <f t="shared" si="35"/>
        <v>16.140000000000015</v>
      </c>
      <c r="DC48" s="190">
        <f t="shared" si="36"/>
        <v>15.989999999999981</v>
      </c>
      <c r="DD48" s="212">
        <f t="shared" si="37"/>
        <v>16.230000000000018</v>
      </c>
      <c r="DE48" s="9">
        <v>160</v>
      </c>
      <c r="DF48" s="212">
        <f t="shared" si="38"/>
        <v>76.867210401891327</v>
      </c>
      <c r="DG48" s="264"/>
      <c r="DH48" s="265"/>
      <c r="DI48" s="265"/>
      <c r="DJ48" s="266"/>
      <c r="DK48" s="190">
        <v>260.37</v>
      </c>
      <c r="DL48" s="190">
        <v>260.37</v>
      </c>
      <c r="DM48" s="190">
        <v>260.37</v>
      </c>
      <c r="DN48" s="212">
        <v>260.37</v>
      </c>
      <c r="DO48" s="190"/>
      <c r="DP48" s="190"/>
      <c r="DQ48" s="190"/>
      <c r="DR48" s="212"/>
      <c r="DS48" s="150"/>
      <c r="DT48" s="190"/>
      <c r="DU48" s="190"/>
      <c r="DV48" s="190"/>
      <c r="DW48" s="190"/>
      <c r="DX48" s="190"/>
      <c r="DY48" s="190"/>
      <c r="DZ48" s="190"/>
      <c r="EA48" s="190"/>
      <c r="EB48" s="190"/>
      <c r="EC48" s="190"/>
      <c r="ED48" s="190"/>
      <c r="EE48" s="190"/>
      <c r="EF48" s="190"/>
      <c r="EG48" s="190"/>
      <c r="EH48" s="212"/>
      <c r="EI48" s="213"/>
      <c r="EJ48" s="211"/>
      <c r="EK48" s="190"/>
      <c r="EL48" s="190"/>
      <c r="EM48" s="190"/>
      <c r="EN48" s="190"/>
      <c r="EO48" s="190"/>
      <c r="EP48" s="190"/>
      <c r="EQ48" s="190"/>
      <c r="ER48" s="190"/>
      <c r="ES48" s="190"/>
      <c r="ET48" s="190"/>
      <c r="EU48" s="190"/>
      <c r="EV48" s="190"/>
      <c r="EW48" s="190"/>
      <c r="EX48" s="212"/>
      <c r="EY48" s="211"/>
      <c r="EZ48" s="75"/>
      <c r="FA48" s="89"/>
      <c r="FB48" s="212"/>
      <c r="FC48" s="213"/>
      <c r="FD48" s="213"/>
      <c r="FE48" s="213"/>
      <c r="FF48" s="213"/>
      <c r="FG48" s="213"/>
      <c r="FH48" s="213"/>
      <c r="FI48" s="213"/>
      <c r="FJ48" s="213"/>
      <c r="FK48" s="213"/>
      <c r="FL48" s="213"/>
      <c r="FM48" s="213"/>
      <c r="FN48" s="213"/>
      <c r="FO48" s="213"/>
      <c r="FP48" s="213"/>
      <c r="FQ48" s="213"/>
      <c r="FR48" s="213"/>
      <c r="FS48" s="211"/>
      <c r="FT48" s="190"/>
      <c r="FU48" s="190"/>
      <c r="FV48" s="190"/>
      <c r="FW48" s="190"/>
      <c r="FX48" s="190"/>
      <c r="FY48" s="190"/>
      <c r="FZ48" s="190"/>
      <c r="GA48" s="190"/>
      <c r="GB48" s="190"/>
      <c r="GC48" s="190"/>
      <c r="GD48" s="190"/>
      <c r="GE48" s="190"/>
      <c r="GF48" s="190"/>
      <c r="GG48" s="212"/>
    </row>
    <row r="49" spans="2:189">
      <c r="B49" s="33">
        <v>42246</v>
      </c>
      <c r="C49" s="30" t="s">
        <v>31</v>
      </c>
      <c r="D49" s="30">
        <v>2015</v>
      </c>
      <c r="E49" s="30" t="str">
        <f t="shared" si="40"/>
        <v>2015S35</v>
      </c>
      <c r="F49" s="30" t="str">
        <f t="shared" si="39"/>
        <v>8Final2015</v>
      </c>
      <c r="G49" s="208" t="str">
        <f>VLOOKUP(Horizontal!$C49&amp;Horizontal!$B49&amp;Horizontal!G$11,Vertical!$E:$O,G$10,0)</f>
        <v>-7,8</v>
      </c>
      <c r="H49" s="207">
        <f>(VLOOKUP(Horizontal!$C49&amp;Horizontal!$B49&amp;Horizontal!H$11,Vertical!$E:$O,H$10,0))+0</f>
        <v>132.1</v>
      </c>
      <c r="I49" s="207">
        <f>(VLOOKUP(Horizontal!$C49&amp;Horizontal!$B49&amp;Horizontal!I$11,Vertical!$E:$O,I$10,0))+0</f>
        <v>201.4</v>
      </c>
      <c r="J49" s="207">
        <f>(VLOOKUP(Horizontal!$C49&amp;Horizontal!$B49&amp;Horizontal!J$11,Vertical!$E:$O,J$10,0))+0</f>
        <v>193.3</v>
      </c>
      <c r="K49" s="207">
        <f>(VLOOKUP(Horizontal!$C49&amp;Horizontal!$B49&amp;Horizontal!K$11,Vertical!$E:$O,K$10,0))+0</f>
        <v>191.73</v>
      </c>
      <c r="L49" s="207">
        <f>(VLOOKUP(Horizontal!$C49&amp;Horizontal!$B49&amp;Horizontal!L$11,Vertical!$E:$O,L$10,0))+0</f>
        <v>189.95</v>
      </c>
      <c r="M49" s="207">
        <f>(VLOOKUP(Horizontal!$C49&amp;Horizontal!$B49&amp;Horizontal!M$11,Vertical!$E:$O,M$10,0))+0</f>
        <v>189.97</v>
      </c>
      <c r="N49" s="207">
        <f>(VLOOKUP(Horizontal!$C49&amp;Horizontal!$B49&amp;Horizontal!N$11,Vertical!$E:$O,N$10,0))+0</f>
        <v>170.85</v>
      </c>
      <c r="O49" s="207">
        <f>(VLOOKUP(Horizontal!$C49&amp;Horizontal!$B49&amp;Horizontal!O$11,Vertical!$E:$O,O$10,0))+0</f>
        <v>164.81</v>
      </c>
      <c r="P49" s="209">
        <f>(VLOOKUP(Horizontal!$C49&amp;Horizontal!$B49&amp;Horizontal!P$11,Vertical!$E:$O,P$10,0))+0</f>
        <v>158.02000000000001</v>
      </c>
      <c r="Q49" s="210">
        <f>(VLOOKUP(Horizontal!$C49&amp;Horizontal!$B49&amp;Horizontal!Q$11,Vertical!$E:$O,Q$10,0))+0</f>
        <v>48</v>
      </c>
      <c r="R49" s="207">
        <f>(VLOOKUP(Horizontal!$C49&amp;Horizontal!$B49&amp;Horizontal!R$11,Vertical!$E:$O,R$10,0))+0</f>
        <v>46</v>
      </c>
      <c r="S49" s="207">
        <f>(VLOOKUP(Horizontal!$C49&amp;Horizontal!$B49&amp;Horizontal!S$11,Vertical!$E:$O,S$10,0))+0</f>
        <v>37</v>
      </c>
      <c r="T49" s="207">
        <f>(VLOOKUP(Horizontal!$C49&amp;Horizontal!$B49&amp;Horizontal!T$11,Vertical!$E:$O,T$10,0))+0</f>
        <v>36</v>
      </c>
      <c r="U49" s="207">
        <f>(VLOOKUP(Horizontal!$C49&amp;Horizontal!$B49&amp;Horizontal!U$11,Vertical!$E:$O,U$10,0))+0</f>
        <v>35</v>
      </c>
      <c r="V49" s="207">
        <f>(VLOOKUP(Horizontal!$C49&amp;Horizontal!$B49&amp;Horizontal!V$11,Vertical!$E:$O,V$10,0))+0</f>
        <v>38</v>
      </c>
      <c r="W49" s="207">
        <f>(VLOOKUP(Horizontal!$C49&amp;Horizontal!$B49&amp;Horizontal!W$11,Vertical!$E:$O,W$10,0))+0</f>
        <v>35</v>
      </c>
      <c r="X49" s="207">
        <f>(VLOOKUP(Horizontal!$C49&amp;Horizontal!$B49&amp;Horizontal!X$11,Vertical!$E:$O,X$10,0))+0</f>
        <v>38</v>
      </c>
      <c r="Y49" s="209">
        <f>(VLOOKUP(Horizontal!$C49&amp;Horizontal!$B49&amp;Horizontal!Y$11,Vertical!$E:$O,Y$10,0))+0</f>
        <v>37</v>
      </c>
      <c r="Z49" s="210">
        <f>(VLOOKUP(Horizontal!$C49&amp;Horizontal!$B49&amp;Horizontal!Z$11,Vertical!$E:$O,Z$10,0))+0</f>
        <v>18.52</v>
      </c>
      <c r="AA49" s="207">
        <f>(VLOOKUP(Horizontal!$C49&amp;Horizontal!$B49&amp;Horizontal!AA$11,Vertical!$E:$O,AA$10,0))+0</f>
        <v>41.67</v>
      </c>
      <c r="AB49" s="207">
        <f>(VLOOKUP(Horizontal!$C49&amp;Horizontal!$B49&amp;Horizontal!AB$11,Vertical!$E:$O,AB$10,0))+0</f>
        <v>37.74</v>
      </c>
      <c r="AC49" s="207">
        <f>(VLOOKUP(Horizontal!$C49&amp;Horizontal!$B49&amp;Horizontal!AC$11,Vertical!$E:$O,AC$10,0))+0</f>
        <v>34.35</v>
      </c>
      <c r="AD49" s="207">
        <f>(VLOOKUP(Horizontal!$C49&amp;Horizontal!$B49&amp;Horizontal!AD$11,Vertical!$E:$O,AD$10,0))+0</f>
        <v>42.15</v>
      </c>
      <c r="AE49" s="207">
        <f>(VLOOKUP(Horizontal!$C49&amp;Horizontal!$B49&amp;Horizontal!AE$11,Vertical!$E:$O,AE$10,0))+0</f>
        <v>42.31</v>
      </c>
      <c r="AF49" s="207">
        <f>(VLOOKUP(Horizontal!$C49&amp;Horizontal!$B49&amp;Horizontal!AF$11,Vertical!$E:$O,AF$10,0))+0</f>
        <v>30.77</v>
      </c>
      <c r="AG49" s="207">
        <f>(VLOOKUP(Horizontal!$C49&amp;Horizontal!$B49&amp;Horizontal!AG$11,Vertical!$E:$O,AG$10,0))+0</f>
        <v>17.86</v>
      </c>
      <c r="AH49" s="209">
        <f>(VLOOKUP(Horizontal!$C49&amp;Horizontal!$B49&amp;Horizontal!AH$11,Vertical!$E:$O,AH$10,0))+0</f>
        <v>25.81</v>
      </c>
      <c r="AI49" s="210">
        <f>(VLOOKUP(Horizontal!$C49&amp;Horizontal!$B49&amp;Horizontal!AI$11,Vertical!$E:$O,AI$10,0))+0</f>
        <v>29.63</v>
      </c>
      <c r="AJ49" s="207">
        <f>(VLOOKUP(Horizontal!$C49&amp;Horizontal!$B49&amp;Horizontal!AJ$11,Vertical!$E:$O,AJ$10,0))+0</f>
        <v>23.15</v>
      </c>
      <c r="AK49" s="207">
        <f>(VLOOKUP(Horizontal!$C49&amp;Horizontal!$B49&amp;Horizontal!AK$11,Vertical!$E:$O,AK$10,0))+0</f>
        <v>18.87</v>
      </c>
      <c r="AL49" s="207">
        <f>(VLOOKUP(Horizontal!$C49&amp;Horizontal!$B49&amp;Horizontal!AL$11,Vertical!$E:$O,AL$10,0))+0</f>
        <v>27.48</v>
      </c>
      <c r="AM49" s="207">
        <f>(VLOOKUP(Horizontal!$C49&amp;Horizontal!$B49&amp;Horizontal!AM$11,Vertical!$E:$O,AM$10,0))+0</f>
        <v>23.37</v>
      </c>
      <c r="AN49" s="207">
        <f>(VLOOKUP(Horizontal!$C49&amp;Horizontal!$B49&amp;Horizontal!AN$11,Vertical!$E:$O,AN$10,0))+0</f>
        <v>38.46</v>
      </c>
      <c r="AO49" s="207">
        <f>(VLOOKUP(Horizontal!$C49&amp;Horizontal!$B49&amp;Horizontal!AO$11,Vertical!$E:$O,AO$10,0))+0</f>
        <v>57.69</v>
      </c>
      <c r="AP49" s="207">
        <f>(VLOOKUP(Horizontal!$C49&amp;Horizontal!$B49&amp;Horizontal!AP$11,Vertical!$E:$O,AP$10,0))+0</f>
        <v>75</v>
      </c>
      <c r="AQ49" s="209">
        <f>(VLOOKUP(Horizontal!$C49&amp;Horizontal!$B49&amp;Horizontal!AQ$11,Vertical!$E:$O,AQ$10,0))+0</f>
        <v>58.06</v>
      </c>
      <c r="AR49" s="210">
        <f>(VLOOKUP(Horizontal!$C49&amp;Horizontal!$B49&amp;Horizontal!AR$11,Vertical!$E:$O,AR$10,0))+0</f>
        <v>51.85</v>
      </c>
      <c r="AS49" s="207">
        <f>(VLOOKUP(Horizontal!$C49&amp;Horizontal!$B49&amp;Horizontal!AS$11,Vertical!$E:$O,AS$10,0))+0</f>
        <v>35.19</v>
      </c>
      <c r="AT49" s="207">
        <f>(VLOOKUP(Horizontal!$C49&amp;Horizontal!$B49&amp;Horizontal!AT$11,Vertical!$E:$O,AT$10,0))+0</f>
        <v>43.4</v>
      </c>
      <c r="AU49" s="207">
        <f>(VLOOKUP(Horizontal!$C49&amp;Horizontal!$B49&amp;Horizontal!AU$11,Vertical!$E:$O,AU$10,0))+0</f>
        <v>38.17</v>
      </c>
      <c r="AV49" s="207">
        <f>(VLOOKUP(Horizontal!$C49&amp;Horizontal!$B49&amp;Horizontal!AV$11,Vertical!$E:$O,AV$10,0))+0</f>
        <v>34.479999999999997</v>
      </c>
      <c r="AW49" s="207">
        <f>(VLOOKUP(Horizontal!$C49&amp;Horizontal!$B49&amp;Horizontal!AW$11,Vertical!$E:$O,AW$10,0))+0</f>
        <v>19.23</v>
      </c>
      <c r="AX49" s="207">
        <f>(VLOOKUP(Horizontal!$C49&amp;Horizontal!$B49&amp;Horizontal!AX$11,Vertical!$E:$O,AX$10,0))+0</f>
        <v>11.54</v>
      </c>
      <c r="AY49" s="207">
        <f>(VLOOKUP(Horizontal!$C49&amp;Horizontal!$B49&amp;Horizontal!AY$11,Vertical!$E:$O,AY$10,0))+0</f>
        <v>7.14</v>
      </c>
      <c r="AZ49" s="209">
        <f>(VLOOKUP(Horizontal!$C49&amp;Horizontal!$B49&amp;Horizontal!AZ$11,Vertical!$E:$O,AZ$10,0))+0</f>
        <v>16.13</v>
      </c>
      <c r="BA49" s="208">
        <f>(VLOOKUP(Horizontal!$C49&amp;Horizontal!$B49&amp;Horizontal!BA$11,Vertical!$E:$O,BA$10,0))+0</f>
        <v>7.35</v>
      </c>
      <c r="BB49" s="210">
        <f>(VLOOKUP(Horizontal!$C49&amp;Horizontal!$B49&amp;Horizontal!BB$11,Vertical!$E:$O,BB$10,0))+0</f>
        <v>140.06</v>
      </c>
      <c r="BC49" s="207">
        <f>(VLOOKUP(Horizontal!$C49&amp;Horizontal!$B49&amp;Horizontal!BC$11,Vertical!$E:$O,BC$10,0))+0</f>
        <v>208.69</v>
      </c>
      <c r="BD49" s="207">
        <f>(VLOOKUP(Horizontal!$C49&amp;Horizontal!$B49&amp;Horizontal!BD$11,Vertical!$E:$O,BD$10,0))+0</f>
        <v>200.85</v>
      </c>
      <c r="BE49" s="207">
        <f>(VLOOKUP(Horizontal!$C49&amp;Horizontal!$B49&amp;Horizontal!BE$11,Vertical!$E:$O,BE$10,0))+0</f>
        <v>199.96</v>
      </c>
      <c r="BF49" s="207">
        <f>(VLOOKUP(Horizontal!$C49&amp;Horizontal!$B49&amp;Horizontal!BF$11,Vertical!$E:$O,BF$10,0))+0</f>
        <v>200.91</v>
      </c>
      <c r="BG49" s="207">
        <f>(VLOOKUP(Horizontal!$C49&amp;Horizontal!$B49&amp;Horizontal!BG$11,Vertical!$E:$O,BG$10,0))+0</f>
        <v>207.77</v>
      </c>
      <c r="BH49" s="207">
        <f>(VLOOKUP(Horizontal!$C49&amp;Horizontal!$B49&amp;Horizontal!BH$11,Vertical!$E:$O,BH$10,0))+0</f>
        <v>187.65</v>
      </c>
      <c r="BI49" s="207">
        <f>(VLOOKUP(Horizontal!$C49&amp;Horizontal!$B49&amp;Horizontal!BI$11,Vertical!$E:$O,BI$10,0))+0</f>
        <v>181.49</v>
      </c>
      <c r="BJ49" s="209">
        <f>(VLOOKUP(Horizontal!$C49&amp;Horizontal!$B49&amp;Horizontal!BJ$11,Vertical!$E:$O,BJ$10,0))+0</f>
        <v>175.17</v>
      </c>
      <c r="BK49" s="210">
        <f>(VLOOKUP(Horizontal!$C49&amp;Horizontal!$B49&amp;Horizontal!BK$11,Vertical!$E:$O,BK$10,0))+0</f>
        <v>40</v>
      </c>
      <c r="BL49" s="207">
        <f>(VLOOKUP(Horizontal!$C49&amp;Horizontal!$B49&amp;Horizontal!BL$11,Vertical!$E:$O,BL$10,0))+0</f>
        <v>35</v>
      </c>
      <c r="BM49" s="207">
        <f>(VLOOKUP(Horizontal!$C49&amp;Horizontal!$B49&amp;Horizontal!BM$11,Vertical!$E:$O,BM$10,0))+0</f>
        <v>31</v>
      </c>
      <c r="BN49" s="207">
        <f>(VLOOKUP(Horizontal!$C49&amp;Horizontal!$B49&amp;Horizontal!BN$11,Vertical!$E:$O,BN$10,0))+0</f>
        <v>30</v>
      </c>
      <c r="BO49" s="207">
        <f>(VLOOKUP(Horizontal!$C49&amp;Horizontal!$B49&amp;Horizontal!BO$11,Vertical!$E:$O,BO$10,0))+0</f>
        <v>32</v>
      </c>
      <c r="BP49" s="207">
        <f>(VLOOKUP(Horizontal!$C49&amp;Horizontal!$B49&amp;Horizontal!BP$11,Vertical!$E:$O,BP$10,0))+0</f>
        <v>36</v>
      </c>
      <c r="BQ49" s="207">
        <f>(VLOOKUP(Horizontal!$C49&amp;Horizontal!$B49&amp;Horizontal!BQ$11,Vertical!$E:$O,BQ$10,0))+0</f>
        <v>36</v>
      </c>
      <c r="BR49" s="207">
        <f>(VLOOKUP(Horizontal!$C49&amp;Horizontal!$B49&amp;Horizontal!BR$11,Vertical!$E:$O,BR$10,0))+0</f>
        <v>38</v>
      </c>
      <c r="BS49" s="209">
        <f>(VLOOKUP(Horizontal!$C49&amp;Horizontal!$B49&amp;Horizontal!BS$11,Vertical!$E:$O,BS$10,0))+0</f>
        <v>37</v>
      </c>
      <c r="BT49" s="210">
        <f>(VLOOKUP(Horizontal!$C49&amp;Horizontal!$B49&amp;Horizontal!BT$11,Vertical!$E:$O,BT$10,0))+0</f>
        <v>22.73</v>
      </c>
      <c r="BU49" s="207">
        <f>(VLOOKUP(Horizontal!$C49&amp;Horizontal!$B49&amp;Horizontal!BU$11,Vertical!$E:$O,BU$10,0))+0</f>
        <v>39.799999999999997</v>
      </c>
      <c r="BV49" s="207">
        <f>(VLOOKUP(Horizontal!$C49&amp;Horizontal!$B49&amp;Horizontal!BV$11,Vertical!$E:$O,BV$10,0))+0</f>
        <v>36.270000000000003</v>
      </c>
      <c r="BW49" s="207">
        <f>(VLOOKUP(Horizontal!$C49&amp;Horizontal!$B49&amp;Horizontal!BW$11,Vertical!$E:$O,BW$10,0))+0</f>
        <v>27.42</v>
      </c>
      <c r="BX49" s="207">
        <f>(VLOOKUP(Horizontal!$C49&amp;Horizontal!$B49&amp;Horizontal!BX$11,Vertical!$E:$O,BX$10,0))+0</f>
        <v>38.92</v>
      </c>
      <c r="BY49" s="207">
        <f>(VLOOKUP(Horizontal!$C49&amp;Horizontal!$B49&amp;Horizontal!BY$11,Vertical!$E:$O,BY$10,0))+0</f>
        <v>38.39</v>
      </c>
      <c r="BZ49" s="207">
        <f>(VLOOKUP(Horizontal!$C49&amp;Horizontal!$B49&amp;Horizontal!BZ$11,Vertical!$E:$O,BZ$10,0))+0</f>
        <v>23.08</v>
      </c>
      <c r="CA49" s="207">
        <f>(VLOOKUP(Horizontal!$C49&amp;Horizontal!$B49&amp;Horizontal!CA$11,Vertical!$E:$O,CA$10,0))+0</f>
        <v>9.09</v>
      </c>
      <c r="CB49" s="209">
        <f>(VLOOKUP(Horizontal!$C49&amp;Horizontal!$B49&amp;Horizontal!CB$11,Vertical!$E:$O,CB$10,0))+0</f>
        <v>4.3499999999999996</v>
      </c>
      <c r="CC49" s="210">
        <f>(VLOOKUP(Horizontal!$C49&amp;Horizontal!$B49&amp;Horizontal!CC$11,Vertical!$E:$O,CC$10,0))+0</f>
        <v>27.27</v>
      </c>
      <c r="CD49" s="207">
        <f>(VLOOKUP(Horizontal!$C49&amp;Horizontal!$B49&amp;Horizontal!CD$11,Vertical!$E:$O,CD$10,0))+0</f>
        <v>9.9499999999999993</v>
      </c>
      <c r="CE49" s="207">
        <f>(VLOOKUP(Horizontal!$C49&amp;Horizontal!$B49&amp;Horizontal!CE$11,Vertical!$E:$O,CE$10,0))+0</f>
        <v>5.7</v>
      </c>
      <c r="CF49" s="207">
        <f>(VLOOKUP(Horizontal!$C49&amp;Horizontal!$B49&amp;Horizontal!CF$11,Vertical!$E:$O,CF$10,0))+0</f>
        <v>17.739999999999998</v>
      </c>
      <c r="CG49" s="207">
        <f>(VLOOKUP(Horizontal!$C49&amp;Horizontal!$B49&amp;Horizontal!CG$11,Vertical!$E:$O,CG$10,0))+0</f>
        <v>17.3</v>
      </c>
      <c r="CH49" s="207">
        <f>(VLOOKUP(Horizontal!$C49&amp;Horizontal!$B49&amp;Horizontal!CH$11,Vertical!$E:$O,CH$10,0))+0</f>
        <v>23.7</v>
      </c>
      <c r="CI49" s="207">
        <f>(VLOOKUP(Horizontal!$C49&amp;Horizontal!$B49&amp;Horizontal!CI$11,Vertical!$E:$O,CI$10,0))+0</f>
        <v>57.69</v>
      </c>
      <c r="CJ49" s="207">
        <f>(VLOOKUP(Horizontal!$C49&amp;Horizontal!$B49&amp;Horizontal!CJ$11,Vertical!$E:$O,CJ$10,0))+0</f>
        <v>63.64</v>
      </c>
      <c r="CK49" s="209">
        <f>(VLOOKUP(Horizontal!$C49&amp;Horizontal!$B49&amp;Horizontal!CK$11,Vertical!$E:$O,CK$10,0))+0</f>
        <v>69.569999999999993</v>
      </c>
      <c r="CL49" s="210">
        <f>(VLOOKUP(Horizontal!$C49&amp;Horizontal!$B49&amp;Horizontal!CL$11,Vertical!$E:$O,CL$10,0))+0</f>
        <v>50</v>
      </c>
      <c r="CM49" s="207">
        <f>(VLOOKUP(Horizontal!$C49&amp;Horizontal!$B49&amp;Horizontal!CM$11,Vertical!$E:$O,CM$10,0))+0</f>
        <v>50.25</v>
      </c>
      <c r="CN49" s="207">
        <f>(VLOOKUP(Horizontal!$C49&amp;Horizontal!$B49&amp;Horizontal!CN$11,Vertical!$E:$O,CN$10,0))+0</f>
        <v>58.03</v>
      </c>
      <c r="CO49" s="207">
        <f>(VLOOKUP(Horizontal!$C49&amp;Horizontal!$B49&amp;Horizontal!CO$11,Vertical!$E:$O,CO$10,0))+0</f>
        <v>54.84</v>
      </c>
      <c r="CP49" s="207">
        <f>(VLOOKUP(Horizontal!$C49&amp;Horizontal!$B49&amp;Horizontal!CP$11,Vertical!$E:$O,CP$10,0))+0</f>
        <v>43.78</v>
      </c>
      <c r="CQ49" s="207">
        <f>(VLOOKUP(Horizontal!$C49&amp;Horizontal!$B49&amp;Horizontal!CQ$11,Vertical!$E:$O,CQ$10,0))+0</f>
        <v>37.909999999999997</v>
      </c>
      <c r="CR49" s="207">
        <f>(VLOOKUP(Horizontal!$C49&amp;Horizontal!$B49&amp;Horizontal!CR$11,Vertical!$E:$O,CR$10,0))+0</f>
        <v>19.23</v>
      </c>
      <c r="CS49" s="207">
        <f>(VLOOKUP(Horizontal!$C49&amp;Horizontal!$B49&amp;Horizontal!CS$11,Vertical!$E:$O,CS$10,0))+0</f>
        <v>27.27</v>
      </c>
      <c r="CT49" s="207">
        <f>(VLOOKUP(Horizontal!$C49&amp;Horizontal!$B49&amp;Horizontal!CT$11,Vertical!$E:$O,CT$10,0))+0</f>
        <v>26.09</v>
      </c>
      <c r="CU49" s="150"/>
      <c r="CV49" s="211">
        <f t="shared" si="29"/>
        <v>7.960000000000008</v>
      </c>
      <c r="CW49" s="190">
        <f t="shared" si="30"/>
        <v>7.289999999999992</v>
      </c>
      <c r="CX49" s="190">
        <f t="shared" si="31"/>
        <v>7.5499999999999829</v>
      </c>
      <c r="CY49" s="190">
        <f t="shared" si="32"/>
        <v>8.2300000000000182</v>
      </c>
      <c r="CZ49" s="190">
        <f t="shared" si="33"/>
        <v>10.960000000000008</v>
      </c>
      <c r="DA49" s="190">
        <f t="shared" si="34"/>
        <v>17.800000000000011</v>
      </c>
      <c r="DB49" s="190">
        <f t="shared" si="35"/>
        <v>16.800000000000011</v>
      </c>
      <c r="DC49" s="190">
        <f t="shared" si="36"/>
        <v>16.680000000000007</v>
      </c>
      <c r="DD49" s="212">
        <f t="shared" si="37"/>
        <v>17.149999999999977</v>
      </c>
      <c r="DE49" s="9">
        <v>160</v>
      </c>
      <c r="DF49" s="212">
        <f t="shared" si="38"/>
        <v>76.357210401891336</v>
      </c>
      <c r="DG49" s="264"/>
      <c r="DH49" s="265"/>
      <c r="DI49" s="265"/>
      <c r="DJ49" s="266"/>
      <c r="DK49" s="190">
        <v>227.15</v>
      </c>
      <c r="DL49" s="190">
        <v>227.15</v>
      </c>
      <c r="DM49" s="190">
        <v>239.56</v>
      </c>
      <c r="DN49" s="212">
        <v>227.15</v>
      </c>
      <c r="DO49" s="190"/>
      <c r="DP49" s="190"/>
      <c r="DQ49" s="190"/>
      <c r="DR49" s="212"/>
      <c r="DS49" s="150"/>
      <c r="DT49" s="190"/>
      <c r="DU49" s="190"/>
      <c r="DV49" s="190"/>
      <c r="DW49" s="190"/>
      <c r="DX49" s="190"/>
      <c r="DY49" s="190"/>
      <c r="DZ49" s="190"/>
      <c r="EA49" s="190"/>
      <c r="EB49" s="190"/>
      <c r="EC49" s="190"/>
      <c r="ED49" s="190"/>
      <c r="EE49" s="190"/>
      <c r="EF49" s="190"/>
      <c r="EG49" s="190"/>
      <c r="EH49" s="212"/>
      <c r="EI49" s="213"/>
      <c r="EJ49" s="211"/>
      <c r="EK49" s="190"/>
      <c r="EL49" s="190"/>
      <c r="EM49" s="190"/>
      <c r="EN49" s="190"/>
      <c r="EO49" s="190"/>
      <c r="EP49" s="190"/>
      <c r="EQ49" s="190"/>
      <c r="ER49" s="190"/>
      <c r="ES49" s="190"/>
      <c r="ET49" s="190"/>
      <c r="EU49" s="190"/>
      <c r="EV49" s="190"/>
      <c r="EW49" s="190"/>
      <c r="EX49" s="212"/>
      <c r="EY49" s="211"/>
      <c r="EZ49" s="75"/>
      <c r="FA49" s="89"/>
      <c r="FB49" s="212"/>
      <c r="FC49" s="213"/>
      <c r="FD49" s="213"/>
      <c r="FE49" s="213"/>
      <c r="FF49" s="213"/>
      <c r="FG49" s="213"/>
      <c r="FH49" s="213"/>
      <c r="FI49" s="213"/>
      <c r="FJ49" s="213"/>
      <c r="FK49" s="213"/>
      <c r="FL49" s="213"/>
      <c r="FM49" s="213"/>
      <c r="FN49" s="213"/>
      <c r="FO49" s="213"/>
      <c r="FP49" s="213"/>
      <c r="FQ49" s="213"/>
      <c r="FR49" s="213"/>
      <c r="FS49" s="211"/>
      <c r="FT49" s="190"/>
      <c r="FU49" s="190"/>
      <c r="FV49" s="190"/>
      <c r="FW49" s="190"/>
      <c r="FX49" s="190"/>
      <c r="FY49" s="190"/>
      <c r="FZ49" s="190"/>
      <c r="GA49" s="190"/>
      <c r="GB49" s="190"/>
      <c r="GC49" s="190"/>
      <c r="GD49" s="190"/>
      <c r="GE49" s="190"/>
      <c r="GF49" s="190"/>
      <c r="GG49" s="212"/>
    </row>
    <row r="50" spans="2:189">
      <c r="B50" s="33">
        <v>42253</v>
      </c>
      <c r="C50" s="30" t="s">
        <v>30</v>
      </c>
      <c r="D50" s="30">
        <v>2015</v>
      </c>
      <c r="E50" s="30" t="str">
        <f t="shared" si="40"/>
        <v>2015S36</v>
      </c>
      <c r="F50" s="30" t="str">
        <f t="shared" si="39"/>
        <v>92015</v>
      </c>
      <c r="G50" s="208" t="str">
        <f>VLOOKUP(Horizontal!$C50&amp;Horizontal!$B50&amp;Horizontal!G$11,Vertical!$E:$O,G$10,0)</f>
        <v>-6,65</v>
      </c>
      <c r="H50" s="207">
        <f>(VLOOKUP(Horizontal!$C50&amp;Horizontal!$B50&amp;Horizontal!H$11,Vertical!$E:$O,H$10,0))+0</f>
        <v>137.91999999999999</v>
      </c>
      <c r="I50" s="207">
        <f>(VLOOKUP(Horizontal!$C50&amp;Horizontal!$B50&amp;Horizontal!I$11,Vertical!$E:$O,I$10,0))+0</f>
        <v>257.37</v>
      </c>
      <c r="J50" s="207">
        <f>(VLOOKUP(Horizontal!$C50&amp;Horizontal!$B50&amp;Horizontal!J$11,Vertical!$E:$O,J$10,0))+0</f>
        <v>232.42</v>
      </c>
      <c r="K50" s="207">
        <f>(VLOOKUP(Horizontal!$C50&amp;Horizontal!$B50&amp;Horizontal!K$11,Vertical!$E:$O,K$10,0))+0</f>
        <v>227.36</v>
      </c>
      <c r="L50" s="207">
        <f>(VLOOKUP(Horizontal!$C50&amp;Horizontal!$B50&amp;Horizontal!L$11,Vertical!$E:$O,L$10,0))+0</f>
        <v>216.28</v>
      </c>
      <c r="M50" s="207">
        <f>(VLOOKUP(Horizontal!$C50&amp;Horizontal!$B50&amp;Horizontal!M$11,Vertical!$E:$O,M$10,0))+0</f>
        <v>195.06</v>
      </c>
      <c r="N50" s="207">
        <f>(VLOOKUP(Horizontal!$C50&amp;Horizontal!$B50&amp;Horizontal!N$11,Vertical!$E:$O,N$10,0))+0</f>
        <v>172.12</v>
      </c>
      <c r="O50" s="207">
        <f>(VLOOKUP(Horizontal!$C50&amp;Horizontal!$B50&amp;Horizontal!O$11,Vertical!$E:$O,O$10,0))+0</f>
        <v>164.96</v>
      </c>
      <c r="P50" s="209">
        <f>(VLOOKUP(Horizontal!$C50&amp;Horizontal!$B50&amp;Horizontal!P$11,Vertical!$E:$O,P$10,0))+0</f>
        <v>158.24</v>
      </c>
      <c r="Q50" s="210">
        <f>(VLOOKUP(Horizontal!$C50&amp;Horizontal!$B50&amp;Horizontal!Q$11,Vertical!$E:$O,Q$10,0))+0</f>
        <v>52</v>
      </c>
      <c r="R50" s="207">
        <f>(VLOOKUP(Horizontal!$C50&amp;Horizontal!$B50&amp;Horizontal!R$11,Vertical!$E:$O,R$10,0))+0</f>
        <v>51</v>
      </c>
      <c r="S50" s="207">
        <f>(VLOOKUP(Horizontal!$C50&amp;Horizontal!$B50&amp;Horizontal!S$11,Vertical!$E:$O,S$10,0))+0</f>
        <v>43</v>
      </c>
      <c r="T50" s="207">
        <f>(VLOOKUP(Horizontal!$C50&amp;Horizontal!$B50&amp;Horizontal!T$11,Vertical!$E:$O,T$10,0))+0</f>
        <v>38</v>
      </c>
      <c r="U50" s="207">
        <f>(VLOOKUP(Horizontal!$C50&amp;Horizontal!$B50&amp;Horizontal!U$11,Vertical!$E:$O,U$10,0))+0</f>
        <v>35</v>
      </c>
      <c r="V50" s="207">
        <f>(VLOOKUP(Horizontal!$C50&amp;Horizontal!$B50&amp;Horizontal!V$11,Vertical!$E:$O,V$10,0))+0</f>
        <v>36</v>
      </c>
      <c r="W50" s="207">
        <f>(VLOOKUP(Horizontal!$C50&amp;Horizontal!$B50&amp;Horizontal!W$11,Vertical!$E:$O,W$10,0))+0</f>
        <v>33</v>
      </c>
      <c r="X50" s="207">
        <f>(VLOOKUP(Horizontal!$C50&amp;Horizontal!$B50&amp;Horizontal!X$11,Vertical!$E:$O,X$10,0))+0</f>
        <v>38</v>
      </c>
      <c r="Y50" s="209">
        <f>(VLOOKUP(Horizontal!$C50&amp;Horizontal!$B50&amp;Horizontal!Y$11,Vertical!$E:$O,Y$10,0))+0</f>
        <v>36</v>
      </c>
      <c r="Z50" s="210">
        <f>(VLOOKUP(Horizontal!$C50&amp;Horizontal!$B50&amp;Horizontal!Z$11,Vertical!$E:$O,Z$10,0))+0</f>
        <v>10</v>
      </c>
      <c r="AA50" s="207">
        <f>(VLOOKUP(Horizontal!$C50&amp;Horizontal!$B50&amp;Horizontal!AA$11,Vertical!$E:$O,AA$10,0))+0</f>
        <v>0</v>
      </c>
      <c r="AB50" s="207">
        <f>(VLOOKUP(Horizontal!$C50&amp;Horizontal!$B50&amp;Horizontal!AB$11,Vertical!$E:$O,AB$10,0))+0</f>
        <v>0</v>
      </c>
      <c r="AC50" s="207">
        <f>(VLOOKUP(Horizontal!$C50&amp;Horizontal!$B50&amp;Horizontal!AC$11,Vertical!$E:$O,AC$10,0))+0</f>
        <v>0</v>
      </c>
      <c r="AD50" s="207">
        <f>(VLOOKUP(Horizontal!$C50&amp;Horizontal!$B50&amp;Horizontal!AD$11,Vertical!$E:$O,AD$10,0))+0</f>
        <v>2.5099999999999998</v>
      </c>
      <c r="AE50" s="207">
        <f>(VLOOKUP(Horizontal!$C50&amp;Horizontal!$B50&amp;Horizontal!AE$11,Vertical!$E:$O,AE$10,0))+0</f>
        <v>7.41</v>
      </c>
      <c r="AF50" s="207">
        <f>(VLOOKUP(Horizontal!$C50&amp;Horizontal!$B50&amp;Horizontal!AF$11,Vertical!$E:$O,AF$10,0))+0</f>
        <v>12</v>
      </c>
      <c r="AG50" s="207">
        <f>(VLOOKUP(Horizontal!$C50&amp;Horizontal!$B50&amp;Horizontal!AG$11,Vertical!$E:$O,AG$10,0))+0</f>
        <v>8</v>
      </c>
      <c r="AH50" s="209">
        <f>(VLOOKUP(Horizontal!$C50&amp;Horizontal!$B50&amp;Horizontal!AH$11,Vertical!$E:$O,AH$10,0))+0</f>
        <v>13.79</v>
      </c>
      <c r="AI50" s="210">
        <f>(VLOOKUP(Horizontal!$C50&amp;Horizontal!$B50&amp;Horizontal!AI$11,Vertical!$E:$O,AI$10,0))+0</f>
        <v>5</v>
      </c>
      <c r="AJ50" s="207">
        <f>(VLOOKUP(Horizontal!$C50&amp;Horizontal!$B50&amp;Horizontal!AJ$11,Vertical!$E:$O,AJ$10,0))+0</f>
        <v>0</v>
      </c>
      <c r="AK50" s="207">
        <f>(VLOOKUP(Horizontal!$C50&amp;Horizontal!$B50&amp;Horizontal!AK$11,Vertical!$E:$O,AK$10,0))+0</f>
        <v>0</v>
      </c>
      <c r="AL50" s="207">
        <f>(VLOOKUP(Horizontal!$C50&amp;Horizontal!$B50&amp;Horizontal!AL$11,Vertical!$E:$O,AL$10,0))+0</f>
        <v>0</v>
      </c>
      <c r="AM50" s="207">
        <f>(VLOOKUP(Horizontal!$C50&amp;Horizontal!$B50&amp;Horizontal!AM$11,Vertical!$E:$O,AM$10,0))+0</f>
        <v>5.0199999999999996</v>
      </c>
      <c r="AN50" s="207">
        <f>(VLOOKUP(Horizontal!$C50&amp;Horizontal!$B50&amp;Horizontal!AN$11,Vertical!$E:$O,AN$10,0))+0</f>
        <v>22.22</v>
      </c>
      <c r="AO50" s="207">
        <f>(VLOOKUP(Horizontal!$C50&amp;Horizontal!$B50&amp;Horizontal!AO$11,Vertical!$E:$O,AO$10,0))+0</f>
        <v>40</v>
      </c>
      <c r="AP50" s="207">
        <f>(VLOOKUP(Horizontal!$C50&amp;Horizontal!$B50&amp;Horizontal!AP$11,Vertical!$E:$O,AP$10,0))+0</f>
        <v>64</v>
      </c>
      <c r="AQ50" s="209">
        <f>(VLOOKUP(Horizontal!$C50&amp;Horizontal!$B50&amp;Horizontal!AQ$11,Vertical!$E:$O,AQ$10,0))+0</f>
        <v>58.62</v>
      </c>
      <c r="AR50" s="210">
        <f>(VLOOKUP(Horizontal!$C50&amp;Horizontal!$B50&amp;Horizontal!AR$11,Vertical!$E:$O,AR$10,0))+0</f>
        <v>85</v>
      </c>
      <c r="AS50" s="207">
        <f>(VLOOKUP(Horizontal!$C50&amp;Horizontal!$B50&amp;Horizontal!AS$11,Vertical!$E:$O,AS$10,0))+0</f>
        <v>100</v>
      </c>
      <c r="AT50" s="207">
        <f>(VLOOKUP(Horizontal!$C50&amp;Horizontal!$B50&amp;Horizontal!AT$11,Vertical!$E:$O,AT$10,0))+0</f>
        <v>100</v>
      </c>
      <c r="AU50" s="207">
        <f>(VLOOKUP(Horizontal!$C50&amp;Horizontal!$B50&amp;Horizontal!AU$11,Vertical!$E:$O,AU$10,0))+0</f>
        <v>100</v>
      </c>
      <c r="AV50" s="207">
        <f>(VLOOKUP(Horizontal!$C50&amp;Horizontal!$B50&amp;Horizontal!AV$11,Vertical!$E:$O,AV$10,0))+0</f>
        <v>92.47</v>
      </c>
      <c r="AW50" s="207">
        <f>(VLOOKUP(Horizontal!$C50&amp;Horizontal!$B50&amp;Horizontal!AW$11,Vertical!$E:$O,AW$10,0))+0</f>
        <v>70.37</v>
      </c>
      <c r="AX50" s="207">
        <f>(VLOOKUP(Horizontal!$C50&amp;Horizontal!$B50&amp;Horizontal!AX$11,Vertical!$E:$O,AX$10,0))+0</f>
        <v>48</v>
      </c>
      <c r="AY50" s="207">
        <f>(VLOOKUP(Horizontal!$C50&amp;Horizontal!$B50&amp;Horizontal!AY$11,Vertical!$E:$O,AY$10,0))+0</f>
        <v>28</v>
      </c>
      <c r="AZ50" s="209">
        <f>(VLOOKUP(Horizontal!$C50&amp;Horizontal!$B50&amp;Horizontal!AZ$11,Vertical!$E:$O,AZ$10,0))+0</f>
        <v>27.59</v>
      </c>
      <c r="BA50" s="208">
        <f>(VLOOKUP(Horizontal!$C50&amp;Horizontal!$B50&amp;Horizontal!BA$11,Vertical!$E:$O,BA$10,0))+0</f>
        <v>7.32</v>
      </c>
      <c r="BB50" s="210">
        <f>(VLOOKUP(Horizontal!$C50&amp;Horizontal!$B50&amp;Horizontal!BB$11,Vertical!$E:$O,BB$10,0))+0</f>
        <v>144.83000000000001</v>
      </c>
      <c r="BC50" s="207">
        <f>(VLOOKUP(Horizontal!$C50&amp;Horizontal!$B50&amp;Horizontal!BC$11,Vertical!$E:$O,BC$10,0))+0</f>
        <v>264.86</v>
      </c>
      <c r="BD50" s="207">
        <f>(VLOOKUP(Horizontal!$C50&amp;Horizontal!$B50&amp;Horizontal!BD$11,Vertical!$E:$O,BD$10,0))+0</f>
        <v>241.52</v>
      </c>
      <c r="BE50" s="207">
        <f>(VLOOKUP(Horizontal!$C50&amp;Horizontal!$B50&amp;Horizontal!BE$11,Vertical!$E:$O,BE$10,0))+0</f>
        <v>235.56</v>
      </c>
      <c r="BF50" s="207">
        <f>(VLOOKUP(Horizontal!$C50&amp;Horizontal!$B50&amp;Horizontal!BF$11,Vertical!$E:$O,BF$10,0))+0</f>
        <v>225.48</v>
      </c>
      <c r="BG50" s="207">
        <f>(VLOOKUP(Horizontal!$C50&amp;Horizontal!$B50&amp;Horizontal!BG$11,Vertical!$E:$O,BG$10,0))+0</f>
        <v>211.66</v>
      </c>
      <c r="BH50" s="207">
        <f>(VLOOKUP(Horizontal!$C50&amp;Horizontal!$B50&amp;Horizontal!BH$11,Vertical!$E:$O,BH$10,0))+0</f>
        <v>188.84</v>
      </c>
      <c r="BI50" s="207">
        <f>(VLOOKUP(Horizontal!$C50&amp;Horizontal!$B50&amp;Horizontal!BI$11,Vertical!$E:$O,BI$10,0))+0</f>
        <v>182.17</v>
      </c>
      <c r="BJ50" s="209">
        <f>(VLOOKUP(Horizontal!$C50&amp;Horizontal!$B50&amp;Horizontal!BJ$11,Vertical!$E:$O,BJ$10,0))+0</f>
        <v>174.74</v>
      </c>
      <c r="BK50" s="210">
        <f>(VLOOKUP(Horizontal!$C50&amp;Horizontal!$B50&amp;Horizontal!BK$11,Vertical!$E:$O,BK$10,0))+0</f>
        <v>53</v>
      </c>
      <c r="BL50" s="207">
        <f>(VLOOKUP(Horizontal!$C50&amp;Horizontal!$B50&amp;Horizontal!BL$11,Vertical!$E:$O,BL$10,0))+0</f>
        <v>46</v>
      </c>
      <c r="BM50" s="207">
        <f>(VLOOKUP(Horizontal!$C50&amp;Horizontal!$B50&amp;Horizontal!BM$11,Vertical!$E:$O,BM$10,0))+0</f>
        <v>39</v>
      </c>
      <c r="BN50" s="207">
        <f>(VLOOKUP(Horizontal!$C50&amp;Horizontal!$B50&amp;Horizontal!BN$11,Vertical!$E:$O,BN$10,0))+0</f>
        <v>37</v>
      </c>
      <c r="BO50" s="207">
        <f>(VLOOKUP(Horizontal!$C50&amp;Horizontal!$B50&amp;Horizontal!BO$11,Vertical!$E:$O,BO$10,0))+0</f>
        <v>34</v>
      </c>
      <c r="BP50" s="207">
        <f>(VLOOKUP(Horizontal!$C50&amp;Horizontal!$B50&amp;Horizontal!BP$11,Vertical!$E:$O,BP$10,0))+0</f>
        <v>34</v>
      </c>
      <c r="BQ50" s="207">
        <f>(VLOOKUP(Horizontal!$C50&amp;Horizontal!$B50&amp;Horizontal!BQ$11,Vertical!$E:$O,BQ$10,0))+0</f>
        <v>37</v>
      </c>
      <c r="BR50" s="207">
        <f>(VLOOKUP(Horizontal!$C50&amp;Horizontal!$B50&amp;Horizontal!BR$11,Vertical!$E:$O,BR$10,0))+0</f>
        <v>41</v>
      </c>
      <c r="BS50" s="209">
        <f>(VLOOKUP(Horizontal!$C50&amp;Horizontal!$B50&amp;Horizontal!BS$11,Vertical!$E:$O,BS$10,0))+0</f>
        <v>41</v>
      </c>
      <c r="BT50" s="210">
        <f>(VLOOKUP(Horizontal!$C50&amp;Horizontal!$B50&amp;Horizontal!BT$11,Vertical!$E:$O,BT$10,0))+0</f>
        <v>5.26</v>
      </c>
      <c r="BU50" s="207">
        <f>(VLOOKUP(Horizontal!$C50&amp;Horizontal!$B50&amp;Horizontal!BU$11,Vertical!$E:$O,BU$10,0))+0</f>
        <v>0</v>
      </c>
      <c r="BV50" s="207">
        <f>(VLOOKUP(Horizontal!$C50&amp;Horizontal!$B50&amp;Horizontal!BV$11,Vertical!$E:$O,BV$10,0))+0</f>
        <v>0</v>
      </c>
      <c r="BW50" s="207">
        <f>(VLOOKUP(Horizontal!$C50&amp;Horizontal!$B50&amp;Horizontal!BW$11,Vertical!$E:$O,BW$10,0))+0</f>
        <v>0</v>
      </c>
      <c r="BX50" s="207">
        <f>(VLOOKUP(Horizontal!$C50&amp;Horizontal!$B50&amp;Horizontal!BX$11,Vertical!$E:$O,BX$10,0))+0</f>
        <v>4.3099999999999996</v>
      </c>
      <c r="BY50" s="207">
        <f>(VLOOKUP(Horizontal!$C50&amp;Horizontal!$B50&amp;Horizontal!BY$11,Vertical!$E:$O,BY$10,0))+0</f>
        <v>5</v>
      </c>
      <c r="BZ50" s="207">
        <f>(VLOOKUP(Horizontal!$C50&amp;Horizontal!$B50&amp;Horizontal!BZ$11,Vertical!$E:$O,BZ$10,0))+0</f>
        <v>8.6999999999999993</v>
      </c>
      <c r="CA50" s="207">
        <f>(VLOOKUP(Horizontal!$C50&amp;Horizontal!$B50&amp;Horizontal!CA$11,Vertical!$E:$O,CA$10,0))+0</f>
        <v>13.64</v>
      </c>
      <c r="CB50" s="209">
        <f>(VLOOKUP(Horizontal!$C50&amp;Horizontal!$B50&amp;Horizontal!CB$11,Vertical!$E:$O,CB$10,0))+0</f>
        <v>19.05</v>
      </c>
      <c r="CC50" s="210">
        <f>(VLOOKUP(Horizontal!$C50&amp;Horizontal!$B50&amp;Horizontal!CC$11,Vertical!$E:$O,CC$10,0))+0</f>
        <v>10.53</v>
      </c>
      <c r="CD50" s="207">
        <f>(VLOOKUP(Horizontal!$C50&amp;Horizontal!$B50&amp;Horizontal!CD$11,Vertical!$E:$O,CD$10,0))+0</f>
        <v>0</v>
      </c>
      <c r="CE50" s="207">
        <f>(VLOOKUP(Horizontal!$C50&amp;Horizontal!$B50&amp;Horizontal!CE$11,Vertical!$E:$O,CE$10,0))+0</f>
        <v>0</v>
      </c>
      <c r="CF50" s="207">
        <f>(VLOOKUP(Horizontal!$C50&amp;Horizontal!$B50&amp;Horizontal!CF$11,Vertical!$E:$O,CF$10,0))+0</f>
        <v>0</v>
      </c>
      <c r="CG50" s="207">
        <f>(VLOOKUP(Horizontal!$C50&amp;Horizontal!$B50&amp;Horizontal!CG$11,Vertical!$E:$O,CG$10,0))+0</f>
        <v>5.17</v>
      </c>
      <c r="CH50" s="207">
        <f>(VLOOKUP(Horizontal!$C50&amp;Horizontal!$B50&amp;Horizontal!CH$11,Vertical!$E:$O,CH$10,0))+0</f>
        <v>25</v>
      </c>
      <c r="CI50" s="207">
        <f>(VLOOKUP(Horizontal!$C50&amp;Horizontal!$B50&amp;Horizontal!CI$11,Vertical!$E:$O,CI$10,0))+0</f>
        <v>47.83</v>
      </c>
      <c r="CJ50" s="207">
        <f>(VLOOKUP(Horizontal!$C50&amp;Horizontal!$B50&amp;Horizontal!CJ$11,Vertical!$E:$O,CJ$10,0))+0</f>
        <v>59.09</v>
      </c>
      <c r="CK50" s="209">
        <f>(VLOOKUP(Horizontal!$C50&amp;Horizontal!$B50&amp;Horizontal!CK$11,Vertical!$E:$O,CK$10,0))+0</f>
        <v>57.14</v>
      </c>
      <c r="CL50" s="210">
        <f>(VLOOKUP(Horizontal!$C50&amp;Horizontal!$B50&amp;Horizontal!CL$11,Vertical!$E:$O,CL$10,0))+0</f>
        <v>84.21</v>
      </c>
      <c r="CM50" s="207">
        <f>(VLOOKUP(Horizontal!$C50&amp;Horizontal!$B50&amp;Horizontal!CM$11,Vertical!$E:$O,CM$10,0))+0</f>
        <v>100</v>
      </c>
      <c r="CN50" s="207">
        <f>(VLOOKUP(Horizontal!$C50&amp;Horizontal!$B50&amp;Horizontal!CN$11,Vertical!$E:$O,CN$10,0))+0</f>
        <v>100</v>
      </c>
      <c r="CO50" s="207">
        <f>(VLOOKUP(Horizontal!$C50&amp;Horizontal!$B50&amp;Horizontal!CO$11,Vertical!$E:$O,CO$10,0))+0</f>
        <v>100</v>
      </c>
      <c r="CP50" s="207">
        <f>(VLOOKUP(Horizontal!$C50&amp;Horizontal!$B50&amp;Horizontal!CP$11,Vertical!$E:$O,CP$10,0))+0</f>
        <v>90.52</v>
      </c>
      <c r="CQ50" s="207">
        <f>(VLOOKUP(Horizontal!$C50&amp;Horizontal!$B50&amp;Horizontal!CQ$11,Vertical!$E:$O,CQ$10,0))+0</f>
        <v>70</v>
      </c>
      <c r="CR50" s="207">
        <f>(VLOOKUP(Horizontal!$C50&amp;Horizontal!$B50&amp;Horizontal!CR$11,Vertical!$E:$O,CR$10,0))+0</f>
        <v>43.48</v>
      </c>
      <c r="CS50" s="207">
        <f>(VLOOKUP(Horizontal!$C50&amp;Horizontal!$B50&amp;Horizontal!CS$11,Vertical!$E:$O,CS$10,0))+0</f>
        <v>27.27</v>
      </c>
      <c r="CT50" s="207">
        <f>(VLOOKUP(Horizontal!$C50&amp;Horizontal!$B50&amp;Horizontal!CT$11,Vertical!$E:$O,CT$10,0))+0</f>
        <v>23.81</v>
      </c>
      <c r="CU50" s="150"/>
      <c r="CV50" s="211">
        <f t="shared" si="29"/>
        <v>6.910000000000025</v>
      </c>
      <c r="CW50" s="190">
        <f t="shared" si="30"/>
        <v>7.4900000000000091</v>
      </c>
      <c r="CX50" s="190">
        <f t="shared" si="31"/>
        <v>9.1000000000000227</v>
      </c>
      <c r="CY50" s="190">
        <f t="shared" si="32"/>
        <v>8.1999999999999886</v>
      </c>
      <c r="CZ50" s="190">
        <f t="shared" si="33"/>
        <v>9.1999999999999886</v>
      </c>
      <c r="DA50" s="190">
        <f t="shared" si="34"/>
        <v>16.599999999999994</v>
      </c>
      <c r="DB50" s="190">
        <f t="shared" si="35"/>
        <v>16.72</v>
      </c>
      <c r="DC50" s="190">
        <f t="shared" si="36"/>
        <v>17.20999999999998</v>
      </c>
      <c r="DD50" s="212">
        <f t="shared" si="37"/>
        <v>16.5</v>
      </c>
      <c r="DE50" s="9">
        <v>160</v>
      </c>
      <c r="DF50" s="212">
        <f t="shared" si="38"/>
        <v>70.537210401891343</v>
      </c>
      <c r="DG50" s="264"/>
      <c r="DH50" s="265"/>
      <c r="DI50" s="265"/>
      <c r="DJ50" s="266"/>
      <c r="DK50" s="190">
        <v>182.68</v>
      </c>
      <c r="DL50" s="190">
        <v>182.68</v>
      </c>
      <c r="DM50" s="190">
        <v>264.64</v>
      </c>
      <c r="DN50" s="212">
        <v>182.68</v>
      </c>
      <c r="DO50" s="190"/>
      <c r="DP50" s="190"/>
      <c r="DQ50" s="190"/>
      <c r="DR50" s="212"/>
      <c r="DS50" s="150"/>
      <c r="DT50" s="190"/>
      <c r="DU50" s="190"/>
      <c r="DV50" s="190"/>
      <c r="DW50" s="190"/>
      <c r="DX50" s="190"/>
      <c r="DY50" s="190"/>
      <c r="DZ50" s="190"/>
      <c r="EA50" s="190"/>
      <c r="EB50" s="190"/>
      <c r="EC50" s="190"/>
      <c r="ED50" s="190"/>
      <c r="EE50" s="190"/>
      <c r="EF50" s="190"/>
      <c r="EG50" s="190"/>
      <c r="EH50" s="212"/>
      <c r="EI50" s="213"/>
      <c r="EJ50" s="211"/>
      <c r="EK50" s="190"/>
      <c r="EL50" s="190"/>
      <c r="EM50" s="190"/>
      <c r="EN50" s="190"/>
      <c r="EO50" s="190"/>
      <c r="EP50" s="190"/>
      <c r="EQ50" s="190"/>
      <c r="ER50" s="190"/>
      <c r="ES50" s="190"/>
      <c r="ET50" s="190"/>
      <c r="EU50" s="190"/>
      <c r="EV50" s="190"/>
      <c r="EW50" s="190"/>
      <c r="EX50" s="212"/>
      <c r="EY50" s="211"/>
      <c r="EZ50" s="75"/>
      <c r="FA50" s="89"/>
      <c r="FB50" s="212"/>
      <c r="FC50" s="213"/>
      <c r="FD50" s="213"/>
      <c r="FE50" s="213"/>
      <c r="FF50" s="213"/>
      <c r="FG50" s="213"/>
      <c r="FH50" s="213"/>
      <c r="FI50" s="213"/>
      <c r="FJ50" s="213"/>
      <c r="FK50" s="213"/>
      <c r="FL50" s="213"/>
      <c r="FM50" s="213"/>
      <c r="FN50" s="213"/>
      <c r="FO50" s="213"/>
      <c r="FP50" s="213"/>
      <c r="FQ50" s="213"/>
      <c r="FR50" s="213"/>
      <c r="FS50" s="211"/>
      <c r="FT50" s="190"/>
      <c r="FU50" s="190"/>
      <c r="FV50" s="190"/>
      <c r="FW50" s="190"/>
      <c r="FX50" s="190"/>
      <c r="FY50" s="190"/>
      <c r="FZ50" s="190"/>
      <c r="GA50" s="190"/>
      <c r="GB50" s="190"/>
      <c r="GC50" s="190"/>
      <c r="GD50" s="190"/>
      <c r="GE50" s="190"/>
      <c r="GF50" s="190"/>
      <c r="GG50" s="212"/>
    </row>
    <row r="51" spans="2:189">
      <c r="B51" s="33">
        <v>42260</v>
      </c>
      <c r="C51" s="30" t="s">
        <v>29</v>
      </c>
      <c r="D51" s="30">
        <v>2015</v>
      </c>
      <c r="E51" s="30" t="str">
        <f t="shared" si="40"/>
        <v>2015S37</v>
      </c>
      <c r="F51" s="30" t="str">
        <f t="shared" si="39"/>
        <v>92015</v>
      </c>
      <c r="G51" s="208" t="str">
        <f>VLOOKUP(Horizontal!$C51&amp;Horizontal!$B51&amp;Horizontal!G$11,Vertical!$E:$O,G$10,0)</f>
        <v>-6,13</v>
      </c>
      <c r="H51" s="207">
        <f>(VLOOKUP(Horizontal!$C51&amp;Horizontal!$B51&amp;Horizontal!H$11,Vertical!$E:$O,H$10,0))+0</f>
        <v>222.74</v>
      </c>
      <c r="I51" s="207">
        <f>(VLOOKUP(Horizontal!$C51&amp;Horizontal!$B51&amp;Horizontal!I$11,Vertical!$E:$O,I$10,0))+0</f>
        <v>215.18</v>
      </c>
      <c r="J51" s="207">
        <f>(VLOOKUP(Horizontal!$C51&amp;Horizontal!$B51&amp;Horizontal!J$11,Vertical!$E:$O,J$10,0))+0</f>
        <v>205.62</v>
      </c>
      <c r="K51" s="207">
        <f>(VLOOKUP(Horizontal!$C51&amp;Horizontal!$B51&amp;Horizontal!K$11,Vertical!$E:$O,K$10,0))+0</f>
        <v>195.45</v>
      </c>
      <c r="L51" s="207">
        <f>(VLOOKUP(Horizontal!$C51&amp;Horizontal!$B51&amp;Horizontal!L$11,Vertical!$E:$O,L$10,0))+0</f>
        <v>194.31</v>
      </c>
      <c r="M51" s="207">
        <f>(VLOOKUP(Horizontal!$C51&amp;Horizontal!$B51&amp;Horizontal!M$11,Vertical!$E:$O,M$10,0))+0</f>
        <v>171.82</v>
      </c>
      <c r="N51" s="207">
        <f>(VLOOKUP(Horizontal!$C51&amp;Horizontal!$B51&amp;Horizontal!N$11,Vertical!$E:$O,N$10,0))+0</f>
        <v>164.55</v>
      </c>
      <c r="O51" s="207">
        <f>(VLOOKUP(Horizontal!$C51&amp;Horizontal!$B51&amp;Horizontal!O$11,Vertical!$E:$O,O$10,0))+0</f>
        <v>157.91999999999999</v>
      </c>
      <c r="P51" s="209">
        <f>(VLOOKUP(Horizontal!$C51&amp;Horizontal!$B51&amp;Horizontal!P$11,Vertical!$E:$O,P$10,0))+0</f>
        <v>153.97999999999999</v>
      </c>
      <c r="Q51" s="210">
        <f>(VLOOKUP(Horizontal!$C51&amp;Horizontal!$B51&amp;Horizontal!Q$11,Vertical!$E:$O,Q$10,0))+0</f>
        <v>50</v>
      </c>
      <c r="R51" s="207">
        <f>(VLOOKUP(Horizontal!$C51&amp;Horizontal!$B51&amp;Horizontal!R$11,Vertical!$E:$O,R$10,0))+0</f>
        <v>40</v>
      </c>
      <c r="S51" s="207">
        <f>(VLOOKUP(Horizontal!$C51&amp;Horizontal!$B51&amp;Horizontal!S$11,Vertical!$E:$O,S$10,0))+0</f>
        <v>35</v>
      </c>
      <c r="T51" s="207">
        <f>(VLOOKUP(Horizontal!$C51&amp;Horizontal!$B51&amp;Horizontal!T$11,Vertical!$E:$O,T$10,0))+0</f>
        <v>35</v>
      </c>
      <c r="U51" s="207">
        <f>(VLOOKUP(Horizontal!$C51&amp;Horizontal!$B51&amp;Horizontal!U$11,Vertical!$E:$O,U$10,0))+0</f>
        <v>39</v>
      </c>
      <c r="V51" s="207">
        <f>(VLOOKUP(Horizontal!$C51&amp;Horizontal!$B51&amp;Horizontal!V$11,Vertical!$E:$O,V$10,0))+0</f>
        <v>35</v>
      </c>
      <c r="W51" s="207">
        <f>(VLOOKUP(Horizontal!$C51&amp;Horizontal!$B51&amp;Horizontal!W$11,Vertical!$E:$O,W$10,0))+0</f>
        <v>36</v>
      </c>
      <c r="X51" s="207">
        <f>(VLOOKUP(Horizontal!$C51&amp;Horizontal!$B51&amp;Horizontal!X$11,Vertical!$E:$O,X$10,0))+0</f>
        <v>34</v>
      </c>
      <c r="Y51" s="209">
        <f>(VLOOKUP(Horizontal!$C51&amp;Horizontal!$B51&amp;Horizontal!Y$11,Vertical!$E:$O,Y$10,0))+0</f>
        <v>34</v>
      </c>
      <c r="Z51" s="210">
        <f>(VLOOKUP(Horizontal!$C51&amp;Horizontal!$B51&amp;Horizontal!Z$11,Vertical!$E:$O,Z$10,0))+0</f>
        <v>95.65</v>
      </c>
      <c r="AA51" s="207">
        <f>(VLOOKUP(Horizontal!$C51&amp;Horizontal!$B51&amp;Horizontal!AA$11,Vertical!$E:$O,AA$10,0))+0</f>
        <v>80.77</v>
      </c>
      <c r="AB51" s="207">
        <f>(VLOOKUP(Horizontal!$C51&amp;Horizontal!$B51&amp;Horizontal!AB$11,Vertical!$E:$O,AB$10,0))+0</f>
        <v>80.77</v>
      </c>
      <c r="AC51" s="207">
        <f>(VLOOKUP(Horizontal!$C51&amp;Horizontal!$B51&amp;Horizontal!AC$11,Vertical!$E:$O,AC$10,0))+0</f>
        <v>80</v>
      </c>
      <c r="AD51" s="207">
        <f>(VLOOKUP(Horizontal!$C51&amp;Horizontal!$B51&amp;Horizontal!AD$11,Vertical!$E:$O,AD$10,0))+0</f>
        <v>37.93</v>
      </c>
      <c r="AE51" s="207">
        <f>(VLOOKUP(Horizontal!$C51&amp;Horizontal!$B51&amp;Horizontal!AE$11,Vertical!$E:$O,AE$10,0))+0</f>
        <v>40</v>
      </c>
      <c r="AF51" s="207">
        <f>(VLOOKUP(Horizontal!$C51&amp;Horizontal!$B51&amp;Horizontal!AF$11,Vertical!$E:$O,AF$10,0))+0</f>
        <v>26.92</v>
      </c>
      <c r="AG51" s="207">
        <f>(VLOOKUP(Horizontal!$C51&amp;Horizontal!$B51&amp;Horizontal!AG$11,Vertical!$E:$O,AG$10,0))+0</f>
        <v>28</v>
      </c>
      <c r="AH51" s="209">
        <f>(VLOOKUP(Horizontal!$C51&amp;Horizontal!$B51&amp;Horizontal!AH$11,Vertical!$E:$O,AH$10,0))+0</f>
        <v>62.96</v>
      </c>
      <c r="AI51" s="210">
        <f>(VLOOKUP(Horizontal!$C51&amp;Horizontal!$B51&amp;Horizontal!AI$11,Vertical!$E:$O,AI$10,0))+0</f>
        <v>4.3499999999999996</v>
      </c>
      <c r="AJ51" s="207">
        <f>(VLOOKUP(Horizontal!$C51&amp;Horizontal!$B51&amp;Horizontal!AJ$11,Vertical!$E:$O,AJ$10,0))+0</f>
        <v>3.85</v>
      </c>
      <c r="AK51" s="207">
        <f>(VLOOKUP(Horizontal!$C51&amp;Horizontal!$B51&amp;Horizontal!AK$11,Vertical!$E:$O,AK$10,0))+0</f>
        <v>3.85</v>
      </c>
      <c r="AL51" s="207">
        <f>(VLOOKUP(Horizontal!$C51&amp;Horizontal!$B51&amp;Horizontal!AL$11,Vertical!$E:$O,AL$10,0))+0</f>
        <v>12</v>
      </c>
      <c r="AM51" s="207">
        <f>(VLOOKUP(Horizontal!$C51&amp;Horizontal!$B51&amp;Horizontal!AM$11,Vertical!$E:$O,AM$10,0))+0</f>
        <v>27.59</v>
      </c>
      <c r="AN51" s="207">
        <f>(VLOOKUP(Horizontal!$C51&amp;Horizontal!$B51&amp;Horizontal!AN$11,Vertical!$E:$O,AN$10,0))+0</f>
        <v>40</v>
      </c>
      <c r="AO51" s="207">
        <f>(VLOOKUP(Horizontal!$C51&amp;Horizontal!$B51&amp;Horizontal!AO$11,Vertical!$E:$O,AO$10,0))+0</f>
        <v>65.38</v>
      </c>
      <c r="AP51" s="207">
        <f>(VLOOKUP(Horizontal!$C51&amp;Horizontal!$B51&amp;Horizontal!AP$11,Vertical!$E:$O,AP$10,0))+0</f>
        <v>60</v>
      </c>
      <c r="AQ51" s="209">
        <f>(VLOOKUP(Horizontal!$C51&amp;Horizontal!$B51&amp;Horizontal!AQ$11,Vertical!$E:$O,AQ$10,0))+0</f>
        <v>33.33</v>
      </c>
      <c r="AR51" s="210">
        <f>(VLOOKUP(Horizontal!$C51&amp;Horizontal!$B51&amp;Horizontal!AR$11,Vertical!$E:$O,AR$10,0))+0</f>
        <v>0</v>
      </c>
      <c r="AS51" s="207">
        <f>(VLOOKUP(Horizontal!$C51&amp;Horizontal!$B51&amp;Horizontal!AS$11,Vertical!$E:$O,AS$10,0))+0</f>
        <v>15.38</v>
      </c>
      <c r="AT51" s="207">
        <f>(VLOOKUP(Horizontal!$C51&amp;Horizontal!$B51&amp;Horizontal!AT$11,Vertical!$E:$O,AT$10,0))+0</f>
        <v>15.38</v>
      </c>
      <c r="AU51" s="207">
        <f>(VLOOKUP(Horizontal!$C51&amp;Horizontal!$B51&amp;Horizontal!AU$11,Vertical!$E:$O,AU$10,0))+0</f>
        <v>8</v>
      </c>
      <c r="AV51" s="207">
        <f>(VLOOKUP(Horizontal!$C51&amp;Horizontal!$B51&amp;Horizontal!AV$11,Vertical!$E:$O,AV$10,0))+0</f>
        <v>34.479999999999997</v>
      </c>
      <c r="AW51" s="207">
        <f>(VLOOKUP(Horizontal!$C51&amp;Horizontal!$B51&amp;Horizontal!AW$11,Vertical!$E:$O,AW$10,0))+0</f>
        <v>20</v>
      </c>
      <c r="AX51" s="207">
        <f>(VLOOKUP(Horizontal!$C51&amp;Horizontal!$B51&amp;Horizontal!AX$11,Vertical!$E:$O,AX$10,0))+0</f>
        <v>7.69</v>
      </c>
      <c r="AY51" s="207">
        <f>(VLOOKUP(Horizontal!$C51&amp;Horizontal!$B51&amp;Horizontal!AY$11,Vertical!$E:$O,AY$10,0))+0</f>
        <v>12</v>
      </c>
      <c r="AZ51" s="209">
        <f>(VLOOKUP(Horizontal!$C51&amp;Horizontal!$B51&amp;Horizontal!AZ$11,Vertical!$E:$O,AZ$10,0))+0</f>
        <v>3.7</v>
      </c>
      <c r="BA51" s="208">
        <f>(VLOOKUP(Horizontal!$C51&amp;Horizontal!$B51&amp;Horizontal!BA$11,Vertical!$E:$O,BA$10,0))+0</f>
        <v>7.95</v>
      </c>
      <c r="BB51" s="210">
        <f>(VLOOKUP(Horizontal!$C51&amp;Horizontal!$B51&amp;Horizontal!BB$11,Vertical!$E:$O,BB$10,0))+0</f>
        <v>233.06</v>
      </c>
      <c r="BC51" s="207">
        <f>(VLOOKUP(Horizontal!$C51&amp;Horizontal!$B51&amp;Horizontal!BC$11,Vertical!$E:$O,BC$10,0))+0</f>
        <v>224.44</v>
      </c>
      <c r="BD51" s="207">
        <f>(VLOOKUP(Horizontal!$C51&amp;Horizontal!$B51&amp;Horizontal!BD$11,Vertical!$E:$O,BD$10,0))+0</f>
        <v>216.46</v>
      </c>
      <c r="BE51" s="207">
        <f>(VLOOKUP(Horizontal!$C51&amp;Horizontal!$B51&amp;Horizontal!BE$11,Vertical!$E:$O,BE$10,0))+0</f>
        <v>205.22</v>
      </c>
      <c r="BF51" s="207">
        <f>(VLOOKUP(Horizontal!$C51&amp;Horizontal!$B51&amp;Horizontal!BF$11,Vertical!$E:$O,BF$10,0))+0</f>
        <v>208.26</v>
      </c>
      <c r="BG51" s="207">
        <f>(VLOOKUP(Horizontal!$C51&amp;Horizontal!$B51&amp;Horizontal!BG$11,Vertical!$E:$O,BG$10,0))+0</f>
        <v>189</v>
      </c>
      <c r="BH51" s="207">
        <f>(VLOOKUP(Horizontal!$C51&amp;Horizontal!$B51&amp;Horizontal!BH$11,Vertical!$E:$O,BH$10,0))+0</f>
        <v>181.03</v>
      </c>
      <c r="BI51" s="207">
        <f>(VLOOKUP(Horizontal!$C51&amp;Horizontal!$B51&amp;Horizontal!BI$11,Vertical!$E:$O,BI$10,0))+0</f>
        <v>175.29</v>
      </c>
      <c r="BJ51" s="209">
        <f>(VLOOKUP(Horizontal!$C51&amp;Horizontal!$B51&amp;Horizontal!BJ$11,Vertical!$E:$O,BJ$10,0))+0</f>
        <v>170.36</v>
      </c>
      <c r="BK51" s="210">
        <f>(VLOOKUP(Horizontal!$C51&amp;Horizontal!$B51&amp;Horizontal!BK$11,Vertical!$E:$O,BK$10,0))+0</f>
        <v>49</v>
      </c>
      <c r="BL51" s="207">
        <f>(VLOOKUP(Horizontal!$C51&amp;Horizontal!$B51&amp;Horizontal!BL$11,Vertical!$E:$O,BL$10,0))+0</f>
        <v>41</v>
      </c>
      <c r="BM51" s="207">
        <f>(VLOOKUP(Horizontal!$C51&amp;Horizontal!$B51&amp;Horizontal!BM$11,Vertical!$E:$O,BM$10,0))+0</f>
        <v>34</v>
      </c>
      <c r="BN51" s="207">
        <f>(VLOOKUP(Horizontal!$C51&amp;Horizontal!$B51&amp;Horizontal!BN$11,Vertical!$E:$O,BN$10,0))+0</f>
        <v>32</v>
      </c>
      <c r="BO51" s="207">
        <f>(VLOOKUP(Horizontal!$C51&amp;Horizontal!$B51&amp;Horizontal!BO$11,Vertical!$E:$O,BO$10,0))+0</f>
        <v>38</v>
      </c>
      <c r="BP51" s="207">
        <f>(VLOOKUP(Horizontal!$C51&amp;Horizontal!$B51&amp;Horizontal!BP$11,Vertical!$E:$O,BP$10,0))+0</f>
        <v>37</v>
      </c>
      <c r="BQ51" s="207">
        <f>(VLOOKUP(Horizontal!$C51&amp;Horizontal!$B51&amp;Horizontal!BQ$11,Vertical!$E:$O,BQ$10,0))+0</f>
        <v>37</v>
      </c>
      <c r="BR51" s="207">
        <f>(VLOOKUP(Horizontal!$C51&amp;Horizontal!$B51&amp;Horizontal!BR$11,Vertical!$E:$O,BR$10,0))+0</f>
        <v>37</v>
      </c>
      <c r="BS51" s="209">
        <f>(VLOOKUP(Horizontal!$C51&amp;Horizontal!$B51&amp;Horizontal!BS$11,Vertical!$E:$O,BS$10,0))+0</f>
        <v>37</v>
      </c>
      <c r="BT51" s="210">
        <f>(VLOOKUP(Horizontal!$C51&amp;Horizontal!$B51&amp;Horizontal!BT$11,Vertical!$E:$O,BT$10,0))+0</f>
        <v>95</v>
      </c>
      <c r="BU51" s="207">
        <f>(VLOOKUP(Horizontal!$C51&amp;Horizontal!$B51&amp;Horizontal!BU$11,Vertical!$E:$O,BU$10,0))+0</f>
        <v>76.47</v>
      </c>
      <c r="BV51" s="207">
        <f>(VLOOKUP(Horizontal!$C51&amp;Horizontal!$B51&amp;Horizontal!BV$11,Vertical!$E:$O,BV$10,0))+0</f>
        <v>78.760000000000005</v>
      </c>
      <c r="BW51" s="207">
        <f>(VLOOKUP(Horizontal!$C51&amp;Horizontal!$B51&amp;Horizontal!BW$11,Vertical!$E:$O,BW$10,0))+0</f>
        <v>83.4</v>
      </c>
      <c r="BX51" s="207">
        <f>(VLOOKUP(Horizontal!$C51&amp;Horizontal!$B51&amp;Horizontal!BX$11,Vertical!$E:$O,BX$10,0))+0</f>
        <v>44</v>
      </c>
      <c r="BY51" s="207">
        <f>(VLOOKUP(Horizontal!$C51&amp;Horizontal!$B51&amp;Horizontal!BY$11,Vertical!$E:$O,BY$10,0))+0</f>
        <v>25</v>
      </c>
      <c r="BZ51" s="207">
        <f>(VLOOKUP(Horizontal!$C51&amp;Horizontal!$B51&amp;Horizontal!BZ$11,Vertical!$E:$O,BZ$10,0))+0</f>
        <v>30.43</v>
      </c>
      <c r="CA51" s="207">
        <f>(VLOOKUP(Horizontal!$C51&amp;Horizontal!$B51&amp;Horizontal!CA$11,Vertical!$E:$O,CA$10,0))+0</f>
        <v>35</v>
      </c>
      <c r="CB51" s="209">
        <f>(VLOOKUP(Horizontal!$C51&amp;Horizontal!$B51&amp;Horizontal!CB$11,Vertical!$E:$O,CB$10,0))+0</f>
        <v>66.67</v>
      </c>
      <c r="CC51" s="210">
        <f>(VLOOKUP(Horizontal!$C51&amp;Horizontal!$B51&amp;Horizontal!CC$11,Vertical!$E:$O,CC$10,0))+0</f>
        <v>5</v>
      </c>
      <c r="CD51" s="207">
        <f>(VLOOKUP(Horizontal!$C51&amp;Horizontal!$B51&amp;Horizontal!CD$11,Vertical!$E:$O,CD$10,0))+0</f>
        <v>5.88</v>
      </c>
      <c r="CE51" s="207">
        <f>(VLOOKUP(Horizontal!$C51&amp;Horizontal!$B51&amp;Horizontal!CE$11,Vertical!$E:$O,CE$10,0))+0</f>
        <v>10.36</v>
      </c>
      <c r="CF51" s="207">
        <f>(VLOOKUP(Horizontal!$C51&amp;Horizontal!$B51&amp;Horizontal!CF$11,Vertical!$E:$O,CF$10,0))+0</f>
        <v>12.45</v>
      </c>
      <c r="CG51" s="207">
        <f>(VLOOKUP(Horizontal!$C51&amp;Horizontal!$B51&amp;Horizontal!CG$11,Vertical!$E:$O,CG$10,0))+0</f>
        <v>28</v>
      </c>
      <c r="CH51" s="207">
        <f>(VLOOKUP(Horizontal!$C51&amp;Horizontal!$B51&amp;Horizontal!CH$11,Vertical!$E:$O,CH$10,0))+0</f>
        <v>45</v>
      </c>
      <c r="CI51" s="207">
        <f>(VLOOKUP(Horizontal!$C51&amp;Horizontal!$B51&amp;Horizontal!CI$11,Vertical!$E:$O,CI$10,0))+0</f>
        <v>56.52</v>
      </c>
      <c r="CJ51" s="207">
        <f>(VLOOKUP(Horizontal!$C51&amp;Horizontal!$B51&amp;Horizontal!CJ$11,Vertical!$E:$O,CJ$10,0))+0</f>
        <v>45</v>
      </c>
      <c r="CK51" s="209">
        <f>(VLOOKUP(Horizontal!$C51&amp;Horizontal!$B51&amp;Horizontal!CK$11,Vertical!$E:$O,CK$10,0))+0</f>
        <v>28.57</v>
      </c>
      <c r="CL51" s="210">
        <f>(VLOOKUP(Horizontal!$C51&amp;Horizontal!$B51&amp;Horizontal!CL$11,Vertical!$E:$O,CL$10,0))+0</f>
        <v>0</v>
      </c>
      <c r="CM51" s="207">
        <f>(VLOOKUP(Horizontal!$C51&amp;Horizontal!$B51&amp;Horizontal!CM$11,Vertical!$E:$O,CM$10,0))+0</f>
        <v>17.649999999999999</v>
      </c>
      <c r="CN51" s="207">
        <f>(VLOOKUP(Horizontal!$C51&amp;Horizontal!$B51&amp;Horizontal!CN$11,Vertical!$E:$O,CN$10,0))+0</f>
        <v>10.88</v>
      </c>
      <c r="CO51" s="207">
        <f>(VLOOKUP(Horizontal!$C51&amp;Horizontal!$B51&amp;Horizontal!CO$11,Vertical!$E:$O,CO$10,0))+0</f>
        <v>4.1500000000000004</v>
      </c>
      <c r="CP51" s="207">
        <f>(VLOOKUP(Horizontal!$C51&amp;Horizontal!$B51&amp;Horizontal!CP$11,Vertical!$E:$O,CP$10,0))+0</f>
        <v>28</v>
      </c>
      <c r="CQ51" s="207">
        <f>(VLOOKUP(Horizontal!$C51&amp;Horizontal!$B51&amp;Horizontal!CQ$11,Vertical!$E:$O,CQ$10,0))+0</f>
        <v>30</v>
      </c>
      <c r="CR51" s="207">
        <f>(VLOOKUP(Horizontal!$C51&amp;Horizontal!$B51&amp;Horizontal!CR$11,Vertical!$E:$O,CR$10,0))+0</f>
        <v>13.04</v>
      </c>
      <c r="CS51" s="207">
        <f>(VLOOKUP(Horizontal!$C51&amp;Horizontal!$B51&amp;Horizontal!CS$11,Vertical!$E:$O,CS$10,0))+0</f>
        <v>20</v>
      </c>
      <c r="CT51" s="207">
        <f>(VLOOKUP(Horizontal!$C51&amp;Horizontal!$B51&amp;Horizontal!CT$11,Vertical!$E:$O,CT$10,0))+0</f>
        <v>4.76</v>
      </c>
      <c r="CU51" s="150"/>
      <c r="CV51" s="211">
        <f t="shared" si="29"/>
        <v>10.319999999999993</v>
      </c>
      <c r="CW51" s="190">
        <f t="shared" si="30"/>
        <v>9.2599999999999909</v>
      </c>
      <c r="CX51" s="190">
        <f t="shared" si="31"/>
        <v>10.840000000000003</v>
      </c>
      <c r="CY51" s="190">
        <f t="shared" si="32"/>
        <v>9.7700000000000102</v>
      </c>
      <c r="CZ51" s="190">
        <f t="shared" si="33"/>
        <v>13.949999999999989</v>
      </c>
      <c r="DA51" s="190">
        <f t="shared" si="34"/>
        <v>17.180000000000007</v>
      </c>
      <c r="DB51" s="190">
        <f t="shared" si="35"/>
        <v>16.47999999999999</v>
      </c>
      <c r="DC51" s="190">
        <f t="shared" si="36"/>
        <v>17.370000000000005</v>
      </c>
      <c r="DD51" s="212">
        <f t="shared" si="37"/>
        <v>16.380000000000024</v>
      </c>
      <c r="DE51" s="9">
        <v>160</v>
      </c>
      <c r="DF51" s="212">
        <f t="shared" si="38"/>
        <v>-14.282789598108678</v>
      </c>
      <c r="DG51" s="264"/>
      <c r="DH51" s="265"/>
      <c r="DI51" s="265"/>
      <c r="DJ51" s="266"/>
      <c r="DK51" s="190">
        <v>203.36</v>
      </c>
      <c r="DL51" s="190">
        <v>203.36</v>
      </c>
      <c r="DM51" s="190">
        <v>249.92</v>
      </c>
      <c r="DN51" s="212">
        <v>203.36</v>
      </c>
      <c r="DO51" s="190"/>
      <c r="DP51" s="190"/>
      <c r="DQ51" s="190"/>
      <c r="DR51" s="212"/>
      <c r="DS51" s="150"/>
      <c r="DT51" s="190"/>
      <c r="DU51" s="190"/>
      <c r="DV51" s="190"/>
      <c r="DW51" s="190"/>
      <c r="DX51" s="190"/>
      <c r="DY51" s="190"/>
      <c r="DZ51" s="190"/>
      <c r="EA51" s="190"/>
      <c r="EB51" s="190"/>
      <c r="EC51" s="190"/>
      <c r="ED51" s="190"/>
      <c r="EE51" s="190"/>
      <c r="EF51" s="190"/>
      <c r="EG51" s="190"/>
      <c r="EH51" s="212"/>
      <c r="EI51" s="213"/>
      <c r="EJ51" s="211"/>
      <c r="EK51" s="190"/>
      <c r="EL51" s="190"/>
      <c r="EM51" s="190"/>
      <c r="EN51" s="190"/>
      <c r="EO51" s="190"/>
      <c r="EP51" s="190"/>
      <c r="EQ51" s="190"/>
      <c r="ER51" s="190"/>
      <c r="ES51" s="190"/>
      <c r="ET51" s="190"/>
      <c r="EU51" s="190"/>
      <c r="EV51" s="190"/>
      <c r="EW51" s="190"/>
      <c r="EX51" s="212"/>
      <c r="EY51" s="211"/>
      <c r="EZ51" s="75"/>
      <c r="FA51" s="89"/>
      <c r="FB51" s="212"/>
      <c r="FC51" s="213"/>
      <c r="FD51" s="213"/>
      <c r="FE51" s="213"/>
      <c r="FF51" s="213"/>
      <c r="FG51" s="213"/>
      <c r="FH51" s="213"/>
      <c r="FI51" s="213"/>
      <c r="FJ51" s="213"/>
      <c r="FK51" s="213"/>
      <c r="FL51" s="213"/>
      <c r="FM51" s="213"/>
      <c r="FN51" s="213"/>
      <c r="FO51" s="213"/>
      <c r="FP51" s="213"/>
      <c r="FQ51" s="213"/>
      <c r="FR51" s="213"/>
      <c r="FS51" s="211"/>
      <c r="FT51" s="190"/>
      <c r="FU51" s="190"/>
      <c r="FV51" s="190"/>
      <c r="FW51" s="190"/>
      <c r="FX51" s="190"/>
      <c r="FY51" s="190"/>
      <c r="FZ51" s="190"/>
      <c r="GA51" s="190"/>
      <c r="GB51" s="190"/>
      <c r="GC51" s="190"/>
      <c r="GD51" s="190"/>
      <c r="GE51" s="190"/>
      <c r="GF51" s="190"/>
      <c r="GG51" s="212"/>
    </row>
    <row r="52" spans="2:189">
      <c r="B52" s="33">
        <v>42267</v>
      </c>
      <c r="C52" s="30" t="s">
        <v>28</v>
      </c>
      <c r="D52" s="30">
        <v>2015</v>
      </c>
      <c r="E52" s="30" t="str">
        <f t="shared" si="40"/>
        <v>2015S38</v>
      </c>
      <c r="F52" s="30" t="str">
        <f t="shared" si="39"/>
        <v>92015</v>
      </c>
      <c r="G52" s="208" t="str">
        <f>VLOOKUP(Horizontal!$C52&amp;Horizontal!$B52&amp;Horizontal!G$11,Vertical!$E:$O,G$10,0)</f>
        <v>-7,63</v>
      </c>
      <c r="H52" s="207">
        <f>(VLOOKUP(Horizontal!$C52&amp;Horizontal!$B52&amp;Horizontal!H$11,Vertical!$E:$O,H$10,0))+0</f>
        <v>202.19</v>
      </c>
      <c r="I52" s="207">
        <f>(VLOOKUP(Horizontal!$C52&amp;Horizontal!$B52&amp;Horizontal!I$11,Vertical!$E:$O,I$10,0))+0</f>
        <v>181.04</v>
      </c>
      <c r="J52" s="207">
        <f>(VLOOKUP(Horizontal!$C52&amp;Horizontal!$B52&amp;Horizontal!J$11,Vertical!$E:$O,J$10,0))+0</f>
        <v>184.45</v>
      </c>
      <c r="K52" s="207">
        <f>(VLOOKUP(Horizontal!$C52&amp;Horizontal!$B52&amp;Horizontal!K$11,Vertical!$E:$O,K$10,0))+0</f>
        <v>179.87</v>
      </c>
      <c r="L52" s="207">
        <f>(VLOOKUP(Horizontal!$C52&amp;Horizontal!$B52&amp;Horizontal!L$11,Vertical!$E:$O,L$10,0))+0</f>
        <v>188.55</v>
      </c>
      <c r="M52" s="207">
        <f>(VLOOKUP(Horizontal!$C52&amp;Horizontal!$B52&amp;Horizontal!M$11,Vertical!$E:$O,M$10,0))+0</f>
        <v>170.11</v>
      </c>
      <c r="N52" s="207">
        <f>(VLOOKUP(Horizontal!$C52&amp;Horizontal!$B52&amp;Horizontal!N$11,Vertical!$E:$O,N$10,0))+0</f>
        <v>164.45</v>
      </c>
      <c r="O52" s="207">
        <f>(VLOOKUP(Horizontal!$C52&amp;Horizontal!$B52&amp;Horizontal!O$11,Vertical!$E:$O,O$10,0))+0</f>
        <v>157.69999999999999</v>
      </c>
      <c r="P52" s="209">
        <f>(VLOOKUP(Horizontal!$C52&amp;Horizontal!$B52&amp;Horizontal!P$11,Vertical!$E:$O,P$10,0))+0</f>
        <v>153.47</v>
      </c>
      <c r="Q52" s="210">
        <f>(VLOOKUP(Horizontal!$C52&amp;Horizontal!$B52&amp;Horizontal!Q$11,Vertical!$E:$O,Q$10,0))+0</f>
        <v>48</v>
      </c>
      <c r="R52" s="207">
        <f>(VLOOKUP(Horizontal!$C52&amp;Horizontal!$B52&amp;Horizontal!R$11,Vertical!$E:$O,R$10,0))+0</f>
        <v>42</v>
      </c>
      <c r="S52" s="207">
        <f>(VLOOKUP(Horizontal!$C52&amp;Horizontal!$B52&amp;Horizontal!S$11,Vertical!$E:$O,S$10,0))+0</f>
        <v>38</v>
      </c>
      <c r="T52" s="207">
        <f>(VLOOKUP(Horizontal!$C52&amp;Horizontal!$B52&amp;Horizontal!T$11,Vertical!$E:$O,T$10,0))+0</f>
        <v>42</v>
      </c>
      <c r="U52" s="207">
        <f>(VLOOKUP(Horizontal!$C52&amp;Horizontal!$B52&amp;Horizontal!U$11,Vertical!$E:$O,U$10,0))+0</f>
        <v>35</v>
      </c>
      <c r="V52" s="207">
        <f>(VLOOKUP(Horizontal!$C52&amp;Horizontal!$B52&amp;Horizontal!V$11,Vertical!$E:$O,V$10,0))+0</f>
        <v>32</v>
      </c>
      <c r="W52" s="207">
        <f>(VLOOKUP(Horizontal!$C52&amp;Horizontal!$B52&amp;Horizontal!W$11,Vertical!$E:$O,W$10,0))+0</f>
        <v>34</v>
      </c>
      <c r="X52" s="207">
        <f>(VLOOKUP(Horizontal!$C52&amp;Horizontal!$B52&amp;Horizontal!X$11,Vertical!$E:$O,X$10,0))+0</f>
        <v>35</v>
      </c>
      <c r="Y52" s="209">
        <f>(VLOOKUP(Horizontal!$C52&amp;Horizontal!$B52&amp;Horizontal!Y$11,Vertical!$E:$O,Y$10,0))+0</f>
        <v>34</v>
      </c>
      <c r="Z52" s="210">
        <f>(VLOOKUP(Horizontal!$C52&amp;Horizontal!$B52&amp;Horizontal!Z$11,Vertical!$E:$O,Z$10,0))+0</f>
        <v>90.57</v>
      </c>
      <c r="AA52" s="207">
        <f>(VLOOKUP(Horizontal!$C52&amp;Horizontal!$B52&amp;Horizontal!AA$11,Vertical!$E:$O,AA$10,0))+0</f>
        <v>91.67</v>
      </c>
      <c r="AB52" s="207">
        <f>(VLOOKUP(Horizontal!$C52&amp;Horizontal!$B52&amp;Horizontal!AB$11,Vertical!$E:$O,AB$10,0))+0</f>
        <v>90</v>
      </c>
      <c r="AC52" s="207">
        <f>(VLOOKUP(Horizontal!$C52&amp;Horizontal!$B52&amp;Horizontal!AC$11,Vertical!$E:$O,AC$10,0))+0</f>
        <v>83.87</v>
      </c>
      <c r="AD52" s="207">
        <f>(VLOOKUP(Horizontal!$C52&amp;Horizontal!$B52&amp;Horizontal!AD$11,Vertical!$E:$O,AD$10,0))+0</f>
        <v>68.97</v>
      </c>
      <c r="AE52" s="207">
        <f>(VLOOKUP(Horizontal!$C52&amp;Horizontal!$B52&amp;Horizontal!AE$11,Vertical!$E:$O,AE$10,0))+0</f>
        <v>46.43</v>
      </c>
      <c r="AF52" s="207">
        <f>(VLOOKUP(Horizontal!$C52&amp;Horizontal!$B52&amp;Horizontal!AF$11,Vertical!$E:$O,AF$10,0))+0</f>
        <v>36</v>
      </c>
      <c r="AG52" s="207">
        <f>(VLOOKUP(Horizontal!$C52&amp;Horizontal!$B52&amp;Horizontal!AG$11,Vertical!$E:$O,AG$10,0))+0</f>
        <v>28</v>
      </c>
      <c r="AH52" s="209">
        <f>(VLOOKUP(Horizontal!$C52&amp;Horizontal!$B52&amp;Horizontal!AH$11,Vertical!$E:$O,AH$10,0))+0</f>
        <v>25</v>
      </c>
      <c r="AI52" s="210">
        <f>(VLOOKUP(Horizontal!$C52&amp;Horizontal!$B52&amp;Horizontal!AI$11,Vertical!$E:$O,AI$10,0))+0</f>
        <v>4.72</v>
      </c>
      <c r="AJ52" s="207">
        <f>(VLOOKUP(Horizontal!$C52&amp;Horizontal!$B52&amp;Horizontal!AJ$11,Vertical!$E:$O,AJ$10,0))+0</f>
        <v>4.17</v>
      </c>
      <c r="AK52" s="207">
        <f>(VLOOKUP(Horizontal!$C52&amp;Horizontal!$B52&amp;Horizontal!AK$11,Vertical!$E:$O,AK$10,0))+0</f>
        <v>6.67</v>
      </c>
      <c r="AL52" s="207">
        <f>(VLOOKUP(Horizontal!$C52&amp;Horizontal!$B52&amp;Horizontal!AL$11,Vertical!$E:$O,AL$10,0))+0</f>
        <v>12.9</v>
      </c>
      <c r="AM52" s="207">
        <f>(VLOOKUP(Horizontal!$C52&amp;Horizontal!$B52&amp;Horizontal!AM$11,Vertical!$E:$O,AM$10,0))+0</f>
        <v>20.69</v>
      </c>
      <c r="AN52" s="207">
        <f>(VLOOKUP(Horizontal!$C52&amp;Horizontal!$B52&amp;Horizontal!AN$11,Vertical!$E:$O,AN$10,0))+0</f>
        <v>35.71</v>
      </c>
      <c r="AO52" s="207">
        <f>(VLOOKUP(Horizontal!$C52&amp;Horizontal!$B52&amp;Horizontal!AO$11,Vertical!$E:$O,AO$10,0))+0</f>
        <v>40</v>
      </c>
      <c r="AP52" s="207">
        <f>(VLOOKUP(Horizontal!$C52&amp;Horizontal!$B52&amp;Horizontal!AP$11,Vertical!$E:$O,AP$10,0))+0</f>
        <v>60</v>
      </c>
      <c r="AQ52" s="209">
        <f>(VLOOKUP(Horizontal!$C52&amp;Horizontal!$B52&amp;Horizontal!AQ$11,Vertical!$E:$O,AQ$10,0))+0</f>
        <v>64.290000000000006</v>
      </c>
      <c r="AR52" s="210">
        <f>(VLOOKUP(Horizontal!$C52&amp;Horizontal!$B52&amp;Horizontal!AR$11,Vertical!$E:$O,AR$10,0))+0</f>
        <v>4.72</v>
      </c>
      <c r="AS52" s="207">
        <f>(VLOOKUP(Horizontal!$C52&amp;Horizontal!$B52&amp;Horizontal!AS$11,Vertical!$E:$O,AS$10,0))+0</f>
        <v>4.17</v>
      </c>
      <c r="AT52" s="207">
        <f>(VLOOKUP(Horizontal!$C52&amp;Horizontal!$B52&amp;Horizontal!AT$11,Vertical!$E:$O,AT$10,0))+0</f>
        <v>3.33</v>
      </c>
      <c r="AU52" s="207">
        <f>(VLOOKUP(Horizontal!$C52&amp;Horizontal!$B52&amp;Horizontal!AU$11,Vertical!$E:$O,AU$10,0))+0</f>
        <v>3.23</v>
      </c>
      <c r="AV52" s="207">
        <f>(VLOOKUP(Horizontal!$C52&amp;Horizontal!$B52&amp;Horizontal!AV$11,Vertical!$E:$O,AV$10,0))+0</f>
        <v>10.34</v>
      </c>
      <c r="AW52" s="207">
        <f>(VLOOKUP(Horizontal!$C52&amp;Horizontal!$B52&amp;Horizontal!AW$11,Vertical!$E:$O,AW$10,0))+0</f>
        <v>17.86</v>
      </c>
      <c r="AX52" s="207">
        <f>(VLOOKUP(Horizontal!$C52&amp;Horizontal!$B52&amp;Horizontal!AX$11,Vertical!$E:$O,AX$10,0))+0</f>
        <v>24</v>
      </c>
      <c r="AY52" s="207">
        <f>(VLOOKUP(Horizontal!$C52&amp;Horizontal!$B52&amp;Horizontal!AY$11,Vertical!$E:$O,AY$10,0))+0</f>
        <v>12</v>
      </c>
      <c r="AZ52" s="209">
        <f>(VLOOKUP(Horizontal!$C52&amp;Horizontal!$B52&amp;Horizontal!AZ$11,Vertical!$E:$O,AZ$10,0))+0</f>
        <v>10.71</v>
      </c>
      <c r="BA52" s="208">
        <f>(VLOOKUP(Horizontal!$C52&amp;Horizontal!$B52&amp;Horizontal!BA$11,Vertical!$E:$O,BA$10,0))+0</f>
        <v>7.83</v>
      </c>
      <c r="BB52" s="210">
        <f>(VLOOKUP(Horizontal!$C52&amp;Horizontal!$B52&amp;Horizontal!BB$11,Vertical!$E:$O,BB$10,0))+0</f>
        <v>211.06</v>
      </c>
      <c r="BC52" s="207">
        <f>(VLOOKUP(Horizontal!$C52&amp;Horizontal!$B52&amp;Horizontal!BC$11,Vertical!$E:$O,BC$10,0))+0</f>
        <v>189.79</v>
      </c>
      <c r="BD52" s="207">
        <f>(VLOOKUP(Horizontal!$C52&amp;Horizontal!$B52&amp;Horizontal!BD$11,Vertical!$E:$O,BD$10,0))+0</f>
        <v>192.92</v>
      </c>
      <c r="BE52" s="207">
        <f>(VLOOKUP(Horizontal!$C52&amp;Horizontal!$B52&amp;Horizontal!BE$11,Vertical!$E:$O,BE$10,0))+0</f>
        <v>194.09</v>
      </c>
      <c r="BF52" s="207">
        <f>(VLOOKUP(Horizontal!$C52&amp;Horizontal!$B52&amp;Horizontal!BF$11,Vertical!$E:$O,BF$10,0))+0</f>
        <v>202.4</v>
      </c>
      <c r="BG52" s="207">
        <f>(VLOOKUP(Horizontal!$C52&amp;Horizontal!$B52&amp;Horizontal!BG$11,Vertical!$E:$O,BG$10,0))+0</f>
        <v>185.87</v>
      </c>
      <c r="BH52" s="207">
        <f>(VLOOKUP(Horizontal!$C52&amp;Horizontal!$B52&amp;Horizontal!BH$11,Vertical!$E:$O,BH$10,0))+0</f>
        <v>180.34</v>
      </c>
      <c r="BI52" s="207">
        <f>(VLOOKUP(Horizontal!$C52&amp;Horizontal!$B52&amp;Horizontal!BI$11,Vertical!$E:$O,BI$10,0))+0</f>
        <v>173.47</v>
      </c>
      <c r="BJ52" s="209">
        <f>(VLOOKUP(Horizontal!$C52&amp;Horizontal!$B52&amp;Horizontal!BJ$11,Vertical!$E:$O,BJ$10,0))+0</f>
        <v>170.18</v>
      </c>
      <c r="BK52" s="210">
        <f>(VLOOKUP(Horizontal!$C52&amp;Horizontal!$B52&amp;Horizontal!BK$11,Vertical!$E:$O,BK$10,0))+0</f>
        <v>45</v>
      </c>
      <c r="BL52" s="207">
        <f>(VLOOKUP(Horizontal!$C52&amp;Horizontal!$B52&amp;Horizontal!BL$11,Vertical!$E:$O,BL$10,0))+0</f>
        <v>39</v>
      </c>
      <c r="BM52" s="207">
        <f>(VLOOKUP(Horizontal!$C52&amp;Horizontal!$B52&amp;Horizontal!BM$11,Vertical!$E:$O,BM$10,0))+0</f>
        <v>36</v>
      </c>
      <c r="BN52" s="207">
        <f>(VLOOKUP(Horizontal!$C52&amp;Horizontal!$B52&amp;Horizontal!BN$11,Vertical!$E:$O,BN$10,0))+0</f>
        <v>36</v>
      </c>
      <c r="BO52" s="207">
        <f>(VLOOKUP(Horizontal!$C52&amp;Horizontal!$B52&amp;Horizontal!BO$11,Vertical!$E:$O,BO$10,0))+0</f>
        <v>36</v>
      </c>
      <c r="BP52" s="207">
        <f>(VLOOKUP(Horizontal!$C52&amp;Horizontal!$B52&amp;Horizontal!BP$11,Vertical!$E:$O,BP$10,0))+0</f>
        <v>36</v>
      </c>
      <c r="BQ52" s="207">
        <f>(VLOOKUP(Horizontal!$C52&amp;Horizontal!$B52&amp;Horizontal!BQ$11,Vertical!$E:$O,BQ$10,0))+0</f>
        <v>36</v>
      </c>
      <c r="BR52" s="207">
        <f>(VLOOKUP(Horizontal!$C52&amp;Horizontal!$B52&amp;Horizontal!BR$11,Vertical!$E:$O,BR$10,0))+0</f>
        <v>38</v>
      </c>
      <c r="BS52" s="209">
        <f>(VLOOKUP(Horizontal!$C52&amp;Horizontal!$B52&amp;Horizontal!BS$11,Vertical!$E:$O,BS$10,0))+0</f>
        <v>38</v>
      </c>
      <c r="BT52" s="210">
        <f>(VLOOKUP(Horizontal!$C52&amp;Horizontal!$B52&amp;Horizontal!BT$11,Vertical!$E:$O,BT$10,0))+0</f>
        <v>92.86</v>
      </c>
      <c r="BU52" s="207">
        <f>(VLOOKUP(Horizontal!$C52&amp;Horizontal!$B52&amp;Horizontal!BU$11,Vertical!$E:$O,BU$10,0))+0</f>
        <v>94.74</v>
      </c>
      <c r="BV52" s="207">
        <f>(VLOOKUP(Horizontal!$C52&amp;Horizontal!$B52&amp;Horizontal!BV$11,Vertical!$E:$O,BV$10,0))+0</f>
        <v>95.24</v>
      </c>
      <c r="BW52" s="207">
        <f>(VLOOKUP(Horizontal!$C52&amp;Horizontal!$B52&amp;Horizontal!BW$11,Vertical!$E:$O,BW$10,0))+0</f>
        <v>86.96</v>
      </c>
      <c r="BX52" s="207">
        <f>(VLOOKUP(Horizontal!$C52&amp;Horizontal!$B52&amp;Horizontal!BX$11,Vertical!$E:$O,BX$10,0))+0</f>
        <v>77.78</v>
      </c>
      <c r="BY52" s="207">
        <f>(VLOOKUP(Horizontal!$C52&amp;Horizontal!$B52&amp;Horizontal!BY$11,Vertical!$E:$O,BY$10,0))+0</f>
        <v>52.17</v>
      </c>
      <c r="BZ52" s="207">
        <f>(VLOOKUP(Horizontal!$C52&amp;Horizontal!$B52&amp;Horizontal!BZ$11,Vertical!$E:$O,BZ$10,0))+0</f>
        <v>36</v>
      </c>
      <c r="CA52" s="207">
        <f>(VLOOKUP(Horizontal!$C52&amp;Horizontal!$B52&amp;Horizontal!CA$11,Vertical!$E:$O,CA$10,0))+0</f>
        <v>26.92</v>
      </c>
      <c r="CB52" s="209">
        <f>(VLOOKUP(Horizontal!$C52&amp;Horizontal!$B52&amp;Horizontal!CB$11,Vertical!$E:$O,CB$10,0))+0</f>
        <v>18.18</v>
      </c>
      <c r="CC52" s="210">
        <f>(VLOOKUP(Horizontal!$C52&amp;Horizontal!$B52&amp;Horizontal!CC$11,Vertical!$E:$O,CC$10,0))+0</f>
        <v>7.14</v>
      </c>
      <c r="CD52" s="207">
        <f>(VLOOKUP(Horizontal!$C52&amp;Horizontal!$B52&amp;Horizontal!CD$11,Vertical!$E:$O,CD$10,0))+0</f>
        <v>0</v>
      </c>
      <c r="CE52" s="207">
        <f>(VLOOKUP(Horizontal!$C52&amp;Horizontal!$B52&amp;Horizontal!CE$11,Vertical!$E:$O,CE$10,0))+0</f>
        <v>0</v>
      </c>
      <c r="CF52" s="207">
        <f>(VLOOKUP(Horizontal!$C52&amp;Horizontal!$B52&amp;Horizontal!CF$11,Vertical!$E:$O,CF$10,0))+0</f>
        <v>8.6999999999999993</v>
      </c>
      <c r="CG52" s="207">
        <f>(VLOOKUP(Horizontal!$C52&amp;Horizontal!$B52&amp;Horizontal!CG$11,Vertical!$E:$O,CG$10,0))+0</f>
        <v>22.22</v>
      </c>
      <c r="CH52" s="207">
        <f>(VLOOKUP(Horizontal!$C52&amp;Horizontal!$B52&amp;Horizontal!CH$11,Vertical!$E:$O,CH$10,0))+0</f>
        <v>26.09</v>
      </c>
      <c r="CI52" s="207">
        <f>(VLOOKUP(Horizontal!$C52&amp;Horizontal!$B52&amp;Horizontal!CI$11,Vertical!$E:$O,CI$10,0))+0</f>
        <v>52</v>
      </c>
      <c r="CJ52" s="207">
        <f>(VLOOKUP(Horizontal!$C52&amp;Horizontal!$B52&amp;Horizontal!CJ$11,Vertical!$E:$O,CJ$10,0))+0</f>
        <v>46.15</v>
      </c>
      <c r="CK52" s="209">
        <f>(VLOOKUP(Horizontal!$C52&amp;Horizontal!$B52&amp;Horizontal!CK$11,Vertical!$E:$O,CK$10,0))+0</f>
        <v>59.09</v>
      </c>
      <c r="CL52" s="210">
        <f>(VLOOKUP(Horizontal!$C52&amp;Horizontal!$B52&amp;Horizontal!CL$11,Vertical!$E:$O,CL$10,0))+0</f>
        <v>0</v>
      </c>
      <c r="CM52" s="207">
        <f>(VLOOKUP(Horizontal!$C52&amp;Horizontal!$B52&amp;Horizontal!CM$11,Vertical!$E:$O,CM$10,0))+0</f>
        <v>5.26</v>
      </c>
      <c r="CN52" s="207">
        <f>(VLOOKUP(Horizontal!$C52&amp;Horizontal!$B52&amp;Horizontal!CN$11,Vertical!$E:$O,CN$10,0))+0</f>
        <v>4.76</v>
      </c>
      <c r="CO52" s="207">
        <f>(VLOOKUP(Horizontal!$C52&amp;Horizontal!$B52&amp;Horizontal!CO$11,Vertical!$E:$O,CO$10,0))+0</f>
        <v>4.3499999999999996</v>
      </c>
      <c r="CP52" s="207">
        <f>(VLOOKUP(Horizontal!$C52&amp;Horizontal!$B52&amp;Horizontal!CP$11,Vertical!$E:$O,CP$10,0))+0</f>
        <v>0</v>
      </c>
      <c r="CQ52" s="207">
        <f>(VLOOKUP(Horizontal!$C52&amp;Horizontal!$B52&amp;Horizontal!CQ$11,Vertical!$E:$O,CQ$10,0))+0</f>
        <v>21.74</v>
      </c>
      <c r="CR52" s="207">
        <f>(VLOOKUP(Horizontal!$C52&amp;Horizontal!$B52&amp;Horizontal!CR$11,Vertical!$E:$O,CR$10,0))+0</f>
        <v>12</v>
      </c>
      <c r="CS52" s="207">
        <f>(VLOOKUP(Horizontal!$C52&amp;Horizontal!$B52&amp;Horizontal!CS$11,Vertical!$E:$O,CS$10,0))+0</f>
        <v>26.92</v>
      </c>
      <c r="CT52" s="207">
        <f>(VLOOKUP(Horizontal!$C52&amp;Horizontal!$B52&amp;Horizontal!CT$11,Vertical!$E:$O,CT$10,0))+0</f>
        <v>22.73</v>
      </c>
      <c r="CU52" s="150"/>
      <c r="CV52" s="211">
        <f t="shared" si="29"/>
        <v>8.8700000000000045</v>
      </c>
      <c r="CW52" s="190">
        <f t="shared" si="30"/>
        <v>8.75</v>
      </c>
      <c r="CX52" s="190">
        <f t="shared" si="31"/>
        <v>8.4699999999999989</v>
      </c>
      <c r="CY52" s="190">
        <f t="shared" si="32"/>
        <v>14.219999999999999</v>
      </c>
      <c r="CZ52" s="190">
        <f t="shared" si="33"/>
        <v>13.849999999999994</v>
      </c>
      <c r="DA52" s="190">
        <f t="shared" si="34"/>
        <v>15.759999999999991</v>
      </c>
      <c r="DB52" s="190">
        <f t="shared" si="35"/>
        <v>15.890000000000015</v>
      </c>
      <c r="DC52" s="190">
        <f t="shared" si="36"/>
        <v>15.77000000000001</v>
      </c>
      <c r="DD52" s="212">
        <f t="shared" si="37"/>
        <v>16.710000000000008</v>
      </c>
      <c r="DE52" s="9">
        <v>160</v>
      </c>
      <c r="DF52" s="212">
        <f t="shared" si="38"/>
        <v>6.267210401891333</v>
      </c>
      <c r="DG52" s="264"/>
      <c r="DH52" s="265"/>
      <c r="DI52" s="265"/>
      <c r="DJ52" s="266"/>
      <c r="DK52" s="190">
        <v>191.07</v>
      </c>
      <c r="DL52" s="190">
        <v>191.07</v>
      </c>
      <c r="DM52" s="190">
        <v>191.07</v>
      </c>
      <c r="DN52" s="212">
        <v>191.07</v>
      </c>
      <c r="DO52" s="190"/>
      <c r="DP52" s="190"/>
      <c r="DQ52" s="190"/>
      <c r="DR52" s="212"/>
      <c r="DS52" s="150"/>
      <c r="DT52" s="190"/>
      <c r="DU52" s="190"/>
      <c r="DV52" s="190"/>
      <c r="DW52" s="190"/>
      <c r="DX52" s="190"/>
      <c r="DY52" s="190"/>
      <c r="DZ52" s="190"/>
      <c r="EA52" s="190"/>
      <c r="EB52" s="190"/>
      <c r="EC52" s="190"/>
      <c r="ED52" s="190"/>
      <c r="EE52" s="190"/>
      <c r="EF52" s="190"/>
      <c r="EG52" s="190"/>
      <c r="EH52" s="212"/>
      <c r="EI52" s="213"/>
      <c r="EJ52" s="211"/>
      <c r="EK52" s="190"/>
      <c r="EL52" s="190"/>
      <c r="EM52" s="190"/>
      <c r="EN52" s="190"/>
      <c r="EO52" s="190"/>
      <c r="EP52" s="190"/>
      <c r="EQ52" s="190"/>
      <c r="ER52" s="190"/>
      <c r="ES52" s="190"/>
      <c r="ET52" s="190"/>
      <c r="EU52" s="190"/>
      <c r="EV52" s="190"/>
      <c r="EW52" s="190"/>
      <c r="EX52" s="212"/>
      <c r="EY52" s="211"/>
      <c r="EZ52" s="75"/>
      <c r="FA52" s="89"/>
      <c r="FB52" s="212"/>
      <c r="FC52" s="213"/>
      <c r="FD52" s="213"/>
      <c r="FE52" s="213"/>
      <c r="FF52" s="213"/>
      <c r="FG52" s="213"/>
      <c r="FH52" s="213"/>
      <c r="FI52" s="213"/>
      <c r="FJ52" s="213"/>
      <c r="FK52" s="213"/>
      <c r="FL52" s="213"/>
      <c r="FM52" s="213"/>
      <c r="FN52" s="213"/>
      <c r="FO52" s="213"/>
      <c r="FP52" s="213"/>
      <c r="FQ52" s="213"/>
      <c r="FR52" s="213"/>
      <c r="FS52" s="211"/>
      <c r="FT52" s="190"/>
      <c r="FU52" s="190"/>
      <c r="FV52" s="190"/>
      <c r="FW52" s="190"/>
      <c r="FX52" s="190"/>
      <c r="FY52" s="190"/>
      <c r="FZ52" s="190"/>
      <c r="GA52" s="190"/>
      <c r="GB52" s="190"/>
      <c r="GC52" s="190"/>
      <c r="GD52" s="190"/>
      <c r="GE52" s="190"/>
      <c r="GF52" s="190"/>
      <c r="GG52" s="212"/>
    </row>
    <row r="53" spans="2:189">
      <c r="B53" s="33">
        <v>42274</v>
      </c>
      <c r="C53" s="30" t="s">
        <v>27</v>
      </c>
      <c r="D53" s="30">
        <v>2015</v>
      </c>
      <c r="E53" s="30" t="str">
        <f t="shared" si="40"/>
        <v>2015S39</v>
      </c>
      <c r="F53" s="30" t="str">
        <f t="shared" si="39"/>
        <v>9Final2015</v>
      </c>
      <c r="G53" s="208" t="str">
        <f>VLOOKUP(Horizontal!$C53&amp;Horizontal!$B53&amp;Horizontal!G$11,Vertical!$E:$O,G$10,0)</f>
        <v>-9,78</v>
      </c>
      <c r="H53" s="207">
        <f>(VLOOKUP(Horizontal!$C53&amp;Horizontal!$B53&amp;Horizontal!H$11,Vertical!$E:$O,H$10,0))+0</f>
        <v>207.44</v>
      </c>
      <c r="I53" s="207">
        <f>(VLOOKUP(Horizontal!$C53&amp;Horizontal!$B53&amp;Horizontal!I$11,Vertical!$E:$O,I$10,0))+0</f>
        <v>182.95</v>
      </c>
      <c r="J53" s="207">
        <f>(VLOOKUP(Horizontal!$C53&amp;Horizontal!$B53&amp;Horizontal!J$11,Vertical!$E:$O,J$10,0))+0</f>
        <v>183.62</v>
      </c>
      <c r="K53" s="207">
        <f>(VLOOKUP(Horizontal!$C53&amp;Horizontal!$B53&amp;Horizontal!K$11,Vertical!$E:$O,K$10,0))+0</f>
        <v>181.75</v>
      </c>
      <c r="L53" s="207">
        <f>(VLOOKUP(Horizontal!$C53&amp;Horizontal!$B53&amp;Horizontal!L$11,Vertical!$E:$O,L$10,0))+0</f>
        <v>184.94</v>
      </c>
      <c r="M53" s="207">
        <f>(VLOOKUP(Horizontal!$C53&amp;Horizontal!$B53&amp;Horizontal!M$11,Vertical!$E:$O,M$10,0))+0</f>
        <v>169.78</v>
      </c>
      <c r="N53" s="207">
        <f>(VLOOKUP(Horizontal!$C53&amp;Horizontal!$B53&amp;Horizontal!N$11,Vertical!$E:$O,N$10,0))+0</f>
        <v>164.49</v>
      </c>
      <c r="O53" s="207">
        <f>(VLOOKUP(Horizontal!$C53&amp;Horizontal!$B53&amp;Horizontal!O$11,Vertical!$E:$O,O$10,0))+0</f>
        <v>157.38</v>
      </c>
      <c r="P53" s="209">
        <f>(VLOOKUP(Horizontal!$C53&amp;Horizontal!$B53&amp;Horizontal!P$11,Vertical!$E:$O,P$10,0))+0</f>
        <v>154.1</v>
      </c>
      <c r="Q53" s="210">
        <f>(VLOOKUP(Horizontal!$C53&amp;Horizontal!$B53&amp;Horizontal!Q$11,Vertical!$E:$O,Q$10,0))+0</f>
        <v>45</v>
      </c>
      <c r="R53" s="207">
        <f>(VLOOKUP(Horizontal!$C53&amp;Horizontal!$B53&amp;Horizontal!R$11,Vertical!$E:$O,R$10,0))+0</f>
        <v>43</v>
      </c>
      <c r="S53" s="207">
        <f>(VLOOKUP(Horizontal!$C53&amp;Horizontal!$B53&amp;Horizontal!S$11,Vertical!$E:$O,S$10,0))+0</f>
        <v>36</v>
      </c>
      <c r="T53" s="207">
        <f>(VLOOKUP(Horizontal!$C53&amp;Horizontal!$B53&amp;Horizontal!T$11,Vertical!$E:$O,T$10,0))+0</f>
        <v>36</v>
      </c>
      <c r="U53" s="207">
        <f>(VLOOKUP(Horizontal!$C53&amp;Horizontal!$B53&amp;Horizontal!U$11,Vertical!$E:$O,U$10,0))+0</f>
        <v>39</v>
      </c>
      <c r="V53" s="207">
        <f>(VLOOKUP(Horizontal!$C53&amp;Horizontal!$B53&amp;Horizontal!V$11,Vertical!$E:$O,V$10,0))+0</f>
        <v>38</v>
      </c>
      <c r="W53" s="207">
        <f>(VLOOKUP(Horizontal!$C53&amp;Horizontal!$B53&amp;Horizontal!W$11,Vertical!$E:$O,W$10,0))+0</f>
        <v>36</v>
      </c>
      <c r="X53" s="207">
        <f>(VLOOKUP(Horizontal!$C53&amp;Horizontal!$B53&amp;Horizontal!X$11,Vertical!$E:$O,X$10,0))+0</f>
        <v>36</v>
      </c>
      <c r="Y53" s="209">
        <f>(VLOOKUP(Horizontal!$C53&amp;Horizontal!$B53&amp;Horizontal!Y$11,Vertical!$E:$O,Y$10,0))+0</f>
        <v>34</v>
      </c>
      <c r="Z53" s="210">
        <f>(VLOOKUP(Horizontal!$C53&amp;Horizontal!$B53&amp;Horizontal!Z$11,Vertical!$E:$O,Z$10,0))+0</f>
        <v>17.02</v>
      </c>
      <c r="AA53" s="207">
        <f>(VLOOKUP(Horizontal!$C53&amp;Horizontal!$B53&amp;Horizontal!AA$11,Vertical!$E:$O,AA$10,0))+0</f>
        <v>34.630000000000003</v>
      </c>
      <c r="AB53" s="207">
        <f>(VLOOKUP(Horizontal!$C53&amp;Horizontal!$B53&amp;Horizontal!AB$11,Vertical!$E:$O,AB$10,0))+0</f>
        <v>33.9</v>
      </c>
      <c r="AC53" s="207">
        <f>(VLOOKUP(Horizontal!$C53&amp;Horizontal!$B53&amp;Horizontal!AC$11,Vertical!$E:$O,AC$10,0))+0</f>
        <v>25.93</v>
      </c>
      <c r="AD53" s="207">
        <f>(VLOOKUP(Horizontal!$C53&amp;Horizontal!$B53&amp;Horizontal!AD$11,Vertical!$E:$O,AD$10,0))+0</f>
        <v>59.26</v>
      </c>
      <c r="AE53" s="207">
        <f>(VLOOKUP(Horizontal!$C53&amp;Horizontal!$B53&amp;Horizontal!AE$11,Vertical!$E:$O,AE$10,0))+0</f>
        <v>25.49</v>
      </c>
      <c r="AF53" s="207">
        <f>(VLOOKUP(Horizontal!$C53&amp;Horizontal!$B53&amp;Horizontal!AF$11,Vertical!$E:$O,AF$10,0))+0</f>
        <v>15.38</v>
      </c>
      <c r="AG53" s="207">
        <f>(VLOOKUP(Horizontal!$C53&amp;Horizontal!$B53&amp;Horizontal!AG$11,Vertical!$E:$O,AG$10,0))+0</f>
        <v>23.08</v>
      </c>
      <c r="AH53" s="209">
        <f>(VLOOKUP(Horizontal!$C53&amp;Horizontal!$B53&amp;Horizontal!AH$11,Vertical!$E:$O,AH$10,0))+0</f>
        <v>25.93</v>
      </c>
      <c r="AI53" s="210">
        <f>(VLOOKUP(Horizontal!$C53&amp;Horizontal!$B53&amp;Horizontal!AI$11,Vertical!$E:$O,AI$10,0))+0</f>
        <v>17.02</v>
      </c>
      <c r="AJ53" s="207">
        <f>(VLOOKUP(Horizontal!$C53&amp;Horizontal!$B53&amp;Horizontal!AJ$11,Vertical!$E:$O,AJ$10,0))+0</f>
        <v>8.66</v>
      </c>
      <c r="AK53" s="207">
        <f>(VLOOKUP(Horizontal!$C53&amp;Horizontal!$B53&amp;Horizontal!AK$11,Vertical!$E:$O,AK$10,0))+0</f>
        <v>14.83</v>
      </c>
      <c r="AL53" s="207">
        <f>(VLOOKUP(Horizontal!$C53&amp;Horizontal!$B53&amp;Horizontal!AL$11,Vertical!$E:$O,AL$10,0))+0</f>
        <v>11.11</v>
      </c>
      <c r="AM53" s="207">
        <f>(VLOOKUP(Horizontal!$C53&amp;Horizontal!$B53&amp;Horizontal!AM$11,Vertical!$E:$O,AM$10,0))+0</f>
        <v>33.33</v>
      </c>
      <c r="AN53" s="207">
        <f>(VLOOKUP(Horizontal!$C53&amp;Horizontal!$B53&amp;Horizontal!AN$11,Vertical!$E:$O,AN$10,0))+0</f>
        <v>54.9</v>
      </c>
      <c r="AO53" s="207">
        <f>(VLOOKUP(Horizontal!$C53&amp;Horizontal!$B53&amp;Horizontal!AO$11,Vertical!$E:$O,AO$10,0))+0</f>
        <v>61.54</v>
      </c>
      <c r="AP53" s="207">
        <f>(VLOOKUP(Horizontal!$C53&amp;Horizontal!$B53&amp;Horizontal!AP$11,Vertical!$E:$O,AP$10,0))+0</f>
        <v>61.54</v>
      </c>
      <c r="AQ53" s="209">
        <f>(VLOOKUP(Horizontal!$C53&amp;Horizontal!$B53&amp;Horizontal!AQ$11,Vertical!$E:$O,AQ$10,0))+0</f>
        <v>59.26</v>
      </c>
      <c r="AR53" s="210">
        <f>(VLOOKUP(Horizontal!$C53&amp;Horizontal!$B53&amp;Horizontal!AR$11,Vertical!$E:$O,AR$10,0))+0</f>
        <v>65.959999999999994</v>
      </c>
      <c r="AS53" s="207">
        <f>(VLOOKUP(Horizontal!$C53&amp;Horizontal!$B53&amp;Horizontal!AS$11,Vertical!$E:$O,AS$10,0))+0</f>
        <v>56.71</v>
      </c>
      <c r="AT53" s="207">
        <f>(VLOOKUP(Horizontal!$C53&amp;Horizontal!$B53&amp;Horizontal!AT$11,Vertical!$E:$O,AT$10,0))+0</f>
        <v>51.27</v>
      </c>
      <c r="AU53" s="207">
        <f>(VLOOKUP(Horizontal!$C53&amp;Horizontal!$B53&amp;Horizontal!AU$11,Vertical!$E:$O,AU$10,0))+0</f>
        <v>62.96</v>
      </c>
      <c r="AV53" s="207">
        <f>(VLOOKUP(Horizontal!$C53&amp;Horizontal!$B53&amp;Horizontal!AV$11,Vertical!$E:$O,AV$10,0))+0</f>
        <v>7.41</v>
      </c>
      <c r="AW53" s="207">
        <f>(VLOOKUP(Horizontal!$C53&amp;Horizontal!$B53&amp;Horizontal!AW$11,Vertical!$E:$O,AW$10,0))+0</f>
        <v>19.61</v>
      </c>
      <c r="AX53" s="207">
        <f>(VLOOKUP(Horizontal!$C53&amp;Horizontal!$B53&amp;Horizontal!AX$11,Vertical!$E:$O,AX$10,0))+0</f>
        <v>23.08</v>
      </c>
      <c r="AY53" s="207">
        <f>(VLOOKUP(Horizontal!$C53&amp;Horizontal!$B53&amp;Horizontal!AY$11,Vertical!$E:$O,AY$10,0))+0</f>
        <v>15.38</v>
      </c>
      <c r="AZ53" s="209">
        <f>(VLOOKUP(Horizontal!$C53&amp;Horizontal!$B53&amp;Horizontal!AZ$11,Vertical!$E:$O,AZ$10,0))+0</f>
        <v>14.81</v>
      </c>
      <c r="BA53" s="208">
        <f>(VLOOKUP(Horizontal!$C53&amp;Horizontal!$B53&amp;Horizontal!BA$11,Vertical!$E:$O,BA$10,0))+0</f>
        <v>8.27</v>
      </c>
      <c r="BB53" s="210">
        <f>(VLOOKUP(Horizontal!$C53&amp;Horizontal!$B53&amp;Horizontal!BB$11,Vertical!$E:$O,BB$10,0))+0</f>
        <v>215.1</v>
      </c>
      <c r="BC53" s="207">
        <f>(VLOOKUP(Horizontal!$C53&amp;Horizontal!$B53&amp;Horizontal!BC$11,Vertical!$E:$O,BC$10,0))+0</f>
        <v>192.88</v>
      </c>
      <c r="BD53" s="207">
        <f>(VLOOKUP(Horizontal!$C53&amp;Horizontal!$B53&amp;Horizontal!BD$11,Vertical!$E:$O,BD$10,0))+0</f>
        <v>193.74</v>
      </c>
      <c r="BE53" s="207">
        <f>(VLOOKUP(Horizontal!$C53&amp;Horizontal!$B53&amp;Horizontal!BE$11,Vertical!$E:$O,BE$10,0))+0</f>
        <v>193.46</v>
      </c>
      <c r="BF53" s="207">
        <f>(VLOOKUP(Horizontal!$C53&amp;Horizontal!$B53&amp;Horizontal!BF$11,Vertical!$E:$O,BF$10,0))+0</f>
        <v>200.73</v>
      </c>
      <c r="BG53" s="207">
        <f>(VLOOKUP(Horizontal!$C53&amp;Horizontal!$B53&amp;Horizontal!BG$11,Vertical!$E:$O,BG$10,0))+0</f>
        <v>186.43</v>
      </c>
      <c r="BH53" s="207">
        <f>(VLOOKUP(Horizontal!$C53&amp;Horizontal!$B53&amp;Horizontal!BH$11,Vertical!$E:$O,BH$10,0))+0</f>
        <v>180.14</v>
      </c>
      <c r="BI53" s="207">
        <f>(VLOOKUP(Horizontal!$C53&amp;Horizontal!$B53&amp;Horizontal!BI$11,Vertical!$E:$O,BI$10,0))+0</f>
        <v>174.44</v>
      </c>
      <c r="BJ53" s="209">
        <f>(VLOOKUP(Horizontal!$C53&amp;Horizontal!$B53&amp;Horizontal!BJ$11,Vertical!$E:$O,BJ$10,0))+0</f>
        <v>170.58</v>
      </c>
      <c r="BK53" s="210">
        <f>(VLOOKUP(Horizontal!$C53&amp;Horizontal!$B53&amp;Horizontal!BK$11,Vertical!$E:$O,BK$10,0))+0</f>
        <v>47</v>
      </c>
      <c r="BL53" s="207">
        <f>(VLOOKUP(Horizontal!$C53&amp;Horizontal!$B53&amp;Horizontal!BL$11,Vertical!$E:$O,BL$10,0))+0</f>
        <v>40</v>
      </c>
      <c r="BM53" s="207">
        <f>(VLOOKUP(Horizontal!$C53&amp;Horizontal!$B53&amp;Horizontal!BM$11,Vertical!$E:$O,BM$10,0))+0</f>
        <v>38</v>
      </c>
      <c r="BN53" s="207">
        <f>(VLOOKUP(Horizontal!$C53&amp;Horizontal!$B53&amp;Horizontal!BN$11,Vertical!$E:$O,BN$10,0))+0</f>
        <v>36</v>
      </c>
      <c r="BO53" s="207">
        <f>(VLOOKUP(Horizontal!$C53&amp;Horizontal!$B53&amp;Horizontal!BO$11,Vertical!$E:$O,BO$10,0))+0</f>
        <v>42</v>
      </c>
      <c r="BP53" s="207">
        <f>(VLOOKUP(Horizontal!$C53&amp;Horizontal!$B53&amp;Horizontal!BP$11,Vertical!$E:$O,BP$10,0))+0</f>
        <v>42</v>
      </c>
      <c r="BQ53" s="207">
        <f>(VLOOKUP(Horizontal!$C53&amp;Horizontal!$B53&amp;Horizontal!BQ$11,Vertical!$E:$O,BQ$10,0))+0</f>
        <v>43</v>
      </c>
      <c r="BR53" s="207">
        <f>(VLOOKUP(Horizontal!$C53&amp;Horizontal!$B53&amp;Horizontal!BR$11,Vertical!$E:$O,BR$10,0))+0</f>
        <v>40</v>
      </c>
      <c r="BS53" s="209">
        <f>(VLOOKUP(Horizontal!$C53&amp;Horizontal!$B53&amp;Horizontal!BS$11,Vertical!$E:$O,BS$10,0))+0</f>
        <v>39</v>
      </c>
      <c r="BT53" s="210">
        <f>(VLOOKUP(Horizontal!$C53&amp;Horizontal!$B53&amp;Horizontal!BT$11,Vertical!$E:$O,BT$10,0))+0</f>
        <v>26.32</v>
      </c>
      <c r="BU53" s="207">
        <f>(VLOOKUP(Horizontal!$C53&amp;Horizontal!$B53&amp;Horizontal!BU$11,Vertical!$E:$O,BU$10,0))+0</f>
        <v>33.33</v>
      </c>
      <c r="BV53" s="207">
        <f>(VLOOKUP(Horizontal!$C53&amp;Horizontal!$B53&amp;Horizontal!BV$11,Vertical!$E:$O,BV$10,0))+0</f>
        <v>42.11</v>
      </c>
      <c r="BW53" s="207">
        <f>(VLOOKUP(Horizontal!$C53&amp;Horizontal!$B53&amp;Horizontal!BW$11,Vertical!$E:$O,BW$10,0))+0</f>
        <v>37.840000000000003</v>
      </c>
      <c r="BX53" s="207">
        <f>(VLOOKUP(Horizontal!$C53&amp;Horizontal!$B53&amp;Horizontal!BX$11,Vertical!$E:$O,BX$10,0))+0</f>
        <v>42.86</v>
      </c>
      <c r="BY53" s="207">
        <f>(VLOOKUP(Horizontal!$C53&amp;Horizontal!$B53&amp;Horizontal!BY$11,Vertical!$E:$O,BY$10,0))+0</f>
        <v>23.81</v>
      </c>
      <c r="BZ53" s="207">
        <f>(VLOOKUP(Horizontal!$C53&amp;Horizontal!$B53&amp;Horizontal!BZ$11,Vertical!$E:$O,BZ$10,0))+0</f>
        <v>31.82</v>
      </c>
      <c r="CA53" s="207">
        <f>(VLOOKUP(Horizontal!$C53&amp;Horizontal!$B53&amp;Horizontal!CA$11,Vertical!$E:$O,CA$10,0))+0</f>
        <v>22.73</v>
      </c>
      <c r="CB53" s="209">
        <f>(VLOOKUP(Horizontal!$C53&amp;Horizontal!$B53&amp;Horizontal!CB$11,Vertical!$E:$O,CB$10,0))+0</f>
        <v>28.44</v>
      </c>
      <c r="CC53" s="210">
        <f>(VLOOKUP(Horizontal!$C53&amp;Horizontal!$B53&amp;Horizontal!CC$11,Vertical!$E:$O,CC$10,0))+0</f>
        <v>21.05</v>
      </c>
      <c r="CD53" s="207">
        <f>(VLOOKUP(Horizontal!$C53&amp;Horizontal!$B53&amp;Horizontal!CD$11,Vertical!$E:$O,CD$10,0))+0</f>
        <v>5.56</v>
      </c>
      <c r="CE53" s="207">
        <f>(VLOOKUP(Horizontal!$C53&amp;Horizontal!$B53&amp;Horizontal!CE$11,Vertical!$E:$O,CE$10,0))+0</f>
        <v>5.26</v>
      </c>
      <c r="CF53" s="207">
        <f>(VLOOKUP(Horizontal!$C53&amp;Horizontal!$B53&amp;Horizontal!CF$11,Vertical!$E:$O,CF$10,0))+0</f>
        <v>1.62</v>
      </c>
      <c r="CG53" s="207">
        <f>(VLOOKUP(Horizontal!$C53&amp;Horizontal!$B53&amp;Horizontal!CG$11,Vertical!$E:$O,CG$10,0))+0</f>
        <v>38.1</v>
      </c>
      <c r="CH53" s="207">
        <f>(VLOOKUP(Horizontal!$C53&amp;Horizontal!$B53&amp;Horizontal!CH$11,Vertical!$E:$O,CH$10,0))+0</f>
        <v>61.9</v>
      </c>
      <c r="CI53" s="207">
        <f>(VLOOKUP(Horizontal!$C53&amp;Horizontal!$B53&amp;Horizontal!CI$11,Vertical!$E:$O,CI$10,0))+0</f>
        <v>45.45</v>
      </c>
      <c r="CJ53" s="207">
        <f>(VLOOKUP(Horizontal!$C53&amp;Horizontal!$B53&amp;Horizontal!CJ$11,Vertical!$E:$O,CJ$10,0))+0</f>
        <v>63.64</v>
      </c>
      <c r="CK53" s="209">
        <f>(VLOOKUP(Horizontal!$C53&amp;Horizontal!$B53&amp;Horizontal!CK$11,Vertical!$E:$O,CK$10,0))+0</f>
        <v>57.35</v>
      </c>
      <c r="CL53" s="210">
        <f>(VLOOKUP(Horizontal!$C53&amp;Horizontal!$B53&amp;Horizontal!CL$11,Vertical!$E:$O,CL$10,0))+0</f>
        <v>52.63</v>
      </c>
      <c r="CM53" s="207">
        <f>(VLOOKUP(Horizontal!$C53&amp;Horizontal!$B53&amp;Horizontal!CM$11,Vertical!$E:$O,CM$10,0))+0</f>
        <v>61.11</v>
      </c>
      <c r="CN53" s="207">
        <f>(VLOOKUP(Horizontal!$C53&amp;Horizontal!$B53&amp;Horizontal!CN$11,Vertical!$E:$O,CN$10,0))+0</f>
        <v>52.63</v>
      </c>
      <c r="CO53" s="207">
        <f>(VLOOKUP(Horizontal!$C53&amp;Horizontal!$B53&amp;Horizontal!CO$11,Vertical!$E:$O,CO$10,0))+0</f>
        <v>60.54</v>
      </c>
      <c r="CP53" s="207">
        <f>(VLOOKUP(Horizontal!$C53&amp;Horizontal!$B53&amp;Horizontal!CP$11,Vertical!$E:$O,CP$10,0))+0</f>
        <v>19.05</v>
      </c>
      <c r="CQ53" s="207">
        <f>(VLOOKUP(Horizontal!$C53&amp;Horizontal!$B53&amp;Horizontal!CQ$11,Vertical!$E:$O,CQ$10,0))+0</f>
        <v>14.29</v>
      </c>
      <c r="CR53" s="207">
        <f>(VLOOKUP(Horizontal!$C53&amp;Horizontal!$B53&amp;Horizontal!CR$11,Vertical!$E:$O,CR$10,0))+0</f>
        <v>22.73</v>
      </c>
      <c r="CS53" s="207">
        <f>(VLOOKUP(Horizontal!$C53&amp;Horizontal!$B53&amp;Horizontal!CS$11,Vertical!$E:$O,CS$10,0))+0</f>
        <v>13.64</v>
      </c>
      <c r="CT53" s="207">
        <f>(VLOOKUP(Horizontal!$C53&amp;Horizontal!$B53&amp;Horizontal!CT$11,Vertical!$E:$O,CT$10,0))+0</f>
        <v>14.22</v>
      </c>
      <c r="CU53" s="150"/>
      <c r="CV53" s="211">
        <f t="shared" si="29"/>
        <v>7.6599999999999966</v>
      </c>
      <c r="CW53" s="190">
        <f t="shared" si="30"/>
        <v>9.9300000000000068</v>
      </c>
      <c r="CX53" s="190">
        <f t="shared" si="31"/>
        <v>10.120000000000005</v>
      </c>
      <c r="CY53" s="190">
        <f t="shared" si="32"/>
        <v>11.710000000000008</v>
      </c>
      <c r="CZ53" s="190">
        <f t="shared" si="33"/>
        <v>15.789999999999992</v>
      </c>
      <c r="DA53" s="190">
        <f t="shared" si="34"/>
        <v>16.650000000000006</v>
      </c>
      <c r="DB53" s="190">
        <f t="shared" si="35"/>
        <v>15.649999999999977</v>
      </c>
      <c r="DC53" s="190">
        <f t="shared" si="36"/>
        <v>17.060000000000002</v>
      </c>
      <c r="DD53" s="212">
        <f t="shared" si="37"/>
        <v>16.480000000000018</v>
      </c>
      <c r="DE53" s="9">
        <v>160</v>
      </c>
      <c r="DF53" s="212">
        <f t="shared" si="38"/>
        <v>1.017210401891333</v>
      </c>
      <c r="DG53" s="264"/>
      <c r="DH53" s="265"/>
      <c r="DI53" s="265"/>
      <c r="DJ53" s="266"/>
      <c r="DK53" s="190">
        <v>202.38</v>
      </c>
      <c r="DL53" s="190">
        <v>202.38</v>
      </c>
      <c r="DM53" s="190">
        <v>202.38</v>
      </c>
      <c r="DN53" s="212">
        <v>202.38</v>
      </c>
      <c r="DO53" s="190"/>
      <c r="DP53" s="190"/>
      <c r="DQ53" s="190"/>
      <c r="DR53" s="212"/>
      <c r="DS53" s="150"/>
      <c r="DT53" s="190"/>
      <c r="DU53" s="190"/>
      <c r="DV53" s="190"/>
      <c r="DW53" s="190"/>
      <c r="DX53" s="190"/>
      <c r="DY53" s="190"/>
      <c r="DZ53" s="190"/>
      <c r="EA53" s="190"/>
      <c r="EB53" s="190"/>
      <c r="EC53" s="190"/>
      <c r="ED53" s="190"/>
      <c r="EE53" s="190"/>
      <c r="EF53" s="190"/>
      <c r="EG53" s="190"/>
      <c r="EH53" s="212"/>
      <c r="EI53" s="213"/>
      <c r="EJ53" s="211"/>
      <c r="EK53" s="190"/>
      <c r="EL53" s="190"/>
      <c r="EM53" s="190"/>
      <c r="EN53" s="190"/>
      <c r="EO53" s="190"/>
      <c r="EP53" s="190"/>
      <c r="EQ53" s="190"/>
      <c r="ER53" s="190"/>
      <c r="ES53" s="190"/>
      <c r="ET53" s="190"/>
      <c r="EU53" s="190"/>
      <c r="EV53" s="190"/>
      <c r="EW53" s="190"/>
      <c r="EX53" s="212"/>
      <c r="EY53" s="211"/>
      <c r="EZ53" s="75"/>
      <c r="FA53" s="89"/>
      <c r="FB53" s="212"/>
      <c r="FC53" s="213"/>
      <c r="FD53" s="213"/>
      <c r="FE53" s="213"/>
      <c r="FF53" s="213"/>
      <c r="FG53" s="213"/>
      <c r="FH53" s="213"/>
      <c r="FI53" s="213"/>
      <c r="FJ53" s="213"/>
      <c r="FK53" s="213"/>
      <c r="FL53" s="213"/>
      <c r="FM53" s="213"/>
      <c r="FN53" s="213"/>
      <c r="FO53" s="213"/>
      <c r="FP53" s="213"/>
      <c r="FQ53" s="213"/>
      <c r="FR53" s="213"/>
      <c r="FS53" s="211"/>
      <c r="FT53" s="190"/>
      <c r="FU53" s="190"/>
      <c r="FV53" s="190"/>
      <c r="FW53" s="190"/>
      <c r="FX53" s="190"/>
      <c r="FY53" s="190"/>
      <c r="FZ53" s="190"/>
      <c r="GA53" s="190"/>
      <c r="GB53" s="190"/>
      <c r="GC53" s="190"/>
      <c r="GD53" s="190"/>
      <c r="GE53" s="190"/>
      <c r="GF53" s="190"/>
      <c r="GG53" s="212"/>
    </row>
    <row r="54" spans="2:189">
      <c r="B54" s="33">
        <v>42281</v>
      </c>
      <c r="C54" s="30" t="s">
        <v>26</v>
      </c>
      <c r="D54" s="30">
        <v>2015</v>
      </c>
      <c r="E54" s="30" t="str">
        <f t="shared" si="40"/>
        <v>2015S40</v>
      </c>
      <c r="F54" s="30" t="str">
        <f t="shared" si="39"/>
        <v>102015</v>
      </c>
      <c r="G54" s="208" t="str">
        <f>VLOOKUP(Horizontal!$C54&amp;Horizontal!$B54&amp;Horizontal!G$11,Vertical!$E:$O,G$10,0)</f>
        <v>-13,9</v>
      </c>
      <c r="H54" s="207">
        <f>(VLOOKUP(Horizontal!$C54&amp;Horizontal!$B54&amp;Horizontal!H$11,Vertical!$E:$O,H$10,0))+0</f>
        <v>211.08</v>
      </c>
      <c r="I54" s="207">
        <f>(VLOOKUP(Horizontal!$C54&amp;Horizontal!$B54&amp;Horizontal!I$11,Vertical!$E:$O,I$10,0))+0</f>
        <v>176.77</v>
      </c>
      <c r="J54" s="207">
        <f>(VLOOKUP(Horizontal!$C54&amp;Horizontal!$B54&amp;Horizontal!J$11,Vertical!$E:$O,J$10,0))+0</f>
        <v>175.64</v>
      </c>
      <c r="K54" s="207">
        <f>(VLOOKUP(Horizontal!$C54&amp;Horizontal!$B54&amp;Horizontal!K$11,Vertical!$E:$O,K$10,0))+0</f>
        <v>176.11</v>
      </c>
      <c r="L54" s="207">
        <f>(VLOOKUP(Horizontal!$C54&amp;Horizontal!$B54&amp;Horizontal!L$11,Vertical!$E:$O,L$10,0))+0</f>
        <v>183.01</v>
      </c>
      <c r="M54" s="207">
        <f>(VLOOKUP(Horizontal!$C54&amp;Horizontal!$B54&amp;Horizontal!M$11,Vertical!$E:$O,M$10,0))+0</f>
        <v>168.19</v>
      </c>
      <c r="N54" s="207">
        <f>(VLOOKUP(Horizontal!$C54&amp;Horizontal!$B54&amp;Horizontal!N$11,Vertical!$E:$O,N$10,0))+0</f>
        <v>163.22</v>
      </c>
      <c r="O54" s="207">
        <f>(VLOOKUP(Horizontal!$C54&amp;Horizontal!$B54&amp;Horizontal!O$11,Vertical!$E:$O,O$10,0))+0</f>
        <v>156.52000000000001</v>
      </c>
      <c r="P54" s="209">
        <f>(VLOOKUP(Horizontal!$C54&amp;Horizontal!$B54&amp;Horizontal!P$11,Vertical!$E:$O,P$10,0))+0</f>
        <v>154.80000000000001</v>
      </c>
      <c r="Q54" s="210">
        <f>(VLOOKUP(Horizontal!$C54&amp;Horizontal!$B54&amp;Horizontal!Q$11,Vertical!$E:$O,Q$10,0))+0</f>
        <v>49</v>
      </c>
      <c r="R54" s="207">
        <f>(VLOOKUP(Horizontal!$C54&amp;Horizontal!$B54&amp;Horizontal!R$11,Vertical!$E:$O,R$10,0))+0</f>
        <v>45</v>
      </c>
      <c r="S54" s="207">
        <f>(VLOOKUP(Horizontal!$C54&amp;Horizontal!$B54&amp;Horizontal!S$11,Vertical!$E:$O,S$10,0))+0</f>
        <v>38</v>
      </c>
      <c r="T54" s="207">
        <f>(VLOOKUP(Horizontal!$C54&amp;Horizontal!$B54&amp;Horizontal!T$11,Vertical!$E:$O,T$10,0))+0</f>
        <v>36</v>
      </c>
      <c r="U54" s="207">
        <f>(VLOOKUP(Horizontal!$C54&amp;Horizontal!$B54&amp;Horizontal!U$11,Vertical!$E:$O,U$10,0))+0</f>
        <v>41</v>
      </c>
      <c r="V54" s="207">
        <f>(VLOOKUP(Horizontal!$C54&amp;Horizontal!$B54&amp;Horizontal!V$11,Vertical!$E:$O,V$10,0))+0</f>
        <v>39</v>
      </c>
      <c r="W54" s="207">
        <f>(VLOOKUP(Horizontal!$C54&amp;Horizontal!$B54&amp;Horizontal!W$11,Vertical!$E:$O,W$10,0))+0</f>
        <v>39</v>
      </c>
      <c r="X54" s="207">
        <f>(VLOOKUP(Horizontal!$C54&amp;Horizontal!$B54&amp;Horizontal!X$11,Vertical!$E:$O,X$10,0))+0</f>
        <v>36</v>
      </c>
      <c r="Y54" s="209">
        <f>(VLOOKUP(Horizontal!$C54&amp;Horizontal!$B54&amp;Horizontal!Y$11,Vertical!$E:$O,Y$10,0))+0</f>
        <v>34</v>
      </c>
      <c r="Z54" s="210">
        <f>(VLOOKUP(Horizontal!$C54&amp;Horizontal!$B54&amp;Horizontal!Z$11,Vertical!$E:$O,Z$10,0))+0</f>
        <v>15</v>
      </c>
      <c r="AA54" s="207">
        <f>(VLOOKUP(Horizontal!$C54&amp;Horizontal!$B54&amp;Horizontal!AA$11,Vertical!$E:$O,AA$10,0))+0</f>
        <v>73.91</v>
      </c>
      <c r="AB54" s="207">
        <f>(VLOOKUP(Horizontal!$C54&amp;Horizontal!$B54&amp;Horizontal!AB$11,Vertical!$E:$O,AB$10,0))+0</f>
        <v>84</v>
      </c>
      <c r="AC54" s="207">
        <f>(VLOOKUP(Horizontal!$C54&amp;Horizontal!$B54&amp;Horizontal!AC$11,Vertical!$E:$O,AC$10,0))+0</f>
        <v>62.5</v>
      </c>
      <c r="AD54" s="207">
        <f>(VLOOKUP(Horizontal!$C54&amp;Horizontal!$B54&amp;Horizontal!AD$11,Vertical!$E:$O,AD$10,0))+0</f>
        <v>71.430000000000007</v>
      </c>
      <c r="AE54" s="207">
        <f>(VLOOKUP(Horizontal!$C54&amp;Horizontal!$B54&amp;Horizontal!AE$11,Vertical!$E:$O,AE$10,0))+0</f>
        <v>45.1</v>
      </c>
      <c r="AF54" s="207">
        <f>(VLOOKUP(Horizontal!$C54&amp;Horizontal!$B54&amp;Horizontal!AF$11,Vertical!$E:$O,AF$10,0))+0</f>
        <v>35.06</v>
      </c>
      <c r="AG54" s="207">
        <f>(VLOOKUP(Horizontal!$C54&amp;Horizontal!$B54&amp;Horizontal!AG$11,Vertical!$E:$O,AG$10,0))+0</f>
        <v>37.93</v>
      </c>
      <c r="AH54" s="209">
        <f>(VLOOKUP(Horizontal!$C54&amp;Horizontal!$B54&amp;Horizontal!AH$11,Vertical!$E:$O,AH$10,0))+0</f>
        <v>19.23</v>
      </c>
      <c r="AI54" s="210">
        <f>(VLOOKUP(Horizontal!$C54&amp;Horizontal!$B54&amp;Horizontal!AI$11,Vertical!$E:$O,AI$10,0))+0</f>
        <v>20</v>
      </c>
      <c r="AJ54" s="207">
        <f>(VLOOKUP(Horizontal!$C54&amp;Horizontal!$B54&amp;Horizontal!AJ$11,Vertical!$E:$O,AJ$10,0))+0</f>
        <v>0</v>
      </c>
      <c r="AK54" s="207">
        <f>(VLOOKUP(Horizontal!$C54&amp;Horizontal!$B54&amp;Horizontal!AK$11,Vertical!$E:$O,AK$10,0))+0</f>
        <v>8</v>
      </c>
      <c r="AL54" s="207">
        <f>(VLOOKUP(Horizontal!$C54&amp;Horizontal!$B54&amp;Horizontal!AL$11,Vertical!$E:$O,AL$10,0))+0</f>
        <v>12.5</v>
      </c>
      <c r="AM54" s="207">
        <f>(VLOOKUP(Horizontal!$C54&amp;Horizontal!$B54&amp;Horizontal!AM$11,Vertical!$E:$O,AM$10,0))+0</f>
        <v>21.43</v>
      </c>
      <c r="AN54" s="207">
        <f>(VLOOKUP(Horizontal!$C54&amp;Horizontal!$B54&amp;Horizontal!AN$11,Vertical!$E:$O,AN$10,0))+0</f>
        <v>31.37</v>
      </c>
      <c r="AO54" s="207">
        <f>(VLOOKUP(Horizontal!$C54&amp;Horizontal!$B54&amp;Horizontal!AO$11,Vertical!$E:$O,AO$10,0))+0</f>
        <v>47.62</v>
      </c>
      <c r="AP54" s="207">
        <f>(VLOOKUP(Horizontal!$C54&amp;Horizontal!$B54&amp;Horizontal!AP$11,Vertical!$E:$O,AP$10,0))+0</f>
        <v>48.28</v>
      </c>
      <c r="AQ54" s="209">
        <f>(VLOOKUP(Horizontal!$C54&amp;Horizontal!$B54&amp;Horizontal!AQ$11,Vertical!$E:$O,AQ$10,0))+0</f>
        <v>46.15</v>
      </c>
      <c r="AR54" s="210">
        <f>(VLOOKUP(Horizontal!$C54&amp;Horizontal!$B54&amp;Horizontal!AR$11,Vertical!$E:$O,AR$10,0))+0</f>
        <v>65</v>
      </c>
      <c r="AS54" s="207">
        <f>(VLOOKUP(Horizontal!$C54&amp;Horizontal!$B54&amp;Horizontal!AS$11,Vertical!$E:$O,AS$10,0))+0</f>
        <v>26.09</v>
      </c>
      <c r="AT54" s="207">
        <f>(VLOOKUP(Horizontal!$C54&amp;Horizontal!$B54&amp;Horizontal!AT$11,Vertical!$E:$O,AT$10,0))+0</f>
        <v>8</v>
      </c>
      <c r="AU54" s="207">
        <f>(VLOOKUP(Horizontal!$C54&amp;Horizontal!$B54&amp;Horizontal!AU$11,Vertical!$E:$O,AU$10,0))+0</f>
        <v>25</v>
      </c>
      <c r="AV54" s="207">
        <f>(VLOOKUP(Horizontal!$C54&amp;Horizontal!$B54&amp;Horizontal!AV$11,Vertical!$E:$O,AV$10,0))+0</f>
        <v>7.14</v>
      </c>
      <c r="AW54" s="207">
        <f>(VLOOKUP(Horizontal!$C54&amp;Horizontal!$B54&amp;Horizontal!AW$11,Vertical!$E:$O,AW$10,0))+0</f>
        <v>23.53</v>
      </c>
      <c r="AX54" s="207">
        <f>(VLOOKUP(Horizontal!$C54&amp;Horizontal!$B54&amp;Horizontal!AX$11,Vertical!$E:$O,AX$10,0))+0</f>
        <v>17.32</v>
      </c>
      <c r="AY54" s="207">
        <f>(VLOOKUP(Horizontal!$C54&amp;Horizontal!$B54&amp;Horizontal!AY$11,Vertical!$E:$O,AY$10,0))+0</f>
        <v>13.79</v>
      </c>
      <c r="AZ54" s="209">
        <f>(VLOOKUP(Horizontal!$C54&amp;Horizontal!$B54&amp;Horizontal!AZ$11,Vertical!$E:$O,AZ$10,0))+0</f>
        <v>34.619999999999997</v>
      </c>
      <c r="BA54" s="208">
        <f>(VLOOKUP(Horizontal!$C54&amp;Horizontal!$B54&amp;Horizontal!BA$11,Vertical!$E:$O,BA$10,0))+0</f>
        <v>8.4700000000000006</v>
      </c>
      <c r="BB54" s="210">
        <f>(VLOOKUP(Horizontal!$C54&amp;Horizontal!$B54&amp;Horizontal!BB$11,Vertical!$E:$O,BB$10,0))+0</f>
        <v>220.43</v>
      </c>
      <c r="BC54" s="207">
        <f>(VLOOKUP(Horizontal!$C54&amp;Horizontal!$B54&amp;Horizontal!BC$11,Vertical!$E:$O,BC$10,0))+0</f>
        <v>188.76</v>
      </c>
      <c r="BD54" s="207">
        <f>(VLOOKUP(Horizontal!$C54&amp;Horizontal!$B54&amp;Horizontal!BD$11,Vertical!$E:$O,BD$10,0))+0</f>
        <v>189.9</v>
      </c>
      <c r="BE54" s="207">
        <f>(VLOOKUP(Horizontal!$C54&amp;Horizontal!$B54&amp;Horizontal!BE$11,Vertical!$E:$O,BE$10,0))+0</f>
        <v>190.55</v>
      </c>
      <c r="BF54" s="207">
        <f>(VLOOKUP(Horizontal!$C54&amp;Horizontal!$B54&amp;Horizontal!BF$11,Vertical!$E:$O,BF$10,0))+0</f>
        <v>198.7</v>
      </c>
      <c r="BG54" s="207">
        <f>(VLOOKUP(Horizontal!$C54&amp;Horizontal!$B54&amp;Horizontal!BG$11,Vertical!$E:$O,BG$10,0))+0</f>
        <v>184.44</v>
      </c>
      <c r="BH54" s="207">
        <f>(VLOOKUP(Horizontal!$C54&amp;Horizontal!$B54&amp;Horizontal!BH$11,Vertical!$E:$O,BH$10,0))+0</f>
        <v>179.28</v>
      </c>
      <c r="BI54" s="207">
        <f>(VLOOKUP(Horizontal!$C54&amp;Horizontal!$B54&amp;Horizontal!BI$11,Vertical!$E:$O,BI$10,0))+0</f>
        <v>173.49</v>
      </c>
      <c r="BJ54" s="209">
        <f>(VLOOKUP(Horizontal!$C54&amp;Horizontal!$B54&amp;Horizontal!BJ$11,Vertical!$E:$O,BJ$10,0))+0</f>
        <v>170.42</v>
      </c>
      <c r="BK54" s="210">
        <f>(VLOOKUP(Horizontal!$C54&amp;Horizontal!$B54&amp;Horizontal!BK$11,Vertical!$E:$O,BK$10,0))+0</f>
        <v>49</v>
      </c>
      <c r="BL54" s="207">
        <f>(VLOOKUP(Horizontal!$C54&amp;Horizontal!$B54&amp;Horizontal!BL$11,Vertical!$E:$O,BL$10,0))+0</f>
        <v>40</v>
      </c>
      <c r="BM54" s="207">
        <f>(VLOOKUP(Horizontal!$C54&amp;Horizontal!$B54&amp;Horizontal!BM$11,Vertical!$E:$O,BM$10,0))+0</f>
        <v>36</v>
      </c>
      <c r="BN54" s="207">
        <f>(VLOOKUP(Horizontal!$C54&amp;Horizontal!$B54&amp;Horizontal!BN$11,Vertical!$E:$O,BN$10,0))+0</f>
        <v>36</v>
      </c>
      <c r="BO54" s="207">
        <f>(VLOOKUP(Horizontal!$C54&amp;Horizontal!$B54&amp;Horizontal!BO$11,Vertical!$E:$O,BO$10,0))+0</f>
        <v>43</v>
      </c>
      <c r="BP54" s="207">
        <f>(VLOOKUP(Horizontal!$C54&amp;Horizontal!$B54&amp;Horizontal!BP$11,Vertical!$E:$O,BP$10,0))+0</f>
        <v>41</v>
      </c>
      <c r="BQ54" s="207">
        <f>(VLOOKUP(Horizontal!$C54&amp;Horizontal!$B54&amp;Horizontal!BQ$11,Vertical!$E:$O,BQ$10,0))+0</f>
        <v>44</v>
      </c>
      <c r="BR54" s="207">
        <f>(VLOOKUP(Horizontal!$C54&amp;Horizontal!$B54&amp;Horizontal!BR$11,Vertical!$E:$O,BR$10,0))+0</f>
        <v>40</v>
      </c>
      <c r="BS54" s="209">
        <f>(VLOOKUP(Horizontal!$C54&amp;Horizontal!$B54&amp;Horizontal!BS$11,Vertical!$E:$O,BS$10,0))+0</f>
        <v>39</v>
      </c>
      <c r="BT54" s="210">
        <f>(VLOOKUP(Horizontal!$C54&amp;Horizontal!$B54&amp;Horizontal!BT$11,Vertical!$E:$O,BT$10,0))+0</f>
        <v>25.47</v>
      </c>
      <c r="BU54" s="207">
        <f>(VLOOKUP(Horizontal!$C54&amp;Horizontal!$B54&amp;Horizontal!BU$11,Vertical!$E:$O,BU$10,0))+0</f>
        <v>66.02</v>
      </c>
      <c r="BV54" s="207">
        <f>(VLOOKUP(Horizontal!$C54&amp;Horizontal!$B54&amp;Horizontal!BV$11,Vertical!$E:$O,BV$10,0))+0</f>
        <v>75</v>
      </c>
      <c r="BW54" s="207">
        <f>(VLOOKUP(Horizontal!$C54&amp;Horizontal!$B54&amp;Horizontal!BW$11,Vertical!$E:$O,BW$10,0))+0</f>
        <v>62.37</v>
      </c>
      <c r="BX54" s="207">
        <f>(VLOOKUP(Horizontal!$C54&amp;Horizontal!$B54&amp;Horizontal!BX$11,Vertical!$E:$O,BX$10,0))+0</f>
        <v>66.67</v>
      </c>
      <c r="BY54" s="207">
        <f>(VLOOKUP(Horizontal!$C54&amp;Horizontal!$B54&amp;Horizontal!BY$11,Vertical!$E:$O,BY$10,0))+0</f>
        <v>40.909999999999997</v>
      </c>
      <c r="BZ54" s="207">
        <f>(VLOOKUP(Horizontal!$C54&amp;Horizontal!$B54&amp;Horizontal!BZ$11,Vertical!$E:$O,BZ$10,0))+0</f>
        <v>38.1</v>
      </c>
      <c r="CA54" s="207">
        <f>(VLOOKUP(Horizontal!$C54&amp;Horizontal!$B54&amp;Horizontal!CA$11,Vertical!$E:$O,CA$10,0))+0</f>
        <v>27.27</v>
      </c>
      <c r="CB54" s="209">
        <f>(VLOOKUP(Horizontal!$C54&amp;Horizontal!$B54&amp;Horizontal!CB$11,Vertical!$E:$O,CB$10,0))+0</f>
        <v>27.27</v>
      </c>
      <c r="CC54" s="210">
        <f>(VLOOKUP(Horizontal!$C54&amp;Horizontal!$B54&amp;Horizontal!CC$11,Vertical!$E:$O,CC$10,0))+0</f>
        <v>12.42</v>
      </c>
      <c r="CD54" s="207">
        <f>(VLOOKUP(Horizontal!$C54&amp;Horizontal!$B54&amp;Horizontal!CD$11,Vertical!$E:$O,CD$10,0))+0</f>
        <v>4.8499999999999996</v>
      </c>
      <c r="CE54" s="207">
        <f>(VLOOKUP(Horizontal!$C54&amp;Horizontal!$B54&amp;Horizontal!CE$11,Vertical!$E:$O,CE$10,0))+0</f>
        <v>5</v>
      </c>
      <c r="CF54" s="207">
        <f>(VLOOKUP(Horizontal!$C54&amp;Horizontal!$B54&amp;Horizontal!CF$11,Vertical!$E:$O,CF$10,0))+0</f>
        <v>5.38</v>
      </c>
      <c r="CG54" s="207">
        <f>(VLOOKUP(Horizontal!$C54&amp;Horizontal!$B54&amp;Horizontal!CG$11,Vertical!$E:$O,CG$10,0))+0</f>
        <v>23.81</v>
      </c>
      <c r="CH54" s="207">
        <f>(VLOOKUP(Horizontal!$C54&amp;Horizontal!$B54&amp;Horizontal!CH$11,Vertical!$E:$O,CH$10,0))+0</f>
        <v>36.36</v>
      </c>
      <c r="CI54" s="207">
        <f>(VLOOKUP(Horizontal!$C54&amp;Horizontal!$B54&amp;Horizontal!CI$11,Vertical!$E:$O,CI$10,0))+0</f>
        <v>42.86</v>
      </c>
      <c r="CJ54" s="207">
        <f>(VLOOKUP(Horizontal!$C54&amp;Horizontal!$B54&amp;Horizontal!CJ$11,Vertical!$E:$O,CJ$10,0))+0</f>
        <v>54.55</v>
      </c>
      <c r="CK54" s="209">
        <f>(VLOOKUP(Horizontal!$C54&amp;Horizontal!$B54&amp;Horizontal!CK$11,Vertical!$E:$O,CK$10,0))+0</f>
        <v>45.45</v>
      </c>
      <c r="CL54" s="210">
        <f>(VLOOKUP(Horizontal!$C54&amp;Horizontal!$B54&amp;Horizontal!CL$11,Vertical!$E:$O,CL$10,0))+0</f>
        <v>62.11</v>
      </c>
      <c r="CM54" s="207">
        <f>(VLOOKUP(Horizontal!$C54&amp;Horizontal!$B54&amp;Horizontal!CM$11,Vertical!$E:$O,CM$10,0))+0</f>
        <v>29.13</v>
      </c>
      <c r="CN54" s="207">
        <f>(VLOOKUP(Horizontal!$C54&amp;Horizontal!$B54&amp;Horizontal!CN$11,Vertical!$E:$O,CN$10,0))+0</f>
        <v>20</v>
      </c>
      <c r="CO54" s="207">
        <f>(VLOOKUP(Horizontal!$C54&amp;Horizontal!$B54&amp;Horizontal!CO$11,Vertical!$E:$O,CO$10,0))+0</f>
        <v>32.26</v>
      </c>
      <c r="CP54" s="207">
        <f>(VLOOKUP(Horizontal!$C54&amp;Horizontal!$B54&amp;Horizontal!CP$11,Vertical!$E:$O,CP$10,0))+0</f>
        <v>9.52</v>
      </c>
      <c r="CQ54" s="207">
        <f>(VLOOKUP(Horizontal!$C54&amp;Horizontal!$B54&amp;Horizontal!CQ$11,Vertical!$E:$O,CQ$10,0))+0</f>
        <v>22.73</v>
      </c>
      <c r="CR54" s="207">
        <f>(VLOOKUP(Horizontal!$C54&amp;Horizontal!$B54&amp;Horizontal!CR$11,Vertical!$E:$O,CR$10,0))+0</f>
        <v>19.05</v>
      </c>
      <c r="CS54" s="207">
        <f>(VLOOKUP(Horizontal!$C54&amp;Horizontal!$B54&amp;Horizontal!CS$11,Vertical!$E:$O,CS$10,0))+0</f>
        <v>18.18</v>
      </c>
      <c r="CT54" s="207">
        <f>(VLOOKUP(Horizontal!$C54&amp;Horizontal!$B54&amp;Horizontal!CT$11,Vertical!$E:$O,CT$10,0))+0</f>
        <v>27.27</v>
      </c>
      <c r="CU54" s="150"/>
      <c r="CV54" s="211">
        <f t="shared" si="29"/>
        <v>9.3499999999999943</v>
      </c>
      <c r="CW54" s="190">
        <f t="shared" si="30"/>
        <v>11.989999999999981</v>
      </c>
      <c r="CX54" s="190">
        <f t="shared" si="31"/>
        <v>14.260000000000019</v>
      </c>
      <c r="CY54" s="190">
        <f t="shared" si="32"/>
        <v>14.439999999999998</v>
      </c>
      <c r="CZ54" s="190">
        <f t="shared" si="33"/>
        <v>15.689999999999998</v>
      </c>
      <c r="DA54" s="190">
        <f t="shared" si="34"/>
        <v>16.25</v>
      </c>
      <c r="DB54" s="190">
        <f t="shared" si="35"/>
        <v>16.060000000000002</v>
      </c>
      <c r="DC54" s="190">
        <f t="shared" si="36"/>
        <v>16.97</v>
      </c>
      <c r="DD54" s="212">
        <f t="shared" si="37"/>
        <v>15.619999999999976</v>
      </c>
      <c r="DE54" s="9">
        <v>160</v>
      </c>
      <c r="DF54" s="212">
        <f t="shared" si="38"/>
        <v>-2.6227895981086817</v>
      </c>
      <c r="DG54" s="264"/>
      <c r="DH54" s="265"/>
      <c r="DI54" s="265"/>
      <c r="DJ54" s="266"/>
      <c r="DK54" s="190">
        <v>189.49</v>
      </c>
      <c r="DL54" s="190">
        <v>189.49</v>
      </c>
      <c r="DM54" s="190">
        <v>189.49</v>
      </c>
      <c r="DN54" s="212">
        <v>189.49</v>
      </c>
      <c r="DO54" s="190"/>
      <c r="DP54" s="190"/>
      <c r="DQ54" s="190"/>
      <c r="DR54" s="212"/>
      <c r="DS54" s="150"/>
      <c r="DT54" s="190"/>
      <c r="DU54" s="190"/>
      <c r="DV54" s="190"/>
      <c r="DW54" s="190"/>
      <c r="DX54" s="190"/>
      <c r="DY54" s="190"/>
      <c r="DZ54" s="190"/>
      <c r="EA54" s="190"/>
      <c r="EB54" s="190"/>
      <c r="EC54" s="190"/>
      <c r="ED54" s="190"/>
      <c r="EE54" s="190"/>
      <c r="EF54" s="190"/>
      <c r="EG54" s="190"/>
      <c r="EH54" s="212"/>
      <c r="EI54" s="213"/>
      <c r="EJ54" s="211"/>
      <c r="EK54" s="190"/>
      <c r="EL54" s="190"/>
      <c r="EM54" s="190"/>
      <c r="EN54" s="190"/>
      <c r="EO54" s="190"/>
      <c r="EP54" s="190"/>
      <c r="EQ54" s="190"/>
      <c r="ER54" s="190"/>
      <c r="ES54" s="190"/>
      <c r="ET54" s="190"/>
      <c r="EU54" s="190"/>
      <c r="EV54" s="190"/>
      <c r="EW54" s="190"/>
      <c r="EX54" s="212"/>
      <c r="EY54" s="211"/>
      <c r="EZ54" s="75"/>
      <c r="FA54" s="89"/>
      <c r="FB54" s="212"/>
      <c r="FC54" s="213"/>
      <c r="FD54" s="213"/>
      <c r="FE54" s="213"/>
      <c r="FF54" s="213"/>
      <c r="FG54" s="213"/>
      <c r="FH54" s="213"/>
      <c r="FI54" s="213"/>
      <c r="FJ54" s="213"/>
      <c r="FK54" s="213"/>
      <c r="FL54" s="213"/>
      <c r="FM54" s="213"/>
      <c r="FN54" s="213"/>
      <c r="FO54" s="213"/>
      <c r="FP54" s="213"/>
      <c r="FQ54" s="213"/>
      <c r="FR54" s="213"/>
      <c r="FS54" s="211"/>
      <c r="FT54" s="190"/>
      <c r="FU54" s="190"/>
      <c r="FV54" s="190"/>
      <c r="FW54" s="190"/>
      <c r="FX54" s="190"/>
      <c r="FY54" s="190"/>
      <c r="FZ54" s="190"/>
      <c r="GA54" s="190"/>
      <c r="GB54" s="190"/>
      <c r="GC54" s="190"/>
      <c r="GD54" s="190"/>
      <c r="GE54" s="190"/>
      <c r="GF54" s="190"/>
      <c r="GG54" s="212"/>
    </row>
    <row r="55" spans="2:189">
      <c r="B55" s="33">
        <v>42288</v>
      </c>
      <c r="C55" s="30" t="s">
        <v>25</v>
      </c>
      <c r="D55" s="30">
        <v>2015</v>
      </c>
      <c r="E55" s="30" t="str">
        <f t="shared" si="40"/>
        <v>2015S41</v>
      </c>
      <c r="F55" s="30" t="str">
        <f t="shared" si="39"/>
        <v>102015</v>
      </c>
      <c r="G55" s="208" t="str">
        <f>VLOOKUP(Horizontal!$C55&amp;Horizontal!$B55&amp;Horizontal!G$11,Vertical!$E:$O,G$10,0)</f>
        <v>-25,9</v>
      </c>
      <c r="H55" s="207">
        <f>(VLOOKUP(Horizontal!$C55&amp;Horizontal!$B55&amp;Horizontal!H$11,Vertical!$E:$O,H$10,0))+0</f>
        <v>175.17</v>
      </c>
      <c r="I55" s="207">
        <f>(VLOOKUP(Horizontal!$C55&amp;Horizontal!$B55&amp;Horizontal!I$11,Vertical!$E:$O,I$10,0))+0</f>
        <v>171.92</v>
      </c>
      <c r="J55" s="207">
        <f>(VLOOKUP(Horizontal!$C55&amp;Horizontal!$B55&amp;Horizontal!J$11,Vertical!$E:$O,J$10,0))+0</f>
        <v>171.83</v>
      </c>
      <c r="K55" s="207">
        <f>(VLOOKUP(Horizontal!$C55&amp;Horizontal!$B55&amp;Horizontal!K$11,Vertical!$E:$O,K$10,0))+0</f>
        <v>179.69</v>
      </c>
      <c r="L55" s="207">
        <f>(VLOOKUP(Horizontal!$C55&amp;Horizontal!$B55&amp;Horizontal!L$11,Vertical!$E:$O,L$10,0))+0</f>
        <v>179.47</v>
      </c>
      <c r="M55" s="207">
        <f>(VLOOKUP(Horizontal!$C55&amp;Horizontal!$B55&amp;Horizontal!M$11,Vertical!$E:$O,M$10,0))+0</f>
        <v>167.41</v>
      </c>
      <c r="N55" s="207">
        <f>(VLOOKUP(Horizontal!$C55&amp;Horizontal!$B55&amp;Horizontal!N$11,Vertical!$E:$O,N$10,0))+0</f>
        <v>162.28</v>
      </c>
      <c r="O55" s="207">
        <f>(VLOOKUP(Horizontal!$C55&amp;Horizontal!$B55&amp;Horizontal!O$11,Vertical!$E:$O,O$10,0))+0</f>
        <v>156.65</v>
      </c>
      <c r="P55" s="209">
        <f>(VLOOKUP(Horizontal!$C55&amp;Horizontal!$B55&amp;Horizontal!P$11,Vertical!$E:$O,P$10,0))+0</f>
        <v>154.30000000000001</v>
      </c>
      <c r="Q55" s="210">
        <f>(VLOOKUP(Horizontal!$C55&amp;Horizontal!$B55&amp;Horizontal!Q$11,Vertical!$E:$O,Q$10,0))+0</f>
        <v>44</v>
      </c>
      <c r="R55" s="207">
        <f>(VLOOKUP(Horizontal!$C55&amp;Horizontal!$B55&amp;Horizontal!R$11,Vertical!$E:$O,R$10,0))+0</f>
        <v>38</v>
      </c>
      <c r="S55" s="207">
        <f>(VLOOKUP(Horizontal!$C55&amp;Horizontal!$B55&amp;Horizontal!S$11,Vertical!$E:$O,S$10,0))+0</f>
        <v>35</v>
      </c>
      <c r="T55" s="207">
        <f>(VLOOKUP(Horizontal!$C55&amp;Horizontal!$B55&amp;Horizontal!T$11,Vertical!$E:$O,T$10,0))+0</f>
        <v>32</v>
      </c>
      <c r="U55" s="207">
        <f>(VLOOKUP(Horizontal!$C55&amp;Horizontal!$B55&amp;Horizontal!U$11,Vertical!$E:$O,U$10,0))+0</f>
        <v>36</v>
      </c>
      <c r="V55" s="207">
        <f>(VLOOKUP(Horizontal!$C55&amp;Horizontal!$B55&amp;Horizontal!V$11,Vertical!$E:$O,V$10,0))+0</f>
        <v>34</v>
      </c>
      <c r="W55" s="207">
        <f>(VLOOKUP(Horizontal!$C55&amp;Horizontal!$B55&amp;Horizontal!W$11,Vertical!$E:$O,W$10,0))+0</f>
        <v>34</v>
      </c>
      <c r="X55" s="207">
        <f>(VLOOKUP(Horizontal!$C55&amp;Horizontal!$B55&amp;Horizontal!X$11,Vertical!$E:$O,X$10,0))+0</f>
        <v>35</v>
      </c>
      <c r="Y55" s="209">
        <f>(VLOOKUP(Horizontal!$C55&amp;Horizontal!$B55&amp;Horizontal!Y$11,Vertical!$E:$O,Y$10,0))+0</f>
        <v>33</v>
      </c>
      <c r="Z55" s="210">
        <f>(VLOOKUP(Horizontal!$C55&amp;Horizontal!$B55&amp;Horizontal!Z$11,Vertical!$E:$O,Z$10,0))+0</f>
        <v>62.66</v>
      </c>
      <c r="AA55" s="207">
        <f>(VLOOKUP(Horizontal!$C55&amp;Horizontal!$B55&amp;Horizontal!AA$11,Vertical!$E:$O,AA$10,0))+0</f>
        <v>64.290000000000006</v>
      </c>
      <c r="AB55" s="207">
        <f>(VLOOKUP(Horizontal!$C55&amp;Horizontal!$B55&amp;Horizontal!AB$11,Vertical!$E:$O,AB$10,0))+0</f>
        <v>59.44</v>
      </c>
      <c r="AC55" s="207">
        <f>(VLOOKUP(Horizontal!$C55&amp;Horizontal!$B55&amp;Horizontal!AC$11,Vertical!$E:$O,AC$10,0))+0</f>
        <v>59.44</v>
      </c>
      <c r="AD55" s="207">
        <f>(VLOOKUP(Horizontal!$C55&amp;Horizontal!$B55&amp;Horizontal!AD$11,Vertical!$E:$O,AD$10,0))+0</f>
        <v>66.67</v>
      </c>
      <c r="AE55" s="207">
        <f>(VLOOKUP(Horizontal!$C55&amp;Horizontal!$B55&amp;Horizontal!AE$11,Vertical!$E:$O,AE$10,0))+0</f>
        <v>41.38</v>
      </c>
      <c r="AF55" s="207">
        <f>(VLOOKUP(Horizontal!$C55&amp;Horizontal!$B55&amp;Horizontal!AF$11,Vertical!$E:$O,AF$10,0))+0</f>
        <v>35.71</v>
      </c>
      <c r="AG55" s="207">
        <f>(VLOOKUP(Horizontal!$C55&amp;Horizontal!$B55&amp;Horizontal!AG$11,Vertical!$E:$O,AG$10,0))+0</f>
        <v>22.41</v>
      </c>
      <c r="AH55" s="209">
        <f>(VLOOKUP(Horizontal!$C55&amp;Horizontal!$B55&amp;Horizontal!AH$11,Vertical!$E:$O,AH$10,0))+0</f>
        <v>7.75</v>
      </c>
      <c r="AI55" s="210">
        <f>(VLOOKUP(Horizontal!$C55&amp;Horizontal!$B55&amp;Horizontal!AI$11,Vertical!$E:$O,AI$10,0))+0</f>
        <v>20.75</v>
      </c>
      <c r="AJ55" s="207">
        <f>(VLOOKUP(Horizontal!$C55&amp;Horizontal!$B55&amp;Horizontal!AJ$11,Vertical!$E:$O,AJ$10,0))+0</f>
        <v>17.86</v>
      </c>
      <c r="AK55" s="207">
        <f>(VLOOKUP(Horizontal!$C55&amp;Horizontal!$B55&amp;Horizontal!AK$11,Vertical!$E:$O,AK$10,0))+0</f>
        <v>26.57</v>
      </c>
      <c r="AL55" s="207">
        <f>(VLOOKUP(Horizontal!$C55&amp;Horizontal!$B55&amp;Horizontal!AL$11,Vertical!$E:$O,AL$10,0))+0</f>
        <v>26.57</v>
      </c>
      <c r="AM55" s="207">
        <f>(VLOOKUP(Horizontal!$C55&amp;Horizontal!$B55&amp;Horizontal!AM$11,Vertical!$E:$O,AM$10,0))+0</f>
        <v>25.93</v>
      </c>
      <c r="AN55" s="207">
        <f>(VLOOKUP(Horizontal!$C55&amp;Horizontal!$B55&amp;Horizontal!AN$11,Vertical!$E:$O,AN$10,0))+0</f>
        <v>51.72</v>
      </c>
      <c r="AO55" s="207">
        <f>(VLOOKUP(Horizontal!$C55&amp;Horizontal!$B55&amp;Horizontal!AO$11,Vertical!$E:$O,AO$10,0))+0</f>
        <v>50</v>
      </c>
      <c r="AP55" s="207">
        <f>(VLOOKUP(Horizontal!$C55&amp;Horizontal!$B55&amp;Horizontal!AP$11,Vertical!$E:$O,AP$10,0))+0</f>
        <v>60.34</v>
      </c>
      <c r="AQ55" s="209">
        <f>(VLOOKUP(Horizontal!$C55&amp;Horizontal!$B55&amp;Horizontal!AQ$11,Vertical!$E:$O,AQ$10,0))+0</f>
        <v>73.8</v>
      </c>
      <c r="AR55" s="210">
        <f>(VLOOKUP(Horizontal!$C55&amp;Horizontal!$B55&amp;Horizontal!AR$11,Vertical!$E:$O,AR$10,0))+0</f>
        <v>16.600000000000001</v>
      </c>
      <c r="AS55" s="207">
        <f>(VLOOKUP(Horizontal!$C55&amp;Horizontal!$B55&amp;Horizontal!AS$11,Vertical!$E:$O,AS$10,0))+0</f>
        <v>17.86</v>
      </c>
      <c r="AT55" s="207">
        <f>(VLOOKUP(Horizontal!$C55&amp;Horizontal!$B55&amp;Horizontal!AT$11,Vertical!$E:$O,AT$10,0))+0</f>
        <v>13.99</v>
      </c>
      <c r="AU55" s="207">
        <f>(VLOOKUP(Horizontal!$C55&amp;Horizontal!$B55&amp;Horizontal!AU$11,Vertical!$E:$O,AU$10,0))+0</f>
        <v>13.99</v>
      </c>
      <c r="AV55" s="207">
        <f>(VLOOKUP(Horizontal!$C55&amp;Horizontal!$B55&amp;Horizontal!AV$11,Vertical!$E:$O,AV$10,0))+0</f>
        <v>7.41</v>
      </c>
      <c r="AW55" s="207">
        <f>(VLOOKUP(Horizontal!$C55&amp;Horizontal!$B55&amp;Horizontal!AW$11,Vertical!$E:$O,AW$10,0))+0</f>
        <v>6.9</v>
      </c>
      <c r="AX55" s="207">
        <f>(VLOOKUP(Horizontal!$C55&amp;Horizontal!$B55&amp;Horizontal!AX$11,Vertical!$E:$O,AX$10,0))+0</f>
        <v>14.29</v>
      </c>
      <c r="AY55" s="207">
        <f>(VLOOKUP(Horizontal!$C55&amp;Horizontal!$B55&amp;Horizontal!AY$11,Vertical!$E:$O,AY$10,0))+0</f>
        <v>17.239999999999998</v>
      </c>
      <c r="AZ55" s="209">
        <f>(VLOOKUP(Horizontal!$C55&amp;Horizontal!$B55&amp;Horizontal!AZ$11,Vertical!$E:$O,AZ$10,0))+0</f>
        <v>18.45</v>
      </c>
      <c r="BA55" s="208">
        <f>(VLOOKUP(Horizontal!$C55&amp;Horizontal!$B55&amp;Horizontal!BA$11,Vertical!$E:$O,BA$10,0))+0</f>
        <v>10.81</v>
      </c>
      <c r="BB55" s="210">
        <f>(VLOOKUP(Horizontal!$C55&amp;Horizontal!$B55&amp;Horizontal!BB$11,Vertical!$E:$O,BB$10,0))+0</f>
        <v>187.62</v>
      </c>
      <c r="BC55" s="207">
        <f>(VLOOKUP(Horizontal!$C55&amp;Horizontal!$B55&amp;Horizontal!BC$11,Vertical!$E:$O,BC$10,0))+0</f>
        <v>184.61</v>
      </c>
      <c r="BD55" s="207">
        <f>(VLOOKUP(Horizontal!$C55&amp;Horizontal!$B55&amp;Horizontal!BD$11,Vertical!$E:$O,BD$10,0))+0</f>
        <v>184.63</v>
      </c>
      <c r="BE55" s="207">
        <f>(VLOOKUP(Horizontal!$C55&amp;Horizontal!$B55&amp;Horizontal!BE$11,Vertical!$E:$O,BE$10,0))+0</f>
        <v>195.68</v>
      </c>
      <c r="BF55" s="207">
        <f>(VLOOKUP(Horizontal!$C55&amp;Horizontal!$B55&amp;Horizontal!BF$11,Vertical!$E:$O,BF$10,0))+0</f>
        <v>195.28</v>
      </c>
      <c r="BG55" s="207">
        <f>(VLOOKUP(Horizontal!$C55&amp;Horizontal!$B55&amp;Horizontal!BG$11,Vertical!$E:$O,BG$10,0))+0</f>
        <v>184.98</v>
      </c>
      <c r="BH55" s="207">
        <f>(VLOOKUP(Horizontal!$C55&amp;Horizontal!$B55&amp;Horizontal!BH$11,Vertical!$E:$O,BH$10,0))+0</f>
        <v>177.95</v>
      </c>
      <c r="BI55" s="207">
        <f>(VLOOKUP(Horizontal!$C55&amp;Horizontal!$B55&amp;Horizontal!BI$11,Vertical!$E:$O,BI$10,0))+0</f>
        <v>173.9</v>
      </c>
      <c r="BJ55" s="209">
        <f>(VLOOKUP(Horizontal!$C55&amp;Horizontal!$B55&amp;Horizontal!BJ$11,Vertical!$E:$O,BJ$10,0))+0</f>
        <v>170.47</v>
      </c>
      <c r="BK55" s="210">
        <f>(VLOOKUP(Horizontal!$C55&amp;Horizontal!$B55&amp;Horizontal!BK$11,Vertical!$E:$O,BK$10,0))+0</f>
        <v>45</v>
      </c>
      <c r="BL55" s="207">
        <f>(VLOOKUP(Horizontal!$C55&amp;Horizontal!$B55&amp;Horizontal!BL$11,Vertical!$E:$O,BL$10,0))+0</f>
        <v>38</v>
      </c>
      <c r="BM55" s="207">
        <f>(VLOOKUP(Horizontal!$C55&amp;Horizontal!$B55&amp;Horizontal!BM$11,Vertical!$E:$O,BM$10,0))+0</f>
        <v>34</v>
      </c>
      <c r="BN55" s="207">
        <f>(VLOOKUP(Horizontal!$C55&amp;Horizontal!$B55&amp;Horizontal!BN$11,Vertical!$E:$O,BN$10,0))+0</f>
        <v>33</v>
      </c>
      <c r="BO55" s="207">
        <f>(VLOOKUP(Horizontal!$C55&amp;Horizontal!$B55&amp;Horizontal!BO$11,Vertical!$E:$O,BO$10,0))+0</f>
        <v>39</v>
      </c>
      <c r="BP55" s="207">
        <f>(VLOOKUP(Horizontal!$C55&amp;Horizontal!$B55&amp;Horizontal!BP$11,Vertical!$E:$O,BP$10,0))+0</f>
        <v>39</v>
      </c>
      <c r="BQ55" s="207">
        <f>(VLOOKUP(Horizontal!$C55&amp;Horizontal!$B55&amp;Horizontal!BQ$11,Vertical!$E:$O,BQ$10,0))+0</f>
        <v>36</v>
      </c>
      <c r="BR55" s="207">
        <f>(VLOOKUP(Horizontal!$C55&amp;Horizontal!$B55&amp;Horizontal!BR$11,Vertical!$E:$O,BR$10,0))+0</f>
        <v>39</v>
      </c>
      <c r="BS55" s="209">
        <f>(VLOOKUP(Horizontal!$C55&amp;Horizontal!$B55&amp;Horizontal!BS$11,Vertical!$E:$O,BS$10,0))+0</f>
        <v>35</v>
      </c>
      <c r="BT55" s="210">
        <f>(VLOOKUP(Horizontal!$C55&amp;Horizontal!$B55&amp;Horizontal!BT$11,Vertical!$E:$O,BT$10,0))+0</f>
        <v>56.89</v>
      </c>
      <c r="BU55" s="207">
        <f>(VLOOKUP(Horizontal!$C55&amp;Horizontal!$B55&amp;Horizontal!BU$11,Vertical!$E:$O,BU$10,0))+0</f>
        <v>54.5</v>
      </c>
      <c r="BV55" s="207">
        <f>(VLOOKUP(Horizontal!$C55&amp;Horizontal!$B55&amp;Horizontal!BV$11,Vertical!$E:$O,BV$10,0))+0</f>
        <v>61.9</v>
      </c>
      <c r="BW55" s="207">
        <f>(VLOOKUP(Horizontal!$C55&amp;Horizontal!$B55&amp;Horizontal!BW$11,Vertical!$E:$O,BW$10,0))+0</f>
        <v>61.9</v>
      </c>
      <c r="BX55" s="207">
        <f>(VLOOKUP(Horizontal!$C55&amp;Horizontal!$B55&amp;Horizontal!BX$11,Vertical!$E:$O,BX$10,0))+0</f>
        <v>68.180000000000007</v>
      </c>
      <c r="BY55" s="207">
        <f>(VLOOKUP(Horizontal!$C55&amp;Horizontal!$B55&amp;Horizontal!BY$11,Vertical!$E:$O,BY$10,0))+0</f>
        <v>37.76</v>
      </c>
      <c r="BZ55" s="207">
        <f>(VLOOKUP(Horizontal!$C55&amp;Horizontal!$B55&amp;Horizontal!BZ$11,Vertical!$E:$O,BZ$10,0))+0</f>
        <v>36</v>
      </c>
      <c r="CA55" s="207">
        <f>(VLOOKUP(Horizontal!$C55&amp;Horizontal!$B55&amp;Horizontal!CA$11,Vertical!$E:$O,CA$10,0))+0</f>
        <v>19.149999999999999</v>
      </c>
      <c r="CB55" s="209">
        <f>(VLOOKUP(Horizontal!$C55&amp;Horizontal!$B55&amp;Horizontal!CB$11,Vertical!$E:$O,CB$10,0))+0</f>
        <v>14.35</v>
      </c>
      <c r="CC55" s="210">
        <f>(VLOOKUP(Horizontal!$C55&amp;Horizontal!$B55&amp;Horizontal!CC$11,Vertical!$E:$O,CC$10,0))+0</f>
        <v>21.56</v>
      </c>
      <c r="CD55" s="207">
        <f>(VLOOKUP(Horizontal!$C55&amp;Horizontal!$B55&amp;Horizontal!CD$11,Vertical!$E:$O,CD$10,0))+0</f>
        <v>22.52</v>
      </c>
      <c r="CE55" s="207">
        <f>(VLOOKUP(Horizontal!$C55&amp;Horizontal!$B55&amp;Horizontal!CE$11,Vertical!$E:$O,CE$10,0))+0</f>
        <v>19.05</v>
      </c>
      <c r="CF55" s="207">
        <f>(VLOOKUP(Horizontal!$C55&amp;Horizontal!$B55&amp;Horizontal!CF$11,Vertical!$E:$O,CF$10,0))+0</f>
        <v>19.05</v>
      </c>
      <c r="CG55" s="207">
        <f>(VLOOKUP(Horizontal!$C55&amp;Horizontal!$B55&amp;Horizontal!CG$11,Vertical!$E:$O,CG$10,0))+0</f>
        <v>22.73</v>
      </c>
      <c r="CH55" s="207">
        <f>(VLOOKUP(Horizontal!$C55&amp;Horizontal!$B55&amp;Horizontal!CH$11,Vertical!$E:$O,CH$10,0))+0</f>
        <v>45.64</v>
      </c>
      <c r="CI55" s="207">
        <f>(VLOOKUP(Horizontal!$C55&amp;Horizontal!$B55&amp;Horizontal!CI$11,Vertical!$E:$O,CI$10,0))+0</f>
        <v>52</v>
      </c>
      <c r="CJ55" s="207">
        <f>(VLOOKUP(Horizontal!$C55&amp;Horizontal!$B55&amp;Horizontal!CJ$11,Vertical!$E:$O,CJ$10,0))+0</f>
        <v>63.83</v>
      </c>
      <c r="CK55" s="209">
        <f>(VLOOKUP(Horizontal!$C55&amp;Horizontal!$B55&amp;Horizontal!CK$11,Vertical!$E:$O,CK$10,0))+0</f>
        <v>64.81</v>
      </c>
      <c r="CL55" s="210">
        <f>(VLOOKUP(Horizontal!$C55&amp;Horizontal!$B55&amp;Horizontal!CL$11,Vertical!$E:$O,CL$10,0))+0</f>
        <v>21.56</v>
      </c>
      <c r="CM55" s="207">
        <f>(VLOOKUP(Horizontal!$C55&amp;Horizontal!$B55&amp;Horizontal!CM$11,Vertical!$E:$O,CM$10,0))+0</f>
        <v>22.97</v>
      </c>
      <c r="CN55" s="207">
        <f>(VLOOKUP(Horizontal!$C55&amp;Horizontal!$B55&amp;Horizontal!CN$11,Vertical!$E:$O,CN$10,0))+0</f>
        <v>19.05</v>
      </c>
      <c r="CO55" s="207">
        <f>(VLOOKUP(Horizontal!$C55&amp;Horizontal!$B55&amp;Horizontal!CO$11,Vertical!$E:$O,CO$10,0))+0</f>
        <v>19.05</v>
      </c>
      <c r="CP55" s="207">
        <f>(VLOOKUP(Horizontal!$C55&amp;Horizontal!$B55&amp;Horizontal!CP$11,Vertical!$E:$O,CP$10,0))+0</f>
        <v>9.09</v>
      </c>
      <c r="CQ55" s="207">
        <f>(VLOOKUP(Horizontal!$C55&amp;Horizontal!$B55&amp;Horizontal!CQ$11,Vertical!$E:$O,CQ$10,0))+0</f>
        <v>16.600000000000001</v>
      </c>
      <c r="CR55" s="207">
        <f>(VLOOKUP(Horizontal!$C55&amp;Horizontal!$B55&amp;Horizontal!CR$11,Vertical!$E:$O,CR$10,0))+0</f>
        <v>12</v>
      </c>
      <c r="CS55" s="207">
        <f>(VLOOKUP(Horizontal!$C55&amp;Horizontal!$B55&amp;Horizontal!CS$11,Vertical!$E:$O,CS$10,0))+0</f>
        <v>17.02</v>
      </c>
      <c r="CT55" s="207">
        <f>(VLOOKUP(Horizontal!$C55&amp;Horizontal!$B55&amp;Horizontal!CT$11,Vertical!$E:$O,CT$10,0))+0</f>
        <v>20.83</v>
      </c>
      <c r="CU55" s="150"/>
      <c r="CV55" s="211">
        <f t="shared" si="29"/>
        <v>12.450000000000017</v>
      </c>
      <c r="CW55" s="190">
        <f t="shared" si="30"/>
        <v>12.690000000000026</v>
      </c>
      <c r="CX55" s="190">
        <f t="shared" si="31"/>
        <v>12.799999999999983</v>
      </c>
      <c r="CY55" s="190">
        <f t="shared" si="32"/>
        <v>15.990000000000009</v>
      </c>
      <c r="CZ55" s="190">
        <f t="shared" si="33"/>
        <v>15.810000000000002</v>
      </c>
      <c r="DA55" s="190">
        <f t="shared" si="34"/>
        <v>17.569999999999993</v>
      </c>
      <c r="DB55" s="190">
        <f t="shared" si="35"/>
        <v>15.669999999999987</v>
      </c>
      <c r="DC55" s="190">
        <f t="shared" si="36"/>
        <v>17.25</v>
      </c>
      <c r="DD55" s="212">
        <f t="shared" si="37"/>
        <v>16.169999999999987</v>
      </c>
      <c r="DE55" s="9">
        <v>160</v>
      </c>
      <c r="DF55" s="212">
        <f t="shared" si="38"/>
        <v>33.287210401891343</v>
      </c>
      <c r="DG55" s="264"/>
      <c r="DH55" s="265"/>
      <c r="DI55" s="265"/>
      <c r="DJ55" s="266"/>
      <c r="DK55" s="190">
        <v>190.86</v>
      </c>
      <c r="DL55" s="190">
        <v>167.29</v>
      </c>
      <c r="DM55" s="190">
        <v>300.57</v>
      </c>
      <c r="DN55" s="212">
        <v>190.86</v>
      </c>
      <c r="DO55" s="190"/>
      <c r="DP55" s="190"/>
      <c r="DQ55" s="190"/>
      <c r="DR55" s="212"/>
      <c r="DS55" s="150"/>
      <c r="DT55" s="190"/>
      <c r="DU55" s="190"/>
      <c r="DV55" s="190"/>
      <c r="DW55" s="190"/>
      <c r="DX55" s="190"/>
      <c r="DY55" s="190"/>
      <c r="DZ55" s="190"/>
      <c r="EA55" s="190"/>
      <c r="EB55" s="190"/>
      <c r="EC55" s="190"/>
      <c r="ED55" s="190"/>
      <c r="EE55" s="190"/>
      <c r="EF55" s="190"/>
      <c r="EG55" s="190"/>
      <c r="EH55" s="212"/>
      <c r="EI55" s="213"/>
      <c r="EJ55" s="211"/>
      <c r="EK55" s="190"/>
      <c r="EL55" s="190"/>
      <c r="EM55" s="190"/>
      <c r="EN55" s="190"/>
      <c r="EO55" s="190"/>
      <c r="EP55" s="190"/>
      <c r="EQ55" s="190"/>
      <c r="ER55" s="190"/>
      <c r="ES55" s="190"/>
      <c r="ET55" s="190"/>
      <c r="EU55" s="190"/>
      <c r="EV55" s="190"/>
      <c r="EW55" s="190"/>
      <c r="EX55" s="212"/>
      <c r="EY55" s="211"/>
      <c r="EZ55" s="75"/>
      <c r="FA55" s="89"/>
      <c r="FB55" s="212"/>
      <c r="FC55" s="213"/>
      <c r="FD55" s="213"/>
      <c r="FE55" s="213"/>
      <c r="FF55" s="213"/>
      <c r="FG55" s="213"/>
      <c r="FH55" s="213"/>
      <c r="FI55" s="213"/>
      <c r="FJ55" s="213"/>
      <c r="FK55" s="213"/>
      <c r="FL55" s="213"/>
      <c r="FM55" s="213"/>
      <c r="FN55" s="213"/>
      <c r="FO55" s="213"/>
      <c r="FP55" s="213"/>
      <c r="FQ55" s="213"/>
      <c r="FR55" s="213"/>
      <c r="FS55" s="211"/>
      <c r="FT55" s="190"/>
      <c r="FU55" s="190"/>
      <c r="FV55" s="190"/>
      <c r="FW55" s="190"/>
      <c r="FX55" s="190"/>
      <c r="FY55" s="190"/>
      <c r="FZ55" s="190"/>
      <c r="GA55" s="190"/>
      <c r="GB55" s="190"/>
      <c r="GC55" s="190"/>
      <c r="GD55" s="190"/>
      <c r="GE55" s="190"/>
      <c r="GF55" s="190"/>
      <c r="GG55" s="212"/>
    </row>
    <row r="56" spans="2:189">
      <c r="B56" s="33">
        <v>42295</v>
      </c>
      <c r="C56" s="30" t="s">
        <v>24</v>
      </c>
      <c r="D56" s="30">
        <v>2015</v>
      </c>
      <c r="E56" s="30" t="str">
        <f t="shared" si="40"/>
        <v>2015S42</v>
      </c>
      <c r="F56" s="30" t="str">
        <f t="shared" si="39"/>
        <v>102015</v>
      </c>
      <c r="G56" s="208" t="str">
        <f>VLOOKUP(Horizontal!$C56&amp;Horizontal!$B56&amp;Horizontal!G$11,Vertical!$E:$O,G$10,0)</f>
        <v>-30,15</v>
      </c>
      <c r="H56" s="207">
        <f>(VLOOKUP(Horizontal!$C56&amp;Horizontal!$B56&amp;Horizontal!H$11,Vertical!$E:$O,H$10,0))+0</f>
        <v>168.26</v>
      </c>
      <c r="I56" s="207">
        <f>(VLOOKUP(Horizontal!$C56&amp;Horizontal!$B56&amp;Horizontal!I$11,Vertical!$E:$O,I$10,0))+0</f>
        <v>166.65</v>
      </c>
      <c r="J56" s="207">
        <f>(VLOOKUP(Horizontal!$C56&amp;Horizontal!$B56&amp;Horizontal!J$11,Vertical!$E:$O,J$10,0))+0</f>
        <v>165.64</v>
      </c>
      <c r="K56" s="207">
        <f>(VLOOKUP(Horizontal!$C56&amp;Horizontal!$B56&amp;Horizontal!K$11,Vertical!$E:$O,K$10,0))+0</f>
        <v>177.11</v>
      </c>
      <c r="L56" s="207">
        <f>(VLOOKUP(Horizontal!$C56&amp;Horizontal!$B56&amp;Horizontal!L$11,Vertical!$E:$O,L$10,0))+0</f>
        <v>177.32</v>
      </c>
      <c r="M56" s="207">
        <f>(VLOOKUP(Horizontal!$C56&amp;Horizontal!$B56&amp;Horizontal!M$11,Vertical!$E:$O,M$10,0))+0</f>
        <v>166.45</v>
      </c>
      <c r="N56" s="207">
        <f>(VLOOKUP(Horizontal!$C56&amp;Horizontal!$B56&amp;Horizontal!N$11,Vertical!$E:$O,N$10,0))+0</f>
        <v>161.28</v>
      </c>
      <c r="O56" s="207">
        <f>(VLOOKUP(Horizontal!$C56&amp;Horizontal!$B56&amp;Horizontal!O$11,Vertical!$E:$O,O$10,0))+0</f>
        <v>156.26</v>
      </c>
      <c r="P56" s="209">
        <f>(VLOOKUP(Horizontal!$C56&amp;Horizontal!$B56&amp;Horizontal!P$11,Vertical!$E:$O,P$10,0))+0</f>
        <v>154</v>
      </c>
      <c r="Q56" s="210">
        <f>(VLOOKUP(Horizontal!$C56&amp;Horizontal!$B56&amp;Horizontal!Q$11,Vertical!$E:$O,Q$10,0))+0</f>
        <v>45</v>
      </c>
      <c r="R56" s="207">
        <f>(VLOOKUP(Horizontal!$C56&amp;Horizontal!$B56&amp;Horizontal!R$11,Vertical!$E:$O,R$10,0))+0</f>
        <v>39</v>
      </c>
      <c r="S56" s="207">
        <f>(VLOOKUP(Horizontal!$C56&amp;Horizontal!$B56&amp;Horizontal!S$11,Vertical!$E:$O,S$10,0))+0</f>
        <v>39</v>
      </c>
      <c r="T56" s="207">
        <f>(VLOOKUP(Horizontal!$C56&amp;Horizontal!$B56&amp;Horizontal!T$11,Vertical!$E:$O,T$10,0))+0</f>
        <v>37</v>
      </c>
      <c r="U56" s="207">
        <f>(VLOOKUP(Horizontal!$C56&amp;Horizontal!$B56&amp;Horizontal!U$11,Vertical!$E:$O,U$10,0))+0</f>
        <v>40</v>
      </c>
      <c r="V56" s="207">
        <f>(VLOOKUP(Horizontal!$C56&amp;Horizontal!$B56&amp;Horizontal!V$11,Vertical!$E:$O,V$10,0))+0</f>
        <v>37</v>
      </c>
      <c r="W56" s="207">
        <f>(VLOOKUP(Horizontal!$C56&amp;Horizontal!$B56&amp;Horizontal!W$11,Vertical!$E:$O,W$10,0))+0</f>
        <v>38</v>
      </c>
      <c r="X56" s="207">
        <f>(VLOOKUP(Horizontal!$C56&amp;Horizontal!$B56&amp;Horizontal!X$11,Vertical!$E:$O,X$10,0))+0</f>
        <v>37</v>
      </c>
      <c r="Y56" s="209">
        <f>(VLOOKUP(Horizontal!$C56&amp;Horizontal!$B56&amp;Horizontal!Y$11,Vertical!$E:$O,Y$10,0))+0</f>
        <v>36</v>
      </c>
      <c r="Z56" s="210">
        <f>(VLOOKUP(Horizontal!$C56&amp;Horizontal!$B56&amp;Horizontal!Z$11,Vertical!$E:$O,Z$10,0))+0</f>
        <v>81.63</v>
      </c>
      <c r="AA56" s="207">
        <f>(VLOOKUP(Horizontal!$C56&amp;Horizontal!$B56&amp;Horizontal!AA$11,Vertical!$E:$O,AA$10,0))+0</f>
        <v>70</v>
      </c>
      <c r="AB56" s="207">
        <f>(VLOOKUP(Horizontal!$C56&amp;Horizontal!$B56&amp;Horizontal!AB$11,Vertical!$E:$O,AB$10,0))+0</f>
        <v>63.33</v>
      </c>
      <c r="AC56" s="207">
        <f>(VLOOKUP(Horizontal!$C56&amp;Horizontal!$B56&amp;Horizontal!AC$11,Vertical!$E:$O,AC$10,0))+0</f>
        <v>52.57</v>
      </c>
      <c r="AD56" s="207">
        <f>(VLOOKUP(Horizontal!$C56&amp;Horizontal!$B56&amp;Horizontal!AD$11,Vertical!$E:$O,AD$10,0))+0</f>
        <v>64.290000000000006</v>
      </c>
      <c r="AE56" s="207">
        <f>(VLOOKUP(Horizontal!$C56&amp;Horizontal!$B56&amp;Horizontal!AE$11,Vertical!$E:$O,AE$10,0))+0</f>
        <v>50</v>
      </c>
      <c r="AF56" s="207">
        <f>(VLOOKUP(Horizontal!$C56&amp;Horizontal!$B56&amp;Horizontal!AF$11,Vertical!$E:$O,AF$10,0))+0</f>
        <v>45.98</v>
      </c>
      <c r="AG56" s="207">
        <f>(VLOOKUP(Horizontal!$C56&amp;Horizontal!$B56&amp;Horizontal!AG$11,Vertical!$E:$O,AG$10,0))+0</f>
        <v>30.65</v>
      </c>
      <c r="AH56" s="209">
        <f>(VLOOKUP(Horizontal!$C56&amp;Horizontal!$B56&amp;Horizontal!AH$11,Vertical!$E:$O,AH$10,0))+0</f>
        <v>26.92</v>
      </c>
      <c r="AI56" s="210">
        <f>(VLOOKUP(Horizontal!$C56&amp;Horizontal!$B56&amp;Horizontal!AI$11,Vertical!$E:$O,AI$10,0))+0</f>
        <v>12.24</v>
      </c>
      <c r="AJ56" s="207">
        <f>(VLOOKUP(Horizontal!$C56&amp;Horizontal!$B56&amp;Horizontal!AJ$11,Vertical!$E:$O,AJ$10,0))+0</f>
        <v>20</v>
      </c>
      <c r="AK56" s="207">
        <f>(VLOOKUP(Horizontal!$C56&amp;Horizontal!$B56&amp;Horizontal!AK$11,Vertical!$E:$O,AK$10,0))+0</f>
        <v>16.670000000000002</v>
      </c>
      <c r="AL56" s="207">
        <f>(VLOOKUP(Horizontal!$C56&amp;Horizontal!$B56&amp;Horizontal!AL$11,Vertical!$E:$O,AL$10,0))+0</f>
        <v>19.760000000000002</v>
      </c>
      <c r="AM56" s="207">
        <f>(VLOOKUP(Horizontal!$C56&amp;Horizontal!$B56&amp;Horizontal!AM$11,Vertical!$E:$O,AM$10,0))+0</f>
        <v>17.86</v>
      </c>
      <c r="AN56" s="207">
        <f>(VLOOKUP(Horizontal!$C56&amp;Horizontal!$B56&amp;Horizontal!AN$11,Vertical!$E:$O,AN$10,0))+0</f>
        <v>35.71</v>
      </c>
      <c r="AO56" s="207">
        <f>(VLOOKUP(Horizontal!$C56&amp;Horizontal!$B56&amp;Horizontal!AO$11,Vertical!$E:$O,AO$10,0))+0</f>
        <v>38.700000000000003</v>
      </c>
      <c r="AP56" s="207">
        <f>(VLOOKUP(Horizontal!$C56&amp;Horizontal!$B56&amp;Horizontal!AP$11,Vertical!$E:$O,AP$10,0))+0</f>
        <v>50.19</v>
      </c>
      <c r="AQ56" s="209">
        <f>(VLOOKUP(Horizontal!$C56&amp;Horizontal!$B56&amp;Horizontal!AQ$11,Vertical!$E:$O,AQ$10,0))+0</f>
        <v>57.69</v>
      </c>
      <c r="AR56" s="210">
        <f>(VLOOKUP(Horizontal!$C56&amp;Horizontal!$B56&amp;Horizontal!AR$11,Vertical!$E:$O,AR$10,0))+0</f>
        <v>6.12</v>
      </c>
      <c r="AS56" s="207">
        <f>(VLOOKUP(Horizontal!$C56&amp;Horizontal!$B56&amp;Horizontal!AS$11,Vertical!$E:$O,AS$10,0))+0</f>
        <v>10</v>
      </c>
      <c r="AT56" s="207">
        <f>(VLOOKUP(Horizontal!$C56&amp;Horizontal!$B56&amp;Horizontal!AT$11,Vertical!$E:$O,AT$10,0))+0</f>
        <v>20</v>
      </c>
      <c r="AU56" s="207">
        <f>(VLOOKUP(Horizontal!$C56&amp;Horizontal!$B56&amp;Horizontal!AU$11,Vertical!$E:$O,AU$10,0))+0</f>
        <v>27.67</v>
      </c>
      <c r="AV56" s="207">
        <f>(VLOOKUP(Horizontal!$C56&amp;Horizontal!$B56&amp;Horizontal!AV$11,Vertical!$E:$O,AV$10,0))+0</f>
        <v>17.86</v>
      </c>
      <c r="AW56" s="207">
        <f>(VLOOKUP(Horizontal!$C56&amp;Horizontal!$B56&amp;Horizontal!AW$11,Vertical!$E:$O,AW$10,0))+0</f>
        <v>14.29</v>
      </c>
      <c r="AX56" s="207">
        <f>(VLOOKUP(Horizontal!$C56&amp;Horizontal!$B56&amp;Horizontal!AX$11,Vertical!$E:$O,AX$10,0))+0</f>
        <v>15.33</v>
      </c>
      <c r="AY56" s="207">
        <f>(VLOOKUP(Horizontal!$C56&amp;Horizontal!$B56&amp;Horizontal!AY$11,Vertical!$E:$O,AY$10,0))+0</f>
        <v>19.16</v>
      </c>
      <c r="AZ56" s="209">
        <f>(VLOOKUP(Horizontal!$C56&amp;Horizontal!$B56&amp;Horizontal!AZ$11,Vertical!$E:$O,AZ$10,0))+0</f>
        <v>15.38</v>
      </c>
      <c r="BA56" s="208">
        <f>(VLOOKUP(Horizontal!$C56&amp;Horizontal!$B56&amp;Horizontal!BA$11,Vertical!$E:$O,BA$10,0))+0</f>
        <v>10.77</v>
      </c>
      <c r="BB56" s="210">
        <f>(VLOOKUP(Horizontal!$C56&amp;Horizontal!$B56&amp;Horizontal!BB$11,Vertical!$E:$O,BB$10,0))+0</f>
        <v>180.79</v>
      </c>
      <c r="BC56" s="207">
        <f>(VLOOKUP(Horizontal!$C56&amp;Horizontal!$B56&amp;Horizontal!BC$11,Vertical!$E:$O,BC$10,0))+0</f>
        <v>181.4</v>
      </c>
      <c r="BD56" s="207">
        <f>(VLOOKUP(Horizontal!$C56&amp;Horizontal!$B56&amp;Horizontal!BD$11,Vertical!$E:$O,BD$10,0))+0</f>
        <v>180.34</v>
      </c>
      <c r="BE56" s="207">
        <f>(VLOOKUP(Horizontal!$C56&amp;Horizontal!$B56&amp;Horizontal!BE$11,Vertical!$E:$O,BE$10,0))+0</f>
        <v>192.61</v>
      </c>
      <c r="BF56" s="207">
        <f>(VLOOKUP(Horizontal!$C56&amp;Horizontal!$B56&amp;Horizontal!BF$11,Vertical!$E:$O,BF$10,0))+0</f>
        <v>193.34</v>
      </c>
      <c r="BG56" s="207">
        <f>(VLOOKUP(Horizontal!$C56&amp;Horizontal!$B56&amp;Horizontal!BG$11,Vertical!$E:$O,BG$10,0))+0</f>
        <v>183.28</v>
      </c>
      <c r="BH56" s="207">
        <f>(VLOOKUP(Horizontal!$C56&amp;Horizontal!$B56&amp;Horizontal!BH$11,Vertical!$E:$O,BH$10,0))+0</f>
        <v>177.07</v>
      </c>
      <c r="BI56" s="207">
        <f>(VLOOKUP(Horizontal!$C56&amp;Horizontal!$B56&amp;Horizontal!BI$11,Vertical!$E:$O,BI$10,0))+0</f>
        <v>171.96</v>
      </c>
      <c r="BJ56" s="209">
        <f>(VLOOKUP(Horizontal!$C56&amp;Horizontal!$B56&amp;Horizontal!BJ$11,Vertical!$E:$O,BJ$10,0))+0</f>
        <v>170.23</v>
      </c>
      <c r="BK56" s="210">
        <f>(VLOOKUP(Horizontal!$C56&amp;Horizontal!$B56&amp;Horizontal!BK$11,Vertical!$E:$O,BK$10,0))+0</f>
        <v>47</v>
      </c>
      <c r="BL56" s="207">
        <f>(VLOOKUP(Horizontal!$C56&amp;Horizontal!$B56&amp;Horizontal!BL$11,Vertical!$E:$O,BL$10,0))+0</f>
        <v>36</v>
      </c>
      <c r="BM56" s="207">
        <f>(VLOOKUP(Horizontal!$C56&amp;Horizontal!$B56&amp;Horizontal!BM$11,Vertical!$E:$O,BM$10,0))+0</f>
        <v>35</v>
      </c>
      <c r="BN56" s="207">
        <f>(VLOOKUP(Horizontal!$C56&amp;Horizontal!$B56&amp;Horizontal!BN$11,Vertical!$E:$O,BN$10,0))+0</f>
        <v>38</v>
      </c>
      <c r="BO56" s="207">
        <f>(VLOOKUP(Horizontal!$C56&amp;Horizontal!$B56&amp;Horizontal!BO$11,Vertical!$E:$O,BO$10,0))+0</f>
        <v>39</v>
      </c>
      <c r="BP56" s="207">
        <f>(VLOOKUP(Horizontal!$C56&amp;Horizontal!$B56&amp;Horizontal!BP$11,Vertical!$E:$O,BP$10,0))+0</f>
        <v>38</v>
      </c>
      <c r="BQ56" s="207">
        <f>(VLOOKUP(Horizontal!$C56&amp;Horizontal!$B56&amp;Horizontal!BQ$11,Vertical!$E:$O,BQ$10,0))+0</f>
        <v>39</v>
      </c>
      <c r="BR56" s="207">
        <f>(VLOOKUP(Horizontal!$C56&amp;Horizontal!$B56&amp;Horizontal!BR$11,Vertical!$E:$O,BR$10,0))+0</f>
        <v>38</v>
      </c>
      <c r="BS56" s="209">
        <f>(VLOOKUP(Horizontal!$C56&amp;Horizontal!$B56&amp;Horizontal!BS$11,Vertical!$E:$O,BS$10,0))+0</f>
        <v>36</v>
      </c>
      <c r="BT56" s="210">
        <f>(VLOOKUP(Horizontal!$C56&amp;Horizontal!$B56&amp;Horizontal!BT$11,Vertical!$E:$O,BT$10,0))+0</f>
        <v>81.48</v>
      </c>
      <c r="BU56" s="207">
        <f>(VLOOKUP(Horizontal!$C56&amp;Horizontal!$B56&amp;Horizontal!BU$11,Vertical!$E:$O,BU$10,0))+0</f>
        <v>66.8</v>
      </c>
      <c r="BV56" s="207">
        <f>(VLOOKUP(Horizontal!$C56&amp;Horizontal!$B56&amp;Horizontal!BV$11,Vertical!$E:$O,BV$10,0))+0</f>
        <v>62.81</v>
      </c>
      <c r="BW56" s="207">
        <f>(VLOOKUP(Horizontal!$C56&amp;Horizontal!$B56&amp;Horizontal!BW$11,Vertical!$E:$O,BW$10,0))+0</f>
        <v>65.22</v>
      </c>
      <c r="BX56" s="207">
        <f>(VLOOKUP(Horizontal!$C56&amp;Horizontal!$B56&amp;Horizontal!BX$11,Vertical!$E:$O,BX$10,0))+0</f>
        <v>58.33</v>
      </c>
      <c r="BY56" s="207">
        <f>(VLOOKUP(Horizontal!$C56&amp;Horizontal!$B56&amp;Horizontal!BY$11,Vertical!$E:$O,BY$10,0))+0</f>
        <v>40.08</v>
      </c>
      <c r="BZ56" s="207">
        <f>(VLOOKUP(Horizontal!$C56&amp;Horizontal!$B56&amp;Horizontal!BZ$11,Vertical!$E:$O,BZ$10,0))+0</f>
        <v>34.869999999999997</v>
      </c>
      <c r="CA56" s="207">
        <f>(VLOOKUP(Horizontal!$C56&amp;Horizontal!$B56&amp;Horizontal!CA$11,Vertical!$E:$O,CA$10,0))+0</f>
        <v>33.33</v>
      </c>
      <c r="CB56" s="209">
        <f>(VLOOKUP(Horizontal!$C56&amp;Horizontal!$B56&amp;Horizontal!CB$11,Vertical!$E:$O,CB$10,0))+0</f>
        <v>29.17</v>
      </c>
      <c r="CC56" s="210">
        <f>(VLOOKUP(Horizontal!$C56&amp;Horizontal!$B56&amp;Horizontal!CC$11,Vertical!$E:$O,CC$10,0))+0</f>
        <v>9.26</v>
      </c>
      <c r="CD56" s="207">
        <f>(VLOOKUP(Horizontal!$C56&amp;Horizontal!$B56&amp;Horizontal!CD$11,Vertical!$E:$O,CD$10,0))+0</f>
        <v>12.45</v>
      </c>
      <c r="CE56" s="207">
        <f>(VLOOKUP(Horizontal!$C56&amp;Horizontal!$B56&amp;Horizontal!CE$11,Vertical!$E:$O,CE$10,0))+0</f>
        <v>16.53</v>
      </c>
      <c r="CF56" s="207">
        <f>(VLOOKUP(Horizontal!$C56&amp;Horizontal!$B56&amp;Horizontal!CF$11,Vertical!$E:$O,CF$10,0))+0</f>
        <v>4.3499999999999996</v>
      </c>
      <c r="CG56" s="207">
        <f>(VLOOKUP(Horizontal!$C56&amp;Horizontal!$B56&amp;Horizontal!CG$11,Vertical!$E:$O,CG$10,0))+0</f>
        <v>20.83</v>
      </c>
      <c r="CH56" s="207">
        <f>(VLOOKUP(Horizontal!$C56&amp;Horizontal!$B56&amp;Horizontal!CH$11,Vertical!$E:$O,CH$10,0))+0</f>
        <v>36.11</v>
      </c>
      <c r="CI56" s="207">
        <f>(VLOOKUP(Horizontal!$C56&amp;Horizontal!$B56&amp;Horizontal!CI$11,Vertical!$E:$O,CI$10,0))+0</f>
        <v>45.98</v>
      </c>
      <c r="CJ56" s="207">
        <f>(VLOOKUP(Horizontal!$C56&amp;Horizontal!$B56&amp;Horizontal!CJ$11,Vertical!$E:$O,CJ$10,0))+0</f>
        <v>51.85</v>
      </c>
      <c r="CK56" s="209">
        <f>(VLOOKUP(Horizontal!$C56&amp;Horizontal!$B56&amp;Horizontal!CK$11,Vertical!$E:$O,CK$10,0))+0</f>
        <v>41.67</v>
      </c>
      <c r="CL56" s="210">
        <f>(VLOOKUP(Horizontal!$C56&amp;Horizontal!$B56&amp;Horizontal!CL$11,Vertical!$E:$O,CL$10,0))+0</f>
        <v>9.26</v>
      </c>
      <c r="CM56" s="207">
        <f>(VLOOKUP(Horizontal!$C56&amp;Horizontal!$B56&amp;Horizontal!CM$11,Vertical!$E:$O,CM$10,0))+0</f>
        <v>20.75</v>
      </c>
      <c r="CN56" s="207">
        <f>(VLOOKUP(Horizontal!$C56&amp;Horizontal!$B56&amp;Horizontal!CN$11,Vertical!$E:$O,CN$10,0))+0</f>
        <v>20.66</v>
      </c>
      <c r="CO56" s="207">
        <f>(VLOOKUP(Horizontal!$C56&amp;Horizontal!$B56&amp;Horizontal!CO$11,Vertical!$E:$O,CO$10,0))+0</f>
        <v>30.43</v>
      </c>
      <c r="CP56" s="207">
        <f>(VLOOKUP(Horizontal!$C56&amp;Horizontal!$B56&amp;Horizontal!CP$11,Vertical!$E:$O,CP$10,0))+0</f>
        <v>20.83</v>
      </c>
      <c r="CQ56" s="207">
        <f>(VLOOKUP(Horizontal!$C56&amp;Horizontal!$B56&amp;Horizontal!CQ$11,Vertical!$E:$O,CQ$10,0))+0</f>
        <v>23.81</v>
      </c>
      <c r="CR56" s="207">
        <f>(VLOOKUP(Horizontal!$C56&amp;Horizontal!$B56&amp;Horizontal!CR$11,Vertical!$E:$O,CR$10,0))+0</f>
        <v>19.16</v>
      </c>
      <c r="CS56" s="207">
        <f>(VLOOKUP(Horizontal!$C56&amp;Horizontal!$B56&amp;Horizontal!CS$11,Vertical!$E:$O,CS$10,0))+0</f>
        <v>14.81</v>
      </c>
      <c r="CT56" s="207">
        <f>(VLOOKUP(Horizontal!$C56&amp;Horizontal!$B56&amp;Horizontal!CT$11,Vertical!$E:$O,CT$10,0))+0</f>
        <v>29.17</v>
      </c>
      <c r="CU56" s="150"/>
      <c r="CV56" s="211">
        <f t="shared" si="29"/>
        <v>12.530000000000001</v>
      </c>
      <c r="CW56" s="190">
        <f t="shared" si="30"/>
        <v>14.75</v>
      </c>
      <c r="CX56" s="190">
        <f t="shared" si="31"/>
        <v>14.700000000000017</v>
      </c>
      <c r="CY56" s="190">
        <f t="shared" si="32"/>
        <v>15.5</v>
      </c>
      <c r="CZ56" s="190">
        <f t="shared" si="33"/>
        <v>16.02000000000001</v>
      </c>
      <c r="DA56" s="190">
        <f t="shared" si="34"/>
        <v>16.830000000000013</v>
      </c>
      <c r="DB56" s="190">
        <f t="shared" si="35"/>
        <v>15.789999999999992</v>
      </c>
      <c r="DC56" s="190">
        <f t="shared" si="36"/>
        <v>15.700000000000017</v>
      </c>
      <c r="DD56" s="212">
        <f t="shared" si="37"/>
        <v>16.22999999999999</v>
      </c>
      <c r="DE56" s="9">
        <v>160</v>
      </c>
      <c r="DF56" s="212">
        <f t="shared" si="38"/>
        <v>40.19721040189134</v>
      </c>
      <c r="DG56" s="264"/>
      <c r="DH56" s="265"/>
      <c r="DI56" s="265"/>
      <c r="DJ56" s="266"/>
      <c r="DK56" s="190">
        <v>204.17</v>
      </c>
      <c r="DL56" s="190">
        <v>132.81</v>
      </c>
      <c r="DM56" s="190">
        <v>270.3</v>
      </c>
      <c r="DN56" s="212">
        <v>270.3</v>
      </c>
      <c r="DO56" s="190"/>
      <c r="DP56" s="190"/>
      <c r="DQ56" s="190"/>
      <c r="DR56" s="212"/>
      <c r="DS56" s="150"/>
      <c r="DT56" s="190"/>
      <c r="DU56" s="190"/>
      <c r="DV56" s="190"/>
      <c r="DW56" s="190"/>
      <c r="DX56" s="190"/>
      <c r="DY56" s="190"/>
      <c r="DZ56" s="190"/>
      <c r="EA56" s="190"/>
      <c r="EB56" s="190"/>
      <c r="EC56" s="190"/>
      <c r="ED56" s="190"/>
      <c r="EE56" s="190"/>
      <c r="EF56" s="190"/>
      <c r="EG56" s="190"/>
      <c r="EH56" s="212"/>
      <c r="EI56" s="213"/>
      <c r="EJ56" s="211"/>
      <c r="EK56" s="190"/>
      <c r="EL56" s="190"/>
      <c r="EM56" s="190"/>
      <c r="EN56" s="190"/>
      <c r="EO56" s="190"/>
      <c r="EP56" s="190"/>
      <c r="EQ56" s="190"/>
      <c r="ER56" s="190"/>
      <c r="ES56" s="190"/>
      <c r="ET56" s="190"/>
      <c r="EU56" s="190"/>
      <c r="EV56" s="190"/>
      <c r="EW56" s="190"/>
      <c r="EX56" s="212"/>
      <c r="EY56" s="211"/>
      <c r="EZ56" s="75"/>
      <c r="FA56" s="89"/>
      <c r="FB56" s="212"/>
      <c r="FC56" s="213"/>
      <c r="FD56" s="213"/>
      <c r="FE56" s="213"/>
      <c r="FF56" s="213"/>
      <c r="FG56" s="213"/>
      <c r="FH56" s="213"/>
      <c r="FI56" s="213"/>
      <c r="FJ56" s="213"/>
      <c r="FK56" s="213"/>
      <c r="FL56" s="213"/>
      <c r="FM56" s="213"/>
      <c r="FN56" s="213"/>
      <c r="FO56" s="213"/>
      <c r="FP56" s="213"/>
      <c r="FQ56" s="213"/>
      <c r="FR56" s="213"/>
      <c r="FS56" s="211"/>
      <c r="FT56" s="190"/>
      <c r="FU56" s="190"/>
      <c r="FV56" s="190"/>
      <c r="FW56" s="190"/>
      <c r="FX56" s="190"/>
      <c r="FY56" s="190"/>
      <c r="FZ56" s="190"/>
      <c r="GA56" s="190"/>
      <c r="GB56" s="190"/>
      <c r="GC56" s="190"/>
      <c r="GD56" s="190"/>
      <c r="GE56" s="190"/>
      <c r="GF56" s="190"/>
      <c r="GG56" s="212"/>
    </row>
    <row r="57" spans="2:189">
      <c r="B57" s="33">
        <v>42302</v>
      </c>
      <c r="C57" s="30" t="s">
        <v>23</v>
      </c>
      <c r="D57" s="30">
        <v>2015</v>
      </c>
      <c r="E57" s="30" t="str">
        <f t="shared" si="40"/>
        <v>2015S43</v>
      </c>
      <c r="F57" s="30" t="str">
        <f t="shared" si="39"/>
        <v>10Final2015</v>
      </c>
      <c r="G57" s="208" t="str">
        <f>VLOOKUP(Horizontal!$C57&amp;Horizontal!$B57&amp;Horizontal!G$11,Vertical!$E:$O,G$10,0)</f>
        <v>-28,51</v>
      </c>
      <c r="H57" s="207">
        <f>(VLOOKUP(Horizontal!$C57&amp;Horizontal!$B57&amp;Horizontal!H$11,Vertical!$E:$O,H$10,0))+0</f>
        <v>168.05</v>
      </c>
      <c r="I57" s="207">
        <f>(VLOOKUP(Horizontal!$C57&amp;Horizontal!$B57&amp;Horizontal!I$11,Vertical!$E:$O,I$10,0))+0</f>
        <v>165.14</v>
      </c>
      <c r="J57" s="207">
        <f>(VLOOKUP(Horizontal!$C57&amp;Horizontal!$B57&amp;Horizontal!J$11,Vertical!$E:$O,J$10,0))+0</f>
        <v>163.09</v>
      </c>
      <c r="K57" s="207">
        <f>(VLOOKUP(Horizontal!$C57&amp;Horizontal!$B57&amp;Horizontal!K$11,Vertical!$E:$O,K$10,0))+0</f>
        <v>175.72</v>
      </c>
      <c r="L57" s="207">
        <f>(VLOOKUP(Horizontal!$C57&amp;Horizontal!$B57&amp;Horizontal!L$11,Vertical!$E:$O,L$10,0))+0</f>
        <v>175.41</v>
      </c>
      <c r="M57" s="207">
        <f>(VLOOKUP(Horizontal!$C57&amp;Horizontal!$B57&amp;Horizontal!M$11,Vertical!$E:$O,M$10,0))+0</f>
        <v>165.26</v>
      </c>
      <c r="N57" s="207">
        <f>(VLOOKUP(Horizontal!$C57&amp;Horizontal!$B57&amp;Horizontal!N$11,Vertical!$E:$O,N$10,0))+0</f>
        <v>160.18</v>
      </c>
      <c r="O57" s="207">
        <f>(VLOOKUP(Horizontal!$C57&amp;Horizontal!$B57&amp;Horizontal!O$11,Vertical!$E:$O,O$10,0))+0</f>
        <v>155.79</v>
      </c>
      <c r="P57" s="209">
        <f>(VLOOKUP(Horizontal!$C57&amp;Horizontal!$B57&amp;Horizontal!P$11,Vertical!$E:$O,P$10,0))+0</f>
        <v>153.41</v>
      </c>
      <c r="Q57" s="210">
        <f>(VLOOKUP(Horizontal!$C57&amp;Horizontal!$B57&amp;Horizontal!Q$11,Vertical!$E:$O,Q$10,0))+0</f>
        <v>42</v>
      </c>
      <c r="R57" s="207">
        <f>(VLOOKUP(Horizontal!$C57&amp;Horizontal!$B57&amp;Horizontal!R$11,Vertical!$E:$O,R$10,0))+0</f>
        <v>33</v>
      </c>
      <c r="S57" s="207">
        <f>(VLOOKUP(Horizontal!$C57&amp;Horizontal!$B57&amp;Horizontal!S$11,Vertical!$E:$O,S$10,0))+0</f>
        <v>33</v>
      </c>
      <c r="T57" s="207">
        <f>(VLOOKUP(Horizontal!$C57&amp;Horizontal!$B57&amp;Horizontal!T$11,Vertical!$E:$O,T$10,0))+0</f>
        <v>37</v>
      </c>
      <c r="U57" s="207">
        <f>(VLOOKUP(Horizontal!$C57&amp;Horizontal!$B57&amp;Horizontal!U$11,Vertical!$E:$O,U$10,0))+0</f>
        <v>38</v>
      </c>
      <c r="V57" s="207">
        <f>(VLOOKUP(Horizontal!$C57&amp;Horizontal!$B57&amp;Horizontal!V$11,Vertical!$E:$O,V$10,0))+0</f>
        <v>35</v>
      </c>
      <c r="W57" s="207">
        <f>(VLOOKUP(Horizontal!$C57&amp;Horizontal!$B57&amp;Horizontal!W$11,Vertical!$E:$O,W$10,0))+0</f>
        <v>35</v>
      </c>
      <c r="X57" s="207">
        <f>(VLOOKUP(Horizontal!$C57&amp;Horizontal!$B57&amp;Horizontal!X$11,Vertical!$E:$O,X$10,0))+0</f>
        <v>33</v>
      </c>
      <c r="Y57" s="209">
        <f>(VLOOKUP(Horizontal!$C57&amp;Horizontal!$B57&amp;Horizontal!Y$11,Vertical!$E:$O,Y$10,0))+0</f>
        <v>32</v>
      </c>
      <c r="Z57" s="210">
        <f>(VLOOKUP(Horizontal!$C57&amp;Horizontal!$B57&amp;Horizontal!Z$11,Vertical!$E:$O,Z$10,0))+0</f>
        <v>56.6</v>
      </c>
      <c r="AA57" s="207">
        <f>(VLOOKUP(Horizontal!$C57&amp;Horizontal!$B57&amp;Horizontal!AA$11,Vertical!$E:$O,AA$10,0))+0</f>
        <v>61.29</v>
      </c>
      <c r="AB57" s="207">
        <f>(VLOOKUP(Horizontal!$C57&amp;Horizontal!$B57&amp;Horizontal!AB$11,Vertical!$E:$O,AB$10,0))+0</f>
        <v>67.8</v>
      </c>
      <c r="AC57" s="207">
        <f>(VLOOKUP(Horizontal!$C57&amp;Horizontal!$B57&amp;Horizontal!AC$11,Vertical!$E:$O,AC$10,0))+0</f>
        <v>56.48</v>
      </c>
      <c r="AD57" s="207">
        <f>(VLOOKUP(Horizontal!$C57&amp;Horizontal!$B57&amp;Horizontal!AD$11,Vertical!$E:$O,AD$10,0))+0</f>
        <v>54.55</v>
      </c>
      <c r="AE57" s="207">
        <f>(VLOOKUP(Horizontal!$C57&amp;Horizontal!$B57&amp;Horizontal!AE$11,Vertical!$E:$O,AE$10,0))+0</f>
        <v>33.33</v>
      </c>
      <c r="AF57" s="207">
        <f>(VLOOKUP(Horizontal!$C57&amp;Horizontal!$B57&amp;Horizontal!AF$11,Vertical!$E:$O,AF$10,0))+0</f>
        <v>33.33</v>
      </c>
      <c r="AG57" s="207">
        <f>(VLOOKUP(Horizontal!$C57&amp;Horizontal!$B57&amp;Horizontal!AG$11,Vertical!$E:$O,AG$10,0))+0</f>
        <v>29.63</v>
      </c>
      <c r="AH57" s="209">
        <f>(VLOOKUP(Horizontal!$C57&amp;Horizontal!$B57&amp;Horizontal!AH$11,Vertical!$E:$O,AH$10,0))+0</f>
        <v>26.92</v>
      </c>
      <c r="AI57" s="210">
        <f>(VLOOKUP(Horizontal!$C57&amp;Horizontal!$B57&amp;Horizontal!AI$11,Vertical!$E:$O,AI$10,0))+0</f>
        <v>15.09</v>
      </c>
      <c r="AJ57" s="207">
        <f>(VLOOKUP(Horizontal!$C57&amp;Horizontal!$B57&amp;Horizontal!AJ$11,Vertical!$E:$O,AJ$10,0))+0</f>
        <v>19.350000000000001</v>
      </c>
      <c r="AK57" s="207">
        <f>(VLOOKUP(Horizontal!$C57&amp;Horizontal!$B57&amp;Horizontal!AK$11,Vertical!$E:$O,AK$10,0))+0</f>
        <v>16.95</v>
      </c>
      <c r="AL57" s="207">
        <f>(VLOOKUP(Horizontal!$C57&amp;Horizontal!$B57&amp;Horizontal!AL$11,Vertical!$E:$O,AL$10,0))+0</f>
        <v>23.26</v>
      </c>
      <c r="AM57" s="207">
        <f>(VLOOKUP(Horizontal!$C57&amp;Horizontal!$B57&amp;Horizontal!AM$11,Vertical!$E:$O,AM$10,0))+0</f>
        <v>33.33</v>
      </c>
      <c r="AN57" s="207">
        <f>(VLOOKUP(Horizontal!$C57&amp;Horizontal!$B57&amp;Horizontal!AN$11,Vertical!$E:$O,AN$10,0))+0</f>
        <v>42.42</v>
      </c>
      <c r="AO57" s="207">
        <f>(VLOOKUP(Horizontal!$C57&amp;Horizontal!$B57&amp;Horizontal!AO$11,Vertical!$E:$O,AO$10,0))+0</f>
        <v>46.67</v>
      </c>
      <c r="AP57" s="207">
        <f>(VLOOKUP(Horizontal!$C57&amp;Horizontal!$B57&amp;Horizontal!AP$11,Vertical!$E:$O,AP$10,0))+0</f>
        <v>51.85</v>
      </c>
      <c r="AQ57" s="209">
        <f>(VLOOKUP(Horizontal!$C57&amp;Horizontal!$B57&amp;Horizontal!AQ$11,Vertical!$E:$O,AQ$10,0))+0</f>
        <v>61.54</v>
      </c>
      <c r="AR57" s="210">
        <f>(VLOOKUP(Horizontal!$C57&amp;Horizontal!$B57&amp;Horizontal!AR$11,Vertical!$E:$O,AR$10,0))+0</f>
        <v>28.3</v>
      </c>
      <c r="AS57" s="207">
        <f>(VLOOKUP(Horizontal!$C57&amp;Horizontal!$B57&amp;Horizontal!AS$11,Vertical!$E:$O,AS$10,0))+0</f>
        <v>19.350000000000001</v>
      </c>
      <c r="AT57" s="207">
        <f>(VLOOKUP(Horizontal!$C57&amp;Horizontal!$B57&amp;Horizontal!AT$11,Vertical!$E:$O,AT$10,0))+0</f>
        <v>15.25</v>
      </c>
      <c r="AU57" s="207">
        <f>(VLOOKUP(Horizontal!$C57&amp;Horizontal!$B57&amp;Horizontal!AU$11,Vertical!$E:$O,AU$10,0))+0</f>
        <v>20.27</v>
      </c>
      <c r="AV57" s="207">
        <f>(VLOOKUP(Horizontal!$C57&amp;Horizontal!$B57&amp;Horizontal!AV$11,Vertical!$E:$O,AV$10,0))+0</f>
        <v>12.12</v>
      </c>
      <c r="AW57" s="207">
        <f>(VLOOKUP(Horizontal!$C57&amp;Horizontal!$B57&amp;Horizontal!AW$11,Vertical!$E:$O,AW$10,0))+0</f>
        <v>24.24</v>
      </c>
      <c r="AX57" s="207">
        <f>(VLOOKUP(Horizontal!$C57&amp;Horizontal!$B57&amp;Horizontal!AX$11,Vertical!$E:$O,AX$10,0))+0</f>
        <v>20</v>
      </c>
      <c r="AY57" s="207">
        <f>(VLOOKUP(Horizontal!$C57&amp;Horizontal!$B57&amp;Horizontal!AY$11,Vertical!$E:$O,AY$10,0))+0</f>
        <v>18.52</v>
      </c>
      <c r="AZ57" s="209">
        <f>(VLOOKUP(Horizontal!$C57&amp;Horizontal!$B57&amp;Horizontal!AZ$11,Vertical!$E:$O,AZ$10,0))+0</f>
        <v>11.54</v>
      </c>
      <c r="BA57" s="208">
        <f>(VLOOKUP(Horizontal!$C57&amp;Horizontal!$B57&amp;Horizontal!BA$11,Vertical!$E:$O,BA$10,0))+0</f>
        <v>10.68</v>
      </c>
      <c r="BB57" s="210">
        <f>(VLOOKUP(Horizontal!$C57&amp;Horizontal!$B57&amp;Horizontal!BB$11,Vertical!$E:$O,BB$10,0))+0</f>
        <v>179.76</v>
      </c>
      <c r="BC57" s="207">
        <f>(VLOOKUP(Horizontal!$C57&amp;Horizontal!$B57&amp;Horizontal!BC$11,Vertical!$E:$O,BC$10,0))+0</f>
        <v>177.74</v>
      </c>
      <c r="BD57" s="207">
        <f>(VLOOKUP(Horizontal!$C57&amp;Horizontal!$B57&amp;Horizontal!BD$11,Vertical!$E:$O,BD$10,0))+0</f>
        <v>175.16</v>
      </c>
      <c r="BE57" s="207">
        <f>(VLOOKUP(Horizontal!$C57&amp;Horizontal!$B57&amp;Horizontal!BE$11,Vertical!$E:$O,BE$10,0))+0</f>
        <v>193.05</v>
      </c>
      <c r="BF57" s="207">
        <f>(VLOOKUP(Horizontal!$C57&amp;Horizontal!$B57&amp;Horizontal!BF$11,Vertical!$E:$O,BF$10,0))+0</f>
        <v>192.78</v>
      </c>
      <c r="BG57" s="207">
        <f>(VLOOKUP(Horizontal!$C57&amp;Horizontal!$B57&amp;Horizontal!BG$11,Vertical!$E:$O,BG$10,0))+0</f>
        <v>181.34</v>
      </c>
      <c r="BH57" s="207">
        <f>(VLOOKUP(Horizontal!$C57&amp;Horizontal!$B57&amp;Horizontal!BH$11,Vertical!$E:$O,BH$10,0))+0</f>
        <v>175.92</v>
      </c>
      <c r="BI57" s="207">
        <f>(VLOOKUP(Horizontal!$C57&amp;Horizontal!$B57&amp;Horizontal!BI$11,Vertical!$E:$O,BI$10,0))+0</f>
        <v>171.16</v>
      </c>
      <c r="BJ57" s="209">
        <f>(VLOOKUP(Horizontal!$C57&amp;Horizontal!$B57&amp;Horizontal!BJ$11,Vertical!$E:$O,BJ$10,0))+0</f>
        <v>170.06</v>
      </c>
      <c r="BK57" s="210">
        <f>(VLOOKUP(Horizontal!$C57&amp;Horizontal!$B57&amp;Horizontal!BK$11,Vertical!$E:$O,BK$10,0))+0</f>
        <v>41</v>
      </c>
      <c r="BL57" s="207">
        <f>(VLOOKUP(Horizontal!$C57&amp;Horizontal!$B57&amp;Horizontal!BL$11,Vertical!$E:$O,BL$10,0))+0</f>
        <v>35</v>
      </c>
      <c r="BM57" s="207">
        <f>(VLOOKUP(Horizontal!$C57&amp;Horizontal!$B57&amp;Horizontal!BM$11,Vertical!$E:$O,BM$10,0))+0</f>
        <v>35</v>
      </c>
      <c r="BN57" s="207">
        <f>(VLOOKUP(Horizontal!$C57&amp;Horizontal!$B57&amp;Horizontal!BN$11,Vertical!$E:$O,BN$10,0))+0</f>
        <v>35</v>
      </c>
      <c r="BO57" s="207">
        <f>(VLOOKUP(Horizontal!$C57&amp;Horizontal!$B57&amp;Horizontal!BO$11,Vertical!$E:$O,BO$10,0))+0</f>
        <v>39</v>
      </c>
      <c r="BP57" s="207">
        <f>(VLOOKUP(Horizontal!$C57&amp;Horizontal!$B57&amp;Horizontal!BP$11,Vertical!$E:$O,BP$10,0))+0</f>
        <v>39</v>
      </c>
      <c r="BQ57" s="207">
        <f>(VLOOKUP(Horizontal!$C57&amp;Horizontal!$B57&amp;Horizontal!BQ$11,Vertical!$E:$O,BQ$10,0))+0</f>
        <v>39</v>
      </c>
      <c r="BR57" s="207">
        <f>(VLOOKUP(Horizontal!$C57&amp;Horizontal!$B57&amp;Horizontal!BR$11,Vertical!$E:$O,BR$10,0))+0</f>
        <v>39</v>
      </c>
      <c r="BS57" s="209">
        <f>(VLOOKUP(Horizontal!$C57&amp;Horizontal!$B57&amp;Horizontal!BS$11,Vertical!$E:$O,BS$10,0))+0</f>
        <v>36</v>
      </c>
      <c r="BT57" s="210">
        <f>(VLOOKUP(Horizontal!$C57&amp;Horizontal!$B57&amp;Horizontal!BT$11,Vertical!$E:$O,BT$10,0))+0</f>
        <v>59.01</v>
      </c>
      <c r="BU57" s="207">
        <f>(VLOOKUP(Horizontal!$C57&amp;Horizontal!$B57&amp;Horizontal!BU$11,Vertical!$E:$O,BU$10,0))+0</f>
        <v>71.98</v>
      </c>
      <c r="BV57" s="207">
        <f>(VLOOKUP(Horizontal!$C57&amp;Horizontal!$B57&amp;Horizontal!BV$11,Vertical!$E:$O,BV$10,0))+0</f>
        <v>74.58</v>
      </c>
      <c r="BW57" s="207">
        <f>(VLOOKUP(Horizontal!$C57&amp;Horizontal!$B57&amp;Horizontal!BW$11,Vertical!$E:$O,BW$10,0))+0</f>
        <v>42.22</v>
      </c>
      <c r="BX57" s="207">
        <f>(VLOOKUP(Horizontal!$C57&amp;Horizontal!$B57&amp;Horizontal!BX$11,Vertical!$E:$O,BX$10,0))+0</f>
        <v>36</v>
      </c>
      <c r="BY57" s="207">
        <f>(VLOOKUP(Horizontal!$C57&amp;Horizontal!$B57&amp;Horizontal!BY$11,Vertical!$E:$O,BY$10,0))+0</f>
        <v>32</v>
      </c>
      <c r="BZ57" s="207">
        <f>(VLOOKUP(Horizontal!$C57&amp;Horizontal!$B57&amp;Horizontal!BZ$11,Vertical!$E:$O,BZ$10,0))+0</f>
        <v>28</v>
      </c>
      <c r="CA57" s="207">
        <f>(VLOOKUP(Horizontal!$C57&amp;Horizontal!$B57&amp;Horizontal!CA$11,Vertical!$E:$O,CA$10,0))+0</f>
        <v>40</v>
      </c>
      <c r="CB57" s="209">
        <f>(VLOOKUP(Horizontal!$C57&amp;Horizontal!$B57&amp;Horizontal!CB$11,Vertical!$E:$O,CB$10,0))+0</f>
        <v>19.05</v>
      </c>
      <c r="CC57" s="210">
        <f>(VLOOKUP(Horizontal!$C57&amp;Horizontal!$B57&amp;Horizontal!CC$11,Vertical!$E:$O,CC$10,0))+0</f>
        <v>9.4600000000000009</v>
      </c>
      <c r="CD57" s="207">
        <f>(VLOOKUP(Horizontal!$C57&amp;Horizontal!$B57&amp;Horizontal!CD$11,Vertical!$E:$O,CD$10,0))+0</f>
        <v>15.09</v>
      </c>
      <c r="CE57" s="207">
        <f>(VLOOKUP(Horizontal!$C57&amp;Horizontal!$B57&amp;Horizontal!CE$11,Vertical!$E:$O,CE$10,0))+0</f>
        <v>16.95</v>
      </c>
      <c r="CF57" s="207">
        <f>(VLOOKUP(Horizontal!$C57&amp;Horizontal!$B57&amp;Horizontal!CF$11,Vertical!$E:$O,CF$10,0))+0</f>
        <v>31.11</v>
      </c>
      <c r="CG57" s="207">
        <f>(VLOOKUP(Horizontal!$C57&amp;Horizontal!$B57&amp;Horizontal!CG$11,Vertical!$E:$O,CG$10,0))+0</f>
        <v>44</v>
      </c>
      <c r="CH57" s="207">
        <f>(VLOOKUP(Horizontal!$C57&amp;Horizontal!$B57&amp;Horizontal!CH$11,Vertical!$E:$O,CH$10,0))+0</f>
        <v>44</v>
      </c>
      <c r="CI57" s="207">
        <f>(VLOOKUP(Horizontal!$C57&amp;Horizontal!$B57&amp;Horizontal!CI$11,Vertical!$E:$O,CI$10,0))+0</f>
        <v>40</v>
      </c>
      <c r="CJ57" s="207">
        <f>(VLOOKUP(Horizontal!$C57&amp;Horizontal!$B57&amp;Horizontal!CJ$11,Vertical!$E:$O,CJ$10,0))+0</f>
        <v>36</v>
      </c>
      <c r="CK57" s="209">
        <f>(VLOOKUP(Horizontal!$C57&amp;Horizontal!$B57&amp;Horizontal!CK$11,Vertical!$E:$O,CK$10,0))+0</f>
        <v>52.38</v>
      </c>
      <c r="CL57" s="210">
        <f>(VLOOKUP(Horizontal!$C57&amp;Horizontal!$B57&amp;Horizontal!CL$11,Vertical!$E:$O,CL$10,0))+0</f>
        <v>31.53</v>
      </c>
      <c r="CM57" s="207">
        <f>(VLOOKUP(Horizontal!$C57&amp;Horizontal!$B57&amp;Horizontal!CM$11,Vertical!$E:$O,CM$10,0))+0</f>
        <v>12.93</v>
      </c>
      <c r="CN57" s="207">
        <f>(VLOOKUP(Horizontal!$C57&amp;Horizontal!$B57&amp;Horizontal!CN$11,Vertical!$E:$O,CN$10,0))+0</f>
        <v>8.4700000000000006</v>
      </c>
      <c r="CO57" s="207">
        <f>(VLOOKUP(Horizontal!$C57&amp;Horizontal!$B57&amp;Horizontal!CO$11,Vertical!$E:$O,CO$10,0))+0</f>
        <v>26.67</v>
      </c>
      <c r="CP57" s="207">
        <f>(VLOOKUP(Horizontal!$C57&amp;Horizontal!$B57&amp;Horizontal!CP$11,Vertical!$E:$O,CP$10,0))+0</f>
        <v>20</v>
      </c>
      <c r="CQ57" s="207">
        <f>(VLOOKUP(Horizontal!$C57&amp;Horizontal!$B57&amp;Horizontal!CQ$11,Vertical!$E:$O,CQ$10,0))+0</f>
        <v>24</v>
      </c>
      <c r="CR57" s="207">
        <f>(VLOOKUP(Horizontal!$C57&amp;Horizontal!$B57&amp;Horizontal!CR$11,Vertical!$E:$O,CR$10,0))+0</f>
        <v>32</v>
      </c>
      <c r="CS57" s="207">
        <f>(VLOOKUP(Horizontal!$C57&amp;Horizontal!$B57&amp;Horizontal!CS$11,Vertical!$E:$O,CS$10,0))+0</f>
        <v>24</v>
      </c>
      <c r="CT57" s="207">
        <f>(VLOOKUP(Horizontal!$C57&amp;Horizontal!$B57&amp;Horizontal!CT$11,Vertical!$E:$O,CT$10,0))+0</f>
        <v>28.57</v>
      </c>
      <c r="CU57" s="150"/>
      <c r="CV57" s="211">
        <f t="shared" si="29"/>
        <v>11.70999999999998</v>
      </c>
      <c r="CW57" s="190">
        <f t="shared" si="30"/>
        <v>12.600000000000023</v>
      </c>
      <c r="CX57" s="190">
        <f t="shared" si="31"/>
        <v>12.069999999999993</v>
      </c>
      <c r="CY57" s="190">
        <f t="shared" si="32"/>
        <v>17.330000000000013</v>
      </c>
      <c r="CZ57" s="190">
        <f t="shared" si="33"/>
        <v>17.370000000000005</v>
      </c>
      <c r="DA57" s="190">
        <f t="shared" si="34"/>
        <v>16.080000000000013</v>
      </c>
      <c r="DB57" s="190">
        <f t="shared" si="35"/>
        <v>15.739999999999981</v>
      </c>
      <c r="DC57" s="190">
        <f t="shared" si="36"/>
        <v>15.370000000000005</v>
      </c>
      <c r="DD57" s="212">
        <f t="shared" si="37"/>
        <v>16.650000000000006</v>
      </c>
      <c r="DE57" s="9">
        <v>160</v>
      </c>
      <c r="DF57" s="212">
        <f t="shared" si="38"/>
        <v>40.407210401891319</v>
      </c>
      <c r="DG57" s="264"/>
      <c r="DH57" s="265"/>
      <c r="DI57" s="265"/>
      <c r="DJ57" s="266"/>
      <c r="DK57" s="190">
        <v>234.6</v>
      </c>
      <c r="DL57" s="190">
        <v>168.18</v>
      </c>
      <c r="DM57" s="190">
        <v>240.96</v>
      </c>
      <c r="DN57" s="212">
        <v>240.96</v>
      </c>
      <c r="DO57" s="190"/>
      <c r="DP57" s="190"/>
      <c r="DQ57" s="190"/>
      <c r="DR57" s="212"/>
      <c r="DS57" s="150"/>
      <c r="DT57" s="190"/>
      <c r="DU57" s="190"/>
      <c r="DV57" s="190"/>
      <c r="DW57" s="190"/>
      <c r="DX57" s="190"/>
      <c r="DY57" s="190"/>
      <c r="DZ57" s="190"/>
      <c r="EA57" s="190"/>
      <c r="EB57" s="190"/>
      <c r="EC57" s="190"/>
      <c r="ED57" s="190"/>
      <c r="EE57" s="190"/>
      <c r="EF57" s="190"/>
      <c r="EG57" s="190"/>
      <c r="EH57" s="212"/>
      <c r="EI57" s="213"/>
      <c r="EJ57" s="211"/>
      <c r="EK57" s="190"/>
      <c r="EL57" s="190"/>
      <c r="EM57" s="190"/>
      <c r="EN57" s="190"/>
      <c r="EO57" s="190"/>
      <c r="EP57" s="190"/>
      <c r="EQ57" s="190"/>
      <c r="ER57" s="190"/>
      <c r="ES57" s="190"/>
      <c r="ET57" s="190"/>
      <c r="EU57" s="190"/>
      <c r="EV57" s="190"/>
      <c r="EW57" s="190"/>
      <c r="EX57" s="212"/>
      <c r="EY57" s="211"/>
      <c r="EZ57" s="75"/>
      <c r="FA57" s="89"/>
      <c r="FB57" s="212"/>
      <c r="FC57" s="213"/>
      <c r="FD57" s="213"/>
      <c r="FE57" s="213"/>
      <c r="FF57" s="213"/>
      <c r="FG57" s="213"/>
      <c r="FH57" s="213"/>
      <c r="FI57" s="213"/>
      <c r="FJ57" s="213"/>
      <c r="FK57" s="213"/>
      <c r="FL57" s="213"/>
      <c r="FM57" s="213"/>
      <c r="FN57" s="213"/>
      <c r="FO57" s="213"/>
      <c r="FP57" s="213"/>
      <c r="FQ57" s="213"/>
      <c r="FR57" s="213"/>
      <c r="FS57" s="211"/>
      <c r="FT57" s="190"/>
      <c r="FU57" s="190"/>
      <c r="FV57" s="190"/>
      <c r="FW57" s="190"/>
      <c r="FX57" s="190"/>
      <c r="FY57" s="190"/>
      <c r="FZ57" s="190"/>
      <c r="GA57" s="190"/>
      <c r="GB57" s="190"/>
      <c r="GC57" s="190"/>
      <c r="GD57" s="190"/>
      <c r="GE57" s="190"/>
      <c r="GF57" s="190"/>
      <c r="GG57" s="212"/>
    </row>
    <row r="58" spans="2:189">
      <c r="B58" s="33">
        <v>42309</v>
      </c>
      <c r="C58" s="30" t="s">
        <v>22</v>
      </c>
      <c r="D58" s="30">
        <v>2015</v>
      </c>
      <c r="E58" s="30" t="str">
        <f t="shared" si="40"/>
        <v>2015S44</v>
      </c>
      <c r="F58" s="30" t="str">
        <f t="shared" si="39"/>
        <v>112015</v>
      </c>
      <c r="G58" s="208" t="str">
        <f>VLOOKUP(Horizontal!$C58&amp;Horizontal!$B58&amp;Horizontal!G$11,Vertical!$E:$O,G$10,0)</f>
        <v>-34,78</v>
      </c>
      <c r="H58" s="207">
        <f>(VLOOKUP(Horizontal!$C58&amp;Horizontal!$B58&amp;Horizontal!H$11,Vertical!$E:$O,H$10,0))+0</f>
        <v>169.36</v>
      </c>
      <c r="I58" s="207">
        <f>(VLOOKUP(Horizontal!$C58&amp;Horizontal!$B58&amp;Horizontal!I$11,Vertical!$E:$O,I$10,0))+0</f>
        <v>165.92</v>
      </c>
      <c r="J58" s="207">
        <f>(VLOOKUP(Horizontal!$C58&amp;Horizontal!$B58&amp;Horizontal!J$11,Vertical!$E:$O,J$10,0))+0</f>
        <v>164.72</v>
      </c>
      <c r="K58" s="207">
        <f>(VLOOKUP(Horizontal!$C58&amp;Horizontal!$B58&amp;Horizontal!K$11,Vertical!$E:$O,K$10,0))+0</f>
        <v>175.34</v>
      </c>
      <c r="L58" s="207">
        <f>(VLOOKUP(Horizontal!$C58&amp;Horizontal!$B58&amp;Horizontal!L$11,Vertical!$E:$O,L$10,0))+0</f>
        <v>172.91</v>
      </c>
      <c r="M58" s="207">
        <f>(VLOOKUP(Horizontal!$C58&amp;Horizontal!$B58&amp;Horizontal!M$11,Vertical!$E:$O,M$10,0))+0</f>
        <v>164.86</v>
      </c>
      <c r="N58" s="207">
        <f>(VLOOKUP(Horizontal!$C58&amp;Horizontal!$B58&amp;Horizontal!N$11,Vertical!$E:$O,N$10,0))+0</f>
        <v>160.16999999999999</v>
      </c>
      <c r="O58" s="207">
        <f>(VLOOKUP(Horizontal!$C58&amp;Horizontal!$B58&amp;Horizontal!O$11,Vertical!$E:$O,O$10,0))+0</f>
        <v>155.41999999999999</v>
      </c>
      <c r="P58" s="209">
        <f>(VLOOKUP(Horizontal!$C58&amp;Horizontal!$B58&amp;Horizontal!P$11,Vertical!$E:$O,P$10,0))+0</f>
        <v>153.35</v>
      </c>
      <c r="Q58" s="210">
        <f>(VLOOKUP(Horizontal!$C58&amp;Horizontal!$B58&amp;Horizontal!Q$11,Vertical!$E:$O,Q$10,0))+0</f>
        <v>44</v>
      </c>
      <c r="R58" s="207">
        <f>(VLOOKUP(Horizontal!$C58&amp;Horizontal!$B58&amp;Horizontal!R$11,Vertical!$E:$O,R$10,0))+0</f>
        <v>37</v>
      </c>
      <c r="S58" s="207">
        <f>(VLOOKUP(Horizontal!$C58&amp;Horizontal!$B58&amp;Horizontal!S$11,Vertical!$E:$O,S$10,0))+0</f>
        <v>37</v>
      </c>
      <c r="T58" s="207">
        <f>(VLOOKUP(Horizontal!$C58&amp;Horizontal!$B58&amp;Horizontal!T$11,Vertical!$E:$O,T$10,0))+0</f>
        <v>35</v>
      </c>
      <c r="U58" s="207">
        <f>(VLOOKUP(Horizontal!$C58&amp;Horizontal!$B58&amp;Horizontal!U$11,Vertical!$E:$O,U$10,0))+0</f>
        <v>38</v>
      </c>
      <c r="V58" s="207">
        <f>(VLOOKUP(Horizontal!$C58&amp;Horizontal!$B58&amp;Horizontal!V$11,Vertical!$E:$O,V$10,0))+0</f>
        <v>38</v>
      </c>
      <c r="W58" s="207">
        <f>(VLOOKUP(Horizontal!$C58&amp;Horizontal!$B58&amp;Horizontal!W$11,Vertical!$E:$O,W$10,0))+0</f>
        <v>35</v>
      </c>
      <c r="X58" s="207">
        <f>(VLOOKUP(Horizontal!$C58&amp;Horizontal!$B58&amp;Horizontal!X$11,Vertical!$E:$O,X$10,0))+0</f>
        <v>34</v>
      </c>
      <c r="Y58" s="209">
        <f>(VLOOKUP(Horizontal!$C58&amp;Horizontal!$B58&amp;Horizontal!Y$11,Vertical!$E:$O,Y$10,0))+0</f>
        <v>33</v>
      </c>
      <c r="Z58" s="210">
        <f>(VLOOKUP(Horizontal!$C58&amp;Horizontal!$B58&amp;Horizontal!Z$11,Vertical!$E:$O,Z$10,0))+0</f>
        <v>11.54</v>
      </c>
      <c r="AA58" s="207">
        <f>(VLOOKUP(Horizontal!$C58&amp;Horizontal!$B58&amp;Horizontal!AA$11,Vertical!$E:$O,AA$10,0))+0</f>
        <v>20.96</v>
      </c>
      <c r="AB58" s="207">
        <f>(VLOOKUP(Horizontal!$C58&amp;Horizontal!$B58&amp;Horizontal!AB$11,Vertical!$E:$O,AB$10,0))+0</f>
        <v>36</v>
      </c>
      <c r="AC58" s="207">
        <f>(VLOOKUP(Horizontal!$C58&amp;Horizontal!$B58&amp;Horizontal!AC$11,Vertical!$E:$O,AC$10,0))+0</f>
        <v>37.93</v>
      </c>
      <c r="AD58" s="207">
        <f>(VLOOKUP(Horizontal!$C58&amp;Horizontal!$B58&amp;Horizontal!AD$11,Vertical!$E:$O,AD$10,0))+0</f>
        <v>62.07</v>
      </c>
      <c r="AE58" s="207">
        <f>(VLOOKUP(Horizontal!$C58&amp;Horizontal!$B58&amp;Horizontal!AE$11,Vertical!$E:$O,AE$10,0))+0</f>
        <v>29.03</v>
      </c>
      <c r="AF58" s="207">
        <f>(VLOOKUP(Horizontal!$C58&amp;Horizontal!$B58&amp;Horizontal!AF$11,Vertical!$E:$O,AF$10,0))+0</f>
        <v>17.239999999999998</v>
      </c>
      <c r="AG58" s="207">
        <f>(VLOOKUP(Horizontal!$C58&amp;Horizontal!$B58&amp;Horizontal!AG$11,Vertical!$E:$O,AG$10,0))+0</f>
        <v>18.52</v>
      </c>
      <c r="AH58" s="209">
        <f>(VLOOKUP(Horizontal!$C58&amp;Horizontal!$B58&amp;Horizontal!AH$11,Vertical!$E:$O,AH$10,0))+0</f>
        <v>15.38</v>
      </c>
      <c r="AI58" s="210">
        <f>(VLOOKUP(Horizontal!$C58&amp;Horizontal!$B58&amp;Horizontal!AI$11,Vertical!$E:$O,AI$10,0))+0</f>
        <v>42.31</v>
      </c>
      <c r="AJ58" s="207">
        <f>(VLOOKUP(Horizontal!$C58&amp;Horizontal!$B58&amp;Horizontal!AJ$11,Vertical!$E:$O,AJ$10,0))+0</f>
        <v>37.799999999999997</v>
      </c>
      <c r="AK58" s="207">
        <f>(VLOOKUP(Horizontal!$C58&amp;Horizontal!$B58&amp;Horizontal!AK$11,Vertical!$E:$O,AK$10,0))+0</f>
        <v>24</v>
      </c>
      <c r="AL58" s="207">
        <f>(VLOOKUP(Horizontal!$C58&amp;Horizontal!$B58&amp;Horizontal!AL$11,Vertical!$E:$O,AL$10,0))+0</f>
        <v>27.59</v>
      </c>
      <c r="AM58" s="207">
        <f>(VLOOKUP(Horizontal!$C58&amp;Horizontal!$B58&amp;Horizontal!AM$11,Vertical!$E:$O,AM$10,0))+0</f>
        <v>17.239999999999998</v>
      </c>
      <c r="AN58" s="207">
        <f>(VLOOKUP(Horizontal!$C58&amp;Horizontal!$B58&amp;Horizontal!AN$11,Vertical!$E:$O,AN$10,0))+0</f>
        <v>61.29</v>
      </c>
      <c r="AO58" s="207">
        <f>(VLOOKUP(Horizontal!$C58&amp;Horizontal!$B58&amp;Horizontal!AO$11,Vertical!$E:$O,AO$10,0))+0</f>
        <v>72.41</v>
      </c>
      <c r="AP58" s="207">
        <f>(VLOOKUP(Horizontal!$C58&amp;Horizontal!$B58&amp;Horizontal!AP$11,Vertical!$E:$O,AP$10,0))+0</f>
        <v>70.37</v>
      </c>
      <c r="AQ58" s="209">
        <f>(VLOOKUP(Horizontal!$C58&amp;Horizontal!$B58&amp;Horizontal!AQ$11,Vertical!$E:$O,AQ$10,0))+0</f>
        <v>73.08</v>
      </c>
      <c r="AR58" s="210">
        <f>(VLOOKUP(Horizontal!$C58&amp;Horizontal!$B58&amp;Horizontal!AR$11,Vertical!$E:$O,AR$10,0))+0</f>
        <v>46.15</v>
      </c>
      <c r="AS58" s="207">
        <f>(VLOOKUP(Horizontal!$C58&amp;Horizontal!$B58&amp;Horizontal!AS$11,Vertical!$E:$O,AS$10,0))+0</f>
        <v>41.24</v>
      </c>
      <c r="AT58" s="207">
        <f>(VLOOKUP(Horizontal!$C58&amp;Horizontal!$B58&amp;Horizontal!AT$11,Vertical!$E:$O,AT$10,0))+0</f>
        <v>40</v>
      </c>
      <c r="AU58" s="207">
        <f>(VLOOKUP(Horizontal!$C58&amp;Horizontal!$B58&amp;Horizontal!AU$11,Vertical!$E:$O,AU$10,0))+0</f>
        <v>34.479999999999997</v>
      </c>
      <c r="AV58" s="207">
        <f>(VLOOKUP(Horizontal!$C58&amp;Horizontal!$B58&amp;Horizontal!AV$11,Vertical!$E:$O,AV$10,0))+0</f>
        <v>20.69</v>
      </c>
      <c r="AW58" s="207">
        <f>(VLOOKUP(Horizontal!$C58&amp;Horizontal!$B58&amp;Horizontal!AW$11,Vertical!$E:$O,AW$10,0))+0</f>
        <v>9.68</v>
      </c>
      <c r="AX58" s="207">
        <f>(VLOOKUP(Horizontal!$C58&amp;Horizontal!$B58&amp;Horizontal!AX$11,Vertical!$E:$O,AX$10,0))+0</f>
        <v>10.34</v>
      </c>
      <c r="AY58" s="207">
        <f>(VLOOKUP(Horizontal!$C58&amp;Horizontal!$B58&amp;Horizontal!AY$11,Vertical!$E:$O,AY$10,0))+0</f>
        <v>11.11</v>
      </c>
      <c r="AZ58" s="209">
        <f>(VLOOKUP(Horizontal!$C58&amp;Horizontal!$B58&amp;Horizontal!AZ$11,Vertical!$E:$O,AZ$10,0))+0</f>
        <v>11.54</v>
      </c>
      <c r="BA58" s="208">
        <f>(VLOOKUP(Horizontal!$C58&amp;Horizontal!$B58&amp;Horizontal!BA$11,Vertical!$E:$O,BA$10,0))+0</f>
        <v>12.04</v>
      </c>
      <c r="BB58" s="210">
        <f>(VLOOKUP(Horizontal!$C58&amp;Horizontal!$B58&amp;Horizontal!BB$11,Vertical!$E:$O,BB$10,0))+0</f>
        <v>181.19</v>
      </c>
      <c r="BC58" s="207">
        <f>(VLOOKUP(Horizontal!$C58&amp;Horizontal!$B58&amp;Horizontal!BC$11,Vertical!$E:$O,BC$10,0))+0</f>
        <v>178.85</v>
      </c>
      <c r="BD58" s="207">
        <f>(VLOOKUP(Horizontal!$C58&amp;Horizontal!$B58&amp;Horizontal!BD$11,Vertical!$E:$O,BD$10,0))+0</f>
        <v>177.27</v>
      </c>
      <c r="BE58" s="207">
        <f>(VLOOKUP(Horizontal!$C58&amp;Horizontal!$B58&amp;Horizontal!BE$11,Vertical!$E:$O,BE$10,0))+0</f>
        <v>191.43</v>
      </c>
      <c r="BF58" s="207">
        <f>(VLOOKUP(Horizontal!$C58&amp;Horizontal!$B58&amp;Horizontal!BF$11,Vertical!$E:$O,BF$10,0))+0</f>
        <v>189.94</v>
      </c>
      <c r="BG58" s="207">
        <f>(VLOOKUP(Horizontal!$C58&amp;Horizontal!$B58&amp;Horizontal!BG$11,Vertical!$E:$O,BG$10,0))+0</f>
        <v>180.85</v>
      </c>
      <c r="BH58" s="207">
        <f>(VLOOKUP(Horizontal!$C58&amp;Horizontal!$B58&amp;Horizontal!BH$11,Vertical!$E:$O,BH$10,0))+0</f>
        <v>175.86</v>
      </c>
      <c r="BI58" s="207">
        <f>(VLOOKUP(Horizontal!$C58&amp;Horizontal!$B58&amp;Horizontal!BI$11,Vertical!$E:$O,BI$10,0))+0</f>
        <v>171.06</v>
      </c>
      <c r="BJ58" s="209">
        <f>(VLOOKUP(Horizontal!$C58&amp;Horizontal!$B58&amp;Horizontal!BJ$11,Vertical!$E:$O,BJ$10,0))+0</f>
        <v>170.56</v>
      </c>
      <c r="BK58" s="210">
        <f>(VLOOKUP(Horizontal!$C58&amp;Horizontal!$B58&amp;Horizontal!BK$11,Vertical!$E:$O,BK$10,0))+0</f>
        <v>42</v>
      </c>
      <c r="BL58" s="207">
        <f>(VLOOKUP(Horizontal!$C58&amp;Horizontal!$B58&amp;Horizontal!BL$11,Vertical!$E:$O,BL$10,0))+0</f>
        <v>40</v>
      </c>
      <c r="BM58" s="207">
        <f>(VLOOKUP(Horizontal!$C58&amp;Horizontal!$B58&amp;Horizontal!BM$11,Vertical!$E:$O,BM$10,0))+0</f>
        <v>38</v>
      </c>
      <c r="BN58" s="207">
        <f>(VLOOKUP(Horizontal!$C58&amp;Horizontal!$B58&amp;Horizontal!BN$11,Vertical!$E:$O,BN$10,0))+0</f>
        <v>38</v>
      </c>
      <c r="BO58" s="207">
        <f>(VLOOKUP(Horizontal!$C58&amp;Horizontal!$B58&amp;Horizontal!BO$11,Vertical!$E:$O,BO$10,0))+0</f>
        <v>41</v>
      </c>
      <c r="BP58" s="207">
        <f>(VLOOKUP(Horizontal!$C58&amp;Horizontal!$B58&amp;Horizontal!BP$11,Vertical!$E:$O,BP$10,0))+0</f>
        <v>42</v>
      </c>
      <c r="BQ58" s="207">
        <f>(VLOOKUP(Horizontal!$C58&amp;Horizontal!$B58&amp;Horizontal!BQ$11,Vertical!$E:$O,BQ$10,0))+0</f>
        <v>40</v>
      </c>
      <c r="BR58" s="207">
        <f>(VLOOKUP(Horizontal!$C58&amp;Horizontal!$B58&amp;Horizontal!BR$11,Vertical!$E:$O,BR$10,0))+0</f>
        <v>38</v>
      </c>
      <c r="BS58" s="209">
        <f>(VLOOKUP(Horizontal!$C58&amp;Horizontal!$B58&amp;Horizontal!BS$11,Vertical!$E:$O,BS$10,0))+0</f>
        <v>38</v>
      </c>
      <c r="BT58" s="210">
        <f>(VLOOKUP(Horizontal!$C58&amp;Horizontal!$B58&amp;Horizontal!BT$11,Vertical!$E:$O,BT$10,0))+0</f>
        <v>21.05</v>
      </c>
      <c r="BU58" s="207">
        <f>(VLOOKUP(Horizontal!$C58&amp;Horizontal!$B58&amp;Horizontal!BU$11,Vertical!$E:$O,BU$10,0))+0</f>
        <v>37.78</v>
      </c>
      <c r="BV58" s="207">
        <f>(VLOOKUP(Horizontal!$C58&amp;Horizontal!$B58&amp;Horizontal!BV$11,Vertical!$E:$O,BV$10,0))+0</f>
        <v>44.55</v>
      </c>
      <c r="BW58" s="207">
        <f>(VLOOKUP(Horizontal!$C58&amp;Horizontal!$B58&amp;Horizontal!BW$11,Vertical!$E:$O,BW$10,0))+0</f>
        <v>26.09</v>
      </c>
      <c r="BX58" s="207">
        <f>(VLOOKUP(Horizontal!$C58&amp;Horizontal!$B58&amp;Horizontal!BX$11,Vertical!$E:$O,BX$10,0))+0</f>
        <v>53.85</v>
      </c>
      <c r="BY58" s="207">
        <f>(VLOOKUP(Horizontal!$C58&amp;Horizontal!$B58&amp;Horizontal!BY$11,Vertical!$E:$O,BY$10,0))+0</f>
        <v>41.67</v>
      </c>
      <c r="BZ58" s="207">
        <f>(VLOOKUP(Horizontal!$C58&amp;Horizontal!$B58&amp;Horizontal!BZ$11,Vertical!$E:$O,BZ$10,0))+0</f>
        <v>31.82</v>
      </c>
      <c r="CA58" s="207">
        <f>(VLOOKUP(Horizontal!$C58&amp;Horizontal!$B58&amp;Horizontal!CA$11,Vertical!$E:$O,CA$10,0))+0</f>
        <v>33.33</v>
      </c>
      <c r="CB58" s="209">
        <f>(VLOOKUP(Horizontal!$C58&amp;Horizontal!$B58&amp;Horizontal!CB$11,Vertical!$E:$O,CB$10,0))+0</f>
        <v>30</v>
      </c>
      <c r="CC58" s="210">
        <f>(VLOOKUP(Horizontal!$C58&amp;Horizontal!$B58&amp;Horizontal!CC$11,Vertical!$E:$O,CC$10,0))+0</f>
        <v>26.32</v>
      </c>
      <c r="CD58" s="207">
        <f>(VLOOKUP(Horizontal!$C58&amp;Horizontal!$B58&amp;Horizontal!CD$11,Vertical!$E:$O,CD$10,0))+0</f>
        <v>22.22</v>
      </c>
      <c r="CE58" s="207">
        <f>(VLOOKUP(Horizontal!$C58&amp;Horizontal!$B58&amp;Horizontal!CE$11,Vertical!$E:$O,CE$10,0))+0</f>
        <v>14.85</v>
      </c>
      <c r="CF58" s="207">
        <f>(VLOOKUP(Horizontal!$C58&amp;Horizontal!$B58&amp;Horizontal!CF$11,Vertical!$E:$O,CF$10,0))+0</f>
        <v>39.130000000000003</v>
      </c>
      <c r="CG58" s="207">
        <f>(VLOOKUP(Horizontal!$C58&amp;Horizontal!$B58&amp;Horizontal!CG$11,Vertical!$E:$O,CG$10,0))+0</f>
        <v>34.619999999999997</v>
      </c>
      <c r="CH58" s="207">
        <f>(VLOOKUP(Horizontal!$C58&amp;Horizontal!$B58&amp;Horizontal!CH$11,Vertical!$E:$O,CH$10,0))+0</f>
        <v>41.67</v>
      </c>
      <c r="CI58" s="207">
        <f>(VLOOKUP(Horizontal!$C58&amp;Horizontal!$B58&amp;Horizontal!CI$11,Vertical!$E:$O,CI$10,0))+0</f>
        <v>50</v>
      </c>
      <c r="CJ58" s="207">
        <f>(VLOOKUP(Horizontal!$C58&amp;Horizontal!$B58&amp;Horizontal!CJ$11,Vertical!$E:$O,CJ$10,0))+0</f>
        <v>47.62</v>
      </c>
      <c r="CK58" s="209">
        <f>(VLOOKUP(Horizontal!$C58&amp;Horizontal!$B58&amp;Horizontal!CK$11,Vertical!$E:$O,CK$10,0))+0</f>
        <v>40</v>
      </c>
      <c r="CL58" s="210">
        <f>(VLOOKUP(Horizontal!$C58&amp;Horizontal!$B58&amp;Horizontal!CL$11,Vertical!$E:$O,CL$10,0))+0</f>
        <v>52.63</v>
      </c>
      <c r="CM58" s="207">
        <f>(VLOOKUP(Horizontal!$C58&amp;Horizontal!$B58&amp;Horizontal!CM$11,Vertical!$E:$O,CM$10,0))+0</f>
        <v>40</v>
      </c>
      <c r="CN58" s="207">
        <f>(VLOOKUP(Horizontal!$C58&amp;Horizontal!$B58&amp;Horizontal!CN$11,Vertical!$E:$O,CN$10,0))+0</f>
        <v>40.590000000000003</v>
      </c>
      <c r="CO58" s="207">
        <f>(VLOOKUP(Horizontal!$C58&amp;Horizontal!$B58&amp;Horizontal!CO$11,Vertical!$E:$O,CO$10,0))+0</f>
        <v>34.78</v>
      </c>
      <c r="CP58" s="207">
        <f>(VLOOKUP(Horizontal!$C58&amp;Horizontal!$B58&amp;Horizontal!CP$11,Vertical!$E:$O,CP$10,0))+0</f>
        <v>11.54</v>
      </c>
      <c r="CQ58" s="207">
        <f>(VLOOKUP(Horizontal!$C58&amp;Horizontal!$B58&amp;Horizontal!CQ$11,Vertical!$E:$O,CQ$10,0))+0</f>
        <v>16.670000000000002</v>
      </c>
      <c r="CR58" s="207">
        <f>(VLOOKUP(Horizontal!$C58&amp;Horizontal!$B58&amp;Horizontal!CR$11,Vertical!$E:$O,CR$10,0))+0</f>
        <v>18.18</v>
      </c>
      <c r="CS58" s="207">
        <f>(VLOOKUP(Horizontal!$C58&amp;Horizontal!$B58&amp;Horizontal!CS$11,Vertical!$E:$O,CS$10,0))+0</f>
        <v>19.05</v>
      </c>
      <c r="CT58" s="207">
        <f>(VLOOKUP(Horizontal!$C58&amp;Horizontal!$B58&amp;Horizontal!CT$11,Vertical!$E:$O,CT$10,0))+0</f>
        <v>30</v>
      </c>
      <c r="CU58" s="150"/>
      <c r="CV58" s="211">
        <f t="shared" si="29"/>
        <v>11.829999999999984</v>
      </c>
      <c r="CW58" s="190">
        <f t="shared" si="30"/>
        <v>12.930000000000007</v>
      </c>
      <c r="CX58" s="190">
        <f t="shared" si="31"/>
        <v>12.550000000000011</v>
      </c>
      <c r="CY58" s="190">
        <f t="shared" si="32"/>
        <v>16.090000000000003</v>
      </c>
      <c r="CZ58" s="190">
        <f t="shared" si="33"/>
        <v>17.03</v>
      </c>
      <c r="DA58" s="190">
        <f t="shared" si="34"/>
        <v>15.989999999999981</v>
      </c>
      <c r="DB58" s="190">
        <f t="shared" si="35"/>
        <v>15.690000000000026</v>
      </c>
      <c r="DC58" s="190">
        <f t="shared" si="36"/>
        <v>15.640000000000015</v>
      </c>
      <c r="DD58" s="212">
        <f t="shared" si="37"/>
        <v>17.210000000000008</v>
      </c>
      <c r="DE58" s="9">
        <v>160</v>
      </c>
      <c r="DF58" s="212">
        <f t="shared" si="38"/>
        <v>39.097210401891317</v>
      </c>
      <c r="DG58" s="264"/>
      <c r="DH58" s="265"/>
      <c r="DI58" s="265"/>
      <c r="DJ58" s="266"/>
      <c r="DK58" s="190">
        <v>190.84</v>
      </c>
      <c r="DL58" s="190">
        <v>175.49</v>
      </c>
      <c r="DM58" s="190">
        <v>225.49</v>
      </c>
      <c r="DN58" s="212">
        <v>190.84</v>
      </c>
      <c r="DO58" s="190"/>
      <c r="DP58" s="190"/>
      <c r="DQ58" s="190"/>
      <c r="DR58" s="212"/>
      <c r="DS58" s="150"/>
      <c r="DT58" s="190"/>
      <c r="DU58" s="190"/>
      <c r="DV58" s="190"/>
      <c r="DW58" s="190"/>
      <c r="DX58" s="190"/>
      <c r="DY58" s="190"/>
      <c r="DZ58" s="190"/>
      <c r="EA58" s="190"/>
      <c r="EB58" s="190"/>
      <c r="EC58" s="190"/>
      <c r="ED58" s="190"/>
      <c r="EE58" s="190"/>
      <c r="EF58" s="190"/>
      <c r="EG58" s="190"/>
      <c r="EH58" s="212"/>
      <c r="EI58" s="213"/>
      <c r="EJ58" s="211"/>
      <c r="EK58" s="190"/>
      <c r="EL58" s="190"/>
      <c r="EM58" s="190"/>
      <c r="EN58" s="190"/>
      <c r="EO58" s="190"/>
      <c r="EP58" s="190"/>
      <c r="EQ58" s="190"/>
      <c r="ER58" s="190"/>
      <c r="ES58" s="190"/>
      <c r="ET58" s="190"/>
      <c r="EU58" s="190"/>
      <c r="EV58" s="190"/>
      <c r="EW58" s="190"/>
      <c r="EX58" s="212"/>
      <c r="EY58" s="211"/>
      <c r="EZ58" s="75"/>
      <c r="FA58" s="89"/>
      <c r="FB58" s="212"/>
      <c r="FC58" s="213"/>
      <c r="FD58" s="213"/>
      <c r="FE58" s="213"/>
      <c r="FF58" s="213"/>
      <c r="FG58" s="213"/>
      <c r="FH58" s="213"/>
      <c r="FI58" s="213"/>
      <c r="FJ58" s="213"/>
      <c r="FK58" s="213"/>
      <c r="FL58" s="213"/>
      <c r="FM58" s="213"/>
      <c r="FN58" s="213"/>
      <c r="FO58" s="213"/>
      <c r="FP58" s="213"/>
      <c r="FQ58" s="213"/>
      <c r="FR58" s="213"/>
      <c r="FS58" s="211"/>
      <c r="FT58" s="190"/>
      <c r="FU58" s="190"/>
      <c r="FV58" s="190"/>
      <c r="FW58" s="190"/>
      <c r="FX58" s="190"/>
      <c r="FY58" s="190"/>
      <c r="FZ58" s="190"/>
      <c r="GA58" s="190"/>
      <c r="GB58" s="190"/>
      <c r="GC58" s="190"/>
      <c r="GD58" s="190"/>
      <c r="GE58" s="190"/>
      <c r="GF58" s="190"/>
      <c r="GG58" s="212"/>
    </row>
    <row r="59" spans="2:189">
      <c r="B59" s="33">
        <v>42316</v>
      </c>
      <c r="C59" s="30" t="s">
        <v>21</v>
      </c>
      <c r="D59" s="30">
        <v>2015</v>
      </c>
      <c r="E59" s="30" t="str">
        <f t="shared" si="40"/>
        <v>2015S45</v>
      </c>
      <c r="F59" s="30" t="str">
        <f t="shared" si="39"/>
        <v>112015</v>
      </c>
      <c r="G59" s="208" t="str">
        <f>VLOOKUP(Horizontal!$C59&amp;Horizontal!$B59&amp;Horizontal!G$11,Vertical!$E:$O,G$10,0)</f>
        <v>-33,19</v>
      </c>
      <c r="H59" s="207">
        <f>(VLOOKUP(Horizontal!$C59&amp;Horizontal!$B59&amp;Horizontal!H$11,Vertical!$E:$O,H$10,0))+0</f>
        <v>175.77</v>
      </c>
      <c r="I59" s="207">
        <f>(VLOOKUP(Horizontal!$C59&amp;Horizontal!$B59&amp;Horizontal!I$11,Vertical!$E:$O,I$10,0))+0</f>
        <v>166.69</v>
      </c>
      <c r="J59" s="207">
        <f>(VLOOKUP(Horizontal!$C59&amp;Horizontal!$B59&amp;Horizontal!J$11,Vertical!$E:$O,J$10,0))+0</f>
        <v>174.47</v>
      </c>
      <c r="K59" s="207">
        <f>(VLOOKUP(Horizontal!$C59&amp;Horizontal!$B59&amp;Horizontal!K$11,Vertical!$E:$O,K$10,0))+0</f>
        <v>173.33</v>
      </c>
      <c r="L59" s="207">
        <f>(VLOOKUP(Horizontal!$C59&amp;Horizontal!$B59&amp;Horizontal!L$11,Vertical!$E:$O,L$10,0))+0</f>
        <v>170.22</v>
      </c>
      <c r="M59" s="207">
        <f>(VLOOKUP(Horizontal!$C59&amp;Horizontal!$B59&amp;Horizontal!M$11,Vertical!$E:$O,M$10,0))+0</f>
        <v>164.65</v>
      </c>
      <c r="N59" s="207">
        <f>(VLOOKUP(Horizontal!$C59&amp;Horizontal!$B59&amp;Horizontal!N$11,Vertical!$E:$O,N$10,0))+0</f>
        <v>160.19999999999999</v>
      </c>
      <c r="O59" s="207">
        <f>(VLOOKUP(Horizontal!$C59&amp;Horizontal!$B59&amp;Horizontal!O$11,Vertical!$E:$O,O$10,0))+0</f>
        <v>154.84</v>
      </c>
      <c r="P59" s="209">
        <f>(VLOOKUP(Horizontal!$C59&amp;Horizontal!$B59&amp;Horizontal!P$11,Vertical!$E:$O,P$10,0))+0</f>
        <v>152.94999999999999</v>
      </c>
      <c r="Q59" s="210">
        <f>(VLOOKUP(Horizontal!$C59&amp;Horizontal!$B59&amp;Horizontal!Q$11,Vertical!$E:$O,Q$10,0))+0</f>
        <v>47</v>
      </c>
      <c r="R59" s="207">
        <f>(VLOOKUP(Horizontal!$C59&amp;Horizontal!$B59&amp;Horizontal!R$11,Vertical!$E:$O,R$10,0))+0</f>
        <v>46</v>
      </c>
      <c r="S59" s="207">
        <f>(VLOOKUP(Horizontal!$C59&amp;Horizontal!$B59&amp;Horizontal!S$11,Vertical!$E:$O,S$10,0))+0</f>
        <v>39</v>
      </c>
      <c r="T59" s="207">
        <f>(VLOOKUP(Horizontal!$C59&amp;Horizontal!$B59&amp;Horizontal!T$11,Vertical!$E:$O,T$10,0))+0</f>
        <v>38</v>
      </c>
      <c r="U59" s="207">
        <f>(VLOOKUP(Horizontal!$C59&amp;Horizontal!$B59&amp;Horizontal!U$11,Vertical!$E:$O,U$10,0))+0</f>
        <v>37</v>
      </c>
      <c r="V59" s="207">
        <f>(VLOOKUP(Horizontal!$C59&amp;Horizontal!$B59&amp;Horizontal!V$11,Vertical!$E:$O,V$10,0))+0</f>
        <v>38</v>
      </c>
      <c r="W59" s="207">
        <f>(VLOOKUP(Horizontal!$C59&amp;Horizontal!$B59&amp;Horizontal!W$11,Vertical!$E:$O,W$10,0))+0</f>
        <v>37</v>
      </c>
      <c r="X59" s="207">
        <f>(VLOOKUP(Horizontal!$C59&amp;Horizontal!$B59&amp;Horizontal!X$11,Vertical!$E:$O,X$10,0))+0</f>
        <v>35</v>
      </c>
      <c r="Y59" s="209">
        <f>(VLOOKUP(Horizontal!$C59&amp;Horizontal!$B59&amp;Horizontal!Y$11,Vertical!$E:$O,Y$10,0))+0</f>
        <v>34</v>
      </c>
      <c r="Z59" s="210">
        <f>(VLOOKUP(Horizontal!$C59&amp;Horizontal!$B59&amp;Horizontal!Z$11,Vertical!$E:$O,Z$10,0))+0</f>
        <v>8</v>
      </c>
      <c r="AA59" s="207">
        <f>(VLOOKUP(Horizontal!$C59&amp;Horizontal!$B59&amp;Horizontal!AA$11,Vertical!$E:$O,AA$10,0))+0</f>
        <v>26.09</v>
      </c>
      <c r="AB59" s="207">
        <f>(VLOOKUP(Horizontal!$C59&amp;Horizontal!$B59&amp;Horizontal!AB$11,Vertical!$E:$O,AB$10,0))+0</f>
        <v>34.619999999999997</v>
      </c>
      <c r="AC59" s="207">
        <f>(VLOOKUP(Horizontal!$C59&amp;Horizontal!$B59&amp;Horizontal!AC$11,Vertical!$E:$O,AC$10,0))+0</f>
        <v>34.619999999999997</v>
      </c>
      <c r="AD59" s="207">
        <f>(VLOOKUP(Horizontal!$C59&amp;Horizontal!$B59&amp;Horizontal!AD$11,Vertical!$E:$O,AD$10,0))+0</f>
        <v>81.48</v>
      </c>
      <c r="AE59" s="207">
        <f>(VLOOKUP(Horizontal!$C59&amp;Horizontal!$B59&amp;Horizontal!AE$11,Vertical!$E:$O,AE$10,0))+0</f>
        <v>29.63</v>
      </c>
      <c r="AF59" s="207">
        <f>(VLOOKUP(Horizontal!$C59&amp;Horizontal!$B59&amp;Horizontal!AF$11,Vertical!$E:$O,AF$10,0))+0</f>
        <v>23.08</v>
      </c>
      <c r="AG59" s="207">
        <f>(VLOOKUP(Horizontal!$C59&amp;Horizontal!$B59&amp;Horizontal!AG$11,Vertical!$E:$O,AG$10,0))+0</f>
        <v>34.619999999999997</v>
      </c>
      <c r="AH59" s="209">
        <f>(VLOOKUP(Horizontal!$C59&amp;Horizontal!$B59&amp;Horizontal!AH$11,Vertical!$E:$O,AH$10,0))+0</f>
        <v>43.48</v>
      </c>
      <c r="AI59" s="210">
        <f>(VLOOKUP(Horizontal!$C59&amp;Horizontal!$B59&amp;Horizontal!AI$11,Vertical!$E:$O,AI$10,0))+0</f>
        <v>12</v>
      </c>
      <c r="AJ59" s="207">
        <f>(VLOOKUP(Horizontal!$C59&amp;Horizontal!$B59&amp;Horizontal!AJ$11,Vertical!$E:$O,AJ$10,0))+0</f>
        <v>21.74</v>
      </c>
      <c r="AK59" s="207">
        <f>(VLOOKUP(Horizontal!$C59&amp;Horizontal!$B59&amp;Horizontal!AK$11,Vertical!$E:$O,AK$10,0))+0</f>
        <v>38.46</v>
      </c>
      <c r="AL59" s="207">
        <f>(VLOOKUP(Horizontal!$C59&amp;Horizontal!$B59&amp;Horizontal!AL$11,Vertical!$E:$O,AL$10,0))+0</f>
        <v>38.46</v>
      </c>
      <c r="AM59" s="207">
        <f>(VLOOKUP(Horizontal!$C59&amp;Horizontal!$B59&amp;Horizontal!AM$11,Vertical!$E:$O,AM$10,0))+0</f>
        <v>14.81</v>
      </c>
      <c r="AN59" s="207">
        <f>(VLOOKUP(Horizontal!$C59&amp;Horizontal!$B59&amp;Horizontal!AN$11,Vertical!$E:$O,AN$10,0))+0</f>
        <v>59.26</v>
      </c>
      <c r="AO59" s="207">
        <f>(VLOOKUP(Horizontal!$C59&amp;Horizontal!$B59&amp;Horizontal!AO$11,Vertical!$E:$O,AO$10,0))+0</f>
        <v>65.38</v>
      </c>
      <c r="AP59" s="207">
        <f>(VLOOKUP(Horizontal!$C59&amp;Horizontal!$B59&amp;Horizontal!AP$11,Vertical!$E:$O,AP$10,0))+0</f>
        <v>65.38</v>
      </c>
      <c r="AQ59" s="209">
        <f>(VLOOKUP(Horizontal!$C59&amp;Horizontal!$B59&amp;Horizontal!AQ$11,Vertical!$E:$O,AQ$10,0))+0</f>
        <v>52.17</v>
      </c>
      <c r="AR59" s="210">
        <f>(VLOOKUP(Horizontal!$C59&amp;Horizontal!$B59&amp;Horizontal!AR$11,Vertical!$E:$O,AR$10,0))+0</f>
        <v>80</v>
      </c>
      <c r="AS59" s="207">
        <f>(VLOOKUP(Horizontal!$C59&amp;Horizontal!$B59&amp;Horizontal!AS$11,Vertical!$E:$O,AS$10,0))+0</f>
        <v>52.17</v>
      </c>
      <c r="AT59" s="207">
        <f>(VLOOKUP(Horizontal!$C59&amp;Horizontal!$B59&amp;Horizontal!AT$11,Vertical!$E:$O,AT$10,0))+0</f>
        <v>26.92</v>
      </c>
      <c r="AU59" s="207">
        <f>(VLOOKUP(Horizontal!$C59&amp;Horizontal!$B59&amp;Horizontal!AU$11,Vertical!$E:$O,AU$10,0))+0</f>
        <v>26.92</v>
      </c>
      <c r="AV59" s="207">
        <f>(VLOOKUP(Horizontal!$C59&amp;Horizontal!$B59&amp;Horizontal!AV$11,Vertical!$E:$O,AV$10,0))+0</f>
        <v>3.7</v>
      </c>
      <c r="AW59" s="207">
        <f>(VLOOKUP(Horizontal!$C59&amp;Horizontal!$B59&amp;Horizontal!AW$11,Vertical!$E:$O,AW$10,0))+0</f>
        <v>11.11</v>
      </c>
      <c r="AX59" s="207">
        <f>(VLOOKUP(Horizontal!$C59&amp;Horizontal!$B59&amp;Horizontal!AX$11,Vertical!$E:$O,AX$10,0))+0</f>
        <v>11.54</v>
      </c>
      <c r="AY59" s="207">
        <f>(VLOOKUP(Horizontal!$C59&amp;Horizontal!$B59&amp;Horizontal!AY$11,Vertical!$E:$O,AY$10,0))+0</f>
        <v>0</v>
      </c>
      <c r="AZ59" s="209">
        <f>(VLOOKUP(Horizontal!$C59&amp;Horizontal!$B59&amp;Horizontal!AZ$11,Vertical!$E:$O,AZ$10,0))+0</f>
        <v>4.3499999999999996</v>
      </c>
      <c r="BA59" s="208">
        <f>(VLOOKUP(Horizontal!$C59&amp;Horizontal!$B59&amp;Horizontal!BA$11,Vertical!$E:$O,BA$10,0))+0</f>
        <v>11.77</v>
      </c>
      <c r="BB59" s="210">
        <f>(VLOOKUP(Horizontal!$C59&amp;Horizontal!$B59&amp;Horizontal!BB$11,Vertical!$E:$O,BB$10,0))+0</f>
        <v>187.15</v>
      </c>
      <c r="BC59" s="207">
        <f>(VLOOKUP(Horizontal!$C59&amp;Horizontal!$B59&amp;Horizontal!BC$11,Vertical!$E:$O,BC$10,0))+0</f>
        <v>180</v>
      </c>
      <c r="BD59" s="207">
        <f>(VLOOKUP(Horizontal!$C59&amp;Horizontal!$B59&amp;Horizontal!BD$11,Vertical!$E:$O,BD$10,0))+0</f>
        <v>189.58</v>
      </c>
      <c r="BE59" s="207">
        <f>(VLOOKUP(Horizontal!$C59&amp;Horizontal!$B59&amp;Horizontal!BE$11,Vertical!$E:$O,BE$10,0))+0</f>
        <v>189.15</v>
      </c>
      <c r="BF59" s="207">
        <f>(VLOOKUP(Horizontal!$C59&amp;Horizontal!$B59&amp;Horizontal!BF$11,Vertical!$E:$O,BF$10,0))+0</f>
        <v>189</v>
      </c>
      <c r="BG59" s="207">
        <f>(VLOOKUP(Horizontal!$C59&amp;Horizontal!$B59&amp;Horizontal!BG$11,Vertical!$E:$O,BG$10,0))+0</f>
        <v>180.82</v>
      </c>
      <c r="BH59" s="207">
        <f>(VLOOKUP(Horizontal!$C59&amp;Horizontal!$B59&amp;Horizontal!BH$11,Vertical!$E:$O,BH$10,0))+0</f>
        <v>175.38</v>
      </c>
      <c r="BI59" s="207">
        <f>(VLOOKUP(Horizontal!$C59&amp;Horizontal!$B59&amp;Horizontal!BI$11,Vertical!$E:$O,BI$10,0))+0</f>
        <v>171.42</v>
      </c>
      <c r="BJ59" s="209">
        <f>(VLOOKUP(Horizontal!$C59&amp;Horizontal!$B59&amp;Horizontal!BJ$11,Vertical!$E:$O,BJ$10,0))+0</f>
        <v>170.05</v>
      </c>
      <c r="BK59" s="210">
        <f>(VLOOKUP(Horizontal!$C59&amp;Horizontal!$B59&amp;Horizontal!BK$11,Vertical!$E:$O,BK$10,0))+0</f>
        <v>46</v>
      </c>
      <c r="BL59" s="207">
        <f>(VLOOKUP(Horizontal!$C59&amp;Horizontal!$B59&amp;Horizontal!BL$11,Vertical!$E:$O,BL$10,0))+0</f>
        <v>43</v>
      </c>
      <c r="BM59" s="207">
        <f>(VLOOKUP(Horizontal!$C59&amp;Horizontal!$B59&amp;Horizontal!BM$11,Vertical!$E:$O,BM$10,0))+0</f>
        <v>38</v>
      </c>
      <c r="BN59" s="207">
        <f>(VLOOKUP(Horizontal!$C59&amp;Horizontal!$B59&amp;Horizontal!BN$11,Vertical!$E:$O,BN$10,0))+0</f>
        <v>36</v>
      </c>
      <c r="BO59" s="207">
        <f>(VLOOKUP(Horizontal!$C59&amp;Horizontal!$B59&amp;Horizontal!BO$11,Vertical!$E:$O,BO$10,0))+0</f>
        <v>35</v>
      </c>
      <c r="BP59" s="207">
        <f>(VLOOKUP(Horizontal!$C59&amp;Horizontal!$B59&amp;Horizontal!BP$11,Vertical!$E:$O,BP$10,0))+0</f>
        <v>35</v>
      </c>
      <c r="BQ59" s="207">
        <f>(VLOOKUP(Horizontal!$C59&amp;Horizontal!$B59&amp;Horizontal!BQ$11,Vertical!$E:$O,BQ$10,0))+0</f>
        <v>35</v>
      </c>
      <c r="BR59" s="207">
        <f>(VLOOKUP(Horizontal!$C59&amp;Horizontal!$B59&amp;Horizontal!BR$11,Vertical!$E:$O,BR$10,0))+0</f>
        <v>33</v>
      </c>
      <c r="BS59" s="209">
        <f>(VLOOKUP(Horizontal!$C59&amp;Horizontal!$B59&amp;Horizontal!BS$11,Vertical!$E:$O,BS$10,0))+0</f>
        <v>33</v>
      </c>
      <c r="BT59" s="210">
        <f>(VLOOKUP(Horizontal!$C59&amp;Horizontal!$B59&amp;Horizontal!BT$11,Vertical!$E:$O,BT$10,0))+0</f>
        <v>4.76</v>
      </c>
      <c r="BU59" s="207">
        <f>(VLOOKUP(Horizontal!$C59&amp;Horizontal!$B59&amp;Horizontal!BU$11,Vertical!$E:$O,BU$10,0))+0</f>
        <v>23.81</v>
      </c>
      <c r="BV59" s="207">
        <f>(VLOOKUP(Horizontal!$C59&amp;Horizontal!$B59&amp;Horizontal!BV$11,Vertical!$E:$O,BV$10,0))+0</f>
        <v>43.13</v>
      </c>
      <c r="BW59" s="207">
        <f>(VLOOKUP(Horizontal!$C59&amp;Horizontal!$B59&amp;Horizontal!BW$11,Vertical!$E:$O,BW$10,0))+0</f>
        <v>43.13</v>
      </c>
      <c r="BX59" s="207">
        <f>(VLOOKUP(Horizontal!$C59&amp;Horizontal!$B59&amp;Horizontal!BX$11,Vertical!$E:$O,BX$10,0))+0</f>
        <v>56.52</v>
      </c>
      <c r="BY59" s="207">
        <f>(VLOOKUP(Horizontal!$C59&amp;Horizontal!$B59&amp;Horizontal!BY$11,Vertical!$E:$O,BY$10,0))+0</f>
        <v>48.78</v>
      </c>
      <c r="BZ59" s="207">
        <f>(VLOOKUP(Horizontal!$C59&amp;Horizontal!$B59&amp;Horizontal!BZ$11,Vertical!$E:$O,BZ$10,0))+0</f>
        <v>30.43</v>
      </c>
      <c r="CA59" s="207">
        <f>(VLOOKUP(Horizontal!$C59&amp;Horizontal!$B59&amp;Horizontal!CA$11,Vertical!$E:$O,CA$10,0))+0</f>
        <v>22.73</v>
      </c>
      <c r="CB59" s="209">
        <f>(VLOOKUP(Horizontal!$C59&amp;Horizontal!$B59&amp;Horizontal!CB$11,Vertical!$E:$O,CB$10,0))+0</f>
        <v>23.81</v>
      </c>
      <c r="CC59" s="210">
        <f>(VLOOKUP(Horizontal!$C59&amp;Horizontal!$B59&amp;Horizontal!CC$11,Vertical!$E:$O,CC$10,0))+0</f>
        <v>23.81</v>
      </c>
      <c r="CD59" s="207">
        <f>(VLOOKUP(Horizontal!$C59&amp;Horizontal!$B59&amp;Horizontal!CD$11,Vertical!$E:$O,CD$10,0))+0</f>
        <v>14.29</v>
      </c>
      <c r="CE59" s="207">
        <f>(VLOOKUP(Horizontal!$C59&amp;Horizontal!$B59&amp;Horizontal!CE$11,Vertical!$E:$O,CE$10,0))+0</f>
        <v>33.18</v>
      </c>
      <c r="CF59" s="207">
        <f>(VLOOKUP(Horizontal!$C59&amp;Horizontal!$B59&amp;Horizontal!CF$11,Vertical!$E:$O,CF$10,0))+0</f>
        <v>33.18</v>
      </c>
      <c r="CG59" s="207">
        <f>(VLOOKUP(Horizontal!$C59&amp;Horizontal!$B59&amp;Horizontal!CG$11,Vertical!$E:$O,CG$10,0))+0</f>
        <v>28.99</v>
      </c>
      <c r="CH59" s="207">
        <f>(VLOOKUP(Horizontal!$C59&amp;Horizontal!$B59&amp;Horizontal!CH$11,Vertical!$E:$O,CH$10,0))+0</f>
        <v>41.46</v>
      </c>
      <c r="CI59" s="207">
        <f>(VLOOKUP(Horizontal!$C59&amp;Horizontal!$B59&amp;Horizontal!CI$11,Vertical!$E:$O,CI$10,0))+0</f>
        <v>60.87</v>
      </c>
      <c r="CJ59" s="207">
        <f>(VLOOKUP(Horizontal!$C59&amp;Horizontal!$B59&amp;Horizontal!CJ$11,Vertical!$E:$O,CJ$10,0))+0</f>
        <v>50</v>
      </c>
      <c r="CK59" s="209">
        <f>(VLOOKUP(Horizontal!$C59&amp;Horizontal!$B59&amp;Horizontal!CK$11,Vertical!$E:$O,CK$10,0))+0</f>
        <v>61.9</v>
      </c>
      <c r="CL59" s="210">
        <f>(VLOOKUP(Horizontal!$C59&amp;Horizontal!$B59&amp;Horizontal!CL$11,Vertical!$E:$O,CL$10,0))+0</f>
        <v>71.430000000000007</v>
      </c>
      <c r="CM59" s="207">
        <f>(VLOOKUP(Horizontal!$C59&amp;Horizontal!$B59&amp;Horizontal!CM$11,Vertical!$E:$O,CM$10,0))+0</f>
        <v>61.9</v>
      </c>
      <c r="CN59" s="207">
        <f>(VLOOKUP(Horizontal!$C59&amp;Horizontal!$B59&amp;Horizontal!CN$11,Vertical!$E:$O,CN$10,0))+0</f>
        <v>23.7</v>
      </c>
      <c r="CO59" s="207">
        <f>(VLOOKUP(Horizontal!$C59&amp;Horizontal!$B59&amp;Horizontal!CO$11,Vertical!$E:$O,CO$10,0))+0</f>
        <v>23.7</v>
      </c>
      <c r="CP59" s="207">
        <f>(VLOOKUP(Horizontal!$C59&amp;Horizontal!$B59&amp;Horizontal!CP$11,Vertical!$E:$O,CP$10,0))+0</f>
        <v>14.49</v>
      </c>
      <c r="CQ59" s="207">
        <f>(VLOOKUP(Horizontal!$C59&amp;Horizontal!$B59&amp;Horizontal!CQ$11,Vertical!$E:$O,CQ$10,0))+0</f>
        <v>9.76</v>
      </c>
      <c r="CR59" s="207">
        <f>(VLOOKUP(Horizontal!$C59&amp;Horizontal!$B59&amp;Horizontal!CR$11,Vertical!$E:$O,CR$10,0))+0</f>
        <v>8.6999999999999993</v>
      </c>
      <c r="CS59" s="207">
        <f>(VLOOKUP(Horizontal!$C59&amp;Horizontal!$B59&amp;Horizontal!CS$11,Vertical!$E:$O,CS$10,0))+0</f>
        <v>27.27</v>
      </c>
      <c r="CT59" s="207">
        <f>(VLOOKUP(Horizontal!$C59&amp;Horizontal!$B59&amp;Horizontal!CT$11,Vertical!$E:$O,CT$10,0))+0</f>
        <v>14.29</v>
      </c>
      <c r="CU59" s="150"/>
      <c r="CV59" s="211">
        <f t="shared" si="29"/>
        <v>11.379999999999995</v>
      </c>
      <c r="CW59" s="190">
        <f t="shared" si="30"/>
        <v>13.310000000000002</v>
      </c>
      <c r="CX59" s="190">
        <f t="shared" si="31"/>
        <v>15.110000000000014</v>
      </c>
      <c r="CY59" s="190">
        <f t="shared" si="32"/>
        <v>15.819999999999993</v>
      </c>
      <c r="CZ59" s="190">
        <f t="shared" si="33"/>
        <v>18.78</v>
      </c>
      <c r="DA59" s="190">
        <f t="shared" si="34"/>
        <v>16.169999999999987</v>
      </c>
      <c r="DB59" s="190">
        <f t="shared" si="35"/>
        <v>15.180000000000007</v>
      </c>
      <c r="DC59" s="190">
        <f t="shared" si="36"/>
        <v>16.579999999999984</v>
      </c>
      <c r="DD59" s="212">
        <f t="shared" si="37"/>
        <v>17.100000000000023</v>
      </c>
      <c r="DE59" s="9">
        <v>160</v>
      </c>
      <c r="DF59" s="212">
        <f t="shared" si="38"/>
        <v>32.687210401891321</v>
      </c>
      <c r="DG59" s="264"/>
      <c r="DH59" s="265"/>
      <c r="DI59" s="265"/>
      <c r="DJ59" s="266"/>
      <c r="DK59" s="190">
        <v>175.48</v>
      </c>
      <c r="DL59" s="190">
        <v>172.38</v>
      </c>
      <c r="DM59" s="190">
        <v>246.15</v>
      </c>
      <c r="DN59" s="212">
        <v>232.63</v>
      </c>
      <c r="DO59" s="190"/>
      <c r="DP59" s="190"/>
      <c r="DQ59" s="190"/>
      <c r="DR59" s="212"/>
      <c r="DS59" s="150"/>
      <c r="DT59" s="190"/>
      <c r="DU59" s="190"/>
      <c r="DV59" s="190"/>
      <c r="DW59" s="190"/>
      <c r="DX59" s="190"/>
      <c r="DY59" s="190"/>
      <c r="DZ59" s="190"/>
      <c r="EA59" s="190"/>
      <c r="EB59" s="190"/>
      <c r="EC59" s="190"/>
      <c r="ED59" s="190"/>
      <c r="EE59" s="190"/>
      <c r="EF59" s="190"/>
      <c r="EG59" s="190"/>
      <c r="EH59" s="212"/>
      <c r="EI59" s="213"/>
      <c r="EJ59" s="211"/>
      <c r="EK59" s="190"/>
      <c r="EL59" s="190"/>
      <c r="EM59" s="190"/>
      <c r="EN59" s="190"/>
      <c r="EO59" s="190"/>
      <c r="EP59" s="190"/>
      <c r="EQ59" s="190"/>
      <c r="ER59" s="190"/>
      <c r="ES59" s="190"/>
      <c r="ET59" s="190"/>
      <c r="EU59" s="190"/>
      <c r="EV59" s="190"/>
      <c r="EW59" s="190"/>
      <c r="EX59" s="212"/>
      <c r="EY59" s="211"/>
      <c r="EZ59" s="75"/>
      <c r="FA59" s="89"/>
      <c r="FB59" s="212"/>
      <c r="FC59" s="213"/>
      <c r="FD59" s="213"/>
      <c r="FE59" s="213"/>
      <c r="FF59" s="213"/>
      <c r="FG59" s="213"/>
      <c r="FH59" s="213"/>
      <c r="FI59" s="213"/>
      <c r="FJ59" s="213"/>
      <c r="FK59" s="213"/>
      <c r="FL59" s="213"/>
      <c r="FM59" s="213"/>
      <c r="FN59" s="213"/>
      <c r="FO59" s="213"/>
      <c r="FP59" s="213"/>
      <c r="FQ59" s="213"/>
      <c r="FR59" s="213"/>
      <c r="FS59" s="211"/>
      <c r="FT59" s="190"/>
      <c r="FU59" s="190"/>
      <c r="FV59" s="190"/>
      <c r="FW59" s="190"/>
      <c r="FX59" s="190"/>
      <c r="FY59" s="190"/>
      <c r="FZ59" s="190"/>
      <c r="GA59" s="190"/>
      <c r="GB59" s="190"/>
      <c r="GC59" s="190"/>
      <c r="GD59" s="190"/>
      <c r="GE59" s="190"/>
      <c r="GF59" s="190"/>
      <c r="GG59" s="212"/>
    </row>
    <row r="60" spans="2:189">
      <c r="B60" s="33">
        <v>42323</v>
      </c>
      <c r="C60" s="30" t="s">
        <v>20</v>
      </c>
      <c r="D60" s="30">
        <v>2015</v>
      </c>
      <c r="E60" s="30" t="str">
        <f t="shared" si="40"/>
        <v>2015S46</v>
      </c>
      <c r="F60" s="30" t="str">
        <f t="shared" si="39"/>
        <v>112015</v>
      </c>
      <c r="G60" s="208" t="str">
        <f>VLOOKUP(Horizontal!$C60&amp;Horizontal!$B60&amp;Horizontal!G$11,Vertical!$E:$O,G$10,0)</f>
        <v>-22,78</v>
      </c>
      <c r="H60" s="207">
        <f>(VLOOKUP(Horizontal!$C60&amp;Horizontal!$B60&amp;Horizontal!H$11,Vertical!$E:$O,H$10,0))+0</f>
        <v>180.32</v>
      </c>
      <c r="I60" s="207">
        <f>(VLOOKUP(Horizontal!$C60&amp;Horizontal!$B60&amp;Horizontal!I$11,Vertical!$E:$O,I$10,0))+0</f>
        <v>168.31</v>
      </c>
      <c r="J60" s="207">
        <f>(VLOOKUP(Horizontal!$C60&amp;Horizontal!$B60&amp;Horizontal!J$11,Vertical!$E:$O,J$10,0))+0</f>
        <v>174.31</v>
      </c>
      <c r="K60" s="207">
        <f>(VLOOKUP(Horizontal!$C60&amp;Horizontal!$B60&amp;Horizontal!K$11,Vertical!$E:$O,K$10,0))+0</f>
        <v>173.45</v>
      </c>
      <c r="L60" s="207">
        <f>(VLOOKUP(Horizontal!$C60&amp;Horizontal!$B60&amp;Horizontal!L$11,Vertical!$E:$O,L$10,0))+0</f>
        <v>169.02</v>
      </c>
      <c r="M60" s="207">
        <f>(VLOOKUP(Horizontal!$C60&amp;Horizontal!$B60&amp;Horizontal!M$11,Vertical!$E:$O,M$10,0))+0</f>
        <v>163.80000000000001</v>
      </c>
      <c r="N60" s="207">
        <f>(VLOOKUP(Horizontal!$C60&amp;Horizontal!$B60&amp;Horizontal!N$11,Vertical!$E:$O,N$10,0))+0</f>
        <v>159.74</v>
      </c>
      <c r="O60" s="207">
        <f>(VLOOKUP(Horizontal!$C60&amp;Horizontal!$B60&amp;Horizontal!O$11,Vertical!$E:$O,O$10,0))+0</f>
        <v>154.63</v>
      </c>
      <c r="P60" s="209">
        <f>(VLOOKUP(Horizontal!$C60&amp;Horizontal!$B60&amp;Horizontal!P$11,Vertical!$E:$O,P$10,0))+0</f>
        <v>152.68</v>
      </c>
      <c r="Q60" s="210">
        <f>(VLOOKUP(Horizontal!$C60&amp;Horizontal!$B60&amp;Horizontal!Q$11,Vertical!$E:$O,Q$10,0))+0</f>
        <v>49</v>
      </c>
      <c r="R60" s="207">
        <f>(VLOOKUP(Horizontal!$C60&amp;Horizontal!$B60&amp;Horizontal!R$11,Vertical!$E:$O,R$10,0))+0</f>
        <v>45</v>
      </c>
      <c r="S60" s="207">
        <f>(VLOOKUP(Horizontal!$C60&amp;Horizontal!$B60&amp;Horizontal!S$11,Vertical!$E:$O,S$10,0))+0</f>
        <v>40</v>
      </c>
      <c r="T60" s="207">
        <f>(VLOOKUP(Horizontal!$C60&amp;Horizontal!$B60&amp;Horizontal!T$11,Vertical!$E:$O,T$10,0))+0</f>
        <v>39</v>
      </c>
      <c r="U60" s="207">
        <f>(VLOOKUP(Horizontal!$C60&amp;Horizontal!$B60&amp;Horizontal!U$11,Vertical!$E:$O,U$10,0))+0</f>
        <v>42</v>
      </c>
      <c r="V60" s="207">
        <f>(VLOOKUP(Horizontal!$C60&amp;Horizontal!$B60&amp;Horizontal!V$11,Vertical!$E:$O,V$10,0))+0</f>
        <v>39</v>
      </c>
      <c r="W60" s="207">
        <f>(VLOOKUP(Horizontal!$C60&amp;Horizontal!$B60&amp;Horizontal!W$11,Vertical!$E:$O,W$10,0))+0</f>
        <v>39</v>
      </c>
      <c r="X60" s="207">
        <f>(VLOOKUP(Horizontal!$C60&amp;Horizontal!$B60&amp;Horizontal!X$11,Vertical!$E:$O,X$10,0))+0</f>
        <v>36</v>
      </c>
      <c r="Y60" s="209">
        <f>(VLOOKUP(Horizontal!$C60&amp;Horizontal!$B60&amp;Horizontal!Y$11,Vertical!$E:$O,Y$10,0))+0</f>
        <v>36</v>
      </c>
      <c r="Z60" s="210">
        <f>(VLOOKUP(Horizontal!$C60&amp;Horizontal!$B60&amp;Horizontal!Z$11,Vertical!$E:$O,Z$10,0))+0</f>
        <v>33.49</v>
      </c>
      <c r="AA60" s="207">
        <f>(VLOOKUP(Horizontal!$C60&amp;Horizontal!$B60&amp;Horizontal!AA$11,Vertical!$E:$O,AA$10,0))+0</f>
        <v>40</v>
      </c>
      <c r="AB60" s="207">
        <f>(VLOOKUP(Horizontal!$C60&amp;Horizontal!$B60&amp;Horizontal!AB$11,Vertical!$E:$O,AB$10,0))+0</f>
        <v>19.23</v>
      </c>
      <c r="AC60" s="207">
        <f>(VLOOKUP(Horizontal!$C60&amp;Horizontal!$B60&amp;Horizontal!AC$11,Vertical!$E:$O,AC$10,0))+0</f>
        <v>22.22</v>
      </c>
      <c r="AD60" s="207">
        <f>(VLOOKUP(Horizontal!$C60&amp;Horizontal!$B60&amp;Horizontal!AD$11,Vertical!$E:$O,AD$10,0))+0</f>
        <v>54.69</v>
      </c>
      <c r="AE60" s="207">
        <f>(VLOOKUP(Horizontal!$C60&amp;Horizontal!$B60&amp;Horizontal!AE$11,Vertical!$E:$O,AE$10,0))+0</f>
        <v>18.87</v>
      </c>
      <c r="AF60" s="207">
        <f>(VLOOKUP(Horizontal!$C60&amp;Horizontal!$B60&amp;Horizontal!AF$11,Vertical!$E:$O,AF$10,0))+0</f>
        <v>7.66</v>
      </c>
      <c r="AG60" s="207">
        <f>(VLOOKUP(Horizontal!$C60&amp;Horizontal!$B60&amp;Horizontal!AG$11,Vertical!$E:$O,AG$10,0))+0</f>
        <v>7.84</v>
      </c>
      <c r="AH60" s="209">
        <f>(VLOOKUP(Horizontal!$C60&amp;Horizontal!$B60&amp;Horizontal!AH$11,Vertical!$E:$O,AH$10,0))+0</f>
        <v>16</v>
      </c>
      <c r="AI60" s="210">
        <f>(VLOOKUP(Horizontal!$C60&amp;Horizontal!$B60&amp;Horizontal!AI$11,Vertical!$E:$O,AI$10,0))+0</f>
        <v>18.87</v>
      </c>
      <c r="AJ60" s="207">
        <f>(VLOOKUP(Horizontal!$C60&amp;Horizontal!$B60&amp;Horizontal!AJ$11,Vertical!$E:$O,AJ$10,0))+0</f>
        <v>24</v>
      </c>
      <c r="AK60" s="207">
        <f>(VLOOKUP(Horizontal!$C60&amp;Horizontal!$B60&amp;Horizontal!AK$11,Vertical!$E:$O,AK$10,0))+0</f>
        <v>46.15</v>
      </c>
      <c r="AL60" s="207">
        <f>(VLOOKUP(Horizontal!$C60&amp;Horizontal!$B60&amp;Horizontal!AL$11,Vertical!$E:$O,AL$10,0))+0</f>
        <v>44.44</v>
      </c>
      <c r="AM60" s="207">
        <f>(VLOOKUP(Horizontal!$C60&amp;Horizontal!$B60&amp;Horizontal!AM$11,Vertical!$E:$O,AM$10,0))+0</f>
        <v>33.200000000000003</v>
      </c>
      <c r="AN60" s="207">
        <f>(VLOOKUP(Horizontal!$C60&amp;Horizontal!$B60&amp;Horizontal!AN$11,Vertical!$E:$O,AN$10,0))+0</f>
        <v>77.36</v>
      </c>
      <c r="AO60" s="207">
        <f>(VLOOKUP(Horizontal!$C60&amp;Horizontal!$B60&amp;Horizontal!AO$11,Vertical!$E:$O,AO$10,0))+0</f>
        <v>88.12</v>
      </c>
      <c r="AP60" s="207">
        <f>(VLOOKUP(Horizontal!$C60&amp;Horizontal!$B60&amp;Horizontal!AP$11,Vertical!$E:$O,AP$10,0))+0</f>
        <v>80.39</v>
      </c>
      <c r="AQ60" s="209">
        <f>(VLOOKUP(Horizontal!$C60&amp;Horizontal!$B60&amp;Horizontal!AQ$11,Vertical!$E:$O,AQ$10,0))+0</f>
        <v>68</v>
      </c>
      <c r="AR60" s="210">
        <f>(VLOOKUP(Horizontal!$C60&amp;Horizontal!$B60&amp;Horizontal!AR$11,Vertical!$E:$O,AR$10,0))+0</f>
        <v>47.64</v>
      </c>
      <c r="AS60" s="207">
        <f>(VLOOKUP(Horizontal!$C60&amp;Horizontal!$B60&amp;Horizontal!AS$11,Vertical!$E:$O,AS$10,0))+0</f>
        <v>36</v>
      </c>
      <c r="AT60" s="207">
        <f>(VLOOKUP(Horizontal!$C60&amp;Horizontal!$B60&amp;Horizontal!AT$11,Vertical!$E:$O,AT$10,0))+0</f>
        <v>34.619999999999997</v>
      </c>
      <c r="AU60" s="207">
        <f>(VLOOKUP(Horizontal!$C60&amp;Horizontal!$B60&amp;Horizontal!AU$11,Vertical!$E:$O,AU$10,0))+0</f>
        <v>33.33</v>
      </c>
      <c r="AV60" s="207">
        <f>(VLOOKUP(Horizontal!$C60&amp;Horizontal!$B60&amp;Horizontal!AV$11,Vertical!$E:$O,AV$10,0))+0</f>
        <v>12.11</v>
      </c>
      <c r="AW60" s="207">
        <f>(VLOOKUP(Horizontal!$C60&amp;Horizontal!$B60&amp;Horizontal!AW$11,Vertical!$E:$O,AW$10,0))+0</f>
        <v>3.77</v>
      </c>
      <c r="AX60" s="207">
        <f>(VLOOKUP(Horizontal!$C60&amp;Horizontal!$B60&amp;Horizontal!AX$11,Vertical!$E:$O,AX$10,0))+0</f>
        <v>4.21</v>
      </c>
      <c r="AY60" s="207">
        <f>(VLOOKUP(Horizontal!$C60&amp;Horizontal!$B60&amp;Horizontal!AY$11,Vertical!$E:$O,AY$10,0))+0</f>
        <v>11.76</v>
      </c>
      <c r="AZ60" s="209">
        <f>(VLOOKUP(Horizontal!$C60&amp;Horizontal!$B60&amp;Horizontal!AZ$11,Vertical!$E:$O,AZ$10,0))+0</f>
        <v>16</v>
      </c>
      <c r="BA60" s="208">
        <f>(VLOOKUP(Horizontal!$C60&amp;Horizontal!$B60&amp;Horizontal!BA$11,Vertical!$E:$O,BA$10,0))+0</f>
        <v>12.48</v>
      </c>
      <c r="BB60" s="210">
        <f>(VLOOKUP(Horizontal!$C60&amp;Horizontal!$B60&amp;Horizontal!BB$11,Vertical!$E:$O,BB$10,0))+0</f>
        <v>191.98</v>
      </c>
      <c r="BC60" s="207">
        <f>(VLOOKUP(Horizontal!$C60&amp;Horizontal!$B60&amp;Horizontal!BC$11,Vertical!$E:$O,BC$10,0))+0</f>
        <v>180.65</v>
      </c>
      <c r="BD60" s="207">
        <f>(VLOOKUP(Horizontal!$C60&amp;Horizontal!$B60&amp;Horizontal!BD$11,Vertical!$E:$O,BD$10,0))+0</f>
        <v>189.41</v>
      </c>
      <c r="BE60" s="207">
        <f>(VLOOKUP(Horizontal!$C60&amp;Horizontal!$B60&amp;Horizontal!BE$11,Vertical!$E:$O,BE$10,0))+0</f>
        <v>188.92</v>
      </c>
      <c r="BF60" s="207">
        <f>(VLOOKUP(Horizontal!$C60&amp;Horizontal!$B60&amp;Horizontal!BF$11,Vertical!$E:$O,BF$10,0))+0</f>
        <v>188.58</v>
      </c>
      <c r="BG60" s="207">
        <f>(VLOOKUP(Horizontal!$C60&amp;Horizontal!$B60&amp;Horizontal!BG$11,Vertical!$E:$O,BG$10,0))+0</f>
        <v>179.21</v>
      </c>
      <c r="BH60" s="207">
        <f>(VLOOKUP(Horizontal!$C60&amp;Horizontal!$B60&amp;Horizontal!BH$11,Vertical!$E:$O,BH$10,0))+0</f>
        <v>174.96</v>
      </c>
      <c r="BI60" s="207">
        <f>(VLOOKUP(Horizontal!$C60&amp;Horizontal!$B60&amp;Horizontal!BI$11,Vertical!$E:$O,BI$10,0))+0</f>
        <v>170.1</v>
      </c>
      <c r="BJ60" s="209">
        <f>(VLOOKUP(Horizontal!$C60&amp;Horizontal!$B60&amp;Horizontal!BJ$11,Vertical!$E:$O,BJ$10,0))+0</f>
        <v>169.95</v>
      </c>
      <c r="BK60" s="210">
        <f>(VLOOKUP(Horizontal!$C60&amp;Horizontal!$B60&amp;Horizontal!BK$11,Vertical!$E:$O,BK$10,0))+0</f>
        <v>44</v>
      </c>
      <c r="BL60" s="207">
        <f>(VLOOKUP(Horizontal!$C60&amp;Horizontal!$B60&amp;Horizontal!BL$11,Vertical!$E:$O,BL$10,0))+0</f>
        <v>40</v>
      </c>
      <c r="BM60" s="207">
        <f>(VLOOKUP(Horizontal!$C60&amp;Horizontal!$B60&amp;Horizontal!BM$11,Vertical!$E:$O,BM$10,0))+0</f>
        <v>40</v>
      </c>
      <c r="BN60" s="207">
        <f>(VLOOKUP(Horizontal!$C60&amp;Horizontal!$B60&amp;Horizontal!BN$11,Vertical!$E:$O,BN$10,0))+0</f>
        <v>37</v>
      </c>
      <c r="BO60" s="207">
        <f>(VLOOKUP(Horizontal!$C60&amp;Horizontal!$B60&amp;Horizontal!BO$11,Vertical!$E:$O,BO$10,0))+0</f>
        <v>37</v>
      </c>
      <c r="BP60" s="207">
        <f>(VLOOKUP(Horizontal!$C60&amp;Horizontal!$B60&amp;Horizontal!BP$11,Vertical!$E:$O,BP$10,0))+0</f>
        <v>37</v>
      </c>
      <c r="BQ60" s="207">
        <f>(VLOOKUP(Horizontal!$C60&amp;Horizontal!$B60&amp;Horizontal!BQ$11,Vertical!$E:$O,BQ$10,0))+0</f>
        <v>40</v>
      </c>
      <c r="BR60" s="207">
        <f>(VLOOKUP(Horizontal!$C60&amp;Horizontal!$B60&amp;Horizontal!BR$11,Vertical!$E:$O,BR$10,0))+0</f>
        <v>37</v>
      </c>
      <c r="BS60" s="209">
        <f>(VLOOKUP(Horizontal!$C60&amp;Horizontal!$B60&amp;Horizontal!BS$11,Vertical!$E:$O,BS$10,0))+0</f>
        <v>35</v>
      </c>
      <c r="BT60" s="210">
        <f>(VLOOKUP(Horizontal!$C60&amp;Horizontal!$B60&amp;Horizontal!BT$11,Vertical!$E:$O,BT$10,0))+0</f>
        <v>30.81</v>
      </c>
      <c r="BU60" s="207">
        <f>(VLOOKUP(Horizontal!$C60&amp;Horizontal!$B60&amp;Horizontal!BU$11,Vertical!$E:$O,BU$10,0))+0</f>
        <v>33.33</v>
      </c>
      <c r="BV60" s="207">
        <f>(VLOOKUP(Horizontal!$C60&amp;Horizontal!$B60&amp;Horizontal!BV$11,Vertical!$E:$O,BV$10,0))+0</f>
        <v>30.43</v>
      </c>
      <c r="BW60" s="207">
        <f>(VLOOKUP(Horizontal!$C60&amp;Horizontal!$B60&amp;Horizontal!BW$11,Vertical!$E:$O,BW$10,0))+0</f>
        <v>37.5</v>
      </c>
      <c r="BX60" s="207">
        <f>(VLOOKUP(Horizontal!$C60&amp;Horizontal!$B60&amp;Horizontal!BX$11,Vertical!$E:$O,BX$10,0))+0</f>
        <v>44.5</v>
      </c>
      <c r="BY60" s="207">
        <f>(VLOOKUP(Horizontal!$C60&amp;Horizontal!$B60&amp;Horizontal!BY$11,Vertical!$E:$O,BY$10,0))+0</f>
        <v>25.34</v>
      </c>
      <c r="BZ60" s="207">
        <f>(VLOOKUP(Horizontal!$C60&amp;Horizontal!$B60&amp;Horizontal!BZ$11,Vertical!$E:$O,BZ$10,0))+0</f>
        <v>26.53</v>
      </c>
      <c r="CA60" s="207">
        <f>(VLOOKUP(Horizontal!$C60&amp;Horizontal!$B60&amp;Horizontal!CA$11,Vertical!$E:$O,CA$10,0))+0</f>
        <v>12.24</v>
      </c>
      <c r="CB60" s="209">
        <f>(VLOOKUP(Horizontal!$C60&amp;Horizontal!$B60&amp;Horizontal!CB$11,Vertical!$E:$O,CB$10,0))+0</f>
        <v>17.39</v>
      </c>
      <c r="CC60" s="210">
        <f>(VLOOKUP(Horizontal!$C60&amp;Horizontal!$B60&amp;Horizontal!CC$11,Vertical!$E:$O,CC$10,0))+0</f>
        <v>13.13</v>
      </c>
      <c r="CD60" s="207">
        <f>(VLOOKUP(Horizontal!$C60&amp;Horizontal!$B60&amp;Horizontal!CD$11,Vertical!$E:$O,CD$10,0))+0</f>
        <v>25</v>
      </c>
      <c r="CE60" s="207">
        <f>(VLOOKUP(Horizontal!$C60&amp;Horizontal!$B60&amp;Horizontal!CE$11,Vertical!$E:$O,CE$10,0))+0</f>
        <v>39.130000000000003</v>
      </c>
      <c r="CF60" s="207">
        <f>(VLOOKUP(Horizontal!$C60&amp;Horizontal!$B60&amp;Horizontal!CF$11,Vertical!$E:$O,CF$10,0))+0</f>
        <v>33.33</v>
      </c>
      <c r="CG60" s="207">
        <f>(VLOOKUP(Horizontal!$C60&amp;Horizontal!$B60&amp;Horizontal!CG$11,Vertical!$E:$O,CG$10,0))+0</f>
        <v>32.57</v>
      </c>
      <c r="CH60" s="207">
        <f>(VLOOKUP(Horizontal!$C60&amp;Horizontal!$B60&amp;Horizontal!CH$11,Vertical!$E:$O,CH$10,0))+0</f>
        <v>61.09</v>
      </c>
      <c r="CI60" s="207">
        <f>(VLOOKUP(Horizontal!$C60&amp;Horizontal!$B60&amp;Horizontal!CI$11,Vertical!$E:$O,CI$10,0))+0</f>
        <v>57.14</v>
      </c>
      <c r="CJ60" s="207">
        <f>(VLOOKUP(Horizontal!$C60&amp;Horizontal!$B60&amp;Horizontal!CJ$11,Vertical!$E:$O,CJ$10,0))+0</f>
        <v>59.18</v>
      </c>
      <c r="CK60" s="209">
        <f>(VLOOKUP(Horizontal!$C60&amp;Horizontal!$B60&amp;Horizontal!CK$11,Vertical!$E:$O,CK$10,0))+0</f>
        <v>69.569999999999993</v>
      </c>
      <c r="CL60" s="210">
        <f>(VLOOKUP(Horizontal!$C60&amp;Horizontal!$B60&amp;Horizontal!CL$11,Vertical!$E:$O,CL$10,0))+0</f>
        <v>56.06</v>
      </c>
      <c r="CM60" s="207">
        <f>(VLOOKUP(Horizontal!$C60&amp;Horizontal!$B60&amp;Horizontal!CM$11,Vertical!$E:$O,CM$10,0))+0</f>
        <v>41.67</v>
      </c>
      <c r="CN60" s="207">
        <f>(VLOOKUP(Horizontal!$C60&amp;Horizontal!$B60&amp;Horizontal!CN$11,Vertical!$E:$O,CN$10,0))+0</f>
        <v>30.43</v>
      </c>
      <c r="CO60" s="207">
        <f>(VLOOKUP(Horizontal!$C60&amp;Horizontal!$B60&amp;Horizontal!CO$11,Vertical!$E:$O,CO$10,0))+0</f>
        <v>29.17</v>
      </c>
      <c r="CP60" s="207">
        <f>(VLOOKUP(Horizontal!$C60&amp;Horizontal!$B60&amp;Horizontal!CP$11,Vertical!$E:$O,CP$10,0))+0</f>
        <v>22.94</v>
      </c>
      <c r="CQ60" s="207">
        <f>(VLOOKUP(Horizontal!$C60&amp;Horizontal!$B60&amp;Horizontal!CQ$11,Vertical!$E:$O,CQ$10,0))+0</f>
        <v>13.57</v>
      </c>
      <c r="CR60" s="207">
        <f>(VLOOKUP(Horizontal!$C60&amp;Horizontal!$B60&amp;Horizontal!CR$11,Vertical!$E:$O,CR$10,0))+0</f>
        <v>16.329999999999998</v>
      </c>
      <c r="CS60" s="207">
        <f>(VLOOKUP(Horizontal!$C60&amp;Horizontal!$B60&amp;Horizontal!CS$11,Vertical!$E:$O,CS$10,0))+0</f>
        <v>28.57</v>
      </c>
      <c r="CT60" s="207">
        <f>(VLOOKUP(Horizontal!$C60&amp;Horizontal!$B60&amp;Horizontal!CT$11,Vertical!$E:$O,CT$10,0))+0</f>
        <v>13.04</v>
      </c>
      <c r="CU60" s="150"/>
      <c r="CV60" s="211">
        <f t="shared" si="29"/>
        <v>11.659999999999997</v>
      </c>
      <c r="CW60" s="190">
        <f t="shared" si="30"/>
        <v>12.340000000000003</v>
      </c>
      <c r="CX60" s="190">
        <f t="shared" si="31"/>
        <v>15.099999999999994</v>
      </c>
      <c r="CY60" s="190">
        <f t="shared" si="32"/>
        <v>15.469999999999999</v>
      </c>
      <c r="CZ60" s="190">
        <f t="shared" si="33"/>
        <v>19.560000000000002</v>
      </c>
      <c r="DA60" s="190">
        <f t="shared" si="34"/>
        <v>15.409999999999997</v>
      </c>
      <c r="DB60" s="190">
        <f t="shared" si="35"/>
        <v>15.219999999999999</v>
      </c>
      <c r="DC60" s="190">
        <f t="shared" si="36"/>
        <v>15.469999999999999</v>
      </c>
      <c r="DD60" s="212">
        <f t="shared" si="37"/>
        <v>17.269999999999982</v>
      </c>
      <c r="DE60" s="9">
        <v>160</v>
      </c>
      <c r="DF60" s="212">
        <f t="shared" si="38"/>
        <v>28.137210401891338</v>
      </c>
      <c r="DG60" s="264"/>
      <c r="DH60" s="265"/>
      <c r="DI60" s="265"/>
      <c r="DJ60" s="266"/>
      <c r="DK60" s="190">
        <v>177.83</v>
      </c>
      <c r="DL60" s="190">
        <v>160.74</v>
      </c>
      <c r="DM60" s="190">
        <v>332.7</v>
      </c>
      <c r="DN60" s="212">
        <v>269.49</v>
      </c>
      <c r="DO60" s="190"/>
      <c r="DP60" s="190"/>
      <c r="DQ60" s="190"/>
      <c r="DR60" s="212"/>
      <c r="DS60" s="150"/>
      <c r="DT60" s="190"/>
      <c r="DU60" s="190"/>
      <c r="DV60" s="190"/>
      <c r="DW60" s="190"/>
      <c r="DX60" s="190"/>
      <c r="DY60" s="190"/>
      <c r="DZ60" s="190"/>
      <c r="EA60" s="190"/>
      <c r="EB60" s="190"/>
      <c r="EC60" s="190"/>
      <c r="ED60" s="190"/>
      <c r="EE60" s="190"/>
      <c r="EF60" s="190"/>
      <c r="EG60" s="190"/>
      <c r="EH60" s="212"/>
      <c r="EI60" s="213"/>
      <c r="EJ60" s="211"/>
      <c r="EK60" s="190"/>
      <c r="EL60" s="190"/>
      <c r="EM60" s="190"/>
      <c r="EN60" s="190"/>
      <c r="EO60" s="190"/>
      <c r="EP60" s="190"/>
      <c r="EQ60" s="190"/>
      <c r="ER60" s="190"/>
      <c r="ES60" s="190"/>
      <c r="ET60" s="190"/>
      <c r="EU60" s="190"/>
      <c r="EV60" s="190"/>
      <c r="EW60" s="190"/>
      <c r="EX60" s="212"/>
      <c r="EY60" s="211"/>
      <c r="EZ60" s="75"/>
      <c r="FA60" s="89"/>
      <c r="FB60" s="212"/>
      <c r="FC60" s="213"/>
      <c r="FD60" s="213"/>
      <c r="FE60" s="213"/>
      <c r="FF60" s="213"/>
      <c r="FG60" s="213"/>
      <c r="FH60" s="213"/>
      <c r="FI60" s="213"/>
      <c r="FJ60" s="213"/>
      <c r="FK60" s="213"/>
      <c r="FL60" s="213"/>
      <c r="FM60" s="213"/>
      <c r="FN60" s="213"/>
      <c r="FO60" s="213"/>
      <c r="FP60" s="213"/>
      <c r="FQ60" s="213"/>
      <c r="FR60" s="213"/>
      <c r="FS60" s="211"/>
      <c r="FT60" s="190"/>
      <c r="FU60" s="190"/>
      <c r="FV60" s="190"/>
      <c r="FW60" s="190"/>
      <c r="FX60" s="190"/>
      <c r="FY60" s="190"/>
      <c r="FZ60" s="190"/>
      <c r="GA60" s="190"/>
      <c r="GB60" s="190"/>
      <c r="GC60" s="190"/>
      <c r="GD60" s="190"/>
      <c r="GE60" s="190"/>
      <c r="GF60" s="190"/>
      <c r="GG60" s="212"/>
    </row>
    <row r="61" spans="2:189">
      <c r="B61" s="33">
        <v>42330</v>
      </c>
      <c r="C61" s="30" t="s">
        <v>86</v>
      </c>
      <c r="D61" s="30">
        <v>2015</v>
      </c>
      <c r="E61" s="30" t="str">
        <f t="shared" si="40"/>
        <v>2015S47</v>
      </c>
      <c r="F61" s="30" t="str">
        <f t="shared" si="39"/>
        <v>112015</v>
      </c>
      <c r="G61" s="208" t="str">
        <f>VLOOKUP(Horizontal!$C61&amp;Horizontal!$B61&amp;Horizontal!G$11,Vertical!$E:$O,G$10,0)</f>
        <v>-21,79</v>
      </c>
      <c r="H61" s="207">
        <f>(VLOOKUP(Horizontal!$C61&amp;Horizontal!$B61&amp;Horizontal!H$11,Vertical!$E:$O,H$10,0))+0</f>
        <v>180.24</v>
      </c>
      <c r="I61" s="207">
        <f>(VLOOKUP(Horizontal!$C61&amp;Horizontal!$B61&amp;Horizontal!I$11,Vertical!$E:$O,I$10,0))+0</f>
        <v>167.42</v>
      </c>
      <c r="J61" s="207">
        <f>(VLOOKUP(Horizontal!$C61&amp;Horizontal!$B61&amp;Horizontal!J$11,Vertical!$E:$O,J$10,0))+0</f>
        <v>173.02</v>
      </c>
      <c r="K61" s="207">
        <f>(VLOOKUP(Horizontal!$C61&amp;Horizontal!$B61&amp;Horizontal!K$11,Vertical!$E:$O,K$10,0))+0</f>
        <v>172.41</v>
      </c>
      <c r="L61" s="207">
        <f>(VLOOKUP(Horizontal!$C61&amp;Horizontal!$B61&amp;Horizontal!L$11,Vertical!$E:$O,L$10,0))+0</f>
        <v>168.08</v>
      </c>
      <c r="M61" s="207">
        <f>(VLOOKUP(Horizontal!$C61&amp;Horizontal!$B61&amp;Horizontal!M$11,Vertical!$E:$O,M$10,0))+0</f>
        <v>163.13</v>
      </c>
      <c r="N61" s="207">
        <f>(VLOOKUP(Horizontal!$C61&amp;Horizontal!$B61&amp;Horizontal!N$11,Vertical!$E:$O,N$10,0))+0</f>
        <v>159.21</v>
      </c>
      <c r="O61" s="207">
        <f>(VLOOKUP(Horizontal!$C61&amp;Horizontal!$B61&amp;Horizontal!O$11,Vertical!$E:$O,O$10,0))+0</f>
        <v>154.51</v>
      </c>
      <c r="P61" s="209">
        <f>(VLOOKUP(Horizontal!$C61&amp;Horizontal!$B61&amp;Horizontal!P$11,Vertical!$E:$O,P$10,0))+0</f>
        <v>152.49</v>
      </c>
      <c r="Q61" s="210">
        <f>(VLOOKUP(Horizontal!$C61&amp;Horizontal!$B61&amp;Horizontal!Q$11,Vertical!$E:$O,Q$10,0))+0</f>
        <v>47</v>
      </c>
      <c r="R61" s="207">
        <f>(VLOOKUP(Horizontal!$C61&amp;Horizontal!$B61&amp;Horizontal!R$11,Vertical!$E:$O,R$10,0))+0</f>
        <v>42</v>
      </c>
      <c r="S61" s="207">
        <f>(VLOOKUP(Horizontal!$C61&amp;Horizontal!$B61&amp;Horizontal!S$11,Vertical!$E:$O,S$10,0))+0</f>
        <v>33</v>
      </c>
      <c r="T61" s="207">
        <f>(VLOOKUP(Horizontal!$C61&amp;Horizontal!$B61&amp;Horizontal!T$11,Vertical!$E:$O,T$10,0))+0</f>
        <v>32</v>
      </c>
      <c r="U61" s="207">
        <f>(VLOOKUP(Horizontal!$C61&amp;Horizontal!$B61&amp;Horizontal!U$11,Vertical!$E:$O,U$10,0))+0</f>
        <v>33</v>
      </c>
      <c r="V61" s="207">
        <f>(VLOOKUP(Horizontal!$C61&amp;Horizontal!$B61&amp;Horizontal!V$11,Vertical!$E:$O,V$10,0))+0</f>
        <v>35</v>
      </c>
      <c r="W61" s="207">
        <f>(VLOOKUP(Horizontal!$C61&amp;Horizontal!$B61&amp;Horizontal!W$11,Vertical!$E:$O,W$10,0))+0</f>
        <v>35</v>
      </c>
      <c r="X61" s="207">
        <f>(VLOOKUP(Horizontal!$C61&amp;Horizontal!$B61&amp;Horizontal!X$11,Vertical!$E:$O,X$10,0))+0</f>
        <v>33</v>
      </c>
      <c r="Y61" s="209">
        <f>(VLOOKUP(Horizontal!$C61&amp;Horizontal!$B61&amp;Horizontal!Y$11,Vertical!$E:$O,Y$10,0))+0</f>
        <v>32</v>
      </c>
      <c r="Z61" s="210">
        <f>(VLOOKUP(Horizontal!$C61&amp;Horizontal!$B61&amp;Horizontal!Z$11,Vertical!$E:$O,Z$10,0))+0</f>
        <v>49.81</v>
      </c>
      <c r="AA61" s="207">
        <f>(VLOOKUP(Horizontal!$C61&amp;Horizontal!$B61&amp;Horizontal!AA$11,Vertical!$E:$O,AA$10,0))+0</f>
        <v>33.33</v>
      </c>
      <c r="AB61" s="207">
        <f>(VLOOKUP(Horizontal!$C61&amp;Horizontal!$B61&amp;Horizontal!AB$11,Vertical!$E:$O,AB$10,0))+0</f>
        <v>42.21</v>
      </c>
      <c r="AC61" s="207">
        <f>(VLOOKUP(Horizontal!$C61&amp;Horizontal!$B61&amp;Horizontal!AC$11,Vertical!$E:$O,AC$10,0))+0</f>
        <v>27.1</v>
      </c>
      <c r="AD61" s="207">
        <f>(VLOOKUP(Horizontal!$C61&amp;Horizontal!$B61&amp;Horizontal!AD$11,Vertical!$E:$O,AD$10,0))+0</f>
        <v>61.54</v>
      </c>
      <c r="AE61" s="207">
        <f>(VLOOKUP(Horizontal!$C61&amp;Horizontal!$B61&amp;Horizontal!AE$11,Vertical!$E:$O,AE$10,0))+0</f>
        <v>46.43</v>
      </c>
      <c r="AF61" s="207">
        <f>(VLOOKUP(Horizontal!$C61&amp;Horizontal!$B61&amp;Horizontal!AF$11,Vertical!$E:$O,AF$10,0))+0</f>
        <v>42.15</v>
      </c>
      <c r="AG61" s="207">
        <f>(VLOOKUP(Horizontal!$C61&amp;Horizontal!$B61&amp;Horizontal!AG$11,Vertical!$E:$O,AG$10,0))+0</f>
        <v>38.46</v>
      </c>
      <c r="AH61" s="209">
        <f>(VLOOKUP(Horizontal!$C61&amp;Horizontal!$B61&amp;Horizontal!AH$11,Vertical!$E:$O,AH$10,0))+0</f>
        <v>28</v>
      </c>
      <c r="AI61" s="210">
        <f>(VLOOKUP(Horizontal!$C61&amp;Horizontal!$B61&amp;Horizontal!AI$11,Vertical!$E:$O,AI$10,0))+0</f>
        <v>8.0500000000000007</v>
      </c>
      <c r="AJ61" s="207">
        <f>(VLOOKUP(Horizontal!$C61&amp;Horizontal!$B61&amp;Horizontal!AJ$11,Vertical!$E:$O,AJ$10,0))+0</f>
        <v>14.81</v>
      </c>
      <c r="AK61" s="207">
        <f>(VLOOKUP(Horizontal!$C61&amp;Horizontal!$B61&amp;Horizontal!AK$11,Vertical!$E:$O,AK$10,0))+0</f>
        <v>38.020000000000003</v>
      </c>
      <c r="AL61" s="207">
        <f>(VLOOKUP(Horizontal!$C61&amp;Horizontal!$B61&amp;Horizontal!AL$11,Vertical!$E:$O,AL$10,0))+0</f>
        <v>38.549999999999997</v>
      </c>
      <c r="AM61" s="207">
        <f>(VLOOKUP(Horizontal!$C61&amp;Horizontal!$B61&amp;Horizontal!AM$11,Vertical!$E:$O,AM$10,0))+0</f>
        <v>26.92</v>
      </c>
      <c r="AN61" s="207">
        <f>(VLOOKUP(Horizontal!$C61&amp;Horizontal!$B61&amp;Horizontal!AN$11,Vertical!$E:$O,AN$10,0))+0</f>
        <v>50</v>
      </c>
      <c r="AO61" s="207">
        <f>(VLOOKUP(Horizontal!$C61&amp;Horizontal!$B61&amp;Horizontal!AO$11,Vertical!$E:$O,AO$10,0))+0</f>
        <v>54.02</v>
      </c>
      <c r="AP61" s="207">
        <f>(VLOOKUP(Horizontal!$C61&amp;Horizontal!$B61&amp;Horizontal!AP$11,Vertical!$E:$O,AP$10,0))+0</f>
        <v>53.85</v>
      </c>
      <c r="AQ61" s="209">
        <f>(VLOOKUP(Horizontal!$C61&amp;Horizontal!$B61&amp;Horizontal!AQ$11,Vertical!$E:$O,AQ$10,0))+0</f>
        <v>64</v>
      </c>
      <c r="AR61" s="210">
        <f>(VLOOKUP(Horizontal!$C61&amp;Horizontal!$B61&amp;Horizontal!AR$11,Vertical!$E:$O,AR$10,0))+0</f>
        <v>42.15</v>
      </c>
      <c r="AS61" s="207">
        <f>(VLOOKUP(Horizontal!$C61&amp;Horizontal!$B61&amp;Horizontal!AS$11,Vertical!$E:$O,AS$10,0))+0</f>
        <v>51.85</v>
      </c>
      <c r="AT61" s="207">
        <f>(VLOOKUP(Horizontal!$C61&amp;Horizontal!$B61&amp;Horizontal!AT$11,Vertical!$E:$O,AT$10,0))+0</f>
        <v>19.77</v>
      </c>
      <c r="AU61" s="207">
        <f>(VLOOKUP(Horizontal!$C61&amp;Horizontal!$B61&amp;Horizontal!AU$11,Vertical!$E:$O,AU$10,0))+0</f>
        <v>34.35</v>
      </c>
      <c r="AV61" s="207">
        <f>(VLOOKUP(Horizontal!$C61&amp;Horizontal!$B61&amp;Horizontal!AV$11,Vertical!$E:$O,AV$10,0))+0</f>
        <v>11.54</v>
      </c>
      <c r="AW61" s="207">
        <f>(VLOOKUP(Horizontal!$C61&amp;Horizontal!$B61&amp;Horizontal!AW$11,Vertical!$E:$O,AW$10,0))+0</f>
        <v>3.57</v>
      </c>
      <c r="AX61" s="207">
        <f>(VLOOKUP(Horizontal!$C61&amp;Horizontal!$B61&amp;Horizontal!AX$11,Vertical!$E:$O,AX$10,0))+0</f>
        <v>3.83</v>
      </c>
      <c r="AY61" s="207">
        <f>(VLOOKUP(Horizontal!$C61&amp;Horizontal!$B61&amp;Horizontal!AY$11,Vertical!$E:$O,AY$10,0))+0</f>
        <v>7.69</v>
      </c>
      <c r="AZ61" s="209">
        <f>(VLOOKUP(Horizontal!$C61&amp;Horizontal!$B61&amp;Horizontal!AZ$11,Vertical!$E:$O,AZ$10,0))+0</f>
        <v>8</v>
      </c>
      <c r="BA61" s="208">
        <f>(VLOOKUP(Horizontal!$C61&amp;Horizontal!$B61&amp;Horizontal!BA$11,Vertical!$E:$O,BA$10,0))+0</f>
        <v>12.92</v>
      </c>
      <c r="BB61" s="210">
        <f>(VLOOKUP(Horizontal!$C61&amp;Horizontal!$B61&amp;Horizontal!BB$11,Vertical!$E:$O,BB$10,0))+0</f>
        <v>193.11</v>
      </c>
      <c r="BC61" s="207">
        <f>(VLOOKUP(Horizontal!$C61&amp;Horizontal!$B61&amp;Horizontal!BC$11,Vertical!$E:$O,BC$10,0))+0</f>
        <v>181.8</v>
      </c>
      <c r="BD61" s="207">
        <f>(VLOOKUP(Horizontal!$C61&amp;Horizontal!$B61&amp;Horizontal!BD$11,Vertical!$E:$O,BD$10,0))+0</f>
        <v>188.88</v>
      </c>
      <c r="BE61" s="207">
        <f>(VLOOKUP(Horizontal!$C61&amp;Horizontal!$B61&amp;Horizontal!BE$11,Vertical!$E:$O,BE$10,0))+0</f>
        <v>188.68</v>
      </c>
      <c r="BF61" s="207">
        <f>(VLOOKUP(Horizontal!$C61&amp;Horizontal!$B61&amp;Horizontal!BF$11,Vertical!$E:$O,BF$10,0))+0</f>
        <v>186.69</v>
      </c>
      <c r="BG61" s="207">
        <f>(VLOOKUP(Horizontal!$C61&amp;Horizontal!$B61&amp;Horizontal!BG$11,Vertical!$E:$O,BG$10,0))+0</f>
        <v>178.93</v>
      </c>
      <c r="BH61" s="207">
        <f>(VLOOKUP(Horizontal!$C61&amp;Horizontal!$B61&amp;Horizontal!BH$11,Vertical!$E:$O,BH$10,0))+0</f>
        <v>175.07</v>
      </c>
      <c r="BI61" s="207">
        <f>(VLOOKUP(Horizontal!$C61&amp;Horizontal!$B61&amp;Horizontal!BI$11,Vertical!$E:$O,BI$10,0))+0</f>
        <v>170.78</v>
      </c>
      <c r="BJ61" s="209">
        <f>(VLOOKUP(Horizontal!$C61&amp;Horizontal!$B61&amp;Horizontal!BJ$11,Vertical!$E:$O,BJ$10,0))+0</f>
        <v>168.82</v>
      </c>
      <c r="BK61" s="210">
        <f>(VLOOKUP(Horizontal!$C61&amp;Horizontal!$B61&amp;Horizontal!BK$11,Vertical!$E:$O,BK$10,0))+0</f>
        <v>49</v>
      </c>
      <c r="BL61" s="207">
        <f>(VLOOKUP(Horizontal!$C61&amp;Horizontal!$B61&amp;Horizontal!BL$11,Vertical!$E:$O,BL$10,0))+0</f>
        <v>41</v>
      </c>
      <c r="BM61" s="207">
        <f>(VLOOKUP(Horizontal!$C61&amp;Horizontal!$B61&amp;Horizontal!BM$11,Vertical!$E:$O,BM$10,0))+0</f>
        <v>32</v>
      </c>
      <c r="BN61" s="207">
        <f>(VLOOKUP(Horizontal!$C61&amp;Horizontal!$B61&amp;Horizontal!BN$11,Vertical!$E:$O,BN$10,0))+0</f>
        <v>32</v>
      </c>
      <c r="BO61" s="207">
        <f>(VLOOKUP(Horizontal!$C61&amp;Horizontal!$B61&amp;Horizontal!BO$11,Vertical!$E:$O,BO$10,0))+0</f>
        <v>32</v>
      </c>
      <c r="BP61" s="207">
        <f>(VLOOKUP(Horizontal!$C61&amp;Horizontal!$B61&amp;Horizontal!BP$11,Vertical!$E:$O,BP$10,0))+0</f>
        <v>32</v>
      </c>
      <c r="BQ61" s="207">
        <f>(VLOOKUP(Horizontal!$C61&amp;Horizontal!$B61&amp;Horizontal!BQ$11,Vertical!$E:$O,BQ$10,0))+0</f>
        <v>33</v>
      </c>
      <c r="BR61" s="207">
        <f>(VLOOKUP(Horizontal!$C61&amp;Horizontal!$B61&amp;Horizontal!BR$11,Vertical!$E:$O,BR$10,0))+0</f>
        <v>33</v>
      </c>
      <c r="BS61" s="209">
        <f>(VLOOKUP(Horizontal!$C61&amp;Horizontal!$B61&amp;Horizontal!BS$11,Vertical!$E:$O,BS$10,0))+0</f>
        <v>33</v>
      </c>
      <c r="BT61" s="210">
        <f>(VLOOKUP(Horizontal!$C61&amp;Horizontal!$B61&amp;Horizontal!BT$11,Vertical!$E:$O,BT$10,0))+0</f>
        <v>43.48</v>
      </c>
      <c r="BU61" s="207">
        <f>(VLOOKUP(Horizontal!$C61&amp;Horizontal!$B61&amp;Horizontal!BU$11,Vertical!$E:$O,BU$10,0))+0</f>
        <v>37.5</v>
      </c>
      <c r="BV61" s="207">
        <f>(VLOOKUP(Horizontal!$C61&amp;Horizontal!$B61&amp;Horizontal!BV$11,Vertical!$E:$O,BV$10,0))+0</f>
        <v>38.299999999999997</v>
      </c>
      <c r="BW61" s="207">
        <f>(VLOOKUP(Horizontal!$C61&amp;Horizontal!$B61&amp;Horizontal!BW$11,Vertical!$E:$O,BW$10,0))+0</f>
        <v>40.72</v>
      </c>
      <c r="BX61" s="207">
        <f>(VLOOKUP(Horizontal!$C61&amp;Horizontal!$B61&amp;Horizontal!BX$11,Vertical!$E:$O,BX$10,0))+0</f>
        <v>52.17</v>
      </c>
      <c r="BY61" s="207">
        <f>(VLOOKUP(Horizontal!$C61&amp;Horizontal!$B61&amp;Horizontal!BY$11,Vertical!$E:$O,BY$10,0))+0</f>
        <v>41.67</v>
      </c>
      <c r="BZ61" s="207">
        <f>(VLOOKUP(Horizontal!$C61&amp;Horizontal!$B61&amp;Horizontal!BZ$11,Vertical!$E:$O,BZ$10,0))+0</f>
        <v>27.27</v>
      </c>
      <c r="CA61" s="207">
        <f>(VLOOKUP(Horizontal!$C61&amp;Horizontal!$B61&amp;Horizontal!CA$11,Vertical!$E:$O,CA$10,0))+0</f>
        <v>27.27</v>
      </c>
      <c r="CB61" s="209">
        <f>(VLOOKUP(Horizontal!$C61&amp;Horizontal!$B61&amp;Horizontal!CB$11,Vertical!$E:$O,CB$10,0))+0</f>
        <v>35</v>
      </c>
      <c r="CC61" s="210">
        <f>(VLOOKUP(Horizontal!$C61&amp;Horizontal!$B61&amp;Horizontal!CC$11,Vertical!$E:$O,CC$10,0))+0</f>
        <v>13.04</v>
      </c>
      <c r="CD61" s="207">
        <f>(VLOOKUP(Horizontal!$C61&amp;Horizontal!$B61&amp;Horizontal!CD$11,Vertical!$E:$O,CD$10,0))+0</f>
        <v>12.5</v>
      </c>
      <c r="CE61" s="207">
        <f>(VLOOKUP(Horizontal!$C61&amp;Horizontal!$B61&amp;Horizontal!CE$11,Vertical!$E:$O,CE$10,0))+0</f>
        <v>34.04</v>
      </c>
      <c r="CF61" s="207">
        <f>(VLOOKUP(Horizontal!$C61&amp;Horizontal!$B61&amp;Horizontal!CF$11,Vertical!$E:$O,CF$10,0))+0</f>
        <v>23.08</v>
      </c>
      <c r="CG61" s="207">
        <f>(VLOOKUP(Horizontal!$C61&amp;Horizontal!$B61&amp;Horizontal!CG$11,Vertical!$E:$O,CG$10,0))+0</f>
        <v>26.09</v>
      </c>
      <c r="CH61" s="207">
        <f>(VLOOKUP(Horizontal!$C61&amp;Horizontal!$B61&amp;Horizontal!CH$11,Vertical!$E:$O,CH$10,0))+0</f>
        <v>41.67</v>
      </c>
      <c r="CI61" s="207">
        <f>(VLOOKUP(Horizontal!$C61&amp;Horizontal!$B61&amp;Horizontal!CI$11,Vertical!$E:$O,CI$10,0))+0</f>
        <v>59.09</v>
      </c>
      <c r="CJ61" s="207">
        <f>(VLOOKUP(Horizontal!$C61&amp;Horizontal!$B61&amp;Horizontal!CJ$11,Vertical!$E:$O,CJ$10,0))+0</f>
        <v>59.09</v>
      </c>
      <c r="CK61" s="209">
        <f>(VLOOKUP(Horizontal!$C61&amp;Horizontal!$B61&amp;Horizontal!CK$11,Vertical!$E:$O,CK$10,0))+0</f>
        <v>50</v>
      </c>
      <c r="CL61" s="210">
        <f>(VLOOKUP(Horizontal!$C61&amp;Horizontal!$B61&amp;Horizontal!CL$11,Vertical!$E:$O,CL$10,0))+0</f>
        <v>43.48</v>
      </c>
      <c r="CM61" s="207">
        <f>(VLOOKUP(Horizontal!$C61&amp;Horizontal!$B61&amp;Horizontal!CM$11,Vertical!$E:$O,CM$10,0))+0</f>
        <v>50</v>
      </c>
      <c r="CN61" s="207">
        <f>(VLOOKUP(Horizontal!$C61&amp;Horizontal!$B61&amp;Horizontal!CN$11,Vertical!$E:$O,CN$10,0))+0</f>
        <v>27.66</v>
      </c>
      <c r="CO61" s="207">
        <f>(VLOOKUP(Horizontal!$C61&amp;Horizontal!$B61&amp;Horizontal!CO$11,Vertical!$E:$O,CO$10,0))+0</f>
        <v>36.200000000000003</v>
      </c>
      <c r="CP61" s="207">
        <f>(VLOOKUP(Horizontal!$C61&amp;Horizontal!$B61&amp;Horizontal!CP$11,Vertical!$E:$O,CP$10,0))+0</f>
        <v>21.74</v>
      </c>
      <c r="CQ61" s="207">
        <f>(VLOOKUP(Horizontal!$C61&amp;Horizontal!$B61&amp;Horizontal!CQ$11,Vertical!$E:$O,CQ$10,0))+0</f>
        <v>16.670000000000002</v>
      </c>
      <c r="CR61" s="207">
        <f>(VLOOKUP(Horizontal!$C61&amp;Horizontal!$B61&amp;Horizontal!CR$11,Vertical!$E:$O,CR$10,0))+0</f>
        <v>13.64</v>
      </c>
      <c r="CS61" s="207">
        <f>(VLOOKUP(Horizontal!$C61&amp;Horizontal!$B61&amp;Horizontal!CS$11,Vertical!$E:$O,CS$10,0))+0</f>
        <v>13.64</v>
      </c>
      <c r="CT61" s="207">
        <f>(VLOOKUP(Horizontal!$C61&amp;Horizontal!$B61&amp;Horizontal!CT$11,Vertical!$E:$O,CT$10,0))+0</f>
        <v>15</v>
      </c>
      <c r="CU61" s="150"/>
      <c r="CV61" s="211">
        <f t="shared" si="29"/>
        <v>12.870000000000005</v>
      </c>
      <c r="CW61" s="190">
        <f t="shared" si="30"/>
        <v>14.380000000000024</v>
      </c>
      <c r="CX61" s="190">
        <f t="shared" si="31"/>
        <v>15.859999999999985</v>
      </c>
      <c r="CY61" s="190">
        <f t="shared" si="32"/>
        <v>16.27000000000001</v>
      </c>
      <c r="CZ61" s="190">
        <f t="shared" si="33"/>
        <v>18.609999999999985</v>
      </c>
      <c r="DA61" s="190">
        <f t="shared" si="34"/>
        <v>15.800000000000011</v>
      </c>
      <c r="DB61" s="190">
        <f t="shared" si="35"/>
        <v>15.859999999999985</v>
      </c>
      <c r="DC61" s="190">
        <f t="shared" si="36"/>
        <v>16.27000000000001</v>
      </c>
      <c r="DD61" s="212">
        <f t="shared" si="37"/>
        <v>16.329999999999984</v>
      </c>
      <c r="DE61" s="9">
        <v>160</v>
      </c>
      <c r="DF61" s="212">
        <f t="shared" si="38"/>
        <v>28.217210401891322</v>
      </c>
      <c r="DG61" s="264"/>
      <c r="DH61" s="265"/>
      <c r="DI61" s="265"/>
      <c r="DJ61" s="266"/>
      <c r="DK61" s="190">
        <v>124.48</v>
      </c>
      <c r="DL61" s="190">
        <v>124.48</v>
      </c>
      <c r="DM61" s="190">
        <v>354.14</v>
      </c>
      <c r="DN61" s="212">
        <v>169.37</v>
      </c>
      <c r="DO61" s="190"/>
      <c r="DP61" s="190"/>
      <c r="DQ61" s="190"/>
      <c r="DR61" s="212"/>
      <c r="DS61" s="150"/>
      <c r="DT61" s="190"/>
      <c r="DU61" s="190"/>
      <c r="DV61" s="190"/>
      <c r="DW61" s="190"/>
      <c r="DX61" s="190"/>
      <c r="DY61" s="190"/>
      <c r="DZ61" s="190"/>
      <c r="EA61" s="190"/>
      <c r="EB61" s="190"/>
      <c r="EC61" s="190"/>
      <c r="ED61" s="190"/>
      <c r="EE61" s="190"/>
      <c r="EF61" s="190"/>
      <c r="EG61" s="190"/>
      <c r="EH61" s="212"/>
      <c r="EI61" s="213"/>
      <c r="EJ61" s="211"/>
      <c r="EK61" s="190"/>
      <c r="EL61" s="190"/>
      <c r="EM61" s="190"/>
      <c r="EN61" s="190"/>
      <c r="EO61" s="190"/>
      <c r="EP61" s="190"/>
      <c r="EQ61" s="190"/>
      <c r="ER61" s="190"/>
      <c r="ES61" s="190"/>
      <c r="ET61" s="190"/>
      <c r="EU61" s="190"/>
      <c r="EV61" s="190"/>
      <c r="EW61" s="190"/>
      <c r="EX61" s="212"/>
      <c r="EY61" s="211"/>
      <c r="EZ61" s="75"/>
      <c r="FA61" s="89"/>
      <c r="FB61" s="212"/>
      <c r="FC61" s="213"/>
      <c r="FD61" s="213"/>
      <c r="FE61" s="213"/>
      <c r="FF61" s="213"/>
      <c r="FG61" s="213"/>
      <c r="FH61" s="213"/>
      <c r="FI61" s="213"/>
      <c r="FJ61" s="213"/>
      <c r="FK61" s="213"/>
      <c r="FL61" s="213"/>
      <c r="FM61" s="213"/>
      <c r="FN61" s="213"/>
      <c r="FO61" s="213"/>
      <c r="FP61" s="213"/>
      <c r="FQ61" s="213"/>
      <c r="FR61" s="213"/>
      <c r="FS61" s="211"/>
      <c r="FT61" s="190"/>
      <c r="FU61" s="190"/>
      <c r="FV61" s="190"/>
      <c r="FW61" s="190"/>
      <c r="FX61" s="190"/>
      <c r="FY61" s="190"/>
      <c r="FZ61" s="190"/>
      <c r="GA61" s="190"/>
      <c r="GB61" s="190"/>
      <c r="GC61" s="190"/>
      <c r="GD61" s="190"/>
      <c r="GE61" s="190"/>
      <c r="GF61" s="190"/>
      <c r="GG61" s="212"/>
    </row>
    <row r="62" spans="2:189">
      <c r="B62" s="33">
        <v>42337</v>
      </c>
      <c r="C62" s="30" t="s">
        <v>102</v>
      </c>
      <c r="D62" s="30">
        <v>2015</v>
      </c>
      <c r="E62" s="30" t="str">
        <f t="shared" si="40"/>
        <v>2015S48</v>
      </c>
      <c r="F62" s="30" t="str">
        <f t="shared" si="39"/>
        <v>11Final2015</v>
      </c>
      <c r="G62" s="208" t="str">
        <f>VLOOKUP(Horizontal!$C62&amp;Horizontal!$B62&amp;Horizontal!G$11,Vertical!$E:$O,G$10,0)</f>
        <v>-20,99</v>
      </c>
      <c r="H62" s="207">
        <f>(VLOOKUP(Horizontal!$C62&amp;Horizontal!$B62&amp;Horizontal!H$11,Vertical!$E:$O,H$10,0))+0</f>
        <v>180.07</v>
      </c>
      <c r="I62" s="207">
        <f>(VLOOKUP(Horizontal!$C62&amp;Horizontal!$B62&amp;Horizontal!I$11,Vertical!$E:$O,I$10,0))+0</f>
        <v>166.25</v>
      </c>
      <c r="J62" s="207">
        <f>(VLOOKUP(Horizontal!$C62&amp;Horizontal!$B62&amp;Horizontal!J$11,Vertical!$E:$O,J$10,0))+0</f>
        <v>170.33</v>
      </c>
      <c r="K62" s="207">
        <f>(VLOOKUP(Horizontal!$C62&amp;Horizontal!$B62&amp;Horizontal!K$11,Vertical!$E:$O,K$10,0))+0</f>
        <v>169.41</v>
      </c>
      <c r="L62" s="207">
        <f>(VLOOKUP(Horizontal!$C62&amp;Horizontal!$B62&amp;Horizontal!L$11,Vertical!$E:$O,L$10,0))+0</f>
        <v>165.15</v>
      </c>
      <c r="M62" s="207">
        <f>(VLOOKUP(Horizontal!$C62&amp;Horizontal!$B62&amp;Horizontal!M$11,Vertical!$E:$O,M$10,0))+0</f>
        <v>161.33000000000001</v>
      </c>
      <c r="N62" s="207">
        <f>(VLOOKUP(Horizontal!$C62&amp;Horizontal!$B62&amp;Horizontal!N$11,Vertical!$E:$O,N$10,0))+0</f>
        <v>156.86000000000001</v>
      </c>
      <c r="O62" s="207">
        <f>(VLOOKUP(Horizontal!$C62&amp;Horizontal!$B62&amp;Horizontal!O$11,Vertical!$E:$O,O$10,0))+0</f>
        <v>154.07</v>
      </c>
      <c r="P62" s="209">
        <f>(VLOOKUP(Horizontal!$C62&amp;Horizontal!$B62&amp;Horizontal!P$11,Vertical!$E:$O,P$10,0))+0</f>
        <v>151.09</v>
      </c>
      <c r="Q62" s="210">
        <f>(VLOOKUP(Horizontal!$C62&amp;Horizontal!$B62&amp;Horizontal!Q$11,Vertical!$E:$O,Q$10,0))+0</f>
        <v>47</v>
      </c>
      <c r="R62" s="207">
        <f>(VLOOKUP(Horizontal!$C62&amp;Horizontal!$B62&amp;Horizontal!R$11,Vertical!$E:$O,R$10,0))+0</f>
        <v>45</v>
      </c>
      <c r="S62" s="207">
        <f>(VLOOKUP(Horizontal!$C62&amp;Horizontal!$B62&amp;Horizontal!S$11,Vertical!$E:$O,S$10,0))+0</f>
        <v>36</v>
      </c>
      <c r="T62" s="207">
        <f>(VLOOKUP(Horizontal!$C62&amp;Horizontal!$B62&amp;Horizontal!T$11,Vertical!$E:$O,T$10,0))+0</f>
        <v>34</v>
      </c>
      <c r="U62" s="207">
        <f>(VLOOKUP(Horizontal!$C62&amp;Horizontal!$B62&amp;Horizontal!U$11,Vertical!$E:$O,U$10,0))+0</f>
        <v>36</v>
      </c>
      <c r="V62" s="207">
        <f>(VLOOKUP(Horizontal!$C62&amp;Horizontal!$B62&amp;Horizontal!V$11,Vertical!$E:$O,V$10,0))+0</f>
        <v>36</v>
      </c>
      <c r="W62" s="207">
        <f>(VLOOKUP(Horizontal!$C62&amp;Horizontal!$B62&amp;Horizontal!W$11,Vertical!$E:$O,W$10,0))+0</f>
        <v>36</v>
      </c>
      <c r="X62" s="207">
        <f>(VLOOKUP(Horizontal!$C62&amp;Horizontal!$B62&amp;Horizontal!X$11,Vertical!$E:$O,X$10,0))+0</f>
        <v>32</v>
      </c>
      <c r="Y62" s="209">
        <f>(VLOOKUP(Horizontal!$C62&amp;Horizontal!$B62&amp;Horizontal!Y$11,Vertical!$E:$O,Y$10,0))+0</f>
        <v>29</v>
      </c>
      <c r="Z62" s="210">
        <f>(VLOOKUP(Horizontal!$C62&amp;Horizontal!$B62&amp;Horizontal!Z$11,Vertical!$E:$O,Z$10,0))+0</f>
        <v>20.83</v>
      </c>
      <c r="AA62" s="207">
        <f>(VLOOKUP(Horizontal!$C62&amp;Horizontal!$B62&amp;Horizontal!AA$11,Vertical!$E:$O,AA$10,0))+0</f>
        <v>40.479999999999997</v>
      </c>
      <c r="AB62" s="207">
        <f>(VLOOKUP(Horizontal!$C62&amp;Horizontal!$B62&amp;Horizontal!AB$11,Vertical!$E:$O,AB$10,0))+0</f>
        <v>53.57</v>
      </c>
      <c r="AC62" s="207">
        <f>(VLOOKUP(Horizontal!$C62&amp;Horizontal!$B62&amp;Horizontal!AC$11,Vertical!$E:$O,AC$10,0))+0</f>
        <v>53.57</v>
      </c>
      <c r="AD62" s="207">
        <f>(VLOOKUP(Horizontal!$C62&amp;Horizontal!$B62&amp;Horizontal!AD$11,Vertical!$E:$O,AD$10,0))+0</f>
        <v>52.14</v>
      </c>
      <c r="AE62" s="207">
        <f>(VLOOKUP(Horizontal!$C62&amp;Horizontal!$B62&amp;Horizontal!AE$11,Vertical!$E:$O,AE$10,0))+0</f>
        <v>52.03</v>
      </c>
      <c r="AF62" s="207">
        <f>(VLOOKUP(Horizontal!$C62&amp;Horizontal!$B62&amp;Horizontal!AF$11,Vertical!$E:$O,AF$10,0))+0</f>
        <v>50</v>
      </c>
      <c r="AG62" s="207">
        <f>(VLOOKUP(Horizontal!$C62&amp;Horizontal!$B62&amp;Horizontal!AG$11,Vertical!$E:$O,AG$10,0))+0</f>
        <v>46.43</v>
      </c>
      <c r="AH62" s="209">
        <f>(VLOOKUP(Horizontal!$C62&amp;Horizontal!$B62&amp;Horizontal!AH$11,Vertical!$E:$O,AH$10,0))+0</f>
        <v>46.15</v>
      </c>
      <c r="AI62" s="210">
        <f>(VLOOKUP(Horizontal!$C62&amp;Horizontal!$B62&amp;Horizontal!AI$11,Vertical!$E:$O,AI$10,0))+0</f>
        <v>37.5</v>
      </c>
      <c r="AJ62" s="207">
        <f>(VLOOKUP(Horizontal!$C62&amp;Horizontal!$B62&amp;Horizontal!AJ$11,Vertical!$E:$O,AJ$10,0))+0</f>
        <v>27.78</v>
      </c>
      <c r="AK62" s="207">
        <f>(VLOOKUP(Horizontal!$C62&amp;Horizontal!$B62&amp;Horizontal!AK$11,Vertical!$E:$O,AK$10,0))+0</f>
        <v>32.14</v>
      </c>
      <c r="AL62" s="207">
        <f>(VLOOKUP(Horizontal!$C62&amp;Horizontal!$B62&amp;Horizontal!AL$11,Vertical!$E:$O,AL$10,0))+0</f>
        <v>32.14</v>
      </c>
      <c r="AM62" s="207">
        <f>(VLOOKUP(Horizontal!$C62&amp;Horizontal!$B62&amp;Horizontal!AM$11,Vertical!$E:$O,AM$10,0))+0</f>
        <v>26.5</v>
      </c>
      <c r="AN62" s="207">
        <f>(VLOOKUP(Horizontal!$C62&amp;Horizontal!$B62&amp;Horizontal!AN$11,Vertical!$E:$O,AN$10,0))+0</f>
        <v>40.590000000000003</v>
      </c>
      <c r="AO62" s="207">
        <f>(VLOOKUP(Horizontal!$C62&amp;Horizontal!$B62&amp;Horizontal!AO$11,Vertical!$E:$O,AO$10,0))+0</f>
        <v>40</v>
      </c>
      <c r="AP62" s="207">
        <f>(VLOOKUP(Horizontal!$C62&amp;Horizontal!$B62&amp;Horizontal!AP$11,Vertical!$E:$O,AP$10,0))+0</f>
        <v>42.86</v>
      </c>
      <c r="AQ62" s="209">
        <f>(VLOOKUP(Horizontal!$C62&amp;Horizontal!$B62&amp;Horizontal!AQ$11,Vertical!$E:$O,AQ$10,0))+0</f>
        <v>46.15</v>
      </c>
      <c r="AR62" s="210">
        <f>(VLOOKUP(Horizontal!$C62&amp;Horizontal!$B62&amp;Horizontal!AR$11,Vertical!$E:$O,AR$10,0))+0</f>
        <v>41.67</v>
      </c>
      <c r="AS62" s="207">
        <f>(VLOOKUP(Horizontal!$C62&amp;Horizontal!$B62&amp;Horizontal!AS$11,Vertical!$E:$O,AS$10,0))+0</f>
        <v>31.75</v>
      </c>
      <c r="AT62" s="207">
        <f>(VLOOKUP(Horizontal!$C62&amp;Horizontal!$B62&amp;Horizontal!AT$11,Vertical!$E:$O,AT$10,0))+0</f>
        <v>14.29</v>
      </c>
      <c r="AU62" s="207">
        <f>(VLOOKUP(Horizontal!$C62&amp;Horizontal!$B62&amp;Horizontal!AU$11,Vertical!$E:$O,AU$10,0))+0</f>
        <v>14.29</v>
      </c>
      <c r="AV62" s="207">
        <f>(VLOOKUP(Horizontal!$C62&amp;Horizontal!$B62&amp;Horizontal!AV$11,Vertical!$E:$O,AV$10,0))+0</f>
        <v>21.37</v>
      </c>
      <c r="AW62" s="207">
        <f>(VLOOKUP(Horizontal!$C62&amp;Horizontal!$B62&amp;Horizontal!AW$11,Vertical!$E:$O,AW$10,0))+0</f>
        <v>7.38</v>
      </c>
      <c r="AX62" s="207">
        <f>(VLOOKUP(Horizontal!$C62&amp;Horizontal!$B62&amp;Horizontal!AX$11,Vertical!$E:$O,AX$10,0))+0</f>
        <v>10</v>
      </c>
      <c r="AY62" s="207">
        <f>(VLOOKUP(Horizontal!$C62&amp;Horizontal!$B62&amp;Horizontal!AY$11,Vertical!$E:$O,AY$10,0))+0</f>
        <v>10.71</v>
      </c>
      <c r="AZ62" s="209">
        <f>(VLOOKUP(Horizontal!$C62&amp;Horizontal!$B62&amp;Horizontal!AZ$11,Vertical!$E:$O,AZ$10,0))+0</f>
        <v>7.69</v>
      </c>
      <c r="BA62" s="208">
        <f>(VLOOKUP(Horizontal!$C62&amp;Horizontal!$B62&amp;Horizontal!BA$11,Vertical!$E:$O,BA$10,0))+0</f>
        <v>13.21</v>
      </c>
      <c r="BB62" s="210">
        <f>(VLOOKUP(Horizontal!$C62&amp;Horizontal!$B62&amp;Horizontal!BB$11,Vertical!$E:$O,BB$10,0))+0</f>
        <v>192.89</v>
      </c>
      <c r="BC62" s="207">
        <f>(VLOOKUP(Horizontal!$C62&amp;Horizontal!$B62&amp;Horizontal!BC$11,Vertical!$E:$O,BC$10,0))+0</f>
        <v>179.54</v>
      </c>
      <c r="BD62" s="207">
        <f>(VLOOKUP(Horizontal!$C62&amp;Horizontal!$B62&amp;Horizontal!BD$11,Vertical!$E:$O,BD$10,0))+0</f>
        <v>185.98</v>
      </c>
      <c r="BE62" s="207">
        <f>(VLOOKUP(Horizontal!$C62&amp;Horizontal!$B62&amp;Horizontal!BE$11,Vertical!$E:$O,BE$10,0))+0</f>
        <v>185.01</v>
      </c>
      <c r="BF62" s="207">
        <f>(VLOOKUP(Horizontal!$C62&amp;Horizontal!$B62&amp;Horizontal!BF$11,Vertical!$E:$O,BF$10,0))+0</f>
        <v>184.08</v>
      </c>
      <c r="BG62" s="207">
        <f>(VLOOKUP(Horizontal!$C62&amp;Horizontal!$B62&amp;Horizontal!BG$11,Vertical!$E:$O,BG$10,0))+0</f>
        <v>177.66</v>
      </c>
      <c r="BH62" s="207">
        <f>(VLOOKUP(Horizontal!$C62&amp;Horizontal!$B62&amp;Horizontal!BH$11,Vertical!$E:$O,BH$10,0))+0</f>
        <v>173.36</v>
      </c>
      <c r="BI62" s="207">
        <f>(VLOOKUP(Horizontal!$C62&amp;Horizontal!$B62&amp;Horizontal!BI$11,Vertical!$E:$O,BI$10,0))+0</f>
        <v>169.64</v>
      </c>
      <c r="BJ62" s="209">
        <f>(VLOOKUP(Horizontal!$C62&amp;Horizontal!$B62&amp;Horizontal!BJ$11,Vertical!$E:$O,BJ$10,0))+0</f>
        <v>168.31</v>
      </c>
      <c r="BK62" s="210">
        <f>(VLOOKUP(Horizontal!$C62&amp;Horizontal!$B62&amp;Horizontal!BK$11,Vertical!$E:$O,BK$10,0))+0</f>
        <v>50</v>
      </c>
      <c r="BL62" s="207">
        <f>(VLOOKUP(Horizontal!$C62&amp;Horizontal!$B62&amp;Horizontal!BL$11,Vertical!$E:$O,BL$10,0))+0</f>
        <v>44</v>
      </c>
      <c r="BM62" s="207">
        <f>(VLOOKUP(Horizontal!$C62&amp;Horizontal!$B62&amp;Horizontal!BM$11,Vertical!$E:$O,BM$10,0))+0</f>
        <v>38</v>
      </c>
      <c r="BN62" s="207">
        <f>(VLOOKUP(Horizontal!$C62&amp;Horizontal!$B62&amp;Horizontal!BN$11,Vertical!$E:$O,BN$10,0))+0</f>
        <v>36</v>
      </c>
      <c r="BO62" s="207">
        <f>(VLOOKUP(Horizontal!$C62&amp;Horizontal!$B62&amp;Horizontal!BO$11,Vertical!$E:$O,BO$10,0))+0</f>
        <v>35</v>
      </c>
      <c r="BP62" s="207">
        <f>(VLOOKUP(Horizontal!$C62&amp;Horizontal!$B62&amp;Horizontal!BP$11,Vertical!$E:$O,BP$10,0))+0</f>
        <v>33</v>
      </c>
      <c r="BQ62" s="207">
        <f>(VLOOKUP(Horizontal!$C62&amp;Horizontal!$B62&amp;Horizontal!BQ$11,Vertical!$E:$O,BQ$10,0))+0</f>
        <v>33</v>
      </c>
      <c r="BR62" s="207">
        <f>(VLOOKUP(Horizontal!$C62&amp;Horizontal!$B62&amp;Horizontal!BR$11,Vertical!$E:$O,BR$10,0))+0</f>
        <v>32</v>
      </c>
      <c r="BS62" s="209">
        <f>(VLOOKUP(Horizontal!$C62&amp;Horizontal!$B62&amp;Horizontal!BS$11,Vertical!$E:$O,BS$10,0))+0</f>
        <v>32</v>
      </c>
      <c r="BT62" s="210">
        <f>(VLOOKUP(Horizontal!$C62&amp;Horizontal!$B62&amp;Horizontal!BT$11,Vertical!$E:$O,BT$10,0))+0</f>
        <v>32</v>
      </c>
      <c r="BU62" s="207">
        <f>(VLOOKUP(Horizontal!$C62&amp;Horizontal!$B62&amp;Horizontal!BU$11,Vertical!$E:$O,BU$10,0))+0</f>
        <v>47.81</v>
      </c>
      <c r="BV62" s="207">
        <f>(VLOOKUP(Horizontal!$C62&amp;Horizontal!$B62&amp;Horizontal!BV$11,Vertical!$E:$O,BV$10,0))+0</f>
        <v>62.5</v>
      </c>
      <c r="BW62" s="207">
        <f>(VLOOKUP(Horizontal!$C62&amp;Horizontal!$B62&amp;Horizontal!BW$11,Vertical!$E:$O,BW$10,0))+0</f>
        <v>58.33</v>
      </c>
      <c r="BX62" s="207">
        <f>(VLOOKUP(Horizontal!$C62&amp;Horizontal!$B62&amp;Horizontal!BX$11,Vertical!$E:$O,BX$10,0))+0</f>
        <v>50</v>
      </c>
      <c r="BY62" s="207">
        <f>(VLOOKUP(Horizontal!$C62&amp;Horizontal!$B62&amp;Horizontal!BY$11,Vertical!$E:$O,BY$10,0))+0</f>
        <v>57.85</v>
      </c>
      <c r="BZ62" s="207">
        <f>(VLOOKUP(Horizontal!$C62&amp;Horizontal!$B62&amp;Horizontal!BZ$11,Vertical!$E:$O,BZ$10,0))+0</f>
        <v>41.67</v>
      </c>
      <c r="CA62" s="207">
        <f>(VLOOKUP(Horizontal!$C62&amp;Horizontal!$B62&amp;Horizontal!CA$11,Vertical!$E:$O,CA$10,0))+0</f>
        <v>40.909999999999997</v>
      </c>
      <c r="CB62" s="209">
        <f>(VLOOKUP(Horizontal!$C62&amp;Horizontal!$B62&amp;Horizontal!CB$11,Vertical!$E:$O,CB$10,0))+0</f>
        <v>34.78</v>
      </c>
      <c r="CC62" s="210">
        <f>(VLOOKUP(Horizontal!$C62&amp;Horizontal!$B62&amp;Horizontal!CC$11,Vertical!$E:$O,CC$10,0))+0</f>
        <v>32</v>
      </c>
      <c r="CD62" s="207">
        <f>(VLOOKUP(Horizontal!$C62&amp;Horizontal!$B62&amp;Horizontal!CD$11,Vertical!$E:$O,CD$10,0))+0</f>
        <v>24.3</v>
      </c>
      <c r="CE62" s="207">
        <f>(VLOOKUP(Horizontal!$C62&amp;Horizontal!$B62&amp;Horizontal!CE$11,Vertical!$E:$O,CE$10,0))+0</f>
        <v>29.17</v>
      </c>
      <c r="CF62" s="207">
        <f>(VLOOKUP(Horizontal!$C62&amp;Horizontal!$B62&amp;Horizontal!CF$11,Vertical!$E:$O,CF$10,0))+0</f>
        <v>33.33</v>
      </c>
      <c r="CG62" s="207">
        <f>(VLOOKUP(Horizontal!$C62&amp;Horizontal!$B62&amp;Horizontal!CG$11,Vertical!$E:$O,CG$10,0))+0</f>
        <v>36.49</v>
      </c>
      <c r="CH62" s="207">
        <f>(VLOOKUP(Horizontal!$C62&amp;Horizontal!$B62&amp;Horizontal!CH$11,Vertical!$E:$O,CH$10,0))+0</f>
        <v>38.31</v>
      </c>
      <c r="CI62" s="207">
        <f>(VLOOKUP(Horizontal!$C62&amp;Horizontal!$B62&amp;Horizontal!CI$11,Vertical!$E:$O,CI$10,0))+0</f>
        <v>50</v>
      </c>
      <c r="CJ62" s="207">
        <f>(VLOOKUP(Horizontal!$C62&amp;Horizontal!$B62&amp;Horizontal!CJ$11,Vertical!$E:$O,CJ$10,0))+0</f>
        <v>40.909999999999997</v>
      </c>
      <c r="CK62" s="209">
        <f>(VLOOKUP(Horizontal!$C62&amp;Horizontal!$B62&amp;Horizontal!CK$11,Vertical!$E:$O,CK$10,0))+0</f>
        <v>60.87</v>
      </c>
      <c r="CL62" s="210">
        <f>(VLOOKUP(Horizontal!$C62&amp;Horizontal!$B62&amp;Horizontal!CL$11,Vertical!$E:$O,CL$10,0))+0</f>
        <v>36</v>
      </c>
      <c r="CM62" s="207">
        <f>(VLOOKUP(Horizontal!$C62&amp;Horizontal!$B62&amp;Horizontal!CM$11,Vertical!$E:$O,CM$10,0))+0</f>
        <v>27.89</v>
      </c>
      <c r="CN62" s="207">
        <f>(VLOOKUP(Horizontal!$C62&amp;Horizontal!$B62&amp;Horizontal!CN$11,Vertical!$E:$O,CN$10,0))+0</f>
        <v>8.33</v>
      </c>
      <c r="CO62" s="207">
        <f>(VLOOKUP(Horizontal!$C62&amp;Horizontal!$B62&amp;Horizontal!CO$11,Vertical!$E:$O,CO$10,0))+0</f>
        <v>8.33</v>
      </c>
      <c r="CP62" s="207">
        <f>(VLOOKUP(Horizontal!$C62&amp;Horizontal!$B62&amp;Horizontal!CP$11,Vertical!$E:$O,CP$10,0))+0</f>
        <v>13.51</v>
      </c>
      <c r="CQ62" s="207">
        <f>(VLOOKUP(Horizontal!$C62&amp;Horizontal!$B62&amp;Horizontal!CQ$11,Vertical!$E:$O,CQ$10,0))+0</f>
        <v>3.83</v>
      </c>
      <c r="CR62" s="207">
        <f>(VLOOKUP(Horizontal!$C62&amp;Horizontal!$B62&amp;Horizontal!CR$11,Vertical!$E:$O,CR$10,0))+0</f>
        <v>8.33</v>
      </c>
      <c r="CS62" s="207">
        <f>(VLOOKUP(Horizontal!$C62&amp;Horizontal!$B62&amp;Horizontal!CS$11,Vertical!$E:$O,CS$10,0))+0</f>
        <v>18.18</v>
      </c>
      <c r="CT62" s="207">
        <f>(VLOOKUP(Horizontal!$C62&amp;Horizontal!$B62&amp;Horizontal!CT$11,Vertical!$E:$O,CT$10,0))+0</f>
        <v>4.3499999999999996</v>
      </c>
      <c r="CU62" s="150"/>
      <c r="CV62" s="211">
        <f t="shared" si="29"/>
        <v>12.819999999999993</v>
      </c>
      <c r="CW62" s="190">
        <f t="shared" si="30"/>
        <v>13.289999999999992</v>
      </c>
      <c r="CX62" s="190">
        <f t="shared" si="31"/>
        <v>15.649999999999977</v>
      </c>
      <c r="CY62" s="190">
        <f t="shared" si="32"/>
        <v>15.599999999999994</v>
      </c>
      <c r="CZ62" s="190">
        <f t="shared" si="33"/>
        <v>18.930000000000007</v>
      </c>
      <c r="DA62" s="190">
        <f t="shared" si="34"/>
        <v>16.329999999999984</v>
      </c>
      <c r="DB62" s="190">
        <f t="shared" si="35"/>
        <v>16.5</v>
      </c>
      <c r="DC62" s="190">
        <f t="shared" si="36"/>
        <v>15.569999999999993</v>
      </c>
      <c r="DD62" s="212">
        <f t="shared" si="37"/>
        <v>17.22</v>
      </c>
      <c r="DE62" s="9">
        <v>160</v>
      </c>
      <c r="DF62" s="212">
        <f t="shared" si="38"/>
        <v>28.387210401891338</v>
      </c>
      <c r="DG62" s="264"/>
      <c r="DH62" s="265"/>
      <c r="DI62" s="265"/>
      <c r="DJ62" s="266"/>
      <c r="DK62" s="190">
        <v>111.01</v>
      </c>
      <c r="DL62" s="190">
        <v>105.51</v>
      </c>
      <c r="DM62" s="190">
        <v>333.03</v>
      </c>
      <c r="DN62" s="212">
        <v>143.37</v>
      </c>
      <c r="DO62" s="190"/>
      <c r="DP62" s="190"/>
      <c r="DQ62" s="190"/>
      <c r="DR62" s="212"/>
      <c r="DS62" s="150"/>
      <c r="DT62" s="190"/>
      <c r="DU62" s="190"/>
      <c r="DV62" s="190"/>
      <c r="DW62" s="190"/>
      <c r="DX62" s="190"/>
      <c r="DY62" s="190"/>
      <c r="DZ62" s="190"/>
      <c r="EA62" s="190"/>
      <c r="EB62" s="190"/>
      <c r="EC62" s="190"/>
      <c r="ED62" s="190"/>
      <c r="EE62" s="190"/>
      <c r="EF62" s="190"/>
      <c r="EG62" s="190"/>
      <c r="EH62" s="212"/>
      <c r="EI62" s="213"/>
      <c r="EJ62" s="211"/>
      <c r="EK62" s="190"/>
      <c r="EL62" s="190"/>
      <c r="EM62" s="190"/>
      <c r="EN62" s="190"/>
      <c r="EO62" s="190"/>
      <c r="EP62" s="190"/>
      <c r="EQ62" s="190"/>
      <c r="ER62" s="190"/>
      <c r="ES62" s="190"/>
      <c r="ET62" s="190"/>
      <c r="EU62" s="190"/>
      <c r="EV62" s="190"/>
      <c r="EW62" s="190"/>
      <c r="EX62" s="212"/>
      <c r="EY62" s="211"/>
      <c r="EZ62" s="75"/>
      <c r="FA62" s="89"/>
      <c r="FB62" s="212"/>
      <c r="FC62" s="213"/>
      <c r="FD62" s="213"/>
      <c r="FE62" s="213"/>
      <c r="FF62" s="213"/>
      <c r="FG62" s="213"/>
      <c r="FH62" s="213"/>
      <c r="FI62" s="213"/>
      <c r="FJ62" s="213"/>
      <c r="FK62" s="213"/>
      <c r="FL62" s="213"/>
      <c r="FM62" s="213"/>
      <c r="FN62" s="213"/>
      <c r="FO62" s="213"/>
      <c r="FP62" s="213"/>
      <c r="FQ62" s="213"/>
      <c r="FR62" s="213"/>
      <c r="FS62" s="211"/>
      <c r="FT62" s="190"/>
      <c r="FU62" s="190"/>
      <c r="FV62" s="190"/>
      <c r="FW62" s="190"/>
      <c r="FX62" s="190"/>
      <c r="FY62" s="190"/>
      <c r="FZ62" s="190"/>
      <c r="GA62" s="190"/>
      <c r="GB62" s="190"/>
      <c r="GC62" s="190"/>
      <c r="GD62" s="190"/>
      <c r="GE62" s="190"/>
      <c r="GF62" s="190"/>
      <c r="GG62" s="212"/>
    </row>
    <row r="63" spans="2:189">
      <c r="B63" s="33">
        <v>42344</v>
      </c>
      <c r="C63" s="30" t="s">
        <v>103</v>
      </c>
      <c r="D63" s="30">
        <v>2015</v>
      </c>
      <c r="E63" s="30" t="str">
        <f t="shared" si="40"/>
        <v>2015S49</v>
      </c>
      <c r="F63" s="30" t="str">
        <f t="shared" si="39"/>
        <v>122015</v>
      </c>
      <c r="G63" s="208" t="str">
        <f>VLOOKUP(Horizontal!$C63&amp;Horizontal!$B63&amp;Horizontal!G$11,Vertical!$E:$O,G$10,0)</f>
        <v>-23,12</v>
      </c>
      <c r="H63" s="207">
        <f>(VLOOKUP(Horizontal!$C63&amp;Horizontal!$B63&amp;Horizontal!H$11,Vertical!$E:$O,H$10,0))+0</f>
        <v>179.06</v>
      </c>
      <c r="I63" s="207">
        <f>(VLOOKUP(Horizontal!$C63&amp;Horizontal!$B63&amp;Horizontal!I$11,Vertical!$E:$O,I$10,0))+0</f>
        <v>156.04</v>
      </c>
      <c r="J63" s="207">
        <f>(VLOOKUP(Horizontal!$C63&amp;Horizontal!$B63&amp;Horizontal!J$11,Vertical!$E:$O,J$10,0))+0</f>
        <v>157.19999999999999</v>
      </c>
      <c r="K63" s="207">
        <f>(VLOOKUP(Horizontal!$C63&amp;Horizontal!$B63&amp;Horizontal!K$11,Vertical!$E:$O,K$10,0))+0</f>
        <v>153.75</v>
      </c>
      <c r="L63" s="207">
        <f>(VLOOKUP(Horizontal!$C63&amp;Horizontal!$B63&amp;Horizontal!L$11,Vertical!$E:$O,L$10,0))+0</f>
        <v>155.08000000000001</v>
      </c>
      <c r="M63" s="207">
        <f>(VLOOKUP(Horizontal!$C63&amp;Horizontal!$B63&amp;Horizontal!M$11,Vertical!$E:$O,M$10,0))+0</f>
        <v>156.02000000000001</v>
      </c>
      <c r="N63" s="207">
        <f>(VLOOKUP(Horizontal!$C63&amp;Horizontal!$B63&amp;Horizontal!N$11,Vertical!$E:$O,N$10,0))+0</f>
        <v>153.09</v>
      </c>
      <c r="O63" s="207">
        <f>(VLOOKUP(Horizontal!$C63&amp;Horizontal!$B63&amp;Horizontal!O$11,Vertical!$E:$O,O$10,0))+0</f>
        <v>150.69999999999999</v>
      </c>
      <c r="P63" s="209">
        <f>(VLOOKUP(Horizontal!$C63&amp;Horizontal!$B63&amp;Horizontal!P$11,Vertical!$E:$O,P$10,0))+0</f>
        <v>148.97999999999999</v>
      </c>
      <c r="Q63" s="210">
        <f>(VLOOKUP(Horizontal!$C63&amp;Horizontal!$B63&amp;Horizontal!Q$11,Vertical!$E:$O,Q$10,0))+0</f>
        <v>48</v>
      </c>
      <c r="R63" s="207">
        <f>(VLOOKUP(Horizontal!$C63&amp;Horizontal!$B63&amp;Horizontal!R$11,Vertical!$E:$O,R$10,0))+0</f>
        <v>48</v>
      </c>
      <c r="S63" s="207">
        <f>(VLOOKUP(Horizontal!$C63&amp;Horizontal!$B63&amp;Horizontal!S$11,Vertical!$E:$O,S$10,0))+0</f>
        <v>35</v>
      </c>
      <c r="T63" s="207">
        <f>(VLOOKUP(Horizontal!$C63&amp;Horizontal!$B63&amp;Horizontal!T$11,Vertical!$E:$O,T$10,0))+0</f>
        <v>35</v>
      </c>
      <c r="U63" s="207">
        <f>(VLOOKUP(Horizontal!$C63&amp;Horizontal!$B63&amp;Horizontal!U$11,Vertical!$E:$O,U$10,0))+0</f>
        <v>36</v>
      </c>
      <c r="V63" s="207">
        <f>(VLOOKUP(Horizontal!$C63&amp;Horizontal!$B63&amp;Horizontal!V$11,Vertical!$E:$O,V$10,0))+0</f>
        <v>32</v>
      </c>
      <c r="W63" s="207">
        <f>(VLOOKUP(Horizontal!$C63&amp;Horizontal!$B63&amp;Horizontal!W$11,Vertical!$E:$O,W$10,0))+0</f>
        <v>33</v>
      </c>
      <c r="X63" s="207">
        <f>(VLOOKUP(Horizontal!$C63&amp;Horizontal!$B63&amp;Horizontal!X$11,Vertical!$E:$O,X$10,0))+0</f>
        <v>32</v>
      </c>
      <c r="Y63" s="209">
        <f>(VLOOKUP(Horizontal!$C63&amp;Horizontal!$B63&amp;Horizontal!Y$11,Vertical!$E:$O,Y$10,0))+0</f>
        <v>27</v>
      </c>
      <c r="Z63" s="210">
        <f>(VLOOKUP(Horizontal!$C63&amp;Horizontal!$B63&amp;Horizontal!Z$11,Vertical!$E:$O,Z$10,0))+0</f>
        <v>70.83</v>
      </c>
      <c r="AA63" s="207">
        <f>(VLOOKUP(Horizontal!$C63&amp;Horizontal!$B63&amp;Horizontal!AA$11,Vertical!$E:$O,AA$10,0))+0</f>
        <v>80.08</v>
      </c>
      <c r="AB63" s="207">
        <f>(VLOOKUP(Horizontal!$C63&amp;Horizontal!$B63&amp;Horizontal!AB$11,Vertical!$E:$O,AB$10,0))+0</f>
        <v>92.06</v>
      </c>
      <c r="AC63" s="207">
        <f>(VLOOKUP(Horizontal!$C63&amp;Horizontal!$B63&amp;Horizontal!AC$11,Vertical!$E:$O,AC$10,0))+0</f>
        <v>96.02</v>
      </c>
      <c r="AD63" s="207">
        <f>(VLOOKUP(Horizontal!$C63&amp;Horizontal!$B63&amp;Horizontal!AD$11,Vertical!$E:$O,AD$10,0))+0</f>
        <v>89.66</v>
      </c>
      <c r="AE63" s="207">
        <f>(VLOOKUP(Horizontal!$C63&amp;Horizontal!$B63&amp;Horizontal!AE$11,Vertical!$E:$O,AE$10,0))+0</f>
        <v>75.86</v>
      </c>
      <c r="AF63" s="207">
        <f>(VLOOKUP(Horizontal!$C63&amp;Horizontal!$B63&amp;Horizontal!AF$11,Vertical!$E:$O,AF$10,0))+0</f>
        <v>71.430000000000007</v>
      </c>
      <c r="AG63" s="207">
        <f>(VLOOKUP(Horizontal!$C63&amp;Horizontal!$B63&amp;Horizontal!AG$11,Vertical!$E:$O,AG$10,0))+0</f>
        <v>70.37</v>
      </c>
      <c r="AH63" s="209">
        <f>(VLOOKUP(Horizontal!$C63&amp;Horizontal!$B63&amp;Horizontal!AH$11,Vertical!$E:$O,AH$10,0))+0</f>
        <v>55.56</v>
      </c>
      <c r="AI63" s="210">
        <f>(VLOOKUP(Horizontal!$C63&amp;Horizontal!$B63&amp;Horizontal!AI$11,Vertical!$E:$O,AI$10,0))+0</f>
        <v>8.33</v>
      </c>
      <c r="AJ63" s="207">
        <f>(VLOOKUP(Horizontal!$C63&amp;Horizontal!$B63&amp;Horizontal!AJ$11,Vertical!$E:$O,AJ$10,0))+0</f>
        <v>7.97</v>
      </c>
      <c r="AK63" s="207">
        <f>(VLOOKUP(Horizontal!$C63&amp;Horizontal!$B63&amp;Horizontal!AK$11,Vertical!$E:$O,AK$10,0))+0</f>
        <v>3.97</v>
      </c>
      <c r="AL63" s="207">
        <f>(VLOOKUP(Horizontal!$C63&amp;Horizontal!$B63&amp;Horizontal!AL$11,Vertical!$E:$O,AL$10,0))+0</f>
        <v>0</v>
      </c>
      <c r="AM63" s="207">
        <f>(VLOOKUP(Horizontal!$C63&amp;Horizontal!$B63&amp;Horizontal!AM$11,Vertical!$E:$O,AM$10,0))+0</f>
        <v>6.9</v>
      </c>
      <c r="AN63" s="207">
        <f>(VLOOKUP(Horizontal!$C63&amp;Horizontal!$B63&amp;Horizontal!AN$11,Vertical!$E:$O,AN$10,0))+0</f>
        <v>20.69</v>
      </c>
      <c r="AO63" s="207">
        <f>(VLOOKUP(Horizontal!$C63&amp;Horizontal!$B63&amp;Horizontal!AO$11,Vertical!$E:$O,AO$10,0))+0</f>
        <v>21.43</v>
      </c>
      <c r="AP63" s="207">
        <f>(VLOOKUP(Horizontal!$C63&amp;Horizontal!$B63&amp;Horizontal!AP$11,Vertical!$E:$O,AP$10,0))+0</f>
        <v>29.63</v>
      </c>
      <c r="AQ63" s="209">
        <f>(VLOOKUP(Horizontal!$C63&amp;Horizontal!$B63&amp;Horizontal!AQ$11,Vertical!$E:$O,AQ$10,0))+0</f>
        <v>40.74</v>
      </c>
      <c r="AR63" s="210">
        <f>(VLOOKUP(Horizontal!$C63&amp;Horizontal!$B63&amp;Horizontal!AR$11,Vertical!$E:$O,AR$10,0))+0</f>
        <v>20.83</v>
      </c>
      <c r="AS63" s="207">
        <f>(VLOOKUP(Horizontal!$C63&amp;Horizontal!$B63&amp;Horizontal!AS$11,Vertical!$E:$O,AS$10,0))+0</f>
        <v>11.95</v>
      </c>
      <c r="AT63" s="207">
        <f>(VLOOKUP(Horizontal!$C63&amp;Horizontal!$B63&amp;Horizontal!AT$11,Vertical!$E:$O,AT$10,0))+0</f>
        <v>3.97</v>
      </c>
      <c r="AU63" s="207">
        <f>(VLOOKUP(Horizontal!$C63&amp;Horizontal!$B63&amp;Horizontal!AU$11,Vertical!$E:$O,AU$10,0))+0</f>
        <v>3.98</v>
      </c>
      <c r="AV63" s="207">
        <f>(VLOOKUP(Horizontal!$C63&amp;Horizontal!$B63&amp;Horizontal!AV$11,Vertical!$E:$O,AV$10,0))+0</f>
        <v>3.45</v>
      </c>
      <c r="AW63" s="207">
        <f>(VLOOKUP(Horizontal!$C63&amp;Horizontal!$B63&amp;Horizontal!AW$11,Vertical!$E:$O,AW$10,0))+0</f>
        <v>3.45</v>
      </c>
      <c r="AX63" s="207">
        <f>(VLOOKUP(Horizontal!$C63&amp;Horizontal!$B63&amp;Horizontal!AX$11,Vertical!$E:$O,AX$10,0))+0</f>
        <v>7.14</v>
      </c>
      <c r="AY63" s="207">
        <f>(VLOOKUP(Horizontal!$C63&amp;Horizontal!$B63&amp;Horizontal!AY$11,Vertical!$E:$O,AY$10,0))+0</f>
        <v>0</v>
      </c>
      <c r="AZ63" s="209">
        <f>(VLOOKUP(Horizontal!$C63&amp;Horizontal!$B63&amp;Horizontal!AZ$11,Vertical!$E:$O,AZ$10,0))+0</f>
        <v>3.7</v>
      </c>
      <c r="BA63" s="208">
        <f>(VLOOKUP(Horizontal!$C63&amp;Horizontal!$B63&amp;Horizontal!BA$11,Vertical!$E:$O,BA$10,0))+0</f>
        <v>13.33</v>
      </c>
      <c r="BB63" s="210">
        <f>(VLOOKUP(Horizontal!$C63&amp;Horizontal!$B63&amp;Horizontal!BB$11,Vertical!$E:$O,BB$10,0))+0</f>
        <v>191.55</v>
      </c>
      <c r="BC63" s="207">
        <f>(VLOOKUP(Horizontal!$C63&amp;Horizontal!$B63&amp;Horizontal!BC$11,Vertical!$E:$O,BC$10,0))+0</f>
        <v>170.75</v>
      </c>
      <c r="BD63" s="207">
        <f>(VLOOKUP(Horizontal!$C63&amp;Horizontal!$B63&amp;Horizontal!BD$11,Vertical!$E:$O,BD$10,0))+0</f>
        <v>171.76</v>
      </c>
      <c r="BE63" s="207">
        <f>(VLOOKUP(Horizontal!$C63&amp;Horizontal!$B63&amp;Horizontal!BE$11,Vertical!$E:$O,BE$10,0))+0</f>
        <v>169.89</v>
      </c>
      <c r="BF63" s="207">
        <f>(VLOOKUP(Horizontal!$C63&amp;Horizontal!$B63&amp;Horizontal!BF$11,Vertical!$E:$O,BF$10,0))+0</f>
        <v>170.54</v>
      </c>
      <c r="BG63" s="207">
        <f>(VLOOKUP(Horizontal!$C63&amp;Horizontal!$B63&amp;Horizontal!BG$11,Vertical!$E:$O,BG$10,0))+0</f>
        <v>171.32</v>
      </c>
      <c r="BH63" s="207">
        <f>(VLOOKUP(Horizontal!$C63&amp;Horizontal!$B63&amp;Horizontal!BH$11,Vertical!$E:$O,BH$10,0))+0</f>
        <v>168.74</v>
      </c>
      <c r="BI63" s="207">
        <f>(VLOOKUP(Horizontal!$C63&amp;Horizontal!$B63&amp;Horizontal!BI$11,Vertical!$E:$O,BI$10,0))+0</f>
        <v>165.3</v>
      </c>
      <c r="BJ63" s="209">
        <f>(VLOOKUP(Horizontal!$C63&amp;Horizontal!$B63&amp;Horizontal!BJ$11,Vertical!$E:$O,BJ$10,0))+0</f>
        <v>163.41</v>
      </c>
      <c r="BK63" s="210">
        <f>(VLOOKUP(Horizontal!$C63&amp;Horizontal!$B63&amp;Horizontal!BK$11,Vertical!$E:$O,BK$10,0))+0</f>
        <v>47</v>
      </c>
      <c r="BL63" s="207">
        <f>(VLOOKUP(Horizontal!$C63&amp;Horizontal!$B63&amp;Horizontal!BL$11,Vertical!$E:$O,BL$10,0))+0</f>
        <v>45</v>
      </c>
      <c r="BM63" s="207">
        <f>(VLOOKUP(Horizontal!$C63&amp;Horizontal!$B63&amp;Horizontal!BM$11,Vertical!$E:$O,BM$10,0))+0</f>
        <v>36</v>
      </c>
      <c r="BN63" s="207">
        <f>(VLOOKUP(Horizontal!$C63&amp;Horizontal!$B63&amp;Horizontal!BN$11,Vertical!$E:$O,BN$10,0))+0</f>
        <v>36</v>
      </c>
      <c r="BO63" s="207">
        <f>(VLOOKUP(Horizontal!$C63&amp;Horizontal!$B63&amp;Horizontal!BO$11,Vertical!$E:$O,BO$10,0))+0</f>
        <v>37</v>
      </c>
      <c r="BP63" s="207">
        <f>(VLOOKUP(Horizontal!$C63&amp;Horizontal!$B63&amp;Horizontal!BP$11,Vertical!$E:$O,BP$10,0))+0</f>
        <v>34</v>
      </c>
      <c r="BQ63" s="207">
        <f>(VLOOKUP(Horizontal!$C63&amp;Horizontal!$B63&amp;Horizontal!BQ$11,Vertical!$E:$O,BQ$10,0))+0</f>
        <v>34</v>
      </c>
      <c r="BR63" s="207">
        <f>(VLOOKUP(Horizontal!$C63&amp;Horizontal!$B63&amp;Horizontal!BR$11,Vertical!$E:$O,BR$10,0))+0</f>
        <v>36</v>
      </c>
      <c r="BS63" s="209">
        <f>(VLOOKUP(Horizontal!$C63&amp;Horizontal!$B63&amp;Horizontal!BS$11,Vertical!$E:$O,BS$10,0))+0</f>
        <v>30</v>
      </c>
      <c r="BT63" s="210">
        <f>(VLOOKUP(Horizontal!$C63&amp;Horizontal!$B63&amp;Horizontal!BT$11,Vertical!$E:$O,BT$10,0))+0</f>
        <v>75</v>
      </c>
      <c r="BU63" s="207">
        <f>(VLOOKUP(Horizontal!$C63&amp;Horizontal!$B63&amp;Horizontal!BU$11,Vertical!$E:$O,BU$10,0))+0</f>
        <v>86.96</v>
      </c>
      <c r="BV63" s="207">
        <f>(VLOOKUP(Horizontal!$C63&amp;Horizontal!$B63&amp;Horizontal!BV$11,Vertical!$E:$O,BV$10,0))+0</f>
        <v>96</v>
      </c>
      <c r="BW63" s="207">
        <f>(VLOOKUP(Horizontal!$C63&amp;Horizontal!$B63&amp;Horizontal!BW$11,Vertical!$E:$O,BW$10,0))+0</f>
        <v>100</v>
      </c>
      <c r="BX63" s="207">
        <f>(VLOOKUP(Horizontal!$C63&amp;Horizontal!$B63&amp;Horizontal!BX$11,Vertical!$E:$O,BX$10,0))+0</f>
        <v>86.67</v>
      </c>
      <c r="BY63" s="207">
        <f>(VLOOKUP(Horizontal!$C63&amp;Horizontal!$B63&amp;Horizontal!BY$11,Vertical!$E:$O,BY$10,0))+0</f>
        <v>86.36</v>
      </c>
      <c r="BZ63" s="207">
        <f>(VLOOKUP(Horizontal!$C63&amp;Horizontal!$B63&amp;Horizontal!BZ$11,Vertical!$E:$O,BZ$10,0))+0</f>
        <v>78.260000000000005</v>
      </c>
      <c r="CA63" s="207">
        <f>(VLOOKUP(Horizontal!$C63&amp;Horizontal!$B63&amp;Horizontal!CA$11,Vertical!$E:$O,CA$10,0))+0</f>
        <v>75</v>
      </c>
      <c r="CB63" s="209">
        <f>(VLOOKUP(Horizontal!$C63&amp;Horizontal!$B63&amp;Horizontal!CB$11,Vertical!$E:$O,CB$10,0))+0</f>
        <v>69.569999999999993</v>
      </c>
      <c r="CC63" s="210">
        <f>(VLOOKUP(Horizontal!$C63&amp;Horizontal!$B63&amp;Horizontal!CC$11,Vertical!$E:$O,CC$10,0))+0</f>
        <v>12.5</v>
      </c>
      <c r="CD63" s="207">
        <f>(VLOOKUP(Horizontal!$C63&amp;Horizontal!$B63&amp;Horizontal!CD$11,Vertical!$E:$O,CD$10,0))+0</f>
        <v>4.3499999999999996</v>
      </c>
      <c r="CE63" s="207">
        <f>(VLOOKUP(Horizontal!$C63&amp;Horizontal!$B63&amp;Horizontal!CE$11,Vertical!$E:$O,CE$10,0))+0</f>
        <v>4</v>
      </c>
      <c r="CF63" s="207">
        <f>(VLOOKUP(Horizontal!$C63&amp;Horizontal!$B63&amp;Horizontal!CF$11,Vertical!$E:$O,CF$10,0))+0</f>
        <v>0</v>
      </c>
      <c r="CG63" s="207">
        <f>(VLOOKUP(Horizontal!$C63&amp;Horizontal!$B63&amp;Horizontal!CG$11,Vertical!$E:$O,CG$10,0))+0</f>
        <v>8.89</v>
      </c>
      <c r="CH63" s="207">
        <f>(VLOOKUP(Horizontal!$C63&amp;Horizontal!$B63&amp;Horizontal!CH$11,Vertical!$E:$O,CH$10,0))+0</f>
        <v>9.09</v>
      </c>
      <c r="CI63" s="207">
        <f>(VLOOKUP(Horizontal!$C63&amp;Horizontal!$B63&amp;Horizontal!CI$11,Vertical!$E:$O,CI$10,0))+0</f>
        <v>13.04</v>
      </c>
      <c r="CJ63" s="207">
        <f>(VLOOKUP(Horizontal!$C63&amp;Horizontal!$B63&amp;Horizontal!CJ$11,Vertical!$E:$O,CJ$10,0))+0</f>
        <v>25</v>
      </c>
      <c r="CK63" s="209">
        <f>(VLOOKUP(Horizontal!$C63&amp;Horizontal!$B63&amp;Horizontal!CK$11,Vertical!$E:$O,CK$10,0))+0</f>
        <v>26.09</v>
      </c>
      <c r="CL63" s="210">
        <f>(VLOOKUP(Horizontal!$C63&amp;Horizontal!$B63&amp;Horizontal!CL$11,Vertical!$E:$O,CL$10,0))+0</f>
        <v>12.5</v>
      </c>
      <c r="CM63" s="207">
        <f>(VLOOKUP(Horizontal!$C63&amp;Horizontal!$B63&amp;Horizontal!CM$11,Vertical!$E:$O,CM$10,0))+0</f>
        <v>8.6999999999999993</v>
      </c>
      <c r="CN63" s="207">
        <f>(VLOOKUP(Horizontal!$C63&amp;Horizontal!$B63&amp;Horizontal!CN$11,Vertical!$E:$O,CN$10,0))+0</f>
        <v>0</v>
      </c>
      <c r="CO63" s="207">
        <f>(VLOOKUP(Horizontal!$C63&amp;Horizontal!$B63&amp;Horizontal!CO$11,Vertical!$E:$O,CO$10,0))+0</f>
        <v>0</v>
      </c>
      <c r="CP63" s="207">
        <f>(VLOOKUP(Horizontal!$C63&amp;Horizontal!$B63&amp;Horizontal!CP$11,Vertical!$E:$O,CP$10,0))+0</f>
        <v>4.4400000000000004</v>
      </c>
      <c r="CQ63" s="207">
        <f>(VLOOKUP(Horizontal!$C63&amp;Horizontal!$B63&amp;Horizontal!CQ$11,Vertical!$E:$O,CQ$10,0))+0</f>
        <v>4.55</v>
      </c>
      <c r="CR63" s="207">
        <f>(VLOOKUP(Horizontal!$C63&amp;Horizontal!$B63&amp;Horizontal!CR$11,Vertical!$E:$O,CR$10,0))+0</f>
        <v>8.6999999999999993</v>
      </c>
      <c r="CS63" s="207">
        <f>(VLOOKUP(Horizontal!$C63&amp;Horizontal!$B63&amp;Horizontal!CS$11,Vertical!$E:$O,CS$10,0))+0</f>
        <v>0</v>
      </c>
      <c r="CT63" s="207">
        <f>(VLOOKUP(Horizontal!$C63&amp;Horizontal!$B63&amp;Horizontal!CT$11,Vertical!$E:$O,CT$10,0))+0</f>
        <v>4.3499999999999996</v>
      </c>
      <c r="CU63" s="150"/>
      <c r="CV63" s="211">
        <f t="shared" si="29"/>
        <v>12.490000000000009</v>
      </c>
      <c r="CW63" s="190">
        <f t="shared" si="30"/>
        <v>14.710000000000008</v>
      </c>
      <c r="CX63" s="190">
        <f t="shared" si="31"/>
        <v>14.560000000000002</v>
      </c>
      <c r="CY63" s="190">
        <f t="shared" si="32"/>
        <v>16.139999999999986</v>
      </c>
      <c r="CZ63" s="190">
        <f t="shared" si="33"/>
        <v>15.45999999999998</v>
      </c>
      <c r="DA63" s="190">
        <f t="shared" si="34"/>
        <v>15.299999999999983</v>
      </c>
      <c r="DB63" s="190">
        <f t="shared" si="35"/>
        <v>15.650000000000006</v>
      </c>
      <c r="DC63" s="190">
        <f t="shared" si="36"/>
        <v>14.600000000000023</v>
      </c>
      <c r="DD63" s="212">
        <f t="shared" si="37"/>
        <v>14.430000000000007</v>
      </c>
      <c r="DE63" s="9">
        <v>160</v>
      </c>
      <c r="DF63" s="212">
        <f t="shared" si="38"/>
        <v>29.397210401891329</v>
      </c>
      <c r="DG63" s="264"/>
      <c r="DH63" s="265"/>
      <c r="DI63" s="265"/>
      <c r="DJ63" s="266"/>
      <c r="DK63" s="190">
        <v>92.18</v>
      </c>
      <c r="DL63" s="190">
        <v>61.1</v>
      </c>
      <c r="DM63" s="190">
        <v>268.92</v>
      </c>
      <c r="DN63" s="212">
        <v>153.22999999999999</v>
      </c>
      <c r="DO63" s="190"/>
      <c r="DP63" s="190"/>
      <c r="DQ63" s="190"/>
      <c r="DR63" s="212"/>
      <c r="DS63" s="150"/>
      <c r="DT63" s="190"/>
      <c r="DU63" s="190"/>
      <c r="DV63" s="190"/>
      <c r="DW63" s="190"/>
      <c r="DX63" s="190"/>
      <c r="DY63" s="190"/>
      <c r="DZ63" s="190"/>
      <c r="EA63" s="190"/>
      <c r="EB63" s="190"/>
      <c r="EC63" s="190"/>
      <c r="ED63" s="190"/>
      <c r="EE63" s="190"/>
      <c r="EF63" s="190"/>
      <c r="EG63" s="190"/>
      <c r="EH63" s="212"/>
      <c r="EI63" s="213"/>
      <c r="EJ63" s="211"/>
      <c r="EK63" s="190"/>
      <c r="EL63" s="190"/>
      <c r="EM63" s="190"/>
      <c r="EN63" s="190"/>
      <c r="EO63" s="190"/>
      <c r="EP63" s="190"/>
      <c r="EQ63" s="190"/>
      <c r="ER63" s="190"/>
      <c r="ES63" s="190"/>
      <c r="ET63" s="190"/>
      <c r="EU63" s="190"/>
      <c r="EV63" s="190"/>
      <c r="EW63" s="190"/>
      <c r="EX63" s="212"/>
      <c r="EY63" s="211"/>
      <c r="EZ63" s="75"/>
      <c r="FA63" s="89"/>
      <c r="FB63" s="212"/>
      <c r="FC63" s="213"/>
      <c r="FD63" s="213"/>
      <c r="FE63" s="213"/>
      <c r="FF63" s="213"/>
      <c r="FG63" s="213"/>
      <c r="FH63" s="213"/>
      <c r="FI63" s="213"/>
      <c r="FJ63" s="213"/>
      <c r="FK63" s="213"/>
      <c r="FL63" s="213"/>
      <c r="FM63" s="213"/>
      <c r="FN63" s="213"/>
      <c r="FO63" s="213"/>
      <c r="FP63" s="213"/>
      <c r="FQ63" s="213"/>
      <c r="FR63" s="213"/>
      <c r="FS63" s="211"/>
      <c r="FT63" s="190"/>
      <c r="FU63" s="190"/>
      <c r="FV63" s="190"/>
      <c r="FW63" s="190"/>
      <c r="FX63" s="190"/>
      <c r="FY63" s="190"/>
      <c r="FZ63" s="190"/>
      <c r="GA63" s="190"/>
      <c r="GB63" s="190"/>
      <c r="GC63" s="190"/>
      <c r="GD63" s="190"/>
      <c r="GE63" s="190"/>
      <c r="GF63" s="190"/>
      <c r="GG63" s="212"/>
    </row>
    <row r="64" spans="2:189">
      <c r="B64" s="33">
        <v>42351</v>
      </c>
      <c r="C64" s="30" t="s">
        <v>104</v>
      </c>
      <c r="D64" s="30">
        <v>2015</v>
      </c>
      <c r="E64" s="30" t="str">
        <f t="shared" si="40"/>
        <v>2015S50</v>
      </c>
      <c r="F64" s="30" t="str">
        <f t="shared" si="39"/>
        <v>122015</v>
      </c>
      <c r="G64" s="208" t="str">
        <f>VLOOKUP(Horizontal!$C64&amp;Horizontal!$B64&amp;Horizontal!G$11,Vertical!$E:$O,G$10,0)</f>
        <v>-20,8</v>
      </c>
      <c r="H64" s="207">
        <f>(VLOOKUP(Horizontal!$C64&amp;Horizontal!$B64&amp;Horizontal!H$11,Vertical!$E:$O,H$10,0))+0</f>
        <v>126</v>
      </c>
      <c r="I64" s="207">
        <f>(VLOOKUP(Horizontal!$C64&amp;Horizontal!$B64&amp;Horizontal!I$11,Vertical!$E:$O,I$10,0))+0</f>
        <v>130.37</v>
      </c>
      <c r="J64" s="207">
        <f>(VLOOKUP(Horizontal!$C64&amp;Horizontal!$B64&amp;Horizontal!J$11,Vertical!$E:$O,J$10,0))+0</f>
        <v>128.47999999999999</v>
      </c>
      <c r="K64" s="207">
        <f>(VLOOKUP(Horizontal!$C64&amp;Horizontal!$B64&amp;Horizontal!K$11,Vertical!$E:$O,K$10,0))+0</f>
        <v>134.46</v>
      </c>
      <c r="L64" s="207">
        <f>(VLOOKUP(Horizontal!$C64&amp;Horizontal!$B64&amp;Horizontal!L$11,Vertical!$E:$O,L$10,0))+0</f>
        <v>141.16999999999999</v>
      </c>
      <c r="M64" s="207">
        <f>(VLOOKUP(Horizontal!$C64&amp;Horizontal!$B64&amp;Horizontal!M$11,Vertical!$E:$O,M$10,0))+0</f>
        <v>152.29</v>
      </c>
      <c r="N64" s="207">
        <f>(VLOOKUP(Horizontal!$C64&amp;Horizontal!$B64&amp;Horizontal!N$11,Vertical!$E:$O,N$10,0))+0</f>
        <v>150.16</v>
      </c>
      <c r="O64" s="207">
        <f>(VLOOKUP(Horizontal!$C64&amp;Horizontal!$B64&amp;Horizontal!O$11,Vertical!$E:$O,O$10,0))+0</f>
        <v>148.41</v>
      </c>
      <c r="P64" s="209">
        <f>(VLOOKUP(Horizontal!$C64&amp;Horizontal!$B64&amp;Horizontal!P$11,Vertical!$E:$O,P$10,0))+0</f>
        <v>146.72999999999999</v>
      </c>
      <c r="Q64" s="210">
        <f>(VLOOKUP(Horizontal!$C64&amp;Horizontal!$B64&amp;Horizontal!Q$11,Vertical!$E:$O,Q$10,0))+0</f>
        <v>49</v>
      </c>
      <c r="R64" s="207">
        <f>(VLOOKUP(Horizontal!$C64&amp;Horizontal!$B64&amp;Horizontal!R$11,Vertical!$E:$O,R$10,0))+0</f>
        <v>43</v>
      </c>
      <c r="S64" s="207">
        <f>(VLOOKUP(Horizontal!$C64&amp;Horizontal!$B64&amp;Horizontal!S$11,Vertical!$E:$O,S$10,0))+0</f>
        <v>42</v>
      </c>
      <c r="T64" s="207">
        <f>(VLOOKUP(Horizontal!$C64&amp;Horizontal!$B64&amp;Horizontal!T$11,Vertical!$E:$O,T$10,0))+0</f>
        <v>40</v>
      </c>
      <c r="U64" s="207">
        <f>(VLOOKUP(Horizontal!$C64&amp;Horizontal!$B64&amp;Horizontal!U$11,Vertical!$E:$O,U$10,0))+0</f>
        <v>39</v>
      </c>
      <c r="V64" s="207">
        <f>(VLOOKUP(Horizontal!$C64&amp;Horizontal!$B64&amp;Horizontal!V$11,Vertical!$E:$O,V$10,0))+0</f>
        <v>35</v>
      </c>
      <c r="W64" s="207">
        <f>(VLOOKUP(Horizontal!$C64&amp;Horizontal!$B64&amp;Horizontal!W$11,Vertical!$E:$O,W$10,0))+0</f>
        <v>35</v>
      </c>
      <c r="X64" s="207">
        <f>(VLOOKUP(Horizontal!$C64&amp;Horizontal!$B64&amp;Horizontal!X$11,Vertical!$E:$O,X$10,0))+0</f>
        <v>31</v>
      </c>
      <c r="Y64" s="209">
        <f>(VLOOKUP(Horizontal!$C64&amp;Horizontal!$B64&amp;Horizontal!Y$11,Vertical!$E:$O,Y$10,0))+0</f>
        <v>27</v>
      </c>
      <c r="Z64" s="210">
        <f>(VLOOKUP(Horizontal!$C64&amp;Horizontal!$B64&amp;Horizontal!Z$11,Vertical!$E:$O,Z$10,0))+0</f>
        <v>95.37</v>
      </c>
      <c r="AA64" s="207">
        <f>(VLOOKUP(Horizontal!$C64&amp;Horizontal!$B64&amp;Horizontal!AA$11,Vertical!$E:$O,AA$10,0))+0</f>
        <v>93.79</v>
      </c>
      <c r="AB64" s="207">
        <f>(VLOOKUP(Horizontal!$C64&amp;Horizontal!$B64&amp;Horizontal!AB$11,Vertical!$E:$O,AB$10,0))+0</f>
        <v>90.48</v>
      </c>
      <c r="AC64" s="207">
        <f>(VLOOKUP(Horizontal!$C64&amp;Horizontal!$B64&amp;Horizontal!AC$11,Vertical!$E:$O,AC$10,0))+0</f>
        <v>90.48</v>
      </c>
      <c r="AD64" s="207">
        <f>(VLOOKUP(Horizontal!$C64&amp;Horizontal!$B64&amp;Horizontal!AD$11,Vertical!$E:$O,AD$10,0))+0</f>
        <v>92.86</v>
      </c>
      <c r="AE64" s="207">
        <f>(VLOOKUP(Horizontal!$C64&amp;Horizontal!$B64&amp;Horizontal!AE$11,Vertical!$E:$O,AE$10,0))+0</f>
        <v>67.86</v>
      </c>
      <c r="AF64" s="207">
        <f>(VLOOKUP(Horizontal!$C64&amp;Horizontal!$B64&amp;Horizontal!AF$11,Vertical!$E:$O,AF$10,0))+0</f>
        <v>55.56</v>
      </c>
      <c r="AG64" s="207">
        <f>(VLOOKUP(Horizontal!$C64&amp;Horizontal!$B64&amp;Horizontal!AG$11,Vertical!$E:$O,AG$10,0))+0</f>
        <v>57.69</v>
      </c>
      <c r="AH64" s="209">
        <f>(VLOOKUP(Horizontal!$C64&amp;Horizontal!$B64&amp;Horizontal!AH$11,Vertical!$E:$O,AH$10,0))+0</f>
        <v>57.63</v>
      </c>
      <c r="AI64" s="210">
        <f>(VLOOKUP(Horizontal!$C64&amp;Horizontal!$B64&amp;Horizontal!AI$11,Vertical!$E:$O,AI$10,0))+0</f>
        <v>0</v>
      </c>
      <c r="AJ64" s="207">
        <f>(VLOOKUP(Horizontal!$C64&amp;Horizontal!$B64&amp;Horizontal!AJ$11,Vertical!$E:$O,AJ$10,0))+0</f>
        <v>6.21</v>
      </c>
      <c r="AK64" s="207">
        <f>(VLOOKUP(Horizontal!$C64&amp;Horizontal!$B64&amp;Horizontal!AK$11,Vertical!$E:$O,AK$10,0))+0</f>
        <v>4.76</v>
      </c>
      <c r="AL64" s="207">
        <f>(VLOOKUP(Horizontal!$C64&amp;Horizontal!$B64&amp;Horizontal!AL$11,Vertical!$E:$O,AL$10,0))+0</f>
        <v>4.76</v>
      </c>
      <c r="AM64" s="207">
        <f>(VLOOKUP(Horizontal!$C64&amp;Horizontal!$B64&amp;Horizontal!AM$11,Vertical!$E:$O,AM$10,0))+0</f>
        <v>7.14</v>
      </c>
      <c r="AN64" s="207">
        <f>(VLOOKUP(Horizontal!$C64&amp;Horizontal!$B64&amp;Horizontal!AN$11,Vertical!$E:$O,AN$10,0))+0</f>
        <v>10.71</v>
      </c>
      <c r="AO64" s="207">
        <f>(VLOOKUP(Horizontal!$C64&amp;Horizontal!$B64&amp;Horizontal!AO$11,Vertical!$E:$O,AO$10,0))+0</f>
        <v>14.81</v>
      </c>
      <c r="AP64" s="207">
        <f>(VLOOKUP(Horizontal!$C64&amp;Horizontal!$B64&amp;Horizontal!AP$11,Vertical!$E:$O,AP$10,0))+0</f>
        <v>11.54</v>
      </c>
      <c r="AQ64" s="209">
        <f>(VLOOKUP(Horizontal!$C64&amp;Horizontal!$B64&amp;Horizontal!AQ$11,Vertical!$E:$O,AQ$10,0))+0</f>
        <v>19.079999999999998</v>
      </c>
      <c r="AR64" s="210">
        <f>(VLOOKUP(Horizontal!$C64&amp;Horizontal!$B64&amp;Horizontal!AR$11,Vertical!$E:$O,AR$10,0))+0</f>
        <v>4.63</v>
      </c>
      <c r="AS64" s="207">
        <f>(VLOOKUP(Horizontal!$C64&amp;Horizontal!$B64&amp;Horizontal!AS$11,Vertical!$E:$O,AS$10,0))+0</f>
        <v>0</v>
      </c>
      <c r="AT64" s="207">
        <f>(VLOOKUP(Horizontal!$C64&amp;Horizontal!$B64&amp;Horizontal!AT$11,Vertical!$E:$O,AT$10,0))+0</f>
        <v>4.76</v>
      </c>
      <c r="AU64" s="207">
        <f>(VLOOKUP(Horizontal!$C64&amp;Horizontal!$B64&amp;Horizontal!AU$11,Vertical!$E:$O,AU$10,0))+0</f>
        <v>4.76</v>
      </c>
      <c r="AV64" s="207">
        <f>(VLOOKUP(Horizontal!$C64&amp;Horizontal!$B64&amp;Horizontal!AV$11,Vertical!$E:$O,AV$10,0))+0</f>
        <v>0</v>
      </c>
      <c r="AW64" s="207">
        <f>(VLOOKUP(Horizontal!$C64&amp;Horizontal!$B64&amp;Horizontal!AW$11,Vertical!$E:$O,AW$10,0))+0</f>
        <v>21.43</v>
      </c>
      <c r="AX64" s="207">
        <f>(VLOOKUP(Horizontal!$C64&amp;Horizontal!$B64&amp;Horizontal!AX$11,Vertical!$E:$O,AX$10,0))+0</f>
        <v>29.63</v>
      </c>
      <c r="AY64" s="207">
        <f>(VLOOKUP(Horizontal!$C64&amp;Horizontal!$B64&amp;Horizontal!AY$11,Vertical!$E:$O,AY$10,0))+0</f>
        <v>30.77</v>
      </c>
      <c r="AZ64" s="209">
        <f>(VLOOKUP(Horizontal!$C64&amp;Horizontal!$B64&amp;Horizontal!AZ$11,Vertical!$E:$O,AZ$10,0))+0</f>
        <v>23.28</v>
      </c>
      <c r="BA64" s="208">
        <f>(VLOOKUP(Horizontal!$C64&amp;Horizontal!$B64&amp;Horizontal!BA$11,Vertical!$E:$O,BA$10,0))+0</f>
        <v>13.75</v>
      </c>
      <c r="BB64" s="210">
        <f>(VLOOKUP(Horizontal!$C64&amp;Horizontal!$B64&amp;Horizontal!BB$11,Vertical!$E:$O,BB$10,0))+0</f>
        <v>144.82</v>
      </c>
      <c r="BC64" s="207">
        <f>(VLOOKUP(Horizontal!$C64&amp;Horizontal!$B64&amp;Horizontal!BC$11,Vertical!$E:$O,BC$10,0))+0</f>
        <v>151.52000000000001</v>
      </c>
      <c r="BD64" s="207">
        <f>(VLOOKUP(Horizontal!$C64&amp;Horizontal!$B64&amp;Horizontal!BD$11,Vertical!$E:$O,BD$10,0))+0</f>
        <v>147.11000000000001</v>
      </c>
      <c r="BE64" s="207">
        <f>(VLOOKUP(Horizontal!$C64&amp;Horizontal!$B64&amp;Horizontal!BE$11,Vertical!$E:$O,BE$10,0))+0</f>
        <v>148.80000000000001</v>
      </c>
      <c r="BF64" s="207">
        <f>(VLOOKUP(Horizontal!$C64&amp;Horizontal!$B64&amp;Horizontal!BF$11,Vertical!$E:$O,BF$10,0))+0</f>
        <v>156.06</v>
      </c>
      <c r="BG64" s="207">
        <f>(VLOOKUP(Horizontal!$C64&amp;Horizontal!$B64&amp;Horizontal!BG$11,Vertical!$E:$O,BG$10,0))+0</f>
        <v>168.02</v>
      </c>
      <c r="BH64" s="207">
        <f>(VLOOKUP(Horizontal!$C64&amp;Horizontal!$B64&amp;Horizontal!BH$11,Vertical!$E:$O,BH$10,0))+0</f>
        <v>166.06</v>
      </c>
      <c r="BI64" s="207">
        <f>(VLOOKUP(Horizontal!$C64&amp;Horizontal!$B64&amp;Horizontal!BI$11,Vertical!$E:$O,BI$10,0))+0</f>
        <v>163.83000000000001</v>
      </c>
      <c r="BJ64" s="209">
        <f>(VLOOKUP(Horizontal!$C64&amp;Horizontal!$B64&amp;Horizontal!BJ$11,Vertical!$E:$O,BJ$10,0))+0</f>
        <v>161.22999999999999</v>
      </c>
      <c r="BK64" s="210">
        <f>(VLOOKUP(Horizontal!$C64&amp;Horizontal!$B64&amp;Horizontal!BK$11,Vertical!$E:$O,BK$10,0))+0</f>
        <v>49</v>
      </c>
      <c r="BL64" s="207">
        <f>(VLOOKUP(Horizontal!$C64&amp;Horizontal!$B64&amp;Horizontal!BL$11,Vertical!$E:$O,BL$10,0))+0</f>
        <v>41</v>
      </c>
      <c r="BM64" s="207">
        <f>(VLOOKUP(Horizontal!$C64&amp;Horizontal!$B64&amp;Horizontal!BM$11,Vertical!$E:$O,BM$10,0))+0</f>
        <v>40</v>
      </c>
      <c r="BN64" s="207">
        <f>(VLOOKUP(Horizontal!$C64&amp;Horizontal!$B64&amp;Horizontal!BN$11,Vertical!$E:$O,BN$10,0))+0</f>
        <v>38</v>
      </c>
      <c r="BO64" s="207">
        <f>(VLOOKUP(Horizontal!$C64&amp;Horizontal!$B64&amp;Horizontal!BO$11,Vertical!$E:$O,BO$10,0))+0</f>
        <v>43</v>
      </c>
      <c r="BP64" s="207">
        <f>(VLOOKUP(Horizontal!$C64&amp;Horizontal!$B64&amp;Horizontal!BP$11,Vertical!$E:$O,BP$10,0))+0</f>
        <v>38</v>
      </c>
      <c r="BQ64" s="207">
        <f>(VLOOKUP(Horizontal!$C64&amp;Horizontal!$B64&amp;Horizontal!BQ$11,Vertical!$E:$O,BQ$10,0))+0</f>
        <v>37</v>
      </c>
      <c r="BR64" s="207">
        <f>(VLOOKUP(Horizontal!$C64&amp;Horizontal!$B64&amp;Horizontal!BR$11,Vertical!$E:$O,BR$10,0))+0</f>
        <v>32</v>
      </c>
      <c r="BS64" s="209">
        <f>(VLOOKUP(Horizontal!$C64&amp;Horizontal!$B64&amp;Horizontal!BS$11,Vertical!$E:$O,BS$10,0))+0</f>
        <v>32</v>
      </c>
      <c r="BT64" s="210">
        <f>(VLOOKUP(Horizontal!$C64&amp;Horizontal!$B64&amp;Horizontal!BT$11,Vertical!$E:$O,BT$10,0))+0</f>
        <v>89.47</v>
      </c>
      <c r="BU64" s="207">
        <f>(VLOOKUP(Horizontal!$C64&amp;Horizontal!$B64&amp;Horizontal!BU$11,Vertical!$E:$O,BU$10,0))+0</f>
        <v>95.15</v>
      </c>
      <c r="BV64" s="207">
        <f>(VLOOKUP(Horizontal!$C64&amp;Horizontal!$B64&amp;Horizontal!BV$11,Vertical!$E:$O,BV$10,0))+0</f>
        <v>89.47</v>
      </c>
      <c r="BW64" s="207">
        <f>(VLOOKUP(Horizontal!$C64&amp;Horizontal!$B64&amp;Horizontal!BW$11,Vertical!$E:$O,BW$10,0))+0</f>
        <v>89.47</v>
      </c>
      <c r="BX64" s="207">
        <f>(VLOOKUP(Horizontal!$C64&amp;Horizontal!$B64&amp;Horizontal!BX$11,Vertical!$E:$O,BX$10,0))+0</f>
        <v>89.64</v>
      </c>
      <c r="BY64" s="207">
        <f>(VLOOKUP(Horizontal!$C64&amp;Horizontal!$B64&amp;Horizontal!BY$11,Vertical!$E:$O,BY$10,0))+0</f>
        <v>61.11</v>
      </c>
      <c r="BZ64" s="207">
        <f>(VLOOKUP(Horizontal!$C64&amp;Horizontal!$B64&amp;Horizontal!BZ$11,Vertical!$E:$O,BZ$10,0))+0</f>
        <v>52.38</v>
      </c>
      <c r="CA64" s="207">
        <f>(VLOOKUP(Horizontal!$C64&amp;Horizontal!$B64&amp;Horizontal!CA$11,Vertical!$E:$O,CA$10,0))+0</f>
        <v>59.09</v>
      </c>
      <c r="CB64" s="209">
        <f>(VLOOKUP(Horizontal!$C64&amp;Horizontal!$B64&amp;Horizontal!CB$11,Vertical!$E:$O,CB$10,0))+0</f>
        <v>66.349999999999994</v>
      </c>
      <c r="CC64" s="210">
        <f>(VLOOKUP(Horizontal!$C64&amp;Horizontal!$B64&amp;Horizontal!CC$11,Vertical!$E:$O,CC$10,0))+0</f>
        <v>5.26</v>
      </c>
      <c r="CD64" s="207">
        <f>(VLOOKUP(Horizontal!$C64&amp;Horizontal!$B64&amp;Horizontal!CD$11,Vertical!$E:$O,CD$10,0))+0</f>
        <v>0</v>
      </c>
      <c r="CE64" s="207">
        <f>(VLOOKUP(Horizontal!$C64&amp;Horizontal!$B64&amp;Horizontal!CE$11,Vertical!$E:$O,CE$10,0))+0</f>
        <v>0</v>
      </c>
      <c r="CF64" s="207">
        <f>(VLOOKUP(Horizontal!$C64&amp;Horizontal!$B64&amp;Horizontal!CF$11,Vertical!$E:$O,CF$10,0))+0</f>
        <v>0</v>
      </c>
      <c r="CG64" s="207">
        <f>(VLOOKUP(Horizontal!$C64&amp;Horizontal!$B64&amp;Horizontal!CG$11,Vertical!$E:$O,CG$10,0))+0</f>
        <v>10.36</v>
      </c>
      <c r="CH64" s="207">
        <f>(VLOOKUP(Horizontal!$C64&amp;Horizontal!$B64&amp;Horizontal!CH$11,Vertical!$E:$O,CH$10,0))+0</f>
        <v>11.11</v>
      </c>
      <c r="CI64" s="207">
        <f>(VLOOKUP(Horizontal!$C64&amp;Horizontal!$B64&amp;Horizontal!CI$11,Vertical!$E:$O,CI$10,0))+0</f>
        <v>9.52</v>
      </c>
      <c r="CJ64" s="207">
        <f>(VLOOKUP(Horizontal!$C64&amp;Horizontal!$B64&amp;Horizontal!CJ$11,Vertical!$E:$O,CJ$10,0))+0</f>
        <v>4.55</v>
      </c>
      <c r="CK64" s="209">
        <f>(VLOOKUP(Horizontal!$C64&amp;Horizontal!$B64&amp;Horizontal!CK$11,Vertical!$E:$O,CK$10,0))+0</f>
        <v>0.47</v>
      </c>
      <c r="CL64" s="210">
        <f>(VLOOKUP(Horizontal!$C64&amp;Horizontal!$B64&amp;Horizontal!CL$11,Vertical!$E:$O,CL$10,0))+0</f>
        <v>5.26</v>
      </c>
      <c r="CM64" s="207">
        <f>(VLOOKUP(Horizontal!$C64&amp;Horizontal!$B64&amp;Horizontal!CM$11,Vertical!$E:$O,CM$10,0))+0</f>
        <v>4.8499999999999996</v>
      </c>
      <c r="CN64" s="207">
        <f>(VLOOKUP(Horizontal!$C64&amp;Horizontal!$B64&amp;Horizontal!CN$11,Vertical!$E:$O,CN$10,0))+0</f>
        <v>10.53</v>
      </c>
      <c r="CO64" s="207">
        <f>(VLOOKUP(Horizontal!$C64&amp;Horizontal!$B64&amp;Horizontal!CO$11,Vertical!$E:$O,CO$10,0))+0</f>
        <v>10.53</v>
      </c>
      <c r="CP64" s="207">
        <f>(VLOOKUP(Horizontal!$C64&amp;Horizontal!$B64&amp;Horizontal!CP$11,Vertical!$E:$O,CP$10,0))+0</f>
        <v>0</v>
      </c>
      <c r="CQ64" s="207">
        <f>(VLOOKUP(Horizontal!$C64&amp;Horizontal!$B64&amp;Horizontal!CQ$11,Vertical!$E:$O,CQ$10,0))+0</f>
        <v>27.78</v>
      </c>
      <c r="CR64" s="207">
        <f>(VLOOKUP(Horizontal!$C64&amp;Horizontal!$B64&amp;Horizontal!CR$11,Vertical!$E:$O,CR$10,0))+0</f>
        <v>38.1</v>
      </c>
      <c r="CS64" s="207">
        <f>(VLOOKUP(Horizontal!$C64&amp;Horizontal!$B64&amp;Horizontal!CS$11,Vertical!$E:$O,CS$10,0))+0</f>
        <v>36.36</v>
      </c>
      <c r="CT64" s="207">
        <f>(VLOOKUP(Horizontal!$C64&amp;Horizontal!$B64&amp;Horizontal!CT$11,Vertical!$E:$O,CT$10,0))+0</f>
        <v>33.18</v>
      </c>
      <c r="CU64" s="150"/>
      <c r="CV64" s="211">
        <f t="shared" si="29"/>
        <v>18.819999999999993</v>
      </c>
      <c r="CW64" s="190">
        <f t="shared" si="30"/>
        <v>21.150000000000006</v>
      </c>
      <c r="CX64" s="190">
        <f t="shared" si="31"/>
        <v>18.630000000000024</v>
      </c>
      <c r="CY64" s="190">
        <f t="shared" si="32"/>
        <v>14.340000000000003</v>
      </c>
      <c r="CZ64" s="190">
        <f t="shared" si="33"/>
        <v>14.890000000000015</v>
      </c>
      <c r="DA64" s="190">
        <f t="shared" si="34"/>
        <v>15.730000000000018</v>
      </c>
      <c r="DB64" s="190">
        <f t="shared" si="35"/>
        <v>15.900000000000006</v>
      </c>
      <c r="DC64" s="190">
        <f t="shared" si="36"/>
        <v>15.420000000000016</v>
      </c>
      <c r="DD64" s="212">
        <f t="shared" si="37"/>
        <v>14.5</v>
      </c>
      <c r="DE64" s="9">
        <v>160</v>
      </c>
      <c r="DF64" s="212">
        <f t="shared" si="38"/>
        <v>82.457210401891331</v>
      </c>
      <c r="DG64" s="264"/>
      <c r="DH64" s="265"/>
      <c r="DI64" s="265"/>
      <c r="DJ64" s="266"/>
      <c r="DK64" s="190">
        <v>116.49</v>
      </c>
      <c r="DL64" s="190">
        <v>102.86</v>
      </c>
      <c r="DM64" s="190">
        <v>199.21</v>
      </c>
      <c r="DN64" s="212">
        <v>165.41</v>
      </c>
      <c r="DO64" s="190"/>
      <c r="DP64" s="190"/>
      <c r="DQ64" s="190"/>
      <c r="DR64" s="212"/>
      <c r="DS64" s="150"/>
      <c r="DT64" s="190"/>
      <c r="DU64" s="190"/>
      <c r="DV64" s="190"/>
      <c r="DW64" s="190"/>
      <c r="DX64" s="190"/>
      <c r="DY64" s="190"/>
      <c r="DZ64" s="190"/>
      <c r="EA64" s="190"/>
      <c r="EB64" s="190"/>
      <c r="EC64" s="190"/>
      <c r="ED64" s="190"/>
      <c r="EE64" s="190"/>
      <c r="EF64" s="190"/>
      <c r="EG64" s="190"/>
      <c r="EH64" s="212"/>
      <c r="EI64" s="213"/>
      <c r="EJ64" s="211"/>
      <c r="EK64" s="190"/>
      <c r="EL64" s="190"/>
      <c r="EM64" s="190"/>
      <c r="EN64" s="190"/>
      <c r="EO64" s="190"/>
      <c r="EP64" s="190"/>
      <c r="EQ64" s="190"/>
      <c r="ER64" s="190"/>
      <c r="ES64" s="190"/>
      <c r="ET64" s="190"/>
      <c r="EU64" s="190"/>
      <c r="EV64" s="190"/>
      <c r="EW64" s="190"/>
      <c r="EX64" s="212"/>
      <c r="EY64" s="211"/>
      <c r="EZ64" s="75"/>
      <c r="FA64" s="89"/>
      <c r="FB64" s="212"/>
      <c r="FC64" s="213"/>
      <c r="FD64" s="213"/>
      <c r="FE64" s="213"/>
      <c r="FF64" s="213"/>
      <c r="FG64" s="213"/>
      <c r="FH64" s="213"/>
      <c r="FI64" s="213"/>
      <c r="FJ64" s="213"/>
      <c r="FK64" s="213"/>
      <c r="FL64" s="213"/>
      <c r="FM64" s="213"/>
      <c r="FN64" s="213"/>
      <c r="FO64" s="213"/>
      <c r="FP64" s="213"/>
      <c r="FQ64" s="213"/>
      <c r="FR64" s="213"/>
      <c r="FS64" s="211"/>
      <c r="FT64" s="190"/>
      <c r="FU64" s="190"/>
      <c r="FV64" s="190"/>
      <c r="FW64" s="190"/>
      <c r="FX64" s="190"/>
      <c r="FY64" s="190"/>
      <c r="FZ64" s="190"/>
      <c r="GA64" s="190"/>
      <c r="GB64" s="190"/>
      <c r="GC64" s="190"/>
      <c r="GD64" s="190"/>
      <c r="GE64" s="190"/>
      <c r="GF64" s="190"/>
      <c r="GG64" s="212"/>
    </row>
    <row r="65" spans="2:189">
      <c r="B65" s="33">
        <v>42358</v>
      </c>
      <c r="C65" s="30" t="s">
        <v>105</v>
      </c>
      <c r="D65" s="30">
        <v>2015</v>
      </c>
      <c r="E65" s="30" t="str">
        <f t="shared" si="40"/>
        <v>2015S51</v>
      </c>
      <c r="F65" s="30" t="str">
        <f t="shared" si="39"/>
        <v>122015</v>
      </c>
      <c r="G65" s="208" t="str">
        <f>VLOOKUP(Horizontal!$C65&amp;Horizontal!$B65&amp;Horizontal!G$11,Vertical!$E:$O,G$10,0)</f>
        <v>-19,26</v>
      </c>
      <c r="H65" s="207">
        <f>(VLOOKUP(Horizontal!$C65&amp;Horizontal!$B65&amp;Horizontal!H$11,Vertical!$E:$O,H$10,0))+0</f>
        <v>111.23</v>
      </c>
      <c r="I65" s="207">
        <f>(VLOOKUP(Horizontal!$C65&amp;Horizontal!$B65&amp;Horizontal!I$11,Vertical!$E:$O,I$10,0))+0</f>
        <v>116.17</v>
      </c>
      <c r="J65" s="207">
        <f>(VLOOKUP(Horizontal!$C65&amp;Horizontal!$B65&amp;Horizontal!J$11,Vertical!$E:$O,J$10,0))+0</f>
        <v>117.25</v>
      </c>
      <c r="K65" s="207">
        <f>(VLOOKUP(Horizontal!$C65&amp;Horizontal!$B65&amp;Horizontal!K$11,Vertical!$E:$O,K$10,0))+0</f>
        <v>118.05</v>
      </c>
      <c r="L65" s="207">
        <f>(VLOOKUP(Horizontal!$C65&amp;Horizontal!$B65&amp;Horizontal!L$11,Vertical!$E:$O,L$10,0))+0</f>
        <v>131.99</v>
      </c>
      <c r="M65" s="207">
        <f>(VLOOKUP(Horizontal!$C65&amp;Horizontal!$B65&amp;Horizontal!M$11,Vertical!$E:$O,M$10,0))+0</f>
        <v>148.69999999999999</v>
      </c>
      <c r="N65" s="207">
        <f>(VLOOKUP(Horizontal!$C65&amp;Horizontal!$B65&amp;Horizontal!N$11,Vertical!$E:$O,N$10,0))+0</f>
        <v>146.97999999999999</v>
      </c>
      <c r="O65" s="207">
        <f>(VLOOKUP(Horizontal!$C65&amp;Horizontal!$B65&amp;Horizontal!O$11,Vertical!$E:$O,O$10,0))+0</f>
        <v>145.15</v>
      </c>
      <c r="P65" s="209">
        <f>(VLOOKUP(Horizontal!$C65&amp;Horizontal!$B65&amp;Horizontal!P$11,Vertical!$E:$O,P$10,0))+0</f>
        <v>144.32</v>
      </c>
      <c r="Q65" s="210">
        <f>(VLOOKUP(Horizontal!$C65&amp;Horizontal!$B65&amp;Horizontal!Q$11,Vertical!$E:$O,Q$10,0))+0</f>
        <v>49</v>
      </c>
      <c r="R65" s="207">
        <f>(VLOOKUP(Horizontal!$C65&amp;Horizontal!$B65&amp;Horizontal!R$11,Vertical!$E:$O,R$10,0))+0</f>
        <v>47</v>
      </c>
      <c r="S65" s="207">
        <f>(VLOOKUP(Horizontal!$C65&amp;Horizontal!$B65&amp;Horizontal!S$11,Vertical!$E:$O,S$10,0))+0</f>
        <v>45</v>
      </c>
      <c r="T65" s="207">
        <f>(VLOOKUP(Horizontal!$C65&amp;Horizontal!$B65&amp;Horizontal!T$11,Vertical!$E:$O,T$10,0))+0</f>
        <v>45</v>
      </c>
      <c r="U65" s="207">
        <f>(VLOOKUP(Horizontal!$C65&amp;Horizontal!$B65&amp;Horizontal!U$11,Vertical!$E:$O,U$10,0))+0</f>
        <v>43</v>
      </c>
      <c r="V65" s="207">
        <f>(VLOOKUP(Horizontal!$C65&amp;Horizontal!$B65&amp;Horizontal!V$11,Vertical!$E:$O,V$10,0))+0</f>
        <v>35</v>
      </c>
      <c r="W65" s="207">
        <f>(VLOOKUP(Horizontal!$C65&amp;Horizontal!$B65&amp;Horizontal!W$11,Vertical!$E:$O,W$10,0))+0</f>
        <v>34</v>
      </c>
      <c r="X65" s="207">
        <f>(VLOOKUP(Horizontal!$C65&amp;Horizontal!$B65&amp;Horizontal!X$11,Vertical!$E:$O,X$10,0))+0</f>
        <v>31</v>
      </c>
      <c r="Y65" s="209">
        <f>(VLOOKUP(Horizontal!$C65&amp;Horizontal!$B65&amp;Horizontal!Y$11,Vertical!$E:$O,Y$10,0))+0</f>
        <v>30</v>
      </c>
      <c r="Z65" s="210">
        <f>(VLOOKUP(Horizontal!$C65&amp;Horizontal!$B65&amp;Horizontal!Z$11,Vertical!$E:$O,Z$10,0))+0</f>
        <v>95.83</v>
      </c>
      <c r="AA65" s="207">
        <f>(VLOOKUP(Horizontal!$C65&amp;Horizontal!$B65&amp;Horizontal!AA$11,Vertical!$E:$O,AA$10,0))+0</f>
        <v>91.67</v>
      </c>
      <c r="AB65" s="207">
        <f>(VLOOKUP(Horizontal!$C65&amp;Horizontal!$B65&amp;Horizontal!AB$11,Vertical!$E:$O,AB$10,0))+0</f>
        <v>88.05</v>
      </c>
      <c r="AC65" s="207">
        <f>(VLOOKUP(Horizontal!$C65&amp;Horizontal!$B65&amp;Horizontal!AC$11,Vertical!$E:$O,AC$10,0))+0</f>
        <v>95.83</v>
      </c>
      <c r="AD65" s="207">
        <f>(VLOOKUP(Horizontal!$C65&amp;Horizontal!$B65&amp;Horizontal!AD$11,Vertical!$E:$O,AD$10,0))+0</f>
        <v>84</v>
      </c>
      <c r="AE65" s="207">
        <f>(VLOOKUP(Horizontal!$C65&amp;Horizontal!$B65&amp;Horizontal!AE$11,Vertical!$E:$O,AE$10,0))+0</f>
        <v>65.22</v>
      </c>
      <c r="AF65" s="207">
        <f>(VLOOKUP(Horizontal!$C65&amp;Horizontal!$B65&amp;Horizontal!AF$11,Vertical!$E:$O,AF$10,0))+0</f>
        <v>65.22</v>
      </c>
      <c r="AG65" s="207">
        <f>(VLOOKUP(Horizontal!$C65&amp;Horizontal!$B65&amp;Horizontal!AG$11,Vertical!$E:$O,AG$10,0))+0</f>
        <v>66.67</v>
      </c>
      <c r="AH65" s="209">
        <f>(VLOOKUP(Horizontal!$C65&amp;Horizontal!$B65&amp;Horizontal!AH$11,Vertical!$E:$O,AH$10,0))+0</f>
        <v>66.67</v>
      </c>
      <c r="AI65" s="210">
        <f>(VLOOKUP(Horizontal!$C65&amp;Horizontal!$B65&amp;Horizontal!AI$11,Vertical!$E:$O,AI$10,0))+0</f>
        <v>4.17</v>
      </c>
      <c r="AJ65" s="207">
        <f>(VLOOKUP(Horizontal!$C65&amp;Horizontal!$B65&amp;Horizontal!AJ$11,Vertical!$E:$O,AJ$10,0))+0</f>
        <v>8.33</v>
      </c>
      <c r="AK65" s="207">
        <f>(VLOOKUP(Horizontal!$C65&amp;Horizontal!$B65&amp;Horizontal!AK$11,Vertical!$E:$O,AK$10,0))+0</f>
        <v>11.95</v>
      </c>
      <c r="AL65" s="207">
        <f>(VLOOKUP(Horizontal!$C65&amp;Horizontal!$B65&amp;Horizontal!AL$11,Vertical!$E:$O,AL$10,0))+0</f>
        <v>0</v>
      </c>
      <c r="AM65" s="207">
        <f>(VLOOKUP(Horizontal!$C65&amp;Horizontal!$B65&amp;Horizontal!AM$11,Vertical!$E:$O,AM$10,0))+0</f>
        <v>8</v>
      </c>
      <c r="AN65" s="207">
        <f>(VLOOKUP(Horizontal!$C65&amp;Horizontal!$B65&amp;Horizontal!AN$11,Vertical!$E:$O,AN$10,0))+0</f>
        <v>17.39</v>
      </c>
      <c r="AO65" s="207">
        <f>(VLOOKUP(Horizontal!$C65&amp;Horizontal!$B65&amp;Horizontal!AO$11,Vertical!$E:$O,AO$10,0))+0</f>
        <v>13.04</v>
      </c>
      <c r="AP65" s="207">
        <f>(VLOOKUP(Horizontal!$C65&amp;Horizontal!$B65&amp;Horizontal!AP$11,Vertical!$E:$O,AP$10,0))+0</f>
        <v>16.670000000000002</v>
      </c>
      <c r="AQ65" s="209">
        <f>(VLOOKUP(Horizontal!$C65&amp;Horizontal!$B65&amp;Horizontal!AQ$11,Vertical!$E:$O,AQ$10,0))+0</f>
        <v>12.5</v>
      </c>
      <c r="AR65" s="210">
        <f>(VLOOKUP(Horizontal!$C65&amp;Horizontal!$B65&amp;Horizontal!AR$11,Vertical!$E:$O,AR$10,0))+0</f>
        <v>0</v>
      </c>
      <c r="AS65" s="207">
        <f>(VLOOKUP(Horizontal!$C65&amp;Horizontal!$B65&amp;Horizontal!AS$11,Vertical!$E:$O,AS$10,0))+0</f>
        <v>0</v>
      </c>
      <c r="AT65" s="207">
        <f>(VLOOKUP(Horizontal!$C65&amp;Horizontal!$B65&amp;Horizontal!AT$11,Vertical!$E:$O,AT$10,0))+0</f>
        <v>0</v>
      </c>
      <c r="AU65" s="207">
        <f>(VLOOKUP(Horizontal!$C65&amp;Horizontal!$B65&amp;Horizontal!AU$11,Vertical!$E:$O,AU$10,0))+0</f>
        <v>4.17</v>
      </c>
      <c r="AV65" s="207">
        <f>(VLOOKUP(Horizontal!$C65&amp;Horizontal!$B65&amp;Horizontal!AV$11,Vertical!$E:$O,AV$10,0))+0</f>
        <v>8</v>
      </c>
      <c r="AW65" s="207">
        <f>(VLOOKUP(Horizontal!$C65&amp;Horizontal!$B65&amp;Horizontal!AW$11,Vertical!$E:$O,AW$10,0))+0</f>
        <v>17.39</v>
      </c>
      <c r="AX65" s="207">
        <f>(VLOOKUP(Horizontal!$C65&amp;Horizontal!$B65&amp;Horizontal!AX$11,Vertical!$E:$O,AX$10,0))+0</f>
        <v>21.74</v>
      </c>
      <c r="AY65" s="207">
        <f>(VLOOKUP(Horizontal!$C65&amp;Horizontal!$B65&amp;Horizontal!AY$11,Vertical!$E:$O,AY$10,0))+0</f>
        <v>16.670000000000002</v>
      </c>
      <c r="AZ65" s="209">
        <f>(VLOOKUP(Horizontal!$C65&amp;Horizontal!$B65&amp;Horizontal!AZ$11,Vertical!$E:$O,AZ$10,0))+0</f>
        <v>20.83</v>
      </c>
      <c r="BA65" s="208">
        <f>(VLOOKUP(Horizontal!$C65&amp;Horizontal!$B65&amp;Horizontal!BA$11,Vertical!$E:$O,BA$10,0))+0</f>
        <v>13.81</v>
      </c>
      <c r="BB65" s="210">
        <f>(VLOOKUP(Horizontal!$C65&amp;Horizontal!$B65&amp;Horizontal!BB$11,Vertical!$E:$O,BB$10,0))+0</f>
        <v>125.5</v>
      </c>
      <c r="BC65" s="207">
        <f>(VLOOKUP(Horizontal!$C65&amp;Horizontal!$B65&amp;Horizontal!BC$11,Vertical!$E:$O,BC$10,0))+0</f>
        <v>133.68</v>
      </c>
      <c r="BD65" s="207">
        <f>(VLOOKUP(Horizontal!$C65&amp;Horizontal!$B65&amp;Horizontal!BD$11,Vertical!$E:$O,BD$10,0))+0</f>
        <v>134.94999999999999</v>
      </c>
      <c r="BE65" s="207">
        <f>(VLOOKUP(Horizontal!$C65&amp;Horizontal!$B65&amp;Horizontal!BE$11,Vertical!$E:$O,BE$10,0))+0</f>
        <v>137.24</v>
      </c>
      <c r="BF65" s="207">
        <f>(VLOOKUP(Horizontal!$C65&amp;Horizontal!$B65&amp;Horizontal!BF$11,Vertical!$E:$O,BF$10,0))+0</f>
        <v>147.35</v>
      </c>
      <c r="BG65" s="207">
        <f>(VLOOKUP(Horizontal!$C65&amp;Horizontal!$B65&amp;Horizontal!BG$11,Vertical!$E:$O,BG$10,0))+0</f>
        <v>163.77000000000001</v>
      </c>
      <c r="BH65" s="207">
        <f>(VLOOKUP(Horizontal!$C65&amp;Horizontal!$B65&amp;Horizontal!BH$11,Vertical!$E:$O,BH$10,0))+0</f>
        <v>164.09</v>
      </c>
      <c r="BI65" s="207">
        <f>(VLOOKUP(Horizontal!$C65&amp;Horizontal!$B65&amp;Horizontal!BI$11,Vertical!$E:$O,BI$10,0))+0</f>
        <v>162.13999999999999</v>
      </c>
      <c r="BJ65" s="209">
        <f>(VLOOKUP(Horizontal!$C65&amp;Horizontal!$B65&amp;Horizontal!BJ$11,Vertical!$E:$O,BJ$10,0))+0</f>
        <v>160.21</v>
      </c>
      <c r="BK65" s="210">
        <f>(VLOOKUP(Horizontal!$C65&amp;Horizontal!$B65&amp;Horizontal!BK$11,Vertical!$E:$O,BK$10,0))+0</f>
        <v>46</v>
      </c>
      <c r="BL65" s="207">
        <f>(VLOOKUP(Horizontal!$C65&amp;Horizontal!$B65&amp;Horizontal!BL$11,Vertical!$E:$O,BL$10,0))+0</f>
        <v>45</v>
      </c>
      <c r="BM65" s="207">
        <f>(VLOOKUP(Horizontal!$C65&amp;Horizontal!$B65&amp;Horizontal!BM$11,Vertical!$E:$O,BM$10,0))+0</f>
        <v>45</v>
      </c>
      <c r="BN65" s="207">
        <f>(VLOOKUP(Horizontal!$C65&amp;Horizontal!$B65&amp;Horizontal!BN$11,Vertical!$E:$O,BN$10,0))+0</f>
        <v>45</v>
      </c>
      <c r="BO65" s="207">
        <f>(VLOOKUP(Horizontal!$C65&amp;Horizontal!$B65&amp;Horizontal!BO$11,Vertical!$E:$O,BO$10,0))+0</f>
        <v>41</v>
      </c>
      <c r="BP65" s="207">
        <f>(VLOOKUP(Horizontal!$C65&amp;Horizontal!$B65&amp;Horizontal!BP$11,Vertical!$E:$O,BP$10,0))+0</f>
        <v>36</v>
      </c>
      <c r="BQ65" s="207">
        <f>(VLOOKUP(Horizontal!$C65&amp;Horizontal!$B65&amp;Horizontal!BQ$11,Vertical!$E:$O,BQ$10,0))+0</f>
        <v>34</v>
      </c>
      <c r="BR65" s="207">
        <f>(VLOOKUP(Horizontal!$C65&amp;Horizontal!$B65&amp;Horizontal!BR$11,Vertical!$E:$O,BR$10,0))+0</f>
        <v>33</v>
      </c>
      <c r="BS65" s="209">
        <f>(VLOOKUP(Horizontal!$C65&amp;Horizontal!$B65&amp;Horizontal!BS$11,Vertical!$E:$O,BS$10,0))+0</f>
        <v>33</v>
      </c>
      <c r="BT65" s="210">
        <f>(VLOOKUP(Horizontal!$C65&amp;Horizontal!$B65&amp;Horizontal!BT$11,Vertical!$E:$O,BT$10,0))+0</f>
        <v>88.24</v>
      </c>
      <c r="BU65" s="207">
        <f>(VLOOKUP(Horizontal!$C65&amp;Horizontal!$B65&amp;Horizontal!BU$11,Vertical!$E:$O,BU$10,0))+0</f>
        <v>94.79</v>
      </c>
      <c r="BV65" s="207">
        <f>(VLOOKUP(Horizontal!$C65&amp;Horizontal!$B65&amp;Horizontal!BV$11,Vertical!$E:$O,BV$10,0))+0</f>
        <v>85</v>
      </c>
      <c r="BW65" s="207">
        <f>(VLOOKUP(Horizontal!$C65&amp;Horizontal!$B65&amp;Horizontal!BW$11,Vertical!$E:$O,BW$10,0))+0</f>
        <v>95.24</v>
      </c>
      <c r="BX65" s="207">
        <f>(VLOOKUP(Horizontal!$C65&amp;Horizontal!$B65&amp;Horizontal!BX$11,Vertical!$E:$O,BX$10,0))+0</f>
        <v>78.95</v>
      </c>
      <c r="BY65" s="207">
        <f>(VLOOKUP(Horizontal!$C65&amp;Horizontal!$B65&amp;Horizontal!BY$11,Vertical!$E:$O,BY$10,0))+0</f>
        <v>63.64</v>
      </c>
      <c r="BZ65" s="207">
        <f>(VLOOKUP(Horizontal!$C65&amp;Horizontal!$B65&amp;Horizontal!BZ$11,Vertical!$E:$O,BZ$10,0))+0</f>
        <v>60</v>
      </c>
      <c r="CA65" s="207">
        <f>(VLOOKUP(Horizontal!$C65&amp;Horizontal!$B65&amp;Horizontal!CA$11,Vertical!$E:$O,CA$10,0))+0</f>
        <v>60</v>
      </c>
      <c r="CB65" s="209">
        <f>(VLOOKUP(Horizontal!$C65&amp;Horizontal!$B65&amp;Horizontal!CB$11,Vertical!$E:$O,CB$10,0))+0</f>
        <v>55</v>
      </c>
      <c r="CC65" s="210">
        <f>(VLOOKUP(Horizontal!$C65&amp;Horizontal!$B65&amp;Horizontal!CC$11,Vertical!$E:$O,CC$10,0))+0</f>
        <v>11.76</v>
      </c>
      <c r="CD65" s="207">
        <f>(VLOOKUP(Horizontal!$C65&amp;Horizontal!$B65&amp;Horizontal!CD$11,Vertical!$E:$O,CD$10,0))+0</f>
        <v>0.47</v>
      </c>
      <c r="CE65" s="207">
        <f>(VLOOKUP(Horizontal!$C65&amp;Horizontal!$B65&amp;Horizontal!CE$11,Vertical!$E:$O,CE$10,0))+0</f>
        <v>10</v>
      </c>
      <c r="CF65" s="207">
        <f>(VLOOKUP(Horizontal!$C65&amp;Horizontal!$B65&amp;Horizontal!CF$11,Vertical!$E:$O,CF$10,0))+0</f>
        <v>0</v>
      </c>
      <c r="CG65" s="207">
        <f>(VLOOKUP(Horizontal!$C65&amp;Horizontal!$B65&amp;Horizontal!CG$11,Vertical!$E:$O,CG$10,0))+0</f>
        <v>15.79</v>
      </c>
      <c r="CH65" s="207">
        <f>(VLOOKUP(Horizontal!$C65&amp;Horizontal!$B65&amp;Horizontal!CH$11,Vertical!$E:$O,CH$10,0))+0</f>
        <v>4.55</v>
      </c>
      <c r="CI65" s="207">
        <f>(VLOOKUP(Horizontal!$C65&amp;Horizontal!$B65&amp;Horizontal!CI$11,Vertical!$E:$O,CI$10,0))+0</f>
        <v>10</v>
      </c>
      <c r="CJ65" s="207">
        <f>(VLOOKUP(Horizontal!$C65&amp;Horizontal!$B65&amp;Horizontal!CJ$11,Vertical!$E:$O,CJ$10,0))+0</f>
        <v>20</v>
      </c>
      <c r="CK65" s="209">
        <f>(VLOOKUP(Horizontal!$C65&amp;Horizontal!$B65&amp;Horizontal!CK$11,Vertical!$E:$O,CK$10,0))+0</f>
        <v>30</v>
      </c>
      <c r="CL65" s="210">
        <f>(VLOOKUP(Horizontal!$C65&amp;Horizontal!$B65&amp;Horizontal!CL$11,Vertical!$E:$O,CL$10,0))+0</f>
        <v>0</v>
      </c>
      <c r="CM65" s="207">
        <f>(VLOOKUP(Horizontal!$C65&amp;Horizontal!$B65&amp;Horizontal!CM$11,Vertical!$E:$O,CM$10,0))+0</f>
        <v>4.74</v>
      </c>
      <c r="CN65" s="207">
        <f>(VLOOKUP(Horizontal!$C65&amp;Horizontal!$B65&amp;Horizontal!CN$11,Vertical!$E:$O,CN$10,0))+0</f>
        <v>5</v>
      </c>
      <c r="CO65" s="207">
        <f>(VLOOKUP(Horizontal!$C65&amp;Horizontal!$B65&amp;Horizontal!CO$11,Vertical!$E:$O,CO$10,0))+0</f>
        <v>4.76</v>
      </c>
      <c r="CP65" s="207">
        <f>(VLOOKUP(Horizontal!$C65&amp;Horizontal!$B65&amp;Horizontal!CP$11,Vertical!$E:$O,CP$10,0))+0</f>
        <v>5.26</v>
      </c>
      <c r="CQ65" s="207">
        <f>(VLOOKUP(Horizontal!$C65&amp;Horizontal!$B65&amp;Horizontal!CQ$11,Vertical!$E:$O,CQ$10,0))+0</f>
        <v>31.82</v>
      </c>
      <c r="CR65" s="207">
        <f>(VLOOKUP(Horizontal!$C65&amp;Horizontal!$B65&amp;Horizontal!CR$11,Vertical!$E:$O,CR$10,0))+0</f>
        <v>30</v>
      </c>
      <c r="CS65" s="207">
        <f>(VLOOKUP(Horizontal!$C65&amp;Horizontal!$B65&amp;Horizontal!CS$11,Vertical!$E:$O,CS$10,0))+0</f>
        <v>20</v>
      </c>
      <c r="CT65" s="207">
        <f>(VLOOKUP(Horizontal!$C65&amp;Horizontal!$B65&amp;Horizontal!CT$11,Vertical!$E:$O,CT$10,0))+0</f>
        <v>15</v>
      </c>
      <c r="CU65" s="150"/>
      <c r="CV65" s="211">
        <f t="shared" si="29"/>
        <v>14.269999999999996</v>
      </c>
      <c r="CW65" s="190">
        <f t="shared" si="30"/>
        <v>17.510000000000005</v>
      </c>
      <c r="CX65" s="190">
        <f t="shared" si="31"/>
        <v>17.699999999999989</v>
      </c>
      <c r="CY65" s="190">
        <f t="shared" si="32"/>
        <v>19.190000000000012</v>
      </c>
      <c r="CZ65" s="190">
        <f t="shared" si="33"/>
        <v>15.359999999999985</v>
      </c>
      <c r="DA65" s="190">
        <f t="shared" si="34"/>
        <v>15.070000000000022</v>
      </c>
      <c r="DB65" s="190">
        <f t="shared" si="35"/>
        <v>17.110000000000014</v>
      </c>
      <c r="DC65" s="190">
        <f t="shared" si="36"/>
        <v>16.989999999999981</v>
      </c>
      <c r="DD65" s="212">
        <f t="shared" si="37"/>
        <v>15.890000000000015</v>
      </c>
      <c r="DE65" s="9">
        <v>160</v>
      </c>
      <c r="DF65" s="212">
        <f t="shared" si="38"/>
        <v>97.227210401891327</v>
      </c>
      <c r="DG65" s="264"/>
      <c r="DH65" s="265"/>
      <c r="DI65" s="265"/>
      <c r="DJ65" s="266"/>
      <c r="DK65" s="190">
        <v>27.8</v>
      </c>
      <c r="DL65" s="190">
        <v>27.8</v>
      </c>
      <c r="DM65" s="190">
        <v>376.25</v>
      </c>
      <c r="DN65" s="212">
        <v>101.23</v>
      </c>
      <c r="DO65" s="190"/>
      <c r="DP65" s="190"/>
      <c r="DQ65" s="190"/>
      <c r="DR65" s="212"/>
      <c r="DS65" s="150"/>
      <c r="DT65" s="190"/>
      <c r="DU65" s="190"/>
      <c r="DV65" s="190"/>
      <c r="DW65" s="190"/>
      <c r="DX65" s="190"/>
      <c r="DY65" s="190"/>
      <c r="DZ65" s="190"/>
      <c r="EA65" s="190"/>
      <c r="EB65" s="190"/>
      <c r="EC65" s="190"/>
      <c r="ED65" s="190"/>
      <c r="EE65" s="190"/>
      <c r="EF65" s="190"/>
      <c r="EG65" s="190"/>
      <c r="EH65" s="212"/>
      <c r="EI65" s="213"/>
      <c r="EJ65" s="211"/>
      <c r="EK65" s="190"/>
      <c r="EL65" s="190"/>
      <c r="EM65" s="190"/>
      <c r="EN65" s="190"/>
      <c r="EO65" s="190"/>
      <c r="EP65" s="190"/>
      <c r="EQ65" s="190"/>
      <c r="ER65" s="190"/>
      <c r="ES65" s="190"/>
      <c r="ET65" s="190"/>
      <c r="EU65" s="190"/>
      <c r="EV65" s="190"/>
      <c r="EW65" s="190"/>
      <c r="EX65" s="212"/>
      <c r="EY65" s="211"/>
      <c r="EZ65" s="75"/>
      <c r="FA65" s="89"/>
      <c r="FB65" s="212"/>
      <c r="FC65" s="213"/>
      <c r="FD65" s="213"/>
      <c r="FE65" s="213"/>
      <c r="FF65" s="213"/>
      <c r="FG65" s="213"/>
      <c r="FH65" s="213"/>
      <c r="FI65" s="213"/>
      <c r="FJ65" s="213"/>
      <c r="FK65" s="213"/>
      <c r="FL65" s="213"/>
      <c r="FM65" s="213"/>
      <c r="FN65" s="213"/>
      <c r="FO65" s="213"/>
      <c r="FP65" s="213"/>
      <c r="FQ65" s="213"/>
      <c r="FR65" s="213"/>
      <c r="FS65" s="211"/>
      <c r="FT65" s="190"/>
      <c r="FU65" s="190"/>
      <c r="FV65" s="190"/>
      <c r="FW65" s="190"/>
      <c r="FX65" s="190"/>
      <c r="FY65" s="190"/>
      <c r="FZ65" s="190"/>
      <c r="GA65" s="190"/>
      <c r="GB65" s="190"/>
      <c r="GC65" s="190"/>
      <c r="GD65" s="190"/>
      <c r="GE65" s="190"/>
      <c r="GF65" s="190"/>
      <c r="GG65" s="212"/>
    </row>
    <row r="66" spans="2:189">
      <c r="B66" s="33">
        <v>42365</v>
      </c>
      <c r="C66" s="30" t="s">
        <v>106</v>
      </c>
      <c r="D66" s="30">
        <v>2015</v>
      </c>
      <c r="E66" s="30" t="str">
        <f t="shared" si="40"/>
        <v>2015S52</v>
      </c>
      <c r="F66" s="30" t="str">
        <f t="shared" si="39"/>
        <v>12Final2015</v>
      </c>
      <c r="G66" s="208" t="str">
        <f>VLOOKUP(Horizontal!$C66&amp;Horizontal!$B66&amp;Horizontal!G$11,Vertical!$E:$O,G$10,0)</f>
        <v>-17,96</v>
      </c>
      <c r="H66" s="207">
        <f>(VLOOKUP(Horizontal!$C66&amp;Horizontal!$B66&amp;Horizontal!H$11,Vertical!$E:$O,H$10,0))+0</f>
        <v>113.54</v>
      </c>
      <c r="I66" s="207">
        <f>(VLOOKUP(Horizontal!$C66&amp;Horizontal!$B66&amp;Horizontal!I$11,Vertical!$E:$O,I$10,0))+0</f>
        <v>115.58</v>
      </c>
      <c r="J66" s="207">
        <f>(VLOOKUP(Horizontal!$C66&amp;Horizontal!$B66&amp;Horizontal!J$11,Vertical!$E:$O,J$10,0))+0</f>
        <v>119.32</v>
      </c>
      <c r="K66" s="207">
        <f>(VLOOKUP(Horizontal!$C66&amp;Horizontal!$B66&amp;Horizontal!K$11,Vertical!$E:$O,K$10,0))+0</f>
        <v>121.83</v>
      </c>
      <c r="L66" s="207">
        <f>(VLOOKUP(Horizontal!$C66&amp;Horizontal!$B66&amp;Horizontal!L$11,Vertical!$E:$O,L$10,0))+0</f>
        <v>133.71</v>
      </c>
      <c r="M66" s="207">
        <f>(VLOOKUP(Horizontal!$C66&amp;Horizontal!$B66&amp;Horizontal!M$11,Vertical!$E:$O,M$10,0))+0</f>
        <v>148.86000000000001</v>
      </c>
      <c r="N66" s="207">
        <f>(VLOOKUP(Horizontal!$C66&amp;Horizontal!$B66&amp;Horizontal!N$11,Vertical!$E:$O,N$10,0))+0</f>
        <v>147.19</v>
      </c>
      <c r="O66" s="207">
        <f>(VLOOKUP(Horizontal!$C66&amp;Horizontal!$B66&amp;Horizontal!O$11,Vertical!$E:$O,O$10,0))+0</f>
        <v>145.85</v>
      </c>
      <c r="P66" s="209">
        <f>(VLOOKUP(Horizontal!$C66&amp;Horizontal!$B66&amp;Horizontal!P$11,Vertical!$E:$O,P$10,0))+0</f>
        <v>143.38</v>
      </c>
      <c r="Q66" s="210">
        <f>(VLOOKUP(Horizontal!$C66&amp;Horizontal!$B66&amp;Horizontal!Q$11,Vertical!$E:$O,Q$10,0))+0</f>
        <v>49</v>
      </c>
      <c r="R66" s="207">
        <f>(VLOOKUP(Horizontal!$C66&amp;Horizontal!$B66&amp;Horizontal!R$11,Vertical!$E:$O,R$10,0))+0</f>
        <v>41</v>
      </c>
      <c r="S66" s="207">
        <f>(VLOOKUP(Horizontal!$C66&amp;Horizontal!$B66&amp;Horizontal!S$11,Vertical!$E:$O,S$10,0))+0</f>
        <v>38</v>
      </c>
      <c r="T66" s="207">
        <f>(VLOOKUP(Horizontal!$C66&amp;Horizontal!$B66&amp;Horizontal!T$11,Vertical!$E:$O,T$10,0))+0</f>
        <v>38</v>
      </c>
      <c r="U66" s="207">
        <f>(VLOOKUP(Horizontal!$C66&amp;Horizontal!$B66&amp;Horizontal!U$11,Vertical!$E:$O,U$10,0))+0</f>
        <v>34</v>
      </c>
      <c r="V66" s="207">
        <f>(VLOOKUP(Horizontal!$C66&amp;Horizontal!$B66&amp;Horizontal!V$11,Vertical!$E:$O,V$10,0))+0</f>
        <v>33</v>
      </c>
      <c r="W66" s="207">
        <f>(VLOOKUP(Horizontal!$C66&amp;Horizontal!$B66&amp;Horizontal!W$11,Vertical!$E:$O,W$10,0))+0</f>
        <v>30</v>
      </c>
      <c r="X66" s="207">
        <f>(VLOOKUP(Horizontal!$C66&amp;Horizontal!$B66&amp;Horizontal!X$11,Vertical!$E:$O,X$10,0))+0</f>
        <v>27</v>
      </c>
      <c r="Y66" s="209">
        <f>(VLOOKUP(Horizontal!$C66&amp;Horizontal!$B66&amp;Horizontal!Y$11,Vertical!$E:$O,Y$10,0))+0</f>
        <v>26</v>
      </c>
      <c r="Z66" s="210">
        <f>(VLOOKUP(Horizontal!$C66&amp;Horizontal!$B66&amp;Horizontal!Z$11,Vertical!$E:$O,Z$10,0))+0</f>
        <v>52.17</v>
      </c>
      <c r="AA66" s="207">
        <f>(VLOOKUP(Horizontal!$C66&amp;Horizontal!$B66&amp;Horizontal!AA$11,Vertical!$E:$O,AA$10,0))+0</f>
        <v>60.87</v>
      </c>
      <c r="AB66" s="207">
        <f>(VLOOKUP(Horizontal!$C66&amp;Horizontal!$B66&amp;Horizontal!AB$11,Vertical!$E:$O,AB$10,0))+0</f>
        <v>47.83</v>
      </c>
      <c r="AC66" s="207">
        <f>(VLOOKUP(Horizontal!$C66&amp;Horizontal!$B66&amp;Horizontal!AC$11,Vertical!$E:$O,AC$10,0))+0</f>
        <v>52.17</v>
      </c>
      <c r="AD66" s="207">
        <f>(VLOOKUP(Horizontal!$C66&amp;Horizontal!$B66&amp;Horizontal!AD$11,Vertical!$E:$O,AD$10,0))+0</f>
        <v>48</v>
      </c>
      <c r="AE66" s="207">
        <f>(VLOOKUP(Horizontal!$C66&amp;Horizontal!$B66&amp;Horizontal!AE$11,Vertical!$E:$O,AE$10,0))+0</f>
        <v>59.28</v>
      </c>
      <c r="AF66" s="207">
        <f>(VLOOKUP(Horizontal!$C66&amp;Horizontal!$B66&amp;Horizontal!AF$11,Vertical!$E:$O,AF$10,0))+0</f>
        <v>50</v>
      </c>
      <c r="AG66" s="207">
        <f>(VLOOKUP(Horizontal!$C66&amp;Horizontal!$B66&amp;Horizontal!AG$11,Vertical!$E:$O,AG$10,0))+0</f>
        <v>47.83</v>
      </c>
      <c r="AH66" s="209">
        <f>(VLOOKUP(Horizontal!$C66&amp;Horizontal!$B66&amp;Horizontal!AH$11,Vertical!$E:$O,AH$10,0))+0</f>
        <v>52.63</v>
      </c>
      <c r="AI66" s="210">
        <f>(VLOOKUP(Horizontal!$C66&amp;Horizontal!$B66&amp;Horizontal!AI$11,Vertical!$E:$O,AI$10,0))+0</f>
        <v>0</v>
      </c>
      <c r="AJ66" s="207">
        <f>(VLOOKUP(Horizontal!$C66&amp;Horizontal!$B66&amp;Horizontal!AJ$11,Vertical!$E:$O,AJ$10,0))+0</f>
        <v>26.09</v>
      </c>
      <c r="AK66" s="207">
        <f>(VLOOKUP(Horizontal!$C66&amp;Horizontal!$B66&amp;Horizontal!AK$11,Vertical!$E:$O,AK$10,0))+0</f>
        <v>8.6999999999999993</v>
      </c>
      <c r="AL66" s="207">
        <f>(VLOOKUP(Horizontal!$C66&amp;Horizontal!$B66&amp;Horizontal!AL$11,Vertical!$E:$O,AL$10,0))+0</f>
        <v>8.6999999999999993</v>
      </c>
      <c r="AM66" s="207">
        <f>(VLOOKUP(Horizontal!$C66&amp;Horizontal!$B66&amp;Horizontal!AM$11,Vertical!$E:$O,AM$10,0))+0</f>
        <v>20</v>
      </c>
      <c r="AN66" s="207">
        <f>(VLOOKUP(Horizontal!$C66&amp;Horizontal!$B66&amp;Horizontal!AN$11,Vertical!$E:$O,AN$10,0))+0</f>
        <v>18.100000000000001</v>
      </c>
      <c r="AO66" s="207">
        <f>(VLOOKUP(Horizontal!$C66&amp;Horizontal!$B66&amp;Horizontal!AO$11,Vertical!$E:$O,AO$10,0))+0</f>
        <v>20.83</v>
      </c>
      <c r="AP66" s="207">
        <f>(VLOOKUP(Horizontal!$C66&amp;Horizontal!$B66&amp;Horizontal!AP$11,Vertical!$E:$O,AP$10,0))+0</f>
        <v>30.43</v>
      </c>
      <c r="AQ66" s="209">
        <f>(VLOOKUP(Horizontal!$C66&amp;Horizontal!$B66&amp;Horizontal!AQ$11,Vertical!$E:$O,AQ$10,0))+0</f>
        <v>21.05</v>
      </c>
      <c r="AR66" s="210">
        <f>(VLOOKUP(Horizontal!$C66&amp;Horizontal!$B66&amp;Horizontal!AR$11,Vertical!$E:$O,AR$10,0))+0</f>
        <v>47.83</v>
      </c>
      <c r="AS66" s="207">
        <f>(VLOOKUP(Horizontal!$C66&amp;Horizontal!$B66&amp;Horizontal!AS$11,Vertical!$E:$O,AS$10,0))+0</f>
        <v>13.04</v>
      </c>
      <c r="AT66" s="207">
        <f>(VLOOKUP(Horizontal!$C66&amp;Horizontal!$B66&amp;Horizontal!AT$11,Vertical!$E:$O,AT$10,0))+0</f>
        <v>43.48</v>
      </c>
      <c r="AU66" s="207">
        <f>(VLOOKUP(Horizontal!$C66&amp;Horizontal!$B66&amp;Horizontal!AU$11,Vertical!$E:$O,AU$10,0))+0</f>
        <v>39.130000000000003</v>
      </c>
      <c r="AV66" s="207">
        <f>(VLOOKUP(Horizontal!$C66&amp;Horizontal!$B66&amp;Horizontal!AV$11,Vertical!$E:$O,AV$10,0))+0</f>
        <v>32</v>
      </c>
      <c r="AW66" s="207">
        <f>(VLOOKUP(Horizontal!$C66&amp;Horizontal!$B66&amp;Horizontal!AW$11,Vertical!$E:$O,AW$10,0))+0</f>
        <v>22.62</v>
      </c>
      <c r="AX66" s="207">
        <f>(VLOOKUP(Horizontal!$C66&amp;Horizontal!$B66&amp;Horizontal!AX$11,Vertical!$E:$O,AX$10,0))+0</f>
        <v>29.17</v>
      </c>
      <c r="AY66" s="207">
        <f>(VLOOKUP(Horizontal!$C66&amp;Horizontal!$B66&amp;Horizontal!AY$11,Vertical!$E:$O,AY$10,0))+0</f>
        <v>21.74</v>
      </c>
      <c r="AZ66" s="209">
        <f>(VLOOKUP(Horizontal!$C66&amp;Horizontal!$B66&amp;Horizontal!AZ$11,Vertical!$E:$O,AZ$10,0))+0</f>
        <v>26.32</v>
      </c>
      <c r="BA66" s="208">
        <f>(VLOOKUP(Horizontal!$C66&amp;Horizontal!$B66&amp;Horizontal!BA$11,Vertical!$E:$O,BA$10,0))+0</f>
        <v>13.65</v>
      </c>
      <c r="BB66" s="210">
        <f>(VLOOKUP(Horizontal!$C66&amp;Horizontal!$B66&amp;Horizontal!BB$11,Vertical!$E:$O,BB$10,0))+0</f>
        <v>125.13</v>
      </c>
      <c r="BC66" s="207">
        <f>(VLOOKUP(Horizontal!$C66&amp;Horizontal!$B66&amp;Horizontal!BC$11,Vertical!$E:$O,BC$10,0))+0</f>
        <v>130.99</v>
      </c>
      <c r="BD66" s="207">
        <f>(VLOOKUP(Horizontal!$C66&amp;Horizontal!$B66&amp;Horizontal!BD$11,Vertical!$E:$O,BD$10,0))+0</f>
        <v>133.24</v>
      </c>
      <c r="BE66" s="207">
        <f>(VLOOKUP(Horizontal!$C66&amp;Horizontal!$B66&amp;Horizontal!BE$11,Vertical!$E:$O,BE$10,0))+0</f>
        <v>138.33000000000001</v>
      </c>
      <c r="BF66" s="207">
        <f>(VLOOKUP(Horizontal!$C66&amp;Horizontal!$B66&amp;Horizontal!BF$11,Vertical!$E:$O,BF$10,0))+0</f>
        <v>147.88999999999999</v>
      </c>
      <c r="BG66" s="207">
        <f>(VLOOKUP(Horizontal!$C66&amp;Horizontal!$B66&amp;Horizontal!BG$11,Vertical!$E:$O,BG$10,0))+0</f>
        <v>163.96</v>
      </c>
      <c r="BH66" s="207">
        <f>(VLOOKUP(Horizontal!$C66&amp;Horizontal!$B66&amp;Horizontal!BH$11,Vertical!$E:$O,BH$10,0))+0</f>
        <v>163.21</v>
      </c>
      <c r="BI66" s="207">
        <f>(VLOOKUP(Horizontal!$C66&amp;Horizontal!$B66&amp;Horizontal!BI$11,Vertical!$E:$O,BI$10,0))+0</f>
        <v>161.44</v>
      </c>
      <c r="BJ66" s="209">
        <f>(VLOOKUP(Horizontal!$C66&amp;Horizontal!$B66&amp;Horizontal!BJ$11,Vertical!$E:$O,BJ$10,0))+0</f>
        <v>159.43</v>
      </c>
      <c r="BK66" s="210">
        <f>(VLOOKUP(Horizontal!$C66&amp;Horizontal!$B66&amp;Horizontal!BK$11,Vertical!$E:$O,BK$10,0))+0</f>
        <v>46</v>
      </c>
      <c r="BL66" s="207">
        <f>(VLOOKUP(Horizontal!$C66&amp;Horizontal!$B66&amp;Horizontal!BL$11,Vertical!$E:$O,BL$10,0))+0</f>
        <v>42</v>
      </c>
      <c r="BM66" s="207">
        <f>(VLOOKUP(Horizontal!$C66&amp;Horizontal!$B66&amp;Horizontal!BM$11,Vertical!$E:$O,BM$10,0))+0</f>
        <v>38</v>
      </c>
      <c r="BN66" s="207">
        <f>(VLOOKUP(Horizontal!$C66&amp;Horizontal!$B66&amp;Horizontal!BN$11,Vertical!$E:$O,BN$10,0))+0</f>
        <v>38</v>
      </c>
      <c r="BO66" s="207">
        <f>(VLOOKUP(Horizontal!$C66&amp;Horizontal!$B66&amp;Horizontal!BO$11,Vertical!$E:$O,BO$10,0))+0</f>
        <v>38</v>
      </c>
      <c r="BP66" s="207">
        <f>(VLOOKUP(Horizontal!$C66&amp;Horizontal!$B66&amp;Horizontal!BP$11,Vertical!$E:$O,BP$10,0))+0</f>
        <v>35</v>
      </c>
      <c r="BQ66" s="207">
        <f>(VLOOKUP(Horizontal!$C66&amp;Horizontal!$B66&amp;Horizontal!BQ$11,Vertical!$E:$O,BQ$10,0))+0</f>
        <v>32</v>
      </c>
      <c r="BR66" s="207">
        <f>(VLOOKUP(Horizontal!$C66&amp;Horizontal!$B66&amp;Horizontal!BR$11,Vertical!$E:$O,BR$10,0))+0</f>
        <v>31</v>
      </c>
      <c r="BS66" s="209">
        <f>(VLOOKUP(Horizontal!$C66&amp;Horizontal!$B66&amp;Horizontal!BS$11,Vertical!$E:$O,BS$10,0))+0</f>
        <v>31</v>
      </c>
      <c r="BT66" s="210">
        <f>(VLOOKUP(Horizontal!$C66&amp;Horizontal!$B66&amp;Horizontal!BT$11,Vertical!$E:$O,BT$10,0))+0</f>
        <v>55</v>
      </c>
      <c r="BU66" s="207">
        <f>(VLOOKUP(Horizontal!$C66&amp;Horizontal!$B66&amp;Horizontal!BU$11,Vertical!$E:$O,BU$10,0))+0</f>
        <v>55</v>
      </c>
      <c r="BV66" s="207">
        <f>(VLOOKUP(Horizontal!$C66&amp;Horizontal!$B66&amp;Horizontal!BV$11,Vertical!$E:$O,BV$10,0))+0</f>
        <v>58.82</v>
      </c>
      <c r="BW66" s="207">
        <f>(VLOOKUP(Horizontal!$C66&amp;Horizontal!$B66&amp;Horizontal!BW$11,Vertical!$E:$O,BW$10,0))+0</f>
        <v>47.37</v>
      </c>
      <c r="BX66" s="207">
        <f>(VLOOKUP(Horizontal!$C66&amp;Horizontal!$B66&amp;Horizontal!BX$11,Vertical!$E:$O,BX$10,0))+0</f>
        <v>35</v>
      </c>
      <c r="BY66" s="207">
        <f>(VLOOKUP(Horizontal!$C66&amp;Horizontal!$B66&amp;Horizontal!BY$11,Vertical!$E:$O,BY$10,0))+0</f>
        <v>52.38</v>
      </c>
      <c r="BZ66" s="207">
        <f>(VLOOKUP(Horizontal!$C66&amp;Horizontal!$B66&amp;Horizontal!BZ$11,Vertical!$E:$O,BZ$10,0))+0</f>
        <v>45.95</v>
      </c>
      <c r="CA66" s="207">
        <f>(VLOOKUP(Horizontal!$C66&amp;Horizontal!$B66&amp;Horizontal!CA$11,Vertical!$E:$O,CA$10,0))+0</f>
        <v>39.39</v>
      </c>
      <c r="CB66" s="209">
        <f>(VLOOKUP(Horizontal!$C66&amp;Horizontal!$B66&amp;Horizontal!CB$11,Vertical!$E:$O,CB$10,0))+0</f>
        <v>34.72</v>
      </c>
      <c r="CC66" s="210">
        <f>(VLOOKUP(Horizontal!$C66&amp;Horizontal!$B66&amp;Horizontal!CC$11,Vertical!$E:$O,CC$10,0))+0</f>
        <v>5</v>
      </c>
      <c r="CD66" s="207">
        <f>(VLOOKUP(Horizontal!$C66&amp;Horizontal!$B66&amp;Horizontal!CD$11,Vertical!$E:$O,CD$10,0))+0</f>
        <v>35</v>
      </c>
      <c r="CE66" s="207">
        <f>(VLOOKUP(Horizontal!$C66&amp;Horizontal!$B66&amp;Horizontal!CE$11,Vertical!$E:$O,CE$10,0))+0</f>
        <v>11.76</v>
      </c>
      <c r="CF66" s="207">
        <f>(VLOOKUP(Horizontal!$C66&amp;Horizontal!$B66&amp;Horizontal!CF$11,Vertical!$E:$O,CF$10,0))+0</f>
        <v>10.53</v>
      </c>
      <c r="CG66" s="207">
        <f>(VLOOKUP(Horizontal!$C66&amp;Horizontal!$B66&amp;Horizontal!CG$11,Vertical!$E:$O,CG$10,0))+0</f>
        <v>20</v>
      </c>
      <c r="CH66" s="207">
        <f>(VLOOKUP(Horizontal!$C66&amp;Horizontal!$B66&amp;Horizontal!CH$11,Vertical!$E:$O,CH$10,0))+0</f>
        <v>23.81</v>
      </c>
      <c r="CI66" s="207">
        <f>(VLOOKUP(Horizontal!$C66&amp;Horizontal!$B66&amp;Horizontal!CI$11,Vertical!$E:$O,CI$10,0))+0</f>
        <v>21.62</v>
      </c>
      <c r="CJ66" s="207">
        <f>(VLOOKUP(Horizontal!$C66&amp;Horizontal!$B66&amp;Horizontal!CJ$11,Vertical!$E:$O,CJ$10,0))+0</f>
        <v>24.24</v>
      </c>
      <c r="CK66" s="209">
        <f>(VLOOKUP(Horizontal!$C66&amp;Horizontal!$B66&amp;Horizontal!CK$11,Vertical!$E:$O,CK$10,0))+0</f>
        <v>30.56</v>
      </c>
      <c r="CL66" s="210">
        <f>(VLOOKUP(Horizontal!$C66&amp;Horizontal!$B66&amp;Horizontal!CL$11,Vertical!$E:$O,CL$10,0))+0</f>
        <v>40</v>
      </c>
      <c r="CM66" s="207">
        <f>(VLOOKUP(Horizontal!$C66&amp;Horizontal!$B66&amp;Horizontal!CM$11,Vertical!$E:$O,CM$10,0))+0</f>
        <v>10</v>
      </c>
      <c r="CN66" s="207">
        <f>(VLOOKUP(Horizontal!$C66&amp;Horizontal!$B66&amp;Horizontal!CN$11,Vertical!$E:$O,CN$10,0))+0</f>
        <v>29.41</v>
      </c>
      <c r="CO66" s="207">
        <f>(VLOOKUP(Horizontal!$C66&amp;Horizontal!$B66&amp;Horizontal!CO$11,Vertical!$E:$O,CO$10,0))+0</f>
        <v>42.11</v>
      </c>
      <c r="CP66" s="207">
        <f>(VLOOKUP(Horizontal!$C66&amp;Horizontal!$B66&amp;Horizontal!CP$11,Vertical!$E:$O,CP$10,0))+0</f>
        <v>45</v>
      </c>
      <c r="CQ66" s="207">
        <f>(VLOOKUP(Horizontal!$C66&amp;Horizontal!$B66&amp;Horizontal!CQ$11,Vertical!$E:$O,CQ$10,0))+0</f>
        <v>23.81</v>
      </c>
      <c r="CR66" s="207">
        <f>(VLOOKUP(Horizontal!$C66&amp;Horizontal!$B66&amp;Horizontal!CR$11,Vertical!$E:$O,CR$10,0))+0</f>
        <v>32.43</v>
      </c>
      <c r="CS66" s="207">
        <f>(VLOOKUP(Horizontal!$C66&amp;Horizontal!$B66&amp;Horizontal!CS$11,Vertical!$E:$O,CS$10,0))+0</f>
        <v>36.36</v>
      </c>
      <c r="CT66" s="207">
        <f>(VLOOKUP(Horizontal!$C66&amp;Horizontal!$B66&amp;Horizontal!CT$11,Vertical!$E:$O,CT$10,0))+0</f>
        <v>34.72</v>
      </c>
      <c r="CU66" s="150"/>
      <c r="CV66" s="211">
        <f t="shared" si="29"/>
        <v>11.589999999999989</v>
      </c>
      <c r="CW66" s="190">
        <f t="shared" si="30"/>
        <v>15.410000000000011</v>
      </c>
      <c r="CX66" s="190">
        <f t="shared" si="31"/>
        <v>13.920000000000016</v>
      </c>
      <c r="CY66" s="190">
        <f t="shared" si="32"/>
        <v>16.500000000000014</v>
      </c>
      <c r="CZ66" s="190">
        <f t="shared" si="33"/>
        <v>14.179999999999978</v>
      </c>
      <c r="DA66" s="190">
        <f t="shared" si="34"/>
        <v>15.099999999999994</v>
      </c>
      <c r="DB66" s="190">
        <f t="shared" si="35"/>
        <v>16.02000000000001</v>
      </c>
      <c r="DC66" s="190">
        <f t="shared" si="36"/>
        <v>15.590000000000003</v>
      </c>
      <c r="DD66" s="212">
        <f t="shared" si="37"/>
        <v>16.050000000000011</v>
      </c>
      <c r="DE66" s="9">
        <v>160</v>
      </c>
      <c r="DF66" s="212">
        <f t="shared" si="38"/>
        <v>94.917210401891325</v>
      </c>
      <c r="DG66" s="264"/>
      <c r="DH66" s="265"/>
      <c r="DI66" s="265"/>
      <c r="DJ66" s="266"/>
      <c r="DK66" s="190">
        <v>20.64</v>
      </c>
      <c r="DL66" s="190">
        <v>20.64</v>
      </c>
      <c r="DM66" s="190">
        <v>380.14</v>
      </c>
      <c r="DN66" s="212">
        <v>98.02</v>
      </c>
      <c r="DO66" s="190"/>
      <c r="DP66" s="190"/>
      <c r="DQ66" s="190"/>
      <c r="DR66" s="212"/>
      <c r="DS66" s="150"/>
      <c r="DT66" s="190"/>
      <c r="DU66" s="190"/>
      <c r="DV66" s="190"/>
      <c r="DW66" s="190"/>
      <c r="DX66" s="190"/>
      <c r="DY66" s="190"/>
      <c r="DZ66" s="190"/>
      <c r="EA66" s="190"/>
      <c r="EB66" s="190"/>
      <c r="EC66" s="190"/>
      <c r="ED66" s="190"/>
      <c r="EE66" s="190"/>
      <c r="EF66" s="190"/>
      <c r="EG66" s="190"/>
      <c r="EH66" s="212"/>
      <c r="EI66" s="213"/>
      <c r="EJ66" s="211"/>
      <c r="EK66" s="190"/>
      <c r="EL66" s="190"/>
      <c r="EM66" s="190"/>
      <c r="EN66" s="190"/>
      <c r="EO66" s="190"/>
      <c r="EP66" s="190"/>
      <c r="EQ66" s="190"/>
      <c r="ER66" s="190"/>
      <c r="ES66" s="190"/>
      <c r="ET66" s="190"/>
      <c r="EU66" s="190"/>
      <c r="EV66" s="190"/>
      <c r="EW66" s="190"/>
      <c r="EX66" s="212"/>
      <c r="EY66" s="211"/>
      <c r="EZ66" s="75"/>
      <c r="FA66" s="89"/>
      <c r="FB66" s="212"/>
      <c r="FC66" s="213"/>
      <c r="FD66" s="213"/>
      <c r="FE66" s="213"/>
      <c r="FF66" s="213"/>
      <c r="FG66" s="213"/>
      <c r="FH66" s="213"/>
      <c r="FI66" s="213"/>
      <c r="FJ66" s="213"/>
      <c r="FK66" s="213"/>
      <c r="FL66" s="213"/>
      <c r="FM66" s="213"/>
      <c r="FN66" s="213"/>
      <c r="FO66" s="213"/>
      <c r="FP66" s="213"/>
      <c r="FQ66" s="213"/>
      <c r="FR66" s="213"/>
      <c r="FS66" s="211"/>
      <c r="FT66" s="190"/>
      <c r="FU66" s="190"/>
      <c r="FV66" s="190"/>
      <c r="FW66" s="190"/>
      <c r="FX66" s="190"/>
      <c r="FY66" s="190"/>
      <c r="FZ66" s="190"/>
      <c r="GA66" s="190"/>
      <c r="GB66" s="190"/>
      <c r="GC66" s="190"/>
      <c r="GD66" s="190"/>
      <c r="GE66" s="190"/>
      <c r="GF66" s="190"/>
      <c r="GG66" s="212"/>
    </row>
    <row r="67" spans="2:189">
      <c r="B67" s="33">
        <v>42373</v>
      </c>
      <c r="C67" s="30" t="s">
        <v>64</v>
      </c>
      <c r="D67" s="30">
        <v>2016</v>
      </c>
      <c r="E67" s="30" t="str">
        <f t="shared" si="40"/>
        <v>2016S1</v>
      </c>
      <c r="F67" s="30" t="str">
        <f t="shared" si="39"/>
        <v>12016</v>
      </c>
      <c r="G67" s="208" t="str">
        <f>VLOOKUP(Horizontal!$C67&amp;Horizontal!$B67&amp;Horizontal!G$11,Vertical!$E:$O,G$10,0)</f>
        <v>10,84</v>
      </c>
      <c r="H67" s="207">
        <f>(VLOOKUP(Horizontal!$C67&amp;Horizontal!$B67&amp;Horizontal!H$11,Vertical!$E:$O,H$10,0))+0</f>
        <v>78.47</v>
      </c>
      <c r="I67" s="207">
        <f>(VLOOKUP(Horizontal!$C67&amp;Horizontal!$B67&amp;Horizontal!I$11,Vertical!$E:$O,I$10,0))+0</f>
        <v>96.76</v>
      </c>
      <c r="J67" s="207">
        <f>(VLOOKUP(Horizontal!$C67&amp;Horizontal!$B67&amp;Horizontal!J$11,Vertical!$E:$O,J$10,0))+0</f>
        <v>98</v>
      </c>
      <c r="K67" s="207">
        <f>(VLOOKUP(Horizontal!$C67&amp;Horizontal!$B67&amp;Horizontal!K$11,Vertical!$E:$O,K$10,0))+0</f>
        <v>108.64</v>
      </c>
      <c r="L67" s="207">
        <f>(VLOOKUP(Horizontal!$C67&amp;Horizontal!$B67&amp;Horizontal!L$11,Vertical!$E:$O,L$10,0))+0</f>
        <v>122.89</v>
      </c>
      <c r="M67" s="207">
        <f>(VLOOKUP(Horizontal!$C67&amp;Horizontal!$B67&amp;Horizontal!M$11,Vertical!$E:$O,M$10,0))+0</f>
        <v>138.13999999999999</v>
      </c>
      <c r="N67" s="207">
        <f>(VLOOKUP(Horizontal!$C67&amp;Horizontal!$B67&amp;Horizontal!N$11,Vertical!$E:$O,N$10,0))+0</f>
        <v>139.47</v>
      </c>
      <c r="O67" s="207">
        <f>(VLOOKUP(Horizontal!$C67&amp;Horizontal!$B67&amp;Horizontal!O$11,Vertical!$E:$O,O$10,0))+0</f>
        <v>138.47999999999999</v>
      </c>
      <c r="P67" s="209">
        <f>(VLOOKUP(Horizontal!$C67&amp;Horizontal!$B67&amp;Horizontal!P$11,Vertical!$E:$O,P$10,0))+0</f>
        <v>138.75</v>
      </c>
      <c r="Q67" s="210">
        <f>(VLOOKUP(Horizontal!$C67&amp;Horizontal!$B67&amp;Horizontal!Q$11,Vertical!$E:$O,Q$10,0))+0</f>
        <v>46</v>
      </c>
      <c r="R67" s="207">
        <f>(VLOOKUP(Horizontal!$C67&amp;Horizontal!$B67&amp;Horizontal!R$11,Vertical!$E:$O,R$10,0))+0</f>
        <v>38</v>
      </c>
      <c r="S67" s="207">
        <f>(VLOOKUP(Horizontal!$C67&amp;Horizontal!$B67&amp;Horizontal!S$11,Vertical!$E:$O,S$10,0))+0</f>
        <v>36</v>
      </c>
      <c r="T67" s="207">
        <f>(VLOOKUP(Horizontal!$C67&amp;Horizontal!$B67&amp;Horizontal!T$11,Vertical!$E:$O,T$10,0))+0</f>
        <v>36</v>
      </c>
      <c r="U67" s="207">
        <f>(VLOOKUP(Horizontal!$C67&amp;Horizontal!$B67&amp;Horizontal!U$11,Vertical!$E:$O,U$10,0))+0</f>
        <v>39</v>
      </c>
      <c r="V67" s="207">
        <f>(VLOOKUP(Horizontal!$C67&amp;Horizontal!$B67&amp;Horizontal!V$11,Vertical!$E:$O,V$10,0))+0</f>
        <v>36</v>
      </c>
      <c r="W67" s="207">
        <f>(VLOOKUP(Horizontal!$C67&amp;Horizontal!$B67&amp;Horizontal!W$11,Vertical!$E:$O,W$10,0))+0</f>
        <v>30</v>
      </c>
      <c r="X67" s="207">
        <f>(VLOOKUP(Horizontal!$C67&amp;Horizontal!$B67&amp;Horizontal!X$11,Vertical!$E:$O,X$10,0))+0</f>
        <v>26</v>
      </c>
      <c r="Y67" s="209">
        <f>(VLOOKUP(Horizontal!$C67&amp;Horizontal!$B67&amp;Horizontal!Y$11,Vertical!$E:$O,Y$10,0))+0</f>
        <v>26</v>
      </c>
      <c r="Z67" s="210">
        <f>(VLOOKUP(Horizontal!$C67&amp;Horizontal!$B67&amp;Horizontal!Z$11,Vertical!$E:$O,Z$10,0))+0</f>
        <v>83.33</v>
      </c>
      <c r="AA67" s="207">
        <f>(VLOOKUP(Horizontal!$C67&amp;Horizontal!$B67&amp;Horizontal!AA$11,Vertical!$E:$O,AA$10,0))+0</f>
        <v>65</v>
      </c>
      <c r="AB67" s="207">
        <f>(VLOOKUP(Horizontal!$C67&amp;Horizontal!$B67&amp;Horizontal!AB$11,Vertical!$E:$O,AB$10,0))+0</f>
        <v>65</v>
      </c>
      <c r="AC67" s="207">
        <f>(VLOOKUP(Horizontal!$C67&amp;Horizontal!$B67&amp;Horizontal!AC$11,Vertical!$E:$O,AC$10,0))+0</f>
        <v>65</v>
      </c>
      <c r="AD67" s="207">
        <f>(VLOOKUP(Horizontal!$C67&amp;Horizontal!$B67&amp;Horizontal!AD$11,Vertical!$E:$O,AD$10,0))+0</f>
        <v>43.59</v>
      </c>
      <c r="AE67" s="207">
        <f>(VLOOKUP(Horizontal!$C67&amp;Horizontal!$B67&amp;Horizontal!AE$11,Vertical!$E:$O,AE$10,0))+0</f>
        <v>47.37</v>
      </c>
      <c r="AF67" s="207">
        <f>(VLOOKUP(Horizontal!$C67&amp;Horizontal!$B67&amp;Horizontal!AF$11,Vertical!$E:$O,AF$10,0))+0</f>
        <v>36.840000000000003</v>
      </c>
      <c r="AG67" s="207">
        <f>(VLOOKUP(Horizontal!$C67&amp;Horizontal!$B67&amp;Horizontal!AG$11,Vertical!$E:$O,AG$10,0))+0</f>
        <v>44.44</v>
      </c>
      <c r="AH67" s="209">
        <f>(VLOOKUP(Horizontal!$C67&amp;Horizontal!$B67&amp;Horizontal!AH$11,Vertical!$E:$O,AH$10,0))+0</f>
        <v>52.94</v>
      </c>
      <c r="AI67" s="210">
        <f>(VLOOKUP(Horizontal!$C67&amp;Horizontal!$B67&amp;Horizontal!AI$11,Vertical!$E:$O,AI$10,0))+0</f>
        <v>0</v>
      </c>
      <c r="AJ67" s="207">
        <f>(VLOOKUP(Horizontal!$C67&amp;Horizontal!$B67&amp;Horizontal!AJ$11,Vertical!$E:$O,AJ$10,0))+0</f>
        <v>15</v>
      </c>
      <c r="AK67" s="207">
        <f>(VLOOKUP(Horizontal!$C67&amp;Horizontal!$B67&amp;Horizontal!AK$11,Vertical!$E:$O,AK$10,0))+0</f>
        <v>20</v>
      </c>
      <c r="AL67" s="207">
        <f>(VLOOKUP(Horizontal!$C67&amp;Horizontal!$B67&amp;Horizontal!AL$11,Vertical!$E:$O,AL$10,0))+0</f>
        <v>20</v>
      </c>
      <c r="AM67" s="207">
        <f>(VLOOKUP(Horizontal!$C67&amp;Horizontal!$B67&amp;Horizontal!AM$11,Vertical!$E:$O,AM$10,0))+0</f>
        <v>30.77</v>
      </c>
      <c r="AN67" s="207">
        <f>(VLOOKUP(Horizontal!$C67&amp;Horizontal!$B67&amp;Horizontal!AN$11,Vertical!$E:$O,AN$10,0))+0</f>
        <v>36.840000000000003</v>
      </c>
      <c r="AO67" s="207">
        <f>(VLOOKUP(Horizontal!$C67&amp;Horizontal!$B67&amp;Horizontal!AO$11,Vertical!$E:$O,AO$10,0))+0</f>
        <v>42.11</v>
      </c>
      <c r="AP67" s="207">
        <f>(VLOOKUP(Horizontal!$C67&amp;Horizontal!$B67&amp;Horizontal!AP$11,Vertical!$E:$O,AP$10,0))+0</f>
        <v>38.89</v>
      </c>
      <c r="AQ67" s="209">
        <f>(VLOOKUP(Horizontal!$C67&amp;Horizontal!$B67&amp;Horizontal!AQ$11,Vertical!$E:$O,AQ$10,0))+0</f>
        <v>29.41</v>
      </c>
      <c r="AR67" s="210">
        <f>(VLOOKUP(Horizontal!$C67&amp;Horizontal!$B67&amp;Horizontal!AR$11,Vertical!$E:$O,AR$10,0))+0</f>
        <v>16.670000000000002</v>
      </c>
      <c r="AS67" s="207">
        <f>(VLOOKUP(Horizontal!$C67&amp;Horizontal!$B67&amp;Horizontal!AS$11,Vertical!$E:$O,AS$10,0))+0</f>
        <v>20</v>
      </c>
      <c r="AT67" s="207">
        <f>(VLOOKUP(Horizontal!$C67&amp;Horizontal!$B67&amp;Horizontal!AT$11,Vertical!$E:$O,AT$10,0))+0</f>
        <v>15</v>
      </c>
      <c r="AU67" s="207">
        <f>(VLOOKUP(Horizontal!$C67&amp;Horizontal!$B67&amp;Horizontal!AU$11,Vertical!$E:$O,AU$10,0))+0</f>
        <v>15</v>
      </c>
      <c r="AV67" s="207">
        <f>(VLOOKUP(Horizontal!$C67&amp;Horizontal!$B67&amp;Horizontal!AV$11,Vertical!$E:$O,AV$10,0))+0</f>
        <v>25.64</v>
      </c>
      <c r="AW67" s="207">
        <f>(VLOOKUP(Horizontal!$C67&amp;Horizontal!$B67&amp;Horizontal!AW$11,Vertical!$E:$O,AW$10,0))+0</f>
        <v>15.79</v>
      </c>
      <c r="AX67" s="207">
        <f>(VLOOKUP(Horizontal!$C67&amp;Horizontal!$B67&amp;Horizontal!AX$11,Vertical!$E:$O,AX$10,0))+0</f>
        <v>21.05</v>
      </c>
      <c r="AY67" s="207">
        <f>(VLOOKUP(Horizontal!$C67&amp;Horizontal!$B67&amp;Horizontal!AY$11,Vertical!$E:$O,AY$10,0))+0</f>
        <v>16.670000000000002</v>
      </c>
      <c r="AZ67" s="209">
        <f>(VLOOKUP(Horizontal!$C67&amp;Horizontal!$B67&amp;Horizontal!AZ$11,Vertical!$E:$O,AZ$10,0))+0</f>
        <v>17.649999999999999</v>
      </c>
      <c r="BA67" s="208">
        <f>(VLOOKUP(Horizontal!$C67&amp;Horizontal!$B67&amp;Horizontal!BA$11,Vertical!$E:$O,BA$10,0))+0</f>
        <v>14.24</v>
      </c>
      <c r="BB67" s="210">
        <f>(VLOOKUP(Horizontal!$C67&amp;Horizontal!$B67&amp;Horizontal!BB$11,Vertical!$E:$O,BB$10,0))+0</f>
        <v>97</v>
      </c>
      <c r="BC67" s="207">
        <f>(VLOOKUP(Horizontal!$C67&amp;Horizontal!$B67&amp;Horizontal!BC$11,Vertical!$E:$O,BC$10,0))+0</f>
        <v>115.58</v>
      </c>
      <c r="BD67" s="207">
        <f>(VLOOKUP(Horizontal!$C67&amp;Horizontal!$B67&amp;Horizontal!BD$11,Vertical!$E:$O,BD$10,0))+0</f>
        <v>116.66</v>
      </c>
      <c r="BE67" s="207">
        <f>(VLOOKUP(Horizontal!$C67&amp;Horizontal!$B67&amp;Horizontal!BE$11,Vertical!$E:$O,BE$10,0))+0</f>
        <v>126.74</v>
      </c>
      <c r="BF67" s="207">
        <f>(VLOOKUP(Horizontal!$C67&amp;Horizontal!$B67&amp;Horizontal!BF$11,Vertical!$E:$O,BF$10,0))+0</f>
        <v>140.18</v>
      </c>
      <c r="BG67" s="207">
        <f>(VLOOKUP(Horizontal!$C67&amp;Horizontal!$B67&amp;Horizontal!BG$11,Vertical!$E:$O,BG$10,0))+0</f>
        <v>153.43</v>
      </c>
      <c r="BH67" s="207">
        <f>(VLOOKUP(Horizontal!$C67&amp;Horizontal!$B67&amp;Horizontal!BH$11,Vertical!$E:$O,BH$10,0))+0</f>
        <v>155.88999999999999</v>
      </c>
      <c r="BI67" s="207">
        <f>(VLOOKUP(Horizontal!$C67&amp;Horizontal!$B67&amp;Horizontal!BI$11,Vertical!$E:$O,BI$10,0))+0</f>
        <v>154.56</v>
      </c>
      <c r="BJ67" s="209">
        <f>(VLOOKUP(Horizontal!$C67&amp;Horizontal!$B67&amp;Horizontal!BJ$11,Vertical!$E:$O,BJ$10,0))+0</f>
        <v>154.91999999999999</v>
      </c>
      <c r="BK67" s="210">
        <f>(VLOOKUP(Horizontal!$C67&amp;Horizontal!$B67&amp;Horizontal!BK$11,Vertical!$E:$O,BK$10,0))+0</f>
        <v>43</v>
      </c>
      <c r="BL67" s="207">
        <f>(VLOOKUP(Horizontal!$C67&amp;Horizontal!$B67&amp;Horizontal!BL$11,Vertical!$E:$O,BL$10,0))+0</f>
        <v>37</v>
      </c>
      <c r="BM67" s="207">
        <f>(VLOOKUP(Horizontal!$C67&amp;Horizontal!$B67&amp;Horizontal!BM$11,Vertical!$E:$O,BM$10,0))+0</f>
        <v>37</v>
      </c>
      <c r="BN67" s="207">
        <f>(VLOOKUP(Horizontal!$C67&amp;Horizontal!$B67&amp;Horizontal!BN$11,Vertical!$E:$O,BN$10,0))+0</f>
        <v>36</v>
      </c>
      <c r="BO67" s="207">
        <f>(VLOOKUP(Horizontal!$C67&amp;Horizontal!$B67&amp;Horizontal!BO$11,Vertical!$E:$O,BO$10,0))+0</f>
        <v>38</v>
      </c>
      <c r="BP67" s="207">
        <f>(VLOOKUP(Horizontal!$C67&amp;Horizontal!$B67&amp;Horizontal!BP$11,Vertical!$E:$O,BP$10,0))+0</f>
        <v>34</v>
      </c>
      <c r="BQ67" s="207">
        <f>(VLOOKUP(Horizontal!$C67&amp;Horizontal!$B67&amp;Horizontal!BQ$11,Vertical!$E:$O,BQ$10,0))+0</f>
        <v>30</v>
      </c>
      <c r="BR67" s="207">
        <f>(VLOOKUP(Horizontal!$C67&amp;Horizontal!$B67&amp;Horizontal!BR$11,Vertical!$E:$O,BR$10,0))+0</f>
        <v>28</v>
      </c>
      <c r="BS67" s="209">
        <f>(VLOOKUP(Horizontal!$C67&amp;Horizontal!$B67&amp;Horizontal!BS$11,Vertical!$E:$O,BS$10,0))+0</f>
        <v>29</v>
      </c>
      <c r="BT67" s="210">
        <f>(VLOOKUP(Horizontal!$C67&amp;Horizontal!$B67&amp;Horizontal!BT$11,Vertical!$E:$O,BT$10,0))+0</f>
        <v>81.25</v>
      </c>
      <c r="BU67" s="207">
        <f>(VLOOKUP(Horizontal!$C67&amp;Horizontal!$B67&amp;Horizontal!BU$11,Vertical!$E:$O,BU$10,0))+0</f>
        <v>58.82</v>
      </c>
      <c r="BV67" s="207">
        <f>(VLOOKUP(Horizontal!$C67&amp;Horizontal!$B67&amp;Horizontal!BV$11,Vertical!$E:$O,BV$10,0))+0</f>
        <v>61.11</v>
      </c>
      <c r="BW67" s="207">
        <f>(VLOOKUP(Horizontal!$C67&amp;Horizontal!$B67&amp;Horizontal!BW$11,Vertical!$E:$O,BW$10,0))+0</f>
        <v>61.11</v>
      </c>
      <c r="BX67" s="207">
        <f>(VLOOKUP(Horizontal!$C67&amp;Horizontal!$B67&amp;Horizontal!BX$11,Vertical!$E:$O,BX$10,0))+0</f>
        <v>52.94</v>
      </c>
      <c r="BY67" s="207">
        <f>(VLOOKUP(Horizontal!$C67&amp;Horizontal!$B67&amp;Horizontal!BY$11,Vertical!$E:$O,BY$10,0))+0</f>
        <v>47.06</v>
      </c>
      <c r="BZ67" s="207">
        <f>(VLOOKUP(Horizontal!$C67&amp;Horizontal!$B67&amp;Horizontal!BZ$11,Vertical!$E:$O,BZ$10,0))+0</f>
        <v>40</v>
      </c>
      <c r="CA67" s="207">
        <f>(VLOOKUP(Horizontal!$C67&amp;Horizontal!$B67&amp;Horizontal!CA$11,Vertical!$E:$O,CA$10,0))+0</f>
        <v>50</v>
      </c>
      <c r="CB67" s="209">
        <f>(VLOOKUP(Horizontal!$C67&amp;Horizontal!$B67&amp;Horizontal!CB$11,Vertical!$E:$O,CB$10,0))+0</f>
        <v>53.85</v>
      </c>
      <c r="CC67" s="210">
        <f>(VLOOKUP(Horizontal!$C67&amp;Horizontal!$B67&amp;Horizontal!CC$11,Vertical!$E:$O,CC$10,0))+0</f>
        <v>0</v>
      </c>
      <c r="CD67" s="207">
        <f>(VLOOKUP(Horizontal!$C67&amp;Horizontal!$B67&amp;Horizontal!CD$11,Vertical!$E:$O,CD$10,0))+0</f>
        <v>11.76</v>
      </c>
      <c r="CE67" s="207">
        <f>(VLOOKUP(Horizontal!$C67&amp;Horizontal!$B67&amp;Horizontal!CE$11,Vertical!$E:$O,CE$10,0))+0</f>
        <v>16.670000000000002</v>
      </c>
      <c r="CF67" s="207">
        <f>(VLOOKUP(Horizontal!$C67&amp;Horizontal!$B67&amp;Horizontal!CF$11,Vertical!$E:$O,CF$10,0))+0</f>
        <v>16.670000000000002</v>
      </c>
      <c r="CG67" s="207">
        <f>(VLOOKUP(Horizontal!$C67&amp;Horizontal!$B67&amp;Horizontal!CG$11,Vertical!$E:$O,CG$10,0))+0</f>
        <v>29.41</v>
      </c>
      <c r="CH67" s="207">
        <f>(VLOOKUP(Horizontal!$C67&amp;Horizontal!$B67&amp;Horizontal!CH$11,Vertical!$E:$O,CH$10,0))+0</f>
        <v>29.41</v>
      </c>
      <c r="CI67" s="207">
        <f>(VLOOKUP(Horizontal!$C67&amp;Horizontal!$B67&amp;Horizontal!CI$11,Vertical!$E:$O,CI$10,0))+0</f>
        <v>33.33</v>
      </c>
      <c r="CJ67" s="207">
        <f>(VLOOKUP(Horizontal!$C67&amp;Horizontal!$B67&amp;Horizontal!CJ$11,Vertical!$E:$O,CJ$10,0))+0</f>
        <v>28.57</v>
      </c>
      <c r="CK67" s="209">
        <f>(VLOOKUP(Horizontal!$C67&amp;Horizontal!$B67&amp;Horizontal!CK$11,Vertical!$E:$O,CK$10,0))+0</f>
        <v>15.38</v>
      </c>
      <c r="CL67" s="210">
        <f>(VLOOKUP(Horizontal!$C67&amp;Horizontal!$B67&amp;Horizontal!CL$11,Vertical!$E:$O,CL$10,0))+0</f>
        <v>18.75</v>
      </c>
      <c r="CM67" s="207">
        <f>(VLOOKUP(Horizontal!$C67&amp;Horizontal!$B67&amp;Horizontal!CM$11,Vertical!$E:$O,CM$10,0))+0</f>
        <v>29.41</v>
      </c>
      <c r="CN67" s="207">
        <f>(VLOOKUP(Horizontal!$C67&amp;Horizontal!$B67&amp;Horizontal!CN$11,Vertical!$E:$O,CN$10,0))+0</f>
        <v>22.22</v>
      </c>
      <c r="CO67" s="207">
        <f>(VLOOKUP(Horizontal!$C67&amp;Horizontal!$B67&amp;Horizontal!CO$11,Vertical!$E:$O,CO$10,0))+0</f>
        <v>22.22</v>
      </c>
      <c r="CP67" s="207">
        <f>(VLOOKUP(Horizontal!$C67&amp;Horizontal!$B67&amp;Horizontal!CP$11,Vertical!$E:$O,CP$10,0))+0</f>
        <v>17.649999999999999</v>
      </c>
      <c r="CQ67" s="207">
        <f>(VLOOKUP(Horizontal!$C67&amp;Horizontal!$B67&amp;Horizontal!CQ$11,Vertical!$E:$O,CQ$10,0))+0</f>
        <v>23.53</v>
      </c>
      <c r="CR67" s="207">
        <f>(VLOOKUP(Horizontal!$C67&amp;Horizontal!$B67&amp;Horizontal!CR$11,Vertical!$E:$O,CR$10,0))+0</f>
        <v>26.67</v>
      </c>
      <c r="CS67" s="207">
        <f>(VLOOKUP(Horizontal!$C67&amp;Horizontal!$B67&amp;Horizontal!CS$11,Vertical!$E:$O,CS$10,0))+0</f>
        <v>21.43</v>
      </c>
      <c r="CT67" s="207">
        <f>(VLOOKUP(Horizontal!$C67&amp;Horizontal!$B67&amp;Horizontal!CT$11,Vertical!$E:$O,CT$10,0))+0</f>
        <v>30.77</v>
      </c>
      <c r="CU67" s="150"/>
      <c r="CV67" s="211">
        <f t="shared" si="29"/>
        <v>18.53</v>
      </c>
      <c r="CW67" s="190">
        <f t="shared" si="30"/>
        <v>18.819999999999993</v>
      </c>
      <c r="CX67" s="190">
        <f t="shared" si="31"/>
        <v>18.659999999999997</v>
      </c>
      <c r="CY67" s="190">
        <f t="shared" si="32"/>
        <v>18.099999999999994</v>
      </c>
      <c r="CZ67" s="190">
        <f t="shared" si="33"/>
        <v>17.290000000000006</v>
      </c>
      <c r="DA67" s="190">
        <f t="shared" si="34"/>
        <v>15.29000000000002</v>
      </c>
      <c r="DB67" s="190">
        <f t="shared" si="35"/>
        <v>16.419999999999987</v>
      </c>
      <c r="DC67" s="190">
        <f t="shared" si="36"/>
        <v>16.080000000000013</v>
      </c>
      <c r="DD67" s="212">
        <f t="shared" si="37"/>
        <v>16.169999999999987</v>
      </c>
      <c r="DE67" s="9">
        <v>160</v>
      </c>
      <c r="DF67" s="212">
        <f t="shared" si="38"/>
        <v>129.98721040189133</v>
      </c>
      <c r="DG67" s="264"/>
      <c r="DH67" s="265"/>
      <c r="DI67" s="265"/>
      <c r="DJ67" s="266"/>
      <c r="DK67" s="190">
        <v>12.6</v>
      </c>
      <c r="DL67" s="190">
        <v>12.6</v>
      </c>
      <c r="DM67" s="190">
        <v>477.49</v>
      </c>
      <c r="DN67" s="212">
        <v>35.85</v>
      </c>
      <c r="DO67" s="190">
        <v>35.659999999999997</v>
      </c>
      <c r="DP67" s="190">
        <v>35.61</v>
      </c>
      <c r="DQ67" s="190">
        <v>310.38</v>
      </c>
      <c r="DR67" s="212">
        <v>63.49</v>
      </c>
      <c r="DS67" s="150"/>
      <c r="DT67" s="190">
        <v>75</v>
      </c>
      <c r="DU67" s="190">
        <v>90</v>
      </c>
      <c r="DV67" s="190">
        <v>95</v>
      </c>
      <c r="DW67" s="190">
        <v>100</v>
      </c>
      <c r="DX67" s="190"/>
      <c r="DY67" s="190"/>
      <c r="DZ67" s="190"/>
      <c r="EA67" s="190"/>
      <c r="EB67" s="190"/>
      <c r="EC67" s="190"/>
      <c r="ED67" s="190">
        <v>125</v>
      </c>
      <c r="EE67" s="190">
        <v>130</v>
      </c>
      <c r="EF67" s="190">
        <v>135</v>
      </c>
      <c r="EG67" s="190">
        <v>140</v>
      </c>
      <c r="EH67" s="212">
        <v>140</v>
      </c>
      <c r="EI67" s="213"/>
      <c r="EJ67" s="211">
        <f t="shared" ref="EJ67:EJ98" si="41">(CV66)+0</f>
        <v>11.589999999999989</v>
      </c>
      <c r="EK67" s="190">
        <f t="shared" ref="EK67:EK98" si="42">(CW66)+0</f>
        <v>15.410000000000011</v>
      </c>
      <c r="EL67" s="190">
        <f t="shared" ref="EL67:EL98" si="43">(CX66)+0</f>
        <v>13.920000000000016</v>
      </c>
      <c r="EM67" s="190">
        <f t="shared" ref="EM67:EM98" si="44">(CY66)+0</f>
        <v>16.500000000000014</v>
      </c>
      <c r="EN67" s="190"/>
      <c r="EO67" s="190"/>
      <c r="EP67" s="190"/>
      <c r="EQ67" s="190"/>
      <c r="ER67" s="190"/>
      <c r="ES67" s="190"/>
      <c r="ET67" s="190">
        <f t="shared" ref="ET67:ET98" si="45">(CZ66)+0</f>
        <v>14.179999999999978</v>
      </c>
      <c r="EU67" s="190">
        <f t="shared" ref="EU67:EU98" si="46">(DA66)+0</f>
        <v>15.099999999999994</v>
      </c>
      <c r="EV67" s="190">
        <f t="shared" ref="EV67:EV98" si="47">(DB66)+0</f>
        <v>16.02000000000001</v>
      </c>
      <c r="EW67" s="190">
        <f t="shared" ref="EW67:EW98" si="48">(DC66)+0</f>
        <v>15.590000000000003</v>
      </c>
      <c r="EX67" s="212">
        <f t="shared" ref="EX67:EX98" si="49">(DD66)+0</f>
        <v>16.050000000000011</v>
      </c>
      <c r="EY67" s="211"/>
      <c r="EZ67" s="75">
        <f t="shared" ref="EZ67:EZ98" si="50">(G67/(DT67-G67))+0</f>
        <v>0.16895261845386533</v>
      </c>
      <c r="FA67" s="89">
        <v>-7.0000000000000007E-2</v>
      </c>
      <c r="FB67" s="212"/>
      <c r="FC67" s="213"/>
      <c r="FD67" s="213"/>
      <c r="FE67" s="213"/>
      <c r="FF67" s="213"/>
      <c r="FG67" s="213"/>
      <c r="FH67" s="213"/>
      <c r="FI67" s="213"/>
      <c r="FJ67" s="213"/>
      <c r="FK67" s="213"/>
      <c r="FL67" s="213"/>
      <c r="FM67" s="213"/>
      <c r="FN67" s="213"/>
      <c r="FO67" s="213"/>
      <c r="FP67" s="213"/>
      <c r="FQ67" s="213"/>
      <c r="FR67" s="213"/>
      <c r="FS67" s="211"/>
      <c r="FT67" s="190"/>
      <c r="FU67" s="190"/>
      <c r="FV67" s="190"/>
      <c r="FW67" s="190"/>
      <c r="FX67" s="190"/>
      <c r="FY67" s="190"/>
      <c r="FZ67" s="190"/>
      <c r="GA67" s="190"/>
      <c r="GB67" s="190"/>
      <c r="GC67" s="190"/>
      <c r="GD67" s="190"/>
      <c r="GE67" s="190"/>
      <c r="GF67" s="190"/>
      <c r="GG67" s="212"/>
    </row>
    <row r="68" spans="2:189">
      <c r="B68" s="33">
        <v>42380</v>
      </c>
      <c r="C68" s="30" t="s">
        <v>63</v>
      </c>
      <c r="D68" s="30">
        <v>2016</v>
      </c>
      <c r="E68" s="30" t="str">
        <f t="shared" si="40"/>
        <v>2016S2</v>
      </c>
      <c r="F68" s="30" t="str">
        <f t="shared" si="39"/>
        <v>12016</v>
      </c>
      <c r="G68" s="208" t="str">
        <f>VLOOKUP(Horizontal!$C68&amp;Horizontal!$B68&amp;Horizontal!G$11,Vertical!$E:$O,G$10,0)</f>
        <v>10,43</v>
      </c>
      <c r="H68" s="207">
        <f>(VLOOKUP(Horizontal!$C68&amp;Horizontal!$B68&amp;Horizontal!H$11,Vertical!$E:$O,H$10,0))+0</f>
        <v>59.78</v>
      </c>
      <c r="I68" s="207">
        <f>(VLOOKUP(Horizontal!$C68&amp;Horizontal!$B68&amp;Horizontal!I$11,Vertical!$E:$O,I$10,0))+0</f>
        <v>75.430000000000007</v>
      </c>
      <c r="J68" s="207">
        <f>(VLOOKUP(Horizontal!$C68&amp;Horizontal!$B68&amp;Horizontal!J$11,Vertical!$E:$O,J$10,0))+0</f>
        <v>81.239999999999995</v>
      </c>
      <c r="K68" s="207">
        <f>(VLOOKUP(Horizontal!$C68&amp;Horizontal!$B68&amp;Horizontal!K$11,Vertical!$E:$O,K$10,0))+0</f>
        <v>94.55</v>
      </c>
      <c r="L68" s="207">
        <f>(VLOOKUP(Horizontal!$C68&amp;Horizontal!$B68&amp;Horizontal!L$11,Vertical!$E:$O,L$10,0))+0</f>
        <v>110.58</v>
      </c>
      <c r="M68" s="207">
        <f>(VLOOKUP(Horizontal!$C68&amp;Horizontal!$B68&amp;Horizontal!M$11,Vertical!$E:$O,M$10,0))+0</f>
        <v>132.35</v>
      </c>
      <c r="N68" s="207">
        <f>(VLOOKUP(Horizontal!$C68&amp;Horizontal!$B68&amp;Horizontal!N$11,Vertical!$E:$O,N$10,0))+0</f>
        <v>135.06</v>
      </c>
      <c r="O68" s="207">
        <f>(VLOOKUP(Horizontal!$C68&amp;Horizontal!$B68&amp;Horizontal!O$11,Vertical!$E:$O,O$10,0))+0</f>
        <v>135.02000000000001</v>
      </c>
      <c r="P68" s="209">
        <f>(VLOOKUP(Horizontal!$C68&amp;Horizontal!$B68&amp;Horizontal!P$11,Vertical!$E:$O,P$10,0))+0</f>
        <v>134.80000000000001</v>
      </c>
      <c r="Q68" s="210">
        <f>(VLOOKUP(Horizontal!$C68&amp;Horizontal!$B68&amp;Horizontal!Q$11,Vertical!$E:$O,Q$10,0))+0</f>
        <v>50</v>
      </c>
      <c r="R68" s="207">
        <f>(VLOOKUP(Horizontal!$C68&amp;Horizontal!$B68&amp;Horizontal!R$11,Vertical!$E:$O,R$10,0))+0</f>
        <v>45</v>
      </c>
      <c r="S68" s="207">
        <f>(VLOOKUP(Horizontal!$C68&amp;Horizontal!$B68&amp;Horizontal!S$11,Vertical!$E:$O,S$10,0))+0</f>
        <v>39</v>
      </c>
      <c r="T68" s="207">
        <f>(VLOOKUP(Horizontal!$C68&amp;Horizontal!$B68&amp;Horizontal!T$11,Vertical!$E:$O,T$10,0))+0</f>
        <v>34</v>
      </c>
      <c r="U68" s="207">
        <f>(VLOOKUP(Horizontal!$C68&amp;Horizontal!$B68&amp;Horizontal!U$11,Vertical!$E:$O,U$10,0))+0</f>
        <v>39</v>
      </c>
      <c r="V68" s="207">
        <f>(VLOOKUP(Horizontal!$C68&amp;Horizontal!$B68&amp;Horizontal!V$11,Vertical!$E:$O,V$10,0))+0</f>
        <v>33</v>
      </c>
      <c r="W68" s="207">
        <f>(VLOOKUP(Horizontal!$C68&amp;Horizontal!$B68&amp;Horizontal!W$11,Vertical!$E:$O,W$10,0))+0</f>
        <v>30</v>
      </c>
      <c r="X68" s="207">
        <f>(VLOOKUP(Horizontal!$C68&amp;Horizontal!$B68&amp;Horizontal!X$11,Vertical!$E:$O,X$10,0))+0</f>
        <v>27</v>
      </c>
      <c r="Y68" s="209">
        <f>(VLOOKUP(Horizontal!$C68&amp;Horizontal!$B68&amp;Horizontal!Y$11,Vertical!$E:$O,Y$10,0))+0</f>
        <v>24</v>
      </c>
      <c r="Z68" s="210">
        <f>(VLOOKUP(Horizontal!$C68&amp;Horizontal!$B68&amp;Horizontal!Z$11,Vertical!$E:$O,Z$10,0))+0</f>
        <v>78.72</v>
      </c>
      <c r="AA68" s="207">
        <f>(VLOOKUP(Horizontal!$C68&amp;Horizontal!$B68&amp;Horizontal!AA$11,Vertical!$E:$O,AA$10,0))+0</f>
        <v>87.5</v>
      </c>
      <c r="AB68" s="207">
        <f>(VLOOKUP(Horizontal!$C68&amp;Horizontal!$B68&amp;Horizontal!AB$11,Vertical!$E:$O,AB$10,0))+0</f>
        <v>87.23</v>
      </c>
      <c r="AC68" s="207">
        <f>(VLOOKUP(Horizontal!$C68&amp;Horizontal!$B68&amp;Horizontal!AC$11,Vertical!$E:$O,AC$10,0))+0</f>
        <v>87.01</v>
      </c>
      <c r="AD68" s="207">
        <f>(VLOOKUP(Horizontal!$C68&amp;Horizontal!$B68&amp;Horizontal!AD$11,Vertical!$E:$O,AD$10,0))+0</f>
        <v>83.4</v>
      </c>
      <c r="AE68" s="207">
        <f>(VLOOKUP(Horizontal!$C68&amp;Horizontal!$B68&amp;Horizontal!AE$11,Vertical!$E:$O,AE$10,0))+0</f>
        <v>66.67</v>
      </c>
      <c r="AF68" s="207">
        <f>(VLOOKUP(Horizontal!$C68&amp;Horizontal!$B68&amp;Horizontal!AF$11,Vertical!$E:$O,AF$10,0))+0</f>
        <v>61.54</v>
      </c>
      <c r="AG68" s="207">
        <f>(VLOOKUP(Horizontal!$C68&amp;Horizontal!$B68&amp;Horizontal!AG$11,Vertical!$E:$O,AG$10,0))+0</f>
        <v>63.51</v>
      </c>
      <c r="AH68" s="209">
        <f>(VLOOKUP(Horizontal!$C68&amp;Horizontal!$B68&amp;Horizontal!AH$11,Vertical!$E:$O,AH$10,0))+0</f>
        <v>60.87</v>
      </c>
      <c r="AI68" s="210">
        <f>(VLOOKUP(Horizontal!$C68&amp;Horizontal!$B68&amp;Horizontal!AI$11,Vertical!$E:$O,AI$10,0))+0</f>
        <v>4.26</v>
      </c>
      <c r="AJ68" s="207">
        <f>(VLOOKUP(Horizontal!$C68&amp;Horizontal!$B68&amp;Horizontal!AJ$11,Vertical!$E:$O,AJ$10,0))+0</f>
        <v>4.17</v>
      </c>
      <c r="AK68" s="207">
        <f>(VLOOKUP(Horizontal!$C68&amp;Horizontal!$B68&amp;Horizontal!AK$11,Vertical!$E:$O,AK$10,0))+0</f>
        <v>4.26</v>
      </c>
      <c r="AL68" s="207">
        <f>(VLOOKUP(Horizontal!$C68&amp;Horizontal!$B68&amp;Horizontal!AL$11,Vertical!$E:$O,AL$10,0))+0</f>
        <v>8.66</v>
      </c>
      <c r="AM68" s="207">
        <f>(VLOOKUP(Horizontal!$C68&amp;Horizontal!$B68&amp;Horizontal!AM$11,Vertical!$E:$O,AM$10,0))+0</f>
        <v>4.1500000000000004</v>
      </c>
      <c r="AN68" s="207">
        <f>(VLOOKUP(Horizontal!$C68&amp;Horizontal!$B68&amp;Horizontal!AN$11,Vertical!$E:$O,AN$10,0))+0</f>
        <v>14.81</v>
      </c>
      <c r="AO68" s="207">
        <f>(VLOOKUP(Horizontal!$C68&amp;Horizontal!$B68&amp;Horizontal!AO$11,Vertical!$E:$O,AO$10,0))+0</f>
        <v>15.38</v>
      </c>
      <c r="AP68" s="207">
        <f>(VLOOKUP(Horizontal!$C68&amp;Horizontal!$B68&amp;Horizontal!AP$11,Vertical!$E:$O,AP$10,0))+0</f>
        <v>13.96</v>
      </c>
      <c r="AQ68" s="209">
        <f>(VLOOKUP(Horizontal!$C68&amp;Horizontal!$B68&amp;Horizontal!AQ$11,Vertical!$E:$O,AQ$10,0))+0</f>
        <v>13.04</v>
      </c>
      <c r="AR68" s="210">
        <f>(VLOOKUP(Horizontal!$C68&amp;Horizontal!$B68&amp;Horizontal!AR$11,Vertical!$E:$O,AR$10,0))+0</f>
        <v>17.02</v>
      </c>
      <c r="AS68" s="207">
        <f>(VLOOKUP(Horizontal!$C68&amp;Horizontal!$B68&amp;Horizontal!AS$11,Vertical!$E:$O,AS$10,0))+0</f>
        <v>8.33</v>
      </c>
      <c r="AT68" s="207">
        <f>(VLOOKUP(Horizontal!$C68&amp;Horizontal!$B68&amp;Horizontal!AT$11,Vertical!$E:$O,AT$10,0))+0</f>
        <v>8.51</v>
      </c>
      <c r="AU68" s="207">
        <f>(VLOOKUP(Horizontal!$C68&amp;Horizontal!$B68&amp;Horizontal!AU$11,Vertical!$E:$O,AU$10,0))+0</f>
        <v>4.33</v>
      </c>
      <c r="AV68" s="207">
        <f>(VLOOKUP(Horizontal!$C68&amp;Horizontal!$B68&amp;Horizontal!AV$11,Vertical!$E:$O,AV$10,0))+0</f>
        <v>12.45</v>
      </c>
      <c r="AW68" s="207">
        <f>(VLOOKUP(Horizontal!$C68&amp;Horizontal!$B68&amp;Horizontal!AW$11,Vertical!$E:$O,AW$10,0))+0</f>
        <v>18.52</v>
      </c>
      <c r="AX68" s="207">
        <f>(VLOOKUP(Horizontal!$C68&amp;Horizontal!$B68&amp;Horizontal!AX$11,Vertical!$E:$O,AX$10,0))+0</f>
        <v>23.08</v>
      </c>
      <c r="AY68" s="207">
        <f>(VLOOKUP(Horizontal!$C68&amp;Horizontal!$B68&amp;Horizontal!AY$11,Vertical!$E:$O,AY$10,0))+0</f>
        <v>22.52</v>
      </c>
      <c r="AZ68" s="209">
        <f>(VLOOKUP(Horizontal!$C68&amp;Horizontal!$B68&amp;Horizontal!AZ$11,Vertical!$E:$O,AZ$10,0))+0</f>
        <v>26.09</v>
      </c>
      <c r="BA68" s="208">
        <f>(VLOOKUP(Horizontal!$C68&amp;Horizontal!$B68&amp;Horizontal!BA$11,Vertical!$E:$O,BA$10,0))+0</f>
        <v>15.84</v>
      </c>
      <c r="BB68" s="210">
        <f>(VLOOKUP(Horizontal!$C68&amp;Horizontal!$B68&amp;Horizontal!BB$11,Vertical!$E:$O,BB$10,0))+0</f>
        <v>78.27</v>
      </c>
      <c r="BC68" s="207">
        <f>(VLOOKUP(Horizontal!$C68&amp;Horizontal!$B68&amp;Horizontal!BC$11,Vertical!$E:$O,BC$10,0))+0</f>
        <v>94.09</v>
      </c>
      <c r="BD68" s="207">
        <f>(VLOOKUP(Horizontal!$C68&amp;Horizontal!$B68&amp;Horizontal!BD$11,Vertical!$E:$O,BD$10,0))+0</f>
        <v>98.26</v>
      </c>
      <c r="BE68" s="207">
        <f>(VLOOKUP(Horizontal!$C68&amp;Horizontal!$B68&amp;Horizontal!BE$11,Vertical!$E:$O,BE$10,0))+0</f>
        <v>115.21</v>
      </c>
      <c r="BF68" s="207">
        <f>(VLOOKUP(Horizontal!$C68&amp;Horizontal!$B68&amp;Horizontal!BF$11,Vertical!$E:$O,BF$10,0))+0</f>
        <v>129.88</v>
      </c>
      <c r="BG68" s="207">
        <f>(VLOOKUP(Horizontal!$C68&amp;Horizontal!$B68&amp;Horizontal!BG$11,Vertical!$E:$O,BG$10,0))+0</f>
        <v>148.05000000000001</v>
      </c>
      <c r="BH68" s="207">
        <f>(VLOOKUP(Horizontal!$C68&amp;Horizontal!$B68&amp;Horizontal!BH$11,Vertical!$E:$O,BH$10,0))+0</f>
        <v>150.61000000000001</v>
      </c>
      <c r="BI68" s="207">
        <f>(VLOOKUP(Horizontal!$C68&amp;Horizontal!$B68&amp;Horizontal!BI$11,Vertical!$E:$O,BI$10,0))+0</f>
        <v>151.1</v>
      </c>
      <c r="BJ68" s="209">
        <f>(VLOOKUP(Horizontal!$C68&amp;Horizontal!$B68&amp;Horizontal!BJ$11,Vertical!$E:$O,BJ$10,0))+0</f>
        <v>150.62</v>
      </c>
      <c r="BK68" s="210">
        <f>(VLOOKUP(Horizontal!$C68&amp;Horizontal!$B68&amp;Horizontal!BK$11,Vertical!$E:$O,BK$10,0))+0</f>
        <v>49</v>
      </c>
      <c r="BL68" s="207">
        <f>(VLOOKUP(Horizontal!$C68&amp;Horizontal!$B68&amp;Horizontal!BL$11,Vertical!$E:$O,BL$10,0))+0</f>
        <v>43</v>
      </c>
      <c r="BM68" s="207">
        <f>(VLOOKUP(Horizontal!$C68&amp;Horizontal!$B68&amp;Horizontal!BM$11,Vertical!$E:$O,BM$10,0))+0</f>
        <v>39</v>
      </c>
      <c r="BN68" s="207">
        <f>(VLOOKUP(Horizontal!$C68&amp;Horizontal!$B68&amp;Horizontal!BN$11,Vertical!$E:$O,BN$10,0))+0</f>
        <v>36</v>
      </c>
      <c r="BO68" s="207">
        <f>(VLOOKUP(Horizontal!$C68&amp;Horizontal!$B68&amp;Horizontal!BO$11,Vertical!$E:$O,BO$10,0))+0</f>
        <v>39</v>
      </c>
      <c r="BP68" s="207">
        <f>(VLOOKUP(Horizontal!$C68&amp;Horizontal!$B68&amp;Horizontal!BP$11,Vertical!$E:$O,BP$10,0))+0</f>
        <v>33</v>
      </c>
      <c r="BQ68" s="207">
        <f>(VLOOKUP(Horizontal!$C68&amp;Horizontal!$B68&amp;Horizontal!BQ$11,Vertical!$E:$O,BQ$10,0))+0</f>
        <v>32</v>
      </c>
      <c r="BR68" s="207">
        <f>(VLOOKUP(Horizontal!$C68&amp;Horizontal!$B68&amp;Horizontal!BR$11,Vertical!$E:$O,BR$10,0))+0</f>
        <v>29</v>
      </c>
      <c r="BS68" s="209">
        <f>(VLOOKUP(Horizontal!$C68&amp;Horizontal!$B68&amp;Horizontal!BS$11,Vertical!$E:$O,BS$10,0))+0</f>
        <v>26</v>
      </c>
      <c r="BT68" s="210">
        <f>(VLOOKUP(Horizontal!$C68&amp;Horizontal!$B68&amp;Horizontal!BT$11,Vertical!$E:$O,BT$10,0))+0</f>
        <v>77.78</v>
      </c>
      <c r="BU68" s="207">
        <f>(VLOOKUP(Horizontal!$C68&amp;Horizontal!$B68&amp;Horizontal!BU$11,Vertical!$E:$O,BU$10,0))+0</f>
        <v>94.44</v>
      </c>
      <c r="BV68" s="207">
        <f>(VLOOKUP(Horizontal!$C68&amp;Horizontal!$B68&amp;Horizontal!BV$11,Vertical!$E:$O,BV$10,0))+0</f>
        <v>92.91</v>
      </c>
      <c r="BW68" s="207">
        <f>(VLOOKUP(Horizontal!$C68&amp;Horizontal!$B68&amp;Horizontal!BW$11,Vertical!$E:$O,BW$10,0))+0</f>
        <v>81.25</v>
      </c>
      <c r="BX68" s="207">
        <f>(VLOOKUP(Horizontal!$C68&amp;Horizontal!$B68&amp;Horizontal!BX$11,Vertical!$E:$O,BX$10,0))+0</f>
        <v>76.19</v>
      </c>
      <c r="BY68" s="207">
        <f>(VLOOKUP(Horizontal!$C68&amp;Horizontal!$B68&amp;Horizontal!BY$11,Vertical!$E:$O,BY$10,0))+0</f>
        <v>57.14</v>
      </c>
      <c r="BZ68" s="207">
        <f>(VLOOKUP(Horizontal!$C68&amp;Horizontal!$B68&amp;Horizontal!BZ$11,Vertical!$E:$O,BZ$10,0))+0</f>
        <v>57.89</v>
      </c>
      <c r="CA68" s="207">
        <f>(VLOOKUP(Horizontal!$C68&amp;Horizontal!$B68&amp;Horizontal!CA$11,Vertical!$E:$O,CA$10,0))+0</f>
        <v>47.06</v>
      </c>
      <c r="CB68" s="209">
        <f>(VLOOKUP(Horizontal!$C68&amp;Horizontal!$B68&amp;Horizontal!CB$11,Vertical!$E:$O,CB$10,0))+0</f>
        <v>47.06</v>
      </c>
      <c r="CC68" s="210">
        <f>(VLOOKUP(Horizontal!$C68&amp;Horizontal!$B68&amp;Horizontal!CC$11,Vertical!$E:$O,CC$10,0))+0</f>
        <v>5.56</v>
      </c>
      <c r="CD68" s="207">
        <f>(VLOOKUP(Horizontal!$C68&amp;Horizontal!$B68&amp;Horizontal!CD$11,Vertical!$E:$O,CD$10,0))+0</f>
        <v>0</v>
      </c>
      <c r="CE68" s="207">
        <f>(VLOOKUP(Horizontal!$C68&amp;Horizontal!$B68&amp;Horizontal!CE$11,Vertical!$E:$O,CE$10,0))+0</f>
        <v>7.09</v>
      </c>
      <c r="CF68" s="207">
        <f>(VLOOKUP(Horizontal!$C68&amp;Horizontal!$B68&amp;Horizontal!CF$11,Vertical!$E:$O,CF$10,0))+0</f>
        <v>18.75</v>
      </c>
      <c r="CG68" s="207">
        <f>(VLOOKUP(Horizontal!$C68&amp;Horizontal!$B68&amp;Horizontal!CG$11,Vertical!$E:$O,CG$10,0))+0</f>
        <v>9.52</v>
      </c>
      <c r="CH68" s="207">
        <f>(VLOOKUP(Horizontal!$C68&amp;Horizontal!$B68&amp;Horizontal!CH$11,Vertical!$E:$O,CH$10,0))+0</f>
        <v>28.57</v>
      </c>
      <c r="CI68" s="207">
        <f>(VLOOKUP(Horizontal!$C68&amp;Horizontal!$B68&amp;Horizontal!CI$11,Vertical!$E:$O,CI$10,0))+0</f>
        <v>10.53</v>
      </c>
      <c r="CJ68" s="207">
        <f>(VLOOKUP(Horizontal!$C68&amp;Horizontal!$B68&amp;Horizontal!CJ$11,Vertical!$E:$O,CJ$10,0))+0</f>
        <v>17.649999999999999</v>
      </c>
      <c r="CK68" s="209">
        <f>(VLOOKUP(Horizontal!$C68&amp;Horizontal!$B68&amp;Horizontal!CK$11,Vertical!$E:$O,CK$10,0))+0</f>
        <v>17.649999999999999</v>
      </c>
      <c r="CL68" s="210">
        <f>(VLOOKUP(Horizontal!$C68&amp;Horizontal!$B68&amp;Horizontal!CL$11,Vertical!$E:$O,CL$10,0))+0</f>
        <v>16.670000000000002</v>
      </c>
      <c r="CM68" s="207">
        <f>(VLOOKUP(Horizontal!$C68&amp;Horizontal!$B68&amp;Horizontal!CM$11,Vertical!$E:$O,CM$10,0))+0</f>
        <v>5.56</v>
      </c>
      <c r="CN68" s="207">
        <f>(VLOOKUP(Horizontal!$C68&amp;Horizontal!$B68&amp;Horizontal!CN$11,Vertical!$E:$O,CN$10,0))+0</f>
        <v>0</v>
      </c>
      <c r="CO68" s="207">
        <f>(VLOOKUP(Horizontal!$C68&amp;Horizontal!$B68&amp;Horizontal!CO$11,Vertical!$E:$O,CO$10,0))+0</f>
        <v>0</v>
      </c>
      <c r="CP68" s="207">
        <f>(VLOOKUP(Horizontal!$C68&amp;Horizontal!$B68&amp;Horizontal!CP$11,Vertical!$E:$O,CP$10,0))+0</f>
        <v>14.29</v>
      </c>
      <c r="CQ68" s="207">
        <f>(VLOOKUP(Horizontal!$C68&amp;Horizontal!$B68&amp;Horizontal!CQ$11,Vertical!$E:$O,CQ$10,0))+0</f>
        <v>14.29</v>
      </c>
      <c r="CR68" s="207">
        <f>(VLOOKUP(Horizontal!$C68&amp;Horizontal!$B68&amp;Horizontal!CR$11,Vertical!$E:$O,CR$10,0))+0</f>
        <v>31.58</v>
      </c>
      <c r="CS68" s="207">
        <f>(VLOOKUP(Horizontal!$C68&amp;Horizontal!$B68&amp;Horizontal!CS$11,Vertical!$E:$O,CS$10,0))+0</f>
        <v>35.29</v>
      </c>
      <c r="CT68" s="207">
        <f>(VLOOKUP(Horizontal!$C68&amp;Horizontal!$B68&amp;Horizontal!CT$11,Vertical!$E:$O,CT$10,0))+0</f>
        <v>35.29</v>
      </c>
      <c r="CU68" s="150"/>
      <c r="CV68" s="211">
        <f t="shared" si="29"/>
        <v>18.489999999999995</v>
      </c>
      <c r="CW68" s="190">
        <f t="shared" si="30"/>
        <v>18.659999999999997</v>
      </c>
      <c r="CX68" s="190">
        <f t="shared" si="31"/>
        <v>17.02000000000001</v>
      </c>
      <c r="CY68" s="190">
        <f t="shared" si="32"/>
        <v>20.659999999999997</v>
      </c>
      <c r="CZ68" s="190">
        <f t="shared" si="33"/>
        <v>19.299999999999997</v>
      </c>
      <c r="DA68" s="190">
        <f t="shared" si="34"/>
        <v>15.700000000000017</v>
      </c>
      <c r="DB68" s="190">
        <f t="shared" si="35"/>
        <v>15.550000000000011</v>
      </c>
      <c r="DC68" s="190">
        <f t="shared" si="36"/>
        <v>16.079999999999984</v>
      </c>
      <c r="DD68" s="212">
        <f t="shared" si="37"/>
        <v>15.819999999999993</v>
      </c>
      <c r="DE68" s="9">
        <v>160</v>
      </c>
      <c r="DF68" s="212">
        <f t="shared" si="38"/>
        <v>148.67721040189133</v>
      </c>
      <c r="DG68" s="264"/>
      <c r="DH68" s="265"/>
      <c r="DI68" s="265"/>
      <c r="DJ68" s="266"/>
      <c r="DK68" s="190">
        <v>9.56</v>
      </c>
      <c r="DL68" s="190">
        <v>9.56</v>
      </c>
      <c r="DM68" s="190">
        <v>304.29000000000002</v>
      </c>
      <c r="DN68" s="212">
        <v>12.78</v>
      </c>
      <c r="DO68" s="190">
        <v>35.659999999999997</v>
      </c>
      <c r="DP68" s="190">
        <v>35.61</v>
      </c>
      <c r="DQ68" s="190">
        <v>310.38</v>
      </c>
      <c r="DR68" s="212">
        <v>63.49</v>
      </c>
      <c r="DS68" s="150"/>
      <c r="DT68" s="190">
        <v>58</v>
      </c>
      <c r="DU68" s="190">
        <v>65</v>
      </c>
      <c r="DV68" s="190">
        <v>75</v>
      </c>
      <c r="DW68" s="190">
        <v>90</v>
      </c>
      <c r="DX68" s="190"/>
      <c r="DY68" s="190"/>
      <c r="DZ68" s="190"/>
      <c r="EA68" s="190"/>
      <c r="EB68" s="190"/>
      <c r="EC68" s="190"/>
      <c r="ED68" s="190">
        <v>90</v>
      </c>
      <c r="EE68" s="190">
        <v>130</v>
      </c>
      <c r="EF68" s="190">
        <v>130</v>
      </c>
      <c r="EG68" s="190">
        <v>140</v>
      </c>
      <c r="EH68" s="212">
        <v>140</v>
      </c>
      <c r="EI68" s="213"/>
      <c r="EJ68" s="211">
        <f t="shared" si="41"/>
        <v>18.53</v>
      </c>
      <c r="EK68" s="190">
        <f t="shared" si="42"/>
        <v>18.819999999999993</v>
      </c>
      <c r="EL68" s="190">
        <f t="shared" si="43"/>
        <v>18.659999999999997</v>
      </c>
      <c r="EM68" s="190">
        <f t="shared" si="44"/>
        <v>18.099999999999994</v>
      </c>
      <c r="EN68" s="190"/>
      <c r="EO68" s="190"/>
      <c r="EP68" s="190"/>
      <c r="EQ68" s="190"/>
      <c r="ER68" s="190"/>
      <c r="ES68" s="190"/>
      <c r="ET68" s="190">
        <f t="shared" si="45"/>
        <v>17.290000000000006</v>
      </c>
      <c r="EU68" s="190">
        <f t="shared" si="46"/>
        <v>15.29000000000002</v>
      </c>
      <c r="EV68" s="190">
        <f t="shared" si="47"/>
        <v>16.419999999999987</v>
      </c>
      <c r="EW68" s="190">
        <f t="shared" si="48"/>
        <v>16.080000000000013</v>
      </c>
      <c r="EX68" s="212">
        <f t="shared" si="49"/>
        <v>16.169999999999987</v>
      </c>
      <c r="EY68" s="211"/>
      <c r="EZ68" s="75">
        <f t="shared" si="50"/>
        <v>0.21925583350851377</v>
      </c>
      <c r="FA68" s="89">
        <f t="shared" ref="FA68:FA99" si="51">(FA67)+0</f>
        <v>-7.0000000000000007E-2</v>
      </c>
      <c r="FB68" s="212"/>
      <c r="FC68" s="213"/>
      <c r="FD68" s="213"/>
      <c r="FE68" s="213"/>
      <c r="FF68" s="213"/>
      <c r="FG68" s="213"/>
      <c r="FH68" s="213"/>
      <c r="FI68" s="213"/>
      <c r="FJ68" s="213"/>
      <c r="FK68" s="213"/>
      <c r="FL68" s="213"/>
      <c r="FM68" s="213"/>
      <c r="FN68" s="213"/>
      <c r="FO68" s="213"/>
      <c r="FP68" s="213"/>
      <c r="FQ68" s="213"/>
      <c r="FR68" s="213"/>
      <c r="FS68" s="211"/>
      <c r="FT68" s="190"/>
      <c r="FU68" s="190"/>
      <c r="FV68" s="190"/>
      <c r="FW68" s="190"/>
      <c r="FX68" s="190"/>
      <c r="FY68" s="190"/>
      <c r="FZ68" s="190"/>
      <c r="GA68" s="190"/>
      <c r="GB68" s="190"/>
      <c r="GC68" s="190"/>
      <c r="GD68" s="190"/>
      <c r="GE68" s="190"/>
      <c r="GF68" s="190"/>
      <c r="GG68" s="212"/>
    </row>
    <row r="69" spans="2:189">
      <c r="B69" s="33">
        <v>42387</v>
      </c>
      <c r="C69" s="30" t="s">
        <v>62</v>
      </c>
      <c r="D69" s="30">
        <v>2016</v>
      </c>
      <c r="E69" s="30" t="str">
        <f t="shared" si="40"/>
        <v>2016S3</v>
      </c>
      <c r="F69" s="30" t="str">
        <f t="shared" si="39"/>
        <v>12016</v>
      </c>
      <c r="G69" s="208" t="str">
        <f>VLOOKUP(Horizontal!$C69&amp;Horizontal!$B69&amp;Horizontal!G$11,Vertical!$E:$O,G$10,0)</f>
        <v>7,58</v>
      </c>
      <c r="H69" s="207">
        <f>(VLOOKUP(Horizontal!$C69&amp;Horizontal!$B69&amp;Horizontal!H$11,Vertical!$E:$O,H$10,0))+0</f>
        <v>45.24</v>
      </c>
      <c r="I69" s="207">
        <f>(VLOOKUP(Horizontal!$C69&amp;Horizontal!$B69&amp;Horizontal!I$11,Vertical!$E:$O,I$10,0))+0</f>
        <v>52.63</v>
      </c>
      <c r="J69" s="207">
        <f>(VLOOKUP(Horizontal!$C69&amp;Horizontal!$B69&amp;Horizontal!J$11,Vertical!$E:$O,J$10,0))+0</f>
        <v>58.49</v>
      </c>
      <c r="K69" s="207">
        <f>(VLOOKUP(Horizontal!$C69&amp;Horizontal!$B69&amp;Horizontal!K$11,Vertical!$E:$O,K$10,0))+0</f>
        <v>74.44</v>
      </c>
      <c r="L69" s="207">
        <f>(VLOOKUP(Horizontal!$C69&amp;Horizontal!$B69&amp;Horizontal!L$11,Vertical!$E:$O,L$10,0))+0</f>
        <v>91.26</v>
      </c>
      <c r="M69" s="207">
        <f>(VLOOKUP(Horizontal!$C69&amp;Horizontal!$B69&amp;Horizontal!M$11,Vertical!$E:$O,M$10,0))+0</f>
        <v>128.1</v>
      </c>
      <c r="N69" s="207">
        <f>(VLOOKUP(Horizontal!$C69&amp;Horizontal!$B69&amp;Horizontal!N$11,Vertical!$E:$O,N$10,0))+0</f>
        <v>130.47</v>
      </c>
      <c r="O69" s="207">
        <f>(VLOOKUP(Horizontal!$C69&amp;Horizontal!$B69&amp;Horizontal!O$11,Vertical!$E:$O,O$10,0))+0</f>
        <v>131.38</v>
      </c>
      <c r="P69" s="209">
        <f>(VLOOKUP(Horizontal!$C69&amp;Horizontal!$B69&amp;Horizontal!P$11,Vertical!$E:$O,P$10,0))+0</f>
        <v>132.11000000000001</v>
      </c>
      <c r="Q69" s="210">
        <f>(VLOOKUP(Horizontal!$C69&amp;Horizontal!$B69&amp;Horizontal!Q$11,Vertical!$E:$O,Q$10,0))+0</f>
        <v>53</v>
      </c>
      <c r="R69" s="207">
        <f>(VLOOKUP(Horizontal!$C69&amp;Horizontal!$B69&amp;Horizontal!R$11,Vertical!$E:$O,R$10,0))+0</f>
        <v>48</v>
      </c>
      <c r="S69" s="207">
        <f>(VLOOKUP(Horizontal!$C69&amp;Horizontal!$B69&amp;Horizontal!S$11,Vertical!$E:$O,S$10,0))+0</f>
        <v>43</v>
      </c>
      <c r="T69" s="207">
        <f>(VLOOKUP(Horizontal!$C69&amp;Horizontal!$B69&amp;Horizontal!T$11,Vertical!$E:$O,T$10,0))+0</f>
        <v>39</v>
      </c>
      <c r="U69" s="207">
        <f>(VLOOKUP(Horizontal!$C69&amp;Horizontal!$B69&amp;Horizontal!U$11,Vertical!$E:$O,U$10,0))+0</f>
        <v>42</v>
      </c>
      <c r="V69" s="207">
        <f>(VLOOKUP(Horizontal!$C69&amp;Horizontal!$B69&amp;Horizontal!V$11,Vertical!$E:$O,V$10,0))+0</f>
        <v>42</v>
      </c>
      <c r="W69" s="207">
        <f>(VLOOKUP(Horizontal!$C69&amp;Horizontal!$B69&amp;Horizontal!W$11,Vertical!$E:$O,W$10,0))+0</f>
        <v>33</v>
      </c>
      <c r="X69" s="207">
        <f>(VLOOKUP(Horizontal!$C69&amp;Horizontal!$B69&amp;Horizontal!X$11,Vertical!$E:$O,X$10,0))+0</f>
        <v>29</v>
      </c>
      <c r="Y69" s="209">
        <f>(VLOOKUP(Horizontal!$C69&amp;Horizontal!$B69&amp;Horizontal!Y$11,Vertical!$E:$O,Y$10,0))+0</f>
        <v>26</v>
      </c>
      <c r="Z69" s="210">
        <f>(VLOOKUP(Horizontal!$C69&amp;Horizontal!$B69&amp;Horizontal!Z$11,Vertical!$E:$O,Z$10,0))+0</f>
        <v>91.49</v>
      </c>
      <c r="AA69" s="207">
        <f>(VLOOKUP(Horizontal!$C69&amp;Horizontal!$B69&amp;Horizontal!AA$11,Vertical!$E:$O,AA$10,0))+0</f>
        <v>86.96</v>
      </c>
      <c r="AB69" s="207">
        <f>(VLOOKUP(Horizontal!$C69&amp;Horizontal!$B69&amp;Horizontal!AB$11,Vertical!$E:$O,AB$10,0))+0</f>
        <v>85.15</v>
      </c>
      <c r="AC69" s="207">
        <f>(VLOOKUP(Horizontal!$C69&amp;Horizontal!$B69&amp;Horizontal!AC$11,Vertical!$E:$O,AC$10,0))+0</f>
        <v>80.08</v>
      </c>
      <c r="AD69" s="207">
        <f>(VLOOKUP(Horizontal!$C69&amp;Horizontal!$B69&amp;Horizontal!AD$11,Vertical!$E:$O,AD$10,0))+0</f>
        <v>93.33</v>
      </c>
      <c r="AE69" s="207">
        <f>(VLOOKUP(Horizontal!$C69&amp;Horizontal!$B69&amp;Horizontal!AE$11,Vertical!$E:$O,AE$10,0))+0</f>
        <v>65.52</v>
      </c>
      <c r="AF69" s="207">
        <f>(VLOOKUP(Horizontal!$C69&amp;Horizontal!$B69&amp;Horizontal!AF$11,Vertical!$E:$O,AF$10,0))+0</f>
        <v>73.180000000000007</v>
      </c>
      <c r="AG69" s="207">
        <f>(VLOOKUP(Horizontal!$C69&amp;Horizontal!$B69&amp;Horizontal!AG$11,Vertical!$E:$O,AG$10,0))+0</f>
        <v>64</v>
      </c>
      <c r="AH69" s="209">
        <f>(VLOOKUP(Horizontal!$C69&amp;Horizontal!$B69&amp;Horizontal!AH$11,Vertical!$E:$O,AH$10,0))+0</f>
        <v>60</v>
      </c>
      <c r="AI69" s="210">
        <f>(VLOOKUP(Horizontal!$C69&amp;Horizontal!$B69&amp;Horizontal!AI$11,Vertical!$E:$O,AI$10,0))+0</f>
        <v>4.26</v>
      </c>
      <c r="AJ69" s="207">
        <f>(VLOOKUP(Horizontal!$C69&amp;Horizontal!$B69&amp;Horizontal!AJ$11,Vertical!$E:$O,AJ$10,0))+0</f>
        <v>8.6999999999999993</v>
      </c>
      <c r="AK69" s="207">
        <f>(VLOOKUP(Horizontal!$C69&amp;Horizontal!$B69&amp;Horizontal!AK$11,Vertical!$E:$O,AK$10,0))+0</f>
        <v>14.85</v>
      </c>
      <c r="AL69" s="207">
        <f>(VLOOKUP(Horizontal!$C69&amp;Horizontal!$B69&amp;Horizontal!AL$11,Vertical!$E:$O,AL$10,0))+0</f>
        <v>11.95</v>
      </c>
      <c r="AM69" s="207">
        <f>(VLOOKUP(Horizontal!$C69&amp;Horizontal!$B69&amp;Horizontal!AM$11,Vertical!$E:$O,AM$10,0))+0</f>
        <v>6.67</v>
      </c>
      <c r="AN69" s="207">
        <f>(VLOOKUP(Horizontal!$C69&amp;Horizontal!$B69&amp;Horizontal!AN$11,Vertical!$E:$O,AN$10,0))+0</f>
        <v>26.82</v>
      </c>
      <c r="AO69" s="207">
        <f>(VLOOKUP(Horizontal!$C69&amp;Horizontal!$B69&amp;Horizontal!AO$11,Vertical!$E:$O,AO$10,0))+0</f>
        <v>19.16</v>
      </c>
      <c r="AP69" s="207">
        <f>(VLOOKUP(Horizontal!$C69&amp;Horizontal!$B69&amp;Horizontal!AP$11,Vertical!$E:$O,AP$10,0))+0</f>
        <v>28</v>
      </c>
      <c r="AQ69" s="209">
        <f>(VLOOKUP(Horizontal!$C69&amp;Horizontal!$B69&amp;Horizontal!AQ$11,Vertical!$E:$O,AQ$10,0))+0</f>
        <v>36</v>
      </c>
      <c r="AR69" s="210">
        <f>(VLOOKUP(Horizontal!$C69&amp;Horizontal!$B69&amp;Horizontal!AR$11,Vertical!$E:$O,AR$10,0))+0</f>
        <v>4.26</v>
      </c>
      <c r="AS69" s="207">
        <f>(VLOOKUP(Horizontal!$C69&amp;Horizontal!$B69&amp;Horizontal!AS$11,Vertical!$E:$O,AS$10,0))+0</f>
        <v>4.3499999999999996</v>
      </c>
      <c r="AT69" s="207">
        <f>(VLOOKUP(Horizontal!$C69&amp;Horizontal!$B69&amp;Horizontal!AT$11,Vertical!$E:$O,AT$10,0))+0</f>
        <v>0</v>
      </c>
      <c r="AU69" s="207">
        <f>(VLOOKUP(Horizontal!$C69&amp;Horizontal!$B69&amp;Horizontal!AU$11,Vertical!$E:$O,AU$10,0))+0</f>
        <v>7.97</v>
      </c>
      <c r="AV69" s="207">
        <f>(VLOOKUP(Horizontal!$C69&amp;Horizontal!$B69&amp;Horizontal!AV$11,Vertical!$E:$O,AV$10,0))+0</f>
        <v>0</v>
      </c>
      <c r="AW69" s="207">
        <f>(VLOOKUP(Horizontal!$C69&amp;Horizontal!$B69&amp;Horizontal!AW$11,Vertical!$E:$O,AW$10,0))+0</f>
        <v>7.66</v>
      </c>
      <c r="AX69" s="207">
        <f>(VLOOKUP(Horizontal!$C69&amp;Horizontal!$B69&amp;Horizontal!AX$11,Vertical!$E:$O,AX$10,0))+0</f>
        <v>7.66</v>
      </c>
      <c r="AY69" s="207">
        <f>(VLOOKUP(Horizontal!$C69&amp;Horizontal!$B69&amp;Horizontal!AY$11,Vertical!$E:$O,AY$10,0))+0</f>
        <v>8</v>
      </c>
      <c r="AZ69" s="209">
        <f>(VLOOKUP(Horizontal!$C69&amp;Horizontal!$B69&amp;Horizontal!AZ$11,Vertical!$E:$O,AZ$10,0))+0</f>
        <v>4</v>
      </c>
      <c r="BA69" s="208">
        <f>(VLOOKUP(Horizontal!$C69&amp;Horizontal!$B69&amp;Horizontal!BA$11,Vertical!$E:$O,BA$10,0))+0</f>
        <v>15.41</v>
      </c>
      <c r="BB69" s="210">
        <f>(VLOOKUP(Horizontal!$C69&amp;Horizontal!$B69&amp;Horizontal!BB$11,Vertical!$E:$O,BB$10,0))+0</f>
        <v>63.8</v>
      </c>
      <c r="BC69" s="207">
        <f>(VLOOKUP(Horizontal!$C69&amp;Horizontal!$B69&amp;Horizontal!BC$11,Vertical!$E:$O,BC$10,0))+0</f>
        <v>72.64</v>
      </c>
      <c r="BD69" s="207">
        <f>(VLOOKUP(Horizontal!$C69&amp;Horizontal!$B69&amp;Horizontal!BD$11,Vertical!$E:$O,BD$10,0))+0</f>
        <v>78.83</v>
      </c>
      <c r="BE69" s="207">
        <f>(VLOOKUP(Horizontal!$C69&amp;Horizontal!$B69&amp;Horizontal!BE$11,Vertical!$E:$O,BE$10,0))+0</f>
        <v>93.7</v>
      </c>
      <c r="BF69" s="207">
        <f>(VLOOKUP(Horizontal!$C69&amp;Horizontal!$B69&amp;Horizontal!BF$11,Vertical!$E:$O,BF$10,0))+0</f>
        <v>108.78</v>
      </c>
      <c r="BG69" s="207">
        <f>(VLOOKUP(Horizontal!$C69&amp;Horizontal!$B69&amp;Horizontal!BG$11,Vertical!$E:$O,BG$10,0))+0</f>
        <v>145.21</v>
      </c>
      <c r="BH69" s="207">
        <f>(VLOOKUP(Horizontal!$C69&amp;Horizontal!$B69&amp;Horizontal!BH$11,Vertical!$E:$O,BH$10,0))+0</f>
        <v>148.41999999999999</v>
      </c>
      <c r="BI69" s="207">
        <f>(VLOOKUP(Horizontal!$C69&amp;Horizontal!$B69&amp;Horizontal!BI$11,Vertical!$E:$O,BI$10,0))+0</f>
        <v>148.41</v>
      </c>
      <c r="BJ69" s="209">
        <f>(VLOOKUP(Horizontal!$C69&amp;Horizontal!$B69&amp;Horizontal!BJ$11,Vertical!$E:$O,BJ$10,0))+0</f>
        <v>148.47999999999999</v>
      </c>
      <c r="BK69" s="210">
        <f>(VLOOKUP(Horizontal!$C69&amp;Horizontal!$B69&amp;Horizontal!BK$11,Vertical!$E:$O,BK$10,0))+0</f>
        <v>50</v>
      </c>
      <c r="BL69" s="207">
        <f>(VLOOKUP(Horizontal!$C69&amp;Horizontal!$B69&amp;Horizontal!BL$11,Vertical!$E:$O,BL$10,0))+0</f>
        <v>48</v>
      </c>
      <c r="BM69" s="207">
        <f>(VLOOKUP(Horizontal!$C69&amp;Horizontal!$B69&amp;Horizontal!BM$11,Vertical!$E:$O,BM$10,0))+0</f>
        <v>44</v>
      </c>
      <c r="BN69" s="207">
        <f>(VLOOKUP(Horizontal!$C69&amp;Horizontal!$B69&amp;Horizontal!BN$11,Vertical!$E:$O,BN$10,0))+0</f>
        <v>39</v>
      </c>
      <c r="BO69" s="207">
        <f>(VLOOKUP(Horizontal!$C69&amp;Horizontal!$B69&amp;Horizontal!BO$11,Vertical!$E:$O,BO$10,0))+0</f>
        <v>43</v>
      </c>
      <c r="BP69" s="207">
        <f>(VLOOKUP(Horizontal!$C69&amp;Horizontal!$B69&amp;Horizontal!BP$11,Vertical!$E:$O,BP$10,0))+0</f>
        <v>40</v>
      </c>
      <c r="BQ69" s="207">
        <f>(VLOOKUP(Horizontal!$C69&amp;Horizontal!$B69&amp;Horizontal!BQ$11,Vertical!$E:$O,BQ$10,0))+0</f>
        <v>33</v>
      </c>
      <c r="BR69" s="207">
        <f>(VLOOKUP(Horizontal!$C69&amp;Horizontal!$B69&amp;Horizontal!BR$11,Vertical!$E:$O,BR$10,0))+0</f>
        <v>31</v>
      </c>
      <c r="BS69" s="209">
        <f>(VLOOKUP(Horizontal!$C69&amp;Horizontal!$B69&amp;Horizontal!BS$11,Vertical!$E:$O,BS$10,0))+0</f>
        <v>31</v>
      </c>
      <c r="BT69" s="210">
        <f>(VLOOKUP(Horizontal!$C69&amp;Horizontal!$B69&amp;Horizontal!BT$11,Vertical!$E:$O,BT$10,0))+0</f>
        <v>91.67</v>
      </c>
      <c r="BU69" s="207">
        <f>(VLOOKUP(Horizontal!$C69&amp;Horizontal!$B69&amp;Horizontal!BU$11,Vertical!$E:$O,BU$10,0))+0</f>
        <v>86.36</v>
      </c>
      <c r="BV69" s="207">
        <f>(VLOOKUP(Horizontal!$C69&amp;Horizontal!$B69&amp;Horizontal!BV$11,Vertical!$E:$O,BV$10,0))+0</f>
        <v>89.8</v>
      </c>
      <c r="BW69" s="207">
        <f>(VLOOKUP(Horizontal!$C69&amp;Horizontal!$B69&amp;Horizontal!BW$11,Vertical!$E:$O,BW$10,0))+0</f>
        <v>89.01</v>
      </c>
      <c r="BX69" s="207">
        <f>(VLOOKUP(Horizontal!$C69&amp;Horizontal!$B69&amp;Horizontal!BX$11,Vertical!$E:$O,BX$10,0))+0</f>
        <v>95.24</v>
      </c>
      <c r="BY69" s="207">
        <f>(VLOOKUP(Horizontal!$C69&amp;Horizontal!$B69&amp;Horizontal!BY$11,Vertical!$E:$O,BY$10,0))+0</f>
        <v>68</v>
      </c>
      <c r="BZ69" s="207">
        <f>(VLOOKUP(Horizontal!$C69&amp;Horizontal!$B69&amp;Horizontal!BZ$11,Vertical!$E:$O,BZ$10,0))+0</f>
        <v>80.489999999999995</v>
      </c>
      <c r="CA69" s="207">
        <f>(VLOOKUP(Horizontal!$C69&amp;Horizontal!$B69&amp;Horizontal!CA$11,Vertical!$E:$O,CA$10,0))+0</f>
        <v>61.9</v>
      </c>
      <c r="CB69" s="209">
        <f>(VLOOKUP(Horizontal!$C69&amp;Horizontal!$B69&amp;Horizontal!CB$11,Vertical!$E:$O,CB$10,0))+0</f>
        <v>66.67</v>
      </c>
      <c r="CC69" s="210">
        <f>(VLOOKUP(Horizontal!$C69&amp;Horizontal!$B69&amp;Horizontal!CC$11,Vertical!$E:$O,CC$10,0))+0</f>
        <v>0</v>
      </c>
      <c r="CD69" s="207">
        <f>(VLOOKUP(Horizontal!$C69&amp;Horizontal!$B69&amp;Horizontal!CD$11,Vertical!$E:$O,CD$10,0))+0</f>
        <v>9.09</v>
      </c>
      <c r="CE69" s="207">
        <f>(VLOOKUP(Horizontal!$C69&amp;Horizontal!$B69&amp;Horizontal!CE$11,Vertical!$E:$O,CE$10,0))+0</f>
        <v>5.0999999999999996</v>
      </c>
      <c r="CF69" s="207">
        <f>(VLOOKUP(Horizontal!$C69&amp;Horizontal!$B69&amp;Horizontal!CF$11,Vertical!$E:$O,CF$10,0))+0</f>
        <v>5.49</v>
      </c>
      <c r="CG69" s="207">
        <f>(VLOOKUP(Horizontal!$C69&amp;Horizontal!$B69&amp;Horizontal!CG$11,Vertical!$E:$O,CG$10,0))+0</f>
        <v>0</v>
      </c>
      <c r="CH69" s="207">
        <f>(VLOOKUP(Horizontal!$C69&amp;Horizontal!$B69&amp;Horizontal!CH$11,Vertical!$E:$O,CH$10,0))+0</f>
        <v>12</v>
      </c>
      <c r="CI69" s="207">
        <f>(VLOOKUP(Horizontal!$C69&amp;Horizontal!$B69&amp;Horizontal!CI$11,Vertical!$E:$O,CI$10,0))+0</f>
        <v>9.76</v>
      </c>
      <c r="CJ69" s="207">
        <f>(VLOOKUP(Horizontal!$C69&amp;Horizontal!$B69&amp;Horizontal!CJ$11,Vertical!$E:$O,CJ$10,0))+0</f>
        <v>19.05</v>
      </c>
      <c r="CK69" s="209">
        <f>(VLOOKUP(Horizontal!$C69&amp;Horizontal!$B69&amp;Horizontal!CK$11,Vertical!$E:$O,CK$10,0))+0</f>
        <v>9.52</v>
      </c>
      <c r="CL69" s="210">
        <f>(VLOOKUP(Horizontal!$C69&amp;Horizontal!$B69&amp;Horizontal!CL$11,Vertical!$E:$O,CL$10,0))+0</f>
        <v>8.33</v>
      </c>
      <c r="CM69" s="207">
        <f>(VLOOKUP(Horizontal!$C69&amp;Horizontal!$B69&amp;Horizontal!CM$11,Vertical!$E:$O,CM$10,0))+0</f>
        <v>4.55</v>
      </c>
      <c r="CN69" s="207">
        <f>(VLOOKUP(Horizontal!$C69&amp;Horizontal!$B69&amp;Horizontal!CN$11,Vertical!$E:$O,CN$10,0))+0</f>
        <v>5.0999999999999996</v>
      </c>
      <c r="CO69" s="207">
        <f>(VLOOKUP(Horizontal!$C69&amp;Horizontal!$B69&amp;Horizontal!CO$11,Vertical!$E:$O,CO$10,0))+0</f>
        <v>5.49</v>
      </c>
      <c r="CP69" s="207">
        <f>(VLOOKUP(Horizontal!$C69&amp;Horizontal!$B69&amp;Horizontal!CP$11,Vertical!$E:$O,CP$10,0))+0</f>
        <v>4.76</v>
      </c>
      <c r="CQ69" s="207">
        <f>(VLOOKUP(Horizontal!$C69&amp;Horizontal!$B69&amp;Horizontal!CQ$11,Vertical!$E:$O,CQ$10,0))+0</f>
        <v>20</v>
      </c>
      <c r="CR69" s="207">
        <f>(VLOOKUP(Horizontal!$C69&amp;Horizontal!$B69&amp;Horizontal!CR$11,Vertical!$E:$O,CR$10,0))+0</f>
        <v>9.76</v>
      </c>
      <c r="CS69" s="207">
        <f>(VLOOKUP(Horizontal!$C69&amp;Horizontal!$B69&amp;Horizontal!CS$11,Vertical!$E:$O,CS$10,0))+0</f>
        <v>19.05</v>
      </c>
      <c r="CT69" s="207">
        <f>(VLOOKUP(Horizontal!$C69&amp;Horizontal!$B69&amp;Horizontal!CT$11,Vertical!$E:$O,CT$10,0))+0</f>
        <v>23.81</v>
      </c>
      <c r="CU69" s="150"/>
      <c r="CV69" s="211">
        <f t="shared" si="29"/>
        <v>18.559999999999995</v>
      </c>
      <c r="CW69" s="190">
        <f t="shared" si="30"/>
        <v>20.009999999999998</v>
      </c>
      <c r="CX69" s="190">
        <f t="shared" si="31"/>
        <v>20.339999999999996</v>
      </c>
      <c r="CY69" s="190">
        <f t="shared" si="32"/>
        <v>19.260000000000005</v>
      </c>
      <c r="CZ69" s="190">
        <f t="shared" si="33"/>
        <v>17.519999999999996</v>
      </c>
      <c r="DA69" s="190">
        <f t="shared" si="34"/>
        <v>17.110000000000014</v>
      </c>
      <c r="DB69" s="190">
        <f t="shared" si="35"/>
        <v>17.949999999999989</v>
      </c>
      <c r="DC69" s="190">
        <f t="shared" si="36"/>
        <v>17.03</v>
      </c>
      <c r="DD69" s="212">
        <f t="shared" si="37"/>
        <v>16.369999999999976</v>
      </c>
      <c r="DE69" s="9">
        <v>160</v>
      </c>
      <c r="DF69" s="212">
        <f t="shared" si="38"/>
        <v>163.21721040189132</v>
      </c>
      <c r="DG69" s="264"/>
      <c r="DH69" s="265"/>
      <c r="DI69" s="265"/>
      <c r="DJ69" s="266"/>
      <c r="DK69" s="190">
        <v>6.07</v>
      </c>
      <c r="DL69" s="190">
        <v>6.07</v>
      </c>
      <c r="DM69" s="190">
        <v>304.29000000000002</v>
      </c>
      <c r="DN69" s="212">
        <v>7.56</v>
      </c>
      <c r="DO69" s="190">
        <v>35.659999999999997</v>
      </c>
      <c r="DP69" s="190">
        <v>35.61</v>
      </c>
      <c r="DQ69" s="190">
        <v>310.38</v>
      </c>
      <c r="DR69" s="212">
        <v>63.49</v>
      </c>
      <c r="DS69" s="150"/>
      <c r="DT69" s="190">
        <v>45</v>
      </c>
      <c r="DU69" s="190">
        <v>50</v>
      </c>
      <c r="DV69" s="190">
        <v>55</v>
      </c>
      <c r="DW69" s="190">
        <v>60</v>
      </c>
      <c r="DX69" s="190"/>
      <c r="DY69" s="190"/>
      <c r="DZ69" s="190"/>
      <c r="EA69" s="190"/>
      <c r="EB69" s="190"/>
      <c r="EC69" s="190"/>
      <c r="ED69" s="190">
        <v>88</v>
      </c>
      <c r="EE69" s="190">
        <v>125</v>
      </c>
      <c r="EF69" s="190">
        <v>130</v>
      </c>
      <c r="EG69" s="190">
        <v>130</v>
      </c>
      <c r="EH69" s="212">
        <v>140</v>
      </c>
      <c r="EI69" s="213"/>
      <c r="EJ69" s="211">
        <f t="shared" si="41"/>
        <v>18.489999999999995</v>
      </c>
      <c r="EK69" s="190">
        <f t="shared" si="42"/>
        <v>18.659999999999997</v>
      </c>
      <c r="EL69" s="190">
        <f t="shared" si="43"/>
        <v>17.02000000000001</v>
      </c>
      <c r="EM69" s="190">
        <f t="shared" si="44"/>
        <v>20.659999999999997</v>
      </c>
      <c r="EN69" s="190"/>
      <c r="EO69" s="190"/>
      <c r="EP69" s="190"/>
      <c r="EQ69" s="190"/>
      <c r="ER69" s="190"/>
      <c r="ES69" s="190"/>
      <c r="ET69" s="190">
        <f t="shared" si="45"/>
        <v>19.299999999999997</v>
      </c>
      <c r="EU69" s="190">
        <f t="shared" si="46"/>
        <v>15.700000000000017</v>
      </c>
      <c r="EV69" s="190">
        <f t="shared" si="47"/>
        <v>15.550000000000011</v>
      </c>
      <c r="EW69" s="190">
        <f t="shared" si="48"/>
        <v>16.079999999999984</v>
      </c>
      <c r="EX69" s="212">
        <f t="shared" si="49"/>
        <v>15.819999999999993</v>
      </c>
      <c r="EY69" s="211"/>
      <c r="EZ69" s="75">
        <f t="shared" si="50"/>
        <v>0.20256547300908603</v>
      </c>
      <c r="FA69" s="89">
        <f t="shared" si="51"/>
        <v>-7.0000000000000007E-2</v>
      </c>
      <c r="FB69" s="212"/>
      <c r="FC69" s="213"/>
      <c r="FD69" s="213"/>
      <c r="FE69" s="213"/>
      <c r="FF69" s="213"/>
      <c r="FG69" s="213"/>
      <c r="FH69" s="213"/>
      <c r="FI69" s="213"/>
      <c r="FJ69" s="213"/>
      <c r="FK69" s="213"/>
      <c r="FL69" s="213"/>
      <c r="FM69" s="213"/>
      <c r="FN69" s="213"/>
      <c r="FO69" s="213"/>
      <c r="FP69" s="213"/>
      <c r="FQ69" s="213"/>
      <c r="FR69" s="213"/>
      <c r="FS69" s="211"/>
      <c r="FT69" s="190"/>
      <c r="FU69" s="190"/>
      <c r="FV69" s="190"/>
      <c r="FW69" s="190"/>
      <c r="FX69" s="190"/>
      <c r="FY69" s="190"/>
      <c r="FZ69" s="190"/>
      <c r="GA69" s="190"/>
      <c r="GB69" s="190"/>
      <c r="GC69" s="190"/>
      <c r="GD69" s="190"/>
      <c r="GE69" s="190"/>
      <c r="GF69" s="190"/>
      <c r="GG69" s="212"/>
    </row>
    <row r="70" spans="2:189">
      <c r="B70" s="33">
        <v>42394</v>
      </c>
      <c r="C70" s="30" t="s">
        <v>61</v>
      </c>
      <c r="D70" s="30">
        <v>2016</v>
      </c>
      <c r="E70" s="30" t="str">
        <f t="shared" si="40"/>
        <v>2016S4</v>
      </c>
      <c r="F70" s="30" t="str">
        <f t="shared" si="39"/>
        <v>1Final2016</v>
      </c>
      <c r="G70" s="208" t="str">
        <f>VLOOKUP(Horizontal!$C70&amp;Horizontal!$B70&amp;Horizontal!G$11,Vertical!$E:$O,G$10,0)</f>
        <v>7,08</v>
      </c>
      <c r="H70" s="207">
        <f>(VLOOKUP(Horizontal!$C70&amp;Horizontal!$B70&amp;Horizontal!H$11,Vertical!$E:$O,H$10,0))+0</f>
        <v>42.28</v>
      </c>
      <c r="I70" s="207">
        <f>(VLOOKUP(Horizontal!$C70&amp;Horizontal!$B70&amp;Horizontal!I$11,Vertical!$E:$O,I$10,0))+0</f>
        <v>48.18</v>
      </c>
      <c r="J70" s="207">
        <f>(VLOOKUP(Horizontal!$C70&amp;Horizontal!$B70&amp;Horizontal!J$11,Vertical!$E:$O,J$10,0))+0</f>
        <v>55.98</v>
      </c>
      <c r="K70" s="207">
        <f>(VLOOKUP(Horizontal!$C70&amp;Horizontal!$B70&amp;Horizontal!K$11,Vertical!$E:$O,K$10,0))+0</f>
        <v>69.55</v>
      </c>
      <c r="L70" s="207">
        <f>(VLOOKUP(Horizontal!$C70&amp;Horizontal!$B70&amp;Horizontal!L$11,Vertical!$E:$O,L$10,0))+0</f>
        <v>88.31</v>
      </c>
      <c r="M70" s="207">
        <f>(VLOOKUP(Horizontal!$C70&amp;Horizontal!$B70&amp;Horizontal!M$11,Vertical!$E:$O,M$10,0))+0</f>
        <v>124.39</v>
      </c>
      <c r="N70" s="207">
        <f>(VLOOKUP(Horizontal!$C70&amp;Horizontal!$B70&amp;Horizontal!N$11,Vertical!$E:$O,N$10,0))+0</f>
        <v>128.28</v>
      </c>
      <c r="O70" s="207">
        <f>(VLOOKUP(Horizontal!$C70&amp;Horizontal!$B70&amp;Horizontal!O$11,Vertical!$E:$O,O$10,0))+0</f>
        <v>130.24</v>
      </c>
      <c r="P70" s="209">
        <f>(VLOOKUP(Horizontal!$C70&amp;Horizontal!$B70&amp;Horizontal!P$11,Vertical!$E:$O,P$10,0))+0</f>
        <v>131.11000000000001</v>
      </c>
      <c r="Q70" s="210">
        <f>(VLOOKUP(Horizontal!$C70&amp;Horizontal!$B70&amp;Horizontal!Q$11,Vertical!$E:$O,Q$10,0))+0</f>
        <v>56</v>
      </c>
      <c r="R70" s="207">
        <f>(VLOOKUP(Horizontal!$C70&amp;Horizontal!$B70&amp;Horizontal!R$11,Vertical!$E:$O,R$10,0))+0</f>
        <v>50</v>
      </c>
      <c r="S70" s="207">
        <f>(VLOOKUP(Horizontal!$C70&amp;Horizontal!$B70&amp;Horizontal!S$11,Vertical!$E:$O,S$10,0))+0</f>
        <v>47</v>
      </c>
      <c r="T70" s="207">
        <f>(VLOOKUP(Horizontal!$C70&amp;Horizontal!$B70&amp;Horizontal!T$11,Vertical!$E:$O,T$10,0))+0</f>
        <v>41</v>
      </c>
      <c r="U70" s="207">
        <f>(VLOOKUP(Horizontal!$C70&amp;Horizontal!$B70&amp;Horizontal!U$11,Vertical!$E:$O,U$10,0))+0</f>
        <v>41</v>
      </c>
      <c r="V70" s="207">
        <f>(VLOOKUP(Horizontal!$C70&amp;Horizontal!$B70&amp;Horizontal!V$11,Vertical!$E:$O,V$10,0))+0</f>
        <v>42</v>
      </c>
      <c r="W70" s="207">
        <f>(VLOOKUP(Horizontal!$C70&amp;Horizontal!$B70&amp;Horizontal!W$11,Vertical!$E:$O,W$10,0))+0</f>
        <v>39</v>
      </c>
      <c r="X70" s="207">
        <f>(VLOOKUP(Horizontal!$C70&amp;Horizontal!$B70&amp;Horizontal!X$11,Vertical!$E:$O,X$10,0))+0</f>
        <v>38</v>
      </c>
      <c r="Y70" s="209">
        <f>(VLOOKUP(Horizontal!$C70&amp;Horizontal!$B70&amp;Horizontal!Y$11,Vertical!$E:$O,Y$10,0))+0</f>
        <v>33</v>
      </c>
      <c r="Z70" s="210">
        <f>(VLOOKUP(Horizontal!$C70&amp;Horizontal!$B70&amp;Horizontal!Z$11,Vertical!$E:$O,Z$10,0))+0</f>
        <v>77.900000000000006</v>
      </c>
      <c r="AA70" s="207">
        <f>(VLOOKUP(Horizontal!$C70&amp;Horizontal!$B70&amp;Horizontal!AA$11,Vertical!$E:$O,AA$10,0))+0</f>
        <v>88.57</v>
      </c>
      <c r="AB70" s="207">
        <f>(VLOOKUP(Horizontal!$C70&amp;Horizontal!$B70&amp;Horizontal!AB$11,Vertical!$E:$O,AB$10,0))+0</f>
        <v>75</v>
      </c>
      <c r="AC70" s="207">
        <f>(VLOOKUP(Horizontal!$C70&amp;Horizontal!$B70&amp;Horizontal!AC$11,Vertical!$E:$O,AC$10,0))+0</f>
        <v>77.78</v>
      </c>
      <c r="AD70" s="207">
        <f>(VLOOKUP(Horizontal!$C70&amp;Horizontal!$B70&amp;Horizontal!AD$11,Vertical!$E:$O,AD$10,0))+0</f>
        <v>66.67</v>
      </c>
      <c r="AE70" s="207">
        <f>(VLOOKUP(Horizontal!$C70&amp;Horizontal!$B70&amp;Horizontal!AE$11,Vertical!$E:$O,AE$10,0))+0</f>
        <v>73.959999999999994</v>
      </c>
      <c r="AF70" s="207">
        <f>(VLOOKUP(Horizontal!$C70&amp;Horizontal!$B70&amp;Horizontal!AF$11,Vertical!$E:$O,AF$10,0))+0</f>
        <v>64.709999999999994</v>
      </c>
      <c r="AG70" s="207">
        <f>(VLOOKUP(Horizontal!$C70&amp;Horizontal!$B70&amp;Horizontal!AG$11,Vertical!$E:$O,AG$10,0))+0</f>
        <v>68.42</v>
      </c>
      <c r="AH70" s="209">
        <f>(VLOOKUP(Horizontal!$C70&amp;Horizontal!$B70&amp;Horizontal!AH$11,Vertical!$E:$O,AH$10,0))+0</f>
        <v>66.67</v>
      </c>
      <c r="AI70" s="210">
        <f>(VLOOKUP(Horizontal!$C70&amp;Horizontal!$B70&amp;Horizontal!AI$11,Vertical!$E:$O,AI$10,0))+0</f>
        <v>11.05</v>
      </c>
      <c r="AJ70" s="207">
        <f>(VLOOKUP(Horizontal!$C70&amp;Horizontal!$B70&amp;Horizontal!AJ$11,Vertical!$E:$O,AJ$10,0))+0</f>
        <v>5.71</v>
      </c>
      <c r="AK70" s="207">
        <f>(VLOOKUP(Horizontal!$C70&amp;Horizontal!$B70&amp;Horizontal!AK$11,Vertical!$E:$O,AK$10,0))+0</f>
        <v>12.5</v>
      </c>
      <c r="AL70" s="207">
        <f>(VLOOKUP(Horizontal!$C70&amp;Horizontal!$B70&amp;Horizontal!AL$11,Vertical!$E:$O,AL$10,0))+0</f>
        <v>5.56</v>
      </c>
      <c r="AM70" s="207">
        <f>(VLOOKUP(Horizontal!$C70&amp;Horizontal!$B70&amp;Horizontal!AM$11,Vertical!$E:$O,AM$10,0))+0</f>
        <v>11.11</v>
      </c>
      <c r="AN70" s="207">
        <f>(VLOOKUP(Horizontal!$C70&amp;Horizontal!$B70&amp;Horizontal!AN$11,Vertical!$E:$O,AN$10,0))+0</f>
        <v>20.83</v>
      </c>
      <c r="AO70" s="207">
        <f>(VLOOKUP(Horizontal!$C70&amp;Horizontal!$B70&amp;Horizontal!AO$11,Vertical!$E:$O,AO$10,0))+0</f>
        <v>29.41</v>
      </c>
      <c r="AP70" s="207">
        <f>(VLOOKUP(Horizontal!$C70&amp;Horizontal!$B70&amp;Horizontal!AP$11,Vertical!$E:$O,AP$10,0))+0</f>
        <v>26.32</v>
      </c>
      <c r="AQ70" s="209">
        <f>(VLOOKUP(Horizontal!$C70&amp;Horizontal!$B70&amp;Horizontal!AQ$11,Vertical!$E:$O,AQ$10,0))+0</f>
        <v>22.22</v>
      </c>
      <c r="AR70" s="210">
        <f>(VLOOKUP(Horizontal!$C70&amp;Horizontal!$B70&amp;Horizontal!AR$11,Vertical!$E:$O,AR$10,0))+0</f>
        <v>11.05</v>
      </c>
      <c r="AS70" s="207">
        <f>(VLOOKUP(Horizontal!$C70&amp;Horizontal!$B70&amp;Horizontal!AS$11,Vertical!$E:$O,AS$10,0))+0</f>
        <v>5.71</v>
      </c>
      <c r="AT70" s="207">
        <f>(VLOOKUP(Horizontal!$C70&amp;Horizontal!$B70&amp;Horizontal!AT$11,Vertical!$E:$O,AT$10,0))+0</f>
        <v>12.5</v>
      </c>
      <c r="AU70" s="207">
        <f>(VLOOKUP(Horizontal!$C70&amp;Horizontal!$B70&amp;Horizontal!AU$11,Vertical!$E:$O,AU$10,0))+0</f>
        <v>16.670000000000002</v>
      </c>
      <c r="AV70" s="207">
        <f>(VLOOKUP(Horizontal!$C70&amp;Horizontal!$B70&amp;Horizontal!AV$11,Vertical!$E:$O,AV$10,0))+0</f>
        <v>22.22</v>
      </c>
      <c r="AW70" s="207">
        <f>(VLOOKUP(Horizontal!$C70&amp;Horizontal!$B70&amp;Horizontal!AW$11,Vertical!$E:$O,AW$10,0))+0</f>
        <v>5.21</v>
      </c>
      <c r="AX70" s="207">
        <f>(VLOOKUP(Horizontal!$C70&amp;Horizontal!$B70&amp;Horizontal!AX$11,Vertical!$E:$O,AX$10,0))+0</f>
        <v>5.88</v>
      </c>
      <c r="AY70" s="207">
        <f>(VLOOKUP(Horizontal!$C70&amp;Horizontal!$B70&amp;Horizontal!AY$11,Vertical!$E:$O,AY$10,0))+0</f>
        <v>5.26</v>
      </c>
      <c r="AZ70" s="209">
        <f>(VLOOKUP(Horizontal!$C70&amp;Horizontal!$B70&amp;Horizontal!AZ$11,Vertical!$E:$O,AZ$10,0))+0</f>
        <v>11.11</v>
      </c>
      <c r="BA70" s="208">
        <f>(VLOOKUP(Horizontal!$C70&amp;Horizontal!$B70&amp;Horizontal!BA$11,Vertical!$E:$O,BA$10,0))+0</f>
        <v>16.21</v>
      </c>
      <c r="BB70" s="210">
        <f>(VLOOKUP(Horizontal!$C70&amp;Horizontal!$B70&amp;Horizontal!BB$11,Vertical!$E:$O,BB$10,0))+0</f>
        <v>60.11</v>
      </c>
      <c r="BC70" s="207">
        <f>(VLOOKUP(Horizontal!$C70&amp;Horizontal!$B70&amp;Horizontal!BC$11,Vertical!$E:$O,BC$10,0))+0</f>
        <v>66.94</v>
      </c>
      <c r="BD70" s="207">
        <f>(VLOOKUP(Horizontal!$C70&amp;Horizontal!$B70&amp;Horizontal!BD$11,Vertical!$E:$O,BD$10,0))+0</f>
        <v>73.849999999999994</v>
      </c>
      <c r="BE70" s="207">
        <f>(VLOOKUP(Horizontal!$C70&amp;Horizontal!$B70&amp;Horizontal!BE$11,Vertical!$E:$O,BE$10,0))+0</f>
        <v>87.55</v>
      </c>
      <c r="BF70" s="207">
        <f>(VLOOKUP(Horizontal!$C70&amp;Horizontal!$B70&amp;Horizontal!BF$11,Vertical!$E:$O,BF$10,0))+0</f>
        <v>103</v>
      </c>
      <c r="BG70" s="207">
        <f>(VLOOKUP(Horizontal!$C70&amp;Horizontal!$B70&amp;Horizontal!BG$11,Vertical!$E:$O,BG$10,0))+0</f>
        <v>142.66999999999999</v>
      </c>
      <c r="BH70" s="207">
        <f>(VLOOKUP(Horizontal!$C70&amp;Horizontal!$B70&amp;Horizontal!BH$11,Vertical!$E:$O,BH$10,0))+0</f>
        <v>145.29</v>
      </c>
      <c r="BI70" s="207">
        <f>(VLOOKUP(Horizontal!$C70&amp;Horizontal!$B70&amp;Horizontal!BI$11,Vertical!$E:$O,BI$10,0))+0</f>
        <v>146.55000000000001</v>
      </c>
      <c r="BJ70" s="209">
        <f>(VLOOKUP(Horizontal!$C70&amp;Horizontal!$B70&amp;Horizontal!BJ$11,Vertical!$E:$O,BJ$10,0))+0</f>
        <v>147.38999999999999</v>
      </c>
      <c r="BK70" s="210">
        <f>(VLOOKUP(Horizontal!$C70&amp;Horizontal!$B70&amp;Horizontal!BK$11,Vertical!$E:$O,BK$10,0))+0</f>
        <v>52</v>
      </c>
      <c r="BL70" s="207">
        <f>(VLOOKUP(Horizontal!$C70&amp;Horizontal!$B70&amp;Horizontal!BL$11,Vertical!$E:$O,BL$10,0))+0</f>
        <v>48</v>
      </c>
      <c r="BM70" s="207">
        <f>(VLOOKUP(Horizontal!$C70&amp;Horizontal!$B70&amp;Horizontal!BM$11,Vertical!$E:$O,BM$10,0))+0</f>
        <v>45</v>
      </c>
      <c r="BN70" s="207">
        <f>(VLOOKUP(Horizontal!$C70&amp;Horizontal!$B70&amp;Horizontal!BN$11,Vertical!$E:$O,BN$10,0))+0</f>
        <v>39</v>
      </c>
      <c r="BO70" s="207">
        <f>(VLOOKUP(Horizontal!$C70&amp;Horizontal!$B70&amp;Horizontal!BO$11,Vertical!$E:$O,BO$10,0))+0</f>
        <v>43</v>
      </c>
      <c r="BP70" s="207">
        <f>(VLOOKUP(Horizontal!$C70&amp;Horizontal!$B70&amp;Horizontal!BP$11,Vertical!$E:$O,BP$10,0))+0</f>
        <v>41</v>
      </c>
      <c r="BQ70" s="207">
        <f>(VLOOKUP(Horizontal!$C70&amp;Horizontal!$B70&amp;Horizontal!BQ$11,Vertical!$E:$O,BQ$10,0))+0</f>
        <v>39</v>
      </c>
      <c r="BR70" s="207">
        <f>(VLOOKUP(Horizontal!$C70&amp;Horizontal!$B70&amp;Horizontal!BR$11,Vertical!$E:$O,BR$10,0))+0</f>
        <v>38</v>
      </c>
      <c r="BS70" s="209">
        <f>(VLOOKUP(Horizontal!$C70&amp;Horizontal!$B70&amp;Horizontal!BS$11,Vertical!$E:$O,BS$10,0))+0</f>
        <v>38</v>
      </c>
      <c r="BT70" s="210">
        <f>(VLOOKUP(Horizontal!$C70&amp;Horizontal!$B70&amp;Horizontal!BT$11,Vertical!$E:$O,BT$10,0))+0</f>
        <v>77.78</v>
      </c>
      <c r="BU70" s="207">
        <f>(VLOOKUP(Horizontal!$C70&amp;Horizontal!$B70&amp;Horizontal!BU$11,Vertical!$E:$O,BU$10,0))+0</f>
        <v>84.21</v>
      </c>
      <c r="BV70" s="207">
        <f>(VLOOKUP(Horizontal!$C70&amp;Horizontal!$B70&amp;Horizontal!BV$11,Vertical!$E:$O,BV$10,0))+0</f>
        <v>77.78</v>
      </c>
      <c r="BW70" s="207">
        <f>(VLOOKUP(Horizontal!$C70&amp;Horizontal!$B70&amp;Horizontal!BW$11,Vertical!$E:$O,BW$10,0))+0</f>
        <v>72.22</v>
      </c>
      <c r="BX70" s="207">
        <f>(VLOOKUP(Horizontal!$C70&amp;Horizontal!$B70&amp;Horizontal!BX$11,Vertical!$E:$O,BX$10,0))+0</f>
        <v>88.24</v>
      </c>
      <c r="BY70" s="207">
        <f>(VLOOKUP(Horizontal!$C70&amp;Horizontal!$B70&amp;Horizontal!BY$11,Vertical!$E:$O,BY$10,0))+0</f>
        <v>55.56</v>
      </c>
      <c r="BZ70" s="207">
        <f>(VLOOKUP(Horizontal!$C70&amp;Horizontal!$B70&amp;Horizontal!BZ$11,Vertical!$E:$O,BZ$10,0))+0</f>
        <v>62.5</v>
      </c>
      <c r="CA70" s="207">
        <f>(VLOOKUP(Horizontal!$C70&amp;Horizontal!$B70&amp;Horizontal!CA$11,Vertical!$E:$O,CA$10,0))+0</f>
        <v>56.52</v>
      </c>
      <c r="CB70" s="209">
        <f>(VLOOKUP(Horizontal!$C70&amp;Horizontal!$B70&amp;Horizontal!CB$11,Vertical!$E:$O,CB$10,0))+0</f>
        <v>47.06</v>
      </c>
      <c r="CC70" s="210">
        <f>(VLOOKUP(Horizontal!$C70&amp;Horizontal!$B70&amp;Horizontal!CC$11,Vertical!$E:$O,CC$10,0))+0</f>
        <v>22.22</v>
      </c>
      <c r="CD70" s="207">
        <f>(VLOOKUP(Horizontal!$C70&amp;Horizontal!$B70&amp;Horizontal!CD$11,Vertical!$E:$O,CD$10,0))+0</f>
        <v>5.26</v>
      </c>
      <c r="CE70" s="207">
        <f>(VLOOKUP(Horizontal!$C70&amp;Horizontal!$B70&amp;Horizontal!CE$11,Vertical!$E:$O,CE$10,0))+0</f>
        <v>5.56</v>
      </c>
      <c r="CF70" s="207">
        <f>(VLOOKUP(Horizontal!$C70&amp;Horizontal!$B70&amp;Horizontal!CF$11,Vertical!$E:$O,CF$10,0))+0</f>
        <v>0</v>
      </c>
      <c r="CG70" s="207">
        <f>(VLOOKUP(Horizontal!$C70&amp;Horizontal!$B70&amp;Horizontal!CG$11,Vertical!$E:$O,CG$10,0))+0</f>
        <v>11.76</v>
      </c>
      <c r="CH70" s="207">
        <f>(VLOOKUP(Horizontal!$C70&amp;Horizontal!$B70&amp;Horizontal!CH$11,Vertical!$E:$O,CH$10,0))+0</f>
        <v>33.33</v>
      </c>
      <c r="CI70" s="207">
        <f>(VLOOKUP(Horizontal!$C70&amp;Horizontal!$B70&amp;Horizontal!CI$11,Vertical!$E:$O,CI$10,0))+0</f>
        <v>25</v>
      </c>
      <c r="CJ70" s="207">
        <f>(VLOOKUP(Horizontal!$C70&amp;Horizontal!$B70&amp;Horizontal!CJ$11,Vertical!$E:$O,CJ$10,0))+0</f>
        <v>31.06</v>
      </c>
      <c r="CK70" s="209">
        <f>(VLOOKUP(Horizontal!$C70&amp;Horizontal!$B70&amp;Horizontal!CK$11,Vertical!$E:$O,CK$10,0))+0</f>
        <v>29.41</v>
      </c>
      <c r="CL70" s="210">
        <f>(VLOOKUP(Horizontal!$C70&amp;Horizontal!$B70&amp;Horizontal!CL$11,Vertical!$E:$O,CL$10,0))+0</f>
        <v>0</v>
      </c>
      <c r="CM70" s="207">
        <f>(VLOOKUP(Horizontal!$C70&amp;Horizontal!$B70&amp;Horizontal!CM$11,Vertical!$E:$O,CM$10,0))+0</f>
        <v>10.53</v>
      </c>
      <c r="CN70" s="207">
        <f>(VLOOKUP(Horizontal!$C70&amp;Horizontal!$B70&amp;Horizontal!CN$11,Vertical!$E:$O,CN$10,0))+0</f>
        <v>16.670000000000002</v>
      </c>
      <c r="CO70" s="207">
        <f>(VLOOKUP(Horizontal!$C70&amp;Horizontal!$B70&amp;Horizontal!CO$11,Vertical!$E:$O,CO$10,0))+0</f>
        <v>27.78</v>
      </c>
      <c r="CP70" s="207">
        <f>(VLOOKUP(Horizontal!$C70&amp;Horizontal!$B70&amp;Horizontal!CP$11,Vertical!$E:$O,CP$10,0))+0</f>
        <v>0</v>
      </c>
      <c r="CQ70" s="207">
        <f>(VLOOKUP(Horizontal!$C70&amp;Horizontal!$B70&amp;Horizontal!CQ$11,Vertical!$E:$O,CQ$10,0))+0</f>
        <v>11.11</v>
      </c>
      <c r="CR70" s="207">
        <f>(VLOOKUP(Horizontal!$C70&amp;Horizontal!$B70&amp;Horizontal!CR$11,Vertical!$E:$O,CR$10,0))+0</f>
        <v>12.5</v>
      </c>
      <c r="CS70" s="207">
        <f>(VLOOKUP(Horizontal!$C70&amp;Horizontal!$B70&amp;Horizontal!CS$11,Vertical!$E:$O,CS$10,0))+0</f>
        <v>12.42</v>
      </c>
      <c r="CT70" s="207">
        <f>(VLOOKUP(Horizontal!$C70&amp;Horizontal!$B70&amp;Horizontal!CT$11,Vertical!$E:$O,CT$10,0))+0</f>
        <v>23.53</v>
      </c>
      <c r="CU70" s="150"/>
      <c r="CV70" s="211">
        <f t="shared" si="29"/>
        <v>17.829999999999998</v>
      </c>
      <c r="CW70" s="190">
        <f t="shared" si="30"/>
        <v>18.759999999999998</v>
      </c>
      <c r="CX70" s="190">
        <f t="shared" si="31"/>
        <v>17.869999999999997</v>
      </c>
      <c r="CY70" s="190">
        <f t="shared" si="32"/>
        <v>18</v>
      </c>
      <c r="CZ70" s="190">
        <f t="shared" si="33"/>
        <v>14.689999999999998</v>
      </c>
      <c r="DA70" s="190">
        <f t="shared" si="34"/>
        <v>18.279999999999987</v>
      </c>
      <c r="DB70" s="190">
        <f t="shared" si="35"/>
        <v>17.009999999999991</v>
      </c>
      <c r="DC70" s="190">
        <f t="shared" si="36"/>
        <v>16.310000000000002</v>
      </c>
      <c r="DD70" s="212">
        <f t="shared" si="37"/>
        <v>16.279999999999973</v>
      </c>
      <c r="DE70" s="9">
        <v>160</v>
      </c>
      <c r="DF70" s="212">
        <f t="shared" si="38"/>
        <v>166.17721040189133</v>
      </c>
      <c r="DG70" s="264"/>
      <c r="DH70" s="265"/>
      <c r="DI70" s="265"/>
      <c r="DJ70" s="266"/>
      <c r="DK70" s="190">
        <v>2.62</v>
      </c>
      <c r="DL70" s="190">
        <v>2.62</v>
      </c>
      <c r="DM70" s="190">
        <v>216.02</v>
      </c>
      <c r="DN70" s="212">
        <v>2.62</v>
      </c>
      <c r="DO70" s="190">
        <v>35.659999999999997</v>
      </c>
      <c r="DP70" s="190">
        <v>35.61</v>
      </c>
      <c r="DQ70" s="190">
        <v>310.38</v>
      </c>
      <c r="DR70" s="212">
        <v>63.49</v>
      </c>
      <c r="DS70" s="150"/>
      <c r="DT70" s="190">
        <v>42</v>
      </c>
      <c r="DU70" s="190">
        <v>45</v>
      </c>
      <c r="DV70" s="190">
        <v>55</v>
      </c>
      <c r="DW70" s="190">
        <v>60</v>
      </c>
      <c r="DX70" s="190"/>
      <c r="DY70" s="190"/>
      <c r="DZ70" s="190"/>
      <c r="EA70" s="190"/>
      <c r="EB70" s="190"/>
      <c r="EC70" s="190"/>
      <c r="ED70" s="190">
        <v>80</v>
      </c>
      <c r="EE70" s="190">
        <v>120</v>
      </c>
      <c r="EF70" s="190">
        <v>125</v>
      </c>
      <c r="EG70" s="190">
        <v>130</v>
      </c>
      <c r="EH70" s="212">
        <v>140</v>
      </c>
      <c r="EI70" s="213"/>
      <c r="EJ70" s="211">
        <f t="shared" si="41"/>
        <v>18.559999999999995</v>
      </c>
      <c r="EK70" s="190">
        <f t="shared" si="42"/>
        <v>20.009999999999998</v>
      </c>
      <c r="EL70" s="190">
        <f t="shared" si="43"/>
        <v>20.339999999999996</v>
      </c>
      <c r="EM70" s="190">
        <f t="shared" si="44"/>
        <v>19.260000000000005</v>
      </c>
      <c r="EN70" s="190"/>
      <c r="EO70" s="190"/>
      <c r="EP70" s="190"/>
      <c r="EQ70" s="190"/>
      <c r="ER70" s="190"/>
      <c r="ES70" s="190"/>
      <c r="ET70" s="190">
        <f t="shared" si="45"/>
        <v>17.519999999999996</v>
      </c>
      <c r="EU70" s="190">
        <f t="shared" si="46"/>
        <v>17.110000000000014</v>
      </c>
      <c r="EV70" s="190">
        <f t="shared" si="47"/>
        <v>17.949999999999989</v>
      </c>
      <c r="EW70" s="190">
        <f t="shared" si="48"/>
        <v>17.03</v>
      </c>
      <c r="EX70" s="212">
        <f t="shared" si="49"/>
        <v>16.369999999999976</v>
      </c>
      <c r="EY70" s="211"/>
      <c r="EZ70" s="75">
        <f t="shared" si="50"/>
        <v>0.20274914089347079</v>
      </c>
      <c r="FA70" s="89">
        <f t="shared" si="51"/>
        <v>-7.0000000000000007E-2</v>
      </c>
      <c r="FB70" s="212"/>
      <c r="FC70" s="213"/>
      <c r="FD70" s="213"/>
      <c r="FE70" s="213"/>
      <c r="FF70" s="213"/>
      <c r="FG70" s="213"/>
      <c r="FH70" s="213"/>
      <c r="FI70" s="213"/>
      <c r="FJ70" s="213"/>
      <c r="FK70" s="213"/>
      <c r="FL70" s="213"/>
      <c r="FM70" s="213"/>
      <c r="FN70" s="213"/>
      <c r="FO70" s="213"/>
      <c r="FP70" s="213"/>
      <c r="FQ70" s="213"/>
      <c r="FR70" s="213"/>
      <c r="FS70" s="211"/>
      <c r="FT70" s="190"/>
      <c r="FU70" s="190"/>
      <c r="FV70" s="190"/>
      <c r="FW70" s="190"/>
      <c r="FX70" s="190"/>
      <c r="FY70" s="190"/>
      <c r="FZ70" s="190"/>
      <c r="GA70" s="190"/>
      <c r="GB70" s="190"/>
      <c r="GC70" s="190"/>
      <c r="GD70" s="190"/>
      <c r="GE70" s="190"/>
      <c r="GF70" s="190"/>
      <c r="GG70" s="212"/>
    </row>
    <row r="71" spans="2:189">
      <c r="B71" s="33">
        <v>42401</v>
      </c>
      <c r="C71" s="30" t="s">
        <v>60</v>
      </c>
      <c r="D71" s="30">
        <v>2016</v>
      </c>
      <c r="E71" s="30" t="str">
        <f t="shared" si="40"/>
        <v>2016S5</v>
      </c>
      <c r="F71" s="30" t="str">
        <f t="shared" si="39"/>
        <v>22016</v>
      </c>
      <c r="G71" s="208" t="str">
        <f>VLOOKUP(Horizontal!$C71&amp;Horizontal!$B71&amp;Horizontal!G$11,Vertical!$E:$O,G$10,0)</f>
        <v>5,48</v>
      </c>
      <c r="H71" s="207">
        <f>(VLOOKUP(Horizontal!$C71&amp;Horizontal!$B71&amp;Horizontal!H$11,Vertical!$E:$O,H$10,0))+0</f>
        <v>41.33</v>
      </c>
      <c r="I71" s="207">
        <f>(VLOOKUP(Horizontal!$C71&amp;Horizontal!$B71&amp;Horizontal!I$11,Vertical!$E:$O,I$10,0))+0</f>
        <v>50.72</v>
      </c>
      <c r="J71" s="207">
        <f>(VLOOKUP(Horizontal!$C71&amp;Horizontal!$B71&amp;Horizontal!J$11,Vertical!$E:$O,J$10,0))+0</f>
        <v>57.95</v>
      </c>
      <c r="K71" s="207">
        <f>(VLOOKUP(Horizontal!$C71&amp;Horizontal!$B71&amp;Horizontal!K$11,Vertical!$E:$O,K$10,0))+0</f>
        <v>62.15</v>
      </c>
      <c r="L71" s="207">
        <f>(VLOOKUP(Horizontal!$C71&amp;Horizontal!$B71&amp;Horizontal!L$11,Vertical!$E:$O,L$10,0))+0</f>
        <v>75.52</v>
      </c>
      <c r="M71" s="207">
        <f>(VLOOKUP(Horizontal!$C71&amp;Horizontal!$B71&amp;Horizontal!M$11,Vertical!$E:$O,M$10,0))+0</f>
        <v>116.24</v>
      </c>
      <c r="N71" s="207">
        <f>(VLOOKUP(Horizontal!$C71&amp;Horizontal!$B71&amp;Horizontal!N$11,Vertical!$E:$O,N$10,0))+0</f>
        <v>122.52</v>
      </c>
      <c r="O71" s="207">
        <f>(VLOOKUP(Horizontal!$C71&amp;Horizontal!$B71&amp;Horizontal!O$11,Vertical!$E:$O,O$10,0))+0</f>
        <v>126.02</v>
      </c>
      <c r="P71" s="209">
        <f>(VLOOKUP(Horizontal!$C71&amp;Horizontal!$B71&amp;Horizontal!P$11,Vertical!$E:$O,P$10,0))+0</f>
        <v>127.31</v>
      </c>
      <c r="Q71" s="210">
        <f>(VLOOKUP(Horizontal!$C71&amp;Horizontal!$B71&amp;Horizontal!Q$11,Vertical!$E:$O,Q$10,0))+0</f>
        <v>53</v>
      </c>
      <c r="R71" s="207">
        <f>(VLOOKUP(Horizontal!$C71&amp;Horizontal!$B71&amp;Horizontal!R$11,Vertical!$E:$O,R$10,0))+0</f>
        <v>47</v>
      </c>
      <c r="S71" s="207">
        <f>(VLOOKUP(Horizontal!$C71&amp;Horizontal!$B71&amp;Horizontal!S$11,Vertical!$E:$O,S$10,0))+0</f>
        <v>41</v>
      </c>
      <c r="T71" s="207">
        <f>(VLOOKUP(Horizontal!$C71&amp;Horizontal!$B71&amp;Horizontal!T$11,Vertical!$E:$O,T$10,0))+0</f>
        <v>38</v>
      </c>
      <c r="U71" s="207">
        <f>(VLOOKUP(Horizontal!$C71&amp;Horizontal!$B71&amp;Horizontal!U$11,Vertical!$E:$O,U$10,0))+0</f>
        <v>45</v>
      </c>
      <c r="V71" s="207">
        <f>(VLOOKUP(Horizontal!$C71&amp;Horizontal!$B71&amp;Horizontal!V$11,Vertical!$E:$O,V$10,0))+0</f>
        <v>46</v>
      </c>
      <c r="W71" s="207">
        <f>(VLOOKUP(Horizontal!$C71&amp;Horizontal!$B71&amp;Horizontal!W$11,Vertical!$E:$O,W$10,0))+0</f>
        <v>36</v>
      </c>
      <c r="X71" s="207">
        <f>(VLOOKUP(Horizontal!$C71&amp;Horizontal!$B71&amp;Horizontal!X$11,Vertical!$E:$O,X$10,0))+0</f>
        <v>28</v>
      </c>
      <c r="Y71" s="209">
        <f>(VLOOKUP(Horizontal!$C71&amp;Horizontal!$B71&amp;Horizontal!Y$11,Vertical!$E:$O,Y$10,0))+0</f>
        <v>27</v>
      </c>
      <c r="Z71" s="210">
        <f>(VLOOKUP(Horizontal!$C71&amp;Horizontal!$B71&amp;Horizontal!Z$11,Vertical!$E:$O,Z$10,0))+0</f>
        <v>74.19</v>
      </c>
      <c r="AA71" s="207">
        <f>(VLOOKUP(Horizontal!$C71&amp;Horizontal!$B71&amp;Horizontal!AA$11,Vertical!$E:$O,AA$10,0))+0</f>
        <v>74.19</v>
      </c>
      <c r="AB71" s="207">
        <f>(VLOOKUP(Horizontal!$C71&amp;Horizontal!$B71&amp;Horizontal!AB$11,Vertical!$E:$O,AB$10,0))+0</f>
        <v>59.26</v>
      </c>
      <c r="AC71" s="207">
        <f>(VLOOKUP(Horizontal!$C71&amp;Horizontal!$B71&amp;Horizontal!AC$11,Vertical!$E:$O,AC$10,0))+0</f>
        <v>59.26</v>
      </c>
      <c r="AD71" s="207">
        <f>(VLOOKUP(Horizontal!$C71&amp;Horizontal!$B71&amp;Horizontal!AD$11,Vertical!$E:$O,AD$10,0))+0</f>
        <v>88.3</v>
      </c>
      <c r="AE71" s="207">
        <f>(VLOOKUP(Horizontal!$C71&amp;Horizontal!$B71&amp;Horizontal!AE$11,Vertical!$E:$O,AE$10,0))+0</f>
        <v>83.33</v>
      </c>
      <c r="AF71" s="207">
        <f>(VLOOKUP(Horizontal!$C71&amp;Horizontal!$B71&amp;Horizontal!AF$11,Vertical!$E:$O,AF$10,0))+0</f>
        <v>81.25</v>
      </c>
      <c r="AG71" s="207">
        <f>(VLOOKUP(Horizontal!$C71&amp;Horizontal!$B71&amp;Horizontal!AG$11,Vertical!$E:$O,AG$10,0))+0</f>
        <v>62.5</v>
      </c>
      <c r="AH71" s="209">
        <f>(VLOOKUP(Horizontal!$C71&amp;Horizontal!$B71&amp;Horizontal!AH$11,Vertical!$E:$O,AH$10,0))+0</f>
        <v>56.25</v>
      </c>
      <c r="AI71" s="210">
        <f>(VLOOKUP(Horizontal!$C71&amp;Horizontal!$B71&amp;Horizontal!AI$11,Vertical!$E:$O,AI$10,0))+0</f>
        <v>6.45</v>
      </c>
      <c r="AJ71" s="207">
        <f>(VLOOKUP(Horizontal!$C71&amp;Horizontal!$B71&amp;Horizontal!AJ$11,Vertical!$E:$O,AJ$10,0))+0</f>
        <v>6.45</v>
      </c>
      <c r="AK71" s="207">
        <f>(VLOOKUP(Horizontal!$C71&amp;Horizontal!$B71&amp;Horizontal!AK$11,Vertical!$E:$O,AK$10,0))+0</f>
        <v>3.7</v>
      </c>
      <c r="AL71" s="207">
        <f>(VLOOKUP(Horizontal!$C71&amp;Horizontal!$B71&amp;Horizontal!AL$11,Vertical!$E:$O,AL$10,0))+0</f>
        <v>3.7</v>
      </c>
      <c r="AM71" s="207">
        <f>(VLOOKUP(Horizontal!$C71&amp;Horizontal!$B71&amp;Horizontal!AM$11,Vertical!$E:$O,AM$10,0))+0</f>
        <v>11.7</v>
      </c>
      <c r="AN71" s="207">
        <f>(VLOOKUP(Horizontal!$C71&amp;Horizontal!$B71&amp;Horizontal!AN$11,Vertical!$E:$O,AN$10,0))+0</f>
        <v>5.56</v>
      </c>
      <c r="AO71" s="207">
        <f>(VLOOKUP(Horizontal!$C71&amp;Horizontal!$B71&amp;Horizontal!AO$11,Vertical!$E:$O,AO$10,0))+0</f>
        <v>12.5</v>
      </c>
      <c r="AP71" s="207">
        <f>(VLOOKUP(Horizontal!$C71&amp;Horizontal!$B71&amp;Horizontal!AP$11,Vertical!$E:$O,AP$10,0))+0</f>
        <v>31.25</v>
      </c>
      <c r="AQ71" s="209">
        <f>(VLOOKUP(Horizontal!$C71&amp;Horizontal!$B71&amp;Horizontal!AQ$11,Vertical!$E:$O,AQ$10,0))+0</f>
        <v>31.25</v>
      </c>
      <c r="AR71" s="210">
        <f>(VLOOKUP(Horizontal!$C71&amp;Horizontal!$B71&amp;Horizontal!AR$11,Vertical!$E:$O,AR$10,0))+0</f>
        <v>19.350000000000001</v>
      </c>
      <c r="AS71" s="207">
        <f>(VLOOKUP(Horizontal!$C71&amp;Horizontal!$B71&amp;Horizontal!AS$11,Vertical!$E:$O,AS$10,0))+0</f>
        <v>19.350000000000001</v>
      </c>
      <c r="AT71" s="207">
        <f>(VLOOKUP(Horizontal!$C71&amp;Horizontal!$B71&amp;Horizontal!AT$11,Vertical!$E:$O,AT$10,0))+0</f>
        <v>37.04</v>
      </c>
      <c r="AU71" s="207">
        <f>(VLOOKUP(Horizontal!$C71&amp;Horizontal!$B71&amp;Horizontal!AU$11,Vertical!$E:$O,AU$10,0))+0</f>
        <v>37.04</v>
      </c>
      <c r="AV71" s="207">
        <f>(VLOOKUP(Horizontal!$C71&amp;Horizontal!$B71&amp;Horizontal!AV$11,Vertical!$E:$O,AV$10,0))+0</f>
        <v>0</v>
      </c>
      <c r="AW71" s="207">
        <f>(VLOOKUP(Horizontal!$C71&amp;Horizontal!$B71&amp;Horizontal!AW$11,Vertical!$E:$O,AW$10,0))+0</f>
        <v>11.11</v>
      </c>
      <c r="AX71" s="207">
        <f>(VLOOKUP(Horizontal!$C71&amp;Horizontal!$B71&amp;Horizontal!AX$11,Vertical!$E:$O,AX$10,0))+0</f>
        <v>6.25</v>
      </c>
      <c r="AY71" s="207">
        <f>(VLOOKUP(Horizontal!$C71&amp;Horizontal!$B71&amp;Horizontal!AY$11,Vertical!$E:$O,AY$10,0))+0</f>
        <v>6.25</v>
      </c>
      <c r="AZ71" s="209">
        <f>(VLOOKUP(Horizontal!$C71&amp;Horizontal!$B71&amp;Horizontal!AZ$11,Vertical!$E:$O,AZ$10,0))+0</f>
        <v>12.5</v>
      </c>
      <c r="BA71" s="208">
        <f>(VLOOKUP(Horizontal!$C71&amp;Horizontal!$B71&amp;Horizontal!BA$11,Vertical!$E:$O,BA$10,0))+0</f>
        <v>14.26</v>
      </c>
      <c r="BB71" s="210">
        <f>(VLOOKUP(Horizontal!$C71&amp;Horizontal!$B71&amp;Horizontal!BB$11,Vertical!$E:$O,BB$10,0))+0</f>
        <v>56.13</v>
      </c>
      <c r="BC71" s="207">
        <f>(VLOOKUP(Horizontal!$C71&amp;Horizontal!$B71&amp;Horizontal!BC$11,Vertical!$E:$O,BC$10,0))+0</f>
        <v>64.87</v>
      </c>
      <c r="BD71" s="207">
        <f>(VLOOKUP(Horizontal!$C71&amp;Horizontal!$B71&amp;Horizontal!BD$11,Vertical!$E:$O,BD$10,0))+0</f>
        <v>74.150000000000006</v>
      </c>
      <c r="BE71" s="207">
        <f>(VLOOKUP(Horizontal!$C71&amp;Horizontal!$B71&amp;Horizontal!BE$11,Vertical!$E:$O,BE$10,0))+0</f>
        <v>79.38</v>
      </c>
      <c r="BF71" s="207">
        <f>(VLOOKUP(Horizontal!$C71&amp;Horizontal!$B71&amp;Horizontal!BF$11,Vertical!$E:$O,BF$10,0))+0</f>
        <v>92.74</v>
      </c>
      <c r="BG71" s="207">
        <f>(VLOOKUP(Horizontal!$C71&amp;Horizontal!$B71&amp;Horizontal!BG$11,Vertical!$E:$O,BG$10,0))+0</f>
        <v>129.59</v>
      </c>
      <c r="BH71" s="207">
        <f>(VLOOKUP(Horizontal!$C71&amp;Horizontal!$B71&amp;Horizontal!BH$11,Vertical!$E:$O,BH$10,0))+0</f>
        <v>138.05000000000001</v>
      </c>
      <c r="BI71" s="207">
        <f>(VLOOKUP(Horizontal!$C71&amp;Horizontal!$B71&amp;Horizontal!BI$11,Vertical!$E:$O,BI$10,0))+0</f>
        <v>144.38</v>
      </c>
      <c r="BJ71" s="209">
        <f>(VLOOKUP(Horizontal!$C71&amp;Horizontal!$B71&amp;Horizontal!BJ$11,Vertical!$E:$O,BJ$10,0))+0</f>
        <v>145.66</v>
      </c>
      <c r="BK71" s="210">
        <f>(VLOOKUP(Horizontal!$C71&amp;Horizontal!$B71&amp;Horizontal!BK$11,Vertical!$E:$O,BK$10,0))+0</f>
        <v>50</v>
      </c>
      <c r="BL71" s="207">
        <f>(VLOOKUP(Horizontal!$C71&amp;Horizontal!$B71&amp;Horizontal!BL$11,Vertical!$E:$O,BL$10,0))+0</f>
        <v>42</v>
      </c>
      <c r="BM71" s="207">
        <f>(VLOOKUP(Horizontal!$C71&amp;Horizontal!$B71&amp;Horizontal!BM$11,Vertical!$E:$O,BM$10,0))+0</f>
        <v>40</v>
      </c>
      <c r="BN71" s="207">
        <f>(VLOOKUP(Horizontal!$C71&amp;Horizontal!$B71&amp;Horizontal!BN$11,Vertical!$E:$O,BN$10,0))+0</f>
        <v>38</v>
      </c>
      <c r="BO71" s="207">
        <f>(VLOOKUP(Horizontal!$C71&amp;Horizontal!$B71&amp;Horizontal!BO$11,Vertical!$E:$O,BO$10,0))+0</f>
        <v>42</v>
      </c>
      <c r="BP71" s="207">
        <f>(VLOOKUP(Horizontal!$C71&amp;Horizontal!$B71&amp;Horizontal!BP$11,Vertical!$E:$O,BP$10,0))+0</f>
        <v>39</v>
      </c>
      <c r="BQ71" s="207">
        <f>(VLOOKUP(Horizontal!$C71&amp;Horizontal!$B71&amp;Horizontal!BQ$11,Vertical!$E:$O,BQ$10,0))+0</f>
        <v>36</v>
      </c>
      <c r="BR71" s="207">
        <f>(VLOOKUP(Horizontal!$C71&amp;Horizontal!$B71&amp;Horizontal!BR$11,Vertical!$E:$O,BR$10,0))+0</f>
        <v>33</v>
      </c>
      <c r="BS71" s="209">
        <f>(VLOOKUP(Horizontal!$C71&amp;Horizontal!$B71&amp;Horizontal!BS$11,Vertical!$E:$O,BS$10,0))+0</f>
        <v>33</v>
      </c>
      <c r="BT71" s="210">
        <f>(VLOOKUP(Horizontal!$C71&amp;Horizontal!$B71&amp;Horizontal!BT$11,Vertical!$E:$O,BT$10,0))+0</f>
        <v>93.33</v>
      </c>
      <c r="BU71" s="207">
        <f>(VLOOKUP(Horizontal!$C71&amp;Horizontal!$B71&amp;Horizontal!BU$11,Vertical!$E:$O,BU$10,0))+0</f>
        <v>85.71</v>
      </c>
      <c r="BV71" s="207">
        <f>(VLOOKUP(Horizontal!$C71&amp;Horizontal!$B71&amp;Horizontal!BV$11,Vertical!$E:$O,BV$10,0))+0</f>
        <v>80</v>
      </c>
      <c r="BW71" s="207">
        <f>(VLOOKUP(Horizontal!$C71&amp;Horizontal!$B71&amp;Horizontal!BW$11,Vertical!$E:$O,BW$10,0))+0</f>
        <v>80</v>
      </c>
      <c r="BX71" s="207">
        <f>(VLOOKUP(Horizontal!$C71&amp;Horizontal!$B71&amp;Horizontal!BX$11,Vertical!$E:$O,BX$10,0))+0</f>
        <v>77.78</v>
      </c>
      <c r="BY71" s="207">
        <f>(VLOOKUP(Horizontal!$C71&amp;Horizontal!$B71&amp;Horizontal!BY$11,Vertical!$E:$O,BY$10,0))+0</f>
        <v>100</v>
      </c>
      <c r="BZ71" s="207">
        <f>(VLOOKUP(Horizontal!$C71&amp;Horizontal!$B71&amp;Horizontal!BZ$11,Vertical!$E:$O,BZ$10,0))+0</f>
        <v>93.33</v>
      </c>
      <c r="CA71" s="207">
        <f>(VLOOKUP(Horizontal!$C71&amp;Horizontal!$B71&amp;Horizontal!CA$11,Vertical!$E:$O,CA$10,0))+0</f>
        <v>76.92</v>
      </c>
      <c r="CB71" s="209">
        <f>(VLOOKUP(Horizontal!$C71&amp;Horizontal!$B71&amp;Horizontal!CB$11,Vertical!$E:$O,CB$10,0))+0</f>
        <v>71.430000000000007</v>
      </c>
      <c r="CC71" s="210">
        <f>(VLOOKUP(Horizontal!$C71&amp;Horizontal!$B71&amp;Horizontal!CC$11,Vertical!$E:$O,CC$10,0))+0</f>
        <v>6.67</v>
      </c>
      <c r="CD71" s="207">
        <f>(VLOOKUP(Horizontal!$C71&amp;Horizontal!$B71&amp;Horizontal!CD$11,Vertical!$E:$O,CD$10,0))+0</f>
        <v>0</v>
      </c>
      <c r="CE71" s="207">
        <f>(VLOOKUP(Horizontal!$C71&amp;Horizontal!$B71&amp;Horizontal!CE$11,Vertical!$E:$O,CE$10,0))+0</f>
        <v>6.67</v>
      </c>
      <c r="CF71" s="207">
        <f>(VLOOKUP(Horizontal!$C71&amp;Horizontal!$B71&amp;Horizontal!CF$11,Vertical!$E:$O,CF$10,0))+0</f>
        <v>6.67</v>
      </c>
      <c r="CG71" s="207">
        <f>(VLOOKUP(Horizontal!$C71&amp;Horizontal!$B71&amp;Horizontal!CG$11,Vertical!$E:$O,CG$10,0))+0</f>
        <v>11.11</v>
      </c>
      <c r="CH71" s="207">
        <f>(VLOOKUP(Horizontal!$C71&amp;Horizontal!$B71&amp;Horizontal!CH$11,Vertical!$E:$O,CH$10,0))+0</f>
        <v>0</v>
      </c>
      <c r="CI71" s="207">
        <f>(VLOOKUP(Horizontal!$C71&amp;Horizontal!$B71&amp;Horizontal!CI$11,Vertical!$E:$O,CI$10,0))+0</f>
        <v>0</v>
      </c>
      <c r="CJ71" s="207">
        <f>(VLOOKUP(Horizontal!$C71&amp;Horizontal!$B71&amp;Horizontal!CJ$11,Vertical!$E:$O,CJ$10,0))+0</f>
        <v>15.38</v>
      </c>
      <c r="CK71" s="209">
        <f>(VLOOKUP(Horizontal!$C71&amp;Horizontal!$B71&amp;Horizontal!CK$11,Vertical!$E:$O,CK$10,0))+0</f>
        <v>21.43</v>
      </c>
      <c r="CL71" s="210">
        <f>(VLOOKUP(Horizontal!$C71&amp;Horizontal!$B71&amp;Horizontal!CL$11,Vertical!$E:$O,CL$10,0))+0</f>
        <v>0</v>
      </c>
      <c r="CM71" s="207">
        <f>(VLOOKUP(Horizontal!$C71&amp;Horizontal!$B71&amp;Horizontal!CM$11,Vertical!$E:$O,CM$10,0))+0</f>
        <v>14.29</v>
      </c>
      <c r="CN71" s="207">
        <f>(VLOOKUP(Horizontal!$C71&amp;Horizontal!$B71&amp;Horizontal!CN$11,Vertical!$E:$O,CN$10,0))+0</f>
        <v>13.33</v>
      </c>
      <c r="CO71" s="207">
        <f>(VLOOKUP(Horizontal!$C71&amp;Horizontal!$B71&amp;Horizontal!CO$11,Vertical!$E:$O,CO$10,0))+0</f>
        <v>13.33</v>
      </c>
      <c r="CP71" s="207">
        <f>(VLOOKUP(Horizontal!$C71&amp;Horizontal!$B71&amp;Horizontal!CP$11,Vertical!$E:$O,CP$10,0))+0</f>
        <v>11.11</v>
      </c>
      <c r="CQ71" s="207">
        <f>(VLOOKUP(Horizontal!$C71&amp;Horizontal!$B71&amp;Horizontal!CQ$11,Vertical!$E:$O,CQ$10,0))+0</f>
        <v>0</v>
      </c>
      <c r="CR71" s="207">
        <f>(VLOOKUP(Horizontal!$C71&amp;Horizontal!$B71&amp;Horizontal!CR$11,Vertical!$E:$O,CR$10,0))+0</f>
        <v>6.67</v>
      </c>
      <c r="CS71" s="207">
        <f>(VLOOKUP(Horizontal!$C71&amp;Horizontal!$B71&amp;Horizontal!CS$11,Vertical!$E:$O,CS$10,0))+0</f>
        <v>7.69</v>
      </c>
      <c r="CT71" s="207">
        <f>(VLOOKUP(Horizontal!$C71&amp;Horizontal!$B71&amp;Horizontal!CT$11,Vertical!$E:$O,CT$10,0))+0</f>
        <v>7.14</v>
      </c>
      <c r="CU71" s="150"/>
      <c r="CV71" s="211">
        <f t="shared" si="29"/>
        <v>14.800000000000004</v>
      </c>
      <c r="CW71" s="190">
        <f t="shared" si="30"/>
        <v>14.150000000000006</v>
      </c>
      <c r="CX71" s="190">
        <f t="shared" si="31"/>
        <v>16.200000000000003</v>
      </c>
      <c r="CY71" s="190">
        <f t="shared" si="32"/>
        <v>17.229999999999997</v>
      </c>
      <c r="CZ71" s="190">
        <f t="shared" si="33"/>
        <v>17.22</v>
      </c>
      <c r="DA71" s="190">
        <f t="shared" si="34"/>
        <v>13.350000000000009</v>
      </c>
      <c r="DB71" s="190">
        <f t="shared" si="35"/>
        <v>15.530000000000015</v>
      </c>
      <c r="DC71" s="190">
        <f t="shared" si="36"/>
        <v>18.36</v>
      </c>
      <c r="DD71" s="212">
        <f t="shared" si="37"/>
        <v>18.349999999999994</v>
      </c>
      <c r="DE71" s="9">
        <v>160</v>
      </c>
      <c r="DF71" s="212">
        <f t="shared" si="38"/>
        <v>167.12721040189132</v>
      </c>
      <c r="DG71" s="264"/>
      <c r="DH71" s="265"/>
      <c r="DI71" s="265"/>
      <c r="DJ71" s="266"/>
      <c r="DK71" s="190">
        <v>0.08</v>
      </c>
      <c r="DL71" s="190">
        <v>0.08</v>
      </c>
      <c r="DM71" s="190">
        <v>111.23</v>
      </c>
      <c r="DN71" s="212">
        <v>0.08</v>
      </c>
      <c r="DO71" s="190">
        <v>30.42</v>
      </c>
      <c r="DP71" s="190">
        <v>30.42</v>
      </c>
      <c r="DQ71" s="190">
        <v>166.28</v>
      </c>
      <c r="DR71" s="212">
        <v>30.42</v>
      </c>
      <c r="DS71" s="150"/>
      <c r="DT71" s="190">
        <v>40</v>
      </c>
      <c r="DU71" s="190">
        <v>43</v>
      </c>
      <c r="DV71" s="190">
        <v>50</v>
      </c>
      <c r="DW71" s="190">
        <v>55</v>
      </c>
      <c r="DX71" s="190"/>
      <c r="DY71" s="190"/>
      <c r="DZ71" s="190"/>
      <c r="EA71" s="190"/>
      <c r="EB71" s="190"/>
      <c r="EC71" s="190"/>
      <c r="ED71" s="190">
        <v>65</v>
      </c>
      <c r="EE71" s="190">
        <v>110</v>
      </c>
      <c r="EF71" s="190">
        <v>120</v>
      </c>
      <c r="EG71" s="190">
        <v>125</v>
      </c>
      <c r="EH71" s="212">
        <v>130</v>
      </c>
      <c r="EI71" s="213"/>
      <c r="EJ71" s="211">
        <f t="shared" si="41"/>
        <v>17.829999999999998</v>
      </c>
      <c r="EK71" s="190">
        <f t="shared" si="42"/>
        <v>18.759999999999998</v>
      </c>
      <c r="EL71" s="190">
        <f t="shared" si="43"/>
        <v>17.869999999999997</v>
      </c>
      <c r="EM71" s="190">
        <f t="shared" si="44"/>
        <v>18</v>
      </c>
      <c r="EN71" s="190"/>
      <c r="EO71" s="190"/>
      <c r="EP71" s="190"/>
      <c r="EQ71" s="190"/>
      <c r="ER71" s="190"/>
      <c r="ES71" s="190"/>
      <c r="ET71" s="190">
        <f t="shared" si="45"/>
        <v>14.689999999999998</v>
      </c>
      <c r="EU71" s="190">
        <f t="shared" si="46"/>
        <v>18.279999999999987</v>
      </c>
      <c r="EV71" s="190">
        <f t="shared" si="47"/>
        <v>17.009999999999991</v>
      </c>
      <c r="EW71" s="190">
        <f t="shared" si="48"/>
        <v>16.310000000000002</v>
      </c>
      <c r="EX71" s="212">
        <f t="shared" si="49"/>
        <v>16.279999999999973</v>
      </c>
      <c r="EY71" s="211"/>
      <c r="EZ71" s="75">
        <f t="shared" si="50"/>
        <v>0.15874855156431059</v>
      </c>
      <c r="FA71" s="89">
        <f t="shared" si="51"/>
        <v>-7.0000000000000007E-2</v>
      </c>
      <c r="FB71" s="212"/>
      <c r="FC71" s="213"/>
      <c r="FD71" s="213"/>
      <c r="FE71" s="213"/>
      <c r="FF71" s="213"/>
      <c r="FG71" s="213"/>
      <c r="FH71" s="213"/>
      <c r="FI71" s="213"/>
      <c r="FJ71" s="213"/>
      <c r="FK71" s="213"/>
      <c r="FL71" s="213"/>
      <c r="FM71" s="213"/>
      <c r="FN71" s="213"/>
      <c r="FO71" s="213"/>
      <c r="FP71" s="213"/>
      <c r="FQ71" s="213"/>
      <c r="FR71" s="213"/>
      <c r="FS71" s="211"/>
      <c r="FT71" s="190"/>
      <c r="FU71" s="190"/>
      <c r="FV71" s="190"/>
      <c r="FW71" s="190"/>
      <c r="FX71" s="190"/>
      <c r="FY71" s="190"/>
      <c r="FZ71" s="190"/>
      <c r="GA71" s="190"/>
      <c r="GB71" s="190"/>
      <c r="GC71" s="190"/>
      <c r="GD71" s="190"/>
      <c r="GE71" s="190"/>
      <c r="GF71" s="190"/>
      <c r="GG71" s="212"/>
    </row>
    <row r="72" spans="2:189">
      <c r="B72" s="33">
        <v>42415</v>
      </c>
      <c r="C72" s="30" t="s">
        <v>59</v>
      </c>
      <c r="D72" s="30">
        <v>2016</v>
      </c>
      <c r="E72" s="30" t="str">
        <f t="shared" si="40"/>
        <v>2016S7</v>
      </c>
      <c r="F72" s="30" t="str">
        <f t="shared" si="39"/>
        <v>22016</v>
      </c>
      <c r="G72" s="208" t="str">
        <f>VLOOKUP(Horizontal!$C72&amp;Horizontal!$B72&amp;Horizontal!G$11,Vertical!$E:$O,G$10,0)</f>
        <v>6,89</v>
      </c>
      <c r="H72" s="207">
        <f>(VLOOKUP(Horizontal!$C72&amp;Horizontal!$B72&amp;Horizontal!H$11,Vertical!$E:$O,H$10,0))+0</f>
        <v>40.799999999999997</v>
      </c>
      <c r="I72" s="207">
        <f>(VLOOKUP(Horizontal!$C72&amp;Horizontal!$B72&amp;Horizontal!I$11,Vertical!$E:$O,I$10,0))+0</f>
        <v>53.08</v>
      </c>
      <c r="J72" s="207">
        <f>(VLOOKUP(Horizontal!$C72&amp;Horizontal!$B72&amp;Horizontal!J$11,Vertical!$E:$O,J$10,0))+0</f>
        <v>59.61</v>
      </c>
      <c r="K72" s="207">
        <f>(VLOOKUP(Horizontal!$C72&amp;Horizontal!$B72&amp;Horizontal!K$11,Vertical!$E:$O,K$10,0))+0</f>
        <v>63.48</v>
      </c>
      <c r="L72" s="207">
        <f>(VLOOKUP(Horizontal!$C72&amp;Horizontal!$B72&amp;Horizontal!L$11,Vertical!$E:$O,L$10,0))+0</f>
        <v>77.7</v>
      </c>
      <c r="M72" s="207">
        <f>(VLOOKUP(Horizontal!$C72&amp;Horizontal!$B72&amp;Horizontal!M$11,Vertical!$E:$O,M$10,0))+0</f>
        <v>111.67</v>
      </c>
      <c r="N72" s="207">
        <f>(VLOOKUP(Horizontal!$C72&amp;Horizontal!$B72&amp;Horizontal!N$11,Vertical!$E:$O,N$10,0))+0</f>
        <v>120.64</v>
      </c>
      <c r="O72" s="207">
        <f>(VLOOKUP(Horizontal!$C72&amp;Horizontal!$B72&amp;Horizontal!O$11,Vertical!$E:$O,O$10,0))+0</f>
        <v>124.55</v>
      </c>
      <c r="P72" s="209">
        <f>(VLOOKUP(Horizontal!$C72&amp;Horizontal!$B72&amp;Horizontal!P$11,Vertical!$E:$O,P$10,0))+0</f>
        <v>126.24</v>
      </c>
      <c r="Q72" s="210">
        <f>(VLOOKUP(Horizontal!$C72&amp;Horizontal!$B72&amp;Horizontal!Q$11,Vertical!$E:$O,Q$10,0))+0</f>
        <v>59</v>
      </c>
      <c r="R72" s="207">
        <f>(VLOOKUP(Horizontal!$C72&amp;Horizontal!$B72&amp;Horizontal!R$11,Vertical!$E:$O,R$10,0))+0</f>
        <v>54</v>
      </c>
      <c r="S72" s="207">
        <f>(VLOOKUP(Horizontal!$C72&amp;Horizontal!$B72&amp;Horizontal!S$11,Vertical!$E:$O,S$10,0))+0</f>
        <v>46</v>
      </c>
      <c r="T72" s="207">
        <f>(VLOOKUP(Horizontal!$C72&amp;Horizontal!$B72&amp;Horizontal!T$11,Vertical!$E:$O,T$10,0))+0</f>
        <v>42</v>
      </c>
      <c r="U72" s="207">
        <f>(VLOOKUP(Horizontal!$C72&amp;Horizontal!$B72&amp;Horizontal!U$11,Vertical!$E:$O,U$10,0))+0</f>
        <v>43</v>
      </c>
      <c r="V72" s="207">
        <f>(VLOOKUP(Horizontal!$C72&amp;Horizontal!$B72&amp;Horizontal!V$11,Vertical!$E:$O,V$10,0))+0</f>
        <v>45</v>
      </c>
      <c r="W72" s="207">
        <f>(VLOOKUP(Horizontal!$C72&amp;Horizontal!$B72&amp;Horizontal!W$11,Vertical!$E:$O,W$10,0))+0</f>
        <v>34</v>
      </c>
      <c r="X72" s="207">
        <f>(VLOOKUP(Horizontal!$C72&amp;Horizontal!$B72&amp;Horizontal!X$11,Vertical!$E:$O,X$10,0))+0</f>
        <v>30</v>
      </c>
      <c r="Y72" s="209">
        <f>(VLOOKUP(Horizontal!$C72&amp;Horizontal!$B72&amp;Horizontal!Y$11,Vertical!$E:$O,Y$10,0))+0</f>
        <v>28</v>
      </c>
      <c r="Z72" s="210">
        <f>(VLOOKUP(Horizontal!$C72&amp;Horizontal!$B72&amp;Horizontal!Z$11,Vertical!$E:$O,Z$10,0))+0</f>
        <v>40.909999999999997</v>
      </c>
      <c r="AA72" s="207">
        <f>(VLOOKUP(Horizontal!$C72&amp;Horizontal!$B72&amp;Horizontal!AA$11,Vertical!$E:$O,AA$10,0))+0</f>
        <v>15.09</v>
      </c>
      <c r="AB72" s="207">
        <f>(VLOOKUP(Horizontal!$C72&amp;Horizontal!$B72&amp;Horizontal!AB$11,Vertical!$E:$O,AB$10,0))+0</f>
        <v>7.69</v>
      </c>
      <c r="AC72" s="207">
        <f>(VLOOKUP(Horizontal!$C72&amp;Horizontal!$B72&amp;Horizontal!AC$11,Vertical!$E:$O,AC$10,0))+0</f>
        <v>26.92</v>
      </c>
      <c r="AD72" s="207">
        <f>(VLOOKUP(Horizontal!$C72&amp;Horizontal!$B72&amp;Horizontal!AD$11,Vertical!$E:$O,AD$10,0))+0</f>
        <v>25</v>
      </c>
      <c r="AE72" s="207">
        <f>(VLOOKUP(Horizontal!$C72&amp;Horizontal!$B72&amp;Horizontal!AE$11,Vertical!$E:$O,AE$10,0))+0</f>
        <v>39.130000000000003</v>
      </c>
      <c r="AF72" s="207">
        <f>(VLOOKUP(Horizontal!$C72&amp;Horizontal!$B72&amp;Horizontal!AF$11,Vertical!$E:$O,AF$10,0))+0</f>
        <v>39.130000000000003</v>
      </c>
      <c r="AG72" s="207">
        <f>(VLOOKUP(Horizontal!$C72&amp;Horizontal!$B72&amp;Horizontal!AG$11,Vertical!$E:$O,AG$10,0))+0</f>
        <v>27.27</v>
      </c>
      <c r="AH72" s="209">
        <f>(VLOOKUP(Horizontal!$C72&amp;Horizontal!$B72&amp;Horizontal!AH$11,Vertical!$E:$O,AH$10,0))+0</f>
        <v>27.27</v>
      </c>
      <c r="AI72" s="210">
        <f>(VLOOKUP(Horizontal!$C72&amp;Horizontal!$B72&amp;Horizontal!AI$11,Vertical!$E:$O,AI$10,0))+0</f>
        <v>36.36</v>
      </c>
      <c r="AJ72" s="207">
        <f>(VLOOKUP(Horizontal!$C72&amp;Horizontal!$B72&amp;Horizontal!AJ$11,Vertical!$E:$O,AJ$10,0))+0</f>
        <v>37.74</v>
      </c>
      <c r="AK72" s="207">
        <f>(VLOOKUP(Horizontal!$C72&amp;Horizontal!$B72&amp;Horizontal!AK$11,Vertical!$E:$O,AK$10,0))+0</f>
        <v>30.77</v>
      </c>
      <c r="AL72" s="207">
        <f>(VLOOKUP(Horizontal!$C72&amp;Horizontal!$B72&amp;Horizontal!AL$11,Vertical!$E:$O,AL$10,0))+0</f>
        <v>19.23</v>
      </c>
      <c r="AM72" s="207">
        <f>(VLOOKUP(Horizontal!$C72&amp;Horizontal!$B72&amp;Horizontal!AM$11,Vertical!$E:$O,AM$10,0))+0</f>
        <v>16.670000000000002</v>
      </c>
      <c r="AN72" s="207">
        <f>(VLOOKUP(Horizontal!$C72&amp;Horizontal!$B72&amp;Horizontal!AN$11,Vertical!$E:$O,AN$10,0))+0</f>
        <v>39.130000000000003</v>
      </c>
      <c r="AO72" s="207">
        <f>(VLOOKUP(Horizontal!$C72&amp;Horizontal!$B72&amp;Horizontal!AO$11,Vertical!$E:$O,AO$10,0))+0</f>
        <v>30.43</v>
      </c>
      <c r="AP72" s="207">
        <f>(VLOOKUP(Horizontal!$C72&amp;Horizontal!$B72&amp;Horizontal!AP$11,Vertical!$E:$O,AP$10,0))+0</f>
        <v>36.36</v>
      </c>
      <c r="AQ72" s="209">
        <f>(VLOOKUP(Horizontal!$C72&amp;Horizontal!$B72&amp;Horizontal!AQ$11,Vertical!$E:$O,AQ$10,0))+0</f>
        <v>40.909999999999997</v>
      </c>
      <c r="AR72" s="210">
        <f>(VLOOKUP(Horizontal!$C72&amp;Horizontal!$B72&amp;Horizontal!AR$11,Vertical!$E:$O,AR$10,0))+0</f>
        <v>22.73</v>
      </c>
      <c r="AS72" s="207">
        <f>(VLOOKUP(Horizontal!$C72&amp;Horizontal!$B72&amp;Horizontal!AS$11,Vertical!$E:$O,AS$10,0))+0</f>
        <v>47.17</v>
      </c>
      <c r="AT72" s="207">
        <f>(VLOOKUP(Horizontal!$C72&amp;Horizontal!$B72&amp;Horizontal!AT$11,Vertical!$E:$O,AT$10,0))+0</f>
        <v>61.54</v>
      </c>
      <c r="AU72" s="207">
        <f>(VLOOKUP(Horizontal!$C72&amp;Horizontal!$B72&amp;Horizontal!AU$11,Vertical!$E:$O,AU$10,0))+0</f>
        <v>53.85</v>
      </c>
      <c r="AV72" s="207">
        <f>(VLOOKUP(Horizontal!$C72&amp;Horizontal!$B72&amp;Horizontal!AV$11,Vertical!$E:$O,AV$10,0))+0</f>
        <v>58.33</v>
      </c>
      <c r="AW72" s="207">
        <f>(VLOOKUP(Horizontal!$C72&amp;Horizontal!$B72&amp;Horizontal!AW$11,Vertical!$E:$O,AW$10,0))+0</f>
        <v>21.74</v>
      </c>
      <c r="AX72" s="207">
        <f>(VLOOKUP(Horizontal!$C72&amp;Horizontal!$B72&amp;Horizontal!AX$11,Vertical!$E:$O,AX$10,0))+0</f>
        <v>30.43</v>
      </c>
      <c r="AY72" s="207">
        <f>(VLOOKUP(Horizontal!$C72&amp;Horizontal!$B72&amp;Horizontal!AY$11,Vertical!$E:$O,AY$10,0))+0</f>
        <v>36.36</v>
      </c>
      <c r="AZ72" s="209">
        <f>(VLOOKUP(Horizontal!$C72&amp;Horizontal!$B72&amp;Horizontal!AZ$11,Vertical!$E:$O,AZ$10,0))+0</f>
        <v>31.82</v>
      </c>
      <c r="BA72" s="208">
        <f>(VLOOKUP(Horizontal!$C72&amp;Horizontal!$B72&amp;Horizontal!BA$11,Vertical!$E:$O,BA$10,0))+0</f>
        <v>15.31</v>
      </c>
      <c r="BB72" s="210">
        <f>(VLOOKUP(Horizontal!$C72&amp;Horizontal!$B72&amp;Horizontal!BB$11,Vertical!$E:$O,BB$10,0))+0</f>
        <v>56.83</v>
      </c>
      <c r="BC72" s="207">
        <f>(VLOOKUP(Horizontal!$C72&amp;Horizontal!$B72&amp;Horizontal!BC$11,Vertical!$E:$O,BC$10,0))+0</f>
        <v>66.099999999999994</v>
      </c>
      <c r="BD72" s="207">
        <f>(VLOOKUP(Horizontal!$C72&amp;Horizontal!$B72&amp;Horizontal!BD$11,Vertical!$E:$O,BD$10,0))+0</f>
        <v>74.75</v>
      </c>
      <c r="BE72" s="207">
        <f>(VLOOKUP(Horizontal!$C72&amp;Horizontal!$B72&amp;Horizontal!BE$11,Vertical!$E:$O,BE$10,0))+0</f>
        <v>78.540000000000006</v>
      </c>
      <c r="BF72" s="207">
        <f>(VLOOKUP(Horizontal!$C72&amp;Horizontal!$B72&amp;Horizontal!BF$11,Vertical!$E:$O,BF$10,0))+0</f>
        <v>93.9</v>
      </c>
      <c r="BG72" s="207">
        <f>(VLOOKUP(Horizontal!$C72&amp;Horizontal!$B72&amp;Horizontal!BG$11,Vertical!$E:$O,BG$10,0))+0</f>
        <v>128.63</v>
      </c>
      <c r="BH72" s="207">
        <f>(VLOOKUP(Horizontal!$C72&amp;Horizontal!$B72&amp;Horizontal!BH$11,Vertical!$E:$O,BH$10,0))+0</f>
        <v>135.71</v>
      </c>
      <c r="BI72" s="207">
        <f>(VLOOKUP(Horizontal!$C72&amp;Horizontal!$B72&amp;Horizontal!BI$11,Vertical!$E:$O,BI$10,0))+0</f>
        <v>140.43</v>
      </c>
      <c r="BJ72" s="209">
        <f>(VLOOKUP(Horizontal!$C72&amp;Horizontal!$B72&amp;Horizontal!BJ$11,Vertical!$E:$O,BJ$10,0))+0</f>
        <v>143.04</v>
      </c>
      <c r="BK72" s="210">
        <f>(VLOOKUP(Horizontal!$C72&amp;Horizontal!$B72&amp;Horizontal!BK$11,Vertical!$E:$O,BK$10,0))+0</f>
        <v>53</v>
      </c>
      <c r="BL72" s="207">
        <f>(VLOOKUP(Horizontal!$C72&amp;Horizontal!$B72&amp;Horizontal!BL$11,Vertical!$E:$O,BL$10,0))+0</f>
        <v>49</v>
      </c>
      <c r="BM72" s="207">
        <f>(VLOOKUP(Horizontal!$C72&amp;Horizontal!$B72&amp;Horizontal!BM$11,Vertical!$E:$O,BM$10,0))+0</f>
        <v>43</v>
      </c>
      <c r="BN72" s="207">
        <f>(VLOOKUP(Horizontal!$C72&amp;Horizontal!$B72&amp;Horizontal!BN$11,Vertical!$E:$O,BN$10,0))+0</f>
        <v>38</v>
      </c>
      <c r="BO72" s="207">
        <f>(VLOOKUP(Horizontal!$C72&amp;Horizontal!$B72&amp;Horizontal!BO$11,Vertical!$E:$O,BO$10,0))+0</f>
        <v>38</v>
      </c>
      <c r="BP72" s="207">
        <f>(VLOOKUP(Horizontal!$C72&amp;Horizontal!$B72&amp;Horizontal!BP$11,Vertical!$E:$O,BP$10,0))+0</f>
        <v>44</v>
      </c>
      <c r="BQ72" s="207">
        <f>(VLOOKUP(Horizontal!$C72&amp;Horizontal!$B72&amp;Horizontal!BQ$11,Vertical!$E:$O,BQ$10,0))+0</f>
        <v>38</v>
      </c>
      <c r="BR72" s="207">
        <f>(VLOOKUP(Horizontal!$C72&amp;Horizontal!$B72&amp;Horizontal!BR$11,Vertical!$E:$O,BR$10,0))+0</f>
        <v>34</v>
      </c>
      <c r="BS72" s="209">
        <f>(VLOOKUP(Horizontal!$C72&amp;Horizontal!$B72&amp;Horizontal!BS$11,Vertical!$E:$O,BS$10,0))+0</f>
        <v>34</v>
      </c>
      <c r="BT72" s="210">
        <f>(VLOOKUP(Horizontal!$C72&amp;Horizontal!$B72&amp;Horizontal!BT$11,Vertical!$E:$O,BT$10,0))+0</f>
        <v>39.01</v>
      </c>
      <c r="BU72" s="207">
        <f>(VLOOKUP(Horizontal!$C72&amp;Horizontal!$B72&amp;Horizontal!BU$11,Vertical!$E:$O,BU$10,0))+0</f>
        <v>25</v>
      </c>
      <c r="BV72" s="207">
        <f>(VLOOKUP(Horizontal!$C72&amp;Horizontal!$B72&amp;Horizontal!BV$11,Vertical!$E:$O,BV$10,0))+0</f>
        <v>21.62</v>
      </c>
      <c r="BW72" s="207">
        <f>(VLOOKUP(Horizontal!$C72&amp;Horizontal!$B72&amp;Horizontal!BW$11,Vertical!$E:$O,BW$10,0))+0</f>
        <v>30</v>
      </c>
      <c r="BX72" s="207">
        <f>(VLOOKUP(Horizontal!$C72&amp;Horizontal!$B72&amp;Horizontal!BX$11,Vertical!$E:$O,BX$10,0))+0</f>
        <v>29.41</v>
      </c>
      <c r="BY72" s="207">
        <f>(VLOOKUP(Horizontal!$C72&amp;Horizontal!$B72&amp;Horizontal!BY$11,Vertical!$E:$O,BY$10,0))+0</f>
        <v>28.18</v>
      </c>
      <c r="BZ72" s="207">
        <f>(VLOOKUP(Horizontal!$C72&amp;Horizontal!$B72&amp;Horizontal!BZ$11,Vertical!$E:$O,BZ$10,0))+0</f>
        <v>52.63</v>
      </c>
      <c r="CA72" s="207">
        <f>(VLOOKUP(Horizontal!$C72&amp;Horizontal!$B72&amp;Horizontal!CA$11,Vertical!$E:$O,CA$10,0))+0</f>
        <v>39.520000000000003</v>
      </c>
      <c r="CB72" s="209">
        <f>(VLOOKUP(Horizontal!$C72&amp;Horizontal!$B72&amp;Horizontal!CB$11,Vertical!$E:$O,CB$10,0))+0</f>
        <v>50</v>
      </c>
      <c r="CC72" s="210">
        <f>(VLOOKUP(Horizontal!$C72&amp;Horizontal!$B72&amp;Horizontal!CC$11,Vertical!$E:$O,CC$10,0))+0</f>
        <v>33.520000000000003</v>
      </c>
      <c r="CD72" s="207">
        <f>(VLOOKUP(Horizontal!$C72&amp;Horizontal!$B72&amp;Horizontal!CD$11,Vertical!$E:$O,CD$10,0))+0</f>
        <v>35</v>
      </c>
      <c r="CE72" s="207">
        <f>(VLOOKUP(Horizontal!$C72&amp;Horizontal!$B72&amp;Horizontal!CE$11,Vertical!$E:$O,CE$10,0))+0</f>
        <v>32.43</v>
      </c>
      <c r="CF72" s="207">
        <f>(VLOOKUP(Horizontal!$C72&amp;Horizontal!$B72&amp;Horizontal!CF$11,Vertical!$E:$O,CF$10,0))+0</f>
        <v>20</v>
      </c>
      <c r="CG72" s="207">
        <f>(VLOOKUP(Horizontal!$C72&amp;Horizontal!$B72&amp;Horizontal!CG$11,Vertical!$E:$O,CG$10,0))+0</f>
        <v>17.649999999999999</v>
      </c>
      <c r="CH72" s="207">
        <f>(VLOOKUP(Horizontal!$C72&amp;Horizontal!$B72&amp;Horizontal!CH$11,Vertical!$E:$O,CH$10,0))+0</f>
        <v>38.67</v>
      </c>
      <c r="CI72" s="207">
        <f>(VLOOKUP(Horizontal!$C72&amp;Horizontal!$B72&amp;Horizontal!CI$11,Vertical!$E:$O,CI$10,0))+0</f>
        <v>36.840000000000003</v>
      </c>
      <c r="CJ72" s="207">
        <f>(VLOOKUP(Horizontal!$C72&amp;Horizontal!$B72&amp;Horizontal!CJ$11,Vertical!$E:$O,CJ$10,0))+0</f>
        <v>29.94</v>
      </c>
      <c r="CK72" s="209">
        <f>(VLOOKUP(Horizontal!$C72&amp;Horizontal!$B72&amp;Horizontal!CK$11,Vertical!$E:$O,CK$10,0))+0</f>
        <v>18.75</v>
      </c>
      <c r="CL72" s="210">
        <f>(VLOOKUP(Horizontal!$C72&amp;Horizontal!$B72&amp;Horizontal!CL$11,Vertical!$E:$O,CL$10,0))+0</f>
        <v>27.47</v>
      </c>
      <c r="CM72" s="207">
        <f>(VLOOKUP(Horizontal!$C72&amp;Horizontal!$B72&amp;Horizontal!CM$11,Vertical!$E:$O,CM$10,0))+0</f>
        <v>40</v>
      </c>
      <c r="CN72" s="207">
        <f>(VLOOKUP(Horizontal!$C72&amp;Horizontal!$B72&amp;Horizontal!CN$11,Vertical!$E:$O,CN$10,0))+0</f>
        <v>45.95</v>
      </c>
      <c r="CO72" s="207">
        <f>(VLOOKUP(Horizontal!$C72&amp;Horizontal!$B72&amp;Horizontal!CO$11,Vertical!$E:$O,CO$10,0))+0</f>
        <v>50</v>
      </c>
      <c r="CP72" s="207">
        <f>(VLOOKUP(Horizontal!$C72&amp;Horizontal!$B72&amp;Horizontal!CP$11,Vertical!$E:$O,CP$10,0))+0</f>
        <v>52.94</v>
      </c>
      <c r="CQ72" s="207">
        <f>(VLOOKUP(Horizontal!$C72&amp;Horizontal!$B72&amp;Horizontal!CQ$11,Vertical!$E:$O,CQ$10,0))+0</f>
        <v>33.15</v>
      </c>
      <c r="CR72" s="207">
        <f>(VLOOKUP(Horizontal!$C72&amp;Horizontal!$B72&amp;Horizontal!CR$11,Vertical!$E:$O,CR$10,0))+0</f>
        <v>10.53</v>
      </c>
      <c r="CS72" s="207">
        <f>(VLOOKUP(Horizontal!$C72&amp;Horizontal!$B72&amp;Horizontal!CS$11,Vertical!$E:$O,CS$10,0))+0</f>
        <v>30.54</v>
      </c>
      <c r="CT72" s="207">
        <f>(VLOOKUP(Horizontal!$C72&amp;Horizontal!$B72&amp;Horizontal!CT$11,Vertical!$E:$O,CT$10,0))+0</f>
        <v>31.25</v>
      </c>
      <c r="CU72" s="150"/>
      <c r="CV72" s="211">
        <f t="shared" si="29"/>
        <v>16.03</v>
      </c>
      <c r="CW72" s="190">
        <f t="shared" si="30"/>
        <v>13.019999999999996</v>
      </c>
      <c r="CX72" s="190">
        <f t="shared" si="31"/>
        <v>15.14</v>
      </c>
      <c r="CY72" s="190">
        <f t="shared" si="32"/>
        <v>15.060000000000009</v>
      </c>
      <c r="CZ72" s="190">
        <f t="shared" si="33"/>
        <v>16.200000000000003</v>
      </c>
      <c r="DA72" s="190">
        <f t="shared" si="34"/>
        <v>16.959999999999994</v>
      </c>
      <c r="DB72" s="190">
        <f t="shared" si="35"/>
        <v>15.070000000000007</v>
      </c>
      <c r="DC72" s="190">
        <f t="shared" si="36"/>
        <v>15.88000000000001</v>
      </c>
      <c r="DD72" s="212">
        <f t="shared" si="37"/>
        <v>16.799999999999997</v>
      </c>
      <c r="DE72" s="9">
        <v>160</v>
      </c>
      <c r="DF72" s="212">
        <f t="shared" si="38"/>
        <v>167.65721040189135</v>
      </c>
      <c r="DG72" s="264"/>
      <c r="DH72" s="265"/>
      <c r="DI72" s="265"/>
      <c r="DJ72" s="266"/>
      <c r="DK72" s="190">
        <v>1.19</v>
      </c>
      <c r="DL72" s="190">
        <v>1.19</v>
      </c>
      <c r="DM72" s="190">
        <v>165.7</v>
      </c>
      <c r="DN72" s="212">
        <v>1.19</v>
      </c>
      <c r="DO72" s="190">
        <v>30.42</v>
      </c>
      <c r="DP72" s="190">
        <v>30.42</v>
      </c>
      <c r="DQ72" s="190">
        <v>166.28</v>
      </c>
      <c r="DR72" s="212">
        <v>30.42</v>
      </c>
      <c r="DS72" s="150"/>
      <c r="DT72" s="190">
        <v>40</v>
      </c>
      <c r="DU72" s="190">
        <v>55</v>
      </c>
      <c r="DV72" s="190">
        <v>60</v>
      </c>
      <c r="DW72" s="190">
        <v>65</v>
      </c>
      <c r="DX72" s="190"/>
      <c r="DY72" s="190"/>
      <c r="DZ72" s="190"/>
      <c r="EA72" s="190"/>
      <c r="EB72" s="190"/>
      <c r="EC72" s="190"/>
      <c r="ED72" s="190">
        <v>70</v>
      </c>
      <c r="EE72" s="190">
        <v>110</v>
      </c>
      <c r="EF72" s="190">
        <v>120</v>
      </c>
      <c r="EG72" s="190">
        <v>125</v>
      </c>
      <c r="EH72" s="212">
        <v>130</v>
      </c>
      <c r="EI72" s="213"/>
      <c r="EJ72" s="211">
        <f t="shared" si="41"/>
        <v>14.800000000000004</v>
      </c>
      <c r="EK72" s="190">
        <f t="shared" si="42"/>
        <v>14.150000000000006</v>
      </c>
      <c r="EL72" s="190">
        <f t="shared" si="43"/>
        <v>16.200000000000003</v>
      </c>
      <c r="EM72" s="190">
        <f t="shared" si="44"/>
        <v>17.229999999999997</v>
      </c>
      <c r="EN72" s="190"/>
      <c r="EO72" s="190"/>
      <c r="EP72" s="190"/>
      <c r="EQ72" s="190"/>
      <c r="ER72" s="190"/>
      <c r="ES72" s="190"/>
      <c r="ET72" s="190">
        <f t="shared" si="45"/>
        <v>17.22</v>
      </c>
      <c r="EU72" s="190">
        <f t="shared" si="46"/>
        <v>13.350000000000009</v>
      </c>
      <c r="EV72" s="190">
        <f t="shared" si="47"/>
        <v>15.530000000000015</v>
      </c>
      <c r="EW72" s="190">
        <f t="shared" si="48"/>
        <v>18.36</v>
      </c>
      <c r="EX72" s="212">
        <f t="shared" si="49"/>
        <v>18.349999999999994</v>
      </c>
      <c r="EY72" s="211"/>
      <c r="EZ72" s="75">
        <f t="shared" si="50"/>
        <v>0.20809423135004529</v>
      </c>
      <c r="FA72" s="89">
        <f t="shared" si="51"/>
        <v>-7.0000000000000007E-2</v>
      </c>
      <c r="FB72" s="212"/>
      <c r="FC72" s="213"/>
      <c r="FD72" s="213"/>
      <c r="FE72" s="213"/>
      <c r="FF72" s="213"/>
      <c r="FG72" s="213"/>
      <c r="FH72" s="213"/>
      <c r="FI72" s="213"/>
      <c r="FJ72" s="213"/>
      <c r="FK72" s="213"/>
      <c r="FL72" s="213"/>
      <c r="FM72" s="213"/>
      <c r="FN72" s="213"/>
      <c r="FO72" s="213"/>
      <c r="FP72" s="213"/>
      <c r="FQ72" s="213"/>
      <c r="FR72" s="213"/>
      <c r="FS72" s="211"/>
      <c r="FT72" s="190"/>
      <c r="FU72" s="190"/>
      <c r="FV72" s="190"/>
      <c r="FW72" s="190"/>
      <c r="FX72" s="190"/>
      <c r="FY72" s="190"/>
      <c r="FZ72" s="190"/>
      <c r="GA72" s="190"/>
      <c r="GB72" s="190"/>
      <c r="GC72" s="190"/>
      <c r="GD72" s="190"/>
      <c r="GE72" s="190"/>
      <c r="GF72" s="190"/>
      <c r="GG72" s="212"/>
    </row>
    <row r="73" spans="2:189">
      <c r="B73" s="33">
        <v>42422</v>
      </c>
      <c r="C73" s="30" t="s">
        <v>58</v>
      </c>
      <c r="D73" s="30">
        <v>2016</v>
      </c>
      <c r="E73" s="30" t="str">
        <f t="shared" si="40"/>
        <v>2016S8</v>
      </c>
      <c r="F73" s="30" t="str">
        <f t="shared" si="39"/>
        <v>22016</v>
      </c>
      <c r="G73" s="208" t="str">
        <f>VLOOKUP(Horizontal!$C73&amp;Horizontal!$B73&amp;Horizontal!G$11,Vertical!$E:$O,G$10,0)</f>
        <v>6,29</v>
      </c>
      <c r="H73" s="207">
        <f>(VLOOKUP(Horizontal!$C73&amp;Horizontal!$B73&amp;Horizontal!H$11,Vertical!$E:$O,H$10,0))+0</f>
        <v>39.36</v>
      </c>
      <c r="I73" s="207">
        <f>(VLOOKUP(Horizontal!$C73&amp;Horizontal!$B73&amp;Horizontal!I$11,Vertical!$E:$O,I$10,0))+0</f>
        <v>53.27</v>
      </c>
      <c r="J73" s="207">
        <f>(VLOOKUP(Horizontal!$C73&amp;Horizontal!$B73&amp;Horizontal!J$11,Vertical!$E:$O,J$10,0))+0</f>
        <v>61.13</v>
      </c>
      <c r="K73" s="207">
        <f>(VLOOKUP(Horizontal!$C73&amp;Horizontal!$B73&amp;Horizontal!K$11,Vertical!$E:$O,K$10,0))+0</f>
        <v>64.84</v>
      </c>
      <c r="L73" s="207">
        <f>(VLOOKUP(Horizontal!$C73&amp;Horizontal!$B73&amp;Horizontal!L$11,Vertical!$E:$O,L$10,0))+0</f>
        <v>79.19</v>
      </c>
      <c r="M73" s="207">
        <f>(VLOOKUP(Horizontal!$C73&amp;Horizontal!$B73&amp;Horizontal!M$11,Vertical!$E:$O,M$10,0))+0</f>
        <v>113.52</v>
      </c>
      <c r="N73" s="207">
        <f>(VLOOKUP(Horizontal!$C73&amp;Horizontal!$B73&amp;Horizontal!N$11,Vertical!$E:$O,N$10,0))+0</f>
        <v>121.27</v>
      </c>
      <c r="O73" s="207">
        <f>(VLOOKUP(Horizontal!$C73&amp;Horizontal!$B73&amp;Horizontal!O$11,Vertical!$E:$O,O$10,0))+0</f>
        <v>126</v>
      </c>
      <c r="P73" s="209">
        <f>(VLOOKUP(Horizontal!$C73&amp;Horizontal!$B73&amp;Horizontal!P$11,Vertical!$E:$O,P$10,0))+0</f>
        <v>127.06</v>
      </c>
      <c r="Q73" s="210">
        <f>(VLOOKUP(Horizontal!$C73&amp;Horizontal!$B73&amp;Horizontal!Q$11,Vertical!$E:$O,Q$10,0))+0</f>
        <v>55</v>
      </c>
      <c r="R73" s="207">
        <f>(VLOOKUP(Horizontal!$C73&amp;Horizontal!$B73&amp;Horizontal!R$11,Vertical!$E:$O,R$10,0))+0</f>
        <v>53</v>
      </c>
      <c r="S73" s="207">
        <f>(VLOOKUP(Horizontal!$C73&amp;Horizontal!$B73&amp;Horizontal!S$11,Vertical!$E:$O,S$10,0))+0</f>
        <v>45</v>
      </c>
      <c r="T73" s="207">
        <f>(VLOOKUP(Horizontal!$C73&amp;Horizontal!$B73&amp;Horizontal!T$11,Vertical!$E:$O,T$10,0))+0</f>
        <v>42</v>
      </c>
      <c r="U73" s="207">
        <f>(VLOOKUP(Horizontal!$C73&amp;Horizontal!$B73&amp;Horizontal!U$11,Vertical!$E:$O,U$10,0))+0</f>
        <v>42</v>
      </c>
      <c r="V73" s="207">
        <f>(VLOOKUP(Horizontal!$C73&amp;Horizontal!$B73&amp;Horizontal!V$11,Vertical!$E:$O,V$10,0))+0</f>
        <v>42</v>
      </c>
      <c r="W73" s="207">
        <f>(VLOOKUP(Horizontal!$C73&amp;Horizontal!$B73&amp;Horizontal!W$11,Vertical!$E:$O,W$10,0))+0</f>
        <v>37</v>
      </c>
      <c r="X73" s="207">
        <f>(VLOOKUP(Horizontal!$C73&amp;Horizontal!$B73&amp;Horizontal!X$11,Vertical!$E:$O,X$10,0))+0</f>
        <v>32</v>
      </c>
      <c r="Y73" s="209">
        <f>(VLOOKUP(Horizontal!$C73&amp;Horizontal!$B73&amp;Horizontal!Y$11,Vertical!$E:$O,Y$10,0))+0</f>
        <v>30</v>
      </c>
      <c r="Z73" s="210">
        <f>(VLOOKUP(Horizontal!$C73&amp;Horizontal!$B73&amp;Horizontal!Z$11,Vertical!$E:$O,Z$10,0))+0</f>
        <v>64</v>
      </c>
      <c r="AA73" s="207">
        <f>(VLOOKUP(Horizontal!$C73&amp;Horizontal!$B73&amp;Horizontal!AA$11,Vertical!$E:$O,AA$10,0))+0</f>
        <v>23.9</v>
      </c>
      <c r="AB73" s="207">
        <f>(VLOOKUP(Horizontal!$C73&amp;Horizontal!$B73&amp;Horizontal!AB$11,Vertical!$E:$O,AB$10,0))+0</f>
        <v>10.87</v>
      </c>
      <c r="AC73" s="207">
        <f>(VLOOKUP(Horizontal!$C73&amp;Horizontal!$B73&amp;Horizontal!AC$11,Vertical!$E:$O,AC$10,0))+0</f>
        <v>20</v>
      </c>
      <c r="AD73" s="207">
        <f>(VLOOKUP(Horizontal!$C73&amp;Horizontal!$B73&amp;Horizontal!AD$11,Vertical!$E:$O,AD$10,0))+0</f>
        <v>20</v>
      </c>
      <c r="AE73" s="207">
        <f>(VLOOKUP(Horizontal!$C73&amp;Horizontal!$B73&amp;Horizontal!AE$11,Vertical!$E:$O,AE$10,0))+0</f>
        <v>27.45</v>
      </c>
      <c r="AF73" s="207">
        <f>(VLOOKUP(Horizontal!$C73&amp;Horizontal!$B73&amp;Horizontal!AF$11,Vertical!$E:$O,AF$10,0))+0</f>
        <v>25.25</v>
      </c>
      <c r="AG73" s="207">
        <f>(VLOOKUP(Horizontal!$C73&amp;Horizontal!$B73&amp;Horizontal!AG$11,Vertical!$E:$O,AG$10,0))+0</f>
        <v>22.73</v>
      </c>
      <c r="AH73" s="209">
        <f>(VLOOKUP(Horizontal!$C73&amp;Horizontal!$B73&amp;Horizontal!AH$11,Vertical!$E:$O,AH$10,0))+0</f>
        <v>18.100000000000001</v>
      </c>
      <c r="AI73" s="210">
        <f>(VLOOKUP(Horizontal!$C73&amp;Horizontal!$B73&amp;Horizontal!AI$11,Vertical!$E:$O,AI$10,0))+0</f>
        <v>24</v>
      </c>
      <c r="AJ73" s="207">
        <f>(VLOOKUP(Horizontal!$C73&amp;Horizontal!$B73&amp;Horizontal!AJ$11,Vertical!$E:$O,AJ$10,0))+0</f>
        <v>35.86</v>
      </c>
      <c r="AK73" s="207">
        <f>(VLOOKUP(Horizontal!$C73&amp;Horizontal!$B73&amp;Horizontal!AK$11,Vertical!$E:$O,AK$10,0))+0</f>
        <v>34.78</v>
      </c>
      <c r="AL73" s="207">
        <f>(VLOOKUP(Horizontal!$C73&amp;Horizontal!$B73&amp;Horizontal!AL$11,Vertical!$E:$O,AL$10,0))+0</f>
        <v>24</v>
      </c>
      <c r="AM73" s="207">
        <f>(VLOOKUP(Horizontal!$C73&amp;Horizontal!$B73&amp;Horizontal!AM$11,Vertical!$E:$O,AM$10,0))+0</f>
        <v>32</v>
      </c>
      <c r="AN73" s="207">
        <f>(VLOOKUP(Horizontal!$C73&amp;Horizontal!$B73&amp;Horizontal!AN$11,Vertical!$E:$O,AN$10,0))+0</f>
        <v>35.29</v>
      </c>
      <c r="AO73" s="207">
        <f>(VLOOKUP(Horizontal!$C73&amp;Horizontal!$B73&amp;Horizontal!AO$11,Vertical!$E:$O,AO$10,0))+0</f>
        <v>40.1</v>
      </c>
      <c r="AP73" s="207">
        <f>(VLOOKUP(Horizontal!$C73&amp;Horizontal!$B73&amp;Horizontal!AP$11,Vertical!$E:$O,AP$10,0))+0</f>
        <v>45.45</v>
      </c>
      <c r="AQ73" s="209">
        <f>(VLOOKUP(Horizontal!$C73&amp;Horizontal!$B73&amp;Horizontal!AQ$11,Vertical!$E:$O,AQ$10,0))+0</f>
        <v>58.82</v>
      </c>
      <c r="AR73" s="210">
        <f>(VLOOKUP(Horizontal!$C73&amp;Horizontal!$B73&amp;Horizontal!AR$11,Vertical!$E:$O,AR$10,0))+0</f>
        <v>12</v>
      </c>
      <c r="AS73" s="207">
        <f>(VLOOKUP(Horizontal!$C73&amp;Horizontal!$B73&amp;Horizontal!AS$11,Vertical!$E:$O,AS$10,0))+0</f>
        <v>40.24</v>
      </c>
      <c r="AT73" s="207">
        <f>(VLOOKUP(Horizontal!$C73&amp;Horizontal!$B73&amp;Horizontal!AT$11,Vertical!$E:$O,AT$10,0))+0</f>
        <v>54.35</v>
      </c>
      <c r="AU73" s="207">
        <f>(VLOOKUP(Horizontal!$C73&amp;Horizontal!$B73&amp;Horizontal!AU$11,Vertical!$E:$O,AU$10,0))+0</f>
        <v>56</v>
      </c>
      <c r="AV73" s="207">
        <f>(VLOOKUP(Horizontal!$C73&amp;Horizontal!$B73&amp;Horizontal!AV$11,Vertical!$E:$O,AV$10,0))+0</f>
        <v>48</v>
      </c>
      <c r="AW73" s="207">
        <f>(VLOOKUP(Horizontal!$C73&amp;Horizontal!$B73&amp;Horizontal!AW$11,Vertical!$E:$O,AW$10,0))+0</f>
        <v>37.25</v>
      </c>
      <c r="AX73" s="207">
        <f>(VLOOKUP(Horizontal!$C73&amp;Horizontal!$B73&amp;Horizontal!AX$11,Vertical!$E:$O,AX$10,0))+0</f>
        <v>34.65</v>
      </c>
      <c r="AY73" s="207">
        <f>(VLOOKUP(Horizontal!$C73&amp;Horizontal!$B73&amp;Horizontal!AY$11,Vertical!$E:$O,AY$10,0))+0</f>
        <v>31.82</v>
      </c>
      <c r="AZ73" s="209">
        <f>(VLOOKUP(Horizontal!$C73&amp;Horizontal!$B73&amp;Horizontal!AZ$11,Vertical!$E:$O,AZ$10,0))+0</f>
        <v>23.08</v>
      </c>
      <c r="BA73" s="208">
        <f>(VLOOKUP(Horizontal!$C73&amp;Horizontal!$B73&amp;Horizontal!BA$11,Vertical!$E:$O,BA$10,0))+0</f>
        <v>15.15</v>
      </c>
      <c r="BB73" s="210">
        <f>(VLOOKUP(Horizontal!$C73&amp;Horizontal!$B73&amp;Horizontal!BB$11,Vertical!$E:$O,BB$10,0))+0</f>
        <v>54.35</v>
      </c>
      <c r="BC73" s="207">
        <f>(VLOOKUP(Horizontal!$C73&amp;Horizontal!$B73&amp;Horizontal!BC$11,Vertical!$E:$O,BC$10,0))+0</f>
        <v>66.8</v>
      </c>
      <c r="BD73" s="207">
        <f>(VLOOKUP(Horizontal!$C73&amp;Horizontal!$B73&amp;Horizontal!BD$11,Vertical!$E:$O,BD$10,0))+0</f>
        <v>74.67</v>
      </c>
      <c r="BE73" s="207">
        <f>(VLOOKUP(Horizontal!$C73&amp;Horizontal!$B73&amp;Horizontal!BE$11,Vertical!$E:$O,BE$10,0))+0</f>
        <v>78.180000000000007</v>
      </c>
      <c r="BF73" s="207">
        <f>(VLOOKUP(Horizontal!$C73&amp;Horizontal!$B73&amp;Horizontal!BF$11,Vertical!$E:$O,BF$10,0))+0</f>
        <v>95.03</v>
      </c>
      <c r="BG73" s="207">
        <f>(VLOOKUP(Horizontal!$C73&amp;Horizontal!$B73&amp;Horizontal!BG$11,Vertical!$E:$O,BG$10,0))+0</f>
        <v>128.6</v>
      </c>
      <c r="BH73" s="207">
        <f>(VLOOKUP(Horizontal!$C73&amp;Horizontal!$B73&amp;Horizontal!BH$11,Vertical!$E:$O,BH$10,0))+0</f>
        <v>134.88</v>
      </c>
      <c r="BI73" s="207">
        <f>(VLOOKUP(Horizontal!$C73&amp;Horizontal!$B73&amp;Horizontal!BI$11,Vertical!$E:$O,BI$10,0))+0</f>
        <v>139.68</v>
      </c>
      <c r="BJ73" s="209">
        <f>(VLOOKUP(Horizontal!$C73&amp;Horizontal!$B73&amp;Horizontal!BJ$11,Vertical!$E:$O,BJ$10,0))+0</f>
        <v>141.87</v>
      </c>
      <c r="BK73" s="210">
        <f>(VLOOKUP(Horizontal!$C73&amp;Horizontal!$B73&amp;Horizontal!BK$11,Vertical!$E:$O,BK$10,0))+0</f>
        <v>50</v>
      </c>
      <c r="BL73" s="207">
        <f>(VLOOKUP(Horizontal!$C73&amp;Horizontal!$B73&amp;Horizontal!BL$11,Vertical!$E:$O,BL$10,0))+0</f>
        <v>46</v>
      </c>
      <c r="BM73" s="207">
        <f>(VLOOKUP(Horizontal!$C73&amp;Horizontal!$B73&amp;Horizontal!BM$11,Vertical!$E:$O,BM$10,0))+0</f>
        <v>43</v>
      </c>
      <c r="BN73" s="207">
        <f>(VLOOKUP(Horizontal!$C73&amp;Horizontal!$B73&amp;Horizontal!BN$11,Vertical!$E:$O,BN$10,0))+0</f>
        <v>38</v>
      </c>
      <c r="BO73" s="207">
        <f>(VLOOKUP(Horizontal!$C73&amp;Horizontal!$B73&amp;Horizontal!BO$11,Vertical!$E:$O,BO$10,0))+0</f>
        <v>40</v>
      </c>
      <c r="BP73" s="207">
        <f>(VLOOKUP(Horizontal!$C73&amp;Horizontal!$B73&amp;Horizontal!BP$11,Vertical!$E:$O,BP$10,0))+0</f>
        <v>41</v>
      </c>
      <c r="BQ73" s="207">
        <f>(VLOOKUP(Horizontal!$C73&amp;Horizontal!$B73&amp;Horizontal!BQ$11,Vertical!$E:$O,BQ$10,0))+0</f>
        <v>37</v>
      </c>
      <c r="BR73" s="207">
        <f>(VLOOKUP(Horizontal!$C73&amp;Horizontal!$B73&amp;Horizontal!BR$11,Vertical!$E:$O,BR$10,0))+0</f>
        <v>31</v>
      </c>
      <c r="BS73" s="209">
        <f>(VLOOKUP(Horizontal!$C73&amp;Horizontal!$B73&amp;Horizontal!BS$11,Vertical!$E:$O,BS$10,0))+0</f>
        <v>31</v>
      </c>
      <c r="BT73" s="210">
        <f>(VLOOKUP(Horizontal!$C73&amp;Horizontal!$B73&amp;Horizontal!BT$11,Vertical!$E:$O,BT$10,0))+0</f>
        <v>61.11</v>
      </c>
      <c r="BU73" s="207">
        <f>(VLOOKUP(Horizontal!$C73&amp;Horizontal!$B73&amp;Horizontal!BU$11,Vertical!$E:$O,BU$10,0))+0</f>
        <v>26.32</v>
      </c>
      <c r="BV73" s="207">
        <f>(VLOOKUP(Horizontal!$C73&amp;Horizontal!$B73&amp;Horizontal!BV$11,Vertical!$E:$O,BV$10,0))+0</f>
        <v>20.41</v>
      </c>
      <c r="BW73" s="207">
        <f>(VLOOKUP(Horizontal!$C73&amp;Horizontal!$B73&amp;Horizontal!BW$11,Vertical!$E:$O,BW$10,0))+0</f>
        <v>33.33</v>
      </c>
      <c r="BX73" s="207">
        <f>(VLOOKUP(Horizontal!$C73&amp;Horizontal!$B73&amp;Horizontal!BX$11,Vertical!$E:$O,BX$10,0))+0</f>
        <v>21.05</v>
      </c>
      <c r="BY73" s="207">
        <f>(VLOOKUP(Horizontal!$C73&amp;Horizontal!$B73&amp;Horizontal!BY$11,Vertical!$E:$O,BY$10,0))+0</f>
        <v>26.4</v>
      </c>
      <c r="BZ73" s="207">
        <f>(VLOOKUP(Horizontal!$C73&amp;Horizontal!$B73&amp;Horizontal!BZ$11,Vertical!$E:$O,BZ$10,0))+0</f>
        <v>31.58</v>
      </c>
      <c r="CA73" s="207">
        <f>(VLOOKUP(Horizontal!$C73&amp;Horizontal!$B73&amp;Horizontal!CA$11,Vertical!$E:$O,CA$10,0))+0</f>
        <v>16.22</v>
      </c>
      <c r="CB73" s="209">
        <f>(VLOOKUP(Horizontal!$C73&amp;Horizontal!$B73&amp;Horizontal!CB$11,Vertical!$E:$O,CB$10,0))+0</f>
        <v>16.22</v>
      </c>
      <c r="CC73" s="210">
        <f>(VLOOKUP(Horizontal!$C73&amp;Horizontal!$B73&amp;Horizontal!CC$11,Vertical!$E:$O,CC$10,0))+0</f>
        <v>11.11</v>
      </c>
      <c r="CD73" s="207">
        <f>(VLOOKUP(Horizontal!$C73&amp;Horizontal!$B73&amp;Horizontal!CD$11,Vertical!$E:$O,CD$10,0))+0</f>
        <v>31.58</v>
      </c>
      <c r="CE73" s="207">
        <f>(VLOOKUP(Horizontal!$C73&amp;Horizontal!$B73&amp;Horizontal!CE$11,Vertical!$E:$O,CE$10,0))+0</f>
        <v>20.41</v>
      </c>
      <c r="CF73" s="207">
        <f>(VLOOKUP(Horizontal!$C73&amp;Horizontal!$B73&amp;Horizontal!CF$11,Vertical!$E:$O,CF$10,0))+0</f>
        <v>22.22</v>
      </c>
      <c r="CG73" s="207">
        <f>(VLOOKUP(Horizontal!$C73&amp;Horizontal!$B73&amp;Horizontal!CG$11,Vertical!$E:$O,CG$10,0))+0</f>
        <v>31.58</v>
      </c>
      <c r="CH73" s="207">
        <f>(VLOOKUP(Horizontal!$C73&amp;Horizontal!$B73&amp;Horizontal!CH$11,Vertical!$E:$O,CH$10,0))+0</f>
        <v>28.09</v>
      </c>
      <c r="CI73" s="207">
        <f>(VLOOKUP(Horizontal!$C73&amp;Horizontal!$B73&amp;Horizontal!CI$11,Vertical!$E:$O,CI$10,0))+0</f>
        <v>52.63</v>
      </c>
      <c r="CJ73" s="207">
        <f>(VLOOKUP(Horizontal!$C73&amp;Horizontal!$B73&amp;Horizontal!CJ$11,Vertical!$E:$O,CJ$10,0))+0</f>
        <v>54.05</v>
      </c>
      <c r="CK73" s="209">
        <f>(VLOOKUP(Horizontal!$C73&amp;Horizontal!$B73&amp;Horizontal!CK$11,Vertical!$E:$O,CK$10,0))+0</f>
        <v>48.65</v>
      </c>
      <c r="CL73" s="210">
        <f>(VLOOKUP(Horizontal!$C73&amp;Horizontal!$B73&amp;Horizontal!CL$11,Vertical!$E:$O,CL$10,0))+0</f>
        <v>27.78</v>
      </c>
      <c r="CM73" s="207">
        <f>(VLOOKUP(Horizontal!$C73&amp;Horizontal!$B73&amp;Horizontal!CM$11,Vertical!$E:$O,CM$10,0))+0</f>
        <v>42.11</v>
      </c>
      <c r="CN73" s="207">
        <f>(VLOOKUP(Horizontal!$C73&amp;Horizontal!$B73&amp;Horizontal!CN$11,Vertical!$E:$O,CN$10,0))+0</f>
        <v>59.18</v>
      </c>
      <c r="CO73" s="207">
        <f>(VLOOKUP(Horizontal!$C73&amp;Horizontal!$B73&amp;Horizontal!CO$11,Vertical!$E:$O,CO$10,0))+0</f>
        <v>44.44</v>
      </c>
      <c r="CP73" s="207">
        <f>(VLOOKUP(Horizontal!$C73&amp;Horizontal!$B73&amp;Horizontal!CP$11,Vertical!$E:$O,CP$10,0))+0</f>
        <v>47.37</v>
      </c>
      <c r="CQ73" s="207">
        <f>(VLOOKUP(Horizontal!$C73&amp;Horizontal!$B73&amp;Horizontal!CQ$11,Vertical!$E:$O,CQ$10,0))+0</f>
        <v>45.51</v>
      </c>
      <c r="CR73" s="207">
        <f>(VLOOKUP(Horizontal!$C73&amp;Horizontal!$B73&amp;Horizontal!CR$11,Vertical!$E:$O,CR$10,0))+0</f>
        <v>15.79</v>
      </c>
      <c r="CS73" s="207">
        <f>(VLOOKUP(Horizontal!$C73&amp;Horizontal!$B73&amp;Horizontal!CS$11,Vertical!$E:$O,CS$10,0))+0</f>
        <v>29.73</v>
      </c>
      <c r="CT73" s="207">
        <f>(VLOOKUP(Horizontal!$C73&amp;Horizontal!$B73&amp;Horizontal!CT$11,Vertical!$E:$O,CT$10,0))+0</f>
        <v>35.14</v>
      </c>
      <c r="CU73" s="150"/>
      <c r="CV73" s="211">
        <f t="shared" si="29"/>
        <v>14.990000000000002</v>
      </c>
      <c r="CW73" s="190">
        <f t="shared" si="30"/>
        <v>13.529999999999994</v>
      </c>
      <c r="CX73" s="190">
        <f t="shared" si="31"/>
        <v>13.54</v>
      </c>
      <c r="CY73" s="190">
        <f t="shared" si="32"/>
        <v>13.340000000000003</v>
      </c>
      <c r="CZ73" s="190">
        <f t="shared" si="33"/>
        <v>15.840000000000003</v>
      </c>
      <c r="DA73" s="190">
        <f t="shared" si="34"/>
        <v>15.079999999999998</v>
      </c>
      <c r="DB73" s="190">
        <f t="shared" si="35"/>
        <v>13.61</v>
      </c>
      <c r="DC73" s="190">
        <f t="shared" si="36"/>
        <v>13.680000000000007</v>
      </c>
      <c r="DD73" s="212">
        <f t="shared" si="37"/>
        <v>14.810000000000002</v>
      </c>
      <c r="DE73" s="9">
        <v>160</v>
      </c>
      <c r="DF73" s="212">
        <f t="shared" si="38"/>
        <v>169.09721040189135</v>
      </c>
      <c r="DG73" s="264"/>
      <c r="DH73" s="265"/>
      <c r="DI73" s="265"/>
      <c r="DJ73" s="266"/>
      <c r="DK73" s="190">
        <v>1.79</v>
      </c>
      <c r="DL73" s="190">
        <v>1.79</v>
      </c>
      <c r="DM73" s="190">
        <v>243.95</v>
      </c>
      <c r="DN73" s="212">
        <v>1.79</v>
      </c>
      <c r="DO73" s="190">
        <v>30.42</v>
      </c>
      <c r="DP73" s="190">
        <v>30.42</v>
      </c>
      <c r="DQ73" s="190">
        <v>166.28</v>
      </c>
      <c r="DR73" s="212">
        <v>30.42</v>
      </c>
      <c r="DS73" s="150"/>
      <c r="DT73" s="190">
        <v>39</v>
      </c>
      <c r="DU73" s="190">
        <v>54</v>
      </c>
      <c r="DV73" s="190">
        <v>60</v>
      </c>
      <c r="DW73" s="190">
        <v>65</v>
      </c>
      <c r="DX73" s="190"/>
      <c r="DY73" s="190"/>
      <c r="DZ73" s="190"/>
      <c r="EA73" s="190"/>
      <c r="EB73" s="190"/>
      <c r="EC73" s="190"/>
      <c r="ED73" s="190">
        <v>70</v>
      </c>
      <c r="EE73" s="190">
        <v>115</v>
      </c>
      <c r="EF73" s="190">
        <v>120</v>
      </c>
      <c r="EG73" s="190">
        <v>125</v>
      </c>
      <c r="EH73" s="212">
        <v>130</v>
      </c>
      <c r="EI73" s="213"/>
      <c r="EJ73" s="211">
        <f t="shared" si="41"/>
        <v>16.03</v>
      </c>
      <c r="EK73" s="190">
        <f t="shared" si="42"/>
        <v>13.019999999999996</v>
      </c>
      <c r="EL73" s="190">
        <f t="shared" si="43"/>
        <v>15.14</v>
      </c>
      <c r="EM73" s="190">
        <f t="shared" si="44"/>
        <v>15.060000000000009</v>
      </c>
      <c r="EN73" s="190"/>
      <c r="EO73" s="190"/>
      <c r="EP73" s="190"/>
      <c r="EQ73" s="190"/>
      <c r="ER73" s="190"/>
      <c r="ES73" s="190"/>
      <c r="ET73" s="190">
        <f t="shared" si="45"/>
        <v>16.200000000000003</v>
      </c>
      <c r="EU73" s="190">
        <f t="shared" si="46"/>
        <v>16.959999999999994</v>
      </c>
      <c r="EV73" s="190">
        <f t="shared" si="47"/>
        <v>15.070000000000007</v>
      </c>
      <c r="EW73" s="190">
        <f t="shared" si="48"/>
        <v>15.88000000000001</v>
      </c>
      <c r="EX73" s="212">
        <f t="shared" si="49"/>
        <v>16.799999999999997</v>
      </c>
      <c r="EY73" s="211"/>
      <c r="EZ73" s="75">
        <f t="shared" si="50"/>
        <v>0.19229593396514827</v>
      </c>
      <c r="FA73" s="89">
        <f t="shared" si="51"/>
        <v>-7.0000000000000007E-2</v>
      </c>
      <c r="FB73" s="212"/>
      <c r="FC73" s="213"/>
      <c r="FD73" s="213"/>
      <c r="FE73" s="213"/>
      <c r="FF73" s="213"/>
      <c r="FG73" s="213"/>
      <c r="FH73" s="213"/>
      <c r="FI73" s="213"/>
      <c r="FJ73" s="213"/>
      <c r="FK73" s="213"/>
      <c r="FL73" s="213"/>
      <c r="FM73" s="213"/>
      <c r="FN73" s="213"/>
      <c r="FO73" s="213"/>
      <c r="FP73" s="213"/>
      <c r="FQ73" s="213"/>
      <c r="FR73" s="213"/>
      <c r="FS73" s="211"/>
      <c r="FT73" s="190"/>
      <c r="FU73" s="190"/>
      <c r="FV73" s="190"/>
      <c r="FW73" s="190"/>
      <c r="FX73" s="190"/>
      <c r="FY73" s="190"/>
      <c r="FZ73" s="190"/>
      <c r="GA73" s="190"/>
      <c r="GB73" s="190"/>
      <c r="GC73" s="190"/>
      <c r="GD73" s="190"/>
      <c r="GE73" s="190"/>
      <c r="GF73" s="190"/>
      <c r="GG73" s="212"/>
    </row>
    <row r="74" spans="2:189">
      <c r="B74" s="33">
        <v>42429</v>
      </c>
      <c r="C74" s="30" t="s">
        <v>57</v>
      </c>
      <c r="D74" s="30">
        <v>2016</v>
      </c>
      <c r="E74" s="30" t="str">
        <f t="shared" si="40"/>
        <v>2016S9</v>
      </c>
      <c r="F74" s="30" t="str">
        <f t="shared" si="39"/>
        <v>2Final2016</v>
      </c>
      <c r="G74" s="208" t="str">
        <f>VLOOKUP(Horizontal!$C74&amp;Horizontal!$B74&amp;Horizontal!G$11,Vertical!$E:$O,G$10,0)</f>
        <v>5,15</v>
      </c>
      <c r="H74" s="207">
        <f>(VLOOKUP(Horizontal!$C74&amp;Horizontal!$B74&amp;Horizontal!H$11,Vertical!$E:$O,H$10,0))+0</f>
        <v>36.67</v>
      </c>
      <c r="I74" s="207">
        <f>(VLOOKUP(Horizontal!$C74&amp;Horizontal!$B74&amp;Horizontal!I$11,Vertical!$E:$O,I$10,0))+0</f>
        <v>50.59</v>
      </c>
      <c r="J74" s="207">
        <f>(VLOOKUP(Horizontal!$C74&amp;Horizontal!$B74&amp;Horizontal!J$11,Vertical!$E:$O,J$10,0))+0</f>
        <v>60.23</v>
      </c>
      <c r="K74" s="207">
        <f>(VLOOKUP(Horizontal!$C74&amp;Horizontal!$B74&amp;Horizontal!K$11,Vertical!$E:$O,K$10,0))+0</f>
        <v>64.36</v>
      </c>
      <c r="L74" s="207">
        <f>(VLOOKUP(Horizontal!$C74&amp;Horizontal!$B74&amp;Horizontal!L$11,Vertical!$E:$O,L$10,0))+0</f>
        <v>78.31</v>
      </c>
      <c r="M74" s="207">
        <f>(VLOOKUP(Horizontal!$C74&amp;Horizontal!$B74&amp;Horizontal!M$11,Vertical!$E:$O,M$10,0))+0</f>
        <v>113.15</v>
      </c>
      <c r="N74" s="207">
        <f>(VLOOKUP(Horizontal!$C74&amp;Horizontal!$B74&amp;Horizontal!N$11,Vertical!$E:$O,N$10,0))+0</f>
        <v>120.61</v>
      </c>
      <c r="O74" s="207">
        <f>(VLOOKUP(Horizontal!$C74&amp;Horizontal!$B74&amp;Horizontal!O$11,Vertical!$E:$O,O$10,0))+0</f>
        <v>125.78</v>
      </c>
      <c r="P74" s="209">
        <f>(VLOOKUP(Horizontal!$C74&amp;Horizontal!$B74&amp;Horizontal!P$11,Vertical!$E:$O,P$10,0))+0</f>
        <v>126.96</v>
      </c>
      <c r="Q74" s="210">
        <f>(VLOOKUP(Horizontal!$C74&amp;Horizontal!$B74&amp;Horizontal!Q$11,Vertical!$E:$O,Q$10,0))+0</f>
        <v>55</v>
      </c>
      <c r="R74" s="207">
        <f>(VLOOKUP(Horizontal!$C74&amp;Horizontal!$B74&amp;Horizontal!R$11,Vertical!$E:$O,R$10,0))+0</f>
        <v>53</v>
      </c>
      <c r="S74" s="207">
        <f>(VLOOKUP(Horizontal!$C74&amp;Horizontal!$B74&amp;Horizontal!S$11,Vertical!$E:$O,S$10,0))+0</f>
        <v>45</v>
      </c>
      <c r="T74" s="207">
        <f>(VLOOKUP(Horizontal!$C74&amp;Horizontal!$B74&amp;Horizontal!T$11,Vertical!$E:$O,T$10,0))+0</f>
        <v>42</v>
      </c>
      <c r="U74" s="207">
        <f>(VLOOKUP(Horizontal!$C74&amp;Horizontal!$B74&amp;Horizontal!U$11,Vertical!$E:$O,U$10,0))+0</f>
        <v>42</v>
      </c>
      <c r="V74" s="207">
        <f>(VLOOKUP(Horizontal!$C74&amp;Horizontal!$B74&amp;Horizontal!V$11,Vertical!$E:$O,V$10,0))+0</f>
        <v>43</v>
      </c>
      <c r="W74" s="207">
        <f>(VLOOKUP(Horizontal!$C74&amp;Horizontal!$B74&amp;Horizontal!W$11,Vertical!$E:$O,W$10,0))+0</f>
        <v>35</v>
      </c>
      <c r="X74" s="207">
        <f>(VLOOKUP(Horizontal!$C74&amp;Horizontal!$B74&amp;Horizontal!X$11,Vertical!$E:$O,X$10,0))+0</f>
        <v>31</v>
      </c>
      <c r="Y74" s="209">
        <f>(VLOOKUP(Horizontal!$C74&amp;Horizontal!$B74&amp;Horizontal!Y$11,Vertical!$E:$O,Y$10,0))+0</f>
        <v>26</v>
      </c>
      <c r="Z74" s="210">
        <f>(VLOOKUP(Horizontal!$C74&amp;Horizontal!$B74&amp;Horizontal!Z$11,Vertical!$E:$O,Z$10,0))+0</f>
        <v>77.78</v>
      </c>
      <c r="AA74" s="207">
        <f>(VLOOKUP(Horizontal!$C74&amp;Horizontal!$B74&amp;Horizontal!AA$11,Vertical!$E:$O,AA$10,0))+0</f>
        <v>53.33</v>
      </c>
      <c r="AB74" s="207">
        <f>(VLOOKUP(Horizontal!$C74&amp;Horizontal!$B74&amp;Horizontal!AB$11,Vertical!$E:$O,AB$10,0))+0</f>
        <v>45.24</v>
      </c>
      <c r="AC74" s="207">
        <f>(VLOOKUP(Horizontal!$C74&amp;Horizontal!$B74&amp;Horizontal!AC$11,Vertical!$E:$O,AC$10,0))+0</f>
        <v>44.68</v>
      </c>
      <c r="AD74" s="207">
        <f>(VLOOKUP(Horizontal!$C74&amp;Horizontal!$B74&amp;Horizontal!AD$11,Vertical!$E:$O,AD$10,0))+0</f>
        <v>37.5</v>
      </c>
      <c r="AE74" s="207">
        <f>(VLOOKUP(Horizontal!$C74&amp;Horizontal!$B74&amp;Horizontal!AE$11,Vertical!$E:$O,AE$10,0))+0</f>
        <v>29.79</v>
      </c>
      <c r="AF74" s="207">
        <f>(VLOOKUP(Horizontal!$C74&amp;Horizontal!$B74&amp;Horizontal!AF$11,Vertical!$E:$O,AF$10,0))+0</f>
        <v>20.83</v>
      </c>
      <c r="AG74" s="207">
        <f>(VLOOKUP(Horizontal!$C74&amp;Horizontal!$B74&amp;Horizontal!AG$11,Vertical!$E:$O,AG$10,0))+0</f>
        <v>22.62</v>
      </c>
      <c r="AH74" s="209">
        <f>(VLOOKUP(Horizontal!$C74&amp;Horizontal!$B74&amp;Horizontal!AH$11,Vertical!$E:$O,AH$10,0))+0</f>
        <v>20.93</v>
      </c>
      <c r="AI74" s="210">
        <f>(VLOOKUP(Horizontal!$C74&amp;Horizontal!$B74&amp;Horizontal!AI$11,Vertical!$E:$O,AI$10,0))+0</f>
        <v>13.33</v>
      </c>
      <c r="AJ74" s="207">
        <f>(VLOOKUP(Horizontal!$C74&amp;Horizontal!$B74&amp;Horizontal!AJ$11,Vertical!$E:$O,AJ$10,0))+0</f>
        <v>35.56</v>
      </c>
      <c r="AK74" s="207">
        <f>(VLOOKUP(Horizontal!$C74&amp;Horizontal!$B74&amp;Horizontal!AK$11,Vertical!$E:$O,AK$10,0))+0</f>
        <v>28.57</v>
      </c>
      <c r="AL74" s="207">
        <f>(VLOOKUP(Horizontal!$C74&amp;Horizontal!$B74&amp;Horizontal!AL$11,Vertical!$E:$O,AL$10,0))+0</f>
        <v>29.79</v>
      </c>
      <c r="AM74" s="207">
        <f>(VLOOKUP(Horizontal!$C74&amp;Horizontal!$B74&amp;Horizontal!AM$11,Vertical!$E:$O,AM$10,0))+0</f>
        <v>39.35</v>
      </c>
      <c r="AN74" s="207">
        <f>(VLOOKUP(Horizontal!$C74&amp;Horizontal!$B74&amp;Horizontal!AN$11,Vertical!$E:$O,AN$10,0))+0</f>
        <v>40.43</v>
      </c>
      <c r="AO74" s="207">
        <f>(VLOOKUP(Horizontal!$C74&amp;Horizontal!$B74&amp;Horizontal!AO$11,Vertical!$E:$O,AO$10,0))+0</f>
        <v>50</v>
      </c>
      <c r="AP74" s="207">
        <f>(VLOOKUP(Horizontal!$C74&amp;Horizontal!$B74&amp;Horizontal!AP$11,Vertical!$E:$O,AP$10,0))+0</f>
        <v>45.7</v>
      </c>
      <c r="AQ74" s="209">
        <f>(VLOOKUP(Horizontal!$C74&amp;Horizontal!$B74&amp;Horizontal!AQ$11,Vertical!$E:$O,AQ$10,0))+0</f>
        <v>48.84</v>
      </c>
      <c r="AR74" s="210">
        <f>(VLOOKUP(Horizontal!$C74&amp;Horizontal!$B74&amp;Horizontal!AR$11,Vertical!$E:$O,AR$10,0))+0</f>
        <v>8.89</v>
      </c>
      <c r="AS74" s="207">
        <f>(VLOOKUP(Horizontal!$C74&amp;Horizontal!$B74&amp;Horizontal!AS$11,Vertical!$E:$O,AS$10,0))+0</f>
        <v>11.11</v>
      </c>
      <c r="AT74" s="207">
        <f>(VLOOKUP(Horizontal!$C74&amp;Horizontal!$B74&amp;Horizontal!AT$11,Vertical!$E:$O,AT$10,0))+0</f>
        <v>26.19</v>
      </c>
      <c r="AU74" s="207">
        <f>(VLOOKUP(Horizontal!$C74&amp;Horizontal!$B74&amp;Horizontal!AU$11,Vertical!$E:$O,AU$10,0))+0</f>
        <v>25.53</v>
      </c>
      <c r="AV74" s="207">
        <f>(VLOOKUP(Horizontal!$C74&amp;Horizontal!$B74&amp;Horizontal!AV$11,Vertical!$E:$O,AV$10,0))+0</f>
        <v>23.15</v>
      </c>
      <c r="AW74" s="207">
        <f>(VLOOKUP(Horizontal!$C74&amp;Horizontal!$B74&amp;Horizontal!AW$11,Vertical!$E:$O,AW$10,0))+0</f>
        <v>29.79</v>
      </c>
      <c r="AX74" s="207">
        <f>(VLOOKUP(Horizontal!$C74&amp;Horizontal!$B74&amp;Horizontal!AX$11,Vertical!$E:$O,AX$10,0))+0</f>
        <v>29.17</v>
      </c>
      <c r="AY74" s="207">
        <f>(VLOOKUP(Horizontal!$C74&amp;Horizontal!$B74&amp;Horizontal!AY$11,Vertical!$E:$O,AY$10,0))+0</f>
        <v>31.67</v>
      </c>
      <c r="AZ74" s="209">
        <f>(VLOOKUP(Horizontal!$C74&amp;Horizontal!$B74&amp;Horizontal!AZ$11,Vertical!$E:$O,AZ$10,0))+0</f>
        <v>30.23</v>
      </c>
      <c r="BA74" s="208">
        <f>(VLOOKUP(Horizontal!$C74&amp;Horizontal!$B74&amp;Horizontal!BA$11,Vertical!$E:$O,BA$10,0))+0</f>
        <v>13.44</v>
      </c>
      <c r="BB74" s="210">
        <f>(VLOOKUP(Horizontal!$C74&amp;Horizontal!$B74&amp;Horizontal!BB$11,Vertical!$E:$O,BB$10,0))+0</f>
        <v>50.25</v>
      </c>
      <c r="BC74" s="207">
        <f>(VLOOKUP(Horizontal!$C74&amp;Horizontal!$B74&amp;Horizontal!BC$11,Vertical!$E:$O,BC$10,0))+0</f>
        <v>63.5</v>
      </c>
      <c r="BD74" s="207">
        <f>(VLOOKUP(Horizontal!$C74&amp;Horizontal!$B74&amp;Horizontal!BD$11,Vertical!$E:$O,BD$10,0))+0</f>
        <v>73.69</v>
      </c>
      <c r="BE74" s="207">
        <f>(VLOOKUP(Horizontal!$C74&amp;Horizontal!$B74&amp;Horizontal!BE$11,Vertical!$E:$O,BE$10,0))+0</f>
        <v>77.06</v>
      </c>
      <c r="BF74" s="207">
        <f>(VLOOKUP(Horizontal!$C74&amp;Horizontal!$B74&amp;Horizontal!BF$11,Vertical!$E:$O,BF$10,0))+0</f>
        <v>93.21</v>
      </c>
      <c r="BG74" s="207">
        <f>(VLOOKUP(Horizontal!$C74&amp;Horizontal!$B74&amp;Horizontal!BG$11,Vertical!$E:$O,BG$10,0))+0</f>
        <v>128.88999999999999</v>
      </c>
      <c r="BH74" s="207">
        <f>(VLOOKUP(Horizontal!$C74&amp;Horizontal!$B74&amp;Horizontal!BH$11,Vertical!$E:$O,BH$10,0))+0</f>
        <v>135.63999999999999</v>
      </c>
      <c r="BI74" s="207">
        <f>(VLOOKUP(Horizontal!$C74&amp;Horizontal!$B74&amp;Horizontal!BI$11,Vertical!$E:$O,BI$10,0))+0</f>
        <v>140.16999999999999</v>
      </c>
      <c r="BJ74" s="209">
        <f>(VLOOKUP(Horizontal!$C74&amp;Horizontal!$B74&amp;Horizontal!BJ$11,Vertical!$E:$O,BJ$10,0))+0</f>
        <v>141.91999999999999</v>
      </c>
      <c r="BK74" s="210">
        <f>(VLOOKUP(Horizontal!$C74&amp;Horizontal!$B74&amp;Horizontal!BK$11,Vertical!$E:$O,BK$10,0))+0</f>
        <v>53</v>
      </c>
      <c r="BL74" s="207">
        <f>(VLOOKUP(Horizontal!$C74&amp;Horizontal!$B74&amp;Horizontal!BL$11,Vertical!$E:$O,BL$10,0))+0</f>
        <v>48</v>
      </c>
      <c r="BM74" s="207">
        <f>(VLOOKUP(Horizontal!$C74&amp;Horizontal!$B74&amp;Horizontal!BM$11,Vertical!$E:$O,BM$10,0))+0</f>
        <v>44</v>
      </c>
      <c r="BN74" s="207">
        <f>(VLOOKUP(Horizontal!$C74&amp;Horizontal!$B74&amp;Horizontal!BN$11,Vertical!$E:$O,BN$10,0))+0</f>
        <v>41</v>
      </c>
      <c r="BO74" s="207">
        <f>(VLOOKUP(Horizontal!$C74&amp;Horizontal!$B74&amp;Horizontal!BO$11,Vertical!$E:$O,BO$10,0))+0</f>
        <v>43</v>
      </c>
      <c r="BP74" s="207">
        <f>(VLOOKUP(Horizontal!$C74&amp;Horizontal!$B74&amp;Horizontal!BP$11,Vertical!$E:$O,BP$10,0))+0</f>
        <v>40</v>
      </c>
      <c r="BQ74" s="207">
        <f>(VLOOKUP(Horizontal!$C74&amp;Horizontal!$B74&amp;Horizontal!BQ$11,Vertical!$E:$O,BQ$10,0))+0</f>
        <v>34</v>
      </c>
      <c r="BR74" s="207">
        <f>(VLOOKUP(Horizontal!$C74&amp;Horizontal!$B74&amp;Horizontal!BR$11,Vertical!$E:$O,BR$10,0))+0</f>
        <v>33</v>
      </c>
      <c r="BS74" s="209">
        <f>(VLOOKUP(Horizontal!$C74&amp;Horizontal!$B74&amp;Horizontal!BS$11,Vertical!$E:$O,BS$10,0))+0</f>
        <v>31</v>
      </c>
      <c r="BT74" s="210">
        <f>(VLOOKUP(Horizontal!$C74&amp;Horizontal!$B74&amp;Horizontal!BT$11,Vertical!$E:$O,BT$10,0))+0</f>
        <v>73.510000000000005</v>
      </c>
      <c r="BU74" s="207">
        <f>(VLOOKUP(Horizontal!$C74&amp;Horizontal!$B74&amp;Horizontal!BU$11,Vertical!$E:$O,BU$10,0))+0</f>
        <v>64.709999999999994</v>
      </c>
      <c r="BV74" s="207">
        <f>(VLOOKUP(Horizontal!$C74&amp;Horizontal!$B74&amp;Horizontal!BV$11,Vertical!$E:$O,BV$10,0))+0</f>
        <v>50</v>
      </c>
      <c r="BW74" s="207">
        <f>(VLOOKUP(Horizontal!$C74&amp;Horizontal!$B74&amp;Horizontal!BW$11,Vertical!$E:$O,BW$10,0))+0</f>
        <v>58.82</v>
      </c>
      <c r="BX74" s="207">
        <f>(VLOOKUP(Horizontal!$C74&amp;Horizontal!$B74&amp;Horizontal!BX$11,Vertical!$E:$O,BX$10,0))+0</f>
        <v>40.520000000000003</v>
      </c>
      <c r="BY74" s="207">
        <f>(VLOOKUP(Horizontal!$C74&amp;Horizontal!$B74&amp;Horizontal!BY$11,Vertical!$E:$O,BY$10,0))+0</f>
        <v>16.670000000000002</v>
      </c>
      <c r="BZ74" s="207">
        <f>(VLOOKUP(Horizontal!$C74&amp;Horizontal!$B74&amp;Horizontal!BZ$11,Vertical!$E:$O,BZ$10,0))+0</f>
        <v>22.22</v>
      </c>
      <c r="CA74" s="207">
        <f>(VLOOKUP(Horizontal!$C74&amp;Horizontal!$B74&amp;Horizontal!CA$11,Vertical!$E:$O,CA$10,0))+0</f>
        <v>17.649999999999999</v>
      </c>
      <c r="CB74" s="209">
        <f>(VLOOKUP(Horizontal!$C74&amp;Horizontal!$B74&amp;Horizontal!CB$11,Vertical!$E:$O,CB$10,0))+0</f>
        <v>31.58</v>
      </c>
      <c r="CC74" s="210">
        <f>(VLOOKUP(Horizontal!$C74&amp;Horizontal!$B74&amp;Horizontal!CC$11,Vertical!$E:$O,CC$10,0))+0</f>
        <v>13.25</v>
      </c>
      <c r="CD74" s="207">
        <f>(VLOOKUP(Horizontal!$C74&amp;Horizontal!$B74&amp;Horizontal!CD$11,Vertical!$E:$O,CD$10,0))+0</f>
        <v>29.41</v>
      </c>
      <c r="CE74" s="207">
        <f>(VLOOKUP(Horizontal!$C74&amp;Horizontal!$B74&amp;Horizontal!CE$11,Vertical!$E:$O,CE$10,0))+0</f>
        <v>31.25</v>
      </c>
      <c r="CF74" s="207">
        <f>(VLOOKUP(Horizontal!$C74&amp;Horizontal!$B74&amp;Horizontal!CF$11,Vertical!$E:$O,CF$10,0))+0</f>
        <v>23.53</v>
      </c>
      <c r="CG74" s="207">
        <f>(VLOOKUP(Horizontal!$C74&amp;Horizontal!$B74&amp;Horizontal!CG$11,Vertical!$E:$O,CG$10,0))+0</f>
        <v>26.8</v>
      </c>
      <c r="CH74" s="207">
        <f>(VLOOKUP(Horizontal!$C74&amp;Horizontal!$B74&amp;Horizontal!CH$11,Vertical!$E:$O,CH$10,0))+0</f>
        <v>33.33</v>
      </c>
      <c r="CI74" s="207">
        <f>(VLOOKUP(Horizontal!$C74&amp;Horizontal!$B74&amp;Horizontal!CI$11,Vertical!$E:$O,CI$10,0))+0</f>
        <v>33.33</v>
      </c>
      <c r="CJ74" s="207">
        <f>(VLOOKUP(Horizontal!$C74&amp;Horizontal!$B74&amp;Horizontal!CJ$11,Vertical!$E:$O,CJ$10,0))+0</f>
        <v>35.29</v>
      </c>
      <c r="CK74" s="209">
        <f>(VLOOKUP(Horizontal!$C74&amp;Horizontal!$B74&amp;Horizontal!CK$11,Vertical!$E:$O,CK$10,0))+0</f>
        <v>31.58</v>
      </c>
      <c r="CL74" s="210">
        <f>(VLOOKUP(Horizontal!$C74&amp;Horizontal!$B74&amp;Horizontal!CL$11,Vertical!$E:$O,CL$10,0))+0</f>
        <v>13.25</v>
      </c>
      <c r="CM74" s="207">
        <f>(VLOOKUP(Horizontal!$C74&amp;Horizontal!$B74&amp;Horizontal!CM$11,Vertical!$E:$O,CM$10,0))+0</f>
        <v>5.88</v>
      </c>
      <c r="CN74" s="207">
        <f>(VLOOKUP(Horizontal!$C74&amp;Horizontal!$B74&amp;Horizontal!CN$11,Vertical!$E:$O,CN$10,0))+0</f>
        <v>18.75</v>
      </c>
      <c r="CO74" s="207">
        <f>(VLOOKUP(Horizontal!$C74&amp;Horizontal!$B74&amp;Horizontal!CO$11,Vertical!$E:$O,CO$10,0))+0</f>
        <v>17.649999999999999</v>
      </c>
      <c r="CP74" s="207">
        <f>(VLOOKUP(Horizontal!$C74&amp;Horizontal!$B74&amp;Horizontal!CP$11,Vertical!$E:$O,CP$10,0))+0</f>
        <v>32.68</v>
      </c>
      <c r="CQ74" s="207">
        <f>(VLOOKUP(Horizontal!$C74&amp;Horizontal!$B74&amp;Horizontal!CQ$11,Vertical!$E:$O,CQ$10,0))+0</f>
        <v>50</v>
      </c>
      <c r="CR74" s="207">
        <f>(VLOOKUP(Horizontal!$C74&amp;Horizontal!$B74&amp;Horizontal!CR$11,Vertical!$E:$O,CR$10,0))+0</f>
        <v>44.44</v>
      </c>
      <c r="CS74" s="207">
        <f>(VLOOKUP(Horizontal!$C74&amp;Horizontal!$B74&amp;Horizontal!CS$11,Vertical!$E:$O,CS$10,0))+0</f>
        <v>47.06</v>
      </c>
      <c r="CT74" s="207">
        <f>(VLOOKUP(Horizontal!$C74&amp;Horizontal!$B74&amp;Horizontal!CT$11,Vertical!$E:$O,CT$10,0))+0</f>
        <v>36.840000000000003</v>
      </c>
      <c r="CU74" s="150"/>
      <c r="CV74" s="211">
        <f t="shared" si="29"/>
        <v>13.579999999999998</v>
      </c>
      <c r="CW74" s="190">
        <f t="shared" si="30"/>
        <v>12.909999999999997</v>
      </c>
      <c r="CX74" s="190">
        <f t="shared" si="31"/>
        <v>13.46</v>
      </c>
      <c r="CY74" s="190">
        <f t="shared" si="32"/>
        <v>12.700000000000003</v>
      </c>
      <c r="CZ74" s="190">
        <f t="shared" si="33"/>
        <v>14.899999999999991</v>
      </c>
      <c r="DA74" s="190">
        <f t="shared" si="34"/>
        <v>15.739999999999981</v>
      </c>
      <c r="DB74" s="190">
        <f t="shared" si="35"/>
        <v>15.029999999999987</v>
      </c>
      <c r="DC74" s="190">
        <f t="shared" si="36"/>
        <v>14.389999999999986</v>
      </c>
      <c r="DD74" s="212">
        <f t="shared" si="37"/>
        <v>14.959999999999994</v>
      </c>
      <c r="DE74" s="9">
        <v>160</v>
      </c>
      <c r="DF74" s="212">
        <f t="shared" si="38"/>
        <v>171.78721040189134</v>
      </c>
      <c r="DG74" s="264"/>
      <c r="DH74" s="265"/>
      <c r="DI74" s="265"/>
      <c r="DJ74" s="266"/>
      <c r="DK74" s="190">
        <v>21.69</v>
      </c>
      <c r="DL74" s="190">
        <v>21.69</v>
      </c>
      <c r="DM74" s="190">
        <v>236.74</v>
      </c>
      <c r="DN74" s="212">
        <v>21.69</v>
      </c>
      <c r="DO74" s="190">
        <v>30.42</v>
      </c>
      <c r="DP74" s="190">
        <v>30.42</v>
      </c>
      <c r="DQ74" s="190">
        <v>166.28</v>
      </c>
      <c r="DR74" s="212">
        <v>30.42</v>
      </c>
      <c r="DS74" s="150"/>
      <c r="DT74" s="190">
        <v>43</v>
      </c>
      <c r="DU74" s="190">
        <v>50</v>
      </c>
      <c r="DV74" s="190">
        <v>64</v>
      </c>
      <c r="DW74" s="190">
        <v>65</v>
      </c>
      <c r="DX74" s="190"/>
      <c r="DY74" s="190"/>
      <c r="DZ74" s="190"/>
      <c r="EA74" s="190"/>
      <c r="EB74" s="190"/>
      <c r="EC74" s="190"/>
      <c r="ED74" s="190">
        <v>70</v>
      </c>
      <c r="EE74" s="190">
        <v>113</v>
      </c>
      <c r="EF74" s="190">
        <v>120</v>
      </c>
      <c r="EG74" s="190">
        <v>120</v>
      </c>
      <c r="EH74" s="212">
        <v>125</v>
      </c>
      <c r="EI74" s="213"/>
      <c r="EJ74" s="211">
        <f t="shared" si="41"/>
        <v>14.990000000000002</v>
      </c>
      <c r="EK74" s="190">
        <f t="shared" si="42"/>
        <v>13.529999999999994</v>
      </c>
      <c r="EL74" s="190">
        <f t="shared" si="43"/>
        <v>13.54</v>
      </c>
      <c r="EM74" s="190">
        <f t="shared" si="44"/>
        <v>13.340000000000003</v>
      </c>
      <c r="EN74" s="190"/>
      <c r="EO74" s="190"/>
      <c r="EP74" s="190"/>
      <c r="EQ74" s="190"/>
      <c r="ER74" s="190"/>
      <c r="ES74" s="190"/>
      <c r="ET74" s="190">
        <f t="shared" si="45"/>
        <v>15.840000000000003</v>
      </c>
      <c r="EU74" s="190">
        <f t="shared" si="46"/>
        <v>15.079999999999998</v>
      </c>
      <c r="EV74" s="190">
        <f t="shared" si="47"/>
        <v>13.61</v>
      </c>
      <c r="EW74" s="190">
        <f t="shared" si="48"/>
        <v>13.680000000000007</v>
      </c>
      <c r="EX74" s="212">
        <f t="shared" si="49"/>
        <v>14.810000000000002</v>
      </c>
      <c r="EY74" s="211"/>
      <c r="EZ74" s="75">
        <f t="shared" si="50"/>
        <v>0.13606340819022458</v>
      </c>
      <c r="FA74" s="89">
        <f t="shared" si="51"/>
        <v>-7.0000000000000007E-2</v>
      </c>
      <c r="FB74" s="212"/>
      <c r="FC74" s="213"/>
      <c r="FD74" s="213"/>
      <c r="FE74" s="213"/>
      <c r="FF74" s="213"/>
      <c r="FG74" s="213"/>
      <c r="FH74" s="213"/>
      <c r="FI74" s="213"/>
      <c r="FJ74" s="213"/>
      <c r="FK74" s="213"/>
      <c r="FL74" s="213"/>
      <c r="FM74" s="213"/>
      <c r="FN74" s="213"/>
      <c r="FO74" s="213"/>
      <c r="FP74" s="213"/>
      <c r="FQ74" s="213"/>
      <c r="FR74" s="213"/>
      <c r="FS74" s="211"/>
      <c r="FT74" s="190"/>
      <c r="FU74" s="190"/>
      <c r="FV74" s="190"/>
      <c r="FW74" s="190"/>
      <c r="FX74" s="190"/>
      <c r="FY74" s="190"/>
      <c r="FZ74" s="190"/>
      <c r="GA74" s="190"/>
      <c r="GB74" s="190"/>
      <c r="GC74" s="190"/>
      <c r="GD74" s="190"/>
      <c r="GE74" s="190"/>
      <c r="GF74" s="190"/>
      <c r="GG74" s="212"/>
    </row>
    <row r="75" spans="2:189">
      <c r="B75" s="33">
        <v>42436</v>
      </c>
      <c r="C75" s="30" t="s">
        <v>56</v>
      </c>
      <c r="D75" s="30">
        <v>2016</v>
      </c>
      <c r="E75" s="30" t="str">
        <f t="shared" si="40"/>
        <v>2016S10</v>
      </c>
      <c r="F75" s="30" t="str">
        <f t="shared" si="39"/>
        <v>32016</v>
      </c>
      <c r="G75" s="208" t="str">
        <f>VLOOKUP(Horizontal!$C75&amp;Horizontal!$B75&amp;Horizontal!G$11,Vertical!$E:$O,G$10,0)</f>
        <v>5,35</v>
      </c>
      <c r="H75" s="207">
        <f>(VLOOKUP(Horizontal!$C75&amp;Horizontal!$B75&amp;Horizontal!H$11,Vertical!$E:$O,H$10,0))+0</f>
        <v>50.73</v>
      </c>
      <c r="I75" s="207">
        <f>(VLOOKUP(Horizontal!$C75&amp;Horizontal!$B75&amp;Horizontal!I$11,Vertical!$E:$O,I$10,0))+0</f>
        <v>59.99</v>
      </c>
      <c r="J75" s="207">
        <f>(VLOOKUP(Horizontal!$C75&amp;Horizontal!$B75&amp;Horizontal!J$11,Vertical!$E:$O,J$10,0))+0</f>
        <v>64.31</v>
      </c>
      <c r="K75" s="207">
        <f>(VLOOKUP(Horizontal!$C75&amp;Horizontal!$B75&amp;Horizontal!K$11,Vertical!$E:$O,K$10,0))+0</f>
        <v>66.8</v>
      </c>
      <c r="L75" s="207">
        <f>(VLOOKUP(Horizontal!$C75&amp;Horizontal!$B75&amp;Horizontal!L$11,Vertical!$E:$O,L$10,0))+0</f>
        <v>77.36</v>
      </c>
      <c r="M75" s="207">
        <f>(VLOOKUP(Horizontal!$C75&amp;Horizontal!$B75&amp;Horizontal!M$11,Vertical!$E:$O,M$10,0))+0</f>
        <v>114.65</v>
      </c>
      <c r="N75" s="207">
        <f>(VLOOKUP(Horizontal!$C75&amp;Horizontal!$B75&amp;Horizontal!N$11,Vertical!$E:$O,N$10,0))+0</f>
        <v>121.11</v>
      </c>
      <c r="O75" s="207">
        <f>(VLOOKUP(Horizontal!$C75&amp;Horizontal!$B75&amp;Horizontal!O$11,Vertical!$E:$O,O$10,0))+0</f>
        <v>125.22</v>
      </c>
      <c r="P75" s="209">
        <f>(VLOOKUP(Horizontal!$C75&amp;Horizontal!$B75&amp;Horizontal!P$11,Vertical!$E:$O,P$10,0))+0</f>
        <v>127.18</v>
      </c>
      <c r="Q75" s="210">
        <f>(VLOOKUP(Horizontal!$C75&amp;Horizontal!$B75&amp;Horizontal!Q$11,Vertical!$E:$O,Q$10,0))+0</f>
        <v>52</v>
      </c>
      <c r="R75" s="207">
        <f>(VLOOKUP(Horizontal!$C75&amp;Horizontal!$B75&amp;Horizontal!R$11,Vertical!$E:$O,R$10,0))+0</f>
        <v>52</v>
      </c>
      <c r="S75" s="207">
        <f>(VLOOKUP(Horizontal!$C75&amp;Horizontal!$B75&amp;Horizontal!S$11,Vertical!$E:$O,S$10,0))+0</f>
        <v>45</v>
      </c>
      <c r="T75" s="207">
        <f>(VLOOKUP(Horizontal!$C75&amp;Horizontal!$B75&amp;Horizontal!T$11,Vertical!$E:$O,T$10,0))+0</f>
        <v>42</v>
      </c>
      <c r="U75" s="207">
        <f>(VLOOKUP(Horizontal!$C75&amp;Horizontal!$B75&amp;Horizontal!U$11,Vertical!$E:$O,U$10,0))+0</f>
        <v>43</v>
      </c>
      <c r="V75" s="207">
        <f>(VLOOKUP(Horizontal!$C75&amp;Horizontal!$B75&amp;Horizontal!V$11,Vertical!$E:$O,V$10,0))+0</f>
        <v>40</v>
      </c>
      <c r="W75" s="207">
        <f>(VLOOKUP(Horizontal!$C75&amp;Horizontal!$B75&amp;Horizontal!W$11,Vertical!$E:$O,W$10,0))+0</f>
        <v>38</v>
      </c>
      <c r="X75" s="207">
        <f>(VLOOKUP(Horizontal!$C75&amp;Horizontal!$B75&amp;Horizontal!X$11,Vertical!$E:$O,X$10,0))+0</f>
        <v>32</v>
      </c>
      <c r="Y75" s="209">
        <f>(VLOOKUP(Horizontal!$C75&amp;Horizontal!$B75&amp;Horizontal!Y$11,Vertical!$E:$O,Y$10,0))+0</f>
        <v>28</v>
      </c>
      <c r="Z75" s="210">
        <f>(VLOOKUP(Horizontal!$C75&amp;Horizontal!$B75&amp;Horizontal!Z$11,Vertical!$E:$O,Z$10,0))+0</f>
        <v>30.77</v>
      </c>
      <c r="AA75" s="207">
        <f>(VLOOKUP(Horizontal!$C75&amp;Horizontal!$B75&amp;Horizontal!AA$11,Vertical!$E:$O,AA$10,0))+0</f>
        <v>27.66</v>
      </c>
      <c r="AB75" s="207">
        <f>(VLOOKUP(Horizontal!$C75&amp;Horizontal!$B75&amp;Horizontal!AB$11,Vertical!$E:$O,AB$10,0))+0</f>
        <v>34.619999999999997</v>
      </c>
      <c r="AC75" s="207">
        <f>(VLOOKUP(Horizontal!$C75&amp;Horizontal!$B75&amp;Horizontal!AC$11,Vertical!$E:$O,AC$10,0))+0</f>
        <v>34.619999999999997</v>
      </c>
      <c r="AD75" s="207">
        <f>(VLOOKUP(Horizontal!$C75&amp;Horizontal!$B75&amp;Horizontal!AD$11,Vertical!$E:$O,AD$10,0))+0</f>
        <v>42.31</v>
      </c>
      <c r="AE75" s="207">
        <f>(VLOOKUP(Horizontal!$C75&amp;Horizontal!$B75&amp;Horizontal!AE$11,Vertical!$E:$O,AE$10,0))+0</f>
        <v>23.53</v>
      </c>
      <c r="AF75" s="207">
        <f>(VLOOKUP(Horizontal!$C75&amp;Horizontal!$B75&amp;Horizontal!AF$11,Vertical!$E:$O,AF$10,0))+0</f>
        <v>29.63</v>
      </c>
      <c r="AG75" s="207">
        <f>(VLOOKUP(Horizontal!$C75&amp;Horizontal!$B75&amp;Horizontal!AG$11,Vertical!$E:$O,AG$10,0))+0</f>
        <v>28.57</v>
      </c>
      <c r="AH75" s="209">
        <f>(VLOOKUP(Horizontal!$C75&amp;Horizontal!$B75&amp;Horizontal!AH$11,Vertical!$E:$O,AH$10,0))+0</f>
        <v>21.43</v>
      </c>
      <c r="AI75" s="210">
        <f>(VLOOKUP(Horizontal!$C75&amp;Horizontal!$B75&amp;Horizontal!AI$11,Vertical!$E:$O,AI$10,0))+0</f>
        <v>30.77</v>
      </c>
      <c r="AJ75" s="207">
        <f>(VLOOKUP(Horizontal!$C75&amp;Horizontal!$B75&amp;Horizontal!AJ$11,Vertical!$E:$O,AJ$10,0))+0</f>
        <v>29.79</v>
      </c>
      <c r="AK75" s="207">
        <f>(VLOOKUP(Horizontal!$C75&amp;Horizontal!$B75&amp;Horizontal!AK$11,Vertical!$E:$O,AK$10,0))+0</f>
        <v>34.619999999999997</v>
      </c>
      <c r="AL75" s="207">
        <f>(VLOOKUP(Horizontal!$C75&amp;Horizontal!$B75&amp;Horizontal!AL$11,Vertical!$E:$O,AL$10,0))+0</f>
        <v>34.619999999999997</v>
      </c>
      <c r="AM75" s="207">
        <f>(VLOOKUP(Horizontal!$C75&amp;Horizontal!$B75&amp;Horizontal!AM$11,Vertical!$E:$O,AM$10,0))+0</f>
        <v>30.77</v>
      </c>
      <c r="AN75" s="207">
        <f>(VLOOKUP(Horizontal!$C75&amp;Horizontal!$B75&amp;Horizontal!AN$11,Vertical!$E:$O,AN$10,0))+0</f>
        <v>19.61</v>
      </c>
      <c r="AO75" s="207">
        <f>(VLOOKUP(Horizontal!$C75&amp;Horizontal!$B75&amp;Horizontal!AO$11,Vertical!$E:$O,AO$10,0))+0</f>
        <v>33.33</v>
      </c>
      <c r="AP75" s="207">
        <f>(VLOOKUP(Horizontal!$C75&amp;Horizontal!$B75&amp;Horizontal!AP$11,Vertical!$E:$O,AP$10,0))+0</f>
        <v>35.71</v>
      </c>
      <c r="AQ75" s="209">
        <f>(VLOOKUP(Horizontal!$C75&amp;Horizontal!$B75&amp;Horizontal!AQ$11,Vertical!$E:$O,AQ$10,0))+0</f>
        <v>46.43</v>
      </c>
      <c r="AR75" s="210">
        <f>(VLOOKUP(Horizontal!$C75&amp;Horizontal!$B75&amp;Horizontal!AR$11,Vertical!$E:$O,AR$10,0))+0</f>
        <v>38.46</v>
      </c>
      <c r="AS75" s="207">
        <f>(VLOOKUP(Horizontal!$C75&amp;Horizontal!$B75&amp;Horizontal!AS$11,Vertical!$E:$O,AS$10,0))+0</f>
        <v>42.55</v>
      </c>
      <c r="AT75" s="207">
        <f>(VLOOKUP(Horizontal!$C75&amp;Horizontal!$B75&amp;Horizontal!AT$11,Vertical!$E:$O,AT$10,0))+0</f>
        <v>30.77</v>
      </c>
      <c r="AU75" s="207">
        <f>(VLOOKUP(Horizontal!$C75&amp;Horizontal!$B75&amp;Horizontal!AU$11,Vertical!$E:$O,AU$10,0))+0</f>
        <v>30.77</v>
      </c>
      <c r="AV75" s="207">
        <f>(VLOOKUP(Horizontal!$C75&amp;Horizontal!$B75&amp;Horizontal!AV$11,Vertical!$E:$O,AV$10,0))+0</f>
        <v>26.92</v>
      </c>
      <c r="AW75" s="207">
        <f>(VLOOKUP(Horizontal!$C75&amp;Horizontal!$B75&amp;Horizontal!AW$11,Vertical!$E:$O,AW$10,0))+0</f>
        <v>56.86</v>
      </c>
      <c r="AX75" s="207">
        <f>(VLOOKUP(Horizontal!$C75&amp;Horizontal!$B75&amp;Horizontal!AX$11,Vertical!$E:$O,AX$10,0))+0</f>
        <v>37.04</v>
      </c>
      <c r="AY75" s="207">
        <f>(VLOOKUP(Horizontal!$C75&amp;Horizontal!$B75&amp;Horizontal!AY$11,Vertical!$E:$O,AY$10,0))+0</f>
        <v>35.71</v>
      </c>
      <c r="AZ75" s="209">
        <f>(VLOOKUP(Horizontal!$C75&amp;Horizontal!$B75&amp;Horizontal!AZ$11,Vertical!$E:$O,AZ$10,0))+0</f>
        <v>32.14</v>
      </c>
      <c r="BA75" s="208">
        <f>(VLOOKUP(Horizontal!$C75&amp;Horizontal!$B75&amp;Horizontal!BA$11,Vertical!$E:$O,BA$10,0))+0</f>
        <v>13.39</v>
      </c>
      <c r="BB75" s="210">
        <f>(VLOOKUP(Horizontal!$C75&amp;Horizontal!$B75&amp;Horizontal!BB$11,Vertical!$E:$O,BB$10,0))+0</f>
        <v>64.61</v>
      </c>
      <c r="BC75" s="207">
        <f>(VLOOKUP(Horizontal!$C75&amp;Horizontal!$B75&amp;Horizontal!BC$11,Vertical!$E:$O,BC$10,0))+0</f>
        <v>74.27</v>
      </c>
      <c r="BD75" s="207">
        <f>(VLOOKUP(Horizontal!$C75&amp;Horizontal!$B75&amp;Horizontal!BD$11,Vertical!$E:$O,BD$10,0))+0</f>
        <v>77.61</v>
      </c>
      <c r="BE75" s="207">
        <f>(VLOOKUP(Horizontal!$C75&amp;Horizontal!$B75&amp;Horizontal!BE$11,Vertical!$E:$O,BE$10,0))+0</f>
        <v>80.540000000000006</v>
      </c>
      <c r="BF75" s="207">
        <f>(VLOOKUP(Horizontal!$C75&amp;Horizontal!$B75&amp;Horizontal!BF$11,Vertical!$E:$O,BF$10,0))+0</f>
        <v>92.56</v>
      </c>
      <c r="BG75" s="207">
        <f>(VLOOKUP(Horizontal!$C75&amp;Horizontal!$B75&amp;Horizontal!BG$11,Vertical!$E:$O,BG$10,0))+0</f>
        <v>130.07</v>
      </c>
      <c r="BH75" s="207">
        <f>(VLOOKUP(Horizontal!$C75&amp;Horizontal!$B75&amp;Horizontal!BH$11,Vertical!$E:$O,BH$10,0))+0</f>
        <v>136</v>
      </c>
      <c r="BI75" s="207">
        <f>(VLOOKUP(Horizontal!$C75&amp;Horizontal!$B75&amp;Horizontal!BI$11,Vertical!$E:$O,BI$10,0))+0</f>
        <v>140.81</v>
      </c>
      <c r="BJ75" s="209">
        <f>(VLOOKUP(Horizontal!$C75&amp;Horizontal!$B75&amp;Horizontal!BJ$11,Vertical!$E:$O,BJ$10,0))+0</f>
        <v>142.15</v>
      </c>
      <c r="BK75" s="210">
        <f>(VLOOKUP(Horizontal!$C75&amp;Horizontal!$B75&amp;Horizontal!BK$11,Vertical!$E:$O,BK$10,0))+0</f>
        <v>51</v>
      </c>
      <c r="BL75" s="207">
        <f>(VLOOKUP(Horizontal!$C75&amp;Horizontal!$B75&amp;Horizontal!BL$11,Vertical!$E:$O,BL$10,0))+0</f>
        <v>46</v>
      </c>
      <c r="BM75" s="207">
        <f>(VLOOKUP(Horizontal!$C75&amp;Horizontal!$B75&amp;Horizontal!BM$11,Vertical!$E:$O,BM$10,0))+0</f>
        <v>44</v>
      </c>
      <c r="BN75" s="207">
        <f>(VLOOKUP(Horizontal!$C75&amp;Horizontal!$B75&amp;Horizontal!BN$11,Vertical!$E:$O,BN$10,0))+0</f>
        <v>40</v>
      </c>
      <c r="BO75" s="207">
        <f>(VLOOKUP(Horizontal!$C75&amp;Horizontal!$B75&amp;Horizontal!BO$11,Vertical!$E:$O,BO$10,0))+0</f>
        <v>42</v>
      </c>
      <c r="BP75" s="207">
        <f>(VLOOKUP(Horizontal!$C75&amp;Horizontal!$B75&amp;Horizontal!BP$11,Vertical!$E:$O,BP$10,0))+0</f>
        <v>39</v>
      </c>
      <c r="BQ75" s="207">
        <f>(VLOOKUP(Horizontal!$C75&amp;Horizontal!$B75&amp;Horizontal!BQ$11,Vertical!$E:$O,BQ$10,0))+0</f>
        <v>38</v>
      </c>
      <c r="BR75" s="207">
        <f>(VLOOKUP(Horizontal!$C75&amp;Horizontal!$B75&amp;Horizontal!BR$11,Vertical!$E:$O,BR$10,0))+0</f>
        <v>33</v>
      </c>
      <c r="BS75" s="209">
        <f>(VLOOKUP(Horizontal!$C75&amp;Horizontal!$B75&amp;Horizontal!BS$11,Vertical!$E:$O,BS$10,0))+0</f>
        <v>32</v>
      </c>
      <c r="BT75" s="210">
        <f>(VLOOKUP(Horizontal!$C75&amp;Horizontal!$B75&amp;Horizontal!BT$11,Vertical!$E:$O,BT$10,0))+0</f>
        <v>33.33</v>
      </c>
      <c r="BU75" s="207">
        <f>(VLOOKUP(Horizontal!$C75&amp;Horizontal!$B75&amp;Horizontal!BU$11,Vertical!$E:$O,BU$10,0))+0</f>
        <v>30</v>
      </c>
      <c r="BV75" s="207">
        <f>(VLOOKUP(Horizontal!$C75&amp;Horizontal!$B75&amp;Horizontal!BV$11,Vertical!$E:$O,BV$10,0))+0</f>
        <v>15.42</v>
      </c>
      <c r="BW75" s="207">
        <f>(VLOOKUP(Horizontal!$C75&amp;Horizontal!$B75&amp;Horizontal!BW$11,Vertical!$E:$O,BW$10,0))+0</f>
        <v>15.42</v>
      </c>
      <c r="BX75" s="207">
        <f>(VLOOKUP(Horizontal!$C75&amp;Horizontal!$B75&amp;Horizontal!BX$11,Vertical!$E:$O,BX$10,0))+0</f>
        <v>44.44</v>
      </c>
      <c r="BY75" s="207">
        <f>(VLOOKUP(Horizontal!$C75&amp;Horizontal!$B75&amp;Horizontal!BY$11,Vertical!$E:$O,BY$10,0))+0</f>
        <v>31.58</v>
      </c>
      <c r="BZ75" s="207">
        <f>(VLOOKUP(Horizontal!$C75&amp;Horizontal!$B75&amp;Horizontal!BZ$11,Vertical!$E:$O,BZ$10,0))+0</f>
        <v>36.36</v>
      </c>
      <c r="CA75" s="207">
        <f>(VLOOKUP(Horizontal!$C75&amp;Horizontal!$B75&amp;Horizontal!CA$11,Vertical!$E:$O,CA$10,0))+0</f>
        <v>27.27</v>
      </c>
      <c r="CB75" s="209">
        <f>(VLOOKUP(Horizontal!$C75&amp;Horizontal!$B75&amp;Horizontal!CB$11,Vertical!$E:$O,CB$10,0))+0</f>
        <v>40</v>
      </c>
      <c r="CC75" s="210">
        <f>(VLOOKUP(Horizontal!$C75&amp;Horizontal!$B75&amp;Horizontal!CC$11,Vertical!$E:$O,CC$10,0))+0</f>
        <v>23.81</v>
      </c>
      <c r="CD75" s="207">
        <f>(VLOOKUP(Horizontal!$C75&amp;Horizontal!$B75&amp;Horizontal!CD$11,Vertical!$E:$O,CD$10,0))+0</f>
        <v>20</v>
      </c>
      <c r="CE75" s="207">
        <f>(VLOOKUP(Horizontal!$C75&amp;Horizontal!$B75&amp;Horizontal!CE$11,Vertical!$E:$O,CE$10,0))+0</f>
        <v>44.78</v>
      </c>
      <c r="CF75" s="207">
        <f>(VLOOKUP(Horizontal!$C75&amp;Horizontal!$B75&amp;Horizontal!CF$11,Vertical!$E:$O,CF$10,0))+0</f>
        <v>44.78</v>
      </c>
      <c r="CG75" s="207">
        <f>(VLOOKUP(Horizontal!$C75&amp;Horizontal!$B75&amp;Horizontal!CG$11,Vertical!$E:$O,CG$10,0))+0</f>
        <v>22.22</v>
      </c>
      <c r="CH75" s="207">
        <f>(VLOOKUP(Horizontal!$C75&amp;Horizontal!$B75&amp;Horizontal!CH$11,Vertical!$E:$O,CH$10,0))+0</f>
        <v>21.05</v>
      </c>
      <c r="CI75" s="207">
        <f>(VLOOKUP(Horizontal!$C75&amp;Horizontal!$B75&amp;Horizontal!CI$11,Vertical!$E:$O,CI$10,0))+0</f>
        <v>31.82</v>
      </c>
      <c r="CJ75" s="207">
        <f>(VLOOKUP(Horizontal!$C75&amp;Horizontal!$B75&amp;Horizontal!CJ$11,Vertical!$E:$O,CJ$10,0))+0</f>
        <v>45.45</v>
      </c>
      <c r="CK75" s="209">
        <f>(VLOOKUP(Horizontal!$C75&amp;Horizontal!$B75&amp;Horizontal!CK$11,Vertical!$E:$O,CK$10,0))+0</f>
        <v>40</v>
      </c>
      <c r="CL75" s="210">
        <f>(VLOOKUP(Horizontal!$C75&amp;Horizontal!$B75&amp;Horizontal!CL$11,Vertical!$E:$O,CL$10,0))+0</f>
        <v>42.86</v>
      </c>
      <c r="CM75" s="207">
        <f>(VLOOKUP(Horizontal!$C75&amp;Horizontal!$B75&amp;Horizontal!CM$11,Vertical!$E:$O,CM$10,0))+0</f>
        <v>50</v>
      </c>
      <c r="CN75" s="207">
        <f>(VLOOKUP(Horizontal!$C75&amp;Horizontal!$B75&amp;Horizontal!CN$11,Vertical!$E:$O,CN$10,0))+0</f>
        <v>39.799999999999997</v>
      </c>
      <c r="CO75" s="207">
        <f>(VLOOKUP(Horizontal!$C75&amp;Horizontal!$B75&amp;Horizontal!CO$11,Vertical!$E:$O,CO$10,0))+0</f>
        <v>39.799999999999997</v>
      </c>
      <c r="CP75" s="207">
        <f>(VLOOKUP(Horizontal!$C75&amp;Horizontal!$B75&amp;Horizontal!CP$11,Vertical!$E:$O,CP$10,0))+0</f>
        <v>33.33</v>
      </c>
      <c r="CQ75" s="207">
        <f>(VLOOKUP(Horizontal!$C75&amp;Horizontal!$B75&amp;Horizontal!CQ$11,Vertical!$E:$O,CQ$10,0))+0</f>
        <v>47.37</v>
      </c>
      <c r="CR75" s="207">
        <f>(VLOOKUP(Horizontal!$C75&amp;Horizontal!$B75&amp;Horizontal!CR$11,Vertical!$E:$O,CR$10,0))+0</f>
        <v>31.82</v>
      </c>
      <c r="CS75" s="207">
        <f>(VLOOKUP(Horizontal!$C75&amp;Horizontal!$B75&amp;Horizontal!CS$11,Vertical!$E:$O,CS$10,0))+0</f>
        <v>27.27</v>
      </c>
      <c r="CT75" s="207">
        <f>(VLOOKUP(Horizontal!$C75&amp;Horizontal!$B75&amp;Horizontal!CT$11,Vertical!$E:$O,CT$10,0))+0</f>
        <v>20</v>
      </c>
      <c r="CU75" s="150"/>
      <c r="CV75" s="211">
        <f t="shared" si="29"/>
        <v>13.880000000000003</v>
      </c>
      <c r="CW75" s="190">
        <f t="shared" si="30"/>
        <v>14.279999999999994</v>
      </c>
      <c r="CX75" s="190">
        <f t="shared" si="31"/>
        <v>13.299999999999997</v>
      </c>
      <c r="CY75" s="190">
        <f t="shared" si="32"/>
        <v>13.740000000000009</v>
      </c>
      <c r="CZ75" s="190">
        <f t="shared" si="33"/>
        <v>15.200000000000003</v>
      </c>
      <c r="DA75" s="190">
        <f t="shared" si="34"/>
        <v>15.419999999999987</v>
      </c>
      <c r="DB75" s="190">
        <f t="shared" si="35"/>
        <v>14.89</v>
      </c>
      <c r="DC75" s="190">
        <f t="shared" si="36"/>
        <v>15.590000000000003</v>
      </c>
      <c r="DD75" s="212">
        <f t="shared" si="37"/>
        <v>14.969999999999999</v>
      </c>
      <c r="DE75" s="9">
        <v>160</v>
      </c>
      <c r="DF75" s="212">
        <f t="shared" si="38"/>
        <v>157.72721040189134</v>
      </c>
      <c r="DG75" s="264"/>
      <c r="DH75" s="265"/>
      <c r="DI75" s="265"/>
      <c r="DJ75" s="266"/>
      <c r="DK75" s="190">
        <v>37.159999999999997</v>
      </c>
      <c r="DL75" s="190">
        <v>37.159999999999997</v>
      </c>
      <c r="DM75" s="190">
        <v>250.4</v>
      </c>
      <c r="DN75" s="212">
        <v>37.159999999999997</v>
      </c>
      <c r="DO75" s="190">
        <v>37.729999999999997</v>
      </c>
      <c r="DP75" s="190">
        <v>37.729999999999997</v>
      </c>
      <c r="DQ75" s="190">
        <v>249.11</v>
      </c>
      <c r="DR75" s="212">
        <v>37.729999999999997</v>
      </c>
      <c r="DS75" s="150"/>
      <c r="DT75" s="190">
        <v>49</v>
      </c>
      <c r="DU75" s="190">
        <v>50</v>
      </c>
      <c r="DV75" s="190">
        <v>64</v>
      </c>
      <c r="DW75" s="190">
        <v>65</v>
      </c>
      <c r="DX75" s="190"/>
      <c r="DY75" s="190"/>
      <c r="DZ75" s="190"/>
      <c r="EA75" s="190"/>
      <c r="EB75" s="190"/>
      <c r="EC75" s="190"/>
      <c r="ED75" s="190">
        <v>70</v>
      </c>
      <c r="EE75" s="190">
        <v>113</v>
      </c>
      <c r="EF75" s="190">
        <v>120</v>
      </c>
      <c r="EG75" s="190">
        <v>120</v>
      </c>
      <c r="EH75" s="212">
        <v>125</v>
      </c>
      <c r="EI75" s="213"/>
      <c r="EJ75" s="211">
        <f t="shared" si="41"/>
        <v>13.579999999999998</v>
      </c>
      <c r="EK75" s="190">
        <f t="shared" si="42"/>
        <v>12.909999999999997</v>
      </c>
      <c r="EL75" s="190">
        <f t="shared" si="43"/>
        <v>13.46</v>
      </c>
      <c r="EM75" s="190">
        <f t="shared" si="44"/>
        <v>12.700000000000003</v>
      </c>
      <c r="EN75" s="190"/>
      <c r="EO75" s="190"/>
      <c r="EP75" s="190"/>
      <c r="EQ75" s="190"/>
      <c r="ER75" s="190"/>
      <c r="ES75" s="190"/>
      <c r="ET75" s="190">
        <f t="shared" si="45"/>
        <v>14.899999999999991</v>
      </c>
      <c r="EU75" s="190">
        <f t="shared" si="46"/>
        <v>15.739999999999981</v>
      </c>
      <c r="EV75" s="190">
        <f t="shared" si="47"/>
        <v>15.029999999999987</v>
      </c>
      <c r="EW75" s="190">
        <f t="shared" si="48"/>
        <v>14.389999999999986</v>
      </c>
      <c r="EX75" s="212">
        <f t="shared" si="49"/>
        <v>14.959999999999994</v>
      </c>
      <c r="EY75" s="211"/>
      <c r="EZ75" s="75">
        <f t="shared" si="50"/>
        <v>0.12256586483390607</v>
      </c>
      <c r="FA75" s="89">
        <f t="shared" si="51"/>
        <v>-7.0000000000000007E-2</v>
      </c>
      <c r="FB75" s="212"/>
      <c r="FC75" s="213"/>
      <c r="FD75" s="213"/>
      <c r="FE75" s="213"/>
      <c r="FF75" s="213"/>
      <c r="FG75" s="213"/>
      <c r="FH75" s="213"/>
      <c r="FI75" s="213"/>
      <c r="FJ75" s="213"/>
      <c r="FK75" s="213"/>
      <c r="FL75" s="213"/>
      <c r="FM75" s="213"/>
      <c r="FN75" s="213"/>
      <c r="FO75" s="213"/>
      <c r="FP75" s="213"/>
      <c r="FQ75" s="213"/>
      <c r="FR75" s="213"/>
      <c r="FS75" s="211"/>
      <c r="FT75" s="190"/>
      <c r="FU75" s="190"/>
      <c r="FV75" s="190"/>
      <c r="FW75" s="190"/>
      <c r="FX75" s="190"/>
      <c r="FY75" s="190"/>
      <c r="FZ75" s="190"/>
      <c r="GA75" s="190"/>
      <c r="GB75" s="190"/>
      <c r="GC75" s="190"/>
      <c r="GD75" s="190"/>
      <c r="GE75" s="190"/>
      <c r="GF75" s="190"/>
      <c r="GG75" s="212"/>
    </row>
    <row r="76" spans="2:189">
      <c r="B76" s="33">
        <v>42443</v>
      </c>
      <c r="C76" s="30" t="s">
        <v>55</v>
      </c>
      <c r="D76" s="30">
        <v>2016</v>
      </c>
      <c r="E76" s="30" t="str">
        <f t="shared" si="40"/>
        <v>2016S11</v>
      </c>
      <c r="F76" s="30" t="str">
        <f t="shared" si="39"/>
        <v>32016</v>
      </c>
      <c r="G76" s="208" t="str">
        <f>VLOOKUP(Horizontal!$C76&amp;Horizontal!$B76&amp;Horizontal!G$11,Vertical!$E:$O,G$10,0)</f>
        <v>6,15</v>
      </c>
      <c r="H76" s="207">
        <f>(VLOOKUP(Horizontal!$C76&amp;Horizontal!$B76&amp;Horizontal!H$11,Vertical!$E:$O,H$10,0))+0</f>
        <v>47.86</v>
      </c>
      <c r="I76" s="207">
        <f>(VLOOKUP(Horizontal!$C76&amp;Horizontal!$B76&amp;Horizontal!I$11,Vertical!$E:$O,I$10,0))+0</f>
        <v>57</v>
      </c>
      <c r="J76" s="207">
        <f>(VLOOKUP(Horizontal!$C76&amp;Horizontal!$B76&amp;Horizontal!J$11,Vertical!$E:$O,J$10,0))+0</f>
        <v>63.13</v>
      </c>
      <c r="K76" s="207">
        <f>(VLOOKUP(Horizontal!$C76&amp;Horizontal!$B76&amp;Horizontal!K$11,Vertical!$E:$O,K$10,0))+0</f>
        <v>67.260000000000005</v>
      </c>
      <c r="L76" s="207">
        <f>(VLOOKUP(Horizontal!$C76&amp;Horizontal!$B76&amp;Horizontal!L$11,Vertical!$E:$O,L$10,0))+0</f>
        <v>75.92</v>
      </c>
      <c r="M76" s="207">
        <f>(VLOOKUP(Horizontal!$C76&amp;Horizontal!$B76&amp;Horizontal!M$11,Vertical!$E:$O,M$10,0))+0</f>
        <v>114.1</v>
      </c>
      <c r="N76" s="207">
        <f>(VLOOKUP(Horizontal!$C76&amp;Horizontal!$B76&amp;Horizontal!N$11,Vertical!$E:$O,N$10,0))+0</f>
        <v>120.72</v>
      </c>
      <c r="O76" s="207">
        <f>(VLOOKUP(Horizontal!$C76&amp;Horizontal!$B76&amp;Horizontal!O$11,Vertical!$E:$O,O$10,0))+0</f>
        <v>125.56</v>
      </c>
      <c r="P76" s="209">
        <f>(VLOOKUP(Horizontal!$C76&amp;Horizontal!$B76&amp;Horizontal!P$11,Vertical!$E:$O,P$10,0))+0</f>
        <v>128.13</v>
      </c>
      <c r="Q76" s="210">
        <f>(VLOOKUP(Horizontal!$C76&amp;Horizontal!$B76&amp;Horizontal!Q$11,Vertical!$E:$O,Q$10,0))+0</f>
        <v>58</v>
      </c>
      <c r="R76" s="207">
        <f>(VLOOKUP(Horizontal!$C76&amp;Horizontal!$B76&amp;Horizontal!R$11,Vertical!$E:$O,R$10,0))+0</f>
        <v>52</v>
      </c>
      <c r="S76" s="207">
        <f>(VLOOKUP(Horizontal!$C76&amp;Horizontal!$B76&amp;Horizontal!S$11,Vertical!$E:$O,S$10,0))+0</f>
        <v>45</v>
      </c>
      <c r="T76" s="207">
        <f>(VLOOKUP(Horizontal!$C76&amp;Horizontal!$B76&amp;Horizontal!T$11,Vertical!$E:$O,T$10,0))+0</f>
        <v>43</v>
      </c>
      <c r="U76" s="207">
        <f>(VLOOKUP(Horizontal!$C76&amp;Horizontal!$B76&amp;Horizontal!U$11,Vertical!$E:$O,U$10,0))+0</f>
        <v>44</v>
      </c>
      <c r="V76" s="207">
        <f>(VLOOKUP(Horizontal!$C76&amp;Horizontal!$B76&amp;Horizontal!V$11,Vertical!$E:$O,V$10,0))+0</f>
        <v>44</v>
      </c>
      <c r="W76" s="207">
        <f>(VLOOKUP(Horizontal!$C76&amp;Horizontal!$B76&amp;Horizontal!W$11,Vertical!$E:$O,W$10,0))+0</f>
        <v>36</v>
      </c>
      <c r="X76" s="207">
        <f>(VLOOKUP(Horizontal!$C76&amp;Horizontal!$B76&amp;Horizontal!X$11,Vertical!$E:$O,X$10,0))+0</f>
        <v>29</v>
      </c>
      <c r="Y76" s="209">
        <f>(VLOOKUP(Horizontal!$C76&amp;Horizontal!$B76&amp;Horizontal!Y$11,Vertical!$E:$O,Y$10,0))+0</f>
        <v>26</v>
      </c>
      <c r="Z76" s="210">
        <f>(VLOOKUP(Horizontal!$C76&amp;Horizontal!$B76&amp;Horizontal!Z$11,Vertical!$E:$O,Z$10,0))+0</f>
        <v>57.63</v>
      </c>
      <c r="AA76" s="207">
        <f>(VLOOKUP(Horizontal!$C76&amp;Horizontal!$B76&amp;Horizontal!AA$11,Vertical!$E:$O,AA$10,0))+0</f>
        <v>42.86</v>
      </c>
      <c r="AB76" s="207">
        <f>(VLOOKUP(Horizontal!$C76&amp;Horizontal!$B76&amp;Horizontal!AB$11,Vertical!$E:$O,AB$10,0))+0</f>
        <v>42.44</v>
      </c>
      <c r="AC76" s="207">
        <f>(VLOOKUP(Horizontal!$C76&amp;Horizontal!$B76&amp;Horizontal!AC$11,Vertical!$E:$O,AC$10,0))+0</f>
        <v>42.15</v>
      </c>
      <c r="AD76" s="207">
        <f>(VLOOKUP(Horizontal!$C76&amp;Horizontal!$B76&amp;Horizontal!AD$11,Vertical!$E:$O,AD$10,0))+0</f>
        <v>44</v>
      </c>
      <c r="AE76" s="207">
        <f>(VLOOKUP(Horizontal!$C76&amp;Horizontal!$B76&amp;Horizontal!AE$11,Vertical!$E:$O,AE$10,0))+0</f>
        <v>22</v>
      </c>
      <c r="AF76" s="207">
        <f>(VLOOKUP(Horizontal!$C76&amp;Horizontal!$B76&amp;Horizontal!AF$11,Vertical!$E:$O,AF$10,0))+0</f>
        <v>28</v>
      </c>
      <c r="AG76" s="207">
        <f>(VLOOKUP(Horizontal!$C76&amp;Horizontal!$B76&amp;Horizontal!AG$11,Vertical!$E:$O,AG$10,0))+0</f>
        <v>28</v>
      </c>
      <c r="AH76" s="209">
        <f>(VLOOKUP(Horizontal!$C76&amp;Horizontal!$B76&amp;Horizontal!AH$11,Vertical!$E:$O,AH$10,0))+0</f>
        <v>20.329999999999998</v>
      </c>
      <c r="AI76" s="210">
        <f>(VLOOKUP(Horizontal!$C76&amp;Horizontal!$B76&amp;Horizontal!AI$11,Vertical!$E:$O,AI$10,0))+0</f>
        <v>21.19</v>
      </c>
      <c r="AJ76" s="207">
        <f>(VLOOKUP(Horizontal!$C76&amp;Horizontal!$B76&amp;Horizontal!AJ$11,Vertical!$E:$O,AJ$10,0))+0</f>
        <v>26.53</v>
      </c>
      <c r="AK76" s="207">
        <f>(VLOOKUP(Horizontal!$C76&amp;Horizontal!$B76&amp;Horizontal!AK$11,Vertical!$E:$O,AK$10,0))+0</f>
        <v>31.51</v>
      </c>
      <c r="AL76" s="207">
        <f>(VLOOKUP(Horizontal!$C76&amp;Horizontal!$B76&amp;Horizontal!AL$11,Vertical!$E:$O,AL$10,0))+0</f>
        <v>30.99</v>
      </c>
      <c r="AM76" s="207">
        <f>(VLOOKUP(Horizontal!$C76&amp;Horizontal!$B76&amp;Horizontal!AM$11,Vertical!$E:$O,AM$10,0))+0</f>
        <v>40</v>
      </c>
      <c r="AN76" s="207">
        <f>(VLOOKUP(Horizontal!$C76&amp;Horizontal!$B76&amp;Horizontal!AN$11,Vertical!$E:$O,AN$10,0))+0</f>
        <v>56</v>
      </c>
      <c r="AO76" s="207">
        <f>(VLOOKUP(Horizontal!$C76&amp;Horizontal!$B76&amp;Horizontal!AO$11,Vertical!$E:$O,AO$10,0))+0</f>
        <v>44</v>
      </c>
      <c r="AP76" s="207">
        <f>(VLOOKUP(Horizontal!$C76&amp;Horizontal!$B76&amp;Horizontal!AP$11,Vertical!$E:$O,AP$10,0))+0</f>
        <v>52</v>
      </c>
      <c r="AQ76" s="209">
        <f>(VLOOKUP(Horizontal!$C76&amp;Horizontal!$B76&amp;Horizontal!AQ$11,Vertical!$E:$O,AQ$10,0))+0</f>
        <v>51.22</v>
      </c>
      <c r="AR76" s="210">
        <f>(VLOOKUP(Horizontal!$C76&amp;Horizontal!$B76&amp;Horizontal!AR$11,Vertical!$E:$O,AR$10,0))+0</f>
        <v>21.19</v>
      </c>
      <c r="AS76" s="207">
        <f>(VLOOKUP(Horizontal!$C76&amp;Horizontal!$B76&amp;Horizontal!AS$11,Vertical!$E:$O,AS$10,0))+0</f>
        <v>30.61</v>
      </c>
      <c r="AT76" s="207">
        <f>(VLOOKUP(Horizontal!$C76&amp;Horizontal!$B76&amp;Horizontal!AT$11,Vertical!$E:$O,AT$10,0))+0</f>
        <v>26.05</v>
      </c>
      <c r="AU76" s="207">
        <f>(VLOOKUP(Horizontal!$C76&amp;Horizontal!$B76&amp;Horizontal!AU$11,Vertical!$E:$O,AU$10,0))+0</f>
        <v>26.86</v>
      </c>
      <c r="AV76" s="207">
        <f>(VLOOKUP(Horizontal!$C76&amp;Horizontal!$B76&amp;Horizontal!AV$11,Vertical!$E:$O,AV$10,0))+0</f>
        <v>16</v>
      </c>
      <c r="AW76" s="207">
        <f>(VLOOKUP(Horizontal!$C76&amp;Horizontal!$B76&amp;Horizontal!AW$11,Vertical!$E:$O,AW$10,0))+0</f>
        <v>22</v>
      </c>
      <c r="AX76" s="207">
        <f>(VLOOKUP(Horizontal!$C76&amp;Horizontal!$B76&amp;Horizontal!AX$11,Vertical!$E:$O,AX$10,0))+0</f>
        <v>28</v>
      </c>
      <c r="AY76" s="207">
        <f>(VLOOKUP(Horizontal!$C76&amp;Horizontal!$B76&amp;Horizontal!AY$11,Vertical!$E:$O,AY$10,0))+0</f>
        <v>20</v>
      </c>
      <c r="AZ76" s="209">
        <f>(VLOOKUP(Horizontal!$C76&amp;Horizontal!$B76&amp;Horizontal!AZ$11,Vertical!$E:$O,AZ$10,0))+0</f>
        <v>28.46</v>
      </c>
      <c r="BA76" s="208">
        <f>(VLOOKUP(Horizontal!$C76&amp;Horizontal!$B76&amp;Horizontal!BA$11,Vertical!$E:$O,BA$10,0))+0</f>
        <v>14.67</v>
      </c>
      <c r="BB76" s="210">
        <f>(VLOOKUP(Horizontal!$C76&amp;Horizontal!$B76&amp;Horizontal!BB$11,Vertical!$E:$O,BB$10,0))+0</f>
        <v>61.02</v>
      </c>
      <c r="BC76" s="207">
        <f>(VLOOKUP(Horizontal!$C76&amp;Horizontal!$B76&amp;Horizontal!BC$11,Vertical!$E:$O,BC$10,0))+0</f>
        <v>71.040000000000006</v>
      </c>
      <c r="BD76" s="207">
        <f>(VLOOKUP(Horizontal!$C76&amp;Horizontal!$B76&amp;Horizontal!BD$11,Vertical!$E:$O,BD$10,0))+0</f>
        <v>76.209999999999994</v>
      </c>
      <c r="BE76" s="207">
        <f>(VLOOKUP(Horizontal!$C76&amp;Horizontal!$B76&amp;Horizontal!BE$11,Vertical!$E:$O,BE$10,0))+0</f>
        <v>80.67</v>
      </c>
      <c r="BF76" s="207">
        <f>(VLOOKUP(Horizontal!$C76&amp;Horizontal!$B76&amp;Horizontal!BF$11,Vertical!$E:$O,BF$10,0))+0</f>
        <v>90.99</v>
      </c>
      <c r="BG76" s="207">
        <f>(VLOOKUP(Horizontal!$C76&amp;Horizontal!$B76&amp;Horizontal!BG$11,Vertical!$E:$O,BG$10,0))+0</f>
        <v>129.93</v>
      </c>
      <c r="BH76" s="207">
        <f>(VLOOKUP(Horizontal!$C76&amp;Horizontal!$B76&amp;Horizontal!BH$11,Vertical!$E:$O,BH$10,0))+0</f>
        <v>137.19</v>
      </c>
      <c r="BI76" s="207">
        <f>(VLOOKUP(Horizontal!$C76&amp;Horizontal!$B76&amp;Horizontal!BI$11,Vertical!$E:$O,BI$10,0))+0</f>
        <v>140.96</v>
      </c>
      <c r="BJ76" s="209">
        <f>(VLOOKUP(Horizontal!$C76&amp;Horizontal!$B76&amp;Horizontal!BJ$11,Vertical!$E:$O,BJ$10,0))+0</f>
        <v>142.91999999999999</v>
      </c>
      <c r="BK76" s="210">
        <f>(VLOOKUP(Horizontal!$C76&amp;Horizontal!$B76&amp;Horizontal!BK$11,Vertical!$E:$O,BK$10,0))+0</f>
        <v>54</v>
      </c>
      <c r="BL76" s="207">
        <f>(VLOOKUP(Horizontal!$C76&amp;Horizontal!$B76&amp;Horizontal!BL$11,Vertical!$E:$O,BL$10,0))+0</f>
        <v>47</v>
      </c>
      <c r="BM76" s="207">
        <f>(VLOOKUP(Horizontal!$C76&amp;Horizontal!$B76&amp;Horizontal!BM$11,Vertical!$E:$O,BM$10,0))+0</f>
        <v>44</v>
      </c>
      <c r="BN76" s="207">
        <f>(VLOOKUP(Horizontal!$C76&amp;Horizontal!$B76&amp;Horizontal!BN$11,Vertical!$E:$O,BN$10,0))+0</f>
        <v>38</v>
      </c>
      <c r="BO76" s="207">
        <f>(VLOOKUP(Horizontal!$C76&amp;Horizontal!$B76&amp;Horizontal!BO$11,Vertical!$E:$O,BO$10,0))+0</f>
        <v>43</v>
      </c>
      <c r="BP76" s="207">
        <f>(VLOOKUP(Horizontal!$C76&amp;Horizontal!$B76&amp;Horizontal!BP$11,Vertical!$E:$O,BP$10,0))+0</f>
        <v>41</v>
      </c>
      <c r="BQ76" s="207">
        <f>(VLOOKUP(Horizontal!$C76&amp;Horizontal!$B76&amp;Horizontal!BQ$11,Vertical!$E:$O,BQ$10,0))+0</f>
        <v>35</v>
      </c>
      <c r="BR76" s="207">
        <f>(VLOOKUP(Horizontal!$C76&amp;Horizontal!$B76&amp;Horizontal!BR$11,Vertical!$E:$O,BR$10,0))+0</f>
        <v>29</v>
      </c>
      <c r="BS76" s="209">
        <f>(VLOOKUP(Horizontal!$C76&amp;Horizontal!$B76&amp;Horizontal!BS$11,Vertical!$E:$O,BS$10,0))+0</f>
        <v>28</v>
      </c>
      <c r="BT76" s="210">
        <f>(VLOOKUP(Horizontal!$C76&amp;Horizontal!$B76&amp;Horizontal!BT$11,Vertical!$E:$O,BT$10,0))+0</f>
        <v>55</v>
      </c>
      <c r="BU76" s="207">
        <f>(VLOOKUP(Horizontal!$C76&amp;Horizontal!$B76&amp;Horizontal!BU$11,Vertical!$E:$O,BU$10,0))+0</f>
        <v>52.5</v>
      </c>
      <c r="BV76" s="207">
        <f>(VLOOKUP(Horizontal!$C76&amp;Horizontal!$B76&amp;Horizontal!BV$11,Vertical!$E:$O,BV$10,0))+0</f>
        <v>47.62</v>
      </c>
      <c r="BW76" s="207">
        <f>(VLOOKUP(Horizontal!$C76&amp;Horizontal!$B76&amp;Horizontal!BW$11,Vertical!$E:$O,BW$10,0))+0</f>
        <v>36.840000000000003</v>
      </c>
      <c r="BX76" s="207">
        <f>(VLOOKUP(Horizontal!$C76&amp;Horizontal!$B76&amp;Horizontal!BX$11,Vertical!$E:$O,BX$10,0))+0</f>
        <v>55</v>
      </c>
      <c r="BY76" s="207">
        <f>(VLOOKUP(Horizontal!$C76&amp;Horizontal!$B76&amp;Horizontal!BY$11,Vertical!$E:$O,BY$10,0))+0</f>
        <v>33.630000000000003</v>
      </c>
      <c r="BZ76" s="207">
        <f>(VLOOKUP(Horizontal!$C76&amp;Horizontal!$B76&amp;Horizontal!BZ$11,Vertical!$E:$O,BZ$10,0))+0</f>
        <v>15.27</v>
      </c>
      <c r="CA76" s="207">
        <f>(VLOOKUP(Horizontal!$C76&amp;Horizontal!$B76&amp;Horizontal!CA$11,Vertical!$E:$O,CA$10,0))+0</f>
        <v>23.7</v>
      </c>
      <c r="CB76" s="209">
        <f>(VLOOKUP(Horizontal!$C76&amp;Horizontal!$B76&amp;Horizontal!CB$11,Vertical!$E:$O,CB$10,0))+0</f>
        <v>20.92</v>
      </c>
      <c r="CC76" s="210">
        <f>(VLOOKUP(Horizontal!$C76&amp;Horizontal!$B76&amp;Horizontal!CC$11,Vertical!$E:$O,CC$10,0))+0</f>
        <v>20</v>
      </c>
      <c r="CD76" s="207">
        <f>(VLOOKUP(Horizontal!$C76&amp;Horizontal!$B76&amp;Horizontal!CD$11,Vertical!$E:$O,CD$10,0))+0</f>
        <v>27.5</v>
      </c>
      <c r="CE76" s="207">
        <f>(VLOOKUP(Horizontal!$C76&amp;Horizontal!$B76&amp;Horizontal!CE$11,Vertical!$E:$O,CE$10,0))+0</f>
        <v>28.57</v>
      </c>
      <c r="CF76" s="207">
        <f>(VLOOKUP(Horizontal!$C76&amp;Horizontal!$B76&amp;Horizontal!CF$11,Vertical!$E:$O,CF$10,0))+0</f>
        <v>26.32</v>
      </c>
      <c r="CG76" s="207">
        <f>(VLOOKUP(Horizontal!$C76&amp;Horizontal!$B76&amp;Horizontal!CG$11,Vertical!$E:$O,CG$10,0))+0</f>
        <v>35</v>
      </c>
      <c r="CH76" s="207">
        <f>(VLOOKUP(Horizontal!$C76&amp;Horizontal!$B76&amp;Horizontal!CH$11,Vertical!$E:$O,CH$10,0))+0</f>
        <v>35.4</v>
      </c>
      <c r="CI76" s="207">
        <f>(VLOOKUP(Horizontal!$C76&amp;Horizontal!$B76&amp;Horizontal!CI$11,Vertical!$E:$O,CI$10,0))+0</f>
        <v>44.83</v>
      </c>
      <c r="CJ76" s="207">
        <f>(VLOOKUP(Horizontal!$C76&amp;Horizontal!$B76&amp;Horizontal!CJ$11,Vertical!$E:$O,CJ$10,0))+0</f>
        <v>52.13</v>
      </c>
      <c r="CK76" s="209">
        <f>(VLOOKUP(Horizontal!$C76&amp;Horizontal!$B76&amp;Horizontal!CK$11,Vertical!$E:$O,CK$10,0))+0</f>
        <v>45.92</v>
      </c>
      <c r="CL76" s="210">
        <f>(VLOOKUP(Horizontal!$C76&amp;Horizontal!$B76&amp;Horizontal!CL$11,Vertical!$E:$O,CL$10,0))+0</f>
        <v>25</v>
      </c>
      <c r="CM76" s="207">
        <f>(VLOOKUP(Horizontal!$C76&amp;Horizontal!$B76&amp;Horizontal!CM$11,Vertical!$E:$O,CM$10,0))+0</f>
        <v>20</v>
      </c>
      <c r="CN76" s="207">
        <f>(VLOOKUP(Horizontal!$C76&amp;Horizontal!$B76&amp;Horizontal!CN$11,Vertical!$E:$O,CN$10,0))+0</f>
        <v>23.81</v>
      </c>
      <c r="CO76" s="207">
        <f>(VLOOKUP(Horizontal!$C76&amp;Horizontal!$B76&amp;Horizontal!CO$11,Vertical!$E:$O,CO$10,0))+0</f>
        <v>36.840000000000003</v>
      </c>
      <c r="CP76" s="207">
        <f>(VLOOKUP(Horizontal!$C76&amp;Horizontal!$B76&amp;Horizontal!CP$11,Vertical!$E:$O,CP$10,0))+0</f>
        <v>10</v>
      </c>
      <c r="CQ76" s="207">
        <f>(VLOOKUP(Horizontal!$C76&amp;Horizontal!$B76&amp;Horizontal!CQ$11,Vertical!$E:$O,CQ$10,0))+0</f>
        <v>30.97</v>
      </c>
      <c r="CR76" s="207">
        <f>(VLOOKUP(Horizontal!$C76&amp;Horizontal!$B76&amp;Horizontal!CR$11,Vertical!$E:$O,CR$10,0))+0</f>
        <v>39.9</v>
      </c>
      <c r="CS76" s="207">
        <f>(VLOOKUP(Horizontal!$C76&amp;Horizontal!$B76&amp;Horizontal!CS$11,Vertical!$E:$O,CS$10,0))+0</f>
        <v>24.17</v>
      </c>
      <c r="CT76" s="207">
        <f>(VLOOKUP(Horizontal!$C76&amp;Horizontal!$B76&amp;Horizontal!CT$11,Vertical!$E:$O,CT$10,0))+0</f>
        <v>33.159999999999997</v>
      </c>
      <c r="CU76" s="150"/>
      <c r="CV76" s="211">
        <f t="shared" si="29"/>
        <v>13.160000000000004</v>
      </c>
      <c r="CW76" s="190">
        <f t="shared" si="30"/>
        <v>14.040000000000006</v>
      </c>
      <c r="CX76" s="190">
        <f t="shared" si="31"/>
        <v>13.079999999999991</v>
      </c>
      <c r="CY76" s="190">
        <f t="shared" si="32"/>
        <v>13.409999999999997</v>
      </c>
      <c r="CZ76" s="190">
        <f t="shared" si="33"/>
        <v>15.069999999999993</v>
      </c>
      <c r="DA76" s="190">
        <f t="shared" si="34"/>
        <v>15.830000000000013</v>
      </c>
      <c r="DB76" s="190">
        <f t="shared" si="35"/>
        <v>16.47</v>
      </c>
      <c r="DC76" s="190">
        <f t="shared" si="36"/>
        <v>15.400000000000006</v>
      </c>
      <c r="DD76" s="212">
        <f t="shared" si="37"/>
        <v>14.789999999999992</v>
      </c>
      <c r="DE76" s="9">
        <v>160</v>
      </c>
      <c r="DF76" s="212">
        <f t="shared" si="38"/>
        <v>160.59721040189135</v>
      </c>
      <c r="DG76" s="264"/>
      <c r="DH76" s="265"/>
      <c r="DI76" s="265"/>
      <c r="DJ76" s="266"/>
      <c r="DK76" s="190">
        <v>19.64</v>
      </c>
      <c r="DL76" s="190">
        <v>19.64</v>
      </c>
      <c r="DM76" s="190">
        <v>262.8</v>
      </c>
      <c r="DN76" s="212">
        <v>19.64</v>
      </c>
      <c r="DO76" s="190">
        <v>37.729999999999997</v>
      </c>
      <c r="DP76" s="190">
        <v>37.729999999999997</v>
      </c>
      <c r="DQ76" s="190">
        <v>249.11</v>
      </c>
      <c r="DR76" s="212">
        <v>37.729999999999997</v>
      </c>
      <c r="DS76" s="150"/>
      <c r="DT76" s="190">
        <v>47</v>
      </c>
      <c r="DU76" s="190">
        <v>50</v>
      </c>
      <c r="DV76" s="190">
        <v>63</v>
      </c>
      <c r="DW76" s="190">
        <v>64</v>
      </c>
      <c r="DX76" s="190"/>
      <c r="DY76" s="190"/>
      <c r="DZ76" s="190"/>
      <c r="EA76" s="190"/>
      <c r="EB76" s="190"/>
      <c r="EC76" s="190"/>
      <c r="ED76" s="190">
        <v>70</v>
      </c>
      <c r="EE76" s="190">
        <v>110</v>
      </c>
      <c r="EF76" s="190">
        <v>120</v>
      </c>
      <c r="EG76" s="190">
        <v>120</v>
      </c>
      <c r="EH76" s="212">
        <v>125</v>
      </c>
      <c r="EI76" s="213"/>
      <c r="EJ76" s="211">
        <f t="shared" si="41"/>
        <v>13.880000000000003</v>
      </c>
      <c r="EK76" s="190">
        <f t="shared" si="42"/>
        <v>14.279999999999994</v>
      </c>
      <c r="EL76" s="190">
        <f t="shared" si="43"/>
        <v>13.299999999999997</v>
      </c>
      <c r="EM76" s="190">
        <f t="shared" si="44"/>
        <v>13.740000000000009</v>
      </c>
      <c r="EN76" s="190"/>
      <c r="EO76" s="190"/>
      <c r="EP76" s="190"/>
      <c r="EQ76" s="190"/>
      <c r="ER76" s="190"/>
      <c r="ES76" s="190"/>
      <c r="ET76" s="190">
        <f t="shared" si="45"/>
        <v>15.200000000000003</v>
      </c>
      <c r="EU76" s="190">
        <f t="shared" si="46"/>
        <v>15.419999999999987</v>
      </c>
      <c r="EV76" s="190">
        <f t="shared" si="47"/>
        <v>14.89</v>
      </c>
      <c r="EW76" s="190">
        <f t="shared" si="48"/>
        <v>15.590000000000003</v>
      </c>
      <c r="EX76" s="212">
        <f t="shared" si="49"/>
        <v>14.969999999999999</v>
      </c>
      <c r="EY76" s="211"/>
      <c r="EZ76" s="75">
        <f t="shared" si="50"/>
        <v>0.15055079559363527</v>
      </c>
      <c r="FA76" s="89">
        <f t="shared" si="51"/>
        <v>-7.0000000000000007E-2</v>
      </c>
      <c r="FB76" s="212"/>
      <c r="FC76" s="213"/>
      <c r="FD76" s="213"/>
      <c r="FE76" s="213"/>
      <c r="FF76" s="213"/>
      <c r="FG76" s="213"/>
      <c r="FH76" s="213"/>
      <c r="FI76" s="213"/>
      <c r="FJ76" s="213"/>
      <c r="FK76" s="213"/>
      <c r="FL76" s="213"/>
      <c r="FM76" s="213"/>
      <c r="FN76" s="213"/>
      <c r="FO76" s="213"/>
      <c r="FP76" s="213"/>
      <c r="FQ76" s="213"/>
      <c r="FR76" s="213"/>
      <c r="FS76" s="211"/>
      <c r="FT76" s="190"/>
      <c r="FU76" s="190"/>
      <c r="FV76" s="190"/>
      <c r="FW76" s="190"/>
      <c r="FX76" s="190"/>
      <c r="FY76" s="190"/>
      <c r="FZ76" s="190"/>
      <c r="GA76" s="190"/>
      <c r="GB76" s="190"/>
      <c r="GC76" s="190"/>
      <c r="GD76" s="190"/>
      <c r="GE76" s="190"/>
      <c r="GF76" s="190"/>
      <c r="GG76" s="212"/>
    </row>
    <row r="77" spans="2:189">
      <c r="B77" s="33">
        <v>42450</v>
      </c>
      <c r="C77" s="30" t="s">
        <v>54</v>
      </c>
      <c r="D77" s="30">
        <v>2016</v>
      </c>
      <c r="E77" s="30" t="str">
        <f t="shared" si="40"/>
        <v>2016S12</v>
      </c>
      <c r="F77" s="30" t="str">
        <f t="shared" si="39"/>
        <v>32016</v>
      </c>
      <c r="G77" s="208" t="str">
        <f>VLOOKUP(Horizontal!$C77&amp;Horizontal!$B77&amp;Horizontal!G$11,Vertical!$E:$O,G$10,0)</f>
        <v>6,02</v>
      </c>
      <c r="H77" s="207">
        <f>(VLOOKUP(Horizontal!$C77&amp;Horizontal!$B77&amp;Horizontal!H$11,Vertical!$E:$O,H$10,0))+0</f>
        <v>43.92</v>
      </c>
      <c r="I77" s="207">
        <f>(VLOOKUP(Horizontal!$C77&amp;Horizontal!$B77&amp;Horizontal!I$11,Vertical!$E:$O,I$10,0))+0</f>
        <v>53.91</v>
      </c>
      <c r="J77" s="207">
        <f>(VLOOKUP(Horizontal!$C77&amp;Horizontal!$B77&amp;Horizontal!J$11,Vertical!$E:$O,J$10,0))+0</f>
        <v>61.03</v>
      </c>
      <c r="K77" s="207">
        <f>(VLOOKUP(Horizontal!$C77&amp;Horizontal!$B77&amp;Horizontal!K$11,Vertical!$E:$O,K$10,0))+0</f>
        <v>65.22</v>
      </c>
      <c r="L77" s="207">
        <f>(VLOOKUP(Horizontal!$C77&amp;Horizontal!$B77&amp;Horizontal!L$11,Vertical!$E:$O,L$10,0))+0</f>
        <v>74.58</v>
      </c>
      <c r="M77" s="207">
        <f>(VLOOKUP(Horizontal!$C77&amp;Horizontal!$B77&amp;Horizontal!M$11,Vertical!$E:$O,M$10,0))+0</f>
        <v>112.59</v>
      </c>
      <c r="N77" s="207">
        <f>(VLOOKUP(Horizontal!$C77&amp;Horizontal!$B77&amp;Horizontal!N$11,Vertical!$E:$O,N$10,0))+0</f>
        <v>119.82</v>
      </c>
      <c r="O77" s="207">
        <f>(VLOOKUP(Horizontal!$C77&amp;Horizontal!$B77&amp;Horizontal!O$11,Vertical!$E:$O,O$10,0))+0</f>
        <v>125.01</v>
      </c>
      <c r="P77" s="209">
        <f>(VLOOKUP(Horizontal!$C77&amp;Horizontal!$B77&amp;Horizontal!P$11,Vertical!$E:$O,P$10,0))+0</f>
        <v>127.53</v>
      </c>
      <c r="Q77" s="210">
        <f>(VLOOKUP(Horizontal!$C77&amp;Horizontal!$B77&amp;Horizontal!Q$11,Vertical!$E:$O,Q$10,0))+0</f>
        <v>58</v>
      </c>
      <c r="R77" s="207">
        <f>(VLOOKUP(Horizontal!$C77&amp;Horizontal!$B77&amp;Horizontal!R$11,Vertical!$E:$O,R$10,0))+0</f>
        <v>51</v>
      </c>
      <c r="S77" s="207">
        <f>(VLOOKUP(Horizontal!$C77&amp;Horizontal!$B77&amp;Horizontal!S$11,Vertical!$E:$O,S$10,0))+0</f>
        <v>47</v>
      </c>
      <c r="T77" s="207">
        <f>(VLOOKUP(Horizontal!$C77&amp;Horizontal!$B77&amp;Horizontal!T$11,Vertical!$E:$O,T$10,0))+0</f>
        <v>42</v>
      </c>
      <c r="U77" s="207">
        <f>(VLOOKUP(Horizontal!$C77&amp;Horizontal!$B77&amp;Horizontal!U$11,Vertical!$E:$O,U$10,0))+0</f>
        <v>45</v>
      </c>
      <c r="V77" s="207">
        <f>(VLOOKUP(Horizontal!$C77&amp;Horizontal!$B77&amp;Horizontal!V$11,Vertical!$E:$O,V$10,0))+0</f>
        <v>42</v>
      </c>
      <c r="W77" s="207">
        <f>(VLOOKUP(Horizontal!$C77&amp;Horizontal!$B77&amp;Horizontal!W$11,Vertical!$E:$O,W$10,0))+0</f>
        <v>40</v>
      </c>
      <c r="X77" s="207">
        <f>(VLOOKUP(Horizontal!$C77&amp;Horizontal!$B77&amp;Horizontal!X$11,Vertical!$E:$O,X$10,0))+0</f>
        <v>30</v>
      </c>
      <c r="Y77" s="209">
        <f>(VLOOKUP(Horizontal!$C77&amp;Horizontal!$B77&amp;Horizontal!Y$11,Vertical!$E:$O,Y$10,0))+0</f>
        <v>27</v>
      </c>
      <c r="Z77" s="210">
        <f>(VLOOKUP(Horizontal!$C77&amp;Horizontal!$B77&amp;Horizontal!Z$11,Vertical!$E:$O,Z$10,0))+0</f>
        <v>68.94</v>
      </c>
      <c r="AA77" s="207">
        <f>(VLOOKUP(Horizontal!$C77&amp;Horizontal!$B77&amp;Horizontal!AA$11,Vertical!$E:$O,AA$10,0))+0</f>
        <v>58.58</v>
      </c>
      <c r="AB77" s="207">
        <f>(VLOOKUP(Horizontal!$C77&amp;Horizontal!$B77&amp;Horizontal!AB$11,Vertical!$E:$O,AB$10,0))+0</f>
        <v>59.26</v>
      </c>
      <c r="AC77" s="207">
        <f>(VLOOKUP(Horizontal!$C77&amp;Horizontal!$B77&amp;Horizontal!AC$11,Vertical!$E:$O,AC$10,0))+0</f>
        <v>37.5</v>
      </c>
      <c r="AD77" s="207">
        <f>(VLOOKUP(Horizontal!$C77&amp;Horizontal!$B77&amp;Horizontal!AD$11,Vertical!$E:$O,AD$10,0))+0</f>
        <v>46.43</v>
      </c>
      <c r="AE77" s="207">
        <f>(VLOOKUP(Horizontal!$C77&amp;Horizontal!$B77&amp;Horizontal!AE$11,Vertical!$E:$O,AE$10,0))+0</f>
        <v>50.94</v>
      </c>
      <c r="AF77" s="207">
        <f>(VLOOKUP(Horizontal!$C77&amp;Horizontal!$B77&amp;Horizontal!AF$11,Vertical!$E:$O,AF$10,0))+0</f>
        <v>32.729999999999997</v>
      </c>
      <c r="AG77" s="207">
        <f>(VLOOKUP(Horizontal!$C77&amp;Horizontal!$B77&amp;Horizontal!AG$11,Vertical!$E:$O,AG$10,0))+0</f>
        <v>22.96</v>
      </c>
      <c r="AH77" s="209">
        <f>(VLOOKUP(Horizontal!$C77&amp;Horizontal!$B77&amp;Horizontal!AH$11,Vertical!$E:$O,AH$10,0))+0</f>
        <v>24</v>
      </c>
      <c r="AI77" s="210">
        <f>(VLOOKUP(Horizontal!$C77&amp;Horizontal!$B77&amp;Horizontal!AI$11,Vertical!$E:$O,AI$10,0))+0</f>
        <v>9.7899999999999991</v>
      </c>
      <c r="AJ77" s="207">
        <f>(VLOOKUP(Horizontal!$C77&amp;Horizontal!$B77&amp;Horizontal!AJ$11,Vertical!$E:$O,AJ$10,0))+0</f>
        <v>33.96</v>
      </c>
      <c r="AK77" s="207">
        <f>(VLOOKUP(Horizontal!$C77&amp;Horizontal!$B77&amp;Horizontal!AK$11,Vertical!$E:$O,AK$10,0))+0</f>
        <v>25.93</v>
      </c>
      <c r="AL77" s="207">
        <f>(VLOOKUP(Horizontal!$C77&amp;Horizontal!$B77&amp;Horizontal!AL$11,Vertical!$E:$O,AL$10,0))+0</f>
        <v>39.06</v>
      </c>
      <c r="AM77" s="207">
        <f>(VLOOKUP(Horizontal!$C77&amp;Horizontal!$B77&amp;Horizontal!AM$11,Vertical!$E:$O,AM$10,0))+0</f>
        <v>46.43</v>
      </c>
      <c r="AN77" s="207">
        <f>(VLOOKUP(Horizontal!$C77&amp;Horizontal!$B77&amp;Horizontal!AN$11,Vertical!$E:$O,AN$10,0))+0</f>
        <v>33.96</v>
      </c>
      <c r="AO77" s="207">
        <f>(VLOOKUP(Horizontal!$C77&amp;Horizontal!$B77&amp;Horizontal!AO$11,Vertical!$E:$O,AO$10,0))+0</f>
        <v>54.55</v>
      </c>
      <c r="AP77" s="207">
        <f>(VLOOKUP(Horizontal!$C77&amp;Horizontal!$B77&amp;Horizontal!AP$11,Vertical!$E:$O,AP$10,0))+0</f>
        <v>61.22</v>
      </c>
      <c r="AQ77" s="209">
        <f>(VLOOKUP(Horizontal!$C77&amp;Horizontal!$B77&amp;Horizontal!AQ$11,Vertical!$E:$O,AQ$10,0))+0</f>
        <v>44</v>
      </c>
      <c r="AR77" s="210">
        <f>(VLOOKUP(Horizontal!$C77&amp;Horizontal!$B77&amp;Horizontal!AR$11,Vertical!$E:$O,AR$10,0))+0</f>
        <v>21.28</v>
      </c>
      <c r="AS77" s="207">
        <f>(VLOOKUP(Horizontal!$C77&amp;Horizontal!$B77&amp;Horizontal!AS$11,Vertical!$E:$O,AS$10,0))+0</f>
        <v>7.46</v>
      </c>
      <c r="AT77" s="207">
        <f>(VLOOKUP(Horizontal!$C77&amp;Horizontal!$B77&amp;Horizontal!AT$11,Vertical!$E:$O,AT$10,0))+0</f>
        <v>14.81</v>
      </c>
      <c r="AU77" s="207">
        <f>(VLOOKUP(Horizontal!$C77&amp;Horizontal!$B77&amp;Horizontal!AU$11,Vertical!$E:$O,AU$10,0))+0</f>
        <v>23.44</v>
      </c>
      <c r="AV77" s="207">
        <f>(VLOOKUP(Horizontal!$C77&amp;Horizontal!$B77&amp;Horizontal!AV$11,Vertical!$E:$O,AV$10,0))+0</f>
        <v>7.14</v>
      </c>
      <c r="AW77" s="207">
        <f>(VLOOKUP(Horizontal!$C77&amp;Horizontal!$B77&amp;Horizontal!AW$11,Vertical!$E:$O,AW$10,0))+0</f>
        <v>15.09</v>
      </c>
      <c r="AX77" s="207">
        <f>(VLOOKUP(Horizontal!$C77&amp;Horizontal!$B77&amp;Horizontal!AX$11,Vertical!$E:$O,AX$10,0))+0</f>
        <v>12.73</v>
      </c>
      <c r="AY77" s="207">
        <f>(VLOOKUP(Horizontal!$C77&amp;Horizontal!$B77&amp;Horizontal!AY$11,Vertical!$E:$O,AY$10,0))+0</f>
        <v>15.82</v>
      </c>
      <c r="AZ77" s="209">
        <f>(VLOOKUP(Horizontal!$C77&amp;Horizontal!$B77&amp;Horizontal!AZ$11,Vertical!$E:$O,AZ$10,0))+0</f>
        <v>32</v>
      </c>
      <c r="BA77" s="208">
        <f>(VLOOKUP(Horizontal!$C77&amp;Horizontal!$B77&amp;Horizontal!BA$11,Vertical!$E:$O,BA$10,0))+0</f>
        <v>13.95</v>
      </c>
      <c r="BB77" s="210">
        <f>(VLOOKUP(Horizontal!$C77&amp;Horizontal!$B77&amp;Horizontal!BB$11,Vertical!$E:$O,BB$10,0))+0</f>
        <v>58.17</v>
      </c>
      <c r="BC77" s="207">
        <f>(VLOOKUP(Horizontal!$C77&amp;Horizontal!$B77&amp;Horizontal!BC$11,Vertical!$E:$O,BC$10,0))+0</f>
        <v>69.099999999999994</v>
      </c>
      <c r="BD77" s="207">
        <f>(VLOOKUP(Horizontal!$C77&amp;Horizontal!$B77&amp;Horizontal!BD$11,Vertical!$E:$O,BD$10,0))+0</f>
        <v>74.95</v>
      </c>
      <c r="BE77" s="207">
        <f>(VLOOKUP(Horizontal!$C77&amp;Horizontal!$B77&amp;Horizontal!BE$11,Vertical!$E:$O,BE$10,0))+0</f>
        <v>78.73</v>
      </c>
      <c r="BF77" s="207">
        <f>(VLOOKUP(Horizontal!$C77&amp;Horizontal!$B77&amp;Horizontal!BF$11,Vertical!$E:$O,BF$10,0))+0</f>
        <v>89.88</v>
      </c>
      <c r="BG77" s="207">
        <f>(VLOOKUP(Horizontal!$C77&amp;Horizontal!$B77&amp;Horizontal!BG$11,Vertical!$E:$O,BG$10,0))+0</f>
        <v>130.46</v>
      </c>
      <c r="BH77" s="207">
        <f>(VLOOKUP(Horizontal!$C77&amp;Horizontal!$B77&amp;Horizontal!BH$11,Vertical!$E:$O,BH$10,0))+0</f>
        <v>137.71</v>
      </c>
      <c r="BI77" s="207">
        <f>(VLOOKUP(Horizontal!$C77&amp;Horizontal!$B77&amp;Horizontal!BI$11,Vertical!$E:$O,BI$10,0))+0</f>
        <v>141.15</v>
      </c>
      <c r="BJ77" s="209">
        <f>(VLOOKUP(Horizontal!$C77&amp;Horizontal!$B77&amp;Horizontal!BJ$11,Vertical!$E:$O,BJ$10,0))+0</f>
        <v>143.41999999999999</v>
      </c>
      <c r="BK77" s="210">
        <f>(VLOOKUP(Horizontal!$C77&amp;Horizontal!$B77&amp;Horizontal!BK$11,Vertical!$E:$O,BK$10,0))+0</f>
        <v>54</v>
      </c>
      <c r="BL77" s="207">
        <f>(VLOOKUP(Horizontal!$C77&amp;Horizontal!$B77&amp;Horizontal!BL$11,Vertical!$E:$O,BL$10,0))+0</f>
        <v>47</v>
      </c>
      <c r="BM77" s="207">
        <f>(VLOOKUP(Horizontal!$C77&amp;Horizontal!$B77&amp;Horizontal!BM$11,Vertical!$E:$O,BM$10,0))+0</f>
        <v>46</v>
      </c>
      <c r="BN77" s="207">
        <f>(VLOOKUP(Horizontal!$C77&amp;Horizontal!$B77&amp;Horizontal!BN$11,Vertical!$E:$O,BN$10,0))+0</f>
        <v>41</v>
      </c>
      <c r="BO77" s="207">
        <f>(VLOOKUP(Horizontal!$C77&amp;Horizontal!$B77&amp;Horizontal!BO$11,Vertical!$E:$O,BO$10,0))+0</f>
        <v>43</v>
      </c>
      <c r="BP77" s="207">
        <f>(VLOOKUP(Horizontal!$C77&amp;Horizontal!$B77&amp;Horizontal!BP$11,Vertical!$E:$O,BP$10,0))+0</f>
        <v>45</v>
      </c>
      <c r="BQ77" s="207">
        <f>(VLOOKUP(Horizontal!$C77&amp;Horizontal!$B77&amp;Horizontal!BQ$11,Vertical!$E:$O,BQ$10,0))+0</f>
        <v>41</v>
      </c>
      <c r="BR77" s="207">
        <f>(VLOOKUP(Horizontal!$C77&amp;Horizontal!$B77&amp;Horizontal!BR$11,Vertical!$E:$O,BR$10,0))+0</f>
        <v>33</v>
      </c>
      <c r="BS77" s="209">
        <f>(VLOOKUP(Horizontal!$C77&amp;Horizontal!$B77&amp;Horizontal!BS$11,Vertical!$E:$O,BS$10,0))+0</f>
        <v>32</v>
      </c>
      <c r="BT77" s="210">
        <f>(VLOOKUP(Horizontal!$C77&amp;Horizontal!$B77&amp;Horizontal!BT$11,Vertical!$E:$O,BT$10,0))+0</f>
        <v>75.12</v>
      </c>
      <c r="BU77" s="207">
        <f>(VLOOKUP(Horizontal!$C77&amp;Horizontal!$B77&amp;Horizontal!BU$11,Vertical!$E:$O,BU$10,0))+0</f>
        <v>75.61</v>
      </c>
      <c r="BV77" s="207">
        <f>(VLOOKUP(Horizontal!$C77&amp;Horizontal!$B77&amp;Horizontal!BV$11,Vertical!$E:$O,BV$10,0))+0</f>
        <v>52.38</v>
      </c>
      <c r="BW77" s="207">
        <f>(VLOOKUP(Horizontal!$C77&amp;Horizontal!$B77&amp;Horizontal!BW$11,Vertical!$E:$O,BW$10,0))+0</f>
        <v>47.03</v>
      </c>
      <c r="BX77" s="207">
        <f>(VLOOKUP(Horizontal!$C77&amp;Horizontal!$B77&amp;Horizontal!BX$11,Vertical!$E:$O,BX$10,0))+0</f>
        <v>46.67</v>
      </c>
      <c r="BY77" s="207">
        <f>(VLOOKUP(Horizontal!$C77&amp;Horizontal!$B77&amp;Horizontal!BY$11,Vertical!$E:$O,BY$10,0))+0</f>
        <v>21.16</v>
      </c>
      <c r="BZ77" s="207">
        <f>(VLOOKUP(Horizontal!$C77&amp;Horizontal!$B77&amp;Horizontal!BZ$11,Vertical!$E:$O,BZ$10,0))+0</f>
        <v>26.09</v>
      </c>
      <c r="CA77" s="207">
        <f>(VLOOKUP(Horizontal!$C77&amp;Horizontal!$B77&amp;Horizontal!CA$11,Vertical!$E:$O,CA$10,0))+0</f>
        <v>27.15</v>
      </c>
      <c r="CB77" s="209">
        <f>(VLOOKUP(Horizontal!$C77&amp;Horizontal!$B77&amp;Horizontal!CB$11,Vertical!$E:$O,CB$10,0))+0</f>
        <v>39.020000000000003</v>
      </c>
      <c r="CC77" s="210">
        <f>(VLOOKUP(Horizontal!$C77&amp;Horizontal!$B77&amp;Horizontal!CC$11,Vertical!$E:$O,CC$10,0))+0</f>
        <v>19.899999999999999</v>
      </c>
      <c r="CD77" s="207">
        <f>(VLOOKUP(Horizontal!$C77&amp;Horizontal!$B77&amp;Horizontal!CD$11,Vertical!$E:$O,CD$10,0))+0</f>
        <v>14.63</v>
      </c>
      <c r="CE77" s="207">
        <f>(VLOOKUP(Horizontal!$C77&amp;Horizontal!$B77&amp;Horizontal!CE$11,Vertical!$E:$O,CE$10,0))+0</f>
        <v>28.57</v>
      </c>
      <c r="CF77" s="207">
        <f>(VLOOKUP(Horizontal!$C77&amp;Horizontal!$B77&amp;Horizontal!CF$11,Vertical!$E:$O,CF$10,0))+0</f>
        <v>25.74</v>
      </c>
      <c r="CG77" s="207">
        <f>(VLOOKUP(Horizontal!$C77&amp;Horizontal!$B77&amp;Horizontal!CG$11,Vertical!$E:$O,CG$10,0))+0</f>
        <v>31.11</v>
      </c>
      <c r="CH77" s="207">
        <f>(VLOOKUP(Horizontal!$C77&amp;Horizontal!$B77&amp;Horizontal!CH$11,Vertical!$E:$O,CH$10,0))+0</f>
        <v>45.64</v>
      </c>
      <c r="CI77" s="207">
        <f>(VLOOKUP(Horizontal!$C77&amp;Horizontal!$B77&amp;Horizontal!CI$11,Vertical!$E:$O,CI$10,0))+0</f>
        <v>43.48</v>
      </c>
      <c r="CJ77" s="207">
        <f>(VLOOKUP(Horizontal!$C77&amp;Horizontal!$B77&amp;Horizontal!CJ$11,Vertical!$E:$O,CJ$10,0))+0</f>
        <v>49.77</v>
      </c>
      <c r="CK77" s="209">
        <f>(VLOOKUP(Horizontal!$C77&amp;Horizontal!$B77&amp;Horizontal!CK$11,Vertical!$E:$O,CK$10,0))+0</f>
        <v>31.71</v>
      </c>
      <c r="CL77" s="210">
        <f>(VLOOKUP(Horizontal!$C77&amp;Horizontal!$B77&amp;Horizontal!CL$11,Vertical!$E:$O,CL$10,0))+0</f>
        <v>4.9800000000000004</v>
      </c>
      <c r="CM77" s="207">
        <f>(VLOOKUP(Horizontal!$C77&amp;Horizontal!$B77&amp;Horizontal!CM$11,Vertical!$E:$O,CM$10,0))+0</f>
        <v>9.76</v>
      </c>
      <c r="CN77" s="207">
        <f>(VLOOKUP(Horizontal!$C77&amp;Horizontal!$B77&amp;Horizontal!CN$11,Vertical!$E:$O,CN$10,0))+0</f>
        <v>19.05</v>
      </c>
      <c r="CO77" s="207">
        <f>(VLOOKUP(Horizontal!$C77&amp;Horizontal!$B77&amp;Horizontal!CO$11,Vertical!$E:$O,CO$10,0))+0</f>
        <v>27.23</v>
      </c>
      <c r="CP77" s="207">
        <f>(VLOOKUP(Horizontal!$C77&amp;Horizontal!$B77&amp;Horizontal!CP$11,Vertical!$E:$O,CP$10,0))+0</f>
        <v>22.22</v>
      </c>
      <c r="CQ77" s="207">
        <f>(VLOOKUP(Horizontal!$C77&amp;Horizontal!$B77&amp;Horizontal!CQ$11,Vertical!$E:$O,CQ$10,0))+0</f>
        <v>33.200000000000003</v>
      </c>
      <c r="CR77" s="207">
        <f>(VLOOKUP(Horizontal!$C77&amp;Horizontal!$B77&amp;Horizontal!CR$11,Vertical!$E:$O,CR$10,0))+0</f>
        <v>30.43</v>
      </c>
      <c r="CS77" s="207">
        <f>(VLOOKUP(Horizontal!$C77&amp;Horizontal!$B77&amp;Horizontal!CS$11,Vertical!$E:$O,CS$10,0))+0</f>
        <v>23.08</v>
      </c>
      <c r="CT77" s="207">
        <f>(VLOOKUP(Horizontal!$C77&amp;Horizontal!$B77&amp;Horizontal!CT$11,Vertical!$E:$O,CT$10,0))+0</f>
        <v>29.27</v>
      </c>
      <c r="CU77" s="150"/>
      <c r="CV77" s="211">
        <f t="shared" si="29"/>
        <v>14.25</v>
      </c>
      <c r="CW77" s="190">
        <f t="shared" si="30"/>
        <v>15.189999999999998</v>
      </c>
      <c r="CX77" s="190">
        <f t="shared" si="31"/>
        <v>13.920000000000002</v>
      </c>
      <c r="CY77" s="190">
        <f t="shared" si="32"/>
        <v>13.510000000000005</v>
      </c>
      <c r="CZ77" s="190">
        <f t="shared" si="33"/>
        <v>15.299999999999997</v>
      </c>
      <c r="DA77" s="190">
        <f t="shared" si="34"/>
        <v>17.870000000000005</v>
      </c>
      <c r="DB77" s="190">
        <f t="shared" si="35"/>
        <v>17.890000000000015</v>
      </c>
      <c r="DC77" s="190">
        <f t="shared" si="36"/>
        <v>16.14</v>
      </c>
      <c r="DD77" s="212">
        <f t="shared" si="37"/>
        <v>15.889999999999986</v>
      </c>
      <c r="DE77" s="9">
        <v>160</v>
      </c>
      <c r="DF77" s="212">
        <f t="shared" si="38"/>
        <v>164.53721040189134</v>
      </c>
      <c r="DG77" s="264"/>
      <c r="DH77" s="265"/>
      <c r="DI77" s="265"/>
      <c r="DJ77" s="266"/>
      <c r="DK77" s="190">
        <v>15.02</v>
      </c>
      <c r="DL77" s="190">
        <v>15.02</v>
      </c>
      <c r="DM77" s="190">
        <v>250.88</v>
      </c>
      <c r="DN77" s="212">
        <v>15.02</v>
      </c>
      <c r="DO77" s="190">
        <v>37.729999999999997</v>
      </c>
      <c r="DP77" s="190">
        <v>37.729999999999997</v>
      </c>
      <c r="DQ77" s="190">
        <v>249.11</v>
      </c>
      <c r="DR77" s="212">
        <v>37.729999999999997</v>
      </c>
      <c r="DS77" s="150"/>
      <c r="DT77" s="190">
        <v>43</v>
      </c>
      <c r="DU77" s="190">
        <v>49</v>
      </c>
      <c r="DV77" s="190">
        <v>60</v>
      </c>
      <c r="DW77" s="190">
        <v>62</v>
      </c>
      <c r="DX77" s="190"/>
      <c r="DY77" s="190"/>
      <c r="DZ77" s="190"/>
      <c r="EA77" s="190"/>
      <c r="EB77" s="190"/>
      <c r="EC77" s="190"/>
      <c r="ED77" s="190">
        <v>62</v>
      </c>
      <c r="EE77" s="190">
        <v>105</v>
      </c>
      <c r="EF77" s="190">
        <v>120</v>
      </c>
      <c r="EG77" s="190">
        <v>120</v>
      </c>
      <c r="EH77" s="212">
        <v>125</v>
      </c>
      <c r="EI77" s="213"/>
      <c r="EJ77" s="211">
        <f t="shared" si="41"/>
        <v>13.160000000000004</v>
      </c>
      <c r="EK77" s="190">
        <f t="shared" si="42"/>
        <v>14.040000000000006</v>
      </c>
      <c r="EL77" s="190">
        <f t="shared" si="43"/>
        <v>13.079999999999991</v>
      </c>
      <c r="EM77" s="190">
        <f t="shared" si="44"/>
        <v>13.409999999999997</v>
      </c>
      <c r="EN77" s="190"/>
      <c r="EO77" s="190"/>
      <c r="EP77" s="190"/>
      <c r="EQ77" s="190"/>
      <c r="ER77" s="190"/>
      <c r="ES77" s="190"/>
      <c r="ET77" s="190">
        <f t="shared" si="45"/>
        <v>15.069999999999993</v>
      </c>
      <c r="EU77" s="190">
        <f t="shared" si="46"/>
        <v>15.830000000000013</v>
      </c>
      <c r="EV77" s="190">
        <f t="shared" si="47"/>
        <v>16.47</v>
      </c>
      <c r="EW77" s="190">
        <f t="shared" si="48"/>
        <v>15.400000000000006</v>
      </c>
      <c r="EX77" s="212">
        <f t="shared" si="49"/>
        <v>14.789999999999992</v>
      </c>
      <c r="EY77" s="211"/>
      <c r="EZ77" s="75">
        <f t="shared" si="50"/>
        <v>0.16279069767441859</v>
      </c>
      <c r="FA77" s="89">
        <f t="shared" si="51"/>
        <v>-7.0000000000000007E-2</v>
      </c>
      <c r="FB77" s="212"/>
      <c r="FC77" s="213"/>
      <c r="FD77" s="213"/>
      <c r="FE77" s="213"/>
      <c r="FF77" s="213"/>
      <c r="FG77" s="213"/>
      <c r="FH77" s="213"/>
      <c r="FI77" s="213"/>
      <c r="FJ77" s="213"/>
      <c r="FK77" s="213"/>
      <c r="FL77" s="213"/>
      <c r="FM77" s="213"/>
      <c r="FN77" s="213"/>
      <c r="FO77" s="213"/>
      <c r="FP77" s="213"/>
      <c r="FQ77" s="213"/>
      <c r="FR77" s="213"/>
      <c r="FS77" s="211"/>
      <c r="FT77" s="190"/>
      <c r="FU77" s="190"/>
      <c r="FV77" s="190"/>
      <c r="FW77" s="190"/>
      <c r="FX77" s="190"/>
      <c r="FY77" s="190"/>
      <c r="FZ77" s="190"/>
      <c r="GA77" s="190"/>
      <c r="GB77" s="190"/>
      <c r="GC77" s="190"/>
      <c r="GD77" s="190"/>
      <c r="GE77" s="190"/>
      <c r="GF77" s="190"/>
      <c r="GG77" s="212"/>
    </row>
    <row r="78" spans="2:189">
      <c r="B78" s="33">
        <v>42457</v>
      </c>
      <c r="C78" s="30" t="s">
        <v>53</v>
      </c>
      <c r="D78" s="30">
        <v>2016</v>
      </c>
      <c r="E78" s="30" t="str">
        <f t="shared" si="40"/>
        <v>2016S13</v>
      </c>
      <c r="F78" s="30" t="str">
        <f t="shared" si="39"/>
        <v>3Final2016</v>
      </c>
      <c r="G78" s="208" t="str">
        <f>VLOOKUP(Horizontal!$C78&amp;Horizontal!$B78&amp;Horizontal!G$11,Vertical!$E:$O,G$10,0)</f>
        <v>5,95</v>
      </c>
      <c r="H78" s="207">
        <f>(VLOOKUP(Horizontal!$C78&amp;Horizontal!$B78&amp;Horizontal!H$11,Vertical!$E:$O,H$10,0))+0</f>
        <v>44.57</v>
      </c>
      <c r="I78" s="207">
        <f>(VLOOKUP(Horizontal!$C78&amp;Horizontal!$B78&amp;Horizontal!I$11,Vertical!$E:$O,I$10,0))+0</f>
        <v>53.89</v>
      </c>
      <c r="J78" s="207">
        <f>(VLOOKUP(Horizontal!$C78&amp;Horizontal!$B78&amp;Horizontal!J$11,Vertical!$E:$O,J$10,0))+0</f>
        <v>60.66</v>
      </c>
      <c r="K78" s="207">
        <f>(VLOOKUP(Horizontal!$C78&amp;Horizontal!$B78&amp;Horizontal!K$11,Vertical!$E:$O,K$10,0))+0</f>
        <v>64.98</v>
      </c>
      <c r="L78" s="207">
        <f>(VLOOKUP(Horizontal!$C78&amp;Horizontal!$B78&amp;Horizontal!L$11,Vertical!$E:$O,L$10,0))+0</f>
        <v>74.44</v>
      </c>
      <c r="M78" s="207">
        <f>(VLOOKUP(Horizontal!$C78&amp;Horizontal!$B78&amp;Horizontal!M$11,Vertical!$E:$O,M$10,0))+0</f>
        <v>112.03</v>
      </c>
      <c r="N78" s="207">
        <f>(VLOOKUP(Horizontal!$C78&amp;Horizontal!$B78&amp;Horizontal!N$11,Vertical!$E:$O,N$10,0))+0</f>
        <v>120.1</v>
      </c>
      <c r="O78" s="207">
        <f>(VLOOKUP(Horizontal!$C78&amp;Horizontal!$B78&amp;Horizontal!O$11,Vertical!$E:$O,O$10,0))+0</f>
        <v>124.85</v>
      </c>
      <c r="P78" s="209">
        <f>(VLOOKUP(Horizontal!$C78&amp;Horizontal!$B78&amp;Horizontal!P$11,Vertical!$E:$O,P$10,0))+0</f>
        <v>127.6</v>
      </c>
      <c r="Q78" s="210">
        <f>(VLOOKUP(Horizontal!$C78&amp;Horizontal!$B78&amp;Horizontal!Q$11,Vertical!$E:$O,Q$10,0))+0</f>
        <v>55</v>
      </c>
      <c r="R78" s="207">
        <f>(VLOOKUP(Horizontal!$C78&amp;Horizontal!$B78&amp;Horizontal!R$11,Vertical!$E:$O,R$10,0))+0</f>
        <v>52</v>
      </c>
      <c r="S78" s="207">
        <f>(VLOOKUP(Horizontal!$C78&amp;Horizontal!$B78&amp;Horizontal!S$11,Vertical!$E:$O,S$10,0))+0</f>
        <v>46</v>
      </c>
      <c r="T78" s="207">
        <f>(VLOOKUP(Horizontal!$C78&amp;Horizontal!$B78&amp;Horizontal!T$11,Vertical!$E:$O,T$10,0))+0</f>
        <v>44</v>
      </c>
      <c r="U78" s="207">
        <f>(VLOOKUP(Horizontal!$C78&amp;Horizontal!$B78&amp;Horizontal!U$11,Vertical!$E:$O,U$10,0))+0</f>
        <v>44</v>
      </c>
      <c r="V78" s="207">
        <f>(VLOOKUP(Horizontal!$C78&amp;Horizontal!$B78&amp;Horizontal!V$11,Vertical!$E:$O,V$10,0))+0</f>
        <v>44</v>
      </c>
      <c r="W78" s="207">
        <f>(VLOOKUP(Horizontal!$C78&amp;Horizontal!$B78&amp;Horizontal!W$11,Vertical!$E:$O,W$10,0))+0</f>
        <v>36</v>
      </c>
      <c r="X78" s="207">
        <f>(VLOOKUP(Horizontal!$C78&amp;Horizontal!$B78&amp;Horizontal!X$11,Vertical!$E:$O,X$10,0))+0</f>
        <v>27</v>
      </c>
      <c r="Y78" s="209">
        <f>(VLOOKUP(Horizontal!$C78&amp;Horizontal!$B78&amp;Horizontal!Y$11,Vertical!$E:$O,Y$10,0))+0</f>
        <v>25</v>
      </c>
      <c r="Z78" s="210">
        <f>(VLOOKUP(Horizontal!$C78&amp;Horizontal!$B78&amp;Horizontal!Z$11,Vertical!$E:$O,Z$10,0))+0</f>
        <v>44</v>
      </c>
      <c r="AA78" s="207">
        <f>(VLOOKUP(Horizontal!$C78&amp;Horizontal!$B78&amp;Horizontal!AA$11,Vertical!$E:$O,AA$10,0))+0</f>
        <v>35.090000000000003</v>
      </c>
      <c r="AB78" s="207">
        <f>(VLOOKUP(Horizontal!$C78&amp;Horizontal!$B78&amp;Horizontal!AB$11,Vertical!$E:$O,AB$10,0))+0</f>
        <v>46.26</v>
      </c>
      <c r="AC78" s="207">
        <f>(VLOOKUP(Horizontal!$C78&amp;Horizontal!$B78&amp;Horizontal!AC$11,Vertical!$E:$O,AC$10,0))+0</f>
        <v>33.46</v>
      </c>
      <c r="AD78" s="207">
        <f>(VLOOKUP(Horizontal!$C78&amp;Horizontal!$B78&amp;Horizontal!AD$11,Vertical!$E:$O,AD$10,0))+0</f>
        <v>42.86</v>
      </c>
      <c r="AE78" s="207">
        <f>(VLOOKUP(Horizontal!$C78&amp;Horizontal!$B78&amp;Horizontal!AE$11,Vertical!$E:$O,AE$10,0))+0</f>
        <v>36.21</v>
      </c>
      <c r="AF78" s="207">
        <f>(VLOOKUP(Horizontal!$C78&amp;Horizontal!$B78&amp;Horizontal!AF$11,Vertical!$E:$O,AF$10,0))+0</f>
        <v>22.58</v>
      </c>
      <c r="AG78" s="207">
        <f>(VLOOKUP(Horizontal!$C78&amp;Horizontal!$B78&amp;Horizontal!AG$11,Vertical!$E:$O,AG$10,0))+0</f>
        <v>26.67</v>
      </c>
      <c r="AH78" s="209">
        <f>(VLOOKUP(Horizontal!$C78&amp;Horizontal!$B78&amp;Horizontal!AH$11,Vertical!$E:$O,AH$10,0))+0</f>
        <v>29.63</v>
      </c>
      <c r="AI78" s="210">
        <f>(VLOOKUP(Horizontal!$C78&amp;Horizontal!$B78&amp;Horizontal!AI$11,Vertical!$E:$O,AI$10,0))+0</f>
        <v>8</v>
      </c>
      <c r="AJ78" s="207">
        <f>(VLOOKUP(Horizontal!$C78&amp;Horizontal!$B78&amp;Horizontal!AJ$11,Vertical!$E:$O,AJ$10,0))+0</f>
        <v>24.56</v>
      </c>
      <c r="AK78" s="207">
        <f>(VLOOKUP(Horizontal!$C78&amp;Horizontal!$B78&amp;Horizontal!AK$11,Vertical!$E:$O,AK$10,0))+0</f>
        <v>24.91</v>
      </c>
      <c r="AL78" s="207">
        <f>(VLOOKUP(Horizontal!$C78&amp;Horizontal!$B78&amp;Horizontal!AL$11,Vertical!$E:$O,AL$10,0))+0</f>
        <v>36.76</v>
      </c>
      <c r="AM78" s="207">
        <f>(VLOOKUP(Horizontal!$C78&amp;Horizontal!$B78&amp;Horizontal!AM$11,Vertical!$E:$O,AM$10,0))+0</f>
        <v>39.29</v>
      </c>
      <c r="AN78" s="207">
        <f>(VLOOKUP(Horizontal!$C78&amp;Horizontal!$B78&amp;Horizontal!AN$11,Vertical!$E:$O,AN$10,0))+0</f>
        <v>46.55</v>
      </c>
      <c r="AO78" s="207">
        <f>(VLOOKUP(Horizontal!$C78&amp;Horizontal!$B78&amp;Horizontal!AO$11,Vertical!$E:$O,AO$10,0))+0</f>
        <v>54.84</v>
      </c>
      <c r="AP78" s="207">
        <f>(VLOOKUP(Horizontal!$C78&amp;Horizontal!$B78&amp;Horizontal!AP$11,Vertical!$E:$O,AP$10,0))+0</f>
        <v>63.33</v>
      </c>
      <c r="AQ78" s="209">
        <f>(VLOOKUP(Horizontal!$C78&amp;Horizontal!$B78&amp;Horizontal!AQ$11,Vertical!$E:$O,AQ$10,0))+0</f>
        <v>55.56</v>
      </c>
      <c r="AR78" s="210">
        <f>(VLOOKUP(Horizontal!$C78&amp;Horizontal!$B78&amp;Horizontal!AR$11,Vertical!$E:$O,AR$10,0))+0</f>
        <v>48</v>
      </c>
      <c r="AS78" s="207">
        <f>(VLOOKUP(Horizontal!$C78&amp;Horizontal!$B78&amp;Horizontal!AS$11,Vertical!$E:$O,AS$10,0))+0</f>
        <v>40.35</v>
      </c>
      <c r="AT78" s="207">
        <f>(VLOOKUP(Horizontal!$C78&amp;Horizontal!$B78&amp;Horizontal!AT$11,Vertical!$E:$O,AT$10,0))+0</f>
        <v>28.83</v>
      </c>
      <c r="AU78" s="207">
        <f>(VLOOKUP(Horizontal!$C78&amp;Horizontal!$B78&amp;Horizontal!AU$11,Vertical!$E:$O,AU$10,0))+0</f>
        <v>29.78</v>
      </c>
      <c r="AV78" s="207">
        <f>(VLOOKUP(Horizontal!$C78&amp;Horizontal!$B78&amp;Horizontal!AV$11,Vertical!$E:$O,AV$10,0))+0</f>
        <v>17.86</v>
      </c>
      <c r="AW78" s="207">
        <f>(VLOOKUP(Horizontal!$C78&amp;Horizontal!$B78&amp;Horizontal!AW$11,Vertical!$E:$O,AW$10,0))+0</f>
        <v>17.239999999999998</v>
      </c>
      <c r="AX78" s="207">
        <f>(VLOOKUP(Horizontal!$C78&amp;Horizontal!$B78&amp;Horizontal!AX$11,Vertical!$E:$O,AX$10,0))+0</f>
        <v>22.58</v>
      </c>
      <c r="AY78" s="207">
        <f>(VLOOKUP(Horizontal!$C78&amp;Horizontal!$B78&amp;Horizontal!AY$11,Vertical!$E:$O,AY$10,0))+0</f>
        <v>10</v>
      </c>
      <c r="AZ78" s="209">
        <f>(VLOOKUP(Horizontal!$C78&amp;Horizontal!$B78&amp;Horizontal!AZ$11,Vertical!$E:$O,AZ$10,0))+0</f>
        <v>14.81</v>
      </c>
      <c r="BA78" s="208">
        <f>(VLOOKUP(Horizontal!$C78&amp;Horizontal!$B78&amp;Horizontal!BA$11,Vertical!$E:$O,BA$10,0))+0</f>
        <v>14.32</v>
      </c>
      <c r="BB78" s="210">
        <f>(VLOOKUP(Horizontal!$C78&amp;Horizontal!$B78&amp;Horizontal!BB$11,Vertical!$E:$O,BB$10,0))+0</f>
        <v>58.28</v>
      </c>
      <c r="BC78" s="207">
        <f>(VLOOKUP(Horizontal!$C78&amp;Horizontal!$B78&amp;Horizontal!BC$11,Vertical!$E:$O,BC$10,0))+0</f>
        <v>67.92</v>
      </c>
      <c r="BD78" s="207">
        <f>(VLOOKUP(Horizontal!$C78&amp;Horizontal!$B78&amp;Horizontal!BD$11,Vertical!$E:$O,BD$10,0))+0</f>
        <v>74.95</v>
      </c>
      <c r="BE78" s="207">
        <f>(VLOOKUP(Horizontal!$C78&amp;Horizontal!$B78&amp;Horizontal!BE$11,Vertical!$E:$O,BE$10,0))+0</f>
        <v>78.53</v>
      </c>
      <c r="BF78" s="207">
        <f>(VLOOKUP(Horizontal!$C78&amp;Horizontal!$B78&amp;Horizontal!BF$11,Vertical!$E:$O,BF$10,0))+0</f>
        <v>89.34</v>
      </c>
      <c r="BG78" s="207">
        <f>(VLOOKUP(Horizontal!$C78&amp;Horizontal!$B78&amp;Horizontal!BG$11,Vertical!$E:$O,BG$10,0))+0</f>
        <v>130.47</v>
      </c>
      <c r="BH78" s="207">
        <f>(VLOOKUP(Horizontal!$C78&amp;Horizontal!$B78&amp;Horizontal!BH$11,Vertical!$E:$O,BH$10,0))+0</f>
        <v>137.83000000000001</v>
      </c>
      <c r="BI78" s="207">
        <f>(VLOOKUP(Horizontal!$C78&amp;Horizontal!$B78&amp;Horizontal!BI$11,Vertical!$E:$O,BI$10,0))+0</f>
        <v>142.78</v>
      </c>
      <c r="BJ78" s="209">
        <f>(VLOOKUP(Horizontal!$C78&amp;Horizontal!$B78&amp;Horizontal!BJ$11,Vertical!$E:$O,BJ$10,0))+0</f>
        <v>144.83000000000001</v>
      </c>
      <c r="BK78" s="210">
        <f>(VLOOKUP(Horizontal!$C78&amp;Horizontal!$B78&amp;Horizontal!BK$11,Vertical!$E:$O,BK$10,0))+0</f>
        <v>54</v>
      </c>
      <c r="BL78" s="207">
        <f>(VLOOKUP(Horizontal!$C78&amp;Horizontal!$B78&amp;Horizontal!BL$11,Vertical!$E:$O,BL$10,0))+0</f>
        <v>46</v>
      </c>
      <c r="BM78" s="207">
        <f>(VLOOKUP(Horizontal!$C78&amp;Horizontal!$B78&amp;Horizontal!BM$11,Vertical!$E:$O,BM$10,0))+0</f>
        <v>44</v>
      </c>
      <c r="BN78" s="207">
        <f>(VLOOKUP(Horizontal!$C78&amp;Horizontal!$B78&amp;Horizontal!BN$11,Vertical!$E:$O,BN$10,0))+0</f>
        <v>42</v>
      </c>
      <c r="BO78" s="207">
        <f>(VLOOKUP(Horizontal!$C78&amp;Horizontal!$B78&amp;Horizontal!BO$11,Vertical!$E:$O,BO$10,0))+0</f>
        <v>39</v>
      </c>
      <c r="BP78" s="207">
        <f>(VLOOKUP(Horizontal!$C78&amp;Horizontal!$B78&amp;Horizontal!BP$11,Vertical!$E:$O,BP$10,0))+0</f>
        <v>46</v>
      </c>
      <c r="BQ78" s="207">
        <f>(VLOOKUP(Horizontal!$C78&amp;Horizontal!$B78&amp;Horizontal!BQ$11,Vertical!$E:$O,BQ$10,0))+0</f>
        <v>39</v>
      </c>
      <c r="BR78" s="207">
        <f>(VLOOKUP(Horizontal!$C78&amp;Horizontal!$B78&amp;Horizontal!BR$11,Vertical!$E:$O,BR$10,0))+0</f>
        <v>33</v>
      </c>
      <c r="BS78" s="209">
        <f>(VLOOKUP(Horizontal!$C78&amp;Horizontal!$B78&amp;Horizontal!BS$11,Vertical!$E:$O,BS$10,0))+0</f>
        <v>32</v>
      </c>
      <c r="BT78" s="210">
        <f>(VLOOKUP(Horizontal!$C78&amp;Horizontal!$B78&amp;Horizontal!BT$11,Vertical!$E:$O,BT$10,0))+0</f>
        <v>40.85</v>
      </c>
      <c r="BU78" s="207">
        <f>(VLOOKUP(Horizontal!$C78&amp;Horizontal!$B78&amp;Horizontal!BU$11,Vertical!$E:$O,BU$10,0))+0</f>
        <v>34.78</v>
      </c>
      <c r="BV78" s="207">
        <f>(VLOOKUP(Horizontal!$C78&amp;Horizontal!$B78&amp;Horizontal!BV$11,Vertical!$E:$O,BV$10,0))+0</f>
        <v>53.33</v>
      </c>
      <c r="BW78" s="207">
        <f>(VLOOKUP(Horizontal!$C78&amp;Horizontal!$B78&amp;Horizontal!BW$11,Vertical!$E:$O,BW$10,0))+0</f>
        <v>47.83</v>
      </c>
      <c r="BX78" s="207">
        <f>(VLOOKUP(Horizontal!$C78&amp;Horizontal!$B78&amp;Horizontal!BX$11,Vertical!$E:$O,BX$10,0))+0</f>
        <v>45.29</v>
      </c>
      <c r="BY78" s="207">
        <f>(VLOOKUP(Horizontal!$C78&amp;Horizontal!$B78&amp;Horizontal!BY$11,Vertical!$E:$O,BY$10,0))+0</f>
        <v>28.29</v>
      </c>
      <c r="BZ78" s="207">
        <f>(VLOOKUP(Horizontal!$C78&amp;Horizontal!$B78&amp;Horizontal!BZ$11,Vertical!$E:$O,BZ$10,0))+0</f>
        <v>20</v>
      </c>
      <c r="CA78" s="207">
        <f>(VLOOKUP(Horizontal!$C78&amp;Horizontal!$B78&amp;Horizontal!CA$11,Vertical!$E:$O,CA$10,0))+0</f>
        <v>12.81</v>
      </c>
      <c r="CB78" s="209">
        <f>(VLOOKUP(Horizontal!$C78&amp;Horizontal!$B78&amp;Horizontal!CB$11,Vertical!$E:$O,CB$10,0))+0</f>
        <v>9.09</v>
      </c>
      <c r="CC78" s="210">
        <f>(VLOOKUP(Horizontal!$C78&amp;Horizontal!$B78&amp;Horizontal!CC$11,Vertical!$E:$O,CC$10,0))+0</f>
        <v>11.74</v>
      </c>
      <c r="CD78" s="207">
        <f>(VLOOKUP(Horizontal!$C78&amp;Horizontal!$B78&amp;Horizontal!CD$11,Vertical!$E:$O,CD$10,0))+0</f>
        <v>21.74</v>
      </c>
      <c r="CE78" s="207">
        <f>(VLOOKUP(Horizontal!$C78&amp;Horizontal!$B78&amp;Horizontal!CE$11,Vertical!$E:$O,CE$10,0))+0</f>
        <v>22.22</v>
      </c>
      <c r="CF78" s="207">
        <f>(VLOOKUP(Horizontal!$C78&amp;Horizontal!$B78&amp;Horizontal!CF$11,Vertical!$E:$O,CF$10,0))+0</f>
        <v>26.09</v>
      </c>
      <c r="CG78" s="207">
        <f>(VLOOKUP(Horizontal!$C78&amp;Horizontal!$B78&amp;Horizontal!CG$11,Vertical!$E:$O,CG$10,0))+0</f>
        <v>40.81</v>
      </c>
      <c r="CH78" s="207">
        <f>(VLOOKUP(Horizontal!$C78&amp;Horizontal!$B78&amp;Horizontal!CH$11,Vertical!$E:$O,CH$10,0))+0</f>
        <v>43.82</v>
      </c>
      <c r="CI78" s="207">
        <f>(VLOOKUP(Horizontal!$C78&amp;Horizontal!$B78&amp;Horizontal!CI$11,Vertical!$E:$O,CI$10,0))+0</f>
        <v>44</v>
      </c>
      <c r="CJ78" s="207">
        <f>(VLOOKUP(Horizontal!$C78&amp;Horizontal!$B78&amp;Horizontal!CJ$11,Vertical!$E:$O,CJ$10,0))+0</f>
        <v>54.13</v>
      </c>
      <c r="CK78" s="209">
        <f>(VLOOKUP(Horizontal!$C78&amp;Horizontal!$B78&amp;Horizontal!CK$11,Vertical!$E:$O,CK$10,0))+0</f>
        <v>40.909999999999997</v>
      </c>
      <c r="CL78" s="210">
        <f>(VLOOKUP(Horizontal!$C78&amp;Horizontal!$B78&amp;Horizontal!CL$11,Vertical!$E:$O,CL$10,0))+0</f>
        <v>47.42</v>
      </c>
      <c r="CM78" s="207">
        <f>(VLOOKUP(Horizontal!$C78&amp;Horizontal!$B78&amp;Horizontal!CM$11,Vertical!$E:$O,CM$10,0))+0</f>
        <v>43.48</v>
      </c>
      <c r="CN78" s="207">
        <f>(VLOOKUP(Horizontal!$C78&amp;Horizontal!$B78&amp;Horizontal!CN$11,Vertical!$E:$O,CN$10,0))+0</f>
        <v>24.44</v>
      </c>
      <c r="CO78" s="207">
        <f>(VLOOKUP(Horizontal!$C78&amp;Horizontal!$B78&amp;Horizontal!CO$11,Vertical!$E:$O,CO$10,0))+0</f>
        <v>26.09</v>
      </c>
      <c r="CP78" s="207">
        <f>(VLOOKUP(Horizontal!$C78&amp;Horizontal!$B78&amp;Horizontal!CP$11,Vertical!$E:$O,CP$10,0))+0</f>
        <v>13.9</v>
      </c>
      <c r="CQ78" s="207">
        <f>(VLOOKUP(Horizontal!$C78&amp;Horizontal!$B78&amp;Horizontal!CQ$11,Vertical!$E:$O,CQ$10,0))+0</f>
        <v>27.89</v>
      </c>
      <c r="CR78" s="207">
        <f>(VLOOKUP(Horizontal!$C78&amp;Horizontal!$B78&amp;Horizontal!CR$11,Vertical!$E:$O,CR$10,0))+0</f>
        <v>36</v>
      </c>
      <c r="CS78" s="207">
        <f>(VLOOKUP(Horizontal!$C78&amp;Horizontal!$B78&amp;Horizontal!CS$11,Vertical!$E:$O,CS$10,0))+0</f>
        <v>33.06</v>
      </c>
      <c r="CT78" s="207">
        <f>(VLOOKUP(Horizontal!$C78&amp;Horizontal!$B78&amp;Horizontal!CT$11,Vertical!$E:$O,CT$10,0))+0</f>
        <v>50</v>
      </c>
      <c r="CU78" s="150"/>
      <c r="CV78" s="211">
        <f t="shared" si="29"/>
        <v>13.71</v>
      </c>
      <c r="CW78" s="190">
        <f t="shared" si="30"/>
        <v>14.030000000000001</v>
      </c>
      <c r="CX78" s="190">
        <f t="shared" si="31"/>
        <v>14.290000000000006</v>
      </c>
      <c r="CY78" s="190">
        <f t="shared" si="32"/>
        <v>13.549999999999997</v>
      </c>
      <c r="CZ78" s="190">
        <f t="shared" si="33"/>
        <v>14.900000000000006</v>
      </c>
      <c r="DA78" s="190">
        <f t="shared" si="34"/>
        <v>18.439999999999998</v>
      </c>
      <c r="DB78" s="190">
        <f t="shared" si="35"/>
        <v>17.730000000000018</v>
      </c>
      <c r="DC78" s="190">
        <f t="shared" si="36"/>
        <v>17.930000000000007</v>
      </c>
      <c r="DD78" s="212">
        <f t="shared" si="37"/>
        <v>17.230000000000018</v>
      </c>
      <c r="DE78" s="9">
        <v>160</v>
      </c>
      <c r="DF78" s="212">
        <f t="shared" si="38"/>
        <v>163.88721040189134</v>
      </c>
      <c r="DG78" s="264"/>
      <c r="DH78" s="265"/>
      <c r="DI78" s="265"/>
      <c r="DJ78" s="266"/>
      <c r="DK78" s="190">
        <v>29.15</v>
      </c>
      <c r="DL78" s="190">
        <v>29.15</v>
      </c>
      <c r="DM78" s="190">
        <v>276.94</v>
      </c>
      <c r="DN78" s="212">
        <v>29.15</v>
      </c>
      <c r="DO78" s="190">
        <v>37.729999999999997</v>
      </c>
      <c r="DP78" s="190">
        <v>37.729999999999997</v>
      </c>
      <c r="DQ78" s="190">
        <v>249.11</v>
      </c>
      <c r="DR78" s="212">
        <v>37.729999999999997</v>
      </c>
      <c r="DS78" s="150"/>
      <c r="DT78" s="190">
        <v>44</v>
      </c>
      <c r="DU78" s="190">
        <v>50</v>
      </c>
      <c r="DV78" s="190">
        <v>60</v>
      </c>
      <c r="DW78" s="190">
        <v>62</v>
      </c>
      <c r="DX78" s="190"/>
      <c r="DY78" s="190"/>
      <c r="DZ78" s="190"/>
      <c r="EA78" s="190"/>
      <c r="EB78" s="190"/>
      <c r="EC78" s="190"/>
      <c r="ED78" s="190">
        <v>68</v>
      </c>
      <c r="EE78" s="190">
        <v>105</v>
      </c>
      <c r="EF78" s="190">
        <v>120</v>
      </c>
      <c r="EG78" s="190">
        <v>120</v>
      </c>
      <c r="EH78" s="212">
        <v>125</v>
      </c>
      <c r="EI78" s="213"/>
      <c r="EJ78" s="211">
        <f t="shared" si="41"/>
        <v>14.25</v>
      </c>
      <c r="EK78" s="190">
        <f t="shared" si="42"/>
        <v>15.189999999999998</v>
      </c>
      <c r="EL78" s="190">
        <f t="shared" si="43"/>
        <v>13.920000000000002</v>
      </c>
      <c r="EM78" s="190">
        <f t="shared" si="44"/>
        <v>13.510000000000005</v>
      </c>
      <c r="EN78" s="190"/>
      <c r="EO78" s="190"/>
      <c r="EP78" s="190"/>
      <c r="EQ78" s="190"/>
      <c r="ER78" s="190"/>
      <c r="ES78" s="190"/>
      <c r="ET78" s="190">
        <f t="shared" si="45"/>
        <v>15.299999999999997</v>
      </c>
      <c r="EU78" s="190">
        <f t="shared" si="46"/>
        <v>17.870000000000005</v>
      </c>
      <c r="EV78" s="190">
        <f t="shared" si="47"/>
        <v>17.890000000000015</v>
      </c>
      <c r="EW78" s="190">
        <f t="shared" si="48"/>
        <v>16.14</v>
      </c>
      <c r="EX78" s="212">
        <f t="shared" si="49"/>
        <v>15.889999999999986</v>
      </c>
      <c r="EY78" s="211"/>
      <c r="EZ78" s="75">
        <f t="shared" si="50"/>
        <v>0.15637319316688569</v>
      </c>
      <c r="FA78" s="89">
        <f t="shared" si="51"/>
        <v>-7.0000000000000007E-2</v>
      </c>
      <c r="FB78" s="212"/>
      <c r="FC78" s="213"/>
      <c r="FD78" s="213"/>
      <c r="FE78" s="213"/>
      <c r="FF78" s="213"/>
      <c r="FG78" s="213"/>
      <c r="FH78" s="213"/>
      <c r="FI78" s="213"/>
      <c r="FJ78" s="213"/>
      <c r="FK78" s="213"/>
      <c r="FL78" s="213"/>
      <c r="FM78" s="213"/>
      <c r="FN78" s="213"/>
      <c r="FO78" s="213"/>
      <c r="FP78" s="213"/>
      <c r="FQ78" s="213"/>
      <c r="FR78" s="213"/>
      <c r="FS78" s="211"/>
      <c r="FT78" s="190"/>
      <c r="FU78" s="190"/>
      <c r="FV78" s="190"/>
      <c r="FW78" s="190"/>
      <c r="FX78" s="190"/>
      <c r="FY78" s="190"/>
      <c r="FZ78" s="190"/>
      <c r="GA78" s="190"/>
      <c r="GB78" s="190"/>
      <c r="GC78" s="190"/>
      <c r="GD78" s="190"/>
      <c r="GE78" s="190"/>
      <c r="GF78" s="190"/>
      <c r="GG78" s="212"/>
    </row>
    <row r="79" spans="2:189">
      <c r="B79" s="33">
        <v>42464</v>
      </c>
      <c r="C79" s="30" t="s">
        <v>52</v>
      </c>
      <c r="D79" s="30">
        <v>2016</v>
      </c>
      <c r="E79" s="30" t="str">
        <f t="shared" ref="E79:E110" si="52">D79&amp;C79</f>
        <v>2016S14</v>
      </c>
      <c r="F79" s="30" t="str">
        <f t="shared" si="39"/>
        <v>42016</v>
      </c>
      <c r="G79" s="208" t="str">
        <f>VLOOKUP(Horizontal!$C79&amp;Horizontal!$B79&amp;Horizontal!G$11,Vertical!$E:$O,G$10,0)</f>
        <v>7,42</v>
      </c>
      <c r="H79" s="207">
        <f>(VLOOKUP(Horizontal!$C79&amp;Horizontal!$B79&amp;Horizontal!H$11,Vertical!$E:$O,H$10,0))+0</f>
        <v>53.35</v>
      </c>
      <c r="I79" s="207">
        <f>(VLOOKUP(Horizontal!$C79&amp;Horizontal!$B79&amp;Horizontal!I$11,Vertical!$E:$O,I$10,0))+0</f>
        <v>59.55</v>
      </c>
      <c r="J79" s="207">
        <f>(VLOOKUP(Horizontal!$C79&amp;Horizontal!$B79&amp;Horizontal!J$11,Vertical!$E:$O,J$10,0))+0</f>
        <v>64.64</v>
      </c>
      <c r="K79" s="207">
        <f>(VLOOKUP(Horizontal!$C79&amp;Horizontal!$B79&amp;Horizontal!K$11,Vertical!$E:$O,K$10,0))+0</f>
        <v>72.27</v>
      </c>
      <c r="L79" s="207">
        <f>(VLOOKUP(Horizontal!$C79&amp;Horizontal!$B79&amp;Horizontal!L$11,Vertical!$E:$O,L$10,0))+0</f>
        <v>76.06</v>
      </c>
      <c r="M79" s="207">
        <f>(VLOOKUP(Horizontal!$C79&amp;Horizontal!$B79&amp;Horizontal!M$11,Vertical!$E:$O,M$10,0))+0</f>
        <v>112.66</v>
      </c>
      <c r="N79" s="207">
        <f>(VLOOKUP(Horizontal!$C79&amp;Horizontal!$B79&amp;Horizontal!N$11,Vertical!$E:$O,N$10,0))+0</f>
        <v>120.01</v>
      </c>
      <c r="O79" s="207">
        <f>(VLOOKUP(Horizontal!$C79&amp;Horizontal!$B79&amp;Horizontal!O$11,Vertical!$E:$O,O$10,0))+0</f>
        <v>124.79</v>
      </c>
      <c r="P79" s="209">
        <f>(VLOOKUP(Horizontal!$C79&amp;Horizontal!$B79&amp;Horizontal!P$11,Vertical!$E:$O,P$10,0))+0</f>
        <v>127.48</v>
      </c>
      <c r="Q79" s="210">
        <f>(VLOOKUP(Horizontal!$C79&amp;Horizontal!$B79&amp;Horizontal!Q$11,Vertical!$E:$O,Q$10,0))+0</f>
        <v>55</v>
      </c>
      <c r="R79" s="207">
        <f>(VLOOKUP(Horizontal!$C79&amp;Horizontal!$B79&amp;Horizontal!R$11,Vertical!$E:$O,R$10,0))+0</f>
        <v>44</v>
      </c>
      <c r="S79" s="207">
        <f>(VLOOKUP(Horizontal!$C79&amp;Horizontal!$B79&amp;Horizontal!S$11,Vertical!$E:$O,S$10,0))+0</f>
        <v>43</v>
      </c>
      <c r="T79" s="207">
        <f>(VLOOKUP(Horizontal!$C79&amp;Horizontal!$B79&amp;Horizontal!T$11,Vertical!$E:$O,T$10,0))+0</f>
        <v>43</v>
      </c>
      <c r="U79" s="207">
        <f>(VLOOKUP(Horizontal!$C79&amp;Horizontal!$B79&amp;Horizontal!U$11,Vertical!$E:$O,U$10,0))+0</f>
        <v>43</v>
      </c>
      <c r="V79" s="207">
        <f>(VLOOKUP(Horizontal!$C79&amp;Horizontal!$B79&amp;Horizontal!V$11,Vertical!$E:$O,V$10,0))+0</f>
        <v>43</v>
      </c>
      <c r="W79" s="207">
        <f>(VLOOKUP(Horizontal!$C79&amp;Horizontal!$B79&amp;Horizontal!W$11,Vertical!$E:$O,W$10,0))+0</f>
        <v>37</v>
      </c>
      <c r="X79" s="207">
        <f>(VLOOKUP(Horizontal!$C79&amp;Horizontal!$B79&amp;Horizontal!X$11,Vertical!$E:$O,X$10,0))+0</f>
        <v>31</v>
      </c>
      <c r="Y79" s="209">
        <f>(VLOOKUP(Horizontal!$C79&amp;Horizontal!$B79&amp;Horizontal!Y$11,Vertical!$E:$O,Y$10,0))+0</f>
        <v>27</v>
      </c>
      <c r="Z79" s="210">
        <f>(VLOOKUP(Horizontal!$C79&amp;Horizontal!$B79&amp;Horizontal!Z$11,Vertical!$E:$O,Z$10,0))+0</f>
        <v>44</v>
      </c>
      <c r="AA79" s="207">
        <f>(VLOOKUP(Horizontal!$C79&amp;Horizontal!$B79&amp;Horizontal!AA$11,Vertical!$E:$O,AA$10,0))+0</f>
        <v>49.06</v>
      </c>
      <c r="AB79" s="207">
        <f>(VLOOKUP(Horizontal!$C79&amp;Horizontal!$B79&amp;Horizontal!AB$11,Vertical!$E:$O,AB$10,0))+0</f>
        <v>44</v>
      </c>
      <c r="AC79" s="207">
        <f>(VLOOKUP(Horizontal!$C79&amp;Horizontal!$B79&amp;Horizontal!AC$11,Vertical!$E:$O,AC$10,0))+0</f>
        <v>44</v>
      </c>
      <c r="AD79" s="207">
        <f>(VLOOKUP(Horizontal!$C79&amp;Horizontal!$B79&amp;Horizontal!AD$11,Vertical!$E:$O,AD$10,0))+0</f>
        <v>16.98</v>
      </c>
      <c r="AE79" s="207">
        <f>(VLOOKUP(Horizontal!$C79&amp;Horizontal!$B79&amp;Horizontal!AE$11,Vertical!$E:$O,AE$10,0))+0</f>
        <v>27.78</v>
      </c>
      <c r="AF79" s="207">
        <f>(VLOOKUP(Horizontal!$C79&amp;Horizontal!$B79&amp;Horizontal!AF$11,Vertical!$E:$O,AF$10,0))+0</f>
        <v>7.69</v>
      </c>
      <c r="AG79" s="207">
        <f>(VLOOKUP(Horizontal!$C79&amp;Horizontal!$B79&amp;Horizontal!AG$11,Vertical!$E:$O,AG$10,0))+0</f>
        <v>7.69</v>
      </c>
      <c r="AH79" s="209">
        <f>(VLOOKUP(Horizontal!$C79&amp;Horizontal!$B79&amp;Horizontal!AH$11,Vertical!$E:$O,AH$10,0))+0</f>
        <v>16</v>
      </c>
      <c r="AI79" s="210">
        <f>(VLOOKUP(Horizontal!$C79&amp;Horizontal!$B79&amp;Horizontal!AI$11,Vertical!$E:$O,AI$10,0))+0</f>
        <v>12</v>
      </c>
      <c r="AJ79" s="207">
        <f>(VLOOKUP(Horizontal!$C79&amp;Horizontal!$B79&amp;Horizontal!AJ$11,Vertical!$E:$O,AJ$10,0))+0</f>
        <v>20.75</v>
      </c>
      <c r="AK79" s="207">
        <f>(VLOOKUP(Horizontal!$C79&amp;Horizontal!$B79&amp;Horizontal!AK$11,Vertical!$E:$O,AK$10,0))+0</f>
        <v>32</v>
      </c>
      <c r="AL79" s="207">
        <f>(VLOOKUP(Horizontal!$C79&amp;Horizontal!$B79&amp;Horizontal!AL$11,Vertical!$E:$O,AL$10,0))+0</f>
        <v>32</v>
      </c>
      <c r="AM79" s="207">
        <f>(VLOOKUP(Horizontal!$C79&amp;Horizontal!$B79&amp;Horizontal!AM$11,Vertical!$E:$O,AM$10,0))+0</f>
        <v>45.28</v>
      </c>
      <c r="AN79" s="207">
        <f>(VLOOKUP(Horizontal!$C79&amp;Horizontal!$B79&amp;Horizontal!AN$11,Vertical!$E:$O,AN$10,0))+0</f>
        <v>33.33</v>
      </c>
      <c r="AO79" s="207">
        <f>(VLOOKUP(Horizontal!$C79&amp;Horizontal!$B79&amp;Horizontal!AO$11,Vertical!$E:$O,AO$10,0))+0</f>
        <v>69.23</v>
      </c>
      <c r="AP79" s="207">
        <f>(VLOOKUP(Horizontal!$C79&amp;Horizontal!$B79&amp;Horizontal!AP$11,Vertical!$E:$O,AP$10,0))+0</f>
        <v>69.23</v>
      </c>
      <c r="AQ79" s="209">
        <f>(VLOOKUP(Horizontal!$C79&amp;Horizontal!$B79&amp;Horizontal!AQ$11,Vertical!$E:$O,AQ$10,0))+0</f>
        <v>60</v>
      </c>
      <c r="AR79" s="210">
        <f>(VLOOKUP(Horizontal!$C79&amp;Horizontal!$B79&amp;Horizontal!AR$11,Vertical!$E:$O,AR$10,0))+0</f>
        <v>44</v>
      </c>
      <c r="AS79" s="207">
        <f>(VLOOKUP(Horizontal!$C79&amp;Horizontal!$B79&amp;Horizontal!AS$11,Vertical!$E:$O,AS$10,0))+0</f>
        <v>30.19</v>
      </c>
      <c r="AT79" s="207">
        <f>(VLOOKUP(Horizontal!$C79&amp;Horizontal!$B79&amp;Horizontal!AT$11,Vertical!$E:$O,AT$10,0))+0</f>
        <v>24</v>
      </c>
      <c r="AU79" s="207">
        <f>(VLOOKUP(Horizontal!$C79&amp;Horizontal!$B79&amp;Horizontal!AU$11,Vertical!$E:$O,AU$10,0))+0</f>
        <v>24</v>
      </c>
      <c r="AV79" s="207">
        <f>(VLOOKUP(Horizontal!$C79&amp;Horizontal!$B79&amp;Horizontal!AV$11,Vertical!$E:$O,AV$10,0))+0</f>
        <v>37.74</v>
      </c>
      <c r="AW79" s="207">
        <f>(VLOOKUP(Horizontal!$C79&amp;Horizontal!$B79&amp;Horizontal!AW$11,Vertical!$E:$O,AW$10,0))+0</f>
        <v>38.89</v>
      </c>
      <c r="AX79" s="207">
        <f>(VLOOKUP(Horizontal!$C79&amp;Horizontal!$B79&amp;Horizontal!AX$11,Vertical!$E:$O,AX$10,0))+0</f>
        <v>23.08</v>
      </c>
      <c r="AY79" s="207">
        <f>(VLOOKUP(Horizontal!$C79&amp;Horizontal!$B79&amp;Horizontal!AY$11,Vertical!$E:$O,AY$10,0))+0</f>
        <v>23.08</v>
      </c>
      <c r="AZ79" s="209">
        <f>(VLOOKUP(Horizontal!$C79&amp;Horizontal!$B79&amp;Horizontal!AZ$11,Vertical!$E:$O,AZ$10,0))+0</f>
        <v>24</v>
      </c>
      <c r="BA79" s="208">
        <f>(VLOOKUP(Horizontal!$C79&amp;Horizontal!$B79&amp;Horizontal!BA$11,Vertical!$E:$O,BA$10,0))+0</f>
        <v>15.27</v>
      </c>
      <c r="BB79" s="210">
        <f>(VLOOKUP(Horizontal!$C79&amp;Horizontal!$B79&amp;Horizontal!BB$11,Vertical!$E:$O,BB$10,0))+0</f>
        <v>68.849999999999994</v>
      </c>
      <c r="BC79" s="207">
        <f>(VLOOKUP(Horizontal!$C79&amp;Horizontal!$B79&amp;Horizontal!BC$11,Vertical!$E:$O,BC$10,0))+0</f>
        <v>75.430000000000007</v>
      </c>
      <c r="BD79" s="207">
        <f>(VLOOKUP(Horizontal!$C79&amp;Horizontal!$B79&amp;Horizontal!BD$11,Vertical!$E:$O,BD$10,0))+0</f>
        <v>80.040000000000006</v>
      </c>
      <c r="BE79" s="207">
        <f>(VLOOKUP(Horizontal!$C79&amp;Horizontal!$B79&amp;Horizontal!BE$11,Vertical!$E:$O,BE$10,0))+0</f>
        <v>88.03</v>
      </c>
      <c r="BF79" s="207">
        <f>(VLOOKUP(Horizontal!$C79&amp;Horizontal!$B79&amp;Horizontal!BF$11,Vertical!$E:$O,BF$10,0))+0</f>
        <v>90.16</v>
      </c>
      <c r="BG79" s="207">
        <f>(VLOOKUP(Horizontal!$C79&amp;Horizontal!$B79&amp;Horizontal!BG$11,Vertical!$E:$O,BG$10,0))+0</f>
        <v>131.97999999999999</v>
      </c>
      <c r="BH79" s="207">
        <f>(VLOOKUP(Horizontal!$C79&amp;Horizontal!$B79&amp;Horizontal!BH$11,Vertical!$E:$O,BH$10,0))+0</f>
        <v>139.05000000000001</v>
      </c>
      <c r="BI79" s="207">
        <f>(VLOOKUP(Horizontal!$C79&amp;Horizontal!$B79&amp;Horizontal!BI$11,Vertical!$E:$O,BI$10,0))+0</f>
        <v>143.11000000000001</v>
      </c>
      <c r="BJ79" s="209">
        <f>(VLOOKUP(Horizontal!$C79&amp;Horizontal!$B79&amp;Horizontal!BJ$11,Vertical!$E:$O,BJ$10,0))+0</f>
        <v>145.12</v>
      </c>
      <c r="BK79" s="210">
        <f>(VLOOKUP(Horizontal!$C79&amp;Horizontal!$B79&amp;Horizontal!BK$11,Vertical!$E:$O,BK$10,0))+0</f>
        <v>50</v>
      </c>
      <c r="BL79" s="207">
        <f>(VLOOKUP(Horizontal!$C79&amp;Horizontal!$B79&amp;Horizontal!BL$11,Vertical!$E:$O,BL$10,0))+0</f>
        <v>43</v>
      </c>
      <c r="BM79" s="207">
        <f>(VLOOKUP(Horizontal!$C79&amp;Horizontal!$B79&amp;Horizontal!BM$11,Vertical!$E:$O,BM$10,0))+0</f>
        <v>43</v>
      </c>
      <c r="BN79" s="207">
        <f>(VLOOKUP(Horizontal!$C79&amp;Horizontal!$B79&amp;Horizontal!BN$11,Vertical!$E:$O,BN$10,0))+0</f>
        <v>43</v>
      </c>
      <c r="BO79" s="207">
        <f>(VLOOKUP(Horizontal!$C79&amp;Horizontal!$B79&amp;Horizontal!BO$11,Vertical!$E:$O,BO$10,0))+0</f>
        <v>42</v>
      </c>
      <c r="BP79" s="207">
        <f>(VLOOKUP(Horizontal!$C79&amp;Horizontal!$B79&amp;Horizontal!BP$11,Vertical!$E:$O,BP$10,0))+0</f>
        <v>47</v>
      </c>
      <c r="BQ79" s="207">
        <f>(VLOOKUP(Horizontal!$C79&amp;Horizontal!$B79&amp;Horizontal!BQ$11,Vertical!$E:$O,BQ$10,0))+0</f>
        <v>42</v>
      </c>
      <c r="BR79" s="207">
        <f>(VLOOKUP(Horizontal!$C79&amp;Horizontal!$B79&amp;Horizontal!BR$11,Vertical!$E:$O,BR$10,0))+0</f>
        <v>36</v>
      </c>
      <c r="BS79" s="209">
        <f>(VLOOKUP(Horizontal!$C79&amp;Horizontal!$B79&amp;Horizontal!BS$11,Vertical!$E:$O,BS$10,0))+0</f>
        <v>33</v>
      </c>
      <c r="BT79" s="210">
        <f>(VLOOKUP(Horizontal!$C79&amp;Horizontal!$B79&amp;Horizontal!BT$11,Vertical!$E:$O,BT$10,0))+0</f>
        <v>34.78</v>
      </c>
      <c r="BU79" s="207">
        <f>(VLOOKUP(Horizontal!$C79&amp;Horizontal!$B79&amp;Horizontal!BU$11,Vertical!$E:$O,BU$10,0))+0</f>
        <v>30.43</v>
      </c>
      <c r="BV79" s="207">
        <f>(VLOOKUP(Horizontal!$C79&amp;Horizontal!$B79&amp;Horizontal!BV$11,Vertical!$E:$O,BV$10,0))+0</f>
        <v>43.48</v>
      </c>
      <c r="BW79" s="207">
        <f>(VLOOKUP(Horizontal!$C79&amp;Horizontal!$B79&amp;Horizontal!BW$11,Vertical!$E:$O,BW$10,0))+0</f>
        <v>43.48</v>
      </c>
      <c r="BX79" s="207">
        <f>(VLOOKUP(Horizontal!$C79&amp;Horizontal!$B79&amp;Horizontal!BX$11,Vertical!$E:$O,BX$10,0))+0</f>
        <v>27.27</v>
      </c>
      <c r="BY79" s="207">
        <f>(VLOOKUP(Horizontal!$C79&amp;Horizontal!$B79&amp;Horizontal!BY$11,Vertical!$E:$O,BY$10,0))+0</f>
        <v>30.43</v>
      </c>
      <c r="BZ79" s="207">
        <f>(VLOOKUP(Horizontal!$C79&amp;Horizontal!$B79&amp;Horizontal!BZ$11,Vertical!$E:$O,BZ$10,0))+0</f>
        <v>18.75</v>
      </c>
      <c r="CA79" s="207">
        <f>(VLOOKUP(Horizontal!$C79&amp;Horizontal!$B79&amp;Horizontal!CA$11,Vertical!$E:$O,CA$10,0))+0</f>
        <v>27.03</v>
      </c>
      <c r="CB79" s="209">
        <f>(VLOOKUP(Horizontal!$C79&amp;Horizontal!$B79&amp;Horizontal!CB$11,Vertical!$E:$O,CB$10,0))+0</f>
        <v>18.18</v>
      </c>
      <c r="CC79" s="210">
        <f>(VLOOKUP(Horizontal!$C79&amp;Horizontal!$B79&amp;Horizontal!CC$11,Vertical!$E:$O,CC$10,0))+0</f>
        <v>30.43</v>
      </c>
      <c r="CD79" s="207">
        <f>(VLOOKUP(Horizontal!$C79&amp;Horizontal!$B79&amp;Horizontal!CD$11,Vertical!$E:$O,CD$10,0))+0</f>
        <v>39.130000000000003</v>
      </c>
      <c r="CE79" s="207">
        <f>(VLOOKUP(Horizontal!$C79&amp;Horizontal!$B79&amp;Horizontal!CE$11,Vertical!$E:$O,CE$10,0))+0</f>
        <v>30.43</v>
      </c>
      <c r="CF79" s="207">
        <f>(VLOOKUP(Horizontal!$C79&amp;Horizontal!$B79&amp;Horizontal!CF$11,Vertical!$E:$O,CF$10,0))+0</f>
        <v>30.43</v>
      </c>
      <c r="CG79" s="207">
        <f>(VLOOKUP(Horizontal!$C79&amp;Horizontal!$B79&amp;Horizontal!CG$11,Vertical!$E:$O,CG$10,0))+0</f>
        <v>36.36</v>
      </c>
      <c r="CH79" s="207">
        <f>(VLOOKUP(Horizontal!$C79&amp;Horizontal!$B79&amp;Horizontal!CH$11,Vertical!$E:$O,CH$10,0))+0</f>
        <v>39.130000000000003</v>
      </c>
      <c r="CI79" s="207">
        <f>(VLOOKUP(Horizontal!$C79&amp;Horizontal!$B79&amp;Horizontal!CI$11,Vertical!$E:$O,CI$10,0))+0</f>
        <v>40.18</v>
      </c>
      <c r="CJ79" s="207">
        <f>(VLOOKUP(Horizontal!$C79&amp;Horizontal!$B79&amp;Horizontal!CJ$11,Vertical!$E:$O,CJ$10,0))+0</f>
        <v>40.54</v>
      </c>
      <c r="CK79" s="209">
        <f>(VLOOKUP(Horizontal!$C79&amp;Horizontal!$B79&amp;Horizontal!CK$11,Vertical!$E:$O,CK$10,0))+0</f>
        <v>45.45</v>
      </c>
      <c r="CL79" s="210">
        <f>(VLOOKUP(Horizontal!$C79&amp;Horizontal!$B79&amp;Horizontal!CL$11,Vertical!$E:$O,CL$10,0))+0</f>
        <v>34.78</v>
      </c>
      <c r="CM79" s="207">
        <f>(VLOOKUP(Horizontal!$C79&amp;Horizontal!$B79&amp;Horizontal!CM$11,Vertical!$E:$O,CM$10,0))+0</f>
        <v>30.43</v>
      </c>
      <c r="CN79" s="207">
        <f>(VLOOKUP(Horizontal!$C79&amp;Horizontal!$B79&amp;Horizontal!CN$11,Vertical!$E:$O,CN$10,0))+0</f>
        <v>26.09</v>
      </c>
      <c r="CO79" s="207">
        <f>(VLOOKUP(Horizontal!$C79&amp;Horizontal!$B79&amp;Horizontal!CO$11,Vertical!$E:$O,CO$10,0))+0</f>
        <v>26.09</v>
      </c>
      <c r="CP79" s="207">
        <f>(VLOOKUP(Horizontal!$C79&amp;Horizontal!$B79&amp;Horizontal!CP$11,Vertical!$E:$O,CP$10,0))+0</f>
        <v>36.36</v>
      </c>
      <c r="CQ79" s="207">
        <f>(VLOOKUP(Horizontal!$C79&amp;Horizontal!$B79&amp;Horizontal!CQ$11,Vertical!$E:$O,CQ$10,0))+0</f>
        <v>30.43</v>
      </c>
      <c r="CR79" s="207">
        <f>(VLOOKUP(Horizontal!$C79&amp;Horizontal!$B79&amp;Horizontal!CR$11,Vertical!$E:$O,CR$10,0))+0</f>
        <v>41.07</v>
      </c>
      <c r="CS79" s="207">
        <f>(VLOOKUP(Horizontal!$C79&amp;Horizontal!$B79&amp;Horizontal!CS$11,Vertical!$E:$O,CS$10,0))+0</f>
        <v>32.43</v>
      </c>
      <c r="CT79" s="207">
        <f>(VLOOKUP(Horizontal!$C79&amp;Horizontal!$B79&amp;Horizontal!CT$11,Vertical!$E:$O,CT$10,0))+0</f>
        <v>36.36</v>
      </c>
      <c r="CU79" s="150"/>
      <c r="CV79" s="211">
        <f t="shared" ref="CV79:CV142" si="53">(BB79-H79)+0</f>
        <v>15.499999999999993</v>
      </c>
      <c r="CW79" s="190">
        <f t="shared" ref="CW79:CW142" si="54">(BC79-I79)+0</f>
        <v>15.88000000000001</v>
      </c>
      <c r="CX79" s="190">
        <f t="shared" ref="CX79:CX142" si="55">(BD79-J79)+0</f>
        <v>15.400000000000006</v>
      </c>
      <c r="CY79" s="190">
        <f t="shared" ref="CY79:CY142" si="56">(BE79-K79)+0</f>
        <v>15.760000000000005</v>
      </c>
      <c r="CZ79" s="190">
        <f t="shared" ref="CZ79:CZ142" si="57">(BF79-L79)+0</f>
        <v>14.099999999999994</v>
      </c>
      <c r="DA79" s="190">
        <f t="shared" ref="DA79:DA142" si="58">(BG79-M79)+0</f>
        <v>19.319999999999993</v>
      </c>
      <c r="DB79" s="190">
        <f t="shared" ref="DB79:DB142" si="59">(BH79-N79)+0</f>
        <v>19.040000000000006</v>
      </c>
      <c r="DC79" s="190">
        <f t="shared" ref="DC79:DC142" si="60">(BI79-O79)+0</f>
        <v>18.320000000000007</v>
      </c>
      <c r="DD79" s="212">
        <f t="shared" ref="DD79:DD142" si="61">(BJ79-P79)+0</f>
        <v>17.64</v>
      </c>
      <c r="DE79" s="9">
        <v>160</v>
      </c>
      <c r="DF79" s="212">
        <f t="shared" ref="DF79:DF142" si="62">($H$7-H79)+0</f>
        <v>155.10721040189134</v>
      </c>
      <c r="DG79" s="264"/>
      <c r="DH79" s="265"/>
      <c r="DI79" s="265"/>
      <c r="DJ79" s="266"/>
      <c r="DK79" s="190">
        <v>32.83</v>
      </c>
      <c r="DL79" s="190">
        <v>32.83</v>
      </c>
      <c r="DM79" s="190">
        <v>291.16000000000003</v>
      </c>
      <c r="DN79" s="212">
        <v>32.83</v>
      </c>
      <c r="DO79" s="190">
        <v>49.42</v>
      </c>
      <c r="DP79" s="190">
        <v>49.42</v>
      </c>
      <c r="DQ79" s="190">
        <v>266.70999999999998</v>
      </c>
      <c r="DR79" s="212">
        <v>49.46</v>
      </c>
      <c r="DS79" s="150"/>
      <c r="DT79" s="190">
        <v>53</v>
      </c>
      <c r="DU79" s="190">
        <v>60</v>
      </c>
      <c r="DV79" s="190">
        <v>62</v>
      </c>
      <c r="DW79" s="190">
        <v>70</v>
      </c>
      <c r="DX79" s="190"/>
      <c r="DY79" s="190"/>
      <c r="DZ79" s="190"/>
      <c r="EA79" s="190"/>
      <c r="EB79" s="190"/>
      <c r="EC79" s="190"/>
      <c r="ED79" s="190">
        <v>70</v>
      </c>
      <c r="EE79" s="190">
        <v>110</v>
      </c>
      <c r="EF79" s="190">
        <v>120</v>
      </c>
      <c r="EG79" s="190">
        <v>120</v>
      </c>
      <c r="EH79" s="212">
        <v>125</v>
      </c>
      <c r="EI79" s="213"/>
      <c r="EJ79" s="211">
        <f t="shared" si="41"/>
        <v>13.71</v>
      </c>
      <c r="EK79" s="190">
        <f t="shared" si="42"/>
        <v>14.030000000000001</v>
      </c>
      <c r="EL79" s="190">
        <f t="shared" si="43"/>
        <v>14.290000000000006</v>
      </c>
      <c r="EM79" s="190">
        <f t="shared" si="44"/>
        <v>13.549999999999997</v>
      </c>
      <c r="EN79" s="190"/>
      <c r="EO79" s="190"/>
      <c r="EP79" s="190"/>
      <c r="EQ79" s="190"/>
      <c r="ER79" s="190"/>
      <c r="ES79" s="190"/>
      <c r="ET79" s="190">
        <f t="shared" si="45"/>
        <v>14.900000000000006</v>
      </c>
      <c r="EU79" s="190">
        <f t="shared" si="46"/>
        <v>18.439999999999998</v>
      </c>
      <c r="EV79" s="190">
        <f t="shared" si="47"/>
        <v>17.730000000000018</v>
      </c>
      <c r="EW79" s="190">
        <f t="shared" si="48"/>
        <v>17.930000000000007</v>
      </c>
      <c r="EX79" s="212">
        <f t="shared" si="49"/>
        <v>17.230000000000018</v>
      </c>
      <c r="EY79" s="211"/>
      <c r="EZ79" s="75">
        <f t="shared" si="50"/>
        <v>0.16279069767441862</v>
      </c>
      <c r="FA79" s="89">
        <f t="shared" si="51"/>
        <v>-7.0000000000000007E-2</v>
      </c>
      <c r="FB79" s="212"/>
      <c r="FC79" s="213"/>
      <c r="FD79" s="213"/>
      <c r="FE79" s="213"/>
      <c r="FF79" s="213"/>
      <c r="FG79" s="213"/>
      <c r="FH79" s="213"/>
      <c r="FI79" s="213"/>
      <c r="FJ79" s="213"/>
      <c r="FK79" s="213"/>
      <c r="FL79" s="213"/>
      <c r="FM79" s="213"/>
      <c r="FN79" s="213"/>
      <c r="FO79" s="213"/>
      <c r="FP79" s="213"/>
      <c r="FQ79" s="213"/>
      <c r="FR79" s="213"/>
      <c r="FS79" s="211"/>
      <c r="FT79" s="190"/>
      <c r="FU79" s="190"/>
      <c r="FV79" s="190"/>
      <c r="FW79" s="190"/>
      <c r="FX79" s="190"/>
      <c r="FY79" s="190"/>
      <c r="FZ79" s="190"/>
      <c r="GA79" s="190"/>
      <c r="GB79" s="190"/>
      <c r="GC79" s="190"/>
      <c r="GD79" s="190"/>
      <c r="GE79" s="190"/>
      <c r="GF79" s="190"/>
      <c r="GG79" s="212"/>
    </row>
    <row r="80" spans="2:189">
      <c r="B80" s="33">
        <v>42471</v>
      </c>
      <c r="C80" s="30" t="s">
        <v>51</v>
      </c>
      <c r="D80" s="30">
        <v>2016</v>
      </c>
      <c r="E80" s="30" t="str">
        <f t="shared" si="52"/>
        <v>2016S15</v>
      </c>
      <c r="F80" s="30" t="str">
        <f t="shared" ref="F80:F143" si="63">IF(MONTH(B81)&lt;&gt;MONTH(B80),MONTH(B80)&amp;"Final"&amp;YEAR(B80),MONTH(B80)&amp;YEAR(B80))</f>
        <v>42016</v>
      </c>
      <c r="G80" s="208" t="str">
        <f>VLOOKUP(Horizontal!$C80&amp;Horizontal!$B80&amp;Horizontal!G$11,Vertical!$E:$O,G$10,0)</f>
        <v>6,64</v>
      </c>
      <c r="H80" s="207">
        <f>(VLOOKUP(Horizontal!$C80&amp;Horizontal!$B80&amp;Horizontal!H$11,Vertical!$E:$O,H$10,0))+0</f>
        <v>54</v>
      </c>
      <c r="I80" s="207">
        <f>(VLOOKUP(Horizontal!$C80&amp;Horizontal!$B80&amp;Horizontal!I$11,Vertical!$E:$O,I$10,0))+0</f>
        <v>63.14</v>
      </c>
      <c r="J80" s="207">
        <f>(VLOOKUP(Horizontal!$C80&amp;Horizontal!$B80&amp;Horizontal!J$11,Vertical!$E:$O,J$10,0))+0</f>
        <v>66.95</v>
      </c>
      <c r="K80" s="207">
        <f>(VLOOKUP(Horizontal!$C80&amp;Horizontal!$B80&amp;Horizontal!K$11,Vertical!$E:$O,K$10,0))+0</f>
        <v>72.540000000000006</v>
      </c>
      <c r="L80" s="207">
        <f>(VLOOKUP(Horizontal!$C80&amp;Horizontal!$B80&amp;Horizontal!L$11,Vertical!$E:$O,L$10,0))+0</f>
        <v>78.37</v>
      </c>
      <c r="M80" s="207">
        <f>(VLOOKUP(Horizontal!$C80&amp;Horizontal!$B80&amp;Horizontal!M$11,Vertical!$E:$O,M$10,0))+0</f>
        <v>112.91</v>
      </c>
      <c r="N80" s="207">
        <f>(VLOOKUP(Horizontal!$C80&amp;Horizontal!$B80&amp;Horizontal!N$11,Vertical!$E:$O,N$10,0))+0</f>
        <v>120.26</v>
      </c>
      <c r="O80" s="207">
        <f>(VLOOKUP(Horizontal!$C80&amp;Horizontal!$B80&amp;Horizontal!O$11,Vertical!$E:$O,O$10,0))+0</f>
        <v>125.18</v>
      </c>
      <c r="P80" s="209">
        <f>(VLOOKUP(Horizontal!$C80&amp;Horizontal!$B80&amp;Horizontal!P$11,Vertical!$E:$O,P$10,0))+0</f>
        <v>127.83</v>
      </c>
      <c r="Q80" s="210">
        <f>(VLOOKUP(Horizontal!$C80&amp;Horizontal!$B80&amp;Horizontal!Q$11,Vertical!$E:$O,Q$10,0))+0</f>
        <v>56</v>
      </c>
      <c r="R80" s="207">
        <f>(VLOOKUP(Horizontal!$C80&amp;Horizontal!$B80&amp;Horizontal!R$11,Vertical!$E:$O,R$10,0))+0</f>
        <v>50</v>
      </c>
      <c r="S80" s="207">
        <f>(VLOOKUP(Horizontal!$C80&amp;Horizontal!$B80&amp;Horizontal!S$11,Vertical!$E:$O,S$10,0))+0</f>
        <v>49</v>
      </c>
      <c r="T80" s="207">
        <f>(VLOOKUP(Horizontal!$C80&amp;Horizontal!$B80&amp;Horizontal!T$11,Vertical!$E:$O,T$10,0))+0</f>
        <v>44</v>
      </c>
      <c r="U80" s="207">
        <f>(VLOOKUP(Horizontal!$C80&amp;Horizontal!$B80&amp;Horizontal!U$11,Vertical!$E:$O,U$10,0))+0</f>
        <v>46</v>
      </c>
      <c r="V80" s="207">
        <f>(VLOOKUP(Horizontal!$C80&amp;Horizontal!$B80&amp;Horizontal!V$11,Vertical!$E:$O,V$10,0))+0</f>
        <v>46</v>
      </c>
      <c r="W80" s="207">
        <f>(VLOOKUP(Horizontal!$C80&amp;Horizontal!$B80&amp;Horizontal!W$11,Vertical!$E:$O,W$10,0))+0</f>
        <v>40</v>
      </c>
      <c r="X80" s="207">
        <f>(VLOOKUP(Horizontal!$C80&amp;Horizontal!$B80&amp;Horizontal!X$11,Vertical!$E:$O,X$10,0))+0</f>
        <v>35</v>
      </c>
      <c r="Y80" s="209">
        <f>(VLOOKUP(Horizontal!$C80&amp;Horizontal!$B80&amp;Horizontal!Y$11,Vertical!$E:$O,Y$10,0))+0</f>
        <v>29</v>
      </c>
      <c r="Z80" s="210">
        <f>(VLOOKUP(Horizontal!$C80&amp;Horizontal!$B80&amp;Horizontal!Z$11,Vertical!$E:$O,Z$10,0))+0</f>
        <v>29.63</v>
      </c>
      <c r="AA80" s="207">
        <f>(VLOOKUP(Horizontal!$C80&amp;Horizontal!$B80&amp;Horizontal!AA$11,Vertical!$E:$O,AA$10,0))+0</f>
        <v>14.29</v>
      </c>
      <c r="AB80" s="207">
        <f>(VLOOKUP(Horizontal!$C80&amp;Horizontal!$B80&amp;Horizontal!AB$11,Vertical!$E:$O,AB$10,0))+0</f>
        <v>17.79</v>
      </c>
      <c r="AC80" s="207">
        <f>(VLOOKUP(Horizontal!$C80&amp;Horizontal!$B80&amp;Horizontal!AC$11,Vertical!$E:$O,AC$10,0))+0</f>
        <v>29.17</v>
      </c>
      <c r="AD80" s="207">
        <f>(VLOOKUP(Horizontal!$C80&amp;Horizontal!$B80&amp;Horizontal!AD$11,Vertical!$E:$O,AD$10,0))+0</f>
        <v>13.33</v>
      </c>
      <c r="AE80" s="207">
        <f>(VLOOKUP(Horizontal!$C80&amp;Horizontal!$B80&amp;Horizontal!AE$11,Vertical!$E:$O,AE$10,0))+0</f>
        <v>17.86</v>
      </c>
      <c r="AF80" s="207">
        <f>(VLOOKUP(Horizontal!$C80&amp;Horizontal!$B80&amp;Horizontal!AF$11,Vertical!$E:$O,AF$10,0))+0</f>
        <v>7.41</v>
      </c>
      <c r="AG80" s="207">
        <f>(VLOOKUP(Horizontal!$C80&amp;Horizontal!$B80&amp;Horizontal!AG$11,Vertical!$E:$O,AG$10,0))+0</f>
        <v>7.14</v>
      </c>
      <c r="AH80" s="209">
        <f>(VLOOKUP(Horizontal!$C80&amp;Horizontal!$B80&amp;Horizontal!AH$11,Vertical!$E:$O,AH$10,0))+0</f>
        <v>18.52</v>
      </c>
      <c r="AI80" s="210">
        <f>(VLOOKUP(Horizontal!$C80&amp;Horizontal!$B80&amp;Horizontal!AI$11,Vertical!$E:$O,AI$10,0))+0</f>
        <v>25.93</v>
      </c>
      <c r="AJ80" s="207">
        <f>(VLOOKUP(Horizontal!$C80&amp;Horizontal!$B80&amp;Horizontal!AJ$11,Vertical!$E:$O,AJ$10,0))+0</f>
        <v>28.57</v>
      </c>
      <c r="AK80" s="207">
        <f>(VLOOKUP(Horizontal!$C80&amp;Horizontal!$B80&amp;Horizontal!AK$11,Vertical!$E:$O,AK$10,0))+0</f>
        <v>32.03</v>
      </c>
      <c r="AL80" s="207">
        <f>(VLOOKUP(Horizontal!$C80&amp;Horizontal!$B80&amp;Horizontal!AL$11,Vertical!$E:$O,AL$10,0))+0</f>
        <v>20.83</v>
      </c>
      <c r="AM80" s="207">
        <f>(VLOOKUP(Horizontal!$C80&amp;Horizontal!$B80&amp;Horizontal!AM$11,Vertical!$E:$O,AM$10,0))+0</f>
        <v>26.67</v>
      </c>
      <c r="AN80" s="207">
        <f>(VLOOKUP(Horizontal!$C80&amp;Horizontal!$B80&amp;Horizontal!AN$11,Vertical!$E:$O,AN$10,0))+0</f>
        <v>53.57</v>
      </c>
      <c r="AO80" s="207">
        <f>(VLOOKUP(Horizontal!$C80&amp;Horizontal!$B80&amp;Horizontal!AO$11,Vertical!$E:$O,AO$10,0))+0</f>
        <v>66.67</v>
      </c>
      <c r="AP80" s="207">
        <f>(VLOOKUP(Horizontal!$C80&amp;Horizontal!$B80&amp;Horizontal!AP$11,Vertical!$E:$O,AP$10,0))+0</f>
        <v>67.86</v>
      </c>
      <c r="AQ80" s="209">
        <f>(VLOOKUP(Horizontal!$C80&amp;Horizontal!$B80&amp;Horizontal!AQ$11,Vertical!$E:$O,AQ$10,0))+0</f>
        <v>51.85</v>
      </c>
      <c r="AR80" s="210">
        <f>(VLOOKUP(Horizontal!$C80&amp;Horizontal!$B80&amp;Horizontal!AR$11,Vertical!$E:$O,AR$10,0))+0</f>
        <v>44.44</v>
      </c>
      <c r="AS80" s="207">
        <f>(VLOOKUP(Horizontal!$C80&amp;Horizontal!$B80&amp;Horizontal!AS$11,Vertical!$E:$O,AS$10,0))+0</f>
        <v>57.14</v>
      </c>
      <c r="AT80" s="207">
        <f>(VLOOKUP(Horizontal!$C80&amp;Horizontal!$B80&amp;Horizontal!AT$11,Vertical!$E:$O,AT$10,0))+0</f>
        <v>50.18</v>
      </c>
      <c r="AU80" s="207">
        <f>(VLOOKUP(Horizontal!$C80&amp;Horizontal!$B80&amp;Horizontal!AU$11,Vertical!$E:$O,AU$10,0))+0</f>
        <v>50</v>
      </c>
      <c r="AV80" s="207">
        <f>(VLOOKUP(Horizontal!$C80&amp;Horizontal!$B80&amp;Horizontal!AV$11,Vertical!$E:$O,AV$10,0))+0</f>
        <v>60</v>
      </c>
      <c r="AW80" s="207">
        <f>(VLOOKUP(Horizontal!$C80&amp;Horizontal!$B80&amp;Horizontal!AW$11,Vertical!$E:$O,AW$10,0))+0</f>
        <v>28.57</v>
      </c>
      <c r="AX80" s="207">
        <f>(VLOOKUP(Horizontal!$C80&amp;Horizontal!$B80&amp;Horizontal!AX$11,Vertical!$E:$O,AX$10,0))+0</f>
        <v>25.93</v>
      </c>
      <c r="AY80" s="207">
        <f>(VLOOKUP(Horizontal!$C80&amp;Horizontal!$B80&amp;Horizontal!AY$11,Vertical!$E:$O,AY$10,0))+0</f>
        <v>25</v>
      </c>
      <c r="AZ80" s="209">
        <f>(VLOOKUP(Horizontal!$C80&amp;Horizontal!$B80&amp;Horizontal!AZ$11,Vertical!$E:$O,AZ$10,0))+0</f>
        <v>29.63</v>
      </c>
      <c r="BA80" s="208">
        <f>(VLOOKUP(Horizontal!$C80&amp;Horizontal!$B80&amp;Horizontal!BA$11,Vertical!$E:$O,BA$10,0))+0</f>
        <v>14.99</v>
      </c>
      <c r="BB80" s="210">
        <f>(VLOOKUP(Horizontal!$C80&amp;Horizontal!$B80&amp;Horizontal!BB$11,Vertical!$E:$O,BB$10,0))+0</f>
        <v>69.430000000000007</v>
      </c>
      <c r="BC80" s="207">
        <f>(VLOOKUP(Horizontal!$C80&amp;Horizontal!$B80&amp;Horizontal!BC$11,Vertical!$E:$O,BC$10,0))+0</f>
        <v>78.19</v>
      </c>
      <c r="BD80" s="207">
        <f>(VLOOKUP(Horizontal!$C80&amp;Horizontal!$B80&amp;Horizontal!BD$11,Vertical!$E:$O,BD$10,0))+0</f>
        <v>82.94</v>
      </c>
      <c r="BE80" s="207">
        <f>(VLOOKUP(Horizontal!$C80&amp;Horizontal!$B80&amp;Horizontal!BE$11,Vertical!$E:$O,BE$10,0))+0</f>
        <v>88.79</v>
      </c>
      <c r="BF80" s="207">
        <f>(VLOOKUP(Horizontal!$C80&amp;Horizontal!$B80&amp;Horizontal!BF$11,Vertical!$E:$O,BF$10,0))+0</f>
        <v>92.89</v>
      </c>
      <c r="BG80" s="207">
        <f>(VLOOKUP(Horizontal!$C80&amp;Horizontal!$B80&amp;Horizontal!BG$11,Vertical!$E:$O,BG$10,0))+0</f>
        <v>132.69999999999999</v>
      </c>
      <c r="BH80" s="207">
        <f>(VLOOKUP(Horizontal!$C80&amp;Horizontal!$B80&amp;Horizontal!BH$11,Vertical!$E:$O,BH$10,0))+0</f>
        <v>140.54</v>
      </c>
      <c r="BI80" s="207">
        <f>(VLOOKUP(Horizontal!$C80&amp;Horizontal!$B80&amp;Horizontal!BI$11,Vertical!$E:$O,BI$10,0))+0</f>
        <v>144.54</v>
      </c>
      <c r="BJ80" s="209">
        <f>(VLOOKUP(Horizontal!$C80&amp;Horizontal!$B80&amp;Horizontal!BJ$11,Vertical!$E:$O,BJ$10,0))+0</f>
        <v>146.36000000000001</v>
      </c>
      <c r="BK80" s="210">
        <f>(VLOOKUP(Horizontal!$C80&amp;Horizontal!$B80&amp;Horizontal!BK$11,Vertical!$E:$O,BK$10,0))+0</f>
        <v>53</v>
      </c>
      <c r="BL80" s="207">
        <f>(VLOOKUP(Horizontal!$C80&amp;Horizontal!$B80&amp;Horizontal!BL$11,Vertical!$E:$O,BL$10,0))+0</f>
        <v>47</v>
      </c>
      <c r="BM80" s="207">
        <f>(VLOOKUP(Horizontal!$C80&amp;Horizontal!$B80&amp;Horizontal!BM$11,Vertical!$E:$O,BM$10,0))+0</f>
        <v>46</v>
      </c>
      <c r="BN80" s="207">
        <f>(VLOOKUP(Horizontal!$C80&amp;Horizontal!$B80&amp;Horizontal!BN$11,Vertical!$E:$O,BN$10,0))+0</f>
        <v>44</v>
      </c>
      <c r="BO80" s="207">
        <f>(VLOOKUP(Horizontal!$C80&amp;Horizontal!$B80&amp;Horizontal!BO$11,Vertical!$E:$O,BO$10,0))+0</f>
        <v>47</v>
      </c>
      <c r="BP80" s="207">
        <f>(VLOOKUP(Horizontal!$C80&amp;Horizontal!$B80&amp;Horizontal!BP$11,Vertical!$E:$O,BP$10,0))+0</f>
        <v>46</v>
      </c>
      <c r="BQ80" s="207">
        <f>(VLOOKUP(Horizontal!$C80&amp;Horizontal!$B80&amp;Horizontal!BQ$11,Vertical!$E:$O,BQ$10,0))+0</f>
        <v>41</v>
      </c>
      <c r="BR80" s="207">
        <f>(VLOOKUP(Horizontal!$C80&amp;Horizontal!$B80&amp;Horizontal!BR$11,Vertical!$E:$O,BR$10,0))+0</f>
        <v>35</v>
      </c>
      <c r="BS80" s="209">
        <f>(VLOOKUP(Horizontal!$C80&amp;Horizontal!$B80&amp;Horizontal!BS$11,Vertical!$E:$O,BS$10,0))+0</f>
        <v>34</v>
      </c>
      <c r="BT80" s="210">
        <f>(VLOOKUP(Horizontal!$C80&amp;Horizontal!$B80&amp;Horizontal!BT$11,Vertical!$E:$O,BT$10,0))+0</f>
        <v>29.46</v>
      </c>
      <c r="BU80" s="207">
        <f>(VLOOKUP(Horizontal!$C80&amp;Horizontal!$B80&amp;Horizontal!BU$11,Vertical!$E:$O,BU$10,0))+0</f>
        <v>12.5</v>
      </c>
      <c r="BV80" s="207">
        <f>(VLOOKUP(Horizontal!$C80&amp;Horizontal!$B80&amp;Horizontal!BV$11,Vertical!$E:$O,BV$10,0))+0</f>
        <v>14.56</v>
      </c>
      <c r="BW80" s="207">
        <f>(VLOOKUP(Horizontal!$C80&amp;Horizontal!$B80&amp;Horizontal!BW$11,Vertical!$E:$O,BW$10,0))+0</f>
        <v>18.32</v>
      </c>
      <c r="BX80" s="207">
        <f>(VLOOKUP(Horizontal!$C80&amp;Horizontal!$B80&amp;Horizontal!BX$11,Vertical!$E:$O,BX$10,0))+0</f>
        <v>8.6999999999999993</v>
      </c>
      <c r="BY80" s="207">
        <f>(VLOOKUP(Horizontal!$C80&amp;Horizontal!$B80&amp;Horizontal!BY$11,Vertical!$E:$O,BY$10,0))+0</f>
        <v>13.04</v>
      </c>
      <c r="BZ80" s="207">
        <f>(VLOOKUP(Horizontal!$C80&amp;Horizontal!$B80&amp;Horizontal!BZ$11,Vertical!$E:$O,BZ$10,0))+0</f>
        <v>4.1500000000000004</v>
      </c>
      <c r="CA80" s="207">
        <f>(VLOOKUP(Horizontal!$C80&amp;Horizontal!$B80&amp;Horizontal!CA$11,Vertical!$E:$O,CA$10,0))+0</f>
        <v>12</v>
      </c>
      <c r="CB80" s="209">
        <f>(VLOOKUP(Horizontal!$C80&amp;Horizontal!$B80&amp;Horizontal!CB$11,Vertical!$E:$O,CB$10,0))+0</f>
        <v>19.05</v>
      </c>
      <c r="CC80" s="210">
        <f>(VLOOKUP(Horizontal!$C80&amp;Horizontal!$B80&amp;Horizontal!CC$11,Vertical!$E:$O,CC$10,0))+0</f>
        <v>33.200000000000003</v>
      </c>
      <c r="CD80" s="207">
        <f>(VLOOKUP(Horizontal!$C80&amp;Horizontal!$B80&amp;Horizontal!CD$11,Vertical!$E:$O,CD$10,0))+0</f>
        <v>33.33</v>
      </c>
      <c r="CE80" s="207">
        <f>(VLOOKUP(Horizontal!$C80&amp;Horizontal!$B80&amp;Horizontal!CE$11,Vertical!$E:$O,CE$10,0))+0</f>
        <v>29.13</v>
      </c>
      <c r="CF80" s="207">
        <f>(VLOOKUP(Horizontal!$C80&amp;Horizontal!$B80&amp;Horizontal!CF$11,Vertical!$E:$O,CF$10,0))+0</f>
        <v>20.94</v>
      </c>
      <c r="CG80" s="207">
        <f>(VLOOKUP(Horizontal!$C80&amp;Horizontal!$B80&amp;Horizontal!CG$11,Vertical!$E:$O,CG$10,0))+0</f>
        <v>26.09</v>
      </c>
      <c r="CH80" s="207">
        <f>(VLOOKUP(Horizontal!$C80&amp;Horizontal!$B80&amp;Horizontal!CH$11,Vertical!$E:$O,CH$10,0))+0</f>
        <v>43.48</v>
      </c>
      <c r="CI80" s="207">
        <f>(VLOOKUP(Horizontal!$C80&amp;Horizontal!$B80&amp;Horizontal!CI$11,Vertical!$E:$O,CI$10,0))+0</f>
        <v>41.49</v>
      </c>
      <c r="CJ80" s="207">
        <f>(VLOOKUP(Horizontal!$C80&amp;Horizontal!$B80&amp;Horizontal!CJ$11,Vertical!$E:$O,CJ$10,0))+0</f>
        <v>44</v>
      </c>
      <c r="CK80" s="209">
        <f>(VLOOKUP(Horizontal!$C80&amp;Horizontal!$B80&amp;Horizontal!CK$11,Vertical!$E:$O,CK$10,0))+0</f>
        <v>33.33</v>
      </c>
      <c r="CL80" s="210">
        <f>(VLOOKUP(Horizontal!$C80&amp;Horizontal!$B80&amp;Horizontal!CL$11,Vertical!$E:$O,CL$10,0))+0</f>
        <v>37.340000000000003</v>
      </c>
      <c r="CM80" s="207">
        <f>(VLOOKUP(Horizontal!$C80&amp;Horizontal!$B80&amp;Horizontal!CM$11,Vertical!$E:$O,CM$10,0))+0</f>
        <v>54.17</v>
      </c>
      <c r="CN80" s="207">
        <f>(VLOOKUP(Horizontal!$C80&amp;Horizontal!$B80&amp;Horizontal!CN$11,Vertical!$E:$O,CN$10,0))+0</f>
        <v>56.31</v>
      </c>
      <c r="CO80" s="207">
        <f>(VLOOKUP(Horizontal!$C80&amp;Horizontal!$B80&amp;Horizontal!CO$11,Vertical!$E:$O,CO$10,0))+0</f>
        <v>60.73</v>
      </c>
      <c r="CP80" s="207">
        <f>(VLOOKUP(Horizontal!$C80&amp;Horizontal!$B80&amp;Horizontal!CP$11,Vertical!$E:$O,CP$10,0))+0</f>
        <v>65.22</v>
      </c>
      <c r="CQ80" s="207">
        <f>(VLOOKUP(Horizontal!$C80&amp;Horizontal!$B80&amp;Horizontal!CQ$11,Vertical!$E:$O,CQ$10,0))+0</f>
        <v>43.48</v>
      </c>
      <c r="CR80" s="207">
        <f>(VLOOKUP(Horizontal!$C80&amp;Horizontal!$B80&amp;Horizontal!CR$11,Vertical!$E:$O,CR$10,0))+0</f>
        <v>54.36</v>
      </c>
      <c r="CS80" s="207">
        <f>(VLOOKUP(Horizontal!$C80&amp;Horizontal!$B80&amp;Horizontal!CS$11,Vertical!$E:$O,CS$10,0))+0</f>
        <v>44</v>
      </c>
      <c r="CT80" s="207">
        <f>(VLOOKUP(Horizontal!$C80&amp;Horizontal!$B80&amp;Horizontal!CT$11,Vertical!$E:$O,CT$10,0))+0</f>
        <v>47.62</v>
      </c>
      <c r="CU80" s="150"/>
      <c r="CV80" s="211">
        <f t="shared" si="53"/>
        <v>15.430000000000007</v>
      </c>
      <c r="CW80" s="190">
        <f t="shared" si="54"/>
        <v>15.049999999999997</v>
      </c>
      <c r="CX80" s="190">
        <f t="shared" si="55"/>
        <v>15.989999999999995</v>
      </c>
      <c r="CY80" s="190">
        <f t="shared" si="56"/>
        <v>16.25</v>
      </c>
      <c r="CZ80" s="190">
        <f t="shared" si="57"/>
        <v>14.519999999999996</v>
      </c>
      <c r="DA80" s="190">
        <f t="shared" si="58"/>
        <v>19.789999999999992</v>
      </c>
      <c r="DB80" s="190">
        <f t="shared" si="59"/>
        <v>20.279999999999987</v>
      </c>
      <c r="DC80" s="190">
        <f t="shared" si="60"/>
        <v>19.359999999999985</v>
      </c>
      <c r="DD80" s="212">
        <f t="shared" si="61"/>
        <v>18.530000000000015</v>
      </c>
      <c r="DE80" s="9">
        <v>160</v>
      </c>
      <c r="DF80" s="212">
        <f t="shared" si="62"/>
        <v>154.45721040189133</v>
      </c>
      <c r="DG80" s="264"/>
      <c r="DH80" s="265"/>
      <c r="DI80" s="265"/>
      <c r="DJ80" s="266"/>
      <c r="DK80" s="190">
        <v>37.5</v>
      </c>
      <c r="DL80" s="190">
        <v>37.5</v>
      </c>
      <c r="DM80" s="190">
        <v>276.10000000000002</v>
      </c>
      <c r="DN80" s="212">
        <v>37.5</v>
      </c>
      <c r="DO80" s="190">
        <v>49.42</v>
      </c>
      <c r="DP80" s="190">
        <v>49.42</v>
      </c>
      <c r="DQ80" s="190">
        <v>266.70999999999998</v>
      </c>
      <c r="DR80" s="212">
        <v>49.46</v>
      </c>
      <c r="DS80" s="150"/>
      <c r="DT80" s="190">
        <v>55</v>
      </c>
      <c r="DU80" s="190">
        <v>80</v>
      </c>
      <c r="DV80" s="190">
        <v>85</v>
      </c>
      <c r="DW80" s="190">
        <v>85</v>
      </c>
      <c r="DX80" s="190"/>
      <c r="DY80" s="190"/>
      <c r="DZ80" s="190"/>
      <c r="EA80" s="190"/>
      <c r="EB80" s="190"/>
      <c r="EC80" s="190"/>
      <c r="ED80" s="190">
        <v>80</v>
      </c>
      <c r="EE80" s="190">
        <v>110</v>
      </c>
      <c r="EF80" s="190">
        <v>120</v>
      </c>
      <c r="EG80" s="190">
        <v>125</v>
      </c>
      <c r="EH80" s="212">
        <v>125</v>
      </c>
      <c r="EI80" s="213"/>
      <c r="EJ80" s="211">
        <f t="shared" si="41"/>
        <v>15.499999999999993</v>
      </c>
      <c r="EK80" s="190">
        <f t="shared" si="42"/>
        <v>15.88000000000001</v>
      </c>
      <c r="EL80" s="190">
        <f t="shared" si="43"/>
        <v>15.400000000000006</v>
      </c>
      <c r="EM80" s="190">
        <f t="shared" si="44"/>
        <v>15.760000000000005</v>
      </c>
      <c r="EN80" s="190"/>
      <c r="EO80" s="190"/>
      <c r="EP80" s="190"/>
      <c r="EQ80" s="190"/>
      <c r="ER80" s="190"/>
      <c r="ES80" s="190"/>
      <c r="ET80" s="190">
        <f t="shared" si="45"/>
        <v>14.099999999999994</v>
      </c>
      <c r="EU80" s="190">
        <f t="shared" si="46"/>
        <v>19.319999999999993</v>
      </c>
      <c r="EV80" s="190">
        <f t="shared" si="47"/>
        <v>19.040000000000006</v>
      </c>
      <c r="EW80" s="190">
        <f t="shared" si="48"/>
        <v>18.320000000000007</v>
      </c>
      <c r="EX80" s="212">
        <f t="shared" si="49"/>
        <v>17.64</v>
      </c>
      <c r="EY80" s="211"/>
      <c r="EZ80" s="75">
        <f t="shared" si="50"/>
        <v>0.13730355665839536</v>
      </c>
      <c r="FA80" s="89">
        <f t="shared" si="51"/>
        <v>-7.0000000000000007E-2</v>
      </c>
      <c r="FB80" s="212"/>
      <c r="FC80" s="213"/>
      <c r="FD80" s="213"/>
      <c r="FE80" s="213"/>
      <c r="FF80" s="213"/>
      <c r="FG80" s="213"/>
      <c r="FH80" s="213"/>
      <c r="FI80" s="213"/>
      <c r="FJ80" s="213"/>
      <c r="FK80" s="213"/>
      <c r="FL80" s="213"/>
      <c r="FM80" s="213"/>
      <c r="FN80" s="213"/>
      <c r="FO80" s="213"/>
      <c r="FP80" s="213"/>
      <c r="FQ80" s="213"/>
      <c r="FR80" s="213"/>
      <c r="FS80" s="211"/>
      <c r="FT80" s="190"/>
      <c r="FU80" s="190"/>
      <c r="FV80" s="190"/>
      <c r="FW80" s="190"/>
      <c r="FX80" s="190"/>
      <c r="FY80" s="190"/>
      <c r="FZ80" s="190"/>
      <c r="GA80" s="190"/>
      <c r="GB80" s="190"/>
      <c r="GC80" s="190"/>
      <c r="GD80" s="190"/>
      <c r="GE80" s="190"/>
      <c r="GF80" s="190"/>
      <c r="GG80" s="212"/>
    </row>
    <row r="81" spans="2:189">
      <c r="B81" s="33">
        <v>42478</v>
      </c>
      <c r="C81" s="30" t="s">
        <v>50</v>
      </c>
      <c r="D81" s="30">
        <v>2016</v>
      </c>
      <c r="E81" s="30" t="str">
        <f t="shared" si="52"/>
        <v>2016S16</v>
      </c>
      <c r="F81" s="30" t="str">
        <f t="shared" si="63"/>
        <v>42016</v>
      </c>
      <c r="G81" s="208" t="str">
        <f>VLOOKUP(Horizontal!$C81&amp;Horizontal!$B81&amp;Horizontal!G$11,Vertical!$E:$O,G$10,0)</f>
        <v>6,63</v>
      </c>
      <c r="H81" s="207">
        <f>(VLOOKUP(Horizontal!$C81&amp;Horizontal!$B81&amp;Horizontal!H$11,Vertical!$E:$O,H$10,0))+0</f>
        <v>55.56</v>
      </c>
      <c r="I81" s="207">
        <f>(VLOOKUP(Horizontal!$C81&amp;Horizontal!$B81&amp;Horizontal!I$11,Vertical!$E:$O,I$10,0))+0</f>
        <v>81.459999999999994</v>
      </c>
      <c r="J81" s="207">
        <f>(VLOOKUP(Horizontal!$C81&amp;Horizontal!$B81&amp;Horizontal!J$11,Vertical!$E:$O,J$10,0))+0</f>
        <v>80.760000000000005</v>
      </c>
      <c r="K81" s="207">
        <f>(VLOOKUP(Horizontal!$C81&amp;Horizontal!$B81&amp;Horizontal!K$11,Vertical!$E:$O,K$10,0))+0</f>
        <v>81.650000000000006</v>
      </c>
      <c r="L81" s="207">
        <f>(VLOOKUP(Horizontal!$C81&amp;Horizontal!$B81&amp;Horizontal!L$11,Vertical!$E:$O,L$10,0))+0</f>
        <v>84.46</v>
      </c>
      <c r="M81" s="207">
        <f>(VLOOKUP(Horizontal!$C81&amp;Horizontal!$B81&amp;Horizontal!M$11,Vertical!$E:$O,M$10,0))+0</f>
        <v>114.69</v>
      </c>
      <c r="N81" s="207">
        <f>(VLOOKUP(Horizontal!$C81&amp;Horizontal!$B81&amp;Horizontal!N$11,Vertical!$E:$O,N$10,0))+0</f>
        <v>121.75</v>
      </c>
      <c r="O81" s="207">
        <f>(VLOOKUP(Horizontal!$C81&amp;Horizontal!$B81&amp;Horizontal!O$11,Vertical!$E:$O,O$10,0))+0</f>
        <v>125.65</v>
      </c>
      <c r="P81" s="209">
        <f>(VLOOKUP(Horizontal!$C81&amp;Horizontal!$B81&amp;Horizontal!P$11,Vertical!$E:$O,P$10,0))+0</f>
        <v>128.19</v>
      </c>
      <c r="Q81" s="210">
        <f>(VLOOKUP(Horizontal!$C81&amp;Horizontal!$B81&amp;Horizontal!Q$11,Vertical!$E:$O,Q$10,0))+0</f>
        <v>58</v>
      </c>
      <c r="R81" s="207">
        <f>(VLOOKUP(Horizontal!$C81&amp;Horizontal!$B81&amp;Horizontal!R$11,Vertical!$E:$O,R$10,0))+0</f>
        <v>51</v>
      </c>
      <c r="S81" s="207">
        <f>(VLOOKUP(Horizontal!$C81&amp;Horizontal!$B81&amp;Horizontal!S$11,Vertical!$E:$O,S$10,0))+0</f>
        <v>44</v>
      </c>
      <c r="T81" s="207">
        <f>(VLOOKUP(Horizontal!$C81&amp;Horizontal!$B81&amp;Horizontal!T$11,Vertical!$E:$O,T$10,0))+0</f>
        <v>42</v>
      </c>
      <c r="U81" s="207">
        <f>(VLOOKUP(Horizontal!$C81&amp;Horizontal!$B81&amp;Horizontal!U$11,Vertical!$E:$O,U$10,0))+0</f>
        <v>45</v>
      </c>
      <c r="V81" s="207">
        <f>(VLOOKUP(Horizontal!$C81&amp;Horizontal!$B81&amp;Horizontal!V$11,Vertical!$E:$O,V$10,0))+0</f>
        <v>38</v>
      </c>
      <c r="W81" s="207">
        <f>(VLOOKUP(Horizontal!$C81&amp;Horizontal!$B81&amp;Horizontal!W$11,Vertical!$E:$O,W$10,0))+0</f>
        <v>33</v>
      </c>
      <c r="X81" s="207">
        <f>(VLOOKUP(Horizontal!$C81&amp;Horizontal!$B81&amp;Horizontal!X$11,Vertical!$E:$O,X$10,0))+0</f>
        <v>29</v>
      </c>
      <c r="Y81" s="209">
        <f>(VLOOKUP(Horizontal!$C81&amp;Horizontal!$B81&amp;Horizontal!Y$11,Vertical!$E:$O,Y$10,0))+0</f>
        <v>29</v>
      </c>
      <c r="Z81" s="210">
        <f>(VLOOKUP(Horizontal!$C81&amp;Horizontal!$B81&amp;Horizontal!Z$11,Vertical!$E:$O,Z$10,0))+0</f>
        <v>15.38</v>
      </c>
      <c r="AA81" s="207">
        <f>(VLOOKUP(Horizontal!$C81&amp;Horizontal!$B81&amp;Horizontal!AA$11,Vertical!$E:$O,AA$10,0))+0</f>
        <v>0</v>
      </c>
      <c r="AB81" s="207">
        <f>(VLOOKUP(Horizontal!$C81&amp;Horizontal!$B81&amp;Horizontal!AB$11,Vertical!$E:$O,AB$10,0))+0</f>
        <v>0</v>
      </c>
      <c r="AC81" s="207">
        <f>(VLOOKUP(Horizontal!$C81&amp;Horizontal!$B81&amp;Horizontal!AC$11,Vertical!$E:$O,AC$10,0))+0</f>
        <v>7.41</v>
      </c>
      <c r="AD81" s="207">
        <f>(VLOOKUP(Horizontal!$C81&amp;Horizontal!$B81&amp;Horizontal!AD$11,Vertical!$E:$O,AD$10,0))+0</f>
        <v>8</v>
      </c>
      <c r="AE81" s="207">
        <f>(VLOOKUP(Horizontal!$C81&amp;Horizontal!$B81&amp;Horizontal!AE$11,Vertical!$E:$O,AE$10,0))+0</f>
        <v>7.09</v>
      </c>
      <c r="AF81" s="207">
        <f>(VLOOKUP(Horizontal!$C81&amp;Horizontal!$B81&amp;Horizontal!AF$11,Vertical!$E:$O,AF$10,0))+0</f>
        <v>10</v>
      </c>
      <c r="AG81" s="207">
        <f>(VLOOKUP(Horizontal!$C81&amp;Horizontal!$B81&amp;Horizontal!AG$11,Vertical!$E:$O,AG$10,0))+0</f>
        <v>3.52</v>
      </c>
      <c r="AH81" s="209">
        <f>(VLOOKUP(Horizontal!$C81&amp;Horizontal!$B81&amp;Horizontal!AH$11,Vertical!$E:$O,AH$10,0))+0</f>
        <v>6.67</v>
      </c>
      <c r="AI81" s="210">
        <f>(VLOOKUP(Horizontal!$C81&amp;Horizontal!$B81&amp;Horizontal!AI$11,Vertical!$E:$O,AI$10,0))+0</f>
        <v>11.54</v>
      </c>
      <c r="AJ81" s="207">
        <f>(VLOOKUP(Horizontal!$C81&amp;Horizontal!$B81&amp;Horizontal!AJ$11,Vertical!$E:$O,AJ$10,0))+0</f>
        <v>4.17</v>
      </c>
      <c r="AK81" s="207">
        <f>(VLOOKUP(Horizontal!$C81&amp;Horizontal!$B81&amp;Horizontal!AK$11,Vertical!$E:$O,AK$10,0))+0</f>
        <v>4.76</v>
      </c>
      <c r="AL81" s="207">
        <f>(VLOOKUP(Horizontal!$C81&amp;Horizontal!$B81&amp;Horizontal!AL$11,Vertical!$E:$O,AL$10,0))+0</f>
        <v>14.81</v>
      </c>
      <c r="AM81" s="207">
        <f>(VLOOKUP(Horizontal!$C81&amp;Horizontal!$B81&amp;Horizontal!AM$11,Vertical!$E:$O,AM$10,0))+0</f>
        <v>4</v>
      </c>
      <c r="AN81" s="207">
        <f>(VLOOKUP(Horizontal!$C81&amp;Horizontal!$B81&amp;Horizontal!AN$11,Vertical!$E:$O,AN$10,0))+0</f>
        <v>28.72</v>
      </c>
      <c r="AO81" s="207">
        <f>(VLOOKUP(Horizontal!$C81&amp;Horizontal!$B81&amp;Horizontal!AO$11,Vertical!$E:$O,AO$10,0))+0</f>
        <v>43.33</v>
      </c>
      <c r="AP81" s="207">
        <f>(VLOOKUP(Horizontal!$C81&amp;Horizontal!$B81&amp;Horizontal!AP$11,Vertical!$E:$O,AP$10,0))+0</f>
        <v>78.17</v>
      </c>
      <c r="AQ81" s="209">
        <f>(VLOOKUP(Horizontal!$C81&amp;Horizontal!$B81&amp;Horizontal!AQ$11,Vertical!$E:$O,AQ$10,0))+0</f>
        <v>63.33</v>
      </c>
      <c r="AR81" s="210">
        <f>(VLOOKUP(Horizontal!$C81&amp;Horizontal!$B81&amp;Horizontal!AR$11,Vertical!$E:$O,AR$10,0))+0</f>
        <v>73.08</v>
      </c>
      <c r="AS81" s="207">
        <f>(VLOOKUP(Horizontal!$C81&amp;Horizontal!$B81&amp;Horizontal!AS$11,Vertical!$E:$O,AS$10,0))+0</f>
        <v>95.83</v>
      </c>
      <c r="AT81" s="207">
        <f>(VLOOKUP(Horizontal!$C81&amp;Horizontal!$B81&amp;Horizontal!AT$11,Vertical!$E:$O,AT$10,0))+0</f>
        <v>95.24</v>
      </c>
      <c r="AU81" s="207">
        <f>(VLOOKUP(Horizontal!$C81&amp;Horizontal!$B81&amp;Horizontal!AU$11,Vertical!$E:$O,AU$10,0))+0</f>
        <v>77.78</v>
      </c>
      <c r="AV81" s="207">
        <f>(VLOOKUP(Horizontal!$C81&amp;Horizontal!$B81&amp;Horizontal!AV$11,Vertical!$E:$O,AV$10,0))+0</f>
        <v>88</v>
      </c>
      <c r="AW81" s="207">
        <f>(VLOOKUP(Horizontal!$C81&amp;Horizontal!$B81&amp;Horizontal!AW$11,Vertical!$E:$O,AW$10,0))+0</f>
        <v>64.180000000000007</v>
      </c>
      <c r="AX81" s="207">
        <f>(VLOOKUP(Horizontal!$C81&amp;Horizontal!$B81&amp;Horizontal!AX$11,Vertical!$E:$O,AX$10,0))+0</f>
        <v>46.67</v>
      </c>
      <c r="AY81" s="207">
        <f>(VLOOKUP(Horizontal!$C81&amp;Horizontal!$B81&amp;Horizontal!AY$11,Vertical!$E:$O,AY$10,0))+0</f>
        <v>18.309999999999999</v>
      </c>
      <c r="AZ81" s="209">
        <f>(VLOOKUP(Horizontal!$C81&amp;Horizontal!$B81&amp;Horizontal!AZ$11,Vertical!$E:$O,AZ$10,0))+0</f>
        <v>30</v>
      </c>
      <c r="BA81" s="208">
        <f>(VLOOKUP(Horizontal!$C81&amp;Horizontal!$B81&amp;Horizontal!BA$11,Vertical!$E:$O,BA$10,0))+0</f>
        <v>15.41</v>
      </c>
      <c r="BB81" s="210">
        <f>(VLOOKUP(Horizontal!$C81&amp;Horizontal!$B81&amp;Horizontal!BB$11,Vertical!$E:$O,BB$10,0))+0</f>
        <v>70.52</v>
      </c>
      <c r="BC81" s="207">
        <f>(VLOOKUP(Horizontal!$C81&amp;Horizontal!$B81&amp;Horizontal!BC$11,Vertical!$E:$O,BC$10,0))+0</f>
        <v>96.52</v>
      </c>
      <c r="BD81" s="207">
        <f>(VLOOKUP(Horizontal!$C81&amp;Horizontal!$B81&amp;Horizontal!BD$11,Vertical!$E:$O,BD$10,0))+0</f>
        <v>95.45</v>
      </c>
      <c r="BE81" s="207">
        <f>(VLOOKUP(Horizontal!$C81&amp;Horizontal!$B81&amp;Horizontal!BE$11,Vertical!$E:$O,BE$10,0))+0</f>
        <v>97.33</v>
      </c>
      <c r="BF81" s="207">
        <f>(VLOOKUP(Horizontal!$C81&amp;Horizontal!$B81&amp;Horizontal!BF$11,Vertical!$E:$O,BF$10,0))+0</f>
        <v>101.86</v>
      </c>
      <c r="BG81" s="207">
        <f>(VLOOKUP(Horizontal!$C81&amp;Horizontal!$B81&amp;Horizontal!BG$11,Vertical!$E:$O,BG$10,0))+0</f>
        <v>136.04</v>
      </c>
      <c r="BH81" s="207">
        <f>(VLOOKUP(Horizontal!$C81&amp;Horizontal!$B81&amp;Horizontal!BH$11,Vertical!$E:$O,BH$10,0))+0</f>
        <v>143.49</v>
      </c>
      <c r="BI81" s="207">
        <f>(VLOOKUP(Horizontal!$C81&amp;Horizontal!$B81&amp;Horizontal!BI$11,Vertical!$E:$O,BI$10,0))+0</f>
        <v>146.24</v>
      </c>
      <c r="BJ81" s="209">
        <f>(VLOOKUP(Horizontal!$C81&amp;Horizontal!$B81&amp;Horizontal!BJ$11,Vertical!$E:$O,BJ$10,0))+0</f>
        <v>147.72999999999999</v>
      </c>
      <c r="BK81" s="210">
        <f>(VLOOKUP(Horizontal!$C81&amp;Horizontal!$B81&amp;Horizontal!BK$11,Vertical!$E:$O,BK$10,0))+0</f>
        <v>57</v>
      </c>
      <c r="BL81" s="207">
        <f>(VLOOKUP(Horizontal!$C81&amp;Horizontal!$B81&amp;Horizontal!BL$11,Vertical!$E:$O,BL$10,0))+0</f>
        <v>46</v>
      </c>
      <c r="BM81" s="207">
        <f>(VLOOKUP(Horizontal!$C81&amp;Horizontal!$B81&amp;Horizontal!BM$11,Vertical!$E:$O,BM$10,0))+0</f>
        <v>45</v>
      </c>
      <c r="BN81" s="207">
        <f>(VLOOKUP(Horizontal!$C81&amp;Horizontal!$B81&amp;Horizontal!BN$11,Vertical!$E:$O,BN$10,0))+0</f>
        <v>41</v>
      </c>
      <c r="BO81" s="207">
        <f>(VLOOKUP(Horizontal!$C81&amp;Horizontal!$B81&amp;Horizontal!BO$11,Vertical!$E:$O,BO$10,0))+0</f>
        <v>42</v>
      </c>
      <c r="BP81" s="207">
        <f>(VLOOKUP(Horizontal!$C81&amp;Horizontal!$B81&amp;Horizontal!BP$11,Vertical!$E:$O,BP$10,0))+0</f>
        <v>42</v>
      </c>
      <c r="BQ81" s="207">
        <f>(VLOOKUP(Horizontal!$C81&amp;Horizontal!$B81&amp;Horizontal!BQ$11,Vertical!$E:$O,BQ$10,0))+0</f>
        <v>39</v>
      </c>
      <c r="BR81" s="207">
        <f>(VLOOKUP(Horizontal!$C81&amp;Horizontal!$B81&amp;Horizontal!BR$11,Vertical!$E:$O,BR$10,0))+0</f>
        <v>36</v>
      </c>
      <c r="BS81" s="209">
        <f>(VLOOKUP(Horizontal!$C81&amp;Horizontal!$B81&amp;Horizontal!BS$11,Vertical!$E:$O,BS$10,0))+0</f>
        <v>32</v>
      </c>
      <c r="BT81" s="210">
        <f>(VLOOKUP(Horizontal!$C81&amp;Horizontal!$B81&amp;Horizontal!BT$11,Vertical!$E:$O,BT$10,0))+0</f>
        <v>17.02</v>
      </c>
      <c r="BU81" s="207">
        <f>(VLOOKUP(Horizontal!$C81&amp;Horizontal!$B81&amp;Horizontal!BU$11,Vertical!$E:$O,BU$10,0))+0</f>
        <v>4.88</v>
      </c>
      <c r="BV81" s="207">
        <f>(VLOOKUP(Horizontal!$C81&amp;Horizontal!$B81&amp;Horizontal!BV$11,Vertical!$E:$O,BV$10,0))+0</f>
        <v>5.52</v>
      </c>
      <c r="BW81" s="207">
        <f>(VLOOKUP(Horizontal!$C81&amp;Horizontal!$B81&amp;Horizontal!BW$11,Vertical!$E:$O,BW$10,0))+0</f>
        <v>13.04</v>
      </c>
      <c r="BX81" s="207">
        <f>(VLOOKUP(Horizontal!$C81&amp;Horizontal!$B81&amp;Horizontal!BX$11,Vertical!$E:$O,BX$10,0))+0</f>
        <v>10.47</v>
      </c>
      <c r="BY81" s="207">
        <f>(VLOOKUP(Horizontal!$C81&amp;Horizontal!$B81&amp;Horizontal!BY$11,Vertical!$E:$O,BY$10,0))+0</f>
        <v>0</v>
      </c>
      <c r="BZ81" s="207">
        <f>(VLOOKUP(Horizontal!$C81&amp;Horizontal!$B81&amp;Horizontal!BZ$11,Vertical!$E:$O,BZ$10,0))+0</f>
        <v>4.24</v>
      </c>
      <c r="CA81" s="207">
        <f>(VLOOKUP(Horizontal!$C81&amp;Horizontal!$B81&amp;Horizontal!CA$11,Vertical!$E:$O,CA$10,0))+0</f>
        <v>7.94</v>
      </c>
      <c r="CB81" s="209">
        <f>(VLOOKUP(Horizontal!$C81&amp;Horizontal!$B81&amp;Horizontal!CB$11,Vertical!$E:$O,CB$10,0))+0</f>
        <v>13.33</v>
      </c>
      <c r="CC81" s="210">
        <f>(VLOOKUP(Horizontal!$C81&amp;Horizontal!$B81&amp;Horizontal!CC$11,Vertical!$E:$O,CC$10,0))+0</f>
        <v>34.04</v>
      </c>
      <c r="CD81" s="207">
        <f>(VLOOKUP(Horizontal!$C81&amp;Horizontal!$B81&amp;Horizontal!CD$11,Vertical!$E:$O,CD$10,0))+0</f>
        <v>4.88</v>
      </c>
      <c r="CE81" s="207">
        <f>(VLOOKUP(Horizontal!$C81&amp;Horizontal!$B81&amp;Horizontal!CE$11,Vertical!$E:$O,CE$10,0))+0</f>
        <v>11.05</v>
      </c>
      <c r="CF81" s="207">
        <f>(VLOOKUP(Horizontal!$C81&amp;Horizontal!$B81&amp;Horizontal!CF$11,Vertical!$E:$O,CF$10,0))+0</f>
        <v>17.39</v>
      </c>
      <c r="CG81" s="207">
        <f>(VLOOKUP(Horizontal!$C81&amp;Horizontal!$B81&amp;Horizontal!CG$11,Vertical!$E:$O,CG$10,0))+0</f>
        <v>10.47</v>
      </c>
      <c r="CH81" s="207">
        <f>(VLOOKUP(Horizontal!$C81&amp;Horizontal!$B81&amp;Horizontal!CH$11,Vertical!$E:$O,CH$10,0))+0</f>
        <v>45.25</v>
      </c>
      <c r="CI81" s="207">
        <f>(VLOOKUP(Horizontal!$C81&amp;Horizontal!$B81&amp;Horizontal!CI$11,Vertical!$E:$O,CI$10,0))+0</f>
        <v>31.78</v>
      </c>
      <c r="CJ81" s="207">
        <f>(VLOOKUP(Horizontal!$C81&amp;Horizontal!$B81&amp;Horizontal!CJ$11,Vertical!$E:$O,CJ$10,0))+0</f>
        <v>44.05</v>
      </c>
      <c r="CK81" s="209">
        <f>(VLOOKUP(Horizontal!$C81&amp;Horizontal!$B81&amp;Horizontal!CK$11,Vertical!$E:$O,CK$10,0))+0</f>
        <v>37.78</v>
      </c>
      <c r="CL81" s="210">
        <f>(VLOOKUP(Horizontal!$C81&amp;Horizontal!$B81&amp;Horizontal!CL$11,Vertical!$E:$O,CL$10,0))+0</f>
        <v>48.94</v>
      </c>
      <c r="CM81" s="207">
        <f>(VLOOKUP(Horizontal!$C81&amp;Horizontal!$B81&amp;Horizontal!CM$11,Vertical!$E:$O,CM$10,0))+0</f>
        <v>90.24</v>
      </c>
      <c r="CN81" s="207">
        <f>(VLOOKUP(Horizontal!$C81&amp;Horizontal!$B81&amp;Horizontal!CN$11,Vertical!$E:$O,CN$10,0))+0</f>
        <v>83.43</v>
      </c>
      <c r="CO81" s="207">
        <f>(VLOOKUP(Horizontal!$C81&amp;Horizontal!$B81&amp;Horizontal!CO$11,Vertical!$E:$O,CO$10,0))+0</f>
        <v>69.569999999999993</v>
      </c>
      <c r="CP81" s="207">
        <f>(VLOOKUP(Horizontal!$C81&amp;Horizontal!$B81&amp;Horizontal!CP$11,Vertical!$E:$O,CP$10,0))+0</f>
        <v>79.06</v>
      </c>
      <c r="CQ81" s="207">
        <f>(VLOOKUP(Horizontal!$C81&amp;Horizontal!$B81&amp;Horizontal!CQ$11,Vertical!$E:$O,CQ$10,0))+0</f>
        <v>54.75</v>
      </c>
      <c r="CR81" s="207">
        <f>(VLOOKUP(Horizontal!$C81&amp;Horizontal!$B81&amp;Horizontal!CR$11,Vertical!$E:$O,CR$10,0))+0</f>
        <v>63.98</v>
      </c>
      <c r="CS81" s="207">
        <f>(VLOOKUP(Horizontal!$C81&amp;Horizontal!$B81&amp;Horizontal!CS$11,Vertical!$E:$O,CS$10,0))+0</f>
        <v>48.02</v>
      </c>
      <c r="CT81" s="207">
        <f>(VLOOKUP(Horizontal!$C81&amp;Horizontal!$B81&amp;Horizontal!CT$11,Vertical!$E:$O,CT$10,0))+0</f>
        <v>48.89</v>
      </c>
      <c r="CU81" s="150"/>
      <c r="CV81" s="211">
        <f t="shared" si="53"/>
        <v>14.959999999999994</v>
      </c>
      <c r="CW81" s="190">
        <f t="shared" si="54"/>
        <v>15.060000000000002</v>
      </c>
      <c r="CX81" s="190">
        <f t="shared" si="55"/>
        <v>14.689999999999998</v>
      </c>
      <c r="CY81" s="190">
        <f t="shared" si="56"/>
        <v>15.679999999999993</v>
      </c>
      <c r="CZ81" s="190">
        <f t="shared" si="57"/>
        <v>17.400000000000006</v>
      </c>
      <c r="DA81" s="190">
        <f t="shared" si="58"/>
        <v>21.349999999999994</v>
      </c>
      <c r="DB81" s="190">
        <f t="shared" si="59"/>
        <v>21.740000000000009</v>
      </c>
      <c r="DC81" s="190">
        <f t="shared" si="60"/>
        <v>20.590000000000003</v>
      </c>
      <c r="DD81" s="212">
        <f t="shared" si="61"/>
        <v>19.539999999999992</v>
      </c>
      <c r="DE81" s="9">
        <v>160</v>
      </c>
      <c r="DF81" s="212">
        <f t="shared" si="62"/>
        <v>152.89721040189133</v>
      </c>
      <c r="DG81" s="264"/>
      <c r="DH81" s="265"/>
      <c r="DI81" s="265"/>
      <c r="DJ81" s="266"/>
      <c r="DK81" s="190">
        <v>39.619999999999997</v>
      </c>
      <c r="DL81" s="190">
        <v>39.619999999999997</v>
      </c>
      <c r="DM81" s="190">
        <v>276.13</v>
      </c>
      <c r="DN81" s="212">
        <v>39.619999999999997</v>
      </c>
      <c r="DO81" s="190">
        <v>49.42</v>
      </c>
      <c r="DP81" s="190">
        <v>49.42</v>
      </c>
      <c r="DQ81" s="190">
        <v>266.70999999999998</v>
      </c>
      <c r="DR81" s="212">
        <v>49.46</v>
      </c>
      <c r="DS81" s="150"/>
      <c r="DT81" s="190">
        <v>58</v>
      </c>
      <c r="DU81" s="190">
        <v>90</v>
      </c>
      <c r="DV81" s="190">
        <v>85</v>
      </c>
      <c r="DW81" s="190">
        <v>85</v>
      </c>
      <c r="DX81" s="190"/>
      <c r="DY81" s="190"/>
      <c r="DZ81" s="190"/>
      <c r="EA81" s="190"/>
      <c r="EB81" s="190"/>
      <c r="EC81" s="190"/>
      <c r="ED81" s="190">
        <v>85</v>
      </c>
      <c r="EE81" s="190">
        <v>115</v>
      </c>
      <c r="EF81" s="190">
        <v>120</v>
      </c>
      <c r="EG81" s="190">
        <v>125</v>
      </c>
      <c r="EH81" s="212">
        <v>125</v>
      </c>
      <c r="EI81" s="213"/>
      <c r="EJ81" s="211">
        <f t="shared" si="41"/>
        <v>15.430000000000007</v>
      </c>
      <c r="EK81" s="190">
        <f t="shared" si="42"/>
        <v>15.049999999999997</v>
      </c>
      <c r="EL81" s="190">
        <f t="shared" si="43"/>
        <v>15.989999999999995</v>
      </c>
      <c r="EM81" s="190">
        <f t="shared" si="44"/>
        <v>16.25</v>
      </c>
      <c r="EN81" s="190"/>
      <c r="EO81" s="190"/>
      <c r="EP81" s="190"/>
      <c r="EQ81" s="190"/>
      <c r="ER81" s="190"/>
      <c r="ES81" s="190"/>
      <c r="ET81" s="190">
        <f t="shared" si="45"/>
        <v>14.519999999999996</v>
      </c>
      <c r="EU81" s="190">
        <f t="shared" si="46"/>
        <v>19.789999999999992</v>
      </c>
      <c r="EV81" s="190">
        <f t="shared" si="47"/>
        <v>20.279999999999987</v>
      </c>
      <c r="EW81" s="190">
        <f t="shared" si="48"/>
        <v>19.359999999999985</v>
      </c>
      <c r="EX81" s="212">
        <f t="shared" si="49"/>
        <v>18.530000000000015</v>
      </c>
      <c r="EY81" s="211"/>
      <c r="EZ81" s="75">
        <f t="shared" si="50"/>
        <v>0.12906365583025112</v>
      </c>
      <c r="FA81" s="89">
        <f t="shared" si="51"/>
        <v>-7.0000000000000007E-2</v>
      </c>
      <c r="FB81" s="212"/>
      <c r="FC81" s="213"/>
      <c r="FD81" s="213"/>
      <c r="FE81" s="213"/>
      <c r="FF81" s="213"/>
      <c r="FG81" s="213"/>
      <c r="FH81" s="213"/>
      <c r="FI81" s="213"/>
      <c r="FJ81" s="213"/>
      <c r="FK81" s="213"/>
      <c r="FL81" s="213"/>
      <c r="FM81" s="213"/>
      <c r="FN81" s="213"/>
      <c r="FO81" s="213"/>
      <c r="FP81" s="213"/>
      <c r="FQ81" s="213"/>
      <c r="FR81" s="213"/>
      <c r="FS81" s="211"/>
      <c r="FT81" s="190"/>
      <c r="FU81" s="190"/>
      <c r="FV81" s="190"/>
      <c r="FW81" s="190"/>
      <c r="FX81" s="190"/>
      <c r="FY81" s="190"/>
      <c r="FZ81" s="190"/>
      <c r="GA81" s="190"/>
      <c r="GB81" s="190"/>
      <c r="GC81" s="190"/>
      <c r="GD81" s="190"/>
      <c r="GE81" s="190"/>
      <c r="GF81" s="190"/>
      <c r="GG81" s="212"/>
    </row>
    <row r="82" spans="2:189">
      <c r="B82" s="33">
        <v>42485</v>
      </c>
      <c r="C82" s="30" t="s">
        <v>49</v>
      </c>
      <c r="D82" s="30">
        <v>2016</v>
      </c>
      <c r="E82" s="30" t="str">
        <f t="shared" si="52"/>
        <v>2016S17</v>
      </c>
      <c r="F82" s="30" t="str">
        <f t="shared" si="63"/>
        <v>4Final2016</v>
      </c>
      <c r="G82" s="208" t="str">
        <f>VLOOKUP(Horizontal!$C82&amp;Horizontal!$B82&amp;Horizontal!G$11,Vertical!$E:$O,G$10,0)</f>
        <v>6,98</v>
      </c>
      <c r="H82" s="207">
        <f>(VLOOKUP(Horizontal!$C82&amp;Horizontal!$B82&amp;Horizontal!H$11,Vertical!$E:$O,H$10,0))+0</f>
        <v>55.89</v>
      </c>
      <c r="I82" s="207">
        <f>(VLOOKUP(Horizontal!$C82&amp;Horizontal!$B82&amp;Horizontal!I$11,Vertical!$E:$O,I$10,0))+0</f>
        <v>86.47</v>
      </c>
      <c r="J82" s="207">
        <f>(VLOOKUP(Horizontal!$C82&amp;Horizontal!$B82&amp;Horizontal!J$11,Vertical!$E:$O,J$10,0))+0</f>
        <v>84.5</v>
      </c>
      <c r="K82" s="207">
        <f>(VLOOKUP(Horizontal!$C82&amp;Horizontal!$B82&amp;Horizontal!K$11,Vertical!$E:$O,K$10,0))+0</f>
        <v>87.03</v>
      </c>
      <c r="L82" s="207">
        <f>(VLOOKUP(Horizontal!$C82&amp;Horizontal!$B82&amp;Horizontal!L$11,Vertical!$E:$O,L$10,0))+0</f>
        <v>88.64</v>
      </c>
      <c r="M82" s="207">
        <f>(VLOOKUP(Horizontal!$C82&amp;Horizontal!$B82&amp;Horizontal!M$11,Vertical!$E:$O,M$10,0))+0</f>
        <v>116.48</v>
      </c>
      <c r="N82" s="207">
        <f>(VLOOKUP(Horizontal!$C82&amp;Horizontal!$B82&amp;Horizontal!N$11,Vertical!$E:$O,N$10,0))+0</f>
        <v>122.81</v>
      </c>
      <c r="O82" s="207">
        <f>(VLOOKUP(Horizontal!$C82&amp;Horizontal!$B82&amp;Horizontal!O$11,Vertical!$E:$O,O$10,0))+0</f>
        <v>126.27</v>
      </c>
      <c r="P82" s="209">
        <f>(VLOOKUP(Horizontal!$C82&amp;Horizontal!$B82&amp;Horizontal!P$11,Vertical!$E:$O,P$10,0))+0</f>
        <v>128</v>
      </c>
      <c r="Q82" s="210">
        <f>(VLOOKUP(Horizontal!$C82&amp;Horizontal!$B82&amp;Horizontal!Q$11,Vertical!$E:$O,Q$10,0))+0</f>
        <v>56</v>
      </c>
      <c r="R82" s="207">
        <f>(VLOOKUP(Horizontal!$C82&amp;Horizontal!$B82&amp;Horizontal!R$11,Vertical!$E:$O,R$10,0))+0</f>
        <v>48</v>
      </c>
      <c r="S82" s="207">
        <f>(VLOOKUP(Horizontal!$C82&amp;Horizontal!$B82&amp;Horizontal!S$11,Vertical!$E:$O,S$10,0))+0</f>
        <v>43</v>
      </c>
      <c r="T82" s="207">
        <f>(VLOOKUP(Horizontal!$C82&amp;Horizontal!$B82&amp;Horizontal!T$11,Vertical!$E:$O,T$10,0))+0</f>
        <v>40</v>
      </c>
      <c r="U82" s="207">
        <f>(VLOOKUP(Horizontal!$C82&amp;Horizontal!$B82&amp;Horizontal!U$11,Vertical!$E:$O,U$10,0))+0</f>
        <v>43</v>
      </c>
      <c r="V82" s="207">
        <f>(VLOOKUP(Horizontal!$C82&amp;Horizontal!$B82&amp;Horizontal!V$11,Vertical!$E:$O,V$10,0))+0</f>
        <v>39</v>
      </c>
      <c r="W82" s="207">
        <f>(VLOOKUP(Horizontal!$C82&amp;Horizontal!$B82&amp;Horizontal!W$11,Vertical!$E:$O,W$10,0))+0</f>
        <v>36</v>
      </c>
      <c r="X82" s="207">
        <f>(VLOOKUP(Horizontal!$C82&amp;Horizontal!$B82&amp;Horizontal!X$11,Vertical!$E:$O,X$10,0))+0</f>
        <v>30</v>
      </c>
      <c r="Y82" s="209">
        <f>(VLOOKUP(Horizontal!$C82&amp;Horizontal!$B82&amp;Horizontal!Y$11,Vertical!$E:$O,Y$10,0))+0</f>
        <v>28</v>
      </c>
      <c r="Z82" s="210">
        <f>(VLOOKUP(Horizontal!$C82&amp;Horizontal!$B82&amp;Horizontal!Z$11,Vertical!$E:$O,Z$10,0))+0</f>
        <v>15.38</v>
      </c>
      <c r="AA82" s="207">
        <f>(VLOOKUP(Horizontal!$C82&amp;Horizontal!$B82&amp;Horizontal!AA$11,Vertical!$E:$O,AA$10,0))+0</f>
        <v>10</v>
      </c>
      <c r="AB82" s="207">
        <f>(VLOOKUP(Horizontal!$C82&amp;Horizontal!$B82&amp;Horizontal!AB$11,Vertical!$E:$O,AB$10,0))+0</f>
        <v>10</v>
      </c>
      <c r="AC82" s="207">
        <f>(VLOOKUP(Horizontal!$C82&amp;Horizontal!$B82&amp;Horizontal!AC$11,Vertical!$E:$O,AC$10,0))+0</f>
        <v>10.71</v>
      </c>
      <c r="AD82" s="207">
        <f>(VLOOKUP(Horizontal!$C82&amp;Horizontal!$B82&amp;Horizontal!AD$11,Vertical!$E:$O,AD$10,0))+0</f>
        <v>10.53</v>
      </c>
      <c r="AE82" s="207">
        <f>(VLOOKUP(Horizontal!$C82&amp;Horizontal!$B82&amp;Horizontal!AE$11,Vertical!$E:$O,AE$10,0))+0</f>
        <v>11.07</v>
      </c>
      <c r="AF82" s="207">
        <f>(VLOOKUP(Horizontal!$C82&amp;Horizontal!$B82&amp;Horizontal!AF$11,Vertical!$E:$O,AF$10,0))+0</f>
        <v>14.09</v>
      </c>
      <c r="AG82" s="207">
        <f>(VLOOKUP(Horizontal!$C82&amp;Horizontal!$B82&amp;Horizontal!AG$11,Vertical!$E:$O,AG$10,0))+0</f>
        <v>7.14</v>
      </c>
      <c r="AH82" s="209">
        <f>(VLOOKUP(Horizontal!$C82&amp;Horizontal!$B82&amp;Horizontal!AH$11,Vertical!$E:$O,AH$10,0))+0</f>
        <v>11.54</v>
      </c>
      <c r="AI82" s="210">
        <f>(VLOOKUP(Horizontal!$C82&amp;Horizontal!$B82&amp;Horizontal!AI$11,Vertical!$E:$O,AI$10,0))+0</f>
        <v>26.92</v>
      </c>
      <c r="AJ82" s="207">
        <f>(VLOOKUP(Horizontal!$C82&amp;Horizontal!$B82&amp;Horizontal!AJ$11,Vertical!$E:$O,AJ$10,0))+0</f>
        <v>6.67</v>
      </c>
      <c r="AK82" s="207">
        <f>(VLOOKUP(Horizontal!$C82&amp;Horizontal!$B82&amp;Horizontal!AK$11,Vertical!$E:$O,AK$10,0))+0</f>
        <v>10</v>
      </c>
      <c r="AL82" s="207">
        <f>(VLOOKUP(Horizontal!$C82&amp;Horizontal!$B82&amp;Horizontal!AL$11,Vertical!$E:$O,AL$10,0))+0</f>
        <v>7.14</v>
      </c>
      <c r="AM82" s="207">
        <f>(VLOOKUP(Horizontal!$C82&amp;Horizontal!$B82&amp;Horizontal!AM$11,Vertical!$E:$O,AM$10,0))+0</f>
        <v>17.54</v>
      </c>
      <c r="AN82" s="207">
        <f>(VLOOKUP(Horizontal!$C82&amp;Horizontal!$B82&amp;Horizontal!AN$11,Vertical!$E:$O,AN$10,0))+0</f>
        <v>18.82</v>
      </c>
      <c r="AO82" s="207">
        <f>(VLOOKUP(Horizontal!$C82&amp;Horizontal!$B82&amp;Horizontal!AO$11,Vertical!$E:$O,AO$10,0))+0</f>
        <v>30.93</v>
      </c>
      <c r="AP82" s="207">
        <f>(VLOOKUP(Horizontal!$C82&amp;Horizontal!$B82&amp;Horizontal!AP$11,Vertical!$E:$O,AP$10,0))+0</f>
        <v>64.290000000000006</v>
      </c>
      <c r="AQ82" s="209">
        <f>(VLOOKUP(Horizontal!$C82&amp;Horizontal!$B82&amp;Horizontal!AQ$11,Vertical!$E:$O,AQ$10,0))+0</f>
        <v>61.54</v>
      </c>
      <c r="AR82" s="210">
        <f>(VLOOKUP(Horizontal!$C82&amp;Horizontal!$B82&amp;Horizontal!AR$11,Vertical!$E:$O,AR$10,0))+0</f>
        <v>57.69</v>
      </c>
      <c r="AS82" s="207">
        <f>(VLOOKUP(Horizontal!$C82&amp;Horizontal!$B82&amp;Horizontal!AS$11,Vertical!$E:$O,AS$10,0))+0</f>
        <v>83.33</v>
      </c>
      <c r="AT82" s="207">
        <f>(VLOOKUP(Horizontal!$C82&amp;Horizontal!$B82&amp;Horizontal!AT$11,Vertical!$E:$O,AT$10,0))+0</f>
        <v>80</v>
      </c>
      <c r="AU82" s="207">
        <f>(VLOOKUP(Horizontal!$C82&amp;Horizontal!$B82&amp;Horizontal!AU$11,Vertical!$E:$O,AU$10,0))+0</f>
        <v>82.14</v>
      </c>
      <c r="AV82" s="207">
        <f>(VLOOKUP(Horizontal!$C82&amp;Horizontal!$B82&amp;Horizontal!AV$11,Vertical!$E:$O,AV$10,0))+0</f>
        <v>71.930000000000007</v>
      </c>
      <c r="AW82" s="207">
        <f>(VLOOKUP(Horizontal!$C82&amp;Horizontal!$B82&amp;Horizontal!AW$11,Vertical!$E:$O,AW$10,0))+0</f>
        <v>70.11</v>
      </c>
      <c r="AX82" s="207">
        <f>(VLOOKUP(Horizontal!$C82&amp;Horizontal!$B82&amp;Horizontal!AX$11,Vertical!$E:$O,AX$10,0))+0</f>
        <v>54.98</v>
      </c>
      <c r="AY82" s="207">
        <f>(VLOOKUP(Horizontal!$C82&amp;Horizontal!$B82&amp;Horizontal!AY$11,Vertical!$E:$O,AY$10,0))+0</f>
        <v>28.57</v>
      </c>
      <c r="AZ82" s="209">
        <f>(VLOOKUP(Horizontal!$C82&amp;Horizontal!$B82&amp;Horizontal!AZ$11,Vertical!$E:$O,AZ$10,0))+0</f>
        <v>26.92</v>
      </c>
      <c r="BA82" s="208">
        <f>(VLOOKUP(Horizontal!$C82&amp;Horizontal!$B82&amp;Horizontal!BA$11,Vertical!$E:$O,BA$10,0))+0</f>
        <v>15.28</v>
      </c>
      <c r="BB82" s="210">
        <f>(VLOOKUP(Horizontal!$C82&amp;Horizontal!$B82&amp;Horizontal!BB$11,Vertical!$E:$O,BB$10,0))+0</f>
        <v>71.39</v>
      </c>
      <c r="BC82" s="207">
        <f>(VLOOKUP(Horizontal!$C82&amp;Horizontal!$B82&amp;Horizontal!BC$11,Vertical!$E:$O,BC$10,0))+0</f>
        <v>101.13</v>
      </c>
      <c r="BD82" s="207">
        <f>(VLOOKUP(Horizontal!$C82&amp;Horizontal!$B82&amp;Horizontal!BD$11,Vertical!$E:$O,BD$10,0))+0</f>
        <v>98.35</v>
      </c>
      <c r="BE82" s="207">
        <f>(VLOOKUP(Horizontal!$C82&amp;Horizontal!$B82&amp;Horizontal!BE$11,Vertical!$E:$O,BE$10,0))+0</f>
        <v>101.81</v>
      </c>
      <c r="BF82" s="207">
        <f>(VLOOKUP(Horizontal!$C82&amp;Horizontal!$B82&amp;Horizontal!BF$11,Vertical!$E:$O,BF$10,0))+0</f>
        <v>106.42</v>
      </c>
      <c r="BG82" s="207">
        <f>(VLOOKUP(Horizontal!$C82&amp;Horizontal!$B82&amp;Horizontal!BG$11,Vertical!$E:$O,BG$10,0))+0</f>
        <v>138.21</v>
      </c>
      <c r="BH82" s="207">
        <f>(VLOOKUP(Horizontal!$C82&amp;Horizontal!$B82&amp;Horizontal!BH$11,Vertical!$E:$O,BH$10,0))+0</f>
        <v>144.26</v>
      </c>
      <c r="BI82" s="207">
        <f>(VLOOKUP(Horizontal!$C82&amp;Horizontal!$B82&amp;Horizontal!BI$11,Vertical!$E:$O,BI$10,0))+0</f>
        <v>147.47</v>
      </c>
      <c r="BJ82" s="209">
        <f>(VLOOKUP(Horizontal!$C82&amp;Horizontal!$B82&amp;Horizontal!BJ$11,Vertical!$E:$O,BJ$10,0))+0</f>
        <v>148.66</v>
      </c>
      <c r="BK82" s="210">
        <f>(VLOOKUP(Horizontal!$C82&amp;Horizontal!$B82&amp;Horizontal!BK$11,Vertical!$E:$O,BK$10,0))+0</f>
        <v>51</v>
      </c>
      <c r="BL82" s="207">
        <f>(VLOOKUP(Horizontal!$C82&amp;Horizontal!$B82&amp;Horizontal!BL$11,Vertical!$E:$O,BL$10,0))+0</f>
        <v>43</v>
      </c>
      <c r="BM82" s="207">
        <f>(VLOOKUP(Horizontal!$C82&amp;Horizontal!$B82&amp;Horizontal!BM$11,Vertical!$E:$O,BM$10,0))+0</f>
        <v>42</v>
      </c>
      <c r="BN82" s="207">
        <f>(VLOOKUP(Horizontal!$C82&amp;Horizontal!$B82&amp;Horizontal!BN$11,Vertical!$E:$O,BN$10,0))+0</f>
        <v>38</v>
      </c>
      <c r="BO82" s="207">
        <f>(VLOOKUP(Horizontal!$C82&amp;Horizontal!$B82&amp;Horizontal!BO$11,Vertical!$E:$O,BO$10,0))+0</f>
        <v>37</v>
      </c>
      <c r="BP82" s="207">
        <f>(VLOOKUP(Horizontal!$C82&amp;Horizontal!$B82&amp;Horizontal!BP$11,Vertical!$E:$O,BP$10,0))+0</f>
        <v>39</v>
      </c>
      <c r="BQ82" s="207">
        <f>(VLOOKUP(Horizontal!$C82&amp;Horizontal!$B82&amp;Horizontal!BQ$11,Vertical!$E:$O,BQ$10,0))+0</f>
        <v>37</v>
      </c>
      <c r="BR82" s="207">
        <f>(VLOOKUP(Horizontal!$C82&amp;Horizontal!$B82&amp;Horizontal!BR$11,Vertical!$E:$O,BR$10,0))+0</f>
        <v>35</v>
      </c>
      <c r="BS82" s="209">
        <f>(VLOOKUP(Horizontal!$C82&amp;Horizontal!$B82&amp;Horizontal!BS$11,Vertical!$E:$O,BS$10,0))+0</f>
        <v>32</v>
      </c>
      <c r="BT82" s="210">
        <f>(VLOOKUP(Horizontal!$C82&amp;Horizontal!$B82&amp;Horizontal!BT$11,Vertical!$E:$O,BT$10,0))+0</f>
        <v>12.5</v>
      </c>
      <c r="BU82" s="207">
        <f>(VLOOKUP(Horizontal!$C82&amp;Horizontal!$B82&amp;Horizontal!BU$11,Vertical!$E:$O,BU$10,0))+0</f>
        <v>7.69</v>
      </c>
      <c r="BV82" s="207">
        <f>(VLOOKUP(Horizontal!$C82&amp;Horizontal!$B82&amp;Horizontal!BV$11,Vertical!$E:$O,BV$10,0))+0</f>
        <v>8</v>
      </c>
      <c r="BW82" s="207">
        <f>(VLOOKUP(Horizontal!$C82&amp;Horizontal!$B82&amp;Horizontal!BW$11,Vertical!$E:$O,BW$10,0))+0</f>
        <v>8.3000000000000007</v>
      </c>
      <c r="BX82" s="207">
        <f>(VLOOKUP(Horizontal!$C82&amp;Horizontal!$B82&amp;Horizontal!BX$11,Vertical!$E:$O,BX$10,0))+0</f>
        <v>12.5</v>
      </c>
      <c r="BY82" s="207">
        <f>(VLOOKUP(Horizontal!$C82&amp;Horizontal!$B82&amp;Horizontal!BY$11,Vertical!$E:$O,BY$10,0))+0</f>
        <v>8.33</v>
      </c>
      <c r="BZ82" s="207">
        <f>(VLOOKUP(Horizontal!$C82&amp;Horizontal!$B82&amp;Horizontal!BZ$11,Vertical!$E:$O,BZ$10,0))+0</f>
        <v>16.670000000000002</v>
      </c>
      <c r="CA82" s="207">
        <f>(VLOOKUP(Horizontal!$C82&amp;Horizontal!$B82&amp;Horizontal!CA$11,Vertical!$E:$O,CA$10,0))+0</f>
        <v>16.670000000000002</v>
      </c>
      <c r="CB82" s="209">
        <f>(VLOOKUP(Horizontal!$C82&amp;Horizontal!$B82&amp;Horizontal!CB$11,Vertical!$E:$O,CB$10,0))+0</f>
        <v>26.09</v>
      </c>
      <c r="CC82" s="210">
        <f>(VLOOKUP(Horizontal!$C82&amp;Horizontal!$B82&amp;Horizontal!CC$11,Vertical!$E:$O,CC$10,0))+0</f>
        <v>33.33</v>
      </c>
      <c r="CD82" s="207">
        <f>(VLOOKUP(Horizontal!$C82&amp;Horizontal!$B82&amp;Horizontal!CD$11,Vertical!$E:$O,CD$10,0))+0</f>
        <v>7.69</v>
      </c>
      <c r="CE82" s="207">
        <f>(VLOOKUP(Horizontal!$C82&amp;Horizontal!$B82&amp;Horizontal!CE$11,Vertical!$E:$O,CE$10,0))+0</f>
        <v>20</v>
      </c>
      <c r="CF82" s="207">
        <f>(VLOOKUP(Horizontal!$C82&amp;Horizontal!$B82&amp;Horizontal!CF$11,Vertical!$E:$O,CF$10,0))+0</f>
        <v>12.45</v>
      </c>
      <c r="CG82" s="207">
        <f>(VLOOKUP(Horizontal!$C82&amp;Horizontal!$B82&amp;Horizontal!CG$11,Vertical!$E:$O,CG$10,0))+0</f>
        <v>8.33</v>
      </c>
      <c r="CH82" s="207">
        <f>(VLOOKUP(Horizontal!$C82&amp;Horizontal!$B82&amp;Horizontal!CH$11,Vertical!$E:$O,CH$10,0))+0</f>
        <v>16.670000000000002</v>
      </c>
      <c r="CI82" s="207">
        <f>(VLOOKUP(Horizontal!$C82&amp;Horizontal!$B82&amp;Horizontal!CI$11,Vertical!$E:$O,CI$10,0))+0</f>
        <v>33.33</v>
      </c>
      <c r="CJ82" s="207">
        <f>(VLOOKUP(Horizontal!$C82&amp;Horizontal!$B82&amp;Horizontal!CJ$11,Vertical!$E:$O,CJ$10,0))+0</f>
        <v>33.33</v>
      </c>
      <c r="CK82" s="209">
        <f>(VLOOKUP(Horizontal!$C82&amp;Horizontal!$B82&amp;Horizontal!CK$11,Vertical!$E:$O,CK$10,0))+0</f>
        <v>26.09</v>
      </c>
      <c r="CL82" s="210">
        <f>(VLOOKUP(Horizontal!$C82&amp;Horizontal!$B82&amp;Horizontal!CL$11,Vertical!$E:$O,CL$10,0))+0</f>
        <v>54.17</v>
      </c>
      <c r="CM82" s="207">
        <f>(VLOOKUP(Horizontal!$C82&amp;Horizontal!$B82&amp;Horizontal!CM$11,Vertical!$E:$O,CM$10,0))+0</f>
        <v>84.62</v>
      </c>
      <c r="CN82" s="207">
        <f>(VLOOKUP(Horizontal!$C82&amp;Horizontal!$B82&amp;Horizontal!CN$11,Vertical!$E:$O,CN$10,0))+0</f>
        <v>72</v>
      </c>
      <c r="CO82" s="207">
        <f>(VLOOKUP(Horizontal!$C82&amp;Horizontal!$B82&amp;Horizontal!CO$11,Vertical!$E:$O,CO$10,0))+0</f>
        <v>79.25</v>
      </c>
      <c r="CP82" s="207">
        <f>(VLOOKUP(Horizontal!$C82&amp;Horizontal!$B82&amp;Horizontal!CP$11,Vertical!$E:$O,CP$10,0))+0</f>
        <v>79.17</v>
      </c>
      <c r="CQ82" s="207">
        <f>(VLOOKUP(Horizontal!$C82&amp;Horizontal!$B82&amp;Horizontal!CQ$11,Vertical!$E:$O,CQ$10,0))+0</f>
        <v>75</v>
      </c>
      <c r="CR82" s="207">
        <f>(VLOOKUP(Horizontal!$C82&amp;Horizontal!$B82&amp;Horizontal!CR$11,Vertical!$E:$O,CR$10,0))+0</f>
        <v>50</v>
      </c>
      <c r="CS82" s="207">
        <f>(VLOOKUP(Horizontal!$C82&amp;Horizontal!$B82&amp;Horizontal!CS$11,Vertical!$E:$O,CS$10,0))+0</f>
        <v>50</v>
      </c>
      <c r="CT82" s="207">
        <f>(VLOOKUP(Horizontal!$C82&amp;Horizontal!$B82&amp;Horizontal!CT$11,Vertical!$E:$O,CT$10,0))+0</f>
        <v>47.83</v>
      </c>
      <c r="CU82" s="150"/>
      <c r="CV82" s="211">
        <f t="shared" si="53"/>
        <v>15.5</v>
      </c>
      <c r="CW82" s="190">
        <f t="shared" si="54"/>
        <v>14.659999999999997</v>
      </c>
      <c r="CX82" s="190">
        <f t="shared" si="55"/>
        <v>13.849999999999994</v>
      </c>
      <c r="CY82" s="190">
        <f t="shared" si="56"/>
        <v>14.780000000000001</v>
      </c>
      <c r="CZ82" s="190">
        <f t="shared" si="57"/>
        <v>17.78</v>
      </c>
      <c r="DA82" s="190">
        <f t="shared" si="58"/>
        <v>21.730000000000004</v>
      </c>
      <c r="DB82" s="190">
        <f t="shared" si="59"/>
        <v>21.449999999999989</v>
      </c>
      <c r="DC82" s="190">
        <f t="shared" si="60"/>
        <v>21.200000000000003</v>
      </c>
      <c r="DD82" s="212">
        <f t="shared" si="61"/>
        <v>20.659999999999997</v>
      </c>
      <c r="DE82" s="9">
        <v>160</v>
      </c>
      <c r="DF82" s="212">
        <f t="shared" si="62"/>
        <v>152.56721040189132</v>
      </c>
      <c r="DG82" s="264"/>
      <c r="DH82" s="265"/>
      <c r="DI82" s="265"/>
      <c r="DJ82" s="266"/>
      <c r="DK82" s="190">
        <v>40.08</v>
      </c>
      <c r="DL82" s="190">
        <v>40.08</v>
      </c>
      <c r="DM82" s="190">
        <v>277.23</v>
      </c>
      <c r="DN82" s="212">
        <v>40.08</v>
      </c>
      <c r="DO82" s="190">
        <v>49.42</v>
      </c>
      <c r="DP82" s="190">
        <v>49.42</v>
      </c>
      <c r="DQ82" s="190">
        <v>266.70999999999998</v>
      </c>
      <c r="DR82" s="212">
        <v>49.46</v>
      </c>
      <c r="DS82" s="150"/>
      <c r="DT82" s="190">
        <v>58</v>
      </c>
      <c r="DU82" s="190">
        <v>93</v>
      </c>
      <c r="DV82" s="190">
        <v>88</v>
      </c>
      <c r="DW82" s="190">
        <v>100</v>
      </c>
      <c r="DX82" s="190"/>
      <c r="DY82" s="190"/>
      <c r="DZ82" s="190"/>
      <c r="EA82" s="190"/>
      <c r="EB82" s="190"/>
      <c r="EC82" s="190"/>
      <c r="ED82" s="190">
        <v>90</v>
      </c>
      <c r="EE82" s="190">
        <v>122</v>
      </c>
      <c r="EF82" s="190">
        <v>125</v>
      </c>
      <c r="EG82" s="190">
        <v>125</v>
      </c>
      <c r="EH82" s="212">
        <v>125</v>
      </c>
      <c r="EI82" s="213"/>
      <c r="EJ82" s="211">
        <f t="shared" si="41"/>
        <v>14.959999999999994</v>
      </c>
      <c r="EK82" s="190">
        <f t="shared" si="42"/>
        <v>15.060000000000002</v>
      </c>
      <c r="EL82" s="190">
        <f t="shared" si="43"/>
        <v>14.689999999999998</v>
      </c>
      <c r="EM82" s="190">
        <f t="shared" si="44"/>
        <v>15.679999999999993</v>
      </c>
      <c r="EN82" s="190"/>
      <c r="EO82" s="190"/>
      <c r="EP82" s="190"/>
      <c r="EQ82" s="190"/>
      <c r="ER82" s="190"/>
      <c r="ES82" s="190"/>
      <c r="ET82" s="190">
        <f t="shared" si="45"/>
        <v>17.400000000000006</v>
      </c>
      <c r="EU82" s="190">
        <f t="shared" si="46"/>
        <v>21.349999999999994</v>
      </c>
      <c r="EV82" s="190">
        <f t="shared" si="47"/>
        <v>21.740000000000009</v>
      </c>
      <c r="EW82" s="190">
        <f t="shared" si="48"/>
        <v>20.590000000000003</v>
      </c>
      <c r="EX82" s="212">
        <f t="shared" si="49"/>
        <v>19.539999999999992</v>
      </c>
      <c r="EY82" s="211"/>
      <c r="EZ82" s="75">
        <f t="shared" si="50"/>
        <v>0.1368090944727558</v>
      </c>
      <c r="FA82" s="89">
        <f t="shared" si="51"/>
        <v>-7.0000000000000007E-2</v>
      </c>
      <c r="FB82" s="212"/>
      <c r="FC82" s="213"/>
      <c r="FD82" s="213"/>
      <c r="FE82" s="213"/>
      <c r="FF82" s="213"/>
      <c r="FG82" s="213"/>
      <c r="FH82" s="213"/>
      <c r="FI82" s="213"/>
      <c r="FJ82" s="213"/>
      <c r="FK82" s="213"/>
      <c r="FL82" s="213"/>
      <c r="FM82" s="213"/>
      <c r="FN82" s="213"/>
      <c r="FO82" s="213"/>
      <c r="FP82" s="213"/>
      <c r="FQ82" s="213"/>
      <c r="FR82" s="213"/>
      <c r="FS82" s="211"/>
      <c r="FT82" s="190"/>
      <c r="FU82" s="190"/>
      <c r="FV82" s="190"/>
      <c r="FW82" s="190"/>
      <c r="FX82" s="190"/>
      <c r="FY82" s="190"/>
      <c r="FZ82" s="190"/>
      <c r="GA82" s="190"/>
      <c r="GB82" s="190"/>
      <c r="GC82" s="190"/>
      <c r="GD82" s="190"/>
      <c r="GE82" s="190"/>
      <c r="GF82" s="190"/>
      <c r="GG82" s="212"/>
    </row>
    <row r="83" spans="2:189">
      <c r="B83" s="33">
        <v>42492</v>
      </c>
      <c r="C83" s="30" t="s">
        <v>48</v>
      </c>
      <c r="D83" s="30">
        <v>2016</v>
      </c>
      <c r="E83" s="30" t="str">
        <f t="shared" si="52"/>
        <v>2016S18</v>
      </c>
      <c r="F83" s="30" t="str">
        <f t="shared" si="63"/>
        <v>52016</v>
      </c>
      <c r="G83" s="208" t="str">
        <f>VLOOKUP(Horizontal!$C83&amp;Horizontal!$B83&amp;Horizontal!G$11,Vertical!$E:$O,G$10,0)</f>
        <v>6,65</v>
      </c>
      <c r="H83" s="207">
        <f>(VLOOKUP(Horizontal!$C83&amp;Horizontal!$B83&amp;Horizontal!H$11,Vertical!$E:$O,H$10,0))+0</f>
        <v>83.36</v>
      </c>
      <c r="I83" s="207">
        <f>(VLOOKUP(Horizontal!$C83&amp;Horizontal!$B83&amp;Horizontal!I$11,Vertical!$E:$O,I$10,0))+0</f>
        <v>83.07</v>
      </c>
      <c r="J83" s="207">
        <f>(VLOOKUP(Horizontal!$C83&amp;Horizontal!$B83&amp;Horizontal!J$11,Vertical!$E:$O,J$10,0))+0</f>
        <v>88.36</v>
      </c>
      <c r="K83" s="207">
        <f>(VLOOKUP(Horizontal!$C83&amp;Horizontal!$B83&amp;Horizontal!K$11,Vertical!$E:$O,K$10,0))+0</f>
        <v>89.12</v>
      </c>
      <c r="L83" s="207">
        <f>(VLOOKUP(Horizontal!$C83&amp;Horizontal!$B83&amp;Horizontal!L$11,Vertical!$E:$O,L$10,0))+0</f>
        <v>89.02</v>
      </c>
      <c r="M83" s="207">
        <f>(VLOOKUP(Horizontal!$C83&amp;Horizontal!$B83&amp;Horizontal!M$11,Vertical!$E:$O,M$10,0))+0</f>
        <v>119.41</v>
      </c>
      <c r="N83" s="207">
        <f>(VLOOKUP(Horizontal!$C83&amp;Horizontal!$B83&amp;Horizontal!N$11,Vertical!$E:$O,N$10,0))+0</f>
        <v>124.51</v>
      </c>
      <c r="O83" s="207">
        <f>(VLOOKUP(Horizontal!$C83&amp;Horizontal!$B83&amp;Horizontal!O$11,Vertical!$E:$O,O$10,0))+0</f>
        <v>127.91</v>
      </c>
      <c r="P83" s="209">
        <f>(VLOOKUP(Horizontal!$C83&amp;Horizontal!$B83&amp;Horizontal!P$11,Vertical!$E:$O,P$10,0))+0</f>
        <v>128.6</v>
      </c>
      <c r="Q83" s="210">
        <f>(VLOOKUP(Horizontal!$C83&amp;Horizontal!$B83&amp;Horizontal!Q$11,Vertical!$E:$O,Q$10,0))+0</f>
        <v>53</v>
      </c>
      <c r="R83" s="207">
        <f>(VLOOKUP(Horizontal!$C83&amp;Horizontal!$B83&amp;Horizontal!R$11,Vertical!$E:$O,R$10,0))+0</f>
        <v>52</v>
      </c>
      <c r="S83" s="207">
        <f>(VLOOKUP(Horizontal!$C83&amp;Horizontal!$B83&amp;Horizontal!S$11,Vertical!$E:$O,S$10,0))+0</f>
        <v>50</v>
      </c>
      <c r="T83" s="207">
        <f>(VLOOKUP(Horizontal!$C83&amp;Horizontal!$B83&amp;Horizontal!T$11,Vertical!$E:$O,T$10,0))+0</f>
        <v>49</v>
      </c>
      <c r="U83" s="207">
        <f>(VLOOKUP(Horizontal!$C83&amp;Horizontal!$B83&amp;Horizontal!U$11,Vertical!$E:$O,U$10,0))+0</f>
        <v>49</v>
      </c>
      <c r="V83" s="207">
        <f>(VLOOKUP(Horizontal!$C83&amp;Horizontal!$B83&amp;Horizontal!V$11,Vertical!$E:$O,V$10,0))+0</f>
        <v>44</v>
      </c>
      <c r="W83" s="207">
        <f>(VLOOKUP(Horizontal!$C83&amp;Horizontal!$B83&amp;Horizontal!W$11,Vertical!$E:$O,W$10,0))+0</f>
        <v>40</v>
      </c>
      <c r="X83" s="207">
        <f>(VLOOKUP(Horizontal!$C83&amp;Horizontal!$B83&amp;Horizontal!X$11,Vertical!$E:$O,X$10,0))+0</f>
        <v>34</v>
      </c>
      <c r="Y83" s="209">
        <f>(VLOOKUP(Horizontal!$C83&amp;Horizontal!$B83&amp;Horizontal!Y$11,Vertical!$E:$O,Y$10,0))+0</f>
        <v>34</v>
      </c>
      <c r="Z83" s="210">
        <f>(VLOOKUP(Horizontal!$C83&amp;Horizontal!$B83&amp;Horizontal!Z$11,Vertical!$E:$O,Z$10,0))+0</f>
        <v>50.58</v>
      </c>
      <c r="AA83" s="207">
        <f>(VLOOKUP(Horizontal!$C83&amp;Horizontal!$B83&amp;Horizontal!AA$11,Vertical!$E:$O,AA$10,0))+0</f>
        <v>40.380000000000003</v>
      </c>
      <c r="AB83" s="207">
        <f>(VLOOKUP(Horizontal!$C83&amp;Horizontal!$B83&amp;Horizontal!AB$11,Vertical!$E:$O,AB$10,0))+0</f>
        <v>28.74</v>
      </c>
      <c r="AC83" s="207">
        <f>(VLOOKUP(Horizontal!$C83&amp;Horizontal!$B83&amp;Horizontal!AC$11,Vertical!$E:$O,AC$10,0))+0</f>
        <v>28.74</v>
      </c>
      <c r="AD83" s="207">
        <f>(VLOOKUP(Horizontal!$C83&amp;Horizontal!$B83&amp;Horizontal!AD$11,Vertical!$E:$O,AD$10,0))+0</f>
        <v>37.5</v>
      </c>
      <c r="AE83" s="207">
        <f>(VLOOKUP(Horizontal!$C83&amp;Horizontal!$B83&amp;Horizontal!AE$11,Vertical!$E:$O,AE$10,0))+0</f>
        <v>0</v>
      </c>
      <c r="AF83" s="207">
        <f>(VLOOKUP(Horizontal!$C83&amp;Horizontal!$B83&amp;Horizontal!AF$11,Vertical!$E:$O,AF$10,0))+0</f>
        <v>0</v>
      </c>
      <c r="AG83" s="207">
        <f>(VLOOKUP(Horizontal!$C83&amp;Horizontal!$B83&amp;Horizontal!AG$11,Vertical!$E:$O,AG$10,0))+0</f>
        <v>0.37</v>
      </c>
      <c r="AH83" s="209">
        <f>(VLOOKUP(Horizontal!$C83&amp;Horizontal!$B83&amp;Horizontal!AH$11,Vertical!$E:$O,AH$10,0))+0</f>
        <v>14.81</v>
      </c>
      <c r="AI83" s="210">
        <f>(VLOOKUP(Horizontal!$C83&amp;Horizontal!$B83&amp;Horizontal!AI$11,Vertical!$E:$O,AI$10,0))+0</f>
        <v>3.89</v>
      </c>
      <c r="AJ83" s="207">
        <f>(VLOOKUP(Horizontal!$C83&amp;Horizontal!$B83&amp;Horizontal!AJ$11,Vertical!$E:$O,AJ$10,0))+0</f>
        <v>3.85</v>
      </c>
      <c r="AK83" s="207">
        <f>(VLOOKUP(Horizontal!$C83&amp;Horizontal!$B83&amp;Horizontal!AK$11,Vertical!$E:$O,AK$10,0))+0</f>
        <v>12.15</v>
      </c>
      <c r="AL83" s="207">
        <f>(VLOOKUP(Horizontal!$C83&amp;Horizontal!$B83&amp;Horizontal!AL$11,Vertical!$E:$O,AL$10,0))+0</f>
        <v>12.15</v>
      </c>
      <c r="AM83" s="207">
        <f>(VLOOKUP(Horizontal!$C83&amp;Horizontal!$B83&amp;Horizontal!AM$11,Vertical!$E:$O,AM$10,0))+0</f>
        <v>20.83</v>
      </c>
      <c r="AN83" s="207">
        <f>(VLOOKUP(Horizontal!$C83&amp;Horizontal!$B83&amp;Horizontal!AN$11,Vertical!$E:$O,AN$10,0))+0</f>
        <v>26.32</v>
      </c>
      <c r="AO83" s="207">
        <f>(VLOOKUP(Horizontal!$C83&amp;Horizontal!$B83&amp;Horizontal!AO$11,Vertical!$E:$O,AO$10,0))+0</f>
        <v>20</v>
      </c>
      <c r="AP83" s="207">
        <f>(VLOOKUP(Horizontal!$C83&amp;Horizontal!$B83&amp;Horizontal!AP$11,Vertical!$E:$O,AP$10,0))+0</f>
        <v>36.76</v>
      </c>
      <c r="AQ83" s="209">
        <f>(VLOOKUP(Horizontal!$C83&amp;Horizontal!$B83&amp;Horizontal!AQ$11,Vertical!$E:$O,AQ$10,0))+0</f>
        <v>51.85</v>
      </c>
      <c r="AR83" s="210">
        <f>(VLOOKUP(Horizontal!$C83&amp;Horizontal!$B83&amp;Horizontal!AR$11,Vertical!$E:$O,AR$10,0))+0</f>
        <v>45.53</v>
      </c>
      <c r="AS83" s="207">
        <f>(VLOOKUP(Horizontal!$C83&amp;Horizontal!$B83&amp;Horizontal!AS$11,Vertical!$E:$O,AS$10,0))+0</f>
        <v>55.77</v>
      </c>
      <c r="AT83" s="207">
        <f>(VLOOKUP(Horizontal!$C83&amp;Horizontal!$B83&amp;Horizontal!AT$11,Vertical!$E:$O,AT$10,0))+0</f>
        <v>59.11</v>
      </c>
      <c r="AU83" s="207">
        <f>(VLOOKUP(Horizontal!$C83&amp;Horizontal!$B83&amp;Horizontal!AU$11,Vertical!$E:$O,AU$10,0))+0</f>
        <v>59.11</v>
      </c>
      <c r="AV83" s="207">
        <f>(VLOOKUP(Horizontal!$C83&amp;Horizontal!$B83&amp;Horizontal!AV$11,Vertical!$E:$O,AV$10,0))+0</f>
        <v>41.67</v>
      </c>
      <c r="AW83" s="207">
        <f>(VLOOKUP(Horizontal!$C83&amp;Horizontal!$B83&amp;Horizontal!AW$11,Vertical!$E:$O,AW$10,0))+0</f>
        <v>73.680000000000007</v>
      </c>
      <c r="AX83" s="207">
        <f>(VLOOKUP(Horizontal!$C83&amp;Horizontal!$B83&amp;Horizontal!AX$11,Vertical!$E:$O,AX$10,0))+0</f>
        <v>80</v>
      </c>
      <c r="AY83" s="207">
        <f>(VLOOKUP(Horizontal!$C83&amp;Horizontal!$B83&amp;Horizontal!AY$11,Vertical!$E:$O,AY$10,0))+0</f>
        <v>62.87</v>
      </c>
      <c r="AZ83" s="209">
        <f>(VLOOKUP(Horizontal!$C83&amp;Horizontal!$B83&amp;Horizontal!AZ$11,Vertical!$E:$O,AZ$10,0))+0</f>
        <v>33.33</v>
      </c>
      <c r="BA83" s="208">
        <f>(VLOOKUP(Horizontal!$C83&amp;Horizontal!$B83&amp;Horizontal!BA$11,Vertical!$E:$O,BA$10,0))+0</f>
        <v>15.92</v>
      </c>
      <c r="BB83" s="210">
        <f>(VLOOKUP(Horizontal!$C83&amp;Horizontal!$B83&amp;Horizontal!BB$11,Vertical!$E:$O,BB$10,0))+0</f>
        <v>99.32</v>
      </c>
      <c r="BC83" s="207">
        <f>(VLOOKUP(Horizontal!$C83&amp;Horizontal!$B83&amp;Horizontal!BC$11,Vertical!$E:$O,BC$10,0))+0</f>
        <v>98.22</v>
      </c>
      <c r="BD83" s="207">
        <f>(VLOOKUP(Horizontal!$C83&amp;Horizontal!$B83&amp;Horizontal!BD$11,Vertical!$E:$O,BD$10,0))+0</f>
        <v>102.79</v>
      </c>
      <c r="BE83" s="207">
        <f>(VLOOKUP(Horizontal!$C83&amp;Horizontal!$B83&amp;Horizontal!BE$11,Vertical!$E:$O,BE$10,0))+0</f>
        <v>104.38</v>
      </c>
      <c r="BF83" s="207">
        <f>(VLOOKUP(Horizontal!$C83&amp;Horizontal!$B83&amp;Horizontal!BF$11,Vertical!$E:$O,BF$10,0))+0</f>
        <v>106.88</v>
      </c>
      <c r="BG83" s="207">
        <f>(VLOOKUP(Horizontal!$C83&amp;Horizontal!$B83&amp;Horizontal!BG$11,Vertical!$E:$O,BG$10,0))+0</f>
        <v>139.63</v>
      </c>
      <c r="BH83" s="207">
        <f>(VLOOKUP(Horizontal!$C83&amp;Horizontal!$B83&amp;Horizontal!BH$11,Vertical!$E:$O,BH$10,0))+0</f>
        <v>146.18</v>
      </c>
      <c r="BI83" s="207">
        <f>(VLOOKUP(Horizontal!$C83&amp;Horizontal!$B83&amp;Horizontal!BI$11,Vertical!$E:$O,BI$10,0))+0</f>
        <v>150.22</v>
      </c>
      <c r="BJ83" s="209">
        <f>(VLOOKUP(Horizontal!$C83&amp;Horizontal!$B83&amp;Horizontal!BJ$11,Vertical!$E:$O,BJ$10,0))+0</f>
        <v>151.65</v>
      </c>
      <c r="BK83" s="210">
        <f>(VLOOKUP(Horizontal!$C83&amp;Horizontal!$B83&amp;Horizontal!BK$11,Vertical!$E:$O,BK$10,0))+0</f>
        <v>56</v>
      </c>
      <c r="BL83" s="207">
        <f>(VLOOKUP(Horizontal!$C83&amp;Horizontal!$B83&amp;Horizontal!BL$11,Vertical!$E:$O,BL$10,0))+0</f>
        <v>53</v>
      </c>
      <c r="BM83" s="207">
        <f>(VLOOKUP(Horizontal!$C83&amp;Horizontal!$B83&amp;Horizontal!BM$11,Vertical!$E:$O,BM$10,0))+0</f>
        <v>44</v>
      </c>
      <c r="BN83" s="207">
        <f>(VLOOKUP(Horizontal!$C83&amp;Horizontal!$B83&amp;Horizontal!BN$11,Vertical!$E:$O,BN$10,0))+0</f>
        <v>42</v>
      </c>
      <c r="BO83" s="207">
        <f>(VLOOKUP(Horizontal!$C83&amp;Horizontal!$B83&amp;Horizontal!BO$11,Vertical!$E:$O,BO$10,0))+0</f>
        <v>43</v>
      </c>
      <c r="BP83" s="207">
        <f>(VLOOKUP(Horizontal!$C83&amp;Horizontal!$B83&amp;Horizontal!BP$11,Vertical!$E:$O,BP$10,0))+0</f>
        <v>44</v>
      </c>
      <c r="BQ83" s="207">
        <f>(VLOOKUP(Horizontal!$C83&amp;Horizontal!$B83&amp;Horizontal!BQ$11,Vertical!$E:$O,BQ$10,0))+0</f>
        <v>43</v>
      </c>
      <c r="BR83" s="207">
        <f>(VLOOKUP(Horizontal!$C83&amp;Horizontal!$B83&amp;Horizontal!BR$11,Vertical!$E:$O,BR$10,0))+0</f>
        <v>39</v>
      </c>
      <c r="BS83" s="209">
        <f>(VLOOKUP(Horizontal!$C83&amp;Horizontal!$B83&amp;Horizontal!BS$11,Vertical!$E:$O,BS$10,0))+0</f>
        <v>38</v>
      </c>
      <c r="BT83" s="210">
        <f>(VLOOKUP(Horizontal!$C83&amp;Horizontal!$B83&amp;Horizontal!BT$11,Vertical!$E:$O,BT$10,0))+0</f>
        <v>48.54</v>
      </c>
      <c r="BU83" s="207">
        <f>(VLOOKUP(Horizontal!$C83&amp;Horizontal!$B83&amp;Horizontal!BU$11,Vertical!$E:$O,BU$10,0))+0</f>
        <v>25.53</v>
      </c>
      <c r="BV83" s="207">
        <f>(VLOOKUP(Horizontal!$C83&amp;Horizontal!$B83&amp;Horizontal!BV$11,Vertical!$E:$O,BV$10,0))+0</f>
        <v>25.64</v>
      </c>
      <c r="BW83" s="207">
        <f>(VLOOKUP(Horizontal!$C83&amp;Horizontal!$B83&amp;Horizontal!BW$11,Vertical!$E:$O,BW$10,0))+0</f>
        <v>25.64</v>
      </c>
      <c r="BX83" s="207">
        <f>(VLOOKUP(Horizontal!$C83&amp;Horizontal!$B83&amp;Horizontal!BX$11,Vertical!$E:$O,BX$10,0))+0</f>
        <v>31.11</v>
      </c>
      <c r="BY83" s="207">
        <f>(VLOOKUP(Horizontal!$C83&amp;Horizontal!$B83&amp;Horizontal!BY$11,Vertical!$E:$O,BY$10,0))+0</f>
        <v>17.940000000000001</v>
      </c>
      <c r="BZ83" s="207">
        <f>(VLOOKUP(Horizontal!$C83&amp;Horizontal!$B83&amp;Horizontal!BZ$11,Vertical!$E:$O,BZ$10,0))+0</f>
        <v>13.64</v>
      </c>
      <c r="CA83" s="207">
        <f>(VLOOKUP(Horizontal!$C83&amp;Horizontal!$B83&amp;Horizontal!CA$11,Vertical!$E:$O,CA$10,0))+0</f>
        <v>16.2</v>
      </c>
      <c r="CB83" s="209">
        <f>(VLOOKUP(Horizontal!$C83&amp;Horizontal!$B83&amp;Horizontal!CB$11,Vertical!$E:$O,CB$10,0))+0</f>
        <v>4.42</v>
      </c>
      <c r="CC83" s="210">
        <f>(VLOOKUP(Horizontal!$C83&amp;Horizontal!$B83&amp;Horizontal!CC$11,Vertical!$E:$O,CC$10,0))+0</f>
        <v>4.8499999999999996</v>
      </c>
      <c r="CD83" s="207">
        <f>(VLOOKUP(Horizontal!$C83&amp;Horizontal!$B83&amp;Horizontal!CD$11,Vertical!$E:$O,CD$10,0))+0</f>
        <v>6.38</v>
      </c>
      <c r="CE83" s="207">
        <f>(VLOOKUP(Horizontal!$C83&amp;Horizontal!$B83&amp;Horizontal!CE$11,Vertical!$E:$O,CE$10,0))+0</f>
        <v>5.13</v>
      </c>
      <c r="CF83" s="207">
        <f>(VLOOKUP(Horizontal!$C83&amp;Horizontal!$B83&amp;Horizontal!CF$11,Vertical!$E:$O,CF$10,0))+0</f>
        <v>5.13</v>
      </c>
      <c r="CG83" s="207">
        <f>(VLOOKUP(Horizontal!$C83&amp;Horizontal!$B83&amp;Horizontal!CG$11,Vertical!$E:$O,CG$10,0))+0</f>
        <v>13.33</v>
      </c>
      <c r="CH83" s="207">
        <f>(VLOOKUP(Horizontal!$C83&amp;Horizontal!$B83&amp;Horizontal!CH$11,Vertical!$E:$O,CH$10,0))+0</f>
        <v>4.4800000000000004</v>
      </c>
      <c r="CI83" s="207">
        <f>(VLOOKUP(Horizontal!$C83&amp;Horizontal!$B83&amp;Horizontal!CI$11,Vertical!$E:$O,CI$10,0))+0</f>
        <v>18.18</v>
      </c>
      <c r="CJ83" s="207">
        <f>(VLOOKUP(Horizontal!$C83&amp;Horizontal!$B83&amp;Horizontal!CJ$11,Vertical!$E:$O,CJ$10,0))+0</f>
        <v>18.52</v>
      </c>
      <c r="CK83" s="209">
        <f>(VLOOKUP(Horizontal!$C83&amp;Horizontal!$B83&amp;Horizontal!CK$11,Vertical!$E:$O,CK$10,0))+0</f>
        <v>33.19</v>
      </c>
      <c r="CL83" s="210">
        <f>(VLOOKUP(Horizontal!$C83&amp;Horizontal!$B83&amp;Horizontal!CL$11,Vertical!$E:$O,CL$10,0))+0</f>
        <v>46.6</v>
      </c>
      <c r="CM83" s="207">
        <f>(VLOOKUP(Horizontal!$C83&amp;Horizontal!$B83&amp;Horizontal!CM$11,Vertical!$E:$O,CM$10,0))+0</f>
        <v>68.09</v>
      </c>
      <c r="CN83" s="207">
        <f>(VLOOKUP(Horizontal!$C83&amp;Horizontal!$B83&amp;Horizontal!CN$11,Vertical!$E:$O,CN$10,0))+0</f>
        <v>69.23</v>
      </c>
      <c r="CO83" s="207">
        <f>(VLOOKUP(Horizontal!$C83&amp;Horizontal!$B83&amp;Horizontal!CO$11,Vertical!$E:$O,CO$10,0))+0</f>
        <v>69.23</v>
      </c>
      <c r="CP83" s="207">
        <f>(VLOOKUP(Horizontal!$C83&amp;Horizontal!$B83&amp;Horizontal!CP$11,Vertical!$E:$O,CP$10,0))+0</f>
        <v>55.56</v>
      </c>
      <c r="CQ83" s="207">
        <f>(VLOOKUP(Horizontal!$C83&amp;Horizontal!$B83&amp;Horizontal!CQ$11,Vertical!$E:$O,CQ$10,0))+0</f>
        <v>77.58</v>
      </c>
      <c r="CR83" s="207">
        <f>(VLOOKUP(Horizontal!$C83&amp;Horizontal!$B83&amp;Horizontal!CR$11,Vertical!$E:$O,CR$10,0))+0</f>
        <v>68.180000000000007</v>
      </c>
      <c r="CS83" s="207">
        <f>(VLOOKUP(Horizontal!$C83&amp;Horizontal!$B83&amp;Horizontal!CS$11,Vertical!$E:$O,CS$10,0))+0</f>
        <v>65.28</v>
      </c>
      <c r="CT83" s="207">
        <f>(VLOOKUP(Horizontal!$C83&amp;Horizontal!$B83&amp;Horizontal!CT$11,Vertical!$E:$O,CT$10,0))+0</f>
        <v>62.39</v>
      </c>
      <c r="CU83" s="150"/>
      <c r="CV83" s="211">
        <f t="shared" si="53"/>
        <v>15.959999999999994</v>
      </c>
      <c r="CW83" s="190">
        <f t="shared" si="54"/>
        <v>15.150000000000006</v>
      </c>
      <c r="CX83" s="190">
        <f t="shared" si="55"/>
        <v>14.430000000000007</v>
      </c>
      <c r="CY83" s="190">
        <f t="shared" si="56"/>
        <v>15.259999999999991</v>
      </c>
      <c r="CZ83" s="190">
        <f t="shared" si="57"/>
        <v>17.86</v>
      </c>
      <c r="DA83" s="190">
        <f t="shared" si="58"/>
        <v>20.22</v>
      </c>
      <c r="DB83" s="190">
        <f t="shared" si="59"/>
        <v>21.67</v>
      </c>
      <c r="DC83" s="190">
        <f t="shared" si="60"/>
        <v>22.310000000000002</v>
      </c>
      <c r="DD83" s="212">
        <f t="shared" si="61"/>
        <v>23.050000000000011</v>
      </c>
      <c r="DE83" s="9">
        <v>160</v>
      </c>
      <c r="DF83" s="212">
        <f t="shared" si="62"/>
        <v>125.09721040189133</v>
      </c>
      <c r="DG83" s="264"/>
      <c r="DH83" s="265"/>
      <c r="DI83" s="265"/>
      <c r="DJ83" s="266"/>
      <c r="DK83" s="190">
        <v>64.739999999999995</v>
      </c>
      <c r="DL83" s="190">
        <v>64.739999999999995</v>
      </c>
      <c r="DM83" s="190">
        <v>110.05</v>
      </c>
      <c r="DN83" s="212">
        <v>67.06</v>
      </c>
      <c r="DO83" s="190">
        <v>75.930000000000007</v>
      </c>
      <c r="DP83" s="190">
        <v>74.91</v>
      </c>
      <c r="DQ83" s="190">
        <v>106.07</v>
      </c>
      <c r="DR83" s="212">
        <v>88.98</v>
      </c>
      <c r="DS83" s="150"/>
      <c r="DT83" s="190">
        <v>80</v>
      </c>
      <c r="DU83" s="190">
        <v>80</v>
      </c>
      <c r="DV83" s="190">
        <v>100</v>
      </c>
      <c r="DW83" s="190">
        <v>87</v>
      </c>
      <c r="DX83" s="190"/>
      <c r="DY83" s="190"/>
      <c r="DZ83" s="190"/>
      <c r="EA83" s="190"/>
      <c r="EB83" s="190"/>
      <c r="EC83" s="190"/>
      <c r="ED83" s="190">
        <v>87</v>
      </c>
      <c r="EE83" s="190">
        <v>120</v>
      </c>
      <c r="EF83" s="190">
        <v>123</v>
      </c>
      <c r="EG83" s="190">
        <v>125</v>
      </c>
      <c r="EH83" s="212">
        <v>125</v>
      </c>
      <c r="EI83" s="213"/>
      <c r="EJ83" s="211">
        <f t="shared" si="41"/>
        <v>15.5</v>
      </c>
      <c r="EK83" s="190">
        <f t="shared" si="42"/>
        <v>14.659999999999997</v>
      </c>
      <c r="EL83" s="190">
        <f t="shared" si="43"/>
        <v>13.849999999999994</v>
      </c>
      <c r="EM83" s="190">
        <f t="shared" si="44"/>
        <v>14.780000000000001</v>
      </c>
      <c r="EN83" s="190"/>
      <c r="EO83" s="190"/>
      <c r="EP83" s="190"/>
      <c r="EQ83" s="190"/>
      <c r="ER83" s="190"/>
      <c r="ES83" s="190"/>
      <c r="ET83" s="190">
        <f t="shared" si="45"/>
        <v>17.78</v>
      </c>
      <c r="EU83" s="190">
        <f t="shared" si="46"/>
        <v>21.730000000000004</v>
      </c>
      <c r="EV83" s="190">
        <f t="shared" si="47"/>
        <v>21.449999999999989</v>
      </c>
      <c r="EW83" s="190">
        <f t="shared" si="48"/>
        <v>21.200000000000003</v>
      </c>
      <c r="EX83" s="212">
        <f t="shared" si="49"/>
        <v>20.659999999999997</v>
      </c>
      <c r="EY83" s="211"/>
      <c r="EZ83" s="75">
        <f t="shared" si="50"/>
        <v>9.0661213360599874E-2</v>
      </c>
      <c r="FA83" s="89">
        <f t="shared" si="51"/>
        <v>-7.0000000000000007E-2</v>
      </c>
      <c r="FB83" s="212"/>
      <c r="FC83" s="213"/>
      <c r="FD83" s="213"/>
      <c r="FE83" s="213"/>
      <c r="FF83" s="213"/>
      <c r="FG83" s="213"/>
      <c r="FH83" s="213"/>
      <c r="FI83" s="213"/>
      <c r="FJ83" s="213"/>
      <c r="FK83" s="213"/>
      <c r="FL83" s="213"/>
      <c r="FM83" s="213"/>
      <c r="FN83" s="213"/>
      <c r="FO83" s="213"/>
      <c r="FP83" s="213"/>
      <c r="FQ83" s="213"/>
      <c r="FR83" s="213"/>
      <c r="FS83" s="211"/>
      <c r="FT83" s="190"/>
      <c r="FU83" s="190"/>
      <c r="FV83" s="190"/>
      <c r="FW83" s="190"/>
      <c r="FX83" s="190"/>
      <c r="FY83" s="190"/>
      <c r="FZ83" s="190"/>
      <c r="GA83" s="190"/>
      <c r="GB83" s="190"/>
      <c r="GC83" s="190"/>
      <c r="GD83" s="190"/>
      <c r="GE83" s="190"/>
      <c r="GF83" s="190"/>
      <c r="GG83" s="212"/>
    </row>
    <row r="84" spans="2:189">
      <c r="B84" s="33">
        <v>42499</v>
      </c>
      <c r="C84" s="30" t="s">
        <v>47</v>
      </c>
      <c r="D84" s="30">
        <v>2016</v>
      </c>
      <c r="E84" s="30" t="str">
        <f t="shared" si="52"/>
        <v>2016S19</v>
      </c>
      <c r="F84" s="30" t="str">
        <f t="shared" si="63"/>
        <v>52016</v>
      </c>
      <c r="G84" s="208" t="str">
        <f>VLOOKUP(Horizontal!$C84&amp;Horizontal!$B84&amp;Horizontal!G$11,Vertical!$E:$O,G$10,0)</f>
        <v>6,58</v>
      </c>
      <c r="H84" s="207">
        <f>(VLOOKUP(Horizontal!$C84&amp;Horizontal!$B84&amp;Horizontal!H$11,Vertical!$E:$O,H$10,0))+0</f>
        <v>79.72</v>
      </c>
      <c r="I84" s="207">
        <f>(VLOOKUP(Horizontal!$C84&amp;Horizontal!$B84&amp;Horizontal!I$11,Vertical!$E:$O,I$10,0))+0</f>
        <v>78.63</v>
      </c>
      <c r="J84" s="207">
        <f>(VLOOKUP(Horizontal!$C84&amp;Horizontal!$B84&amp;Horizontal!J$11,Vertical!$E:$O,J$10,0))+0</f>
        <v>84.61</v>
      </c>
      <c r="K84" s="207">
        <f>(VLOOKUP(Horizontal!$C84&amp;Horizontal!$B84&amp;Horizontal!K$11,Vertical!$E:$O,K$10,0))+0</f>
        <v>85.51</v>
      </c>
      <c r="L84" s="207">
        <f>(VLOOKUP(Horizontal!$C84&amp;Horizontal!$B84&amp;Horizontal!L$11,Vertical!$E:$O,L$10,0))+0</f>
        <v>87.23</v>
      </c>
      <c r="M84" s="207">
        <f>(VLOOKUP(Horizontal!$C84&amp;Horizontal!$B84&amp;Horizontal!M$11,Vertical!$E:$O,M$10,0))+0</f>
        <v>121.24</v>
      </c>
      <c r="N84" s="207">
        <f>(VLOOKUP(Horizontal!$C84&amp;Horizontal!$B84&amp;Horizontal!N$11,Vertical!$E:$O,N$10,0))+0</f>
        <v>125.65</v>
      </c>
      <c r="O84" s="207">
        <f>(VLOOKUP(Horizontal!$C84&amp;Horizontal!$B84&amp;Horizontal!O$11,Vertical!$E:$O,O$10,0))+0</f>
        <v>129.19</v>
      </c>
      <c r="P84" s="209">
        <f>(VLOOKUP(Horizontal!$C84&amp;Horizontal!$B84&amp;Horizontal!P$11,Vertical!$E:$O,P$10,0))+0</f>
        <v>130.27000000000001</v>
      </c>
      <c r="Q84" s="210">
        <f>(VLOOKUP(Horizontal!$C84&amp;Horizontal!$B84&amp;Horizontal!Q$11,Vertical!$E:$O,Q$10,0))+0</f>
        <v>53</v>
      </c>
      <c r="R84" s="207">
        <f>(VLOOKUP(Horizontal!$C84&amp;Horizontal!$B84&amp;Horizontal!R$11,Vertical!$E:$O,R$10,0))+0</f>
        <v>47</v>
      </c>
      <c r="S84" s="207">
        <f>(VLOOKUP(Horizontal!$C84&amp;Horizontal!$B84&amp;Horizontal!S$11,Vertical!$E:$O,S$10,0))+0</f>
        <v>39</v>
      </c>
      <c r="T84" s="207">
        <f>(VLOOKUP(Horizontal!$C84&amp;Horizontal!$B84&amp;Horizontal!T$11,Vertical!$E:$O,T$10,0))+0</f>
        <v>38</v>
      </c>
      <c r="U84" s="207">
        <f>(VLOOKUP(Horizontal!$C84&amp;Horizontal!$B84&amp;Horizontal!U$11,Vertical!$E:$O,U$10,0))+0</f>
        <v>40</v>
      </c>
      <c r="V84" s="207">
        <f>(VLOOKUP(Horizontal!$C84&amp;Horizontal!$B84&amp;Horizontal!V$11,Vertical!$E:$O,V$10,0))+0</f>
        <v>42</v>
      </c>
      <c r="W84" s="207">
        <f>(VLOOKUP(Horizontal!$C84&amp;Horizontal!$B84&amp;Horizontal!W$11,Vertical!$E:$O,W$10,0))+0</f>
        <v>39</v>
      </c>
      <c r="X84" s="207">
        <f>(VLOOKUP(Horizontal!$C84&amp;Horizontal!$B84&amp;Horizontal!X$11,Vertical!$E:$O,X$10,0))+0</f>
        <v>35</v>
      </c>
      <c r="Y84" s="209">
        <f>(VLOOKUP(Horizontal!$C84&amp;Horizontal!$B84&amp;Horizontal!Y$11,Vertical!$E:$O,Y$10,0))+0</f>
        <v>33</v>
      </c>
      <c r="Z84" s="210">
        <f>(VLOOKUP(Horizontal!$C84&amp;Horizontal!$B84&amp;Horizontal!Z$11,Vertical!$E:$O,Z$10,0))+0</f>
        <v>53.85</v>
      </c>
      <c r="AA84" s="207">
        <f>(VLOOKUP(Horizontal!$C84&amp;Horizontal!$B84&amp;Horizontal!AA$11,Vertical!$E:$O,AA$10,0))+0</f>
        <v>75.680000000000007</v>
      </c>
      <c r="AB84" s="207">
        <f>(VLOOKUP(Horizontal!$C84&amp;Horizontal!$B84&amp;Horizontal!AB$11,Vertical!$E:$O,AB$10,0))+0</f>
        <v>64.14</v>
      </c>
      <c r="AC84" s="207">
        <f>(VLOOKUP(Horizontal!$C84&amp;Horizontal!$B84&amp;Horizontal!AC$11,Vertical!$E:$O,AC$10,0))+0</f>
        <v>67.98</v>
      </c>
      <c r="AD84" s="207">
        <f>(VLOOKUP(Horizontal!$C84&amp;Horizontal!$B84&amp;Horizontal!AD$11,Vertical!$E:$O,AD$10,0))+0</f>
        <v>55.56</v>
      </c>
      <c r="AE84" s="207">
        <f>(VLOOKUP(Horizontal!$C84&amp;Horizontal!$B84&amp;Horizontal!AE$11,Vertical!$E:$O,AE$10,0))+0</f>
        <v>11.4</v>
      </c>
      <c r="AF84" s="207">
        <f>(VLOOKUP(Horizontal!$C84&amp;Horizontal!$B84&amp;Horizontal!AF$11,Vertical!$E:$O,AF$10,0))+0</f>
        <v>16.670000000000002</v>
      </c>
      <c r="AG84" s="207">
        <f>(VLOOKUP(Horizontal!$C84&amp;Horizontal!$B84&amp;Horizontal!AG$11,Vertical!$E:$O,AG$10,0))+0</f>
        <v>16.670000000000002</v>
      </c>
      <c r="AH84" s="209">
        <f>(VLOOKUP(Horizontal!$C84&amp;Horizontal!$B84&amp;Horizontal!AH$11,Vertical!$E:$O,AH$10,0))+0</f>
        <v>16.670000000000002</v>
      </c>
      <c r="AI84" s="210">
        <f>(VLOOKUP(Horizontal!$C84&amp;Horizontal!$B84&amp;Horizontal!AI$11,Vertical!$E:$O,AI$10,0))+0</f>
        <v>26.92</v>
      </c>
      <c r="AJ84" s="207">
        <f>(VLOOKUP(Horizontal!$C84&amp;Horizontal!$B84&amp;Horizontal!AJ$11,Vertical!$E:$O,AJ$10,0))+0</f>
        <v>20.55</v>
      </c>
      <c r="AK84" s="207">
        <f>(VLOOKUP(Horizontal!$C84&amp;Horizontal!$B84&amp;Horizontal!AK$11,Vertical!$E:$O,AK$10,0))+0</f>
        <v>19.920000000000002</v>
      </c>
      <c r="AL84" s="207">
        <f>(VLOOKUP(Horizontal!$C84&amp;Horizontal!$B84&amp;Horizontal!AL$11,Vertical!$E:$O,AL$10,0))+0</f>
        <v>15.81</v>
      </c>
      <c r="AM84" s="207">
        <f>(VLOOKUP(Horizontal!$C84&amp;Horizontal!$B84&amp;Horizontal!AM$11,Vertical!$E:$O,AM$10,0))+0</f>
        <v>25.93</v>
      </c>
      <c r="AN84" s="207">
        <f>(VLOOKUP(Horizontal!$C84&amp;Horizontal!$B84&amp;Horizontal!AN$11,Vertical!$E:$O,AN$10,0))+0</f>
        <v>25.74</v>
      </c>
      <c r="AO84" s="207">
        <f>(VLOOKUP(Horizontal!$C84&amp;Horizontal!$B84&amp;Horizontal!AO$11,Vertical!$E:$O,AO$10,0))+0</f>
        <v>33.33</v>
      </c>
      <c r="AP84" s="207">
        <f>(VLOOKUP(Horizontal!$C84&amp;Horizontal!$B84&amp;Horizontal!AP$11,Vertical!$E:$O,AP$10,0))+0</f>
        <v>36.67</v>
      </c>
      <c r="AQ84" s="209">
        <f>(VLOOKUP(Horizontal!$C84&amp;Horizontal!$B84&amp;Horizontal!AQ$11,Vertical!$E:$O,AQ$10,0))+0</f>
        <v>43.33</v>
      </c>
      <c r="AR84" s="210">
        <f>(VLOOKUP(Horizontal!$C84&amp;Horizontal!$B84&amp;Horizontal!AR$11,Vertical!$E:$O,AR$10,0))+0</f>
        <v>19.23</v>
      </c>
      <c r="AS84" s="207">
        <f>(VLOOKUP(Horizontal!$C84&amp;Horizontal!$B84&amp;Horizontal!AS$11,Vertical!$E:$O,AS$10,0))+0</f>
        <v>3.77</v>
      </c>
      <c r="AT84" s="207">
        <f>(VLOOKUP(Horizontal!$C84&amp;Horizontal!$B84&amp;Horizontal!AT$11,Vertical!$E:$O,AT$10,0))+0</f>
        <v>15.94</v>
      </c>
      <c r="AU84" s="207">
        <f>(VLOOKUP(Horizontal!$C84&amp;Horizontal!$B84&amp;Horizontal!AU$11,Vertical!$E:$O,AU$10,0))+0</f>
        <v>16.21</v>
      </c>
      <c r="AV84" s="207">
        <f>(VLOOKUP(Horizontal!$C84&amp;Horizontal!$B84&amp;Horizontal!AV$11,Vertical!$E:$O,AV$10,0))+0</f>
        <v>18.52</v>
      </c>
      <c r="AW84" s="207">
        <f>(VLOOKUP(Horizontal!$C84&amp;Horizontal!$B84&amp;Horizontal!AW$11,Vertical!$E:$O,AW$10,0))+0</f>
        <v>62.87</v>
      </c>
      <c r="AX84" s="207">
        <f>(VLOOKUP(Horizontal!$C84&amp;Horizontal!$B84&amp;Horizontal!AX$11,Vertical!$E:$O,AX$10,0))+0</f>
        <v>50</v>
      </c>
      <c r="AY84" s="207">
        <f>(VLOOKUP(Horizontal!$C84&amp;Horizontal!$B84&amp;Horizontal!AY$11,Vertical!$E:$O,AY$10,0))+0</f>
        <v>46.67</v>
      </c>
      <c r="AZ84" s="209">
        <f>(VLOOKUP(Horizontal!$C84&amp;Horizontal!$B84&amp;Horizontal!AZ$11,Vertical!$E:$O,AZ$10,0))+0</f>
        <v>40</v>
      </c>
      <c r="BA84" s="208">
        <f>(VLOOKUP(Horizontal!$C84&amp;Horizontal!$B84&amp;Horizontal!BA$11,Vertical!$E:$O,BA$10,0))+0</f>
        <v>15.96</v>
      </c>
      <c r="BB84" s="210">
        <f>(VLOOKUP(Horizontal!$C84&amp;Horizontal!$B84&amp;Horizontal!BB$11,Vertical!$E:$O,BB$10,0))+0</f>
        <v>95.4</v>
      </c>
      <c r="BC84" s="207">
        <f>(VLOOKUP(Horizontal!$C84&amp;Horizontal!$B84&amp;Horizontal!BC$11,Vertical!$E:$O,BC$10,0))+0</f>
        <v>93.98</v>
      </c>
      <c r="BD84" s="207">
        <f>(VLOOKUP(Horizontal!$C84&amp;Horizontal!$B84&amp;Horizontal!BD$11,Vertical!$E:$O,BD$10,0))+0</f>
        <v>100.79</v>
      </c>
      <c r="BE84" s="207">
        <f>(VLOOKUP(Horizontal!$C84&amp;Horizontal!$B84&amp;Horizontal!BE$11,Vertical!$E:$O,BE$10,0))+0</f>
        <v>101.75</v>
      </c>
      <c r="BF84" s="207">
        <f>(VLOOKUP(Horizontal!$C84&amp;Horizontal!$B84&amp;Horizontal!BF$11,Vertical!$E:$O,BF$10,0))+0</f>
        <v>104.27</v>
      </c>
      <c r="BG84" s="207">
        <f>(VLOOKUP(Horizontal!$C84&amp;Horizontal!$B84&amp;Horizontal!BG$11,Vertical!$E:$O,BG$10,0))+0</f>
        <v>143.34</v>
      </c>
      <c r="BH84" s="207">
        <f>(VLOOKUP(Horizontal!$C84&amp;Horizontal!$B84&amp;Horizontal!BH$11,Vertical!$E:$O,BH$10,0))+0</f>
        <v>149.11000000000001</v>
      </c>
      <c r="BI84" s="207">
        <f>(VLOOKUP(Horizontal!$C84&amp;Horizontal!$B84&amp;Horizontal!BI$11,Vertical!$E:$O,BI$10,0))+0</f>
        <v>151.78</v>
      </c>
      <c r="BJ84" s="209">
        <f>(VLOOKUP(Horizontal!$C84&amp;Horizontal!$B84&amp;Horizontal!BJ$11,Vertical!$E:$O,BJ$10,0))+0</f>
        <v>152.77000000000001</v>
      </c>
      <c r="BK84" s="210">
        <f>(VLOOKUP(Horizontal!$C84&amp;Horizontal!$B84&amp;Horizontal!BK$11,Vertical!$E:$O,BK$10,0))+0</f>
        <v>48</v>
      </c>
      <c r="BL84" s="207">
        <f>(VLOOKUP(Horizontal!$C84&amp;Horizontal!$B84&amp;Horizontal!BL$11,Vertical!$E:$O,BL$10,0))+0</f>
        <v>43</v>
      </c>
      <c r="BM84" s="207">
        <f>(VLOOKUP(Horizontal!$C84&amp;Horizontal!$B84&amp;Horizontal!BM$11,Vertical!$E:$O,BM$10,0))+0</f>
        <v>40</v>
      </c>
      <c r="BN84" s="207">
        <f>(VLOOKUP(Horizontal!$C84&amp;Horizontal!$B84&amp;Horizontal!BN$11,Vertical!$E:$O,BN$10,0))+0</f>
        <v>39</v>
      </c>
      <c r="BO84" s="207">
        <f>(VLOOKUP(Horizontal!$C84&amp;Horizontal!$B84&amp;Horizontal!BO$11,Vertical!$E:$O,BO$10,0))+0</f>
        <v>41</v>
      </c>
      <c r="BP84" s="207">
        <f>(VLOOKUP(Horizontal!$C84&amp;Horizontal!$B84&amp;Horizontal!BP$11,Vertical!$E:$O,BP$10,0))+0</f>
        <v>45</v>
      </c>
      <c r="BQ84" s="207">
        <f>(VLOOKUP(Horizontal!$C84&amp;Horizontal!$B84&amp;Horizontal!BQ$11,Vertical!$E:$O,BQ$10,0))+0</f>
        <v>43</v>
      </c>
      <c r="BR84" s="207">
        <f>(VLOOKUP(Horizontal!$C84&amp;Horizontal!$B84&amp;Horizontal!BR$11,Vertical!$E:$O,BR$10,0))+0</f>
        <v>38</v>
      </c>
      <c r="BS84" s="209">
        <f>(VLOOKUP(Horizontal!$C84&amp;Horizontal!$B84&amp;Horizontal!BS$11,Vertical!$E:$O,BS$10,0))+0</f>
        <v>34</v>
      </c>
      <c r="BT84" s="210">
        <f>(VLOOKUP(Horizontal!$C84&amp;Horizontal!$B84&amp;Horizontal!BT$11,Vertical!$E:$O,BT$10,0))+0</f>
        <v>43.37</v>
      </c>
      <c r="BU84" s="207">
        <f>(VLOOKUP(Horizontal!$C84&amp;Horizontal!$B84&amp;Horizontal!BU$11,Vertical!$E:$O,BU$10,0))+0</f>
        <v>66.67</v>
      </c>
      <c r="BV84" s="207">
        <f>(VLOOKUP(Horizontal!$C84&amp;Horizontal!$B84&amp;Horizontal!BV$11,Vertical!$E:$O,BV$10,0))+0</f>
        <v>51.95</v>
      </c>
      <c r="BW84" s="207">
        <f>(VLOOKUP(Horizontal!$C84&amp;Horizontal!$B84&amp;Horizontal!BW$11,Vertical!$E:$O,BW$10,0))+0</f>
        <v>47.83</v>
      </c>
      <c r="BX84" s="207">
        <f>(VLOOKUP(Horizontal!$C84&amp;Horizontal!$B84&amp;Horizontal!BX$11,Vertical!$E:$O,BX$10,0))+0</f>
        <v>45.83</v>
      </c>
      <c r="BY84" s="207">
        <f>(VLOOKUP(Horizontal!$C84&amp;Horizontal!$B84&amp;Horizontal!BY$11,Vertical!$E:$O,BY$10,0))+0</f>
        <v>20</v>
      </c>
      <c r="BZ84" s="207">
        <f>(VLOOKUP(Horizontal!$C84&amp;Horizontal!$B84&amp;Horizontal!BZ$11,Vertical!$E:$O,BZ$10,0))+0</f>
        <v>19.510000000000002</v>
      </c>
      <c r="CA84" s="207">
        <f>(VLOOKUP(Horizontal!$C84&amp;Horizontal!$B84&amp;Horizontal!CA$11,Vertical!$E:$O,CA$10,0))+0</f>
        <v>26.67</v>
      </c>
      <c r="CB84" s="209">
        <f>(VLOOKUP(Horizontal!$C84&amp;Horizontal!$B84&amp;Horizontal!CB$11,Vertical!$E:$O,CB$10,0))+0</f>
        <v>31.11</v>
      </c>
      <c r="CC84" s="210">
        <f>(VLOOKUP(Horizontal!$C84&amp;Horizontal!$B84&amp;Horizontal!CC$11,Vertical!$E:$O,CC$10,0))+0</f>
        <v>20.92</v>
      </c>
      <c r="CD84" s="207">
        <f>(VLOOKUP(Horizontal!$C84&amp;Horizontal!$B84&amp;Horizontal!CD$11,Vertical!$E:$O,CD$10,0))+0</f>
        <v>20.83</v>
      </c>
      <c r="CE84" s="207">
        <f>(VLOOKUP(Horizontal!$C84&amp;Horizontal!$B84&amp;Horizontal!CE$11,Vertical!$E:$O,CE$10,0))+0</f>
        <v>22.08</v>
      </c>
      <c r="CF84" s="207">
        <f>(VLOOKUP(Horizontal!$C84&amp;Horizontal!$B84&amp;Horizontal!CF$11,Vertical!$E:$O,CF$10,0))+0</f>
        <v>21.74</v>
      </c>
      <c r="CG84" s="207">
        <f>(VLOOKUP(Horizontal!$C84&amp;Horizontal!$B84&amp;Horizontal!CG$11,Vertical!$E:$O,CG$10,0))+0</f>
        <v>29.17</v>
      </c>
      <c r="CH84" s="207">
        <f>(VLOOKUP(Horizontal!$C84&amp;Horizontal!$B84&amp;Horizontal!CH$11,Vertical!$E:$O,CH$10,0))+0</f>
        <v>10</v>
      </c>
      <c r="CI84" s="207">
        <f>(VLOOKUP(Horizontal!$C84&amp;Horizontal!$B84&amp;Horizontal!CI$11,Vertical!$E:$O,CI$10,0))+0</f>
        <v>24.39</v>
      </c>
      <c r="CJ84" s="207">
        <f>(VLOOKUP(Horizontal!$C84&amp;Horizontal!$B84&amp;Horizontal!CJ$11,Vertical!$E:$O,CJ$10,0))+0</f>
        <v>26.67</v>
      </c>
      <c r="CK84" s="209">
        <f>(VLOOKUP(Horizontal!$C84&amp;Horizontal!$B84&amp;Horizontal!CK$11,Vertical!$E:$O,CK$10,0))+0</f>
        <v>17.78</v>
      </c>
      <c r="CL84" s="210">
        <f>(VLOOKUP(Horizontal!$C84&amp;Horizontal!$B84&amp;Horizontal!CL$11,Vertical!$E:$O,CL$10,0))+0</f>
        <v>35.71</v>
      </c>
      <c r="CM84" s="207">
        <f>(VLOOKUP(Horizontal!$C84&amp;Horizontal!$B84&amp;Horizontal!CM$11,Vertical!$E:$O,CM$10,0))+0</f>
        <v>12.5</v>
      </c>
      <c r="CN84" s="207">
        <f>(VLOOKUP(Horizontal!$C84&amp;Horizontal!$B84&amp;Horizontal!CN$11,Vertical!$E:$O,CN$10,0))+0</f>
        <v>25.97</v>
      </c>
      <c r="CO84" s="207">
        <f>(VLOOKUP(Horizontal!$C84&amp;Horizontal!$B84&amp;Horizontal!CO$11,Vertical!$E:$O,CO$10,0))+0</f>
        <v>30.43</v>
      </c>
      <c r="CP84" s="207">
        <f>(VLOOKUP(Horizontal!$C84&amp;Horizontal!$B84&amp;Horizontal!CP$11,Vertical!$E:$O,CP$10,0))+0</f>
        <v>25</v>
      </c>
      <c r="CQ84" s="207">
        <f>(VLOOKUP(Horizontal!$C84&amp;Horizontal!$B84&amp;Horizontal!CQ$11,Vertical!$E:$O,CQ$10,0))+0</f>
        <v>70</v>
      </c>
      <c r="CR84" s="207">
        <f>(VLOOKUP(Horizontal!$C84&amp;Horizontal!$B84&amp;Horizontal!CR$11,Vertical!$E:$O,CR$10,0))+0</f>
        <v>56.1</v>
      </c>
      <c r="CS84" s="207">
        <f>(VLOOKUP(Horizontal!$C84&amp;Horizontal!$B84&amp;Horizontal!CS$11,Vertical!$E:$O,CS$10,0))+0</f>
        <v>46.67</v>
      </c>
      <c r="CT84" s="207">
        <f>(VLOOKUP(Horizontal!$C84&amp;Horizontal!$B84&amp;Horizontal!CT$11,Vertical!$E:$O,CT$10,0))+0</f>
        <v>51.11</v>
      </c>
      <c r="CU84" s="150"/>
      <c r="CV84" s="211">
        <f t="shared" si="53"/>
        <v>15.680000000000007</v>
      </c>
      <c r="CW84" s="190">
        <f t="shared" si="54"/>
        <v>15.350000000000009</v>
      </c>
      <c r="CX84" s="190">
        <f t="shared" si="55"/>
        <v>16.180000000000007</v>
      </c>
      <c r="CY84" s="190">
        <f t="shared" si="56"/>
        <v>16.239999999999995</v>
      </c>
      <c r="CZ84" s="190">
        <f t="shared" si="57"/>
        <v>17.039999999999992</v>
      </c>
      <c r="DA84" s="190">
        <f t="shared" si="58"/>
        <v>22.100000000000009</v>
      </c>
      <c r="DB84" s="190">
        <f t="shared" si="59"/>
        <v>23.460000000000008</v>
      </c>
      <c r="DC84" s="190">
        <f t="shared" si="60"/>
        <v>22.590000000000003</v>
      </c>
      <c r="DD84" s="212">
        <f t="shared" si="61"/>
        <v>22.5</v>
      </c>
      <c r="DE84" s="9">
        <v>160</v>
      </c>
      <c r="DF84" s="212">
        <f t="shared" si="62"/>
        <v>128.73721040189133</v>
      </c>
      <c r="DG84" s="264"/>
      <c r="DH84" s="265"/>
      <c r="DI84" s="265"/>
      <c r="DJ84" s="266"/>
      <c r="DK84" s="190">
        <v>57.33</v>
      </c>
      <c r="DL84" s="190">
        <v>57.33</v>
      </c>
      <c r="DM84" s="190">
        <v>106.75</v>
      </c>
      <c r="DN84" s="212">
        <v>59.66</v>
      </c>
      <c r="DO84" s="190">
        <v>75.930000000000007</v>
      </c>
      <c r="DP84" s="190">
        <v>74.91</v>
      </c>
      <c r="DQ84" s="190">
        <v>106.07</v>
      </c>
      <c r="DR84" s="212">
        <v>88.98</v>
      </c>
      <c r="DS84" s="150"/>
      <c r="DT84" s="190">
        <v>76</v>
      </c>
      <c r="DU84" s="190">
        <v>65</v>
      </c>
      <c r="DV84" s="190">
        <v>79</v>
      </c>
      <c r="DW84" s="190">
        <v>86</v>
      </c>
      <c r="DX84" s="190"/>
      <c r="DY84" s="190"/>
      <c r="DZ84" s="190"/>
      <c r="EA84" s="190"/>
      <c r="EB84" s="190"/>
      <c r="EC84" s="190"/>
      <c r="ED84" s="190">
        <v>80</v>
      </c>
      <c r="EE84" s="190">
        <v>120</v>
      </c>
      <c r="EF84" s="190">
        <v>123</v>
      </c>
      <c r="EG84" s="190">
        <v>125</v>
      </c>
      <c r="EH84" s="212">
        <v>125</v>
      </c>
      <c r="EI84" s="213"/>
      <c r="EJ84" s="211">
        <f t="shared" si="41"/>
        <v>15.959999999999994</v>
      </c>
      <c r="EK84" s="190">
        <f t="shared" si="42"/>
        <v>15.150000000000006</v>
      </c>
      <c r="EL84" s="190">
        <f t="shared" si="43"/>
        <v>14.430000000000007</v>
      </c>
      <c r="EM84" s="190">
        <f t="shared" si="44"/>
        <v>15.259999999999991</v>
      </c>
      <c r="EN84" s="190"/>
      <c r="EO84" s="190"/>
      <c r="EP84" s="190"/>
      <c r="EQ84" s="190"/>
      <c r="ER84" s="190"/>
      <c r="ES84" s="190"/>
      <c r="ET84" s="190">
        <f t="shared" si="45"/>
        <v>17.86</v>
      </c>
      <c r="EU84" s="190">
        <f t="shared" si="46"/>
        <v>20.22</v>
      </c>
      <c r="EV84" s="190">
        <f t="shared" si="47"/>
        <v>21.67</v>
      </c>
      <c r="EW84" s="190">
        <f t="shared" si="48"/>
        <v>22.310000000000002</v>
      </c>
      <c r="EX84" s="212">
        <f t="shared" si="49"/>
        <v>23.050000000000011</v>
      </c>
      <c r="EY84" s="211"/>
      <c r="EZ84" s="75">
        <f t="shared" si="50"/>
        <v>9.4785364448285794E-2</v>
      </c>
      <c r="FA84" s="89">
        <f t="shared" si="51"/>
        <v>-7.0000000000000007E-2</v>
      </c>
      <c r="FB84" s="212"/>
      <c r="FC84" s="213"/>
      <c r="FD84" s="213"/>
      <c r="FE84" s="213"/>
      <c r="FF84" s="213"/>
      <c r="FG84" s="213"/>
      <c r="FH84" s="213"/>
      <c r="FI84" s="213"/>
      <c r="FJ84" s="213"/>
      <c r="FK84" s="213"/>
      <c r="FL84" s="213"/>
      <c r="FM84" s="213"/>
      <c r="FN84" s="213"/>
      <c r="FO84" s="213"/>
      <c r="FP84" s="213"/>
      <c r="FQ84" s="213"/>
      <c r="FR84" s="213"/>
      <c r="FS84" s="211"/>
      <c r="FT84" s="190"/>
      <c r="FU84" s="190"/>
      <c r="FV84" s="190"/>
      <c r="FW84" s="190"/>
      <c r="FX84" s="190"/>
      <c r="FY84" s="190"/>
      <c r="FZ84" s="190"/>
      <c r="GA84" s="190"/>
      <c r="GB84" s="190"/>
      <c r="GC84" s="190"/>
      <c r="GD84" s="190"/>
      <c r="GE84" s="190"/>
      <c r="GF84" s="190"/>
      <c r="GG84" s="212"/>
    </row>
    <row r="85" spans="2:189">
      <c r="B85" s="33">
        <v>42506</v>
      </c>
      <c r="C85" s="30" t="s">
        <v>46</v>
      </c>
      <c r="D85" s="30">
        <v>2016</v>
      </c>
      <c r="E85" s="30" t="str">
        <f t="shared" si="52"/>
        <v>2016S20</v>
      </c>
      <c r="F85" s="30" t="str">
        <f t="shared" si="63"/>
        <v>52016</v>
      </c>
      <c r="G85" s="208">
        <f>VLOOKUP(Horizontal!$C85&amp;Horizontal!$B85&amp;Horizontal!G$11,Vertical!$E:$O,G$10,0)</f>
        <v>6</v>
      </c>
      <c r="H85" s="207">
        <f>(VLOOKUP(Horizontal!$C85&amp;Horizontal!$B85&amp;Horizontal!H$11,Vertical!$E:$O,H$10,0))+0</f>
        <v>80.33</v>
      </c>
      <c r="I85" s="207">
        <f>(VLOOKUP(Horizontal!$C85&amp;Horizontal!$B85&amp;Horizontal!I$11,Vertical!$E:$O,I$10,0))+0</f>
        <v>73.239999999999995</v>
      </c>
      <c r="J85" s="207">
        <f>(VLOOKUP(Horizontal!$C85&amp;Horizontal!$B85&amp;Horizontal!J$11,Vertical!$E:$O,J$10,0))+0</f>
        <v>84.05</v>
      </c>
      <c r="K85" s="207">
        <f>(VLOOKUP(Horizontal!$C85&amp;Horizontal!$B85&amp;Horizontal!K$11,Vertical!$E:$O,K$10,0))+0</f>
        <v>85.51</v>
      </c>
      <c r="L85" s="207">
        <f>(VLOOKUP(Horizontal!$C85&amp;Horizontal!$B85&amp;Horizontal!L$11,Vertical!$E:$O,L$10,0))+0</f>
        <v>87.43</v>
      </c>
      <c r="M85" s="207">
        <f>(VLOOKUP(Horizontal!$C85&amp;Horizontal!$B85&amp;Horizontal!M$11,Vertical!$E:$O,M$10,0))+0</f>
        <v>124.64</v>
      </c>
      <c r="N85" s="207">
        <f>(VLOOKUP(Horizontal!$C85&amp;Horizontal!$B85&amp;Horizontal!N$11,Vertical!$E:$O,N$10,0))+0</f>
        <v>128.72999999999999</v>
      </c>
      <c r="O85" s="207">
        <f>(VLOOKUP(Horizontal!$C85&amp;Horizontal!$B85&amp;Horizontal!O$11,Vertical!$E:$O,O$10,0))+0</f>
        <v>130.49</v>
      </c>
      <c r="P85" s="209">
        <f>(VLOOKUP(Horizontal!$C85&amp;Horizontal!$B85&amp;Horizontal!P$11,Vertical!$E:$O,P$10,0))+0</f>
        <v>130.96</v>
      </c>
      <c r="Q85" s="210">
        <f>(VLOOKUP(Horizontal!$C85&amp;Horizontal!$B85&amp;Horizontal!Q$11,Vertical!$E:$O,Q$10,0))+0</f>
        <v>51</v>
      </c>
      <c r="R85" s="207">
        <f>(VLOOKUP(Horizontal!$C85&amp;Horizontal!$B85&amp;Horizontal!R$11,Vertical!$E:$O,R$10,0))+0</f>
        <v>45</v>
      </c>
      <c r="S85" s="207">
        <f>(VLOOKUP(Horizontal!$C85&amp;Horizontal!$B85&amp;Horizontal!S$11,Vertical!$E:$O,S$10,0))+0</f>
        <v>41</v>
      </c>
      <c r="T85" s="207">
        <f>(VLOOKUP(Horizontal!$C85&amp;Horizontal!$B85&amp;Horizontal!T$11,Vertical!$E:$O,T$10,0))+0</f>
        <v>40</v>
      </c>
      <c r="U85" s="207">
        <f>(VLOOKUP(Horizontal!$C85&amp;Horizontal!$B85&amp;Horizontal!U$11,Vertical!$E:$O,U$10,0))+0</f>
        <v>42</v>
      </c>
      <c r="V85" s="207">
        <f>(VLOOKUP(Horizontal!$C85&amp;Horizontal!$B85&amp;Horizontal!V$11,Vertical!$E:$O,V$10,0))+0</f>
        <v>40</v>
      </c>
      <c r="W85" s="207">
        <f>(VLOOKUP(Horizontal!$C85&amp;Horizontal!$B85&amp;Horizontal!W$11,Vertical!$E:$O,W$10,0))+0</f>
        <v>38</v>
      </c>
      <c r="X85" s="207">
        <f>(VLOOKUP(Horizontal!$C85&amp;Horizontal!$B85&amp;Horizontal!X$11,Vertical!$E:$O,X$10,0))+0</f>
        <v>35</v>
      </c>
      <c r="Y85" s="209">
        <f>(VLOOKUP(Horizontal!$C85&amp;Horizontal!$B85&amp;Horizontal!Y$11,Vertical!$E:$O,Y$10,0))+0</f>
        <v>34</v>
      </c>
      <c r="Z85" s="210">
        <f>(VLOOKUP(Horizontal!$C85&amp;Horizontal!$B85&amp;Horizontal!Z$11,Vertical!$E:$O,Z$10,0))+0</f>
        <v>47.37</v>
      </c>
      <c r="AA85" s="207">
        <f>(VLOOKUP(Horizontal!$C85&amp;Horizontal!$B85&amp;Horizontal!AA$11,Vertical!$E:$O,AA$10,0))+0</f>
        <v>88</v>
      </c>
      <c r="AB85" s="207">
        <f>(VLOOKUP(Horizontal!$C85&amp;Horizontal!$B85&amp;Horizontal!AB$11,Vertical!$E:$O,AB$10,0))+0</f>
        <v>71.430000000000007</v>
      </c>
      <c r="AC85" s="207">
        <f>(VLOOKUP(Horizontal!$C85&amp;Horizontal!$B85&amp;Horizontal!AC$11,Vertical!$E:$O,AC$10,0))+0</f>
        <v>48.28</v>
      </c>
      <c r="AD85" s="207">
        <f>(VLOOKUP(Horizontal!$C85&amp;Horizontal!$B85&amp;Horizontal!AD$11,Vertical!$E:$O,AD$10,0))+0</f>
        <v>44</v>
      </c>
      <c r="AE85" s="207">
        <f>(VLOOKUP(Horizontal!$C85&amp;Horizontal!$B85&amp;Horizontal!AE$11,Vertical!$E:$O,AE$10,0))+0</f>
        <v>0</v>
      </c>
      <c r="AF85" s="207">
        <f>(VLOOKUP(Horizontal!$C85&amp;Horizontal!$B85&amp;Horizontal!AF$11,Vertical!$E:$O,AF$10,0))+0</f>
        <v>0</v>
      </c>
      <c r="AG85" s="207">
        <f>(VLOOKUP(Horizontal!$C85&amp;Horizontal!$B85&amp;Horizontal!AG$11,Vertical!$E:$O,AG$10,0))+0</f>
        <v>3.57</v>
      </c>
      <c r="AH85" s="209">
        <f>(VLOOKUP(Horizontal!$C85&amp;Horizontal!$B85&amp;Horizontal!AH$11,Vertical!$E:$O,AH$10,0))+0</f>
        <v>0</v>
      </c>
      <c r="AI85" s="210">
        <f>(VLOOKUP(Horizontal!$C85&amp;Horizontal!$B85&amp;Horizontal!AI$11,Vertical!$E:$O,AI$10,0))+0</f>
        <v>7.02</v>
      </c>
      <c r="AJ85" s="207">
        <f>(VLOOKUP(Horizontal!$C85&amp;Horizontal!$B85&amp;Horizontal!AJ$11,Vertical!$E:$O,AJ$10,0))+0</f>
        <v>4</v>
      </c>
      <c r="AK85" s="207">
        <f>(VLOOKUP(Horizontal!$C85&amp;Horizontal!$B85&amp;Horizontal!AK$11,Vertical!$E:$O,AK$10,0))+0</f>
        <v>17.86</v>
      </c>
      <c r="AL85" s="207">
        <f>(VLOOKUP(Horizontal!$C85&amp;Horizontal!$B85&amp;Horizontal!AL$11,Vertical!$E:$O,AL$10,0))+0</f>
        <v>27.59</v>
      </c>
      <c r="AM85" s="207">
        <f>(VLOOKUP(Horizontal!$C85&amp;Horizontal!$B85&amp;Horizontal!AM$11,Vertical!$E:$O,AM$10,0))+0</f>
        <v>20</v>
      </c>
      <c r="AN85" s="207">
        <f>(VLOOKUP(Horizontal!$C85&amp;Horizontal!$B85&amp;Horizontal!AN$11,Vertical!$E:$O,AN$10,0))+0</f>
        <v>39.29</v>
      </c>
      <c r="AO85" s="207">
        <f>(VLOOKUP(Horizontal!$C85&amp;Horizontal!$B85&amp;Horizontal!AO$11,Vertical!$E:$O,AO$10,0))+0</f>
        <v>40</v>
      </c>
      <c r="AP85" s="207">
        <f>(VLOOKUP(Horizontal!$C85&amp;Horizontal!$B85&amp;Horizontal!AP$11,Vertical!$E:$O,AP$10,0))+0</f>
        <v>50</v>
      </c>
      <c r="AQ85" s="209">
        <f>(VLOOKUP(Horizontal!$C85&amp;Horizontal!$B85&amp;Horizontal!AQ$11,Vertical!$E:$O,AQ$10,0))+0</f>
        <v>50</v>
      </c>
      <c r="AR85" s="210">
        <f>(VLOOKUP(Horizontal!$C85&amp;Horizontal!$B85&amp;Horizontal!AR$11,Vertical!$E:$O,AR$10,0))+0</f>
        <v>45.61</v>
      </c>
      <c r="AS85" s="207">
        <f>(VLOOKUP(Horizontal!$C85&amp;Horizontal!$B85&amp;Horizontal!AS$11,Vertical!$E:$O,AS$10,0))+0</f>
        <v>8</v>
      </c>
      <c r="AT85" s="207">
        <f>(VLOOKUP(Horizontal!$C85&amp;Horizontal!$B85&amp;Horizontal!AT$11,Vertical!$E:$O,AT$10,0))+0</f>
        <v>10.71</v>
      </c>
      <c r="AU85" s="207">
        <f>(VLOOKUP(Horizontal!$C85&amp;Horizontal!$B85&amp;Horizontal!AU$11,Vertical!$E:$O,AU$10,0))+0</f>
        <v>24.14</v>
      </c>
      <c r="AV85" s="207">
        <f>(VLOOKUP(Horizontal!$C85&amp;Horizontal!$B85&amp;Horizontal!AV$11,Vertical!$E:$O,AV$10,0))+0</f>
        <v>36</v>
      </c>
      <c r="AW85" s="207">
        <f>(VLOOKUP(Horizontal!$C85&amp;Horizontal!$B85&amp;Horizontal!AW$11,Vertical!$E:$O,AW$10,0))+0</f>
        <v>60.71</v>
      </c>
      <c r="AX85" s="207">
        <f>(VLOOKUP(Horizontal!$C85&amp;Horizontal!$B85&amp;Horizontal!AX$11,Vertical!$E:$O,AX$10,0))+0</f>
        <v>60</v>
      </c>
      <c r="AY85" s="207">
        <f>(VLOOKUP(Horizontal!$C85&amp;Horizontal!$B85&amp;Horizontal!AY$11,Vertical!$E:$O,AY$10,0))+0</f>
        <v>46.43</v>
      </c>
      <c r="AZ85" s="209">
        <f>(VLOOKUP(Horizontal!$C85&amp;Horizontal!$B85&amp;Horizontal!AZ$11,Vertical!$E:$O,AZ$10,0))+0</f>
        <v>50</v>
      </c>
      <c r="BA85" s="208">
        <f>(VLOOKUP(Horizontal!$C85&amp;Horizontal!$B85&amp;Horizontal!BA$11,Vertical!$E:$O,BA$10,0))+0</f>
        <v>15.74</v>
      </c>
      <c r="BB85" s="210">
        <f>(VLOOKUP(Horizontal!$C85&amp;Horizontal!$B85&amp;Horizontal!BB$11,Vertical!$E:$O,BB$10,0))+0</f>
        <v>96.25</v>
      </c>
      <c r="BC85" s="207">
        <f>(VLOOKUP(Horizontal!$C85&amp;Horizontal!$B85&amp;Horizontal!BC$11,Vertical!$E:$O,BC$10,0))+0</f>
        <v>90.16</v>
      </c>
      <c r="BD85" s="207">
        <f>(VLOOKUP(Horizontal!$C85&amp;Horizontal!$B85&amp;Horizontal!BD$11,Vertical!$E:$O,BD$10,0))+0</f>
        <v>98.79</v>
      </c>
      <c r="BE85" s="207">
        <f>(VLOOKUP(Horizontal!$C85&amp;Horizontal!$B85&amp;Horizontal!BE$11,Vertical!$E:$O,BE$10,0))+0</f>
        <v>102.02</v>
      </c>
      <c r="BF85" s="207">
        <f>(VLOOKUP(Horizontal!$C85&amp;Horizontal!$B85&amp;Horizontal!BF$11,Vertical!$E:$O,BF$10,0))+0</f>
        <v>104.67</v>
      </c>
      <c r="BG85" s="207">
        <f>(VLOOKUP(Horizontal!$C85&amp;Horizontal!$B85&amp;Horizontal!BG$11,Vertical!$E:$O,BG$10,0))+0</f>
        <v>150.97999999999999</v>
      </c>
      <c r="BH85" s="207">
        <f>(VLOOKUP(Horizontal!$C85&amp;Horizontal!$B85&amp;Horizontal!BH$11,Vertical!$E:$O,BH$10,0))+0</f>
        <v>155.65</v>
      </c>
      <c r="BI85" s="207">
        <f>(VLOOKUP(Horizontal!$C85&amp;Horizontal!$B85&amp;Horizontal!BI$11,Vertical!$E:$O,BI$10,0))+0</f>
        <v>155.76</v>
      </c>
      <c r="BJ85" s="209">
        <f>(VLOOKUP(Horizontal!$C85&amp;Horizontal!$B85&amp;Horizontal!BJ$11,Vertical!$E:$O,BJ$10,0))+0</f>
        <v>156.72999999999999</v>
      </c>
      <c r="BK85" s="210">
        <f>(VLOOKUP(Horizontal!$C85&amp;Horizontal!$B85&amp;Horizontal!BK$11,Vertical!$E:$O,BK$10,0))+0</f>
        <v>50</v>
      </c>
      <c r="BL85" s="207">
        <f>(VLOOKUP(Horizontal!$C85&amp;Horizontal!$B85&amp;Horizontal!BL$11,Vertical!$E:$O,BL$10,0))+0</f>
        <v>42</v>
      </c>
      <c r="BM85" s="207">
        <f>(VLOOKUP(Horizontal!$C85&amp;Horizontal!$B85&amp;Horizontal!BM$11,Vertical!$E:$O,BM$10,0))+0</f>
        <v>38</v>
      </c>
      <c r="BN85" s="207">
        <f>(VLOOKUP(Horizontal!$C85&amp;Horizontal!$B85&amp;Horizontal!BN$11,Vertical!$E:$O,BN$10,0))+0</f>
        <v>37</v>
      </c>
      <c r="BO85" s="207">
        <f>(VLOOKUP(Horizontal!$C85&amp;Horizontal!$B85&amp;Horizontal!BO$11,Vertical!$E:$O,BO$10,0))+0</f>
        <v>38</v>
      </c>
      <c r="BP85" s="207">
        <f>(VLOOKUP(Horizontal!$C85&amp;Horizontal!$B85&amp;Horizontal!BP$11,Vertical!$E:$O,BP$10,0))+0</f>
        <v>37</v>
      </c>
      <c r="BQ85" s="207">
        <f>(VLOOKUP(Horizontal!$C85&amp;Horizontal!$B85&amp;Horizontal!BQ$11,Vertical!$E:$O,BQ$10,0))+0</f>
        <v>37</v>
      </c>
      <c r="BR85" s="207">
        <f>(VLOOKUP(Horizontal!$C85&amp;Horizontal!$B85&amp;Horizontal!BR$11,Vertical!$E:$O,BR$10,0))+0</f>
        <v>37</v>
      </c>
      <c r="BS85" s="209">
        <f>(VLOOKUP(Horizontal!$C85&amp;Horizontal!$B85&amp;Horizontal!BS$11,Vertical!$E:$O,BS$10,0))+0</f>
        <v>34</v>
      </c>
      <c r="BT85" s="210">
        <f>(VLOOKUP(Horizontal!$C85&amp;Horizontal!$B85&amp;Horizontal!BT$11,Vertical!$E:$O,BT$10,0))+0</f>
        <v>45.65</v>
      </c>
      <c r="BU85" s="207">
        <f>(VLOOKUP(Horizontal!$C85&amp;Horizontal!$B85&amp;Horizontal!BU$11,Vertical!$E:$O,BU$10,0))+0</f>
        <v>73.819999999999993</v>
      </c>
      <c r="BV85" s="207">
        <f>(VLOOKUP(Horizontal!$C85&amp;Horizontal!$B85&amp;Horizontal!BV$11,Vertical!$E:$O,BV$10,0))+0</f>
        <v>50.22</v>
      </c>
      <c r="BW85" s="207">
        <f>(VLOOKUP(Horizontal!$C85&amp;Horizontal!$B85&amp;Horizontal!BW$11,Vertical!$E:$O,BW$10,0))+0</f>
        <v>41.67</v>
      </c>
      <c r="BX85" s="207">
        <f>(VLOOKUP(Horizontal!$C85&amp;Horizontal!$B85&amp;Horizontal!BX$11,Vertical!$E:$O,BX$10,0))+0</f>
        <v>51.1</v>
      </c>
      <c r="BY85" s="207">
        <f>(VLOOKUP(Horizontal!$C85&amp;Horizontal!$B85&amp;Horizontal!BY$11,Vertical!$E:$O,BY$10,0))+0</f>
        <v>8.6999999999999993</v>
      </c>
      <c r="BZ85" s="207">
        <f>(VLOOKUP(Horizontal!$C85&amp;Horizontal!$B85&amp;Horizontal!BZ$11,Vertical!$E:$O,BZ$10,0))+0</f>
        <v>8.6999999999999993</v>
      </c>
      <c r="CA85" s="207">
        <f>(VLOOKUP(Horizontal!$C85&amp;Horizontal!$B85&amp;Horizontal!CA$11,Vertical!$E:$O,CA$10,0))+0</f>
        <v>13.21</v>
      </c>
      <c r="CB85" s="209">
        <f>(VLOOKUP(Horizontal!$C85&amp;Horizontal!$B85&amp;Horizontal!CB$11,Vertical!$E:$O,CB$10,0))+0</f>
        <v>7.69</v>
      </c>
      <c r="CC85" s="210">
        <f>(VLOOKUP(Horizontal!$C85&amp;Horizontal!$B85&amp;Horizontal!CC$11,Vertical!$E:$O,CC$10,0))+0</f>
        <v>6.52</v>
      </c>
      <c r="CD85" s="207">
        <f>(VLOOKUP(Horizontal!$C85&amp;Horizontal!$B85&amp;Horizontal!CD$11,Vertical!$E:$O,CD$10,0))+0</f>
        <v>9.01</v>
      </c>
      <c r="CE85" s="207">
        <f>(VLOOKUP(Horizontal!$C85&amp;Horizontal!$B85&amp;Horizontal!CE$11,Vertical!$E:$O,CE$10,0))+0</f>
        <v>31.39</v>
      </c>
      <c r="CF85" s="207">
        <f>(VLOOKUP(Horizontal!$C85&amp;Horizontal!$B85&amp;Horizontal!CF$11,Vertical!$E:$O,CF$10,0))+0</f>
        <v>12.5</v>
      </c>
      <c r="CG85" s="207">
        <f>(VLOOKUP(Horizontal!$C85&amp;Horizontal!$B85&amp;Horizontal!CG$11,Vertical!$E:$O,CG$10,0))+0</f>
        <v>9.25</v>
      </c>
      <c r="CH85" s="207">
        <f>(VLOOKUP(Horizontal!$C85&amp;Horizontal!$B85&amp;Horizontal!CH$11,Vertical!$E:$O,CH$10,0))+0</f>
        <v>17.39</v>
      </c>
      <c r="CI85" s="207">
        <f>(VLOOKUP(Horizontal!$C85&amp;Horizontal!$B85&amp;Horizontal!CI$11,Vertical!$E:$O,CI$10,0))+0</f>
        <v>21.74</v>
      </c>
      <c r="CJ85" s="207">
        <f>(VLOOKUP(Horizontal!$C85&amp;Horizontal!$B85&amp;Horizontal!CJ$11,Vertical!$E:$O,CJ$10,0))+0</f>
        <v>18.87</v>
      </c>
      <c r="CK85" s="209">
        <f>(VLOOKUP(Horizontal!$C85&amp;Horizontal!$B85&amp;Horizontal!CK$11,Vertical!$E:$O,CK$10,0))+0</f>
        <v>23.08</v>
      </c>
      <c r="CL85" s="210">
        <f>(VLOOKUP(Horizontal!$C85&amp;Horizontal!$B85&amp;Horizontal!CL$11,Vertical!$E:$O,CL$10,0))+0</f>
        <v>47.83</v>
      </c>
      <c r="CM85" s="207">
        <f>(VLOOKUP(Horizontal!$C85&amp;Horizontal!$B85&amp;Horizontal!CM$11,Vertical!$E:$O,CM$10,0))+0</f>
        <v>17.170000000000002</v>
      </c>
      <c r="CN85" s="207">
        <f>(VLOOKUP(Horizontal!$C85&amp;Horizontal!$B85&amp;Horizontal!CN$11,Vertical!$E:$O,CN$10,0))+0</f>
        <v>18.39</v>
      </c>
      <c r="CO85" s="207">
        <f>(VLOOKUP(Horizontal!$C85&amp;Horizontal!$B85&amp;Horizontal!CO$11,Vertical!$E:$O,CO$10,0))+0</f>
        <v>45.83</v>
      </c>
      <c r="CP85" s="207">
        <f>(VLOOKUP(Horizontal!$C85&amp;Horizontal!$B85&amp;Horizontal!CP$11,Vertical!$E:$O,CP$10,0))+0</f>
        <v>39.65</v>
      </c>
      <c r="CQ85" s="207">
        <f>(VLOOKUP(Horizontal!$C85&amp;Horizontal!$B85&amp;Horizontal!CQ$11,Vertical!$E:$O,CQ$10,0))+0</f>
        <v>73.91</v>
      </c>
      <c r="CR85" s="207">
        <f>(VLOOKUP(Horizontal!$C85&amp;Horizontal!$B85&amp;Horizontal!CR$11,Vertical!$E:$O,CR$10,0))+0</f>
        <v>69.569999999999993</v>
      </c>
      <c r="CS85" s="207">
        <f>(VLOOKUP(Horizontal!$C85&amp;Horizontal!$B85&amp;Horizontal!CS$11,Vertical!$E:$O,CS$10,0))+0</f>
        <v>67.92</v>
      </c>
      <c r="CT85" s="207">
        <f>(VLOOKUP(Horizontal!$C85&amp;Horizontal!$B85&amp;Horizontal!CT$11,Vertical!$E:$O,CT$10,0))+0</f>
        <v>69.23</v>
      </c>
      <c r="CU85" s="150"/>
      <c r="CV85" s="211">
        <f t="shared" si="53"/>
        <v>15.920000000000002</v>
      </c>
      <c r="CW85" s="190">
        <f t="shared" si="54"/>
        <v>16.920000000000002</v>
      </c>
      <c r="CX85" s="190">
        <f t="shared" si="55"/>
        <v>14.740000000000009</v>
      </c>
      <c r="CY85" s="190">
        <f t="shared" si="56"/>
        <v>16.509999999999991</v>
      </c>
      <c r="CZ85" s="190">
        <f t="shared" si="57"/>
        <v>17.239999999999995</v>
      </c>
      <c r="DA85" s="190">
        <f t="shared" si="58"/>
        <v>26.339999999999989</v>
      </c>
      <c r="DB85" s="190">
        <f t="shared" si="59"/>
        <v>26.920000000000016</v>
      </c>
      <c r="DC85" s="190">
        <f t="shared" si="60"/>
        <v>25.269999999999982</v>
      </c>
      <c r="DD85" s="212">
        <f t="shared" si="61"/>
        <v>25.769999999999982</v>
      </c>
      <c r="DE85" s="9">
        <v>160</v>
      </c>
      <c r="DF85" s="212">
        <f t="shared" si="62"/>
        <v>128.12721040189132</v>
      </c>
      <c r="DG85" s="264"/>
      <c r="DH85" s="265"/>
      <c r="DI85" s="265"/>
      <c r="DJ85" s="266"/>
      <c r="DK85" s="190">
        <v>54.01</v>
      </c>
      <c r="DL85" s="190">
        <v>48</v>
      </c>
      <c r="DM85" s="190">
        <v>106.75</v>
      </c>
      <c r="DN85" s="212">
        <v>55.01</v>
      </c>
      <c r="DO85" s="190">
        <v>75.930000000000007</v>
      </c>
      <c r="DP85" s="190">
        <v>74.91</v>
      </c>
      <c r="DQ85" s="190">
        <v>106.07</v>
      </c>
      <c r="DR85" s="212">
        <v>88.98</v>
      </c>
      <c r="DS85" s="150"/>
      <c r="DT85" s="190">
        <v>81</v>
      </c>
      <c r="DU85" s="190">
        <v>66</v>
      </c>
      <c r="DV85" s="190">
        <v>84.05</v>
      </c>
      <c r="DW85" s="190">
        <v>87</v>
      </c>
      <c r="DX85" s="190"/>
      <c r="DY85" s="190"/>
      <c r="DZ85" s="190"/>
      <c r="EA85" s="190"/>
      <c r="EB85" s="190"/>
      <c r="EC85" s="190"/>
      <c r="ED85" s="190">
        <v>82.155737704917996</v>
      </c>
      <c r="EE85" s="190">
        <v>122</v>
      </c>
      <c r="EF85" s="190">
        <v>125</v>
      </c>
      <c r="EG85" s="190">
        <v>127</v>
      </c>
      <c r="EH85" s="212">
        <v>127</v>
      </c>
      <c r="EI85" s="213"/>
      <c r="EJ85" s="211">
        <f t="shared" si="41"/>
        <v>15.680000000000007</v>
      </c>
      <c r="EK85" s="190">
        <f t="shared" si="42"/>
        <v>15.350000000000009</v>
      </c>
      <c r="EL85" s="190">
        <f t="shared" si="43"/>
        <v>16.180000000000007</v>
      </c>
      <c r="EM85" s="190">
        <f t="shared" si="44"/>
        <v>16.239999999999995</v>
      </c>
      <c r="EN85" s="190"/>
      <c r="EO85" s="190"/>
      <c r="EP85" s="190"/>
      <c r="EQ85" s="190"/>
      <c r="ER85" s="190"/>
      <c r="ES85" s="190"/>
      <c r="ET85" s="190">
        <f t="shared" si="45"/>
        <v>17.039999999999992</v>
      </c>
      <c r="EU85" s="190">
        <f t="shared" si="46"/>
        <v>22.100000000000009</v>
      </c>
      <c r="EV85" s="190">
        <f t="shared" si="47"/>
        <v>23.460000000000008</v>
      </c>
      <c r="EW85" s="190">
        <f t="shared" si="48"/>
        <v>22.590000000000003</v>
      </c>
      <c r="EX85" s="212">
        <f t="shared" si="49"/>
        <v>22.5</v>
      </c>
      <c r="EY85" s="211"/>
      <c r="EZ85" s="75">
        <f t="shared" si="50"/>
        <v>0.08</v>
      </c>
      <c r="FA85" s="89">
        <f t="shared" si="51"/>
        <v>-7.0000000000000007E-2</v>
      </c>
      <c r="FB85" s="212"/>
      <c r="FC85" s="213"/>
      <c r="FD85" s="213"/>
      <c r="FE85" s="213"/>
      <c r="FF85" s="213"/>
      <c r="FG85" s="213"/>
      <c r="FH85" s="213"/>
      <c r="FI85" s="213"/>
      <c r="FJ85" s="213"/>
      <c r="FK85" s="213"/>
      <c r="FL85" s="213"/>
      <c r="FM85" s="213"/>
      <c r="FN85" s="213"/>
      <c r="FO85" s="213"/>
      <c r="FP85" s="213"/>
      <c r="FQ85" s="213"/>
      <c r="FR85" s="213"/>
      <c r="FS85" s="211"/>
      <c r="FT85" s="190"/>
      <c r="FU85" s="190"/>
      <c r="FV85" s="190"/>
      <c r="FW85" s="190"/>
      <c r="FX85" s="190"/>
      <c r="FY85" s="190"/>
      <c r="FZ85" s="190"/>
      <c r="GA85" s="190"/>
      <c r="GB85" s="190"/>
      <c r="GC85" s="190"/>
      <c r="GD85" s="190"/>
      <c r="GE85" s="190"/>
      <c r="GF85" s="190"/>
      <c r="GG85" s="212"/>
    </row>
    <row r="86" spans="2:189">
      <c r="B86" s="33">
        <v>42513</v>
      </c>
      <c r="C86" s="30" t="s">
        <v>45</v>
      </c>
      <c r="D86" s="30">
        <v>2016</v>
      </c>
      <c r="E86" s="30" t="str">
        <f t="shared" si="52"/>
        <v>2016S21</v>
      </c>
      <c r="F86" s="30" t="str">
        <f t="shared" si="63"/>
        <v>52016</v>
      </c>
      <c r="G86" s="208" t="str">
        <f>VLOOKUP(Horizontal!$C86&amp;Horizontal!$B86&amp;Horizontal!G$11,Vertical!$E:$O,G$10,0)</f>
        <v>5,74</v>
      </c>
      <c r="H86" s="207">
        <f>(VLOOKUP(Horizontal!$C86&amp;Horizontal!$B86&amp;Horizontal!H$11,Vertical!$E:$O,H$10,0))+0</f>
        <v>81.77</v>
      </c>
      <c r="I86" s="207">
        <f>(VLOOKUP(Horizontal!$C86&amp;Horizontal!$B86&amp;Horizontal!I$11,Vertical!$E:$O,I$10,0))+0</f>
        <v>68.180000000000007</v>
      </c>
      <c r="J86" s="207">
        <f>(VLOOKUP(Horizontal!$C86&amp;Horizontal!$B86&amp;Horizontal!J$11,Vertical!$E:$O,J$10,0))+0</f>
        <v>83.94</v>
      </c>
      <c r="K86" s="207">
        <f>(VLOOKUP(Horizontal!$C86&amp;Horizontal!$B86&amp;Horizontal!K$11,Vertical!$E:$O,K$10,0))+0</f>
        <v>85.17</v>
      </c>
      <c r="L86" s="207">
        <f>(VLOOKUP(Horizontal!$C86&amp;Horizontal!$B86&amp;Horizontal!L$11,Vertical!$E:$O,L$10,0))+0</f>
        <v>87.18</v>
      </c>
      <c r="M86" s="207">
        <f>(VLOOKUP(Horizontal!$C86&amp;Horizontal!$B86&amp;Horizontal!M$11,Vertical!$E:$O,M$10,0))+0</f>
        <v>126.51</v>
      </c>
      <c r="N86" s="207">
        <f>(VLOOKUP(Horizontal!$C86&amp;Horizontal!$B86&amp;Horizontal!N$11,Vertical!$E:$O,N$10,0))+0</f>
        <v>130.24</v>
      </c>
      <c r="O86" s="207">
        <f>(VLOOKUP(Horizontal!$C86&amp;Horizontal!$B86&amp;Horizontal!O$11,Vertical!$E:$O,O$10,0))+0</f>
        <v>131.38</v>
      </c>
      <c r="P86" s="209">
        <f>(VLOOKUP(Horizontal!$C86&amp;Horizontal!$B86&amp;Horizontal!P$11,Vertical!$E:$O,P$10,0))+0</f>
        <v>132.24</v>
      </c>
      <c r="Q86" s="210">
        <f>(VLOOKUP(Horizontal!$C86&amp;Horizontal!$B86&amp;Horizontal!Q$11,Vertical!$E:$O,Q$10,0))+0</f>
        <v>54</v>
      </c>
      <c r="R86" s="207">
        <f>(VLOOKUP(Horizontal!$C86&amp;Horizontal!$B86&amp;Horizontal!R$11,Vertical!$E:$O,R$10,0))+0</f>
        <v>52</v>
      </c>
      <c r="S86" s="207">
        <f>(VLOOKUP(Horizontal!$C86&amp;Horizontal!$B86&amp;Horizontal!S$11,Vertical!$E:$O,S$10,0))+0</f>
        <v>44</v>
      </c>
      <c r="T86" s="207">
        <f>(VLOOKUP(Horizontal!$C86&amp;Horizontal!$B86&amp;Horizontal!T$11,Vertical!$E:$O,T$10,0))+0</f>
        <v>40</v>
      </c>
      <c r="U86" s="207">
        <f>(VLOOKUP(Horizontal!$C86&amp;Horizontal!$B86&amp;Horizontal!U$11,Vertical!$E:$O,U$10,0))+0</f>
        <v>43</v>
      </c>
      <c r="V86" s="207">
        <f>(VLOOKUP(Horizontal!$C86&amp;Horizontal!$B86&amp;Horizontal!V$11,Vertical!$E:$O,V$10,0))+0</f>
        <v>44</v>
      </c>
      <c r="W86" s="207">
        <f>(VLOOKUP(Horizontal!$C86&amp;Horizontal!$B86&amp;Horizontal!W$11,Vertical!$E:$O,W$10,0))+0</f>
        <v>42</v>
      </c>
      <c r="X86" s="207">
        <f>(VLOOKUP(Horizontal!$C86&amp;Horizontal!$B86&amp;Horizontal!X$11,Vertical!$E:$O,X$10,0))+0</f>
        <v>35</v>
      </c>
      <c r="Y86" s="209">
        <f>(VLOOKUP(Horizontal!$C86&amp;Horizontal!$B86&amp;Horizontal!Y$11,Vertical!$E:$O,Y$10,0))+0</f>
        <v>30</v>
      </c>
      <c r="Z86" s="210">
        <f>(VLOOKUP(Horizontal!$C86&amp;Horizontal!$B86&amp;Horizontal!Z$11,Vertical!$E:$O,Z$10,0))+0</f>
        <v>24</v>
      </c>
      <c r="AA86" s="207">
        <f>(VLOOKUP(Horizontal!$C86&amp;Horizontal!$B86&amp;Horizontal!AA$11,Vertical!$E:$O,AA$10,0))+0</f>
        <v>72.09</v>
      </c>
      <c r="AB86" s="207">
        <f>(VLOOKUP(Horizontal!$C86&amp;Horizontal!$B86&amp;Horizontal!AB$11,Vertical!$E:$O,AB$10,0))+0</f>
        <v>33.33</v>
      </c>
      <c r="AC86" s="207">
        <f>(VLOOKUP(Horizontal!$C86&amp;Horizontal!$B86&amp;Horizontal!AC$11,Vertical!$E:$O,AC$10,0))+0</f>
        <v>36</v>
      </c>
      <c r="AD86" s="207">
        <f>(VLOOKUP(Horizontal!$C86&amp;Horizontal!$B86&amp;Horizontal!AD$11,Vertical!$E:$O,AD$10,0))+0</f>
        <v>24</v>
      </c>
      <c r="AE86" s="207">
        <f>(VLOOKUP(Horizontal!$C86&amp;Horizontal!$B86&amp;Horizontal!AE$11,Vertical!$E:$O,AE$10,0))+0</f>
        <v>7.41</v>
      </c>
      <c r="AF86" s="207">
        <f>(VLOOKUP(Horizontal!$C86&amp;Horizontal!$B86&amp;Horizontal!AF$11,Vertical!$E:$O,AF$10,0))+0</f>
        <v>3.85</v>
      </c>
      <c r="AG86" s="207">
        <f>(VLOOKUP(Horizontal!$C86&amp;Horizontal!$B86&amp;Horizontal!AG$11,Vertical!$E:$O,AG$10,0))+0</f>
        <v>12</v>
      </c>
      <c r="AH86" s="209">
        <f>(VLOOKUP(Horizontal!$C86&amp;Horizontal!$B86&amp;Horizontal!AH$11,Vertical!$E:$O,AH$10,0))+0</f>
        <v>15.87</v>
      </c>
      <c r="AI86" s="210">
        <f>(VLOOKUP(Horizontal!$C86&amp;Horizontal!$B86&amp;Horizontal!AI$11,Vertical!$E:$O,AI$10,0))+0</f>
        <v>16</v>
      </c>
      <c r="AJ86" s="207">
        <f>(VLOOKUP(Horizontal!$C86&amp;Horizontal!$B86&amp;Horizontal!AJ$11,Vertical!$E:$O,AJ$10,0))+0</f>
        <v>9.3000000000000007</v>
      </c>
      <c r="AK86" s="207">
        <f>(VLOOKUP(Horizontal!$C86&amp;Horizontal!$B86&amp;Horizontal!AK$11,Vertical!$E:$O,AK$10,0))+0</f>
        <v>25</v>
      </c>
      <c r="AL86" s="207">
        <f>(VLOOKUP(Horizontal!$C86&amp;Horizontal!$B86&amp;Horizontal!AL$11,Vertical!$E:$O,AL$10,0))+0</f>
        <v>28</v>
      </c>
      <c r="AM86" s="207">
        <f>(VLOOKUP(Horizontal!$C86&amp;Horizontal!$B86&amp;Horizontal!AM$11,Vertical!$E:$O,AM$10,0))+0</f>
        <v>36</v>
      </c>
      <c r="AN86" s="207">
        <f>(VLOOKUP(Horizontal!$C86&amp;Horizontal!$B86&amp;Horizontal!AN$11,Vertical!$E:$O,AN$10,0))+0</f>
        <v>37.04</v>
      </c>
      <c r="AO86" s="207">
        <f>(VLOOKUP(Horizontal!$C86&amp;Horizontal!$B86&amp;Horizontal!AO$11,Vertical!$E:$O,AO$10,0))+0</f>
        <v>44.23</v>
      </c>
      <c r="AP86" s="207">
        <f>(VLOOKUP(Horizontal!$C86&amp;Horizontal!$B86&amp;Horizontal!AP$11,Vertical!$E:$O,AP$10,0))+0</f>
        <v>28</v>
      </c>
      <c r="AQ86" s="209">
        <f>(VLOOKUP(Horizontal!$C86&amp;Horizontal!$B86&amp;Horizontal!AQ$11,Vertical!$E:$O,AQ$10,0))+0</f>
        <v>36.51</v>
      </c>
      <c r="AR86" s="210">
        <f>(VLOOKUP(Horizontal!$C86&amp;Horizontal!$B86&amp;Horizontal!AR$11,Vertical!$E:$O,AR$10,0))+0</f>
        <v>60</v>
      </c>
      <c r="AS86" s="207">
        <f>(VLOOKUP(Horizontal!$C86&amp;Horizontal!$B86&amp;Horizontal!AS$11,Vertical!$E:$O,AS$10,0))+0</f>
        <v>18.600000000000001</v>
      </c>
      <c r="AT86" s="207">
        <f>(VLOOKUP(Horizontal!$C86&amp;Horizontal!$B86&amp;Horizontal!AT$11,Vertical!$E:$O,AT$10,0))+0</f>
        <v>41.67</v>
      </c>
      <c r="AU86" s="207">
        <f>(VLOOKUP(Horizontal!$C86&amp;Horizontal!$B86&amp;Horizontal!AU$11,Vertical!$E:$O,AU$10,0))+0</f>
        <v>36</v>
      </c>
      <c r="AV86" s="207">
        <f>(VLOOKUP(Horizontal!$C86&amp;Horizontal!$B86&amp;Horizontal!AV$11,Vertical!$E:$O,AV$10,0))+0</f>
        <v>40</v>
      </c>
      <c r="AW86" s="207">
        <f>(VLOOKUP(Horizontal!$C86&amp;Horizontal!$B86&amp;Horizontal!AW$11,Vertical!$E:$O,AW$10,0))+0</f>
        <v>55.56</v>
      </c>
      <c r="AX86" s="207">
        <f>(VLOOKUP(Horizontal!$C86&amp;Horizontal!$B86&amp;Horizontal!AX$11,Vertical!$E:$O,AX$10,0))+0</f>
        <v>51.92</v>
      </c>
      <c r="AY86" s="207">
        <f>(VLOOKUP(Horizontal!$C86&amp;Horizontal!$B86&amp;Horizontal!AY$11,Vertical!$E:$O,AY$10,0))+0</f>
        <v>60</v>
      </c>
      <c r="AZ86" s="209">
        <f>(VLOOKUP(Horizontal!$C86&amp;Horizontal!$B86&amp;Horizontal!AZ$11,Vertical!$E:$O,AZ$10,0))+0</f>
        <v>47.62</v>
      </c>
      <c r="BA86" s="208">
        <f>(VLOOKUP(Horizontal!$C86&amp;Horizontal!$B86&amp;Horizontal!BA$11,Vertical!$E:$O,BA$10,0))+0</f>
        <v>16.16</v>
      </c>
      <c r="BB86" s="210">
        <f>(VLOOKUP(Horizontal!$C86&amp;Horizontal!$B86&amp;Horizontal!BB$11,Vertical!$E:$O,BB$10,0))+0</f>
        <v>96.29</v>
      </c>
      <c r="BC86" s="207">
        <f>(VLOOKUP(Horizontal!$C86&amp;Horizontal!$B86&amp;Horizontal!BC$11,Vertical!$E:$O,BC$10,0))+0</f>
        <v>87.06</v>
      </c>
      <c r="BD86" s="207">
        <f>(VLOOKUP(Horizontal!$C86&amp;Horizontal!$B86&amp;Horizontal!BD$11,Vertical!$E:$O,BD$10,0))+0</f>
        <v>99.75</v>
      </c>
      <c r="BE86" s="207">
        <f>(VLOOKUP(Horizontal!$C86&amp;Horizontal!$B86&amp;Horizontal!BE$11,Vertical!$E:$O,BE$10,0))+0</f>
        <v>102.56</v>
      </c>
      <c r="BF86" s="207">
        <f>(VLOOKUP(Horizontal!$C86&amp;Horizontal!$B86&amp;Horizontal!BF$11,Vertical!$E:$O,BF$10,0))+0</f>
        <v>105.34</v>
      </c>
      <c r="BG86" s="207">
        <f>(VLOOKUP(Horizontal!$C86&amp;Horizontal!$B86&amp;Horizontal!BG$11,Vertical!$E:$O,BG$10,0))+0</f>
        <v>157.47</v>
      </c>
      <c r="BH86" s="207">
        <f>(VLOOKUP(Horizontal!$C86&amp;Horizontal!$B86&amp;Horizontal!BH$11,Vertical!$E:$O,BH$10,0))+0</f>
        <v>160.43</v>
      </c>
      <c r="BI86" s="207">
        <f>(VLOOKUP(Horizontal!$C86&amp;Horizontal!$B86&amp;Horizontal!BI$11,Vertical!$E:$O,BI$10,0))+0</f>
        <v>160.35</v>
      </c>
      <c r="BJ86" s="209">
        <f>(VLOOKUP(Horizontal!$C86&amp;Horizontal!$B86&amp;Horizontal!BJ$11,Vertical!$E:$O,BJ$10,0))+0</f>
        <v>161.16999999999999</v>
      </c>
      <c r="BK86" s="210">
        <f>(VLOOKUP(Horizontal!$C86&amp;Horizontal!$B86&amp;Horizontal!BK$11,Vertical!$E:$O,BK$10,0))+0</f>
        <v>50</v>
      </c>
      <c r="BL86" s="207">
        <f>(VLOOKUP(Horizontal!$C86&amp;Horizontal!$B86&amp;Horizontal!BL$11,Vertical!$E:$O,BL$10,0))+0</f>
        <v>46</v>
      </c>
      <c r="BM86" s="207">
        <f>(VLOOKUP(Horizontal!$C86&amp;Horizontal!$B86&amp;Horizontal!BM$11,Vertical!$E:$O,BM$10,0))+0</f>
        <v>42</v>
      </c>
      <c r="BN86" s="207">
        <f>(VLOOKUP(Horizontal!$C86&amp;Horizontal!$B86&amp;Horizontal!BN$11,Vertical!$E:$O,BN$10,0))+0</f>
        <v>40</v>
      </c>
      <c r="BO86" s="207">
        <f>(VLOOKUP(Horizontal!$C86&amp;Horizontal!$B86&amp;Horizontal!BO$11,Vertical!$E:$O,BO$10,0))+0</f>
        <v>42</v>
      </c>
      <c r="BP86" s="207">
        <f>(VLOOKUP(Horizontal!$C86&amp;Horizontal!$B86&amp;Horizontal!BP$11,Vertical!$E:$O,BP$10,0))+0</f>
        <v>40</v>
      </c>
      <c r="BQ86" s="207">
        <f>(VLOOKUP(Horizontal!$C86&amp;Horizontal!$B86&amp;Horizontal!BQ$11,Vertical!$E:$O,BQ$10,0))+0</f>
        <v>40</v>
      </c>
      <c r="BR86" s="207">
        <f>(VLOOKUP(Horizontal!$C86&amp;Horizontal!$B86&amp;Horizontal!BR$11,Vertical!$E:$O,BR$10,0))+0</f>
        <v>36</v>
      </c>
      <c r="BS86" s="209">
        <f>(VLOOKUP(Horizontal!$C86&amp;Horizontal!$B86&amp;Horizontal!BS$11,Vertical!$E:$O,BS$10,0))+0</f>
        <v>35</v>
      </c>
      <c r="BT86" s="210">
        <f>(VLOOKUP(Horizontal!$C86&amp;Horizontal!$B86&amp;Horizontal!BT$11,Vertical!$E:$O,BT$10,0))+0</f>
        <v>37.04</v>
      </c>
      <c r="BU86" s="207">
        <f>(VLOOKUP(Horizontal!$C86&amp;Horizontal!$B86&amp;Horizontal!BU$11,Vertical!$E:$O,BU$10,0))+0</f>
        <v>55.22</v>
      </c>
      <c r="BV86" s="207">
        <f>(VLOOKUP(Horizontal!$C86&amp;Horizontal!$B86&amp;Horizontal!BV$11,Vertical!$E:$O,BV$10,0))+0</f>
        <v>36.590000000000003</v>
      </c>
      <c r="BW86" s="207">
        <f>(VLOOKUP(Horizontal!$C86&amp;Horizontal!$B86&amp;Horizontal!BW$11,Vertical!$E:$O,BW$10,0))+0</f>
        <v>28.64</v>
      </c>
      <c r="BX86" s="207">
        <f>(VLOOKUP(Horizontal!$C86&amp;Horizontal!$B86&amp;Horizontal!BX$11,Vertical!$E:$O,BX$10,0))+0</f>
        <v>17.7</v>
      </c>
      <c r="BY86" s="207">
        <f>(VLOOKUP(Horizontal!$C86&amp;Horizontal!$B86&amp;Horizontal!BY$11,Vertical!$E:$O,BY$10,0))+0</f>
        <v>8.33</v>
      </c>
      <c r="BZ86" s="207">
        <f>(VLOOKUP(Horizontal!$C86&amp;Horizontal!$B86&amp;Horizontal!BZ$11,Vertical!$E:$O,BZ$10,0))+0</f>
        <v>12.5</v>
      </c>
      <c r="CA86" s="207">
        <f>(VLOOKUP(Horizontal!$C86&amp;Horizontal!$B86&amp;Horizontal!CA$11,Vertical!$E:$O,CA$10,0))+0</f>
        <v>13.51</v>
      </c>
      <c r="CB86" s="209">
        <f>(VLOOKUP(Horizontal!$C86&amp;Horizontal!$B86&amp;Horizontal!CB$11,Vertical!$E:$O,CB$10,0))+0</f>
        <v>12.99</v>
      </c>
      <c r="CC86" s="210">
        <f>(VLOOKUP(Horizontal!$C86&amp;Horizontal!$B86&amp;Horizontal!CC$11,Vertical!$E:$O,CC$10,0))+0</f>
        <v>20.83</v>
      </c>
      <c r="CD86" s="207">
        <f>(VLOOKUP(Horizontal!$C86&amp;Horizontal!$B86&amp;Horizontal!CD$11,Vertical!$E:$O,CD$10,0))+0</f>
        <v>19.899999999999999</v>
      </c>
      <c r="CE86" s="207">
        <f>(VLOOKUP(Horizontal!$C86&amp;Horizontal!$B86&amp;Horizontal!CE$11,Vertical!$E:$O,CE$10,0))+0</f>
        <v>24.39</v>
      </c>
      <c r="CF86" s="207">
        <f>(VLOOKUP(Horizontal!$C86&amp;Horizontal!$B86&amp;Horizontal!CF$11,Vertical!$E:$O,CF$10,0))+0</f>
        <v>28.64</v>
      </c>
      <c r="CG86" s="207">
        <f>(VLOOKUP(Horizontal!$C86&amp;Horizontal!$B86&amp;Horizontal!CG$11,Vertical!$E:$O,CG$10,0))+0</f>
        <v>40.270000000000003</v>
      </c>
      <c r="CH86" s="207">
        <f>(VLOOKUP(Horizontal!$C86&amp;Horizontal!$B86&amp;Horizontal!CH$11,Vertical!$E:$O,CH$10,0))+0</f>
        <v>16.670000000000002</v>
      </c>
      <c r="CI86" s="207">
        <f>(VLOOKUP(Horizontal!$C86&amp;Horizontal!$B86&amp;Horizontal!CI$11,Vertical!$E:$O,CI$10,0))+0</f>
        <v>25</v>
      </c>
      <c r="CJ86" s="207">
        <f>(VLOOKUP(Horizontal!$C86&amp;Horizontal!$B86&amp;Horizontal!CJ$11,Vertical!$E:$O,CJ$10,0))+0</f>
        <v>22.97</v>
      </c>
      <c r="CK86" s="209">
        <f>(VLOOKUP(Horizontal!$C86&amp;Horizontal!$B86&amp;Horizontal!CK$11,Vertical!$E:$O,CK$10,0))+0</f>
        <v>17.32</v>
      </c>
      <c r="CL86" s="210">
        <f>(VLOOKUP(Horizontal!$C86&amp;Horizontal!$B86&amp;Horizontal!CL$11,Vertical!$E:$O,CL$10,0))+0</f>
        <v>42.13</v>
      </c>
      <c r="CM86" s="207">
        <f>(VLOOKUP(Horizontal!$C86&amp;Horizontal!$B86&amp;Horizontal!CM$11,Vertical!$E:$O,CM$10,0))+0</f>
        <v>24.88</v>
      </c>
      <c r="CN86" s="207">
        <f>(VLOOKUP(Horizontal!$C86&amp;Horizontal!$B86&amp;Horizontal!CN$11,Vertical!$E:$O,CN$10,0))+0</f>
        <v>39.020000000000003</v>
      </c>
      <c r="CO86" s="207">
        <f>(VLOOKUP(Horizontal!$C86&amp;Horizontal!$B86&amp;Horizontal!CO$11,Vertical!$E:$O,CO$10,0))+0</f>
        <v>42.72</v>
      </c>
      <c r="CP86" s="207">
        <f>(VLOOKUP(Horizontal!$C86&amp;Horizontal!$B86&amp;Horizontal!CP$11,Vertical!$E:$O,CP$10,0))+0</f>
        <v>42.04</v>
      </c>
      <c r="CQ86" s="207">
        <f>(VLOOKUP(Horizontal!$C86&amp;Horizontal!$B86&amp;Horizontal!CQ$11,Vertical!$E:$O,CQ$10,0))+0</f>
        <v>75</v>
      </c>
      <c r="CR86" s="207">
        <f>(VLOOKUP(Horizontal!$C86&amp;Horizontal!$B86&amp;Horizontal!CR$11,Vertical!$E:$O,CR$10,0))+0</f>
        <v>62.5</v>
      </c>
      <c r="CS86" s="207">
        <f>(VLOOKUP(Horizontal!$C86&amp;Horizontal!$B86&amp;Horizontal!CS$11,Vertical!$E:$O,CS$10,0))+0</f>
        <v>63.51</v>
      </c>
      <c r="CT86" s="207">
        <f>(VLOOKUP(Horizontal!$C86&amp;Horizontal!$B86&amp;Horizontal!CT$11,Vertical!$E:$O,CT$10,0))+0</f>
        <v>69.7</v>
      </c>
      <c r="CU86" s="150"/>
      <c r="CV86" s="211">
        <f t="shared" si="53"/>
        <v>14.52000000000001</v>
      </c>
      <c r="CW86" s="190">
        <f t="shared" si="54"/>
        <v>18.879999999999995</v>
      </c>
      <c r="CX86" s="190">
        <f t="shared" si="55"/>
        <v>15.810000000000002</v>
      </c>
      <c r="CY86" s="190">
        <f t="shared" si="56"/>
        <v>17.39</v>
      </c>
      <c r="CZ86" s="190">
        <f t="shared" si="57"/>
        <v>18.159999999999997</v>
      </c>
      <c r="DA86" s="190">
        <f t="shared" si="58"/>
        <v>30.959999999999994</v>
      </c>
      <c r="DB86" s="190">
        <f t="shared" si="59"/>
        <v>30.189999999999998</v>
      </c>
      <c r="DC86" s="190">
        <f t="shared" si="60"/>
        <v>28.97</v>
      </c>
      <c r="DD86" s="212">
        <f t="shared" si="61"/>
        <v>28.929999999999978</v>
      </c>
      <c r="DE86" s="9">
        <v>160</v>
      </c>
      <c r="DF86" s="212">
        <f t="shared" si="62"/>
        <v>126.68721040189133</v>
      </c>
      <c r="DG86" s="264"/>
      <c r="DH86" s="265"/>
      <c r="DI86" s="265"/>
      <c r="DJ86" s="266"/>
      <c r="DK86" s="190">
        <v>51.82</v>
      </c>
      <c r="DL86" s="190">
        <v>51.82</v>
      </c>
      <c r="DM86" s="190">
        <v>99.79</v>
      </c>
      <c r="DN86" s="212">
        <v>53.74</v>
      </c>
      <c r="DO86" s="190">
        <v>75.930000000000007</v>
      </c>
      <c r="DP86" s="190">
        <v>74.91</v>
      </c>
      <c r="DQ86" s="190">
        <v>106.07</v>
      </c>
      <c r="DR86" s="212">
        <v>88.98</v>
      </c>
      <c r="DS86" s="150"/>
      <c r="DT86" s="190">
        <v>81</v>
      </c>
      <c r="DU86" s="190">
        <v>62</v>
      </c>
      <c r="DV86" s="190">
        <v>83</v>
      </c>
      <c r="DW86" s="190">
        <v>85.17</v>
      </c>
      <c r="DX86" s="190"/>
      <c r="DY86" s="190"/>
      <c r="DZ86" s="190"/>
      <c r="EA86" s="190"/>
      <c r="EB86" s="190"/>
      <c r="EC86" s="190"/>
      <c r="ED86" s="190">
        <v>84</v>
      </c>
      <c r="EE86" s="190">
        <v>127</v>
      </c>
      <c r="EF86" s="190">
        <v>127</v>
      </c>
      <c r="EG86" s="190">
        <v>130</v>
      </c>
      <c r="EH86" s="212">
        <v>130</v>
      </c>
      <c r="EI86" s="213"/>
      <c r="EJ86" s="211">
        <f t="shared" si="41"/>
        <v>15.920000000000002</v>
      </c>
      <c r="EK86" s="190">
        <f t="shared" si="42"/>
        <v>16.920000000000002</v>
      </c>
      <c r="EL86" s="190">
        <f t="shared" si="43"/>
        <v>14.740000000000009</v>
      </c>
      <c r="EM86" s="190">
        <f t="shared" si="44"/>
        <v>16.509999999999991</v>
      </c>
      <c r="EN86" s="190"/>
      <c r="EO86" s="190"/>
      <c r="EP86" s="190"/>
      <c r="EQ86" s="190"/>
      <c r="ER86" s="190"/>
      <c r="ES86" s="190"/>
      <c r="ET86" s="190">
        <f t="shared" si="45"/>
        <v>17.239999999999995</v>
      </c>
      <c r="EU86" s="190">
        <f t="shared" si="46"/>
        <v>26.339999999999989</v>
      </c>
      <c r="EV86" s="190">
        <f t="shared" si="47"/>
        <v>26.920000000000016</v>
      </c>
      <c r="EW86" s="190">
        <f t="shared" si="48"/>
        <v>25.269999999999982</v>
      </c>
      <c r="EX86" s="212">
        <f t="shared" si="49"/>
        <v>25.769999999999982</v>
      </c>
      <c r="EY86" s="211"/>
      <c r="EZ86" s="75">
        <f t="shared" si="50"/>
        <v>7.6268934360882279E-2</v>
      </c>
      <c r="FA86" s="89">
        <f t="shared" si="51"/>
        <v>-7.0000000000000007E-2</v>
      </c>
      <c r="FB86" s="212"/>
      <c r="FC86" s="213"/>
      <c r="FD86" s="213"/>
      <c r="FE86" s="213"/>
      <c r="FF86" s="213"/>
      <c r="FG86" s="213"/>
      <c r="FH86" s="213"/>
      <c r="FI86" s="213"/>
      <c r="FJ86" s="213"/>
      <c r="FK86" s="213"/>
      <c r="FL86" s="213"/>
      <c r="FM86" s="213"/>
      <c r="FN86" s="213"/>
      <c r="FO86" s="213"/>
      <c r="FP86" s="213"/>
      <c r="FQ86" s="213"/>
      <c r="FR86" s="213"/>
      <c r="FS86" s="211"/>
      <c r="FT86" s="190"/>
      <c r="FU86" s="190"/>
      <c r="FV86" s="190"/>
      <c r="FW86" s="190"/>
      <c r="FX86" s="190"/>
      <c r="FY86" s="190"/>
      <c r="FZ86" s="190"/>
      <c r="GA86" s="190"/>
      <c r="GB86" s="190"/>
      <c r="GC86" s="190"/>
      <c r="GD86" s="190"/>
      <c r="GE86" s="190"/>
      <c r="GF86" s="190"/>
      <c r="GG86" s="212"/>
    </row>
    <row r="87" spans="2:189">
      <c r="B87" s="33">
        <v>42520</v>
      </c>
      <c r="C87" s="30" t="s">
        <v>44</v>
      </c>
      <c r="D87" s="30">
        <v>2016</v>
      </c>
      <c r="E87" s="30" t="str">
        <f t="shared" si="52"/>
        <v>2016S22</v>
      </c>
      <c r="F87" s="30" t="str">
        <f t="shared" si="63"/>
        <v>5Final2016</v>
      </c>
      <c r="G87" s="208" t="str">
        <f>VLOOKUP(Horizontal!$C87&amp;Horizontal!$B87&amp;Horizontal!G$11,Vertical!$E:$O,G$10,0)</f>
        <v>4,9</v>
      </c>
      <c r="H87" s="207">
        <f>(VLOOKUP(Horizontal!$C87&amp;Horizontal!$B87&amp;Horizontal!H$11,Vertical!$E:$O,H$10,0))+0</f>
        <v>80.62</v>
      </c>
      <c r="I87" s="207">
        <f>(VLOOKUP(Horizontal!$C87&amp;Horizontal!$B87&amp;Horizontal!I$11,Vertical!$E:$O,I$10,0))+0</f>
        <v>61.66</v>
      </c>
      <c r="J87" s="207">
        <f>(VLOOKUP(Horizontal!$C87&amp;Horizontal!$B87&amp;Horizontal!J$11,Vertical!$E:$O,J$10,0))+0</f>
        <v>76.069999999999993</v>
      </c>
      <c r="K87" s="207">
        <f>(VLOOKUP(Horizontal!$C87&amp;Horizontal!$B87&amp;Horizontal!K$11,Vertical!$E:$O,K$10,0))+0</f>
        <v>84.74</v>
      </c>
      <c r="L87" s="207">
        <f>(VLOOKUP(Horizontal!$C87&amp;Horizontal!$B87&amp;Horizontal!L$11,Vertical!$E:$O,L$10,0))+0</f>
        <v>86.62</v>
      </c>
      <c r="M87" s="207">
        <f>(VLOOKUP(Horizontal!$C87&amp;Horizontal!$B87&amp;Horizontal!M$11,Vertical!$E:$O,M$10,0))+0</f>
        <v>128.03</v>
      </c>
      <c r="N87" s="207">
        <f>(VLOOKUP(Horizontal!$C87&amp;Horizontal!$B87&amp;Horizontal!N$11,Vertical!$E:$O,N$10,0))+0</f>
        <v>131.47999999999999</v>
      </c>
      <c r="O87" s="207">
        <f>(VLOOKUP(Horizontal!$C87&amp;Horizontal!$B87&amp;Horizontal!O$11,Vertical!$E:$O,O$10,0))+0</f>
        <v>132.94</v>
      </c>
      <c r="P87" s="209">
        <f>(VLOOKUP(Horizontal!$C87&amp;Horizontal!$B87&amp;Horizontal!P$11,Vertical!$E:$O,P$10,0))+0</f>
        <v>133.47999999999999</v>
      </c>
      <c r="Q87" s="210">
        <f>(VLOOKUP(Horizontal!$C87&amp;Horizontal!$B87&amp;Horizontal!Q$11,Vertical!$E:$O,Q$10,0))+0</f>
        <v>55</v>
      </c>
      <c r="R87" s="207">
        <f>(VLOOKUP(Horizontal!$C87&amp;Horizontal!$B87&amp;Horizontal!R$11,Vertical!$E:$O,R$10,0))+0</f>
        <v>53</v>
      </c>
      <c r="S87" s="207">
        <f>(VLOOKUP(Horizontal!$C87&amp;Horizontal!$B87&amp;Horizontal!S$11,Vertical!$E:$O,S$10,0))+0</f>
        <v>45</v>
      </c>
      <c r="T87" s="207">
        <f>(VLOOKUP(Horizontal!$C87&amp;Horizontal!$B87&amp;Horizontal!T$11,Vertical!$E:$O,T$10,0))+0</f>
        <v>43</v>
      </c>
      <c r="U87" s="207">
        <f>(VLOOKUP(Horizontal!$C87&amp;Horizontal!$B87&amp;Horizontal!U$11,Vertical!$E:$O,U$10,0))+0</f>
        <v>45</v>
      </c>
      <c r="V87" s="207">
        <f>(VLOOKUP(Horizontal!$C87&amp;Horizontal!$B87&amp;Horizontal!V$11,Vertical!$E:$O,V$10,0))+0</f>
        <v>43</v>
      </c>
      <c r="W87" s="207">
        <f>(VLOOKUP(Horizontal!$C87&amp;Horizontal!$B87&amp;Horizontal!W$11,Vertical!$E:$O,W$10,0))+0</f>
        <v>35</v>
      </c>
      <c r="X87" s="207">
        <f>(VLOOKUP(Horizontal!$C87&amp;Horizontal!$B87&amp;Horizontal!X$11,Vertical!$E:$O,X$10,0))+0</f>
        <v>31</v>
      </c>
      <c r="Y87" s="209">
        <f>(VLOOKUP(Horizontal!$C87&amp;Horizontal!$B87&amp;Horizontal!Y$11,Vertical!$E:$O,Y$10,0))+0</f>
        <v>29</v>
      </c>
      <c r="Z87" s="210">
        <f>(VLOOKUP(Horizontal!$C87&amp;Horizontal!$B87&amp;Horizontal!Z$11,Vertical!$E:$O,Z$10,0))+0</f>
        <v>59.09</v>
      </c>
      <c r="AA87" s="207">
        <f>(VLOOKUP(Horizontal!$C87&amp;Horizontal!$B87&amp;Horizontal!AA$11,Vertical!$E:$O,AA$10,0))+0</f>
        <v>81.819999999999993</v>
      </c>
      <c r="AB87" s="207">
        <f>(VLOOKUP(Horizontal!$C87&amp;Horizontal!$B87&amp;Horizontal!AB$11,Vertical!$E:$O,AB$10,0))+0</f>
        <v>60.71</v>
      </c>
      <c r="AC87" s="207">
        <f>(VLOOKUP(Horizontal!$C87&amp;Horizontal!$B87&amp;Horizontal!AC$11,Vertical!$E:$O,AC$10,0))+0</f>
        <v>52</v>
      </c>
      <c r="AD87" s="207">
        <f>(VLOOKUP(Horizontal!$C87&amp;Horizontal!$B87&amp;Horizontal!AD$11,Vertical!$E:$O,AD$10,0))+0</f>
        <v>53.06</v>
      </c>
      <c r="AE87" s="207">
        <f>(VLOOKUP(Horizontal!$C87&amp;Horizontal!$B87&amp;Horizontal!AE$11,Vertical!$E:$O,AE$10,0))+0</f>
        <v>12.4</v>
      </c>
      <c r="AF87" s="207">
        <f>(VLOOKUP(Horizontal!$C87&amp;Horizontal!$B87&amp;Horizontal!AF$11,Vertical!$E:$O,AF$10,0))+0</f>
        <v>21.15</v>
      </c>
      <c r="AG87" s="207">
        <f>(VLOOKUP(Horizontal!$C87&amp;Horizontal!$B87&amp;Horizontal!AG$11,Vertical!$E:$O,AG$10,0))+0</f>
        <v>20.62</v>
      </c>
      <c r="AH87" s="209">
        <f>(VLOOKUP(Horizontal!$C87&amp;Horizontal!$B87&amp;Horizontal!AH$11,Vertical!$E:$O,AH$10,0))+0</f>
        <v>17.86</v>
      </c>
      <c r="AI87" s="210">
        <f>(VLOOKUP(Horizontal!$C87&amp;Horizontal!$B87&amp;Horizontal!AI$11,Vertical!$E:$O,AI$10,0))+0</f>
        <v>9.09</v>
      </c>
      <c r="AJ87" s="207">
        <f>(VLOOKUP(Horizontal!$C87&amp;Horizontal!$B87&amp;Horizontal!AJ$11,Vertical!$E:$O,AJ$10,0))+0</f>
        <v>18.18</v>
      </c>
      <c r="AK87" s="207">
        <f>(VLOOKUP(Horizontal!$C87&amp;Horizontal!$B87&amp;Horizontal!AK$11,Vertical!$E:$O,AK$10,0))+0</f>
        <v>32.14</v>
      </c>
      <c r="AL87" s="207">
        <f>(VLOOKUP(Horizontal!$C87&amp;Horizontal!$B87&amp;Horizontal!AL$11,Vertical!$E:$O,AL$10,0))+0</f>
        <v>28</v>
      </c>
      <c r="AM87" s="207">
        <f>(VLOOKUP(Horizontal!$C87&amp;Horizontal!$B87&amp;Horizontal!AM$11,Vertical!$E:$O,AM$10,0))+0</f>
        <v>36.729999999999997</v>
      </c>
      <c r="AN87" s="207">
        <f>(VLOOKUP(Horizontal!$C87&amp;Horizontal!$B87&amp;Horizontal!AN$11,Vertical!$E:$O,AN$10,0))+0</f>
        <v>28.93</v>
      </c>
      <c r="AO87" s="207">
        <f>(VLOOKUP(Horizontal!$C87&amp;Horizontal!$B87&amp;Horizontal!AO$11,Vertical!$E:$O,AO$10,0))+0</f>
        <v>32.69</v>
      </c>
      <c r="AP87" s="207">
        <f>(VLOOKUP(Horizontal!$C87&amp;Horizontal!$B87&amp;Horizontal!AP$11,Vertical!$E:$O,AP$10,0))+0</f>
        <v>37.799999999999997</v>
      </c>
      <c r="AQ87" s="209">
        <f>(VLOOKUP(Horizontal!$C87&amp;Horizontal!$B87&amp;Horizontal!AQ$11,Vertical!$E:$O,AQ$10,0))+0</f>
        <v>39.29</v>
      </c>
      <c r="AR87" s="210">
        <f>(VLOOKUP(Horizontal!$C87&amp;Horizontal!$B87&amp;Horizontal!AR$11,Vertical!$E:$O,AR$10,0))+0</f>
        <v>31.82</v>
      </c>
      <c r="AS87" s="207">
        <f>(VLOOKUP(Horizontal!$C87&amp;Horizontal!$B87&amp;Horizontal!AS$11,Vertical!$E:$O,AS$10,0))+0</f>
        <v>0</v>
      </c>
      <c r="AT87" s="207">
        <f>(VLOOKUP(Horizontal!$C87&amp;Horizontal!$B87&amp;Horizontal!AT$11,Vertical!$E:$O,AT$10,0))+0</f>
        <v>7.14</v>
      </c>
      <c r="AU87" s="207">
        <f>(VLOOKUP(Horizontal!$C87&amp;Horizontal!$B87&amp;Horizontal!AU$11,Vertical!$E:$O,AU$10,0))+0</f>
        <v>20</v>
      </c>
      <c r="AV87" s="207">
        <f>(VLOOKUP(Horizontal!$C87&amp;Horizontal!$B87&amp;Horizontal!AV$11,Vertical!$E:$O,AV$10,0))+0</f>
        <v>10.199999999999999</v>
      </c>
      <c r="AW87" s="207">
        <f>(VLOOKUP(Horizontal!$C87&amp;Horizontal!$B87&amp;Horizontal!AW$11,Vertical!$E:$O,AW$10,0))+0</f>
        <v>58.68</v>
      </c>
      <c r="AX87" s="207">
        <f>(VLOOKUP(Horizontal!$C87&amp;Horizontal!$B87&amp;Horizontal!AX$11,Vertical!$E:$O,AX$10,0))+0</f>
        <v>46.15</v>
      </c>
      <c r="AY87" s="207">
        <f>(VLOOKUP(Horizontal!$C87&amp;Horizontal!$B87&amp;Horizontal!AY$11,Vertical!$E:$O,AY$10,0))+0</f>
        <v>41.58</v>
      </c>
      <c r="AZ87" s="209">
        <f>(VLOOKUP(Horizontal!$C87&amp;Horizontal!$B87&amp;Horizontal!AZ$11,Vertical!$E:$O,AZ$10,0))+0</f>
        <v>42.86</v>
      </c>
      <c r="BA87" s="208">
        <f>(VLOOKUP(Horizontal!$C87&amp;Horizontal!$B87&amp;Horizontal!BA$11,Vertical!$E:$O,BA$10,0))+0</f>
        <v>17.28</v>
      </c>
      <c r="BB87" s="210">
        <f>(VLOOKUP(Horizontal!$C87&amp;Horizontal!$B87&amp;Horizontal!BB$11,Vertical!$E:$O,BB$10,0))+0</f>
        <v>97.44</v>
      </c>
      <c r="BC87" s="207">
        <f>(VLOOKUP(Horizontal!$C87&amp;Horizontal!$B87&amp;Horizontal!BC$11,Vertical!$E:$O,BC$10,0))+0</f>
        <v>79.28</v>
      </c>
      <c r="BD87" s="207">
        <f>(VLOOKUP(Horizontal!$C87&amp;Horizontal!$B87&amp;Horizontal!BD$11,Vertical!$E:$O,BD$10,0))+0</f>
        <v>93.59</v>
      </c>
      <c r="BE87" s="207">
        <f>(VLOOKUP(Horizontal!$C87&amp;Horizontal!$B87&amp;Horizontal!BE$11,Vertical!$E:$O,BE$10,0))+0</f>
        <v>102.25</v>
      </c>
      <c r="BF87" s="207">
        <f>(VLOOKUP(Horizontal!$C87&amp;Horizontal!$B87&amp;Horizontal!BF$11,Vertical!$E:$O,BF$10,0))+0</f>
        <v>106.4</v>
      </c>
      <c r="BG87" s="207">
        <f>(VLOOKUP(Horizontal!$C87&amp;Horizontal!$B87&amp;Horizontal!BG$11,Vertical!$E:$O,BG$10,0))+0</f>
        <v>167.25</v>
      </c>
      <c r="BH87" s="207">
        <f>(VLOOKUP(Horizontal!$C87&amp;Horizontal!$B87&amp;Horizontal!BH$11,Vertical!$E:$O,BH$10,0))+0</f>
        <v>166.22</v>
      </c>
      <c r="BI87" s="207">
        <f>(VLOOKUP(Horizontal!$C87&amp;Horizontal!$B87&amp;Horizontal!BI$11,Vertical!$E:$O,BI$10,0))+0</f>
        <v>164.65</v>
      </c>
      <c r="BJ87" s="209">
        <f>(VLOOKUP(Horizontal!$C87&amp;Horizontal!$B87&amp;Horizontal!BJ$11,Vertical!$E:$O,BJ$10,0))+0</f>
        <v>164.66</v>
      </c>
      <c r="BK87" s="210">
        <f>(VLOOKUP(Horizontal!$C87&amp;Horizontal!$B87&amp;Horizontal!BK$11,Vertical!$E:$O,BK$10,0))+0</f>
        <v>52</v>
      </c>
      <c r="BL87" s="207">
        <f>(VLOOKUP(Horizontal!$C87&amp;Horizontal!$B87&amp;Horizontal!BL$11,Vertical!$E:$O,BL$10,0))+0</f>
        <v>45</v>
      </c>
      <c r="BM87" s="207">
        <f>(VLOOKUP(Horizontal!$C87&amp;Horizontal!$B87&amp;Horizontal!BM$11,Vertical!$E:$O,BM$10,0))+0</f>
        <v>43</v>
      </c>
      <c r="BN87" s="207">
        <f>(VLOOKUP(Horizontal!$C87&amp;Horizontal!$B87&amp;Horizontal!BN$11,Vertical!$E:$O,BN$10,0))+0</f>
        <v>42</v>
      </c>
      <c r="BO87" s="207">
        <f>(VLOOKUP(Horizontal!$C87&amp;Horizontal!$B87&amp;Horizontal!BO$11,Vertical!$E:$O,BO$10,0))+0</f>
        <v>43</v>
      </c>
      <c r="BP87" s="207">
        <f>(VLOOKUP(Horizontal!$C87&amp;Horizontal!$B87&amp;Horizontal!BP$11,Vertical!$E:$O,BP$10,0))+0</f>
        <v>38</v>
      </c>
      <c r="BQ87" s="207">
        <f>(VLOOKUP(Horizontal!$C87&amp;Horizontal!$B87&amp;Horizontal!BQ$11,Vertical!$E:$O,BQ$10,0))+0</f>
        <v>39</v>
      </c>
      <c r="BR87" s="207">
        <f>(VLOOKUP(Horizontal!$C87&amp;Horizontal!$B87&amp;Horizontal!BR$11,Vertical!$E:$O,BR$10,0))+0</f>
        <v>36</v>
      </c>
      <c r="BS87" s="209">
        <f>(VLOOKUP(Horizontal!$C87&amp;Horizontal!$B87&amp;Horizontal!BS$11,Vertical!$E:$O,BS$10,0))+0</f>
        <v>33</v>
      </c>
      <c r="BT87" s="210">
        <f>(VLOOKUP(Horizontal!$C87&amp;Horizontal!$B87&amp;Horizontal!BT$11,Vertical!$E:$O,BT$10,0))+0</f>
        <v>31.58</v>
      </c>
      <c r="BU87" s="207">
        <f>(VLOOKUP(Horizontal!$C87&amp;Horizontal!$B87&amp;Horizontal!BU$11,Vertical!$E:$O,BU$10,0))+0</f>
        <v>76.19</v>
      </c>
      <c r="BV87" s="207">
        <f>(VLOOKUP(Horizontal!$C87&amp;Horizontal!$B87&amp;Horizontal!BV$11,Vertical!$E:$O,BV$10,0))+0</f>
        <v>45.45</v>
      </c>
      <c r="BW87" s="207">
        <f>(VLOOKUP(Horizontal!$C87&amp;Horizontal!$B87&amp;Horizontal!BW$11,Vertical!$E:$O,BW$10,0))+0</f>
        <v>37.5</v>
      </c>
      <c r="BX87" s="207">
        <f>(VLOOKUP(Horizontal!$C87&amp;Horizontal!$B87&amp;Horizontal!BX$11,Vertical!$E:$O,BX$10,0))+0</f>
        <v>47.06</v>
      </c>
      <c r="BY87" s="207">
        <f>(VLOOKUP(Horizontal!$C87&amp;Horizontal!$B87&amp;Horizontal!BY$11,Vertical!$E:$O,BY$10,0))+0</f>
        <v>4.3499999999999996</v>
      </c>
      <c r="BZ87" s="207">
        <f>(VLOOKUP(Horizontal!$C87&amp;Horizontal!$B87&amp;Horizontal!BZ$11,Vertical!$E:$O,BZ$10,0))+0</f>
        <v>12.45</v>
      </c>
      <c r="CA87" s="207">
        <f>(VLOOKUP(Horizontal!$C87&amp;Horizontal!$B87&amp;Horizontal!CA$11,Vertical!$E:$O,CA$10,0))+0</f>
        <v>12.24</v>
      </c>
      <c r="CB87" s="209">
        <f>(VLOOKUP(Horizontal!$C87&amp;Horizontal!$B87&amp;Horizontal!CB$11,Vertical!$E:$O,CB$10,0))+0</f>
        <v>12.5</v>
      </c>
      <c r="CC87" s="210">
        <f>(VLOOKUP(Horizontal!$C87&amp;Horizontal!$B87&amp;Horizontal!CC$11,Vertical!$E:$O,CC$10,0))+0</f>
        <v>26.32</v>
      </c>
      <c r="CD87" s="207">
        <f>(VLOOKUP(Horizontal!$C87&amp;Horizontal!$B87&amp;Horizontal!CD$11,Vertical!$E:$O,CD$10,0))+0</f>
        <v>19.05</v>
      </c>
      <c r="CE87" s="207">
        <f>(VLOOKUP(Horizontal!$C87&amp;Horizontal!$B87&amp;Horizontal!CE$11,Vertical!$E:$O,CE$10,0))+0</f>
        <v>36.36</v>
      </c>
      <c r="CF87" s="207">
        <f>(VLOOKUP(Horizontal!$C87&amp;Horizontal!$B87&amp;Horizontal!CF$11,Vertical!$E:$O,CF$10,0))+0</f>
        <v>33.33</v>
      </c>
      <c r="CG87" s="207">
        <f>(VLOOKUP(Horizontal!$C87&amp;Horizontal!$B87&amp;Horizontal!CG$11,Vertical!$E:$O,CG$10,0))+0</f>
        <v>35.29</v>
      </c>
      <c r="CH87" s="207">
        <f>(VLOOKUP(Horizontal!$C87&amp;Horizontal!$B87&amp;Horizontal!CH$11,Vertical!$E:$O,CH$10,0))+0</f>
        <v>21.74</v>
      </c>
      <c r="CI87" s="207">
        <f>(VLOOKUP(Horizontal!$C87&amp;Horizontal!$B87&amp;Horizontal!CI$11,Vertical!$E:$O,CI$10,0))+0</f>
        <v>24.9</v>
      </c>
      <c r="CJ87" s="207">
        <f>(VLOOKUP(Horizontal!$C87&amp;Horizontal!$B87&amp;Horizontal!CJ$11,Vertical!$E:$O,CJ$10,0))+0</f>
        <v>28.57</v>
      </c>
      <c r="CK87" s="209">
        <f>(VLOOKUP(Horizontal!$C87&amp;Horizontal!$B87&amp;Horizontal!CK$11,Vertical!$E:$O,CK$10,0))+0</f>
        <v>27.08</v>
      </c>
      <c r="CL87" s="210">
        <f>(VLOOKUP(Horizontal!$C87&amp;Horizontal!$B87&amp;Horizontal!CL$11,Vertical!$E:$O,CL$10,0))+0</f>
        <v>42.11</v>
      </c>
      <c r="CM87" s="207">
        <f>(VLOOKUP(Horizontal!$C87&amp;Horizontal!$B87&amp;Horizontal!CM$11,Vertical!$E:$O,CM$10,0))+0</f>
        <v>4.76</v>
      </c>
      <c r="CN87" s="207">
        <f>(VLOOKUP(Horizontal!$C87&amp;Horizontal!$B87&amp;Horizontal!CN$11,Vertical!$E:$O,CN$10,0))+0</f>
        <v>18.18</v>
      </c>
      <c r="CO87" s="207">
        <f>(VLOOKUP(Horizontal!$C87&amp;Horizontal!$B87&amp;Horizontal!CO$11,Vertical!$E:$O,CO$10,0))+0</f>
        <v>29.17</v>
      </c>
      <c r="CP87" s="207">
        <f>(VLOOKUP(Horizontal!$C87&amp;Horizontal!$B87&amp;Horizontal!CP$11,Vertical!$E:$O,CP$10,0))+0</f>
        <v>17.649999999999999</v>
      </c>
      <c r="CQ87" s="207">
        <f>(VLOOKUP(Horizontal!$C87&amp;Horizontal!$B87&amp;Horizontal!CQ$11,Vertical!$E:$O,CQ$10,0))+0</f>
        <v>73.91</v>
      </c>
      <c r="CR87" s="207">
        <f>(VLOOKUP(Horizontal!$C87&amp;Horizontal!$B87&amp;Horizontal!CR$11,Vertical!$E:$O,CR$10,0))+0</f>
        <v>62.66</v>
      </c>
      <c r="CS87" s="207">
        <f>(VLOOKUP(Horizontal!$C87&amp;Horizontal!$B87&amp;Horizontal!CS$11,Vertical!$E:$O,CS$10,0))+0</f>
        <v>59.18</v>
      </c>
      <c r="CT87" s="207">
        <f>(VLOOKUP(Horizontal!$C87&amp;Horizontal!$B87&amp;Horizontal!CT$11,Vertical!$E:$O,CT$10,0))+0</f>
        <v>60.42</v>
      </c>
      <c r="CU87" s="150"/>
      <c r="CV87" s="211">
        <f t="shared" si="53"/>
        <v>16.819999999999993</v>
      </c>
      <c r="CW87" s="190">
        <f t="shared" si="54"/>
        <v>17.620000000000005</v>
      </c>
      <c r="CX87" s="190">
        <f t="shared" si="55"/>
        <v>17.52000000000001</v>
      </c>
      <c r="CY87" s="190">
        <f t="shared" si="56"/>
        <v>17.510000000000005</v>
      </c>
      <c r="CZ87" s="190">
        <f t="shared" si="57"/>
        <v>19.78</v>
      </c>
      <c r="DA87" s="190">
        <f t="shared" si="58"/>
        <v>39.22</v>
      </c>
      <c r="DB87" s="190">
        <f t="shared" si="59"/>
        <v>34.740000000000009</v>
      </c>
      <c r="DC87" s="190">
        <f t="shared" si="60"/>
        <v>31.710000000000008</v>
      </c>
      <c r="DD87" s="212">
        <f t="shared" si="61"/>
        <v>31.180000000000007</v>
      </c>
      <c r="DE87" s="9">
        <v>160</v>
      </c>
      <c r="DF87" s="212">
        <f t="shared" si="62"/>
        <v>127.83721040189133</v>
      </c>
      <c r="DG87" s="264"/>
      <c r="DH87" s="265"/>
      <c r="DI87" s="265"/>
      <c r="DJ87" s="266"/>
      <c r="DK87" s="190">
        <v>40.07</v>
      </c>
      <c r="DL87" s="190">
        <v>36.04</v>
      </c>
      <c r="DM87" s="190">
        <v>201.47</v>
      </c>
      <c r="DN87" s="212">
        <v>88.19</v>
      </c>
      <c r="DO87" s="190">
        <v>75.930000000000007</v>
      </c>
      <c r="DP87" s="190">
        <v>74.91</v>
      </c>
      <c r="DQ87" s="190">
        <v>106.07</v>
      </c>
      <c r="DR87" s="212">
        <v>88.98</v>
      </c>
      <c r="DS87" s="150"/>
      <c r="DT87" s="190">
        <v>62</v>
      </c>
      <c r="DU87" s="190">
        <v>88</v>
      </c>
      <c r="DV87" s="190">
        <v>88</v>
      </c>
      <c r="DW87" s="190">
        <v>88</v>
      </c>
      <c r="DX87" s="190"/>
      <c r="DY87" s="190"/>
      <c r="DZ87" s="190"/>
      <c r="EA87" s="190"/>
      <c r="EB87" s="190"/>
      <c r="EC87" s="190"/>
      <c r="ED87" s="190">
        <v>84</v>
      </c>
      <c r="EE87" s="190">
        <v>128</v>
      </c>
      <c r="EF87" s="190">
        <v>128</v>
      </c>
      <c r="EG87" s="190">
        <v>130</v>
      </c>
      <c r="EH87" s="212">
        <v>130</v>
      </c>
      <c r="EI87" s="213"/>
      <c r="EJ87" s="211">
        <f t="shared" si="41"/>
        <v>14.52000000000001</v>
      </c>
      <c r="EK87" s="190">
        <f t="shared" si="42"/>
        <v>18.879999999999995</v>
      </c>
      <c r="EL87" s="190">
        <f t="shared" si="43"/>
        <v>15.810000000000002</v>
      </c>
      <c r="EM87" s="190">
        <f t="shared" si="44"/>
        <v>17.39</v>
      </c>
      <c r="EN87" s="190"/>
      <c r="EO87" s="190"/>
      <c r="EP87" s="190"/>
      <c r="EQ87" s="190"/>
      <c r="ER87" s="190"/>
      <c r="ES87" s="190"/>
      <c r="ET87" s="190">
        <f t="shared" si="45"/>
        <v>18.159999999999997</v>
      </c>
      <c r="EU87" s="190">
        <f t="shared" si="46"/>
        <v>30.959999999999994</v>
      </c>
      <c r="EV87" s="190">
        <f t="shared" si="47"/>
        <v>30.189999999999998</v>
      </c>
      <c r="EW87" s="190">
        <f t="shared" si="48"/>
        <v>28.97</v>
      </c>
      <c r="EX87" s="212">
        <f t="shared" si="49"/>
        <v>28.929999999999978</v>
      </c>
      <c r="EY87" s="211"/>
      <c r="EZ87" s="75">
        <f t="shared" si="50"/>
        <v>8.5814360770577941E-2</v>
      </c>
      <c r="FA87" s="89">
        <f t="shared" si="51"/>
        <v>-7.0000000000000007E-2</v>
      </c>
      <c r="FB87" s="212"/>
      <c r="FC87" s="213"/>
      <c r="FD87" s="213"/>
      <c r="FE87" s="213"/>
      <c r="FF87" s="213"/>
      <c r="FG87" s="213"/>
      <c r="FH87" s="213"/>
      <c r="FI87" s="213"/>
      <c r="FJ87" s="213"/>
      <c r="FK87" s="213"/>
      <c r="FL87" s="213"/>
      <c r="FM87" s="213"/>
      <c r="FN87" s="213"/>
      <c r="FO87" s="213"/>
      <c r="FP87" s="213"/>
      <c r="FQ87" s="213"/>
      <c r="FR87" s="213"/>
      <c r="FS87" s="211"/>
      <c r="FT87" s="190"/>
      <c r="FU87" s="190"/>
      <c r="FV87" s="190"/>
      <c r="FW87" s="190"/>
      <c r="FX87" s="190"/>
      <c r="FY87" s="190"/>
      <c r="FZ87" s="190"/>
      <c r="GA87" s="190"/>
      <c r="GB87" s="190"/>
      <c r="GC87" s="190"/>
      <c r="GD87" s="190"/>
      <c r="GE87" s="190"/>
      <c r="GF87" s="190"/>
      <c r="GG87" s="212"/>
    </row>
    <row r="88" spans="2:189">
      <c r="B88" s="33">
        <v>42527</v>
      </c>
      <c r="C88" s="30" t="s">
        <v>43</v>
      </c>
      <c r="D88" s="30">
        <v>2016</v>
      </c>
      <c r="E88" s="30" t="str">
        <f t="shared" si="52"/>
        <v>2016S23</v>
      </c>
      <c r="F88" s="30" t="str">
        <f t="shared" si="63"/>
        <v>62016</v>
      </c>
      <c r="G88" s="208" t="str">
        <f>VLOOKUP(Horizontal!$C88&amp;Horizontal!$B88&amp;Horizontal!G$11,Vertical!$E:$O,G$10,0)</f>
        <v>4,39</v>
      </c>
      <c r="H88" s="207">
        <f>(VLOOKUP(Horizontal!$C88&amp;Horizontal!$B88&amp;Horizontal!H$11,Vertical!$E:$O,H$10,0))+0</f>
        <v>60.77</v>
      </c>
      <c r="I88" s="207">
        <f>(VLOOKUP(Horizontal!$C88&amp;Horizontal!$B88&amp;Horizontal!I$11,Vertical!$E:$O,I$10,0))+0</f>
        <v>69.790000000000006</v>
      </c>
      <c r="J88" s="207">
        <f>(VLOOKUP(Horizontal!$C88&amp;Horizontal!$B88&amp;Horizontal!J$11,Vertical!$E:$O,J$10,0))+0</f>
        <v>83.47</v>
      </c>
      <c r="K88" s="207">
        <f>(VLOOKUP(Horizontal!$C88&amp;Horizontal!$B88&amp;Horizontal!K$11,Vertical!$E:$O,K$10,0))+0</f>
        <v>85.28</v>
      </c>
      <c r="L88" s="207">
        <f>(VLOOKUP(Horizontal!$C88&amp;Horizontal!$B88&amp;Horizontal!L$11,Vertical!$E:$O,L$10,0))+0</f>
        <v>86.34</v>
      </c>
      <c r="M88" s="207">
        <f>(VLOOKUP(Horizontal!$C88&amp;Horizontal!$B88&amp;Horizontal!M$11,Vertical!$E:$O,M$10,0))+0</f>
        <v>127.78</v>
      </c>
      <c r="N88" s="207">
        <f>(VLOOKUP(Horizontal!$C88&amp;Horizontal!$B88&amp;Horizontal!N$11,Vertical!$E:$O,N$10,0))+0</f>
        <v>130.94</v>
      </c>
      <c r="O88" s="207">
        <f>(VLOOKUP(Horizontal!$C88&amp;Horizontal!$B88&amp;Horizontal!O$11,Vertical!$E:$O,O$10,0))+0</f>
        <v>132.87</v>
      </c>
      <c r="P88" s="209">
        <f>(VLOOKUP(Horizontal!$C88&amp;Horizontal!$B88&amp;Horizontal!P$11,Vertical!$E:$O,P$10,0))+0</f>
        <v>133.18</v>
      </c>
      <c r="Q88" s="210">
        <f>(VLOOKUP(Horizontal!$C88&amp;Horizontal!$B88&amp;Horizontal!Q$11,Vertical!$E:$O,Q$10,0))+0</f>
        <v>51</v>
      </c>
      <c r="R88" s="207">
        <f>(VLOOKUP(Horizontal!$C88&amp;Horizontal!$B88&amp;Horizontal!R$11,Vertical!$E:$O,R$10,0))+0</f>
        <v>46</v>
      </c>
      <c r="S88" s="207">
        <f>(VLOOKUP(Horizontal!$C88&amp;Horizontal!$B88&amp;Horizontal!S$11,Vertical!$E:$O,S$10,0))+0</f>
        <v>39</v>
      </c>
      <c r="T88" s="207">
        <f>(VLOOKUP(Horizontal!$C88&amp;Horizontal!$B88&amp;Horizontal!T$11,Vertical!$E:$O,T$10,0))+0</f>
        <v>39</v>
      </c>
      <c r="U88" s="207">
        <f>(VLOOKUP(Horizontal!$C88&amp;Horizontal!$B88&amp;Horizontal!U$11,Vertical!$E:$O,U$10,0))+0</f>
        <v>39</v>
      </c>
      <c r="V88" s="207">
        <f>(VLOOKUP(Horizontal!$C88&amp;Horizontal!$B88&amp;Horizontal!V$11,Vertical!$E:$O,V$10,0))+0</f>
        <v>35</v>
      </c>
      <c r="W88" s="207">
        <f>(VLOOKUP(Horizontal!$C88&amp;Horizontal!$B88&amp;Horizontal!W$11,Vertical!$E:$O,W$10,0))+0</f>
        <v>32</v>
      </c>
      <c r="X88" s="207">
        <f>(VLOOKUP(Horizontal!$C88&amp;Horizontal!$B88&amp;Horizontal!X$11,Vertical!$E:$O,X$10,0))+0</f>
        <v>27</v>
      </c>
      <c r="Y88" s="209">
        <f>(VLOOKUP(Horizontal!$C88&amp;Horizontal!$B88&amp;Horizontal!Y$11,Vertical!$E:$O,Y$10,0))+0</f>
        <v>29</v>
      </c>
      <c r="Z88" s="210">
        <f>(VLOOKUP(Horizontal!$C88&amp;Horizontal!$B88&amp;Horizontal!Z$11,Vertical!$E:$O,Z$10,0))+0</f>
        <v>53.85</v>
      </c>
      <c r="AA88" s="207">
        <f>(VLOOKUP(Horizontal!$C88&amp;Horizontal!$B88&amp;Horizontal!AA$11,Vertical!$E:$O,AA$10,0))+0</f>
        <v>76.63</v>
      </c>
      <c r="AB88" s="207">
        <f>(VLOOKUP(Horizontal!$C88&amp;Horizontal!$B88&amp;Horizontal!AB$11,Vertical!$E:$O,AB$10,0))+0</f>
        <v>74.17</v>
      </c>
      <c r="AC88" s="207">
        <f>(VLOOKUP(Horizontal!$C88&amp;Horizontal!$B88&amp;Horizontal!AC$11,Vertical!$E:$O,AC$10,0))+0</f>
        <v>74.17</v>
      </c>
      <c r="AD88" s="207">
        <f>(VLOOKUP(Horizontal!$C88&amp;Horizontal!$B88&amp;Horizontal!AD$11,Vertical!$E:$O,AD$10,0))+0</f>
        <v>35.159999999999997</v>
      </c>
      <c r="AE88" s="207">
        <f>(VLOOKUP(Horizontal!$C88&amp;Horizontal!$B88&amp;Horizontal!AE$11,Vertical!$E:$O,AE$10,0))+0</f>
        <v>14.29</v>
      </c>
      <c r="AF88" s="207">
        <f>(VLOOKUP(Horizontal!$C88&amp;Horizontal!$B88&amp;Horizontal!AF$11,Vertical!$E:$O,AF$10,0))+0</f>
        <v>25.93</v>
      </c>
      <c r="AG88" s="207">
        <f>(VLOOKUP(Horizontal!$C88&amp;Horizontal!$B88&amp;Horizontal!AG$11,Vertical!$E:$O,AG$10,0))+0</f>
        <v>22.22</v>
      </c>
      <c r="AH88" s="209">
        <f>(VLOOKUP(Horizontal!$C88&amp;Horizontal!$B88&amp;Horizontal!AH$11,Vertical!$E:$O,AH$10,0))+0</f>
        <v>23.08</v>
      </c>
      <c r="AI88" s="210">
        <f>(VLOOKUP(Horizontal!$C88&amp;Horizontal!$B88&amp;Horizontal!AI$11,Vertical!$E:$O,AI$10,0))+0</f>
        <v>7.69</v>
      </c>
      <c r="AJ88" s="207">
        <f>(VLOOKUP(Horizontal!$C88&amp;Horizontal!$B88&amp;Horizontal!AJ$11,Vertical!$E:$O,AJ$10,0))+0</f>
        <v>19.16</v>
      </c>
      <c r="AK88" s="207">
        <f>(VLOOKUP(Horizontal!$C88&amp;Horizontal!$B88&amp;Horizontal!AK$11,Vertical!$E:$O,AK$10,0))+0</f>
        <v>14.76</v>
      </c>
      <c r="AL88" s="207">
        <f>(VLOOKUP(Horizontal!$C88&amp;Horizontal!$B88&amp;Horizontal!AL$11,Vertical!$E:$O,AL$10,0))+0</f>
        <v>14.76</v>
      </c>
      <c r="AM88" s="207">
        <f>(VLOOKUP(Horizontal!$C88&amp;Horizontal!$B88&amp;Horizontal!AM$11,Vertical!$E:$O,AM$10,0))+0</f>
        <v>39.06</v>
      </c>
      <c r="AN88" s="207">
        <f>(VLOOKUP(Horizontal!$C88&amp;Horizontal!$B88&amp;Horizontal!AN$11,Vertical!$E:$O,AN$10,0))+0</f>
        <v>42.86</v>
      </c>
      <c r="AO88" s="207">
        <f>(VLOOKUP(Horizontal!$C88&amp;Horizontal!$B88&amp;Horizontal!AO$11,Vertical!$E:$O,AO$10,0))+0</f>
        <v>44.44</v>
      </c>
      <c r="AP88" s="207">
        <f>(VLOOKUP(Horizontal!$C88&amp;Horizontal!$B88&amp;Horizontal!AP$11,Vertical!$E:$O,AP$10,0))+0</f>
        <v>25.93</v>
      </c>
      <c r="AQ88" s="209">
        <f>(VLOOKUP(Horizontal!$C88&amp;Horizontal!$B88&amp;Horizontal!AQ$11,Vertical!$E:$O,AQ$10,0))+0</f>
        <v>19.23</v>
      </c>
      <c r="AR88" s="210">
        <f>(VLOOKUP(Horizontal!$C88&amp;Horizontal!$B88&amp;Horizontal!AR$11,Vertical!$E:$O,AR$10,0))+0</f>
        <v>38.46</v>
      </c>
      <c r="AS88" s="207">
        <f>(VLOOKUP(Horizontal!$C88&amp;Horizontal!$B88&amp;Horizontal!AS$11,Vertical!$E:$O,AS$10,0))+0</f>
        <v>4.21</v>
      </c>
      <c r="AT88" s="207">
        <f>(VLOOKUP(Horizontal!$C88&amp;Horizontal!$B88&amp;Horizontal!AT$11,Vertical!$E:$O,AT$10,0))+0</f>
        <v>11.07</v>
      </c>
      <c r="AU88" s="207">
        <f>(VLOOKUP(Horizontal!$C88&amp;Horizontal!$B88&amp;Horizontal!AU$11,Vertical!$E:$O,AU$10,0))+0</f>
        <v>11.07</v>
      </c>
      <c r="AV88" s="207">
        <f>(VLOOKUP(Horizontal!$C88&amp;Horizontal!$B88&amp;Horizontal!AV$11,Vertical!$E:$O,AV$10,0))+0</f>
        <v>25.78</v>
      </c>
      <c r="AW88" s="207">
        <f>(VLOOKUP(Horizontal!$C88&amp;Horizontal!$B88&amp;Horizontal!AW$11,Vertical!$E:$O,AW$10,0))+0</f>
        <v>42.86</v>
      </c>
      <c r="AX88" s="207">
        <f>(VLOOKUP(Horizontal!$C88&amp;Horizontal!$B88&amp;Horizontal!AX$11,Vertical!$E:$O,AX$10,0))+0</f>
        <v>29.63</v>
      </c>
      <c r="AY88" s="207">
        <f>(VLOOKUP(Horizontal!$C88&amp;Horizontal!$B88&amp;Horizontal!AY$11,Vertical!$E:$O,AY$10,0))+0</f>
        <v>51.85</v>
      </c>
      <c r="AZ88" s="209">
        <f>(VLOOKUP(Horizontal!$C88&amp;Horizontal!$B88&amp;Horizontal!AZ$11,Vertical!$E:$O,AZ$10,0))+0</f>
        <v>57.69</v>
      </c>
      <c r="BA88" s="208">
        <f>(VLOOKUP(Horizontal!$C88&amp;Horizontal!$B88&amp;Horizontal!BA$11,Vertical!$E:$O,BA$10,0))+0</f>
        <v>18.18</v>
      </c>
      <c r="BB88" s="210">
        <f>(VLOOKUP(Horizontal!$C88&amp;Horizontal!$B88&amp;Horizontal!BB$11,Vertical!$E:$O,BB$10,0))+0</f>
        <v>78.69</v>
      </c>
      <c r="BC88" s="207">
        <f>(VLOOKUP(Horizontal!$C88&amp;Horizontal!$B88&amp;Horizontal!BC$11,Vertical!$E:$O,BC$10,0))+0</f>
        <v>88.32</v>
      </c>
      <c r="BD88" s="207">
        <f>(VLOOKUP(Horizontal!$C88&amp;Horizontal!$B88&amp;Horizontal!BD$11,Vertical!$E:$O,BD$10,0))+0</f>
        <v>100.35</v>
      </c>
      <c r="BE88" s="207">
        <f>(VLOOKUP(Horizontal!$C88&amp;Horizontal!$B88&amp;Horizontal!BE$11,Vertical!$E:$O,BE$10,0))+0</f>
        <v>103.76</v>
      </c>
      <c r="BF88" s="207">
        <f>(VLOOKUP(Horizontal!$C88&amp;Horizontal!$B88&amp;Horizontal!BF$11,Vertical!$E:$O,BF$10,0))+0</f>
        <v>106.25</v>
      </c>
      <c r="BG88" s="207">
        <f>(VLOOKUP(Horizontal!$C88&amp;Horizontal!$B88&amp;Horizontal!BG$11,Vertical!$E:$O,BG$10,0))+0</f>
        <v>171.83</v>
      </c>
      <c r="BH88" s="207">
        <f>(VLOOKUP(Horizontal!$C88&amp;Horizontal!$B88&amp;Horizontal!BH$11,Vertical!$E:$O,BH$10,0))+0</f>
        <v>172.59</v>
      </c>
      <c r="BI88" s="207">
        <f>(VLOOKUP(Horizontal!$C88&amp;Horizontal!$B88&amp;Horizontal!BI$11,Vertical!$E:$O,BI$10,0))+0</f>
        <v>170.93</v>
      </c>
      <c r="BJ88" s="209">
        <f>(VLOOKUP(Horizontal!$C88&amp;Horizontal!$B88&amp;Horizontal!BJ$11,Vertical!$E:$O,BJ$10,0))+0</f>
        <v>169.1</v>
      </c>
      <c r="BK88" s="210">
        <f>(VLOOKUP(Horizontal!$C88&amp;Horizontal!$B88&amp;Horizontal!BK$11,Vertical!$E:$O,BK$10,0))+0</f>
        <v>46</v>
      </c>
      <c r="BL88" s="207">
        <f>(VLOOKUP(Horizontal!$C88&amp;Horizontal!$B88&amp;Horizontal!BL$11,Vertical!$E:$O,BL$10,0))+0</f>
        <v>39</v>
      </c>
      <c r="BM88" s="207">
        <f>(VLOOKUP(Horizontal!$C88&amp;Horizontal!$B88&amp;Horizontal!BM$11,Vertical!$E:$O,BM$10,0))+0</f>
        <v>38</v>
      </c>
      <c r="BN88" s="207">
        <f>(VLOOKUP(Horizontal!$C88&amp;Horizontal!$B88&amp;Horizontal!BN$11,Vertical!$E:$O,BN$10,0))+0</f>
        <v>37</v>
      </c>
      <c r="BO88" s="207">
        <f>(VLOOKUP(Horizontal!$C88&amp;Horizontal!$B88&amp;Horizontal!BO$11,Vertical!$E:$O,BO$10,0))+0</f>
        <v>41</v>
      </c>
      <c r="BP88" s="207">
        <f>(VLOOKUP(Horizontal!$C88&amp;Horizontal!$B88&amp;Horizontal!BP$11,Vertical!$E:$O,BP$10,0))+0</f>
        <v>38</v>
      </c>
      <c r="BQ88" s="207">
        <f>(VLOOKUP(Horizontal!$C88&amp;Horizontal!$B88&amp;Horizontal!BQ$11,Vertical!$E:$O,BQ$10,0))+0</f>
        <v>37</v>
      </c>
      <c r="BR88" s="207">
        <f>(VLOOKUP(Horizontal!$C88&amp;Horizontal!$B88&amp;Horizontal!BR$11,Vertical!$E:$O,BR$10,0))+0</f>
        <v>34</v>
      </c>
      <c r="BS88" s="209">
        <f>(VLOOKUP(Horizontal!$C88&amp;Horizontal!$B88&amp;Horizontal!BS$11,Vertical!$E:$O,BS$10,0))+0</f>
        <v>33</v>
      </c>
      <c r="BT88" s="210">
        <f>(VLOOKUP(Horizontal!$C88&amp;Horizontal!$B88&amp;Horizontal!BT$11,Vertical!$E:$O,BT$10,0))+0</f>
        <v>58.33</v>
      </c>
      <c r="BU88" s="207">
        <f>(VLOOKUP(Horizontal!$C88&amp;Horizontal!$B88&amp;Horizontal!BU$11,Vertical!$E:$O,BU$10,0))+0</f>
        <v>77.78</v>
      </c>
      <c r="BV88" s="207">
        <f>(VLOOKUP(Horizontal!$C88&amp;Horizontal!$B88&amp;Horizontal!BV$11,Vertical!$E:$O,BV$10,0))+0</f>
        <v>61.9</v>
      </c>
      <c r="BW88" s="207">
        <f>(VLOOKUP(Horizontal!$C88&amp;Horizontal!$B88&amp;Horizontal!BW$11,Vertical!$E:$O,BW$10,0))+0</f>
        <v>61.9</v>
      </c>
      <c r="BX88" s="207">
        <f>(VLOOKUP(Horizontal!$C88&amp;Horizontal!$B88&amp;Horizontal!BX$11,Vertical!$E:$O,BX$10,0))+0</f>
        <v>35.56</v>
      </c>
      <c r="BY88" s="207">
        <f>(VLOOKUP(Horizontal!$C88&amp;Horizontal!$B88&amp;Horizontal!BY$11,Vertical!$E:$O,BY$10,0))+0</f>
        <v>19.05</v>
      </c>
      <c r="BZ88" s="207">
        <f>(VLOOKUP(Horizontal!$C88&amp;Horizontal!$B88&amp;Horizontal!BZ$11,Vertical!$E:$O,BZ$10,0))+0</f>
        <v>4.76</v>
      </c>
      <c r="CA88" s="207">
        <f>(VLOOKUP(Horizontal!$C88&amp;Horizontal!$B88&amp;Horizontal!CA$11,Vertical!$E:$O,CA$10,0))+0</f>
        <v>9.52</v>
      </c>
      <c r="CB88" s="209">
        <f>(VLOOKUP(Horizontal!$C88&amp;Horizontal!$B88&amp;Horizontal!CB$11,Vertical!$E:$O,CB$10,0))+0</f>
        <v>10.53</v>
      </c>
      <c r="CC88" s="210">
        <f>(VLOOKUP(Horizontal!$C88&amp;Horizontal!$B88&amp;Horizontal!CC$11,Vertical!$E:$O,CC$10,0))+0</f>
        <v>8.33</v>
      </c>
      <c r="CD88" s="207">
        <f>(VLOOKUP(Horizontal!$C88&amp;Horizontal!$B88&amp;Horizontal!CD$11,Vertical!$E:$O,CD$10,0))+0</f>
        <v>17.78</v>
      </c>
      <c r="CE88" s="207">
        <f>(VLOOKUP(Horizontal!$C88&amp;Horizontal!$B88&amp;Horizontal!CE$11,Vertical!$E:$O,CE$10,0))+0</f>
        <v>19.05</v>
      </c>
      <c r="CF88" s="207">
        <f>(VLOOKUP(Horizontal!$C88&amp;Horizontal!$B88&amp;Horizontal!CF$11,Vertical!$E:$O,CF$10,0))+0</f>
        <v>19.05</v>
      </c>
      <c r="CG88" s="207">
        <f>(VLOOKUP(Horizontal!$C88&amp;Horizontal!$B88&amp;Horizontal!CG$11,Vertical!$E:$O,CG$10,0))+0</f>
        <v>26.67</v>
      </c>
      <c r="CH88" s="207">
        <f>(VLOOKUP(Horizontal!$C88&amp;Horizontal!$B88&amp;Horizontal!CH$11,Vertical!$E:$O,CH$10,0))+0</f>
        <v>23.81</v>
      </c>
      <c r="CI88" s="207">
        <f>(VLOOKUP(Horizontal!$C88&amp;Horizontal!$B88&amp;Horizontal!CI$11,Vertical!$E:$O,CI$10,0))+0</f>
        <v>23.81</v>
      </c>
      <c r="CJ88" s="207">
        <f>(VLOOKUP(Horizontal!$C88&amp;Horizontal!$B88&amp;Horizontal!CJ$11,Vertical!$E:$O,CJ$10,0))+0</f>
        <v>38.1</v>
      </c>
      <c r="CK88" s="209">
        <f>(VLOOKUP(Horizontal!$C88&amp;Horizontal!$B88&amp;Horizontal!CK$11,Vertical!$E:$O,CK$10,0))+0</f>
        <v>34.21</v>
      </c>
      <c r="CL88" s="210">
        <f>(VLOOKUP(Horizontal!$C88&amp;Horizontal!$B88&amp;Horizontal!CL$11,Vertical!$E:$O,CL$10,0))+0</f>
        <v>33.33</v>
      </c>
      <c r="CM88" s="207">
        <f>(VLOOKUP(Horizontal!$C88&amp;Horizontal!$B88&amp;Horizontal!CM$11,Vertical!$E:$O,CM$10,0))+0</f>
        <v>4.4400000000000004</v>
      </c>
      <c r="CN88" s="207">
        <f>(VLOOKUP(Horizontal!$C88&amp;Horizontal!$B88&amp;Horizontal!CN$11,Vertical!$E:$O,CN$10,0))+0</f>
        <v>19.05</v>
      </c>
      <c r="CO88" s="207">
        <f>(VLOOKUP(Horizontal!$C88&amp;Horizontal!$B88&amp;Horizontal!CO$11,Vertical!$E:$O,CO$10,0))+0</f>
        <v>19.05</v>
      </c>
      <c r="CP88" s="207">
        <f>(VLOOKUP(Horizontal!$C88&amp;Horizontal!$B88&amp;Horizontal!CP$11,Vertical!$E:$O,CP$10,0))+0</f>
        <v>37.78</v>
      </c>
      <c r="CQ88" s="207">
        <f>(VLOOKUP(Horizontal!$C88&amp;Horizontal!$B88&amp;Horizontal!CQ$11,Vertical!$E:$O,CQ$10,0))+0</f>
        <v>57.14</v>
      </c>
      <c r="CR88" s="207">
        <f>(VLOOKUP(Horizontal!$C88&amp;Horizontal!$B88&amp;Horizontal!CR$11,Vertical!$E:$O,CR$10,0))+0</f>
        <v>71.430000000000007</v>
      </c>
      <c r="CS88" s="207">
        <f>(VLOOKUP(Horizontal!$C88&amp;Horizontal!$B88&amp;Horizontal!CS$11,Vertical!$E:$O,CS$10,0))+0</f>
        <v>52.38</v>
      </c>
      <c r="CT88" s="207">
        <f>(VLOOKUP(Horizontal!$C88&amp;Horizontal!$B88&amp;Horizontal!CT$11,Vertical!$E:$O,CT$10,0))+0</f>
        <v>55.26</v>
      </c>
      <c r="CU88" s="150"/>
      <c r="CV88" s="211">
        <f t="shared" si="53"/>
        <v>17.919999999999995</v>
      </c>
      <c r="CW88" s="190">
        <f t="shared" si="54"/>
        <v>18.529999999999987</v>
      </c>
      <c r="CX88" s="190">
        <f t="shared" si="55"/>
        <v>16.879999999999995</v>
      </c>
      <c r="CY88" s="190">
        <f t="shared" si="56"/>
        <v>18.480000000000004</v>
      </c>
      <c r="CZ88" s="190">
        <f t="shared" si="57"/>
        <v>19.909999999999997</v>
      </c>
      <c r="DA88" s="190">
        <f t="shared" si="58"/>
        <v>44.050000000000011</v>
      </c>
      <c r="DB88" s="190">
        <f t="shared" si="59"/>
        <v>41.650000000000006</v>
      </c>
      <c r="DC88" s="190">
        <f t="shared" si="60"/>
        <v>38.06</v>
      </c>
      <c r="DD88" s="212">
        <f t="shared" si="61"/>
        <v>35.919999999999987</v>
      </c>
      <c r="DE88" s="9">
        <v>160</v>
      </c>
      <c r="DF88" s="212">
        <f t="shared" si="62"/>
        <v>147.68721040189132</v>
      </c>
      <c r="DG88" s="264"/>
      <c r="DH88" s="265"/>
      <c r="DI88" s="265"/>
      <c r="DJ88" s="266"/>
      <c r="DK88" s="190">
        <v>38.24</v>
      </c>
      <c r="DL88" s="190">
        <v>32.11</v>
      </c>
      <c r="DM88" s="190">
        <v>125.32</v>
      </c>
      <c r="DN88" s="212">
        <v>99.25</v>
      </c>
      <c r="DO88" s="190">
        <v>61.43</v>
      </c>
      <c r="DP88" s="190">
        <v>56.13</v>
      </c>
      <c r="DQ88" s="190">
        <v>118.6</v>
      </c>
      <c r="DR88" s="212">
        <v>102.22</v>
      </c>
      <c r="DS88" s="150"/>
      <c r="DT88" s="190">
        <v>60</v>
      </c>
      <c r="DU88" s="190">
        <v>59</v>
      </c>
      <c r="DV88" s="190">
        <v>77</v>
      </c>
      <c r="DW88" s="190">
        <v>86</v>
      </c>
      <c r="DX88" s="190"/>
      <c r="DY88" s="190"/>
      <c r="DZ88" s="190"/>
      <c r="EA88" s="190"/>
      <c r="EB88" s="190"/>
      <c r="EC88" s="190"/>
      <c r="ED88" s="190">
        <v>84</v>
      </c>
      <c r="EE88" s="190">
        <v>128</v>
      </c>
      <c r="EF88" s="190">
        <v>128</v>
      </c>
      <c r="EG88" s="190">
        <v>130</v>
      </c>
      <c r="EH88" s="212">
        <v>130</v>
      </c>
      <c r="EI88" s="213"/>
      <c r="EJ88" s="211">
        <f t="shared" si="41"/>
        <v>16.819999999999993</v>
      </c>
      <c r="EK88" s="190">
        <f t="shared" si="42"/>
        <v>17.620000000000005</v>
      </c>
      <c r="EL88" s="190">
        <f t="shared" si="43"/>
        <v>17.52000000000001</v>
      </c>
      <c r="EM88" s="190">
        <f t="shared" si="44"/>
        <v>17.510000000000005</v>
      </c>
      <c r="EN88" s="190"/>
      <c r="EO88" s="190"/>
      <c r="EP88" s="190"/>
      <c r="EQ88" s="190"/>
      <c r="ER88" s="190"/>
      <c r="ES88" s="190"/>
      <c r="ET88" s="190">
        <f t="shared" si="45"/>
        <v>19.78</v>
      </c>
      <c r="EU88" s="190">
        <f t="shared" si="46"/>
        <v>39.22</v>
      </c>
      <c r="EV88" s="190">
        <f t="shared" si="47"/>
        <v>34.740000000000009</v>
      </c>
      <c r="EW88" s="190">
        <f t="shared" si="48"/>
        <v>31.710000000000008</v>
      </c>
      <c r="EX88" s="212">
        <f t="shared" si="49"/>
        <v>31.180000000000007</v>
      </c>
      <c r="EY88" s="211"/>
      <c r="EZ88" s="75">
        <f t="shared" si="50"/>
        <v>7.8942636216507822E-2</v>
      </c>
      <c r="FA88" s="89">
        <f t="shared" si="51"/>
        <v>-7.0000000000000007E-2</v>
      </c>
      <c r="FB88" s="212"/>
      <c r="FC88" s="213"/>
      <c r="FD88" s="213"/>
      <c r="FE88" s="213"/>
      <c r="FF88" s="213"/>
      <c r="FG88" s="213"/>
      <c r="FH88" s="213"/>
      <c r="FI88" s="213"/>
      <c r="FJ88" s="213"/>
      <c r="FK88" s="213"/>
      <c r="FL88" s="213"/>
      <c r="FM88" s="213"/>
      <c r="FN88" s="213"/>
      <c r="FO88" s="213"/>
      <c r="FP88" s="213"/>
      <c r="FQ88" s="213"/>
      <c r="FR88" s="213"/>
      <c r="FS88" s="211"/>
      <c r="FT88" s="190"/>
      <c r="FU88" s="190"/>
      <c r="FV88" s="190"/>
      <c r="FW88" s="190"/>
      <c r="FX88" s="190"/>
      <c r="FY88" s="190"/>
      <c r="FZ88" s="190"/>
      <c r="GA88" s="190"/>
      <c r="GB88" s="190"/>
      <c r="GC88" s="190"/>
      <c r="GD88" s="190"/>
      <c r="GE88" s="190"/>
      <c r="GF88" s="190"/>
      <c r="GG88" s="212"/>
    </row>
    <row r="89" spans="2:189">
      <c r="B89" s="33">
        <v>42534</v>
      </c>
      <c r="C89" s="30" t="s">
        <v>42</v>
      </c>
      <c r="D89" s="30">
        <v>2016</v>
      </c>
      <c r="E89" s="30" t="str">
        <f t="shared" si="52"/>
        <v>2016S24</v>
      </c>
      <c r="F89" s="30" t="str">
        <f t="shared" si="63"/>
        <v>62016</v>
      </c>
      <c r="G89" s="208" t="str">
        <f>VLOOKUP(Horizontal!$C89&amp;Horizontal!$B89&amp;Horizontal!G$11,Vertical!$E:$O,G$10,0)</f>
        <v>4,15</v>
      </c>
      <c r="H89" s="207">
        <f>(VLOOKUP(Horizontal!$C89&amp;Horizontal!$B89&amp;Horizontal!H$11,Vertical!$E:$O,H$10,0))+0</f>
        <v>60.03</v>
      </c>
      <c r="I89" s="207">
        <f>(VLOOKUP(Horizontal!$C89&amp;Horizontal!$B89&amp;Horizontal!I$11,Vertical!$E:$O,I$10,0))+0</f>
        <v>60.36</v>
      </c>
      <c r="J89" s="207">
        <f>(VLOOKUP(Horizontal!$C89&amp;Horizontal!$B89&amp;Horizontal!J$11,Vertical!$E:$O,J$10,0))+0</f>
        <v>79.14</v>
      </c>
      <c r="K89" s="207">
        <f>(VLOOKUP(Horizontal!$C89&amp;Horizontal!$B89&amp;Horizontal!K$11,Vertical!$E:$O,K$10,0))+0</f>
        <v>81.19</v>
      </c>
      <c r="L89" s="207">
        <f>(VLOOKUP(Horizontal!$C89&amp;Horizontal!$B89&amp;Horizontal!L$11,Vertical!$E:$O,L$10,0))+0</f>
        <v>85.42</v>
      </c>
      <c r="M89" s="207">
        <f>(VLOOKUP(Horizontal!$C89&amp;Horizontal!$B89&amp;Horizontal!M$11,Vertical!$E:$O,M$10,0))+0</f>
        <v>127.8</v>
      </c>
      <c r="N89" s="207">
        <f>(VLOOKUP(Horizontal!$C89&amp;Horizontal!$B89&amp;Horizontal!N$11,Vertical!$E:$O,N$10,0))+0</f>
        <v>131.49</v>
      </c>
      <c r="O89" s="207">
        <f>(VLOOKUP(Horizontal!$C89&amp;Horizontal!$B89&amp;Horizontal!O$11,Vertical!$E:$O,O$10,0))+0</f>
        <v>133.04</v>
      </c>
      <c r="P89" s="209">
        <f>(VLOOKUP(Horizontal!$C89&amp;Horizontal!$B89&amp;Horizontal!P$11,Vertical!$E:$O,P$10,0))+0</f>
        <v>133.1</v>
      </c>
      <c r="Q89" s="210">
        <f>(VLOOKUP(Horizontal!$C89&amp;Horizontal!$B89&amp;Horizontal!Q$11,Vertical!$E:$O,Q$10,0))+0</f>
        <v>51</v>
      </c>
      <c r="R89" s="207">
        <f>(VLOOKUP(Horizontal!$C89&amp;Horizontal!$B89&amp;Horizontal!R$11,Vertical!$E:$O,R$10,0))+0</f>
        <v>49</v>
      </c>
      <c r="S89" s="207">
        <f>(VLOOKUP(Horizontal!$C89&amp;Horizontal!$B89&amp;Horizontal!S$11,Vertical!$E:$O,S$10,0))+0</f>
        <v>41</v>
      </c>
      <c r="T89" s="207">
        <f>(VLOOKUP(Horizontal!$C89&amp;Horizontal!$B89&amp;Horizontal!T$11,Vertical!$E:$O,T$10,0))+0</f>
        <v>40</v>
      </c>
      <c r="U89" s="207">
        <f>(VLOOKUP(Horizontal!$C89&amp;Horizontal!$B89&amp;Horizontal!U$11,Vertical!$E:$O,U$10,0))+0</f>
        <v>42</v>
      </c>
      <c r="V89" s="207">
        <f>(VLOOKUP(Horizontal!$C89&amp;Horizontal!$B89&amp;Horizontal!V$11,Vertical!$E:$O,V$10,0))+0</f>
        <v>43</v>
      </c>
      <c r="W89" s="207">
        <f>(VLOOKUP(Horizontal!$C89&amp;Horizontal!$B89&amp;Horizontal!W$11,Vertical!$E:$O,W$10,0))+0</f>
        <v>38</v>
      </c>
      <c r="X89" s="207">
        <f>(VLOOKUP(Horizontal!$C89&amp;Horizontal!$B89&amp;Horizontal!X$11,Vertical!$E:$O,X$10,0))+0</f>
        <v>29</v>
      </c>
      <c r="Y89" s="209">
        <f>(VLOOKUP(Horizontal!$C89&amp;Horizontal!$B89&amp;Horizontal!Y$11,Vertical!$E:$O,Y$10,0))+0</f>
        <v>30</v>
      </c>
      <c r="Z89" s="210">
        <f>(VLOOKUP(Horizontal!$C89&amp;Horizontal!$B89&amp;Horizontal!Z$11,Vertical!$E:$O,Z$10,0))+0</f>
        <v>54.55</v>
      </c>
      <c r="AA89" s="207">
        <f>(VLOOKUP(Horizontal!$C89&amp;Horizontal!$B89&amp;Horizontal!AA$11,Vertical!$E:$O,AA$10,0))+0</f>
        <v>95.24</v>
      </c>
      <c r="AB89" s="207">
        <f>(VLOOKUP(Horizontal!$C89&amp;Horizontal!$B89&amp;Horizontal!AB$11,Vertical!$E:$O,AB$10,0))+0</f>
        <v>53.85</v>
      </c>
      <c r="AC89" s="207">
        <f>(VLOOKUP(Horizontal!$C89&amp;Horizontal!$B89&amp;Horizontal!AC$11,Vertical!$E:$O,AC$10,0))+0</f>
        <v>54.17</v>
      </c>
      <c r="AD89" s="207">
        <f>(VLOOKUP(Horizontal!$C89&amp;Horizontal!$B89&amp;Horizontal!AD$11,Vertical!$E:$O,AD$10,0))+0</f>
        <v>31.37</v>
      </c>
      <c r="AE89" s="207">
        <f>(VLOOKUP(Horizontal!$C89&amp;Horizontal!$B89&amp;Horizontal!AE$11,Vertical!$E:$O,AE$10,0))+0</f>
        <v>37.78</v>
      </c>
      <c r="AF89" s="207">
        <f>(VLOOKUP(Horizontal!$C89&amp;Horizontal!$B89&amp;Horizontal!AF$11,Vertical!$E:$O,AF$10,0))+0</f>
        <v>30.77</v>
      </c>
      <c r="AG89" s="207">
        <f>(VLOOKUP(Horizontal!$C89&amp;Horizontal!$B89&amp;Horizontal!AG$11,Vertical!$E:$O,AG$10,0))+0</f>
        <v>19.23</v>
      </c>
      <c r="AH89" s="209">
        <f>(VLOOKUP(Horizontal!$C89&amp;Horizontal!$B89&amp;Horizontal!AH$11,Vertical!$E:$O,AH$10,0))+0</f>
        <v>16.53</v>
      </c>
      <c r="AI89" s="210">
        <f>(VLOOKUP(Horizontal!$C89&amp;Horizontal!$B89&amp;Horizontal!AI$11,Vertical!$E:$O,AI$10,0))+0</f>
        <v>31.82</v>
      </c>
      <c r="AJ89" s="207">
        <f>(VLOOKUP(Horizontal!$C89&amp;Horizontal!$B89&amp;Horizontal!AJ$11,Vertical!$E:$O,AJ$10,0))+0</f>
        <v>0</v>
      </c>
      <c r="AK89" s="207">
        <f>(VLOOKUP(Horizontal!$C89&amp;Horizontal!$B89&amp;Horizontal!AK$11,Vertical!$E:$O,AK$10,0))+0</f>
        <v>26.92</v>
      </c>
      <c r="AL89" s="207">
        <f>(VLOOKUP(Horizontal!$C89&amp;Horizontal!$B89&amp;Horizontal!AL$11,Vertical!$E:$O,AL$10,0))+0</f>
        <v>25</v>
      </c>
      <c r="AM89" s="207">
        <f>(VLOOKUP(Horizontal!$C89&amp;Horizontal!$B89&amp;Horizontal!AM$11,Vertical!$E:$O,AM$10,0))+0</f>
        <v>45.1</v>
      </c>
      <c r="AN89" s="207">
        <f>(VLOOKUP(Horizontal!$C89&amp;Horizontal!$B89&amp;Horizontal!AN$11,Vertical!$E:$O,AN$10,0))+0</f>
        <v>44.44</v>
      </c>
      <c r="AO89" s="207">
        <f>(VLOOKUP(Horizontal!$C89&amp;Horizontal!$B89&amp;Horizontal!AO$11,Vertical!$E:$O,AO$10,0))+0</f>
        <v>57.69</v>
      </c>
      <c r="AP89" s="207">
        <f>(VLOOKUP(Horizontal!$C89&amp;Horizontal!$B89&amp;Horizontal!AP$11,Vertical!$E:$O,AP$10,0))+0</f>
        <v>69.23</v>
      </c>
      <c r="AQ89" s="209">
        <f>(VLOOKUP(Horizontal!$C89&amp;Horizontal!$B89&amp;Horizontal!AQ$11,Vertical!$E:$O,AQ$10,0))+0</f>
        <v>74.38</v>
      </c>
      <c r="AR89" s="210">
        <f>(VLOOKUP(Horizontal!$C89&amp;Horizontal!$B89&amp;Horizontal!AR$11,Vertical!$E:$O,AR$10,0))+0</f>
        <v>13.64</v>
      </c>
      <c r="AS89" s="207">
        <f>(VLOOKUP(Horizontal!$C89&amp;Horizontal!$B89&amp;Horizontal!AS$11,Vertical!$E:$O,AS$10,0))+0</f>
        <v>4.76</v>
      </c>
      <c r="AT89" s="207">
        <f>(VLOOKUP(Horizontal!$C89&amp;Horizontal!$B89&amp;Horizontal!AT$11,Vertical!$E:$O,AT$10,0))+0</f>
        <v>19.23</v>
      </c>
      <c r="AU89" s="207">
        <f>(VLOOKUP(Horizontal!$C89&amp;Horizontal!$B89&amp;Horizontal!AU$11,Vertical!$E:$O,AU$10,0))+0</f>
        <v>20.83</v>
      </c>
      <c r="AV89" s="207">
        <f>(VLOOKUP(Horizontal!$C89&amp;Horizontal!$B89&amp;Horizontal!AV$11,Vertical!$E:$O,AV$10,0))+0</f>
        <v>23.53</v>
      </c>
      <c r="AW89" s="207">
        <f>(VLOOKUP(Horizontal!$C89&amp;Horizontal!$B89&amp;Horizontal!AW$11,Vertical!$E:$O,AW$10,0))+0</f>
        <v>17.78</v>
      </c>
      <c r="AX89" s="207">
        <f>(VLOOKUP(Horizontal!$C89&amp;Horizontal!$B89&amp;Horizontal!AX$11,Vertical!$E:$O,AX$10,0))+0</f>
        <v>11.54</v>
      </c>
      <c r="AY89" s="207">
        <f>(VLOOKUP(Horizontal!$C89&amp;Horizontal!$B89&amp;Horizontal!AY$11,Vertical!$E:$O,AY$10,0))+0</f>
        <v>11.54</v>
      </c>
      <c r="AZ89" s="209">
        <f>(VLOOKUP(Horizontal!$C89&amp;Horizontal!$B89&amp;Horizontal!AZ$11,Vertical!$E:$O,AZ$10,0))+0</f>
        <v>9.09</v>
      </c>
      <c r="BA89" s="208">
        <f>(VLOOKUP(Horizontal!$C89&amp;Horizontal!$B89&amp;Horizontal!BA$11,Vertical!$E:$O,BA$10,0))+0</f>
        <v>17.39</v>
      </c>
      <c r="BB89" s="210">
        <f>(VLOOKUP(Horizontal!$C89&amp;Horizontal!$B89&amp;Horizontal!BB$11,Vertical!$E:$O,BB$10,0))+0</f>
        <v>77.400000000000006</v>
      </c>
      <c r="BC89" s="207">
        <f>(VLOOKUP(Horizontal!$C89&amp;Horizontal!$B89&amp;Horizontal!BC$11,Vertical!$E:$O,BC$10,0))+0</f>
        <v>78.31</v>
      </c>
      <c r="BD89" s="207">
        <f>(VLOOKUP(Horizontal!$C89&amp;Horizontal!$B89&amp;Horizontal!BD$11,Vertical!$E:$O,BD$10,0))+0</f>
        <v>94.83</v>
      </c>
      <c r="BE89" s="207">
        <f>(VLOOKUP(Horizontal!$C89&amp;Horizontal!$B89&amp;Horizontal!BE$11,Vertical!$E:$O,BE$10,0))+0</f>
        <v>99.04</v>
      </c>
      <c r="BF89" s="207">
        <f>(VLOOKUP(Horizontal!$C89&amp;Horizontal!$B89&amp;Horizontal!BF$11,Vertical!$E:$O,BF$10,0))+0</f>
        <v>104.82</v>
      </c>
      <c r="BG89" s="207">
        <f>(VLOOKUP(Horizontal!$C89&amp;Horizontal!$B89&amp;Horizontal!BG$11,Vertical!$E:$O,BG$10,0))+0</f>
        <v>172.82</v>
      </c>
      <c r="BH89" s="207">
        <f>(VLOOKUP(Horizontal!$C89&amp;Horizontal!$B89&amp;Horizontal!BH$11,Vertical!$E:$O,BH$10,0))+0</f>
        <v>174.43</v>
      </c>
      <c r="BI89" s="207">
        <f>(VLOOKUP(Horizontal!$C89&amp;Horizontal!$B89&amp;Horizontal!BI$11,Vertical!$E:$O,BI$10,0))+0</f>
        <v>172.9</v>
      </c>
      <c r="BJ89" s="209">
        <f>(VLOOKUP(Horizontal!$C89&amp;Horizontal!$B89&amp;Horizontal!BJ$11,Vertical!$E:$O,BJ$10,0))+0</f>
        <v>172.32</v>
      </c>
      <c r="BK89" s="210">
        <f>(VLOOKUP(Horizontal!$C89&amp;Horizontal!$B89&amp;Horizontal!BK$11,Vertical!$E:$O,BK$10,0))+0</f>
        <v>49</v>
      </c>
      <c r="BL89" s="207">
        <f>(VLOOKUP(Horizontal!$C89&amp;Horizontal!$B89&amp;Horizontal!BL$11,Vertical!$E:$O,BL$10,0))+0</f>
        <v>44</v>
      </c>
      <c r="BM89" s="207">
        <f>(VLOOKUP(Horizontal!$C89&amp;Horizontal!$B89&amp;Horizontal!BM$11,Vertical!$E:$O,BM$10,0))+0</f>
        <v>40</v>
      </c>
      <c r="BN89" s="207">
        <f>(VLOOKUP(Horizontal!$C89&amp;Horizontal!$B89&amp;Horizontal!BN$11,Vertical!$E:$O,BN$10,0))+0</f>
        <v>38</v>
      </c>
      <c r="BO89" s="207">
        <f>(VLOOKUP(Horizontal!$C89&amp;Horizontal!$B89&amp;Horizontal!BO$11,Vertical!$E:$O,BO$10,0))+0</f>
        <v>42</v>
      </c>
      <c r="BP89" s="207">
        <f>(VLOOKUP(Horizontal!$C89&amp;Horizontal!$B89&amp;Horizontal!BP$11,Vertical!$E:$O,BP$10,0))+0</f>
        <v>46</v>
      </c>
      <c r="BQ89" s="207">
        <f>(VLOOKUP(Horizontal!$C89&amp;Horizontal!$B89&amp;Horizontal!BQ$11,Vertical!$E:$O,BQ$10,0))+0</f>
        <v>44</v>
      </c>
      <c r="BR89" s="207">
        <f>(VLOOKUP(Horizontal!$C89&amp;Horizontal!$B89&amp;Horizontal!BR$11,Vertical!$E:$O,BR$10,0))+0</f>
        <v>35</v>
      </c>
      <c r="BS89" s="209">
        <f>(VLOOKUP(Horizontal!$C89&amp;Horizontal!$B89&amp;Horizontal!BS$11,Vertical!$E:$O,BS$10,0))+0</f>
        <v>32</v>
      </c>
      <c r="BT89" s="210">
        <f>(VLOOKUP(Horizontal!$C89&amp;Horizontal!$B89&amp;Horizontal!BT$11,Vertical!$E:$O,BT$10,0))+0</f>
        <v>73.45</v>
      </c>
      <c r="BU89" s="207">
        <f>(VLOOKUP(Horizontal!$C89&amp;Horizontal!$B89&amp;Horizontal!BU$11,Vertical!$E:$O,BU$10,0))+0</f>
        <v>83.33</v>
      </c>
      <c r="BV89" s="207">
        <f>(VLOOKUP(Horizontal!$C89&amp;Horizontal!$B89&amp;Horizontal!BV$11,Vertical!$E:$O,BV$10,0))+0</f>
        <v>50</v>
      </c>
      <c r="BW89" s="207">
        <f>(VLOOKUP(Horizontal!$C89&amp;Horizontal!$B89&amp;Horizontal!BW$11,Vertical!$E:$O,BW$10,0))+0</f>
        <v>59.09</v>
      </c>
      <c r="BX89" s="207">
        <f>(VLOOKUP(Horizontal!$C89&amp;Horizontal!$B89&amp;Horizontal!BX$11,Vertical!$E:$O,BX$10,0))+0</f>
        <v>40</v>
      </c>
      <c r="BY89" s="207">
        <f>(VLOOKUP(Horizontal!$C89&amp;Horizontal!$B89&amp;Horizontal!BY$11,Vertical!$E:$O,BY$10,0))+0</f>
        <v>19.05</v>
      </c>
      <c r="BZ89" s="207">
        <f>(VLOOKUP(Horizontal!$C89&amp;Horizontal!$B89&amp;Horizontal!BZ$11,Vertical!$E:$O,BZ$10,0))+0</f>
        <v>14.29</v>
      </c>
      <c r="CA89" s="207">
        <f>(VLOOKUP(Horizontal!$C89&amp;Horizontal!$B89&amp;Horizontal!CA$11,Vertical!$E:$O,CA$10,0))+0</f>
        <v>13.89</v>
      </c>
      <c r="CB89" s="209">
        <f>(VLOOKUP(Horizontal!$C89&amp;Horizontal!$B89&amp;Horizontal!CB$11,Vertical!$E:$O,CB$10,0))+0</f>
        <v>13.64</v>
      </c>
      <c r="CC89" s="210">
        <f>(VLOOKUP(Horizontal!$C89&amp;Horizontal!$B89&amp;Horizontal!CC$11,Vertical!$E:$O,CC$10,0))+0</f>
        <v>18.079999999999998</v>
      </c>
      <c r="CD89" s="207">
        <f>(VLOOKUP(Horizontal!$C89&amp;Horizontal!$B89&amp;Horizontal!CD$11,Vertical!$E:$O,CD$10,0))+0</f>
        <v>16.670000000000002</v>
      </c>
      <c r="CE89" s="207">
        <f>(VLOOKUP(Horizontal!$C89&amp;Horizontal!$B89&amp;Horizontal!CE$11,Vertical!$E:$O,CE$10,0))+0</f>
        <v>35</v>
      </c>
      <c r="CF89" s="207">
        <f>(VLOOKUP(Horizontal!$C89&amp;Horizontal!$B89&amp;Horizontal!CF$11,Vertical!$E:$O,CF$10,0))+0</f>
        <v>22.73</v>
      </c>
      <c r="CG89" s="207">
        <f>(VLOOKUP(Horizontal!$C89&amp;Horizontal!$B89&amp;Horizontal!CG$11,Vertical!$E:$O,CG$10,0))+0</f>
        <v>45</v>
      </c>
      <c r="CH89" s="207">
        <f>(VLOOKUP(Horizontal!$C89&amp;Horizontal!$B89&amp;Horizontal!CH$11,Vertical!$E:$O,CH$10,0))+0</f>
        <v>57.14</v>
      </c>
      <c r="CI89" s="207">
        <f>(VLOOKUP(Horizontal!$C89&amp;Horizontal!$B89&amp;Horizontal!CI$11,Vertical!$E:$O,CI$10,0))+0</f>
        <v>47.62</v>
      </c>
      <c r="CJ89" s="207">
        <f>(VLOOKUP(Horizontal!$C89&amp;Horizontal!$B89&amp;Horizontal!CJ$11,Vertical!$E:$O,CJ$10,0))+0</f>
        <v>43.98</v>
      </c>
      <c r="CK89" s="209">
        <f>(VLOOKUP(Horizontal!$C89&amp;Horizontal!$B89&amp;Horizontal!CK$11,Vertical!$E:$O,CK$10,0))+0</f>
        <v>43.18</v>
      </c>
      <c r="CL89" s="210">
        <f>(VLOOKUP(Horizontal!$C89&amp;Horizontal!$B89&amp;Horizontal!CL$11,Vertical!$E:$O,CL$10,0))+0</f>
        <v>8.4700000000000006</v>
      </c>
      <c r="CM89" s="207">
        <f>(VLOOKUP(Horizontal!$C89&amp;Horizontal!$B89&amp;Horizontal!CM$11,Vertical!$E:$O,CM$10,0))+0</f>
        <v>0</v>
      </c>
      <c r="CN89" s="207">
        <f>(VLOOKUP(Horizontal!$C89&amp;Horizontal!$B89&amp;Horizontal!CN$11,Vertical!$E:$O,CN$10,0))+0</f>
        <v>15</v>
      </c>
      <c r="CO89" s="207">
        <f>(VLOOKUP(Horizontal!$C89&amp;Horizontal!$B89&amp;Horizontal!CO$11,Vertical!$E:$O,CO$10,0))+0</f>
        <v>18.18</v>
      </c>
      <c r="CP89" s="207">
        <f>(VLOOKUP(Horizontal!$C89&amp;Horizontal!$B89&amp;Horizontal!CP$11,Vertical!$E:$O,CP$10,0))+0</f>
        <v>15</v>
      </c>
      <c r="CQ89" s="207">
        <f>(VLOOKUP(Horizontal!$C89&amp;Horizontal!$B89&amp;Horizontal!CQ$11,Vertical!$E:$O,CQ$10,0))+0</f>
        <v>23.81</v>
      </c>
      <c r="CR89" s="207">
        <f>(VLOOKUP(Horizontal!$C89&amp;Horizontal!$B89&amp;Horizontal!CR$11,Vertical!$E:$O,CR$10,0))+0</f>
        <v>38.1</v>
      </c>
      <c r="CS89" s="207">
        <f>(VLOOKUP(Horizontal!$C89&amp;Horizontal!$B89&amp;Horizontal!CS$11,Vertical!$E:$O,CS$10,0))+0</f>
        <v>42.13</v>
      </c>
      <c r="CT89" s="207">
        <f>(VLOOKUP(Horizontal!$C89&amp;Horizontal!$B89&amp;Horizontal!CT$11,Vertical!$E:$O,CT$10,0))+0</f>
        <v>43.18</v>
      </c>
      <c r="CU89" s="150"/>
      <c r="CV89" s="211">
        <f t="shared" si="53"/>
        <v>17.370000000000005</v>
      </c>
      <c r="CW89" s="190">
        <f t="shared" si="54"/>
        <v>17.950000000000003</v>
      </c>
      <c r="CX89" s="190">
        <f t="shared" si="55"/>
        <v>15.689999999999998</v>
      </c>
      <c r="CY89" s="190">
        <f t="shared" si="56"/>
        <v>17.850000000000009</v>
      </c>
      <c r="CZ89" s="190">
        <f t="shared" si="57"/>
        <v>19.399999999999991</v>
      </c>
      <c r="DA89" s="190">
        <f t="shared" si="58"/>
        <v>45.019999999999996</v>
      </c>
      <c r="DB89" s="190">
        <f t="shared" si="59"/>
        <v>42.94</v>
      </c>
      <c r="DC89" s="190">
        <f t="shared" si="60"/>
        <v>39.860000000000014</v>
      </c>
      <c r="DD89" s="212">
        <f t="shared" si="61"/>
        <v>39.22</v>
      </c>
      <c r="DE89" s="9">
        <v>160</v>
      </c>
      <c r="DF89" s="212">
        <f t="shared" si="62"/>
        <v>148.42721040189133</v>
      </c>
      <c r="DG89" s="264"/>
      <c r="DH89" s="265"/>
      <c r="DI89" s="265"/>
      <c r="DJ89" s="266"/>
      <c r="DK89" s="190">
        <v>36.58</v>
      </c>
      <c r="DL89" s="190">
        <v>31.18</v>
      </c>
      <c r="DM89" s="190">
        <v>220.69</v>
      </c>
      <c r="DN89" s="212">
        <v>88.28</v>
      </c>
      <c r="DO89" s="190">
        <v>61.43</v>
      </c>
      <c r="DP89" s="190">
        <v>56.13</v>
      </c>
      <c r="DQ89" s="190">
        <v>118.6</v>
      </c>
      <c r="DR89" s="212">
        <v>102.22</v>
      </c>
      <c r="DS89" s="150"/>
      <c r="DT89" s="190">
        <v>60</v>
      </c>
      <c r="DU89" s="190">
        <v>51</v>
      </c>
      <c r="DV89" s="190">
        <v>72</v>
      </c>
      <c r="DW89" s="190">
        <v>88</v>
      </c>
      <c r="DX89" s="190"/>
      <c r="DY89" s="190"/>
      <c r="DZ89" s="190"/>
      <c r="EA89" s="190"/>
      <c r="EB89" s="190"/>
      <c r="EC89" s="190"/>
      <c r="ED89" s="190">
        <v>79</v>
      </c>
      <c r="EE89" s="190">
        <v>128</v>
      </c>
      <c r="EF89" s="190">
        <v>130</v>
      </c>
      <c r="EG89" s="190">
        <v>130</v>
      </c>
      <c r="EH89" s="212">
        <v>130</v>
      </c>
      <c r="EI89" s="213"/>
      <c r="EJ89" s="211">
        <f t="shared" si="41"/>
        <v>17.919999999999995</v>
      </c>
      <c r="EK89" s="190">
        <f t="shared" si="42"/>
        <v>18.529999999999987</v>
      </c>
      <c r="EL89" s="190">
        <f t="shared" si="43"/>
        <v>16.879999999999995</v>
      </c>
      <c r="EM89" s="190">
        <f t="shared" si="44"/>
        <v>18.480000000000004</v>
      </c>
      <c r="EN89" s="190"/>
      <c r="EO89" s="190"/>
      <c r="EP89" s="190"/>
      <c r="EQ89" s="190"/>
      <c r="ER89" s="190"/>
      <c r="ES89" s="190"/>
      <c r="ET89" s="190">
        <f t="shared" si="45"/>
        <v>19.909999999999997</v>
      </c>
      <c r="EU89" s="190">
        <f t="shared" si="46"/>
        <v>44.050000000000011</v>
      </c>
      <c r="EV89" s="190">
        <f t="shared" si="47"/>
        <v>41.650000000000006</v>
      </c>
      <c r="EW89" s="190">
        <f t="shared" si="48"/>
        <v>38.06</v>
      </c>
      <c r="EX89" s="212">
        <f t="shared" si="49"/>
        <v>35.919999999999987</v>
      </c>
      <c r="EY89" s="211"/>
      <c r="EZ89" s="75">
        <f t="shared" si="50"/>
        <v>7.4306177260519246E-2</v>
      </c>
      <c r="FA89" s="89">
        <f t="shared" si="51"/>
        <v>-7.0000000000000007E-2</v>
      </c>
      <c r="FB89" s="212"/>
      <c r="FC89" s="213"/>
      <c r="FD89" s="213"/>
      <c r="FE89" s="213"/>
      <c r="FF89" s="213"/>
      <c r="FG89" s="213"/>
      <c r="FH89" s="213"/>
      <c r="FI89" s="213"/>
      <c r="FJ89" s="213"/>
      <c r="FK89" s="213"/>
      <c r="FL89" s="213"/>
      <c r="FM89" s="213"/>
      <c r="FN89" s="213"/>
      <c r="FO89" s="213"/>
      <c r="FP89" s="213"/>
      <c r="FQ89" s="213"/>
      <c r="FR89" s="213"/>
      <c r="FS89" s="211"/>
      <c r="FT89" s="190"/>
      <c r="FU89" s="190"/>
      <c r="FV89" s="190"/>
      <c r="FW89" s="190"/>
      <c r="FX89" s="190"/>
      <c r="FY89" s="190"/>
      <c r="FZ89" s="190"/>
      <c r="GA89" s="190"/>
      <c r="GB89" s="190"/>
      <c r="GC89" s="190"/>
      <c r="GD89" s="190"/>
      <c r="GE89" s="190"/>
      <c r="GF89" s="190"/>
      <c r="GG89" s="212"/>
    </row>
    <row r="90" spans="2:189">
      <c r="B90" s="33">
        <v>42541</v>
      </c>
      <c r="C90" s="30" t="s">
        <v>41</v>
      </c>
      <c r="D90" s="30">
        <v>2016</v>
      </c>
      <c r="E90" s="30" t="str">
        <f t="shared" si="52"/>
        <v>2016S25</v>
      </c>
      <c r="F90" s="30" t="str">
        <f t="shared" si="63"/>
        <v>62016</v>
      </c>
      <c r="G90" s="208" t="str">
        <f>VLOOKUP(Horizontal!$C90&amp;Horizontal!$B90&amp;Horizontal!G$11,Vertical!$E:$O,G$10,0)</f>
        <v>4,05</v>
      </c>
      <c r="H90" s="207">
        <f>(VLOOKUP(Horizontal!$C90&amp;Horizontal!$B90&amp;Horizontal!H$11,Vertical!$E:$O,H$10,0))+0</f>
        <v>61.67</v>
      </c>
      <c r="I90" s="207">
        <f>(VLOOKUP(Horizontal!$C90&amp;Horizontal!$B90&amp;Horizontal!I$11,Vertical!$E:$O,I$10,0))+0</f>
        <v>64.05</v>
      </c>
      <c r="J90" s="207">
        <f>(VLOOKUP(Horizontal!$C90&amp;Horizontal!$B90&amp;Horizontal!J$11,Vertical!$E:$O,J$10,0))+0</f>
        <v>77.680000000000007</v>
      </c>
      <c r="K90" s="207">
        <f>(VLOOKUP(Horizontal!$C90&amp;Horizontal!$B90&amp;Horizontal!K$11,Vertical!$E:$O,K$10,0))+0</f>
        <v>80.989999999999995</v>
      </c>
      <c r="L90" s="207">
        <f>(VLOOKUP(Horizontal!$C90&amp;Horizontal!$B90&amp;Horizontal!L$11,Vertical!$E:$O,L$10,0))+0</f>
        <v>89.8</v>
      </c>
      <c r="M90" s="207">
        <f>(VLOOKUP(Horizontal!$C90&amp;Horizontal!$B90&amp;Horizontal!M$11,Vertical!$E:$O,M$10,0))+0</f>
        <v>127.61</v>
      </c>
      <c r="N90" s="207">
        <f>(VLOOKUP(Horizontal!$C90&amp;Horizontal!$B90&amp;Horizontal!N$11,Vertical!$E:$O,N$10,0))+0</f>
        <v>131.21</v>
      </c>
      <c r="O90" s="207">
        <f>(VLOOKUP(Horizontal!$C90&amp;Horizontal!$B90&amp;Horizontal!O$11,Vertical!$E:$O,O$10,0))+0</f>
        <v>132.97</v>
      </c>
      <c r="P90" s="209">
        <f>(VLOOKUP(Horizontal!$C90&amp;Horizontal!$B90&amp;Horizontal!P$11,Vertical!$E:$O,P$10,0))+0</f>
        <v>133.27000000000001</v>
      </c>
      <c r="Q90" s="210">
        <f>(VLOOKUP(Horizontal!$C90&amp;Horizontal!$B90&amp;Horizontal!Q$11,Vertical!$E:$O,Q$10,0))+0</f>
        <v>55</v>
      </c>
      <c r="R90" s="207">
        <f>(VLOOKUP(Horizontal!$C90&amp;Horizontal!$B90&amp;Horizontal!R$11,Vertical!$E:$O,R$10,0))+0</f>
        <v>51</v>
      </c>
      <c r="S90" s="207">
        <f>(VLOOKUP(Horizontal!$C90&amp;Horizontal!$B90&amp;Horizontal!S$11,Vertical!$E:$O,S$10,0))+0</f>
        <v>41</v>
      </c>
      <c r="T90" s="207">
        <f>(VLOOKUP(Horizontal!$C90&amp;Horizontal!$B90&amp;Horizontal!T$11,Vertical!$E:$O,T$10,0))+0</f>
        <v>38</v>
      </c>
      <c r="U90" s="207">
        <f>(VLOOKUP(Horizontal!$C90&amp;Horizontal!$B90&amp;Horizontal!U$11,Vertical!$E:$O,U$10,0))+0</f>
        <v>42</v>
      </c>
      <c r="V90" s="207">
        <f>(VLOOKUP(Horizontal!$C90&amp;Horizontal!$B90&amp;Horizontal!V$11,Vertical!$E:$O,V$10,0))+0</f>
        <v>41</v>
      </c>
      <c r="W90" s="207">
        <f>(VLOOKUP(Horizontal!$C90&amp;Horizontal!$B90&amp;Horizontal!W$11,Vertical!$E:$O,W$10,0))+0</f>
        <v>40</v>
      </c>
      <c r="X90" s="207">
        <f>(VLOOKUP(Horizontal!$C90&amp;Horizontal!$B90&amp;Horizontal!X$11,Vertical!$E:$O,X$10,0))+0</f>
        <v>30</v>
      </c>
      <c r="Y90" s="209">
        <f>(VLOOKUP(Horizontal!$C90&amp;Horizontal!$B90&amp;Horizontal!Y$11,Vertical!$E:$O,Y$10,0))+0</f>
        <v>27</v>
      </c>
      <c r="Z90" s="210">
        <f>(VLOOKUP(Horizontal!$C90&amp;Horizontal!$B90&amp;Horizontal!Z$11,Vertical!$E:$O,Z$10,0))+0</f>
        <v>29.63</v>
      </c>
      <c r="AA90" s="207">
        <f>(VLOOKUP(Horizontal!$C90&amp;Horizontal!$B90&amp;Horizontal!AA$11,Vertical!$E:$O,AA$10,0))+0</f>
        <v>45.45</v>
      </c>
      <c r="AB90" s="207">
        <f>(VLOOKUP(Horizontal!$C90&amp;Horizontal!$B90&amp;Horizontal!AB$11,Vertical!$E:$O,AB$10,0))+0</f>
        <v>50.98</v>
      </c>
      <c r="AC90" s="207">
        <f>(VLOOKUP(Horizontal!$C90&amp;Horizontal!$B90&amp;Horizontal!AC$11,Vertical!$E:$O,AC$10,0))+0</f>
        <v>46.15</v>
      </c>
      <c r="AD90" s="207">
        <f>(VLOOKUP(Horizontal!$C90&amp;Horizontal!$B90&amp;Horizontal!AD$11,Vertical!$E:$O,AD$10,0))+0</f>
        <v>15.38</v>
      </c>
      <c r="AE90" s="207">
        <f>(VLOOKUP(Horizontal!$C90&amp;Horizontal!$B90&amp;Horizontal!AE$11,Vertical!$E:$O,AE$10,0))+0</f>
        <v>20.83</v>
      </c>
      <c r="AF90" s="207">
        <f>(VLOOKUP(Horizontal!$C90&amp;Horizontal!$B90&amp;Horizontal!AF$11,Vertical!$E:$O,AF$10,0))+0</f>
        <v>18.82</v>
      </c>
      <c r="AG90" s="207">
        <f>(VLOOKUP(Horizontal!$C90&amp;Horizontal!$B90&amp;Horizontal!AG$11,Vertical!$E:$O,AG$10,0))+0</f>
        <v>20</v>
      </c>
      <c r="AH90" s="209">
        <f>(VLOOKUP(Horizontal!$C90&amp;Horizontal!$B90&amp;Horizontal!AH$11,Vertical!$E:$O,AH$10,0))+0</f>
        <v>12</v>
      </c>
      <c r="AI90" s="210">
        <f>(VLOOKUP(Horizontal!$C90&amp;Horizontal!$B90&amp;Horizontal!AI$11,Vertical!$E:$O,AI$10,0))+0</f>
        <v>25.93</v>
      </c>
      <c r="AJ90" s="207">
        <f>(VLOOKUP(Horizontal!$C90&amp;Horizontal!$B90&amp;Horizontal!AJ$11,Vertical!$E:$O,AJ$10,0))+0</f>
        <v>18.18</v>
      </c>
      <c r="AK90" s="207">
        <f>(VLOOKUP(Horizontal!$C90&amp;Horizontal!$B90&amp;Horizontal!AK$11,Vertical!$E:$O,AK$10,0))+0</f>
        <v>21.57</v>
      </c>
      <c r="AL90" s="207">
        <f>(VLOOKUP(Horizontal!$C90&amp;Horizontal!$B90&amp;Horizontal!AL$11,Vertical!$E:$O,AL$10,0))+0</f>
        <v>30.77</v>
      </c>
      <c r="AM90" s="207">
        <f>(VLOOKUP(Horizontal!$C90&amp;Horizontal!$B90&amp;Horizontal!AM$11,Vertical!$E:$O,AM$10,0))+0</f>
        <v>46.15</v>
      </c>
      <c r="AN90" s="207">
        <f>(VLOOKUP(Horizontal!$C90&amp;Horizontal!$B90&amp;Horizontal!AN$11,Vertical!$E:$O,AN$10,0))+0</f>
        <v>58.33</v>
      </c>
      <c r="AO90" s="207">
        <f>(VLOOKUP(Horizontal!$C90&amp;Horizontal!$B90&amp;Horizontal!AO$11,Vertical!$E:$O,AO$10,0))+0</f>
        <v>40.590000000000003</v>
      </c>
      <c r="AP90" s="207">
        <f>(VLOOKUP(Horizontal!$C90&amp;Horizontal!$B90&amp;Horizontal!AP$11,Vertical!$E:$O,AP$10,0))+0</f>
        <v>44</v>
      </c>
      <c r="AQ90" s="209">
        <f>(VLOOKUP(Horizontal!$C90&amp;Horizontal!$B90&amp;Horizontal!AQ$11,Vertical!$E:$O,AQ$10,0))+0</f>
        <v>60</v>
      </c>
      <c r="AR90" s="210">
        <f>(VLOOKUP(Horizontal!$C90&amp;Horizontal!$B90&amp;Horizontal!AR$11,Vertical!$E:$O,AR$10,0))+0</f>
        <v>44.44</v>
      </c>
      <c r="AS90" s="207">
        <f>(VLOOKUP(Horizontal!$C90&amp;Horizontal!$B90&amp;Horizontal!AS$11,Vertical!$E:$O,AS$10,0))+0</f>
        <v>36.36</v>
      </c>
      <c r="AT90" s="207">
        <f>(VLOOKUP(Horizontal!$C90&amp;Horizontal!$B90&amp;Horizontal!AT$11,Vertical!$E:$O,AT$10,0))+0</f>
        <v>27.45</v>
      </c>
      <c r="AU90" s="207">
        <f>(VLOOKUP(Horizontal!$C90&amp;Horizontal!$B90&amp;Horizontal!AU$11,Vertical!$E:$O,AU$10,0))+0</f>
        <v>23.08</v>
      </c>
      <c r="AV90" s="207">
        <f>(VLOOKUP(Horizontal!$C90&amp;Horizontal!$B90&amp;Horizontal!AV$11,Vertical!$E:$O,AV$10,0))+0</f>
        <v>38.46</v>
      </c>
      <c r="AW90" s="207">
        <f>(VLOOKUP(Horizontal!$C90&amp;Horizontal!$B90&amp;Horizontal!AW$11,Vertical!$E:$O,AW$10,0))+0</f>
        <v>20.83</v>
      </c>
      <c r="AX90" s="207">
        <f>(VLOOKUP(Horizontal!$C90&amp;Horizontal!$B90&amp;Horizontal!AX$11,Vertical!$E:$O,AX$10,0))+0</f>
        <v>40.590000000000003</v>
      </c>
      <c r="AY90" s="207">
        <f>(VLOOKUP(Horizontal!$C90&amp;Horizontal!$B90&amp;Horizontal!AY$11,Vertical!$E:$O,AY$10,0))+0</f>
        <v>36</v>
      </c>
      <c r="AZ90" s="209">
        <f>(VLOOKUP(Horizontal!$C90&amp;Horizontal!$B90&amp;Horizontal!AZ$11,Vertical!$E:$O,AZ$10,0))+0</f>
        <v>28</v>
      </c>
      <c r="BA90" s="208">
        <f>(VLOOKUP(Horizontal!$C90&amp;Horizontal!$B90&amp;Horizontal!BA$11,Vertical!$E:$O,BA$10,0))+0</f>
        <v>18.03</v>
      </c>
      <c r="BB90" s="210">
        <f>(VLOOKUP(Horizontal!$C90&amp;Horizontal!$B90&amp;Horizontal!BB$11,Vertical!$E:$O,BB$10,0))+0</f>
        <v>79.64</v>
      </c>
      <c r="BC90" s="207">
        <f>(VLOOKUP(Horizontal!$C90&amp;Horizontal!$B90&amp;Horizontal!BC$11,Vertical!$E:$O,BC$10,0))+0</f>
        <v>84.03</v>
      </c>
      <c r="BD90" s="207">
        <f>(VLOOKUP(Horizontal!$C90&amp;Horizontal!$B90&amp;Horizontal!BD$11,Vertical!$E:$O,BD$10,0))+0</f>
        <v>94.46</v>
      </c>
      <c r="BE90" s="207">
        <f>(VLOOKUP(Horizontal!$C90&amp;Horizontal!$B90&amp;Horizontal!BE$11,Vertical!$E:$O,BE$10,0))+0</f>
        <v>100.16</v>
      </c>
      <c r="BF90" s="207">
        <f>(VLOOKUP(Horizontal!$C90&amp;Horizontal!$B90&amp;Horizontal!BF$11,Vertical!$E:$O,BF$10,0))+0</f>
        <v>108.05</v>
      </c>
      <c r="BG90" s="207">
        <f>(VLOOKUP(Horizontal!$C90&amp;Horizontal!$B90&amp;Horizontal!BG$11,Vertical!$E:$O,BG$10,0))+0</f>
        <v>174.97</v>
      </c>
      <c r="BH90" s="207">
        <f>(VLOOKUP(Horizontal!$C90&amp;Horizontal!$B90&amp;Horizontal!BH$11,Vertical!$E:$O,BH$10,0))+0</f>
        <v>175.67</v>
      </c>
      <c r="BI90" s="207">
        <f>(VLOOKUP(Horizontal!$C90&amp;Horizontal!$B90&amp;Horizontal!BI$11,Vertical!$E:$O,BI$10,0))+0</f>
        <v>175.47</v>
      </c>
      <c r="BJ90" s="209">
        <f>(VLOOKUP(Horizontal!$C90&amp;Horizontal!$B90&amp;Horizontal!BJ$11,Vertical!$E:$O,BJ$10,0))+0</f>
        <v>175.55</v>
      </c>
      <c r="BK90" s="210">
        <f>(VLOOKUP(Horizontal!$C90&amp;Horizontal!$B90&amp;Horizontal!BK$11,Vertical!$E:$O,BK$10,0))+0</f>
        <v>50</v>
      </c>
      <c r="BL90" s="207">
        <f>(VLOOKUP(Horizontal!$C90&amp;Horizontal!$B90&amp;Horizontal!BL$11,Vertical!$E:$O,BL$10,0))+0</f>
        <v>44</v>
      </c>
      <c r="BM90" s="207">
        <f>(VLOOKUP(Horizontal!$C90&amp;Horizontal!$B90&amp;Horizontal!BM$11,Vertical!$E:$O,BM$10,0))+0</f>
        <v>39</v>
      </c>
      <c r="BN90" s="207">
        <f>(VLOOKUP(Horizontal!$C90&amp;Horizontal!$B90&amp;Horizontal!BN$11,Vertical!$E:$O,BN$10,0))+0</f>
        <v>38</v>
      </c>
      <c r="BO90" s="207">
        <f>(VLOOKUP(Horizontal!$C90&amp;Horizontal!$B90&amp;Horizontal!BO$11,Vertical!$E:$O,BO$10,0))+0</f>
        <v>44</v>
      </c>
      <c r="BP90" s="207">
        <f>(VLOOKUP(Horizontal!$C90&amp;Horizontal!$B90&amp;Horizontal!BP$11,Vertical!$E:$O,BP$10,0))+0</f>
        <v>46</v>
      </c>
      <c r="BQ90" s="207">
        <f>(VLOOKUP(Horizontal!$C90&amp;Horizontal!$B90&amp;Horizontal!BQ$11,Vertical!$E:$O,BQ$10,0))+0</f>
        <v>46</v>
      </c>
      <c r="BR90" s="207">
        <f>(VLOOKUP(Horizontal!$C90&amp;Horizontal!$B90&amp;Horizontal!BR$11,Vertical!$E:$O,BR$10,0))+0</f>
        <v>39</v>
      </c>
      <c r="BS90" s="209">
        <f>(VLOOKUP(Horizontal!$C90&amp;Horizontal!$B90&amp;Horizontal!BS$11,Vertical!$E:$O,BS$10,0))+0</f>
        <v>36</v>
      </c>
      <c r="BT90" s="210">
        <f>(VLOOKUP(Horizontal!$C90&amp;Horizontal!$B90&amp;Horizontal!BT$11,Vertical!$E:$O,BT$10,0))+0</f>
        <v>31.82</v>
      </c>
      <c r="BU90" s="207">
        <f>(VLOOKUP(Horizontal!$C90&amp;Horizontal!$B90&amp;Horizontal!BU$11,Vertical!$E:$O,BU$10,0))+0</f>
        <v>31.58</v>
      </c>
      <c r="BV90" s="207">
        <f>(VLOOKUP(Horizontal!$C90&amp;Horizontal!$B90&amp;Horizontal!BV$11,Vertical!$E:$O,BV$10,0))+0</f>
        <v>42.86</v>
      </c>
      <c r="BW90" s="207">
        <f>(VLOOKUP(Horizontal!$C90&amp;Horizontal!$B90&amp;Horizontal!BW$11,Vertical!$E:$O,BW$10,0))+0</f>
        <v>37.04</v>
      </c>
      <c r="BX90" s="207">
        <f>(VLOOKUP(Horizontal!$C90&amp;Horizontal!$B90&amp;Horizontal!BX$11,Vertical!$E:$O,BX$10,0))+0</f>
        <v>14.29</v>
      </c>
      <c r="BY90" s="207">
        <f>(VLOOKUP(Horizontal!$C90&amp;Horizontal!$B90&amp;Horizontal!BY$11,Vertical!$E:$O,BY$10,0))+0</f>
        <v>9.76</v>
      </c>
      <c r="BZ90" s="207">
        <f>(VLOOKUP(Horizontal!$C90&amp;Horizontal!$B90&amp;Horizontal!BZ$11,Vertical!$E:$O,BZ$10,0))+0</f>
        <v>14.29</v>
      </c>
      <c r="CA90" s="207">
        <f>(VLOOKUP(Horizontal!$C90&amp;Horizontal!$B90&amp;Horizontal!CA$11,Vertical!$E:$O,CA$10,0))+0</f>
        <v>9.09</v>
      </c>
      <c r="CB90" s="209">
        <f>(VLOOKUP(Horizontal!$C90&amp;Horizontal!$B90&amp;Horizontal!CB$11,Vertical!$E:$O,CB$10,0))+0</f>
        <v>9.9499999999999993</v>
      </c>
      <c r="CC90" s="210">
        <f>(VLOOKUP(Horizontal!$C90&amp;Horizontal!$B90&amp;Horizontal!CC$11,Vertical!$E:$O,CC$10,0))+0</f>
        <v>18.18</v>
      </c>
      <c r="CD90" s="207">
        <f>(VLOOKUP(Horizontal!$C90&amp;Horizontal!$B90&amp;Horizontal!CD$11,Vertical!$E:$O,CD$10,0))+0</f>
        <v>21.05</v>
      </c>
      <c r="CE90" s="207">
        <f>(VLOOKUP(Horizontal!$C90&amp;Horizontal!$B90&amp;Horizontal!CE$11,Vertical!$E:$O,CE$10,0))+0</f>
        <v>23.81</v>
      </c>
      <c r="CF90" s="207">
        <f>(VLOOKUP(Horizontal!$C90&amp;Horizontal!$B90&amp;Horizontal!CF$11,Vertical!$E:$O,CF$10,0))+0</f>
        <v>19.75</v>
      </c>
      <c r="CG90" s="207">
        <f>(VLOOKUP(Horizontal!$C90&amp;Horizontal!$B90&amp;Horizontal!CG$11,Vertical!$E:$O,CG$10,0))+0</f>
        <v>42.86</v>
      </c>
      <c r="CH90" s="207">
        <f>(VLOOKUP(Horizontal!$C90&amp;Horizontal!$B90&amp;Horizontal!CH$11,Vertical!$E:$O,CH$10,0))+0</f>
        <v>39.020000000000003</v>
      </c>
      <c r="CI90" s="207">
        <f>(VLOOKUP(Horizontal!$C90&amp;Horizontal!$B90&amp;Horizontal!CI$11,Vertical!$E:$O,CI$10,0))+0</f>
        <v>33.33</v>
      </c>
      <c r="CJ90" s="207">
        <f>(VLOOKUP(Horizontal!$C90&amp;Horizontal!$B90&amp;Horizontal!CJ$11,Vertical!$E:$O,CJ$10,0))+0</f>
        <v>31.82</v>
      </c>
      <c r="CK90" s="209">
        <f>(VLOOKUP(Horizontal!$C90&amp;Horizontal!$B90&amp;Horizontal!CK$11,Vertical!$E:$O,CK$10,0))+0</f>
        <v>28.44</v>
      </c>
      <c r="CL90" s="210">
        <f>(VLOOKUP(Horizontal!$C90&amp;Horizontal!$B90&amp;Horizontal!CL$11,Vertical!$E:$O,CL$10,0))+0</f>
        <v>50</v>
      </c>
      <c r="CM90" s="207">
        <f>(VLOOKUP(Horizontal!$C90&amp;Horizontal!$B90&amp;Horizontal!CM$11,Vertical!$E:$O,CM$10,0))+0</f>
        <v>47.37</v>
      </c>
      <c r="CN90" s="207">
        <f>(VLOOKUP(Horizontal!$C90&amp;Horizontal!$B90&amp;Horizontal!CN$11,Vertical!$E:$O,CN$10,0))+0</f>
        <v>33.33</v>
      </c>
      <c r="CO90" s="207">
        <f>(VLOOKUP(Horizontal!$C90&amp;Horizontal!$B90&amp;Horizontal!CO$11,Vertical!$E:$O,CO$10,0))+0</f>
        <v>43.21</v>
      </c>
      <c r="CP90" s="207">
        <f>(VLOOKUP(Horizontal!$C90&amp;Horizontal!$B90&amp;Horizontal!CP$11,Vertical!$E:$O,CP$10,0))+0</f>
        <v>42.86</v>
      </c>
      <c r="CQ90" s="207">
        <f>(VLOOKUP(Horizontal!$C90&amp;Horizontal!$B90&amp;Horizontal!CQ$11,Vertical!$E:$O,CQ$10,0))+0</f>
        <v>51.22</v>
      </c>
      <c r="CR90" s="207">
        <f>(VLOOKUP(Horizontal!$C90&amp;Horizontal!$B90&amp;Horizontal!CR$11,Vertical!$E:$O,CR$10,0))+0</f>
        <v>52.38</v>
      </c>
      <c r="CS90" s="207">
        <f>(VLOOKUP(Horizontal!$C90&amp;Horizontal!$B90&amp;Horizontal!CS$11,Vertical!$E:$O,CS$10,0))+0</f>
        <v>59.09</v>
      </c>
      <c r="CT90" s="207">
        <f>(VLOOKUP(Horizontal!$C90&amp;Horizontal!$B90&amp;Horizontal!CT$11,Vertical!$E:$O,CT$10,0))+0</f>
        <v>61.61</v>
      </c>
      <c r="CU90" s="150"/>
      <c r="CV90" s="211">
        <f t="shared" si="53"/>
        <v>17.97</v>
      </c>
      <c r="CW90" s="190">
        <f t="shared" si="54"/>
        <v>19.980000000000004</v>
      </c>
      <c r="CX90" s="190">
        <f t="shared" si="55"/>
        <v>16.779999999999987</v>
      </c>
      <c r="CY90" s="190">
        <f t="shared" si="56"/>
        <v>19.170000000000002</v>
      </c>
      <c r="CZ90" s="190">
        <f t="shared" si="57"/>
        <v>18.25</v>
      </c>
      <c r="DA90" s="190">
        <f t="shared" si="58"/>
        <v>47.36</v>
      </c>
      <c r="DB90" s="190">
        <f t="shared" si="59"/>
        <v>44.45999999999998</v>
      </c>
      <c r="DC90" s="190">
        <f t="shared" si="60"/>
        <v>42.5</v>
      </c>
      <c r="DD90" s="212">
        <f t="shared" si="61"/>
        <v>42.28</v>
      </c>
      <c r="DE90" s="9">
        <v>160</v>
      </c>
      <c r="DF90" s="212">
        <f t="shared" si="62"/>
        <v>146.78721040189134</v>
      </c>
      <c r="DG90" s="264"/>
      <c r="DH90" s="265"/>
      <c r="DI90" s="265"/>
      <c r="DJ90" s="266"/>
      <c r="DK90" s="190">
        <v>36.15</v>
      </c>
      <c r="DL90" s="190">
        <v>33.78</v>
      </c>
      <c r="DM90" s="190">
        <v>127.12</v>
      </c>
      <c r="DN90" s="212">
        <v>107.54</v>
      </c>
      <c r="DO90" s="190">
        <v>61.43</v>
      </c>
      <c r="DP90" s="190">
        <v>56.13</v>
      </c>
      <c r="DQ90" s="190">
        <v>118.6</v>
      </c>
      <c r="DR90" s="212">
        <v>102.22</v>
      </c>
      <c r="DS90" s="150"/>
      <c r="DT90" s="190">
        <v>63</v>
      </c>
      <c r="DU90" s="190">
        <v>69</v>
      </c>
      <c r="DV90" s="190">
        <v>72</v>
      </c>
      <c r="DW90" s="190">
        <v>86</v>
      </c>
      <c r="DX90" s="190"/>
      <c r="DY90" s="190"/>
      <c r="DZ90" s="190"/>
      <c r="EA90" s="190"/>
      <c r="EB90" s="190"/>
      <c r="EC90" s="190"/>
      <c r="ED90" s="190">
        <v>80</v>
      </c>
      <c r="EE90" s="190">
        <v>128</v>
      </c>
      <c r="EF90" s="190">
        <v>130</v>
      </c>
      <c r="EG90" s="190">
        <v>130</v>
      </c>
      <c r="EH90" s="212">
        <v>130</v>
      </c>
      <c r="EI90" s="213"/>
      <c r="EJ90" s="211">
        <f t="shared" si="41"/>
        <v>17.370000000000005</v>
      </c>
      <c r="EK90" s="190">
        <f t="shared" si="42"/>
        <v>17.950000000000003</v>
      </c>
      <c r="EL90" s="190">
        <f t="shared" si="43"/>
        <v>15.689999999999998</v>
      </c>
      <c r="EM90" s="190">
        <f t="shared" si="44"/>
        <v>17.850000000000009</v>
      </c>
      <c r="EN90" s="190"/>
      <c r="EO90" s="190"/>
      <c r="EP90" s="190"/>
      <c r="EQ90" s="190"/>
      <c r="ER90" s="190"/>
      <c r="ES90" s="190"/>
      <c r="ET90" s="190">
        <f t="shared" si="45"/>
        <v>19.399999999999991</v>
      </c>
      <c r="EU90" s="190">
        <f t="shared" si="46"/>
        <v>45.019999999999996</v>
      </c>
      <c r="EV90" s="190">
        <f t="shared" si="47"/>
        <v>42.94</v>
      </c>
      <c r="EW90" s="190">
        <f t="shared" si="48"/>
        <v>39.860000000000014</v>
      </c>
      <c r="EX90" s="212">
        <f t="shared" si="49"/>
        <v>39.22</v>
      </c>
      <c r="EY90" s="211"/>
      <c r="EZ90" s="75">
        <f t="shared" si="50"/>
        <v>6.8702290076335867E-2</v>
      </c>
      <c r="FA90" s="89">
        <f t="shared" si="51"/>
        <v>-7.0000000000000007E-2</v>
      </c>
      <c r="FB90" s="212"/>
      <c r="FC90" s="213"/>
      <c r="FD90" s="213"/>
      <c r="FE90" s="213"/>
      <c r="FF90" s="213"/>
      <c r="FG90" s="213"/>
      <c r="FH90" s="213"/>
      <c r="FI90" s="213"/>
      <c r="FJ90" s="213"/>
      <c r="FK90" s="213"/>
      <c r="FL90" s="213"/>
      <c r="FM90" s="213"/>
      <c r="FN90" s="213"/>
      <c r="FO90" s="213"/>
      <c r="FP90" s="213"/>
      <c r="FQ90" s="213"/>
      <c r="FR90" s="213"/>
      <c r="FS90" s="211"/>
      <c r="FT90" s="190"/>
      <c r="FU90" s="190"/>
      <c r="FV90" s="190"/>
      <c r="FW90" s="190"/>
      <c r="FX90" s="190"/>
      <c r="FY90" s="190"/>
      <c r="FZ90" s="190"/>
      <c r="GA90" s="190"/>
      <c r="GB90" s="190"/>
      <c r="GC90" s="190"/>
      <c r="GD90" s="190"/>
      <c r="GE90" s="190"/>
      <c r="GF90" s="190"/>
      <c r="GG90" s="212"/>
    </row>
    <row r="91" spans="2:189">
      <c r="B91" s="33">
        <v>42548</v>
      </c>
      <c r="C91" s="30" t="s">
        <v>40</v>
      </c>
      <c r="D91" s="30">
        <v>2016</v>
      </c>
      <c r="E91" s="30" t="str">
        <f t="shared" si="52"/>
        <v>2016S26</v>
      </c>
      <c r="F91" s="30" t="str">
        <f t="shared" si="63"/>
        <v>6Final2016</v>
      </c>
      <c r="G91" s="208" t="str">
        <f>VLOOKUP(Horizontal!$C91&amp;Horizontal!$B91&amp;Horizontal!G$11,Vertical!$E:$O,G$10,0)</f>
        <v>2,26</v>
      </c>
      <c r="H91" s="207">
        <f>(VLOOKUP(Horizontal!$C91&amp;Horizontal!$B91&amp;Horizontal!H$11,Vertical!$E:$O,H$10,0))+0</f>
        <v>62.02</v>
      </c>
      <c r="I91" s="207">
        <f>(VLOOKUP(Horizontal!$C91&amp;Horizontal!$B91&amp;Horizontal!I$11,Vertical!$E:$O,I$10,0))+0</f>
        <v>74.930000000000007</v>
      </c>
      <c r="J91" s="207">
        <f>(VLOOKUP(Horizontal!$C91&amp;Horizontal!$B91&amp;Horizontal!J$11,Vertical!$E:$O,J$10,0))+0</f>
        <v>81.040000000000006</v>
      </c>
      <c r="K91" s="207">
        <f>(VLOOKUP(Horizontal!$C91&amp;Horizontal!$B91&amp;Horizontal!K$11,Vertical!$E:$O,K$10,0))+0</f>
        <v>84.19</v>
      </c>
      <c r="L91" s="207">
        <f>(VLOOKUP(Horizontal!$C91&amp;Horizontal!$B91&amp;Horizontal!L$11,Vertical!$E:$O,L$10,0))+0</f>
        <v>90.49</v>
      </c>
      <c r="M91" s="207">
        <f>(VLOOKUP(Horizontal!$C91&amp;Horizontal!$B91&amp;Horizontal!M$11,Vertical!$E:$O,M$10,0))+0</f>
        <v>128.55000000000001</v>
      </c>
      <c r="N91" s="207">
        <f>(VLOOKUP(Horizontal!$C91&amp;Horizontal!$B91&amp;Horizontal!N$11,Vertical!$E:$O,N$10,0))+0</f>
        <v>131.91999999999999</v>
      </c>
      <c r="O91" s="207">
        <f>(VLOOKUP(Horizontal!$C91&amp;Horizontal!$B91&amp;Horizontal!O$11,Vertical!$E:$O,O$10,0))+0</f>
        <v>133.31</v>
      </c>
      <c r="P91" s="209">
        <f>(VLOOKUP(Horizontal!$C91&amp;Horizontal!$B91&amp;Horizontal!P$11,Vertical!$E:$O,P$10,0))+0</f>
        <v>133.76</v>
      </c>
      <c r="Q91" s="210">
        <f>(VLOOKUP(Horizontal!$C91&amp;Horizontal!$B91&amp;Horizontal!Q$11,Vertical!$E:$O,Q$10,0))+0</f>
        <v>56</v>
      </c>
      <c r="R91" s="207">
        <f>(VLOOKUP(Horizontal!$C91&amp;Horizontal!$B91&amp;Horizontal!R$11,Vertical!$E:$O,R$10,0))+0</f>
        <v>50</v>
      </c>
      <c r="S91" s="207">
        <f>(VLOOKUP(Horizontal!$C91&amp;Horizontal!$B91&amp;Horizontal!S$11,Vertical!$E:$O,S$10,0))+0</f>
        <v>43</v>
      </c>
      <c r="T91" s="207">
        <f>(VLOOKUP(Horizontal!$C91&amp;Horizontal!$B91&amp;Horizontal!T$11,Vertical!$E:$O,T$10,0))+0</f>
        <v>40</v>
      </c>
      <c r="U91" s="207">
        <f>(VLOOKUP(Horizontal!$C91&amp;Horizontal!$B91&amp;Horizontal!U$11,Vertical!$E:$O,U$10,0))+0</f>
        <v>43</v>
      </c>
      <c r="V91" s="207">
        <f>(VLOOKUP(Horizontal!$C91&amp;Horizontal!$B91&amp;Horizontal!V$11,Vertical!$E:$O,V$10,0))+0</f>
        <v>41</v>
      </c>
      <c r="W91" s="207">
        <f>(VLOOKUP(Horizontal!$C91&amp;Horizontal!$B91&amp;Horizontal!W$11,Vertical!$E:$O,W$10,0))+0</f>
        <v>35</v>
      </c>
      <c r="X91" s="207">
        <f>(VLOOKUP(Horizontal!$C91&amp;Horizontal!$B91&amp;Horizontal!X$11,Vertical!$E:$O,X$10,0))+0</f>
        <v>31</v>
      </c>
      <c r="Y91" s="209">
        <f>(VLOOKUP(Horizontal!$C91&amp;Horizontal!$B91&amp;Horizontal!Y$11,Vertical!$E:$O,Y$10,0))+0</f>
        <v>29</v>
      </c>
      <c r="Z91" s="210">
        <f>(VLOOKUP(Horizontal!$C91&amp;Horizontal!$B91&amp;Horizontal!Z$11,Vertical!$E:$O,Z$10,0))+0</f>
        <v>30.97</v>
      </c>
      <c r="AA91" s="207">
        <f>(VLOOKUP(Horizontal!$C91&amp;Horizontal!$B91&amp;Horizontal!AA$11,Vertical!$E:$O,AA$10,0))+0</f>
        <v>8.16</v>
      </c>
      <c r="AB91" s="207">
        <f>(VLOOKUP(Horizontal!$C91&amp;Horizontal!$B91&amp;Horizontal!AB$11,Vertical!$E:$O,AB$10,0))+0</f>
        <v>18.87</v>
      </c>
      <c r="AC91" s="207">
        <f>(VLOOKUP(Horizontal!$C91&amp;Horizontal!$B91&amp;Horizontal!AC$11,Vertical!$E:$O,AC$10,0))+0</f>
        <v>11.54</v>
      </c>
      <c r="AD91" s="207">
        <f>(VLOOKUP(Horizontal!$C91&amp;Horizontal!$B91&amp;Horizontal!AD$11,Vertical!$E:$O,AD$10,0))+0</f>
        <v>11.67</v>
      </c>
      <c r="AE91" s="207">
        <f>(VLOOKUP(Horizontal!$C91&amp;Horizontal!$B91&amp;Horizontal!AE$11,Vertical!$E:$O,AE$10,0))+0</f>
        <v>7.63</v>
      </c>
      <c r="AF91" s="207">
        <f>(VLOOKUP(Horizontal!$C91&amp;Horizontal!$B91&amp;Horizontal!AF$11,Vertical!$E:$O,AF$10,0))+0</f>
        <v>11.76</v>
      </c>
      <c r="AG91" s="207">
        <f>(VLOOKUP(Horizontal!$C91&amp;Horizontal!$B91&amp;Horizontal!AG$11,Vertical!$E:$O,AG$10,0))+0</f>
        <v>13.46</v>
      </c>
      <c r="AH91" s="209">
        <f>(VLOOKUP(Horizontal!$C91&amp;Horizontal!$B91&amp;Horizontal!AH$11,Vertical!$E:$O,AH$10,0))+0</f>
        <v>19.23</v>
      </c>
      <c r="AI91" s="210">
        <f>(VLOOKUP(Horizontal!$C91&amp;Horizontal!$B91&amp;Horizontal!AI$11,Vertical!$E:$O,AI$10,0))+0</f>
        <v>17.7</v>
      </c>
      <c r="AJ91" s="207">
        <f>(VLOOKUP(Horizontal!$C91&amp;Horizontal!$B91&amp;Horizontal!AJ$11,Vertical!$E:$O,AJ$10,0))+0</f>
        <v>4.08</v>
      </c>
      <c r="AK91" s="207">
        <f>(VLOOKUP(Horizontal!$C91&amp;Horizontal!$B91&amp;Horizontal!AK$11,Vertical!$E:$O,AK$10,0))+0</f>
        <v>18.87</v>
      </c>
      <c r="AL91" s="207">
        <f>(VLOOKUP(Horizontal!$C91&amp;Horizontal!$B91&amp;Horizontal!AL$11,Vertical!$E:$O,AL$10,0))+0</f>
        <v>26.92</v>
      </c>
      <c r="AM91" s="207">
        <f>(VLOOKUP(Horizontal!$C91&amp;Horizontal!$B91&amp;Horizontal!AM$11,Vertical!$E:$O,AM$10,0))+0</f>
        <v>19.46</v>
      </c>
      <c r="AN91" s="207">
        <f>(VLOOKUP(Horizontal!$C91&amp;Horizontal!$B91&amp;Horizontal!AN$11,Vertical!$E:$O,AN$10,0))+0</f>
        <v>42.75</v>
      </c>
      <c r="AO91" s="207">
        <f>(VLOOKUP(Horizontal!$C91&amp;Horizontal!$B91&amp;Horizontal!AO$11,Vertical!$E:$O,AO$10,0))+0</f>
        <v>43.14</v>
      </c>
      <c r="AP91" s="207">
        <f>(VLOOKUP(Horizontal!$C91&amp;Horizontal!$B91&amp;Horizontal!AP$11,Vertical!$E:$O,AP$10,0))+0</f>
        <v>63.46</v>
      </c>
      <c r="AQ91" s="209">
        <f>(VLOOKUP(Horizontal!$C91&amp;Horizontal!$B91&amp;Horizontal!AQ$11,Vertical!$E:$O,AQ$10,0))+0</f>
        <v>50</v>
      </c>
      <c r="AR91" s="210">
        <f>(VLOOKUP(Horizontal!$C91&amp;Horizontal!$B91&amp;Horizontal!AR$11,Vertical!$E:$O,AR$10,0))+0</f>
        <v>51.33</v>
      </c>
      <c r="AS91" s="207">
        <f>(VLOOKUP(Horizontal!$C91&amp;Horizontal!$B91&amp;Horizontal!AS$11,Vertical!$E:$O,AS$10,0))+0</f>
        <v>87.76</v>
      </c>
      <c r="AT91" s="207">
        <f>(VLOOKUP(Horizontal!$C91&amp;Horizontal!$B91&amp;Horizontal!AT$11,Vertical!$E:$O,AT$10,0))+0</f>
        <v>62.26</v>
      </c>
      <c r="AU91" s="207">
        <f>(VLOOKUP(Horizontal!$C91&amp;Horizontal!$B91&amp;Horizontal!AU$11,Vertical!$E:$O,AU$10,0))+0</f>
        <v>61.54</v>
      </c>
      <c r="AV91" s="207">
        <f>(VLOOKUP(Horizontal!$C91&amp;Horizontal!$B91&amp;Horizontal!AV$11,Vertical!$E:$O,AV$10,0))+0</f>
        <v>68.87</v>
      </c>
      <c r="AW91" s="207">
        <f>(VLOOKUP(Horizontal!$C91&amp;Horizontal!$B91&amp;Horizontal!AW$11,Vertical!$E:$O,AW$10,0))+0</f>
        <v>49.62</v>
      </c>
      <c r="AX91" s="207">
        <f>(VLOOKUP(Horizontal!$C91&amp;Horizontal!$B91&amp;Horizontal!AX$11,Vertical!$E:$O,AX$10,0))+0</f>
        <v>45.1</v>
      </c>
      <c r="AY91" s="207">
        <f>(VLOOKUP(Horizontal!$C91&amp;Horizontal!$B91&amp;Horizontal!AY$11,Vertical!$E:$O,AY$10,0))+0</f>
        <v>23.08</v>
      </c>
      <c r="AZ91" s="209">
        <f>(VLOOKUP(Horizontal!$C91&amp;Horizontal!$B91&amp;Horizontal!AZ$11,Vertical!$E:$O,AZ$10,0))+0</f>
        <v>30.77</v>
      </c>
      <c r="BA91" s="208">
        <f>(VLOOKUP(Horizontal!$C91&amp;Horizontal!$B91&amp;Horizontal!BA$11,Vertical!$E:$O,BA$10,0))+0</f>
        <v>18.3</v>
      </c>
      <c r="BB91" s="210">
        <f>(VLOOKUP(Horizontal!$C91&amp;Horizontal!$B91&amp;Horizontal!BB$11,Vertical!$E:$O,BB$10,0))+0</f>
        <v>80.209999999999994</v>
      </c>
      <c r="BC91" s="207">
        <f>(VLOOKUP(Horizontal!$C91&amp;Horizontal!$B91&amp;Horizontal!BC$11,Vertical!$E:$O,BC$10,0))+0</f>
        <v>91.78</v>
      </c>
      <c r="BD91" s="207">
        <f>(VLOOKUP(Horizontal!$C91&amp;Horizontal!$B91&amp;Horizontal!BD$11,Vertical!$E:$O,BD$10,0))+0</f>
        <v>100.76</v>
      </c>
      <c r="BE91" s="207">
        <f>(VLOOKUP(Horizontal!$C91&amp;Horizontal!$B91&amp;Horizontal!BE$11,Vertical!$E:$O,BE$10,0))+0</f>
        <v>103.97</v>
      </c>
      <c r="BF91" s="207">
        <f>(VLOOKUP(Horizontal!$C91&amp;Horizontal!$B91&amp;Horizontal!BF$11,Vertical!$E:$O,BF$10,0))+0</f>
        <v>109.34</v>
      </c>
      <c r="BG91" s="207">
        <f>(VLOOKUP(Horizontal!$C91&amp;Horizontal!$B91&amp;Horizontal!BG$11,Vertical!$E:$O,BG$10,0))+0</f>
        <v>175.26</v>
      </c>
      <c r="BH91" s="207">
        <f>(VLOOKUP(Horizontal!$C91&amp;Horizontal!$B91&amp;Horizontal!BH$11,Vertical!$E:$O,BH$10,0))+0</f>
        <v>176.23</v>
      </c>
      <c r="BI91" s="207">
        <f>(VLOOKUP(Horizontal!$C91&amp;Horizontal!$B91&amp;Horizontal!BI$11,Vertical!$E:$O,BI$10,0))+0</f>
        <v>175.57</v>
      </c>
      <c r="BJ91" s="209">
        <f>(VLOOKUP(Horizontal!$C91&amp;Horizontal!$B91&amp;Horizontal!BJ$11,Vertical!$E:$O,BJ$10,0))+0</f>
        <v>175.66</v>
      </c>
      <c r="BK91" s="210">
        <f>(VLOOKUP(Horizontal!$C91&amp;Horizontal!$B91&amp;Horizontal!BK$11,Vertical!$E:$O,BK$10,0))+0</f>
        <v>51</v>
      </c>
      <c r="BL91" s="207">
        <f>(VLOOKUP(Horizontal!$C91&amp;Horizontal!$B91&amp;Horizontal!BL$11,Vertical!$E:$O,BL$10,0))+0</f>
        <v>42</v>
      </c>
      <c r="BM91" s="207">
        <f>(VLOOKUP(Horizontal!$C91&amp;Horizontal!$B91&amp;Horizontal!BM$11,Vertical!$E:$O,BM$10,0))+0</f>
        <v>41</v>
      </c>
      <c r="BN91" s="207">
        <f>(VLOOKUP(Horizontal!$C91&amp;Horizontal!$B91&amp;Horizontal!BN$11,Vertical!$E:$O,BN$10,0))+0</f>
        <v>39</v>
      </c>
      <c r="BO91" s="207">
        <f>(VLOOKUP(Horizontal!$C91&amp;Horizontal!$B91&amp;Horizontal!BO$11,Vertical!$E:$O,BO$10,0))+0</f>
        <v>39</v>
      </c>
      <c r="BP91" s="207">
        <f>(VLOOKUP(Horizontal!$C91&amp;Horizontal!$B91&amp;Horizontal!BP$11,Vertical!$E:$O,BP$10,0))+0</f>
        <v>38</v>
      </c>
      <c r="BQ91" s="207">
        <f>(VLOOKUP(Horizontal!$C91&amp;Horizontal!$B91&amp;Horizontal!BQ$11,Vertical!$E:$O,BQ$10,0))+0</f>
        <v>37</v>
      </c>
      <c r="BR91" s="207">
        <f>(VLOOKUP(Horizontal!$C91&amp;Horizontal!$B91&amp;Horizontal!BR$11,Vertical!$E:$O,BR$10,0))+0</f>
        <v>33</v>
      </c>
      <c r="BS91" s="209">
        <f>(VLOOKUP(Horizontal!$C91&amp;Horizontal!$B91&amp;Horizontal!BS$11,Vertical!$E:$O,BS$10,0))+0</f>
        <v>33</v>
      </c>
      <c r="BT91" s="210">
        <f>(VLOOKUP(Horizontal!$C91&amp;Horizontal!$B91&amp;Horizontal!BT$11,Vertical!$E:$O,BT$10,0))+0</f>
        <v>36.36</v>
      </c>
      <c r="BU91" s="207">
        <f>(VLOOKUP(Horizontal!$C91&amp;Horizontal!$B91&amp;Horizontal!BU$11,Vertical!$E:$O,BU$10,0))+0</f>
        <v>16.28</v>
      </c>
      <c r="BV91" s="207">
        <f>(VLOOKUP(Horizontal!$C91&amp;Horizontal!$B91&amp;Horizontal!BV$11,Vertical!$E:$O,BV$10,0))+0</f>
        <v>15</v>
      </c>
      <c r="BW91" s="207">
        <f>(VLOOKUP(Horizontal!$C91&amp;Horizontal!$B91&amp;Horizontal!BW$11,Vertical!$E:$O,BW$10,0))+0</f>
        <v>17.649999999999999</v>
      </c>
      <c r="BX91" s="207">
        <f>(VLOOKUP(Horizontal!$C91&amp;Horizontal!$B91&amp;Horizontal!BX$11,Vertical!$E:$O,BX$10,0))+0</f>
        <v>16.670000000000002</v>
      </c>
      <c r="BY91" s="207">
        <f>(VLOOKUP(Horizontal!$C91&amp;Horizontal!$B91&amp;Horizontal!BY$11,Vertical!$E:$O,BY$10,0))+0</f>
        <v>22.22</v>
      </c>
      <c r="BZ91" s="207">
        <f>(VLOOKUP(Horizontal!$C91&amp;Horizontal!$B91&amp;Horizontal!BZ$11,Vertical!$E:$O,BZ$10,0))+0</f>
        <v>27.27</v>
      </c>
      <c r="CA91" s="207">
        <f>(VLOOKUP(Horizontal!$C91&amp;Horizontal!$B91&amp;Horizontal!CA$11,Vertical!$E:$O,CA$10,0))+0</f>
        <v>28.57</v>
      </c>
      <c r="CB91" s="209">
        <f>(VLOOKUP(Horizontal!$C91&amp;Horizontal!$B91&amp;Horizontal!CB$11,Vertical!$E:$O,CB$10,0))+0</f>
        <v>25</v>
      </c>
      <c r="CC91" s="210">
        <f>(VLOOKUP(Horizontal!$C91&amp;Horizontal!$B91&amp;Horizontal!CC$11,Vertical!$E:$O,CC$10,0))+0</f>
        <v>22.73</v>
      </c>
      <c r="CD91" s="207">
        <f>(VLOOKUP(Horizontal!$C91&amp;Horizontal!$B91&amp;Horizontal!CD$11,Vertical!$E:$O,CD$10,0))+0</f>
        <v>9.3000000000000007</v>
      </c>
      <c r="CE91" s="207">
        <f>(VLOOKUP(Horizontal!$C91&amp;Horizontal!$B91&amp;Horizontal!CE$11,Vertical!$E:$O,CE$10,0))+0</f>
        <v>35</v>
      </c>
      <c r="CF91" s="207">
        <f>(VLOOKUP(Horizontal!$C91&amp;Horizontal!$B91&amp;Horizontal!CF$11,Vertical!$E:$O,CF$10,0))+0</f>
        <v>23.53</v>
      </c>
      <c r="CG91" s="207">
        <f>(VLOOKUP(Horizontal!$C91&amp;Horizontal!$B91&amp;Horizontal!CG$11,Vertical!$E:$O,CG$10,0))+0</f>
        <v>22.22</v>
      </c>
      <c r="CH91" s="207">
        <f>(VLOOKUP(Horizontal!$C91&amp;Horizontal!$B91&amp;Horizontal!CH$11,Vertical!$E:$O,CH$10,0))+0</f>
        <v>35.56</v>
      </c>
      <c r="CI91" s="207">
        <f>(VLOOKUP(Horizontal!$C91&amp;Horizontal!$B91&amp;Horizontal!CI$11,Vertical!$E:$O,CI$10,0))+0</f>
        <v>27.27</v>
      </c>
      <c r="CJ91" s="207">
        <f>(VLOOKUP(Horizontal!$C91&amp;Horizontal!$B91&amp;Horizontal!CJ$11,Vertical!$E:$O,CJ$10,0))+0</f>
        <v>28.57</v>
      </c>
      <c r="CK91" s="209">
        <f>(VLOOKUP(Horizontal!$C91&amp;Horizontal!$B91&amp;Horizontal!CK$11,Vertical!$E:$O,CK$10,0))+0</f>
        <v>35</v>
      </c>
      <c r="CL91" s="210">
        <f>(VLOOKUP(Horizontal!$C91&amp;Horizontal!$B91&amp;Horizontal!CL$11,Vertical!$E:$O,CL$10,0))+0</f>
        <v>40.909999999999997</v>
      </c>
      <c r="CM91" s="207">
        <f>(VLOOKUP(Horizontal!$C91&amp;Horizontal!$B91&amp;Horizontal!CM$11,Vertical!$E:$O,CM$10,0))+0</f>
        <v>74.42</v>
      </c>
      <c r="CN91" s="207">
        <f>(VLOOKUP(Horizontal!$C91&amp;Horizontal!$B91&amp;Horizontal!CN$11,Vertical!$E:$O,CN$10,0))+0</f>
        <v>50</v>
      </c>
      <c r="CO91" s="207">
        <f>(VLOOKUP(Horizontal!$C91&amp;Horizontal!$B91&amp;Horizontal!CO$11,Vertical!$E:$O,CO$10,0))+0</f>
        <v>58.82</v>
      </c>
      <c r="CP91" s="207">
        <f>(VLOOKUP(Horizontal!$C91&amp;Horizontal!$B91&amp;Horizontal!CP$11,Vertical!$E:$O,CP$10,0))+0</f>
        <v>61.11</v>
      </c>
      <c r="CQ91" s="207">
        <f>(VLOOKUP(Horizontal!$C91&amp;Horizontal!$B91&amp;Horizontal!CQ$11,Vertical!$E:$O,CQ$10,0))+0</f>
        <v>42.22</v>
      </c>
      <c r="CR91" s="207">
        <f>(VLOOKUP(Horizontal!$C91&amp;Horizontal!$B91&amp;Horizontal!CR$11,Vertical!$E:$O,CR$10,0))+0</f>
        <v>45.45</v>
      </c>
      <c r="CS91" s="207">
        <f>(VLOOKUP(Horizontal!$C91&amp;Horizontal!$B91&amp;Horizontal!CS$11,Vertical!$E:$O,CS$10,0))+0</f>
        <v>42.86</v>
      </c>
      <c r="CT91" s="207">
        <f>(VLOOKUP(Horizontal!$C91&amp;Horizontal!$B91&amp;Horizontal!CT$11,Vertical!$E:$O,CT$10,0))+0</f>
        <v>40</v>
      </c>
      <c r="CU91" s="150"/>
      <c r="CV91" s="211">
        <f t="shared" si="53"/>
        <v>18.189999999999991</v>
      </c>
      <c r="CW91" s="190">
        <f t="shared" si="54"/>
        <v>16.849999999999994</v>
      </c>
      <c r="CX91" s="190">
        <f t="shared" si="55"/>
        <v>19.72</v>
      </c>
      <c r="CY91" s="190">
        <f t="shared" si="56"/>
        <v>19.78</v>
      </c>
      <c r="CZ91" s="190">
        <f t="shared" si="57"/>
        <v>18.850000000000009</v>
      </c>
      <c r="DA91" s="190">
        <f t="shared" si="58"/>
        <v>46.70999999999998</v>
      </c>
      <c r="DB91" s="190">
        <f t="shared" si="59"/>
        <v>44.31</v>
      </c>
      <c r="DC91" s="190">
        <f t="shared" si="60"/>
        <v>42.259999999999991</v>
      </c>
      <c r="DD91" s="212">
        <f t="shared" si="61"/>
        <v>41.900000000000006</v>
      </c>
      <c r="DE91" s="9">
        <v>160</v>
      </c>
      <c r="DF91" s="212">
        <f t="shared" si="62"/>
        <v>146.43721040189132</v>
      </c>
      <c r="DG91" s="264"/>
      <c r="DH91" s="265"/>
      <c r="DI91" s="265"/>
      <c r="DJ91" s="266"/>
      <c r="DK91" s="190">
        <v>47.98</v>
      </c>
      <c r="DL91" s="190">
        <v>47.98</v>
      </c>
      <c r="DM91" s="190">
        <v>107.32</v>
      </c>
      <c r="DN91" s="212">
        <v>107.32</v>
      </c>
      <c r="DO91" s="190">
        <v>61.43</v>
      </c>
      <c r="DP91" s="190">
        <v>56.13</v>
      </c>
      <c r="DQ91" s="190">
        <v>118.6</v>
      </c>
      <c r="DR91" s="212">
        <v>102.22</v>
      </c>
      <c r="DS91" s="150"/>
      <c r="DT91" s="190">
        <v>76</v>
      </c>
      <c r="DU91" s="190">
        <v>88</v>
      </c>
      <c r="DV91" s="190">
        <v>100</v>
      </c>
      <c r="DW91" s="190">
        <v>110</v>
      </c>
      <c r="DX91" s="190"/>
      <c r="DY91" s="190"/>
      <c r="DZ91" s="190"/>
      <c r="EA91" s="190"/>
      <c r="EB91" s="190"/>
      <c r="EC91" s="190"/>
      <c r="ED91" s="190">
        <v>101</v>
      </c>
      <c r="EE91" s="190">
        <v>128</v>
      </c>
      <c r="EF91" s="190">
        <v>130</v>
      </c>
      <c r="EG91" s="190">
        <v>130</v>
      </c>
      <c r="EH91" s="212">
        <v>130</v>
      </c>
      <c r="EI91" s="213"/>
      <c r="EJ91" s="211">
        <f t="shared" si="41"/>
        <v>17.97</v>
      </c>
      <c r="EK91" s="190">
        <f t="shared" si="42"/>
        <v>19.980000000000004</v>
      </c>
      <c r="EL91" s="190">
        <f t="shared" si="43"/>
        <v>16.779999999999987</v>
      </c>
      <c r="EM91" s="190">
        <f t="shared" si="44"/>
        <v>19.170000000000002</v>
      </c>
      <c r="EN91" s="190"/>
      <c r="EO91" s="190"/>
      <c r="EP91" s="190"/>
      <c r="EQ91" s="190"/>
      <c r="ER91" s="190"/>
      <c r="ES91" s="190"/>
      <c r="ET91" s="190">
        <f t="shared" si="45"/>
        <v>18.25</v>
      </c>
      <c r="EU91" s="190">
        <f t="shared" si="46"/>
        <v>47.36</v>
      </c>
      <c r="EV91" s="190">
        <f t="shared" si="47"/>
        <v>44.45999999999998</v>
      </c>
      <c r="EW91" s="190">
        <f t="shared" si="48"/>
        <v>42.5</v>
      </c>
      <c r="EX91" s="212">
        <f t="shared" si="49"/>
        <v>42.28</v>
      </c>
      <c r="EY91" s="211"/>
      <c r="EZ91" s="75">
        <f t="shared" si="50"/>
        <v>3.0648223487930566E-2</v>
      </c>
      <c r="FA91" s="89">
        <f t="shared" si="51"/>
        <v>-7.0000000000000007E-2</v>
      </c>
      <c r="FB91" s="212"/>
      <c r="FC91" s="213"/>
      <c r="FD91" s="213"/>
      <c r="FE91" s="213"/>
      <c r="FF91" s="213"/>
      <c r="FG91" s="213"/>
      <c r="FH91" s="213"/>
      <c r="FI91" s="213"/>
      <c r="FJ91" s="213"/>
      <c r="FK91" s="213"/>
      <c r="FL91" s="213"/>
      <c r="FM91" s="213"/>
      <c r="FN91" s="213"/>
      <c r="FO91" s="213"/>
      <c r="FP91" s="213"/>
      <c r="FQ91" s="213"/>
      <c r="FR91" s="213"/>
      <c r="FS91" s="211"/>
      <c r="FT91" s="190"/>
      <c r="FU91" s="190"/>
      <c r="FV91" s="190"/>
      <c r="FW91" s="190"/>
      <c r="FX91" s="190"/>
      <c r="FY91" s="190"/>
      <c r="FZ91" s="190"/>
      <c r="GA91" s="190"/>
      <c r="GB91" s="190"/>
      <c r="GC91" s="190"/>
      <c r="GD91" s="190"/>
      <c r="GE91" s="190"/>
      <c r="GF91" s="190"/>
      <c r="GG91" s="212"/>
    </row>
    <row r="92" spans="2:189">
      <c r="B92" s="33">
        <v>42555</v>
      </c>
      <c r="C92" s="30" t="s">
        <v>39</v>
      </c>
      <c r="D92" s="30">
        <v>2016</v>
      </c>
      <c r="E92" s="30" t="str">
        <f t="shared" si="52"/>
        <v>2016S27</v>
      </c>
      <c r="F92" s="30" t="str">
        <f t="shared" si="63"/>
        <v>72016</v>
      </c>
      <c r="G92" s="208" t="str">
        <f>VLOOKUP(Horizontal!$C92&amp;Horizontal!$B92&amp;Horizontal!G$11,Vertical!$E:$O,G$10,0)</f>
        <v>1,09</v>
      </c>
      <c r="H92" s="207">
        <f>(VLOOKUP(Horizontal!$C92&amp;Horizontal!$B92&amp;Horizontal!H$11,Vertical!$E:$O,H$10,0))+0</f>
        <v>80.83</v>
      </c>
      <c r="I92" s="207">
        <f>(VLOOKUP(Horizontal!$C92&amp;Horizontal!$B92&amp;Horizontal!I$11,Vertical!$E:$O,I$10,0))+0</f>
        <v>91.83</v>
      </c>
      <c r="J92" s="207">
        <f>(VLOOKUP(Horizontal!$C92&amp;Horizontal!$B92&amp;Horizontal!J$11,Vertical!$E:$O,J$10,0))+0</f>
        <v>92.02</v>
      </c>
      <c r="K92" s="207">
        <f>(VLOOKUP(Horizontal!$C92&amp;Horizontal!$B92&amp;Horizontal!K$11,Vertical!$E:$O,K$10,0))+0</f>
        <v>96.89</v>
      </c>
      <c r="L92" s="207">
        <f>(VLOOKUP(Horizontal!$C92&amp;Horizontal!$B92&amp;Horizontal!L$11,Vertical!$E:$O,L$10,0))+0</f>
        <v>100.22</v>
      </c>
      <c r="M92" s="207">
        <f>(VLOOKUP(Horizontal!$C92&amp;Horizontal!$B92&amp;Horizontal!M$11,Vertical!$E:$O,M$10,0))+0</f>
        <v>130.75</v>
      </c>
      <c r="N92" s="207">
        <f>(VLOOKUP(Horizontal!$C92&amp;Horizontal!$B92&amp;Horizontal!N$11,Vertical!$E:$O,N$10,0))+0</f>
        <v>134.32</v>
      </c>
      <c r="O92" s="207">
        <f>(VLOOKUP(Horizontal!$C92&amp;Horizontal!$B92&amp;Horizontal!O$11,Vertical!$E:$O,O$10,0))+0</f>
        <v>135.5</v>
      </c>
      <c r="P92" s="209">
        <f>(VLOOKUP(Horizontal!$C92&amp;Horizontal!$B92&amp;Horizontal!P$11,Vertical!$E:$O,P$10,0))+0</f>
        <v>135.69999999999999</v>
      </c>
      <c r="Q92" s="210">
        <f>(VLOOKUP(Horizontal!$C92&amp;Horizontal!$B92&amp;Horizontal!Q$11,Vertical!$E:$O,Q$10,0))+0</f>
        <v>52</v>
      </c>
      <c r="R92" s="207">
        <f>(VLOOKUP(Horizontal!$C92&amp;Horizontal!$B92&amp;Horizontal!R$11,Vertical!$E:$O,R$10,0))+0</f>
        <v>49</v>
      </c>
      <c r="S92" s="207">
        <f>(VLOOKUP(Horizontal!$C92&amp;Horizontal!$B92&amp;Horizontal!S$11,Vertical!$E:$O,S$10,0))+0</f>
        <v>43</v>
      </c>
      <c r="T92" s="207">
        <f>(VLOOKUP(Horizontal!$C92&amp;Horizontal!$B92&amp;Horizontal!T$11,Vertical!$E:$O,T$10,0))+0</f>
        <v>40</v>
      </c>
      <c r="U92" s="207">
        <f>(VLOOKUP(Horizontal!$C92&amp;Horizontal!$B92&amp;Horizontal!U$11,Vertical!$E:$O,U$10,0))+0</f>
        <v>43</v>
      </c>
      <c r="V92" s="207">
        <f>(VLOOKUP(Horizontal!$C92&amp;Horizontal!$B92&amp;Horizontal!V$11,Vertical!$E:$O,V$10,0))+0</f>
        <v>43</v>
      </c>
      <c r="W92" s="207">
        <f>(VLOOKUP(Horizontal!$C92&amp;Horizontal!$B92&amp;Horizontal!W$11,Vertical!$E:$O,W$10,0))+0</f>
        <v>43</v>
      </c>
      <c r="X92" s="207">
        <f>(VLOOKUP(Horizontal!$C92&amp;Horizontal!$B92&amp;Horizontal!X$11,Vertical!$E:$O,X$10,0))+0</f>
        <v>35</v>
      </c>
      <c r="Y92" s="209">
        <f>(VLOOKUP(Horizontal!$C92&amp;Horizontal!$B92&amp;Horizontal!Y$11,Vertical!$E:$O,Y$10,0))+0</f>
        <v>31</v>
      </c>
      <c r="Z92" s="210">
        <f>(VLOOKUP(Horizontal!$C92&amp;Horizontal!$B92&amp;Horizontal!Z$11,Vertical!$E:$O,Z$10,0))+0</f>
        <v>0</v>
      </c>
      <c r="AA92" s="207">
        <f>(VLOOKUP(Horizontal!$C92&amp;Horizontal!$B92&amp;Horizontal!AA$11,Vertical!$E:$O,AA$10,0))+0</f>
        <v>0</v>
      </c>
      <c r="AB92" s="207">
        <f>(VLOOKUP(Horizontal!$C92&amp;Horizontal!$B92&amp;Horizontal!AB$11,Vertical!$E:$O,AB$10,0))+0</f>
        <v>9.0500000000000007</v>
      </c>
      <c r="AC92" s="207">
        <f>(VLOOKUP(Horizontal!$C92&amp;Horizontal!$B92&amp;Horizontal!AC$11,Vertical!$E:$O,AC$10,0))+0</f>
        <v>9.0500000000000007</v>
      </c>
      <c r="AD92" s="207">
        <f>(VLOOKUP(Horizontal!$C92&amp;Horizontal!$B92&amp;Horizontal!AD$11,Vertical!$E:$O,AD$10,0))+0</f>
        <v>15.38</v>
      </c>
      <c r="AE92" s="207">
        <f>(VLOOKUP(Horizontal!$C92&amp;Horizontal!$B92&amp;Horizontal!AE$11,Vertical!$E:$O,AE$10,0))+0</f>
        <v>11.32</v>
      </c>
      <c r="AF92" s="207">
        <f>(VLOOKUP(Horizontal!$C92&amp;Horizontal!$B92&amp;Horizontal!AF$11,Vertical!$E:$O,AF$10,0))+0</f>
        <v>4</v>
      </c>
      <c r="AG92" s="207">
        <f>(VLOOKUP(Horizontal!$C92&amp;Horizontal!$B92&amp;Horizontal!AG$11,Vertical!$E:$O,AG$10,0))+0</f>
        <v>7.69</v>
      </c>
      <c r="AH92" s="209">
        <f>(VLOOKUP(Horizontal!$C92&amp;Horizontal!$B92&amp;Horizontal!AH$11,Vertical!$E:$O,AH$10,0))+0</f>
        <v>11.49</v>
      </c>
      <c r="AI92" s="210">
        <f>(VLOOKUP(Horizontal!$C92&amp;Horizontal!$B92&amp;Horizontal!AI$11,Vertical!$E:$O,AI$10,0))+0</f>
        <v>12.5</v>
      </c>
      <c r="AJ92" s="207">
        <f>(VLOOKUP(Horizontal!$C92&amp;Horizontal!$B92&amp;Horizontal!AJ$11,Vertical!$E:$O,AJ$10,0))+0</f>
        <v>9.09</v>
      </c>
      <c r="AK92" s="207">
        <f>(VLOOKUP(Horizontal!$C92&amp;Horizontal!$B92&amp;Horizontal!AK$11,Vertical!$E:$O,AK$10,0))+0</f>
        <v>18.100000000000001</v>
      </c>
      <c r="AL92" s="207">
        <f>(VLOOKUP(Horizontal!$C92&amp;Horizontal!$B92&amp;Horizontal!AL$11,Vertical!$E:$O,AL$10,0))+0</f>
        <v>18.100000000000001</v>
      </c>
      <c r="AM92" s="207">
        <f>(VLOOKUP(Horizontal!$C92&amp;Horizontal!$B92&amp;Horizontal!AM$11,Vertical!$E:$O,AM$10,0))+0</f>
        <v>15.38</v>
      </c>
      <c r="AN92" s="207">
        <f>(VLOOKUP(Horizontal!$C92&amp;Horizontal!$B92&amp;Horizontal!AN$11,Vertical!$E:$O,AN$10,0))+0</f>
        <v>30.19</v>
      </c>
      <c r="AO92" s="207">
        <f>(VLOOKUP(Horizontal!$C92&amp;Horizontal!$B92&amp;Horizontal!AO$11,Vertical!$E:$O,AO$10,0))+0</f>
        <v>24</v>
      </c>
      <c r="AP92" s="207">
        <f>(VLOOKUP(Horizontal!$C92&amp;Horizontal!$B92&amp;Horizontal!AP$11,Vertical!$E:$O,AP$10,0))+0</f>
        <v>34.619999999999997</v>
      </c>
      <c r="AQ92" s="209">
        <f>(VLOOKUP(Horizontal!$C92&amp;Horizontal!$B92&amp;Horizontal!AQ$11,Vertical!$E:$O,AQ$10,0))+0</f>
        <v>31.03</v>
      </c>
      <c r="AR92" s="210">
        <f>(VLOOKUP(Horizontal!$C92&amp;Horizontal!$B92&amp;Horizontal!AR$11,Vertical!$E:$O,AR$10,0))+0</f>
        <v>87.5</v>
      </c>
      <c r="AS92" s="207">
        <f>(VLOOKUP(Horizontal!$C92&amp;Horizontal!$B92&amp;Horizontal!AS$11,Vertical!$E:$O,AS$10,0))+0</f>
        <v>90.91</v>
      </c>
      <c r="AT92" s="207">
        <f>(VLOOKUP(Horizontal!$C92&amp;Horizontal!$B92&amp;Horizontal!AT$11,Vertical!$E:$O,AT$10,0))+0</f>
        <v>72.849999999999994</v>
      </c>
      <c r="AU92" s="207">
        <f>(VLOOKUP(Horizontal!$C92&amp;Horizontal!$B92&amp;Horizontal!AU$11,Vertical!$E:$O,AU$10,0))+0</f>
        <v>72.849999999999994</v>
      </c>
      <c r="AV92" s="207">
        <f>(VLOOKUP(Horizontal!$C92&amp;Horizontal!$B92&amp;Horizontal!AV$11,Vertical!$E:$O,AV$10,0))+0</f>
        <v>69.23</v>
      </c>
      <c r="AW92" s="207">
        <f>(VLOOKUP(Horizontal!$C92&amp;Horizontal!$B92&amp;Horizontal!AW$11,Vertical!$E:$O,AW$10,0))+0</f>
        <v>58.49</v>
      </c>
      <c r="AX92" s="207">
        <f>(VLOOKUP(Horizontal!$C92&amp;Horizontal!$B92&amp;Horizontal!AX$11,Vertical!$E:$O,AX$10,0))+0</f>
        <v>72</v>
      </c>
      <c r="AY92" s="207">
        <f>(VLOOKUP(Horizontal!$C92&amp;Horizontal!$B92&amp;Horizontal!AY$11,Vertical!$E:$O,AY$10,0))+0</f>
        <v>57.69</v>
      </c>
      <c r="AZ92" s="209">
        <f>(VLOOKUP(Horizontal!$C92&amp;Horizontal!$B92&amp;Horizontal!AZ$11,Vertical!$E:$O,AZ$10,0))+0</f>
        <v>57.47</v>
      </c>
      <c r="BA92" s="208">
        <f>(VLOOKUP(Horizontal!$C92&amp;Horizontal!$B92&amp;Horizontal!BA$11,Vertical!$E:$O,BA$10,0))+0</f>
        <v>17.309999999999999</v>
      </c>
      <c r="BB92" s="210">
        <f>(VLOOKUP(Horizontal!$C92&amp;Horizontal!$B92&amp;Horizontal!BB$11,Vertical!$E:$O,BB$10,0))+0</f>
        <v>98.67</v>
      </c>
      <c r="BC92" s="207">
        <f>(VLOOKUP(Horizontal!$C92&amp;Horizontal!$B92&amp;Horizontal!BC$11,Vertical!$E:$O,BC$10,0))+0</f>
        <v>107.38</v>
      </c>
      <c r="BD92" s="207">
        <f>(VLOOKUP(Horizontal!$C92&amp;Horizontal!$B92&amp;Horizontal!BD$11,Vertical!$E:$O,BD$10,0))+0</f>
        <v>111.02</v>
      </c>
      <c r="BE92" s="207">
        <f>(VLOOKUP(Horizontal!$C92&amp;Horizontal!$B92&amp;Horizontal!BE$11,Vertical!$E:$O,BE$10,0))+0</f>
        <v>116.48</v>
      </c>
      <c r="BF92" s="207">
        <f>(VLOOKUP(Horizontal!$C92&amp;Horizontal!$B92&amp;Horizontal!BF$11,Vertical!$E:$O,BF$10,0))+0</f>
        <v>120.92</v>
      </c>
      <c r="BG92" s="207">
        <f>(VLOOKUP(Horizontal!$C92&amp;Horizontal!$B92&amp;Horizontal!BG$11,Vertical!$E:$O,BG$10,0))+0</f>
        <v>180.08</v>
      </c>
      <c r="BH92" s="207">
        <f>(VLOOKUP(Horizontal!$C92&amp;Horizontal!$B92&amp;Horizontal!BH$11,Vertical!$E:$O,BH$10,0))+0</f>
        <v>180.89</v>
      </c>
      <c r="BI92" s="207">
        <f>(VLOOKUP(Horizontal!$C92&amp;Horizontal!$B92&amp;Horizontal!BI$11,Vertical!$E:$O,BI$10,0))+0</f>
        <v>180.03</v>
      </c>
      <c r="BJ92" s="209">
        <f>(VLOOKUP(Horizontal!$C92&amp;Horizontal!$B92&amp;Horizontal!BJ$11,Vertical!$E:$O,BJ$10,0))+0</f>
        <v>179.79</v>
      </c>
      <c r="BK92" s="210">
        <f>(VLOOKUP(Horizontal!$C92&amp;Horizontal!$B92&amp;Horizontal!BK$11,Vertical!$E:$O,BK$10,0))+0</f>
        <v>50</v>
      </c>
      <c r="BL92" s="207">
        <f>(VLOOKUP(Horizontal!$C92&amp;Horizontal!$B92&amp;Horizontal!BL$11,Vertical!$E:$O,BL$10,0))+0</f>
        <v>44</v>
      </c>
      <c r="BM92" s="207">
        <f>(VLOOKUP(Horizontal!$C92&amp;Horizontal!$B92&amp;Horizontal!BM$11,Vertical!$E:$O,BM$10,0))+0</f>
        <v>43</v>
      </c>
      <c r="BN92" s="207">
        <f>(VLOOKUP(Horizontal!$C92&amp;Horizontal!$B92&amp;Horizontal!BN$11,Vertical!$E:$O,BN$10,0))+0</f>
        <v>39</v>
      </c>
      <c r="BO92" s="207">
        <f>(VLOOKUP(Horizontal!$C92&amp;Horizontal!$B92&amp;Horizontal!BO$11,Vertical!$E:$O,BO$10,0))+0</f>
        <v>39</v>
      </c>
      <c r="BP92" s="207">
        <f>(VLOOKUP(Horizontal!$C92&amp;Horizontal!$B92&amp;Horizontal!BP$11,Vertical!$E:$O,BP$10,0))+0</f>
        <v>38</v>
      </c>
      <c r="BQ92" s="207">
        <f>(VLOOKUP(Horizontal!$C92&amp;Horizontal!$B92&amp;Horizontal!BQ$11,Vertical!$E:$O,BQ$10,0))+0</f>
        <v>35</v>
      </c>
      <c r="BR92" s="207">
        <f>(VLOOKUP(Horizontal!$C92&amp;Horizontal!$B92&amp;Horizontal!BR$11,Vertical!$E:$O,BR$10,0))+0</f>
        <v>33</v>
      </c>
      <c r="BS92" s="209">
        <f>(VLOOKUP(Horizontal!$C92&amp;Horizontal!$B92&amp;Horizontal!BS$11,Vertical!$E:$O,BS$10,0))+0</f>
        <v>29</v>
      </c>
      <c r="BT92" s="210">
        <f>(VLOOKUP(Horizontal!$C92&amp;Horizontal!$B92&amp;Horizontal!BT$11,Vertical!$E:$O,BT$10,0))+0</f>
        <v>9.09</v>
      </c>
      <c r="BU92" s="207">
        <f>(VLOOKUP(Horizontal!$C92&amp;Horizontal!$B92&amp;Horizontal!BU$11,Vertical!$E:$O,BU$10,0))+0</f>
        <v>8.6999999999999993</v>
      </c>
      <c r="BV92" s="207">
        <f>(VLOOKUP(Horizontal!$C92&amp;Horizontal!$B92&amp;Horizontal!BV$11,Vertical!$E:$O,BV$10,0))+0</f>
        <v>8.6999999999999993</v>
      </c>
      <c r="BW92" s="207">
        <f>(VLOOKUP(Horizontal!$C92&amp;Horizontal!$B92&amp;Horizontal!BW$11,Vertical!$E:$O,BW$10,0))+0</f>
        <v>8.6999999999999993</v>
      </c>
      <c r="BX92" s="207">
        <f>(VLOOKUP(Horizontal!$C92&amp;Horizontal!$B92&amp;Horizontal!BX$11,Vertical!$E:$O,BX$10,0))+0</f>
        <v>4.4400000000000004</v>
      </c>
      <c r="BY92" s="207">
        <f>(VLOOKUP(Horizontal!$C92&amp;Horizontal!$B92&amp;Horizontal!BY$11,Vertical!$E:$O,BY$10,0))+0</f>
        <v>2.38</v>
      </c>
      <c r="BZ92" s="207">
        <f>(VLOOKUP(Horizontal!$C92&amp;Horizontal!$B92&amp;Horizontal!BZ$11,Vertical!$E:$O,BZ$10,0))+0</f>
        <v>4.76</v>
      </c>
      <c r="CA92" s="207">
        <f>(VLOOKUP(Horizontal!$C92&amp;Horizontal!$B92&amp;Horizontal!CA$11,Vertical!$E:$O,CA$10,0))+0</f>
        <v>4.76</v>
      </c>
      <c r="CB92" s="209">
        <f>(VLOOKUP(Horizontal!$C92&amp;Horizontal!$B92&amp;Horizontal!CB$11,Vertical!$E:$O,CB$10,0))+0</f>
        <v>19.05</v>
      </c>
      <c r="CC92" s="210">
        <f>(VLOOKUP(Horizontal!$C92&amp;Horizontal!$B92&amp;Horizontal!CC$11,Vertical!$E:$O,CC$10,0))+0</f>
        <v>4.55</v>
      </c>
      <c r="CD92" s="207">
        <f>(VLOOKUP(Horizontal!$C92&amp;Horizontal!$B92&amp;Horizontal!CD$11,Vertical!$E:$O,CD$10,0))+0</f>
        <v>8.6999999999999993</v>
      </c>
      <c r="CE92" s="207">
        <f>(VLOOKUP(Horizontal!$C92&amp;Horizontal!$B92&amp;Horizontal!CE$11,Vertical!$E:$O,CE$10,0))+0</f>
        <v>13.04</v>
      </c>
      <c r="CF92" s="207">
        <f>(VLOOKUP(Horizontal!$C92&amp;Horizontal!$B92&amp;Horizontal!CF$11,Vertical!$E:$O,CF$10,0))+0</f>
        <v>13.04</v>
      </c>
      <c r="CG92" s="207">
        <f>(VLOOKUP(Horizontal!$C92&amp;Horizontal!$B92&amp;Horizontal!CG$11,Vertical!$E:$O,CG$10,0))+0</f>
        <v>20</v>
      </c>
      <c r="CH92" s="207">
        <f>(VLOOKUP(Horizontal!$C92&amp;Horizontal!$B92&amp;Horizontal!CH$11,Vertical!$E:$O,CH$10,0))+0</f>
        <v>30.95</v>
      </c>
      <c r="CI92" s="207">
        <f>(VLOOKUP(Horizontal!$C92&amp;Horizontal!$B92&amp;Horizontal!CI$11,Vertical!$E:$O,CI$10,0))+0</f>
        <v>30.95</v>
      </c>
      <c r="CJ92" s="207">
        <f>(VLOOKUP(Horizontal!$C92&amp;Horizontal!$B92&amp;Horizontal!CJ$11,Vertical!$E:$O,CJ$10,0))+0</f>
        <v>57.14</v>
      </c>
      <c r="CK92" s="209">
        <f>(VLOOKUP(Horizontal!$C92&amp;Horizontal!$B92&amp;Horizontal!CK$11,Vertical!$E:$O,CK$10,0))+0</f>
        <v>45.24</v>
      </c>
      <c r="CL92" s="210">
        <f>(VLOOKUP(Horizontal!$C92&amp;Horizontal!$B92&amp;Horizontal!CL$11,Vertical!$E:$O,CL$10,0))+0</f>
        <v>86.36</v>
      </c>
      <c r="CM92" s="207">
        <f>(VLOOKUP(Horizontal!$C92&amp;Horizontal!$B92&amp;Horizontal!CM$11,Vertical!$E:$O,CM$10,0))+0</f>
        <v>82.61</v>
      </c>
      <c r="CN92" s="207">
        <f>(VLOOKUP(Horizontal!$C92&amp;Horizontal!$B92&amp;Horizontal!CN$11,Vertical!$E:$O,CN$10,0))+0</f>
        <v>78.260000000000005</v>
      </c>
      <c r="CO92" s="207">
        <f>(VLOOKUP(Horizontal!$C92&amp;Horizontal!$B92&amp;Horizontal!CO$11,Vertical!$E:$O,CO$10,0))+0</f>
        <v>78.260000000000005</v>
      </c>
      <c r="CP92" s="207">
        <f>(VLOOKUP(Horizontal!$C92&amp;Horizontal!$B92&amp;Horizontal!CP$11,Vertical!$E:$O,CP$10,0))+0</f>
        <v>75.56</v>
      </c>
      <c r="CQ92" s="207">
        <f>(VLOOKUP(Horizontal!$C92&amp;Horizontal!$B92&amp;Horizontal!CQ$11,Vertical!$E:$O,CQ$10,0))+0</f>
        <v>66.67</v>
      </c>
      <c r="CR92" s="207">
        <f>(VLOOKUP(Horizontal!$C92&amp;Horizontal!$B92&amp;Horizontal!CR$11,Vertical!$E:$O,CR$10,0))+0</f>
        <v>64.290000000000006</v>
      </c>
      <c r="CS92" s="207">
        <f>(VLOOKUP(Horizontal!$C92&amp;Horizontal!$B92&amp;Horizontal!CS$11,Vertical!$E:$O,CS$10,0))+0</f>
        <v>38.1</v>
      </c>
      <c r="CT92" s="207">
        <f>(VLOOKUP(Horizontal!$C92&amp;Horizontal!$B92&amp;Horizontal!CT$11,Vertical!$E:$O,CT$10,0))+0</f>
        <v>35.71</v>
      </c>
      <c r="CU92" s="150"/>
      <c r="CV92" s="211">
        <f t="shared" si="53"/>
        <v>17.840000000000003</v>
      </c>
      <c r="CW92" s="190">
        <f t="shared" si="54"/>
        <v>15.549999999999997</v>
      </c>
      <c r="CX92" s="190">
        <f t="shared" si="55"/>
        <v>19</v>
      </c>
      <c r="CY92" s="190">
        <f t="shared" si="56"/>
        <v>19.590000000000003</v>
      </c>
      <c r="CZ92" s="190">
        <f t="shared" si="57"/>
        <v>20.700000000000003</v>
      </c>
      <c r="DA92" s="190">
        <f t="shared" si="58"/>
        <v>49.330000000000013</v>
      </c>
      <c r="DB92" s="190">
        <f t="shared" si="59"/>
        <v>46.569999999999993</v>
      </c>
      <c r="DC92" s="190">
        <f t="shared" si="60"/>
        <v>44.53</v>
      </c>
      <c r="DD92" s="212">
        <f t="shared" si="61"/>
        <v>44.09</v>
      </c>
      <c r="DE92" s="9">
        <v>160</v>
      </c>
      <c r="DF92" s="212">
        <f t="shared" si="62"/>
        <v>127.62721040189133</v>
      </c>
      <c r="DG92" s="264"/>
      <c r="DH92" s="265"/>
      <c r="DI92" s="265"/>
      <c r="DJ92" s="266"/>
      <c r="DK92" s="190">
        <v>54.12</v>
      </c>
      <c r="DL92" s="190">
        <v>54.12</v>
      </c>
      <c r="DM92" s="190">
        <v>97.69</v>
      </c>
      <c r="DN92" s="212">
        <v>97.69</v>
      </c>
      <c r="DO92" s="190">
        <v>83.43</v>
      </c>
      <c r="DP92" s="190">
        <v>83.43</v>
      </c>
      <c r="DQ92" s="190">
        <v>108.68</v>
      </c>
      <c r="DR92" s="212">
        <v>106.13</v>
      </c>
      <c r="DS92" s="150"/>
      <c r="DT92" s="190">
        <v>80</v>
      </c>
      <c r="DU92" s="190">
        <v>95</v>
      </c>
      <c r="DV92" s="190">
        <v>101</v>
      </c>
      <c r="DW92" s="190">
        <v>110</v>
      </c>
      <c r="DX92" s="190"/>
      <c r="DY92" s="190"/>
      <c r="DZ92" s="190"/>
      <c r="EA92" s="190"/>
      <c r="EB92" s="190"/>
      <c r="EC92" s="190"/>
      <c r="ED92" s="190">
        <v>103</v>
      </c>
      <c r="EE92" s="190">
        <v>130</v>
      </c>
      <c r="EF92" s="190">
        <v>132</v>
      </c>
      <c r="EG92" s="190">
        <v>132</v>
      </c>
      <c r="EH92" s="212">
        <v>132</v>
      </c>
      <c r="EI92" s="213"/>
      <c r="EJ92" s="211">
        <f t="shared" si="41"/>
        <v>18.189999999999991</v>
      </c>
      <c r="EK92" s="190">
        <f t="shared" si="42"/>
        <v>16.849999999999994</v>
      </c>
      <c r="EL92" s="190">
        <f t="shared" si="43"/>
        <v>19.72</v>
      </c>
      <c r="EM92" s="190">
        <f t="shared" si="44"/>
        <v>19.78</v>
      </c>
      <c r="EN92" s="190"/>
      <c r="EO92" s="190"/>
      <c r="EP92" s="190"/>
      <c r="EQ92" s="190"/>
      <c r="ER92" s="190"/>
      <c r="ES92" s="190"/>
      <c r="ET92" s="190">
        <f t="shared" si="45"/>
        <v>18.850000000000009</v>
      </c>
      <c r="EU92" s="190">
        <f t="shared" si="46"/>
        <v>46.70999999999998</v>
      </c>
      <c r="EV92" s="190">
        <f t="shared" si="47"/>
        <v>44.31</v>
      </c>
      <c r="EW92" s="190">
        <f t="shared" si="48"/>
        <v>42.259999999999991</v>
      </c>
      <c r="EX92" s="212">
        <f t="shared" si="49"/>
        <v>41.900000000000006</v>
      </c>
      <c r="EY92" s="211"/>
      <c r="EZ92" s="75">
        <f t="shared" si="50"/>
        <v>1.3813204916994046E-2</v>
      </c>
      <c r="FA92" s="89">
        <f t="shared" si="51"/>
        <v>-7.0000000000000007E-2</v>
      </c>
      <c r="FB92" s="212"/>
      <c r="FC92" s="213"/>
      <c r="FD92" s="213"/>
      <c r="FE92" s="213"/>
      <c r="FF92" s="213"/>
      <c r="FG92" s="213"/>
      <c r="FH92" s="213"/>
      <c r="FI92" s="213"/>
      <c r="FJ92" s="213"/>
      <c r="FK92" s="213"/>
      <c r="FL92" s="213"/>
      <c r="FM92" s="213"/>
      <c r="FN92" s="213"/>
      <c r="FO92" s="213"/>
      <c r="FP92" s="213"/>
      <c r="FQ92" s="213"/>
      <c r="FR92" s="213"/>
      <c r="FS92" s="211"/>
      <c r="FT92" s="190"/>
      <c r="FU92" s="190"/>
      <c r="FV92" s="190"/>
      <c r="FW92" s="190"/>
      <c r="FX92" s="190"/>
      <c r="FY92" s="190"/>
      <c r="FZ92" s="190"/>
      <c r="GA92" s="190"/>
      <c r="GB92" s="190"/>
      <c r="GC92" s="190"/>
      <c r="GD92" s="190"/>
      <c r="GE92" s="190"/>
      <c r="GF92" s="190"/>
      <c r="GG92" s="212"/>
    </row>
    <row r="93" spans="2:189">
      <c r="B93" s="33">
        <v>42562</v>
      </c>
      <c r="C93" s="30" t="s">
        <v>38</v>
      </c>
      <c r="D93" s="30">
        <v>2016</v>
      </c>
      <c r="E93" s="30" t="str">
        <f t="shared" si="52"/>
        <v>2016S28</v>
      </c>
      <c r="F93" s="30" t="str">
        <f t="shared" si="63"/>
        <v>72016</v>
      </c>
      <c r="G93" s="208" t="str">
        <f>VLOOKUP(Horizontal!$C93&amp;Horizontal!$B93&amp;Horizontal!G$11,Vertical!$E:$O,G$10,0)</f>
        <v>1,73</v>
      </c>
      <c r="H93" s="207">
        <f>(VLOOKUP(Horizontal!$C93&amp;Horizontal!$B93&amp;Horizontal!H$11,Vertical!$E:$O,H$10,0))+0</f>
        <v>85.01</v>
      </c>
      <c r="I93" s="207">
        <f>(VLOOKUP(Horizontal!$C93&amp;Horizontal!$B93&amp;Horizontal!I$11,Vertical!$E:$O,I$10,0))+0</f>
        <v>115.6</v>
      </c>
      <c r="J93" s="207">
        <f>(VLOOKUP(Horizontal!$C93&amp;Horizontal!$B93&amp;Horizontal!J$11,Vertical!$E:$O,J$10,0))+0</f>
        <v>116.22</v>
      </c>
      <c r="K93" s="207">
        <f>(VLOOKUP(Horizontal!$C93&amp;Horizontal!$B93&amp;Horizontal!K$11,Vertical!$E:$O,K$10,0))+0</f>
        <v>128.36000000000001</v>
      </c>
      <c r="L93" s="207">
        <f>(VLOOKUP(Horizontal!$C93&amp;Horizontal!$B93&amp;Horizontal!L$11,Vertical!$E:$O,L$10,0))+0</f>
        <v>130.91999999999999</v>
      </c>
      <c r="M93" s="207">
        <f>(VLOOKUP(Horizontal!$C93&amp;Horizontal!$B93&amp;Horizontal!M$11,Vertical!$E:$O,M$10,0))+0</f>
        <v>136.72999999999999</v>
      </c>
      <c r="N93" s="207">
        <f>(VLOOKUP(Horizontal!$C93&amp;Horizontal!$B93&amp;Horizontal!N$11,Vertical!$E:$O,N$10,0))+0</f>
        <v>138.21</v>
      </c>
      <c r="O93" s="207">
        <f>(VLOOKUP(Horizontal!$C93&amp;Horizontal!$B93&amp;Horizontal!O$11,Vertical!$E:$O,O$10,0))+0</f>
        <v>138.85</v>
      </c>
      <c r="P93" s="209">
        <f>(VLOOKUP(Horizontal!$C93&amp;Horizontal!$B93&amp;Horizontal!P$11,Vertical!$E:$O,P$10,0))+0</f>
        <v>139.11000000000001</v>
      </c>
      <c r="Q93" s="210">
        <f>(VLOOKUP(Horizontal!$C93&amp;Horizontal!$B93&amp;Horizontal!Q$11,Vertical!$E:$O,Q$10,0))+0</f>
        <v>51</v>
      </c>
      <c r="R93" s="207">
        <f>(VLOOKUP(Horizontal!$C93&amp;Horizontal!$B93&amp;Horizontal!R$11,Vertical!$E:$O,R$10,0))+0</f>
        <v>46</v>
      </c>
      <c r="S93" s="207">
        <f>(VLOOKUP(Horizontal!$C93&amp;Horizontal!$B93&amp;Horizontal!S$11,Vertical!$E:$O,S$10,0))+0</f>
        <v>43</v>
      </c>
      <c r="T93" s="207">
        <f>(VLOOKUP(Horizontal!$C93&amp;Horizontal!$B93&amp;Horizontal!T$11,Vertical!$E:$O,T$10,0))+0</f>
        <v>41</v>
      </c>
      <c r="U93" s="207">
        <f>(VLOOKUP(Horizontal!$C93&amp;Horizontal!$B93&amp;Horizontal!U$11,Vertical!$E:$O,U$10,0))+0</f>
        <v>43</v>
      </c>
      <c r="V93" s="207">
        <f>(VLOOKUP(Horizontal!$C93&amp;Horizontal!$B93&amp;Horizontal!V$11,Vertical!$E:$O,V$10,0))+0</f>
        <v>39</v>
      </c>
      <c r="W93" s="207">
        <f>(VLOOKUP(Horizontal!$C93&amp;Horizontal!$B93&amp;Horizontal!W$11,Vertical!$E:$O,W$10,0))+0</f>
        <v>35</v>
      </c>
      <c r="X93" s="207">
        <f>(VLOOKUP(Horizontal!$C93&amp;Horizontal!$B93&amp;Horizontal!X$11,Vertical!$E:$O,X$10,0))+0</f>
        <v>29</v>
      </c>
      <c r="Y93" s="209">
        <f>(VLOOKUP(Horizontal!$C93&amp;Horizontal!$B93&amp;Horizontal!Y$11,Vertical!$E:$O,Y$10,0))+0</f>
        <v>26</v>
      </c>
      <c r="Z93" s="210">
        <f>(VLOOKUP(Horizontal!$C93&amp;Horizontal!$B93&amp;Horizontal!Z$11,Vertical!$E:$O,Z$10,0))+0</f>
        <v>7.63</v>
      </c>
      <c r="AA93" s="207">
        <f>(VLOOKUP(Horizontal!$C93&amp;Horizontal!$B93&amp;Horizontal!AA$11,Vertical!$E:$O,AA$10,0))+0</f>
        <v>0</v>
      </c>
      <c r="AB93" s="207">
        <f>(VLOOKUP(Horizontal!$C93&amp;Horizontal!$B93&amp;Horizontal!AB$11,Vertical!$E:$O,AB$10,0))+0</f>
        <v>0</v>
      </c>
      <c r="AC93" s="207">
        <f>(VLOOKUP(Horizontal!$C93&amp;Horizontal!$B93&amp;Horizontal!AC$11,Vertical!$E:$O,AC$10,0))+0</f>
        <v>0</v>
      </c>
      <c r="AD93" s="207">
        <f>(VLOOKUP(Horizontal!$C93&amp;Horizontal!$B93&amp;Horizontal!AD$11,Vertical!$E:$O,AD$10,0))+0</f>
        <v>0</v>
      </c>
      <c r="AE93" s="207">
        <f>(VLOOKUP(Horizontal!$C93&amp;Horizontal!$B93&amp;Horizontal!AE$11,Vertical!$E:$O,AE$10,0))+0</f>
        <v>0</v>
      </c>
      <c r="AF93" s="207">
        <f>(VLOOKUP(Horizontal!$C93&amp;Horizontal!$B93&amp;Horizontal!AF$11,Vertical!$E:$O,AF$10,0))+0</f>
        <v>3.55</v>
      </c>
      <c r="AG93" s="207">
        <f>(VLOOKUP(Horizontal!$C93&amp;Horizontal!$B93&amp;Horizontal!AG$11,Vertical!$E:$O,AG$10,0))+0</f>
        <v>3.66</v>
      </c>
      <c r="AH93" s="209">
        <f>(VLOOKUP(Horizontal!$C93&amp;Horizontal!$B93&amp;Horizontal!AH$11,Vertical!$E:$O,AH$10,0))+0</f>
        <v>6.87</v>
      </c>
      <c r="AI93" s="210">
        <f>(VLOOKUP(Horizontal!$C93&amp;Horizontal!$B93&amp;Horizontal!AI$11,Vertical!$E:$O,AI$10,0))+0</f>
        <v>11.83</v>
      </c>
      <c r="AJ93" s="207">
        <f>(VLOOKUP(Horizontal!$C93&amp;Horizontal!$B93&amp;Horizontal!AJ$11,Vertical!$E:$O,AJ$10,0))+0</f>
        <v>0</v>
      </c>
      <c r="AK93" s="207">
        <f>(VLOOKUP(Horizontal!$C93&amp;Horizontal!$B93&amp;Horizontal!AK$11,Vertical!$E:$O,AK$10,0))+0</f>
        <v>4.76</v>
      </c>
      <c r="AL93" s="207">
        <f>(VLOOKUP(Horizontal!$C93&amp;Horizontal!$B93&amp;Horizontal!AL$11,Vertical!$E:$O,AL$10,0))+0</f>
        <v>0</v>
      </c>
      <c r="AM93" s="207">
        <f>(VLOOKUP(Horizontal!$C93&amp;Horizontal!$B93&amp;Horizontal!AM$11,Vertical!$E:$O,AM$10,0))+0</f>
        <v>0</v>
      </c>
      <c r="AN93" s="207">
        <f>(VLOOKUP(Horizontal!$C93&amp;Horizontal!$B93&amp;Horizontal!AN$11,Vertical!$E:$O,AN$10,0))+0</f>
        <v>25</v>
      </c>
      <c r="AO93" s="207">
        <f>(VLOOKUP(Horizontal!$C93&amp;Horizontal!$B93&amp;Horizontal!AO$11,Vertical!$E:$O,AO$10,0))+0</f>
        <v>24.82</v>
      </c>
      <c r="AP93" s="207">
        <f>(VLOOKUP(Horizontal!$C93&amp;Horizontal!$B93&amp;Horizontal!AP$11,Vertical!$E:$O,AP$10,0))+0</f>
        <v>21.98</v>
      </c>
      <c r="AQ93" s="209">
        <f>(VLOOKUP(Horizontal!$C93&amp;Horizontal!$B93&amp;Horizontal!AQ$11,Vertical!$E:$O,AQ$10,0))+0</f>
        <v>20.62</v>
      </c>
      <c r="AR93" s="210">
        <f>(VLOOKUP(Horizontal!$C93&amp;Horizontal!$B93&amp;Horizontal!AR$11,Vertical!$E:$O,AR$10,0))+0</f>
        <v>80.53</v>
      </c>
      <c r="AS93" s="207">
        <f>(VLOOKUP(Horizontal!$C93&amp;Horizontal!$B93&amp;Horizontal!AS$11,Vertical!$E:$O,AS$10,0))+0</f>
        <v>100</v>
      </c>
      <c r="AT93" s="207">
        <f>(VLOOKUP(Horizontal!$C93&amp;Horizontal!$B93&amp;Horizontal!AT$11,Vertical!$E:$O,AT$10,0))+0</f>
        <v>95.24</v>
      </c>
      <c r="AU93" s="207">
        <f>(VLOOKUP(Horizontal!$C93&amp;Horizontal!$B93&amp;Horizontal!AU$11,Vertical!$E:$O,AU$10,0))+0</f>
        <v>100</v>
      </c>
      <c r="AV93" s="207">
        <f>(VLOOKUP(Horizontal!$C93&amp;Horizontal!$B93&amp;Horizontal!AV$11,Vertical!$E:$O,AV$10,0))+0</f>
        <v>100</v>
      </c>
      <c r="AW93" s="207">
        <f>(VLOOKUP(Horizontal!$C93&amp;Horizontal!$B93&amp;Horizontal!AW$11,Vertical!$E:$O,AW$10,0))+0</f>
        <v>75</v>
      </c>
      <c r="AX93" s="207">
        <f>(VLOOKUP(Horizontal!$C93&amp;Horizontal!$B93&amp;Horizontal!AX$11,Vertical!$E:$O,AX$10,0))+0</f>
        <v>71.63</v>
      </c>
      <c r="AY93" s="207">
        <f>(VLOOKUP(Horizontal!$C93&amp;Horizontal!$B93&amp;Horizontal!AY$11,Vertical!$E:$O,AY$10,0))+0</f>
        <v>74.36</v>
      </c>
      <c r="AZ93" s="209">
        <f>(VLOOKUP(Horizontal!$C93&amp;Horizontal!$B93&amp;Horizontal!AZ$11,Vertical!$E:$O,AZ$10,0))+0</f>
        <v>72.510000000000005</v>
      </c>
      <c r="BA93" s="208">
        <f>(VLOOKUP(Horizontal!$C93&amp;Horizontal!$B93&amp;Horizontal!BA$11,Vertical!$E:$O,BA$10,0))+0</f>
        <v>17.39</v>
      </c>
      <c r="BB93" s="210">
        <f>(VLOOKUP(Horizontal!$C93&amp;Horizontal!$B93&amp;Horizontal!BB$11,Vertical!$E:$O,BB$10,0))+0</f>
        <v>102.58</v>
      </c>
      <c r="BC93" s="207">
        <f>(VLOOKUP(Horizontal!$C93&amp;Horizontal!$B93&amp;Horizontal!BC$11,Vertical!$E:$O,BC$10,0))+0</f>
        <v>132.72</v>
      </c>
      <c r="BD93" s="207">
        <f>(VLOOKUP(Horizontal!$C93&amp;Horizontal!$B93&amp;Horizontal!BD$11,Vertical!$E:$O,BD$10,0))+0</f>
        <v>134.34</v>
      </c>
      <c r="BE93" s="207">
        <f>(VLOOKUP(Horizontal!$C93&amp;Horizontal!$B93&amp;Horizontal!BE$11,Vertical!$E:$O,BE$10,0))+0</f>
        <v>147.94</v>
      </c>
      <c r="BF93" s="207">
        <f>(VLOOKUP(Horizontal!$C93&amp;Horizontal!$B93&amp;Horizontal!BF$11,Vertical!$E:$O,BF$10,0))+0</f>
        <v>152.51</v>
      </c>
      <c r="BG93" s="207">
        <f>(VLOOKUP(Horizontal!$C93&amp;Horizontal!$B93&amp;Horizontal!BG$11,Vertical!$E:$O,BG$10,0))+0</f>
        <v>186.78</v>
      </c>
      <c r="BH93" s="207">
        <f>(VLOOKUP(Horizontal!$C93&amp;Horizontal!$B93&amp;Horizontal!BH$11,Vertical!$E:$O,BH$10,0))+0</f>
        <v>186.24</v>
      </c>
      <c r="BI93" s="207">
        <f>(VLOOKUP(Horizontal!$C93&amp;Horizontal!$B93&amp;Horizontal!BI$11,Vertical!$E:$O,BI$10,0))+0</f>
        <v>184.97</v>
      </c>
      <c r="BJ93" s="209">
        <f>(VLOOKUP(Horizontal!$C93&amp;Horizontal!$B93&amp;Horizontal!BJ$11,Vertical!$E:$O,BJ$10,0))+0</f>
        <v>184.86</v>
      </c>
      <c r="BK93" s="210">
        <f>(VLOOKUP(Horizontal!$C93&amp;Horizontal!$B93&amp;Horizontal!BK$11,Vertical!$E:$O,BK$10,0))+0</f>
        <v>49</v>
      </c>
      <c r="BL93" s="207">
        <f>(VLOOKUP(Horizontal!$C93&amp;Horizontal!$B93&amp;Horizontal!BL$11,Vertical!$E:$O,BL$10,0))+0</f>
        <v>42</v>
      </c>
      <c r="BM93" s="207">
        <f>(VLOOKUP(Horizontal!$C93&amp;Horizontal!$B93&amp;Horizontal!BM$11,Vertical!$E:$O,BM$10,0))+0</f>
        <v>40</v>
      </c>
      <c r="BN93" s="207">
        <f>(VLOOKUP(Horizontal!$C93&amp;Horizontal!$B93&amp;Horizontal!BN$11,Vertical!$E:$O,BN$10,0))+0</f>
        <v>41</v>
      </c>
      <c r="BO93" s="207">
        <f>(VLOOKUP(Horizontal!$C93&amp;Horizontal!$B93&amp;Horizontal!BO$11,Vertical!$E:$O,BO$10,0))+0</f>
        <v>40</v>
      </c>
      <c r="BP93" s="207">
        <f>(VLOOKUP(Horizontal!$C93&amp;Horizontal!$B93&amp;Horizontal!BP$11,Vertical!$E:$O,BP$10,0))+0</f>
        <v>36</v>
      </c>
      <c r="BQ93" s="207">
        <f>(VLOOKUP(Horizontal!$C93&amp;Horizontal!$B93&amp;Horizontal!BQ$11,Vertical!$E:$O,BQ$10,0))+0</f>
        <v>35</v>
      </c>
      <c r="BR93" s="207">
        <f>(VLOOKUP(Horizontal!$C93&amp;Horizontal!$B93&amp;Horizontal!BR$11,Vertical!$E:$O,BR$10,0))+0</f>
        <v>33</v>
      </c>
      <c r="BS93" s="209">
        <f>(VLOOKUP(Horizontal!$C93&amp;Horizontal!$B93&amp;Horizontal!BS$11,Vertical!$E:$O,BS$10,0))+0</f>
        <v>31</v>
      </c>
      <c r="BT93" s="210">
        <f>(VLOOKUP(Horizontal!$C93&amp;Horizontal!$B93&amp;Horizontal!BT$11,Vertical!$E:$O,BT$10,0))+0</f>
        <v>4.5599999999999996</v>
      </c>
      <c r="BU93" s="207">
        <f>(VLOOKUP(Horizontal!$C93&amp;Horizontal!$B93&amp;Horizontal!BU$11,Vertical!$E:$O,BU$10,0))+0</f>
        <v>0</v>
      </c>
      <c r="BV93" s="207">
        <f>(VLOOKUP(Horizontal!$C93&amp;Horizontal!$B93&amp;Horizontal!BV$11,Vertical!$E:$O,BV$10,0))+0</f>
        <v>0</v>
      </c>
      <c r="BW93" s="207">
        <f>(VLOOKUP(Horizontal!$C93&amp;Horizontal!$B93&amp;Horizontal!BW$11,Vertical!$E:$O,BW$10,0))+0</f>
        <v>0</v>
      </c>
      <c r="BX93" s="207">
        <f>(VLOOKUP(Horizontal!$C93&amp;Horizontal!$B93&amp;Horizontal!BX$11,Vertical!$E:$O,BX$10,0))+0</f>
        <v>0</v>
      </c>
      <c r="BY93" s="207">
        <f>(VLOOKUP(Horizontal!$C93&amp;Horizontal!$B93&amp;Horizontal!BY$11,Vertical!$E:$O,BY$10,0))+0</f>
        <v>7.84</v>
      </c>
      <c r="BZ93" s="207">
        <f>(VLOOKUP(Horizontal!$C93&amp;Horizontal!$B93&amp;Horizontal!BZ$11,Vertical!$E:$O,BZ$10,0))+0</f>
        <v>12.5</v>
      </c>
      <c r="CA93" s="207">
        <f>(VLOOKUP(Horizontal!$C93&amp;Horizontal!$B93&amp;Horizontal!CA$11,Vertical!$E:$O,CA$10,0))+0</f>
        <v>16.53</v>
      </c>
      <c r="CB93" s="209">
        <f>(VLOOKUP(Horizontal!$C93&amp;Horizontal!$B93&amp;Horizontal!CB$11,Vertical!$E:$O,CB$10,0))+0</f>
        <v>16.670000000000002</v>
      </c>
      <c r="CC93" s="210">
        <f>(VLOOKUP(Horizontal!$C93&amp;Horizontal!$B93&amp;Horizontal!CC$11,Vertical!$E:$O,CC$10,0))+0</f>
        <v>12.45</v>
      </c>
      <c r="CD93" s="207">
        <f>(VLOOKUP(Horizontal!$C93&amp;Horizontal!$B93&amp;Horizontal!CD$11,Vertical!$E:$O,CD$10,0))+0</f>
        <v>4.3499999999999996</v>
      </c>
      <c r="CE93" s="207">
        <f>(VLOOKUP(Horizontal!$C93&amp;Horizontal!$B93&amp;Horizontal!CE$11,Vertical!$E:$O,CE$10,0))+0</f>
        <v>4.17</v>
      </c>
      <c r="CF93" s="207">
        <f>(VLOOKUP(Horizontal!$C93&amp;Horizontal!$B93&amp;Horizontal!CF$11,Vertical!$E:$O,CF$10,0))+0</f>
        <v>0</v>
      </c>
      <c r="CG93" s="207">
        <f>(VLOOKUP(Horizontal!$C93&amp;Horizontal!$B93&amp;Horizontal!CG$11,Vertical!$E:$O,CG$10,0))+0</f>
        <v>0</v>
      </c>
      <c r="CH93" s="207">
        <f>(VLOOKUP(Horizontal!$C93&amp;Horizontal!$B93&amp;Horizontal!CH$11,Vertical!$E:$O,CH$10,0))+0</f>
        <v>19.61</v>
      </c>
      <c r="CI93" s="207">
        <f>(VLOOKUP(Horizontal!$C93&amp;Horizontal!$B93&amp;Horizontal!CI$11,Vertical!$E:$O,CI$10,0))+0</f>
        <v>20.83</v>
      </c>
      <c r="CJ93" s="207">
        <f>(VLOOKUP(Horizontal!$C93&amp;Horizontal!$B93&amp;Horizontal!CJ$11,Vertical!$E:$O,CJ$10,0))+0</f>
        <v>25.21</v>
      </c>
      <c r="CK93" s="209">
        <f>(VLOOKUP(Horizontal!$C93&amp;Horizontal!$B93&amp;Horizontal!CK$11,Vertical!$E:$O,CK$10,0))+0</f>
        <v>29.17</v>
      </c>
      <c r="CL93" s="210">
        <f>(VLOOKUP(Horizontal!$C93&amp;Horizontal!$B93&amp;Horizontal!CL$11,Vertical!$E:$O,CL$10,0))+0</f>
        <v>82.99</v>
      </c>
      <c r="CM93" s="207">
        <f>(VLOOKUP(Horizontal!$C93&amp;Horizontal!$B93&amp;Horizontal!CM$11,Vertical!$E:$O,CM$10,0))+0</f>
        <v>95.65</v>
      </c>
      <c r="CN93" s="207">
        <f>(VLOOKUP(Horizontal!$C93&amp;Horizontal!$B93&amp;Horizontal!CN$11,Vertical!$E:$O,CN$10,0))+0</f>
        <v>95.83</v>
      </c>
      <c r="CO93" s="207">
        <f>(VLOOKUP(Horizontal!$C93&amp;Horizontal!$B93&amp;Horizontal!CO$11,Vertical!$E:$O,CO$10,0))+0</f>
        <v>100</v>
      </c>
      <c r="CP93" s="207">
        <f>(VLOOKUP(Horizontal!$C93&amp;Horizontal!$B93&amp;Horizontal!CP$11,Vertical!$E:$O,CP$10,0))+0</f>
        <v>100</v>
      </c>
      <c r="CQ93" s="207">
        <f>(VLOOKUP(Horizontal!$C93&amp;Horizontal!$B93&amp;Horizontal!CQ$11,Vertical!$E:$O,CQ$10,0))+0</f>
        <v>72.55</v>
      </c>
      <c r="CR93" s="207">
        <f>(VLOOKUP(Horizontal!$C93&amp;Horizontal!$B93&amp;Horizontal!CR$11,Vertical!$E:$O,CR$10,0))+0</f>
        <v>66.67</v>
      </c>
      <c r="CS93" s="207">
        <f>(VLOOKUP(Horizontal!$C93&amp;Horizontal!$B93&amp;Horizontal!CS$11,Vertical!$E:$O,CS$10,0))+0</f>
        <v>58.26</v>
      </c>
      <c r="CT93" s="207">
        <f>(VLOOKUP(Horizontal!$C93&amp;Horizontal!$B93&amp;Horizontal!CT$11,Vertical!$E:$O,CT$10,0))+0</f>
        <v>54.17</v>
      </c>
      <c r="CU93" s="150"/>
      <c r="CV93" s="211">
        <f t="shared" si="53"/>
        <v>17.569999999999993</v>
      </c>
      <c r="CW93" s="190">
        <f t="shared" si="54"/>
        <v>17.120000000000005</v>
      </c>
      <c r="CX93" s="190">
        <f t="shared" si="55"/>
        <v>18.120000000000005</v>
      </c>
      <c r="CY93" s="190">
        <f t="shared" si="56"/>
        <v>19.579999999999984</v>
      </c>
      <c r="CZ93" s="190">
        <f t="shared" si="57"/>
        <v>21.590000000000003</v>
      </c>
      <c r="DA93" s="190">
        <f t="shared" si="58"/>
        <v>50.050000000000011</v>
      </c>
      <c r="DB93" s="190">
        <f t="shared" si="59"/>
        <v>48.03</v>
      </c>
      <c r="DC93" s="190">
        <f t="shared" si="60"/>
        <v>46.120000000000005</v>
      </c>
      <c r="DD93" s="212">
        <f t="shared" si="61"/>
        <v>45.75</v>
      </c>
      <c r="DE93" s="9">
        <v>160</v>
      </c>
      <c r="DF93" s="212">
        <f t="shared" si="62"/>
        <v>123.44721040189133</v>
      </c>
      <c r="DG93" s="264"/>
      <c r="DH93" s="265"/>
      <c r="DI93" s="265"/>
      <c r="DJ93" s="266"/>
      <c r="DK93" s="190">
        <v>57.57</v>
      </c>
      <c r="DL93" s="190">
        <v>57.57</v>
      </c>
      <c r="DM93" s="190">
        <v>94.59</v>
      </c>
      <c r="DN93" s="212">
        <v>94.59</v>
      </c>
      <c r="DO93" s="190">
        <v>83.43</v>
      </c>
      <c r="DP93" s="190">
        <v>83.43</v>
      </c>
      <c r="DQ93" s="190">
        <v>108.68</v>
      </c>
      <c r="DR93" s="212">
        <v>106.13</v>
      </c>
      <c r="DS93" s="150"/>
      <c r="DT93" s="190">
        <v>85</v>
      </c>
      <c r="DU93" s="190">
        <v>119</v>
      </c>
      <c r="DV93" s="190">
        <v>116</v>
      </c>
      <c r="DW93" s="190">
        <v>128</v>
      </c>
      <c r="DX93" s="190"/>
      <c r="DY93" s="190"/>
      <c r="DZ93" s="190"/>
      <c r="EA93" s="190"/>
      <c r="EB93" s="190"/>
      <c r="EC93" s="190"/>
      <c r="ED93" s="190">
        <v>126</v>
      </c>
      <c r="EE93" s="190">
        <v>132</v>
      </c>
      <c r="EF93" s="190">
        <v>135</v>
      </c>
      <c r="EG93" s="190">
        <v>135</v>
      </c>
      <c r="EH93" s="212">
        <v>135</v>
      </c>
      <c r="EI93" s="213"/>
      <c r="EJ93" s="211">
        <f t="shared" si="41"/>
        <v>17.840000000000003</v>
      </c>
      <c r="EK93" s="190">
        <f t="shared" si="42"/>
        <v>15.549999999999997</v>
      </c>
      <c r="EL93" s="190">
        <f t="shared" si="43"/>
        <v>19</v>
      </c>
      <c r="EM93" s="190">
        <f t="shared" si="44"/>
        <v>19.590000000000003</v>
      </c>
      <c r="EN93" s="190"/>
      <c r="EO93" s="190"/>
      <c r="EP93" s="190"/>
      <c r="EQ93" s="190"/>
      <c r="ER93" s="190"/>
      <c r="ES93" s="190"/>
      <c r="ET93" s="190">
        <f t="shared" si="45"/>
        <v>20.700000000000003</v>
      </c>
      <c r="EU93" s="190">
        <f t="shared" si="46"/>
        <v>49.330000000000013</v>
      </c>
      <c r="EV93" s="190">
        <f t="shared" si="47"/>
        <v>46.569999999999993</v>
      </c>
      <c r="EW93" s="190">
        <f t="shared" si="48"/>
        <v>44.53</v>
      </c>
      <c r="EX93" s="212">
        <f t="shared" si="49"/>
        <v>44.09</v>
      </c>
      <c r="EY93" s="211"/>
      <c r="EZ93" s="75">
        <f t="shared" si="50"/>
        <v>2.0775789600096073E-2</v>
      </c>
      <c r="FA93" s="89">
        <f t="shared" si="51"/>
        <v>-7.0000000000000007E-2</v>
      </c>
      <c r="FB93" s="212"/>
      <c r="FC93" s="213"/>
      <c r="FD93" s="213"/>
      <c r="FE93" s="213"/>
      <c r="FF93" s="213"/>
      <c r="FG93" s="213"/>
      <c r="FH93" s="213"/>
      <c r="FI93" s="213"/>
      <c r="FJ93" s="213"/>
      <c r="FK93" s="213"/>
      <c r="FL93" s="213"/>
      <c r="FM93" s="213"/>
      <c r="FN93" s="213"/>
      <c r="FO93" s="213"/>
      <c r="FP93" s="213"/>
      <c r="FQ93" s="213"/>
      <c r="FR93" s="213"/>
      <c r="FS93" s="211"/>
      <c r="FT93" s="190"/>
      <c r="FU93" s="190"/>
      <c r="FV93" s="190"/>
      <c r="FW93" s="190"/>
      <c r="FX93" s="190"/>
      <c r="FY93" s="190"/>
      <c r="FZ93" s="190"/>
      <c r="GA93" s="190"/>
      <c r="GB93" s="190"/>
      <c r="GC93" s="190"/>
      <c r="GD93" s="190"/>
      <c r="GE93" s="190"/>
      <c r="GF93" s="190"/>
      <c r="GG93" s="212"/>
    </row>
    <row r="94" spans="2:189">
      <c r="B94" s="33">
        <v>42569</v>
      </c>
      <c r="C94" s="30" t="s">
        <v>37</v>
      </c>
      <c r="D94" s="30">
        <v>2016</v>
      </c>
      <c r="E94" s="30" t="str">
        <f t="shared" si="52"/>
        <v>2016S29</v>
      </c>
      <c r="F94" s="30" t="str">
        <f t="shared" si="63"/>
        <v>72016</v>
      </c>
      <c r="G94" s="208" t="str">
        <f>VLOOKUP(Horizontal!$C94&amp;Horizontal!$B94&amp;Horizontal!G$11,Vertical!$E:$O,G$10,0)</f>
        <v>1,45</v>
      </c>
      <c r="H94" s="207">
        <f>(VLOOKUP(Horizontal!$C94&amp;Horizontal!$B94&amp;Horizontal!H$11,Vertical!$E:$O,H$10,0))+0</f>
        <v>83.71</v>
      </c>
      <c r="I94" s="207">
        <f>(VLOOKUP(Horizontal!$C94&amp;Horizontal!$B94&amp;Horizontal!I$11,Vertical!$E:$O,I$10,0))+0</f>
        <v>107.59</v>
      </c>
      <c r="J94" s="207">
        <f>(VLOOKUP(Horizontal!$C94&amp;Horizontal!$B94&amp;Horizontal!J$11,Vertical!$E:$O,J$10,0))+0</f>
        <v>120.13</v>
      </c>
      <c r="K94" s="207">
        <f>(VLOOKUP(Horizontal!$C94&amp;Horizontal!$B94&amp;Horizontal!K$11,Vertical!$E:$O,K$10,0))+0</f>
        <v>137.97</v>
      </c>
      <c r="L94" s="207">
        <f>(VLOOKUP(Horizontal!$C94&amp;Horizontal!$B94&amp;Horizontal!L$11,Vertical!$E:$O,L$10,0))+0</f>
        <v>142.44</v>
      </c>
      <c r="M94" s="207">
        <f>(VLOOKUP(Horizontal!$C94&amp;Horizontal!$B94&amp;Horizontal!M$11,Vertical!$E:$O,M$10,0))+0</f>
        <v>145.33000000000001</v>
      </c>
      <c r="N94" s="207">
        <f>(VLOOKUP(Horizontal!$C94&amp;Horizontal!$B94&amp;Horizontal!N$11,Vertical!$E:$O,N$10,0))+0</f>
        <v>144.16999999999999</v>
      </c>
      <c r="O94" s="207">
        <f>(VLOOKUP(Horizontal!$C94&amp;Horizontal!$B94&amp;Horizontal!O$11,Vertical!$E:$O,O$10,0))+0</f>
        <v>141.54</v>
      </c>
      <c r="P94" s="209">
        <f>(VLOOKUP(Horizontal!$C94&amp;Horizontal!$B94&amp;Horizontal!P$11,Vertical!$E:$O,P$10,0))+0</f>
        <v>141.68</v>
      </c>
      <c r="Q94" s="210">
        <f>(VLOOKUP(Horizontal!$C94&amp;Horizontal!$B94&amp;Horizontal!Q$11,Vertical!$E:$O,Q$10,0))+0</f>
        <v>52</v>
      </c>
      <c r="R94" s="207">
        <f>(VLOOKUP(Horizontal!$C94&amp;Horizontal!$B94&amp;Horizontal!R$11,Vertical!$E:$O,R$10,0))+0</f>
        <v>47</v>
      </c>
      <c r="S94" s="207">
        <f>(VLOOKUP(Horizontal!$C94&amp;Horizontal!$B94&amp;Horizontal!S$11,Vertical!$E:$O,S$10,0))+0</f>
        <v>40</v>
      </c>
      <c r="T94" s="207">
        <f>(VLOOKUP(Horizontal!$C94&amp;Horizontal!$B94&amp;Horizontal!T$11,Vertical!$E:$O,T$10,0))+0</f>
        <v>41</v>
      </c>
      <c r="U94" s="207">
        <f>(VLOOKUP(Horizontal!$C94&amp;Horizontal!$B94&amp;Horizontal!U$11,Vertical!$E:$O,U$10,0))+0</f>
        <v>42</v>
      </c>
      <c r="V94" s="207">
        <f>(VLOOKUP(Horizontal!$C94&amp;Horizontal!$B94&amp;Horizontal!V$11,Vertical!$E:$O,V$10,0))+0</f>
        <v>35</v>
      </c>
      <c r="W94" s="207">
        <f>(VLOOKUP(Horizontal!$C94&amp;Horizontal!$B94&amp;Horizontal!W$11,Vertical!$E:$O,W$10,0))+0</f>
        <v>35</v>
      </c>
      <c r="X94" s="207">
        <f>(VLOOKUP(Horizontal!$C94&amp;Horizontal!$B94&amp;Horizontal!X$11,Vertical!$E:$O,X$10,0))+0</f>
        <v>32</v>
      </c>
      <c r="Y94" s="209">
        <f>(VLOOKUP(Horizontal!$C94&amp;Horizontal!$B94&amp;Horizontal!Y$11,Vertical!$E:$O,Y$10,0))+0</f>
        <v>28</v>
      </c>
      <c r="Z94" s="210">
        <f>(VLOOKUP(Horizontal!$C94&amp;Horizontal!$B94&amp;Horizontal!Z$11,Vertical!$E:$O,Z$10,0))+0</f>
        <v>53.57</v>
      </c>
      <c r="AA94" s="207">
        <f>(VLOOKUP(Horizontal!$C94&amp;Horizontal!$B94&amp;Horizontal!AA$11,Vertical!$E:$O,AA$10,0))+0</f>
        <v>50</v>
      </c>
      <c r="AB94" s="207">
        <f>(VLOOKUP(Horizontal!$C94&amp;Horizontal!$B94&amp;Horizontal!AB$11,Vertical!$E:$O,AB$10,0))+0</f>
        <v>23.81</v>
      </c>
      <c r="AC94" s="207">
        <f>(VLOOKUP(Horizontal!$C94&amp;Horizontal!$B94&amp;Horizontal!AC$11,Vertical!$E:$O,AC$10,0))+0</f>
        <v>13.75</v>
      </c>
      <c r="AD94" s="207">
        <f>(VLOOKUP(Horizontal!$C94&amp;Horizontal!$B94&amp;Horizontal!AD$11,Vertical!$E:$O,AD$10,0))+0</f>
        <v>10.31</v>
      </c>
      <c r="AE94" s="207">
        <f>(VLOOKUP(Horizontal!$C94&amp;Horizontal!$B94&amp;Horizontal!AE$11,Vertical!$E:$O,AE$10,0))+0</f>
        <v>6.85</v>
      </c>
      <c r="AF94" s="207">
        <f>(VLOOKUP(Horizontal!$C94&amp;Horizontal!$B94&amp;Horizontal!AF$11,Vertical!$E:$O,AF$10,0))+0</f>
        <v>9.35</v>
      </c>
      <c r="AG94" s="207">
        <f>(VLOOKUP(Horizontal!$C94&amp;Horizontal!$B94&amp;Horizontal!AG$11,Vertical!$E:$O,AG$10,0))+0</f>
        <v>18.329999999999998</v>
      </c>
      <c r="AH94" s="209">
        <f>(VLOOKUP(Horizontal!$C94&amp;Horizontal!$B94&amp;Horizontal!AH$11,Vertical!$E:$O,AH$10,0))+0</f>
        <v>21.24</v>
      </c>
      <c r="AI94" s="210">
        <f>(VLOOKUP(Horizontal!$C94&amp;Horizontal!$B94&amp;Horizontal!AI$11,Vertical!$E:$O,AI$10,0))+0</f>
        <v>21.43</v>
      </c>
      <c r="AJ94" s="207">
        <f>(VLOOKUP(Horizontal!$C94&amp;Horizontal!$B94&amp;Horizontal!AJ$11,Vertical!$E:$O,AJ$10,0))+0</f>
        <v>16.670000000000002</v>
      </c>
      <c r="AK94" s="207">
        <f>(VLOOKUP(Horizontal!$C94&amp;Horizontal!$B94&amp;Horizontal!AK$11,Vertical!$E:$O,AK$10,0))+0</f>
        <v>15.87</v>
      </c>
      <c r="AL94" s="207">
        <f>(VLOOKUP(Horizontal!$C94&amp;Horizontal!$B94&amp;Horizontal!AL$11,Vertical!$E:$O,AL$10,0))+0</f>
        <v>6.87</v>
      </c>
      <c r="AM94" s="207">
        <f>(VLOOKUP(Horizontal!$C94&amp;Horizontal!$B94&amp;Horizontal!AM$11,Vertical!$E:$O,AM$10,0))+0</f>
        <v>10.31</v>
      </c>
      <c r="AN94" s="207">
        <f>(VLOOKUP(Horizontal!$C94&amp;Horizontal!$B94&amp;Horizontal!AN$11,Vertical!$E:$O,AN$10,0))+0</f>
        <v>20.55</v>
      </c>
      <c r="AO94" s="207">
        <f>(VLOOKUP(Horizontal!$C94&amp;Horizontal!$B94&amp;Horizontal!AO$11,Vertical!$E:$O,AO$10,0))+0</f>
        <v>22.12</v>
      </c>
      <c r="AP94" s="207">
        <f>(VLOOKUP(Horizontal!$C94&amp;Horizontal!$B94&amp;Horizontal!AP$11,Vertical!$E:$O,AP$10,0))+0</f>
        <v>30</v>
      </c>
      <c r="AQ94" s="209">
        <f>(VLOOKUP(Horizontal!$C94&amp;Horizontal!$B94&amp;Horizontal!AQ$11,Vertical!$E:$O,AQ$10,0))+0</f>
        <v>26.47</v>
      </c>
      <c r="AR94" s="210">
        <f>(VLOOKUP(Horizontal!$C94&amp;Horizontal!$B94&amp;Horizontal!AR$11,Vertical!$E:$O,AR$10,0))+0</f>
        <v>25</v>
      </c>
      <c r="AS94" s="207">
        <f>(VLOOKUP(Horizontal!$C94&amp;Horizontal!$B94&amp;Horizontal!AS$11,Vertical!$E:$O,AS$10,0))+0</f>
        <v>33.33</v>
      </c>
      <c r="AT94" s="207">
        <f>(VLOOKUP(Horizontal!$C94&amp;Horizontal!$B94&amp;Horizontal!AT$11,Vertical!$E:$O,AT$10,0))+0</f>
        <v>60.32</v>
      </c>
      <c r="AU94" s="207">
        <f>(VLOOKUP(Horizontal!$C94&amp;Horizontal!$B94&amp;Horizontal!AU$11,Vertical!$E:$O,AU$10,0))+0</f>
        <v>79.38</v>
      </c>
      <c r="AV94" s="207">
        <f>(VLOOKUP(Horizontal!$C94&amp;Horizontal!$B94&amp;Horizontal!AV$11,Vertical!$E:$O,AV$10,0))+0</f>
        <v>79.38</v>
      </c>
      <c r="AW94" s="207">
        <f>(VLOOKUP(Horizontal!$C94&amp;Horizontal!$B94&amp;Horizontal!AW$11,Vertical!$E:$O,AW$10,0))+0</f>
        <v>72.599999999999994</v>
      </c>
      <c r="AX94" s="207">
        <f>(VLOOKUP(Horizontal!$C94&amp;Horizontal!$B94&amp;Horizontal!AX$11,Vertical!$E:$O,AX$10,0))+0</f>
        <v>68.540000000000006</v>
      </c>
      <c r="AY94" s="207">
        <f>(VLOOKUP(Horizontal!$C94&amp;Horizontal!$B94&amp;Horizontal!AY$11,Vertical!$E:$O,AY$10,0))+0</f>
        <v>51.67</v>
      </c>
      <c r="AZ94" s="209">
        <f>(VLOOKUP(Horizontal!$C94&amp;Horizontal!$B94&amp;Horizontal!AZ$11,Vertical!$E:$O,AZ$10,0))+0</f>
        <v>52.29</v>
      </c>
      <c r="BA94" s="208">
        <f>(VLOOKUP(Horizontal!$C94&amp;Horizontal!$B94&amp;Horizontal!BA$11,Vertical!$E:$O,BA$10,0))+0</f>
        <v>17.02</v>
      </c>
      <c r="BB94" s="210">
        <f>(VLOOKUP(Horizontal!$C94&amp;Horizontal!$B94&amp;Horizontal!BB$11,Vertical!$E:$O,BB$10,0))+0</f>
        <v>100.96</v>
      </c>
      <c r="BC94" s="207">
        <f>(VLOOKUP(Horizontal!$C94&amp;Horizontal!$B94&amp;Horizontal!BC$11,Vertical!$E:$O,BC$10,0))+0</f>
        <v>123.06</v>
      </c>
      <c r="BD94" s="207">
        <f>(VLOOKUP(Horizontal!$C94&amp;Horizontal!$B94&amp;Horizontal!BD$11,Vertical!$E:$O,BD$10,0))+0</f>
        <v>139.44999999999999</v>
      </c>
      <c r="BE94" s="207">
        <f>(VLOOKUP(Horizontal!$C94&amp;Horizontal!$B94&amp;Horizontal!BE$11,Vertical!$E:$O,BE$10,0))+0</f>
        <v>157.11000000000001</v>
      </c>
      <c r="BF94" s="207">
        <f>(VLOOKUP(Horizontal!$C94&amp;Horizontal!$B94&amp;Horizontal!BF$11,Vertical!$E:$O,BF$10,0))+0</f>
        <v>162.9</v>
      </c>
      <c r="BG94" s="207">
        <f>(VLOOKUP(Horizontal!$C94&amp;Horizontal!$B94&amp;Horizontal!BG$11,Vertical!$E:$O,BG$10,0))+0</f>
        <v>192.89</v>
      </c>
      <c r="BH94" s="207">
        <f>(VLOOKUP(Horizontal!$C94&amp;Horizontal!$B94&amp;Horizontal!BH$11,Vertical!$E:$O,BH$10,0))+0</f>
        <v>190.48</v>
      </c>
      <c r="BI94" s="207">
        <f>(VLOOKUP(Horizontal!$C94&amp;Horizontal!$B94&amp;Horizontal!BI$11,Vertical!$E:$O,BI$10,0))+0</f>
        <v>189.85</v>
      </c>
      <c r="BJ94" s="209">
        <f>(VLOOKUP(Horizontal!$C94&amp;Horizontal!$B94&amp;Horizontal!BJ$11,Vertical!$E:$O,BJ$10,0))+0</f>
        <v>188.41</v>
      </c>
      <c r="BK94" s="210">
        <f>(VLOOKUP(Horizontal!$C94&amp;Horizontal!$B94&amp;Horizontal!BK$11,Vertical!$E:$O,BK$10,0))+0</f>
        <v>47</v>
      </c>
      <c r="BL94" s="207">
        <f>(VLOOKUP(Horizontal!$C94&amp;Horizontal!$B94&amp;Horizontal!BL$11,Vertical!$E:$O,BL$10,0))+0</f>
        <v>41</v>
      </c>
      <c r="BM94" s="207">
        <f>(VLOOKUP(Horizontal!$C94&amp;Horizontal!$B94&amp;Horizontal!BM$11,Vertical!$E:$O,BM$10,0))+0</f>
        <v>37</v>
      </c>
      <c r="BN94" s="207">
        <f>(VLOOKUP(Horizontal!$C94&amp;Horizontal!$B94&amp;Horizontal!BN$11,Vertical!$E:$O,BN$10,0))+0</f>
        <v>36</v>
      </c>
      <c r="BO94" s="207">
        <f>(VLOOKUP(Horizontal!$C94&amp;Horizontal!$B94&amp;Horizontal!BO$11,Vertical!$E:$O,BO$10,0))+0</f>
        <v>38</v>
      </c>
      <c r="BP94" s="207">
        <f>(VLOOKUP(Horizontal!$C94&amp;Horizontal!$B94&amp;Horizontal!BP$11,Vertical!$E:$O,BP$10,0))+0</f>
        <v>34</v>
      </c>
      <c r="BQ94" s="207">
        <f>(VLOOKUP(Horizontal!$C94&amp;Horizontal!$B94&amp;Horizontal!BQ$11,Vertical!$E:$O,BQ$10,0))+0</f>
        <v>36</v>
      </c>
      <c r="BR94" s="207">
        <f>(VLOOKUP(Horizontal!$C94&amp;Horizontal!$B94&amp;Horizontal!BR$11,Vertical!$E:$O,BR$10,0))+0</f>
        <v>33</v>
      </c>
      <c r="BS94" s="209">
        <f>(VLOOKUP(Horizontal!$C94&amp;Horizontal!$B94&amp;Horizontal!BS$11,Vertical!$E:$O,BS$10,0))+0</f>
        <v>32</v>
      </c>
      <c r="BT94" s="210">
        <f>(VLOOKUP(Horizontal!$C94&amp;Horizontal!$B94&amp;Horizontal!BT$11,Vertical!$E:$O,BT$10,0))+0</f>
        <v>46.15</v>
      </c>
      <c r="BU94" s="207">
        <f>(VLOOKUP(Horizontal!$C94&amp;Horizontal!$B94&amp;Horizontal!BU$11,Vertical!$E:$O,BU$10,0))+0</f>
        <v>66.040000000000006</v>
      </c>
      <c r="BV94" s="207">
        <f>(VLOOKUP(Horizontal!$C94&amp;Horizontal!$B94&amp;Horizontal!BV$11,Vertical!$E:$O,BV$10,0))+0</f>
        <v>23.81</v>
      </c>
      <c r="BW94" s="207">
        <f>(VLOOKUP(Horizontal!$C94&amp;Horizontal!$B94&amp;Horizontal!BW$11,Vertical!$E:$O,BW$10,0))+0</f>
        <v>10.47</v>
      </c>
      <c r="BX94" s="207">
        <f>(VLOOKUP(Horizontal!$C94&amp;Horizontal!$B94&amp;Horizontal!BX$11,Vertical!$E:$O,BX$10,0))+0</f>
        <v>19.05</v>
      </c>
      <c r="BY94" s="207">
        <f>(VLOOKUP(Horizontal!$C94&amp;Horizontal!$B94&amp;Horizontal!BY$11,Vertical!$E:$O,BY$10,0))+0</f>
        <v>3.7</v>
      </c>
      <c r="BZ94" s="207">
        <f>(VLOOKUP(Horizontal!$C94&amp;Horizontal!$B94&amp;Horizontal!BZ$11,Vertical!$E:$O,BZ$10,0))+0</f>
        <v>10.71</v>
      </c>
      <c r="CA94" s="207">
        <f>(VLOOKUP(Horizontal!$C94&amp;Horizontal!$B94&amp;Horizontal!CA$11,Vertical!$E:$O,CA$10,0))+0</f>
        <v>11.11</v>
      </c>
      <c r="CB94" s="209">
        <f>(VLOOKUP(Horizontal!$C94&amp;Horizontal!$B94&amp;Horizontal!CB$11,Vertical!$E:$O,CB$10,0))+0</f>
        <v>11.95</v>
      </c>
      <c r="CC94" s="210">
        <f>(VLOOKUP(Horizontal!$C94&amp;Horizontal!$B94&amp;Horizontal!CC$11,Vertical!$E:$O,CC$10,0))+0</f>
        <v>23.08</v>
      </c>
      <c r="CD94" s="207">
        <f>(VLOOKUP(Horizontal!$C94&amp;Horizontal!$B94&amp;Horizontal!CD$11,Vertical!$E:$O,CD$10,0))+0</f>
        <v>0</v>
      </c>
      <c r="CE94" s="207">
        <f>(VLOOKUP(Horizontal!$C94&amp;Horizontal!$B94&amp;Horizontal!CE$11,Vertical!$E:$O,CE$10,0))+0</f>
        <v>9.52</v>
      </c>
      <c r="CF94" s="207">
        <f>(VLOOKUP(Horizontal!$C94&amp;Horizontal!$B94&amp;Horizontal!CF$11,Vertical!$E:$O,CF$10,0))+0</f>
        <v>5.24</v>
      </c>
      <c r="CG94" s="207">
        <f>(VLOOKUP(Horizontal!$C94&amp;Horizontal!$B94&amp;Horizontal!CG$11,Vertical!$E:$O,CG$10,0))+0</f>
        <v>4.76</v>
      </c>
      <c r="CH94" s="207">
        <f>(VLOOKUP(Horizontal!$C94&amp;Horizontal!$B94&amp;Horizontal!CH$11,Vertical!$E:$O,CH$10,0))+0</f>
        <v>37.04</v>
      </c>
      <c r="CI94" s="207">
        <f>(VLOOKUP(Horizontal!$C94&amp;Horizontal!$B94&amp;Horizontal!CI$11,Vertical!$E:$O,CI$10,0))+0</f>
        <v>35.71</v>
      </c>
      <c r="CJ94" s="207">
        <f>(VLOOKUP(Horizontal!$C94&amp;Horizontal!$B94&amp;Horizontal!CJ$11,Vertical!$E:$O,CJ$10,0))+0</f>
        <v>29.63</v>
      </c>
      <c r="CK94" s="209">
        <f>(VLOOKUP(Horizontal!$C94&amp;Horizontal!$B94&amp;Horizontal!CK$11,Vertical!$E:$O,CK$10,0))+0</f>
        <v>47.81</v>
      </c>
      <c r="CL94" s="210">
        <f>(VLOOKUP(Horizontal!$C94&amp;Horizontal!$B94&amp;Horizontal!CL$11,Vertical!$E:$O,CL$10,0))+0</f>
        <v>30.77</v>
      </c>
      <c r="CM94" s="207">
        <f>(VLOOKUP(Horizontal!$C94&amp;Horizontal!$B94&amp;Horizontal!CM$11,Vertical!$E:$O,CM$10,0))+0</f>
        <v>33.96</v>
      </c>
      <c r="CN94" s="207">
        <f>(VLOOKUP(Horizontal!$C94&amp;Horizontal!$B94&amp;Horizontal!CN$11,Vertical!$E:$O,CN$10,0))+0</f>
        <v>66.67</v>
      </c>
      <c r="CO94" s="207">
        <f>(VLOOKUP(Horizontal!$C94&amp;Horizontal!$B94&amp;Horizontal!CO$11,Vertical!$E:$O,CO$10,0))+0</f>
        <v>84.29</v>
      </c>
      <c r="CP94" s="207">
        <f>(VLOOKUP(Horizontal!$C94&amp;Horizontal!$B94&amp;Horizontal!CP$11,Vertical!$E:$O,CP$10,0))+0</f>
        <v>76.19</v>
      </c>
      <c r="CQ94" s="207">
        <f>(VLOOKUP(Horizontal!$C94&amp;Horizontal!$B94&amp;Horizontal!CQ$11,Vertical!$E:$O,CQ$10,0))+0</f>
        <v>59.26</v>
      </c>
      <c r="CR94" s="207">
        <f>(VLOOKUP(Horizontal!$C94&amp;Horizontal!$B94&amp;Horizontal!CR$11,Vertical!$E:$O,CR$10,0))+0</f>
        <v>53.57</v>
      </c>
      <c r="CS94" s="207">
        <f>(VLOOKUP(Horizontal!$C94&amp;Horizontal!$B94&amp;Horizontal!CS$11,Vertical!$E:$O,CS$10,0))+0</f>
        <v>59.26</v>
      </c>
      <c r="CT94" s="207">
        <f>(VLOOKUP(Horizontal!$C94&amp;Horizontal!$B94&amp;Horizontal!CT$11,Vertical!$E:$O,CT$10,0))+0</f>
        <v>40.24</v>
      </c>
      <c r="CU94" s="150"/>
      <c r="CV94" s="211">
        <f t="shared" si="53"/>
        <v>17.25</v>
      </c>
      <c r="CW94" s="190">
        <f t="shared" si="54"/>
        <v>15.469999999999999</v>
      </c>
      <c r="CX94" s="190">
        <f t="shared" si="55"/>
        <v>19.319999999999993</v>
      </c>
      <c r="CY94" s="190">
        <f t="shared" si="56"/>
        <v>19.140000000000015</v>
      </c>
      <c r="CZ94" s="190">
        <f t="shared" si="57"/>
        <v>20.460000000000008</v>
      </c>
      <c r="DA94" s="190">
        <f t="shared" si="58"/>
        <v>47.559999999999974</v>
      </c>
      <c r="DB94" s="190">
        <f t="shared" si="59"/>
        <v>46.31</v>
      </c>
      <c r="DC94" s="190">
        <f t="shared" si="60"/>
        <v>48.31</v>
      </c>
      <c r="DD94" s="212">
        <f t="shared" si="61"/>
        <v>46.72999999999999</v>
      </c>
      <c r="DE94" s="9">
        <v>160</v>
      </c>
      <c r="DF94" s="212">
        <f t="shared" si="62"/>
        <v>124.74721040189134</v>
      </c>
      <c r="DG94" s="264"/>
      <c r="DH94" s="265"/>
      <c r="DI94" s="265"/>
      <c r="DJ94" s="266"/>
      <c r="DK94" s="190">
        <v>52.33</v>
      </c>
      <c r="DL94" s="190">
        <v>52.33</v>
      </c>
      <c r="DM94" s="190">
        <v>112.15</v>
      </c>
      <c r="DN94" s="212">
        <v>112.15</v>
      </c>
      <c r="DO94" s="190">
        <v>83.43</v>
      </c>
      <c r="DP94" s="190">
        <v>83.43</v>
      </c>
      <c r="DQ94" s="190">
        <v>108.68</v>
      </c>
      <c r="DR94" s="212">
        <v>106.13</v>
      </c>
      <c r="DS94" s="150"/>
      <c r="DT94" s="190">
        <v>83</v>
      </c>
      <c r="DU94" s="190">
        <v>120</v>
      </c>
      <c r="DV94" s="190">
        <v>125</v>
      </c>
      <c r="DW94" s="190">
        <v>137</v>
      </c>
      <c r="DX94" s="190"/>
      <c r="DY94" s="190"/>
      <c r="DZ94" s="190"/>
      <c r="EA94" s="190"/>
      <c r="EB94" s="190"/>
      <c r="EC94" s="190"/>
      <c r="ED94" s="190">
        <v>133</v>
      </c>
      <c r="EE94" s="190">
        <v>142</v>
      </c>
      <c r="EF94" s="190">
        <v>140</v>
      </c>
      <c r="EG94" s="190">
        <v>140</v>
      </c>
      <c r="EH94" s="212">
        <v>140</v>
      </c>
      <c r="EI94" s="213"/>
      <c r="EJ94" s="211">
        <f t="shared" si="41"/>
        <v>17.569999999999993</v>
      </c>
      <c r="EK94" s="190">
        <f t="shared" si="42"/>
        <v>17.120000000000005</v>
      </c>
      <c r="EL94" s="190">
        <f t="shared" si="43"/>
        <v>18.120000000000005</v>
      </c>
      <c r="EM94" s="190">
        <f t="shared" si="44"/>
        <v>19.579999999999984</v>
      </c>
      <c r="EN94" s="190"/>
      <c r="EO94" s="190"/>
      <c r="EP94" s="190"/>
      <c r="EQ94" s="190"/>
      <c r="ER94" s="190"/>
      <c r="ES94" s="190"/>
      <c r="ET94" s="190">
        <f t="shared" si="45"/>
        <v>21.590000000000003</v>
      </c>
      <c r="EU94" s="190">
        <f t="shared" si="46"/>
        <v>50.050000000000011</v>
      </c>
      <c r="EV94" s="190">
        <f t="shared" si="47"/>
        <v>48.03</v>
      </c>
      <c r="EW94" s="190">
        <f t="shared" si="48"/>
        <v>46.120000000000005</v>
      </c>
      <c r="EX94" s="212">
        <f t="shared" si="49"/>
        <v>45.75</v>
      </c>
      <c r="EY94" s="211"/>
      <c r="EZ94" s="75">
        <f t="shared" si="50"/>
        <v>1.7780502759043533E-2</v>
      </c>
      <c r="FA94" s="89">
        <f t="shared" si="51"/>
        <v>-7.0000000000000007E-2</v>
      </c>
      <c r="FB94" s="212"/>
      <c r="FC94" s="213"/>
      <c r="FD94" s="213"/>
      <c r="FE94" s="213"/>
      <c r="FF94" s="213"/>
      <c r="FG94" s="213"/>
      <c r="FH94" s="213"/>
      <c r="FI94" s="213"/>
      <c r="FJ94" s="213"/>
      <c r="FK94" s="213"/>
      <c r="FL94" s="213"/>
      <c r="FM94" s="213"/>
      <c r="FN94" s="213"/>
      <c r="FO94" s="213"/>
      <c r="FP94" s="213"/>
      <c r="FQ94" s="213"/>
      <c r="FR94" s="213"/>
      <c r="FS94" s="211"/>
      <c r="FT94" s="190"/>
      <c r="FU94" s="190"/>
      <c r="FV94" s="190"/>
      <c r="FW94" s="190"/>
      <c r="FX94" s="190"/>
      <c r="FY94" s="190"/>
      <c r="FZ94" s="190"/>
      <c r="GA94" s="190"/>
      <c r="GB94" s="190"/>
      <c r="GC94" s="190"/>
      <c r="GD94" s="190"/>
      <c r="GE94" s="190"/>
      <c r="GF94" s="190"/>
      <c r="GG94" s="212"/>
    </row>
    <row r="95" spans="2:189">
      <c r="B95" s="33">
        <v>42576</v>
      </c>
      <c r="C95" s="30" t="s">
        <v>36</v>
      </c>
      <c r="D95" s="30">
        <v>2016</v>
      </c>
      <c r="E95" s="30" t="str">
        <f t="shared" si="52"/>
        <v>2016S30</v>
      </c>
      <c r="F95" s="30" t="str">
        <f t="shared" si="63"/>
        <v>7Final2016</v>
      </c>
      <c r="G95" s="208" t="str">
        <f>VLOOKUP(Horizontal!$C95&amp;Horizontal!$B95&amp;Horizontal!G$11,Vertical!$E:$O,G$10,0)</f>
        <v>0,97</v>
      </c>
      <c r="H95" s="207">
        <f>(VLOOKUP(Horizontal!$C95&amp;Horizontal!$B95&amp;Horizontal!H$11,Vertical!$E:$O,H$10,0))+0</f>
        <v>81.98</v>
      </c>
      <c r="I95" s="207">
        <f>(VLOOKUP(Horizontal!$C95&amp;Horizontal!$B95&amp;Horizontal!I$11,Vertical!$E:$O,I$10,0))+0</f>
        <v>100.6</v>
      </c>
      <c r="J95" s="207">
        <f>(VLOOKUP(Horizontal!$C95&amp;Horizontal!$B95&amp;Horizontal!J$11,Vertical!$E:$O,J$10,0))+0</f>
        <v>123.34</v>
      </c>
      <c r="K95" s="207">
        <f>(VLOOKUP(Horizontal!$C95&amp;Horizontal!$B95&amp;Horizontal!K$11,Vertical!$E:$O,K$10,0))+0</f>
        <v>144.77000000000001</v>
      </c>
      <c r="L95" s="207">
        <f>(VLOOKUP(Horizontal!$C95&amp;Horizontal!$B95&amp;Horizontal!L$11,Vertical!$E:$O,L$10,0))+0</f>
        <v>149.57</v>
      </c>
      <c r="M95" s="207">
        <f>(VLOOKUP(Horizontal!$C95&amp;Horizontal!$B95&amp;Horizontal!M$11,Vertical!$E:$O,M$10,0))+0</f>
        <v>150.46</v>
      </c>
      <c r="N95" s="207">
        <f>(VLOOKUP(Horizontal!$C95&amp;Horizontal!$B95&amp;Horizontal!N$11,Vertical!$E:$O,N$10,0))+0</f>
        <v>149.05000000000001</v>
      </c>
      <c r="O95" s="207">
        <f>(VLOOKUP(Horizontal!$C95&amp;Horizontal!$B95&amp;Horizontal!O$11,Vertical!$E:$O,O$10,0))+0</f>
        <v>146.66</v>
      </c>
      <c r="P95" s="209">
        <f>(VLOOKUP(Horizontal!$C95&amp;Horizontal!$B95&amp;Horizontal!P$11,Vertical!$E:$O,P$10,0))+0</f>
        <v>145.47</v>
      </c>
      <c r="Q95" s="210">
        <f>(VLOOKUP(Horizontal!$C95&amp;Horizontal!$B95&amp;Horizontal!Q$11,Vertical!$E:$O,Q$10,0))+0</f>
        <v>51</v>
      </c>
      <c r="R95" s="207">
        <f>(VLOOKUP(Horizontal!$C95&amp;Horizontal!$B95&amp;Horizontal!R$11,Vertical!$E:$O,R$10,0))+0</f>
        <v>45</v>
      </c>
      <c r="S95" s="207">
        <f>(VLOOKUP(Horizontal!$C95&amp;Horizontal!$B95&amp;Horizontal!S$11,Vertical!$E:$O,S$10,0))+0</f>
        <v>40</v>
      </c>
      <c r="T95" s="207">
        <f>(VLOOKUP(Horizontal!$C95&amp;Horizontal!$B95&amp;Horizontal!T$11,Vertical!$E:$O,T$10,0))+0</f>
        <v>42</v>
      </c>
      <c r="U95" s="207">
        <f>(VLOOKUP(Horizontal!$C95&amp;Horizontal!$B95&amp;Horizontal!U$11,Vertical!$E:$O,U$10,0))+0</f>
        <v>43</v>
      </c>
      <c r="V95" s="207">
        <f>(VLOOKUP(Horizontal!$C95&amp;Horizontal!$B95&amp;Horizontal!V$11,Vertical!$E:$O,V$10,0))+0</f>
        <v>37</v>
      </c>
      <c r="W95" s="207">
        <f>(VLOOKUP(Horizontal!$C95&amp;Horizontal!$B95&amp;Horizontal!W$11,Vertical!$E:$O,W$10,0))+0</f>
        <v>33</v>
      </c>
      <c r="X95" s="207">
        <f>(VLOOKUP(Horizontal!$C95&amp;Horizontal!$B95&amp;Horizontal!X$11,Vertical!$E:$O,X$10,0))+0</f>
        <v>30</v>
      </c>
      <c r="Y95" s="209">
        <f>(VLOOKUP(Horizontal!$C95&amp;Horizontal!$B95&amp;Horizontal!Y$11,Vertical!$E:$O,Y$10,0))+0</f>
        <v>27</v>
      </c>
      <c r="Z95" s="210">
        <f>(VLOOKUP(Horizontal!$C95&amp;Horizontal!$B95&amp;Horizontal!Z$11,Vertical!$E:$O,Z$10,0))+0</f>
        <v>82.14</v>
      </c>
      <c r="AA95" s="207">
        <f>(VLOOKUP(Horizontal!$C95&amp;Horizontal!$B95&amp;Horizontal!AA$11,Vertical!$E:$O,AA$10,0))+0</f>
        <v>83.67</v>
      </c>
      <c r="AB95" s="207">
        <f>(VLOOKUP(Horizontal!$C95&amp;Horizontal!$B95&amp;Horizontal!AB$11,Vertical!$E:$O,AB$10,0))+0</f>
        <v>18.100000000000001</v>
      </c>
      <c r="AC95" s="207">
        <f>(VLOOKUP(Horizontal!$C95&amp;Horizontal!$B95&amp;Horizontal!AC$11,Vertical!$E:$O,AC$10,0))+0</f>
        <v>13.79</v>
      </c>
      <c r="AD95" s="207">
        <f>(VLOOKUP(Horizontal!$C95&amp;Horizontal!$B95&amp;Horizontal!AD$11,Vertical!$E:$O,AD$10,0))+0</f>
        <v>16.670000000000002</v>
      </c>
      <c r="AE95" s="207">
        <f>(VLOOKUP(Horizontal!$C95&amp;Horizontal!$B95&amp;Horizontal!AE$11,Vertical!$E:$O,AE$10,0))+0</f>
        <v>14.81</v>
      </c>
      <c r="AF95" s="207">
        <f>(VLOOKUP(Horizontal!$C95&amp;Horizontal!$B95&amp;Horizontal!AF$11,Vertical!$E:$O,AF$10,0))+0</f>
        <v>6.9</v>
      </c>
      <c r="AG95" s="207">
        <f>(VLOOKUP(Horizontal!$C95&amp;Horizontal!$B95&amp;Horizontal!AG$11,Vertical!$E:$O,AG$10,0))+0</f>
        <v>7.14</v>
      </c>
      <c r="AH95" s="209">
        <f>(VLOOKUP(Horizontal!$C95&amp;Horizontal!$B95&amp;Horizontal!AH$11,Vertical!$E:$O,AH$10,0))+0</f>
        <v>7.41</v>
      </c>
      <c r="AI95" s="210">
        <f>(VLOOKUP(Horizontal!$C95&amp;Horizontal!$B95&amp;Horizontal!AI$11,Vertical!$E:$O,AI$10,0))+0</f>
        <v>10.71</v>
      </c>
      <c r="AJ95" s="207">
        <f>(VLOOKUP(Horizontal!$C95&amp;Horizontal!$B95&amp;Horizontal!AJ$11,Vertical!$E:$O,AJ$10,0))+0</f>
        <v>12.24</v>
      </c>
      <c r="AK95" s="207">
        <f>(VLOOKUP(Horizontal!$C95&amp;Horizontal!$B95&amp;Horizontal!AK$11,Vertical!$E:$O,AK$10,0))+0</f>
        <v>31.67</v>
      </c>
      <c r="AL95" s="207">
        <f>(VLOOKUP(Horizontal!$C95&amp;Horizontal!$B95&amp;Horizontal!AL$11,Vertical!$E:$O,AL$10,0))+0</f>
        <v>20.69</v>
      </c>
      <c r="AM95" s="207">
        <f>(VLOOKUP(Horizontal!$C95&amp;Horizontal!$B95&amp;Horizontal!AM$11,Vertical!$E:$O,AM$10,0))+0</f>
        <v>30</v>
      </c>
      <c r="AN95" s="207">
        <f>(VLOOKUP(Horizontal!$C95&amp;Horizontal!$B95&amp;Horizontal!AN$11,Vertical!$E:$O,AN$10,0))+0</f>
        <v>14.81</v>
      </c>
      <c r="AO95" s="207">
        <f>(VLOOKUP(Horizontal!$C95&amp;Horizontal!$B95&amp;Horizontal!AO$11,Vertical!$E:$O,AO$10,0))+0</f>
        <v>17.239999999999998</v>
      </c>
      <c r="AP95" s="207">
        <f>(VLOOKUP(Horizontal!$C95&amp;Horizontal!$B95&amp;Horizontal!AP$11,Vertical!$E:$O,AP$10,0))+0</f>
        <v>28.57</v>
      </c>
      <c r="AQ95" s="209">
        <f>(VLOOKUP(Horizontal!$C95&amp;Horizontal!$B95&amp;Horizontal!AQ$11,Vertical!$E:$O,AQ$10,0))+0</f>
        <v>37.04</v>
      </c>
      <c r="AR95" s="210">
        <f>(VLOOKUP(Horizontal!$C95&amp;Horizontal!$B95&amp;Horizontal!AR$11,Vertical!$E:$O,AR$10,0))+0</f>
        <v>7.14</v>
      </c>
      <c r="AS95" s="207">
        <f>(VLOOKUP(Horizontal!$C95&amp;Horizontal!$B95&amp;Horizontal!AS$11,Vertical!$E:$O,AS$10,0))+0</f>
        <v>4.08</v>
      </c>
      <c r="AT95" s="207">
        <f>(VLOOKUP(Horizontal!$C95&amp;Horizontal!$B95&amp;Horizontal!AT$11,Vertical!$E:$O,AT$10,0))+0</f>
        <v>50.23</v>
      </c>
      <c r="AU95" s="207">
        <f>(VLOOKUP(Horizontal!$C95&amp;Horizontal!$B95&amp;Horizontal!AU$11,Vertical!$E:$O,AU$10,0))+0</f>
        <v>65.52</v>
      </c>
      <c r="AV95" s="207">
        <f>(VLOOKUP(Horizontal!$C95&amp;Horizontal!$B95&amp;Horizontal!AV$11,Vertical!$E:$O,AV$10,0))+0</f>
        <v>53.33</v>
      </c>
      <c r="AW95" s="207">
        <f>(VLOOKUP(Horizontal!$C95&amp;Horizontal!$B95&amp;Horizontal!AW$11,Vertical!$E:$O,AW$10,0))+0</f>
        <v>70.37</v>
      </c>
      <c r="AX95" s="207">
        <f>(VLOOKUP(Horizontal!$C95&amp;Horizontal!$B95&amp;Horizontal!AX$11,Vertical!$E:$O,AX$10,0))+0</f>
        <v>75.86</v>
      </c>
      <c r="AY95" s="207">
        <f>(VLOOKUP(Horizontal!$C95&amp;Horizontal!$B95&amp;Horizontal!AY$11,Vertical!$E:$O,AY$10,0))+0</f>
        <v>64.290000000000006</v>
      </c>
      <c r="AZ95" s="209">
        <f>(VLOOKUP(Horizontal!$C95&amp;Horizontal!$B95&amp;Horizontal!AZ$11,Vertical!$E:$O,AZ$10,0))+0</f>
        <v>55.56</v>
      </c>
      <c r="BA95" s="208">
        <f>(VLOOKUP(Horizontal!$C95&amp;Horizontal!$B95&amp;Horizontal!BA$11,Vertical!$E:$O,BA$10,0))+0</f>
        <v>17.2</v>
      </c>
      <c r="BB95" s="210">
        <f>(VLOOKUP(Horizontal!$C95&amp;Horizontal!$B95&amp;Horizontal!BB$11,Vertical!$E:$O,BB$10,0))+0</f>
        <v>99.75</v>
      </c>
      <c r="BC95" s="207">
        <f>(VLOOKUP(Horizontal!$C95&amp;Horizontal!$B95&amp;Horizontal!BC$11,Vertical!$E:$O,BC$10,0))+0</f>
        <v>118.68</v>
      </c>
      <c r="BD95" s="207">
        <f>(VLOOKUP(Horizontal!$C95&amp;Horizontal!$B95&amp;Horizontal!BD$11,Vertical!$E:$O,BD$10,0))+0</f>
        <v>147.83000000000001</v>
      </c>
      <c r="BE95" s="207">
        <f>(VLOOKUP(Horizontal!$C95&amp;Horizontal!$B95&amp;Horizontal!BE$11,Vertical!$E:$O,BE$10,0))+0</f>
        <v>162.26</v>
      </c>
      <c r="BF95" s="207">
        <f>(VLOOKUP(Horizontal!$C95&amp;Horizontal!$B95&amp;Horizontal!BF$11,Vertical!$E:$O,BF$10,0))+0</f>
        <v>176.38</v>
      </c>
      <c r="BG95" s="207">
        <f>(VLOOKUP(Horizontal!$C95&amp;Horizontal!$B95&amp;Horizontal!BG$11,Vertical!$E:$O,BG$10,0))+0</f>
        <v>195.86</v>
      </c>
      <c r="BH95" s="207">
        <f>(VLOOKUP(Horizontal!$C95&amp;Horizontal!$B95&amp;Horizontal!BH$11,Vertical!$E:$O,BH$10,0))+0</f>
        <v>193.37</v>
      </c>
      <c r="BI95" s="207">
        <f>(VLOOKUP(Horizontal!$C95&amp;Horizontal!$B95&amp;Horizontal!BI$11,Vertical!$E:$O,BI$10,0))+0</f>
        <v>190.94</v>
      </c>
      <c r="BJ95" s="209">
        <f>(VLOOKUP(Horizontal!$C95&amp;Horizontal!$B95&amp;Horizontal!BJ$11,Vertical!$E:$O,BJ$10,0))+0</f>
        <v>190.26</v>
      </c>
      <c r="BK95" s="210">
        <f>(VLOOKUP(Horizontal!$C95&amp;Horizontal!$B95&amp;Horizontal!BK$11,Vertical!$E:$O,BK$10,0))+0</f>
        <v>45</v>
      </c>
      <c r="BL95" s="207">
        <f>(VLOOKUP(Horizontal!$C95&amp;Horizontal!$B95&amp;Horizontal!BL$11,Vertical!$E:$O,BL$10,0))+0</f>
        <v>42</v>
      </c>
      <c r="BM95" s="207">
        <f>(VLOOKUP(Horizontal!$C95&amp;Horizontal!$B95&amp;Horizontal!BM$11,Vertical!$E:$O,BM$10,0))+0</f>
        <v>39</v>
      </c>
      <c r="BN95" s="207">
        <f>(VLOOKUP(Horizontal!$C95&amp;Horizontal!$B95&amp;Horizontal!BN$11,Vertical!$E:$O,BN$10,0))+0</f>
        <v>38</v>
      </c>
      <c r="BO95" s="207">
        <f>(VLOOKUP(Horizontal!$C95&amp;Horizontal!$B95&amp;Horizontal!BO$11,Vertical!$E:$O,BO$10,0))+0</f>
        <v>42</v>
      </c>
      <c r="BP95" s="207">
        <f>(VLOOKUP(Horizontal!$C95&amp;Horizontal!$B95&amp;Horizontal!BP$11,Vertical!$E:$O,BP$10,0))+0</f>
        <v>37</v>
      </c>
      <c r="BQ95" s="207">
        <f>(VLOOKUP(Horizontal!$C95&amp;Horizontal!$B95&amp;Horizontal!BQ$11,Vertical!$E:$O,BQ$10,0))+0</f>
        <v>33</v>
      </c>
      <c r="BR95" s="207">
        <f>(VLOOKUP(Horizontal!$C95&amp;Horizontal!$B95&amp;Horizontal!BR$11,Vertical!$E:$O,BR$10,0))+0</f>
        <v>32</v>
      </c>
      <c r="BS95" s="209">
        <f>(VLOOKUP(Horizontal!$C95&amp;Horizontal!$B95&amp;Horizontal!BS$11,Vertical!$E:$O,BS$10,0))+0</f>
        <v>29</v>
      </c>
      <c r="BT95" s="210">
        <f>(VLOOKUP(Horizontal!$C95&amp;Horizontal!$B95&amp;Horizontal!BT$11,Vertical!$E:$O,BT$10,0))+0</f>
        <v>51.11</v>
      </c>
      <c r="BU95" s="207">
        <f>(VLOOKUP(Horizontal!$C95&amp;Horizontal!$B95&amp;Horizontal!BU$11,Vertical!$E:$O,BU$10,0))+0</f>
        <v>58.82</v>
      </c>
      <c r="BV95" s="207">
        <f>(VLOOKUP(Horizontal!$C95&amp;Horizontal!$B95&amp;Horizontal!BV$11,Vertical!$E:$O,BV$10,0))+0</f>
        <v>11.52</v>
      </c>
      <c r="BW95" s="207">
        <f>(VLOOKUP(Horizontal!$C95&amp;Horizontal!$B95&amp;Horizontal!BW$11,Vertical!$E:$O,BW$10,0))+0</f>
        <v>16.329999999999998</v>
      </c>
      <c r="BX95" s="207">
        <f>(VLOOKUP(Horizontal!$C95&amp;Horizontal!$B95&amp;Horizontal!BX$11,Vertical!$E:$O,BX$10,0))+0</f>
        <v>17.54</v>
      </c>
      <c r="BY95" s="207">
        <f>(VLOOKUP(Horizontal!$C95&amp;Horizontal!$B95&amp;Horizontal!BY$11,Vertical!$E:$O,BY$10,0))+0</f>
        <v>8</v>
      </c>
      <c r="BZ95" s="207">
        <f>(VLOOKUP(Horizontal!$C95&amp;Horizontal!$B95&amp;Horizontal!BZ$11,Vertical!$E:$O,BZ$10,0))+0</f>
        <v>12.93</v>
      </c>
      <c r="CA95" s="207">
        <f>(VLOOKUP(Horizontal!$C95&amp;Horizontal!$B95&amp;Horizontal!CA$11,Vertical!$E:$O,CA$10,0))+0</f>
        <v>12.5</v>
      </c>
      <c r="CB95" s="209">
        <f>(VLOOKUP(Horizontal!$C95&amp;Horizontal!$B95&amp;Horizontal!CB$11,Vertical!$E:$O,CB$10,0))+0</f>
        <v>13.04</v>
      </c>
      <c r="CC95" s="210">
        <f>(VLOOKUP(Horizontal!$C95&amp;Horizontal!$B95&amp;Horizontal!CC$11,Vertical!$E:$O,CC$10,0))+0</f>
        <v>31.11</v>
      </c>
      <c r="CD95" s="207">
        <f>(VLOOKUP(Horizontal!$C95&amp;Horizontal!$B95&amp;Horizontal!CD$11,Vertical!$E:$O,CD$10,0))+0</f>
        <v>13.57</v>
      </c>
      <c r="CE95" s="207">
        <f>(VLOOKUP(Horizontal!$C95&amp;Horizontal!$B95&amp;Horizontal!CE$11,Vertical!$E:$O,CE$10,0))+0</f>
        <v>18.43</v>
      </c>
      <c r="CF95" s="207">
        <f>(VLOOKUP(Horizontal!$C95&amp;Horizontal!$B95&amp;Horizontal!CF$11,Vertical!$E:$O,CF$10,0))+0</f>
        <v>16.329999999999998</v>
      </c>
      <c r="CG95" s="207">
        <f>(VLOOKUP(Horizontal!$C95&amp;Horizontal!$B95&amp;Horizontal!CG$11,Vertical!$E:$O,CG$10,0))+0</f>
        <v>17.54</v>
      </c>
      <c r="CH95" s="207">
        <f>(VLOOKUP(Horizontal!$C95&amp;Horizontal!$B95&amp;Horizontal!CH$11,Vertical!$E:$O,CH$10,0))+0</f>
        <v>32</v>
      </c>
      <c r="CI95" s="207">
        <f>(VLOOKUP(Horizontal!$C95&amp;Horizontal!$B95&amp;Horizontal!CI$11,Vertical!$E:$O,CI$10,0))+0</f>
        <v>34.479999999999997</v>
      </c>
      <c r="CJ95" s="207">
        <f>(VLOOKUP(Horizontal!$C95&amp;Horizontal!$B95&amp;Horizontal!CJ$11,Vertical!$E:$O,CJ$10,0))+0</f>
        <v>45.83</v>
      </c>
      <c r="CK95" s="209">
        <f>(VLOOKUP(Horizontal!$C95&amp;Horizontal!$B95&amp;Horizontal!CK$11,Vertical!$E:$O,CK$10,0))+0</f>
        <v>39.130000000000003</v>
      </c>
      <c r="CL95" s="210">
        <f>(VLOOKUP(Horizontal!$C95&amp;Horizontal!$B95&amp;Horizontal!CL$11,Vertical!$E:$O,CL$10,0))+0</f>
        <v>17.78</v>
      </c>
      <c r="CM95" s="207">
        <f>(VLOOKUP(Horizontal!$C95&amp;Horizontal!$B95&amp;Horizontal!CM$11,Vertical!$E:$O,CM$10,0))+0</f>
        <v>27.6</v>
      </c>
      <c r="CN95" s="207">
        <f>(VLOOKUP(Horizontal!$C95&amp;Horizontal!$B95&amp;Horizontal!CN$11,Vertical!$E:$O,CN$10,0))+0</f>
        <v>70.05</v>
      </c>
      <c r="CO95" s="207">
        <f>(VLOOKUP(Horizontal!$C95&amp;Horizontal!$B95&amp;Horizontal!CO$11,Vertical!$E:$O,CO$10,0))+0</f>
        <v>67.349999999999994</v>
      </c>
      <c r="CP95" s="207">
        <f>(VLOOKUP(Horizontal!$C95&amp;Horizontal!$B95&amp;Horizontal!CP$11,Vertical!$E:$O,CP$10,0))+0</f>
        <v>64.91</v>
      </c>
      <c r="CQ95" s="207">
        <f>(VLOOKUP(Horizontal!$C95&amp;Horizontal!$B95&amp;Horizontal!CQ$11,Vertical!$E:$O,CQ$10,0))+0</f>
        <v>60</v>
      </c>
      <c r="CR95" s="207">
        <f>(VLOOKUP(Horizontal!$C95&amp;Horizontal!$B95&amp;Horizontal!CR$11,Vertical!$E:$O,CR$10,0))+0</f>
        <v>52.59</v>
      </c>
      <c r="CS95" s="207">
        <f>(VLOOKUP(Horizontal!$C95&amp;Horizontal!$B95&amp;Horizontal!CS$11,Vertical!$E:$O,CS$10,0))+0</f>
        <v>41.67</v>
      </c>
      <c r="CT95" s="207">
        <f>(VLOOKUP(Horizontal!$C95&amp;Horizontal!$B95&amp;Horizontal!CT$11,Vertical!$E:$O,CT$10,0))+0</f>
        <v>47.83</v>
      </c>
      <c r="CU95" s="150"/>
      <c r="CV95" s="211">
        <f t="shared" si="53"/>
        <v>17.769999999999996</v>
      </c>
      <c r="CW95" s="190">
        <f t="shared" si="54"/>
        <v>18.080000000000013</v>
      </c>
      <c r="CX95" s="190">
        <f t="shared" si="55"/>
        <v>24.490000000000009</v>
      </c>
      <c r="CY95" s="190">
        <f t="shared" si="56"/>
        <v>17.489999999999981</v>
      </c>
      <c r="CZ95" s="190">
        <f t="shared" si="57"/>
        <v>26.810000000000002</v>
      </c>
      <c r="DA95" s="190">
        <f t="shared" si="58"/>
        <v>45.400000000000006</v>
      </c>
      <c r="DB95" s="190">
        <f t="shared" si="59"/>
        <v>44.319999999999993</v>
      </c>
      <c r="DC95" s="190">
        <f t="shared" si="60"/>
        <v>44.28</v>
      </c>
      <c r="DD95" s="212">
        <f t="shared" si="61"/>
        <v>44.789999999999992</v>
      </c>
      <c r="DE95" s="9">
        <v>160</v>
      </c>
      <c r="DF95" s="212">
        <f t="shared" si="62"/>
        <v>126.47721040189133</v>
      </c>
      <c r="DG95" s="264"/>
      <c r="DH95" s="265"/>
      <c r="DI95" s="265"/>
      <c r="DJ95" s="266"/>
      <c r="DK95" s="190">
        <v>50.46</v>
      </c>
      <c r="DL95" s="190">
        <v>50.46</v>
      </c>
      <c r="DM95" s="190">
        <v>115.78</v>
      </c>
      <c r="DN95" s="212">
        <v>115.78</v>
      </c>
      <c r="DO95" s="190">
        <v>83.43</v>
      </c>
      <c r="DP95" s="190">
        <v>83.43</v>
      </c>
      <c r="DQ95" s="190">
        <v>108.68</v>
      </c>
      <c r="DR95" s="212">
        <v>106.13</v>
      </c>
      <c r="DS95" s="150"/>
      <c r="DT95" s="190">
        <v>81</v>
      </c>
      <c r="DU95" s="190">
        <v>105</v>
      </c>
      <c r="DV95" s="190">
        <v>155</v>
      </c>
      <c r="DW95" s="190">
        <v>155</v>
      </c>
      <c r="DX95" s="190"/>
      <c r="DY95" s="190"/>
      <c r="DZ95" s="190"/>
      <c r="EA95" s="190"/>
      <c r="EB95" s="190"/>
      <c r="EC95" s="190"/>
      <c r="ED95" s="190">
        <v>140</v>
      </c>
      <c r="EE95" s="190">
        <v>145</v>
      </c>
      <c r="EF95" s="190">
        <v>145</v>
      </c>
      <c r="EG95" s="190">
        <v>142</v>
      </c>
      <c r="EH95" s="212">
        <v>142</v>
      </c>
      <c r="EI95" s="213"/>
      <c r="EJ95" s="211">
        <f t="shared" si="41"/>
        <v>17.25</v>
      </c>
      <c r="EK95" s="190">
        <f t="shared" si="42"/>
        <v>15.469999999999999</v>
      </c>
      <c r="EL95" s="190">
        <f t="shared" si="43"/>
        <v>19.319999999999993</v>
      </c>
      <c r="EM95" s="190">
        <f t="shared" si="44"/>
        <v>19.140000000000015</v>
      </c>
      <c r="EN95" s="190"/>
      <c r="EO95" s="190"/>
      <c r="EP95" s="190"/>
      <c r="EQ95" s="190"/>
      <c r="ER95" s="190"/>
      <c r="ES95" s="190"/>
      <c r="ET95" s="190">
        <f t="shared" si="45"/>
        <v>20.460000000000008</v>
      </c>
      <c r="EU95" s="190">
        <f t="shared" si="46"/>
        <v>47.559999999999974</v>
      </c>
      <c r="EV95" s="190">
        <f t="shared" si="47"/>
        <v>46.31</v>
      </c>
      <c r="EW95" s="190">
        <f t="shared" si="48"/>
        <v>48.31</v>
      </c>
      <c r="EX95" s="212">
        <f t="shared" si="49"/>
        <v>46.72999999999999</v>
      </c>
      <c r="EY95" s="211"/>
      <c r="EZ95" s="75">
        <f t="shared" si="50"/>
        <v>1.2120454829438959E-2</v>
      </c>
      <c r="FA95" s="89">
        <f t="shared" si="51"/>
        <v>-7.0000000000000007E-2</v>
      </c>
      <c r="FB95" s="212"/>
      <c r="FC95" s="213"/>
      <c r="FD95" s="213"/>
      <c r="FE95" s="213"/>
      <c r="FF95" s="213"/>
      <c r="FG95" s="213"/>
      <c r="FH95" s="213"/>
      <c r="FI95" s="213"/>
      <c r="FJ95" s="213"/>
      <c r="FK95" s="213"/>
      <c r="FL95" s="213"/>
      <c r="FM95" s="213"/>
      <c r="FN95" s="213"/>
      <c r="FO95" s="213"/>
      <c r="FP95" s="213"/>
      <c r="FQ95" s="213"/>
      <c r="FR95" s="213"/>
      <c r="FS95" s="211"/>
      <c r="FT95" s="190"/>
      <c r="FU95" s="190"/>
      <c r="FV95" s="190"/>
      <c r="FW95" s="190"/>
      <c r="FX95" s="190"/>
      <c r="FY95" s="190"/>
      <c r="FZ95" s="190"/>
      <c r="GA95" s="190"/>
      <c r="GB95" s="190"/>
      <c r="GC95" s="190"/>
      <c r="GD95" s="190"/>
      <c r="GE95" s="190"/>
      <c r="GF95" s="190"/>
      <c r="GG95" s="212"/>
    </row>
    <row r="96" spans="2:189">
      <c r="B96" s="33">
        <v>42583</v>
      </c>
      <c r="C96" s="30" t="s">
        <v>35</v>
      </c>
      <c r="D96" s="30">
        <v>2016</v>
      </c>
      <c r="E96" s="30" t="str">
        <f t="shared" si="52"/>
        <v>2016S31</v>
      </c>
      <c r="F96" s="30" t="str">
        <f t="shared" si="63"/>
        <v>82016</v>
      </c>
      <c r="G96" s="208" t="str">
        <f>VLOOKUP(Horizontal!$C96&amp;Horizontal!$B96&amp;Horizontal!G$11,Vertical!$E:$O,G$10,0)</f>
        <v>0,82</v>
      </c>
      <c r="H96" s="207">
        <f>(VLOOKUP(Horizontal!$C96&amp;Horizontal!$B96&amp;Horizontal!H$11,Vertical!$E:$O,H$10,0))+0</f>
        <v>115.55</v>
      </c>
      <c r="I96" s="207">
        <f>(VLOOKUP(Horizontal!$C96&amp;Horizontal!$B96&amp;Horizontal!I$11,Vertical!$E:$O,I$10,0))+0</f>
        <v>161.59</v>
      </c>
      <c r="J96" s="207">
        <f>(VLOOKUP(Horizontal!$C96&amp;Horizontal!$B96&amp;Horizontal!J$11,Vertical!$E:$O,J$10,0))+0</f>
        <v>156.97</v>
      </c>
      <c r="K96" s="207">
        <f>(VLOOKUP(Horizontal!$C96&amp;Horizontal!$B96&amp;Horizontal!K$11,Vertical!$E:$O,K$10,0))+0</f>
        <v>158.11000000000001</v>
      </c>
      <c r="L96" s="207">
        <f>(VLOOKUP(Horizontal!$C96&amp;Horizontal!$B96&amp;Horizontal!L$11,Vertical!$E:$O,L$10,0))+0</f>
        <v>154.08000000000001</v>
      </c>
      <c r="M96" s="207">
        <f>(VLOOKUP(Horizontal!$C96&amp;Horizontal!$B96&amp;Horizontal!M$11,Vertical!$E:$O,M$10,0))+0</f>
        <v>154.58000000000001</v>
      </c>
      <c r="N96" s="207">
        <f>(VLOOKUP(Horizontal!$C96&amp;Horizontal!$B96&amp;Horizontal!N$11,Vertical!$E:$O,N$10,0))+0</f>
        <v>151.15</v>
      </c>
      <c r="O96" s="207">
        <f>(VLOOKUP(Horizontal!$C96&amp;Horizontal!$B96&amp;Horizontal!O$11,Vertical!$E:$O,O$10,0))+0</f>
        <v>149.09</v>
      </c>
      <c r="P96" s="209">
        <f>(VLOOKUP(Horizontal!$C96&amp;Horizontal!$B96&amp;Horizontal!P$11,Vertical!$E:$O,P$10,0))+0</f>
        <v>146.94</v>
      </c>
      <c r="Q96" s="210">
        <f>(VLOOKUP(Horizontal!$C96&amp;Horizontal!$B96&amp;Horizontal!Q$11,Vertical!$E:$O,Q$10,0))+0</f>
        <v>50</v>
      </c>
      <c r="R96" s="207">
        <f>(VLOOKUP(Horizontal!$C96&amp;Horizontal!$B96&amp;Horizontal!R$11,Vertical!$E:$O,R$10,0))+0</f>
        <v>45</v>
      </c>
      <c r="S96" s="207">
        <f>(VLOOKUP(Horizontal!$C96&amp;Horizontal!$B96&amp;Horizontal!S$11,Vertical!$E:$O,S$10,0))+0</f>
        <v>43</v>
      </c>
      <c r="T96" s="207">
        <f>(VLOOKUP(Horizontal!$C96&amp;Horizontal!$B96&amp;Horizontal!T$11,Vertical!$E:$O,T$10,0))+0</f>
        <v>43</v>
      </c>
      <c r="U96" s="207">
        <f>(VLOOKUP(Horizontal!$C96&amp;Horizontal!$B96&amp;Horizontal!U$11,Vertical!$E:$O,U$10,0))+0</f>
        <v>42</v>
      </c>
      <c r="V96" s="207">
        <f>(VLOOKUP(Horizontal!$C96&amp;Horizontal!$B96&amp;Horizontal!V$11,Vertical!$E:$O,V$10,0))+0</f>
        <v>36</v>
      </c>
      <c r="W96" s="207">
        <f>(VLOOKUP(Horizontal!$C96&amp;Horizontal!$B96&amp;Horizontal!W$11,Vertical!$E:$O,W$10,0))+0</f>
        <v>30</v>
      </c>
      <c r="X96" s="207">
        <f>(VLOOKUP(Horizontal!$C96&amp;Horizontal!$B96&amp;Horizontal!X$11,Vertical!$E:$O,X$10,0))+0</f>
        <v>26</v>
      </c>
      <c r="Y96" s="209">
        <f>(VLOOKUP(Horizontal!$C96&amp;Horizontal!$B96&amp;Horizontal!Y$11,Vertical!$E:$O,Y$10,0))+0</f>
        <v>24</v>
      </c>
      <c r="Z96" s="210">
        <f>(VLOOKUP(Horizontal!$C96&amp;Horizontal!$B96&amp;Horizontal!Z$11,Vertical!$E:$O,Z$10,0))+0</f>
        <v>8</v>
      </c>
      <c r="AA96" s="207">
        <f>(VLOOKUP(Horizontal!$C96&amp;Horizontal!$B96&amp;Horizontal!AA$11,Vertical!$E:$O,AA$10,0))+0</f>
        <v>0</v>
      </c>
      <c r="AB96" s="207">
        <f>(VLOOKUP(Horizontal!$C96&amp;Horizontal!$B96&amp;Horizontal!AB$11,Vertical!$E:$O,AB$10,0))+0</f>
        <v>8</v>
      </c>
      <c r="AC96" s="207">
        <f>(VLOOKUP(Horizontal!$C96&amp;Horizontal!$B96&amp;Horizontal!AC$11,Vertical!$E:$O,AC$10,0))+0</f>
        <v>8</v>
      </c>
      <c r="AD96" s="207">
        <f>(VLOOKUP(Horizontal!$C96&amp;Horizontal!$B96&amp;Horizontal!AD$11,Vertical!$E:$O,AD$10,0))+0</f>
        <v>20</v>
      </c>
      <c r="AE96" s="207">
        <f>(VLOOKUP(Horizontal!$C96&amp;Horizontal!$B96&amp;Horizontal!AE$11,Vertical!$E:$O,AE$10,0))+0</f>
        <v>10.71</v>
      </c>
      <c r="AF96" s="207">
        <f>(VLOOKUP(Horizontal!$C96&amp;Horizontal!$B96&amp;Horizontal!AF$11,Vertical!$E:$O,AF$10,0))+0</f>
        <v>14.29</v>
      </c>
      <c r="AG96" s="207">
        <f>(VLOOKUP(Horizontal!$C96&amp;Horizontal!$B96&amp;Horizontal!AG$11,Vertical!$E:$O,AG$10,0))+0</f>
        <v>7.33</v>
      </c>
      <c r="AH96" s="209">
        <f>(VLOOKUP(Horizontal!$C96&amp;Horizontal!$B96&amp;Horizontal!AH$11,Vertical!$E:$O,AH$10,0))+0</f>
        <v>17.18</v>
      </c>
      <c r="AI96" s="210">
        <f>(VLOOKUP(Horizontal!$C96&amp;Horizontal!$B96&amp;Horizontal!AI$11,Vertical!$E:$O,AI$10,0))+0</f>
        <v>4</v>
      </c>
      <c r="AJ96" s="207">
        <f>(VLOOKUP(Horizontal!$C96&amp;Horizontal!$B96&amp;Horizontal!AJ$11,Vertical!$E:$O,AJ$10,0))+0</f>
        <v>14.22</v>
      </c>
      <c r="AK96" s="207">
        <f>(VLOOKUP(Horizontal!$C96&amp;Horizontal!$B96&amp;Horizontal!AK$11,Vertical!$E:$O,AK$10,0))+0</f>
        <v>12</v>
      </c>
      <c r="AL96" s="207">
        <f>(VLOOKUP(Horizontal!$C96&amp;Horizontal!$B96&amp;Horizontal!AL$11,Vertical!$E:$O,AL$10,0))+0</f>
        <v>12</v>
      </c>
      <c r="AM96" s="207">
        <f>(VLOOKUP(Horizontal!$C96&amp;Horizontal!$B96&amp;Horizontal!AM$11,Vertical!$E:$O,AM$10,0))+0</f>
        <v>8</v>
      </c>
      <c r="AN96" s="207">
        <f>(VLOOKUP(Horizontal!$C96&amp;Horizontal!$B96&amp;Horizontal!AN$11,Vertical!$E:$O,AN$10,0))+0</f>
        <v>21.43</v>
      </c>
      <c r="AO96" s="207">
        <f>(VLOOKUP(Horizontal!$C96&amp;Horizontal!$B96&amp;Horizontal!AO$11,Vertical!$E:$O,AO$10,0))+0</f>
        <v>25</v>
      </c>
      <c r="AP96" s="207">
        <f>(VLOOKUP(Horizontal!$C96&amp;Horizontal!$B96&amp;Horizontal!AP$11,Vertical!$E:$O,AP$10,0))+0</f>
        <v>37</v>
      </c>
      <c r="AQ96" s="209">
        <f>(VLOOKUP(Horizontal!$C96&amp;Horizontal!$B96&amp;Horizontal!AQ$11,Vertical!$E:$O,AQ$10,0))+0</f>
        <v>34.36</v>
      </c>
      <c r="AR96" s="210">
        <f>(VLOOKUP(Horizontal!$C96&amp;Horizontal!$B96&amp;Horizontal!AR$11,Vertical!$E:$O,AR$10,0))+0</f>
        <v>88</v>
      </c>
      <c r="AS96" s="207">
        <f>(VLOOKUP(Horizontal!$C96&amp;Horizontal!$B96&amp;Horizontal!AS$11,Vertical!$E:$O,AS$10,0))+0</f>
        <v>85.78</v>
      </c>
      <c r="AT96" s="207">
        <f>(VLOOKUP(Horizontal!$C96&amp;Horizontal!$B96&amp;Horizontal!AT$11,Vertical!$E:$O,AT$10,0))+0</f>
        <v>80</v>
      </c>
      <c r="AU96" s="207">
        <f>(VLOOKUP(Horizontal!$C96&amp;Horizontal!$B96&amp;Horizontal!AU$11,Vertical!$E:$O,AU$10,0))+0</f>
        <v>80</v>
      </c>
      <c r="AV96" s="207">
        <f>(VLOOKUP(Horizontal!$C96&amp;Horizontal!$B96&amp;Horizontal!AV$11,Vertical!$E:$O,AV$10,0))+0</f>
        <v>72</v>
      </c>
      <c r="AW96" s="207">
        <f>(VLOOKUP(Horizontal!$C96&amp;Horizontal!$B96&amp;Horizontal!AW$11,Vertical!$E:$O,AW$10,0))+0</f>
        <v>67.86</v>
      </c>
      <c r="AX96" s="207">
        <f>(VLOOKUP(Horizontal!$C96&amp;Horizontal!$B96&amp;Horizontal!AX$11,Vertical!$E:$O,AX$10,0))+0</f>
        <v>60.71</v>
      </c>
      <c r="AY96" s="207">
        <f>(VLOOKUP(Horizontal!$C96&amp;Horizontal!$B96&amp;Horizontal!AY$11,Vertical!$E:$O,AY$10,0))+0</f>
        <v>55.68</v>
      </c>
      <c r="AZ96" s="209">
        <f>(VLOOKUP(Horizontal!$C96&amp;Horizontal!$B96&amp;Horizontal!AZ$11,Vertical!$E:$O,AZ$10,0))+0</f>
        <v>48.45</v>
      </c>
      <c r="BA96" s="208">
        <f>(VLOOKUP(Horizontal!$C96&amp;Horizontal!$B96&amp;Horizontal!BA$11,Vertical!$E:$O,BA$10,0))+0</f>
        <v>17.850000000000001</v>
      </c>
      <c r="BB96" s="210">
        <f>(VLOOKUP(Horizontal!$C96&amp;Horizontal!$B96&amp;Horizontal!BB$11,Vertical!$E:$O,BB$10,0))+0</f>
        <v>133.57</v>
      </c>
      <c r="BC96" s="207">
        <f>(VLOOKUP(Horizontal!$C96&amp;Horizontal!$B96&amp;Horizontal!BC$11,Vertical!$E:$O,BC$10,0))+0</f>
        <v>180.76</v>
      </c>
      <c r="BD96" s="207">
        <f>(VLOOKUP(Horizontal!$C96&amp;Horizontal!$B96&amp;Horizontal!BD$11,Vertical!$E:$O,BD$10,0))+0</f>
        <v>174.97</v>
      </c>
      <c r="BE96" s="207">
        <f>(VLOOKUP(Horizontal!$C96&amp;Horizontal!$B96&amp;Horizontal!BE$11,Vertical!$E:$O,BE$10,0))+0</f>
        <v>174.48</v>
      </c>
      <c r="BF96" s="207">
        <f>(VLOOKUP(Horizontal!$C96&amp;Horizontal!$B96&amp;Horizontal!BF$11,Vertical!$E:$O,BF$10,0))+0</f>
        <v>175.7</v>
      </c>
      <c r="BG96" s="207">
        <f>(VLOOKUP(Horizontal!$C96&amp;Horizontal!$B96&amp;Horizontal!BG$11,Vertical!$E:$O,BG$10,0))+0</f>
        <v>196.59</v>
      </c>
      <c r="BH96" s="207">
        <f>(VLOOKUP(Horizontal!$C96&amp;Horizontal!$B96&amp;Horizontal!BH$11,Vertical!$E:$O,BH$10,0))+0</f>
        <v>195.62</v>
      </c>
      <c r="BI96" s="207">
        <f>(VLOOKUP(Horizontal!$C96&amp;Horizontal!$B96&amp;Horizontal!BI$11,Vertical!$E:$O,BI$10,0))+0</f>
        <v>193.55</v>
      </c>
      <c r="BJ96" s="209">
        <f>(VLOOKUP(Horizontal!$C96&amp;Horizontal!$B96&amp;Horizontal!BJ$11,Vertical!$E:$O,BJ$10,0))+0</f>
        <v>191.47</v>
      </c>
      <c r="BK96" s="210">
        <f>(VLOOKUP(Horizontal!$C96&amp;Horizontal!$B96&amp;Horizontal!BK$11,Vertical!$E:$O,BK$10,0))+0</f>
        <v>48</v>
      </c>
      <c r="BL96" s="207">
        <f>(VLOOKUP(Horizontal!$C96&amp;Horizontal!$B96&amp;Horizontal!BL$11,Vertical!$E:$O,BL$10,0))+0</f>
        <v>45</v>
      </c>
      <c r="BM96" s="207">
        <f>(VLOOKUP(Horizontal!$C96&amp;Horizontal!$B96&amp;Horizontal!BM$11,Vertical!$E:$O,BM$10,0))+0</f>
        <v>42</v>
      </c>
      <c r="BN96" s="207">
        <f>(VLOOKUP(Horizontal!$C96&amp;Horizontal!$B96&amp;Horizontal!BN$11,Vertical!$E:$O,BN$10,0))+0</f>
        <v>40</v>
      </c>
      <c r="BO96" s="207">
        <f>(VLOOKUP(Horizontal!$C96&amp;Horizontal!$B96&amp;Horizontal!BO$11,Vertical!$E:$O,BO$10,0))+0</f>
        <v>39</v>
      </c>
      <c r="BP96" s="207">
        <f>(VLOOKUP(Horizontal!$C96&amp;Horizontal!$B96&amp;Horizontal!BP$11,Vertical!$E:$O,BP$10,0))+0</f>
        <v>37</v>
      </c>
      <c r="BQ96" s="207">
        <f>(VLOOKUP(Horizontal!$C96&amp;Horizontal!$B96&amp;Horizontal!BQ$11,Vertical!$E:$O,BQ$10,0))+0</f>
        <v>33</v>
      </c>
      <c r="BR96" s="207">
        <f>(VLOOKUP(Horizontal!$C96&amp;Horizontal!$B96&amp;Horizontal!BR$11,Vertical!$E:$O,BR$10,0))+0</f>
        <v>31</v>
      </c>
      <c r="BS96" s="209">
        <f>(VLOOKUP(Horizontal!$C96&amp;Horizontal!$B96&amp;Horizontal!BS$11,Vertical!$E:$O,BS$10,0))+0</f>
        <v>29</v>
      </c>
      <c r="BT96" s="210">
        <f>(VLOOKUP(Horizontal!$C96&amp;Horizontal!$B96&amp;Horizontal!BT$11,Vertical!$E:$O,BT$10,0))+0</f>
        <v>9.52</v>
      </c>
      <c r="BU96" s="207">
        <f>(VLOOKUP(Horizontal!$C96&amp;Horizontal!$B96&amp;Horizontal!BU$11,Vertical!$E:$O,BU$10,0))+0</f>
        <v>12.5</v>
      </c>
      <c r="BV96" s="207">
        <f>(VLOOKUP(Horizontal!$C96&amp;Horizontal!$B96&amp;Horizontal!BV$11,Vertical!$E:$O,BV$10,0))+0</f>
        <v>15.38</v>
      </c>
      <c r="BW96" s="207">
        <f>(VLOOKUP(Horizontal!$C96&amp;Horizontal!$B96&amp;Horizontal!BW$11,Vertical!$E:$O,BW$10,0))+0</f>
        <v>15.38</v>
      </c>
      <c r="BX96" s="207">
        <f>(VLOOKUP(Horizontal!$C96&amp;Horizontal!$B96&amp;Horizontal!BX$11,Vertical!$E:$O,BX$10,0))+0</f>
        <v>19.05</v>
      </c>
      <c r="BY96" s="207">
        <f>(VLOOKUP(Horizontal!$C96&amp;Horizontal!$B96&amp;Horizontal!BY$11,Vertical!$E:$O,BY$10,0))+0</f>
        <v>27.15</v>
      </c>
      <c r="BZ96" s="207">
        <f>(VLOOKUP(Horizontal!$C96&amp;Horizontal!$B96&amp;Horizontal!BZ$11,Vertical!$E:$O,BZ$10,0))+0</f>
        <v>25</v>
      </c>
      <c r="CA96" s="207">
        <f>(VLOOKUP(Horizontal!$C96&amp;Horizontal!$B96&amp;Horizontal!CA$11,Vertical!$E:$O,CA$10,0))+0</f>
        <v>17.010000000000002</v>
      </c>
      <c r="CB96" s="209">
        <f>(VLOOKUP(Horizontal!$C96&amp;Horizontal!$B96&amp;Horizontal!CB$11,Vertical!$E:$O,CB$10,0))+0</f>
        <v>28</v>
      </c>
      <c r="CC96" s="210">
        <f>(VLOOKUP(Horizontal!$C96&amp;Horizontal!$B96&amp;Horizontal!CC$11,Vertical!$E:$O,CC$10,0))+0</f>
        <v>9.52</v>
      </c>
      <c r="CD96" s="207">
        <f>(VLOOKUP(Horizontal!$C96&amp;Horizontal!$B96&amp;Horizontal!CD$11,Vertical!$E:$O,CD$10,0))+0</f>
        <v>6.25</v>
      </c>
      <c r="CE96" s="207">
        <f>(VLOOKUP(Horizontal!$C96&amp;Horizontal!$B96&amp;Horizontal!CE$11,Vertical!$E:$O,CE$10,0))+0</f>
        <v>5.13</v>
      </c>
      <c r="CF96" s="207">
        <f>(VLOOKUP(Horizontal!$C96&amp;Horizontal!$B96&amp;Horizontal!CF$11,Vertical!$E:$O,CF$10,0))+0</f>
        <v>5.13</v>
      </c>
      <c r="CG96" s="207">
        <f>(VLOOKUP(Horizontal!$C96&amp;Horizontal!$B96&amp;Horizontal!CG$11,Vertical!$E:$O,CG$10,0))+0</f>
        <v>14.29</v>
      </c>
      <c r="CH96" s="207">
        <f>(VLOOKUP(Horizontal!$C96&amp;Horizontal!$B96&amp;Horizontal!CH$11,Vertical!$E:$O,CH$10,0))+0</f>
        <v>23.08</v>
      </c>
      <c r="CI96" s="207">
        <f>(VLOOKUP(Horizontal!$C96&amp;Horizontal!$B96&amp;Horizontal!CI$11,Vertical!$E:$O,CI$10,0))+0</f>
        <v>20.83</v>
      </c>
      <c r="CJ96" s="207">
        <f>(VLOOKUP(Horizontal!$C96&amp;Horizontal!$B96&amp;Horizontal!CJ$11,Vertical!$E:$O,CJ$10,0))+0</f>
        <v>20.75</v>
      </c>
      <c r="CK96" s="209">
        <f>(VLOOKUP(Horizontal!$C96&amp;Horizontal!$B96&amp;Horizontal!CK$11,Vertical!$E:$O,CK$10,0))+0</f>
        <v>12</v>
      </c>
      <c r="CL96" s="210">
        <f>(VLOOKUP(Horizontal!$C96&amp;Horizontal!$B96&amp;Horizontal!CL$11,Vertical!$E:$O,CL$10,0))+0</f>
        <v>80.95</v>
      </c>
      <c r="CM96" s="207">
        <f>(VLOOKUP(Horizontal!$C96&amp;Horizontal!$B96&amp;Horizontal!CM$11,Vertical!$E:$O,CM$10,0))+0</f>
        <v>81.25</v>
      </c>
      <c r="CN96" s="207">
        <f>(VLOOKUP(Horizontal!$C96&amp;Horizontal!$B96&amp;Horizontal!CN$11,Vertical!$E:$O,CN$10,0))+0</f>
        <v>79.489999999999995</v>
      </c>
      <c r="CO96" s="207">
        <f>(VLOOKUP(Horizontal!$C96&amp;Horizontal!$B96&amp;Horizontal!CO$11,Vertical!$E:$O,CO$10,0))+0</f>
        <v>79.489999999999995</v>
      </c>
      <c r="CP96" s="207">
        <f>(VLOOKUP(Horizontal!$C96&amp;Horizontal!$B96&amp;Horizontal!CP$11,Vertical!$E:$O,CP$10,0))+0</f>
        <v>66.67</v>
      </c>
      <c r="CQ96" s="207">
        <f>(VLOOKUP(Horizontal!$C96&amp;Horizontal!$B96&amp;Horizontal!CQ$11,Vertical!$E:$O,CQ$10,0))+0</f>
        <v>49.77</v>
      </c>
      <c r="CR96" s="207">
        <f>(VLOOKUP(Horizontal!$C96&amp;Horizontal!$B96&amp;Horizontal!CR$11,Vertical!$E:$O,CR$10,0))+0</f>
        <v>54.17</v>
      </c>
      <c r="CS96" s="207">
        <f>(VLOOKUP(Horizontal!$C96&amp;Horizontal!$B96&amp;Horizontal!CS$11,Vertical!$E:$O,CS$10,0))+0</f>
        <v>62.24</v>
      </c>
      <c r="CT96" s="207">
        <f>(VLOOKUP(Horizontal!$C96&amp;Horizontal!$B96&amp;Horizontal!CT$11,Vertical!$E:$O,CT$10,0))+0</f>
        <v>60</v>
      </c>
      <c r="CU96" s="150"/>
      <c r="CV96" s="211">
        <f t="shared" si="53"/>
        <v>18.019999999999996</v>
      </c>
      <c r="CW96" s="190">
        <f t="shared" si="54"/>
        <v>19.169999999999987</v>
      </c>
      <c r="CX96" s="190">
        <f t="shared" si="55"/>
        <v>18</v>
      </c>
      <c r="CY96" s="190">
        <f t="shared" si="56"/>
        <v>16.369999999999976</v>
      </c>
      <c r="CZ96" s="190">
        <f t="shared" si="57"/>
        <v>21.619999999999976</v>
      </c>
      <c r="DA96" s="190">
        <f t="shared" si="58"/>
        <v>42.009999999999991</v>
      </c>
      <c r="DB96" s="190">
        <f t="shared" si="59"/>
        <v>44.47</v>
      </c>
      <c r="DC96" s="190">
        <f t="shared" si="60"/>
        <v>44.460000000000008</v>
      </c>
      <c r="DD96" s="212">
        <f t="shared" si="61"/>
        <v>44.53</v>
      </c>
      <c r="DE96" s="9">
        <v>160</v>
      </c>
      <c r="DF96" s="212">
        <f t="shared" si="62"/>
        <v>92.907210401891334</v>
      </c>
      <c r="DG96" s="264"/>
      <c r="DH96" s="265"/>
      <c r="DI96" s="265"/>
      <c r="DJ96" s="266"/>
      <c r="DK96" s="190">
        <v>93.29</v>
      </c>
      <c r="DL96" s="190">
        <v>93.28</v>
      </c>
      <c r="DM96" s="190">
        <v>102.42</v>
      </c>
      <c r="DN96" s="212">
        <v>102.42</v>
      </c>
      <c r="DO96" s="190">
        <v>115.58</v>
      </c>
      <c r="DP96" s="190">
        <v>112.36</v>
      </c>
      <c r="DQ96" s="190">
        <v>119.47</v>
      </c>
      <c r="DR96" s="212">
        <v>119.47</v>
      </c>
      <c r="DS96" s="150"/>
      <c r="DT96" s="190">
        <v>117</v>
      </c>
      <c r="DU96" s="190">
        <v>167</v>
      </c>
      <c r="DV96" s="190">
        <v>165</v>
      </c>
      <c r="DW96" s="190">
        <v>165</v>
      </c>
      <c r="DX96" s="190"/>
      <c r="DY96" s="190"/>
      <c r="DZ96" s="190"/>
      <c r="EA96" s="190"/>
      <c r="EB96" s="190"/>
      <c r="EC96" s="190"/>
      <c r="ED96" s="190">
        <v>155</v>
      </c>
      <c r="EE96" s="190">
        <v>150</v>
      </c>
      <c r="EF96" s="190">
        <v>150</v>
      </c>
      <c r="EG96" s="190">
        <v>145</v>
      </c>
      <c r="EH96" s="212">
        <v>145</v>
      </c>
      <c r="EI96" s="213"/>
      <c r="EJ96" s="211">
        <f t="shared" si="41"/>
        <v>17.769999999999996</v>
      </c>
      <c r="EK96" s="190">
        <f t="shared" si="42"/>
        <v>18.080000000000013</v>
      </c>
      <c r="EL96" s="190">
        <f t="shared" si="43"/>
        <v>24.490000000000009</v>
      </c>
      <c r="EM96" s="190">
        <f t="shared" si="44"/>
        <v>17.489999999999981</v>
      </c>
      <c r="EN96" s="190"/>
      <c r="EO96" s="190"/>
      <c r="EP96" s="190"/>
      <c r="EQ96" s="190"/>
      <c r="ER96" s="190"/>
      <c r="ES96" s="190"/>
      <c r="ET96" s="190">
        <f t="shared" si="45"/>
        <v>26.810000000000002</v>
      </c>
      <c r="EU96" s="190">
        <f t="shared" si="46"/>
        <v>45.400000000000006</v>
      </c>
      <c r="EV96" s="190">
        <f t="shared" si="47"/>
        <v>44.319999999999993</v>
      </c>
      <c r="EW96" s="190">
        <f t="shared" si="48"/>
        <v>44.28</v>
      </c>
      <c r="EX96" s="212">
        <f t="shared" si="49"/>
        <v>44.789999999999992</v>
      </c>
      <c r="EY96" s="211"/>
      <c r="EZ96" s="75">
        <f t="shared" si="50"/>
        <v>7.058013427440178E-3</v>
      </c>
      <c r="FA96" s="89">
        <f t="shared" si="51"/>
        <v>-7.0000000000000007E-2</v>
      </c>
      <c r="FB96" s="212"/>
      <c r="FC96" s="213"/>
      <c r="FD96" s="213"/>
      <c r="FE96" s="213"/>
      <c r="FF96" s="213"/>
      <c r="FG96" s="213"/>
      <c r="FH96" s="213"/>
      <c r="FI96" s="213"/>
      <c r="FJ96" s="213"/>
      <c r="FK96" s="213"/>
      <c r="FL96" s="213"/>
      <c r="FM96" s="213"/>
      <c r="FN96" s="213"/>
      <c r="FO96" s="213"/>
      <c r="FP96" s="213"/>
      <c r="FQ96" s="213"/>
      <c r="FR96" s="213"/>
      <c r="FS96" s="211"/>
      <c r="FT96" s="190"/>
      <c r="FU96" s="190"/>
      <c r="FV96" s="190"/>
      <c r="FW96" s="190"/>
      <c r="FX96" s="190"/>
      <c r="FY96" s="190"/>
      <c r="FZ96" s="190"/>
      <c r="GA96" s="190"/>
      <c r="GB96" s="190"/>
      <c r="GC96" s="190"/>
      <c r="GD96" s="190"/>
      <c r="GE96" s="190"/>
      <c r="GF96" s="190"/>
      <c r="GG96" s="212"/>
    </row>
    <row r="97" spans="2:189">
      <c r="B97" s="33">
        <v>42590</v>
      </c>
      <c r="C97" s="30" t="s">
        <v>34</v>
      </c>
      <c r="D97" s="30">
        <v>2016</v>
      </c>
      <c r="E97" s="30" t="str">
        <f t="shared" si="52"/>
        <v>2016S32</v>
      </c>
      <c r="F97" s="30" t="str">
        <f t="shared" si="63"/>
        <v>82016</v>
      </c>
      <c r="G97" s="208" t="str">
        <f>VLOOKUP(Horizontal!$C97&amp;Horizontal!$B97&amp;Horizontal!G$11,Vertical!$E:$O,G$10,0)</f>
        <v>0,8</v>
      </c>
      <c r="H97" s="207">
        <f>(VLOOKUP(Horizontal!$C97&amp;Horizontal!$B97&amp;Horizontal!H$11,Vertical!$E:$O,H$10,0))+0</f>
        <v>120.94</v>
      </c>
      <c r="I97" s="207">
        <f>(VLOOKUP(Horizontal!$C97&amp;Horizontal!$B97&amp;Horizontal!I$11,Vertical!$E:$O,I$10,0))+0</f>
        <v>198.46</v>
      </c>
      <c r="J97" s="207">
        <f>(VLOOKUP(Horizontal!$C97&amp;Horizontal!$B97&amp;Horizontal!J$11,Vertical!$E:$O,J$10,0))+0</f>
        <v>185.81</v>
      </c>
      <c r="K97" s="207">
        <f>(VLOOKUP(Horizontal!$C97&amp;Horizontal!$B97&amp;Horizontal!K$11,Vertical!$E:$O,K$10,0))+0</f>
        <v>179.36</v>
      </c>
      <c r="L97" s="207">
        <f>(VLOOKUP(Horizontal!$C97&amp;Horizontal!$B97&amp;Horizontal!L$11,Vertical!$E:$O,L$10,0))+0</f>
        <v>168.23</v>
      </c>
      <c r="M97" s="207">
        <f>(VLOOKUP(Horizontal!$C97&amp;Horizontal!$B97&amp;Horizontal!M$11,Vertical!$E:$O,M$10,0))+0</f>
        <v>159.41</v>
      </c>
      <c r="N97" s="207">
        <f>(VLOOKUP(Horizontal!$C97&amp;Horizontal!$B97&amp;Horizontal!N$11,Vertical!$E:$O,N$10,0))+0</f>
        <v>155.66</v>
      </c>
      <c r="O97" s="207">
        <f>(VLOOKUP(Horizontal!$C97&amp;Horizontal!$B97&amp;Horizontal!O$11,Vertical!$E:$O,O$10,0))+0</f>
        <v>151.15</v>
      </c>
      <c r="P97" s="209">
        <f>(VLOOKUP(Horizontal!$C97&amp;Horizontal!$B97&amp;Horizontal!P$11,Vertical!$E:$O,P$10,0))+0</f>
        <v>149.66999999999999</v>
      </c>
      <c r="Q97" s="210">
        <f>(VLOOKUP(Horizontal!$C97&amp;Horizontal!$B97&amp;Horizontal!Q$11,Vertical!$E:$O,Q$10,0))+0</f>
        <v>49</v>
      </c>
      <c r="R97" s="207">
        <f>(VLOOKUP(Horizontal!$C97&amp;Horizontal!$B97&amp;Horizontal!R$11,Vertical!$E:$O,R$10,0))+0</f>
        <v>45</v>
      </c>
      <c r="S97" s="207">
        <f>(VLOOKUP(Horizontal!$C97&amp;Horizontal!$B97&amp;Horizontal!S$11,Vertical!$E:$O,S$10,0))+0</f>
        <v>45</v>
      </c>
      <c r="T97" s="207">
        <f>(VLOOKUP(Horizontal!$C97&amp;Horizontal!$B97&amp;Horizontal!T$11,Vertical!$E:$O,T$10,0))+0</f>
        <v>44</v>
      </c>
      <c r="U97" s="207">
        <f>(VLOOKUP(Horizontal!$C97&amp;Horizontal!$B97&amp;Horizontal!U$11,Vertical!$E:$O,U$10,0))+0</f>
        <v>43</v>
      </c>
      <c r="V97" s="207">
        <f>(VLOOKUP(Horizontal!$C97&amp;Horizontal!$B97&amp;Horizontal!V$11,Vertical!$E:$O,V$10,0))+0</f>
        <v>33</v>
      </c>
      <c r="W97" s="207">
        <f>(VLOOKUP(Horizontal!$C97&amp;Horizontal!$B97&amp;Horizontal!W$11,Vertical!$E:$O,W$10,0))+0</f>
        <v>25</v>
      </c>
      <c r="X97" s="207">
        <f>(VLOOKUP(Horizontal!$C97&amp;Horizontal!$B97&amp;Horizontal!X$11,Vertical!$E:$O,X$10,0))+0</f>
        <v>20</v>
      </c>
      <c r="Y97" s="209">
        <f>(VLOOKUP(Horizontal!$C97&amp;Horizontal!$B97&amp;Horizontal!Y$11,Vertical!$E:$O,Y$10,0))+0</f>
        <v>17</v>
      </c>
      <c r="Z97" s="210">
        <f>(VLOOKUP(Horizontal!$C97&amp;Horizontal!$B97&amp;Horizontal!Z$11,Vertical!$E:$O,Z$10,0))+0</f>
        <v>6.9</v>
      </c>
      <c r="AA97" s="207">
        <f>(VLOOKUP(Horizontal!$C97&amp;Horizontal!$B97&amp;Horizontal!AA$11,Vertical!$E:$O,AA$10,0))+0</f>
        <v>0</v>
      </c>
      <c r="AB97" s="207">
        <f>(VLOOKUP(Horizontal!$C97&amp;Horizontal!$B97&amp;Horizontal!AB$11,Vertical!$E:$O,AB$10,0))+0</f>
        <v>2.17</v>
      </c>
      <c r="AC97" s="207">
        <f>(VLOOKUP(Horizontal!$C97&amp;Horizontal!$B97&amp;Horizontal!AC$11,Vertical!$E:$O,AC$10,0))+0</f>
        <v>3.57</v>
      </c>
      <c r="AD97" s="207">
        <f>(VLOOKUP(Horizontal!$C97&amp;Horizontal!$B97&amp;Horizontal!AD$11,Vertical!$E:$O,AD$10,0))+0</f>
        <v>11.95</v>
      </c>
      <c r="AE97" s="207">
        <f>(VLOOKUP(Horizontal!$C97&amp;Horizontal!$B97&amp;Horizontal!AE$11,Vertical!$E:$O,AE$10,0))+0</f>
        <v>7.49</v>
      </c>
      <c r="AF97" s="207">
        <f>(VLOOKUP(Horizontal!$C97&amp;Horizontal!$B97&amp;Horizontal!AF$11,Vertical!$E:$O,AF$10,0))+0</f>
        <v>10</v>
      </c>
      <c r="AG97" s="207">
        <f>(VLOOKUP(Horizontal!$C97&amp;Horizontal!$B97&amp;Horizontal!AG$11,Vertical!$E:$O,AG$10,0))+0</f>
        <v>17.54</v>
      </c>
      <c r="AH97" s="209">
        <f>(VLOOKUP(Horizontal!$C97&amp;Horizontal!$B97&amp;Horizontal!AH$11,Vertical!$E:$O,AH$10,0))+0</f>
        <v>23.59</v>
      </c>
      <c r="AI97" s="210">
        <f>(VLOOKUP(Horizontal!$C97&amp;Horizontal!$B97&amp;Horizontal!AI$11,Vertical!$E:$O,AI$10,0))+0</f>
        <v>6.9</v>
      </c>
      <c r="AJ97" s="207">
        <f>(VLOOKUP(Horizontal!$C97&amp;Horizontal!$B97&amp;Horizontal!AJ$11,Vertical!$E:$O,AJ$10,0))+0</f>
        <v>0</v>
      </c>
      <c r="AK97" s="207">
        <f>(VLOOKUP(Horizontal!$C97&amp;Horizontal!$B97&amp;Horizontal!AK$11,Vertical!$E:$O,AK$10,0))+0</f>
        <v>4.3499999999999996</v>
      </c>
      <c r="AL97" s="207">
        <f>(VLOOKUP(Horizontal!$C97&amp;Horizontal!$B97&amp;Horizontal!AL$11,Vertical!$E:$O,AL$10,0))+0</f>
        <v>10.71</v>
      </c>
      <c r="AM97" s="207">
        <f>(VLOOKUP(Horizontal!$C97&amp;Horizontal!$B97&amp;Horizontal!AM$11,Vertical!$E:$O,AM$10,0))+0</f>
        <v>7.97</v>
      </c>
      <c r="AN97" s="207">
        <f>(VLOOKUP(Horizontal!$C97&amp;Horizontal!$B97&amp;Horizontal!AN$11,Vertical!$E:$O,AN$10,0))+0</f>
        <v>11.24</v>
      </c>
      <c r="AO97" s="207">
        <f>(VLOOKUP(Horizontal!$C97&amp;Horizontal!$B97&amp;Horizontal!AO$11,Vertical!$E:$O,AO$10,0))+0</f>
        <v>20</v>
      </c>
      <c r="AP97" s="207">
        <f>(VLOOKUP(Horizontal!$C97&amp;Horizontal!$B97&amp;Horizontal!AP$11,Vertical!$E:$O,AP$10,0))+0</f>
        <v>28.07</v>
      </c>
      <c r="AQ97" s="209">
        <f>(VLOOKUP(Horizontal!$C97&amp;Horizontal!$B97&amp;Horizontal!AQ$11,Vertical!$E:$O,AQ$10,0))+0</f>
        <v>16.61</v>
      </c>
      <c r="AR97" s="210">
        <f>(VLOOKUP(Horizontal!$C97&amp;Horizontal!$B97&amp;Horizontal!AR$11,Vertical!$E:$O,AR$10,0))+0</f>
        <v>86.21</v>
      </c>
      <c r="AS97" s="207">
        <f>(VLOOKUP(Horizontal!$C97&amp;Horizontal!$B97&amp;Horizontal!AS$11,Vertical!$E:$O,AS$10,0))+0</f>
        <v>100</v>
      </c>
      <c r="AT97" s="207">
        <f>(VLOOKUP(Horizontal!$C97&amp;Horizontal!$B97&amp;Horizontal!AT$11,Vertical!$E:$O,AT$10,0))+0</f>
        <v>93.48</v>
      </c>
      <c r="AU97" s="207">
        <f>(VLOOKUP(Horizontal!$C97&amp;Horizontal!$B97&amp;Horizontal!AU$11,Vertical!$E:$O,AU$10,0))+0</f>
        <v>85.71</v>
      </c>
      <c r="AV97" s="207">
        <f>(VLOOKUP(Horizontal!$C97&amp;Horizontal!$B97&amp;Horizontal!AV$11,Vertical!$E:$O,AV$10,0))+0</f>
        <v>80.08</v>
      </c>
      <c r="AW97" s="207">
        <f>(VLOOKUP(Horizontal!$C97&amp;Horizontal!$B97&amp;Horizontal!AW$11,Vertical!$E:$O,AW$10,0))+0</f>
        <v>81.27</v>
      </c>
      <c r="AX97" s="207">
        <f>(VLOOKUP(Horizontal!$C97&amp;Horizontal!$B97&amp;Horizontal!AX$11,Vertical!$E:$O,AX$10,0))+0</f>
        <v>70</v>
      </c>
      <c r="AY97" s="207">
        <f>(VLOOKUP(Horizontal!$C97&amp;Horizontal!$B97&amp;Horizontal!AY$11,Vertical!$E:$O,AY$10,0))+0</f>
        <v>54.39</v>
      </c>
      <c r="AZ97" s="209">
        <f>(VLOOKUP(Horizontal!$C97&amp;Horizontal!$B97&amp;Horizontal!AZ$11,Vertical!$E:$O,AZ$10,0))+0</f>
        <v>59.8</v>
      </c>
      <c r="BA97" s="208">
        <f>(VLOOKUP(Horizontal!$C97&amp;Horizontal!$B97&amp;Horizontal!BA$11,Vertical!$E:$O,BA$10,0))+0</f>
        <v>17.78</v>
      </c>
      <c r="BB97" s="210">
        <f>(VLOOKUP(Horizontal!$C97&amp;Horizontal!$B97&amp;Horizontal!BB$11,Vertical!$E:$O,BB$10,0))+0</f>
        <v>140.13999999999999</v>
      </c>
      <c r="BC97" s="207">
        <f>(VLOOKUP(Horizontal!$C97&amp;Horizontal!$B97&amp;Horizontal!BC$11,Vertical!$E:$O,BC$10,0))+0</f>
        <v>216.26</v>
      </c>
      <c r="BD97" s="207">
        <f>(VLOOKUP(Horizontal!$C97&amp;Horizontal!$B97&amp;Horizontal!BD$11,Vertical!$E:$O,BD$10,0))+0</f>
        <v>209.33</v>
      </c>
      <c r="BE97" s="207">
        <f>(VLOOKUP(Horizontal!$C97&amp;Horizontal!$B97&amp;Horizontal!BE$11,Vertical!$E:$O,BE$10,0))+0</f>
        <v>207.2</v>
      </c>
      <c r="BF97" s="207">
        <f>(VLOOKUP(Horizontal!$C97&amp;Horizontal!$B97&amp;Horizontal!BF$11,Vertical!$E:$O,BF$10,0))+0</f>
        <v>201.03</v>
      </c>
      <c r="BG97" s="207">
        <f>(VLOOKUP(Horizontal!$C97&amp;Horizontal!$B97&amp;Horizontal!BG$11,Vertical!$E:$O,BG$10,0))+0</f>
        <v>201.98</v>
      </c>
      <c r="BH97" s="207">
        <f>(VLOOKUP(Horizontal!$C97&amp;Horizontal!$B97&amp;Horizontal!BH$11,Vertical!$E:$O,BH$10,0))+0</f>
        <v>200.7</v>
      </c>
      <c r="BI97" s="207">
        <f>(VLOOKUP(Horizontal!$C97&amp;Horizontal!$B97&amp;Horizontal!BI$11,Vertical!$E:$O,BI$10,0))+0</f>
        <v>197</v>
      </c>
      <c r="BJ97" s="209">
        <f>(VLOOKUP(Horizontal!$C97&amp;Horizontal!$B97&amp;Horizontal!BJ$11,Vertical!$E:$O,BJ$10,0))+0</f>
        <v>192.95</v>
      </c>
      <c r="BK97" s="210">
        <f>(VLOOKUP(Horizontal!$C97&amp;Horizontal!$B97&amp;Horizontal!BK$11,Vertical!$E:$O,BK$10,0))+0</f>
        <v>44</v>
      </c>
      <c r="BL97" s="207">
        <f>(VLOOKUP(Horizontal!$C97&amp;Horizontal!$B97&amp;Horizontal!BL$11,Vertical!$E:$O,BL$10,0))+0</f>
        <v>43</v>
      </c>
      <c r="BM97" s="207">
        <f>(VLOOKUP(Horizontal!$C97&amp;Horizontal!$B97&amp;Horizontal!BM$11,Vertical!$E:$O,BM$10,0))+0</f>
        <v>38</v>
      </c>
      <c r="BN97" s="207">
        <f>(VLOOKUP(Horizontal!$C97&amp;Horizontal!$B97&amp;Horizontal!BN$11,Vertical!$E:$O,BN$10,0))+0</f>
        <v>36</v>
      </c>
      <c r="BO97" s="207">
        <f>(VLOOKUP(Horizontal!$C97&amp;Horizontal!$B97&amp;Horizontal!BO$11,Vertical!$E:$O,BO$10,0))+0</f>
        <v>35</v>
      </c>
      <c r="BP97" s="207">
        <f>(VLOOKUP(Horizontal!$C97&amp;Horizontal!$B97&amp;Horizontal!BP$11,Vertical!$E:$O,BP$10,0))+0</f>
        <v>29</v>
      </c>
      <c r="BQ97" s="207">
        <f>(VLOOKUP(Horizontal!$C97&amp;Horizontal!$B97&amp;Horizontal!BQ$11,Vertical!$E:$O,BQ$10,0))+0</f>
        <v>28</v>
      </c>
      <c r="BR97" s="207">
        <f>(VLOOKUP(Horizontal!$C97&amp;Horizontal!$B97&amp;Horizontal!BR$11,Vertical!$E:$O,BR$10,0))+0</f>
        <v>25</v>
      </c>
      <c r="BS97" s="209">
        <f>(VLOOKUP(Horizontal!$C97&amp;Horizontal!$B97&amp;Horizontal!BS$11,Vertical!$E:$O,BS$10,0))+0</f>
        <v>24</v>
      </c>
      <c r="BT97" s="210">
        <f>(VLOOKUP(Horizontal!$C97&amp;Horizontal!$B97&amp;Horizontal!BT$11,Vertical!$E:$O,BT$10,0))+0</f>
        <v>4.76</v>
      </c>
      <c r="BU97" s="207">
        <f>(VLOOKUP(Horizontal!$C97&amp;Horizontal!$B97&amp;Horizontal!BU$11,Vertical!$E:$O,BU$10,0))+0</f>
        <v>0</v>
      </c>
      <c r="BV97" s="207">
        <f>(VLOOKUP(Horizontal!$C97&amp;Horizontal!$B97&amp;Horizontal!BV$11,Vertical!$E:$O,BV$10,0))+0</f>
        <v>0</v>
      </c>
      <c r="BW97" s="207">
        <f>(VLOOKUP(Horizontal!$C97&amp;Horizontal!$B97&amp;Horizontal!BW$11,Vertical!$E:$O,BW$10,0))+0</f>
        <v>3.03</v>
      </c>
      <c r="BX97" s="207">
        <f>(VLOOKUP(Horizontal!$C97&amp;Horizontal!$B97&amp;Horizontal!BX$11,Vertical!$E:$O,BX$10,0))+0</f>
        <v>11.11</v>
      </c>
      <c r="BY97" s="207">
        <f>(VLOOKUP(Horizontal!$C97&amp;Horizontal!$B97&amp;Horizontal!BY$11,Vertical!$E:$O,BY$10,0))+0</f>
        <v>13.64</v>
      </c>
      <c r="BZ97" s="207">
        <f>(VLOOKUP(Horizontal!$C97&amp;Horizontal!$B97&amp;Horizontal!BZ$11,Vertical!$E:$O,BZ$10,0))+0</f>
        <v>8.6999999999999993</v>
      </c>
      <c r="CA97" s="207">
        <f>(VLOOKUP(Horizontal!$C97&amp;Horizontal!$B97&amp;Horizontal!CA$11,Vertical!$E:$O,CA$10,0))+0</f>
        <v>13.04</v>
      </c>
      <c r="CB97" s="209">
        <f>(VLOOKUP(Horizontal!$C97&amp;Horizontal!$B97&amp;Horizontal!CB$11,Vertical!$E:$O,CB$10,0))+0</f>
        <v>34.78</v>
      </c>
      <c r="CC97" s="210">
        <f>(VLOOKUP(Horizontal!$C97&amp;Horizontal!$B97&amp;Horizontal!CC$11,Vertical!$E:$O,CC$10,0))+0</f>
        <v>9.52</v>
      </c>
      <c r="CD97" s="207">
        <f>(VLOOKUP(Horizontal!$C97&amp;Horizontal!$B97&amp;Horizontal!CD$11,Vertical!$E:$O,CD$10,0))+0</f>
        <v>0</v>
      </c>
      <c r="CE97" s="207">
        <f>(VLOOKUP(Horizontal!$C97&amp;Horizontal!$B97&amp;Horizontal!CE$11,Vertical!$E:$O,CE$10,0))+0</f>
        <v>0</v>
      </c>
      <c r="CF97" s="207">
        <f>(VLOOKUP(Horizontal!$C97&amp;Horizontal!$B97&amp;Horizontal!CF$11,Vertical!$E:$O,CF$10,0))+0</f>
        <v>6.06</v>
      </c>
      <c r="CG97" s="207">
        <f>(VLOOKUP(Horizontal!$C97&amp;Horizontal!$B97&amp;Horizontal!CG$11,Vertical!$E:$O,CG$10,0))+0</f>
        <v>0</v>
      </c>
      <c r="CH97" s="207">
        <f>(VLOOKUP(Horizontal!$C97&amp;Horizontal!$B97&amp;Horizontal!CH$11,Vertical!$E:$O,CH$10,0))+0</f>
        <v>13.64</v>
      </c>
      <c r="CI97" s="207">
        <f>(VLOOKUP(Horizontal!$C97&amp;Horizontal!$B97&amp;Horizontal!CI$11,Vertical!$E:$O,CI$10,0))+0</f>
        <v>13.04</v>
      </c>
      <c r="CJ97" s="207">
        <f>(VLOOKUP(Horizontal!$C97&amp;Horizontal!$B97&amp;Horizontal!CJ$11,Vertical!$E:$O,CJ$10,0))+0</f>
        <v>26.09</v>
      </c>
      <c r="CK97" s="209">
        <f>(VLOOKUP(Horizontal!$C97&amp;Horizontal!$B97&amp;Horizontal!CK$11,Vertical!$E:$O,CK$10,0))+0</f>
        <v>21.74</v>
      </c>
      <c r="CL97" s="210">
        <f>(VLOOKUP(Horizontal!$C97&amp;Horizontal!$B97&amp;Horizontal!CL$11,Vertical!$E:$O,CL$10,0))+0</f>
        <v>85.71</v>
      </c>
      <c r="CM97" s="207">
        <f>(VLOOKUP(Horizontal!$C97&amp;Horizontal!$B97&amp;Horizontal!CM$11,Vertical!$E:$O,CM$10,0))+0</f>
        <v>100</v>
      </c>
      <c r="CN97" s="207">
        <f>(VLOOKUP(Horizontal!$C97&amp;Horizontal!$B97&amp;Horizontal!CN$11,Vertical!$E:$O,CN$10,0))+0</f>
        <v>100</v>
      </c>
      <c r="CO97" s="207">
        <f>(VLOOKUP(Horizontal!$C97&amp;Horizontal!$B97&amp;Horizontal!CO$11,Vertical!$E:$O,CO$10,0))+0</f>
        <v>90.91</v>
      </c>
      <c r="CP97" s="207">
        <f>(VLOOKUP(Horizontal!$C97&amp;Horizontal!$B97&amp;Horizontal!CP$11,Vertical!$E:$O,CP$10,0))+0</f>
        <v>88.89</v>
      </c>
      <c r="CQ97" s="207">
        <f>(VLOOKUP(Horizontal!$C97&amp;Horizontal!$B97&amp;Horizontal!CQ$11,Vertical!$E:$O,CQ$10,0))+0</f>
        <v>72.73</v>
      </c>
      <c r="CR97" s="207">
        <f>(VLOOKUP(Horizontal!$C97&amp;Horizontal!$B97&amp;Horizontal!CR$11,Vertical!$E:$O,CR$10,0))+0</f>
        <v>78.260000000000005</v>
      </c>
      <c r="CS97" s="207">
        <f>(VLOOKUP(Horizontal!$C97&amp;Horizontal!$B97&amp;Horizontal!CS$11,Vertical!$E:$O,CS$10,0))+0</f>
        <v>60.87</v>
      </c>
      <c r="CT97" s="207">
        <f>(VLOOKUP(Horizontal!$C97&amp;Horizontal!$B97&amp;Horizontal!CT$11,Vertical!$E:$O,CT$10,0))+0</f>
        <v>43.48</v>
      </c>
      <c r="CU97" s="150"/>
      <c r="CV97" s="211">
        <f t="shared" si="53"/>
        <v>19.199999999999989</v>
      </c>
      <c r="CW97" s="190">
        <f t="shared" si="54"/>
        <v>17.799999999999983</v>
      </c>
      <c r="CX97" s="190">
        <f t="shared" si="55"/>
        <v>23.52000000000001</v>
      </c>
      <c r="CY97" s="190">
        <f t="shared" si="56"/>
        <v>27.839999999999975</v>
      </c>
      <c r="CZ97" s="190">
        <f t="shared" si="57"/>
        <v>32.800000000000011</v>
      </c>
      <c r="DA97" s="190">
        <f t="shared" si="58"/>
        <v>42.569999999999993</v>
      </c>
      <c r="DB97" s="190">
        <f t="shared" si="59"/>
        <v>45.039999999999992</v>
      </c>
      <c r="DC97" s="190">
        <f t="shared" si="60"/>
        <v>45.849999999999994</v>
      </c>
      <c r="DD97" s="212">
        <f t="shared" si="61"/>
        <v>43.28</v>
      </c>
      <c r="DE97" s="9">
        <v>160</v>
      </c>
      <c r="DF97" s="212">
        <f t="shared" si="62"/>
        <v>87.517210401891333</v>
      </c>
      <c r="DG97" s="264"/>
      <c r="DH97" s="265"/>
      <c r="DI97" s="265"/>
      <c r="DJ97" s="266"/>
      <c r="DK97" s="190">
        <v>92.53</v>
      </c>
      <c r="DL97" s="190">
        <v>92.53</v>
      </c>
      <c r="DM97" s="190">
        <v>100.24</v>
      </c>
      <c r="DN97" s="212">
        <v>100.24</v>
      </c>
      <c r="DO97" s="190">
        <v>115.58</v>
      </c>
      <c r="DP97" s="190">
        <v>112.36</v>
      </c>
      <c r="DQ97" s="190">
        <v>119.47</v>
      </c>
      <c r="DR97" s="212">
        <v>119.47</v>
      </c>
      <c r="DS97" s="150"/>
      <c r="DT97" s="190">
        <v>126</v>
      </c>
      <c r="DU97" s="190">
        <v>205</v>
      </c>
      <c r="DV97" s="190">
        <v>200</v>
      </c>
      <c r="DW97" s="190">
        <v>200</v>
      </c>
      <c r="DX97" s="190"/>
      <c r="DY97" s="190"/>
      <c r="DZ97" s="190"/>
      <c r="EA97" s="190"/>
      <c r="EB97" s="190"/>
      <c r="EC97" s="190"/>
      <c r="ED97" s="190">
        <v>186</v>
      </c>
      <c r="EE97" s="190">
        <v>160</v>
      </c>
      <c r="EF97" s="190">
        <v>160</v>
      </c>
      <c r="EG97" s="190">
        <v>150</v>
      </c>
      <c r="EH97" s="212">
        <v>150</v>
      </c>
      <c r="EI97" s="213"/>
      <c r="EJ97" s="211">
        <f t="shared" si="41"/>
        <v>18.019999999999996</v>
      </c>
      <c r="EK97" s="190">
        <f t="shared" si="42"/>
        <v>19.169999999999987</v>
      </c>
      <c r="EL97" s="190">
        <f t="shared" si="43"/>
        <v>18</v>
      </c>
      <c r="EM97" s="190">
        <f t="shared" si="44"/>
        <v>16.369999999999976</v>
      </c>
      <c r="EN97" s="190"/>
      <c r="EO97" s="190"/>
      <c r="EP97" s="190"/>
      <c r="EQ97" s="190"/>
      <c r="ER97" s="190"/>
      <c r="ES97" s="190"/>
      <c r="ET97" s="190">
        <f t="shared" si="45"/>
        <v>21.619999999999976</v>
      </c>
      <c r="EU97" s="190">
        <f t="shared" si="46"/>
        <v>42.009999999999991</v>
      </c>
      <c r="EV97" s="190">
        <f t="shared" si="47"/>
        <v>44.47</v>
      </c>
      <c r="EW97" s="190">
        <f t="shared" si="48"/>
        <v>44.460000000000008</v>
      </c>
      <c r="EX97" s="212">
        <f t="shared" si="49"/>
        <v>44.53</v>
      </c>
      <c r="EY97" s="211"/>
      <c r="EZ97" s="75">
        <f t="shared" si="50"/>
        <v>6.3897763578274766E-3</v>
      </c>
      <c r="FA97" s="89">
        <f t="shared" si="51"/>
        <v>-7.0000000000000007E-2</v>
      </c>
      <c r="FB97" s="212"/>
      <c r="FC97" s="213"/>
      <c r="FD97" s="213"/>
      <c r="FE97" s="213"/>
      <c r="FF97" s="213"/>
      <c r="FG97" s="213"/>
      <c r="FH97" s="213"/>
      <c r="FI97" s="213"/>
      <c r="FJ97" s="213"/>
      <c r="FK97" s="213"/>
      <c r="FL97" s="213"/>
      <c r="FM97" s="213"/>
      <c r="FN97" s="213"/>
      <c r="FO97" s="213"/>
      <c r="FP97" s="213"/>
      <c r="FQ97" s="213"/>
      <c r="FR97" s="213"/>
      <c r="FS97" s="211"/>
      <c r="FT97" s="190"/>
      <c r="FU97" s="190"/>
      <c r="FV97" s="190"/>
      <c r="FW97" s="190"/>
      <c r="FX97" s="190"/>
      <c r="FY97" s="190"/>
      <c r="FZ97" s="190"/>
      <c r="GA97" s="190"/>
      <c r="GB97" s="190"/>
      <c r="GC97" s="190"/>
      <c r="GD97" s="190"/>
      <c r="GE97" s="190"/>
      <c r="GF97" s="190"/>
      <c r="GG97" s="212"/>
    </row>
    <row r="98" spans="2:189">
      <c r="B98" s="33">
        <v>42597</v>
      </c>
      <c r="C98" s="30" t="s">
        <v>33</v>
      </c>
      <c r="D98" s="30">
        <v>2016</v>
      </c>
      <c r="E98" s="30" t="str">
        <f t="shared" si="52"/>
        <v>2016S33</v>
      </c>
      <c r="F98" s="30" t="str">
        <f t="shared" si="63"/>
        <v>82016</v>
      </c>
      <c r="G98" s="208" t="str">
        <f>VLOOKUP(Horizontal!$C98&amp;Horizontal!$B98&amp;Horizontal!G$11,Vertical!$E:$O,G$10,0)</f>
        <v>0,66</v>
      </c>
      <c r="H98" s="207">
        <f>(VLOOKUP(Horizontal!$C98&amp;Horizontal!$B98&amp;Horizontal!H$11,Vertical!$E:$O,H$10,0))+0</f>
        <v>122.72</v>
      </c>
      <c r="I98" s="207">
        <f>(VLOOKUP(Horizontal!$C98&amp;Horizontal!$B98&amp;Horizontal!I$11,Vertical!$E:$O,I$10,0))+0</f>
        <v>193.93</v>
      </c>
      <c r="J98" s="207">
        <f>(VLOOKUP(Horizontal!$C98&amp;Horizontal!$B98&amp;Horizontal!J$11,Vertical!$E:$O,J$10,0))+0</f>
        <v>182.91</v>
      </c>
      <c r="K98" s="207">
        <f>(VLOOKUP(Horizontal!$C98&amp;Horizontal!$B98&amp;Horizontal!K$11,Vertical!$E:$O,K$10,0))+0</f>
        <v>177.37</v>
      </c>
      <c r="L98" s="207">
        <f>(VLOOKUP(Horizontal!$C98&amp;Horizontal!$B98&amp;Horizontal!L$11,Vertical!$E:$O,L$10,0))+0</f>
        <v>169.36</v>
      </c>
      <c r="M98" s="207">
        <f>(VLOOKUP(Horizontal!$C98&amp;Horizontal!$B98&amp;Horizontal!M$11,Vertical!$E:$O,M$10,0))+0</f>
        <v>165.8</v>
      </c>
      <c r="N98" s="207">
        <f>(VLOOKUP(Horizontal!$C98&amp;Horizontal!$B98&amp;Horizontal!N$11,Vertical!$E:$O,N$10,0))+0</f>
        <v>159.94999999999999</v>
      </c>
      <c r="O98" s="207">
        <f>(VLOOKUP(Horizontal!$C98&amp;Horizontal!$B98&amp;Horizontal!O$11,Vertical!$E:$O,O$10,0))+0</f>
        <v>155.26</v>
      </c>
      <c r="P98" s="209">
        <f>(VLOOKUP(Horizontal!$C98&amp;Horizontal!$B98&amp;Horizontal!P$11,Vertical!$E:$O,P$10,0))+0</f>
        <v>152.33000000000001</v>
      </c>
      <c r="Q98" s="210">
        <f>(VLOOKUP(Horizontal!$C98&amp;Horizontal!$B98&amp;Horizontal!Q$11,Vertical!$E:$O,Q$10,0))+0</f>
        <v>46</v>
      </c>
      <c r="R98" s="207">
        <f>(VLOOKUP(Horizontal!$C98&amp;Horizontal!$B98&amp;Horizontal!R$11,Vertical!$E:$O,R$10,0))+0</f>
        <v>45</v>
      </c>
      <c r="S98" s="207">
        <f>(VLOOKUP(Horizontal!$C98&amp;Horizontal!$B98&amp;Horizontal!S$11,Vertical!$E:$O,S$10,0))+0</f>
        <v>43</v>
      </c>
      <c r="T98" s="207">
        <f>(VLOOKUP(Horizontal!$C98&amp;Horizontal!$B98&amp;Horizontal!T$11,Vertical!$E:$O,T$10,0))+0</f>
        <v>41</v>
      </c>
      <c r="U98" s="207">
        <f>(VLOOKUP(Horizontal!$C98&amp;Horizontal!$B98&amp;Horizontal!U$11,Vertical!$E:$O,U$10,0))+0</f>
        <v>40</v>
      </c>
      <c r="V98" s="207">
        <f>(VLOOKUP(Horizontal!$C98&amp;Horizontal!$B98&amp;Horizontal!V$11,Vertical!$E:$O,V$10,0))+0</f>
        <v>36</v>
      </c>
      <c r="W98" s="207">
        <f>(VLOOKUP(Horizontal!$C98&amp;Horizontal!$B98&amp;Horizontal!W$11,Vertical!$E:$O,W$10,0))+0</f>
        <v>30</v>
      </c>
      <c r="X98" s="207">
        <f>(VLOOKUP(Horizontal!$C98&amp;Horizontal!$B98&amp;Horizontal!X$11,Vertical!$E:$O,X$10,0))+0</f>
        <v>26</v>
      </c>
      <c r="Y98" s="209">
        <f>(VLOOKUP(Horizontal!$C98&amp;Horizontal!$B98&amp;Horizontal!Y$11,Vertical!$E:$O,Y$10,0))+0</f>
        <v>24</v>
      </c>
      <c r="Z98" s="210">
        <f>(VLOOKUP(Horizontal!$C98&amp;Horizontal!$B98&amp;Horizontal!Z$11,Vertical!$E:$O,Z$10,0))+0</f>
        <v>9.09</v>
      </c>
      <c r="AA98" s="207">
        <f>(VLOOKUP(Horizontal!$C98&amp;Horizontal!$B98&amp;Horizontal!AA$11,Vertical!$E:$O,AA$10,0))+0</f>
        <v>52.38</v>
      </c>
      <c r="AB98" s="207">
        <f>(VLOOKUP(Horizontal!$C98&amp;Horizontal!$B98&amp;Horizontal!AB$11,Vertical!$E:$O,AB$10,0))+0</f>
        <v>55.22</v>
      </c>
      <c r="AC98" s="207">
        <f>(VLOOKUP(Horizontal!$C98&amp;Horizontal!$B98&amp;Horizontal!AC$11,Vertical!$E:$O,AC$10,0))+0</f>
        <v>50</v>
      </c>
      <c r="AD98" s="207">
        <f>(VLOOKUP(Horizontal!$C98&amp;Horizontal!$B98&amp;Horizontal!AD$11,Vertical!$E:$O,AD$10,0))+0</f>
        <v>45.45</v>
      </c>
      <c r="AE98" s="207">
        <f>(VLOOKUP(Horizontal!$C98&amp;Horizontal!$B98&amp;Horizontal!AE$11,Vertical!$E:$O,AE$10,0))+0</f>
        <v>10.199999999999999</v>
      </c>
      <c r="AF98" s="207">
        <f>(VLOOKUP(Horizontal!$C98&amp;Horizontal!$B98&amp;Horizontal!AF$11,Vertical!$E:$O,AF$10,0))+0</f>
        <v>12</v>
      </c>
      <c r="AG98" s="207">
        <f>(VLOOKUP(Horizontal!$C98&amp;Horizontal!$B98&amp;Horizontal!AG$11,Vertical!$E:$O,AG$10,0))+0</f>
        <v>16</v>
      </c>
      <c r="AH98" s="209">
        <f>(VLOOKUP(Horizontal!$C98&amp;Horizontal!$B98&amp;Horizontal!AH$11,Vertical!$E:$O,AH$10,0))+0</f>
        <v>16</v>
      </c>
      <c r="AI98" s="210">
        <f>(VLOOKUP(Horizontal!$C98&amp;Horizontal!$B98&amp;Horizontal!AI$11,Vertical!$E:$O,AI$10,0))+0</f>
        <v>27.27</v>
      </c>
      <c r="AJ98" s="207">
        <f>(VLOOKUP(Horizontal!$C98&amp;Horizontal!$B98&amp;Horizontal!AJ$11,Vertical!$E:$O,AJ$10,0))+0</f>
        <v>0</v>
      </c>
      <c r="AK98" s="207">
        <f>(VLOOKUP(Horizontal!$C98&amp;Horizontal!$B98&amp;Horizontal!AK$11,Vertical!$E:$O,AK$10,0))+0</f>
        <v>0</v>
      </c>
      <c r="AL98" s="207">
        <f>(VLOOKUP(Horizontal!$C98&amp;Horizontal!$B98&amp;Horizontal!AL$11,Vertical!$E:$O,AL$10,0))+0</f>
        <v>0</v>
      </c>
      <c r="AM98" s="207">
        <f>(VLOOKUP(Horizontal!$C98&amp;Horizontal!$B98&amp;Horizontal!AM$11,Vertical!$E:$O,AM$10,0))+0</f>
        <v>0</v>
      </c>
      <c r="AN98" s="207">
        <f>(VLOOKUP(Horizontal!$C98&amp;Horizontal!$B98&amp;Horizontal!AN$11,Vertical!$E:$O,AN$10,0))+0</f>
        <v>4.08</v>
      </c>
      <c r="AO98" s="207">
        <f>(VLOOKUP(Horizontal!$C98&amp;Horizontal!$B98&amp;Horizontal!AO$11,Vertical!$E:$O,AO$10,0))+0</f>
        <v>28</v>
      </c>
      <c r="AP98" s="207">
        <f>(VLOOKUP(Horizontal!$C98&amp;Horizontal!$B98&amp;Horizontal!AP$11,Vertical!$E:$O,AP$10,0))+0</f>
        <v>36</v>
      </c>
      <c r="AQ98" s="209">
        <f>(VLOOKUP(Horizontal!$C98&amp;Horizontal!$B98&amp;Horizontal!AQ$11,Vertical!$E:$O,AQ$10,0))+0</f>
        <v>24</v>
      </c>
      <c r="AR98" s="210">
        <f>(VLOOKUP(Horizontal!$C98&amp;Horizontal!$B98&amp;Horizontal!AR$11,Vertical!$E:$O,AR$10,0))+0</f>
        <v>63.64</v>
      </c>
      <c r="AS98" s="207">
        <f>(VLOOKUP(Horizontal!$C98&amp;Horizontal!$B98&amp;Horizontal!AS$11,Vertical!$E:$O,AS$10,0))+0</f>
        <v>47.62</v>
      </c>
      <c r="AT98" s="207">
        <f>(VLOOKUP(Horizontal!$C98&amp;Horizontal!$B98&amp;Horizontal!AT$11,Vertical!$E:$O,AT$10,0))+0</f>
        <v>44.78</v>
      </c>
      <c r="AU98" s="207">
        <f>(VLOOKUP(Horizontal!$C98&amp;Horizontal!$B98&amp;Horizontal!AU$11,Vertical!$E:$O,AU$10,0))+0</f>
        <v>50</v>
      </c>
      <c r="AV98" s="207">
        <f>(VLOOKUP(Horizontal!$C98&amp;Horizontal!$B98&amp;Horizontal!AV$11,Vertical!$E:$O,AV$10,0))+0</f>
        <v>54.55</v>
      </c>
      <c r="AW98" s="207">
        <f>(VLOOKUP(Horizontal!$C98&amp;Horizontal!$B98&amp;Horizontal!AW$11,Vertical!$E:$O,AW$10,0))+0</f>
        <v>85.71</v>
      </c>
      <c r="AX98" s="207">
        <f>(VLOOKUP(Horizontal!$C98&amp;Horizontal!$B98&amp;Horizontal!AX$11,Vertical!$E:$O,AX$10,0))+0</f>
        <v>60</v>
      </c>
      <c r="AY98" s="207">
        <f>(VLOOKUP(Horizontal!$C98&amp;Horizontal!$B98&amp;Horizontal!AY$11,Vertical!$E:$O,AY$10,0))+0</f>
        <v>48</v>
      </c>
      <c r="AZ98" s="209">
        <f>(VLOOKUP(Horizontal!$C98&amp;Horizontal!$B98&amp;Horizontal!AZ$11,Vertical!$E:$O,AZ$10,0))+0</f>
        <v>60</v>
      </c>
      <c r="BA98" s="208">
        <f>(VLOOKUP(Horizontal!$C98&amp;Horizontal!$B98&amp;Horizontal!BA$11,Vertical!$E:$O,BA$10,0))+0</f>
        <v>18.260000000000002</v>
      </c>
      <c r="BB98" s="210">
        <f>(VLOOKUP(Horizontal!$C98&amp;Horizontal!$B98&amp;Horizontal!BB$11,Vertical!$E:$O,BB$10,0))+0</f>
        <v>140.54</v>
      </c>
      <c r="BC98" s="207">
        <f>(VLOOKUP(Horizontal!$C98&amp;Horizontal!$B98&amp;Horizontal!BC$11,Vertical!$E:$O,BC$10,0))+0</f>
        <v>212.57</v>
      </c>
      <c r="BD98" s="207">
        <f>(VLOOKUP(Horizontal!$C98&amp;Horizontal!$B98&amp;Horizontal!BD$11,Vertical!$E:$O,BD$10,0))+0</f>
        <v>204</v>
      </c>
      <c r="BE98" s="207">
        <f>(VLOOKUP(Horizontal!$C98&amp;Horizontal!$B98&amp;Horizontal!BE$11,Vertical!$E:$O,BE$10,0))+0</f>
        <v>199.86</v>
      </c>
      <c r="BF98" s="207">
        <f>(VLOOKUP(Horizontal!$C98&amp;Horizontal!$B98&amp;Horizontal!BF$11,Vertical!$E:$O,BF$10,0))+0</f>
        <v>198.47</v>
      </c>
      <c r="BG98" s="207">
        <f>(VLOOKUP(Horizontal!$C98&amp;Horizontal!$B98&amp;Horizontal!BG$11,Vertical!$E:$O,BG$10,0))+0</f>
        <v>206.74</v>
      </c>
      <c r="BH98" s="207">
        <f>(VLOOKUP(Horizontal!$C98&amp;Horizontal!$B98&amp;Horizontal!BH$11,Vertical!$E:$O,BH$10,0))+0</f>
        <v>203.6</v>
      </c>
      <c r="BI98" s="207">
        <f>(VLOOKUP(Horizontal!$C98&amp;Horizontal!$B98&amp;Horizontal!BI$11,Vertical!$E:$O,BI$10,0))+0</f>
        <v>199.02</v>
      </c>
      <c r="BJ98" s="209">
        <f>(VLOOKUP(Horizontal!$C98&amp;Horizontal!$B98&amp;Horizontal!BJ$11,Vertical!$E:$O,BJ$10,0))+0</f>
        <v>194.13</v>
      </c>
      <c r="BK98" s="210">
        <f>(VLOOKUP(Horizontal!$C98&amp;Horizontal!$B98&amp;Horizontal!BK$11,Vertical!$E:$O,BK$10,0))+0</f>
        <v>44</v>
      </c>
      <c r="BL98" s="207">
        <f>(VLOOKUP(Horizontal!$C98&amp;Horizontal!$B98&amp;Horizontal!BL$11,Vertical!$E:$O,BL$10,0))+0</f>
        <v>41</v>
      </c>
      <c r="BM98" s="207">
        <f>(VLOOKUP(Horizontal!$C98&amp;Horizontal!$B98&amp;Horizontal!BM$11,Vertical!$E:$O,BM$10,0))+0</f>
        <v>38</v>
      </c>
      <c r="BN98" s="207">
        <f>(VLOOKUP(Horizontal!$C98&amp;Horizontal!$B98&amp;Horizontal!BN$11,Vertical!$E:$O,BN$10,0))+0</f>
        <v>38</v>
      </c>
      <c r="BO98" s="207">
        <f>(VLOOKUP(Horizontal!$C98&amp;Horizontal!$B98&amp;Horizontal!BO$11,Vertical!$E:$O,BO$10,0))+0</f>
        <v>38</v>
      </c>
      <c r="BP98" s="207">
        <f>(VLOOKUP(Horizontal!$C98&amp;Horizontal!$B98&amp;Horizontal!BP$11,Vertical!$E:$O,BP$10,0))+0</f>
        <v>33</v>
      </c>
      <c r="BQ98" s="207">
        <f>(VLOOKUP(Horizontal!$C98&amp;Horizontal!$B98&amp;Horizontal!BQ$11,Vertical!$E:$O,BQ$10,0))+0</f>
        <v>30</v>
      </c>
      <c r="BR98" s="207">
        <f>(VLOOKUP(Horizontal!$C98&amp;Horizontal!$B98&amp;Horizontal!BR$11,Vertical!$E:$O,BR$10,0))+0</f>
        <v>27</v>
      </c>
      <c r="BS98" s="209">
        <f>(VLOOKUP(Horizontal!$C98&amp;Horizontal!$B98&amp;Horizontal!BS$11,Vertical!$E:$O,BS$10,0))+0</f>
        <v>22</v>
      </c>
      <c r="BT98" s="210">
        <f>(VLOOKUP(Horizontal!$C98&amp;Horizontal!$B98&amp;Horizontal!BT$11,Vertical!$E:$O,BT$10,0))+0</f>
        <v>16.670000000000002</v>
      </c>
      <c r="BU98" s="207">
        <f>(VLOOKUP(Horizontal!$C98&amp;Horizontal!$B98&amp;Horizontal!BU$11,Vertical!$E:$O,BU$10,0))+0</f>
        <v>64.33</v>
      </c>
      <c r="BV98" s="207">
        <f>(VLOOKUP(Horizontal!$C98&amp;Horizontal!$B98&amp;Horizontal!BV$11,Vertical!$E:$O,BV$10,0))+0</f>
        <v>56.25</v>
      </c>
      <c r="BW98" s="207">
        <f>(VLOOKUP(Horizontal!$C98&amp;Horizontal!$B98&amp;Horizontal!BW$11,Vertical!$E:$O,BW$10,0))+0</f>
        <v>50</v>
      </c>
      <c r="BX98" s="207">
        <f>(VLOOKUP(Horizontal!$C98&amp;Horizontal!$B98&amp;Horizontal!BX$11,Vertical!$E:$O,BX$10,0))+0</f>
        <v>47.06</v>
      </c>
      <c r="BY98" s="207">
        <f>(VLOOKUP(Horizontal!$C98&amp;Horizontal!$B98&amp;Horizontal!BY$11,Vertical!$E:$O,BY$10,0))+0</f>
        <v>5.56</v>
      </c>
      <c r="BZ98" s="207">
        <f>(VLOOKUP(Horizontal!$C98&amp;Horizontal!$B98&amp;Horizontal!BZ$11,Vertical!$E:$O,BZ$10,0))+0</f>
        <v>15.79</v>
      </c>
      <c r="CA98" s="207">
        <f>(VLOOKUP(Horizontal!$C98&amp;Horizontal!$B98&amp;Horizontal!CA$11,Vertical!$E:$O,CA$10,0))+0</f>
        <v>15</v>
      </c>
      <c r="CB98" s="209">
        <f>(VLOOKUP(Horizontal!$C98&amp;Horizontal!$B98&amp;Horizontal!CB$11,Vertical!$E:$O,CB$10,0))+0</f>
        <v>5.76</v>
      </c>
      <c r="CC98" s="210">
        <f>(VLOOKUP(Horizontal!$C98&amp;Horizontal!$B98&amp;Horizontal!CC$11,Vertical!$E:$O,CC$10,0))+0</f>
        <v>25</v>
      </c>
      <c r="CD98" s="207">
        <f>(VLOOKUP(Horizontal!$C98&amp;Horizontal!$B98&amp;Horizontal!CD$11,Vertical!$E:$O,CD$10,0))+0</f>
        <v>0</v>
      </c>
      <c r="CE98" s="207">
        <f>(VLOOKUP(Horizontal!$C98&amp;Horizontal!$B98&amp;Horizontal!CE$11,Vertical!$E:$O,CE$10,0))+0</f>
        <v>0</v>
      </c>
      <c r="CF98" s="207">
        <f>(VLOOKUP(Horizontal!$C98&amp;Horizontal!$B98&amp;Horizontal!CF$11,Vertical!$E:$O,CF$10,0))+0</f>
        <v>6.25</v>
      </c>
      <c r="CG98" s="207">
        <f>(VLOOKUP(Horizontal!$C98&amp;Horizontal!$B98&amp;Horizontal!CG$11,Vertical!$E:$O,CG$10,0))+0</f>
        <v>0</v>
      </c>
      <c r="CH98" s="207">
        <f>(VLOOKUP(Horizontal!$C98&amp;Horizontal!$B98&amp;Horizontal!CH$11,Vertical!$E:$O,CH$10,0))+0</f>
        <v>27.78</v>
      </c>
      <c r="CI98" s="207">
        <f>(VLOOKUP(Horizontal!$C98&amp;Horizontal!$B98&amp;Horizontal!CI$11,Vertical!$E:$O,CI$10,0))+0</f>
        <v>15.79</v>
      </c>
      <c r="CJ98" s="207">
        <f>(VLOOKUP(Horizontal!$C98&amp;Horizontal!$B98&amp;Horizontal!CJ$11,Vertical!$E:$O,CJ$10,0))+0</f>
        <v>25</v>
      </c>
      <c r="CK98" s="209">
        <f>(VLOOKUP(Horizontal!$C98&amp;Horizontal!$B98&amp;Horizontal!CK$11,Vertical!$E:$O,CK$10,0))+0</f>
        <v>26.18</v>
      </c>
      <c r="CL98" s="210">
        <f>(VLOOKUP(Horizontal!$C98&amp;Horizontal!$B98&amp;Horizontal!CL$11,Vertical!$E:$O,CL$10,0))+0</f>
        <v>58.33</v>
      </c>
      <c r="CM98" s="207">
        <f>(VLOOKUP(Horizontal!$C98&amp;Horizontal!$B98&amp;Horizontal!CM$11,Vertical!$E:$O,CM$10,0))+0</f>
        <v>35.67</v>
      </c>
      <c r="CN98" s="207">
        <f>(VLOOKUP(Horizontal!$C98&amp;Horizontal!$B98&amp;Horizontal!CN$11,Vertical!$E:$O,CN$10,0))+0</f>
        <v>43.75</v>
      </c>
      <c r="CO98" s="207">
        <f>(VLOOKUP(Horizontal!$C98&amp;Horizontal!$B98&amp;Horizontal!CO$11,Vertical!$E:$O,CO$10,0))+0</f>
        <v>43.75</v>
      </c>
      <c r="CP98" s="207">
        <f>(VLOOKUP(Horizontal!$C98&amp;Horizontal!$B98&amp;Horizontal!CP$11,Vertical!$E:$O,CP$10,0))+0</f>
        <v>52.94</v>
      </c>
      <c r="CQ98" s="207">
        <f>(VLOOKUP(Horizontal!$C98&amp;Horizontal!$B98&amp;Horizontal!CQ$11,Vertical!$E:$O,CQ$10,0))+0</f>
        <v>66.67</v>
      </c>
      <c r="CR98" s="207">
        <f>(VLOOKUP(Horizontal!$C98&amp;Horizontal!$B98&amp;Horizontal!CR$11,Vertical!$E:$O,CR$10,0))+0</f>
        <v>68.42</v>
      </c>
      <c r="CS98" s="207">
        <f>(VLOOKUP(Horizontal!$C98&amp;Horizontal!$B98&amp;Horizontal!CS$11,Vertical!$E:$O,CS$10,0))+0</f>
        <v>60</v>
      </c>
      <c r="CT98" s="207">
        <f>(VLOOKUP(Horizontal!$C98&amp;Horizontal!$B98&amp;Horizontal!CT$11,Vertical!$E:$O,CT$10,0))+0</f>
        <v>68.06</v>
      </c>
      <c r="CU98" s="150"/>
      <c r="CV98" s="211">
        <f t="shared" si="53"/>
        <v>17.819999999999993</v>
      </c>
      <c r="CW98" s="190">
        <f t="shared" si="54"/>
        <v>18.639999999999986</v>
      </c>
      <c r="CX98" s="190">
        <f t="shared" si="55"/>
        <v>21.090000000000003</v>
      </c>
      <c r="CY98" s="190">
        <f t="shared" si="56"/>
        <v>22.490000000000009</v>
      </c>
      <c r="CZ98" s="190">
        <f t="shared" si="57"/>
        <v>29.109999999999985</v>
      </c>
      <c r="DA98" s="190">
        <f t="shared" si="58"/>
        <v>40.94</v>
      </c>
      <c r="DB98" s="190">
        <f t="shared" si="59"/>
        <v>43.650000000000006</v>
      </c>
      <c r="DC98" s="190">
        <f t="shared" si="60"/>
        <v>43.760000000000019</v>
      </c>
      <c r="DD98" s="212">
        <f t="shared" si="61"/>
        <v>41.799999999999983</v>
      </c>
      <c r="DE98" s="9">
        <v>160</v>
      </c>
      <c r="DF98" s="212">
        <f t="shared" si="62"/>
        <v>85.737210401891332</v>
      </c>
      <c r="DG98" s="264"/>
      <c r="DH98" s="265"/>
      <c r="DI98" s="265"/>
      <c r="DJ98" s="266"/>
      <c r="DK98" s="190">
        <v>89.79</v>
      </c>
      <c r="DL98" s="190">
        <v>89.79</v>
      </c>
      <c r="DM98" s="190">
        <v>99.19</v>
      </c>
      <c r="DN98" s="212">
        <v>99.19</v>
      </c>
      <c r="DO98" s="190">
        <v>115.58</v>
      </c>
      <c r="DP98" s="190">
        <v>112.36</v>
      </c>
      <c r="DQ98" s="190">
        <v>119.47</v>
      </c>
      <c r="DR98" s="212">
        <v>119.47</v>
      </c>
      <c r="DS98" s="150"/>
      <c r="DT98" s="190">
        <v>122</v>
      </c>
      <c r="DU98" s="190">
        <v>185</v>
      </c>
      <c r="DV98" s="190">
        <v>180</v>
      </c>
      <c r="DW98" s="190">
        <v>180</v>
      </c>
      <c r="DX98" s="190"/>
      <c r="DY98" s="190"/>
      <c r="DZ98" s="190"/>
      <c r="EA98" s="190"/>
      <c r="EB98" s="190"/>
      <c r="EC98" s="190"/>
      <c r="ED98" s="190">
        <v>169</v>
      </c>
      <c r="EE98" s="190">
        <v>160</v>
      </c>
      <c r="EF98" s="190">
        <v>160</v>
      </c>
      <c r="EG98" s="190">
        <v>150</v>
      </c>
      <c r="EH98" s="212">
        <v>150</v>
      </c>
      <c r="EI98" s="213"/>
      <c r="EJ98" s="211">
        <f t="shared" si="41"/>
        <v>19.199999999999989</v>
      </c>
      <c r="EK98" s="190">
        <f t="shared" si="42"/>
        <v>17.799999999999983</v>
      </c>
      <c r="EL98" s="190">
        <f t="shared" si="43"/>
        <v>23.52000000000001</v>
      </c>
      <c r="EM98" s="190">
        <f t="shared" si="44"/>
        <v>27.839999999999975</v>
      </c>
      <c r="EN98" s="190"/>
      <c r="EO98" s="190"/>
      <c r="EP98" s="190"/>
      <c r="EQ98" s="190"/>
      <c r="ER98" s="190"/>
      <c r="ES98" s="190"/>
      <c r="ET98" s="190">
        <f t="shared" si="45"/>
        <v>32.800000000000011</v>
      </c>
      <c r="EU98" s="190">
        <f t="shared" si="46"/>
        <v>42.569999999999993</v>
      </c>
      <c r="EV98" s="190">
        <f t="shared" si="47"/>
        <v>45.039999999999992</v>
      </c>
      <c r="EW98" s="190">
        <f t="shared" si="48"/>
        <v>45.849999999999994</v>
      </c>
      <c r="EX98" s="212">
        <f t="shared" si="49"/>
        <v>43.28</v>
      </c>
      <c r="EY98" s="211"/>
      <c r="EZ98" s="75">
        <f t="shared" si="50"/>
        <v>5.4392615790341192E-3</v>
      </c>
      <c r="FA98" s="89">
        <f t="shared" si="51"/>
        <v>-7.0000000000000007E-2</v>
      </c>
      <c r="FB98" s="212"/>
      <c r="FC98" s="213"/>
      <c r="FD98" s="213"/>
      <c r="FE98" s="213"/>
      <c r="FF98" s="213"/>
      <c r="FG98" s="213"/>
      <c r="FH98" s="213"/>
      <c r="FI98" s="213"/>
      <c r="FJ98" s="213"/>
      <c r="FK98" s="213"/>
      <c r="FL98" s="213"/>
      <c r="FM98" s="213"/>
      <c r="FN98" s="213"/>
      <c r="FO98" s="213"/>
      <c r="FP98" s="213"/>
      <c r="FQ98" s="213"/>
      <c r="FR98" s="213"/>
      <c r="FS98" s="211"/>
      <c r="FT98" s="190"/>
      <c r="FU98" s="190"/>
      <c r="FV98" s="190"/>
      <c r="FW98" s="190"/>
      <c r="FX98" s="190"/>
      <c r="FY98" s="190"/>
      <c r="FZ98" s="190"/>
      <c r="GA98" s="190"/>
      <c r="GB98" s="190"/>
      <c r="GC98" s="190"/>
      <c r="GD98" s="190"/>
      <c r="GE98" s="190"/>
      <c r="GF98" s="190"/>
      <c r="GG98" s="212"/>
    </row>
    <row r="99" spans="2:189">
      <c r="B99" s="33">
        <v>42604</v>
      </c>
      <c r="C99" s="30" t="s">
        <v>32</v>
      </c>
      <c r="D99" s="30">
        <v>2016</v>
      </c>
      <c r="E99" s="30" t="str">
        <f t="shared" si="52"/>
        <v>2016S34</v>
      </c>
      <c r="F99" s="30" t="str">
        <f t="shared" si="63"/>
        <v>82016</v>
      </c>
      <c r="G99" s="208" t="str">
        <f>VLOOKUP(Horizontal!$C99&amp;Horizontal!$B99&amp;Horizontal!G$11,Vertical!$E:$O,G$10,0)</f>
        <v>0,07</v>
      </c>
      <c r="H99" s="207">
        <f>(VLOOKUP(Horizontal!$C99&amp;Horizontal!$B99&amp;Horizontal!H$11,Vertical!$E:$O,H$10,0))+0</f>
        <v>121.91</v>
      </c>
      <c r="I99" s="207">
        <f>(VLOOKUP(Horizontal!$C99&amp;Horizontal!$B99&amp;Horizontal!I$11,Vertical!$E:$O,I$10,0))+0</f>
        <v>179.83</v>
      </c>
      <c r="J99" s="207">
        <f>(VLOOKUP(Horizontal!$C99&amp;Horizontal!$B99&amp;Horizontal!J$11,Vertical!$E:$O,J$10,0))+0</f>
        <v>176.5</v>
      </c>
      <c r="K99" s="207">
        <f>(VLOOKUP(Horizontal!$C99&amp;Horizontal!$B99&amp;Horizontal!K$11,Vertical!$E:$O,K$10,0))+0</f>
        <v>169.52</v>
      </c>
      <c r="L99" s="207">
        <f>(VLOOKUP(Horizontal!$C99&amp;Horizontal!$B99&amp;Horizontal!L$11,Vertical!$E:$O,L$10,0))+0</f>
        <v>165.41</v>
      </c>
      <c r="M99" s="207">
        <f>(VLOOKUP(Horizontal!$C99&amp;Horizontal!$B99&amp;Horizontal!M$11,Vertical!$E:$O,M$10,0))+0</f>
        <v>167.29</v>
      </c>
      <c r="N99" s="207">
        <f>(VLOOKUP(Horizontal!$C99&amp;Horizontal!$B99&amp;Horizontal!N$11,Vertical!$E:$O,N$10,0))+0</f>
        <v>161.61000000000001</v>
      </c>
      <c r="O99" s="207">
        <f>(VLOOKUP(Horizontal!$C99&amp;Horizontal!$B99&amp;Horizontal!O$11,Vertical!$E:$O,O$10,0))+0</f>
        <v>156.41</v>
      </c>
      <c r="P99" s="209">
        <f>(VLOOKUP(Horizontal!$C99&amp;Horizontal!$B99&amp;Horizontal!P$11,Vertical!$E:$O,P$10,0))+0</f>
        <v>153.07</v>
      </c>
      <c r="Q99" s="210">
        <f>(VLOOKUP(Horizontal!$C99&amp;Horizontal!$B99&amp;Horizontal!Q$11,Vertical!$E:$O,Q$10,0))+0</f>
        <v>45</v>
      </c>
      <c r="R99" s="207">
        <f>(VLOOKUP(Horizontal!$C99&amp;Horizontal!$B99&amp;Horizontal!R$11,Vertical!$E:$O,R$10,0))+0</f>
        <v>42</v>
      </c>
      <c r="S99" s="207">
        <f>(VLOOKUP(Horizontal!$C99&amp;Horizontal!$B99&amp;Horizontal!S$11,Vertical!$E:$O,S$10,0))+0</f>
        <v>42</v>
      </c>
      <c r="T99" s="207">
        <f>(VLOOKUP(Horizontal!$C99&amp;Horizontal!$B99&amp;Horizontal!T$11,Vertical!$E:$O,T$10,0))+0</f>
        <v>43</v>
      </c>
      <c r="U99" s="207">
        <f>(VLOOKUP(Horizontal!$C99&amp;Horizontal!$B99&amp;Horizontal!U$11,Vertical!$E:$O,U$10,0))+0</f>
        <v>43</v>
      </c>
      <c r="V99" s="207">
        <f>(VLOOKUP(Horizontal!$C99&amp;Horizontal!$B99&amp;Horizontal!V$11,Vertical!$E:$O,V$10,0))+0</f>
        <v>35</v>
      </c>
      <c r="W99" s="207">
        <f>(VLOOKUP(Horizontal!$C99&amp;Horizontal!$B99&amp;Horizontal!W$11,Vertical!$E:$O,W$10,0))+0</f>
        <v>28</v>
      </c>
      <c r="X99" s="207">
        <f>(VLOOKUP(Horizontal!$C99&amp;Horizontal!$B99&amp;Horizontal!X$11,Vertical!$E:$O,X$10,0))+0</f>
        <v>26</v>
      </c>
      <c r="Y99" s="209">
        <f>(VLOOKUP(Horizontal!$C99&amp;Horizontal!$B99&amp;Horizontal!Y$11,Vertical!$E:$O,Y$10,0))+0</f>
        <v>29</v>
      </c>
      <c r="Z99" s="210">
        <f>(VLOOKUP(Horizontal!$C99&amp;Horizontal!$B99&amp;Horizontal!Z$11,Vertical!$E:$O,Z$10,0))+0</f>
        <v>52.94</v>
      </c>
      <c r="AA99" s="207">
        <f>(VLOOKUP(Horizontal!$C99&amp;Horizontal!$B99&amp;Horizontal!AA$11,Vertical!$E:$O,AA$10,0))+0</f>
        <v>80.19</v>
      </c>
      <c r="AB99" s="207">
        <f>(VLOOKUP(Horizontal!$C99&amp;Horizontal!$B99&amp;Horizontal!AB$11,Vertical!$E:$O,AB$10,0))+0</f>
        <v>59.09</v>
      </c>
      <c r="AC99" s="207">
        <f>(VLOOKUP(Horizontal!$C99&amp;Horizontal!$B99&amp;Horizontal!AC$11,Vertical!$E:$O,AC$10,0))+0</f>
        <v>58.33</v>
      </c>
      <c r="AD99" s="207">
        <f>(VLOOKUP(Horizontal!$C99&amp;Horizontal!$B99&amp;Horizontal!AD$11,Vertical!$E:$O,AD$10,0))+0</f>
        <v>49.77</v>
      </c>
      <c r="AE99" s="207">
        <f>(VLOOKUP(Horizontal!$C99&amp;Horizontal!$B99&amp;Horizontal!AE$11,Vertical!$E:$O,AE$10,0))+0</f>
        <v>30.43</v>
      </c>
      <c r="AF99" s="207">
        <f>(VLOOKUP(Horizontal!$C99&amp;Horizontal!$B99&amp;Horizontal!AF$11,Vertical!$E:$O,AF$10,0))+0</f>
        <v>40.909999999999997</v>
      </c>
      <c r="AG99" s="207">
        <f>(VLOOKUP(Horizontal!$C99&amp;Horizontal!$B99&amp;Horizontal!AG$11,Vertical!$E:$O,AG$10,0))+0</f>
        <v>40.909999999999997</v>
      </c>
      <c r="AH99" s="209">
        <f>(VLOOKUP(Horizontal!$C99&amp;Horizontal!$B99&amp;Horizontal!AH$11,Vertical!$E:$O,AH$10,0))+0</f>
        <v>36.36</v>
      </c>
      <c r="AI99" s="210">
        <f>(VLOOKUP(Horizontal!$C99&amp;Horizontal!$B99&amp;Horizontal!AI$11,Vertical!$E:$O,AI$10,0))+0</f>
        <v>17.649999999999999</v>
      </c>
      <c r="AJ99" s="207">
        <f>(VLOOKUP(Horizontal!$C99&amp;Horizontal!$B99&amp;Horizontal!AJ$11,Vertical!$E:$O,AJ$10,0))+0</f>
        <v>9.91</v>
      </c>
      <c r="AK99" s="207">
        <f>(VLOOKUP(Horizontal!$C99&amp;Horizontal!$B99&amp;Horizontal!AK$11,Vertical!$E:$O,AK$10,0))+0</f>
        <v>27.27</v>
      </c>
      <c r="AL99" s="207">
        <f>(VLOOKUP(Horizontal!$C99&amp;Horizontal!$B99&amp;Horizontal!AL$11,Vertical!$E:$O,AL$10,0))+0</f>
        <v>29.17</v>
      </c>
      <c r="AM99" s="207">
        <f>(VLOOKUP(Horizontal!$C99&amp;Horizontal!$B99&amp;Horizontal!AM$11,Vertical!$E:$O,AM$10,0))+0</f>
        <v>27.6</v>
      </c>
      <c r="AN99" s="207">
        <f>(VLOOKUP(Horizontal!$C99&amp;Horizontal!$B99&amp;Horizontal!AN$11,Vertical!$E:$O,AN$10,0))+0</f>
        <v>17.39</v>
      </c>
      <c r="AO99" s="207">
        <f>(VLOOKUP(Horizontal!$C99&amp;Horizontal!$B99&amp;Horizontal!AO$11,Vertical!$E:$O,AO$10,0))+0</f>
        <v>22.73</v>
      </c>
      <c r="AP99" s="207">
        <f>(VLOOKUP(Horizontal!$C99&amp;Horizontal!$B99&amp;Horizontal!AP$11,Vertical!$E:$O,AP$10,0))+0</f>
        <v>22.73</v>
      </c>
      <c r="AQ99" s="209">
        <f>(VLOOKUP(Horizontal!$C99&amp;Horizontal!$B99&amp;Horizontal!AQ$11,Vertical!$E:$O,AQ$10,0))+0</f>
        <v>40.909999999999997</v>
      </c>
      <c r="AR99" s="210">
        <f>(VLOOKUP(Horizontal!$C99&amp;Horizontal!$B99&amp;Horizontal!AR$11,Vertical!$E:$O,AR$10,0))+0</f>
        <v>29.41</v>
      </c>
      <c r="AS99" s="207">
        <f>(VLOOKUP(Horizontal!$C99&amp;Horizontal!$B99&amp;Horizontal!AS$11,Vertical!$E:$O,AS$10,0))+0</f>
        <v>9.91</v>
      </c>
      <c r="AT99" s="207">
        <f>(VLOOKUP(Horizontal!$C99&amp;Horizontal!$B99&amp;Horizontal!AT$11,Vertical!$E:$O,AT$10,0))+0</f>
        <v>13.64</v>
      </c>
      <c r="AU99" s="207">
        <f>(VLOOKUP(Horizontal!$C99&amp;Horizontal!$B99&amp;Horizontal!AU$11,Vertical!$E:$O,AU$10,0))+0</f>
        <v>12.5</v>
      </c>
      <c r="AV99" s="207">
        <f>(VLOOKUP(Horizontal!$C99&amp;Horizontal!$B99&amp;Horizontal!AV$11,Vertical!$E:$O,AV$10,0))+0</f>
        <v>22.62</v>
      </c>
      <c r="AW99" s="207">
        <f>(VLOOKUP(Horizontal!$C99&amp;Horizontal!$B99&amp;Horizontal!AW$11,Vertical!$E:$O,AW$10,0))+0</f>
        <v>52.17</v>
      </c>
      <c r="AX99" s="207">
        <f>(VLOOKUP(Horizontal!$C99&amp;Horizontal!$B99&amp;Horizontal!AX$11,Vertical!$E:$O,AX$10,0))+0</f>
        <v>36.36</v>
      </c>
      <c r="AY99" s="207">
        <f>(VLOOKUP(Horizontal!$C99&amp;Horizontal!$B99&amp;Horizontal!AY$11,Vertical!$E:$O,AY$10,0))+0</f>
        <v>36.36</v>
      </c>
      <c r="AZ99" s="209">
        <f>(VLOOKUP(Horizontal!$C99&amp;Horizontal!$B99&amp;Horizontal!AZ$11,Vertical!$E:$O,AZ$10,0))+0</f>
        <v>22.73</v>
      </c>
      <c r="BA99" s="208">
        <f>(VLOOKUP(Horizontal!$C99&amp;Horizontal!$B99&amp;Horizontal!BA$11,Vertical!$E:$O,BA$10,0))+0</f>
        <v>19.29</v>
      </c>
      <c r="BB99" s="210">
        <f>(VLOOKUP(Horizontal!$C99&amp;Horizontal!$B99&amp;Horizontal!BB$11,Vertical!$E:$O,BB$10,0))+0</f>
        <v>139.06</v>
      </c>
      <c r="BC99" s="207">
        <f>(VLOOKUP(Horizontal!$C99&amp;Horizontal!$B99&amp;Horizontal!BC$11,Vertical!$E:$O,BC$10,0))+0</f>
        <v>199.75</v>
      </c>
      <c r="BD99" s="207">
        <f>(VLOOKUP(Horizontal!$C99&amp;Horizontal!$B99&amp;Horizontal!BD$11,Vertical!$E:$O,BD$10,0))+0</f>
        <v>195.87</v>
      </c>
      <c r="BE99" s="207">
        <f>(VLOOKUP(Horizontal!$C99&amp;Horizontal!$B99&amp;Horizontal!BE$11,Vertical!$E:$O,BE$10,0))+0</f>
        <v>190.78</v>
      </c>
      <c r="BF99" s="207">
        <f>(VLOOKUP(Horizontal!$C99&amp;Horizontal!$B99&amp;Horizontal!BF$11,Vertical!$E:$O,BF$10,0))+0</f>
        <v>189.25</v>
      </c>
      <c r="BG99" s="207">
        <f>(VLOOKUP(Horizontal!$C99&amp;Horizontal!$B99&amp;Horizontal!BG$11,Vertical!$E:$O,BG$10,0))+0</f>
        <v>208</v>
      </c>
      <c r="BH99" s="207">
        <f>(VLOOKUP(Horizontal!$C99&amp;Horizontal!$B99&amp;Horizontal!BH$11,Vertical!$E:$O,BH$10,0))+0</f>
        <v>202.86</v>
      </c>
      <c r="BI99" s="207">
        <f>(VLOOKUP(Horizontal!$C99&amp;Horizontal!$B99&amp;Horizontal!BI$11,Vertical!$E:$O,BI$10,0))+0</f>
        <v>197.3</v>
      </c>
      <c r="BJ99" s="209">
        <f>(VLOOKUP(Horizontal!$C99&amp;Horizontal!$B99&amp;Horizontal!BJ$11,Vertical!$E:$O,BJ$10,0))+0</f>
        <v>191.6</v>
      </c>
      <c r="BK99" s="210">
        <f>(VLOOKUP(Horizontal!$C99&amp;Horizontal!$B99&amp;Horizontal!BK$11,Vertical!$E:$O,BK$10,0))+0</f>
        <v>46</v>
      </c>
      <c r="BL99" s="207">
        <f>(VLOOKUP(Horizontal!$C99&amp;Horizontal!$B99&amp;Horizontal!BL$11,Vertical!$E:$O,BL$10,0))+0</f>
        <v>42</v>
      </c>
      <c r="BM99" s="207">
        <f>(VLOOKUP(Horizontal!$C99&amp;Horizontal!$B99&amp;Horizontal!BM$11,Vertical!$E:$O,BM$10,0))+0</f>
        <v>42</v>
      </c>
      <c r="BN99" s="207">
        <f>(VLOOKUP(Horizontal!$C99&amp;Horizontal!$B99&amp;Horizontal!BN$11,Vertical!$E:$O,BN$10,0))+0</f>
        <v>41</v>
      </c>
      <c r="BO99" s="207">
        <f>(VLOOKUP(Horizontal!$C99&amp;Horizontal!$B99&amp;Horizontal!BO$11,Vertical!$E:$O,BO$10,0))+0</f>
        <v>38</v>
      </c>
      <c r="BP99" s="207">
        <f>(VLOOKUP(Horizontal!$C99&amp;Horizontal!$B99&amp;Horizontal!BP$11,Vertical!$E:$O,BP$10,0))+0</f>
        <v>29</v>
      </c>
      <c r="BQ99" s="207">
        <f>(VLOOKUP(Horizontal!$C99&amp;Horizontal!$B99&amp;Horizontal!BQ$11,Vertical!$E:$O,BQ$10,0))+0</f>
        <v>26</v>
      </c>
      <c r="BR99" s="207">
        <f>(VLOOKUP(Horizontal!$C99&amp;Horizontal!$B99&amp;Horizontal!BR$11,Vertical!$E:$O,BR$10,0))+0</f>
        <v>28</v>
      </c>
      <c r="BS99" s="209">
        <f>(VLOOKUP(Horizontal!$C99&amp;Horizontal!$B99&amp;Horizontal!BS$11,Vertical!$E:$O,BS$10,0))+0</f>
        <v>26</v>
      </c>
      <c r="BT99" s="210">
        <f>(VLOOKUP(Horizontal!$C99&amp;Horizontal!$B99&amp;Horizontal!BT$11,Vertical!$E:$O,BT$10,0))+0</f>
        <v>66.67</v>
      </c>
      <c r="BU99" s="207">
        <f>(VLOOKUP(Horizontal!$C99&amp;Horizontal!$B99&amp;Horizontal!BU$11,Vertical!$E:$O,BU$10,0))+0</f>
        <v>81.48</v>
      </c>
      <c r="BV99" s="207">
        <f>(VLOOKUP(Horizontal!$C99&amp;Horizontal!$B99&amp;Horizontal!BV$11,Vertical!$E:$O,BV$10,0))+0</f>
        <v>64.709999999999994</v>
      </c>
      <c r="BW99" s="207">
        <f>(VLOOKUP(Horizontal!$C99&amp;Horizontal!$B99&amp;Horizontal!BW$11,Vertical!$E:$O,BW$10,0))+0</f>
        <v>72.41</v>
      </c>
      <c r="BX99" s="207">
        <f>(VLOOKUP(Horizontal!$C99&amp;Horizontal!$B99&amp;Horizontal!BX$11,Vertical!$E:$O,BX$10,0))+0</f>
        <v>52.94</v>
      </c>
      <c r="BY99" s="207">
        <f>(VLOOKUP(Horizontal!$C99&amp;Horizontal!$B99&amp;Horizontal!BY$11,Vertical!$E:$O,BY$10,0))+0</f>
        <v>26.32</v>
      </c>
      <c r="BZ99" s="207">
        <f>(VLOOKUP(Horizontal!$C99&amp;Horizontal!$B99&amp;Horizontal!BZ$11,Vertical!$E:$O,BZ$10,0))+0</f>
        <v>48.65</v>
      </c>
      <c r="CA99" s="207">
        <f>(VLOOKUP(Horizontal!$C99&amp;Horizontal!$B99&amp;Horizontal!CA$11,Vertical!$E:$O,CA$10,0))+0</f>
        <v>52.63</v>
      </c>
      <c r="CB99" s="209">
        <f>(VLOOKUP(Horizontal!$C99&amp;Horizontal!$B99&amp;Horizontal!CB$11,Vertical!$E:$O,CB$10,0))+0</f>
        <v>55.56</v>
      </c>
      <c r="CC99" s="210">
        <f>(VLOOKUP(Horizontal!$C99&amp;Horizontal!$B99&amp;Horizontal!CC$11,Vertical!$E:$O,CC$10,0))+0</f>
        <v>0</v>
      </c>
      <c r="CD99" s="207">
        <f>(VLOOKUP(Horizontal!$C99&amp;Horizontal!$B99&amp;Horizontal!CD$11,Vertical!$E:$O,CD$10,0))+0</f>
        <v>0</v>
      </c>
      <c r="CE99" s="207">
        <f>(VLOOKUP(Horizontal!$C99&amp;Horizontal!$B99&amp;Horizontal!CE$11,Vertical!$E:$O,CE$10,0))+0</f>
        <v>11.76</v>
      </c>
      <c r="CF99" s="207">
        <f>(VLOOKUP(Horizontal!$C99&amp;Horizontal!$B99&amp;Horizontal!CF$11,Vertical!$E:$O,CF$10,0))+0</f>
        <v>13.79</v>
      </c>
      <c r="CG99" s="207">
        <f>(VLOOKUP(Horizontal!$C99&amp;Horizontal!$B99&amp;Horizontal!CG$11,Vertical!$E:$O,CG$10,0))+0</f>
        <v>17.649999999999999</v>
      </c>
      <c r="CH99" s="207">
        <f>(VLOOKUP(Horizontal!$C99&amp;Horizontal!$B99&amp;Horizontal!CH$11,Vertical!$E:$O,CH$10,0))+0</f>
        <v>31.58</v>
      </c>
      <c r="CI99" s="207">
        <f>(VLOOKUP(Horizontal!$C99&amp;Horizontal!$B99&amp;Horizontal!CI$11,Vertical!$E:$O,CI$10,0))+0</f>
        <v>29.73</v>
      </c>
      <c r="CJ99" s="207">
        <f>(VLOOKUP(Horizontal!$C99&amp;Horizontal!$B99&amp;Horizontal!CJ$11,Vertical!$E:$O,CJ$10,0))+0</f>
        <v>26.32</v>
      </c>
      <c r="CK99" s="209">
        <f>(VLOOKUP(Horizontal!$C99&amp;Horizontal!$B99&amp;Horizontal!CK$11,Vertical!$E:$O,CK$10,0))+0</f>
        <v>38.89</v>
      </c>
      <c r="CL99" s="210">
        <f>(VLOOKUP(Horizontal!$C99&amp;Horizontal!$B99&amp;Horizontal!CL$11,Vertical!$E:$O,CL$10,0))+0</f>
        <v>33.33</v>
      </c>
      <c r="CM99" s="207">
        <f>(VLOOKUP(Horizontal!$C99&amp;Horizontal!$B99&amp;Horizontal!CM$11,Vertical!$E:$O,CM$10,0))+0</f>
        <v>18.52</v>
      </c>
      <c r="CN99" s="207">
        <f>(VLOOKUP(Horizontal!$C99&amp;Horizontal!$B99&amp;Horizontal!CN$11,Vertical!$E:$O,CN$10,0))+0</f>
        <v>23.53</v>
      </c>
      <c r="CO99" s="207">
        <f>(VLOOKUP(Horizontal!$C99&amp;Horizontal!$B99&amp;Horizontal!CO$11,Vertical!$E:$O,CO$10,0))+0</f>
        <v>13.79</v>
      </c>
      <c r="CP99" s="207">
        <f>(VLOOKUP(Horizontal!$C99&amp;Horizontal!$B99&amp;Horizontal!CP$11,Vertical!$E:$O,CP$10,0))+0</f>
        <v>29.41</v>
      </c>
      <c r="CQ99" s="207">
        <f>(VLOOKUP(Horizontal!$C99&amp;Horizontal!$B99&amp;Horizontal!CQ$11,Vertical!$E:$O,CQ$10,0))+0</f>
        <v>42.11</v>
      </c>
      <c r="CR99" s="207">
        <f>(VLOOKUP(Horizontal!$C99&amp;Horizontal!$B99&amp;Horizontal!CR$11,Vertical!$E:$O,CR$10,0))+0</f>
        <v>21.62</v>
      </c>
      <c r="CS99" s="207">
        <f>(VLOOKUP(Horizontal!$C99&amp;Horizontal!$B99&amp;Horizontal!CS$11,Vertical!$E:$O,CS$10,0))+0</f>
        <v>21.05</v>
      </c>
      <c r="CT99" s="207">
        <f>(VLOOKUP(Horizontal!$C99&amp;Horizontal!$B99&amp;Horizontal!CT$11,Vertical!$E:$O,CT$10,0))+0</f>
        <v>5.56</v>
      </c>
      <c r="CU99" s="150"/>
      <c r="CV99" s="211">
        <f t="shared" si="53"/>
        <v>17.150000000000006</v>
      </c>
      <c r="CW99" s="190">
        <f t="shared" si="54"/>
        <v>19.919999999999987</v>
      </c>
      <c r="CX99" s="190">
        <f t="shared" si="55"/>
        <v>19.370000000000005</v>
      </c>
      <c r="CY99" s="190">
        <f t="shared" si="56"/>
        <v>21.259999999999991</v>
      </c>
      <c r="CZ99" s="190">
        <f t="shared" si="57"/>
        <v>23.840000000000003</v>
      </c>
      <c r="DA99" s="190">
        <f t="shared" si="58"/>
        <v>40.710000000000008</v>
      </c>
      <c r="DB99" s="190">
        <f t="shared" si="59"/>
        <v>41.25</v>
      </c>
      <c r="DC99" s="190">
        <f t="shared" si="60"/>
        <v>40.890000000000015</v>
      </c>
      <c r="DD99" s="212">
        <f t="shared" si="61"/>
        <v>38.53</v>
      </c>
      <c r="DE99" s="9">
        <v>160</v>
      </c>
      <c r="DF99" s="212">
        <f t="shared" si="62"/>
        <v>86.547210401891334</v>
      </c>
      <c r="DG99" s="264"/>
      <c r="DH99" s="265"/>
      <c r="DI99" s="265"/>
      <c r="DJ99" s="266"/>
      <c r="DK99" s="190">
        <v>70.400000000000006</v>
      </c>
      <c r="DL99" s="190">
        <v>70.400000000000006</v>
      </c>
      <c r="DM99" s="190">
        <v>94.86</v>
      </c>
      <c r="DN99" s="212">
        <v>94.86</v>
      </c>
      <c r="DO99" s="190">
        <v>115.58</v>
      </c>
      <c r="DP99" s="190">
        <v>112.36</v>
      </c>
      <c r="DQ99" s="190">
        <v>119.47</v>
      </c>
      <c r="DR99" s="212">
        <v>119.47</v>
      </c>
      <c r="DS99" s="150"/>
      <c r="DT99" s="190">
        <v>115</v>
      </c>
      <c r="DU99" s="190">
        <v>145</v>
      </c>
      <c r="DV99" s="190">
        <v>145</v>
      </c>
      <c r="DW99" s="190">
        <v>145</v>
      </c>
      <c r="DX99" s="190"/>
      <c r="DY99" s="190"/>
      <c r="DZ99" s="190"/>
      <c r="EA99" s="190"/>
      <c r="EB99" s="190"/>
      <c r="EC99" s="190"/>
      <c r="ED99" s="190">
        <v>139</v>
      </c>
      <c r="EE99" s="190">
        <v>160</v>
      </c>
      <c r="EF99" s="190">
        <v>160</v>
      </c>
      <c r="EG99" s="190">
        <v>150</v>
      </c>
      <c r="EH99" s="212">
        <v>150</v>
      </c>
      <c r="EI99" s="213"/>
      <c r="EJ99" s="211">
        <f t="shared" ref="EJ99:EJ126" si="64">(CV98)+0</f>
        <v>17.819999999999993</v>
      </c>
      <c r="EK99" s="190">
        <f t="shared" ref="EK99:EK126" si="65">(CW98)+0</f>
        <v>18.639999999999986</v>
      </c>
      <c r="EL99" s="190">
        <f t="shared" ref="EL99:EL126" si="66">(CX98)+0</f>
        <v>21.090000000000003</v>
      </c>
      <c r="EM99" s="190">
        <f t="shared" ref="EM99:EM126" si="67">(CY98)+0</f>
        <v>22.490000000000009</v>
      </c>
      <c r="EN99" s="190"/>
      <c r="EO99" s="190"/>
      <c r="EP99" s="190"/>
      <c r="EQ99" s="190"/>
      <c r="ER99" s="190"/>
      <c r="ES99" s="190"/>
      <c r="ET99" s="190">
        <f t="shared" ref="ET99:ET126" si="68">(CZ98)+0</f>
        <v>29.109999999999985</v>
      </c>
      <c r="EU99" s="190">
        <f t="shared" ref="EU99:EU126" si="69">(DA98)+0</f>
        <v>40.94</v>
      </c>
      <c r="EV99" s="190">
        <f t="shared" ref="EV99:EV126" si="70">(DB98)+0</f>
        <v>43.650000000000006</v>
      </c>
      <c r="EW99" s="190">
        <f t="shared" ref="EW99:EW126" si="71">(DC98)+0</f>
        <v>43.760000000000019</v>
      </c>
      <c r="EX99" s="212">
        <f t="shared" ref="EX99:EX126" si="72">(DD98)+0</f>
        <v>41.799999999999983</v>
      </c>
      <c r="EY99" s="211"/>
      <c r="EZ99" s="75">
        <f t="shared" ref="EZ99:EZ130" si="73">(G99/(DT99-G99))+0</f>
        <v>6.0906638823631778E-4</v>
      </c>
      <c r="FA99" s="89">
        <f t="shared" si="51"/>
        <v>-7.0000000000000007E-2</v>
      </c>
      <c r="FB99" s="212"/>
      <c r="FC99" s="213"/>
      <c r="FD99" s="213"/>
      <c r="FE99" s="213"/>
      <c r="FF99" s="213"/>
      <c r="FG99" s="213"/>
      <c r="FH99" s="213"/>
      <c r="FI99" s="213"/>
      <c r="FJ99" s="213"/>
      <c r="FK99" s="213"/>
      <c r="FL99" s="213"/>
      <c r="FM99" s="213"/>
      <c r="FN99" s="213"/>
      <c r="FO99" s="213"/>
      <c r="FP99" s="213"/>
      <c r="FQ99" s="213"/>
      <c r="FR99" s="213"/>
      <c r="FS99" s="211"/>
      <c r="FT99" s="190"/>
      <c r="FU99" s="190"/>
      <c r="FV99" s="190"/>
      <c r="FW99" s="190"/>
      <c r="FX99" s="190"/>
      <c r="FY99" s="190"/>
      <c r="FZ99" s="190"/>
      <c r="GA99" s="190"/>
      <c r="GB99" s="190"/>
      <c r="GC99" s="190"/>
      <c r="GD99" s="190"/>
      <c r="GE99" s="190"/>
      <c r="GF99" s="190"/>
      <c r="GG99" s="212"/>
    </row>
    <row r="100" spans="2:189">
      <c r="B100" s="33">
        <v>42611</v>
      </c>
      <c r="C100" s="30" t="s">
        <v>31</v>
      </c>
      <c r="D100" s="30">
        <v>2016</v>
      </c>
      <c r="E100" s="30" t="str">
        <f t="shared" si="52"/>
        <v>2016S35</v>
      </c>
      <c r="F100" s="30" t="str">
        <f t="shared" si="63"/>
        <v>8Final2016</v>
      </c>
      <c r="G100" s="208" t="str">
        <f>VLOOKUP(Horizontal!$C100&amp;Horizontal!$B100&amp;Horizontal!G$11,Vertical!$E:$O,G$10,0)</f>
        <v>-1,39</v>
      </c>
      <c r="H100" s="207">
        <f>(VLOOKUP(Horizontal!$C100&amp;Horizontal!$B100&amp;Horizontal!H$11,Vertical!$E:$O,H$10,0))+0</f>
        <v>114.11</v>
      </c>
      <c r="I100" s="207">
        <f>(VLOOKUP(Horizontal!$C100&amp;Horizontal!$B100&amp;Horizontal!I$11,Vertical!$E:$O,I$10,0))+0</f>
        <v>140.76</v>
      </c>
      <c r="J100" s="207">
        <f>(VLOOKUP(Horizontal!$C100&amp;Horizontal!$B100&amp;Horizontal!J$11,Vertical!$E:$O,J$10,0))+0</f>
        <v>139.91</v>
      </c>
      <c r="K100" s="207">
        <f>(VLOOKUP(Horizontal!$C100&amp;Horizontal!$B100&amp;Horizontal!K$11,Vertical!$E:$O,K$10,0))+0</f>
        <v>139.9</v>
      </c>
      <c r="L100" s="207">
        <f>(VLOOKUP(Horizontal!$C100&amp;Horizontal!$B100&amp;Horizontal!L$11,Vertical!$E:$O,L$10,0))+0</f>
        <v>141.01</v>
      </c>
      <c r="M100" s="207">
        <f>(VLOOKUP(Horizontal!$C100&amp;Horizontal!$B100&amp;Horizontal!M$11,Vertical!$E:$O,M$10,0))+0</f>
        <v>165.03</v>
      </c>
      <c r="N100" s="207">
        <f>(VLOOKUP(Horizontal!$C100&amp;Horizontal!$B100&amp;Horizontal!N$11,Vertical!$E:$O,N$10,0))+0</f>
        <v>160.58000000000001</v>
      </c>
      <c r="O100" s="207">
        <f>(VLOOKUP(Horizontal!$C100&amp;Horizontal!$B100&amp;Horizontal!O$11,Vertical!$E:$O,O$10,0))+0</f>
        <v>156.13999999999999</v>
      </c>
      <c r="P100" s="209">
        <f>(VLOOKUP(Horizontal!$C100&amp;Horizontal!$B100&amp;Horizontal!P$11,Vertical!$E:$O,P$10,0))+0</f>
        <v>152.68</v>
      </c>
      <c r="Q100" s="210">
        <f>(VLOOKUP(Horizontal!$C100&amp;Horizontal!$B100&amp;Horizontal!Q$11,Vertical!$E:$O,Q$10,0))+0</f>
        <v>48</v>
      </c>
      <c r="R100" s="207">
        <f>(VLOOKUP(Horizontal!$C100&amp;Horizontal!$B100&amp;Horizontal!R$11,Vertical!$E:$O,R$10,0))+0</f>
        <v>45</v>
      </c>
      <c r="S100" s="207">
        <f>(VLOOKUP(Horizontal!$C100&amp;Horizontal!$B100&amp;Horizontal!S$11,Vertical!$E:$O,S$10,0))+0</f>
        <v>42</v>
      </c>
      <c r="T100" s="207">
        <f>(VLOOKUP(Horizontal!$C100&amp;Horizontal!$B100&amp;Horizontal!T$11,Vertical!$E:$O,T$10,0))+0</f>
        <v>40</v>
      </c>
      <c r="U100" s="207">
        <f>(VLOOKUP(Horizontal!$C100&amp;Horizontal!$B100&amp;Horizontal!U$11,Vertical!$E:$O,U$10,0))+0</f>
        <v>40</v>
      </c>
      <c r="V100" s="207">
        <f>(VLOOKUP(Horizontal!$C100&amp;Horizontal!$B100&amp;Horizontal!V$11,Vertical!$E:$O,V$10,0))+0</f>
        <v>36</v>
      </c>
      <c r="W100" s="207">
        <f>(VLOOKUP(Horizontal!$C100&amp;Horizontal!$B100&amp;Horizontal!W$11,Vertical!$E:$O,W$10,0))+0</f>
        <v>32</v>
      </c>
      <c r="X100" s="207">
        <f>(VLOOKUP(Horizontal!$C100&amp;Horizontal!$B100&amp;Horizontal!X$11,Vertical!$E:$O,X$10,0))+0</f>
        <v>28</v>
      </c>
      <c r="Y100" s="209">
        <f>(VLOOKUP(Horizontal!$C100&amp;Horizontal!$B100&amp;Horizontal!Y$11,Vertical!$E:$O,Y$10,0))+0</f>
        <v>26</v>
      </c>
      <c r="Z100" s="210">
        <f>(VLOOKUP(Horizontal!$C100&amp;Horizontal!$B100&amp;Horizontal!Z$11,Vertical!$E:$O,Z$10,0))+0</f>
        <v>73.91</v>
      </c>
      <c r="AA100" s="207">
        <f>(VLOOKUP(Horizontal!$C100&amp;Horizontal!$B100&amp;Horizontal!AA$11,Vertical!$E:$O,AA$10,0))+0</f>
        <v>100</v>
      </c>
      <c r="AB100" s="207">
        <f>(VLOOKUP(Horizontal!$C100&amp;Horizontal!$B100&amp;Horizontal!AB$11,Vertical!$E:$O,AB$10,0))+0</f>
        <v>100</v>
      </c>
      <c r="AC100" s="207">
        <f>(VLOOKUP(Horizontal!$C100&amp;Horizontal!$B100&amp;Horizontal!AC$11,Vertical!$E:$O,AC$10,0))+0</f>
        <v>100</v>
      </c>
      <c r="AD100" s="207">
        <f>(VLOOKUP(Horizontal!$C100&amp;Horizontal!$B100&amp;Horizontal!AD$11,Vertical!$E:$O,AD$10,0))+0</f>
        <v>94.44</v>
      </c>
      <c r="AE100" s="207">
        <f>(VLOOKUP(Horizontal!$C100&amp;Horizontal!$B100&amp;Horizontal!AE$11,Vertical!$E:$O,AE$10,0))+0</f>
        <v>45.83</v>
      </c>
      <c r="AF100" s="207">
        <f>(VLOOKUP(Horizontal!$C100&amp;Horizontal!$B100&amp;Horizontal!AF$11,Vertical!$E:$O,AF$10,0))+0</f>
        <v>40.909999999999997</v>
      </c>
      <c r="AG100" s="207">
        <f>(VLOOKUP(Horizontal!$C100&amp;Horizontal!$B100&amp;Horizontal!AG$11,Vertical!$E:$O,AG$10,0))+0</f>
        <v>26.09</v>
      </c>
      <c r="AH100" s="209">
        <f>(VLOOKUP(Horizontal!$C100&amp;Horizontal!$B100&amp;Horizontal!AH$11,Vertical!$E:$O,AH$10,0))+0</f>
        <v>28.57</v>
      </c>
      <c r="AI100" s="210">
        <f>(VLOOKUP(Horizontal!$C100&amp;Horizontal!$B100&amp;Horizontal!AI$11,Vertical!$E:$O,AI$10,0))+0</f>
        <v>8.6999999999999993</v>
      </c>
      <c r="AJ100" s="207">
        <f>(VLOOKUP(Horizontal!$C100&amp;Horizontal!$B100&amp;Horizontal!AJ$11,Vertical!$E:$O,AJ$10,0))+0</f>
        <v>0</v>
      </c>
      <c r="AK100" s="207">
        <f>(VLOOKUP(Horizontal!$C100&amp;Horizontal!$B100&amp;Horizontal!AK$11,Vertical!$E:$O,AK$10,0))+0</f>
        <v>0</v>
      </c>
      <c r="AL100" s="207">
        <f>(VLOOKUP(Horizontal!$C100&amp;Horizontal!$B100&amp;Horizontal!AL$11,Vertical!$E:$O,AL$10,0))+0</f>
        <v>0</v>
      </c>
      <c r="AM100" s="207">
        <f>(VLOOKUP(Horizontal!$C100&amp;Horizontal!$B100&amp;Horizontal!AM$11,Vertical!$E:$O,AM$10,0))+0</f>
        <v>0</v>
      </c>
      <c r="AN100" s="207">
        <f>(VLOOKUP(Horizontal!$C100&amp;Horizontal!$B100&amp;Horizontal!AN$11,Vertical!$E:$O,AN$10,0))+0</f>
        <v>25</v>
      </c>
      <c r="AO100" s="207">
        <f>(VLOOKUP(Horizontal!$C100&amp;Horizontal!$B100&amp;Horizontal!AO$11,Vertical!$E:$O,AO$10,0))+0</f>
        <v>22.73</v>
      </c>
      <c r="AP100" s="207">
        <f>(VLOOKUP(Horizontal!$C100&amp;Horizontal!$B100&amp;Horizontal!AP$11,Vertical!$E:$O,AP$10,0))+0</f>
        <v>34.78</v>
      </c>
      <c r="AQ100" s="209">
        <f>(VLOOKUP(Horizontal!$C100&amp;Horizontal!$B100&amp;Horizontal!AQ$11,Vertical!$E:$O,AQ$10,0))+0</f>
        <v>28.57</v>
      </c>
      <c r="AR100" s="210">
        <f>(VLOOKUP(Horizontal!$C100&amp;Horizontal!$B100&amp;Horizontal!AR$11,Vertical!$E:$O,AR$10,0))+0</f>
        <v>17.39</v>
      </c>
      <c r="AS100" s="207">
        <f>(VLOOKUP(Horizontal!$C100&amp;Horizontal!$B100&amp;Horizontal!AS$11,Vertical!$E:$O,AS$10,0))+0</f>
        <v>0</v>
      </c>
      <c r="AT100" s="207">
        <f>(VLOOKUP(Horizontal!$C100&amp;Horizontal!$B100&amp;Horizontal!AT$11,Vertical!$E:$O,AT$10,0))+0</f>
        <v>0</v>
      </c>
      <c r="AU100" s="207">
        <f>(VLOOKUP(Horizontal!$C100&amp;Horizontal!$B100&amp;Horizontal!AU$11,Vertical!$E:$O,AU$10,0))+0</f>
        <v>0</v>
      </c>
      <c r="AV100" s="207">
        <f>(VLOOKUP(Horizontal!$C100&amp;Horizontal!$B100&amp;Horizontal!AV$11,Vertical!$E:$O,AV$10,0))+0</f>
        <v>5.56</v>
      </c>
      <c r="AW100" s="207">
        <f>(VLOOKUP(Horizontal!$C100&amp;Horizontal!$B100&amp;Horizontal!AW$11,Vertical!$E:$O,AW$10,0))+0</f>
        <v>29.17</v>
      </c>
      <c r="AX100" s="207">
        <f>(VLOOKUP(Horizontal!$C100&amp;Horizontal!$B100&amp;Horizontal!AX$11,Vertical!$E:$O,AX$10,0))+0</f>
        <v>36.36</v>
      </c>
      <c r="AY100" s="207">
        <f>(VLOOKUP(Horizontal!$C100&amp;Horizontal!$B100&amp;Horizontal!AY$11,Vertical!$E:$O,AY$10,0))+0</f>
        <v>39.130000000000003</v>
      </c>
      <c r="AZ100" s="209">
        <f>(VLOOKUP(Horizontal!$C100&amp;Horizontal!$B100&amp;Horizontal!AZ$11,Vertical!$E:$O,AZ$10,0))+0</f>
        <v>42.86</v>
      </c>
      <c r="BA100" s="208">
        <f>(VLOOKUP(Horizontal!$C100&amp;Horizontal!$B100&amp;Horizontal!BA$11,Vertical!$E:$O,BA$10,0))+0</f>
        <v>19.239999999999998</v>
      </c>
      <c r="BB100" s="210">
        <f>(VLOOKUP(Horizontal!$C100&amp;Horizontal!$B100&amp;Horizontal!BB$11,Vertical!$E:$O,BB$10,0))+0</f>
        <v>132.66999999999999</v>
      </c>
      <c r="BC100" s="207">
        <f>(VLOOKUP(Horizontal!$C100&amp;Horizontal!$B100&amp;Horizontal!BC$11,Vertical!$E:$O,BC$10,0))+0</f>
        <v>161.66999999999999</v>
      </c>
      <c r="BD100" s="207">
        <f>(VLOOKUP(Horizontal!$C100&amp;Horizontal!$B100&amp;Horizontal!BD$11,Vertical!$E:$O,BD$10,0))+0</f>
        <v>158.71</v>
      </c>
      <c r="BE100" s="207">
        <f>(VLOOKUP(Horizontal!$C100&amp;Horizontal!$B100&amp;Horizontal!BE$11,Vertical!$E:$O,BE$10,0))+0</f>
        <v>158.26</v>
      </c>
      <c r="BF100" s="207">
        <f>(VLOOKUP(Horizontal!$C100&amp;Horizontal!$B100&amp;Horizontal!BF$11,Vertical!$E:$O,BF$10,0))+0</f>
        <v>160.44999999999999</v>
      </c>
      <c r="BG100" s="207">
        <f>(VLOOKUP(Horizontal!$C100&amp;Horizontal!$B100&amp;Horizontal!BG$11,Vertical!$E:$O,BG$10,0))+0</f>
        <v>203.38</v>
      </c>
      <c r="BH100" s="207">
        <f>(VLOOKUP(Horizontal!$C100&amp;Horizontal!$B100&amp;Horizontal!BH$11,Vertical!$E:$O,BH$10,0))+0</f>
        <v>200.88</v>
      </c>
      <c r="BI100" s="207">
        <f>(VLOOKUP(Horizontal!$C100&amp;Horizontal!$B100&amp;Horizontal!BI$11,Vertical!$E:$O,BI$10,0))+0</f>
        <v>194.29</v>
      </c>
      <c r="BJ100" s="209">
        <f>(VLOOKUP(Horizontal!$C100&amp;Horizontal!$B100&amp;Horizontal!BJ$11,Vertical!$E:$O,BJ$10,0))+0</f>
        <v>190.05</v>
      </c>
      <c r="BK100" s="210">
        <f>(VLOOKUP(Horizontal!$C100&amp;Horizontal!$B100&amp;Horizontal!BK$11,Vertical!$E:$O,BK$10,0))+0</f>
        <v>46</v>
      </c>
      <c r="BL100" s="207">
        <f>(VLOOKUP(Horizontal!$C100&amp;Horizontal!$B100&amp;Horizontal!BL$11,Vertical!$E:$O,BL$10,0))+0</f>
        <v>41</v>
      </c>
      <c r="BM100" s="207">
        <f>(VLOOKUP(Horizontal!$C100&amp;Horizontal!$B100&amp;Horizontal!BM$11,Vertical!$E:$O,BM$10,0))+0</f>
        <v>39</v>
      </c>
      <c r="BN100" s="207">
        <f>(VLOOKUP(Horizontal!$C100&amp;Horizontal!$B100&amp;Horizontal!BN$11,Vertical!$E:$O,BN$10,0))+0</f>
        <v>39</v>
      </c>
      <c r="BO100" s="207">
        <f>(VLOOKUP(Horizontal!$C100&amp;Horizontal!$B100&amp;Horizontal!BO$11,Vertical!$E:$O,BO$10,0))+0</f>
        <v>38</v>
      </c>
      <c r="BP100" s="207">
        <f>(VLOOKUP(Horizontal!$C100&amp;Horizontal!$B100&amp;Horizontal!BP$11,Vertical!$E:$O,BP$10,0))+0</f>
        <v>30</v>
      </c>
      <c r="BQ100" s="207">
        <f>(VLOOKUP(Horizontal!$C100&amp;Horizontal!$B100&amp;Horizontal!BQ$11,Vertical!$E:$O,BQ$10,0))+0</f>
        <v>27</v>
      </c>
      <c r="BR100" s="207">
        <f>(VLOOKUP(Horizontal!$C100&amp;Horizontal!$B100&amp;Horizontal!BR$11,Vertical!$E:$O,BR$10,0))+0</f>
        <v>30</v>
      </c>
      <c r="BS100" s="209">
        <f>(VLOOKUP(Horizontal!$C100&amp;Horizontal!$B100&amp;Horizontal!BS$11,Vertical!$E:$O,BS$10,0))+0</f>
        <v>27</v>
      </c>
      <c r="BT100" s="210">
        <f>(VLOOKUP(Horizontal!$C100&amp;Horizontal!$B100&amp;Horizontal!BT$11,Vertical!$E:$O,BT$10,0))+0</f>
        <v>66.67</v>
      </c>
      <c r="BU100" s="207">
        <f>(VLOOKUP(Horizontal!$C100&amp;Horizontal!$B100&amp;Horizontal!BU$11,Vertical!$E:$O,BU$10,0))+0</f>
        <v>100</v>
      </c>
      <c r="BV100" s="207">
        <f>(VLOOKUP(Horizontal!$C100&amp;Horizontal!$B100&amp;Horizontal!BV$11,Vertical!$E:$O,BV$10,0))+0</f>
        <v>100</v>
      </c>
      <c r="BW100" s="207">
        <f>(VLOOKUP(Horizontal!$C100&amp;Horizontal!$B100&amp;Horizontal!BW$11,Vertical!$E:$O,BW$10,0))+0</f>
        <v>100</v>
      </c>
      <c r="BX100" s="207">
        <f>(VLOOKUP(Horizontal!$C100&amp;Horizontal!$B100&amp;Horizontal!BX$11,Vertical!$E:$O,BX$10,0))+0</f>
        <v>93.75</v>
      </c>
      <c r="BY100" s="207">
        <f>(VLOOKUP(Horizontal!$C100&amp;Horizontal!$B100&amp;Horizontal!BY$11,Vertical!$E:$O,BY$10,0))+0</f>
        <v>42.86</v>
      </c>
      <c r="BZ100" s="207">
        <f>(VLOOKUP(Horizontal!$C100&amp;Horizontal!$B100&amp;Horizontal!BZ$11,Vertical!$E:$O,BZ$10,0))+0</f>
        <v>38.1</v>
      </c>
      <c r="CA100" s="207">
        <f>(VLOOKUP(Horizontal!$C100&amp;Horizontal!$B100&amp;Horizontal!CA$11,Vertical!$E:$O,CA$10,0))+0</f>
        <v>40</v>
      </c>
      <c r="CB100" s="209">
        <f>(VLOOKUP(Horizontal!$C100&amp;Horizontal!$B100&amp;Horizontal!CB$11,Vertical!$E:$O,CB$10,0))+0</f>
        <v>41.18</v>
      </c>
      <c r="CC100" s="210">
        <f>(VLOOKUP(Horizontal!$C100&amp;Horizontal!$B100&amp;Horizontal!CC$11,Vertical!$E:$O,CC$10,0))+0</f>
        <v>5.56</v>
      </c>
      <c r="CD100" s="207">
        <f>(VLOOKUP(Horizontal!$C100&amp;Horizontal!$B100&amp;Horizontal!CD$11,Vertical!$E:$O,CD$10,0))+0</f>
        <v>0</v>
      </c>
      <c r="CE100" s="207">
        <f>(VLOOKUP(Horizontal!$C100&amp;Horizontal!$B100&amp;Horizontal!CE$11,Vertical!$E:$O,CE$10,0))+0</f>
        <v>0</v>
      </c>
      <c r="CF100" s="207">
        <f>(VLOOKUP(Horizontal!$C100&amp;Horizontal!$B100&amp;Horizontal!CF$11,Vertical!$E:$O,CF$10,0))+0</f>
        <v>0</v>
      </c>
      <c r="CG100" s="207">
        <f>(VLOOKUP(Horizontal!$C100&amp;Horizontal!$B100&amp;Horizontal!CG$11,Vertical!$E:$O,CG$10,0))+0</f>
        <v>0</v>
      </c>
      <c r="CH100" s="207">
        <f>(VLOOKUP(Horizontal!$C100&amp;Horizontal!$B100&amp;Horizontal!CH$11,Vertical!$E:$O,CH$10,0))+0</f>
        <v>38.1</v>
      </c>
      <c r="CI100" s="207">
        <f>(VLOOKUP(Horizontal!$C100&amp;Horizontal!$B100&amp;Horizontal!CI$11,Vertical!$E:$O,CI$10,0))+0</f>
        <v>52.38</v>
      </c>
      <c r="CJ100" s="207">
        <f>(VLOOKUP(Horizontal!$C100&amp;Horizontal!$B100&amp;Horizontal!CJ$11,Vertical!$E:$O,CJ$10,0))+0</f>
        <v>25.71</v>
      </c>
      <c r="CK100" s="209">
        <f>(VLOOKUP(Horizontal!$C100&amp;Horizontal!$B100&amp;Horizontal!CK$11,Vertical!$E:$O,CK$10,0))+0</f>
        <v>29.41</v>
      </c>
      <c r="CL100" s="210">
        <f>(VLOOKUP(Horizontal!$C100&amp;Horizontal!$B100&amp;Horizontal!CL$11,Vertical!$E:$O,CL$10,0))+0</f>
        <v>27.78</v>
      </c>
      <c r="CM100" s="207">
        <f>(VLOOKUP(Horizontal!$C100&amp;Horizontal!$B100&amp;Horizontal!CM$11,Vertical!$E:$O,CM$10,0))+0</f>
        <v>0</v>
      </c>
      <c r="CN100" s="207">
        <f>(VLOOKUP(Horizontal!$C100&amp;Horizontal!$B100&amp;Horizontal!CN$11,Vertical!$E:$O,CN$10,0))+0</f>
        <v>0</v>
      </c>
      <c r="CO100" s="207">
        <f>(VLOOKUP(Horizontal!$C100&amp;Horizontal!$B100&amp;Horizontal!CO$11,Vertical!$E:$O,CO$10,0))+0</f>
        <v>0</v>
      </c>
      <c r="CP100" s="207">
        <f>(VLOOKUP(Horizontal!$C100&amp;Horizontal!$B100&amp;Horizontal!CP$11,Vertical!$E:$O,CP$10,0))+0</f>
        <v>6.25</v>
      </c>
      <c r="CQ100" s="207">
        <f>(VLOOKUP(Horizontal!$C100&amp;Horizontal!$B100&amp;Horizontal!CQ$11,Vertical!$E:$O,CQ$10,0))+0</f>
        <v>19.05</v>
      </c>
      <c r="CR100" s="207">
        <f>(VLOOKUP(Horizontal!$C100&amp;Horizontal!$B100&amp;Horizontal!CR$11,Vertical!$E:$O,CR$10,0))+0</f>
        <v>9.52</v>
      </c>
      <c r="CS100" s="207">
        <f>(VLOOKUP(Horizontal!$C100&amp;Horizontal!$B100&amp;Horizontal!CS$11,Vertical!$E:$O,CS$10,0))+0</f>
        <v>34.29</v>
      </c>
      <c r="CT100" s="207">
        <f>(VLOOKUP(Horizontal!$C100&amp;Horizontal!$B100&amp;Horizontal!CT$11,Vertical!$E:$O,CT$10,0))+0</f>
        <v>29.41</v>
      </c>
      <c r="CU100" s="150"/>
      <c r="CV100" s="211">
        <f t="shared" si="53"/>
        <v>18.559999999999988</v>
      </c>
      <c r="CW100" s="190">
        <f t="shared" si="54"/>
        <v>20.909999999999997</v>
      </c>
      <c r="CX100" s="190">
        <f t="shared" si="55"/>
        <v>18.800000000000011</v>
      </c>
      <c r="CY100" s="190">
        <f t="shared" si="56"/>
        <v>18.359999999999985</v>
      </c>
      <c r="CZ100" s="190">
        <f t="shared" si="57"/>
        <v>19.439999999999998</v>
      </c>
      <c r="DA100" s="190">
        <f t="shared" si="58"/>
        <v>38.349999999999994</v>
      </c>
      <c r="DB100" s="190">
        <f t="shared" si="59"/>
        <v>40.299999999999983</v>
      </c>
      <c r="DC100" s="190">
        <f t="shared" si="60"/>
        <v>38.150000000000006</v>
      </c>
      <c r="DD100" s="212">
        <f t="shared" si="61"/>
        <v>37.370000000000005</v>
      </c>
      <c r="DE100" s="9">
        <v>160</v>
      </c>
      <c r="DF100" s="212">
        <f t="shared" si="62"/>
        <v>94.347210401891331</v>
      </c>
      <c r="DG100" s="264"/>
      <c r="DH100" s="265"/>
      <c r="DI100" s="265"/>
      <c r="DJ100" s="266"/>
      <c r="DK100" s="190">
        <v>128.02000000000001</v>
      </c>
      <c r="DL100" s="190">
        <v>107.86</v>
      </c>
      <c r="DM100" s="190">
        <v>128.02000000000001</v>
      </c>
      <c r="DN100" s="212">
        <v>128.02000000000001</v>
      </c>
      <c r="DO100" s="190">
        <v>115.58</v>
      </c>
      <c r="DP100" s="190">
        <v>112.36</v>
      </c>
      <c r="DQ100" s="190">
        <v>119.47</v>
      </c>
      <c r="DR100" s="212">
        <v>119.47</v>
      </c>
      <c r="DS100" s="150"/>
      <c r="DT100" s="190">
        <v>145</v>
      </c>
      <c r="DU100" s="190">
        <v>145</v>
      </c>
      <c r="DV100" s="190">
        <v>145</v>
      </c>
      <c r="DW100" s="190">
        <v>145</v>
      </c>
      <c r="DX100" s="190"/>
      <c r="DY100" s="190"/>
      <c r="DZ100" s="190"/>
      <c r="EA100" s="190"/>
      <c r="EB100" s="190"/>
      <c r="EC100" s="190"/>
      <c r="ED100" s="190">
        <v>141</v>
      </c>
      <c r="EE100" s="190">
        <v>160</v>
      </c>
      <c r="EF100" s="190">
        <v>160</v>
      </c>
      <c r="EG100" s="190">
        <v>155</v>
      </c>
      <c r="EH100" s="212">
        <v>155</v>
      </c>
      <c r="EI100" s="213"/>
      <c r="EJ100" s="211">
        <f t="shared" si="64"/>
        <v>17.150000000000006</v>
      </c>
      <c r="EK100" s="190">
        <f t="shared" si="65"/>
        <v>19.919999999999987</v>
      </c>
      <c r="EL100" s="190">
        <f t="shared" si="66"/>
        <v>19.370000000000005</v>
      </c>
      <c r="EM100" s="190">
        <f t="shared" si="67"/>
        <v>21.259999999999991</v>
      </c>
      <c r="EN100" s="190"/>
      <c r="EO100" s="190"/>
      <c r="EP100" s="190"/>
      <c r="EQ100" s="190"/>
      <c r="ER100" s="190"/>
      <c r="ES100" s="190"/>
      <c r="ET100" s="190">
        <f t="shared" si="68"/>
        <v>23.840000000000003</v>
      </c>
      <c r="EU100" s="190">
        <f t="shared" si="69"/>
        <v>40.710000000000008</v>
      </c>
      <c r="EV100" s="190">
        <f t="shared" si="70"/>
        <v>41.25</v>
      </c>
      <c r="EW100" s="190">
        <f t="shared" si="71"/>
        <v>40.890000000000015</v>
      </c>
      <c r="EX100" s="212">
        <f t="shared" si="72"/>
        <v>38.53</v>
      </c>
      <c r="EY100" s="211"/>
      <c r="EZ100" s="75">
        <f t="shared" si="73"/>
        <v>-9.4951840972744041E-3</v>
      </c>
      <c r="FA100" s="89">
        <f t="shared" ref="FA100:FA131" si="74">(FA99)+0</f>
        <v>-7.0000000000000007E-2</v>
      </c>
      <c r="FB100" s="212"/>
      <c r="FC100" s="213"/>
      <c r="FD100" s="213"/>
      <c r="FE100" s="213"/>
      <c r="FF100" s="213"/>
      <c r="FG100" s="213"/>
      <c r="FH100" s="213"/>
      <c r="FI100" s="213"/>
      <c r="FJ100" s="213"/>
      <c r="FK100" s="213"/>
      <c r="FL100" s="213"/>
      <c r="FM100" s="213"/>
      <c r="FN100" s="213"/>
      <c r="FO100" s="213"/>
      <c r="FP100" s="213"/>
      <c r="FQ100" s="213"/>
      <c r="FR100" s="213"/>
      <c r="FS100" s="211"/>
      <c r="FT100" s="190"/>
      <c r="FU100" s="190"/>
      <c r="FV100" s="190"/>
      <c r="FW100" s="190"/>
      <c r="FX100" s="190"/>
      <c r="FY100" s="190"/>
      <c r="FZ100" s="190"/>
      <c r="GA100" s="190"/>
      <c r="GB100" s="190"/>
      <c r="GC100" s="190"/>
      <c r="GD100" s="190"/>
      <c r="GE100" s="190"/>
      <c r="GF100" s="190"/>
      <c r="GG100" s="212"/>
    </row>
    <row r="101" spans="2:189">
      <c r="B101" s="33">
        <v>42618</v>
      </c>
      <c r="C101" s="30" t="s">
        <v>30</v>
      </c>
      <c r="D101" s="30">
        <v>2016</v>
      </c>
      <c r="E101" s="30" t="str">
        <f t="shared" si="52"/>
        <v>2016S36</v>
      </c>
      <c r="F101" s="30" t="str">
        <f t="shared" si="63"/>
        <v>92016</v>
      </c>
      <c r="G101" s="208" t="str">
        <f>VLOOKUP(Horizontal!$C101&amp;Horizontal!$B101&amp;Horizontal!G$11,Vertical!$E:$O,G$10,0)</f>
        <v>-2,37</v>
      </c>
      <c r="H101" s="207">
        <f>(VLOOKUP(Horizontal!$C101&amp;Horizontal!$B101&amp;Horizontal!H$11,Vertical!$E:$O,H$10,0))+0</f>
        <v>140.72</v>
      </c>
      <c r="I101" s="207">
        <f>(VLOOKUP(Horizontal!$C101&amp;Horizontal!$B101&amp;Horizontal!I$11,Vertical!$E:$O,I$10,0))+0</f>
        <v>140.94999999999999</v>
      </c>
      <c r="J101" s="207">
        <f>(VLOOKUP(Horizontal!$C101&amp;Horizontal!$B101&amp;Horizontal!J$11,Vertical!$E:$O,J$10,0))+0</f>
        <v>139.9</v>
      </c>
      <c r="K101" s="207">
        <f>(VLOOKUP(Horizontal!$C101&amp;Horizontal!$B101&amp;Horizontal!K$11,Vertical!$E:$O,K$10,0))+0</f>
        <v>139.76</v>
      </c>
      <c r="L101" s="207">
        <f>(VLOOKUP(Horizontal!$C101&amp;Horizontal!$B101&amp;Horizontal!L$11,Vertical!$E:$O,L$10,0))+0</f>
        <v>163.38999999999999</v>
      </c>
      <c r="M101" s="207">
        <f>(VLOOKUP(Horizontal!$C101&amp;Horizontal!$B101&amp;Horizontal!M$11,Vertical!$E:$O,M$10,0))+0</f>
        <v>159.52000000000001</v>
      </c>
      <c r="N101" s="207">
        <f>(VLOOKUP(Horizontal!$C101&amp;Horizontal!$B101&amp;Horizontal!N$11,Vertical!$E:$O,N$10,0))+0</f>
        <v>155.76</v>
      </c>
      <c r="O101" s="207">
        <f>(VLOOKUP(Horizontal!$C101&amp;Horizontal!$B101&amp;Horizontal!O$11,Vertical!$E:$O,O$10,0))+0</f>
        <v>153.04</v>
      </c>
      <c r="P101" s="209">
        <f>(VLOOKUP(Horizontal!$C101&amp;Horizontal!$B101&amp;Horizontal!P$11,Vertical!$E:$O,P$10,0))+0</f>
        <v>152.41999999999999</v>
      </c>
      <c r="Q101" s="210">
        <f>(VLOOKUP(Horizontal!$C101&amp;Horizontal!$B101&amp;Horizontal!Q$11,Vertical!$E:$O,Q$10,0))+0</f>
        <v>50</v>
      </c>
      <c r="R101" s="207">
        <f>(VLOOKUP(Horizontal!$C101&amp;Horizontal!$B101&amp;Horizontal!R$11,Vertical!$E:$O,R$10,0))+0</f>
        <v>46</v>
      </c>
      <c r="S101" s="207">
        <f>(VLOOKUP(Horizontal!$C101&amp;Horizontal!$B101&amp;Horizontal!S$11,Vertical!$E:$O,S$10,0))+0</f>
        <v>44</v>
      </c>
      <c r="T101" s="207">
        <f>(VLOOKUP(Horizontal!$C101&amp;Horizontal!$B101&amp;Horizontal!T$11,Vertical!$E:$O,T$10,0))+0</f>
        <v>44</v>
      </c>
      <c r="U101" s="207">
        <f>(VLOOKUP(Horizontal!$C101&amp;Horizontal!$B101&amp;Horizontal!U$11,Vertical!$E:$O,U$10,0))+0</f>
        <v>37</v>
      </c>
      <c r="V101" s="207">
        <f>(VLOOKUP(Horizontal!$C101&amp;Horizontal!$B101&amp;Horizontal!V$11,Vertical!$E:$O,V$10,0))+0</f>
        <v>32</v>
      </c>
      <c r="W101" s="207">
        <f>(VLOOKUP(Horizontal!$C101&amp;Horizontal!$B101&amp;Horizontal!W$11,Vertical!$E:$O,W$10,0))+0</f>
        <v>29</v>
      </c>
      <c r="X101" s="207">
        <f>(VLOOKUP(Horizontal!$C101&amp;Horizontal!$B101&amp;Horizontal!X$11,Vertical!$E:$O,X$10,0))+0</f>
        <v>26</v>
      </c>
      <c r="Y101" s="209">
        <f>(VLOOKUP(Horizontal!$C101&amp;Horizontal!$B101&amp;Horizontal!Y$11,Vertical!$E:$O,Y$10,0))+0</f>
        <v>22</v>
      </c>
      <c r="Z101" s="210">
        <f>(VLOOKUP(Horizontal!$C101&amp;Horizontal!$B101&amp;Horizontal!Z$11,Vertical!$E:$O,Z$10,0))+0</f>
        <v>57.69</v>
      </c>
      <c r="AA101" s="207">
        <f>(VLOOKUP(Horizontal!$C101&amp;Horizontal!$B101&amp;Horizontal!AA$11,Vertical!$E:$O,AA$10,0))+0</f>
        <v>50</v>
      </c>
      <c r="AB101" s="207">
        <f>(VLOOKUP(Horizontal!$C101&amp;Horizontal!$B101&amp;Horizontal!AB$11,Vertical!$E:$O,AB$10,0))+0</f>
        <v>56.47</v>
      </c>
      <c r="AC101" s="207">
        <f>(VLOOKUP(Horizontal!$C101&amp;Horizontal!$B101&amp;Horizontal!AC$11,Vertical!$E:$O,AC$10,0))+0</f>
        <v>54.55</v>
      </c>
      <c r="AD101" s="207">
        <f>(VLOOKUP(Horizontal!$C101&amp;Horizontal!$B101&amp;Horizontal!AD$11,Vertical!$E:$O,AD$10,0))+0</f>
        <v>52</v>
      </c>
      <c r="AE101" s="207">
        <f>(VLOOKUP(Horizontal!$C101&amp;Horizontal!$B101&amp;Horizontal!AE$11,Vertical!$E:$O,AE$10,0))+0</f>
        <v>48</v>
      </c>
      <c r="AF101" s="207">
        <f>(VLOOKUP(Horizontal!$C101&amp;Horizontal!$B101&amp;Horizontal!AF$11,Vertical!$E:$O,AF$10,0))+0</f>
        <v>31.87</v>
      </c>
      <c r="AG101" s="207">
        <f>(VLOOKUP(Horizontal!$C101&amp;Horizontal!$B101&amp;Horizontal!AG$11,Vertical!$E:$O,AG$10,0))+0</f>
        <v>26.92</v>
      </c>
      <c r="AH101" s="209">
        <f>(VLOOKUP(Horizontal!$C101&amp;Horizontal!$B101&amp;Horizontal!AH$11,Vertical!$E:$O,AH$10,0))+0</f>
        <v>50</v>
      </c>
      <c r="AI101" s="210">
        <f>(VLOOKUP(Horizontal!$C101&amp;Horizontal!$B101&amp;Horizontal!AI$11,Vertical!$E:$O,AI$10,0))+0</f>
        <v>26.92</v>
      </c>
      <c r="AJ101" s="207">
        <f>(VLOOKUP(Horizontal!$C101&amp;Horizontal!$B101&amp;Horizontal!AJ$11,Vertical!$E:$O,AJ$10,0))+0</f>
        <v>16.670000000000002</v>
      </c>
      <c r="AK101" s="207">
        <f>(VLOOKUP(Horizontal!$C101&amp;Horizontal!$B101&amp;Horizontal!AK$11,Vertical!$E:$O,AK$10,0))+0</f>
        <v>12.93</v>
      </c>
      <c r="AL101" s="207">
        <f>(VLOOKUP(Horizontal!$C101&amp;Horizontal!$B101&amp;Horizontal!AL$11,Vertical!$E:$O,AL$10,0))+0</f>
        <v>25</v>
      </c>
      <c r="AM101" s="207">
        <f>(VLOOKUP(Horizontal!$C101&amp;Horizontal!$B101&amp;Horizontal!AM$11,Vertical!$E:$O,AM$10,0))+0</f>
        <v>28</v>
      </c>
      <c r="AN101" s="207">
        <f>(VLOOKUP(Horizontal!$C101&amp;Horizontal!$B101&amp;Horizontal!AN$11,Vertical!$E:$O,AN$10,0))+0</f>
        <v>36</v>
      </c>
      <c r="AO101" s="207">
        <f>(VLOOKUP(Horizontal!$C101&amp;Horizontal!$B101&amp;Horizontal!AO$11,Vertical!$E:$O,AO$10,0))+0</f>
        <v>47.81</v>
      </c>
      <c r="AP101" s="207">
        <f>(VLOOKUP(Horizontal!$C101&amp;Horizontal!$B101&amp;Horizontal!AP$11,Vertical!$E:$O,AP$10,0))+0</f>
        <v>61.54</v>
      </c>
      <c r="AQ101" s="209">
        <f>(VLOOKUP(Horizontal!$C101&amp;Horizontal!$B101&amp;Horizontal!AQ$11,Vertical!$E:$O,AQ$10,0))+0</f>
        <v>38.46</v>
      </c>
      <c r="AR101" s="210">
        <f>(VLOOKUP(Horizontal!$C101&amp;Horizontal!$B101&amp;Horizontal!AR$11,Vertical!$E:$O,AR$10,0))+0</f>
        <v>15.38</v>
      </c>
      <c r="AS101" s="207">
        <f>(VLOOKUP(Horizontal!$C101&amp;Horizontal!$B101&amp;Horizontal!AS$11,Vertical!$E:$O,AS$10,0))+0</f>
        <v>33.33</v>
      </c>
      <c r="AT101" s="207">
        <f>(VLOOKUP(Horizontal!$C101&amp;Horizontal!$B101&amp;Horizontal!AT$11,Vertical!$E:$O,AT$10,0))+0</f>
        <v>30.6</v>
      </c>
      <c r="AU101" s="207">
        <f>(VLOOKUP(Horizontal!$C101&amp;Horizontal!$B101&amp;Horizontal!AU$11,Vertical!$E:$O,AU$10,0))+0</f>
        <v>20.45</v>
      </c>
      <c r="AV101" s="207">
        <f>(VLOOKUP(Horizontal!$C101&amp;Horizontal!$B101&amp;Horizontal!AV$11,Vertical!$E:$O,AV$10,0))+0</f>
        <v>20</v>
      </c>
      <c r="AW101" s="207">
        <f>(VLOOKUP(Horizontal!$C101&amp;Horizontal!$B101&amp;Horizontal!AW$11,Vertical!$E:$O,AW$10,0))+0</f>
        <v>16</v>
      </c>
      <c r="AX101" s="207">
        <f>(VLOOKUP(Horizontal!$C101&amp;Horizontal!$B101&amp;Horizontal!AX$11,Vertical!$E:$O,AX$10,0))+0</f>
        <v>20.32</v>
      </c>
      <c r="AY101" s="207">
        <f>(VLOOKUP(Horizontal!$C101&amp;Horizontal!$B101&amp;Horizontal!AY$11,Vertical!$E:$O,AY$10,0))+0</f>
        <v>11.54</v>
      </c>
      <c r="AZ101" s="209">
        <f>(VLOOKUP(Horizontal!$C101&amp;Horizontal!$B101&amp;Horizontal!AZ$11,Vertical!$E:$O,AZ$10,0))+0</f>
        <v>11.54</v>
      </c>
      <c r="BA101" s="208">
        <f>(VLOOKUP(Horizontal!$C101&amp;Horizontal!$B101&amp;Horizontal!BA$11,Vertical!$E:$O,BA$10,0))+0</f>
        <v>19.47</v>
      </c>
      <c r="BB101" s="210">
        <f>(VLOOKUP(Horizontal!$C101&amp;Horizontal!$B101&amp;Horizontal!BB$11,Vertical!$E:$O,BB$10,0))+0</f>
        <v>160.19999999999999</v>
      </c>
      <c r="BC101" s="207">
        <f>(VLOOKUP(Horizontal!$C101&amp;Horizontal!$B101&amp;Horizontal!BC$11,Vertical!$E:$O,BC$10,0))+0</f>
        <v>161.4</v>
      </c>
      <c r="BD101" s="207">
        <f>(VLOOKUP(Horizontal!$C101&amp;Horizontal!$B101&amp;Horizontal!BD$11,Vertical!$E:$O,BD$10,0))+0</f>
        <v>160.12</v>
      </c>
      <c r="BE101" s="207">
        <f>(VLOOKUP(Horizontal!$C101&amp;Horizontal!$B101&amp;Horizontal!BE$11,Vertical!$E:$O,BE$10,0))+0</f>
        <v>160.51</v>
      </c>
      <c r="BF101" s="207">
        <f>(VLOOKUP(Horizontal!$C101&amp;Horizontal!$B101&amp;Horizontal!BF$11,Vertical!$E:$O,BF$10,0))+0</f>
        <v>201.96</v>
      </c>
      <c r="BG101" s="207">
        <f>(VLOOKUP(Horizontal!$C101&amp;Horizontal!$B101&amp;Horizontal!BG$11,Vertical!$E:$O,BG$10,0))+0</f>
        <v>199.91</v>
      </c>
      <c r="BH101" s="207">
        <f>(VLOOKUP(Horizontal!$C101&amp;Horizontal!$B101&amp;Horizontal!BH$11,Vertical!$E:$O,BH$10,0))+0</f>
        <v>194.54</v>
      </c>
      <c r="BI101" s="207">
        <f>(VLOOKUP(Horizontal!$C101&amp;Horizontal!$B101&amp;Horizontal!BI$11,Vertical!$E:$O,BI$10,0))+0</f>
        <v>192.49</v>
      </c>
      <c r="BJ101" s="209">
        <f>(VLOOKUP(Horizontal!$C101&amp;Horizontal!$B101&amp;Horizontal!BJ$11,Vertical!$E:$O,BJ$10,0))+0</f>
        <v>190.75</v>
      </c>
      <c r="BK101" s="210">
        <f>(VLOOKUP(Horizontal!$C101&amp;Horizontal!$B101&amp;Horizontal!BK$11,Vertical!$E:$O,BK$10,0))+0</f>
        <v>51</v>
      </c>
      <c r="BL101" s="207">
        <f>(VLOOKUP(Horizontal!$C101&amp;Horizontal!$B101&amp;Horizontal!BL$11,Vertical!$E:$O,BL$10,0))+0</f>
        <v>42</v>
      </c>
      <c r="BM101" s="207">
        <f>(VLOOKUP(Horizontal!$C101&amp;Horizontal!$B101&amp;Horizontal!BM$11,Vertical!$E:$O,BM$10,0))+0</f>
        <v>42</v>
      </c>
      <c r="BN101" s="207">
        <f>(VLOOKUP(Horizontal!$C101&amp;Horizontal!$B101&amp;Horizontal!BN$11,Vertical!$E:$O,BN$10,0))+0</f>
        <v>42</v>
      </c>
      <c r="BO101" s="207">
        <f>(VLOOKUP(Horizontal!$C101&amp;Horizontal!$B101&amp;Horizontal!BO$11,Vertical!$E:$O,BO$10,0))+0</f>
        <v>33</v>
      </c>
      <c r="BP101" s="207">
        <f>(VLOOKUP(Horizontal!$C101&amp;Horizontal!$B101&amp;Horizontal!BP$11,Vertical!$E:$O,BP$10,0))+0</f>
        <v>27</v>
      </c>
      <c r="BQ101" s="207">
        <f>(VLOOKUP(Horizontal!$C101&amp;Horizontal!$B101&amp;Horizontal!BQ$11,Vertical!$E:$O,BQ$10,0))+0</f>
        <v>25</v>
      </c>
      <c r="BR101" s="207">
        <f>(VLOOKUP(Horizontal!$C101&amp;Horizontal!$B101&amp;Horizontal!BR$11,Vertical!$E:$O,BR$10,0))+0</f>
        <v>26</v>
      </c>
      <c r="BS101" s="209">
        <f>(VLOOKUP(Horizontal!$C101&amp;Horizontal!$B101&amp;Horizontal!BS$11,Vertical!$E:$O,BS$10,0))+0</f>
        <v>23</v>
      </c>
      <c r="BT101" s="210">
        <f>(VLOOKUP(Horizontal!$C101&amp;Horizontal!$B101&amp;Horizontal!BT$11,Vertical!$E:$O,BT$10,0))+0</f>
        <v>54.55</v>
      </c>
      <c r="BU101" s="207">
        <f>(VLOOKUP(Horizontal!$C101&amp;Horizontal!$B101&amp;Horizontal!BU$11,Vertical!$E:$O,BU$10,0))+0</f>
        <v>54.73</v>
      </c>
      <c r="BV101" s="207">
        <f>(VLOOKUP(Horizontal!$C101&amp;Horizontal!$B101&amp;Horizontal!BV$11,Vertical!$E:$O,BV$10,0))+0</f>
        <v>50</v>
      </c>
      <c r="BW101" s="207">
        <f>(VLOOKUP(Horizontal!$C101&amp;Horizontal!$B101&amp;Horizontal!BW$11,Vertical!$E:$O,BW$10,0))+0</f>
        <v>55.56</v>
      </c>
      <c r="BX101" s="207">
        <f>(VLOOKUP(Horizontal!$C101&amp;Horizontal!$B101&amp;Horizontal!BX$11,Vertical!$E:$O,BX$10,0))+0</f>
        <v>52.38</v>
      </c>
      <c r="BY101" s="207">
        <f>(VLOOKUP(Horizontal!$C101&amp;Horizontal!$B101&amp;Horizontal!BY$11,Vertical!$E:$O,BY$10,0))+0</f>
        <v>40.909999999999997</v>
      </c>
      <c r="BZ101" s="207">
        <f>(VLOOKUP(Horizontal!$C101&amp;Horizontal!$B101&amp;Horizontal!BZ$11,Vertical!$E:$O,BZ$10,0))+0</f>
        <v>30.61</v>
      </c>
      <c r="CA101" s="207">
        <f>(VLOOKUP(Horizontal!$C101&amp;Horizontal!$B101&amp;Horizontal!CA$11,Vertical!$E:$O,CA$10,0))+0</f>
        <v>19.05</v>
      </c>
      <c r="CB101" s="209">
        <f>(VLOOKUP(Horizontal!$C101&amp;Horizontal!$B101&amp;Horizontal!CB$11,Vertical!$E:$O,CB$10,0))+0</f>
        <v>38.1</v>
      </c>
      <c r="CC101" s="210">
        <f>(VLOOKUP(Horizontal!$C101&amp;Horizontal!$B101&amp;Horizontal!CC$11,Vertical!$E:$O,CC$10,0))+0</f>
        <v>22.73</v>
      </c>
      <c r="CD101" s="207">
        <f>(VLOOKUP(Horizontal!$C101&amp;Horizontal!$B101&amp;Horizontal!CD$11,Vertical!$E:$O,CD$10,0))+0</f>
        <v>10.45</v>
      </c>
      <c r="CE101" s="207">
        <f>(VLOOKUP(Horizontal!$C101&amp;Horizontal!$B101&amp;Horizontal!CE$11,Vertical!$E:$O,CE$10,0))+0</f>
        <v>10</v>
      </c>
      <c r="CF101" s="207">
        <f>(VLOOKUP(Horizontal!$C101&amp;Horizontal!$B101&amp;Horizontal!CF$11,Vertical!$E:$O,CF$10,0))+0</f>
        <v>11.11</v>
      </c>
      <c r="CG101" s="207">
        <f>(VLOOKUP(Horizontal!$C101&amp;Horizontal!$B101&amp;Horizontal!CG$11,Vertical!$E:$O,CG$10,0))+0</f>
        <v>33.33</v>
      </c>
      <c r="CH101" s="207">
        <f>(VLOOKUP(Horizontal!$C101&amp;Horizontal!$B101&amp;Horizontal!CH$11,Vertical!$E:$O,CH$10,0))+0</f>
        <v>40.909999999999997</v>
      </c>
      <c r="CI101" s="207">
        <f>(VLOOKUP(Horizontal!$C101&amp;Horizontal!$B101&amp;Horizontal!CI$11,Vertical!$E:$O,CI$10,0))+0</f>
        <v>38.78</v>
      </c>
      <c r="CJ101" s="207">
        <f>(VLOOKUP(Horizontal!$C101&amp;Horizontal!$B101&amp;Horizontal!CJ$11,Vertical!$E:$O,CJ$10,0))+0</f>
        <v>42.86</v>
      </c>
      <c r="CK101" s="209">
        <f>(VLOOKUP(Horizontal!$C101&amp;Horizontal!$B101&amp;Horizontal!CK$11,Vertical!$E:$O,CK$10,0))+0</f>
        <v>38.1</v>
      </c>
      <c r="CL101" s="210">
        <f>(VLOOKUP(Horizontal!$C101&amp;Horizontal!$B101&amp;Horizontal!CL$11,Vertical!$E:$O,CL$10,0))+0</f>
        <v>22.73</v>
      </c>
      <c r="CM101" s="207">
        <f>(VLOOKUP(Horizontal!$C101&amp;Horizontal!$B101&amp;Horizontal!CM$11,Vertical!$E:$O,CM$10,0))+0</f>
        <v>34.83</v>
      </c>
      <c r="CN101" s="207">
        <f>(VLOOKUP(Horizontal!$C101&amp;Horizontal!$B101&amp;Horizontal!CN$11,Vertical!$E:$O,CN$10,0))+0</f>
        <v>40</v>
      </c>
      <c r="CO101" s="207">
        <f>(VLOOKUP(Horizontal!$C101&amp;Horizontal!$B101&amp;Horizontal!CO$11,Vertical!$E:$O,CO$10,0))+0</f>
        <v>33.33</v>
      </c>
      <c r="CP101" s="207">
        <f>(VLOOKUP(Horizontal!$C101&amp;Horizontal!$B101&amp;Horizontal!CP$11,Vertical!$E:$O,CP$10,0))+0</f>
        <v>14.29</v>
      </c>
      <c r="CQ101" s="207">
        <f>(VLOOKUP(Horizontal!$C101&amp;Horizontal!$B101&amp;Horizontal!CQ$11,Vertical!$E:$O,CQ$10,0))+0</f>
        <v>18.18</v>
      </c>
      <c r="CR101" s="207">
        <f>(VLOOKUP(Horizontal!$C101&amp;Horizontal!$B101&amp;Horizontal!CR$11,Vertical!$E:$O,CR$10,0))+0</f>
        <v>30.61</v>
      </c>
      <c r="CS101" s="207">
        <f>(VLOOKUP(Horizontal!$C101&amp;Horizontal!$B101&amp;Horizontal!CS$11,Vertical!$E:$O,CS$10,0))+0</f>
        <v>38.1</v>
      </c>
      <c r="CT101" s="207">
        <f>(VLOOKUP(Horizontal!$C101&amp;Horizontal!$B101&amp;Horizontal!CT$11,Vertical!$E:$O,CT$10,0))+0</f>
        <v>23.81</v>
      </c>
      <c r="CU101" s="150"/>
      <c r="CV101" s="211">
        <f t="shared" si="53"/>
        <v>19.47999999999999</v>
      </c>
      <c r="CW101" s="190">
        <f t="shared" si="54"/>
        <v>20.450000000000017</v>
      </c>
      <c r="CX101" s="190">
        <f t="shared" si="55"/>
        <v>20.22</v>
      </c>
      <c r="CY101" s="190">
        <f t="shared" si="56"/>
        <v>20.75</v>
      </c>
      <c r="CZ101" s="190">
        <f t="shared" si="57"/>
        <v>38.570000000000022</v>
      </c>
      <c r="DA101" s="190">
        <f t="shared" si="58"/>
        <v>40.389999999999986</v>
      </c>
      <c r="DB101" s="190">
        <f t="shared" si="59"/>
        <v>38.78</v>
      </c>
      <c r="DC101" s="190">
        <f t="shared" si="60"/>
        <v>39.450000000000017</v>
      </c>
      <c r="DD101" s="212">
        <f t="shared" si="61"/>
        <v>38.330000000000013</v>
      </c>
      <c r="DE101" s="9">
        <v>160</v>
      </c>
      <c r="DF101" s="212">
        <f t="shared" si="62"/>
        <v>67.737210401891332</v>
      </c>
      <c r="DG101" s="264"/>
      <c r="DH101" s="265"/>
      <c r="DI101" s="265"/>
      <c r="DJ101" s="266"/>
      <c r="DK101" s="190">
        <v>126.65</v>
      </c>
      <c r="DL101" s="190">
        <v>104.86</v>
      </c>
      <c r="DM101" s="190">
        <v>126.65</v>
      </c>
      <c r="DN101" s="212">
        <v>126.65</v>
      </c>
      <c r="DO101" s="190">
        <v>149.02000000000001</v>
      </c>
      <c r="DP101" s="190">
        <v>140.35</v>
      </c>
      <c r="DQ101" s="190">
        <v>149.02000000000001</v>
      </c>
      <c r="DR101" s="212">
        <v>149.02000000000001</v>
      </c>
      <c r="DS101" s="150"/>
      <c r="DT101" s="190">
        <v>145</v>
      </c>
      <c r="DU101" s="190">
        <v>145</v>
      </c>
      <c r="DV101" s="190">
        <v>145</v>
      </c>
      <c r="DW101" s="190">
        <v>140</v>
      </c>
      <c r="DX101" s="190"/>
      <c r="DY101" s="190"/>
      <c r="DZ101" s="190"/>
      <c r="EA101" s="190"/>
      <c r="EB101" s="190"/>
      <c r="EC101" s="190"/>
      <c r="ED101" s="190">
        <v>140</v>
      </c>
      <c r="EE101" s="190">
        <v>160</v>
      </c>
      <c r="EF101" s="190">
        <v>160</v>
      </c>
      <c r="EG101" s="190">
        <v>155</v>
      </c>
      <c r="EH101" s="212">
        <v>155</v>
      </c>
      <c r="EI101" s="213"/>
      <c r="EJ101" s="211">
        <f t="shared" si="64"/>
        <v>18.559999999999988</v>
      </c>
      <c r="EK101" s="190">
        <f t="shared" si="65"/>
        <v>20.909999999999997</v>
      </c>
      <c r="EL101" s="190">
        <f t="shared" si="66"/>
        <v>18.800000000000011</v>
      </c>
      <c r="EM101" s="190">
        <f t="shared" si="67"/>
        <v>18.359999999999985</v>
      </c>
      <c r="EN101" s="190"/>
      <c r="EO101" s="190"/>
      <c r="EP101" s="190"/>
      <c r="EQ101" s="190"/>
      <c r="ER101" s="190"/>
      <c r="ES101" s="190"/>
      <c r="ET101" s="190">
        <f t="shared" si="68"/>
        <v>19.439999999999998</v>
      </c>
      <c r="EU101" s="190">
        <f t="shared" si="69"/>
        <v>38.349999999999994</v>
      </c>
      <c r="EV101" s="190">
        <f t="shared" si="70"/>
        <v>40.299999999999983</v>
      </c>
      <c r="EW101" s="190">
        <f t="shared" si="71"/>
        <v>38.150000000000006</v>
      </c>
      <c r="EX101" s="212">
        <f t="shared" si="72"/>
        <v>37.370000000000005</v>
      </c>
      <c r="EY101" s="211"/>
      <c r="EZ101" s="75">
        <f t="shared" si="73"/>
        <v>-1.6081970550315534E-2</v>
      </c>
      <c r="FA101" s="89">
        <f t="shared" si="74"/>
        <v>-7.0000000000000007E-2</v>
      </c>
      <c r="FB101" s="212"/>
      <c r="FC101" s="213"/>
      <c r="FD101" s="213"/>
      <c r="FE101" s="213"/>
      <c r="FF101" s="213"/>
      <c r="FG101" s="213"/>
      <c r="FH101" s="213"/>
      <c r="FI101" s="213"/>
      <c r="FJ101" s="213"/>
      <c r="FK101" s="213"/>
      <c r="FL101" s="213"/>
      <c r="FM101" s="213"/>
      <c r="FN101" s="213"/>
      <c r="FO101" s="213"/>
      <c r="FP101" s="213"/>
      <c r="FQ101" s="213"/>
      <c r="FR101" s="213"/>
      <c r="FS101" s="211"/>
      <c r="FT101" s="190"/>
      <c r="FU101" s="190"/>
      <c r="FV101" s="190"/>
      <c r="FW101" s="190"/>
      <c r="FX101" s="190"/>
      <c r="FY101" s="190"/>
      <c r="FZ101" s="190"/>
      <c r="GA101" s="190"/>
      <c r="GB101" s="190"/>
      <c r="GC101" s="190"/>
      <c r="GD101" s="190"/>
      <c r="GE101" s="190"/>
      <c r="GF101" s="190"/>
      <c r="GG101" s="212"/>
    </row>
    <row r="102" spans="2:189">
      <c r="B102" s="33">
        <v>42625</v>
      </c>
      <c r="C102" s="30" t="s">
        <v>29</v>
      </c>
      <c r="D102" s="30">
        <v>2016</v>
      </c>
      <c r="E102" s="30" t="str">
        <f t="shared" si="52"/>
        <v>2016S37</v>
      </c>
      <c r="F102" s="30" t="str">
        <f t="shared" si="63"/>
        <v>92016</v>
      </c>
      <c r="G102" s="208" t="str">
        <f>VLOOKUP(Horizontal!$C102&amp;Horizontal!$B102&amp;Horizontal!G$11,Vertical!$E:$O,G$10,0)</f>
        <v>-0,91</v>
      </c>
      <c r="H102" s="207">
        <f>(VLOOKUP(Horizontal!$C102&amp;Horizontal!$B102&amp;Horizontal!H$11,Vertical!$E:$O,H$10,0))+0</f>
        <v>142.31</v>
      </c>
      <c r="I102" s="207">
        <f>(VLOOKUP(Horizontal!$C102&amp;Horizontal!$B102&amp;Horizontal!I$11,Vertical!$E:$O,I$10,0))+0</f>
        <v>143.22999999999999</v>
      </c>
      <c r="J102" s="207">
        <f>(VLOOKUP(Horizontal!$C102&amp;Horizontal!$B102&amp;Horizontal!J$11,Vertical!$E:$O,J$10,0))+0</f>
        <v>142.21</v>
      </c>
      <c r="K102" s="207">
        <f>(VLOOKUP(Horizontal!$C102&amp;Horizontal!$B102&amp;Horizontal!K$11,Vertical!$E:$O,K$10,0))+0</f>
        <v>142.13999999999999</v>
      </c>
      <c r="L102" s="207">
        <f>(VLOOKUP(Horizontal!$C102&amp;Horizontal!$B102&amp;Horizontal!L$11,Vertical!$E:$O,L$10,0))+0</f>
        <v>162.12</v>
      </c>
      <c r="M102" s="207">
        <f>(VLOOKUP(Horizontal!$C102&amp;Horizontal!$B102&amp;Horizontal!M$11,Vertical!$E:$O,M$10,0))+0</f>
        <v>159.74</v>
      </c>
      <c r="N102" s="207">
        <f>(VLOOKUP(Horizontal!$C102&amp;Horizontal!$B102&amp;Horizontal!N$11,Vertical!$E:$O,N$10,0))+0</f>
        <v>155.69999999999999</v>
      </c>
      <c r="O102" s="207">
        <f>(VLOOKUP(Horizontal!$C102&amp;Horizontal!$B102&amp;Horizontal!O$11,Vertical!$E:$O,O$10,0))+0</f>
        <v>153.56</v>
      </c>
      <c r="P102" s="209">
        <f>(VLOOKUP(Horizontal!$C102&amp;Horizontal!$B102&amp;Horizontal!P$11,Vertical!$E:$O,P$10,0))+0</f>
        <v>152.01</v>
      </c>
      <c r="Q102" s="210">
        <f>(VLOOKUP(Horizontal!$C102&amp;Horizontal!$B102&amp;Horizontal!Q$11,Vertical!$E:$O,Q$10,0))+0</f>
        <v>47</v>
      </c>
      <c r="R102" s="207">
        <f>(VLOOKUP(Horizontal!$C102&amp;Horizontal!$B102&amp;Horizontal!R$11,Vertical!$E:$O,R$10,0))+0</f>
        <v>42</v>
      </c>
      <c r="S102" s="207">
        <f>(VLOOKUP(Horizontal!$C102&amp;Horizontal!$B102&amp;Horizontal!S$11,Vertical!$E:$O,S$10,0))+0</f>
        <v>43</v>
      </c>
      <c r="T102" s="207">
        <f>(VLOOKUP(Horizontal!$C102&amp;Horizontal!$B102&amp;Horizontal!T$11,Vertical!$E:$O,T$10,0))+0</f>
        <v>42</v>
      </c>
      <c r="U102" s="207">
        <f>(VLOOKUP(Horizontal!$C102&amp;Horizontal!$B102&amp;Horizontal!U$11,Vertical!$E:$O,U$10,0))+0</f>
        <v>36</v>
      </c>
      <c r="V102" s="207">
        <f>(VLOOKUP(Horizontal!$C102&amp;Horizontal!$B102&amp;Horizontal!V$11,Vertical!$E:$O,V$10,0))+0</f>
        <v>30</v>
      </c>
      <c r="W102" s="207">
        <f>(VLOOKUP(Horizontal!$C102&amp;Horizontal!$B102&amp;Horizontal!W$11,Vertical!$E:$O,W$10,0))+0</f>
        <v>30</v>
      </c>
      <c r="X102" s="207">
        <f>(VLOOKUP(Horizontal!$C102&amp;Horizontal!$B102&amp;Horizontal!X$11,Vertical!$E:$O,X$10,0))+0</f>
        <v>28</v>
      </c>
      <c r="Y102" s="209">
        <f>(VLOOKUP(Horizontal!$C102&amp;Horizontal!$B102&amp;Horizontal!Y$11,Vertical!$E:$O,Y$10,0))+0</f>
        <v>24</v>
      </c>
      <c r="Z102" s="210">
        <f>(VLOOKUP(Horizontal!$C102&amp;Horizontal!$B102&amp;Horizontal!Z$11,Vertical!$E:$O,Z$10,0))+0</f>
        <v>15.25</v>
      </c>
      <c r="AA102" s="207">
        <f>(VLOOKUP(Horizontal!$C102&amp;Horizontal!$B102&amp;Horizontal!AA$11,Vertical!$E:$O,AA$10,0))+0</f>
        <v>21.35</v>
      </c>
      <c r="AB102" s="207">
        <f>(VLOOKUP(Horizontal!$C102&amp;Horizontal!$B102&amp;Horizontal!AB$11,Vertical!$E:$O,AB$10,0))+0</f>
        <v>10.99</v>
      </c>
      <c r="AC102" s="207">
        <f>(VLOOKUP(Horizontal!$C102&amp;Horizontal!$B102&amp;Horizontal!AC$11,Vertical!$E:$O,AC$10,0))+0</f>
        <v>23.64</v>
      </c>
      <c r="AD102" s="207">
        <f>(VLOOKUP(Horizontal!$C102&amp;Horizontal!$B102&amp;Horizontal!AD$11,Vertical!$E:$O,AD$10,0))+0</f>
        <v>38.36</v>
      </c>
      <c r="AE102" s="207">
        <f>(VLOOKUP(Horizontal!$C102&amp;Horizontal!$B102&amp;Horizontal!AE$11,Vertical!$E:$O,AE$10,0))+0</f>
        <v>23.33</v>
      </c>
      <c r="AF102" s="207">
        <f>(VLOOKUP(Horizontal!$C102&amp;Horizontal!$B102&amp;Horizontal!AF$11,Vertical!$E:$O,AF$10,0))+0</f>
        <v>32.26</v>
      </c>
      <c r="AG102" s="207">
        <f>(VLOOKUP(Horizontal!$C102&amp;Horizontal!$B102&amp;Horizontal!AG$11,Vertical!$E:$O,AG$10,0))+0</f>
        <v>24.14</v>
      </c>
      <c r="AH102" s="209">
        <f>(VLOOKUP(Horizontal!$C102&amp;Horizontal!$B102&amp;Horizontal!AH$11,Vertical!$E:$O,AH$10,0))+0</f>
        <v>28.57</v>
      </c>
      <c r="AI102" s="210">
        <f>(VLOOKUP(Horizontal!$C102&amp;Horizontal!$B102&amp;Horizontal!AI$11,Vertical!$E:$O,AI$10,0))+0</f>
        <v>37.29</v>
      </c>
      <c r="AJ102" s="207">
        <f>(VLOOKUP(Horizontal!$C102&amp;Horizontal!$B102&amp;Horizontal!AJ$11,Vertical!$E:$O,AJ$10,0))+0</f>
        <v>28.47</v>
      </c>
      <c r="AK102" s="207">
        <f>(VLOOKUP(Horizontal!$C102&amp;Horizontal!$B102&amp;Horizontal!AK$11,Vertical!$E:$O,AK$10,0))+0</f>
        <v>39.01</v>
      </c>
      <c r="AL102" s="207">
        <f>(VLOOKUP(Horizontal!$C102&amp;Horizontal!$B102&amp;Horizontal!AL$11,Vertical!$E:$O,AL$10,0))+0</f>
        <v>29.09</v>
      </c>
      <c r="AM102" s="207">
        <f>(VLOOKUP(Horizontal!$C102&amp;Horizontal!$B102&amp;Horizontal!AM$11,Vertical!$E:$O,AM$10,0))+0</f>
        <v>44.52</v>
      </c>
      <c r="AN102" s="207">
        <f>(VLOOKUP(Horizontal!$C102&amp;Horizontal!$B102&amp;Horizontal!AN$11,Vertical!$E:$O,AN$10,0))+0</f>
        <v>60</v>
      </c>
      <c r="AO102" s="207">
        <f>(VLOOKUP(Horizontal!$C102&amp;Horizontal!$B102&amp;Horizontal!AO$11,Vertical!$E:$O,AO$10,0))+0</f>
        <v>45.16</v>
      </c>
      <c r="AP102" s="207">
        <f>(VLOOKUP(Horizontal!$C102&amp;Horizontal!$B102&amp;Horizontal!AP$11,Vertical!$E:$O,AP$10,0))+0</f>
        <v>48.28</v>
      </c>
      <c r="AQ102" s="209">
        <f>(VLOOKUP(Horizontal!$C102&amp;Horizontal!$B102&amp;Horizontal!AQ$11,Vertical!$E:$O,AQ$10,0))+0</f>
        <v>53.57</v>
      </c>
      <c r="AR102" s="210">
        <f>(VLOOKUP(Horizontal!$C102&amp;Horizontal!$B102&amp;Horizontal!AR$11,Vertical!$E:$O,AR$10,0))+0</f>
        <v>47.46</v>
      </c>
      <c r="AS102" s="207">
        <f>(VLOOKUP(Horizontal!$C102&amp;Horizontal!$B102&amp;Horizontal!AS$11,Vertical!$E:$O,AS$10,0))+0</f>
        <v>50.18</v>
      </c>
      <c r="AT102" s="207">
        <f>(VLOOKUP(Horizontal!$C102&amp;Horizontal!$B102&amp;Horizontal!AT$11,Vertical!$E:$O,AT$10,0))+0</f>
        <v>50</v>
      </c>
      <c r="AU102" s="207">
        <f>(VLOOKUP(Horizontal!$C102&amp;Horizontal!$B102&amp;Horizontal!AU$11,Vertical!$E:$O,AU$10,0))+0</f>
        <v>47.27</v>
      </c>
      <c r="AV102" s="207">
        <f>(VLOOKUP(Horizontal!$C102&amp;Horizontal!$B102&amp;Horizontal!AV$11,Vertical!$E:$O,AV$10,0))+0</f>
        <v>17.12</v>
      </c>
      <c r="AW102" s="207">
        <f>(VLOOKUP(Horizontal!$C102&amp;Horizontal!$B102&amp;Horizontal!AW$11,Vertical!$E:$O,AW$10,0))+0</f>
        <v>16.670000000000002</v>
      </c>
      <c r="AX102" s="207">
        <f>(VLOOKUP(Horizontal!$C102&amp;Horizontal!$B102&amp;Horizontal!AX$11,Vertical!$E:$O,AX$10,0))+0</f>
        <v>22.58</v>
      </c>
      <c r="AY102" s="207">
        <f>(VLOOKUP(Horizontal!$C102&amp;Horizontal!$B102&amp;Horizontal!AY$11,Vertical!$E:$O,AY$10,0))+0</f>
        <v>27.59</v>
      </c>
      <c r="AZ102" s="209">
        <f>(VLOOKUP(Horizontal!$C102&amp;Horizontal!$B102&amp;Horizontal!AZ$11,Vertical!$E:$O,AZ$10,0))+0</f>
        <v>17.86</v>
      </c>
      <c r="BA102" s="208">
        <f>(VLOOKUP(Horizontal!$C102&amp;Horizontal!$B102&amp;Horizontal!BA$11,Vertical!$E:$O,BA$10,0))+0</f>
        <v>19.04</v>
      </c>
      <c r="BB102" s="210">
        <f>(VLOOKUP(Horizontal!$C102&amp;Horizontal!$B102&amp;Horizontal!BB$11,Vertical!$E:$O,BB$10,0))+0</f>
        <v>161.97</v>
      </c>
      <c r="BC102" s="207">
        <f>(VLOOKUP(Horizontal!$C102&amp;Horizontal!$B102&amp;Horizontal!BC$11,Vertical!$E:$O,BC$10,0))+0</f>
        <v>162.22999999999999</v>
      </c>
      <c r="BD102" s="207">
        <f>(VLOOKUP(Horizontal!$C102&amp;Horizontal!$B102&amp;Horizontal!BD$11,Vertical!$E:$O,BD$10,0))+0</f>
        <v>160.99</v>
      </c>
      <c r="BE102" s="207">
        <f>(VLOOKUP(Horizontal!$C102&amp;Horizontal!$B102&amp;Horizontal!BE$11,Vertical!$E:$O,BE$10,0))+0</f>
        <v>161.31</v>
      </c>
      <c r="BF102" s="207">
        <f>(VLOOKUP(Horizontal!$C102&amp;Horizontal!$B102&amp;Horizontal!BF$11,Vertical!$E:$O,BF$10,0))+0</f>
        <v>200.41</v>
      </c>
      <c r="BG102" s="207">
        <f>(VLOOKUP(Horizontal!$C102&amp;Horizontal!$B102&amp;Horizontal!BG$11,Vertical!$E:$O,BG$10,0))+0</f>
        <v>198.22</v>
      </c>
      <c r="BH102" s="207">
        <f>(VLOOKUP(Horizontal!$C102&amp;Horizontal!$B102&amp;Horizontal!BH$11,Vertical!$E:$O,BH$10,0))+0</f>
        <v>194.66</v>
      </c>
      <c r="BI102" s="207">
        <f>(VLOOKUP(Horizontal!$C102&amp;Horizontal!$B102&amp;Horizontal!BI$11,Vertical!$E:$O,BI$10,0))+0</f>
        <v>192.87</v>
      </c>
      <c r="BJ102" s="209">
        <f>(VLOOKUP(Horizontal!$C102&amp;Horizontal!$B102&amp;Horizontal!BJ$11,Vertical!$E:$O,BJ$10,0))+0</f>
        <v>191.67</v>
      </c>
      <c r="BK102" s="210">
        <f>(VLOOKUP(Horizontal!$C102&amp;Horizontal!$B102&amp;Horizontal!BK$11,Vertical!$E:$O,BK$10,0))+0</f>
        <v>48</v>
      </c>
      <c r="BL102" s="207">
        <f>(VLOOKUP(Horizontal!$C102&amp;Horizontal!$B102&amp;Horizontal!BL$11,Vertical!$E:$O,BL$10,0))+0</f>
        <v>42</v>
      </c>
      <c r="BM102" s="207">
        <f>(VLOOKUP(Horizontal!$C102&amp;Horizontal!$B102&amp;Horizontal!BM$11,Vertical!$E:$O,BM$10,0))+0</f>
        <v>42</v>
      </c>
      <c r="BN102" s="207">
        <f>(VLOOKUP(Horizontal!$C102&amp;Horizontal!$B102&amp;Horizontal!BN$11,Vertical!$E:$O,BN$10,0))+0</f>
        <v>41</v>
      </c>
      <c r="BO102" s="207">
        <f>(VLOOKUP(Horizontal!$C102&amp;Horizontal!$B102&amp;Horizontal!BO$11,Vertical!$E:$O,BO$10,0))+0</f>
        <v>32</v>
      </c>
      <c r="BP102" s="207">
        <f>(VLOOKUP(Horizontal!$C102&amp;Horizontal!$B102&amp;Horizontal!BP$11,Vertical!$E:$O,BP$10,0))+0</f>
        <v>29</v>
      </c>
      <c r="BQ102" s="207">
        <f>(VLOOKUP(Horizontal!$C102&amp;Horizontal!$B102&amp;Horizontal!BQ$11,Vertical!$E:$O,BQ$10,0))+0</f>
        <v>28</v>
      </c>
      <c r="BR102" s="207">
        <f>(VLOOKUP(Horizontal!$C102&amp;Horizontal!$B102&amp;Horizontal!BR$11,Vertical!$E:$O,BR$10,0))+0</f>
        <v>25</v>
      </c>
      <c r="BS102" s="209">
        <f>(VLOOKUP(Horizontal!$C102&amp;Horizontal!$B102&amp;Horizontal!BS$11,Vertical!$E:$O,BS$10,0))+0</f>
        <v>22</v>
      </c>
      <c r="BT102" s="210">
        <f>(VLOOKUP(Horizontal!$C102&amp;Horizontal!$B102&amp;Horizontal!BT$11,Vertical!$E:$O,BT$10,0))+0</f>
        <v>32.26</v>
      </c>
      <c r="BU102" s="207">
        <f>(VLOOKUP(Horizontal!$C102&amp;Horizontal!$B102&amp;Horizontal!BU$11,Vertical!$E:$O,BU$10,0))+0</f>
        <v>32.270000000000003</v>
      </c>
      <c r="BV102" s="207">
        <f>(VLOOKUP(Horizontal!$C102&amp;Horizontal!$B102&amp;Horizontal!BV$11,Vertical!$E:$O,BV$10,0))+0</f>
        <v>26.5</v>
      </c>
      <c r="BW102" s="207">
        <f>(VLOOKUP(Horizontal!$C102&amp;Horizontal!$B102&amp;Horizontal!BW$11,Vertical!$E:$O,BW$10,0))+0</f>
        <v>22.32</v>
      </c>
      <c r="BX102" s="207">
        <f>(VLOOKUP(Horizontal!$C102&amp;Horizontal!$B102&amp;Horizontal!BX$11,Vertical!$E:$O,BX$10,0))+0</f>
        <v>46.09</v>
      </c>
      <c r="BY102" s="207">
        <f>(VLOOKUP(Horizontal!$C102&amp;Horizontal!$B102&amp;Horizontal!BY$11,Vertical!$E:$O,BY$10,0))+0</f>
        <v>34.619999999999997</v>
      </c>
      <c r="BZ102" s="207">
        <f>(VLOOKUP(Horizontal!$C102&amp;Horizontal!$B102&amp;Horizontal!BZ$11,Vertical!$E:$O,BZ$10,0))+0</f>
        <v>33.33</v>
      </c>
      <c r="CA102" s="207">
        <f>(VLOOKUP(Horizontal!$C102&amp;Horizontal!$B102&amp;Horizontal!CA$11,Vertical!$E:$O,CA$10,0))+0</f>
        <v>33.33</v>
      </c>
      <c r="CB102" s="209">
        <f>(VLOOKUP(Horizontal!$C102&amp;Horizontal!$B102&amp;Horizontal!CB$11,Vertical!$E:$O,CB$10,0))+0</f>
        <v>30.43</v>
      </c>
      <c r="CC102" s="210">
        <f>(VLOOKUP(Horizontal!$C102&amp;Horizontal!$B102&amp;Horizontal!CC$11,Vertical!$E:$O,CC$10,0))+0</f>
        <v>23.96</v>
      </c>
      <c r="CD102" s="207">
        <f>(VLOOKUP(Horizontal!$C102&amp;Horizontal!$B102&amp;Horizontal!CD$11,Vertical!$E:$O,CD$10,0))+0</f>
        <v>35.86</v>
      </c>
      <c r="CE102" s="207">
        <f>(VLOOKUP(Horizontal!$C102&amp;Horizontal!$B102&amp;Horizontal!CE$11,Vertical!$E:$O,CE$10,0))+0</f>
        <v>34.19</v>
      </c>
      <c r="CF102" s="207">
        <f>(VLOOKUP(Horizontal!$C102&amp;Horizontal!$B102&amp;Horizontal!CF$11,Vertical!$E:$O,CF$10,0))+0</f>
        <v>38.630000000000003</v>
      </c>
      <c r="CG102" s="207">
        <f>(VLOOKUP(Horizontal!$C102&amp;Horizontal!$B102&amp;Horizontal!CG$11,Vertical!$E:$O,CG$10,0))+0</f>
        <v>37.04</v>
      </c>
      <c r="CH102" s="207">
        <f>(VLOOKUP(Horizontal!$C102&amp;Horizontal!$B102&amp;Horizontal!CH$11,Vertical!$E:$O,CH$10,0))+0</f>
        <v>42.31</v>
      </c>
      <c r="CI102" s="207">
        <f>(VLOOKUP(Horizontal!$C102&amp;Horizontal!$B102&amp;Horizontal!CI$11,Vertical!$E:$O,CI$10,0))+0</f>
        <v>50</v>
      </c>
      <c r="CJ102" s="207">
        <f>(VLOOKUP(Horizontal!$C102&amp;Horizontal!$B102&amp;Horizontal!CJ$11,Vertical!$E:$O,CJ$10,0))+0</f>
        <v>29.17</v>
      </c>
      <c r="CK102" s="209">
        <f>(VLOOKUP(Horizontal!$C102&amp;Horizontal!$B102&amp;Horizontal!CK$11,Vertical!$E:$O,CK$10,0))+0</f>
        <v>39.130000000000003</v>
      </c>
      <c r="CL102" s="210">
        <f>(VLOOKUP(Horizontal!$C102&amp;Horizontal!$B102&amp;Horizontal!CL$11,Vertical!$E:$O,CL$10,0))+0</f>
        <v>43.78</v>
      </c>
      <c r="CM102" s="207">
        <f>(VLOOKUP(Horizontal!$C102&amp;Horizontal!$B102&amp;Horizontal!CM$11,Vertical!$E:$O,CM$10,0))+0</f>
        <v>31.87</v>
      </c>
      <c r="CN102" s="207">
        <f>(VLOOKUP(Horizontal!$C102&amp;Horizontal!$B102&amp;Horizontal!CN$11,Vertical!$E:$O,CN$10,0))+0</f>
        <v>39.32</v>
      </c>
      <c r="CO102" s="207">
        <f>(VLOOKUP(Horizontal!$C102&amp;Horizontal!$B102&amp;Horizontal!CO$11,Vertical!$E:$O,CO$10,0))+0</f>
        <v>39.06</v>
      </c>
      <c r="CP102" s="207">
        <f>(VLOOKUP(Horizontal!$C102&amp;Horizontal!$B102&amp;Horizontal!CP$11,Vertical!$E:$O,CP$10,0))+0</f>
        <v>16.87</v>
      </c>
      <c r="CQ102" s="207">
        <f>(VLOOKUP(Horizontal!$C102&amp;Horizontal!$B102&amp;Horizontal!CQ$11,Vertical!$E:$O,CQ$10,0))+0</f>
        <v>23.08</v>
      </c>
      <c r="CR102" s="207">
        <f>(VLOOKUP(Horizontal!$C102&amp;Horizontal!$B102&amp;Horizontal!CR$11,Vertical!$E:$O,CR$10,0))+0</f>
        <v>16.670000000000002</v>
      </c>
      <c r="CS102" s="207">
        <f>(VLOOKUP(Horizontal!$C102&amp;Horizontal!$B102&amp;Horizontal!CS$11,Vertical!$E:$O,CS$10,0))+0</f>
        <v>37.5</v>
      </c>
      <c r="CT102" s="207">
        <f>(VLOOKUP(Horizontal!$C102&amp;Horizontal!$B102&amp;Horizontal!CT$11,Vertical!$E:$O,CT$10,0))+0</f>
        <v>30.43</v>
      </c>
      <c r="CU102" s="150"/>
      <c r="CV102" s="211">
        <f t="shared" si="53"/>
        <v>19.659999999999997</v>
      </c>
      <c r="CW102" s="190">
        <f t="shared" si="54"/>
        <v>19</v>
      </c>
      <c r="CX102" s="190">
        <f t="shared" si="55"/>
        <v>18.78</v>
      </c>
      <c r="CY102" s="190">
        <f t="shared" si="56"/>
        <v>19.170000000000016</v>
      </c>
      <c r="CZ102" s="190">
        <f t="shared" si="57"/>
        <v>38.289999999999992</v>
      </c>
      <c r="DA102" s="190">
        <f t="shared" si="58"/>
        <v>38.47999999999999</v>
      </c>
      <c r="DB102" s="190">
        <f t="shared" si="59"/>
        <v>38.960000000000008</v>
      </c>
      <c r="DC102" s="190">
        <f t="shared" si="60"/>
        <v>39.31</v>
      </c>
      <c r="DD102" s="212">
        <f t="shared" si="61"/>
        <v>39.659999999999997</v>
      </c>
      <c r="DE102" s="9">
        <v>160</v>
      </c>
      <c r="DF102" s="212">
        <f t="shared" si="62"/>
        <v>66.147210401891329</v>
      </c>
      <c r="DG102" s="264"/>
      <c r="DH102" s="265"/>
      <c r="DI102" s="265"/>
      <c r="DJ102" s="266"/>
      <c r="DK102" s="190">
        <v>128.35</v>
      </c>
      <c r="DL102" s="190">
        <v>115.44</v>
      </c>
      <c r="DM102" s="190">
        <v>129.11000000000001</v>
      </c>
      <c r="DN102" s="212">
        <v>129.11000000000001</v>
      </c>
      <c r="DO102" s="190">
        <v>149.02000000000001</v>
      </c>
      <c r="DP102" s="190">
        <v>140.35</v>
      </c>
      <c r="DQ102" s="190">
        <v>149.02000000000001</v>
      </c>
      <c r="DR102" s="212">
        <v>149.02000000000001</v>
      </c>
      <c r="DS102" s="150"/>
      <c r="DT102" s="190">
        <v>145</v>
      </c>
      <c r="DU102" s="190">
        <v>145</v>
      </c>
      <c r="DV102" s="190">
        <v>145</v>
      </c>
      <c r="DW102" s="190">
        <v>145</v>
      </c>
      <c r="DX102" s="190"/>
      <c r="DY102" s="190"/>
      <c r="DZ102" s="190"/>
      <c r="EA102" s="190"/>
      <c r="EB102" s="190"/>
      <c r="EC102" s="190"/>
      <c r="ED102" s="190">
        <v>145</v>
      </c>
      <c r="EE102" s="190">
        <v>160</v>
      </c>
      <c r="EF102" s="190">
        <v>160</v>
      </c>
      <c r="EG102" s="190">
        <v>155</v>
      </c>
      <c r="EH102" s="212">
        <v>155</v>
      </c>
      <c r="EI102" s="213"/>
      <c r="EJ102" s="211">
        <f t="shared" si="64"/>
        <v>19.47999999999999</v>
      </c>
      <c r="EK102" s="190">
        <f t="shared" si="65"/>
        <v>20.450000000000017</v>
      </c>
      <c r="EL102" s="190">
        <f t="shared" si="66"/>
        <v>20.22</v>
      </c>
      <c r="EM102" s="190">
        <f t="shared" si="67"/>
        <v>20.75</v>
      </c>
      <c r="EN102" s="190"/>
      <c r="EO102" s="190"/>
      <c r="EP102" s="190"/>
      <c r="EQ102" s="190"/>
      <c r="ER102" s="190"/>
      <c r="ES102" s="190"/>
      <c r="ET102" s="190">
        <f t="shared" si="68"/>
        <v>38.570000000000022</v>
      </c>
      <c r="EU102" s="190">
        <f t="shared" si="69"/>
        <v>40.389999999999986</v>
      </c>
      <c r="EV102" s="190">
        <f t="shared" si="70"/>
        <v>38.78</v>
      </c>
      <c r="EW102" s="190">
        <f t="shared" si="71"/>
        <v>39.450000000000017</v>
      </c>
      <c r="EX102" s="212">
        <f t="shared" si="72"/>
        <v>38.330000000000013</v>
      </c>
      <c r="EY102" s="211"/>
      <c r="EZ102" s="75">
        <f t="shared" si="73"/>
        <v>-6.2367212665341652E-3</v>
      </c>
      <c r="FA102" s="89">
        <f t="shared" si="74"/>
        <v>-7.0000000000000007E-2</v>
      </c>
      <c r="FB102" s="212"/>
      <c r="FC102" s="213"/>
      <c r="FD102" s="213"/>
      <c r="FE102" s="213"/>
      <c r="FF102" s="213"/>
      <c r="FG102" s="213"/>
      <c r="FH102" s="213"/>
      <c r="FI102" s="213"/>
      <c r="FJ102" s="213"/>
      <c r="FK102" s="213"/>
      <c r="FL102" s="213"/>
      <c r="FM102" s="213"/>
      <c r="FN102" s="213"/>
      <c r="FO102" s="213"/>
      <c r="FP102" s="213"/>
      <c r="FQ102" s="213"/>
      <c r="FR102" s="213"/>
      <c r="FS102" s="211"/>
      <c r="FT102" s="190"/>
      <c r="FU102" s="190"/>
      <c r="FV102" s="190"/>
      <c r="FW102" s="190"/>
      <c r="FX102" s="190"/>
      <c r="FY102" s="190"/>
      <c r="FZ102" s="190"/>
      <c r="GA102" s="190"/>
      <c r="GB102" s="190"/>
      <c r="GC102" s="190"/>
      <c r="GD102" s="190"/>
      <c r="GE102" s="190"/>
      <c r="GF102" s="190"/>
      <c r="GG102" s="212"/>
    </row>
    <row r="103" spans="2:189">
      <c r="B103" s="33">
        <v>42632</v>
      </c>
      <c r="C103" s="30" t="s">
        <v>28</v>
      </c>
      <c r="D103" s="30">
        <v>2016</v>
      </c>
      <c r="E103" s="30" t="str">
        <f t="shared" si="52"/>
        <v>2016S38</v>
      </c>
      <c r="F103" s="30" t="str">
        <f t="shared" si="63"/>
        <v>92016</v>
      </c>
      <c r="G103" s="208" t="str">
        <f>VLOOKUP(Horizontal!$C103&amp;Horizontal!$B103&amp;Horizontal!G$11,Vertical!$E:$O,G$10,0)</f>
        <v>-2,16</v>
      </c>
      <c r="H103" s="207">
        <f>(VLOOKUP(Horizontal!$C103&amp;Horizontal!$B103&amp;Horizontal!H$11,Vertical!$E:$O,H$10,0))+0</f>
        <v>142.16999999999999</v>
      </c>
      <c r="I103" s="207">
        <f>(VLOOKUP(Horizontal!$C103&amp;Horizontal!$B103&amp;Horizontal!I$11,Vertical!$E:$O,I$10,0))+0</f>
        <v>143.53</v>
      </c>
      <c r="J103" s="207">
        <f>(VLOOKUP(Horizontal!$C103&amp;Horizontal!$B103&amp;Horizontal!J$11,Vertical!$E:$O,J$10,0))+0</f>
        <v>142.55000000000001</v>
      </c>
      <c r="K103" s="207">
        <f>(VLOOKUP(Horizontal!$C103&amp;Horizontal!$B103&amp;Horizontal!K$11,Vertical!$E:$O,K$10,0))+0</f>
        <v>141.38999999999999</v>
      </c>
      <c r="L103" s="207">
        <f>(VLOOKUP(Horizontal!$C103&amp;Horizontal!$B103&amp;Horizontal!L$11,Vertical!$E:$O,L$10,0))+0</f>
        <v>159.83000000000001</v>
      </c>
      <c r="M103" s="207">
        <f>(VLOOKUP(Horizontal!$C103&amp;Horizontal!$B103&amp;Horizontal!M$11,Vertical!$E:$O,M$10,0))+0</f>
        <v>158.74</v>
      </c>
      <c r="N103" s="207">
        <f>(VLOOKUP(Horizontal!$C103&amp;Horizontal!$B103&amp;Horizontal!N$11,Vertical!$E:$O,N$10,0))+0</f>
        <v>155.44999999999999</v>
      </c>
      <c r="O103" s="207">
        <f>(VLOOKUP(Horizontal!$C103&amp;Horizontal!$B103&amp;Horizontal!O$11,Vertical!$E:$O,O$10,0))+0</f>
        <v>151.76</v>
      </c>
      <c r="P103" s="209">
        <f>(VLOOKUP(Horizontal!$C103&amp;Horizontal!$B103&amp;Horizontal!P$11,Vertical!$E:$O,P$10,0))+0</f>
        <v>150.72999999999999</v>
      </c>
      <c r="Q103" s="210">
        <f>(VLOOKUP(Horizontal!$C103&amp;Horizontal!$B103&amp;Horizontal!Q$11,Vertical!$E:$O,Q$10,0))+0</f>
        <v>50</v>
      </c>
      <c r="R103" s="207">
        <f>(VLOOKUP(Horizontal!$C103&amp;Horizontal!$B103&amp;Horizontal!R$11,Vertical!$E:$O,R$10,0))+0</f>
        <v>44</v>
      </c>
      <c r="S103" s="207">
        <f>(VLOOKUP(Horizontal!$C103&amp;Horizontal!$B103&amp;Horizontal!S$11,Vertical!$E:$O,S$10,0))+0</f>
        <v>43</v>
      </c>
      <c r="T103" s="207">
        <f>(VLOOKUP(Horizontal!$C103&amp;Horizontal!$B103&amp;Horizontal!T$11,Vertical!$E:$O,T$10,0))+0</f>
        <v>42</v>
      </c>
      <c r="U103" s="207">
        <f>(VLOOKUP(Horizontal!$C103&amp;Horizontal!$B103&amp;Horizontal!U$11,Vertical!$E:$O,U$10,0))+0</f>
        <v>41</v>
      </c>
      <c r="V103" s="207">
        <f>(VLOOKUP(Horizontal!$C103&amp;Horizontal!$B103&amp;Horizontal!V$11,Vertical!$E:$O,V$10,0))+0</f>
        <v>33</v>
      </c>
      <c r="W103" s="207">
        <f>(VLOOKUP(Horizontal!$C103&amp;Horizontal!$B103&amp;Horizontal!W$11,Vertical!$E:$O,W$10,0))+0</f>
        <v>31</v>
      </c>
      <c r="X103" s="207">
        <f>(VLOOKUP(Horizontal!$C103&amp;Horizontal!$B103&amp;Horizontal!X$11,Vertical!$E:$O,X$10,0))+0</f>
        <v>25</v>
      </c>
      <c r="Y103" s="209">
        <f>(VLOOKUP(Horizontal!$C103&amp;Horizontal!$B103&amp;Horizontal!Y$11,Vertical!$E:$O,Y$10,0))+0</f>
        <v>22</v>
      </c>
      <c r="Z103" s="210">
        <f>(VLOOKUP(Horizontal!$C103&amp;Horizontal!$B103&amp;Horizontal!Z$11,Vertical!$E:$O,Z$10,0))+0</f>
        <v>36.67</v>
      </c>
      <c r="AA103" s="207">
        <f>(VLOOKUP(Horizontal!$C103&amp;Horizontal!$B103&amp;Horizontal!AA$11,Vertical!$E:$O,AA$10,0))+0</f>
        <v>31.36</v>
      </c>
      <c r="AB103" s="207">
        <f>(VLOOKUP(Horizontal!$C103&amp;Horizontal!$B103&amp;Horizontal!AB$11,Vertical!$E:$O,AB$10,0))+0</f>
        <v>30</v>
      </c>
      <c r="AC103" s="207">
        <f>(VLOOKUP(Horizontal!$C103&amp;Horizontal!$B103&amp;Horizontal!AC$11,Vertical!$E:$O,AC$10,0))+0</f>
        <v>27.12</v>
      </c>
      <c r="AD103" s="207">
        <f>(VLOOKUP(Horizontal!$C103&amp;Horizontal!$B103&amp;Horizontal!AD$11,Vertical!$E:$O,AD$10,0))+0</f>
        <v>60.32</v>
      </c>
      <c r="AE103" s="207">
        <f>(VLOOKUP(Horizontal!$C103&amp;Horizontal!$B103&amp;Horizontal!AE$11,Vertical!$E:$O,AE$10,0))+0</f>
        <v>30.3</v>
      </c>
      <c r="AF103" s="207">
        <f>(VLOOKUP(Horizontal!$C103&amp;Horizontal!$B103&amp;Horizontal!AF$11,Vertical!$E:$O,AF$10,0))+0</f>
        <v>33.33</v>
      </c>
      <c r="AG103" s="207">
        <f>(VLOOKUP(Horizontal!$C103&amp;Horizontal!$B103&amp;Horizontal!AG$11,Vertical!$E:$O,AG$10,0))+0</f>
        <v>36.67</v>
      </c>
      <c r="AH103" s="209">
        <f>(VLOOKUP(Horizontal!$C103&amp;Horizontal!$B103&amp;Horizontal!AH$11,Vertical!$E:$O,AH$10,0))+0</f>
        <v>44.83</v>
      </c>
      <c r="AI103" s="210">
        <f>(VLOOKUP(Horizontal!$C103&amp;Horizontal!$B103&amp;Horizontal!AI$11,Vertical!$E:$O,AI$10,0))+0</f>
        <v>30</v>
      </c>
      <c r="AJ103" s="207">
        <f>(VLOOKUP(Horizontal!$C103&amp;Horizontal!$B103&amp;Horizontal!AJ$11,Vertical!$E:$O,AJ$10,0))+0</f>
        <v>36.590000000000003</v>
      </c>
      <c r="AK103" s="207">
        <f>(VLOOKUP(Horizontal!$C103&amp;Horizontal!$B103&amp;Horizontal!AK$11,Vertical!$E:$O,AK$10,0))+0</f>
        <v>31.67</v>
      </c>
      <c r="AL103" s="207">
        <f>(VLOOKUP(Horizontal!$C103&amp;Horizontal!$B103&amp;Horizontal!AL$11,Vertical!$E:$O,AL$10,0))+0</f>
        <v>33.9</v>
      </c>
      <c r="AM103" s="207">
        <f>(VLOOKUP(Horizontal!$C103&amp;Horizontal!$B103&amp;Horizontal!AM$11,Vertical!$E:$O,AM$10,0))+0</f>
        <v>27.78</v>
      </c>
      <c r="AN103" s="207">
        <f>(VLOOKUP(Horizontal!$C103&amp;Horizontal!$B103&amp;Horizontal!AN$11,Vertical!$E:$O,AN$10,0))+0</f>
        <v>66.67</v>
      </c>
      <c r="AO103" s="207">
        <f>(VLOOKUP(Horizontal!$C103&amp;Horizontal!$B103&amp;Horizontal!AO$11,Vertical!$E:$O,AO$10,0))+0</f>
        <v>63.33</v>
      </c>
      <c r="AP103" s="207">
        <f>(VLOOKUP(Horizontal!$C103&amp;Horizontal!$B103&amp;Horizontal!AP$11,Vertical!$E:$O,AP$10,0))+0</f>
        <v>53.33</v>
      </c>
      <c r="AQ103" s="209">
        <f>(VLOOKUP(Horizontal!$C103&amp;Horizontal!$B103&amp;Horizontal!AQ$11,Vertical!$E:$O,AQ$10,0))+0</f>
        <v>44.83</v>
      </c>
      <c r="AR103" s="210">
        <f>(VLOOKUP(Horizontal!$C103&amp;Horizontal!$B103&amp;Horizontal!AR$11,Vertical!$E:$O,AR$10,0))+0</f>
        <v>33.33</v>
      </c>
      <c r="AS103" s="207">
        <f>(VLOOKUP(Horizontal!$C103&amp;Horizontal!$B103&amp;Horizontal!AS$11,Vertical!$E:$O,AS$10,0))+0</f>
        <v>32.06</v>
      </c>
      <c r="AT103" s="207">
        <f>(VLOOKUP(Horizontal!$C103&amp;Horizontal!$B103&amp;Horizontal!AT$11,Vertical!$E:$O,AT$10,0))+0</f>
        <v>38.33</v>
      </c>
      <c r="AU103" s="207">
        <f>(VLOOKUP(Horizontal!$C103&amp;Horizontal!$B103&amp;Horizontal!AU$11,Vertical!$E:$O,AU$10,0))+0</f>
        <v>38.979999999999997</v>
      </c>
      <c r="AV103" s="207">
        <f>(VLOOKUP(Horizontal!$C103&amp;Horizontal!$B103&amp;Horizontal!AV$11,Vertical!$E:$O,AV$10,0))+0</f>
        <v>11.9</v>
      </c>
      <c r="AW103" s="207">
        <f>(VLOOKUP(Horizontal!$C103&amp;Horizontal!$B103&amp;Horizontal!AW$11,Vertical!$E:$O,AW$10,0))+0</f>
        <v>3.03</v>
      </c>
      <c r="AX103" s="207">
        <f>(VLOOKUP(Horizontal!$C103&amp;Horizontal!$B103&amp;Horizontal!AX$11,Vertical!$E:$O,AX$10,0))+0</f>
        <v>3.33</v>
      </c>
      <c r="AY103" s="207">
        <f>(VLOOKUP(Horizontal!$C103&amp;Horizontal!$B103&amp;Horizontal!AY$11,Vertical!$E:$O,AY$10,0))+0</f>
        <v>10</v>
      </c>
      <c r="AZ103" s="209">
        <f>(VLOOKUP(Horizontal!$C103&amp;Horizontal!$B103&amp;Horizontal!AZ$11,Vertical!$E:$O,AZ$10,0))+0</f>
        <v>10.34</v>
      </c>
      <c r="BA103" s="208">
        <f>(VLOOKUP(Horizontal!$C103&amp;Horizontal!$B103&amp;Horizontal!BA$11,Vertical!$E:$O,BA$10,0))+0</f>
        <v>19.77</v>
      </c>
      <c r="BB103" s="210">
        <f>(VLOOKUP(Horizontal!$C103&amp;Horizontal!$B103&amp;Horizontal!BB$11,Vertical!$E:$O,BB$10,0))+0</f>
        <v>161.69</v>
      </c>
      <c r="BC103" s="207">
        <f>(VLOOKUP(Horizontal!$C103&amp;Horizontal!$B103&amp;Horizontal!BC$11,Vertical!$E:$O,BC$10,0))+0</f>
        <v>161.56</v>
      </c>
      <c r="BD103" s="207">
        <f>(VLOOKUP(Horizontal!$C103&amp;Horizontal!$B103&amp;Horizontal!BD$11,Vertical!$E:$O,BD$10,0))+0</f>
        <v>161.41999999999999</v>
      </c>
      <c r="BE103" s="207">
        <f>(VLOOKUP(Horizontal!$C103&amp;Horizontal!$B103&amp;Horizontal!BE$11,Vertical!$E:$O,BE$10,0))+0</f>
        <v>162.24</v>
      </c>
      <c r="BF103" s="207">
        <f>(VLOOKUP(Horizontal!$C103&amp;Horizontal!$B103&amp;Horizontal!BF$11,Vertical!$E:$O,BF$10,0))+0</f>
        <v>199.56</v>
      </c>
      <c r="BG103" s="207">
        <f>(VLOOKUP(Horizontal!$C103&amp;Horizontal!$B103&amp;Horizontal!BG$11,Vertical!$E:$O,BG$10,0))+0</f>
        <v>196.55</v>
      </c>
      <c r="BH103" s="207">
        <f>(VLOOKUP(Horizontal!$C103&amp;Horizontal!$B103&amp;Horizontal!BH$11,Vertical!$E:$O,BH$10,0))+0</f>
        <v>194.81</v>
      </c>
      <c r="BI103" s="207">
        <f>(VLOOKUP(Horizontal!$C103&amp;Horizontal!$B103&amp;Horizontal!BI$11,Vertical!$E:$O,BI$10,0))+0</f>
        <v>192.69</v>
      </c>
      <c r="BJ103" s="209">
        <f>(VLOOKUP(Horizontal!$C103&amp;Horizontal!$B103&amp;Horizontal!BJ$11,Vertical!$E:$O,BJ$10,0))+0</f>
        <v>191.7</v>
      </c>
      <c r="BK103" s="210">
        <f>(VLOOKUP(Horizontal!$C103&amp;Horizontal!$B103&amp;Horizontal!BK$11,Vertical!$E:$O,BK$10,0))+0</f>
        <v>51</v>
      </c>
      <c r="BL103" s="207">
        <f>(VLOOKUP(Horizontal!$C103&amp;Horizontal!$B103&amp;Horizontal!BL$11,Vertical!$E:$O,BL$10,0))+0</f>
        <v>46</v>
      </c>
      <c r="BM103" s="207">
        <f>(VLOOKUP(Horizontal!$C103&amp;Horizontal!$B103&amp;Horizontal!BM$11,Vertical!$E:$O,BM$10,0))+0</f>
        <v>45</v>
      </c>
      <c r="BN103" s="207">
        <f>(VLOOKUP(Horizontal!$C103&amp;Horizontal!$B103&amp;Horizontal!BN$11,Vertical!$E:$O,BN$10,0))+0</f>
        <v>44</v>
      </c>
      <c r="BO103" s="207">
        <f>(VLOOKUP(Horizontal!$C103&amp;Horizontal!$B103&amp;Horizontal!BO$11,Vertical!$E:$O,BO$10,0))+0</f>
        <v>35</v>
      </c>
      <c r="BP103" s="207">
        <f>(VLOOKUP(Horizontal!$C103&amp;Horizontal!$B103&amp;Horizontal!BP$11,Vertical!$E:$O,BP$10,0))+0</f>
        <v>31</v>
      </c>
      <c r="BQ103" s="207">
        <f>(VLOOKUP(Horizontal!$C103&amp;Horizontal!$B103&amp;Horizontal!BQ$11,Vertical!$E:$O,BQ$10,0))+0</f>
        <v>30</v>
      </c>
      <c r="BR103" s="207">
        <f>(VLOOKUP(Horizontal!$C103&amp;Horizontal!$B103&amp;Horizontal!BR$11,Vertical!$E:$O,BR$10,0))+0</f>
        <v>24</v>
      </c>
      <c r="BS103" s="209">
        <f>(VLOOKUP(Horizontal!$C103&amp;Horizontal!$B103&amp;Horizontal!BS$11,Vertical!$E:$O,BS$10,0))+0</f>
        <v>21</v>
      </c>
      <c r="BT103" s="210">
        <f>(VLOOKUP(Horizontal!$C103&amp;Horizontal!$B103&amp;Horizontal!BT$11,Vertical!$E:$O,BT$10,0))+0</f>
        <v>35.71</v>
      </c>
      <c r="BU103" s="207">
        <f>(VLOOKUP(Horizontal!$C103&amp;Horizontal!$B103&amp;Horizontal!BU$11,Vertical!$E:$O,BU$10,0))+0</f>
        <v>38.46</v>
      </c>
      <c r="BV103" s="207">
        <f>(VLOOKUP(Horizontal!$C103&amp;Horizontal!$B103&amp;Horizontal!BV$11,Vertical!$E:$O,BV$10,0))+0</f>
        <v>38.46</v>
      </c>
      <c r="BW103" s="207">
        <f>(VLOOKUP(Horizontal!$C103&amp;Horizontal!$B103&amp;Horizontal!BW$11,Vertical!$E:$O,BW$10,0))+0</f>
        <v>38</v>
      </c>
      <c r="BX103" s="207">
        <f>(VLOOKUP(Horizontal!$C103&amp;Horizontal!$B103&amp;Horizontal!BX$11,Vertical!$E:$O,BX$10,0))+0</f>
        <v>41.67</v>
      </c>
      <c r="BY103" s="207">
        <f>(VLOOKUP(Horizontal!$C103&amp;Horizontal!$B103&amp;Horizontal!BY$11,Vertical!$E:$O,BY$10,0))+0</f>
        <v>34.619999999999997</v>
      </c>
      <c r="BZ103" s="207">
        <f>(VLOOKUP(Horizontal!$C103&amp;Horizontal!$B103&amp;Horizontal!BZ$11,Vertical!$E:$O,BZ$10,0))+0</f>
        <v>24.14</v>
      </c>
      <c r="CA103" s="207">
        <f>(VLOOKUP(Horizontal!$C103&amp;Horizontal!$B103&amp;Horizontal!CA$11,Vertical!$E:$O,CA$10,0))+0</f>
        <v>24.14</v>
      </c>
      <c r="CB103" s="209">
        <f>(VLOOKUP(Horizontal!$C103&amp;Horizontal!$B103&amp;Horizontal!CB$11,Vertical!$E:$O,CB$10,0))+0</f>
        <v>37.04</v>
      </c>
      <c r="CC103" s="210">
        <f>(VLOOKUP(Horizontal!$C103&amp;Horizontal!$B103&amp;Horizontal!CC$11,Vertical!$E:$O,CC$10,0))+0</f>
        <v>17.86</v>
      </c>
      <c r="CD103" s="207">
        <f>(VLOOKUP(Horizontal!$C103&amp;Horizontal!$B103&amp;Horizontal!CD$11,Vertical!$E:$O,CD$10,0))+0</f>
        <v>34.619999999999997</v>
      </c>
      <c r="CE103" s="207">
        <f>(VLOOKUP(Horizontal!$C103&amp;Horizontal!$B103&amp;Horizontal!CE$11,Vertical!$E:$O,CE$10,0))+0</f>
        <v>34.619999999999997</v>
      </c>
      <c r="CF103" s="207">
        <f>(VLOOKUP(Horizontal!$C103&amp;Horizontal!$B103&amp;Horizontal!CF$11,Vertical!$E:$O,CF$10,0))+0</f>
        <v>26</v>
      </c>
      <c r="CG103" s="207">
        <f>(VLOOKUP(Horizontal!$C103&amp;Horizontal!$B103&amp;Horizontal!CG$11,Vertical!$E:$O,CG$10,0))+0</f>
        <v>45.83</v>
      </c>
      <c r="CH103" s="207">
        <f>(VLOOKUP(Horizontal!$C103&amp;Horizontal!$B103&amp;Horizontal!CH$11,Vertical!$E:$O,CH$10,0))+0</f>
        <v>53.85</v>
      </c>
      <c r="CI103" s="207">
        <f>(VLOOKUP(Horizontal!$C103&amp;Horizontal!$B103&amp;Horizontal!CI$11,Vertical!$E:$O,CI$10,0))+0</f>
        <v>58.62</v>
      </c>
      <c r="CJ103" s="207">
        <f>(VLOOKUP(Horizontal!$C103&amp;Horizontal!$B103&amp;Horizontal!CJ$11,Vertical!$E:$O,CJ$10,0))+0</f>
        <v>58.62</v>
      </c>
      <c r="CK103" s="209">
        <f>(VLOOKUP(Horizontal!$C103&amp;Horizontal!$B103&amp;Horizontal!CK$11,Vertical!$E:$O,CK$10,0))+0</f>
        <v>33.33</v>
      </c>
      <c r="CL103" s="210">
        <f>(VLOOKUP(Horizontal!$C103&amp;Horizontal!$B103&amp;Horizontal!CL$11,Vertical!$E:$O,CL$10,0))+0</f>
        <v>46.43</v>
      </c>
      <c r="CM103" s="207">
        <f>(VLOOKUP(Horizontal!$C103&amp;Horizontal!$B103&amp;Horizontal!CM$11,Vertical!$E:$O,CM$10,0))+0</f>
        <v>26.92</v>
      </c>
      <c r="CN103" s="207">
        <f>(VLOOKUP(Horizontal!$C103&amp;Horizontal!$B103&amp;Horizontal!CN$11,Vertical!$E:$O,CN$10,0))+0</f>
        <v>26.92</v>
      </c>
      <c r="CO103" s="207">
        <f>(VLOOKUP(Horizontal!$C103&amp;Horizontal!$B103&amp;Horizontal!CO$11,Vertical!$E:$O,CO$10,0))+0</f>
        <v>36</v>
      </c>
      <c r="CP103" s="207">
        <f>(VLOOKUP(Horizontal!$C103&amp;Horizontal!$B103&amp;Horizontal!CP$11,Vertical!$E:$O,CP$10,0))+0</f>
        <v>12.5</v>
      </c>
      <c r="CQ103" s="207">
        <f>(VLOOKUP(Horizontal!$C103&amp;Horizontal!$B103&amp;Horizontal!CQ$11,Vertical!$E:$O,CQ$10,0))+0</f>
        <v>11.54</v>
      </c>
      <c r="CR103" s="207">
        <f>(VLOOKUP(Horizontal!$C103&amp;Horizontal!$B103&amp;Horizontal!CR$11,Vertical!$E:$O,CR$10,0))+0</f>
        <v>17.239999999999998</v>
      </c>
      <c r="CS103" s="207">
        <f>(VLOOKUP(Horizontal!$C103&amp;Horizontal!$B103&amp;Horizontal!CS$11,Vertical!$E:$O,CS$10,0))+0</f>
        <v>17.239999999999998</v>
      </c>
      <c r="CT103" s="207">
        <f>(VLOOKUP(Horizontal!$C103&amp;Horizontal!$B103&amp;Horizontal!CT$11,Vertical!$E:$O,CT$10,0))+0</f>
        <v>29.63</v>
      </c>
      <c r="CU103" s="150"/>
      <c r="CV103" s="211">
        <f t="shared" si="53"/>
        <v>19.52000000000001</v>
      </c>
      <c r="CW103" s="190">
        <f t="shared" si="54"/>
        <v>18.03</v>
      </c>
      <c r="CX103" s="190">
        <f t="shared" si="55"/>
        <v>18.869999999999976</v>
      </c>
      <c r="CY103" s="190">
        <f t="shared" si="56"/>
        <v>20.850000000000023</v>
      </c>
      <c r="CZ103" s="190">
        <f t="shared" si="57"/>
        <v>39.72999999999999</v>
      </c>
      <c r="DA103" s="190">
        <f t="shared" si="58"/>
        <v>37.81</v>
      </c>
      <c r="DB103" s="190">
        <f t="shared" si="59"/>
        <v>39.360000000000014</v>
      </c>
      <c r="DC103" s="190">
        <f t="shared" si="60"/>
        <v>40.930000000000007</v>
      </c>
      <c r="DD103" s="212">
        <f t="shared" si="61"/>
        <v>40.97</v>
      </c>
      <c r="DE103" s="9">
        <v>160</v>
      </c>
      <c r="DF103" s="212">
        <f t="shared" si="62"/>
        <v>66.287210401891343</v>
      </c>
      <c r="DG103" s="264"/>
      <c r="DH103" s="265"/>
      <c r="DI103" s="265"/>
      <c r="DJ103" s="266"/>
      <c r="DK103" s="190">
        <v>128.25</v>
      </c>
      <c r="DL103" s="190">
        <v>128.25</v>
      </c>
      <c r="DM103" s="190">
        <v>128.25</v>
      </c>
      <c r="DN103" s="212">
        <v>128.25</v>
      </c>
      <c r="DO103" s="190">
        <v>149.02000000000001</v>
      </c>
      <c r="DP103" s="190">
        <v>140.35</v>
      </c>
      <c r="DQ103" s="190">
        <v>149.02000000000001</v>
      </c>
      <c r="DR103" s="212">
        <v>149.02000000000001</v>
      </c>
      <c r="DS103" s="150"/>
      <c r="DT103" s="190">
        <v>140</v>
      </c>
      <c r="DU103" s="190">
        <v>145</v>
      </c>
      <c r="DV103" s="190">
        <v>140</v>
      </c>
      <c r="DW103" s="190">
        <v>140</v>
      </c>
      <c r="DX103" s="190"/>
      <c r="DY103" s="190"/>
      <c r="DZ103" s="190"/>
      <c r="EA103" s="190"/>
      <c r="EB103" s="190"/>
      <c r="EC103" s="190"/>
      <c r="ED103" s="190">
        <v>140</v>
      </c>
      <c r="EE103" s="190">
        <v>160</v>
      </c>
      <c r="EF103" s="190">
        <v>155</v>
      </c>
      <c r="EG103" s="190">
        <v>150</v>
      </c>
      <c r="EH103" s="212">
        <v>150</v>
      </c>
      <c r="EI103" s="213"/>
      <c r="EJ103" s="211">
        <f t="shared" si="64"/>
        <v>19.659999999999997</v>
      </c>
      <c r="EK103" s="190">
        <f t="shared" si="65"/>
        <v>19</v>
      </c>
      <c r="EL103" s="190">
        <f t="shared" si="66"/>
        <v>18.78</v>
      </c>
      <c r="EM103" s="190">
        <f t="shared" si="67"/>
        <v>19.170000000000016</v>
      </c>
      <c r="EN103" s="190"/>
      <c r="EO103" s="190"/>
      <c r="EP103" s="190"/>
      <c r="EQ103" s="190"/>
      <c r="ER103" s="190"/>
      <c r="ES103" s="190"/>
      <c r="ET103" s="190">
        <f t="shared" si="68"/>
        <v>38.289999999999992</v>
      </c>
      <c r="EU103" s="190">
        <f t="shared" si="69"/>
        <v>38.47999999999999</v>
      </c>
      <c r="EV103" s="190">
        <f t="shared" si="70"/>
        <v>38.960000000000008</v>
      </c>
      <c r="EW103" s="190">
        <f t="shared" si="71"/>
        <v>39.31</v>
      </c>
      <c r="EX103" s="212">
        <f t="shared" si="72"/>
        <v>39.659999999999997</v>
      </c>
      <c r="EY103" s="211"/>
      <c r="EZ103" s="75">
        <f t="shared" si="73"/>
        <v>-1.5194147439504785E-2</v>
      </c>
      <c r="FA103" s="89">
        <f t="shared" si="74"/>
        <v>-7.0000000000000007E-2</v>
      </c>
      <c r="FB103" s="212"/>
      <c r="FC103" s="213"/>
      <c r="FD103" s="213"/>
      <c r="FE103" s="213"/>
      <c r="FF103" s="213"/>
      <c r="FG103" s="213"/>
      <c r="FH103" s="213"/>
      <c r="FI103" s="213"/>
      <c r="FJ103" s="213"/>
      <c r="FK103" s="213"/>
      <c r="FL103" s="213"/>
      <c r="FM103" s="213"/>
      <c r="FN103" s="213"/>
      <c r="FO103" s="213"/>
      <c r="FP103" s="213"/>
      <c r="FQ103" s="213"/>
      <c r="FR103" s="213"/>
      <c r="FS103" s="211"/>
      <c r="FT103" s="190"/>
      <c r="FU103" s="190"/>
      <c r="FV103" s="190"/>
      <c r="FW103" s="190"/>
      <c r="FX103" s="190"/>
      <c r="FY103" s="190"/>
      <c r="FZ103" s="190"/>
      <c r="GA103" s="190"/>
      <c r="GB103" s="190"/>
      <c r="GC103" s="190"/>
      <c r="GD103" s="190"/>
      <c r="GE103" s="190"/>
      <c r="GF103" s="190"/>
      <c r="GG103" s="212"/>
    </row>
    <row r="104" spans="2:189">
      <c r="B104" s="33">
        <v>42639</v>
      </c>
      <c r="C104" s="30" t="s">
        <v>27</v>
      </c>
      <c r="D104" s="30">
        <v>2016</v>
      </c>
      <c r="E104" s="30" t="str">
        <f t="shared" si="52"/>
        <v>2016S39</v>
      </c>
      <c r="F104" s="30" t="str">
        <f t="shared" si="63"/>
        <v>9Final2016</v>
      </c>
      <c r="G104" s="208" t="str">
        <f>VLOOKUP(Horizontal!$C104&amp;Horizontal!$B104&amp;Horizontal!G$11,Vertical!$E:$O,G$10,0)</f>
        <v>-5,51</v>
      </c>
      <c r="H104" s="207">
        <f>(VLOOKUP(Horizontal!$C104&amp;Horizontal!$B104&amp;Horizontal!H$11,Vertical!$E:$O,H$10,0))+0</f>
        <v>141.44</v>
      </c>
      <c r="I104" s="207">
        <f>(VLOOKUP(Horizontal!$C104&amp;Horizontal!$B104&amp;Horizontal!I$11,Vertical!$E:$O,I$10,0))+0</f>
        <v>145.26</v>
      </c>
      <c r="J104" s="207">
        <f>(VLOOKUP(Horizontal!$C104&amp;Horizontal!$B104&amp;Horizontal!J$11,Vertical!$E:$O,J$10,0))+0</f>
        <v>143.63</v>
      </c>
      <c r="K104" s="207">
        <f>(VLOOKUP(Horizontal!$C104&amp;Horizontal!$B104&amp;Horizontal!K$11,Vertical!$E:$O,K$10,0))+0</f>
        <v>142.65</v>
      </c>
      <c r="L104" s="207">
        <f>(VLOOKUP(Horizontal!$C104&amp;Horizontal!$B104&amp;Horizontal!L$11,Vertical!$E:$O,L$10,0))+0</f>
        <v>159.37</v>
      </c>
      <c r="M104" s="207">
        <f>(VLOOKUP(Horizontal!$C104&amp;Horizontal!$B104&amp;Horizontal!M$11,Vertical!$E:$O,M$10,0))+0</f>
        <v>157.16</v>
      </c>
      <c r="N104" s="207">
        <f>(VLOOKUP(Horizontal!$C104&amp;Horizontal!$B104&amp;Horizontal!N$11,Vertical!$E:$O,N$10,0))+0</f>
        <v>154.27000000000001</v>
      </c>
      <c r="O104" s="207">
        <f>(VLOOKUP(Horizontal!$C104&amp;Horizontal!$B104&amp;Horizontal!O$11,Vertical!$E:$O,O$10,0))+0</f>
        <v>150.12</v>
      </c>
      <c r="P104" s="209">
        <f>(VLOOKUP(Horizontal!$C104&amp;Horizontal!$B104&amp;Horizontal!P$11,Vertical!$E:$O,P$10,0))+0</f>
        <v>150</v>
      </c>
      <c r="Q104" s="210">
        <f>(VLOOKUP(Horizontal!$C104&amp;Horizontal!$B104&amp;Horizontal!Q$11,Vertical!$E:$O,Q$10,0))+0</f>
        <v>53</v>
      </c>
      <c r="R104" s="207">
        <f>(VLOOKUP(Horizontal!$C104&amp;Horizontal!$B104&amp;Horizontal!R$11,Vertical!$E:$O,R$10,0))+0</f>
        <v>43</v>
      </c>
      <c r="S104" s="207">
        <f>(VLOOKUP(Horizontal!$C104&amp;Horizontal!$B104&amp;Horizontal!S$11,Vertical!$E:$O,S$10,0))+0</f>
        <v>43</v>
      </c>
      <c r="T104" s="207">
        <f>(VLOOKUP(Horizontal!$C104&amp;Horizontal!$B104&amp;Horizontal!T$11,Vertical!$E:$O,T$10,0))+0</f>
        <v>42</v>
      </c>
      <c r="U104" s="207">
        <f>(VLOOKUP(Horizontal!$C104&amp;Horizontal!$B104&amp;Horizontal!U$11,Vertical!$E:$O,U$10,0))+0</f>
        <v>34</v>
      </c>
      <c r="V104" s="207">
        <f>(VLOOKUP(Horizontal!$C104&amp;Horizontal!$B104&amp;Horizontal!V$11,Vertical!$E:$O,V$10,0))+0</f>
        <v>28</v>
      </c>
      <c r="W104" s="207">
        <f>(VLOOKUP(Horizontal!$C104&amp;Horizontal!$B104&amp;Horizontal!W$11,Vertical!$E:$O,W$10,0))+0</f>
        <v>29</v>
      </c>
      <c r="X104" s="207">
        <f>(VLOOKUP(Horizontal!$C104&amp;Horizontal!$B104&amp;Horizontal!X$11,Vertical!$E:$O,X$10,0))+0</f>
        <v>28</v>
      </c>
      <c r="Y104" s="209">
        <f>(VLOOKUP(Horizontal!$C104&amp;Horizontal!$B104&amp;Horizontal!Y$11,Vertical!$E:$O,Y$10,0))+0</f>
        <v>25</v>
      </c>
      <c r="Z104" s="210">
        <f>(VLOOKUP(Horizontal!$C104&amp;Horizontal!$B104&amp;Horizontal!Z$11,Vertical!$E:$O,Z$10,0))+0</f>
        <v>48.74</v>
      </c>
      <c r="AA104" s="207">
        <f>(VLOOKUP(Horizontal!$C104&amp;Horizontal!$B104&amp;Horizontal!AA$11,Vertical!$E:$O,AA$10,0))+0</f>
        <v>15.38</v>
      </c>
      <c r="AB104" s="207">
        <f>(VLOOKUP(Horizontal!$C104&amp;Horizontal!$B104&amp;Horizontal!AB$11,Vertical!$E:$O,AB$10,0))+0</f>
        <v>21.43</v>
      </c>
      <c r="AC104" s="207">
        <f>(VLOOKUP(Horizontal!$C104&amp;Horizontal!$B104&amp;Horizontal!AC$11,Vertical!$E:$O,AC$10,0))+0</f>
        <v>34.619999999999997</v>
      </c>
      <c r="AD104" s="207">
        <f>(VLOOKUP(Horizontal!$C104&amp;Horizontal!$B104&amp;Horizontal!AD$11,Vertical!$E:$O,AD$10,0))+0</f>
        <v>61.54</v>
      </c>
      <c r="AE104" s="207">
        <f>(VLOOKUP(Horizontal!$C104&amp;Horizontal!$B104&amp;Horizontal!AE$11,Vertical!$E:$O,AE$10,0))+0</f>
        <v>45.61</v>
      </c>
      <c r="AF104" s="207">
        <f>(VLOOKUP(Horizontal!$C104&amp;Horizontal!$B104&amp;Horizontal!AF$11,Vertical!$E:$O,AF$10,0))+0</f>
        <v>38.6</v>
      </c>
      <c r="AG104" s="207">
        <f>(VLOOKUP(Horizontal!$C104&amp;Horizontal!$B104&amp;Horizontal!AG$11,Vertical!$E:$O,AG$10,0))+0</f>
        <v>49.28</v>
      </c>
      <c r="AH104" s="209">
        <f>(VLOOKUP(Horizontal!$C104&amp;Horizontal!$B104&amp;Horizontal!AH$11,Vertical!$E:$O,AH$10,0))+0</f>
        <v>42.09</v>
      </c>
      <c r="AI104" s="210">
        <f>(VLOOKUP(Horizontal!$C104&amp;Horizontal!$B104&amp;Horizontal!AI$11,Vertical!$E:$O,AI$10,0))+0</f>
        <v>25.63</v>
      </c>
      <c r="AJ104" s="207">
        <f>(VLOOKUP(Horizontal!$C104&amp;Horizontal!$B104&amp;Horizontal!AJ$11,Vertical!$E:$O,AJ$10,0))+0</f>
        <v>26.92</v>
      </c>
      <c r="AK104" s="207">
        <f>(VLOOKUP(Horizontal!$C104&amp;Horizontal!$B104&amp;Horizontal!AK$11,Vertical!$E:$O,AK$10,0))+0</f>
        <v>28.57</v>
      </c>
      <c r="AL104" s="207">
        <f>(VLOOKUP(Horizontal!$C104&amp;Horizontal!$B104&amp;Horizontal!AL$11,Vertical!$E:$O,AL$10,0))+0</f>
        <v>28.85</v>
      </c>
      <c r="AM104" s="207">
        <f>(VLOOKUP(Horizontal!$C104&amp;Horizontal!$B104&amp;Horizontal!AM$11,Vertical!$E:$O,AM$10,0))+0</f>
        <v>26.92</v>
      </c>
      <c r="AN104" s="207">
        <f>(VLOOKUP(Horizontal!$C104&amp;Horizontal!$B104&amp;Horizontal!AN$11,Vertical!$E:$O,AN$10,0))+0</f>
        <v>35.090000000000003</v>
      </c>
      <c r="AO104" s="207">
        <f>(VLOOKUP(Horizontal!$C104&amp;Horizontal!$B104&amp;Horizontal!AO$11,Vertical!$E:$O,AO$10,0))+0</f>
        <v>31.58</v>
      </c>
      <c r="AP104" s="207">
        <f>(VLOOKUP(Horizontal!$C104&amp;Horizontal!$B104&amp;Horizontal!AP$11,Vertical!$E:$O,AP$10,0))+0</f>
        <v>34.42</v>
      </c>
      <c r="AQ104" s="209">
        <f>(VLOOKUP(Horizontal!$C104&amp;Horizontal!$B104&amp;Horizontal!AQ$11,Vertical!$E:$O,AQ$10,0))+0</f>
        <v>36.33</v>
      </c>
      <c r="AR104" s="210">
        <f>(VLOOKUP(Horizontal!$C104&amp;Horizontal!$B104&amp;Horizontal!AR$11,Vertical!$E:$O,AR$10,0))+0</f>
        <v>25.63</v>
      </c>
      <c r="AS104" s="207">
        <f>(VLOOKUP(Horizontal!$C104&amp;Horizontal!$B104&amp;Horizontal!AS$11,Vertical!$E:$O,AS$10,0))+0</f>
        <v>57.69</v>
      </c>
      <c r="AT104" s="207">
        <f>(VLOOKUP(Horizontal!$C104&amp;Horizontal!$B104&amp;Horizontal!AT$11,Vertical!$E:$O,AT$10,0))+0</f>
        <v>50</v>
      </c>
      <c r="AU104" s="207">
        <f>(VLOOKUP(Horizontal!$C104&amp;Horizontal!$B104&amp;Horizontal!AU$11,Vertical!$E:$O,AU$10,0))+0</f>
        <v>36.54</v>
      </c>
      <c r="AV104" s="207">
        <f>(VLOOKUP(Horizontal!$C104&amp;Horizontal!$B104&amp;Horizontal!AV$11,Vertical!$E:$O,AV$10,0))+0</f>
        <v>11.54</v>
      </c>
      <c r="AW104" s="207">
        <f>(VLOOKUP(Horizontal!$C104&amp;Horizontal!$B104&amp;Horizontal!AW$11,Vertical!$E:$O,AW$10,0))+0</f>
        <v>19.3</v>
      </c>
      <c r="AX104" s="207">
        <f>(VLOOKUP(Horizontal!$C104&amp;Horizontal!$B104&amp;Horizontal!AX$11,Vertical!$E:$O,AX$10,0))+0</f>
        <v>29.82</v>
      </c>
      <c r="AY104" s="207">
        <f>(VLOOKUP(Horizontal!$C104&amp;Horizontal!$B104&amp;Horizontal!AY$11,Vertical!$E:$O,AY$10,0))+0</f>
        <v>16.3</v>
      </c>
      <c r="AZ104" s="209">
        <f>(VLOOKUP(Horizontal!$C104&amp;Horizontal!$B104&amp;Horizontal!AZ$11,Vertical!$E:$O,AZ$10,0))+0</f>
        <v>21.58</v>
      </c>
      <c r="BA104" s="208">
        <f>(VLOOKUP(Horizontal!$C104&amp;Horizontal!$B104&amp;Horizontal!BA$11,Vertical!$E:$O,BA$10,0))+0</f>
        <v>20.98</v>
      </c>
      <c r="BB104" s="210">
        <f>(VLOOKUP(Horizontal!$C104&amp;Horizontal!$B104&amp;Horizontal!BB$11,Vertical!$E:$O,BB$10,0))+0</f>
        <v>162.99</v>
      </c>
      <c r="BC104" s="207">
        <f>(VLOOKUP(Horizontal!$C104&amp;Horizontal!$B104&amp;Horizontal!BC$11,Vertical!$E:$O,BC$10,0))+0</f>
        <v>164.8</v>
      </c>
      <c r="BD104" s="207">
        <f>(VLOOKUP(Horizontal!$C104&amp;Horizontal!$B104&amp;Horizontal!BD$11,Vertical!$E:$O,BD$10,0))+0</f>
        <v>163.44</v>
      </c>
      <c r="BE104" s="207">
        <f>(VLOOKUP(Horizontal!$C104&amp;Horizontal!$B104&amp;Horizontal!BE$11,Vertical!$E:$O,BE$10,0))+0</f>
        <v>160.71</v>
      </c>
      <c r="BF104" s="207">
        <f>(VLOOKUP(Horizontal!$C104&amp;Horizontal!$B104&amp;Horizontal!BF$11,Vertical!$E:$O,BF$10,0))+0</f>
        <v>197.63</v>
      </c>
      <c r="BG104" s="207">
        <f>(VLOOKUP(Horizontal!$C104&amp;Horizontal!$B104&amp;Horizontal!BG$11,Vertical!$E:$O,BG$10,0))+0</f>
        <v>195.35</v>
      </c>
      <c r="BH104" s="207">
        <f>(VLOOKUP(Horizontal!$C104&amp;Horizontal!$B104&amp;Horizontal!BH$11,Vertical!$E:$O,BH$10,0))+0</f>
        <v>193.43</v>
      </c>
      <c r="BI104" s="207">
        <f>(VLOOKUP(Horizontal!$C104&amp;Horizontal!$B104&amp;Horizontal!BI$11,Vertical!$E:$O,BI$10,0))+0</f>
        <v>189.72</v>
      </c>
      <c r="BJ104" s="209">
        <f>(VLOOKUP(Horizontal!$C104&amp;Horizontal!$B104&amp;Horizontal!BJ$11,Vertical!$E:$O,BJ$10,0))+0</f>
        <v>188.72</v>
      </c>
      <c r="BK104" s="210">
        <f>(VLOOKUP(Horizontal!$C104&amp;Horizontal!$B104&amp;Horizontal!BK$11,Vertical!$E:$O,BK$10,0))+0</f>
        <v>51</v>
      </c>
      <c r="BL104" s="207">
        <f>(VLOOKUP(Horizontal!$C104&amp;Horizontal!$B104&amp;Horizontal!BL$11,Vertical!$E:$O,BL$10,0))+0</f>
        <v>45</v>
      </c>
      <c r="BM104" s="207">
        <f>(VLOOKUP(Horizontal!$C104&amp;Horizontal!$B104&amp;Horizontal!BM$11,Vertical!$E:$O,BM$10,0))+0</f>
        <v>44</v>
      </c>
      <c r="BN104" s="207">
        <f>(VLOOKUP(Horizontal!$C104&amp;Horizontal!$B104&amp;Horizontal!BN$11,Vertical!$E:$O,BN$10,0))+0</f>
        <v>44</v>
      </c>
      <c r="BO104" s="207">
        <f>(VLOOKUP(Horizontal!$C104&amp;Horizontal!$B104&amp;Horizontal!BO$11,Vertical!$E:$O,BO$10,0))+0</f>
        <v>40</v>
      </c>
      <c r="BP104" s="207">
        <f>(VLOOKUP(Horizontal!$C104&amp;Horizontal!$B104&amp;Horizontal!BP$11,Vertical!$E:$O,BP$10,0))+0</f>
        <v>33</v>
      </c>
      <c r="BQ104" s="207">
        <f>(VLOOKUP(Horizontal!$C104&amp;Horizontal!$B104&amp;Horizontal!BQ$11,Vertical!$E:$O,BQ$10,0))+0</f>
        <v>32</v>
      </c>
      <c r="BR104" s="207">
        <f>(VLOOKUP(Horizontal!$C104&amp;Horizontal!$B104&amp;Horizontal!BR$11,Vertical!$E:$O,BR$10,0))+0</f>
        <v>32</v>
      </c>
      <c r="BS104" s="209">
        <f>(VLOOKUP(Horizontal!$C104&amp;Horizontal!$B104&amp;Horizontal!BS$11,Vertical!$E:$O,BS$10,0))+0</f>
        <v>27</v>
      </c>
      <c r="BT104" s="210">
        <f>(VLOOKUP(Horizontal!$C104&amp;Horizontal!$B104&amp;Horizontal!BT$11,Vertical!$E:$O,BT$10,0))+0</f>
        <v>39.130000000000003</v>
      </c>
      <c r="BU104" s="207">
        <f>(VLOOKUP(Horizontal!$C104&amp;Horizontal!$B104&amp;Horizontal!BU$11,Vertical!$E:$O,BU$10,0))+0</f>
        <v>20.83</v>
      </c>
      <c r="BV104" s="207">
        <f>(VLOOKUP(Horizontal!$C104&amp;Horizontal!$B104&amp;Horizontal!BV$11,Vertical!$E:$O,BV$10,0))+0</f>
        <v>20.83</v>
      </c>
      <c r="BW104" s="207">
        <f>(VLOOKUP(Horizontal!$C104&amp;Horizontal!$B104&amp;Horizontal!BW$11,Vertical!$E:$O,BW$10,0))+0</f>
        <v>34.78</v>
      </c>
      <c r="BX104" s="207">
        <f>(VLOOKUP(Horizontal!$C104&amp;Horizontal!$B104&amp;Horizontal!BX$11,Vertical!$E:$O,BX$10,0))+0</f>
        <v>50</v>
      </c>
      <c r="BY104" s="207">
        <f>(VLOOKUP(Horizontal!$C104&amp;Horizontal!$B104&amp;Horizontal!BY$11,Vertical!$E:$O,BY$10,0))+0</f>
        <v>45.98</v>
      </c>
      <c r="BZ104" s="207">
        <f>(VLOOKUP(Horizontal!$C104&amp;Horizontal!$B104&amp;Horizontal!BZ$11,Vertical!$E:$O,BZ$10,0))+0</f>
        <v>40.479999999999997</v>
      </c>
      <c r="CA104" s="207">
        <f>(VLOOKUP(Horizontal!$C104&amp;Horizontal!$B104&amp;Horizontal!CA$11,Vertical!$E:$O,CA$10,0))+0</f>
        <v>42.7</v>
      </c>
      <c r="CB104" s="209">
        <f>(VLOOKUP(Horizontal!$C104&amp;Horizontal!$B104&amp;Horizontal!CB$11,Vertical!$E:$O,CB$10,0))+0</f>
        <v>39.15</v>
      </c>
      <c r="CC104" s="210">
        <f>(VLOOKUP(Horizontal!$C104&amp;Horizontal!$B104&amp;Horizontal!CC$11,Vertical!$E:$O,CC$10,0))+0</f>
        <v>17.39</v>
      </c>
      <c r="CD104" s="207">
        <f>(VLOOKUP(Horizontal!$C104&amp;Horizontal!$B104&amp;Horizontal!CD$11,Vertical!$E:$O,CD$10,0))+0</f>
        <v>25</v>
      </c>
      <c r="CE104" s="207">
        <f>(VLOOKUP(Horizontal!$C104&amp;Horizontal!$B104&amp;Horizontal!CE$11,Vertical!$E:$O,CE$10,0))+0</f>
        <v>37.5</v>
      </c>
      <c r="CF104" s="207">
        <f>(VLOOKUP(Horizontal!$C104&amp;Horizontal!$B104&amp;Horizontal!CF$11,Vertical!$E:$O,CF$10,0))+0</f>
        <v>17.39</v>
      </c>
      <c r="CG104" s="207">
        <f>(VLOOKUP(Horizontal!$C104&amp;Horizontal!$B104&amp;Horizontal!CG$11,Vertical!$E:$O,CG$10,0))+0</f>
        <v>42.37</v>
      </c>
      <c r="CH104" s="207">
        <f>(VLOOKUP(Horizontal!$C104&amp;Horizontal!$B104&amp;Horizontal!CH$11,Vertical!$E:$O,CH$10,0))+0</f>
        <v>42.53</v>
      </c>
      <c r="CI104" s="207">
        <f>(VLOOKUP(Horizontal!$C104&amp;Horizontal!$B104&amp;Horizontal!CI$11,Vertical!$E:$O,CI$10,0))+0</f>
        <v>39.68</v>
      </c>
      <c r="CJ104" s="207">
        <f>(VLOOKUP(Horizontal!$C104&amp;Horizontal!$B104&amp;Horizontal!CJ$11,Vertical!$E:$O,CJ$10,0))+0</f>
        <v>50.18</v>
      </c>
      <c r="CK104" s="209">
        <f>(VLOOKUP(Horizontal!$C104&amp;Horizontal!$B104&amp;Horizontal!CK$11,Vertical!$E:$O,CK$10,0))+0</f>
        <v>42.7</v>
      </c>
      <c r="CL104" s="210">
        <f>(VLOOKUP(Horizontal!$C104&amp;Horizontal!$B104&amp;Horizontal!CL$11,Vertical!$E:$O,CL$10,0))+0</f>
        <v>43.48</v>
      </c>
      <c r="CM104" s="207">
        <f>(VLOOKUP(Horizontal!$C104&amp;Horizontal!$B104&amp;Horizontal!CM$11,Vertical!$E:$O,CM$10,0))+0</f>
        <v>54.17</v>
      </c>
      <c r="CN104" s="207">
        <f>(VLOOKUP(Horizontal!$C104&amp;Horizontal!$B104&amp;Horizontal!CN$11,Vertical!$E:$O,CN$10,0))+0</f>
        <v>41.67</v>
      </c>
      <c r="CO104" s="207">
        <f>(VLOOKUP(Horizontal!$C104&amp;Horizontal!$B104&amp;Horizontal!CO$11,Vertical!$E:$O,CO$10,0))+0</f>
        <v>47.83</v>
      </c>
      <c r="CP104" s="207">
        <f>(VLOOKUP(Horizontal!$C104&amp;Horizontal!$B104&amp;Horizontal!CP$11,Vertical!$E:$O,CP$10,0))+0</f>
        <v>7.63</v>
      </c>
      <c r="CQ104" s="207">
        <f>(VLOOKUP(Horizontal!$C104&amp;Horizontal!$B104&amp;Horizontal!CQ$11,Vertical!$E:$O,CQ$10,0))+0</f>
        <v>11.49</v>
      </c>
      <c r="CR104" s="207">
        <f>(VLOOKUP(Horizontal!$C104&amp;Horizontal!$B104&amp;Horizontal!CR$11,Vertical!$E:$O,CR$10,0))+0</f>
        <v>19.84</v>
      </c>
      <c r="CS104" s="207">
        <f>(VLOOKUP(Horizontal!$C104&amp;Horizontal!$B104&amp;Horizontal!CS$11,Vertical!$E:$O,CS$10,0))+0</f>
        <v>7.12</v>
      </c>
      <c r="CT104" s="207">
        <f>(VLOOKUP(Horizontal!$C104&amp;Horizontal!$B104&amp;Horizontal!CT$11,Vertical!$E:$O,CT$10,0))+0</f>
        <v>18.149999999999999</v>
      </c>
      <c r="CU104" s="150"/>
      <c r="CV104" s="211">
        <f t="shared" si="53"/>
        <v>21.550000000000011</v>
      </c>
      <c r="CW104" s="190">
        <f t="shared" si="54"/>
        <v>19.54000000000002</v>
      </c>
      <c r="CX104" s="190">
        <f t="shared" si="55"/>
        <v>19.810000000000002</v>
      </c>
      <c r="CY104" s="190">
        <f t="shared" si="56"/>
        <v>18.060000000000002</v>
      </c>
      <c r="CZ104" s="190">
        <f t="shared" si="57"/>
        <v>38.259999999999991</v>
      </c>
      <c r="DA104" s="190">
        <f t="shared" si="58"/>
        <v>38.19</v>
      </c>
      <c r="DB104" s="190">
        <f t="shared" si="59"/>
        <v>39.159999999999997</v>
      </c>
      <c r="DC104" s="190">
        <f t="shared" si="60"/>
        <v>39.599999999999994</v>
      </c>
      <c r="DD104" s="212">
        <f t="shared" si="61"/>
        <v>38.72</v>
      </c>
      <c r="DE104" s="9">
        <v>160</v>
      </c>
      <c r="DF104" s="212">
        <f t="shared" si="62"/>
        <v>67.017210401891333</v>
      </c>
      <c r="DG104" s="264"/>
      <c r="DH104" s="265"/>
      <c r="DI104" s="265"/>
      <c r="DJ104" s="266"/>
      <c r="DK104" s="190">
        <v>140.68</v>
      </c>
      <c r="DL104" s="190">
        <v>140.68</v>
      </c>
      <c r="DM104" s="190">
        <v>167.93</v>
      </c>
      <c r="DN104" s="212">
        <v>167.93</v>
      </c>
      <c r="DO104" s="190">
        <v>149.02000000000001</v>
      </c>
      <c r="DP104" s="190">
        <v>140.35</v>
      </c>
      <c r="DQ104" s="190">
        <v>149.02000000000001</v>
      </c>
      <c r="DR104" s="212">
        <v>149.02000000000001</v>
      </c>
      <c r="DS104" s="150"/>
      <c r="DT104" s="190">
        <v>140</v>
      </c>
      <c r="DU104" s="190">
        <v>165</v>
      </c>
      <c r="DV104" s="190">
        <v>150</v>
      </c>
      <c r="DW104" s="190">
        <v>145</v>
      </c>
      <c r="DX104" s="190"/>
      <c r="DY104" s="190"/>
      <c r="DZ104" s="190"/>
      <c r="EA104" s="190"/>
      <c r="EB104" s="190"/>
      <c r="EC104" s="190"/>
      <c r="ED104" s="190">
        <v>153.333333333333</v>
      </c>
      <c r="EE104" s="190">
        <v>158</v>
      </c>
      <c r="EF104" s="190">
        <v>155</v>
      </c>
      <c r="EG104" s="190">
        <v>150</v>
      </c>
      <c r="EH104" s="212">
        <v>150</v>
      </c>
      <c r="EI104" s="213"/>
      <c r="EJ104" s="211">
        <f t="shared" si="64"/>
        <v>19.52000000000001</v>
      </c>
      <c r="EK104" s="190">
        <f t="shared" si="65"/>
        <v>18.03</v>
      </c>
      <c r="EL104" s="190">
        <f t="shared" si="66"/>
        <v>18.869999999999976</v>
      </c>
      <c r="EM104" s="190">
        <f t="shared" si="67"/>
        <v>20.850000000000023</v>
      </c>
      <c r="EN104" s="190"/>
      <c r="EO104" s="190"/>
      <c r="EP104" s="190"/>
      <c r="EQ104" s="190"/>
      <c r="ER104" s="190"/>
      <c r="ES104" s="190"/>
      <c r="ET104" s="190">
        <f t="shared" si="68"/>
        <v>39.72999999999999</v>
      </c>
      <c r="EU104" s="190">
        <f t="shared" si="69"/>
        <v>37.81</v>
      </c>
      <c r="EV104" s="190">
        <f t="shared" si="70"/>
        <v>39.360000000000014</v>
      </c>
      <c r="EW104" s="190">
        <f t="shared" si="71"/>
        <v>40.930000000000007</v>
      </c>
      <c r="EX104" s="212">
        <f t="shared" si="72"/>
        <v>40.97</v>
      </c>
      <c r="EY104" s="211"/>
      <c r="EZ104" s="75">
        <f t="shared" si="73"/>
        <v>-3.7866813277437975E-2</v>
      </c>
      <c r="FA104" s="89">
        <f t="shared" si="74"/>
        <v>-7.0000000000000007E-2</v>
      </c>
      <c r="FB104" s="212"/>
      <c r="FC104" s="213"/>
      <c r="FD104" s="213"/>
      <c r="FE104" s="213"/>
      <c r="FF104" s="213"/>
      <c r="FG104" s="213"/>
      <c r="FH104" s="213"/>
      <c r="FI104" s="213"/>
      <c r="FJ104" s="213"/>
      <c r="FK104" s="213"/>
      <c r="FL104" s="213"/>
      <c r="FM104" s="213"/>
      <c r="FN104" s="213"/>
      <c r="FO104" s="213"/>
      <c r="FP104" s="213"/>
      <c r="FQ104" s="213"/>
      <c r="FR104" s="213"/>
      <c r="FS104" s="211"/>
      <c r="FT104" s="190"/>
      <c r="FU104" s="190"/>
      <c r="FV104" s="190"/>
      <c r="FW104" s="190"/>
      <c r="FX104" s="190"/>
      <c r="FY104" s="190"/>
      <c r="FZ104" s="190"/>
      <c r="GA104" s="190"/>
      <c r="GB104" s="190"/>
      <c r="GC104" s="190"/>
      <c r="GD104" s="190"/>
      <c r="GE104" s="190"/>
      <c r="GF104" s="190"/>
      <c r="GG104" s="212"/>
    </row>
    <row r="105" spans="2:189">
      <c r="B105" s="33">
        <v>42646</v>
      </c>
      <c r="C105" s="30" t="s">
        <v>26</v>
      </c>
      <c r="D105" s="30">
        <v>2016</v>
      </c>
      <c r="E105" s="30" t="str">
        <f t="shared" si="52"/>
        <v>2016S40</v>
      </c>
      <c r="F105" s="30" t="str">
        <f t="shared" si="63"/>
        <v>102016</v>
      </c>
      <c r="G105" s="208" t="str">
        <f>VLOOKUP(Horizontal!$C105&amp;Horizontal!$B105&amp;Horizontal!G$11,Vertical!$E:$O,G$10,0)</f>
        <v>-6,96</v>
      </c>
      <c r="H105" s="207">
        <f>(VLOOKUP(Horizontal!$C105&amp;Horizontal!$B105&amp;Horizontal!H$11,Vertical!$E:$O,H$10,0))+0</f>
        <v>180.42</v>
      </c>
      <c r="I105" s="207">
        <f>(VLOOKUP(Horizontal!$C105&amp;Horizontal!$B105&amp;Horizontal!I$11,Vertical!$E:$O,I$10,0))+0</f>
        <v>164.45</v>
      </c>
      <c r="J105" s="207">
        <f>(VLOOKUP(Horizontal!$C105&amp;Horizontal!$B105&amp;Horizontal!J$11,Vertical!$E:$O,J$10,0))+0</f>
        <v>154.97</v>
      </c>
      <c r="K105" s="207">
        <f>(VLOOKUP(Horizontal!$C105&amp;Horizontal!$B105&amp;Horizontal!K$11,Vertical!$E:$O,K$10,0))+0</f>
        <v>157.58000000000001</v>
      </c>
      <c r="L105" s="207">
        <f>(VLOOKUP(Horizontal!$C105&amp;Horizontal!$B105&amp;Horizontal!L$11,Vertical!$E:$O,L$10,0))+0</f>
        <v>159.77000000000001</v>
      </c>
      <c r="M105" s="207">
        <f>(VLOOKUP(Horizontal!$C105&amp;Horizontal!$B105&amp;Horizontal!M$11,Vertical!$E:$O,M$10,0))+0</f>
        <v>157.01</v>
      </c>
      <c r="N105" s="207">
        <f>(VLOOKUP(Horizontal!$C105&amp;Horizontal!$B105&amp;Horizontal!N$11,Vertical!$E:$O,N$10,0))+0</f>
        <v>154.77000000000001</v>
      </c>
      <c r="O105" s="207">
        <f>(VLOOKUP(Horizontal!$C105&amp;Horizontal!$B105&amp;Horizontal!O$11,Vertical!$E:$O,O$10,0))+0</f>
        <v>150.37</v>
      </c>
      <c r="P105" s="209">
        <f>(VLOOKUP(Horizontal!$C105&amp;Horizontal!$B105&amp;Horizontal!P$11,Vertical!$E:$O,P$10,0))+0</f>
        <v>149.9</v>
      </c>
      <c r="Q105" s="210">
        <f>(VLOOKUP(Horizontal!$C105&amp;Horizontal!$B105&amp;Horizontal!Q$11,Vertical!$E:$O,Q$10,0))+0</f>
        <v>50</v>
      </c>
      <c r="R105" s="207">
        <f>(VLOOKUP(Horizontal!$C105&amp;Horizontal!$B105&amp;Horizontal!R$11,Vertical!$E:$O,R$10,0))+0</f>
        <v>42</v>
      </c>
      <c r="S105" s="207">
        <f>(VLOOKUP(Horizontal!$C105&amp;Horizontal!$B105&amp;Horizontal!S$11,Vertical!$E:$O,S$10,0))+0</f>
        <v>41</v>
      </c>
      <c r="T105" s="207">
        <f>(VLOOKUP(Horizontal!$C105&amp;Horizontal!$B105&amp;Horizontal!T$11,Vertical!$E:$O,T$10,0))+0</f>
        <v>38</v>
      </c>
      <c r="U105" s="207">
        <f>(VLOOKUP(Horizontal!$C105&amp;Horizontal!$B105&amp;Horizontal!U$11,Vertical!$E:$O,U$10,0))+0</f>
        <v>39</v>
      </c>
      <c r="V105" s="207">
        <f>(VLOOKUP(Horizontal!$C105&amp;Horizontal!$B105&amp;Horizontal!V$11,Vertical!$E:$O,V$10,0))+0</f>
        <v>31</v>
      </c>
      <c r="W105" s="207">
        <f>(VLOOKUP(Horizontal!$C105&amp;Horizontal!$B105&amp;Horizontal!W$11,Vertical!$E:$O,W$10,0))+0</f>
        <v>28</v>
      </c>
      <c r="X105" s="207">
        <f>(VLOOKUP(Horizontal!$C105&amp;Horizontal!$B105&amp;Horizontal!X$11,Vertical!$E:$O,X$10,0))+0</f>
        <v>26</v>
      </c>
      <c r="Y105" s="209">
        <f>(VLOOKUP(Horizontal!$C105&amp;Horizontal!$B105&amp;Horizontal!Y$11,Vertical!$E:$O,Y$10,0))+0</f>
        <v>22</v>
      </c>
      <c r="Z105" s="210">
        <f>(VLOOKUP(Horizontal!$C105&amp;Horizontal!$B105&amp;Horizontal!Z$11,Vertical!$E:$O,Z$10,0))+0</f>
        <v>0</v>
      </c>
      <c r="AA105" s="207">
        <f>(VLOOKUP(Horizontal!$C105&amp;Horizontal!$B105&amp;Horizontal!AA$11,Vertical!$E:$O,AA$10,0))+0</f>
        <v>0.44</v>
      </c>
      <c r="AB105" s="207">
        <f>(VLOOKUP(Horizontal!$C105&amp;Horizontal!$B105&amp;Horizontal!AB$11,Vertical!$E:$O,AB$10,0))+0</f>
        <v>6.9</v>
      </c>
      <c r="AC105" s="207">
        <f>(VLOOKUP(Horizontal!$C105&amp;Horizontal!$B105&amp;Horizontal!AC$11,Vertical!$E:$O,AC$10,0))+0</f>
        <v>6.9</v>
      </c>
      <c r="AD105" s="207">
        <f>(VLOOKUP(Horizontal!$C105&amp;Horizontal!$B105&amp;Horizontal!AD$11,Vertical!$E:$O,AD$10,0))+0</f>
        <v>32.14</v>
      </c>
      <c r="AE105" s="207">
        <f>(VLOOKUP(Horizontal!$C105&amp;Horizontal!$B105&amp;Horizontal!AE$11,Vertical!$E:$O,AE$10,0))+0</f>
        <v>39.36</v>
      </c>
      <c r="AF105" s="207">
        <f>(VLOOKUP(Horizontal!$C105&amp;Horizontal!$B105&amp;Horizontal!AF$11,Vertical!$E:$O,AF$10,0))+0</f>
        <v>19.23</v>
      </c>
      <c r="AG105" s="207">
        <f>(VLOOKUP(Horizontal!$C105&amp;Horizontal!$B105&amp;Horizontal!AG$11,Vertical!$E:$O,AG$10,0))+0</f>
        <v>35.71</v>
      </c>
      <c r="AH105" s="209">
        <f>(VLOOKUP(Horizontal!$C105&amp;Horizontal!$B105&amp;Horizontal!AH$11,Vertical!$E:$O,AH$10,0))+0</f>
        <v>25.93</v>
      </c>
      <c r="AI105" s="210">
        <f>(VLOOKUP(Horizontal!$C105&amp;Horizontal!$B105&amp;Horizontal!AI$11,Vertical!$E:$O,AI$10,0))+0</f>
        <v>4.24</v>
      </c>
      <c r="AJ105" s="207">
        <f>(VLOOKUP(Horizontal!$C105&amp;Horizontal!$B105&amp;Horizontal!AJ$11,Vertical!$E:$O,AJ$10,0))+0</f>
        <v>4.82</v>
      </c>
      <c r="AK105" s="207">
        <f>(VLOOKUP(Horizontal!$C105&amp;Horizontal!$B105&amp;Horizontal!AK$11,Vertical!$E:$O,AK$10,0))+0</f>
        <v>10.34</v>
      </c>
      <c r="AL105" s="207">
        <f>(VLOOKUP(Horizontal!$C105&amp;Horizontal!$B105&amp;Horizontal!AL$11,Vertical!$E:$O,AL$10,0))+0</f>
        <v>10.34</v>
      </c>
      <c r="AM105" s="207">
        <f>(VLOOKUP(Horizontal!$C105&amp;Horizontal!$B105&amp;Horizontal!AM$11,Vertical!$E:$O,AM$10,0))+0</f>
        <v>39.29</v>
      </c>
      <c r="AN105" s="207">
        <f>(VLOOKUP(Horizontal!$C105&amp;Horizontal!$B105&amp;Horizontal!AN$11,Vertical!$E:$O,AN$10,0))+0</f>
        <v>32.270000000000003</v>
      </c>
      <c r="AO105" s="207">
        <f>(VLOOKUP(Horizontal!$C105&amp;Horizontal!$B105&amp;Horizontal!AO$11,Vertical!$E:$O,AO$10,0))+0</f>
        <v>46.15</v>
      </c>
      <c r="AP105" s="207">
        <f>(VLOOKUP(Horizontal!$C105&amp;Horizontal!$B105&amp;Horizontal!AP$11,Vertical!$E:$O,AP$10,0))+0</f>
        <v>28.57</v>
      </c>
      <c r="AQ105" s="209">
        <f>(VLOOKUP(Horizontal!$C105&amp;Horizontal!$B105&amp;Horizontal!AQ$11,Vertical!$E:$O,AQ$10,0))+0</f>
        <v>51.85</v>
      </c>
      <c r="AR105" s="210">
        <f>(VLOOKUP(Horizontal!$C105&amp;Horizontal!$B105&amp;Horizontal!AR$11,Vertical!$E:$O,AR$10,0))+0</f>
        <v>95.76</v>
      </c>
      <c r="AS105" s="207">
        <f>(VLOOKUP(Horizontal!$C105&amp;Horizontal!$B105&amp;Horizontal!AS$11,Vertical!$E:$O,AS$10,0))+0</f>
        <v>94.74</v>
      </c>
      <c r="AT105" s="207">
        <f>(VLOOKUP(Horizontal!$C105&amp;Horizontal!$B105&amp;Horizontal!AT$11,Vertical!$E:$O,AT$10,0))+0</f>
        <v>82.76</v>
      </c>
      <c r="AU105" s="207">
        <f>(VLOOKUP(Horizontal!$C105&amp;Horizontal!$B105&amp;Horizontal!AU$11,Vertical!$E:$O,AU$10,0))+0</f>
        <v>82.76</v>
      </c>
      <c r="AV105" s="207">
        <f>(VLOOKUP(Horizontal!$C105&amp;Horizontal!$B105&amp;Horizontal!AV$11,Vertical!$E:$O,AV$10,0))+0</f>
        <v>28.57</v>
      </c>
      <c r="AW105" s="207">
        <f>(VLOOKUP(Horizontal!$C105&amp;Horizontal!$B105&amp;Horizontal!AW$11,Vertical!$E:$O,AW$10,0))+0</f>
        <v>28.37</v>
      </c>
      <c r="AX105" s="207">
        <f>(VLOOKUP(Horizontal!$C105&amp;Horizontal!$B105&amp;Horizontal!AX$11,Vertical!$E:$O,AX$10,0))+0</f>
        <v>34.619999999999997</v>
      </c>
      <c r="AY105" s="207">
        <f>(VLOOKUP(Horizontal!$C105&amp;Horizontal!$B105&amp;Horizontal!AY$11,Vertical!$E:$O,AY$10,0))+0</f>
        <v>35.71</v>
      </c>
      <c r="AZ105" s="209">
        <f>(VLOOKUP(Horizontal!$C105&amp;Horizontal!$B105&amp;Horizontal!AZ$11,Vertical!$E:$O,AZ$10,0))+0</f>
        <v>22.22</v>
      </c>
      <c r="BA105" s="208">
        <f>(VLOOKUP(Horizontal!$C105&amp;Horizontal!$B105&amp;Horizontal!BA$11,Vertical!$E:$O,BA$10,0))+0</f>
        <v>20.29</v>
      </c>
      <c r="BB105" s="210">
        <f>(VLOOKUP(Horizontal!$C105&amp;Horizontal!$B105&amp;Horizontal!BB$11,Vertical!$E:$O,BB$10,0))+0</f>
        <v>199.5</v>
      </c>
      <c r="BC105" s="207">
        <f>(VLOOKUP(Horizontal!$C105&amp;Horizontal!$B105&amp;Horizontal!BC$11,Vertical!$E:$O,BC$10,0))+0</f>
        <v>183.21</v>
      </c>
      <c r="BD105" s="207">
        <f>(VLOOKUP(Horizontal!$C105&amp;Horizontal!$B105&amp;Horizontal!BD$11,Vertical!$E:$O,BD$10,0))+0</f>
        <v>175.66</v>
      </c>
      <c r="BE105" s="207">
        <f>(VLOOKUP(Horizontal!$C105&amp;Horizontal!$B105&amp;Horizontal!BE$11,Vertical!$E:$O,BE$10,0))+0</f>
        <v>187.96</v>
      </c>
      <c r="BF105" s="207">
        <f>(VLOOKUP(Horizontal!$C105&amp;Horizontal!$B105&amp;Horizontal!BF$11,Vertical!$E:$O,BF$10,0))+0</f>
        <v>196.11</v>
      </c>
      <c r="BG105" s="207">
        <f>(VLOOKUP(Horizontal!$C105&amp;Horizontal!$B105&amp;Horizontal!BG$11,Vertical!$E:$O,BG$10,0))+0</f>
        <v>194.59</v>
      </c>
      <c r="BH105" s="207">
        <f>(VLOOKUP(Horizontal!$C105&amp;Horizontal!$B105&amp;Horizontal!BH$11,Vertical!$E:$O,BH$10,0))+0</f>
        <v>191.73</v>
      </c>
      <c r="BI105" s="207">
        <f>(VLOOKUP(Horizontal!$C105&amp;Horizontal!$B105&amp;Horizontal!BI$11,Vertical!$E:$O,BI$10,0))+0</f>
        <v>189.48</v>
      </c>
      <c r="BJ105" s="209">
        <f>(VLOOKUP(Horizontal!$C105&amp;Horizontal!$B105&amp;Horizontal!BJ$11,Vertical!$E:$O,BJ$10,0))+0</f>
        <v>188.1</v>
      </c>
      <c r="BK105" s="210">
        <f>(VLOOKUP(Horizontal!$C105&amp;Horizontal!$B105&amp;Horizontal!BK$11,Vertical!$E:$O,BK$10,0))+0</f>
        <v>48</v>
      </c>
      <c r="BL105" s="207">
        <f>(VLOOKUP(Horizontal!$C105&amp;Horizontal!$B105&amp;Horizontal!BL$11,Vertical!$E:$O,BL$10,0))+0</f>
        <v>44</v>
      </c>
      <c r="BM105" s="207">
        <f>(VLOOKUP(Horizontal!$C105&amp;Horizontal!$B105&amp;Horizontal!BM$11,Vertical!$E:$O,BM$10,0))+0</f>
        <v>43</v>
      </c>
      <c r="BN105" s="207">
        <f>(VLOOKUP(Horizontal!$C105&amp;Horizontal!$B105&amp;Horizontal!BN$11,Vertical!$E:$O,BN$10,0))+0</f>
        <v>39</v>
      </c>
      <c r="BO105" s="207">
        <f>(VLOOKUP(Horizontal!$C105&amp;Horizontal!$B105&amp;Horizontal!BO$11,Vertical!$E:$O,BO$10,0))+0</f>
        <v>41</v>
      </c>
      <c r="BP105" s="207">
        <f>(VLOOKUP(Horizontal!$C105&amp;Horizontal!$B105&amp;Horizontal!BP$11,Vertical!$E:$O,BP$10,0))+0</f>
        <v>32</v>
      </c>
      <c r="BQ105" s="207">
        <f>(VLOOKUP(Horizontal!$C105&amp;Horizontal!$B105&amp;Horizontal!BQ$11,Vertical!$E:$O,BQ$10,0))+0</f>
        <v>31</v>
      </c>
      <c r="BR105" s="207">
        <f>(VLOOKUP(Horizontal!$C105&amp;Horizontal!$B105&amp;Horizontal!BR$11,Vertical!$E:$O,BR$10,0))+0</f>
        <v>30</v>
      </c>
      <c r="BS105" s="209">
        <f>(VLOOKUP(Horizontal!$C105&amp;Horizontal!$B105&amp;Horizontal!BS$11,Vertical!$E:$O,BS$10,0))+0</f>
        <v>26</v>
      </c>
      <c r="BT105" s="210">
        <f>(VLOOKUP(Horizontal!$C105&amp;Horizontal!$B105&amp;Horizontal!BT$11,Vertical!$E:$O,BT$10,0))+0</f>
        <v>0</v>
      </c>
      <c r="BU105" s="207">
        <f>(VLOOKUP(Horizontal!$C105&amp;Horizontal!$B105&amp;Horizontal!BU$11,Vertical!$E:$O,BU$10,0))+0</f>
        <v>0</v>
      </c>
      <c r="BV105" s="207">
        <f>(VLOOKUP(Horizontal!$C105&amp;Horizontal!$B105&amp;Horizontal!BV$11,Vertical!$E:$O,BV$10,0))+0</f>
        <v>12</v>
      </c>
      <c r="BW105" s="207">
        <f>(VLOOKUP(Horizontal!$C105&amp;Horizontal!$B105&amp;Horizontal!BW$11,Vertical!$E:$O,BW$10,0))+0</f>
        <v>12</v>
      </c>
      <c r="BX105" s="207">
        <f>(VLOOKUP(Horizontal!$C105&amp;Horizontal!$B105&amp;Horizontal!BX$11,Vertical!$E:$O,BX$10,0))+0</f>
        <v>66.67</v>
      </c>
      <c r="BY105" s="207">
        <f>(VLOOKUP(Horizontal!$C105&amp;Horizontal!$B105&amp;Horizontal!BY$11,Vertical!$E:$O,BY$10,0))+0</f>
        <v>50</v>
      </c>
      <c r="BZ105" s="207">
        <f>(VLOOKUP(Horizontal!$C105&amp;Horizontal!$B105&amp;Horizontal!BZ$11,Vertical!$E:$O,BZ$10,0))+0</f>
        <v>58.33</v>
      </c>
      <c r="CA105" s="207">
        <f>(VLOOKUP(Horizontal!$C105&amp;Horizontal!$B105&amp;Horizontal!CA$11,Vertical!$E:$O,CA$10,0))+0</f>
        <v>32</v>
      </c>
      <c r="CB105" s="209">
        <f>(VLOOKUP(Horizontal!$C105&amp;Horizontal!$B105&amp;Horizontal!CB$11,Vertical!$E:$O,CB$10,0))+0</f>
        <v>36</v>
      </c>
      <c r="CC105" s="210">
        <f>(VLOOKUP(Horizontal!$C105&amp;Horizontal!$B105&amp;Horizontal!CC$11,Vertical!$E:$O,CC$10,0))+0</f>
        <v>5.26</v>
      </c>
      <c r="CD105" s="207">
        <f>(VLOOKUP(Horizontal!$C105&amp;Horizontal!$B105&amp;Horizontal!CD$11,Vertical!$E:$O,CD$10,0))+0</f>
        <v>8.6999999999999993</v>
      </c>
      <c r="CE105" s="207">
        <f>(VLOOKUP(Horizontal!$C105&amp;Horizontal!$B105&amp;Horizontal!CE$11,Vertical!$E:$O,CE$10,0))+0</f>
        <v>12</v>
      </c>
      <c r="CF105" s="207">
        <f>(VLOOKUP(Horizontal!$C105&amp;Horizontal!$B105&amp;Horizontal!CF$11,Vertical!$E:$O,CF$10,0))+0</f>
        <v>12</v>
      </c>
      <c r="CG105" s="207">
        <f>(VLOOKUP(Horizontal!$C105&amp;Horizontal!$B105&amp;Horizontal!CG$11,Vertical!$E:$O,CG$10,0))+0</f>
        <v>12.5</v>
      </c>
      <c r="CH105" s="207">
        <f>(VLOOKUP(Horizontal!$C105&amp;Horizontal!$B105&amp;Horizontal!CH$11,Vertical!$E:$O,CH$10,0))+0</f>
        <v>16.670000000000002</v>
      </c>
      <c r="CI105" s="207">
        <f>(VLOOKUP(Horizontal!$C105&amp;Horizontal!$B105&amp;Horizontal!CI$11,Vertical!$E:$O,CI$10,0))+0</f>
        <v>20.83</v>
      </c>
      <c r="CJ105" s="207">
        <f>(VLOOKUP(Horizontal!$C105&amp;Horizontal!$B105&amp;Horizontal!CJ$11,Vertical!$E:$O,CJ$10,0))+0</f>
        <v>40</v>
      </c>
      <c r="CK105" s="209">
        <f>(VLOOKUP(Horizontal!$C105&amp;Horizontal!$B105&amp;Horizontal!CK$11,Vertical!$E:$O,CK$10,0))+0</f>
        <v>32</v>
      </c>
      <c r="CL105" s="210">
        <f>(VLOOKUP(Horizontal!$C105&amp;Horizontal!$B105&amp;Horizontal!CL$11,Vertical!$E:$O,CL$10,0))+0</f>
        <v>94.74</v>
      </c>
      <c r="CM105" s="207">
        <f>(VLOOKUP(Horizontal!$C105&amp;Horizontal!$B105&amp;Horizontal!CM$11,Vertical!$E:$O,CM$10,0))+0</f>
        <v>91.3</v>
      </c>
      <c r="CN105" s="207">
        <f>(VLOOKUP(Horizontal!$C105&amp;Horizontal!$B105&amp;Horizontal!CN$11,Vertical!$E:$O,CN$10,0))+0</f>
        <v>76</v>
      </c>
      <c r="CO105" s="207">
        <f>(VLOOKUP(Horizontal!$C105&amp;Horizontal!$B105&amp;Horizontal!CO$11,Vertical!$E:$O,CO$10,0))+0</f>
        <v>76</v>
      </c>
      <c r="CP105" s="207">
        <f>(VLOOKUP(Horizontal!$C105&amp;Horizontal!$B105&amp;Horizontal!CP$11,Vertical!$E:$O,CP$10,0))+0</f>
        <v>20.83</v>
      </c>
      <c r="CQ105" s="207">
        <f>(VLOOKUP(Horizontal!$C105&amp;Horizontal!$B105&amp;Horizontal!CQ$11,Vertical!$E:$O,CQ$10,0))+0</f>
        <v>33.33</v>
      </c>
      <c r="CR105" s="207">
        <f>(VLOOKUP(Horizontal!$C105&amp;Horizontal!$B105&amp;Horizontal!CR$11,Vertical!$E:$O,CR$10,0))+0</f>
        <v>20.83</v>
      </c>
      <c r="CS105" s="207">
        <f>(VLOOKUP(Horizontal!$C105&amp;Horizontal!$B105&amp;Horizontal!CS$11,Vertical!$E:$O,CS$10,0))+0</f>
        <v>28</v>
      </c>
      <c r="CT105" s="207">
        <f>(VLOOKUP(Horizontal!$C105&amp;Horizontal!$B105&amp;Horizontal!CT$11,Vertical!$E:$O,CT$10,0))+0</f>
        <v>32</v>
      </c>
      <c r="CU105" s="150"/>
      <c r="CV105" s="211">
        <f t="shared" si="53"/>
        <v>19.080000000000013</v>
      </c>
      <c r="CW105" s="190">
        <f t="shared" si="54"/>
        <v>18.760000000000019</v>
      </c>
      <c r="CX105" s="190">
        <f t="shared" si="55"/>
        <v>20.689999999999998</v>
      </c>
      <c r="CY105" s="190">
        <f t="shared" si="56"/>
        <v>30.379999999999995</v>
      </c>
      <c r="CZ105" s="190">
        <f t="shared" si="57"/>
        <v>36.340000000000003</v>
      </c>
      <c r="DA105" s="190">
        <f t="shared" si="58"/>
        <v>37.580000000000013</v>
      </c>
      <c r="DB105" s="190">
        <f t="shared" si="59"/>
        <v>36.95999999999998</v>
      </c>
      <c r="DC105" s="190">
        <f t="shared" si="60"/>
        <v>39.109999999999985</v>
      </c>
      <c r="DD105" s="212">
        <f t="shared" si="61"/>
        <v>38.199999999999989</v>
      </c>
      <c r="DE105" s="9">
        <v>160</v>
      </c>
      <c r="DF105" s="212">
        <f t="shared" si="62"/>
        <v>28.037210401891343</v>
      </c>
      <c r="DG105" s="264"/>
      <c r="DH105" s="265"/>
      <c r="DI105" s="265"/>
      <c r="DJ105" s="266"/>
      <c r="DK105" s="190">
        <v>198.86</v>
      </c>
      <c r="DL105" s="190">
        <v>198.86</v>
      </c>
      <c r="DM105" s="190">
        <v>198.86</v>
      </c>
      <c r="DN105" s="212">
        <v>198.86</v>
      </c>
      <c r="DO105" s="190">
        <v>200.21</v>
      </c>
      <c r="DP105" s="190">
        <v>200.21</v>
      </c>
      <c r="DQ105" s="190">
        <v>200.21</v>
      </c>
      <c r="DR105" s="212">
        <v>200.21</v>
      </c>
      <c r="DS105" s="150"/>
      <c r="DT105" s="190">
        <v>176</v>
      </c>
      <c r="DU105" s="190">
        <v>160</v>
      </c>
      <c r="DV105" s="190">
        <v>155</v>
      </c>
      <c r="DW105" s="190">
        <v>155</v>
      </c>
      <c r="DX105" s="190"/>
      <c r="DY105" s="190"/>
      <c r="DZ105" s="190"/>
      <c r="EA105" s="190"/>
      <c r="EB105" s="190"/>
      <c r="EC105" s="190"/>
      <c r="ED105" s="190">
        <v>164</v>
      </c>
      <c r="EE105" s="190">
        <v>158</v>
      </c>
      <c r="EF105" s="190">
        <v>155</v>
      </c>
      <c r="EG105" s="190">
        <v>150</v>
      </c>
      <c r="EH105" s="212">
        <v>150</v>
      </c>
      <c r="EI105" s="213"/>
      <c r="EJ105" s="211">
        <f t="shared" si="64"/>
        <v>21.550000000000011</v>
      </c>
      <c r="EK105" s="190">
        <f t="shared" si="65"/>
        <v>19.54000000000002</v>
      </c>
      <c r="EL105" s="190">
        <f t="shared" si="66"/>
        <v>19.810000000000002</v>
      </c>
      <c r="EM105" s="190">
        <f t="shared" si="67"/>
        <v>18.060000000000002</v>
      </c>
      <c r="EN105" s="190"/>
      <c r="EO105" s="190"/>
      <c r="EP105" s="190"/>
      <c r="EQ105" s="190"/>
      <c r="ER105" s="190"/>
      <c r="ES105" s="190"/>
      <c r="ET105" s="190">
        <f t="shared" si="68"/>
        <v>38.259999999999991</v>
      </c>
      <c r="EU105" s="190">
        <f t="shared" si="69"/>
        <v>38.19</v>
      </c>
      <c r="EV105" s="190">
        <f t="shared" si="70"/>
        <v>39.159999999999997</v>
      </c>
      <c r="EW105" s="190">
        <f t="shared" si="71"/>
        <v>39.599999999999994</v>
      </c>
      <c r="EX105" s="212">
        <f t="shared" si="72"/>
        <v>38.72</v>
      </c>
      <c r="EY105" s="211"/>
      <c r="EZ105" s="75">
        <f t="shared" si="73"/>
        <v>-3.8041101880192392E-2</v>
      </c>
      <c r="FA105" s="89">
        <f t="shared" si="74"/>
        <v>-7.0000000000000007E-2</v>
      </c>
      <c r="FB105" s="212"/>
      <c r="FC105" s="213"/>
      <c r="FD105" s="213"/>
      <c r="FE105" s="213"/>
      <c r="FF105" s="213"/>
      <c r="FG105" s="213"/>
      <c r="FH105" s="213"/>
      <c r="FI105" s="213"/>
      <c r="FJ105" s="213"/>
      <c r="FK105" s="213"/>
      <c r="FL105" s="213"/>
      <c r="FM105" s="213"/>
      <c r="FN105" s="213"/>
      <c r="FO105" s="213"/>
      <c r="FP105" s="213"/>
      <c r="FQ105" s="213"/>
      <c r="FR105" s="213"/>
      <c r="FS105" s="211"/>
      <c r="FT105" s="190"/>
      <c r="FU105" s="190"/>
      <c r="FV105" s="190"/>
      <c r="FW105" s="190"/>
      <c r="FX105" s="190"/>
      <c r="FY105" s="190"/>
      <c r="FZ105" s="190"/>
      <c r="GA105" s="190"/>
      <c r="GB105" s="190"/>
      <c r="GC105" s="190"/>
      <c r="GD105" s="190"/>
      <c r="GE105" s="190"/>
      <c r="GF105" s="190"/>
      <c r="GG105" s="212"/>
    </row>
    <row r="106" spans="2:189">
      <c r="B106" s="33">
        <v>42653</v>
      </c>
      <c r="C106" s="30" t="s">
        <v>25</v>
      </c>
      <c r="D106" s="30">
        <v>2016</v>
      </c>
      <c r="E106" s="30" t="str">
        <f t="shared" si="52"/>
        <v>2016S41</v>
      </c>
      <c r="F106" s="30" t="str">
        <f t="shared" si="63"/>
        <v>102016</v>
      </c>
      <c r="G106" s="208" t="str">
        <f>VLOOKUP(Horizontal!$C106&amp;Horizontal!$B106&amp;Horizontal!G$11,Vertical!$E:$O,G$10,0)</f>
        <v>-7,98</v>
      </c>
      <c r="H106" s="207">
        <f>(VLOOKUP(Horizontal!$C106&amp;Horizontal!$B106&amp;Horizontal!H$11,Vertical!$E:$O,H$10,0))+0</f>
        <v>189.83</v>
      </c>
      <c r="I106" s="207">
        <f>(VLOOKUP(Horizontal!$C106&amp;Horizontal!$B106&amp;Horizontal!I$11,Vertical!$E:$O,I$10,0))+0</f>
        <v>182.52</v>
      </c>
      <c r="J106" s="207">
        <f>(VLOOKUP(Horizontal!$C106&amp;Horizontal!$B106&amp;Horizontal!J$11,Vertical!$E:$O,J$10,0))+0</f>
        <v>160.51</v>
      </c>
      <c r="K106" s="207">
        <f>(VLOOKUP(Horizontal!$C106&amp;Horizontal!$B106&amp;Horizontal!K$11,Vertical!$E:$O,K$10,0))+0</f>
        <v>160.94999999999999</v>
      </c>
      <c r="L106" s="207">
        <f>(VLOOKUP(Horizontal!$C106&amp;Horizontal!$B106&amp;Horizontal!L$11,Vertical!$E:$O,L$10,0))+0</f>
        <v>160.6</v>
      </c>
      <c r="M106" s="207">
        <f>(VLOOKUP(Horizontal!$C106&amp;Horizontal!$B106&amp;Horizontal!M$11,Vertical!$E:$O,M$10,0))+0</f>
        <v>156.87</v>
      </c>
      <c r="N106" s="207">
        <f>(VLOOKUP(Horizontal!$C106&amp;Horizontal!$B106&amp;Horizontal!N$11,Vertical!$E:$O,N$10,0))+0</f>
        <v>154.47999999999999</v>
      </c>
      <c r="O106" s="207">
        <f>(VLOOKUP(Horizontal!$C106&amp;Horizontal!$B106&amp;Horizontal!O$11,Vertical!$E:$O,O$10,0))+0</f>
        <v>150.81</v>
      </c>
      <c r="P106" s="209">
        <f>(VLOOKUP(Horizontal!$C106&amp;Horizontal!$B106&amp;Horizontal!P$11,Vertical!$E:$O,P$10,0))+0</f>
        <v>149.83000000000001</v>
      </c>
      <c r="Q106" s="210">
        <f>(VLOOKUP(Horizontal!$C106&amp;Horizontal!$B106&amp;Horizontal!Q$11,Vertical!$E:$O,Q$10,0))+0</f>
        <v>49</v>
      </c>
      <c r="R106" s="207">
        <f>(VLOOKUP(Horizontal!$C106&amp;Horizontal!$B106&amp;Horizontal!R$11,Vertical!$E:$O,R$10,0))+0</f>
        <v>45</v>
      </c>
      <c r="S106" s="207">
        <f>(VLOOKUP(Horizontal!$C106&amp;Horizontal!$B106&amp;Horizontal!S$11,Vertical!$E:$O,S$10,0))+0</f>
        <v>42</v>
      </c>
      <c r="T106" s="207">
        <f>(VLOOKUP(Horizontal!$C106&amp;Horizontal!$B106&amp;Horizontal!T$11,Vertical!$E:$O,T$10,0))+0</f>
        <v>38</v>
      </c>
      <c r="U106" s="207">
        <f>(VLOOKUP(Horizontal!$C106&amp;Horizontal!$B106&amp;Horizontal!U$11,Vertical!$E:$O,U$10,0))+0</f>
        <v>38</v>
      </c>
      <c r="V106" s="207">
        <f>(VLOOKUP(Horizontal!$C106&amp;Horizontal!$B106&amp;Horizontal!V$11,Vertical!$E:$O,V$10,0))+0</f>
        <v>32</v>
      </c>
      <c r="W106" s="207">
        <f>(VLOOKUP(Horizontal!$C106&amp;Horizontal!$B106&amp;Horizontal!W$11,Vertical!$E:$O,W$10,0))+0</f>
        <v>28</v>
      </c>
      <c r="X106" s="207">
        <f>(VLOOKUP(Horizontal!$C106&amp;Horizontal!$B106&amp;Horizontal!X$11,Vertical!$E:$O,X$10,0))+0</f>
        <v>25</v>
      </c>
      <c r="Y106" s="209">
        <f>(VLOOKUP(Horizontal!$C106&amp;Horizontal!$B106&amp;Horizontal!Y$11,Vertical!$E:$O,Y$10,0))+0</f>
        <v>22</v>
      </c>
      <c r="Z106" s="210">
        <f>(VLOOKUP(Horizontal!$C106&amp;Horizontal!$B106&amp;Horizontal!Z$11,Vertical!$E:$O,Z$10,0))+0</f>
        <v>3.13</v>
      </c>
      <c r="AA106" s="207">
        <f>(VLOOKUP(Horizontal!$C106&amp;Horizontal!$B106&amp;Horizontal!AA$11,Vertical!$E:$O,AA$10,0))+0</f>
        <v>7.25</v>
      </c>
      <c r="AB106" s="207">
        <f>(VLOOKUP(Horizontal!$C106&amp;Horizontal!$B106&amp;Horizontal!AB$11,Vertical!$E:$O,AB$10,0))+0</f>
        <v>26.82</v>
      </c>
      <c r="AC106" s="207">
        <f>(VLOOKUP(Horizontal!$C106&amp;Horizontal!$B106&amp;Horizontal!AC$11,Vertical!$E:$O,AC$10,0))+0</f>
        <v>14.49</v>
      </c>
      <c r="AD106" s="207">
        <f>(VLOOKUP(Horizontal!$C106&amp;Horizontal!$B106&amp;Horizontal!AD$11,Vertical!$E:$O,AD$10,0))+0</f>
        <v>22.95</v>
      </c>
      <c r="AE106" s="207">
        <f>(VLOOKUP(Horizontal!$C106&amp;Horizontal!$B106&amp;Horizontal!AE$11,Vertical!$E:$O,AE$10,0))+0</f>
        <v>23.53</v>
      </c>
      <c r="AF106" s="207">
        <f>(VLOOKUP(Horizontal!$C106&amp;Horizontal!$B106&amp;Horizontal!AF$11,Vertical!$E:$O,AF$10,0))+0</f>
        <v>21.47</v>
      </c>
      <c r="AG106" s="207">
        <f>(VLOOKUP(Horizontal!$C106&amp;Horizontal!$B106&amp;Horizontal!AG$11,Vertical!$E:$O,AG$10,0))+0</f>
        <v>19.350000000000001</v>
      </c>
      <c r="AH106" s="209">
        <f>(VLOOKUP(Horizontal!$C106&amp;Horizontal!$B106&amp;Horizontal!AH$11,Vertical!$E:$O,AH$10,0))+0</f>
        <v>21.43</v>
      </c>
      <c r="AI106" s="210">
        <f>(VLOOKUP(Horizontal!$C106&amp;Horizontal!$B106&amp;Horizontal!AI$11,Vertical!$E:$O,AI$10,0))+0</f>
        <v>9.3800000000000008</v>
      </c>
      <c r="AJ106" s="207">
        <f>(VLOOKUP(Horizontal!$C106&amp;Horizontal!$B106&amp;Horizontal!AJ$11,Vertical!$E:$O,AJ$10,0))+0</f>
        <v>3.62</v>
      </c>
      <c r="AK106" s="207">
        <f>(VLOOKUP(Horizontal!$C106&amp;Horizontal!$B106&amp;Horizontal!AK$11,Vertical!$E:$O,AK$10,0))+0</f>
        <v>4.21</v>
      </c>
      <c r="AL106" s="207">
        <f>(VLOOKUP(Horizontal!$C106&amp;Horizontal!$B106&amp;Horizontal!AL$11,Vertical!$E:$O,AL$10,0))+0</f>
        <v>24.73</v>
      </c>
      <c r="AM106" s="207">
        <f>(VLOOKUP(Horizontal!$C106&amp;Horizontal!$B106&amp;Horizontal!AM$11,Vertical!$E:$O,AM$10,0))+0</f>
        <v>26.23</v>
      </c>
      <c r="AN106" s="207">
        <f>(VLOOKUP(Horizontal!$C106&amp;Horizontal!$B106&amp;Horizontal!AN$11,Vertical!$E:$O,AN$10,0))+0</f>
        <v>29.41</v>
      </c>
      <c r="AO106" s="207">
        <f>(VLOOKUP(Horizontal!$C106&amp;Horizontal!$B106&amp;Horizontal!AO$11,Vertical!$E:$O,AO$10,0))+0</f>
        <v>36.81</v>
      </c>
      <c r="AP106" s="207">
        <f>(VLOOKUP(Horizontal!$C106&amp;Horizontal!$B106&amp;Horizontal!AP$11,Vertical!$E:$O,AP$10,0))+0</f>
        <v>48.39</v>
      </c>
      <c r="AQ106" s="209">
        <f>(VLOOKUP(Horizontal!$C106&amp;Horizontal!$B106&amp;Horizontal!AQ$11,Vertical!$E:$O,AQ$10,0))+0</f>
        <v>50</v>
      </c>
      <c r="AR106" s="210">
        <f>(VLOOKUP(Horizontal!$C106&amp;Horizontal!$B106&amp;Horizontal!AR$11,Vertical!$E:$O,AR$10,0))+0</f>
        <v>87.5</v>
      </c>
      <c r="AS106" s="207">
        <f>(VLOOKUP(Horizontal!$C106&amp;Horizontal!$B106&amp;Horizontal!AS$11,Vertical!$E:$O,AS$10,0))+0</f>
        <v>89.13</v>
      </c>
      <c r="AT106" s="207">
        <f>(VLOOKUP(Horizontal!$C106&amp;Horizontal!$B106&amp;Horizontal!AT$11,Vertical!$E:$O,AT$10,0))+0</f>
        <v>68.97</v>
      </c>
      <c r="AU106" s="207">
        <f>(VLOOKUP(Horizontal!$C106&amp;Horizontal!$B106&amp;Horizontal!AU$11,Vertical!$E:$O,AU$10,0))+0</f>
        <v>60.78</v>
      </c>
      <c r="AV106" s="207">
        <f>(VLOOKUP(Horizontal!$C106&amp;Horizontal!$B106&amp;Horizontal!AV$11,Vertical!$E:$O,AV$10,0))+0</f>
        <v>50.82</v>
      </c>
      <c r="AW106" s="207">
        <f>(VLOOKUP(Horizontal!$C106&amp;Horizontal!$B106&amp;Horizontal!AW$11,Vertical!$E:$O,AW$10,0))+0</f>
        <v>47.06</v>
      </c>
      <c r="AX106" s="207">
        <f>(VLOOKUP(Horizontal!$C106&amp;Horizontal!$B106&amp;Horizontal!AX$11,Vertical!$E:$O,AX$10,0))+0</f>
        <v>41.72</v>
      </c>
      <c r="AY106" s="207">
        <f>(VLOOKUP(Horizontal!$C106&amp;Horizontal!$B106&amp;Horizontal!AY$11,Vertical!$E:$O,AY$10,0))+0</f>
        <v>32.26</v>
      </c>
      <c r="AZ106" s="209">
        <f>(VLOOKUP(Horizontal!$C106&amp;Horizontal!$B106&amp;Horizontal!AZ$11,Vertical!$E:$O,AZ$10,0))+0</f>
        <v>28.57</v>
      </c>
      <c r="BA106" s="208">
        <f>(VLOOKUP(Horizontal!$C106&amp;Horizontal!$B106&amp;Horizontal!BA$11,Vertical!$E:$O,BA$10,0))+0</f>
        <v>19.850000000000001</v>
      </c>
      <c r="BB106" s="210">
        <f>(VLOOKUP(Horizontal!$C106&amp;Horizontal!$B106&amp;Horizontal!BB$11,Vertical!$E:$O,BB$10,0))+0</f>
        <v>208.7</v>
      </c>
      <c r="BC106" s="207">
        <f>(VLOOKUP(Horizontal!$C106&amp;Horizontal!$B106&amp;Horizontal!BC$11,Vertical!$E:$O,BC$10,0))+0</f>
        <v>201.76</v>
      </c>
      <c r="BD106" s="207">
        <f>(VLOOKUP(Horizontal!$C106&amp;Horizontal!$B106&amp;Horizontal!BD$11,Vertical!$E:$O,BD$10,0))+0</f>
        <v>183.62</v>
      </c>
      <c r="BE106" s="207">
        <f>(VLOOKUP(Horizontal!$C106&amp;Horizontal!$B106&amp;Horizontal!BE$11,Vertical!$E:$O,BE$10,0))+0</f>
        <v>194.1</v>
      </c>
      <c r="BF106" s="207">
        <f>(VLOOKUP(Horizontal!$C106&amp;Horizontal!$B106&amp;Horizontal!BF$11,Vertical!$E:$O,BF$10,0))+0</f>
        <v>197.95</v>
      </c>
      <c r="BG106" s="207">
        <f>(VLOOKUP(Horizontal!$C106&amp;Horizontal!$B106&amp;Horizontal!BG$11,Vertical!$E:$O,BG$10,0))+0</f>
        <v>195.58</v>
      </c>
      <c r="BH106" s="207">
        <f>(VLOOKUP(Horizontal!$C106&amp;Horizontal!$B106&amp;Horizontal!BH$11,Vertical!$E:$O,BH$10,0))+0</f>
        <v>192.9</v>
      </c>
      <c r="BI106" s="207">
        <f>(VLOOKUP(Horizontal!$C106&amp;Horizontal!$B106&amp;Horizontal!BI$11,Vertical!$E:$O,BI$10,0))+0</f>
        <v>190.98</v>
      </c>
      <c r="BJ106" s="209">
        <f>(VLOOKUP(Horizontal!$C106&amp;Horizontal!$B106&amp;Horizontal!BJ$11,Vertical!$E:$O,BJ$10,0))+0</f>
        <v>189.86</v>
      </c>
      <c r="BK106" s="210">
        <f>(VLOOKUP(Horizontal!$C106&amp;Horizontal!$B106&amp;Horizontal!BK$11,Vertical!$E:$O,BK$10,0))+0</f>
        <v>50</v>
      </c>
      <c r="BL106" s="207">
        <f>(VLOOKUP(Horizontal!$C106&amp;Horizontal!$B106&amp;Horizontal!BL$11,Vertical!$E:$O,BL$10,0))+0</f>
        <v>46</v>
      </c>
      <c r="BM106" s="207">
        <f>(VLOOKUP(Horizontal!$C106&amp;Horizontal!$B106&amp;Horizontal!BM$11,Vertical!$E:$O,BM$10,0))+0</f>
        <v>45</v>
      </c>
      <c r="BN106" s="207">
        <f>(VLOOKUP(Horizontal!$C106&amp;Horizontal!$B106&amp;Horizontal!BN$11,Vertical!$E:$O,BN$10,0))+0</f>
        <v>38</v>
      </c>
      <c r="BO106" s="207">
        <f>(VLOOKUP(Horizontal!$C106&amp;Horizontal!$B106&amp;Horizontal!BO$11,Vertical!$E:$O,BO$10,0))+0</f>
        <v>36</v>
      </c>
      <c r="BP106" s="207">
        <f>(VLOOKUP(Horizontal!$C106&amp;Horizontal!$B106&amp;Horizontal!BP$11,Vertical!$E:$O,BP$10,0))+0</f>
        <v>32</v>
      </c>
      <c r="BQ106" s="207">
        <f>(VLOOKUP(Horizontal!$C106&amp;Horizontal!$B106&amp;Horizontal!BQ$11,Vertical!$E:$O,BQ$10,0))+0</f>
        <v>30</v>
      </c>
      <c r="BR106" s="207">
        <f>(VLOOKUP(Horizontal!$C106&amp;Horizontal!$B106&amp;Horizontal!BR$11,Vertical!$E:$O,BR$10,0))+0</f>
        <v>28</v>
      </c>
      <c r="BS106" s="209">
        <f>(VLOOKUP(Horizontal!$C106&amp;Horizontal!$B106&amp;Horizontal!BS$11,Vertical!$E:$O,BS$10,0))+0</f>
        <v>27</v>
      </c>
      <c r="BT106" s="210">
        <f>(VLOOKUP(Horizontal!$C106&amp;Horizontal!$B106&amp;Horizontal!BT$11,Vertical!$E:$O,BT$10,0))+0</f>
        <v>0</v>
      </c>
      <c r="BU106" s="207">
        <f>(VLOOKUP(Horizontal!$C106&amp;Horizontal!$B106&amp;Horizontal!BU$11,Vertical!$E:$O,BU$10,0))+0</f>
        <v>0</v>
      </c>
      <c r="BV106" s="207">
        <f>(VLOOKUP(Horizontal!$C106&amp;Horizontal!$B106&amp;Horizontal!BV$11,Vertical!$E:$O,BV$10,0))+0</f>
        <v>12.61</v>
      </c>
      <c r="BW106" s="207">
        <f>(VLOOKUP(Horizontal!$C106&amp;Horizontal!$B106&amp;Horizontal!BW$11,Vertical!$E:$O,BW$10,0))+0</f>
        <v>23.08</v>
      </c>
      <c r="BX106" s="207">
        <f>(VLOOKUP(Horizontal!$C106&amp;Horizontal!$B106&amp;Horizontal!BX$11,Vertical!$E:$O,BX$10,0))+0</f>
        <v>26.82</v>
      </c>
      <c r="BY106" s="207">
        <f>(VLOOKUP(Horizontal!$C106&amp;Horizontal!$B106&amp;Horizontal!BY$11,Vertical!$E:$O,BY$10,0))+0</f>
        <v>29.89</v>
      </c>
      <c r="BZ106" s="207">
        <f>(VLOOKUP(Horizontal!$C106&amp;Horizontal!$B106&amp;Horizontal!BZ$11,Vertical!$E:$O,BZ$10,0))+0</f>
        <v>22.99</v>
      </c>
      <c r="CA106" s="207">
        <f>(VLOOKUP(Horizontal!$C106&amp;Horizontal!$B106&amp;Horizontal!CA$11,Vertical!$E:$O,CA$10,0))+0</f>
        <v>25</v>
      </c>
      <c r="CB106" s="209">
        <f>(VLOOKUP(Horizontal!$C106&amp;Horizontal!$B106&amp;Horizontal!CB$11,Vertical!$E:$O,CB$10,0))+0</f>
        <v>25</v>
      </c>
      <c r="CC106" s="210">
        <f>(VLOOKUP(Horizontal!$C106&amp;Horizontal!$B106&amp;Horizontal!CC$11,Vertical!$E:$O,CC$10,0))+0</f>
        <v>3.83</v>
      </c>
      <c r="CD106" s="207">
        <f>(VLOOKUP(Horizontal!$C106&amp;Horizontal!$B106&amp;Horizontal!CD$11,Vertical!$E:$O,CD$10,0))+0</f>
        <v>4.17</v>
      </c>
      <c r="CE106" s="207">
        <f>(VLOOKUP(Horizontal!$C106&amp;Horizontal!$B106&amp;Horizontal!CE$11,Vertical!$E:$O,CE$10,0))+0</f>
        <v>4.2</v>
      </c>
      <c r="CF106" s="207">
        <f>(VLOOKUP(Horizontal!$C106&amp;Horizontal!$B106&amp;Horizontal!CF$11,Vertical!$E:$O,CF$10,0))+0</f>
        <v>11.54</v>
      </c>
      <c r="CG106" s="207">
        <f>(VLOOKUP(Horizontal!$C106&amp;Horizontal!$B106&amp;Horizontal!CG$11,Vertical!$E:$O,CG$10,0))+0</f>
        <v>7.66</v>
      </c>
      <c r="CH106" s="207">
        <f>(VLOOKUP(Horizontal!$C106&amp;Horizontal!$B106&amp;Horizontal!CH$11,Vertical!$E:$O,CH$10,0))+0</f>
        <v>14.76</v>
      </c>
      <c r="CI106" s="207">
        <f>(VLOOKUP(Horizontal!$C106&amp;Horizontal!$B106&amp;Horizontal!CI$11,Vertical!$E:$O,CI$10,0))+0</f>
        <v>7.66</v>
      </c>
      <c r="CJ106" s="207">
        <f>(VLOOKUP(Horizontal!$C106&amp;Horizontal!$B106&amp;Horizontal!CJ$11,Vertical!$E:$O,CJ$10,0))+0</f>
        <v>28.57</v>
      </c>
      <c r="CK106" s="209">
        <f>(VLOOKUP(Horizontal!$C106&amp;Horizontal!$B106&amp;Horizontal!CK$11,Vertical!$E:$O,CK$10,0))+0</f>
        <v>21.43</v>
      </c>
      <c r="CL106" s="210">
        <f>(VLOOKUP(Horizontal!$C106&amp;Horizontal!$B106&amp;Horizontal!CL$11,Vertical!$E:$O,CL$10,0))+0</f>
        <v>96.17</v>
      </c>
      <c r="CM106" s="207">
        <f>(VLOOKUP(Horizontal!$C106&amp;Horizontal!$B106&amp;Horizontal!CM$11,Vertical!$E:$O,CM$10,0))+0</f>
        <v>95.83</v>
      </c>
      <c r="CN106" s="207">
        <f>(VLOOKUP(Horizontal!$C106&amp;Horizontal!$B106&amp;Horizontal!CN$11,Vertical!$E:$O,CN$10,0))+0</f>
        <v>83.19</v>
      </c>
      <c r="CO106" s="207">
        <f>(VLOOKUP(Horizontal!$C106&amp;Horizontal!$B106&amp;Horizontal!CO$11,Vertical!$E:$O,CO$10,0))+0</f>
        <v>65.38</v>
      </c>
      <c r="CP106" s="207">
        <f>(VLOOKUP(Horizontal!$C106&amp;Horizontal!$B106&amp;Horizontal!CP$11,Vertical!$E:$O,CP$10,0))+0</f>
        <v>65.52</v>
      </c>
      <c r="CQ106" s="207">
        <f>(VLOOKUP(Horizontal!$C106&amp;Horizontal!$B106&amp;Horizontal!CQ$11,Vertical!$E:$O,CQ$10,0))+0</f>
        <v>55.35</v>
      </c>
      <c r="CR106" s="207">
        <f>(VLOOKUP(Horizontal!$C106&amp;Horizontal!$B106&amp;Horizontal!CR$11,Vertical!$E:$O,CR$10,0))+0</f>
        <v>69.349999999999994</v>
      </c>
      <c r="CS106" s="207">
        <f>(VLOOKUP(Horizontal!$C106&amp;Horizontal!$B106&amp;Horizontal!CS$11,Vertical!$E:$O,CS$10,0))+0</f>
        <v>46.43</v>
      </c>
      <c r="CT106" s="207">
        <f>(VLOOKUP(Horizontal!$C106&amp;Horizontal!$B106&amp;Horizontal!CT$11,Vertical!$E:$O,CT$10,0))+0</f>
        <v>53.57</v>
      </c>
      <c r="CU106" s="150"/>
      <c r="CV106" s="211">
        <f t="shared" si="53"/>
        <v>18.869999999999976</v>
      </c>
      <c r="CW106" s="190">
        <f t="shared" si="54"/>
        <v>19.239999999999981</v>
      </c>
      <c r="CX106" s="190">
        <f t="shared" si="55"/>
        <v>23.110000000000014</v>
      </c>
      <c r="CY106" s="190">
        <f t="shared" si="56"/>
        <v>33.150000000000006</v>
      </c>
      <c r="CZ106" s="190">
        <f t="shared" si="57"/>
        <v>37.349999999999994</v>
      </c>
      <c r="DA106" s="190">
        <f t="shared" si="58"/>
        <v>38.710000000000008</v>
      </c>
      <c r="DB106" s="190">
        <f t="shared" si="59"/>
        <v>38.420000000000016</v>
      </c>
      <c r="DC106" s="190">
        <f t="shared" si="60"/>
        <v>40.169999999999987</v>
      </c>
      <c r="DD106" s="212">
        <f t="shared" si="61"/>
        <v>40.03</v>
      </c>
      <c r="DE106" s="9">
        <v>160</v>
      </c>
      <c r="DF106" s="212">
        <f t="shared" si="62"/>
        <v>18.627210401891318</v>
      </c>
      <c r="DG106" s="264"/>
      <c r="DH106" s="265"/>
      <c r="DI106" s="265"/>
      <c r="DJ106" s="266"/>
      <c r="DK106" s="190">
        <v>203.91</v>
      </c>
      <c r="DL106" s="190">
        <v>203.91</v>
      </c>
      <c r="DM106" s="190">
        <v>203.91</v>
      </c>
      <c r="DN106" s="212">
        <v>203.91</v>
      </c>
      <c r="DO106" s="190">
        <v>200.21</v>
      </c>
      <c r="DP106" s="190">
        <v>200.21</v>
      </c>
      <c r="DQ106" s="190">
        <v>200.21</v>
      </c>
      <c r="DR106" s="212">
        <v>200.21</v>
      </c>
      <c r="DS106" s="150"/>
      <c r="DT106" s="190">
        <v>190</v>
      </c>
      <c r="DU106" s="190">
        <v>191</v>
      </c>
      <c r="DV106" s="190">
        <v>168</v>
      </c>
      <c r="DW106" s="190">
        <v>165</v>
      </c>
      <c r="DX106" s="190"/>
      <c r="DY106" s="190"/>
      <c r="DZ106" s="190"/>
      <c r="EA106" s="190"/>
      <c r="EB106" s="190"/>
      <c r="EC106" s="190"/>
      <c r="ED106" s="190">
        <v>183</v>
      </c>
      <c r="EE106" s="190">
        <v>163</v>
      </c>
      <c r="EF106" s="190">
        <v>155</v>
      </c>
      <c r="EG106" s="190">
        <v>150</v>
      </c>
      <c r="EH106" s="212">
        <v>150</v>
      </c>
      <c r="EI106" s="213"/>
      <c r="EJ106" s="211">
        <f t="shared" si="64"/>
        <v>19.080000000000013</v>
      </c>
      <c r="EK106" s="190">
        <f t="shared" si="65"/>
        <v>18.760000000000019</v>
      </c>
      <c r="EL106" s="190">
        <f t="shared" si="66"/>
        <v>20.689999999999998</v>
      </c>
      <c r="EM106" s="190">
        <f t="shared" si="67"/>
        <v>30.379999999999995</v>
      </c>
      <c r="EN106" s="190"/>
      <c r="EO106" s="190"/>
      <c r="EP106" s="190"/>
      <c r="EQ106" s="190"/>
      <c r="ER106" s="190"/>
      <c r="ES106" s="190"/>
      <c r="ET106" s="190">
        <f t="shared" si="68"/>
        <v>36.340000000000003</v>
      </c>
      <c r="EU106" s="190">
        <f t="shared" si="69"/>
        <v>37.580000000000013</v>
      </c>
      <c r="EV106" s="190">
        <f t="shared" si="70"/>
        <v>36.95999999999998</v>
      </c>
      <c r="EW106" s="190">
        <f t="shared" si="71"/>
        <v>39.109999999999985</v>
      </c>
      <c r="EX106" s="212">
        <f t="shared" si="72"/>
        <v>38.199999999999989</v>
      </c>
      <c r="EY106" s="211"/>
      <c r="EZ106" s="75">
        <f t="shared" si="73"/>
        <v>-4.0307101727447218E-2</v>
      </c>
      <c r="FA106" s="89">
        <f t="shared" si="74"/>
        <v>-7.0000000000000007E-2</v>
      </c>
      <c r="FB106" s="212"/>
      <c r="FC106" s="213"/>
      <c r="FD106" s="213"/>
      <c r="FE106" s="213"/>
      <c r="FF106" s="213"/>
      <c r="FG106" s="213"/>
      <c r="FH106" s="213"/>
      <c r="FI106" s="213"/>
      <c r="FJ106" s="213"/>
      <c r="FK106" s="213"/>
      <c r="FL106" s="213"/>
      <c r="FM106" s="213"/>
      <c r="FN106" s="213"/>
      <c r="FO106" s="213"/>
      <c r="FP106" s="213"/>
      <c r="FQ106" s="213"/>
      <c r="FR106" s="213"/>
      <c r="FS106" s="211"/>
      <c r="FT106" s="190"/>
      <c r="FU106" s="190"/>
      <c r="FV106" s="190"/>
      <c r="FW106" s="190"/>
      <c r="FX106" s="190"/>
      <c r="FY106" s="190"/>
      <c r="FZ106" s="190"/>
      <c r="GA106" s="190"/>
      <c r="GB106" s="190"/>
      <c r="GC106" s="190"/>
      <c r="GD106" s="190"/>
      <c r="GE106" s="190"/>
      <c r="GF106" s="190"/>
      <c r="GG106" s="212"/>
    </row>
    <row r="107" spans="2:189">
      <c r="B107" s="33">
        <v>42660</v>
      </c>
      <c r="C107" s="30" t="s">
        <v>24</v>
      </c>
      <c r="D107" s="30">
        <v>2016</v>
      </c>
      <c r="E107" s="30" t="str">
        <f t="shared" si="52"/>
        <v>2016S42</v>
      </c>
      <c r="F107" s="30" t="str">
        <f t="shared" si="63"/>
        <v>102016</v>
      </c>
      <c r="G107" s="208" t="str">
        <f>VLOOKUP(Horizontal!$C107&amp;Horizontal!$B107&amp;Horizontal!G$11,Vertical!$E:$O,G$10,0)</f>
        <v>-10,47</v>
      </c>
      <c r="H107" s="207">
        <f>(VLOOKUP(Horizontal!$C107&amp;Horizontal!$B107&amp;Horizontal!H$11,Vertical!$E:$O,H$10,0))+0</f>
        <v>187.83</v>
      </c>
      <c r="I107" s="207">
        <f>(VLOOKUP(Horizontal!$C107&amp;Horizontal!$B107&amp;Horizontal!I$11,Vertical!$E:$O,I$10,0))+0</f>
        <v>184.59</v>
      </c>
      <c r="J107" s="207">
        <f>(VLOOKUP(Horizontal!$C107&amp;Horizontal!$B107&amp;Horizontal!J$11,Vertical!$E:$O,J$10,0))+0</f>
        <v>159.57</v>
      </c>
      <c r="K107" s="207">
        <f>(VLOOKUP(Horizontal!$C107&amp;Horizontal!$B107&amp;Horizontal!K$11,Vertical!$E:$O,K$10,0))+0</f>
        <v>160.22</v>
      </c>
      <c r="L107" s="207">
        <f>(VLOOKUP(Horizontal!$C107&amp;Horizontal!$B107&amp;Horizontal!L$11,Vertical!$E:$O,L$10,0))+0</f>
        <v>161.66999999999999</v>
      </c>
      <c r="M107" s="207">
        <f>(VLOOKUP(Horizontal!$C107&amp;Horizontal!$B107&amp;Horizontal!M$11,Vertical!$E:$O,M$10,0))+0</f>
        <v>156.97999999999999</v>
      </c>
      <c r="N107" s="207">
        <f>(VLOOKUP(Horizontal!$C107&amp;Horizontal!$B107&amp;Horizontal!N$11,Vertical!$E:$O,N$10,0))+0</f>
        <v>154.59</v>
      </c>
      <c r="O107" s="207">
        <f>(VLOOKUP(Horizontal!$C107&amp;Horizontal!$B107&amp;Horizontal!O$11,Vertical!$E:$O,O$10,0))+0</f>
        <v>152.16999999999999</v>
      </c>
      <c r="P107" s="209">
        <f>(VLOOKUP(Horizontal!$C107&amp;Horizontal!$B107&amp;Horizontal!P$11,Vertical!$E:$O,P$10,0))+0</f>
        <v>150.78</v>
      </c>
      <c r="Q107" s="210">
        <f>(VLOOKUP(Horizontal!$C107&amp;Horizontal!$B107&amp;Horizontal!Q$11,Vertical!$E:$O,Q$10,0))+0</f>
        <v>53</v>
      </c>
      <c r="R107" s="207">
        <f>(VLOOKUP(Horizontal!$C107&amp;Horizontal!$B107&amp;Horizontal!R$11,Vertical!$E:$O,R$10,0))+0</f>
        <v>46</v>
      </c>
      <c r="S107" s="207">
        <f>(VLOOKUP(Horizontal!$C107&amp;Horizontal!$B107&amp;Horizontal!S$11,Vertical!$E:$O,S$10,0))+0</f>
        <v>45</v>
      </c>
      <c r="T107" s="207">
        <f>(VLOOKUP(Horizontal!$C107&amp;Horizontal!$B107&amp;Horizontal!T$11,Vertical!$E:$O,T$10,0))+0</f>
        <v>41</v>
      </c>
      <c r="U107" s="207">
        <f>(VLOOKUP(Horizontal!$C107&amp;Horizontal!$B107&amp;Horizontal!U$11,Vertical!$E:$O,U$10,0))+0</f>
        <v>39</v>
      </c>
      <c r="V107" s="207">
        <f>(VLOOKUP(Horizontal!$C107&amp;Horizontal!$B107&amp;Horizontal!V$11,Vertical!$E:$O,V$10,0))+0</f>
        <v>32</v>
      </c>
      <c r="W107" s="207">
        <f>(VLOOKUP(Horizontal!$C107&amp;Horizontal!$B107&amp;Horizontal!W$11,Vertical!$E:$O,W$10,0))+0</f>
        <v>26</v>
      </c>
      <c r="X107" s="207">
        <f>(VLOOKUP(Horizontal!$C107&amp;Horizontal!$B107&amp;Horizontal!X$11,Vertical!$E:$O,X$10,0))+0</f>
        <v>24</v>
      </c>
      <c r="Y107" s="209">
        <f>(VLOOKUP(Horizontal!$C107&amp;Horizontal!$B107&amp;Horizontal!Y$11,Vertical!$E:$O,Y$10,0))+0</f>
        <v>22</v>
      </c>
      <c r="Z107" s="210">
        <f>(VLOOKUP(Horizontal!$C107&amp;Horizontal!$B107&amp;Horizontal!Z$11,Vertical!$E:$O,Z$10,0))+0</f>
        <v>58.33</v>
      </c>
      <c r="AA107" s="207">
        <f>(VLOOKUP(Horizontal!$C107&amp;Horizontal!$B107&amp;Horizontal!AA$11,Vertical!$E:$O,AA$10,0))+0</f>
        <v>35.479999999999997</v>
      </c>
      <c r="AB107" s="207">
        <f>(VLOOKUP(Horizontal!$C107&amp;Horizontal!$B107&amp;Horizontal!AB$11,Vertical!$E:$O,AB$10,0))+0</f>
        <v>47.47</v>
      </c>
      <c r="AC107" s="207">
        <f>(VLOOKUP(Horizontal!$C107&amp;Horizontal!$B107&amp;Horizontal!AC$11,Vertical!$E:$O,AC$10,0))+0</f>
        <v>25.64</v>
      </c>
      <c r="AD107" s="207">
        <f>(VLOOKUP(Horizontal!$C107&amp;Horizontal!$B107&amp;Horizontal!AD$11,Vertical!$E:$O,AD$10,0))+0</f>
        <v>18.18</v>
      </c>
      <c r="AE107" s="207">
        <f>(VLOOKUP(Horizontal!$C107&amp;Horizontal!$B107&amp;Horizontal!AE$11,Vertical!$E:$O,AE$10,0))+0</f>
        <v>25</v>
      </c>
      <c r="AF107" s="207">
        <f>(VLOOKUP(Horizontal!$C107&amp;Horizontal!$B107&amp;Horizontal!AF$11,Vertical!$E:$O,AF$10,0))+0</f>
        <v>14.71</v>
      </c>
      <c r="AG107" s="207">
        <f>(VLOOKUP(Horizontal!$C107&amp;Horizontal!$B107&amp;Horizontal!AG$11,Vertical!$E:$O,AG$10,0))+0</f>
        <v>12.12</v>
      </c>
      <c r="AH107" s="209">
        <f>(VLOOKUP(Horizontal!$C107&amp;Horizontal!$B107&amp;Horizontal!AH$11,Vertical!$E:$O,AH$10,0))+0</f>
        <v>21.21</v>
      </c>
      <c r="AI107" s="210">
        <f>(VLOOKUP(Horizontal!$C107&amp;Horizontal!$B107&amp;Horizontal!AI$11,Vertical!$E:$O,AI$10,0))+0</f>
        <v>20</v>
      </c>
      <c r="AJ107" s="207">
        <f>(VLOOKUP(Horizontal!$C107&amp;Horizontal!$B107&amp;Horizontal!AJ$11,Vertical!$E:$O,AJ$10,0))+0</f>
        <v>9.68</v>
      </c>
      <c r="AK107" s="207">
        <f>(VLOOKUP(Horizontal!$C107&amp;Horizontal!$B107&amp;Horizontal!AK$11,Vertical!$E:$O,AK$10,0))+0</f>
        <v>18.52</v>
      </c>
      <c r="AL107" s="207">
        <f>(VLOOKUP(Horizontal!$C107&amp;Horizontal!$B107&amp;Horizontal!AL$11,Vertical!$E:$O,AL$10,0))+0</f>
        <v>35.58</v>
      </c>
      <c r="AM107" s="207">
        <f>(VLOOKUP(Horizontal!$C107&amp;Horizontal!$B107&amp;Horizontal!AM$11,Vertical!$E:$O,AM$10,0))+0</f>
        <v>42.42</v>
      </c>
      <c r="AN107" s="207">
        <f>(VLOOKUP(Horizontal!$C107&amp;Horizontal!$B107&amp;Horizontal!AN$11,Vertical!$E:$O,AN$10,0))+0</f>
        <v>40.630000000000003</v>
      </c>
      <c r="AO107" s="207">
        <f>(VLOOKUP(Horizontal!$C107&amp;Horizontal!$B107&amp;Horizontal!AO$11,Vertical!$E:$O,AO$10,0))+0</f>
        <v>52.94</v>
      </c>
      <c r="AP107" s="207">
        <f>(VLOOKUP(Horizontal!$C107&amp;Horizontal!$B107&amp;Horizontal!AP$11,Vertical!$E:$O,AP$10,0))+0</f>
        <v>54.55</v>
      </c>
      <c r="AQ107" s="209">
        <f>(VLOOKUP(Horizontal!$C107&amp;Horizontal!$B107&amp;Horizontal!AQ$11,Vertical!$E:$O,AQ$10,0))+0</f>
        <v>54.55</v>
      </c>
      <c r="AR107" s="210">
        <f>(VLOOKUP(Horizontal!$C107&amp;Horizontal!$B107&amp;Horizontal!AR$11,Vertical!$E:$O,AR$10,0))+0</f>
        <v>21.67</v>
      </c>
      <c r="AS107" s="207">
        <f>(VLOOKUP(Horizontal!$C107&amp;Horizontal!$B107&amp;Horizontal!AS$11,Vertical!$E:$O,AS$10,0))+0</f>
        <v>54.84</v>
      </c>
      <c r="AT107" s="207">
        <f>(VLOOKUP(Horizontal!$C107&amp;Horizontal!$B107&amp;Horizontal!AT$11,Vertical!$E:$O,AT$10,0))+0</f>
        <v>34.01</v>
      </c>
      <c r="AU107" s="207">
        <f>(VLOOKUP(Horizontal!$C107&amp;Horizontal!$B107&amp;Horizontal!AU$11,Vertical!$E:$O,AU$10,0))+0</f>
        <v>38.78</v>
      </c>
      <c r="AV107" s="207">
        <f>(VLOOKUP(Horizontal!$C107&amp;Horizontal!$B107&amp;Horizontal!AV$11,Vertical!$E:$O,AV$10,0))+0</f>
        <v>39.39</v>
      </c>
      <c r="AW107" s="207">
        <f>(VLOOKUP(Horizontal!$C107&amp;Horizontal!$B107&amp;Horizontal!AW$11,Vertical!$E:$O,AW$10,0))+0</f>
        <v>34.380000000000003</v>
      </c>
      <c r="AX107" s="207">
        <f>(VLOOKUP(Horizontal!$C107&amp;Horizontal!$B107&amp;Horizontal!AX$11,Vertical!$E:$O,AX$10,0))+0</f>
        <v>32.35</v>
      </c>
      <c r="AY107" s="207">
        <f>(VLOOKUP(Horizontal!$C107&amp;Horizontal!$B107&amp;Horizontal!AY$11,Vertical!$E:$O,AY$10,0))+0</f>
        <v>33.33</v>
      </c>
      <c r="AZ107" s="209">
        <f>(VLOOKUP(Horizontal!$C107&amp;Horizontal!$B107&amp;Horizontal!AZ$11,Vertical!$E:$O,AZ$10,0))+0</f>
        <v>24.24</v>
      </c>
      <c r="BA107" s="208">
        <f>(VLOOKUP(Horizontal!$C107&amp;Horizontal!$B107&amp;Horizontal!BA$11,Vertical!$E:$O,BA$10,0))+0</f>
        <v>19.75</v>
      </c>
      <c r="BB107" s="210">
        <f>(VLOOKUP(Horizontal!$C107&amp;Horizontal!$B107&amp;Horizontal!BB$11,Vertical!$E:$O,BB$10,0))+0</f>
        <v>207.57</v>
      </c>
      <c r="BC107" s="207">
        <f>(VLOOKUP(Horizontal!$C107&amp;Horizontal!$B107&amp;Horizontal!BC$11,Vertical!$E:$O,BC$10,0))+0</f>
        <v>203.1</v>
      </c>
      <c r="BD107" s="207">
        <f>(VLOOKUP(Horizontal!$C107&amp;Horizontal!$B107&amp;Horizontal!BD$11,Vertical!$E:$O,BD$10,0))+0</f>
        <v>183.75</v>
      </c>
      <c r="BE107" s="207">
        <f>(VLOOKUP(Horizontal!$C107&amp;Horizontal!$B107&amp;Horizontal!BE$11,Vertical!$E:$O,BE$10,0))+0</f>
        <v>191.94</v>
      </c>
      <c r="BF107" s="207">
        <f>(VLOOKUP(Horizontal!$C107&amp;Horizontal!$B107&amp;Horizontal!BF$11,Vertical!$E:$O,BF$10,0))+0</f>
        <v>197.73</v>
      </c>
      <c r="BG107" s="207">
        <f>(VLOOKUP(Horizontal!$C107&amp;Horizontal!$B107&amp;Horizontal!BG$11,Vertical!$E:$O,BG$10,0))+0</f>
        <v>194.03</v>
      </c>
      <c r="BH107" s="207">
        <f>(VLOOKUP(Horizontal!$C107&amp;Horizontal!$B107&amp;Horizontal!BH$11,Vertical!$E:$O,BH$10,0))+0</f>
        <v>192.02</v>
      </c>
      <c r="BI107" s="207">
        <f>(VLOOKUP(Horizontal!$C107&amp;Horizontal!$B107&amp;Horizontal!BI$11,Vertical!$E:$O,BI$10,0))+0</f>
        <v>190.61</v>
      </c>
      <c r="BJ107" s="209">
        <f>(VLOOKUP(Horizontal!$C107&amp;Horizontal!$B107&amp;Horizontal!BJ$11,Vertical!$E:$O,BJ$10,0))+0</f>
        <v>188.89</v>
      </c>
      <c r="BK107" s="210">
        <f>(VLOOKUP(Horizontal!$C107&amp;Horizontal!$B107&amp;Horizontal!BK$11,Vertical!$E:$O,BK$10,0))+0</f>
        <v>53</v>
      </c>
      <c r="BL107" s="207">
        <f>(VLOOKUP(Horizontal!$C107&amp;Horizontal!$B107&amp;Horizontal!BL$11,Vertical!$E:$O,BL$10,0))+0</f>
        <v>46</v>
      </c>
      <c r="BM107" s="207">
        <f>(VLOOKUP(Horizontal!$C107&amp;Horizontal!$B107&amp;Horizontal!BM$11,Vertical!$E:$O,BM$10,0))+0</f>
        <v>48</v>
      </c>
      <c r="BN107" s="207">
        <f>(VLOOKUP(Horizontal!$C107&amp;Horizontal!$B107&amp;Horizontal!BN$11,Vertical!$E:$O,BN$10,0))+0</f>
        <v>41</v>
      </c>
      <c r="BO107" s="207">
        <f>(VLOOKUP(Horizontal!$C107&amp;Horizontal!$B107&amp;Horizontal!BO$11,Vertical!$E:$O,BO$10,0))+0</f>
        <v>41</v>
      </c>
      <c r="BP107" s="207">
        <f>(VLOOKUP(Horizontal!$C107&amp;Horizontal!$B107&amp;Horizontal!BP$11,Vertical!$E:$O,BP$10,0))+0</f>
        <v>36</v>
      </c>
      <c r="BQ107" s="207">
        <f>(VLOOKUP(Horizontal!$C107&amp;Horizontal!$B107&amp;Horizontal!BQ$11,Vertical!$E:$O,BQ$10,0))+0</f>
        <v>35</v>
      </c>
      <c r="BR107" s="207">
        <f>(VLOOKUP(Horizontal!$C107&amp;Horizontal!$B107&amp;Horizontal!BR$11,Vertical!$E:$O,BR$10,0))+0</f>
        <v>26</v>
      </c>
      <c r="BS107" s="209">
        <f>(VLOOKUP(Horizontal!$C107&amp;Horizontal!$B107&amp;Horizontal!BS$11,Vertical!$E:$O,BS$10,0))+0</f>
        <v>26</v>
      </c>
      <c r="BT107" s="210">
        <f>(VLOOKUP(Horizontal!$C107&amp;Horizontal!$B107&amp;Horizontal!BT$11,Vertical!$E:$O,BT$10,0))+0</f>
        <v>42.31</v>
      </c>
      <c r="BU107" s="207">
        <f>(VLOOKUP(Horizontal!$C107&amp;Horizontal!$B107&amp;Horizontal!BU$11,Vertical!$E:$O,BU$10,0))+0</f>
        <v>45.83</v>
      </c>
      <c r="BV107" s="207">
        <f>(VLOOKUP(Horizontal!$C107&amp;Horizontal!$B107&amp;Horizontal!BV$11,Vertical!$E:$O,BV$10,0))+0</f>
        <v>33.33</v>
      </c>
      <c r="BW107" s="207">
        <f>(VLOOKUP(Horizontal!$C107&amp;Horizontal!$B107&amp;Horizontal!BW$11,Vertical!$E:$O,BW$10,0))+0</f>
        <v>38.46</v>
      </c>
      <c r="BX107" s="207">
        <f>(VLOOKUP(Horizontal!$C107&amp;Horizontal!$B107&amp;Horizontal!BX$11,Vertical!$E:$O,BX$10,0))+0</f>
        <v>34.729999999999997</v>
      </c>
      <c r="BY107" s="207">
        <f>(VLOOKUP(Horizontal!$C107&amp;Horizontal!$B107&amp;Horizontal!BY$11,Vertical!$E:$O,BY$10,0))+0</f>
        <v>41.98</v>
      </c>
      <c r="BZ107" s="207">
        <f>(VLOOKUP(Horizontal!$C107&amp;Horizontal!$B107&amp;Horizontal!BZ$11,Vertical!$E:$O,BZ$10,0))+0</f>
        <v>48.21</v>
      </c>
      <c r="CA107" s="207">
        <f>(VLOOKUP(Horizontal!$C107&amp;Horizontal!$B107&amp;Horizontal!CA$11,Vertical!$E:$O,CA$10,0))+0</f>
        <v>30.77</v>
      </c>
      <c r="CB107" s="209">
        <f>(VLOOKUP(Horizontal!$C107&amp;Horizontal!$B107&amp;Horizontal!CB$11,Vertical!$E:$O,CB$10,0))+0</f>
        <v>38.46</v>
      </c>
      <c r="CC107" s="210">
        <f>(VLOOKUP(Horizontal!$C107&amp;Horizontal!$B107&amp;Horizontal!CC$11,Vertical!$E:$O,CC$10,0))+0</f>
        <v>23.08</v>
      </c>
      <c r="CD107" s="207">
        <f>(VLOOKUP(Horizontal!$C107&amp;Horizontal!$B107&amp;Horizontal!CD$11,Vertical!$E:$O,CD$10,0))+0</f>
        <v>8.33</v>
      </c>
      <c r="CE107" s="207">
        <f>(VLOOKUP(Horizontal!$C107&amp;Horizontal!$B107&amp;Horizontal!CE$11,Vertical!$E:$O,CE$10,0))+0</f>
        <v>25</v>
      </c>
      <c r="CF107" s="207">
        <f>(VLOOKUP(Horizontal!$C107&amp;Horizontal!$B107&amp;Horizontal!CF$11,Vertical!$E:$O,CF$10,0))+0</f>
        <v>26.92</v>
      </c>
      <c r="CG107" s="207">
        <f>(VLOOKUP(Horizontal!$C107&amp;Horizontal!$B107&amp;Horizontal!CG$11,Vertical!$E:$O,CG$10,0))+0</f>
        <v>34.729999999999997</v>
      </c>
      <c r="CH107" s="207">
        <f>(VLOOKUP(Horizontal!$C107&amp;Horizontal!$B107&amp;Horizontal!CH$11,Vertical!$E:$O,CH$10,0))+0</f>
        <v>38.549999999999997</v>
      </c>
      <c r="CI107" s="207">
        <f>(VLOOKUP(Horizontal!$C107&amp;Horizontal!$B107&amp;Horizontal!CI$11,Vertical!$E:$O,CI$10,0))+0</f>
        <v>27.89</v>
      </c>
      <c r="CJ107" s="207">
        <f>(VLOOKUP(Horizontal!$C107&amp;Horizontal!$B107&amp;Horizontal!CJ$11,Vertical!$E:$O,CJ$10,0))+0</f>
        <v>42.31</v>
      </c>
      <c r="CK107" s="209">
        <f>(VLOOKUP(Horizontal!$C107&amp;Horizontal!$B107&amp;Horizontal!CK$11,Vertical!$E:$O,CK$10,0))+0</f>
        <v>42.31</v>
      </c>
      <c r="CL107" s="210">
        <f>(VLOOKUP(Horizontal!$C107&amp;Horizontal!$B107&amp;Horizontal!CL$11,Vertical!$E:$O,CL$10,0))+0</f>
        <v>34.619999999999997</v>
      </c>
      <c r="CM107" s="207">
        <f>(VLOOKUP(Horizontal!$C107&amp;Horizontal!$B107&amp;Horizontal!CM$11,Vertical!$E:$O,CM$10,0))+0</f>
        <v>45.83</v>
      </c>
      <c r="CN107" s="207">
        <f>(VLOOKUP(Horizontal!$C107&amp;Horizontal!$B107&amp;Horizontal!CN$11,Vertical!$E:$O,CN$10,0))+0</f>
        <v>41.67</v>
      </c>
      <c r="CO107" s="207">
        <f>(VLOOKUP(Horizontal!$C107&amp;Horizontal!$B107&amp;Horizontal!CO$11,Vertical!$E:$O,CO$10,0))+0</f>
        <v>34.619999999999997</v>
      </c>
      <c r="CP107" s="207">
        <f>(VLOOKUP(Horizontal!$C107&amp;Horizontal!$B107&amp;Horizontal!CP$11,Vertical!$E:$O,CP$10,0))+0</f>
        <v>30.53</v>
      </c>
      <c r="CQ107" s="207">
        <f>(VLOOKUP(Horizontal!$C107&amp;Horizontal!$B107&amp;Horizontal!CQ$11,Vertical!$E:$O,CQ$10,0))+0</f>
        <v>19.47</v>
      </c>
      <c r="CR107" s="207">
        <f>(VLOOKUP(Horizontal!$C107&amp;Horizontal!$B107&amp;Horizontal!CR$11,Vertical!$E:$O,CR$10,0))+0</f>
        <v>23.9</v>
      </c>
      <c r="CS107" s="207">
        <f>(VLOOKUP(Horizontal!$C107&amp;Horizontal!$B107&amp;Horizontal!CS$11,Vertical!$E:$O,CS$10,0))+0</f>
        <v>26.92</v>
      </c>
      <c r="CT107" s="207">
        <f>(VLOOKUP(Horizontal!$C107&amp;Horizontal!$B107&amp;Horizontal!CT$11,Vertical!$E:$O,CT$10,0))+0</f>
        <v>19.23</v>
      </c>
      <c r="CU107" s="150"/>
      <c r="CV107" s="211">
        <f t="shared" si="53"/>
        <v>19.739999999999981</v>
      </c>
      <c r="CW107" s="190">
        <f t="shared" si="54"/>
        <v>18.509999999999991</v>
      </c>
      <c r="CX107" s="190">
        <f t="shared" si="55"/>
        <v>24.180000000000007</v>
      </c>
      <c r="CY107" s="190">
        <f t="shared" si="56"/>
        <v>31.72</v>
      </c>
      <c r="CZ107" s="190">
        <f t="shared" si="57"/>
        <v>36.06</v>
      </c>
      <c r="DA107" s="190">
        <f t="shared" si="58"/>
        <v>37.050000000000011</v>
      </c>
      <c r="DB107" s="190">
        <f t="shared" si="59"/>
        <v>37.430000000000007</v>
      </c>
      <c r="DC107" s="190">
        <f t="shared" si="60"/>
        <v>38.440000000000026</v>
      </c>
      <c r="DD107" s="212">
        <f t="shared" si="61"/>
        <v>38.109999999999985</v>
      </c>
      <c r="DE107" s="9">
        <v>160</v>
      </c>
      <c r="DF107" s="212">
        <f t="shared" si="62"/>
        <v>20.627210401891318</v>
      </c>
      <c r="DG107" s="264"/>
      <c r="DH107" s="265"/>
      <c r="DI107" s="265"/>
      <c r="DJ107" s="266"/>
      <c r="DK107" s="190">
        <v>184.01</v>
      </c>
      <c r="DL107" s="190">
        <v>184.01</v>
      </c>
      <c r="DM107" s="190">
        <v>184.01</v>
      </c>
      <c r="DN107" s="212">
        <v>184.01</v>
      </c>
      <c r="DO107" s="190">
        <v>200.21</v>
      </c>
      <c r="DP107" s="190">
        <v>200.21</v>
      </c>
      <c r="DQ107" s="190">
        <v>200.21</v>
      </c>
      <c r="DR107" s="212">
        <v>200.21</v>
      </c>
      <c r="DS107" s="150"/>
      <c r="DT107" s="190">
        <v>181</v>
      </c>
      <c r="DU107" s="190">
        <v>177</v>
      </c>
      <c r="DV107" s="190">
        <v>150</v>
      </c>
      <c r="DW107" s="190">
        <v>155</v>
      </c>
      <c r="DX107" s="190"/>
      <c r="DY107" s="190"/>
      <c r="DZ107" s="190"/>
      <c r="EA107" s="190"/>
      <c r="EB107" s="190"/>
      <c r="EC107" s="190"/>
      <c r="ED107" s="190">
        <v>169</v>
      </c>
      <c r="EE107" s="190">
        <v>155</v>
      </c>
      <c r="EF107" s="190">
        <v>155</v>
      </c>
      <c r="EG107" s="190">
        <v>150</v>
      </c>
      <c r="EH107" s="212">
        <v>150</v>
      </c>
      <c r="EI107" s="213"/>
      <c r="EJ107" s="211">
        <f t="shared" si="64"/>
        <v>18.869999999999976</v>
      </c>
      <c r="EK107" s="190">
        <f t="shared" si="65"/>
        <v>19.239999999999981</v>
      </c>
      <c r="EL107" s="190">
        <f t="shared" si="66"/>
        <v>23.110000000000014</v>
      </c>
      <c r="EM107" s="190">
        <f t="shared" si="67"/>
        <v>33.150000000000006</v>
      </c>
      <c r="EN107" s="190"/>
      <c r="EO107" s="190"/>
      <c r="EP107" s="190"/>
      <c r="EQ107" s="190"/>
      <c r="ER107" s="190"/>
      <c r="ES107" s="190"/>
      <c r="ET107" s="190">
        <f t="shared" si="68"/>
        <v>37.349999999999994</v>
      </c>
      <c r="EU107" s="190">
        <f t="shared" si="69"/>
        <v>38.710000000000008</v>
      </c>
      <c r="EV107" s="190">
        <f t="shared" si="70"/>
        <v>38.420000000000016</v>
      </c>
      <c r="EW107" s="190">
        <f t="shared" si="71"/>
        <v>40.169999999999987</v>
      </c>
      <c r="EX107" s="212">
        <f t="shared" si="72"/>
        <v>40.03</v>
      </c>
      <c r="EY107" s="211"/>
      <c r="EZ107" s="75">
        <f t="shared" si="73"/>
        <v>-5.4682195644226252E-2</v>
      </c>
      <c r="FA107" s="89">
        <f t="shared" si="74"/>
        <v>-7.0000000000000007E-2</v>
      </c>
      <c r="FB107" s="212"/>
      <c r="FC107" s="213"/>
      <c r="FD107" s="213"/>
      <c r="FE107" s="213"/>
      <c r="FF107" s="213"/>
      <c r="FG107" s="213"/>
      <c r="FH107" s="213"/>
      <c r="FI107" s="213"/>
      <c r="FJ107" s="213"/>
      <c r="FK107" s="213"/>
      <c r="FL107" s="213"/>
      <c r="FM107" s="213"/>
      <c r="FN107" s="213"/>
      <c r="FO107" s="213"/>
      <c r="FP107" s="213"/>
      <c r="FQ107" s="213"/>
      <c r="FR107" s="213"/>
      <c r="FS107" s="211"/>
      <c r="FT107" s="190"/>
      <c r="FU107" s="190"/>
      <c r="FV107" s="190"/>
      <c r="FW107" s="190"/>
      <c r="FX107" s="190"/>
      <c r="FY107" s="190"/>
      <c r="FZ107" s="190"/>
      <c r="GA107" s="190"/>
      <c r="GB107" s="190"/>
      <c r="GC107" s="190"/>
      <c r="GD107" s="190"/>
      <c r="GE107" s="190"/>
      <c r="GF107" s="190"/>
      <c r="GG107" s="212"/>
    </row>
    <row r="108" spans="2:189">
      <c r="B108" s="33">
        <v>42667</v>
      </c>
      <c r="C108" s="30" t="s">
        <v>23</v>
      </c>
      <c r="D108" s="30">
        <v>2016</v>
      </c>
      <c r="E108" s="30" t="str">
        <f t="shared" si="52"/>
        <v>2016S43</v>
      </c>
      <c r="F108" s="30" t="str">
        <f t="shared" si="63"/>
        <v>102016</v>
      </c>
      <c r="G108" s="208" t="str">
        <f>VLOOKUP(Horizontal!$C108&amp;Horizontal!$B108&amp;Horizontal!G$11,Vertical!$E:$O,G$10,0)</f>
        <v>-11,01</v>
      </c>
      <c r="H108" s="207">
        <f>(VLOOKUP(Horizontal!$C108&amp;Horizontal!$B108&amp;Horizontal!H$11,Vertical!$E:$O,H$10,0))+0</f>
        <v>182.2</v>
      </c>
      <c r="I108" s="207">
        <f>(VLOOKUP(Horizontal!$C108&amp;Horizontal!$B108&amp;Horizontal!I$11,Vertical!$E:$O,I$10,0))+0</f>
        <v>178.22</v>
      </c>
      <c r="J108" s="207">
        <f>(VLOOKUP(Horizontal!$C108&amp;Horizontal!$B108&amp;Horizontal!J$11,Vertical!$E:$O,J$10,0))+0</f>
        <v>150.74</v>
      </c>
      <c r="K108" s="207">
        <f>(VLOOKUP(Horizontal!$C108&amp;Horizontal!$B108&amp;Horizontal!K$11,Vertical!$E:$O,K$10,0))+0</f>
        <v>152.33000000000001</v>
      </c>
      <c r="L108" s="207">
        <f>(VLOOKUP(Horizontal!$C108&amp;Horizontal!$B108&amp;Horizontal!L$11,Vertical!$E:$O,L$10,0))+0</f>
        <v>159.63999999999999</v>
      </c>
      <c r="M108" s="207">
        <f>(VLOOKUP(Horizontal!$C108&amp;Horizontal!$B108&amp;Horizontal!M$11,Vertical!$E:$O,M$10,0))+0</f>
        <v>156.12</v>
      </c>
      <c r="N108" s="207">
        <f>(VLOOKUP(Horizontal!$C108&amp;Horizontal!$B108&amp;Horizontal!N$11,Vertical!$E:$O,N$10,0))+0</f>
        <v>153.91</v>
      </c>
      <c r="O108" s="207">
        <f>(VLOOKUP(Horizontal!$C108&amp;Horizontal!$B108&amp;Horizontal!O$11,Vertical!$E:$O,O$10,0))+0</f>
        <v>151.18</v>
      </c>
      <c r="P108" s="209">
        <f>(VLOOKUP(Horizontal!$C108&amp;Horizontal!$B108&amp;Horizontal!P$11,Vertical!$E:$O,P$10,0))+0</f>
        <v>150.38</v>
      </c>
      <c r="Q108" s="210">
        <f>(VLOOKUP(Horizontal!$C108&amp;Horizontal!$B108&amp;Horizontal!Q$11,Vertical!$E:$O,Q$10,0))+0</f>
        <v>51</v>
      </c>
      <c r="R108" s="207">
        <f>(VLOOKUP(Horizontal!$C108&amp;Horizontal!$B108&amp;Horizontal!R$11,Vertical!$E:$O,R$10,0))+0</f>
        <v>46</v>
      </c>
      <c r="S108" s="207">
        <f>(VLOOKUP(Horizontal!$C108&amp;Horizontal!$B108&amp;Horizontal!S$11,Vertical!$E:$O,S$10,0))+0</f>
        <v>44</v>
      </c>
      <c r="T108" s="207">
        <f>(VLOOKUP(Horizontal!$C108&amp;Horizontal!$B108&amp;Horizontal!T$11,Vertical!$E:$O,T$10,0))+0</f>
        <v>38</v>
      </c>
      <c r="U108" s="207">
        <f>(VLOOKUP(Horizontal!$C108&amp;Horizontal!$B108&amp;Horizontal!U$11,Vertical!$E:$O,U$10,0))+0</f>
        <v>36</v>
      </c>
      <c r="V108" s="207">
        <f>(VLOOKUP(Horizontal!$C108&amp;Horizontal!$B108&amp;Horizontal!V$11,Vertical!$E:$O,V$10,0))+0</f>
        <v>31</v>
      </c>
      <c r="W108" s="207">
        <f>(VLOOKUP(Horizontal!$C108&amp;Horizontal!$B108&amp;Horizontal!W$11,Vertical!$E:$O,W$10,0))+0</f>
        <v>26</v>
      </c>
      <c r="X108" s="207">
        <f>(VLOOKUP(Horizontal!$C108&amp;Horizontal!$B108&amp;Horizontal!X$11,Vertical!$E:$O,X$10,0))+0</f>
        <v>24</v>
      </c>
      <c r="Y108" s="209">
        <f>(VLOOKUP(Horizontal!$C108&amp;Horizontal!$B108&amp;Horizontal!Y$11,Vertical!$E:$O,Y$10,0))+0</f>
        <v>21</v>
      </c>
      <c r="Z108" s="210">
        <f>(VLOOKUP(Horizontal!$C108&amp;Horizontal!$B108&amp;Horizontal!Z$11,Vertical!$E:$O,Z$10,0))+0</f>
        <v>82.21</v>
      </c>
      <c r="AA108" s="207">
        <f>(VLOOKUP(Horizontal!$C108&amp;Horizontal!$B108&amp;Horizontal!AA$11,Vertical!$E:$O,AA$10,0))+0</f>
        <v>63.24</v>
      </c>
      <c r="AB108" s="207">
        <f>(VLOOKUP(Horizontal!$C108&amp;Horizontal!$B108&amp;Horizontal!AB$11,Vertical!$E:$O,AB$10,0))+0</f>
        <v>77.05</v>
      </c>
      <c r="AC108" s="207">
        <f>(VLOOKUP(Horizontal!$C108&amp;Horizontal!$B108&amp;Horizontal!AC$11,Vertical!$E:$O,AC$10,0))+0</f>
        <v>69.489999999999995</v>
      </c>
      <c r="AD108" s="207">
        <f>(VLOOKUP(Horizontal!$C108&amp;Horizontal!$B108&amp;Horizontal!AD$11,Vertical!$E:$O,AD$10,0))+0</f>
        <v>56.67</v>
      </c>
      <c r="AE108" s="207">
        <f>(VLOOKUP(Horizontal!$C108&amp;Horizontal!$B108&amp;Horizontal!AE$11,Vertical!$E:$O,AE$10,0))+0</f>
        <v>55.48</v>
      </c>
      <c r="AF108" s="207">
        <f>(VLOOKUP(Horizontal!$C108&amp;Horizontal!$B108&amp;Horizontal!AF$11,Vertical!$E:$O,AF$10,0))+0</f>
        <v>48.28</v>
      </c>
      <c r="AG108" s="207">
        <f>(VLOOKUP(Horizontal!$C108&amp;Horizontal!$B108&amp;Horizontal!AG$11,Vertical!$E:$O,AG$10,0))+0</f>
        <v>31.03</v>
      </c>
      <c r="AH108" s="209">
        <f>(VLOOKUP(Horizontal!$C108&amp;Horizontal!$B108&amp;Horizontal!AH$11,Vertical!$E:$O,AH$10,0))+0</f>
        <v>21.43</v>
      </c>
      <c r="AI108" s="210">
        <f>(VLOOKUP(Horizontal!$C108&amp;Horizontal!$B108&amp;Horizontal!AI$11,Vertical!$E:$O,AI$10,0))+0</f>
        <v>10.68</v>
      </c>
      <c r="AJ108" s="207">
        <f>(VLOOKUP(Horizontal!$C108&amp;Horizontal!$B108&amp;Horizontal!AJ$11,Vertical!$E:$O,AJ$10,0))+0</f>
        <v>11.03</v>
      </c>
      <c r="AK108" s="207">
        <f>(VLOOKUP(Horizontal!$C108&amp;Horizontal!$B108&amp;Horizontal!AK$11,Vertical!$E:$O,AK$10,0))+0</f>
        <v>9.84</v>
      </c>
      <c r="AL108" s="207">
        <f>(VLOOKUP(Horizontal!$C108&amp;Horizontal!$B108&amp;Horizontal!AL$11,Vertical!$E:$O,AL$10,0))+0</f>
        <v>27.12</v>
      </c>
      <c r="AM108" s="207">
        <f>(VLOOKUP(Horizontal!$C108&amp;Horizontal!$B108&amp;Horizontal!AM$11,Vertical!$E:$O,AM$10,0))+0</f>
        <v>33.33</v>
      </c>
      <c r="AN108" s="207">
        <f>(VLOOKUP(Horizontal!$C108&amp;Horizontal!$B108&amp;Horizontal!AN$11,Vertical!$E:$O,AN$10,0))+0</f>
        <v>27.4</v>
      </c>
      <c r="AO108" s="207">
        <f>(VLOOKUP(Horizontal!$C108&amp;Horizontal!$B108&amp;Horizontal!AO$11,Vertical!$E:$O,AO$10,0))+0</f>
        <v>44.83</v>
      </c>
      <c r="AP108" s="207">
        <f>(VLOOKUP(Horizontal!$C108&amp;Horizontal!$B108&amp;Horizontal!AP$11,Vertical!$E:$O,AP$10,0))+0</f>
        <v>51.72</v>
      </c>
      <c r="AQ108" s="209">
        <f>(VLOOKUP(Horizontal!$C108&amp;Horizontal!$B108&amp;Horizontal!AQ$11,Vertical!$E:$O,AQ$10,0))+0</f>
        <v>64.290000000000006</v>
      </c>
      <c r="AR108" s="210">
        <f>(VLOOKUP(Horizontal!$C108&amp;Horizontal!$B108&amp;Horizontal!AR$11,Vertical!$E:$O,AR$10,0))+0</f>
        <v>7.12</v>
      </c>
      <c r="AS108" s="207">
        <f>(VLOOKUP(Horizontal!$C108&amp;Horizontal!$B108&amp;Horizontal!AS$11,Vertical!$E:$O,AS$10,0))+0</f>
        <v>25.74</v>
      </c>
      <c r="AT108" s="207">
        <f>(VLOOKUP(Horizontal!$C108&amp;Horizontal!$B108&amp;Horizontal!AT$11,Vertical!$E:$O,AT$10,0))+0</f>
        <v>13.11</v>
      </c>
      <c r="AU108" s="207">
        <f>(VLOOKUP(Horizontal!$C108&amp;Horizontal!$B108&amp;Horizontal!AU$11,Vertical!$E:$O,AU$10,0))+0</f>
        <v>3.39</v>
      </c>
      <c r="AV108" s="207">
        <f>(VLOOKUP(Horizontal!$C108&amp;Horizontal!$B108&amp;Horizontal!AV$11,Vertical!$E:$O,AV$10,0))+0</f>
        <v>10</v>
      </c>
      <c r="AW108" s="207">
        <f>(VLOOKUP(Horizontal!$C108&amp;Horizontal!$B108&amp;Horizontal!AW$11,Vertical!$E:$O,AW$10,0))+0</f>
        <v>17.12</v>
      </c>
      <c r="AX108" s="207">
        <f>(VLOOKUP(Horizontal!$C108&amp;Horizontal!$B108&amp;Horizontal!AX$11,Vertical!$E:$O,AX$10,0))+0</f>
        <v>6.9</v>
      </c>
      <c r="AY108" s="207">
        <f>(VLOOKUP(Horizontal!$C108&amp;Horizontal!$B108&amp;Horizontal!AY$11,Vertical!$E:$O,AY$10,0))+0</f>
        <v>17.239999999999998</v>
      </c>
      <c r="AZ108" s="209">
        <f>(VLOOKUP(Horizontal!$C108&amp;Horizontal!$B108&amp;Horizontal!AZ$11,Vertical!$E:$O,AZ$10,0))+0</f>
        <v>14.29</v>
      </c>
      <c r="BA108" s="208">
        <f>(VLOOKUP(Horizontal!$C108&amp;Horizontal!$B108&amp;Horizontal!BA$11,Vertical!$E:$O,BA$10,0))+0</f>
        <v>20.36</v>
      </c>
      <c r="BB108" s="210">
        <f>(VLOOKUP(Horizontal!$C108&amp;Horizontal!$B108&amp;Horizontal!BB$11,Vertical!$E:$O,BB$10,0))+0</f>
        <v>202.14</v>
      </c>
      <c r="BC108" s="207">
        <f>(VLOOKUP(Horizontal!$C108&amp;Horizontal!$B108&amp;Horizontal!BC$11,Vertical!$E:$O,BC$10,0))+0</f>
        <v>196.68</v>
      </c>
      <c r="BD108" s="207">
        <f>(VLOOKUP(Horizontal!$C108&amp;Horizontal!$B108&amp;Horizontal!BD$11,Vertical!$E:$O,BD$10,0))+0</f>
        <v>173.19</v>
      </c>
      <c r="BE108" s="207">
        <f>(VLOOKUP(Horizontal!$C108&amp;Horizontal!$B108&amp;Horizontal!BE$11,Vertical!$E:$O,BE$10,0))+0</f>
        <v>182.34</v>
      </c>
      <c r="BF108" s="207">
        <f>(VLOOKUP(Horizontal!$C108&amp;Horizontal!$B108&amp;Horizontal!BF$11,Vertical!$E:$O,BF$10,0))+0</f>
        <v>194.88</v>
      </c>
      <c r="BG108" s="207">
        <f>(VLOOKUP(Horizontal!$C108&amp;Horizontal!$B108&amp;Horizontal!BG$11,Vertical!$E:$O,BG$10,0))+0</f>
        <v>192.33</v>
      </c>
      <c r="BH108" s="207">
        <f>(VLOOKUP(Horizontal!$C108&amp;Horizontal!$B108&amp;Horizontal!BH$11,Vertical!$E:$O,BH$10,0))+0</f>
        <v>190.78</v>
      </c>
      <c r="BI108" s="207">
        <f>(VLOOKUP(Horizontal!$C108&amp;Horizontal!$B108&amp;Horizontal!BI$11,Vertical!$E:$O,BI$10,0))+0</f>
        <v>188.34</v>
      </c>
      <c r="BJ108" s="209">
        <f>(VLOOKUP(Horizontal!$C108&amp;Horizontal!$B108&amp;Horizontal!BJ$11,Vertical!$E:$O,BJ$10,0))+0</f>
        <v>187.12</v>
      </c>
      <c r="BK108" s="210">
        <f>(VLOOKUP(Horizontal!$C108&amp;Horizontal!$B108&amp;Horizontal!BK$11,Vertical!$E:$O,BK$10,0))+0</f>
        <v>46</v>
      </c>
      <c r="BL108" s="207">
        <f>(VLOOKUP(Horizontal!$C108&amp;Horizontal!$B108&amp;Horizontal!BL$11,Vertical!$E:$O,BL$10,0))+0</f>
        <v>44</v>
      </c>
      <c r="BM108" s="207">
        <f>(VLOOKUP(Horizontal!$C108&amp;Horizontal!$B108&amp;Horizontal!BM$11,Vertical!$E:$O,BM$10,0))+0</f>
        <v>40</v>
      </c>
      <c r="BN108" s="207">
        <f>(VLOOKUP(Horizontal!$C108&amp;Horizontal!$B108&amp;Horizontal!BN$11,Vertical!$E:$O,BN$10,0))+0</f>
        <v>35</v>
      </c>
      <c r="BO108" s="207">
        <f>(VLOOKUP(Horizontal!$C108&amp;Horizontal!$B108&amp;Horizontal!BO$11,Vertical!$E:$O,BO$10,0))+0</f>
        <v>34</v>
      </c>
      <c r="BP108" s="207">
        <f>(VLOOKUP(Horizontal!$C108&amp;Horizontal!$B108&amp;Horizontal!BP$11,Vertical!$E:$O,BP$10,0))+0</f>
        <v>34</v>
      </c>
      <c r="BQ108" s="207">
        <f>(VLOOKUP(Horizontal!$C108&amp;Horizontal!$B108&amp;Horizontal!BQ$11,Vertical!$E:$O,BQ$10,0))+0</f>
        <v>29</v>
      </c>
      <c r="BR108" s="207">
        <f>(VLOOKUP(Horizontal!$C108&amp;Horizontal!$B108&amp;Horizontal!BR$11,Vertical!$E:$O,BR$10,0))+0</f>
        <v>27</v>
      </c>
      <c r="BS108" s="209">
        <f>(VLOOKUP(Horizontal!$C108&amp;Horizontal!$B108&amp;Horizontal!BS$11,Vertical!$E:$O,BS$10,0))+0</f>
        <v>25</v>
      </c>
      <c r="BT108" s="210">
        <f>(VLOOKUP(Horizontal!$C108&amp;Horizontal!$B108&amp;Horizontal!BT$11,Vertical!$E:$O,BT$10,0))+0</f>
        <v>70.83</v>
      </c>
      <c r="BU108" s="207">
        <f>(VLOOKUP(Horizontal!$C108&amp;Horizontal!$B108&amp;Horizontal!BU$11,Vertical!$E:$O,BU$10,0))+0</f>
        <v>63.64</v>
      </c>
      <c r="BV108" s="207">
        <f>(VLOOKUP(Horizontal!$C108&amp;Horizontal!$B108&amp;Horizontal!BV$11,Vertical!$E:$O,BV$10,0))+0</f>
        <v>77.27</v>
      </c>
      <c r="BW108" s="207">
        <f>(VLOOKUP(Horizontal!$C108&amp;Horizontal!$B108&amp;Horizontal!BW$11,Vertical!$E:$O,BW$10,0))+0</f>
        <v>65.38</v>
      </c>
      <c r="BX108" s="207">
        <f>(VLOOKUP(Horizontal!$C108&amp;Horizontal!$B108&amp;Horizontal!BX$11,Vertical!$E:$O,BX$10,0))+0</f>
        <v>62.5</v>
      </c>
      <c r="BY108" s="207">
        <f>(VLOOKUP(Horizontal!$C108&amp;Horizontal!$B108&amp;Horizontal!BY$11,Vertical!$E:$O,BY$10,0))+0</f>
        <v>60</v>
      </c>
      <c r="BZ108" s="207">
        <f>(VLOOKUP(Horizontal!$C108&amp;Horizontal!$B108&amp;Horizontal!BZ$11,Vertical!$E:$O,BZ$10,0))+0</f>
        <v>47.62</v>
      </c>
      <c r="CA108" s="207">
        <f>(VLOOKUP(Horizontal!$C108&amp;Horizontal!$B108&amp;Horizontal!CA$11,Vertical!$E:$O,CA$10,0))+0</f>
        <v>45</v>
      </c>
      <c r="CB108" s="209">
        <f>(VLOOKUP(Horizontal!$C108&amp;Horizontal!$B108&amp;Horizontal!CB$11,Vertical!$E:$O,CB$10,0))+0</f>
        <v>47.62</v>
      </c>
      <c r="CC108" s="210">
        <f>(VLOOKUP(Horizontal!$C108&amp;Horizontal!$B108&amp;Horizontal!CC$11,Vertical!$E:$O,CC$10,0))+0</f>
        <v>12.5</v>
      </c>
      <c r="CD108" s="207">
        <f>(VLOOKUP(Horizontal!$C108&amp;Horizontal!$B108&amp;Horizontal!CD$11,Vertical!$E:$O,CD$10,0))+0</f>
        <v>9.09</v>
      </c>
      <c r="CE108" s="207">
        <f>(VLOOKUP(Horizontal!$C108&amp;Horizontal!$B108&amp;Horizontal!CE$11,Vertical!$E:$O,CE$10,0))+0</f>
        <v>18.18</v>
      </c>
      <c r="CF108" s="207">
        <f>(VLOOKUP(Horizontal!$C108&amp;Horizontal!$B108&amp;Horizontal!CF$11,Vertical!$E:$O,CF$10,0))+0</f>
        <v>23.08</v>
      </c>
      <c r="CG108" s="207">
        <f>(VLOOKUP(Horizontal!$C108&amp;Horizontal!$B108&amp;Horizontal!CG$11,Vertical!$E:$O,CG$10,0))+0</f>
        <v>29.17</v>
      </c>
      <c r="CH108" s="207">
        <f>(VLOOKUP(Horizontal!$C108&amp;Horizontal!$B108&amp;Horizontal!CH$11,Vertical!$E:$O,CH$10,0))+0</f>
        <v>24</v>
      </c>
      <c r="CI108" s="207">
        <f>(VLOOKUP(Horizontal!$C108&amp;Horizontal!$B108&amp;Horizontal!CI$11,Vertical!$E:$O,CI$10,0))+0</f>
        <v>33.33</v>
      </c>
      <c r="CJ108" s="207">
        <f>(VLOOKUP(Horizontal!$C108&amp;Horizontal!$B108&amp;Horizontal!CJ$11,Vertical!$E:$O,CJ$10,0))+0</f>
        <v>25</v>
      </c>
      <c r="CK108" s="209">
        <f>(VLOOKUP(Horizontal!$C108&amp;Horizontal!$B108&amp;Horizontal!CK$11,Vertical!$E:$O,CK$10,0))+0</f>
        <v>14.29</v>
      </c>
      <c r="CL108" s="210">
        <f>(VLOOKUP(Horizontal!$C108&amp;Horizontal!$B108&amp;Horizontal!CL$11,Vertical!$E:$O,CL$10,0))+0</f>
        <v>16.670000000000002</v>
      </c>
      <c r="CM108" s="207">
        <f>(VLOOKUP(Horizontal!$C108&amp;Horizontal!$B108&amp;Horizontal!CM$11,Vertical!$E:$O,CM$10,0))+0</f>
        <v>27.27</v>
      </c>
      <c r="CN108" s="207">
        <f>(VLOOKUP(Horizontal!$C108&amp;Horizontal!$B108&amp;Horizontal!CN$11,Vertical!$E:$O,CN$10,0))+0</f>
        <v>4.55</v>
      </c>
      <c r="CO108" s="207">
        <f>(VLOOKUP(Horizontal!$C108&amp;Horizontal!$B108&amp;Horizontal!CO$11,Vertical!$E:$O,CO$10,0))+0</f>
        <v>11.54</v>
      </c>
      <c r="CP108" s="207">
        <f>(VLOOKUP(Horizontal!$C108&amp;Horizontal!$B108&amp;Horizontal!CP$11,Vertical!$E:$O,CP$10,0))+0</f>
        <v>8.33</v>
      </c>
      <c r="CQ108" s="207">
        <f>(VLOOKUP(Horizontal!$C108&amp;Horizontal!$B108&amp;Horizontal!CQ$11,Vertical!$E:$O,CQ$10,0))+0</f>
        <v>16</v>
      </c>
      <c r="CR108" s="207">
        <f>(VLOOKUP(Horizontal!$C108&amp;Horizontal!$B108&amp;Horizontal!CR$11,Vertical!$E:$O,CR$10,0))+0</f>
        <v>19.05</v>
      </c>
      <c r="CS108" s="207">
        <f>(VLOOKUP(Horizontal!$C108&amp;Horizontal!$B108&amp;Horizontal!CS$11,Vertical!$E:$O,CS$10,0))+0</f>
        <v>30</v>
      </c>
      <c r="CT108" s="207">
        <f>(VLOOKUP(Horizontal!$C108&amp;Horizontal!$B108&amp;Horizontal!CT$11,Vertical!$E:$O,CT$10,0))+0</f>
        <v>38.1</v>
      </c>
      <c r="CU108" s="150"/>
      <c r="CV108" s="211">
        <f t="shared" si="53"/>
        <v>19.939999999999998</v>
      </c>
      <c r="CW108" s="190">
        <f t="shared" si="54"/>
        <v>18.460000000000008</v>
      </c>
      <c r="CX108" s="190">
        <f t="shared" si="55"/>
        <v>22.449999999999989</v>
      </c>
      <c r="CY108" s="190">
        <f t="shared" si="56"/>
        <v>30.009999999999991</v>
      </c>
      <c r="CZ108" s="190">
        <f t="shared" si="57"/>
        <v>35.240000000000009</v>
      </c>
      <c r="DA108" s="190">
        <f t="shared" si="58"/>
        <v>36.210000000000008</v>
      </c>
      <c r="DB108" s="190">
        <f t="shared" si="59"/>
        <v>36.870000000000005</v>
      </c>
      <c r="DC108" s="190">
        <f t="shared" si="60"/>
        <v>37.159999999999997</v>
      </c>
      <c r="DD108" s="212">
        <f t="shared" si="61"/>
        <v>36.740000000000009</v>
      </c>
      <c r="DE108" s="9">
        <v>160</v>
      </c>
      <c r="DF108" s="212">
        <f t="shared" si="62"/>
        <v>26.257210401891342</v>
      </c>
      <c r="DG108" s="264"/>
      <c r="DH108" s="265"/>
      <c r="DI108" s="265"/>
      <c r="DJ108" s="266"/>
      <c r="DK108" s="190">
        <v>152.66</v>
      </c>
      <c r="DL108" s="190">
        <v>152.66</v>
      </c>
      <c r="DM108" s="190">
        <v>152.66</v>
      </c>
      <c r="DN108" s="212">
        <v>152.66</v>
      </c>
      <c r="DO108" s="190">
        <v>200.21</v>
      </c>
      <c r="DP108" s="190">
        <v>200.21</v>
      </c>
      <c r="DQ108" s="190">
        <v>200.21</v>
      </c>
      <c r="DR108" s="212">
        <v>200.21</v>
      </c>
      <c r="DS108" s="150"/>
      <c r="DT108" s="190">
        <v>182</v>
      </c>
      <c r="DU108" s="190">
        <v>180</v>
      </c>
      <c r="DV108" s="190">
        <v>155</v>
      </c>
      <c r="DW108" s="190">
        <v>150</v>
      </c>
      <c r="DX108" s="190"/>
      <c r="DY108" s="190"/>
      <c r="DZ108" s="190"/>
      <c r="EA108" s="190"/>
      <c r="EB108" s="190"/>
      <c r="EC108" s="190"/>
      <c r="ED108" s="190">
        <v>172</v>
      </c>
      <c r="EE108" s="190">
        <v>160</v>
      </c>
      <c r="EF108" s="190">
        <v>155</v>
      </c>
      <c r="EG108" s="190">
        <v>150</v>
      </c>
      <c r="EH108" s="212">
        <v>150</v>
      </c>
      <c r="EI108" s="213"/>
      <c r="EJ108" s="211">
        <f t="shared" si="64"/>
        <v>19.739999999999981</v>
      </c>
      <c r="EK108" s="190">
        <f t="shared" si="65"/>
        <v>18.509999999999991</v>
      </c>
      <c r="EL108" s="190">
        <f t="shared" si="66"/>
        <v>24.180000000000007</v>
      </c>
      <c r="EM108" s="190">
        <f t="shared" si="67"/>
        <v>31.72</v>
      </c>
      <c r="EN108" s="190"/>
      <c r="EO108" s="190"/>
      <c r="EP108" s="190"/>
      <c r="EQ108" s="190"/>
      <c r="ER108" s="190"/>
      <c r="ES108" s="190"/>
      <c r="ET108" s="190">
        <f t="shared" si="68"/>
        <v>36.06</v>
      </c>
      <c r="EU108" s="190">
        <f t="shared" si="69"/>
        <v>37.050000000000011</v>
      </c>
      <c r="EV108" s="190">
        <f t="shared" si="70"/>
        <v>37.430000000000007</v>
      </c>
      <c r="EW108" s="190">
        <f t="shared" si="71"/>
        <v>38.440000000000026</v>
      </c>
      <c r="EX108" s="212">
        <f t="shared" si="72"/>
        <v>38.109999999999985</v>
      </c>
      <c r="EY108" s="211"/>
      <c r="EZ108" s="75">
        <f t="shared" si="73"/>
        <v>-5.7043676493445938E-2</v>
      </c>
      <c r="FA108" s="89">
        <f t="shared" si="74"/>
        <v>-7.0000000000000007E-2</v>
      </c>
      <c r="FB108" s="212"/>
      <c r="FC108" s="213"/>
      <c r="FD108" s="213"/>
      <c r="FE108" s="213"/>
      <c r="FF108" s="213"/>
      <c r="FG108" s="213"/>
      <c r="FH108" s="213"/>
      <c r="FI108" s="213"/>
      <c r="FJ108" s="213"/>
      <c r="FK108" s="213"/>
      <c r="FL108" s="213"/>
      <c r="FM108" s="213"/>
      <c r="FN108" s="213"/>
      <c r="FO108" s="213"/>
      <c r="FP108" s="213"/>
      <c r="FQ108" s="213"/>
      <c r="FR108" s="213"/>
      <c r="FS108" s="211"/>
      <c r="FT108" s="190"/>
      <c r="FU108" s="190"/>
      <c r="FV108" s="190"/>
      <c r="FW108" s="190"/>
      <c r="FX108" s="190"/>
      <c r="FY108" s="190"/>
      <c r="FZ108" s="190"/>
      <c r="GA108" s="190"/>
      <c r="GB108" s="190"/>
      <c r="GC108" s="190"/>
      <c r="GD108" s="190"/>
      <c r="GE108" s="190"/>
      <c r="GF108" s="190"/>
      <c r="GG108" s="212"/>
    </row>
    <row r="109" spans="2:189">
      <c r="B109" s="33">
        <v>42674</v>
      </c>
      <c r="C109" s="30" t="s">
        <v>22</v>
      </c>
      <c r="D109" s="30">
        <v>2016</v>
      </c>
      <c r="E109" s="30" t="str">
        <f t="shared" si="52"/>
        <v>2016S44</v>
      </c>
      <c r="F109" s="30" t="str">
        <f t="shared" si="63"/>
        <v>10Final2016</v>
      </c>
      <c r="G109" s="208" t="str">
        <f>VLOOKUP(Horizontal!$C109&amp;Horizontal!$B109&amp;Horizontal!G$11,Vertical!$E:$O,G$10,0)</f>
        <v>-14,27</v>
      </c>
      <c r="H109" s="207">
        <f>(VLOOKUP(Horizontal!$C109&amp;Horizontal!$B109&amp;Horizontal!H$11,Vertical!$E:$O,H$10,0))+0</f>
        <v>184.68</v>
      </c>
      <c r="I109" s="207">
        <f>(VLOOKUP(Horizontal!$C109&amp;Horizontal!$B109&amp;Horizontal!I$11,Vertical!$E:$O,I$10,0))+0</f>
        <v>185.21</v>
      </c>
      <c r="J109" s="207">
        <f>(VLOOKUP(Horizontal!$C109&amp;Horizontal!$B109&amp;Horizontal!J$11,Vertical!$E:$O,J$10,0))+0</f>
        <v>152.93</v>
      </c>
      <c r="K109" s="207">
        <f>(VLOOKUP(Horizontal!$C109&amp;Horizontal!$B109&amp;Horizontal!K$11,Vertical!$E:$O,K$10,0))+0</f>
        <v>153.19</v>
      </c>
      <c r="L109" s="207">
        <f>(VLOOKUP(Horizontal!$C109&amp;Horizontal!$B109&amp;Horizontal!L$11,Vertical!$E:$O,L$10,0))+0</f>
        <v>160.62</v>
      </c>
      <c r="M109" s="207">
        <f>(VLOOKUP(Horizontal!$C109&amp;Horizontal!$B109&amp;Horizontal!M$11,Vertical!$E:$O,M$10,0))+0</f>
        <v>156.63</v>
      </c>
      <c r="N109" s="207">
        <f>(VLOOKUP(Horizontal!$C109&amp;Horizontal!$B109&amp;Horizontal!N$11,Vertical!$E:$O,N$10,0))+0</f>
        <v>154.28</v>
      </c>
      <c r="O109" s="207">
        <f>(VLOOKUP(Horizontal!$C109&amp;Horizontal!$B109&amp;Horizontal!O$11,Vertical!$E:$O,O$10,0))+0</f>
        <v>151.38</v>
      </c>
      <c r="P109" s="209">
        <f>(VLOOKUP(Horizontal!$C109&amp;Horizontal!$B109&amp;Horizontal!P$11,Vertical!$E:$O,P$10,0))+0</f>
        <v>150.61000000000001</v>
      </c>
      <c r="Q109" s="210">
        <f>(VLOOKUP(Horizontal!$C109&amp;Horizontal!$B109&amp;Horizontal!Q$11,Vertical!$E:$O,Q$10,0))+0</f>
        <v>54</v>
      </c>
      <c r="R109" s="207">
        <f>(VLOOKUP(Horizontal!$C109&amp;Horizontal!$B109&amp;Horizontal!R$11,Vertical!$E:$O,R$10,0))+0</f>
        <v>46</v>
      </c>
      <c r="S109" s="207">
        <f>(VLOOKUP(Horizontal!$C109&amp;Horizontal!$B109&amp;Horizontal!S$11,Vertical!$E:$O,S$10,0))+0</f>
        <v>42</v>
      </c>
      <c r="T109" s="207">
        <f>(VLOOKUP(Horizontal!$C109&amp;Horizontal!$B109&amp;Horizontal!T$11,Vertical!$E:$O,T$10,0))+0</f>
        <v>34</v>
      </c>
      <c r="U109" s="207">
        <f>(VLOOKUP(Horizontal!$C109&amp;Horizontal!$B109&amp;Horizontal!U$11,Vertical!$E:$O,U$10,0))+0</f>
        <v>36</v>
      </c>
      <c r="V109" s="207">
        <f>(VLOOKUP(Horizontal!$C109&amp;Horizontal!$B109&amp;Horizontal!V$11,Vertical!$E:$O,V$10,0))+0</f>
        <v>34</v>
      </c>
      <c r="W109" s="207">
        <f>(VLOOKUP(Horizontal!$C109&amp;Horizontal!$B109&amp;Horizontal!W$11,Vertical!$E:$O,W$10,0))+0</f>
        <v>31</v>
      </c>
      <c r="X109" s="207">
        <f>(VLOOKUP(Horizontal!$C109&amp;Horizontal!$B109&amp;Horizontal!X$11,Vertical!$E:$O,X$10,0))+0</f>
        <v>23</v>
      </c>
      <c r="Y109" s="209">
        <f>(VLOOKUP(Horizontal!$C109&amp;Horizontal!$B109&amp;Horizontal!Y$11,Vertical!$E:$O,Y$10,0))+0</f>
        <v>20</v>
      </c>
      <c r="Z109" s="210">
        <f>(VLOOKUP(Horizontal!$C109&amp;Horizontal!$B109&amp;Horizontal!Z$11,Vertical!$E:$O,Z$10,0))+0</f>
        <v>23.08</v>
      </c>
      <c r="AA109" s="207">
        <f>(VLOOKUP(Horizontal!$C109&amp;Horizontal!$B109&amp;Horizontal!AA$11,Vertical!$E:$O,AA$10,0))+0</f>
        <v>15.38</v>
      </c>
      <c r="AB109" s="207">
        <f>(VLOOKUP(Horizontal!$C109&amp;Horizontal!$B109&amp;Horizontal!AB$11,Vertical!$E:$O,AB$10,0))+0</f>
        <v>28</v>
      </c>
      <c r="AC109" s="207">
        <f>(VLOOKUP(Horizontal!$C109&amp;Horizontal!$B109&amp;Horizontal!AC$11,Vertical!$E:$O,AC$10,0))+0</f>
        <v>36</v>
      </c>
      <c r="AD109" s="207">
        <f>(VLOOKUP(Horizontal!$C109&amp;Horizontal!$B109&amp;Horizontal!AD$11,Vertical!$E:$O,AD$10,0))+0</f>
        <v>20.75</v>
      </c>
      <c r="AE109" s="207">
        <f>(VLOOKUP(Horizontal!$C109&amp;Horizontal!$B109&amp;Horizontal!AE$11,Vertical!$E:$O,AE$10,0))+0</f>
        <v>29.63</v>
      </c>
      <c r="AF109" s="207">
        <f>(VLOOKUP(Horizontal!$C109&amp;Horizontal!$B109&amp;Horizontal!AF$11,Vertical!$E:$O,AF$10,0))+0</f>
        <v>26.92</v>
      </c>
      <c r="AG109" s="207">
        <f>(VLOOKUP(Horizontal!$C109&amp;Horizontal!$B109&amp;Horizontal!AG$11,Vertical!$E:$O,AG$10,0))+0</f>
        <v>29.63</v>
      </c>
      <c r="AH109" s="209">
        <f>(VLOOKUP(Horizontal!$C109&amp;Horizontal!$B109&amp;Horizontal!AH$11,Vertical!$E:$O,AH$10,0))+0</f>
        <v>11.83</v>
      </c>
      <c r="AI109" s="210">
        <f>(VLOOKUP(Horizontal!$C109&amp;Horizontal!$B109&amp;Horizontal!AI$11,Vertical!$E:$O,AI$10,0))+0</f>
        <v>3.85</v>
      </c>
      <c r="AJ109" s="207">
        <f>(VLOOKUP(Horizontal!$C109&amp;Horizontal!$B109&amp;Horizontal!AJ$11,Vertical!$E:$O,AJ$10,0))+0</f>
        <v>11.54</v>
      </c>
      <c r="AK109" s="207">
        <f>(VLOOKUP(Horizontal!$C109&amp;Horizontal!$B109&amp;Horizontal!AK$11,Vertical!$E:$O,AK$10,0))+0</f>
        <v>20</v>
      </c>
      <c r="AL109" s="207">
        <f>(VLOOKUP(Horizontal!$C109&amp;Horizontal!$B109&amp;Horizontal!AL$11,Vertical!$E:$O,AL$10,0))+0</f>
        <v>20</v>
      </c>
      <c r="AM109" s="207">
        <f>(VLOOKUP(Horizontal!$C109&amp;Horizontal!$B109&amp;Horizontal!AM$11,Vertical!$E:$O,AM$10,0))+0</f>
        <v>33.200000000000003</v>
      </c>
      <c r="AN109" s="207">
        <f>(VLOOKUP(Horizontal!$C109&amp;Horizontal!$B109&amp;Horizontal!AN$11,Vertical!$E:$O,AN$10,0))+0</f>
        <v>29.63</v>
      </c>
      <c r="AO109" s="207">
        <f>(VLOOKUP(Horizontal!$C109&amp;Horizontal!$B109&amp;Horizontal!AO$11,Vertical!$E:$O,AO$10,0))+0</f>
        <v>30.77</v>
      </c>
      <c r="AP109" s="207">
        <f>(VLOOKUP(Horizontal!$C109&amp;Horizontal!$B109&amp;Horizontal!AP$11,Vertical!$E:$O,AP$10,0))+0</f>
        <v>40.74</v>
      </c>
      <c r="AQ109" s="209">
        <f>(VLOOKUP(Horizontal!$C109&amp;Horizontal!$B109&amp;Horizontal!AQ$11,Vertical!$E:$O,AQ$10,0))+0</f>
        <v>68.7</v>
      </c>
      <c r="AR109" s="210">
        <f>(VLOOKUP(Horizontal!$C109&amp;Horizontal!$B109&amp;Horizontal!AR$11,Vertical!$E:$O,AR$10,0))+0</f>
        <v>73.08</v>
      </c>
      <c r="AS109" s="207">
        <f>(VLOOKUP(Horizontal!$C109&amp;Horizontal!$B109&amp;Horizontal!AS$11,Vertical!$E:$O,AS$10,0))+0</f>
        <v>73.08</v>
      </c>
      <c r="AT109" s="207">
        <f>(VLOOKUP(Horizontal!$C109&amp;Horizontal!$B109&amp;Horizontal!AT$11,Vertical!$E:$O,AT$10,0))+0</f>
        <v>52</v>
      </c>
      <c r="AU109" s="207">
        <f>(VLOOKUP(Horizontal!$C109&amp;Horizontal!$B109&amp;Horizontal!AU$11,Vertical!$E:$O,AU$10,0))+0</f>
        <v>44</v>
      </c>
      <c r="AV109" s="207">
        <f>(VLOOKUP(Horizontal!$C109&amp;Horizontal!$B109&amp;Horizontal!AV$11,Vertical!$E:$O,AV$10,0))+0</f>
        <v>46.06</v>
      </c>
      <c r="AW109" s="207">
        <f>(VLOOKUP(Horizontal!$C109&amp;Horizontal!$B109&amp;Horizontal!AW$11,Vertical!$E:$O,AW$10,0))+0</f>
        <v>40.74</v>
      </c>
      <c r="AX109" s="207">
        <f>(VLOOKUP(Horizontal!$C109&amp;Horizontal!$B109&amp;Horizontal!AX$11,Vertical!$E:$O,AX$10,0))+0</f>
        <v>42.31</v>
      </c>
      <c r="AY109" s="207">
        <f>(VLOOKUP(Horizontal!$C109&amp;Horizontal!$B109&amp;Horizontal!AY$11,Vertical!$E:$O,AY$10,0))+0</f>
        <v>29.63</v>
      </c>
      <c r="AZ109" s="209">
        <f>(VLOOKUP(Horizontal!$C109&amp;Horizontal!$B109&amp;Horizontal!AZ$11,Vertical!$E:$O,AZ$10,0))+0</f>
        <v>19.47</v>
      </c>
      <c r="BA109" s="208">
        <f>(VLOOKUP(Horizontal!$C109&amp;Horizontal!$B109&amp;Horizontal!BA$11,Vertical!$E:$O,BA$10,0))+0</f>
        <v>20.52</v>
      </c>
      <c r="BB109" s="210">
        <f>(VLOOKUP(Horizontal!$C109&amp;Horizontal!$B109&amp;Horizontal!BB$11,Vertical!$E:$O,BB$10,0))+0</f>
        <v>205.15</v>
      </c>
      <c r="BC109" s="207">
        <f>(VLOOKUP(Horizontal!$C109&amp;Horizontal!$B109&amp;Horizontal!BC$11,Vertical!$E:$O,BC$10,0))+0</f>
        <v>203.44</v>
      </c>
      <c r="BD109" s="207">
        <f>(VLOOKUP(Horizontal!$C109&amp;Horizontal!$B109&amp;Horizontal!BD$11,Vertical!$E:$O,BD$10,0))+0</f>
        <v>175.64</v>
      </c>
      <c r="BE109" s="207">
        <f>(VLOOKUP(Horizontal!$C109&amp;Horizontal!$B109&amp;Horizontal!BE$11,Vertical!$E:$O,BE$10,0))+0</f>
        <v>185.1</v>
      </c>
      <c r="BF109" s="207">
        <f>(VLOOKUP(Horizontal!$C109&amp;Horizontal!$B109&amp;Horizontal!BF$11,Vertical!$E:$O,BF$10,0))+0</f>
        <v>195.33</v>
      </c>
      <c r="BG109" s="207">
        <f>(VLOOKUP(Horizontal!$C109&amp;Horizontal!$B109&amp;Horizontal!BG$11,Vertical!$E:$O,BG$10,0))+0</f>
        <v>192</v>
      </c>
      <c r="BH109" s="207">
        <f>(VLOOKUP(Horizontal!$C109&amp;Horizontal!$B109&amp;Horizontal!BH$11,Vertical!$E:$O,BH$10,0))+0</f>
        <v>190</v>
      </c>
      <c r="BI109" s="207">
        <f>(VLOOKUP(Horizontal!$C109&amp;Horizontal!$B109&amp;Horizontal!BI$11,Vertical!$E:$O,BI$10,0))+0</f>
        <v>188.57</v>
      </c>
      <c r="BJ109" s="209">
        <f>(VLOOKUP(Horizontal!$C109&amp;Horizontal!$B109&amp;Horizontal!BJ$11,Vertical!$E:$O,BJ$10,0))+0</f>
        <v>187.93</v>
      </c>
      <c r="BK109" s="210">
        <f>(VLOOKUP(Horizontal!$C109&amp;Horizontal!$B109&amp;Horizontal!BK$11,Vertical!$E:$O,BK$10,0))+0</f>
        <v>50</v>
      </c>
      <c r="BL109" s="207">
        <f>(VLOOKUP(Horizontal!$C109&amp;Horizontal!$B109&amp;Horizontal!BL$11,Vertical!$E:$O,BL$10,0))+0</f>
        <v>47</v>
      </c>
      <c r="BM109" s="207">
        <f>(VLOOKUP(Horizontal!$C109&amp;Horizontal!$B109&amp;Horizontal!BM$11,Vertical!$E:$O,BM$10,0))+0</f>
        <v>42</v>
      </c>
      <c r="BN109" s="207">
        <f>(VLOOKUP(Horizontal!$C109&amp;Horizontal!$B109&amp;Horizontal!BN$11,Vertical!$E:$O,BN$10,0))+0</f>
        <v>40</v>
      </c>
      <c r="BO109" s="207">
        <f>(VLOOKUP(Horizontal!$C109&amp;Horizontal!$B109&amp;Horizontal!BO$11,Vertical!$E:$O,BO$10,0))+0</f>
        <v>40</v>
      </c>
      <c r="BP109" s="207">
        <f>(VLOOKUP(Horizontal!$C109&amp;Horizontal!$B109&amp;Horizontal!BP$11,Vertical!$E:$O,BP$10,0))+0</f>
        <v>35</v>
      </c>
      <c r="BQ109" s="207">
        <f>(VLOOKUP(Horizontal!$C109&amp;Horizontal!$B109&amp;Horizontal!BQ$11,Vertical!$E:$O,BQ$10,0))+0</f>
        <v>33</v>
      </c>
      <c r="BR109" s="207">
        <f>(VLOOKUP(Horizontal!$C109&amp;Horizontal!$B109&amp;Horizontal!BR$11,Vertical!$E:$O,BR$10,0))+0</f>
        <v>27</v>
      </c>
      <c r="BS109" s="209">
        <f>(VLOOKUP(Horizontal!$C109&amp;Horizontal!$B109&amp;Horizontal!BS$11,Vertical!$E:$O,BS$10,0))+0</f>
        <v>25</v>
      </c>
      <c r="BT109" s="210">
        <f>(VLOOKUP(Horizontal!$C109&amp;Horizontal!$B109&amp;Horizontal!BT$11,Vertical!$E:$O,BT$10,0))+0</f>
        <v>12.5</v>
      </c>
      <c r="BU109" s="207">
        <f>(VLOOKUP(Horizontal!$C109&amp;Horizontal!$B109&amp;Horizontal!BU$11,Vertical!$E:$O,BU$10,0))+0</f>
        <v>16.670000000000002</v>
      </c>
      <c r="BV109" s="207">
        <f>(VLOOKUP(Horizontal!$C109&amp;Horizontal!$B109&amp;Horizontal!BV$11,Vertical!$E:$O,BV$10,0))+0</f>
        <v>34.15</v>
      </c>
      <c r="BW109" s="207">
        <f>(VLOOKUP(Horizontal!$C109&amp;Horizontal!$B109&amp;Horizontal!BW$11,Vertical!$E:$O,BW$10,0))+0</f>
        <v>32.409999999999997</v>
      </c>
      <c r="BX109" s="207">
        <f>(VLOOKUP(Horizontal!$C109&amp;Horizontal!$B109&amp;Horizontal!BX$11,Vertical!$E:$O,BX$10,0))+0</f>
        <v>27.27</v>
      </c>
      <c r="BY109" s="207">
        <f>(VLOOKUP(Horizontal!$C109&amp;Horizontal!$B109&amp;Horizontal!BY$11,Vertical!$E:$O,BY$10,0))+0</f>
        <v>47.83</v>
      </c>
      <c r="BZ109" s="207">
        <f>(VLOOKUP(Horizontal!$C109&amp;Horizontal!$B109&amp;Horizontal!BZ$11,Vertical!$E:$O,BZ$10,0))+0</f>
        <v>52.36</v>
      </c>
      <c r="CA109" s="207">
        <f>(VLOOKUP(Horizontal!$C109&amp;Horizontal!$B109&amp;Horizontal!CA$11,Vertical!$E:$O,CA$10,0))+0</f>
        <v>31.67</v>
      </c>
      <c r="CB109" s="209">
        <f>(VLOOKUP(Horizontal!$C109&amp;Horizontal!$B109&amp;Horizontal!CB$11,Vertical!$E:$O,CB$10,0))+0</f>
        <v>22.73</v>
      </c>
      <c r="CC109" s="210">
        <f>(VLOOKUP(Horizontal!$C109&amp;Horizontal!$B109&amp;Horizontal!CC$11,Vertical!$E:$O,CC$10,0))+0</f>
        <v>20.83</v>
      </c>
      <c r="CD109" s="207">
        <f>(VLOOKUP(Horizontal!$C109&amp;Horizontal!$B109&amp;Horizontal!CD$11,Vertical!$E:$O,CD$10,0))+0</f>
        <v>16.670000000000002</v>
      </c>
      <c r="CE109" s="207">
        <f>(VLOOKUP(Horizontal!$C109&amp;Horizontal!$B109&amp;Horizontal!CE$11,Vertical!$E:$O,CE$10,0))+0</f>
        <v>4.88</v>
      </c>
      <c r="CF109" s="207">
        <f>(VLOOKUP(Horizontal!$C109&amp;Horizontal!$B109&amp;Horizontal!CF$11,Vertical!$E:$O,CF$10,0))+0</f>
        <v>13.89</v>
      </c>
      <c r="CG109" s="207">
        <f>(VLOOKUP(Horizontal!$C109&amp;Horizontal!$B109&amp;Horizontal!CG$11,Vertical!$E:$O,CG$10,0))+0</f>
        <v>31.82</v>
      </c>
      <c r="CH109" s="207">
        <f>(VLOOKUP(Horizontal!$C109&amp;Horizontal!$B109&amp;Horizontal!CH$11,Vertical!$E:$O,CH$10,0))+0</f>
        <v>21.74</v>
      </c>
      <c r="CI109" s="207">
        <f>(VLOOKUP(Horizontal!$C109&amp;Horizontal!$B109&amp;Horizontal!CI$11,Vertical!$E:$O,CI$10,0))+0</f>
        <v>14.62</v>
      </c>
      <c r="CJ109" s="207">
        <f>(VLOOKUP(Horizontal!$C109&amp;Horizontal!$B109&amp;Horizontal!CJ$11,Vertical!$E:$O,CJ$10,0))+0</f>
        <v>32.130000000000003</v>
      </c>
      <c r="CK109" s="209">
        <f>(VLOOKUP(Horizontal!$C109&amp;Horizontal!$B109&amp;Horizontal!CK$11,Vertical!$E:$O,CK$10,0))+0</f>
        <v>45.45</v>
      </c>
      <c r="CL109" s="210">
        <f>(VLOOKUP(Horizontal!$C109&amp;Horizontal!$B109&amp;Horizontal!CL$11,Vertical!$E:$O,CL$10,0))+0</f>
        <v>66.67</v>
      </c>
      <c r="CM109" s="207">
        <f>(VLOOKUP(Horizontal!$C109&amp;Horizontal!$B109&amp;Horizontal!CM$11,Vertical!$E:$O,CM$10,0))+0</f>
        <v>66.67</v>
      </c>
      <c r="CN109" s="207">
        <f>(VLOOKUP(Horizontal!$C109&amp;Horizontal!$B109&amp;Horizontal!CN$11,Vertical!$E:$O,CN$10,0))+0</f>
        <v>60.98</v>
      </c>
      <c r="CO109" s="207">
        <f>(VLOOKUP(Horizontal!$C109&amp;Horizontal!$B109&amp;Horizontal!CO$11,Vertical!$E:$O,CO$10,0))+0</f>
        <v>53.7</v>
      </c>
      <c r="CP109" s="207">
        <f>(VLOOKUP(Horizontal!$C109&amp;Horizontal!$B109&amp;Horizontal!CP$11,Vertical!$E:$O,CP$10,0))+0</f>
        <v>40.909999999999997</v>
      </c>
      <c r="CQ109" s="207">
        <f>(VLOOKUP(Horizontal!$C109&amp;Horizontal!$B109&amp;Horizontal!CQ$11,Vertical!$E:$O,CQ$10,0))+0</f>
        <v>30.43</v>
      </c>
      <c r="CR109" s="207">
        <f>(VLOOKUP(Horizontal!$C109&amp;Horizontal!$B109&amp;Horizontal!CR$11,Vertical!$E:$O,CR$10,0))+0</f>
        <v>33.020000000000003</v>
      </c>
      <c r="CS109" s="207">
        <f>(VLOOKUP(Horizontal!$C109&amp;Horizontal!$B109&amp;Horizontal!CS$11,Vertical!$E:$O,CS$10,0))+0</f>
        <v>36.200000000000003</v>
      </c>
      <c r="CT109" s="207">
        <f>(VLOOKUP(Horizontal!$C109&amp;Horizontal!$B109&amp;Horizontal!CT$11,Vertical!$E:$O,CT$10,0))+0</f>
        <v>31.82</v>
      </c>
      <c r="CU109" s="150"/>
      <c r="CV109" s="211">
        <f t="shared" si="53"/>
        <v>20.47</v>
      </c>
      <c r="CW109" s="190">
        <f t="shared" si="54"/>
        <v>18.22999999999999</v>
      </c>
      <c r="CX109" s="190">
        <f t="shared" si="55"/>
        <v>22.70999999999998</v>
      </c>
      <c r="CY109" s="190">
        <f t="shared" si="56"/>
        <v>31.909999999999997</v>
      </c>
      <c r="CZ109" s="190">
        <f t="shared" si="57"/>
        <v>34.710000000000008</v>
      </c>
      <c r="DA109" s="190">
        <f t="shared" si="58"/>
        <v>35.370000000000005</v>
      </c>
      <c r="DB109" s="190">
        <f t="shared" si="59"/>
        <v>35.72</v>
      </c>
      <c r="DC109" s="190">
        <f t="shared" si="60"/>
        <v>37.19</v>
      </c>
      <c r="DD109" s="212">
        <f t="shared" si="61"/>
        <v>37.319999999999993</v>
      </c>
      <c r="DE109" s="9">
        <v>160</v>
      </c>
      <c r="DF109" s="212">
        <f t="shared" si="62"/>
        <v>23.777210401891324</v>
      </c>
      <c r="DG109" s="264"/>
      <c r="DH109" s="265"/>
      <c r="DI109" s="265"/>
      <c r="DJ109" s="266"/>
      <c r="DK109" s="190">
        <v>221.9</v>
      </c>
      <c r="DL109" s="190">
        <v>221.9</v>
      </c>
      <c r="DM109" s="190">
        <v>221.91</v>
      </c>
      <c r="DN109" s="212">
        <v>221.91</v>
      </c>
      <c r="DO109" s="190">
        <v>200.21</v>
      </c>
      <c r="DP109" s="190">
        <v>200.21</v>
      </c>
      <c r="DQ109" s="190">
        <v>200.21</v>
      </c>
      <c r="DR109" s="212">
        <v>200.21</v>
      </c>
      <c r="DS109" s="150"/>
      <c r="DT109" s="190">
        <v>190</v>
      </c>
      <c r="DU109" s="190">
        <v>160</v>
      </c>
      <c r="DV109" s="190">
        <v>150</v>
      </c>
      <c r="DW109" s="190">
        <v>150</v>
      </c>
      <c r="DX109" s="190"/>
      <c r="DY109" s="190"/>
      <c r="DZ109" s="190"/>
      <c r="EA109" s="190"/>
      <c r="EB109" s="190"/>
      <c r="EC109" s="190"/>
      <c r="ED109" s="190">
        <v>175</v>
      </c>
      <c r="EE109" s="190">
        <v>164</v>
      </c>
      <c r="EF109" s="190">
        <v>155</v>
      </c>
      <c r="EG109" s="190">
        <v>150</v>
      </c>
      <c r="EH109" s="212">
        <v>150</v>
      </c>
      <c r="EI109" s="213"/>
      <c r="EJ109" s="211">
        <f t="shared" si="64"/>
        <v>19.939999999999998</v>
      </c>
      <c r="EK109" s="190">
        <f t="shared" si="65"/>
        <v>18.460000000000008</v>
      </c>
      <c r="EL109" s="190">
        <f t="shared" si="66"/>
        <v>22.449999999999989</v>
      </c>
      <c r="EM109" s="190">
        <f t="shared" si="67"/>
        <v>30.009999999999991</v>
      </c>
      <c r="EN109" s="190"/>
      <c r="EO109" s="190"/>
      <c r="EP109" s="190"/>
      <c r="EQ109" s="190"/>
      <c r="ER109" s="190"/>
      <c r="ES109" s="190"/>
      <c r="ET109" s="190">
        <f t="shared" si="68"/>
        <v>35.240000000000009</v>
      </c>
      <c r="EU109" s="190">
        <f t="shared" si="69"/>
        <v>36.210000000000008</v>
      </c>
      <c r="EV109" s="190">
        <f t="shared" si="70"/>
        <v>36.870000000000005</v>
      </c>
      <c r="EW109" s="190">
        <f t="shared" si="71"/>
        <v>37.159999999999997</v>
      </c>
      <c r="EX109" s="212">
        <f t="shared" si="72"/>
        <v>36.740000000000009</v>
      </c>
      <c r="EY109" s="211"/>
      <c r="EZ109" s="75">
        <f t="shared" si="73"/>
        <v>-6.9858520585499573E-2</v>
      </c>
      <c r="FA109" s="89">
        <f t="shared" si="74"/>
        <v>-7.0000000000000007E-2</v>
      </c>
      <c r="FB109" s="212"/>
      <c r="FC109" s="213"/>
      <c r="FD109" s="213"/>
      <c r="FE109" s="213"/>
      <c r="FF109" s="213"/>
      <c r="FG109" s="213"/>
      <c r="FH109" s="213"/>
      <c r="FI109" s="213"/>
      <c r="FJ109" s="213"/>
      <c r="FK109" s="213"/>
      <c r="FL109" s="213"/>
      <c r="FM109" s="213"/>
      <c r="FN109" s="213"/>
      <c r="FO109" s="213"/>
      <c r="FP109" s="213"/>
      <c r="FQ109" s="213"/>
      <c r="FR109" s="213"/>
      <c r="FS109" s="211"/>
      <c r="FT109" s="190"/>
      <c r="FU109" s="190"/>
      <c r="FV109" s="190"/>
      <c r="FW109" s="190"/>
      <c r="FX109" s="190"/>
      <c r="FY109" s="190"/>
      <c r="FZ109" s="190"/>
      <c r="GA109" s="190"/>
      <c r="GB109" s="190"/>
      <c r="GC109" s="190"/>
      <c r="GD109" s="190"/>
      <c r="GE109" s="190"/>
      <c r="GF109" s="190"/>
      <c r="GG109" s="212"/>
    </row>
    <row r="110" spans="2:189">
      <c r="B110" s="33">
        <v>42681</v>
      </c>
      <c r="C110" s="30" t="s">
        <v>21</v>
      </c>
      <c r="D110" s="30">
        <v>2016</v>
      </c>
      <c r="E110" s="30" t="str">
        <f t="shared" si="52"/>
        <v>2016S45</v>
      </c>
      <c r="F110" s="30" t="str">
        <f t="shared" si="63"/>
        <v>112016</v>
      </c>
      <c r="G110" s="208" t="str">
        <f>VLOOKUP(Horizontal!$C110&amp;Horizontal!$B110&amp;Horizontal!G$11,Vertical!$E:$O,G$10,0)</f>
        <v>-13,4</v>
      </c>
      <c r="H110" s="207">
        <f>(VLOOKUP(Horizontal!$C110&amp;Horizontal!$B110&amp;Horizontal!H$11,Vertical!$E:$O,H$10,0))+0</f>
        <v>201.83</v>
      </c>
      <c r="I110" s="207">
        <f>(VLOOKUP(Horizontal!$C110&amp;Horizontal!$B110&amp;Horizontal!I$11,Vertical!$E:$O,I$10,0))+0</f>
        <v>164.05</v>
      </c>
      <c r="J110" s="207">
        <f>(VLOOKUP(Horizontal!$C110&amp;Horizontal!$B110&amp;Horizontal!J$11,Vertical!$E:$O,J$10,0))+0</f>
        <v>158.24</v>
      </c>
      <c r="K110" s="207">
        <f>(VLOOKUP(Horizontal!$C110&amp;Horizontal!$B110&amp;Horizontal!K$11,Vertical!$E:$O,K$10,0))+0</f>
        <v>156.77000000000001</v>
      </c>
      <c r="L110" s="207">
        <f>(VLOOKUP(Horizontal!$C110&amp;Horizontal!$B110&amp;Horizontal!L$11,Vertical!$E:$O,L$10,0))+0</f>
        <v>162.04</v>
      </c>
      <c r="M110" s="207">
        <f>(VLOOKUP(Horizontal!$C110&amp;Horizontal!$B110&amp;Horizontal!M$11,Vertical!$E:$O,M$10,0))+0</f>
        <v>157.19</v>
      </c>
      <c r="N110" s="207">
        <f>(VLOOKUP(Horizontal!$C110&amp;Horizontal!$B110&amp;Horizontal!N$11,Vertical!$E:$O,N$10,0))+0</f>
        <v>154.91999999999999</v>
      </c>
      <c r="O110" s="207">
        <f>(VLOOKUP(Horizontal!$C110&amp;Horizontal!$B110&amp;Horizontal!O$11,Vertical!$E:$O,O$10,0))+0</f>
        <v>152.59</v>
      </c>
      <c r="P110" s="209">
        <f>(VLOOKUP(Horizontal!$C110&amp;Horizontal!$B110&amp;Horizontal!P$11,Vertical!$E:$O,P$10,0))+0</f>
        <v>151.41999999999999</v>
      </c>
      <c r="Q110" s="210">
        <f>(VLOOKUP(Horizontal!$C110&amp;Horizontal!$B110&amp;Horizontal!Q$11,Vertical!$E:$O,Q$10,0))+0</f>
        <v>52</v>
      </c>
      <c r="R110" s="207">
        <f>(VLOOKUP(Horizontal!$C110&amp;Horizontal!$B110&amp;Horizontal!R$11,Vertical!$E:$O,R$10,0))+0</f>
        <v>44</v>
      </c>
      <c r="S110" s="207">
        <f>(VLOOKUP(Horizontal!$C110&amp;Horizontal!$B110&amp;Horizontal!S$11,Vertical!$E:$O,S$10,0))+0</f>
        <v>39</v>
      </c>
      <c r="T110" s="207">
        <f>(VLOOKUP(Horizontal!$C110&amp;Horizontal!$B110&amp;Horizontal!T$11,Vertical!$E:$O,T$10,0))+0</f>
        <v>38</v>
      </c>
      <c r="U110" s="207">
        <f>(VLOOKUP(Horizontal!$C110&amp;Horizontal!$B110&amp;Horizontal!U$11,Vertical!$E:$O,U$10,0))+0</f>
        <v>37</v>
      </c>
      <c r="V110" s="207">
        <f>(VLOOKUP(Horizontal!$C110&amp;Horizontal!$B110&amp;Horizontal!V$11,Vertical!$E:$O,V$10,0))+0</f>
        <v>32</v>
      </c>
      <c r="W110" s="207">
        <f>(VLOOKUP(Horizontal!$C110&amp;Horizontal!$B110&amp;Horizontal!W$11,Vertical!$E:$O,W$10,0))+0</f>
        <v>29</v>
      </c>
      <c r="X110" s="207">
        <f>(VLOOKUP(Horizontal!$C110&amp;Horizontal!$B110&amp;Horizontal!X$11,Vertical!$E:$O,X$10,0))+0</f>
        <v>24</v>
      </c>
      <c r="Y110" s="209">
        <f>(VLOOKUP(Horizontal!$C110&amp;Horizontal!$B110&amp;Horizontal!Y$11,Vertical!$E:$O,Y$10,0))+0</f>
        <v>21</v>
      </c>
      <c r="Z110" s="210">
        <f>(VLOOKUP(Horizontal!$C110&amp;Horizontal!$B110&amp;Horizontal!Z$11,Vertical!$E:$O,Z$10,0))+0</f>
        <v>0</v>
      </c>
      <c r="AA110" s="207">
        <f>(VLOOKUP(Horizontal!$C110&amp;Horizontal!$B110&amp;Horizontal!AA$11,Vertical!$E:$O,AA$10,0))+0</f>
        <v>8</v>
      </c>
      <c r="AB110" s="207">
        <f>(VLOOKUP(Horizontal!$C110&amp;Horizontal!$B110&amp;Horizontal!AB$11,Vertical!$E:$O,AB$10,0))+0</f>
        <v>19.23</v>
      </c>
      <c r="AC110" s="207">
        <f>(VLOOKUP(Horizontal!$C110&amp;Horizontal!$B110&amp;Horizontal!AC$11,Vertical!$E:$O,AC$10,0))+0</f>
        <v>19.23</v>
      </c>
      <c r="AD110" s="207">
        <f>(VLOOKUP(Horizontal!$C110&amp;Horizontal!$B110&amp;Horizontal!AD$11,Vertical!$E:$O,AD$10,0))+0</f>
        <v>17.239999999999998</v>
      </c>
      <c r="AE110" s="207">
        <f>(VLOOKUP(Horizontal!$C110&amp;Horizontal!$B110&amp;Horizontal!AE$11,Vertical!$E:$O,AE$10,0))+0</f>
        <v>25.93</v>
      </c>
      <c r="AF110" s="207">
        <f>(VLOOKUP(Horizontal!$C110&amp;Horizontal!$B110&amp;Horizontal!AF$11,Vertical!$E:$O,AF$10,0))+0</f>
        <v>13.33</v>
      </c>
      <c r="AG110" s="207">
        <f>(VLOOKUP(Horizontal!$C110&amp;Horizontal!$B110&amp;Horizontal!AG$11,Vertical!$E:$O,AG$10,0))+0</f>
        <v>7.41</v>
      </c>
      <c r="AH110" s="209">
        <f>(VLOOKUP(Horizontal!$C110&amp;Horizontal!$B110&amp;Horizontal!AH$11,Vertical!$E:$O,AH$10,0))+0</f>
        <v>7.66</v>
      </c>
      <c r="AI110" s="210">
        <f>(VLOOKUP(Horizontal!$C110&amp;Horizontal!$B110&amp;Horizontal!AI$11,Vertical!$E:$O,AI$10,0))+0</f>
        <v>0</v>
      </c>
      <c r="AJ110" s="207">
        <f>(VLOOKUP(Horizontal!$C110&amp;Horizontal!$B110&amp;Horizontal!AJ$11,Vertical!$E:$O,AJ$10,0))+0</f>
        <v>12</v>
      </c>
      <c r="AK110" s="207">
        <f>(VLOOKUP(Horizontal!$C110&amp;Horizontal!$B110&amp;Horizontal!AK$11,Vertical!$E:$O,AK$10,0))+0</f>
        <v>23.08</v>
      </c>
      <c r="AL110" s="207">
        <f>(VLOOKUP(Horizontal!$C110&amp;Horizontal!$B110&amp;Horizontal!AL$11,Vertical!$E:$O,AL$10,0))+0</f>
        <v>23.08</v>
      </c>
      <c r="AM110" s="207">
        <f>(VLOOKUP(Horizontal!$C110&amp;Horizontal!$B110&amp;Horizontal!AM$11,Vertical!$E:$O,AM$10,0))+0</f>
        <v>34.479999999999997</v>
      </c>
      <c r="AN110" s="207">
        <f>(VLOOKUP(Horizontal!$C110&amp;Horizontal!$B110&amp;Horizontal!AN$11,Vertical!$E:$O,AN$10,0))+0</f>
        <v>37.04</v>
      </c>
      <c r="AO110" s="207">
        <f>(VLOOKUP(Horizontal!$C110&amp;Horizontal!$B110&amp;Horizontal!AO$11,Vertical!$E:$O,AO$10,0))+0</f>
        <v>46.67</v>
      </c>
      <c r="AP110" s="207">
        <f>(VLOOKUP(Horizontal!$C110&amp;Horizontal!$B110&amp;Horizontal!AP$11,Vertical!$E:$O,AP$10,0))+0</f>
        <v>51.85</v>
      </c>
      <c r="AQ110" s="209">
        <f>(VLOOKUP(Horizontal!$C110&amp;Horizontal!$B110&amp;Horizontal!AQ$11,Vertical!$E:$O,AQ$10,0))+0</f>
        <v>57.47</v>
      </c>
      <c r="AR110" s="210">
        <f>(VLOOKUP(Horizontal!$C110&amp;Horizontal!$B110&amp;Horizontal!AR$11,Vertical!$E:$O,AR$10,0))+0</f>
        <v>100</v>
      </c>
      <c r="AS110" s="207">
        <f>(VLOOKUP(Horizontal!$C110&amp;Horizontal!$B110&amp;Horizontal!AS$11,Vertical!$E:$O,AS$10,0))+0</f>
        <v>80</v>
      </c>
      <c r="AT110" s="207">
        <f>(VLOOKUP(Horizontal!$C110&amp;Horizontal!$B110&amp;Horizontal!AT$11,Vertical!$E:$O,AT$10,0))+0</f>
        <v>57.69</v>
      </c>
      <c r="AU110" s="207">
        <f>(VLOOKUP(Horizontal!$C110&amp;Horizontal!$B110&amp;Horizontal!AU$11,Vertical!$E:$O,AU$10,0))+0</f>
        <v>57.69</v>
      </c>
      <c r="AV110" s="207">
        <f>(VLOOKUP(Horizontal!$C110&amp;Horizontal!$B110&amp;Horizontal!AV$11,Vertical!$E:$O,AV$10,0))+0</f>
        <v>48.28</v>
      </c>
      <c r="AW110" s="207">
        <f>(VLOOKUP(Horizontal!$C110&amp;Horizontal!$B110&amp;Horizontal!AW$11,Vertical!$E:$O,AW$10,0))+0</f>
        <v>37.04</v>
      </c>
      <c r="AX110" s="207">
        <f>(VLOOKUP(Horizontal!$C110&amp;Horizontal!$B110&amp;Horizontal!AX$11,Vertical!$E:$O,AX$10,0))+0</f>
        <v>40</v>
      </c>
      <c r="AY110" s="207">
        <f>(VLOOKUP(Horizontal!$C110&amp;Horizontal!$B110&amp;Horizontal!AY$11,Vertical!$E:$O,AY$10,0))+0</f>
        <v>40.74</v>
      </c>
      <c r="AZ110" s="209">
        <f>(VLOOKUP(Horizontal!$C110&amp;Horizontal!$B110&amp;Horizontal!AZ$11,Vertical!$E:$O,AZ$10,0))+0</f>
        <v>34.869999999999997</v>
      </c>
      <c r="BA110" s="208">
        <f>(VLOOKUP(Horizontal!$C110&amp;Horizontal!$B110&amp;Horizontal!BA$11,Vertical!$E:$O,BA$10,0))+0</f>
        <v>21.98</v>
      </c>
      <c r="BB110" s="210">
        <f>(VLOOKUP(Horizontal!$C110&amp;Horizontal!$B110&amp;Horizontal!BB$11,Vertical!$E:$O,BB$10,0))+0</f>
        <v>222.67</v>
      </c>
      <c r="BC110" s="207">
        <f>(VLOOKUP(Horizontal!$C110&amp;Horizontal!$B110&amp;Horizontal!BC$11,Vertical!$E:$O,BC$10,0))+0</f>
        <v>188.78</v>
      </c>
      <c r="BD110" s="207">
        <f>(VLOOKUP(Horizontal!$C110&amp;Horizontal!$B110&amp;Horizontal!BD$11,Vertical!$E:$O,BD$10,0))+0</f>
        <v>190.02</v>
      </c>
      <c r="BE110" s="207">
        <f>(VLOOKUP(Horizontal!$C110&amp;Horizontal!$B110&amp;Horizontal!BE$11,Vertical!$E:$O,BE$10,0))+0</f>
        <v>188.45</v>
      </c>
      <c r="BF110" s="207">
        <f>(VLOOKUP(Horizontal!$C110&amp;Horizontal!$B110&amp;Horizontal!BF$11,Vertical!$E:$O,BF$10,0))+0</f>
        <v>195.19</v>
      </c>
      <c r="BG110" s="207">
        <f>(VLOOKUP(Horizontal!$C110&amp;Horizontal!$B110&amp;Horizontal!BG$11,Vertical!$E:$O,BG$10,0))+0</f>
        <v>191.92</v>
      </c>
      <c r="BH110" s="207">
        <f>(VLOOKUP(Horizontal!$C110&amp;Horizontal!$B110&amp;Horizontal!BH$11,Vertical!$E:$O,BH$10,0))+0</f>
        <v>189.6</v>
      </c>
      <c r="BI110" s="207">
        <f>(VLOOKUP(Horizontal!$C110&amp;Horizontal!$B110&amp;Horizontal!BI$11,Vertical!$E:$O,BI$10,0))+0</f>
        <v>187.47</v>
      </c>
      <c r="BJ110" s="209">
        <f>(VLOOKUP(Horizontal!$C110&amp;Horizontal!$B110&amp;Horizontal!BJ$11,Vertical!$E:$O,BJ$10,0))+0</f>
        <v>186.46</v>
      </c>
      <c r="BK110" s="210">
        <f>(VLOOKUP(Horizontal!$C110&amp;Horizontal!$B110&amp;Horizontal!BK$11,Vertical!$E:$O,BK$10,0))+0</f>
        <v>52</v>
      </c>
      <c r="BL110" s="207">
        <f>(VLOOKUP(Horizontal!$C110&amp;Horizontal!$B110&amp;Horizontal!BL$11,Vertical!$E:$O,BL$10,0))+0</f>
        <v>48</v>
      </c>
      <c r="BM110" s="207">
        <f>(VLOOKUP(Horizontal!$C110&amp;Horizontal!$B110&amp;Horizontal!BM$11,Vertical!$E:$O,BM$10,0))+0</f>
        <v>40</v>
      </c>
      <c r="BN110" s="207">
        <f>(VLOOKUP(Horizontal!$C110&amp;Horizontal!$B110&amp;Horizontal!BN$11,Vertical!$E:$O,BN$10,0))+0</f>
        <v>40</v>
      </c>
      <c r="BO110" s="207">
        <f>(VLOOKUP(Horizontal!$C110&amp;Horizontal!$B110&amp;Horizontal!BO$11,Vertical!$E:$O,BO$10,0))+0</f>
        <v>41</v>
      </c>
      <c r="BP110" s="207">
        <f>(VLOOKUP(Horizontal!$C110&amp;Horizontal!$B110&amp;Horizontal!BP$11,Vertical!$E:$O,BP$10,0))+0</f>
        <v>36</v>
      </c>
      <c r="BQ110" s="207">
        <f>(VLOOKUP(Horizontal!$C110&amp;Horizontal!$B110&amp;Horizontal!BQ$11,Vertical!$E:$O,BQ$10,0))+0</f>
        <v>35</v>
      </c>
      <c r="BR110" s="207">
        <f>(VLOOKUP(Horizontal!$C110&amp;Horizontal!$B110&amp;Horizontal!BR$11,Vertical!$E:$O,BR$10,0))+0</f>
        <v>29</v>
      </c>
      <c r="BS110" s="209">
        <f>(VLOOKUP(Horizontal!$C110&amp;Horizontal!$B110&amp;Horizontal!BS$11,Vertical!$E:$O,BS$10,0))+0</f>
        <v>21</v>
      </c>
      <c r="BT110" s="210">
        <f>(VLOOKUP(Horizontal!$C110&amp;Horizontal!$B110&amp;Horizontal!BT$11,Vertical!$E:$O,BT$10,0))+0</f>
        <v>0</v>
      </c>
      <c r="BU110" s="207">
        <f>(VLOOKUP(Horizontal!$C110&amp;Horizontal!$B110&amp;Horizontal!BU$11,Vertical!$E:$O,BU$10,0))+0</f>
        <v>10.53</v>
      </c>
      <c r="BV110" s="207">
        <f>(VLOOKUP(Horizontal!$C110&amp;Horizontal!$B110&amp;Horizontal!BV$11,Vertical!$E:$O,BV$10,0))+0</f>
        <v>24</v>
      </c>
      <c r="BW110" s="207">
        <f>(VLOOKUP(Horizontal!$C110&amp;Horizontal!$B110&amp;Horizontal!BW$11,Vertical!$E:$O,BW$10,0))+0</f>
        <v>24</v>
      </c>
      <c r="BX110" s="207">
        <f>(VLOOKUP(Horizontal!$C110&amp;Horizontal!$B110&amp;Horizontal!BX$11,Vertical!$E:$O,BX$10,0))+0</f>
        <v>25</v>
      </c>
      <c r="BY110" s="207">
        <f>(VLOOKUP(Horizontal!$C110&amp;Horizontal!$B110&amp;Horizontal!BY$11,Vertical!$E:$O,BY$10,0))+0</f>
        <v>30.43</v>
      </c>
      <c r="BZ110" s="207">
        <f>(VLOOKUP(Horizontal!$C110&amp;Horizontal!$B110&amp;Horizontal!BZ$11,Vertical!$E:$O,BZ$10,0))+0</f>
        <v>34.78</v>
      </c>
      <c r="CA110" s="207">
        <f>(VLOOKUP(Horizontal!$C110&amp;Horizontal!$B110&amp;Horizontal!CA$11,Vertical!$E:$O,CA$10,0))+0</f>
        <v>33.33</v>
      </c>
      <c r="CB110" s="209">
        <f>(VLOOKUP(Horizontal!$C110&amp;Horizontal!$B110&amp;Horizontal!CB$11,Vertical!$E:$O,CB$10,0))+0</f>
        <v>38.1</v>
      </c>
      <c r="CC110" s="210">
        <f>(VLOOKUP(Horizontal!$C110&amp;Horizontal!$B110&amp;Horizontal!CC$11,Vertical!$E:$O,CC$10,0))+0</f>
        <v>8.33</v>
      </c>
      <c r="CD110" s="207">
        <f>(VLOOKUP(Horizontal!$C110&amp;Horizontal!$B110&amp;Horizontal!CD$11,Vertical!$E:$O,CD$10,0))+0</f>
        <v>5.26</v>
      </c>
      <c r="CE110" s="207">
        <f>(VLOOKUP(Horizontal!$C110&amp;Horizontal!$B110&amp;Horizontal!CE$11,Vertical!$E:$O,CE$10,0))+0</f>
        <v>20</v>
      </c>
      <c r="CF110" s="207">
        <f>(VLOOKUP(Horizontal!$C110&amp;Horizontal!$B110&amp;Horizontal!CF$11,Vertical!$E:$O,CF$10,0))+0</f>
        <v>20</v>
      </c>
      <c r="CG110" s="207">
        <f>(VLOOKUP(Horizontal!$C110&amp;Horizontal!$B110&amp;Horizontal!CG$11,Vertical!$E:$O,CG$10,0))+0</f>
        <v>33.33</v>
      </c>
      <c r="CH110" s="207">
        <f>(VLOOKUP(Horizontal!$C110&amp;Horizontal!$B110&amp;Horizontal!CH$11,Vertical!$E:$O,CH$10,0))+0</f>
        <v>26.09</v>
      </c>
      <c r="CI110" s="207">
        <f>(VLOOKUP(Horizontal!$C110&amp;Horizontal!$B110&amp;Horizontal!CI$11,Vertical!$E:$O,CI$10,0))+0</f>
        <v>26.09</v>
      </c>
      <c r="CJ110" s="207">
        <f>(VLOOKUP(Horizontal!$C110&amp;Horizontal!$B110&amp;Horizontal!CJ$11,Vertical!$E:$O,CJ$10,0))+0</f>
        <v>38.1</v>
      </c>
      <c r="CK110" s="209">
        <f>(VLOOKUP(Horizontal!$C110&amp;Horizontal!$B110&amp;Horizontal!CK$11,Vertical!$E:$O,CK$10,0))+0</f>
        <v>33.33</v>
      </c>
      <c r="CL110" s="210">
        <f>(VLOOKUP(Horizontal!$C110&amp;Horizontal!$B110&amp;Horizontal!CL$11,Vertical!$E:$O,CL$10,0))+0</f>
        <v>91.67</v>
      </c>
      <c r="CM110" s="207">
        <f>(VLOOKUP(Horizontal!$C110&amp;Horizontal!$B110&amp;Horizontal!CM$11,Vertical!$E:$O,CM$10,0))+0</f>
        <v>84.21</v>
      </c>
      <c r="CN110" s="207">
        <f>(VLOOKUP(Horizontal!$C110&amp;Horizontal!$B110&amp;Horizontal!CN$11,Vertical!$E:$O,CN$10,0))+0</f>
        <v>56</v>
      </c>
      <c r="CO110" s="207">
        <f>(VLOOKUP(Horizontal!$C110&amp;Horizontal!$B110&amp;Horizontal!CO$11,Vertical!$E:$O,CO$10,0))+0</f>
        <v>56</v>
      </c>
      <c r="CP110" s="207">
        <f>(VLOOKUP(Horizontal!$C110&amp;Horizontal!$B110&amp;Horizontal!CP$11,Vertical!$E:$O,CP$10,0))+0</f>
        <v>41.67</v>
      </c>
      <c r="CQ110" s="207">
        <f>(VLOOKUP(Horizontal!$C110&amp;Horizontal!$B110&amp;Horizontal!CQ$11,Vertical!$E:$O,CQ$10,0))+0</f>
        <v>43.48</v>
      </c>
      <c r="CR110" s="207">
        <f>(VLOOKUP(Horizontal!$C110&amp;Horizontal!$B110&amp;Horizontal!CR$11,Vertical!$E:$O,CR$10,0))+0</f>
        <v>39.130000000000003</v>
      </c>
      <c r="CS110" s="207">
        <f>(VLOOKUP(Horizontal!$C110&amp;Horizontal!$B110&amp;Horizontal!CS$11,Vertical!$E:$O,CS$10,0))+0</f>
        <v>28.57</v>
      </c>
      <c r="CT110" s="207">
        <f>(VLOOKUP(Horizontal!$C110&amp;Horizontal!$B110&amp;Horizontal!CT$11,Vertical!$E:$O,CT$10,0))+0</f>
        <v>28.57</v>
      </c>
      <c r="CU110" s="150"/>
      <c r="CV110" s="211">
        <f t="shared" si="53"/>
        <v>20.839999999999975</v>
      </c>
      <c r="CW110" s="190">
        <f t="shared" si="54"/>
        <v>24.72999999999999</v>
      </c>
      <c r="CX110" s="190">
        <f t="shared" si="55"/>
        <v>31.78</v>
      </c>
      <c r="CY110" s="190">
        <f t="shared" si="56"/>
        <v>31.679999999999978</v>
      </c>
      <c r="CZ110" s="190">
        <f t="shared" si="57"/>
        <v>33.150000000000006</v>
      </c>
      <c r="DA110" s="190">
        <f t="shared" si="58"/>
        <v>34.72999999999999</v>
      </c>
      <c r="DB110" s="190">
        <f t="shared" si="59"/>
        <v>34.680000000000007</v>
      </c>
      <c r="DC110" s="190">
        <f t="shared" si="60"/>
        <v>34.879999999999995</v>
      </c>
      <c r="DD110" s="212">
        <f t="shared" si="61"/>
        <v>35.04000000000002</v>
      </c>
      <c r="DE110" s="9">
        <v>160</v>
      </c>
      <c r="DF110" s="212">
        <f t="shared" si="62"/>
        <v>6.6272104018913183</v>
      </c>
      <c r="DG110" s="264"/>
      <c r="DH110" s="265"/>
      <c r="DI110" s="265"/>
      <c r="DJ110" s="266"/>
      <c r="DK110" s="190">
        <v>224.4</v>
      </c>
      <c r="DL110" s="190">
        <v>224.4</v>
      </c>
      <c r="DM110" s="190">
        <v>224.4</v>
      </c>
      <c r="DN110" s="212">
        <v>224.4</v>
      </c>
      <c r="DO110" s="190">
        <v>166.05</v>
      </c>
      <c r="DP110" s="190">
        <v>166.05</v>
      </c>
      <c r="DQ110" s="190">
        <v>166.05</v>
      </c>
      <c r="DR110" s="212">
        <v>166.05</v>
      </c>
      <c r="DS110" s="150"/>
      <c r="DT110" s="190">
        <v>200</v>
      </c>
      <c r="DU110" s="190">
        <v>164</v>
      </c>
      <c r="DV110" s="190">
        <v>158</v>
      </c>
      <c r="DW110" s="190">
        <v>156</v>
      </c>
      <c r="DX110" s="190"/>
      <c r="DY110" s="190"/>
      <c r="DZ110" s="190"/>
      <c r="EA110" s="190"/>
      <c r="EB110" s="190"/>
      <c r="EC110" s="190"/>
      <c r="ED110" s="190">
        <v>182</v>
      </c>
      <c r="EE110" s="190">
        <v>170</v>
      </c>
      <c r="EF110" s="190">
        <v>155</v>
      </c>
      <c r="EG110" s="190">
        <v>150</v>
      </c>
      <c r="EH110" s="212">
        <v>150</v>
      </c>
      <c r="EI110" s="213"/>
      <c r="EJ110" s="211">
        <f t="shared" si="64"/>
        <v>20.47</v>
      </c>
      <c r="EK110" s="190">
        <f t="shared" si="65"/>
        <v>18.22999999999999</v>
      </c>
      <c r="EL110" s="190">
        <f t="shared" si="66"/>
        <v>22.70999999999998</v>
      </c>
      <c r="EM110" s="190">
        <f t="shared" si="67"/>
        <v>31.909999999999997</v>
      </c>
      <c r="EN110" s="190"/>
      <c r="EO110" s="190"/>
      <c r="EP110" s="190"/>
      <c r="EQ110" s="190"/>
      <c r="ER110" s="190"/>
      <c r="ES110" s="190"/>
      <c r="ET110" s="190">
        <f t="shared" si="68"/>
        <v>34.710000000000008</v>
      </c>
      <c r="EU110" s="190">
        <f t="shared" si="69"/>
        <v>35.370000000000005</v>
      </c>
      <c r="EV110" s="190">
        <f t="shared" si="70"/>
        <v>35.72</v>
      </c>
      <c r="EW110" s="190">
        <f t="shared" si="71"/>
        <v>37.19</v>
      </c>
      <c r="EX110" s="212">
        <f t="shared" si="72"/>
        <v>37.319999999999993</v>
      </c>
      <c r="EY110" s="211"/>
      <c r="EZ110" s="75">
        <f t="shared" si="73"/>
        <v>-6.2792877225866919E-2</v>
      </c>
      <c r="FA110" s="89">
        <f t="shared" si="74"/>
        <v>-7.0000000000000007E-2</v>
      </c>
      <c r="FB110" s="212"/>
      <c r="FC110" s="213"/>
      <c r="FD110" s="213"/>
      <c r="FE110" s="213"/>
      <c r="FF110" s="213"/>
      <c r="FG110" s="213"/>
      <c r="FH110" s="213"/>
      <c r="FI110" s="213"/>
      <c r="FJ110" s="213"/>
      <c r="FK110" s="213"/>
      <c r="FL110" s="213"/>
      <c r="FM110" s="213"/>
      <c r="FN110" s="213"/>
      <c r="FO110" s="213"/>
      <c r="FP110" s="213"/>
      <c r="FQ110" s="213"/>
      <c r="FR110" s="213"/>
      <c r="FS110" s="211"/>
      <c r="FT110" s="190"/>
      <c r="FU110" s="190"/>
      <c r="FV110" s="190"/>
      <c r="FW110" s="190"/>
      <c r="FX110" s="190"/>
      <c r="FY110" s="190"/>
      <c r="FZ110" s="190"/>
      <c r="GA110" s="190"/>
      <c r="GB110" s="190"/>
      <c r="GC110" s="190"/>
      <c r="GD110" s="190"/>
      <c r="GE110" s="190"/>
      <c r="GF110" s="190"/>
      <c r="GG110" s="212"/>
    </row>
    <row r="111" spans="2:189">
      <c r="B111" s="33">
        <v>42688</v>
      </c>
      <c r="C111" s="30" t="s">
        <v>20</v>
      </c>
      <c r="D111" s="30">
        <v>2016</v>
      </c>
      <c r="E111" s="30" t="str">
        <f t="shared" ref="E111:E142" si="75">D111&amp;C111</f>
        <v>2016S46</v>
      </c>
      <c r="F111" s="30" t="str">
        <f t="shared" si="63"/>
        <v>112016</v>
      </c>
      <c r="G111" s="208" t="str">
        <f>VLOOKUP(Horizontal!$C111&amp;Horizontal!$B111&amp;Horizontal!G$11,Vertical!$E:$O,G$10,0)</f>
        <v>-12,87</v>
      </c>
      <c r="H111" s="207">
        <f>(VLOOKUP(Horizontal!$C111&amp;Horizontal!$B111&amp;Horizontal!H$11,Vertical!$E:$O,H$10,0))+0</f>
        <v>203.44</v>
      </c>
      <c r="I111" s="207">
        <f>(VLOOKUP(Horizontal!$C111&amp;Horizontal!$B111&amp;Horizontal!I$11,Vertical!$E:$O,I$10,0))+0</f>
        <v>159.85</v>
      </c>
      <c r="J111" s="207">
        <f>(VLOOKUP(Horizontal!$C111&amp;Horizontal!$B111&amp;Horizontal!J$11,Vertical!$E:$O,J$10,0))+0</f>
        <v>156.44999999999999</v>
      </c>
      <c r="K111" s="207">
        <f>(VLOOKUP(Horizontal!$C111&amp;Horizontal!$B111&amp;Horizontal!K$11,Vertical!$E:$O,K$10,0))+0</f>
        <v>155.12</v>
      </c>
      <c r="L111" s="207">
        <f>(VLOOKUP(Horizontal!$C111&amp;Horizontal!$B111&amp;Horizontal!L$11,Vertical!$E:$O,L$10,0))+0</f>
        <v>164.28</v>
      </c>
      <c r="M111" s="207">
        <f>(VLOOKUP(Horizontal!$C111&amp;Horizontal!$B111&amp;Horizontal!M$11,Vertical!$E:$O,M$10,0))+0</f>
        <v>157.94999999999999</v>
      </c>
      <c r="N111" s="207">
        <f>(VLOOKUP(Horizontal!$C111&amp;Horizontal!$B111&amp;Horizontal!N$11,Vertical!$E:$O,N$10,0))+0</f>
        <v>155.01</v>
      </c>
      <c r="O111" s="207">
        <f>(VLOOKUP(Horizontal!$C111&amp;Horizontal!$B111&amp;Horizontal!O$11,Vertical!$E:$O,O$10,0))+0</f>
        <v>152.66</v>
      </c>
      <c r="P111" s="209">
        <f>(VLOOKUP(Horizontal!$C111&amp;Horizontal!$B111&amp;Horizontal!P$11,Vertical!$E:$O,P$10,0))+0</f>
        <v>151.18</v>
      </c>
      <c r="Q111" s="210">
        <f>(VLOOKUP(Horizontal!$C111&amp;Horizontal!$B111&amp;Horizontal!Q$11,Vertical!$E:$O,Q$10,0))+0</f>
        <v>53</v>
      </c>
      <c r="R111" s="207">
        <f>(VLOOKUP(Horizontal!$C111&amp;Horizontal!$B111&amp;Horizontal!R$11,Vertical!$E:$O,R$10,0))+0</f>
        <v>50</v>
      </c>
      <c r="S111" s="207">
        <f>(VLOOKUP(Horizontal!$C111&amp;Horizontal!$B111&amp;Horizontal!S$11,Vertical!$E:$O,S$10,0))+0</f>
        <v>43</v>
      </c>
      <c r="T111" s="207">
        <f>(VLOOKUP(Horizontal!$C111&amp;Horizontal!$B111&amp;Horizontal!T$11,Vertical!$E:$O,T$10,0))+0</f>
        <v>43</v>
      </c>
      <c r="U111" s="207">
        <f>(VLOOKUP(Horizontal!$C111&amp;Horizontal!$B111&amp;Horizontal!U$11,Vertical!$E:$O,U$10,0))+0</f>
        <v>40</v>
      </c>
      <c r="V111" s="207">
        <f>(VLOOKUP(Horizontal!$C111&amp;Horizontal!$B111&amp;Horizontal!V$11,Vertical!$E:$O,V$10,0))+0</f>
        <v>31</v>
      </c>
      <c r="W111" s="207">
        <f>(VLOOKUP(Horizontal!$C111&amp;Horizontal!$B111&amp;Horizontal!W$11,Vertical!$E:$O,W$10,0))+0</f>
        <v>26</v>
      </c>
      <c r="X111" s="207">
        <f>(VLOOKUP(Horizontal!$C111&amp;Horizontal!$B111&amp;Horizontal!X$11,Vertical!$E:$O,X$10,0))+0</f>
        <v>22</v>
      </c>
      <c r="Y111" s="209">
        <f>(VLOOKUP(Horizontal!$C111&amp;Horizontal!$B111&amp;Horizontal!Y$11,Vertical!$E:$O,Y$10,0))+0</f>
        <v>22</v>
      </c>
      <c r="Z111" s="210">
        <f>(VLOOKUP(Horizontal!$C111&amp;Horizontal!$B111&amp;Horizontal!Z$11,Vertical!$E:$O,Z$10,0))+0</f>
        <v>20</v>
      </c>
      <c r="AA111" s="207">
        <f>(VLOOKUP(Horizontal!$C111&amp;Horizontal!$B111&amp;Horizontal!AA$11,Vertical!$E:$O,AA$10,0))+0</f>
        <v>47.83</v>
      </c>
      <c r="AB111" s="207">
        <f>(VLOOKUP(Horizontal!$C111&amp;Horizontal!$B111&amp;Horizontal!AB$11,Vertical!$E:$O,AB$10,0))+0</f>
        <v>41.18</v>
      </c>
      <c r="AC111" s="207">
        <f>(VLOOKUP(Horizontal!$C111&amp;Horizontal!$B111&amp;Horizontal!AC$11,Vertical!$E:$O,AC$10,0))+0</f>
        <v>37.5</v>
      </c>
      <c r="AD111" s="207">
        <f>(VLOOKUP(Horizontal!$C111&amp;Horizontal!$B111&amp;Horizontal!AD$11,Vertical!$E:$O,AD$10,0))+0</f>
        <v>8.89</v>
      </c>
      <c r="AE111" s="207">
        <f>(VLOOKUP(Horizontal!$C111&amp;Horizontal!$B111&amp;Horizontal!AE$11,Vertical!$E:$O,AE$10,0))+0</f>
        <v>13.57</v>
      </c>
      <c r="AF111" s="207">
        <f>(VLOOKUP(Horizontal!$C111&amp;Horizontal!$B111&amp;Horizontal!AF$11,Vertical!$E:$O,AF$10,0))+0</f>
        <v>24</v>
      </c>
      <c r="AG111" s="207">
        <f>(VLOOKUP(Horizontal!$C111&amp;Horizontal!$B111&amp;Horizontal!AG$11,Vertical!$E:$O,AG$10,0))+0</f>
        <v>26.67</v>
      </c>
      <c r="AH111" s="209">
        <f>(VLOOKUP(Horizontal!$C111&amp;Horizontal!$B111&amp;Horizontal!AH$11,Vertical!$E:$O,AH$10,0))+0</f>
        <v>20.41</v>
      </c>
      <c r="AI111" s="210">
        <f>(VLOOKUP(Horizontal!$C111&amp;Horizontal!$B111&amp;Horizontal!AI$11,Vertical!$E:$O,AI$10,0))+0</f>
        <v>28</v>
      </c>
      <c r="AJ111" s="207">
        <f>(VLOOKUP(Horizontal!$C111&amp;Horizontal!$B111&amp;Horizontal!AJ$11,Vertical!$E:$O,AJ$10,0))+0</f>
        <v>21.74</v>
      </c>
      <c r="AK111" s="207">
        <f>(VLOOKUP(Horizontal!$C111&amp;Horizontal!$B111&amp;Horizontal!AK$11,Vertical!$E:$O,AK$10,0))+0</f>
        <v>31.67</v>
      </c>
      <c r="AL111" s="207">
        <f>(VLOOKUP(Horizontal!$C111&amp;Horizontal!$B111&amp;Horizontal!AL$11,Vertical!$E:$O,AL$10,0))+0</f>
        <v>25</v>
      </c>
      <c r="AM111" s="207">
        <f>(VLOOKUP(Horizontal!$C111&amp;Horizontal!$B111&amp;Horizontal!AM$11,Vertical!$E:$O,AM$10,0))+0</f>
        <v>33.33</v>
      </c>
      <c r="AN111" s="207">
        <f>(VLOOKUP(Horizontal!$C111&amp;Horizontal!$B111&amp;Horizontal!AN$11,Vertical!$E:$O,AN$10,0))+0</f>
        <v>45.7</v>
      </c>
      <c r="AO111" s="207">
        <f>(VLOOKUP(Horizontal!$C111&amp;Horizontal!$B111&amp;Horizontal!AO$11,Vertical!$E:$O,AO$10,0))+0</f>
        <v>48</v>
      </c>
      <c r="AP111" s="207">
        <f>(VLOOKUP(Horizontal!$C111&amp;Horizontal!$B111&amp;Horizontal!AP$11,Vertical!$E:$O,AP$10,0))+0</f>
        <v>35.56</v>
      </c>
      <c r="AQ111" s="209">
        <f>(VLOOKUP(Horizontal!$C111&amp;Horizontal!$B111&amp;Horizontal!AQ$11,Vertical!$E:$O,AQ$10,0))+0</f>
        <v>46.94</v>
      </c>
      <c r="AR111" s="210">
        <f>(VLOOKUP(Horizontal!$C111&amp;Horizontal!$B111&amp;Horizontal!AR$11,Vertical!$E:$O,AR$10,0))+0</f>
        <v>52</v>
      </c>
      <c r="AS111" s="207">
        <f>(VLOOKUP(Horizontal!$C111&amp;Horizontal!$B111&amp;Horizontal!AS$11,Vertical!$E:$O,AS$10,0))+0</f>
        <v>30.43</v>
      </c>
      <c r="AT111" s="207">
        <f>(VLOOKUP(Horizontal!$C111&amp;Horizontal!$B111&amp;Horizontal!AT$11,Vertical!$E:$O,AT$10,0))+0</f>
        <v>27.15</v>
      </c>
      <c r="AU111" s="207">
        <f>(VLOOKUP(Horizontal!$C111&amp;Horizontal!$B111&amp;Horizontal!AU$11,Vertical!$E:$O,AU$10,0))+0</f>
        <v>37.5</v>
      </c>
      <c r="AV111" s="207">
        <f>(VLOOKUP(Horizontal!$C111&amp;Horizontal!$B111&amp;Horizontal!AV$11,Vertical!$E:$O,AV$10,0))+0</f>
        <v>57.78</v>
      </c>
      <c r="AW111" s="207">
        <f>(VLOOKUP(Horizontal!$C111&amp;Horizontal!$B111&amp;Horizontal!AW$11,Vertical!$E:$O,AW$10,0))+0</f>
        <v>40.72</v>
      </c>
      <c r="AX111" s="207">
        <f>(VLOOKUP(Horizontal!$C111&amp;Horizontal!$B111&amp;Horizontal!AX$11,Vertical!$E:$O,AX$10,0))+0</f>
        <v>28</v>
      </c>
      <c r="AY111" s="207">
        <f>(VLOOKUP(Horizontal!$C111&amp;Horizontal!$B111&amp;Horizontal!AY$11,Vertical!$E:$O,AY$10,0))+0</f>
        <v>37.78</v>
      </c>
      <c r="AZ111" s="209">
        <f>(VLOOKUP(Horizontal!$C111&amp;Horizontal!$B111&amp;Horizontal!AZ$11,Vertical!$E:$O,AZ$10,0))+0</f>
        <v>32.65</v>
      </c>
      <c r="BA111" s="208">
        <f>(VLOOKUP(Horizontal!$C111&amp;Horizontal!$B111&amp;Horizontal!BA$11,Vertical!$E:$O,BA$10,0))+0</f>
        <v>21.6</v>
      </c>
      <c r="BB111" s="210">
        <f>(VLOOKUP(Horizontal!$C111&amp;Horizontal!$B111&amp;Horizontal!BB$11,Vertical!$E:$O,BB$10,0))+0</f>
        <v>226</v>
      </c>
      <c r="BC111" s="207">
        <f>(VLOOKUP(Horizontal!$C111&amp;Horizontal!$B111&amp;Horizontal!BC$11,Vertical!$E:$O,BC$10,0))+0</f>
        <v>185.94</v>
      </c>
      <c r="BD111" s="207">
        <f>(VLOOKUP(Horizontal!$C111&amp;Horizontal!$B111&amp;Horizontal!BD$11,Vertical!$E:$O,BD$10,0))+0</f>
        <v>185.53</v>
      </c>
      <c r="BE111" s="207">
        <f>(VLOOKUP(Horizontal!$C111&amp;Horizontal!$B111&amp;Horizontal!BE$11,Vertical!$E:$O,BE$10,0))+0</f>
        <v>184.38</v>
      </c>
      <c r="BF111" s="207">
        <f>(VLOOKUP(Horizontal!$C111&amp;Horizontal!$B111&amp;Horizontal!BF$11,Vertical!$E:$O,BF$10,0))+0</f>
        <v>196.77</v>
      </c>
      <c r="BG111" s="207">
        <f>(VLOOKUP(Horizontal!$C111&amp;Horizontal!$B111&amp;Horizontal!BG$11,Vertical!$E:$O,BG$10,0))+0</f>
        <v>190.08</v>
      </c>
      <c r="BH111" s="207">
        <f>(VLOOKUP(Horizontal!$C111&amp;Horizontal!$B111&amp;Horizontal!BH$11,Vertical!$E:$O,BH$10,0))+0</f>
        <v>187.81</v>
      </c>
      <c r="BI111" s="207">
        <f>(VLOOKUP(Horizontal!$C111&amp;Horizontal!$B111&amp;Horizontal!BI$11,Vertical!$E:$O,BI$10,0))+0</f>
        <v>186.6</v>
      </c>
      <c r="BJ111" s="209">
        <f>(VLOOKUP(Horizontal!$C111&amp;Horizontal!$B111&amp;Horizontal!BJ$11,Vertical!$E:$O,BJ$10,0))+0</f>
        <v>186.05</v>
      </c>
      <c r="BK111" s="210">
        <f>(VLOOKUP(Horizontal!$C111&amp;Horizontal!$B111&amp;Horizontal!BK$11,Vertical!$E:$O,BK$10,0))+0</f>
        <v>50</v>
      </c>
      <c r="BL111" s="207">
        <f>(VLOOKUP(Horizontal!$C111&amp;Horizontal!$B111&amp;Horizontal!BL$11,Vertical!$E:$O,BL$10,0))+0</f>
        <v>46</v>
      </c>
      <c r="BM111" s="207">
        <f>(VLOOKUP(Horizontal!$C111&amp;Horizontal!$B111&amp;Horizontal!BM$11,Vertical!$E:$O,BM$10,0))+0</f>
        <v>44</v>
      </c>
      <c r="BN111" s="207">
        <f>(VLOOKUP(Horizontal!$C111&amp;Horizontal!$B111&amp;Horizontal!BN$11,Vertical!$E:$O,BN$10,0))+0</f>
        <v>44</v>
      </c>
      <c r="BO111" s="207">
        <f>(VLOOKUP(Horizontal!$C111&amp;Horizontal!$B111&amp;Horizontal!BO$11,Vertical!$E:$O,BO$10,0))+0</f>
        <v>42</v>
      </c>
      <c r="BP111" s="207">
        <f>(VLOOKUP(Horizontal!$C111&amp;Horizontal!$B111&amp;Horizontal!BP$11,Vertical!$E:$O,BP$10,0))+0</f>
        <v>33</v>
      </c>
      <c r="BQ111" s="207">
        <f>(VLOOKUP(Horizontal!$C111&amp;Horizontal!$B111&amp;Horizontal!BQ$11,Vertical!$E:$O,BQ$10,0))+0</f>
        <v>33</v>
      </c>
      <c r="BR111" s="207">
        <f>(VLOOKUP(Horizontal!$C111&amp;Horizontal!$B111&amp;Horizontal!BR$11,Vertical!$E:$O,BR$10,0))+0</f>
        <v>26</v>
      </c>
      <c r="BS111" s="209">
        <f>(VLOOKUP(Horizontal!$C111&amp;Horizontal!$B111&amp;Horizontal!BS$11,Vertical!$E:$O,BS$10,0))+0</f>
        <v>26</v>
      </c>
      <c r="BT111" s="210">
        <f>(VLOOKUP(Horizontal!$C111&amp;Horizontal!$B111&amp;Horizontal!BT$11,Vertical!$E:$O,BT$10,0))+0</f>
        <v>11.11</v>
      </c>
      <c r="BU111" s="207">
        <f>(VLOOKUP(Horizontal!$C111&amp;Horizontal!$B111&amp;Horizontal!BU$11,Vertical!$E:$O,BU$10,0))+0</f>
        <v>46.67</v>
      </c>
      <c r="BV111" s="207">
        <f>(VLOOKUP(Horizontal!$C111&amp;Horizontal!$B111&amp;Horizontal!BV$11,Vertical!$E:$O,BV$10,0))+0</f>
        <v>47.37</v>
      </c>
      <c r="BW111" s="207">
        <f>(VLOOKUP(Horizontal!$C111&amp;Horizontal!$B111&amp;Horizontal!BW$11,Vertical!$E:$O,BW$10,0))+0</f>
        <v>45</v>
      </c>
      <c r="BX111" s="207">
        <f>(VLOOKUP(Horizontal!$C111&amp;Horizontal!$B111&amp;Horizontal!BX$11,Vertical!$E:$O,BX$10,0))+0</f>
        <v>13.95</v>
      </c>
      <c r="BY111" s="207">
        <f>(VLOOKUP(Horizontal!$C111&amp;Horizontal!$B111&amp;Horizontal!BY$11,Vertical!$E:$O,BY$10,0))+0</f>
        <v>23.53</v>
      </c>
      <c r="BZ111" s="207">
        <f>(VLOOKUP(Horizontal!$C111&amp;Horizontal!$B111&amp;Horizontal!BZ$11,Vertical!$E:$O,BZ$10,0))+0</f>
        <v>21.05</v>
      </c>
      <c r="CA111" s="207">
        <f>(VLOOKUP(Horizontal!$C111&amp;Horizontal!$B111&amp;Horizontal!CA$11,Vertical!$E:$O,CA$10,0))+0</f>
        <v>29.41</v>
      </c>
      <c r="CB111" s="209">
        <f>(VLOOKUP(Horizontal!$C111&amp;Horizontal!$B111&amp;Horizontal!CB$11,Vertical!$E:$O,CB$10,0))+0</f>
        <v>16.670000000000002</v>
      </c>
      <c r="CC111" s="210">
        <f>(VLOOKUP(Horizontal!$C111&amp;Horizontal!$B111&amp;Horizontal!CC$11,Vertical!$E:$O,CC$10,0))+0</f>
        <v>33.33</v>
      </c>
      <c r="CD111" s="207">
        <f>(VLOOKUP(Horizontal!$C111&amp;Horizontal!$B111&amp;Horizontal!CD$11,Vertical!$E:$O,CD$10,0))+0</f>
        <v>13.33</v>
      </c>
      <c r="CE111" s="207">
        <f>(VLOOKUP(Horizontal!$C111&amp;Horizontal!$B111&amp;Horizontal!CE$11,Vertical!$E:$O,CE$10,0))+0</f>
        <v>5.26</v>
      </c>
      <c r="CF111" s="207">
        <f>(VLOOKUP(Horizontal!$C111&amp;Horizontal!$B111&amp;Horizontal!CF$11,Vertical!$E:$O,CF$10,0))+0</f>
        <v>10</v>
      </c>
      <c r="CG111" s="207">
        <f>(VLOOKUP(Horizontal!$C111&amp;Horizontal!$B111&amp;Horizontal!CG$11,Vertical!$E:$O,CG$10,0))+0</f>
        <v>30.23</v>
      </c>
      <c r="CH111" s="207">
        <f>(VLOOKUP(Horizontal!$C111&amp;Horizontal!$B111&amp;Horizontal!CH$11,Vertical!$E:$O,CH$10,0))+0</f>
        <v>47.06</v>
      </c>
      <c r="CI111" s="207">
        <f>(VLOOKUP(Horizontal!$C111&amp;Horizontal!$B111&amp;Horizontal!CI$11,Vertical!$E:$O,CI$10,0))+0</f>
        <v>52.63</v>
      </c>
      <c r="CJ111" s="207">
        <f>(VLOOKUP(Horizontal!$C111&amp;Horizontal!$B111&amp;Horizontal!CJ$11,Vertical!$E:$O,CJ$10,0))+0</f>
        <v>52.94</v>
      </c>
      <c r="CK111" s="209">
        <f>(VLOOKUP(Horizontal!$C111&amp;Horizontal!$B111&amp;Horizontal!CK$11,Vertical!$E:$O,CK$10,0))+0</f>
        <v>61.11</v>
      </c>
      <c r="CL111" s="210">
        <f>(VLOOKUP(Horizontal!$C111&amp;Horizontal!$B111&amp;Horizontal!CL$11,Vertical!$E:$O,CL$10,0))+0</f>
        <v>55.56</v>
      </c>
      <c r="CM111" s="207">
        <f>(VLOOKUP(Horizontal!$C111&amp;Horizontal!$B111&amp;Horizontal!CM$11,Vertical!$E:$O,CM$10,0))+0</f>
        <v>40</v>
      </c>
      <c r="CN111" s="207">
        <f>(VLOOKUP(Horizontal!$C111&amp;Horizontal!$B111&amp;Horizontal!CN$11,Vertical!$E:$O,CN$10,0))+0</f>
        <v>47.37</v>
      </c>
      <c r="CO111" s="207">
        <f>(VLOOKUP(Horizontal!$C111&amp;Horizontal!$B111&amp;Horizontal!CO$11,Vertical!$E:$O,CO$10,0))+0</f>
        <v>45</v>
      </c>
      <c r="CP111" s="207">
        <f>(VLOOKUP(Horizontal!$C111&amp;Horizontal!$B111&amp;Horizontal!CP$11,Vertical!$E:$O,CP$10,0))+0</f>
        <v>55.81</v>
      </c>
      <c r="CQ111" s="207">
        <f>(VLOOKUP(Horizontal!$C111&amp;Horizontal!$B111&amp;Horizontal!CQ$11,Vertical!$E:$O,CQ$10,0))+0</f>
        <v>29.41</v>
      </c>
      <c r="CR111" s="207">
        <f>(VLOOKUP(Horizontal!$C111&amp;Horizontal!$B111&amp;Horizontal!CR$11,Vertical!$E:$O,CR$10,0))+0</f>
        <v>26.32</v>
      </c>
      <c r="CS111" s="207">
        <f>(VLOOKUP(Horizontal!$C111&amp;Horizontal!$B111&amp;Horizontal!CS$11,Vertical!$E:$O,CS$10,0))+0</f>
        <v>17.649999999999999</v>
      </c>
      <c r="CT111" s="207">
        <f>(VLOOKUP(Horizontal!$C111&amp;Horizontal!$B111&amp;Horizontal!CT$11,Vertical!$E:$O,CT$10,0))+0</f>
        <v>22.22</v>
      </c>
      <c r="CU111" s="150"/>
      <c r="CV111" s="211">
        <f t="shared" si="53"/>
        <v>22.560000000000002</v>
      </c>
      <c r="CW111" s="190">
        <f t="shared" si="54"/>
        <v>26.090000000000003</v>
      </c>
      <c r="CX111" s="190">
        <f t="shared" si="55"/>
        <v>29.080000000000013</v>
      </c>
      <c r="CY111" s="190">
        <f t="shared" si="56"/>
        <v>29.259999999999991</v>
      </c>
      <c r="CZ111" s="190">
        <f t="shared" si="57"/>
        <v>32.490000000000009</v>
      </c>
      <c r="DA111" s="190">
        <f t="shared" si="58"/>
        <v>32.130000000000024</v>
      </c>
      <c r="DB111" s="190">
        <f t="shared" si="59"/>
        <v>32.800000000000011</v>
      </c>
      <c r="DC111" s="190">
        <f t="shared" si="60"/>
        <v>33.94</v>
      </c>
      <c r="DD111" s="212">
        <f t="shared" si="61"/>
        <v>34.870000000000005</v>
      </c>
      <c r="DE111" s="9">
        <v>160</v>
      </c>
      <c r="DF111" s="212">
        <f t="shared" si="62"/>
        <v>5.017210401891333</v>
      </c>
      <c r="DG111" s="264"/>
      <c r="DH111" s="265"/>
      <c r="DI111" s="265"/>
      <c r="DJ111" s="266"/>
      <c r="DK111" s="190">
        <v>216.98</v>
      </c>
      <c r="DL111" s="190">
        <v>216.98</v>
      </c>
      <c r="DM111" s="190">
        <v>216.98</v>
      </c>
      <c r="DN111" s="212">
        <v>216.98</v>
      </c>
      <c r="DO111" s="190">
        <v>166.05</v>
      </c>
      <c r="DP111" s="190">
        <v>166.05</v>
      </c>
      <c r="DQ111" s="190">
        <v>166.05</v>
      </c>
      <c r="DR111" s="212">
        <v>166.05</v>
      </c>
      <c r="DS111" s="150"/>
      <c r="DT111" s="190">
        <v>200</v>
      </c>
      <c r="DU111" s="190">
        <v>150</v>
      </c>
      <c r="DV111" s="190">
        <v>148</v>
      </c>
      <c r="DW111" s="190">
        <v>148</v>
      </c>
      <c r="DX111" s="190"/>
      <c r="DY111" s="190"/>
      <c r="DZ111" s="190"/>
      <c r="EA111" s="190"/>
      <c r="EB111" s="190"/>
      <c r="EC111" s="190"/>
      <c r="ED111" s="190">
        <v>174</v>
      </c>
      <c r="EE111" s="190">
        <v>160</v>
      </c>
      <c r="EF111" s="190">
        <v>155</v>
      </c>
      <c r="EG111" s="190">
        <v>150</v>
      </c>
      <c r="EH111" s="212">
        <v>150</v>
      </c>
      <c r="EI111" s="213"/>
      <c r="EJ111" s="211">
        <f t="shared" si="64"/>
        <v>20.839999999999975</v>
      </c>
      <c r="EK111" s="190">
        <f t="shared" si="65"/>
        <v>24.72999999999999</v>
      </c>
      <c r="EL111" s="190">
        <f t="shared" si="66"/>
        <v>31.78</v>
      </c>
      <c r="EM111" s="190">
        <f t="shared" si="67"/>
        <v>31.679999999999978</v>
      </c>
      <c r="EN111" s="190"/>
      <c r="EO111" s="190"/>
      <c r="EP111" s="190"/>
      <c r="EQ111" s="190"/>
      <c r="ER111" s="190"/>
      <c r="ES111" s="190"/>
      <c r="ET111" s="190">
        <f t="shared" si="68"/>
        <v>33.150000000000006</v>
      </c>
      <c r="EU111" s="190">
        <f t="shared" si="69"/>
        <v>34.72999999999999</v>
      </c>
      <c r="EV111" s="190">
        <f t="shared" si="70"/>
        <v>34.680000000000007</v>
      </c>
      <c r="EW111" s="190">
        <f t="shared" si="71"/>
        <v>34.879999999999995</v>
      </c>
      <c r="EX111" s="212">
        <f t="shared" si="72"/>
        <v>35.04000000000002</v>
      </c>
      <c r="EY111" s="211"/>
      <c r="EZ111" s="75">
        <f t="shared" si="73"/>
        <v>-6.045943533612063E-2</v>
      </c>
      <c r="FA111" s="89">
        <f t="shared" si="74"/>
        <v>-7.0000000000000007E-2</v>
      </c>
      <c r="FB111" s="212"/>
      <c r="FC111" s="213"/>
      <c r="FD111" s="213"/>
      <c r="FE111" s="213"/>
      <c r="FF111" s="213"/>
      <c r="FG111" s="213"/>
      <c r="FH111" s="213"/>
      <c r="FI111" s="213"/>
      <c r="FJ111" s="213"/>
      <c r="FK111" s="213"/>
      <c r="FL111" s="213"/>
      <c r="FM111" s="213"/>
      <c r="FN111" s="213"/>
      <c r="FO111" s="213"/>
      <c r="FP111" s="213"/>
      <c r="FQ111" s="213"/>
      <c r="FR111" s="213"/>
      <c r="FS111" s="211"/>
      <c r="FT111" s="190"/>
      <c r="FU111" s="190"/>
      <c r="FV111" s="190"/>
      <c r="FW111" s="190"/>
      <c r="FX111" s="190"/>
      <c r="FY111" s="190"/>
      <c r="FZ111" s="190"/>
      <c r="GA111" s="190"/>
      <c r="GB111" s="190"/>
      <c r="GC111" s="190"/>
      <c r="GD111" s="190"/>
      <c r="GE111" s="190"/>
      <c r="GF111" s="190"/>
      <c r="GG111" s="212"/>
    </row>
    <row r="112" spans="2:189">
      <c r="B112" s="33">
        <v>42695</v>
      </c>
      <c r="C112" s="30" t="s">
        <v>86</v>
      </c>
      <c r="D112" s="30">
        <v>2016</v>
      </c>
      <c r="E112" s="30" t="str">
        <f t="shared" si="75"/>
        <v>2016S47</v>
      </c>
      <c r="F112" s="30" t="str">
        <f t="shared" si="63"/>
        <v>112016</v>
      </c>
      <c r="G112" s="208" t="str">
        <f>VLOOKUP(Horizontal!$C112&amp;Horizontal!$B112&amp;Horizontal!G$11,Vertical!$E:$O,G$10,0)</f>
        <v>-14,25</v>
      </c>
      <c r="H112" s="207">
        <f>(VLOOKUP(Horizontal!$C112&amp;Horizontal!$B112&amp;Horizontal!H$11,Vertical!$E:$O,H$10,0))+0</f>
        <v>201.31</v>
      </c>
      <c r="I112" s="207">
        <f>(VLOOKUP(Horizontal!$C112&amp;Horizontal!$B112&amp;Horizontal!I$11,Vertical!$E:$O,I$10,0))+0</f>
        <v>146.53</v>
      </c>
      <c r="J112" s="207">
        <f>(VLOOKUP(Horizontal!$C112&amp;Horizontal!$B112&amp;Horizontal!J$11,Vertical!$E:$O,J$10,0))+0</f>
        <v>145.63</v>
      </c>
      <c r="K112" s="207">
        <f>(VLOOKUP(Horizontal!$C112&amp;Horizontal!$B112&amp;Horizontal!K$11,Vertical!$E:$O,K$10,0))+0</f>
        <v>143.31</v>
      </c>
      <c r="L112" s="207">
        <f>(VLOOKUP(Horizontal!$C112&amp;Horizontal!$B112&amp;Horizontal!L$11,Vertical!$E:$O,L$10,0))+0</f>
        <v>162.87</v>
      </c>
      <c r="M112" s="207">
        <f>(VLOOKUP(Horizontal!$C112&amp;Horizontal!$B112&amp;Horizontal!M$11,Vertical!$E:$O,M$10,0))+0</f>
        <v>157.37</v>
      </c>
      <c r="N112" s="207">
        <f>(VLOOKUP(Horizontal!$C112&amp;Horizontal!$B112&amp;Horizontal!N$11,Vertical!$E:$O,N$10,0))+0</f>
        <v>154.75</v>
      </c>
      <c r="O112" s="207">
        <f>(VLOOKUP(Horizontal!$C112&amp;Horizontal!$B112&amp;Horizontal!O$11,Vertical!$E:$O,O$10,0))+0</f>
        <v>151.80000000000001</v>
      </c>
      <c r="P112" s="209">
        <f>(VLOOKUP(Horizontal!$C112&amp;Horizontal!$B112&amp;Horizontal!P$11,Vertical!$E:$O,P$10,0))+0</f>
        <v>150.47999999999999</v>
      </c>
      <c r="Q112" s="210">
        <f>(VLOOKUP(Horizontal!$C112&amp;Horizontal!$B112&amp;Horizontal!Q$11,Vertical!$E:$O,Q$10,0))+0</f>
        <v>51</v>
      </c>
      <c r="R112" s="207">
        <f>(VLOOKUP(Horizontal!$C112&amp;Horizontal!$B112&amp;Horizontal!R$11,Vertical!$E:$O,R$10,0))+0</f>
        <v>50</v>
      </c>
      <c r="S112" s="207">
        <f>(VLOOKUP(Horizontal!$C112&amp;Horizontal!$B112&amp;Horizontal!S$11,Vertical!$E:$O,S$10,0))+0</f>
        <v>38</v>
      </c>
      <c r="T112" s="207">
        <f>(VLOOKUP(Horizontal!$C112&amp;Horizontal!$B112&amp;Horizontal!T$11,Vertical!$E:$O,T$10,0))+0</f>
        <v>36</v>
      </c>
      <c r="U112" s="207">
        <f>(VLOOKUP(Horizontal!$C112&amp;Horizontal!$B112&amp;Horizontal!U$11,Vertical!$E:$O,U$10,0))+0</f>
        <v>39</v>
      </c>
      <c r="V112" s="207">
        <f>(VLOOKUP(Horizontal!$C112&amp;Horizontal!$B112&amp;Horizontal!V$11,Vertical!$E:$O,V$10,0))+0</f>
        <v>31</v>
      </c>
      <c r="W112" s="207">
        <f>(VLOOKUP(Horizontal!$C112&amp;Horizontal!$B112&amp;Horizontal!W$11,Vertical!$E:$O,W$10,0))+0</f>
        <v>26</v>
      </c>
      <c r="X112" s="207">
        <f>(VLOOKUP(Horizontal!$C112&amp;Horizontal!$B112&amp;Horizontal!X$11,Vertical!$E:$O,X$10,0))+0</f>
        <v>24</v>
      </c>
      <c r="Y112" s="209">
        <f>(VLOOKUP(Horizontal!$C112&amp;Horizontal!$B112&amp;Horizontal!Y$11,Vertical!$E:$O,Y$10,0))+0</f>
        <v>23</v>
      </c>
      <c r="Z112" s="210">
        <f>(VLOOKUP(Horizontal!$C112&amp;Horizontal!$B112&amp;Horizontal!Z$11,Vertical!$E:$O,Z$10,0))+0</f>
        <v>64</v>
      </c>
      <c r="AA112" s="207">
        <f>(VLOOKUP(Horizontal!$C112&amp;Horizontal!$B112&amp;Horizontal!AA$11,Vertical!$E:$O,AA$10,0))+0</f>
        <v>88</v>
      </c>
      <c r="AB112" s="207">
        <f>(VLOOKUP(Horizontal!$C112&amp;Horizontal!$B112&amp;Horizontal!AB$11,Vertical!$E:$O,AB$10,0))+0</f>
        <v>80</v>
      </c>
      <c r="AC112" s="207">
        <f>(VLOOKUP(Horizontal!$C112&amp;Horizontal!$B112&amp;Horizontal!AC$11,Vertical!$E:$O,AC$10,0))+0</f>
        <v>88</v>
      </c>
      <c r="AD112" s="207">
        <f>(VLOOKUP(Horizontal!$C112&amp;Horizontal!$B112&amp;Horizontal!AD$11,Vertical!$E:$O,AD$10,0))+0</f>
        <v>48.95</v>
      </c>
      <c r="AE112" s="207">
        <f>(VLOOKUP(Horizontal!$C112&amp;Horizontal!$B112&amp;Horizontal!AE$11,Vertical!$E:$O,AE$10,0))+0</f>
        <v>25.93</v>
      </c>
      <c r="AF112" s="207">
        <f>(VLOOKUP(Horizontal!$C112&amp;Horizontal!$B112&amp;Horizontal!AF$11,Vertical!$E:$O,AF$10,0))+0</f>
        <v>32</v>
      </c>
      <c r="AG112" s="207">
        <f>(VLOOKUP(Horizontal!$C112&amp;Horizontal!$B112&amp;Horizontal!AG$11,Vertical!$E:$O,AG$10,0))+0</f>
        <v>35.19</v>
      </c>
      <c r="AH112" s="209">
        <f>(VLOOKUP(Horizontal!$C112&amp;Horizontal!$B112&amp;Horizontal!AH$11,Vertical!$E:$O,AH$10,0))+0</f>
        <v>28</v>
      </c>
      <c r="AI112" s="210">
        <f>(VLOOKUP(Horizontal!$C112&amp;Horizontal!$B112&amp;Horizontal!AI$11,Vertical!$E:$O,AI$10,0))+0</f>
        <v>16</v>
      </c>
      <c r="AJ112" s="207">
        <f>(VLOOKUP(Horizontal!$C112&amp;Horizontal!$B112&amp;Horizontal!AJ$11,Vertical!$E:$O,AJ$10,0))+0</f>
        <v>4</v>
      </c>
      <c r="AK112" s="207">
        <f>(VLOOKUP(Horizontal!$C112&amp;Horizontal!$B112&amp;Horizontal!AK$11,Vertical!$E:$O,AK$10,0))+0</f>
        <v>16</v>
      </c>
      <c r="AL112" s="207">
        <f>(VLOOKUP(Horizontal!$C112&amp;Horizontal!$B112&amp;Horizontal!AL$11,Vertical!$E:$O,AL$10,0))+0</f>
        <v>8</v>
      </c>
      <c r="AM112" s="207">
        <f>(VLOOKUP(Horizontal!$C112&amp;Horizontal!$B112&amp;Horizontal!AM$11,Vertical!$E:$O,AM$10,0))+0</f>
        <v>29.96</v>
      </c>
      <c r="AN112" s="207">
        <f>(VLOOKUP(Horizontal!$C112&amp;Horizontal!$B112&amp;Horizontal!AN$11,Vertical!$E:$O,AN$10,0))+0</f>
        <v>44.44</v>
      </c>
      <c r="AO112" s="207">
        <f>(VLOOKUP(Horizontal!$C112&amp;Horizontal!$B112&amp;Horizontal!AO$11,Vertical!$E:$O,AO$10,0))+0</f>
        <v>36</v>
      </c>
      <c r="AP112" s="207">
        <f>(VLOOKUP(Horizontal!$C112&amp;Horizontal!$B112&amp;Horizontal!AP$11,Vertical!$E:$O,AP$10,0))+0</f>
        <v>47.64</v>
      </c>
      <c r="AQ112" s="209">
        <f>(VLOOKUP(Horizontal!$C112&amp;Horizontal!$B112&amp;Horizontal!AQ$11,Vertical!$E:$O,AQ$10,0))+0</f>
        <v>64</v>
      </c>
      <c r="AR112" s="210">
        <f>(VLOOKUP(Horizontal!$C112&amp;Horizontal!$B112&amp;Horizontal!AR$11,Vertical!$E:$O,AR$10,0))+0</f>
        <v>20</v>
      </c>
      <c r="AS112" s="207">
        <f>(VLOOKUP(Horizontal!$C112&amp;Horizontal!$B112&amp;Horizontal!AS$11,Vertical!$E:$O,AS$10,0))+0</f>
        <v>8</v>
      </c>
      <c r="AT112" s="207">
        <f>(VLOOKUP(Horizontal!$C112&amp;Horizontal!$B112&amp;Horizontal!AT$11,Vertical!$E:$O,AT$10,0))+0</f>
        <v>4</v>
      </c>
      <c r="AU112" s="207">
        <f>(VLOOKUP(Horizontal!$C112&amp;Horizontal!$B112&amp;Horizontal!AU$11,Vertical!$E:$O,AU$10,0))+0</f>
        <v>4</v>
      </c>
      <c r="AV112" s="207">
        <f>(VLOOKUP(Horizontal!$C112&amp;Horizontal!$B112&amp;Horizontal!AV$11,Vertical!$E:$O,AV$10,0))+0</f>
        <v>21.1</v>
      </c>
      <c r="AW112" s="207">
        <f>(VLOOKUP(Horizontal!$C112&amp;Horizontal!$B112&amp;Horizontal!AW$11,Vertical!$E:$O,AW$10,0))+0</f>
        <v>29.63</v>
      </c>
      <c r="AX112" s="207">
        <f>(VLOOKUP(Horizontal!$C112&amp;Horizontal!$B112&amp;Horizontal!AX$11,Vertical!$E:$O,AX$10,0))+0</f>
        <v>32</v>
      </c>
      <c r="AY112" s="207">
        <f>(VLOOKUP(Horizontal!$C112&amp;Horizontal!$B112&amp;Horizontal!AY$11,Vertical!$E:$O,AY$10,0))+0</f>
        <v>17.170000000000002</v>
      </c>
      <c r="AZ112" s="209">
        <f>(VLOOKUP(Horizontal!$C112&amp;Horizontal!$B112&amp;Horizontal!AZ$11,Vertical!$E:$O,AZ$10,0))+0</f>
        <v>8</v>
      </c>
      <c r="BA112" s="208">
        <f>(VLOOKUP(Horizontal!$C112&amp;Horizontal!$B112&amp;Horizontal!BA$11,Vertical!$E:$O,BA$10,0))+0</f>
        <v>23.75</v>
      </c>
      <c r="BB112" s="210">
        <f>(VLOOKUP(Horizontal!$C112&amp;Horizontal!$B112&amp;Horizontal!BB$11,Vertical!$E:$O,BB$10,0))+0</f>
        <v>225.4</v>
      </c>
      <c r="BC112" s="207">
        <f>(VLOOKUP(Horizontal!$C112&amp;Horizontal!$B112&amp;Horizontal!BC$11,Vertical!$E:$O,BC$10,0))+0</f>
        <v>175.69</v>
      </c>
      <c r="BD112" s="207">
        <f>(VLOOKUP(Horizontal!$C112&amp;Horizontal!$B112&amp;Horizontal!BD$11,Vertical!$E:$O,BD$10,0))+0</f>
        <v>177.41</v>
      </c>
      <c r="BE112" s="207">
        <f>(VLOOKUP(Horizontal!$C112&amp;Horizontal!$B112&amp;Horizontal!BE$11,Vertical!$E:$O,BE$10,0))+0</f>
        <v>178.27</v>
      </c>
      <c r="BF112" s="207">
        <f>(VLOOKUP(Horizontal!$C112&amp;Horizontal!$B112&amp;Horizontal!BF$11,Vertical!$E:$O,BF$10,0))+0</f>
        <v>194.47</v>
      </c>
      <c r="BG112" s="207">
        <f>(VLOOKUP(Horizontal!$C112&amp;Horizontal!$B112&amp;Horizontal!BG$11,Vertical!$E:$O,BG$10,0))+0</f>
        <v>189.6</v>
      </c>
      <c r="BH112" s="207">
        <f>(VLOOKUP(Horizontal!$C112&amp;Horizontal!$B112&amp;Horizontal!BH$11,Vertical!$E:$O,BH$10,0))+0</f>
        <v>187.64</v>
      </c>
      <c r="BI112" s="207">
        <f>(VLOOKUP(Horizontal!$C112&amp;Horizontal!$B112&amp;Horizontal!BI$11,Vertical!$E:$O,BI$10,0))+0</f>
        <v>186.81</v>
      </c>
      <c r="BJ112" s="209">
        <f>(VLOOKUP(Horizontal!$C112&amp;Horizontal!$B112&amp;Horizontal!BJ$11,Vertical!$E:$O,BJ$10,0))+0</f>
        <v>185.62</v>
      </c>
      <c r="BK112" s="210">
        <f>(VLOOKUP(Horizontal!$C112&amp;Horizontal!$B112&amp;Horizontal!BK$11,Vertical!$E:$O,BK$10,0))+0</f>
        <v>46</v>
      </c>
      <c r="BL112" s="207">
        <f>(VLOOKUP(Horizontal!$C112&amp;Horizontal!$B112&amp;Horizontal!BL$11,Vertical!$E:$O,BL$10,0))+0</f>
        <v>41</v>
      </c>
      <c r="BM112" s="207">
        <f>(VLOOKUP(Horizontal!$C112&amp;Horizontal!$B112&amp;Horizontal!BM$11,Vertical!$E:$O,BM$10,0))+0</f>
        <v>35</v>
      </c>
      <c r="BN112" s="207">
        <f>(VLOOKUP(Horizontal!$C112&amp;Horizontal!$B112&amp;Horizontal!BN$11,Vertical!$E:$O,BN$10,0))+0</f>
        <v>35</v>
      </c>
      <c r="BO112" s="207">
        <f>(VLOOKUP(Horizontal!$C112&amp;Horizontal!$B112&amp;Horizontal!BO$11,Vertical!$E:$O,BO$10,0))+0</f>
        <v>34</v>
      </c>
      <c r="BP112" s="207">
        <f>(VLOOKUP(Horizontal!$C112&amp;Horizontal!$B112&amp;Horizontal!BP$11,Vertical!$E:$O,BP$10,0))+0</f>
        <v>33</v>
      </c>
      <c r="BQ112" s="207">
        <f>(VLOOKUP(Horizontal!$C112&amp;Horizontal!$B112&amp;Horizontal!BQ$11,Vertical!$E:$O,BQ$10,0))+0</f>
        <v>29</v>
      </c>
      <c r="BR112" s="207">
        <f>(VLOOKUP(Horizontal!$C112&amp;Horizontal!$B112&amp;Horizontal!BR$11,Vertical!$E:$O,BR$10,0))+0</f>
        <v>26</v>
      </c>
      <c r="BS112" s="209">
        <f>(VLOOKUP(Horizontal!$C112&amp;Horizontal!$B112&amp;Horizontal!BS$11,Vertical!$E:$O,BS$10,0))+0</f>
        <v>25</v>
      </c>
      <c r="BT112" s="210">
        <f>(VLOOKUP(Horizontal!$C112&amp;Horizontal!$B112&amp;Horizontal!BT$11,Vertical!$E:$O,BT$10,0))+0</f>
        <v>24.39</v>
      </c>
      <c r="BU112" s="207">
        <f>(VLOOKUP(Horizontal!$C112&amp;Horizontal!$B112&amp;Horizontal!BU$11,Vertical!$E:$O,BU$10,0))+0</f>
        <v>77.78</v>
      </c>
      <c r="BV112" s="207">
        <f>(VLOOKUP(Horizontal!$C112&amp;Horizontal!$B112&amp;Horizontal!BV$11,Vertical!$E:$O,BV$10,0))+0</f>
        <v>80</v>
      </c>
      <c r="BW112" s="207">
        <f>(VLOOKUP(Horizontal!$C112&amp;Horizontal!$B112&amp;Horizontal!BW$11,Vertical!$E:$O,BW$10,0))+0</f>
        <v>80</v>
      </c>
      <c r="BX112" s="207">
        <f>(VLOOKUP(Horizontal!$C112&amp;Horizontal!$B112&amp;Horizontal!BX$11,Vertical!$E:$O,BX$10,0))+0</f>
        <v>55.56</v>
      </c>
      <c r="BY112" s="207">
        <f>(VLOOKUP(Horizontal!$C112&amp;Horizontal!$B112&amp;Horizontal!BY$11,Vertical!$E:$O,BY$10,0))+0</f>
        <v>47.06</v>
      </c>
      <c r="BZ112" s="207">
        <f>(VLOOKUP(Horizontal!$C112&amp;Horizontal!$B112&amp;Horizontal!BZ$11,Vertical!$E:$O,BZ$10,0))+0</f>
        <v>33.33</v>
      </c>
      <c r="CA112" s="207">
        <f>(VLOOKUP(Horizontal!$C112&amp;Horizontal!$B112&amp;Horizontal!CA$11,Vertical!$E:$O,CA$10,0))+0</f>
        <v>36.840000000000003</v>
      </c>
      <c r="CB112" s="209">
        <f>(VLOOKUP(Horizontal!$C112&amp;Horizontal!$B112&amp;Horizontal!CB$11,Vertical!$E:$O,CB$10,0))+0</f>
        <v>26.32</v>
      </c>
      <c r="CC112" s="210">
        <f>(VLOOKUP(Horizontal!$C112&amp;Horizontal!$B112&amp;Horizontal!CC$11,Vertical!$E:$O,CC$10,0))+0</f>
        <v>39.020000000000003</v>
      </c>
      <c r="CD112" s="207">
        <f>(VLOOKUP(Horizontal!$C112&amp;Horizontal!$B112&amp;Horizontal!CD$11,Vertical!$E:$O,CD$10,0))+0</f>
        <v>11.11</v>
      </c>
      <c r="CE112" s="207">
        <f>(VLOOKUP(Horizontal!$C112&amp;Horizontal!$B112&amp;Horizontal!CE$11,Vertical!$E:$O,CE$10,0))+0</f>
        <v>15</v>
      </c>
      <c r="CF112" s="207">
        <f>(VLOOKUP(Horizontal!$C112&amp;Horizontal!$B112&amp;Horizontal!CF$11,Vertical!$E:$O,CF$10,0))+0</f>
        <v>10</v>
      </c>
      <c r="CG112" s="207">
        <f>(VLOOKUP(Horizontal!$C112&amp;Horizontal!$B112&amp;Horizontal!CG$11,Vertical!$E:$O,CG$10,0))+0</f>
        <v>16.670000000000002</v>
      </c>
      <c r="CH112" s="207">
        <f>(VLOOKUP(Horizontal!$C112&amp;Horizontal!$B112&amp;Horizontal!CH$11,Vertical!$E:$O,CH$10,0))+0</f>
        <v>35.29</v>
      </c>
      <c r="CI112" s="207">
        <f>(VLOOKUP(Horizontal!$C112&amp;Horizontal!$B112&amp;Horizontal!CI$11,Vertical!$E:$O,CI$10,0))+0</f>
        <v>38.89</v>
      </c>
      <c r="CJ112" s="207">
        <f>(VLOOKUP(Horizontal!$C112&amp;Horizontal!$B112&amp;Horizontal!CJ$11,Vertical!$E:$O,CJ$10,0))+0</f>
        <v>42.11</v>
      </c>
      <c r="CK112" s="209">
        <f>(VLOOKUP(Horizontal!$C112&amp;Horizontal!$B112&amp;Horizontal!CK$11,Vertical!$E:$O,CK$10,0))+0</f>
        <v>57.89</v>
      </c>
      <c r="CL112" s="210">
        <f>(VLOOKUP(Horizontal!$C112&amp;Horizontal!$B112&amp;Horizontal!CL$11,Vertical!$E:$O,CL$10,0))+0</f>
        <v>36.590000000000003</v>
      </c>
      <c r="CM112" s="207">
        <f>(VLOOKUP(Horizontal!$C112&amp;Horizontal!$B112&amp;Horizontal!CM$11,Vertical!$E:$O,CM$10,0))+0</f>
        <v>11.11</v>
      </c>
      <c r="CN112" s="207">
        <f>(VLOOKUP(Horizontal!$C112&amp;Horizontal!$B112&amp;Horizontal!CN$11,Vertical!$E:$O,CN$10,0))+0</f>
        <v>5</v>
      </c>
      <c r="CO112" s="207">
        <f>(VLOOKUP(Horizontal!$C112&amp;Horizontal!$B112&amp;Horizontal!CO$11,Vertical!$E:$O,CO$10,0))+0</f>
        <v>10</v>
      </c>
      <c r="CP112" s="207">
        <f>(VLOOKUP(Horizontal!$C112&amp;Horizontal!$B112&amp;Horizontal!CP$11,Vertical!$E:$O,CP$10,0))+0</f>
        <v>27.78</v>
      </c>
      <c r="CQ112" s="207">
        <f>(VLOOKUP(Horizontal!$C112&amp;Horizontal!$B112&amp;Horizontal!CQ$11,Vertical!$E:$O,CQ$10,0))+0</f>
        <v>17.649999999999999</v>
      </c>
      <c r="CR112" s="207">
        <f>(VLOOKUP(Horizontal!$C112&amp;Horizontal!$B112&amp;Horizontal!CR$11,Vertical!$E:$O,CR$10,0))+0</f>
        <v>27.78</v>
      </c>
      <c r="CS112" s="207">
        <f>(VLOOKUP(Horizontal!$C112&amp;Horizontal!$B112&amp;Horizontal!CS$11,Vertical!$E:$O,CS$10,0))+0</f>
        <v>21.05</v>
      </c>
      <c r="CT112" s="207">
        <f>(VLOOKUP(Horizontal!$C112&amp;Horizontal!$B112&amp;Horizontal!CT$11,Vertical!$E:$O,CT$10,0))+0</f>
        <v>15.79</v>
      </c>
      <c r="CU112" s="150"/>
      <c r="CV112" s="211">
        <f t="shared" si="53"/>
        <v>24.090000000000003</v>
      </c>
      <c r="CW112" s="190">
        <f t="shared" si="54"/>
        <v>29.159999999999997</v>
      </c>
      <c r="CX112" s="190">
        <f t="shared" si="55"/>
        <v>31.78</v>
      </c>
      <c r="CY112" s="190">
        <f t="shared" si="56"/>
        <v>34.960000000000008</v>
      </c>
      <c r="CZ112" s="190">
        <f t="shared" si="57"/>
        <v>31.599999999999994</v>
      </c>
      <c r="DA112" s="190">
        <f t="shared" si="58"/>
        <v>32.22999999999999</v>
      </c>
      <c r="DB112" s="190">
        <f t="shared" si="59"/>
        <v>32.889999999999986</v>
      </c>
      <c r="DC112" s="190">
        <f t="shared" si="60"/>
        <v>35.009999999999991</v>
      </c>
      <c r="DD112" s="212">
        <f t="shared" si="61"/>
        <v>35.140000000000015</v>
      </c>
      <c r="DE112" s="9">
        <v>160</v>
      </c>
      <c r="DF112" s="212">
        <f t="shared" si="62"/>
        <v>7.1472104018913285</v>
      </c>
      <c r="DG112" s="264"/>
      <c r="DH112" s="265"/>
      <c r="DI112" s="265"/>
      <c r="DJ112" s="266"/>
      <c r="DK112" s="190">
        <v>190.96</v>
      </c>
      <c r="DL112" s="190">
        <v>190.96</v>
      </c>
      <c r="DM112" s="190">
        <v>190.96</v>
      </c>
      <c r="DN112" s="212">
        <v>190.96</v>
      </c>
      <c r="DO112" s="190">
        <v>166.05</v>
      </c>
      <c r="DP112" s="190">
        <v>166.05</v>
      </c>
      <c r="DQ112" s="190">
        <v>166.05</v>
      </c>
      <c r="DR112" s="212">
        <v>166.05</v>
      </c>
      <c r="DS112" s="150"/>
      <c r="DT112" s="190">
        <v>200</v>
      </c>
      <c r="DU112" s="190">
        <v>148</v>
      </c>
      <c r="DV112" s="190">
        <v>138</v>
      </c>
      <c r="DW112" s="190">
        <v>138</v>
      </c>
      <c r="DX112" s="190"/>
      <c r="DY112" s="190"/>
      <c r="DZ112" s="190"/>
      <c r="EA112" s="190"/>
      <c r="EB112" s="190"/>
      <c r="EC112" s="190"/>
      <c r="ED112" s="190">
        <v>174</v>
      </c>
      <c r="EE112" s="190">
        <v>160</v>
      </c>
      <c r="EF112" s="190">
        <v>155</v>
      </c>
      <c r="EG112" s="190">
        <v>150</v>
      </c>
      <c r="EH112" s="212">
        <v>150</v>
      </c>
      <c r="EI112" s="213"/>
      <c r="EJ112" s="211">
        <f t="shared" si="64"/>
        <v>22.560000000000002</v>
      </c>
      <c r="EK112" s="190">
        <f t="shared" si="65"/>
        <v>26.090000000000003</v>
      </c>
      <c r="EL112" s="190">
        <f t="shared" si="66"/>
        <v>29.080000000000013</v>
      </c>
      <c r="EM112" s="190">
        <f t="shared" si="67"/>
        <v>29.259999999999991</v>
      </c>
      <c r="EN112" s="190"/>
      <c r="EO112" s="190"/>
      <c r="EP112" s="190"/>
      <c r="EQ112" s="190"/>
      <c r="ER112" s="190"/>
      <c r="ES112" s="190"/>
      <c r="ET112" s="190">
        <f t="shared" si="68"/>
        <v>32.490000000000009</v>
      </c>
      <c r="EU112" s="190">
        <f t="shared" si="69"/>
        <v>32.130000000000024</v>
      </c>
      <c r="EV112" s="190">
        <f t="shared" si="70"/>
        <v>32.800000000000011</v>
      </c>
      <c r="EW112" s="190">
        <f t="shared" si="71"/>
        <v>33.94</v>
      </c>
      <c r="EX112" s="212">
        <f t="shared" si="72"/>
        <v>34.870000000000005</v>
      </c>
      <c r="EY112" s="211"/>
      <c r="EZ112" s="75">
        <f t="shared" si="73"/>
        <v>-6.6511085180863475E-2</v>
      </c>
      <c r="FA112" s="89">
        <f t="shared" si="74"/>
        <v>-7.0000000000000007E-2</v>
      </c>
      <c r="FB112" s="212"/>
      <c r="FC112" s="213"/>
      <c r="FD112" s="213"/>
      <c r="FE112" s="213"/>
      <c r="FF112" s="213"/>
      <c r="FG112" s="213"/>
      <c r="FH112" s="213"/>
      <c r="FI112" s="213"/>
      <c r="FJ112" s="213"/>
      <c r="FK112" s="213"/>
      <c r="FL112" s="213"/>
      <c r="FM112" s="213"/>
      <c r="FN112" s="213"/>
      <c r="FO112" s="213"/>
      <c r="FP112" s="213"/>
      <c r="FQ112" s="213"/>
      <c r="FR112" s="213"/>
      <c r="FS112" s="211"/>
      <c r="FT112" s="190"/>
      <c r="FU112" s="190"/>
      <c r="FV112" s="190"/>
      <c r="FW112" s="190"/>
      <c r="FX112" s="190"/>
      <c r="FY112" s="190"/>
      <c r="FZ112" s="190"/>
      <c r="GA112" s="190"/>
      <c r="GB112" s="190"/>
      <c r="GC112" s="190"/>
      <c r="GD112" s="190"/>
      <c r="GE112" s="190"/>
      <c r="GF112" s="190"/>
      <c r="GG112" s="212"/>
    </row>
    <row r="113" spans="2:189">
      <c r="B113" s="33">
        <v>42702</v>
      </c>
      <c r="C113" s="30" t="s">
        <v>102</v>
      </c>
      <c r="D113" s="30">
        <v>2016</v>
      </c>
      <c r="E113" s="30" t="str">
        <f t="shared" si="75"/>
        <v>2016S48</v>
      </c>
      <c r="F113" s="30" t="str">
        <f t="shared" si="63"/>
        <v>11Final2016</v>
      </c>
      <c r="G113" s="208" t="str">
        <f>VLOOKUP(Horizontal!$C113&amp;Horizontal!$B113&amp;Horizontal!G$11,Vertical!$E:$O,G$10,0)</f>
        <v>-15,15</v>
      </c>
      <c r="H113" s="207">
        <f>(VLOOKUP(Horizontal!$C113&amp;Horizontal!$B113&amp;Horizontal!H$11,Vertical!$E:$O,H$10,0))+0</f>
        <v>202.13</v>
      </c>
      <c r="I113" s="207">
        <f>(VLOOKUP(Horizontal!$C113&amp;Horizontal!$B113&amp;Horizontal!I$11,Vertical!$E:$O,I$10,0))+0</f>
        <v>151.58000000000001</v>
      </c>
      <c r="J113" s="207">
        <f>(VLOOKUP(Horizontal!$C113&amp;Horizontal!$B113&amp;Horizontal!J$11,Vertical!$E:$O,J$10,0))+0</f>
        <v>127.62</v>
      </c>
      <c r="K113" s="207">
        <f>(VLOOKUP(Horizontal!$C113&amp;Horizontal!$B113&amp;Horizontal!K$11,Vertical!$E:$O,K$10,0))+0</f>
        <v>127.51</v>
      </c>
      <c r="L113" s="207">
        <f>(VLOOKUP(Horizontal!$C113&amp;Horizontal!$B113&amp;Horizontal!L$11,Vertical!$E:$O,L$10,0))+0</f>
        <v>159.18</v>
      </c>
      <c r="M113" s="207">
        <f>(VLOOKUP(Horizontal!$C113&amp;Horizontal!$B113&amp;Horizontal!M$11,Vertical!$E:$O,M$10,0))+0</f>
        <v>155.96</v>
      </c>
      <c r="N113" s="207">
        <f>(VLOOKUP(Horizontal!$C113&amp;Horizontal!$B113&amp;Horizontal!N$11,Vertical!$E:$O,N$10,0))+0</f>
        <v>153.38</v>
      </c>
      <c r="O113" s="207">
        <f>(VLOOKUP(Horizontal!$C113&amp;Horizontal!$B113&amp;Horizontal!O$11,Vertical!$E:$O,O$10,0))+0</f>
        <v>150.93</v>
      </c>
      <c r="P113" s="209">
        <f>(VLOOKUP(Horizontal!$C113&amp;Horizontal!$B113&amp;Horizontal!P$11,Vertical!$E:$O,P$10,0))+0</f>
        <v>150.22</v>
      </c>
      <c r="Q113" s="210">
        <f>(VLOOKUP(Horizontal!$C113&amp;Horizontal!$B113&amp;Horizontal!Q$11,Vertical!$E:$O,Q$10,0))+0</f>
        <v>52</v>
      </c>
      <c r="R113" s="207">
        <f>(VLOOKUP(Horizontal!$C113&amp;Horizontal!$B113&amp;Horizontal!R$11,Vertical!$E:$O,R$10,0))+0</f>
        <v>52</v>
      </c>
      <c r="S113" s="207">
        <f>(VLOOKUP(Horizontal!$C113&amp;Horizontal!$B113&amp;Horizontal!S$11,Vertical!$E:$O,S$10,0))+0</f>
        <v>40</v>
      </c>
      <c r="T113" s="207">
        <f>(VLOOKUP(Horizontal!$C113&amp;Horizontal!$B113&amp;Horizontal!T$11,Vertical!$E:$O,T$10,0))+0</f>
        <v>38</v>
      </c>
      <c r="U113" s="207">
        <f>(VLOOKUP(Horizontal!$C113&amp;Horizontal!$B113&amp;Horizontal!U$11,Vertical!$E:$O,U$10,0))+0</f>
        <v>40</v>
      </c>
      <c r="V113" s="207">
        <f>(VLOOKUP(Horizontal!$C113&amp;Horizontal!$B113&amp;Horizontal!V$11,Vertical!$E:$O,V$10,0))+0</f>
        <v>34</v>
      </c>
      <c r="W113" s="207">
        <f>(VLOOKUP(Horizontal!$C113&amp;Horizontal!$B113&amp;Horizontal!W$11,Vertical!$E:$O,W$10,0))+0</f>
        <v>31</v>
      </c>
      <c r="X113" s="207">
        <f>(VLOOKUP(Horizontal!$C113&amp;Horizontal!$B113&amp;Horizontal!X$11,Vertical!$E:$O,X$10,0))+0</f>
        <v>27</v>
      </c>
      <c r="Y113" s="209">
        <f>(VLOOKUP(Horizontal!$C113&amp;Horizontal!$B113&amp;Horizontal!Y$11,Vertical!$E:$O,Y$10,0))+0</f>
        <v>26</v>
      </c>
      <c r="Z113" s="210">
        <f>(VLOOKUP(Horizontal!$C113&amp;Horizontal!$B113&amp;Horizontal!Z$11,Vertical!$E:$O,Z$10,0))+0</f>
        <v>22.45</v>
      </c>
      <c r="AA113" s="207">
        <f>(VLOOKUP(Horizontal!$C113&amp;Horizontal!$B113&amp;Horizontal!AA$11,Vertical!$E:$O,AA$10,0))+0</f>
        <v>50.91</v>
      </c>
      <c r="AB113" s="207">
        <f>(VLOOKUP(Horizontal!$C113&amp;Horizontal!$B113&amp;Horizontal!AB$11,Vertical!$E:$O,AB$10,0))+0</f>
        <v>90</v>
      </c>
      <c r="AC113" s="207">
        <f>(VLOOKUP(Horizontal!$C113&amp;Horizontal!$B113&amp;Horizontal!AC$11,Vertical!$E:$O,AC$10,0))+0</f>
        <v>85</v>
      </c>
      <c r="AD113" s="207">
        <f>(VLOOKUP(Horizontal!$C113&amp;Horizontal!$B113&amp;Horizontal!AD$11,Vertical!$E:$O,AD$10,0))+0</f>
        <v>54.39</v>
      </c>
      <c r="AE113" s="207">
        <f>(VLOOKUP(Horizontal!$C113&amp;Horizontal!$B113&amp;Horizontal!AE$11,Vertical!$E:$O,AE$10,0))+0</f>
        <v>48.28</v>
      </c>
      <c r="AF113" s="207">
        <f>(VLOOKUP(Horizontal!$C113&amp;Horizontal!$B113&amp;Horizontal!AF$11,Vertical!$E:$O,AF$10,0))+0</f>
        <v>50.88</v>
      </c>
      <c r="AG113" s="207">
        <f>(VLOOKUP(Horizontal!$C113&amp;Horizontal!$B113&amp;Horizontal!AG$11,Vertical!$E:$O,AG$10,0))+0</f>
        <v>46.67</v>
      </c>
      <c r="AH113" s="209">
        <f>(VLOOKUP(Horizontal!$C113&amp;Horizontal!$B113&amp;Horizontal!AH$11,Vertical!$E:$O,AH$10,0))+0</f>
        <v>32.14</v>
      </c>
      <c r="AI113" s="210">
        <f>(VLOOKUP(Horizontal!$C113&amp;Horizontal!$B113&amp;Horizontal!AI$11,Vertical!$E:$O,AI$10,0))+0</f>
        <v>32.65</v>
      </c>
      <c r="AJ113" s="207">
        <f>(VLOOKUP(Horizontal!$C113&amp;Horizontal!$B113&amp;Horizontal!AJ$11,Vertical!$E:$O,AJ$10,0))+0</f>
        <v>1.82</v>
      </c>
      <c r="AK113" s="207">
        <f>(VLOOKUP(Horizontal!$C113&amp;Horizontal!$B113&amp;Horizontal!AK$11,Vertical!$E:$O,AK$10,0))+0</f>
        <v>10</v>
      </c>
      <c r="AL113" s="207">
        <f>(VLOOKUP(Horizontal!$C113&amp;Horizontal!$B113&amp;Horizontal!AL$11,Vertical!$E:$O,AL$10,0))+0</f>
        <v>5</v>
      </c>
      <c r="AM113" s="207">
        <f>(VLOOKUP(Horizontal!$C113&amp;Horizontal!$B113&amp;Horizontal!AM$11,Vertical!$E:$O,AM$10,0))+0</f>
        <v>21.05</v>
      </c>
      <c r="AN113" s="207">
        <f>(VLOOKUP(Horizontal!$C113&amp;Horizontal!$B113&amp;Horizontal!AN$11,Vertical!$E:$O,AN$10,0))+0</f>
        <v>34.479999999999997</v>
      </c>
      <c r="AO113" s="207">
        <f>(VLOOKUP(Horizontal!$C113&amp;Horizontal!$B113&amp;Horizontal!AO$11,Vertical!$E:$O,AO$10,0))+0</f>
        <v>35.090000000000003</v>
      </c>
      <c r="AP113" s="207">
        <f>(VLOOKUP(Horizontal!$C113&amp;Horizontal!$B113&amp;Horizontal!AP$11,Vertical!$E:$O,AP$10,0))+0</f>
        <v>36.67</v>
      </c>
      <c r="AQ113" s="209">
        <f>(VLOOKUP(Horizontal!$C113&amp;Horizontal!$B113&amp;Horizontal!AQ$11,Vertical!$E:$O,AQ$10,0))+0</f>
        <v>46.43</v>
      </c>
      <c r="AR113" s="210">
        <f>(VLOOKUP(Horizontal!$C113&amp;Horizontal!$B113&amp;Horizontal!AR$11,Vertical!$E:$O,AR$10,0))+0</f>
        <v>44.9</v>
      </c>
      <c r="AS113" s="207">
        <f>(VLOOKUP(Horizontal!$C113&amp;Horizontal!$B113&amp;Horizontal!AS$11,Vertical!$E:$O,AS$10,0))+0</f>
        <v>47.27</v>
      </c>
      <c r="AT113" s="207">
        <f>(VLOOKUP(Horizontal!$C113&amp;Horizontal!$B113&amp;Horizontal!AT$11,Vertical!$E:$O,AT$10,0))+0</f>
        <v>0</v>
      </c>
      <c r="AU113" s="207">
        <f>(VLOOKUP(Horizontal!$C113&amp;Horizontal!$B113&amp;Horizontal!AU$11,Vertical!$E:$O,AU$10,0))+0</f>
        <v>10</v>
      </c>
      <c r="AV113" s="207">
        <f>(VLOOKUP(Horizontal!$C113&amp;Horizontal!$B113&amp;Horizontal!AV$11,Vertical!$E:$O,AV$10,0))+0</f>
        <v>24.56</v>
      </c>
      <c r="AW113" s="207">
        <f>(VLOOKUP(Horizontal!$C113&amp;Horizontal!$B113&amp;Horizontal!AW$11,Vertical!$E:$O,AW$10,0))+0</f>
        <v>17.239999999999998</v>
      </c>
      <c r="AX113" s="207">
        <f>(VLOOKUP(Horizontal!$C113&amp;Horizontal!$B113&amp;Horizontal!AX$11,Vertical!$E:$O,AX$10,0))+0</f>
        <v>14.04</v>
      </c>
      <c r="AY113" s="207">
        <f>(VLOOKUP(Horizontal!$C113&amp;Horizontal!$B113&amp;Horizontal!AY$11,Vertical!$E:$O,AY$10,0))+0</f>
        <v>16.670000000000002</v>
      </c>
      <c r="AZ113" s="209">
        <f>(VLOOKUP(Horizontal!$C113&amp;Horizontal!$B113&amp;Horizontal!AZ$11,Vertical!$E:$O,AZ$10,0))+0</f>
        <v>21.43</v>
      </c>
      <c r="BA113" s="208">
        <f>(VLOOKUP(Horizontal!$C113&amp;Horizontal!$B113&amp;Horizontal!BA$11,Vertical!$E:$O,BA$10,0))+0</f>
        <v>24.99</v>
      </c>
      <c r="BB113" s="210">
        <f>(VLOOKUP(Horizontal!$C113&amp;Horizontal!$B113&amp;Horizontal!BB$11,Vertical!$E:$O,BB$10,0))+0</f>
        <v>228.17</v>
      </c>
      <c r="BC113" s="207">
        <f>(VLOOKUP(Horizontal!$C113&amp;Horizontal!$B113&amp;Horizontal!BC$11,Vertical!$E:$O,BC$10,0))+0</f>
        <v>181.04</v>
      </c>
      <c r="BD113" s="207">
        <f>(VLOOKUP(Horizontal!$C113&amp;Horizontal!$B113&amp;Horizontal!BD$11,Vertical!$E:$O,BD$10,0))+0</f>
        <v>166.67</v>
      </c>
      <c r="BE113" s="207">
        <f>(VLOOKUP(Horizontal!$C113&amp;Horizontal!$B113&amp;Horizontal!BE$11,Vertical!$E:$O,BE$10,0))+0</f>
        <v>164.61</v>
      </c>
      <c r="BF113" s="207">
        <f>(VLOOKUP(Horizontal!$C113&amp;Horizontal!$B113&amp;Horizontal!BF$11,Vertical!$E:$O,BF$10,0))+0</f>
        <v>193.67</v>
      </c>
      <c r="BG113" s="207">
        <f>(VLOOKUP(Horizontal!$C113&amp;Horizontal!$B113&amp;Horizontal!BG$11,Vertical!$E:$O,BG$10,0))+0</f>
        <v>189.8</v>
      </c>
      <c r="BH113" s="207">
        <f>(VLOOKUP(Horizontal!$C113&amp;Horizontal!$B113&amp;Horizontal!BH$11,Vertical!$E:$O,BH$10,0))+0</f>
        <v>188.24</v>
      </c>
      <c r="BI113" s="207">
        <f>(VLOOKUP(Horizontal!$C113&amp;Horizontal!$B113&amp;Horizontal!BI$11,Vertical!$E:$O,BI$10,0))+0</f>
        <v>186.54</v>
      </c>
      <c r="BJ113" s="209">
        <f>(VLOOKUP(Horizontal!$C113&amp;Horizontal!$B113&amp;Horizontal!BJ$11,Vertical!$E:$O,BJ$10,0))+0</f>
        <v>185.31</v>
      </c>
      <c r="BK113" s="210">
        <f>(VLOOKUP(Horizontal!$C113&amp;Horizontal!$B113&amp;Horizontal!BK$11,Vertical!$E:$O,BK$10,0))+0</f>
        <v>48</v>
      </c>
      <c r="BL113" s="207">
        <f>(VLOOKUP(Horizontal!$C113&amp;Horizontal!$B113&amp;Horizontal!BL$11,Vertical!$E:$O,BL$10,0))+0</f>
        <v>47</v>
      </c>
      <c r="BM113" s="207">
        <f>(VLOOKUP(Horizontal!$C113&amp;Horizontal!$B113&amp;Horizontal!BM$11,Vertical!$E:$O,BM$10,0))+0</f>
        <v>38</v>
      </c>
      <c r="BN113" s="207">
        <f>(VLOOKUP(Horizontal!$C113&amp;Horizontal!$B113&amp;Horizontal!BN$11,Vertical!$E:$O,BN$10,0))+0</f>
        <v>38</v>
      </c>
      <c r="BO113" s="207">
        <f>(VLOOKUP(Horizontal!$C113&amp;Horizontal!$B113&amp;Horizontal!BO$11,Vertical!$E:$O,BO$10,0))+0</f>
        <v>37</v>
      </c>
      <c r="BP113" s="207">
        <f>(VLOOKUP(Horizontal!$C113&amp;Horizontal!$B113&amp;Horizontal!BP$11,Vertical!$E:$O,BP$10,0))+0</f>
        <v>33</v>
      </c>
      <c r="BQ113" s="207">
        <f>(VLOOKUP(Horizontal!$C113&amp;Horizontal!$B113&amp;Horizontal!BQ$11,Vertical!$E:$O,BQ$10,0))+0</f>
        <v>30</v>
      </c>
      <c r="BR113" s="207">
        <f>(VLOOKUP(Horizontal!$C113&amp;Horizontal!$B113&amp;Horizontal!BR$11,Vertical!$E:$O,BR$10,0))+0</f>
        <v>28</v>
      </c>
      <c r="BS113" s="209">
        <f>(VLOOKUP(Horizontal!$C113&amp;Horizontal!$B113&amp;Horizontal!BS$11,Vertical!$E:$O,BS$10,0))+0</f>
        <v>25</v>
      </c>
      <c r="BT113" s="210">
        <f>(VLOOKUP(Horizontal!$C113&amp;Horizontal!$B113&amp;Horizontal!BT$11,Vertical!$E:$O,BT$10,0))+0</f>
        <v>27.15</v>
      </c>
      <c r="BU113" s="207">
        <f>(VLOOKUP(Horizontal!$C113&amp;Horizontal!$B113&amp;Horizontal!BU$11,Vertical!$E:$O,BU$10,0))+0</f>
        <v>35</v>
      </c>
      <c r="BV113" s="207">
        <f>(VLOOKUP(Horizontal!$C113&amp;Horizontal!$B113&amp;Horizontal!BV$11,Vertical!$E:$O,BV$10,0))+0</f>
        <v>81.819999999999993</v>
      </c>
      <c r="BW113" s="207">
        <f>(VLOOKUP(Horizontal!$C113&amp;Horizontal!$B113&amp;Horizontal!BW$11,Vertical!$E:$O,BW$10,0))+0</f>
        <v>82.61</v>
      </c>
      <c r="BX113" s="207">
        <f>(VLOOKUP(Horizontal!$C113&amp;Horizontal!$B113&amp;Horizontal!BX$11,Vertical!$E:$O,BX$10,0))+0</f>
        <v>47.62</v>
      </c>
      <c r="BY113" s="207">
        <f>(VLOOKUP(Horizontal!$C113&amp;Horizontal!$B113&amp;Horizontal!BY$11,Vertical!$E:$O,BY$10,0))+0</f>
        <v>23.81</v>
      </c>
      <c r="BZ113" s="207">
        <f>(VLOOKUP(Horizontal!$C113&amp;Horizontal!$B113&amp;Horizontal!BZ$11,Vertical!$E:$O,BZ$10,0))+0</f>
        <v>23.81</v>
      </c>
      <c r="CA113" s="207">
        <f>(VLOOKUP(Horizontal!$C113&amp;Horizontal!$B113&amp;Horizontal!CA$11,Vertical!$E:$O,CA$10,0))+0</f>
        <v>23.81</v>
      </c>
      <c r="CB113" s="209">
        <f>(VLOOKUP(Horizontal!$C113&amp;Horizontal!$B113&amp;Horizontal!CB$11,Vertical!$E:$O,CB$10,0))+0</f>
        <v>25</v>
      </c>
      <c r="CC113" s="210">
        <f>(VLOOKUP(Horizontal!$C113&amp;Horizontal!$B113&amp;Horizontal!CC$11,Vertical!$E:$O,CC$10,0))+0</f>
        <v>27.15</v>
      </c>
      <c r="CD113" s="207">
        <f>(VLOOKUP(Horizontal!$C113&amp;Horizontal!$B113&amp;Horizontal!CD$11,Vertical!$E:$O,CD$10,0))+0</f>
        <v>15</v>
      </c>
      <c r="CE113" s="207">
        <f>(VLOOKUP(Horizontal!$C113&amp;Horizontal!$B113&amp;Horizontal!CE$11,Vertical!$E:$O,CE$10,0))+0</f>
        <v>4.55</v>
      </c>
      <c r="CF113" s="207">
        <f>(VLOOKUP(Horizontal!$C113&amp;Horizontal!$B113&amp;Horizontal!CF$11,Vertical!$E:$O,CF$10,0))+0</f>
        <v>0</v>
      </c>
      <c r="CG113" s="207">
        <f>(VLOOKUP(Horizontal!$C113&amp;Horizontal!$B113&amp;Horizontal!CG$11,Vertical!$E:$O,CG$10,0))+0</f>
        <v>14.29</v>
      </c>
      <c r="CH113" s="207">
        <f>(VLOOKUP(Horizontal!$C113&amp;Horizontal!$B113&amp;Horizontal!CH$11,Vertical!$E:$O,CH$10,0))+0</f>
        <v>28.57</v>
      </c>
      <c r="CI113" s="207">
        <f>(VLOOKUP(Horizontal!$C113&amp;Horizontal!$B113&amp;Horizontal!CI$11,Vertical!$E:$O,CI$10,0))+0</f>
        <v>23.81</v>
      </c>
      <c r="CJ113" s="207">
        <f>(VLOOKUP(Horizontal!$C113&amp;Horizontal!$B113&amp;Horizontal!CJ$11,Vertical!$E:$O,CJ$10,0))+0</f>
        <v>23.81</v>
      </c>
      <c r="CK113" s="209">
        <f>(VLOOKUP(Horizontal!$C113&amp;Horizontal!$B113&amp;Horizontal!CK$11,Vertical!$E:$O,CK$10,0))+0</f>
        <v>20</v>
      </c>
      <c r="CL113" s="210">
        <f>(VLOOKUP(Horizontal!$C113&amp;Horizontal!$B113&amp;Horizontal!CL$11,Vertical!$E:$O,CL$10,0))+0</f>
        <v>45.7</v>
      </c>
      <c r="CM113" s="207">
        <f>(VLOOKUP(Horizontal!$C113&amp;Horizontal!$B113&amp;Horizontal!CM$11,Vertical!$E:$O,CM$10,0))+0</f>
        <v>50</v>
      </c>
      <c r="CN113" s="207">
        <f>(VLOOKUP(Horizontal!$C113&amp;Horizontal!$B113&amp;Horizontal!CN$11,Vertical!$E:$O,CN$10,0))+0</f>
        <v>13.64</v>
      </c>
      <c r="CO113" s="207">
        <f>(VLOOKUP(Horizontal!$C113&amp;Horizontal!$B113&amp;Horizontal!CO$11,Vertical!$E:$O,CO$10,0))+0</f>
        <v>17.39</v>
      </c>
      <c r="CP113" s="207">
        <f>(VLOOKUP(Horizontal!$C113&amp;Horizontal!$B113&amp;Horizontal!CP$11,Vertical!$E:$O,CP$10,0))+0</f>
        <v>38.1</v>
      </c>
      <c r="CQ113" s="207">
        <f>(VLOOKUP(Horizontal!$C113&amp;Horizontal!$B113&amp;Horizontal!CQ$11,Vertical!$E:$O,CQ$10,0))+0</f>
        <v>47.62</v>
      </c>
      <c r="CR113" s="207">
        <f>(VLOOKUP(Horizontal!$C113&amp;Horizontal!$B113&amp;Horizontal!CR$11,Vertical!$E:$O,CR$10,0))+0</f>
        <v>52.38</v>
      </c>
      <c r="CS113" s="207">
        <f>(VLOOKUP(Horizontal!$C113&amp;Horizontal!$B113&amp;Horizontal!CS$11,Vertical!$E:$O,CS$10,0))+0</f>
        <v>52.38</v>
      </c>
      <c r="CT113" s="207">
        <f>(VLOOKUP(Horizontal!$C113&amp;Horizontal!$B113&amp;Horizontal!CT$11,Vertical!$E:$O,CT$10,0))+0</f>
        <v>55</v>
      </c>
      <c r="CU113" s="150"/>
      <c r="CV113" s="211">
        <f t="shared" si="53"/>
        <v>26.039999999999992</v>
      </c>
      <c r="CW113" s="190">
        <f t="shared" si="54"/>
        <v>29.45999999999998</v>
      </c>
      <c r="CX113" s="190">
        <f t="shared" si="55"/>
        <v>39.049999999999983</v>
      </c>
      <c r="CY113" s="190">
        <f t="shared" si="56"/>
        <v>37.100000000000009</v>
      </c>
      <c r="CZ113" s="190">
        <f t="shared" si="57"/>
        <v>34.489999999999981</v>
      </c>
      <c r="DA113" s="190">
        <f t="shared" si="58"/>
        <v>33.840000000000003</v>
      </c>
      <c r="DB113" s="190">
        <f t="shared" si="59"/>
        <v>34.860000000000014</v>
      </c>
      <c r="DC113" s="190">
        <f t="shared" si="60"/>
        <v>35.609999999999985</v>
      </c>
      <c r="DD113" s="212">
        <f t="shared" si="61"/>
        <v>35.090000000000003</v>
      </c>
      <c r="DE113" s="9">
        <f>(DE112)+0</f>
        <v>160</v>
      </c>
      <c r="DF113" s="212">
        <f t="shared" si="62"/>
        <v>6.3272104018913353</v>
      </c>
      <c r="DG113" s="264"/>
      <c r="DH113" s="265"/>
      <c r="DI113" s="265"/>
      <c r="DJ113" s="266"/>
      <c r="DK113" s="190">
        <v>172.88</v>
      </c>
      <c r="DL113" s="190">
        <v>172.88</v>
      </c>
      <c r="DM113" s="190">
        <v>172.88</v>
      </c>
      <c r="DN113" s="212">
        <v>172.88</v>
      </c>
      <c r="DO113" s="190">
        <v>166.05</v>
      </c>
      <c r="DP113" s="190">
        <v>166.05</v>
      </c>
      <c r="DQ113" s="190">
        <v>166.05</v>
      </c>
      <c r="DR113" s="212">
        <v>166.05</v>
      </c>
      <c r="DS113" s="150"/>
      <c r="DT113" s="190">
        <v>202</v>
      </c>
      <c r="DU113" s="190">
        <v>155</v>
      </c>
      <c r="DV113" s="190">
        <v>118</v>
      </c>
      <c r="DW113" s="190">
        <v>118</v>
      </c>
      <c r="DX113" s="190"/>
      <c r="DY113" s="190"/>
      <c r="DZ113" s="190"/>
      <c r="EA113" s="190"/>
      <c r="EB113" s="190"/>
      <c r="EC113" s="190"/>
      <c r="ED113" s="190">
        <v>178.5</v>
      </c>
      <c r="EE113" s="190">
        <v>145</v>
      </c>
      <c r="EF113" s="190">
        <v>155</v>
      </c>
      <c r="EG113" s="190">
        <v>150</v>
      </c>
      <c r="EH113" s="212">
        <v>150</v>
      </c>
      <c r="EI113" s="213"/>
      <c r="EJ113" s="211">
        <f t="shared" si="64"/>
        <v>24.090000000000003</v>
      </c>
      <c r="EK113" s="190">
        <f t="shared" si="65"/>
        <v>29.159999999999997</v>
      </c>
      <c r="EL113" s="190">
        <f t="shared" si="66"/>
        <v>31.78</v>
      </c>
      <c r="EM113" s="190">
        <f t="shared" si="67"/>
        <v>34.960000000000008</v>
      </c>
      <c r="EN113" s="190"/>
      <c r="EO113" s="190"/>
      <c r="EP113" s="190"/>
      <c r="EQ113" s="190"/>
      <c r="ER113" s="190"/>
      <c r="ES113" s="190"/>
      <c r="ET113" s="190">
        <f t="shared" si="68"/>
        <v>31.599999999999994</v>
      </c>
      <c r="EU113" s="190">
        <f t="shared" si="69"/>
        <v>32.22999999999999</v>
      </c>
      <c r="EV113" s="190">
        <f t="shared" si="70"/>
        <v>32.889999999999986</v>
      </c>
      <c r="EW113" s="190">
        <f t="shared" si="71"/>
        <v>35.009999999999991</v>
      </c>
      <c r="EX113" s="212">
        <f t="shared" si="72"/>
        <v>35.140000000000015</v>
      </c>
      <c r="EY113" s="211"/>
      <c r="EZ113" s="75">
        <f t="shared" si="73"/>
        <v>-6.9767441860465115E-2</v>
      </c>
      <c r="FA113" s="89">
        <f t="shared" si="74"/>
        <v>-7.0000000000000007E-2</v>
      </c>
      <c r="FB113" s="212"/>
      <c r="FC113" s="213"/>
      <c r="FD113" s="213"/>
      <c r="FE113" s="213"/>
      <c r="FF113" s="213"/>
      <c r="FG113" s="213"/>
      <c r="FH113" s="213"/>
      <c r="FI113" s="213"/>
      <c r="FJ113" s="213"/>
      <c r="FK113" s="213"/>
      <c r="FL113" s="213"/>
      <c r="FM113" s="213"/>
      <c r="FN113" s="213"/>
      <c r="FO113" s="213"/>
      <c r="FP113" s="213"/>
      <c r="FQ113" s="213"/>
      <c r="FR113" s="213"/>
      <c r="FS113" s="211"/>
      <c r="FT113" s="190"/>
      <c r="FU113" s="190"/>
      <c r="FV113" s="190"/>
      <c r="FW113" s="190"/>
      <c r="FX113" s="190"/>
      <c r="FY113" s="190"/>
      <c r="FZ113" s="190"/>
      <c r="GA113" s="190"/>
      <c r="GB113" s="190"/>
      <c r="GC113" s="190"/>
      <c r="GD113" s="190"/>
      <c r="GE113" s="190"/>
      <c r="GF113" s="190"/>
      <c r="GG113" s="212"/>
    </row>
    <row r="114" spans="2:189">
      <c r="B114" s="33">
        <v>42709</v>
      </c>
      <c r="C114" s="30" t="s">
        <v>103</v>
      </c>
      <c r="D114" s="30">
        <v>2016</v>
      </c>
      <c r="E114" s="30" t="str">
        <f t="shared" si="75"/>
        <v>2016S49</v>
      </c>
      <c r="F114" s="30" t="str">
        <f t="shared" si="63"/>
        <v>122016</v>
      </c>
      <c r="G114" s="208" t="str">
        <f>VLOOKUP(Horizontal!$C114&amp;Horizontal!$B114&amp;Horizontal!G$11,Vertical!$E:$O,G$10,0)</f>
        <v>-10,93</v>
      </c>
      <c r="H114" s="207">
        <f>(VLOOKUP(Horizontal!$C114&amp;Horizontal!$B114&amp;Horizontal!H$11,Vertical!$E:$O,H$10,0))+0</f>
        <v>138.77000000000001</v>
      </c>
      <c r="I114" s="207">
        <f>(VLOOKUP(Horizontal!$C114&amp;Horizontal!$B114&amp;Horizontal!I$11,Vertical!$E:$O,I$10,0))+0</f>
        <v>111.92</v>
      </c>
      <c r="J114" s="207">
        <f>(VLOOKUP(Horizontal!$C114&amp;Horizontal!$B114&amp;Horizontal!J$11,Vertical!$E:$O,J$10,0))+0</f>
        <v>111.16</v>
      </c>
      <c r="K114" s="207">
        <f>(VLOOKUP(Horizontal!$C114&amp;Horizontal!$B114&amp;Horizontal!K$11,Vertical!$E:$O,K$10,0))+0</f>
        <v>109.82</v>
      </c>
      <c r="L114" s="207">
        <f>(VLOOKUP(Horizontal!$C114&amp;Horizontal!$B114&amp;Horizontal!L$11,Vertical!$E:$O,L$10,0))+0</f>
        <v>147.93</v>
      </c>
      <c r="M114" s="207">
        <f>(VLOOKUP(Horizontal!$C114&amp;Horizontal!$B114&amp;Horizontal!M$11,Vertical!$E:$O,M$10,0))+0</f>
        <v>153.93</v>
      </c>
      <c r="N114" s="207">
        <f>(VLOOKUP(Horizontal!$C114&amp;Horizontal!$B114&amp;Horizontal!N$11,Vertical!$E:$O,N$10,0))+0</f>
        <v>151.66999999999999</v>
      </c>
      <c r="O114" s="207">
        <f>(VLOOKUP(Horizontal!$C114&amp;Horizontal!$B114&amp;Horizontal!O$11,Vertical!$E:$O,O$10,0))+0</f>
        <v>149.97</v>
      </c>
      <c r="P114" s="209">
        <f>(VLOOKUP(Horizontal!$C114&amp;Horizontal!$B114&amp;Horizontal!P$11,Vertical!$E:$O,P$10,0))+0</f>
        <v>149.49</v>
      </c>
      <c r="Q114" s="210">
        <f>(VLOOKUP(Horizontal!$C114&amp;Horizontal!$B114&amp;Horizontal!Q$11,Vertical!$E:$O,Q$10,0))+0</f>
        <v>52</v>
      </c>
      <c r="R114" s="207">
        <f>(VLOOKUP(Horizontal!$C114&amp;Horizontal!$B114&amp;Horizontal!R$11,Vertical!$E:$O,R$10,0))+0</f>
        <v>48</v>
      </c>
      <c r="S114" s="207">
        <f>(VLOOKUP(Horizontal!$C114&amp;Horizontal!$B114&amp;Horizontal!S$11,Vertical!$E:$O,S$10,0))+0</f>
        <v>46</v>
      </c>
      <c r="T114" s="207">
        <f>(VLOOKUP(Horizontal!$C114&amp;Horizontal!$B114&amp;Horizontal!T$11,Vertical!$E:$O,T$10,0))+0</f>
        <v>45</v>
      </c>
      <c r="U114" s="207">
        <f>(VLOOKUP(Horizontal!$C114&amp;Horizontal!$B114&amp;Horizontal!U$11,Vertical!$E:$O,U$10,0))+0</f>
        <v>40</v>
      </c>
      <c r="V114" s="207">
        <f>(VLOOKUP(Horizontal!$C114&amp;Horizontal!$B114&amp;Horizontal!V$11,Vertical!$E:$O,V$10,0))+0</f>
        <v>34</v>
      </c>
      <c r="W114" s="207">
        <f>(VLOOKUP(Horizontal!$C114&amp;Horizontal!$B114&amp;Horizontal!W$11,Vertical!$E:$O,W$10,0))+0</f>
        <v>29</v>
      </c>
      <c r="X114" s="207">
        <f>(VLOOKUP(Horizontal!$C114&amp;Horizontal!$B114&amp;Horizontal!X$11,Vertical!$E:$O,X$10,0))+0</f>
        <v>23</v>
      </c>
      <c r="Y114" s="209">
        <f>(VLOOKUP(Horizontal!$C114&amp;Horizontal!$B114&amp;Horizontal!Y$11,Vertical!$E:$O,Y$10,0))+0</f>
        <v>21</v>
      </c>
      <c r="Z114" s="210">
        <f>(VLOOKUP(Horizontal!$C114&amp;Horizontal!$B114&amp;Horizontal!Z$11,Vertical!$E:$O,Z$10,0))+0</f>
        <v>83.67</v>
      </c>
      <c r="AA114" s="207">
        <f>(VLOOKUP(Horizontal!$C114&amp;Horizontal!$B114&amp;Horizontal!AA$11,Vertical!$E:$O,AA$10,0))+0</f>
        <v>100</v>
      </c>
      <c r="AB114" s="207">
        <f>(VLOOKUP(Horizontal!$C114&amp;Horizontal!$B114&amp;Horizontal!AB$11,Vertical!$E:$O,AB$10,0))+0</f>
        <v>96.3</v>
      </c>
      <c r="AC114" s="207">
        <f>(VLOOKUP(Horizontal!$C114&amp;Horizontal!$B114&amp;Horizontal!AC$11,Vertical!$E:$O,AC$10,0))+0</f>
        <v>96.3</v>
      </c>
      <c r="AD114" s="207">
        <f>(VLOOKUP(Horizontal!$C114&amp;Horizontal!$B114&amp;Horizontal!AD$11,Vertical!$E:$O,AD$10,0))+0</f>
        <v>87.1</v>
      </c>
      <c r="AE114" s="207">
        <f>(VLOOKUP(Horizontal!$C114&amp;Horizontal!$B114&amp;Horizontal!AE$11,Vertical!$E:$O,AE$10,0))+0</f>
        <v>65.63</v>
      </c>
      <c r="AF114" s="207">
        <f>(VLOOKUP(Horizontal!$C114&amp;Horizontal!$B114&amp;Horizontal!AF$11,Vertical!$E:$O,AF$10,0))+0</f>
        <v>62.07</v>
      </c>
      <c r="AG114" s="207">
        <f>(VLOOKUP(Horizontal!$C114&amp;Horizontal!$B114&amp;Horizontal!AG$11,Vertical!$E:$O,AG$10,0))+0</f>
        <v>40.200000000000003</v>
      </c>
      <c r="AH114" s="209">
        <f>(VLOOKUP(Horizontal!$C114&amp;Horizontal!$B114&amp;Horizontal!AH$11,Vertical!$E:$O,AH$10,0))+0</f>
        <v>25</v>
      </c>
      <c r="AI114" s="210">
        <f>(VLOOKUP(Horizontal!$C114&amp;Horizontal!$B114&amp;Horizontal!AI$11,Vertical!$E:$O,AI$10,0))+0</f>
        <v>7.97</v>
      </c>
      <c r="AJ114" s="207">
        <f>(VLOOKUP(Horizontal!$C114&amp;Horizontal!$B114&amp;Horizontal!AJ$11,Vertical!$E:$O,AJ$10,0))+0</f>
        <v>0</v>
      </c>
      <c r="AK114" s="207">
        <f>(VLOOKUP(Horizontal!$C114&amp;Horizontal!$B114&amp;Horizontal!AK$11,Vertical!$E:$O,AK$10,0))+0</f>
        <v>3.7</v>
      </c>
      <c r="AL114" s="207">
        <f>(VLOOKUP(Horizontal!$C114&amp;Horizontal!$B114&amp;Horizontal!AL$11,Vertical!$E:$O,AL$10,0))+0</f>
        <v>3.7</v>
      </c>
      <c r="AM114" s="207">
        <f>(VLOOKUP(Horizontal!$C114&amp;Horizontal!$B114&amp;Horizontal!AM$11,Vertical!$E:$O,AM$10,0))+0</f>
        <v>9.68</v>
      </c>
      <c r="AN114" s="207">
        <f>(VLOOKUP(Horizontal!$C114&amp;Horizontal!$B114&amp;Horizontal!AN$11,Vertical!$E:$O,AN$10,0))+0</f>
        <v>28.13</v>
      </c>
      <c r="AO114" s="207">
        <f>(VLOOKUP(Horizontal!$C114&amp;Horizontal!$B114&amp;Horizontal!AO$11,Vertical!$E:$O,AO$10,0))+0</f>
        <v>27.59</v>
      </c>
      <c r="AP114" s="207">
        <f>(VLOOKUP(Horizontal!$C114&amp;Horizontal!$B114&amp;Horizontal!AP$11,Vertical!$E:$O,AP$10,0))+0</f>
        <v>53.16</v>
      </c>
      <c r="AQ114" s="209">
        <f>(VLOOKUP(Horizontal!$C114&amp;Horizontal!$B114&amp;Horizontal!AQ$11,Vertical!$E:$O,AQ$10,0))+0</f>
        <v>53.57</v>
      </c>
      <c r="AR114" s="210">
        <f>(VLOOKUP(Horizontal!$C114&amp;Horizontal!$B114&amp;Horizontal!AR$11,Vertical!$E:$O,AR$10,0))+0</f>
        <v>8.3699999999999992</v>
      </c>
      <c r="AS114" s="207">
        <f>(VLOOKUP(Horizontal!$C114&amp;Horizontal!$B114&amp;Horizontal!AS$11,Vertical!$E:$O,AS$10,0))+0</f>
        <v>0</v>
      </c>
      <c r="AT114" s="207">
        <f>(VLOOKUP(Horizontal!$C114&amp;Horizontal!$B114&amp;Horizontal!AT$11,Vertical!$E:$O,AT$10,0))+0</f>
        <v>0</v>
      </c>
      <c r="AU114" s="207">
        <f>(VLOOKUP(Horizontal!$C114&amp;Horizontal!$B114&amp;Horizontal!AU$11,Vertical!$E:$O,AU$10,0))+0</f>
        <v>0</v>
      </c>
      <c r="AV114" s="207">
        <f>(VLOOKUP(Horizontal!$C114&amp;Horizontal!$B114&amp;Horizontal!AV$11,Vertical!$E:$O,AV$10,0))+0</f>
        <v>3.23</v>
      </c>
      <c r="AW114" s="207">
        <f>(VLOOKUP(Horizontal!$C114&amp;Horizontal!$B114&amp;Horizontal!AW$11,Vertical!$E:$O,AW$10,0))+0</f>
        <v>6.25</v>
      </c>
      <c r="AX114" s="207">
        <f>(VLOOKUP(Horizontal!$C114&amp;Horizontal!$B114&amp;Horizontal!AX$11,Vertical!$E:$O,AX$10,0))+0</f>
        <v>10.34</v>
      </c>
      <c r="AY114" s="207">
        <f>(VLOOKUP(Horizontal!$C114&amp;Horizontal!$B114&amp;Horizontal!AY$11,Vertical!$E:$O,AY$10,0))+0</f>
        <v>6.64</v>
      </c>
      <c r="AZ114" s="209">
        <f>(VLOOKUP(Horizontal!$C114&amp;Horizontal!$B114&amp;Horizontal!AZ$11,Vertical!$E:$O,AZ$10,0))+0</f>
        <v>21.43</v>
      </c>
      <c r="BA114" s="208">
        <f>(VLOOKUP(Horizontal!$C114&amp;Horizontal!$B114&amp;Horizontal!BA$11,Vertical!$E:$O,BA$10,0))+0</f>
        <v>32.1</v>
      </c>
      <c r="BB114" s="210">
        <f>(VLOOKUP(Horizontal!$C114&amp;Horizontal!$B114&amp;Horizontal!BB$11,Vertical!$E:$O,BB$10,0))+0</f>
        <v>175.34</v>
      </c>
      <c r="BC114" s="207">
        <f>(VLOOKUP(Horizontal!$C114&amp;Horizontal!$B114&amp;Horizontal!BC$11,Vertical!$E:$O,BC$10,0))+0</f>
        <v>155.88999999999999</v>
      </c>
      <c r="BD114" s="207">
        <f>(VLOOKUP(Horizontal!$C114&amp;Horizontal!$B114&amp;Horizontal!BD$11,Vertical!$E:$O,BD$10,0))+0</f>
        <v>152.77000000000001</v>
      </c>
      <c r="BE114" s="207">
        <f>(VLOOKUP(Horizontal!$C114&amp;Horizontal!$B114&amp;Horizontal!BE$11,Vertical!$E:$O,BE$10,0))+0</f>
        <v>152.52000000000001</v>
      </c>
      <c r="BF114" s="207">
        <f>(VLOOKUP(Horizontal!$C114&amp;Horizontal!$B114&amp;Horizontal!BF$11,Vertical!$E:$O,BF$10,0))+0</f>
        <v>186.86</v>
      </c>
      <c r="BG114" s="207">
        <f>(VLOOKUP(Horizontal!$C114&amp;Horizontal!$B114&amp;Horizontal!BG$11,Vertical!$E:$O,BG$10,0))+0</f>
        <v>189.58</v>
      </c>
      <c r="BH114" s="207">
        <f>(VLOOKUP(Horizontal!$C114&amp;Horizontal!$B114&amp;Horizontal!BH$11,Vertical!$E:$O,BH$10,0))+0</f>
        <v>188.16</v>
      </c>
      <c r="BI114" s="207">
        <f>(VLOOKUP(Horizontal!$C114&amp;Horizontal!$B114&amp;Horizontal!BI$11,Vertical!$E:$O,BI$10,0))+0</f>
        <v>186.42</v>
      </c>
      <c r="BJ114" s="209">
        <f>(VLOOKUP(Horizontal!$C114&amp;Horizontal!$B114&amp;Horizontal!BJ$11,Vertical!$E:$O,BJ$10,0))+0</f>
        <v>185.16</v>
      </c>
      <c r="BK114" s="210">
        <f>(VLOOKUP(Horizontal!$C114&amp;Horizontal!$B114&amp;Horizontal!BK$11,Vertical!$E:$O,BK$10,0))+0</f>
        <v>52</v>
      </c>
      <c r="BL114" s="207">
        <f>(VLOOKUP(Horizontal!$C114&amp;Horizontal!$B114&amp;Horizontal!BL$11,Vertical!$E:$O,BL$10,0))+0</f>
        <v>44</v>
      </c>
      <c r="BM114" s="207">
        <f>(VLOOKUP(Horizontal!$C114&amp;Horizontal!$B114&amp;Horizontal!BM$11,Vertical!$E:$O,BM$10,0))+0</f>
        <v>43</v>
      </c>
      <c r="BN114" s="207">
        <f>(VLOOKUP(Horizontal!$C114&amp;Horizontal!$B114&amp;Horizontal!BN$11,Vertical!$E:$O,BN$10,0))+0</f>
        <v>43</v>
      </c>
      <c r="BO114" s="207">
        <f>(VLOOKUP(Horizontal!$C114&amp;Horizontal!$B114&amp;Horizontal!BO$11,Vertical!$E:$O,BO$10,0))+0</f>
        <v>40</v>
      </c>
      <c r="BP114" s="207">
        <f>(VLOOKUP(Horizontal!$C114&amp;Horizontal!$B114&amp;Horizontal!BP$11,Vertical!$E:$O,BP$10,0))+0</f>
        <v>33</v>
      </c>
      <c r="BQ114" s="207">
        <f>(VLOOKUP(Horizontal!$C114&amp;Horizontal!$B114&amp;Horizontal!BQ$11,Vertical!$E:$O,BQ$10,0))+0</f>
        <v>32</v>
      </c>
      <c r="BR114" s="207">
        <f>(VLOOKUP(Horizontal!$C114&amp;Horizontal!$B114&amp;Horizontal!BR$11,Vertical!$E:$O,BR$10,0))+0</f>
        <v>28</v>
      </c>
      <c r="BS114" s="209">
        <f>(VLOOKUP(Horizontal!$C114&amp;Horizontal!$B114&amp;Horizontal!BS$11,Vertical!$E:$O,BS$10,0))+0</f>
        <v>27</v>
      </c>
      <c r="BT114" s="210">
        <f>(VLOOKUP(Horizontal!$C114&amp;Horizontal!$B114&amp;Horizontal!BT$11,Vertical!$E:$O,BT$10,0))+0</f>
        <v>60.87</v>
      </c>
      <c r="BU114" s="207">
        <f>(VLOOKUP(Horizontal!$C114&amp;Horizontal!$B114&amp;Horizontal!BU$11,Vertical!$E:$O,BU$10,0))+0</f>
        <v>77.27</v>
      </c>
      <c r="BV114" s="207">
        <f>(VLOOKUP(Horizontal!$C114&amp;Horizontal!$B114&amp;Horizontal!BV$11,Vertical!$E:$O,BV$10,0))+0</f>
        <v>79.17</v>
      </c>
      <c r="BW114" s="207">
        <f>(VLOOKUP(Horizontal!$C114&amp;Horizontal!$B114&amp;Horizontal!BW$11,Vertical!$E:$O,BW$10,0))+0</f>
        <v>79.17</v>
      </c>
      <c r="BX114" s="207">
        <f>(VLOOKUP(Horizontal!$C114&amp;Horizontal!$B114&amp;Horizontal!BX$11,Vertical!$E:$O,BX$10,0))+0</f>
        <v>86.04</v>
      </c>
      <c r="BY114" s="207">
        <f>(VLOOKUP(Horizontal!$C114&amp;Horizontal!$B114&amp;Horizontal!BY$11,Vertical!$E:$O,BY$10,0))+0</f>
        <v>50</v>
      </c>
      <c r="BZ114" s="207">
        <f>(VLOOKUP(Horizontal!$C114&amp;Horizontal!$B114&amp;Horizontal!BZ$11,Vertical!$E:$O,BZ$10,0))+0</f>
        <v>47.83</v>
      </c>
      <c r="CA114" s="207">
        <f>(VLOOKUP(Horizontal!$C114&amp;Horizontal!$B114&amp;Horizontal!CA$11,Vertical!$E:$O,CA$10,0))+0</f>
        <v>47.83</v>
      </c>
      <c r="CB114" s="209">
        <f>(VLOOKUP(Horizontal!$C114&amp;Horizontal!$B114&amp;Horizontal!CB$11,Vertical!$E:$O,CB$10,0))+0</f>
        <v>47.83</v>
      </c>
      <c r="CC114" s="210">
        <f>(VLOOKUP(Horizontal!$C114&amp;Horizontal!$B114&amp;Horizontal!CC$11,Vertical!$E:$O,CC$10,0))+0</f>
        <v>13.04</v>
      </c>
      <c r="CD114" s="207">
        <f>(VLOOKUP(Horizontal!$C114&amp;Horizontal!$B114&amp;Horizontal!CD$11,Vertical!$E:$O,CD$10,0))+0</f>
        <v>9.09</v>
      </c>
      <c r="CE114" s="207">
        <f>(VLOOKUP(Horizontal!$C114&amp;Horizontal!$B114&amp;Horizontal!CE$11,Vertical!$E:$O,CE$10,0))+0</f>
        <v>12.5</v>
      </c>
      <c r="CF114" s="207">
        <f>(VLOOKUP(Horizontal!$C114&amp;Horizontal!$B114&amp;Horizontal!CF$11,Vertical!$E:$O,CF$10,0))+0</f>
        <v>12.5</v>
      </c>
      <c r="CG114" s="207">
        <f>(VLOOKUP(Horizontal!$C114&amp;Horizontal!$B114&amp;Horizontal!CG$11,Vertical!$E:$O,CG$10,0))+0</f>
        <v>9.4600000000000009</v>
      </c>
      <c r="CH114" s="207">
        <f>(VLOOKUP(Horizontal!$C114&amp;Horizontal!$B114&amp;Horizontal!CH$11,Vertical!$E:$O,CH$10,0))+0</f>
        <v>36.36</v>
      </c>
      <c r="CI114" s="207">
        <f>(VLOOKUP(Horizontal!$C114&amp;Horizontal!$B114&amp;Horizontal!CI$11,Vertical!$E:$O,CI$10,0))+0</f>
        <v>30.43</v>
      </c>
      <c r="CJ114" s="207">
        <f>(VLOOKUP(Horizontal!$C114&amp;Horizontal!$B114&amp;Horizontal!CJ$11,Vertical!$E:$O,CJ$10,0))+0</f>
        <v>34.78</v>
      </c>
      <c r="CK114" s="209">
        <f>(VLOOKUP(Horizontal!$C114&amp;Horizontal!$B114&amp;Horizontal!CK$11,Vertical!$E:$O,CK$10,0))+0</f>
        <v>39.130000000000003</v>
      </c>
      <c r="CL114" s="210">
        <f>(VLOOKUP(Horizontal!$C114&amp;Horizontal!$B114&amp;Horizontal!CL$11,Vertical!$E:$O,CL$10,0))+0</f>
        <v>26.09</v>
      </c>
      <c r="CM114" s="207">
        <f>(VLOOKUP(Horizontal!$C114&amp;Horizontal!$B114&amp;Horizontal!CM$11,Vertical!$E:$O,CM$10,0))+0</f>
        <v>13.64</v>
      </c>
      <c r="CN114" s="207">
        <f>(VLOOKUP(Horizontal!$C114&amp;Horizontal!$B114&amp;Horizontal!CN$11,Vertical!$E:$O,CN$10,0))+0</f>
        <v>8.33</v>
      </c>
      <c r="CO114" s="207">
        <f>(VLOOKUP(Horizontal!$C114&amp;Horizontal!$B114&amp;Horizontal!CO$11,Vertical!$E:$O,CO$10,0))+0</f>
        <v>8.33</v>
      </c>
      <c r="CP114" s="207">
        <f>(VLOOKUP(Horizontal!$C114&amp;Horizontal!$B114&amp;Horizontal!CP$11,Vertical!$E:$O,CP$10,0))+0</f>
        <v>4.5</v>
      </c>
      <c r="CQ114" s="207">
        <f>(VLOOKUP(Horizontal!$C114&amp;Horizontal!$B114&amp;Horizontal!CQ$11,Vertical!$E:$O,CQ$10,0))+0</f>
        <v>13.64</v>
      </c>
      <c r="CR114" s="207">
        <f>(VLOOKUP(Horizontal!$C114&amp;Horizontal!$B114&amp;Horizontal!CR$11,Vertical!$E:$O,CR$10,0))+0</f>
        <v>21.74</v>
      </c>
      <c r="CS114" s="207">
        <f>(VLOOKUP(Horizontal!$C114&amp;Horizontal!$B114&amp;Horizontal!CS$11,Vertical!$E:$O,CS$10,0))+0</f>
        <v>17.39</v>
      </c>
      <c r="CT114" s="207">
        <f>(VLOOKUP(Horizontal!$C114&amp;Horizontal!$B114&amp;Horizontal!CT$11,Vertical!$E:$O,CT$10,0))+0</f>
        <v>13.04</v>
      </c>
      <c r="CU114" s="150"/>
      <c r="CV114" s="211">
        <f t="shared" si="53"/>
        <v>36.569999999999993</v>
      </c>
      <c r="CW114" s="190">
        <f t="shared" si="54"/>
        <v>43.969999999999985</v>
      </c>
      <c r="CX114" s="190">
        <f t="shared" si="55"/>
        <v>41.610000000000014</v>
      </c>
      <c r="CY114" s="190">
        <f t="shared" si="56"/>
        <v>42.700000000000017</v>
      </c>
      <c r="CZ114" s="190">
        <f t="shared" si="57"/>
        <v>38.930000000000007</v>
      </c>
      <c r="DA114" s="190">
        <f t="shared" si="58"/>
        <v>35.650000000000006</v>
      </c>
      <c r="DB114" s="190">
        <f t="shared" si="59"/>
        <v>36.490000000000009</v>
      </c>
      <c r="DC114" s="190">
        <f t="shared" si="60"/>
        <v>36.449999999999989</v>
      </c>
      <c r="DD114" s="212">
        <f t="shared" si="61"/>
        <v>35.669999999999987</v>
      </c>
      <c r="DE114" s="9">
        <f>(DE113)+0</f>
        <v>160</v>
      </c>
      <c r="DF114" s="212">
        <f t="shared" si="62"/>
        <v>69.687210401891321</v>
      </c>
      <c r="DG114" s="264"/>
      <c r="DH114" s="265"/>
      <c r="DI114" s="265"/>
      <c r="DJ114" s="266"/>
      <c r="DK114" s="190">
        <v>127.39</v>
      </c>
      <c r="DL114" s="190">
        <v>127.39</v>
      </c>
      <c r="DM114" s="190">
        <v>134.63</v>
      </c>
      <c r="DN114" s="212">
        <v>127.39</v>
      </c>
      <c r="DO114" s="190">
        <v>122.19</v>
      </c>
      <c r="DP114" s="190">
        <v>122.19</v>
      </c>
      <c r="DQ114" s="190">
        <v>122.19</v>
      </c>
      <c r="DR114" s="212">
        <v>122.19</v>
      </c>
      <c r="DS114" s="150"/>
      <c r="DT114" s="190">
        <v>146</v>
      </c>
      <c r="DU114" s="190">
        <v>117</v>
      </c>
      <c r="DV114" s="190">
        <v>107</v>
      </c>
      <c r="DW114" s="190">
        <v>107</v>
      </c>
      <c r="DX114" s="190"/>
      <c r="DY114" s="190"/>
      <c r="DZ114" s="190"/>
      <c r="EA114" s="190"/>
      <c r="EB114" s="190"/>
      <c r="EC114" s="190"/>
      <c r="ED114" s="190">
        <v>146</v>
      </c>
      <c r="EE114" s="190">
        <v>140</v>
      </c>
      <c r="EF114" s="190">
        <v>150</v>
      </c>
      <c r="EG114" s="190">
        <v>150</v>
      </c>
      <c r="EH114" s="212">
        <v>150</v>
      </c>
      <c r="EI114" s="213"/>
      <c r="EJ114" s="211">
        <f t="shared" si="64"/>
        <v>26.039999999999992</v>
      </c>
      <c r="EK114" s="190">
        <f t="shared" si="65"/>
        <v>29.45999999999998</v>
      </c>
      <c r="EL114" s="190">
        <f t="shared" si="66"/>
        <v>39.049999999999983</v>
      </c>
      <c r="EM114" s="190">
        <f t="shared" si="67"/>
        <v>37.100000000000009</v>
      </c>
      <c r="EN114" s="190"/>
      <c r="EO114" s="190"/>
      <c r="EP114" s="190"/>
      <c r="EQ114" s="190"/>
      <c r="ER114" s="190"/>
      <c r="ES114" s="190"/>
      <c r="ET114" s="190">
        <f t="shared" si="68"/>
        <v>34.489999999999981</v>
      </c>
      <c r="EU114" s="190">
        <f t="shared" si="69"/>
        <v>33.840000000000003</v>
      </c>
      <c r="EV114" s="190">
        <f t="shared" si="70"/>
        <v>34.860000000000014</v>
      </c>
      <c r="EW114" s="190">
        <f t="shared" si="71"/>
        <v>35.609999999999985</v>
      </c>
      <c r="EX114" s="212">
        <f t="shared" si="72"/>
        <v>35.090000000000003</v>
      </c>
      <c r="EY114" s="211"/>
      <c r="EZ114" s="75">
        <f t="shared" si="73"/>
        <v>-6.9648888039253162E-2</v>
      </c>
      <c r="FA114" s="89">
        <f t="shared" si="74"/>
        <v>-7.0000000000000007E-2</v>
      </c>
      <c r="FB114" s="212"/>
      <c r="FC114" s="213"/>
      <c r="FD114" s="213"/>
      <c r="FE114" s="213"/>
      <c r="FF114" s="213"/>
      <c r="FG114" s="213"/>
      <c r="FH114" s="213"/>
      <c r="FI114" s="213"/>
      <c r="FJ114" s="213"/>
      <c r="FK114" s="213"/>
      <c r="FL114" s="213"/>
      <c r="FM114" s="213"/>
      <c r="FN114" s="213"/>
      <c r="FO114" s="213"/>
      <c r="FP114" s="213"/>
      <c r="FQ114" s="213"/>
      <c r="FR114" s="213"/>
      <c r="FS114" s="211"/>
      <c r="FT114" s="190"/>
      <c r="FU114" s="190"/>
      <c r="FV114" s="190"/>
      <c r="FW114" s="190"/>
      <c r="FX114" s="190"/>
      <c r="FY114" s="190"/>
      <c r="FZ114" s="190"/>
      <c r="GA114" s="190"/>
      <c r="GB114" s="190"/>
      <c r="GC114" s="190"/>
      <c r="GD114" s="190"/>
      <c r="GE114" s="190"/>
      <c r="GF114" s="190"/>
      <c r="GG114" s="212"/>
    </row>
    <row r="115" spans="2:189">
      <c r="B115" s="33">
        <v>42716</v>
      </c>
      <c r="C115" s="30" t="s">
        <v>104</v>
      </c>
      <c r="D115" s="30">
        <v>2016</v>
      </c>
      <c r="E115" s="30" t="str">
        <f t="shared" si="75"/>
        <v>2016S50</v>
      </c>
      <c r="F115" s="30" t="str">
        <f t="shared" si="63"/>
        <v>122016</v>
      </c>
      <c r="G115" s="208" t="str">
        <f>VLOOKUP(Horizontal!$C115&amp;Horizontal!$B115&amp;Horizontal!G$11,Vertical!$E:$O,G$10,0)</f>
        <v>-9,07</v>
      </c>
      <c r="H115" s="207">
        <f>(VLOOKUP(Horizontal!$C115&amp;Horizontal!$B115&amp;Horizontal!H$11,Vertical!$E:$O,H$10,0))+0</f>
        <v>145.51</v>
      </c>
      <c r="I115" s="207">
        <f>(VLOOKUP(Horizontal!$C115&amp;Horizontal!$B115&amp;Horizontal!I$11,Vertical!$E:$O,I$10,0))+0</f>
        <v>88.13</v>
      </c>
      <c r="J115" s="207">
        <f>(VLOOKUP(Horizontal!$C115&amp;Horizontal!$B115&amp;Horizontal!J$11,Vertical!$E:$O,J$10,0))+0</f>
        <v>86.6</v>
      </c>
      <c r="K115" s="207">
        <f>(VLOOKUP(Horizontal!$C115&amp;Horizontal!$B115&amp;Horizontal!K$11,Vertical!$E:$O,K$10,0))+0</f>
        <v>88.67</v>
      </c>
      <c r="L115" s="207">
        <f>(VLOOKUP(Horizontal!$C115&amp;Horizontal!$B115&amp;Horizontal!L$11,Vertical!$E:$O,L$10,0))+0</f>
        <v>134.38999999999999</v>
      </c>
      <c r="M115" s="207">
        <f>(VLOOKUP(Horizontal!$C115&amp;Horizontal!$B115&amp;Horizontal!M$11,Vertical!$E:$O,M$10,0))+0</f>
        <v>146.81</v>
      </c>
      <c r="N115" s="207">
        <f>(VLOOKUP(Horizontal!$C115&amp;Horizontal!$B115&amp;Horizontal!N$11,Vertical!$E:$O,N$10,0))+0</f>
        <v>146.15</v>
      </c>
      <c r="O115" s="207">
        <f>(VLOOKUP(Horizontal!$C115&amp;Horizontal!$B115&amp;Horizontal!O$11,Vertical!$E:$O,O$10,0))+0</f>
        <v>145.43</v>
      </c>
      <c r="P115" s="209">
        <f>(VLOOKUP(Horizontal!$C115&amp;Horizontal!$B115&amp;Horizontal!P$11,Vertical!$E:$O,P$10,0))+0</f>
        <v>145.34</v>
      </c>
      <c r="Q115" s="210">
        <f>(VLOOKUP(Horizontal!$C115&amp;Horizontal!$B115&amp;Horizontal!Q$11,Vertical!$E:$O,Q$10,0))+0</f>
        <v>50</v>
      </c>
      <c r="R115" s="207">
        <f>(VLOOKUP(Horizontal!$C115&amp;Horizontal!$B115&amp;Horizontal!R$11,Vertical!$E:$O,R$10,0))+0</f>
        <v>44</v>
      </c>
      <c r="S115" s="207">
        <f>(VLOOKUP(Horizontal!$C115&amp;Horizontal!$B115&amp;Horizontal!S$11,Vertical!$E:$O,S$10,0))+0</f>
        <v>42</v>
      </c>
      <c r="T115" s="207">
        <f>(VLOOKUP(Horizontal!$C115&amp;Horizontal!$B115&amp;Horizontal!T$11,Vertical!$E:$O,T$10,0))+0</f>
        <v>41</v>
      </c>
      <c r="U115" s="207">
        <f>(VLOOKUP(Horizontal!$C115&amp;Horizontal!$B115&amp;Horizontal!U$11,Vertical!$E:$O,U$10,0))+0</f>
        <v>41</v>
      </c>
      <c r="V115" s="207">
        <f>(VLOOKUP(Horizontal!$C115&amp;Horizontal!$B115&amp;Horizontal!V$11,Vertical!$E:$O,V$10,0))+0</f>
        <v>33</v>
      </c>
      <c r="W115" s="207">
        <f>(VLOOKUP(Horizontal!$C115&amp;Horizontal!$B115&amp;Horizontal!W$11,Vertical!$E:$O,W$10,0))+0</f>
        <v>28</v>
      </c>
      <c r="X115" s="207">
        <f>(VLOOKUP(Horizontal!$C115&amp;Horizontal!$B115&amp;Horizontal!X$11,Vertical!$E:$O,X$10,0))+0</f>
        <v>21</v>
      </c>
      <c r="Y115" s="209">
        <f>(VLOOKUP(Horizontal!$C115&amp;Horizontal!$B115&amp;Horizontal!Y$11,Vertical!$E:$O,Y$10,0))+0</f>
        <v>20</v>
      </c>
      <c r="Z115" s="210">
        <f>(VLOOKUP(Horizontal!$C115&amp;Horizontal!$B115&amp;Horizontal!Z$11,Vertical!$E:$O,Z$10,0))+0</f>
        <v>20</v>
      </c>
      <c r="AA115" s="207">
        <f>(VLOOKUP(Horizontal!$C115&amp;Horizontal!$B115&amp;Horizontal!AA$11,Vertical!$E:$O,AA$10,0))+0</f>
        <v>91.3</v>
      </c>
      <c r="AB115" s="207">
        <f>(VLOOKUP(Horizontal!$C115&amp;Horizontal!$B115&amp;Horizontal!AB$11,Vertical!$E:$O,AB$10,0))+0</f>
        <v>90.91</v>
      </c>
      <c r="AC115" s="207">
        <f>(VLOOKUP(Horizontal!$C115&amp;Horizontal!$B115&amp;Horizontal!AC$11,Vertical!$E:$O,AC$10,0))+0</f>
        <v>86.36</v>
      </c>
      <c r="AD115" s="207">
        <f>(VLOOKUP(Horizontal!$C115&amp;Horizontal!$B115&amp;Horizontal!AD$11,Vertical!$E:$O,AD$10,0))+0</f>
        <v>89.29</v>
      </c>
      <c r="AE115" s="207">
        <f>(VLOOKUP(Horizontal!$C115&amp;Horizontal!$B115&amp;Horizontal!AE$11,Vertical!$E:$O,AE$10,0))+0</f>
        <v>85.71</v>
      </c>
      <c r="AF115" s="207">
        <f>(VLOOKUP(Horizontal!$C115&amp;Horizontal!$B115&amp;Horizontal!AF$11,Vertical!$E:$O,AF$10,0))+0</f>
        <v>77.42</v>
      </c>
      <c r="AG115" s="207">
        <f>(VLOOKUP(Horizontal!$C115&amp;Horizontal!$B115&amp;Horizontal!AG$11,Vertical!$E:$O,AG$10,0))+0</f>
        <v>76.67</v>
      </c>
      <c r="AH115" s="209">
        <f>(VLOOKUP(Horizontal!$C115&amp;Horizontal!$B115&amp;Horizontal!AH$11,Vertical!$E:$O,AH$10,0))+0</f>
        <v>58.62</v>
      </c>
      <c r="AI115" s="210">
        <f>(VLOOKUP(Horizontal!$C115&amp;Horizontal!$B115&amp;Horizontal!AI$11,Vertical!$E:$O,AI$10,0))+0</f>
        <v>8</v>
      </c>
      <c r="AJ115" s="207">
        <f>(VLOOKUP(Horizontal!$C115&amp;Horizontal!$B115&amp;Horizontal!AJ$11,Vertical!$E:$O,AJ$10,0))+0</f>
        <v>8.6999999999999993</v>
      </c>
      <c r="AK115" s="207">
        <f>(VLOOKUP(Horizontal!$C115&amp;Horizontal!$B115&amp;Horizontal!AK$11,Vertical!$E:$O,AK$10,0))+0</f>
        <v>9.09</v>
      </c>
      <c r="AL115" s="207">
        <f>(VLOOKUP(Horizontal!$C115&amp;Horizontal!$B115&amp;Horizontal!AL$11,Vertical!$E:$O,AL$10,0))+0</f>
        <v>13.64</v>
      </c>
      <c r="AM115" s="207">
        <f>(VLOOKUP(Horizontal!$C115&amp;Horizontal!$B115&amp;Horizontal!AM$11,Vertical!$E:$O,AM$10,0))+0</f>
        <v>10.71</v>
      </c>
      <c r="AN115" s="207">
        <f>(VLOOKUP(Horizontal!$C115&amp;Horizontal!$B115&amp;Horizontal!AN$11,Vertical!$E:$O,AN$10,0))+0</f>
        <v>10.71</v>
      </c>
      <c r="AO115" s="207">
        <f>(VLOOKUP(Horizontal!$C115&amp;Horizontal!$B115&amp;Horizontal!AO$11,Vertical!$E:$O,AO$10,0))+0</f>
        <v>22.58</v>
      </c>
      <c r="AP115" s="207">
        <f>(VLOOKUP(Horizontal!$C115&amp;Horizontal!$B115&amp;Horizontal!AP$11,Vertical!$E:$O,AP$10,0))+0</f>
        <v>20</v>
      </c>
      <c r="AQ115" s="209">
        <f>(VLOOKUP(Horizontal!$C115&amp;Horizontal!$B115&amp;Horizontal!AQ$11,Vertical!$E:$O,AQ$10,0))+0</f>
        <v>37.93</v>
      </c>
      <c r="AR115" s="210">
        <f>(VLOOKUP(Horizontal!$C115&amp;Horizontal!$B115&amp;Horizontal!AR$11,Vertical!$E:$O,AR$10,0))+0</f>
        <v>72</v>
      </c>
      <c r="AS115" s="207">
        <f>(VLOOKUP(Horizontal!$C115&amp;Horizontal!$B115&amp;Horizontal!AS$11,Vertical!$E:$O,AS$10,0))+0</f>
        <v>0</v>
      </c>
      <c r="AT115" s="207">
        <f>(VLOOKUP(Horizontal!$C115&amp;Horizontal!$B115&amp;Horizontal!AT$11,Vertical!$E:$O,AT$10,0))+0</f>
        <v>0</v>
      </c>
      <c r="AU115" s="207">
        <f>(VLOOKUP(Horizontal!$C115&amp;Horizontal!$B115&amp;Horizontal!AU$11,Vertical!$E:$O,AU$10,0))+0</f>
        <v>0</v>
      </c>
      <c r="AV115" s="207">
        <f>(VLOOKUP(Horizontal!$C115&amp;Horizontal!$B115&amp;Horizontal!AV$11,Vertical!$E:$O,AV$10,0))+0</f>
        <v>0</v>
      </c>
      <c r="AW115" s="207">
        <f>(VLOOKUP(Horizontal!$C115&amp;Horizontal!$B115&amp;Horizontal!AW$11,Vertical!$E:$O,AW$10,0))+0</f>
        <v>3.57</v>
      </c>
      <c r="AX115" s="207">
        <f>(VLOOKUP(Horizontal!$C115&amp;Horizontal!$B115&amp;Horizontal!AX$11,Vertical!$E:$O,AX$10,0))+0</f>
        <v>0</v>
      </c>
      <c r="AY115" s="207">
        <f>(VLOOKUP(Horizontal!$C115&amp;Horizontal!$B115&amp;Horizontal!AY$11,Vertical!$E:$O,AY$10,0))+0</f>
        <v>3.33</v>
      </c>
      <c r="AZ115" s="209">
        <f>(VLOOKUP(Horizontal!$C115&amp;Horizontal!$B115&amp;Horizontal!AZ$11,Vertical!$E:$O,AZ$10,0))+0</f>
        <v>3.45</v>
      </c>
      <c r="BA115" s="208">
        <f>(VLOOKUP(Horizontal!$C115&amp;Horizontal!$B115&amp;Horizontal!BA$11,Vertical!$E:$O,BA$10,0))+0</f>
        <v>34.25</v>
      </c>
      <c r="BB115" s="210">
        <f>(VLOOKUP(Horizontal!$C115&amp;Horizontal!$B115&amp;Horizontal!BB$11,Vertical!$E:$O,BB$10,0))+0</f>
        <v>178.77</v>
      </c>
      <c r="BC115" s="207">
        <f>(VLOOKUP(Horizontal!$C115&amp;Horizontal!$B115&amp;Horizontal!BC$11,Vertical!$E:$O,BC$10,0))+0</f>
        <v>133.77000000000001</v>
      </c>
      <c r="BD115" s="207">
        <f>(VLOOKUP(Horizontal!$C115&amp;Horizontal!$B115&amp;Horizontal!BD$11,Vertical!$E:$O,BD$10,0))+0</f>
        <v>134.34</v>
      </c>
      <c r="BE115" s="207">
        <f>(VLOOKUP(Horizontal!$C115&amp;Horizontal!$B115&amp;Horizontal!BE$11,Vertical!$E:$O,BE$10,0))+0</f>
        <v>134.21</v>
      </c>
      <c r="BF115" s="207">
        <f>(VLOOKUP(Horizontal!$C115&amp;Horizontal!$B115&amp;Horizontal!BF$11,Vertical!$E:$O,BF$10,0))+0</f>
        <v>173.99</v>
      </c>
      <c r="BG115" s="207">
        <f>(VLOOKUP(Horizontal!$C115&amp;Horizontal!$B115&amp;Horizontal!BG$11,Vertical!$E:$O,BG$10,0))+0</f>
        <v>185.38</v>
      </c>
      <c r="BH115" s="207">
        <f>(VLOOKUP(Horizontal!$C115&amp;Horizontal!$B115&amp;Horizontal!BH$11,Vertical!$E:$O,BH$10,0))+0</f>
        <v>184.77</v>
      </c>
      <c r="BI115" s="207">
        <f>(VLOOKUP(Horizontal!$C115&amp;Horizontal!$B115&amp;Horizontal!BI$11,Vertical!$E:$O,BI$10,0))+0</f>
        <v>183.79</v>
      </c>
      <c r="BJ115" s="209">
        <f>(VLOOKUP(Horizontal!$C115&amp;Horizontal!$B115&amp;Horizontal!BJ$11,Vertical!$E:$O,BJ$10,0))+0</f>
        <v>181.94</v>
      </c>
      <c r="BK115" s="210">
        <f>(VLOOKUP(Horizontal!$C115&amp;Horizontal!$B115&amp;Horizontal!BK$11,Vertical!$E:$O,BK$10,0))+0</f>
        <v>49</v>
      </c>
      <c r="BL115" s="207">
        <f>(VLOOKUP(Horizontal!$C115&amp;Horizontal!$B115&amp;Horizontal!BL$11,Vertical!$E:$O,BL$10,0))+0</f>
        <v>36</v>
      </c>
      <c r="BM115" s="207">
        <f>(VLOOKUP(Horizontal!$C115&amp;Horizontal!$B115&amp;Horizontal!BM$11,Vertical!$E:$O,BM$10,0))+0</f>
        <v>33</v>
      </c>
      <c r="BN115" s="207">
        <f>(VLOOKUP(Horizontal!$C115&amp;Horizontal!$B115&amp;Horizontal!BN$11,Vertical!$E:$O,BN$10,0))+0</f>
        <v>33</v>
      </c>
      <c r="BO115" s="207">
        <f>(VLOOKUP(Horizontal!$C115&amp;Horizontal!$B115&amp;Horizontal!BO$11,Vertical!$E:$O,BO$10,0))+0</f>
        <v>35</v>
      </c>
      <c r="BP115" s="207">
        <f>(VLOOKUP(Horizontal!$C115&amp;Horizontal!$B115&amp;Horizontal!BP$11,Vertical!$E:$O,BP$10,0))+0</f>
        <v>32</v>
      </c>
      <c r="BQ115" s="207">
        <f>(VLOOKUP(Horizontal!$C115&amp;Horizontal!$B115&amp;Horizontal!BQ$11,Vertical!$E:$O,BQ$10,0))+0</f>
        <v>27</v>
      </c>
      <c r="BR115" s="207">
        <f>(VLOOKUP(Horizontal!$C115&amp;Horizontal!$B115&amp;Horizontal!BR$11,Vertical!$E:$O,BR$10,0))+0</f>
        <v>25</v>
      </c>
      <c r="BS115" s="209">
        <f>(VLOOKUP(Horizontal!$C115&amp;Horizontal!$B115&amp;Horizontal!BS$11,Vertical!$E:$O,BS$10,0))+0</f>
        <v>19</v>
      </c>
      <c r="BT115" s="210">
        <f>(VLOOKUP(Horizontal!$C115&amp;Horizontal!$B115&amp;Horizontal!BT$11,Vertical!$E:$O,BT$10,0))+0</f>
        <v>36.36</v>
      </c>
      <c r="BU115" s="207">
        <f>(VLOOKUP(Horizontal!$C115&amp;Horizontal!$B115&amp;Horizontal!BU$11,Vertical!$E:$O,BU$10,0))+0</f>
        <v>96.49</v>
      </c>
      <c r="BV115" s="207">
        <f>(VLOOKUP(Horizontal!$C115&amp;Horizontal!$B115&amp;Horizontal!BV$11,Vertical!$E:$O,BV$10,0))+0</f>
        <v>86.11</v>
      </c>
      <c r="BW115" s="207">
        <f>(VLOOKUP(Horizontal!$C115&amp;Horizontal!$B115&amp;Horizontal!BW$11,Vertical!$E:$O,BW$10,0))+0</f>
        <v>81.040000000000006</v>
      </c>
      <c r="BX115" s="207">
        <f>(VLOOKUP(Horizontal!$C115&amp;Horizontal!$B115&amp;Horizontal!BX$11,Vertical!$E:$O,BX$10,0))+0</f>
        <v>95.83</v>
      </c>
      <c r="BY115" s="207">
        <f>(VLOOKUP(Horizontal!$C115&amp;Horizontal!$B115&amp;Horizontal!BY$11,Vertical!$E:$O,BY$10,0))+0</f>
        <v>76</v>
      </c>
      <c r="BZ115" s="207">
        <f>(VLOOKUP(Horizontal!$C115&amp;Horizontal!$B115&amp;Horizontal!BZ$11,Vertical!$E:$O,BZ$10,0))+0</f>
        <v>80</v>
      </c>
      <c r="CA115" s="207">
        <f>(VLOOKUP(Horizontal!$C115&amp;Horizontal!$B115&amp;Horizontal!CA$11,Vertical!$E:$O,CA$10,0))+0</f>
        <v>75</v>
      </c>
      <c r="CB115" s="209">
        <f>(VLOOKUP(Horizontal!$C115&amp;Horizontal!$B115&amp;Horizontal!CB$11,Vertical!$E:$O,CB$10,0))+0</f>
        <v>64</v>
      </c>
      <c r="CC115" s="210">
        <f>(VLOOKUP(Horizontal!$C115&amp;Horizontal!$B115&amp;Horizontal!CC$11,Vertical!$E:$O,CC$10,0))+0</f>
        <v>4.55</v>
      </c>
      <c r="CD115" s="207">
        <f>(VLOOKUP(Horizontal!$C115&amp;Horizontal!$B115&amp;Horizontal!CD$11,Vertical!$E:$O,CD$10,0))+0</f>
        <v>2.92</v>
      </c>
      <c r="CE115" s="207">
        <f>(VLOOKUP(Horizontal!$C115&amp;Horizontal!$B115&amp;Horizontal!CE$11,Vertical!$E:$O,CE$10,0))+0</f>
        <v>13.89</v>
      </c>
      <c r="CF115" s="207">
        <f>(VLOOKUP(Horizontal!$C115&amp;Horizontal!$B115&amp;Horizontal!CF$11,Vertical!$E:$O,CF$10,0))+0</f>
        <v>14.22</v>
      </c>
      <c r="CG115" s="207">
        <f>(VLOOKUP(Horizontal!$C115&amp;Horizontal!$B115&amp;Horizontal!CG$11,Vertical!$E:$O,CG$10,0))+0</f>
        <v>0</v>
      </c>
      <c r="CH115" s="207">
        <f>(VLOOKUP(Horizontal!$C115&amp;Horizontal!$B115&amp;Horizontal!CH$11,Vertical!$E:$O,CH$10,0))+0</f>
        <v>20</v>
      </c>
      <c r="CI115" s="207">
        <f>(VLOOKUP(Horizontal!$C115&amp;Horizontal!$B115&amp;Horizontal!CI$11,Vertical!$E:$O,CI$10,0))+0</f>
        <v>16</v>
      </c>
      <c r="CJ115" s="207">
        <f>(VLOOKUP(Horizontal!$C115&amp;Horizontal!$B115&amp;Horizontal!CJ$11,Vertical!$E:$O,CJ$10,0))+0</f>
        <v>20.83</v>
      </c>
      <c r="CK115" s="209">
        <f>(VLOOKUP(Horizontal!$C115&amp;Horizontal!$B115&amp;Horizontal!CK$11,Vertical!$E:$O,CK$10,0))+0</f>
        <v>32</v>
      </c>
      <c r="CL115" s="210">
        <f>(VLOOKUP(Horizontal!$C115&amp;Horizontal!$B115&amp;Horizontal!CL$11,Vertical!$E:$O,CL$10,0))+0</f>
        <v>59.09</v>
      </c>
      <c r="CM115" s="207">
        <f>(VLOOKUP(Horizontal!$C115&amp;Horizontal!$B115&amp;Horizontal!CM$11,Vertical!$E:$O,CM$10,0))+0</f>
        <v>0.57999999999999996</v>
      </c>
      <c r="CN115" s="207">
        <f>(VLOOKUP(Horizontal!$C115&amp;Horizontal!$B115&amp;Horizontal!CN$11,Vertical!$E:$O,CN$10,0))+0</f>
        <v>0</v>
      </c>
      <c r="CO115" s="207">
        <f>(VLOOKUP(Horizontal!$C115&amp;Horizontal!$B115&amp;Horizontal!CO$11,Vertical!$E:$O,CO$10,0))+0</f>
        <v>4.74</v>
      </c>
      <c r="CP115" s="207">
        <f>(VLOOKUP(Horizontal!$C115&amp;Horizontal!$B115&amp;Horizontal!CP$11,Vertical!$E:$O,CP$10,0))+0</f>
        <v>4.17</v>
      </c>
      <c r="CQ115" s="207">
        <f>(VLOOKUP(Horizontal!$C115&amp;Horizontal!$B115&amp;Horizontal!CQ$11,Vertical!$E:$O,CQ$10,0))+0</f>
        <v>4</v>
      </c>
      <c r="CR115" s="207">
        <f>(VLOOKUP(Horizontal!$C115&amp;Horizontal!$B115&amp;Horizontal!CR$11,Vertical!$E:$O,CR$10,0))+0</f>
        <v>4</v>
      </c>
      <c r="CS115" s="207">
        <f>(VLOOKUP(Horizontal!$C115&amp;Horizontal!$B115&amp;Horizontal!CS$11,Vertical!$E:$O,CS$10,0))+0</f>
        <v>4.17</v>
      </c>
      <c r="CT115" s="207">
        <f>(VLOOKUP(Horizontal!$C115&amp;Horizontal!$B115&amp;Horizontal!CT$11,Vertical!$E:$O,CT$10,0))+0</f>
        <v>4</v>
      </c>
      <c r="CU115" s="150"/>
      <c r="CV115" s="211">
        <f t="shared" si="53"/>
        <v>33.260000000000019</v>
      </c>
      <c r="CW115" s="190">
        <f t="shared" si="54"/>
        <v>45.640000000000015</v>
      </c>
      <c r="CX115" s="190">
        <f t="shared" si="55"/>
        <v>47.740000000000009</v>
      </c>
      <c r="CY115" s="190">
        <f t="shared" si="56"/>
        <v>45.540000000000006</v>
      </c>
      <c r="CZ115" s="190">
        <f t="shared" si="57"/>
        <v>39.600000000000023</v>
      </c>
      <c r="DA115" s="190">
        <f t="shared" si="58"/>
        <v>38.569999999999993</v>
      </c>
      <c r="DB115" s="190">
        <f t="shared" si="59"/>
        <v>38.620000000000005</v>
      </c>
      <c r="DC115" s="190">
        <f t="shared" si="60"/>
        <v>38.359999999999985</v>
      </c>
      <c r="DD115" s="212">
        <f t="shared" si="61"/>
        <v>36.599999999999994</v>
      </c>
      <c r="DE115" s="9">
        <f>(DE114)+0</f>
        <v>160</v>
      </c>
      <c r="DF115" s="212">
        <f t="shared" si="62"/>
        <v>62.94721040189134</v>
      </c>
      <c r="DG115" s="264"/>
      <c r="DH115" s="265"/>
      <c r="DI115" s="265"/>
      <c r="DJ115" s="266"/>
      <c r="DK115" s="190">
        <v>152.36000000000001</v>
      </c>
      <c r="DL115" s="190">
        <v>152.36000000000001</v>
      </c>
      <c r="DM115" s="190">
        <v>152.36000000000001</v>
      </c>
      <c r="DN115" s="212">
        <v>152.36000000000001</v>
      </c>
      <c r="DO115" s="190">
        <v>122.19</v>
      </c>
      <c r="DP115" s="190">
        <v>122.19</v>
      </c>
      <c r="DQ115" s="190">
        <v>122.19</v>
      </c>
      <c r="DR115" s="212">
        <v>122.19</v>
      </c>
      <c r="DS115" s="150"/>
      <c r="DT115" s="190">
        <v>145</v>
      </c>
      <c r="DU115" s="190">
        <v>88</v>
      </c>
      <c r="DV115" s="190">
        <v>88</v>
      </c>
      <c r="DW115" s="190">
        <v>88</v>
      </c>
      <c r="DX115" s="190"/>
      <c r="DY115" s="190"/>
      <c r="DZ115" s="190"/>
      <c r="EA115" s="190"/>
      <c r="EB115" s="190"/>
      <c r="EC115" s="190"/>
      <c r="ED115" s="190">
        <v>145</v>
      </c>
      <c r="EE115" s="190">
        <v>120</v>
      </c>
      <c r="EF115" s="190">
        <v>145</v>
      </c>
      <c r="EG115" s="190">
        <v>150</v>
      </c>
      <c r="EH115" s="212">
        <v>150</v>
      </c>
      <c r="EI115" s="213"/>
      <c r="EJ115" s="211">
        <f t="shared" si="64"/>
        <v>36.569999999999993</v>
      </c>
      <c r="EK115" s="190">
        <f t="shared" si="65"/>
        <v>43.969999999999985</v>
      </c>
      <c r="EL115" s="190">
        <f t="shared" si="66"/>
        <v>41.610000000000014</v>
      </c>
      <c r="EM115" s="190">
        <f t="shared" si="67"/>
        <v>42.700000000000017</v>
      </c>
      <c r="EN115" s="190"/>
      <c r="EO115" s="190"/>
      <c r="EP115" s="190"/>
      <c r="EQ115" s="190"/>
      <c r="ER115" s="190"/>
      <c r="ES115" s="190"/>
      <c r="ET115" s="190">
        <f t="shared" si="68"/>
        <v>38.930000000000007</v>
      </c>
      <c r="EU115" s="190">
        <f t="shared" si="69"/>
        <v>35.650000000000006</v>
      </c>
      <c r="EV115" s="190">
        <f t="shared" si="70"/>
        <v>36.490000000000009</v>
      </c>
      <c r="EW115" s="190">
        <f t="shared" si="71"/>
        <v>36.449999999999989</v>
      </c>
      <c r="EX115" s="212">
        <f t="shared" si="72"/>
        <v>35.669999999999987</v>
      </c>
      <c r="EY115" s="211"/>
      <c r="EZ115" s="75">
        <f t="shared" si="73"/>
        <v>-5.8869345102875323E-2</v>
      </c>
      <c r="FA115" s="89">
        <f t="shared" si="74"/>
        <v>-7.0000000000000007E-2</v>
      </c>
      <c r="FB115" s="212"/>
      <c r="FC115" s="213"/>
      <c r="FD115" s="213"/>
      <c r="FE115" s="213"/>
      <c r="FF115" s="213"/>
      <c r="FG115" s="213"/>
      <c r="FH115" s="213"/>
      <c r="FI115" s="213"/>
      <c r="FJ115" s="213"/>
      <c r="FK115" s="213"/>
      <c r="FL115" s="213"/>
      <c r="FM115" s="213"/>
      <c r="FN115" s="213"/>
      <c r="FO115" s="213"/>
      <c r="FP115" s="213"/>
      <c r="FQ115" s="213"/>
      <c r="FR115" s="213"/>
      <c r="FS115" s="211"/>
      <c r="FT115" s="190"/>
      <c r="FU115" s="190"/>
      <c r="FV115" s="190"/>
      <c r="FW115" s="190"/>
      <c r="FX115" s="190"/>
      <c r="FY115" s="190"/>
      <c r="FZ115" s="190"/>
      <c r="GA115" s="190"/>
      <c r="GB115" s="190"/>
      <c r="GC115" s="190"/>
      <c r="GD115" s="190"/>
      <c r="GE115" s="190"/>
      <c r="GF115" s="190"/>
      <c r="GG115" s="212"/>
    </row>
    <row r="116" spans="2:189">
      <c r="B116" s="33">
        <v>42723</v>
      </c>
      <c r="C116" s="30" t="s">
        <v>105</v>
      </c>
      <c r="D116" s="30">
        <v>2016</v>
      </c>
      <c r="E116" s="30" t="str">
        <f t="shared" si="75"/>
        <v>2016S51</v>
      </c>
      <c r="F116" s="30" t="str">
        <f t="shared" si="63"/>
        <v>122016</v>
      </c>
      <c r="G116" s="208" t="str">
        <f>VLOOKUP(Horizontal!$C116&amp;Horizontal!$B116&amp;Horizontal!G$11,Vertical!$E:$O,G$10,0)</f>
        <v>-5,42</v>
      </c>
      <c r="H116" s="207">
        <f>(VLOOKUP(Horizontal!$C116&amp;Horizontal!$B116&amp;Horizontal!H$11,Vertical!$E:$O,H$10,0))+0</f>
        <v>125.71</v>
      </c>
      <c r="I116" s="207">
        <f>(VLOOKUP(Horizontal!$C116&amp;Horizontal!$B116&amp;Horizontal!I$11,Vertical!$E:$O,I$10,0))+0</f>
        <v>99.68</v>
      </c>
      <c r="J116" s="207">
        <f>(VLOOKUP(Horizontal!$C116&amp;Horizontal!$B116&amp;Horizontal!J$11,Vertical!$E:$O,J$10,0))+0</f>
        <v>94.54</v>
      </c>
      <c r="K116" s="207">
        <f>(VLOOKUP(Horizontal!$C116&amp;Horizontal!$B116&amp;Horizontal!K$11,Vertical!$E:$O,K$10,0))+0</f>
        <v>93.43</v>
      </c>
      <c r="L116" s="207">
        <f>(VLOOKUP(Horizontal!$C116&amp;Horizontal!$B116&amp;Horizontal!L$11,Vertical!$E:$O,L$10,0))+0</f>
        <v>133.97</v>
      </c>
      <c r="M116" s="207">
        <f>(VLOOKUP(Horizontal!$C116&amp;Horizontal!$B116&amp;Horizontal!M$11,Vertical!$E:$O,M$10,0))+0</f>
        <v>144.77000000000001</v>
      </c>
      <c r="N116" s="207">
        <f>(VLOOKUP(Horizontal!$C116&amp;Horizontal!$B116&amp;Horizontal!N$11,Vertical!$E:$O,N$10,0))+0</f>
        <v>144.08000000000001</v>
      </c>
      <c r="O116" s="207">
        <f>(VLOOKUP(Horizontal!$C116&amp;Horizontal!$B116&amp;Horizontal!O$11,Vertical!$E:$O,O$10,0))+0</f>
        <v>144.32</v>
      </c>
      <c r="P116" s="209">
        <f>(VLOOKUP(Horizontal!$C116&amp;Horizontal!$B116&amp;Horizontal!P$11,Vertical!$E:$O,P$10,0))+0</f>
        <v>143.93</v>
      </c>
      <c r="Q116" s="210">
        <f>(VLOOKUP(Horizontal!$C116&amp;Horizontal!$B116&amp;Horizontal!Q$11,Vertical!$E:$O,Q$10,0))+0</f>
        <v>53</v>
      </c>
      <c r="R116" s="207">
        <f>(VLOOKUP(Horizontal!$C116&amp;Horizontal!$B116&amp;Horizontal!R$11,Vertical!$E:$O,R$10,0))+0</f>
        <v>45</v>
      </c>
      <c r="S116" s="207">
        <f>(VLOOKUP(Horizontal!$C116&amp;Horizontal!$B116&amp;Horizontal!S$11,Vertical!$E:$O,S$10,0))+0</f>
        <v>42</v>
      </c>
      <c r="T116" s="207">
        <f>(VLOOKUP(Horizontal!$C116&amp;Horizontal!$B116&amp;Horizontal!T$11,Vertical!$E:$O,T$10,0))+0</f>
        <v>42</v>
      </c>
      <c r="U116" s="207">
        <f>(VLOOKUP(Horizontal!$C116&amp;Horizontal!$B116&amp;Horizontal!U$11,Vertical!$E:$O,U$10,0))+0</f>
        <v>41</v>
      </c>
      <c r="V116" s="207">
        <f>(VLOOKUP(Horizontal!$C116&amp;Horizontal!$B116&amp;Horizontal!V$11,Vertical!$E:$O,V$10,0))+0</f>
        <v>33</v>
      </c>
      <c r="W116" s="207">
        <f>(VLOOKUP(Horizontal!$C116&amp;Horizontal!$B116&amp;Horizontal!W$11,Vertical!$E:$O,W$10,0))+0</f>
        <v>26</v>
      </c>
      <c r="X116" s="207">
        <f>(VLOOKUP(Horizontal!$C116&amp;Horizontal!$B116&amp;Horizontal!X$11,Vertical!$E:$O,X$10,0))+0</f>
        <v>23</v>
      </c>
      <c r="Y116" s="209">
        <f>(VLOOKUP(Horizontal!$C116&amp;Horizontal!$B116&amp;Horizontal!Y$11,Vertical!$E:$O,Y$10,0))+0</f>
        <v>21</v>
      </c>
      <c r="Z116" s="210">
        <f>(VLOOKUP(Horizontal!$C116&amp;Horizontal!$B116&amp;Horizontal!Z$11,Vertical!$E:$O,Z$10,0))+0</f>
        <v>88.46</v>
      </c>
      <c r="AA116" s="207">
        <f>(VLOOKUP(Horizontal!$C116&amp;Horizontal!$B116&amp;Horizontal!AA$11,Vertical!$E:$O,AA$10,0))+0</f>
        <v>32</v>
      </c>
      <c r="AB116" s="207">
        <f>(VLOOKUP(Horizontal!$C116&amp;Horizontal!$B116&amp;Horizontal!AB$11,Vertical!$E:$O,AB$10,0))+0</f>
        <v>32</v>
      </c>
      <c r="AC116" s="207">
        <f>(VLOOKUP(Horizontal!$C116&amp;Horizontal!$B116&amp;Horizontal!AC$11,Vertical!$E:$O,AC$10,0))+0</f>
        <v>25.93</v>
      </c>
      <c r="AD116" s="207">
        <f>(VLOOKUP(Horizontal!$C116&amp;Horizontal!$B116&amp;Horizontal!AD$11,Vertical!$E:$O,AD$10,0))+0</f>
        <v>51.85</v>
      </c>
      <c r="AE116" s="207">
        <f>(VLOOKUP(Horizontal!$C116&amp;Horizontal!$B116&amp;Horizontal!AE$11,Vertical!$E:$O,AE$10,0))+0</f>
        <v>42.05</v>
      </c>
      <c r="AF116" s="207">
        <f>(VLOOKUP(Horizontal!$C116&amp;Horizontal!$B116&amp;Horizontal!AF$11,Vertical!$E:$O,AF$10,0))+0</f>
        <v>48.41</v>
      </c>
      <c r="AG116" s="207">
        <f>(VLOOKUP(Horizontal!$C116&amp;Horizontal!$B116&amp;Horizontal!AG$11,Vertical!$E:$O,AG$10,0))+0</f>
        <v>41.82</v>
      </c>
      <c r="AH116" s="209">
        <f>(VLOOKUP(Horizontal!$C116&amp;Horizontal!$B116&amp;Horizontal!AH$11,Vertical!$E:$O,AH$10,0))+0</f>
        <v>41.38</v>
      </c>
      <c r="AI116" s="210">
        <f>(VLOOKUP(Horizontal!$C116&amp;Horizontal!$B116&amp;Horizontal!AI$11,Vertical!$E:$O,AI$10,0))+0</f>
        <v>3.85</v>
      </c>
      <c r="AJ116" s="207">
        <f>(VLOOKUP(Horizontal!$C116&amp;Horizontal!$B116&amp;Horizontal!AJ$11,Vertical!$E:$O,AJ$10,0))+0</f>
        <v>4</v>
      </c>
      <c r="AK116" s="207">
        <f>(VLOOKUP(Horizontal!$C116&amp;Horizontal!$B116&amp;Horizontal!AK$11,Vertical!$E:$O,AK$10,0))+0</f>
        <v>8</v>
      </c>
      <c r="AL116" s="207">
        <f>(VLOOKUP(Horizontal!$C116&amp;Horizontal!$B116&amp;Horizontal!AL$11,Vertical!$E:$O,AL$10,0))+0</f>
        <v>18.52</v>
      </c>
      <c r="AM116" s="207">
        <f>(VLOOKUP(Horizontal!$C116&amp;Horizontal!$B116&amp;Horizontal!AM$11,Vertical!$E:$O,AM$10,0))+0</f>
        <v>14.81</v>
      </c>
      <c r="AN116" s="207">
        <f>(VLOOKUP(Horizontal!$C116&amp;Horizontal!$B116&amp;Horizontal!AN$11,Vertical!$E:$O,AN$10,0))+0</f>
        <v>38.64</v>
      </c>
      <c r="AO116" s="207">
        <f>(VLOOKUP(Horizontal!$C116&amp;Horizontal!$B116&amp;Horizontal!AO$11,Vertical!$E:$O,AO$10,0))+0</f>
        <v>27.78</v>
      </c>
      <c r="AP116" s="207">
        <f>(VLOOKUP(Horizontal!$C116&amp;Horizontal!$B116&amp;Horizontal!AP$11,Vertical!$E:$O,AP$10,0))+0</f>
        <v>30.91</v>
      </c>
      <c r="AQ116" s="209">
        <f>(VLOOKUP(Horizontal!$C116&amp;Horizontal!$B116&amp;Horizontal!AQ$11,Vertical!$E:$O,AQ$10,0))+0</f>
        <v>34.479999999999997</v>
      </c>
      <c r="AR116" s="210">
        <f>(VLOOKUP(Horizontal!$C116&amp;Horizontal!$B116&amp;Horizontal!AR$11,Vertical!$E:$O,AR$10,0))+0</f>
        <v>7.69</v>
      </c>
      <c r="AS116" s="207">
        <f>(VLOOKUP(Horizontal!$C116&amp;Horizontal!$B116&amp;Horizontal!AS$11,Vertical!$E:$O,AS$10,0))+0</f>
        <v>64</v>
      </c>
      <c r="AT116" s="207">
        <f>(VLOOKUP(Horizontal!$C116&amp;Horizontal!$B116&amp;Horizontal!AT$11,Vertical!$E:$O,AT$10,0))+0</f>
        <v>60</v>
      </c>
      <c r="AU116" s="207">
        <f>(VLOOKUP(Horizontal!$C116&amp;Horizontal!$B116&amp;Horizontal!AU$11,Vertical!$E:$O,AU$10,0))+0</f>
        <v>55.56</v>
      </c>
      <c r="AV116" s="207">
        <f>(VLOOKUP(Horizontal!$C116&amp;Horizontal!$B116&amp;Horizontal!AV$11,Vertical!$E:$O,AV$10,0))+0</f>
        <v>33.33</v>
      </c>
      <c r="AW116" s="207">
        <f>(VLOOKUP(Horizontal!$C116&amp;Horizontal!$B116&amp;Horizontal!AW$11,Vertical!$E:$O,AW$10,0))+0</f>
        <v>19.32</v>
      </c>
      <c r="AX116" s="207">
        <f>(VLOOKUP(Horizontal!$C116&amp;Horizontal!$B116&amp;Horizontal!AX$11,Vertical!$E:$O,AX$10,0))+0</f>
        <v>23.81</v>
      </c>
      <c r="AY116" s="207">
        <f>(VLOOKUP(Horizontal!$C116&amp;Horizontal!$B116&amp;Horizontal!AY$11,Vertical!$E:$O,AY$10,0))+0</f>
        <v>27.27</v>
      </c>
      <c r="AZ116" s="209">
        <f>(VLOOKUP(Horizontal!$C116&amp;Horizontal!$B116&amp;Horizontal!AZ$11,Vertical!$E:$O,AZ$10,0))+0</f>
        <v>24.14</v>
      </c>
      <c r="BA116" s="208">
        <f>(VLOOKUP(Horizontal!$C116&amp;Horizontal!$B116&amp;Horizontal!BA$11,Vertical!$E:$O,BA$10,0))+0</f>
        <v>39.340000000000003</v>
      </c>
      <c r="BB116" s="210">
        <f>(VLOOKUP(Horizontal!$C116&amp;Horizontal!$B116&amp;Horizontal!BB$11,Vertical!$E:$O,BB$10,0))+0</f>
        <v>166.58</v>
      </c>
      <c r="BC116" s="207">
        <f>(VLOOKUP(Horizontal!$C116&amp;Horizontal!$B116&amp;Horizontal!BC$11,Vertical!$E:$O,BC$10,0))+0</f>
        <v>142.54</v>
      </c>
      <c r="BD116" s="207">
        <f>(VLOOKUP(Horizontal!$C116&amp;Horizontal!$B116&amp;Horizontal!BD$11,Vertical!$E:$O,BD$10,0))+0</f>
        <v>140.11000000000001</v>
      </c>
      <c r="BE116" s="207">
        <f>(VLOOKUP(Horizontal!$C116&amp;Horizontal!$B116&amp;Horizontal!BE$11,Vertical!$E:$O,BE$10,0))+0</f>
        <v>140.16999999999999</v>
      </c>
      <c r="BF116" s="207">
        <f>(VLOOKUP(Horizontal!$C116&amp;Horizontal!$B116&amp;Horizontal!BF$11,Vertical!$E:$O,BF$10,0))+0</f>
        <v>173.54</v>
      </c>
      <c r="BG116" s="207">
        <f>(VLOOKUP(Horizontal!$C116&amp;Horizontal!$B116&amp;Horizontal!BG$11,Vertical!$E:$O,BG$10,0))+0</f>
        <v>183.02</v>
      </c>
      <c r="BH116" s="207">
        <f>(VLOOKUP(Horizontal!$C116&amp;Horizontal!$B116&amp;Horizontal!BH$11,Vertical!$E:$O,BH$10,0))+0</f>
        <v>182.21</v>
      </c>
      <c r="BI116" s="207">
        <f>(VLOOKUP(Horizontal!$C116&amp;Horizontal!$B116&amp;Horizontal!BI$11,Vertical!$E:$O,BI$10,0))+0</f>
        <v>180.5</v>
      </c>
      <c r="BJ116" s="209">
        <f>(VLOOKUP(Horizontal!$C116&amp;Horizontal!$B116&amp;Horizontal!BJ$11,Vertical!$E:$O,BJ$10,0))+0</f>
        <v>179.77</v>
      </c>
      <c r="BK116" s="210">
        <f>(VLOOKUP(Horizontal!$C116&amp;Horizontal!$B116&amp;Horizontal!BK$11,Vertical!$E:$O,BK$10,0))+0</f>
        <v>53</v>
      </c>
      <c r="BL116" s="207">
        <f>(VLOOKUP(Horizontal!$C116&amp;Horizontal!$B116&amp;Horizontal!BL$11,Vertical!$E:$O,BL$10,0))+0</f>
        <v>41</v>
      </c>
      <c r="BM116" s="207">
        <f>(VLOOKUP(Horizontal!$C116&amp;Horizontal!$B116&amp;Horizontal!BM$11,Vertical!$E:$O,BM$10,0))+0</f>
        <v>40</v>
      </c>
      <c r="BN116" s="207">
        <f>(VLOOKUP(Horizontal!$C116&amp;Horizontal!$B116&amp;Horizontal!BN$11,Vertical!$E:$O,BN$10,0))+0</f>
        <v>39</v>
      </c>
      <c r="BO116" s="207">
        <f>(VLOOKUP(Horizontal!$C116&amp;Horizontal!$B116&amp;Horizontal!BO$11,Vertical!$E:$O,BO$10,0))+0</f>
        <v>35</v>
      </c>
      <c r="BP116" s="207">
        <f>(VLOOKUP(Horizontal!$C116&amp;Horizontal!$B116&amp;Horizontal!BP$11,Vertical!$E:$O,BP$10,0))+0</f>
        <v>30</v>
      </c>
      <c r="BQ116" s="207">
        <f>(VLOOKUP(Horizontal!$C116&amp;Horizontal!$B116&amp;Horizontal!BQ$11,Vertical!$E:$O,BQ$10,0))+0</f>
        <v>28</v>
      </c>
      <c r="BR116" s="207">
        <f>(VLOOKUP(Horizontal!$C116&amp;Horizontal!$B116&amp;Horizontal!BR$11,Vertical!$E:$O,BR$10,0))+0</f>
        <v>21</v>
      </c>
      <c r="BS116" s="209">
        <f>(VLOOKUP(Horizontal!$C116&amp;Horizontal!$B116&amp;Horizontal!BS$11,Vertical!$E:$O,BS$10,0))+0</f>
        <v>20</v>
      </c>
      <c r="BT116" s="210">
        <f>(VLOOKUP(Horizontal!$C116&amp;Horizontal!$B116&amp;Horizontal!BT$11,Vertical!$E:$O,BT$10,0))+0</f>
        <v>57.69</v>
      </c>
      <c r="BU116" s="207">
        <f>(VLOOKUP(Horizontal!$C116&amp;Horizontal!$B116&amp;Horizontal!BU$11,Vertical!$E:$O,BU$10,0))+0</f>
        <v>31.82</v>
      </c>
      <c r="BV116" s="207">
        <f>(VLOOKUP(Horizontal!$C116&amp;Horizontal!$B116&amp;Horizontal!BV$11,Vertical!$E:$O,BV$10,0))+0</f>
        <v>31.82</v>
      </c>
      <c r="BW116" s="207">
        <f>(VLOOKUP(Horizontal!$C116&amp;Horizontal!$B116&amp;Horizontal!BW$11,Vertical!$E:$O,BW$10,0))+0</f>
        <v>25</v>
      </c>
      <c r="BX116" s="207">
        <f>(VLOOKUP(Horizontal!$C116&amp;Horizontal!$B116&amp;Horizontal!BX$11,Vertical!$E:$O,BX$10,0))+0</f>
        <v>57.14</v>
      </c>
      <c r="BY116" s="207">
        <f>(VLOOKUP(Horizontal!$C116&amp;Horizontal!$B116&amp;Horizontal!BY$11,Vertical!$E:$O,BY$10,0))+0</f>
        <v>48</v>
      </c>
      <c r="BZ116" s="207">
        <f>(VLOOKUP(Horizontal!$C116&amp;Horizontal!$B116&amp;Horizontal!BZ$11,Vertical!$E:$O,BZ$10,0))+0</f>
        <v>52.17</v>
      </c>
      <c r="CA116" s="207">
        <f>(VLOOKUP(Horizontal!$C116&amp;Horizontal!$B116&amp;Horizontal!CA$11,Vertical!$E:$O,CA$10,0))+0</f>
        <v>50</v>
      </c>
      <c r="CB116" s="209">
        <f>(VLOOKUP(Horizontal!$C116&amp;Horizontal!$B116&amp;Horizontal!CB$11,Vertical!$E:$O,CB$10,0))+0</f>
        <v>47.37</v>
      </c>
      <c r="CC116" s="210">
        <f>(VLOOKUP(Horizontal!$C116&amp;Horizontal!$B116&amp;Horizontal!CC$11,Vertical!$E:$O,CC$10,0))+0</f>
        <v>11.54</v>
      </c>
      <c r="CD116" s="207">
        <f>(VLOOKUP(Horizontal!$C116&amp;Horizontal!$B116&amp;Horizontal!CD$11,Vertical!$E:$O,CD$10,0))+0</f>
        <v>9.09</v>
      </c>
      <c r="CE116" s="207">
        <f>(VLOOKUP(Horizontal!$C116&amp;Horizontal!$B116&amp;Horizontal!CE$11,Vertical!$E:$O,CE$10,0))+0</f>
        <v>9.09</v>
      </c>
      <c r="CF116" s="207">
        <f>(VLOOKUP(Horizontal!$C116&amp;Horizontal!$B116&amp;Horizontal!CF$11,Vertical!$E:$O,CF$10,0))+0</f>
        <v>10</v>
      </c>
      <c r="CG116" s="207">
        <f>(VLOOKUP(Horizontal!$C116&amp;Horizontal!$B116&amp;Horizontal!CG$11,Vertical!$E:$O,CG$10,0))+0</f>
        <v>14.29</v>
      </c>
      <c r="CH116" s="207">
        <f>(VLOOKUP(Horizontal!$C116&amp;Horizontal!$B116&amp;Horizontal!CH$11,Vertical!$E:$O,CH$10,0))+0</f>
        <v>28</v>
      </c>
      <c r="CI116" s="207">
        <f>(VLOOKUP(Horizontal!$C116&amp;Horizontal!$B116&amp;Horizontal!CI$11,Vertical!$E:$O,CI$10,0))+0</f>
        <v>17.39</v>
      </c>
      <c r="CJ116" s="207">
        <f>(VLOOKUP(Horizontal!$C116&amp;Horizontal!$B116&amp;Horizontal!CJ$11,Vertical!$E:$O,CJ$10,0))+0</f>
        <v>30</v>
      </c>
      <c r="CK116" s="209">
        <f>(VLOOKUP(Horizontal!$C116&amp;Horizontal!$B116&amp;Horizontal!CK$11,Vertical!$E:$O,CK$10,0))+0</f>
        <v>26.32</v>
      </c>
      <c r="CL116" s="210">
        <f>(VLOOKUP(Horizontal!$C116&amp;Horizontal!$B116&amp;Horizontal!CL$11,Vertical!$E:$O,CL$10,0))+0</f>
        <v>30.77</v>
      </c>
      <c r="CM116" s="207">
        <f>(VLOOKUP(Horizontal!$C116&amp;Horizontal!$B116&amp;Horizontal!CM$11,Vertical!$E:$O,CM$10,0))+0</f>
        <v>59.09</v>
      </c>
      <c r="CN116" s="207">
        <f>(VLOOKUP(Horizontal!$C116&amp;Horizontal!$B116&amp;Horizontal!CN$11,Vertical!$E:$O,CN$10,0))+0</f>
        <v>59.09</v>
      </c>
      <c r="CO116" s="207">
        <f>(VLOOKUP(Horizontal!$C116&amp;Horizontal!$B116&amp;Horizontal!CO$11,Vertical!$E:$O,CO$10,0))+0</f>
        <v>65</v>
      </c>
      <c r="CP116" s="207">
        <f>(VLOOKUP(Horizontal!$C116&amp;Horizontal!$B116&amp;Horizontal!CP$11,Vertical!$E:$O,CP$10,0))+0</f>
        <v>28.57</v>
      </c>
      <c r="CQ116" s="207">
        <f>(VLOOKUP(Horizontal!$C116&amp;Horizontal!$B116&amp;Horizontal!CQ$11,Vertical!$E:$O,CQ$10,0))+0</f>
        <v>24</v>
      </c>
      <c r="CR116" s="207">
        <f>(VLOOKUP(Horizontal!$C116&amp;Horizontal!$B116&amp;Horizontal!CR$11,Vertical!$E:$O,CR$10,0))+0</f>
        <v>30.43</v>
      </c>
      <c r="CS116" s="207">
        <f>(VLOOKUP(Horizontal!$C116&amp;Horizontal!$B116&amp;Horizontal!CS$11,Vertical!$E:$O,CS$10,0))+0</f>
        <v>20</v>
      </c>
      <c r="CT116" s="207">
        <f>(VLOOKUP(Horizontal!$C116&amp;Horizontal!$B116&amp;Horizontal!CT$11,Vertical!$E:$O,CT$10,0))+0</f>
        <v>26.32</v>
      </c>
      <c r="CU116" s="150"/>
      <c r="CV116" s="211">
        <f t="shared" si="53"/>
        <v>40.870000000000019</v>
      </c>
      <c r="CW116" s="190">
        <f t="shared" si="54"/>
        <v>42.859999999999985</v>
      </c>
      <c r="CX116" s="190">
        <f t="shared" si="55"/>
        <v>45.570000000000007</v>
      </c>
      <c r="CY116" s="190">
        <f t="shared" si="56"/>
        <v>46.739999999999981</v>
      </c>
      <c r="CZ116" s="190">
        <f t="shared" si="57"/>
        <v>39.569999999999993</v>
      </c>
      <c r="DA116" s="190">
        <f t="shared" si="58"/>
        <v>38.25</v>
      </c>
      <c r="DB116" s="190">
        <f t="shared" si="59"/>
        <v>38.129999999999995</v>
      </c>
      <c r="DC116" s="190">
        <f t="shared" si="60"/>
        <v>36.180000000000007</v>
      </c>
      <c r="DD116" s="212">
        <f t="shared" si="61"/>
        <v>35.840000000000003</v>
      </c>
      <c r="DE116" s="9">
        <f>(DE115)+0</f>
        <v>160</v>
      </c>
      <c r="DF116" s="212">
        <f t="shared" si="62"/>
        <v>82.747210401891337</v>
      </c>
      <c r="DG116" s="264"/>
      <c r="DH116" s="265"/>
      <c r="DI116" s="265"/>
      <c r="DJ116" s="266"/>
      <c r="DK116" s="190">
        <v>134.77000000000001</v>
      </c>
      <c r="DL116" s="190">
        <v>134.77000000000001</v>
      </c>
      <c r="DM116" s="190">
        <v>134.77000000000001</v>
      </c>
      <c r="DN116" s="212">
        <v>134.77000000000001</v>
      </c>
      <c r="DO116" s="190">
        <v>122.19</v>
      </c>
      <c r="DP116" s="190">
        <v>122.19</v>
      </c>
      <c r="DQ116" s="190">
        <v>122.19</v>
      </c>
      <c r="DR116" s="212">
        <v>122.19</v>
      </c>
      <c r="DS116" s="150"/>
      <c r="DT116" s="190">
        <v>125</v>
      </c>
      <c r="DU116" s="190">
        <v>110</v>
      </c>
      <c r="DV116" s="190">
        <v>105</v>
      </c>
      <c r="DW116" s="190">
        <v>100</v>
      </c>
      <c r="DX116" s="190"/>
      <c r="DY116" s="190"/>
      <c r="DZ116" s="190"/>
      <c r="EA116" s="190"/>
      <c r="EB116" s="190"/>
      <c r="EC116" s="190"/>
      <c r="ED116" s="190">
        <v>125</v>
      </c>
      <c r="EE116" s="190">
        <v>128</v>
      </c>
      <c r="EF116" s="190">
        <v>145</v>
      </c>
      <c r="EG116" s="190">
        <v>145</v>
      </c>
      <c r="EH116" s="212">
        <v>145</v>
      </c>
      <c r="EI116" s="213"/>
      <c r="EJ116" s="211">
        <f t="shared" si="64"/>
        <v>33.260000000000019</v>
      </c>
      <c r="EK116" s="190">
        <f t="shared" si="65"/>
        <v>45.640000000000015</v>
      </c>
      <c r="EL116" s="190">
        <f t="shared" si="66"/>
        <v>47.740000000000009</v>
      </c>
      <c r="EM116" s="190">
        <f t="shared" si="67"/>
        <v>45.540000000000006</v>
      </c>
      <c r="EN116" s="190"/>
      <c r="EO116" s="190"/>
      <c r="EP116" s="190"/>
      <c r="EQ116" s="190"/>
      <c r="ER116" s="190"/>
      <c r="ES116" s="190"/>
      <c r="ET116" s="190">
        <f t="shared" si="68"/>
        <v>39.600000000000023</v>
      </c>
      <c r="EU116" s="190">
        <f t="shared" si="69"/>
        <v>38.569999999999993</v>
      </c>
      <c r="EV116" s="190">
        <f t="shared" si="70"/>
        <v>38.620000000000005</v>
      </c>
      <c r="EW116" s="190">
        <f t="shared" si="71"/>
        <v>38.359999999999985</v>
      </c>
      <c r="EX116" s="212">
        <f t="shared" si="72"/>
        <v>36.599999999999994</v>
      </c>
      <c r="EY116" s="211"/>
      <c r="EZ116" s="75">
        <f t="shared" si="73"/>
        <v>-4.1558043244901095E-2</v>
      </c>
      <c r="FA116" s="89">
        <f t="shared" si="74"/>
        <v>-7.0000000000000007E-2</v>
      </c>
      <c r="FB116" s="212"/>
      <c r="FC116" s="213"/>
      <c r="FD116" s="213"/>
      <c r="FE116" s="213"/>
      <c r="FF116" s="213"/>
      <c r="FG116" s="213"/>
      <c r="FH116" s="213"/>
      <c r="FI116" s="213"/>
      <c r="FJ116" s="213"/>
      <c r="FK116" s="213"/>
      <c r="FL116" s="213"/>
      <c r="FM116" s="213"/>
      <c r="FN116" s="213"/>
      <c r="FO116" s="213"/>
      <c r="FP116" s="213"/>
      <c r="FQ116" s="213"/>
      <c r="FR116" s="213"/>
      <c r="FS116" s="211"/>
      <c r="FT116" s="190"/>
      <c r="FU116" s="190"/>
      <c r="FV116" s="190"/>
      <c r="FW116" s="190"/>
      <c r="FX116" s="190"/>
      <c r="FY116" s="190"/>
      <c r="FZ116" s="190"/>
      <c r="GA116" s="190"/>
      <c r="GB116" s="190"/>
      <c r="GC116" s="190"/>
      <c r="GD116" s="190"/>
      <c r="GE116" s="190"/>
      <c r="GF116" s="190"/>
      <c r="GG116" s="212"/>
    </row>
    <row r="117" spans="2:189">
      <c r="B117" s="33">
        <v>42730</v>
      </c>
      <c r="C117" s="30" t="s">
        <v>106</v>
      </c>
      <c r="D117" s="30">
        <v>2016</v>
      </c>
      <c r="E117" s="30" t="str">
        <f t="shared" si="75"/>
        <v>2016S52</v>
      </c>
      <c r="F117" s="30" t="str">
        <f t="shared" si="63"/>
        <v>12Final2016</v>
      </c>
      <c r="G117" s="208" t="str">
        <f>VLOOKUP(Horizontal!$C117&amp;Horizontal!$B117&amp;Horizontal!G$11,Vertical!$E:$O,G$10,0)</f>
        <v>-4,38</v>
      </c>
      <c r="H117" s="207">
        <f>(VLOOKUP(Horizontal!$C117&amp;Horizontal!$B117&amp;Horizontal!H$11,Vertical!$E:$O,H$10,0))+0</f>
        <v>122.85</v>
      </c>
      <c r="I117" s="207">
        <f>(VLOOKUP(Horizontal!$C117&amp;Horizontal!$B117&amp;Horizontal!I$11,Vertical!$E:$O,I$10,0))+0</f>
        <v>100.21</v>
      </c>
      <c r="J117" s="207">
        <f>(VLOOKUP(Horizontal!$C117&amp;Horizontal!$B117&amp;Horizontal!J$11,Vertical!$E:$O,J$10,0))+0</f>
        <v>96.9</v>
      </c>
      <c r="K117" s="207">
        <f>(VLOOKUP(Horizontal!$C117&amp;Horizontal!$B117&amp;Horizontal!K$11,Vertical!$E:$O,K$10,0))+0</f>
        <v>96.19</v>
      </c>
      <c r="L117" s="207">
        <f>(VLOOKUP(Horizontal!$C117&amp;Horizontal!$B117&amp;Horizontal!L$11,Vertical!$E:$O,L$10,0))+0</f>
        <v>133.97999999999999</v>
      </c>
      <c r="M117" s="207">
        <f>(VLOOKUP(Horizontal!$C117&amp;Horizontal!$B117&amp;Horizontal!M$11,Vertical!$E:$O,M$10,0))+0</f>
        <v>144.13</v>
      </c>
      <c r="N117" s="207">
        <f>(VLOOKUP(Horizontal!$C117&amp;Horizontal!$B117&amp;Horizontal!N$11,Vertical!$E:$O,N$10,0))+0</f>
        <v>142.44</v>
      </c>
      <c r="O117" s="207">
        <f>(VLOOKUP(Horizontal!$C117&amp;Horizontal!$B117&amp;Horizontal!O$11,Vertical!$E:$O,O$10,0))+0</f>
        <v>141.79</v>
      </c>
      <c r="P117" s="209">
        <f>(VLOOKUP(Horizontal!$C117&amp;Horizontal!$B117&amp;Horizontal!P$11,Vertical!$E:$O,P$10,0))+0</f>
        <v>141.66999999999999</v>
      </c>
      <c r="Q117" s="210">
        <f>(VLOOKUP(Horizontal!$C117&amp;Horizontal!$B117&amp;Horizontal!Q$11,Vertical!$E:$O,Q$10,0))+0</f>
        <v>50</v>
      </c>
      <c r="R117" s="207">
        <f>(VLOOKUP(Horizontal!$C117&amp;Horizontal!$B117&amp;Horizontal!R$11,Vertical!$E:$O,R$10,0))+0</f>
        <v>43</v>
      </c>
      <c r="S117" s="207">
        <f>(VLOOKUP(Horizontal!$C117&amp;Horizontal!$B117&amp;Horizontal!S$11,Vertical!$E:$O,S$10,0))+0</f>
        <v>43</v>
      </c>
      <c r="T117" s="207">
        <f>(VLOOKUP(Horizontal!$C117&amp;Horizontal!$B117&amp;Horizontal!T$11,Vertical!$E:$O,T$10,0))+0</f>
        <v>41</v>
      </c>
      <c r="U117" s="207">
        <f>(VLOOKUP(Horizontal!$C117&amp;Horizontal!$B117&amp;Horizontal!U$11,Vertical!$E:$O,U$10,0))+0</f>
        <v>38</v>
      </c>
      <c r="V117" s="207">
        <f>(VLOOKUP(Horizontal!$C117&amp;Horizontal!$B117&amp;Horizontal!V$11,Vertical!$E:$O,V$10,0))+0</f>
        <v>30</v>
      </c>
      <c r="W117" s="207">
        <f>(VLOOKUP(Horizontal!$C117&amp;Horizontal!$B117&amp;Horizontal!W$11,Vertical!$E:$O,W$10,0))+0</f>
        <v>26</v>
      </c>
      <c r="X117" s="207">
        <f>(VLOOKUP(Horizontal!$C117&amp;Horizontal!$B117&amp;Horizontal!X$11,Vertical!$E:$O,X$10,0))+0</f>
        <v>23</v>
      </c>
      <c r="Y117" s="209">
        <f>(VLOOKUP(Horizontal!$C117&amp;Horizontal!$B117&amp;Horizontal!Y$11,Vertical!$E:$O,Y$10,0))+0</f>
        <v>22</v>
      </c>
      <c r="Z117" s="210">
        <f>(VLOOKUP(Horizontal!$C117&amp;Horizontal!$B117&amp;Horizontal!Z$11,Vertical!$E:$O,Z$10,0))+0</f>
        <v>72.41</v>
      </c>
      <c r="AA117" s="207">
        <f>(VLOOKUP(Horizontal!$C117&amp;Horizontal!$B117&amp;Horizontal!AA$11,Vertical!$E:$O,AA$10,0))+0</f>
        <v>20</v>
      </c>
      <c r="AB117" s="207">
        <f>(VLOOKUP(Horizontal!$C117&amp;Horizontal!$B117&amp;Horizontal!AB$11,Vertical!$E:$O,AB$10,0))+0</f>
        <v>20</v>
      </c>
      <c r="AC117" s="207">
        <f>(VLOOKUP(Horizontal!$C117&amp;Horizontal!$B117&amp;Horizontal!AC$11,Vertical!$E:$O,AC$10,0))+0</f>
        <v>20.83</v>
      </c>
      <c r="AD117" s="207">
        <f>(VLOOKUP(Horizontal!$C117&amp;Horizontal!$B117&amp;Horizontal!AD$11,Vertical!$E:$O,AD$10,0))+0</f>
        <v>33.33</v>
      </c>
      <c r="AE117" s="207">
        <f>(VLOOKUP(Horizontal!$C117&amp;Horizontal!$B117&amp;Horizontal!AE$11,Vertical!$E:$O,AE$10,0))+0</f>
        <v>41.67</v>
      </c>
      <c r="AF117" s="207">
        <f>(VLOOKUP(Horizontal!$C117&amp;Horizontal!$B117&amp;Horizontal!AF$11,Vertical!$E:$O,AF$10,0))+0</f>
        <v>56</v>
      </c>
      <c r="AG117" s="207">
        <f>(VLOOKUP(Horizontal!$C117&amp;Horizontal!$B117&amp;Horizontal!AG$11,Vertical!$E:$O,AG$10,0))+0</f>
        <v>48</v>
      </c>
      <c r="AH117" s="209">
        <f>(VLOOKUP(Horizontal!$C117&amp;Horizontal!$B117&amp;Horizontal!AH$11,Vertical!$E:$O,AH$10,0))+0</f>
        <v>54.17</v>
      </c>
      <c r="AI117" s="210">
        <f>(VLOOKUP(Horizontal!$C117&amp;Horizontal!$B117&amp;Horizontal!AI$11,Vertical!$E:$O,AI$10,0))+0</f>
        <v>6.9</v>
      </c>
      <c r="AJ117" s="207">
        <f>(VLOOKUP(Horizontal!$C117&amp;Horizontal!$B117&amp;Horizontal!AJ$11,Vertical!$E:$O,AJ$10,0))+0</f>
        <v>32</v>
      </c>
      <c r="AK117" s="207">
        <f>(VLOOKUP(Horizontal!$C117&amp;Horizontal!$B117&amp;Horizontal!AK$11,Vertical!$E:$O,AK$10,0))+0</f>
        <v>24</v>
      </c>
      <c r="AL117" s="207">
        <f>(VLOOKUP(Horizontal!$C117&amp;Horizontal!$B117&amp;Horizontal!AL$11,Vertical!$E:$O,AL$10,0))+0</f>
        <v>16.670000000000002</v>
      </c>
      <c r="AM117" s="207">
        <f>(VLOOKUP(Horizontal!$C117&amp;Horizontal!$B117&amp;Horizontal!AM$11,Vertical!$E:$O,AM$10,0))+0</f>
        <v>45.83</v>
      </c>
      <c r="AN117" s="207">
        <f>(VLOOKUP(Horizontal!$C117&amp;Horizontal!$B117&amp;Horizontal!AN$11,Vertical!$E:$O,AN$10,0))+0</f>
        <v>41.67</v>
      </c>
      <c r="AO117" s="207">
        <f>(VLOOKUP(Horizontal!$C117&amp;Horizontal!$B117&amp;Horizontal!AO$11,Vertical!$E:$O,AO$10,0))+0</f>
        <v>28</v>
      </c>
      <c r="AP117" s="207">
        <f>(VLOOKUP(Horizontal!$C117&amp;Horizontal!$B117&amp;Horizontal!AP$11,Vertical!$E:$O,AP$10,0))+0</f>
        <v>36</v>
      </c>
      <c r="AQ117" s="209">
        <f>(VLOOKUP(Horizontal!$C117&amp;Horizontal!$B117&amp;Horizontal!AQ$11,Vertical!$E:$O,AQ$10,0))+0</f>
        <v>33.33</v>
      </c>
      <c r="AR117" s="210">
        <f>(VLOOKUP(Horizontal!$C117&amp;Horizontal!$B117&amp;Horizontal!AR$11,Vertical!$E:$O,AR$10,0))+0</f>
        <v>20.69</v>
      </c>
      <c r="AS117" s="207">
        <f>(VLOOKUP(Horizontal!$C117&amp;Horizontal!$B117&amp;Horizontal!AS$11,Vertical!$E:$O,AS$10,0))+0</f>
        <v>48</v>
      </c>
      <c r="AT117" s="207">
        <f>(VLOOKUP(Horizontal!$C117&amp;Horizontal!$B117&amp;Horizontal!AT$11,Vertical!$E:$O,AT$10,0))+0</f>
        <v>56</v>
      </c>
      <c r="AU117" s="207">
        <f>(VLOOKUP(Horizontal!$C117&amp;Horizontal!$B117&amp;Horizontal!AU$11,Vertical!$E:$O,AU$10,0))+0</f>
        <v>62.5</v>
      </c>
      <c r="AV117" s="207">
        <f>(VLOOKUP(Horizontal!$C117&amp;Horizontal!$B117&amp;Horizontal!AV$11,Vertical!$E:$O,AV$10,0))+0</f>
        <v>20.83</v>
      </c>
      <c r="AW117" s="207">
        <f>(VLOOKUP(Horizontal!$C117&amp;Horizontal!$B117&amp;Horizontal!AW$11,Vertical!$E:$O,AW$10,0))+0</f>
        <v>16.670000000000002</v>
      </c>
      <c r="AX117" s="207">
        <f>(VLOOKUP(Horizontal!$C117&amp;Horizontal!$B117&amp;Horizontal!AX$11,Vertical!$E:$O,AX$10,0))+0</f>
        <v>16</v>
      </c>
      <c r="AY117" s="207">
        <f>(VLOOKUP(Horizontal!$C117&amp;Horizontal!$B117&amp;Horizontal!AY$11,Vertical!$E:$O,AY$10,0))+0</f>
        <v>16</v>
      </c>
      <c r="AZ117" s="209">
        <f>(VLOOKUP(Horizontal!$C117&amp;Horizontal!$B117&amp;Horizontal!AZ$11,Vertical!$E:$O,AZ$10,0))+0</f>
        <v>12.5</v>
      </c>
      <c r="BA117" s="208">
        <f>(VLOOKUP(Horizontal!$C117&amp;Horizontal!$B117&amp;Horizontal!BA$11,Vertical!$E:$O,BA$10,0))+0</f>
        <v>41.63</v>
      </c>
      <c r="BB117" s="210">
        <f>(VLOOKUP(Horizontal!$C117&amp;Horizontal!$B117&amp;Horizontal!BB$11,Vertical!$E:$O,BB$10,0))+0</f>
        <v>165.4</v>
      </c>
      <c r="BC117" s="207">
        <f>(VLOOKUP(Horizontal!$C117&amp;Horizontal!$B117&amp;Horizontal!BC$11,Vertical!$E:$O,BC$10,0))+0</f>
        <v>142.63999999999999</v>
      </c>
      <c r="BD117" s="207">
        <f>(VLOOKUP(Horizontal!$C117&amp;Horizontal!$B117&amp;Horizontal!BD$11,Vertical!$E:$O,BD$10,0))+0</f>
        <v>140.66</v>
      </c>
      <c r="BE117" s="207">
        <f>(VLOOKUP(Horizontal!$C117&amp;Horizontal!$B117&amp;Horizontal!BE$11,Vertical!$E:$O,BE$10,0))+0</f>
        <v>140.26</v>
      </c>
      <c r="BF117" s="207">
        <f>(VLOOKUP(Horizontal!$C117&amp;Horizontal!$B117&amp;Horizontal!BF$11,Vertical!$E:$O,BF$10,0))+0</f>
        <v>175.5</v>
      </c>
      <c r="BG117" s="207">
        <f>(VLOOKUP(Horizontal!$C117&amp;Horizontal!$B117&amp;Horizontal!BG$11,Vertical!$E:$O,BG$10,0))+0</f>
        <v>184.51</v>
      </c>
      <c r="BH117" s="207">
        <f>(VLOOKUP(Horizontal!$C117&amp;Horizontal!$B117&amp;Horizontal!BH$11,Vertical!$E:$O,BH$10,0))+0</f>
        <v>182.82</v>
      </c>
      <c r="BI117" s="207">
        <f>(VLOOKUP(Horizontal!$C117&amp;Horizontal!$B117&amp;Horizontal!BI$11,Vertical!$E:$O,BI$10,0))+0</f>
        <v>181.5</v>
      </c>
      <c r="BJ117" s="209">
        <f>(VLOOKUP(Horizontal!$C117&amp;Horizontal!$B117&amp;Horizontal!BJ$11,Vertical!$E:$O,BJ$10,0))+0</f>
        <v>180.01</v>
      </c>
      <c r="BK117" s="210">
        <f>(VLOOKUP(Horizontal!$C117&amp;Horizontal!$B117&amp;Horizontal!BK$11,Vertical!$E:$O,BK$10,0))+0</f>
        <v>50</v>
      </c>
      <c r="BL117" s="207">
        <f>(VLOOKUP(Horizontal!$C117&amp;Horizontal!$B117&amp;Horizontal!BL$11,Vertical!$E:$O,BL$10,0))+0</f>
        <v>39</v>
      </c>
      <c r="BM117" s="207">
        <f>(VLOOKUP(Horizontal!$C117&amp;Horizontal!$B117&amp;Horizontal!BM$11,Vertical!$E:$O,BM$10,0))+0</f>
        <v>40</v>
      </c>
      <c r="BN117" s="207">
        <f>(VLOOKUP(Horizontal!$C117&amp;Horizontal!$B117&amp;Horizontal!BN$11,Vertical!$E:$O,BN$10,0))+0</f>
        <v>39</v>
      </c>
      <c r="BO117" s="207">
        <f>(VLOOKUP(Horizontal!$C117&amp;Horizontal!$B117&amp;Horizontal!BO$11,Vertical!$E:$O,BO$10,0))+0</f>
        <v>38</v>
      </c>
      <c r="BP117" s="207">
        <f>(VLOOKUP(Horizontal!$C117&amp;Horizontal!$B117&amp;Horizontal!BP$11,Vertical!$E:$O,BP$10,0))+0</f>
        <v>30</v>
      </c>
      <c r="BQ117" s="207">
        <f>(VLOOKUP(Horizontal!$C117&amp;Horizontal!$B117&amp;Horizontal!BQ$11,Vertical!$E:$O,BQ$10,0))+0</f>
        <v>26</v>
      </c>
      <c r="BR117" s="207">
        <f>(VLOOKUP(Horizontal!$C117&amp;Horizontal!$B117&amp;Horizontal!BR$11,Vertical!$E:$O,BR$10,0))+0</f>
        <v>21</v>
      </c>
      <c r="BS117" s="209">
        <f>(VLOOKUP(Horizontal!$C117&amp;Horizontal!$B117&amp;Horizontal!BS$11,Vertical!$E:$O,BS$10,0))+0</f>
        <v>20</v>
      </c>
      <c r="BT117" s="210">
        <f>(VLOOKUP(Horizontal!$C117&amp;Horizontal!$B117&amp;Horizontal!BT$11,Vertical!$E:$O,BT$10,0))+0</f>
        <v>63.64</v>
      </c>
      <c r="BU117" s="207">
        <f>(VLOOKUP(Horizontal!$C117&amp;Horizontal!$B117&amp;Horizontal!BU$11,Vertical!$E:$O,BU$10,0))+0</f>
        <v>31.58</v>
      </c>
      <c r="BV117" s="207">
        <f>(VLOOKUP(Horizontal!$C117&amp;Horizontal!$B117&amp;Horizontal!BV$11,Vertical!$E:$O,BV$10,0))+0</f>
        <v>23.53</v>
      </c>
      <c r="BW117" s="207">
        <f>(VLOOKUP(Horizontal!$C117&amp;Horizontal!$B117&amp;Horizontal!BW$11,Vertical!$E:$O,BW$10,0))+0</f>
        <v>26.32</v>
      </c>
      <c r="BX117" s="207">
        <f>(VLOOKUP(Horizontal!$C117&amp;Horizontal!$B117&amp;Horizontal!BX$11,Vertical!$E:$O,BX$10,0))+0</f>
        <v>23.81</v>
      </c>
      <c r="BY117" s="207">
        <f>(VLOOKUP(Horizontal!$C117&amp;Horizontal!$B117&amp;Horizontal!BY$11,Vertical!$E:$O,BY$10,0))+0</f>
        <v>31.58</v>
      </c>
      <c r="BZ117" s="207">
        <f>(VLOOKUP(Horizontal!$C117&amp;Horizontal!$B117&amp;Horizontal!BZ$11,Vertical!$E:$O,BZ$10,0))+0</f>
        <v>31.58</v>
      </c>
      <c r="CA117" s="207">
        <f>(VLOOKUP(Horizontal!$C117&amp;Horizontal!$B117&amp;Horizontal!CA$11,Vertical!$E:$O,CA$10,0))+0</f>
        <v>35.29</v>
      </c>
      <c r="CB117" s="209">
        <f>(VLOOKUP(Horizontal!$C117&amp;Horizontal!$B117&amp;Horizontal!CB$11,Vertical!$E:$O,CB$10,0))+0</f>
        <v>35.29</v>
      </c>
      <c r="CC117" s="210">
        <f>(VLOOKUP(Horizontal!$C117&amp;Horizontal!$B117&amp;Horizontal!CC$11,Vertical!$E:$O,CC$10,0))+0</f>
        <v>13.64</v>
      </c>
      <c r="CD117" s="207">
        <f>(VLOOKUP(Horizontal!$C117&amp;Horizontal!$B117&amp;Horizontal!CD$11,Vertical!$E:$O,CD$10,0))+0</f>
        <v>15.79</v>
      </c>
      <c r="CE117" s="207">
        <f>(VLOOKUP(Horizontal!$C117&amp;Horizontal!$B117&amp;Horizontal!CE$11,Vertical!$E:$O,CE$10,0))+0</f>
        <v>17.649999999999999</v>
      </c>
      <c r="CF117" s="207">
        <f>(VLOOKUP(Horizontal!$C117&amp;Horizontal!$B117&amp;Horizontal!CF$11,Vertical!$E:$O,CF$10,0))+0</f>
        <v>10.53</v>
      </c>
      <c r="CG117" s="207">
        <f>(VLOOKUP(Horizontal!$C117&amp;Horizontal!$B117&amp;Horizontal!CG$11,Vertical!$E:$O,CG$10,0))+0</f>
        <v>42.86</v>
      </c>
      <c r="CH117" s="207">
        <f>(VLOOKUP(Horizontal!$C117&amp;Horizontal!$B117&amp;Horizontal!CH$11,Vertical!$E:$O,CH$10,0))+0</f>
        <v>26.32</v>
      </c>
      <c r="CI117" s="207">
        <f>(VLOOKUP(Horizontal!$C117&amp;Horizontal!$B117&amp;Horizontal!CI$11,Vertical!$E:$O,CI$10,0))+0</f>
        <v>31.58</v>
      </c>
      <c r="CJ117" s="207">
        <f>(VLOOKUP(Horizontal!$C117&amp;Horizontal!$B117&amp;Horizontal!CJ$11,Vertical!$E:$O,CJ$10,0))+0</f>
        <v>23.53</v>
      </c>
      <c r="CK117" s="209">
        <f>(VLOOKUP(Horizontal!$C117&amp;Horizontal!$B117&amp;Horizontal!CK$11,Vertical!$E:$O,CK$10,0))+0</f>
        <v>23.53</v>
      </c>
      <c r="CL117" s="210">
        <f>(VLOOKUP(Horizontal!$C117&amp;Horizontal!$B117&amp;Horizontal!CL$11,Vertical!$E:$O,CL$10,0))+0</f>
        <v>22.73</v>
      </c>
      <c r="CM117" s="207">
        <f>(VLOOKUP(Horizontal!$C117&amp;Horizontal!$B117&amp;Horizontal!CM$11,Vertical!$E:$O,CM$10,0))+0</f>
        <v>52.63</v>
      </c>
      <c r="CN117" s="207">
        <f>(VLOOKUP(Horizontal!$C117&amp;Horizontal!$B117&amp;Horizontal!CN$11,Vertical!$E:$O,CN$10,0))+0</f>
        <v>58.82</v>
      </c>
      <c r="CO117" s="207">
        <f>(VLOOKUP(Horizontal!$C117&amp;Horizontal!$B117&amp;Horizontal!CO$11,Vertical!$E:$O,CO$10,0))+0</f>
        <v>63.16</v>
      </c>
      <c r="CP117" s="207">
        <f>(VLOOKUP(Horizontal!$C117&amp;Horizontal!$B117&amp;Horizontal!CP$11,Vertical!$E:$O,CP$10,0))+0</f>
        <v>33.33</v>
      </c>
      <c r="CQ117" s="207">
        <f>(VLOOKUP(Horizontal!$C117&amp;Horizontal!$B117&amp;Horizontal!CQ$11,Vertical!$E:$O,CQ$10,0))+0</f>
        <v>42.11</v>
      </c>
      <c r="CR117" s="207">
        <f>(VLOOKUP(Horizontal!$C117&amp;Horizontal!$B117&amp;Horizontal!CR$11,Vertical!$E:$O,CR$10,0))+0</f>
        <v>36.840000000000003</v>
      </c>
      <c r="CS117" s="207">
        <f>(VLOOKUP(Horizontal!$C117&amp;Horizontal!$B117&amp;Horizontal!CS$11,Vertical!$E:$O,CS$10,0))+0</f>
        <v>41.18</v>
      </c>
      <c r="CT117" s="207">
        <f>(VLOOKUP(Horizontal!$C117&amp;Horizontal!$B117&amp;Horizontal!CT$11,Vertical!$E:$O,CT$10,0))+0</f>
        <v>41.18</v>
      </c>
      <c r="CU117" s="151"/>
      <c r="CV117" s="211">
        <f t="shared" si="53"/>
        <v>42.550000000000011</v>
      </c>
      <c r="CW117" s="190">
        <f t="shared" si="54"/>
        <v>42.429999999999993</v>
      </c>
      <c r="CX117" s="190">
        <f t="shared" si="55"/>
        <v>43.759999999999991</v>
      </c>
      <c r="CY117" s="190">
        <f t="shared" si="56"/>
        <v>44.069999999999993</v>
      </c>
      <c r="CZ117" s="190">
        <f t="shared" si="57"/>
        <v>41.52000000000001</v>
      </c>
      <c r="DA117" s="190">
        <f t="shared" si="58"/>
        <v>40.379999999999995</v>
      </c>
      <c r="DB117" s="190">
        <f t="shared" si="59"/>
        <v>40.379999999999995</v>
      </c>
      <c r="DC117" s="190">
        <f t="shared" si="60"/>
        <v>39.710000000000008</v>
      </c>
      <c r="DD117" s="212">
        <f t="shared" si="61"/>
        <v>38.340000000000003</v>
      </c>
      <c r="DE117" s="9">
        <v>160</v>
      </c>
      <c r="DF117" s="212">
        <f t="shared" si="62"/>
        <v>85.607210401891336</v>
      </c>
      <c r="DG117" s="264"/>
      <c r="DH117" s="265"/>
      <c r="DI117" s="265"/>
      <c r="DJ117" s="266"/>
      <c r="DK117" s="190">
        <v>107.11</v>
      </c>
      <c r="DL117" s="190">
        <v>107.11</v>
      </c>
      <c r="DM117" s="190">
        <v>107.11</v>
      </c>
      <c r="DN117" s="212">
        <v>107.11</v>
      </c>
      <c r="DO117" s="190">
        <v>122.19</v>
      </c>
      <c r="DP117" s="190">
        <v>122.19</v>
      </c>
      <c r="DQ117" s="190">
        <v>122.19</v>
      </c>
      <c r="DR117" s="212">
        <v>122.19</v>
      </c>
      <c r="DS117" s="150"/>
      <c r="DT117" s="190">
        <v>125</v>
      </c>
      <c r="DU117" s="190">
        <v>120</v>
      </c>
      <c r="DV117" s="190">
        <v>110</v>
      </c>
      <c r="DW117" s="190">
        <v>100</v>
      </c>
      <c r="DX117" s="190"/>
      <c r="DY117" s="190"/>
      <c r="DZ117" s="190"/>
      <c r="EA117" s="190"/>
      <c r="EB117" s="190"/>
      <c r="EC117" s="190"/>
      <c r="ED117" s="190">
        <v>125</v>
      </c>
      <c r="EE117" s="190">
        <v>130</v>
      </c>
      <c r="EF117" s="190">
        <v>142</v>
      </c>
      <c r="EG117" s="190">
        <v>145</v>
      </c>
      <c r="EH117" s="212">
        <v>150</v>
      </c>
      <c r="EI117" s="213"/>
      <c r="EJ117" s="211">
        <f t="shared" si="64"/>
        <v>40.870000000000019</v>
      </c>
      <c r="EK117" s="190">
        <f t="shared" si="65"/>
        <v>42.859999999999985</v>
      </c>
      <c r="EL117" s="190">
        <f t="shared" si="66"/>
        <v>45.570000000000007</v>
      </c>
      <c r="EM117" s="190">
        <f t="shared" si="67"/>
        <v>46.739999999999981</v>
      </c>
      <c r="EN117" s="190"/>
      <c r="EO117" s="190"/>
      <c r="EP117" s="190"/>
      <c r="EQ117" s="190"/>
      <c r="ER117" s="190"/>
      <c r="ES117" s="190"/>
      <c r="ET117" s="190">
        <f t="shared" si="68"/>
        <v>39.569999999999993</v>
      </c>
      <c r="EU117" s="190">
        <f t="shared" si="69"/>
        <v>38.25</v>
      </c>
      <c r="EV117" s="190">
        <f t="shared" si="70"/>
        <v>38.129999999999995</v>
      </c>
      <c r="EW117" s="190">
        <f t="shared" si="71"/>
        <v>36.180000000000007</v>
      </c>
      <c r="EX117" s="212">
        <f t="shared" si="72"/>
        <v>35.840000000000003</v>
      </c>
      <c r="EY117" s="211"/>
      <c r="EZ117" s="75">
        <f t="shared" si="73"/>
        <v>-3.3853764105735047E-2</v>
      </c>
      <c r="FA117" s="89">
        <f t="shared" si="74"/>
        <v>-7.0000000000000007E-2</v>
      </c>
      <c r="FB117" s="212"/>
      <c r="FC117" s="213"/>
      <c r="FD117" s="213"/>
      <c r="FE117" s="213"/>
      <c r="FF117" s="213"/>
      <c r="FG117" s="213"/>
      <c r="FH117" s="213"/>
      <c r="FI117" s="213"/>
      <c r="FJ117" s="213"/>
      <c r="FK117" s="213"/>
      <c r="FL117" s="213"/>
      <c r="FM117" s="213"/>
      <c r="FN117" s="213"/>
      <c r="FO117" s="213"/>
      <c r="FP117" s="213"/>
      <c r="FQ117" s="213"/>
      <c r="FR117" s="213"/>
      <c r="FS117" s="211"/>
      <c r="FT117" s="190"/>
      <c r="FU117" s="190"/>
      <c r="FV117" s="190"/>
      <c r="FW117" s="190"/>
      <c r="FX117" s="190"/>
      <c r="FY117" s="190"/>
      <c r="FZ117" s="190"/>
      <c r="GA117" s="190"/>
      <c r="GB117" s="190"/>
      <c r="GC117" s="190"/>
      <c r="GD117" s="190"/>
      <c r="GE117" s="190"/>
      <c r="GF117" s="190"/>
      <c r="GG117" s="212"/>
    </row>
    <row r="118" spans="2:189">
      <c r="B118" s="33">
        <v>42737</v>
      </c>
      <c r="C118" s="30" t="s">
        <v>64</v>
      </c>
      <c r="D118" s="30">
        <v>2017</v>
      </c>
      <c r="E118" s="30" t="str">
        <f t="shared" si="75"/>
        <v>2017S1</v>
      </c>
      <c r="F118" s="30" t="str">
        <f t="shared" si="63"/>
        <v>12017</v>
      </c>
      <c r="G118" s="208" t="str">
        <f>VLOOKUP(Horizontal!$C118&amp;Horizontal!$B118&amp;Horizontal!G$11,Vertical!$E:$O,G$10,0)</f>
        <v>-3,06</v>
      </c>
      <c r="H118" s="207">
        <f>(VLOOKUP(Horizontal!$C118&amp;Horizontal!$B118&amp;Horizontal!H$11,Vertical!$E:$O,H$10,0))+0</f>
        <v>125.37</v>
      </c>
      <c r="I118" s="207">
        <f>(VLOOKUP(Horizontal!$C118&amp;Horizontal!$B118&amp;Horizontal!I$11,Vertical!$E:$O,I$10,0))+0</f>
        <v>109.54</v>
      </c>
      <c r="J118" s="207">
        <f>(VLOOKUP(Horizontal!$C118&amp;Horizontal!$B118&amp;Horizontal!J$11,Vertical!$E:$O,J$10,0))+0</f>
        <v>107.53</v>
      </c>
      <c r="K118" s="207">
        <f>(VLOOKUP(Horizontal!$C118&amp;Horizontal!$B118&amp;Horizontal!K$11,Vertical!$E:$O,K$10,0))+0</f>
        <v>110.53</v>
      </c>
      <c r="L118" s="207">
        <f>(VLOOKUP(Horizontal!$C118&amp;Horizontal!$B118&amp;Horizontal!L$11,Vertical!$E:$O,L$10,0))+0</f>
        <v>139.49</v>
      </c>
      <c r="M118" s="207">
        <f>(VLOOKUP(Horizontal!$C118&amp;Horizontal!$B118&amp;Horizontal!M$11,Vertical!$E:$O,M$10,0))+0</f>
        <v>144.62</v>
      </c>
      <c r="N118" s="207">
        <f>(VLOOKUP(Horizontal!$C118&amp;Horizontal!$B118&amp;Horizontal!N$11,Vertical!$E:$O,N$10,0))+0</f>
        <v>142.32</v>
      </c>
      <c r="O118" s="207">
        <f>(VLOOKUP(Horizontal!$C118&amp;Horizontal!$B118&amp;Horizontal!O$11,Vertical!$E:$O,O$10,0))+0</f>
        <v>141.31</v>
      </c>
      <c r="P118" s="209">
        <f>(VLOOKUP(Horizontal!$C118&amp;Horizontal!$B118&amp;Horizontal!P$11,Vertical!$E:$O,P$10,0))+0</f>
        <v>141.13999999999999</v>
      </c>
      <c r="Q118" s="210">
        <f>(VLOOKUP(Horizontal!$C118&amp;Horizontal!$B118&amp;Horizontal!Q$11,Vertical!$E:$O,Q$10,0))+0</f>
        <v>50</v>
      </c>
      <c r="R118" s="207">
        <f>(VLOOKUP(Horizontal!$C118&amp;Horizontal!$B118&amp;Horizontal!R$11,Vertical!$E:$O,R$10,0))+0</f>
        <v>45</v>
      </c>
      <c r="S118" s="207">
        <f>(VLOOKUP(Horizontal!$C118&amp;Horizontal!$B118&amp;Horizontal!S$11,Vertical!$E:$O,S$10,0))+0</f>
        <v>44</v>
      </c>
      <c r="T118" s="207">
        <f>(VLOOKUP(Horizontal!$C118&amp;Horizontal!$B118&amp;Horizontal!T$11,Vertical!$E:$O,T$10,0))+0</f>
        <v>39</v>
      </c>
      <c r="U118" s="207">
        <f>(VLOOKUP(Horizontal!$C118&amp;Horizontal!$B118&amp;Horizontal!U$11,Vertical!$E:$O,U$10,0))+0</f>
        <v>40</v>
      </c>
      <c r="V118" s="207">
        <f>(VLOOKUP(Horizontal!$C118&amp;Horizontal!$B118&amp;Horizontal!V$11,Vertical!$E:$O,V$10,0))+0</f>
        <v>29</v>
      </c>
      <c r="W118" s="207">
        <f>(VLOOKUP(Horizontal!$C118&amp;Horizontal!$B118&amp;Horizontal!W$11,Vertical!$E:$O,W$10,0))+0</f>
        <v>28</v>
      </c>
      <c r="X118" s="207">
        <f>(VLOOKUP(Horizontal!$C118&amp;Horizontal!$B118&amp;Horizontal!X$11,Vertical!$E:$O,X$10,0))+0</f>
        <v>25</v>
      </c>
      <c r="Y118" s="209">
        <f>(VLOOKUP(Horizontal!$C118&amp;Horizontal!$B118&amp;Horizontal!Y$11,Vertical!$E:$O,Y$10,0))+0</f>
        <v>22</v>
      </c>
      <c r="Z118" s="210">
        <f>(VLOOKUP(Horizontal!$C118&amp;Horizontal!$B118&amp;Horizontal!Z$11,Vertical!$E:$O,Z$10,0))+0</f>
        <v>0</v>
      </c>
      <c r="AA118" s="207">
        <f>(VLOOKUP(Horizontal!$C118&amp;Horizontal!$B118&amp;Horizontal!AA$11,Vertical!$E:$O,AA$10,0))+0</f>
        <v>4.3499999999999996</v>
      </c>
      <c r="AB118" s="207">
        <f>(VLOOKUP(Horizontal!$C118&amp;Horizontal!$B118&amp;Horizontal!AB$11,Vertical!$E:$O,AB$10,0))+0</f>
        <v>12</v>
      </c>
      <c r="AC118" s="207">
        <f>(VLOOKUP(Horizontal!$C118&amp;Horizontal!$B118&amp;Horizontal!AC$11,Vertical!$E:$O,AC$10,0))+0</f>
        <v>12</v>
      </c>
      <c r="AD118" s="207">
        <f>(VLOOKUP(Horizontal!$C118&amp;Horizontal!$B118&amp;Horizontal!AD$11,Vertical!$E:$O,AD$10,0))+0</f>
        <v>13.04</v>
      </c>
      <c r="AE118" s="207">
        <f>(VLOOKUP(Horizontal!$C118&amp;Horizontal!$B118&amp;Horizontal!AE$11,Vertical!$E:$O,AE$10,0))+0</f>
        <v>16.670000000000002</v>
      </c>
      <c r="AF118" s="207">
        <f>(VLOOKUP(Horizontal!$C118&amp;Horizontal!$B118&amp;Horizontal!AF$11,Vertical!$E:$O,AF$10,0))+0</f>
        <v>40.909999999999997</v>
      </c>
      <c r="AG118" s="207">
        <f>(VLOOKUP(Horizontal!$C118&amp;Horizontal!$B118&amp;Horizontal!AG$11,Vertical!$E:$O,AG$10,0))+0</f>
        <v>40.909999999999997</v>
      </c>
      <c r="AH118" s="209">
        <f>(VLOOKUP(Horizontal!$C118&amp;Horizontal!$B118&amp;Horizontal!AH$11,Vertical!$E:$O,AH$10,0))+0</f>
        <v>36.36</v>
      </c>
      <c r="AI118" s="210">
        <f>(VLOOKUP(Horizontal!$C118&amp;Horizontal!$B118&amp;Horizontal!AI$11,Vertical!$E:$O,AI$10,0))+0</f>
        <v>0</v>
      </c>
      <c r="AJ118" s="207">
        <f>(VLOOKUP(Horizontal!$C118&amp;Horizontal!$B118&amp;Horizontal!AJ$11,Vertical!$E:$O,AJ$10,0))+0</f>
        <v>13.04</v>
      </c>
      <c r="AK118" s="207">
        <f>(VLOOKUP(Horizontal!$C118&amp;Horizontal!$B118&amp;Horizontal!AK$11,Vertical!$E:$O,AK$10,0))+0</f>
        <v>8</v>
      </c>
      <c r="AL118" s="207">
        <f>(VLOOKUP(Horizontal!$C118&amp;Horizontal!$B118&amp;Horizontal!AL$11,Vertical!$E:$O,AL$10,0))+0</f>
        <v>8</v>
      </c>
      <c r="AM118" s="207">
        <f>(VLOOKUP(Horizontal!$C118&amp;Horizontal!$B118&amp;Horizontal!AM$11,Vertical!$E:$O,AM$10,0))+0</f>
        <v>26.09</v>
      </c>
      <c r="AN118" s="207">
        <f>(VLOOKUP(Horizontal!$C118&amp;Horizontal!$B118&amp;Horizontal!AN$11,Vertical!$E:$O,AN$10,0))+0</f>
        <v>58.33</v>
      </c>
      <c r="AO118" s="207">
        <f>(VLOOKUP(Horizontal!$C118&amp;Horizontal!$B118&amp;Horizontal!AO$11,Vertical!$E:$O,AO$10,0))+0</f>
        <v>27.27</v>
      </c>
      <c r="AP118" s="207">
        <f>(VLOOKUP(Horizontal!$C118&amp;Horizontal!$B118&amp;Horizontal!AP$11,Vertical!$E:$O,AP$10,0))+0</f>
        <v>31.82</v>
      </c>
      <c r="AQ118" s="209">
        <f>(VLOOKUP(Horizontal!$C118&amp;Horizontal!$B118&amp;Horizontal!AQ$11,Vertical!$E:$O,AQ$10,0))+0</f>
        <v>36.36</v>
      </c>
      <c r="AR118" s="210">
        <f>(VLOOKUP(Horizontal!$C118&amp;Horizontal!$B118&amp;Horizontal!AR$11,Vertical!$E:$O,AR$10,0))+0</f>
        <v>100</v>
      </c>
      <c r="AS118" s="207">
        <f>(VLOOKUP(Horizontal!$C118&amp;Horizontal!$B118&amp;Horizontal!AS$11,Vertical!$E:$O,AS$10,0))+0</f>
        <v>82.61</v>
      </c>
      <c r="AT118" s="207">
        <f>(VLOOKUP(Horizontal!$C118&amp;Horizontal!$B118&amp;Horizontal!AT$11,Vertical!$E:$O,AT$10,0))+0</f>
        <v>80</v>
      </c>
      <c r="AU118" s="207">
        <f>(VLOOKUP(Horizontal!$C118&amp;Horizontal!$B118&amp;Horizontal!AU$11,Vertical!$E:$O,AU$10,0))+0</f>
        <v>80</v>
      </c>
      <c r="AV118" s="207">
        <f>(VLOOKUP(Horizontal!$C118&amp;Horizontal!$B118&amp;Horizontal!AV$11,Vertical!$E:$O,AV$10,0))+0</f>
        <v>60.87</v>
      </c>
      <c r="AW118" s="207">
        <f>(VLOOKUP(Horizontal!$C118&amp;Horizontal!$B118&amp;Horizontal!AW$11,Vertical!$E:$O,AW$10,0))+0</f>
        <v>25</v>
      </c>
      <c r="AX118" s="207">
        <f>(VLOOKUP(Horizontal!$C118&amp;Horizontal!$B118&amp;Horizontal!AX$11,Vertical!$E:$O,AX$10,0))+0</f>
        <v>31.82</v>
      </c>
      <c r="AY118" s="207">
        <f>(VLOOKUP(Horizontal!$C118&amp;Horizontal!$B118&amp;Horizontal!AY$11,Vertical!$E:$O,AY$10,0))+0</f>
        <v>27.27</v>
      </c>
      <c r="AZ118" s="209">
        <f>(VLOOKUP(Horizontal!$C118&amp;Horizontal!$B118&amp;Horizontal!AZ$11,Vertical!$E:$O,AZ$10,0))+0</f>
        <v>27.27</v>
      </c>
      <c r="BA118" s="208">
        <f>(VLOOKUP(Horizontal!$C118&amp;Horizontal!$B118&amp;Horizontal!BA$11,Vertical!$E:$O,BA$10,0))+0</f>
        <v>44.87</v>
      </c>
      <c r="BB118" s="210">
        <f>(VLOOKUP(Horizontal!$C118&amp;Horizontal!$B118&amp;Horizontal!BB$11,Vertical!$E:$O,BB$10,0))+0</f>
        <v>171.32</v>
      </c>
      <c r="BC118" s="207">
        <f>(VLOOKUP(Horizontal!$C118&amp;Horizontal!$B118&amp;Horizontal!BC$11,Vertical!$E:$O,BC$10,0))+0</f>
        <v>155.01</v>
      </c>
      <c r="BD118" s="207">
        <f>(VLOOKUP(Horizontal!$C118&amp;Horizontal!$B118&amp;Horizontal!BD$11,Vertical!$E:$O,BD$10,0))+0</f>
        <v>151.29</v>
      </c>
      <c r="BE118" s="207">
        <f>(VLOOKUP(Horizontal!$C118&amp;Horizontal!$B118&amp;Horizontal!BE$11,Vertical!$E:$O,BE$10,0))+0</f>
        <v>153.04</v>
      </c>
      <c r="BF118" s="207">
        <f>(VLOOKUP(Horizontal!$C118&amp;Horizontal!$B118&amp;Horizontal!BF$11,Vertical!$E:$O,BF$10,0))+0</f>
        <v>180.05</v>
      </c>
      <c r="BG118" s="207">
        <f>(VLOOKUP(Horizontal!$C118&amp;Horizontal!$B118&amp;Horizontal!BG$11,Vertical!$E:$O,BG$10,0))+0</f>
        <v>184.38</v>
      </c>
      <c r="BH118" s="207">
        <f>(VLOOKUP(Horizontal!$C118&amp;Horizontal!$B118&amp;Horizontal!BH$11,Vertical!$E:$O,BH$10,0))+0</f>
        <v>182.84</v>
      </c>
      <c r="BI118" s="207">
        <f>(VLOOKUP(Horizontal!$C118&amp;Horizontal!$B118&amp;Horizontal!BI$11,Vertical!$E:$O,BI$10,0))+0</f>
        <v>181.3</v>
      </c>
      <c r="BJ118" s="209">
        <f>(VLOOKUP(Horizontal!$C118&amp;Horizontal!$B118&amp;Horizontal!BJ$11,Vertical!$E:$O,BJ$10,0))+0</f>
        <v>180.12</v>
      </c>
      <c r="BK118" s="210">
        <f>(VLOOKUP(Horizontal!$C118&amp;Horizontal!$B118&amp;Horizontal!BK$11,Vertical!$E:$O,BK$10,0))+0</f>
        <v>43</v>
      </c>
      <c r="BL118" s="207">
        <f>(VLOOKUP(Horizontal!$C118&amp;Horizontal!$B118&amp;Horizontal!BL$11,Vertical!$E:$O,BL$10,0))+0</f>
        <v>41</v>
      </c>
      <c r="BM118" s="207">
        <f>(VLOOKUP(Horizontal!$C118&amp;Horizontal!$B118&amp;Horizontal!BM$11,Vertical!$E:$O,BM$10,0))+0</f>
        <v>41</v>
      </c>
      <c r="BN118" s="207">
        <f>(VLOOKUP(Horizontal!$C118&amp;Horizontal!$B118&amp;Horizontal!BN$11,Vertical!$E:$O,BN$10,0))+0</f>
        <v>40</v>
      </c>
      <c r="BO118" s="207">
        <f>(VLOOKUP(Horizontal!$C118&amp;Horizontal!$B118&amp;Horizontal!BO$11,Vertical!$E:$O,BO$10,0))+0</f>
        <v>40</v>
      </c>
      <c r="BP118" s="207">
        <f>(VLOOKUP(Horizontal!$C118&amp;Horizontal!$B118&amp;Horizontal!BP$11,Vertical!$E:$O,BP$10,0))+0</f>
        <v>32</v>
      </c>
      <c r="BQ118" s="207">
        <f>(VLOOKUP(Horizontal!$C118&amp;Horizontal!$B118&amp;Horizontal!BQ$11,Vertical!$E:$O,BQ$10,0))+0</f>
        <v>28</v>
      </c>
      <c r="BR118" s="207">
        <f>(VLOOKUP(Horizontal!$C118&amp;Horizontal!$B118&amp;Horizontal!BR$11,Vertical!$E:$O,BR$10,0))+0</f>
        <v>23</v>
      </c>
      <c r="BS118" s="209">
        <f>(VLOOKUP(Horizontal!$C118&amp;Horizontal!$B118&amp;Horizontal!BS$11,Vertical!$E:$O,BS$10,0))+0</f>
        <v>21</v>
      </c>
      <c r="BT118" s="210">
        <f>(VLOOKUP(Horizontal!$C118&amp;Horizontal!$B118&amp;Horizontal!BT$11,Vertical!$E:$O,BT$10,0))+0</f>
        <v>0</v>
      </c>
      <c r="BU118" s="207">
        <f>(VLOOKUP(Horizontal!$C118&amp;Horizontal!$B118&amp;Horizontal!BU$11,Vertical!$E:$O,BU$10,0))+0</f>
        <v>5.26</v>
      </c>
      <c r="BV118" s="207">
        <f>(VLOOKUP(Horizontal!$C118&amp;Horizontal!$B118&amp;Horizontal!BV$11,Vertical!$E:$O,BV$10,0))+0</f>
        <v>27.78</v>
      </c>
      <c r="BW118" s="207">
        <f>(VLOOKUP(Horizontal!$C118&amp;Horizontal!$B118&amp;Horizontal!BW$11,Vertical!$E:$O,BW$10,0))+0</f>
        <v>27.78</v>
      </c>
      <c r="BX118" s="207">
        <f>(VLOOKUP(Horizontal!$C118&amp;Horizontal!$B118&amp;Horizontal!BX$11,Vertical!$E:$O,BX$10,0))+0</f>
        <v>13.64</v>
      </c>
      <c r="BY118" s="207">
        <f>(VLOOKUP(Horizontal!$C118&amp;Horizontal!$B118&amp;Horizontal!BY$11,Vertical!$E:$O,BY$10,0))+0</f>
        <v>15</v>
      </c>
      <c r="BZ118" s="207">
        <f>(VLOOKUP(Horizontal!$C118&amp;Horizontal!$B118&amp;Horizontal!BZ$11,Vertical!$E:$O,BZ$10,0))+0</f>
        <v>20</v>
      </c>
      <c r="CA118" s="207">
        <f>(VLOOKUP(Horizontal!$C118&amp;Horizontal!$B118&amp;Horizontal!CA$11,Vertical!$E:$O,CA$10,0))+0</f>
        <v>25</v>
      </c>
      <c r="CB118" s="209">
        <f>(VLOOKUP(Horizontal!$C118&amp;Horizontal!$B118&amp;Horizontal!CB$11,Vertical!$E:$O,CB$10,0))+0</f>
        <v>25</v>
      </c>
      <c r="CC118" s="210">
        <f>(VLOOKUP(Horizontal!$C118&amp;Horizontal!$B118&amp;Horizontal!CC$11,Vertical!$E:$O,CC$10,0))+0</f>
        <v>0</v>
      </c>
      <c r="CD118" s="207">
        <f>(VLOOKUP(Horizontal!$C118&amp;Horizontal!$B118&amp;Horizontal!CD$11,Vertical!$E:$O,CD$10,0))+0</f>
        <v>26.32</v>
      </c>
      <c r="CE118" s="207">
        <f>(VLOOKUP(Horizontal!$C118&amp;Horizontal!$B118&amp;Horizontal!CE$11,Vertical!$E:$O,CE$10,0))+0</f>
        <v>22.22</v>
      </c>
      <c r="CF118" s="207">
        <f>(VLOOKUP(Horizontal!$C118&amp;Horizontal!$B118&amp;Horizontal!CF$11,Vertical!$E:$O,CF$10,0))+0</f>
        <v>22.22</v>
      </c>
      <c r="CG118" s="207">
        <f>(VLOOKUP(Horizontal!$C118&amp;Horizontal!$B118&amp;Horizontal!CG$11,Vertical!$E:$O,CG$10,0))+0</f>
        <v>9.09</v>
      </c>
      <c r="CH118" s="207">
        <f>(VLOOKUP(Horizontal!$C118&amp;Horizontal!$B118&amp;Horizontal!CH$11,Vertical!$E:$O,CH$10,0))+0</f>
        <v>35</v>
      </c>
      <c r="CI118" s="207">
        <f>(VLOOKUP(Horizontal!$C118&amp;Horizontal!$B118&amp;Horizontal!CI$11,Vertical!$E:$O,CI$10,0))+0</f>
        <v>30</v>
      </c>
      <c r="CJ118" s="207">
        <f>(VLOOKUP(Horizontal!$C118&amp;Horizontal!$B118&amp;Horizontal!CJ$11,Vertical!$E:$O,CJ$10,0))+0</f>
        <v>35</v>
      </c>
      <c r="CK118" s="209">
        <f>(VLOOKUP(Horizontal!$C118&amp;Horizontal!$B118&amp;Horizontal!CK$11,Vertical!$E:$O,CK$10,0))+0</f>
        <v>40</v>
      </c>
      <c r="CL118" s="210">
        <f>(VLOOKUP(Horizontal!$C118&amp;Horizontal!$B118&amp;Horizontal!CL$11,Vertical!$E:$O,CL$10,0))+0</f>
        <v>100</v>
      </c>
      <c r="CM118" s="207">
        <f>(VLOOKUP(Horizontal!$C118&amp;Horizontal!$B118&amp;Horizontal!CM$11,Vertical!$E:$O,CM$10,0))+0</f>
        <v>68.42</v>
      </c>
      <c r="CN118" s="207">
        <f>(VLOOKUP(Horizontal!$C118&amp;Horizontal!$B118&amp;Horizontal!CN$11,Vertical!$E:$O,CN$10,0))+0</f>
        <v>50</v>
      </c>
      <c r="CO118" s="207">
        <f>(VLOOKUP(Horizontal!$C118&amp;Horizontal!$B118&amp;Horizontal!CO$11,Vertical!$E:$O,CO$10,0))+0</f>
        <v>50</v>
      </c>
      <c r="CP118" s="207">
        <f>(VLOOKUP(Horizontal!$C118&amp;Horizontal!$B118&amp;Horizontal!CP$11,Vertical!$E:$O,CP$10,0))+0</f>
        <v>77.27</v>
      </c>
      <c r="CQ118" s="207">
        <f>(VLOOKUP(Horizontal!$C118&amp;Horizontal!$B118&amp;Horizontal!CQ$11,Vertical!$E:$O,CQ$10,0))+0</f>
        <v>50</v>
      </c>
      <c r="CR118" s="207">
        <f>(VLOOKUP(Horizontal!$C118&amp;Horizontal!$B118&amp;Horizontal!CR$11,Vertical!$E:$O,CR$10,0))+0</f>
        <v>50</v>
      </c>
      <c r="CS118" s="207">
        <f>(VLOOKUP(Horizontal!$C118&amp;Horizontal!$B118&amp;Horizontal!CS$11,Vertical!$E:$O,CS$10,0))+0</f>
        <v>40</v>
      </c>
      <c r="CT118" s="207">
        <f>(VLOOKUP(Horizontal!$C118&amp;Horizontal!$B118&amp;Horizontal!CT$11,Vertical!$E:$O,CT$10,0))+0</f>
        <v>35</v>
      </c>
      <c r="CU118" s="150"/>
      <c r="CV118" s="211">
        <f t="shared" si="53"/>
        <v>45.949999999999989</v>
      </c>
      <c r="CW118" s="190">
        <f t="shared" si="54"/>
        <v>45.469999999999985</v>
      </c>
      <c r="CX118" s="190">
        <f t="shared" si="55"/>
        <v>43.759999999999991</v>
      </c>
      <c r="CY118" s="190">
        <f t="shared" si="56"/>
        <v>42.509999999999991</v>
      </c>
      <c r="CZ118" s="190">
        <f t="shared" si="57"/>
        <v>40.56</v>
      </c>
      <c r="DA118" s="190">
        <f t="shared" si="58"/>
        <v>39.759999999999991</v>
      </c>
      <c r="DB118" s="190">
        <f t="shared" si="59"/>
        <v>40.52000000000001</v>
      </c>
      <c r="DC118" s="190">
        <f t="shared" si="60"/>
        <v>39.990000000000009</v>
      </c>
      <c r="DD118" s="212">
        <f t="shared" si="61"/>
        <v>38.980000000000018</v>
      </c>
      <c r="DE118" s="9">
        <v>160</v>
      </c>
      <c r="DF118" s="212">
        <f t="shared" si="62"/>
        <v>83.087210401891326</v>
      </c>
      <c r="DG118" s="264"/>
      <c r="DH118" s="265"/>
      <c r="DI118" s="265"/>
      <c r="DJ118" s="266"/>
      <c r="DK118" s="190">
        <v>133.63999999999999</v>
      </c>
      <c r="DL118" s="190">
        <v>133.63999999999999</v>
      </c>
      <c r="DM118" s="190">
        <v>133.63999999999999</v>
      </c>
      <c r="DN118" s="212">
        <v>133.63999999999999</v>
      </c>
      <c r="DO118" s="190">
        <v>101244047619048</v>
      </c>
      <c r="DP118" s="190">
        <v>101244047619048</v>
      </c>
      <c r="DQ118" s="190">
        <v>124051607142857</v>
      </c>
      <c r="DR118" s="212">
        <v>101244047619048</v>
      </c>
      <c r="DS118" s="150"/>
      <c r="DT118" s="190">
        <v>130</v>
      </c>
      <c r="DU118" s="190">
        <v>120</v>
      </c>
      <c r="DV118" s="190">
        <v>120</v>
      </c>
      <c r="DW118" s="190">
        <v>120</v>
      </c>
      <c r="DX118" s="190"/>
      <c r="DY118" s="190"/>
      <c r="DZ118" s="190"/>
      <c r="EA118" s="190"/>
      <c r="EB118" s="190"/>
      <c r="EC118" s="190"/>
      <c r="ED118" s="190">
        <v>140</v>
      </c>
      <c r="EE118" s="190">
        <v>142</v>
      </c>
      <c r="EF118" s="190">
        <v>145</v>
      </c>
      <c r="EG118" s="190">
        <v>150</v>
      </c>
      <c r="EH118" s="212">
        <v>150</v>
      </c>
      <c r="EI118" s="213"/>
      <c r="EJ118" s="211">
        <f t="shared" si="64"/>
        <v>42.550000000000011</v>
      </c>
      <c r="EK118" s="190">
        <f t="shared" si="65"/>
        <v>42.429999999999993</v>
      </c>
      <c r="EL118" s="190">
        <f t="shared" si="66"/>
        <v>43.759999999999991</v>
      </c>
      <c r="EM118" s="190">
        <f t="shared" si="67"/>
        <v>44.069999999999993</v>
      </c>
      <c r="EN118" s="190"/>
      <c r="EO118" s="190"/>
      <c r="EP118" s="190"/>
      <c r="EQ118" s="190"/>
      <c r="ER118" s="190"/>
      <c r="ES118" s="190"/>
      <c r="ET118" s="190">
        <f t="shared" si="68"/>
        <v>41.52000000000001</v>
      </c>
      <c r="EU118" s="190">
        <f t="shared" si="69"/>
        <v>40.379999999999995</v>
      </c>
      <c r="EV118" s="190">
        <f t="shared" si="70"/>
        <v>40.379999999999995</v>
      </c>
      <c r="EW118" s="190">
        <f t="shared" si="71"/>
        <v>39.710000000000008</v>
      </c>
      <c r="EX118" s="212">
        <f t="shared" si="72"/>
        <v>38.340000000000003</v>
      </c>
      <c r="EY118" s="211"/>
      <c r="EZ118" s="75">
        <f t="shared" si="73"/>
        <v>-2.299714414549827E-2</v>
      </c>
      <c r="FA118" s="89">
        <f t="shared" si="74"/>
        <v>-7.0000000000000007E-2</v>
      </c>
      <c r="FB118" s="212"/>
      <c r="FC118" s="213"/>
      <c r="FD118" s="213"/>
      <c r="FE118" s="213"/>
      <c r="FF118" s="213"/>
      <c r="FG118" s="213"/>
      <c r="FH118" s="213"/>
      <c r="FI118" s="213"/>
      <c r="FJ118" s="213"/>
      <c r="FK118" s="213"/>
      <c r="FL118" s="213"/>
      <c r="FM118" s="213"/>
      <c r="FN118" s="213"/>
      <c r="FO118" s="213"/>
      <c r="FP118" s="213"/>
      <c r="FQ118" s="213"/>
      <c r="FR118" s="213"/>
      <c r="FS118" s="211"/>
      <c r="FT118" s="190"/>
      <c r="FU118" s="190"/>
      <c r="FV118" s="190"/>
      <c r="FW118" s="190"/>
      <c r="FX118" s="190"/>
      <c r="FY118" s="190"/>
      <c r="FZ118" s="190"/>
      <c r="GA118" s="190"/>
      <c r="GB118" s="190"/>
      <c r="GC118" s="190"/>
      <c r="GD118" s="190"/>
      <c r="GE118" s="190"/>
      <c r="GF118" s="190"/>
      <c r="GG118" s="212"/>
    </row>
    <row r="119" spans="2:189">
      <c r="B119" s="33">
        <v>42744</v>
      </c>
      <c r="C119" s="30" t="s">
        <v>63</v>
      </c>
      <c r="D119" s="30">
        <v>2017</v>
      </c>
      <c r="E119" s="30" t="str">
        <f t="shared" si="75"/>
        <v>2017S2</v>
      </c>
      <c r="F119" s="30" t="str">
        <f t="shared" si="63"/>
        <v>12017</v>
      </c>
      <c r="G119" s="208" t="str">
        <f>VLOOKUP(Horizontal!$C119&amp;Horizontal!$B119&amp;Horizontal!G$11,Vertical!$E:$O,G$10,0)</f>
        <v>-3,35</v>
      </c>
      <c r="H119" s="207">
        <f>(VLOOKUP(Horizontal!$C119&amp;Horizontal!$B119&amp;Horizontal!H$11,Vertical!$E:$O,H$10,0))+0</f>
        <v>124.94</v>
      </c>
      <c r="I119" s="207">
        <f>(VLOOKUP(Horizontal!$C119&amp;Horizontal!$B119&amp;Horizontal!I$11,Vertical!$E:$O,I$10,0))+0</f>
        <v>118.91</v>
      </c>
      <c r="J119" s="207">
        <f>(VLOOKUP(Horizontal!$C119&amp;Horizontal!$B119&amp;Horizontal!J$11,Vertical!$E:$O,J$10,0))+0</f>
        <v>119.18</v>
      </c>
      <c r="K119" s="207">
        <f>(VLOOKUP(Horizontal!$C119&amp;Horizontal!$B119&amp;Horizontal!K$11,Vertical!$E:$O,K$10,0))+0</f>
        <v>121.22</v>
      </c>
      <c r="L119" s="207">
        <f>(VLOOKUP(Horizontal!$C119&amp;Horizontal!$B119&amp;Horizontal!L$11,Vertical!$E:$O,L$10,0))+0</f>
        <v>143.37</v>
      </c>
      <c r="M119" s="207">
        <f>(VLOOKUP(Horizontal!$C119&amp;Horizontal!$B119&amp;Horizontal!M$11,Vertical!$E:$O,M$10,0))+0</f>
        <v>145.35</v>
      </c>
      <c r="N119" s="207">
        <f>(VLOOKUP(Horizontal!$C119&amp;Horizontal!$B119&amp;Horizontal!N$11,Vertical!$E:$O,N$10,0))+0</f>
        <v>143.13</v>
      </c>
      <c r="O119" s="207">
        <f>(VLOOKUP(Horizontal!$C119&amp;Horizontal!$B119&amp;Horizontal!O$11,Vertical!$E:$O,O$10,0))+0</f>
        <v>142.22</v>
      </c>
      <c r="P119" s="209">
        <f>(VLOOKUP(Horizontal!$C119&amp;Horizontal!$B119&amp;Horizontal!P$11,Vertical!$E:$O,P$10,0))+0</f>
        <v>141.13999999999999</v>
      </c>
      <c r="Q119" s="210">
        <f>(VLOOKUP(Horizontal!$C119&amp;Horizontal!$B119&amp;Horizontal!Q$11,Vertical!$E:$O,Q$10,0))+0</f>
        <v>47</v>
      </c>
      <c r="R119" s="207">
        <f>(VLOOKUP(Horizontal!$C119&amp;Horizontal!$B119&amp;Horizontal!R$11,Vertical!$E:$O,R$10,0))+0</f>
        <v>43</v>
      </c>
      <c r="S119" s="207">
        <f>(VLOOKUP(Horizontal!$C119&amp;Horizontal!$B119&amp;Horizontal!S$11,Vertical!$E:$O,S$10,0))+0</f>
        <v>42</v>
      </c>
      <c r="T119" s="207">
        <f>(VLOOKUP(Horizontal!$C119&amp;Horizontal!$B119&amp;Horizontal!T$11,Vertical!$E:$O,T$10,0))+0</f>
        <v>39</v>
      </c>
      <c r="U119" s="207">
        <f>(VLOOKUP(Horizontal!$C119&amp;Horizontal!$B119&amp;Horizontal!U$11,Vertical!$E:$O,U$10,0))+0</f>
        <v>41</v>
      </c>
      <c r="V119" s="207">
        <f>(VLOOKUP(Horizontal!$C119&amp;Horizontal!$B119&amp;Horizontal!V$11,Vertical!$E:$O,V$10,0))+0</f>
        <v>34</v>
      </c>
      <c r="W119" s="207">
        <f>(VLOOKUP(Horizontal!$C119&amp;Horizontal!$B119&amp;Horizontal!W$11,Vertical!$E:$O,W$10,0))+0</f>
        <v>32</v>
      </c>
      <c r="X119" s="207">
        <f>(VLOOKUP(Horizontal!$C119&amp;Horizontal!$B119&amp;Horizontal!X$11,Vertical!$E:$O,X$10,0))+0</f>
        <v>28</v>
      </c>
      <c r="Y119" s="209">
        <f>(VLOOKUP(Horizontal!$C119&amp;Horizontal!$B119&amp;Horizontal!Y$11,Vertical!$E:$O,Y$10,0))+0</f>
        <v>25</v>
      </c>
      <c r="Z119" s="210">
        <f>(VLOOKUP(Horizontal!$C119&amp;Horizontal!$B119&amp;Horizontal!Z$11,Vertical!$E:$O,Z$10,0))+0</f>
        <v>42.86</v>
      </c>
      <c r="AA119" s="207">
        <f>(VLOOKUP(Horizontal!$C119&amp;Horizontal!$B119&amp;Horizontal!AA$11,Vertical!$E:$O,AA$10,0))+0</f>
        <v>29.17</v>
      </c>
      <c r="AB119" s="207">
        <f>(VLOOKUP(Horizontal!$C119&amp;Horizontal!$B119&amp;Horizontal!AB$11,Vertical!$E:$O,AB$10,0))+0</f>
        <v>13.64</v>
      </c>
      <c r="AC119" s="207">
        <f>(VLOOKUP(Horizontal!$C119&amp;Horizontal!$B119&amp;Horizontal!AC$11,Vertical!$E:$O,AC$10,0))+0</f>
        <v>20</v>
      </c>
      <c r="AD119" s="207">
        <f>(VLOOKUP(Horizontal!$C119&amp;Horizontal!$B119&amp;Horizontal!AD$11,Vertical!$E:$O,AD$10,0))+0</f>
        <v>13.64</v>
      </c>
      <c r="AE119" s="207">
        <f>(VLOOKUP(Horizontal!$C119&amp;Horizontal!$B119&amp;Horizontal!AE$11,Vertical!$E:$O,AE$10,0))+0</f>
        <v>17.39</v>
      </c>
      <c r="AF119" s="207">
        <f>(VLOOKUP(Horizontal!$C119&amp;Horizontal!$B119&amp;Horizontal!AF$11,Vertical!$E:$O,AF$10,0))+0</f>
        <v>25.93</v>
      </c>
      <c r="AG119" s="207">
        <f>(VLOOKUP(Horizontal!$C119&amp;Horizontal!$B119&amp;Horizontal!AG$11,Vertical!$E:$O,AG$10,0))+0</f>
        <v>28</v>
      </c>
      <c r="AH119" s="209">
        <f>(VLOOKUP(Horizontal!$C119&amp;Horizontal!$B119&amp;Horizontal!AH$11,Vertical!$E:$O,AH$10,0))+0</f>
        <v>36</v>
      </c>
      <c r="AI119" s="210">
        <f>(VLOOKUP(Horizontal!$C119&amp;Horizontal!$B119&amp;Horizontal!AI$11,Vertical!$E:$O,AI$10,0))+0</f>
        <v>4.76</v>
      </c>
      <c r="AJ119" s="207">
        <f>(VLOOKUP(Horizontal!$C119&amp;Horizontal!$B119&amp;Horizontal!AJ$11,Vertical!$E:$O,AJ$10,0))+0</f>
        <v>4.17</v>
      </c>
      <c r="AK119" s="207">
        <f>(VLOOKUP(Horizontal!$C119&amp;Horizontal!$B119&amp;Horizontal!AK$11,Vertical!$E:$O,AK$10,0))+0</f>
        <v>0</v>
      </c>
      <c r="AL119" s="207">
        <f>(VLOOKUP(Horizontal!$C119&amp;Horizontal!$B119&amp;Horizontal!AL$11,Vertical!$E:$O,AL$10,0))+0</f>
        <v>4</v>
      </c>
      <c r="AM119" s="207">
        <f>(VLOOKUP(Horizontal!$C119&amp;Horizontal!$B119&amp;Horizontal!AM$11,Vertical!$E:$O,AM$10,0))+0</f>
        <v>22.73</v>
      </c>
      <c r="AN119" s="207">
        <f>(VLOOKUP(Horizontal!$C119&amp;Horizontal!$B119&amp;Horizontal!AN$11,Vertical!$E:$O,AN$10,0))+0</f>
        <v>39.130000000000003</v>
      </c>
      <c r="AO119" s="207">
        <f>(VLOOKUP(Horizontal!$C119&amp;Horizontal!$B119&amp;Horizontal!AO$11,Vertical!$E:$O,AO$10,0))+0</f>
        <v>40.74</v>
      </c>
      <c r="AP119" s="207">
        <f>(VLOOKUP(Horizontal!$C119&amp;Horizontal!$B119&amp;Horizontal!AP$11,Vertical!$E:$O,AP$10,0))+0</f>
        <v>48</v>
      </c>
      <c r="AQ119" s="209">
        <f>(VLOOKUP(Horizontal!$C119&amp;Horizontal!$B119&amp;Horizontal!AQ$11,Vertical!$E:$O,AQ$10,0))+0</f>
        <v>36</v>
      </c>
      <c r="AR119" s="210">
        <f>(VLOOKUP(Horizontal!$C119&amp;Horizontal!$B119&amp;Horizontal!AR$11,Vertical!$E:$O,AR$10,0))+0</f>
        <v>52.38</v>
      </c>
      <c r="AS119" s="207">
        <f>(VLOOKUP(Horizontal!$C119&amp;Horizontal!$B119&amp;Horizontal!AS$11,Vertical!$E:$O,AS$10,0))+0</f>
        <v>66.67</v>
      </c>
      <c r="AT119" s="207">
        <f>(VLOOKUP(Horizontal!$C119&amp;Horizontal!$B119&amp;Horizontal!AT$11,Vertical!$E:$O,AT$10,0))+0</f>
        <v>86.36</v>
      </c>
      <c r="AU119" s="207">
        <f>(VLOOKUP(Horizontal!$C119&amp;Horizontal!$B119&amp;Horizontal!AU$11,Vertical!$E:$O,AU$10,0))+0</f>
        <v>76</v>
      </c>
      <c r="AV119" s="207">
        <f>(VLOOKUP(Horizontal!$C119&amp;Horizontal!$B119&amp;Horizontal!AV$11,Vertical!$E:$O,AV$10,0))+0</f>
        <v>63.64</v>
      </c>
      <c r="AW119" s="207">
        <f>(VLOOKUP(Horizontal!$C119&amp;Horizontal!$B119&amp;Horizontal!AW$11,Vertical!$E:$O,AW$10,0))+0</f>
        <v>43.48</v>
      </c>
      <c r="AX119" s="207">
        <f>(VLOOKUP(Horizontal!$C119&amp;Horizontal!$B119&amp;Horizontal!AX$11,Vertical!$E:$O,AX$10,0))+0</f>
        <v>33.33</v>
      </c>
      <c r="AY119" s="207">
        <f>(VLOOKUP(Horizontal!$C119&amp;Horizontal!$B119&amp;Horizontal!AY$11,Vertical!$E:$O,AY$10,0))+0</f>
        <v>24</v>
      </c>
      <c r="AZ119" s="209">
        <f>(VLOOKUP(Horizontal!$C119&amp;Horizontal!$B119&amp;Horizontal!AZ$11,Vertical!$E:$O,AZ$10,0))+0</f>
        <v>28</v>
      </c>
      <c r="BA119" s="208">
        <f>(VLOOKUP(Horizontal!$C119&amp;Horizontal!$B119&amp;Horizontal!BA$11,Vertical!$E:$O,BA$10,0))+0</f>
        <v>52.86</v>
      </c>
      <c r="BB119" s="210">
        <f>(VLOOKUP(Horizontal!$C119&amp;Horizontal!$B119&amp;Horizontal!BB$11,Vertical!$E:$O,BB$10,0))+0</f>
        <v>177.01</v>
      </c>
      <c r="BC119" s="207">
        <f>(VLOOKUP(Horizontal!$C119&amp;Horizontal!$B119&amp;Horizontal!BC$11,Vertical!$E:$O,BC$10,0))+0</f>
        <v>169.81</v>
      </c>
      <c r="BD119" s="207">
        <f>(VLOOKUP(Horizontal!$C119&amp;Horizontal!$B119&amp;Horizontal!BD$11,Vertical!$E:$O,BD$10,0))+0</f>
        <v>168.21</v>
      </c>
      <c r="BE119" s="207">
        <f>(VLOOKUP(Horizontal!$C119&amp;Horizontal!$B119&amp;Horizontal!BE$11,Vertical!$E:$O,BE$10,0))+0</f>
        <v>169.96</v>
      </c>
      <c r="BF119" s="207">
        <f>(VLOOKUP(Horizontal!$C119&amp;Horizontal!$B119&amp;Horizontal!BF$11,Vertical!$E:$O,BF$10,0))+0</f>
        <v>186.42</v>
      </c>
      <c r="BG119" s="207">
        <f>(VLOOKUP(Horizontal!$C119&amp;Horizontal!$B119&amp;Horizontal!BG$11,Vertical!$E:$O,BG$10,0))+0</f>
        <v>185.5</v>
      </c>
      <c r="BH119" s="207">
        <f>(VLOOKUP(Horizontal!$C119&amp;Horizontal!$B119&amp;Horizontal!BH$11,Vertical!$E:$O,BH$10,0))+0</f>
        <v>183.94</v>
      </c>
      <c r="BI119" s="207">
        <f>(VLOOKUP(Horizontal!$C119&amp;Horizontal!$B119&amp;Horizontal!BI$11,Vertical!$E:$O,BI$10,0))+0</f>
        <v>183.48</v>
      </c>
      <c r="BJ119" s="209">
        <f>(VLOOKUP(Horizontal!$C119&amp;Horizontal!$B119&amp;Horizontal!BJ$11,Vertical!$E:$O,BJ$10,0))+0</f>
        <v>181.61</v>
      </c>
      <c r="BK119" s="210">
        <f>(VLOOKUP(Horizontal!$C119&amp;Horizontal!$B119&amp;Horizontal!BK$11,Vertical!$E:$O,BK$10,0))+0</f>
        <v>45</v>
      </c>
      <c r="BL119" s="207">
        <f>(VLOOKUP(Horizontal!$C119&amp;Horizontal!$B119&amp;Horizontal!BL$11,Vertical!$E:$O,BL$10,0))+0</f>
        <v>39</v>
      </c>
      <c r="BM119" s="207">
        <f>(VLOOKUP(Horizontal!$C119&amp;Horizontal!$B119&amp;Horizontal!BM$11,Vertical!$E:$O,BM$10,0))+0</f>
        <v>38</v>
      </c>
      <c r="BN119" s="207">
        <f>(VLOOKUP(Horizontal!$C119&amp;Horizontal!$B119&amp;Horizontal!BN$11,Vertical!$E:$O,BN$10,0))+0</f>
        <v>37</v>
      </c>
      <c r="BO119" s="207">
        <f>(VLOOKUP(Horizontal!$C119&amp;Horizontal!$B119&amp;Horizontal!BO$11,Vertical!$E:$O,BO$10,0))+0</f>
        <v>39</v>
      </c>
      <c r="BP119" s="207">
        <f>(VLOOKUP(Horizontal!$C119&amp;Horizontal!$B119&amp;Horizontal!BP$11,Vertical!$E:$O,BP$10,0))+0</f>
        <v>31</v>
      </c>
      <c r="BQ119" s="207">
        <f>(VLOOKUP(Horizontal!$C119&amp;Horizontal!$B119&amp;Horizontal!BQ$11,Vertical!$E:$O,BQ$10,0))+0</f>
        <v>27</v>
      </c>
      <c r="BR119" s="207">
        <f>(VLOOKUP(Horizontal!$C119&amp;Horizontal!$B119&amp;Horizontal!BR$11,Vertical!$E:$O,BR$10,0))+0</f>
        <v>24</v>
      </c>
      <c r="BS119" s="209">
        <f>(VLOOKUP(Horizontal!$C119&amp;Horizontal!$B119&amp;Horizontal!BS$11,Vertical!$E:$O,BS$10,0))+0</f>
        <v>23</v>
      </c>
      <c r="BT119" s="210">
        <f>(VLOOKUP(Horizontal!$C119&amp;Horizontal!$B119&amp;Horizontal!BT$11,Vertical!$E:$O,BT$10,0))+0</f>
        <v>25.47</v>
      </c>
      <c r="BU119" s="207">
        <f>(VLOOKUP(Horizontal!$C119&amp;Horizontal!$B119&amp;Horizontal!BU$11,Vertical!$E:$O,BU$10,0))+0</f>
        <v>27.27</v>
      </c>
      <c r="BV119" s="207">
        <f>(VLOOKUP(Horizontal!$C119&amp;Horizontal!$B119&amp;Horizontal!BV$11,Vertical!$E:$O,BV$10,0))+0</f>
        <v>19.05</v>
      </c>
      <c r="BW119" s="207">
        <f>(VLOOKUP(Horizontal!$C119&amp;Horizontal!$B119&amp;Horizontal!BW$11,Vertical!$E:$O,BW$10,0))+0</f>
        <v>20.83</v>
      </c>
      <c r="BX119" s="207">
        <f>(VLOOKUP(Horizontal!$C119&amp;Horizontal!$B119&amp;Horizontal!BX$11,Vertical!$E:$O,BX$10,0))+0</f>
        <v>14.29</v>
      </c>
      <c r="BY119" s="207">
        <f>(VLOOKUP(Horizontal!$C119&amp;Horizontal!$B119&amp;Horizontal!BY$11,Vertical!$E:$O,BY$10,0))+0</f>
        <v>18.18</v>
      </c>
      <c r="BZ119" s="207">
        <f>(VLOOKUP(Horizontal!$C119&amp;Horizontal!$B119&amp;Horizontal!BZ$11,Vertical!$E:$O,BZ$10,0))+0</f>
        <v>36.36</v>
      </c>
      <c r="CA119" s="207">
        <f>(VLOOKUP(Horizontal!$C119&amp;Horizontal!$B119&amp;Horizontal!CA$11,Vertical!$E:$O,CA$10,0))+0</f>
        <v>30</v>
      </c>
      <c r="CB119" s="209">
        <f>(VLOOKUP(Horizontal!$C119&amp;Horizontal!$B119&amp;Horizontal!CB$11,Vertical!$E:$O,CB$10,0))+0</f>
        <v>27.27</v>
      </c>
      <c r="CC119" s="210">
        <f>(VLOOKUP(Horizontal!$C119&amp;Horizontal!$B119&amp;Horizontal!CC$11,Vertical!$E:$O,CC$10,0))+0</f>
        <v>0</v>
      </c>
      <c r="CD119" s="207">
        <f>(VLOOKUP(Horizontal!$C119&amp;Horizontal!$B119&amp;Horizontal!CD$11,Vertical!$E:$O,CD$10,0))+0</f>
        <v>0</v>
      </c>
      <c r="CE119" s="207">
        <f>(VLOOKUP(Horizontal!$C119&amp;Horizontal!$B119&amp;Horizontal!CE$11,Vertical!$E:$O,CE$10,0))+0</f>
        <v>4.76</v>
      </c>
      <c r="CF119" s="207">
        <f>(VLOOKUP(Horizontal!$C119&amp;Horizontal!$B119&amp;Horizontal!CF$11,Vertical!$E:$O,CF$10,0))+0</f>
        <v>0</v>
      </c>
      <c r="CG119" s="207">
        <f>(VLOOKUP(Horizontal!$C119&amp;Horizontal!$B119&amp;Horizontal!CG$11,Vertical!$E:$O,CG$10,0))+0</f>
        <v>9.52</v>
      </c>
      <c r="CH119" s="207">
        <f>(VLOOKUP(Horizontal!$C119&amp;Horizontal!$B119&amp;Horizontal!CH$11,Vertical!$E:$O,CH$10,0))+0</f>
        <v>50</v>
      </c>
      <c r="CI119" s="207">
        <f>(VLOOKUP(Horizontal!$C119&amp;Horizontal!$B119&amp;Horizontal!CI$11,Vertical!$E:$O,CI$10,0))+0</f>
        <v>27.27</v>
      </c>
      <c r="CJ119" s="207">
        <f>(VLOOKUP(Horizontal!$C119&amp;Horizontal!$B119&amp;Horizontal!CJ$11,Vertical!$E:$O,CJ$10,0))+0</f>
        <v>25</v>
      </c>
      <c r="CK119" s="209">
        <f>(VLOOKUP(Horizontal!$C119&amp;Horizontal!$B119&amp;Horizontal!CK$11,Vertical!$E:$O,CK$10,0))+0</f>
        <v>18.18</v>
      </c>
      <c r="CL119" s="210">
        <f>(VLOOKUP(Horizontal!$C119&amp;Horizontal!$B119&amp;Horizontal!CL$11,Vertical!$E:$O,CL$10,0))+0</f>
        <v>74.53</v>
      </c>
      <c r="CM119" s="207">
        <f>(VLOOKUP(Horizontal!$C119&amp;Horizontal!$B119&amp;Horizontal!CM$11,Vertical!$E:$O,CM$10,0))+0</f>
        <v>72.73</v>
      </c>
      <c r="CN119" s="207">
        <f>(VLOOKUP(Horizontal!$C119&amp;Horizontal!$B119&amp;Horizontal!CN$11,Vertical!$E:$O,CN$10,0))+0</f>
        <v>76.19</v>
      </c>
      <c r="CO119" s="207">
        <f>(VLOOKUP(Horizontal!$C119&amp;Horizontal!$B119&amp;Horizontal!CO$11,Vertical!$E:$O,CO$10,0))+0</f>
        <v>79.17</v>
      </c>
      <c r="CP119" s="207">
        <f>(VLOOKUP(Horizontal!$C119&amp;Horizontal!$B119&amp;Horizontal!CP$11,Vertical!$E:$O,CP$10,0))+0</f>
        <v>76.19</v>
      </c>
      <c r="CQ119" s="207">
        <f>(VLOOKUP(Horizontal!$C119&amp;Horizontal!$B119&amp;Horizontal!CQ$11,Vertical!$E:$O,CQ$10,0))+0</f>
        <v>31.82</v>
      </c>
      <c r="CR119" s="207">
        <f>(VLOOKUP(Horizontal!$C119&amp;Horizontal!$B119&amp;Horizontal!CR$11,Vertical!$E:$O,CR$10,0))+0</f>
        <v>36.36</v>
      </c>
      <c r="CS119" s="207">
        <f>(VLOOKUP(Horizontal!$C119&amp;Horizontal!$B119&amp;Horizontal!CS$11,Vertical!$E:$O,CS$10,0))+0</f>
        <v>45</v>
      </c>
      <c r="CT119" s="207">
        <f>(VLOOKUP(Horizontal!$C119&amp;Horizontal!$B119&amp;Horizontal!CT$11,Vertical!$E:$O,CT$10,0))+0</f>
        <v>54.55</v>
      </c>
      <c r="CU119" s="150"/>
      <c r="CV119" s="211">
        <f t="shared" si="53"/>
        <v>52.069999999999993</v>
      </c>
      <c r="CW119" s="190">
        <f t="shared" si="54"/>
        <v>50.900000000000006</v>
      </c>
      <c r="CX119" s="190">
        <f t="shared" si="55"/>
        <v>49.03</v>
      </c>
      <c r="CY119" s="190">
        <f t="shared" si="56"/>
        <v>48.740000000000009</v>
      </c>
      <c r="CZ119" s="190">
        <f t="shared" si="57"/>
        <v>43.049999999999983</v>
      </c>
      <c r="DA119" s="190">
        <f t="shared" si="58"/>
        <v>40.150000000000006</v>
      </c>
      <c r="DB119" s="190">
        <f t="shared" si="59"/>
        <v>40.81</v>
      </c>
      <c r="DC119" s="190">
        <f t="shared" si="60"/>
        <v>41.259999999999991</v>
      </c>
      <c r="DD119" s="212">
        <f t="shared" si="61"/>
        <v>40.470000000000027</v>
      </c>
      <c r="DE119" s="9">
        <v>160</v>
      </c>
      <c r="DF119" s="212">
        <f t="shared" si="62"/>
        <v>83.517210401891333</v>
      </c>
      <c r="DG119" s="264"/>
      <c r="DH119" s="265"/>
      <c r="DI119" s="265"/>
      <c r="DJ119" s="266"/>
      <c r="DK119" s="190">
        <v>80.42</v>
      </c>
      <c r="DL119" s="190">
        <v>80.42</v>
      </c>
      <c r="DM119" s="190">
        <v>159.82</v>
      </c>
      <c r="DN119" s="212">
        <v>80.42</v>
      </c>
      <c r="DO119" s="190">
        <v>128496071428571</v>
      </c>
      <c r="DP119" s="190">
        <v>128496071428571</v>
      </c>
      <c r="DQ119" s="190">
        <v>135094404761905</v>
      </c>
      <c r="DR119" s="212">
        <v>128496071428571</v>
      </c>
      <c r="DS119" s="150"/>
      <c r="DT119" s="190">
        <v>125</v>
      </c>
      <c r="DU119" s="190">
        <v>140</v>
      </c>
      <c r="DV119" s="190">
        <v>130</v>
      </c>
      <c r="DW119" s="190">
        <v>130</v>
      </c>
      <c r="DX119" s="190"/>
      <c r="DY119" s="190"/>
      <c r="DZ119" s="190"/>
      <c r="EA119" s="190"/>
      <c r="EB119" s="190"/>
      <c r="EC119" s="190"/>
      <c r="ED119" s="190">
        <v>142</v>
      </c>
      <c r="EE119" s="190">
        <v>142</v>
      </c>
      <c r="EF119" s="190">
        <v>145</v>
      </c>
      <c r="EG119" s="190">
        <v>150</v>
      </c>
      <c r="EH119" s="212">
        <v>150</v>
      </c>
      <c r="EI119" s="213"/>
      <c r="EJ119" s="211">
        <f t="shared" si="64"/>
        <v>45.949999999999989</v>
      </c>
      <c r="EK119" s="190">
        <f t="shared" si="65"/>
        <v>45.469999999999985</v>
      </c>
      <c r="EL119" s="190">
        <f t="shared" si="66"/>
        <v>43.759999999999991</v>
      </c>
      <c r="EM119" s="190">
        <f t="shared" si="67"/>
        <v>42.509999999999991</v>
      </c>
      <c r="EN119" s="190"/>
      <c r="EO119" s="190"/>
      <c r="EP119" s="190"/>
      <c r="EQ119" s="190"/>
      <c r="ER119" s="190"/>
      <c r="ES119" s="190"/>
      <c r="ET119" s="190">
        <f t="shared" si="68"/>
        <v>40.56</v>
      </c>
      <c r="EU119" s="190">
        <f t="shared" si="69"/>
        <v>39.759999999999991</v>
      </c>
      <c r="EV119" s="190">
        <f t="shared" si="70"/>
        <v>40.52000000000001</v>
      </c>
      <c r="EW119" s="190">
        <f t="shared" si="71"/>
        <v>39.990000000000009</v>
      </c>
      <c r="EX119" s="212">
        <f t="shared" si="72"/>
        <v>38.980000000000018</v>
      </c>
      <c r="EY119" s="211"/>
      <c r="EZ119" s="75">
        <f t="shared" si="73"/>
        <v>-2.6100506427736661E-2</v>
      </c>
      <c r="FA119" s="89">
        <f t="shared" si="74"/>
        <v>-7.0000000000000007E-2</v>
      </c>
      <c r="FB119" s="212"/>
      <c r="FC119" s="213"/>
      <c r="FD119" s="213"/>
      <c r="FE119" s="213"/>
      <c r="FF119" s="213"/>
      <c r="FG119" s="213"/>
      <c r="FH119" s="213"/>
      <c r="FI119" s="213"/>
      <c r="FJ119" s="213"/>
      <c r="FK119" s="213"/>
      <c r="FL119" s="213"/>
      <c r="FM119" s="213"/>
      <c r="FN119" s="213"/>
      <c r="FO119" s="213"/>
      <c r="FP119" s="213"/>
      <c r="FQ119" s="213"/>
      <c r="FR119" s="213"/>
      <c r="FS119" s="211"/>
      <c r="FT119" s="190"/>
      <c r="FU119" s="190"/>
      <c r="FV119" s="190"/>
      <c r="FW119" s="190"/>
      <c r="FX119" s="190"/>
      <c r="FY119" s="190"/>
      <c r="FZ119" s="190"/>
      <c r="GA119" s="190"/>
      <c r="GB119" s="190"/>
      <c r="GC119" s="190"/>
      <c r="GD119" s="190"/>
      <c r="GE119" s="190"/>
      <c r="GF119" s="190"/>
      <c r="GG119" s="212"/>
    </row>
    <row r="120" spans="2:189">
      <c r="B120" s="33">
        <v>42751</v>
      </c>
      <c r="C120" s="30" t="s">
        <v>62</v>
      </c>
      <c r="D120" s="30">
        <v>2017</v>
      </c>
      <c r="E120" s="30" t="str">
        <f t="shared" si="75"/>
        <v>2017S3</v>
      </c>
      <c r="F120" s="30" t="str">
        <f t="shared" si="63"/>
        <v>12017</v>
      </c>
      <c r="G120" s="208" t="str">
        <f>VLOOKUP(Horizontal!$C120&amp;Horizontal!$B120&amp;Horizontal!G$11,Vertical!$E:$O,G$10,0)</f>
        <v>-0,4</v>
      </c>
      <c r="H120" s="207">
        <f>(VLOOKUP(Horizontal!$C120&amp;Horizontal!$B120&amp;Horizontal!H$11,Vertical!$E:$O,H$10,0))+0</f>
        <v>125.36</v>
      </c>
      <c r="I120" s="207">
        <f>(VLOOKUP(Horizontal!$C120&amp;Horizontal!$B120&amp;Horizontal!I$11,Vertical!$E:$O,I$10,0))+0</f>
        <v>126.86</v>
      </c>
      <c r="J120" s="207">
        <f>(VLOOKUP(Horizontal!$C120&amp;Horizontal!$B120&amp;Horizontal!J$11,Vertical!$E:$O,J$10,0))+0</f>
        <v>126.45</v>
      </c>
      <c r="K120" s="207">
        <f>(VLOOKUP(Horizontal!$C120&amp;Horizontal!$B120&amp;Horizontal!K$11,Vertical!$E:$O,K$10,0))+0</f>
        <v>126.7</v>
      </c>
      <c r="L120" s="207">
        <f>(VLOOKUP(Horizontal!$C120&amp;Horizontal!$B120&amp;Horizontal!L$11,Vertical!$E:$O,L$10,0))+0</f>
        <v>148.5</v>
      </c>
      <c r="M120" s="207">
        <f>(VLOOKUP(Horizontal!$C120&amp;Horizontal!$B120&amp;Horizontal!M$11,Vertical!$E:$O,M$10,0))+0</f>
        <v>146.22999999999999</v>
      </c>
      <c r="N120" s="207">
        <f>(VLOOKUP(Horizontal!$C120&amp;Horizontal!$B120&amp;Horizontal!N$11,Vertical!$E:$O,N$10,0))+0</f>
        <v>143.5</v>
      </c>
      <c r="O120" s="207">
        <f>(VLOOKUP(Horizontal!$C120&amp;Horizontal!$B120&amp;Horizontal!O$11,Vertical!$E:$O,O$10,0))+0</f>
        <v>142.44</v>
      </c>
      <c r="P120" s="209">
        <f>(VLOOKUP(Horizontal!$C120&amp;Horizontal!$B120&amp;Horizontal!P$11,Vertical!$E:$O,P$10,0))+0</f>
        <v>141.24</v>
      </c>
      <c r="Q120" s="210">
        <f>(VLOOKUP(Horizontal!$C120&amp;Horizontal!$B120&amp;Horizontal!Q$11,Vertical!$E:$O,Q$10,0))+0</f>
        <v>51</v>
      </c>
      <c r="R120" s="207">
        <f>(VLOOKUP(Horizontal!$C120&amp;Horizontal!$B120&amp;Horizontal!R$11,Vertical!$E:$O,R$10,0))+0</f>
        <v>46</v>
      </c>
      <c r="S120" s="207">
        <f>(VLOOKUP(Horizontal!$C120&amp;Horizontal!$B120&amp;Horizontal!S$11,Vertical!$E:$O,S$10,0))+0</f>
        <v>44</v>
      </c>
      <c r="T120" s="207">
        <f>(VLOOKUP(Horizontal!$C120&amp;Horizontal!$B120&amp;Horizontal!T$11,Vertical!$E:$O,T$10,0))+0</f>
        <v>43</v>
      </c>
      <c r="U120" s="207">
        <f>(VLOOKUP(Horizontal!$C120&amp;Horizontal!$B120&amp;Horizontal!U$11,Vertical!$E:$O,U$10,0))+0</f>
        <v>42</v>
      </c>
      <c r="V120" s="207">
        <f>(VLOOKUP(Horizontal!$C120&amp;Horizontal!$B120&amp;Horizontal!V$11,Vertical!$E:$O,V$10,0))+0</f>
        <v>33</v>
      </c>
      <c r="W120" s="207">
        <f>(VLOOKUP(Horizontal!$C120&amp;Horizontal!$B120&amp;Horizontal!W$11,Vertical!$E:$O,W$10,0))+0</f>
        <v>30</v>
      </c>
      <c r="X120" s="207">
        <f>(VLOOKUP(Horizontal!$C120&amp;Horizontal!$B120&amp;Horizontal!X$11,Vertical!$E:$O,X$10,0))+0</f>
        <v>25</v>
      </c>
      <c r="Y120" s="209">
        <f>(VLOOKUP(Horizontal!$C120&amp;Horizontal!$B120&amp;Horizontal!Y$11,Vertical!$E:$O,Y$10,0))+0</f>
        <v>20</v>
      </c>
      <c r="Z120" s="210">
        <f>(VLOOKUP(Horizontal!$C120&amp;Horizontal!$B120&amp;Horizontal!Z$11,Vertical!$E:$O,Z$10,0))+0</f>
        <v>11.54</v>
      </c>
      <c r="AA120" s="207">
        <f>(VLOOKUP(Horizontal!$C120&amp;Horizontal!$B120&amp;Horizontal!AA$11,Vertical!$E:$O,AA$10,0))+0</f>
        <v>8.33</v>
      </c>
      <c r="AB120" s="207">
        <f>(VLOOKUP(Horizontal!$C120&amp;Horizontal!$B120&amp;Horizontal!AB$11,Vertical!$E:$O,AB$10,0))+0</f>
        <v>4.42</v>
      </c>
      <c r="AC120" s="207">
        <f>(VLOOKUP(Horizontal!$C120&amp;Horizontal!$B120&amp;Horizontal!AC$11,Vertical!$E:$O,AC$10,0))+0</f>
        <v>23.7</v>
      </c>
      <c r="AD120" s="207">
        <f>(VLOOKUP(Horizontal!$C120&amp;Horizontal!$B120&amp;Horizontal!AD$11,Vertical!$E:$O,AD$10,0))+0</f>
        <v>3.33</v>
      </c>
      <c r="AE120" s="207">
        <f>(VLOOKUP(Horizontal!$C120&amp;Horizontal!$B120&amp;Horizontal!AE$11,Vertical!$E:$O,AE$10,0))+0</f>
        <v>23.08</v>
      </c>
      <c r="AF120" s="207">
        <f>(VLOOKUP(Horizontal!$C120&amp;Horizontal!$B120&amp;Horizontal!AF$11,Vertical!$E:$O,AF$10,0))+0</f>
        <v>21.82</v>
      </c>
      <c r="AG120" s="207">
        <f>(VLOOKUP(Horizontal!$C120&amp;Horizontal!$B120&amp;Horizontal!AG$11,Vertical!$E:$O,AG$10,0))+0</f>
        <v>20</v>
      </c>
      <c r="AH120" s="209">
        <f>(VLOOKUP(Horizontal!$C120&amp;Horizontal!$B120&amp;Horizontal!AH$11,Vertical!$E:$O,AH$10,0))+0</f>
        <v>26.82</v>
      </c>
      <c r="AI120" s="210">
        <f>(VLOOKUP(Horizontal!$C120&amp;Horizontal!$B120&amp;Horizontal!AI$11,Vertical!$E:$O,AI$10,0))+0</f>
        <v>38.46</v>
      </c>
      <c r="AJ120" s="207">
        <f>(VLOOKUP(Horizontal!$C120&amp;Horizontal!$B120&amp;Horizontal!AJ$11,Vertical!$E:$O,AJ$10,0))+0</f>
        <v>8.33</v>
      </c>
      <c r="AK120" s="207">
        <f>(VLOOKUP(Horizontal!$C120&amp;Horizontal!$B120&amp;Horizontal!AK$11,Vertical!$E:$O,AK$10,0))+0</f>
        <v>15.49</v>
      </c>
      <c r="AL120" s="207">
        <f>(VLOOKUP(Horizontal!$C120&amp;Horizontal!$B120&amp;Horizontal!AL$11,Vertical!$E:$O,AL$10,0))+0</f>
        <v>7.11</v>
      </c>
      <c r="AM120" s="207">
        <f>(VLOOKUP(Horizontal!$C120&amp;Horizontal!$B120&amp;Horizontal!AM$11,Vertical!$E:$O,AM$10,0))+0</f>
        <v>30</v>
      </c>
      <c r="AN120" s="207">
        <f>(VLOOKUP(Horizontal!$C120&amp;Horizontal!$B120&amp;Horizontal!AN$11,Vertical!$E:$O,AN$10,0))+0</f>
        <v>42.31</v>
      </c>
      <c r="AO120" s="207">
        <f>(VLOOKUP(Horizontal!$C120&amp;Horizontal!$B120&amp;Horizontal!AO$11,Vertical!$E:$O,AO$10,0))+0</f>
        <v>40</v>
      </c>
      <c r="AP120" s="207">
        <f>(VLOOKUP(Horizontal!$C120&amp;Horizontal!$B120&amp;Horizontal!AP$11,Vertical!$E:$O,AP$10,0))+0</f>
        <v>48</v>
      </c>
      <c r="AQ120" s="209">
        <f>(VLOOKUP(Horizontal!$C120&amp;Horizontal!$B120&amp;Horizontal!AQ$11,Vertical!$E:$O,AQ$10,0))+0</f>
        <v>42.15</v>
      </c>
      <c r="AR120" s="210">
        <f>(VLOOKUP(Horizontal!$C120&amp;Horizontal!$B120&amp;Horizontal!AR$11,Vertical!$E:$O,AR$10,0))+0</f>
        <v>50</v>
      </c>
      <c r="AS120" s="207">
        <f>(VLOOKUP(Horizontal!$C120&amp;Horizontal!$B120&amp;Horizontal!AS$11,Vertical!$E:$O,AS$10,0))+0</f>
        <v>83.33</v>
      </c>
      <c r="AT120" s="207">
        <f>(VLOOKUP(Horizontal!$C120&amp;Horizontal!$B120&amp;Horizontal!AT$11,Vertical!$E:$O,AT$10,0))+0</f>
        <v>80.09</v>
      </c>
      <c r="AU120" s="207">
        <f>(VLOOKUP(Horizontal!$C120&amp;Horizontal!$B120&amp;Horizontal!AU$11,Vertical!$E:$O,AU$10,0))+0</f>
        <v>69.19</v>
      </c>
      <c r="AV120" s="207">
        <f>(VLOOKUP(Horizontal!$C120&amp;Horizontal!$B120&amp;Horizontal!AV$11,Vertical!$E:$O,AV$10,0))+0</f>
        <v>66.67</v>
      </c>
      <c r="AW120" s="207">
        <f>(VLOOKUP(Horizontal!$C120&amp;Horizontal!$B120&amp;Horizontal!AW$11,Vertical!$E:$O,AW$10,0))+0</f>
        <v>34.619999999999997</v>
      </c>
      <c r="AX120" s="207">
        <f>(VLOOKUP(Horizontal!$C120&amp;Horizontal!$B120&amp;Horizontal!AX$11,Vertical!$E:$O,AX$10,0))+0</f>
        <v>38.18</v>
      </c>
      <c r="AY120" s="207">
        <f>(VLOOKUP(Horizontal!$C120&amp;Horizontal!$B120&amp;Horizontal!AY$11,Vertical!$E:$O,AY$10,0))+0</f>
        <v>32</v>
      </c>
      <c r="AZ120" s="209">
        <f>(VLOOKUP(Horizontal!$C120&amp;Horizontal!$B120&amp;Horizontal!AZ$11,Vertical!$E:$O,AZ$10,0))+0</f>
        <v>31.03</v>
      </c>
      <c r="BA120" s="208">
        <f>(VLOOKUP(Horizontal!$C120&amp;Horizontal!$B120&amp;Horizontal!BA$11,Vertical!$E:$O,BA$10,0))+0</f>
        <v>57.05</v>
      </c>
      <c r="BB120" s="210">
        <f>(VLOOKUP(Horizontal!$C120&amp;Horizontal!$B120&amp;Horizontal!BB$11,Vertical!$E:$O,BB$10,0))+0</f>
        <v>181.36</v>
      </c>
      <c r="BC120" s="207">
        <f>(VLOOKUP(Horizontal!$C120&amp;Horizontal!$B120&amp;Horizontal!BC$11,Vertical!$E:$O,BC$10,0))+0</f>
        <v>179.84</v>
      </c>
      <c r="BD120" s="207">
        <f>(VLOOKUP(Horizontal!$C120&amp;Horizontal!$B120&amp;Horizontal!BD$11,Vertical!$E:$O,BD$10,0))+0</f>
        <v>180.6</v>
      </c>
      <c r="BE120" s="207">
        <f>(VLOOKUP(Horizontal!$C120&amp;Horizontal!$B120&amp;Horizontal!BE$11,Vertical!$E:$O,BE$10,0))+0</f>
        <v>179.14</v>
      </c>
      <c r="BF120" s="207">
        <f>(VLOOKUP(Horizontal!$C120&amp;Horizontal!$B120&amp;Horizontal!BF$11,Vertical!$E:$O,BF$10,0))+0</f>
        <v>190.33</v>
      </c>
      <c r="BG120" s="207">
        <f>(VLOOKUP(Horizontal!$C120&amp;Horizontal!$B120&amp;Horizontal!BG$11,Vertical!$E:$O,BG$10,0))+0</f>
        <v>187.57</v>
      </c>
      <c r="BH120" s="207">
        <f>(VLOOKUP(Horizontal!$C120&amp;Horizontal!$B120&amp;Horizontal!BH$11,Vertical!$E:$O,BH$10,0))+0</f>
        <v>185.32</v>
      </c>
      <c r="BI120" s="207">
        <f>(VLOOKUP(Horizontal!$C120&amp;Horizontal!$B120&amp;Horizontal!BI$11,Vertical!$E:$O,BI$10,0))+0</f>
        <v>184.03</v>
      </c>
      <c r="BJ120" s="209">
        <f>(VLOOKUP(Horizontal!$C120&amp;Horizontal!$B120&amp;Horizontal!BJ$11,Vertical!$E:$O,BJ$10,0))+0</f>
        <v>182.29</v>
      </c>
      <c r="BK120" s="210">
        <f>(VLOOKUP(Horizontal!$C120&amp;Horizontal!$B120&amp;Horizontal!BK$11,Vertical!$E:$O,BK$10,0))+0</f>
        <v>47</v>
      </c>
      <c r="BL120" s="207">
        <f>(VLOOKUP(Horizontal!$C120&amp;Horizontal!$B120&amp;Horizontal!BL$11,Vertical!$E:$O,BL$10,0))+0</f>
        <v>42</v>
      </c>
      <c r="BM120" s="207">
        <f>(VLOOKUP(Horizontal!$C120&amp;Horizontal!$B120&amp;Horizontal!BM$11,Vertical!$E:$O,BM$10,0))+0</f>
        <v>40</v>
      </c>
      <c r="BN120" s="207">
        <f>(VLOOKUP(Horizontal!$C120&amp;Horizontal!$B120&amp;Horizontal!BN$11,Vertical!$E:$O,BN$10,0))+0</f>
        <v>39</v>
      </c>
      <c r="BO120" s="207">
        <f>(VLOOKUP(Horizontal!$C120&amp;Horizontal!$B120&amp;Horizontal!BO$11,Vertical!$E:$O,BO$10,0))+0</f>
        <v>36</v>
      </c>
      <c r="BP120" s="207">
        <f>(VLOOKUP(Horizontal!$C120&amp;Horizontal!$B120&amp;Horizontal!BP$11,Vertical!$E:$O,BP$10,0))+0</f>
        <v>30</v>
      </c>
      <c r="BQ120" s="207">
        <f>(VLOOKUP(Horizontal!$C120&amp;Horizontal!$B120&amp;Horizontal!BQ$11,Vertical!$E:$O,BQ$10,0))+0</f>
        <v>26</v>
      </c>
      <c r="BR120" s="207">
        <f>(VLOOKUP(Horizontal!$C120&amp;Horizontal!$B120&amp;Horizontal!BR$11,Vertical!$E:$O,BR$10,0))+0</f>
        <v>24</v>
      </c>
      <c r="BS120" s="209">
        <f>(VLOOKUP(Horizontal!$C120&amp;Horizontal!$B120&amp;Horizontal!BS$11,Vertical!$E:$O,BS$10,0))+0</f>
        <v>20</v>
      </c>
      <c r="BT120" s="210">
        <f>(VLOOKUP(Horizontal!$C120&amp;Horizontal!$B120&amp;Horizontal!BT$11,Vertical!$E:$O,BT$10,0))+0</f>
        <v>13.64</v>
      </c>
      <c r="BU120" s="207">
        <f>(VLOOKUP(Horizontal!$C120&amp;Horizontal!$B120&amp;Horizontal!BU$11,Vertical!$E:$O,BU$10,0))+0</f>
        <v>11.11</v>
      </c>
      <c r="BV120" s="207">
        <f>(VLOOKUP(Horizontal!$C120&amp;Horizontal!$B120&amp;Horizontal!BV$11,Vertical!$E:$O,BV$10,0))+0</f>
        <v>5.52</v>
      </c>
      <c r="BW120" s="207">
        <f>(VLOOKUP(Horizontal!$C120&amp;Horizontal!$B120&amp;Horizontal!BW$11,Vertical!$E:$O,BW$10,0))+0</f>
        <v>10</v>
      </c>
      <c r="BX120" s="207">
        <f>(VLOOKUP(Horizontal!$C120&amp;Horizontal!$B120&amp;Horizontal!BX$11,Vertical!$E:$O,BX$10,0))+0</f>
        <v>4.76</v>
      </c>
      <c r="BY120" s="207">
        <f>(VLOOKUP(Horizontal!$C120&amp;Horizontal!$B120&amp;Horizontal!BY$11,Vertical!$E:$O,BY$10,0))+0</f>
        <v>17.39</v>
      </c>
      <c r="BZ120" s="207">
        <f>(VLOOKUP(Horizontal!$C120&amp;Horizontal!$B120&amp;Horizontal!BZ$11,Vertical!$E:$O,BZ$10,0))+0</f>
        <v>18.18</v>
      </c>
      <c r="CA120" s="207">
        <f>(VLOOKUP(Horizontal!$C120&amp;Horizontal!$B120&amp;Horizontal!CA$11,Vertical!$E:$O,CA$10,0))+0</f>
        <v>22.73</v>
      </c>
      <c r="CB120" s="209">
        <f>(VLOOKUP(Horizontal!$C120&amp;Horizontal!$B120&amp;Horizontal!CB$11,Vertical!$E:$O,CB$10,0))+0</f>
        <v>34.78</v>
      </c>
      <c r="CC120" s="210">
        <f>(VLOOKUP(Horizontal!$C120&amp;Horizontal!$B120&amp;Horizontal!CC$11,Vertical!$E:$O,CC$10,0))+0</f>
        <v>4.55</v>
      </c>
      <c r="CD120" s="207">
        <f>(VLOOKUP(Horizontal!$C120&amp;Horizontal!$B120&amp;Horizontal!CD$11,Vertical!$E:$O,CD$10,0))+0</f>
        <v>5.56</v>
      </c>
      <c r="CE120" s="207">
        <f>(VLOOKUP(Horizontal!$C120&amp;Horizontal!$B120&amp;Horizontal!CE$11,Vertical!$E:$O,CE$10,0))+0</f>
        <v>16.57</v>
      </c>
      <c r="CF120" s="207">
        <f>(VLOOKUP(Horizontal!$C120&amp;Horizontal!$B120&amp;Horizontal!CF$11,Vertical!$E:$O,CF$10,0))+0</f>
        <v>10</v>
      </c>
      <c r="CG120" s="207">
        <f>(VLOOKUP(Horizontal!$C120&amp;Horizontal!$B120&amp;Horizontal!CG$11,Vertical!$E:$O,CG$10,0))+0</f>
        <v>23.81</v>
      </c>
      <c r="CH120" s="207">
        <f>(VLOOKUP(Horizontal!$C120&amp;Horizontal!$B120&amp;Horizontal!CH$11,Vertical!$E:$O,CH$10,0))+0</f>
        <v>17.39</v>
      </c>
      <c r="CI120" s="207">
        <f>(VLOOKUP(Horizontal!$C120&amp;Horizontal!$B120&amp;Horizontal!CI$11,Vertical!$E:$O,CI$10,0))+0</f>
        <v>22.73</v>
      </c>
      <c r="CJ120" s="207">
        <f>(VLOOKUP(Horizontal!$C120&amp;Horizontal!$B120&amp;Horizontal!CJ$11,Vertical!$E:$O,CJ$10,0))+0</f>
        <v>27.27</v>
      </c>
      <c r="CK120" s="209">
        <f>(VLOOKUP(Horizontal!$C120&amp;Horizontal!$B120&amp;Horizontal!CK$11,Vertical!$E:$O,CK$10,0))+0</f>
        <v>21.74</v>
      </c>
      <c r="CL120" s="210">
        <f>(VLOOKUP(Horizontal!$C120&amp;Horizontal!$B120&amp;Horizontal!CL$11,Vertical!$E:$O,CL$10,0))+0</f>
        <v>81.819999999999993</v>
      </c>
      <c r="CM120" s="207">
        <f>(VLOOKUP(Horizontal!$C120&amp;Horizontal!$B120&amp;Horizontal!CM$11,Vertical!$E:$O,CM$10,0))+0</f>
        <v>83.33</v>
      </c>
      <c r="CN120" s="207">
        <f>(VLOOKUP(Horizontal!$C120&amp;Horizontal!$B120&amp;Horizontal!CN$11,Vertical!$E:$O,CN$10,0))+0</f>
        <v>77.900000000000006</v>
      </c>
      <c r="CO120" s="207">
        <f>(VLOOKUP(Horizontal!$C120&amp;Horizontal!$B120&amp;Horizontal!CO$11,Vertical!$E:$O,CO$10,0))+0</f>
        <v>80</v>
      </c>
      <c r="CP120" s="207">
        <f>(VLOOKUP(Horizontal!$C120&amp;Horizontal!$B120&amp;Horizontal!CP$11,Vertical!$E:$O,CP$10,0))+0</f>
        <v>71.430000000000007</v>
      </c>
      <c r="CQ120" s="207">
        <f>(VLOOKUP(Horizontal!$C120&amp;Horizontal!$B120&amp;Horizontal!CQ$11,Vertical!$E:$O,CQ$10,0))+0</f>
        <v>65.22</v>
      </c>
      <c r="CR120" s="207">
        <f>(VLOOKUP(Horizontal!$C120&amp;Horizontal!$B120&amp;Horizontal!CR$11,Vertical!$E:$O,CR$10,0))+0</f>
        <v>59.09</v>
      </c>
      <c r="CS120" s="207">
        <f>(VLOOKUP(Horizontal!$C120&amp;Horizontal!$B120&amp;Horizontal!CS$11,Vertical!$E:$O,CS$10,0))+0</f>
        <v>50</v>
      </c>
      <c r="CT120" s="207">
        <f>(VLOOKUP(Horizontal!$C120&amp;Horizontal!$B120&amp;Horizontal!CT$11,Vertical!$E:$O,CT$10,0))+0</f>
        <v>43.48</v>
      </c>
      <c r="CU120" s="150"/>
      <c r="CV120" s="211">
        <f t="shared" si="53"/>
        <v>56.000000000000014</v>
      </c>
      <c r="CW120" s="190">
        <f t="shared" si="54"/>
        <v>52.980000000000004</v>
      </c>
      <c r="CX120" s="190">
        <f t="shared" si="55"/>
        <v>54.149999999999991</v>
      </c>
      <c r="CY120" s="190">
        <f t="shared" si="56"/>
        <v>52.439999999999984</v>
      </c>
      <c r="CZ120" s="190">
        <f t="shared" si="57"/>
        <v>41.830000000000013</v>
      </c>
      <c r="DA120" s="190">
        <f t="shared" si="58"/>
        <v>41.34</v>
      </c>
      <c r="DB120" s="190">
        <f t="shared" si="59"/>
        <v>41.819999999999993</v>
      </c>
      <c r="DC120" s="190">
        <f t="shared" si="60"/>
        <v>41.59</v>
      </c>
      <c r="DD120" s="212">
        <f t="shared" si="61"/>
        <v>41.049999999999983</v>
      </c>
      <c r="DE120" s="9">
        <v>160</v>
      </c>
      <c r="DF120" s="212">
        <f t="shared" si="62"/>
        <v>83.097210401891331</v>
      </c>
      <c r="DG120" s="264"/>
      <c r="DH120" s="265"/>
      <c r="DI120" s="265"/>
      <c r="DJ120" s="266"/>
      <c r="DK120" s="190">
        <v>109.76</v>
      </c>
      <c r="DL120" s="190">
        <v>109.76</v>
      </c>
      <c r="DM120" s="190">
        <v>159.91</v>
      </c>
      <c r="DN120" s="212">
        <v>109.76</v>
      </c>
      <c r="DO120" s="190">
        <v>129901130952381</v>
      </c>
      <c r="DP120" s="190">
        <v>129901130952381</v>
      </c>
      <c r="DQ120" s="190">
        <v>138939583333333</v>
      </c>
      <c r="DR120" s="212">
        <v>129901130952381</v>
      </c>
      <c r="DS120" s="150"/>
      <c r="DT120" s="190">
        <v>125</v>
      </c>
      <c r="DU120" s="190">
        <v>130</v>
      </c>
      <c r="DV120" s="190">
        <v>127</v>
      </c>
      <c r="DW120" s="190">
        <v>127</v>
      </c>
      <c r="DX120" s="190"/>
      <c r="DY120" s="190"/>
      <c r="DZ120" s="190"/>
      <c r="EA120" s="190"/>
      <c r="EB120" s="190"/>
      <c r="EC120" s="190"/>
      <c r="ED120" s="190">
        <v>145</v>
      </c>
      <c r="EE120" s="190">
        <v>145</v>
      </c>
      <c r="EF120" s="190">
        <v>145</v>
      </c>
      <c r="EG120" s="190">
        <v>150</v>
      </c>
      <c r="EH120" s="212">
        <v>150</v>
      </c>
      <c r="EI120" s="213"/>
      <c r="EJ120" s="211">
        <f t="shared" si="64"/>
        <v>52.069999999999993</v>
      </c>
      <c r="EK120" s="190">
        <f t="shared" si="65"/>
        <v>50.900000000000006</v>
      </c>
      <c r="EL120" s="190">
        <f t="shared" si="66"/>
        <v>49.03</v>
      </c>
      <c r="EM120" s="190">
        <f t="shared" si="67"/>
        <v>48.740000000000009</v>
      </c>
      <c r="EN120" s="190"/>
      <c r="EO120" s="190"/>
      <c r="EP120" s="190"/>
      <c r="EQ120" s="190"/>
      <c r="ER120" s="190"/>
      <c r="ES120" s="190"/>
      <c r="ET120" s="190">
        <f t="shared" si="68"/>
        <v>43.049999999999983</v>
      </c>
      <c r="EU120" s="190">
        <f t="shared" si="69"/>
        <v>40.150000000000006</v>
      </c>
      <c r="EV120" s="190">
        <f t="shared" si="70"/>
        <v>40.81</v>
      </c>
      <c r="EW120" s="190">
        <f t="shared" si="71"/>
        <v>41.259999999999991</v>
      </c>
      <c r="EX120" s="212">
        <f t="shared" si="72"/>
        <v>40.470000000000027</v>
      </c>
      <c r="EY120" s="211"/>
      <c r="EZ120" s="75">
        <f t="shared" si="73"/>
        <v>-3.189792663476874E-3</v>
      </c>
      <c r="FA120" s="89">
        <f t="shared" si="74"/>
        <v>-7.0000000000000007E-2</v>
      </c>
      <c r="FB120" s="212"/>
      <c r="FC120" s="213"/>
      <c r="FD120" s="213"/>
      <c r="FE120" s="213"/>
      <c r="FF120" s="213"/>
      <c r="FG120" s="213"/>
      <c r="FH120" s="213"/>
      <c r="FI120" s="213"/>
      <c r="FJ120" s="213"/>
      <c r="FK120" s="213"/>
      <c r="FL120" s="213"/>
      <c r="FM120" s="213"/>
      <c r="FN120" s="213"/>
      <c r="FO120" s="213"/>
      <c r="FP120" s="213"/>
      <c r="FQ120" s="213"/>
      <c r="FR120" s="213"/>
      <c r="FS120" s="211"/>
      <c r="FT120" s="190"/>
      <c r="FU120" s="190"/>
      <c r="FV120" s="190"/>
      <c r="FW120" s="190"/>
      <c r="FX120" s="190"/>
      <c r="FY120" s="190"/>
      <c r="FZ120" s="190"/>
      <c r="GA120" s="190"/>
      <c r="GB120" s="190"/>
      <c r="GC120" s="190"/>
      <c r="GD120" s="190"/>
      <c r="GE120" s="190"/>
      <c r="GF120" s="190"/>
      <c r="GG120" s="212"/>
    </row>
    <row r="121" spans="2:189">
      <c r="B121" s="33">
        <v>42758</v>
      </c>
      <c r="C121" s="30" t="s">
        <v>61</v>
      </c>
      <c r="D121" s="30">
        <v>2017</v>
      </c>
      <c r="E121" s="30" t="str">
        <f t="shared" si="75"/>
        <v>2017S4</v>
      </c>
      <c r="F121" s="30" t="str">
        <f t="shared" si="63"/>
        <v>12017</v>
      </c>
      <c r="G121" s="208" t="str">
        <f>VLOOKUP(Horizontal!$C121&amp;Horizontal!$B121&amp;Horizontal!G$11,Vertical!$E:$O,G$10,0)</f>
        <v>1,7</v>
      </c>
      <c r="H121" s="207">
        <f>(VLOOKUP(Horizontal!$C121&amp;Horizontal!$B121&amp;Horizontal!H$11,Vertical!$E:$O,H$10,0))+0</f>
        <v>124.78</v>
      </c>
      <c r="I121" s="207">
        <f>(VLOOKUP(Horizontal!$C121&amp;Horizontal!$B121&amp;Horizontal!I$11,Vertical!$E:$O,I$10,0))+0</f>
        <v>118.6</v>
      </c>
      <c r="J121" s="207">
        <f>(VLOOKUP(Horizontal!$C121&amp;Horizontal!$B121&amp;Horizontal!J$11,Vertical!$E:$O,J$10,0))+0</f>
        <v>120.8</v>
      </c>
      <c r="K121" s="207">
        <f>(VLOOKUP(Horizontal!$C121&amp;Horizontal!$B121&amp;Horizontal!K$11,Vertical!$E:$O,K$10,0))+0</f>
        <v>122.07</v>
      </c>
      <c r="L121" s="207">
        <f>(VLOOKUP(Horizontal!$C121&amp;Horizontal!$B121&amp;Horizontal!L$11,Vertical!$E:$O,L$10,0))+0</f>
        <v>148.08000000000001</v>
      </c>
      <c r="M121" s="207">
        <f>(VLOOKUP(Horizontal!$C121&amp;Horizontal!$B121&amp;Horizontal!M$11,Vertical!$E:$O,M$10,0))+0</f>
        <v>147.09</v>
      </c>
      <c r="N121" s="207">
        <f>(VLOOKUP(Horizontal!$C121&amp;Horizontal!$B121&amp;Horizontal!N$11,Vertical!$E:$O,N$10,0))+0</f>
        <v>143.82</v>
      </c>
      <c r="O121" s="207">
        <f>(VLOOKUP(Horizontal!$C121&amp;Horizontal!$B121&amp;Horizontal!O$11,Vertical!$E:$O,O$10,0))+0</f>
        <v>142.36000000000001</v>
      </c>
      <c r="P121" s="209">
        <f>(VLOOKUP(Horizontal!$C121&amp;Horizontal!$B121&amp;Horizontal!P$11,Vertical!$E:$O,P$10,0))+0</f>
        <v>141.19999999999999</v>
      </c>
      <c r="Q121" s="210">
        <f>(VLOOKUP(Horizontal!$C121&amp;Horizontal!$B121&amp;Horizontal!Q$11,Vertical!$E:$O,Q$10,0))+0</f>
        <v>55</v>
      </c>
      <c r="R121" s="207">
        <f>(VLOOKUP(Horizontal!$C121&amp;Horizontal!$B121&amp;Horizontal!R$11,Vertical!$E:$O,R$10,0))+0</f>
        <v>49</v>
      </c>
      <c r="S121" s="207">
        <f>(VLOOKUP(Horizontal!$C121&amp;Horizontal!$B121&amp;Horizontal!S$11,Vertical!$E:$O,S$10,0))+0</f>
        <v>47</v>
      </c>
      <c r="T121" s="207">
        <f>(VLOOKUP(Horizontal!$C121&amp;Horizontal!$B121&amp;Horizontal!T$11,Vertical!$E:$O,T$10,0))+0</f>
        <v>45</v>
      </c>
      <c r="U121" s="207">
        <f>(VLOOKUP(Horizontal!$C121&amp;Horizontal!$B121&amp;Horizontal!U$11,Vertical!$E:$O,U$10,0))+0</f>
        <v>43</v>
      </c>
      <c r="V121" s="207">
        <f>(VLOOKUP(Horizontal!$C121&amp;Horizontal!$B121&amp;Horizontal!V$11,Vertical!$E:$O,V$10,0))+0</f>
        <v>33</v>
      </c>
      <c r="W121" s="207">
        <f>(VLOOKUP(Horizontal!$C121&amp;Horizontal!$B121&amp;Horizontal!W$11,Vertical!$E:$O,W$10,0))+0</f>
        <v>29</v>
      </c>
      <c r="X121" s="207">
        <f>(VLOOKUP(Horizontal!$C121&amp;Horizontal!$B121&amp;Horizontal!X$11,Vertical!$E:$O,X$10,0))+0</f>
        <v>25</v>
      </c>
      <c r="Y121" s="209">
        <f>(VLOOKUP(Horizontal!$C121&amp;Horizontal!$B121&amp;Horizontal!Y$11,Vertical!$E:$O,Y$10,0))+0</f>
        <v>19</v>
      </c>
      <c r="Z121" s="210">
        <f>(VLOOKUP(Horizontal!$C121&amp;Horizontal!$B121&amp;Horizontal!Z$11,Vertical!$E:$O,Z$10,0))+0</f>
        <v>34.479999999999997</v>
      </c>
      <c r="AA121" s="207">
        <f>(VLOOKUP(Horizontal!$C121&amp;Horizontal!$B121&amp;Horizontal!AA$11,Vertical!$E:$O,AA$10,0))+0</f>
        <v>56</v>
      </c>
      <c r="AB121" s="207">
        <f>(VLOOKUP(Horizontal!$C121&amp;Horizontal!$B121&amp;Horizontal!AB$11,Vertical!$E:$O,AB$10,0))+0</f>
        <v>58.49</v>
      </c>
      <c r="AC121" s="207">
        <f>(VLOOKUP(Horizontal!$C121&amp;Horizontal!$B121&amp;Horizontal!AC$11,Vertical!$E:$O,AC$10,0))+0</f>
        <v>58.09</v>
      </c>
      <c r="AD121" s="207">
        <f>(VLOOKUP(Horizontal!$C121&amp;Horizontal!$B121&amp;Horizontal!AD$11,Vertical!$E:$O,AD$10,0))+0</f>
        <v>50</v>
      </c>
      <c r="AE121" s="207">
        <f>(VLOOKUP(Horizontal!$C121&amp;Horizontal!$B121&amp;Horizontal!AE$11,Vertical!$E:$O,AE$10,0))+0</f>
        <v>18.52</v>
      </c>
      <c r="AF121" s="207">
        <f>(VLOOKUP(Horizontal!$C121&amp;Horizontal!$B121&amp;Horizontal!AF$11,Vertical!$E:$O,AF$10,0))+0</f>
        <v>22.58</v>
      </c>
      <c r="AG121" s="207">
        <f>(VLOOKUP(Horizontal!$C121&amp;Horizontal!$B121&amp;Horizontal!AG$11,Vertical!$E:$O,AG$10,0))+0</f>
        <v>25</v>
      </c>
      <c r="AH121" s="209">
        <f>(VLOOKUP(Horizontal!$C121&amp;Horizontal!$B121&amp;Horizontal!AH$11,Vertical!$E:$O,AH$10,0))+0</f>
        <v>23.33</v>
      </c>
      <c r="AI121" s="210">
        <f>(VLOOKUP(Horizontal!$C121&amp;Horizontal!$B121&amp;Horizontal!AI$11,Vertical!$E:$O,AI$10,0))+0</f>
        <v>31.03</v>
      </c>
      <c r="AJ121" s="207">
        <f>(VLOOKUP(Horizontal!$C121&amp;Horizontal!$B121&amp;Horizontal!AJ$11,Vertical!$E:$O,AJ$10,0))+0</f>
        <v>12</v>
      </c>
      <c r="AK121" s="207">
        <f>(VLOOKUP(Horizontal!$C121&amp;Horizontal!$B121&amp;Horizontal!AK$11,Vertical!$E:$O,AK$10,0))+0</f>
        <v>7.55</v>
      </c>
      <c r="AL121" s="207">
        <f>(VLOOKUP(Horizontal!$C121&amp;Horizontal!$B121&amp;Horizontal!AL$11,Vertical!$E:$O,AL$10,0))+0</f>
        <v>8.3000000000000007</v>
      </c>
      <c r="AM121" s="207">
        <f>(VLOOKUP(Horizontal!$C121&amp;Horizontal!$B121&amp;Horizontal!AM$11,Vertical!$E:$O,AM$10,0))+0</f>
        <v>7.69</v>
      </c>
      <c r="AN121" s="207">
        <f>(VLOOKUP(Horizontal!$C121&amp;Horizontal!$B121&amp;Horizontal!AN$11,Vertical!$E:$O,AN$10,0))+0</f>
        <v>44.44</v>
      </c>
      <c r="AO121" s="207">
        <f>(VLOOKUP(Horizontal!$C121&amp;Horizontal!$B121&amp;Horizontal!AO$11,Vertical!$E:$O,AO$10,0))+0</f>
        <v>48.39</v>
      </c>
      <c r="AP121" s="207">
        <f>(VLOOKUP(Horizontal!$C121&amp;Horizontal!$B121&amp;Horizontal!AP$11,Vertical!$E:$O,AP$10,0))+0</f>
        <v>50</v>
      </c>
      <c r="AQ121" s="209">
        <f>(VLOOKUP(Horizontal!$C121&amp;Horizontal!$B121&amp;Horizontal!AQ$11,Vertical!$E:$O,AQ$10,0))+0</f>
        <v>50</v>
      </c>
      <c r="AR121" s="210">
        <f>(VLOOKUP(Horizontal!$C121&amp;Horizontal!$B121&amp;Horizontal!AR$11,Vertical!$E:$O,AR$10,0))+0</f>
        <v>34.479999999999997</v>
      </c>
      <c r="AS121" s="207">
        <f>(VLOOKUP(Horizontal!$C121&amp;Horizontal!$B121&amp;Horizontal!AS$11,Vertical!$E:$O,AS$10,0))+0</f>
        <v>32</v>
      </c>
      <c r="AT121" s="207">
        <f>(VLOOKUP(Horizontal!$C121&amp;Horizontal!$B121&amp;Horizontal!AT$11,Vertical!$E:$O,AT$10,0))+0</f>
        <v>33.96</v>
      </c>
      <c r="AU121" s="207">
        <f>(VLOOKUP(Horizontal!$C121&amp;Horizontal!$B121&amp;Horizontal!AU$11,Vertical!$E:$O,AU$10,0))+0</f>
        <v>33.61</v>
      </c>
      <c r="AV121" s="207">
        <f>(VLOOKUP(Horizontal!$C121&amp;Horizontal!$B121&amp;Horizontal!AV$11,Vertical!$E:$O,AV$10,0))+0</f>
        <v>42.31</v>
      </c>
      <c r="AW121" s="207">
        <f>(VLOOKUP(Horizontal!$C121&amp;Horizontal!$B121&amp;Horizontal!AW$11,Vertical!$E:$O,AW$10,0))+0</f>
        <v>37.04</v>
      </c>
      <c r="AX121" s="207">
        <f>(VLOOKUP(Horizontal!$C121&amp;Horizontal!$B121&amp;Horizontal!AX$11,Vertical!$E:$O,AX$10,0))+0</f>
        <v>29.03</v>
      </c>
      <c r="AY121" s="207">
        <f>(VLOOKUP(Horizontal!$C121&amp;Horizontal!$B121&amp;Horizontal!AY$11,Vertical!$E:$O,AY$10,0))+0</f>
        <v>25</v>
      </c>
      <c r="AZ121" s="209">
        <f>(VLOOKUP(Horizontal!$C121&amp;Horizontal!$B121&amp;Horizontal!AZ$11,Vertical!$E:$O,AZ$10,0))+0</f>
        <v>26.67</v>
      </c>
      <c r="BA121" s="208">
        <f>(VLOOKUP(Horizontal!$C121&amp;Horizontal!$B121&amp;Horizontal!BA$11,Vertical!$E:$O,BA$10,0))+0</f>
        <v>62.92</v>
      </c>
      <c r="BB121" s="210">
        <f>(VLOOKUP(Horizontal!$C121&amp;Horizontal!$B121&amp;Horizontal!BB$11,Vertical!$E:$O,BB$10,0))+0</f>
        <v>186.83</v>
      </c>
      <c r="BC121" s="207">
        <f>(VLOOKUP(Horizontal!$C121&amp;Horizontal!$B121&amp;Horizontal!BC$11,Vertical!$E:$O,BC$10,0))+0</f>
        <v>180.76</v>
      </c>
      <c r="BD121" s="207">
        <f>(VLOOKUP(Horizontal!$C121&amp;Horizontal!$B121&amp;Horizontal!BD$11,Vertical!$E:$O,BD$10,0))+0</f>
        <v>181.37</v>
      </c>
      <c r="BE121" s="207">
        <f>(VLOOKUP(Horizontal!$C121&amp;Horizontal!$B121&amp;Horizontal!BE$11,Vertical!$E:$O,BE$10,0))+0</f>
        <v>180.17</v>
      </c>
      <c r="BF121" s="207">
        <f>(VLOOKUP(Horizontal!$C121&amp;Horizontal!$B121&amp;Horizontal!BF$11,Vertical!$E:$O,BF$10,0))+0</f>
        <v>189.78</v>
      </c>
      <c r="BG121" s="207">
        <f>(VLOOKUP(Horizontal!$C121&amp;Horizontal!$B121&amp;Horizontal!BG$11,Vertical!$E:$O,BG$10,0))+0</f>
        <v>189.38</v>
      </c>
      <c r="BH121" s="207">
        <f>(VLOOKUP(Horizontal!$C121&amp;Horizontal!$B121&amp;Horizontal!BH$11,Vertical!$E:$O,BH$10,0))+0</f>
        <v>185.51</v>
      </c>
      <c r="BI121" s="207">
        <f>(VLOOKUP(Horizontal!$C121&amp;Horizontal!$B121&amp;Horizontal!BI$11,Vertical!$E:$O,BI$10,0))+0</f>
        <v>185.07</v>
      </c>
      <c r="BJ121" s="209">
        <f>(VLOOKUP(Horizontal!$C121&amp;Horizontal!$B121&amp;Horizontal!BJ$11,Vertical!$E:$O,BJ$10,0))+0</f>
        <v>183.09</v>
      </c>
      <c r="BK121" s="210">
        <f>(VLOOKUP(Horizontal!$C121&amp;Horizontal!$B121&amp;Horizontal!BK$11,Vertical!$E:$O,BK$10,0))+0</f>
        <v>50</v>
      </c>
      <c r="BL121" s="207">
        <f>(VLOOKUP(Horizontal!$C121&amp;Horizontal!$B121&amp;Horizontal!BL$11,Vertical!$E:$O,BL$10,0))+0</f>
        <v>44</v>
      </c>
      <c r="BM121" s="207">
        <f>(VLOOKUP(Horizontal!$C121&amp;Horizontal!$B121&amp;Horizontal!BM$11,Vertical!$E:$O,BM$10,0))+0</f>
        <v>43</v>
      </c>
      <c r="BN121" s="207">
        <f>(VLOOKUP(Horizontal!$C121&amp;Horizontal!$B121&amp;Horizontal!BN$11,Vertical!$E:$O,BN$10,0))+0</f>
        <v>43</v>
      </c>
      <c r="BO121" s="207">
        <f>(VLOOKUP(Horizontal!$C121&amp;Horizontal!$B121&amp;Horizontal!BO$11,Vertical!$E:$O,BO$10,0))+0</f>
        <v>39</v>
      </c>
      <c r="BP121" s="207">
        <f>(VLOOKUP(Horizontal!$C121&amp;Horizontal!$B121&amp;Horizontal!BP$11,Vertical!$E:$O,BP$10,0))+0</f>
        <v>33</v>
      </c>
      <c r="BQ121" s="207">
        <f>(VLOOKUP(Horizontal!$C121&amp;Horizontal!$B121&amp;Horizontal!BQ$11,Vertical!$E:$O,BQ$10,0))+0</f>
        <v>29</v>
      </c>
      <c r="BR121" s="207">
        <f>(VLOOKUP(Horizontal!$C121&amp;Horizontal!$B121&amp;Horizontal!BR$11,Vertical!$E:$O,BR$10,0))+0</f>
        <v>25</v>
      </c>
      <c r="BS121" s="209">
        <f>(VLOOKUP(Horizontal!$C121&amp;Horizontal!$B121&amp;Horizontal!BS$11,Vertical!$E:$O,BS$10,0))+0</f>
        <v>20</v>
      </c>
      <c r="BT121" s="210">
        <f>(VLOOKUP(Horizontal!$C121&amp;Horizontal!$B121&amp;Horizontal!BT$11,Vertical!$E:$O,BT$10,0))+0</f>
        <v>36.17</v>
      </c>
      <c r="BU121" s="207">
        <f>(VLOOKUP(Horizontal!$C121&amp;Horizontal!$B121&amp;Horizontal!BU$11,Vertical!$E:$O,BU$10,0))+0</f>
        <v>40</v>
      </c>
      <c r="BV121" s="207">
        <f>(VLOOKUP(Horizontal!$C121&amp;Horizontal!$B121&amp;Horizontal!BV$11,Vertical!$E:$O,BV$10,0))+0</f>
        <v>42.86</v>
      </c>
      <c r="BW121" s="207">
        <f>(VLOOKUP(Horizontal!$C121&amp;Horizontal!$B121&amp;Horizontal!BW$11,Vertical!$E:$O,BW$10,0))+0</f>
        <v>40.909999999999997</v>
      </c>
      <c r="BX121" s="207">
        <f>(VLOOKUP(Horizontal!$C121&amp;Horizontal!$B121&amp;Horizontal!BX$11,Vertical!$E:$O,BX$10,0))+0</f>
        <v>30.43</v>
      </c>
      <c r="BY121" s="207">
        <f>(VLOOKUP(Horizontal!$C121&amp;Horizontal!$B121&amp;Horizontal!BY$11,Vertical!$E:$O,BY$10,0))+0</f>
        <v>12.5</v>
      </c>
      <c r="BZ121" s="207">
        <f>(VLOOKUP(Horizontal!$C121&amp;Horizontal!$B121&amp;Horizontal!BZ$11,Vertical!$E:$O,BZ$10,0))+0</f>
        <v>22.73</v>
      </c>
      <c r="CA121" s="207">
        <f>(VLOOKUP(Horizontal!$C121&amp;Horizontal!$B121&amp;Horizontal!CA$11,Vertical!$E:$O,CA$10,0))+0</f>
        <v>18.18</v>
      </c>
      <c r="CB121" s="209">
        <f>(VLOOKUP(Horizontal!$C121&amp;Horizontal!$B121&amp;Horizontal!CB$11,Vertical!$E:$O,CB$10,0))+0</f>
        <v>23.81</v>
      </c>
      <c r="CC121" s="210">
        <f>(VLOOKUP(Horizontal!$C121&amp;Horizontal!$B121&amp;Horizontal!CC$11,Vertical!$E:$O,CC$10,0))+0</f>
        <v>12.77</v>
      </c>
      <c r="CD121" s="207">
        <f>(VLOOKUP(Horizontal!$C121&amp;Horizontal!$B121&amp;Horizontal!CD$11,Vertical!$E:$O,CD$10,0))+0</f>
        <v>20</v>
      </c>
      <c r="CE121" s="207">
        <f>(VLOOKUP(Horizontal!$C121&amp;Horizontal!$B121&amp;Horizontal!CE$11,Vertical!$E:$O,CE$10,0))+0</f>
        <v>14.29</v>
      </c>
      <c r="CF121" s="207">
        <f>(VLOOKUP(Horizontal!$C121&amp;Horizontal!$B121&amp;Horizontal!CF$11,Vertical!$E:$O,CF$10,0))+0</f>
        <v>4.55</v>
      </c>
      <c r="CG121" s="207">
        <f>(VLOOKUP(Horizontal!$C121&amp;Horizontal!$B121&amp;Horizontal!CG$11,Vertical!$E:$O,CG$10,0))+0</f>
        <v>34.78</v>
      </c>
      <c r="CH121" s="207">
        <f>(VLOOKUP(Horizontal!$C121&amp;Horizontal!$B121&amp;Horizontal!CH$11,Vertical!$E:$O,CH$10,0))+0</f>
        <v>29.17</v>
      </c>
      <c r="CI121" s="207">
        <f>(VLOOKUP(Horizontal!$C121&amp;Horizontal!$B121&amp;Horizontal!CI$11,Vertical!$E:$O,CI$10,0))+0</f>
        <v>27.27</v>
      </c>
      <c r="CJ121" s="207">
        <f>(VLOOKUP(Horizontal!$C121&amp;Horizontal!$B121&amp;Horizontal!CJ$11,Vertical!$E:$O,CJ$10,0))+0</f>
        <v>36.36</v>
      </c>
      <c r="CK121" s="209">
        <f>(VLOOKUP(Horizontal!$C121&amp;Horizontal!$B121&amp;Horizontal!CK$11,Vertical!$E:$O,CK$10,0))+0</f>
        <v>28.57</v>
      </c>
      <c r="CL121" s="210">
        <f>(VLOOKUP(Horizontal!$C121&amp;Horizontal!$B121&amp;Horizontal!CL$11,Vertical!$E:$O,CL$10,0))+0</f>
        <v>51.06</v>
      </c>
      <c r="CM121" s="207">
        <f>(VLOOKUP(Horizontal!$C121&amp;Horizontal!$B121&amp;Horizontal!CM$11,Vertical!$E:$O,CM$10,0))+0</f>
        <v>40</v>
      </c>
      <c r="CN121" s="207">
        <f>(VLOOKUP(Horizontal!$C121&amp;Horizontal!$B121&amp;Horizontal!CN$11,Vertical!$E:$O,CN$10,0))+0</f>
        <v>42.86</v>
      </c>
      <c r="CO121" s="207">
        <f>(VLOOKUP(Horizontal!$C121&amp;Horizontal!$B121&amp;Horizontal!CO$11,Vertical!$E:$O,CO$10,0))+0</f>
        <v>54.55</v>
      </c>
      <c r="CP121" s="207">
        <f>(VLOOKUP(Horizontal!$C121&amp;Horizontal!$B121&amp;Horizontal!CP$11,Vertical!$E:$O,CP$10,0))+0</f>
        <v>34.78</v>
      </c>
      <c r="CQ121" s="207">
        <f>(VLOOKUP(Horizontal!$C121&amp;Horizontal!$B121&amp;Horizontal!CQ$11,Vertical!$E:$O,CQ$10,0))+0</f>
        <v>58.33</v>
      </c>
      <c r="CR121" s="207">
        <f>(VLOOKUP(Horizontal!$C121&amp;Horizontal!$B121&amp;Horizontal!CR$11,Vertical!$E:$O,CR$10,0))+0</f>
        <v>50</v>
      </c>
      <c r="CS121" s="207">
        <f>(VLOOKUP(Horizontal!$C121&amp;Horizontal!$B121&amp;Horizontal!CS$11,Vertical!$E:$O,CS$10,0))+0</f>
        <v>45.45</v>
      </c>
      <c r="CT121" s="207">
        <f>(VLOOKUP(Horizontal!$C121&amp;Horizontal!$B121&amp;Horizontal!CT$11,Vertical!$E:$O,CT$10,0))+0</f>
        <v>47.62</v>
      </c>
      <c r="CU121" s="150"/>
      <c r="CV121" s="211">
        <f t="shared" si="53"/>
        <v>62.050000000000011</v>
      </c>
      <c r="CW121" s="190">
        <f t="shared" si="54"/>
        <v>62.16</v>
      </c>
      <c r="CX121" s="190">
        <f t="shared" si="55"/>
        <v>60.570000000000007</v>
      </c>
      <c r="CY121" s="190">
        <f t="shared" si="56"/>
        <v>58.099999999999994</v>
      </c>
      <c r="CZ121" s="190">
        <f t="shared" si="57"/>
        <v>41.699999999999989</v>
      </c>
      <c r="DA121" s="190">
        <f t="shared" si="58"/>
        <v>42.289999999999992</v>
      </c>
      <c r="DB121" s="190">
        <f t="shared" si="59"/>
        <v>41.69</v>
      </c>
      <c r="DC121" s="190">
        <f t="shared" si="60"/>
        <v>42.70999999999998</v>
      </c>
      <c r="DD121" s="212">
        <f t="shared" si="61"/>
        <v>41.890000000000015</v>
      </c>
      <c r="DE121" s="9">
        <v>160</v>
      </c>
      <c r="DF121" s="212">
        <f t="shared" si="62"/>
        <v>83.67721040189133</v>
      </c>
      <c r="DG121" s="264"/>
      <c r="DH121" s="265"/>
      <c r="DI121" s="265"/>
      <c r="DJ121" s="266"/>
      <c r="DK121" s="190">
        <v>110.21</v>
      </c>
      <c r="DL121" s="190">
        <v>110.21</v>
      </c>
      <c r="DM121" s="190">
        <v>148.32</v>
      </c>
      <c r="DN121" s="212">
        <v>110.21</v>
      </c>
      <c r="DO121" s="190">
        <v>100539166666667</v>
      </c>
      <c r="DP121" s="190">
        <v>100539166666667</v>
      </c>
      <c r="DQ121" s="190">
        <v>171.33</v>
      </c>
      <c r="DR121" s="212">
        <v>100539166666667</v>
      </c>
      <c r="DS121" s="150"/>
      <c r="DT121" s="190">
        <v>125</v>
      </c>
      <c r="DU121" s="190">
        <v>113</v>
      </c>
      <c r="DV121" s="190">
        <v>120</v>
      </c>
      <c r="DW121" s="190">
        <v>120</v>
      </c>
      <c r="DX121" s="190"/>
      <c r="DY121" s="190"/>
      <c r="DZ121" s="190"/>
      <c r="EA121" s="190"/>
      <c r="EB121" s="190"/>
      <c r="EC121" s="190"/>
      <c r="ED121" s="190">
        <v>143</v>
      </c>
      <c r="EE121" s="190">
        <v>150</v>
      </c>
      <c r="EF121" s="190">
        <v>150</v>
      </c>
      <c r="EG121" s="190">
        <v>150</v>
      </c>
      <c r="EH121" s="212">
        <v>150</v>
      </c>
      <c r="EI121" s="213"/>
      <c r="EJ121" s="211">
        <f t="shared" si="64"/>
        <v>56.000000000000014</v>
      </c>
      <c r="EK121" s="190">
        <f t="shared" si="65"/>
        <v>52.980000000000004</v>
      </c>
      <c r="EL121" s="190">
        <f t="shared" si="66"/>
        <v>54.149999999999991</v>
      </c>
      <c r="EM121" s="190">
        <f t="shared" si="67"/>
        <v>52.439999999999984</v>
      </c>
      <c r="EN121" s="190"/>
      <c r="EO121" s="190"/>
      <c r="EP121" s="190"/>
      <c r="EQ121" s="190"/>
      <c r="ER121" s="190"/>
      <c r="ES121" s="190"/>
      <c r="ET121" s="190">
        <f t="shared" si="68"/>
        <v>41.830000000000013</v>
      </c>
      <c r="EU121" s="190">
        <f t="shared" si="69"/>
        <v>41.34</v>
      </c>
      <c r="EV121" s="190">
        <f t="shared" si="70"/>
        <v>41.819999999999993</v>
      </c>
      <c r="EW121" s="190">
        <f t="shared" si="71"/>
        <v>41.59</v>
      </c>
      <c r="EX121" s="212">
        <f t="shared" si="72"/>
        <v>41.049999999999983</v>
      </c>
      <c r="EY121" s="211"/>
      <c r="EZ121" s="75">
        <f t="shared" si="73"/>
        <v>1.3787510137875101E-2</v>
      </c>
      <c r="FA121" s="89">
        <f t="shared" si="74"/>
        <v>-7.0000000000000007E-2</v>
      </c>
      <c r="FB121" s="212"/>
      <c r="FC121" s="213"/>
      <c r="FD121" s="213"/>
      <c r="FE121" s="213"/>
      <c r="FF121" s="213"/>
      <c r="FG121" s="213"/>
      <c r="FH121" s="213"/>
      <c r="FI121" s="213"/>
      <c r="FJ121" s="213"/>
      <c r="FK121" s="213"/>
      <c r="FL121" s="213"/>
      <c r="FM121" s="213"/>
      <c r="FN121" s="213"/>
      <c r="FO121" s="213"/>
      <c r="FP121" s="213"/>
      <c r="FQ121" s="213"/>
      <c r="FR121" s="213"/>
      <c r="FS121" s="211"/>
      <c r="FT121" s="190"/>
      <c r="FU121" s="190"/>
      <c r="FV121" s="190"/>
      <c r="FW121" s="190"/>
      <c r="FX121" s="190"/>
      <c r="FY121" s="190"/>
      <c r="FZ121" s="190"/>
      <c r="GA121" s="190"/>
      <c r="GB121" s="190"/>
      <c r="GC121" s="190"/>
      <c r="GD121" s="190"/>
      <c r="GE121" s="190"/>
      <c r="GF121" s="190"/>
      <c r="GG121" s="212"/>
    </row>
    <row r="122" spans="2:189">
      <c r="B122" s="33">
        <v>42765</v>
      </c>
      <c r="C122" s="30" t="s">
        <v>60</v>
      </c>
      <c r="D122" s="30">
        <v>2017</v>
      </c>
      <c r="E122" s="30" t="str">
        <f t="shared" si="75"/>
        <v>2017S5</v>
      </c>
      <c r="F122" s="30" t="str">
        <f t="shared" si="63"/>
        <v>1Final2017</v>
      </c>
      <c r="G122" s="208" t="str">
        <f>VLOOKUP(Horizontal!$C122&amp;Horizontal!$B122&amp;Horizontal!G$11,Vertical!$E:$O,G$10,0)</f>
        <v>1,49</v>
      </c>
      <c r="H122" s="207">
        <f>(VLOOKUP(Horizontal!$C122&amp;Horizontal!$B122&amp;Horizontal!H$11,Vertical!$E:$O,H$10,0))+0</f>
        <v>123</v>
      </c>
      <c r="I122" s="207">
        <f>(VLOOKUP(Horizontal!$C122&amp;Horizontal!$B122&amp;Horizontal!I$11,Vertical!$E:$O,I$10,0))+0</f>
        <v>113.24</v>
      </c>
      <c r="J122" s="207">
        <f>(VLOOKUP(Horizontal!$C122&amp;Horizontal!$B122&amp;Horizontal!J$11,Vertical!$E:$O,J$10,0))+0</f>
        <v>118.62</v>
      </c>
      <c r="K122" s="207">
        <f>(VLOOKUP(Horizontal!$C122&amp;Horizontal!$B122&amp;Horizontal!K$11,Vertical!$E:$O,K$10,0))+0</f>
        <v>120.01</v>
      </c>
      <c r="L122" s="207">
        <f>(VLOOKUP(Horizontal!$C122&amp;Horizontal!$B122&amp;Horizontal!L$11,Vertical!$E:$O,L$10,0))+0</f>
        <v>147.61000000000001</v>
      </c>
      <c r="M122" s="207">
        <f>(VLOOKUP(Horizontal!$C122&amp;Horizontal!$B122&amp;Horizontal!M$11,Vertical!$E:$O,M$10,0))+0</f>
        <v>148.19999999999999</v>
      </c>
      <c r="N122" s="207">
        <f>(VLOOKUP(Horizontal!$C122&amp;Horizontal!$B122&amp;Horizontal!N$11,Vertical!$E:$O,N$10,0))+0</f>
        <v>145.63999999999999</v>
      </c>
      <c r="O122" s="207">
        <f>(VLOOKUP(Horizontal!$C122&amp;Horizontal!$B122&amp;Horizontal!O$11,Vertical!$E:$O,O$10,0))+0</f>
        <v>143.5</v>
      </c>
      <c r="P122" s="209">
        <f>(VLOOKUP(Horizontal!$C122&amp;Horizontal!$B122&amp;Horizontal!P$11,Vertical!$E:$O,P$10,0))+0</f>
        <v>142.63999999999999</v>
      </c>
      <c r="Q122" s="210">
        <f>(VLOOKUP(Horizontal!$C122&amp;Horizontal!$B122&amp;Horizontal!Q$11,Vertical!$E:$O,Q$10,0))+0</f>
        <v>56</v>
      </c>
      <c r="R122" s="207">
        <f>(VLOOKUP(Horizontal!$C122&amp;Horizontal!$B122&amp;Horizontal!R$11,Vertical!$E:$O,R$10,0))+0</f>
        <v>52</v>
      </c>
      <c r="S122" s="207">
        <f>(VLOOKUP(Horizontal!$C122&amp;Horizontal!$B122&amp;Horizontal!S$11,Vertical!$E:$O,S$10,0))+0</f>
        <v>50</v>
      </c>
      <c r="T122" s="207">
        <f>(VLOOKUP(Horizontal!$C122&amp;Horizontal!$B122&amp;Horizontal!T$11,Vertical!$E:$O,T$10,0))+0</f>
        <v>49</v>
      </c>
      <c r="U122" s="207">
        <f>(VLOOKUP(Horizontal!$C122&amp;Horizontal!$B122&amp;Horizontal!U$11,Vertical!$E:$O,U$10,0))+0</f>
        <v>44</v>
      </c>
      <c r="V122" s="207">
        <f>(VLOOKUP(Horizontal!$C122&amp;Horizontal!$B122&amp;Horizontal!V$11,Vertical!$E:$O,V$10,0))+0</f>
        <v>35</v>
      </c>
      <c r="W122" s="207">
        <f>(VLOOKUP(Horizontal!$C122&amp;Horizontal!$B122&amp;Horizontal!W$11,Vertical!$E:$O,W$10,0))+0</f>
        <v>29</v>
      </c>
      <c r="X122" s="207">
        <f>(VLOOKUP(Horizontal!$C122&amp;Horizontal!$B122&amp;Horizontal!X$11,Vertical!$E:$O,X$10,0))+0</f>
        <v>23</v>
      </c>
      <c r="Y122" s="209">
        <f>(VLOOKUP(Horizontal!$C122&amp;Horizontal!$B122&amp;Horizontal!Y$11,Vertical!$E:$O,Y$10,0))+0</f>
        <v>22</v>
      </c>
      <c r="Z122" s="210">
        <f>(VLOOKUP(Horizontal!$C122&amp;Horizontal!$B122&amp;Horizontal!Z$11,Vertical!$E:$O,Z$10,0))+0</f>
        <v>72.55</v>
      </c>
      <c r="AA122" s="207">
        <f>(VLOOKUP(Horizontal!$C122&amp;Horizontal!$B122&amp;Horizontal!AA$11,Vertical!$E:$O,AA$10,0))+0</f>
        <v>56</v>
      </c>
      <c r="AB122" s="207">
        <f>(VLOOKUP(Horizontal!$C122&amp;Horizontal!$B122&amp;Horizontal!AB$11,Vertical!$E:$O,AB$10,0))+0</f>
        <v>46.43</v>
      </c>
      <c r="AC122" s="207">
        <f>(VLOOKUP(Horizontal!$C122&amp;Horizontal!$B122&amp;Horizontal!AC$11,Vertical!$E:$O,AC$10,0))+0</f>
        <v>50</v>
      </c>
      <c r="AD122" s="207">
        <f>(VLOOKUP(Horizontal!$C122&amp;Horizontal!$B122&amp;Horizontal!AD$11,Vertical!$E:$O,AD$10,0))+0</f>
        <v>17.86</v>
      </c>
      <c r="AE122" s="207">
        <f>(VLOOKUP(Horizontal!$C122&amp;Horizontal!$B122&amp;Horizontal!AE$11,Vertical!$E:$O,AE$10,0))+0</f>
        <v>21.43</v>
      </c>
      <c r="AF122" s="207">
        <f>(VLOOKUP(Horizontal!$C122&amp;Horizontal!$B122&amp;Horizontal!AF$11,Vertical!$E:$O,AF$10,0))+0</f>
        <v>10.34</v>
      </c>
      <c r="AG122" s="207">
        <f>(VLOOKUP(Horizontal!$C122&amp;Horizontal!$B122&amp;Horizontal!AG$11,Vertical!$E:$O,AG$10,0))+0</f>
        <v>24.14</v>
      </c>
      <c r="AH122" s="209">
        <f>(VLOOKUP(Horizontal!$C122&amp;Horizontal!$B122&amp;Horizontal!AH$11,Vertical!$E:$O,AH$10,0))+0</f>
        <v>10.71</v>
      </c>
      <c r="AI122" s="210">
        <f>(VLOOKUP(Horizontal!$C122&amp;Horizontal!$B122&amp;Horizontal!AI$11,Vertical!$E:$O,AI$10,0))+0</f>
        <v>7.84</v>
      </c>
      <c r="AJ122" s="207">
        <f>(VLOOKUP(Horizontal!$C122&amp;Horizontal!$B122&amp;Horizontal!AJ$11,Vertical!$E:$O,AJ$10,0))+0</f>
        <v>12</v>
      </c>
      <c r="AK122" s="207">
        <f>(VLOOKUP(Horizontal!$C122&amp;Horizontal!$B122&amp;Horizontal!AK$11,Vertical!$E:$O,AK$10,0))+0</f>
        <v>17.86</v>
      </c>
      <c r="AL122" s="207">
        <f>(VLOOKUP(Horizontal!$C122&amp;Horizontal!$B122&amp;Horizontal!AL$11,Vertical!$E:$O,AL$10,0))+0</f>
        <v>11.54</v>
      </c>
      <c r="AM122" s="207">
        <f>(VLOOKUP(Horizontal!$C122&amp;Horizontal!$B122&amp;Horizontal!AM$11,Vertical!$E:$O,AM$10,0))+0</f>
        <v>32.14</v>
      </c>
      <c r="AN122" s="207">
        <f>(VLOOKUP(Horizontal!$C122&amp;Horizontal!$B122&amp;Horizontal!AN$11,Vertical!$E:$O,AN$10,0))+0</f>
        <v>39.29</v>
      </c>
      <c r="AO122" s="207">
        <f>(VLOOKUP(Horizontal!$C122&amp;Horizontal!$B122&amp;Horizontal!AO$11,Vertical!$E:$O,AO$10,0))+0</f>
        <v>41.38</v>
      </c>
      <c r="AP122" s="207">
        <f>(VLOOKUP(Horizontal!$C122&amp;Horizontal!$B122&amp;Horizontal!AP$11,Vertical!$E:$O,AP$10,0))+0</f>
        <v>48.28</v>
      </c>
      <c r="AQ122" s="209">
        <f>(VLOOKUP(Horizontal!$C122&amp;Horizontal!$B122&amp;Horizontal!AQ$11,Vertical!$E:$O,AQ$10,0))+0</f>
        <v>50</v>
      </c>
      <c r="AR122" s="210">
        <f>(VLOOKUP(Horizontal!$C122&amp;Horizontal!$B122&amp;Horizontal!AR$11,Vertical!$E:$O,AR$10,0))+0</f>
        <v>19.61</v>
      </c>
      <c r="AS122" s="207">
        <f>(VLOOKUP(Horizontal!$C122&amp;Horizontal!$B122&amp;Horizontal!AS$11,Vertical!$E:$O,AS$10,0))+0</f>
        <v>32</v>
      </c>
      <c r="AT122" s="207">
        <f>(VLOOKUP(Horizontal!$C122&amp;Horizontal!$B122&amp;Horizontal!AT$11,Vertical!$E:$O,AT$10,0))+0</f>
        <v>35.71</v>
      </c>
      <c r="AU122" s="207">
        <f>(VLOOKUP(Horizontal!$C122&amp;Horizontal!$B122&amp;Horizontal!AU$11,Vertical!$E:$O,AU$10,0))+0</f>
        <v>38.46</v>
      </c>
      <c r="AV122" s="207">
        <f>(VLOOKUP(Horizontal!$C122&amp;Horizontal!$B122&amp;Horizontal!AV$11,Vertical!$E:$O,AV$10,0))+0</f>
        <v>50</v>
      </c>
      <c r="AW122" s="207">
        <f>(VLOOKUP(Horizontal!$C122&amp;Horizontal!$B122&amp;Horizontal!AW$11,Vertical!$E:$O,AW$10,0))+0</f>
        <v>39.29</v>
      </c>
      <c r="AX122" s="207">
        <f>(VLOOKUP(Horizontal!$C122&amp;Horizontal!$B122&amp;Horizontal!AX$11,Vertical!$E:$O,AX$10,0))+0</f>
        <v>48.28</v>
      </c>
      <c r="AY122" s="207">
        <f>(VLOOKUP(Horizontal!$C122&amp;Horizontal!$B122&amp;Horizontal!AY$11,Vertical!$E:$O,AY$10,0))+0</f>
        <v>27.59</v>
      </c>
      <c r="AZ122" s="209">
        <f>(VLOOKUP(Horizontal!$C122&amp;Horizontal!$B122&amp;Horizontal!AZ$11,Vertical!$E:$O,AZ$10,0))+0</f>
        <v>39.29</v>
      </c>
      <c r="BA122" s="208">
        <f>(VLOOKUP(Horizontal!$C122&amp;Horizontal!$B122&amp;Horizontal!BA$11,Vertical!$E:$O,BA$10,0))+0</f>
        <v>66.430000000000007</v>
      </c>
      <c r="BB122" s="210">
        <f>(VLOOKUP(Horizontal!$C122&amp;Horizontal!$B122&amp;Horizontal!BB$11,Vertical!$E:$O,BB$10,0))+0</f>
        <v>189.64</v>
      </c>
      <c r="BC122" s="207">
        <f>(VLOOKUP(Horizontal!$C122&amp;Horizontal!$B122&amp;Horizontal!BC$11,Vertical!$E:$O,BC$10,0))+0</f>
        <v>178.94</v>
      </c>
      <c r="BD122" s="207">
        <f>(VLOOKUP(Horizontal!$C122&amp;Horizontal!$B122&amp;Horizontal!BD$11,Vertical!$E:$O,BD$10,0))+0</f>
        <v>180.73</v>
      </c>
      <c r="BE122" s="207">
        <f>(VLOOKUP(Horizontal!$C122&amp;Horizontal!$B122&amp;Horizontal!BE$11,Vertical!$E:$O,BE$10,0))+0</f>
        <v>178.47</v>
      </c>
      <c r="BF122" s="207">
        <f>(VLOOKUP(Horizontal!$C122&amp;Horizontal!$B122&amp;Horizontal!BF$11,Vertical!$E:$O,BF$10,0))+0</f>
        <v>193.62</v>
      </c>
      <c r="BG122" s="207">
        <f>(VLOOKUP(Horizontal!$C122&amp;Horizontal!$B122&amp;Horizontal!BG$11,Vertical!$E:$O,BG$10,0))+0</f>
        <v>191.67</v>
      </c>
      <c r="BH122" s="207">
        <f>(VLOOKUP(Horizontal!$C122&amp;Horizontal!$B122&amp;Horizontal!BH$11,Vertical!$E:$O,BH$10,0))+0</f>
        <v>187.77</v>
      </c>
      <c r="BI122" s="207">
        <f>(VLOOKUP(Horizontal!$C122&amp;Horizontal!$B122&amp;Horizontal!BI$11,Vertical!$E:$O,BI$10,0))+0</f>
        <v>185.88</v>
      </c>
      <c r="BJ122" s="209">
        <f>(VLOOKUP(Horizontal!$C122&amp;Horizontal!$B122&amp;Horizontal!BJ$11,Vertical!$E:$O,BJ$10,0))+0</f>
        <v>183.77</v>
      </c>
      <c r="BK122" s="210">
        <f>(VLOOKUP(Horizontal!$C122&amp;Horizontal!$B122&amp;Horizontal!BK$11,Vertical!$E:$O,BK$10,0))+0</f>
        <v>52</v>
      </c>
      <c r="BL122" s="207">
        <f>(VLOOKUP(Horizontal!$C122&amp;Horizontal!$B122&amp;Horizontal!BL$11,Vertical!$E:$O,BL$10,0))+0</f>
        <v>43</v>
      </c>
      <c r="BM122" s="207">
        <f>(VLOOKUP(Horizontal!$C122&amp;Horizontal!$B122&amp;Horizontal!BM$11,Vertical!$E:$O,BM$10,0))+0</f>
        <v>43</v>
      </c>
      <c r="BN122" s="207">
        <f>(VLOOKUP(Horizontal!$C122&amp;Horizontal!$B122&amp;Horizontal!BN$11,Vertical!$E:$O,BN$10,0))+0</f>
        <v>42</v>
      </c>
      <c r="BO122" s="207">
        <f>(VLOOKUP(Horizontal!$C122&amp;Horizontal!$B122&amp;Horizontal!BO$11,Vertical!$E:$O,BO$10,0))+0</f>
        <v>42</v>
      </c>
      <c r="BP122" s="207">
        <f>(VLOOKUP(Horizontal!$C122&amp;Horizontal!$B122&amp;Horizontal!BP$11,Vertical!$E:$O,BP$10,0))+0</f>
        <v>33</v>
      </c>
      <c r="BQ122" s="207">
        <f>(VLOOKUP(Horizontal!$C122&amp;Horizontal!$B122&amp;Horizontal!BQ$11,Vertical!$E:$O,BQ$10,0))+0</f>
        <v>32</v>
      </c>
      <c r="BR122" s="207">
        <f>(VLOOKUP(Horizontal!$C122&amp;Horizontal!$B122&amp;Horizontal!BR$11,Vertical!$E:$O,BR$10,0))+0</f>
        <v>25</v>
      </c>
      <c r="BS122" s="209">
        <f>(VLOOKUP(Horizontal!$C122&amp;Horizontal!$B122&amp;Horizontal!BS$11,Vertical!$E:$O,BS$10,0))+0</f>
        <v>24</v>
      </c>
      <c r="BT122" s="210">
        <f>(VLOOKUP(Horizontal!$C122&amp;Horizontal!$B122&amp;Horizontal!BT$11,Vertical!$E:$O,BT$10,0))+0</f>
        <v>27.6</v>
      </c>
      <c r="BU122" s="207">
        <f>(VLOOKUP(Horizontal!$C122&amp;Horizontal!$B122&amp;Horizontal!BU$11,Vertical!$E:$O,BU$10,0))+0</f>
        <v>41.18</v>
      </c>
      <c r="BV122" s="207">
        <f>(VLOOKUP(Horizontal!$C122&amp;Horizontal!$B122&amp;Horizontal!BV$11,Vertical!$E:$O,BV$10,0))+0</f>
        <v>13.89</v>
      </c>
      <c r="BW122" s="207">
        <f>(VLOOKUP(Horizontal!$C122&amp;Horizontal!$B122&amp;Horizontal!BW$11,Vertical!$E:$O,BW$10,0))+0</f>
        <v>31.58</v>
      </c>
      <c r="BX122" s="207">
        <f>(VLOOKUP(Horizontal!$C122&amp;Horizontal!$B122&amp;Horizontal!BX$11,Vertical!$E:$O,BX$10,0))+0</f>
        <v>22.73</v>
      </c>
      <c r="BY122" s="207">
        <f>(VLOOKUP(Horizontal!$C122&amp;Horizontal!$B122&amp;Horizontal!BY$11,Vertical!$E:$O,BY$10,0))+0</f>
        <v>18.18</v>
      </c>
      <c r="BZ122" s="207">
        <f>(VLOOKUP(Horizontal!$C122&amp;Horizontal!$B122&amp;Horizontal!BZ$11,Vertical!$E:$O,BZ$10,0))+0</f>
        <v>8.33</v>
      </c>
      <c r="CA122" s="207">
        <f>(VLOOKUP(Horizontal!$C122&amp;Horizontal!$B122&amp;Horizontal!CA$11,Vertical!$E:$O,CA$10,0))+0</f>
        <v>4.55</v>
      </c>
      <c r="CB122" s="209">
        <f>(VLOOKUP(Horizontal!$C122&amp;Horizontal!$B122&amp;Horizontal!CB$11,Vertical!$E:$O,CB$10,0))+0</f>
        <v>13.04</v>
      </c>
      <c r="CC122" s="210">
        <f>(VLOOKUP(Horizontal!$C122&amp;Horizontal!$B122&amp;Horizontal!CC$11,Vertical!$E:$O,CC$10,0))+0</f>
        <v>0</v>
      </c>
      <c r="CD122" s="207">
        <f>(VLOOKUP(Horizontal!$C122&amp;Horizontal!$B122&amp;Horizontal!CD$11,Vertical!$E:$O,CD$10,0))+0</f>
        <v>11.76</v>
      </c>
      <c r="CE122" s="207">
        <f>(VLOOKUP(Horizontal!$C122&amp;Horizontal!$B122&amp;Horizontal!CE$11,Vertical!$E:$O,CE$10,0))+0</f>
        <v>33.33</v>
      </c>
      <c r="CF122" s="207">
        <f>(VLOOKUP(Horizontal!$C122&amp;Horizontal!$B122&amp;Horizontal!CF$11,Vertical!$E:$O,CF$10,0))+0</f>
        <v>5.26</v>
      </c>
      <c r="CG122" s="207">
        <f>(VLOOKUP(Horizontal!$C122&amp;Horizontal!$B122&amp;Horizontal!CG$11,Vertical!$E:$O,CG$10,0))+0</f>
        <v>31.82</v>
      </c>
      <c r="CH122" s="207">
        <f>(VLOOKUP(Horizontal!$C122&amp;Horizontal!$B122&amp;Horizontal!CH$11,Vertical!$E:$O,CH$10,0))+0</f>
        <v>27.27</v>
      </c>
      <c r="CI122" s="207">
        <f>(VLOOKUP(Horizontal!$C122&amp;Horizontal!$B122&amp;Horizontal!CI$11,Vertical!$E:$O,CI$10,0))+0</f>
        <v>41.67</v>
      </c>
      <c r="CJ122" s="207">
        <f>(VLOOKUP(Horizontal!$C122&amp;Horizontal!$B122&amp;Horizontal!CJ$11,Vertical!$E:$O,CJ$10,0))+0</f>
        <v>36.36</v>
      </c>
      <c r="CK122" s="209">
        <f>(VLOOKUP(Horizontal!$C122&amp;Horizontal!$B122&amp;Horizontal!CK$11,Vertical!$E:$O,CK$10,0))+0</f>
        <v>39.130000000000003</v>
      </c>
      <c r="CL122" s="210">
        <f>(VLOOKUP(Horizontal!$C122&amp;Horizontal!$B122&amp;Horizontal!CL$11,Vertical!$E:$O,CL$10,0))+0</f>
        <v>72.400000000000006</v>
      </c>
      <c r="CM122" s="207">
        <f>(VLOOKUP(Horizontal!$C122&amp;Horizontal!$B122&amp;Horizontal!CM$11,Vertical!$E:$O,CM$10,0))+0</f>
        <v>47.06</v>
      </c>
      <c r="CN122" s="207">
        <f>(VLOOKUP(Horizontal!$C122&amp;Horizontal!$B122&amp;Horizontal!CN$11,Vertical!$E:$O,CN$10,0))+0</f>
        <v>52.78</v>
      </c>
      <c r="CO122" s="207">
        <f>(VLOOKUP(Horizontal!$C122&amp;Horizontal!$B122&amp;Horizontal!CO$11,Vertical!$E:$O,CO$10,0))+0</f>
        <v>63.16</v>
      </c>
      <c r="CP122" s="207">
        <f>(VLOOKUP(Horizontal!$C122&amp;Horizontal!$B122&amp;Horizontal!CP$11,Vertical!$E:$O,CP$10,0))+0</f>
        <v>45.45</v>
      </c>
      <c r="CQ122" s="207">
        <f>(VLOOKUP(Horizontal!$C122&amp;Horizontal!$B122&amp;Horizontal!CQ$11,Vertical!$E:$O,CQ$10,0))+0</f>
        <v>54.55</v>
      </c>
      <c r="CR122" s="207">
        <f>(VLOOKUP(Horizontal!$C122&amp;Horizontal!$B122&amp;Horizontal!CR$11,Vertical!$E:$O,CR$10,0))+0</f>
        <v>50</v>
      </c>
      <c r="CS122" s="207">
        <f>(VLOOKUP(Horizontal!$C122&amp;Horizontal!$B122&amp;Horizontal!CS$11,Vertical!$E:$O,CS$10,0))+0</f>
        <v>59.09</v>
      </c>
      <c r="CT122" s="207">
        <f>(VLOOKUP(Horizontal!$C122&amp;Horizontal!$B122&amp;Horizontal!CT$11,Vertical!$E:$O,CT$10,0))+0</f>
        <v>47.83</v>
      </c>
      <c r="CU122" s="150"/>
      <c r="CV122" s="211">
        <f t="shared" si="53"/>
        <v>66.639999999999986</v>
      </c>
      <c r="CW122" s="190">
        <f t="shared" si="54"/>
        <v>65.7</v>
      </c>
      <c r="CX122" s="190">
        <f t="shared" si="55"/>
        <v>62.109999999999985</v>
      </c>
      <c r="CY122" s="190">
        <f t="shared" si="56"/>
        <v>58.459999999999994</v>
      </c>
      <c r="CZ122" s="190">
        <f t="shared" si="57"/>
        <v>46.009999999999991</v>
      </c>
      <c r="DA122" s="190">
        <f t="shared" si="58"/>
        <v>43.47</v>
      </c>
      <c r="DB122" s="190">
        <f t="shared" si="59"/>
        <v>42.130000000000024</v>
      </c>
      <c r="DC122" s="190">
        <f t="shared" si="60"/>
        <v>42.379999999999995</v>
      </c>
      <c r="DD122" s="212">
        <f t="shared" si="61"/>
        <v>41.130000000000024</v>
      </c>
      <c r="DE122" s="9">
        <v>160</v>
      </c>
      <c r="DF122" s="212">
        <f t="shared" si="62"/>
        <v>85.457210401891331</v>
      </c>
      <c r="DG122" s="264"/>
      <c r="DH122" s="265"/>
      <c r="DI122" s="265"/>
      <c r="DJ122" s="266"/>
      <c r="DK122" s="190">
        <v>80.44</v>
      </c>
      <c r="DL122" s="190">
        <v>80.44</v>
      </c>
      <c r="DM122" s="190">
        <v>176.69</v>
      </c>
      <c r="DN122" s="212">
        <v>80.44</v>
      </c>
      <c r="DO122" s="190">
        <v>100770416666667</v>
      </c>
      <c r="DP122" s="190">
        <v>100770416666667</v>
      </c>
      <c r="DQ122" s="190">
        <v>171.33</v>
      </c>
      <c r="DR122" s="212">
        <v>100770416666667</v>
      </c>
      <c r="DS122" s="150"/>
      <c r="DT122" s="190">
        <v>115</v>
      </c>
      <c r="DU122" s="190">
        <v>119</v>
      </c>
      <c r="DV122" s="190">
        <v>121</v>
      </c>
      <c r="DW122" s="190">
        <v>170</v>
      </c>
      <c r="DX122" s="190"/>
      <c r="DY122" s="190"/>
      <c r="DZ122" s="190"/>
      <c r="EA122" s="190"/>
      <c r="EB122" s="190"/>
      <c r="EC122" s="190"/>
      <c r="ED122" s="190">
        <v>143</v>
      </c>
      <c r="EE122" s="190">
        <v>150</v>
      </c>
      <c r="EF122" s="190">
        <v>150</v>
      </c>
      <c r="EG122" s="190">
        <v>150</v>
      </c>
      <c r="EH122" s="212">
        <v>150</v>
      </c>
      <c r="EI122" s="213"/>
      <c r="EJ122" s="211">
        <f t="shared" si="64"/>
        <v>62.050000000000011</v>
      </c>
      <c r="EK122" s="190">
        <f t="shared" si="65"/>
        <v>62.16</v>
      </c>
      <c r="EL122" s="190">
        <f t="shared" si="66"/>
        <v>60.570000000000007</v>
      </c>
      <c r="EM122" s="190">
        <f t="shared" si="67"/>
        <v>58.099999999999994</v>
      </c>
      <c r="EN122" s="190"/>
      <c r="EO122" s="190"/>
      <c r="EP122" s="190"/>
      <c r="EQ122" s="190"/>
      <c r="ER122" s="190"/>
      <c r="ES122" s="190"/>
      <c r="ET122" s="190">
        <f t="shared" si="68"/>
        <v>41.699999999999989</v>
      </c>
      <c r="EU122" s="190">
        <f t="shared" si="69"/>
        <v>42.289999999999992</v>
      </c>
      <c r="EV122" s="190">
        <f t="shared" si="70"/>
        <v>41.69</v>
      </c>
      <c r="EW122" s="190">
        <f t="shared" si="71"/>
        <v>42.70999999999998</v>
      </c>
      <c r="EX122" s="212">
        <f t="shared" si="72"/>
        <v>41.890000000000015</v>
      </c>
      <c r="EY122" s="211"/>
      <c r="EZ122" s="75">
        <f t="shared" si="73"/>
        <v>1.3126596775614483E-2</v>
      </c>
      <c r="FA122" s="89">
        <f t="shared" si="74"/>
        <v>-7.0000000000000007E-2</v>
      </c>
      <c r="FB122" s="212"/>
      <c r="FC122" s="213"/>
      <c r="FD122" s="213"/>
      <c r="FE122" s="213"/>
      <c r="FF122" s="213"/>
      <c r="FG122" s="213"/>
      <c r="FH122" s="213"/>
      <c r="FI122" s="213"/>
      <c r="FJ122" s="213"/>
      <c r="FK122" s="213"/>
      <c r="FL122" s="213"/>
      <c r="FM122" s="213"/>
      <c r="FN122" s="213"/>
      <c r="FO122" s="213"/>
      <c r="FP122" s="213"/>
      <c r="FQ122" s="213"/>
      <c r="FR122" s="213"/>
      <c r="FS122" s="211"/>
      <c r="FT122" s="190"/>
      <c r="FU122" s="190"/>
      <c r="FV122" s="190"/>
      <c r="FW122" s="190"/>
      <c r="FX122" s="190"/>
      <c r="FY122" s="190"/>
      <c r="FZ122" s="190"/>
      <c r="GA122" s="190"/>
      <c r="GB122" s="190"/>
      <c r="GC122" s="190"/>
      <c r="GD122" s="190"/>
      <c r="GE122" s="190"/>
      <c r="GF122" s="190"/>
      <c r="GG122" s="212"/>
    </row>
    <row r="123" spans="2:189">
      <c r="B123" s="33">
        <v>42772</v>
      </c>
      <c r="C123" s="30" t="s">
        <v>99</v>
      </c>
      <c r="D123" s="30">
        <v>2017</v>
      </c>
      <c r="E123" s="30" t="str">
        <f t="shared" si="75"/>
        <v>2017S6</v>
      </c>
      <c r="F123" s="30" t="str">
        <f t="shared" si="63"/>
        <v>22017</v>
      </c>
      <c r="G123" s="208" t="str">
        <f>VLOOKUP(Horizontal!$C123&amp;Horizontal!$B123&amp;Horizontal!G$11,Vertical!$E:$O,G$10,0)</f>
        <v>-0,07</v>
      </c>
      <c r="H123" s="207">
        <f>(VLOOKUP(Horizontal!$C123&amp;Horizontal!$B123&amp;Horizontal!H$11,Vertical!$E:$O,H$10,0))+0</f>
        <v>115.9</v>
      </c>
      <c r="I123" s="207">
        <f>(VLOOKUP(Horizontal!$C123&amp;Horizontal!$B123&amp;Horizontal!I$11,Vertical!$E:$O,I$10,0))+0</f>
        <v>120.55</v>
      </c>
      <c r="J123" s="207">
        <f>(VLOOKUP(Horizontal!$C123&amp;Horizontal!$B123&amp;Horizontal!J$11,Vertical!$E:$O,J$10,0))+0</f>
        <v>120.99</v>
      </c>
      <c r="K123" s="207">
        <f>(VLOOKUP(Horizontal!$C123&amp;Horizontal!$B123&amp;Horizontal!K$11,Vertical!$E:$O,K$10,0))+0</f>
        <v>149.54</v>
      </c>
      <c r="L123" s="207">
        <f>(VLOOKUP(Horizontal!$C123&amp;Horizontal!$B123&amp;Horizontal!L$11,Vertical!$E:$O,L$10,0))+0</f>
        <v>153.41</v>
      </c>
      <c r="M123" s="207">
        <f>(VLOOKUP(Horizontal!$C123&amp;Horizontal!$B123&amp;Horizontal!M$11,Vertical!$E:$O,M$10,0))+0</f>
        <v>150.44</v>
      </c>
      <c r="N123" s="207">
        <f>(VLOOKUP(Horizontal!$C123&amp;Horizontal!$B123&amp;Horizontal!N$11,Vertical!$E:$O,N$10,0))+0</f>
        <v>146.37</v>
      </c>
      <c r="O123" s="207">
        <f>(VLOOKUP(Horizontal!$C123&amp;Horizontal!$B123&amp;Horizontal!O$11,Vertical!$E:$O,O$10,0))+0</f>
        <v>144.19999999999999</v>
      </c>
      <c r="P123" s="209">
        <f>(VLOOKUP(Horizontal!$C123&amp;Horizontal!$B123&amp;Horizontal!P$11,Vertical!$E:$O,P$10,0))+0</f>
        <v>143.13</v>
      </c>
      <c r="Q123" s="210">
        <f>(VLOOKUP(Horizontal!$C123&amp;Horizontal!$B123&amp;Horizontal!Q$11,Vertical!$E:$O,Q$10,0))+0</f>
        <v>47</v>
      </c>
      <c r="R123" s="207">
        <f>(VLOOKUP(Horizontal!$C123&amp;Horizontal!$B123&amp;Horizontal!R$11,Vertical!$E:$O,R$10,0))+0</f>
        <v>46</v>
      </c>
      <c r="S123" s="207">
        <f>(VLOOKUP(Horizontal!$C123&amp;Horizontal!$B123&amp;Horizontal!S$11,Vertical!$E:$O,S$10,0))+0</f>
        <v>43</v>
      </c>
      <c r="T123" s="207">
        <f>(VLOOKUP(Horizontal!$C123&amp;Horizontal!$B123&amp;Horizontal!T$11,Vertical!$E:$O,T$10,0))+0</f>
        <v>39</v>
      </c>
      <c r="U123" s="207">
        <f>(VLOOKUP(Horizontal!$C123&amp;Horizontal!$B123&amp;Horizontal!U$11,Vertical!$E:$O,U$10,0))+0</f>
        <v>40</v>
      </c>
      <c r="V123" s="207">
        <f>(VLOOKUP(Horizontal!$C123&amp;Horizontal!$B123&amp;Horizontal!V$11,Vertical!$E:$O,V$10,0))+0</f>
        <v>34</v>
      </c>
      <c r="W123" s="207">
        <f>(VLOOKUP(Horizontal!$C123&amp;Horizontal!$B123&amp;Horizontal!W$11,Vertical!$E:$O,W$10,0))+0</f>
        <v>29</v>
      </c>
      <c r="X123" s="207">
        <f>(VLOOKUP(Horizontal!$C123&amp;Horizontal!$B123&amp;Horizontal!X$11,Vertical!$E:$O,X$10,0))+0</f>
        <v>23</v>
      </c>
      <c r="Y123" s="209">
        <f>(VLOOKUP(Horizontal!$C123&amp;Horizontal!$B123&amp;Horizontal!Y$11,Vertical!$E:$O,Y$10,0))+0</f>
        <v>21</v>
      </c>
      <c r="Z123" s="210">
        <f>(VLOOKUP(Horizontal!$C123&amp;Horizontal!$B123&amp;Horizontal!Z$11,Vertical!$E:$O,Z$10,0))+0</f>
        <v>15.38</v>
      </c>
      <c r="AA123" s="207">
        <f>(VLOOKUP(Horizontal!$C123&amp;Horizontal!$B123&amp;Horizontal!AA$11,Vertical!$E:$O,AA$10,0))+0</f>
        <v>25</v>
      </c>
      <c r="AB123" s="207">
        <f>(VLOOKUP(Horizontal!$C123&amp;Horizontal!$B123&amp;Horizontal!AB$11,Vertical!$E:$O,AB$10,0))+0</f>
        <v>33.33</v>
      </c>
      <c r="AC123" s="207">
        <f>(VLOOKUP(Horizontal!$C123&amp;Horizontal!$B123&amp;Horizontal!AC$11,Vertical!$E:$O,AC$10,0))+0</f>
        <v>33.33</v>
      </c>
      <c r="AD123" s="207">
        <f>(VLOOKUP(Horizontal!$C123&amp;Horizontal!$B123&amp;Horizontal!AD$11,Vertical!$E:$O,AD$10,0))+0</f>
        <v>15.69</v>
      </c>
      <c r="AE123" s="207">
        <f>(VLOOKUP(Horizontal!$C123&amp;Horizontal!$B123&amp;Horizontal!AE$11,Vertical!$E:$O,AE$10,0))+0</f>
        <v>16.36</v>
      </c>
      <c r="AF123" s="207">
        <f>(VLOOKUP(Horizontal!$C123&amp;Horizontal!$B123&amp;Horizontal!AF$11,Vertical!$E:$O,AF$10,0))+0</f>
        <v>28.57</v>
      </c>
      <c r="AG123" s="207">
        <f>(VLOOKUP(Horizontal!$C123&amp;Horizontal!$B123&amp;Horizontal!AG$11,Vertical!$E:$O,AG$10,0))+0</f>
        <v>17.86</v>
      </c>
      <c r="AH123" s="209">
        <f>(VLOOKUP(Horizontal!$C123&amp;Horizontal!$B123&amp;Horizontal!AH$11,Vertical!$E:$O,AH$10,0))+0</f>
        <v>17.86</v>
      </c>
      <c r="AI123" s="210">
        <f>(VLOOKUP(Horizontal!$C123&amp;Horizontal!$B123&amp;Horizontal!AI$11,Vertical!$E:$O,AI$10,0))+0</f>
        <v>19.23</v>
      </c>
      <c r="AJ123" s="207">
        <f>(VLOOKUP(Horizontal!$C123&amp;Horizontal!$B123&amp;Horizontal!AJ$11,Vertical!$E:$O,AJ$10,0))+0</f>
        <v>12.5</v>
      </c>
      <c r="AK123" s="207">
        <f>(VLOOKUP(Horizontal!$C123&amp;Horizontal!$B123&amp;Horizontal!AK$11,Vertical!$E:$O,AK$10,0))+0</f>
        <v>18.52</v>
      </c>
      <c r="AL123" s="207">
        <f>(VLOOKUP(Horizontal!$C123&amp;Horizontal!$B123&amp;Horizontal!AL$11,Vertical!$E:$O,AL$10,0))+0</f>
        <v>18.52</v>
      </c>
      <c r="AM123" s="207">
        <f>(VLOOKUP(Horizontal!$C123&amp;Horizontal!$B123&amp;Horizontal!AM$11,Vertical!$E:$O,AM$10,0))+0</f>
        <v>11.76</v>
      </c>
      <c r="AN123" s="207">
        <f>(VLOOKUP(Horizontal!$C123&amp;Horizontal!$B123&amp;Horizontal!AN$11,Vertical!$E:$O,AN$10,0))+0</f>
        <v>25.45</v>
      </c>
      <c r="AO123" s="207">
        <f>(VLOOKUP(Horizontal!$C123&amp;Horizontal!$B123&amp;Horizontal!AO$11,Vertical!$E:$O,AO$10,0))+0</f>
        <v>28.57</v>
      </c>
      <c r="AP123" s="207">
        <f>(VLOOKUP(Horizontal!$C123&amp;Horizontal!$B123&amp;Horizontal!AP$11,Vertical!$E:$O,AP$10,0))+0</f>
        <v>35.71</v>
      </c>
      <c r="AQ123" s="209">
        <f>(VLOOKUP(Horizontal!$C123&amp;Horizontal!$B123&amp;Horizontal!AQ$11,Vertical!$E:$O,AQ$10,0))+0</f>
        <v>39.29</v>
      </c>
      <c r="AR123" s="210">
        <f>(VLOOKUP(Horizontal!$C123&amp;Horizontal!$B123&amp;Horizontal!AR$11,Vertical!$E:$O,AR$10,0))+0</f>
        <v>65.38</v>
      </c>
      <c r="AS123" s="207">
        <f>(VLOOKUP(Horizontal!$C123&amp;Horizontal!$B123&amp;Horizontal!AS$11,Vertical!$E:$O,AS$10,0))+0</f>
        <v>62.5</v>
      </c>
      <c r="AT123" s="207">
        <f>(VLOOKUP(Horizontal!$C123&amp;Horizontal!$B123&amp;Horizontal!AT$11,Vertical!$E:$O,AT$10,0))+0</f>
        <v>48.15</v>
      </c>
      <c r="AU123" s="207">
        <f>(VLOOKUP(Horizontal!$C123&amp;Horizontal!$B123&amp;Horizontal!AU$11,Vertical!$E:$O,AU$10,0))+0</f>
        <v>48.15</v>
      </c>
      <c r="AV123" s="207">
        <f>(VLOOKUP(Horizontal!$C123&amp;Horizontal!$B123&amp;Horizontal!AV$11,Vertical!$E:$O,AV$10,0))+0</f>
        <v>72.55</v>
      </c>
      <c r="AW123" s="207">
        <f>(VLOOKUP(Horizontal!$C123&amp;Horizontal!$B123&amp;Horizontal!AW$11,Vertical!$E:$O,AW$10,0))+0</f>
        <v>58.18</v>
      </c>
      <c r="AX123" s="207">
        <f>(VLOOKUP(Horizontal!$C123&amp;Horizontal!$B123&amp;Horizontal!AX$11,Vertical!$E:$O,AX$10,0))+0</f>
        <v>42.86</v>
      </c>
      <c r="AY123" s="207">
        <f>(VLOOKUP(Horizontal!$C123&amp;Horizontal!$B123&amp;Horizontal!AY$11,Vertical!$E:$O,AY$10,0))+0</f>
        <v>46.43</v>
      </c>
      <c r="AZ123" s="209">
        <f>(VLOOKUP(Horizontal!$C123&amp;Horizontal!$B123&amp;Horizontal!AZ$11,Vertical!$E:$O,AZ$10,0))+0</f>
        <v>42.86</v>
      </c>
      <c r="BA123" s="208">
        <f>(VLOOKUP(Horizontal!$C123&amp;Horizontal!$B123&amp;Horizontal!BA$11,Vertical!$E:$O,BA$10,0))+0</f>
        <v>58.82</v>
      </c>
      <c r="BB123" s="210">
        <f>(VLOOKUP(Horizontal!$C123&amp;Horizontal!$B123&amp;Horizontal!BB$11,Vertical!$E:$O,BB$10,0))+0</f>
        <v>175.26</v>
      </c>
      <c r="BC123" s="207">
        <f>(VLOOKUP(Horizontal!$C123&amp;Horizontal!$B123&amp;Horizontal!BC$11,Vertical!$E:$O,BC$10,0))+0</f>
        <v>175.2</v>
      </c>
      <c r="BD123" s="207">
        <f>(VLOOKUP(Horizontal!$C123&amp;Horizontal!$B123&amp;Horizontal!BD$11,Vertical!$E:$O,BD$10,0))+0</f>
        <v>178.19</v>
      </c>
      <c r="BE123" s="207">
        <f>(VLOOKUP(Horizontal!$C123&amp;Horizontal!$B123&amp;Horizontal!BE$11,Vertical!$E:$O,BE$10,0))+0</f>
        <v>194.58</v>
      </c>
      <c r="BF123" s="207">
        <f>(VLOOKUP(Horizontal!$C123&amp;Horizontal!$B123&amp;Horizontal!BF$11,Vertical!$E:$O,BF$10,0))+0</f>
        <v>195.32</v>
      </c>
      <c r="BG123" s="207">
        <f>(VLOOKUP(Horizontal!$C123&amp;Horizontal!$B123&amp;Horizontal!BG$11,Vertical!$E:$O,BG$10,0))+0</f>
        <v>193.82</v>
      </c>
      <c r="BH123" s="207">
        <f>(VLOOKUP(Horizontal!$C123&amp;Horizontal!$B123&amp;Horizontal!BH$11,Vertical!$E:$O,BH$10,0))+0</f>
        <v>189.86</v>
      </c>
      <c r="BI123" s="207">
        <f>(VLOOKUP(Horizontal!$C123&amp;Horizontal!$B123&amp;Horizontal!BI$11,Vertical!$E:$O,BI$10,0))+0</f>
        <v>186.82</v>
      </c>
      <c r="BJ123" s="209">
        <f>(VLOOKUP(Horizontal!$C123&amp;Horizontal!$B123&amp;Horizontal!BJ$11,Vertical!$E:$O,BJ$10,0))+0</f>
        <v>184.83</v>
      </c>
      <c r="BK123" s="210">
        <f>(VLOOKUP(Horizontal!$C123&amp;Horizontal!$B123&amp;Horizontal!BK$11,Vertical!$E:$O,BK$10,0))+0</f>
        <v>45</v>
      </c>
      <c r="BL123" s="207">
        <f>(VLOOKUP(Horizontal!$C123&amp;Horizontal!$B123&amp;Horizontal!BL$11,Vertical!$E:$O,BL$10,0))+0</f>
        <v>38</v>
      </c>
      <c r="BM123" s="207">
        <f>(VLOOKUP(Horizontal!$C123&amp;Horizontal!$B123&amp;Horizontal!BM$11,Vertical!$E:$O,BM$10,0))+0</f>
        <v>37</v>
      </c>
      <c r="BN123" s="207">
        <f>(VLOOKUP(Horizontal!$C123&amp;Horizontal!$B123&amp;Horizontal!BN$11,Vertical!$E:$O,BN$10,0))+0</f>
        <v>37</v>
      </c>
      <c r="BO123" s="207">
        <f>(VLOOKUP(Horizontal!$C123&amp;Horizontal!$B123&amp;Horizontal!BO$11,Vertical!$E:$O,BO$10,0))+0</f>
        <v>38</v>
      </c>
      <c r="BP123" s="207">
        <f>(VLOOKUP(Horizontal!$C123&amp;Horizontal!$B123&amp;Horizontal!BP$11,Vertical!$E:$O,BP$10,0))+0</f>
        <v>32</v>
      </c>
      <c r="BQ123" s="207">
        <f>(VLOOKUP(Horizontal!$C123&amp;Horizontal!$B123&amp;Horizontal!BQ$11,Vertical!$E:$O,BQ$10,0))+0</f>
        <v>29</v>
      </c>
      <c r="BR123" s="207">
        <f>(VLOOKUP(Horizontal!$C123&amp;Horizontal!$B123&amp;Horizontal!BR$11,Vertical!$E:$O,BR$10,0))+0</f>
        <v>25</v>
      </c>
      <c r="BS123" s="209">
        <f>(VLOOKUP(Horizontal!$C123&amp;Horizontal!$B123&amp;Horizontal!BS$11,Vertical!$E:$O,BS$10,0))+0</f>
        <v>23</v>
      </c>
      <c r="BT123" s="210">
        <f>(VLOOKUP(Horizontal!$C123&amp;Horizontal!$B123&amp;Horizontal!BT$11,Vertical!$E:$O,BT$10,0))+0</f>
        <v>45</v>
      </c>
      <c r="BU123" s="207">
        <f>(VLOOKUP(Horizontal!$C123&amp;Horizontal!$B123&amp;Horizontal!BU$11,Vertical!$E:$O,BU$10,0))+0</f>
        <v>58.67</v>
      </c>
      <c r="BV123" s="207">
        <f>(VLOOKUP(Horizontal!$C123&amp;Horizontal!$B123&amp;Horizontal!BV$11,Vertical!$E:$O,BV$10,0))+0</f>
        <v>54.55</v>
      </c>
      <c r="BW123" s="207">
        <f>(VLOOKUP(Horizontal!$C123&amp;Horizontal!$B123&amp;Horizontal!BW$11,Vertical!$E:$O,BW$10,0))+0</f>
        <v>54.55</v>
      </c>
      <c r="BX123" s="207">
        <f>(VLOOKUP(Horizontal!$C123&amp;Horizontal!$B123&amp;Horizontal!BX$11,Vertical!$E:$O,BX$10,0))+0</f>
        <v>30.43</v>
      </c>
      <c r="BY123" s="207">
        <f>(VLOOKUP(Horizontal!$C123&amp;Horizontal!$B123&amp;Horizontal!BY$11,Vertical!$E:$O,BY$10,0))+0</f>
        <v>28</v>
      </c>
      <c r="BZ123" s="207">
        <f>(VLOOKUP(Horizontal!$C123&amp;Horizontal!$B123&amp;Horizontal!BZ$11,Vertical!$E:$O,BZ$10,0))+0</f>
        <v>24</v>
      </c>
      <c r="CA123" s="207">
        <f>(VLOOKUP(Horizontal!$C123&amp;Horizontal!$B123&amp;Horizontal!CA$11,Vertical!$E:$O,CA$10,0))+0</f>
        <v>19.05</v>
      </c>
      <c r="CB123" s="209">
        <f>(VLOOKUP(Horizontal!$C123&amp;Horizontal!$B123&amp;Horizontal!CB$11,Vertical!$E:$O,CB$10,0))+0</f>
        <v>30.43</v>
      </c>
      <c r="CC123" s="210">
        <f>(VLOOKUP(Horizontal!$C123&amp;Horizontal!$B123&amp;Horizontal!CC$11,Vertical!$E:$O,CC$10,0))+0</f>
        <v>20</v>
      </c>
      <c r="CD123" s="207">
        <f>(VLOOKUP(Horizontal!$C123&amp;Horizontal!$B123&amp;Horizontal!CD$11,Vertical!$E:$O,CD$10,0))+0</f>
        <v>15.31</v>
      </c>
      <c r="CE123" s="207">
        <f>(VLOOKUP(Horizontal!$C123&amp;Horizontal!$B123&amp;Horizontal!CE$11,Vertical!$E:$O,CE$10,0))+0</f>
        <v>9.09</v>
      </c>
      <c r="CF123" s="207">
        <f>(VLOOKUP(Horizontal!$C123&amp;Horizontal!$B123&amp;Horizontal!CF$11,Vertical!$E:$O,CF$10,0))+0</f>
        <v>9.09</v>
      </c>
      <c r="CG123" s="207">
        <f>(VLOOKUP(Horizontal!$C123&amp;Horizontal!$B123&amp;Horizontal!CG$11,Vertical!$E:$O,CG$10,0))+0</f>
        <v>26.09</v>
      </c>
      <c r="CH123" s="207">
        <f>(VLOOKUP(Horizontal!$C123&amp;Horizontal!$B123&amp;Horizontal!CH$11,Vertical!$E:$O,CH$10,0))+0</f>
        <v>16</v>
      </c>
      <c r="CI123" s="207">
        <f>(VLOOKUP(Horizontal!$C123&amp;Horizontal!$B123&amp;Horizontal!CI$11,Vertical!$E:$O,CI$10,0))+0</f>
        <v>24</v>
      </c>
      <c r="CJ123" s="207">
        <f>(VLOOKUP(Horizontal!$C123&amp;Horizontal!$B123&amp;Horizontal!CJ$11,Vertical!$E:$O,CJ$10,0))+0</f>
        <v>23.81</v>
      </c>
      <c r="CK123" s="209">
        <f>(VLOOKUP(Horizontal!$C123&amp;Horizontal!$B123&amp;Horizontal!CK$11,Vertical!$E:$O,CK$10,0))+0</f>
        <v>17.39</v>
      </c>
      <c r="CL123" s="210">
        <f>(VLOOKUP(Horizontal!$C123&amp;Horizontal!$B123&amp;Horizontal!CL$11,Vertical!$E:$O,CL$10,0))+0</f>
        <v>35</v>
      </c>
      <c r="CM123" s="207">
        <f>(VLOOKUP(Horizontal!$C123&amp;Horizontal!$B123&amp;Horizontal!CM$11,Vertical!$E:$O,CM$10,0))+0</f>
        <v>26.02</v>
      </c>
      <c r="CN123" s="207">
        <f>(VLOOKUP(Horizontal!$C123&amp;Horizontal!$B123&amp;Horizontal!CN$11,Vertical!$E:$O,CN$10,0))+0</f>
        <v>36.36</v>
      </c>
      <c r="CO123" s="207">
        <f>(VLOOKUP(Horizontal!$C123&amp;Horizontal!$B123&amp;Horizontal!CO$11,Vertical!$E:$O,CO$10,0))+0</f>
        <v>36.36</v>
      </c>
      <c r="CP123" s="207">
        <f>(VLOOKUP(Horizontal!$C123&amp;Horizontal!$B123&amp;Horizontal!CP$11,Vertical!$E:$O,CP$10,0))+0</f>
        <v>43.48</v>
      </c>
      <c r="CQ123" s="207">
        <f>(VLOOKUP(Horizontal!$C123&amp;Horizontal!$B123&amp;Horizontal!CQ$11,Vertical!$E:$O,CQ$10,0))+0</f>
        <v>56</v>
      </c>
      <c r="CR123" s="207">
        <f>(VLOOKUP(Horizontal!$C123&amp;Horizontal!$B123&amp;Horizontal!CR$11,Vertical!$E:$O,CR$10,0))+0</f>
        <v>52</v>
      </c>
      <c r="CS123" s="207">
        <f>(VLOOKUP(Horizontal!$C123&amp;Horizontal!$B123&amp;Horizontal!CS$11,Vertical!$E:$O,CS$10,0))+0</f>
        <v>57.14</v>
      </c>
      <c r="CT123" s="207">
        <f>(VLOOKUP(Horizontal!$C123&amp;Horizontal!$B123&amp;Horizontal!CT$11,Vertical!$E:$O,CT$10,0))+0</f>
        <v>52.17</v>
      </c>
      <c r="CU123" s="150"/>
      <c r="CV123" s="211">
        <f t="shared" si="53"/>
        <v>59.359999999999985</v>
      </c>
      <c r="CW123" s="190">
        <f t="shared" si="54"/>
        <v>54.649999999999991</v>
      </c>
      <c r="CX123" s="190">
        <f t="shared" si="55"/>
        <v>57.2</v>
      </c>
      <c r="CY123" s="190">
        <f t="shared" si="56"/>
        <v>45.04000000000002</v>
      </c>
      <c r="CZ123" s="190">
        <f t="shared" si="57"/>
        <v>41.91</v>
      </c>
      <c r="DA123" s="190">
        <f t="shared" si="58"/>
        <v>43.379999999999995</v>
      </c>
      <c r="DB123" s="190">
        <f t="shared" si="59"/>
        <v>43.490000000000009</v>
      </c>
      <c r="DC123" s="190">
        <f t="shared" si="60"/>
        <v>42.620000000000005</v>
      </c>
      <c r="DD123" s="212">
        <f t="shared" si="61"/>
        <v>41.700000000000017</v>
      </c>
      <c r="DE123" s="9">
        <v>160</v>
      </c>
      <c r="DF123" s="212">
        <f t="shared" si="62"/>
        <v>92.557210401891325</v>
      </c>
      <c r="DG123" s="264"/>
      <c r="DH123" s="265"/>
      <c r="DI123" s="265"/>
      <c r="DJ123" s="266"/>
      <c r="DK123" s="190">
        <v>94.58</v>
      </c>
      <c r="DL123" s="190">
        <v>94.58</v>
      </c>
      <c r="DM123" s="190">
        <v>176.69</v>
      </c>
      <c r="DN123" s="212">
        <v>84.48</v>
      </c>
      <c r="DO123" s="190">
        <v>11190755952381</v>
      </c>
      <c r="DP123" s="190">
        <v>11190755952381</v>
      </c>
      <c r="DQ123" s="190">
        <v>171.33</v>
      </c>
      <c r="DR123" s="212">
        <v>11190755952381</v>
      </c>
      <c r="DS123" s="150"/>
      <c r="DT123" s="190">
        <v>115</v>
      </c>
      <c r="DU123" s="190">
        <v>125</v>
      </c>
      <c r="DV123" s="190">
        <v>125</v>
      </c>
      <c r="DW123" s="190">
        <v>170</v>
      </c>
      <c r="DX123" s="190"/>
      <c r="DY123" s="190"/>
      <c r="DZ123" s="190"/>
      <c r="EA123" s="190"/>
      <c r="EB123" s="190"/>
      <c r="EC123" s="190"/>
      <c r="ED123" s="190">
        <v>150</v>
      </c>
      <c r="EE123" s="190">
        <v>150</v>
      </c>
      <c r="EF123" s="190">
        <v>150</v>
      </c>
      <c r="EG123" s="190">
        <v>150</v>
      </c>
      <c r="EH123" s="212">
        <v>150</v>
      </c>
      <c r="EI123" s="213"/>
      <c r="EJ123" s="211">
        <f t="shared" si="64"/>
        <v>66.639999999999986</v>
      </c>
      <c r="EK123" s="190">
        <f t="shared" si="65"/>
        <v>65.7</v>
      </c>
      <c r="EL123" s="190">
        <f t="shared" si="66"/>
        <v>62.109999999999985</v>
      </c>
      <c r="EM123" s="190">
        <f t="shared" si="67"/>
        <v>58.459999999999994</v>
      </c>
      <c r="EN123" s="190"/>
      <c r="EO123" s="190"/>
      <c r="EP123" s="190"/>
      <c r="EQ123" s="190"/>
      <c r="ER123" s="190"/>
      <c r="ES123" s="190"/>
      <c r="ET123" s="190">
        <f t="shared" si="68"/>
        <v>46.009999999999991</v>
      </c>
      <c r="EU123" s="190">
        <f t="shared" si="69"/>
        <v>43.47</v>
      </c>
      <c r="EV123" s="190">
        <f t="shared" si="70"/>
        <v>42.130000000000024</v>
      </c>
      <c r="EW123" s="190">
        <f t="shared" si="71"/>
        <v>42.379999999999995</v>
      </c>
      <c r="EX123" s="212">
        <f t="shared" si="72"/>
        <v>41.130000000000024</v>
      </c>
      <c r="EY123" s="211"/>
      <c r="EZ123" s="75">
        <f t="shared" si="73"/>
        <v>-6.0832536716781097E-4</v>
      </c>
      <c r="FA123" s="89">
        <f t="shared" si="74"/>
        <v>-7.0000000000000007E-2</v>
      </c>
      <c r="FB123" s="212"/>
      <c r="FC123" s="213"/>
      <c r="FD123" s="213"/>
      <c r="FE123" s="213"/>
      <c r="FF123" s="213"/>
      <c r="FG123" s="213"/>
      <c r="FH123" s="213"/>
      <c r="FI123" s="213"/>
      <c r="FJ123" s="213"/>
      <c r="FK123" s="213"/>
      <c r="FL123" s="213"/>
      <c r="FM123" s="213"/>
      <c r="FN123" s="213"/>
      <c r="FO123" s="213"/>
      <c r="FP123" s="213"/>
      <c r="FQ123" s="213"/>
      <c r="FR123" s="213"/>
      <c r="FS123" s="211"/>
      <c r="FT123" s="190"/>
      <c r="FU123" s="190"/>
      <c r="FV123" s="190"/>
      <c r="FW123" s="190"/>
      <c r="FX123" s="190"/>
      <c r="FY123" s="190"/>
      <c r="FZ123" s="190"/>
      <c r="GA123" s="190"/>
      <c r="GB123" s="190"/>
      <c r="GC123" s="190"/>
      <c r="GD123" s="190"/>
      <c r="GE123" s="190"/>
      <c r="GF123" s="190"/>
      <c r="GG123" s="212"/>
    </row>
    <row r="124" spans="2:189">
      <c r="B124" s="33">
        <v>42779</v>
      </c>
      <c r="C124" s="30" t="s">
        <v>59</v>
      </c>
      <c r="D124" s="30">
        <v>2017</v>
      </c>
      <c r="E124" s="30" t="str">
        <f t="shared" si="75"/>
        <v>2017S7</v>
      </c>
      <c r="F124" s="30" t="str">
        <f t="shared" si="63"/>
        <v>22017</v>
      </c>
      <c r="G124" s="208" t="str">
        <f>VLOOKUP(Horizontal!$C124&amp;Horizontal!$B124&amp;Horizontal!G$11,Vertical!$E:$O,G$10,0)</f>
        <v>0,19</v>
      </c>
      <c r="H124" s="207">
        <f>(VLOOKUP(Horizontal!$C124&amp;Horizontal!$B124&amp;Horizontal!H$11,Vertical!$E:$O,H$10,0))+0</f>
        <v>121.85</v>
      </c>
      <c r="I124" s="207">
        <f>(VLOOKUP(Horizontal!$C124&amp;Horizontal!$B124&amp;Horizontal!I$11,Vertical!$E:$O,I$10,0))+0</f>
        <v>148.31</v>
      </c>
      <c r="J124" s="207">
        <f>(VLOOKUP(Horizontal!$C124&amp;Horizontal!$B124&amp;Horizontal!J$11,Vertical!$E:$O,J$10,0))+0</f>
        <v>145.19999999999999</v>
      </c>
      <c r="K124" s="207">
        <f>(VLOOKUP(Horizontal!$C124&amp;Horizontal!$B124&amp;Horizontal!K$11,Vertical!$E:$O,K$10,0))+0</f>
        <v>175.71</v>
      </c>
      <c r="L124" s="207">
        <f>(VLOOKUP(Horizontal!$C124&amp;Horizontal!$B124&amp;Horizontal!L$11,Vertical!$E:$O,L$10,0))+0</f>
        <v>177.41</v>
      </c>
      <c r="M124" s="207">
        <f>(VLOOKUP(Horizontal!$C124&amp;Horizontal!$B124&amp;Horizontal!M$11,Vertical!$E:$O,M$10,0))+0</f>
        <v>156.58000000000001</v>
      </c>
      <c r="N124" s="207">
        <f>(VLOOKUP(Horizontal!$C124&amp;Horizontal!$B124&amp;Horizontal!N$11,Vertical!$E:$O,N$10,0))+0</f>
        <v>150.69999999999999</v>
      </c>
      <c r="O124" s="207">
        <f>(VLOOKUP(Horizontal!$C124&amp;Horizontal!$B124&amp;Horizontal!O$11,Vertical!$E:$O,O$10,0))+0</f>
        <v>147.27000000000001</v>
      </c>
      <c r="P124" s="209">
        <f>(VLOOKUP(Horizontal!$C124&amp;Horizontal!$B124&amp;Horizontal!P$11,Vertical!$E:$O,P$10,0))+0</f>
        <v>145.53</v>
      </c>
      <c r="Q124" s="210">
        <f>(VLOOKUP(Horizontal!$C124&amp;Horizontal!$B124&amp;Horizontal!Q$11,Vertical!$E:$O,Q$10,0))+0</f>
        <v>51</v>
      </c>
      <c r="R124" s="207">
        <f>(VLOOKUP(Horizontal!$C124&amp;Horizontal!$B124&amp;Horizontal!R$11,Vertical!$E:$O,R$10,0))+0</f>
        <v>55</v>
      </c>
      <c r="S124" s="207">
        <f>(VLOOKUP(Horizontal!$C124&amp;Horizontal!$B124&amp;Horizontal!S$11,Vertical!$E:$O,S$10,0))+0</f>
        <v>53</v>
      </c>
      <c r="T124" s="207">
        <f>(VLOOKUP(Horizontal!$C124&amp;Horizontal!$B124&amp;Horizontal!T$11,Vertical!$E:$O,T$10,0))+0</f>
        <v>48</v>
      </c>
      <c r="U124" s="207">
        <f>(VLOOKUP(Horizontal!$C124&amp;Horizontal!$B124&amp;Horizontal!U$11,Vertical!$E:$O,U$10,0))+0</f>
        <v>44</v>
      </c>
      <c r="V124" s="207">
        <f>(VLOOKUP(Horizontal!$C124&amp;Horizontal!$B124&amp;Horizontal!V$11,Vertical!$E:$O,V$10,0))+0</f>
        <v>35</v>
      </c>
      <c r="W124" s="207">
        <f>(VLOOKUP(Horizontal!$C124&amp;Horizontal!$B124&amp;Horizontal!W$11,Vertical!$E:$O,W$10,0))+0</f>
        <v>29</v>
      </c>
      <c r="X124" s="207">
        <f>(VLOOKUP(Horizontal!$C124&amp;Horizontal!$B124&amp;Horizontal!X$11,Vertical!$E:$O,X$10,0))+0</f>
        <v>25</v>
      </c>
      <c r="Y124" s="209">
        <f>(VLOOKUP(Horizontal!$C124&amp;Horizontal!$B124&amp;Horizontal!Y$11,Vertical!$E:$O,Y$10,0))+0</f>
        <v>21</v>
      </c>
      <c r="Z124" s="210">
        <f>(VLOOKUP(Horizontal!$C124&amp;Horizontal!$B124&amp;Horizontal!Z$11,Vertical!$E:$O,Z$10,0))+0</f>
        <v>8.6999999999999993</v>
      </c>
      <c r="AA124" s="207">
        <f>(VLOOKUP(Horizontal!$C124&amp;Horizontal!$B124&amp;Horizontal!AA$11,Vertical!$E:$O,AA$10,0))+0</f>
        <v>0</v>
      </c>
      <c r="AB124" s="207">
        <f>(VLOOKUP(Horizontal!$C124&amp;Horizontal!$B124&amp;Horizontal!AB$11,Vertical!$E:$O,AB$10,0))+0</f>
        <v>0</v>
      </c>
      <c r="AC124" s="207">
        <f>(VLOOKUP(Horizontal!$C124&amp;Horizontal!$B124&amp;Horizontal!AC$11,Vertical!$E:$O,AC$10,0))+0</f>
        <v>5</v>
      </c>
      <c r="AD124" s="207">
        <f>(VLOOKUP(Horizontal!$C124&amp;Horizontal!$B124&amp;Horizontal!AD$11,Vertical!$E:$O,AD$10,0))+0</f>
        <v>0</v>
      </c>
      <c r="AE124" s="207">
        <f>(VLOOKUP(Horizontal!$C124&amp;Horizontal!$B124&amp;Horizontal!AE$11,Vertical!$E:$O,AE$10,0))+0</f>
        <v>7.69</v>
      </c>
      <c r="AF124" s="207">
        <f>(VLOOKUP(Horizontal!$C124&amp;Horizontal!$B124&amp;Horizontal!AF$11,Vertical!$E:$O,AF$10,0))+0</f>
        <v>12</v>
      </c>
      <c r="AG124" s="207">
        <f>(VLOOKUP(Horizontal!$C124&amp;Horizontal!$B124&amp;Horizontal!AG$11,Vertical!$E:$O,AG$10,0))+0</f>
        <v>11.54</v>
      </c>
      <c r="AH124" s="209">
        <f>(VLOOKUP(Horizontal!$C124&amp;Horizontal!$B124&amp;Horizontal!AH$11,Vertical!$E:$O,AH$10,0))+0</f>
        <v>11.54</v>
      </c>
      <c r="AI124" s="210">
        <f>(VLOOKUP(Horizontal!$C124&amp;Horizontal!$B124&amp;Horizontal!AI$11,Vertical!$E:$O,AI$10,0))+0</f>
        <v>4.3499999999999996</v>
      </c>
      <c r="AJ124" s="207">
        <f>(VLOOKUP(Horizontal!$C124&amp;Horizontal!$B124&amp;Horizontal!AJ$11,Vertical!$E:$O,AJ$10,0))+0</f>
        <v>0</v>
      </c>
      <c r="AK124" s="207">
        <f>(VLOOKUP(Horizontal!$C124&amp;Horizontal!$B124&amp;Horizontal!AK$11,Vertical!$E:$O,AK$10,0))+0</f>
        <v>0</v>
      </c>
      <c r="AL124" s="207">
        <f>(VLOOKUP(Horizontal!$C124&amp;Horizontal!$B124&amp;Horizontal!AL$11,Vertical!$E:$O,AL$10,0))+0</f>
        <v>5</v>
      </c>
      <c r="AM124" s="207">
        <f>(VLOOKUP(Horizontal!$C124&amp;Horizontal!$B124&amp;Horizontal!AM$11,Vertical!$E:$O,AM$10,0))+0</f>
        <v>0</v>
      </c>
      <c r="AN124" s="207">
        <f>(VLOOKUP(Horizontal!$C124&amp;Horizontal!$B124&amp;Horizontal!AN$11,Vertical!$E:$O,AN$10,0))+0</f>
        <v>15.38</v>
      </c>
      <c r="AO124" s="207">
        <f>(VLOOKUP(Horizontal!$C124&amp;Horizontal!$B124&amp;Horizontal!AO$11,Vertical!$E:$O,AO$10,0))+0</f>
        <v>20</v>
      </c>
      <c r="AP124" s="207">
        <f>(VLOOKUP(Horizontal!$C124&amp;Horizontal!$B124&amp;Horizontal!AP$11,Vertical!$E:$O,AP$10,0))+0</f>
        <v>26.92</v>
      </c>
      <c r="AQ124" s="209">
        <f>(VLOOKUP(Horizontal!$C124&amp;Horizontal!$B124&amp;Horizontal!AQ$11,Vertical!$E:$O,AQ$10,0))+0</f>
        <v>30.77</v>
      </c>
      <c r="AR124" s="210">
        <f>(VLOOKUP(Horizontal!$C124&amp;Horizontal!$B124&amp;Horizontal!AR$11,Vertical!$E:$O,AR$10,0))+0</f>
        <v>86.96</v>
      </c>
      <c r="AS124" s="207">
        <f>(VLOOKUP(Horizontal!$C124&amp;Horizontal!$B124&amp;Horizontal!AS$11,Vertical!$E:$O,AS$10,0))+0</f>
        <v>100</v>
      </c>
      <c r="AT124" s="207">
        <f>(VLOOKUP(Horizontal!$C124&amp;Horizontal!$B124&amp;Horizontal!AT$11,Vertical!$E:$O,AT$10,0))+0</f>
        <v>100</v>
      </c>
      <c r="AU124" s="207">
        <f>(VLOOKUP(Horizontal!$C124&amp;Horizontal!$B124&amp;Horizontal!AU$11,Vertical!$E:$O,AU$10,0))+0</f>
        <v>90</v>
      </c>
      <c r="AV124" s="207">
        <f>(VLOOKUP(Horizontal!$C124&amp;Horizontal!$B124&amp;Horizontal!AV$11,Vertical!$E:$O,AV$10,0))+0</f>
        <v>100</v>
      </c>
      <c r="AW124" s="207">
        <f>(VLOOKUP(Horizontal!$C124&amp;Horizontal!$B124&amp;Horizontal!AW$11,Vertical!$E:$O,AW$10,0))+0</f>
        <v>76.92</v>
      </c>
      <c r="AX124" s="207">
        <f>(VLOOKUP(Horizontal!$C124&amp;Horizontal!$B124&amp;Horizontal!AX$11,Vertical!$E:$O,AX$10,0))+0</f>
        <v>68</v>
      </c>
      <c r="AY124" s="207">
        <f>(VLOOKUP(Horizontal!$C124&amp;Horizontal!$B124&amp;Horizontal!AY$11,Vertical!$E:$O,AY$10,0))+0</f>
        <v>61.54</v>
      </c>
      <c r="AZ124" s="209">
        <f>(VLOOKUP(Horizontal!$C124&amp;Horizontal!$B124&amp;Horizontal!AZ$11,Vertical!$E:$O,AZ$10,0))+0</f>
        <v>57.69</v>
      </c>
      <c r="BA124" s="208">
        <f>(VLOOKUP(Horizontal!$C124&amp;Horizontal!$B124&amp;Horizontal!BA$11,Vertical!$E:$O,BA$10,0))+0</f>
        <v>54.63</v>
      </c>
      <c r="BB124" s="210">
        <f>(VLOOKUP(Horizontal!$C124&amp;Horizontal!$B124&amp;Horizontal!BB$11,Vertical!$E:$O,BB$10,0))+0</f>
        <v>175.32</v>
      </c>
      <c r="BC124" s="207">
        <f>(VLOOKUP(Horizontal!$C124&amp;Horizontal!$B124&amp;Horizontal!BC$11,Vertical!$E:$O,BC$10,0))+0</f>
        <v>193.24</v>
      </c>
      <c r="BD124" s="207">
        <f>(VLOOKUP(Horizontal!$C124&amp;Horizontal!$B124&amp;Horizontal!BD$11,Vertical!$E:$O,BD$10,0))+0</f>
        <v>191.76</v>
      </c>
      <c r="BE124" s="207">
        <f>(VLOOKUP(Horizontal!$C124&amp;Horizontal!$B124&amp;Horizontal!BE$11,Vertical!$E:$O,BE$10,0))+0</f>
        <v>212.28</v>
      </c>
      <c r="BF124" s="207">
        <f>(VLOOKUP(Horizontal!$C124&amp;Horizontal!$B124&amp;Horizontal!BF$11,Vertical!$E:$O,BF$10,0))+0</f>
        <v>214.43</v>
      </c>
      <c r="BG124" s="207">
        <f>(VLOOKUP(Horizontal!$C124&amp;Horizontal!$B124&amp;Horizontal!BG$11,Vertical!$E:$O,BG$10,0))+0</f>
        <v>201.83</v>
      </c>
      <c r="BH124" s="207">
        <f>(VLOOKUP(Horizontal!$C124&amp;Horizontal!$B124&amp;Horizontal!BH$11,Vertical!$E:$O,BH$10,0))+0</f>
        <v>194.69</v>
      </c>
      <c r="BI124" s="207">
        <f>(VLOOKUP(Horizontal!$C124&amp;Horizontal!$B124&amp;Horizontal!BI$11,Vertical!$E:$O,BI$10,0))+0</f>
        <v>190.7</v>
      </c>
      <c r="BJ124" s="209">
        <f>(VLOOKUP(Horizontal!$C124&amp;Horizontal!$B124&amp;Horizontal!BJ$11,Vertical!$E:$O,BJ$10,0))+0</f>
        <v>187.58</v>
      </c>
      <c r="BK124" s="210">
        <f>(VLOOKUP(Horizontal!$C124&amp;Horizontal!$B124&amp;Horizontal!BK$11,Vertical!$E:$O,BK$10,0))+0</f>
        <v>51</v>
      </c>
      <c r="BL124" s="207">
        <f>(VLOOKUP(Horizontal!$C124&amp;Horizontal!$B124&amp;Horizontal!BL$11,Vertical!$E:$O,BL$10,0))+0</f>
        <v>49</v>
      </c>
      <c r="BM124" s="207">
        <f>(VLOOKUP(Horizontal!$C124&amp;Horizontal!$B124&amp;Horizontal!BM$11,Vertical!$E:$O,BM$10,0))+0</f>
        <v>48</v>
      </c>
      <c r="BN124" s="207">
        <f>(VLOOKUP(Horizontal!$C124&amp;Horizontal!$B124&amp;Horizontal!BN$11,Vertical!$E:$O,BN$10,0))+0</f>
        <v>47</v>
      </c>
      <c r="BO124" s="207">
        <f>(VLOOKUP(Horizontal!$C124&amp;Horizontal!$B124&amp;Horizontal!BO$11,Vertical!$E:$O,BO$10,0))+0</f>
        <v>45</v>
      </c>
      <c r="BP124" s="207">
        <f>(VLOOKUP(Horizontal!$C124&amp;Horizontal!$B124&amp;Horizontal!BP$11,Vertical!$E:$O,BP$10,0))+0</f>
        <v>37</v>
      </c>
      <c r="BQ124" s="207">
        <f>(VLOOKUP(Horizontal!$C124&amp;Horizontal!$B124&amp;Horizontal!BQ$11,Vertical!$E:$O,BQ$10,0))+0</f>
        <v>33</v>
      </c>
      <c r="BR124" s="207">
        <f>(VLOOKUP(Horizontal!$C124&amp;Horizontal!$B124&amp;Horizontal!BR$11,Vertical!$E:$O,BR$10,0))+0</f>
        <v>28</v>
      </c>
      <c r="BS124" s="209">
        <f>(VLOOKUP(Horizontal!$C124&amp;Horizontal!$B124&amp;Horizontal!BS$11,Vertical!$E:$O,BS$10,0))+0</f>
        <v>24</v>
      </c>
      <c r="BT124" s="210">
        <f>(VLOOKUP(Horizontal!$C124&amp;Horizontal!$B124&amp;Horizontal!BT$11,Vertical!$E:$O,BT$10,0))+0</f>
        <v>30.43</v>
      </c>
      <c r="BU124" s="207">
        <f>(VLOOKUP(Horizontal!$C124&amp;Horizontal!$B124&amp;Horizontal!BU$11,Vertical!$E:$O,BU$10,0))+0</f>
        <v>11.11</v>
      </c>
      <c r="BV124" s="207">
        <f>(VLOOKUP(Horizontal!$C124&amp;Horizontal!$B124&amp;Horizontal!BV$11,Vertical!$E:$O,BV$10,0))+0</f>
        <v>16.670000000000002</v>
      </c>
      <c r="BW124" s="207">
        <f>(VLOOKUP(Horizontal!$C124&amp;Horizontal!$B124&amp;Horizontal!BW$11,Vertical!$E:$O,BW$10,0))+0</f>
        <v>15</v>
      </c>
      <c r="BX124" s="207">
        <f>(VLOOKUP(Horizontal!$C124&amp;Horizontal!$B124&amp;Horizontal!BX$11,Vertical!$E:$O,BX$10,0))+0</f>
        <v>0</v>
      </c>
      <c r="BY124" s="207">
        <f>(VLOOKUP(Horizontal!$C124&amp;Horizontal!$B124&amp;Horizontal!BY$11,Vertical!$E:$O,BY$10,0))+0</f>
        <v>13.04</v>
      </c>
      <c r="BZ124" s="207">
        <f>(VLOOKUP(Horizontal!$C124&amp;Horizontal!$B124&amp;Horizontal!BZ$11,Vertical!$E:$O,BZ$10,0))+0</f>
        <v>21.74</v>
      </c>
      <c r="CA124" s="207">
        <f>(VLOOKUP(Horizontal!$C124&amp;Horizontal!$B124&amp;Horizontal!CA$11,Vertical!$E:$O,CA$10,0))+0</f>
        <v>36.36</v>
      </c>
      <c r="CB124" s="209">
        <f>(VLOOKUP(Horizontal!$C124&amp;Horizontal!$B124&amp;Horizontal!CB$11,Vertical!$E:$O,CB$10,0))+0</f>
        <v>28.57</v>
      </c>
      <c r="CC124" s="210">
        <f>(VLOOKUP(Horizontal!$C124&amp;Horizontal!$B124&amp;Horizontal!CC$11,Vertical!$E:$O,CC$10,0))+0</f>
        <v>13.04</v>
      </c>
      <c r="CD124" s="207">
        <f>(VLOOKUP(Horizontal!$C124&amp;Horizontal!$B124&amp;Horizontal!CD$11,Vertical!$E:$O,CD$10,0))+0</f>
        <v>0</v>
      </c>
      <c r="CE124" s="207">
        <f>(VLOOKUP(Horizontal!$C124&amp;Horizontal!$B124&amp;Horizontal!CE$11,Vertical!$E:$O,CE$10,0))+0</f>
        <v>0</v>
      </c>
      <c r="CF124" s="207">
        <f>(VLOOKUP(Horizontal!$C124&amp;Horizontal!$B124&amp;Horizontal!CF$11,Vertical!$E:$O,CF$10,0))+0</f>
        <v>5</v>
      </c>
      <c r="CG124" s="207">
        <f>(VLOOKUP(Horizontal!$C124&amp;Horizontal!$B124&amp;Horizontal!CG$11,Vertical!$E:$O,CG$10,0))+0</f>
        <v>0</v>
      </c>
      <c r="CH124" s="207">
        <f>(VLOOKUP(Horizontal!$C124&amp;Horizontal!$B124&amp;Horizontal!CH$11,Vertical!$E:$O,CH$10,0))+0</f>
        <v>8.6999999999999993</v>
      </c>
      <c r="CI124" s="207">
        <f>(VLOOKUP(Horizontal!$C124&amp;Horizontal!$B124&amp;Horizontal!CI$11,Vertical!$E:$O,CI$10,0))+0</f>
        <v>8.6999999999999993</v>
      </c>
      <c r="CJ124" s="207">
        <f>(VLOOKUP(Horizontal!$C124&amp;Horizontal!$B124&amp;Horizontal!CJ$11,Vertical!$E:$O,CJ$10,0))+0</f>
        <v>13.64</v>
      </c>
      <c r="CK124" s="209">
        <f>(VLOOKUP(Horizontal!$C124&amp;Horizontal!$B124&amp;Horizontal!CK$11,Vertical!$E:$O,CK$10,0))+0</f>
        <v>14.29</v>
      </c>
      <c r="CL124" s="210">
        <f>(VLOOKUP(Horizontal!$C124&amp;Horizontal!$B124&amp;Horizontal!CL$11,Vertical!$E:$O,CL$10,0))+0</f>
        <v>56.52</v>
      </c>
      <c r="CM124" s="207">
        <f>(VLOOKUP(Horizontal!$C124&amp;Horizontal!$B124&amp;Horizontal!CM$11,Vertical!$E:$O,CM$10,0))+0</f>
        <v>88.89</v>
      </c>
      <c r="CN124" s="207">
        <f>(VLOOKUP(Horizontal!$C124&amp;Horizontal!$B124&amp;Horizontal!CN$11,Vertical!$E:$O,CN$10,0))+0</f>
        <v>83.33</v>
      </c>
      <c r="CO124" s="207">
        <f>(VLOOKUP(Horizontal!$C124&amp;Horizontal!$B124&amp;Horizontal!CO$11,Vertical!$E:$O,CO$10,0))+0</f>
        <v>80</v>
      </c>
      <c r="CP124" s="207">
        <f>(VLOOKUP(Horizontal!$C124&amp;Horizontal!$B124&amp;Horizontal!CP$11,Vertical!$E:$O,CP$10,0))+0</f>
        <v>100</v>
      </c>
      <c r="CQ124" s="207">
        <f>(VLOOKUP(Horizontal!$C124&amp;Horizontal!$B124&amp;Horizontal!CQ$11,Vertical!$E:$O,CQ$10,0))+0</f>
        <v>78.260000000000005</v>
      </c>
      <c r="CR124" s="207">
        <f>(VLOOKUP(Horizontal!$C124&amp;Horizontal!$B124&amp;Horizontal!CR$11,Vertical!$E:$O,CR$10,0))+0</f>
        <v>69.569999999999993</v>
      </c>
      <c r="CS124" s="207">
        <f>(VLOOKUP(Horizontal!$C124&amp;Horizontal!$B124&amp;Horizontal!CS$11,Vertical!$E:$O,CS$10,0))+0</f>
        <v>50</v>
      </c>
      <c r="CT124" s="207">
        <f>(VLOOKUP(Horizontal!$C124&amp;Horizontal!$B124&amp;Horizontal!CT$11,Vertical!$E:$O,CT$10,0))+0</f>
        <v>57.14</v>
      </c>
      <c r="CU124" s="150"/>
      <c r="CV124" s="211">
        <f t="shared" si="53"/>
        <v>53.47</v>
      </c>
      <c r="CW124" s="190">
        <f t="shared" si="54"/>
        <v>44.930000000000007</v>
      </c>
      <c r="CX124" s="190">
        <f t="shared" si="55"/>
        <v>46.56</v>
      </c>
      <c r="CY124" s="190">
        <f t="shared" si="56"/>
        <v>36.569999999999993</v>
      </c>
      <c r="CZ124" s="190">
        <f t="shared" si="57"/>
        <v>37.02000000000001</v>
      </c>
      <c r="DA124" s="190">
        <f t="shared" si="58"/>
        <v>45.25</v>
      </c>
      <c r="DB124" s="190">
        <f t="shared" si="59"/>
        <v>43.990000000000009</v>
      </c>
      <c r="DC124" s="190">
        <f t="shared" si="60"/>
        <v>43.429999999999978</v>
      </c>
      <c r="DD124" s="212">
        <f t="shared" si="61"/>
        <v>42.050000000000011</v>
      </c>
      <c r="DE124" s="9">
        <v>160</v>
      </c>
      <c r="DF124" s="212">
        <f t="shared" si="62"/>
        <v>86.607210401891336</v>
      </c>
      <c r="DG124" s="264"/>
      <c r="DH124" s="265"/>
      <c r="DI124" s="265"/>
      <c r="DJ124" s="266"/>
      <c r="DK124" s="190">
        <v>103.09</v>
      </c>
      <c r="DL124" s="190">
        <v>103.09</v>
      </c>
      <c r="DM124" s="190">
        <v>165.51</v>
      </c>
      <c r="DN124" s="212">
        <v>102.16</v>
      </c>
      <c r="DO124" s="190">
        <v>120970119047619</v>
      </c>
      <c r="DP124" s="190">
        <v>120970119047619</v>
      </c>
      <c r="DQ124" s="190">
        <v>159.77000000000001</v>
      </c>
      <c r="DR124" s="212">
        <v>120970119047619</v>
      </c>
      <c r="DS124" s="150"/>
      <c r="DT124" s="190">
        <v>122</v>
      </c>
      <c r="DU124" s="190">
        <v>150</v>
      </c>
      <c r="DV124" s="190">
        <v>145</v>
      </c>
      <c r="DW124" s="190">
        <v>190</v>
      </c>
      <c r="DX124" s="190"/>
      <c r="DY124" s="190"/>
      <c r="DZ124" s="190"/>
      <c r="EA124" s="190"/>
      <c r="EB124" s="190"/>
      <c r="EC124" s="190"/>
      <c r="ED124" s="190">
        <v>167</v>
      </c>
      <c r="EE124" s="190">
        <v>155</v>
      </c>
      <c r="EF124" s="190">
        <v>150</v>
      </c>
      <c r="EG124" s="190">
        <v>150</v>
      </c>
      <c r="EH124" s="212">
        <v>150</v>
      </c>
      <c r="EI124" s="213"/>
      <c r="EJ124" s="211">
        <f t="shared" si="64"/>
        <v>59.359999999999985</v>
      </c>
      <c r="EK124" s="190">
        <f t="shared" si="65"/>
        <v>54.649999999999991</v>
      </c>
      <c r="EL124" s="190">
        <f t="shared" si="66"/>
        <v>57.2</v>
      </c>
      <c r="EM124" s="190">
        <f t="shared" si="67"/>
        <v>45.04000000000002</v>
      </c>
      <c r="EN124" s="190"/>
      <c r="EO124" s="190"/>
      <c r="EP124" s="190"/>
      <c r="EQ124" s="190"/>
      <c r="ER124" s="190"/>
      <c r="ES124" s="190"/>
      <c r="ET124" s="190">
        <f t="shared" si="68"/>
        <v>41.91</v>
      </c>
      <c r="EU124" s="190">
        <f t="shared" si="69"/>
        <v>43.379999999999995</v>
      </c>
      <c r="EV124" s="190">
        <f t="shared" si="70"/>
        <v>43.490000000000009</v>
      </c>
      <c r="EW124" s="190">
        <f t="shared" si="71"/>
        <v>42.620000000000005</v>
      </c>
      <c r="EX124" s="212">
        <f t="shared" si="72"/>
        <v>41.700000000000017</v>
      </c>
      <c r="EY124" s="211"/>
      <c r="EZ124" s="75">
        <f t="shared" si="73"/>
        <v>1.5598062556440358E-3</v>
      </c>
      <c r="FA124" s="89">
        <f t="shared" si="74"/>
        <v>-7.0000000000000007E-2</v>
      </c>
      <c r="FB124" s="212"/>
      <c r="FC124" s="213"/>
      <c r="FD124" s="213"/>
      <c r="FE124" s="213"/>
      <c r="FF124" s="213"/>
      <c r="FG124" s="213"/>
      <c r="FH124" s="213"/>
      <c r="FI124" s="213"/>
      <c r="FJ124" s="213"/>
      <c r="FK124" s="213"/>
      <c r="FL124" s="213"/>
      <c r="FM124" s="213"/>
      <c r="FN124" s="213"/>
      <c r="FO124" s="213"/>
      <c r="FP124" s="213"/>
      <c r="FQ124" s="213"/>
      <c r="FR124" s="213"/>
      <c r="FS124" s="211"/>
      <c r="FT124" s="190"/>
      <c r="FU124" s="190"/>
      <c r="FV124" s="190"/>
      <c r="FW124" s="190"/>
      <c r="FX124" s="190"/>
      <c r="FY124" s="190"/>
      <c r="FZ124" s="190"/>
      <c r="GA124" s="190"/>
      <c r="GB124" s="190"/>
      <c r="GC124" s="190"/>
      <c r="GD124" s="190"/>
      <c r="GE124" s="190"/>
      <c r="GF124" s="190"/>
      <c r="GG124" s="212"/>
    </row>
    <row r="125" spans="2:189">
      <c r="B125" s="33">
        <v>42786</v>
      </c>
      <c r="C125" s="30" t="s">
        <v>58</v>
      </c>
      <c r="D125" s="30">
        <v>2017</v>
      </c>
      <c r="E125" s="30" t="str">
        <f t="shared" si="75"/>
        <v>2017S8</v>
      </c>
      <c r="F125" s="30" t="str">
        <f t="shared" si="63"/>
        <v>22017</v>
      </c>
      <c r="G125" s="208" t="str">
        <f>VLOOKUP(Horizontal!$C125&amp;Horizontal!$B125&amp;Horizontal!G$11,Vertical!$E:$O,G$10,0)</f>
        <v>-1,48</v>
      </c>
      <c r="H125" s="207">
        <f>(VLOOKUP(Horizontal!$C125&amp;Horizontal!$B125&amp;Horizontal!H$11,Vertical!$E:$O,H$10,0))+0</f>
        <v>122.27</v>
      </c>
      <c r="I125" s="207">
        <f>(VLOOKUP(Horizontal!$C125&amp;Horizontal!$B125&amp;Horizontal!I$11,Vertical!$E:$O,I$10,0))+0</f>
        <v>161.83000000000001</v>
      </c>
      <c r="J125" s="207">
        <f>(VLOOKUP(Horizontal!$C125&amp;Horizontal!$B125&amp;Horizontal!J$11,Vertical!$E:$O,J$10,0))+0</f>
        <v>158.44</v>
      </c>
      <c r="K125" s="207">
        <f>(VLOOKUP(Horizontal!$C125&amp;Horizontal!$B125&amp;Horizontal!K$11,Vertical!$E:$O,K$10,0))+0</f>
        <v>188.94</v>
      </c>
      <c r="L125" s="207">
        <f>(VLOOKUP(Horizontal!$C125&amp;Horizontal!$B125&amp;Horizontal!L$11,Vertical!$E:$O,L$10,0))+0</f>
        <v>183.29</v>
      </c>
      <c r="M125" s="207">
        <f>(VLOOKUP(Horizontal!$C125&amp;Horizontal!$B125&amp;Horizontal!M$11,Vertical!$E:$O,M$10,0))+0</f>
        <v>160.99</v>
      </c>
      <c r="N125" s="207">
        <f>(VLOOKUP(Horizontal!$C125&amp;Horizontal!$B125&amp;Horizontal!N$11,Vertical!$E:$O,N$10,0))+0</f>
        <v>152.18</v>
      </c>
      <c r="O125" s="207">
        <f>(VLOOKUP(Horizontal!$C125&amp;Horizontal!$B125&amp;Horizontal!O$11,Vertical!$E:$O,O$10,0))+0</f>
        <v>148.97</v>
      </c>
      <c r="P125" s="209">
        <f>(VLOOKUP(Horizontal!$C125&amp;Horizontal!$B125&amp;Horizontal!P$11,Vertical!$E:$O,P$10,0))+0</f>
        <v>147.72999999999999</v>
      </c>
      <c r="Q125" s="210">
        <f>(VLOOKUP(Horizontal!$C125&amp;Horizontal!$B125&amp;Horizontal!Q$11,Vertical!$E:$O,Q$10,0))+0</f>
        <v>51</v>
      </c>
      <c r="R125" s="207">
        <f>(VLOOKUP(Horizontal!$C125&amp;Horizontal!$B125&amp;Horizontal!R$11,Vertical!$E:$O,R$10,0))+0</f>
        <v>50</v>
      </c>
      <c r="S125" s="207">
        <f>(VLOOKUP(Horizontal!$C125&amp;Horizontal!$B125&amp;Horizontal!S$11,Vertical!$E:$O,S$10,0))+0</f>
        <v>47</v>
      </c>
      <c r="T125" s="207">
        <f>(VLOOKUP(Horizontal!$C125&amp;Horizontal!$B125&amp;Horizontal!T$11,Vertical!$E:$O,T$10,0))+0</f>
        <v>44</v>
      </c>
      <c r="U125" s="207">
        <f>(VLOOKUP(Horizontal!$C125&amp;Horizontal!$B125&amp;Horizontal!U$11,Vertical!$E:$O,U$10,0))+0</f>
        <v>45</v>
      </c>
      <c r="V125" s="207">
        <f>(VLOOKUP(Horizontal!$C125&amp;Horizontal!$B125&amp;Horizontal!V$11,Vertical!$E:$O,V$10,0))+0</f>
        <v>38</v>
      </c>
      <c r="W125" s="207">
        <f>(VLOOKUP(Horizontal!$C125&amp;Horizontal!$B125&amp;Horizontal!W$11,Vertical!$E:$O,W$10,0))+0</f>
        <v>34</v>
      </c>
      <c r="X125" s="207">
        <f>(VLOOKUP(Horizontal!$C125&amp;Horizontal!$B125&amp;Horizontal!X$11,Vertical!$E:$O,X$10,0))+0</f>
        <v>30</v>
      </c>
      <c r="Y125" s="209">
        <f>(VLOOKUP(Horizontal!$C125&amp;Horizontal!$B125&amp;Horizontal!Y$11,Vertical!$E:$O,Y$10,0))+0</f>
        <v>26</v>
      </c>
      <c r="Z125" s="210">
        <f>(VLOOKUP(Horizontal!$C125&amp;Horizontal!$B125&amp;Horizontal!Z$11,Vertical!$E:$O,Z$10,0))+0</f>
        <v>28</v>
      </c>
      <c r="AA125" s="207">
        <f>(VLOOKUP(Horizontal!$C125&amp;Horizontal!$B125&amp;Horizontal!AA$11,Vertical!$E:$O,AA$10,0))+0</f>
        <v>0</v>
      </c>
      <c r="AB125" s="207">
        <f>(VLOOKUP(Horizontal!$C125&amp;Horizontal!$B125&amp;Horizontal!AB$11,Vertical!$E:$O,AB$10,0))+0</f>
        <v>9.52</v>
      </c>
      <c r="AC125" s="207">
        <f>(VLOOKUP(Horizontal!$C125&amp;Horizontal!$B125&amp;Horizontal!AC$11,Vertical!$E:$O,AC$10,0))+0</f>
        <v>9.52</v>
      </c>
      <c r="AD125" s="207">
        <f>(VLOOKUP(Horizontal!$C125&amp;Horizontal!$B125&amp;Horizontal!AD$11,Vertical!$E:$O,AD$10,0))+0</f>
        <v>4</v>
      </c>
      <c r="AE125" s="207">
        <f>(VLOOKUP(Horizontal!$C125&amp;Horizontal!$B125&amp;Horizontal!AE$11,Vertical!$E:$O,AE$10,0))+0</f>
        <v>4</v>
      </c>
      <c r="AF125" s="207">
        <f>(VLOOKUP(Horizontal!$C125&amp;Horizontal!$B125&amp;Horizontal!AF$11,Vertical!$E:$O,AF$10,0))+0</f>
        <v>7.69</v>
      </c>
      <c r="AG125" s="207">
        <f>(VLOOKUP(Horizontal!$C125&amp;Horizontal!$B125&amp;Horizontal!AG$11,Vertical!$E:$O,AG$10,0))+0</f>
        <v>8.33</v>
      </c>
      <c r="AH125" s="209">
        <f>(VLOOKUP(Horizontal!$C125&amp;Horizontal!$B125&amp;Horizontal!AH$11,Vertical!$E:$O,AH$10,0))+0</f>
        <v>8.33</v>
      </c>
      <c r="AI125" s="210">
        <f>(VLOOKUP(Horizontal!$C125&amp;Horizontal!$B125&amp;Horizontal!AI$11,Vertical!$E:$O,AI$10,0))+0</f>
        <v>4</v>
      </c>
      <c r="AJ125" s="207">
        <f>(VLOOKUP(Horizontal!$C125&amp;Horizontal!$B125&amp;Horizontal!AJ$11,Vertical!$E:$O,AJ$10,0))+0</f>
        <v>4.76</v>
      </c>
      <c r="AK125" s="207">
        <f>(VLOOKUP(Horizontal!$C125&amp;Horizontal!$B125&amp;Horizontal!AK$11,Vertical!$E:$O,AK$10,0))+0</f>
        <v>0</v>
      </c>
      <c r="AL125" s="207">
        <f>(VLOOKUP(Horizontal!$C125&amp;Horizontal!$B125&amp;Horizontal!AL$11,Vertical!$E:$O,AL$10,0))+0</f>
        <v>4.76</v>
      </c>
      <c r="AM125" s="207">
        <f>(VLOOKUP(Horizontal!$C125&amp;Horizontal!$B125&amp;Horizontal!AM$11,Vertical!$E:$O,AM$10,0))+0</f>
        <v>12</v>
      </c>
      <c r="AN125" s="207">
        <f>(VLOOKUP(Horizontal!$C125&amp;Horizontal!$B125&amp;Horizontal!AN$11,Vertical!$E:$O,AN$10,0))+0</f>
        <v>16</v>
      </c>
      <c r="AO125" s="207">
        <f>(VLOOKUP(Horizontal!$C125&amp;Horizontal!$B125&amp;Horizontal!AO$11,Vertical!$E:$O,AO$10,0))+0</f>
        <v>23.08</v>
      </c>
      <c r="AP125" s="207">
        <f>(VLOOKUP(Horizontal!$C125&amp;Horizontal!$B125&amp;Horizontal!AP$11,Vertical!$E:$O,AP$10,0))+0</f>
        <v>33.33</v>
      </c>
      <c r="AQ125" s="209">
        <f>(VLOOKUP(Horizontal!$C125&amp;Horizontal!$B125&amp;Horizontal!AQ$11,Vertical!$E:$O,AQ$10,0))+0</f>
        <v>29.17</v>
      </c>
      <c r="AR125" s="210">
        <f>(VLOOKUP(Horizontal!$C125&amp;Horizontal!$B125&amp;Horizontal!AR$11,Vertical!$E:$O,AR$10,0))+0</f>
        <v>68</v>
      </c>
      <c r="AS125" s="207">
        <f>(VLOOKUP(Horizontal!$C125&amp;Horizontal!$B125&amp;Horizontal!AS$11,Vertical!$E:$O,AS$10,0))+0</f>
        <v>95.24</v>
      </c>
      <c r="AT125" s="207">
        <f>(VLOOKUP(Horizontal!$C125&amp;Horizontal!$B125&amp;Horizontal!AT$11,Vertical!$E:$O,AT$10,0))+0</f>
        <v>90.48</v>
      </c>
      <c r="AU125" s="207">
        <f>(VLOOKUP(Horizontal!$C125&amp;Horizontal!$B125&amp;Horizontal!AU$11,Vertical!$E:$O,AU$10,0))+0</f>
        <v>85.71</v>
      </c>
      <c r="AV125" s="207">
        <f>(VLOOKUP(Horizontal!$C125&amp;Horizontal!$B125&amp;Horizontal!AV$11,Vertical!$E:$O,AV$10,0))+0</f>
        <v>84</v>
      </c>
      <c r="AW125" s="207">
        <f>(VLOOKUP(Horizontal!$C125&amp;Horizontal!$B125&amp;Horizontal!AW$11,Vertical!$E:$O,AW$10,0))+0</f>
        <v>80</v>
      </c>
      <c r="AX125" s="207">
        <f>(VLOOKUP(Horizontal!$C125&amp;Horizontal!$B125&amp;Horizontal!AX$11,Vertical!$E:$O,AX$10,0))+0</f>
        <v>69.23</v>
      </c>
      <c r="AY125" s="207">
        <f>(VLOOKUP(Horizontal!$C125&amp;Horizontal!$B125&amp;Horizontal!AY$11,Vertical!$E:$O,AY$10,0))+0</f>
        <v>58.33</v>
      </c>
      <c r="AZ125" s="209">
        <f>(VLOOKUP(Horizontal!$C125&amp;Horizontal!$B125&amp;Horizontal!AZ$11,Vertical!$E:$O,AZ$10,0))+0</f>
        <v>62.5</v>
      </c>
      <c r="BA125" s="208">
        <f>(VLOOKUP(Horizontal!$C125&amp;Horizontal!$B125&amp;Horizontal!BA$11,Vertical!$E:$O,BA$10,0))+0</f>
        <v>49.48</v>
      </c>
      <c r="BB125" s="210">
        <f>(VLOOKUP(Horizontal!$C125&amp;Horizontal!$B125&amp;Horizontal!BB$11,Vertical!$E:$O,BB$10,0))+0</f>
        <v>172.91</v>
      </c>
      <c r="BC125" s="207">
        <f>(VLOOKUP(Horizontal!$C125&amp;Horizontal!$B125&amp;Horizontal!BC$11,Vertical!$E:$O,BC$10,0))+0</f>
        <v>209.4</v>
      </c>
      <c r="BD125" s="207">
        <f>(VLOOKUP(Horizontal!$C125&amp;Horizontal!$B125&amp;Horizontal!BD$11,Vertical!$E:$O,BD$10,0))+0</f>
        <v>206.3</v>
      </c>
      <c r="BE125" s="207">
        <f>(VLOOKUP(Horizontal!$C125&amp;Horizontal!$B125&amp;Horizontal!BE$11,Vertical!$E:$O,BE$10,0))+0</f>
        <v>228.24</v>
      </c>
      <c r="BF125" s="207">
        <f>(VLOOKUP(Horizontal!$C125&amp;Horizontal!$B125&amp;Horizontal!BF$11,Vertical!$E:$O,BF$10,0))+0</f>
        <v>224.58</v>
      </c>
      <c r="BG125" s="207">
        <f>(VLOOKUP(Horizontal!$C125&amp;Horizontal!$B125&amp;Horizontal!BG$11,Vertical!$E:$O,BG$10,0))+0</f>
        <v>205.31</v>
      </c>
      <c r="BH125" s="207">
        <f>(VLOOKUP(Horizontal!$C125&amp;Horizontal!$B125&amp;Horizontal!BH$11,Vertical!$E:$O,BH$10,0))+0</f>
        <v>195.45</v>
      </c>
      <c r="BI125" s="207">
        <f>(VLOOKUP(Horizontal!$C125&amp;Horizontal!$B125&amp;Horizontal!BI$11,Vertical!$E:$O,BI$10,0))+0</f>
        <v>190.48</v>
      </c>
      <c r="BJ125" s="209">
        <f>(VLOOKUP(Horizontal!$C125&amp;Horizontal!$B125&amp;Horizontal!BJ$11,Vertical!$E:$O,BJ$10,0))+0</f>
        <v>188.34</v>
      </c>
      <c r="BK125" s="210">
        <f>(VLOOKUP(Horizontal!$C125&amp;Horizontal!$B125&amp;Horizontal!BK$11,Vertical!$E:$O,BK$10,0))+0</f>
        <v>48</v>
      </c>
      <c r="BL125" s="207">
        <f>(VLOOKUP(Horizontal!$C125&amp;Horizontal!$B125&amp;Horizontal!BL$11,Vertical!$E:$O,BL$10,0))+0</f>
        <v>45</v>
      </c>
      <c r="BM125" s="207">
        <f>(VLOOKUP(Horizontal!$C125&amp;Horizontal!$B125&amp;Horizontal!BM$11,Vertical!$E:$O,BM$10,0))+0</f>
        <v>41</v>
      </c>
      <c r="BN125" s="207">
        <f>(VLOOKUP(Horizontal!$C125&amp;Horizontal!$B125&amp;Horizontal!BN$11,Vertical!$E:$O,BN$10,0))+0</f>
        <v>38</v>
      </c>
      <c r="BO125" s="207">
        <f>(VLOOKUP(Horizontal!$C125&amp;Horizontal!$B125&amp;Horizontal!BO$11,Vertical!$E:$O,BO$10,0))+0</f>
        <v>39</v>
      </c>
      <c r="BP125" s="207">
        <f>(VLOOKUP(Horizontal!$C125&amp;Horizontal!$B125&amp;Horizontal!BP$11,Vertical!$E:$O,BP$10,0))+0</f>
        <v>30</v>
      </c>
      <c r="BQ125" s="207">
        <f>(VLOOKUP(Horizontal!$C125&amp;Horizontal!$B125&amp;Horizontal!BQ$11,Vertical!$E:$O,BQ$10,0))+0</f>
        <v>28</v>
      </c>
      <c r="BR125" s="207">
        <f>(VLOOKUP(Horizontal!$C125&amp;Horizontal!$B125&amp;Horizontal!BR$11,Vertical!$E:$O,BR$10,0))+0</f>
        <v>25</v>
      </c>
      <c r="BS125" s="209">
        <f>(VLOOKUP(Horizontal!$C125&amp;Horizontal!$B125&amp;Horizontal!BS$11,Vertical!$E:$O,BS$10,0))+0</f>
        <v>22</v>
      </c>
      <c r="BT125" s="210">
        <f>(VLOOKUP(Horizontal!$C125&amp;Horizontal!$B125&amp;Horizontal!BT$11,Vertical!$E:$O,BT$10,0))+0</f>
        <v>57.89</v>
      </c>
      <c r="BU125" s="207">
        <f>(VLOOKUP(Horizontal!$C125&amp;Horizontal!$B125&amp;Horizontal!BU$11,Vertical!$E:$O,BU$10,0))+0</f>
        <v>16.670000000000002</v>
      </c>
      <c r="BV125" s="207">
        <f>(VLOOKUP(Horizontal!$C125&amp;Horizontal!$B125&amp;Horizontal!BV$11,Vertical!$E:$O,BV$10,0))+0</f>
        <v>17.649999999999999</v>
      </c>
      <c r="BW125" s="207">
        <f>(VLOOKUP(Horizontal!$C125&amp;Horizontal!$B125&amp;Horizontal!BW$11,Vertical!$E:$O,BW$10,0))+0</f>
        <v>17.649999999999999</v>
      </c>
      <c r="BX125" s="207">
        <f>(VLOOKUP(Horizontal!$C125&amp;Horizontal!$B125&amp;Horizontal!BX$11,Vertical!$E:$O,BX$10,0))+0</f>
        <v>10.53</v>
      </c>
      <c r="BY125" s="207">
        <f>(VLOOKUP(Horizontal!$C125&amp;Horizontal!$B125&amp;Horizontal!BY$11,Vertical!$E:$O,BY$10,0))+0</f>
        <v>4.55</v>
      </c>
      <c r="BZ125" s="207">
        <f>(VLOOKUP(Horizontal!$C125&amp;Horizontal!$B125&amp;Horizontal!BZ$11,Vertical!$E:$O,BZ$10,0))+0</f>
        <v>27.27</v>
      </c>
      <c r="CA125" s="207">
        <f>(VLOOKUP(Horizontal!$C125&amp;Horizontal!$B125&amp;Horizontal!CA$11,Vertical!$E:$O,CA$10,0))+0</f>
        <v>33.33</v>
      </c>
      <c r="CB125" s="209">
        <f>(VLOOKUP(Horizontal!$C125&amp;Horizontal!$B125&amp;Horizontal!CB$11,Vertical!$E:$O,CB$10,0))+0</f>
        <v>40</v>
      </c>
      <c r="CC125" s="210">
        <f>(VLOOKUP(Horizontal!$C125&amp;Horizontal!$B125&amp;Horizontal!CC$11,Vertical!$E:$O,CC$10,0))+0</f>
        <v>10.53</v>
      </c>
      <c r="CD125" s="207">
        <f>(VLOOKUP(Horizontal!$C125&amp;Horizontal!$B125&amp;Horizontal!CD$11,Vertical!$E:$O,CD$10,0))+0</f>
        <v>0</v>
      </c>
      <c r="CE125" s="207">
        <f>(VLOOKUP(Horizontal!$C125&amp;Horizontal!$B125&amp;Horizontal!CE$11,Vertical!$E:$O,CE$10,0))+0</f>
        <v>5.88</v>
      </c>
      <c r="CF125" s="207">
        <f>(VLOOKUP(Horizontal!$C125&amp;Horizontal!$B125&amp;Horizontal!CF$11,Vertical!$E:$O,CF$10,0))+0</f>
        <v>5.88</v>
      </c>
      <c r="CG125" s="207">
        <f>(VLOOKUP(Horizontal!$C125&amp;Horizontal!$B125&amp;Horizontal!CG$11,Vertical!$E:$O,CG$10,0))+0</f>
        <v>10.53</v>
      </c>
      <c r="CH125" s="207">
        <f>(VLOOKUP(Horizontal!$C125&amp;Horizontal!$B125&amp;Horizontal!CH$11,Vertical!$E:$O,CH$10,0))+0</f>
        <v>18.18</v>
      </c>
      <c r="CI125" s="207">
        <f>(VLOOKUP(Horizontal!$C125&amp;Horizontal!$B125&amp;Horizontal!CI$11,Vertical!$E:$O,CI$10,0))+0</f>
        <v>9.09</v>
      </c>
      <c r="CJ125" s="207">
        <f>(VLOOKUP(Horizontal!$C125&amp;Horizontal!$B125&amp;Horizontal!CJ$11,Vertical!$E:$O,CJ$10,0))+0</f>
        <v>19.05</v>
      </c>
      <c r="CK125" s="209">
        <f>(VLOOKUP(Horizontal!$C125&amp;Horizontal!$B125&amp;Horizontal!CK$11,Vertical!$E:$O,CK$10,0))+0</f>
        <v>10</v>
      </c>
      <c r="CL125" s="210">
        <f>(VLOOKUP(Horizontal!$C125&amp;Horizontal!$B125&amp;Horizontal!CL$11,Vertical!$E:$O,CL$10,0))+0</f>
        <v>31.58</v>
      </c>
      <c r="CM125" s="207">
        <f>(VLOOKUP(Horizontal!$C125&amp;Horizontal!$B125&amp;Horizontal!CM$11,Vertical!$E:$O,CM$10,0))+0</f>
        <v>83.33</v>
      </c>
      <c r="CN125" s="207">
        <f>(VLOOKUP(Horizontal!$C125&amp;Horizontal!$B125&amp;Horizontal!CN$11,Vertical!$E:$O,CN$10,0))+0</f>
        <v>76.47</v>
      </c>
      <c r="CO125" s="207">
        <f>(VLOOKUP(Horizontal!$C125&amp;Horizontal!$B125&amp;Horizontal!CO$11,Vertical!$E:$O,CO$10,0))+0</f>
        <v>76.47</v>
      </c>
      <c r="CP125" s="207">
        <f>(VLOOKUP(Horizontal!$C125&amp;Horizontal!$B125&amp;Horizontal!CP$11,Vertical!$E:$O,CP$10,0))+0</f>
        <v>78.95</v>
      </c>
      <c r="CQ125" s="207">
        <f>(VLOOKUP(Horizontal!$C125&amp;Horizontal!$B125&amp;Horizontal!CQ$11,Vertical!$E:$O,CQ$10,0))+0</f>
        <v>77.27</v>
      </c>
      <c r="CR125" s="207">
        <f>(VLOOKUP(Horizontal!$C125&amp;Horizontal!$B125&amp;Horizontal!CR$11,Vertical!$E:$O,CR$10,0))+0</f>
        <v>63.64</v>
      </c>
      <c r="CS125" s="207">
        <f>(VLOOKUP(Horizontal!$C125&amp;Horizontal!$B125&amp;Horizontal!CS$11,Vertical!$E:$O,CS$10,0))+0</f>
        <v>47.62</v>
      </c>
      <c r="CT125" s="207">
        <f>(VLOOKUP(Horizontal!$C125&amp;Horizontal!$B125&amp;Horizontal!CT$11,Vertical!$E:$O,CT$10,0))+0</f>
        <v>50</v>
      </c>
      <c r="CU125" s="150"/>
      <c r="CV125" s="211">
        <f t="shared" si="53"/>
        <v>50.64</v>
      </c>
      <c r="CW125" s="190">
        <f t="shared" si="54"/>
        <v>47.569999999999993</v>
      </c>
      <c r="CX125" s="190">
        <f t="shared" si="55"/>
        <v>47.860000000000014</v>
      </c>
      <c r="CY125" s="190">
        <f t="shared" si="56"/>
        <v>39.300000000000011</v>
      </c>
      <c r="CZ125" s="190">
        <f t="shared" si="57"/>
        <v>41.29000000000002</v>
      </c>
      <c r="DA125" s="190">
        <f t="shared" si="58"/>
        <v>44.319999999999993</v>
      </c>
      <c r="DB125" s="190">
        <f t="shared" si="59"/>
        <v>43.269999999999982</v>
      </c>
      <c r="DC125" s="190">
        <f t="shared" si="60"/>
        <v>41.509999999999991</v>
      </c>
      <c r="DD125" s="212">
        <f t="shared" si="61"/>
        <v>40.610000000000014</v>
      </c>
      <c r="DE125" s="9">
        <v>160</v>
      </c>
      <c r="DF125" s="212">
        <f t="shared" si="62"/>
        <v>86.187210401891335</v>
      </c>
      <c r="DG125" s="264"/>
      <c r="DH125" s="265"/>
      <c r="DI125" s="265"/>
      <c r="DJ125" s="266"/>
      <c r="DK125" s="190">
        <v>113.1</v>
      </c>
      <c r="DL125" s="190">
        <v>113.1</v>
      </c>
      <c r="DM125" s="190">
        <v>142.08000000000001</v>
      </c>
      <c r="DN125" s="212">
        <v>15.72</v>
      </c>
      <c r="DO125" s="190">
        <v>132379289940828</v>
      </c>
      <c r="DP125" s="190">
        <v>132379289940828</v>
      </c>
      <c r="DQ125" s="190">
        <v>148930769230769</v>
      </c>
      <c r="DR125" s="212">
        <v>33.68</v>
      </c>
      <c r="DS125" s="150"/>
      <c r="DT125" s="190">
        <v>123</v>
      </c>
      <c r="DU125" s="190">
        <v>163</v>
      </c>
      <c r="DV125" s="190">
        <v>160</v>
      </c>
      <c r="DW125" s="190">
        <v>205</v>
      </c>
      <c r="DX125" s="190"/>
      <c r="DY125" s="190"/>
      <c r="DZ125" s="190"/>
      <c r="EA125" s="190"/>
      <c r="EB125" s="190"/>
      <c r="EC125" s="190"/>
      <c r="ED125" s="190">
        <v>190</v>
      </c>
      <c r="EE125" s="190">
        <v>160</v>
      </c>
      <c r="EF125" s="190">
        <v>150</v>
      </c>
      <c r="EG125" s="190">
        <v>150</v>
      </c>
      <c r="EH125" s="212">
        <v>150</v>
      </c>
      <c r="EI125" s="213"/>
      <c r="EJ125" s="211">
        <f t="shared" si="64"/>
        <v>53.47</v>
      </c>
      <c r="EK125" s="190">
        <f t="shared" si="65"/>
        <v>44.930000000000007</v>
      </c>
      <c r="EL125" s="190">
        <f t="shared" si="66"/>
        <v>46.56</v>
      </c>
      <c r="EM125" s="190">
        <f t="shared" si="67"/>
        <v>36.569999999999993</v>
      </c>
      <c r="EN125" s="190"/>
      <c r="EO125" s="190"/>
      <c r="EP125" s="190"/>
      <c r="EQ125" s="190"/>
      <c r="ER125" s="190"/>
      <c r="ES125" s="190"/>
      <c r="ET125" s="190">
        <f t="shared" si="68"/>
        <v>37.02000000000001</v>
      </c>
      <c r="EU125" s="190">
        <f t="shared" si="69"/>
        <v>45.25</v>
      </c>
      <c r="EV125" s="190">
        <f t="shared" si="70"/>
        <v>43.990000000000009</v>
      </c>
      <c r="EW125" s="190">
        <f t="shared" si="71"/>
        <v>43.429999999999978</v>
      </c>
      <c r="EX125" s="212">
        <f t="shared" si="72"/>
        <v>42.050000000000011</v>
      </c>
      <c r="EY125" s="211"/>
      <c r="EZ125" s="75">
        <f t="shared" si="73"/>
        <v>-1.1889460154241645E-2</v>
      </c>
      <c r="FA125" s="89">
        <f t="shared" si="74"/>
        <v>-7.0000000000000007E-2</v>
      </c>
      <c r="FB125" s="212"/>
      <c r="FC125" s="213"/>
      <c r="FD125" s="213"/>
      <c r="FE125" s="213"/>
      <c r="FF125" s="213"/>
      <c r="FG125" s="213"/>
      <c r="FH125" s="213"/>
      <c r="FI125" s="213"/>
      <c r="FJ125" s="213"/>
      <c r="FK125" s="213"/>
      <c r="FL125" s="213"/>
      <c r="FM125" s="213"/>
      <c r="FN125" s="213"/>
      <c r="FO125" s="213"/>
      <c r="FP125" s="213"/>
      <c r="FQ125" s="213"/>
      <c r="FR125" s="213"/>
      <c r="FS125" s="211"/>
      <c r="FT125" s="190"/>
      <c r="FU125" s="190"/>
      <c r="FV125" s="190"/>
      <c r="FW125" s="190"/>
      <c r="FX125" s="190"/>
      <c r="FY125" s="190"/>
      <c r="FZ125" s="190"/>
      <c r="GA125" s="190"/>
      <c r="GB125" s="190"/>
      <c r="GC125" s="190"/>
      <c r="GD125" s="190"/>
      <c r="GE125" s="190"/>
      <c r="GF125" s="190"/>
      <c r="GG125" s="212"/>
    </row>
    <row r="126" spans="2:189">
      <c r="B126" s="33">
        <f>+B125+7</f>
        <v>42793</v>
      </c>
      <c r="C126" s="30" t="s">
        <v>57</v>
      </c>
      <c r="D126" s="30">
        <v>2017</v>
      </c>
      <c r="E126" s="30" t="str">
        <f t="shared" si="75"/>
        <v>2017S9</v>
      </c>
      <c r="F126" s="30" t="str">
        <f t="shared" si="63"/>
        <v>2Final2017</v>
      </c>
      <c r="G126" s="208" t="str">
        <f>VLOOKUP(Horizontal!$C126&amp;Horizontal!$B126&amp;Horizontal!G$11,Vertical!$E:$O,G$10,0)</f>
        <v>-2,55</v>
      </c>
      <c r="H126" s="207">
        <f>(VLOOKUP(Horizontal!$C126&amp;Horizontal!$B126&amp;Horizontal!H$11,Vertical!$E:$O,H$10,0))+0</f>
        <v>125</v>
      </c>
      <c r="I126" s="207">
        <f>(VLOOKUP(Horizontal!$C126&amp;Horizontal!$B126&amp;Horizontal!I$11,Vertical!$E:$O,I$10,0))+0</f>
        <v>176.12</v>
      </c>
      <c r="J126" s="207">
        <f>(VLOOKUP(Horizontal!$C126&amp;Horizontal!$B126&amp;Horizontal!J$11,Vertical!$E:$O,J$10,0))+0</f>
        <v>166.22</v>
      </c>
      <c r="K126" s="207">
        <f>(VLOOKUP(Horizontal!$C126&amp;Horizontal!$B126&amp;Horizontal!K$11,Vertical!$E:$O,K$10,0))+0</f>
        <v>198.67</v>
      </c>
      <c r="L126" s="207">
        <f>(VLOOKUP(Horizontal!$C126&amp;Horizontal!$B126&amp;Horizontal!L$11,Vertical!$E:$O,L$10,0))+0</f>
        <v>190.06</v>
      </c>
      <c r="M126" s="207">
        <f>(VLOOKUP(Horizontal!$C126&amp;Horizontal!$B126&amp;Horizontal!M$11,Vertical!$E:$O,M$10,0))+0</f>
        <v>168.81</v>
      </c>
      <c r="N126" s="207">
        <f>(VLOOKUP(Horizontal!$C126&amp;Horizontal!$B126&amp;Horizontal!N$11,Vertical!$E:$O,N$10,0))+0</f>
        <v>155.88</v>
      </c>
      <c r="O126" s="207">
        <f>(VLOOKUP(Horizontal!$C126&amp;Horizontal!$B126&amp;Horizontal!O$11,Vertical!$E:$O,O$10,0))+0</f>
        <v>150.63</v>
      </c>
      <c r="P126" s="209">
        <f>(VLOOKUP(Horizontal!$C126&amp;Horizontal!$B126&amp;Horizontal!P$11,Vertical!$E:$O,P$10,0))+0</f>
        <v>150.01</v>
      </c>
      <c r="Q126" s="210">
        <f>(VLOOKUP(Horizontal!$C126&amp;Horizontal!$B126&amp;Horizontal!Q$11,Vertical!$E:$O,Q$10,0))+0</f>
        <v>52</v>
      </c>
      <c r="R126" s="207">
        <f>(VLOOKUP(Horizontal!$C126&amp;Horizontal!$B126&amp;Horizontal!R$11,Vertical!$E:$O,R$10,0))+0</f>
        <v>49</v>
      </c>
      <c r="S126" s="207">
        <f>(VLOOKUP(Horizontal!$C126&amp;Horizontal!$B126&amp;Horizontal!S$11,Vertical!$E:$O,S$10,0))+0</f>
        <v>44</v>
      </c>
      <c r="T126" s="207">
        <f>(VLOOKUP(Horizontal!$C126&amp;Horizontal!$B126&amp;Horizontal!T$11,Vertical!$E:$O,T$10,0))+0</f>
        <v>38</v>
      </c>
      <c r="U126" s="207">
        <f>(VLOOKUP(Horizontal!$C126&amp;Horizontal!$B126&amp;Horizontal!U$11,Vertical!$E:$O,U$10,0))+0</f>
        <v>38</v>
      </c>
      <c r="V126" s="207">
        <f>(VLOOKUP(Horizontal!$C126&amp;Horizontal!$B126&amp;Horizontal!V$11,Vertical!$E:$O,V$10,0))+0</f>
        <v>36</v>
      </c>
      <c r="W126" s="207">
        <f>(VLOOKUP(Horizontal!$C126&amp;Horizontal!$B126&amp;Horizontal!W$11,Vertical!$E:$O,W$10,0))+0</f>
        <v>28</v>
      </c>
      <c r="X126" s="207">
        <f>(VLOOKUP(Horizontal!$C126&amp;Horizontal!$B126&amp;Horizontal!X$11,Vertical!$E:$O,X$10,0))+0</f>
        <v>25</v>
      </c>
      <c r="Y126" s="209">
        <f>(VLOOKUP(Horizontal!$C126&amp;Horizontal!$B126&amp;Horizontal!Y$11,Vertical!$E:$O,Y$10,0))+0</f>
        <v>22</v>
      </c>
      <c r="Z126" s="210">
        <f>(VLOOKUP(Horizontal!$C126&amp;Horizontal!$B126&amp;Horizontal!Z$11,Vertical!$E:$O,Z$10,0))+0</f>
        <v>5.56</v>
      </c>
      <c r="AA126" s="207">
        <f>(VLOOKUP(Horizontal!$C126&amp;Horizontal!$B126&amp;Horizontal!AA$11,Vertical!$E:$O,AA$10,0))+0</f>
        <v>0</v>
      </c>
      <c r="AB126" s="207">
        <f>(VLOOKUP(Horizontal!$C126&amp;Horizontal!$B126&amp;Horizontal!AB$11,Vertical!$E:$O,AB$10,0))+0</f>
        <v>5.88</v>
      </c>
      <c r="AC126" s="207">
        <f>(VLOOKUP(Horizontal!$C126&amp;Horizontal!$B126&amp;Horizontal!AC$11,Vertical!$E:$O,AC$10,0))+0</f>
        <v>0</v>
      </c>
      <c r="AD126" s="207">
        <f>(VLOOKUP(Horizontal!$C126&amp;Horizontal!$B126&amp;Horizontal!AD$11,Vertical!$E:$O,AD$10,0))+0</f>
        <v>14.29</v>
      </c>
      <c r="AE126" s="207">
        <f>(VLOOKUP(Horizontal!$C126&amp;Horizontal!$B126&amp;Horizontal!AE$11,Vertical!$E:$O,AE$10,0))+0</f>
        <v>9.09</v>
      </c>
      <c r="AF126" s="207">
        <f>(VLOOKUP(Horizontal!$C126&amp;Horizontal!$B126&amp;Horizontal!AF$11,Vertical!$E:$O,AF$10,0))+0</f>
        <v>10</v>
      </c>
      <c r="AG126" s="207">
        <f>(VLOOKUP(Horizontal!$C126&amp;Horizontal!$B126&amp;Horizontal!AG$11,Vertical!$E:$O,AG$10,0))+0</f>
        <v>8.57</v>
      </c>
      <c r="AH126" s="209">
        <f>(VLOOKUP(Horizontal!$C126&amp;Horizontal!$B126&amp;Horizontal!AH$11,Vertical!$E:$O,AH$10,0))+0</f>
        <v>10.53</v>
      </c>
      <c r="AI126" s="210">
        <f>(VLOOKUP(Horizontal!$C126&amp;Horizontal!$B126&amp;Horizontal!AI$11,Vertical!$E:$O,AI$10,0))+0</f>
        <v>11.11</v>
      </c>
      <c r="AJ126" s="207">
        <f>(VLOOKUP(Horizontal!$C126&amp;Horizontal!$B126&amp;Horizontal!AJ$11,Vertical!$E:$O,AJ$10,0))+0</f>
        <v>12.5</v>
      </c>
      <c r="AK126" s="207">
        <f>(VLOOKUP(Horizontal!$C126&amp;Horizontal!$B126&amp;Horizontal!AK$11,Vertical!$E:$O,AK$10,0))+0</f>
        <v>5.88</v>
      </c>
      <c r="AL126" s="207">
        <f>(VLOOKUP(Horizontal!$C126&amp;Horizontal!$B126&amp;Horizontal!AL$11,Vertical!$E:$O,AL$10,0))+0</f>
        <v>5.56</v>
      </c>
      <c r="AM126" s="207">
        <f>(VLOOKUP(Horizontal!$C126&amp;Horizontal!$B126&amp;Horizontal!AM$11,Vertical!$E:$O,AM$10,0))+0</f>
        <v>9.52</v>
      </c>
      <c r="AN126" s="207">
        <f>(VLOOKUP(Horizontal!$C126&amp;Horizontal!$B126&amp;Horizontal!AN$11,Vertical!$E:$O,AN$10,0))+0</f>
        <v>9.09</v>
      </c>
      <c r="AO126" s="207">
        <f>(VLOOKUP(Horizontal!$C126&amp;Horizontal!$B126&amp;Horizontal!AO$11,Vertical!$E:$O,AO$10,0))+0</f>
        <v>15</v>
      </c>
      <c r="AP126" s="207">
        <f>(VLOOKUP(Horizontal!$C126&amp;Horizontal!$B126&amp;Horizontal!AP$11,Vertical!$E:$O,AP$10,0))+0</f>
        <v>34.29</v>
      </c>
      <c r="AQ126" s="209">
        <f>(VLOOKUP(Horizontal!$C126&amp;Horizontal!$B126&amp;Horizontal!AQ$11,Vertical!$E:$O,AQ$10,0))+0</f>
        <v>23.68</v>
      </c>
      <c r="AR126" s="210">
        <f>(VLOOKUP(Horizontal!$C126&amp;Horizontal!$B126&amp;Horizontal!AR$11,Vertical!$E:$O,AR$10,0))+0</f>
        <v>83.33</v>
      </c>
      <c r="AS126" s="207">
        <f>(VLOOKUP(Horizontal!$C126&amp;Horizontal!$B126&amp;Horizontal!AS$11,Vertical!$E:$O,AS$10,0))+0</f>
        <v>87.5</v>
      </c>
      <c r="AT126" s="207">
        <f>(VLOOKUP(Horizontal!$C126&amp;Horizontal!$B126&amp;Horizontal!AT$11,Vertical!$E:$O,AT$10,0))+0</f>
        <v>88.24</v>
      </c>
      <c r="AU126" s="207">
        <f>(VLOOKUP(Horizontal!$C126&amp;Horizontal!$B126&amp;Horizontal!AU$11,Vertical!$E:$O,AU$10,0))+0</f>
        <v>94.44</v>
      </c>
      <c r="AV126" s="207">
        <f>(VLOOKUP(Horizontal!$C126&amp;Horizontal!$B126&amp;Horizontal!AV$11,Vertical!$E:$O,AV$10,0))+0</f>
        <v>76.19</v>
      </c>
      <c r="AW126" s="207">
        <f>(VLOOKUP(Horizontal!$C126&amp;Horizontal!$B126&amp;Horizontal!AW$11,Vertical!$E:$O,AW$10,0))+0</f>
        <v>81.819999999999993</v>
      </c>
      <c r="AX126" s="207">
        <f>(VLOOKUP(Horizontal!$C126&amp;Horizontal!$B126&amp;Horizontal!AX$11,Vertical!$E:$O,AX$10,0))+0</f>
        <v>75</v>
      </c>
      <c r="AY126" s="207">
        <f>(VLOOKUP(Horizontal!$C126&amp;Horizontal!$B126&amp;Horizontal!AY$11,Vertical!$E:$O,AY$10,0))+0</f>
        <v>57.14</v>
      </c>
      <c r="AZ126" s="209">
        <f>(VLOOKUP(Horizontal!$C126&amp;Horizontal!$B126&amp;Horizontal!AZ$11,Vertical!$E:$O,AZ$10,0))+0</f>
        <v>65.790000000000006</v>
      </c>
      <c r="BA126" s="208">
        <f>(VLOOKUP(Horizontal!$C126&amp;Horizontal!$B126&amp;Horizontal!BA$11,Vertical!$E:$O,BA$10,0))+0</f>
        <v>51.32</v>
      </c>
      <c r="BB126" s="210">
        <f>(VLOOKUP(Horizontal!$C126&amp;Horizontal!$B126&amp;Horizontal!BB$11,Vertical!$E:$O,BB$10,0))+0</f>
        <v>178.12</v>
      </c>
      <c r="BC126" s="207">
        <f>(VLOOKUP(Horizontal!$C126&amp;Horizontal!$B126&amp;Horizontal!BC$11,Vertical!$E:$O,BC$10,0))+0</f>
        <v>216.46</v>
      </c>
      <c r="BD126" s="207">
        <f>(VLOOKUP(Horizontal!$C126&amp;Horizontal!$B126&amp;Horizontal!BD$11,Vertical!$E:$O,BD$10,0))+0</f>
        <v>209.47</v>
      </c>
      <c r="BE126" s="207">
        <f>(VLOOKUP(Horizontal!$C126&amp;Horizontal!$B126&amp;Horizontal!BE$11,Vertical!$E:$O,BE$10,0))+0</f>
        <v>233.53</v>
      </c>
      <c r="BF126" s="207">
        <f>(VLOOKUP(Horizontal!$C126&amp;Horizontal!$B126&amp;Horizontal!BF$11,Vertical!$E:$O,BF$10,0))+0</f>
        <v>227.88</v>
      </c>
      <c r="BG126" s="207">
        <f>(VLOOKUP(Horizontal!$C126&amp;Horizontal!$B126&amp;Horizontal!BG$11,Vertical!$E:$O,BG$10,0))+0</f>
        <v>209.23</v>
      </c>
      <c r="BH126" s="207">
        <f>(VLOOKUP(Horizontal!$C126&amp;Horizontal!$B126&amp;Horizontal!BH$11,Vertical!$E:$O,BH$10,0))+0</f>
        <v>196.74</v>
      </c>
      <c r="BI126" s="207">
        <f>(VLOOKUP(Horizontal!$C126&amp;Horizontal!$B126&amp;Horizontal!BI$11,Vertical!$E:$O,BI$10,0))+0</f>
        <v>190.78</v>
      </c>
      <c r="BJ126" s="209">
        <f>(VLOOKUP(Horizontal!$C126&amp;Horizontal!$B126&amp;Horizontal!BJ$11,Vertical!$E:$O,BJ$10,0))+0</f>
        <v>188.44</v>
      </c>
      <c r="BK126" s="210">
        <f>(VLOOKUP(Horizontal!$C126&amp;Horizontal!$B126&amp;Horizontal!BK$11,Vertical!$E:$O,BK$10,0))+0</f>
        <v>48</v>
      </c>
      <c r="BL126" s="207">
        <f>(VLOOKUP(Horizontal!$C126&amp;Horizontal!$B126&amp;Horizontal!BL$11,Vertical!$E:$O,BL$10,0))+0</f>
        <v>45</v>
      </c>
      <c r="BM126" s="207">
        <f>(VLOOKUP(Horizontal!$C126&amp;Horizontal!$B126&amp;Horizontal!BM$11,Vertical!$E:$O,BM$10,0))+0</f>
        <v>44</v>
      </c>
      <c r="BN126" s="207">
        <f>(VLOOKUP(Horizontal!$C126&amp;Horizontal!$B126&amp;Horizontal!BN$11,Vertical!$E:$O,BN$10,0))+0</f>
        <v>41</v>
      </c>
      <c r="BO126" s="207">
        <f>(VLOOKUP(Horizontal!$C126&amp;Horizontal!$B126&amp;Horizontal!BO$11,Vertical!$E:$O,BO$10,0))+0</f>
        <v>41</v>
      </c>
      <c r="BP126" s="207">
        <f>(VLOOKUP(Horizontal!$C126&amp;Horizontal!$B126&amp;Horizontal!BP$11,Vertical!$E:$O,BP$10,0))+0</f>
        <v>33</v>
      </c>
      <c r="BQ126" s="207">
        <f>(VLOOKUP(Horizontal!$C126&amp;Horizontal!$B126&amp;Horizontal!BQ$11,Vertical!$E:$O,BQ$10,0))+0</f>
        <v>25</v>
      </c>
      <c r="BR126" s="207">
        <f>(VLOOKUP(Horizontal!$C126&amp;Horizontal!$B126&amp;Horizontal!BR$11,Vertical!$E:$O,BR$10,0))+0</f>
        <v>20</v>
      </c>
      <c r="BS126" s="209">
        <f>(VLOOKUP(Horizontal!$C126&amp;Horizontal!$B126&amp;Horizontal!BS$11,Vertical!$E:$O,BS$10,0))+0</f>
        <v>19</v>
      </c>
      <c r="BT126" s="210">
        <f>(VLOOKUP(Horizontal!$C126&amp;Horizontal!$B126&amp;Horizontal!BT$11,Vertical!$E:$O,BT$10,0))+0</f>
        <v>12.5</v>
      </c>
      <c r="BU126" s="207">
        <f>(VLOOKUP(Horizontal!$C126&amp;Horizontal!$B126&amp;Horizontal!BU$11,Vertical!$E:$O,BU$10,0))+0</f>
        <v>7.69</v>
      </c>
      <c r="BV126" s="207">
        <f>(VLOOKUP(Horizontal!$C126&amp;Horizontal!$B126&amp;Horizontal!BV$11,Vertical!$E:$O,BV$10,0))+0</f>
        <v>6.67</v>
      </c>
      <c r="BW126" s="207">
        <f>(VLOOKUP(Horizontal!$C126&amp;Horizontal!$B126&amp;Horizontal!BW$11,Vertical!$E:$O,BW$10,0))+0</f>
        <v>7.69</v>
      </c>
      <c r="BX126" s="207">
        <f>(VLOOKUP(Horizontal!$C126&amp;Horizontal!$B126&amp;Horizontal!BX$11,Vertical!$E:$O,BX$10,0))+0</f>
        <v>14.29</v>
      </c>
      <c r="BY126" s="207">
        <f>(VLOOKUP(Horizontal!$C126&amp;Horizontal!$B126&amp;Horizontal!BY$11,Vertical!$E:$O,BY$10,0))+0</f>
        <v>33.33</v>
      </c>
      <c r="BZ126" s="207">
        <f>(VLOOKUP(Horizontal!$C126&amp;Horizontal!$B126&amp;Horizontal!BZ$11,Vertical!$E:$O,BZ$10,0))+0</f>
        <v>31.25</v>
      </c>
      <c r="CA126" s="207">
        <f>(VLOOKUP(Horizontal!$C126&amp;Horizontal!$B126&amp;Horizontal!CA$11,Vertical!$E:$O,CA$10,0))+0</f>
        <v>31.25</v>
      </c>
      <c r="CB126" s="209">
        <f>(VLOOKUP(Horizontal!$C126&amp;Horizontal!$B126&amp;Horizontal!CB$11,Vertical!$E:$O,CB$10,0))+0</f>
        <v>27.59</v>
      </c>
      <c r="CC126" s="210">
        <f>(VLOOKUP(Horizontal!$C126&amp;Horizontal!$B126&amp;Horizontal!CC$11,Vertical!$E:$O,CC$10,0))+0</f>
        <v>12.5</v>
      </c>
      <c r="CD126" s="207">
        <f>(VLOOKUP(Horizontal!$C126&amp;Horizontal!$B126&amp;Horizontal!CD$11,Vertical!$E:$O,CD$10,0))+0</f>
        <v>15.38</v>
      </c>
      <c r="CE126" s="207">
        <f>(VLOOKUP(Horizontal!$C126&amp;Horizontal!$B126&amp;Horizontal!CE$11,Vertical!$E:$O,CE$10,0))+0</f>
        <v>6.67</v>
      </c>
      <c r="CF126" s="207">
        <f>(VLOOKUP(Horizontal!$C126&amp;Horizontal!$B126&amp;Horizontal!CF$11,Vertical!$E:$O,CF$10,0))+0</f>
        <v>15.38</v>
      </c>
      <c r="CG126" s="207">
        <f>(VLOOKUP(Horizontal!$C126&amp;Horizontal!$B126&amp;Horizontal!CG$11,Vertical!$E:$O,CG$10,0))+0</f>
        <v>21.43</v>
      </c>
      <c r="CH126" s="207">
        <f>(VLOOKUP(Horizontal!$C126&amp;Horizontal!$B126&amp;Horizontal!CH$11,Vertical!$E:$O,CH$10,0))+0</f>
        <v>0</v>
      </c>
      <c r="CI126" s="207">
        <f>(VLOOKUP(Horizontal!$C126&amp;Horizontal!$B126&amp;Horizontal!CI$11,Vertical!$E:$O,CI$10,0))+0</f>
        <v>25</v>
      </c>
      <c r="CJ126" s="207">
        <f>(VLOOKUP(Horizontal!$C126&amp;Horizontal!$B126&amp;Horizontal!CJ$11,Vertical!$E:$O,CJ$10,0))+0</f>
        <v>25</v>
      </c>
      <c r="CK126" s="209">
        <f>(VLOOKUP(Horizontal!$C126&amp;Horizontal!$B126&amp;Horizontal!CK$11,Vertical!$E:$O,CK$10,0))+0</f>
        <v>13.79</v>
      </c>
      <c r="CL126" s="210">
        <f>(VLOOKUP(Horizontal!$C126&amp;Horizontal!$B126&amp;Horizontal!CL$11,Vertical!$E:$O,CL$10,0))+0</f>
        <v>75</v>
      </c>
      <c r="CM126" s="207">
        <f>(VLOOKUP(Horizontal!$C126&amp;Horizontal!$B126&amp;Horizontal!CM$11,Vertical!$E:$O,CM$10,0))+0</f>
        <v>76.92</v>
      </c>
      <c r="CN126" s="207">
        <f>(VLOOKUP(Horizontal!$C126&amp;Horizontal!$B126&amp;Horizontal!CN$11,Vertical!$E:$O,CN$10,0))+0</f>
        <v>86.67</v>
      </c>
      <c r="CO126" s="207">
        <f>(VLOOKUP(Horizontal!$C126&amp;Horizontal!$B126&amp;Horizontal!CO$11,Vertical!$E:$O,CO$10,0))+0</f>
        <v>76.92</v>
      </c>
      <c r="CP126" s="207">
        <f>(VLOOKUP(Horizontal!$C126&amp;Horizontal!$B126&amp;Horizontal!CP$11,Vertical!$E:$O,CP$10,0))+0</f>
        <v>64.290000000000006</v>
      </c>
      <c r="CQ126" s="207">
        <f>(VLOOKUP(Horizontal!$C126&amp;Horizontal!$B126&amp;Horizontal!CQ$11,Vertical!$E:$O,CQ$10,0))+0</f>
        <v>66.67</v>
      </c>
      <c r="CR126" s="207">
        <f>(VLOOKUP(Horizontal!$C126&amp;Horizontal!$B126&amp;Horizontal!CR$11,Vertical!$E:$O,CR$10,0))+0</f>
        <v>43.75</v>
      </c>
      <c r="CS126" s="207">
        <f>(VLOOKUP(Horizontal!$C126&amp;Horizontal!$B126&amp;Horizontal!CS$11,Vertical!$E:$O,CS$10,0))+0</f>
        <v>43.75</v>
      </c>
      <c r="CT126" s="207">
        <f>(VLOOKUP(Horizontal!$C126&amp;Horizontal!$B126&amp;Horizontal!CT$11,Vertical!$E:$O,CT$10,0))+0</f>
        <v>58.62</v>
      </c>
      <c r="CU126" s="150"/>
      <c r="CV126" s="211">
        <f t="shared" si="53"/>
        <v>53.120000000000005</v>
      </c>
      <c r="CW126" s="190">
        <f t="shared" si="54"/>
        <v>40.340000000000003</v>
      </c>
      <c r="CX126" s="190">
        <f t="shared" si="55"/>
        <v>43.25</v>
      </c>
      <c r="CY126" s="190">
        <f t="shared" si="56"/>
        <v>34.860000000000014</v>
      </c>
      <c r="CZ126" s="190">
        <f t="shared" si="57"/>
        <v>37.819999999999993</v>
      </c>
      <c r="DA126" s="190">
        <f t="shared" si="58"/>
        <v>40.419999999999987</v>
      </c>
      <c r="DB126" s="190">
        <f t="shared" si="59"/>
        <v>40.860000000000014</v>
      </c>
      <c r="DC126" s="190">
        <f t="shared" si="60"/>
        <v>40.150000000000006</v>
      </c>
      <c r="DD126" s="212">
        <f t="shared" si="61"/>
        <v>38.430000000000007</v>
      </c>
      <c r="DE126" s="9">
        <v>160</v>
      </c>
      <c r="DF126" s="212">
        <f t="shared" si="62"/>
        <v>83.457210401891331</v>
      </c>
      <c r="DG126" s="264"/>
      <c r="DH126" s="265"/>
      <c r="DI126" s="265"/>
      <c r="DJ126" s="266"/>
      <c r="DK126" s="190">
        <v>169.28</v>
      </c>
      <c r="DL126" s="190">
        <v>169.28</v>
      </c>
      <c r="DM126" s="190">
        <v>169.28</v>
      </c>
      <c r="DN126" s="212">
        <v>0</v>
      </c>
      <c r="DO126" s="190">
        <v>184879166666667</v>
      </c>
      <c r="DP126" s="190">
        <v>184879166666667</v>
      </c>
      <c r="DQ126" s="190">
        <v>184879166666667</v>
      </c>
      <c r="DR126" s="212">
        <v>33.68</v>
      </c>
      <c r="DS126" s="150"/>
      <c r="DT126" s="190">
        <v>183</v>
      </c>
      <c r="DU126" s="190">
        <v>183</v>
      </c>
      <c r="DV126" s="190">
        <v>195</v>
      </c>
      <c r="DW126" s="190">
        <v>195</v>
      </c>
      <c r="DX126" s="190"/>
      <c r="DY126" s="190">
        <v>191</v>
      </c>
      <c r="DZ126" s="190"/>
      <c r="EA126" s="190"/>
      <c r="EB126" s="190"/>
      <c r="EC126" s="190">
        <v>195</v>
      </c>
      <c r="ED126" s="190">
        <v>193</v>
      </c>
      <c r="EE126" s="190">
        <v>160</v>
      </c>
      <c r="EF126" s="190">
        <v>150</v>
      </c>
      <c r="EG126" s="190">
        <v>150</v>
      </c>
      <c r="EH126" s="212">
        <v>150</v>
      </c>
      <c r="EI126" s="213"/>
      <c r="EJ126" s="211">
        <f t="shared" si="64"/>
        <v>50.64</v>
      </c>
      <c r="EK126" s="190">
        <f t="shared" si="65"/>
        <v>47.569999999999993</v>
      </c>
      <c r="EL126" s="190">
        <f t="shared" si="66"/>
        <v>47.860000000000014</v>
      </c>
      <c r="EM126" s="190">
        <f t="shared" si="67"/>
        <v>39.300000000000011</v>
      </c>
      <c r="EN126" s="190"/>
      <c r="EO126" s="190"/>
      <c r="EP126" s="190"/>
      <c r="EQ126" s="190"/>
      <c r="ER126" s="190"/>
      <c r="ES126" s="190"/>
      <c r="ET126" s="190">
        <f t="shared" si="68"/>
        <v>41.29000000000002</v>
      </c>
      <c r="EU126" s="190">
        <f t="shared" si="69"/>
        <v>44.319999999999993</v>
      </c>
      <c r="EV126" s="190">
        <f t="shared" si="70"/>
        <v>43.269999999999982</v>
      </c>
      <c r="EW126" s="190">
        <f t="shared" si="71"/>
        <v>41.509999999999991</v>
      </c>
      <c r="EX126" s="212">
        <f t="shared" si="72"/>
        <v>40.610000000000014</v>
      </c>
      <c r="EY126" s="211"/>
      <c r="EZ126" s="75">
        <f t="shared" si="73"/>
        <v>-1.3742926434923199E-2</v>
      </c>
      <c r="FA126" s="89">
        <f t="shared" si="74"/>
        <v>-7.0000000000000007E-2</v>
      </c>
      <c r="FB126" s="212"/>
      <c r="FC126" s="213"/>
      <c r="FD126" s="213"/>
      <c r="FE126" s="213"/>
      <c r="FF126" s="213"/>
      <c r="FG126" s="213"/>
      <c r="FH126" s="213"/>
      <c r="FI126" s="213"/>
      <c r="FJ126" s="213"/>
      <c r="FK126" s="213"/>
      <c r="FL126" s="213"/>
      <c r="FM126" s="213"/>
      <c r="FN126" s="213"/>
      <c r="FO126" s="213"/>
      <c r="FP126" s="213"/>
      <c r="FQ126" s="213"/>
      <c r="FR126" s="213"/>
      <c r="FS126" s="211"/>
      <c r="FT126" s="190"/>
      <c r="FU126" s="190"/>
      <c r="FV126" s="190"/>
      <c r="FW126" s="190"/>
      <c r="FX126" s="190"/>
      <c r="FY126" s="190"/>
      <c r="FZ126" s="190"/>
      <c r="GA126" s="190"/>
      <c r="GB126" s="190"/>
      <c r="GC126" s="190"/>
      <c r="GD126" s="190"/>
      <c r="GE126" s="190"/>
      <c r="GF126" s="190"/>
      <c r="GG126" s="212"/>
    </row>
    <row r="127" spans="2:189">
      <c r="B127" s="33">
        <f>B126+7</f>
        <v>42800</v>
      </c>
      <c r="C127" s="30" t="s">
        <v>56</v>
      </c>
      <c r="D127" s="30">
        <v>2017</v>
      </c>
      <c r="E127" s="30" t="str">
        <f t="shared" si="75"/>
        <v>2017S10</v>
      </c>
      <c r="F127" s="30" t="str">
        <f t="shared" si="63"/>
        <v>32017</v>
      </c>
      <c r="G127" s="208" t="str">
        <f>VLOOKUP(Horizontal!$C127&amp;Horizontal!$B127&amp;Horizontal!G$11,Vertical!$E:$O,G$10,0)</f>
        <v>-2,88</v>
      </c>
      <c r="H127" s="207">
        <f>(VLOOKUP(Horizontal!$C127&amp;Horizontal!$B127&amp;Horizontal!H$11,Vertical!$E:$O,H$10,0))+0</f>
        <v>185.7</v>
      </c>
      <c r="I127" s="207">
        <f>(VLOOKUP(Horizontal!$C127&amp;Horizontal!$B127&amp;Horizontal!I$11,Vertical!$E:$O,I$10,0))+0</f>
        <v>180.69</v>
      </c>
      <c r="J127" s="207">
        <f>(VLOOKUP(Horizontal!$C127&amp;Horizontal!$B127&amp;Horizontal!J$11,Vertical!$E:$O,J$10,0))+0</f>
        <v>206.67</v>
      </c>
      <c r="K127" s="207">
        <f>(VLOOKUP(Horizontal!$C127&amp;Horizontal!$B127&amp;Horizontal!K$11,Vertical!$E:$O,K$10,0))+0</f>
        <v>202.58</v>
      </c>
      <c r="L127" s="207">
        <f>(VLOOKUP(Horizontal!$C127&amp;Horizontal!$B127&amp;Horizontal!L$11,Vertical!$E:$O,L$10,0))+0</f>
        <v>192.97</v>
      </c>
      <c r="M127" s="207">
        <f>(VLOOKUP(Horizontal!$C127&amp;Horizontal!$B127&amp;Horizontal!M$11,Vertical!$E:$O,M$10,0))+0</f>
        <v>170.58</v>
      </c>
      <c r="N127" s="207">
        <f>(VLOOKUP(Horizontal!$C127&amp;Horizontal!$B127&amp;Horizontal!N$11,Vertical!$E:$O,N$10,0))+0</f>
        <v>158.21</v>
      </c>
      <c r="O127" s="207">
        <f>(VLOOKUP(Horizontal!$C127&amp;Horizontal!$B127&amp;Horizontal!O$11,Vertical!$E:$O,O$10,0))+0</f>
        <v>153.13999999999999</v>
      </c>
      <c r="P127" s="209">
        <f>(VLOOKUP(Horizontal!$C127&amp;Horizontal!$B127&amp;Horizontal!P$11,Vertical!$E:$O,P$10,0))+0</f>
        <v>152.86000000000001</v>
      </c>
      <c r="Q127" s="210">
        <f>(VLOOKUP(Horizontal!$C127&amp;Horizontal!$B127&amp;Horizontal!Q$11,Vertical!$E:$O,Q$10,0))+0</f>
        <v>50</v>
      </c>
      <c r="R127" s="207">
        <f>(VLOOKUP(Horizontal!$C127&amp;Horizontal!$B127&amp;Horizontal!R$11,Vertical!$E:$O,R$10,0))+0</f>
        <v>47</v>
      </c>
      <c r="S127" s="207">
        <f>(VLOOKUP(Horizontal!$C127&amp;Horizontal!$B127&amp;Horizontal!S$11,Vertical!$E:$O,S$10,0))+0</f>
        <v>48</v>
      </c>
      <c r="T127" s="207">
        <f>(VLOOKUP(Horizontal!$C127&amp;Horizontal!$B127&amp;Horizontal!T$11,Vertical!$E:$O,T$10,0))+0</f>
        <v>44</v>
      </c>
      <c r="U127" s="207">
        <f>(VLOOKUP(Horizontal!$C127&amp;Horizontal!$B127&amp;Horizontal!U$11,Vertical!$E:$O,U$10,0))+0</f>
        <v>43</v>
      </c>
      <c r="V127" s="207">
        <f>(VLOOKUP(Horizontal!$C127&amp;Horizontal!$B127&amp;Horizontal!V$11,Vertical!$E:$O,V$10,0))+0</f>
        <v>37</v>
      </c>
      <c r="W127" s="207">
        <f>(VLOOKUP(Horizontal!$C127&amp;Horizontal!$B127&amp;Horizontal!W$11,Vertical!$E:$O,W$10,0))+0</f>
        <v>30</v>
      </c>
      <c r="X127" s="207">
        <f>(VLOOKUP(Horizontal!$C127&amp;Horizontal!$B127&amp;Horizontal!X$11,Vertical!$E:$O,X$10,0))+0</f>
        <v>25</v>
      </c>
      <c r="Y127" s="209">
        <f>(VLOOKUP(Horizontal!$C127&amp;Horizontal!$B127&amp;Horizontal!Y$11,Vertical!$E:$O,Y$10,0))+0</f>
        <v>21</v>
      </c>
      <c r="Z127" s="210">
        <f>(VLOOKUP(Horizontal!$C127&amp;Horizontal!$B127&amp;Horizontal!Z$11,Vertical!$E:$O,Z$10,0))+0</f>
        <v>10</v>
      </c>
      <c r="AA127" s="207">
        <f>(VLOOKUP(Horizontal!$C127&amp;Horizontal!$B127&amp;Horizontal!AA$11,Vertical!$E:$O,AA$10,0))+0</f>
        <v>14.29</v>
      </c>
      <c r="AB127" s="207">
        <f>(VLOOKUP(Horizontal!$C127&amp;Horizontal!$B127&amp;Horizontal!AB$11,Vertical!$E:$O,AB$10,0))+0</f>
        <v>10</v>
      </c>
      <c r="AC127" s="207">
        <f>(VLOOKUP(Horizontal!$C127&amp;Horizontal!$B127&amp;Horizontal!AC$11,Vertical!$E:$O,AC$10,0))+0</f>
        <v>10</v>
      </c>
      <c r="AD127" s="207">
        <f>(VLOOKUP(Horizontal!$C127&amp;Horizontal!$B127&amp;Horizontal!AD$11,Vertical!$E:$O,AD$10,0))+0</f>
        <v>5</v>
      </c>
      <c r="AE127" s="207">
        <f>(VLOOKUP(Horizontal!$C127&amp;Horizontal!$B127&amp;Horizontal!AE$11,Vertical!$E:$O,AE$10,0))+0</f>
        <v>18.18</v>
      </c>
      <c r="AF127" s="207">
        <f>(VLOOKUP(Horizontal!$C127&amp;Horizontal!$B127&amp;Horizontal!AF$11,Vertical!$E:$O,AF$10,0))+0</f>
        <v>19.05</v>
      </c>
      <c r="AG127" s="207">
        <f>(VLOOKUP(Horizontal!$C127&amp;Horizontal!$B127&amp;Horizontal!AG$11,Vertical!$E:$O,AG$10,0))+0</f>
        <v>18.18</v>
      </c>
      <c r="AH127" s="209">
        <f>(VLOOKUP(Horizontal!$C127&amp;Horizontal!$B127&amp;Horizontal!AH$11,Vertical!$E:$O,AH$10,0))+0</f>
        <v>10.53</v>
      </c>
      <c r="AI127" s="210">
        <f>(VLOOKUP(Horizontal!$C127&amp;Horizontal!$B127&amp;Horizontal!AI$11,Vertical!$E:$O,AI$10,0))+0</f>
        <v>5</v>
      </c>
      <c r="AJ127" s="207">
        <f>(VLOOKUP(Horizontal!$C127&amp;Horizontal!$B127&amp;Horizontal!AJ$11,Vertical!$E:$O,AJ$10,0))+0</f>
        <v>9.52</v>
      </c>
      <c r="AK127" s="207">
        <f>(VLOOKUP(Horizontal!$C127&amp;Horizontal!$B127&amp;Horizontal!AK$11,Vertical!$E:$O,AK$10,0))+0</f>
        <v>20</v>
      </c>
      <c r="AL127" s="207">
        <f>(VLOOKUP(Horizontal!$C127&amp;Horizontal!$B127&amp;Horizontal!AL$11,Vertical!$E:$O,AL$10,0))+0</f>
        <v>20</v>
      </c>
      <c r="AM127" s="207">
        <f>(VLOOKUP(Horizontal!$C127&amp;Horizontal!$B127&amp;Horizontal!AM$11,Vertical!$E:$O,AM$10,0))+0</f>
        <v>35</v>
      </c>
      <c r="AN127" s="207">
        <f>(VLOOKUP(Horizontal!$C127&amp;Horizontal!$B127&amp;Horizontal!AN$11,Vertical!$E:$O,AN$10,0))+0</f>
        <v>36.36</v>
      </c>
      <c r="AO127" s="207">
        <f>(VLOOKUP(Horizontal!$C127&amp;Horizontal!$B127&amp;Horizontal!AO$11,Vertical!$E:$O,AO$10,0))+0</f>
        <v>38.1</v>
      </c>
      <c r="AP127" s="207">
        <f>(VLOOKUP(Horizontal!$C127&amp;Horizontal!$B127&amp;Horizontal!AP$11,Vertical!$E:$O,AP$10,0))+0</f>
        <v>45.45</v>
      </c>
      <c r="AQ127" s="209">
        <f>(VLOOKUP(Horizontal!$C127&amp;Horizontal!$B127&amp;Horizontal!AQ$11,Vertical!$E:$O,AQ$10,0))+0</f>
        <v>52.63</v>
      </c>
      <c r="AR127" s="210">
        <f>(VLOOKUP(Horizontal!$C127&amp;Horizontal!$B127&amp;Horizontal!AR$11,Vertical!$E:$O,AR$10,0))+0</f>
        <v>85</v>
      </c>
      <c r="AS127" s="207">
        <f>(VLOOKUP(Horizontal!$C127&amp;Horizontal!$B127&amp;Horizontal!AS$11,Vertical!$E:$O,AS$10,0))+0</f>
        <v>76.19</v>
      </c>
      <c r="AT127" s="207">
        <f>(VLOOKUP(Horizontal!$C127&amp;Horizontal!$B127&amp;Horizontal!AT$11,Vertical!$E:$O,AT$10,0))+0</f>
        <v>70</v>
      </c>
      <c r="AU127" s="207">
        <f>(VLOOKUP(Horizontal!$C127&amp;Horizontal!$B127&amp;Horizontal!AU$11,Vertical!$E:$O,AU$10,0))+0</f>
        <v>70</v>
      </c>
      <c r="AV127" s="207">
        <f>(VLOOKUP(Horizontal!$C127&amp;Horizontal!$B127&amp;Horizontal!AV$11,Vertical!$E:$O,AV$10,0))+0</f>
        <v>60</v>
      </c>
      <c r="AW127" s="207">
        <f>(VLOOKUP(Horizontal!$C127&amp;Horizontal!$B127&amp;Horizontal!AW$11,Vertical!$E:$O,AW$10,0))+0</f>
        <v>45.45</v>
      </c>
      <c r="AX127" s="207">
        <f>(VLOOKUP(Horizontal!$C127&amp;Horizontal!$B127&amp;Horizontal!AX$11,Vertical!$E:$O,AX$10,0))+0</f>
        <v>42.86</v>
      </c>
      <c r="AY127" s="207">
        <f>(VLOOKUP(Horizontal!$C127&amp;Horizontal!$B127&amp;Horizontal!AY$11,Vertical!$E:$O,AY$10,0))+0</f>
        <v>36.36</v>
      </c>
      <c r="AZ127" s="209">
        <f>(VLOOKUP(Horizontal!$C127&amp;Horizontal!$B127&amp;Horizontal!AZ$11,Vertical!$E:$O,AZ$10,0))+0</f>
        <v>36.840000000000003</v>
      </c>
      <c r="BA127" s="208">
        <f>(VLOOKUP(Horizontal!$C127&amp;Horizontal!$B127&amp;Horizontal!BA$11,Vertical!$E:$O,BA$10,0))+0</f>
        <v>51.73</v>
      </c>
      <c r="BB127" s="210">
        <f>(VLOOKUP(Horizontal!$C127&amp;Horizontal!$B127&amp;Horizontal!BB$11,Vertical!$E:$O,BB$10,0))+0</f>
        <v>233.52</v>
      </c>
      <c r="BC127" s="207">
        <f>(VLOOKUP(Horizontal!$C127&amp;Horizontal!$B127&amp;Horizontal!BC$11,Vertical!$E:$O,BC$10,0))+0</f>
        <v>225.68</v>
      </c>
      <c r="BD127" s="207">
        <f>(VLOOKUP(Horizontal!$C127&amp;Horizontal!$B127&amp;Horizontal!BD$11,Vertical!$E:$O,BD$10,0))+0</f>
        <v>247.81</v>
      </c>
      <c r="BE127" s="207">
        <f>(VLOOKUP(Horizontal!$C127&amp;Horizontal!$B127&amp;Horizontal!BE$11,Vertical!$E:$O,BE$10,0))+0</f>
        <v>247.8</v>
      </c>
      <c r="BF127" s="207">
        <f>(VLOOKUP(Horizontal!$C127&amp;Horizontal!$B127&amp;Horizontal!BF$11,Vertical!$E:$O,BF$10,0))+0</f>
        <v>236.49</v>
      </c>
      <c r="BG127" s="207">
        <f>(VLOOKUP(Horizontal!$C127&amp;Horizontal!$B127&amp;Horizontal!BG$11,Vertical!$E:$O,BG$10,0))+0</f>
        <v>210.82</v>
      </c>
      <c r="BH127" s="207">
        <f>(VLOOKUP(Horizontal!$C127&amp;Horizontal!$B127&amp;Horizontal!BH$11,Vertical!$E:$O,BH$10,0))+0</f>
        <v>197.54</v>
      </c>
      <c r="BI127" s="207">
        <f>(VLOOKUP(Horizontal!$C127&amp;Horizontal!$B127&amp;Horizontal!BI$11,Vertical!$E:$O,BI$10,0))+0</f>
        <v>193.6</v>
      </c>
      <c r="BJ127" s="209">
        <f>(VLOOKUP(Horizontal!$C127&amp;Horizontal!$B127&amp;Horizontal!BJ$11,Vertical!$E:$O,BJ$10,0))+0</f>
        <v>191.93</v>
      </c>
      <c r="BK127" s="210">
        <f>(VLOOKUP(Horizontal!$C127&amp;Horizontal!$B127&amp;Horizontal!BK$11,Vertical!$E:$O,BK$10,0))+0</f>
        <v>45</v>
      </c>
      <c r="BL127" s="207">
        <f>(VLOOKUP(Horizontal!$C127&amp;Horizontal!$B127&amp;Horizontal!BL$11,Vertical!$E:$O,BL$10,0))+0</f>
        <v>42</v>
      </c>
      <c r="BM127" s="207">
        <f>(VLOOKUP(Horizontal!$C127&amp;Horizontal!$B127&amp;Horizontal!BM$11,Vertical!$E:$O,BM$10,0))+0</f>
        <v>40</v>
      </c>
      <c r="BN127" s="207">
        <f>(VLOOKUP(Horizontal!$C127&amp;Horizontal!$B127&amp;Horizontal!BN$11,Vertical!$E:$O,BN$10,0))+0</f>
        <v>41</v>
      </c>
      <c r="BO127" s="207">
        <f>(VLOOKUP(Horizontal!$C127&amp;Horizontal!$B127&amp;Horizontal!BO$11,Vertical!$E:$O,BO$10,0))+0</f>
        <v>40</v>
      </c>
      <c r="BP127" s="207">
        <f>(VLOOKUP(Horizontal!$C127&amp;Horizontal!$B127&amp;Horizontal!BP$11,Vertical!$E:$O,BP$10,0))+0</f>
        <v>33</v>
      </c>
      <c r="BQ127" s="207">
        <f>(VLOOKUP(Horizontal!$C127&amp;Horizontal!$B127&amp;Horizontal!BQ$11,Vertical!$E:$O,BQ$10,0))+0</f>
        <v>27</v>
      </c>
      <c r="BR127" s="207">
        <f>(VLOOKUP(Horizontal!$C127&amp;Horizontal!$B127&amp;Horizontal!BR$11,Vertical!$E:$O,BR$10,0))+0</f>
        <v>25</v>
      </c>
      <c r="BS127" s="209">
        <f>(VLOOKUP(Horizontal!$C127&amp;Horizontal!$B127&amp;Horizontal!BS$11,Vertical!$E:$O,BS$10,0))+0</f>
        <v>23</v>
      </c>
      <c r="BT127" s="210">
        <f>(VLOOKUP(Horizontal!$C127&amp;Horizontal!$B127&amp;Horizontal!BT$11,Vertical!$E:$O,BT$10,0))+0</f>
        <v>7.35</v>
      </c>
      <c r="BU127" s="207">
        <f>(VLOOKUP(Horizontal!$C127&amp;Horizontal!$B127&amp;Horizontal!BU$11,Vertical!$E:$O,BU$10,0))+0</f>
        <v>0</v>
      </c>
      <c r="BV127" s="207">
        <f>(VLOOKUP(Horizontal!$C127&amp;Horizontal!$B127&amp;Horizontal!BV$11,Vertical!$E:$O,BV$10,0))+0</f>
        <v>0</v>
      </c>
      <c r="BW127" s="207">
        <f>(VLOOKUP(Horizontal!$C127&amp;Horizontal!$B127&amp;Horizontal!BW$11,Vertical!$E:$O,BW$10,0))+0</f>
        <v>0</v>
      </c>
      <c r="BX127" s="207">
        <f>(VLOOKUP(Horizontal!$C127&amp;Horizontal!$B127&amp;Horizontal!BX$11,Vertical!$E:$O,BX$10,0))+0</f>
        <v>0</v>
      </c>
      <c r="BY127" s="207">
        <f>(VLOOKUP(Horizontal!$C127&amp;Horizontal!$B127&amp;Horizontal!BY$11,Vertical!$E:$O,BY$10,0))+0</f>
        <v>31.25</v>
      </c>
      <c r="BZ127" s="207">
        <f>(VLOOKUP(Horizontal!$C127&amp;Horizontal!$B127&amp;Horizontal!BZ$11,Vertical!$E:$O,BZ$10,0))+0</f>
        <v>12.5</v>
      </c>
      <c r="CA127" s="207">
        <f>(VLOOKUP(Horizontal!$C127&amp;Horizontal!$B127&amp;Horizontal!CA$11,Vertical!$E:$O,CA$10,0))+0</f>
        <v>18.75</v>
      </c>
      <c r="CB127" s="209">
        <f>(VLOOKUP(Horizontal!$C127&amp;Horizontal!$B127&amp;Horizontal!CB$11,Vertical!$E:$O,CB$10,0))+0</f>
        <v>6.67</v>
      </c>
      <c r="CC127" s="210">
        <f>(VLOOKUP(Horizontal!$C127&amp;Horizontal!$B127&amp;Horizontal!CC$11,Vertical!$E:$O,CC$10,0))+0</f>
        <v>0</v>
      </c>
      <c r="CD127" s="207">
        <f>(VLOOKUP(Horizontal!$C127&amp;Horizontal!$B127&amp;Horizontal!CD$11,Vertical!$E:$O,CD$10,0))+0</f>
        <v>12.5</v>
      </c>
      <c r="CE127" s="207">
        <f>(VLOOKUP(Horizontal!$C127&amp;Horizontal!$B127&amp;Horizontal!CE$11,Vertical!$E:$O,CE$10,0))+0</f>
        <v>7.69</v>
      </c>
      <c r="CF127" s="207">
        <f>(VLOOKUP(Horizontal!$C127&amp;Horizontal!$B127&amp;Horizontal!CF$11,Vertical!$E:$O,CF$10,0))+0</f>
        <v>7.69</v>
      </c>
      <c r="CG127" s="207">
        <f>(VLOOKUP(Horizontal!$C127&amp;Horizontal!$B127&amp;Horizontal!CG$11,Vertical!$E:$O,CG$10,0))+0</f>
        <v>18.75</v>
      </c>
      <c r="CH127" s="207">
        <f>(VLOOKUP(Horizontal!$C127&amp;Horizontal!$B127&amp;Horizontal!CH$11,Vertical!$E:$O,CH$10,0))+0</f>
        <v>25</v>
      </c>
      <c r="CI127" s="207">
        <f>(VLOOKUP(Horizontal!$C127&amp;Horizontal!$B127&amp;Horizontal!CI$11,Vertical!$E:$O,CI$10,0))+0</f>
        <v>56.25</v>
      </c>
      <c r="CJ127" s="207">
        <f>(VLOOKUP(Horizontal!$C127&amp;Horizontal!$B127&amp;Horizontal!CJ$11,Vertical!$E:$O,CJ$10,0))+0</f>
        <v>50</v>
      </c>
      <c r="CK127" s="209">
        <f>(VLOOKUP(Horizontal!$C127&amp;Horizontal!$B127&amp;Horizontal!CK$11,Vertical!$E:$O,CK$10,0))+0</f>
        <v>53.33</v>
      </c>
      <c r="CL127" s="210">
        <f>(VLOOKUP(Horizontal!$C127&amp;Horizontal!$B127&amp;Horizontal!CL$11,Vertical!$E:$O,CL$10,0))+0</f>
        <v>92.65</v>
      </c>
      <c r="CM127" s="207">
        <f>(VLOOKUP(Horizontal!$C127&amp;Horizontal!$B127&amp;Horizontal!CM$11,Vertical!$E:$O,CM$10,0))+0</f>
        <v>87.5</v>
      </c>
      <c r="CN127" s="207">
        <f>(VLOOKUP(Horizontal!$C127&amp;Horizontal!$B127&amp;Horizontal!CN$11,Vertical!$E:$O,CN$10,0))+0</f>
        <v>92.31</v>
      </c>
      <c r="CO127" s="207">
        <f>(VLOOKUP(Horizontal!$C127&amp;Horizontal!$B127&amp;Horizontal!CO$11,Vertical!$E:$O,CO$10,0))+0</f>
        <v>92.31</v>
      </c>
      <c r="CP127" s="207">
        <f>(VLOOKUP(Horizontal!$C127&amp;Horizontal!$B127&amp;Horizontal!CP$11,Vertical!$E:$O,CP$10,0))+0</f>
        <v>81.25</v>
      </c>
      <c r="CQ127" s="207">
        <f>(VLOOKUP(Horizontal!$C127&amp;Horizontal!$B127&amp;Horizontal!CQ$11,Vertical!$E:$O,CQ$10,0))+0</f>
        <v>43.75</v>
      </c>
      <c r="CR127" s="207">
        <f>(VLOOKUP(Horizontal!$C127&amp;Horizontal!$B127&amp;Horizontal!CR$11,Vertical!$E:$O,CR$10,0))+0</f>
        <v>31.25</v>
      </c>
      <c r="CS127" s="207">
        <f>(VLOOKUP(Horizontal!$C127&amp;Horizontal!$B127&amp;Horizontal!CS$11,Vertical!$E:$O,CS$10,0))+0</f>
        <v>31.25</v>
      </c>
      <c r="CT127" s="207">
        <f>(VLOOKUP(Horizontal!$C127&amp;Horizontal!$B127&amp;Horizontal!CT$11,Vertical!$E:$O,CT$10,0))+0</f>
        <v>40</v>
      </c>
      <c r="CU127" s="150"/>
      <c r="CV127" s="211">
        <f t="shared" si="53"/>
        <v>47.820000000000022</v>
      </c>
      <c r="CW127" s="190">
        <f t="shared" si="54"/>
        <v>44.990000000000009</v>
      </c>
      <c r="CX127" s="190">
        <f t="shared" si="55"/>
        <v>41.140000000000015</v>
      </c>
      <c r="CY127" s="190">
        <f t="shared" si="56"/>
        <v>45.22</v>
      </c>
      <c r="CZ127" s="190">
        <f t="shared" si="57"/>
        <v>43.52000000000001</v>
      </c>
      <c r="DA127" s="190">
        <f t="shared" si="58"/>
        <v>40.239999999999981</v>
      </c>
      <c r="DB127" s="190">
        <f t="shared" si="59"/>
        <v>39.329999999999984</v>
      </c>
      <c r="DC127" s="190">
        <f t="shared" si="60"/>
        <v>40.460000000000008</v>
      </c>
      <c r="DD127" s="212">
        <f t="shared" si="61"/>
        <v>39.069999999999993</v>
      </c>
      <c r="DE127" s="9">
        <v>160</v>
      </c>
      <c r="DF127" s="212">
        <f t="shared" si="62"/>
        <v>22.757210401891342</v>
      </c>
      <c r="DG127" s="264"/>
      <c r="DH127" s="265"/>
      <c r="DI127" s="265"/>
      <c r="DJ127" s="266"/>
      <c r="DK127" s="190">
        <v>169.23</v>
      </c>
      <c r="DL127" s="190">
        <v>169.23</v>
      </c>
      <c r="DM127" s="190">
        <v>238.34</v>
      </c>
      <c r="DN127" s="212">
        <v>0</v>
      </c>
      <c r="DO127" s="190">
        <v>185064404761905</v>
      </c>
      <c r="DP127" s="190">
        <v>185064404761905</v>
      </c>
      <c r="DQ127" s="190">
        <v>185064404761905</v>
      </c>
      <c r="DR127" s="212">
        <v>33.68</v>
      </c>
      <c r="DS127" s="150"/>
      <c r="DT127" s="190">
        <v>185</v>
      </c>
      <c r="DU127" s="190">
        <v>185</v>
      </c>
      <c r="DV127" s="190">
        <v>215</v>
      </c>
      <c r="DW127" s="190">
        <v>215</v>
      </c>
      <c r="DX127" s="190"/>
      <c r="DY127" s="190">
        <v>205</v>
      </c>
      <c r="DZ127" s="190"/>
      <c r="EA127" s="190"/>
      <c r="EB127" s="190"/>
      <c r="EC127" s="190">
        <v>195</v>
      </c>
      <c r="ED127" s="190">
        <v>200</v>
      </c>
      <c r="EE127" s="190">
        <v>165</v>
      </c>
      <c r="EF127" s="190">
        <v>150</v>
      </c>
      <c r="EG127" s="190">
        <v>150</v>
      </c>
      <c r="EH127" s="212">
        <v>150</v>
      </c>
      <c r="EI127" s="213"/>
      <c r="EJ127" s="211">
        <v>60</v>
      </c>
      <c r="EK127" s="190">
        <v>55</v>
      </c>
      <c r="EL127" s="190">
        <v>45</v>
      </c>
      <c r="EM127" s="190">
        <v>40</v>
      </c>
      <c r="EN127" s="190"/>
      <c r="EO127" s="190"/>
      <c r="EP127" s="190"/>
      <c r="EQ127" s="190"/>
      <c r="ER127" s="190"/>
      <c r="ES127" s="190"/>
      <c r="ET127" s="190">
        <v>45</v>
      </c>
      <c r="EU127" s="190">
        <v>45</v>
      </c>
      <c r="EV127" s="190">
        <v>45</v>
      </c>
      <c r="EW127" s="190">
        <v>45</v>
      </c>
      <c r="EX127" s="212">
        <v>45</v>
      </c>
      <c r="EY127" s="211"/>
      <c r="EZ127" s="75">
        <f t="shared" si="73"/>
        <v>-1.5328933361720247E-2</v>
      </c>
      <c r="FA127" s="89">
        <f t="shared" si="74"/>
        <v>-7.0000000000000007E-2</v>
      </c>
      <c r="FB127" s="212"/>
      <c r="FC127" s="213"/>
      <c r="FD127" s="213"/>
      <c r="FE127" s="213"/>
      <c r="FF127" s="213"/>
      <c r="FG127" s="213"/>
      <c r="FH127" s="213"/>
      <c r="FI127" s="213"/>
      <c r="FJ127" s="213"/>
      <c r="FK127" s="213"/>
      <c r="FL127" s="213"/>
      <c r="FM127" s="213"/>
      <c r="FN127" s="213"/>
      <c r="FO127" s="213"/>
      <c r="FP127" s="213"/>
      <c r="FQ127" s="213"/>
      <c r="FR127" s="213"/>
      <c r="FS127" s="211"/>
      <c r="FT127" s="190"/>
      <c r="FU127" s="190"/>
      <c r="FV127" s="190"/>
      <c r="FW127" s="190"/>
      <c r="FX127" s="190"/>
      <c r="FY127" s="190"/>
      <c r="FZ127" s="190"/>
      <c r="GA127" s="190"/>
      <c r="GB127" s="190"/>
      <c r="GC127" s="190"/>
      <c r="GD127" s="190"/>
      <c r="GE127" s="190"/>
      <c r="GF127" s="190"/>
      <c r="GG127" s="212"/>
    </row>
    <row r="128" spans="2:189">
      <c r="B128" s="33">
        <v>42807</v>
      </c>
      <c r="C128" s="30" t="s">
        <v>55</v>
      </c>
      <c r="D128" s="30">
        <v>2017</v>
      </c>
      <c r="E128" s="30" t="str">
        <f t="shared" si="75"/>
        <v>2017S11</v>
      </c>
      <c r="F128" s="30" t="str">
        <f t="shared" si="63"/>
        <v>32017</v>
      </c>
      <c r="G128" s="208" t="str">
        <f>VLOOKUP(Horizontal!$C128&amp;Horizontal!$B128&amp;Horizontal!G$11,Vertical!$E:$O,G$10,0)</f>
        <v>-4,34</v>
      </c>
      <c r="H128" s="207">
        <f>(VLOOKUP(Horizontal!$C128&amp;Horizontal!$B128&amp;Horizontal!H$11,Vertical!$E:$O,H$10,0))+0</f>
        <v>210.89</v>
      </c>
      <c r="I128" s="207">
        <f>(VLOOKUP(Horizontal!$C128&amp;Horizontal!$B128&amp;Horizontal!I$11,Vertical!$E:$O,I$10,0))+0</f>
        <v>240.2</v>
      </c>
      <c r="J128" s="207">
        <f>(VLOOKUP(Horizontal!$C128&amp;Horizontal!$B128&amp;Horizontal!J$11,Vertical!$E:$O,J$10,0))+0</f>
        <v>278.06</v>
      </c>
      <c r="K128" s="207">
        <f>(VLOOKUP(Horizontal!$C128&amp;Horizontal!$B128&amp;Horizontal!K$11,Vertical!$E:$O,K$10,0))+0</f>
        <v>278.49</v>
      </c>
      <c r="L128" s="207">
        <f>(VLOOKUP(Horizontal!$C128&amp;Horizontal!$B128&amp;Horizontal!L$11,Vertical!$E:$O,L$10,0))+0</f>
        <v>244.87</v>
      </c>
      <c r="M128" s="207">
        <f>(VLOOKUP(Horizontal!$C128&amp;Horizontal!$B128&amp;Horizontal!M$11,Vertical!$E:$O,M$10,0))+0</f>
        <v>181.34</v>
      </c>
      <c r="N128" s="207">
        <f>(VLOOKUP(Horizontal!$C128&amp;Horizontal!$B128&amp;Horizontal!N$11,Vertical!$E:$O,N$10,0))+0</f>
        <v>162.79</v>
      </c>
      <c r="O128" s="207">
        <f>(VLOOKUP(Horizontal!$C128&amp;Horizontal!$B128&amp;Horizontal!O$11,Vertical!$E:$O,O$10,0))+0</f>
        <v>156.83000000000001</v>
      </c>
      <c r="P128" s="209">
        <f>(VLOOKUP(Horizontal!$C128&amp;Horizontal!$B128&amp;Horizontal!P$11,Vertical!$E:$O,P$10,0))+0</f>
        <v>153.84</v>
      </c>
      <c r="Q128" s="210">
        <f>(VLOOKUP(Horizontal!$C128&amp;Horizontal!$B128&amp;Horizontal!Q$11,Vertical!$E:$O,Q$10,0))+0</f>
        <v>52</v>
      </c>
      <c r="R128" s="207">
        <f>(VLOOKUP(Horizontal!$C128&amp;Horizontal!$B128&amp;Horizontal!R$11,Vertical!$E:$O,R$10,0))+0</f>
        <v>49</v>
      </c>
      <c r="S128" s="207">
        <f>(VLOOKUP(Horizontal!$C128&amp;Horizontal!$B128&amp;Horizontal!S$11,Vertical!$E:$O,S$10,0))+0</f>
        <v>47</v>
      </c>
      <c r="T128" s="207">
        <f>(VLOOKUP(Horizontal!$C128&amp;Horizontal!$B128&amp;Horizontal!T$11,Vertical!$E:$O,T$10,0))+0</f>
        <v>44</v>
      </c>
      <c r="U128" s="207">
        <f>(VLOOKUP(Horizontal!$C128&amp;Horizontal!$B128&amp;Horizontal!U$11,Vertical!$E:$O,U$10,0))+0</f>
        <v>45</v>
      </c>
      <c r="V128" s="207">
        <f>(VLOOKUP(Horizontal!$C128&amp;Horizontal!$B128&amp;Horizontal!V$11,Vertical!$E:$O,V$10,0))+0</f>
        <v>35</v>
      </c>
      <c r="W128" s="207">
        <f>(VLOOKUP(Horizontal!$C128&amp;Horizontal!$B128&amp;Horizontal!W$11,Vertical!$E:$O,W$10,0))+0</f>
        <v>31</v>
      </c>
      <c r="X128" s="207">
        <f>(VLOOKUP(Horizontal!$C128&amp;Horizontal!$B128&amp;Horizontal!X$11,Vertical!$E:$O,X$10,0))+0</f>
        <v>26</v>
      </c>
      <c r="Y128" s="209">
        <f>(VLOOKUP(Horizontal!$C128&amp;Horizontal!$B128&amp;Horizontal!Y$11,Vertical!$E:$O,Y$10,0))+0</f>
        <v>23</v>
      </c>
      <c r="Z128" s="210">
        <f>(VLOOKUP(Horizontal!$C128&amp;Horizontal!$B128&amp;Horizontal!Z$11,Vertical!$E:$O,Z$10,0))+0</f>
        <v>0</v>
      </c>
      <c r="AA128" s="207">
        <f>(VLOOKUP(Horizontal!$C128&amp;Horizontal!$B128&amp;Horizontal!AA$11,Vertical!$E:$O,AA$10,0))+0</f>
        <v>5.26</v>
      </c>
      <c r="AB128" s="207">
        <f>(VLOOKUP(Horizontal!$C128&amp;Horizontal!$B128&amp;Horizontal!AB$11,Vertical!$E:$O,AB$10,0))+0</f>
        <v>0</v>
      </c>
      <c r="AC128" s="207">
        <f>(VLOOKUP(Horizontal!$C128&amp;Horizontal!$B128&amp;Horizontal!AC$11,Vertical!$E:$O,AC$10,0))+0</f>
        <v>0</v>
      </c>
      <c r="AD128" s="207">
        <f>(VLOOKUP(Horizontal!$C128&amp;Horizontal!$B128&amp;Horizontal!AD$11,Vertical!$E:$O,AD$10,0))+0</f>
        <v>0</v>
      </c>
      <c r="AE128" s="207">
        <f>(VLOOKUP(Horizontal!$C128&amp;Horizontal!$B128&amp;Horizontal!AE$11,Vertical!$E:$O,AE$10,0))+0</f>
        <v>0</v>
      </c>
      <c r="AF128" s="207">
        <f>(VLOOKUP(Horizontal!$C128&amp;Horizontal!$B128&amp;Horizontal!AF$11,Vertical!$E:$O,AF$10,0))+0</f>
        <v>3.85</v>
      </c>
      <c r="AG128" s="207">
        <f>(VLOOKUP(Horizontal!$C128&amp;Horizontal!$B128&amp;Horizontal!AG$11,Vertical!$E:$O,AG$10,0))+0</f>
        <v>7.41</v>
      </c>
      <c r="AH128" s="209">
        <f>(VLOOKUP(Horizontal!$C128&amp;Horizontal!$B128&amp;Horizontal!AH$11,Vertical!$E:$O,AH$10,0))+0</f>
        <v>8</v>
      </c>
      <c r="AI128" s="210">
        <f>(VLOOKUP(Horizontal!$C128&amp;Horizontal!$B128&amp;Horizontal!AI$11,Vertical!$E:$O,AI$10,0))+0</f>
        <v>0</v>
      </c>
      <c r="AJ128" s="207">
        <f>(VLOOKUP(Horizontal!$C128&amp;Horizontal!$B128&amp;Horizontal!AJ$11,Vertical!$E:$O,AJ$10,0))+0</f>
        <v>0</v>
      </c>
      <c r="AK128" s="207">
        <f>(VLOOKUP(Horizontal!$C128&amp;Horizontal!$B128&amp;Horizontal!AK$11,Vertical!$E:$O,AK$10,0))+0</f>
        <v>0</v>
      </c>
      <c r="AL128" s="207">
        <f>(VLOOKUP(Horizontal!$C128&amp;Horizontal!$B128&amp;Horizontal!AL$11,Vertical!$E:$O,AL$10,0))+0</f>
        <v>0</v>
      </c>
      <c r="AM128" s="207">
        <f>(VLOOKUP(Horizontal!$C128&amp;Horizontal!$B128&amp;Horizontal!AM$11,Vertical!$E:$O,AM$10,0))+0</f>
        <v>0</v>
      </c>
      <c r="AN128" s="207">
        <f>(VLOOKUP(Horizontal!$C128&amp;Horizontal!$B128&amp;Horizontal!AN$11,Vertical!$E:$O,AN$10,0))+0</f>
        <v>7.41</v>
      </c>
      <c r="AO128" s="207">
        <f>(VLOOKUP(Horizontal!$C128&amp;Horizontal!$B128&amp;Horizontal!AO$11,Vertical!$E:$O,AO$10,0))+0</f>
        <v>11.54</v>
      </c>
      <c r="AP128" s="207">
        <f>(VLOOKUP(Horizontal!$C128&amp;Horizontal!$B128&amp;Horizontal!AP$11,Vertical!$E:$O,AP$10,0))+0</f>
        <v>22.22</v>
      </c>
      <c r="AQ128" s="209">
        <f>(VLOOKUP(Horizontal!$C128&amp;Horizontal!$B128&amp;Horizontal!AQ$11,Vertical!$E:$O,AQ$10,0))+0</f>
        <v>36</v>
      </c>
      <c r="AR128" s="210">
        <f>(VLOOKUP(Horizontal!$C128&amp;Horizontal!$B128&amp;Horizontal!AR$11,Vertical!$E:$O,AR$10,0))+0</f>
        <v>100</v>
      </c>
      <c r="AS128" s="207">
        <f>(VLOOKUP(Horizontal!$C128&amp;Horizontal!$B128&amp;Horizontal!AS$11,Vertical!$E:$O,AS$10,0))+0</f>
        <v>94.74</v>
      </c>
      <c r="AT128" s="207">
        <f>(VLOOKUP(Horizontal!$C128&amp;Horizontal!$B128&amp;Horizontal!AT$11,Vertical!$E:$O,AT$10,0))+0</f>
        <v>100</v>
      </c>
      <c r="AU128" s="207">
        <f>(VLOOKUP(Horizontal!$C128&amp;Horizontal!$B128&amp;Horizontal!AU$11,Vertical!$E:$O,AU$10,0))+0</f>
        <v>100</v>
      </c>
      <c r="AV128" s="207">
        <f>(VLOOKUP(Horizontal!$C128&amp;Horizontal!$B128&amp;Horizontal!AV$11,Vertical!$E:$O,AV$10,0))+0</f>
        <v>100</v>
      </c>
      <c r="AW128" s="207">
        <f>(VLOOKUP(Horizontal!$C128&amp;Horizontal!$B128&amp;Horizontal!AW$11,Vertical!$E:$O,AW$10,0))+0</f>
        <v>92.59</v>
      </c>
      <c r="AX128" s="207">
        <f>(VLOOKUP(Horizontal!$C128&amp;Horizontal!$B128&amp;Horizontal!AX$11,Vertical!$E:$O,AX$10,0))+0</f>
        <v>84.62</v>
      </c>
      <c r="AY128" s="207">
        <f>(VLOOKUP(Horizontal!$C128&amp;Horizontal!$B128&amp;Horizontal!AY$11,Vertical!$E:$O,AY$10,0))+0</f>
        <v>70.37</v>
      </c>
      <c r="AZ128" s="209">
        <f>(VLOOKUP(Horizontal!$C128&amp;Horizontal!$B128&amp;Horizontal!AZ$11,Vertical!$E:$O,AZ$10,0))+0</f>
        <v>56</v>
      </c>
      <c r="BA128" s="208">
        <f>(VLOOKUP(Horizontal!$C128&amp;Horizontal!$B128&amp;Horizontal!BA$11,Vertical!$E:$O,BA$10,0))+0</f>
        <v>53.63</v>
      </c>
      <c r="BB128" s="210">
        <f>(VLOOKUP(Horizontal!$C128&amp;Horizontal!$B128&amp;Horizontal!BB$11,Vertical!$E:$O,BB$10,0))+0</f>
        <v>263.89999999999998</v>
      </c>
      <c r="BC128" s="207">
        <f>(VLOOKUP(Horizontal!$C128&amp;Horizontal!$B128&amp;Horizontal!BC$11,Vertical!$E:$O,BC$10,0))+0</f>
        <v>288.99</v>
      </c>
      <c r="BD128" s="207">
        <f>(VLOOKUP(Horizontal!$C128&amp;Horizontal!$B128&amp;Horizontal!BD$11,Vertical!$E:$O,BD$10,0))+0</f>
        <v>317.39</v>
      </c>
      <c r="BE128" s="207">
        <f>(VLOOKUP(Horizontal!$C128&amp;Horizontal!$B128&amp;Horizontal!BE$11,Vertical!$E:$O,BE$10,0))+0</f>
        <v>312.37</v>
      </c>
      <c r="BF128" s="207">
        <f>(VLOOKUP(Horizontal!$C128&amp;Horizontal!$B128&amp;Horizontal!BF$11,Vertical!$E:$O,BF$10,0))+0</f>
        <v>285.74</v>
      </c>
      <c r="BG128" s="207">
        <f>(VLOOKUP(Horizontal!$C128&amp;Horizontal!$B128&amp;Horizontal!BG$11,Vertical!$E:$O,BG$10,0))+0</f>
        <v>220.13</v>
      </c>
      <c r="BH128" s="207">
        <f>(VLOOKUP(Horizontal!$C128&amp;Horizontal!$B128&amp;Horizontal!BH$11,Vertical!$E:$O,BH$10,0))+0</f>
        <v>202.36</v>
      </c>
      <c r="BI128" s="207">
        <f>(VLOOKUP(Horizontal!$C128&amp;Horizontal!$B128&amp;Horizontal!BI$11,Vertical!$E:$O,BI$10,0))+0</f>
        <v>196.53</v>
      </c>
      <c r="BJ128" s="209">
        <f>(VLOOKUP(Horizontal!$C128&amp;Horizontal!$B128&amp;Horizontal!BJ$11,Vertical!$E:$O,BJ$10,0))+0</f>
        <v>193.06</v>
      </c>
      <c r="BK128" s="210">
        <f>(VLOOKUP(Horizontal!$C128&amp;Horizontal!$B128&amp;Horizontal!BK$11,Vertical!$E:$O,BK$10,0))+0</f>
        <v>44</v>
      </c>
      <c r="BL128" s="207">
        <f>(VLOOKUP(Horizontal!$C128&amp;Horizontal!$B128&amp;Horizontal!BL$11,Vertical!$E:$O,BL$10,0))+0</f>
        <v>39</v>
      </c>
      <c r="BM128" s="207">
        <f>(VLOOKUP(Horizontal!$C128&amp;Horizontal!$B128&amp;Horizontal!BM$11,Vertical!$E:$O,BM$10,0))+0</f>
        <v>36</v>
      </c>
      <c r="BN128" s="207">
        <f>(VLOOKUP(Horizontal!$C128&amp;Horizontal!$B128&amp;Horizontal!BN$11,Vertical!$E:$O,BN$10,0))+0</f>
        <v>36</v>
      </c>
      <c r="BO128" s="207">
        <f>(VLOOKUP(Horizontal!$C128&amp;Horizontal!$B128&amp;Horizontal!BO$11,Vertical!$E:$O,BO$10,0))+0</f>
        <v>35</v>
      </c>
      <c r="BP128" s="207">
        <f>(VLOOKUP(Horizontal!$C128&amp;Horizontal!$B128&amp;Horizontal!BP$11,Vertical!$E:$O,BP$10,0))+0</f>
        <v>27</v>
      </c>
      <c r="BQ128" s="207">
        <f>(VLOOKUP(Horizontal!$C128&amp;Horizontal!$B128&amp;Horizontal!BQ$11,Vertical!$E:$O,BQ$10,0))+0</f>
        <v>25</v>
      </c>
      <c r="BR128" s="207">
        <f>(VLOOKUP(Horizontal!$C128&amp;Horizontal!$B128&amp;Horizontal!BR$11,Vertical!$E:$O,BR$10,0))+0</f>
        <v>22</v>
      </c>
      <c r="BS128" s="209">
        <f>(VLOOKUP(Horizontal!$C128&amp;Horizontal!$B128&amp;Horizontal!BS$11,Vertical!$E:$O,BS$10,0))+0</f>
        <v>21</v>
      </c>
      <c r="BT128" s="210">
        <f>(VLOOKUP(Horizontal!$C128&amp;Horizontal!$B128&amp;Horizontal!BT$11,Vertical!$E:$O,BT$10,0))+0</f>
        <v>0</v>
      </c>
      <c r="BU128" s="207">
        <f>(VLOOKUP(Horizontal!$C128&amp;Horizontal!$B128&amp;Horizontal!BU$11,Vertical!$E:$O,BU$10,0))+0</f>
        <v>5.88</v>
      </c>
      <c r="BV128" s="207">
        <f>(VLOOKUP(Horizontal!$C128&amp;Horizontal!$B128&amp;Horizontal!BV$11,Vertical!$E:$O,BV$10,0))+0</f>
        <v>0</v>
      </c>
      <c r="BW128" s="207">
        <f>(VLOOKUP(Horizontal!$C128&amp;Horizontal!$B128&amp;Horizontal!BW$11,Vertical!$E:$O,BW$10,0))+0</f>
        <v>0</v>
      </c>
      <c r="BX128" s="207">
        <f>(VLOOKUP(Horizontal!$C128&amp;Horizontal!$B128&amp;Horizontal!BX$11,Vertical!$E:$O,BX$10,0))+0</f>
        <v>0</v>
      </c>
      <c r="BY128" s="207">
        <f>(VLOOKUP(Horizontal!$C128&amp;Horizontal!$B128&amp;Horizontal!BY$11,Vertical!$E:$O,BY$10,0))+0</f>
        <v>0</v>
      </c>
      <c r="BZ128" s="207">
        <f>(VLOOKUP(Horizontal!$C128&amp;Horizontal!$B128&amp;Horizontal!BZ$11,Vertical!$E:$O,BZ$10,0))+0</f>
        <v>10</v>
      </c>
      <c r="CA128" s="207">
        <f>(VLOOKUP(Horizontal!$C128&amp;Horizontal!$B128&amp;Horizontal!CA$11,Vertical!$E:$O,CA$10,0))+0</f>
        <v>5</v>
      </c>
      <c r="CB128" s="209">
        <f>(VLOOKUP(Horizontal!$C128&amp;Horizontal!$B128&amp;Horizontal!CB$11,Vertical!$E:$O,CB$10,0))+0</f>
        <v>10</v>
      </c>
      <c r="CC128" s="210">
        <f>(VLOOKUP(Horizontal!$C128&amp;Horizontal!$B128&amp;Horizontal!CC$11,Vertical!$E:$O,CC$10,0))+0</f>
        <v>0</v>
      </c>
      <c r="CD128" s="207">
        <f>(VLOOKUP(Horizontal!$C128&amp;Horizontal!$B128&amp;Horizontal!CD$11,Vertical!$E:$O,CD$10,0))+0</f>
        <v>0</v>
      </c>
      <c r="CE128" s="207">
        <f>(VLOOKUP(Horizontal!$C128&amp;Horizontal!$B128&amp;Horizontal!CE$11,Vertical!$E:$O,CE$10,0))+0</f>
        <v>0</v>
      </c>
      <c r="CF128" s="207">
        <f>(VLOOKUP(Horizontal!$C128&amp;Horizontal!$B128&amp;Horizontal!CF$11,Vertical!$E:$O,CF$10,0))+0</f>
        <v>0</v>
      </c>
      <c r="CG128" s="207">
        <f>(VLOOKUP(Horizontal!$C128&amp;Horizontal!$B128&amp;Horizontal!CG$11,Vertical!$E:$O,CG$10,0))+0</f>
        <v>0</v>
      </c>
      <c r="CH128" s="207">
        <f>(VLOOKUP(Horizontal!$C128&amp;Horizontal!$B128&amp;Horizontal!CH$11,Vertical!$E:$O,CH$10,0))+0</f>
        <v>26.32</v>
      </c>
      <c r="CI128" s="207">
        <f>(VLOOKUP(Horizontal!$C128&amp;Horizontal!$B128&amp;Horizontal!CI$11,Vertical!$E:$O,CI$10,0))+0</f>
        <v>20</v>
      </c>
      <c r="CJ128" s="207">
        <f>(VLOOKUP(Horizontal!$C128&amp;Horizontal!$B128&amp;Horizontal!CJ$11,Vertical!$E:$O,CJ$10,0))+0</f>
        <v>30</v>
      </c>
      <c r="CK128" s="209">
        <f>(VLOOKUP(Horizontal!$C128&amp;Horizontal!$B128&amp;Horizontal!CK$11,Vertical!$E:$O,CK$10,0))+0</f>
        <v>35</v>
      </c>
      <c r="CL128" s="210">
        <f>(VLOOKUP(Horizontal!$C128&amp;Horizontal!$B128&amp;Horizontal!CL$11,Vertical!$E:$O,CL$10,0))+0</f>
        <v>100</v>
      </c>
      <c r="CM128" s="207">
        <f>(VLOOKUP(Horizontal!$C128&amp;Horizontal!$B128&amp;Horizontal!CM$11,Vertical!$E:$O,CM$10,0))+0</f>
        <v>94.12</v>
      </c>
      <c r="CN128" s="207">
        <f>(VLOOKUP(Horizontal!$C128&amp;Horizontal!$B128&amp;Horizontal!CN$11,Vertical!$E:$O,CN$10,0))+0</f>
        <v>100</v>
      </c>
      <c r="CO128" s="207">
        <f>(VLOOKUP(Horizontal!$C128&amp;Horizontal!$B128&amp;Horizontal!CO$11,Vertical!$E:$O,CO$10,0))+0</f>
        <v>100</v>
      </c>
      <c r="CP128" s="207">
        <f>(VLOOKUP(Horizontal!$C128&amp;Horizontal!$B128&amp;Horizontal!CP$11,Vertical!$E:$O,CP$10,0))+0</f>
        <v>100</v>
      </c>
      <c r="CQ128" s="207">
        <f>(VLOOKUP(Horizontal!$C128&amp;Horizontal!$B128&amp;Horizontal!CQ$11,Vertical!$E:$O,CQ$10,0))+0</f>
        <v>73.680000000000007</v>
      </c>
      <c r="CR128" s="207">
        <f>(VLOOKUP(Horizontal!$C128&amp;Horizontal!$B128&amp;Horizontal!CR$11,Vertical!$E:$O,CR$10,0))+0</f>
        <v>70</v>
      </c>
      <c r="CS128" s="207">
        <f>(VLOOKUP(Horizontal!$C128&amp;Horizontal!$B128&amp;Horizontal!CS$11,Vertical!$E:$O,CS$10,0))+0</f>
        <v>65</v>
      </c>
      <c r="CT128" s="207">
        <f>(VLOOKUP(Horizontal!$C128&amp;Horizontal!$B128&amp;Horizontal!CT$11,Vertical!$E:$O,CT$10,0))+0</f>
        <v>55</v>
      </c>
      <c r="CU128" s="150"/>
      <c r="CV128" s="211">
        <f t="shared" si="53"/>
        <v>53.009999999999991</v>
      </c>
      <c r="CW128" s="190">
        <f t="shared" si="54"/>
        <v>48.79000000000002</v>
      </c>
      <c r="CX128" s="190">
        <f t="shared" si="55"/>
        <v>39.329999999999984</v>
      </c>
      <c r="CY128" s="190">
        <f t="shared" si="56"/>
        <v>33.879999999999995</v>
      </c>
      <c r="CZ128" s="190">
        <f t="shared" si="57"/>
        <v>40.870000000000005</v>
      </c>
      <c r="DA128" s="190">
        <f t="shared" si="58"/>
        <v>38.789999999999992</v>
      </c>
      <c r="DB128" s="190">
        <f t="shared" si="59"/>
        <v>39.570000000000022</v>
      </c>
      <c r="DC128" s="190">
        <f t="shared" si="60"/>
        <v>39.699999999999989</v>
      </c>
      <c r="DD128" s="212">
        <f t="shared" si="61"/>
        <v>39.22</v>
      </c>
      <c r="DE128" s="9">
        <v>160</v>
      </c>
      <c r="DF128" s="212">
        <f t="shared" si="62"/>
        <v>-2.4327895981086556</v>
      </c>
      <c r="DG128" s="264"/>
      <c r="DH128" s="265"/>
      <c r="DI128" s="265"/>
      <c r="DJ128" s="266"/>
      <c r="DK128" s="190">
        <v>222.29</v>
      </c>
      <c r="DL128" s="190">
        <v>222.29</v>
      </c>
      <c r="DM128" s="190">
        <v>279.3</v>
      </c>
      <c r="DN128" s="212">
        <v>0</v>
      </c>
      <c r="DO128" s="190">
        <v>238549702380952</v>
      </c>
      <c r="DP128" s="190">
        <v>238549702380952</v>
      </c>
      <c r="DQ128" s="190">
        <v>24164505952381</v>
      </c>
      <c r="DR128" s="212">
        <v>33.68</v>
      </c>
      <c r="DS128" s="150"/>
      <c r="DT128" s="190">
        <v>210</v>
      </c>
      <c r="DU128" s="190">
        <v>205</v>
      </c>
      <c r="DV128" s="190">
        <v>240</v>
      </c>
      <c r="DW128" s="190">
        <v>240</v>
      </c>
      <c r="DX128" s="190"/>
      <c r="DY128" s="190">
        <v>225</v>
      </c>
      <c r="DZ128" s="190"/>
      <c r="EA128" s="190"/>
      <c r="EB128" s="190"/>
      <c r="EC128" s="190">
        <v>210</v>
      </c>
      <c r="ED128" s="190">
        <v>212</v>
      </c>
      <c r="EE128" s="190">
        <v>175</v>
      </c>
      <c r="EF128" s="190">
        <v>155</v>
      </c>
      <c r="EG128" s="190">
        <v>150</v>
      </c>
      <c r="EH128" s="212">
        <v>150</v>
      </c>
      <c r="EI128" s="213"/>
      <c r="EJ128" s="211">
        <v>64</v>
      </c>
      <c r="EK128" s="190">
        <v>55</v>
      </c>
      <c r="EL128" s="190">
        <v>40</v>
      </c>
      <c r="EM128" s="190">
        <v>40</v>
      </c>
      <c r="EN128" s="190"/>
      <c r="EO128" s="190"/>
      <c r="EP128" s="190"/>
      <c r="EQ128" s="190"/>
      <c r="ER128" s="190"/>
      <c r="ES128" s="190"/>
      <c r="ET128" s="190">
        <v>50</v>
      </c>
      <c r="EU128" s="190">
        <v>50</v>
      </c>
      <c r="EV128" s="190">
        <v>45</v>
      </c>
      <c r="EW128" s="190">
        <v>45</v>
      </c>
      <c r="EX128" s="212">
        <v>45</v>
      </c>
      <c r="EY128" s="211"/>
      <c r="EZ128" s="75">
        <f t="shared" si="73"/>
        <v>-2.0248203788373612E-2</v>
      </c>
      <c r="FA128" s="89">
        <f t="shared" si="74"/>
        <v>-7.0000000000000007E-2</v>
      </c>
      <c r="FB128" s="212"/>
      <c r="FC128" s="213"/>
      <c r="FD128" s="213"/>
      <c r="FE128" s="213"/>
      <c r="FF128" s="213"/>
      <c r="FG128" s="213"/>
      <c r="FH128" s="213"/>
      <c r="FI128" s="213"/>
      <c r="FJ128" s="213"/>
      <c r="FK128" s="213"/>
      <c r="FL128" s="213"/>
      <c r="FM128" s="213"/>
      <c r="FN128" s="213"/>
      <c r="FO128" s="213"/>
      <c r="FP128" s="213"/>
      <c r="FQ128" s="213"/>
      <c r="FR128" s="213"/>
      <c r="FS128" s="211"/>
      <c r="FT128" s="190"/>
      <c r="FU128" s="190"/>
      <c r="FV128" s="190"/>
      <c r="FW128" s="190"/>
      <c r="FX128" s="190"/>
      <c r="FY128" s="190"/>
      <c r="FZ128" s="190"/>
      <c r="GA128" s="190"/>
      <c r="GB128" s="190"/>
      <c r="GC128" s="190"/>
      <c r="GD128" s="190"/>
      <c r="GE128" s="190"/>
      <c r="GF128" s="190"/>
      <c r="GG128" s="212"/>
    </row>
    <row r="129" spans="1:189">
      <c r="B129" s="33">
        <v>42814</v>
      </c>
      <c r="C129" s="30" t="s">
        <v>54</v>
      </c>
      <c r="D129" s="30">
        <v>2017</v>
      </c>
      <c r="E129" s="30" t="str">
        <f t="shared" si="75"/>
        <v>2017S12</v>
      </c>
      <c r="F129" s="30" t="str">
        <f t="shared" si="63"/>
        <v>32017</v>
      </c>
      <c r="G129" s="208" t="str">
        <f>VLOOKUP(Horizontal!$C129&amp;Horizontal!$B129&amp;Horizontal!G$11,Vertical!$E:$O,G$10,0)</f>
        <v>-4,93</v>
      </c>
      <c r="H129" s="207">
        <f>(VLOOKUP(Horizontal!$C129&amp;Horizontal!$B129&amp;Horizontal!H$11,Vertical!$E:$O,H$10,0))+0</f>
        <v>211</v>
      </c>
      <c r="I129" s="207">
        <f>(VLOOKUP(Horizontal!$C129&amp;Horizontal!$B129&amp;Horizontal!I$11,Vertical!$E:$O,I$10,0))+0</f>
        <v>237.2</v>
      </c>
      <c r="J129" s="207">
        <f>(VLOOKUP(Horizontal!$C129&amp;Horizontal!$B129&amp;Horizontal!J$11,Vertical!$E:$O,J$10,0))+0</f>
        <v>276.67</v>
      </c>
      <c r="K129" s="207">
        <f>(VLOOKUP(Horizontal!$C129&amp;Horizontal!$B129&amp;Horizontal!K$11,Vertical!$E:$O,K$10,0))+0</f>
        <v>272.58</v>
      </c>
      <c r="L129" s="207">
        <f>(VLOOKUP(Horizontal!$C129&amp;Horizontal!$B129&amp;Horizontal!L$11,Vertical!$E:$O,L$10,0))+0</f>
        <v>237.82</v>
      </c>
      <c r="M129" s="207">
        <f>(VLOOKUP(Horizontal!$C129&amp;Horizontal!$B129&amp;Horizontal!M$11,Vertical!$E:$O,M$10,0))+0</f>
        <v>180.76</v>
      </c>
      <c r="N129" s="207">
        <f>(VLOOKUP(Horizontal!$C129&amp;Horizontal!$B129&amp;Horizontal!N$11,Vertical!$E:$O,N$10,0))+0</f>
        <v>162.63999999999999</v>
      </c>
      <c r="O129" s="207">
        <f>(VLOOKUP(Horizontal!$C129&amp;Horizontal!$B129&amp;Horizontal!O$11,Vertical!$E:$O,O$10,0))+0</f>
        <v>157.53</v>
      </c>
      <c r="P129" s="209">
        <f>(VLOOKUP(Horizontal!$C129&amp;Horizontal!$B129&amp;Horizontal!P$11,Vertical!$E:$O,P$10,0))+0</f>
        <v>154.52000000000001</v>
      </c>
      <c r="Q129" s="210">
        <f>(VLOOKUP(Horizontal!$C129&amp;Horizontal!$B129&amp;Horizontal!Q$11,Vertical!$E:$O,Q$10,0))+0</f>
        <v>54</v>
      </c>
      <c r="R129" s="207">
        <f>(VLOOKUP(Horizontal!$C129&amp;Horizontal!$B129&amp;Horizontal!R$11,Vertical!$E:$O,R$10,0))+0</f>
        <v>53</v>
      </c>
      <c r="S129" s="207">
        <f>(VLOOKUP(Horizontal!$C129&amp;Horizontal!$B129&amp;Horizontal!S$11,Vertical!$E:$O,S$10,0))+0</f>
        <v>47</v>
      </c>
      <c r="T129" s="207">
        <f>(VLOOKUP(Horizontal!$C129&amp;Horizontal!$B129&amp;Horizontal!T$11,Vertical!$E:$O,T$10,0))+0</f>
        <v>44</v>
      </c>
      <c r="U129" s="207">
        <f>(VLOOKUP(Horizontal!$C129&amp;Horizontal!$B129&amp;Horizontal!U$11,Vertical!$E:$O,U$10,0))+0</f>
        <v>48</v>
      </c>
      <c r="V129" s="207">
        <f>(VLOOKUP(Horizontal!$C129&amp;Horizontal!$B129&amp;Horizontal!V$11,Vertical!$E:$O,V$10,0))+0</f>
        <v>43</v>
      </c>
      <c r="W129" s="207">
        <f>(VLOOKUP(Horizontal!$C129&amp;Horizontal!$B129&amp;Horizontal!W$11,Vertical!$E:$O,W$10,0))+0</f>
        <v>34</v>
      </c>
      <c r="X129" s="207">
        <f>(VLOOKUP(Horizontal!$C129&amp;Horizontal!$B129&amp;Horizontal!X$11,Vertical!$E:$O,X$10,0))+0</f>
        <v>29</v>
      </c>
      <c r="Y129" s="209">
        <f>(VLOOKUP(Horizontal!$C129&amp;Horizontal!$B129&amp;Horizontal!Y$11,Vertical!$E:$O,Y$10,0))+0</f>
        <v>26</v>
      </c>
      <c r="Z129" s="210">
        <f>(VLOOKUP(Horizontal!$C129&amp;Horizontal!$B129&amp;Horizontal!Z$11,Vertical!$E:$O,Z$10,0))+0</f>
        <v>26.92</v>
      </c>
      <c r="AA129" s="207">
        <f>(VLOOKUP(Horizontal!$C129&amp;Horizontal!$B129&amp;Horizontal!AA$11,Vertical!$E:$O,AA$10,0))+0</f>
        <v>46.15</v>
      </c>
      <c r="AB129" s="207">
        <f>(VLOOKUP(Horizontal!$C129&amp;Horizontal!$B129&amp;Horizontal!AB$11,Vertical!$E:$O,AB$10,0))+0</f>
        <v>50</v>
      </c>
      <c r="AC129" s="207">
        <f>(VLOOKUP(Horizontal!$C129&amp;Horizontal!$B129&amp;Horizontal!AC$11,Vertical!$E:$O,AC$10,0))+0</f>
        <v>52.38</v>
      </c>
      <c r="AD129" s="207">
        <f>(VLOOKUP(Horizontal!$C129&amp;Horizontal!$B129&amp;Horizontal!AD$11,Vertical!$E:$O,AD$10,0))+0</f>
        <v>53.57</v>
      </c>
      <c r="AE129" s="207">
        <f>(VLOOKUP(Horizontal!$C129&amp;Horizontal!$B129&amp;Horizontal!AE$11,Vertical!$E:$O,AE$10,0))+0</f>
        <v>36</v>
      </c>
      <c r="AF129" s="207">
        <f>(VLOOKUP(Horizontal!$C129&amp;Horizontal!$B129&amp;Horizontal!AF$11,Vertical!$E:$O,AF$10,0))+0</f>
        <v>28.57</v>
      </c>
      <c r="AG129" s="207">
        <f>(VLOOKUP(Horizontal!$C129&amp;Horizontal!$B129&amp;Horizontal!AG$11,Vertical!$E:$O,AG$10,0))+0</f>
        <v>25</v>
      </c>
      <c r="AH129" s="209">
        <f>(VLOOKUP(Horizontal!$C129&amp;Horizontal!$B129&amp;Horizontal!AH$11,Vertical!$E:$O,AH$10,0))+0</f>
        <v>33.33</v>
      </c>
      <c r="AI129" s="210">
        <f>(VLOOKUP(Horizontal!$C129&amp;Horizontal!$B129&amp;Horizontal!AI$11,Vertical!$E:$O,AI$10,0))+0</f>
        <v>19.23</v>
      </c>
      <c r="AJ129" s="207">
        <f>(VLOOKUP(Horizontal!$C129&amp;Horizontal!$B129&amp;Horizontal!AJ$11,Vertical!$E:$O,AJ$10,0))+0</f>
        <v>15.38</v>
      </c>
      <c r="AK129" s="207">
        <f>(VLOOKUP(Horizontal!$C129&amp;Horizontal!$B129&amp;Horizontal!AK$11,Vertical!$E:$O,AK$10,0))+0</f>
        <v>9.09</v>
      </c>
      <c r="AL129" s="207">
        <f>(VLOOKUP(Horizontal!$C129&amp;Horizontal!$B129&amp;Horizontal!AL$11,Vertical!$E:$O,AL$10,0))+0</f>
        <v>14.29</v>
      </c>
      <c r="AM129" s="207">
        <f>(VLOOKUP(Horizontal!$C129&amp;Horizontal!$B129&amp;Horizontal!AM$11,Vertical!$E:$O,AM$10,0))+0</f>
        <v>10.71</v>
      </c>
      <c r="AN129" s="207">
        <f>(VLOOKUP(Horizontal!$C129&amp;Horizontal!$B129&amp;Horizontal!AN$11,Vertical!$E:$O,AN$10,0))+0</f>
        <v>20</v>
      </c>
      <c r="AO129" s="207">
        <f>(VLOOKUP(Horizontal!$C129&amp;Horizontal!$B129&amp;Horizontal!AO$11,Vertical!$E:$O,AO$10,0))+0</f>
        <v>39.29</v>
      </c>
      <c r="AP129" s="207">
        <f>(VLOOKUP(Horizontal!$C129&amp;Horizontal!$B129&amp;Horizontal!AP$11,Vertical!$E:$O,AP$10,0))+0</f>
        <v>35.71</v>
      </c>
      <c r="AQ129" s="209">
        <f>(VLOOKUP(Horizontal!$C129&amp;Horizontal!$B129&amp;Horizontal!AQ$11,Vertical!$E:$O,AQ$10,0))+0</f>
        <v>48.15</v>
      </c>
      <c r="AR129" s="210">
        <f>(VLOOKUP(Horizontal!$C129&amp;Horizontal!$B129&amp;Horizontal!AR$11,Vertical!$E:$O,AR$10,0))+0</f>
        <v>53.85</v>
      </c>
      <c r="AS129" s="207">
        <f>(VLOOKUP(Horizontal!$C129&amp;Horizontal!$B129&amp;Horizontal!AS$11,Vertical!$E:$O,AS$10,0))+0</f>
        <v>38.46</v>
      </c>
      <c r="AT129" s="207">
        <f>(VLOOKUP(Horizontal!$C129&amp;Horizontal!$B129&amp;Horizontal!AT$11,Vertical!$E:$O,AT$10,0))+0</f>
        <v>40.909999999999997</v>
      </c>
      <c r="AU129" s="207">
        <f>(VLOOKUP(Horizontal!$C129&amp;Horizontal!$B129&amp;Horizontal!AU$11,Vertical!$E:$O,AU$10,0))+0</f>
        <v>33.33</v>
      </c>
      <c r="AV129" s="207">
        <f>(VLOOKUP(Horizontal!$C129&amp;Horizontal!$B129&amp;Horizontal!AV$11,Vertical!$E:$O,AV$10,0))+0</f>
        <v>35.71</v>
      </c>
      <c r="AW129" s="207">
        <f>(VLOOKUP(Horizontal!$C129&amp;Horizontal!$B129&amp;Horizontal!AW$11,Vertical!$E:$O,AW$10,0))+0</f>
        <v>44</v>
      </c>
      <c r="AX129" s="207">
        <f>(VLOOKUP(Horizontal!$C129&amp;Horizontal!$B129&amp;Horizontal!AX$11,Vertical!$E:$O,AX$10,0))+0</f>
        <v>32.14</v>
      </c>
      <c r="AY129" s="207">
        <f>(VLOOKUP(Horizontal!$C129&amp;Horizontal!$B129&amp;Horizontal!AY$11,Vertical!$E:$O,AY$10,0))+0</f>
        <v>39.29</v>
      </c>
      <c r="AZ129" s="209">
        <f>(VLOOKUP(Horizontal!$C129&amp;Horizontal!$B129&amp;Horizontal!AZ$11,Vertical!$E:$O,AZ$10,0))+0</f>
        <v>18.52</v>
      </c>
      <c r="BA129" s="208">
        <f>(VLOOKUP(Horizontal!$C129&amp;Horizontal!$B129&amp;Horizontal!BA$11,Vertical!$E:$O,BA$10,0))+0</f>
        <v>56.52</v>
      </c>
      <c r="BB129" s="210">
        <f>(VLOOKUP(Horizontal!$C129&amp;Horizontal!$B129&amp;Horizontal!BB$11,Vertical!$E:$O,BB$10,0))+0</f>
        <v>269.25</v>
      </c>
      <c r="BC129" s="207">
        <f>(VLOOKUP(Horizontal!$C129&amp;Horizontal!$B129&amp;Horizontal!BC$11,Vertical!$E:$O,BC$10,0))+0</f>
        <v>286.08</v>
      </c>
      <c r="BD129" s="207">
        <f>(VLOOKUP(Horizontal!$C129&amp;Horizontal!$B129&amp;Horizontal!BD$11,Vertical!$E:$O,BD$10,0))+0</f>
        <v>318</v>
      </c>
      <c r="BE129" s="207">
        <f>(VLOOKUP(Horizontal!$C129&amp;Horizontal!$B129&amp;Horizontal!BE$11,Vertical!$E:$O,BE$10,0))+0</f>
        <v>317.25</v>
      </c>
      <c r="BF129" s="207">
        <f>(VLOOKUP(Horizontal!$C129&amp;Horizontal!$B129&amp;Horizontal!BF$11,Vertical!$E:$O,BF$10,0))+0</f>
        <v>282.91000000000003</v>
      </c>
      <c r="BG129" s="207">
        <f>(VLOOKUP(Horizontal!$C129&amp;Horizontal!$B129&amp;Horizontal!BG$11,Vertical!$E:$O,BG$10,0))+0</f>
        <v>224.91</v>
      </c>
      <c r="BH129" s="207">
        <f>(VLOOKUP(Horizontal!$C129&amp;Horizontal!$B129&amp;Horizontal!BH$11,Vertical!$E:$O,BH$10,0))+0</f>
        <v>204.96</v>
      </c>
      <c r="BI129" s="207">
        <f>(VLOOKUP(Horizontal!$C129&amp;Horizontal!$B129&amp;Horizontal!BI$11,Vertical!$E:$O,BI$10,0))+0</f>
        <v>197.76</v>
      </c>
      <c r="BJ129" s="209">
        <f>(VLOOKUP(Horizontal!$C129&amp;Horizontal!$B129&amp;Horizontal!BJ$11,Vertical!$E:$O,BJ$10,0))+0</f>
        <v>195.44</v>
      </c>
      <c r="BK129" s="210">
        <f>(VLOOKUP(Horizontal!$C129&amp;Horizontal!$B129&amp;Horizontal!BK$11,Vertical!$E:$O,BK$10,0))+0</f>
        <v>52</v>
      </c>
      <c r="BL129" s="207">
        <f>(VLOOKUP(Horizontal!$C129&amp;Horizontal!$B129&amp;Horizontal!BL$11,Vertical!$E:$O,BL$10,0))+0</f>
        <v>45</v>
      </c>
      <c r="BM129" s="207">
        <f>(VLOOKUP(Horizontal!$C129&amp;Horizontal!$B129&amp;Horizontal!BM$11,Vertical!$E:$O,BM$10,0))+0</f>
        <v>42</v>
      </c>
      <c r="BN129" s="207">
        <f>(VLOOKUP(Horizontal!$C129&amp;Horizontal!$B129&amp;Horizontal!BN$11,Vertical!$E:$O,BN$10,0))+0</f>
        <v>42</v>
      </c>
      <c r="BO129" s="207">
        <f>(VLOOKUP(Horizontal!$C129&amp;Horizontal!$B129&amp;Horizontal!BO$11,Vertical!$E:$O,BO$10,0))+0</f>
        <v>43</v>
      </c>
      <c r="BP129" s="207">
        <f>(VLOOKUP(Horizontal!$C129&amp;Horizontal!$B129&amp;Horizontal!BP$11,Vertical!$E:$O,BP$10,0))+0</f>
        <v>33</v>
      </c>
      <c r="BQ129" s="207">
        <f>(VLOOKUP(Horizontal!$C129&amp;Horizontal!$B129&amp;Horizontal!BQ$11,Vertical!$E:$O,BQ$10,0))+0</f>
        <v>33</v>
      </c>
      <c r="BR129" s="207">
        <f>(VLOOKUP(Horizontal!$C129&amp;Horizontal!$B129&amp;Horizontal!BR$11,Vertical!$E:$O,BR$10,0))+0</f>
        <v>28</v>
      </c>
      <c r="BS129" s="209">
        <f>(VLOOKUP(Horizontal!$C129&amp;Horizontal!$B129&amp;Horizontal!BS$11,Vertical!$E:$O,BS$10,0))+0</f>
        <v>26</v>
      </c>
      <c r="BT129" s="210">
        <f>(VLOOKUP(Horizontal!$C129&amp;Horizontal!$B129&amp;Horizontal!BT$11,Vertical!$E:$O,BT$10,0))+0</f>
        <v>14.29</v>
      </c>
      <c r="BU129" s="207">
        <f>(VLOOKUP(Horizontal!$C129&amp;Horizontal!$B129&amp;Horizontal!BU$11,Vertical!$E:$O,BU$10,0))+0</f>
        <v>50</v>
      </c>
      <c r="BV129" s="207">
        <f>(VLOOKUP(Horizontal!$C129&amp;Horizontal!$B129&amp;Horizontal!BV$11,Vertical!$E:$O,BV$10,0))+0</f>
        <v>35</v>
      </c>
      <c r="BW129" s="207">
        <f>(VLOOKUP(Horizontal!$C129&amp;Horizontal!$B129&amp;Horizontal!BW$11,Vertical!$E:$O,BW$10,0))+0</f>
        <v>38.1</v>
      </c>
      <c r="BX129" s="207">
        <f>(VLOOKUP(Horizontal!$C129&amp;Horizontal!$B129&amp;Horizontal!BX$11,Vertical!$E:$O,BX$10,0))+0</f>
        <v>47.37</v>
      </c>
      <c r="BY129" s="207">
        <f>(VLOOKUP(Horizontal!$C129&amp;Horizontal!$B129&amp;Horizontal!BY$11,Vertical!$E:$O,BY$10,0))+0</f>
        <v>28.57</v>
      </c>
      <c r="BZ129" s="207">
        <f>(VLOOKUP(Horizontal!$C129&amp;Horizontal!$B129&amp;Horizontal!BZ$11,Vertical!$E:$O,BZ$10,0))+0</f>
        <v>19.05</v>
      </c>
      <c r="CA129" s="207">
        <f>(VLOOKUP(Horizontal!$C129&amp;Horizontal!$B129&amp;Horizontal!CA$11,Vertical!$E:$O,CA$10,0))+0</f>
        <v>30</v>
      </c>
      <c r="CB129" s="209">
        <f>(VLOOKUP(Horizontal!$C129&amp;Horizontal!$B129&amp;Horizontal!CB$11,Vertical!$E:$O,CB$10,0))+0</f>
        <v>15.79</v>
      </c>
      <c r="CC129" s="210">
        <f>(VLOOKUP(Horizontal!$C129&amp;Horizontal!$B129&amp;Horizontal!CC$11,Vertical!$E:$O,CC$10,0))+0</f>
        <v>19.05</v>
      </c>
      <c r="CD129" s="207">
        <f>(VLOOKUP(Horizontal!$C129&amp;Horizontal!$B129&amp;Horizontal!CD$11,Vertical!$E:$O,CD$10,0))+0</f>
        <v>16.670000000000002</v>
      </c>
      <c r="CE129" s="207">
        <f>(VLOOKUP(Horizontal!$C129&amp;Horizontal!$B129&amp;Horizontal!CE$11,Vertical!$E:$O,CE$10,0))+0</f>
        <v>15</v>
      </c>
      <c r="CF129" s="207">
        <f>(VLOOKUP(Horizontal!$C129&amp;Horizontal!$B129&amp;Horizontal!CF$11,Vertical!$E:$O,CF$10,0))+0</f>
        <v>14.29</v>
      </c>
      <c r="CG129" s="207">
        <f>(VLOOKUP(Horizontal!$C129&amp;Horizontal!$B129&amp;Horizontal!CG$11,Vertical!$E:$O,CG$10,0))+0</f>
        <v>10.53</v>
      </c>
      <c r="CH129" s="207">
        <f>(VLOOKUP(Horizontal!$C129&amp;Horizontal!$B129&amp;Horizontal!CH$11,Vertical!$E:$O,CH$10,0))+0</f>
        <v>19.05</v>
      </c>
      <c r="CI129" s="207">
        <f>(VLOOKUP(Horizontal!$C129&amp;Horizontal!$B129&amp;Horizontal!CI$11,Vertical!$E:$O,CI$10,0))+0</f>
        <v>38.1</v>
      </c>
      <c r="CJ129" s="207">
        <f>(VLOOKUP(Horizontal!$C129&amp;Horizontal!$B129&amp;Horizontal!CJ$11,Vertical!$E:$O,CJ$10,0))+0</f>
        <v>30</v>
      </c>
      <c r="CK129" s="209">
        <f>(VLOOKUP(Horizontal!$C129&amp;Horizontal!$B129&amp;Horizontal!CK$11,Vertical!$E:$O,CK$10,0))+0</f>
        <v>47.37</v>
      </c>
      <c r="CL129" s="210">
        <f>(VLOOKUP(Horizontal!$C129&amp;Horizontal!$B129&amp;Horizontal!CL$11,Vertical!$E:$O,CL$10,0))+0</f>
        <v>66.67</v>
      </c>
      <c r="CM129" s="207">
        <f>(VLOOKUP(Horizontal!$C129&amp;Horizontal!$B129&amp;Horizontal!CM$11,Vertical!$E:$O,CM$10,0))+0</f>
        <v>33.33</v>
      </c>
      <c r="CN129" s="207">
        <f>(VLOOKUP(Horizontal!$C129&amp;Horizontal!$B129&amp;Horizontal!CN$11,Vertical!$E:$O,CN$10,0))+0</f>
        <v>50</v>
      </c>
      <c r="CO129" s="207">
        <f>(VLOOKUP(Horizontal!$C129&amp;Horizontal!$B129&amp;Horizontal!CO$11,Vertical!$E:$O,CO$10,0))+0</f>
        <v>47.62</v>
      </c>
      <c r="CP129" s="207">
        <f>(VLOOKUP(Horizontal!$C129&amp;Horizontal!$B129&amp;Horizontal!CP$11,Vertical!$E:$O,CP$10,0))+0</f>
        <v>42.11</v>
      </c>
      <c r="CQ129" s="207">
        <f>(VLOOKUP(Horizontal!$C129&amp;Horizontal!$B129&amp;Horizontal!CQ$11,Vertical!$E:$O,CQ$10,0))+0</f>
        <v>52.38</v>
      </c>
      <c r="CR129" s="207">
        <f>(VLOOKUP(Horizontal!$C129&amp;Horizontal!$B129&amp;Horizontal!CR$11,Vertical!$E:$O,CR$10,0))+0</f>
        <v>42.86</v>
      </c>
      <c r="CS129" s="207">
        <f>(VLOOKUP(Horizontal!$C129&amp;Horizontal!$B129&amp;Horizontal!CS$11,Vertical!$E:$O,CS$10,0))+0</f>
        <v>40</v>
      </c>
      <c r="CT129" s="207">
        <f>(VLOOKUP(Horizontal!$C129&amp;Horizontal!$B129&amp;Horizontal!CT$11,Vertical!$E:$O,CT$10,0))+0</f>
        <v>36.840000000000003</v>
      </c>
      <c r="CU129" s="150"/>
      <c r="CV129" s="211">
        <f t="shared" si="53"/>
        <v>58.25</v>
      </c>
      <c r="CW129" s="190">
        <f t="shared" si="54"/>
        <v>48.879999999999995</v>
      </c>
      <c r="CX129" s="190">
        <f t="shared" si="55"/>
        <v>41.329999999999984</v>
      </c>
      <c r="CY129" s="190">
        <f t="shared" si="56"/>
        <v>44.670000000000016</v>
      </c>
      <c r="CZ129" s="190">
        <f t="shared" si="57"/>
        <v>45.090000000000032</v>
      </c>
      <c r="DA129" s="190">
        <f t="shared" si="58"/>
        <v>44.150000000000006</v>
      </c>
      <c r="DB129" s="190">
        <f t="shared" si="59"/>
        <v>42.320000000000022</v>
      </c>
      <c r="DC129" s="190">
        <f t="shared" si="60"/>
        <v>40.22999999999999</v>
      </c>
      <c r="DD129" s="212">
        <f t="shared" si="61"/>
        <v>40.919999999999987</v>
      </c>
      <c r="DE129" s="9">
        <v>160</v>
      </c>
      <c r="DF129" s="212">
        <f t="shared" si="62"/>
        <v>-2.5427895981086692</v>
      </c>
      <c r="DG129" s="264"/>
      <c r="DH129" s="265"/>
      <c r="DI129" s="265"/>
      <c r="DJ129" s="266"/>
      <c r="DK129" s="190">
        <v>204.12</v>
      </c>
      <c r="DL129" s="190">
        <v>204.12</v>
      </c>
      <c r="DM129" s="190">
        <v>365.07</v>
      </c>
      <c r="DN129" s="212">
        <v>0</v>
      </c>
      <c r="DO129" s="190">
        <v>219095119047619</v>
      </c>
      <c r="DP129" s="190">
        <v>219095119047619</v>
      </c>
      <c r="DQ129" s="190">
        <v>386462976190476</v>
      </c>
      <c r="DR129" s="212">
        <v>33.68</v>
      </c>
      <c r="DS129" s="150"/>
      <c r="DT129" s="190">
        <v>210</v>
      </c>
      <c r="DU129" s="190">
        <v>240</v>
      </c>
      <c r="DV129" s="190">
        <v>275</v>
      </c>
      <c r="DW129" s="190">
        <v>270</v>
      </c>
      <c r="DX129" s="190"/>
      <c r="DY129" s="190">
        <v>260</v>
      </c>
      <c r="DZ129" s="190"/>
      <c r="EA129" s="190"/>
      <c r="EB129" s="190"/>
      <c r="EC129" s="190">
        <v>220</v>
      </c>
      <c r="ED129" s="190">
        <v>230</v>
      </c>
      <c r="EE129" s="190">
        <v>180</v>
      </c>
      <c r="EF129" s="190">
        <v>160</v>
      </c>
      <c r="EG129" s="190">
        <v>155</v>
      </c>
      <c r="EH129" s="212">
        <v>150</v>
      </c>
      <c r="EI129" s="213"/>
      <c r="EJ129" s="211">
        <v>70</v>
      </c>
      <c r="EK129" s="190">
        <v>60</v>
      </c>
      <c r="EL129" s="190">
        <v>45</v>
      </c>
      <c r="EM129" s="190">
        <v>40</v>
      </c>
      <c r="EN129" s="190"/>
      <c r="EO129" s="190"/>
      <c r="EP129" s="190"/>
      <c r="EQ129" s="190"/>
      <c r="ER129" s="190"/>
      <c r="ES129" s="190"/>
      <c r="ET129" s="190">
        <v>50</v>
      </c>
      <c r="EU129" s="190">
        <v>50</v>
      </c>
      <c r="EV129" s="190">
        <v>45</v>
      </c>
      <c r="EW129" s="190">
        <v>45</v>
      </c>
      <c r="EX129" s="212">
        <v>45</v>
      </c>
      <c r="EY129" s="211"/>
      <c r="EZ129" s="75">
        <f t="shared" si="73"/>
        <v>-2.2937700646722188E-2</v>
      </c>
      <c r="FA129" s="89">
        <f t="shared" si="74"/>
        <v>-7.0000000000000007E-2</v>
      </c>
      <c r="FB129" s="212"/>
      <c r="FC129" s="213"/>
      <c r="FD129" s="213"/>
      <c r="FE129" s="213"/>
      <c r="FF129" s="213"/>
      <c r="FG129" s="213"/>
      <c r="FH129" s="213"/>
      <c r="FI129" s="213"/>
      <c r="FJ129" s="213"/>
      <c r="FK129" s="213"/>
      <c r="FL129" s="213"/>
      <c r="FM129" s="213"/>
      <c r="FN129" s="213"/>
      <c r="FO129" s="213"/>
      <c r="FP129" s="213"/>
      <c r="FQ129" s="213"/>
      <c r="FR129" s="213"/>
      <c r="FS129" s="211"/>
      <c r="FT129" s="190"/>
      <c r="FU129" s="190"/>
      <c r="FV129" s="190"/>
      <c r="FW129" s="190"/>
      <c r="FX129" s="190"/>
      <c r="FY129" s="190"/>
      <c r="FZ129" s="190"/>
      <c r="GA129" s="190"/>
      <c r="GB129" s="190"/>
      <c r="GC129" s="190"/>
      <c r="GD129" s="190"/>
      <c r="GE129" s="190"/>
      <c r="GF129" s="190"/>
      <c r="GG129" s="212"/>
    </row>
    <row r="130" spans="1:189">
      <c r="B130" s="33">
        <v>42822</v>
      </c>
      <c r="C130" s="30" t="s">
        <v>53</v>
      </c>
      <c r="D130" s="30">
        <v>2017</v>
      </c>
      <c r="E130" s="30" t="str">
        <f t="shared" si="75"/>
        <v>2017S13</v>
      </c>
      <c r="F130" s="30" t="str">
        <f t="shared" si="63"/>
        <v>3Final2017</v>
      </c>
      <c r="G130" s="208" t="str">
        <f>VLOOKUP(Horizontal!$C130&amp;Horizontal!$B130&amp;Horizontal!G$11,Vertical!$E:$O,G$10,0)</f>
        <v>-5,62</v>
      </c>
      <c r="H130" s="207">
        <f>(VLOOKUP(Horizontal!$C130&amp;Horizontal!$B130&amp;Horizontal!H$11,Vertical!$E:$O,H$10,0))+0</f>
        <v>210.01</v>
      </c>
      <c r="I130" s="207">
        <f>(VLOOKUP(Horizontal!$C130&amp;Horizontal!$B130&amp;Horizontal!I$11,Vertical!$E:$O,I$10,0))+0</f>
        <v>243.72</v>
      </c>
      <c r="J130" s="207">
        <f>(VLOOKUP(Horizontal!$C130&amp;Horizontal!$B130&amp;Horizontal!J$11,Vertical!$E:$O,J$10,0))+0</f>
        <v>284.73</v>
      </c>
      <c r="K130" s="207">
        <f>(VLOOKUP(Horizontal!$C130&amp;Horizontal!$B130&amp;Horizontal!K$11,Vertical!$E:$O,K$10,0))+0</f>
        <v>282.14999999999998</v>
      </c>
      <c r="L130" s="207">
        <f>(VLOOKUP(Horizontal!$C130&amp;Horizontal!$B130&amp;Horizontal!L$11,Vertical!$E:$O,L$10,0))+0</f>
        <v>238.67</v>
      </c>
      <c r="M130" s="207">
        <f>(VLOOKUP(Horizontal!$C130&amp;Horizontal!$B130&amp;Horizontal!M$11,Vertical!$E:$O,M$10,0))+0</f>
        <v>185.49</v>
      </c>
      <c r="N130" s="207">
        <f>(VLOOKUP(Horizontal!$C130&amp;Horizontal!$B130&amp;Horizontal!N$11,Vertical!$E:$O,N$10,0))+0</f>
        <v>164.14</v>
      </c>
      <c r="O130" s="207">
        <f>(VLOOKUP(Horizontal!$C130&amp;Horizontal!$B130&amp;Horizontal!O$11,Vertical!$E:$O,O$10,0))+0</f>
        <v>157.71</v>
      </c>
      <c r="P130" s="209">
        <f>(VLOOKUP(Horizontal!$C130&amp;Horizontal!$B130&amp;Horizontal!P$11,Vertical!$E:$O,P$10,0))+0</f>
        <v>155.55000000000001</v>
      </c>
      <c r="Q130" s="210">
        <f>(VLOOKUP(Horizontal!$C130&amp;Horizontal!$B130&amp;Horizontal!Q$11,Vertical!$E:$O,Q$10,0))+0</f>
        <v>56</v>
      </c>
      <c r="R130" s="207">
        <f>(VLOOKUP(Horizontal!$C130&amp;Horizontal!$B130&amp;Horizontal!R$11,Vertical!$E:$O,R$10,0))+0</f>
        <v>56</v>
      </c>
      <c r="S130" s="207">
        <f>(VLOOKUP(Horizontal!$C130&amp;Horizontal!$B130&amp;Horizontal!S$11,Vertical!$E:$O,S$10,0))+0</f>
        <v>47</v>
      </c>
      <c r="T130" s="207">
        <f>(VLOOKUP(Horizontal!$C130&amp;Horizontal!$B130&amp;Horizontal!T$11,Vertical!$E:$O,T$10,0))+0</f>
        <v>45</v>
      </c>
      <c r="U130" s="207">
        <f>(VLOOKUP(Horizontal!$C130&amp;Horizontal!$B130&amp;Horizontal!U$11,Vertical!$E:$O,U$10,0))+0</f>
        <v>46</v>
      </c>
      <c r="V130" s="207">
        <f>(VLOOKUP(Horizontal!$C130&amp;Horizontal!$B130&amp;Horizontal!V$11,Vertical!$E:$O,V$10,0))+0</f>
        <v>40</v>
      </c>
      <c r="W130" s="207">
        <f>(VLOOKUP(Horizontal!$C130&amp;Horizontal!$B130&amp;Horizontal!W$11,Vertical!$E:$O,W$10,0))+0</f>
        <v>34</v>
      </c>
      <c r="X130" s="207">
        <f>(VLOOKUP(Horizontal!$C130&amp;Horizontal!$B130&amp;Horizontal!X$11,Vertical!$E:$O,X$10,0))+0</f>
        <v>27</v>
      </c>
      <c r="Y130" s="209">
        <f>(VLOOKUP(Horizontal!$C130&amp;Horizontal!$B130&amp;Horizontal!Y$11,Vertical!$E:$O,Y$10,0))+0</f>
        <v>25</v>
      </c>
      <c r="Z130" s="210">
        <f>(VLOOKUP(Horizontal!$C130&amp;Horizontal!$B130&amp;Horizontal!Z$11,Vertical!$E:$O,Z$10,0))+0</f>
        <v>57.69</v>
      </c>
      <c r="AA130" s="207">
        <f>(VLOOKUP(Horizontal!$C130&amp;Horizontal!$B130&amp;Horizontal!AA$11,Vertical!$E:$O,AA$10,0))+0</f>
        <v>11.54</v>
      </c>
      <c r="AB130" s="207">
        <f>(VLOOKUP(Horizontal!$C130&amp;Horizontal!$B130&amp;Horizontal!AB$11,Vertical!$E:$O,AB$10,0))+0</f>
        <v>12.4</v>
      </c>
      <c r="AC130" s="207">
        <f>(VLOOKUP(Horizontal!$C130&amp;Horizontal!$B130&amp;Horizontal!AC$11,Vertical!$E:$O,AC$10,0))+0</f>
        <v>13.79</v>
      </c>
      <c r="AD130" s="207">
        <f>(VLOOKUP(Horizontal!$C130&amp;Horizontal!$B130&amp;Horizontal!AD$11,Vertical!$E:$O,AD$10,0))+0</f>
        <v>34.619999999999997</v>
      </c>
      <c r="AE130" s="207">
        <f>(VLOOKUP(Horizontal!$C130&amp;Horizontal!$B130&amp;Horizontal!AE$11,Vertical!$E:$O,AE$10,0))+0</f>
        <v>18.52</v>
      </c>
      <c r="AF130" s="207">
        <f>(VLOOKUP(Horizontal!$C130&amp;Horizontal!$B130&amp;Horizontal!AF$11,Vertical!$E:$O,AF$10,0))+0</f>
        <v>25</v>
      </c>
      <c r="AG130" s="207">
        <f>(VLOOKUP(Horizontal!$C130&amp;Horizontal!$B130&amp;Horizontal!AG$11,Vertical!$E:$O,AG$10,0))+0</f>
        <v>18.52</v>
      </c>
      <c r="AH130" s="209">
        <f>(VLOOKUP(Horizontal!$C130&amp;Horizontal!$B130&amp;Horizontal!AH$11,Vertical!$E:$O,AH$10,0))+0</f>
        <v>18.52</v>
      </c>
      <c r="AI130" s="210">
        <f>(VLOOKUP(Horizontal!$C130&amp;Horizontal!$B130&amp;Horizontal!AI$11,Vertical!$E:$O,AI$10,0))+0</f>
        <v>26.92</v>
      </c>
      <c r="AJ130" s="207">
        <f>(VLOOKUP(Horizontal!$C130&amp;Horizontal!$B130&amp;Horizontal!AJ$11,Vertical!$E:$O,AJ$10,0))+0</f>
        <v>15.38</v>
      </c>
      <c r="AK130" s="207">
        <f>(VLOOKUP(Horizontal!$C130&amp;Horizontal!$B130&amp;Horizontal!AK$11,Vertical!$E:$O,AK$10,0))+0</f>
        <v>12.81</v>
      </c>
      <c r="AL130" s="207">
        <f>(VLOOKUP(Horizontal!$C130&amp;Horizontal!$B130&amp;Horizontal!AL$11,Vertical!$E:$O,AL$10,0))+0</f>
        <v>27.59</v>
      </c>
      <c r="AM130" s="207">
        <f>(VLOOKUP(Horizontal!$C130&amp;Horizontal!$B130&amp;Horizontal!AM$11,Vertical!$E:$O,AM$10,0))+0</f>
        <v>19.23</v>
      </c>
      <c r="AN130" s="207">
        <f>(VLOOKUP(Horizontal!$C130&amp;Horizontal!$B130&amp;Horizontal!AN$11,Vertical!$E:$O,AN$10,0))+0</f>
        <v>11.11</v>
      </c>
      <c r="AO130" s="207">
        <f>(VLOOKUP(Horizontal!$C130&amp;Horizontal!$B130&amp;Horizontal!AO$11,Vertical!$E:$O,AO$10,0))+0</f>
        <v>28.57</v>
      </c>
      <c r="AP130" s="207">
        <f>(VLOOKUP(Horizontal!$C130&amp;Horizontal!$B130&amp;Horizontal!AP$11,Vertical!$E:$O,AP$10,0))+0</f>
        <v>51.85</v>
      </c>
      <c r="AQ130" s="209">
        <f>(VLOOKUP(Horizontal!$C130&amp;Horizontal!$B130&amp;Horizontal!AQ$11,Vertical!$E:$O,AQ$10,0))+0</f>
        <v>40.74</v>
      </c>
      <c r="AR130" s="210">
        <f>(VLOOKUP(Horizontal!$C130&amp;Horizontal!$B130&amp;Horizontal!AR$11,Vertical!$E:$O,AR$10,0))+0</f>
        <v>15.38</v>
      </c>
      <c r="AS130" s="207">
        <f>(VLOOKUP(Horizontal!$C130&amp;Horizontal!$B130&amp;Horizontal!AS$11,Vertical!$E:$O,AS$10,0))+0</f>
        <v>73.08</v>
      </c>
      <c r="AT130" s="207">
        <f>(VLOOKUP(Horizontal!$C130&amp;Horizontal!$B130&amp;Horizontal!AT$11,Vertical!$E:$O,AT$10,0))+0</f>
        <v>74.790000000000006</v>
      </c>
      <c r="AU130" s="207">
        <f>(VLOOKUP(Horizontal!$C130&amp;Horizontal!$B130&amp;Horizontal!AU$11,Vertical!$E:$O,AU$10,0))+0</f>
        <v>58.62</v>
      </c>
      <c r="AV130" s="207">
        <f>(VLOOKUP(Horizontal!$C130&amp;Horizontal!$B130&amp;Horizontal!AV$11,Vertical!$E:$O,AV$10,0))+0</f>
        <v>46.15</v>
      </c>
      <c r="AW130" s="207">
        <f>(VLOOKUP(Horizontal!$C130&amp;Horizontal!$B130&amp;Horizontal!AW$11,Vertical!$E:$O,AW$10,0))+0</f>
        <v>70.37</v>
      </c>
      <c r="AX130" s="207">
        <f>(VLOOKUP(Horizontal!$C130&amp;Horizontal!$B130&amp;Horizontal!AX$11,Vertical!$E:$O,AX$10,0))+0</f>
        <v>46.43</v>
      </c>
      <c r="AY130" s="207">
        <f>(VLOOKUP(Horizontal!$C130&amp;Horizontal!$B130&amp;Horizontal!AY$11,Vertical!$E:$O,AY$10,0))+0</f>
        <v>29.63</v>
      </c>
      <c r="AZ130" s="209">
        <f>(VLOOKUP(Horizontal!$C130&amp;Horizontal!$B130&amp;Horizontal!AZ$11,Vertical!$E:$O,AZ$10,0))+0</f>
        <v>40.74</v>
      </c>
      <c r="BA130" s="208">
        <f>(VLOOKUP(Horizontal!$C130&amp;Horizontal!$B130&amp;Horizontal!BA$11,Vertical!$E:$O,BA$10,0))+0</f>
        <v>59.89</v>
      </c>
      <c r="BB130" s="210">
        <f>(VLOOKUP(Horizontal!$C130&amp;Horizontal!$B130&amp;Horizontal!BB$11,Vertical!$E:$O,BB$10,0))+0</f>
        <v>269.94</v>
      </c>
      <c r="BC130" s="207">
        <f>(VLOOKUP(Horizontal!$C130&amp;Horizontal!$B130&amp;Horizontal!BC$11,Vertical!$E:$O,BC$10,0))+0</f>
        <v>291.88</v>
      </c>
      <c r="BD130" s="207">
        <f>(VLOOKUP(Horizontal!$C130&amp;Horizontal!$B130&amp;Horizontal!BD$11,Vertical!$E:$O,BD$10,0))+0</f>
        <v>329.89</v>
      </c>
      <c r="BE130" s="207">
        <f>(VLOOKUP(Horizontal!$C130&amp;Horizontal!$B130&amp;Horizontal!BE$11,Vertical!$E:$O,BE$10,0))+0</f>
        <v>324.7</v>
      </c>
      <c r="BF130" s="207">
        <f>(VLOOKUP(Horizontal!$C130&amp;Horizontal!$B130&amp;Horizontal!BF$11,Vertical!$E:$O,BF$10,0))+0</f>
        <v>279.14</v>
      </c>
      <c r="BG130" s="207">
        <f>(VLOOKUP(Horizontal!$C130&amp;Horizontal!$B130&amp;Horizontal!BG$11,Vertical!$E:$O,BG$10,0))+0</f>
        <v>230.3</v>
      </c>
      <c r="BH130" s="207">
        <f>(VLOOKUP(Horizontal!$C130&amp;Horizontal!$B130&amp;Horizontal!BH$11,Vertical!$E:$O,BH$10,0))+0</f>
        <v>204.59</v>
      </c>
      <c r="BI130" s="207">
        <f>(VLOOKUP(Horizontal!$C130&amp;Horizontal!$B130&amp;Horizontal!BI$11,Vertical!$E:$O,BI$10,0))+0</f>
        <v>199.21</v>
      </c>
      <c r="BJ130" s="209">
        <f>(VLOOKUP(Horizontal!$C130&amp;Horizontal!$B130&amp;Horizontal!BJ$11,Vertical!$E:$O,BJ$10,0))+0</f>
        <v>194.28</v>
      </c>
      <c r="BK130" s="210">
        <f>(VLOOKUP(Horizontal!$C130&amp;Horizontal!$B130&amp;Horizontal!BK$11,Vertical!$E:$O,BK$10,0))+0</f>
        <v>53</v>
      </c>
      <c r="BL130" s="207">
        <f>(VLOOKUP(Horizontal!$C130&amp;Horizontal!$B130&amp;Horizontal!BL$11,Vertical!$E:$O,BL$10,0))+0</f>
        <v>45</v>
      </c>
      <c r="BM130" s="207">
        <f>(VLOOKUP(Horizontal!$C130&amp;Horizontal!$B130&amp;Horizontal!BM$11,Vertical!$E:$O,BM$10,0))+0</f>
        <v>43</v>
      </c>
      <c r="BN130" s="207">
        <f>(VLOOKUP(Horizontal!$C130&amp;Horizontal!$B130&amp;Horizontal!BN$11,Vertical!$E:$O,BN$10,0))+0</f>
        <v>43</v>
      </c>
      <c r="BO130" s="207">
        <f>(VLOOKUP(Horizontal!$C130&amp;Horizontal!$B130&amp;Horizontal!BO$11,Vertical!$E:$O,BO$10,0))+0</f>
        <v>44</v>
      </c>
      <c r="BP130" s="207">
        <f>(VLOOKUP(Horizontal!$C130&amp;Horizontal!$B130&amp;Horizontal!BP$11,Vertical!$E:$O,BP$10,0))+0</f>
        <v>31</v>
      </c>
      <c r="BQ130" s="207">
        <f>(VLOOKUP(Horizontal!$C130&amp;Horizontal!$B130&amp;Horizontal!BQ$11,Vertical!$E:$O,BQ$10,0))+0</f>
        <v>31</v>
      </c>
      <c r="BR130" s="207">
        <f>(VLOOKUP(Horizontal!$C130&amp;Horizontal!$B130&amp;Horizontal!BR$11,Vertical!$E:$O,BR$10,0))+0</f>
        <v>27</v>
      </c>
      <c r="BS130" s="209">
        <f>(VLOOKUP(Horizontal!$C130&amp;Horizontal!$B130&amp;Horizontal!BS$11,Vertical!$E:$O,BS$10,0))+0</f>
        <v>25</v>
      </c>
      <c r="BT130" s="210">
        <f>(VLOOKUP(Horizontal!$C130&amp;Horizontal!$B130&amp;Horizontal!BT$11,Vertical!$E:$O,BT$10,0))+0</f>
        <v>30.43</v>
      </c>
      <c r="BU130" s="207">
        <f>(VLOOKUP(Horizontal!$C130&amp;Horizontal!$B130&amp;Horizontal!BU$11,Vertical!$E:$O,BU$10,0))+0</f>
        <v>23.81</v>
      </c>
      <c r="BV130" s="207">
        <f>(VLOOKUP(Horizontal!$C130&amp;Horizontal!$B130&amp;Horizontal!BV$11,Vertical!$E:$O,BV$10,0))+0</f>
        <v>4.76</v>
      </c>
      <c r="BW130" s="207">
        <f>(VLOOKUP(Horizontal!$C130&amp;Horizontal!$B130&amp;Horizontal!BW$11,Vertical!$E:$O,BW$10,0))+0</f>
        <v>9.52</v>
      </c>
      <c r="BX130" s="207">
        <f>(VLOOKUP(Horizontal!$C130&amp;Horizontal!$B130&amp;Horizontal!BX$11,Vertical!$E:$O,BX$10,0))+0</f>
        <v>38.89</v>
      </c>
      <c r="BY130" s="207">
        <f>(VLOOKUP(Horizontal!$C130&amp;Horizontal!$B130&amp;Horizontal!BY$11,Vertical!$E:$O,BY$10,0))+0</f>
        <v>17.39</v>
      </c>
      <c r="BZ130" s="207">
        <f>(VLOOKUP(Horizontal!$C130&amp;Horizontal!$B130&amp;Horizontal!BZ$11,Vertical!$E:$O,BZ$10,0))+0</f>
        <v>33.33</v>
      </c>
      <c r="CA130" s="207">
        <f>(VLOOKUP(Horizontal!$C130&amp;Horizontal!$B130&amp;Horizontal!CA$11,Vertical!$E:$O,CA$10,0))+0</f>
        <v>23.81</v>
      </c>
      <c r="CB130" s="209">
        <f>(VLOOKUP(Horizontal!$C130&amp;Horizontal!$B130&amp;Horizontal!CB$11,Vertical!$E:$O,CB$10,0))+0</f>
        <v>39.130000000000003</v>
      </c>
      <c r="CC130" s="210">
        <f>(VLOOKUP(Horizontal!$C130&amp;Horizontal!$B130&amp;Horizontal!CC$11,Vertical!$E:$O,CC$10,0))+0</f>
        <v>8.6999999999999993</v>
      </c>
      <c r="CD130" s="207">
        <f>(VLOOKUP(Horizontal!$C130&amp;Horizontal!$B130&amp;Horizontal!CD$11,Vertical!$E:$O,CD$10,0))+0</f>
        <v>9.52</v>
      </c>
      <c r="CE130" s="207">
        <f>(VLOOKUP(Horizontal!$C130&amp;Horizontal!$B130&amp;Horizontal!CE$11,Vertical!$E:$O,CE$10,0))+0</f>
        <v>19.05</v>
      </c>
      <c r="CF130" s="207">
        <f>(VLOOKUP(Horizontal!$C130&amp;Horizontal!$B130&amp;Horizontal!CF$11,Vertical!$E:$O,CF$10,0))+0</f>
        <v>33.33</v>
      </c>
      <c r="CG130" s="207">
        <f>(VLOOKUP(Horizontal!$C130&amp;Horizontal!$B130&amp;Horizontal!CG$11,Vertical!$E:$O,CG$10,0))+0</f>
        <v>5.56</v>
      </c>
      <c r="CH130" s="207">
        <f>(VLOOKUP(Horizontal!$C130&amp;Horizontal!$B130&amp;Horizontal!CH$11,Vertical!$E:$O,CH$10,0))+0</f>
        <v>13.04</v>
      </c>
      <c r="CI130" s="207">
        <f>(VLOOKUP(Horizontal!$C130&amp;Horizontal!$B130&amp;Horizontal!CI$11,Vertical!$E:$O,CI$10,0))+0</f>
        <v>20.83</v>
      </c>
      <c r="CJ130" s="207">
        <f>(VLOOKUP(Horizontal!$C130&amp;Horizontal!$B130&amp;Horizontal!CJ$11,Vertical!$E:$O,CJ$10,0))+0</f>
        <v>47.62</v>
      </c>
      <c r="CK130" s="209">
        <f>(VLOOKUP(Horizontal!$C130&amp;Horizontal!$B130&amp;Horizontal!CK$11,Vertical!$E:$O,CK$10,0))+0</f>
        <v>30.43</v>
      </c>
      <c r="CL130" s="210">
        <f>(VLOOKUP(Horizontal!$C130&amp;Horizontal!$B130&amp;Horizontal!CL$11,Vertical!$E:$O,CL$10,0))+0</f>
        <v>60.87</v>
      </c>
      <c r="CM130" s="207">
        <f>(VLOOKUP(Horizontal!$C130&amp;Horizontal!$B130&amp;Horizontal!CM$11,Vertical!$E:$O,CM$10,0))+0</f>
        <v>66.67</v>
      </c>
      <c r="CN130" s="207">
        <f>(VLOOKUP(Horizontal!$C130&amp;Horizontal!$B130&amp;Horizontal!CN$11,Vertical!$E:$O,CN$10,0))+0</f>
        <v>76.19</v>
      </c>
      <c r="CO130" s="207">
        <f>(VLOOKUP(Horizontal!$C130&amp;Horizontal!$B130&amp;Horizontal!CO$11,Vertical!$E:$O,CO$10,0))+0</f>
        <v>57.14</v>
      </c>
      <c r="CP130" s="207">
        <f>(VLOOKUP(Horizontal!$C130&amp;Horizontal!$B130&amp;Horizontal!CP$11,Vertical!$E:$O,CP$10,0))+0</f>
        <v>55.56</v>
      </c>
      <c r="CQ130" s="207">
        <f>(VLOOKUP(Horizontal!$C130&amp;Horizontal!$B130&amp;Horizontal!CQ$11,Vertical!$E:$O,CQ$10,0))+0</f>
        <v>69.569999999999993</v>
      </c>
      <c r="CR130" s="207">
        <f>(VLOOKUP(Horizontal!$C130&amp;Horizontal!$B130&amp;Horizontal!CR$11,Vertical!$E:$O,CR$10,0))+0</f>
        <v>45.83</v>
      </c>
      <c r="CS130" s="207">
        <f>(VLOOKUP(Horizontal!$C130&amp;Horizontal!$B130&amp;Horizontal!CS$11,Vertical!$E:$O,CS$10,0))+0</f>
        <v>28.57</v>
      </c>
      <c r="CT130" s="207">
        <f>(VLOOKUP(Horizontal!$C130&amp;Horizontal!$B130&amp;Horizontal!CT$11,Vertical!$E:$O,CT$10,0))+0</f>
        <v>30.43</v>
      </c>
      <c r="CU130" s="150"/>
      <c r="CV130" s="211">
        <f t="shared" si="53"/>
        <v>59.930000000000007</v>
      </c>
      <c r="CW130" s="190">
        <f t="shared" si="54"/>
        <v>48.16</v>
      </c>
      <c r="CX130" s="190">
        <f t="shared" si="55"/>
        <v>45.159999999999968</v>
      </c>
      <c r="CY130" s="190">
        <f t="shared" si="56"/>
        <v>42.550000000000011</v>
      </c>
      <c r="CZ130" s="190">
        <f t="shared" si="57"/>
        <v>40.47</v>
      </c>
      <c r="DA130" s="190">
        <f t="shared" si="58"/>
        <v>44.81</v>
      </c>
      <c r="DB130" s="190">
        <f t="shared" si="59"/>
        <v>40.450000000000017</v>
      </c>
      <c r="DC130" s="190">
        <f t="shared" si="60"/>
        <v>41.5</v>
      </c>
      <c r="DD130" s="212">
        <f t="shared" si="61"/>
        <v>38.72999999999999</v>
      </c>
      <c r="DE130" s="9">
        <v>160</v>
      </c>
      <c r="DF130" s="212">
        <f t="shared" si="62"/>
        <v>-1.5527895981086601</v>
      </c>
      <c r="DG130" s="264"/>
      <c r="DH130" s="265"/>
      <c r="DI130" s="265"/>
      <c r="DJ130" s="266"/>
      <c r="DK130" s="190">
        <v>221.01</v>
      </c>
      <c r="DL130" s="190">
        <v>221.01</v>
      </c>
      <c r="DM130" s="190">
        <v>353.3</v>
      </c>
      <c r="DN130" s="212">
        <v>0</v>
      </c>
      <c r="DO130" s="190">
        <v>235674702380952</v>
      </c>
      <c r="DP130" s="190">
        <v>235674702380952</v>
      </c>
      <c r="DQ130" s="190">
        <v>365345357142857</v>
      </c>
      <c r="DR130" s="212">
        <v>33.68</v>
      </c>
      <c r="DS130" s="150"/>
      <c r="DT130" s="190">
        <v>210</v>
      </c>
      <c r="DU130" s="190">
        <v>282</v>
      </c>
      <c r="DV130" s="190">
        <v>305</v>
      </c>
      <c r="DW130" s="190">
        <v>310</v>
      </c>
      <c r="DX130" s="190"/>
      <c r="DY130" s="190">
        <f>(AVERAGE(DU130:DW130))+0</f>
        <v>299</v>
      </c>
      <c r="DZ130" s="190"/>
      <c r="EA130" s="190"/>
      <c r="EB130" s="190"/>
      <c r="EC130" s="190">
        <v>235</v>
      </c>
      <c r="ED130" s="190">
        <f>((EC130*2+DY130*1)/3)+0</f>
        <v>256.33333333333331</v>
      </c>
      <c r="EE130" s="190">
        <v>185</v>
      </c>
      <c r="EF130" s="190">
        <v>160</v>
      </c>
      <c r="EG130" s="190">
        <v>155</v>
      </c>
      <c r="EH130" s="212">
        <v>150</v>
      </c>
      <c r="EI130" s="213"/>
      <c r="EJ130" s="211">
        <v>72</v>
      </c>
      <c r="EK130" s="190">
        <v>60</v>
      </c>
      <c r="EL130" s="190">
        <v>45</v>
      </c>
      <c r="EM130" s="190">
        <v>45</v>
      </c>
      <c r="EN130" s="190"/>
      <c r="EO130" s="190"/>
      <c r="EP130" s="190"/>
      <c r="EQ130" s="190"/>
      <c r="ER130" s="190"/>
      <c r="ES130" s="190"/>
      <c r="ET130" s="190">
        <v>45</v>
      </c>
      <c r="EU130" s="190">
        <v>50</v>
      </c>
      <c r="EV130" s="190">
        <v>45</v>
      </c>
      <c r="EW130" s="190">
        <v>45</v>
      </c>
      <c r="EX130" s="212">
        <v>45</v>
      </c>
      <c r="EY130" s="211"/>
      <c r="EZ130" s="75">
        <f t="shared" si="73"/>
        <v>-2.6064372507188571E-2</v>
      </c>
      <c r="FA130" s="89">
        <f t="shared" si="74"/>
        <v>-7.0000000000000007E-2</v>
      </c>
      <c r="FB130" s="212"/>
      <c r="FC130" s="213"/>
      <c r="FD130" s="213"/>
      <c r="FE130" s="213"/>
      <c r="FF130" s="213"/>
      <c r="FG130" s="213"/>
      <c r="FH130" s="213"/>
      <c r="FI130" s="213"/>
      <c r="FJ130" s="213"/>
      <c r="FK130" s="213"/>
      <c r="FL130" s="213"/>
      <c r="FM130" s="213"/>
      <c r="FN130" s="213"/>
      <c r="FO130" s="213"/>
      <c r="FP130" s="213"/>
      <c r="FQ130" s="213"/>
      <c r="FR130" s="213"/>
      <c r="FS130" s="211"/>
      <c r="FT130" s="190"/>
      <c r="FU130" s="190"/>
      <c r="FV130" s="190"/>
      <c r="FW130" s="190"/>
      <c r="FX130" s="190"/>
      <c r="FY130" s="190"/>
      <c r="FZ130" s="190"/>
      <c r="GA130" s="190"/>
      <c r="GB130" s="190"/>
      <c r="GC130" s="190"/>
      <c r="GD130" s="190"/>
      <c r="GE130" s="190"/>
      <c r="GF130" s="190"/>
      <c r="GG130" s="212"/>
    </row>
    <row r="131" spans="1:189">
      <c r="B131" s="33">
        <f>B130+7</f>
        <v>42829</v>
      </c>
      <c r="C131" s="30" t="s">
        <v>52</v>
      </c>
      <c r="D131" s="30">
        <v>2017</v>
      </c>
      <c r="E131" s="30" t="str">
        <f t="shared" si="75"/>
        <v>2017S14</v>
      </c>
      <c r="F131" s="30" t="str">
        <f t="shared" si="63"/>
        <v>42017</v>
      </c>
      <c r="G131" s="208" t="str">
        <f>VLOOKUP(Horizontal!$C131&amp;Horizontal!$B131&amp;Horizontal!G$11,Vertical!$E:$O,G$10,0)</f>
        <v>-5,74</v>
      </c>
      <c r="H131" s="207">
        <f>(VLOOKUP(Horizontal!$C131&amp;Horizontal!$B131&amp;Horizontal!H$11,Vertical!$E:$O,H$10,0))+0</f>
        <v>391.49</v>
      </c>
      <c r="I131" s="207">
        <f>(VLOOKUP(Horizontal!$C131&amp;Horizontal!$B131&amp;Horizontal!I$11,Vertical!$E:$O,I$10,0))+0</f>
        <v>403.78</v>
      </c>
      <c r="J131" s="207">
        <f>(VLOOKUP(Horizontal!$C131&amp;Horizontal!$B131&amp;Horizontal!J$11,Vertical!$E:$O,J$10,0))+0</f>
        <v>393.52</v>
      </c>
      <c r="K131" s="207">
        <f>(VLOOKUP(Horizontal!$C131&amp;Horizontal!$B131&amp;Horizontal!K$11,Vertical!$E:$O,K$10,0))+0</f>
        <v>350.66</v>
      </c>
      <c r="L131" s="207">
        <f>(VLOOKUP(Horizontal!$C131&amp;Horizontal!$B131&amp;Horizontal!L$11,Vertical!$E:$O,L$10,0))+0</f>
        <v>260.89999999999998</v>
      </c>
      <c r="M131" s="207">
        <f>(VLOOKUP(Horizontal!$C131&amp;Horizontal!$B131&amp;Horizontal!M$11,Vertical!$E:$O,M$10,0))+0</f>
        <v>193.76</v>
      </c>
      <c r="N131" s="207">
        <f>(VLOOKUP(Horizontal!$C131&amp;Horizontal!$B131&amp;Horizontal!N$11,Vertical!$E:$O,N$10,0))+0</f>
        <v>169.6</v>
      </c>
      <c r="O131" s="207">
        <f>(VLOOKUP(Horizontal!$C131&amp;Horizontal!$B131&amp;Horizontal!O$11,Vertical!$E:$O,O$10,0))+0</f>
        <v>160.63999999999999</v>
      </c>
      <c r="P131" s="209">
        <f>(VLOOKUP(Horizontal!$C131&amp;Horizontal!$B131&amp;Horizontal!P$11,Vertical!$E:$O,P$10,0))+0</f>
        <v>155.78</v>
      </c>
      <c r="Q131" s="210">
        <f>(VLOOKUP(Horizontal!$C131&amp;Horizontal!$B131&amp;Horizontal!Q$11,Vertical!$E:$O,Q$10,0))+0</f>
        <v>53</v>
      </c>
      <c r="R131" s="207">
        <f>(VLOOKUP(Horizontal!$C131&amp;Horizontal!$B131&amp;Horizontal!R$11,Vertical!$E:$O,R$10,0))+0</f>
        <v>45</v>
      </c>
      <c r="S131" s="207">
        <f>(VLOOKUP(Horizontal!$C131&amp;Horizontal!$B131&amp;Horizontal!S$11,Vertical!$E:$O,S$10,0))+0</f>
        <v>40</v>
      </c>
      <c r="T131" s="207">
        <f>(VLOOKUP(Horizontal!$C131&amp;Horizontal!$B131&amp;Horizontal!T$11,Vertical!$E:$O,T$10,0))+0</f>
        <v>39</v>
      </c>
      <c r="U131" s="207">
        <f>(VLOOKUP(Horizontal!$C131&amp;Horizontal!$B131&amp;Horizontal!U$11,Vertical!$E:$O,U$10,0))+0</f>
        <v>39</v>
      </c>
      <c r="V131" s="207">
        <f>(VLOOKUP(Horizontal!$C131&amp;Horizontal!$B131&amp;Horizontal!V$11,Vertical!$E:$O,V$10,0))+0</f>
        <v>30</v>
      </c>
      <c r="W131" s="207">
        <f>(VLOOKUP(Horizontal!$C131&amp;Horizontal!$B131&amp;Horizontal!W$11,Vertical!$E:$O,W$10,0))+0</f>
        <v>28</v>
      </c>
      <c r="X131" s="207">
        <f>(VLOOKUP(Horizontal!$C131&amp;Horizontal!$B131&amp;Horizontal!X$11,Vertical!$E:$O,X$10,0))+0</f>
        <v>25</v>
      </c>
      <c r="Y131" s="209">
        <f>(VLOOKUP(Horizontal!$C131&amp;Horizontal!$B131&amp;Horizontal!Y$11,Vertical!$E:$O,Y$10,0))+0</f>
        <v>23</v>
      </c>
      <c r="Z131" s="210">
        <f>(VLOOKUP(Horizontal!$C131&amp;Horizontal!$B131&amp;Horizontal!Z$11,Vertical!$E:$O,Z$10,0))+0</f>
        <v>0</v>
      </c>
      <c r="AA131" s="207">
        <f>(VLOOKUP(Horizontal!$C131&amp;Horizontal!$B131&amp;Horizontal!AA$11,Vertical!$E:$O,AA$10,0))+0</f>
        <v>0</v>
      </c>
      <c r="AB131" s="207">
        <f>(VLOOKUP(Horizontal!$C131&amp;Horizontal!$B131&amp;Horizontal!AB$11,Vertical!$E:$O,AB$10,0))+0</f>
        <v>0</v>
      </c>
      <c r="AC131" s="207">
        <f>(VLOOKUP(Horizontal!$C131&amp;Horizontal!$B131&amp;Horizontal!AC$11,Vertical!$E:$O,AC$10,0))+0</f>
        <v>0</v>
      </c>
      <c r="AD131" s="207">
        <f>(VLOOKUP(Horizontal!$C131&amp;Horizontal!$B131&amp;Horizontal!AD$11,Vertical!$E:$O,AD$10,0))+0</f>
        <v>0</v>
      </c>
      <c r="AE131" s="207">
        <f>(VLOOKUP(Horizontal!$C131&amp;Horizontal!$B131&amp;Horizontal!AE$11,Vertical!$E:$O,AE$10,0))+0</f>
        <v>7.69</v>
      </c>
      <c r="AF131" s="207">
        <f>(VLOOKUP(Horizontal!$C131&amp;Horizontal!$B131&amp;Horizontal!AF$11,Vertical!$E:$O,AF$10,0))+0</f>
        <v>7.14</v>
      </c>
      <c r="AG131" s="207">
        <f>(VLOOKUP(Horizontal!$C131&amp;Horizontal!$B131&amp;Horizontal!AG$11,Vertical!$E:$O,AG$10,0))+0</f>
        <v>14.29</v>
      </c>
      <c r="AH131" s="209">
        <f>(VLOOKUP(Horizontal!$C131&amp;Horizontal!$B131&amp;Horizontal!AH$11,Vertical!$E:$O,AH$10,0))+0</f>
        <v>17.86</v>
      </c>
      <c r="AI131" s="210">
        <f>(VLOOKUP(Horizontal!$C131&amp;Horizontal!$B131&amp;Horizontal!AI$11,Vertical!$E:$O,AI$10,0))+0</f>
        <v>0</v>
      </c>
      <c r="AJ131" s="207">
        <f>(VLOOKUP(Horizontal!$C131&amp;Horizontal!$B131&amp;Horizontal!AJ$11,Vertical!$E:$O,AJ$10,0))+0</f>
        <v>0</v>
      </c>
      <c r="AK131" s="207">
        <f>(VLOOKUP(Horizontal!$C131&amp;Horizontal!$B131&amp;Horizontal!AK$11,Vertical!$E:$O,AK$10,0))+0</f>
        <v>0</v>
      </c>
      <c r="AL131" s="207">
        <f>(VLOOKUP(Horizontal!$C131&amp;Horizontal!$B131&amp;Horizontal!AL$11,Vertical!$E:$O,AL$10,0))+0</f>
        <v>0</v>
      </c>
      <c r="AM131" s="207">
        <f>(VLOOKUP(Horizontal!$C131&amp;Horizontal!$B131&amp;Horizontal!AM$11,Vertical!$E:$O,AM$10,0))+0</f>
        <v>7.41</v>
      </c>
      <c r="AN131" s="207">
        <f>(VLOOKUP(Horizontal!$C131&amp;Horizontal!$B131&amp;Horizontal!AN$11,Vertical!$E:$O,AN$10,0))+0</f>
        <v>11.54</v>
      </c>
      <c r="AO131" s="207">
        <f>(VLOOKUP(Horizontal!$C131&amp;Horizontal!$B131&amp;Horizontal!AO$11,Vertical!$E:$O,AO$10,0))+0</f>
        <v>14.29</v>
      </c>
      <c r="AP131" s="207">
        <f>(VLOOKUP(Horizontal!$C131&amp;Horizontal!$B131&amp;Horizontal!AP$11,Vertical!$E:$O,AP$10,0))+0</f>
        <v>28.57</v>
      </c>
      <c r="AQ131" s="209">
        <f>(VLOOKUP(Horizontal!$C131&amp;Horizontal!$B131&amp;Horizontal!AQ$11,Vertical!$E:$O,AQ$10,0))+0</f>
        <v>35.71</v>
      </c>
      <c r="AR131" s="210">
        <f>(VLOOKUP(Horizontal!$C131&amp;Horizontal!$B131&amp;Horizontal!AR$11,Vertical!$E:$O,AR$10,0))+0</f>
        <v>100</v>
      </c>
      <c r="AS131" s="207">
        <f>(VLOOKUP(Horizontal!$C131&amp;Horizontal!$B131&amp;Horizontal!AS$11,Vertical!$E:$O,AS$10,0))+0</f>
        <v>100</v>
      </c>
      <c r="AT131" s="207">
        <f>(VLOOKUP(Horizontal!$C131&amp;Horizontal!$B131&amp;Horizontal!AT$11,Vertical!$E:$O,AT$10,0))+0</f>
        <v>100</v>
      </c>
      <c r="AU131" s="207">
        <f>(VLOOKUP(Horizontal!$C131&amp;Horizontal!$B131&amp;Horizontal!AU$11,Vertical!$E:$O,AU$10,0))+0</f>
        <v>100</v>
      </c>
      <c r="AV131" s="207">
        <f>(VLOOKUP(Horizontal!$C131&amp;Horizontal!$B131&amp;Horizontal!AV$11,Vertical!$E:$O,AV$10,0))+0</f>
        <v>92.59</v>
      </c>
      <c r="AW131" s="207">
        <f>(VLOOKUP(Horizontal!$C131&amp;Horizontal!$B131&amp;Horizontal!AW$11,Vertical!$E:$O,AW$10,0))+0</f>
        <v>80.77</v>
      </c>
      <c r="AX131" s="207">
        <f>(VLOOKUP(Horizontal!$C131&amp;Horizontal!$B131&amp;Horizontal!AX$11,Vertical!$E:$O,AX$10,0))+0</f>
        <v>78.569999999999993</v>
      </c>
      <c r="AY131" s="207">
        <f>(VLOOKUP(Horizontal!$C131&amp;Horizontal!$B131&amp;Horizontal!AY$11,Vertical!$E:$O,AY$10,0))+0</f>
        <v>57.14</v>
      </c>
      <c r="AZ131" s="209">
        <f>(VLOOKUP(Horizontal!$C131&amp;Horizontal!$B131&amp;Horizontal!AZ$11,Vertical!$E:$O,AZ$10,0))+0</f>
        <v>46.43</v>
      </c>
      <c r="BA131" s="208">
        <f>(VLOOKUP(Horizontal!$C131&amp;Horizontal!$B131&amp;Horizontal!BA$11,Vertical!$E:$O,BA$10,0))+0</f>
        <v>60.16</v>
      </c>
      <c r="BB131" s="210">
        <f>(VLOOKUP(Horizontal!$C131&amp;Horizontal!$B131&amp;Horizontal!BB$11,Vertical!$E:$O,BB$10,0))+0</f>
        <v>441.62</v>
      </c>
      <c r="BC131" s="207">
        <f>(VLOOKUP(Horizontal!$C131&amp;Horizontal!$B131&amp;Horizontal!BC$11,Vertical!$E:$O,BC$10,0))+0</f>
        <v>443.39</v>
      </c>
      <c r="BD131" s="207">
        <f>(VLOOKUP(Horizontal!$C131&amp;Horizontal!$B131&amp;Horizontal!BD$11,Vertical!$E:$O,BD$10,0))+0</f>
        <v>440.11</v>
      </c>
      <c r="BE131" s="207">
        <f>(VLOOKUP(Horizontal!$C131&amp;Horizontal!$B131&amp;Horizontal!BE$11,Vertical!$E:$O,BE$10,0))+0</f>
        <v>410.8</v>
      </c>
      <c r="BF131" s="207">
        <f>(VLOOKUP(Horizontal!$C131&amp;Horizontal!$B131&amp;Horizontal!BF$11,Vertical!$E:$O,BF$10,0))+0</f>
        <v>299.81</v>
      </c>
      <c r="BG131" s="207">
        <f>(VLOOKUP(Horizontal!$C131&amp;Horizontal!$B131&amp;Horizontal!BG$11,Vertical!$E:$O,BG$10,0))+0</f>
        <v>236.99</v>
      </c>
      <c r="BH131" s="207">
        <f>(VLOOKUP(Horizontal!$C131&amp;Horizontal!$B131&amp;Horizontal!BH$11,Vertical!$E:$O,BH$10,0))+0</f>
        <v>209.98</v>
      </c>
      <c r="BI131" s="207">
        <f>(VLOOKUP(Horizontal!$C131&amp;Horizontal!$B131&amp;Horizontal!BI$11,Vertical!$E:$O,BI$10,0))+0</f>
        <v>199.97</v>
      </c>
      <c r="BJ131" s="209">
        <f>(VLOOKUP(Horizontal!$C131&amp;Horizontal!$B131&amp;Horizontal!BJ$11,Vertical!$E:$O,BJ$10,0))+0</f>
        <v>194.74</v>
      </c>
      <c r="BK131" s="210">
        <f>(VLOOKUP(Horizontal!$C131&amp;Horizontal!$B131&amp;Horizontal!BK$11,Vertical!$E:$O,BK$10,0))+0</f>
        <v>47</v>
      </c>
      <c r="BL131" s="207">
        <f>(VLOOKUP(Horizontal!$C131&amp;Horizontal!$B131&amp;Horizontal!BL$11,Vertical!$E:$O,BL$10,0))+0</f>
        <v>42</v>
      </c>
      <c r="BM131" s="207">
        <f>(VLOOKUP(Horizontal!$C131&amp;Horizontal!$B131&amp;Horizontal!BM$11,Vertical!$E:$O,BM$10,0))+0</f>
        <v>38</v>
      </c>
      <c r="BN131" s="207">
        <f>(VLOOKUP(Horizontal!$C131&amp;Horizontal!$B131&amp;Horizontal!BN$11,Vertical!$E:$O,BN$10,0))+0</f>
        <v>37</v>
      </c>
      <c r="BO131" s="207">
        <f>(VLOOKUP(Horizontal!$C131&amp;Horizontal!$B131&amp;Horizontal!BO$11,Vertical!$E:$O,BO$10,0))+0</f>
        <v>38</v>
      </c>
      <c r="BP131" s="207">
        <f>(VLOOKUP(Horizontal!$C131&amp;Horizontal!$B131&amp;Horizontal!BP$11,Vertical!$E:$O,BP$10,0))+0</f>
        <v>30</v>
      </c>
      <c r="BQ131" s="207">
        <f>(VLOOKUP(Horizontal!$C131&amp;Horizontal!$B131&amp;Horizontal!BQ$11,Vertical!$E:$O,BQ$10,0))+0</f>
        <v>26</v>
      </c>
      <c r="BR131" s="207">
        <f>(VLOOKUP(Horizontal!$C131&amp;Horizontal!$B131&amp;Horizontal!BR$11,Vertical!$E:$O,BR$10,0))+0</f>
        <v>24</v>
      </c>
      <c r="BS131" s="209">
        <f>(VLOOKUP(Horizontal!$C131&amp;Horizontal!$B131&amp;Horizontal!BS$11,Vertical!$E:$O,BS$10,0))+0</f>
        <v>20</v>
      </c>
      <c r="BT131" s="210">
        <f>(VLOOKUP(Horizontal!$C131&amp;Horizontal!$B131&amp;Horizontal!BT$11,Vertical!$E:$O,BT$10,0))+0</f>
        <v>0</v>
      </c>
      <c r="BU131" s="207">
        <f>(VLOOKUP(Horizontal!$C131&amp;Horizontal!$B131&amp;Horizontal!BU$11,Vertical!$E:$O,BU$10,0))+0</f>
        <v>0</v>
      </c>
      <c r="BV131" s="207">
        <f>(VLOOKUP(Horizontal!$C131&amp;Horizontal!$B131&amp;Horizontal!BV$11,Vertical!$E:$O,BV$10,0))+0</f>
        <v>0</v>
      </c>
      <c r="BW131" s="207">
        <f>(VLOOKUP(Horizontal!$C131&amp;Horizontal!$B131&amp;Horizontal!BW$11,Vertical!$E:$O,BW$10,0))+0</f>
        <v>0</v>
      </c>
      <c r="BX131" s="207">
        <f>(VLOOKUP(Horizontal!$C131&amp;Horizontal!$B131&amp;Horizontal!BX$11,Vertical!$E:$O,BX$10,0))+0</f>
        <v>10</v>
      </c>
      <c r="BY131" s="207">
        <f>(VLOOKUP(Horizontal!$C131&amp;Horizontal!$B131&amp;Horizontal!BY$11,Vertical!$E:$O,BY$10,0))+0</f>
        <v>9.09</v>
      </c>
      <c r="BZ131" s="207">
        <f>(VLOOKUP(Horizontal!$C131&amp;Horizontal!$B131&amp;Horizontal!BZ$11,Vertical!$E:$O,BZ$10,0))+0</f>
        <v>27.27</v>
      </c>
      <c r="CA131" s="207">
        <f>(VLOOKUP(Horizontal!$C131&amp;Horizontal!$B131&amp;Horizontal!CA$11,Vertical!$E:$O,CA$10,0))+0</f>
        <v>22.73</v>
      </c>
      <c r="CB131" s="209">
        <f>(VLOOKUP(Horizontal!$C131&amp;Horizontal!$B131&amp;Horizontal!CB$11,Vertical!$E:$O,CB$10,0))+0</f>
        <v>27.27</v>
      </c>
      <c r="CC131" s="210">
        <f>(VLOOKUP(Horizontal!$C131&amp;Horizontal!$B131&amp;Horizontal!CC$11,Vertical!$E:$O,CC$10,0))+0</f>
        <v>0</v>
      </c>
      <c r="CD131" s="207">
        <f>(VLOOKUP(Horizontal!$C131&amp;Horizontal!$B131&amp;Horizontal!CD$11,Vertical!$E:$O,CD$10,0))+0</f>
        <v>0</v>
      </c>
      <c r="CE131" s="207">
        <f>(VLOOKUP(Horizontal!$C131&amp;Horizontal!$B131&amp;Horizontal!CE$11,Vertical!$E:$O,CE$10,0))+0</f>
        <v>0</v>
      </c>
      <c r="CF131" s="207">
        <f>(VLOOKUP(Horizontal!$C131&amp;Horizontal!$B131&amp;Horizontal!CF$11,Vertical!$E:$O,CF$10,0))+0</f>
        <v>0</v>
      </c>
      <c r="CG131" s="207">
        <f>(VLOOKUP(Horizontal!$C131&amp;Horizontal!$B131&amp;Horizontal!CG$11,Vertical!$E:$O,CG$10,0))+0</f>
        <v>5</v>
      </c>
      <c r="CH131" s="207">
        <f>(VLOOKUP(Horizontal!$C131&amp;Horizontal!$B131&amp;Horizontal!CH$11,Vertical!$E:$O,CH$10,0))+0</f>
        <v>22.73</v>
      </c>
      <c r="CI131" s="207">
        <f>(VLOOKUP(Horizontal!$C131&amp;Horizontal!$B131&amp;Horizontal!CI$11,Vertical!$E:$O,CI$10,0))+0</f>
        <v>18.18</v>
      </c>
      <c r="CJ131" s="207">
        <f>(VLOOKUP(Horizontal!$C131&amp;Horizontal!$B131&amp;Horizontal!CJ$11,Vertical!$E:$O,CJ$10,0))+0</f>
        <v>22.73</v>
      </c>
      <c r="CK131" s="209">
        <f>(VLOOKUP(Horizontal!$C131&amp;Horizontal!$B131&amp;Horizontal!CK$11,Vertical!$E:$O,CK$10,0))+0</f>
        <v>13.64</v>
      </c>
      <c r="CL131" s="210">
        <f>(VLOOKUP(Horizontal!$C131&amp;Horizontal!$B131&amp;Horizontal!CL$11,Vertical!$E:$O,CL$10,0))+0</f>
        <v>100</v>
      </c>
      <c r="CM131" s="207">
        <f>(VLOOKUP(Horizontal!$C131&amp;Horizontal!$B131&amp;Horizontal!CM$11,Vertical!$E:$O,CM$10,0))+0</f>
        <v>100</v>
      </c>
      <c r="CN131" s="207">
        <f>(VLOOKUP(Horizontal!$C131&amp;Horizontal!$B131&amp;Horizontal!CN$11,Vertical!$E:$O,CN$10,0))+0</f>
        <v>100</v>
      </c>
      <c r="CO131" s="207">
        <f>(VLOOKUP(Horizontal!$C131&amp;Horizontal!$B131&amp;Horizontal!CO$11,Vertical!$E:$O,CO$10,0))+0</f>
        <v>100</v>
      </c>
      <c r="CP131" s="207">
        <f>(VLOOKUP(Horizontal!$C131&amp;Horizontal!$B131&amp;Horizontal!CP$11,Vertical!$E:$O,CP$10,0))+0</f>
        <v>85</v>
      </c>
      <c r="CQ131" s="207">
        <f>(VLOOKUP(Horizontal!$C131&amp;Horizontal!$B131&amp;Horizontal!CQ$11,Vertical!$E:$O,CQ$10,0))+0</f>
        <v>68.180000000000007</v>
      </c>
      <c r="CR131" s="207">
        <f>(VLOOKUP(Horizontal!$C131&amp;Horizontal!$B131&amp;Horizontal!CR$11,Vertical!$E:$O,CR$10,0))+0</f>
        <v>54.55</v>
      </c>
      <c r="CS131" s="207">
        <f>(VLOOKUP(Horizontal!$C131&amp;Horizontal!$B131&amp;Horizontal!CS$11,Vertical!$E:$O,CS$10,0))+0</f>
        <v>54.55</v>
      </c>
      <c r="CT131" s="207">
        <f>(VLOOKUP(Horizontal!$C131&amp;Horizontal!$B131&amp;Horizontal!CT$11,Vertical!$E:$O,CT$10,0))+0</f>
        <v>59.09</v>
      </c>
      <c r="CU131" s="150"/>
      <c r="CV131" s="211">
        <f t="shared" si="53"/>
        <v>50.129999999999995</v>
      </c>
      <c r="CW131" s="190">
        <f t="shared" si="54"/>
        <v>39.610000000000014</v>
      </c>
      <c r="CX131" s="190">
        <f t="shared" si="55"/>
        <v>46.590000000000032</v>
      </c>
      <c r="CY131" s="190">
        <f t="shared" si="56"/>
        <v>60.139999999999986</v>
      </c>
      <c r="CZ131" s="190">
        <f t="shared" si="57"/>
        <v>38.910000000000025</v>
      </c>
      <c r="DA131" s="190">
        <f t="shared" si="58"/>
        <v>43.230000000000018</v>
      </c>
      <c r="DB131" s="190">
        <f t="shared" si="59"/>
        <v>40.379999999999995</v>
      </c>
      <c r="DC131" s="190">
        <f t="shared" si="60"/>
        <v>39.330000000000013</v>
      </c>
      <c r="DD131" s="212">
        <f t="shared" si="61"/>
        <v>38.960000000000008</v>
      </c>
      <c r="DE131" s="9">
        <v>160</v>
      </c>
      <c r="DF131" s="212">
        <f t="shared" si="62"/>
        <v>-183.03278959810868</v>
      </c>
      <c r="DG131" s="264"/>
      <c r="DH131" s="265"/>
      <c r="DI131" s="265"/>
      <c r="DJ131" s="266"/>
      <c r="DK131" s="190">
        <v>420.28</v>
      </c>
      <c r="DL131" s="190">
        <v>420.28</v>
      </c>
      <c r="DM131" s="190">
        <v>425.71</v>
      </c>
      <c r="DN131" s="212">
        <v>0</v>
      </c>
      <c r="DO131" s="190">
        <v>426104226190476</v>
      </c>
      <c r="DP131" s="190">
        <v>426104226190476</v>
      </c>
      <c r="DQ131" s="190">
        <v>430138214285714</v>
      </c>
      <c r="DR131" s="212">
        <v>33.68</v>
      </c>
      <c r="DS131" s="150"/>
      <c r="DT131" s="190">
        <v>380</v>
      </c>
      <c r="DU131" s="190">
        <v>410</v>
      </c>
      <c r="DV131" s="190">
        <v>400</v>
      </c>
      <c r="DW131" s="190">
        <v>345</v>
      </c>
      <c r="DX131" s="190"/>
      <c r="DY131" s="190">
        <f>(AVERAGE(DT131:DV131))+0</f>
        <v>396.66666666666669</v>
      </c>
      <c r="DZ131" s="190"/>
      <c r="EA131" s="190"/>
      <c r="EB131" s="190"/>
      <c r="EC131" s="190">
        <v>250</v>
      </c>
      <c r="ED131" s="190">
        <v>300</v>
      </c>
      <c r="EE131" s="190">
        <v>200</v>
      </c>
      <c r="EF131" s="190">
        <v>160</v>
      </c>
      <c r="EG131" s="190">
        <v>155</v>
      </c>
      <c r="EH131" s="212">
        <v>150</v>
      </c>
      <c r="EI131" s="213"/>
      <c r="EJ131" s="211">
        <v>60</v>
      </c>
      <c r="EK131" s="190">
        <v>45</v>
      </c>
      <c r="EL131" s="190">
        <v>45</v>
      </c>
      <c r="EM131" s="190">
        <v>45</v>
      </c>
      <c r="EN131" s="190"/>
      <c r="EO131" s="190"/>
      <c r="EP131" s="190"/>
      <c r="EQ131" s="190"/>
      <c r="ER131" s="190"/>
      <c r="ES131" s="190"/>
      <c r="ET131" s="190">
        <v>45</v>
      </c>
      <c r="EU131" s="190">
        <v>50</v>
      </c>
      <c r="EV131" s="190">
        <v>45</v>
      </c>
      <c r="EW131" s="190">
        <v>45</v>
      </c>
      <c r="EX131" s="212">
        <v>45</v>
      </c>
      <c r="EY131" s="211"/>
      <c r="EZ131" s="75">
        <f t="shared" ref="EZ131:EZ143" si="76">(G131/(DT131-G131))+0</f>
        <v>-1.4880489448851559E-2</v>
      </c>
      <c r="FA131" s="89">
        <f t="shared" si="74"/>
        <v>-7.0000000000000007E-2</v>
      </c>
      <c r="FB131" s="212"/>
      <c r="FC131" s="213"/>
      <c r="FD131" s="213"/>
      <c r="FE131" s="213"/>
      <c r="FF131" s="213"/>
      <c r="FG131" s="213"/>
      <c r="FH131" s="213"/>
      <c r="FI131" s="213"/>
      <c r="FJ131" s="213"/>
      <c r="FK131" s="213"/>
      <c r="FL131" s="213"/>
      <c r="FM131" s="213"/>
      <c r="FN131" s="213"/>
      <c r="FO131" s="213"/>
      <c r="FP131" s="213"/>
      <c r="FQ131" s="213"/>
      <c r="FR131" s="213"/>
      <c r="FS131" s="211"/>
      <c r="FT131" s="190"/>
      <c r="FU131" s="190"/>
      <c r="FV131" s="190"/>
      <c r="FW131" s="190"/>
      <c r="FX131" s="190"/>
      <c r="FY131" s="190"/>
      <c r="FZ131" s="190"/>
      <c r="GA131" s="190"/>
      <c r="GB131" s="190"/>
      <c r="GC131" s="190"/>
      <c r="GD131" s="190"/>
      <c r="GE131" s="190"/>
      <c r="GF131" s="190"/>
      <c r="GG131" s="212"/>
    </row>
    <row r="132" spans="1:189">
      <c r="B132" s="33">
        <f>B131+7</f>
        <v>42836</v>
      </c>
      <c r="C132" s="30" t="s">
        <v>51</v>
      </c>
      <c r="D132" s="30">
        <v>2017</v>
      </c>
      <c r="E132" s="30" t="str">
        <f t="shared" si="75"/>
        <v>2017S15</v>
      </c>
      <c r="F132" s="30" t="str">
        <f t="shared" si="63"/>
        <v>42017</v>
      </c>
      <c r="G132" s="208" t="str">
        <f>VLOOKUP(Horizontal!$C132&amp;Horizontal!$B132&amp;Horizontal!G$11,Vertical!$E:$O,G$10,0)</f>
        <v>-6,27</v>
      </c>
      <c r="H132" s="207">
        <f>(VLOOKUP(Horizontal!$C132&amp;Horizontal!$B132&amp;Horizontal!H$11,Vertical!$E:$O,H$10,0))+0</f>
        <v>365.78</v>
      </c>
      <c r="I132" s="207">
        <f>(VLOOKUP(Horizontal!$C132&amp;Horizontal!$B132&amp;Horizontal!I$11,Vertical!$E:$O,I$10,0))+0</f>
        <v>403.17</v>
      </c>
      <c r="J132" s="207">
        <f>(VLOOKUP(Horizontal!$C132&amp;Horizontal!$B132&amp;Horizontal!J$11,Vertical!$E:$O,J$10,0))+0</f>
        <v>397.5</v>
      </c>
      <c r="K132" s="207">
        <f>(VLOOKUP(Horizontal!$C132&amp;Horizontal!$B132&amp;Horizontal!K$11,Vertical!$E:$O,K$10,0))+0</f>
        <v>333.68</v>
      </c>
      <c r="L132" s="207">
        <f>(VLOOKUP(Horizontal!$C132&amp;Horizontal!$B132&amp;Horizontal!L$11,Vertical!$E:$O,L$10,0))+0</f>
        <v>265.27</v>
      </c>
      <c r="M132" s="207">
        <f>(VLOOKUP(Horizontal!$C132&amp;Horizontal!$B132&amp;Horizontal!M$11,Vertical!$E:$O,M$10,0))+0</f>
        <v>202.22</v>
      </c>
      <c r="N132" s="207">
        <f>(VLOOKUP(Horizontal!$C132&amp;Horizontal!$B132&amp;Horizontal!N$11,Vertical!$E:$O,N$10,0))+0</f>
        <v>170.46</v>
      </c>
      <c r="O132" s="207">
        <f>(VLOOKUP(Horizontal!$C132&amp;Horizontal!$B132&amp;Horizontal!O$11,Vertical!$E:$O,O$10,0))+0</f>
        <v>161.05000000000001</v>
      </c>
      <c r="P132" s="209">
        <f>(VLOOKUP(Horizontal!$C132&amp;Horizontal!$B132&amp;Horizontal!P$11,Vertical!$E:$O,P$10,0))+0</f>
        <v>156.34</v>
      </c>
      <c r="Q132" s="210">
        <f>(VLOOKUP(Horizontal!$C132&amp;Horizontal!$B132&amp;Horizontal!Q$11,Vertical!$E:$O,Q$10,0))+0</f>
        <v>53</v>
      </c>
      <c r="R132" s="207">
        <f>(VLOOKUP(Horizontal!$C132&amp;Horizontal!$B132&amp;Horizontal!R$11,Vertical!$E:$O,R$10,0))+0</f>
        <v>48</v>
      </c>
      <c r="S132" s="207">
        <f>(VLOOKUP(Horizontal!$C132&amp;Horizontal!$B132&amp;Horizontal!S$11,Vertical!$E:$O,S$10,0))+0</f>
        <v>47</v>
      </c>
      <c r="T132" s="207">
        <f>(VLOOKUP(Horizontal!$C132&amp;Horizontal!$B132&amp;Horizontal!T$11,Vertical!$E:$O,T$10,0))+0</f>
        <v>43</v>
      </c>
      <c r="U132" s="207">
        <f>(VLOOKUP(Horizontal!$C132&amp;Horizontal!$B132&amp;Horizontal!U$11,Vertical!$E:$O,U$10,0))+0</f>
        <v>41</v>
      </c>
      <c r="V132" s="207">
        <f>(VLOOKUP(Horizontal!$C132&amp;Horizontal!$B132&amp;Horizontal!V$11,Vertical!$E:$O,V$10,0))+0</f>
        <v>34</v>
      </c>
      <c r="W132" s="207">
        <f>(VLOOKUP(Horizontal!$C132&amp;Horizontal!$B132&amp;Horizontal!W$11,Vertical!$E:$O,W$10,0))+0</f>
        <v>29</v>
      </c>
      <c r="X132" s="207">
        <f>(VLOOKUP(Horizontal!$C132&amp;Horizontal!$B132&amp;Horizontal!X$11,Vertical!$E:$O,X$10,0))+0</f>
        <v>27</v>
      </c>
      <c r="Y132" s="209">
        <f>(VLOOKUP(Horizontal!$C132&amp;Horizontal!$B132&amp;Horizontal!Y$11,Vertical!$E:$O,Y$10,0))+0</f>
        <v>24</v>
      </c>
      <c r="Z132" s="210">
        <f>(VLOOKUP(Horizontal!$C132&amp;Horizontal!$B132&amp;Horizontal!Z$11,Vertical!$E:$O,Z$10,0))+0</f>
        <v>72</v>
      </c>
      <c r="AA132" s="207">
        <f>(VLOOKUP(Horizontal!$C132&amp;Horizontal!$B132&amp;Horizontal!AA$11,Vertical!$E:$O,AA$10,0))+0</f>
        <v>48.9</v>
      </c>
      <c r="AB132" s="207">
        <f>(VLOOKUP(Horizontal!$C132&amp;Horizontal!$B132&amp;Horizontal!AB$11,Vertical!$E:$O,AB$10,0))+0</f>
        <v>25.93</v>
      </c>
      <c r="AC132" s="207">
        <f>(VLOOKUP(Horizontal!$C132&amp;Horizontal!$B132&amp;Horizontal!AC$11,Vertical!$E:$O,AC$10,0))+0</f>
        <v>45.45</v>
      </c>
      <c r="AD132" s="207">
        <f>(VLOOKUP(Horizontal!$C132&amp;Horizontal!$B132&amp;Horizontal!AD$11,Vertical!$E:$O,AD$10,0))+0</f>
        <v>38.46</v>
      </c>
      <c r="AE132" s="207">
        <f>(VLOOKUP(Horizontal!$C132&amp;Horizontal!$B132&amp;Horizontal!AE$11,Vertical!$E:$O,AE$10,0))+0</f>
        <v>10.71</v>
      </c>
      <c r="AF132" s="207">
        <f>(VLOOKUP(Horizontal!$C132&amp;Horizontal!$B132&amp;Horizontal!AF$11,Vertical!$E:$O,AF$10,0))+0</f>
        <v>14.29</v>
      </c>
      <c r="AG132" s="207">
        <f>(VLOOKUP(Horizontal!$C132&amp;Horizontal!$B132&amp;Horizontal!AG$11,Vertical!$E:$O,AG$10,0))+0</f>
        <v>18.52</v>
      </c>
      <c r="AH132" s="209">
        <f>(VLOOKUP(Horizontal!$C132&amp;Horizontal!$B132&amp;Horizontal!AH$11,Vertical!$E:$O,AH$10,0))+0</f>
        <v>17.239999999999998</v>
      </c>
      <c r="AI132" s="210">
        <f>(VLOOKUP(Horizontal!$C132&amp;Horizontal!$B132&amp;Horizontal!AI$11,Vertical!$E:$O,AI$10,0))+0</f>
        <v>4</v>
      </c>
      <c r="AJ132" s="207">
        <f>(VLOOKUP(Horizontal!$C132&amp;Horizontal!$B132&amp;Horizontal!AJ$11,Vertical!$E:$O,AJ$10,0))+0</f>
        <v>13.22</v>
      </c>
      <c r="AK132" s="207">
        <f>(VLOOKUP(Horizontal!$C132&amp;Horizontal!$B132&amp;Horizontal!AK$11,Vertical!$E:$O,AK$10,0))+0</f>
        <v>29.63</v>
      </c>
      <c r="AL132" s="207">
        <f>(VLOOKUP(Horizontal!$C132&amp;Horizontal!$B132&amp;Horizontal!AL$11,Vertical!$E:$O,AL$10,0))+0</f>
        <v>9.09</v>
      </c>
      <c r="AM132" s="207">
        <f>(VLOOKUP(Horizontal!$C132&amp;Horizontal!$B132&amp;Horizontal!AM$11,Vertical!$E:$O,AM$10,0))+0</f>
        <v>23.08</v>
      </c>
      <c r="AN132" s="207">
        <f>(VLOOKUP(Horizontal!$C132&amp;Horizontal!$B132&amp;Horizontal!AN$11,Vertical!$E:$O,AN$10,0))+0</f>
        <v>3.57</v>
      </c>
      <c r="AO132" s="207">
        <f>(VLOOKUP(Horizontal!$C132&amp;Horizontal!$B132&amp;Horizontal!AO$11,Vertical!$E:$O,AO$10,0))+0</f>
        <v>39.29</v>
      </c>
      <c r="AP132" s="207">
        <f>(VLOOKUP(Horizontal!$C132&amp;Horizontal!$B132&amp;Horizontal!AP$11,Vertical!$E:$O,AP$10,0))+0</f>
        <v>37.04</v>
      </c>
      <c r="AQ132" s="209">
        <f>(VLOOKUP(Horizontal!$C132&amp;Horizontal!$B132&amp;Horizontal!AQ$11,Vertical!$E:$O,AQ$10,0))+0</f>
        <v>62.07</v>
      </c>
      <c r="AR132" s="210">
        <f>(VLOOKUP(Horizontal!$C132&amp;Horizontal!$B132&amp;Horizontal!AR$11,Vertical!$E:$O,AR$10,0))+0</f>
        <v>24</v>
      </c>
      <c r="AS132" s="207">
        <f>(VLOOKUP(Horizontal!$C132&amp;Horizontal!$B132&amp;Horizontal!AS$11,Vertical!$E:$O,AS$10,0))+0</f>
        <v>37.89</v>
      </c>
      <c r="AT132" s="207">
        <f>(VLOOKUP(Horizontal!$C132&amp;Horizontal!$B132&amp;Horizontal!AT$11,Vertical!$E:$O,AT$10,0))+0</f>
        <v>44.44</v>
      </c>
      <c r="AU132" s="207">
        <f>(VLOOKUP(Horizontal!$C132&amp;Horizontal!$B132&amp;Horizontal!AU$11,Vertical!$E:$O,AU$10,0))+0</f>
        <v>45.45</v>
      </c>
      <c r="AV132" s="207">
        <f>(VLOOKUP(Horizontal!$C132&amp;Horizontal!$B132&amp;Horizontal!AV$11,Vertical!$E:$O,AV$10,0))+0</f>
        <v>38.46</v>
      </c>
      <c r="AW132" s="207">
        <f>(VLOOKUP(Horizontal!$C132&amp;Horizontal!$B132&amp;Horizontal!AW$11,Vertical!$E:$O,AW$10,0))+0</f>
        <v>85.71</v>
      </c>
      <c r="AX132" s="207">
        <f>(VLOOKUP(Horizontal!$C132&amp;Horizontal!$B132&amp;Horizontal!AX$11,Vertical!$E:$O,AX$10,0))+0</f>
        <v>46.43</v>
      </c>
      <c r="AY132" s="207">
        <f>(VLOOKUP(Horizontal!$C132&amp;Horizontal!$B132&amp;Horizontal!AY$11,Vertical!$E:$O,AY$10,0))+0</f>
        <v>44.44</v>
      </c>
      <c r="AZ132" s="209">
        <f>(VLOOKUP(Horizontal!$C132&amp;Horizontal!$B132&amp;Horizontal!AZ$11,Vertical!$E:$O,AZ$10,0))+0</f>
        <v>20.69</v>
      </c>
      <c r="BA132" s="208">
        <f>(VLOOKUP(Horizontal!$C132&amp;Horizontal!$B132&amp;Horizontal!BA$11,Vertical!$E:$O,BA$10,0))+0</f>
        <v>53.6</v>
      </c>
      <c r="BB132" s="210">
        <f>(VLOOKUP(Horizontal!$C132&amp;Horizontal!$B132&amp;Horizontal!BB$11,Vertical!$E:$O,BB$10,0))+0</f>
        <v>419.34</v>
      </c>
      <c r="BC132" s="207">
        <f>(VLOOKUP(Horizontal!$C132&amp;Horizontal!$B132&amp;Horizontal!BC$11,Vertical!$E:$O,BC$10,0))+0</f>
        <v>446.22</v>
      </c>
      <c r="BD132" s="207">
        <f>(VLOOKUP(Horizontal!$C132&amp;Horizontal!$B132&amp;Horizontal!BD$11,Vertical!$E:$O,BD$10,0))+0</f>
        <v>440.61</v>
      </c>
      <c r="BE132" s="207">
        <f>(VLOOKUP(Horizontal!$C132&amp;Horizontal!$B132&amp;Horizontal!BE$11,Vertical!$E:$O,BE$10,0))+0</f>
        <v>373.4</v>
      </c>
      <c r="BF132" s="207">
        <f>(VLOOKUP(Horizontal!$C132&amp;Horizontal!$B132&amp;Horizontal!BF$11,Vertical!$E:$O,BF$10,0))+0</f>
        <v>300.24</v>
      </c>
      <c r="BG132" s="207">
        <f>(VLOOKUP(Horizontal!$C132&amp;Horizontal!$B132&amp;Horizontal!BG$11,Vertical!$E:$O,BG$10,0))+0</f>
        <v>247.09</v>
      </c>
      <c r="BH132" s="207">
        <f>(VLOOKUP(Horizontal!$C132&amp;Horizontal!$B132&amp;Horizontal!BH$11,Vertical!$E:$O,BH$10,0))+0</f>
        <v>211.1</v>
      </c>
      <c r="BI132" s="207">
        <f>(VLOOKUP(Horizontal!$C132&amp;Horizontal!$B132&amp;Horizontal!BI$11,Vertical!$E:$O,BI$10,0))+0</f>
        <v>201.21</v>
      </c>
      <c r="BJ132" s="209">
        <f>(VLOOKUP(Horizontal!$C132&amp;Horizontal!$B132&amp;Horizontal!BJ$11,Vertical!$E:$O,BJ$10,0))+0</f>
        <v>196.57</v>
      </c>
      <c r="BK132" s="210">
        <f>(VLOOKUP(Horizontal!$C132&amp;Horizontal!$B132&amp;Horizontal!BK$11,Vertical!$E:$O,BK$10,0))+0</f>
        <v>49</v>
      </c>
      <c r="BL132" s="207">
        <f>(VLOOKUP(Horizontal!$C132&amp;Horizontal!$B132&amp;Horizontal!BL$11,Vertical!$E:$O,BL$10,0))+0</f>
        <v>43</v>
      </c>
      <c r="BM132" s="207">
        <f>(VLOOKUP(Horizontal!$C132&amp;Horizontal!$B132&amp;Horizontal!BM$11,Vertical!$E:$O,BM$10,0))+0</f>
        <v>41</v>
      </c>
      <c r="BN132" s="207">
        <f>(VLOOKUP(Horizontal!$C132&amp;Horizontal!$B132&amp;Horizontal!BN$11,Vertical!$E:$O,BN$10,0))+0</f>
        <v>39</v>
      </c>
      <c r="BO132" s="207">
        <f>(VLOOKUP(Horizontal!$C132&amp;Horizontal!$B132&amp;Horizontal!BO$11,Vertical!$E:$O,BO$10,0))+0</f>
        <v>37</v>
      </c>
      <c r="BP132" s="207">
        <f>(VLOOKUP(Horizontal!$C132&amp;Horizontal!$B132&amp;Horizontal!BP$11,Vertical!$E:$O,BP$10,0))+0</f>
        <v>27</v>
      </c>
      <c r="BQ132" s="207">
        <f>(VLOOKUP(Horizontal!$C132&amp;Horizontal!$B132&amp;Horizontal!BQ$11,Vertical!$E:$O,BQ$10,0))+0</f>
        <v>28</v>
      </c>
      <c r="BR132" s="207">
        <f>(VLOOKUP(Horizontal!$C132&amp;Horizontal!$B132&amp;Horizontal!BR$11,Vertical!$E:$O,BR$10,0))+0</f>
        <v>27</v>
      </c>
      <c r="BS132" s="209">
        <f>(VLOOKUP(Horizontal!$C132&amp;Horizontal!$B132&amp;Horizontal!BS$11,Vertical!$E:$O,BS$10,0))+0</f>
        <v>24</v>
      </c>
      <c r="BT132" s="210">
        <f>(VLOOKUP(Horizontal!$C132&amp;Horizontal!$B132&amp;Horizontal!BT$11,Vertical!$E:$O,BT$10,0))+0</f>
        <v>57.14</v>
      </c>
      <c r="BU132" s="207">
        <f>(VLOOKUP(Horizontal!$C132&amp;Horizontal!$B132&amp;Horizontal!BU$11,Vertical!$E:$O,BU$10,0))+0</f>
        <v>33.33</v>
      </c>
      <c r="BV132" s="207">
        <f>(VLOOKUP(Horizontal!$C132&amp;Horizontal!$B132&amp;Horizontal!BV$11,Vertical!$E:$O,BV$10,0))+0</f>
        <v>36.840000000000003</v>
      </c>
      <c r="BW132" s="207">
        <f>(VLOOKUP(Horizontal!$C132&amp;Horizontal!$B132&amp;Horizontal!BW$11,Vertical!$E:$O,BW$10,0))+0</f>
        <v>58.82</v>
      </c>
      <c r="BX132" s="207">
        <f>(VLOOKUP(Horizontal!$C132&amp;Horizontal!$B132&amp;Horizontal!BX$11,Vertical!$E:$O,BX$10,0))+0</f>
        <v>38.89</v>
      </c>
      <c r="BY132" s="207">
        <f>(VLOOKUP(Horizontal!$C132&amp;Horizontal!$B132&amp;Horizontal!BY$11,Vertical!$E:$O,BY$10,0))+0</f>
        <v>9.09</v>
      </c>
      <c r="BZ132" s="207">
        <f>(VLOOKUP(Horizontal!$C132&amp;Horizontal!$B132&amp;Horizontal!BZ$11,Vertical!$E:$O,BZ$10,0))+0</f>
        <v>22.73</v>
      </c>
      <c r="CA132" s="207">
        <f>(VLOOKUP(Horizontal!$C132&amp;Horizontal!$B132&amp;Horizontal!CA$11,Vertical!$E:$O,CA$10,0))+0</f>
        <v>18.18</v>
      </c>
      <c r="CB132" s="209">
        <f>(VLOOKUP(Horizontal!$C132&amp;Horizontal!$B132&amp;Horizontal!CB$11,Vertical!$E:$O,CB$10,0))+0</f>
        <v>9.09</v>
      </c>
      <c r="CC132" s="210">
        <f>(VLOOKUP(Horizontal!$C132&amp;Horizontal!$B132&amp;Horizontal!CC$11,Vertical!$E:$O,CC$10,0))+0</f>
        <v>0</v>
      </c>
      <c r="CD132" s="207">
        <f>(VLOOKUP(Horizontal!$C132&amp;Horizontal!$B132&amp;Horizontal!CD$11,Vertical!$E:$O,CD$10,0))+0</f>
        <v>5.56</v>
      </c>
      <c r="CE132" s="207">
        <f>(VLOOKUP(Horizontal!$C132&amp;Horizontal!$B132&amp;Horizontal!CE$11,Vertical!$E:$O,CE$10,0))+0</f>
        <v>21.05</v>
      </c>
      <c r="CF132" s="207">
        <f>(VLOOKUP(Horizontal!$C132&amp;Horizontal!$B132&amp;Horizontal!CF$11,Vertical!$E:$O,CF$10,0))+0</f>
        <v>0</v>
      </c>
      <c r="CG132" s="207">
        <f>(VLOOKUP(Horizontal!$C132&amp;Horizontal!$B132&amp;Horizontal!CG$11,Vertical!$E:$O,CG$10,0))+0</f>
        <v>16.670000000000002</v>
      </c>
      <c r="CH132" s="207">
        <f>(VLOOKUP(Horizontal!$C132&amp;Horizontal!$B132&amp;Horizontal!CH$11,Vertical!$E:$O,CH$10,0))+0</f>
        <v>18.18</v>
      </c>
      <c r="CI132" s="207">
        <f>(VLOOKUP(Horizontal!$C132&amp;Horizontal!$B132&amp;Horizontal!CI$11,Vertical!$E:$O,CI$10,0))+0</f>
        <v>22.73</v>
      </c>
      <c r="CJ132" s="207">
        <f>(VLOOKUP(Horizontal!$C132&amp;Horizontal!$B132&amp;Horizontal!CJ$11,Vertical!$E:$O,CJ$10,0))+0</f>
        <v>45.45</v>
      </c>
      <c r="CK132" s="209">
        <f>(VLOOKUP(Horizontal!$C132&amp;Horizontal!$B132&amp;Horizontal!CK$11,Vertical!$E:$O,CK$10,0))+0</f>
        <v>54.55</v>
      </c>
      <c r="CL132" s="210">
        <f>(VLOOKUP(Horizontal!$C132&amp;Horizontal!$B132&amp;Horizontal!CL$11,Vertical!$E:$O,CL$10,0))+0</f>
        <v>42.86</v>
      </c>
      <c r="CM132" s="207">
        <f>(VLOOKUP(Horizontal!$C132&amp;Horizontal!$B132&amp;Horizontal!CM$11,Vertical!$E:$O,CM$10,0))+0</f>
        <v>61.11</v>
      </c>
      <c r="CN132" s="207">
        <f>(VLOOKUP(Horizontal!$C132&amp;Horizontal!$B132&amp;Horizontal!CN$11,Vertical!$E:$O,CN$10,0))+0</f>
        <v>42.11</v>
      </c>
      <c r="CO132" s="207">
        <f>(VLOOKUP(Horizontal!$C132&amp;Horizontal!$B132&amp;Horizontal!CO$11,Vertical!$E:$O,CO$10,0))+0</f>
        <v>41.18</v>
      </c>
      <c r="CP132" s="207">
        <f>(VLOOKUP(Horizontal!$C132&amp;Horizontal!$B132&amp;Horizontal!CP$11,Vertical!$E:$O,CP$10,0))+0</f>
        <v>44.44</v>
      </c>
      <c r="CQ132" s="207">
        <f>(VLOOKUP(Horizontal!$C132&amp;Horizontal!$B132&amp;Horizontal!CQ$11,Vertical!$E:$O,CQ$10,0))+0</f>
        <v>72.73</v>
      </c>
      <c r="CR132" s="207">
        <f>(VLOOKUP(Horizontal!$C132&amp;Horizontal!$B132&amp;Horizontal!CR$11,Vertical!$E:$O,CR$10,0))+0</f>
        <v>54.55</v>
      </c>
      <c r="CS132" s="207">
        <f>(VLOOKUP(Horizontal!$C132&amp;Horizontal!$B132&amp;Horizontal!CS$11,Vertical!$E:$O,CS$10,0))+0</f>
        <v>36.36</v>
      </c>
      <c r="CT132" s="207">
        <f>(VLOOKUP(Horizontal!$C132&amp;Horizontal!$B132&amp;Horizontal!CT$11,Vertical!$E:$O,CT$10,0))+0</f>
        <v>36.36</v>
      </c>
      <c r="CU132" s="150"/>
      <c r="CV132" s="211">
        <f t="shared" si="53"/>
        <v>53.56</v>
      </c>
      <c r="CW132" s="190">
        <f t="shared" si="54"/>
        <v>43.050000000000011</v>
      </c>
      <c r="CX132" s="190">
        <f t="shared" si="55"/>
        <v>43.110000000000014</v>
      </c>
      <c r="CY132" s="190">
        <f t="shared" si="56"/>
        <v>39.71999999999997</v>
      </c>
      <c r="CZ132" s="190">
        <f t="shared" si="57"/>
        <v>34.970000000000027</v>
      </c>
      <c r="DA132" s="190">
        <f t="shared" si="58"/>
        <v>44.870000000000005</v>
      </c>
      <c r="DB132" s="190">
        <f t="shared" si="59"/>
        <v>40.639999999999986</v>
      </c>
      <c r="DC132" s="190">
        <f t="shared" si="60"/>
        <v>40.159999999999997</v>
      </c>
      <c r="DD132" s="212">
        <f t="shared" si="61"/>
        <v>40.22999999999999</v>
      </c>
      <c r="DE132" s="9">
        <v>160</v>
      </c>
      <c r="DF132" s="212">
        <f t="shared" si="62"/>
        <v>-157.32278959810864</v>
      </c>
      <c r="DG132" s="264"/>
      <c r="DH132" s="265"/>
      <c r="DI132" s="265"/>
      <c r="DJ132" s="266"/>
      <c r="DK132" s="190">
        <v>351.28</v>
      </c>
      <c r="DL132" s="190">
        <v>351.28</v>
      </c>
      <c r="DM132" s="190">
        <v>344.39</v>
      </c>
      <c r="DN132" s="212">
        <v>0</v>
      </c>
      <c r="DO132" s="190">
        <v>356679702380952</v>
      </c>
      <c r="DP132" s="190">
        <v>356679702380952</v>
      </c>
      <c r="DQ132" s="190">
        <v>356679702380952</v>
      </c>
      <c r="DR132" s="212">
        <v>33.68</v>
      </c>
      <c r="DS132" s="150"/>
      <c r="DT132" s="190">
        <v>350</v>
      </c>
      <c r="DU132" s="190">
        <v>390</v>
      </c>
      <c r="DV132" s="190">
        <v>370</v>
      </c>
      <c r="DW132" s="190">
        <v>300</v>
      </c>
      <c r="DX132" s="190"/>
      <c r="DY132" s="190">
        <f>(AVERAGE(DT132:DV132))+0</f>
        <v>370</v>
      </c>
      <c r="DZ132" s="190"/>
      <c r="EA132" s="190"/>
      <c r="EB132" s="190"/>
      <c r="EC132" s="190">
        <v>250</v>
      </c>
      <c r="ED132" s="190">
        <v>290</v>
      </c>
      <c r="EE132" s="190">
        <v>205</v>
      </c>
      <c r="EF132" s="190">
        <v>165</v>
      </c>
      <c r="EG132" s="190">
        <v>160</v>
      </c>
      <c r="EH132" s="212">
        <v>155</v>
      </c>
      <c r="EI132" s="213"/>
      <c r="EJ132" s="211">
        <v>60</v>
      </c>
      <c r="EK132" s="190">
        <v>42</v>
      </c>
      <c r="EL132" s="190">
        <v>42</v>
      </c>
      <c r="EM132" s="190">
        <v>42</v>
      </c>
      <c r="EN132" s="190"/>
      <c r="EO132" s="190"/>
      <c r="EP132" s="190"/>
      <c r="EQ132" s="190"/>
      <c r="ER132" s="190"/>
      <c r="ES132" s="190"/>
      <c r="ET132" s="190">
        <v>45</v>
      </c>
      <c r="EU132" s="190">
        <v>50</v>
      </c>
      <c r="EV132" s="190">
        <v>45</v>
      </c>
      <c r="EW132" s="190">
        <v>45</v>
      </c>
      <c r="EX132" s="212">
        <v>45</v>
      </c>
      <c r="EY132" s="211"/>
      <c r="EZ132" s="75">
        <f t="shared" si="76"/>
        <v>-1.7599011985292054E-2</v>
      </c>
      <c r="FA132" s="89">
        <f t="shared" ref="FA132:FA145" si="77">(FA131)+0</f>
        <v>-7.0000000000000007E-2</v>
      </c>
      <c r="FB132" s="212"/>
      <c r="FC132" s="213"/>
      <c r="FD132" s="213"/>
      <c r="FE132" s="213"/>
      <c r="FF132" s="213"/>
      <c r="FG132" s="213"/>
      <c r="FH132" s="213"/>
      <c r="FI132" s="213"/>
      <c r="FJ132" s="213"/>
      <c r="FK132" s="213"/>
      <c r="FL132" s="213"/>
      <c r="FM132" s="213"/>
      <c r="FN132" s="213"/>
      <c r="FO132" s="213"/>
      <c r="FP132" s="213"/>
      <c r="FQ132" s="213"/>
      <c r="FR132" s="213"/>
      <c r="FS132" s="211"/>
      <c r="FT132" s="190"/>
      <c r="FU132" s="190"/>
      <c r="FV132" s="190"/>
      <c r="FW132" s="190"/>
      <c r="FX132" s="190"/>
      <c r="FY132" s="190"/>
      <c r="FZ132" s="190"/>
      <c r="GA132" s="190"/>
      <c r="GB132" s="190"/>
      <c r="GC132" s="190"/>
      <c r="GD132" s="190"/>
      <c r="GE132" s="190"/>
      <c r="GF132" s="190"/>
      <c r="GG132" s="212"/>
    </row>
    <row r="133" spans="1:189">
      <c r="B133" s="33">
        <f>B132+7</f>
        <v>42843</v>
      </c>
      <c r="C133" s="30" t="s">
        <v>50</v>
      </c>
      <c r="D133" s="30">
        <v>2017</v>
      </c>
      <c r="E133" s="30" t="str">
        <f t="shared" si="75"/>
        <v>2017S16</v>
      </c>
      <c r="F133" s="30" t="str">
        <f t="shared" si="63"/>
        <v>42017</v>
      </c>
      <c r="G133" s="208" t="str">
        <f>VLOOKUP(Horizontal!$C133&amp;Horizontal!$B133&amp;Horizontal!G$11,Vertical!$E:$O,G$10,0)</f>
        <v>-7,94</v>
      </c>
      <c r="H133" s="207">
        <f>(VLOOKUP(Horizontal!$C133&amp;Horizontal!$B133&amp;Horizontal!H$11,Vertical!$E:$O,H$10,0))+0</f>
        <v>357.92</v>
      </c>
      <c r="I133" s="207">
        <f>(VLOOKUP(Horizontal!$C133&amp;Horizontal!$B133&amp;Horizontal!I$11,Vertical!$E:$O,I$10,0))+0</f>
        <v>389.54</v>
      </c>
      <c r="J133" s="207">
        <f>(VLOOKUP(Horizontal!$C133&amp;Horizontal!$B133&amp;Horizontal!J$11,Vertical!$E:$O,J$10,0))+0</f>
        <v>386.97</v>
      </c>
      <c r="K133" s="207">
        <f>(VLOOKUP(Horizontal!$C133&amp;Horizontal!$B133&amp;Horizontal!K$11,Vertical!$E:$O,K$10,0))+0</f>
        <v>317.49</v>
      </c>
      <c r="L133" s="207">
        <f>(VLOOKUP(Horizontal!$C133&amp;Horizontal!$B133&amp;Horizontal!L$11,Vertical!$E:$O,L$10,0))+0</f>
        <v>250.8</v>
      </c>
      <c r="M133" s="207">
        <f>(VLOOKUP(Horizontal!$C133&amp;Horizontal!$B133&amp;Horizontal!M$11,Vertical!$E:$O,M$10,0))+0</f>
        <v>205.09</v>
      </c>
      <c r="N133" s="207">
        <f>(VLOOKUP(Horizontal!$C133&amp;Horizontal!$B133&amp;Horizontal!N$11,Vertical!$E:$O,N$10,0))+0</f>
        <v>171.16</v>
      </c>
      <c r="O133" s="207">
        <f>(VLOOKUP(Horizontal!$C133&amp;Horizontal!$B133&amp;Horizontal!O$11,Vertical!$E:$O,O$10,0))+0</f>
        <v>160.91</v>
      </c>
      <c r="P133" s="209">
        <f>(VLOOKUP(Horizontal!$C133&amp;Horizontal!$B133&amp;Horizontal!P$11,Vertical!$E:$O,P$10,0))+0</f>
        <v>156.16</v>
      </c>
      <c r="Q133" s="210">
        <f>(VLOOKUP(Horizontal!$C133&amp;Horizontal!$B133&amp;Horizontal!Q$11,Vertical!$E:$O,Q$10,0))+0</f>
        <v>54</v>
      </c>
      <c r="R133" s="207">
        <f>(VLOOKUP(Horizontal!$C133&amp;Horizontal!$B133&amp;Horizontal!R$11,Vertical!$E:$O,R$10,0))+0</f>
        <v>50</v>
      </c>
      <c r="S133" s="207">
        <f>(VLOOKUP(Horizontal!$C133&amp;Horizontal!$B133&amp;Horizontal!S$11,Vertical!$E:$O,S$10,0))+0</f>
        <v>46</v>
      </c>
      <c r="T133" s="207">
        <f>(VLOOKUP(Horizontal!$C133&amp;Horizontal!$B133&amp;Horizontal!T$11,Vertical!$E:$O,T$10,0))+0</f>
        <v>43</v>
      </c>
      <c r="U133" s="207">
        <f>(VLOOKUP(Horizontal!$C133&amp;Horizontal!$B133&amp;Horizontal!U$11,Vertical!$E:$O,U$10,0))+0</f>
        <v>45</v>
      </c>
      <c r="V133" s="207">
        <f>(VLOOKUP(Horizontal!$C133&amp;Horizontal!$B133&amp;Horizontal!V$11,Vertical!$E:$O,V$10,0))+0</f>
        <v>36</v>
      </c>
      <c r="W133" s="207">
        <f>(VLOOKUP(Horizontal!$C133&amp;Horizontal!$B133&amp;Horizontal!W$11,Vertical!$E:$O,W$10,0))+0</f>
        <v>29</v>
      </c>
      <c r="X133" s="207">
        <f>(VLOOKUP(Horizontal!$C133&amp;Horizontal!$B133&amp;Horizontal!X$11,Vertical!$E:$O,X$10,0))+0</f>
        <v>24</v>
      </c>
      <c r="Y133" s="209">
        <f>(VLOOKUP(Horizontal!$C133&amp;Horizontal!$B133&amp;Horizontal!Y$11,Vertical!$E:$O,Y$10,0))+0</f>
        <v>21</v>
      </c>
      <c r="Z133" s="210">
        <f>(VLOOKUP(Horizontal!$C133&amp;Horizontal!$B133&amp;Horizontal!Z$11,Vertical!$E:$O,Z$10,0))+0</f>
        <v>90.63</v>
      </c>
      <c r="AA133" s="207">
        <f>(VLOOKUP(Horizontal!$C133&amp;Horizontal!$B133&amp;Horizontal!AA$11,Vertical!$E:$O,AA$10,0))+0</f>
        <v>51.85</v>
      </c>
      <c r="AB133" s="207">
        <f>(VLOOKUP(Horizontal!$C133&amp;Horizontal!$B133&amp;Horizontal!AB$11,Vertical!$E:$O,AB$10,0))+0</f>
        <v>44.83</v>
      </c>
      <c r="AC133" s="207">
        <f>(VLOOKUP(Horizontal!$C133&amp;Horizontal!$B133&amp;Horizontal!AC$11,Vertical!$E:$O,AC$10,0))+0</f>
        <v>66.67</v>
      </c>
      <c r="AD133" s="207">
        <f>(VLOOKUP(Horizontal!$C133&amp;Horizontal!$B133&amp;Horizontal!AD$11,Vertical!$E:$O,AD$10,0))+0</f>
        <v>62.07</v>
      </c>
      <c r="AE133" s="207">
        <f>(VLOOKUP(Horizontal!$C133&amp;Horizontal!$B133&amp;Horizontal!AE$11,Vertical!$E:$O,AE$10,0))+0</f>
        <v>12.9</v>
      </c>
      <c r="AF133" s="207">
        <f>(VLOOKUP(Horizontal!$C133&amp;Horizontal!$B133&amp;Horizontal!AF$11,Vertical!$E:$O,AF$10,0))+0</f>
        <v>15.63</v>
      </c>
      <c r="AG133" s="207">
        <f>(VLOOKUP(Horizontal!$C133&amp;Horizontal!$B133&amp;Horizontal!AG$11,Vertical!$E:$O,AG$10,0))+0</f>
        <v>22.58</v>
      </c>
      <c r="AH133" s="209">
        <f>(VLOOKUP(Horizontal!$C133&amp;Horizontal!$B133&amp;Horizontal!AH$11,Vertical!$E:$O,AH$10,0))+0</f>
        <v>26.47</v>
      </c>
      <c r="AI133" s="210">
        <f>(VLOOKUP(Horizontal!$C133&amp;Horizontal!$B133&amp;Horizontal!AI$11,Vertical!$E:$O,AI$10,0))+0</f>
        <v>6.25</v>
      </c>
      <c r="AJ133" s="207">
        <f>(VLOOKUP(Horizontal!$C133&amp;Horizontal!$B133&amp;Horizontal!AJ$11,Vertical!$E:$O,AJ$10,0))+0</f>
        <v>25.93</v>
      </c>
      <c r="AK133" s="207">
        <f>(VLOOKUP(Horizontal!$C133&amp;Horizontal!$B133&amp;Horizontal!AK$11,Vertical!$E:$O,AK$10,0))+0</f>
        <v>17.239999999999998</v>
      </c>
      <c r="AL133" s="207">
        <f>(VLOOKUP(Horizontal!$C133&amp;Horizontal!$B133&amp;Horizontal!AL$11,Vertical!$E:$O,AL$10,0))+0</f>
        <v>16.670000000000002</v>
      </c>
      <c r="AM133" s="207">
        <f>(VLOOKUP(Horizontal!$C133&amp;Horizontal!$B133&amp;Horizontal!AM$11,Vertical!$E:$O,AM$10,0))+0</f>
        <v>10.34</v>
      </c>
      <c r="AN133" s="207">
        <f>(VLOOKUP(Horizontal!$C133&amp;Horizontal!$B133&amp;Horizontal!AN$11,Vertical!$E:$O,AN$10,0))+0</f>
        <v>25.81</v>
      </c>
      <c r="AO133" s="207">
        <f>(VLOOKUP(Horizontal!$C133&amp;Horizontal!$B133&amp;Horizontal!AO$11,Vertical!$E:$O,AO$10,0))+0</f>
        <v>51.56</v>
      </c>
      <c r="AP133" s="207">
        <f>(VLOOKUP(Horizontal!$C133&amp;Horizontal!$B133&amp;Horizontal!AP$11,Vertical!$E:$O,AP$10,0))+0</f>
        <v>45.16</v>
      </c>
      <c r="AQ133" s="209">
        <f>(VLOOKUP(Horizontal!$C133&amp;Horizontal!$B133&amp;Horizontal!AQ$11,Vertical!$E:$O,AQ$10,0))+0</f>
        <v>47.06</v>
      </c>
      <c r="AR133" s="210">
        <f>(VLOOKUP(Horizontal!$C133&amp;Horizontal!$B133&amp;Horizontal!AR$11,Vertical!$E:$O,AR$10,0))+0</f>
        <v>3.13</v>
      </c>
      <c r="AS133" s="207">
        <f>(VLOOKUP(Horizontal!$C133&amp;Horizontal!$B133&amp;Horizontal!AS$11,Vertical!$E:$O,AS$10,0))+0</f>
        <v>22.22</v>
      </c>
      <c r="AT133" s="207">
        <f>(VLOOKUP(Horizontal!$C133&amp;Horizontal!$B133&amp;Horizontal!AT$11,Vertical!$E:$O,AT$10,0))+0</f>
        <v>37.93</v>
      </c>
      <c r="AU133" s="207">
        <f>(VLOOKUP(Horizontal!$C133&amp;Horizontal!$B133&amp;Horizontal!AU$11,Vertical!$E:$O,AU$10,0))+0</f>
        <v>16.670000000000002</v>
      </c>
      <c r="AV133" s="207">
        <f>(VLOOKUP(Horizontal!$C133&amp;Horizontal!$B133&amp;Horizontal!AV$11,Vertical!$E:$O,AV$10,0))+0</f>
        <v>27.59</v>
      </c>
      <c r="AW133" s="207">
        <f>(VLOOKUP(Horizontal!$C133&amp;Horizontal!$B133&amp;Horizontal!AW$11,Vertical!$E:$O,AW$10,0))+0</f>
        <v>61.29</v>
      </c>
      <c r="AX133" s="207">
        <f>(VLOOKUP(Horizontal!$C133&amp;Horizontal!$B133&amp;Horizontal!AX$11,Vertical!$E:$O,AX$10,0))+0</f>
        <v>32.81</v>
      </c>
      <c r="AY133" s="207">
        <f>(VLOOKUP(Horizontal!$C133&amp;Horizontal!$B133&amp;Horizontal!AY$11,Vertical!$E:$O,AY$10,0))+0</f>
        <v>32.26</v>
      </c>
      <c r="AZ133" s="209">
        <f>(VLOOKUP(Horizontal!$C133&amp;Horizontal!$B133&amp;Horizontal!AZ$11,Vertical!$E:$O,AZ$10,0))+0</f>
        <v>26.47</v>
      </c>
      <c r="BA133" s="208">
        <f>(VLOOKUP(Horizontal!$C133&amp;Horizontal!$B133&amp;Horizontal!BA$11,Vertical!$E:$O,BA$10,0))+0</f>
        <v>52.7</v>
      </c>
      <c r="BB133" s="210">
        <f>(VLOOKUP(Horizontal!$C133&amp;Horizontal!$B133&amp;Horizontal!BB$11,Vertical!$E:$O,BB$10,0))+0</f>
        <v>410.08</v>
      </c>
      <c r="BC133" s="207">
        <f>(VLOOKUP(Horizontal!$C133&amp;Horizontal!$B133&amp;Horizontal!BC$11,Vertical!$E:$O,BC$10,0))+0</f>
        <v>434.79</v>
      </c>
      <c r="BD133" s="207">
        <f>(VLOOKUP(Horizontal!$C133&amp;Horizontal!$B133&amp;Horizontal!BD$11,Vertical!$E:$O,BD$10,0))+0</f>
        <v>432.13</v>
      </c>
      <c r="BE133" s="207">
        <f>(VLOOKUP(Horizontal!$C133&amp;Horizontal!$B133&amp;Horizontal!BE$11,Vertical!$E:$O,BE$10,0))+0</f>
        <v>354</v>
      </c>
      <c r="BF133" s="207">
        <f>(VLOOKUP(Horizontal!$C133&amp;Horizontal!$B133&amp;Horizontal!BF$11,Vertical!$E:$O,BF$10,0))+0</f>
        <v>292.20999999999998</v>
      </c>
      <c r="BG133" s="207">
        <f>(VLOOKUP(Horizontal!$C133&amp;Horizontal!$B133&amp;Horizontal!BG$11,Vertical!$E:$O,BG$10,0))+0</f>
        <v>249.98</v>
      </c>
      <c r="BH133" s="207">
        <f>(VLOOKUP(Horizontal!$C133&amp;Horizontal!$B133&amp;Horizontal!BH$11,Vertical!$E:$O,BH$10,0))+0</f>
        <v>211.65</v>
      </c>
      <c r="BI133" s="207">
        <f>(VLOOKUP(Horizontal!$C133&amp;Horizontal!$B133&amp;Horizontal!BI$11,Vertical!$E:$O,BI$10,0))+0</f>
        <v>200.63</v>
      </c>
      <c r="BJ133" s="209">
        <f>(VLOOKUP(Horizontal!$C133&amp;Horizontal!$B133&amp;Horizontal!BJ$11,Vertical!$E:$O,BJ$10,0))+0</f>
        <v>195.5</v>
      </c>
      <c r="BK133" s="210">
        <f>(VLOOKUP(Horizontal!$C133&amp;Horizontal!$B133&amp;Horizontal!BK$11,Vertical!$E:$O,BK$10,0))+0</f>
        <v>49</v>
      </c>
      <c r="BL133" s="207">
        <f>(VLOOKUP(Horizontal!$C133&amp;Horizontal!$B133&amp;Horizontal!BL$11,Vertical!$E:$O,BL$10,0))+0</f>
        <v>43</v>
      </c>
      <c r="BM133" s="207">
        <f>(VLOOKUP(Horizontal!$C133&amp;Horizontal!$B133&amp;Horizontal!BM$11,Vertical!$E:$O,BM$10,0))+0</f>
        <v>42</v>
      </c>
      <c r="BN133" s="207">
        <f>(VLOOKUP(Horizontal!$C133&amp;Horizontal!$B133&amp;Horizontal!BN$11,Vertical!$E:$O,BN$10,0))+0</f>
        <v>39</v>
      </c>
      <c r="BO133" s="207">
        <f>(VLOOKUP(Horizontal!$C133&amp;Horizontal!$B133&amp;Horizontal!BO$11,Vertical!$E:$O,BO$10,0))+0</f>
        <v>37</v>
      </c>
      <c r="BP133" s="207">
        <f>(VLOOKUP(Horizontal!$C133&amp;Horizontal!$B133&amp;Horizontal!BP$11,Vertical!$E:$O,BP$10,0))+0</f>
        <v>33</v>
      </c>
      <c r="BQ133" s="207">
        <f>(VLOOKUP(Horizontal!$C133&amp;Horizontal!$B133&amp;Horizontal!BQ$11,Vertical!$E:$O,BQ$10,0))+0</f>
        <v>27</v>
      </c>
      <c r="BR133" s="207">
        <f>(VLOOKUP(Horizontal!$C133&amp;Horizontal!$B133&amp;Horizontal!BR$11,Vertical!$E:$O,BR$10,0))+0</f>
        <v>23</v>
      </c>
      <c r="BS133" s="209">
        <f>(VLOOKUP(Horizontal!$C133&amp;Horizontal!$B133&amp;Horizontal!BS$11,Vertical!$E:$O,BS$10,0))+0</f>
        <v>20</v>
      </c>
      <c r="BT133" s="210">
        <f>(VLOOKUP(Horizontal!$C133&amp;Horizontal!$B133&amp;Horizontal!BT$11,Vertical!$E:$O,BT$10,0))+0</f>
        <v>77.78</v>
      </c>
      <c r="BU133" s="207">
        <f>(VLOOKUP(Horizontal!$C133&amp;Horizontal!$B133&amp;Horizontal!BU$11,Vertical!$E:$O,BU$10,0))+0</f>
        <v>50</v>
      </c>
      <c r="BV133" s="207">
        <f>(VLOOKUP(Horizontal!$C133&amp;Horizontal!$B133&amp;Horizontal!BV$11,Vertical!$E:$O,BV$10,0))+0</f>
        <v>54.17</v>
      </c>
      <c r="BW133" s="207">
        <f>(VLOOKUP(Horizontal!$C133&amp;Horizontal!$B133&amp;Horizontal!BW$11,Vertical!$E:$O,BW$10,0))+0</f>
        <v>68.180000000000007</v>
      </c>
      <c r="BX133" s="207">
        <f>(VLOOKUP(Horizontal!$C133&amp;Horizontal!$B133&amp;Horizontal!BX$11,Vertical!$E:$O,BX$10,0))+0</f>
        <v>69.23</v>
      </c>
      <c r="BY133" s="207">
        <f>(VLOOKUP(Horizontal!$C133&amp;Horizontal!$B133&amp;Horizontal!BY$11,Vertical!$E:$O,BY$10,0))+0</f>
        <v>22.22</v>
      </c>
      <c r="BZ133" s="207">
        <f>(VLOOKUP(Horizontal!$C133&amp;Horizontal!$B133&amp;Horizontal!BZ$11,Vertical!$E:$O,BZ$10,0))+0</f>
        <v>30.77</v>
      </c>
      <c r="CA133" s="207">
        <f>(VLOOKUP(Horizontal!$C133&amp;Horizontal!$B133&amp;Horizontal!CA$11,Vertical!$E:$O,CA$10,0))+0</f>
        <v>25</v>
      </c>
      <c r="CB133" s="209">
        <f>(VLOOKUP(Horizontal!$C133&amp;Horizontal!$B133&amp;Horizontal!CB$11,Vertical!$E:$O,CB$10,0))+0</f>
        <v>36</v>
      </c>
      <c r="CC133" s="210">
        <f>(VLOOKUP(Horizontal!$C133&amp;Horizontal!$B133&amp;Horizontal!CC$11,Vertical!$E:$O,CC$10,0))+0</f>
        <v>14.81</v>
      </c>
      <c r="CD133" s="207">
        <f>(VLOOKUP(Horizontal!$C133&amp;Horizontal!$B133&amp;Horizontal!CD$11,Vertical!$E:$O,CD$10,0))+0</f>
        <v>22.73</v>
      </c>
      <c r="CE133" s="207">
        <f>(VLOOKUP(Horizontal!$C133&amp;Horizontal!$B133&amp;Horizontal!CE$11,Vertical!$E:$O,CE$10,0))+0</f>
        <v>16.670000000000002</v>
      </c>
      <c r="CF133" s="207">
        <f>(VLOOKUP(Horizontal!$C133&amp;Horizontal!$B133&amp;Horizontal!CF$11,Vertical!$E:$O,CF$10,0))+0</f>
        <v>4.55</v>
      </c>
      <c r="CG133" s="207">
        <f>(VLOOKUP(Horizontal!$C133&amp;Horizontal!$B133&amp;Horizontal!CG$11,Vertical!$E:$O,CG$10,0))+0</f>
        <v>15.38</v>
      </c>
      <c r="CH133" s="207">
        <f>(VLOOKUP(Horizontal!$C133&amp;Horizontal!$B133&amp;Horizontal!CH$11,Vertical!$E:$O,CH$10,0))+0</f>
        <v>18.52</v>
      </c>
      <c r="CI133" s="207">
        <f>(VLOOKUP(Horizontal!$C133&amp;Horizontal!$B133&amp;Horizontal!CI$11,Vertical!$E:$O,CI$10,0))+0</f>
        <v>42.31</v>
      </c>
      <c r="CJ133" s="207">
        <f>(VLOOKUP(Horizontal!$C133&amp;Horizontal!$B133&amp;Horizontal!CJ$11,Vertical!$E:$O,CJ$10,0))+0</f>
        <v>39.29</v>
      </c>
      <c r="CK133" s="209">
        <f>(VLOOKUP(Horizontal!$C133&amp;Horizontal!$B133&amp;Horizontal!CK$11,Vertical!$E:$O,CK$10,0))+0</f>
        <v>28</v>
      </c>
      <c r="CL133" s="210">
        <f>(VLOOKUP(Horizontal!$C133&amp;Horizontal!$B133&amp;Horizontal!CL$11,Vertical!$E:$O,CL$10,0))+0</f>
        <v>7.41</v>
      </c>
      <c r="CM133" s="207">
        <f>(VLOOKUP(Horizontal!$C133&amp;Horizontal!$B133&amp;Horizontal!CM$11,Vertical!$E:$O,CM$10,0))+0</f>
        <v>27.27</v>
      </c>
      <c r="CN133" s="207">
        <f>(VLOOKUP(Horizontal!$C133&amp;Horizontal!$B133&amp;Horizontal!CN$11,Vertical!$E:$O,CN$10,0))+0</f>
        <v>29.17</v>
      </c>
      <c r="CO133" s="207">
        <f>(VLOOKUP(Horizontal!$C133&amp;Horizontal!$B133&amp;Horizontal!CO$11,Vertical!$E:$O,CO$10,0))+0</f>
        <v>27.27</v>
      </c>
      <c r="CP133" s="207">
        <f>(VLOOKUP(Horizontal!$C133&amp;Horizontal!$B133&amp;Horizontal!CP$11,Vertical!$E:$O,CP$10,0))+0</f>
        <v>15.38</v>
      </c>
      <c r="CQ133" s="207">
        <f>(VLOOKUP(Horizontal!$C133&amp;Horizontal!$B133&amp;Horizontal!CQ$11,Vertical!$E:$O,CQ$10,0))+0</f>
        <v>59.26</v>
      </c>
      <c r="CR133" s="207">
        <f>(VLOOKUP(Horizontal!$C133&amp;Horizontal!$B133&amp;Horizontal!CR$11,Vertical!$E:$O,CR$10,0))+0</f>
        <v>26.92</v>
      </c>
      <c r="CS133" s="207">
        <f>(VLOOKUP(Horizontal!$C133&amp;Horizontal!$B133&amp;Horizontal!CS$11,Vertical!$E:$O,CS$10,0))+0</f>
        <v>35.71</v>
      </c>
      <c r="CT133" s="207">
        <f>(VLOOKUP(Horizontal!$C133&amp;Horizontal!$B133&amp;Horizontal!CT$11,Vertical!$E:$O,CT$10,0))+0</f>
        <v>36</v>
      </c>
      <c r="CU133" s="150"/>
      <c r="CV133" s="211">
        <f t="shared" si="53"/>
        <v>52.159999999999968</v>
      </c>
      <c r="CW133" s="190">
        <f t="shared" si="54"/>
        <v>45.25</v>
      </c>
      <c r="CX133" s="190">
        <f t="shared" si="55"/>
        <v>45.159999999999968</v>
      </c>
      <c r="CY133" s="190">
        <f t="shared" si="56"/>
        <v>36.509999999999991</v>
      </c>
      <c r="CZ133" s="190">
        <f t="shared" si="57"/>
        <v>41.409999999999968</v>
      </c>
      <c r="DA133" s="190">
        <f t="shared" si="58"/>
        <v>44.889999999999986</v>
      </c>
      <c r="DB133" s="190">
        <f t="shared" si="59"/>
        <v>40.490000000000009</v>
      </c>
      <c r="DC133" s="190">
        <f t="shared" si="60"/>
        <v>39.72</v>
      </c>
      <c r="DD133" s="212">
        <f t="shared" si="61"/>
        <v>39.340000000000003</v>
      </c>
      <c r="DE133" s="9">
        <v>160</v>
      </c>
      <c r="DF133" s="212">
        <f t="shared" si="62"/>
        <v>-149.46278959810869</v>
      </c>
      <c r="DG133" s="264"/>
      <c r="DH133" s="265"/>
      <c r="DI133" s="265"/>
      <c r="DJ133" s="266"/>
      <c r="DK133" s="190">
        <v>344.16</v>
      </c>
      <c r="DL133" s="190">
        <v>344.16</v>
      </c>
      <c r="DM133" s="190">
        <v>344.16</v>
      </c>
      <c r="DN133" s="212">
        <v>0</v>
      </c>
      <c r="DO133" s="190">
        <v>350.66</v>
      </c>
      <c r="DP133" s="190">
        <v>350.66</v>
      </c>
      <c r="DQ133" s="190">
        <v>350.66</v>
      </c>
      <c r="DR133" s="212">
        <v>33.68</v>
      </c>
      <c r="DS133" s="150"/>
      <c r="DT133" s="190">
        <v>350</v>
      </c>
      <c r="DU133" s="190">
        <v>365</v>
      </c>
      <c r="DV133" s="190">
        <v>340</v>
      </c>
      <c r="DW133" s="190">
        <v>280</v>
      </c>
      <c r="DX133" s="190"/>
      <c r="DY133" s="190">
        <f>(AVERAGE(DT133:DV133))+0</f>
        <v>351.66666666666669</v>
      </c>
      <c r="DZ133" s="190"/>
      <c r="EA133" s="190"/>
      <c r="EB133" s="190"/>
      <c r="EC133" s="190">
        <v>240</v>
      </c>
      <c r="ED133" s="190">
        <v>277</v>
      </c>
      <c r="EE133" s="190">
        <v>205</v>
      </c>
      <c r="EF133" s="190">
        <v>170</v>
      </c>
      <c r="EG133" s="190">
        <v>160</v>
      </c>
      <c r="EH133" s="212">
        <v>155</v>
      </c>
      <c r="EI133" s="213"/>
      <c r="EJ133" s="211">
        <v>60</v>
      </c>
      <c r="EK133" s="190">
        <v>40</v>
      </c>
      <c r="EL133" s="190">
        <v>40</v>
      </c>
      <c r="EM133" s="190">
        <v>40</v>
      </c>
      <c r="EN133" s="190"/>
      <c r="EO133" s="190"/>
      <c r="EP133" s="190"/>
      <c r="EQ133" s="190"/>
      <c r="ER133" s="190"/>
      <c r="ES133" s="190"/>
      <c r="ET133" s="190">
        <v>42</v>
      </c>
      <c r="EU133" s="190">
        <v>50</v>
      </c>
      <c r="EV133" s="190">
        <v>45</v>
      </c>
      <c r="EW133" s="190">
        <v>45</v>
      </c>
      <c r="EX133" s="212">
        <v>45</v>
      </c>
      <c r="EY133" s="211"/>
      <c r="EZ133" s="75">
        <f t="shared" si="76"/>
        <v>-2.2182488685254513E-2</v>
      </c>
      <c r="FA133" s="89">
        <f t="shared" si="77"/>
        <v>-7.0000000000000007E-2</v>
      </c>
      <c r="FB133" s="212"/>
      <c r="FC133" s="213"/>
      <c r="FD133" s="213"/>
      <c r="FE133" s="213"/>
      <c r="FF133" s="213"/>
      <c r="FG133" s="213"/>
      <c r="FH133" s="213"/>
      <c r="FI133" s="213"/>
      <c r="FJ133" s="213"/>
      <c r="FK133" s="213"/>
      <c r="FL133" s="213"/>
      <c r="FM133" s="213"/>
      <c r="FN133" s="213"/>
      <c r="FO133" s="213"/>
      <c r="FP133" s="213"/>
      <c r="FQ133" s="213"/>
      <c r="FR133" s="213"/>
      <c r="FS133" s="211"/>
      <c r="FT133" s="190"/>
      <c r="FU133" s="190"/>
      <c r="FV133" s="190"/>
      <c r="FW133" s="190"/>
      <c r="FX133" s="190"/>
      <c r="FY133" s="190"/>
      <c r="FZ133" s="190"/>
      <c r="GA133" s="190"/>
      <c r="GB133" s="190"/>
      <c r="GC133" s="190"/>
      <c r="GD133" s="190"/>
      <c r="GE133" s="190"/>
      <c r="GF133" s="190"/>
      <c r="GG133" s="212"/>
    </row>
    <row r="134" spans="1:189">
      <c r="B134" s="33">
        <f>B133+7</f>
        <v>42850</v>
      </c>
      <c r="C134" s="30" t="s">
        <v>49</v>
      </c>
      <c r="D134" s="30">
        <v>2017</v>
      </c>
      <c r="E134" s="30" t="str">
        <f t="shared" si="75"/>
        <v>2017S17</v>
      </c>
      <c r="F134" s="30" t="str">
        <f t="shared" si="63"/>
        <v>4Final2017</v>
      </c>
      <c r="G134" s="208">
        <v>-20</v>
      </c>
      <c r="H134" s="207">
        <f>(VLOOKUP(Horizontal!$C134&amp;Horizontal!$B134&amp;Horizontal!H$11,Vertical!$E:$O,H$10,0))+0</f>
        <v>354.44</v>
      </c>
      <c r="I134" s="207">
        <f>(VLOOKUP(Horizontal!$C134&amp;Horizontal!$B134&amp;Horizontal!I$11,Vertical!$E:$O,I$10,0))+0</f>
        <v>389.11</v>
      </c>
      <c r="J134" s="207">
        <f>(VLOOKUP(Horizontal!$C134&amp;Horizontal!$B134&amp;Horizontal!J$11,Vertical!$E:$O,J$10,0))+0</f>
        <v>368.41</v>
      </c>
      <c r="K134" s="207">
        <f>(VLOOKUP(Horizontal!$C134&amp;Horizontal!$B134&amp;Horizontal!K$11,Vertical!$E:$O,K$10,0))+0</f>
        <v>303.39</v>
      </c>
      <c r="L134" s="207">
        <f>(VLOOKUP(Horizontal!$C134&amp;Horizontal!$B134&amp;Horizontal!L$11,Vertical!$E:$O,L$10,0))+0</f>
        <v>250.99</v>
      </c>
      <c r="M134" s="207">
        <f>(VLOOKUP(Horizontal!$C134&amp;Horizontal!$B134&amp;Horizontal!M$11,Vertical!$E:$O,M$10,0))+0</f>
        <v>206.14</v>
      </c>
      <c r="N134" s="207">
        <f>(VLOOKUP(Horizontal!$C134&amp;Horizontal!$B134&amp;Horizontal!N$11,Vertical!$E:$O,N$10,0))+0</f>
        <v>170.71</v>
      </c>
      <c r="O134" s="207">
        <f>(VLOOKUP(Horizontal!$C134&amp;Horizontal!$B134&amp;Horizontal!O$11,Vertical!$E:$O,O$10,0))+0</f>
        <v>161.04</v>
      </c>
      <c r="P134" s="209">
        <f>(VLOOKUP(Horizontal!$C134&amp;Horizontal!$B134&amp;Horizontal!P$11,Vertical!$E:$O,P$10,0))+0</f>
        <v>156.34</v>
      </c>
      <c r="Q134" s="210">
        <f>(VLOOKUP(Horizontal!$C134&amp;Horizontal!$B134&amp;Horizontal!Q$11,Vertical!$E:$O,Q$10,0))+0</f>
        <v>55</v>
      </c>
      <c r="R134" s="207">
        <f>(VLOOKUP(Horizontal!$C134&amp;Horizontal!$B134&amp;Horizontal!R$11,Vertical!$E:$O,R$10,0))+0</f>
        <v>54</v>
      </c>
      <c r="S134" s="207">
        <f>(VLOOKUP(Horizontal!$C134&amp;Horizontal!$B134&amp;Horizontal!S$11,Vertical!$E:$O,S$10,0))+0</f>
        <v>49</v>
      </c>
      <c r="T134" s="207">
        <f>(VLOOKUP(Horizontal!$C134&amp;Horizontal!$B134&amp;Horizontal!T$11,Vertical!$E:$O,T$10,0))+0</f>
        <v>46</v>
      </c>
      <c r="U134" s="207">
        <f>(VLOOKUP(Horizontal!$C134&amp;Horizontal!$B134&amp;Horizontal!U$11,Vertical!$E:$O,U$10,0))+0</f>
        <v>50</v>
      </c>
      <c r="V134" s="207">
        <f>(VLOOKUP(Horizontal!$C134&amp;Horizontal!$B134&amp;Horizontal!V$11,Vertical!$E:$O,V$10,0))+0</f>
        <v>40</v>
      </c>
      <c r="W134" s="207">
        <f>(VLOOKUP(Horizontal!$C134&amp;Horizontal!$B134&amp;Horizontal!W$11,Vertical!$E:$O,W$10,0))+0</f>
        <v>31</v>
      </c>
      <c r="X134" s="207">
        <f>(VLOOKUP(Horizontal!$C134&amp;Horizontal!$B134&amp;Horizontal!X$11,Vertical!$E:$O,X$10,0))+0</f>
        <v>26</v>
      </c>
      <c r="Y134" s="209">
        <f>(VLOOKUP(Horizontal!$C134&amp;Horizontal!$B134&amp;Horizontal!Y$11,Vertical!$E:$O,Y$10,0))+0</f>
        <v>23</v>
      </c>
      <c r="Z134" s="210">
        <f>(VLOOKUP(Horizontal!$C134&amp;Horizontal!$B134&amp;Horizontal!Z$11,Vertical!$E:$O,Z$10,0))+0</f>
        <v>59.26</v>
      </c>
      <c r="AA134" s="207">
        <f>(VLOOKUP(Horizontal!$C134&amp;Horizontal!$B134&amp;Horizontal!AA$11,Vertical!$E:$O,AA$10,0))+0</f>
        <v>48</v>
      </c>
      <c r="AB134" s="207">
        <f>(VLOOKUP(Horizontal!$C134&amp;Horizontal!$B134&amp;Horizontal!AB$11,Vertical!$E:$O,AB$10,0))+0</f>
        <v>75.790000000000006</v>
      </c>
      <c r="AC134" s="207">
        <f>(VLOOKUP(Horizontal!$C134&amp;Horizontal!$B134&amp;Horizontal!AC$11,Vertical!$E:$O,AC$10,0))+0</f>
        <v>54.17</v>
      </c>
      <c r="AD134" s="207">
        <f>(VLOOKUP(Horizontal!$C134&amp;Horizontal!$B134&amp;Horizontal!AD$11,Vertical!$E:$O,AD$10,0))+0</f>
        <v>39.130000000000003</v>
      </c>
      <c r="AE134" s="207">
        <f>(VLOOKUP(Horizontal!$C134&amp;Horizontal!$B134&amp;Horizontal!AE$11,Vertical!$E:$O,AE$10,0))+0</f>
        <v>20</v>
      </c>
      <c r="AF134" s="207">
        <f>(VLOOKUP(Horizontal!$C134&amp;Horizontal!$B134&amp;Horizontal!AF$11,Vertical!$E:$O,AF$10,0))+0</f>
        <v>19.350000000000001</v>
      </c>
      <c r="AG134" s="207">
        <f>(VLOOKUP(Horizontal!$C134&amp;Horizontal!$B134&amp;Horizontal!AG$11,Vertical!$E:$O,AG$10,0))+0</f>
        <v>6.67</v>
      </c>
      <c r="AH134" s="209">
        <f>(VLOOKUP(Horizontal!$C134&amp;Horizontal!$B134&amp;Horizontal!AH$11,Vertical!$E:$O,AH$10,0))+0</f>
        <v>20</v>
      </c>
      <c r="AI134" s="210">
        <f>(VLOOKUP(Horizontal!$C134&amp;Horizontal!$B134&amp;Horizontal!AI$11,Vertical!$E:$O,AI$10,0))+0</f>
        <v>11.11</v>
      </c>
      <c r="AJ134" s="207">
        <f>(VLOOKUP(Horizontal!$C134&amp;Horizontal!$B134&amp;Horizontal!AJ$11,Vertical!$E:$O,AJ$10,0))+0</f>
        <v>16</v>
      </c>
      <c r="AK134" s="207">
        <f>(VLOOKUP(Horizontal!$C134&amp;Horizontal!$B134&amp;Horizontal!AK$11,Vertical!$E:$O,AK$10,0))+0</f>
        <v>4.37</v>
      </c>
      <c r="AL134" s="207">
        <f>(VLOOKUP(Horizontal!$C134&amp;Horizontal!$B134&amp;Horizontal!AL$11,Vertical!$E:$O,AL$10,0))+0</f>
        <v>20.83</v>
      </c>
      <c r="AM134" s="207">
        <f>(VLOOKUP(Horizontal!$C134&amp;Horizontal!$B134&amp;Horizontal!AM$11,Vertical!$E:$O,AM$10,0))+0</f>
        <v>17.39</v>
      </c>
      <c r="AN134" s="207">
        <f>(VLOOKUP(Horizontal!$C134&amp;Horizontal!$B134&amp;Horizontal!AN$11,Vertical!$E:$O,AN$10,0))+0</f>
        <v>33.33</v>
      </c>
      <c r="AO134" s="207">
        <f>(VLOOKUP(Horizontal!$C134&amp;Horizontal!$B134&amp;Horizontal!AO$11,Vertical!$E:$O,AO$10,0))+0</f>
        <v>48.39</v>
      </c>
      <c r="AP134" s="207">
        <f>(VLOOKUP(Horizontal!$C134&amp;Horizontal!$B134&amp;Horizontal!AP$11,Vertical!$E:$O,AP$10,0))+0</f>
        <v>66.67</v>
      </c>
      <c r="AQ134" s="209">
        <f>(VLOOKUP(Horizontal!$C134&amp;Horizontal!$B134&amp;Horizontal!AQ$11,Vertical!$E:$O,AQ$10,0))+0</f>
        <v>50</v>
      </c>
      <c r="AR134" s="210">
        <f>(VLOOKUP(Horizontal!$C134&amp;Horizontal!$B134&amp;Horizontal!AR$11,Vertical!$E:$O,AR$10,0))+0</f>
        <v>29.63</v>
      </c>
      <c r="AS134" s="207">
        <f>(VLOOKUP(Horizontal!$C134&amp;Horizontal!$B134&amp;Horizontal!AS$11,Vertical!$E:$O,AS$10,0))+0</f>
        <v>36</v>
      </c>
      <c r="AT134" s="207">
        <f>(VLOOKUP(Horizontal!$C134&amp;Horizontal!$B134&amp;Horizontal!AT$11,Vertical!$E:$O,AT$10,0))+0</f>
        <v>19.84</v>
      </c>
      <c r="AU134" s="207">
        <f>(VLOOKUP(Horizontal!$C134&amp;Horizontal!$B134&amp;Horizontal!AU$11,Vertical!$E:$O,AU$10,0))+0</f>
        <v>25</v>
      </c>
      <c r="AV134" s="207">
        <f>(VLOOKUP(Horizontal!$C134&amp;Horizontal!$B134&amp;Horizontal!AV$11,Vertical!$E:$O,AV$10,0))+0</f>
        <v>43.48</v>
      </c>
      <c r="AW134" s="207">
        <f>(VLOOKUP(Horizontal!$C134&amp;Horizontal!$B134&amp;Horizontal!AW$11,Vertical!$E:$O,AW$10,0))+0</f>
        <v>46.67</v>
      </c>
      <c r="AX134" s="207">
        <f>(VLOOKUP(Horizontal!$C134&amp;Horizontal!$B134&amp;Horizontal!AX$11,Vertical!$E:$O,AX$10,0))+0</f>
        <v>32.26</v>
      </c>
      <c r="AY134" s="207">
        <f>(VLOOKUP(Horizontal!$C134&amp;Horizontal!$B134&amp;Horizontal!AY$11,Vertical!$E:$O,AY$10,0))+0</f>
        <v>26.67</v>
      </c>
      <c r="AZ134" s="209">
        <f>(VLOOKUP(Horizontal!$C134&amp;Horizontal!$B134&amp;Horizontal!AZ$11,Vertical!$E:$O,AZ$10,0))+0</f>
        <v>30</v>
      </c>
      <c r="BA134" s="208">
        <f>(VLOOKUP(Horizontal!$C134&amp;Horizontal!$B134&amp;Horizontal!BA$11,Vertical!$E:$O,BA$10,0))+0</f>
        <v>49.86</v>
      </c>
      <c r="BB134" s="210">
        <f>(VLOOKUP(Horizontal!$C134&amp;Horizontal!$B134&amp;Horizontal!BB$11,Vertical!$E:$O,BB$10,0))+0</f>
        <v>404.76</v>
      </c>
      <c r="BC134" s="207">
        <f>(VLOOKUP(Horizontal!$C134&amp;Horizontal!$B134&amp;Horizontal!BC$11,Vertical!$E:$O,BC$10,0))+0</f>
        <v>431.2</v>
      </c>
      <c r="BD134" s="207">
        <f>(VLOOKUP(Horizontal!$C134&amp;Horizontal!$B134&amp;Horizontal!BD$11,Vertical!$E:$O,BD$10,0))+0</f>
        <v>412.75</v>
      </c>
      <c r="BE134" s="207">
        <f>(VLOOKUP(Horizontal!$C134&amp;Horizontal!$B134&amp;Horizontal!BE$11,Vertical!$E:$O,BE$10,0))+0</f>
        <v>347.19</v>
      </c>
      <c r="BF134" s="207">
        <f>(VLOOKUP(Horizontal!$C134&amp;Horizontal!$B134&amp;Horizontal!BF$11,Vertical!$E:$O,BF$10,0))+0</f>
        <v>293.74</v>
      </c>
      <c r="BG134" s="207">
        <f>(VLOOKUP(Horizontal!$C134&amp;Horizontal!$B134&amp;Horizontal!BG$11,Vertical!$E:$O,BG$10,0))+0</f>
        <v>250.63</v>
      </c>
      <c r="BH134" s="207">
        <f>(VLOOKUP(Horizontal!$C134&amp;Horizontal!$B134&amp;Horizontal!BH$11,Vertical!$E:$O,BH$10,0))+0</f>
        <v>210.28</v>
      </c>
      <c r="BI134" s="207">
        <f>(VLOOKUP(Horizontal!$C134&amp;Horizontal!$B134&amp;Horizontal!BI$11,Vertical!$E:$O,BI$10,0))+0</f>
        <v>201.41</v>
      </c>
      <c r="BJ134" s="209">
        <f>(VLOOKUP(Horizontal!$C134&amp;Horizontal!$B134&amp;Horizontal!BJ$11,Vertical!$E:$O,BJ$10,0))+0</f>
        <v>194.75</v>
      </c>
      <c r="BK134" s="210">
        <f>(VLOOKUP(Horizontal!$C134&amp;Horizontal!$B134&amp;Horizontal!BK$11,Vertical!$E:$O,BK$10,0))+0</f>
        <v>54</v>
      </c>
      <c r="BL134" s="207">
        <f>(VLOOKUP(Horizontal!$C134&amp;Horizontal!$B134&amp;Horizontal!BL$11,Vertical!$E:$O,BL$10,0))+0</f>
        <v>50</v>
      </c>
      <c r="BM134" s="207">
        <f>(VLOOKUP(Horizontal!$C134&amp;Horizontal!$B134&amp;Horizontal!BM$11,Vertical!$E:$O,BM$10,0))+0</f>
        <v>49</v>
      </c>
      <c r="BN134" s="207">
        <f>(VLOOKUP(Horizontal!$C134&amp;Horizontal!$B134&amp;Horizontal!BN$11,Vertical!$E:$O,BN$10,0))+0</f>
        <v>43</v>
      </c>
      <c r="BO134" s="207">
        <f>(VLOOKUP(Horizontal!$C134&amp;Horizontal!$B134&amp;Horizontal!BO$11,Vertical!$E:$O,BO$10,0))+0</f>
        <v>46</v>
      </c>
      <c r="BP134" s="207">
        <f>(VLOOKUP(Horizontal!$C134&amp;Horizontal!$B134&amp;Horizontal!BP$11,Vertical!$E:$O,BP$10,0))+0</f>
        <v>34</v>
      </c>
      <c r="BQ134" s="207">
        <f>(VLOOKUP(Horizontal!$C134&amp;Horizontal!$B134&amp;Horizontal!BQ$11,Vertical!$E:$O,BQ$10,0))+0</f>
        <v>28</v>
      </c>
      <c r="BR134" s="207">
        <f>(VLOOKUP(Horizontal!$C134&amp;Horizontal!$B134&amp;Horizontal!BR$11,Vertical!$E:$O,BR$10,0))+0</f>
        <v>23</v>
      </c>
      <c r="BS134" s="209">
        <f>(VLOOKUP(Horizontal!$C134&amp;Horizontal!$B134&amp;Horizontal!BS$11,Vertical!$E:$O,BS$10,0))+0</f>
        <v>19</v>
      </c>
      <c r="BT134" s="210">
        <f>(VLOOKUP(Horizontal!$C134&amp;Horizontal!$B134&amp;Horizontal!BT$11,Vertical!$E:$O,BT$10,0))+0</f>
        <v>55</v>
      </c>
      <c r="BU134" s="207">
        <f>(VLOOKUP(Horizontal!$C134&amp;Horizontal!$B134&amp;Horizontal!BU$11,Vertical!$E:$O,BU$10,0))+0</f>
        <v>49.07</v>
      </c>
      <c r="BV134" s="207">
        <f>(VLOOKUP(Horizontal!$C134&amp;Horizontal!$B134&amp;Horizontal!BV$11,Vertical!$E:$O,BV$10,0))+0</f>
        <v>65</v>
      </c>
      <c r="BW134" s="207">
        <f>(VLOOKUP(Horizontal!$C134&amp;Horizontal!$B134&amp;Horizontal!BW$11,Vertical!$E:$O,BW$10,0))+0</f>
        <v>52.38</v>
      </c>
      <c r="BX134" s="207">
        <f>(VLOOKUP(Horizontal!$C134&amp;Horizontal!$B134&amp;Horizontal!BX$11,Vertical!$E:$O,BX$10,0))+0</f>
        <v>36.840000000000003</v>
      </c>
      <c r="BY134" s="207">
        <f>(VLOOKUP(Horizontal!$C134&amp;Horizontal!$B134&amp;Horizontal!BY$11,Vertical!$E:$O,BY$10,0))+0</f>
        <v>29.17</v>
      </c>
      <c r="BZ134" s="207">
        <f>(VLOOKUP(Horizontal!$C134&amp;Horizontal!$B134&amp;Horizontal!BZ$11,Vertical!$E:$O,BZ$10,0))+0</f>
        <v>37.5</v>
      </c>
      <c r="CA134" s="207">
        <f>(VLOOKUP(Horizontal!$C134&amp;Horizontal!$B134&amp;Horizontal!CA$11,Vertical!$E:$O,CA$10,0))+0</f>
        <v>30.43</v>
      </c>
      <c r="CB134" s="209">
        <f>(VLOOKUP(Horizontal!$C134&amp;Horizontal!$B134&amp;Horizontal!CB$11,Vertical!$E:$O,CB$10,0))+0</f>
        <v>43.48</v>
      </c>
      <c r="CC134" s="210">
        <f>(VLOOKUP(Horizontal!$C134&amp;Horizontal!$B134&amp;Horizontal!CC$11,Vertical!$E:$O,CC$10,0))+0</f>
        <v>15</v>
      </c>
      <c r="CD134" s="207">
        <f>(VLOOKUP(Horizontal!$C134&amp;Horizontal!$B134&amp;Horizontal!CD$11,Vertical!$E:$O,CD$10,0))+0</f>
        <v>18.52</v>
      </c>
      <c r="CE134" s="207">
        <f>(VLOOKUP(Horizontal!$C134&amp;Horizontal!$B134&amp;Horizontal!CE$11,Vertical!$E:$O,CE$10,0))+0</f>
        <v>10</v>
      </c>
      <c r="CF134" s="207">
        <f>(VLOOKUP(Horizontal!$C134&amp;Horizontal!$B134&amp;Horizontal!CF$11,Vertical!$E:$O,CF$10,0))+0</f>
        <v>28.57</v>
      </c>
      <c r="CG134" s="207">
        <f>(VLOOKUP(Horizontal!$C134&amp;Horizontal!$B134&amp;Horizontal!CG$11,Vertical!$E:$O,CG$10,0))+0</f>
        <v>15.79</v>
      </c>
      <c r="CH134" s="207">
        <f>(VLOOKUP(Horizontal!$C134&amp;Horizontal!$B134&amp;Horizontal!CH$11,Vertical!$E:$O,CH$10,0))+0</f>
        <v>25</v>
      </c>
      <c r="CI134" s="207">
        <f>(VLOOKUP(Horizontal!$C134&amp;Horizontal!$B134&amp;Horizontal!CI$11,Vertical!$E:$O,CI$10,0))+0</f>
        <v>29.17</v>
      </c>
      <c r="CJ134" s="207">
        <f>(VLOOKUP(Horizontal!$C134&amp;Horizontal!$B134&amp;Horizontal!CJ$11,Vertical!$E:$O,CJ$10,0))+0</f>
        <v>39.130000000000003</v>
      </c>
      <c r="CK134" s="209">
        <f>(VLOOKUP(Horizontal!$C134&amp;Horizontal!$B134&amp;Horizontal!CK$11,Vertical!$E:$O,CK$10,0))+0</f>
        <v>34.78</v>
      </c>
      <c r="CL134" s="210">
        <f>(VLOOKUP(Horizontal!$C134&amp;Horizontal!$B134&amp;Horizontal!CL$11,Vertical!$E:$O,CL$10,0))+0</f>
        <v>30</v>
      </c>
      <c r="CM134" s="207">
        <f>(VLOOKUP(Horizontal!$C134&amp;Horizontal!$B134&amp;Horizontal!CM$11,Vertical!$E:$O,CM$10,0))+0</f>
        <v>32.409999999999997</v>
      </c>
      <c r="CN134" s="207">
        <f>(VLOOKUP(Horizontal!$C134&amp;Horizontal!$B134&amp;Horizontal!CN$11,Vertical!$E:$O,CN$10,0))+0</f>
        <v>25</v>
      </c>
      <c r="CO134" s="207">
        <f>(VLOOKUP(Horizontal!$C134&amp;Horizontal!$B134&amp;Horizontal!CO$11,Vertical!$E:$O,CO$10,0))+0</f>
        <v>19.05</v>
      </c>
      <c r="CP134" s="207">
        <f>(VLOOKUP(Horizontal!$C134&amp;Horizontal!$B134&amp;Horizontal!CP$11,Vertical!$E:$O,CP$10,0))+0</f>
        <v>47.37</v>
      </c>
      <c r="CQ134" s="207">
        <f>(VLOOKUP(Horizontal!$C134&amp;Horizontal!$B134&amp;Horizontal!CQ$11,Vertical!$E:$O,CQ$10,0))+0</f>
        <v>45.83</v>
      </c>
      <c r="CR134" s="207">
        <f>(VLOOKUP(Horizontal!$C134&amp;Horizontal!$B134&amp;Horizontal!CR$11,Vertical!$E:$O,CR$10,0))+0</f>
        <v>33.33</v>
      </c>
      <c r="CS134" s="207">
        <f>(VLOOKUP(Horizontal!$C134&amp;Horizontal!$B134&amp;Horizontal!CS$11,Vertical!$E:$O,CS$10,0))+0</f>
        <v>30.43</v>
      </c>
      <c r="CT134" s="207">
        <f>(VLOOKUP(Horizontal!$C134&amp;Horizontal!$B134&amp;Horizontal!CT$11,Vertical!$E:$O,CT$10,0))+0</f>
        <v>21.74</v>
      </c>
      <c r="CU134" s="150"/>
      <c r="CV134" s="211">
        <f t="shared" si="53"/>
        <v>50.319999999999993</v>
      </c>
      <c r="CW134" s="190">
        <f t="shared" si="54"/>
        <v>42.089999999999975</v>
      </c>
      <c r="CX134" s="190">
        <f t="shared" si="55"/>
        <v>44.339999999999975</v>
      </c>
      <c r="CY134" s="190">
        <f t="shared" si="56"/>
        <v>43.800000000000011</v>
      </c>
      <c r="CZ134" s="190">
        <f t="shared" si="57"/>
        <v>42.75</v>
      </c>
      <c r="DA134" s="190">
        <f t="shared" si="58"/>
        <v>44.490000000000009</v>
      </c>
      <c r="DB134" s="190">
        <f t="shared" si="59"/>
        <v>39.569999999999993</v>
      </c>
      <c r="DC134" s="190">
        <f t="shared" si="60"/>
        <v>40.370000000000005</v>
      </c>
      <c r="DD134" s="212">
        <f t="shared" si="61"/>
        <v>38.409999999999997</v>
      </c>
      <c r="DE134" s="9">
        <v>160</v>
      </c>
      <c r="DF134" s="212">
        <f t="shared" si="62"/>
        <v>-145.98278959810867</v>
      </c>
      <c r="DG134" s="264"/>
      <c r="DH134" s="265"/>
      <c r="DI134" s="265"/>
      <c r="DJ134" s="266"/>
      <c r="DK134" s="190">
        <v>324.64999999999998</v>
      </c>
      <c r="DL134" s="190">
        <v>324.64999999999998</v>
      </c>
      <c r="DM134" s="190">
        <v>324.64999999999998</v>
      </c>
      <c r="DN134" s="212">
        <v>0</v>
      </c>
      <c r="DO134" s="190">
        <v>331.01</v>
      </c>
      <c r="DP134" s="190">
        <v>331.01</v>
      </c>
      <c r="DQ134" s="190">
        <v>331.01</v>
      </c>
      <c r="DR134" s="212">
        <v>33.68</v>
      </c>
      <c r="DS134" s="150"/>
      <c r="DT134" s="190">
        <v>360</v>
      </c>
      <c r="DU134" s="190">
        <v>400</v>
      </c>
      <c r="DV134" s="190">
        <v>360</v>
      </c>
      <c r="DW134" s="190">
        <v>288</v>
      </c>
      <c r="DX134" s="190"/>
      <c r="DY134" s="190">
        <f>(AVERAGE(DT134:DV134))+0</f>
        <v>373.33333333333331</v>
      </c>
      <c r="DZ134" s="190"/>
      <c r="EA134" s="190"/>
      <c r="EB134" s="190"/>
      <c r="EC134" s="190">
        <v>260</v>
      </c>
      <c r="ED134" s="190">
        <v>298</v>
      </c>
      <c r="EE134" s="190">
        <v>210</v>
      </c>
      <c r="EF134" s="190">
        <v>170</v>
      </c>
      <c r="EG134" s="190">
        <v>160</v>
      </c>
      <c r="EH134" s="212">
        <v>155</v>
      </c>
      <c r="EI134" s="213"/>
      <c r="EJ134" s="211">
        <v>65</v>
      </c>
      <c r="EK134" s="190">
        <v>40</v>
      </c>
      <c r="EL134" s="190">
        <v>40</v>
      </c>
      <c r="EM134" s="190">
        <v>40</v>
      </c>
      <c r="EN134" s="190"/>
      <c r="EO134" s="190"/>
      <c r="EP134" s="190"/>
      <c r="EQ134" s="190"/>
      <c r="ER134" s="190"/>
      <c r="ES134" s="190"/>
      <c r="ET134" s="190">
        <v>42</v>
      </c>
      <c r="EU134" s="190">
        <v>50</v>
      </c>
      <c r="EV134" s="190">
        <v>45</v>
      </c>
      <c r="EW134" s="190">
        <v>45</v>
      </c>
      <c r="EX134" s="212">
        <v>45</v>
      </c>
      <c r="EY134" s="211"/>
      <c r="EZ134" s="75">
        <f t="shared" si="76"/>
        <v>-5.2631578947368418E-2</v>
      </c>
      <c r="FA134" s="89">
        <f t="shared" si="77"/>
        <v>-7.0000000000000007E-2</v>
      </c>
      <c r="FB134" s="212"/>
      <c r="FC134" s="213"/>
      <c r="FD134" s="213"/>
      <c r="FE134" s="213"/>
      <c r="FF134" s="213"/>
      <c r="FG134" s="213"/>
      <c r="FH134" s="213"/>
      <c r="FI134" s="213"/>
      <c r="FJ134" s="213"/>
      <c r="FK134" s="213"/>
      <c r="FL134" s="213"/>
      <c r="FM134" s="213"/>
      <c r="FN134" s="213"/>
      <c r="FO134" s="213"/>
      <c r="FP134" s="213"/>
      <c r="FQ134" s="213"/>
      <c r="FR134" s="213"/>
      <c r="FS134" s="211"/>
      <c r="FT134" s="190"/>
      <c r="FU134" s="190"/>
      <c r="FV134" s="190"/>
      <c r="FW134" s="190"/>
      <c r="FX134" s="190"/>
      <c r="FY134" s="190"/>
      <c r="FZ134" s="190"/>
      <c r="GA134" s="190"/>
      <c r="GB134" s="190"/>
      <c r="GC134" s="190"/>
      <c r="GD134" s="190"/>
      <c r="GE134" s="190"/>
      <c r="GF134" s="190"/>
      <c r="GG134" s="212"/>
    </row>
    <row r="135" spans="1:189">
      <c r="B135" s="33">
        <v>42858</v>
      </c>
      <c r="C135" s="30" t="s">
        <v>48</v>
      </c>
      <c r="D135" s="30">
        <v>2017</v>
      </c>
      <c r="E135" s="30" t="str">
        <f t="shared" si="75"/>
        <v>2017S18</v>
      </c>
      <c r="F135" s="30" t="str">
        <f t="shared" si="63"/>
        <v>52017</v>
      </c>
      <c r="G135" s="208" t="str">
        <f>VLOOKUP(Horizontal!$C135&amp;Horizontal!$B135&amp;Horizontal!G$11,Vertical!$E:$O,G$10,0)</f>
        <v>-22,65</v>
      </c>
      <c r="H135" s="207">
        <f>(VLOOKUP(Horizontal!$C135&amp;Horizontal!$B135&amp;Horizontal!H$11,Vertical!$E:$O,H$10,0))+0</f>
        <v>397.9</v>
      </c>
      <c r="I135" s="207">
        <f>(VLOOKUP(Horizontal!$C135&amp;Horizontal!$B135&amp;Horizontal!I$11,Vertical!$E:$O,I$10,0))+0</f>
        <v>375.77</v>
      </c>
      <c r="J135" s="207">
        <f>(VLOOKUP(Horizontal!$C135&amp;Horizontal!$B135&amp;Horizontal!J$11,Vertical!$E:$O,J$10,0))+0</f>
        <v>300.60000000000002</v>
      </c>
      <c r="K135" s="207">
        <f>(VLOOKUP(Horizontal!$C135&amp;Horizontal!$B135&amp;Horizontal!K$11,Vertical!$E:$O,K$10,0))+0</f>
        <v>282.82</v>
      </c>
      <c r="L135" s="207">
        <f>(VLOOKUP(Horizontal!$C135&amp;Horizontal!$B135&amp;Horizontal!L$11,Vertical!$E:$O,L$10,0))+0</f>
        <v>259.89999999999998</v>
      </c>
      <c r="M135" s="207">
        <f>(VLOOKUP(Horizontal!$C135&amp;Horizontal!$B135&amp;Horizontal!M$11,Vertical!$E:$O,M$10,0))+0</f>
        <v>209.23</v>
      </c>
      <c r="N135" s="207">
        <f>(VLOOKUP(Horizontal!$C135&amp;Horizontal!$B135&amp;Horizontal!N$11,Vertical!$E:$O,N$10,0))+0</f>
        <v>172.46</v>
      </c>
      <c r="O135" s="207">
        <f>(VLOOKUP(Horizontal!$C135&amp;Horizontal!$B135&amp;Horizontal!O$11,Vertical!$E:$O,O$10,0))+0</f>
        <v>162.63999999999999</v>
      </c>
      <c r="P135" s="209">
        <f>(VLOOKUP(Horizontal!$C135&amp;Horizontal!$B135&amp;Horizontal!P$11,Vertical!$E:$O,P$10,0))+0</f>
        <v>156.88999999999999</v>
      </c>
      <c r="Q135" s="210">
        <f>(VLOOKUP(Horizontal!$C135&amp;Horizontal!$B135&amp;Horizontal!Q$11,Vertical!$E:$O,Q$10,0))+0</f>
        <v>54</v>
      </c>
      <c r="R135" s="207">
        <f>(VLOOKUP(Horizontal!$C135&amp;Horizontal!$B135&amp;Horizontal!R$11,Vertical!$E:$O,R$10,0))+0</f>
        <v>53</v>
      </c>
      <c r="S135" s="207">
        <f>(VLOOKUP(Horizontal!$C135&amp;Horizontal!$B135&amp;Horizontal!S$11,Vertical!$E:$O,S$10,0))+0</f>
        <v>47</v>
      </c>
      <c r="T135" s="207">
        <f>(VLOOKUP(Horizontal!$C135&amp;Horizontal!$B135&amp;Horizontal!T$11,Vertical!$E:$O,T$10,0))+0</f>
        <v>44</v>
      </c>
      <c r="U135" s="207">
        <f>(VLOOKUP(Horizontal!$C135&amp;Horizontal!$B135&amp;Horizontal!U$11,Vertical!$E:$O,U$10,0))+0</f>
        <v>48</v>
      </c>
      <c r="V135" s="207">
        <f>(VLOOKUP(Horizontal!$C135&amp;Horizontal!$B135&amp;Horizontal!V$11,Vertical!$E:$O,V$10,0))+0</f>
        <v>38</v>
      </c>
      <c r="W135" s="207">
        <f>(VLOOKUP(Horizontal!$C135&amp;Horizontal!$B135&amp;Horizontal!W$11,Vertical!$E:$O,W$10,0))+0</f>
        <v>33</v>
      </c>
      <c r="X135" s="207">
        <f>(VLOOKUP(Horizontal!$C135&amp;Horizontal!$B135&amp;Horizontal!X$11,Vertical!$E:$O,X$10,0))+0</f>
        <v>28</v>
      </c>
      <c r="Y135" s="209">
        <f>(VLOOKUP(Horizontal!$C135&amp;Horizontal!$B135&amp;Horizontal!Y$11,Vertical!$E:$O,Y$10,0))+0</f>
        <v>25</v>
      </c>
      <c r="Z135" s="210">
        <f>(VLOOKUP(Horizontal!$C135&amp;Horizontal!$B135&amp;Horizontal!Z$11,Vertical!$E:$O,Z$10,0))+0</f>
        <v>11.11</v>
      </c>
      <c r="AA135" s="207">
        <f>(VLOOKUP(Horizontal!$C135&amp;Horizontal!$B135&amp;Horizontal!AA$11,Vertical!$E:$O,AA$10,0))+0</f>
        <v>33.33</v>
      </c>
      <c r="AB135" s="207">
        <f>(VLOOKUP(Horizontal!$C135&amp;Horizontal!$B135&amp;Horizontal!AB$11,Vertical!$E:$O,AB$10,0))+0</f>
        <v>33.33</v>
      </c>
      <c r="AC135" s="207">
        <f>(VLOOKUP(Horizontal!$C135&amp;Horizontal!$B135&amp;Horizontal!AC$11,Vertical!$E:$O,AC$10,0))+0</f>
        <v>33.33</v>
      </c>
      <c r="AD135" s="207">
        <f>(VLOOKUP(Horizontal!$C135&amp;Horizontal!$B135&amp;Horizontal!AD$11,Vertical!$E:$O,AD$10,0))+0</f>
        <v>8</v>
      </c>
      <c r="AE135" s="207">
        <f>(VLOOKUP(Horizontal!$C135&amp;Horizontal!$B135&amp;Horizontal!AE$11,Vertical!$E:$O,AE$10,0))+0</f>
        <v>7.41</v>
      </c>
      <c r="AF135" s="207">
        <f>(VLOOKUP(Horizontal!$C135&amp;Horizontal!$B135&amp;Horizontal!AF$11,Vertical!$E:$O,AF$10,0))+0</f>
        <v>13.33</v>
      </c>
      <c r="AG135" s="207">
        <f>(VLOOKUP(Horizontal!$C135&amp;Horizontal!$B135&amp;Horizontal!AG$11,Vertical!$E:$O,AG$10,0))+0</f>
        <v>20.69</v>
      </c>
      <c r="AH135" s="209">
        <f>(VLOOKUP(Horizontal!$C135&amp;Horizontal!$B135&amp;Horizontal!AH$11,Vertical!$E:$O,AH$10,0))+0</f>
        <v>25</v>
      </c>
      <c r="AI135" s="210">
        <f>(VLOOKUP(Horizontal!$C135&amp;Horizontal!$B135&amp;Horizontal!AI$11,Vertical!$E:$O,AI$10,0))+0</f>
        <v>18.52</v>
      </c>
      <c r="AJ135" s="207">
        <f>(VLOOKUP(Horizontal!$C135&amp;Horizontal!$B135&amp;Horizontal!AJ$11,Vertical!$E:$O,AJ$10,0))+0</f>
        <v>11.11</v>
      </c>
      <c r="AK135" s="207">
        <f>(VLOOKUP(Horizontal!$C135&amp;Horizontal!$B135&amp;Horizontal!AK$11,Vertical!$E:$O,AK$10,0))+0</f>
        <v>20.83</v>
      </c>
      <c r="AL135" s="207">
        <f>(VLOOKUP(Horizontal!$C135&amp;Horizontal!$B135&amp;Horizontal!AL$11,Vertical!$E:$O,AL$10,0))+0</f>
        <v>20.83</v>
      </c>
      <c r="AM135" s="207">
        <f>(VLOOKUP(Horizontal!$C135&amp;Horizontal!$B135&amp;Horizontal!AM$11,Vertical!$E:$O,AM$10,0))+0</f>
        <v>28</v>
      </c>
      <c r="AN135" s="207">
        <f>(VLOOKUP(Horizontal!$C135&amp;Horizontal!$B135&amp;Horizontal!AN$11,Vertical!$E:$O,AN$10,0))+0</f>
        <v>25.93</v>
      </c>
      <c r="AO135" s="207">
        <f>(VLOOKUP(Horizontal!$C135&amp;Horizontal!$B135&amp;Horizontal!AO$11,Vertical!$E:$O,AO$10,0))+0</f>
        <v>43.33</v>
      </c>
      <c r="AP135" s="207">
        <f>(VLOOKUP(Horizontal!$C135&amp;Horizontal!$B135&amp;Horizontal!AP$11,Vertical!$E:$O,AP$10,0))+0</f>
        <v>41.38</v>
      </c>
      <c r="AQ135" s="209">
        <f>(VLOOKUP(Horizontal!$C135&amp;Horizontal!$B135&amp;Horizontal!AQ$11,Vertical!$E:$O,AQ$10,0))+0</f>
        <v>42.86</v>
      </c>
      <c r="AR135" s="210">
        <f>(VLOOKUP(Horizontal!$C135&amp;Horizontal!$B135&amp;Horizontal!AR$11,Vertical!$E:$O,AR$10,0))+0</f>
        <v>70.37</v>
      </c>
      <c r="AS135" s="207">
        <f>(VLOOKUP(Horizontal!$C135&amp;Horizontal!$B135&amp;Horizontal!AS$11,Vertical!$E:$O,AS$10,0))+0</f>
        <v>55.56</v>
      </c>
      <c r="AT135" s="207">
        <f>(VLOOKUP(Horizontal!$C135&amp;Horizontal!$B135&amp;Horizontal!AT$11,Vertical!$E:$O,AT$10,0))+0</f>
        <v>45.83</v>
      </c>
      <c r="AU135" s="207">
        <f>(VLOOKUP(Horizontal!$C135&amp;Horizontal!$B135&amp;Horizontal!AU$11,Vertical!$E:$O,AU$10,0))+0</f>
        <v>45.83</v>
      </c>
      <c r="AV135" s="207">
        <f>(VLOOKUP(Horizontal!$C135&amp;Horizontal!$B135&amp;Horizontal!AV$11,Vertical!$E:$O,AV$10,0))+0</f>
        <v>64</v>
      </c>
      <c r="AW135" s="207">
        <f>(VLOOKUP(Horizontal!$C135&amp;Horizontal!$B135&amp;Horizontal!AW$11,Vertical!$E:$O,AW$10,0))+0</f>
        <v>66.67</v>
      </c>
      <c r="AX135" s="207">
        <f>(VLOOKUP(Horizontal!$C135&amp;Horizontal!$B135&amp;Horizontal!AX$11,Vertical!$E:$O,AX$10,0))+0</f>
        <v>43.33</v>
      </c>
      <c r="AY135" s="207">
        <f>(VLOOKUP(Horizontal!$C135&amp;Horizontal!$B135&amp;Horizontal!AY$11,Vertical!$E:$O,AY$10,0))+0</f>
        <v>37.93</v>
      </c>
      <c r="AZ135" s="209">
        <f>(VLOOKUP(Horizontal!$C135&amp;Horizontal!$B135&amp;Horizontal!AZ$11,Vertical!$E:$O,AZ$10,0))+0</f>
        <v>32.14</v>
      </c>
      <c r="BA135" s="208">
        <f>(VLOOKUP(Horizontal!$C135&amp;Horizontal!$B135&amp;Horizontal!BA$11,Vertical!$E:$O,BA$10,0))+0</f>
        <v>50.36</v>
      </c>
      <c r="BB135" s="210">
        <f>(VLOOKUP(Horizontal!$C135&amp;Horizontal!$B135&amp;Horizontal!BB$11,Vertical!$E:$O,BB$10,0))+0</f>
        <v>444.02</v>
      </c>
      <c r="BC135" s="207">
        <f>(VLOOKUP(Horizontal!$C135&amp;Horizontal!$B135&amp;Horizontal!BC$11,Vertical!$E:$O,BC$10,0))+0</f>
        <v>418.72</v>
      </c>
      <c r="BD135" s="207">
        <f>(VLOOKUP(Horizontal!$C135&amp;Horizontal!$B135&amp;Horizontal!BD$11,Vertical!$E:$O,BD$10,0))+0</f>
        <v>343.53</v>
      </c>
      <c r="BE135" s="207">
        <f>(VLOOKUP(Horizontal!$C135&amp;Horizontal!$B135&amp;Horizontal!BE$11,Vertical!$E:$O,BE$10,0))+0</f>
        <v>327.58999999999997</v>
      </c>
      <c r="BF135" s="207">
        <f>(VLOOKUP(Horizontal!$C135&amp;Horizontal!$B135&amp;Horizontal!BF$11,Vertical!$E:$O,BF$10,0))+0</f>
        <v>304.24</v>
      </c>
      <c r="BG135" s="207">
        <f>(VLOOKUP(Horizontal!$C135&amp;Horizontal!$B135&amp;Horizontal!BG$11,Vertical!$E:$O,BG$10,0))+0</f>
        <v>254.79</v>
      </c>
      <c r="BH135" s="207">
        <f>(VLOOKUP(Horizontal!$C135&amp;Horizontal!$B135&amp;Horizontal!BH$11,Vertical!$E:$O,BH$10,0))+0</f>
        <v>213.71</v>
      </c>
      <c r="BI135" s="207">
        <f>(VLOOKUP(Horizontal!$C135&amp;Horizontal!$B135&amp;Horizontal!BI$11,Vertical!$E:$O,BI$10,0))+0</f>
        <v>201.81</v>
      </c>
      <c r="BJ135" s="209">
        <f>(VLOOKUP(Horizontal!$C135&amp;Horizontal!$B135&amp;Horizontal!BJ$11,Vertical!$E:$O,BJ$10,0))+0</f>
        <v>195.99</v>
      </c>
      <c r="BK135" s="210">
        <f>(VLOOKUP(Horizontal!$C135&amp;Horizontal!$B135&amp;Horizontal!BK$11,Vertical!$E:$O,BK$10,0))+0</f>
        <v>52</v>
      </c>
      <c r="BL135" s="207">
        <f>(VLOOKUP(Horizontal!$C135&amp;Horizontal!$B135&amp;Horizontal!BL$11,Vertical!$E:$O,BL$10,0))+0</f>
        <v>50</v>
      </c>
      <c r="BM135" s="207">
        <f>(VLOOKUP(Horizontal!$C135&amp;Horizontal!$B135&amp;Horizontal!BM$11,Vertical!$E:$O,BM$10,0))+0</f>
        <v>48</v>
      </c>
      <c r="BN135" s="207">
        <f>(VLOOKUP(Horizontal!$C135&amp;Horizontal!$B135&amp;Horizontal!BN$11,Vertical!$E:$O,BN$10,0))+0</f>
        <v>43</v>
      </c>
      <c r="BO135" s="207">
        <f>(VLOOKUP(Horizontal!$C135&amp;Horizontal!$B135&amp;Horizontal!BO$11,Vertical!$E:$O,BO$10,0))+0</f>
        <v>45</v>
      </c>
      <c r="BP135" s="207">
        <f>(VLOOKUP(Horizontal!$C135&amp;Horizontal!$B135&amp;Horizontal!BP$11,Vertical!$E:$O,BP$10,0))+0</f>
        <v>34</v>
      </c>
      <c r="BQ135" s="207">
        <f>(VLOOKUP(Horizontal!$C135&amp;Horizontal!$B135&amp;Horizontal!BQ$11,Vertical!$E:$O,BQ$10,0))+0</f>
        <v>31</v>
      </c>
      <c r="BR135" s="207">
        <f>(VLOOKUP(Horizontal!$C135&amp;Horizontal!$B135&amp;Horizontal!BR$11,Vertical!$E:$O,BR$10,0))+0</f>
        <v>26</v>
      </c>
      <c r="BS135" s="209">
        <f>(VLOOKUP(Horizontal!$C135&amp;Horizontal!$B135&amp;Horizontal!BS$11,Vertical!$E:$O,BS$10,0))+0</f>
        <v>25</v>
      </c>
      <c r="BT135" s="210">
        <f>(VLOOKUP(Horizontal!$C135&amp;Horizontal!$B135&amp;Horizontal!BT$11,Vertical!$E:$O,BT$10,0))+0</f>
        <v>28.57</v>
      </c>
      <c r="BU135" s="207">
        <f>(VLOOKUP(Horizontal!$C135&amp;Horizontal!$B135&amp;Horizontal!BU$11,Vertical!$E:$O,BU$10,0))+0</f>
        <v>28.57</v>
      </c>
      <c r="BV135" s="207">
        <f>(VLOOKUP(Horizontal!$C135&amp;Horizontal!$B135&amp;Horizontal!BV$11,Vertical!$E:$O,BV$10,0))+0</f>
        <v>57.89</v>
      </c>
      <c r="BW135" s="207">
        <f>(VLOOKUP(Horizontal!$C135&amp;Horizontal!$B135&amp;Horizontal!BW$11,Vertical!$E:$O,BW$10,0))+0</f>
        <v>57.89</v>
      </c>
      <c r="BX135" s="207">
        <f>(VLOOKUP(Horizontal!$C135&amp;Horizontal!$B135&amp;Horizontal!BX$11,Vertical!$E:$O,BX$10,0))+0</f>
        <v>10</v>
      </c>
      <c r="BY135" s="207">
        <f>(VLOOKUP(Horizontal!$C135&amp;Horizontal!$B135&amp;Horizontal!BY$11,Vertical!$E:$O,BY$10,0))+0</f>
        <v>13.04</v>
      </c>
      <c r="BZ135" s="207">
        <f>(VLOOKUP(Horizontal!$C135&amp;Horizontal!$B135&amp;Horizontal!BZ$11,Vertical!$E:$O,BZ$10,0))+0</f>
        <v>19.05</v>
      </c>
      <c r="CA135" s="207">
        <f>(VLOOKUP(Horizontal!$C135&amp;Horizontal!$B135&amp;Horizontal!CA$11,Vertical!$E:$O,CA$10,0))+0</f>
        <v>21.74</v>
      </c>
      <c r="CB135" s="209">
        <f>(VLOOKUP(Horizontal!$C135&amp;Horizontal!$B135&amp;Horizontal!CB$11,Vertical!$E:$O,CB$10,0))+0</f>
        <v>19.05</v>
      </c>
      <c r="CC135" s="210">
        <f>(VLOOKUP(Horizontal!$C135&amp;Horizontal!$B135&amp;Horizontal!CC$11,Vertical!$E:$O,CC$10,0))+0</f>
        <v>9.52</v>
      </c>
      <c r="CD135" s="207">
        <f>(VLOOKUP(Horizontal!$C135&amp;Horizontal!$B135&amp;Horizontal!CD$11,Vertical!$E:$O,CD$10,0))+0</f>
        <v>14.29</v>
      </c>
      <c r="CE135" s="207">
        <f>(VLOOKUP(Horizontal!$C135&amp;Horizontal!$B135&amp;Horizontal!CE$11,Vertical!$E:$O,CE$10,0))+0</f>
        <v>5.26</v>
      </c>
      <c r="CF135" s="207">
        <f>(VLOOKUP(Horizontal!$C135&amp;Horizontal!$B135&amp;Horizontal!CF$11,Vertical!$E:$O,CF$10,0))+0</f>
        <v>5.26</v>
      </c>
      <c r="CG135" s="207">
        <f>(VLOOKUP(Horizontal!$C135&amp;Horizontal!$B135&amp;Horizontal!CG$11,Vertical!$E:$O,CG$10,0))+0</f>
        <v>20</v>
      </c>
      <c r="CH135" s="207">
        <f>(VLOOKUP(Horizontal!$C135&amp;Horizontal!$B135&amp;Horizontal!CH$11,Vertical!$E:$O,CH$10,0))+0</f>
        <v>21.74</v>
      </c>
      <c r="CI135" s="207">
        <f>(VLOOKUP(Horizontal!$C135&amp;Horizontal!$B135&amp;Horizontal!CI$11,Vertical!$E:$O,CI$10,0))+0</f>
        <v>23.81</v>
      </c>
      <c r="CJ135" s="207">
        <f>(VLOOKUP(Horizontal!$C135&amp;Horizontal!$B135&amp;Horizontal!CJ$11,Vertical!$E:$O,CJ$10,0))+0</f>
        <v>34.78</v>
      </c>
      <c r="CK135" s="209">
        <f>(VLOOKUP(Horizontal!$C135&amp;Horizontal!$B135&amp;Horizontal!CK$11,Vertical!$E:$O,CK$10,0))+0</f>
        <v>42.86</v>
      </c>
      <c r="CL135" s="210">
        <f>(VLOOKUP(Horizontal!$C135&amp;Horizontal!$B135&amp;Horizontal!CL$11,Vertical!$E:$O,CL$10,0))+0</f>
        <v>61.9</v>
      </c>
      <c r="CM135" s="207">
        <f>(VLOOKUP(Horizontal!$C135&amp;Horizontal!$B135&amp;Horizontal!CM$11,Vertical!$E:$O,CM$10,0))+0</f>
        <v>57.14</v>
      </c>
      <c r="CN135" s="207">
        <f>(VLOOKUP(Horizontal!$C135&amp;Horizontal!$B135&amp;Horizontal!CN$11,Vertical!$E:$O,CN$10,0))+0</f>
        <v>36.840000000000003</v>
      </c>
      <c r="CO135" s="207">
        <f>(VLOOKUP(Horizontal!$C135&amp;Horizontal!$B135&amp;Horizontal!CO$11,Vertical!$E:$O,CO$10,0))+0</f>
        <v>36.840000000000003</v>
      </c>
      <c r="CP135" s="207">
        <f>(VLOOKUP(Horizontal!$C135&amp;Horizontal!$B135&amp;Horizontal!CP$11,Vertical!$E:$O,CP$10,0))+0</f>
        <v>70</v>
      </c>
      <c r="CQ135" s="207">
        <f>(VLOOKUP(Horizontal!$C135&amp;Horizontal!$B135&amp;Horizontal!CQ$11,Vertical!$E:$O,CQ$10,0))+0</f>
        <v>65.22</v>
      </c>
      <c r="CR135" s="207">
        <f>(VLOOKUP(Horizontal!$C135&amp;Horizontal!$B135&amp;Horizontal!CR$11,Vertical!$E:$O,CR$10,0))+0</f>
        <v>57.14</v>
      </c>
      <c r="CS135" s="207">
        <f>(VLOOKUP(Horizontal!$C135&amp;Horizontal!$B135&amp;Horizontal!CS$11,Vertical!$E:$O,CS$10,0))+0</f>
        <v>43.48</v>
      </c>
      <c r="CT135" s="207">
        <f>(VLOOKUP(Horizontal!$C135&amp;Horizontal!$B135&amp;Horizontal!CT$11,Vertical!$E:$O,CT$10,0))+0</f>
        <v>38.1</v>
      </c>
      <c r="CU135" s="150"/>
      <c r="CV135" s="211">
        <f t="shared" si="53"/>
        <v>46.120000000000005</v>
      </c>
      <c r="CW135" s="190">
        <f t="shared" si="54"/>
        <v>42.950000000000045</v>
      </c>
      <c r="CX135" s="190">
        <f t="shared" si="55"/>
        <v>42.92999999999995</v>
      </c>
      <c r="CY135" s="190">
        <f t="shared" si="56"/>
        <v>44.769999999999982</v>
      </c>
      <c r="CZ135" s="190">
        <f t="shared" si="57"/>
        <v>44.340000000000032</v>
      </c>
      <c r="DA135" s="190">
        <f t="shared" si="58"/>
        <v>45.56</v>
      </c>
      <c r="DB135" s="190">
        <f t="shared" si="59"/>
        <v>41.25</v>
      </c>
      <c r="DC135" s="190">
        <f t="shared" si="60"/>
        <v>39.170000000000016</v>
      </c>
      <c r="DD135" s="212">
        <f t="shared" si="61"/>
        <v>39.100000000000023</v>
      </c>
      <c r="DE135" s="9">
        <v>160</v>
      </c>
      <c r="DF135" s="212">
        <f t="shared" si="62"/>
        <v>-189.44278959810865</v>
      </c>
      <c r="DG135" s="264"/>
      <c r="DH135" s="265"/>
      <c r="DI135" s="265"/>
      <c r="DJ135" s="266"/>
      <c r="DK135" s="190">
        <v>452.41</v>
      </c>
      <c r="DL135" s="190">
        <v>452.41</v>
      </c>
      <c r="DM135" s="190">
        <v>240.55</v>
      </c>
      <c r="DN135" s="212">
        <v>0</v>
      </c>
      <c r="DO135" s="190">
        <v>448.58</v>
      </c>
      <c r="DP135" s="190">
        <v>448.58</v>
      </c>
      <c r="DQ135" s="190">
        <v>448.58</v>
      </c>
      <c r="DR135" s="212">
        <v>33.68</v>
      </c>
      <c r="DS135" s="150"/>
      <c r="DT135" s="190">
        <v>395</v>
      </c>
      <c r="DU135" s="190">
        <v>370</v>
      </c>
      <c r="DV135" s="190">
        <v>290</v>
      </c>
      <c r="DW135" s="190">
        <v>265</v>
      </c>
      <c r="DX135" s="190"/>
      <c r="DY135" s="190"/>
      <c r="DZ135" s="190">
        <v>285</v>
      </c>
      <c r="EA135" s="190"/>
      <c r="EB135" s="190"/>
      <c r="EC135" s="190">
        <v>265</v>
      </c>
      <c r="ED135" s="190">
        <f>((DT135+DU135+EC135*6)/8)+0</f>
        <v>294.375</v>
      </c>
      <c r="EE135" s="190">
        <v>210</v>
      </c>
      <c r="EF135" s="190">
        <v>170</v>
      </c>
      <c r="EG135" s="190">
        <v>160</v>
      </c>
      <c r="EH135" s="212">
        <v>155</v>
      </c>
      <c r="EI135" s="213"/>
      <c r="EJ135" s="211">
        <v>55</v>
      </c>
      <c r="EK135" s="190">
        <v>45</v>
      </c>
      <c r="EL135" s="190">
        <v>45</v>
      </c>
      <c r="EM135" s="190">
        <v>45</v>
      </c>
      <c r="EN135" s="190"/>
      <c r="EO135" s="190"/>
      <c r="EP135" s="190"/>
      <c r="EQ135" s="190"/>
      <c r="ER135" s="190"/>
      <c r="ES135" s="190"/>
      <c r="ET135" s="190">
        <v>45</v>
      </c>
      <c r="EU135" s="190">
        <v>50</v>
      </c>
      <c r="EV135" s="190">
        <v>45</v>
      </c>
      <c r="EW135" s="190">
        <v>45</v>
      </c>
      <c r="EX135" s="212">
        <v>45</v>
      </c>
      <c r="EY135" s="211"/>
      <c r="EZ135" s="75">
        <f t="shared" si="76"/>
        <v>-5.4232012450616547E-2</v>
      </c>
      <c r="FA135" s="89">
        <f t="shared" si="77"/>
        <v>-7.0000000000000007E-2</v>
      </c>
      <c r="FB135" s="212"/>
      <c r="FC135" s="213"/>
      <c r="FD135" s="213"/>
      <c r="FE135" s="213"/>
      <c r="FF135" s="213"/>
      <c r="FG135" s="213"/>
      <c r="FH135" s="213"/>
      <c r="FI135" s="213"/>
      <c r="FJ135" s="213"/>
      <c r="FK135" s="213"/>
      <c r="FL135" s="213"/>
      <c r="FM135" s="213"/>
      <c r="FN135" s="213"/>
      <c r="FO135" s="213"/>
      <c r="FP135" s="213"/>
      <c r="FQ135" s="213"/>
      <c r="FR135" s="213"/>
      <c r="FS135" s="211"/>
      <c r="FT135" s="190"/>
      <c r="FU135" s="190"/>
      <c r="FV135" s="190"/>
      <c r="FW135" s="190"/>
      <c r="FX135" s="190"/>
      <c r="FY135" s="190"/>
      <c r="FZ135" s="190"/>
      <c r="GA135" s="190"/>
      <c r="GB135" s="190"/>
      <c r="GC135" s="190"/>
      <c r="GD135" s="190"/>
      <c r="GE135" s="190"/>
      <c r="GF135" s="190"/>
      <c r="GG135" s="212"/>
    </row>
    <row r="136" spans="1:189">
      <c r="A136" s="56"/>
      <c r="B136" s="33">
        <v>42864</v>
      </c>
      <c r="C136" s="30" t="s">
        <v>47</v>
      </c>
      <c r="D136" s="30">
        <v>2017</v>
      </c>
      <c r="E136" s="30" t="str">
        <f t="shared" si="75"/>
        <v>2017S19</v>
      </c>
      <c r="F136" s="30" t="str">
        <f t="shared" si="63"/>
        <v>52017</v>
      </c>
      <c r="G136" s="208">
        <v>-45</v>
      </c>
      <c r="H136" s="207">
        <f>(VLOOKUP(Horizontal!$C136&amp;Horizontal!$B136&amp;Horizontal!H$11,Vertical!$E:$O,H$10,0))+0</f>
        <v>390.19</v>
      </c>
      <c r="I136" s="207">
        <f>(VLOOKUP(Horizontal!$C136&amp;Horizontal!$B136&amp;Horizontal!I$11,Vertical!$E:$O,I$10,0))+0</f>
        <v>368.41</v>
      </c>
      <c r="J136" s="207">
        <f>(VLOOKUP(Horizontal!$C136&amp;Horizontal!$B136&amp;Horizontal!J$11,Vertical!$E:$O,J$10,0))+0</f>
        <v>293.26</v>
      </c>
      <c r="K136" s="207">
        <f>(VLOOKUP(Horizontal!$C136&amp;Horizontal!$B136&amp;Horizontal!K$11,Vertical!$E:$O,K$10,0))+0</f>
        <v>278.62</v>
      </c>
      <c r="L136" s="207">
        <f>(VLOOKUP(Horizontal!$C136&amp;Horizontal!$B136&amp;Horizontal!L$11,Vertical!$E:$O,L$10,0))+0</f>
        <v>258.73</v>
      </c>
      <c r="M136" s="207">
        <f>(VLOOKUP(Horizontal!$C136&amp;Horizontal!$B136&amp;Horizontal!M$11,Vertical!$E:$O,M$10,0))+0</f>
        <v>210.16</v>
      </c>
      <c r="N136" s="207">
        <f>(VLOOKUP(Horizontal!$C136&amp;Horizontal!$B136&amp;Horizontal!N$11,Vertical!$E:$O,N$10,0))+0</f>
        <v>173.17</v>
      </c>
      <c r="O136" s="207">
        <f>(VLOOKUP(Horizontal!$C136&amp;Horizontal!$B136&amp;Horizontal!O$11,Vertical!$E:$O,O$10,0))+0</f>
        <v>162.66999999999999</v>
      </c>
      <c r="P136" s="209">
        <f>(VLOOKUP(Horizontal!$C136&amp;Horizontal!$B136&amp;Horizontal!P$11,Vertical!$E:$O,P$10,0))+0</f>
        <v>156.99</v>
      </c>
      <c r="Q136" s="210">
        <f>(VLOOKUP(Horizontal!$C136&amp;Horizontal!$B136&amp;Horizontal!Q$11,Vertical!$E:$O,Q$10,0))+0</f>
        <v>54</v>
      </c>
      <c r="R136" s="207">
        <f>(VLOOKUP(Horizontal!$C136&amp;Horizontal!$B136&amp;Horizontal!R$11,Vertical!$E:$O,R$10,0))+0</f>
        <v>51</v>
      </c>
      <c r="S136" s="207">
        <f>(VLOOKUP(Horizontal!$C136&amp;Horizontal!$B136&amp;Horizontal!S$11,Vertical!$E:$O,S$10,0))+0</f>
        <v>47</v>
      </c>
      <c r="T136" s="207">
        <f>(VLOOKUP(Horizontal!$C136&amp;Horizontal!$B136&amp;Horizontal!T$11,Vertical!$E:$O,T$10,0))+0</f>
        <v>46</v>
      </c>
      <c r="U136" s="207">
        <f>(VLOOKUP(Horizontal!$C136&amp;Horizontal!$B136&amp;Horizontal!U$11,Vertical!$E:$O,U$10,0))+0</f>
        <v>44</v>
      </c>
      <c r="V136" s="207">
        <f>(VLOOKUP(Horizontal!$C136&amp;Horizontal!$B136&amp;Horizontal!V$11,Vertical!$E:$O,V$10,0))+0</f>
        <v>35</v>
      </c>
      <c r="W136" s="207">
        <f>(VLOOKUP(Horizontal!$C136&amp;Horizontal!$B136&amp;Horizontal!W$11,Vertical!$E:$O,W$10,0))+0</f>
        <v>30</v>
      </c>
      <c r="X136" s="207">
        <f>(VLOOKUP(Horizontal!$C136&amp;Horizontal!$B136&amp;Horizontal!X$11,Vertical!$E:$O,X$10,0))+0</f>
        <v>24</v>
      </c>
      <c r="Y136" s="209">
        <f>(VLOOKUP(Horizontal!$C136&amp;Horizontal!$B136&amp;Horizontal!Y$11,Vertical!$E:$O,Y$10,0))+0</f>
        <v>22</v>
      </c>
      <c r="Z136" s="210">
        <f>(VLOOKUP(Horizontal!$C136&amp;Horizontal!$B136&amp;Horizontal!Z$11,Vertical!$E:$O,Z$10,0))+0</f>
        <v>72</v>
      </c>
      <c r="AA136" s="207">
        <f>(VLOOKUP(Horizontal!$C136&amp;Horizontal!$B136&amp;Horizontal!AA$11,Vertical!$E:$O,AA$10,0))+0</f>
        <v>54.17</v>
      </c>
      <c r="AB136" s="207">
        <f>(VLOOKUP(Horizontal!$C136&amp;Horizontal!$B136&amp;Horizontal!AB$11,Vertical!$E:$O,AB$10,0))+0</f>
        <v>72</v>
      </c>
      <c r="AC136" s="207">
        <f>(VLOOKUP(Horizontal!$C136&amp;Horizontal!$B136&amp;Horizontal!AC$11,Vertical!$E:$O,AC$10,0))+0</f>
        <v>59.26</v>
      </c>
      <c r="AD136" s="207">
        <f>(VLOOKUP(Horizontal!$C136&amp;Horizontal!$B136&amp;Horizontal!AD$11,Vertical!$E:$O,AD$10,0))+0</f>
        <v>48.15</v>
      </c>
      <c r="AE136" s="207">
        <f>(VLOOKUP(Horizontal!$C136&amp;Horizontal!$B136&amp;Horizontal!AE$11,Vertical!$E:$O,AE$10,0))+0</f>
        <v>13.79</v>
      </c>
      <c r="AF136" s="207">
        <f>(VLOOKUP(Horizontal!$C136&amp;Horizontal!$B136&amp;Horizontal!AF$11,Vertical!$E:$O,AF$10,0))+0</f>
        <v>16.670000000000002</v>
      </c>
      <c r="AG136" s="207">
        <f>(VLOOKUP(Horizontal!$C136&amp;Horizontal!$B136&amp;Horizontal!AG$11,Vertical!$E:$O,AG$10,0))+0</f>
        <v>19.23</v>
      </c>
      <c r="AH136" s="209">
        <f>(VLOOKUP(Horizontal!$C136&amp;Horizontal!$B136&amp;Horizontal!AH$11,Vertical!$E:$O,AH$10,0))+0</f>
        <v>25</v>
      </c>
      <c r="AI136" s="210">
        <f>(VLOOKUP(Horizontal!$C136&amp;Horizontal!$B136&amp;Horizontal!AI$11,Vertical!$E:$O,AI$10,0))+0</f>
        <v>16</v>
      </c>
      <c r="AJ136" s="207">
        <f>(VLOOKUP(Horizontal!$C136&amp;Horizontal!$B136&amp;Horizontal!AJ$11,Vertical!$E:$O,AJ$10,0))+0</f>
        <v>16.670000000000002</v>
      </c>
      <c r="AK136" s="207">
        <f>(VLOOKUP(Horizontal!$C136&amp;Horizontal!$B136&amp;Horizontal!AK$11,Vertical!$E:$O,AK$10,0))+0</f>
        <v>16</v>
      </c>
      <c r="AL136" s="207">
        <f>(VLOOKUP(Horizontal!$C136&amp;Horizontal!$B136&amp;Horizontal!AL$11,Vertical!$E:$O,AL$10,0))+0</f>
        <v>18.52</v>
      </c>
      <c r="AM136" s="207">
        <f>(VLOOKUP(Horizontal!$C136&amp;Horizontal!$B136&amp;Horizontal!AM$11,Vertical!$E:$O,AM$10,0))+0</f>
        <v>22.22</v>
      </c>
      <c r="AN136" s="207">
        <f>(VLOOKUP(Horizontal!$C136&amp;Horizontal!$B136&amp;Horizontal!AN$11,Vertical!$E:$O,AN$10,0))+0</f>
        <v>48.28</v>
      </c>
      <c r="AO136" s="207">
        <f>(VLOOKUP(Horizontal!$C136&amp;Horizontal!$B136&amp;Horizontal!AO$11,Vertical!$E:$O,AO$10,0))+0</f>
        <v>40</v>
      </c>
      <c r="AP136" s="207">
        <f>(VLOOKUP(Horizontal!$C136&amp;Horizontal!$B136&amp;Horizontal!AP$11,Vertical!$E:$O,AP$10,0))+0</f>
        <v>34.619999999999997</v>
      </c>
      <c r="AQ136" s="209">
        <f>(VLOOKUP(Horizontal!$C136&amp;Horizontal!$B136&amp;Horizontal!AQ$11,Vertical!$E:$O,AQ$10,0))+0</f>
        <v>42.86</v>
      </c>
      <c r="AR136" s="210">
        <f>(VLOOKUP(Horizontal!$C136&amp;Horizontal!$B136&amp;Horizontal!AR$11,Vertical!$E:$O,AR$10,0))+0</f>
        <v>12</v>
      </c>
      <c r="AS136" s="207">
        <f>(VLOOKUP(Horizontal!$C136&amp;Horizontal!$B136&amp;Horizontal!AS$11,Vertical!$E:$O,AS$10,0))+0</f>
        <v>29.17</v>
      </c>
      <c r="AT136" s="207">
        <f>(VLOOKUP(Horizontal!$C136&amp;Horizontal!$B136&amp;Horizontal!AT$11,Vertical!$E:$O,AT$10,0))+0</f>
        <v>12</v>
      </c>
      <c r="AU136" s="207">
        <f>(VLOOKUP(Horizontal!$C136&amp;Horizontal!$B136&amp;Horizontal!AU$11,Vertical!$E:$O,AU$10,0))+0</f>
        <v>22.22</v>
      </c>
      <c r="AV136" s="207">
        <f>(VLOOKUP(Horizontal!$C136&amp;Horizontal!$B136&amp;Horizontal!AV$11,Vertical!$E:$O,AV$10,0))+0</f>
        <v>29.63</v>
      </c>
      <c r="AW136" s="207">
        <f>(VLOOKUP(Horizontal!$C136&amp;Horizontal!$B136&amp;Horizontal!AW$11,Vertical!$E:$O,AW$10,0))+0</f>
        <v>37.93</v>
      </c>
      <c r="AX136" s="207">
        <f>(VLOOKUP(Horizontal!$C136&amp;Horizontal!$B136&amp;Horizontal!AX$11,Vertical!$E:$O,AX$10,0))+0</f>
        <v>43.33</v>
      </c>
      <c r="AY136" s="207">
        <f>(VLOOKUP(Horizontal!$C136&amp;Horizontal!$B136&amp;Horizontal!AY$11,Vertical!$E:$O,AY$10,0))+0</f>
        <v>46.15</v>
      </c>
      <c r="AZ136" s="209">
        <f>(VLOOKUP(Horizontal!$C136&amp;Horizontal!$B136&amp;Horizontal!AZ$11,Vertical!$E:$O,AZ$10,0))+0</f>
        <v>32.14</v>
      </c>
      <c r="BA136" s="208">
        <f>(VLOOKUP(Horizontal!$C136&amp;Horizontal!$B136&amp;Horizontal!BA$11,Vertical!$E:$O,BA$10,0))+0</f>
        <v>47.28</v>
      </c>
      <c r="BB136" s="210">
        <f>(VLOOKUP(Horizontal!$C136&amp;Horizontal!$B136&amp;Horizontal!BB$11,Vertical!$E:$O,BB$10,0))+0</f>
        <v>433.55</v>
      </c>
      <c r="BC136" s="207">
        <f>(VLOOKUP(Horizontal!$C136&amp;Horizontal!$B136&amp;Horizontal!BC$11,Vertical!$E:$O,BC$10,0))+0</f>
        <v>410.35</v>
      </c>
      <c r="BD136" s="207">
        <f>(VLOOKUP(Horizontal!$C136&amp;Horizontal!$B136&amp;Horizontal!BD$11,Vertical!$E:$O,BD$10,0))+0</f>
        <v>338.77</v>
      </c>
      <c r="BE136" s="207">
        <f>(VLOOKUP(Horizontal!$C136&amp;Horizontal!$B136&amp;Horizontal!BE$11,Vertical!$E:$O,BE$10,0))+0</f>
        <v>320.43</v>
      </c>
      <c r="BF136" s="207">
        <f>(VLOOKUP(Horizontal!$C136&amp;Horizontal!$B136&amp;Horizontal!BF$11,Vertical!$E:$O,BF$10,0))+0</f>
        <v>301.07</v>
      </c>
      <c r="BG136" s="207">
        <f>(VLOOKUP(Horizontal!$C136&amp;Horizontal!$B136&amp;Horizontal!BG$11,Vertical!$E:$O,BG$10,0))+0</f>
        <v>255.79</v>
      </c>
      <c r="BH136" s="207">
        <f>(VLOOKUP(Horizontal!$C136&amp;Horizontal!$B136&amp;Horizontal!BH$11,Vertical!$E:$O,BH$10,0))+0</f>
        <v>215.93</v>
      </c>
      <c r="BI136" s="207">
        <f>(VLOOKUP(Horizontal!$C136&amp;Horizontal!$B136&amp;Horizontal!BI$11,Vertical!$E:$O,BI$10,0))+0</f>
        <v>203.11</v>
      </c>
      <c r="BJ136" s="209">
        <f>(VLOOKUP(Horizontal!$C136&amp;Horizontal!$B136&amp;Horizontal!BJ$11,Vertical!$E:$O,BJ$10,0))+0</f>
        <v>197.92</v>
      </c>
      <c r="BK136" s="210">
        <f>(VLOOKUP(Horizontal!$C136&amp;Horizontal!$B136&amp;Horizontal!BK$11,Vertical!$E:$O,BK$10,0))+0</f>
        <v>50</v>
      </c>
      <c r="BL136" s="207">
        <f>(VLOOKUP(Horizontal!$C136&amp;Horizontal!$B136&amp;Horizontal!BL$11,Vertical!$E:$O,BL$10,0))+0</f>
        <v>46</v>
      </c>
      <c r="BM136" s="207">
        <f>(VLOOKUP(Horizontal!$C136&amp;Horizontal!$B136&amp;Horizontal!BM$11,Vertical!$E:$O,BM$10,0))+0</f>
        <v>42</v>
      </c>
      <c r="BN136" s="207">
        <f>(VLOOKUP(Horizontal!$C136&amp;Horizontal!$B136&amp;Horizontal!BN$11,Vertical!$E:$O,BN$10,0))+0</f>
        <v>41</v>
      </c>
      <c r="BO136" s="207">
        <f>(VLOOKUP(Horizontal!$C136&amp;Horizontal!$B136&amp;Horizontal!BO$11,Vertical!$E:$O,BO$10,0))+0</f>
        <v>39</v>
      </c>
      <c r="BP136" s="207">
        <f>(VLOOKUP(Horizontal!$C136&amp;Horizontal!$B136&amp;Horizontal!BP$11,Vertical!$E:$O,BP$10,0))+0</f>
        <v>33</v>
      </c>
      <c r="BQ136" s="207">
        <f>(VLOOKUP(Horizontal!$C136&amp;Horizontal!$B136&amp;Horizontal!BQ$11,Vertical!$E:$O,BQ$10,0))+0</f>
        <v>28</v>
      </c>
      <c r="BR136" s="207">
        <f>(VLOOKUP(Horizontal!$C136&amp;Horizontal!$B136&amp;Horizontal!BR$11,Vertical!$E:$O,BR$10,0))+0</f>
        <v>25</v>
      </c>
      <c r="BS136" s="209">
        <f>(VLOOKUP(Horizontal!$C136&amp;Horizontal!$B136&amp;Horizontal!BS$11,Vertical!$E:$O,BS$10,0))+0</f>
        <v>23</v>
      </c>
      <c r="BT136" s="210">
        <f>(VLOOKUP(Horizontal!$C136&amp;Horizontal!$B136&amp;Horizontal!BT$11,Vertical!$E:$O,BT$10,0))+0</f>
        <v>80</v>
      </c>
      <c r="BU136" s="207">
        <f>(VLOOKUP(Horizontal!$C136&amp;Horizontal!$B136&amp;Horizontal!BU$11,Vertical!$E:$O,BU$10,0))+0</f>
        <v>73.680000000000007</v>
      </c>
      <c r="BV136" s="207">
        <f>(VLOOKUP(Horizontal!$C136&amp;Horizontal!$B136&amp;Horizontal!BV$11,Vertical!$E:$O,BV$10,0))+0</f>
        <v>63.16</v>
      </c>
      <c r="BW136" s="207">
        <f>(VLOOKUP(Horizontal!$C136&amp;Horizontal!$B136&amp;Horizontal!BW$11,Vertical!$E:$O,BW$10,0))+0</f>
        <v>57.89</v>
      </c>
      <c r="BX136" s="207">
        <f>(VLOOKUP(Horizontal!$C136&amp;Horizontal!$B136&amp;Horizontal!BX$11,Vertical!$E:$O,BX$10,0))+0</f>
        <v>65</v>
      </c>
      <c r="BY136" s="207">
        <f>(VLOOKUP(Horizontal!$C136&amp;Horizontal!$B136&amp;Horizontal!BY$11,Vertical!$E:$O,BY$10,0))+0</f>
        <v>28</v>
      </c>
      <c r="BZ136" s="207">
        <f>(VLOOKUP(Horizontal!$C136&amp;Horizontal!$B136&amp;Horizontal!BZ$11,Vertical!$E:$O,BZ$10,0))+0</f>
        <v>38.1</v>
      </c>
      <c r="CA136" s="207">
        <f>(VLOOKUP(Horizontal!$C136&amp;Horizontal!$B136&amp;Horizontal!CA$11,Vertical!$E:$O,CA$10,0))+0</f>
        <v>20</v>
      </c>
      <c r="CB136" s="209">
        <f>(VLOOKUP(Horizontal!$C136&amp;Horizontal!$B136&amp;Horizontal!CB$11,Vertical!$E:$O,CB$10,0))+0</f>
        <v>31.82</v>
      </c>
      <c r="CC136" s="210">
        <f>(VLOOKUP(Horizontal!$C136&amp;Horizontal!$B136&amp;Horizontal!CC$11,Vertical!$E:$O,CC$10,0))+0</f>
        <v>10</v>
      </c>
      <c r="CD136" s="207">
        <f>(VLOOKUP(Horizontal!$C136&amp;Horizontal!$B136&amp;Horizontal!CD$11,Vertical!$E:$O,CD$10,0))+0</f>
        <v>5.26</v>
      </c>
      <c r="CE136" s="207">
        <f>(VLOOKUP(Horizontal!$C136&amp;Horizontal!$B136&amp;Horizontal!CE$11,Vertical!$E:$O,CE$10,0))+0</f>
        <v>31.58</v>
      </c>
      <c r="CF136" s="207">
        <f>(VLOOKUP(Horizontal!$C136&amp;Horizontal!$B136&amp;Horizontal!CF$11,Vertical!$E:$O,CF$10,0))+0</f>
        <v>10.53</v>
      </c>
      <c r="CG136" s="207">
        <f>(VLOOKUP(Horizontal!$C136&amp;Horizontal!$B136&amp;Horizontal!CG$11,Vertical!$E:$O,CG$10,0))+0</f>
        <v>15</v>
      </c>
      <c r="CH136" s="207">
        <f>(VLOOKUP(Horizontal!$C136&amp;Horizontal!$B136&amp;Horizontal!CH$11,Vertical!$E:$O,CH$10,0))+0</f>
        <v>40</v>
      </c>
      <c r="CI136" s="207">
        <f>(VLOOKUP(Horizontal!$C136&amp;Horizontal!$B136&amp;Horizontal!CI$11,Vertical!$E:$O,CI$10,0))+0</f>
        <v>33.33</v>
      </c>
      <c r="CJ136" s="207">
        <f>(VLOOKUP(Horizontal!$C136&amp;Horizontal!$B136&amp;Horizontal!CJ$11,Vertical!$E:$O,CJ$10,0))+0</f>
        <v>45</v>
      </c>
      <c r="CK136" s="209">
        <f>(VLOOKUP(Horizontal!$C136&amp;Horizontal!$B136&amp;Horizontal!CK$11,Vertical!$E:$O,CK$10,0))+0</f>
        <v>27.27</v>
      </c>
      <c r="CL136" s="210">
        <f>(VLOOKUP(Horizontal!$C136&amp;Horizontal!$B136&amp;Horizontal!CL$11,Vertical!$E:$O,CL$10,0))+0</f>
        <v>10</v>
      </c>
      <c r="CM136" s="207">
        <f>(VLOOKUP(Horizontal!$C136&amp;Horizontal!$B136&amp;Horizontal!CM$11,Vertical!$E:$O,CM$10,0))+0</f>
        <v>21.05</v>
      </c>
      <c r="CN136" s="207">
        <f>(VLOOKUP(Horizontal!$C136&amp;Horizontal!$B136&amp;Horizontal!CN$11,Vertical!$E:$O,CN$10,0))+0</f>
        <v>5.26</v>
      </c>
      <c r="CO136" s="207">
        <f>(VLOOKUP(Horizontal!$C136&amp;Horizontal!$B136&amp;Horizontal!CO$11,Vertical!$E:$O,CO$10,0))+0</f>
        <v>31.58</v>
      </c>
      <c r="CP136" s="207">
        <f>(VLOOKUP(Horizontal!$C136&amp;Horizontal!$B136&amp;Horizontal!CP$11,Vertical!$E:$O,CP$10,0))+0</f>
        <v>20</v>
      </c>
      <c r="CQ136" s="207">
        <f>(VLOOKUP(Horizontal!$C136&amp;Horizontal!$B136&amp;Horizontal!CQ$11,Vertical!$E:$O,CQ$10,0))+0</f>
        <v>32</v>
      </c>
      <c r="CR136" s="207">
        <f>(VLOOKUP(Horizontal!$C136&amp;Horizontal!$B136&amp;Horizontal!CR$11,Vertical!$E:$O,CR$10,0))+0</f>
        <v>28.57</v>
      </c>
      <c r="CS136" s="207">
        <f>(VLOOKUP(Horizontal!$C136&amp;Horizontal!$B136&amp;Horizontal!CS$11,Vertical!$E:$O,CS$10,0))+0</f>
        <v>35</v>
      </c>
      <c r="CT136" s="207">
        <f>(VLOOKUP(Horizontal!$C136&amp;Horizontal!$B136&amp;Horizontal!CT$11,Vertical!$E:$O,CT$10,0))+0</f>
        <v>40.909999999999997</v>
      </c>
      <c r="CU136" s="152"/>
      <c r="CV136" s="211">
        <f t="shared" si="53"/>
        <v>43.360000000000014</v>
      </c>
      <c r="CW136" s="190">
        <f t="shared" si="54"/>
        <v>41.94</v>
      </c>
      <c r="CX136" s="190">
        <f t="shared" si="55"/>
        <v>45.509999999999991</v>
      </c>
      <c r="CY136" s="190">
        <f t="shared" si="56"/>
        <v>41.81</v>
      </c>
      <c r="CZ136" s="190">
        <f t="shared" si="57"/>
        <v>42.339999999999975</v>
      </c>
      <c r="DA136" s="190">
        <f t="shared" si="58"/>
        <v>45.629999999999995</v>
      </c>
      <c r="DB136" s="190">
        <f t="shared" si="59"/>
        <v>42.760000000000019</v>
      </c>
      <c r="DC136" s="190">
        <f t="shared" si="60"/>
        <v>40.440000000000026</v>
      </c>
      <c r="DD136" s="212">
        <f t="shared" si="61"/>
        <v>40.929999999999978</v>
      </c>
      <c r="DE136" s="9">
        <v>160</v>
      </c>
      <c r="DF136" s="212">
        <f t="shared" si="62"/>
        <v>-181.73278959810867</v>
      </c>
      <c r="DG136" s="264"/>
      <c r="DH136" s="265"/>
      <c r="DI136" s="265"/>
      <c r="DJ136" s="266"/>
      <c r="DK136" s="190">
        <v>461.1</v>
      </c>
      <c r="DL136" s="190">
        <v>461.1</v>
      </c>
      <c r="DM136" s="190">
        <v>254.79</v>
      </c>
      <c r="DN136" s="212">
        <v>0</v>
      </c>
      <c r="DO136" s="190">
        <v>458.12</v>
      </c>
      <c r="DP136" s="190">
        <v>458.12</v>
      </c>
      <c r="DQ136" s="190">
        <v>458.12</v>
      </c>
      <c r="DR136" s="212">
        <v>33.68</v>
      </c>
      <c r="DS136" s="150"/>
      <c r="DT136" s="190">
        <v>390</v>
      </c>
      <c r="DU136" s="190">
        <v>360</v>
      </c>
      <c r="DV136" s="190">
        <v>285</v>
      </c>
      <c r="DW136" s="190">
        <v>270</v>
      </c>
      <c r="DX136" s="190"/>
      <c r="DY136" s="190"/>
      <c r="DZ136" s="190"/>
      <c r="EA136" s="190"/>
      <c r="EB136" s="190"/>
      <c r="EC136" s="190">
        <v>260</v>
      </c>
      <c r="ED136" s="190">
        <f>((DT136+DU136+EC136*6)/8)+0</f>
        <v>288.75</v>
      </c>
      <c r="EE136" s="190">
        <v>210</v>
      </c>
      <c r="EF136" s="190">
        <v>170</v>
      </c>
      <c r="EG136" s="190">
        <v>160</v>
      </c>
      <c r="EH136" s="212">
        <v>155</v>
      </c>
      <c r="EI136" s="213"/>
      <c r="EJ136" s="211">
        <v>55</v>
      </c>
      <c r="EK136" s="190">
        <v>45</v>
      </c>
      <c r="EL136" s="190">
        <v>45</v>
      </c>
      <c r="EM136" s="190">
        <v>45</v>
      </c>
      <c r="EN136" s="190"/>
      <c r="EO136" s="190"/>
      <c r="EP136" s="190"/>
      <c r="EQ136" s="190"/>
      <c r="ER136" s="190"/>
      <c r="ES136" s="190"/>
      <c r="ET136" s="190">
        <v>45</v>
      </c>
      <c r="EU136" s="190">
        <v>50</v>
      </c>
      <c r="EV136" s="190">
        <v>45</v>
      </c>
      <c r="EW136" s="190">
        <v>45</v>
      </c>
      <c r="EX136" s="212">
        <v>45</v>
      </c>
      <c r="EY136" s="211"/>
      <c r="EZ136" s="75">
        <f t="shared" si="76"/>
        <v>-0.10344827586206896</v>
      </c>
      <c r="FA136" s="89">
        <f t="shared" si="77"/>
        <v>-7.0000000000000007E-2</v>
      </c>
      <c r="FB136" s="212"/>
      <c r="FC136" s="213"/>
      <c r="FD136" s="213"/>
      <c r="FE136" s="213"/>
      <c r="FF136" s="213"/>
      <c r="FG136" s="213"/>
      <c r="FH136" s="213"/>
      <c r="FI136" s="213"/>
      <c r="FJ136" s="213"/>
      <c r="FK136" s="213"/>
      <c r="FL136" s="213"/>
      <c r="FM136" s="213"/>
      <c r="FN136" s="213"/>
      <c r="FO136" s="213"/>
      <c r="FP136" s="213"/>
      <c r="FQ136" s="213"/>
      <c r="FR136" s="213"/>
      <c r="FS136" s="211"/>
      <c r="FT136" s="190"/>
      <c r="FU136" s="190"/>
      <c r="FV136" s="190"/>
      <c r="FW136" s="190"/>
      <c r="FX136" s="190"/>
      <c r="FY136" s="190"/>
      <c r="FZ136" s="190"/>
      <c r="GA136" s="190"/>
      <c r="GB136" s="190"/>
      <c r="GC136" s="190"/>
      <c r="GD136" s="190"/>
      <c r="GE136" s="190"/>
      <c r="GF136" s="190"/>
      <c r="GG136" s="212"/>
    </row>
    <row r="137" spans="1:189">
      <c r="A137" s="56"/>
      <c r="B137" s="33">
        <f t="shared" ref="B137:B147" si="78">B136+7</f>
        <v>42871</v>
      </c>
      <c r="C137" s="30" t="s">
        <v>46</v>
      </c>
      <c r="D137" s="30">
        <v>2017</v>
      </c>
      <c r="E137" s="30" t="str">
        <f t="shared" si="75"/>
        <v>2017S20</v>
      </c>
      <c r="F137" s="30" t="str">
        <f t="shared" si="63"/>
        <v>52017</v>
      </c>
      <c r="G137" s="208">
        <v>-30</v>
      </c>
      <c r="H137" s="207">
        <f>(VLOOKUP(Horizontal!$C137&amp;Horizontal!$B137&amp;Horizontal!H$11,Vertical!$E:$O,H$10,0))+0</f>
        <v>409.21</v>
      </c>
      <c r="I137" s="207">
        <f>(VLOOKUP(Horizontal!$C137&amp;Horizontal!$B137&amp;Horizontal!I$11,Vertical!$E:$O,I$10,0))+0</f>
        <v>362.42</v>
      </c>
      <c r="J137" s="207">
        <f>(VLOOKUP(Horizontal!$C137&amp;Horizontal!$B137&amp;Horizontal!J$11,Vertical!$E:$O,J$10,0))+0</f>
        <v>300.07</v>
      </c>
      <c r="K137" s="207">
        <f>(VLOOKUP(Horizontal!$C137&amp;Horizontal!$B137&amp;Horizontal!K$11,Vertical!$E:$O,K$10,0))+0</f>
        <v>283.64</v>
      </c>
      <c r="L137" s="207">
        <f>(VLOOKUP(Horizontal!$C137&amp;Horizontal!$B137&amp;Horizontal!L$11,Vertical!$E:$O,L$10,0))+0</f>
        <v>257.87</v>
      </c>
      <c r="M137" s="207">
        <f>(VLOOKUP(Horizontal!$C137&amp;Horizontal!$B137&amp;Horizontal!M$11,Vertical!$E:$O,M$10,0))+0</f>
        <v>209.81</v>
      </c>
      <c r="N137" s="207">
        <f>(VLOOKUP(Horizontal!$C137&amp;Horizontal!$B137&amp;Horizontal!N$11,Vertical!$E:$O,N$10,0))+0</f>
        <v>173.55</v>
      </c>
      <c r="O137" s="207">
        <f>(VLOOKUP(Horizontal!$C137&amp;Horizontal!$B137&amp;Horizontal!O$11,Vertical!$E:$O,O$10,0))+0</f>
        <v>163.54</v>
      </c>
      <c r="P137" s="209">
        <f>(VLOOKUP(Horizontal!$C137&amp;Horizontal!$B137&amp;Horizontal!P$11,Vertical!$E:$O,P$10,0))+0</f>
        <v>156.76</v>
      </c>
      <c r="Q137" s="210">
        <f>(VLOOKUP(Horizontal!$C137&amp;Horizontal!$B137&amp;Horizontal!Q$11,Vertical!$E:$O,Q$10,0))+0</f>
        <v>58</v>
      </c>
      <c r="R137" s="207">
        <f>(VLOOKUP(Horizontal!$C137&amp;Horizontal!$B137&amp;Horizontal!R$11,Vertical!$E:$O,R$10,0))+0</f>
        <v>53</v>
      </c>
      <c r="S137" s="207">
        <f>(VLOOKUP(Horizontal!$C137&amp;Horizontal!$B137&amp;Horizontal!S$11,Vertical!$E:$O,S$10,0))+0</f>
        <v>48</v>
      </c>
      <c r="T137" s="207">
        <f>(VLOOKUP(Horizontal!$C137&amp;Horizontal!$B137&amp;Horizontal!T$11,Vertical!$E:$O,T$10,0))+0</f>
        <v>46</v>
      </c>
      <c r="U137" s="207">
        <f>(VLOOKUP(Horizontal!$C137&amp;Horizontal!$B137&amp;Horizontal!U$11,Vertical!$E:$O,U$10,0))+0</f>
        <v>48</v>
      </c>
      <c r="V137" s="207">
        <f>(VLOOKUP(Horizontal!$C137&amp;Horizontal!$B137&amp;Horizontal!V$11,Vertical!$E:$O,V$10,0))+0</f>
        <v>38</v>
      </c>
      <c r="W137" s="207">
        <f>(VLOOKUP(Horizontal!$C137&amp;Horizontal!$B137&amp;Horizontal!W$11,Vertical!$E:$O,W$10,0))+0</f>
        <v>30</v>
      </c>
      <c r="X137" s="207">
        <f>(VLOOKUP(Horizontal!$C137&amp;Horizontal!$B137&amp;Horizontal!X$11,Vertical!$E:$O,X$10,0))+0</f>
        <v>28</v>
      </c>
      <c r="Y137" s="209">
        <f>(VLOOKUP(Horizontal!$C137&amp;Horizontal!$B137&amp;Horizontal!Y$11,Vertical!$E:$O,Y$10,0))+0</f>
        <v>26</v>
      </c>
      <c r="Z137" s="210">
        <f>(VLOOKUP(Horizontal!$C137&amp;Horizontal!$B137&amp;Horizontal!Z$11,Vertical!$E:$O,Z$10,0))+0</f>
        <v>8</v>
      </c>
      <c r="AA137" s="207">
        <f>(VLOOKUP(Horizontal!$C137&amp;Horizontal!$B137&amp;Horizontal!AA$11,Vertical!$E:$O,AA$10,0))+0</f>
        <v>60.53</v>
      </c>
      <c r="AB137" s="207">
        <f>(VLOOKUP(Horizontal!$C137&amp;Horizontal!$B137&amp;Horizontal!AB$11,Vertical!$E:$O,AB$10,0))+0</f>
        <v>29.09</v>
      </c>
      <c r="AC137" s="207">
        <f>(VLOOKUP(Horizontal!$C137&amp;Horizontal!$B137&amp;Horizontal!AC$11,Vertical!$E:$O,AC$10,0))+0</f>
        <v>32.26</v>
      </c>
      <c r="AD137" s="207">
        <f>(VLOOKUP(Horizontal!$C137&amp;Horizontal!$B137&amp;Horizontal!AD$11,Vertical!$E:$O,AD$10,0))+0</f>
        <v>42.86</v>
      </c>
      <c r="AE137" s="207">
        <f>(VLOOKUP(Horizontal!$C137&amp;Horizontal!$B137&amp;Horizontal!AE$11,Vertical!$E:$O,AE$10,0))+0</f>
        <v>20</v>
      </c>
      <c r="AF137" s="207">
        <f>(VLOOKUP(Horizontal!$C137&amp;Horizontal!$B137&amp;Horizontal!AF$11,Vertical!$E:$O,AF$10,0))+0</f>
        <v>23.33</v>
      </c>
      <c r="AG137" s="207">
        <f>(VLOOKUP(Horizontal!$C137&amp;Horizontal!$B137&amp;Horizontal!AG$11,Vertical!$E:$O,AG$10,0))+0</f>
        <v>14.29</v>
      </c>
      <c r="AH137" s="209">
        <f>(VLOOKUP(Horizontal!$C137&amp;Horizontal!$B137&amp;Horizontal!AH$11,Vertical!$E:$O,AH$10,0))+0</f>
        <v>16.670000000000002</v>
      </c>
      <c r="AI137" s="210">
        <f>(VLOOKUP(Horizontal!$C137&amp;Horizontal!$B137&amp;Horizontal!AI$11,Vertical!$E:$O,AI$10,0))+0</f>
        <v>4</v>
      </c>
      <c r="AJ137" s="207">
        <f>(VLOOKUP(Horizontal!$C137&amp;Horizontal!$B137&amp;Horizontal!AJ$11,Vertical!$E:$O,AJ$10,0))+0</f>
        <v>31.95</v>
      </c>
      <c r="AK137" s="207">
        <f>(VLOOKUP(Horizontal!$C137&amp;Horizontal!$B137&amp;Horizontal!AK$11,Vertical!$E:$O,AK$10,0))+0</f>
        <v>25.45</v>
      </c>
      <c r="AL137" s="207">
        <f>(VLOOKUP(Horizontal!$C137&amp;Horizontal!$B137&amp;Horizontal!AL$11,Vertical!$E:$O,AL$10,0))+0</f>
        <v>22.58</v>
      </c>
      <c r="AM137" s="207">
        <f>(VLOOKUP(Horizontal!$C137&amp;Horizontal!$B137&amp;Horizontal!AM$11,Vertical!$E:$O,AM$10,0))+0</f>
        <v>25</v>
      </c>
      <c r="AN137" s="207">
        <f>(VLOOKUP(Horizontal!$C137&amp;Horizontal!$B137&amp;Horizontal!AN$11,Vertical!$E:$O,AN$10,0))+0</f>
        <v>60</v>
      </c>
      <c r="AO137" s="207">
        <f>(VLOOKUP(Horizontal!$C137&amp;Horizontal!$B137&amp;Horizontal!AO$11,Vertical!$E:$O,AO$10,0))+0</f>
        <v>50</v>
      </c>
      <c r="AP137" s="207">
        <f>(VLOOKUP(Horizontal!$C137&amp;Horizontal!$B137&amp;Horizontal!AP$11,Vertical!$E:$O,AP$10,0))+0</f>
        <v>64.290000000000006</v>
      </c>
      <c r="AQ137" s="209">
        <f>(VLOOKUP(Horizontal!$C137&amp;Horizontal!$B137&amp;Horizontal!AQ$11,Vertical!$E:$O,AQ$10,0))+0</f>
        <v>63.33</v>
      </c>
      <c r="AR137" s="210">
        <f>(VLOOKUP(Horizontal!$C137&amp;Horizontal!$B137&amp;Horizontal!AR$11,Vertical!$E:$O,AR$10,0))+0</f>
        <v>88</v>
      </c>
      <c r="AS137" s="207">
        <f>(VLOOKUP(Horizontal!$C137&amp;Horizontal!$B137&amp;Horizontal!AS$11,Vertical!$E:$O,AS$10,0))+0</f>
        <v>7.52</v>
      </c>
      <c r="AT137" s="207">
        <f>(VLOOKUP(Horizontal!$C137&amp;Horizontal!$B137&amp;Horizontal!AT$11,Vertical!$E:$O,AT$10,0))+0</f>
        <v>45.45</v>
      </c>
      <c r="AU137" s="207">
        <f>(VLOOKUP(Horizontal!$C137&amp;Horizontal!$B137&amp;Horizontal!AU$11,Vertical!$E:$O,AU$10,0))+0</f>
        <v>45.16</v>
      </c>
      <c r="AV137" s="207">
        <f>(VLOOKUP(Horizontal!$C137&amp;Horizontal!$B137&amp;Horizontal!AV$11,Vertical!$E:$O,AV$10,0))+0</f>
        <v>32.14</v>
      </c>
      <c r="AW137" s="207">
        <f>(VLOOKUP(Horizontal!$C137&amp;Horizontal!$B137&amp;Horizontal!AW$11,Vertical!$E:$O,AW$10,0))+0</f>
        <v>20</v>
      </c>
      <c r="AX137" s="207">
        <f>(VLOOKUP(Horizontal!$C137&amp;Horizontal!$B137&amp;Horizontal!AX$11,Vertical!$E:$O,AX$10,0))+0</f>
        <v>26.67</v>
      </c>
      <c r="AY137" s="207">
        <f>(VLOOKUP(Horizontal!$C137&amp;Horizontal!$B137&amp;Horizontal!AY$11,Vertical!$E:$O,AY$10,0))+0</f>
        <v>21.43</v>
      </c>
      <c r="AZ137" s="209">
        <f>(VLOOKUP(Horizontal!$C137&amp;Horizontal!$B137&amp;Horizontal!AZ$11,Vertical!$E:$O,AZ$10,0))+0</f>
        <v>20</v>
      </c>
      <c r="BA137" s="208">
        <f>(VLOOKUP(Horizontal!$C137&amp;Horizontal!$B137&amp;Horizontal!BA$11,Vertical!$E:$O,BA$10,0))+0</f>
        <v>43.06</v>
      </c>
      <c r="BB137" s="210">
        <f>(VLOOKUP(Horizontal!$C137&amp;Horizontal!$B137&amp;Horizontal!BB$11,Vertical!$E:$O,BB$10,0))+0</f>
        <v>448.94</v>
      </c>
      <c r="BC137" s="207">
        <f>(VLOOKUP(Horizontal!$C137&amp;Horizontal!$B137&amp;Horizontal!BC$11,Vertical!$E:$O,BC$10,0))+0</f>
        <v>404.34</v>
      </c>
      <c r="BD137" s="207">
        <f>(VLOOKUP(Horizontal!$C137&amp;Horizontal!$B137&amp;Horizontal!BD$11,Vertical!$E:$O,BD$10,0))+0</f>
        <v>342.47</v>
      </c>
      <c r="BE137" s="207">
        <f>(VLOOKUP(Horizontal!$C137&amp;Horizontal!$B137&amp;Horizontal!BE$11,Vertical!$E:$O,BE$10,0))+0</f>
        <v>326.43</v>
      </c>
      <c r="BF137" s="207">
        <f>(VLOOKUP(Horizontal!$C137&amp;Horizontal!$B137&amp;Horizontal!BF$11,Vertical!$E:$O,BF$10,0))+0</f>
        <v>300.29000000000002</v>
      </c>
      <c r="BG137" s="207">
        <f>(VLOOKUP(Horizontal!$C137&amp;Horizontal!$B137&amp;Horizontal!BG$11,Vertical!$E:$O,BG$10,0))+0</f>
        <v>254.66</v>
      </c>
      <c r="BH137" s="207">
        <f>(VLOOKUP(Horizontal!$C137&amp;Horizontal!$B137&amp;Horizontal!BH$11,Vertical!$E:$O,BH$10,0))+0</f>
        <v>215.12</v>
      </c>
      <c r="BI137" s="207">
        <f>(VLOOKUP(Horizontal!$C137&amp;Horizontal!$B137&amp;Horizontal!BI$11,Vertical!$E:$O,BI$10,0))+0</f>
        <v>202.9</v>
      </c>
      <c r="BJ137" s="209">
        <f>(VLOOKUP(Horizontal!$C137&amp;Horizontal!$B137&amp;Horizontal!BJ$11,Vertical!$E:$O,BJ$10,0))+0</f>
        <v>197.85</v>
      </c>
      <c r="BK137" s="210">
        <f>(VLOOKUP(Horizontal!$C137&amp;Horizontal!$B137&amp;Horizontal!BK$11,Vertical!$E:$O,BK$10,0))+0</f>
        <v>51</v>
      </c>
      <c r="BL137" s="207">
        <f>(VLOOKUP(Horizontal!$C137&amp;Horizontal!$B137&amp;Horizontal!BL$11,Vertical!$E:$O,BL$10,0))+0</f>
        <v>48</v>
      </c>
      <c r="BM137" s="207">
        <f>(VLOOKUP(Horizontal!$C137&amp;Horizontal!$B137&amp;Horizontal!BM$11,Vertical!$E:$O,BM$10,0))+0</f>
        <v>47</v>
      </c>
      <c r="BN137" s="207">
        <f>(VLOOKUP(Horizontal!$C137&amp;Horizontal!$B137&amp;Horizontal!BN$11,Vertical!$E:$O,BN$10,0))+0</f>
        <v>47</v>
      </c>
      <c r="BO137" s="207">
        <f>(VLOOKUP(Horizontal!$C137&amp;Horizontal!$B137&amp;Horizontal!BO$11,Vertical!$E:$O,BO$10,0))+0</f>
        <v>47</v>
      </c>
      <c r="BP137" s="207">
        <f>(VLOOKUP(Horizontal!$C137&amp;Horizontal!$B137&amp;Horizontal!BP$11,Vertical!$E:$O,BP$10,0))+0</f>
        <v>34</v>
      </c>
      <c r="BQ137" s="207">
        <f>(VLOOKUP(Horizontal!$C137&amp;Horizontal!$B137&amp;Horizontal!BQ$11,Vertical!$E:$O,BQ$10,0))+0</f>
        <v>30</v>
      </c>
      <c r="BR137" s="207">
        <f>(VLOOKUP(Horizontal!$C137&amp;Horizontal!$B137&amp;Horizontal!BR$11,Vertical!$E:$O,BR$10,0))+0</f>
        <v>25</v>
      </c>
      <c r="BS137" s="209">
        <f>(VLOOKUP(Horizontal!$C137&amp;Horizontal!$B137&amp;Horizontal!BS$11,Vertical!$E:$O,BS$10,0))+0</f>
        <v>23</v>
      </c>
      <c r="BT137" s="210">
        <f>(VLOOKUP(Horizontal!$C137&amp;Horizontal!$B137&amp;Horizontal!BT$11,Vertical!$E:$O,BT$10,0))+0</f>
        <v>9.52</v>
      </c>
      <c r="BU137" s="207">
        <f>(VLOOKUP(Horizontal!$C137&amp;Horizontal!$B137&amp;Horizontal!BU$11,Vertical!$E:$O,BU$10,0))+0</f>
        <v>57.14</v>
      </c>
      <c r="BV137" s="207">
        <f>(VLOOKUP(Horizontal!$C137&amp;Horizontal!$B137&amp;Horizontal!BV$11,Vertical!$E:$O,BV$10,0))+0</f>
        <v>33.33</v>
      </c>
      <c r="BW137" s="207">
        <f>(VLOOKUP(Horizontal!$C137&amp;Horizontal!$B137&amp;Horizontal!BW$11,Vertical!$E:$O,BW$10,0))+0</f>
        <v>37.5</v>
      </c>
      <c r="BX137" s="207">
        <f>(VLOOKUP(Horizontal!$C137&amp;Horizontal!$B137&amp;Horizontal!BX$11,Vertical!$E:$O,BX$10,0))+0</f>
        <v>47.62</v>
      </c>
      <c r="BY137" s="207">
        <f>(VLOOKUP(Horizontal!$C137&amp;Horizontal!$B137&amp;Horizontal!BY$11,Vertical!$E:$O,BY$10,0))+0</f>
        <v>33.33</v>
      </c>
      <c r="BZ137" s="207">
        <f>(VLOOKUP(Horizontal!$C137&amp;Horizontal!$B137&amp;Horizontal!BZ$11,Vertical!$E:$O,BZ$10,0))+0</f>
        <v>42.31</v>
      </c>
      <c r="CA137" s="207">
        <f>(VLOOKUP(Horizontal!$C137&amp;Horizontal!$B137&amp;Horizontal!CA$11,Vertical!$E:$O,CA$10,0))+0</f>
        <v>29.17</v>
      </c>
      <c r="CB137" s="209">
        <f>(VLOOKUP(Horizontal!$C137&amp;Horizontal!$B137&amp;Horizontal!CB$11,Vertical!$E:$O,CB$10,0))+0</f>
        <v>30.77</v>
      </c>
      <c r="CC137" s="210">
        <f>(VLOOKUP(Horizontal!$C137&amp;Horizontal!$B137&amp;Horizontal!CC$11,Vertical!$E:$O,CC$10,0))+0</f>
        <v>14.29</v>
      </c>
      <c r="CD137" s="207">
        <f>(VLOOKUP(Horizontal!$C137&amp;Horizontal!$B137&amp;Horizontal!CD$11,Vertical!$E:$O,CD$10,0))+0</f>
        <v>9.52</v>
      </c>
      <c r="CE137" s="207">
        <f>(VLOOKUP(Horizontal!$C137&amp;Horizontal!$B137&amp;Horizontal!CE$11,Vertical!$E:$O,CE$10,0))+0</f>
        <v>29.17</v>
      </c>
      <c r="CF137" s="207">
        <f>(VLOOKUP(Horizontal!$C137&amp;Horizontal!$B137&amp;Horizontal!CF$11,Vertical!$E:$O,CF$10,0))+0</f>
        <v>4.17</v>
      </c>
      <c r="CG137" s="207">
        <f>(VLOOKUP(Horizontal!$C137&amp;Horizontal!$B137&amp;Horizontal!CG$11,Vertical!$E:$O,CG$10,0))+0</f>
        <v>23.81</v>
      </c>
      <c r="CH137" s="207">
        <f>(VLOOKUP(Horizontal!$C137&amp;Horizontal!$B137&amp;Horizontal!CH$11,Vertical!$E:$O,CH$10,0))+0</f>
        <v>44.44</v>
      </c>
      <c r="CI137" s="207">
        <f>(VLOOKUP(Horizontal!$C137&amp;Horizontal!$B137&amp;Horizontal!CI$11,Vertical!$E:$O,CI$10,0))+0</f>
        <v>23.08</v>
      </c>
      <c r="CJ137" s="207">
        <f>(VLOOKUP(Horizontal!$C137&amp;Horizontal!$B137&amp;Horizontal!CJ$11,Vertical!$E:$O,CJ$10,0))+0</f>
        <v>29.17</v>
      </c>
      <c r="CK137" s="209">
        <f>(VLOOKUP(Horizontal!$C137&amp;Horizontal!$B137&amp;Horizontal!CK$11,Vertical!$E:$O,CK$10,0))+0</f>
        <v>30.77</v>
      </c>
      <c r="CL137" s="210">
        <f>(VLOOKUP(Horizontal!$C137&amp;Horizontal!$B137&amp;Horizontal!CL$11,Vertical!$E:$O,CL$10,0))+0</f>
        <v>76.19</v>
      </c>
      <c r="CM137" s="207">
        <f>(VLOOKUP(Horizontal!$C137&amp;Horizontal!$B137&amp;Horizontal!CM$11,Vertical!$E:$O,CM$10,0))+0</f>
        <v>33.33</v>
      </c>
      <c r="CN137" s="207">
        <f>(VLOOKUP(Horizontal!$C137&amp;Horizontal!$B137&amp;Horizontal!CN$11,Vertical!$E:$O,CN$10,0))+0</f>
        <v>37.5</v>
      </c>
      <c r="CO137" s="207">
        <f>(VLOOKUP(Horizontal!$C137&amp;Horizontal!$B137&amp;Horizontal!CO$11,Vertical!$E:$O,CO$10,0))+0</f>
        <v>58.33</v>
      </c>
      <c r="CP137" s="207">
        <f>(VLOOKUP(Horizontal!$C137&amp;Horizontal!$B137&amp;Horizontal!CP$11,Vertical!$E:$O,CP$10,0))+0</f>
        <v>28.57</v>
      </c>
      <c r="CQ137" s="207">
        <f>(VLOOKUP(Horizontal!$C137&amp;Horizontal!$B137&amp;Horizontal!CQ$11,Vertical!$E:$O,CQ$10,0))+0</f>
        <v>22.22</v>
      </c>
      <c r="CR137" s="207">
        <f>(VLOOKUP(Horizontal!$C137&amp;Horizontal!$B137&amp;Horizontal!CR$11,Vertical!$E:$O,CR$10,0))+0</f>
        <v>34.619999999999997</v>
      </c>
      <c r="CS137" s="207">
        <f>(VLOOKUP(Horizontal!$C137&amp;Horizontal!$B137&amp;Horizontal!CS$11,Vertical!$E:$O,CS$10,0))+0</f>
        <v>41.67</v>
      </c>
      <c r="CT137" s="207">
        <f>(VLOOKUP(Horizontal!$C137&amp;Horizontal!$B137&amp;Horizontal!CT$11,Vertical!$E:$O,CT$10,0))+0</f>
        <v>38.46</v>
      </c>
      <c r="CU137" s="152"/>
      <c r="CV137" s="211">
        <f t="shared" si="53"/>
        <v>39.730000000000018</v>
      </c>
      <c r="CW137" s="190">
        <f t="shared" si="54"/>
        <v>41.919999999999959</v>
      </c>
      <c r="CX137" s="190">
        <f t="shared" si="55"/>
        <v>42.400000000000034</v>
      </c>
      <c r="CY137" s="190">
        <f t="shared" si="56"/>
        <v>42.79000000000002</v>
      </c>
      <c r="CZ137" s="190">
        <f t="shared" si="57"/>
        <v>42.420000000000016</v>
      </c>
      <c r="DA137" s="190">
        <f t="shared" si="58"/>
        <v>44.849999999999994</v>
      </c>
      <c r="DB137" s="190">
        <f t="shared" si="59"/>
        <v>41.569999999999993</v>
      </c>
      <c r="DC137" s="190">
        <f t="shared" si="60"/>
        <v>39.360000000000014</v>
      </c>
      <c r="DD137" s="212">
        <f t="shared" si="61"/>
        <v>41.09</v>
      </c>
      <c r="DE137" s="9">
        <v>160</v>
      </c>
      <c r="DF137" s="212">
        <f t="shared" si="62"/>
        <v>-200.75278959810865</v>
      </c>
      <c r="DG137" s="264"/>
      <c r="DH137" s="265"/>
      <c r="DI137" s="265"/>
      <c r="DJ137" s="266"/>
      <c r="DK137" s="190">
        <v>471.84</v>
      </c>
      <c r="DL137" s="190">
        <v>471.84</v>
      </c>
      <c r="DM137" s="190">
        <v>307.39</v>
      </c>
      <c r="DN137" s="212">
        <v>118.5</v>
      </c>
      <c r="DO137" s="190">
        <v>470.11</v>
      </c>
      <c r="DP137" s="190">
        <v>470.11</v>
      </c>
      <c r="DQ137" s="190">
        <v>470.11</v>
      </c>
      <c r="DR137" s="212">
        <v>145.62</v>
      </c>
      <c r="DS137" s="150"/>
      <c r="DT137" s="190">
        <v>410</v>
      </c>
      <c r="DU137" s="190">
        <v>365</v>
      </c>
      <c r="DV137" s="190">
        <v>310</v>
      </c>
      <c r="DW137" s="190">
        <v>295</v>
      </c>
      <c r="DX137" s="190"/>
      <c r="DY137" s="190"/>
      <c r="DZ137" s="190">
        <v>295</v>
      </c>
      <c r="EA137" s="190"/>
      <c r="EB137" s="190"/>
      <c r="EC137" s="190">
        <v>270</v>
      </c>
      <c r="ED137" s="190">
        <f>((DT137+DU137+EC137*6)/8)+0</f>
        <v>299.375</v>
      </c>
      <c r="EE137" s="190">
        <v>210</v>
      </c>
      <c r="EF137" s="190">
        <v>170</v>
      </c>
      <c r="EG137" s="190">
        <v>160</v>
      </c>
      <c r="EH137" s="212">
        <v>155</v>
      </c>
      <c r="EI137" s="213"/>
      <c r="EJ137" s="211">
        <v>40</v>
      </c>
      <c r="EK137" s="190">
        <v>35</v>
      </c>
      <c r="EL137" s="190">
        <v>35</v>
      </c>
      <c r="EM137" s="190">
        <v>35</v>
      </c>
      <c r="EN137" s="190"/>
      <c r="EO137" s="190"/>
      <c r="EP137" s="190"/>
      <c r="EQ137" s="190"/>
      <c r="ER137" s="190"/>
      <c r="ES137" s="190"/>
      <c r="ET137" s="190">
        <v>40</v>
      </c>
      <c r="EU137" s="190">
        <v>50</v>
      </c>
      <c r="EV137" s="190">
        <v>45</v>
      </c>
      <c r="EW137" s="190">
        <v>45</v>
      </c>
      <c r="EX137" s="212">
        <v>45</v>
      </c>
      <c r="EY137" s="211"/>
      <c r="EZ137" s="75">
        <f t="shared" si="76"/>
        <v>-6.8181818181818177E-2</v>
      </c>
      <c r="FA137" s="89">
        <f t="shared" si="77"/>
        <v>-7.0000000000000007E-2</v>
      </c>
      <c r="FB137" s="212"/>
      <c r="FC137" s="213"/>
      <c r="FD137" s="213"/>
      <c r="FE137" s="213"/>
      <c r="FF137" s="213"/>
      <c r="FG137" s="213"/>
      <c r="FH137" s="213"/>
      <c r="FI137" s="213"/>
      <c r="FJ137" s="213"/>
      <c r="FK137" s="213"/>
      <c r="FL137" s="213"/>
      <c r="FM137" s="213"/>
      <c r="FN137" s="213"/>
      <c r="FO137" s="213"/>
      <c r="FP137" s="213"/>
      <c r="FQ137" s="213"/>
      <c r="FR137" s="213"/>
      <c r="FS137" s="211"/>
      <c r="FT137" s="190"/>
      <c r="FU137" s="190"/>
      <c r="FV137" s="190"/>
      <c r="FW137" s="190"/>
      <c r="FX137" s="190"/>
      <c r="FY137" s="190"/>
      <c r="FZ137" s="190"/>
      <c r="GA137" s="190"/>
      <c r="GB137" s="190"/>
      <c r="GC137" s="190"/>
      <c r="GD137" s="190"/>
      <c r="GE137" s="190"/>
      <c r="GF137" s="190"/>
      <c r="GG137" s="212"/>
    </row>
    <row r="138" spans="1:189">
      <c r="A138" s="56"/>
      <c r="B138" s="33">
        <f t="shared" si="78"/>
        <v>42878</v>
      </c>
      <c r="C138" s="30" t="s">
        <v>45</v>
      </c>
      <c r="D138" s="30">
        <v>2017</v>
      </c>
      <c r="E138" s="30" t="str">
        <f t="shared" si="75"/>
        <v>2017S21</v>
      </c>
      <c r="F138" s="30" t="str">
        <f t="shared" si="63"/>
        <v>52017</v>
      </c>
      <c r="G138" s="208">
        <v>-40</v>
      </c>
      <c r="H138" s="207">
        <f>(VLOOKUP(Horizontal!$C138&amp;Horizontal!$B138&amp;Horizontal!H$11,Vertical!$E:$O,H$10,0))+0</f>
        <v>402.45</v>
      </c>
      <c r="I138" s="207">
        <f>(VLOOKUP(Horizontal!$C138&amp;Horizontal!$B138&amp;Horizontal!I$11,Vertical!$E:$O,I$10,0))+0</f>
        <v>242.68</v>
      </c>
      <c r="J138" s="207">
        <f>(VLOOKUP(Horizontal!$C138&amp;Horizontal!$B138&amp;Horizontal!J$11,Vertical!$E:$O,J$10,0))+0</f>
        <v>286.52</v>
      </c>
      <c r="K138" s="207">
        <f>(VLOOKUP(Horizontal!$C138&amp;Horizontal!$B138&amp;Horizontal!K$11,Vertical!$E:$O,K$10,0))+0</f>
        <v>273.44</v>
      </c>
      <c r="L138" s="207">
        <f>(VLOOKUP(Horizontal!$C138&amp;Horizontal!$B138&amp;Horizontal!L$11,Vertical!$E:$O,L$10,0))+0</f>
        <v>242.94</v>
      </c>
      <c r="M138" s="207">
        <f>(VLOOKUP(Horizontal!$C138&amp;Horizontal!$B138&amp;Horizontal!M$11,Vertical!$E:$O,M$10,0))+0</f>
        <v>208.82</v>
      </c>
      <c r="N138" s="207">
        <f>(VLOOKUP(Horizontal!$C138&amp;Horizontal!$B138&amp;Horizontal!N$11,Vertical!$E:$O,N$10,0))+0</f>
        <v>172.74</v>
      </c>
      <c r="O138" s="207">
        <f>(VLOOKUP(Horizontal!$C138&amp;Horizontal!$B138&amp;Horizontal!O$11,Vertical!$E:$O,O$10,0))+0</f>
        <v>163.13999999999999</v>
      </c>
      <c r="P138" s="209">
        <f>(VLOOKUP(Horizontal!$C138&amp;Horizontal!$B138&amp;Horizontal!P$11,Vertical!$E:$O,P$10,0))+0</f>
        <v>157.18</v>
      </c>
      <c r="Q138" s="210">
        <f>(VLOOKUP(Horizontal!$C138&amp;Horizontal!$B138&amp;Horizontal!Q$11,Vertical!$E:$O,Q$10,0))+0</f>
        <v>51</v>
      </c>
      <c r="R138" s="207">
        <f>(VLOOKUP(Horizontal!$C138&amp;Horizontal!$B138&amp;Horizontal!R$11,Vertical!$E:$O,R$10,0))+0</f>
        <v>53</v>
      </c>
      <c r="S138" s="207">
        <f>(VLOOKUP(Horizontal!$C138&amp;Horizontal!$B138&amp;Horizontal!S$11,Vertical!$E:$O,S$10,0))+0</f>
        <v>46</v>
      </c>
      <c r="T138" s="207">
        <f>(VLOOKUP(Horizontal!$C138&amp;Horizontal!$B138&amp;Horizontal!T$11,Vertical!$E:$O,T$10,0))+0</f>
        <v>42</v>
      </c>
      <c r="U138" s="207">
        <f>(VLOOKUP(Horizontal!$C138&amp;Horizontal!$B138&amp;Horizontal!U$11,Vertical!$E:$O,U$10,0))+0</f>
        <v>44</v>
      </c>
      <c r="V138" s="207">
        <f>(VLOOKUP(Horizontal!$C138&amp;Horizontal!$B138&amp;Horizontal!V$11,Vertical!$E:$O,V$10,0))+0</f>
        <v>33</v>
      </c>
      <c r="W138" s="207">
        <f>(VLOOKUP(Horizontal!$C138&amp;Horizontal!$B138&amp;Horizontal!W$11,Vertical!$E:$O,W$10,0))+0</f>
        <v>27</v>
      </c>
      <c r="X138" s="207">
        <f>(VLOOKUP(Horizontal!$C138&amp;Horizontal!$B138&amp;Horizontal!X$11,Vertical!$E:$O,X$10,0))+0</f>
        <v>24</v>
      </c>
      <c r="Y138" s="209">
        <f>(VLOOKUP(Horizontal!$C138&amp;Horizontal!$B138&amp;Horizontal!Y$11,Vertical!$E:$O,Y$10,0))+0</f>
        <v>21</v>
      </c>
      <c r="Z138" s="210">
        <f>(VLOOKUP(Horizontal!$C138&amp;Horizontal!$B138&amp;Horizontal!Z$11,Vertical!$E:$O,Z$10,0))+0</f>
        <v>71.430000000000007</v>
      </c>
      <c r="AA138" s="207">
        <f>(VLOOKUP(Horizontal!$C138&amp;Horizontal!$B138&amp;Horizontal!AA$11,Vertical!$E:$O,AA$10,0))+0</f>
        <v>100</v>
      </c>
      <c r="AB138" s="207">
        <f>(VLOOKUP(Horizontal!$C138&amp;Horizontal!$B138&amp;Horizontal!AB$11,Vertical!$E:$O,AB$10,0))+0</f>
        <v>79.67</v>
      </c>
      <c r="AC138" s="207">
        <f>(VLOOKUP(Horizontal!$C138&amp;Horizontal!$B138&amp;Horizontal!AC$11,Vertical!$E:$O,AC$10,0))+0</f>
        <v>83.47</v>
      </c>
      <c r="AD138" s="207">
        <f>(VLOOKUP(Horizontal!$C138&amp;Horizontal!$B138&amp;Horizontal!AD$11,Vertical!$E:$O,AD$10,0))+0</f>
        <v>87.1</v>
      </c>
      <c r="AE138" s="207">
        <f>(VLOOKUP(Horizontal!$C138&amp;Horizontal!$B138&amp;Horizontal!AE$11,Vertical!$E:$O,AE$10,0))+0</f>
        <v>36.07</v>
      </c>
      <c r="AF138" s="207">
        <f>(VLOOKUP(Horizontal!$C138&amp;Horizontal!$B138&amp;Horizontal!AF$11,Vertical!$E:$O,AF$10,0))+0</f>
        <v>19.350000000000001</v>
      </c>
      <c r="AG138" s="207">
        <f>(VLOOKUP(Horizontal!$C138&amp;Horizontal!$B138&amp;Horizontal!AG$11,Vertical!$E:$O,AG$10,0))+0</f>
        <v>13.79</v>
      </c>
      <c r="AH138" s="209">
        <f>(VLOOKUP(Horizontal!$C138&amp;Horizontal!$B138&amp;Horizontal!AH$11,Vertical!$E:$O,AH$10,0))+0</f>
        <v>20</v>
      </c>
      <c r="AI138" s="210">
        <f>(VLOOKUP(Horizontal!$C138&amp;Horizontal!$B138&amp;Horizontal!AI$11,Vertical!$E:$O,AI$10,0))+0</f>
        <v>7.14</v>
      </c>
      <c r="AJ138" s="207">
        <f>(VLOOKUP(Horizontal!$C138&amp;Horizontal!$B138&amp;Horizontal!AJ$11,Vertical!$E:$O,AJ$10,0))+0</f>
        <v>0</v>
      </c>
      <c r="AK138" s="207">
        <f>(VLOOKUP(Horizontal!$C138&amp;Horizontal!$B138&amp;Horizontal!AK$11,Vertical!$E:$O,AK$10,0))+0</f>
        <v>12.2</v>
      </c>
      <c r="AL138" s="207">
        <f>(VLOOKUP(Horizontal!$C138&amp;Horizontal!$B138&amp;Horizontal!AL$11,Vertical!$E:$O,AL$10,0))+0</f>
        <v>4.13</v>
      </c>
      <c r="AM138" s="207">
        <f>(VLOOKUP(Horizontal!$C138&amp;Horizontal!$B138&amp;Horizontal!AM$11,Vertical!$E:$O,AM$10,0))+0</f>
        <v>6.45</v>
      </c>
      <c r="AN138" s="207">
        <f>(VLOOKUP(Horizontal!$C138&amp;Horizontal!$B138&amp;Horizontal!AN$11,Vertical!$E:$O,AN$10,0))+0</f>
        <v>50.82</v>
      </c>
      <c r="AO138" s="207">
        <f>(VLOOKUP(Horizontal!$C138&amp;Horizontal!$B138&amp;Horizontal!AO$11,Vertical!$E:$O,AO$10,0))+0</f>
        <v>54.84</v>
      </c>
      <c r="AP138" s="207">
        <f>(VLOOKUP(Horizontal!$C138&amp;Horizontal!$B138&amp;Horizontal!AP$11,Vertical!$E:$O,AP$10,0))+0</f>
        <v>51.72</v>
      </c>
      <c r="AQ138" s="209">
        <f>(VLOOKUP(Horizontal!$C138&amp;Horizontal!$B138&amp;Horizontal!AQ$11,Vertical!$E:$O,AQ$10,0))+0</f>
        <v>60</v>
      </c>
      <c r="AR138" s="210">
        <f>(VLOOKUP(Horizontal!$C138&amp;Horizontal!$B138&amp;Horizontal!AR$11,Vertical!$E:$O,AR$10,0))+0</f>
        <v>21.43</v>
      </c>
      <c r="AS138" s="207">
        <f>(VLOOKUP(Horizontal!$C138&amp;Horizontal!$B138&amp;Horizontal!AS$11,Vertical!$E:$O,AS$10,0))+0</f>
        <v>0</v>
      </c>
      <c r="AT138" s="207">
        <f>(VLOOKUP(Horizontal!$C138&amp;Horizontal!$B138&amp;Horizontal!AT$11,Vertical!$E:$O,AT$10,0))+0</f>
        <v>8.1300000000000008</v>
      </c>
      <c r="AU138" s="207">
        <f>(VLOOKUP(Horizontal!$C138&amp;Horizontal!$B138&amp;Horizontal!AU$11,Vertical!$E:$O,AU$10,0))+0</f>
        <v>12.4</v>
      </c>
      <c r="AV138" s="207">
        <f>(VLOOKUP(Horizontal!$C138&amp;Horizontal!$B138&amp;Horizontal!AV$11,Vertical!$E:$O,AV$10,0))+0</f>
        <v>6.45</v>
      </c>
      <c r="AW138" s="207">
        <f>(VLOOKUP(Horizontal!$C138&amp;Horizontal!$B138&amp;Horizontal!AW$11,Vertical!$E:$O,AW$10,0))+0</f>
        <v>13.11</v>
      </c>
      <c r="AX138" s="207">
        <f>(VLOOKUP(Horizontal!$C138&amp;Horizontal!$B138&amp;Horizontal!AX$11,Vertical!$E:$O,AX$10,0))+0</f>
        <v>25.81</v>
      </c>
      <c r="AY138" s="207">
        <f>(VLOOKUP(Horizontal!$C138&amp;Horizontal!$B138&amp;Horizontal!AY$11,Vertical!$E:$O,AY$10,0))+0</f>
        <v>34.479999999999997</v>
      </c>
      <c r="AZ138" s="209">
        <f>(VLOOKUP(Horizontal!$C138&amp;Horizontal!$B138&amp;Horizontal!AZ$11,Vertical!$E:$O,AZ$10,0))+0</f>
        <v>20</v>
      </c>
      <c r="BA138" s="208">
        <f>(VLOOKUP(Horizontal!$C138&amp;Horizontal!$B138&amp;Horizontal!BA$11,Vertical!$E:$O,BA$10,0))+0</f>
        <v>43.55</v>
      </c>
      <c r="BB138" s="210">
        <f>(VLOOKUP(Horizontal!$C138&amp;Horizontal!$B138&amp;Horizontal!BB$11,Vertical!$E:$O,BB$10,0))+0</f>
        <v>442.98</v>
      </c>
      <c r="BC138" s="207">
        <f>(VLOOKUP(Horizontal!$C138&amp;Horizontal!$B138&amp;Horizontal!BC$11,Vertical!$E:$O,BC$10,0))+0</f>
        <v>276.39</v>
      </c>
      <c r="BD138" s="207">
        <f>(VLOOKUP(Horizontal!$C138&amp;Horizontal!$B138&amp;Horizontal!BD$11,Vertical!$E:$O,BD$10,0))+0</f>
        <v>320.56</v>
      </c>
      <c r="BE138" s="207">
        <f>(VLOOKUP(Horizontal!$C138&amp;Horizontal!$B138&amp;Horizontal!BE$11,Vertical!$E:$O,BE$10,0))+0</f>
        <v>304.20999999999998</v>
      </c>
      <c r="BF138" s="207">
        <f>(VLOOKUP(Horizontal!$C138&amp;Horizontal!$B138&amp;Horizontal!BF$11,Vertical!$E:$O,BF$10,0))+0</f>
        <v>285.12</v>
      </c>
      <c r="BG138" s="207">
        <f>(VLOOKUP(Horizontal!$C138&amp;Horizontal!$B138&amp;Horizontal!BG$11,Vertical!$E:$O,BG$10,0))+0</f>
        <v>254.35</v>
      </c>
      <c r="BH138" s="207">
        <f>(VLOOKUP(Horizontal!$C138&amp;Horizontal!$B138&amp;Horizontal!BH$11,Vertical!$E:$O,BH$10,0))+0</f>
        <v>212.64</v>
      </c>
      <c r="BI138" s="207">
        <f>(VLOOKUP(Horizontal!$C138&amp;Horizontal!$B138&amp;Horizontal!BI$11,Vertical!$E:$O,BI$10,0))+0</f>
        <v>202.52</v>
      </c>
      <c r="BJ138" s="209">
        <f>(VLOOKUP(Horizontal!$C138&amp;Horizontal!$B138&amp;Horizontal!BJ$11,Vertical!$E:$O,BJ$10,0))+0</f>
        <v>197.95</v>
      </c>
      <c r="BK138" s="210">
        <f>(VLOOKUP(Horizontal!$C138&amp;Horizontal!$B138&amp;Horizontal!BK$11,Vertical!$E:$O,BK$10,0))+0</f>
        <v>48</v>
      </c>
      <c r="BL138" s="207">
        <f>(VLOOKUP(Horizontal!$C138&amp;Horizontal!$B138&amp;Horizontal!BL$11,Vertical!$E:$O,BL$10,0))+0</f>
        <v>46</v>
      </c>
      <c r="BM138" s="207">
        <f>(VLOOKUP(Horizontal!$C138&amp;Horizontal!$B138&amp;Horizontal!BM$11,Vertical!$E:$O,BM$10,0))+0</f>
        <v>41</v>
      </c>
      <c r="BN138" s="207">
        <f>(VLOOKUP(Horizontal!$C138&amp;Horizontal!$B138&amp;Horizontal!BN$11,Vertical!$E:$O,BN$10,0))+0</f>
        <v>36</v>
      </c>
      <c r="BO138" s="207">
        <f>(VLOOKUP(Horizontal!$C138&amp;Horizontal!$B138&amp;Horizontal!BO$11,Vertical!$E:$O,BO$10,0))+0</f>
        <v>38</v>
      </c>
      <c r="BP138" s="207">
        <f>(VLOOKUP(Horizontal!$C138&amp;Horizontal!$B138&amp;Horizontal!BP$11,Vertical!$E:$O,BP$10,0))+0</f>
        <v>32</v>
      </c>
      <c r="BQ138" s="207">
        <f>(VLOOKUP(Horizontal!$C138&amp;Horizontal!$B138&amp;Horizontal!BQ$11,Vertical!$E:$O,BQ$10,0))+0</f>
        <v>26</v>
      </c>
      <c r="BR138" s="207">
        <f>(VLOOKUP(Horizontal!$C138&amp;Horizontal!$B138&amp;Horizontal!BR$11,Vertical!$E:$O,BR$10,0))+0</f>
        <v>23</v>
      </c>
      <c r="BS138" s="209">
        <f>(VLOOKUP(Horizontal!$C138&amp;Horizontal!$B138&amp;Horizontal!BS$11,Vertical!$E:$O,BS$10,0))+0</f>
        <v>19</v>
      </c>
      <c r="BT138" s="210">
        <f>(VLOOKUP(Horizontal!$C138&amp;Horizontal!$B138&amp;Horizontal!BT$11,Vertical!$E:$O,BT$10,0))+0</f>
        <v>59.09</v>
      </c>
      <c r="BU138" s="207">
        <f>(VLOOKUP(Horizontal!$C138&amp;Horizontal!$B138&amp;Horizontal!BU$11,Vertical!$E:$O,BU$10,0))+0</f>
        <v>100</v>
      </c>
      <c r="BV138" s="207">
        <f>(VLOOKUP(Horizontal!$C138&amp;Horizontal!$B138&amp;Horizontal!BV$11,Vertical!$E:$O,BV$10,0))+0</f>
        <v>76.19</v>
      </c>
      <c r="BW138" s="207">
        <f>(VLOOKUP(Horizontal!$C138&amp;Horizontal!$B138&amp;Horizontal!BW$11,Vertical!$E:$O,BW$10,0))+0</f>
        <v>72</v>
      </c>
      <c r="BX138" s="207">
        <f>(VLOOKUP(Horizontal!$C138&amp;Horizontal!$B138&amp;Horizontal!BX$11,Vertical!$E:$O,BX$10,0))+0</f>
        <v>80</v>
      </c>
      <c r="BY138" s="207">
        <f>(VLOOKUP(Horizontal!$C138&amp;Horizontal!$B138&amp;Horizontal!BY$11,Vertical!$E:$O,BY$10,0))+0</f>
        <v>24</v>
      </c>
      <c r="BZ138" s="207">
        <f>(VLOOKUP(Horizontal!$C138&amp;Horizontal!$B138&amp;Horizontal!BZ$11,Vertical!$E:$O,BZ$10,0))+0</f>
        <v>40</v>
      </c>
      <c r="CA138" s="207">
        <f>(VLOOKUP(Horizontal!$C138&amp;Horizontal!$B138&amp;Horizontal!CA$11,Vertical!$E:$O,CA$10,0))+0</f>
        <v>33.33</v>
      </c>
      <c r="CB138" s="209">
        <f>(VLOOKUP(Horizontal!$C138&amp;Horizontal!$B138&amp;Horizontal!CB$11,Vertical!$E:$O,CB$10,0))+0</f>
        <v>33.33</v>
      </c>
      <c r="CC138" s="210">
        <f>(VLOOKUP(Horizontal!$C138&amp;Horizontal!$B138&amp;Horizontal!CC$11,Vertical!$E:$O,CC$10,0))+0</f>
        <v>18.18</v>
      </c>
      <c r="CD138" s="207">
        <f>(VLOOKUP(Horizontal!$C138&amp;Horizontal!$B138&amp;Horizontal!CD$11,Vertical!$E:$O,CD$10,0))+0</f>
        <v>0</v>
      </c>
      <c r="CE138" s="207">
        <f>(VLOOKUP(Horizontal!$C138&amp;Horizontal!$B138&amp;Horizontal!CE$11,Vertical!$E:$O,CE$10,0))+0</f>
        <v>14.29</v>
      </c>
      <c r="CF138" s="207">
        <f>(VLOOKUP(Horizontal!$C138&amp;Horizontal!$B138&amp;Horizontal!CF$11,Vertical!$E:$O,CF$10,0))+0</f>
        <v>12</v>
      </c>
      <c r="CG138" s="207">
        <f>(VLOOKUP(Horizontal!$C138&amp;Horizontal!$B138&amp;Horizontal!CG$11,Vertical!$E:$O,CG$10,0))+0</f>
        <v>16</v>
      </c>
      <c r="CH138" s="207">
        <f>(VLOOKUP(Horizontal!$C138&amp;Horizontal!$B138&amp;Horizontal!CH$11,Vertical!$E:$O,CH$10,0))+0</f>
        <v>48</v>
      </c>
      <c r="CI138" s="207">
        <f>(VLOOKUP(Horizontal!$C138&amp;Horizontal!$B138&amp;Horizontal!CI$11,Vertical!$E:$O,CI$10,0))+0</f>
        <v>36</v>
      </c>
      <c r="CJ138" s="207">
        <f>(VLOOKUP(Horizontal!$C138&amp;Horizontal!$B138&amp;Horizontal!CJ$11,Vertical!$E:$O,CJ$10,0))+0</f>
        <v>45.83</v>
      </c>
      <c r="CK138" s="209">
        <f>(VLOOKUP(Horizontal!$C138&amp;Horizontal!$B138&amp;Horizontal!CK$11,Vertical!$E:$O,CK$10,0))+0</f>
        <v>50</v>
      </c>
      <c r="CL138" s="210">
        <f>(VLOOKUP(Horizontal!$C138&amp;Horizontal!$B138&amp;Horizontal!CL$11,Vertical!$E:$O,CL$10,0))+0</f>
        <v>22.73</v>
      </c>
      <c r="CM138" s="207">
        <f>(VLOOKUP(Horizontal!$C138&amp;Horizontal!$B138&amp;Horizontal!CM$11,Vertical!$E:$O,CM$10,0))+0</f>
        <v>0</v>
      </c>
      <c r="CN138" s="207">
        <f>(VLOOKUP(Horizontal!$C138&amp;Horizontal!$B138&amp;Horizontal!CN$11,Vertical!$E:$O,CN$10,0))+0</f>
        <v>9.52</v>
      </c>
      <c r="CO138" s="207">
        <f>(VLOOKUP(Horizontal!$C138&amp;Horizontal!$B138&amp;Horizontal!CO$11,Vertical!$E:$O,CO$10,0))+0</f>
        <v>16</v>
      </c>
      <c r="CP138" s="207">
        <f>(VLOOKUP(Horizontal!$C138&amp;Horizontal!$B138&amp;Horizontal!CP$11,Vertical!$E:$O,CP$10,0))+0</f>
        <v>4</v>
      </c>
      <c r="CQ138" s="207">
        <f>(VLOOKUP(Horizontal!$C138&amp;Horizontal!$B138&amp;Horizontal!CQ$11,Vertical!$E:$O,CQ$10,0))+0</f>
        <v>28</v>
      </c>
      <c r="CR138" s="207">
        <f>(VLOOKUP(Horizontal!$C138&amp;Horizontal!$B138&amp;Horizontal!CR$11,Vertical!$E:$O,CR$10,0))+0</f>
        <v>24</v>
      </c>
      <c r="CS138" s="207">
        <f>(VLOOKUP(Horizontal!$C138&amp;Horizontal!$B138&amp;Horizontal!CS$11,Vertical!$E:$O,CS$10,0))+0</f>
        <v>20.83</v>
      </c>
      <c r="CT138" s="207">
        <f>(VLOOKUP(Horizontal!$C138&amp;Horizontal!$B138&amp;Horizontal!CT$11,Vertical!$E:$O,CT$10,0))+0</f>
        <v>16.670000000000002</v>
      </c>
      <c r="CU138" s="152"/>
      <c r="CV138" s="211">
        <f t="shared" si="53"/>
        <v>40.53000000000003</v>
      </c>
      <c r="CW138" s="190">
        <f t="shared" si="54"/>
        <v>33.70999999999998</v>
      </c>
      <c r="CX138" s="190">
        <f t="shared" si="55"/>
        <v>34.04000000000002</v>
      </c>
      <c r="CY138" s="190">
        <f t="shared" si="56"/>
        <v>30.769999999999982</v>
      </c>
      <c r="CZ138" s="190">
        <f t="shared" si="57"/>
        <v>42.180000000000007</v>
      </c>
      <c r="DA138" s="190">
        <f t="shared" si="58"/>
        <v>45.53</v>
      </c>
      <c r="DB138" s="190">
        <f t="shared" si="59"/>
        <v>39.899999999999977</v>
      </c>
      <c r="DC138" s="190">
        <f t="shared" si="60"/>
        <v>39.380000000000024</v>
      </c>
      <c r="DD138" s="212">
        <f t="shared" si="61"/>
        <v>40.769999999999982</v>
      </c>
      <c r="DE138" s="9">
        <v>160</v>
      </c>
      <c r="DF138" s="212">
        <f t="shared" si="62"/>
        <v>-193.99278959810866</v>
      </c>
      <c r="DG138" s="264"/>
      <c r="DH138" s="265"/>
      <c r="DI138" s="265"/>
      <c r="DJ138" s="266"/>
      <c r="DK138" s="190">
        <v>468.54</v>
      </c>
      <c r="DL138" s="190">
        <v>468.54</v>
      </c>
      <c r="DM138" s="190">
        <v>408.98</v>
      </c>
      <c r="DN138" s="212">
        <v>408.98</v>
      </c>
      <c r="DO138" s="190">
        <v>471.16</v>
      </c>
      <c r="DP138" s="190">
        <v>471.16</v>
      </c>
      <c r="DQ138" s="190">
        <v>471.16</v>
      </c>
      <c r="DR138" s="212">
        <v>471.16</v>
      </c>
      <c r="DS138" s="150"/>
      <c r="DT138" s="190">
        <v>380</v>
      </c>
      <c r="DU138" s="190">
        <v>207</v>
      </c>
      <c r="DV138" s="190">
        <v>230</v>
      </c>
      <c r="DW138" s="190">
        <v>230</v>
      </c>
      <c r="DX138" s="190"/>
      <c r="DY138" s="190"/>
      <c r="DZ138" s="190">
        <v>215</v>
      </c>
      <c r="EA138" s="190"/>
      <c r="EB138" s="190"/>
      <c r="EC138" s="190">
        <v>227</v>
      </c>
      <c r="ED138" s="190">
        <f>((DT138+DU138+EC138*6)/8)+0</f>
        <v>243.625</v>
      </c>
      <c r="EE138" s="190">
        <v>205</v>
      </c>
      <c r="EF138" s="190">
        <v>170</v>
      </c>
      <c r="EG138" s="190">
        <v>160</v>
      </c>
      <c r="EH138" s="212">
        <v>155</v>
      </c>
      <c r="EI138" s="213"/>
      <c r="EJ138" s="211">
        <v>45</v>
      </c>
      <c r="EK138" s="190">
        <v>40</v>
      </c>
      <c r="EL138" s="190">
        <v>40</v>
      </c>
      <c r="EM138" s="190">
        <v>40</v>
      </c>
      <c r="EN138" s="190"/>
      <c r="EO138" s="190"/>
      <c r="EP138" s="190"/>
      <c r="EQ138" s="190"/>
      <c r="ER138" s="190"/>
      <c r="ES138" s="190"/>
      <c r="ET138" s="190">
        <v>40.6</v>
      </c>
      <c r="EU138" s="190">
        <v>50</v>
      </c>
      <c r="EV138" s="190">
        <v>45</v>
      </c>
      <c r="EW138" s="190">
        <v>45</v>
      </c>
      <c r="EX138" s="212">
        <v>45</v>
      </c>
      <c r="EY138" s="211"/>
      <c r="EZ138" s="75">
        <f t="shared" si="76"/>
        <v>-9.5238095238095233E-2</v>
      </c>
      <c r="FA138" s="89">
        <f t="shared" si="77"/>
        <v>-7.0000000000000007E-2</v>
      </c>
      <c r="FB138" s="212"/>
      <c r="FC138" s="213"/>
      <c r="FD138" s="213"/>
      <c r="FE138" s="213"/>
      <c r="FF138" s="213"/>
      <c r="FG138" s="213"/>
      <c r="FH138" s="213"/>
      <c r="FI138" s="213"/>
      <c r="FJ138" s="213"/>
      <c r="FK138" s="213"/>
      <c r="FL138" s="213"/>
      <c r="FM138" s="213"/>
      <c r="FN138" s="213"/>
      <c r="FO138" s="213"/>
      <c r="FP138" s="213"/>
      <c r="FQ138" s="213"/>
      <c r="FR138" s="213"/>
      <c r="FS138" s="211"/>
      <c r="FT138" s="190"/>
      <c r="FU138" s="190"/>
      <c r="FV138" s="190"/>
      <c r="FW138" s="190"/>
      <c r="FX138" s="190"/>
      <c r="FY138" s="190"/>
      <c r="FZ138" s="190"/>
      <c r="GA138" s="190"/>
      <c r="GB138" s="190"/>
      <c r="GC138" s="190"/>
      <c r="GD138" s="190"/>
      <c r="GE138" s="190"/>
      <c r="GF138" s="190"/>
      <c r="GG138" s="212"/>
    </row>
    <row r="139" spans="1:189">
      <c r="A139" s="56"/>
      <c r="B139" s="33">
        <f t="shared" si="78"/>
        <v>42885</v>
      </c>
      <c r="C139" s="30" t="s">
        <v>44</v>
      </c>
      <c r="D139" s="30">
        <v>2017</v>
      </c>
      <c r="E139" s="30" t="str">
        <f t="shared" si="75"/>
        <v>2017S22</v>
      </c>
      <c r="F139" s="30" t="str">
        <f t="shared" si="63"/>
        <v>5Final2017</v>
      </c>
      <c r="G139" s="208">
        <v>-10</v>
      </c>
      <c r="H139" s="207">
        <f>(VLOOKUP(Horizontal!$C139&amp;Horizontal!$B139&amp;Horizontal!H$11,Vertical!$E:$O,H$10,0))+0</f>
        <v>368.12</v>
      </c>
      <c r="I139" s="207">
        <f>(VLOOKUP(Horizontal!$C139&amp;Horizontal!$B139&amp;Horizontal!I$11,Vertical!$E:$O,I$10,0))+0</f>
        <v>112.05</v>
      </c>
      <c r="J139" s="207">
        <f>(VLOOKUP(Horizontal!$C139&amp;Horizontal!$B139&amp;Horizontal!J$11,Vertical!$E:$O,J$10,0))+0</f>
        <v>166.3</v>
      </c>
      <c r="K139" s="207">
        <f>(VLOOKUP(Horizontal!$C139&amp;Horizontal!$B139&amp;Horizontal!K$11,Vertical!$E:$O,K$10,0))+0</f>
        <v>180.87</v>
      </c>
      <c r="L139" s="207">
        <f>(VLOOKUP(Horizontal!$C139&amp;Horizontal!$B139&amp;Horizontal!L$11,Vertical!$E:$O,L$10,0))+0</f>
        <v>180.2</v>
      </c>
      <c r="M139" s="207">
        <f>(VLOOKUP(Horizontal!$C139&amp;Horizontal!$B139&amp;Horizontal!M$11,Vertical!$E:$O,M$10,0))+0</f>
        <v>202.2</v>
      </c>
      <c r="N139" s="207">
        <f>(VLOOKUP(Horizontal!$C139&amp;Horizontal!$B139&amp;Horizontal!N$11,Vertical!$E:$O,N$10,0))+0</f>
        <v>171.16</v>
      </c>
      <c r="O139" s="207">
        <f>(VLOOKUP(Horizontal!$C139&amp;Horizontal!$B139&amp;Horizontal!O$11,Vertical!$E:$O,O$10,0))+0</f>
        <v>162.38999999999999</v>
      </c>
      <c r="P139" s="209">
        <f>(VLOOKUP(Horizontal!$C139&amp;Horizontal!$B139&amp;Horizontal!P$11,Vertical!$E:$O,P$10,0))+0</f>
        <v>156.26</v>
      </c>
      <c r="Q139" s="210">
        <f>(VLOOKUP(Horizontal!$C139&amp;Horizontal!$B139&amp;Horizontal!Q$11,Vertical!$E:$O,Q$10,0))+0</f>
        <v>58</v>
      </c>
      <c r="R139" s="207">
        <f>(VLOOKUP(Horizontal!$C139&amp;Horizontal!$B139&amp;Horizontal!R$11,Vertical!$E:$O,R$10,0))+0</f>
        <v>63</v>
      </c>
      <c r="S139" s="207">
        <f>(VLOOKUP(Horizontal!$C139&amp;Horizontal!$B139&amp;Horizontal!S$11,Vertical!$E:$O,S$10,0))+0</f>
        <v>48</v>
      </c>
      <c r="T139" s="207">
        <f>(VLOOKUP(Horizontal!$C139&amp;Horizontal!$B139&amp;Horizontal!T$11,Vertical!$E:$O,T$10,0))+0</f>
        <v>42</v>
      </c>
      <c r="U139" s="207">
        <f>(VLOOKUP(Horizontal!$C139&amp;Horizontal!$B139&amp;Horizontal!U$11,Vertical!$E:$O,U$10,0))+0</f>
        <v>47</v>
      </c>
      <c r="V139" s="207">
        <f>(VLOOKUP(Horizontal!$C139&amp;Horizontal!$B139&amp;Horizontal!V$11,Vertical!$E:$O,V$10,0))+0</f>
        <v>40</v>
      </c>
      <c r="W139" s="207">
        <f>(VLOOKUP(Horizontal!$C139&amp;Horizontal!$B139&amp;Horizontal!W$11,Vertical!$E:$O,W$10,0))+0</f>
        <v>34</v>
      </c>
      <c r="X139" s="207">
        <f>(VLOOKUP(Horizontal!$C139&amp;Horizontal!$B139&amp;Horizontal!X$11,Vertical!$E:$O,X$10,0))+0</f>
        <v>30</v>
      </c>
      <c r="Y139" s="209">
        <f>(VLOOKUP(Horizontal!$C139&amp;Horizontal!$B139&amp;Horizontal!Y$11,Vertical!$E:$O,Y$10,0))+0</f>
        <v>27</v>
      </c>
      <c r="Z139" s="210">
        <f>(VLOOKUP(Horizontal!$C139&amp;Horizontal!$B139&amp;Horizontal!Z$11,Vertical!$E:$O,Z$10,0))+0</f>
        <v>95.65</v>
      </c>
      <c r="AA139" s="207">
        <f>(VLOOKUP(Horizontal!$C139&amp;Horizontal!$B139&amp;Horizontal!AA$11,Vertical!$E:$O,AA$10,0))+0</f>
        <v>100</v>
      </c>
      <c r="AB139" s="207">
        <f>(VLOOKUP(Horizontal!$C139&amp;Horizontal!$B139&amp;Horizontal!AB$11,Vertical!$E:$O,AB$10,0))+0</f>
        <v>96</v>
      </c>
      <c r="AC139" s="207">
        <f>(VLOOKUP(Horizontal!$C139&amp;Horizontal!$B139&amp;Horizontal!AC$11,Vertical!$E:$O,AC$10,0))+0</f>
        <v>100</v>
      </c>
      <c r="AD139" s="207">
        <f>(VLOOKUP(Horizontal!$C139&amp;Horizontal!$B139&amp;Horizontal!AD$11,Vertical!$E:$O,AD$10,0))+0</f>
        <v>100</v>
      </c>
      <c r="AE139" s="207">
        <f>(VLOOKUP(Horizontal!$C139&amp;Horizontal!$B139&amp;Horizontal!AE$11,Vertical!$E:$O,AE$10,0))+0</f>
        <v>67.86</v>
      </c>
      <c r="AF139" s="207">
        <f>(VLOOKUP(Horizontal!$C139&amp;Horizontal!$B139&amp;Horizontal!AF$11,Vertical!$E:$O,AF$10,0))+0</f>
        <v>53.33</v>
      </c>
      <c r="AG139" s="207">
        <f>(VLOOKUP(Horizontal!$C139&amp;Horizontal!$B139&amp;Horizontal!AG$11,Vertical!$E:$O,AG$10,0))+0</f>
        <v>21.43</v>
      </c>
      <c r="AH139" s="209">
        <f>(VLOOKUP(Horizontal!$C139&amp;Horizontal!$B139&amp;Horizontal!AH$11,Vertical!$E:$O,AH$10,0))+0</f>
        <v>25</v>
      </c>
      <c r="AI139" s="210">
        <f>(VLOOKUP(Horizontal!$C139&amp;Horizontal!$B139&amp;Horizontal!AI$11,Vertical!$E:$O,AI$10,0))+0</f>
        <v>0</v>
      </c>
      <c r="AJ139" s="207">
        <f>(VLOOKUP(Horizontal!$C139&amp;Horizontal!$B139&amp;Horizontal!AJ$11,Vertical!$E:$O,AJ$10,0))+0</f>
        <v>0</v>
      </c>
      <c r="AK139" s="207">
        <f>(VLOOKUP(Horizontal!$C139&amp;Horizontal!$B139&amp;Horizontal!AK$11,Vertical!$E:$O,AK$10,0))+0</f>
        <v>4</v>
      </c>
      <c r="AL139" s="207">
        <f>(VLOOKUP(Horizontal!$C139&amp;Horizontal!$B139&amp;Horizontal!AL$11,Vertical!$E:$O,AL$10,0))+0</f>
        <v>0</v>
      </c>
      <c r="AM139" s="207">
        <f>(VLOOKUP(Horizontal!$C139&amp;Horizontal!$B139&amp;Horizontal!AM$11,Vertical!$E:$O,AM$10,0))+0</f>
        <v>0</v>
      </c>
      <c r="AN139" s="207">
        <f>(VLOOKUP(Horizontal!$C139&amp;Horizontal!$B139&amp;Horizontal!AN$11,Vertical!$E:$O,AN$10,0))+0</f>
        <v>17.86</v>
      </c>
      <c r="AO139" s="207">
        <f>(VLOOKUP(Horizontal!$C139&amp;Horizontal!$B139&amp;Horizontal!AO$11,Vertical!$E:$O,AO$10,0))+0</f>
        <v>30</v>
      </c>
      <c r="AP139" s="207">
        <f>(VLOOKUP(Horizontal!$C139&amp;Horizontal!$B139&amp;Horizontal!AP$11,Vertical!$E:$O,AP$10,0))+0</f>
        <v>50</v>
      </c>
      <c r="AQ139" s="209">
        <f>(VLOOKUP(Horizontal!$C139&amp;Horizontal!$B139&amp;Horizontal!AQ$11,Vertical!$E:$O,AQ$10,0))+0</f>
        <v>42.86</v>
      </c>
      <c r="AR139" s="210">
        <f>(VLOOKUP(Horizontal!$C139&amp;Horizontal!$B139&amp;Horizontal!AR$11,Vertical!$E:$O,AR$10,0))+0</f>
        <v>4.3499999999999996</v>
      </c>
      <c r="AS139" s="207">
        <f>(VLOOKUP(Horizontal!$C139&amp;Horizontal!$B139&amp;Horizontal!AS$11,Vertical!$E:$O,AS$10,0))+0</f>
        <v>0</v>
      </c>
      <c r="AT139" s="207">
        <f>(VLOOKUP(Horizontal!$C139&amp;Horizontal!$B139&amp;Horizontal!AT$11,Vertical!$E:$O,AT$10,0))+0</f>
        <v>0</v>
      </c>
      <c r="AU139" s="207">
        <f>(VLOOKUP(Horizontal!$C139&amp;Horizontal!$B139&amp;Horizontal!AU$11,Vertical!$E:$O,AU$10,0))+0</f>
        <v>0</v>
      </c>
      <c r="AV139" s="207">
        <f>(VLOOKUP(Horizontal!$C139&amp;Horizontal!$B139&amp;Horizontal!AV$11,Vertical!$E:$O,AV$10,0))+0</f>
        <v>0</v>
      </c>
      <c r="AW139" s="207">
        <f>(VLOOKUP(Horizontal!$C139&amp;Horizontal!$B139&amp;Horizontal!AW$11,Vertical!$E:$O,AW$10,0))+0</f>
        <v>14.29</v>
      </c>
      <c r="AX139" s="207">
        <f>(VLOOKUP(Horizontal!$C139&amp;Horizontal!$B139&amp;Horizontal!AX$11,Vertical!$E:$O,AX$10,0))+0</f>
        <v>16.670000000000002</v>
      </c>
      <c r="AY139" s="207">
        <f>(VLOOKUP(Horizontal!$C139&amp;Horizontal!$B139&amp;Horizontal!AY$11,Vertical!$E:$O,AY$10,0))+0</f>
        <v>28.57</v>
      </c>
      <c r="AZ139" s="209">
        <f>(VLOOKUP(Horizontal!$C139&amp;Horizontal!$B139&amp;Horizontal!AZ$11,Vertical!$E:$O,AZ$10,0))+0</f>
        <v>32.14</v>
      </c>
      <c r="BA139" s="208">
        <f>(VLOOKUP(Horizontal!$C139&amp;Horizontal!$B139&amp;Horizontal!BA$11,Vertical!$E:$O,BA$10,0))+0</f>
        <v>44.04</v>
      </c>
      <c r="BB139" s="210">
        <f>(VLOOKUP(Horizontal!$C139&amp;Horizontal!$B139&amp;Horizontal!BB$11,Vertical!$E:$O,BB$10,0))+0</f>
        <v>412.74</v>
      </c>
      <c r="BC139" s="207">
        <f>(VLOOKUP(Horizontal!$C139&amp;Horizontal!$B139&amp;Horizontal!BC$11,Vertical!$E:$O,BC$10,0))+0</f>
        <v>152.37</v>
      </c>
      <c r="BD139" s="207">
        <f>(VLOOKUP(Horizontal!$C139&amp;Horizontal!$B139&amp;Horizontal!BD$11,Vertical!$E:$O,BD$10,0))+0</f>
        <v>209.31</v>
      </c>
      <c r="BE139" s="207">
        <f>(VLOOKUP(Horizontal!$C139&amp;Horizontal!$B139&amp;Horizontal!BE$11,Vertical!$E:$O,BE$10,0))+0</f>
        <v>218.18</v>
      </c>
      <c r="BF139" s="207">
        <f>(VLOOKUP(Horizontal!$C139&amp;Horizontal!$B139&amp;Horizontal!BF$11,Vertical!$E:$O,BF$10,0))+0</f>
        <v>231.37</v>
      </c>
      <c r="BG139" s="207">
        <f>(VLOOKUP(Horizontal!$C139&amp;Horizontal!$B139&amp;Horizontal!BG$11,Vertical!$E:$O,BG$10,0))+0</f>
        <v>249.24</v>
      </c>
      <c r="BH139" s="207">
        <f>(VLOOKUP(Horizontal!$C139&amp;Horizontal!$B139&amp;Horizontal!BH$11,Vertical!$E:$O,BH$10,0))+0</f>
        <v>213.81</v>
      </c>
      <c r="BI139" s="207">
        <f>(VLOOKUP(Horizontal!$C139&amp;Horizontal!$B139&amp;Horizontal!BI$11,Vertical!$E:$O,BI$10,0))+0</f>
        <v>202.39</v>
      </c>
      <c r="BJ139" s="209">
        <f>(VLOOKUP(Horizontal!$C139&amp;Horizontal!$B139&amp;Horizontal!BJ$11,Vertical!$E:$O,BJ$10,0))+0</f>
        <v>196.88</v>
      </c>
      <c r="BK139" s="210">
        <f>(VLOOKUP(Horizontal!$C139&amp;Horizontal!$B139&amp;Horizontal!BK$11,Vertical!$E:$O,BK$10,0))+0</f>
        <v>49</v>
      </c>
      <c r="BL139" s="207">
        <f>(VLOOKUP(Horizontal!$C139&amp;Horizontal!$B139&amp;Horizontal!BL$11,Vertical!$E:$O,BL$10,0))+0</f>
        <v>45</v>
      </c>
      <c r="BM139" s="207">
        <f>(VLOOKUP(Horizontal!$C139&amp;Horizontal!$B139&amp;Horizontal!BM$11,Vertical!$E:$O,BM$10,0))+0</f>
        <v>43</v>
      </c>
      <c r="BN139" s="207">
        <f>(VLOOKUP(Horizontal!$C139&amp;Horizontal!$B139&amp;Horizontal!BN$11,Vertical!$E:$O,BN$10,0))+0</f>
        <v>38</v>
      </c>
      <c r="BO139" s="207">
        <f>(VLOOKUP(Horizontal!$C139&amp;Horizontal!$B139&amp;Horizontal!BO$11,Vertical!$E:$O,BO$10,0))+0</f>
        <v>38</v>
      </c>
      <c r="BP139" s="207">
        <f>(VLOOKUP(Horizontal!$C139&amp;Horizontal!$B139&amp;Horizontal!BP$11,Vertical!$E:$O,BP$10,0))+0</f>
        <v>38</v>
      </c>
      <c r="BQ139" s="207">
        <f>(VLOOKUP(Horizontal!$C139&amp;Horizontal!$B139&amp;Horizontal!BQ$11,Vertical!$E:$O,BQ$10,0))+0</f>
        <v>34</v>
      </c>
      <c r="BR139" s="207">
        <f>(VLOOKUP(Horizontal!$C139&amp;Horizontal!$B139&amp;Horizontal!BR$11,Vertical!$E:$O,BR$10,0))+0</f>
        <v>28</v>
      </c>
      <c r="BS139" s="209">
        <f>(VLOOKUP(Horizontal!$C139&amp;Horizontal!$B139&amp;Horizontal!BS$11,Vertical!$E:$O,BS$10,0))+0</f>
        <v>22</v>
      </c>
      <c r="BT139" s="210">
        <f>(VLOOKUP(Horizontal!$C139&amp;Horizontal!$B139&amp;Horizontal!BT$11,Vertical!$E:$O,BT$10,0))+0</f>
        <v>100</v>
      </c>
      <c r="BU139" s="207">
        <f>(VLOOKUP(Horizontal!$C139&amp;Horizontal!$B139&amp;Horizontal!BU$11,Vertical!$E:$O,BU$10,0))+0</f>
        <v>93.55</v>
      </c>
      <c r="BV139" s="207">
        <f>(VLOOKUP(Horizontal!$C139&amp;Horizontal!$B139&amp;Horizontal!BV$11,Vertical!$E:$O,BV$10,0))+0</f>
        <v>90.24</v>
      </c>
      <c r="BW139" s="207">
        <f>(VLOOKUP(Horizontal!$C139&amp;Horizontal!$B139&amp;Horizontal!BW$11,Vertical!$E:$O,BW$10,0))+0</f>
        <v>94.74</v>
      </c>
      <c r="BX139" s="207">
        <f>(VLOOKUP(Horizontal!$C139&amp;Horizontal!$B139&amp;Horizontal!BX$11,Vertical!$E:$O,BX$10,0))+0</f>
        <v>91.3</v>
      </c>
      <c r="BY139" s="207">
        <f>(VLOOKUP(Horizontal!$C139&amp;Horizontal!$B139&amp;Horizontal!BY$11,Vertical!$E:$O,BY$10,0))+0</f>
        <v>50</v>
      </c>
      <c r="BZ139" s="207">
        <f>(VLOOKUP(Horizontal!$C139&amp;Horizontal!$B139&amp;Horizontal!BZ$11,Vertical!$E:$O,BZ$10,0))+0</f>
        <v>50</v>
      </c>
      <c r="CA139" s="207">
        <f>(VLOOKUP(Horizontal!$C139&amp;Horizontal!$B139&amp;Horizontal!CA$11,Vertical!$E:$O,CA$10,0))+0</f>
        <v>20</v>
      </c>
      <c r="CB139" s="209">
        <f>(VLOOKUP(Horizontal!$C139&amp;Horizontal!$B139&amp;Horizontal!CB$11,Vertical!$E:$O,CB$10,0))+0</f>
        <v>12.5</v>
      </c>
      <c r="CC139" s="210">
        <f>(VLOOKUP(Horizontal!$C139&amp;Horizontal!$B139&amp;Horizontal!CC$11,Vertical!$E:$O,CC$10,0))+0</f>
        <v>0</v>
      </c>
      <c r="CD139" s="207">
        <f>(VLOOKUP(Horizontal!$C139&amp;Horizontal!$B139&amp;Horizontal!CD$11,Vertical!$E:$O,CD$10,0))+0</f>
        <v>0</v>
      </c>
      <c r="CE139" s="207">
        <f>(VLOOKUP(Horizontal!$C139&amp;Horizontal!$B139&amp;Horizontal!CE$11,Vertical!$E:$O,CE$10,0))+0</f>
        <v>0</v>
      </c>
      <c r="CF139" s="207">
        <f>(VLOOKUP(Horizontal!$C139&amp;Horizontal!$B139&amp;Horizontal!CF$11,Vertical!$E:$O,CF$10,0))+0</f>
        <v>0</v>
      </c>
      <c r="CG139" s="207">
        <f>(VLOOKUP(Horizontal!$C139&amp;Horizontal!$B139&amp;Horizontal!CG$11,Vertical!$E:$O,CG$10,0))+0</f>
        <v>0</v>
      </c>
      <c r="CH139" s="207">
        <f>(VLOOKUP(Horizontal!$C139&amp;Horizontal!$B139&amp;Horizontal!CH$11,Vertical!$E:$O,CH$10,0))+0</f>
        <v>25</v>
      </c>
      <c r="CI139" s="207">
        <f>(VLOOKUP(Horizontal!$C139&amp;Horizontal!$B139&amp;Horizontal!CI$11,Vertical!$E:$O,CI$10,0))+0</f>
        <v>13.64</v>
      </c>
      <c r="CJ139" s="207">
        <f>(VLOOKUP(Horizontal!$C139&amp;Horizontal!$B139&amp;Horizontal!CJ$11,Vertical!$E:$O,CJ$10,0))+0</f>
        <v>44</v>
      </c>
      <c r="CK139" s="209">
        <f>(VLOOKUP(Horizontal!$C139&amp;Horizontal!$B139&amp;Horizontal!CK$11,Vertical!$E:$O,CK$10,0))+0</f>
        <v>37.5</v>
      </c>
      <c r="CL139" s="210">
        <f>(VLOOKUP(Horizontal!$C139&amp;Horizontal!$B139&amp;Horizontal!CL$11,Vertical!$E:$O,CL$10,0))+0</f>
        <v>0</v>
      </c>
      <c r="CM139" s="207">
        <f>(VLOOKUP(Horizontal!$C139&amp;Horizontal!$B139&amp;Horizontal!CM$11,Vertical!$E:$O,CM$10,0))+0</f>
        <v>6.45</v>
      </c>
      <c r="CN139" s="207">
        <f>(VLOOKUP(Horizontal!$C139&amp;Horizontal!$B139&amp;Horizontal!CN$11,Vertical!$E:$O,CN$10,0))+0</f>
        <v>9.76</v>
      </c>
      <c r="CO139" s="207">
        <f>(VLOOKUP(Horizontal!$C139&amp;Horizontal!$B139&amp;Horizontal!CO$11,Vertical!$E:$O,CO$10,0))+0</f>
        <v>5.26</v>
      </c>
      <c r="CP139" s="207">
        <f>(VLOOKUP(Horizontal!$C139&amp;Horizontal!$B139&amp;Horizontal!CP$11,Vertical!$E:$O,CP$10,0))+0</f>
        <v>8.6999999999999993</v>
      </c>
      <c r="CQ139" s="207">
        <f>(VLOOKUP(Horizontal!$C139&amp;Horizontal!$B139&amp;Horizontal!CQ$11,Vertical!$E:$O,CQ$10,0))+0</f>
        <v>25</v>
      </c>
      <c r="CR139" s="207">
        <f>(VLOOKUP(Horizontal!$C139&amp;Horizontal!$B139&amp;Horizontal!CR$11,Vertical!$E:$O,CR$10,0))+0</f>
        <v>36.36</v>
      </c>
      <c r="CS139" s="207">
        <f>(VLOOKUP(Horizontal!$C139&amp;Horizontal!$B139&amp;Horizontal!CS$11,Vertical!$E:$O,CS$10,0))+0</f>
        <v>36</v>
      </c>
      <c r="CT139" s="207">
        <f>(VLOOKUP(Horizontal!$C139&amp;Horizontal!$B139&amp;Horizontal!CT$11,Vertical!$E:$O,CT$10,0))+0</f>
        <v>50</v>
      </c>
      <c r="CU139" s="152"/>
      <c r="CV139" s="211">
        <f t="shared" si="53"/>
        <v>44.620000000000005</v>
      </c>
      <c r="CW139" s="190">
        <f t="shared" si="54"/>
        <v>40.320000000000007</v>
      </c>
      <c r="CX139" s="190">
        <f t="shared" si="55"/>
        <v>43.009999999999991</v>
      </c>
      <c r="CY139" s="190">
        <f t="shared" si="56"/>
        <v>37.31</v>
      </c>
      <c r="CZ139" s="190">
        <f t="shared" si="57"/>
        <v>51.170000000000016</v>
      </c>
      <c r="DA139" s="190">
        <f t="shared" si="58"/>
        <v>47.04000000000002</v>
      </c>
      <c r="DB139" s="190">
        <f t="shared" si="59"/>
        <v>42.650000000000006</v>
      </c>
      <c r="DC139" s="190">
        <f t="shared" si="60"/>
        <v>40</v>
      </c>
      <c r="DD139" s="212">
        <f t="shared" si="61"/>
        <v>40.620000000000005</v>
      </c>
      <c r="DE139" s="9">
        <v>160</v>
      </c>
      <c r="DF139" s="212">
        <f t="shared" si="62"/>
        <v>-159.66278959810867</v>
      </c>
      <c r="DG139" s="264"/>
      <c r="DH139" s="265"/>
      <c r="DI139" s="265"/>
      <c r="DJ139" s="266"/>
      <c r="DK139" s="190">
        <v>104.4</v>
      </c>
      <c r="DL139" s="190">
        <v>104.4</v>
      </c>
      <c r="DM139" s="190">
        <v>140.86000000000001</v>
      </c>
      <c r="DN139" s="212">
        <v>104.1</v>
      </c>
      <c r="DO139" s="190">
        <v>118.77</v>
      </c>
      <c r="DP139" s="190">
        <v>118.77</v>
      </c>
      <c r="DQ139" s="190">
        <v>157.33000000000001</v>
      </c>
      <c r="DR139" s="212">
        <v>118.77</v>
      </c>
      <c r="DS139" s="150"/>
      <c r="DT139" s="190">
        <v>95</v>
      </c>
      <c r="DU139" s="190">
        <v>110</v>
      </c>
      <c r="DV139" s="190">
        <v>170</v>
      </c>
      <c r="DW139" s="190">
        <v>170</v>
      </c>
      <c r="DX139" s="190"/>
      <c r="DY139" s="190"/>
      <c r="DZ139" s="190"/>
      <c r="EA139" s="190"/>
      <c r="EB139" s="190"/>
      <c r="EC139" s="190">
        <v>150</v>
      </c>
      <c r="ED139" s="190">
        <f>((EC139*6+DT139)/7)+0</f>
        <v>142.14285714285714</v>
      </c>
      <c r="EE139" s="190">
        <v>195</v>
      </c>
      <c r="EF139" s="190">
        <v>170</v>
      </c>
      <c r="EG139" s="190">
        <v>160</v>
      </c>
      <c r="EH139" s="212">
        <v>155</v>
      </c>
      <c r="EI139" s="213"/>
      <c r="EJ139" s="211">
        <v>45</v>
      </c>
      <c r="EK139" s="190">
        <v>40</v>
      </c>
      <c r="EL139" s="190">
        <v>40</v>
      </c>
      <c r="EM139" s="190">
        <v>40</v>
      </c>
      <c r="EN139" s="190"/>
      <c r="EO139" s="190"/>
      <c r="EP139" s="190"/>
      <c r="EQ139" s="190"/>
      <c r="ER139" s="190"/>
      <c r="ES139" s="190"/>
      <c r="ET139" s="190">
        <f>((40*6+EJ139)/7)+0</f>
        <v>40.714285714285715</v>
      </c>
      <c r="EU139" s="190">
        <v>50</v>
      </c>
      <c r="EV139" s="190">
        <v>45</v>
      </c>
      <c r="EW139" s="190">
        <v>45</v>
      </c>
      <c r="EX139" s="212">
        <v>45</v>
      </c>
      <c r="EY139" s="211"/>
      <c r="EZ139" s="75">
        <f t="shared" si="76"/>
        <v>-9.5238095238095233E-2</v>
      </c>
      <c r="FA139" s="89">
        <f t="shared" si="77"/>
        <v>-7.0000000000000007E-2</v>
      </c>
      <c r="FB139" s="212"/>
      <c r="FC139" s="213"/>
      <c r="FD139" s="213"/>
      <c r="FE139" s="213"/>
      <c r="FF139" s="213"/>
      <c r="FG139" s="213"/>
      <c r="FH139" s="213"/>
      <c r="FI139" s="213"/>
      <c r="FJ139" s="213"/>
      <c r="FK139" s="213"/>
      <c r="FL139" s="213"/>
      <c r="FM139" s="213"/>
      <c r="FN139" s="213"/>
      <c r="FO139" s="213"/>
      <c r="FP139" s="213"/>
      <c r="FQ139" s="213"/>
      <c r="FR139" s="213"/>
      <c r="FS139" s="211"/>
      <c r="FT139" s="190"/>
      <c r="FU139" s="190"/>
      <c r="FV139" s="190"/>
      <c r="FW139" s="190"/>
      <c r="FX139" s="190"/>
      <c r="FY139" s="190"/>
      <c r="FZ139" s="190"/>
      <c r="GA139" s="190"/>
      <c r="GB139" s="190"/>
      <c r="GC139" s="190"/>
      <c r="GD139" s="190"/>
      <c r="GE139" s="190"/>
      <c r="GF139" s="190"/>
      <c r="GG139" s="212"/>
    </row>
    <row r="140" spans="1:189">
      <c r="A140" s="56"/>
      <c r="B140" s="33">
        <f t="shared" si="78"/>
        <v>42892</v>
      </c>
      <c r="C140" s="30" t="s">
        <v>43</v>
      </c>
      <c r="D140" s="30">
        <v>2017</v>
      </c>
      <c r="E140" s="30" t="str">
        <f t="shared" si="75"/>
        <v>2017S23</v>
      </c>
      <c r="F140" s="30" t="str">
        <f t="shared" si="63"/>
        <v>62017</v>
      </c>
      <c r="G140" s="208">
        <v>-10</v>
      </c>
      <c r="H140" s="207">
        <f>(VLOOKUP(Horizontal!$C140&amp;Horizontal!$B140&amp;Horizontal!H$11,Vertical!$E:$O,H$10,0))+0</f>
        <v>102.2</v>
      </c>
      <c r="I140" s="207">
        <f>(VLOOKUP(Horizontal!$C140&amp;Horizontal!$B140&amp;Horizontal!I$11,Vertical!$E:$O,I$10,0))+0</f>
        <v>147.63</v>
      </c>
      <c r="J140" s="207">
        <f>(VLOOKUP(Horizontal!$C140&amp;Horizontal!$B140&amp;Horizontal!J$11,Vertical!$E:$O,J$10,0))+0</f>
        <v>173.41</v>
      </c>
      <c r="K140" s="207">
        <f>(VLOOKUP(Horizontal!$C140&amp;Horizontal!$B140&amp;Horizontal!K$11,Vertical!$E:$O,K$10,0))+0</f>
        <v>179.51</v>
      </c>
      <c r="L140" s="207">
        <f>(VLOOKUP(Horizontal!$C140&amp;Horizontal!$B140&amp;Horizontal!L$11,Vertical!$E:$O,L$10,0))+0</f>
        <v>179.29</v>
      </c>
      <c r="M140" s="207">
        <f>(VLOOKUP(Horizontal!$C140&amp;Horizontal!$B140&amp;Horizontal!M$11,Vertical!$E:$O,M$10,0))+0</f>
        <v>198.47</v>
      </c>
      <c r="N140" s="207">
        <f>(VLOOKUP(Horizontal!$C140&amp;Horizontal!$B140&amp;Horizontal!N$11,Vertical!$E:$O,N$10,0))+0</f>
        <v>169.27</v>
      </c>
      <c r="O140" s="207">
        <f>(VLOOKUP(Horizontal!$C140&amp;Horizontal!$B140&amp;Horizontal!O$11,Vertical!$E:$O,O$10,0))+0</f>
        <v>161.36000000000001</v>
      </c>
      <c r="P140" s="209">
        <f>(VLOOKUP(Horizontal!$C140&amp;Horizontal!$B140&amp;Horizontal!P$11,Vertical!$E:$O,P$10,0))+0</f>
        <v>155.69</v>
      </c>
      <c r="Q140" s="210">
        <f>(VLOOKUP(Horizontal!$C140&amp;Horizontal!$B140&amp;Horizontal!Q$11,Vertical!$E:$O,Q$10,0))+0</f>
        <v>57</v>
      </c>
      <c r="R140" s="207">
        <f>(VLOOKUP(Horizontal!$C140&amp;Horizontal!$B140&amp;Horizontal!R$11,Vertical!$E:$O,R$10,0))+0</f>
        <v>53</v>
      </c>
      <c r="S140" s="207">
        <f>(VLOOKUP(Horizontal!$C140&amp;Horizontal!$B140&amp;Horizontal!S$11,Vertical!$E:$O,S$10,0))+0</f>
        <v>46</v>
      </c>
      <c r="T140" s="207">
        <f>(VLOOKUP(Horizontal!$C140&amp;Horizontal!$B140&amp;Horizontal!T$11,Vertical!$E:$O,T$10,0))+0</f>
        <v>45</v>
      </c>
      <c r="U140" s="207">
        <f>(VLOOKUP(Horizontal!$C140&amp;Horizontal!$B140&amp;Horizontal!U$11,Vertical!$E:$O,U$10,0))+0</f>
        <v>47</v>
      </c>
      <c r="V140" s="207">
        <f>(VLOOKUP(Horizontal!$C140&amp;Horizontal!$B140&amp;Horizontal!V$11,Vertical!$E:$O,V$10,0))+0</f>
        <v>37</v>
      </c>
      <c r="W140" s="207">
        <f>(VLOOKUP(Horizontal!$C140&amp;Horizontal!$B140&amp;Horizontal!W$11,Vertical!$E:$O,W$10,0))+0</f>
        <v>31</v>
      </c>
      <c r="X140" s="207">
        <f>(VLOOKUP(Horizontal!$C140&amp;Horizontal!$B140&amp;Horizontal!X$11,Vertical!$E:$O,X$10,0))+0</f>
        <v>28</v>
      </c>
      <c r="Y140" s="209">
        <f>(VLOOKUP(Horizontal!$C140&amp;Horizontal!$B140&amp;Horizontal!Y$11,Vertical!$E:$O,Y$10,0))+0</f>
        <v>26</v>
      </c>
      <c r="Z140" s="210">
        <f>(VLOOKUP(Horizontal!$C140&amp;Horizontal!$B140&amp;Horizontal!Z$11,Vertical!$E:$O,Z$10,0))+0</f>
        <v>84</v>
      </c>
      <c r="AA140" s="207">
        <f>(VLOOKUP(Horizontal!$C140&amp;Horizontal!$B140&amp;Horizontal!AA$11,Vertical!$E:$O,AA$10,0))+0</f>
        <v>38.1</v>
      </c>
      <c r="AB140" s="207">
        <f>(VLOOKUP(Horizontal!$C140&amp;Horizontal!$B140&amp;Horizontal!AB$11,Vertical!$E:$O,AB$10,0))+0</f>
        <v>56.52</v>
      </c>
      <c r="AC140" s="207">
        <f>(VLOOKUP(Horizontal!$C140&amp;Horizontal!$B140&amp;Horizontal!AC$11,Vertical!$E:$O,AC$10,0))+0</f>
        <v>56.52</v>
      </c>
      <c r="AD140" s="207">
        <f>(VLOOKUP(Horizontal!$C140&amp;Horizontal!$B140&amp;Horizontal!AD$11,Vertical!$E:$O,AD$10,0))+0</f>
        <v>57.69</v>
      </c>
      <c r="AE140" s="207">
        <f>(VLOOKUP(Horizontal!$C140&amp;Horizontal!$B140&amp;Horizontal!AE$11,Vertical!$E:$O,AE$10,0))+0</f>
        <v>51.72</v>
      </c>
      <c r="AF140" s="207">
        <f>(VLOOKUP(Horizontal!$C140&amp;Horizontal!$B140&amp;Horizontal!AF$11,Vertical!$E:$O,AF$10,0))+0</f>
        <v>37.93</v>
      </c>
      <c r="AG140" s="207">
        <f>(VLOOKUP(Horizontal!$C140&amp;Horizontal!$B140&amp;Horizontal!AG$11,Vertical!$E:$O,AG$10,0))+0</f>
        <v>37.93</v>
      </c>
      <c r="AH140" s="209">
        <f>(VLOOKUP(Horizontal!$C140&amp;Horizontal!$B140&amp;Horizontal!AH$11,Vertical!$E:$O,AH$10,0))+0</f>
        <v>22.22</v>
      </c>
      <c r="AI140" s="210">
        <f>(VLOOKUP(Horizontal!$C140&amp;Horizontal!$B140&amp;Horizontal!AI$11,Vertical!$E:$O,AI$10,0))+0</f>
        <v>12</v>
      </c>
      <c r="AJ140" s="207">
        <f>(VLOOKUP(Horizontal!$C140&amp;Horizontal!$B140&amp;Horizontal!AJ$11,Vertical!$E:$O,AJ$10,0))+0</f>
        <v>14.29</v>
      </c>
      <c r="AK140" s="207">
        <f>(VLOOKUP(Horizontal!$C140&amp;Horizontal!$B140&amp;Horizontal!AK$11,Vertical!$E:$O,AK$10,0))+0</f>
        <v>4.3499999999999996</v>
      </c>
      <c r="AL140" s="207">
        <f>(VLOOKUP(Horizontal!$C140&amp;Horizontal!$B140&amp;Horizontal!AL$11,Vertical!$E:$O,AL$10,0))+0</f>
        <v>4.3499999999999996</v>
      </c>
      <c r="AM140" s="207">
        <f>(VLOOKUP(Horizontal!$C140&amp;Horizontal!$B140&amp;Horizontal!AM$11,Vertical!$E:$O,AM$10,0))+0</f>
        <v>11.54</v>
      </c>
      <c r="AN140" s="207">
        <f>(VLOOKUP(Horizontal!$C140&amp;Horizontal!$B140&amp;Horizontal!AN$11,Vertical!$E:$O,AN$10,0))+0</f>
        <v>37.93</v>
      </c>
      <c r="AO140" s="207">
        <f>(VLOOKUP(Horizontal!$C140&amp;Horizontal!$B140&amp;Horizontal!AO$11,Vertical!$E:$O,AO$10,0))+0</f>
        <v>44.83</v>
      </c>
      <c r="AP140" s="207">
        <f>(VLOOKUP(Horizontal!$C140&amp;Horizontal!$B140&amp;Horizontal!AP$11,Vertical!$E:$O,AP$10,0))+0</f>
        <v>55.17</v>
      </c>
      <c r="AQ140" s="209">
        <f>(VLOOKUP(Horizontal!$C140&amp;Horizontal!$B140&amp;Horizontal!AQ$11,Vertical!$E:$O,AQ$10,0))+0</f>
        <v>59.26</v>
      </c>
      <c r="AR140" s="210">
        <f>(VLOOKUP(Horizontal!$C140&amp;Horizontal!$B140&amp;Horizontal!AR$11,Vertical!$E:$O,AR$10,0))+0</f>
        <v>4</v>
      </c>
      <c r="AS140" s="207">
        <f>(VLOOKUP(Horizontal!$C140&amp;Horizontal!$B140&amp;Horizontal!AS$11,Vertical!$E:$O,AS$10,0))+0</f>
        <v>47.62</v>
      </c>
      <c r="AT140" s="207">
        <f>(VLOOKUP(Horizontal!$C140&amp;Horizontal!$B140&amp;Horizontal!AT$11,Vertical!$E:$O,AT$10,0))+0</f>
        <v>39.130000000000003</v>
      </c>
      <c r="AU140" s="207">
        <f>(VLOOKUP(Horizontal!$C140&amp;Horizontal!$B140&amp;Horizontal!AU$11,Vertical!$E:$O,AU$10,0))+0</f>
        <v>39.130000000000003</v>
      </c>
      <c r="AV140" s="207">
        <f>(VLOOKUP(Horizontal!$C140&amp;Horizontal!$B140&amp;Horizontal!AV$11,Vertical!$E:$O,AV$10,0))+0</f>
        <v>30.77</v>
      </c>
      <c r="AW140" s="207">
        <f>(VLOOKUP(Horizontal!$C140&amp;Horizontal!$B140&amp;Horizontal!AW$11,Vertical!$E:$O,AW$10,0))+0</f>
        <v>10.34</v>
      </c>
      <c r="AX140" s="207">
        <f>(VLOOKUP(Horizontal!$C140&amp;Horizontal!$B140&amp;Horizontal!AX$11,Vertical!$E:$O,AX$10,0))+0</f>
        <v>17.239999999999998</v>
      </c>
      <c r="AY140" s="207">
        <f>(VLOOKUP(Horizontal!$C140&amp;Horizontal!$B140&amp;Horizontal!AY$11,Vertical!$E:$O,AY$10,0))+0</f>
        <v>6.9</v>
      </c>
      <c r="AZ140" s="209">
        <f>(VLOOKUP(Horizontal!$C140&amp;Horizontal!$B140&amp;Horizontal!AZ$11,Vertical!$E:$O,AZ$10,0))+0</f>
        <v>18.52</v>
      </c>
      <c r="BA140" s="208">
        <f>(VLOOKUP(Horizontal!$C140&amp;Horizontal!$B140&amp;Horizontal!BA$11,Vertical!$E:$O,BA$10,0))+0</f>
        <v>44.47</v>
      </c>
      <c r="BB140" s="210">
        <f>(VLOOKUP(Horizontal!$C140&amp;Horizontal!$B140&amp;Horizontal!BB$11,Vertical!$E:$O,BB$10,0))+0</f>
        <v>143.22</v>
      </c>
      <c r="BC140" s="207">
        <f>(VLOOKUP(Horizontal!$C140&amp;Horizontal!$B140&amp;Horizontal!BC$11,Vertical!$E:$O,BC$10,0))+0</f>
        <v>186.03</v>
      </c>
      <c r="BD140" s="207">
        <f>(VLOOKUP(Horizontal!$C140&amp;Horizontal!$B140&amp;Horizontal!BD$11,Vertical!$E:$O,BD$10,0))+0</f>
        <v>212.05</v>
      </c>
      <c r="BE140" s="207">
        <f>(VLOOKUP(Horizontal!$C140&amp;Horizontal!$B140&amp;Horizontal!BE$11,Vertical!$E:$O,BE$10,0))+0</f>
        <v>219.96</v>
      </c>
      <c r="BF140" s="207">
        <f>(VLOOKUP(Horizontal!$C140&amp;Horizontal!$B140&amp;Horizontal!BF$11,Vertical!$E:$O,BF$10,0))+0</f>
        <v>220.69</v>
      </c>
      <c r="BG140" s="207">
        <f>(VLOOKUP(Horizontal!$C140&amp;Horizontal!$B140&amp;Horizontal!BG$11,Vertical!$E:$O,BG$10,0))+0</f>
        <v>242.31</v>
      </c>
      <c r="BH140" s="207">
        <f>(VLOOKUP(Horizontal!$C140&amp;Horizontal!$B140&amp;Horizontal!BH$11,Vertical!$E:$O,BH$10,0))+0</f>
        <v>210.33</v>
      </c>
      <c r="BI140" s="207">
        <f>(VLOOKUP(Horizontal!$C140&amp;Horizontal!$B140&amp;Horizontal!BI$11,Vertical!$E:$O,BI$10,0))+0</f>
        <v>201.94</v>
      </c>
      <c r="BJ140" s="209">
        <f>(VLOOKUP(Horizontal!$C140&amp;Horizontal!$B140&amp;Horizontal!BJ$11,Vertical!$E:$O,BJ$10,0))+0</f>
        <v>197.8</v>
      </c>
      <c r="BK140" s="210">
        <f>(VLOOKUP(Horizontal!$C140&amp;Horizontal!$B140&amp;Horizontal!BK$11,Vertical!$E:$O,BK$10,0))+0</f>
        <v>49</v>
      </c>
      <c r="BL140" s="207">
        <f>(VLOOKUP(Horizontal!$C140&amp;Horizontal!$B140&amp;Horizontal!BL$11,Vertical!$E:$O,BL$10,0))+0</f>
        <v>45</v>
      </c>
      <c r="BM140" s="207">
        <f>(VLOOKUP(Horizontal!$C140&amp;Horizontal!$B140&amp;Horizontal!BM$11,Vertical!$E:$O,BM$10,0))+0</f>
        <v>44</v>
      </c>
      <c r="BN140" s="207">
        <f>(VLOOKUP(Horizontal!$C140&amp;Horizontal!$B140&amp;Horizontal!BN$11,Vertical!$E:$O,BN$10,0))+0</f>
        <v>42</v>
      </c>
      <c r="BO140" s="207">
        <f>(VLOOKUP(Horizontal!$C140&amp;Horizontal!$B140&amp;Horizontal!BO$11,Vertical!$E:$O,BO$10,0))+0</f>
        <v>41</v>
      </c>
      <c r="BP140" s="207">
        <f>(VLOOKUP(Horizontal!$C140&amp;Horizontal!$B140&amp;Horizontal!BP$11,Vertical!$E:$O,BP$10,0))+0</f>
        <v>38</v>
      </c>
      <c r="BQ140" s="207">
        <f>(VLOOKUP(Horizontal!$C140&amp;Horizontal!$B140&amp;Horizontal!BQ$11,Vertical!$E:$O,BQ$10,0))+0</f>
        <v>32</v>
      </c>
      <c r="BR140" s="207">
        <f>(VLOOKUP(Horizontal!$C140&amp;Horizontal!$B140&amp;Horizontal!BR$11,Vertical!$E:$O,BR$10,0))+0</f>
        <v>26</v>
      </c>
      <c r="BS140" s="209">
        <f>(VLOOKUP(Horizontal!$C140&amp;Horizontal!$B140&amp;Horizontal!BS$11,Vertical!$E:$O,BS$10,0))+0</f>
        <v>25</v>
      </c>
      <c r="BT140" s="210">
        <f>(VLOOKUP(Horizontal!$C140&amp;Horizontal!$B140&amp;Horizontal!BT$11,Vertical!$E:$O,BT$10,0))+0</f>
        <v>86.36</v>
      </c>
      <c r="BU140" s="207">
        <f>(VLOOKUP(Horizontal!$C140&amp;Horizontal!$B140&amp;Horizontal!BU$11,Vertical!$E:$O,BU$10,0))+0</f>
        <v>52.94</v>
      </c>
      <c r="BV140" s="207">
        <f>(VLOOKUP(Horizontal!$C140&amp;Horizontal!$B140&amp;Horizontal!BV$11,Vertical!$E:$O,BV$10,0))+0</f>
        <v>60</v>
      </c>
      <c r="BW140" s="207">
        <f>(VLOOKUP(Horizontal!$C140&amp;Horizontal!$B140&amp;Horizontal!BW$11,Vertical!$E:$O,BW$10,0))+0</f>
        <v>60</v>
      </c>
      <c r="BX140" s="207">
        <f>(VLOOKUP(Horizontal!$C140&amp;Horizontal!$B140&amp;Horizontal!BX$11,Vertical!$E:$O,BX$10,0))+0</f>
        <v>66.67</v>
      </c>
      <c r="BY140" s="207">
        <f>(VLOOKUP(Horizontal!$C140&amp;Horizontal!$B140&amp;Horizontal!BY$11,Vertical!$E:$O,BY$10,0))+0</f>
        <v>63.64</v>
      </c>
      <c r="BZ140" s="207">
        <f>(VLOOKUP(Horizontal!$C140&amp;Horizontal!$B140&amp;Horizontal!BZ$11,Vertical!$E:$O,BZ$10,0))+0</f>
        <v>30.43</v>
      </c>
      <c r="CA140" s="207">
        <f>(VLOOKUP(Horizontal!$C140&amp;Horizontal!$B140&amp;Horizontal!CA$11,Vertical!$E:$O,CA$10,0))+0</f>
        <v>30.43</v>
      </c>
      <c r="CB140" s="209">
        <f>(VLOOKUP(Horizontal!$C140&amp;Horizontal!$B140&amp;Horizontal!CB$11,Vertical!$E:$O,CB$10,0))+0</f>
        <v>33.33</v>
      </c>
      <c r="CC140" s="210">
        <f>(VLOOKUP(Horizontal!$C140&amp;Horizontal!$B140&amp;Horizontal!CC$11,Vertical!$E:$O,CC$10,0))+0</f>
        <v>0</v>
      </c>
      <c r="CD140" s="207">
        <f>(VLOOKUP(Horizontal!$C140&amp;Horizontal!$B140&amp;Horizontal!CD$11,Vertical!$E:$O,CD$10,0))+0</f>
        <v>17.649999999999999</v>
      </c>
      <c r="CE140" s="207">
        <f>(VLOOKUP(Horizontal!$C140&amp;Horizontal!$B140&amp;Horizontal!CE$11,Vertical!$E:$O,CE$10,0))+0</f>
        <v>10</v>
      </c>
      <c r="CF140" s="207">
        <f>(VLOOKUP(Horizontal!$C140&amp;Horizontal!$B140&amp;Horizontal!CF$11,Vertical!$E:$O,CF$10,0))+0</f>
        <v>10</v>
      </c>
      <c r="CG140" s="207">
        <f>(VLOOKUP(Horizontal!$C140&amp;Horizontal!$B140&amp;Horizontal!CG$11,Vertical!$E:$O,CG$10,0))+0</f>
        <v>14.29</v>
      </c>
      <c r="CH140" s="207">
        <f>(VLOOKUP(Horizontal!$C140&amp;Horizontal!$B140&amp;Horizontal!CH$11,Vertical!$E:$O,CH$10,0))+0</f>
        <v>22.73</v>
      </c>
      <c r="CI140" s="207">
        <f>(VLOOKUP(Horizontal!$C140&amp;Horizontal!$B140&amp;Horizontal!CI$11,Vertical!$E:$O,CI$10,0))+0</f>
        <v>39.130000000000003</v>
      </c>
      <c r="CJ140" s="207">
        <f>(VLOOKUP(Horizontal!$C140&amp;Horizontal!$B140&amp;Horizontal!CJ$11,Vertical!$E:$O,CJ$10,0))+0</f>
        <v>30.43</v>
      </c>
      <c r="CK140" s="209">
        <f>(VLOOKUP(Horizontal!$C140&amp;Horizontal!$B140&amp;Horizontal!CK$11,Vertical!$E:$O,CK$10,0))+0</f>
        <v>33.33</v>
      </c>
      <c r="CL140" s="210">
        <f>(VLOOKUP(Horizontal!$C140&amp;Horizontal!$B140&amp;Horizontal!CL$11,Vertical!$E:$O,CL$10,0))+0</f>
        <v>13.64</v>
      </c>
      <c r="CM140" s="207">
        <f>(VLOOKUP(Horizontal!$C140&amp;Horizontal!$B140&amp;Horizontal!CM$11,Vertical!$E:$O,CM$10,0))+0</f>
        <v>29.41</v>
      </c>
      <c r="CN140" s="207">
        <f>(VLOOKUP(Horizontal!$C140&amp;Horizontal!$B140&amp;Horizontal!CN$11,Vertical!$E:$O,CN$10,0))+0</f>
        <v>30</v>
      </c>
      <c r="CO140" s="207">
        <f>(VLOOKUP(Horizontal!$C140&amp;Horizontal!$B140&amp;Horizontal!CO$11,Vertical!$E:$O,CO$10,0))+0</f>
        <v>30</v>
      </c>
      <c r="CP140" s="207">
        <f>(VLOOKUP(Horizontal!$C140&amp;Horizontal!$B140&amp;Horizontal!CP$11,Vertical!$E:$O,CP$10,0))+0</f>
        <v>19.05</v>
      </c>
      <c r="CQ140" s="207">
        <f>(VLOOKUP(Horizontal!$C140&amp;Horizontal!$B140&amp;Horizontal!CQ$11,Vertical!$E:$O,CQ$10,0))+0</f>
        <v>13.64</v>
      </c>
      <c r="CR140" s="207">
        <f>(VLOOKUP(Horizontal!$C140&amp;Horizontal!$B140&amp;Horizontal!CR$11,Vertical!$E:$O,CR$10,0))+0</f>
        <v>30.43</v>
      </c>
      <c r="CS140" s="207">
        <f>(VLOOKUP(Horizontal!$C140&amp;Horizontal!$B140&amp;Horizontal!CS$11,Vertical!$E:$O,CS$10,0))+0</f>
        <v>39.130000000000003</v>
      </c>
      <c r="CT140" s="207">
        <f>(VLOOKUP(Horizontal!$C140&amp;Horizontal!$B140&amp;Horizontal!CT$11,Vertical!$E:$O,CT$10,0))+0</f>
        <v>33.33</v>
      </c>
      <c r="CU140" s="152"/>
      <c r="CV140" s="211">
        <f t="shared" si="53"/>
        <v>41.019999999999996</v>
      </c>
      <c r="CW140" s="190">
        <f t="shared" si="54"/>
        <v>38.400000000000006</v>
      </c>
      <c r="CX140" s="190">
        <f t="shared" si="55"/>
        <v>38.640000000000015</v>
      </c>
      <c r="CY140" s="190">
        <f t="shared" si="56"/>
        <v>40.450000000000017</v>
      </c>
      <c r="CZ140" s="190">
        <f t="shared" si="57"/>
        <v>41.400000000000006</v>
      </c>
      <c r="DA140" s="190">
        <f t="shared" si="58"/>
        <v>43.84</v>
      </c>
      <c r="DB140" s="190">
        <f t="shared" si="59"/>
        <v>41.06</v>
      </c>
      <c r="DC140" s="190">
        <f t="shared" si="60"/>
        <v>40.579999999999984</v>
      </c>
      <c r="DD140" s="212">
        <f t="shared" si="61"/>
        <v>42.110000000000014</v>
      </c>
      <c r="DE140" s="9">
        <v>160</v>
      </c>
      <c r="DF140" s="212">
        <f t="shared" si="62"/>
        <v>106.25721040189133</v>
      </c>
      <c r="DG140" s="264"/>
      <c r="DH140" s="265"/>
      <c r="DI140" s="265"/>
      <c r="DJ140" s="266"/>
      <c r="DK140" s="190">
        <v>91.73</v>
      </c>
      <c r="DL140" s="190">
        <v>0</v>
      </c>
      <c r="DM140" s="190">
        <v>91.73</v>
      </c>
      <c r="DN140" s="212">
        <v>91.73</v>
      </c>
      <c r="DO140" s="190">
        <v>103.7</v>
      </c>
      <c r="DP140" s="190">
        <v>33.68</v>
      </c>
      <c r="DQ140" s="190">
        <v>127.6</v>
      </c>
      <c r="DR140" s="212">
        <v>103.07</v>
      </c>
      <c r="DS140" s="150"/>
      <c r="DT140" s="190">
        <v>95</v>
      </c>
      <c r="DU140" s="190">
        <v>135</v>
      </c>
      <c r="DV140" s="190">
        <v>160</v>
      </c>
      <c r="DW140" s="190">
        <v>180</v>
      </c>
      <c r="DX140" s="190"/>
      <c r="DY140" s="190"/>
      <c r="DZ140" s="190"/>
      <c r="EA140" s="190"/>
      <c r="EB140" s="190"/>
      <c r="EC140" s="190">
        <v>170</v>
      </c>
      <c r="ED140" s="190">
        <v>160</v>
      </c>
      <c r="EE140" s="190">
        <v>200</v>
      </c>
      <c r="EF140" s="190">
        <v>170</v>
      </c>
      <c r="EG140" s="190">
        <v>160</v>
      </c>
      <c r="EH140" s="212">
        <v>155</v>
      </c>
      <c r="EI140" s="213"/>
      <c r="EJ140" s="211">
        <v>50</v>
      </c>
      <c r="EK140" s="190">
        <v>45</v>
      </c>
      <c r="EL140" s="190">
        <v>42</v>
      </c>
      <c r="EM140" s="190">
        <v>42</v>
      </c>
      <c r="EN140" s="190"/>
      <c r="EO140" s="190"/>
      <c r="EP140" s="190"/>
      <c r="EQ140" s="190"/>
      <c r="ER140" s="190"/>
      <c r="ES140" s="190"/>
      <c r="ET140" s="190">
        <f>((42*5+EK140+EJ140)/7)+0</f>
        <v>43.571428571428569</v>
      </c>
      <c r="EU140" s="190">
        <v>50</v>
      </c>
      <c r="EV140" s="190">
        <v>45</v>
      </c>
      <c r="EW140" s="190">
        <v>45</v>
      </c>
      <c r="EX140" s="212">
        <v>45</v>
      </c>
      <c r="EY140" s="211"/>
      <c r="EZ140" s="75">
        <f t="shared" si="76"/>
        <v>-9.5238095238095233E-2</v>
      </c>
      <c r="FA140" s="89">
        <f t="shared" si="77"/>
        <v>-7.0000000000000007E-2</v>
      </c>
      <c r="FB140" s="212"/>
      <c r="FC140" s="213"/>
      <c r="FD140" s="213"/>
      <c r="FE140" s="213"/>
      <c r="FF140" s="213"/>
      <c r="FG140" s="213"/>
      <c r="FH140" s="213"/>
      <c r="FI140" s="213"/>
      <c r="FJ140" s="213"/>
      <c r="FK140" s="213"/>
      <c r="FL140" s="213"/>
      <c r="FM140" s="213"/>
      <c r="FN140" s="213"/>
      <c r="FO140" s="213"/>
      <c r="FP140" s="213"/>
      <c r="FQ140" s="213"/>
      <c r="FR140" s="213"/>
      <c r="FS140" s="211"/>
      <c r="FT140" s="190"/>
      <c r="FU140" s="190"/>
      <c r="FV140" s="190"/>
      <c r="FW140" s="190"/>
      <c r="FX140" s="190"/>
      <c r="FY140" s="190"/>
      <c r="FZ140" s="190"/>
      <c r="GA140" s="190"/>
      <c r="GB140" s="190"/>
      <c r="GC140" s="190"/>
      <c r="GD140" s="190"/>
      <c r="GE140" s="190"/>
      <c r="GF140" s="190"/>
      <c r="GG140" s="212"/>
    </row>
    <row r="141" spans="1:189">
      <c r="A141" s="56"/>
      <c r="B141" s="33">
        <f t="shared" si="78"/>
        <v>42899</v>
      </c>
      <c r="C141" s="30" t="s">
        <v>42</v>
      </c>
      <c r="D141" s="30">
        <v>2017</v>
      </c>
      <c r="E141" s="30" t="str">
        <f t="shared" si="75"/>
        <v>2017S24</v>
      </c>
      <c r="F141" s="30" t="str">
        <f t="shared" si="63"/>
        <v>62017</v>
      </c>
      <c r="G141" s="208">
        <v>-10</v>
      </c>
      <c r="H141" s="207">
        <f>(VLOOKUP(Horizontal!$C141&amp;Horizontal!$B141&amp;Horizontal!H$11,Vertical!$E:$O,H$10,0))+0</f>
        <v>104.38</v>
      </c>
      <c r="I141" s="207">
        <f>(VLOOKUP(Horizontal!$C141&amp;Horizontal!$B141&amp;Horizontal!I$11,Vertical!$E:$O,I$10,0))+0</f>
        <v>178.34</v>
      </c>
      <c r="J141" s="207">
        <f>(VLOOKUP(Horizontal!$C141&amp;Horizontal!$B141&amp;Horizontal!J$11,Vertical!$E:$O,J$10,0))+0</f>
        <v>210.21</v>
      </c>
      <c r="K141" s="207">
        <f>(VLOOKUP(Horizontal!$C141&amp;Horizontal!$B141&amp;Horizontal!K$11,Vertical!$E:$O,K$10,0))+0</f>
        <v>211.68</v>
      </c>
      <c r="L141" s="207">
        <f>(VLOOKUP(Horizontal!$C141&amp;Horizontal!$B141&amp;Horizontal!L$11,Vertical!$E:$O,L$10,0))+0</f>
        <v>202.88</v>
      </c>
      <c r="M141" s="207">
        <f>(VLOOKUP(Horizontal!$C141&amp;Horizontal!$B141&amp;Horizontal!M$11,Vertical!$E:$O,M$10,0))+0</f>
        <v>200.48</v>
      </c>
      <c r="N141" s="207">
        <f>(VLOOKUP(Horizontal!$C141&amp;Horizontal!$B141&amp;Horizontal!N$11,Vertical!$E:$O,N$10,0))+0</f>
        <v>169.69</v>
      </c>
      <c r="O141" s="207">
        <f>(VLOOKUP(Horizontal!$C141&amp;Horizontal!$B141&amp;Horizontal!O$11,Vertical!$E:$O,O$10,0))+0</f>
        <v>161.85</v>
      </c>
      <c r="P141" s="209">
        <f>(VLOOKUP(Horizontal!$C141&amp;Horizontal!$B141&amp;Horizontal!P$11,Vertical!$E:$O,P$10,0))+0</f>
        <v>156</v>
      </c>
      <c r="Q141" s="210">
        <f>(VLOOKUP(Horizontal!$C141&amp;Horizontal!$B141&amp;Horizontal!Q$11,Vertical!$E:$O,Q$10,0))+0</f>
        <v>54</v>
      </c>
      <c r="R141" s="207">
        <f>(VLOOKUP(Horizontal!$C141&amp;Horizontal!$B141&amp;Horizontal!R$11,Vertical!$E:$O,R$10,0))+0</f>
        <v>51</v>
      </c>
      <c r="S141" s="207">
        <f>(VLOOKUP(Horizontal!$C141&amp;Horizontal!$B141&amp;Horizontal!S$11,Vertical!$E:$O,S$10,0))+0</f>
        <v>44</v>
      </c>
      <c r="T141" s="207">
        <f>(VLOOKUP(Horizontal!$C141&amp;Horizontal!$B141&amp;Horizontal!T$11,Vertical!$E:$O,T$10,0))+0</f>
        <v>44</v>
      </c>
      <c r="U141" s="207">
        <f>(VLOOKUP(Horizontal!$C141&amp;Horizontal!$B141&amp;Horizontal!U$11,Vertical!$E:$O,U$10,0))+0</f>
        <v>49</v>
      </c>
      <c r="V141" s="207">
        <f>(VLOOKUP(Horizontal!$C141&amp;Horizontal!$B141&amp;Horizontal!V$11,Vertical!$E:$O,V$10,0))+0</f>
        <v>35</v>
      </c>
      <c r="W141" s="207">
        <f>(VLOOKUP(Horizontal!$C141&amp;Horizontal!$B141&amp;Horizontal!W$11,Vertical!$E:$O,W$10,0))+0</f>
        <v>29</v>
      </c>
      <c r="X141" s="207">
        <f>(VLOOKUP(Horizontal!$C141&amp;Horizontal!$B141&amp;Horizontal!X$11,Vertical!$E:$O,X$10,0))+0</f>
        <v>25</v>
      </c>
      <c r="Y141" s="209">
        <f>(VLOOKUP(Horizontal!$C141&amp;Horizontal!$B141&amp;Horizontal!Y$11,Vertical!$E:$O,Y$10,0))+0</f>
        <v>22</v>
      </c>
      <c r="Z141" s="210">
        <f>(VLOOKUP(Horizontal!$C141&amp;Horizontal!$B141&amp;Horizontal!Z$11,Vertical!$E:$O,Z$10,0))+0</f>
        <v>32.14</v>
      </c>
      <c r="AA141" s="207">
        <f>(VLOOKUP(Horizontal!$C141&amp;Horizontal!$B141&amp;Horizontal!AA$11,Vertical!$E:$O,AA$10,0))+0</f>
        <v>4</v>
      </c>
      <c r="AB141" s="207">
        <f>(VLOOKUP(Horizontal!$C141&amp;Horizontal!$B141&amp;Horizontal!AB$11,Vertical!$E:$O,AB$10,0))+0</f>
        <v>4.55</v>
      </c>
      <c r="AC141" s="207">
        <f>(VLOOKUP(Horizontal!$C141&amp;Horizontal!$B141&amp;Horizontal!AC$11,Vertical!$E:$O,AC$10,0))+0</f>
        <v>4</v>
      </c>
      <c r="AD141" s="207">
        <f>(VLOOKUP(Horizontal!$C141&amp;Horizontal!$B141&amp;Horizontal!AD$11,Vertical!$E:$O,AD$10,0))+0</f>
        <v>20.69</v>
      </c>
      <c r="AE141" s="207">
        <f>(VLOOKUP(Horizontal!$C141&amp;Horizontal!$B141&amp;Horizontal!AE$11,Vertical!$E:$O,AE$10,0))+0</f>
        <v>29.03</v>
      </c>
      <c r="AF141" s="207">
        <f>(VLOOKUP(Horizontal!$C141&amp;Horizontal!$B141&amp;Horizontal!AF$11,Vertical!$E:$O,AF$10,0))+0</f>
        <v>38.6</v>
      </c>
      <c r="AG141" s="207">
        <f>(VLOOKUP(Horizontal!$C141&amp;Horizontal!$B141&amp;Horizontal!AG$11,Vertical!$E:$O,AG$10,0))+0</f>
        <v>35.479999999999997</v>
      </c>
      <c r="AH141" s="209">
        <f>(VLOOKUP(Horizontal!$C141&amp;Horizontal!$B141&amp;Horizontal!AH$11,Vertical!$E:$O,AH$10,0))+0</f>
        <v>36.67</v>
      </c>
      <c r="AI141" s="210">
        <f>(VLOOKUP(Horizontal!$C141&amp;Horizontal!$B141&amp;Horizontal!AI$11,Vertical!$E:$O,AI$10,0))+0</f>
        <v>17.86</v>
      </c>
      <c r="AJ141" s="207">
        <f>(VLOOKUP(Horizontal!$C141&amp;Horizontal!$B141&amp;Horizontal!AJ$11,Vertical!$E:$O,AJ$10,0))+0</f>
        <v>8</v>
      </c>
      <c r="AK141" s="207">
        <f>(VLOOKUP(Horizontal!$C141&amp;Horizontal!$B141&amp;Horizontal!AK$11,Vertical!$E:$O,AK$10,0))+0</f>
        <v>0</v>
      </c>
      <c r="AL141" s="207">
        <f>(VLOOKUP(Horizontal!$C141&amp;Horizontal!$B141&amp;Horizontal!AL$11,Vertical!$E:$O,AL$10,0))+0</f>
        <v>8</v>
      </c>
      <c r="AM141" s="207">
        <f>(VLOOKUP(Horizontal!$C141&amp;Horizontal!$B141&amp;Horizontal!AM$11,Vertical!$E:$O,AM$10,0))+0</f>
        <v>10.34</v>
      </c>
      <c r="AN141" s="207">
        <f>(VLOOKUP(Horizontal!$C141&amp;Horizontal!$B141&amp;Horizontal!AN$11,Vertical!$E:$O,AN$10,0))+0</f>
        <v>22.58</v>
      </c>
      <c r="AO141" s="207">
        <f>(VLOOKUP(Horizontal!$C141&amp;Horizontal!$B141&amp;Horizontal!AO$11,Vertical!$E:$O,AO$10,0))+0</f>
        <v>28.07</v>
      </c>
      <c r="AP141" s="207">
        <f>(VLOOKUP(Horizontal!$C141&amp;Horizontal!$B141&amp;Horizontal!AP$11,Vertical!$E:$O,AP$10,0))+0</f>
        <v>29.03</v>
      </c>
      <c r="AQ141" s="209">
        <f>(VLOOKUP(Horizontal!$C141&amp;Horizontal!$B141&amp;Horizontal!AQ$11,Vertical!$E:$O,AQ$10,0))+0</f>
        <v>43.33</v>
      </c>
      <c r="AR141" s="210">
        <f>(VLOOKUP(Horizontal!$C141&amp;Horizontal!$B141&amp;Horizontal!AR$11,Vertical!$E:$O,AR$10,0))+0</f>
        <v>50</v>
      </c>
      <c r="AS141" s="207">
        <f>(VLOOKUP(Horizontal!$C141&amp;Horizontal!$B141&amp;Horizontal!AS$11,Vertical!$E:$O,AS$10,0))+0</f>
        <v>88</v>
      </c>
      <c r="AT141" s="207">
        <f>(VLOOKUP(Horizontal!$C141&amp;Horizontal!$B141&amp;Horizontal!AT$11,Vertical!$E:$O,AT$10,0))+0</f>
        <v>95.45</v>
      </c>
      <c r="AU141" s="207">
        <f>(VLOOKUP(Horizontal!$C141&amp;Horizontal!$B141&amp;Horizontal!AU$11,Vertical!$E:$O,AU$10,0))+0</f>
        <v>88</v>
      </c>
      <c r="AV141" s="207">
        <f>(VLOOKUP(Horizontal!$C141&amp;Horizontal!$B141&amp;Horizontal!AV$11,Vertical!$E:$O,AV$10,0))+0</f>
        <v>68.97</v>
      </c>
      <c r="AW141" s="207">
        <f>(VLOOKUP(Horizontal!$C141&amp;Horizontal!$B141&amp;Horizontal!AW$11,Vertical!$E:$O,AW$10,0))+0</f>
        <v>48.39</v>
      </c>
      <c r="AX141" s="207">
        <f>(VLOOKUP(Horizontal!$C141&amp;Horizontal!$B141&amp;Horizontal!AX$11,Vertical!$E:$O,AX$10,0))+0</f>
        <v>33.33</v>
      </c>
      <c r="AY141" s="207">
        <f>(VLOOKUP(Horizontal!$C141&amp;Horizontal!$B141&amp;Horizontal!AY$11,Vertical!$E:$O,AY$10,0))+0</f>
        <v>35.479999999999997</v>
      </c>
      <c r="AZ141" s="209">
        <f>(VLOOKUP(Horizontal!$C141&amp;Horizontal!$B141&amp;Horizontal!AZ$11,Vertical!$E:$O,AZ$10,0))+0</f>
        <v>20</v>
      </c>
      <c r="BA141" s="208">
        <f>(VLOOKUP(Horizontal!$C141&amp;Horizontal!$B141&amp;Horizontal!BA$11,Vertical!$E:$O,BA$10,0))+0</f>
        <v>46.61</v>
      </c>
      <c r="BB141" s="210">
        <f>(VLOOKUP(Horizontal!$C141&amp;Horizontal!$B141&amp;Horizontal!BB$11,Vertical!$E:$O,BB$10,0))+0</f>
        <v>150.33000000000001</v>
      </c>
      <c r="BC141" s="207">
        <f>(VLOOKUP(Horizontal!$C141&amp;Horizontal!$B141&amp;Horizontal!BC$11,Vertical!$E:$O,BC$10,0))+0</f>
        <v>217.43</v>
      </c>
      <c r="BD141" s="207">
        <f>(VLOOKUP(Horizontal!$C141&amp;Horizontal!$B141&amp;Horizontal!BD$11,Vertical!$E:$O,BD$10,0))+0</f>
        <v>249.09</v>
      </c>
      <c r="BE141" s="207">
        <f>(VLOOKUP(Horizontal!$C141&amp;Horizontal!$B141&amp;Horizontal!BE$11,Vertical!$E:$O,BE$10,0))+0</f>
        <v>248.94</v>
      </c>
      <c r="BF141" s="207">
        <f>(VLOOKUP(Horizontal!$C141&amp;Horizontal!$B141&amp;Horizontal!BF$11,Vertical!$E:$O,BF$10,0))+0</f>
        <v>245.67</v>
      </c>
      <c r="BG141" s="207">
        <f>(VLOOKUP(Horizontal!$C141&amp;Horizontal!$B141&amp;Horizontal!BG$11,Vertical!$E:$O,BG$10,0))+0</f>
        <v>243.62</v>
      </c>
      <c r="BH141" s="207">
        <f>(VLOOKUP(Horizontal!$C141&amp;Horizontal!$B141&amp;Horizontal!BH$11,Vertical!$E:$O,BH$10,0))+0</f>
        <v>209.58</v>
      </c>
      <c r="BI141" s="207">
        <f>(VLOOKUP(Horizontal!$C141&amp;Horizontal!$B141&amp;Horizontal!BI$11,Vertical!$E:$O,BI$10,0))+0</f>
        <v>201.74</v>
      </c>
      <c r="BJ141" s="209">
        <f>(VLOOKUP(Horizontal!$C141&amp;Horizontal!$B141&amp;Horizontal!BJ$11,Vertical!$E:$O,BJ$10,0))+0</f>
        <v>197.08</v>
      </c>
      <c r="BK141" s="210">
        <f>(VLOOKUP(Horizontal!$C141&amp;Horizontal!$B141&amp;Horizontal!BK$11,Vertical!$E:$O,BK$10,0))+0</f>
        <v>50</v>
      </c>
      <c r="BL141" s="207">
        <f>(VLOOKUP(Horizontal!$C141&amp;Horizontal!$B141&amp;Horizontal!BL$11,Vertical!$E:$O,BL$10,0))+0</f>
        <v>45</v>
      </c>
      <c r="BM141" s="207">
        <f>(VLOOKUP(Horizontal!$C141&amp;Horizontal!$B141&amp;Horizontal!BM$11,Vertical!$E:$O,BM$10,0))+0</f>
        <v>42</v>
      </c>
      <c r="BN141" s="207">
        <f>(VLOOKUP(Horizontal!$C141&amp;Horizontal!$B141&amp;Horizontal!BN$11,Vertical!$E:$O,BN$10,0))+0</f>
        <v>41</v>
      </c>
      <c r="BO141" s="207">
        <f>(VLOOKUP(Horizontal!$C141&amp;Horizontal!$B141&amp;Horizontal!BO$11,Vertical!$E:$O,BO$10,0))+0</f>
        <v>42</v>
      </c>
      <c r="BP141" s="207">
        <f>(VLOOKUP(Horizontal!$C141&amp;Horizontal!$B141&amp;Horizontal!BP$11,Vertical!$E:$O,BP$10,0))+0</f>
        <v>32</v>
      </c>
      <c r="BQ141" s="207">
        <f>(VLOOKUP(Horizontal!$C141&amp;Horizontal!$B141&amp;Horizontal!BQ$11,Vertical!$E:$O,BQ$10,0))+0</f>
        <v>27</v>
      </c>
      <c r="BR141" s="207">
        <f>(VLOOKUP(Horizontal!$C141&amp;Horizontal!$B141&amp;Horizontal!BR$11,Vertical!$E:$O,BR$10,0))+0</f>
        <v>23</v>
      </c>
      <c r="BS141" s="209">
        <f>(VLOOKUP(Horizontal!$C141&amp;Horizontal!$B141&amp;Horizontal!BS$11,Vertical!$E:$O,BS$10,0))+0</f>
        <v>20</v>
      </c>
      <c r="BT141" s="210">
        <f>(VLOOKUP(Horizontal!$C141&amp;Horizontal!$B141&amp;Horizontal!BT$11,Vertical!$E:$O,BT$10,0))+0</f>
        <v>31.82</v>
      </c>
      <c r="BU141" s="207">
        <f>(VLOOKUP(Horizontal!$C141&amp;Horizontal!$B141&amp;Horizontal!BU$11,Vertical!$E:$O,BU$10,0))+0</f>
        <v>9.09</v>
      </c>
      <c r="BV141" s="207">
        <f>(VLOOKUP(Horizontal!$C141&amp;Horizontal!$B141&amp;Horizontal!BV$11,Vertical!$E:$O,BV$10,0))+0</f>
        <v>4.76</v>
      </c>
      <c r="BW141" s="207">
        <f>(VLOOKUP(Horizontal!$C141&amp;Horizontal!$B141&amp;Horizontal!BW$11,Vertical!$E:$O,BW$10,0))+0</f>
        <v>24</v>
      </c>
      <c r="BX141" s="207">
        <f>(VLOOKUP(Horizontal!$C141&amp;Horizontal!$B141&amp;Horizontal!BX$11,Vertical!$E:$O,BX$10,0))+0</f>
        <v>27.27</v>
      </c>
      <c r="BY141" s="207">
        <f>(VLOOKUP(Horizontal!$C141&amp;Horizontal!$B141&amp;Horizontal!BY$11,Vertical!$E:$O,BY$10,0))+0</f>
        <v>41.67</v>
      </c>
      <c r="BZ141" s="207">
        <f>(VLOOKUP(Horizontal!$C141&amp;Horizontal!$B141&amp;Horizontal!BZ$11,Vertical!$E:$O,BZ$10,0))+0</f>
        <v>37.5</v>
      </c>
      <c r="CA141" s="207">
        <f>(VLOOKUP(Horizontal!$C141&amp;Horizontal!$B141&amp;Horizontal!CA$11,Vertical!$E:$O,CA$10,0))+0</f>
        <v>40</v>
      </c>
      <c r="CB141" s="209">
        <f>(VLOOKUP(Horizontal!$C141&amp;Horizontal!$B141&amp;Horizontal!CB$11,Vertical!$E:$O,CB$10,0))+0</f>
        <v>28</v>
      </c>
      <c r="CC141" s="210">
        <f>(VLOOKUP(Horizontal!$C141&amp;Horizontal!$B141&amp;Horizontal!CC$11,Vertical!$E:$O,CC$10,0))+0</f>
        <v>9.09</v>
      </c>
      <c r="CD141" s="207">
        <f>(VLOOKUP(Horizontal!$C141&amp;Horizontal!$B141&amp;Horizontal!CD$11,Vertical!$E:$O,CD$10,0))+0</f>
        <v>4.55</v>
      </c>
      <c r="CE141" s="207">
        <f>(VLOOKUP(Horizontal!$C141&amp;Horizontal!$B141&amp;Horizontal!CE$11,Vertical!$E:$O,CE$10,0))+0</f>
        <v>0</v>
      </c>
      <c r="CF141" s="207">
        <f>(VLOOKUP(Horizontal!$C141&amp;Horizontal!$B141&amp;Horizontal!CF$11,Vertical!$E:$O,CF$10,0))+0</f>
        <v>4</v>
      </c>
      <c r="CG141" s="207">
        <f>(VLOOKUP(Horizontal!$C141&amp;Horizontal!$B141&amp;Horizontal!CG$11,Vertical!$E:$O,CG$10,0))+0</f>
        <v>0</v>
      </c>
      <c r="CH141" s="207">
        <f>(VLOOKUP(Horizontal!$C141&amp;Horizontal!$B141&amp;Horizontal!CH$11,Vertical!$E:$O,CH$10,0))+0</f>
        <v>20.83</v>
      </c>
      <c r="CI141" s="207">
        <f>(VLOOKUP(Horizontal!$C141&amp;Horizontal!$B141&amp;Horizontal!CI$11,Vertical!$E:$O,CI$10,0))+0</f>
        <v>33.33</v>
      </c>
      <c r="CJ141" s="207">
        <f>(VLOOKUP(Horizontal!$C141&amp;Horizontal!$B141&amp;Horizontal!CJ$11,Vertical!$E:$O,CJ$10,0))+0</f>
        <v>28</v>
      </c>
      <c r="CK141" s="209">
        <f>(VLOOKUP(Horizontal!$C141&amp;Horizontal!$B141&amp;Horizontal!CK$11,Vertical!$E:$O,CK$10,0))+0</f>
        <v>32</v>
      </c>
      <c r="CL141" s="210">
        <f>(VLOOKUP(Horizontal!$C141&amp;Horizontal!$B141&amp;Horizontal!CL$11,Vertical!$E:$O,CL$10,0))+0</f>
        <v>59.09</v>
      </c>
      <c r="CM141" s="207">
        <f>(VLOOKUP(Horizontal!$C141&amp;Horizontal!$B141&amp;Horizontal!CM$11,Vertical!$E:$O,CM$10,0))+0</f>
        <v>86.36</v>
      </c>
      <c r="CN141" s="207">
        <f>(VLOOKUP(Horizontal!$C141&amp;Horizontal!$B141&amp;Horizontal!CN$11,Vertical!$E:$O,CN$10,0))+0</f>
        <v>95.24</v>
      </c>
      <c r="CO141" s="207">
        <f>(VLOOKUP(Horizontal!$C141&amp;Horizontal!$B141&amp;Horizontal!CO$11,Vertical!$E:$O,CO$10,0))+0</f>
        <v>72</v>
      </c>
      <c r="CP141" s="207">
        <f>(VLOOKUP(Horizontal!$C141&amp;Horizontal!$B141&amp;Horizontal!CP$11,Vertical!$E:$O,CP$10,0))+0</f>
        <v>72.73</v>
      </c>
      <c r="CQ141" s="207">
        <f>(VLOOKUP(Horizontal!$C141&amp;Horizontal!$B141&amp;Horizontal!CQ$11,Vertical!$E:$O,CQ$10,0))+0</f>
        <v>37.5</v>
      </c>
      <c r="CR141" s="207">
        <f>(VLOOKUP(Horizontal!$C141&amp;Horizontal!$B141&amp;Horizontal!CR$11,Vertical!$E:$O,CR$10,0))+0</f>
        <v>29.17</v>
      </c>
      <c r="CS141" s="207">
        <f>(VLOOKUP(Horizontal!$C141&amp;Horizontal!$B141&amp;Horizontal!CS$11,Vertical!$E:$O,CS$10,0))+0</f>
        <v>32</v>
      </c>
      <c r="CT141" s="207">
        <f>(VLOOKUP(Horizontal!$C141&amp;Horizontal!$B141&amp;Horizontal!CT$11,Vertical!$E:$O,CT$10,0))+0</f>
        <v>40</v>
      </c>
      <c r="CU141" s="152"/>
      <c r="CV141" s="211">
        <f t="shared" si="53"/>
        <v>45.950000000000017</v>
      </c>
      <c r="CW141" s="190">
        <f t="shared" si="54"/>
        <v>39.090000000000003</v>
      </c>
      <c r="CX141" s="190">
        <f t="shared" si="55"/>
        <v>38.879999999999995</v>
      </c>
      <c r="CY141" s="190">
        <f t="shared" si="56"/>
        <v>37.259999999999991</v>
      </c>
      <c r="CZ141" s="190">
        <f t="shared" si="57"/>
        <v>42.789999999999992</v>
      </c>
      <c r="DA141" s="190">
        <f t="shared" si="58"/>
        <v>43.140000000000015</v>
      </c>
      <c r="DB141" s="190">
        <f t="shared" si="59"/>
        <v>39.890000000000015</v>
      </c>
      <c r="DC141" s="190">
        <f t="shared" si="60"/>
        <v>39.890000000000015</v>
      </c>
      <c r="DD141" s="212">
        <f t="shared" si="61"/>
        <v>41.080000000000013</v>
      </c>
      <c r="DE141" s="9">
        <v>160</v>
      </c>
      <c r="DF141" s="212">
        <f t="shared" si="62"/>
        <v>104.07721040189134</v>
      </c>
      <c r="DG141" s="264"/>
      <c r="DH141" s="265"/>
      <c r="DI141" s="265"/>
      <c r="DJ141" s="266"/>
      <c r="DK141" s="190">
        <v>80.38</v>
      </c>
      <c r="DL141" s="190">
        <v>0</v>
      </c>
      <c r="DM141" s="190">
        <v>80.38</v>
      </c>
      <c r="DN141" s="212">
        <v>80.38</v>
      </c>
      <c r="DO141" s="190">
        <v>93.9</v>
      </c>
      <c r="DP141" s="190">
        <v>33.68</v>
      </c>
      <c r="DQ141" s="190">
        <v>123.25</v>
      </c>
      <c r="DR141" s="212">
        <v>93.9</v>
      </c>
      <c r="DS141" s="150"/>
      <c r="DT141" s="190">
        <v>105</v>
      </c>
      <c r="DU141" s="190">
        <v>175</v>
      </c>
      <c r="DV141" s="190">
        <v>200</v>
      </c>
      <c r="DW141" s="190">
        <v>220</v>
      </c>
      <c r="DX141" s="190"/>
      <c r="DY141" s="190"/>
      <c r="DZ141" s="190">
        <v>195</v>
      </c>
      <c r="EA141" s="190">
        <v>205</v>
      </c>
      <c r="EB141" s="190"/>
      <c r="EC141" s="190">
        <v>200</v>
      </c>
      <c r="ED141" s="190">
        <f>((EC141*6+DT141)/7)+0</f>
        <v>186.42857142857142</v>
      </c>
      <c r="EE141" s="190">
        <v>200</v>
      </c>
      <c r="EF141" s="190">
        <v>170</v>
      </c>
      <c r="EG141" s="190">
        <v>160</v>
      </c>
      <c r="EH141" s="212">
        <v>155</v>
      </c>
      <c r="EI141" s="213"/>
      <c r="EJ141" s="211">
        <v>50</v>
      </c>
      <c r="EK141" s="190">
        <v>50</v>
      </c>
      <c r="EL141" s="190">
        <v>50</v>
      </c>
      <c r="EM141" s="190">
        <v>50</v>
      </c>
      <c r="EN141" s="190"/>
      <c r="EO141" s="190"/>
      <c r="EP141" s="190"/>
      <c r="EQ141" s="190"/>
      <c r="ER141" s="190"/>
      <c r="ES141" s="190"/>
      <c r="ET141" s="190">
        <f>((50*5+EK141+EJ141)/7)+0</f>
        <v>50</v>
      </c>
      <c r="EU141" s="190">
        <v>50</v>
      </c>
      <c r="EV141" s="190">
        <v>45</v>
      </c>
      <c r="EW141" s="190">
        <v>45</v>
      </c>
      <c r="EX141" s="212">
        <v>45</v>
      </c>
      <c r="EY141" s="211"/>
      <c r="EZ141" s="75">
        <f t="shared" si="76"/>
        <v>-8.6956521739130432E-2</v>
      </c>
      <c r="FA141" s="89">
        <f t="shared" si="77"/>
        <v>-7.0000000000000007E-2</v>
      </c>
      <c r="FB141" s="212"/>
      <c r="FC141" s="213"/>
      <c r="FD141" s="213"/>
      <c r="FE141" s="213"/>
      <c r="FF141" s="213"/>
      <c r="FG141" s="213"/>
      <c r="FH141" s="213"/>
      <c r="FI141" s="213"/>
      <c r="FJ141" s="213"/>
      <c r="FK141" s="213"/>
      <c r="FL141" s="213"/>
      <c r="FM141" s="213"/>
      <c r="FN141" s="213"/>
      <c r="FO141" s="213"/>
      <c r="FP141" s="213"/>
      <c r="FQ141" s="213"/>
      <c r="FR141" s="213"/>
      <c r="FS141" s="211"/>
      <c r="FT141" s="190"/>
      <c r="FU141" s="190"/>
      <c r="FV141" s="190"/>
      <c r="FW141" s="190"/>
      <c r="FX141" s="190"/>
      <c r="FY141" s="190"/>
      <c r="FZ141" s="190"/>
      <c r="GA141" s="190"/>
      <c r="GB141" s="190"/>
      <c r="GC141" s="190"/>
      <c r="GD141" s="190"/>
      <c r="GE141" s="190"/>
      <c r="GF141" s="190"/>
      <c r="GG141" s="212"/>
    </row>
    <row r="142" spans="1:189">
      <c r="A142" s="56"/>
      <c r="B142" s="33">
        <f t="shared" si="78"/>
        <v>42906</v>
      </c>
      <c r="C142" s="30" t="s">
        <v>41</v>
      </c>
      <c r="D142" s="30">
        <v>2017</v>
      </c>
      <c r="E142" s="30" t="str">
        <f t="shared" si="75"/>
        <v>2017S25</v>
      </c>
      <c r="F142" s="30" t="str">
        <f t="shared" si="63"/>
        <v>62017</v>
      </c>
      <c r="G142" s="208">
        <v>-7</v>
      </c>
      <c r="H142" s="207">
        <f>(VLOOKUP(Horizontal!$C142&amp;Horizontal!$B142&amp;Horizontal!H$11,Vertical!$E:$O,H$10,0))+0</f>
        <v>114.23</v>
      </c>
      <c r="I142" s="207">
        <f>(VLOOKUP(Horizontal!$C142&amp;Horizontal!$B142&amp;Horizontal!I$11,Vertical!$E:$O,I$10,0))+0</f>
        <v>205.85</v>
      </c>
      <c r="J142" s="207">
        <f>(VLOOKUP(Horizontal!$C142&amp;Horizontal!$B142&amp;Horizontal!J$11,Vertical!$E:$O,J$10,0))+0</f>
        <v>215.44</v>
      </c>
      <c r="K142" s="207">
        <f>(VLOOKUP(Horizontal!$C142&amp;Horizontal!$B142&amp;Horizontal!K$11,Vertical!$E:$O,K$10,0))+0</f>
        <v>217.53</v>
      </c>
      <c r="L142" s="207">
        <f>(VLOOKUP(Horizontal!$C142&amp;Horizontal!$B142&amp;Horizontal!L$11,Vertical!$E:$O,L$10,0))+0</f>
        <v>214.83</v>
      </c>
      <c r="M142" s="207">
        <f>(VLOOKUP(Horizontal!$C142&amp;Horizontal!$B142&amp;Horizontal!M$11,Vertical!$E:$O,M$10,0))+0</f>
        <v>202.14</v>
      </c>
      <c r="N142" s="207">
        <f>(VLOOKUP(Horizontal!$C142&amp;Horizontal!$B142&amp;Horizontal!N$11,Vertical!$E:$O,N$10,0))+0</f>
        <v>170.1</v>
      </c>
      <c r="O142" s="207">
        <f>(VLOOKUP(Horizontal!$C142&amp;Horizontal!$B142&amp;Horizontal!O$11,Vertical!$E:$O,O$10,0))+0</f>
        <v>161.93</v>
      </c>
      <c r="P142" s="209">
        <f>(VLOOKUP(Horizontal!$C142&amp;Horizontal!$B142&amp;Horizontal!P$11,Vertical!$E:$O,P$10,0))+0</f>
        <v>155.75</v>
      </c>
      <c r="Q142" s="210">
        <f>(VLOOKUP(Horizontal!$C142&amp;Horizontal!$B142&amp;Horizontal!Q$11,Vertical!$E:$O,Q$10,0))+0</f>
        <v>57</v>
      </c>
      <c r="R142" s="207">
        <f>(VLOOKUP(Horizontal!$C142&amp;Horizontal!$B142&amp;Horizontal!R$11,Vertical!$E:$O,R$10,0))+0</f>
        <v>55</v>
      </c>
      <c r="S142" s="207">
        <f>(VLOOKUP(Horizontal!$C142&amp;Horizontal!$B142&amp;Horizontal!S$11,Vertical!$E:$O,S$10,0))+0</f>
        <v>49</v>
      </c>
      <c r="T142" s="207">
        <f>(VLOOKUP(Horizontal!$C142&amp;Horizontal!$B142&amp;Horizontal!T$11,Vertical!$E:$O,T$10,0))+0</f>
        <v>48</v>
      </c>
      <c r="U142" s="207">
        <f>(VLOOKUP(Horizontal!$C142&amp;Horizontal!$B142&amp;Horizontal!U$11,Vertical!$E:$O,U$10,0))+0</f>
        <v>49</v>
      </c>
      <c r="V142" s="207">
        <f>(VLOOKUP(Horizontal!$C142&amp;Horizontal!$B142&amp;Horizontal!V$11,Vertical!$E:$O,V$10,0))+0</f>
        <v>38</v>
      </c>
      <c r="W142" s="207">
        <f>(VLOOKUP(Horizontal!$C142&amp;Horizontal!$B142&amp;Horizontal!W$11,Vertical!$E:$O,W$10,0))+0</f>
        <v>32</v>
      </c>
      <c r="X142" s="207">
        <f>(VLOOKUP(Horizontal!$C142&amp;Horizontal!$B142&amp;Horizontal!X$11,Vertical!$E:$O,X$10,0))+0</f>
        <v>27</v>
      </c>
      <c r="Y142" s="209">
        <f>(VLOOKUP(Horizontal!$C142&amp;Horizontal!$B142&amp;Horizontal!Y$11,Vertical!$E:$O,Y$10,0))+0</f>
        <v>23</v>
      </c>
      <c r="Z142" s="210">
        <f>(VLOOKUP(Horizontal!$C142&amp;Horizontal!$B142&amp;Horizontal!Z$11,Vertical!$E:$O,Z$10,0))+0</f>
        <v>7.14</v>
      </c>
      <c r="AA142" s="207">
        <f>(VLOOKUP(Horizontal!$C142&amp;Horizontal!$B142&amp;Horizontal!AA$11,Vertical!$E:$O,AA$10,0))+0</f>
        <v>0</v>
      </c>
      <c r="AB142" s="207">
        <f>(VLOOKUP(Horizontal!$C142&amp;Horizontal!$B142&amp;Horizontal!AB$11,Vertical!$E:$O,AB$10,0))+0</f>
        <v>17.239999999999998</v>
      </c>
      <c r="AC142" s="207">
        <f>(VLOOKUP(Horizontal!$C142&amp;Horizontal!$B142&amp;Horizontal!AC$11,Vertical!$E:$O,AC$10,0))+0</f>
        <v>24.91</v>
      </c>
      <c r="AD142" s="207">
        <f>(VLOOKUP(Horizontal!$C142&amp;Horizontal!$B142&amp;Horizontal!AD$11,Vertical!$E:$O,AD$10,0))+0</f>
        <v>9.3800000000000008</v>
      </c>
      <c r="AE142" s="207">
        <f>(VLOOKUP(Horizontal!$C142&amp;Horizontal!$B142&amp;Horizontal!AE$11,Vertical!$E:$O,AE$10,0))+0</f>
        <v>3.03</v>
      </c>
      <c r="AF142" s="207">
        <f>(VLOOKUP(Horizontal!$C142&amp;Horizontal!$B142&amp;Horizontal!AF$11,Vertical!$E:$O,AF$10,0))+0</f>
        <v>16.670000000000002</v>
      </c>
      <c r="AG142" s="207">
        <f>(VLOOKUP(Horizontal!$C142&amp;Horizontal!$B142&amp;Horizontal!AG$11,Vertical!$E:$O,AG$10,0))+0</f>
        <v>18.75</v>
      </c>
      <c r="AH142" s="209">
        <f>(VLOOKUP(Horizontal!$C142&amp;Horizontal!$B142&amp;Horizontal!AH$11,Vertical!$E:$O,AH$10,0))+0</f>
        <v>24.24</v>
      </c>
      <c r="AI142" s="210">
        <f>(VLOOKUP(Horizontal!$C142&amp;Horizontal!$B142&amp;Horizontal!AI$11,Vertical!$E:$O,AI$10,0))+0</f>
        <v>3.57</v>
      </c>
      <c r="AJ142" s="207">
        <f>(VLOOKUP(Horizontal!$C142&amp;Horizontal!$B142&amp;Horizontal!AJ$11,Vertical!$E:$O,AJ$10,0))+0</f>
        <v>3.64</v>
      </c>
      <c r="AK142" s="207">
        <f>(VLOOKUP(Horizontal!$C142&amp;Horizontal!$B142&amp;Horizontal!AK$11,Vertical!$E:$O,AK$10,0))+0</f>
        <v>17.239999999999998</v>
      </c>
      <c r="AL142" s="207">
        <f>(VLOOKUP(Horizontal!$C142&amp;Horizontal!$B142&amp;Horizontal!AL$11,Vertical!$E:$O,AL$10,0))+0</f>
        <v>3.56</v>
      </c>
      <c r="AM142" s="207">
        <f>(VLOOKUP(Horizontal!$C142&amp;Horizontal!$B142&amp;Horizontal!AM$11,Vertical!$E:$O,AM$10,0))+0</f>
        <v>6.25</v>
      </c>
      <c r="AN142" s="207">
        <f>(VLOOKUP(Horizontal!$C142&amp;Horizontal!$B142&amp;Horizontal!AN$11,Vertical!$E:$O,AN$10,0))+0</f>
        <v>54.55</v>
      </c>
      <c r="AO142" s="207">
        <f>(VLOOKUP(Horizontal!$C142&amp;Horizontal!$B142&amp;Horizontal!AO$11,Vertical!$E:$O,AO$10,0))+0</f>
        <v>60</v>
      </c>
      <c r="AP142" s="207">
        <f>(VLOOKUP(Horizontal!$C142&amp;Horizontal!$B142&amp;Horizontal!AP$11,Vertical!$E:$O,AP$10,0))+0</f>
        <v>62.5</v>
      </c>
      <c r="AQ142" s="209">
        <f>(VLOOKUP(Horizontal!$C142&amp;Horizontal!$B142&amp;Horizontal!AQ$11,Vertical!$E:$O,AQ$10,0))+0</f>
        <v>60.61</v>
      </c>
      <c r="AR142" s="210">
        <f>(VLOOKUP(Horizontal!$C142&amp;Horizontal!$B142&amp;Horizontal!AR$11,Vertical!$E:$O,AR$10,0))+0</f>
        <v>89.29</v>
      </c>
      <c r="AS142" s="207">
        <f>(VLOOKUP(Horizontal!$C142&amp;Horizontal!$B142&amp;Horizontal!AS$11,Vertical!$E:$O,AS$10,0))+0</f>
        <v>96.36</v>
      </c>
      <c r="AT142" s="207">
        <f>(VLOOKUP(Horizontal!$C142&amp;Horizontal!$B142&amp;Horizontal!AT$11,Vertical!$E:$O,AT$10,0))+0</f>
        <v>65.52</v>
      </c>
      <c r="AU142" s="207">
        <f>(VLOOKUP(Horizontal!$C142&amp;Horizontal!$B142&amp;Horizontal!AU$11,Vertical!$E:$O,AU$10,0))+0</f>
        <v>71.53</v>
      </c>
      <c r="AV142" s="207">
        <f>(VLOOKUP(Horizontal!$C142&amp;Horizontal!$B142&amp;Horizontal!AV$11,Vertical!$E:$O,AV$10,0))+0</f>
        <v>84.38</v>
      </c>
      <c r="AW142" s="207">
        <f>(VLOOKUP(Horizontal!$C142&amp;Horizontal!$B142&amp;Horizontal!AW$11,Vertical!$E:$O,AW$10,0))+0</f>
        <v>42.42</v>
      </c>
      <c r="AX142" s="207">
        <f>(VLOOKUP(Horizontal!$C142&amp;Horizontal!$B142&amp;Horizontal!AX$11,Vertical!$E:$O,AX$10,0))+0</f>
        <v>23.33</v>
      </c>
      <c r="AY142" s="207">
        <f>(VLOOKUP(Horizontal!$C142&amp;Horizontal!$B142&amp;Horizontal!AY$11,Vertical!$E:$O,AY$10,0))+0</f>
        <v>18.75</v>
      </c>
      <c r="AZ142" s="209">
        <f>(VLOOKUP(Horizontal!$C142&amp;Horizontal!$B142&amp;Horizontal!AZ$11,Vertical!$E:$O,AZ$10,0))+0</f>
        <v>15.15</v>
      </c>
      <c r="BA142" s="208">
        <f>(VLOOKUP(Horizontal!$C142&amp;Horizontal!$B142&amp;Horizontal!BA$11,Vertical!$E:$O,BA$10,0))+0</f>
        <v>56.57</v>
      </c>
      <c r="BB142" s="210">
        <f>(VLOOKUP(Horizontal!$C142&amp;Horizontal!$B142&amp;Horizontal!BB$11,Vertical!$E:$O,BB$10,0))+0</f>
        <v>171.44</v>
      </c>
      <c r="BC142" s="207">
        <f>(VLOOKUP(Horizontal!$C142&amp;Horizontal!$B142&amp;Horizontal!BC$11,Vertical!$E:$O,BC$10,0))+0</f>
        <v>250.71</v>
      </c>
      <c r="BD142" s="207">
        <f>(VLOOKUP(Horizontal!$C142&amp;Horizontal!$B142&amp;Horizontal!BD$11,Vertical!$E:$O,BD$10,0))+0</f>
        <v>259.45999999999998</v>
      </c>
      <c r="BE142" s="207">
        <f>(VLOOKUP(Horizontal!$C142&amp;Horizontal!$B142&amp;Horizontal!BE$11,Vertical!$E:$O,BE$10,0))+0</f>
        <v>262.7</v>
      </c>
      <c r="BF142" s="207">
        <f>(VLOOKUP(Horizontal!$C142&amp;Horizontal!$B142&amp;Horizontal!BF$11,Vertical!$E:$O,BF$10,0))+0</f>
        <v>262.57</v>
      </c>
      <c r="BG142" s="207">
        <f>(VLOOKUP(Horizontal!$C142&amp;Horizontal!$B142&amp;Horizontal!BG$11,Vertical!$E:$O,BG$10,0))+0</f>
        <v>246.08</v>
      </c>
      <c r="BH142" s="207">
        <f>(VLOOKUP(Horizontal!$C142&amp;Horizontal!$B142&amp;Horizontal!BH$11,Vertical!$E:$O,BH$10,0))+0</f>
        <v>209.69</v>
      </c>
      <c r="BI142" s="207">
        <f>(VLOOKUP(Horizontal!$C142&amp;Horizontal!$B142&amp;Horizontal!BI$11,Vertical!$E:$O,BI$10,0))+0</f>
        <v>201.21</v>
      </c>
      <c r="BJ142" s="209">
        <f>(VLOOKUP(Horizontal!$C142&amp;Horizontal!$B142&amp;Horizontal!BJ$11,Vertical!$E:$O,BJ$10,0))+0</f>
        <v>195.97</v>
      </c>
      <c r="BK142" s="210">
        <f>(VLOOKUP(Horizontal!$C142&amp;Horizontal!$B142&amp;Horizontal!BK$11,Vertical!$E:$O,BK$10,0))+0</f>
        <v>51</v>
      </c>
      <c r="BL142" s="207">
        <f>(VLOOKUP(Horizontal!$C142&amp;Horizontal!$B142&amp;Horizontal!BL$11,Vertical!$E:$O,BL$10,0))+0</f>
        <v>46</v>
      </c>
      <c r="BM142" s="207">
        <f>(VLOOKUP(Horizontal!$C142&amp;Horizontal!$B142&amp;Horizontal!BM$11,Vertical!$E:$O,BM$10,0))+0</f>
        <v>41</v>
      </c>
      <c r="BN142" s="207">
        <f>(VLOOKUP(Horizontal!$C142&amp;Horizontal!$B142&amp;Horizontal!BN$11,Vertical!$E:$O,BN$10,0))+0</f>
        <v>41</v>
      </c>
      <c r="BO142" s="207">
        <f>(VLOOKUP(Horizontal!$C142&amp;Horizontal!$B142&amp;Horizontal!BO$11,Vertical!$E:$O,BO$10,0))+0</f>
        <v>40</v>
      </c>
      <c r="BP142" s="207">
        <f>(VLOOKUP(Horizontal!$C142&amp;Horizontal!$B142&amp;Horizontal!BP$11,Vertical!$E:$O,BP$10,0))+0</f>
        <v>33</v>
      </c>
      <c r="BQ142" s="207">
        <f>(VLOOKUP(Horizontal!$C142&amp;Horizontal!$B142&amp;Horizontal!BQ$11,Vertical!$E:$O,BQ$10,0))+0</f>
        <v>27</v>
      </c>
      <c r="BR142" s="207">
        <f>(VLOOKUP(Horizontal!$C142&amp;Horizontal!$B142&amp;Horizontal!BR$11,Vertical!$E:$O,BR$10,0))+0</f>
        <v>22</v>
      </c>
      <c r="BS142" s="209">
        <f>(VLOOKUP(Horizontal!$C142&amp;Horizontal!$B142&amp;Horizontal!BS$11,Vertical!$E:$O,BS$10,0))+0</f>
        <v>18</v>
      </c>
      <c r="BT142" s="210">
        <f>(VLOOKUP(Horizontal!$C142&amp;Horizontal!$B142&amp;Horizontal!BT$11,Vertical!$E:$O,BT$10,0))+0</f>
        <v>0</v>
      </c>
      <c r="BU142" s="207">
        <f>(VLOOKUP(Horizontal!$C142&amp;Horizontal!$B142&amp;Horizontal!BU$11,Vertical!$E:$O,BU$10,0))+0</f>
        <v>0</v>
      </c>
      <c r="BV142" s="207">
        <f>(VLOOKUP(Horizontal!$C142&amp;Horizontal!$B142&amp;Horizontal!BV$11,Vertical!$E:$O,BV$10,0))+0</f>
        <v>20.83</v>
      </c>
      <c r="BW142" s="207">
        <f>(VLOOKUP(Horizontal!$C142&amp;Horizontal!$B142&amp;Horizontal!BW$11,Vertical!$E:$O,BW$10,0))+0</f>
        <v>13.04</v>
      </c>
      <c r="BX142" s="207">
        <f>(VLOOKUP(Horizontal!$C142&amp;Horizontal!$B142&amp;Horizontal!BX$11,Vertical!$E:$O,BX$10,0))+0</f>
        <v>7.69</v>
      </c>
      <c r="BY142" s="207">
        <f>(VLOOKUP(Horizontal!$C142&amp;Horizontal!$B142&amp;Horizontal!BY$11,Vertical!$E:$O,BY$10,0))+0</f>
        <v>12</v>
      </c>
      <c r="BZ142" s="207">
        <f>(VLOOKUP(Horizontal!$C142&amp;Horizontal!$B142&amp;Horizontal!BZ$11,Vertical!$E:$O,BZ$10,0))+0</f>
        <v>29.63</v>
      </c>
      <c r="CA142" s="207">
        <f>(VLOOKUP(Horizontal!$C142&amp;Horizontal!$B142&amp;Horizontal!CA$11,Vertical!$E:$O,CA$10,0))+0</f>
        <v>25.93</v>
      </c>
      <c r="CB142" s="209">
        <f>(VLOOKUP(Horizontal!$C142&amp;Horizontal!$B142&amp;Horizontal!CB$11,Vertical!$E:$O,CB$10,0))+0</f>
        <v>28</v>
      </c>
      <c r="CC142" s="210">
        <f>(VLOOKUP(Horizontal!$C142&amp;Horizontal!$B142&amp;Horizontal!CC$11,Vertical!$E:$O,CC$10,0))+0</f>
        <v>7.55</v>
      </c>
      <c r="CD142" s="207">
        <f>(VLOOKUP(Horizontal!$C142&amp;Horizontal!$B142&amp;Horizontal!CD$11,Vertical!$E:$O,CD$10,0))+0</f>
        <v>4.26</v>
      </c>
      <c r="CE142" s="207">
        <f>(VLOOKUP(Horizontal!$C142&amp;Horizontal!$B142&amp;Horizontal!CE$11,Vertical!$E:$O,CE$10,0))+0</f>
        <v>12.5</v>
      </c>
      <c r="CF142" s="207">
        <f>(VLOOKUP(Horizontal!$C142&amp;Horizontal!$B142&amp;Horizontal!CF$11,Vertical!$E:$O,CF$10,0))+0</f>
        <v>8.6999999999999993</v>
      </c>
      <c r="CG142" s="207">
        <f>(VLOOKUP(Horizontal!$C142&amp;Horizontal!$B142&amp;Horizontal!CG$11,Vertical!$E:$O,CG$10,0))+0</f>
        <v>7.69</v>
      </c>
      <c r="CH142" s="207">
        <f>(VLOOKUP(Horizontal!$C142&amp;Horizontal!$B142&amp;Horizontal!CH$11,Vertical!$E:$O,CH$10,0))+0</f>
        <v>28</v>
      </c>
      <c r="CI142" s="207">
        <f>(VLOOKUP(Horizontal!$C142&amp;Horizontal!$B142&amp;Horizontal!CI$11,Vertical!$E:$O,CI$10,0))+0</f>
        <v>48.15</v>
      </c>
      <c r="CJ142" s="207">
        <f>(VLOOKUP(Horizontal!$C142&amp;Horizontal!$B142&amp;Horizontal!CJ$11,Vertical!$E:$O,CJ$10,0))+0</f>
        <v>59.26</v>
      </c>
      <c r="CK142" s="209">
        <f>(VLOOKUP(Horizontal!$C142&amp;Horizontal!$B142&amp;Horizontal!CK$11,Vertical!$E:$O,CK$10,0))+0</f>
        <v>52</v>
      </c>
      <c r="CL142" s="210">
        <f>(VLOOKUP(Horizontal!$C142&amp;Horizontal!$B142&amp;Horizontal!CL$11,Vertical!$E:$O,CL$10,0))+0</f>
        <v>92.45</v>
      </c>
      <c r="CM142" s="207">
        <f>(VLOOKUP(Horizontal!$C142&amp;Horizontal!$B142&amp;Horizontal!CM$11,Vertical!$E:$O,CM$10,0))+0</f>
        <v>95.74</v>
      </c>
      <c r="CN142" s="207">
        <f>(VLOOKUP(Horizontal!$C142&amp;Horizontal!$B142&amp;Horizontal!CN$11,Vertical!$E:$O,CN$10,0))+0</f>
        <v>66.67</v>
      </c>
      <c r="CO142" s="207">
        <f>(VLOOKUP(Horizontal!$C142&amp;Horizontal!$B142&amp;Horizontal!CO$11,Vertical!$E:$O,CO$10,0))+0</f>
        <v>78.260000000000005</v>
      </c>
      <c r="CP142" s="207">
        <f>(VLOOKUP(Horizontal!$C142&amp;Horizontal!$B142&amp;Horizontal!CP$11,Vertical!$E:$O,CP$10,0))+0</f>
        <v>84.62</v>
      </c>
      <c r="CQ142" s="207">
        <f>(VLOOKUP(Horizontal!$C142&amp;Horizontal!$B142&amp;Horizontal!CQ$11,Vertical!$E:$O,CQ$10,0))+0</f>
        <v>60</v>
      </c>
      <c r="CR142" s="207">
        <f>(VLOOKUP(Horizontal!$C142&amp;Horizontal!$B142&amp;Horizontal!CR$11,Vertical!$E:$O,CR$10,0))+0</f>
        <v>22.22</v>
      </c>
      <c r="CS142" s="207">
        <f>(VLOOKUP(Horizontal!$C142&amp;Horizontal!$B142&amp;Horizontal!CS$11,Vertical!$E:$O,CS$10,0))+0</f>
        <v>14.81</v>
      </c>
      <c r="CT142" s="207">
        <f>(VLOOKUP(Horizontal!$C142&amp;Horizontal!$B142&amp;Horizontal!CT$11,Vertical!$E:$O,CT$10,0))+0</f>
        <v>20</v>
      </c>
      <c r="CU142" s="152"/>
      <c r="CV142" s="211">
        <f t="shared" si="53"/>
        <v>57.209999999999994</v>
      </c>
      <c r="CW142" s="190">
        <f t="shared" si="54"/>
        <v>44.860000000000014</v>
      </c>
      <c r="CX142" s="190">
        <f t="shared" si="55"/>
        <v>44.019999999999982</v>
      </c>
      <c r="CY142" s="190">
        <f t="shared" si="56"/>
        <v>45.169999999999987</v>
      </c>
      <c r="CZ142" s="190">
        <f t="shared" si="57"/>
        <v>47.739999999999981</v>
      </c>
      <c r="DA142" s="190">
        <f t="shared" si="58"/>
        <v>43.940000000000026</v>
      </c>
      <c r="DB142" s="190">
        <f t="shared" si="59"/>
        <v>39.590000000000003</v>
      </c>
      <c r="DC142" s="190">
        <f t="shared" si="60"/>
        <v>39.28</v>
      </c>
      <c r="DD142" s="212">
        <f t="shared" si="61"/>
        <v>40.22</v>
      </c>
      <c r="DE142" s="9">
        <v>160</v>
      </c>
      <c r="DF142" s="212">
        <f t="shared" si="62"/>
        <v>94.227210401891327</v>
      </c>
      <c r="DG142" s="264"/>
      <c r="DH142" s="265"/>
      <c r="DI142" s="265"/>
      <c r="DJ142" s="266"/>
      <c r="DK142" s="190">
        <v>119.64</v>
      </c>
      <c r="DL142" s="190">
        <v>66.61</v>
      </c>
      <c r="DM142" s="190">
        <v>119.64</v>
      </c>
      <c r="DN142" s="212">
        <v>119.64</v>
      </c>
      <c r="DO142" s="190">
        <v>140.18</v>
      </c>
      <c r="DP142" s="190">
        <v>87</v>
      </c>
      <c r="DQ142" s="190">
        <v>140.18</v>
      </c>
      <c r="DR142" s="212">
        <v>140.18</v>
      </c>
      <c r="DS142" s="150"/>
      <c r="DT142" s="190">
        <v>118</v>
      </c>
      <c r="DU142" s="190">
        <v>210</v>
      </c>
      <c r="DV142" s="190">
        <v>235</v>
      </c>
      <c r="DW142" s="190">
        <v>220</v>
      </c>
      <c r="DX142" s="190"/>
      <c r="DY142" s="190"/>
      <c r="DZ142" s="190"/>
      <c r="EA142" s="190"/>
      <c r="EB142" s="190"/>
      <c r="EC142" s="190">
        <v>220</v>
      </c>
      <c r="ED142" s="190">
        <f>((EC142*6+DT142)/7)+0</f>
        <v>205.42857142857142</v>
      </c>
      <c r="EE142" s="190">
        <v>200</v>
      </c>
      <c r="EF142" s="190">
        <v>170</v>
      </c>
      <c r="EG142" s="190">
        <v>160</v>
      </c>
      <c r="EH142" s="212">
        <v>155</v>
      </c>
      <c r="EI142" s="213"/>
      <c r="EJ142" s="211">
        <v>70</v>
      </c>
      <c r="EK142" s="190">
        <v>55</v>
      </c>
      <c r="EL142" s="190">
        <v>50</v>
      </c>
      <c r="EM142" s="190">
        <v>50</v>
      </c>
      <c r="EN142" s="190"/>
      <c r="EO142" s="190"/>
      <c r="EP142" s="190"/>
      <c r="EQ142" s="190"/>
      <c r="ER142" s="190"/>
      <c r="ES142" s="190"/>
      <c r="ET142" s="190">
        <f>((50*5+EK142+EJ142)/7)+0</f>
        <v>53.571428571428569</v>
      </c>
      <c r="EU142" s="190">
        <v>50</v>
      </c>
      <c r="EV142" s="190">
        <v>45</v>
      </c>
      <c r="EW142" s="190">
        <v>45</v>
      </c>
      <c r="EX142" s="212">
        <v>45</v>
      </c>
      <c r="EY142" s="211"/>
      <c r="EZ142" s="75">
        <f t="shared" si="76"/>
        <v>-5.6000000000000001E-2</v>
      </c>
      <c r="FA142" s="89">
        <f t="shared" si="77"/>
        <v>-7.0000000000000007E-2</v>
      </c>
      <c r="FB142" s="212"/>
      <c r="FC142" s="213"/>
      <c r="FD142" s="213"/>
      <c r="FE142" s="213"/>
      <c r="FF142" s="213"/>
      <c r="FG142" s="213"/>
      <c r="FH142" s="213"/>
      <c r="FI142" s="213"/>
      <c r="FJ142" s="213"/>
      <c r="FK142" s="213"/>
      <c r="FL142" s="213"/>
      <c r="FM142" s="213"/>
      <c r="FN142" s="213"/>
      <c r="FO142" s="213"/>
      <c r="FP142" s="213"/>
      <c r="FQ142" s="213"/>
      <c r="FR142" s="213"/>
      <c r="FS142" s="211"/>
      <c r="FT142" s="190"/>
      <c r="FU142" s="190"/>
      <c r="FV142" s="190"/>
      <c r="FW142" s="190"/>
      <c r="FX142" s="190"/>
      <c r="FY142" s="190"/>
      <c r="FZ142" s="190"/>
      <c r="GA142" s="190"/>
      <c r="GB142" s="190"/>
      <c r="GC142" s="190"/>
      <c r="GD142" s="190"/>
      <c r="GE142" s="190"/>
      <c r="GF142" s="190"/>
      <c r="GG142" s="212"/>
    </row>
    <row r="143" spans="1:189">
      <c r="A143" s="56"/>
      <c r="B143" s="33">
        <f t="shared" si="78"/>
        <v>42913</v>
      </c>
      <c r="C143" s="30" t="s">
        <v>40</v>
      </c>
      <c r="D143" s="30">
        <v>2017</v>
      </c>
      <c r="E143" s="30" t="str">
        <f t="shared" ref="E143:E147" si="79">D143&amp;C143</f>
        <v>2017S26</v>
      </c>
      <c r="F143" s="30" t="str">
        <f t="shared" si="63"/>
        <v>6Final2017</v>
      </c>
      <c r="G143" s="208" t="s">
        <v>11275</v>
      </c>
      <c r="H143" s="207">
        <f>(VLOOKUP(Horizontal!$C143&amp;Horizontal!$B143&amp;Horizontal!H$11,Vertical!$E:$O,H$10,0))+0</f>
        <v>115.44</v>
      </c>
      <c r="I143" s="207">
        <f>(VLOOKUP(Horizontal!$C143&amp;Horizontal!$B143&amp;Horizontal!I$11,Vertical!$E:$O,I$10,0))+0</f>
        <v>209.66</v>
      </c>
      <c r="J143" s="207">
        <f>(VLOOKUP(Horizontal!$C143&amp;Horizontal!$B143&amp;Horizontal!J$11,Vertical!$E:$O,J$10,0))+0</f>
        <v>225.6</v>
      </c>
      <c r="K143" s="207">
        <f>(VLOOKUP(Horizontal!$C143&amp;Horizontal!$B143&amp;Horizontal!K$11,Vertical!$E:$O,K$10,0))+0</f>
        <v>221.26</v>
      </c>
      <c r="L143" s="207">
        <f>(VLOOKUP(Horizontal!$C143&amp;Horizontal!$B143&amp;Horizontal!L$11,Vertical!$E:$O,L$10,0))+0</f>
        <v>215.77</v>
      </c>
      <c r="M143" s="207">
        <f>(VLOOKUP(Horizontal!$C143&amp;Horizontal!$B143&amp;Horizontal!M$11,Vertical!$E:$O,M$10,0))+0</f>
        <v>202.56</v>
      </c>
      <c r="N143" s="207">
        <f>(VLOOKUP(Horizontal!$C143&amp;Horizontal!$B143&amp;Horizontal!N$11,Vertical!$E:$O,N$10,0))+0</f>
        <v>170.13</v>
      </c>
      <c r="O143" s="207">
        <f>(VLOOKUP(Horizontal!$C143&amp;Horizontal!$B143&amp;Horizontal!O$11,Vertical!$E:$O,O$10,0))+0</f>
        <v>162.44999999999999</v>
      </c>
      <c r="P143" s="209">
        <f>(VLOOKUP(Horizontal!$C143&amp;Horizontal!$B143&amp;Horizontal!P$11,Vertical!$E:$O,P$10,0))+0</f>
        <v>155.61000000000001</v>
      </c>
      <c r="Q143" s="210">
        <f>(VLOOKUP(Horizontal!$C143&amp;Horizontal!$B143&amp;Horizontal!Q$11,Vertical!$E:$O,Q$10,0))+0</f>
        <v>56</v>
      </c>
      <c r="R143" s="207">
        <f>(VLOOKUP(Horizontal!$C143&amp;Horizontal!$B143&amp;Horizontal!R$11,Vertical!$E:$O,R$10,0))+0</f>
        <v>54</v>
      </c>
      <c r="S143" s="207">
        <f>(VLOOKUP(Horizontal!$C143&amp;Horizontal!$B143&amp;Horizontal!S$11,Vertical!$E:$O,S$10,0))+0</f>
        <v>44</v>
      </c>
      <c r="T143" s="207">
        <f>(VLOOKUP(Horizontal!$C143&amp;Horizontal!$B143&amp;Horizontal!T$11,Vertical!$E:$O,T$10,0))+0</f>
        <v>44</v>
      </c>
      <c r="U143" s="207">
        <f>(VLOOKUP(Horizontal!$C143&amp;Horizontal!$B143&amp;Horizontal!U$11,Vertical!$E:$O,U$10,0))+0</f>
        <v>48</v>
      </c>
      <c r="V143" s="207">
        <f>(VLOOKUP(Horizontal!$C143&amp;Horizontal!$B143&amp;Horizontal!V$11,Vertical!$E:$O,V$10,0))+0</f>
        <v>37</v>
      </c>
      <c r="W143" s="207">
        <f>(VLOOKUP(Horizontal!$C143&amp;Horizontal!$B143&amp;Horizontal!W$11,Vertical!$E:$O,W$10,0))+0</f>
        <v>31</v>
      </c>
      <c r="X143" s="207">
        <f>(VLOOKUP(Horizontal!$C143&amp;Horizontal!$B143&amp;Horizontal!X$11,Vertical!$E:$O,X$10,0))+0</f>
        <v>26</v>
      </c>
      <c r="Y143" s="209">
        <f>(VLOOKUP(Horizontal!$C143&amp;Horizontal!$B143&amp;Horizontal!Y$11,Vertical!$E:$O,Y$10,0))+0</f>
        <v>24</v>
      </c>
      <c r="Z143" s="210">
        <f>(VLOOKUP(Horizontal!$C143&amp;Horizontal!$B143&amp;Horizontal!Z$11,Vertical!$E:$O,Z$10,0))+0</f>
        <v>14.81</v>
      </c>
      <c r="AA143" s="207">
        <f>(VLOOKUP(Horizontal!$C143&amp;Horizontal!$B143&amp;Horizontal!AA$11,Vertical!$E:$O,AA$10,0))+0</f>
        <v>7.69</v>
      </c>
      <c r="AB143" s="207">
        <f>(VLOOKUP(Horizontal!$C143&amp;Horizontal!$B143&amp;Horizontal!AB$11,Vertical!$E:$O,AB$10,0))+0</f>
        <v>6.9</v>
      </c>
      <c r="AC143" s="207">
        <f>(VLOOKUP(Horizontal!$C143&amp;Horizontal!$B143&amp;Horizontal!AC$11,Vertical!$E:$O,AC$10,0))+0</f>
        <v>24</v>
      </c>
      <c r="AD143" s="207">
        <f>(VLOOKUP(Horizontal!$C143&amp;Horizontal!$B143&amp;Horizontal!AD$11,Vertical!$E:$O,AD$10,0))+0</f>
        <v>26.67</v>
      </c>
      <c r="AE143" s="207">
        <f>(VLOOKUP(Horizontal!$C143&amp;Horizontal!$B143&amp;Horizontal!AE$11,Vertical!$E:$O,AE$10,0))+0</f>
        <v>16.13</v>
      </c>
      <c r="AF143" s="207">
        <f>(VLOOKUP(Horizontal!$C143&amp;Horizontal!$B143&amp;Horizontal!AF$11,Vertical!$E:$O,AF$10,0))+0</f>
        <v>20</v>
      </c>
      <c r="AG143" s="207">
        <f>(VLOOKUP(Horizontal!$C143&amp;Horizontal!$B143&amp;Horizontal!AG$11,Vertical!$E:$O,AG$10,0))+0</f>
        <v>16.670000000000002</v>
      </c>
      <c r="AH143" s="209">
        <f>(VLOOKUP(Horizontal!$C143&amp;Horizontal!$B143&amp;Horizontal!AH$11,Vertical!$E:$O,AH$10,0))+0</f>
        <v>23.33</v>
      </c>
      <c r="AI143" s="210">
        <f>(VLOOKUP(Horizontal!$C143&amp;Horizontal!$B143&amp;Horizontal!AI$11,Vertical!$E:$O,AI$10,0))+0</f>
        <v>18.52</v>
      </c>
      <c r="AJ143" s="207">
        <f>(VLOOKUP(Horizontal!$C143&amp;Horizontal!$B143&amp;Horizontal!AJ$11,Vertical!$E:$O,AJ$10,0))+0</f>
        <v>7.69</v>
      </c>
      <c r="AK143" s="207">
        <f>(VLOOKUP(Horizontal!$C143&amp;Horizontal!$B143&amp;Horizontal!AK$11,Vertical!$E:$O,AK$10,0))+0</f>
        <v>17.239999999999998</v>
      </c>
      <c r="AL143" s="207">
        <f>(VLOOKUP(Horizontal!$C143&amp;Horizontal!$B143&amp;Horizontal!AL$11,Vertical!$E:$O,AL$10,0))+0</f>
        <v>24</v>
      </c>
      <c r="AM143" s="207">
        <f>(VLOOKUP(Horizontal!$C143&amp;Horizontal!$B143&amp;Horizontal!AM$11,Vertical!$E:$O,AM$10,0))+0</f>
        <v>33.33</v>
      </c>
      <c r="AN143" s="207">
        <f>(VLOOKUP(Horizontal!$C143&amp;Horizontal!$B143&amp;Horizontal!AN$11,Vertical!$E:$O,AN$10,0))+0</f>
        <v>48.39</v>
      </c>
      <c r="AO143" s="207">
        <f>(VLOOKUP(Horizontal!$C143&amp;Horizontal!$B143&amp;Horizontal!AO$11,Vertical!$E:$O,AO$10,0))+0</f>
        <v>53.33</v>
      </c>
      <c r="AP143" s="207">
        <f>(VLOOKUP(Horizontal!$C143&amp;Horizontal!$B143&amp;Horizontal!AP$11,Vertical!$E:$O,AP$10,0))+0</f>
        <v>53.33</v>
      </c>
      <c r="AQ143" s="209">
        <f>(VLOOKUP(Horizontal!$C143&amp;Horizontal!$B143&amp;Horizontal!AQ$11,Vertical!$E:$O,AQ$10,0))+0</f>
        <v>60</v>
      </c>
      <c r="AR143" s="210">
        <f>(VLOOKUP(Horizontal!$C143&amp;Horizontal!$B143&amp;Horizontal!AR$11,Vertical!$E:$O,AR$10,0))+0</f>
        <v>66.67</v>
      </c>
      <c r="AS143" s="207">
        <f>(VLOOKUP(Horizontal!$C143&amp;Horizontal!$B143&amp;Horizontal!AS$11,Vertical!$E:$O,AS$10,0))+0</f>
        <v>84.62</v>
      </c>
      <c r="AT143" s="207">
        <f>(VLOOKUP(Horizontal!$C143&amp;Horizontal!$B143&amp;Horizontal!AT$11,Vertical!$E:$O,AT$10,0))+0</f>
        <v>75.86</v>
      </c>
      <c r="AU143" s="207">
        <f>(VLOOKUP(Horizontal!$C143&amp;Horizontal!$B143&amp;Horizontal!AU$11,Vertical!$E:$O,AU$10,0))+0</f>
        <v>52</v>
      </c>
      <c r="AV143" s="207">
        <f>(VLOOKUP(Horizontal!$C143&amp;Horizontal!$B143&amp;Horizontal!AV$11,Vertical!$E:$O,AV$10,0))+0</f>
        <v>40</v>
      </c>
      <c r="AW143" s="207">
        <f>(VLOOKUP(Horizontal!$C143&amp;Horizontal!$B143&amp;Horizontal!AW$11,Vertical!$E:$O,AW$10,0))+0</f>
        <v>35.479999999999997</v>
      </c>
      <c r="AX143" s="207">
        <f>(VLOOKUP(Horizontal!$C143&amp;Horizontal!$B143&amp;Horizontal!AX$11,Vertical!$E:$O,AX$10,0))+0</f>
        <v>26.67</v>
      </c>
      <c r="AY143" s="207">
        <f>(VLOOKUP(Horizontal!$C143&amp;Horizontal!$B143&amp;Horizontal!AY$11,Vertical!$E:$O,AY$10,0))+0</f>
        <v>30</v>
      </c>
      <c r="AZ143" s="209">
        <f>(VLOOKUP(Horizontal!$C143&amp;Horizontal!$B143&amp;Horizontal!AZ$11,Vertical!$E:$O,AZ$10,0))+0</f>
        <v>16.670000000000002</v>
      </c>
      <c r="BA143" s="208">
        <f>(VLOOKUP(Horizontal!$C143&amp;Horizontal!$B143&amp;Horizontal!BA$11,Vertical!$E:$O,BA$10,0))+0</f>
        <v>68.05</v>
      </c>
      <c r="BB143" s="210">
        <f>(VLOOKUP(Horizontal!$C143&amp;Horizontal!$B143&amp;Horizontal!BB$11,Vertical!$E:$O,BB$10,0))+0</f>
        <v>186.01</v>
      </c>
      <c r="BC143" s="207">
        <f>(VLOOKUP(Horizontal!$C143&amp;Horizontal!$B143&amp;Horizontal!BC$11,Vertical!$E:$O,BC$10,0))+0</f>
        <v>257.01</v>
      </c>
      <c r="BD143" s="207">
        <f>(VLOOKUP(Horizontal!$C143&amp;Horizontal!$B143&amp;Horizontal!BD$11,Vertical!$E:$O,BD$10,0))+0</f>
        <v>269.18</v>
      </c>
      <c r="BE143" s="207">
        <f>(VLOOKUP(Horizontal!$C143&amp;Horizontal!$B143&amp;Horizontal!BE$11,Vertical!$E:$O,BE$10,0))+0</f>
        <v>268.36</v>
      </c>
      <c r="BF143" s="207">
        <f>(VLOOKUP(Horizontal!$C143&amp;Horizontal!$B143&amp;Horizontal!BF$11,Vertical!$E:$O,BF$10,0))+0</f>
        <v>262.16000000000003</v>
      </c>
      <c r="BG143" s="207">
        <f>(VLOOKUP(Horizontal!$C143&amp;Horizontal!$B143&amp;Horizontal!BG$11,Vertical!$E:$O,BG$10,0))+0</f>
        <v>249.45</v>
      </c>
      <c r="BH143" s="207">
        <f>(VLOOKUP(Horizontal!$C143&amp;Horizontal!$B143&amp;Horizontal!BH$11,Vertical!$E:$O,BH$10,0))+0</f>
        <v>209.56</v>
      </c>
      <c r="BI143" s="207">
        <f>(VLOOKUP(Horizontal!$C143&amp;Horizontal!$B143&amp;Horizontal!BI$11,Vertical!$E:$O,BI$10,0))+0</f>
        <v>201.36</v>
      </c>
      <c r="BJ143" s="209">
        <f>(VLOOKUP(Horizontal!$C143&amp;Horizontal!$B143&amp;Horizontal!BJ$11,Vertical!$E:$O,BJ$10,0))+0</f>
        <v>195.17</v>
      </c>
      <c r="BK143" s="210">
        <f>(VLOOKUP(Horizontal!$C143&amp;Horizontal!$B143&amp;Horizontal!BK$11,Vertical!$E:$O,BK$10,0))+0</f>
        <v>49</v>
      </c>
      <c r="BL143" s="207">
        <f>(VLOOKUP(Horizontal!$C143&amp;Horizontal!$B143&amp;Horizontal!BL$11,Vertical!$E:$O,BL$10,0))+0</f>
        <v>47</v>
      </c>
      <c r="BM143" s="207">
        <f>(VLOOKUP(Horizontal!$C143&amp;Horizontal!$B143&amp;Horizontal!BM$11,Vertical!$E:$O,BM$10,0))+0</f>
        <v>41</v>
      </c>
      <c r="BN143" s="207">
        <f>(VLOOKUP(Horizontal!$C143&amp;Horizontal!$B143&amp;Horizontal!BN$11,Vertical!$E:$O,BN$10,0))+0</f>
        <v>42</v>
      </c>
      <c r="BO143" s="207">
        <f>(VLOOKUP(Horizontal!$C143&amp;Horizontal!$B143&amp;Horizontal!BO$11,Vertical!$E:$O,BO$10,0))+0</f>
        <v>40</v>
      </c>
      <c r="BP143" s="207">
        <f>(VLOOKUP(Horizontal!$C143&amp;Horizontal!$B143&amp;Horizontal!BP$11,Vertical!$E:$O,BP$10,0))+0</f>
        <v>34</v>
      </c>
      <c r="BQ143" s="207">
        <f>(VLOOKUP(Horizontal!$C143&amp;Horizontal!$B143&amp;Horizontal!BQ$11,Vertical!$E:$O,BQ$10,0))+0</f>
        <v>29</v>
      </c>
      <c r="BR143" s="207">
        <f>(VLOOKUP(Horizontal!$C143&amp;Horizontal!$B143&amp;Horizontal!BR$11,Vertical!$E:$O,BR$10,0))+0</f>
        <v>26</v>
      </c>
      <c r="BS143" s="209">
        <f>(VLOOKUP(Horizontal!$C143&amp;Horizontal!$B143&amp;Horizontal!BS$11,Vertical!$E:$O,BS$10,0))+0</f>
        <v>28</v>
      </c>
      <c r="BT143" s="210">
        <f>(VLOOKUP(Horizontal!$C143&amp;Horizontal!$B143&amp;Horizontal!BT$11,Vertical!$E:$O,BT$10,0))+0</f>
        <v>12.5</v>
      </c>
      <c r="BU143" s="207">
        <f>(VLOOKUP(Horizontal!$C143&amp;Horizontal!$B143&amp;Horizontal!BU$11,Vertical!$E:$O,BU$10,0))+0</f>
        <v>9.09</v>
      </c>
      <c r="BV143" s="207">
        <f>(VLOOKUP(Horizontal!$C143&amp;Horizontal!$B143&amp;Horizontal!BV$11,Vertical!$E:$O,BV$10,0))+0</f>
        <v>9.09</v>
      </c>
      <c r="BW143" s="207">
        <f>(VLOOKUP(Horizontal!$C143&amp;Horizontal!$B143&amp;Horizontal!BW$11,Vertical!$E:$O,BW$10,0))+0</f>
        <v>23.81</v>
      </c>
      <c r="BX143" s="207">
        <f>(VLOOKUP(Horizontal!$C143&amp;Horizontal!$B143&amp;Horizontal!BX$11,Vertical!$E:$O,BX$10,0))+0</f>
        <v>29.85</v>
      </c>
      <c r="BY143" s="207">
        <f>(VLOOKUP(Horizontal!$C143&amp;Horizontal!$B143&amp;Horizontal!BY$11,Vertical!$E:$O,BY$10,0))+0</f>
        <v>17.39</v>
      </c>
      <c r="BZ143" s="207">
        <f>(VLOOKUP(Horizontal!$C143&amp;Horizontal!$B143&amp;Horizontal!BZ$11,Vertical!$E:$O,BZ$10,0))+0</f>
        <v>21.74</v>
      </c>
      <c r="CA143" s="207">
        <f>(VLOOKUP(Horizontal!$C143&amp;Horizontal!$B143&amp;Horizontal!CA$11,Vertical!$E:$O,CA$10,0))+0</f>
        <v>22.08</v>
      </c>
      <c r="CB143" s="209">
        <f>(VLOOKUP(Horizontal!$C143&amp;Horizontal!$B143&amp;Horizontal!CB$11,Vertical!$E:$O,CB$10,0))+0</f>
        <v>36</v>
      </c>
      <c r="CC143" s="210">
        <f>(VLOOKUP(Horizontal!$C143&amp;Horizontal!$B143&amp;Horizontal!CC$11,Vertical!$E:$O,CC$10,0))+0</f>
        <v>4.17</v>
      </c>
      <c r="CD143" s="207">
        <f>(VLOOKUP(Horizontal!$C143&amp;Horizontal!$B143&amp;Horizontal!CD$11,Vertical!$E:$O,CD$10,0))+0</f>
        <v>9.09</v>
      </c>
      <c r="CE143" s="207">
        <f>(VLOOKUP(Horizontal!$C143&amp;Horizontal!$B143&amp;Horizontal!CE$11,Vertical!$E:$O,CE$10,0))+0</f>
        <v>22.73</v>
      </c>
      <c r="CF143" s="207">
        <f>(VLOOKUP(Horizontal!$C143&amp;Horizontal!$B143&amp;Horizontal!CF$11,Vertical!$E:$O,CF$10,0))+0</f>
        <v>28.57</v>
      </c>
      <c r="CG143" s="207">
        <f>(VLOOKUP(Horizontal!$C143&amp;Horizontal!$B143&amp;Horizontal!CG$11,Vertical!$E:$O,CG$10,0))+0</f>
        <v>24.88</v>
      </c>
      <c r="CH143" s="207">
        <f>(VLOOKUP(Horizontal!$C143&amp;Horizontal!$B143&amp;Horizontal!CH$11,Vertical!$E:$O,CH$10,0))+0</f>
        <v>26.09</v>
      </c>
      <c r="CI143" s="207">
        <f>(VLOOKUP(Horizontal!$C143&amp;Horizontal!$B143&amp;Horizontal!CI$11,Vertical!$E:$O,CI$10,0))+0</f>
        <v>52.17</v>
      </c>
      <c r="CJ143" s="207">
        <f>(VLOOKUP(Horizontal!$C143&amp;Horizontal!$B143&amp;Horizontal!CJ$11,Vertical!$E:$O,CJ$10,0))+0</f>
        <v>43.29</v>
      </c>
      <c r="CK143" s="209">
        <f>(VLOOKUP(Horizontal!$C143&amp;Horizontal!$B143&amp;Horizontal!CK$11,Vertical!$E:$O,CK$10,0))+0</f>
        <v>36</v>
      </c>
      <c r="CL143" s="210">
        <f>(VLOOKUP(Horizontal!$C143&amp;Horizontal!$B143&amp;Horizontal!CL$11,Vertical!$E:$O,CL$10,0))+0</f>
        <v>83.33</v>
      </c>
      <c r="CM143" s="207">
        <f>(VLOOKUP(Horizontal!$C143&amp;Horizontal!$B143&amp;Horizontal!CM$11,Vertical!$E:$O,CM$10,0))+0</f>
        <v>81.819999999999993</v>
      </c>
      <c r="CN143" s="207">
        <f>(VLOOKUP(Horizontal!$C143&amp;Horizontal!$B143&amp;Horizontal!CN$11,Vertical!$E:$O,CN$10,0))+0</f>
        <v>68.180000000000007</v>
      </c>
      <c r="CO143" s="207">
        <f>(VLOOKUP(Horizontal!$C143&amp;Horizontal!$B143&amp;Horizontal!CO$11,Vertical!$E:$O,CO$10,0))+0</f>
        <v>47.62</v>
      </c>
      <c r="CP143" s="207">
        <f>(VLOOKUP(Horizontal!$C143&amp;Horizontal!$B143&amp;Horizontal!CP$11,Vertical!$E:$O,CP$10,0))+0</f>
        <v>45.27</v>
      </c>
      <c r="CQ143" s="207">
        <f>(VLOOKUP(Horizontal!$C143&amp;Horizontal!$B143&amp;Horizontal!CQ$11,Vertical!$E:$O,CQ$10,0))+0</f>
        <v>56.52</v>
      </c>
      <c r="CR143" s="207">
        <f>(VLOOKUP(Horizontal!$C143&amp;Horizontal!$B143&amp;Horizontal!CR$11,Vertical!$E:$O,CR$10,0))+0</f>
        <v>26.09</v>
      </c>
      <c r="CS143" s="207">
        <f>(VLOOKUP(Horizontal!$C143&amp;Horizontal!$B143&amp;Horizontal!CS$11,Vertical!$E:$O,CS$10,0))+0</f>
        <v>34.630000000000003</v>
      </c>
      <c r="CT143" s="207">
        <f>(VLOOKUP(Horizontal!$C143&amp;Horizontal!$B143&amp;Horizontal!CT$11,Vertical!$E:$O,CT$10,0))+0</f>
        <v>28</v>
      </c>
      <c r="CU143" s="152"/>
      <c r="CV143" s="211">
        <f t="shared" ref="CV143:CV206" si="80">(BB143-H143)+0</f>
        <v>70.569999999999993</v>
      </c>
      <c r="CW143" s="190">
        <f t="shared" ref="CW143:CW206" si="81">(BC143-I143)+0</f>
        <v>47.349999999999994</v>
      </c>
      <c r="CX143" s="190">
        <f t="shared" ref="CX143:CX206" si="82">(BD143-J143)+0</f>
        <v>43.580000000000013</v>
      </c>
      <c r="CY143" s="190">
        <f t="shared" ref="CY143:CY206" si="83">(BE143-K143)+0</f>
        <v>47.100000000000023</v>
      </c>
      <c r="CZ143" s="190">
        <f t="shared" ref="CZ143:CZ206" si="84">(BF143-L143)+0</f>
        <v>46.390000000000015</v>
      </c>
      <c r="DA143" s="190">
        <f t="shared" ref="DA143:DA206" si="85">(BG143-M143)+0</f>
        <v>46.889999999999986</v>
      </c>
      <c r="DB143" s="190">
        <f t="shared" ref="DB143:DB206" si="86">(BH143-N143)+0</f>
        <v>39.430000000000007</v>
      </c>
      <c r="DC143" s="190">
        <f t="shared" ref="DC143:DC206" si="87">(BI143-O143)+0</f>
        <v>38.910000000000025</v>
      </c>
      <c r="DD143" s="212">
        <f t="shared" ref="DD143:DD206" si="88">(BJ143-P143)+0</f>
        <v>39.559999999999974</v>
      </c>
      <c r="DE143" s="9">
        <v>160</v>
      </c>
      <c r="DF143" s="212">
        <f t="shared" ref="DF143:DF206" si="89">($H$7-H143)+0</f>
        <v>93.017210401891333</v>
      </c>
      <c r="DG143" s="264"/>
      <c r="DH143" s="265"/>
      <c r="DI143" s="265"/>
      <c r="DJ143" s="266"/>
      <c r="DK143" s="190">
        <v>155.19</v>
      </c>
      <c r="DL143" s="190">
        <v>88.33</v>
      </c>
      <c r="DM143" s="190">
        <v>155.19</v>
      </c>
      <c r="DN143" s="212">
        <v>155.19</v>
      </c>
      <c r="DO143" s="190">
        <v>160.62</v>
      </c>
      <c r="DP143" s="190">
        <v>91.44</v>
      </c>
      <c r="DQ143" s="190">
        <v>178.85</v>
      </c>
      <c r="DR143" s="212">
        <v>178.85</v>
      </c>
      <c r="DS143" s="150"/>
      <c r="DT143" s="190">
        <f>(124.7+G143)+0</f>
        <v>115.2</v>
      </c>
      <c r="DU143" s="190">
        <v>208</v>
      </c>
      <c r="DV143" s="190">
        <v>230</v>
      </c>
      <c r="DW143" s="190">
        <v>215</v>
      </c>
      <c r="DX143" s="190"/>
      <c r="DY143" s="190"/>
      <c r="DZ143" s="190">
        <v>210</v>
      </c>
      <c r="EA143" s="190">
        <v>210</v>
      </c>
      <c r="EB143" s="190"/>
      <c r="EC143" s="190">
        <v>210</v>
      </c>
      <c r="ED143" s="190">
        <f>((EC143*6+DT143)/7)+0</f>
        <v>196.45714285714286</v>
      </c>
      <c r="EE143" s="190">
        <v>200</v>
      </c>
      <c r="EF143" s="190">
        <v>165</v>
      </c>
      <c r="EG143" s="190">
        <v>160</v>
      </c>
      <c r="EH143" s="212">
        <v>155</v>
      </c>
      <c r="EI143" s="213"/>
      <c r="EJ143" s="211">
        <v>85</v>
      </c>
      <c r="EK143" s="190">
        <v>55</v>
      </c>
      <c r="EL143" s="190">
        <v>50</v>
      </c>
      <c r="EM143" s="190">
        <v>50</v>
      </c>
      <c r="EN143" s="190"/>
      <c r="EO143" s="190"/>
      <c r="EP143" s="190"/>
      <c r="EQ143" s="190"/>
      <c r="ER143" s="190"/>
      <c r="ES143" s="190"/>
      <c r="ET143" s="190">
        <f>((50*5+EK143+EJ143)/7)+0</f>
        <v>55.714285714285715</v>
      </c>
      <c r="EU143" s="190">
        <v>50</v>
      </c>
      <c r="EV143" s="190">
        <v>45</v>
      </c>
      <c r="EW143" s="190">
        <v>45</v>
      </c>
      <c r="EX143" s="212">
        <v>45</v>
      </c>
      <c r="EY143" s="211"/>
      <c r="EZ143" s="75">
        <f t="shared" si="76"/>
        <v>-7.6182838813151563E-2</v>
      </c>
      <c r="FA143" s="89">
        <f t="shared" si="77"/>
        <v>-7.0000000000000007E-2</v>
      </c>
      <c r="FB143" s="212"/>
      <c r="FC143" s="213"/>
      <c r="FD143" s="213"/>
      <c r="FE143" s="213"/>
      <c r="FF143" s="213"/>
      <c r="FG143" s="213"/>
      <c r="FH143" s="213"/>
      <c r="FI143" s="213"/>
      <c r="FJ143" s="213"/>
      <c r="FK143" s="213"/>
      <c r="FL143" s="213"/>
      <c r="FM143" s="213"/>
      <c r="FN143" s="213"/>
      <c r="FO143" s="213"/>
      <c r="FP143" s="213"/>
      <c r="FQ143" s="213"/>
      <c r="FR143" s="213"/>
      <c r="FS143" s="211"/>
      <c r="FT143" s="190"/>
      <c r="FU143" s="190"/>
      <c r="FV143" s="190"/>
      <c r="FW143" s="190"/>
      <c r="FX143" s="190"/>
      <c r="FY143" s="190"/>
      <c r="FZ143" s="190"/>
      <c r="GA143" s="190"/>
      <c r="GB143" s="190"/>
      <c r="GC143" s="190"/>
      <c r="GD143" s="190"/>
      <c r="GE143" s="190"/>
      <c r="GF143" s="190"/>
      <c r="GG143" s="212"/>
    </row>
    <row r="144" spans="1:189">
      <c r="A144" s="56"/>
      <c r="B144" s="33">
        <f t="shared" si="78"/>
        <v>42920</v>
      </c>
      <c r="C144" s="30" t="s">
        <v>39</v>
      </c>
      <c r="D144" s="30">
        <v>2017</v>
      </c>
      <c r="E144" s="30" t="str">
        <f t="shared" si="79"/>
        <v>2017S27</v>
      </c>
      <c r="F144" s="30" t="str">
        <f t="shared" ref="F144:F171" si="90">IF(MONTH(B145)&lt;&gt;MONTH(B144),MONTH(B144)&amp;"Final"&amp;YEAR(B144),MONTH(B144)&amp;YEAR(B144))</f>
        <v>72017</v>
      </c>
      <c r="G144" s="208">
        <f>EZ144*DT144</f>
        <v>-16.760224538893343</v>
      </c>
      <c r="H144" s="207">
        <f>(VLOOKUP(Horizontal!$C144&amp;Horizontal!$B144&amp;Horizontal!H$11,Vertical!$E:$O,H$10,0))+0</f>
        <v>217.26</v>
      </c>
      <c r="I144" s="207">
        <f>(VLOOKUP(Horizontal!$C144&amp;Horizontal!$B144&amp;Horizontal!I$11,Vertical!$E:$O,I$10,0))+0</f>
        <v>239.22</v>
      </c>
      <c r="J144" s="207">
        <f>(VLOOKUP(Horizontal!$C144&amp;Horizontal!$B144&amp;Horizontal!J$11,Vertical!$E:$O,J$10,0))+0</f>
        <v>219.75</v>
      </c>
      <c r="K144" s="207">
        <f>(VLOOKUP(Horizontal!$C144&amp;Horizontal!$B144&amp;Horizontal!K$11,Vertical!$E:$O,K$10,0))+0</f>
        <v>208.29</v>
      </c>
      <c r="L144" s="207">
        <f>(VLOOKUP(Horizontal!$C144&amp;Horizontal!$B144&amp;Horizontal!L$11,Vertical!$E:$O,L$10,0))+0</f>
        <v>199.61</v>
      </c>
      <c r="M144" s="207">
        <f>(VLOOKUP(Horizontal!$C144&amp;Horizontal!$B144&amp;Horizontal!M$11,Vertical!$E:$O,M$10,0))+0</f>
        <v>202.63</v>
      </c>
      <c r="N144" s="207">
        <f>(VLOOKUP(Horizontal!$C144&amp;Horizontal!$B144&amp;Horizontal!N$11,Vertical!$E:$O,N$10,0))+0</f>
        <v>170.05</v>
      </c>
      <c r="O144" s="207">
        <f>(VLOOKUP(Horizontal!$C144&amp;Horizontal!$B144&amp;Horizontal!O$11,Vertical!$E:$O,O$10,0))+0</f>
        <v>161.22999999999999</v>
      </c>
      <c r="P144" s="209">
        <f>(VLOOKUP(Horizontal!$C144&amp;Horizontal!$B144&amp;Horizontal!P$11,Vertical!$E:$O,P$10,0))+0</f>
        <v>155.52000000000001</v>
      </c>
      <c r="Q144" s="210">
        <f>(VLOOKUP(Horizontal!$C144&amp;Horizontal!$B144&amp;Horizontal!Q$11,Vertical!$E:$O,Q$10,0))+0</f>
        <v>55</v>
      </c>
      <c r="R144" s="207">
        <f>(VLOOKUP(Horizontal!$C144&amp;Horizontal!$B144&amp;Horizontal!R$11,Vertical!$E:$O,R$10,0))+0</f>
        <v>53</v>
      </c>
      <c r="S144" s="207">
        <f>(VLOOKUP(Horizontal!$C144&amp;Horizontal!$B144&amp;Horizontal!S$11,Vertical!$E:$O,S$10,0))+0</f>
        <v>49</v>
      </c>
      <c r="T144" s="207">
        <f>(VLOOKUP(Horizontal!$C144&amp;Horizontal!$B144&amp;Horizontal!T$11,Vertical!$E:$O,T$10,0))+0</f>
        <v>48</v>
      </c>
      <c r="U144" s="207">
        <f>(VLOOKUP(Horizontal!$C144&amp;Horizontal!$B144&amp;Horizontal!U$11,Vertical!$E:$O,U$10,0))+0</f>
        <v>49</v>
      </c>
      <c r="V144" s="207">
        <f>(VLOOKUP(Horizontal!$C144&amp;Horizontal!$B144&amp;Horizontal!V$11,Vertical!$E:$O,V$10,0))+0</f>
        <v>38</v>
      </c>
      <c r="W144" s="207">
        <f>(VLOOKUP(Horizontal!$C144&amp;Horizontal!$B144&amp;Horizontal!W$11,Vertical!$E:$O,W$10,0))+0</f>
        <v>30</v>
      </c>
      <c r="X144" s="207">
        <f>(VLOOKUP(Horizontal!$C144&amp;Horizontal!$B144&amp;Horizontal!X$11,Vertical!$E:$O,X$10,0))+0</f>
        <v>27</v>
      </c>
      <c r="Y144" s="209">
        <f>(VLOOKUP(Horizontal!$C144&amp;Horizontal!$B144&amp;Horizontal!Y$11,Vertical!$E:$O,Y$10,0))+0</f>
        <v>23</v>
      </c>
      <c r="Z144" s="210">
        <f>(VLOOKUP(Horizontal!$C144&amp;Horizontal!$B144&amp;Horizontal!Z$11,Vertical!$E:$O,Z$10,0))+0</f>
        <v>3.85</v>
      </c>
      <c r="AA144" s="207">
        <f>(VLOOKUP(Horizontal!$C144&amp;Horizontal!$B144&amp;Horizontal!AA$11,Vertical!$E:$O,AA$10,0))+0</f>
        <v>4</v>
      </c>
      <c r="AB144" s="207">
        <f>(VLOOKUP(Horizontal!$C144&amp;Horizontal!$B144&amp;Horizontal!AB$11,Vertical!$E:$O,AB$10,0))+0</f>
        <v>46.43</v>
      </c>
      <c r="AC144" s="207">
        <f>(VLOOKUP(Horizontal!$C144&amp;Horizontal!$B144&amp;Horizontal!AC$11,Vertical!$E:$O,AC$10,0))+0</f>
        <v>46.43</v>
      </c>
      <c r="AD144" s="207">
        <f>(VLOOKUP(Horizontal!$C144&amp;Horizontal!$B144&amp;Horizontal!AD$11,Vertical!$E:$O,AD$10,0))+0</f>
        <v>73.91</v>
      </c>
      <c r="AE144" s="207">
        <f>(VLOOKUP(Horizontal!$C144&amp;Horizontal!$B144&amp;Horizontal!AE$11,Vertical!$E:$O,AE$10,0))+0</f>
        <v>17.239999999999998</v>
      </c>
      <c r="AF144" s="207">
        <f>(VLOOKUP(Horizontal!$C144&amp;Horizontal!$B144&amp;Horizontal!AF$11,Vertical!$E:$O,AF$10,0))+0</f>
        <v>29.63</v>
      </c>
      <c r="AG144" s="207">
        <f>(VLOOKUP(Horizontal!$C144&amp;Horizontal!$B144&amp;Horizontal!AG$11,Vertical!$E:$O,AG$10,0))+0</f>
        <v>30</v>
      </c>
      <c r="AH144" s="209">
        <f>(VLOOKUP(Horizontal!$C144&amp;Horizontal!$B144&amp;Horizontal!AH$11,Vertical!$E:$O,AH$10,0))+0</f>
        <v>24.24</v>
      </c>
      <c r="AI144" s="210">
        <f>(VLOOKUP(Horizontal!$C144&amp;Horizontal!$B144&amp;Horizontal!AI$11,Vertical!$E:$O,AI$10,0))+0</f>
        <v>3.85</v>
      </c>
      <c r="AJ144" s="207">
        <f>(VLOOKUP(Horizontal!$C144&amp;Horizontal!$B144&amp;Horizontal!AJ$11,Vertical!$E:$O,AJ$10,0))+0</f>
        <v>4</v>
      </c>
      <c r="AK144" s="207">
        <f>(VLOOKUP(Horizontal!$C144&amp;Horizontal!$B144&amp;Horizontal!AK$11,Vertical!$E:$O,AK$10,0))+0</f>
        <v>14.29</v>
      </c>
      <c r="AL144" s="207">
        <f>(VLOOKUP(Horizontal!$C144&amp;Horizontal!$B144&amp;Horizontal!AL$11,Vertical!$E:$O,AL$10,0))+0</f>
        <v>14.29</v>
      </c>
      <c r="AM144" s="207">
        <f>(VLOOKUP(Horizontal!$C144&amp;Horizontal!$B144&amp;Horizontal!AM$11,Vertical!$E:$O,AM$10,0))+0</f>
        <v>0</v>
      </c>
      <c r="AN144" s="207">
        <f>(VLOOKUP(Horizontal!$C144&amp;Horizontal!$B144&amp;Horizontal!AN$11,Vertical!$E:$O,AN$10,0))+0</f>
        <v>41.38</v>
      </c>
      <c r="AO144" s="207">
        <f>(VLOOKUP(Horizontal!$C144&amp;Horizontal!$B144&amp;Horizontal!AO$11,Vertical!$E:$O,AO$10,0))+0</f>
        <v>51.85</v>
      </c>
      <c r="AP144" s="207">
        <f>(VLOOKUP(Horizontal!$C144&amp;Horizontal!$B144&amp;Horizontal!AP$11,Vertical!$E:$O,AP$10,0))+0</f>
        <v>50</v>
      </c>
      <c r="AQ144" s="209">
        <f>(VLOOKUP(Horizontal!$C144&amp;Horizontal!$B144&amp;Horizontal!AQ$11,Vertical!$E:$O,AQ$10,0))+0</f>
        <v>48.48</v>
      </c>
      <c r="AR144" s="210">
        <f>(VLOOKUP(Horizontal!$C144&amp;Horizontal!$B144&amp;Horizontal!AR$11,Vertical!$E:$O,AR$10,0))+0</f>
        <v>92.31</v>
      </c>
      <c r="AS144" s="207">
        <f>(VLOOKUP(Horizontal!$C144&amp;Horizontal!$B144&amp;Horizontal!AS$11,Vertical!$E:$O,AS$10,0))+0</f>
        <v>92</v>
      </c>
      <c r="AT144" s="207">
        <f>(VLOOKUP(Horizontal!$C144&amp;Horizontal!$B144&amp;Horizontal!AT$11,Vertical!$E:$O,AT$10,0))+0</f>
        <v>39.29</v>
      </c>
      <c r="AU144" s="207">
        <f>(VLOOKUP(Horizontal!$C144&amp;Horizontal!$B144&amp;Horizontal!AU$11,Vertical!$E:$O,AU$10,0))+0</f>
        <v>39.29</v>
      </c>
      <c r="AV144" s="207">
        <f>(VLOOKUP(Horizontal!$C144&amp;Horizontal!$B144&amp;Horizontal!AV$11,Vertical!$E:$O,AV$10,0))+0</f>
        <v>26.09</v>
      </c>
      <c r="AW144" s="207">
        <f>(VLOOKUP(Horizontal!$C144&amp;Horizontal!$B144&amp;Horizontal!AW$11,Vertical!$E:$O,AW$10,0))+0</f>
        <v>41.38</v>
      </c>
      <c r="AX144" s="207">
        <f>(VLOOKUP(Horizontal!$C144&amp;Horizontal!$B144&amp;Horizontal!AX$11,Vertical!$E:$O,AX$10,0))+0</f>
        <v>18.52</v>
      </c>
      <c r="AY144" s="207">
        <f>(VLOOKUP(Horizontal!$C144&amp;Horizontal!$B144&amp;Horizontal!AY$11,Vertical!$E:$O,AY$10,0))+0</f>
        <v>20</v>
      </c>
      <c r="AZ144" s="209">
        <f>(VLOOKUP(Horizontal!$C144&amp;Horizontal!$B144&amp;Horizontal!AZ$11,Vertical!$E:$O,AZ$10,0))+0</f>
        <v>27.27</v>
      </c>
      <c r="BA144" s="208">
        <f>(VLOOKUP(Horizontal!$C144&amp;Horizontal!$B144&amp;Horizontal!BA$11,Vertical!$E:$O,BA$10,0))+0</f>
        <v>63.91</v>
      </c>
      <c r="BB144" s="210">
        <f>(VLOOKUP(Horizontal!$C144&amp;Horizontal!$B144&amp;Horizontal!BB$11,Vertical!$E:$O,BB$10,0))+0</f>
        <v>276.44</v>
      </c>
      <c r="BC144" s="207">
        <f>(VLOOKUP(Horizontal!$C144&amp;Horizontal!$B144&amp;Horizontal!BC$11,Vertical!$E:$O,BC$10,0))+0</f>
        <v>285.14</v>
      </c>
      <c r="BD144" s="207">
        <f>(VLOOKUP(Horizontal!$C144&amp;Horizontal!$B144&amp;Horizontal!BD$11,Vertical!$E:$O,BD$10,0))+0</f>
        <v>269.23</v>
      </c>
      <c r="BE144" s="207">
        <f>(VLOOKUP(Horizontal!$C144&amp;Horizontal!$B144&amp;Horizontal!BE$11,Vertical!$E:$O,BE$10,0))+0</f>
        <v>257.64</v>
      </c>
      <c r="BF144" s="207">
        <f>(VLOOKUP(Horizontal!$C144&amp;Horizontal!$B144&amp;Horizontal!BF$11,Vertical!$E:$O,BF$10,0))+0</f>
        <v>249.66</v>
      </c>
      <c r="BG144" s="207">
        <f>(VLOOKUP(Horizontal!$C144&amp;Horizontal!$B144&amp;Horizontal!BG$11,Vertical!$E:$O,BG$10,0))+0</f>
        <v>251.87</v>
      </c>
      <c r="BH144" s="207">
        <f>(VLOOKUP(Horizontal!$C144&amp;Horizontal!$B144&amp;Horizontal!BH$11,Vertical!$E:$O,BH$10,0))+0</f>
        <v>211.47</v>
      </c>
      <c r="BI144" s="207">
        <f>(VLOOKUP(Horizontal!$C144&amp;Horizontal!$B144&amp;Horizontal!BI$11,Vertical!$E:$O,BI$10,0))+0</f>
        <v>201.85</v>
      </c>
      <c r="BJ144" s="209">
        <f>(VLOOKUP(Horizontal!$C144&amp;Horizontal!$B144&amp;Horizontal!BJ$11,Vertical!$E:$O,BJ$10,0))+0</f>
        <v>196.39</v>
      </c>
      <c r="BK144" s="210">
        <f>(VLOOKUP(Horizontal!$C144&amp;Horizontal!$B144&amp;Horizontal!BK$11,Vertical!$E:$O,BK$10,0))+0</f>
        <v>48</v>
      </c>
      <c r="BL144" s="207">
        <f>(VLOOKUP(Horizontal!$C144&amp;Horizontal!$B144&amp;Horizontal!BL$11,Vertical!$E:$O,BL$10,0))+0</f>
        <v>46</v>
      </c>
      <c r="BM144" s="207">
        <f>(VLOOKUP(Horizontal!$C144&amp;Horizontal!$B144&amp;Horizontal!BM$11,Vertical!$E:$O,BM$10,0))+0</f>
        <v>43</v>
      </c>
      <c r="BN144" s="207">
        <f>(VLOOKUP(Horizontal!$C144&amp;Horizontal!$B144&amp;Horizontal!BN$11,Vertical!$E:$O,BN$10,0))+0</f>
        <v>41</v>
      </c>
      <c r="BO144" s="207">
        <f>(VLOOKUP(Horizontal!$C144&amp;Horizontal!$B144&amp;Horizontal!BO$11,Vertical!$E:$O,BO$10,0))+0</f>
        <v>40</v>
      </c>
      <c r="BP144" s="207">
        <f>(VLOOKUP(Horizontal!$C144&amp;Horizontal!$B144&amp;Horizontal!BP$11,Vertical!$E:$O,BP$10,0))+0</f>
        <v>34</v>
      </c>
      <c r="BQ144" s="207">
        <f>(VLOOKUP(Horizontal!$C144&amp;Horizontal!$B144&amp;Horizontal!BQ$11,Vertical!$E:$O,BQ$10,0))+0</f>
        <v>31</v>
      </c>
      <c r="BR144" s="207">
        <f>(VLOOKUP(Horizontal!$C144&amp;Horizontal!$B144&amp;Horizontal!BR$11,Vertical!$E:$O,BR$10,0))+0</f>
        <v>28</v>
      </c>
      <c r="BS144" s="209">
        <f>(VLOOKUP(Horizontal!$C144&amp;Horizontal!$B144&amp;Horizontal!BS$11,Vertical!$E:$O,BS$10,0))+0</f>
        <v>23</v>
      </c>
      <c r="BT144" s="210">
        <f>(VLOOKUP(Horizontal!$C144&amp;Horizontal!$B144&amp;Horizontal!BT$11,Vertical!$E:$O,BT$10,0))+0</f>
        <v>4.3499999999999996</v>
      </c>
      <c r="BU144" s="207">
        <f>(VLOOKUP(Horizontal!$C144&amp;Horizontal!$B144&amp;Horizontal!BU$11,Vertical!$E:$O,BU$10,0))+0</f>
        <v>7.28</v>
      </c>
      <c r="BV144" s="207">
        <f>(VLOOKUP(Horizontal!$C144&amp;Horizontal!$B144&amp;Horizontal!BV$11,Vertical!$E:$O,BV$10,0))+0</f>
        <v>50</v>
      </c>
      <c r="BW144" s="207">
        <f>(VLOOKUP(Horizontal!$C144&amp;Horizontal!$B144&amp;Horizontal!BW$11,Vertical!$E:$O,BW$10,0))+0</f>
        <v>50</v>
      </c>
      <c r="BX144" s="207">
        <f>(VLOOKUP(Horizontal!$C144&amp;Horizontal!$B144&amp;Horizontal!BX$11,Vertical!$E:$O,BX$10,0))+0</f>
        <v>71.430000000000007</v>
      </c>
      <c r="BY144" s="207">
        <f>(VLOOKUP(Horizontal!$C144&amp;Horizontal!$B144&amp;Horizontal!BY$11,Vertical!$E:$O,BY$10,0))+0</f>
        <v>12.5</v>
      </c>
      <c r="BZ144" s="207">
        <f>(VLOOKUP(Horizontal!$C144&amp;Horizontal!$B144&amp;Horizontal!BZ$11,Vertical!$E:$O,BZ$10,0))+0</f>
        <v>13.04</v>
      </c>
      <c r="CA144" s="207">
        <f>(VLOOKUP(Horizontal!$C144&amp;Horizontal!$B144&amp;Horizontal!CA$11,Vertical!$E:$O,CA$10,0))+0</f>
        <v>25</v>
      </c>
      <c r="CB144" s="209">
        <f>(VLOOKUP(Horizontal!$C144&amp;Horizontal!$B144&amp;Horizontal!CB$11,Vertical!$E:$O,CB$10,0))+0</f>
        <v>29.17</v>
      </c>
      <c r="CC144" s="210">
        <f>(VLOOKUP(Horizontal!$C144&amp;Horizontal!$B144&amp;Horizontal!CC$11,Vertical!$E:$O,CC$10,0))+0</f>
        <v>8.6999999999999993</v>
      </c>
      <c r="CD144" s="207">
        <f>(VLOOKUP(Horizontal!$C144&amp;Horizontal!$B144&amp;Horizontal!CD$11,Vertical!$E:$O,CD$10,0))+0</f>
        <v>19.420000000000002</v>
      </c>
      <c r="CE144" s="207">
        <f>(VLOOKUP(Horizontal!$C144&amp;Horizontal!$B144&amp;Horizontal!CE$11,Vertical!$E:$O,CE$10,0))+0</f>
        <v>13.64</v>
      </c>
      <c r="CF144" s="207">
        <f>(VLOOKUP(Horizontal!$C144&amp;Horizontal!$B144&amp;Horizontal!CF$11,Vertical!$E:$O,CF$10,0))+0</f>
        <v>13.64</v>
      </c>
      <c r="CG144" s="207">
        <f>(VLOOKUP(Horizontal!$C144&amp;Horizontal!$B144&amp;Horizontal!CG$11,Vertical!$E:$O,CG$10,0))+0</f>
        <v>14.29</v>
      </c>
      <c r="CH144" s="207">
        <f>(VLOOKUP(Horizontal!$C144&amp;Horizontal!$B144&amp;Horizontal!CH$11,Vertical!$E:$O,CH$10,0))+0</f>
        <v>33.33</v>
      </c>
      <c r="CI144" s="207">
        <f>(VLOOKUP(Horizontal!$C144&amp;Horizontal!$B144&amp;Horizontal!CI$11,Vertical!$E:$O,CI$10,0))+0</f>
        <v>47.83</v>
      </c>
      <c r="CJ144" s="207">
        <f>(VLOOKUP(Horizontal!$C144&amp;Horizontal!$B144&amp;Horizontal!CJ$11,Vertical!$E:$O,CJ$10,0))+0</f>
        <v>41.67</v>
      </c>
      <c r="CK144" s="209">
        <f>(VLOOKUP(Horizontal!$C144&amp;Horizontal!$B144&amp;Horizontal!CK$11,Vertical!$E:$O,CK$10,0))+0</f>
        <v>45.83</v>
      </c>
      <c r="CL144" s="210">
        <f>(VLOOKUP(Horizontal!$C144&amp;Horizontal!$B144&amp;Horizontal!CL$11,Vertical!$E:$O,CL$10,0))+0</f>
        <v>86.96</v>
      </c>
      <c r="CM144" s="207">
        <f>(VLOOKUP(Horizontal!$C144&amp;Horizontal!$B144&amp;Horizontal!CM$11,Vertical!$E:$O,CM$10,0))+0</f>
        <v>73.3</v>
      </c>
      <c r="CN144" s="207">
        <f>(VLOOKUP(Horizontal!$C144&amp;Horizontal!$B144&amp;Horizontal!CN$11,Vertical!$E:$O,CN$10,0))+0</f>
        <v>36.36</v>
      </c>
      <c r="CO144" s="207">
        <f>(VLOOKUP(Horizontal!$C144&amp;Horizontal!$B144&amp;Horizontal!CO$11,Vertical!$E:$O,CO$10,0))+0</f>
        <v>36.36</v>
      </c>
      <c r="CP144" s="207">
        <f>(VLOOKUP(Horizontal!$C144&amp;Horizontal!$B144&amp;Horizontal!CP$11,Vertical!$E:$O,CP$10,0))+0</f>
        <v>14.29</v>
      </c>
      <c r="CQ144" s="207">
        <f>(VLOOKUP(Horizontal!$C144&amp;Horizontal!$B144&amp;Horizontal!CQ$11,Vertical!$E:$O,CQ$10,0))+0</f>
        <v>54.17</v>
      </c>
      <c r="CR144" s="207">
        <f>(VLOOKUP(Horizontal!$C144&amp;Horizontal!$B144&amp;Horizontal!CR$11,Vertical!$E:$O,CR$10,0))+0</f>
        <v>39.130000000000003</v>
      </c>
      <c r="CS144" s="207">
        <f>(VLOOKUP(Horizontal!$C144&amp;Horizontal!$B144&amp;Horizontal!CS$11,Vertical!$E:$O,CS$10,0))+0</f>
        <v>33.33</v>
      </c>
      <c r="CT144" s="207">
        <f>(VLOOKUP(Horizontal!$C144&amp;Horizontal!$B144&amp;Horizontal!CT$11,Vertical!$E:$O,CT$10,0))+0</f>
        <v>25</v>
      </c>
      <c r="CU144" s="152"/>
      <c r="CV144" s="211">
        <f t="shared" si="80"/>
        <v>59.180000000000007</v>
      </c>
      <c r="CW144" s="190">
        <f t="shared" si="81"/>
        <v>45.919999999999987</v>
      </c>
      <c r="CX144" s="190">
        <f t="shared" si="82"/>
        <v>49.480000000000018</v>
      </c>
      <c r="CY144" s="190">
        <f t="shared" si="83"/>
        <v>49.349999999999994</v>
      </c>
      <c r="CZ144" s="190">
        <f t="shared" si="84"/>
        <v>50.049999999999983</v>
      </c>
      <c r="DA144" s="190">
        <f t="shared" si="85"/>
        <v>49.240000000000009</v>
      </c>
      <c r="DB144" s="190">
        <f t="shared" si="86"/>
        <v>41.419999999999987</v>
      </c>
      <c r="DC144" s="190">
        <f t="shared" si="87"/>
        <v>40.620000000000005</v>
      </c>
      <c r="DD144" s="212">
        <f t="shared" si="88"/>
        <v>40.869999999999976</v>
      </c>
      <c r="DE144" s="9">
        <v>160</v>
      </c>
      <c r="DF144" s="212">
        <f t="shared" si="89"/>
        <v>-8.8027895981086601</v>
      </c>
      <c r="DG144" s="264"/>
      <c r="DH144" s="265"/>
      <c r="DI144" s="265"/>
      <c r="DJ144" s="266"/>
      <c r="DK144" s="190">
        <v>230.24</v>
      </c>
      <c r="DL144" s="190">
        <v>230.24</v>
      </c>
      <c r="DM144" s="190">
        <v>230.24</v>
      </c>
      <c r="DN144" s="212">
        <v>230.24</v>
      </c>
      <c r="DO144" s="190">
        <v>233.32</v>
      </c>
      <c r="DP144" s="190">
        <v>233.32</v>
      </c>
      <c r="DQ144" s="190">
        <v>233.32</v>
      </c>
      <c r="DR144" s="212">
        <v>233.32</v>
      </c>
      <c r="DS144" s="150"/>
      <c r="DT144" s="190">
        <v>220</v>
      </c>
      <c r="DU144" s="190">
        <v>246</v>
      </c>
      <c r="DV144" s="190">
        <v>210</v>
      </c>
      <c r="DW144" s="190">
        <v>185</v>
      </c>
      <c r="DX144" s="190"/>
      <c r="DY144" s="190"/>
      <c r="DZ144" s="190">
        <f>((DT144+DU144+DV144)/3)+0</f>
        <v>225.33333333333334</v>
      </c>
      <c r="EA144" s="190">
        <v>185</v>
      </c>
      <c r="EB144" s="190"/>
      <c r="EC144" s="190">
        <f>((DZ144+EA144)/2)+0</f>
        <v>205.16666666666669</v>
      </c>
      <c r="ED144" s="190">
        <f>((EC144*6)/6)+0</f>
        <v>205.16666666666666</v>
      </c>
      <c r="EE144" s="190">
        <v>200</v>
      </c>
      <c r="EF144" s="190">
        <v>165</v>
      </c>
      <c r="EG144" s="190">
        <v>160</v>
      </c>
      <c r="EH144" s="212">
        <v>155</v>
      </c>
      <c r="EI144" s="213"/>
      <c r="EJ144" s="211">
        <v>55</v>
      </c>
      <c r="EK144" s="190">
        <v>50</v>
      </c>
      <c r="EL144" s="190">
        <v>50</v>
      </c>
      <c r="EM144" s="190">
        <v>50</v>
      </c>
      <c r="EN144" s="190"/>
      <c r="EO144" s="190"/>
      <c r="EP144" s="190"/>
      <c r="EQ144" s="190"/>
      <c r="ER144" s="190"/>
      <c r="ES144" s="190"/>
      <c r="ET144" s="190">
        <f>((50*5+EJ144)/6)+0</f>
        <v>50.833333333333336</v>
      </c>
      <c r="EU144" s="190">
        <v>50</v>
      </c>
      <c r="EV144" s="190">
        <v>45</v>
      </c>
      <c r="EW144" s="190">
        <v>45</v>
      </c>
      <c r="EX144" s="212">
        <v>45</v>
      </c>
      <c r="EY144" s="211"/>
      <c r="EZ144" s="75">
        <v>-7.6182838813151563E-2</v>
      </c>
      <c r="FA144" s="89">
        <f t="shared" si="77"/>
        <v>-7.0000000000000007E-2</v>
      </c>
      <c r="FB144" s="212"/>
      <c r="FC144" s="213"/>
      <c r="FD144" s="213"/>
      <c r="FE144" s="213"/>
      <c r="FF144" s="213"/>
      <c r="FG144" s="213"/>
      <c r="FH144" s="213"/>
      <c r="FI144" s="213"/>
      <c r="FJ144" s="213"/>
      <c r="FK144" s="213"/>
      <c r="FL144" s="213"/>
      <c r="FM144" s="213"/>
      <c r="FN144" s="213"/>
      <c r="FO144" s="213"/>
      <c r="FP144" s="213"/>
      <c r="FQ144" s="213"/>
      <c r="FR144" s="213"/>
      <c r="FS144" s="211"/>
      <c r="FT144" s="190"/>
      <c r="FU144" s="190"/>
      <c r="FV144" s="190"/>
      <c r="FW144" s="190"/>
      <c r="FX144" s="190"/>
      <c r="FY144" s="190"/>
      <c r="FZ144" s="190"/>
      <c r="GA144" s="190"/>
      <c r="GB144" s="190"/>
      <c r="GC144" s="190"/>
      <c r="GD144" s="190"/>
      <c r="GE144" s="190"/>
      <c r="GF144" s="190"/>
      <c r="GG144" s="212"/>
    </row>
    <row r="145" spans="1:189">
      <c r="A145" s="56"/>
      <c r="B145" s="33">
        <f t="shared" si="78"/>
        <v>42927</v>
      </c>
      <c r="C145" s="30" t="s">
        <v>38</v>
      </c>
      <c r="D145" s="30">
        <v>2017</v>
      </c>
      <c r="E145" s="30" t="str">
        <f t="shared" si="79"/>
        <v>2017S28</v>
      </c>
      <c r="F145" s="30" t="str">
        <f t="shared" si="90"/>
        <v>72017</v>
      </c>
      <c r="G145" s="208" t="str">
        <f>VLOOKUP(Horizontal!$C145&amp;Horizontal!$B145&amp;Horizontal!G$11,Vertical!$E:$O,G$10,0)</f>
        <v>-20,55</v>
      </c>
      <c r="H145" s="207">
        <f>(VLOOKUP(Horizontal!$C145&amp;Horizontal!$B145&amp;Horizontal!H$11,Vertical!$E:$O,H$10,0))+0</f>
        <v>224.39</v>
      </c>
      <c r="I145" s="207">
        <f>(VLOOKUP(Horizontal!$C145&amp;Horizontal!$B145&amp;Horizontal!I$11,Vertical!$E:$O,I$10,0))+0</f>
        <v>254.84</v>
      </c>
      <c r="J145" s="207">
        <f>(VLOOKUP(Horizontal!$C145&amp;Horizontal!$B145&amp;Horizontal!J$11,Vertical!$E:$O,J$10,0))+0</f>
        <v>204.3</v>
      </c>
      <c r="K145" s="207">
        <f>(VLOOKUP(Horizontal!$C145&amp;Horizontal!$B145&amp;Horizontal!K$11,Vertical!$E:$O,K$10,0))+0</f>
        <v>197.73</v>
      </c>
      <c r="L145" s="207">
        <f>(VLOOKUP(Horizontal!$C145&amp;Horizontal!$B145&amp;Horizontal!L$11,Vertical!$E:$O,L$10,0))+0</f>
        <v>180.73</v>
      </c>
      <c r="M145" s="207">
        <f>(VLOOKUP(Horizontal!$C145&amp;Horizontal!$B145&amp;Horizontal!M$11,Vertical!$E:$O,M$10,0))+0</f>
        <v>199.02</v>
      </c>
      <c r="N145" s="207">
        <f>(VLOOKUP(Horizontal!$C145&amp;Horizontal!$B145&amp;Horizontal!N$11,Vertical!$E:$O,N$10,0))+0</f>
        <v>168.52</v>
      </c>
      <c r="O145" s="207">
        <f>(VLOOKUP(Horizontal!$C145&amp;Horizontal!$B145&amp;Horizontal!O$11,Vertical!$E:$O,O$10,0))+0</f>
        <v>160</v>
      </c>
      <c r="P145" s="209">
        <f>(VLOOKUP(Horizontal!$C145&amp;Horizontal!$B145&amp;Horizontal!P$11,Vertical!$E:$O,P$10,0))+0</f>
        <v>154.88</v>
      </c>
      <c r="Q145" s="210">
        <f>(VLOOKUP(Horizontal!$C145&amp;Horizontal!$B145&amp;Horizontal!Q$11,Vertical!$E:$O,Q$10,0))+0</f>
        <v>55</v>
      </c>
      <c r="R145" s="207">
        <f>(VLOOKUP(Horizontal!$C145&amp;Horizontal!$B145&amp;Horizontal!R$11,Vertical!$E:$O,R$10,0))+0</f>
        <v>54</v>
      </c>
      <c r="S145" s="207">
        <f>(VLOOKUP(Horizontal!$C145&amp;Horizontal!$B145&amp;Horizontal!S$11,Vertical!$E:$O,S$10,0))+0</f>
        <v>48</v>
      </c>
      <c r="T145" s="207">
        <f>(VLOOKUP(Horizontal!$C145&amp;Horizontal!$B145&amp;Horizontal!T$11,Vertical!$E:$O,T$10,0))+0</f>
        <v>48</v>
      </c>
      <c r="U145" s="207">
        <f>(VLOOKUP(Horizontal!$C145&amp;Horizontal!$B145&amp;Horizontal!U$11,Vertical!$E:$O,U$10,0))+0</f>
        <v>48</v>
      </c>
      <c r="V145" s="207">
        <f>(VLOOKUP(Horizontal!$C145&amp;Horizontal!$B145&amp;Horizontal!V$11,Vertical!$E:$O,V$10,0))+0</f>
        <v>38</v>
      </c>
      <c r="W145" s="207">
        <f>(VLOOKUP(Horizontal!$C145&amp;Horizontal!$B145&amp;Horizontal!W$11,Vertical!$E:$O,W$10,0))+0</f>
        <v>34</v>
      </c>
      <c r="X145" s="207">
        <f>(VLOOKUP(Horizontal!$C145&amp;Horizontal!$B145&amp;Horizontal!X$11,Vertical!$E:$O,X$10,0))+0</f>
        <v>28</v>
      </c>
      <c r="Y145" s="209">
        <f>(VLOOKUP(Horizontal!$C145&amp;Horizontal!$B145&amp;Horizontal!Y$11,Vertical!$E:$O,Y$10,0))+0</f>
        <v>25</v>
      </c>
      <c r="Z145" s="210">
        <f>(VLOOKUP(Horizontal!$C145&amp;Horizontal!$B145&amp;Horizontal!Z$11,Vertical!$E:$O,Z$10,0))+0</f>
        <v>4.3499999999999996</v>
      </c>
      <c r="AA145" s="207">
        <f>(VLOOKUP(Horizontal!$C145&amp;Horizontal!$B145&amp;Horizontal!AA$11,Vertical!$E:$O,AA$10,0))+0</f>
        <v>0</v>
      </c>
      <c r="AB145" s="207">
        <f>(VLOOKUP(Horizontal!$C145&amp;Horizontal!$B145&amp;Horizontal!AB$11,Vertical!$E:$O,AB$10,0))+0</f>
        <v>81.819999999999993</v>
      </c>
      <c r="AC145" s="207">
        <f>(VLOOKUP(Horizontal!$C145&amp;Horizontal!$B145&amp;Horizontal!AC$11,Vertical!$E:$O,AC$10,0))+0</f>
        <v>58.33</v>
      </c>
      <c r="AD145" s="207">
        <f>(VLOOKUP(Horizontal!$C145&amp;Horizontal!$B145&amp;Horizontal!AD$11,Vertical!$E:$O,AD$10,0))+0</f>
        <v>88.46</v>
      </c>
      <c r="AE145" s="207">
        <f>(VLOOKUP(Horizontal!$C145&amp;Horizontal!$B145&amp;Horizontal!AE$11,Vertical!$E:$O,AE$10,0))+0</f>
        <v>60</v>
      </c>
      <c r="AF145" s="207">
        <f>(VLOOKUP(Horizontal!$C145&amp;Horizontal!$B145&amp;Horizontal!AF$11,Vertical!$E:$O,AF$10,0))+0</f>
        <v>40</v>
      </c>
      <c r="AG145" s="207">
        <f>(VLOOKUP(Horizontal!$C145&amp;Horizontal!$B145&amp;Horizontal!AG$11,Vertical!$E:$O,AG$10,0))+0</f>
        <v>40</v>
      </c>
      <c r="AH145" s="209">
        <f>(VLOOKUP(Horizontal!$C145&amp;Horizontal!$B145&amp;Horizontal!AH$11,Vertical!$E:$O,AH$10,0))+0</f>
        <v>29.03</v>
      </c>
      <c r="AI145" s="210">
        <f>(VLOOKUP(Horizontal!$C145&amp;Horizontal!$B145&amp;Horizontal!AI$11,Vertical!$E:$O,AI$10,0))+0</f>
        <v>0</v>
      </c>
      <c r="AJ145" s="207">
        <f>(VLOOKUP(Horizontal!$C145&amp;Horizontal!$B145&amp;Horizontal!AJ$11,Vertical!$E:$O,AJ$10,0))+0</f>
        <v>0</v>
      </c>
      <c r="AK145" s="207">
        <f>(VLOOKUP(Horizontal!$C145&amp;Horizontal!$B145&amp;Horizontal!AK$11,Vertical!$E:$O,AK$10,0))+0</f>
        <v>9.09</v>
      </c>
      <c r="AL145" s="207">
        <f>(VLOOKUP(Horizontal!$C145&amp;Horizontal!$B145&amp;Horizontal!AL$11,Vertical!$E:$O,AL$10,0))+0</f>
        <v>16.670000000000002</v>
      </c>
      <c r="AM145" s="207">
        <f>(VLOOKUP(Horizontal!$C145&amp;Horizontal!$B145&amp;Horizontal!AM$11,Vertical!$E:$O,AM$10,0))+0</f>
        <v>0</v>
      </c>
      <c r="AN145" s="207">
        <f>(VLOOKUP(Horizontal!$C145&amp;Horizontal!$B145&amp;Horizontal!AN$11,Vertical!$E:$O,AN$10,0))+0</f>
        <v>26.67</v>
      </c>
      <c r="AO145" s="207">
        <f>(VLOOKUP(Horizontal!$C145&amp;Horizontal!$B145&amp;Horizontal!AO$11,Vertical!$E:$O,AO$10,0))+0</f>
        <v>46.67</v>
      </c>
      <c r="AP145" s="207">
        <f>(VLOOKUP(Horizontal!$C145&amp;Horizontal!$B145&amp;Horizontal!AP$11,Vertical!$E:$O,AP$10,0))+0</f>
        <v>56.67</v>
      </c>
      <c r="AQ145" s="209">
        <f>(VLOOKUP(Horizontal!$C145&amp;Horizontal!$B145&amp;Horizontal!AQ$11,Vertical!$E:$O,AQ$10,0))+0</f>
        <v>61.29</v>
      </c>
      <c r="AR145" s="210">
        <f>(VLOOKUP(Horizontal!$C145&amp;Horizontal!$B145&amp;Horizontal!AR$11,Vertical!$E:$O,AR$10,0))+0</f>
        <v>95.65</v>
      </c>
      <c r="AS145" s="207">
        <f>(VLOOKUP(Horizontal!$C145&amp;Horizontal!$B145&amp;Horizontal!AS$11,Vertical!$E:$O,AS$10,0))+0</f>
        <v>100</v>
      </c>
      <c r="AT145" s="207">
        <f>(VLOOKUP(Horizontal!$C145&amp;Horizontal!$B145&amp;Horizontal!AT$11,Vertical!$E:$O,AT$10,0))+0</f>
        <v>9.09</v>
      </c>
      <c r="AU145" s="207">
        <f>(VLOOKUP(Horizontal!$C145&amp;Horizontal!$B145&amp;Horizontal!AU$11,Vertical!$E:$O,AU$10,0))+0</f>
        <v>25</v>
      </c>
      <c r="AV145" s="207">
        <f>(VLOOKUP(Horizontal!$C145&amp;Horizontal!$B145&amp;Horizontal!AV$11,Vertical!$E:$O,AV$10,0))+0</f>
        <v>11.54</v>
      </c>
      <c r="AW145" s="207">
        <f>(VLOOKUP(Horizontal!$C145&amp;Horizontal!$B145&amp;Horizontal!AW$11,Vertical!$E:$O,AW$10,0))+0</f>
        <v>13.33</v>
      </c>
      <c r="AX145" s="207">
        <f>(VLOOKUP(Horizontal!$C145&amp;Horizontal!$B145&amp;Horizontal!AX$11,Vertical!$E:$O,AX$10,0))+0</f>
        <v>13.33</v>
      </c>
      <c r="AY145" s="207">
        <f>(VLOOKUP(Horizontal!$C145&amp;Horizontal!$B145&amp;Horizontal!AY$11,Vertical!$E:$O,AY$10,0))+0</f>
        <v>3.33</v>
      </c>
      <c r="AZ145" s="209">
        <f>(VLOOKUP(Horizontal!$C145&amp;Horizontal!$B145&amp;Horizontal!AZ$11,Vertical!$E:$O,AZ$10,0))+0</f>
        <v>9.68</v>
      </c>
      <c r="BA145" s="208">
        <f>(VLOOKUP(Horizontal!$C145&amp;Horizontal!$B145&amp;Horizontal!BA$11,Vertical!$E:$O,BA$10,0))+0</f>
        <v>60.3</v>
      </c>
      <c r="BB145" s="210">
        <f>(VLOOKUP(Horizontal!$C145&amp;Horizontal!$B145&amp;Horizontal!BB$11,Vertical!$E:$O,BB$10,0))+0</f>
        <v>284.31</v>
      </c>
      <c r="BC145" s="207">
        <f>(VLOOKUP(Horizontal!$C145&amp;Horizontal!$B145&amp;Horizontal!BC$11,Vertical!$E:$O,BC$10,0))+0</f>
        <v>305.44</v>
      </c>
      <c r="BD145" s="207">
        <f>(VLOOKUP(Horizontal!$C145&amp;Horizontal!$B145&amp;Horizontal!BD$11,Vertical!$E:$O,BD$10,0))+0</f>
        <v>255.58</v>
      </c>
      <c r="BE145" s="207">
        <f>(VLOOKUP(Horizontal!$C145&amp;Horizontal!$B145&amp;Horizontal!BE$11,Vertical!$E:$O,BE$10,0))+0</f>
        <v>244.65</v>
      </c>
      <c r="BF145" s="207">
        <f>(VLOOKUP(Horizontal!$C145&amp;Horizontal!$B145&amp;Horizontal!BF$11,Vertical!$E:$O,BF$10,0))+0</f>
        <v>230.58</v>
      </c>
      <c r="BG145" s="207">
        <f>(VLOOKUP(Horizontal!$C145&amp;Horizontal!$B145&amp;Horizontal!BG$11,Vertical!$E:$O,BG$10,0))+0</f>
        <v>249.37</v>
      </c>
      <c r="BH145" s="207">
        <f>(VLOOKUP(Horizontal!$C145&amp;Horizontal!$B145&amp;Horizontal!BH$11,Vertical!$E:$O,BH$10,0))+0</f>
        <v>211.69</v>
      </c>
      <c r="BI145" s="207">
        <f>(VLOOKUP(Horizontal!$C145&amp;Horizontal!$B145&amp;Horizontal!BI$11,Vertical!$E:$O,BI$10,0))+0</f>
        <v>200.82</v>
      </c>
      <c r="BJ145" s="209">
        <f>(VLOOKUP(Horizontal!$C145&amp;Horizontal!$B145&amp;Horizontal!BJ$11,Vertical!$E:$O,BJ$10,0))+0</f>
        <v>196.3</v>
      </c>
      <c r="BK145" s="210">
        <f>(VLOOKUP(Horizontal!$C145&amp;Horizontal!$B145&amp;Horizontal!BK$11,Vertical!$E:$O,BK$10,0))+0</f>
        <v>50</v>
      </c>
      <c r="BL145" s="207">
        <f>(VLOOKUP(Horizontal!$C145&amp;Horizontal!$B145&amp;Horizontal!BL$11,Vertical!$E:$O,BL$10,0))+0</f>
        <v>49</v>
      </c>
      <c r="BM145" s="207">
        <f>(VLOOKUP(Horizontal!$C145&amp;Horizontal!$B145&amp;Horizontal!BM$11,Vertical!$E:$O,BM$10,0))+0</f>
        <v>45</v>
      </c>
      <c r="BN145" s="207">
        <f>(VLOOKUP(Horizontal!$C145&amp;Horizontal!$B145&amp;Horizontal!BN$11,Vertical!$E:$O,BN$10,0))+0</f>
        <v>43</v>
      </c>
      <c r="BO145" s="207">
        <f>(VLOOKUP(Horizontal!$C145&amp;Horizontal!$B145&amp;Horizontal!BO$11,Vertical!$E:$O,BO$10,0))+0</f>
        <v>43</v>
      </c>
      <c r="BP145" s="207">
        <f>(VLOOKUP(Horizontal!$C145&amp;Horizontal!$B145&amp;Horizontal!BP$11,Vertical!$E:$O,BP$10,0))+0</f>
        <v>36</v>
      </c>
      <c r="BQ145" s="207">
        <f>(VLOOKUP(Horizontal!$C145&amp;Horizontal!$B145&amp;Horizontal!BQ$11,Vertical!$E:$O,BQ$10,0))+0</f>
        <v>32</v>
      </c>
      <c r="BR145" s="207">
        <f>(VLOOKUP(Horizontal!$C145&amp;Horizontal!$B145&amp;Horizontal!BR$11,Vertical!$E:$O,BR$10,0))+0</f>
        <v>28</v>
      </c>
      <c r="BS145" s="209">
        <f>(VLOOKUP(Horizontal!$C145&amp;Horizontal!$B145&amp;Horizontal!BS$11,Vertical!$E:$O,BS$10,0))+0</f>
        <v>27</v>
      </c>
      <c r="BT145" s="210">
        <f>(VLOOKUP(Horizontal!$C145&amp;Horizontal!$B145&amp;Horizontal!BT$11,Vertical!$E:$O,BT$10,0))+0</f>
        <v>20.83</v>
      </c>
      <c r="BU145" s="207">
        <f>(VLOOKUP(Horizontal!$C145&amp;Horizontal!$B145&amp;Horizontal!BU$11,Vertical!$E:$O,BU$10,0))+0</f>
        <v>0</v>
      </c>
      <c r="BV145" s="207">
        <f>(VLOOKUP(Horizontal!$C145&amp;Horizontal!$B145&amp;Horizontal!BV$11,Vertical!$E:$O,BV$10,0))+0</f>
        <v>66.67</v>
      </c>
      <c r="BW145" s="207">
        <f>(VLOOKUP(Horizontal!$C145&amp;Horizontal!$B145&amp;Horizontal!BW$11,Vertical!$E:$O,BW$10,0))+0</f>
        <v>63.16</v>
      </c>
      <c r="BX145" s="207">
        <f>(VLOOKUP(Horizontal!$C145&amp;Horizontal!$B145&amp;Horizontal!BX$11,Vertical!$E:$O,BX$10,0))+0</f>
        <v>59.09</v>
      </c>
      <c r="BY145" s="207">
        <f>(VLOOKUP(Horizontal!$C145&amp;Horizontal!$B145&amp;Horizontal!BY$11,Vertical!$E:$O,BY$10,0))+0</f>
        <v>48</v>
      </c>
      <c r="BZ145" s="207">
        <f>(VLOOKUP(Horizontal!$C145&amp;Horizontal!$B145&amp;Horizontal!BZ$11,Vertical!$E:$O,BZ$10,0))+0</f>
        <v>29.17</v>
      </c>
      <c r="CA145" s="207">
        <f>(VLOOKUP(Horizontal!$C145&amp;Horizontal!$B145&amp;Horizontal!CA$11,Vertical!$E:$O,CA$10,0))+0</f>
        <v>30.77</v>
      </c>
      <c r="CB145" s="209">
        <f>(VLOOKUP(Horizontal!$C145&amp;Horizontal!$B145&amp;Horizontal!CB$11,Vertical!$E:$O,CB$10,0))+0</f>
        <v>28</v>
      </c>
      <c r="CC145" s="210">
        <f>(VLOOKUP(Horizontal!$C145&amp;Horizontal!$B145&amp;Horizontal!CC$11,Vertical!$E:$O,CC$10,0))+0</f>
        <v>8.33</v>
      </c>
      <c r="CD145" s="207">
        <f>(VLOOKUP(Horizontal!$C145&amp;Horizontal!$B145&amp;Horizontal!CD$11,Vertical!$E:$O,CD$10,0))+0</f>
        <v>5.26</v>
      </c>
      <c r="CE145" s="207">
        <f>(VLOOKUP(Horizontal!$C145&amp;Horizontal!$B145&amp;Horizontal!CE$11,Vertical!$E:$O,CE$10,0))+0</f>
        <v>9.52</v>
      </c>
      <c r="CF145" s="207">
        <f>(VLOOKUP(Horizontal!$C145&amp;Horizontal!$B145&amp;Horizontal!CF$11,Vertical!$E:$O,CF$10,0))+0</f>
        <v>21.05</v>
      </c>
      <c r="CG145" s="207">
        <f>(VLOOKUP(Horizontal!$C145&amp;Horizontal!$B145&amp;Horizontal!CG$11,Vertical!$E:$O,CG$10,0))+0</f>
        <v>18.18</v>
      </c>
      <c r="CH145" s="207">
        <f>(VLOOKUP(Horizontal!$C145&amp;Horizontal!$B145&amp;Horizontal!CH$11,Vertical!$E:$O,CH$10,0))+0</f>
        <v>32</v>
      </c>
      <c r="CI145" s="207">
        <f>(VLOOKUP(Horizontal!$C145&amp;Horizontal!$B145&amp;Horizontal!CI$11,Vertical!$E:$O,CI$10,0))+0</f>
        <v>29.17</v>
      </c>
      <c r="CJ145" s="207">
        <f>(VLOOKUP(Horizontal!$C145&amp;Horizontal!$B145&amp;Horizontal!CJ$11,Vertical!$E:$O,CJ$10,0))+0</f>
        <v>38.46</v>
      </c>
      <c r="CK145" s="209">
        <f>(VLOOKUP(Horizontal!$C145&amp;Horizontal!$B145&amp;Horizontal!CK$11,Vertical!$E:$O,CK$10,0))+0</f>
        <v>44</v>
      </c>
      <c r="CL145" s="210">
        <f>(VLOOKUP(Horizontal!$C145&amp;Horizontal!$B145&amp;Horizontal!CL$11,Vertical!$E:$O,CL$10,0))+0</f>
        <v>70.83</v>
      </c>
      <c r="CM145" s="207">
        <f>(VLOOKUP(Horizontal!$C145&amp;Horizontal!$B145&amp;Horizontal!CM$11,Vertical!$E:$O,CM$10,0))+0</f>
        <v>94.74</v>
      </c>
      <c r="CN145" s="207">
        <f>(VLOOKUP(Horizontal!$C145&amp;Horizontal!$B145&amp;Horizontal!CN$11,Vertical!$E:$O,CN$10,0))+0</f>
        <v>23.81</v>
      </c>
      <c r="CO145" s="207">
        <f>(VLOOKUP(Horizontal!$C145&amp;Horizontal!$B145&amp;Horizontal!CO$11,Vertical!$E:$O,CO$10,0))+0</f>
        <v>15.79</v>
      </c>
      <c r="CP145" s="207">
        <f>(VLOOKUP(Horizontal!$C145&amp;Horizontal!$B145&amp;Horizontal!CP$11,Vertical!$E:$O,CP$10,0))+0</f>
        <v>22.73</v>
      </c>
      <c r="CQ145" s="207">
        <f>(VLOOKUP(Horizontal!$C145&amp;Horizontal!$B145&amp;Horizontal!CQ$11,Vertical!$E:$O,CQ$10,0))+0</f>
        <v>20</v>
      </c>
      <c r="CR145" s="207">
        <f>(VLOOKUP(Horizontal!$C145&amp;Horizontal!$B145&amp;Horizontal!CR$11,Vertical!$E:$O,CR$10,0))+0</f>
        <v>41.67</v>
      </c>
      <c r="CS145" s="207">
        <f>(VLOOKUP(Horizontal!$C145&amp;Horizontal!$B145&amp;Horizontal!CS$11,Vertical!$E:$O,CS$10,0))+0</f>
        <v>30.77</v>
      </c>
      <c r="CT145" s="207">
        <f>(VLOOKUP(Horizontal!$C145&amp;Horizontal!$B145&amp;Horizontal!CT$11,Vertical!$E:$O,CT$10,0))+0</f>
        <v>28</v>
      </c>
      <c r="CU145" s="152"/>
      <c r="CV145" s="211">
        <f t="shared" si="80"/>
        <v>59.920000000000016</v>
      </c>
      <c r="CW145" s="190">
        <f t="shared" si="81"/>
        <v>50.599999999999994</v>
      </c>
      <c r="CX145" s="190">
        <f t="shared" si="82"/>
        <v>51.28</v>
      </c>
      <c r="CY145" s="190">
        <f t="shared" si="83"/>
        <v>46.920000000000016</v>
      </c>
      <c r="CZ145" s="190">
        <f t="shared" si="84"/>
        <v>49.850000000000023</v>
      </c>
      <c r="DA145" s="190">
        <f t="shared" si="85"/>
        <v>50.349999999999994</v>
      </c>
      <c r="DB145" s="190">
        <f t="shared" si="86"/>
        <v>43.169999999999987</v>
      </c>
      <c r="DC145" s="190">
        <f t="shared" si="87"/>
        <v>40.819999999999993</v>
      </c>
      <c r="DD145" s="212">
        <f t="shared" si="88"/>
        <v>41.420000000000016</v>
      </c>
      <c r="DE145" s="9">
        <v>160</v>
      </c>
      <c r="DF145" s="212">
        <f t="shared" si="89"/>
        <v>-15.932789598108656</v>
      </c>
      <c r="DG145" s="264"/>
      <c r="DH145" s="265"/>
      <c r="DI145" s="265"/>
      <c r="DJ145" s="266"/>
      <c r="DK145" s="190">
        <v>253.57</v>
      </c>
      <c r="DL145" s="190">
        <v>253.57</v>
      </c>
      <c r="DM145" s="190">
        <v>253.57</v>
      </c>
      <c r="DN145" s="212">
        <v>253.57</v>
      </c>
      <c r="DO145" s="190">
        <v>253.45</v>
      </c>
      <c r="DP145" s="190">
        <v>253.45</v>
      </c>
      <c r="DQ145" s="190">
        <v>253.45</v>
      </c>
      <c r="DR145" s="212">
        <v>253.45</v>
      </c>
      <c r="DS145" s="150"/>
      <c r="DT145" s="190">
        <v>223</v>
      </c>
      <c r="DU145" s="190">
        <v>260</v>
      </c>
      <c r="DV145" s="190">
        <v>200</v>
      </c>
      <c r="DW145" s="190">
        <v>185</v>
      </c>
      <c r="DX145" s="190"/>
      <c r="DY145" s="190"/>
      <c r="DZ145" s="190">
        <f>((DT145+DU145+DV145)/3)+0</f>
        <v>227.66666666666666</v>
      </c>
      <c r="EA145" s="190">
        <v>185</v>
      </c>
      <c r="EB145" s="190"/>
      <c r="EC145" s="190">
        <f>((DZ145+EA145)/2)+0</f>
        <v>206.33333333333331</v>
      </c>
      <c r="ED145" s="190">
        <f>((EC145*6)/6)+0</f>
        <v>206.33333333333334</v>
      </c>
      <c r="EE145" s="190">
        <v>195</v>
      </c>
      <c r="EF145" s="190">
        <v>165</v>
      </c>
      <c r="EG145" s="190">
        <v>155</v>
      </c>
      <c r="EH145" s="212">
        <v>155</v>
      </c>
      <c r="EI145" s="213"/>
      <c r="EJ145" s="211">
        <v>55</v>
      </c>
      <c r="EK145" s="190">
        <v>50</v>
      </c>
      <c r="EL145" s="190">
        <v>50</v>
      </c>
      <c r="EM145" s="190">
        <v>50</v>
      </c>
      <c r="EN145" s="190"/>
      <c r="EO145" s="190"/>
      <c r="EP145" s="190"/>
      <c r="EQ145" s="190"/>
      <c r="ER145" s="190"/>
      <c r="ES145" s="190"/>
      <c r="ET145" s="190">
        <f>((50*5+EJ145)/6)+0</f>
        <v>50.833333333333336</v>
      </c>
      <c r="EU145" s="190">
        <v>50</v>
      </c>
      <c r="EV145" s="190">
        <v>45</v>
      </c>
      <c r="EW145" s="190">
        <v>45</v>
      </c>
      <c r="EX145" s="212">
        <v>45</v>
      </c>
      <c r="EY145" s="211"/>
      <c r="EZ145" s="75">
        <f t="shared" ref="EZ145:EZ176" si="91">(G145/(DT145-G145))+0</f>
        <v>-8.4376924656128102E-2</v>
      </c>
      <c r="FA145" s="89">
        <f t="shared" si="77"/>
        <v>-7.0000000000000007E-2</v>
      </c>
      <c r="FB145" s="212"/>
      <c r="FC145" s="213"/>
      <c r="FD145" s="213"/>
      <c r="FE145" s="213"/>
      <c r="FF145" s="213"/>
      <c r="FG145" s="213"/>
      <c r="FH145" s="213"/>
      <c r="FI145" s="213"/>
      <c r="FJ145" s="213"/>
      <c r="FK145" s="213"/>
      <c r="FL145" s="213"/>
      <c r="FM145" s="213"/>
      <c r="FN145" s="213"/>
      <c r="FO145" s="213"/>
      <c r="FP145" s="213"/>
      <c r="FQ145" s="213"/>
      <c r="FR145" s="213"/>
      <c r="FS145" s="211"/>
      <c r="FT145" s="190"/>
      <c r="FU145" s="190"/>
      <c r="FV145" s="190"/>
      <c r="FW145" s="190"/>
      <c r="FX145" s="190"/>
      <c r="FY145" s="190"/>
      <c r="FZ145" s="190"/>
      <c r="GA145" s="190"/>
      <c r="GB145" s="190"/>
      <c r="GC145" s="190"/>
      <c r="GD145" s="190"/>
      <c r="GE145" s="190"/>
      <c r="GF145" s="190"/>
      <c r="GG145" s="212"/>
    </row>
    <row r="146" spans="1:189">
      <c r="A146" s="56"/>
      <c r="B146" s="33">
        <f t="shared" si="78"/>
        <v>42934</v>
      </c>
      <c r="C146" s="30" t="s">
        <v>37</v>
      </c>
      <c r="D146" s="30">
        <v>2017</v>
      </c>
      <c r="E146" s="30" t="str">
        <f t="shared" si="79"/>
        <v>2017S29</v>
      </c>
      <c r="F146" s="30" t="str">
        <f t="shared" si="90"/>
        <v>72017</v>
      </c>
      <c r="G146" s="208">
        <v>-30</v>
      </c>
      <c r="H146" s="207">
        <f>(VLOOKUP(Horizontal!$C146&amp;Horizontal!$B146&amp;Horizontal!H$11,Vertical!$E:$O,H$10,0))+0</f>
        <v>230.4</v>
      </c>
      <c r="I146" s="207">
        <f>(VLOOKUP(Horizontal!$C146&amp;Horizontal!$B146&amp;Horizontal!I$11,Vertical!$E:$O,I$10,0))+0</f>
        <v>290.64999999999998</v>
      </c>
      <c r="J146" s="207">
        <f>(VLOOKUP(Horizontal!$C146&amp;Horizontal!$B146&amp;Horizontal!J$11,Vertical!$E:$O,J$10,0))+0</f>
        <v>210.43</v>
      </c>
      <c r="K146" s="207">
        <f>(VLOOKUP(Horizontal!$C146&amp;Horizontal!$B146&amp;Horizontal!K$11,Vertical!$E:$O,K$10,0))+0</f>
        <v>197.59</v>
      </c>
      <c r="L146" s="207">
        <f>(VLOOKUP(Horizontal!$C146&amp;Horizontal!$B146&amp;Horizontal!L$11,Vertical!$E:$O,L$10,0))+0</f>
        <v>181.82</v>
      </c>
      <c r="M146" s="207">
        <f>(VLOOKUP(Horizontal!$C146&amp;Horizontal!$B146&amp;Horizontal!M$11,Vertical!$E:$O,M$10,0))+0</f>
        <v>197.63</v>
      </c>
      <c r="N146" s="207">
        <f>(VLOOKUP(Horizontal!$C146&amp;Horizontal!$B146&amp;Horizontal!N$11,Vertical!$E:$O,N$10,0))+0</f>
        <v>167.53</v>
      </c>
      <c r="O146" s="207">
        <f>(VLOOKUP(Horizontal!$C146&amp;Horizontal!$B146&amp;Horizontal!O$11,Vertical!$E:$O,O$10,0))+0</f>
        <v>158.09</v>
      </c>
      <c r="P146" s="209">
        <f>(VLOOKUP(Horizontal!$C146&amp;Horizontal!$B146&amp;Horizontal!P$11,Vertical!$E:$O,P$10,0))+0</f>
        <v>154.71</v>
      </c>
      <c r="Q146" s="210">
        <f>(VLOOKUP(Horizontal!$C146&amp;Horizontal!$B146&amp;Horizontal!Q$11,Vertical!$E:$O,Q$10,0))+0</f>
        <v>57</v>
      </c>
      <c r="R146" s="207">
        <f>(VLOOKUP(Horizontal!$C146&amp;Horizontal!$B146&amp;Horizontal!R$11,Vertical!$E:$O,R$10,0))+0</f>
        <v>58</v>
      </c>
      <c r="S146" s="207">
        <f>(VLOOKUP(Horizontal!$C146&amp;Horizontal!$B146&amp;Horizontal!S$11,Vertical!$E:$O,S$10,0))+0</f>
        <v>49</v>
      </c>
      <c r="T146" s="207">
        <f>(VLOOKUP(Horizontal!$C146&amp;Horizontal!$B146&amp;Horizontal!T$11,Vertical!$E:$O,T$10,0))+0</f>
        <v>45</v>
      </c>
      <c r="U146" s="207">
        <f>(VLOOKUP(Horizontal!$C146&amp;Horizontal!$B146&amp;Horizontal!U$11,Vertical!$E:$O,U$10,0))+0</f>
        <v>45</v>
      </c>
      <c r="V146" s="207">
        <f>(VLOOKUP(Horizontal!$C146&amp;Horizontal!$B146&amp;Horizontal!V$11,Vertical!$E:$O,V$10,0))+0</f>
        <v>42</v>
      </c>
      <c r="W146" s="207">
        <f>(VLOOKUP(Horizontal!$C146&amp;Horizontal!$B146&amp;Horizontal!W$11,Vertical!$E:$O,W$10,0))+0</f>
        <v>33</v>
      </c>
      <c r="X146" s="207">
        <f>(VLOOKUP(Horizontal!$C146&amp;Horizontal!$B146&amp;Horizontal!X$11,Vertical!$E:$O,X$10,0))+0</f>
        <v>29</v>
      </c>
      <c r="Y146" s="209">
        <f>(VLOOKUP(Horizontal!$C146&amp;Horizontal!$B146&amp;Horizontal!Y$11,Vertical!$E:$O,Y$10,0))+0</f>
        <v>25</v>
      </c>
      <c r="Z146" s="210">
        <f>(VLOOKUP(Horizontal!$C146&amp;Horizontal!$B146&amp;Horizontal!Z$11,Vertical!$E:$O,Z$10,0))+0</f>
        <v>3.57</v>
      </c>
      <c r="AA146" s="207">
        <f>(VLOOKUP(Horizontal!$C146&amp;Horizontal!$B146&amp;Horizontal!AA$11,Vertical!$E:$O,AA$10,0))+0</f>
        <v>0</v>
      </c>
      <c r="AB146" s="207">
        <f>(VLOOKUP(Horizontal!$C146&amp;Horizontal!$B146&amp;Horizontal!AB$11,Vertical!$E:$O,AB$10,0))+0</f>
        <v>32.14</v>
      </c>
      <c r="AC146" s="207">
        <f>(VLOOKUP(Horizontal!$C146&amp;Horizontal!$B146&amp;Horizontal!AC$11,Vertical!$E:$O,AC$10,0))+0</f>
        <v>47.83</v>
      </c>
      <c r="AD146" s="207">
        <f>(VLOOKUP(Horizontal!$C146&amp;Horizontal!$B146&amp;Horizontal!AD$11,Vertical!$E:$O,AD$10,0))+0</f>
        <v>42.86</v>
      </c>
      <c r="AE146" s="207">
        <f>(VLOOKUP(Horizontal!$C146&amp;Horizontal!$B146&amp;Horizontal!AE$11,Vertical!$E:$O,AE$10,0))+0</f>
        <v>46.67</v>
      </c>
      <c r="AF146" s="207">
        <f>(VLOOKUP(Horizontal!$C146&amp;Horizontal!$B146&amp;Horizontal!AF$11,Vertical!$E:$O,AF$10,0))+0</f>
        <v>30.3</v>
      </c>
      <c r="AG146" s="207">
        <f>(VLOOKUP(Horizontal!$C146&amp;Horizontal!$B146&amp;Horizontal!AG$11,Vertical!$E:$O,AG$10,0))+0</f>
        <v>50</v>
      </c>
      <c r="AH146" s="209">
        <f>(VLOOKUP(Horizontal!$C146&amp;Horizontal!$B146&amp;Horizontal!AH$11,Vertical!$E:$O,AH$10,0))+0</f>
        <v>36.67</v>
      </c>
      <c r="AI146" s="210">
        <f>(VLOOKUP(Horizontal!$C146&amp;Horizontal!$B146&amp;Horizontal!AI$11,Vertical!$E:$O,AI$10,0))+0</f>
        <v>0</v>
      </c>
      <c r="AJ146" s="207">
        <f>(VLOOKUP(Horizontal!$C146&amp;Horizontal!$B146&amp;Horizontal!AJ$11,Vertical!$E:$O,AJ$10,0))+0</f>
        <v>0</v>
      </c>
      <c r="AK146" s="207">
        <f>(VLOOKUP(Horizontal!$C146&amp;Horizontal!$B146&amp;Horizontal!AK$11,Vertical!$E:$O,AK$10,0))+0</f>
        <v>0</v>
      </c>
      <c r="AL146" s="207">
        <f>(VLOOKUP(Horizontal!$C146&amp;Horizontal!$B146&amp;Horizontal!AL$11,Vertical!$E:$O,AL$10,0))+0</f>
        <v>13.04</v>
      </c>
      <c r="AM146" s="207">
        <f>(VLOOKUP(Horizontal!$C146&amp;Horizontal!$B146&amp;Horizontal!AM$11,Vertical!$E:$O,AM$10,0))+0</f>
        <v>3.57</v>
      </c>
      <c r="AN146" s="207">
        <f>(VLOOKUP(Horizontal!$C146&amp;Horizontal!$B146&amp;Horizontal!AN$11,Vertical!$E:$O,AN$10,0))+0</f>
        <v>33.33</v>
      </c>
      <c r="AO146" s="207">
        <f>(VLOOKUP(Horizontal!$C146&amp;Horizontal!$B146&amp;Horizontal!AO$11,Vertical!$E:$O,AO$10,0))+0</f>
        <v>51.52</v>
      </c>
      <c r="AP146" s="207">
        <f>(VLOOKUP(Horizontal!$C146&amp;Horizontal!$B146&amp;Horizontal!AP$11,Vertical!$E:$O,AP$10,0))+0</f>
        <v>38.24</v>
      </c>
      <c r="AQ146" s="209">
        <f>(VLOOKUP(Horizontal!$C146&amp;Horizontal!$B146&amp;Horizontal!AQ$11,Vertical!$E:$O,AQ$10,0))+0</f>
        <v>50</v>
      </c>
      <c r="AR146" s="210">
        <f>(VLOOKUP(Horizontal!$C146&amp;Horizontal!$B146&amp;Horizontal!AR$11,Vertical!$E:$O,AR$10,0))+0</f>
        <v>96.43</v>
      </c>
      <c r="AS146" s="207">
        <f>(VLOOKUP(Horizontal!$C146&amp;Horizontal!$B146&amp;Horizontal!AS$11,Vertical!$E:$O,AS$10,0))+0</f>
        <v>100</v>
      </c>
      <c r="AT146" s="207">
        <f>(VLOOKUP(Horizontal!$C146&amp;Horizontal!$B146&amp;Horizontal!AT$11,Vertical!$E:$O,AT$10,0))+0</f>
        <v>67.86</v>
      </c>
      <c r="AU146" s="207">
        <f>(VLOOKUP(Horizontal!$C146&amp;Horizontal!$B146&amp;Horizontal!AU$11,Vertical!$E:$O,AU$10,0))+0</f>
        <v>39.130000000000003</v>
      </c>
      <c r="AV146" s="207">
        <f>(VLOOKUP(Horizontal!$C146&amp;Horizontal!$B146&amp;Horizontal!AV$11,Vertical!$E:$O,AV$10,0))+0</f>
        <v>53.57</v>
      </c>
      <c r="AW146" s="207">
        <f>(VLOOKUP(Horizontal!$C146&amp;Horizontal!$B146&amp;Horizontal!AW$11,Vertical!$E:$O,AW$10,0))+0</f>
        <v>20</v>
      </c>
      <c r="AX146" s="207">
        <f>(VLOOKUP(Horizontal!$C146&amp;Horizontal!$B146&amp;Horizontal!AX$11,Vertical!$E:$O,AX$10,0))+0</f>
        <v>18.18</v>
      </c>
      <c r="AY146" s="207">
        <f>(VLOOKUP(Horizontal!$C146&amp;Horizontal!$B146&amp;Horizontal!AY$11,Vertical!$E:$O,AY$10,0))+0</f>
        <v>11.76</v>
      </c>
      <c r="AZ146" s="209">
        <f>(VLOOKUP(Horizontal!$C146&amp;Horizontal!$B146&amp;Horizontal!AZ$11,Vertical!$E:$O,AZ$10,0))+0</f>
        <v>13.33</v>
      </c>
      <c r="BA146" s="208">
        <f>(VLOOKUP(Horizontal!$C146&amp;Horizontal!$B146&amp;Horizontal!BA$11,Vertical!$E:$O,BA$10,0))+0</f>
        <v>57.15</v>
      </c>
      <c r="BB146" s="210">
        <f>(VLOOKUP(Horizontal!$C146&amp;Horizontal!$B146&amp;Horizontal!BB$11,Vertical!$E:$O,BB$10,0))+0</f>
        <v>288.43</v>
      </c>
      <c r="BC146" s="207">
        <f>(VLOOKUP(Horizontal!$C146&amp;Horizontal!$B146&amp;Horizontal!BC$11,Vertical!$E:$O,BC$10,0))+0</f>
        <v>336.04</v>
      </c>
      <c r="BD146" s="207">
        <f>(VLOOKUP(Horizontal!$C146&amp;Horizontal!$B146&amp;Horizontal!BD$11,Vertical!$E:$O,BD$10,0))+0</f>
        <v>259.64999999999998</v>
      </c>
      <c r="BE146" s="207">
        <f>(VLOOKUP(Horizontal!$C146&amp;Horizontal!$B146&amp;Horizontal!BE$11,Vertical!$E:$O,BE$10,0))+0</f>
        <v>249.71</v>
      </c>
      <c r="BF146" s="207">
        <f>(VLOOKUP(Horizontal!$C146&amp;Horizontal!$B146&amp;Horizontal!BF$11,Vertical!$E:$O,BF$10,0))+0</f>
        <v>234</v>
      </c>
      <c r="BG146" s="207">
        <f>(VLOOKUP(Horizontal!$C146&amp;Horizontal!$B146&amp;Horizontal!BG$11,Vertical!$E:$O,BG$10,0))+0</f>
        <v>246.06</v>
      </c>
      <c r="BH146" s="207">
        <f>(VLOOKUP(Horizontal!$C146&amp;Horizontal!$B146&amp;Horizontal!BH$11,Vertical!$E:$O,BH$10,0))+0</f>
        <v>210.3</v>
      </c>
      <c r="BI146" s="207">
        <f>(VLOOKUP(Horizontal!$C146&amp;Horizontal!$B146&amp;Horizontal!BI$11,Vertical!$E:$O,BI$10,0))+0</f>
        <v>201.66</v>
      </c>
      <c r="BJ146" s="209">
        <f>(VLOOKUP(Horizontal!$C146&amp;Horizontal!$B146&amp;Horizontal!BJ$11,Vertical!$E:$O,BJ$10,0))+0</f>
        <v>196.53</v>
      </c>
      <c r="BK146" s="210">
        <f>(VLOOKUP(Horizontal!$C146&amp;Horizontal!$B146&amp;Horizontal!BK$11,Vertical!$E:$O,BK$10,0))+0</f>
        <v>49</v>
      </c>
      <c r="BL146" s="207">
        <f>(VLOOKUP(Horizontal!$C146&amp;Horizontal!$B146&amp;Horizontal!BL$11,Vertical!$E:$O,BL$10,0))+0</f>
        <v>45</v>
      </c>
      <c r="BM146" s="207">
        <f>(VLOOKUP(Horizontal!$C146&amp;Horizontal!$B146&amp;Horizontal!BM$11,Vertical!$E:$O,BM$10,0))+0</f>
        <v>42</v>
      </c>
      <c r="BN146" s="207">
        <f>(VLOOKUP(Horizontal!$C146&amp;Horizontal!$B146&amp;Horizontal!BN$11,Vertical!$E:$O,BN$10,0))+0</f>
        <v>40</v>
      </c>
      <c r="BO146" s="207">
        <f>(VLOOKUP(Horizontal!$C146&amp;Horizontal!$B146&amp;Horizontal!BO$11,Vertical!$E:$O,BO$10,0))+0</f>
        <v>39</v>
      </c>
      <c r="BP146" s="207">
        <f>(VLOOKUP(Horizontal!$C146&amp;Horizontal!$B146&amp;Horizontal!BP$11,Vertical!$E:$O,BP$10,0))+0</f>
        <v>37</v>
      </c>
      <c r="BQ146" s="207">
        <f>(VLOOKUP(Horizontal!$C146&amp;Horizontal!$B146&amp;Horizontal!BQ$11,Vertical!$E:$O,BQ$10,0))+0</f>
        <v>28</v>
      </c>
      <c r="BR146" s="207">
        <f>(VLOOKUP(Horizontal!$C146&amp;Horizontal!$B146&amp;Horizontal!BR$11,Vertical!$E:$O,BR$10,0))+0</f>
        <v>24</v>
      </c>
      <c r="BS146" s="209">
        <f>(VLOOKUP(Horizontal!$C146&amp;Horizontal!$B146&amp;Horizontal!BS$11,Vertical!$E:$O,BS$10,0))+0</f>
        <v>20</v>
      </c>
      <c r="BT146" s="210">
        <f>(VLOOKUP(Horizontal!$C146&amp;Horizontal!$B146&amp;Horizontal!BT$11,Vertical!$E:$O,BT$10,0))+0</f>
        <v>17.39</v>
      </c>
      <c r="BU146" s="207">
        <f>(VLOOKUP(Horizontal!$C146&amp;Horizontal!$B146&amp;Horizontal!BU$11,Vertical!$E:$O,BU$10,0))+0</f>
        <v>0</v>
      </c>
      <c r="BV146" s="207">
        <f>(VLOOKUP(Horizontal!$C146&amp;Horizontal!$B146&amp;Horizontal!BV$11,Vertical!$E:$O,BV$10,0))+0</f>
        <v>40.909999999999997</v>
      </c>
      <c r="BW146" s="207">
        <f>(VLOOKUP(Horizontal!$C146&amp;Horizontal!$B146&amp;Horizontal!BW$11,Vertical!$E:$O,BW$10,0))+0</f>
        <v>44.44</v>
      </c>
      <c r="BX146" s="207">
        <f>(VLOOKUP(Horizontal!$C146&amp;Horizontal!$B146&amp;Horizontal!BX$11,Vertical!$E:$O,BX$10,0))+0</f>
        <v>45.7</v>
      </c>
      <c r="BY146" s="207">
        <f>(VLOOKUP(Horizontal!$C146&amp;Horizontal!$B146&amp;Horizontal!BY$11,Vertical!$E:$O,BY$10,0))+0</f>
        <v>57.69</v>
      </c>
      <c r="BZ146" s="207">
        <f>(VLOOKUP(Horizontal!$C146&amp;Horizontal!$B146&amp;Horizontal!BZ$11,Vertical!$E:$O,BZ$10,0))+0</f>
        <v>21.74</v>
      </c>
      <c r="CA146" s="207">
        <f>(VLOOKUP(Horizontal!$C146&amp;Horizontal!$B146&amp;Horizontal!CA$11,Vertical!$E:$O,CA$10,0))+0</f>
        <v>32</v>
      </c>
      <c r="CB146" s="209">
        <f>(VLOOKUP(Horizontal!$C146&amp;Horizontal!$B146&amp;Horizontal!CB$11,Vertical!$E:$O,CB$10,0))+0</f>
        <v>29.63</v>
      </c>
      <c r="CC146" s="210">
        <f>(VLOOKUP(Horizontal!$C146&amp;Horizontal!$B146&amp;Horizontal!CC$11,Vertical!$E:$O,CC$10,0))+0</f>
        <v>17.39</v>
      </c>
      <c r="CD146" s="207">
        <f>(VLOOKUP(Horizontal!$C146&amp;Horizontal!$B146&amp;Horizontal!CD$11,Vertical!$E:$O,CD$10,0))+0</f>
        <v>4.76</v>
      </c>
      <c r="CE146" s="207">
        <f>(VLOOKUP(Horizontal!$C146&amp;Horizontal!$B146&amp;Horizontal!CE$11,Vertical!$E:$O,CE$10,0))+0</f>
        <v>18.18</v>
      </c>
      <c r="CF146" s="207">
        <f>(VLOOKUP(Horizontal!$C146&amp;Horizontal!$B146&amp;Horizontal!CF$11,Vertical!$E:$O,CF$10,0))+0</f>
        <v>0</v>
      </c>
      <c r="CG146" s="207">
        <f>(VLOOKUP(Horizontal!$C146&amp;Horizontal!$B146&amp;Horizontal!CG$11,Vertical!$E:$O,CG$10,0))+0</f>
        <v>4.5199999999999996</v>
      </c>
      <c r="CH146" s="207">
        <f>(VLOOKUP(Horizontal!$C146&amp;Horizontal!$B146&amp;Horizontal!CH$11,Vertical!$E:$O,CH$10,0))+0</f>
        <v>30.77</v>
      </c>
      <c r="CI146" s="207">
        <f>(VLOOKUP(Horizontal!$C146&amp;Horizontal!$B146&amp;Horizontal!CI$11,Vertical!$E:$O,CI$10,0))+0</f>
        <v>43.48</v>
      </c>
      <c r="CJ146" s="207">
        <f>(VLOOKUP(Horizontal!$C146&amp;Horizontal!$B146&amp;Horizontal!CJ$11,Vertical!$E:$O,CJ$10,0))+0</f>
        <v>32</v>
      </c>
      <c r="CK146" s="209">
        <f>(VLOOKUP(Horizontal!$C146&amp;Horizontal!$B146&amp;Horizontal!CK$11,Vertical!$E:$O,CK$10,0))+0</f>
        <v>40.74</v>
      </c>
      <c r="CL146" s="210">
        <f>(VLOOKUP(Horizontal!$C146&amp;Horizontal!$B146&amp;Horizontal!CL$11,Vertical!$E:$O,CL$10,0))+0</f>
        <v>65.22</v>
      </c>
      <c r="CM146" s="207">
        <f>(VLOOKUP(Horizontal!$C146&amp;Horizontal!$B146&amp;Horizontal!CM$11,Vertical!$E:$O,CM$10,0))+0</f>
        <v>95.24</v>
      </c>
      <c r="CN146" s="207">
        <f>(VLOOKUP(Horizontal!$C146&amp;Horizontal!$B146&amp;Horizontal!CN$11,Vertical!$E:$O,CN$10,0))+0</f>
        <v>40.909999999999997</v>
      </c>
      <c r="CO146" s="207">
        <f>(VLOOKUP(Horizontal!$C146&amp;Horizontal!$B146&amp;Horizontal!CO$11,Vertical!$E:$O,CO$10,0))+0</f>
        <v>55.56</v>
      </c>
      <c r="CP146" s="207">
        <f>(VLOOKUP(Horizontal!$C146&amp;Horizontal!$B146&amp;Horizontal!CP$11,Vertical!$E:$O,CP$10,0))+0</f>
        <v>49.77</v>
      </c>
      <c r="CQ146" s="207">
        <f>(VLOOKUP(Horizontal!$C146&amp;Horizontal!$B146&amp;Horizontal!CQ$11,Vertical!$E:$O,CQ$10,0))+0</f>
        <v>11.54</v>
      </c>
      <c r="CR146" s="207">
        <f>(VLOOKUP(Horizontal!$C146&amp;Horizontal!$B146&amp;Horizontal!CR$11,Vertical!$E:$O,CR$10,0))+0</f>
        <v>34.78</v>
      </c>
      <c r="CS146" s="207">
        <f>(VLOOKUP(Horizontal!$C146&amp;Horizontal!$B146&amp;Horizontal!CS$11,Vertical!$E:$O,CS$10,0))+0</f>
        <v>36</v>
      </c>
      <c r="CT146" s="207">
        <f>(VLOOKUP(Horizontal!$C146&amp;Horizontal!$B146&amp;Horizontal!CT$11,Vertical!$E:$O,CT$10,0))+0</f>
        <v>29.63</v>
      </c>
      <c r="CU146" s="152"/>
      <c r="CV146" s="211">
        <f t="shared" si="80"/>
        <v>58.03</v>
      </c>
      <c r="CW146" s="190">
        <f t="shared" si="81"/>
        <v>45.390000000000043</v>
      </c>
      <c r="CX146" s="190">
        <f t="shared" si="82"/>
        <v>49.21999999999997</v>
      </c>
      <c r="CY146" s="190">
        <f t="shared" si="83"/>
        <v>52.120000000000005</v>
      </c>
      <c r="CZ146" s="190">
        <f t="shared" si="84"/>
        <v>52.180000000000007</v>
      </c>
      <c r="DA146" s="190">
        <f t="shared" si="85"/>
        <v>48.430000000000007</v>
      </c>
      <c r="DB146" s="190">
        <f t="shared" si="86"/>
        <v>42.77000000000001</v>
      </c>
      <c r="DC146" s="190">
        <f t="shared" si="87"/>
        <v>43.569999999999993</v>
      </c>
      <c r="DD146" s="212">
        <f t="shared" si="88"/>
        <v>41.819999999999993</v>
      </c>
      <c r="DE146" s="9">
        <v>160</v>
      </c>
      <c r="DF146" s="212">
        <f t="shared" si="89"/>
        <v>-21.942789598108675</v>
      </c>
      <c r="DG146" s="264"/>
      <c r="DH146" s="265"/>
      <c r="DI146" s="265"/>
      <c r="DJ146" s="266"/>
      <c r="DK146" s="190">
        <v>270.70999999999998</v>
      </c>
      <c r="DL146" s="190">
        <v>270.70999999999998</v>
      </c>
      <c r="DM146" s="190">
        <v>270.17</v>
      </c>
      <c r="DN146" s="212">
        <v>270.70999999999998</v>
      </c>
      <c r="DO146" s="190">
        <v>266.98</v>
      </c>
      <c r="DP146" s="190">
        <v>266.98</v>
      </c>
      <c r="DQ146" s="190">
        <v>266.98</v>
      </c>
      <c r="DR146" s="212">
        <v>266.98</v>
      </c>
      <c r="DS146" s="150"/>
      <c r="DT146" s="190">
        <v>235</v>
      </c>
      <c r="DU146" s="190">
        <v>302</v>
      </c>
      <c r="DV146" s="190">
        <v>210</v>
      </c>
      <c r="DW146" s="190">
        <v>190</v>
      </c>
      <c r="DX146" s="190"/>
      <c r="DY146" s="190"/>
      <c r="DZ146" s="190">
        <f>((DT146+DU146+DV146)/3)+0</f>
        <v>249</v>
      </c>
      <c r="EA146" s="190">
        <v>173</v>
      </c>
      <c r="EB146" s="190"/>
      <c r="EC146" s="190">
        <v>208</v>
      </c>
      <c r="ED146" s="190">
        <f>(EC146)+0</f>
        <v>208</v>
      </c>
      <c r="EE146" s="190">
        <v>195</v>
      </c>
      <c r="EF146" s="190">
        <v>165</v>
      </c>
      <c r="EG146" s="190">
        <v>155</v>
      </c>
      <c r="EH146" s="212">
        <v>155</v>
      </c>
      <c r="EI146" s="213"/>
      <c r="EJ146" s="211">
        <v>60</v>
      </c>
      <c r="EK146" s="190">
        <v>50</v>
      </c>
      <c r="EL146" s="190">
        <v>50</v>
      </c>
      <c r="EM146" s="190">
        <v>50</v>
      </c>
      <c r="EN146" s="190"/>
      <c r="EO146" s="190"/>
      <c r="EP146" s="190"/>
      <c r="EQ146" s="190"/>
      <c r="ER146" s="190"/>
      <c r="ES146" s="190"/>
      <c r="ET146" s="190">
        <v>50</v>
      </c>
      <c r="EU146" s="190">
        <v>50</v>
      </c>
      <c r="EV146" s="190">
        <v>45</v>
      </c>
      <c r="EW146" s="190">
        <v>45</v>
      </c>
      <c r="EX146" s="212">
        <v>45</v>
      </c>
      <c r="EY146" s="211"/>
      <c r="EZ146" s="75">
        <f t="shared" si="91"/>
        <v>-0.11320754716981132</v>
      </c>
      <c r="FA146" s="89">
        <v>-0.1</v>
      </c>
      <c r="FB146" s="212"/>
      <c r="FC146" s="213"/>
      <c r="FD146" s="213"/>
      <c r="FE146" s="213"/>
      <c r="FF146" s="213"/>
      <c r="FG146" s="213"/>
      <c r="FH146" s="213"/>
      <c r="FI146" s="213"/>
      <c r="FJ146" s="213"/>
      <c r="FK146" s="213"/>
      <c r="FL146" s="213"/>
      <c r="FM146" s="213"/>
      <c r="FN146" s="213"/>
      <c r="FO146" s="213"/>
      <c r="FP146" s="213"/>
      <c r="FQ146" s="213"/>
      <c r="FR146" s="213"/>
      <c r="FS146" s="211"/>
      <c r="FT146" s="190"/>
      <c r="FU146" s="190"/>
      <c r="FV146" s="190"/>
      <c r="FW146" s="190"/>
      <c r="FX146" s="190"/>
      <c r="FY146" s="190"/>
      <c r="FZ146" s="190"/>
      <c r="GA146" s="190"/>
      <c r="GB146" s="190"/>
      <c r="GC146" s="190"/>
      <c r="GD146" s="190"/>
      <c r="GE146" s="190"/>
      <c r="GF146" s="190"/>
      <c r="GG146" s="212"/>
    </row>
    <row r="147" spans="1:189">
      <c r="B147" s="33">
        <f t="shared" si="78"/>
        <v>42941</v>
      </c>
      <c r="C147" s="30" t="s">
        <v>36</v>
      </c>
      <c r="D147" s="30">
        <v>2017</v>
      </c>
      <c r="E147" s="30" t="str">
        <f t="shared" si="79"/>
        <v>2017S30</v>
      </c>
      <c r="F147" s="30" t="str">
        <f t="shared" si="90"/>
        <v>7Final2017</v>
      </c>
      <c r="G147" s="208">
        <v>-32</v>
      </c>
      <c r="H147" s="207">
        <f>(VLOOKUP(Horizontal!$C147&amp;Horizontal!$B147&amp;Horizontal!H$11,Vertical!$E:$O,H$10,0))+0</f>
        <v>241.51</v>
      </c>
      <c r="I147" s="207">
        <f>(VLOOKUP(Horizontal!$C147&amp;Horizontal!$B147&amp;Horizontal!I$11,Vertical!$E:$O,I$10,0))+0</f>
        <v>339.36</v>
      </c>
      <c r="J147" s="207">
        <f>(VLOOKUP(Horizontal!$C147&amp;Horizontal!$B147&amp;Horizontal!J$11,Vertical!$E:$O,J$10,0))+0</f>
        <v>231.65</v>
      </c>
      <c r="K147" s="207">
        <f>(VLOOKUP(Horizontal!$C147&amp;Horizontal!$B147&amp;Horizontal!K$11,Vertical!$E:$O,K$10,0))+0</f>
        <v>184.87</v>
      </c>
      <c r="L147" s="207">
        <f>(VLOOKUP(Horizontal!$C147&amp;Horizontal!$B147&amp;Horizontal!L$11,Vertical!$E:$O,L$10,0))+0</f>
        <v>173.96</v>
      </c>
      <c r="M147" s="207">
        <f>(VLOOKUP(Horizontal!$C147&amp;Horizontal!$B147&amp;Horizontal!M$11,Vertical!$E:$O,M$10,0))+0</f>
        <v>196.13</v>
      </c>
      <c r="N147" s="207">
        <f>(VLOOKUP(Horizontal!$C147&amp;Horizontal!$B147&amp;Horizontal!N$11,Vertical!$E:$O,N$10,0))+0</f>
        <v>168.16</v>
      </c>
      <c r="O147" s="207">
        <f>(VLOOKUP(Horizontal!$C147&amp;Horizontal!$B147&amp;Horizontal!O$11,Vertical!$E:$O,O$10,0))+0</f>
        <v>158.65</v>
      </c>
      <c r="P147" s="209">
        <f>(VLOOKUP(Horizontal!$C147&amp;Horizontal!$B147&amp;Horizontal!P$11,Vertical!$E:$O,P$10,0))+0</f>
        <v>154.54</v>
      </c>
      <c r="Q147" s="210">
        <f>(VLOOKUP(Horizontal!$C147&amp;Horizontal!$B147&amp;Horizontal!Q$11,Vertical!$E:$O,Q$10,0))+0</f>
        <v>58</v>
      </c>
      <c r="R147" s="207">
        <f>(VLOOKUP(Horizontal!$C147&amp;Horizontal!$B147&amp;Horizontal!R$11,Vertical!$E:$O,R$10,0))+0</f>
        <v>58</v>
      </c>
      <c r="S147" s="207">
        <f>(VLOOKUP(Horizontal!$C147&amp;Horizontal!$B147&amp;Horizontal!S$11,Vertical!$E:$O,S$10,0))+0</f>
        <v>51</v>
      </c>
      <c r="T147" s="207">
        <f>(VLOOKUP(Horizontal!$C147&amp;Horizontal!$B147&amp;Horizontal!T$11,Vertical!$E:$O,T$10,0))+0</f>
        <v>43</v>
      </c>
      <c r="U147" s="207">
        <f>(VLOOKUP(Horizontal!$C147&amp;Horizontal!$B147&amp;Horizontal!U$11,Vertical!$E:$O,U$10,0))+0</f>
        <v>44</v>
      </c>
      <c r="V147" s="207">
        <f>(VLOOKUP(Horizontal!$C147&amp;Horizontal!$B147&amp;Horizontal!V$11,Vertical!$E:$O,V$10,0))+0</f>
        <v>40</v>
      </c>
      <c r="W147" s="207">
        <f>(VLOOKUP(Horizontal!$C147&amp;Horizontal!$B147&amp;Horizontal!W$11,Vertical!$E:$O,W$10,0))+0</f>
        <v>30</v>
      </c>
      <c r="X147" s="207">
        <f>(VLOOKUP(Horizontal!$C147&amp;Horizontal!$B147&amp;Horizontal!X$11,Vertical!$E:$O,X$10,0))+0</f>
        <v>26</v>
      </c>
      <c r="Y147" s="209">
        <f>(VLOOKUP(Horizontal!$C147&amp;Horizontal!$B147&amp;Horizontal!Y$11,Vertical!$E:$O,Y$10,0))+0</f>
        <v>23</v>
      </c>
      <c r="Z147" s="210">
        <f>(VLOOKUP(Horizontal!$C147&amp;Horizontal!$B147&amp;Horizontal!Z$11,Vertical!$E:$O,Z$10,0))+0</f>
        <v>0</v>
      </c>
      <c r="AA147" s="207">
        <f>(VLOOKUP(Horizontal!$C147&amp;Horizontal!$B147&amp;Horizontal!AA$11,Vertical!$E:$O,AA$10,0))+0</f>
        <v>0</v>
      </c>
      <c r="AB147" s="207">
        <f>(VLOOKUP(Horizontal!$C147&amp;Horizontal!$B147&amp;Horizontal!AB$11,Vertical!$E:$O,AB$10,0))+0</f>
        <v>4.55</v>
      </c>
      <c r="AC147" s="207">
        <f>(VLOOKUP(Horizontal!$C147&amp;Horizontal!$B147&amp;Horizontal!AC$11,Vertical!$E:$O,AC$10,0))+0</f>
        <v>54.17</v>
      </c>
      <c r="AD147" s="207">
        <f>(VLOOKUP(Horizontal!$C147&amp;Horizontal!$B147&amp;Horizontal!AD$11,Vertical!$E:$O,AD$10,0))+0</f>
        <v>77.09</v>
      </c>
      <c r="AE147" s="207">
        <f>(VLOOKUP(Horizontal!$C147&amp;Horizontal!$B147&amp;Horizontal!AE$11,Vertical!$E:$O,AE$10,0))+0</f>
        <v>46.15</v>
      </c>
      <c r="AF147" s="207">
        <f>(VLOOKUP(Horizontal!$C147&amp;Horizontal!$B147&amp;Horizontal!AF$11,Vertical!$E:$O,AF$10,0))+0</f>
        <v>27.59</v>
      </c>
      <c r="AG147" s="207">
        <f>(VLOOKUP(Horizontal!$C147&amp;Horizontal!$B147&amp;Horizontal!AG$11,Vertical!$E:$O,AG$10,0))+0</f>
        <v>30</v>
      </c>
      <c r="AH147" s="209">
        <f>(VLOOKUP(Horizontal!$C147&amp;Horizontal!$B147&amp;Horizontal!AH$11,Vertical!$E:$O,AH$10,0))+0</f>
        <v>32.14</v>
      </c>
      <c r="AI147" s="210">
        <f>(VLOOKUP(Horizontal!$C147&amp;Horizontal!$B147&amp;Horizontal!AI$11,Vertical!$E:$O,AI$10,0))+0</f>
        <v>4.76</v>
      </c>
      <c r="AJ147" s="207">
        <f>(VLOOKUP(Horizontal!$C147&amp;Horizontal!$B147&amp;Horizontal!AJ$11,Vertical!$E:$O,AJ$10,0))+0</f>
        <v>0</v>
      </c>
      <c r="AK147" s="207">
        <f>(VLOOKUP(Horizontal!$C147&amp;Horizontal!$B147&amp;Horizontal!AK$11,Vertical!$E:$O,AK$10,0))+0</f>
        <v>0</v>
      </c>
      <c r="AL147" s="207">
        <f>(VLOOKUP(Horizontal!$C147&amp;Horizontal!$B147&amp;Horizontal!AL$11,Vertical!$E:$O,AL$10,0))+0</f>
        <v>12.5</v>
      </c>
      <c r="AM147" s="207">
        <f>(VLOOKUP(Horizontal!$C147&amp;Horizontal!$B147&amp;Horizontal!AM$11,Vertical!$E:$O,AM$10,0))+0</f>
        <v>5.59</v>
      </c>
      <c r="AN147" s="207">
        <f>(VLOOKUP(Horizontal!$C147&amp;Horizontal!$B147&amp;Horizontal!AN$11,Vertical!$E:$O,AN$10,0))+0</f>
        <v>38.46</v>
      </c>
      <c r="AO147" s="207">
        <f>(VLOOKUP(Horizontal!$C147&amp;Horizontal!$B147&amp;Horizontal!AO$11,Vertical!$E:$O,AO$10,0))+0</f>
        <v>48.28</v>
      </c>
      <c r="AP147" s="207">
        <f>(VLOOKUP(Horizontal!$C147&amp;Horizontal!$B147&amp;Horizontal!AP$11,Vertical!$E:$O,AP$10,0))+0</f>
        <v>50</v>
      </c>
      <c r="AQ147" s="209">
        <f>(VLOOKUP(Horizontal!$C147&amp;Horizontal!$B147&amp;Horizontal!AQ$11,Vertical!$E:$O,AQ$10,0))+0</f>
        <v>42.86</v>
      </c>
      <c r="AR147" s="210">
        <f>(VLOOKUP(Horizontal!$C147&amp;Horizontal!$B147&amp;Horizontal!AR$11,Vertical!$E:$O,AR$10,0))+0</f>
        <v>95.24</v>
      </c>
      <c r="AS147" s="207">
        <f>(VLOOKUP(Horizontal!$C147&amp;Horizontal!$B147&amp;Horizontal!AS$11,Vertical!$E:$O,AS$10,0))+0</f>
        <v>100</v>
      </c>
      <c r="AT147" s="207">
        <f>(VLOOKUP(Horizontal!$C147&amp;Horizontal!$B147&amp;Horizontal!AT$11,Vertical!$E:$O,AT$10,0))+0</f>
        <v>95.45</v>
      </c>
      <c r="AU147" s="207">
        <f>(VLOOKUP(Horizontal!$C147&amp;Horizontal!$B147&amp;Horizontal!AU$11,Vertical!$E:$O,AU$10,0))+0</f>
        <v>33.33</v>
      </c>
      <c r="AV147" s="207">
        <f>(VLOOKUP(Horizontal!$C147&amp;Horizontal!$B147&amp;Horizontal!AV$11,Vertical!$E:$O,AV$10,0))+0</f>
        <v>17.32</v>
      </c>
      <c r="AW147" s="207">
        <f>(VLOOKUP(Horizontal!$C147&amp;Horizontal!$B147&amp;Horizontal!AW$11,Vertical!$E:$O,AW$10,0))+0</f>
        <v>15.38</v>
      </c>
      <c r="AX147" s="207">
        <f>(VLOOKUP(Horizontal!$C147&amp;Horizontal!$B147&amp;Horizontal!AX$11,Vertical!$E:$O,AX$10,0))+0</f>
        <v>24.14</v>
      </c>
      <c r="AY147" s="207">
        <f>(VLOOKUP(Horizontal!$C147&amp;Horizontal!$B147&amp;Horizontal!AY$11,Vertical!$E:$O,AY$10,0))+0</f>
        <v>20</v>
      </c>
      <c r="AZ147" s="209">
        <f>(VLOOKUP(Horizontal!$C147&amp;Horizontal!$B147&amp;Horizontal!AZ$11,Vertical!$E:$O,AZ$10,0))+0</f>
        <v>25</v>
      </c>
      <c r="BA147" s="208">
        <f>(VLOOKUP(Horizontal!$C147&amp;Horizontal!$B147&amp;Horizontal!BA$11,Vertical!$E:$O,BA$10,0))+0</f>
        <v>54.96</v>
      </c>
      <c r="BB147" s="210">
        <f>(VLOOKUP(Horizontal!$C147&amp;Horizontal!$B147&amp;Horizontal!BB$11,Vertical!$E:$O,BB$10,0))+0</f>
        <v>295.70999999999998</v>
      </c>
      <c r="BC147" s="207">
        <f>(VLOOKUP(Horizontal!$C147&amp;Horizontal!$B147&amp;Horizontal!BC$11,Vertical!$E:$O,BC$10,0))+0</f>
        <v>388</v>
      </c>
      <c r="BD147" s="207">
        <f>(VLOOKUP(Horizontal!$C147&amp;Horizontal!$B147&amp;Horizontal!BD$11,Vertical!$E:$O,BD$10,0))+0</f>
        <v>278.89999999999998</v>
      </c>
      <c r="BE147" s="207">
        <f>(VLOOKUP(Horizontal!$C147&amp;Horizontal!$B147&amp;Horizontal!BE$11,Vertical!$E:$O,BE$10,0))+0</f>
        <v>243.08</v>
      </c>
      <c r="BF147" s="207">
        <f>(VLOOKUP(Horizontal!$C147&amp;Horizontal!$B147&amp;Horizontal!BF$11,Vertical!$E:$O,BF$10,0))+0</f>
        <v>229.83</v>
      </c>
      <c r="BG147" s="207">
        <f>(VLOOKUP(Horizontal!$C147&amp;Horizontal!$B147&amp;Horizontal!BG$11,Vertical!$E:$O,BG$10,0))+0</f>
        <v>245</v>
      </c>
      <c r="BH147" s="207">
        <f>(VLOOKUP(Horizontal!$C147&amp;Horizontal!$B147&amp;Horizontal!BH$11,Vertical!$E:$O,BH$10,0))+0</f>
        <v>210.13</v>
      </c>
      <c r="BI147" s="207">
        <f>(VLOOKUP(Horizontal!$C147&amp;Horizontal!$B147&amp;Horizontal!BI$11,Vertical!$E:$O,BI$10,0))+0</f>
        <v>200.62</v>
      </c>
      <c r="BJ147" s="209">
        <f>(VLOOKUP(Horizontal!$C147&amp;Horizontal!$B147&amp;Horizontal!BJ$11,Vertical!$E:$O,BJ$10,0))+0</f>
        <v>195.95</v>
      </c>
      <c r="BK147" s="210">
        <f>(VLOOKUP(Horizontal!$C147&amp;Horizontal!$B147&amp;Horizontal!BK$11,Vertical!$E:$O,BK$10,0))+0</f>
        <v>57</v>
      </c>
      <c r="BL147" s="207">
        <f>(VLOOKUP(Horizontal!$C147&amp;Horizontal!$B147&amp;Horizontal!BL$11,Vertical!$E:$O,BL$10,0))+0</f>
        <v>49</v>
      </c>
      <c r="BM147" s="207">
        <f>(VLOOKUP(Horizontal!$C147&amp;Horizontal!$B147&amp;Horizontal!BM$11,Vertical!$E:$O,BM$10,0))+0</f>
        <v>38</v>
      </c>
      <c r="BN147" s="207">
        <f>(VLOOKUP(Horizontal!$C147&amp;Horizontal!$B147&amp;Horizontal!BN$11,Vertical!$E:$O,BN$10,0))+0</f>
        <v>36</v>
      </c>
      <c r="BO147" s="207">
        <f>(VLOOKUP(Horizontal!$C147&amp;Horizontal!$B147&amp;Horizontal!BO$11,Vertical!$E:$O,BO$10,0))+0</f>
        <v>37</v>
      </c>
      <c r="BP147" s="207">
        <f>(VLOOKUP(Horizontal!$C147&amp;Horizontal!$B147&amp;Horizontal!BP$11,Vertical!$E:$O,BP$10,0))+0</f>
        <v>36</v>
      </c>
      <c r="BQ147" s="207">
        <f>(VLOOKUP(Horizontal!$C147&amp;Horizontal!$B147&amp;Horizontal!BQ$11,Vertical!$E:$O,BQ$10,0))+0</f>
        <v>28</v>
      </c>
      <c r="BR147" s="207">
        <f>(VLOOKUP(Horizontal!$C147&amp;Horizontal!$B147&amp;Horizontal!BR$11,Vertical!$E:$O,BR$10,0))+0</f>
        <v>25</v>
      </c>
      <c r="BS147" s="209">
        <f>(VLOOKUP(Horizontal!$C147&amp;Horizontal!$B147&amp;Horizontal!BS$11,Vertical!$E:$O,BS$10,0))+0</f>
        <v>22</v>
      </c>
      <c r="BT147" s="210">
        <f>(VLOOKUP(Horizontal!$C147&amp;Horizontal!$B147&amp;Horizontal!BT$11,Vertical!$E:$O,BT$10,0))+0</f>
        <v>10.53</v>
      </c>
      <c r="BU147" s="207">
        <f>(VLOOKUP(Horizontal!$C147&amp;Horizontal!$B147&amp;Horizontal!BU$11,Vertical!$E:$O,BU$10,0))+0</f>
        <v>0</v>
      </c>
      <c r="BV147" s="207">
        <f>(VLOOKUP(Horizontal!$C147&amp;Horizontal!$B147&amp;Horizontal!BV$11,Vertical!$E:$O,BV$10,0))+0</f>
        <v>9.52</v>
      </c>
      <c r="BW147" s="207">
        <f>(VLOOKUP(Horizontal!$C147&amp;Horizontal!$B147&amp;Horizontal!BW$11,Vertical!$E:$O,BW$10,0))+0</f>
        <v>45.45</v>
      </c>
      <c r="BX147" s="207">
        <f>(VLOOKUP(Horizontal!$C147&amp;Horizontal!$B147&amp;Horizontal!BX$11,Vertical!$E:$O,BX$10,0))+0</f>
        <v>50</v>
      </c>
      <c r="BY147" s="207">
        <f>(VLOOKUP(Horizontal!$C147&amp;Horizontal!$B147&amp;Horizontal!BY$11,Vertical!$E:$O,BY$10,0))+0</f>
        <v>40.909999999999997</v>
      </c>
      <c r="BZ147" s="207">
        <f>(VLOOKUP(Horizontal!$C147&amp;Horizontal!$B147&amp;Horizontal!BZ$11,Vertical!$E:$O,BZ$10,0))+0</f>
        <v>47.62</v>
      </c>
      <c r="CA147" s="207">
        <f>(VLOOKUP(Horizontal!$C147&amp;Horizontal!$B147&amp;Horizontal!CA$11,Vertical!$E:$O,CA$10,0))+0</f>
        <v>40.909999999999997</v>
      </c>
      <c r="CB147" s="209">
        <f>(VLOOKUP(Horizontal!$C147&amp;Horizontal!$B147&amp;Horizontal!CB$11,Vertical!$E:$O,CB$10,0))+0</f>
        <v>42.86</v>
      </c>
      <c r="CC147" s="210">
        <f>(VLOOKUP(Horizontal!$C147&amp;Horizontal!$B147&amp;Horizontal!CC$11,Vertical!$E:$O,CC$10,0))+0</f>
        <v>10.53</v>
      </c>
      <c r="CD147" s="207">
        <f>(VLOOKUP(Horizontal!$C147&amp;Horizontal!$B147&amp;Horizontal!CD$11,Vertical!$E:$O,CD$10,0))+0</f>
        <v>0</v>
      </c>
      <c r="CE147" s="207">
        <f>(VLOOKUP(Horizontal!$C147&amp;Horizontal!$B147&amp;Horizontal!CE$11,Vertical!$E:$O,CE$10,0))+0</f>
        <v>14.29</v>
      </c>
      <c r="CF147" s="207">
        <f>(VLOOKUP(Horizontal!$C147&amp;Horizontal!$B147&amp;Horizontal!CF$11,Vertical!$E:$O,CF$10,0))+0</f>
        <v>18.18</v>
      </c>
      <c r="CG147" s="207">
        <f>(VLOOKUP(Horizontal!$C147&amp;Horizontal!$B147&amp;Horizontal!CG$11,Vertical!$E:$O,CG$10,0))+0</f>
        <v>10</v>
      </c>
      <c r="CH147" s="207">
        <f>(VLOOKUP(Horizontal!$C147&amp;Horizontal!$B147&amp;Horizontal!CH$11,Vertical!$E:$O,CH$10,0))+0</f>
        <v>36.36</v>
      </c>
      <c r="CI147" s="207">
        <f>(VLOOKUP(Horizontal!$C147&amp;Horizontal!$B147&amp;Horizontal!CI$11,Vertical!$E:$O,CI$10,0))+0</f>
        <v>28.57</v>
      </c>
      <c r="CJ147" s="207">
        <f>(VLOOKUP(Horizontal!$C147&amp;Horizontal!$B147&amp;Horizontal!CJ$11,Vertical!$E:$O,CJ$10,0))+0</f>
        <v>22.73</v>
      </c>
      <c r="CK147" s="209">
        <f>(VLOOKUP(Horizontal!$C147&amp;Horizontal!$B147&amp;Horizontal!CK$11,Vertical!$E:$O,CK$10,0))+0</f>
        <v>28.57</v>
      </c>
      <c r="CL147" s="210">
        <f>(VLOOKUP(Horizontal!$C147&amp;Horizontal!$B147&amp;Horizontal!CL$11,Vertical!$E:$O,CL$10,0))+0</f>
        <v>78.95</v>
      </c>
      <c r="CM147" s="207">
        <f>(VLOOKUP(Horizontal!$C147&amp;Horizontal!$B147&amp;Horizontal!CM$11,Vertical!$E:$O,CM$10,0))+0</f>
        <v>100</v>
      </c>
      <c r="CN147" s="207">
        <f>(VLOOKUP(Horizontal!$C147&amp;Horizontal!$B147&amp;Horizontal!CN$11,Vertical!$E:$O,CN$10,0))+0</f>
        <v>76.19</v>
      </c>
      <c r="CO147" s="207">
        <f>(VLOOKUP(Horizontal!$C147&amp;Horizontal!$B147&amp;Horizontal!CO$11,Vertical!$E:$O,CO$10,0))+0</f>
        <v>36.36</v>
      </c>
      <c r="CP147" s="207">
        <f>(VLOOKUP(Horizontal!$C147&amp;Horizontal!$B147&amp;Horizontal!CP$11,Vertical!$E:$O,CP$10,0))+0</f>
        <v>40</v>
      </c>
      <c r="CQ147" s="207">
        <f>(VLOOKUP(Horizontal!$C147&amp;Horizontal!$B147&amp;Horizontal!CQ$11,Vertical!$E:$O,CQ$10,0))+0</f>
        <v>22.73</v>
      </c>
      <c r="CR147" s="207">
        <f>(VLOOKUP(Horizontal!$C147&amp;Horizontal!$B147&amp;Horizontal!CR$11,Vertical!$E:$O,CR$10,0))+0</f>
        <v>23.81</v>
      </c>
      <c r="CS147" s="207">
        <f>(VLOOKUP(Horizontal!$C147&amp;Horizontal!$B147&amp;Horizontal!CS$11,Vertical!$E:$O,CS$10,0))+0</f>
        <v>36.36</v>
      </c>
      <c r="CT147" s="207">
        <f>(VLOOKUP(Horizontal!$C147&amp;Horizontal!$B147&amp;Horizontal!CT$11,Vertical!$E:$O,CT$10,0))+0</f>
        <v>28.57</v>
      </c>
      <c r="CU147" s="152"/>
      <c r="CV147" s="211">
        <f t="shared" si="80"/>
        <v>54.199999999999989</v>
      </c>
      <c r="CW147" s="190">
        <f t="shared" si="81"/>
        <v>48.639999999999986</v>
      </c>
      <c r="CX147" s="190">
        <f t="shared" si="82"/>
        <v>47.249999999999972</v>
      </c>
      <c r="CY147" s="190">
        <f t="shared" si="83"/>
        <v>58.210000000000008</v>
      </c>
      <c r="CZ147" s="190">
        <f t="shared" si="84"/>
        <v>55.870000000000005</v>
      </c>
      <c r="DA147" s="190">
        <f t="shared" si="85"/>
        <v>48.870000000000005</v>
      </c>
      <c r="DB147" s="190">
        <f t="shared" si="86"/>
        <v>41.97</v>
      </c>
      <c r="DC147" s="190">
        <f t="shared" si="87"/>
        <v>41.97</v>
      </c>
      <c r="DD147" s="212">
        <f t="shared" si="88"/>
        <v>41.41</v>
      </c>
      <c r="DE147" s="9">
        <v>160</v>
      </c>
      <c r="DF147" s="212">
        <f t="shared" si="89"/>
        <v>-33.05278959810866</v>
      </c>
      <c r="DG147" s="264"/>
      <c r="DH147" s="265"/>
      <c r="DI147" s="265"/>
      <c r="DJ147" s="266"/>
      <c r="DK147" s="190">
        <v>273.23</v>
      </c>
      <c r="DL147" s="190">
        <v>273.23</v>
      </c>
      <c r="DM147" s="190">
        <v>273.23</v>
      </c>
      <c r="DN147" s="212">
        <v>273.23</v>
      </c>
      <c r="DO147" s="190">
        <v>269.76</v>
      </c>
      <c r="DP147" s="190">
        <v>269.76</v>
      </c>
      <c r="DQ147" s="190">
        <v>269.76</v>
      </c>
      <c r="DR147" s="212">
        <v>269.76</v>
      </c>
      <c r="DS147" s="150"/>
      <c r="DT147" s="190">
        <v>243</v>
      </c>
      <c r="DU147" s="190">
        <v>355</v>
      </c>
      <c r="DV147" s="190">
        <v>235</v>
      </c>
      <c r="DW147" s="190">
        <v>180</v>
      </c>
      <c r="DX147" s="190"/>
      <c r="DY147" s="190"/>
      <c r="DZ147" s="190"/>
      <c r="EA147" s="190">
        <v>163</v>
      </c>
      <c r="EB147" s="190"/>
      <c r="EC147" s="190">
        <v>220</v>
      </c>
      <c r="ED147" s="190">
        <v>220</v>
      </c>
      <c r="EE147" s="190">
        <v>190</v>
      </c>
      <c r="EF147" s="190">
        <v>165</v>
      </c>
      <c r="EG147" s="190">
        <v>155</v>
      </c>
      <c r="EH147" s="212">
        <v>155</v>
      </c>
      <c r="EI147" s="213"/>
      <c r="EJ147" s="211">
        <v>60</v>
      </c>
      <c r="EK147" s="190">
        <v>50</v>
      </c>
      <c r="EL147" s="190">
        <v>50</v>
      </c>
      <c r="EM147" s="190">
        <v>50</v>
      </c>
      <c r="EN147" s="190"/>
      <c r="EO147" s="190"/>
      <c r="EP147" s="190"/>
      <c r="EQ147" s="190"/>
      <c r="ER147" s="190"/>
      <c r="ES147" s="190"/>
      <c r="ET147" s="190">
        <v>50</v>
      </c>
      <c r="EU147" s="190">
        <v>50</v>
      </c>
      <c r="EV147" s="190">
        <v>45</v>
      </c>
      <c r="EW147" s="190">
        <v>45</v>
      </c>
      <c r="EX147" s="212">
        <v>45</v>
      </c>
      <c r="EY147" s="211"/>
      <c r="EZ147" s="75">
        <f t="shared" si="91"/>
        <v>-0.11636363636363636</v>
      </c>
      <c r="FA147" s="89">
        <v>-0.1</v>
      </c>
      <c r="FB147" s="212"/>
      <c r="FC147" s="213"/>
      <c r="FD147" s="213"/>
      <c r="FE147" s="213"/>
      <c r="FF147" s="213"/>
      <c r="FG147" s="213"/>
      <c r="FH147" s="213"/>
      <c r="FI147" s="213"/>
      <c r="FJ147" s="213"/>
      <c r="FK147" s="213"/>
      <c r="FL147" s="213"/>
      <c r="FM147" s="213"/>
      <c r="FN147" s="213"/>
      <c r="FO147" s="213"/>
      <c r="FP147" s="213"/>
      <c r="FQ147" s="213"/>
      <c r="FR147" s="213"/>
      <c r="FS147" s="211"/>
      <c r="FT147" s="190"/>
      <c r="FU147" s="190"/>
      <c r="FV147" s="190"/>
      <c r="FW147" s="190"/>
      <c r="FX147" s="190"/>
      <c r="FY147" s="190"/>
      <c r="FZ147" s="190"/>
      <c r="GA147" s="190"/>
      <c r="GB147" s="190"/>
      <c r="GC147" s="190"/>
      <c r="GD147" s="190"/>
      <c r="GE147" s="190"/>
      <c r="GF147" s="190"/>
      <c r="GG147" s="212"/>
    </row>
    <row r="148" spans="1:189">
      <c r="A148" s="56"/>
      <c r="B148" s="33">
        <f t="shared" ref="B148:B156" si="92">B147+7</f>
        <v>42948</v>
      </c>
      <c r="C148" s="30" t="s">
        <v>35</v>
      </c>
      <c r="D148" s="30">
        <v>2017</v>
      </c>
      <c r="E148" s="30" t="str">
        <f t="shared" ref="E148:E150" si="93">D148&amp;C148</f>
        <v>2017S31</v>
      </c>
      <c r="F148" s="30" t="str">
        <f t="shared" si="90"/>
        <v>82017</v>
      </c>
      <c r="G148" s="208" t="str">
        <f>VLOOKUP(Horizontal!$C148&amp;Horizontal!$B148&amp;Horizontal!G$11,Vertical!$E:$O,G$10,0)</f>
        <v>-28,75</v>
      </c>
      <c r="H148" s="207">
        <f>(VLOOKUP(Horizontal!$C148&amp;Horizontal!$B148&amp;Horizontal!H$11,Vertical!$E:$O,H$10,0))+0</f>
        <v>251.1</v>
      </c>
      <c r="I148" s="207">
        <f>(VLOOKUP(Horizontal!$C148&amp;Horizontal!$B148&amp;Horizontal!I$11,Vertical!$E:$O,I$10,0))+0</f>
        <v>381.14</v>
      </c>
      <c r="J148" s="207">
        <f>(VLOOKUP(Horizontal!$C148&amp;Horizontal!$B148&amp;Horizontal!J$11,Vertical!$E:$O,J$10,0))+0</f>
        <v>283.32</v>
      </c>
      <c r="K148" s="207">
        <f>(VLOOKUP(Horizontal!$C148&amp;Horizontal!$B148&amp;Horizontal!K$11,Vertical!$E:$O,K$10,0))+0</f>
        <v>197.31</v>
      </c>
      <c r="L148" s="207">
        <f>(VLOOKUP(Horizontal!$C148&amp;Horizontal!$B148&amp;Horizontal!L$11,Vertical!$E:$O,L$10,0))+0</f>
        <v>173.6</v>
      </c>
      <c r="M148" s="207">
        <f>(VLOOKUP(Horizontal!$C148&amp;Horizontal!$B148&amp;Horizontal!M$11,Vertical!$E:$O,M$10,0))+0</f>
        <v>194.64</v>
      </c>
      <c r="N148" s="207">
        <f>(VLOOKUP(Horizontal!$C148&amp;Horizontal!$B148&amp;Horizontal!N$11,Vertical!$E:$O,N$10,0))+0</f>
        <v>166.97</v>
      </c>
      <c r="O148" s="207">
        <f>(VLOOKUP(Horizontal!$C148&amp;Horizontal!$B148&amp;Horizontal!O$11,Vertical!$E:$O,O$10,0))+0</f>
        <v>157.62</v>
      </c>
      <c r="P148" s="209">
        <f>(VLOOKUP(Horizontal!$C148&amp;Horizontal!$B148&amp;Horizontal!P$11,Vertical!$E:$O,P$10,0))+0</f>
        <v>154.04</v>
      </c>
      <c r="Q148" s="210">
        <f>(VLOOKUP(Horizontal!$C148&amp;Horizontal!$B148&amp;Horizontal!Q$11,Vertical!$E:$O,Q$10,0))+0</f>
        <v>63</v>
      </c>
      <c r="R148" s="207">
        <f>(VLOOKUP(Horizontal!$C148&amp;Horizontal!$B148&amp;Horizontal!R$11,Vertical!$E:$O,R$10,0))+0</f>
        <v>60</v>
      </c>
      <c r="S148" s="207">
        <f>(VLOOKUP(Horizontal!$C148&amp;Horizontal!$B148&amp;Horizontal!S$11,Vertical!$E:$O,S$10,0))+0</f>
        <v>52</v>
      </c>
      <c r="T148" s="207">
        <f>(VLOOKUP(Horizontal!$C148&amp;Horizontal!$B148&amp;Horizontal!T$11,Vertical!$E:$O,T$10,0))+0</f>
        <v>49</v>
      </c>
      <c r="U148" s="207">
        <f>(VLOOKUP(Horizontal!$C148&amp;Horizontal!$B148&amp;Horizontal!U$11,Vertical!$E:$O,U$10,0))+0</f>
        <v>48</v>
      </c>
      <c r="V148" s="207">
        <f>(VLOOKUP(Horizontal!$C148&amp;Horizontal!$B148&amp;Horizontal!V$11,Vertical!$E:$O,V$10,0))+0</f>
        <v>40</v>
      </c>
      <c r="W148" s="207">
        <f>(VLOOKUP(Horizontal!$C148&amp;Horizontal!$B148&amp;Horizontal!W$11,Vertical!$E:$O,W$10,0))+0</f>
        <v>31</v>
      </c>
      <c r="X148" s="207">
        <f>(VLOOKUP(Horizontal!$C148&amp;Horizontal!$B148&amp;Horizontal!X$11,Vertical!$E:$O,X$10,0))+0</f>
        <v>26</v>
      </c>
      <c r="Y148" s="209">
        <f>(VLOOKUP(Horizontal!$C148&amp;Horizontal!$B148&amp;Horizontal!Y$11,Vertical!$E:$O,Y$10,0))+0</f>
        <v>22</v>
      </c>
      <c r="Z148" s="210">
        <f>(VLOOKUP(Horizontal!$C148&amp;Horizontal!$B148&amp;Horizontal!Z$11,Vertical!$E:$O,Z$10,0))+0</f>
        <v>0</v>
      </c>
      <c r="AA148" s="207">
        <f>(VLOOKUP(Horizontal!$C148&amp;Horizontal!$B148&amp;Horizontal!AA$11,Vertical!$E:$O,AA$10,0))+0</f>
        <v>0</v>
      </c>
      <c r="AB148" s="207">
        <f>(VLOOKUP(Horizontal!$C148&amp;Horizontal!$B148&amp;Horizontal!AB$11,Vertical!$E:$O,AB$10,0))+0</f>
        <v>0</v>
      </c>
      <c r="AC148" s="207">
        <f>(VLOOKUP(Horizontal!$C148&amp;Horizontal!$B148&amp;Horizontal!AC$11,Vertical!$E:$O,AC$10,0))+0</f>
        <v>26.32</v>
      </c>
      <c r="AD148" s="207">
        <f>(VLOOKUP(Horizontal!$C148&amp;Horizontal!$B148&amp;Horizontal!AD$11,Vertical!$E:$O,AD$10,0))+0</f>
        <v>36.840000000000003</v>
      </c>
      <c r="AE148" s="207">
        <f>(VLOOKUP(Horizontal!$C148&amp;Horizontal!$B148&amp;Horizontal!AE$11,Vertical!$E:$O,AE$10,0))+0</f>
        <v>60.87</v>
      </c>
      <c r="AF148" s="207">
        <f>(VLOOKUP(Horizontal!$C148&amp;Horizontal!$B148&amp;Horizontal!AF$11,Vertical!$E:$O,AF$10,0))+0</f>
        <v>28</v>
      </c>
      <c r="AG148" s="207">
        <f>(VLOOKUP(Horizontal!$C148&amp;Horizontal!$B148&amp;Horizontal!AG$11,Vertical!$E:$O,AG$10,0))+0</f>
        <v>28</v>
      </c>
      <c r="AH148" s="209">
        <f>(VLOOKUP(Horizontal!$C148&amp;Horizontal!$B148&amp;Horizontal!AH$11,Vertical!$E:$O,AH$10,0))+0</f>
        <v>26.09</v>
      </c>
      <c r="AI148" s="210">
        <f>(VLOOKUP(Horizontal!$C148&amp;Horizontal!$B148&amp;Horizontal!AI$11,Vertical!$E:$O,AI$10,0))+0</f>
        <v>0</v>
      </c>
      <c r="AJ148" s="207">
        <f>(VLOOKUP(Horizontal!$C148&amp;Horizontal!$B148&amp;Horizontal!AJ$11,Vertical!$E:$O,AJ$10,0))+0</f>
        <v>0</v>
      </c>
      <c r="AK148" s="207">
        <f>(VLOOKUP(Horizontal!$C148&amp;Horizontal!$B148&amp;Horizontal!AK$11,Vertical!$E:$O,AK$10,0))+0</f>
        <v>5.26</v>
      </c>
      <c r="AL148" s="207">
        <f>(VLOOKUP(Horizontal!$C148&amp;Horizontal!$B148&amp;Horizontal!AL$11,Vertical!$E:$O,AL$10,0))+0</f>
        <v>0</v>
      </c>
      <c r="AM148" s="207">
        <f>(VLOOKUP(Horizontal!$C148&amp;Horizontal!$B148&amp;Horizontal!AM$11,Vertical!$E:$O,AM$10,0))+0</f>
        <v>10.53</v>
      </c>
      <c r="AN148" s="207">
        <f>(VLOOKUP(Horizontal!$C148&amp;Horizontal!$B148&amp;Horizontal!AN$11,Vertical!$E:$O,AN$10,0))+0</f>
        <v>26.09</v>
      </c>
      <c r="AO148" s="207">
        <f>(VLOOKUP(Horizontal!$C148&amp;Horizontal!$B148&amp;Horizontal!AO$11,Vertical!$E:$O,AO$10,0))+0</f>
        <v>40</v>
      </c>
      <c r="AP148" s="207">
        <f>(VLOOKUP(Horizontal!$C148&amp;Horizontal!$B148&amp;Horizontal!AP$11,Vertical!$E:$O,AP$10,0))+0</f>
        <v>44</v>
      </c>
      <c r="AQ148" s="209">
        <f>(VLOOKUP(Horizontal!$C148&amp;Horizontal!$B148&amp;Horizontal!AQ$11,Vertical!$E:$O,AQ$10,0))+0</f>
        <v>43.48</v>
      </c>
      <c r="AR148" s="210">
        <f>(VLOOKUP(Horizontal!$C148&amp;Horizontal!$B148&amp;Horizontal!AR$11,Vertical!$E:$O,AR$10,0))+0</f>
        <v>100</v>
      </c>
      <c r="AS148" s="207">
        <f>(VLOOKUP(Horizontal!$C148&amp;Horizontal!$B148&amp;Horizontal!AS$11,Vertical!$E:$O,AS$10,0))+0</f>
        <v>100</v>
      </c>
      <c r="AT148" s="207">
        <f>(VLOOKUP(Horizontal!$C148&amp;Horizontal!$B148&amp;Horizontal!AT$11,Vertical!$E:$O,AT$10,0))+0</f>
        <v>94.74</v>
      </c>
      <c r="AU148" s="207">
        <f>(VLOOKUP(Horizontal!$C148&amp;Horizontal!$B148&amp;Horizontal!AU$11,Vertical!$E:$O,AU$10,0))+0</f>
        <v>73.680000000000007</v>
      </c>
      <c r="AV148" s="207">
        <f>(VLOOKUP(Horizontal!$C148&amp;Horizontal!$B148&amp;Horizontal!AV$11,Vertical!$E:$O,AV$10,0))+0</f>
        <v>52.63</v>
      </c>
      <c r="AW148" s="207">
        <f>(VLOOKUP(Horizontal!$C148&amp;Horizontal!$B148&amp;Horizontal!AW$11,Vertical!$E:$O,AW$10,0))+0</f>
        <v>13.04</v>
      </c>
      <c r="AX148" s="207">
        <f>(VLOOKUP(Horizontal!$C148&amp;Horizontal!$B148&amp;Horizontal!AX$11,Vertical!$E:$O,AX$10,0))+0</f>
        <v>32</v>
      </c>
      <c r="AY148" s="207">
        <f>(VLOOKUP(Horizontal!$C148&amp;Horizontal!$B148&amp;Horizontal!AY$11,Vertical!$E:$O,AY$10,0))+0</f>
        <v>28</v>
      </c>
      <c r="AZ148" s="209">
        <f>(VLOOKUP(Horizontal!$C148&amp;Horizontal!$B148&amp;Horizontal!AZ$11,Vertical!$E:$O,AZ$10,0))+0</f>
        <v>30.43</v>
      </c>
      <c r="BA148" s="208">
        <f>(VLOOKUP(Horizontal!$C148&amp;Horizontal!$B148&amp;Horizontal!BA$11,Vertical!$E:$O,BA$10,0))+0</f>
        <v>59.38</v>
      </c>
      <c r="BB148" s="210">
        <f>(VLOOKUP(Horizontal!$C148&amp;Horizontal!$B148&amp;Horizontal!BB$11,Vertical!$E:$O,BB$10,0))+0</f>
        <v>311.48</v>
      </c>
      <c r="BC148" s="207">
        <f>(VLOOKUP(Horizontal!$C148&amp;Horizontal!$B148&amp;Horizontal!BC$11,Vertical!$E:$O,BC$10,0))+0</f>
        <v>434.28</v>
      </c>
      <c r="BD148" s="207">
        <f>(VLOOKUP(Horizontal!$C148&amp;Horizontal!$B148&amp;Horizontal!BD$11,Vertical!$E:$O,BD$10,0))+0</f>
        <v>332.31</v>
      </c>
      <c r="BE148" s="207">
        <f>(VLOOKUP(Horizontal!$C148&amp;Horizontal!$B148&amp;Horizontal!BE$11,Vertical!$E:$O,BE$10,0))+0</f>
        <v>252.95</v>
      </c>
      <c r="BF148" s="207">
        <f>(VLOOKUP(Horizontal!$C148&amp;Horizontal!$B148&amp;Horizontal!BF$11,Vertical!$E:$O,BF$10,0))+0</f>
        <v>223.7</v>
      </c>
      <c r="BG148" s="207">
        <f>(VLOOKUP(Horizontal!$C148&amp;Horizontal!$B148&amp;Horizontal!BG$11,Vertical!$E:$O,BG$10,0))+0</f>
        <v>243.55</v>
      </c>
      <c r="BH148" s="207">
        <f>(VLOOKUP(Horizontal!$C148&amp;Horizontal!$B148&amp;Horizontal!BH$11,Vertical!$E:$O,BH$10,0))+0</f>
        <v>211.59</v>
      </c>
      <c r="BI148" s="207">
        <f>(VLOOKUP(Horizontal!$C148&amp;Horizontal!$B148&amp;Horizontal!BI$11,Vertical!$E:$O,BI$10,0))+0</f>
        <v>201.79</v>
      </c>
      <c r="BJ148" s="209">
        <f>(VLOOKUP(Horizontal!$C148&amp;Horizontal!$B148&amp;Horizontal!BJ$11,Vertical!$E:$O,BJ$10,0))+0</f>
        <v>197.75</v>
      </c>
      <c r="BK148" s="210">
        <f>(VLOOKUP(Horizontal!$C148&amp;Horizontal!$B148&amp;Horizontal!BK$11,Vertical!$E:$O,BK$10,0))+0</f>
        <v>51</v>
      </c>
      <c r="BL148" s="207">
        <f>(VLOOKUP(Horizontal!$C148&amp;Horizontal!$B148&amp;Horizontal!BL$11,Vertical!$E:$O,BL$10,0))+0</f>
        <v>44</v>
      </c>
      <c r="BM148" s="207">
        <f>(VLOOKUP(Horizontal!$C148&amp;Horizontal!$B148&amp;Horizontal!BM$11,Vertical!$E:$O,BM$10,0))+0</f>
        <v>43</v>
      </c>
      <c r="BN148" s="207">
        <f>(VLOOKUP(Horizontal!$C148&amp;Horizontal!$B148&amp;Horizontal!BN$11,Vertical!$E:$O,BN$10,0))+0</f>
        <v>40</v>
      </c>
      <c r="BO148" s="207">
        <f>(VLOOKUP(Horizontal!$C148&amp;Horizontal!$B148&amp;Horizontal!BO$11,Vertical!$E:$O,BO$10,0))+0</f>
        <v>38</v>
      </c>
      <c r="BP148" s="207">
        <f>(VLOOKUP(Horizontal!$C148&amp;Horizontal!$B148&amp;Horizontal!BP$11,Vertical!$E:$O,BP$10,0))+0</f>
        <v>30</v>
      </c>
      <c r="BQ148" s="207">
        <f>(VLOOKUP(Horizontal!$C148&amp;Horizontal!$B148&amp;Horizontal!BQ$11,Vertical!$E:$O,BQ$10,0))+0</f>
        <v>26</v>
      </c>
      <c r="BR148" s="207">
        <f>(VLOOKUP(Horizontal!$C148&amp;Horizontal!$B148&amp;Horizontal!BR$11,Vertical!$E:$O,BR$10,0))+0</f>
        <v>26</v>
      </c>
      <c r="BS148" s="209">
        <f>(VLOOKUP(Horizontal!$C148&amp;Horizontal!$B148&amp;Horizontal!BS$11,Vertical!$E:$O,BS$10,0))+0</f>
        <v>24</v>
      </c>
      <c r="BT148" s="210">
        <f>(VLOOKUP(Horizontal!$C148&amp;Horizontal!$B148&amp;Horizontal!BT$11,Vertical!$E:$O,BT$10,0))+0</f>
        <v>0</v>
      </c>
      <c r="BU148" s="207">
        <f>(VLOOKUP(Horizontal!$C148&amp;Horizontal!$B148&amp;Horizontal!BU$11,Vertical!$E:$O,BU$10,0))+0</f>
        <v>6.67</v>
      </c>
      <c r="BV148" s="207">
        <f>(VLOOKUP(Horizontal!$C148&amp;Horizontal!$B148&amp;Horizontal!BV$11,Vertical!$E:$O,BV$10,0))+0</f>
        <v>7.14</v>
      </c>
      <c r="BW148" s="207">
        <f>(VLOOKUP(Horizontal!$C148&amp;Horizontal!$B148&amp;Horizontal!BW$11,Vertical!$E:$O,BW$10,0))+0</f>
        <v>40</v>
      </c>
      <c r="BX148" s="207">
        <f>(VLOOKUP(Horizontal!$C148&amp;Horizontal!$B148&amp;Horizontal!BX$11,Vertical!$E:$O,BX$10,0))+0</f>
        <v>60</v>
      </c>
      <c r="BY148" s="207">
        <f>(VLOOKUP(Horizontal!$C148&amp;Horizontal!$B148&amp;Horizontal!BY$11,Vertical!$E:$O,BY$10,0))+0</f>
        <v>41.18</v>
      </c>
      <c r="BZ148" s="207">
        <f>(VLOOKUP(Horizontal!$C148&amp;Horizontal!$B148&amp;Horizontal!BZ$11,Vertical!$E:$O,BZ$10,0))+0</f>
        <v>29.41</v>
      </c>
      <c r="CA148" s="207">
        <f>(VLOOKUP(Horizontal!$C148&amp;Horizontal!$B148&amp;Horizontal!CA$11,Vertical!$E:$O,CA$10,0))+0</f>
        <v>50</v>
      </c>
      <c r="CB148" s="209">
        <f>(VLOOKUP(Horizontal!$C148&amp;Horizontal!$B148&amp;Horizontal!CB$11,Vertical!$E:$O,CB$10,0))+0</f>
        <v>33.33</v>
      </c>
      <c r="CC148" s="210">
        <f>(VLOOKUP(Horizontal!$C148&amp;Horizontal!$B148&amp;Horizontal!CC$11,Vertical!$E:$O,CC$10,0))+0</f>
        <v>0</v>
      </c>
      <c r="CD148" s="207">
        <f>(VLOOKUP(Horizontal!$C148&amp;Horizontal!$B148&amp;Horizontal!CD$11,Vertical!$E:$O,CD$10,0))+0</f>
        <v>0</v>
      </c>
      <c r="CE148" s="207">
        <f>(VLOOKUP(Horizontal!$C148&amp;Horizontal!$B148&amp;Horizontal!CE$11,Vertical!$E:$O,CE$10,0))+0</f>
        <v>7.14</v>
      </c>
      <c r="CF148" s="207">
        <f>(VLOOKUP(Horizontal!$C148&amp;Horizontal!$B148&amp;Horizontal!CF$11,Vertical!$E:$O,CF$10,0))+0</f>
        <v>0</v>
      </c>
      <c r="CG148" s="207">
        <f>(VLOOKUP(Horizontal!$C148&amp;Horizontal!$B148&amp;Horizontal!CG$11,Vertical!$E:$O,CG$10,0))+0</f>
        <v>6.67</v>
      </c>
      <c r="CH148" s="207">
        <f>(VLOOKUP(Horizontal!$C148&amp;Horizontal!$B148&amp;Horizontal!CH$11,Vertical!$E:$O,CH$10,0))+0</f>
        <v>35.29</v>
      </c>
      <c r="CI148" s="207">
        <f>(VLOOKUP(Horizontal!$C148&amp;Horizontal!$B148&amp;Horizontal!CI$11,Vertical!$E:$O,CI$10,0))+0</f>
        <v>29.41</v>
      </c>
      <c r="CJ148" s="207">
        <f>(VLOOKUP(Horizontal!$C148&amp;Horizontal!$B148&amp;Horizontal!CJ$11,Vertical!$E:$O,CJ$10,0))+0</f>
        <v>16.670000000000002</v>
      </c>
      <c r="CK148" s="209">
        <f>(VLOOKUP(Horizontal!$C148&amp;Horizontal!$B148&amp;Horizontal!CK$11,Vertical!$E:$O,CK$10,0))+0</f>
        <v>27.78</v>
      </c>
      <c r="CL148" s="210">
        <f>(VLOOKUP(Horizontal!$C148&amp;Horizontal!$B148&amp;Horizontal!CL$11,Vertical!$E:$O,CL$10,0))+0</f>
        <v>100</v>
      </c>
      <c r="CM148" s="207">
        <f>(VLOOKUP(Horizontal!$C148&amp;Horizontal!$B148&amp;Horizontal!CM$11,Vertical!$E:$O,CM$10,0))+0</f>
        <v>93.33</v>
      </c>
      <c r="CN148" s="207">
        <f>(VLOOKUP(Horizontal!$C148&amp;Horizontal!$B148&amp;Horizontal!CN$11,Vertical!$E:$O,CN$10,0))+0</f>
        <v>85.71</v>
      </c>
      <c r="CO148" s="207">
        <f>(VLOOKUP(Horizontal!$C148&amp;Horizontal!$B148&amp;Horizontal!CO$11,Vertical!$E:$O,CO$10,0))+0</f>
        <v>60</v>
      </c>
      <c r="CP148" s="207">
        <f>(VLOOKUP(Horizontal!$C148&amp;Horizontal!$B148&amp;Horizontal!CP$11,Vertical!$E:$O,CP$10,0))+0</f>
        <v>33.33</v>
      </c>
      <c r="CQ148" s="207">
        <f>(VLOOKUP(Horizontal!$C148&amp;Horizontal!$B148&amp;Horizontal!CQ$11,Vertical!$E:$O,CQ$10,0))+0</f>
        <v>23.53</v>
      </c>
      <c r="CR148" s="207">
        <f>(VLOOKUP(Horizontal!$C148&amp;Horizontal!$B148&amp;Horizontal!CR$11,Vertical!$E:$O,CR$10,0))+0</f>
        <v>41.18</v>
      </c>
      <c r="CS148" s="207">
        <f>(VLOOKUP(Horizontal!$C148&amp;Horizontal!$B148&amp;Horizontal!CS$11,Vertical!$E:$O,CS$10,0))+0</f>
        <v>33.33</v>
      </c>
      <c r="CT148" s="207">
        <f>(VLOOKUP(Horizontal!$C148&amp;Horizontal!$B148&amp;Horizontal!CT$11,Vertical!$E:$O,CT$10,0))+0</f>
        <v>38.89</v>
      </c>
      <c r="CU148" s="152"/>
      <c r="CV148" s="211">
        <f t="shared" si="80"/>
        <v>60.380000000000024</v>
      </c>
      <c r="CW148" s="190">
        <f t="shared" si="81"/>
        <v>53.139999999999986</v>
      </c>
      <c r="CX148" s="190">
        <f t="shared" si="82"/>
        <v>48.990000000000009</v>
      </c>
      <c r="CY148" s="190">
        <f t="shared" si="83"/>
        <v>55.639999999999986</v>
      </c>
      <c r="CZ148" s="190">
        <f t="shared" si="84"/>
        <v>50.099999999999994</v>
      </c>
      <c r="DA148" s="190">
        <f t="shared" si="85"/>
        <v>48.910000000000025</v>
      </c>
      <c r="DB148" s="190">
        <f t="shared" si="86"/>
        <v>44.620000000000005</v>
      </c>
      <c r="DC148" s="190">
        <f t="shared" si="87"/>
        <v>44.169999999999987</v>
      </c>
      <c r="DD148" s="212">
        <f t="shared" si="88"/>
        <v>43.710000000000008</v>
      </c>
      <c r="DE148" s="9">
        <v>160</v>
      </c>
      <c r="DF148" s="212">
        <f t="shared" si="89"/>
        <v>-42.642789598108664</v>
      </c>
      <c r="DG148" s="264"/>
      <c r="DH148" s="265"/>
      <c r="DI148" s="265"/>
      <c r="DJ148" s="266"/>
      <c r="DK148" s="190">
        <v>514.12</v>
      </c>
      <c r="DL148" s="190">
        <v>514.12</v>
      </c>
      <c r="DM148" s="190">
        <v>514.12</v>
      </c>
      <c r="DN148" s="212">
        <v>514.12</v>
      </c>
      <c r="DO148" s="190">
        <v>514.66</v>
      </c>
      <c r="DP148" s="190">
        <v>514.66</v>
      </c>
      <c r="DQ148" s="190">
        <v>514.66</v>
      </c>
      <c r="DR148" s="212">
        <v>514.66</v>
      </c>
      <c r="DS148" s="150"/>
      <c r="DT148" s="190">
        <v>400</v>
      </c>
      <c r="DU148" s="190">
        <v>297</v>
      </c>
      <c r="DV148" s="190">
        <v>215</v>
      </c>
      <c r="DW148" s="190">
        <v>185</v>
      </c>
      <c r="DX148" s="190"/>
      <c r="DY148" s="190"/>
      <c r="DZ148" s="190"/>
      <c r="EA148" s="190">
        <v>185</v>
      </c>
      <c r="EB148" s="190"/>
      <c r="EC148" s="190"/>
      <c r="ED148" s="190">
        <f>((DT148+DU148+EA148*3)/5)+0</f>
        <v>250.4</v>
      </c>
      <c r="EE148" s="190">
        <v>190</v>
      </c>
      <c r="EF148" s="190">
        <v>165</v>
      </c>
      <c r="EG148" s="190">
        <v>155</v>
      </c>
      <c r="EH148" s="212">
        <v>155</v>
      </c>
      <c r="EI148" s="213"/>
      <c r="EJ148" s="211">
        <v>70</v>
      </c>
      <c r="EK148" s="190">
        <v>55</v>
      </c>
      <c r="EL148" s="190">
        <v>55</v>
      </c>
      <c r="EM148" s="190">
        <v>60</v>
      </c>
      <c r="EN148" s="190"/>
      <c r="EO148" s="190"/>
      <c r="EP148" s="190"/>
      <c r="EQ148" s="190"/>
      <c r="ER148" s="190"/>
      <c r="ES148" s="190"/>
      <c r="ET148" s="190">
        <f>((EJ148+EK148+EL148+EM148*2)/5)+0</f>
        <v>60</v>
      </c>
      <c r="EU148" s="190">
        <v>50</v>
      </c>
      <c r="EV148" s="190">
        <v>45</v>
      </c>
      <c r="EW148" s="190">
        <v>45</v>
      </c>
      <c r="EX148" s="212">
        <v>45</v>
      </c>
      <c r="EY148" s="211"/>
      <c r="EZ148" s="75">
        <f t="shared" si="91"/>
        <v>-6.7055393586005832E-2</v>
      </c>
      <c r="FA148" s="89">
        <v>-0.1</v>
      </c>
      <c r="FB148" s="212"/>
      <c r="FC148" s="213"/>
      <c r="FD148" s="213"/>
      <c r="FE148" s="213"/>
      <c r="FF148" s="213"/>
      <c r="FG148" s="213"/>
      <c r="FH148" s="213"/>
      <c r="FI148" s="213"/>
      <c r="FJ148" s="213"/>
      <c r="FK148" s="213"/>
      <c r="FL148" s="213"/>
      <c r="FM148" s="213"/>
      <c r="FN148" s="213"/>
      <c r="FO148" s="213"/>
      <c r="FP148" s="213"/>
      <c r="FQ148" s="213"/>
      <c r="FR148" s="213"/>
      <c r="FS148" s="211"/>
      <c r="FT148" s="190"/>
      <c r="FU148" s="190"/>
      <c r="FV148" s="190"/>
      <c r="FW148" s="190"/>
      <c r="FX148" s="190"/>
      <c r="FY148" s="190"/>
      <c r="FZ148" s="190"/>
      <c r="GA148" s="190"/>
      <c r="GB148" s="190"/>
      <c r="GC148" s="190"/>
      <c r="GD148" s="190"/>
      <c r="GE148" s="190"/>
      <c r="GF148" s="190"/>
      <c r="GG148" s="212"/>
    </row>
    <row r="149" spans="1:189">
      <c r="A149" s="56"/>
      <c r="B149" s="33">
        <f t="shared" si="92"/>
        <v>42955</v>
      </c>
      <c r="C149" s="30" t="s">
        <v>34</v>
      </c>
      <c r="D149" s="30">
        <v>2017</v>
      </c>
      <c r="E149" s="30" t="str">
        <f t="shared" si="93"/>
        <v>2017S32</v>
      </c>
      <c r="F149" s="30" t="str">
        <f t="shared" si="90"/>
        <v>82017</v>
      </c>
      <c r="G149" s="208">
        <v>-58</v>
      </c>
      <c r="H149" s="207">
        <f>(VLOOKUP(Horizontal!$C149&amp;Horizontal!$B149&amp;Horizontal!H$11,Vertical!$E:$O,H$10,0))+0</f>
        <v>397.53</v>
      </c>
      <c r="I149" s="207">
        <f>(VLOOKUP(Horizontal!$C149&amp;Horizontal!$B149&amp;Horizontal!I$11,Vertical!$E:$O,I$10,0))+0</f>
        <v>244.35</v>
      </c>
      <c r="J149" s="207">
        <f>(VLOOKUP(Horizontal!$C149&amp;Horizontal!$B149&amp;Horizontal!J$11,Vertical!$E:$O,J$10,0))+0</f>
        <v>198.68</v>
      </c>
      <c r="K149" s="207">
        <f>(VLOOKUP(Horizontal!$C149&amp;Horizontal!$B149&amp;Horizontal!K$11,Vertical!$E:$O,K$10,0))+0</f>
        <v>177.84</v>
      </c>
      <c r="L149" s="207">
        <f>(VLOOKUP(Horizontal!$C149&amp;Horizontal!$B149&amp;Horizontal!L$11,Vertical!$E:$O,L$10,0))+0</f>
        <v>167.46</v>
      </c>
      <c r="M149" s="207">
        <f>(VLOOKUP(Horizontal!$C149&amp;Horizontal!$B149&amp;Horizontal!M$11,Vertical!$E:$O,M$10,0))+0</f>
        <v>194.8</v>
      </c>
      <c r="N149" s="207">
        <f>(VLOOKUP(Horizontal!$C149&amp;Horizontal!$B149&amp;Horizontal!N$11,Vertical!$E:$O,N$10,0))+0</f>
        <v>166.45</v>
      </c>
      <c r="O149" s="207">
        <f>(VLOOKUP(Horizontal!$C149&amp;Horizontal!$B149&amp;Horizontal!O$11,Vertical!$E:$O,O$10,0))+0</f>
        <v>157.36000000000001</v>
      </c>
      <c r="P149" s="209">
        <f>(VLOOKUP(Horizontal!$C149&amp;Horizontal!$B149&amp;Horizontal!P$11,Vertical!$E:$O,P$10,0))+0</f>
        <v>153.63</v>
      </c>
      <c r="Q149" s="210">
        <f>(VLOOKUP(Horizontal!$C149&amp;Horizontal!$B149&amp;Horizontal!Q$11,Vertical!$E:$O,Q$10,0))+0</f>
        <v>60</v>
      </c>
      <c r="R149" s="207">
        <f>(VLOOKUP(Horizontal!$C149&amp;Horizontal!$B149&amp;Horizontal!R$11,Vertical!$E:$O,R$10,0))+0</f>
        <v>63</v>
      </c>
      <c r="S149" s="207">
        <f>(VLOOKUP(Horizontal!$C149&amp;Horizontal!$B149&amp;Horizontal!S$11,Vertical!$E:$O,S$10,0))+0</f>
        <v>53</v>
      </c>
      <c r="T149" s="207">
        <f>(VLOOKUP(Horizontal!$C149&amp;Horizontal!$B149&amp;Horizontal!T$11,Vertical!$E:$O,T$10,0))+0</f>
        <v>47</v>
      </c>
      <c r="U149" s="207">
        <f>(VLOOKUP(Horizontal!$C149&amp;Horizontal!$B149&amp;Horizontal!U$11,Vertical!$E:$O,U$10,0))+0</f>
        <v>46</v>
      </c>
      <c r="V149" s="207">
        <f>(VLOOKUP(Horizontal!$C149&amp;Horizontal!$B149&amp;Horizontal!V$11,Vertical!$E:$O,V$10,0))+0</f>
        <v>41</v>
      </c>
      <c r="W149" s="207">
        <f>(VLOOKUP(Horizontal!$C149&amp;Horizontal!$B149&amp;Horizontal!W$11,Vertical!$E:$O,W$10,0))+0</f>
        <v>31</v>
      </c>
      <c r="X149" s="207">
        <f>(VLOOKUP(Horizontal!$C149&amp;Horizontal!$B149&amp;Horizontal!X$11,Vertical!$E:$O,X$10,0))+0</f>
        <v>27</v>
      </c>
      <c r="Y149" s="209">
        <f>(VLOOKUP(Horizontal!$C149&amp;Horizontal!$B149&amp;Horizontal!Y$11,Vertical!$E:$O,Y$10,0))+0</f>
        <v>24</v>
      </c>
      <c r="Z149" s="210">
        <f>(VLOOKUP(Horizontal!$C149&amp;Horizontal!$B149&amp;Horizontal!Z$11,Vertical!$E:$O,Z$10,0))+0</f>
        <v>0</v>
      </c>
      <c r="AA149" s="207">
        <f>(VLOOKUP(Horizontal!$C149&amp;Horizontal!$B149&amp;Horizontal!AA$11,Vertical!$E:$O,AA$10,0))+0</f>
        <v>94.12</v>
      </c>
      <c r="AB149" s="207">
        <f>(VLOOKUP(Horizontal!$C149&amp;Horizontal!$B149&amp;Horizontal!AB$11,Vertical!$E:$O,AB$10,0))+0</f>
        <v>38.1</v>
      </c>
      <c r="AC149" s="207">
        <f>(VLOOKUP(Horizontal!$C149&amp;Horizontal!$B149&amp;Horizontal!AC$11,Vertical!$E:$O,AC$10,0))+0</f>
        <v>38.1</v>
      </c>
      <c r="AD149" s="207">
        <f>(VLOOKUP(Horizontal!$C149&amp;Horizontal!$B149&amp;Horizontal!AD$11,Vertical!$E:$O,AD$10,0))+0</f>
        <v>61.11</v>
      </c>
      <c r="AE149" s="207">
        <f>(VLOOKUP(Horizontal!$C149&amp;Horizontal!$B149&amp;Horizontal!AE$11,Vertical!$E:$O,AE$10,0))+0</f>
        <v>29.17</v>
      </c>
      <c r="AF149" s="207">
        <f>(VLOOKUP(Horizontal!$C149&amp;Horizontal!$B149&amp;Horizontal!AF$11,Vertical!$E:$O,AF$10,0))+0</f>
        <v>43.48</v>
      </c>
      <c r="AG149" s="207">
        <f>(VLOOKUP(Horizontal!$C149&amp;Horizontal!$B149&amp;Horizontal!AG$11,Vertical!$E:$O,AG$10,0))+0</f>
        <v>45.45</v>
      </c>
      <c r="AH149" s="209">
        <f>(VLOOKUP(Horizontal!$C149&amp;Horizontal!$B149&amp;Horizontal!AH$11,Vertical!$E:$O,AH$10,0))+0</f>
        <v>24</v>
      </c>
      <c r="AI149" s="210">
        <f>(VLOOKUP(Horizontal!$C149&amp;Horizontal!$B149&amp;Horizontal!AI$11,Vertical!$E:$O,AI$10,0))+0</f>
        <v>0</v>
      </c>
      <c r="AJ149" s="207">
        <f>(VLOOKUP(Horizontal!$C149&amp;Horizontal!$B149&amp;Horizontal!AJ$11,Vertical!$E:$O,AJ$10,0))+0</f>
        <v>0</v>
      </c>
      <c r="AK149" s="207">
        <f>(VLOOKUP(Horizontal!$C149&amp;Horizontal!$B149&amp;Horizontal!AK$11,Vertical!$E:$O,AK$10,0))+0</f>
        <v>14.29</v>
      </c>
      <c r="AL149" s="207">
        <f>(VLOOKUP(Horizontal!$C149&amp;Horizontal!$B149&amp;Horizontal!AL$11,Vertical!$E:$O,AL$10,0))+0</f>
        <v>14.29</v>
      </c>
      <c r="AM149" s="207">
        <f>(VLOOKUP(Horizontal!$C149&amp;Horizontal!$B149&amp;Horizontal!AM$11,Vertical!$E:$O,AM$10,0))+0</f>
        <v>16.670000000000002</v>
      </c>
      <c r="AN149" s="207">
        <f>(VLOOKUP(Horizontal!$C149&amp;Horizontal!$B149&amp;Horizontal!AN$11,Vertical!$E:$O,AN$10,0))+0</f>
        <v>41.67</v>
      </c>
      <c r="AO149" s="207">
        <f>(VLOOKUP(Horizontal!$C149&amp;Horizontal!$B149&amp;Horizontal!AO$11,Vertical!$E:$O,AO$10,0))+0</f>
        <v>30.43</v>
      </c>
      <c r="AP149" s="207">
        <f>(VLOOKUP(Horizontal!$C149&amp;Horizontal!$B149&amp;Horizontal!AP$11,Vertical!$E:$O,AP$10,0))+0</f>
        <v>27.27</v>
      </c>
      <c r="AQ149" s="209">
        <f>(VLOOKUP(Horizontal!$C149&amp;Horizontal!$B149&amp;Horizontal!AQ$11,Vertical!$E:$O,AQ$10,0))+0</f>
        <v>56</v>
      </c>
      <c r="AR149" s="210">
        <f>(VLOOKUP(Horizontal!$C149&amp;Horizontal!$B149&amp;Horizontal!AR$11,Vertical!$E:$O,AR$10,0))+0</f>
        <v>100</v>
      </c>
      <c r="AS149" s="207">
        <f>(VLOOKUP(Horizontal!$C149&amp;Horizontal!$B149&amp;Horizontal!AS$11,Vertical!$E:$O,AS$10,0))+0</f>
        <v>5.88</v>
      </c>
      <c r="AT149" s="207">
        <f>(VLOOKUP(Horizontal!$C149&amp;Horizontal!$B149&amp;Horizontal!AT$11,Vertical!$E:$O,AT$10,0))+0</f>
        <v>47.62</v>
      </c>
      <c r="AU149" s="207">
        <f>(VLOOKUP(Horizontal!$C149&amp;Horizontal!$B149&amp;Horizontal!AU$11,Vertical!$E:$O,AU$10,0))+0</f>
        <v>47.62</v>
      </c>
      <c r="AV149" s="207">
        <f>(VLOOKUP(Horizontal!$C149&amp;Horizontal!$B149&amp;Horizontal!AV$11,Vertical!$E:$O,AV$10,0))+0</f>
        <v>22.22</v>
      </c>
      <c r="AW149" s="207">
        <f>(VLOOKUP(Horizontal!$C149&amp;Horizontal!$B149&amp;Horizontal!AW$11,Vertical!$E:$O,AW$10,0))+0</f>
        <v>29.17</v>
      </c>
      <c r="AX149" s="207">
        <f>(VLOOKUP(Horizontal!$C149&amp;Horizontal!$B149&amp;Horizontal!AX$11,Vertical!$E:$O,AX$10,0))+0</f>
        <v>26.09</v>
      </c>
      <c r="AY149" s="207">
        <f>(VLOOKUP(Horizontal!$C149&amp;Horizontal!$B149&amp;Horizontal!AY$11,Vertical!$E:$O,AY$10,0))+0</f>
        <v>27.27</v>
      </c>
      <c r="AZ149" s="209">
        <f>(VLOOKUP(Horizontal!$C149&amp;Horizontal!$B149&amp;Horizontal!AZ$11,Vertical!$E:$O,AZ$10,0))+0</f>
        <v>20</v>
      </c>
      <c r="BA149" s="208">
        <f>(VLOOKUP(Horizontal!$C149&amp;Horizontal!$B149&amp;Horizontal!BA$11,Vertical!$E:$O,BA$10,0))+0</f>
        <v>53.81</v>
      </c>
      <c r="BB149" s="210">
        <f>(VLOOKUP(Horizontal!$C149&amp;Horizontal!$B149&amp;Horizontal!BB$11,Vertical!$E:$O,BB$10,0))+0</f>
        <v>451.13</v>
      </c>
      <c r="BC149" s="207">
        <f>(VLOOKUP(Horizontal!$C149&amp;Horizontal!$B149&amp;Horizontal!BC$11,Vertical!$E:$O,BC$10,0))+0</f>
        <v>297.55</v>
      </c>
      <c r="BD149" s="207">
        <f>(VLOOKUP(Horizontal!$C149&amp;Horizontal!$B149&amp;Horizontal!BD$11,Vertical!$E:$O,BD$10,0))+0</f>
        <v>249.16</v>
      </c>
      <c r="BE149" s="207">
        <f>(VLOOKUP(Horizontal!$C149&amp;Horizontal!$B149&amp;Horizontal!BE$11,Vertical!$E:$O,BE$10,0))+0</f>
        <v>224.89</v>
      </c>
      <c r="BF149" s="207">
        <f>(VLOOKUP(Horizontal!$C149&amp;Horizontal!$B149&amp;Horizontal!BF$11,Vertical!$E:$O,BF$10,0))+0</f>
        <v>212.68</v>
      </c>
      <c r="BG149" s="207">
        <f>(VLOOKUP(Horizontal!$C149&amp;Horizontal!$B149&amp;Horizontal!BG$11,Vertical!$E:$O,BG$10,0))+0</f>
        <v>247.05</v>
      </c>
      <c r="BH149" s="207">
        <f>(VLOOKUP(Horizontal!$C149&amp;Horizontal!$B149&amp;Horizontal!BH$11,Vertical!$E:$O,BH$10,0))+0</f>
        <v>212.03</v>
      </c>
      <c r="BI149" s="207">
        <f>(VLOOKUP(Horizontal!$C149&amp;Horizontal!$B149&amp;Horizontal!BI$11,Vertical!$E:$O,BI$10,0))+0</f>
        <v>201.1</v>
      </c>
      <c r="BJ149" s="209">
        <f>(VLOOKUP(Horizontal!$C149&amp;Horizontal!$B149&amp;Horizontal!BJ$11,Vertical!$E:$O,BJ$10,0))+0</f>
        <v>196.59</v>
      </c>
      <c r="BK149" s="210">
        <f>(VLOOKUP(Horizontal!$C149&amp;Horizontal!$B149&amp;Horizontal!BK$11,Vertical!$E:$O,BK$10,0))+0</f>
        <v>53</v>
      </c>
      <c r="BL149" s="207">
        <f>(VLOOKUP(Horizontal!$C149&amp;Horizontal!$B149&amp;Horizontal!BL$11,Vertical!$E:$O,BL$10,0))+0</f>
        <v>46</v>
      </c>
      <c r="BM149" s="207">
        <f>(VLOOKUP(Horizontal!$C149&amp;Horizontal!$B149&amp;Horizontal!BM$11,Vertical!$E:$O,BM$10,0))+0</f>
        <v>42</v>
      </c>
      <c r="BN149" s="207">
        <f>(VLOOKUP(Horizontal!$C149&amp;Horizontal!$B149&amp;Horizontal!BN$11,Vertical!$E:$O,BN$10,0))+0</f>
        <v>39</v>
      </c>
      <c r="BO149" s="207">
        <f>(VLOOKUP(Horizontal!$C149&amp;Horizontal!$B149&amp;Horizontal!BO$11,Vertical!$E:$O,BO$10,0))+0</f>
        <v>38</v>
      </c>
      <c r="BP149" s="207">
        <f>(VLOOKUP(Horizontal!$C149&amp;Horizontal!$B149&amp;Horizontal!BP$11,Vertical!$E:$O,BP$10,0))+0</f>
        <v>36</v>
      </c>
      <c r="BQ149" s="207">
        <f>(VLOOKUP(Horizontal!$C149&amp;Horizontal!$B149&amp;Horizontal!BQ$11,Vertical!$E:$O,BQ$10,0))+0</f>
        <v>32</v>
      </c>
      <c r="BR149" s="207">
        <f>(VLOOKUP(Horizontal!$C149&amp;Horizontal!$B149&amp;Horizontal!BR$11,Vertical!$E:$O,BR$10,0))+0</f>
        <v>29</v>
      </c>
      <c r="BS149" s="209">
        <f>(VLOOKUP(Horizontal!$C149&amp;Horizontal!$B149&amp;Horizontal!BS$11,Vertical!$E:$O,BS$10,0))+0</f>
        <v>25</v>
      </c>
      <c r="BT149" s="210">
        <f>(VLOOKUP(Horizontal!$C149&amp;Horizontal!$B149&amp;Horizontal!BT$11,Vertical!$E:$O,BT$10,0))+0</f>
        <v>11.76</v>
      </c>
      <c r="BU149" s="207">
        <f>(VLOOKUP(Horizontal!$C149&amp;Horizontal!$B149&amp;Horizontal!BU$11,Vertical!$E:$O,BU$10,0))+0</f>
        <v>88.24</v>
      </c>
      <c r="BV149" s="207">
        <f>(VLOOKUP(Horizontal!$C149&amp;Horizontal!$B149&amp;Horizontal!BV$11,Vertical!$E:$O,BV$10,0))+0</f>
        <v>56.25</v>
      </c>
      <c r="BW149" s="207">
        <f>(VLOOKUP(Horizontal!$C149&amp;Horizontal!$B149&amp;Horizontal!BW$11,Vertical!$E:$O,BW$10,0))+0</f>
        <v>56.25</v>
      </c>
      <c r="BX149" s="207">
        <f>(VLOOKUP(Horizontal!$C149&amp;Horizontal!$B149&amp;Horizontal!BX$11,Vertical!$E:$O,BX$10,0))+0</f>
        <v>73.680000000000007</v>
      </c>
      <c r="BY149" s="207">
        <f>(VLOOKUP(Horizontal!$C149&amp;Horizontal!$B149&amp;Horizontal!BY$11,Vertical!$E:$O,BY$10,0))+0</f>
        <v>25</v>
      </c>
      <c r="BZ149" s="207">
        <f>(VLOOKUP(Horizontal!$C149&amp;Horizontal!$B149&amp;Horizontal!BZ$11,Vertical!$E:$O,BZ$10,0))+0</f>
        <v>44.44</v>
      </c>
      <c r="CA149" s="207">
        <f>(VLOOKUP(Horizontal!$C149&amp;Horizontal!$B149&amp;Horizontal!CA$11,Vertical!$E:$O,CA$10,0))+0</f>
        <v>35</v>
      </c>
      <c r="CB149" s="209">
        <f>(VLOOKUP(Horizontal!$C149&amp;Horizontal!$B149&amp;Horizontal!CB$11,Vertical!$E:$O,CB$10,0))+0</f>
        <v>30</v>
      </c>
      <c r="CC149" s="210">
        <f>(VLOOKUP(Horizontal!$C149&amp;Horizontal!$B149&amp;Horizontal!CC$11,Vertical!$E:$O,CC$10,0))+0</f>
        <v>0</v>
      </c>
      <c r="CD149" s="207">
        <f>(VLOOKUP(Horizontal!$C149&amp;Horizontal!$B149&amp;Horizontal!CD$11,Vertical!$E:$O,CD$10,0))+0</f>
        <v>0</v>
      </c>
      <c r="CE149" s="207">
        <f>(VLOOKUP(Horizontal!$C149&amp;Horizontal!$B149&amp;Horizontal!CE$11,Vertical!$E:$O,CE$10,0))+0</f>
        <v>12.5</v>
      </c>
      <c r="CF149" s="207">
        <f>(VLOOKUP(Horizontal!$C149&amp;Horizontal!$B149&amp;Horizontal!CF$11,Vertical!$E:$O,CF$10,0))+0</f>
        <v>12.5</v>
      </c>
      <c r="CG149" s="207">
        <f>(VLOOKUP(Horizontal!$C149&amp;Horizontal!$B149&amp;Horizontal!CG$11,Vertical!$E:$O,CG$10,0))+0</f>
        <v>15.79</v>
      </c>
      <c r="CH149" s="207">
        <f>(VLOOKUP(Horizontal!$C149&amp;Horizontal!$B149&amp;Horizontal!CH$11,Vertical!$E:$O,CH$10,0))+0</f>
        <v>30</v>
      </c>
      <c r="CI149" s="207">
        <f>(VLOOKUP(Horizontal!$C149&amp;Horizontal!$B149&amp;Horizontal!CI$11,Vertical!$E:$O,CI$10,0))+0</f>
        <v>22.22</v>
      </c>
      <c r="CJ149" s="207">
        <f>(VLOOKUP(Horizontal!$C149&amp;Horizontal!$B149&amp;Horizontal!CJ$11,Vertical!$E:$O,CJ$10,0))+0</f>
        <v>20</v>
      </c>
      <c r="CK149" s="209">
        <f>(VLOOKUP(Horizontal!$C149&amp;Horizontal!$B149&amp;Horizontal!CK$11,Vertical!$E:$O,CK$10,0))+0</f>
        <v>25</v>
      </c>
      <c r="CL149" s="210">
        <f>(VLOOKUP(Horizontal!$C149&amp;Horizontal!$B149&amp;Horizontal!CL$11,Vertical!$E:$O,CL$10,0))+0</f>
        <v>88.24</v>
      </c>
      <c r="CM149" s="207">
        <f>(VLOOKUP(Horizontal!$C149&amp;Horizontal!$B149&amp;Horizontal!CM$11,Vertical!$E:$O,CM$10,0))+0</f>
        <v>11.76</v>
      </c>
      <c r="CN149" s="207">
        <f>(VLOOKUP(Horizontal!$C149&amp;Horizontal!$B149&amp;Horizontal!CN$11,Vertical!$E:$O,CN$10,0))+0</f>
        <v>31.25</v>
      </c>
      <c r="CO149" s="207">
        <f>(VLOOKUP(Horizontal!$C149&amp;Horizontal!$B149&amp;Horizontal!CO$11,Vertical!$E:$O,CO$10,0))+0</f>
        <v>31.25</v>
      </c>
      <c r="CP149" s="207">
        <f>(VLOOKUP(Horizontal!$C149&amp;Horizontal!$B149&amp;Horizontal!CP$11,Vertical!$E:$O,CP$10,0))+0</f>
        <v>10.53</v>
      </c>
      <c r="CQ149" s="207">
        <f>(VLOOKUP(Horizontal!$C149&amp;Horizontal!$B149&amp;Horizontal!CQ$11,Vertical!$E:$O,CQ$10,0))+0</f>
        <v>45</v>
      </c>
      <c r="CR149" s="207">
        <f>(VLOOKUP(Horizontal!$C149&amp;Horizontal!$B149&amp;Horizontal!CR$11,Vertical!$E:$O,CR$10,0))+0</f>
        <v>33.33</v>
      </c>
      <c r="CS149" s="207">
        <f>(VLOOKUP(Horizontal!$C149&amp;Horizontal!$B149&amp;Horizontal!CS$11,Vertical!$E:$O,CS$10,0))+0</f>
        <v>45</v>
      </c>
      <c r="CT149" s="207">
        <f>(VLOOKUP(Horizontal!$C149&amp;Horizontal!$B149&amp;Horizontal!CT$11,Vertical!$E:$O,CT$10,0))+0</f>
        <v>45</v>
      </c>
      <c r="CU149" s="152"/>
      <c r="CV149" s="211">
        <f t="shared" si="80"/>
        <v>53.600000000000023</v>
      </c>
      <c r="CW149" s="190">
        <f t="shared" si="81"/>
        <v>53.200000000000017</v>
      </c>
      <c r="CX149" s="190">
        <f t="shared" si="82"/>
        <v>50.47999999999999</v>
      </c>
      <c r="CY149" s="190">
        <f t="shared" si="83"/>
        <v>47.049999999999983</v>
      </c>
      <c r="CZ149" s="190">
        <f t="shared" si="84"/>
        <v>45.22</v>
      </c>
      <c r="DA149" s="190">
        <f t="shared" si="85"/>
        <v>52.25</v>
      </c>
      <c r="DB149" s="190">
        <f t="shared" si="86"/>
        <v>45.580000000000013</v>
      </c>
      <c r="DC149" s="190">
        <f t="shared" si="87"/>
        <v>43.739999999999981</v>
      </c>
      <c r="DD149" s="212">
        <f t="shared" si="88"/>
        <v>42.960000000000008</v>
      </c>
      <c r="DE149" s="9">
        <v>160</v>
      </c>
      <c r="DF149" s="212">
        <f t="shared" si="89"/>
        <v>-189.07278959810864</v>
      </c>
      <c r="DG149" s="264"/>
      <c r="DH149" s="265"/>
      <c r="DI149" s="265"/>
      <c r="DJ149" s="266"/>
      <c r="DK149" s="190">
        <v>549.19000000000005</v>
      </c>
      <c r="DL149" s="190">
        <v>549.19000000000005</v>
      </c>
      <c r="DM149" s="190">
        <v>549.19000000000005</v>
      </c>
      <c r="DN149" s="212">
        <v>549.19000000000005</v>
      </c>
      <c r="DO149" s="190">
        <v>533.82000000000005</v>
      </c>
      <c r="DP149" s="190">
        <v>533.82000000000005</v>
      </c>
      <c r="DQ149" s="190">
        <v>533.82000000000005</v>
      </c>
      <c r="DR149" s="212">
        <v>533.82000000000005</v>
      </c>
      <c r="DS149" s="150"/>
      <c r="DT149" s="190">
        <v>392</v>
      </c>
      <c r="DU149" s="190">
        <v>230</v>
      </c>
      <c r="DV149" s="190">
        <v>190</v>
      </c>
      <c r="DW149" s="190">
        <v>165</v>
      </c>
      <c r="DX149" s="190"/>
      <c r="DY149" s="190"/>
      <c r="DZ149" s="190"/>
      <c r="EA149" s="190">
        <v>164</v>
      </c>
      <c r="EB149" s="190"/>
      <c r="EC149" s="190"/>
      <c r="ED149" s="190">
        <f>((EA149*3+DU149+DT149)/5)+0</f>
        <v>222.8</v>
      </c>
      <c r="EE149" s="190">
        <v>190</v>
      </c>
      <c r="EF149" s="190">
        <v>165</v>
      </c>
      <c r="EG149" s="190">
        <v>155</v>
      </c>
      <c r="EH149" s="212">
        <v>155</v>
      </c>
      <c r="EI149" s="213"/>
      <c r="EJ149" s="211">
        <v>65</v>
      </c>
      <c r="EK149" s="190">
        <v>46</v>
      </c>
      <c r="EL149" s="190">
        <v>46</v>
      </c>
      <c r="EM149" s="190">
        <v>46</v>
      </c>
      <c r="EN149" s="190"/>
      <c r="EO149" s="190"/>
      <c r="EP149" s="190"/>
      <c r="EQ149" s="190"/>
      <c r="ER149" s="190"/>
      <c r="ES149" s="190"/>
      <c r="ET149" s="190">
        <f>((EJ149+EK149+EL149+EM149*2)/5)+0</f>
        <v>49.8</v>
      </c>
      <c r="EU149" s="190">
        <v>50</v>
      </c>
      <c r="EV149" s="190">
        <v>45</v>
      </c>
      <c r="EW149" s="190">
        <v>45</v>
      </c>
      <c r="EX149" s="212">
        <v>45</v>
      </c>
      <c r="EY149" s="211"/>
      <c r="EZ149" s="75">
        <f t="shared" si="91"/>
        <v>-0.12888888888888889</v>
      </c>
      <c r="FA149" s="89">
        <f t="shared" ref="FA149:FA180" si="94">(FA148)+0</f>
        <v>-0.1</v>
      </c>
      <c r="FB149" s="212"/>
      <c r="FC149" s="213"/>
      <c r="FD149" s="213"/>
      <c r="FE149" s="213"/>
      <c r="FF149" s="213"/>
      <c r="FG149" s="213"/>
      <c r="FH149" s="213"/>
      <c r="FI149" s="213"/>
      <c r="FJ149" s="213"/>
      <c r="FK149" s="213"/>
      <c r="FL149" s="213"/>
      <c r="FM149" s="213"/>
      <c r="FN149" s="213"/>
      <c r="FO149" s="213"/>
      <c r="FP149" s="213"/>
      <c r="FQ149" s="213"/>
      <c r="FR149" s="213"/>
      <c r="FS149" s="211"/>
      <c r="FT149" s="190"/>
      <c r="FU149" s="190"/>
      <c r="FV149" s="190"/>
      <c r="FW149" s="190"/>
      <c r="FX149" s="190"/>
      <c r="FY149" s="190"/>
      <c r="FZ149" s="190"/>
      <c r="GA149" s="190"/>
      <c r="GB149" s="190"/>
      <c r="GC149" s="190"/>
      <c r="GD149" s="190"/>
      <c r="GE149" s="190"/>
      <c r="GF149" s="190"/>
      <c r="GG149" s="212"/>
    </row>
    <row r="150" spans="1:189">
      <c r="A150" s="56"/>
      <c r="B150" s="33">
        <f t="shared" si="92"/>
        <v>42962</v>
      </c>
      <c r="C150" s="30" t="s">
        <v>33</v>
      </c>
      <c r="D150" s="30">
        <v>2017</v>
      </c>
      <c r="E150" s="30" t="str">
        <f t="shared" si="93"/>
        <v>2017S33</v>
      </c>
      <c r="F150" s="30" t="str">
        <f t="shared" si="90"/>
        <v>82017</v>
      </c>
      <c r="G150" s="208">
        <v>-52</v>
      </c>
      <c r="H150" s="207">
        <f>(VLOOKUP(Horizontal!$C150&amp;Horizontal!$B150&amp;Horizontal!H$11,Vertical!$E:$O,H$10,0))+0</f>
        <v>417.81</v>
      </c>
      <c r="I150" s="207">
        <f>(VLOOKUP(Horizontal!$C150&amp;Horizontal!$B150&amp;Horizontal!I$11,Vertical!$E:$O,I$10,0))+0</f>
        <v>263.95</v>
      </c>
      <c r="J150" s="207">
        <f>(VLOOKUP(Horizontal!$C150&amp;Horizontal!$B150&amp;Horizontal!J$11,Vertical!$E:$O,J$10,0))+0</f>
        <v>211.68</v>
      </c>
      <c r="K150" s="207">
        <f>(VLOOKUP(Horizontal!$C150&amp;Horizontal!$B150&amp;Horizontal!K$11,Vertical!$E:$O,K$10,0))+0</f>
        <v>174.9</v>
      </c>
      <c r="L150" s="207">
        <f>(VLOOKUP(Horizontal!$C150&amp;Horizontal!$B150&amp;Horizontal!L$11,Vertical!$E:$O,L$10,0))+0</f>
        <v>164.8</v>
      </c>
      <c r="M150" s="207">
        <f>(VLOOKUP(Horizontal!$C150&amp;Horizontal!$B150&amp;Horizontal!M$11,Vertical!$E:$O,M$10,0))+0</f>
        <v>193.91</v>
      </c>
      <c r="N150" s="207">
        <f>(VLOOKUP(Horizontal!$C150&amp;Horizontal!$B150&amp;Horizontal!N$11,Vertical!$E:$O,N$10,0))+0</f>
        <v>166.86</v>
      </c>
      <c r="O150" s="207">
        <f>(VLOOKUP(Horizontal!$C150&amp;Horizontal!$B150&amp;Horizontal!O$11,Vertical!$E:$O,O$10,0))+0</f>
        <v>157.09</v>
      </c>
      <c r="P150" s="209">
        <f>(VLOOKUP(Horizontal!$C150&amp;Horizontal!$B150&amp;Horizontal!P$11,Vertical!$E:$O,P$10,0))+0</f>
        <v>152.84</v>
      </c>
      <c r="Q150" s="210">
        <f>(VLOOKUP(Horizontal!$C150&amp;Horizontal!$B150&amp;Horizontal!Q$11,Vertical!$E:$O,Q$10,0))+0</f>
        <v>67</v>
      </c>
      <c r="R150" s="207">
        <f>(VLOOKUP(Horizontal!$C150&amp;Horizontal!$B150&amp;Horizontal!R$11,Vertical!$E:$O,R$10,0))+0</f>
        <v>65</v>
      </c>
      <c r="S150" s="207">
        <f>(VLOOKUP(Horizontal!$C150&amp;Horizontal!$B150&amp;Horizontal!S$11,Vertical!$E:$O,S$10,0))+0</f>
        <v>54</v>
      </c>
      <c r="T150" s="207">
        <f>(VLOOKUP(Horizontal!$C150&amp;Horizontal!$B150&amp;Horizontal!T$11,Vertical!$E:$O,T$10,0))+0</f>
        <v>43</v>
      </c>
      <c r="U150" s="207">
        <f>(VLOOKUP(Horizontal!$C150&amp;Horizontal!$B150&amp;Horizontal!U$11,Vertical!$E:$O,U$10,0))+0</f>
        <v>43</v>
      </c>
      <c r="V150" s="207">
        <f>(VLOOKUP(Horizontal!$C150&amp;Horizontal!$B150&amp;Horizontal!V$11,Vertical!$E:$O,V$10,0))+0</f>
        <v>38</v>
      </c>
      <c r="W150" s="207">
        <f>(VLOOKUP(Horizontal!$C150&amp;Horizontal!$B150&amp;Horizontal!W$11,Vertical!$E:$O,W$10,0))+0</f>
        <v>33</v>
      </c>
      <c r="X150" s="207">
        <f>(VLOOKUP(Horizontal!$C150&amp;Horizontal!$B150&amp;Horizontal!X$11,Vertical!$E:$O,X$10,0))+0</f>
        <v>25</v>
      </c>
      <c r="Y150" s="209">
        <f>(VLOOKUP(Horizontal!$C150&amp;Horizontal!$B150&amp;Horizontal!Y$11,Vertical!$E:$O,Y$10,0))+0</f>
        <v>24</v>
      </c>
      <c r="Z150" s="210">
        <f>(VLOOKUP(Horizontal!$C150&amp;Horizontal!$B150&amp;Horizontal!Z$11,Vertical!$E:$O,Z$10,0))+0</f>
        <v>5.26</v>
      </c>
      <c r="AA150" s="207">
        <f>(VLOOKUP(Horizontal!$C150&amp;Horizontal!$B150&amp;Horizontal!AA$11,Vertical!$E:$O,AA$10,0))+0</f>
        <v>5.88</v>
      </c>
      <c r="AB150" s="207">
        <f>(VLOOKUP(Horizontal!$C150&amp;Horizontal!$B150&amp;Horizontal!AB$11,Vertical!$E:$O,AB$10,0))+0</f>
        <v>10.53</v>
      </c>
      <c r="AC150" s="207">
        <f>(VLOOKUP(Horizontal!$C150&amp;Horizontal!$B150&amp;Horizontal!AC$11,Vertical!$E:$O,AC$10,0))+0</f>
        <v>45.45</v>
      </c>
      <c r="AD150" s="207">
        <f>(VLOOKUP(Horizontal!$C150&amp;Horizontal!$B150&amp;Horizontal!AD$11,Vertical!$E:$O,AD$10,0))+0</f>
        <v>68.180000000000007</v>
      </c>
      <c r="AE150" s="207">
        <f>(VLOOKUP(Horizontal!$C150&amp;Horizontal!$B150&amp;Horizontal!AE$11,Vertical!$E:$O,AE$10,0))+0</f>
        <v>52</v>
      </c>
      <c r="AF150" s="207">
        <f>(VLOOKUP(Horizontal!$C150&amp;Horizontal!$B150&amp;Horizontal!AF$11,Vertical!$E:$O,AF$10,0))+0</f>
        <v>28</v>
      </c>
      <c r="AG150" s="207">
        <f>(VLOOKUP(Horizontal!$C150&amp;Horizontal!$B150&amp;Horizontal!AG$11,Vertical!$E:$O,AG$10,0))+0</f>
        <v>32</v>
      </c>
      <c r="AH150" s="209">
        <f>(VLOOKUP(Horizontal!$C150&amp;Horizontal!$B150&amp;Horizontal!AH$11,Vertical!$E:$O,AH$10,0))+0</f>
        <v>32</v>
      </c>
      <c r="AI150" s="210">
        <f>(VLOOKUP(Horizontal!$C150&amp;Horizontal!$B150&amp;Horizontal!AI$11,Vertical!$E:$O,AI$10,0))+0</f>
        <v>0</v>
      </c>
      <c r="AJ150" s="207">
        <f>(VLOOKUP(Horizontal!$C150&amp;Horizontal!$B150&amp;Horizontal!AJ$11,Vertical!$E:$O,AJ$10,0))+0</f>
        <v>0</v>
      </c>
      <c r="AK150" s="207">
        <f>(VLOOKUP(Horizontal!$C150&amp;Horizontal!$B150&amp;Horizontal!AK$11,Vertical!$E:$O,AK$10,0))+0</f>
        <v>5.26</v>
      </c>
      <c r="AL150" s="207">
        <f>(VLOOKUP(Horizontal!$C150&amp;Horizontal!$B150&amp;Horizontal!AL$11,Vertical!$E:$O,AL$10,0))+0</f>
        <v>22.73</v>
      </c>
      <c r="AM150" s="207">
        <f>(VLOOKUP(Horizontal!$C150&amp;Horizontal!$B150&amp;Horizontal!AM$11,Vertical!$E:$O,AM$10,0))+0</f>
        <v>13.64</v>
      </c>
      <c r="AN150" s="207">
        <f>(VLOOKUP(Horizontal!$C150&amp;Horizontal!$B150&amp;Horizontal!AN$11,Vertical!$E:$O,AN$10,0))+0</f>
        <v>36</v>
      </c>
      <c r="AO150" s="207">
        <f>(VLOOKUP(Horizontal!$C150&amp;Horizontal!$B150&amp;Horizontal!AO$11,Vertical!$E:$O,AO$10,0))+0</f>
        <v>48</v>
      </c>
      <c r="AP150" s="207">
        <f>(VLOOKUP(Horizontal!$C150&amp;Horizontal!$B150&amp;Horizontal!AP$11,Vertical!$E:$O,AP$10,0))+0</f>
        <v>48</v>
      </c>
      <c r="AQ150" s="209">
        <f>(VLOOKUP(Horizontal!$C150&amp;Horizontal!$B150&amp;Horizontal!AQ$11,Vertical!$E:$O,AQ$10,0))+0</f>
        <v>48</v>
      </c>
      <c r="AR150" s="210">
        <f>(VLOOKUP(Horizontal!$C150&amp;Horizontal!$B150&amp;Horizontal!AR$11,Vertical!$E:$O,AR$10,0))+0</f>
        <v>94.74</v>
      </c>
      <c r="AS150" s="207">
        <f>(VLOOKUP(Horizontal!$C150&amp;Horizontal!$B150&amp;Horizontal!AS$11,Vertical!$E:$O,AS$10,0))+0</f>
        <v>94.12</v>
      </c>
      <c r="AT150" s="207">
        <f>(VLOOKUP(Horizontal!$C150&amp;Horizontal!$B150&amp;Horizontal!AT$11,Vertical!$E:$O,AT$10,0))+0</f>
        <v>84.21</v>
      </c>
      <c r="AU150" s="207">
        <f>(VLOOKUP(Horizontal!$C150&amp;Horizontal!$B150&amp;Horizontal!AU$11,Vertical!$E:$O,AU$10,0))+0</f>
        <v>31.82</v>
      </c>
      <c r="AV150" s="207">
        <f>(VLOOKUP(Horizontal!$C150&amp;Horizontal!$B150&amp;Horizontal!AV$11,Vertical!$E:$O,AV$10,0))+0</f>
        <v>18.18</v>
      </c>
      <c r="AW150" s="207">
        <f>(VLOOKUP(Horizontal!$C150&amp;Horizontal!$B150&amp;Horizontal!AW$11,Vertical!$E:$O,AW$10,0))+0</f>
        <v>12</v>
      </c>
      <c r="AX150" s="207">
        <f>(VLOOKUP(Horizontal!$C150&amp;Horizontal!$B150&amp;Horizontal!AX$11,Vertical!$E:$O,AX$10,0))+0</f>
        <v>24</v>
      </c>
      <c r="AY150" s="207">
        <f>(VLOOKUP(Horizontal!$C150&amp;Horizontal!$B150&amp;Horizontal!AY$11,Vertical!$E:$O,AY$10,0))+0</f>
        <v>20</v>
      </c>
      <c r="AZ150" s="209">
        <f>(VLOOKUP(Horizontal!$C150&amp;Horizontal!$B150&amp;Horizontal!AZ$11,Vertical!$E:$O,AZ$10,0))+0</f>
        <v>20</v>
      </c>
      <c r="BA150" s="208">
        <f>(VLOOKUP(Horizontal!$C150&amp;Horizontal!$B150&amp;Horizontal!BA$11,Vertical!$E:$O,BA$10,0))+0</f>
        <v>54.41</v>
      </c>
      <c r="BB150" s="210">
        <f>(VLOOKUP(Horizontal!$C150&amp;Horizontal!$B150&amp;Horizontal!BB$11,Vertical!$E:$O,BB$10,0))+0</f>
        <v>468.59</v>
      </c>
      <c r="BC150" s="207">
        <f>(VLOOKUP(Horizontal!$C150&amp;Horizontal!$B150&amp;Horizontal!BC$11,Vertical!$E:$O,BC$10,0))+0</f>
        <v>311.2</v>
      </c>
      <c r="BD150" s="207">
        <f>(VLOOKUP(Horizontal!$C150&amp;Horizontal!$B150&amp;Horizontal!BD$11,Vertical!$E:$O,BD$10,0))+0</f>
        <v>257.89999999999998</v>
      </c>
      <c r="BE150" s="207">
        <f>(VLOOKUP(Horizontal!$C150&amp;Horizontal!$B150&amp;Horizontal!BE$11,Vertical!$E:$O,BE$10,0))+0</f>
        <v>226.03</v>
      </c>
      <c r="BF150" s="207">
        <f>(VLOOKUP(Horizontal!$C150&amp;Horizontal!$B150&amp;Horizontal!BF$11,Vertical!$E:$O,BF$10,0))+0</f>
        <v>212.3</v>
      </c>
      <c r="BG150" s="207">
        <f>(VLOOKUP(Horizontal!$C150&amp;Horizontal!$B150&amp;Horizontal!BG$11,Vertical!$E:$O,BG$10,0))+0</f>
        <v>247.62</v>
      </c>
      <c r="BH150" s="207">
        <f>(VLOOKUP(Horizontal!$C150&amp;Horizontal!$B150&amp;Horizontal!BH$11,Vertical!$E:$O,BH$10,0))+0</f>
        <v>213.56</v>
      </c>
      <c r="BI150" s="207">
        <f>(VLOOKUP(Horizontal!$C150&amp;Horizontal!$B150&amp;Horizontal!BI$11,Vertical!$E:$O,BI$10,0))+0</f>
        <v>201.19</v>
      </c>
      <c r="BJ150" s="209">
        <f>(VLOOKUP(Horizontal!$C150&amp;Horizontal!$B150&amp;Horizontal!BJ$11,Vertical!$E:$O,BJ$10,0))+0</f>
        <v>198.38</v>
      </c>
      <c r="BK150" s="210">
        <f>(VLOOKUP(Horizontal!$C150&amp;Horizontal!$B150&amp;Horizontal!BK$11,Vertical!$E:$O,BK$10,0))+0</f>
        <v>54</v>
      </c>
      <c r="BL150" s="207">
        <f>(VLOOKUP(Horizontal!$C150&amp;Horizontal!$B150&amp;Horizontal!BL$11,Vertical!$E:$O,BL$10,0))+0</f>
        <v>47</v>
      </c>
      <c r="BM150" s="207">
        <f>(VLOOKUP(Horizontal!$C150&amp;Horizontal!$B150&amp;Horizontal!BM$11,Vertical!$E:$O,BM$10,0))+0</f>
        <v>40</v>
      </c>
      <c r="BN150" s="207">
        <f>(VLOOKUP(Horizontal!$C150&amp;Horizontal!$B150&amp;Horizontal!BN$11,Vertical!$E:$O,BN$10,0))+0</f>
        <v>38</v>
      </c>
      <c r="BO150" s="207">
        <f>(VLOOKUP(Horizontal!$C150&amp;Horizontal!$B150&amp;Horizontal!BO$11,Vertical!$E:$O,BO$10,0))+0</f>
        <v>38</v>
      </c>
      <c r="BP150" s="207">
        <f>(VLOOKUP(Horizontal!$C150&amp;Horizontal!$B150&amp;Horizontal!BP$11,Vertical!$E:$O,BP$10,0))+0</f>
        <v>32</v>
      </c>
      <c r="BQ150" s="207">
        <f>(VLOOKUP(Horizontal!$C150&amp;Horizontal!$B150&amp;Horizontal!BQ$11,Vertical!$E:$O,BQ$10,0))+0</f>
        <v>28</v>
      </c>
      <c r="BR150" s="207">
        <f>(VLOOKUP(Horizontal!$C150&amp;Horizontal!$B150&amp;Horizontal!BR$11,Vertical!$E:$O,BR$10,0))+0</f>
        <v>25</v>
      </c>
      <c r="BS150" s="209">
        <f>(VLOOKUP(Horizontal!$C150&amp;Horizontal!$B150&amp;Horizontal!BS$11,Vertical!$E:$O,BS$10,0))+0</f>
        <v>24</v>
      </c>
      <c r="BT150" s="210">
        <f>(VLOOKUP(Horizontal!$C150&amp;Horizontal!$B150&amp;Horizontal!BT$11,Vertical!$E:$O,BT$10,0))+0</f>
        <v>17.649999999999999</v>
      </c>
      <c r="BU150" s="207">
        <f>(VLOOKUP(Horizontal!$C150&amp;Horizontal!$B150&amp;Horizontal!BU$11,Vertical!$E:$O,BU$10,0))+0</f>
        <v>35.29</v>
      </c>
      <c r="BV150" s="207">
        <f>(VLOOKUP(Horizontal!$C150&amp;Horizontal!$B150&amp;Horizontal!BV$11,Vertical!$E:$O,BV$10,0))+0</f>
        <v>36.840000000000003</v>
      </c>
      <c r="BW150" s="207">
        <f>(VLOOKUP(Horizontal!$C150&amp;Horizontal!$B150&amp;Horizontal!BW$11,Vertical!$E:$O,BW$10,0))+0</f>
        <v>58.82</v>
      </c>
      <c r="BX150" s="207">
        <f>(VLOOKUP(Horizontal!$C150&amp;Horizontal!$B150&amp;Horizontal!BX$11,Vertical!$E:$O,BX$10,0))+0</f>
        <v>66.67</v>
      </c>
      <c r="BY150" s="207">
        <f>(VLOOKUP(Horizontal!$C150&amp;Horizontal!$B150&amp;Horizontal!BY$11,Vertical!$E:$O,BY$10,0))+0</f>
        <v>36.840000000000003</v>
      </c>
      <c r="BZ150" s="207">
        <f>(VLOOKUP(Horizontal!$C150&amp;Horizontal!$B150&amp;Horizontal!BZ$11,Vertical!$E:$O,BZ$10,0))+0</f>
        <v>21.05</v>
      </c>
      <c r="CA150" s="207">
        <f>(VLOOKUP(Horizontal!$C150&amp;Horizontal!$B150&amp;Horizontal!CA$11,Vertical!$E:$O,CA$10,0))+0</f>
        <v>22.53</v>
      </c>
      <c r="CB150" s="209">
        <f>(VLOOKUP(Horizontal!$C150&amp;Horizontal!$B150&amp;Horizontal!CB$11,Vertical!$E:$O,CB$10,0))+0</f>
        <v>27.78</v>
      </c>
      <c r="CC150" s="210">
        <f>(VLOOKUP(Horizontal!$C150&amp;Horizontal!$B150&amp;Horizontal!CC$11,Vertical!$E:$O,CC$10,0))+0</f>
        <v>0</v>
      </c>
      <c r="CD150" s="207">
        <f>(VLOOKUP(Horizontal!$C150&amp;Horizontal!$B150&amp;Horizontal!CD$11,Vertical!$E:$O,CD$10,0))+0</f>
        <v>0</v>
      </c>
      <c r="CE150" s="207">
        <f>(VLOOKUP(Horizontal!$C150&amp;Horizontal!$B150&amp;Horizontal!CE$11,Vertical!$E:$O,CE$10,0))+0</f>
        <v>5.26</v>
      </c>
      <c r="CF150" s="207">
        <f>(VLOOKUP(Horizontal!$C150&amp;Horizontal!$B150&amp;Horizontal!CF$11,Vertical!$E:$O,CF$10,0))+0</f>
        <v>5.88</v>
      </c>
      <c r="CG150" s="207">
        <f>(VLOOKUP(Horizontal!$C150&amp;Horizontal!$B150&amp;Horizontal!CG$11,Vertical!$E:$O,CG$10,0))+0</f>
        <v>11.11</v>
      </c>
      <c r="CH150" s="207">
        <f>(VLOOKUP(Horizontal!$C150&amp;Horizontal!$B150&amp;Horizontal!CH$11,Vertical!$E:$O,CH$10,0))+0</f>
        <v>21.05</v>
      </c>
      <c r="CI150" s="207">
        <f>(VLOOKUP(Horizontal!$C150&amp;Horizontal!$B150&amp;Horizontal!CI$11,Vertical!$E:$O,CI$10,0))+0</f>
        <v>42.11</v>
      </c>
      <c r="CJ150" s="207">
        <f>(VLOOKUP(Horizontal!$C150&amp;Horizontal!$B150&amp;Horizontal!CJ$11,Vertical!$E:$O,CJ$10,0))+0</f>
        <v>43.96</v>
      </c>
      <c r="CK150" s="209">
        <f>(VLOOKUP(Horizontal!$C150&amp;Horizontal!$B150&amp;Horizontal!CK$11,Vertical!$E:$O,CK$10,0))+0</f>
        <v>38.89</v>
      </c>
      <c r="CL150" s="210">
        <f>(VLOOKUP(Horizontal!$C150&amp;Horizontal!$B150&amp;Horizontal!CL$11,Vertical!$E:$O,CL$10,0))+0</f>
        <v>82.35</v>
      </c>
      <c r="CM150" s="207">
        <f>(VLOOKUP(Horizontal!$C150&amp;Horizontal!$B150&amp;Horizontal!CM$11,Vertical!$E:$O,CM$10,0))+0</f>
        <v>64.709999999999994</v>
      </c>
      <c r="CN150" s="207">
        <f>(VLOOKUP(Horizontal!$C150&amp;Horizontal!$B150&amp;Horizontal!CN$11,Vertical!$E:$O,CN$10,0))+0</f>
        <v>57.89</v>
      </c>
      <c r="CO150" s="207">
        <f>(VLOOKUP(Horizontal!$C150&amp;Horizontal!$B150&amp;Horizontal!CO$11,Vertical!$E:$O,CO$10,0))+0</f>
        <v>35.29</v>
      </c>
      <c r="CP150" s="207">
        <f>(VLOOKUP(Horizontal!$C150&amp;Horizontal!$B150&amp;Horizontal!CP$11,Vertical!$E:$O,CP$10,0))+0</f>
        <v>22.22</v>
      </c>
      <c r="CQ150" s="207">
        <f>(VLOOKUP(Horizontal!$C150&amp;Horizontal!$B150&amp;Horizontal!CQ$11,Vertical!$E:$O,CQ$10,0))+0</f>
        <v>42.11</v>
      </c>
      <c r="CR150" s="207">
        <f>(VLOOKUP(Horizontal!$C150&amp;Horizontal!$B150&amp;Horizontal!CR$11,Vertical!$E:$O,CR$10,0))+0</f>
        <v>36.840000000000003</v>
      </c>
      <c r="CS150" s="207">
        <f>(VLOOKUP(Horizontal!$C150&amp;Horizontal!$B150&amp;Horizontal!CS$11,Vertical!$E:$O,CS$10,0))+0</f>
        <v>33.520000000000003</v>
      </c>
      <c r="CT150" s="207">
        <f>(VLOOKUP(Horizontal!$C150&amp;Horizontal!$B150&amp;Horizontal!CT$11,Vertical!$E:$O,CT$10,0))+0</f>
        <v>33.33</v>
      </c>
      <c r="CU150" s="152"/>
      <c r="CV150" s="211">
        <f t="shared" si="80"/>
        <v>50.779999999999973</v>
      </c>
      <c r="CW150" s="190">
        <f t="shared" si="81"/>
        <v>47.25</v>
      </c>
      <c r="CX150" s="190">
        <f t="shared" si="82"/>
        <v>46.21999999999997</v>
      </c>
      <c r="CY150" s="190">
        <f t="shared" si="83"/>
        <v>51.129999999999995</v>
      </c>
      <c r="CZ150" s="190">
        <f t="shared" si="84"/>
        <v>47.5</v>
      </c>
      <c r="DA150" s="190">
        <f t="shared" si="85"/>
        <v>53.710000000000008</v>
      </c>
      <c r="DB150" s="190">
        <f t="shared" si="86"/>
        <v>46.699999999999989</v>
      </c>
      <c r="DC150" s="190">
        <f t="shared" si="87"/>
        <v>44.099999999999994</v>
      </c>
      <c r="DD150" s="212">
        <f t="shared" si="88"/>
        <v>45.539999999999992</v>
      </c>
      <c r="DE150" s="9">
        <v>160</v>
      </c>
      <c r="DF150" s="212">
        <f t="shared" si="89"/>
        <v>-209.35278959810867</v>
      </c>
      <c r="DG150" s="264"/>
      <c r="DH150" s="265"/>
      <c r="DI150" s="265"/>
      <c r="DJ150" s="266"/>
      <c r="DK150" s="190">
        <v>519.42999999999995</v>
      </c>
      <c r="DL150" s="190">
        <v>519.42999999999995</v>
      </c>
      <c r="DM150" s="190">
        <v>519.42999999999995</v>
      </c>
      <c r="DN150" s="212">
        <v>519.42999999999995</v>
      </c>
      <c r="DO150" s="190">
        <v>521.83000000000004</v>
      </c>
      <c r="DP150" s="190">
        <v>521.83000000000004</v>
      </c>
      <c r="DQ150" s="190">
        <v>521.83000000000004</v>
      </c>
      <c r="DR150" s="212">
        <v>521.83000000000004</v>
      </c>
      <c r="DS150" s="150"/>
      <c r="DT150" s="190">
        <v>420</v>
      </c>
      <c r="DU150" s="190">
        <v>265</v>
      </c>
      <c r="DV150" s="190">
        <v>210</v>
      </c>
      <c r="DW150" s="190">
        <v>170</v>
      </c>
      <c r="DX150" s="190"/>
      <c r="DY150" s="190"/>
      <c r="DZ150" s="190"/>
      <c r="EA150" s="190">
        <v>180</v>
      </c>
      <c r="EB150" s="190"/>
      <c r="EC150" s="190"/>
      <c r="ED150" s="190">
        <f>((EA150*3+DU150+DT150)/5)+0</f>
        <v>245</v>
      </c>
      <c r="EE150" s="190">
        <v>190</v>
      </c>
      <c r="EF150" s="190">
        <v>169</v>
      </c>
      <c r="EG150" s="190">
        <v>155</v>
      </c>
      <c r="EH150" s="212">
        <v>155</v>
      </c>
      <c r="EI150" s="213"/>
      <c r="EJ150" s="211">
        <v>55</v>
      </c>
      <c r="EK150" s="190">
        <v>46</v>
      </c>
      <c r="EL150" s="190">
        <v>46</v>
      </c>
      <c r="EM150" s="190">
        <v>46</v>
      </c>
      <c r="EN150" s="190"/>
      <c r="EO150" s="190"/>
      <c r="EP150" s="190"/>
      <c r="EQ150" s="190"/>
      <c r="ER150" s="190"/>
      <c r="ES150" s="190"/>
      <c r="ET150" s="190">
        <f>((EJ150+EK150+EL150+EM150*2)/5)+0</f>
        <v>47.8</v>
      </c>
      <c r="EU150" s="190">
        <v>50</v>
      </c>
      <c r="EV150" s="190">
        <v>45</v>
      </c>
      <c r="EW150" s="190">
        <v>45</v>
      </c>
      <c r="EX150" s="212">
        <v>45</v>
      </c>
      <c r="EY150" s="211"/>
      <c r="EZ150" s="75">
        <f t="shared" si="91"/>
        <v>-0.11016949152542373</v>
      </c>
      <c r="FA150" s="89">
        <f t="shared" si="94"/>
        <v>-0.1</v>
      </c>
      <c r="FB150" s="212"/>
      <c r="FC150" s="213"/>
      <c r="FD150" s="213"/>
      <c r="FE150" s="213"/>
      <c r="FF150" s="213"/>
      <c r="FG150" s="213"/>
      <c r="FH150" s="213"/>
      <c r="FI150" s="213"/>
      <c r="FJ150" s="213"/>
      <c r="FK150" s="213"/>
      <c r="FL150" s="213"/>
      <c r="FM150" s="213"/>
      <c r="FN150" s="213"/>
      <c r="FO150" s="213"/>
      <c r="FP150" s="213"/>
      <c r="FQ150" s="213"/>
      <c r="FR150" s="213"/>
      <c r="FS150" s="211"/>
      <c r="FT150" s="190"/>
      <c r="FU150" s="190"/>
      <c r="FV150" s="190"/>
      <c r="FW150" s="190"/>
      <c r="FX150" s="190"/>
      <c r="FY150" s="190"/>
      <c r="FZ150" s="190"/>
      <c r="GA150" s="190"/>
      <c r="GB150" s="190"/>
      <c r="GC150" s="190"/>
      <c r="GD150" s="190"/>
      <c r="GE150" s="190"/>
      <c r="GF150" s="190"/>
      <c r="GG150" s="212"/>
    </row>
    <row r="151" spans="1:189">
      <c r="A151" s="56"/>
      <c r="B151" s="33">
        <f t="shared" si="92"/>
        <v>42969</v>
      </c>
      <c r="C151" s="30" t="s">
        <v>149</v>
      </c>
      <c r="D151" s="30">
        <v>2017</v>
      </c>
      <c r="E151" s="30" t="str">
        <f t="shared" ref="E151:E152" si="95">D151&amp;C151</f>
        <v>2017s34</v>
      </c>
      <c r="F151" s="30" t="str">
        <f t="shared" si="90"/>
        <v>82017</v>
      </c>
      <c r="G151" s="208">
        <v>-52</v>
      </c>
      <c r="H151" s="207">
        <f>(VLOOKUP(Horizontal!$C151&amp;Horizontal!$B151&amp;Horizontal!H$11,Vertical!$E:$O,H$10,0))+0</f>
        <v>448.07</v>
      </c>
      <c r="I151" s="207">
        <f>(VLOOKUP(Horizontal!$C151&amp;Horizontal!$B151&amp;Horizontal!I$11,Vertical!$E:$O,I$10,0))+0</f>
        <v>359.62</v>
      </c>
      <c r="J151" s="207">
        <f>(VLOOKUP(Horizontal!$C151&amp;Horizontal!$B151&amp;Horizontal!J$11,Vertical!$E:$O,J$10,0))+0</f>
        <v>268.14</v>
      </c>
      <c r="K151" s="207">
        <f>(VLOOKUP(Horizontal!$C151&amp;Horizontal!$B151&amp;Horizontal!K$11,Vertical!$E:$O,K$10,0))+0</f>
        <v>183.67</v>
      </c>
      <c r="L151" s="207">
        <f>(VLOOKUP(Horizontal!$C151&amp;Horizontal!$B151&amp;Horizontal!L$11,Vertical!$E:$O,L$10,0))+0</f>
        <v>173.09</v>
      </c>
      <c r="M151" s="207">
        <f>(VLOOKUP(Horizontal!$C151&amp;Horizontal!$B151&amp;Horizontal!M$11,Vertical!$E:$O,M$10,0))+0</f>
        <v>193.93</v>
      </c>
      <c r="N151" s="207">
        <f>(VLOOKUP(Horizontal!$C151&amp;Horizontal!$B151&amp;Horizontal!N$11,Vertical!$E:$O,N$10,0))+0</f>
        <v>167.31</v>
      </c>
      <c r="O151" s="207">
        <f>(VLOOKUP(Horizontal!$C151&amp;Horizontal!$B151&amp;Horizontal!O$11,Vertical!$E:$O,O$10,0))+0</f>
        <v>156.75</v>
      </c>
      <c r="P151" s="209">
        <f>(VLOOKUP(Horizontal!$C151&amp;Horizontal!$B151&amp;Horizontal!P$11,Vertical!$E:$O,P$10,0))+0</f>
        <v>152.32</v>
      </c>
      <c r="Q151" s="210">
        <f>(VLOOKUP(Horizontal!$C151&amp;Horizontal!$B151&amp;Horizontal!Q$11,Vertical!$E:$O,Q$10,0))+0</f>
        <v>64</v>
      </c>
      <c r="R151" s="207">
        <f>(VLOOKUP(Horizontal!$C151&amp;Horizontal!$B151&amp;Horizontal!R$11,Vertical!$E:$O,R$10,0))+0</f>
        <v>63</v>
      </c>
      <c r="S151" s="207">
        <f>(VLOOKUP(Horizontal!$C151&amp;Horizontal!$B151&amp;Horizontal!S$11,Vertical!$E:$O,S$10,0))+0</f>
        <v>59</v>
      </c>
      <c r="T151" s="207">
        <f>(VLOOKUP(Horizontal!$C151&amp;Horizontal!$B151&amp;Horizontal!T$11,Vertical!$E:$O,T$10,0))+0</f>
        <v>51</v>
      </c>
      <c r="U151" s="207">
        <f>(VLOOKUP(Horizontal!$C151&amp;Horizontal!$B151&amp;Horizontal!U$11,Vertical!$E:$O,U$10,0))+0</f>
        <v>47</v>
      </c>
      <c r="V151" s="207">
        <f>(VLOOKUP(Horizontal!$C151&amp;Horizontal!$B151&amp;Horizontal!V$11,Vertical!$E:$O,V$10,0))+0</f>
        <v>39</v>
      </c>
      <c r="W151" s="207">
        <f>(VLOOKUP(Horizontal!$C151&amp;Horizontal!$B151&amp;Horizontal!W$11,Vertical!$E:$O,W$10,0))+0</f>
        <v>34</v>
      </c>
      <c r="X151" s="207">
        <f>(VLOOKUP(Horizontal!$C151&amp;Horizontal!$B151&amp;Horizontal!X$11,Vertical!$E:$O,X$10,0))+0</f>
        <v>28</v>
      </c>
      <c r="Y151" s="209">
        <f>(VLOOKUP(Horizontal!$C151&amp;Horizontal!$B151&amp;Horizontal!Y$11,Vertical!$E:$O,Y$10,0))+0</f>
        <v>25</v>
      </c>
      <c r="Z151" s="210">
        <f>(VLOOKUP(Horizontal!$C151&amp;Horizontal!$B151&amp;Horizontal!Z$11,Vertical!$E:$O,Z$10,0))+0</f>
        <v>0</v>
      </c>
      <c r="AA151" s="207">
        <f>(VLOOKUP(Horizontal!$C151&amp;Horizontal!$B151&amp;Horizontal!AA$11,Vertical!$E:$O,AA$10,0))+0</f>
        <v>0</v>
      </c>
      <c r="AB151" s="207">
        <f>(VLOOKUP(Horizontal!$C151&amp;Horizontal!$B151&amp;Horizontal!AB$11,Vertical!$E:$O,AB$10,0))+0</f>
        <v>5.56</v>
      </c>
      <c r="AC151" s="207">
        <f>(VLOOKUP(Horizontal!$C151&amp;Horizontal!$B151&amp;Horizontal!AC$11,Vertical!$E:$O,AC$10,0))+0</f>
        <v>19.05</v>
      </c>
      <c r="AD151" s="207">
        <f>(VLOOKUP(Horizontal!$C151&amp;Horizontal!$B151&amp;Horizontal!AD$11,Vertical!$E:$O,AD$10,0))+0</f>
        <v>19.05</v>
      </c>
      <c r="AE151" s="207">
        <f>(VLOOKUP(Horizontal!$C151&amp;Horizontal!$B151&amp;Horizontal!AE$11,Vertical!$E:$O,AE$10,0))+0</f>
        <v>29.17</v>
      </c>
      <c r="AF151" s="207">
        <f>(VLOOKUP(Horizontal!$C151&amp;Horizontal!$B151&amp;Horizontal!AF$11,Vertical!$E:$O,AF$10,0))+0</f>
        <v>13.04</v>
      </c>
      <c r="AG151" s="207">
        <f>(VLOOKUP(Horizontal!$C151&amp;Horizontal!$B151&amp;Horizontal!AG$11,Vertical!$E:$O,AG$10,0))+0</f>
        <v>20.83</v>
      </c>
      <c r="AH151" s="209">
        <f>(VLOOKUP(Horizontal!$C151&amp;Horizontal!$B151&amp;Horizontal!AH$11,Vertical!$E:$O,AH$10,0))+0</f>
        <v>33.33</v>
      </c>
      <c r="AI151" s="210">
        <f>(VLOOKUP(Horizontal!$C151&amp;Horizontal!$B151&amp;Horizontal!AI$11,Vertical!$E:$O,AI$10,0))+0</f>
        <v>0</v>
      </c>
      <c r="AJ151" s="207">
        <f>(VLOOKUP(Horizontal!$C151&amp;Horizontal!$B151&amp;Horizontal!AJ$11,Vertical!$E:$O,AJ$10,0))+0</f>
        <v>0</v>
      </c>
      <c r="AK151" s="207">
        <f>(VLOOKUP(Horizontal!$C151&amp;Horizontal!$B151&amp;Horizontal!AK$11,Vertical!$E:$O,AK$10,0))+0</f>
        <v>5.56</v>
      </c>
      <c r="AL151" s="207">
        <f>(VLOOKUP(Horizontal!$C151&amp;Horizontal!$B151&amp;Horizontal!AL$11,Vertical!$E:$O,AL$10,0))+0</f>
        <v>4.76</v>
      </c>
      <c r="AM151" s="207">
        <f>(VLOOKUP(Horizontal!$C151&amp;Horizontal!$B151&amp;Horizontal!AM$11,Vertical!$E:$O,AM$10,0))+0</f>
        <v>9.52</v>
      </c>
      <c r="AN151" s="207">
        <f>(VLOOKUP(Horizontal!$C151&amp;Horizontal!$B151&amp;Horizontal!AN$11,Vertical!$E:$O,AN$10,0))+0</f>
        <v>37.5</v>
      </c>
      <c r="AO151" s="207">
        <f>(VLOOKUP(Horizontal!$C151&amp;Horizontal!$B151&amp;Horizontal!AO$11,Vertical!$E:$O,AO$10,0))+0</f>
        <v>47.83</v>
      </c>
      <c r="AP151" s="207">
        <f>(VLOOKUP(Horizontal!$C151&amp;Horizontal!$B151&amp;Horizontal!AP$11,Vertical!$E:$O,AP$10,0))+0</f>
        <v>58.33</v>
      </c>
      <c r="AQ151" s="209">
        <f>(VLOOKUP(Horizontal!$C151&amp;Horizontal!$B151&amp;Horizontal!AQ$11,Vertical!$E:$O,AQ$10,0))+0</f>
        <v>54.17</v>
      </c>
      <c r="AR151" s="210">
        <f>(VLOOKUP(Horizontal!$C151&amp;Horizontal!$B151&amp;Horizontal!AR$11,Vertical!$E:$O,AR$10,0))+0</f>
        <v>100</v>
      </c>
      <c r="AS151" s="207">
        <f>(VLOOKUP(Horizontal!$C151&amp;Horizontal!$B151&amp;Horizontal!AS$11,Vertical!$E:$O,AS$10,0))+0</f>
        <v>100</v>
      </c>
      <c r="AT151" s="207">
        <f>(VLOOKUP(Horizontal!$C151&amp;Horizontal!$B151&amp;Horizontal!AT$11,Vertical!$E:$O,AT$10,0))+0</f>
        <v>88.89</v>
      </c>
      <c r="AU151" s="207">
        <f>(VLOOKUP(Horizontal!$C151&amp;Horizontal!$B151&amp;Horizontal!AU$11,Vertical!$E:$O,AU$10,0))+0</f>
        <v>76.19</v>
      </c>
      <c r="AV151" s="207">
        <f>(VLOOKUP(Horizontal!$C151&amp;Horizontal!$B151&amp;Horizontal!AV$11,Vertical!$E:$O,AV$10,0))+0</f>
        <v>71.430000000000007</v>
      </c>
      <c r="AW151" s="207">
        <f>(VLOOKUP(Horizontal!$C151&amp;Horizontal!$B151&amp;Horizontal!AW$11,Vertical!$E:$O,AW$10,0))+0</f>
        <v>33.33</v>
      </c>
      <c r="AX151" s="207">
        <f>(VLOOKUP(Horizontal!$C151&amp;Horizontal!$B151&amp;Horizontal!AX$11,Vertical!$E:$O,AX$10,0))+0</f>
        <v>39.130000000000003</v>
      </c>
      <c r="AY151" s="207">
        <f>(VLOOKUP(Horizontal!$C151&amp;Horizontal!$B151&amp;Horizontal!AY$11,Vertical!$E:$O,AY$10,0))+0</f>
        <v>20.83</v>
      </c>
      <c r="AZ151" s="209">
        <f>(VLOOKUP(Horizontal!$C151&amp;Horizontal!$B151&amp;Horizontal!AZ$11,Vertical!$E:$O,AZ$10,0))+0</f>
        <v>12.5</v>
      </c>
      <c r="BA151" s="208">
        <f>(VLOOKUP(Horizontal!$C151&amp;Horizontal!$B151&amp;Horizontal!BA$11,Vertical!$E:$O,BA$10,0))+0</f>
        <v>53.12</v>
      </c>
      <c r="BB151" s="210">
        <f>(VLOOKUP(Horizontal!$C151&amp;Horizontal!$B151&amp;Horizontal!BB$11,Vertical!$E:$O,BB$10,0))+0</f>
        <v>499.9</v>
      </c>
      <c r="BC151" s="207">
        <f>(VLOOKUP(Horizontal!$C151&amp;Horizontal!$B151&amp;Horizontal!BC$11,Vertical!$E:$O,BC$10,0))+0</f>
        <v>408.47</v>
      </c>
      <c r="BD151" s="207">
        <f>(VLOOKUP(Horizontal!$C151&amp;Horizontal!$B151&amp;Horizontal!BD$11,Vertical!$E:$O,BD$10,0))+0</f>
        <v>315.98</v>
      </c>
      <c r="BE151" s="207">
        <f>(VLOOKUP(Horizontal!$C151&amp;Horizontal!$B151&amp;Horizontal!BE$11,Vertical!$E:$O,BE$10,0))+0</f>
        <v>232.46</v>
      </c>
      <c r="BF151" s="207">
        <f>(VLOOKUP(Horizontal!$C151&amp;Horizontal!$B151&amp;Horizontal!BF$11,Vertical!$E:$O,BF$10,0))+0</f>
        <v>222.02</v>
      </c>
      <c r="BG151" s="207">
        <f>(VLOOKUP(Horizontal!$C151&amp;Horizontal!$B151&amp;Horizontal!BG$11,Vertical!$E:$O,BG$10,0))+0</f>
        <v>245.48</v>
      </c>
      <c r="BH151" s="207">
        <f>(VLOOKUP(Horizontal!$C151&amp;Horizontal!$B151&amp;Horizontal!BH$11,Vertical!$E:$O,BH$10,0))+0</f>
        <v>213.12</v>
      </c>
      <c r="BI151" s="207">
        <f>(VLOOKUP(Horizontal!$C151&amp;Horizontal!$B151&amp;Horizontal!BI$11,Vertical!$E:$O,BI$10,0))+0</f>
        <v>200.8</v>
      </c>
      <c r="BJ151" s="209">
        <f>(VLOOKUP(Horizontal!$C151&amp;Horizontal!$B151&amp;Horizontal!BJ$11,Vertical!$E:$O,BJ$10,0))+0</f>
        <v>196.14</v>
      </c>
      <c r="BK151" s="210">
        <f>(VLOOKUP(Horizontal!$C151&amp;Horizontal!$B151&amp;Horizontal!BK$11,Vertical!$E:$O,BK$10,0))+0</f>
        <v>54</v>
      </c>
      <c r="BL151" s="207">
        <f>(VLOOKUP(Horizontal!$C151&amp;Horizontal!$B151&amp;Horizontal!BL$11,Vertical!$E:$O,BL$10,0))+0</f>
        <v>49</v>
      </c>
      <c r="BM151" s="207">
        <f>(VLOOKUP(Horizontal!$C151&amp;Horizontal!$B151&amp;Horizontal!BM$11,Vertical!$E:$O,BM$10,0))+0</f>
        <v>48</v>
      </c>
      <c r="BN151" s="207">
        <f>(VLOOKUP(Horizontal!$C151&amp;Horizontal!$B151&amp;Horizontal!BN$11,Vertical!$E:$O,BN$10,0))+0</f>
        <v>42</v>
      </c>
      <c r="BO151" s="207">
        <f>(VLOOKUP(Horizontal!$C151&amp;Horizontal!$B151&amp;Horizontal!BO$11,Vertical!$E:$O,BO$10,0))+0</f>
        <v>40</v>
      </c>
      <c r="BP151" s="207">
        <f>(VLOOKUP(Horizontal!$C151&amp;Horizontal!$B151&amp;Horizontal!BP$11,Vertical!$E:$O,BP$10,0))+0</f>
        <v>35</v>
      </c>
      <c r="BQ151" s="207">
        <f>(VLOOKUP(Horizontal!$C151&amp;Horizontal!$B151&amp;Horizontal!BQ$11,Vertical!$E:$O,BQ$10,0))+0</f>
        <v>29</v>
      </c>
      <c r="BR151" s="207">
        <f>(VLOOKUP(Horizontal!$C151&amp;Horizontal!$B151&amp;Horizontal!BR$11,Vertical!$E:$O,BR$10,0))+0</f>
        <v>26</v>
      </c>
      <c r="BS151" s="209">
        <f>(VLOOKUP(Horizontal!$C151&amp;Horizontal!$B151&amp;Horizontal!BS$11,Vertical!$E:$O,BS$10,0))+0</f>
        <v>23</v>
      </c>
      <c r="BT151" s="210">
        <f>(VLOOKUP(Horizontal!$C151&amp;Horizontal!$B151&amp;Horizontal!BT$11,Vertical!$E:$O,BT$10,0))+0</f>
        <v>0</v>
      </c>
      <c r="BU151" s="207">
        <f>(VLOOKUP(Horizontal!$C151&amp;Horizontal!$B151&amp;Horizontal!BU$11,Vertical!$E:$O,BU$10,0))+0</f>
        <v>0</v>
      </c>
      <c r="BV151" s="207">
        <f>(VLOOKUP(Horizontal!$C151&amp;Horizontal!$B151&amp;Horizontal!BV$11,Vertical!$E:$O,BV$10,0))+0</f>
        <v>6.67</v>
      </c>
      <c r="BW151" s="207">
        <f>(VLOOKUP(Horizontal!$C151&amp;Horizontal!$B151&amp;Horizontal!BW$11,Vertical!$E:$O,BW$10,0))+0</f>
        <v>22.22</v>
      </c>
      <c r="BX151" s="207">
        <f>(VLOOKUP(Horizontal!$C151&amp;Horizontal!$B151&amp;Horizontal!BX$11,Vertical!$E:$O,BX$10,0))+0</f>
        <v>27.78</v>
      </c>
      <c r="BY151" s="207">
        <f>(VLOOKUP(Horizontal!$C151&amp;Horizontal!$B151&amp;Horizontal!BY$11,Vertical!$E:$O,BY$10,0))+0</f>
        <v>22.22</v>
      </c>
      <c r="BZ151" s="207">
        <f>(VLOOKUP(Horizontal!$C151&amp;Horizontal!$B151&amp;Horizontal!BZ$11,Vertical!$E:$O,BZ$10,0))+0</f>
        <v>35.29</v>
      </c>
      <c r="CA151" s="207">
        <f>(VLOOKUP(Horizontal!$C151&amp;Horizontal!$B151&amp;Horizontal!CA$11,Vertical!$E:$O,CA$10,0))+0</f>
        <v>36.840000000000003</v>
      </c>
      <c r="CB151" s="209">
        <f>(VLOOKUP(Horizontal!$C151&amp;Horizontal!$B151&amp;Horizontal!CB$11,Vertical!$E:$O,CB$10,0))+0</f>
        <v>25</v>
      </c>
      <c r="CC151" s="210">
        <f>(VLOOKUP(Horizontal!$C151&amp;Horizontal!$B151&amp;Horizontal!CC$11,Vertical!$E:$O,CC$10,0))+0</f>
        <v>0</v>
      </c>
      <c r="CD151" s="207">
        <f>(VLOOKUP(Horizontal!$C151&amp;Horizontal!$B151&amp;Horizontal!CD$11,Vertical!$E:$O,CD$10,0))+0</f>
        <v>0</v>
      </c>
      <c r="CE151" s="207">
        <f>(VLOOKUP(Horizontal!$C151&amp;Horizontal!$B151&amp;Horizontal!CE$11,Vertical!$E:$O,CE$10,0))+0</f>
        <v>0</v>
      </c>
      <c r="CF151" s="207">
        <f>(VLOOKUP(Horizontal!$C151&amp;Horizontal!$B151&amp;Horizontal!CF$11,Vertical!$E:$O,CF$10,0))+0</f>
        <v>16.670000000000002</v>
      </c>
      <c r="CG151" s="207">
        <f>(VLOOKUP(Horizontal!$C151&amp;Horizontal!$B151&amp;Horizontal!CG$11,Vertical!$E:$O,CG$10,0))+0</f>
        <v>5.56</v>
      </c>
      <c r="CH151" s="207">
        <f>(VLOOKUP(Horizontal!$C151&amp;Horizontal!$B151&amp;Horizontal!CH$11,Vertical!$E:$O,CH$10,0))+0</f>
        <v>27.78</v>
      </c>
      <c r="CI151" s="207">
        <f>(VLOOKUP(Horizontal!$C151&amp;Horizontal!$B151&amp;Horizontal!CI$11,Vertical!$E:$O,CI$10,0))+0</f>
        <v>23.53</v>
      </c>
      <c r="CJ151" s="207">
        <f>(VLOOKUP(Horizontal!$C151&amp;Horizontal!$B151&amp;Horizontal!CJ$11,Vertical!$E:$O,CJ$10,0))+0</f>
        <v>26.32</v>
      </c>
      <c r="CK151" s="209">
        <f>(VLOOKUP(Horizontal!$C151&amp;Horizontal!$B151&amp;Horizontal!CK$11,Vertical!$E:$O,CK$10,0))+0</f>
        <v>43.75</v>
      </c>
      <c r="CL151" s="210">
        <f>(VLOOKUP(Horizontal!$C151&amp;Horizontal!$B151&amp;Horizontal!CL$11,Vertical!$E:$O,CL$10,0))+0</f>
        <v>100</v>
      </c>
      <c r="CM151" s="207">
        <f>(VLOOKUP(Horizontal!$C151&amp;Horizontal!$B151&amp;Horizontal!CM$11,Vertical!$E:$O,CM$10,0))+0</f>
        <v>100</v>
      </c>
      <c r="CN151" s="207">
        <f>(VLOOKUP(Horizontal!$C151&amp;Horizontal!$B151&amp;Horizontal!CN$11,Vertical!$E:$O,CN$10,0))+0</f>
        <v>93.33</v>
      </c>
      <c r="CO151" s="207">
        <f>(VLOOKUP(Horizontal!$C151&amp;Horizontal!$B151&amp;Horizontal!CO$11,Vertical!$E:$O,CO$10,0))+0</f>
        <v>61.11</v>
      </c>
      <c r="CP151" s="207">
        <f>(VLOOKUP(Horizontal!$C151&amp;Horizontal!$B151&amp;Horizontal!CP$11,Vertical!$E:$O,CP$10,0))+0</f>
        <v>66.67</v>
      </c>
      <c r="CQ151" s="207">
        <f>(VLOOKUP(Horizontal!$C151&amp;Horizontal!$B151&amp;Horizontal!CQ$11,Vertical!$E:$O,CQ$10,0))+0</f>
        <v>50</v>
      </c>
      <c r="CR151" s="207">
        <f>(VLOOKUP(Horizontal!$C151&amp;Horizontal!$B151&amp;Horizontal!CR$11,Vertical!$E:$O,CR$10,0))+0</f>
        <v>41.18</v>
      </c>
      <c r="CS151" s="207">
        <f>(VLOOKUP(Horizontal!$C151&amp;Horizontal!$B151&amp;Horizontal!CS$11,Vertical!$E:$O,CS$10,0))+0</f>
        <v>36.840000000000003</v>
      </c>
      <c r="CT151" s="207">
        <f>(VLOOKUP(Horizontal!$C151&amp;Horizontal!$B151&amp;Horizontal!CT$11,Vertical!$E:$O,CT$10,0))+0</f>
        <v>31.25</v>
      </c>
      <c r="CU151" s="152"/>
      <c r="CV151" s="211">
        <f t="shared" si="80"/>
        <v>51.829999999999984</v>
      </c>
      <c r="CW151" s="190">
        <f t="shared" si="81"/>
        <v>48.850000000000023</v>
      </c>
      <c r="CX151" s="190">
        <f t="shared" si="82"/>
        <v>47.840000000000032</v>
      </c>
      <c r="CY151" s="190">
        <f t="shared" si="83"/>
        <v>48.79000000000002</v>
      </c>
      <c r="CZ151" s="190">
        <f t="shared" si="84"/>
        <v>48.930000000000007</v>
      </c>
      <c r="DA151" s="190">
        <f t="shared" si="85"/>
        <v>51.549999999999983</v>
      </c>
      <c r="DB151" s="190">
        <f t="shared" si="86"/>
        <v>45.81</v>
      </c>
      <c r="DC151" s="190">
        <f t="shared" si="87"/>
        <v>44.050000000000011</v>
      </c>
      <c r="DD151" s="212">
        <f t="shared" si="88"/>
        <v>43.819999999999993</v>
      </c>
      <c r="DE151" s="9">
        <v>160</v>
      </c>
      <c r="DF151" s="212">
        <f t="shared" si="89"/>
        <v>-239.61278959810866</v>
      </c>
      <c r="DG151" s="264"/>
      <c r="DH151" s="265"/>
      <c r="DI151" s="265"/>
      <c r="DJ151" s="266"/>
      <c r="DK151" s="190">
        <v>505.86</v>
      </c>
      <c r="DL151" s="190">
        <v>505.86</v>
      </c>
      <c r="DM151" s="190">
        <v>505.86</v>
      </c>
      <c r="DN151" s="212">
        <v>505.86</v>
      </c>
      <c r="DO151" s="190">
        <v>505.61</v>
      </c>
      <c r="DP151" s="190">
        <v>505.61</v>
      </c>
      <c r="DQ151" s="190">
        <v>505.61</v>
      </c>
      <c r="DR151" s="212">
        <v>505.61</v>
      </c>
      <c r="DS151" s="150"/>
      <c r="DT151" s="190">
        <v>450</v>
      </c>
      <c r="DU151" s="190">
        <v>380</v>
      </c>
      <c r="DV151" s="190">
        <v>278</v>
      </c>
      <c r="DW151" s="190">
        <v>185</v>
      </c>
      <c r="DX151" s="190"/>
      <c r="DY151" s="190"/>
      <c r="DZ151" s="190"/>
      <c r="EA151" s="190">
        <v>210</v>
      </c>
      <c r="EB151" s="190"/>
      <c r="EC151" s="190"/>
      <c r="ED151" s="190">
        <f>((EA151*3+DU151+DT151)/5)+0</f>
        <v>292</v>
      </c>
      <c r="EE151" s="190">
        <v>190</v>
      </c>
      <c r="EF151" s="190">
        <v>170</v>
      </c>
      <c r="EG151" s="190">
        <v>155</v>
      </c>
      <c r="EH151" s="212">
        <v>155</v>
      </c>
      <c r="EI151" s="213"/>
      <c r="EJ151" s="211">
        <v>55</v>
      </c>
      <c r="EK151" s="190">
        <v>46</v>
      </c>
      <c r="EL151" s="190">
        <v>46</v>
      </c>
      <c r="EM151" s="190">
        <v>46</v>
      </c>
      <c r="EN151" s="190"/>
      <c r="EO151" s="190"/>
      <c r="EP151" s="190"/>
      <c r="EQ151" s="190"/>
      <c r="ER151" s="190"/>
      <c r="ES151" s="190"/>
      <c r="ET151" s="190">
        <f>((EJ151+EK151+EL151+EM151*2)/5)+0</f>
        <v>47.8</v>
      </c>
      <c r="EU151" s="190">
        <v>50</v>
      </c>
      <c r="EV151" s="190">
        <v>45</v>
      </c>
      <c r="EW151" s="190">
        <v>45</v>
      </c>
      <c r="EX151" s="212">
        <v>45</v>
      </c>
      <c r="EY151" s="211"/>
      <c r="EZ151" s="75">
        <f t="shared" si="91"/>
        <v>-0.10358565737051793</v>
      </c>
      <c r="FA151" s="89">
        <f t="shared" si="94"/>
        <v>-0.1</v>
      </c>
      <c r="FB151" s="212"/>
      <c r="FC151" s="213"/>
      <c r="FD151" s="213"/>
      <c r="FE151" s="213"/>
      <c r="FF151" s="213"/>
      <c r="FG151" s="213"/>
      <c r="FH151" s="213"/>
      <c r="FI151" s="213"/>
      <c r="FJ151" s="213"/>
      <c r="FK151" s="213"/>
      <c r="FL151" s="213"/>
      <c r="FM151" s="213"/>
      <c r="FN151" s="213"/>
      <c r="FO151" s="213"/>
      <c r="FP151" s="213"/>
      <c r="FQ151" s="213"/>
      <c r="FR151" s="213"/>
      <c r="FS151" s="211"/>
      <c r="FT151" s="190"/>
      <c r="FU151" s="190"/>
      <c r="FV151" s="190"/>
      <c r="FW151" s="190"/>
      <c r="FX151" s="190"/>
      <c r="FY151" s="190"/>
      <c r="FZ151" s="190"/>
      <c r="GA151" s="190"/>
      <c r="GB151" s="190"/>
      <c r="GC151" s="190"/>
      <c r="GD151" s="190"/>
      <c r="GE151" s="190"/>
      <c r="GF151" s="190"/>
      <c r="GG151" s="212"/>
    </row>
    <row r="152" spans="1:189">
      <c r="B152" s="33">
        <f t="shared" si="92"/>
        <v>42976</v>
      </c>
      <c r="C152" s="30" t="s">
        <v>31</v>
      </c>
      <c r="D152" s="30">
        <v>2017</v>
      </c>
      <c r="E152" s="30" t="str">
        <f t="shared" si="95"/>
        <v>2017S35</v>
      </c>
      <c r="F152" s="30" t="str">
        <f t="shared" si="90"/>
        <v>8Final2017</v>
      </c>
      <c r="G152" s="208" t="str">
        <f>VLOOKUP(Horizontal!$C152&amp;Horizontal!$B152&amp;Horizontal!G$11,Vertical!$E:$O,G$10,0)</f>
        <v>-50,34</v>
      </c>
      <c r="H152" s="207">
        <f>(VLOOKUP(Horizontal!$C152&amp;Horizontal!$B152&amp;Horizontal!H$11,Vertical!$E:$O,H$10,0))+0</f>
        <v>455.16</v>
      </c>
      <c r="I152" s="207">
        <f>(VLOOKUP(Horizontal!$C152&amp;Horizontal!$B152&amp;Horizontal!I$11,Vertical!$E:$O,I$10,0))+0</f>
        <v>398.25</v>
      </c>
      <c r="J152" s="207">
        <f>(VLOOKUP(Horizontal!$C152&amp;Horizontal!$B152&amp;Horizontal!J$11,Vertical!$E:$O,J$10,0))+0</f>
        <v>295.97000000000003</v>
      </c>
      <c r="K152" s="207">
        <f>(VLOOKUP(Horizontal!$C152&amp;Horizontal!$B152&amp;Horizontal!K$11,Vertical!$E:$O,K$10,0))+0</f>
        <v>202.9</v>
      </c>
      <c r="L152" s="207">
        <f>(VLOOKUP(Horizontal!$C152&amp;Horizontal!$B152&amp;Horizontal!L$11,Vertical!$E:$O,L$10,0))+0</f>
        <v>175.18</v>
      </c>
      <c r="M152" s="207">
        <f>(VLOOKUP(Horizontal!$C152&amp;Horizontal!$B152&amp;Horizontal!M$11,Vertical!$E:$O,M$10,0))+0</f>
        <v>195.72</v>
      </c>
      <c r="N152" s="207">
        <f>(VLOOKUP(Horizontal!$C152&amp;Horizontal!$B152&amp;Horizontal!N$11,Vertical!$E:$O,N$10,0))+0</f>
        <v>167.79</v>
      </c>
      <c r="O152" s="207">
        <f>(VLOOKUP(Horizontal!$C152&amp;Horizontal!$B152&amp;Horizontal!O$11,Vertical!$E:$O,O$10,0))+0</f>
        <v>156.11000000000001</v>
      </c>
      <c r="P152" s="209">
        <f>(VLOOKUP(Horizontal!$C152&amp;Horizontal!$B152&amp;Horizontal!P$11,Vertical!$E:$O,P$10,0))+0</f>
        <v>151.88999999999999</v>
      </c>
      <c r="Q152" s="210">
        <f>(VLOOKUP(Horizontal!$C152&amp;Horizontal!$B152&amp;Horizontal!Q$11,Vertical!$E:$O,Q$10,0))+0</f>
        <v>61</v>
      </c>
      <c r="R152" s="207">
        <f>(VLOOKUP(Horizontal!$C152&amp;Horizontal!$B152&amp;Horizontal!R$11,Vertical!$E:$O,R$10,0))+0</f>
        <v>63</v>
      </c>
      <c r="S152" s="207">
        <f>(VLOOKUP(Horizontal!$C152&amp;Horizontal!$B152&amp;Horizontal!S$11,Vertical!$E:$O,S$10,0))+0</f>
        <v>56</v>
      </c>
      <c r="T152" s="207">
        <f>(VLOOKUP(Horizontal!$C152&amp;Horizontal!$B152&amp;Horizontal!T$11,Vertical!$E:$O,T$10,0))+0</f>
        <v>48</v>
      </c>
      <c r="U152" s="207">
        <f>(VLOOKUP(Horizontal!$C152&amp;Horizontal!$B152&amp;Horizontal!U$11,Vertical!$E:$O,U$10,0))+0</f>
        <v>46</v>
      </c>
      <c r="V152" s="207">
        <f>(VLOOKUP(Horizontal!$C152&amp;Horizontal!$B152&amp;Horizontal!V$11,Vertical!$E:$O,V$10,0))+0</f>
        <v>38</v>
      </c>
      <c r="W152" s="207">
        <f>(VLOOKUP(Horizontal!$C152&amp;Horizontal!$B152&amp;Horizontal!W$11,Vertical!$E:$O,W$10,0))+0</f>
        <v>36</v>
      </c>
      <c r="X152" s="207">
        <f>(VLOOKUP(Horizontal!$C152&amp;Horizontal!$B152&amp;Horizontal!X$11,Vertical!$E:$O,X$10,0))+0</f>
        <v>24</v>
      </c>
      <c r="Y152" s="209">
        <f>(VLOOKUP(Horizontal!$C152&amp;Horizontal!$B152&amp;Horizontal!Y$11,Vertical!$E:$O,Y$10,0))+0</f>
        <v>19</v>
      </c>
      <c r="Z152" s="210">
        <f>(VLOOKUP(Horizontal!$C152&amp;Horizontal!$B152&amp;Horizontal!Z$11,Vertical!$E:$O,Z$10,0))+0</f>
        <v>8.33</v>
      </c>
      <c r="AA152" s="207">
        <f>(VLOOKUP(Horizontal!$C152&amp;Horizontal!$B152&amp;Horizontal!AA$11,Vertical!$E:$O,AA$10,0))+0</f>
        <v>0</v>
      </c>
      <c r="AB152" s="207">
        <f>(VLOOKUP(Horizontal!$C152&amp;Horizontal!$B152&amp;Horizontal!AB$11,Vertical!$E:$O,AB$10,0))+0</f>
        <v>0</v>
      </c>
      <c r="AC152" s="207">
        <f>(VLOOKUP(Horizontal!$C152&amp;Horizontal!$B152&amp;Horizontal!AC$11,Vertical!$E:$O,AC$10,0))+0</f>
        <v>4.3499999999999996</v>
      </c>
      <c r="AD152" s="207">
        <f>(VLOOKUP(Horizontal!$C152&amp;Horizontal!$B152&amp;Horizontal!AD$11,Vertical!$E:$O,AD$10,0))+0</f>
        <v>20.83</v>
      </c>
      <c r="AE152" s="207">
        <f>(VLOOKUP(Horizontal!$C152&amp;Horizontal!$B152&amp;Horizontal!AE$11,Vertical!$E:$O,AE$10,0))+0</f>
        <v>15.38</v>
      </c>
      <c r="AF152" s="207">
        <f>(VLOOKUP(Horizontal!$C152&amp;Horizontal!$B152&amp;Horizontal!AF$11,Vertical!$E:$O,AF$10,0))+0</f>
        <v>12</v>
      </c>
      <c r="AG152" s="207">
        <f>(VLOOKUP(Horizontal!$C152&amp;Horizontal!$B152&amp;Horizontal!AG$11,Vertical!$E:$O,AG$10,0))+0</f>
        <v>37.04</v>
      </c>
      <c r="AH152" s="209">
        <f>(VLOOKUP(Horizontal!$C152&amp;Horizontal!$B152&amp;Horizontal!AH$11,Vertical!$E:$O,AH$10,0))+0</f>
        <v>37.93</v>
      </c>
      <c r="AI152" s="210">
        <f>(VLOOKUP(Horizontal!$C152&amp;Horizontal!$B152&amp;Horizontal!AI$11,Vertical!$E:$O,AI$10,0))+0</f>
        <v>4.17</v>
      </c>
      <c r="AJ152" s="207">
        <f>(VLOOKUP(Horizontal!$C152&amp;Horizontal!$B152&amp;Horizontal!AJ$11,Vertical!$E:$O,AJ$10,0))+0</f>
        <v>0</v>
      </c>
      <c r="AK152" s="207">
        <f>(VLOOKUP(Horizontal!$C152&amp;Horizontal!$B152&amp;Horizontal!AK$11,Vertical!$E:$O,AK$10,0))+0</f>
        <v>0</v>
      </c>
      <c r="AL152" s="207">
        <f>(VLOOKUP(Horizontal!$C152&amp;Horizontal!$B152&amp;Horizontal!AL$11,Vertical!$E:$O,AL$10,0))+0</f>
        <v>4.3499999999999996</v>
      </c>
      <c r="AM152" s="207">
        <f>(VLOOKUP(Horizontal!$C152&amp;Horizontal!$B152&amp;Horizontal!AM$11,Vertical!$E:$O,AM$10,0))+0</f>
        <v>16.670000000000002</v>
      </c>
      <c r="AN152" s="207">
        <f>(VLOOKUP(Horizontal!$C152&amp;Horizontal!$B152&amp;Horizontal!AN$11,Vertical!$E:$O,AN$10,0))+0</f>
        <v>34.619999999999997</v>
      </c>
      <c r="AO152" s="207">
        <f>(VLOOKUP(Horizontal!$C152&amp;Horizontal!$B152&amp;Horizontal!AO$11,Vertical!$E:$O,AO$10,0))+0</f>
        <v>60</v>
      </c>
      <c r="AP152" s="207">
        <f>(VLOOKUP(Horizontal!$C152&amp;Horizontal!$B152&amp;Horizontal!AP$11,Vertical!$E:$O,AP$10,0))+0</f>
        <v>55.56</v>
      </c>
      <c r="AQ152" s="209">
        <f>(VLOOKUP(Horizontal!$C152&amp;Horizontal!$B152&amp;Horizontal!AQ$11,Vertical!$E:$O,AQ$10,0))+0</f>
        <v>44.83</v>
      </c>
      <c r="AR152" s="210">
        <f>(VLOOKUP(Horizontal!$C152&amp;Horizontal!$B152&amp;Horizontal!AR$11,Vertical!$E:$O,AR$10,0))+0</f>
        <v>87.5</v>
      </c>
      <c r="AS152" s="207">
        <f>(VLOOKUP(Horizontal!$C152&amp;Horizontal!$B152&amp;Horizontal!AS$11,Vertical!$E:$O,AS$10,0))+0</f>
        <v>100</v>
      </c>
      <c r="AT152" s="207">
        <f>(VLOOKUP(Horizontal!$C152&amp;Horizontal!$B152&amp;Horizontal!AT$11,Vertical!$E:$O,AT$10,0))+0</f>
        <v>100</v>
      </c>
      <c r="AU152" s="207">
        <f>(VLOOKUP(Horizontal!$C152&amp;Horizontal!$B152&amp;Horizontal!AU$11,Vertical!$E:$O,AU$10,0))+0</f>
        <v>91.3</v>
      </c>
      <c r="AV152" s="207">
        <f>(VLOOKUP(Horizontal!$C152&amp;Horizontal!$B152&amp;Horizontal!AV$11,Vertical!$E:$O,AV$10,0))+0</f>
        <v>62.5</v>
      </c>
      <c r="AW152" s="207">
        <f>(VLOOKUP(Horizontal!$C152&amp;Horizontal!$B152&amp;Horizontal!AW$11,Vertical!$E:$O,AW$10,0))+0</f>
        <v>50</v>
      </c>
      <c r="AX152" s="207">
        <f>(VLOOKUP(Horizontal!$C152&amp;Horizontal!$B152&amp;Horizontal!AX$11,Vertical!$E:$O,AX$10,0))+0</f>
        <v>28</v>
      </c>
      <c r="AY152" s="207">
        <f>(VLOOKUP(Horizontal!$C152&amp;Horizontal!$B152&amp;Horizontal!AY$11,Vertical!$E:$O,AY$10,0))+0</f>
        <v>7.41</v>
      </c>
      <c r="AZ152" s="209">
        <f>(VLOOKUP(Horizontal!$C152&amp;Horizontal!$B152&amp;Horizontal!AZ$11,Vertical!$E:$O,AZ$10,0))+0</f>
        <v>17.239999999999998</v>
      </c>
      <c r="BA152" s="208">
        <f>(VLOOKUP(Horizontal!$C152&amp;Horizontal!$B152&amp;Horizontal!BA$11,Vertical!$E:$O,BA$10,0))+0</f>
        <v>51.57</v>
      </c>
      <c r="BB152" s="210">
        <f>(VLOOKUP(Horizontal!$C152&amp;Horizontal!$B152&amp;Horizontal!BB$11,Vertical!$E:$O,BB$10,0))+0</f>
        <v>504.25</v>
      </c>
      <c r="BC152" s="207">
        <f>(VLOOKUP(Horizontal!$C152&amp;Horizontal!$B152&amp;Horizontal!BC$11,Vertical!$E:$O,BC$10,0))+0</f>
        <v>445.24</v>
      </c>
      <c r="BD152" s="207">
        <f>(VLOOKUP(Horizontal!$C152&amp;Horizontal!$B152&amp;Horizontal!BD$11,Vertical!$E:$O,BD$10,0))+0</f>
        <v>345.6</v>
      </c>
      <c r="BE152" s="207">
        <f>(VLOOKUP(Horizontal!$C152&amp;Horizontal!$B152&amp;Horizontal!BE$11,Vertical!$E:$O,BE$10,0))+0</f>
        <v>251.37</v>
      </c>
      <c r="BF152" s="207">
        <f>(VLOOKUP(Horizontal!$C152&amp;Horizontal!$B152&amp;Horizontal!BF$11,Vertical!$E:$O,BF$10,0))+0</f>
        <v>225.42</v>
      </c>
      <c r="BG152" s="207">
        <f>(VLOOKUP(Horizontal!$C152&amp;Horizontal!$B152&amp;Horizontal!BG$11,Vertical!$E:$O,BG$10,0))+0</f>
        <v>249.57</v>
      </c>
      <c r="BH152" s="207">
        <f>(VLOOKUP(Horizontal!$C152&amp;Horizontal!$B152&amp;Horizontal!BH$11,Vertical!$E:$O,BH$10,0))+0</f>
        <v>214.67</v>
      </c>
      <c r="BI152" s="207">
        <f>(VLOOKUP(Horizontal!$C152&amp;Horizontal!$B152&amp;Horizontal!BI$11,Vertical!$E:$O,BI$10,0))+0</f>
        <v>201.14</v>
      </c>
      <c r="BJ152" s="209">
        <f>(VLOOKUP(Horizontal!$C152&amp;Horizontal!$B152&amp;Horizontal!BJ$11,Vertical!$E:$O,BJ$10,0))+0</f>
        <v>193.81</v>
      </c>
      <c r="BK152" s="210">
        <f>(VLOOKUP(Horizontal!$C152&amp;Horizontal!$B152&amp;Horizontal!BK$11,Vertical!$E:$O,BK$10,0))+0</f>
        <v>57</v>
      </c>
      <c r="BL152" s="207">
        <f>(VLOOKUP(Horizontal!$C152&amp;Horizontal!$B152&amp;Horizontal!BL$11,Vertical!$E:$O,BL$10,0))+0</f>
        <v>48</v>
      </c>
      <c r="BM152" s="207">
        <f>(VLOOKUP(Horizontal!$C152&amp;Horizontal!$B152&amp;Horizontal!BM$11,Vertical!$E:$O,BM$10,0))+0</f>
        <v>45</v>
      </c>
      <c r="BN152" s="207">
        <f>(VLOOKUP(Horizontal!$C152&amp;Horizontal!$B152&amp;Horizontal!BN$11,Vertical!$E:$O,BN$10,0))+0</f>
        <v>42</v>
      </c>
      <c r="BO152" s="207">
        <f>(VLOOKUP(Horizontal!$C152&amp;Horizontal!$B152&amp;Horizontal!BO$11,Vertical!$E:$O,BO$10,0))+0</f>
        <v>40</v>
      </c>
      <c r="BP152" s="207">
        <f>(VLOOKUP(Horizontal!$C152&amp;Horizontal!$B152&amp;Horizontal!BP$11,Vertical!$E:$O,BP$10,0))+0</f>
        <v>37</v>
      </c>
      <c r="BQ152" s="207">
        <f>(VLOOKUP(Horizontal!$C152&amp;Horizontal!$B152&amp;Horizontal!BQ$11,Vertical!$E:$O,BQ$10,0))+0</f>
        <v>29</v>
      </c>
      <c r="BR152" s="207">
        <f>(VLOOKUP(Horizontal!$C152&amp;Horizontal!$B152&amp;Horizontal!BR$11,Vertical!$E:$O,BR$10,0))+0</f>
        <v>24</v>
      </c>
      <c r="BS152" s="209">
        <f>(VLOOKUP(Horizontal!$C152&amp;Horizontal!$B152&amp;Horizontal!BS$11,Vertical!$E:$O,BS$10,0))+0</f>
        <v>18</v>
      </c>
      <c r="BT152" s="210">
        <f>(VLOOKUP(Horizontal!$C152&amp;Horizontal!$B152&amp;Horizontal!BT$11,Vertical!$E:$O,BT$10,0))+0</f>
        <v>10.53</v>
      </c>
      <c r="BU152" s="207">
        <f>(VLOOKUP(Horizontal!$C152&amp;Horizontal!$B152&amp;Horizontal!BU$11,Vertical!$E:$O,BU$10,0))+0</f>
        <v>0</v>
      </c>
      <c r="BV152" s="207">
        <f>(VLOOKUP(Horizontal!$C152&amp;Horizontal!$B152&amp;Horizontal!BV$11,Vertical!$E:$O,BV$10,0))+0</f>
        <v>0</v>
      </c>
      <c r="BW152" s="207">
        <f>(VLOOKUP(Horizontal!$C152&amp;Horizontal!$B152&amp;Horizontal!BW$11,Vertical!$E:$O,BW$10,0))+0</f>
        <v>5.26</v>
      </c>
      <c r="BX152" s="207">
        <f>(VLOOKUP(Horizontal!$C152&amp;Horizontal!$B152&amp;Horizontal!BX$11,Vertical!$E:$O,BX$10,0))+0</f>
        <v>21.74</v>
      </c>
      <c r="BY152" s="207">
        <f>(VLOOKUP(Horizontal!$C152&amp;Horizontal!$B152&amp;Horizontal!BY$11,Vertical!$E:$O,BY$10,0))+0</f>
        <v>28.57</v>
      </c>
      <c r="BZ152" s="207">
        <f>(VLOOKUP(Horizontal!$C152&amp;Horizontal!$B152&amp;Horizontal!BZ$11,Vertical!$E:$O,BZ$10,0))+0</f>
        <v>21.74</v>
      </c>
      <c r="CA152" s="207">
        <f>(VLOOKUP(Horizontal!$C152&amp;Horizontal!$B152&amp;Horizontal!CA$11,Vertical!$E:$O,CA$10,0))+0</f>
        <v>33.33</v>
      </c>
      <c r="CB152" s="209">
        <f>(VLOOKUP(Horizontal!$C152&amp;Horizontal!$B152&amp;Horizontal!CB$11,Vertical!$E:$O,CB$10,0))+0</f>
        <v>47.83</v>
      </c>
      <c r="CC152" s="210">
        <f>(VLOOKUP(Horizontal!$C152&amp;Horizontal!$B152&amp;Horizontal!CC$11,Vertical!$E:$O,CC$10,0))+0</f>
        <v>5.26</v>
      </c>
      <c r="CD152" s="207">
        <f>(VLOOKUP(Horizontal!$C152&amp;Horizontal!$B152&amp;Horizontal!CD$11,Vertical!$E:$O,CD$10,0))+0</f>
        <v>0</v>
      </c>
      <c r="CE152" s="207">
        <f>(VLOOKUP(Horizontal!$C152&amp;Horizontal!$B152&amp;Horizontal!CE$11,Vertical!$E:$O,CE$10,0))+0</f>
        <v>0</v>
      </c>
      <c r="CF152" s="207">
        <f>(VLOOKUP(Horizontal!$C152&amp;Horizontal!$B152&amp;Horizontal!CF$11,Vertical!$E:$O,CF$10,0))+0</f>
        <v>5.26</v>
      </c>
      <c r="CG152" s="207">
        <f>(VLOOKUP(Horizontal!$C152&amp;Horizontal!$B152&amp;Horizontal!CG$11,Vertical!$E:$O,CG$10,0))+0</f>
        <v>17.39</v>
      </c>
      <c r="CH152" s="207">
        <f>(VLOOKUP(Horizontal!$C152&amp;Horizontal!$B152&amp;Horizontal!CH$11,Vertical!$E:$O,CH$10,0))+0</f>
        <v>9.52</v>
      </c>
      <c r="CI152" s="207">
        <f>(VLOOKUP(Horizontal!$C152&amp;Horizontal!$B152&amp;Horizontal!CI$11,Vertical!$E:$O,CI$10,0))+0</f>
        <v>34.78</v>
      </c>
      <c r="CJ152" s="207">
        <f>(VLOOKUP(Horizontal!$C152&amp;Horizontal!$B152&amp;Horizontal!CJ$11,Vertical!$E:$O,CJ$10,0))+0</f>
        <v>41.67</v>
      </c>
      <c r="CK152" s="209">
        <f>(VLOOKUP(Horizontal!$C152&amp;Horizontal!$B152&amp;Horizontal!CK$11,Vertical!$E:$O,CK$10,0))+0</f>
        <v>34.78</v>
      </c>
      <c r="CL152" s="210">
        <f>(VLOOKUP(Horizontal!$C152&amp;Horizontal!$B152&amp;Horizontal!CL$11,Vertical!$E:$O,CL$10,0))+0</f>
        <v>84.21</v>
      </c>
      <c r="CM152" s="207">
        <f>(VLOOKUP(Horizontal!$C152&amp;Horizontal!$B152&amp;Horizontal!CM$11,Vertical!$E:$O,CM$10,0))+0</f>
        <v>100</v>
      </c>
      <c r="CN152" s="207">
        <f>(VLOOKUP(Horizontal!$C152&amp;Horizontal!$B152&amp;Horizontal!CN$11,Vertical!$E:$O,CN$10,0))+0</f>
        <v>100</v>
      </c>
      <c r="CO152" s="207">
        <f>(VLOOKUP(Horizontal!$C152&amp;Horizontal!$B152&amp;Horizontal!CO$11,Vertical!$E:$O,CO$10,0))+0</f>
        <v>89.47</v>
      </c>
      <c r="CP152" s="207">
        <f>(VLOOKUP(Horizontal!$C152&amp;Horizontal!$B152&amp;Horizontal!CP$11,Vertical!$E:$O,CP$10,0))+0</f>
        <v>60.87</v>
      </c>
      <c r="CQ152" s="207">
        <f>(VLOOKUP(Horizontal!$C152&amp;Horizontal!$B152&amp;Horizontal!CQ$11,Vertical!$E:$O,CQ$10,0))+0</f>
        <v>61.9</v>
      </c>
      <c r="CR152" s="207">
        <f>(VLOOKUP(Horizontal!$C152&amp;Horizontal!$B152&amp;Horizontal!CR$11,Vertical!$E:$O,CR$10,0))+0</f>
        <v>43.48</v>
      </c>
      <c r="CS152" s="207">
        <f>(VLOOKUP(Horizontal!$C152&amp;Horizontal!$B152&amp;Horizontal!CS$11,Vertical!$E:$O,CS$10,0))+0</f>
        <v>25</v>
      </c>
      <c r="CT152" s="207">
        <f>(VLOOKUP(Horizontal!$C152&amp;Horizontal!$B152&amp;Horizontal!CT$11,Vertical!$E:$O,CT$10,0))+0</f>
        <v>17.39</v>
      </c>
      <c r="CU152" s="152"/>
      <c r="CV152" s="211">
        <f t="shared" si="80"/>
        <v>49.089999999999975</v>
      </c>
      <c r="CW152" s="190">
        <f t="shared" si="81"/>
        <v>46.990000000000009</v>
      </c>
      <c r="CX152" s="190">
        <f t="shared" si="82"/>
        <v>49.629999999999995</v>
      </c>
      <c r="CY152" s="190">
        <f t="shared" si="83"/>
        <v>48.47</v>
      </c>
      <c r="CZ152" s="190">
        <f t="shared" si="84"/>
        <v>50.239999999999981</v>
      </c>
      <c r="DA152" s="190">
        <f t="shared" si="85"/>
        <v>53.849999999999994</v>
      </c>
      <c r="DB152" s="190">
        <f t="shared" si="86"/>
        <v>46.879999999999995</v>
      </c>
      <c r="DC152" s="190">
        <f t="shared" si="87"/>
        <v>45.029999999999973</v>
      </c>
      <c r="DD152" s="212">
        <f t="shared" si="88"/>
        <v>41.920000000000016</v>
      </c>
      <c r="DE152" s="9">
        <v>160</v>
      </c>
      <c r="DF152" s="212">
        <f t="shared" si="89"/>
        <v>-246.70278959810869</v>
      </c>
      <c r="DG152" s="264"/>
      <c r="DH152" s="265"/>
      <c r="DI152" s="265"/>
      <c r="DJ152" s="266"/>
      <c r="DK152" s="190">
        <v>445.86</v>
      </c>
      <c r="DL152" s="190">
        <v>445.86</v>
      </c>
      <c r="DM152" s="190">
        <v>445.86</v>
      </c>
      <c r="DN152" s="212">
        <v>445.86</v>
      </c>
      <c r="DO152" s="190">
        <v>449.04</v>
      </c>
      <c r="DP152" s="190">
        <v>449.04</v>
      </c>
      <c r="DQ152" s="190">
        <v>449.04</v>
      </c>
      <c r="DR152" s="212">
        <v>449.04</v>
      </c>
      <c r="DS152" s="150"/>
      <c r="DT152" s="190">
        <v>408</v>
      </c>
      <c r="DU152" s="190">
        <v>302</v>
      </c>
      <c r="DV152" s="190">
        <v>210</v>
      </c>
      <c r="DW152" s="190">
        <v>175</v>
      </c>
      <c r="DX152" s="190"/>
      <c r="DY152" s="190"/>
      <c r="DZ152" s="190"/>
      <c r="EA152" s="190">
        <f>(AVERAGE(DU152:DW152))+0</f>
        <v>229</v>
      </c>
      <c r="EB152" s="190"/>
      <c r="EC152" s="190"/>
      <c r="ED152" s="190">
        <f>(AVERAGE(DT152:DW152))+0</f>
        <v>273.75</v>
      </c>
      <c r="EE152" s="190">
        <v>195</v>
      </c>
      <c r="EF152" s="190">
        <v>170</v>
      </c>
      <c r="EG152" s="190">
        <v>160</v>
      </c>
      <c r="EH152" s="212">
        <v>155</v>
      </c>
      <c r="EI152" s="213"/>
      <c r="EJ152" s="211">
        <v>50</v>
      </c>
      <c r="EK152" s="190">
        <v>50</v>
      </c>
      <c r="EL152" s="190">
        <v>55</v>
      </c>
      <c r="EM152" s="190">
        <v>55</v>
      </c>
      <c r="EN152" s="190"/>
      <c r="EO152" s="190"/>
      <c r="EP152" s="190"/>
      <c r="EQ152" s="190"/>
      <c r="ER152" s="190"/>
      <c r="ES152" s="190"/>
      <c r="ET152" s="190">
        <f>(AVERAGE(EJ152:EM152))+0</f>
        <v>52.5</v>
      </c>
      <c r="EU152" s="190">
        <v>60</v>
      </c>
      <c r="EV152" s="190">
        <v>50</v>
      </c>
      <c r="EW152" s="190">
        <v>45</v>
      </c>
      <c r="EX152" s="212">
        <v>45</v>
      </c>
      <c r="EY152" s="211"/>
      <c r="EZ152" s="75">
        <f t="shared" si="91"/>
        <v>-0.10983112972902212</v>
      </c>
      <c r="FA152" s="89">
        <f t="shared" si="94"/>
        <v>-0.1</v>
      </c>
      <c r="FB152" s="212"/>
      <c r="FC152" s="213"/>
      <c r="FD152" s="213"/>
      <c r="FE152" s="213"/>
      <c r="FF152" s="213"/>
      <c r="FG152" s="213"/>
      <c r="FH152" s="213"/>
      <c r="FI152" s="213"/>
      <c r="FJ152" s="213"/>
      <c r="FK152" s="213"/>
      <c r="FL152" s="213"/>
      <c r="FM152" s="213"/>
      <c r="FN152" s="213"/>
      <c r="FO152" s="213"/>
      <c r="FP152" s="213"/>
      <c r="FQ152" s="213"/>
      <c r="FR152" s="213"/>
      <c r="FS152" s="211"/>
      <c r="FT152" s="190"/>
      <c r="FU152" s="190"/>
      <c r="FV152" s="190"/>
      <c r="FW152" s="190"/>
      <c r="FX152" s="190"/>
      <c r="FY152" s="190"/>
      <c r="FZ152" s="190"/>
      <c r="GA152" s="190"/>
      <c r="GB152" s="190"/>
      <c r="GC152" s="190"/>
      <c r="GD152" s="190"/>
      <c r="GE152" s="190"/>
      <c r="GF152" s="190"/>
      <c r="GG152" s="212"/>
    </row>
    <row r="153" spans="1:189">
      <c r="B153" s="33">
        <f t="shared" si="92"/>
        <v>42983</v>
      </c>
      <c r="C153" s="30" t="s">
        <v>30</v>
      </c>
      <c r="D153" s="30">
        <v>2017</v>
      </c>
      <c r="E153" s="30" t="str">
        <f t="shared" ref="E153:E156" si="96">D153&amp;C153</f>
        <v>2017S36</v>
      </c>
      <c r="F153" s="30" t="str">
        <f t="shared" si="90"/>
        <v>92017</v>
      </c>
      <c r="G153" s="208">
        <v>-80</v>
      </c>
      <c r="H153" s="207">
        <f>(VLOOKUP(Horizontal!$C153&amp;Horizontal!$B153&amp;Horizontal!H$11,Vertical!$E:$O,H$10,0))+0</f>
        <v>436.23</v>
      </c>
      <c r="I153" s="207">
        <f>(VLOOKUP(Horizontal!$C153&amp;Horizontal!$B153&amp;Horizontal!I$11,Vertical!$E:$O,I$10,0))+0</f>
        <v>327.97</v>
      </c>
      <c r="J153" s="207">
        <f>(VLOOKUP(Horizontal!$C153&amp;Horizontal!$B153&amp;Horizontal!J$11,Vertical!$E:$O,J$10,0))+0</f>
        <v>221.37</v>
      </c>
      <c r="K153" s="207">
        <f>(VLOOKUP(Horizontal!$C153&amp;Horizontal!$B153&amp;Horizontal!K$11,Vertical!$E:$O,K$10,0))+0</f>
        <v>175.93</v>
      </c>
      <c r="L153" s="207">
        <f>(VLOOKUP(Horizontal!$C153&amp;Horizontal!$B153&amp;Horizontal!L$11,Vertical!$E:$O,L$10,0))+0</f>
        <v>196.73</v>
      </c>
      <c r="M153" s="207">
        <f>(VLOOKUP(Horizontal!$C153&amp;Horizontal!$B153&amp;Horizontal!M$11,Vertical!$E:$O,M$10,0))+0</f>
        <v>167.67</v>
      </c>
      <c r="N153" s="207">
        <f>(VLOOKUP(Horizontal!$C153&amp;Horizontal!$B153&amp;Horizontal!N$11,Vertical!$E:$O,N$10,0))+0</f>
        <v>157.09</v>
      </c>
      <c r="O153" s="207">
        <f>(VLOOKUP(Horizontal!$C153&amp;Horizontal!$B153&amp;Horizontal!O$11,Vertical!$E:$O,O$10,0))+0</f>
        <v>152.53</v>
      </c>
      <c r="P153" s="209">
        <f>(VLOOKUP(Horizontal!$C153&amp;Horizontal!$B153&amp;Horizontal!P$11,Vertical!$E:$O,P$10,0))+0</f>
        <v>150.44</v>
      </c>
      <c r="Q153" s="210">
        <f>(VLOOKUP(Horizontal!$C153&amp;Horizontal!$B153&amp;Horizontal!Q$11,Vertical!$E:$O,Q$10,0))+0</f>
        <v>66</v>
      </c>
      <c r="R153" s="207">
        <f>(VLOOKUP(Horizontal!$C153&amp;Horizontal!$B153&amp;Horizontal!R$11,Vertical!$E:$O,R$10,0))+0</f>
        <v>61</v>
      </c>
      <c r="S153" s="207">
        <f>(VLOOKUP(Horizontal!$C153&amp;Horizontal!$B153&amp;Horizontal!S$11,Vertical!$E:$O,S$10,0))+0</f>
        <v>51</v>
      </c>
      <c r="T153" s="207">
        <f>(VLOOKUP(Horizontal!$C153&amp;Horizontal!$B153&amp;Horizontal!T$11,Vertical!$E:$O,T$10,0))+0</f>
        <v>47</v>
      </c>
      <c r="U153" s="207">
        <f>(VLOOKUP(Horizontal!$C153&amp;Horizontal!$B153&amp;Horizontal!U$11,Vertical!$E:$O,U$10,0))+0</f>
        <v>41</v>
      </c>
      <c r="V153" s="207">
        <f>(VLOOKUP(Horizontal!$C153&amp;Horizontal!$B153&amp;Horizontal!V$11,Vertical!$E:$O,V$10,0))+0</f>
        <v>30</v>
      </c>
      <c r="W153" s="207">
        <f>(VLOOKUP(Horizontal!$C153&amp;Horizontal!$B153&amp;Horizontal!W$11,Vertical!$E:$O,W$10,0))+0</f>
        <v>23</v>
      </c>
      <c r="X153" s="207">
        <f>(VLOOKUP(Horizontal!$C153&amp;Horizontal!$B153&amp;Horizontal!X$11,Vertical!$E:$O,X$10,0))+0</f>
        <v>22</v>
      </c>
      <c r="Y153" s="209">
        <f>(VLOOKUP(Horizontal!$C153&amp;Horizontal!$B153&amp;Horizontal!Y$11,Vertical!$E:$O,Y$10,0))+0</f>
        <v>17</v>
      </c>
      <c r="Z153" s="210">
        <f>(VLOOKUP(Horizontal!$C153&amp;Horizontal!$B153&amp;Horizontal!Z$11,Vertical!$E:$O,Z$10,0))+0</f>
        <v>0</v>
      </c>
      <c r="AA153" s="207">
        <f>(VLOOKUP(Horizontal!$C153&amp;Horizontal!$B153&amp;Horizontal!AA$11,Vertical!$E:$O,AA$10,0))+0</f>
        <v>4.76</v>
      </c>
      <c r="AB153" s="207">
        <f>(VLOOKUP(Horizontal!$C153&amp;Horizontal!$B153&amp;Horizontal!AB$11,Vertical!$E:$O,AB$10,0))+0</f>
        <v>4.17</v>
      </c>
      <c r="AC153" s="207">
        <f>(VLOOKUP(Horizontal!$C153&amp;Horizontal!$B153&amp;Horizontal!AC$11,Vertical!$E:$O,AC$10,0))+0</f>
        <v>40</v>
      </c>
      <c r="AD153" s="207">
        <f>(VLOOKUP(Horizontal!$C153&amp;Horizontal!$B153&amp;Horizontal!AD$11,Vertical!$E:$O,AD$10,0))+0</f>
        <v>12.5</v>
      </c>
      <c r="AE153" s="207">
        <f>(VLOOKUP(Horizontal!$C153&amp;Horizontal!$B153&amp;Horizontal!AE$11,Vertical!$E:$O,AE$10,0))+0</f>
        <v>19.23</v>
      </c>
      <c r="AF153" s="207">
        <f>(VLOOKUP(Horizontal!$C153&amp;Horizontal!$B153&amp;Horizontal!AF$11,Vertical!$E:$O,AF$10,0))+0</f>
        <v>15.38</v>
      </c>
      <c r="AG153" s="207">
        <f>(VLOOKUP(Horizontal!$C153&amp;Horizontal!$B153&amp;Horizontal!AG$11,Vertical!$E:$O,AG$10,0))+0</f>
        <v>26.92</v>
      </c>
      <c r="AH153" s="209">
        <f>(VLOOKUP(Horizontal!$C153&amp;Horizontal!$B153&amp;Horizontal!AH$11,Vertical!$E:$O,AH$10,0))+0</f>
        <v>57.14</v>
      </c>
      <c r="AI153" s="210">
        <f>(VLOOKUP(Horizontal!$C153&amp;Horizontal!$B153&amp;Horizontal!AI$11,Vertical!$E:$O,AI$10,0))+0</f>
        <v>0</v>
      </c>
      <c r="AJ153" s="207">
        <f>(VLOOKUP(Horizontal!$C153&amp;Horizontal!$B153&amp;Horizontal!AJ$11,Vertical!$E:$O,AJ$10,0))+0</f>
        <v>0</v>
      </c>
      <c r="AK153" s="207">
        <f>(VLOOKUP(Horizontal!$C153&amp;Horizontal!$B153&amp;Horizontal!AK$11,Vertical!$E:$O,AK$10,0))+0</f>
        <v>0</v>
      </c>
      <c r="AL153" s="207">
        <f>(VLOOKUP(Horizontal!$C153&amp;Horizontal!$B153&amp;Horizontal!AL$11,Vertical!$E:$O,AL$10,0))+0</f>
        <v>28</v>
      </c>
      <c r="AM153" s="207">
        <f>(VLOOKUP(Horizontal!$C153&amp;Horizontal!$B153&amp;Horizontal!AM$11,Vertical!$E:$O,AM$10,0))+0</f>
        <v>33.33</v>
      </c>
      <c r="AN153" s="207">
        <f>(VLOOKUP(Horizontal!$C153&amp;Horizontal!$B153&amp;Horizontal!AN$11,Vertical!$E:$O,AN$10,0))+0</f>
        <v>57.69</v>
      </c>
      <c r="AO153" s="207">
        <f>(VLOOKUP(Horizontal!$C153&amp;Horizontal!$B153&amp;Horizontal!AO$11,Vertical!$E:$O,AO$10,0))+0</f>
        <v>50</v>
      </c>
      <c r="AP153" s="207">
        <f>(VLOOKUP(Horizontal!$C153&amp;Horizontal!$B153&amp;Horizontal!AP$11,Vertical!$E:$O,AP$10,0))+0</f>
        <v>42.31</v>
      </c>
      <c r="AQ153" s="209">
        <f>(VLOOKUP(Horizontal!$C153&amp;Horizontal!$B153&amp;Horizontal!AQ$11,Vertical!$E:$O,AQ$10,0))+0</f>
        <v>39.29</v>
      </c>
      <c r="AR153" s="210">
        <f>(VLOOKUP(Horizontal!$C153&amp;Horizontal!$B153&amp;Horizontal!AR$11,Vertical!$E:$O,AR$10,0))+0</f>
        <v>100</v>
      </c>
      <c r="AS153" s="207">
        <f>(VLOOKUP(Horizontal!$C153&amp;Horizontal!$B153&amp;Horizontal!AS$11,Vertical!$E:$O,AS$10,0))+0</f>
        <v>95.24</v>
      </c>
      <c r="AT153" s="207">
        <f>(VLOOKUP(Horizontal!$C153&amp;Horizontal!$B153&amp;Horizontal!AT$11,Vertical!$E:$O,AT$10,0))+0</f>
        <v>95.83</v>
      </c>
      <c r="AU153" s="207">
        <f>(VLOOKUP(Horizontal!$C153&amp;Horizontal!$B153&amp;Horizontal!AU$11,Vertical!$E:$O,AU$10,0))+0</f>
        <v>32</v>
      </c>
      <c r="AV153" s="207">
        <f>(VLOOKUP(Horizontal!$C153&amp;Horizontal!$B153&amp;Horizontal!AV$11,Vertical!$E:$O,AV$10,0))+0</f>
        <v>54.17</v>
      </c>
      <c r="AW153" s="207">
        <f>(VLOOKUP(Horizontal!$C153&amp;Horizontal!$B153&amp;Horizontal!AW$11,Vertical!$E:$O,AW$10,0))+0</f>
        <v>23.08</v>
      </c>
      <c r="AX153" s="207">
        <f>(VLOOKUP(Horizontal!$C153&amp;Horizontal!$B153&amp;Horizontal!AX$11,Vertical!$E:$O,AX$10,0))+0</f>
        <v>34.619999999999997</v>
      </c>
      <c r="AY153" s="207">
        <f>(VLOOKUP(Horizontal!$C153&amp;Horizontal!$B153&amp;Horizontal!AY$11,Vertical!$E:$O,AY$10,0))+0</f>
        <v>30.77</v>
      </c>
      <c r="AZ153" s="209">
        <f>(VLOOKUP(Horizontal!$C153&amp;Horizontal!$B153&amp;Horizontal!AZ$11,Vertical!$E:$O,AZ$10,0))+0</f>
        <v>3.57</v>
      </c>
      <c r="BA153" s="208">
        <f>(VLOOKUP(Horizontal!$C153&amp;Horizontal!$B153&amp;Horizontal!BA$11,Vertical!$E:$O,BA$10,0))+0</f>
        <v>48.58</v>
      </c>
      <c r="BB153" s="210">
        <f>(VLOOKUP(Horizontal!$C153&amp;Horizontal!$B153&amp;Horizontal!BB$11,Vertical!$E:$O,BB$10,0))+0</f>
        <v>486.43</v>
      </c>
      <c r="BC153" s="207">
        <f>(VLOOKUP(Horizontal!$C153&amp;Horizontal!$B153&amp;Horizontal!BC$11,Vertical!$E:$O,BC$10,0))+0</f>
        <v>376.55</v>
      </c>
      <c r="BD153" s="207">
        <f>(VLOOKUP(Horizontal!$C153&amp;Horizontal!$B153&amp;Horizontal!BD$11,Vertical!$E:$O,BD$10,0))+0</f>
        <v>267.02999999999997</v>
      </c>
      <c r="BE153" s="207">
        <f>(VLOOKUP(Horizontal!$C153&amp;Horizontal!$B153&amp;Horizontal!BE$11,Vertical!$E:$O,BE$10,0))+0</f>
        <v>223.82</v>
      </c>
      <c r="BF153" s="207">
        <f>(VLOOKUP(Horizontal!$C153&amp;Horizontal!$B153&amp;Horizontal!BF$11,Vertical!$E:$O,BF$10,0))+0</f>
        <v>249.73</v>
      </c>
      <c r="BG153" s="207">
        <f>(VLOOKUP(Horizontal!$C153&amp;Horizontal!$B153&amp;Horizontal!BG$11,Vertical!$E:$O,BG$10,0))+0</f>
        <v>215.88</v>
      </c>
      <c r="BH153" s="207">
        <f>(VLOOKUP(Horizontal!$C153&amp;Horizontal!$B153&amp;Horizontal!BH$11,Vertical!$E:$O,BH$10,0))+0</f>
        <v>200.99</v>
      </c>
      <c r="BI153" s="207">
        <f>(VLOOKUP(Horizontal!$C153&amp;Horizontal!$B153&amp;Horizontal!BI$11,Vertical!$E:$O,BI$10,0))+0</f>
        <v>196.44</v>
      </c>
      <c r="BJ153" s="209">
        <f>(VLOOKUP(Horizontal!$C153&amp;Horizontal!$B153&amp;Horizontal!BJ$11,Vertical!$E:$O,BJ$10,0))+0</f>
        <v>193.71</v>
      </c>
      <c r="BK153" s="210">
        <f>(VLOOKUP(Horizontal!$C153&amp;Horizontal!$B153&amp;Horizontal!BK$11,Vertical!$E:$O,BK$10,0))+0</f>
        <v>55</v>
      </c>
      <c r="BL153" s="207">
        <f>(VLOOKUP(Horizontal!$C153&amp;Horizontal!$B153&amp;Horizontal!BL$11,Vertical!$E:$O,BL$10,0))+0</f>
        <v>49</v>
      </c>
      <c r="BM153" s="207">
        <f>(VLOOKUP(Horizontal!$C153&amp;Horizontal!$B153&amp;Horizontal!BM$11,Vertical!$E:$O,BM$10,0))+0</f>
        <v>40</v>
      </c>
      <c r="BN153" s="207">
        <f>(VLOOKUP(Horizontal!$C153&amp;Horizontal!$B153&amp;Horizontal!BN$11,Vertical!$E:$O,BN$10,0))+0</f>
        <v>38</v>
      </c>
      <c r="BO153" s="207">
        <f>(VLOOKUP(Horizontal!$C153&amp;Horizontal!$B153&amp;Horizontal!BO$11,Vertical!$E:$O,BO$10,0))+0</f>
        <v>33</v>
      </c>
      <c r="BP153" s="207">
        <f>(VLOOKUP(Horizontal!$C153&amp;Horizontal!$B153&amp;Horizontal!BP$11,Vertical!$E:$O,BP$10,0))+0</f>
        <v>27</v>
      </c>
      <c r="BQ153" s="207">
        <f>(VLOOKUP(Horizontal!$C153&amp;Horizontal!$B153&amp;Horizontal!BQ$11,Vertical!$E:$O,BQ$10,0))+0</f>
        <v>24</v>
      </c>
      <c r="BR153" s="207">
        <f>(VLOOKUP(Horizontal!$C153&amp;Horizontal!$B153&amp;Horizontal!BR$11,Vertical!$E:$O,BR$10,0))+0</f>
        <v>23</v>
      </c>
      <c r="BS153" s="209">
        <f>(VLOOKUP(Horizontal!$C153&amp;Horizontal!$B153&amp;Horizontal!BS$11,Vertical!$E:$O,BS$10,0))+0</f>
        <v>18</v>
      </c>
      <c r="BT153" s="210">
        <f>(VLOOKUP(Horizontal!$C153&amp;Horizontal!$B153&amp;Horizontal!BT$11,Vertical!$E:$O,BT$10,0))+0</f>
        <v>0</v>
      </c>
      <c r="BU153" s="207">
        <f>(VLOOKUP(Horizontal!$C153&amp;Horizontal!$B153&amp;Horizontal!BU$11,Vertical!$E:$O,BU$10,0))+0</f>
        <v>0</v>
      </c>
      <c r="BV153" s="207">
        <f>(VLOOKUP(Horizontal!$C153&amp;Horizontal!$B153&amp;Horizontal!BV$11,Vertical!$E:$O,BV$10,0))+0</f>
        <v>0</v>
      </c>
      <c r="BW153" s="207">
        <f>(VLOOKUP(Horizontal!$C153&amp;Horizontal!$B153&amp;Horizontal!BW$11,Vertical!$E:$O,BW$10,0))+0</f>
        <v>55</v>
      </c>
      <c r="BX153" s="207">
        <f>(VLOOKUP(Horizontal!$C153&amp;Horizontal!$B153&amp;Horizontal!BX$11,Vertical!$E:$O,BX$10,0))+0</f>
        <v>40</v>
      </c>
      <c r="BY153" s="207">
        <f>(VLOOKUP(Horizontal!$C153&amp;Horizontal!$B153&amp;Horizontal!BY$11,Vertical!$E:$O,BY$10,0))+0</f>
        <v>26.09</v>
      </c>
      <c r="BZ153" s="207">
        <f>(VLOOKUP(Horizontal!$C153&amp;Horizontal!$B153&amp;Horizontal!BZ$11,Vertical!$E:$O,BZ$10,0))+0</f>
        <v>25</v>
      </c>
      <c r="CA153" s="207">
        <f>(VLOOKUP(Horizontal!$C153&amp;Horizontal!$B153&amp;Horizontal!CA$11,Vertical!$E:$O,CA$10,0))+0</f>
        <v>34.78</v>
      </c>
      <c r="CB153" s="209">
        <f>(VLOOKUP(Horizontal!$C153&amp;Horizontal!$B153&amp;Horizontal!CB$11,Vertical!$E:$O,CB$10,0))+0</f>
        <v>45.45</v>
      </c>
      <c r="CC153" s="210">
        <f>(VLOOKUP(Horizontal!$C153&amp;Horizontal!$B153&amp;Horizontal!CC$11,Vertical!$E:$O,CC$10,0))+0</f>
        <v>0</v>
      </c>
      <c r="CD153" s="207">
        <f>(VLOOKUP(Horizontal!$C153&amp;Horizontal!$B153&amp;Horizontal!CD$11,Vertical!$E:$O,CD$10,0))+0</f>
        <v>0</v>
      </c>
      <c r="CE153" s="207">
        <f>(VLOOKUP(Horizontal!$C153&amp;Horizontal!$B153&amp;Horizontal!CE$11,Vertical!$E:$O,CE$10,0))+0</f>
        <v>0</v>
      </c>
      <c r="CF153" s="207">
        <f>(VLOOKUP(Horizontal!$C153&amp;Horizontal!$B153&amp;Horizontal!CF$11,Vertical!$E:$O,CF$10,0))+0</f>
        <v>15</v>
      </c>
      <c r="CG153" s="207">
        <f>(VLOOKUP(Horizontal!$C153&amp;Horizontal!$B153&amp;Horizontal!CG$11,Vertical!$E:$O,CG$10,0))+0</f>
        <v>25</v>
      </c>
      <c r="CH153" s="207">
        <f>(VLOOKUP(Horizontal!$C153&amp;Horizontal!$B153&amp;Horizontal!CH$11,Vertical!$E:$O,CH$10,0))+0</f>
        <v>26.09</v>
      </c>
      <c r="CI153" s="207">
        <f>(VLOOKUP(Horizontal!$C153&amp;Horizontal!$B153&amp;Horizontal!CI$11,Vertical!$E:$O,CI$10,0))+0</f>
        <v>45</v>
      </c>
      <c r="CJ153" s="207">
        <f>(VLOOKUP(Horizontal!$C153&amp;Horizontal!$B153&amp;Horizontal!CJ$11,Vertical!$E:$O,CJ$10,0))+0</f>
        <v>21.74</v>
      </c>
      <c r="CK153" s="209">
        <f>(VLOOKUP(Horizontal!$C153&amp;Horizontal!$B153&amp;Horizontal!CK$11,Vertical!$E:$O,CK$10,0))+0</f>
        <v>22.73</v>
      </c>
      <c r="CL153" s="210">
        <f>(VLOOKUP(Horizontal!$C153&amp;Horizontal!$B153&amp;Horizontal!CL$11,Vertical!$E:$O,CL$10,0))+0</f>
        <v>100</v>
      </c>
      <c r="CM153" s="207">
        <f>(VLOOKUP(Horizontal!$C153&amp;Horizontal!$B153&amp;Horizontal!CM$11,Vertical!$E:$O,CM$10,0))+0</f>
        <v>100</v>
      </c>
      <c r="CN153" s="207">
        <f>(VLOOKUP(Horizontal!$C153&amp;Horizontal!$B153&amp;Horizontal!CN$11,Vertical!$E:$O,CN$10,0))+0</f>
        <v>100</v>
      </c>
      <c r="CO153" s="207">
        <f>(VLOOKUP(Horizontal!$C153&amp;Horizontal!$B153&amp;Horizontal!CO$11,Vertical!$E:$O,CO$10,0))+0</f>
        <v>30</v>
      </c>
      <c r="CP153" s="207">
        <f>(VLOOKUP(Horizontal!$C153&amp;Horizontal!$B153&amp;Horizontal!CP$11,Vertical!$E:$O,CP$10,0))+0</f>
        <v>35</v>
      </c>
      <c r="CQ153" s="207">
        <f>(VLOOKUP(Horizontal!$C153&amp;Horizontal!$B153&amp;Horizontal!CQ$11,Vertical!$E:$O,CQ$10,0))+0</f>
        <v>47.83</v>
      </c>
      <c r="CR153" s="207">
        <f>(VLOOKUP(Horizontal!$C153&amp;Horizontal!$B153&amp;Horizontal!CR$11,Vertical!$E:$O,CR$10,0))+0</f>
        <v>30</v>
      </c>
      <c r="CS153" s="207">
        <f>(VLOOKUP(Horizontal!$C153&amp;Horizontal!$B153&amp;Horizontal!CS$11,Vertical!$E:$O,CS$10,0))+0</f>
        <v>43.48</v>
      </c>
      <c r="CT153" s="207">
        <f>(VLOOKUP(Horizontal!$C153&amp;Horizontal!$B153&amp;Horizontal!CT$11,Vertical!$E:$O,CT$10,0))+0</f>
        <v>31.82</v>
      </c>
      <c r="CU153" s="152"/>
      <c r="CV153" s="211">
        <f t="shared" si="80"/>
        <v>50.199999999999989</v>
      </c>
      <c r="CW153" s="190">
        <f t="shared" si="81"/>
        <v>48.579999999999984</v>
      </c>
      <c r="CX153" s="190">
        <f t="shared" si="82"/>
        <v>45.659999999999968</v>
      </c>
      <c r="CY153" s="190">
        <f t="shared" si="83"/>
        <v>47.889999999999986</v>
      </c>
      <c r="CZ153" s="190">
        <f t="shared" si="84"/>
        <v>53</v>
      </c>
      <c r="DA153" s="190">
        <f t="shared" si="85"/>
        <v>48.210000000000008</v>
      </c>
      <c r="DB153" s="190">
        <f t="shared" si="86"/>
        <v>43.900000000000006</v>
      </c>
      <c r="DC153" s="190">
        <f t="shared" si="87"/>
        <v>43.91</v>
      </c>
      <c r="DD153" s="212">
        <f t="shared" si="88"/>
        <v>43.27000000000001</v>
      </c>
      <c r="DE153" s="9">
        <v>160</v>
      </c>
      <c r="DF153" s="212">
        <f t="shared" si="89"/>
        <v>-227.77278959810869</v>
      </c>
      <c r="DG153" s="264"/>
      <c r="DH153" s="265"/>
      <c r="DI153" s="265"/>
      <c r="DJ153" s="266"/>
      <c r="DK153" s="190">
        <v>489.85</v>
      </c>
      <c r="DL153" s="190">
        <v>489.85</v>
      </c>
      <c r="DM153" s="190">
        <v>489.85</v>
      </c>
      <c r="DN153" s="212">
        <v>489.85</v>
      </c>
      <c r="DO153" s="190">
        <v>494.46</v>
      </c>
      <c r="DP153" s="190">
        <v>494.46</v>
      </c>
      <c r="DQ153" s="190">
        <v>494.46</v>
      </c>
      <c r="DR153" s="212">
        <v>494.46</v>
      </c>
      <c r="DS153" s="150"/>
      <c r="DT153" s="190">
        <v>415</v>
      </c>
      <c r="DU153" s="190">
        <v>315</v>
      </c>
      <c r="DV153" s="190">
        <v>205</v>
      </c>
      <c r="DW153" s="190">
        <v>165</v>
      </c>
      <c r="DX153" s="190"/>
      <c r="DY153" s="190"/>
      <c r="DZ153" s="190"/>
      <c r="EA153" s="190">
        <f>(AVERAGE(DU153:DW153))+0</f>
        <v>228.33333333333334</v>
      </c>
      <c r="EB153" s="190"/>
      <c r="EC153" s="190"/>
      <c r="ED153" s="190">
        <f>(AVERAGE(DT153:DW153))+0</f>
        <v>275</v>
      </c>
      <c r="EE153" s="190">
        <v>195</v>
      </c>
      <c r="EF153" s="190">
        <v>170</v>
      </c>
      <c r="EG153" s="190">
        <v>160</v>
      </c>
      <c r="EH153" s="212">
        <v>155</v>
      </c>
      <c r="EI153" s="213"/>
      <c r="EJ153" s="211">
        <v>55</v>
      </c>
      <c r="EK153" s="190">
        <v>50</v>
      </c>
      <c r="EL153" s="190">
        <v>55</v>
      </c>
      <c r="EM153" s="190">
        <v>55</v>
      </c>
      <c r="EN153" s="190"/>
      <c r="EO153" s="190"/>
      <c r="EP153" s="190"/>
      <c r="EQ153" s="190"/>
      <c r="ER153" s="190"/>
      <c r="ES153" s="190"/>
      <c r="ET153" s="190">
        <f>(AVERAGE(EJ153:EM153))+0</f>
        <v>53.75</v>
      </c>
      <c r="EU153" s="190">
        <v>60</v>
      </c>
      <c r="EV153" s="190">
        <v>50</v>
      </c>
      <c r="EW153" s="190">
        <v>45</v>
      </c>
      <c r="EX153" s="212">
        <v>45</v>
      </c>
      <c r="EY153" s="211"/>
      <c r="EZ153" s="75">
        <f t="shared" si="91"/>
        <v>-0.16161616161616163</v>
      </c>
      <c r="FA153" s="89">
        <f t="shared" si="94"/>
        <v>-0.1</v>
      </c>
      <c r="FB153" s="212"/>
      <c r="FC153" s="213"/>
      <c r="FD153" s="213"/>
      <c r="FE153" s="213"/>
      <c r="FF153" s="213"/>
      <c r="FG153" s="213"/>
      <c r="FH153" s="213"/>
      <c r="FI153" s="213"/>
      <c r="FJ153" s="213"/>
      <c r="FK153" s="213"/>
      <c r="FL153" s="213"/>
      <c r="FM153" s="213"/>
      <c r="FN153" s="213"/>
      <c r="FO153" s="213"/>
      <c r="FP153" s="213"/>
      <c r="FQ153" s="213"/>
      <c r="FR153" s="213"/>
      <c r="FS153" s="211"/>
      <c r="FT153" s="190"/>
      <c r="FU153" s="190"/>
      <c r="FV153" s="190"/>
      <c r="FW153" s="190"/>
      <c r="FX153" s="190"/>
      <c r="FY153" s="190"/>
      <c r="FZ153" s="190"/>
      <c r="GA153" s="190"/>
      <c r="GB153" s="190"/>
      <c r="GC153" s="190"/>
      <c r="GD153" s="190"/>
      <c r="GE153" s="190"/>
      <c r="GF153" s="190"/>
      <c r="GG153" s="212"/>
    </row>
    <row r="154" spans="1:189">
      <c r="B154" s="33">
        <f t="shared" si="92"/>
        <v>42990</v>
      </c>
      <c r="C154" s="30" t="s">
        <v>29</v>
      </c>
      <c r="D154" s="30">
        <v>2017</v>
      </c>
      <c r="E154" s="30" t="str">
        <f t="shared" si="96"/>
        <v>2017S37</v>
      </c>
      <c r="F154" s="30" t="str">
        <f t="shared" si="90"/>
        <v>92017</v>
      </c>
      <c r="G154" s="208">
        <v>-75</v>
      </c>
      <c r="H154" s="207">
        <f>(VLOOKUP(Horizontal!$C154&amp;Horizontal!$B154&amp;Horizontal!H$11,Vertical!$E:$O,H$10,0))+0</f>
        <v>438.82</v>
      </c>
      <c r="I154" s="207">
        <f>(VLOOKUP(Horizontal!$C154&amp;Horizontal!$B154&amp;Horizontal!I$11,Vertical!$E:$O,I$10,0))+0</f>
        <v>389.53</v>
      </c>
      <c r="J154" s="207">
        <f>(VLOOKUP(Horizontal!$C154&amp;Horizontal!$B154&amp;Horizontal!J$11,Vertical!$E:$O,J$10,0))+0</f>
        <v>287.14</v>
      </c>
      <c r="K154" s="207">
        <f>(VLOOKUP(Horizontal!$C154&amp;Horizontal!$B154&amp;Horizontal!K$11,Vertical!$E:$O,K$10,0))+0</f>
        <v>193.8</v>
      </c>
      <c r="L154" s="207">
        <f>(VLOOKUP(Horizontal!$C154&amp;Horizontal!$B154&amp;Horizontal!L$11,Vertical!$E:$O,L$10,0))+0</f>
        <v>198.19</v>
      </c>
      <c r="M154" s="207">
        <f>(VLOOKUP(Horizontal!$C154&amp;Horizontal!$B154&amp;Horizontal!M$11,Vertical!$E:$O,M$10,0))+0</f>
        <v>168.96</v>
      </c>
      <c r="N154" s="207">
        <f>(VLOOKUP(Horizontal!$C154&amp;Horizontal!$B154&amp;Horizontal!N$11,Vertical!$E:$O,N$10,0))+0</f>
        <v>158.86000000000001</v>
      </c>
      <c r="O154" s="207">
        <f>(VLOOKUP(Horizontal!$C154&amp;Horizontal!$B154&amp;Horizontal!O$11,Vertical!$E:$O,O$10,0))+0</f>
        <v>153.19999999999999</v>
      </c>
      <c r="P154" s="209">
        <f>(VLOOKUP(Horizontal!$C154&amp;Horizontal!$B154&amp;Horizontal!P$11,Vertical!$E:$O,P$10,0))+0</f>
        <v>150.19</v>
      </c>
      <c r="Q154" s="210">
        <f>(VLOOKUP(Horizontal!$C154&amp;Horizontal!$B154&amp;Horizontal!Q$11,Vertical!$E:$O,Q$10,0))+0</f>
        <v>60</v>
      </c>
      <c r="R154" s="207">
        <f>(VLOOKUP(Horizontal!$C154&amp;Horizontal!$B154&amp;Horizontal!R$11,Vertical!$E:$O,R$10,0))+0</f>
        <v>59</v>
      </c>
      <c r="S154" s="207">
        <f>(VLOOKUP(Horizontal!$C154&amp;Horizontal!$B154&amp;Horizontal!S$11,Vertical!$E:$O,S$10,0))+0</f>
        <v>55</v>
      </c>
      <c r="T154" s="207">
        <f>(VLOOKUP(Horizontal!$C154&amp;Horizontal!$B154&amp;Horizontal!T$11,Vertical!$E:$O,T$10,0))+0</f>
        <v>51</v>
      </c>
      <c r="U154" s="207">
        <f>(VLOOKUP(Horizontal!$C154&amp;Horizontal!$B154&amp;Horizontal!U$11,Vertical!$E:$O,U$10,0))+0</f>
        <v>41</v>
      </c>
      <c r="V154" s="207">
        <f>(VLOOKUP(Horizontal!$C154&amp;Horizontal!$B154&amp;Horizontal!V$11,Vertical!$E:$O,V$10,0))+0</f>
        <v>30</v>
      </c>
      <c r="W154" s="207">
        <f>(VLOOKUP(Horizontal!$C154&amp;Horizontal!$B154&amp;Horizontal!W$11,Vertical!$E:$O,W$10,0))+0</f>
        <v>27</v>
      </c>
      <c r="X154" s="207">
        <f>(VLOOKUP(Horizontal!$C154&amp;Horizontal!$B154&amp;Horizontal!X$11,Vertical!$E:$O,X$10,0))+0</f>
        <v>21</v>
      </c>
      <c r="Y154" s="209">
        <f>(VLOOKUP(Horizontal!$C154&amp;Horizontal!$B154&amp;Horizontal!Y$11,Vertical!$E:$O,Y$10,0))+0</f>
        <v>19</v>
      </c>
      <c r="Z154" s="210">
        <f>(VLOOKUP(Horizontal!$C154&amp;Horizontal!$B154&amp;Horizontal!Z$11,Vertical!$E:$O,Z$10,0))+0</f>
        <v>9.52</v>
      </c>
      <c r="AA154" s="207">
        <f>(VLOOKUP(Horizontal!$C154&amp;Horizontal!$B154&amp;Horizontal!AA$11,Vertical!$E:$O,AA$10,0))+0</f>
        <v>0</v>
      </c>
      <c r="AB154" s="207">
        <f>(VLOOKUP(Horizontal!$C154&amp;Horizontal!$B154&amp;Horizontal!AB$11,Vertical!$E:$O,AB$10,0))+0</f>
        <v>0</v>
      </c>
      <c r="AC154" s="207">
        <f>(VLOOKUP(Horizontal!$C154&amp;Horizontal!$B154&amp;Horizontal!AC$11,Vertical!$E:$O,AC$10,0))+0</f>
        <v>4.76</v>
      </c>
      <c r="AD154" s="207">
        <f>(VLOOKUP(Horizontal!$C154&amp;Horizontal!$B154&amp;Horizontal!AD$11,Vertical!$E:$O,AD$10,0))+0</f>
        <v>17.39</v>
      </c>
      <c r="AE154" s="207">
        <f>(VLOOKUP(Horizontal!$C154&amp;Horizontal!$B154&amp;Horizontal!AE$11,Vertical!$E:$O,AE$10,0))+0</f>
        <v>16</v>
      </c>
      <c r="AF154" s="207">
        <f>(VLOOKUP(Horizontal!$C154&amp;Horizontal!$B154&amp;Horizontal!AF$11,Vertical!$E:$O,AF$10,0))+0</f>
        <v>13.33</v>
      </c>
      <c r="AG154" s="207">
        <f>(VLOOKUP(Horizontal!$C154&amp;Horizontal!$B154&amp;Horizontal!AG$11,Vertical!$E:$O,AG$10,0))+0</f>
        <v>13.64</v>
      </c>
      <c r="AH154" s="209">
        <f>(VLOOKUP(Horizontal!$C154&amp;Horizontal!$B154&amp;Horizontal!AH$11,Vertical!$E:$O,AH$10,0))+0</f>
        <v>17.39</v>
      </c>
      <c r="AI154" s="210">
        <f>(VLOOKUP(Horizontal!$C154&amp;Horizontal!$B154&amp;Horizontal!AI$11,Vertical!$E:$O,AI$10,0))+0</f>
        <v>14.29</v>
      </c>
      <c r="AJ154" s="207">
        <f>(VLOOKUP(Horizontal!$C154&amp;Horizontal!$B154&amp;Horizontal!AJ$11,Vertical!$E:$O,AJ$10,0))+0</f>
        <v>0</v>
      </c>
      <c r="AK154" s="207">
        <f>(VLOOKUP(Horizontal!$C154&amp;Horizontal!$B154&amp;Horizontal!AK$11,Vertical!$E:$O,AK$10,0))+0</f>
        <v>0</v>
      </c>
      <c r="AL154" s="207">
        <f>(VLOOKUP(Horizontal!$C154&amp;Horizontal!$B154&amp;Horizontal!AL$11,Vertical!$E:$O,AL$10,0))+0</f>
        <v>9.52</v>
      </c>
      <c r="AM154" s="207">
        <f>(VLOOKUP(Horizontal!$C154&amp;Horizontal!$B154&amp;Horizontal!AM$11,Vertical!$E:$O,AM$10,0))+0</f>
        <v>26.09</v>
      </c>
      <c r="AN154" s="207">
        <f>(VLOOKUP(Horizontal!$C154&amp;Horizontal!$B154&amp;Horizontal!AN$11,Vertical!$E:$O,AN$10,0))+0</f>
        <v>40</v>
      </c>
      <c r="AO154" s="207">
        <f>(VLOOKUP(Horizontal!$C154&amp;Horizontal!$B154&amp;Horizontal!AO$11,Vertical!$E:$O,AO$10,0))+0</f>
        <v>37.78</v>
      </c>
      <c r="AP154" s="207">
        <f>(VLOOKUP(Horizontal!$C154&amp;Horizontal!$B154&amp;Horizontal!AP$11,Vertical!$E:$O,AP$10,0))+0</f>
        <v>45.45</v>
      </c>
      <c r="AQ154" s="209">
        <f>(VLOOKUP(Horizontal!$C154&amp;Horizontal!$B154&amp;Horizontal!AQ$11,Vertical!$E:$O,AQ$10,0))+0</f>
        <v>52.17</v>
      </c>
      <c r="AR154" s="210">
        <f>(VLOOKUP(Horizontal!$C154&amp;Horizontal!$B154&amp;Horizontal!AR$11,Vertical!$E:$O,AR$10,0))+0</f>
        <v>76.19</v>
      </c>
      <c r="AS154" s="207">
        <f>(VLOOKUP(Horizontal!$C154&amp;Horizontal!$B154&amp;Horizontal!AS$11,Vertical!$E:$O,AS$10,0))+0</f>
        <v>100</v>
      </c>
      <c r="AT154" s="207">
        <f>(VLOOKUP(Horizontal!$C154&amp;Horizontal!$B154&amp;Horizontal!AT$11,Vertical!$E:$O,AT$10,0))+0</f>
        <v>100</v>
      </c>
      <c r="AU154" s="207">
        <f>(VLOOKUP(Horizontal!$C154&amp;Horizontal!$B154&amp;Horizontal!AU$11,Vertical!$E:$O,AU$10,0))+0</f>
        <v>85.71</v>
      </c>
      <c r="AV154" s="207">
        <f>(VLOOKUP(Horizontal!$C154&amp;Horizontal!$B154&amp;Horizontal!AV$11,Vertical!$E:$O,AV$10,0))+0</f>
        <v>56.52</v>
      </c>
      <c r="AW154" s="207">
        <f>(VLOOKUP(Horizontal!$C154&amp;Horizontal!$B154&amp;Horizontal!AW$11,Vertical!$E:$O,AW$10,0))+0</f>
        <v>44</v>
      </c>
      <c r="AX154" s="207">
        <f>(VLOOKUP(Horizontal!$C154&amp;Horizontal!$B154&amp;Horizontal!AX$11,Vertical!$E:$O,AX$10,0))+0</f>
        <v>48.89</v>
      </c>
      <c r="AY154" s="207">
        <f>(VLOOKUP(Horizontal!$C154&amp;Horizontal!$B154&amp;Horizontal!AY$11,Vertical!$E:$O,AY$10,0))+0</f>
        <v>40.909999999999997</v>
      </c>
      <c r="AZ154" s="209">
        <f>(VLOOKUP(Horizontal!$C154&amp;Horizontal!$B154&amp;Horizontal!AZ$11,Vertical!$E:$O,AZ$10,0))+0</f>
        <v>30.43</v>
      </c>
      <c r="BA154" s="208">
        <f>(VLOOKUP(Horizontal!$C154&amp;Horizontal!$B154&amp;Horizontal!BA$11,Vertical!$E:$O,BA$10,0))+0</f>
        <v>49.63</v>
      </c>
      <c r="BB154" s="210">
        <f>(VLOOKUP(Horizontal!$C154&amp;Horizontal!$B154&amp;Horizontal!BB$11,Vertical!$E:$O,BB$10,0))+0</f>
        <v>490.2</v>
      </c>
      <c r="BC154" s="207">
        <f>(VLOOKUP(Horizontal!$C154&amp;Horizontal!$B154&amp;Horizontal!BC$11,Vertical!$E:$O,BC$10,0))+0</f>
        <v>438.7</v>
      </c>
      <c r="BD154" s="207">
        <f>(VLOOKUP(Horizontal!$C154&amp;Horizontal!$B154&amp;Horizontal!BD$11,Vertical!$E:$O,BD$10,0))+0</f>
        <v>336.19</v>
      </c>
      <c r="BE154" s="207">
        <f>(VLOOKUP(Horizontal!$C154&amp;Horizontal!$B154&amp;Horizontal!BE$11,Vertical!$E:$O,BE$10,0))+0</f>
        <v>242.79</v>
      </c>
      <c r="BF154" s="207">
        <f>(VLOOKUP(Horizontal!$C154&amp;Horizontal!$B154&amp;Horizontal!BF$11,Vertical!$E:$O,BF$10,0))+0</f>
        <v>248.63</v>
      </c>
      <c r="BG154" s="207">
        <f>(VLOOKUP(Horizontal!$C154&amp;Horizontal!$B154&amp;Horizontal!BG$11,Vertical!$E:$O,BG$10,0))+0</f>
        <v>217.9</v>
      </c>
      <c r="BH154" s="207">
        <f>(VLOOKUP(Horizontal!$C154&amp;Horizontal!$B154&amp;Horizontal!BH$11,Vertical!$E:$O,BH$10,0))+0</f>
        <v>204.9</v>
      </c>
      <c r="BI154" s="207">
        <f>(VLOOKUP(Horizontal!$C154&amp;Horizontal!$B154&amp;Horizontal!BI$11,Vertical!$E:$O,BI$10,0))+0</f>
        <v>198.03</v>
      </c>
      <c r="BJ154" s="209">
        <f>(VLOOKUP(Horizontal!$C154&amp;Horizontal!$B154&amp;Horizontal!BJ$11,Vertical!$E:$O,BJ$10,0))+0</f>
        <v>193.63</v>
      </c>
      <c r="BK154" s="210">
        <f>(VLOOKUP(Horizontal!$C154&amp;Horizontal!$B154&amp;Horizontal!BK$11,Vertical!$E:$O,BK$10,0))+0</f>
        <v>59</v>
      </c>
      <c r="BL154" s="207">
        <f>(VLOOKUP(Horizontal!$C154&amp;Horizontal!$B154&amp;Horizontal!BL$11,Vertical!$E:$O,BL$10,0))+0</f>
        <v>51</v>
      </c>
      <c r="BM154" s="207">
        <f>(VLOOKUP(Horizontal!$C154&amp;Horizontal!$B154&amp;Horizontal!BM$11,Vertical!$E:$O,BM$10,0))+0</f>
        <v>45</v>
      </c>
      <c r="BN154" s="207">
        <f>(VLOOKUP(Horizontal!$C154&amp;Horizontal!$B154&amp;Horizontal!BN$11,Vertical!$E:$O,BN$10,0))+0</f>
        <v>43</v>
      </c>
      <c r="BO154" s="207">
        <f>(VLOOKUP(Horizontal!$C154&amp;Horizontal!$B154&amp;Horizontal!BO$11,Vertical!$E:$O,BO$10,0))+0</f>
        <v>36</v>
      </c>
      <c r="BP154" s="207">
        <f>(VLOOKUP(Horizontal!$C154&amp;Horizontal!$B154&amp;Horizontal!BP$11,Vertical!$E:$O,BP$10,0))+0</f>
        <v>30</v>
      </c>
      <c r="BQ154" s="207">
        <f>(VLOOKUP(Horizontal!$C154&amp;Horizontal!$B154&amp;Horizontal!BQ$11,Vertical!$E:$O,BQ$10,0))+0</f>
        <v>26</v>
      </c>
      <c r="BR154" s="207">
        <f>(VLOOKUP(Horizontal!$C154&amp;Horizontal!$B154&amp;Horizontal!BR$11,Vertical!$E:$O,BR$10,0))+0</f>
        <v>20</v>
      </c>
      <c r="BS154" s="209">
        <f>(VLOOKUP(Horizontal!$C154&amp;Horizontal!$B154&amp;Horizontal!BS$11,Vertical!$E:$O,BS$10,0))+0</f>
        <v>19</v>
      </c>
      <c r="BT154" s="210">
        <f>(VLOOKUP(Horizontal!$C154&amp;Horizontal!$B154&amp;Horizontal!BT$11,Vertical!$E:$O,BT$10,0))+0</f>
        <v>15.38</v>
      </c>
      <c r="BU154" s="207">
        <f>(VLOOKUP(Horizontal!$C154&amp;Horizontal!$B154&amp;Horizontal!BU$11,Vertical!$E:$O,BU$10,0))+0</f>
        <v>0</v>
      </c>
      <c r="BV154" s="207">
        <f>(VLOOKUP(Horizontal!$C154&amp;Horizontal!$B154&amp;Horizontal!BV$11,Vertical!$E:$O,BV$10,0))+0</f>
        <v>7.14</v>
      </c>
      <c r="BW154" s="207">
        <f>(VLOOKUP(Horizontal!$C154&amp;Horizontal!$B154&amp;Horizontal!BW$11,Vertical!$E:$O,BW$10,0))+0</f>
        <v>23.53</v>
      </c>
      <c r="BX154" s="207">
        <f>(VLOOKUP(Horizontal!$C154&amp;Horizontal!$B154&amp;Horizontal!BX$11,Vertical!$E:$O,BX$10,0))+0</f>
        <v>37.5</v>
      </c>
      <c r="BY154" s="207">
        <f>(VLOOKUP(Horizontal!$C154&amp;Horizontal!$B154&amp;Horizontal!BY$11,Vertical!$E:$O,BY$10,0))+0</f>
        <v>21.05</v>
      </c>
      <c r="BZ154" s="207">
        <f>(VLOOKUP(Horizontal!$C154&amp;Horizontal!$B154&amp;Horizontal!BZ$11,Vertical!$E:$O,BZ$10,0))+0</f>
        <v>23.53</v>
      </c>
      <c r="CA154" s="207">
        <f>(VLOOKUP(Horizontal!$C154&amp;Horizontal!$B154&amp;Horizontal!CA$11,Vertical!$E:$O,CA$10,0))+0</f>
        <v>25</v>
      </c>
      <c r="CB154" s="209">
        <f>(VLOOKUP(Horizontal!$C154&amp;Horizontal!$B154&amp;Horizontal!CB$11,Vertical!$E:$O,CB$10,0))+0</f>
        <v>26.32</v>
      </c>
      <c r="CC154" s="210">
        <f>(VLOOKUP(Horizontal!$C154&amp;Horizontal!$B154&amp;Horizontal!CC$11,Vertical!$E:$O,CC$10,0))+0</f>
        <v>7.69</v>
      </c>
      <c r="CD154" s="207">
        <f>(VLOOKUP(Horizontal!$C154&amp;Horizontal!$B154&amp;Horizontal!CD$11,Vertical!$E:$O,CD$10,0))+0</f>
        <v>0</v>
      </c>
      <c r="CE154" s="207">
        <f>(VLOOKUP(Horizontal!$C154&amp;Horizontal!$B154&amp;Horizontal!CE$11,Vertical!$E:$O,CE$10,0))+0</f>
        <v>0</v>
      </c>
      <c r="CF154" s="207">
        <f>(VLOOKUP(Horizontal!$C154&amp;Horizontal!$B154&amp;Horizontal!CF$11,Vertical!$E:$O,CF$10,0))+0</f>
        <v>5.88</v>
      </c>
      <c r="CG154" s="207">
        <f>(VLOOKUP(Horizontal!$C154&amp;Horizontal!$B154&amp;Horizontal!CG$11,Vertical!$E:$O,CG$10,0))+0</f>
        <v>25</v>
      </c>
      <c r="CH154" s="207">
        <f>(VLOOKUP(Horizontal!$C154&amp;Horizontal!$B154&amp;Horizontal!CH$11,Vertical!$E:$O,CH$10,0))+0</f>
        <v>36.840000000000003</v>
      </c>
      <c r="CI154" s="207">
        <f>(VLOOKUP(Horizontal!$C154&amp;Horizontal!$B154&amp;Horizontal!CI$11,Vertical!$E:$O,CI$10,0))+0</f>
        <v>29.41</v>
      </c>
      <c r="CJ154" s="207">
        <f>(VLOOKUP(Horizontal!$C154&amp;Horizontal!$B154&amp;Horizontal!CJ$11,Vertical!$E:$O,CJ$10,0))+0</f>
        <v>31.25</v>
      </c>
      <c r="CK154" s="209">
        <f>(VLOOKUP(Horizontal!$C154&amp;Horizontal!$B154&amp;Horizontal!CK$11,Vertical!$E:$O,CK$10,0))+0</f>
        <v>31.58</v>
      </c>
      <c r="CL154" s="210">
        <f>(VLOOKUP(Horizontal!$C154&amp;Horizontal!$B154&amp;Horizontal!CL$11,Vertical!$E:$O,CL$10,0))+0</f>
        <v>76.92</v>
      </c>
      <c r="CM154" s="207">
        <f>(VLOOKUP(Horizontal!$C154&amp;Horizontal!$B154&amp;Horizontal!CM$11,Vertical!$E:$O,CM$10,0))+0</f>
        <v>100</v>
      </c>
      <c r="CN154" s="207">
        <f>(VLOOKUP(Horizontal!$C154&amp;Horizontal!$B154&amp;Horizontal!CN$11,Vertical!$E:$O,CN$10,0))+0</f>
        <v>92.86</v>
      </c>
      <c r="CO154" s="207">
        <f>(VLOOKUP(Horizontal!$C154&amp;Horizontal!$B154&amp;Horizontal!CO$11,Vertical!$E:$O,CO$10,0))+0</f>
        <v>70.59</v>
      </c>
      <c r="CP154" s="207">
        <f>(VLOOKUP(Horizontal!$C154&amp;Horizontal!$B154&amp;Horizontal!CP$11,Vertical!$E:$O,CP$10,0))+0</f>
        <v>37.5</v>
      </c>
      <c r="CQ154" s="207">
        <f>(VLOOKUP(Horizontal!$C154&amp;Horizontal!$B154&amp;Horizontal!CQ$11,Vertical!$E:$O,CQ$10,0))+0</f>
        <v>42.11</v>
      </c>
      <c r="CR154" s="207">
        <f>(VLOOKUP(Horizontal!$C154&amp;Horizontal!$B154&amp;Horizontal!CR$11,Vertical!$E:$O,CR$10,0))+0</f>
        <v>47.06</v>
      </c>
      <c r="CS154" s="207">
        <f>(VLOOKUP(Horizontal!$C154&amp;Horizontal!$B154&amp;Horizontal!CS$11,Vertical!$E:$O,CS$10,0))+0</f>
        <v>43.75</v>
      </c>
      <c r="CT154" s="207">
        <f>(VLOOKUP(Horizontal!$C154&amp;Horizontal!$B154&amp;Horizontal!CT$11,Vertical!$E:$O,CT$10,0))+0</f>
        <v>42.11</v>
      </c>
      <c r="CU154" s="152"/>
      <c r="CV154" s="211">
        <f t="shared" si="80"/>
        <v>51.379999999999995</v>
      </c>
      <c r="CW154" s="190">
        <f t="shared" si="81"/>
        <v>49.170000000000016</v>
      </c>
      <c r="CX154" s="190">
        <f t="shared" si="82"/>
        <v>49.050000000000011</v>
      </c>
      <c r="CY154" s="190">
        <f t="shared" si="83"/>
        <v>48.989999999999981</v>
      </c>
      <c r="CZ154" s="190">
        <f t="shared" si="84"/>
        <v>50.44</v>
      </c>
      <c r="DA154" s="190">
        <f t="shared" si="85"/>
        <v>48.94</v>
      </c>
      <c r="DB154" s="190">
        <f t="shared" si="86"/>
        <v>46.039999999999992</v>
      </c>
      <c r="DC154" s="190">
        <f t="shared" si="87"/>
        <v>44.830000000000013</v>
      </c>
      <c r="DD154" s="212">
        <f t="shared" si="88"/>
        <v>43.44</v>
      </c>
      <c r="DE154" s="9">
        <v>160</v>
      </c>
      <c r="DF154" s="212">
        <f t="shared" si="89"/>
        <v>-230.36278959810866</v>
      </c>
      <c r="DG154" s="264"/>
      <c r="DH154" s="265"/>
      <c r="DI154" s="265"/>
      <c r="DJ154" s="266"/>
      <c r="DK154" s="190">
        <v>599.9</v>
      </c>
      <c r="DL154" s="190">
        <v>599.9</v>
      </c>
      <c r="DM154" s="190">
        <v>599.9</v>
      </c>
      <c r="DN154" s="212">
        <v>599.9</v>
      </c>
      <c r="DO154" s="190">
        <v>533.82000000000005</v>
      </c>
      <c r="DP154" s="190">
        <v>533.82000000000005</v>
      </c>
      <c r="DQ154" s="190">
        <v>533.82000000000005</v>
      </c>
      <c r="DR154" s="212">
        <v>533.82000000000005</v>
      </c>
      <c r="DS154" s="150"/>
      <c r="DT154" s="190">
        <v>440</v>
      </c>
      <c r="DU154" s="190">
        <v>395</v>
      </c>
      <c r="DV154" s="190">
        <v>297</v>
      </c>
      <c r="DW154" s="190">
        <v>197</v>
      </c>
      <c r="DX154" s="190"/>
      <c r="DY154" s="190"/>
      <c r="DZ154" s="190"/>
      <c r="EA154" s="190"/>
      <c r="EB154" s="190"/>
      <c r="EC154" s="190"/>
      <c r="ED154" s="190">
        <f>(AVERAGE(DT154:DW154))+0</f>
        <v>332.25</v>
      </c>
      <c r="EE154" s="190">
        <v>200</v>
      </c>
      <c r="EF154" s="190">
        <v>170</v>
      </c>
      <c r="EG154" s="190">
        <v>160</v>
      </c>
      <c r="EH154" s="212">
        <v>155</v>
      </c>
      <c r="EI154" s="213"/>
      <c r="EJ154" s="211">
        <v>55</v>
      </c>
      <c r="EK154" s="190">
        <v>50</v>
      </c>
      <c r="EL154" s="190">
        <v>55</v>
      </c>
      <c r="EM154" s="190">
        <v>55</v>
      </c>
      <c r="EN154" s="190"/>
      <c r="EO154" s="190"/>
      <c r="EP154" s="190"/>
      <c r="EQ154" s="190"/>
      <c r="ER154" s="190"/>
      <c r="ES154" s="190"/>
      <c r="ET154" s="190">
        <f>(AVERAGE(EJ154:EM154))+0</f>
        <v>53.75</v>
      </c>
      <c r="EU154" s="190">
        <v>65</v>
      </c>
      <c r="EV154" s="190">
        <v>50</v>
      </c>
      <c r="EW154" s="190">
        <v>45</v>
      </c>
      <c r="EX154" s="212">
        <v>45</v>
      </c>
      <c r="EY154" s="211"/>
      <c r="EZ154" s="75">
        <f t="shared" si="91"/>
        <v>-0.14563106796116504</v>
      </c>
      <c r="FA154" s="89">
        <f t="shared" si="94"/>
        <v>-0.1</v>
      </c>
      <c r="FB154" s="212"/>
      <c r="FC154" s="213"/>
      <c r="FD154" s="213"/>
      <c r="FE154" s="213"/>
      <c r="FF154" s="213"/>
      <c r="FG154" s="213"/>
      <c r="FH154" s="213"/>
      <c r="FI154" s="213"/>
      <c r="FJ154" s="213"/>
      <c r="FK154" s="213"/>
      <c r="FL154" s="213"/>
      <c r="FM154" s="213"/>
      <c r="FN154" s="213"/>
      <c r="FO154" s="213"/>
      <c r="FP154" s="213"/>
      <c r="FQ154" s="213"/>
      <c r="FR154" s="213"/>
      <c r="FS154" s="211"/>
      <c r="FT154" s="190"/>
      <c r="FU154" s="190"/>
      <c r="FV154" s="190"/>
      <c r="FW154" s="190"/>
      <c r="FX154" s="190"/>
      <c r="FY154" s="190"/>
      <c r="FZ154" s="190"/>
      <c r="GA154" s="190"/>
      <c r="GB154" s="190"/>
      <c r="GC154" s="190"/>
      <c r="GD154" s="190"/>
      <c r="GE154" s="190"/>
      <c r="GF154" s="190"/>
      <c r="GG154" s="212"/>
    </row>
    <row r="155" spans="1:189">
      <c r="B155" s="33">
        <f t="shared" si="92"/>
        <v>42997</v>
      </c>
      <c r="C155" s="30" t="s">
        <v>152</v>
      </c>
      <c r="D155" s="30">
        <v>2017</v>
      </c>
      <c r="E155" s="30" t="str">
        <f t="shared" si="96"/>
        <v>2017s38</v>
      </c>
      <c r="F155" s="30" t="str">
        <f t="shared" si="90"/>
        <v>92017</v>
      </c>
      <c r="G155" s="208">
        <v>-60</v>
      </c>
      <c r="H155" s="207">
        <f>(VLOOKUP(Horizontal!$C155&amp;Horizontal!$B155&amp;Horizontal!H$11,Vertical!$E:$O,H$10,0))+0</f>
        <v>461.35</v>
      </c>
      <c r="I155" s="207">
        <f>(VLOOKUP(Horizontal!$C155&amp;Horizontal!$B155&amp;Horizontal!I$11,Vertical!$E:$O,I$10,0))+0</f>
        <v>423.84</v>
      </c>
      <c r="J155" s="207">
        <f>(VLOOKUP(Horizontal!$C155&amp;Horizontal!$B155&amp;Horizontal!J$11,Vertical!$E:$O,J$10,0))+0</f>
        <v>334.62</v>
      </c>
      <c r="K155" s="207">
        <f>(VLOOKUP(Horizontal!$C155&amp;Horizontal!$B155&amp;Horizontal!K$11,Vertical!$E:$O,K$10,0))+0</f>
        <v>256.77999999999997</v>
      </c>
      <c r="L155" s="207">
        <f>(VLOOKUP(Horizontal!$C155&amp;Horizontal!$B155&amp;Horizontal!L$11,Vertical!$E:$O,L$10,0))+0</f>
        <v>216.24</v>
      </c>
      <c r="M155" s="207">
        <f>(VLOOKUP(Horizontal!$C155&amp;Horizontal!$B155&amp;Horizontal!M$11,Vertical!$E:$O,M$10,0))+0</f>
        <v>170.5</v>
      </c>
      <c r="N155" s="207">
        <f>(VLOOKUP(Horizontal!$C155&amp;Horizontal!$B155&amp;Horizontal!N$11,Vertical!$E:$O,N$10,0))+0</f>
        <v>159.28</v>
      </c>
      <c r="O155" s="207">
        <f>(VLOOKUP(Horizontal!$C155&amp;Horizontal!$B155&amp;Horizontal!O$11,Vertical!$E:$O,O$10,0))+0</f>
        <v>153.76</v>
      </c>
      <c r="P155" s="209">
        <f>(VLOOKUP(Horizontal!$C155&amp;Horizontal!$B155&amp;Horizontal!P$11,Vertical!$E:$O,P$10,0))+0</f>
        <v>150.58000000000001</v>
      </c>
      <c r="Q155" s="210">
        <f>(VLOOKUP(Horizontal!$C155&amp;Horizontal!$B155&amp;Horizontal!Q$11,Vertical!$E:$O,Q$10,0))+0</f>
        <v>60</v>
      </c>
      <c r="R155" s="207">
        <f>(VLOOKUP(Horizontal!$C155&amp;Horizontal!$B155&amp;Horizontal!R$11,Vertical!$E:$O,R$10,0))+0</f>
        <v>62</v>
      </c>
      <c r="S155" s="207">
        <f>(VLOOKUP(Horizontal!$C155&amp;Horizontal!$B155&amp;Horizontal!S$11,Vertical!$E:$O,S$10,0))+0</f>
        <v>58</v>
      </c>
      <c r="T155" s="207">
        <f>(VLOOKUP(Horizontal!$C155&amp;Horizontal!$B155&amp;Horizontal!T$11,Vertical!$E:$O,T$10,0))+0</f>
        <v>56</v>
      </c>
      <c r="U155" s="207">
        <f>(VLOOKUP(Horizontal!$C155&amp;Horizontal!$B155&amp;Horizontal!U$11,Vertical!$E:$O,U$10,0))+0</f>
        <v>42</v>
      </c>
      <c r="V155" s="207">
        <f>(VLOOKUP(Horizontal!$C155&amp;Horizontal!$B155&amp;Horizontal!V$11,Vertical!$E:$O,V$10,0))+0</f>
        <v>36</v>
      </c>
      <c r="W155" s="207">
        <f>(VLOOKUP(Horizontal!$C155&amp;Horizontal!$B155&amp;Horizontal!W$11,Vertical!$E:$O,W$10,0))+0</f>
        <v>30</v>
      </c>
      <c r="X155" s="207">
        <f>(VLOOKUP(Horizontal!$C155&amp;Horizontal!$B155&amp;Horizontal!X$11,Vertical!$E:$O,X$10,0))+0</f>
        <v>26</v>
      </c>
      <c r="Y155" s="209">
        <f>(VLOOKUP(Horizontal!$C155&amp;Horizontal!$B155&amp;Horizontal!Y$11,Vertical!$E:$O,Y$10,0))+0</f>
        <v>19</v>
      </c>
      <c r="Z155" s="210">
        <f>(VLOOKUP(Horizontal!$C155&amp;Horizontal!$B155&amp;Horizontal!Z$11,Vertical!$E:$O,Z$10,0))+0</f>
        <v>13.04</v>
      </c>
      <c r="AA155" s="207">
        <f>(VLOOKUP(Horizontal!$C155&amp;Horizontal!$B155&amp;Horizontal!AA$11,Vertical!$E:$O,AA$10,0))+0</f>
        <v>0</v>
      </c>
      <c r="AB155" s="207">
        <f>(VLOOKUP(Horizontal!$C155&amp;Horizontal!$B155&amp;Horizontal!AB$11,Vertical!$E:$O,AB$10,0))+0</f>
        <v>0</v>
      </c>
      <c r="AC155" s="207">
        <f>(VLOOKUP(Horizontal!$C155&amp;Horizontal!$B155&amp;Horizontal!AC$11,Vertical!$E:$O,AC$10,0))+0</f>
        <v>5</v>
      </c>
      <c r="AD155" s="207">
        <f>(VLOOKUP(Horizontal!$C155&amp;Horizontal!$B155&amp;Horizontal!AD$11,Vertical!$E:$O,AD$10,0))+0</f>
        <v>0</v>
      </c>
      <c r="AE155" s="207">
        <f>(VLOOKUP(Horizontal!$C155&amp;Horizontal!$B155&amp;Horizontal!AE$11,Vertical!$E:$O,AE$10,0))+0</f>
        <v>4.17</v>
      </c>
      <c r="AF155" s="207">
        <f>(VLOOKUP(Horizontal!$C155&amp;Horizontal!$B155&amp;Horizontal!AF$11,Vertical!$E:$O,AF$10,0))+0</f>
        <v>22.73</v>
      </c>
      <c r="AG155" s="207">
        <f>(VLOOKUP(Horizontal!$C155&amp;Horizontal!$B155&amp;Horizontal!AG$11,Vertical!$E:$O,AG$10,0))+0</f>
        <v>4.4400000000000004</v>
      </c>
      <c r="AH155" s="209">
        <f>(VLOOKUP(Horizontal!$C155&amp;Horizontal!$B155&amp;Horizontal!AH$11,Vertical!$E:$O,AH$10,0))+0</f>
        <v>9.09</v>
      </c>
      <c r="AI155" s="210">
        <f>(VLOOKUP(Horizontal!$C155&amp;Horizontal!$B155&amp;Horizontal!AI$11,Vertical!$E:$O,AI$10,0))+0</f>
        <v>0</v>
      </c>
      <c r="AJ155" s="207">
        <f>(VLOOKUP(Horizontal!$C155&amp;Horizontal!$B155&amp;Horizontal!AJ$11,Vertical!$E:$O,AJ$10,0))+0</f>
        <v>0</v>
      </c>
      <c r="AK155" s="207">
        <f>(VLOOKUP(Horizontal!$C155&amp;Horizontal!$B155&amp;Horizontal!AK$11,Vertical!$E:$O,AK$10,0))+0</f>
        <v>0</v>
      </c>
      <c r="AL155" s="207">
        <f>(VLOOKUP(Horizontal!$C155&amp;Horizontal!$B155&amp;Horizontal!AL$11,Vertical!$E:$O,AL$10,0))+0</f>
        <v>0</v>
      </c>
      <c r="AM155" s="207">
        <f>(VLOOKUP(Horizontal!$C155&amp;Horizontal!$B155&amp;Horizontal!AM$11,Vertical!$E:$O,AM$10,0))+0</f>
        <v>4.76</v>
      </c>
      <c r="AN155" s="207">
        <f>(VLOOKUP(Horizontal!$C155&amp;Horizontal!$B155&amp;Horizontal!AN$11,Vertical!$E:$O,AN$10,0))+0</f>
        <v>33.33</v>
      </c>
      <c r="AO155" s="207">
        <f>(VLOOKUP(Horizontal!$C155&amp;Horizontal!$B155&amp;Horizontal!AO$11,Vertical!$E:$O,AO$10,0))+0</f>
        <v>36.36</v>
      </c>
      <c r="AP155" s="207">
        <f>(VLOOKUP(Horizontal!$C155&amp;Horizontal!$B155&amp;Horizontal!AP$11,Vertical!$E:$O,AP$10,0))+0</f>
        <v>48.89</v>
      </c>
      <c r="AQ155" s="209">
        <f>(VLOOKUP(Horizontal!$C155&amp;Horizontal!$B155&amp;Horizontal!AQ$11,Vertical!$E:$O,AQ$10,0))+0</f>
        <v>63.64</v>
      </c>
      <c r="AR155" s="210">
        <f>(VLOOKUP(Horizontal!$C155&amp;Horizontal!$B155&amp;Horizontal!AR$11,Vertical!$E:$O,AR$10,0))+0</f>
        <v>86.96</v>
      </c>
      <c r="AS155" s="207">
        <f>(VLOOKUP(Horizontal!$C155&amp;Horizontal!$B155&amp;Horizontal!AS$11,Vertical!$E:$O,AS$10,0))+0</f>
        <v>100</v>
      </c>
      <c r="AT155" s="207">
        <f>(VLOOKUP(Horizontal!$C155&amp;Horizontal!$B155&amp;Horizontal!AT$11,Vertical!$E:$O,AT$10,0))+0</f>
        <v>100</v>
      </c>
      <c r="AU155" s="207">
        <f>(VLOOKUP(Horizontal!$C155&amp;Horizontal!$B155&amp;Horizontal!AU$11,Vertical!$E:$O,AU$10,0))+0</f>
        <v>95</v>
      </c>
      <c r="AV155" s="207">
        <f>(VLOOKUP(Horizontal!$C155&amp;Horizontal!$B155&amp;Horizontal!AV$11,Vertical!$E:$O,AV$10,0))+0</f>
        <v>95.24</v>
      </c>
      <c r="AW155" s="207">
        <f>(VLOOKUP(Horizontal!$C155&amp;Horizontal!$B155&amp;Horizontal!AW$11,Vertical!$E:$O,AW$10,0))+0</f>
        <v>62.5</v>
      </c>
      <c r="AX155" s="207">
        <f>(VLOOKUP(Horizontal!$C155&amp;Horizontal!$B155&amp;Horizontal!AX$11,Vertical!$E:$O,AX$10,0))+0</f>
        <v>40.909999999999997</v>
      </c>
      <c r="AY155" s="207">
        <f>(VLOOKUP(Horizontal!$C155&amp;Horizontal!$B155&amp;Horizontal!AY$11,Vertical!$E:$O,AY$10,0))+0</f>
        <v>46.67</v>
      </c>
      <c r="AZ155" s="209">
        <f>(VLOOKUP(Horizontal!$C155&amp;Horizontal!$B155&amp;Horizontal!AZ$11,Vertical!$E:$O,AZ$10,0))+0</f>
        <v>27.27</v>
      </c>
      <c r="BA155" s="208">
        <f>(VLOOKUP(Horizontal!$C155&amp;Horizontal!$B155&amp;Horizontal!BA$11,Vertical!$E:$O,BA$10,0))+0</f>
        <v>49.73</v>
      </c>
      <c r="BB155" s="210">
        <f>(VLOOKUP(Horizontal!$C155&amp;Horizontal!$B155&amp;Horizontal!BB$11,Vertical!$E:$O,BB$10,0))+0</f>
        <v>510.16</v>
      </c>
      <c r="BC155" s="207">
        <f>(VLOOKUP(Horizontal!$C155&amp;Horizontal!$B155&amp;Horizontal!BC$11,Vertical!$E:$O,BC$10,0))+0</f>
        <v>471.35</v>
      </c>
      <c r="BD155" s="207">
        <f>(VLOOKUP(Horizontal!$C155&amp;Horizontal!$B155&amp;Horizontal!BD$11,Vertical!$E:$O,BD$10,0))+0</f>
        <v>381.5</v>
      </c>
      <c r="BE155" s="207">
        <f>(VLOOKUP(Horizontal!$C155&amp;Horizontal!$B155&amp;Horizontal!BE$11,Vertical!$E:$O,BE$10,0))+0</f>
        <v>302.95999999999998</v>
      </c>
      <c r="BF155" s="207">
        <f>(VLOOKUP(Horizontal!$C155&amp;Horizontal!$B155&amp;Horizontal!BF$11,Vertical!$E:$O,BF$10,0))+0</f>
        <v>265.43</v>
      </c>
      <c r="BG155" s="207">
        <f>(VLOOKUP(Horizontal!$C155&amp;Horizontal!$B155&amp;Horizontal!BG$11,Vertical!$E:$O,BG$10,0))+0</f>
        <v>217.68</v>
      </c>
      <c r="BH155" s="207">
        <f>(VLOOKUP(Horizontal!$C155&amp;Horizontal!$B155&amp;Horizontal!BH$11,Vertical!$E:$O,BH$10,0))+0</f>
        <v>205.99</v>
      </c>
      <c r="BI155" s="207">
        <f>(VLOOKUP(Horizontal!$C155&amp;Horizontal!$B155&amp;Horizontal!BI$11,Vertical!$E:$O,BI$10,0))+0</f>
        <v>199.53</v>
      </c>
      <c r="BJ155" s="209">
        <f>(VLOOKUP(Horizontal!$C155&amp;Horizontal!$B155&amp;Horizontal!BJ$11,Vertical!$E:$O,BJ$10,0))+0</f>
        <v>195.68</v>
      </c>
      <c r="BK155" s="210">
        <f>(VLOOKUP(Horizontal!$C155&amp;Horizontal!$B155&amp;Horizontal!BK$11,Vertical!$E:$O,BK$10,0))+0</f>
        <v>52</v>
      </c>
      <c r="BL155" s="207">
        <f>(VLOOKUP(Horizontal!$C155&amp;Horizontal!$B155&amp;Horizontal!BL$11,Vertical!$E:$O,BL$10,0))+0</f>
        <v>49</v>
      </c>
      <c r="BM155" s="207">
        <f>(VLOOKUP(Horizontal!$C155&amp;Horizontal!$B155&amp;Horizontal!BM$11,Vertical!$E:$O,BM$10,0))+0</f>
        <v>45</v>
      </c>
      <c r="BN155" s="207">
        <f>(VLOOKUP(Horizontal!$C155&amp;Horizontal!$B155&amp;Horizontal!BN$11,Vertical!$E:$O,BN$10,0))+0</f>
        <v>42</v>
      </c>
      <c r="BO155" s="207">
        <f>(VLOOKUP(Horizontal!$C155&amp;Horizontal!$B155&amp;Horizontal!BO$11,Vertical!$E:$O,BO$10,0))+0</f>
        <v>35</v>
      </c>
      <c r="BP155" s="207">
        <f>(VLOOKUP(Horizontal!$C155&amp;Horizontal!$B155&amp;Horizontal!BP$11,Vertical!$E:$O,BP$10,0))+0</f>
        <v>31</v>
      </c>
      <c r="BQ155" s="207">
        <f>(VLOOKUP(Horizontal!$C155&amp;Horizontal!$B155&amp;Horizontal!BQ$11,Vertical!$E:$O,BQ$10,0))+0</f>
        <v>24</v>
      </c>
      <c r="BR155" s="207">
        <f>(VLOOKUP(Horizontal!$C155&amp;Horizontal!$B155&amp;Horizontal!BR$11,Vertical!$E:$O,BR$10,0))+0</f>
        <v>23</v>
      </c>
      <c r="BS155" s="209">
        <f>(VLOOKUP(Horizontal!$C155&amp;Horizontal!$B155&amp;Horizontal!BS$11,Vertical!$E:$O,BS$10,0))+0</f>
        <v>20</v>
      </c>
      <c r="BT155" s="210">
        <f>(VLOOKUP(Horizontal!$C155&amp;Horizontal!$B155&amp;Horizontal!BT$11,Vertical!$E:$O,BT$10,0))+0</f>
        <v>5.88</v>
      </c>
      <c r="BU155" s="207">
        <f>(VLOOKUP(Horizontal!$C155&amp;Horizontal!$B155&amp;Horizontal!BU$11,Vertical!$E:$O,BU$10,0))+0</f>
        <v>0</v>
      </c>
      <c r="BV155" s="207">
        <f>(VLOOKUP(Horizontal!$C155&amp;Horizontal!$B155&amp;Horizontal!BV$11,Vertical!$E:$O,BV$10,0))+0</f>
        <v>0</v>
      </c>
      <c r="BW155" s="207">
        <f>(VLOOKUP(Horizontal!$C155&amp;Horizontal!$B155&amp;Horizontal!BW$11,Vertical!$E:$O,BW$10,0))+0</f>
        <v>0</v>
      </c>
      <c r="BX155" s="207">
        <f>(VLOOKUP(Horizontal!$C155&amp;Horizontal!$B155&amp;Horizontal!BX$11,Vertical!$E:$O,BX$10,0))+0</f>
        <v>5.41</v>
      </c>
      <c r="BY155" s="207">
        <f>(VLOOKUP(Horizontal!$C155&amp;Horizontal!$B155&amp;Horizontal!BY$11,Vertical!$E:$O,BY$10,0))+0</f>
        <v>38.89</v>
      </c>
      <c r="BZ155" s="207">
        <f>(VLOOKUP(Horizontal!$C155&amp;Horizontal!$B155&amp;Horizontal!BZ$11,Vertical!$E:$O,BZ$10,0))+0</f>
        <v>26.32</v>
      </c>
      <c r="CA155" s="207">
        <f>(VLOOKUP(Horizontal!$C155&amp;Horizontal!$B155&amp;Horizontal!CA$11,Vertical!$E:$O,CA$10,0))+0</f>
        <v>23.81</v>
      </c>
      <c r="CB155" s="209">
        <f>(VLOOKUP(Horizontal!$C155&amp;Horizontal!$B155&amp;Horizontal!CB$11,Vertical!$E:$O,CB$10,0))+0</f>
        <v>24.39</v>
      </c>
      <c r="CC155" s="210">
        <f>(VLOOKUP(Horizontal!$C155&amp;Horizontal!$B155&amp;Horizontal!CC$11,Vertical!$E:$O,CC$10,0))+0</f>
        <v>5.88</v>
      </c>
      <c r="CD155" s="207">
        <f>(VLOOKUP(Horizontal!$C155&amp;Horizontal!$B155&amp;Horizontal!CD$11,Vertical!$E:$O,CD$10,0))+0</f>
        <v>0</v>
      </c>
      <c r="CE155" s="207">
        <f>(VLOOKUP(Horizontal!$C155&amp;Horizontal!$B155&amp;Horizontal!CE$11,Vertical!$E:$O,CE$10,0))+0</f>
        <v>0</v>
      </c>
      <c r="CF155" s="207">
        <f>(VLOOKUP(Horizontal!$C155&amp;Horizontal!$B155&amp;Horizontal!CF$11,Vertical!$E:$O,CF$10,0))+0</f>
        <v>0</v>
      </c>
      <c r="CG155" s="207">
        <f>(VLOOKUP(Horizontal!$C155&amp;Horizontal!$B155&amp;Horizontal!CG$11,Vertical!$E:$O,CG$10,0))+0</f>
        <v>16.22</v>
      </c>
      <c r="CH155" s="207">
        <f>(VLOOKUP(Horizontal!$C155&amp;Horizontal!$B155&amp;Horizontal!CH$11,Vertical!$E:$O,CH$10,0))+0</f>
        <v>27.78</v>
      </c>
      <c r="CI155" s="207">
        <f>(VLOOKUP(Horizontal!$C155&amp;Horizontal!$B155&amp;Horizontal!CI$11,Vertical!$E:$O,CI$10,0))+0</f>
        <v>21.05</v>
      </c>
      <c r="CJ155" s="207">
        <f>(VLOOKUP(Horizontal!$C155&amp;Horizontal!$B155&amp;Horizontal!CJ$11,Vertical!$E:$O,CJ$10,0))+0</f>
        <v>28.57</v>
      </c>
      <c r="CK155" s="209">
        <f>(VLOOKUP(Horizontal!$C155&amp;Horizontal!$B155&amp;Horizontal!CK$11,Vertical!$E:$O,CK$10,0))+0</f>
        <v>31.71</v>
      </c>
      <c r="CL155" s="210">
        <f>(VLOOKUP(Horizontal!$C155&amp;Horizontal!$B155&amp;Horizontal!CL$11,Vertical!$E:$O,CL$10,0))+0</f>
        <v>88.24</v>
      </c>
      <c r="CM155" s="207">
        <f>(VLOOKUP(Horizontal!$C155&amp;Horizontal!$B155&amp;Horizontal!CM$11,Vertical!$E:$O,CM$10,0))+0</f>
        <v>100</v>
      </c>
      <c r="CN155" s="207">
        <f>(VLOOKUP(Horizontal!$C155&amp;Horizontal!$B155&amp;Horizontal!CN$11,Vertical!$E:$O,CN$10,0))+0</f>
        <v>100</v>
      </c>
      <c r="CO155" s="207">
        <f>(VLOOKUP(Horizontal!$C155&amp;Horizontal!$B155&amp;Horizontal!CO$11,Vertical!$E:$O,CO$10,0))+0</f>
        <v>100</v>
      </c>
      <c r="CP155" s="207">
        <f>(VLOOKUP(Horizontal!$C155&amp;Horizontal!$B155&amp;Horizontal!CP$11,Vertical!$E:$O,CP$10,0))+0</f>
        <v>78.38</v>
      </c>
      <c r="CQ155" s="207">
        <f>(VLOOKUP(Horizontal!$C155&amp;Horizontal!$B155&amp;Horizontal!CQ$11,Vertical!$E:$O,CQ$10,0))+0</f>
        <v>33.33</v>
      </c>
      <c r="CR155" s="207">
        <f>(VLOOKUP(Horizontal!$C155&amp;Horizontal!$B155&amp;Horizontal!CR$11,Vertical!$E:$O,CR$10,0))+0</f>
        <v>52.63</v>
      </c>
      <c r="CS155" s="207">
        <f>(VLOOKUP(Horizontal!$C155&amp;Horizontal!$B155&amp;Horizontal!CS$11,Vertical!$E:$O,CS$10,0))+0</f>
        <v>47.62</v>
      </c>
      <c r="CT155" s="207">
        <f>(VLOOKUP(Horizontal!$C155&amp;Horizontal!$B155&amp;Horizontal!CT$11,Vertical!$E:$O,CT$10,0))+0</f>
        <v>43.9</v>
      </c>
      <c r="CU155" s="152"/>
      <c r="CV155" s="211">
        <f t="shared" si="80"/>
        <v>48.81</v>
      </c>
      <c r="CW155" s="190">
        <f t="shared" si="81"/>
        <v>47.510000000000048</v>
      </c>
      <c r="CX155" s="190">
        <f t="shared" si="82"/>
        <v>46.879999999999995</v>
      </c>
      <c r="CY155" s="190">
        <f t="shared" si="83"/>
        <v>46.180000000000007</v>
      </c>
      <c r="CZ155" s="190">
        <f t="shared" si="84"/>
        <v>49.19</v>
      </c>
      <c r="DA155" s="190">
        <f t="shared" si="85"/>
        <v>47.180000000000007</v>
      </c>
      <c r="DB155" s="190">
        <f t="shared" si="86"/>
        <v>46.710000000000008</v>
      </c>
      <c r="DC155" s="190">
        <f t="shared" si="87"/>
        <v>45.77000000000001</v>
      </c>
      <c r="DD155" s="212">
        <f t="shared" si="88"/>
        <v>45.099999999999994</v>
      </c>
      <c r="DE155" s="9">
        <v>160</v>
      </c>
      <c r="DF155" s="212">
        <f t="shared" si="89"/>
        <v>-252.89278959810869</v>
      </c>
      <c r="DG155" s="264"/>
      <c r="DH155" s="265"/>
      <c r="DI155" s="265"/>
      <c r="DJ155" s="266"/>
      <c r="DK155" s="190">
        <v>672.73</v>
      </c>
      <c r="DL155" s="190">
        <v>672.73</v>
      </c>
      <c r="DM155" s="190">
        <v>672.73</v>
      </c>
      <c r="DN155" s="212">
        <v>672.73</v>
      </c>
      <c r="DO155" s="190">
        <v>533.82000000000005</v>
      </c>
      <c r="DP155" s="190">
        <v>533.82000000000005</v>
      </c>
      <c r="DQ155" s="190">
        <v>533.82000000000005</v>
      </c>
      <c r="DR155" s="212">
        <v>533.82000000000005</v>
      </c>
      <c r="DS155" s="150"/>
      <c r="DT155" s="190">
        <v>460</v>
      </c>
      <c r="DU155" s="190">
        <v>425</v>
      </c>
      <c r="DV155" s="190">
        <v>325</v>
      </c>
      <c r="DW155" s="190">
        <v>240</v>
      </c>
      <c r="DX155" s="190"/>
      <c r="DY155" s="190"/>
      <c r="DZ155" s="190"/>
      <c r="EA155" s="190"/>
      <c r="EB155" s="190"/>
      <c r="EC155" s="190"/>
      <c r="ED155" s="190">
        <f>(AVERAGE(DT155:DW155))+0</f>
        <v>362.5</v>
      </c>
      <c r="EE155" s="190">
        <v>215</v>
      </c>
      <c r="EF155" s="190">
        <v>170</v>
      </c>
      <c r="EG155" s="190">
        <v>160</v>
      </c>
      <c r="EH155" s="212">
        <v>155</v>
      </c>
      <c r="EI155" s="213"/>
      <c r="EJ155" s="211">
        <v>55</v>
      </c>
      <c r="EK155" s="190">
        <v>55</v>
      </c>
      <c r="EL155" s="190">
        <v>55</v>
      </c>
      <c r="EM155" s="190">
        <v>55</v>
      </c>
      <c r="EN155" s="190"/>
      <c r="EO155" s="190"/>
      <c r="EP155" s="190"/>
      <c r="EQ155" s="190"/>
      <c r="ER155" s="190"/>
      <c r="ES155" s="190"/>
      <c r="ET155" s="190">
        <f>(AVERAGE(EJ155:EM155))+0</f>
        <v>55</v>
      </c>
      <c r="EU155" s="190">
        <v>65</v>
      </c>
      <c r="EV155" s="190">
        <v>50</v>
      </c>
      <c r="EW155" s="190">
        <v>45</v>
      </c>
      <c r="EX155" s="212">
        <v>45</v>
      </c>
      <c r="EY155" s="211"/>
      <c r="EZ155" s="75">
        <f t="shared" si="91"/>
        <v>-0.11538461538461539</v>
      </c>
      <c r="FA155" s="89">
        <f t="shared" si="94"/>
        <v>-0.1</v>
      </c>
      <c r="FB155" s="212"/>
      <c r="FC155" s="213"/>
      <c r="FD155" s="213"/>
      <c r="FE155" s="213"/>
      <c r="FF155" s="213"/>
      <c r="FG155" s="213"/>
      <c r="FH155" s="213"/>
      <c r="FI155" s="213"/>
      <c r="FJ155" s="213"/>
      <c r="FK155" s="213"/>
      <c r="FL155" s="213"/>
      <c r="FM155" s="213"/>
      <c r="FN155" s="213"/>
      <c r="FO155" s="213"/>
      <c r="FP155" s="213"/>
      <c r="FQ155" s="213"/>
      <c r="FR155" s="213"/>
      <c r="FS155" s="211"/>
      <c r="FT155" s="190"/>
      <c r="FU155" s="190"/>
      <c r="FV155" s="190"/>
      <c r="FW155" s="190"/>
      <c r="FX155" s="190"/>
      <c r="FY155" s="190"/>
      <c r="FZ155" s="190"/>
      <c r="GA155" s="190"/>
      <c r="GB155" s="190"/>
      <c r="GC155" s="190"/>
      <c r="GD155" s="190"/>
      <c r="GE155" s="190"/>
      <c r="GF155" s="190"/>
      <c r="GG155" s="212"/>
    </row>
    <row r="156" spans="1:189">
      <c r="B156" s="33">
        <f t="shared" si="92"/>
        <v>43004</v>
      </c>
      <c r="C156" s="30" t="s">
        <v>27</v>
      </c>
      <c r="D156" s="30">
        <v>2017</v>
      </c>
      <c r="E156" s="30" t="str">
        <f t="shared" si="96"/>
        <v>2017S39</v>
      </c>
      <c r="F156" s="30" t="str">
        <f t="shared" si="90"/>
        <v>9Final2017</v>
      </c>
      <c r="G156" s="208" t="str">
        <f>VLOOKUP(Horizontal!$C156&amp;Horizontal!$B156&amp;Horizontal!G$11,Vertical!$E:$O,G$10,0)</f>
        <v>-59,52</v>
      </c>
      <c r="H156" s="207">
        <f>(VLOOKUP(Horizontal!$C156&amp;Horizontal!$B156&amp;Horizontal!H$11,Vertical!$E:$O,H$10,0))+0</f>
        <v>460.84</v>
      </c>
      <c r="I156" s="207">
        <f>(VLOOKUP(Horizontal!$C156&amp;Horizontal!$B156&amp;Horizontal!I$11,Vertical!$E:$O,I$10,0))+0</f>
        <v>418.17</v>
      </c>
      <c r="J156" s="207">
        <f>(VLOOKUP(Horizontal!$C156&amp;Horizontal!$B156&amp;Horizontal!J$11,Vertical!$E:$O,J$10,0))+0</f>
        <v>281.13</v>
      </c>
      <c r="K156" s="207">
        <f>(VLOOKUP(Horizontal!$C156&amp;Horizontal!$B156&amp;Horizontal!K$11,Vertical!$E:$O,K$10,0))+0</f>
        <v>218.22</v>
      </c>
      <c r="L156" s="207">
        <f>(VLOOKUP(Horizontal!$C156&amp;Horizontal!$B156&amp;Horizontal!L$11,Vertical!$E:$O,L$10,0))+0</f>
        <v>215.42</v>
      </c>
      <c r="M156" s="207">
        <f>(VLOOKUP(Horizontal!$C156&amp;Horizontal!$B156&amp;Horizontal!M$11,Vertical!$E:$O,M$10,0))+0</f>
        <v>171.14</v>
      </c>
      <c r="N156" s="207">
        <f>(VLOOKUP(Horizontal!$C156&amp;Horizontal!$B156&amp;Horizontal!N$11,Vertical!$E:$O,N$10,0))+0</f>
        <v>158.61000000000001</v>
      </c>
      <c r="O156" s="207">
        <f>(VLOOKUP(Horizontal!$C156&amp;Horizontal!$B156&amp;Horizontal!O$11,Vertical!$E:$O,O$10,0))+0</f>
        <v>153.81</v>
      </c>
      <c r="P156" s="209">
        <f>(VLOOKUP(Horizontal!$C156&amp;Horizontal!$B156&amp;Horizontal!P$11,Vertical!$E:$O,P$10,0))+0</f>
        <v>151.06</v>
      </c>
      <c r="Q156" s="210">
        <f>(VLOOKUP(Horizontal!$C156&amp;Horizontal!$B156&amp;Horizontal!Q$11,Vertical!$E:$O,Q$10,0))+0</f>
        <v>62</v>
      </c>
      <c r="R156" s="207">
        <f>(VLOOKUP(Horizontal!$C156&amp;Horizontal!$B156&amp;Horizontal!R$11,Vertical!$E:$O,R$10,0))+0</f>
        <v>63</v>
      </c>
      <c r="S156" s="207">
        <f>(VLOOKUP(Horizontal!$C156&amp;Horizontal!$B156&amp;Horizontal!S$11,Vertical!$E:$O,S$10,0))+0</f>
        <v>61</v>
      </c>
      <c r="T156" s="207">
        <f>(VLOOKUP(Horizontal!$C156&amp;Horizontal!$B156&amp;Horizontal!T$11,Vertical!$E:$O,T$10,0))+0</f>
        <v>52</v>
      </c>
      <c r="U156" s="207">
        <f>(VLOOKUP(Horizontal!$C156&amp;Horizontal!$B156&amp;Horizontal!U$11,Vertical!$E:$O,U$10,0))+0</f>
        <v>41</v>
      </c>
      <c r="V156" s="207">
        <f>(VLOOKUP(Horizontal!$C156&amp;Horizontal!$B156&amp;Horizontal!V$11,Vertical!$E:$O,V$10,0))+0</f>
        <v>31</v>
      </c>
      <c r="W156" s="207">
        <f>(VLOOKUP(Horizontal!$C156&amp;Horizontal!$B156&amp;Horizontal!W$11,Vertical!$E:$O,W$10,0))+0</f>
        <v>25</v>
      </c>
      <c r="X156" s="207">
        <f>(VLOOKUP(Horizontal!$C156&amp;Horizontal!$B156&amp;Horizontal!X$11,Vertical!$E:$O,X$10,0))+0</f>
        <v>21</v>
      </c>
      <c r="Y156" s="209">
        <f>(VLOOKUP(Horizontal!$C156&amp;Horizontal!$B156&amp;Horizontal!Y$11,Vertical!$E:$O,Y$10,0))+0</f>
        <v>12</v>
      </c>
      <c r="Z156" s="210">
        <f>(VLOOKUP(Horizontal!$C156&amp;Horizontal!$B156&amp;Horizontal!Z$11,Vertical!$E:$O,Z$10,0))+0</f>
        <v>21.43</v>
      </c>
      <c r="AA156" s="207">
        <f>(VLOOKUP(Horizontal!$C156&amp;Horizontal!$B156&amp;Horizontal!AA$11,Vertical!$E:$O,AA$10,0))+0</f>
        <v>69.23</v>
      </c>
      <c r="AB156" s="207">
        <f>(VLOOKUP(Horizontal!$C156&amp;Horizontal!$B156&amp;Horizontal!AB$11,Vertical!$E:$O,AB$10,0))+0</f>
        <v>95.45</v>
      </c>
      <c r="AC156" s="207">
        <f>(VLOOKUP(Horizontal!$C156&amp;Horizontal!$B156&amp;Horizontal!AC$11,Vertical!$E:$O,AC$10,0))+0</f>
        <v>86.83</v>
      </c>
      <c r="AD156" s="207">
        <f>(VLOOKUP(Horizontal!$C156&amp;Horizontal!$B156&amp;Horizontal!AD$11,Vertical!$E:$O,AD$10,0))+0</f>
        <v>42.31</v>
      </c>
      <c r="AE156" s="207">
        <f>(VLOOKUP(Horizontal!$C156&amp;Horizontal!$B156&amp;Horizontal!AE$11,Vertical!$E:$O,AE$10,0))+0</f>
        <v>17.86</v>
      </c>
      <c r="AF156" s="207">
        <f>(VLOOKUP(Horizontal!$C156&amp;Horizontal!$B156&amp;Horizontal!AF$11,Vertical!$E:$O,AF$10,0))+0</f>
        <v>33.33</v>
      </c>
      <c r="AG156" s="207">
        <f>(VLOOKUP(Horizontal!$C156&amp;Horizontal!$B156&amp;Horizontal!AG$11,Vertical!$E:$O,AG$10,0))+0</f>
        <v>29.63</v>
      </c>
      <c r="AH156" s="209">
        <f>(VLOOKUP(Horizontal!$C156&amp;Horizontal!$B156&amp;Horizontal!AH$11,Vertical!$E:$O,AH$10,0))+0</f>
        <v>13.79</v>
      </c>
      <c r="AI156" s="210">
        <f>(VLOOKUP(Horizontal!$C156&amp;Horizontal!$B156&amp;Horizontal!AI$11,Vertical!$E:$O,AI$10,0))+0</f>
        <v>35.71</v>
      </c>
      <c r="AJ156" s="207">
        <f>(VLOOKUP(Horizontal!$C156&amp;Horizontal!$B156&amp;Horizontal!AJ$11,Vertical!$E:$O,AJ$10,0))+0</f>
        <v>11.54</v>
      </c>
      <c r="AK156" s="207">
        <f>(VLOOKUP(Horizontal!$C156&amp;Horizontal!$B156&amp;Horizontal!AK$11,Vertical!$E:$O,AK$10,0))+0</f>
        <v>0</v>
      </c>
      <c r="AL156" s="207">
        <f>(VLOOKUP(Horizontal!$C156&amp;Horizontal!$B156&amp;Horizontal!AL$11,Vertical!$E:$O,AL$10,0))+0</f>
        <v>4.12</v>
      </c>
      <c r="AM156" s="207">
        <f>(VLOOKUP(Horizontal!$C156&amp;Horizontal!$B156&amp;Horizontal!AM$11,Vertical!$E:$O,AM$10,0))+0</f>
        <v>26.92</v>
      </c>
      <c r="AN156" s="207">
        <f>(VLOOKUP(Horizontal!$C156&amp;Horizontal!$B156&amp;Horizontal!AN$11,Vertical!$E:$O,AN$10,0))+0</f>
        <v>42.86</v>
      </c>
      <c r="AO156" s="207">
        <f>(VLOOKUP(Horizontal!$C156&amp;Horizontal!$B156&amp;Horizontal!AO$11,Vertical!$E:$O,AO$10,0))+0</f>
        <v>40.74</v>
      </c>
      <c r="AP156" s="207">
        <f>(VLOOKUP(Horizontal!$C156&amp;Horizontal!$B156&amp;Horizontal!AP$11,Vertical!$E:$O,AP$10,0))+0</f>
        <v>51.85</v>
      </c>
      <c r="AQ156" s="209">
        <f>(VLOOKUP(Horizontal!$C156&amp;Horizontal!$B156&amp;Horizontal!AQ$11,Vertical!$E:$O,AQ$10,0))+0</f>
        <v>58.62</v>
      </c>
      <c r="AR156" s="210">
        <f>(VLOOKUP(Horizontal!$C156&amp;Horizontal!$B156&amp;Horizontal!AR$11,Vertical!$E:$O,AR$10,0))+0</f>
        <v>42.86</v>
      </c>
      <c r="AS156" s="207">
        <f>(VLOOKUP(Horizontal!$C156&amp;Horizontal!$B156&amp;Horizontal!AS$11,Vertical!$E:$O,AS$10,0))+0</f>
        <v>19.23</v>
      </c>
      <c r="AT156" s="207">
        <f>(VLOOKUP(Horizontal!$C156&amp;Horizontal!$B156&amp;Horizontal!AT$11,Vertical!$E:$O,AT$10,0))+0</f>
        <v>4.55</v>
      </c>
      <c r="AU156" s="207">
        <f>(VLOOKUP(Horizontal!$C156&amp;Horizontal!$B156&amp;Horizontal!AU$11,Vertical!$E:$O,AU$10,0))+0</f>
        <v>9.0500000000000007</v>
      </c>
      <c r="AV156" s="207">
        <f>(VLOOKUP(Horizontal!$C156&amp;Horizontal!$B156&amp;Horizontal!AV$11,Vertical!$E:$O,AV$10,0))+0</f>
        <v>30.77</v>
      </c>
      <c r="AW156" s="207">
        <f>(VLOOKUP(Horizontal!$C156&amp;Horizontal!$B156&amp;Horizontal!AW$11,Vertical!$E:$O,AW$10,0))+0</f>
        <v>39.29</v>
      </c>
      <c r="AX156" s="207">
        <f>(VLOOKUP(Horizontal!$C156&amp;Horizontal!$B156&amp;Horizontal!AX$11,Vertical!$E:$O,AX$10,0))+0</f>
        <v>25.93</v>
      </c>
      <c r="AY156" s="207">
        <f>(VLOOKUP(Horizontal!$C156&amp;Horizontal!$B156&amp;Horizontal!AY$11,Vertical!$E:$O,AY$10,0))+0</f>
        <v>18.52</v>
      </c>
      <c r="AZ156" s="209">
        <f>(VLOOKUP(Horizontal!$C156&amp;Horizontal!$B156&amp;Horizontal!AZ$11,Vertical!$E:$O,AZ$10,0))+0</f>
        <v>27.59</v>
      </c>
      <c r="BA156" s="208">
        <f>(VLOOKUP(Horizontal!$C156&amp;Horizontal!$B156&amp;Horizontal!BA$11,Vertical!$E:$O,BA$10,0))+0</f>
        <v>49.41</v>
      </c>
      <c r="BB156" s="210">
        <f>(VLOOKUP(Horizontal!$C156&amp;Horizontal!$B156&amp;Horizontal!BB$11,Vertical!$E:$O,BB$10,0))+0</f>
        <v>510.15</v>
      </c>
      <c r="BC156" s="207">
        <f>(VLOOKUP(Horizontal!$C156&amp;Horizontal!$B156&amp;Horizontal!BC$11,Vertical!$E:$O,BC$10,0))+0</f>
        <v>464.27</v>
      </c>
      <c r="BD156" s="207">
        <f>(VLOOKUP(Horizontal!$C156&amp;Horizontal!$B156&amp;Horizontal!BD$11,Vertical!$E:$O,BD$10,0))+0</f>
        <v>331.09</v>
      </c>
      <c r="BE156" s="207">
        <f>(VLOOKUP(Horizontal!$C156&amp;Horizontal!$B156&amp;Horizontal!BE$11,Vertical!$E:$O,BE$10,0))+0</f>
        <v>265.77</v>
      </c>
      <c r="BF156" s="207">
        <f>(VLOOKUP(Horizontal!$C156&amp;Horizontal!$B156&amp;Horizontal!BF$11,Vertical!$E:$O,BF$10,0))+0</f>
        <v>267.36</v>
      </c>
      <c r="BG156" s="207">
        <f>(VLOOKUP(Horizontal!$C156&amp;Horizontal!$B156&amp;Horizontal!BG$11,Vertical!$E:$O,BG$10,0))+0</f>
        <v>219.84</v>
      </c>
      <c r="BH156" s="207">
        <f>(VLOOKUP(Horizontal!$C156&amp;Horizontal!$B156&amp;Horizontal!BH$11,Vertical!$E:$O,BH$10,0))+0</f>
        <v>205.29</v>
      </c>
      <c r="BI156" s="207">
        <f>(VLOOKUP(Horizontal!$C156&amp;Horizontal!$B156&amp;Horizontal!BI$11,Vertical!$E:$O,BI$10,0))+0</f>
        <v>200.42</v>
      </c>
      <c r="BJ156" s="209">
        <f>(VLOOKUP(Horizontal!$C156&amp;Horizontal!$B156&amp;Horizontal!BJ$11,Vertical!$E:$O,BJ$10,0))+0</f>
        <v>195.87</v>
      </c>
      <c r="BK156" s="210">
        <f>(VLOOKUP(Horizontal!$C156&amp;Horizontal!$B156&amp;Horizontal!BK$11,Vertical!$E:$O,BK$10,0))+0</f>
        <v>57</v>
      </c>
      <c r="BL156" s="207">
        <f>(VLOOKUP(Horizontal!$C156&amp;Horizontal!$B156&amp;Horizontal!BL$11,Vertical!$E:$O,BL$10,0))+0</f>
        <v>51</v>
      </c>
      <c r="BM156" s="207">
        <f>(VLOOKUP(Horizontal!$C156&amp;Horizontal!$B156&amp;Horizontal!BM$11,Vertical!$E:$O,BM$10,0))+0</f>
        <v>48</v>
      </c>
      <c r="BN156" s="207">
        <f>(VLOOKUP(Horizontal!$C156&amp;Horizontal!$B156&amp;Horizontal!BN$11,Vertical!$E:$O,BN$10,0))+0</f>
        <v>45</v>
      </c>
      <c r="BO156" s="207">
        <f>(VLOOKUP(Horizontal!$C156&amp;Horizontal!$B156&amp;Horizontal!BO$11,Vertical!$E:$O,BO$10,0))+0</f>
        <v>37</v>
      </c>
      <c r="BP156" s="207">
        <f>(VLOOKUP(Horizontal!$C156&amp;Horizontal!$B156&amp;Horizontal!BP$11,Vertical!$E:$O,BP$10,0))+0</f>
        <v>30</v>
      </c>
      <c r="BQ156" s="207">
        <f>(VLOOKUP(Horizontal!$C156&amp;Horizontal!$B156&amp;Horizontal!BQ$11,Vertical!$E:$O,BQ$10,0))+0</f>
        <v>24</v>
      </c>
      <c r="BR156" s="207">
        <f>(VLOOKUP(Horizontal!$C156&amp;Horizontal!$B156&amp;Horizontal!BR$11,Vertical!$E:$O,BR$10,0))+0</f>
        <v>23</v>
      </c>
      <c r="BS156" s="209">
        <f>(VLOOKUP(Horizontal!$C156&amp;Horizontal!$B156&amp;Horizontal!BS$11,Vertical!$E:$O,BS$10,0))+0</f>
        <v>18</v>
      </c>
      <c r="BT156" s="210">
        <f>(VLOOKUP(Horizontal!$C156&amp;Horizontal!$B156&amp;Horizontal!BT$11,Vertical!$E:$O,BT$10,0))+0</f>
        <v>37.5</v>
      </c>
      <c r="BU156" s="207">
        <f>(VLOOKUP(Horizontal!$C156&amp;Horizontal!$B156&amp;Horizontal!BU$11,Vertical!$E:$O,BU$10,0))+0</f>
        <v>75</v>
      </c>
      <c r="BV156" s="207">
        <f>(VLOOKUP(Horizontal!$C156&amp;Horizontal!$B156&amp;Horizontal!BV$11,Vertical!$E:$O,BV$10,0))+0</f>
        <v>94.44</v>
      </c>
      <c r="BW156" s="207">
        <f>(VLOOKUP(Horizontal!$C156&amp;Horizontal!$B156&amp;Horizontal!BW$11,Vertical!$E:$O,BW$10,0))+0</f>
        <v>88.89</v>
      </c>
      <c r="BX156" s="207">
        <f>(VLOOKUP(Horizontal!$C156&amp;Horizontal!$B156&amp;Horizontal!BX$11,Vertical!$E:$O,BX$10,0))+0</f>
        <v>20</v>
      </c>
      <c r="BY156" s="207">
        <f>(VLOOKUP(Horizontal!$C156&amp;Horizontal!$B156&amp;Horizontal!BY$11,Vertical!$E:$O,BY$10,0))+0</f>
        <v>32</v>
      </c>
      <c r="BZ156" s="207">
        <f>(VLOOKUP(Horizontal!$C156&amp;Horizontal!$B156&amp;Horizontal!BZ$11,Vertical!$E:$O,BZ$10,0))+0</f>
        <v>41.67</v>
      </c>
      <c r="CA156" s="207">
        <f>(VLOOKUP(Horizontal!$C156&amp;Horizontal!$B156&amp;Horizontal!CA$11,Vertical!$E:$O,CA$10,0))+0</f>
        <v>18.18</v>
      </c>
      <c r="CB156" s="209">
        <f>(VLOOKUP(Horizontal!$C156&amp;Horizontal!$B156&amp;Horizontal!CB$11,Vertical!$E:$O,CB$10,0))+0</f>
        <v>20.83</v>
      </c>
      <c r="CC156" s="210">
        <f>(VLOOKUP(Horizontal!$C156&amp;Horizontal!$B156&amp;Horizontal!CC$11,Vertical!$E:$O,CC$10,0))+0</f>
        <v>25</v>
      </c>
      <c r="CD156" s="207">
        <f>(VLOOKUP(Horizontal!$C156&amp;Horizontal!$B156&amp;Horizontal!CD$11,Vertical!$E:$O,CD$10,0))+0</f>
        <v>10</v>
      </c>
      <c r="CE156" s="207">
        <f>(VLOOKUP(Horizontal!$C156&amp;Horizontal!$B156&amp;Horizontal!CE$11,Vertical!$E:$O,CE$10,0))+0</f>
        <v>0</v>
      </c>
      <c r="CF156" s="207">
        <f>(VLOOKUP(Horizontal!$C156&amp;Horizontal!$B156&amp;Horizontal!CF$11,Vertical!$E:$O,CF$10,0))+0</f>
        <v>0</v>
      </c>
      <c r="CG156" s="207">
        <f>(VLOOKUP(Horizontal!$C156&amp;Horizontal!$B156&amp;Horizontal!CG$11,Vertical!$E:$O,CG$10,0))+0</f>
        <v>30</v>
      </c>
      <c r="CH156" s="207">
        <f>(VLOOKUP(Horizontal!$C156&amp;Horizontal!$B156&amp;Horizontal!CH$11,Vertical!$E:$O,CH$10,0))+0</f>
        <v>32</v>
      </c>
      <c r="CI156" s="207">
        <f>(VLOOKUP(Horizontal!$C156&amp;Horizontal!$B156&amp;Horizontal!CI$11,Vertical!$E:$O,CI$10,0))+0</f>
        <v>33.33</v>
      </c>
      <c r="CJ156" s="207">
        <f>(VLOOKUP(Horizontal!$C156&amp;Horizontal!$B156&amp;Horizontal!CJ$11,Vertical!$E:$O,CJ$10,0))+0</f>
        <v>40.909999999999997</v>
      </c>
      <c r="CK156" s="209">
        <f>(VLOOKUP(Horizontal!$C156&amp;Horizontal!$B156&amp;Horizontal!CK$11,Vertical!$E:$O,CK$10,0))+0</f>
        <v>50</v>
      </c>
      <c r="CL156" s="210">
        <f>(VLOOKUP(Horizontal!$C156&amp;Horizontal!$B156&amp;Horizontal!CL$11,Vertical!$E:$O,CL$10,0))+0</f>
        <v>37.5</v>
      </c>
      <c r="CM156" s="207">
        <f>(VLOOKUP(Horizontal!$C156&amp;Horizontal!$B156&amp;Horizontal!CM$11,Vertical!$E:$O,CM$10,0))+0</f>
        <v>15</v>
      </c>
      <c r="CN156" s="207">
        <f>(VLOOKUP(Horizontal!$C156&amp;Horizontal!$B156&amp;Horizontal!CN$11,Vertical!$E:$O,CN$10,0))+0</f>
        <v>5.56</v>
      </c>
      <c r="CO156" s="207">
        <f>(VLOOKUP(Horizontal!$C156&amp;Horizontal!$B156&amp;Horizontal!CO$11,Vertical!$E:$O,CO$10,0))+0</f>
        <v>11.11</v>
      </c>
      <c r="CP156" s="207">
        <f>(VLOOKUP(Horizontal!$C156&amp;Horizontal!$B156&amp;Horizontal!CP$11,Vertical!$E:$O,CP$10,0))+0</f>
        <v>50</v>
      </c>
      <c r="CQ156" s="207">
        <f>(VLOOKUP(Horizontal!$C156&amp;Horizontal!$B156&amp;Horizontal!CQ$11,Vertical!$E:$O,CQ$10,0))+0</f>
        <v>36</v>
      </c>
      <c r="CR156" s="207">
        <f>(VLOOKUP(Horizontal!$C156&amp;Horizontal!$B156&amp;Horizontal!CR$11,Vertical!$E:$O,CR$10,0))+0</f>
        <v>25</v>
      </c>
      <c r="CS156" s="207">
        <f>(VLOOKUP(Horizontal!$C156&amp;Horizontal!$B156&amp;Horizontal!CS$11,Vertical!$E:$O,CS$10,0))+0</f>
        <v>40.909999999999997</v>
      </c>
      <c r="CT156" s="207">
        <f>(VLOOKUP(Horizontal!$C156&amp;Horizontal!$B156&amp;Horizontal!CT$11,Vertical!$E:$O,CT$10,0))+0</f>
        <v>29.17</v>
      </c>
      <c r="CU156" s="152"/>
      <c r="CV156" s="211">
        <f t="shared" si="80"/>
        <v>49.31</v>
      </c>
      <c r="CW156" s="190">
        <f t="shared" si="81"/>
        <v>46.099999999999966</v>
      </c>
      <c r="CX156" s="190">
        <f t="shared" si="82"/>
        <v>49.95999999999998</v>
      </c>
      <c r="CY156" s="190">
        <f t="shared" si="83"/>
        <v>47.549999999999983</v>
      </c>
      <c r="CZ156" s="190">
        <f t="shared" si="84"/>
        <v>51.940000000000026</v>
      </c>
      <c r="DA156" s="190">
        <f t="shared" si="85"/>
        <v>48.700000000000017</v>
      </c>
      <c r="DB156" s="190">
        <f t="shared" si="86"/>
        <v>46.679999999999978</v>
      </c>
      <c r="DC156" s="190">
        <f t="shared" si="87"/>
        <v>46.609999999999985</v>
      </c>
      <c r="DD156" s="212">
        <f t="shared" si="88"/>
        <v>44.81</v>
      </c>
      <c r="DE156" s="9">
        <v>160</v>
      </c>
      <c r="DF156" s="212">
        <f t="shared" si="89"/>
        <v>-252.38278959810864</v>
      </c>
      <c r="DG156" s="264"/>
      <c r="DH156" s="265"/>
      <c r="DI156" s="265"/>
      <c r="DJ156" s="266"/>
      <c r="DK156" s="190">
        <v>725.7</v>
      </c>
      <c r="DL156" s="190">
        <v>725.7</v>
      </c>
      <c r="DM156" s="190">
        <v>725.7</v>
      </c>
      <c r="DN156" s="212">
        <v>725.7</v>
      </c>
      <c r="DO156" s="190">
        <v>533.82000000000005</v>
      </c>
      <c r="DP156" s="190">
        <v>533.82000000000005</v>
      </c>
      <c r="DQ156" s="190">
        <v>533.82000000000005</v>
      </c>
      <c r="DR156" s="212">
        <v>533.82000000000005</v>
      </c>
      <c r="DS156" s="150"/>
      <c r="DT156" s="190">
        <v>465</v>
      </c>
      <c r="DU156" s="190">
        <v>420</v>
      </c>
      <c r="DV156" s="190">
        <v>270</v>
      </c>
      <c r="DW156" s="190">
        <v>220</v>
      </c>
      <c r="DX156" s="190"/>
      <c r="DY156" s="190"/>
      <c r="DZ156" s="190"/>
      <c r="EA156" s="190"/>
      <c r="EB156" s="190"/>
      <c r="EC156" s="190"/>
      <c r="ED156" s="190">
        <f>(AVERAGE(DT156:DW156))+0</f>
        <v>343.75</v>
      </c>
      <c r="EE156" s="190">
        <v>215</v>
      </c>
      <c r="EF156" s="190">
        <v>170</v>
      </c>
      <c r="EG156" s="190">
        <v>160</v>
      </c>
      <c r="EH156" s="212">
        <v>155</v>
      </c>
      <c r="EI156" s="213"/>
      <c r="EJ156" s="211">
        <v>57</v>
      </c>
      <c r="EK156" s="190">
        <v>55</v>
      </c>
      <c r="EL156" s="190">
        <v>55</v>
      </c>
      <c r="EM156" s="190">
        <v>55</v>
      </c>
      <c r="EN156" s="190"/>
      <c r="EO156" s="190"/>
      <c r="EP156" s="190"/>
      <c r="EQ156" s="190"/>
      <c r="ER156" s="190"/>
      <c r="ES156" s="190"/>
      <c r="ET156" s="190">
        <f>(AVERAGE(EJ156:EM156))+0</f>
        <v>55.5</v>
      </c>
      <c r="EU156" s="190">
        <v>65</v>
      </c>
      <c r="EV156" s="190">
        <v>50</v>
      </c>
      <c r="EW156" s="190">
        <v>45</v>
      </c>
      <c r="EX156" s="212">
        <v>45</v>
      </c>
      <c r="EY156" s="211"/>
      <c r="EZ156" s="75">
        <f t="shared" si="91"/>
        <v>-0.11347517730496455</v>
      </c>
      <c r="FA156" s="89">
        <f t="shared" si="94"/>
        <v>-0.1</v>
      </c>
      <c r="FB156" s="212"/>
      <c r="FC156" s="213"/>
      <c r="FD156" s="213"/>
      <c r="FE156" s="213"/>
      <c r="FF156" s="213"/>
      <c r="FG156" s="213"/>
      <c r="FH156" s="213"/>
      <c r="FI156" s="213"/>
      <c r="FJ156" s="213"/>
      <c r="FK156" s="213"/>
      <c r="FL156" s="213"/>
      <c r="FM156" s="213"/>
      <c r="FN156" s="213"/>
      <c r="FO156" s="213"/>
      <c r="FP156" s="213"/>
      <c r="FQ156" s="213"/>
      <c r="FR156" s="213"/>
      <c r="FS156" s="211"/>
      <c r="FT156" s="190"/>
      <c r="FU156" s="190"/>
      <c r="FV156" s="190"/>
      <c r="FW156" s="190"/>
      <c r="FX156" s="190"/>
      <c r="FY156" s="190"/>
      <c r="FZ156" s="190"/>
      <c r="GA156" s="190"/>
      <c r="GB156" s="190"/>
      <c r="GC156" s="190"/>
      <c r="GD156" s="190"/>
      <c r="GE156" s="190"/>
      <c r="GF156" s="190"/>
      <c r="GG156" s="212"/>
    </row>
    <row r="157" spans="1:189">
      <c r="B157" s="33">
        <v>43012</v>
      </c>
      <c r="C157" s="30" t="s">
        <v>26</v>
      </c>
      <c r="D157" s="30">
        <v>2017</v>
      </c>
      <c r="E157" s="30" t="str">
        <f t="shared" ref="E157:E159" si="97">D157&amp;C157</f>
        <v>2017S40</v>
      </c>
      <c r="F157" s="30" t="str">
        <f t="shared" si="90"/>
        <v>102017</v>
      </c>
      <c r="G157" s="208">
        <v>-68</v>
      </c>
      <c r="H157" s="207">
        <f>(VLOOKUP(Horizontal!$C157&amp;Horizontal!$B157&amp;Horizontal!H$11,Vertical!$E:$O,H$10,0))+0</f>
        <v>445.8</v>
      </c>
      <c r="I157" s="207">
        <f>(VLOOKUP(Horizontal!$C157&amp;Horizontal!$B157&amp;Horizontal!I$11,Vertical!$E:$O,I$10,0))+0</f>
        <v>356.22</v>
      </c>
      <c r="J157" s="207">
        <f>(VLOOKUP(Horizontal!$C157&amp;Horizontal!$B157&amp;Horizontal!J$11,Vertical!$E:$O,J$10,0))+0</f>
        <v>263.93</v>
      </c>
      <c r="K157" s="207">
        <f>(VLOOKUP(Horizontal!$C157&amp;Horizontal!$B157&amp;Horizontal!K$11,Vertical!$E:$O,K$10,0))+0</f>
        <v>216.05</v>
      </c>
      <c r="L157" s="207">
        <f>(VLOOKUP(Horizontal!$C157&amp;Horizontal!$B157&amp;Horizontal!L$11,Vertical!$E:$O,L$10,0))+0</f>
        <v>221</v>
      </c>
      <c r="M157" s="207">
        <f>(VLOOKUP(Horizontal!$C157&amp;Horizontal!$B157&amp;Horizontal!M$11,Vertical!$E:$O,M$10,0))+0</f>
        <v>173.17</v>
      </c>
      <c r="N157" s="207">
        <f>(VLOOKUP(Horizontal!$C157&amp;Horizontal!$B157&amp;Horizontal!N$11,Vertical!$E:$O,N$10,0))+0</f>
        <v>159.85</v>
      </c>
      <c r="O157" s="207">
        <f>(VLOOKUP(Horizontal!$C157&amp;Horizontal!$B157&amp;Horizontal!O$11,Vertical!$E:$O,O$10,0))+0</f>
        <v>154.56</v>
      </c>
      <c r="P157" s="209">
        <f>(VLOOKUP(Horizontal!$C157&amp;Horizontal!$B157&amp;Horizontal!P$11,Vertical!$E:$O,P$10,0))+0</f>
        <v>151.34</v>
      </c>
      <c r="Q157" s="210">
        <f>(VLOOKUP(Horizontal!$C157&amp;Horizontal!$B157&amp;Horizontal!Q$11,Vertical!$E:$O,Q$10,0))+0</f>
        <v>60</v>
      </c>
      <c r="R157" s="207">
        <f>(VLOOKUP(Horizontal!$C157&amp;Horizontal!$B157&amp;Horizontal!R$11,Vertical!$E:$O,R$10,0))+0</f>
        <v>63</v>
      </c>
      <c r="S157" s="207">
        <f>(VLOOKUP(Horizontal!$C157&amp;Horizontal!$B157&amp;Horizontal!S$11,Vertical!$E:$O,S$10,0))+0</f>
        <v>58</v>
      </c>
      <c r="T157" s="207">
        <f>(VLOOKUP(Horizontal!$C157&amp;Horizontal!$B157&amp;Horizontal!T$11,Vertical!$E:$O,T$10,0))+0</f>
        <v>38</v>
      </c>
      <c r="U157" s="207">
        <f>(VLOOKUP(Horizontal!$C157&amp;Horizontal!$B157&amp;Horizontal!U$11,Vertical!$E:$O,U$10,0))+0</f>
        <v>41</v>
      </c>
      <c r="V157" s="207">
        <f>(VLOOKUP(Horizontal!$C157&amp;Horizontal!$B157&amp;Horizontal!V$11,Vertical!$E:$O,V$10,0))+0</f>
        <v>32</v>
      </c>
      <c r="W157" s="207">
        <f>(VLOOKUP(Horizontal!$C157&amp;Horizontal!$B157&amp;Horizontal!W$11,Vertical!$E:$O,W$10,0))+0</f>
        <v>26</v>
      </c>
      <c r="X157" s="207">
        <f>(VLOOKUP(Horizontal!$C157&amp;Horizontal!$B157&amp;Horizontal!X$11,Vertical!$E:$O,X$10,0))+0</f>
        <v>23</v>
      </c>
      <c r="Y157" s="209">
        <f>(VLOOKUP(Horizontal!$C157&amp;Horizontal!$B157&amp;Horizontal!Y$11,Vertical!$E:$O,Y$10,0))+0</f>
        <v>20</v>
      </c>
      <c r="Z157" s="210">
        <f>(VLOOKUP(Horizontal!$C157&amp;Horizontal!$B157&amp;Horizontal!Z$11,Vertical!$E:$O,Z$10,0))+0</f>
        <v>3.85</v>
      </c>
      <c r="AA157" s="207">
        <f>(VLOOKUP(Horizontal!$C157&amp;Horizontal!$B157&amp;Horizontal!AA$11,Vertical!$E:$O,AA$10,0))+0</f>
        <v>3.45</v>
      </c>
      <c r="AB157" s="207">
        <f>(VLOOKUP(Horizontal!$C157&amp;Horizontal!$B157&amp;Horizontal!AB$11,Vertical!$E:$O,AB$10,0))+0</f>
        <v>7.14</v>
      </c>
      <c r="AC157" s="207">
        <f>(VLOOKUP(Horizontal!$C157&amp;Horizontal!$B157&amp;Horizontal!AC$11,Vertical!$E:$O,AC$10,0))+0</f>
        <v>7.14</v>
      </c>
      <c r="AD157" s="207">
        <f>(VLOOKUP(Horizontal!$C157&amp;Horizontal!$B157&amp;Horizontal!AD$11,Vertical!$E:$O,AD$10,0))+0</f>
        <v>10.34</v>
      </c>
      <c r="AE157" s="207">
        <f>(VLOOKUP(Horizontal!$C157&amp;Horizontal!$B157&amp;Horizontal!AE$11,Vertical!$E:$O,AE$10,0))+0</f>
        <v>6.25</v>
      </c>
      <c r="AF157" s="207">
        <f>(VLOOKUP(Horizontal!$C157&amp;Horizontal!$B157&amp;Horizontal!AF$11,Vertical!$E:$O,AF$10,0))+0</f>
        <v>20.69</v>
      </c>
      <c r="AG157" s="207">
        <f>(VLOOKUP(Horizontal!$C157&amp;Horizontal!$B157&amp;Horizontal!AG$11,Vertical!$E:$O,AG$10,0))+0</f>
        <v>10</v>
      </c>
      <c r="AH157" s="209">
        <f>(VLOOKUP(Horizontal!$C157&amp;Horizontal!$B157&amp;Horizontal!AH$11,Vertical!$E:$O,AH$10,0))+0</f>
        <v>10.34</v>
      </c>
      <c r="AI157" s="210">
        <f>(VLOOKUP(Horizontal!$C157&amp;Horizontal!$B157&amp;Horizontal!AI$11,Vertical!$E:$O,AI$10,0))+0</f>
        <v>0</v>
      </c>
      <c r="AJ157" s="207">
        <f>(VLOOKUP(Horizontal!$C157&amp;Horizontal!$B157&amp;Horizontal!AJ$11,Vertical!$E:$O,AJ$10,0))+0</f>
        <v>3.45</v>
      </c>
      <c r="AK157" s="207">
        <f>(VLOOKUP(Horizontal!$C157&amp;Horizontal!$B157&amp;Horizontal!AK$11,Vertical!$E:$O,AK$10,0))+0</f>
        <v>3.57</v>
      </c>
      <c r="AL157" s="207">
        <f>(VLOOKUP(Horizontal!$C157&amp;Horizontal!$B157&amp;Horizontal!AL$11,Vertical!$E:$O,AL$10,0))+0</f>
        <v>3.57</v>
      </c>
      <c r="AM157" s="207">
        <f>(VLOOKUP(Horizontal!$C157&amp;Horizontal!$B157&amp;Horizontal!AM$11,Vertical!$E:$O,AM$10,0))+0</f>
        <v>10.34</v>
      </c>
      <c r="AN157" s="207">
        <f>(VLOOKUP(Horizontal!$C157&amp;Horizontal!$B157&amp;Horizontal!AN$11,Vertical!$E:$O,AN$10,0))+0</f>
        <v>34.380000000000003</v>
      </c>
      <c r="AO157" s="207">
        <f>(VLOOKUP(Horizontal!$C157&amp;Horizontal!$B157&amp;Horizontal!AO$11,Vertical!$E:$O,AO$10,0))+0</f>
        <v>44.83</v>
      </c>
      <c r="AP157" s="207">
        <f>(VLOOKUP(Horizontal!$C157&amp;Horizontal!$B157&amp;Horizontal!AP$11,Vertical!$E:$O,AP$10,0))+0</f>
        <v>63.33</v>
      </c>
      <c r="AQ157" s="209">
        <f>(VLOOKUP(Horizontal!$C157&amp;Horizontal!$B157&amp;Horizontal!AQ$11,Vertical!$E:$O,AQ$10,0))+0</f>
        <v>62.07</v>
      </c>
      <c r="AR157" s="210">
        <f>(VLOOKUP(Horizontal!$C157&amp;Horizontal!$B157&amp;Horizontal!AR$11,Vertical!$E:$O,AR$10,0))+0</f>
        <v>96.15</v>
      </c>
      <c r="AS157" s="207">
        <f>(VLOOKUP(Horizontal!$C157&amp;Horizontal!$B157&amp;Horizontal!AS$11,Vertical!$E:$O,AS$10,0))+0</f>
        <v>93.1</v>
      </c>
      <c r="AT157" s="207">
        <f>(VLOOKUP(Horizontal!$C157&amp;Horizontal!$B157&amp;Horizontal!AT$11,Vertical!$E:$O,AT$10,0))+0</f>
        <v>89.29</v>
      </c>
      <c r="AU157" s="207">
        <f>(VLOOKUP(Horizontal!$C157&amp;Horizontal!$B157&amp;Horizontal!AU$11,Vertical!$E:$O,AU$10,0))+0</f>
        <v>89.29</v>
      </c>
      <c r="AV157" s="207">
        <f>(VLOOKUP(Horizontal!$C157&amp;Horizontal!$B157&amp;Horizontal!AV$11,Vertical!$E:$O,AV$10,0))+0</f>
        <v>79.31</v>
      </c>
      <c r="AW157" s="207">
        <f>(VLOOKUP(Horizontal!$C157&amp;Horizontal!$B157&amp;Horizontal!AW$11,Vertical!$E:$O,AW$10,0))+0</f>
        <v>59.38</v>
      </c>
      <c r="AX157" s="207">
        <f>(VLOOKUP(Horizontal!$C157&amp;Horizontal!$B157&amp;Horizontal!AX$11,Vertical!$E:$O,AX$10,0))+0</f>
        <v>34.479999999999997</v>
      </c>
      <c r="AY157" s="207">
        <f>(VLOOKUP(Horizontal!$C157&amp;Horizontal!$B157&amp;Horizontal!AY$11,Vertical!$E:$O,AY$10,0))+0</f>
        <v>26.67</v>
      </c>
      <c r="AZ157" s="209">
        <f>(VLOOKUP(Horizontal!$C157&amp;Horizontal!$B157&amp;Horizontal!AZ$11,Vertical!$E:$O,AZ$10,0))+0</f>
        <v>27.59</v>
      </c>
      <c r="BA157" s="208">
        <f>(VLOOKUP(Horizontal!$C157&amp;Horizontal!$B157&amp;Horizontal!BA$11,Vertical!$E:$O,BA$10,0))+0</f>
        <v>51.86</v>
      </c>
      <c r="BB157" s="210">
        <f>(VLOOKUP(Horizontal!$C157&amp;Horizontal!$B157&amp;Horizontal!BB$11,Vertical!$E:$O,BB$10,0))+0</f>
        <v>498.36</v>
      </c>
      <c r="BC157" s="207">
        <f>(VLOOKUP(Horizontal!$C157&amp;Horizontal!$B157&amp;Horizontal!BC$11,Vertical!$E:$O,BC$10,0))+0</f>
        <v>404.43</v>
      </c>
      <c r="BD157" s="207">
        <f>(VLOOKUP(Horizontal!$C157&amp;Horizontal!$B157&amp;Horizontal!BD$11,Vertical!$E:$O,BD$10,0))+0</f>
        <v>312.18</v>
      </c>
      <c r="BE157" s="207">
        <f>(VLOOKUP(Horizontal!$C157&amp;Horizontal!$B157&amp;Horizontal!BE$11,Vertical!$E:$O,BE$10,0))+0</f>
        <v>271.08999999999997</v>
      </c>
      <c r="BF157" s="207">
        <f>(VLOOKUP(Horizontal!$C157&amp;Horizontal!$B157&amp;Horizontal!BF$11,Vertical!$E:$O,BF$10,0))+0</f>
        <v>272.58</v>
      </c>
      <c r="BG157" s="207">
        <f>(VLOOKUP(Horizontal!$C157&amp;Horizontal!$B157&amp;Horizontal!BG$11,Vertical!$E:$O,BG$10,0))+0</f>
        <v>222.11</v>
      </c>
      <c r="BH157" s="207">
        <f>(VLOOKUP(Horizontal!$C157&amp;Horizontal!$B157&amp;Horizontal!BH$11,Vertical!$E:$O,BH$10,0))+0</f>
        <v>204.99</v>
      </c>
      <c r="BI157" s="207">
        <f>(VLOOKUP(Horizontal!$C157&amp;Horizontal!$B157&amp;Horizontal!BI$11,Vertical!$E:$O,BI$10,0))+0</f>
        <v>197.85</v>
      </c>
      <c r="BJ157" s="209">
        <f>(VLOOKUP(Horizontal!$C157&amp;Horizontal!$B157&amp;Horizontal!BJ$11,Vertical!$E:$O,BJ$10,0))+0</f>
        <v>194.4</v>
      </c>
      <c r="BK157" s="210">
        <f>(VLOOKUP(Horizontal!$C157&amp;Horizontal!$B157&amp;Horizontal!BK$11,Vertical!$E:$O,BK$10,0))+0</f>
        <v>51</v>
      </c>
      <c r="BL157" s="207">
        <f>(VLOOKUP(Horizontal!$C157&amp;Horizontal!$B157&amp;Horizontal!BL$11,Vertical!$E:$O,BL$10,0))+0</f>
        <v>47</v>
      </c>
      <c r="BM157" s="207">
        <f>(VLOOKUP(Horizontal!$C157&amp;Horizontal!$B157&amp;Horizontal!BM$11,Vertical!$E:$O,BM$10,0))+0</f>
        <v>42</v>
      </c>
      <c r="BN157" s="207">
        <f>(VLOOKUP(Horizontal!$C157&amp;Horizontal!$B157&amp;Horizontal!BN$11,Vertical!$E:$O,BN$10,0))+0</f>
        <v>31</v>
      </c>
      <c r="BO157" s="207">
        <f>(VLOOKUP(Horizontal!$C157&amp;Horizontal!$B157&amp;Horizontal!BO$11,Vertical!$E:$O,BO$10,0))+0</f>
        <v>34</v>
      </c>
      <c r="BP157" s="207">
        <f>(VLOOKUP(Horizontal!$C157&amp;Horizontal!$B157&amp;Horizontal!BP$11,Vertical!$E:$O,BP$10,0))+0</f>
        <v>28</v>
      </c>
      <c r="BQ157" s="207">
        <f>(VLOOKUP(Horizontal!$C157&amp;Horizontal!$B157&amp;Horizontal!BQ$11,Vertical!$E:$O,BQ$10,0))+0</f>
        <v>26</v>
      </c>
      <c r="BR157" s="207">
        <f>(VLOOKUP(Horizontal!$C157&amp;Horizontal!$B157&amp;Horizontal!BR$11,Vertical!$E:$O,BR$10,0))+0</f>
        <v>25</v>
      </c>
      <c r="BS157" s="209">
        <f>(VLOOKUP(Horizontal!$C157&amp;Horizontal!$B157&amp;Horizontal!BS$11,Vertical!$E:$O,BS$10,0))+0</f>
        <v>22</v>
      </c>
      <c r="BT157" s="210">
        <f>(VLOOKUP(Horizontal!$C157&amp;Horizontal!$B157&amp;Horizontal!BT$11,Vertical!$E:$O,BT$10,0))+0</f>
        <v>0</v>
      </c>
      <c r="BU157" s="207">
        <f>(VLOOKUP(Horizontal!$C157&amp;Horizontal!$B157&amp;Horizontal!BU$11,Vertical!$E:$O,BU$10,0))+0</f>
        <v>9.09</v>
      </c>
      <c r="BV157" s="207">
        <f>(VLOOKUP(Horizontal!$C157&amp;Horizontal!$B157&amp;Horizontal!BV$11,Vertical!$E:$O,BV$10,0))+0</f>
        <v>4.55</v>
      </c>
      <c r="BW157" s="207">
        <f>(VLOOKUP(Horizontal!$C157&amp;Horizontal!$B157&amp;Horizontal!BW$11,Vertical!$E:$O,BW$10,0))+0</f>
        <v>4.55</v>
      </c>
      <c r="BX157" s="207">
        <f>(VLOOKUP(Horizontal!$C157&amp;Horizontal!$B157&amp;Horizontal!BX$11,Vertical!$E:$O,BX$10,0))+0</f>
        <v>14.81</v>
      </c>
      <c r="BY157" s="207">
        <f>(VLOOKUP(Horizontal!$C157&amp;Horizontal!$B157&amp;Horizontal!BY$11,Vertical!$E:$O,BY$10,0))+0</f>
        <v>19.23</v>
      </c>
      <c r="BZ157" s="207">
        <f>(VLOOKUP(Horizontal!$C157&amp;Horizontal!$B157&amp;Horizontal!BZ$11,Vertical!$E:$O,BZ$10,0))+0</f>
        <v>25</v>
      </c>
      <c r="CA157" s="207">
        <f>(VLOOKUP(Horizontal!$C157&amp;Horizontal!$B157&amp;Horizontal!CA$11,Vertical!$E:$O,CA$10,0))+0</f>
        <v>31.03</v>
      </c>
      <c r="CB157" s="209">
        <f>(VLOOKUP(Horizontal!$C157&amp;Horizontal!$B157&amp;Horizontal!CB$11,Vertical!$E:$O,CB$10,0))+0</f>
        <v>30.77</v>
      </c>
      <c r="CC157" s="210">
        <f>(VLOOKUP(Horizontal!$C157&amp;Horizontal!$B157&amp;Horizontal!CC$11,Vertical!$E:$O,CC$10,0))+0</f>
        <v>0</v>
      </c>
      <c r="CD157" s="207">
        <f>(VLOOKUP(Horizontal!$C157&amp;Horizontal!$B157&amp;Horizontal!CD$11,Vertical!$E:$O,CD$10,0))+0</f>
        <v>4.55</v>
      </c>
      <c r="CE157" s="207">
        <f>(VLOOKUP(Horizontal!$C157&amp;Horizontal!$B157&amp;Horizontal!CE$11,Vertical!$E:$O,CE$10,0))+0</f>
        <v>4.55</v>
      </c>
      <c r="CF157" s="207">
        <f>(VLOOKUP(Horizontal!$C157&amp;Horizontal!$B157&amp;Horizontal!CF$11,Vertical!$E:$O,CF$10,0))+0</f>
        <v>4.55</v>
      </c>
      <c r="CG157" s="207">
        <f>(VLOOKUP(Horizontal!$C157&amp;Horizontal!$B157&amp;Horizontal!CG$11,Vertical!$E:$O,CG$10,0))+0</f>
        <v>14.81</v>
      </c>
      <c r="CH157" s="207">
        <f>(VLOOKUP(Horizontal!$C157&amp;Horizontal!$B157&amp;Horizontal!CH$11,Vertical!$E:$O,CH$10,0))+0</f>
        <v>23.08</v>
      </c>
      <c r="CI157" s="207">
        <f>(VLOOKUP(Horizontal!$C157&amp;Horizontal!$B157&amp;Horizontal!CI$11,Vertical!$E:$O,CI$10,0))+0</f>
        <v>37.5</v>
      </c>
      <c r="CJ157" s="207">
        <f>(VLOOKUP(Horizontal!$C157&amp;Horizontal!$B157&amp;Horizontal!CJ$11,Vertical!$E:$O,CJ$10,0))+0</f>
        <v>34.479999999999997</v>
      </c>
      <c r="CK157" s="209">
        <f>(VLOOKUP(Horizontal!$C157&amp;Horizontal!$B157&amp;Horizontal!CK$11,Vertical!$E:$O,CK$10,0))+0</f>
        <v>38.46</v>
      </c>
      <c r="CL157" s="210">
        <f>(VLOOKUP(Horizontal!$C157&amp;Horizontal!$B157&amp;Horizontal!CL$11,Vertical!$E:$O,CL$10,0))+0</f>
        <v>100</v>
      </c>
      <c r="CM157" s="207">
        <f>(VLOOKUP(Horizontal!$C157&amp;Horizontal!$B157&amp;Horizontal!CM$11,Vertical!$E:$O,CM$10,0))+0</f>
        <v>86.36</v>
      </c>
      <c r="CN157" s="207">
        <f>(VLOOKUP(Horizontal!$C157&amp;Horizontal!$B157&amp;Horizontal!CN$11,Vertical!$E:$O,CN$10,0))+0</f>
        <v>90.91</v>
      </c>
      <c r="CO157" s="207">
        <f>(VLOOKUP(Horizontal!$C157&amp;Horizontal!$B157&amp;Horizontal!CO$11,Vertical!$E:$O,CO$10,0))+0</f>
        <v>90.91</v>
      </c>
      <c r="CP157" s="207">
        <f>(VLOOKUP(Horizontal!$C157&amp;Horizontal!$B157&amp;Horizontal!CP$11,Vertical!$E:$O,CP$10,0))+0</f>
        <v>70.37</v>
      </c>
      <c r="CQ157" s="207">
        <f>(VLOOKUP(Horizontal!$C157&amp;Horizontal!$B157&amp;Horizontal!CQ$11,Vertical!$E:$O,CQ$10,0))+0</f>
        <v>57.69</v>
      </c>
      <c r="CR157" s="207">
        <f>(VLOOKUP(Horizontal!$C157&amp;Horizontal!$B157&amp;Horizontal!CR$11,Vertical!$E:$O,CR$10,0))+0</f>
        <v>37.5</v>
      </c>
      <c r="CS157" s="207">
        <f>(VLOOKUP(Horizontal!$C157&amp;Horizontal!$B157&amp;Horizontal!CS$11,Vertical!$E:$O,CS$10,0))+0</f>
        <v>34.479999999999997</v>
      </c>
      <c r="CT157" s="207">
        <f>(VLOOKUP(Horizontal!$C157&amp;Horizontal!$B157&amp;Horizontal!CT$11,Vertical!$E:$O,CT$10,0))+0</f>
        <v>30.77</v>
      </c>
      <c r="CU157" s="152"/>
      <c r="CV157" s="211">
        <f t="shared" si="80"/>
        <v>52.56</v>
      </c>
      <c r="CW157" s="190">
        <f t="shared" si="81"/>
        <v>48.20999999999998</v>
      </c>
      <c r="CX157" s="190">
        <f t="shared" si="82"/>
        <v>48.25</v>
      </c>
      <c r="CY157" s="190">
        <f t="shared" si="83"/>
        <v>55.039999999999964</v>
      </c>
      <c r="CZ157" s="190">
        <f t="shared" si="84"/>
        <v>51.579999999999984</v>
      </c>
      <c r="DA157" s="190">
        <f t="shared" si="85"/>
        <v>48.940000000000026</v>
      </c>
      <c r="DB157" s="190">
        <f t="shared" si="86"/>
        <v>45.140000000000015</v>
      </c>
      <c r="DC157" s="190">
        <f t="shared" si="87"/>
        <v>43.289999999999992</v>
      </c>
      <c r="DD157" s="212">
        <f t="shared" si="88"/>
        <v>43.06</v>
      </c>
      <c r="DE157" s="9">
        <v>160</v>
      </c>
      <c r="DF157" s="212">
        <f t="shared" si="89"/>
        <v>-237.34278959810868</v>
      </c>
      <c r="DG157" s="264"/>
      <c r="DH157" s="265"/>
      <c r="DI157" s="265"/>
      <c r="DJ157" s="266"/>
      <c r="DK157" s="190">
        <v>709.9</v>
      </c>
      <c r="DL157" s="190">
        <v>709.9</v>
      </c>
      <c r="DM157" s="190">
        <v>709.9</v>
      </c>
      <c r="DN157" s="212">
        <v>709.9</v>
      </c>
      <c r="DO157" s="190">
        <v>533.82000000000005</v>
      </c>
      <c r="DP157" s="190">
        <v>533.82000000000005</v>
      </c>
      <c r="DQ157" s="190">
        <v>533.82000000000005</v>
      </c>
      <c r="DR157" s="212">
        <v>533.82000000000005</v>
      </c>
      <c r="DS157" s="150"/>
      <c r="DT157" s="190">
        <v>450</v>
      </c>
      <c r="DU157" s="190">
        <v>360</v>
      </c>
      <c r="DV157" s="190">
        <v>255</v>
      </c>
      <c r="DW157" s="190">
        <v>220</v>
      </c>
      <c r="DX157" s="190"/>
      <c r="DY157" s="190"/>
      <c r="DZ157" s="190"/>
      <c r="EA157" s="190"/>
      <c r="EB157" s="190"/>
      <c r="EC157" s="190"/>
      <c r="ED157" s="190">
        <f>(AVERAGE(DT157:DV157))+0</f>
        <v>355</v>
      </c>
      <c r="EE157" s="190">
        <v>230</v>
      </c>
      <c r="EF157" s="190">
        <v>175</v>
      </c>
      <c r="EG157" s="190">
        <v>160</v>
      </c>
      <c r="EH157" s="212">
        <v>155</v>
      </c>
      <c r="EI157" s="213"/>
      <c r="EJ157" s="211">
        <v>57</v>
      </c>
      <c r="EK157" s="190">
        <v>55</v>
      </c>
      <c r="EL157" s="190">
        <v>55</v>
      </c>
      <c r="EM157" s="190">
        <v>55</v>
      </c>
      <c r="EN157" s="190"/>
      <c r="EO157" s="190"/>
      <c r="EP157" s="190"/>
      <c r="EQ157" s="190"/>
      <c r="ER157" s="190"/>
      <c r="ES157" s="190"/>
      <c r="ET157" s="190">
        <f t="shared" ref="ET157:ET162" si="98">(AVERAGE(EJ157:EL157))+0</f>
        <v>55.666666666666664</v>
      </c>
      <c r="EU157" s="190">
        <v>65</v>
      </c>
      <c r="EV157" s="190">
        <v>50</v>
      </c>
      <c r="EW157" s="190">
        <v>45</v>
      </c>
      <c r="EX157" s="212">
        <v>45</v>
      </c>
      <c r="EY157" s="211"/>
      <c r="EZ157" s="75">
        <f t="shared" si="91"/>
        <v>-0.13127413127413126</v>
      </c>
      <c r="FA157" s="89">
        <f t="shared" si="94"/>
        <v>-0.1</v>
      </c>
      <c r="FB157" s="212"/>
      <c r="FC157" s="213"/>
      <c r="FD157" s="213"/>
      <c r="FE157" s="213"/>
      <c r="FF157" s="213"/>
      <c r="FG157" s="213"/>
      <c r="FH157" s="213"/>
      <c r="FI157" s="213"/>
      <c r="FJ157" s="213"/>
      <c r="FK157" s="213"/>
      <c r="FL157" s="213"/>
      <c r="FM157" s="213"/>
      <c r="FN157" s="213"/>
      <c r="FO157" s="213"/>
      <c r="FP157" s="213"/>
      <c r="FQ157" s="213"/>
      <c r="FR157" s="213"/>
      <c r="FS157" s="211"/>
      <c r="FT157" s="190"/>
      <c r="FU157" s="190"/>
      <c r="FV157" s="190"/>
      <c r="FW157" s="190"/>
      <c r="FX157" s="190"/>
      <c r="FY157" s="190"/>
      <c r="FZ157" s="190"/>
      <c r="GA157" s="190"/>
      <c r="GB157" s="190"/>
      <c r="GC157" s="190"/>
      <c r="GD157" s="190"/>
      <c r="GE157" s="190"/>
      <c r="GF157" s="190"/>
      <c r="GG157" s="212"/>
    </row>
    <row r="158" spans="1:189">
      <c r="B158" s="33">
        <f>B157+6</f>
        <v>43018</v>
      </c>
      <c r="C158" s="30" t="s">
        <v>25</v>
      </c>
      <c r="D158" s="30">
        <v>2017</v>
      </c>
      <c r="E158" s="30" t="str">
        <f t="shared" si="97"/>
        <v>2017S41</v>
      </c>
      <c r="F158" s="30" t="str">
        <f t="shared" si="90"/>
        <v>102017</v>
      </c>
      <c r="G158" s="208">
        <v>-73</v>
      </c>
      <c r="H158" s="207">
        <f>(VLOOKUP(Horizontal!$C158&amp;Horizontal!$B158&amp;Horizontal!H$11,Vertical!$E:$O,H$10,0))+0</f>
        <v>450.4</v>
      </c>
      <c r="I158" s="207">
        <f>(VLOOKUP(Horizontal!$C158&amp;Horizontal!$B158&amp;Horizontal!I$11,Vertical!$E:$O,I$10,0))+0</f>
        <v>385.81</v>
      </c>
      <c r="J158" s="207">
        <f>(VLOOKUP(Horizontal!$C158&amp;Horizontal!$B158&amp;Horizontal!J$11,Vertical!$E:$O,J$10,0))+0</f>
        <v>288.32</v>
      </c>
      <c r="K158" s="207">
        <f>(VLOOKUP(Horizontal!$C158&amp;Horizontal!$B158&amp;Horizontal!K$11,Vertical!$E:$O,K$10,0))+0</f>
        <v>229.19</v>
      </c>
      <c r="L158" s="207">
        <f>(VLOOKUP(Horizontal!$C158&amp;Horizontal!$B158&amp;Horizontal!L$11,Vertical!$E:$O,L$10,0))+0</f>
        <v>236.93</v>
      </c>
      <c r="M158" s="207">
        <f>(VLOOKUP(Horizontal!$C158&amp;Horizontal!$B158&amp;Horizontal!M$11,Vertical!$E:$O,M$10,0))+0</f>
        <v>173.78</v>
      </c>
      <c r="N158" s="207">
        <f>(VLOOKUP(Horizontal!$C158&amp;Horizontal!$B158&amp;Horizontal!N$11,Vertical!$E:$O,N$10,0))+0</f>
        <v>159.99</v>
      </c>
      <c r="O158" s="207">
        <f>(VLOOKUP(Horizontal!$C158&amp;Horizontal!$B158&amp;Horizontal!O$11,Vertical!$E:$O,O$10,0))+0</f>
        <v>154.82</v>
      </c>
      <c r="P158" s="209">
        <f>(VLOOKUP(Horizontal!$C158&amp;Horizontal!$B158&amp;Horizontal!P$11,Vertical!$E:$O,P$10,0))+0</f>
        <v>150.94</v>
      </c>
      <c r="Q158" s="210">
        <f>(VLOOKUP(Horizontal!$C158&amp;Horizontal!$B158&amp;Horizontal!Q$11,Vertical!$E:$O,Q$10,0))+0</f>
        <v>58</v>
      </c>
      <c r="R158" s="207">
        <f>(VLOOKUP(Horizontal!$C158&amp;Horizontal!$B158&amp;Horizontal!R$11,Vertical!$E:$O,R$10,0))+0</f>
        <v>62</v>
      </c>
      <c r="S158" s="207">
        <f>(VLOOKUP(Horizontal!$C158&amp;Horizontal!$B158&amp;Horizontal!S$11,Vertical!$E:$O,S$10,0))+0</f>
        <v>57</v>
      </c>
      <c r="T158" s="207">
        <f>(VLOOKUP(Horizontal!$C158&amp;Horizontal!$B158&amp;Horizontal!T$11,Vertical!$E:$O,T$10,0))+0</f>
        <v>41</v>
      </c>
      <c r="U158" s="207">
        <f>(VLOOKUP(Horizontal!$C158&amp;Horizontal!$B158&amp;Horizontal!U$11,Vertical!$E:$O,U$10,0))+0</f>
        <v>40</v>
      </c>
      <c r="V158" s="207">
        <f>(VLOOKUP(Horizontal!$C158&amp;Horizontal!$B158&amp;Horizontal!V$11,Vertical!$E:$O,V$10,0))+0</f>
        <v>32</v>
      </c>
      <c r="W158" s="207">
        <f>(VLOOKUP(Horizontal!$C158&amp;Horizontal!$B158&amp;Horizontal!W$11,Vertical!$E:$O,W$10,0))+0</f>
        <v>29</v>
      </c>
      <c r="X158" s="207">
        <f>(VLOOKUP(Horizontal!$C158&amp;Horizontal!$B158&amp;Horizontal!X$11,Vertical!$E:$O,X$10,0))+0</f>
        <v>25</v>
      </c>
      <c r="Y158" s="209">
        <f>(VLOOKUP(Horizontal!$C158&amp;Horizontal!$B158&amp;Horizontal!Y$11,Vertical!$E:$O,Y$10,0))+0</f>
        <v>22</v>
      </c>
      <c r="Z158" s="210">
        <f>(VLOOKUP(Horizontal!$C158&amp;Horizontal!$B158&amp;Horizontal!Z$11,Vertical!$E:$O,Z$10,0))+0</f>
        <v>6.67</v>
      </c>
      <c r="AA158" s="207">
        <f>(VLOOKUP(Horizontal!$C158&amp;Horizontal!$B158&amp;Horizontal!AA$11,Vertical!$E:$O,AA$10,0))+0</f>
        <v>7.69</v>
      </c>
      <c r="AB158" s="207">
        <f>(VLOOKUP(Horizontal!$C158&amp;Horizontal!$B158&amp;Horizontal!AB$11,Vertical!$E:$O,AB$10,0))+0</f>
        <v>4</v>
      </c>
      <c r="AC158" s="207">
        <f>(VLOOKUP(Horizontal!$C158&amp;Horizontal!$B158&amp;Horizontal!AC$11,Vertical!$E:$O,AC$10,0))+0</f>
        <v>15.63</v>
      </c>
      <c r="AD158" s="207">
        <f>(VLOOKUP(Horizontal!$C158&amp;Horizontal!$B158&amp;Horizontal!AD$11,Vertical!$E:$O,AD$10,0))+0</f>
        <v>0</v>
      </c>
      <c r="AE158" s="207">
        <f>(VLOOKUP(Horizontal!$C158&amp;Horizontal!$B158&amp;Horizontal!AE$11,Vertical!$E:$O,AE$10,0))+0</f>
        <v>30.3</v>
      </c>
      <c r="AF158" s="207">
        <f>(VLOOKUP(Horizontal!$C158&amp;Horizontal!$B158&amp;Horizontal!AF$11,Vertical!$E:$O,AF$10,0))+0</f>
        <v>14.71</v>
      </c>
      <c r="AG158" s="207">
        <f>(VLOOKUP(Horizontal!$C158&amp;Horizontal!$B158&amp;Horizontal!AG$11,Vertical!$E:$O,AG$10,0))+0</f>
        <v>19.440000000000001</v>
      </c>
      <c r="AH158" s="209">
        <f>(VLOOKUP(Horizontal!$C158&amp;Horizontal!$B158&amp;Horizontal!AH$11,Vertical!$E:$O,AH$10,0))+0</f>
        <v>21.21</v>
      </c>
      <c r="AI158" s="210">
        <f>(VLOOKUP(Horizontal!$C158&amp;Horizontal!$B158&amp;Horizontal!AI$11,Vertical!$E:$O,AI$10,0))+0</f>
        <v>10</v>
      </c>
      <c r="AJ158" s="207">
        <f>(VLOOKUP(Horizontal!$C158&amp;Horizontal!$B158&amp;Horizontal!AJ$11,Vertical!$E:$O,AJ$10,0))+0</f>
        <v>3.85</v>
      </c>
      <c r="AK158" s="207">
        <f>(VLOOKUP(Horizontal!$C158&amp;Horizontal!$B158&amp;Horizontal!AK$11,Vertical!$E:$O,AK$10,0))+0</f>
        <v>4</v>
      </c>
      <c r="AL158" s="207">
        <f>(VLOOKUP(Horizontal!$C158&amp;Horizontal!$B158&amp;Horizontal!AL$11,Vertical!$E:$O,AL$10,0))+0</f>
        <v>12.5</v>
      </c>
      <c r="AM158" s="207">
        <f>(VLOOKUP(Horizontal!$C158&amp;Horizontal!$B158&amp;Horizontal!AM$11,Vertical!$E:$O,AM$10,0))+0</f>
        <v>0</v>
      </c>
      <c r="AN158" s="207">
        <f>(VLOOKUP(Horizontal!$C158&amp;Horizontal!$B158&amp;Horizontal!AN$11,Vertical!$E:$O,AN$10,0))+0</f>
        <v>21.21</v>
      </c>
      <c r="AO158" s="207">
        <f>(VLOOKUP(Horizontal!$C158&amp;Horizontal!$B158&amp;Horizontal!AO$11,Vertical!$E:$O,AO$10,0))+0</f>
        <v>47.06</v>
      </c>
      <c r="AP158" s="207">
        <f>(VLOOKUP(Horizontal!$C158&amp;Horizontal!$B158&amp;Horizontal!AP$11,Vertical!$E:$O,AP$10,0))+0</f>
        <v>50</v>
      </c>
      <c r="AQ158" s="209">
        <f>(VLOOKUP(Horizontal!$C158&amp;Horizontal!$B158&amp;Horizontal!AQ$11,Vertical!$E:$O,AQ$10,0))+0</f>
        <v>57.58</v>
      </c>
      <c r="AR158" s="210">
        <f>(VLOOKUP(Horizontal!$C158&amp;Horizontal!$B158&amp;Horizontal!AR$11,Vertical!$E:$O,AR$10,0))+0</f>
        <v>83.33</v>
      </c>
      <c r="AS158" s="207">
        <f>(VLOOKUP(Horizontal!$C158&amp;Horizontal!$B158&amp;Horizontal!AS$11,Vertical!$E:$O,AS$10,0))+0</f>
        <v>88.46</v>
      </c>
      <c r="AT158" s="207">
        <f>(VLOOKUP(Horizontal!$C158&amp;Horizontal!$B158&amp;Horizontal!AT$11,Vertical!$E:$O,AT$10,0))+0</f>
        <v>92</v>
      </c>
      <c r="AU158" s="207">
        <f>(VLOOKUP(Horizontal!$C158&amp;Horizontal!$B158&amp;Horizontal!AU$11,Vertical!$E:$O,AU$10,0))+0</f>
        <v>71.88</v>
      </c>
      <c r="AV158" s="207">
        <f>(VLOOKUP(Horizontal!$C158&amp;Horizontal!$B158&amp;Horizontal!AV$11,Vertical!$E:$O,AV$10,0))+0</f>
        <v>100</v>
      </c>
      <c r="AW158" s="207">
        <f>(VLOOKUP(Horizontal!$C158&amp;Horizontal!$B158&amp;Horizontal!AW$11,Vertical!$E:$O,AW$10,0))+0</f>
        <v>48.48</v>
      </c>
      <c r="AX158" s="207">
        <f>(VLOOKUP(Horizontal!$C158&amp;Horizontal!$B158&amp;Horizontal!AX$11,Vertical!$E:$O,AX$10,0))+0</f>
        <v>38.24</v>
      </c>
      <c r="AY158" s="207">
        <f>(VLOOKUP(Horizontal!$C158&amp;Horizontal!$B158&amp;Horizontal!AY$11,Vertical!$E:$O,AY$10,0))+0</f>
        <v>30.56</v>
      </c>
      <c r="AZ158" s="209">
        <f>(VLOOKUP(Horizontal!$C158&amp;Horizontal!$B158&amp;Horizontal!AZ$11,Vertical!$E:$O,AZ$10,0))+0</f>
        <v>21.21</v>
      </c>
      <c r="BA158" s="208">
        <f>(VLOOKUP(Horizontal!$C158&amp;Horizontal!$B158&amp;Horizontal!BA$11,Vertical!$E:$O,BA$10,0))+0</f>
        <v>54.22</v>
      </c>
      <c r="BB158" s="210">
        <f>(VLOOKUP(Horizontal!$C158&amp;Horizontal!$B158&amp;Horizontal!BB$11,Vertical!$E:$O,BB$10,0))+0</f>
        <v>504.48</v>
      </c>
      <c r="BC158" s="207">
        <f>(VLOOKUP(Horizontal!$C158&amp;Horizontal!$B158&amp;Horizontal!BC$11,Vertical!$E:$O,BC$10,0))+0</f>
        <v>431.68</v>
      </c>
      <c r="BD158" s="207">
        <f>(VLOOKUP(Horizontal!$C158&amp;Horizontal!$B158&amp;Horizontal!BD$11,Vertical!$E:$O,BD$10,0))+0</f>
        <v>335.84</v>
      </c>
      <c r="BE158" s="207">
        <f>(VLOOKUP(Horizontal!$C158&amp;Horizontal!$B158&amp;Horizontal!BE$11,Vertical!$E:$O,BE$10,0))+0</f>
        <v>277.94</v>
      </c>
      <c r="BF158" s="207">
        <f>(VLOOKUP(Horizontal!$C158&amp;Horizontal!$B158&amp;Horizontal!BF$11,Vertical!$E:$O,BF$10,0))+0</f>
        <v>288.05</v>
      </c>
      <c r="BG158" s="207">
        <f>(VLOOKUP(Horizontal!$C158&amp;Horizontal!$B158&amp;Horizontal!BG$11,Vertical!$E:$O,BG$10,0))+0</f>
        <v>224.49</v>
      </c>
      <c r="BH158" s="207">
        <f>(VLOOKUP(Horizontal!$C158&amp;Horizontal!$B158&amp;Horizontal!BH$11,Vertical!$E:$O,BH$10,0))+0</f>
        <v>208.45</v>
      </c>
      <c r="BI158" s="207">
        <f>(VLOOKUP(Horizontal!$C158&amp;Horizontal!$B158&amp;Horizontal!BI$11,Vertical!$E:$O,BI$10,0))+0</f>
        <v>200.7</v>
      </c>
      <c r="BJ158" s="209">
        <f>(VLOOKUP(Horizontal!$C158&amp;Horizontal!$B158&amp;Horizontal!BJ$11,Vertical!$E:$O,BJ$10,0))+0</f>
        <v>196</v>
      </c>
      <c r="BK158" s="210">
        <f>(VLOOKUP(Horizontal!$C158&amp;Horizontal!$B158&amp;Horizontal!BK$11,Vertical!$E:$O,BK$10,0))+0</f>
        <v>50</v>
      </c>
      <c r="BL158" s="207">
        <f>(VLOOKUP(Horizontal!$C158&amp;Horizontal!$B158&amp;Horizontal!BL$11,Vertical!$E:$O,BL$10,0))+0</f>
        <v>42</v>
      </c>
      <c r="BM158" s="207">
        <f>(VLOOKUP(Horizontal!$C158&amp;Horizontal!$B158&amp;Horizontal!BM$11,Vertical!$E:$O,BM$10,0))+0</f>
        <v>39</v>
      </c>
      <c r="BN158" s="207">
        <f>(VLOOKUP(Horizontal!$C158&amp;Horizontal!$B158&amp;Horizontal!BN$11,Vertical!$E:$O,BN$10,0))+0</f>
        <v>28</v>
      </c>
      <c r="BO158" s="207">
        <f>(VLOOKUP(Horizontal!$C158&amp;Horizontal!$B158&amp;Horizontal!BO$11,Vertical!$E:$O,BO$10,0))+0</f>
        <v>26</v>
      </c>
      <c r="BP158" s="207">
        <f>(VLOOKUP(Horizontal!$C158&amp;Horizontal!$B158&amp;Horizontal!BP$11,Vertical!$E:$O,BP$10,0))+0</f>
        <v>22</v>
      </c>
      <c r="BQ158" s="207">
        <f>(VLOOKUP(Horizontal!$C158&amp;Horizontal!$B158&amp;Horizontal!BQ$11,Vertical!$E:$O,BQ$10,0))+0</f>
        <v>21</v>
      </c>
      <c r="BR158" s="207">
        <f>(VLOOKUP(Horizontal!$C158&amp;Horizontal!$B158&amp;Horizontal!BR$11,Vertical!$E:$O,BR$10,0))+0</f>
        <v>19</v>
      </c>
      <c r="BS158" s="209">
        <f>(VLOOKUP(Horizontal!$C158&amp;Horizontal!$B158&amp;Horizontal!BS$11,Vertical!$E:$O,BS$10,0))+0</f>
        <v>16</v>
      </c>
      <c r="BT158" s="210">
        <f>(VLOOKUP(Horizontal!$C158&amp;Horizontal!$B158&amp;Horizontal!BT$11,Vertical!$E:$O,BT$10,0))+0</f>
        <v>15.38</v>
      </c>
      <c r="BU158" s="207">
        <f>(VLOOKUP(Horizontal!$C158&amp;Horizontal!$B158&amp;Horizontal!BU$11,Vertical!$E:$O,BU$10,0))+0</f>
        <v>8.6999999999999993</v>
      </c>
      <c r="BV158" s="207">
        <f>(VLOOKUP(Horizontal!$C158&amp;Horizontal!$B158&amp;Horizontal!BV$11,Vertical!$E:$O,BV$10,0))+0</f>
        <v>5.56</v>
      </c>
      <c r="BW158" s="207">
        <f>(VLOOKUP(Horizontal!$C158&amp;Horizontal!$B158&amp;Horizontal!BW$11,Vertical!$E:$O,BW$10,0))+0</f>
        <v>13.64</v>
      </c>
      <c r="BX158" s="207">
        <f>(VLOOKUP(Horizontal!$C158&amp;Horizontal!$B158&amp;Horizontal!BX$11,Vertical!$E:$O,BX$10,0))+0</f>
        <v>0</v>
      </c>
      <c r="BY158" s="207">
        <f>(VLOOKUP(Horizontal!$C158&amp;Horizontal!$B158&amp;Horizontal!BY$11,Vertical!$E:$O,BY$10,0))+0</f>
        <v>25.45</v>
      </c>
      <c r="BZ158" s="207">
        <f>(VLOOKUP(Horizontal!$C158&amp;Horizontal!$B158&amp;Horizontal!BZ$11,Vertical!$E:$O,BZ$10,0))+0</f>
        <v>19.079999999999998</v>
      </c>
      <c r="CA158" s="207">
        <f>(VLOOKUP(Horizontal!$C158&amp;Horizontal!$B158&amp;Horizontal!CA$11,Vertical!$E:$O,CA$10,0))+0</f>
        <v>20</v>
      </c>
      <c r="CB158" s="209">
        <f>(VLOOKUP(Horizontal!$C158&amp;Horizontal!$B158&amp;Horizontal!CB$11,Vertical!$E:$O,CB$10,0))+0</f>
        <v>20</v>
      </c>
      <c r="CC158" s="210">
        <f>(VLOOKUP(Horizontal!$C158&amp;Horizontal!$B158&amp;Horizontal!CC$11,Vertical!$E:$O,CC$10,0))+0</f>
        <v>0</v>
      </c>
      <c r="CD158" s="207">
        <f>(VLOOKUP(Horizontal!$C158&amp;Horizontal!$B158&amp;Horizontal!CD$11,Vertical!$E:$O,CD$10,0))+0</f>
        <v>0</v>
      </c>
      <c r="CE158" s="207">
        <f>(VLOOKUP(Horizontal!$C158&amp;Horizontal!$B158&amp;Horizontal!CE$11,Vertical!$E:$O,CE$10,0))+0</f>
        <v>0</v>
      </c>
      <c r="CF158" s="207">
        <f>(VLOOKUP(Horizontal!$C158&amp;Horizontal!$B158&amp;Horizontal!CF$11,Vertical!$E:$O,CF$10,0))+0</f>
        <v>18.18</v>
      </c>
      <c r="CG158" s="207">
        <f>(VLOOKUP(Horizontal!$C158&amp;Horizontal!$B158&amp;Horizontal!CG$11,Vertical!$E:$O,CG$10,0))+0</f>
        <v>15.38</v>
      </c>
      <c r="CH158" s="207">
        <f>(VLOOKUP(Horizontal!$C158&amp;Horizontal!$B158&amp;Horizontal!CH$11,Vertical!$E:$O,CH$10,0))+0</f>
        <v>21.82</v>
      </c>
      <c r="CI158" s="207">
        <f>(VLOOKUP(Horizontal!$C158&amp;Horizontal!$B158&amp;Horizontal!CI$11,Vertical!$E:$O,CI$10,0))+0</f>
        <v>30.92</v>
      </c>
      <c r="CJ158" s="207">
        <f>(VLOOKUP(Horizontal!$C158&amp;Horizontal!$B158&amp;Horizontal!CJ$11,Vertical!$E:$O,CJ$10,0))+0</f>
        <v>32</v>
      </c>
      <c r="CK158" s="209">
        <f>(VLOOKUP(Horizontal!$C158&amp;Horizontal!$B158&amp;Horizontal!CK$11,Vertical!$E:$O,CK$10,0))+0</f>
        <v>24</v>
      </c>
      <c r="CL158" s="210">
        <f>(VLOOKUP(Horizontal!$C158&amp;Horizontal!$B158&amp;Horizontal!CL$11,Vertical!$E:$O,CL$10,0))+0</f>
        <v>84.62</v>
      </c>
      <c r="CM158" s="207">
        <f>(VLOOKUP(Horizontal!$C158&amp;Horizontal!$B158&amp;Horizontal!CM$11,Vertical!$E:$O,CM$10,0))+0</f>
        <v>91.3</v>
      </c>
      <c r="CN158" s="207">
        <f>(VLOOKUP(Horizontal!$C158&amp;Horizontal!$B158&amp;Horizontal!CN$11,Vertical!$E:$O,CN$10,0))+0</f>
        <v>94.44</v>
      </c>
      <c r="CO158" s="207">
        <f>(VLOOKUP(Horizontal!$C158&amp;Horizontal!$B158&amp;Horizontal!CO$11,Vertical!$E:$O,CO$10,0))+0</f>
        <v>68.180000000000007</v>
      </c>
      <c r="CP158" s="207">
        <f>(VLOOKUP(Horizontal!$C158&amp;Horizontal!$B158&amp;Horizontal!CP$11,Vertical!$E:$O,CP$10,0))+0</f>
        <v>84.62</v>
      </c>
      <c r="CQ158" s="207">
        <f>(VLOOKUP(Horizontal!$C158&amp;Horizontal!$B158&amp;Horizontal!CQ$11,Vertical!$E:$O,CQ$10,0))+0</f>
        <v>52.73</v>
      </c>
      <c r="CR158" s="207">
        <f>(VLOOKUP(Horizontal!$C158&amp;Horizontal!$B158&amp;Horizontal!CR$11,Vertical!$E:$O,CR$10,0))+0</f>
        <v>50</v>
      </c>
      <c r="CS158" s="207">
        <f>(VLOOKUP(Horizontal!$C158&amp;Horizontal!$B158&amp;Horizontal!CS$11,Vertical!$E:$O,CS$10,0))+0</f>
        <v>48</v>
      </c>
      <c r="CT158" s="207">
        <f>(VLOOKUP(Horizontal!$C158&amp;Horizontal!$B158&amp;Horizontal!CT$11,Vertical!$E:$O,CT$10,0))+0</f>
        <v>56</v>
      </c>
      <c r="CU158" s="152"/>
      <c r="CV158" s="211">
        <f t="shared" si="80"/>
        <v>54.080000000000041</v>
      </c>
      <c r="CW158" s="190">
        <f t="shared" si="81"/>
        <v>45.870000000000005</v>
      </c>
      <c r="CX158" s="190">
        <f t="shared" si="82"/>
        <v>47.519999999999982</v>
      </c>
      <c r="CY158" s="190">
        <f t="shared" si="83"/>
        <v>48.75</v>
      </c>
      <c r="CZ158" s="190">
        <f t="shared" si="84"/>
        <v>51.120000000000005</v>
      </c>
      <c r="DA158" s="190">
        <f t="shared" si="85"/>
        <v>50.710000000000008</v>
      </c>
      <c r="DB158" s="190">
        <f t="shared" si="86"/>
        <v>48.45999999999998</v>
      </c>
      <c r="DC158" s="190">
        <f t="shared" si="87"/>
        <v>45.879999999999995</v>
      </c>
      <c r="DD158" s="212">
        <f t="shared" si="88"/>
        <v>45.06</v>
      </c>
      <c r="DE158" s="9">
        <v>160</v>
      </c>
      <c r="DF158" s="212">
        <f t="shared" si="89"/>
        <v>-241.94278959810865</v>
      </c>
      <c r="DG158" s="264"/>
      <c r="DH158" s="265"/>
      <c r="DI158" s="265"/>
      <c r="DJ158" s="266"/>
      <c r="DK158" s="190">
        <v>690.75</v>
      </c>
      <c r="DL158" s="190">
        <v>690.75</v>
      </c>
      <c r="DM158" s="190">
        <v>690.75</v>
      </c>
      <c r="DN158" s="212">
        <v>690.75</v>
      </c>
      <c r="DO158" s="190">
        <v>533.82000000000005</v>
      </c>
      <c r="DP158" s="190">
        <v>533.82000000000005</v>
      </c>
      <c r="DQ158" s="190">
        <v>533.82000000000005</v>
      </c>
      <c r="DR158" s="212">
        <v>533.82000000000005</v>
      </c>
      <c r="DS158" s="150"/>
      <c r="DT158" s="190">
        <v>450</v>
      </c>
      <c r="DU158" s="190">
        <v>400</v>
      </c>
      <c r="DV158" s="190">
        <v>310</v>
      </c>
      <c r="DW158" s="190">
        <v>220</v>
      </c>
      <c r="DX158" s="190"/>
      <c r="DY158" s="190"/>
      <c r="DZ158" s="190"/>
      <c r="EA158" s="190"/>
      <c r="EB158" s="190"/>
      <c r="EC158" s="190"/>
      <c r="ED158" s="190">
        <f>(AVERAGE(DT158:DV158))+0</f>
        <v>386.66666666666669</v>
      </c>
      <c r="EE158" s="190">
        <v>245</v>
      </c>
      <c r="EF158" s="190">
        <v>175</v>
      </c>
      <c r="EG158" s="190">
        <v>160</v>
      </c>
      <c r="EH158" s="212">
        <v>155</v>
      </c>
      <c r="EI158" s="213"/>
      <c r="EJ158" s="211">
        <v>57</v>
      </c>
      <c r="EK158" s="190">
        <v>55</v>
      </c>
      <c r="EL158" s="190">
        <v>55</v>
      </c>
      <c r="EM158" s="190">
        <v>75</v>
      </c>
      <c r="EN158" s="190"/>
      <c r="EO158" s="190"/>
      <c r="EP158" s="190"/>
      <c r="EQ158" s="190"/>
      <c r="ER158" s="190"/>
      <c r="ES158" s="190"/>
      <c r="ET158" s="190">
        <f t="shared" si="98"/>
        <v>55.666666666666664</v>
      </c>
      <c r="EU158" s="190">
        <v>65</v>
      </c>
      <c r="EV158" s="190">
        <v>50</v>
      </c>
      <c r="EW158" s="190">
        <v>45</v>
      </c>
      <c r="EX158" s="212">
        <v>45</v>
      </c>
      <c r="EY158" s="211"/>
      <c r="EZ158" s="75">
        <f t="shared" si="91"/>
        <v>-0.13957934990439771</v>
      </c>
      <c r="FA158" s="89">
        <f t="shared" si="94"/>
        <v>-0.1</v>
      </c>
      <c r="FB158" s="212"/>
      <c r="FC158" s="213"/>
      <c r="FD158" s="213"/>
      <c r="FE158" s="213"/>
      <c r="FF158" s="213"/>
      <c r="FG158" s="213"/>
      <c r="FH158" s="213"/>
      <c r="FI158" s="213"/>
      <c r="FJ158" s="213"/>
      <c r="FK158" s="213"/>
      <c r="FL158" s="213"/>
      <c r="FM158" s="213"/>
      <c r="FN158" s="213"/>
      <c r="FO158" s="213"/>
      <c r="FP158" s="213"/>
      <c r="FQ158" s="213"/>
      <c r="FR158" s="213"/>
      <c r="FS158" s="211"/>
      <c r="FT158" s="190"/>
      <c r="FU158" s="190"/>
      <c r="FV158" s="190"/>
      <c r="FW158" s="190"/>
      <c r="FX158" s="190"/>
      <c r="FY158" s="190"/>
      <c r="FZ158" s="190"/>
      <c r="GA158" s="190"/>
      <c r="GB158" s="190"/>
      <c r="GC158" s="190"/>
      <c r="GD158" s="190"/>
      <c r="GE158" s="190"/>
      <c r="GF158" s="190"/>
      <c r="GG158" s="212"/>
    </row>
    <row r="159" spans="1:189">
      <c r="B159" s="33">
        <f t="shared" ref="B159:B167" si="99">B158+7</f>
        <v>43025</v>
      </c>
      <c r="C159" s="30" t="s">
        <v>24</v>
      </c>
      <c r="D159" s="30">
        <v>2017</v>
      </c>
      <c r="E159" s="30" t="str">
        <f t="shared" si="97"/>
        <v>2017S42</v>
      </c>
      <c r="F159" s="30" t="str">
        <f t="shared" si="90"/>
        <v>102017</v>
      </c>
      <c r="G159" s="208">
        <v>-71</v>
      </c>
      <c r="H159" s="207">
        <f>(VLOOKUP(Horizontal!$C159&amp;Horizontal!$B159&amp;Horizontal!H$11,Vertical!$E:$O,H$10,0))+0</f>
        <v>455.68</v>
      </c>
      <c r="I159" s="207">
        <f>(VLOOKUP(Horizontal!$C159&amp;Horizontal!$B159&amp;Horizontal!I$11,Vertical!$E:$O,I$10,0))+0</f>
        <v>404.65</v>
      </c>
      <c r="J159" s="207">
        <f>(VLOOKUP(Horizontal!$C159&amp;Horizontal!$B159&amp;Horizontal!J$11,Vertical!$E:$O,J$10,0))+0</f>
        <v>296.38</v>
      </c>
      <c r="K159" s="207">
        <f>(VLOOKUP(Horizontal!$C159&amp;Horizontal!$B159&amp;Horizontal!K$11,Vertical!$E:$O,K$10,0))+0</f>
        <v>234.32</v>
      </c>
      <c r="L159" s="207">
        <f>(VLOOKUP(Horizontal!$C159&amp;Horizontal!$B159&amp;Horizontal!L$11,Vertical!$E:$O,L$10,0))+0</f>
        <v>240.27</v>
      </c>
      <c r="M159" s="207">
        <f>(VLOOKUP(Horizontal!$C159&amp;Horizontal!$B159&amp;Horizontal!M$11,Vertical!$E:$O,M$10,0))+0</f>
        <v>175.99</v>
      </c>
      <c r="N159" s="207">
        <f>(VLOOKUP(Horizontal!$C159&amp;Horizontal!$B159&amp;Horizontal!N$11,Vertical!$E:$O,N$10,0))+0</f>
        <v>161.86000000000001</v>
      </c>
      <c r="O159" s="207">
        <f>(VLOOKUP(Horizontal!$C159&amp;Horizontal!$B159&amp;Horizontal!O$11,Vertical!$E:$O,O$10,0))+0</f>
        <v>155.81</v>
      </c>
      <c r="P159" s="209">
        <f>(VLOOKUP(Horizontal!$C159&amp;Horizontal!$B159&amp;Horizontal!P$11,Vertical!$E:$O,P$10,0))+0</f>
        <v>152.13</v>
      </c>
      <c r="Q159" s="210">
        <f>(VLOOKUP(Horizontal!$C159&amp;Horizontal!$B159&amp;Horizontal!Q$11,Vertical!$E:$O,Q$10,0))+0</f>
        <v>61</v>
      </c>
      <c r="R159" s="207">
        <f>(VLOOKUP(Horizontal!$C159&amp;Horizontal!$B159&amp;Horizontal!R$11,Vertical!$E:$O,R$10,0))+0</f>
        <v>63</v>
      </c>
      <c r="S159" s="207">
        <f>(VLOOKUP(Horizontal!$C159&amp;Horizontal!$B159&amp;Horizontal!S$11,Vertical!$E:$O,S$10,0))+0</f>
        <v>60</v>
      </c>
      <c r="T159" s="207">
        <f>(VLOOKUP(Horizontal!$C159&amp;Horizontal!$B159&amp;Horizontal!T$11,Vertical!$E:$O,T$10,0))+0</f>
        <v>40</v>
      </c>
      <c r="U159" s="207">
        <f>(VLOOKUP(Horizontal!$C159&amp;Horizontal!$B159&amp;Horizontal!U$11,Vertical!$E:$O,U$10,0))+0</f>
        <v>44</v>
      </c>
      <c r="V159" s="207">
        <f>(VLOOKUP(Horizontal!$C159&amp;Horizontal!$B159&amp;Horizontal!V$11,Vertical!$E:$O,V$10,0))+0</f>
        <v>32</v>
      </c>
      <c r="W159" s="207">
        <f>(VLOOKUP(Horizontal!$C159&amp;Horizontal!$B159&amp;Horizontal!W$11,Vertical!$E:$O,W$10,0))+0</f>
        <v>29</v>
      </c>
      <c r="X159" s="207">
        <f>(VLOOKUP(Horizontal!$C159&amp;Horizontal!$B159&amp;Horizontal!X$11,Vertical!$E:$O,X$10,0))+0</f>
        <v>23</v>
      </c>
      <c r="Y159" s="209">
        <f>(VLOOKUP(Horizontal!$C159&amp;Horizontal!$B159&amp;Horizontal!Y$11,Vertical!$E:$O,Y$10,0))+0</f>
        <v>19</v>
      </c>
      <c r="Z159" s="210">
        <f>(VLOOKUP(Horizontal!$C159&amp;Horizontal!$B159&amp;Horizontal!Z$11,Vertical!$E:$O,Z$10,0))+0</f>
        <v>7.41</v>
      </c>
      <c r="AA159" s="207">
        <f>(VLOOKUP(Horizontal!$C159&amp;Horizontal!$B159&amp;Horizontal!AA$11,Vertical!$E:$O,AA$10,0))+0</f>
        <v>0</v>
      </c>
      <c r="AB159" s="207">
        <f>(VLOOKUP(Horizontal!$C159&amp;Horizontal!$B159&amp;Horizontal!AB$11,Vertical!$E:$O,AB$10,0))+0</f>
        <v>3.85</v>
      </c>
      <c r="AC159" s="207">
        <f>(VLOOKUP(Horizontal!$C159&amp;Horizontal!$B159&amp;Horizontal!AC$11,Vertical!$E:$O,AC$10,0))+0</f>
        <v>23.08</v>
      </c>
      <c r="AD159" s="207">
        <f>(VLOOKUP(Horizontal!$C159&amp;Horizontal!$B159&amp;Horizontal!AD$11,Vertical!$E:$O,AD$10,0))+0</f>
        <v>7.41</v>
      </c>
      <c r="AE159" s="207">
        <f>(VLOOKUP(Horizontal!$C159&amp;Horizontal!$B159&amp;Horizontal!AE$11,Vertical!$E:$O,AE$10,0))+0</f>
        <v>6.9</v>
      </c>
      <c r="AF159" s="207">
        <f>(VLOOKUP(Horizontal!$C159&amp;Horizontal!$B159&amp;Horizontal!AF$11,Vertical!$E:$O,AF$10,0))+0</f>
        <v>13.79</v>
      </c>
      <c r="AG159" s="207">
        <f>(VLOOKUP(Horizontal!$C159&amp;Horizontal!$B159&amp;Horizontal!AG$11,Vertical!$E:$O,AG$10,0))+0</f>
        <v>11.67</v>
      </c>
      <c r="AH159" s="209">
        <f>(VLOOKUP(Horizontal!$C159&amp;Horizontal!$B159&amp;Horizontal!AH$11,Vertical!$E:$O,AH$10,0))+0</f>
        <v>20</v>
      </c>
      <c r="AI159" s="210">
        <f>(VLOOKUP(Horizontal!$C159&amp;Horizontal!$B159&amp;Horizontal!AI$11,Vertical!$E:$O,AI$10,0))+0</f>
        <v>3.7</v>
      </c>
      <c r="AJ159" s="207">
        <f>(VLOOKUP(Horizontal!$C159&amp;Horizontal!$B159&amp;Horizontal!AJ$11,Vertical!$E:$O,AJ$10,0))+0</f>
        <v>0</v>
      </c>
      <c r="AK159" s="207">
        <f>(VLOOKUP(Horizontal!$C159&amp;Horizontal!$B159&amp;Horizontal!AK$11,Vertical!$E:$O,AK$10,0))+0</f>
        <v>11.54</v>
      </c>
      <c r="AL159" s="207">
        <f>(VLOOKUP(Horizontal!$C159&amp;Horizontal!$B159&amp;Horizontal!AL$11,Vertical!$E:$O,AL$10,0))+0</f>
        <v>19.23</v>
      </c>
      <c r="AM159" s="207">
        <f>(VLOOKUP(Horizontal!$C159&amp;Horizontal!$B159&amp;Horizontal!AM$11,Vertical!$E:$O,AM$10,0))+0</f>
        <v>18.52</v>
      </c>
      <c r="AN159" s="207">
        <f>(VLOOKUP(Horizontal!$C159&amp;Horizontal!$B159&amp;Horizontal!AN$11,Vertical!$E:$O,AN$10,0))+0</f>
        <v>44.83</v>
      </c>
      <c r="AO159" s="207">
        <f>(VLOOKUP(Horizontal!$C159&amp;Horizontal!$B159&amp;Horizontal!AO$11,Vertical!$E:$O,AO$10,0))+0</f>
        <v>51.72</v>
      </c>
      <c r="AP159" s="207">
        <f>(VLOOKUP(Horizontal!$C159&amp;Horizontal!$B159&amp;Horizontal!AP$11,Vertical!$E:$O,AP$10,0))+0</f>
        <v>53.33</v>
      </c>
      <c r="AQ159" s="209">
        <f>(VLOOKUP(Horizontal!$C159&amp;Horizontal!$B159&amp;Horizontal!AQ$11,Vertical!$E:$O,AQ$10,0))+0</f>
        <v>60</v>
      </c>
      <c r="AR159" s="210">
        <f>(VLOOKUP(Horizontal!$C159&amp;Horizontal!$B159&amp;Horizontal!AR$11,Vertical!$E:$O,AR$10,0))+0</f>
        <v>88.89</v>
      </c>
      <c r="AS159" s="207">
        <f>(VLOOKUP(Horizontal!$C159&amp;Horizontal!$B159&amp;Horizontal!AS$11,Vertical!$E:$O,AS$10,0))+0</f>
        <v>100</v>
      </c>
      <c r="AT159" s="207">
        <f>(VLOOKUP(Horizontal!$C159&amp;Horizontal!$B159&amp;Horizontal!AT$11,Vertical!$E:$O,AT$10,0))+0</f>
        <v>84.62</v>
      </c>
      <c r="AU159" s="207">
        <f>(VLOOKUP(Horizontal!$C159&amp;Horizontal!$B159&amp;Horizontal!AU$11,Vertical!$E:$O,AU$10,0))+0</f>
        <v>57.69</v>
      </c>
      <c r="AV159" s="207">
        <f>(VLOOKUP(Horizontal!$C159&amp;Horizontal!$B159&amp;Horizontal!AV$11,Vertical!$E:$O,AV$10,0))+0</f>
        <v>74.069999999999993</v>
      </c>
      <c r="AW159" s="207">
        <f>(VLOOKUP(Horizontal!$C159&amp;Horizontal!$B159&amp;Horizontal!AW$11,Vertical!$E:$O,AW$10,0))+0</f>
        <v>48.28</v>
      </c>
      <c r="AX159" s="207">
        <f>(VLOOKUP(Horizontal!$C159&amp;Horizontal!$B159&amp;Horizontal!AX$11,Vertical!$E:$O,AX$10,0))+0</f>
        <v>34.479999999999997</v>
      </c>
      <c r="AY159" s="207">
        <f>(VLOOKUP(Horizontal!$C159&amp;Horizontal!$B159&amp;Horizontal!AY$11,Vertical!$E:$O,AY$10,0))+0</f>
        <v>35</v>
      </c>
      <c r="AZ159" s="209">
        <f>(VLOOKUP(Horizontal!$C159&amp;Horizontal!$B159&amp;Horizontal!AZ$11,Vertical!$E:$O,AZ$10,0))+0</f>
        <v>20</v>
      </c>
      <c r="BA159" s="208">
        <f>(VLOOKUP(Horizontal!$C159&amp;Horizontal!$B159&amp;Horizontal!BA$11,Vertical!$E:$O,BA$10,0))+0</f>
        <v>54.17</v>
      </c>
      <c r="BB159" s="210">
        <f>(VLOOKUP(Horizontal!$C159&amp;Horizontal!$B159&amp;Horizontal!BB$11,Vertical!$E:$O,BB$10,0))+0</f>
        <v>509.03</v>
      </c>
      <c r="BC159" s="207">
        <f>(VLOOKUP(Horizontal!$C159&amp;Horizontal!$B159&amp;Horizontal!BC$11,Vertical!$E:$O,BC$10,0))+0</f>
        <v>454.88</v>
      </c>
      <c r="BD159" s="207">
        <f>(VLOOKUP(Horizontal!$C159&amp;Horizontal!$B159&amp;Horizontal!BD$11,Vertical!$E:$O,BD$10,0))+0</f>
        <v>347.24</v>
      </c>
      <c r="BE159" s="207">
        <f>(VLOOKUP(Horizontal!$C159&amp;Horizontal!$B159&amp;Horizontal!BE$11,Vertical!$E:$O,BE$10,0))+0</f>
        <v>288.91000000000003</v>
      </c>
      <c r="BF159" s="207">
        <f>(VLOOKUP(Horizontal!$C159&amp;Horizontal!$B159&amp;Horizontal!BF$11,Vertical!$E:$O,BF$10,0))+0</f>
        <v>292.45999999999998</v>
      </c>
      <c r="BG159" s="207">
        <f>(VLOOKUP(Horizontal!$C159&amp;Horizontal!$B159&amp;Horizontal!BG$11,Vertical!$E:$O,BG$10,0))+0</f>
        <v>225.08</v>
      </c>
      <c r="BH159" s="207">
        <f>(VLOOKUP(Horizontal!$C159&amp;Horizontal!$B159&amp;Horizontal!BH$11,Vertical!$E:$O,BH$10,0))+0</f>
        <v>208.59</v>
      </c>
      <c r="BI159" s="207">
        <f>(VLOOKUP(Horizontal!$C159&amp;Horizontal!$B159&amp;Horizontal!BI$11,Vertical!$E:$O,BI$10,0))+0</f>
        <v>201.94</v>
      </c>
      <c r="BJ159" s="209">
        <f>(VLOOKUP(Horizontal!$C159&amp;Horizontal!$B159&amp;Horizontal!BJ$11,Vertical!$E:$O,BJ$10,0))+0</f>
        <v>197.33</v>
      </c>
      <c r="BK159" s="210">
        <f>(VLOOKUP(Horizontal!$C159&amp;Horizontal!$B159&amp;Horizontal!BK$11,Vertical!$E:$O,BK$10,0))+0</f>
        <v>52</v>
      </c>
      <c r="BL159" s="207">
        <f>(VLOOKUP(Horizontal!$C159&amp;Horizontal!$B159&amp;Horizontal!BL$11,Vertical!$E:$O,BL$10,0))+0</f>
        <v>48</v>
      </c>
      <c r="BM159" s="207">
        <f>(VLOOKUP(Horizontal!$C159&amp;Horizontal!$B159&amp;Horizontal!BM$11,Vertical!$E:$O,BM$10,0))+0</f>
        <v>47</v>
      </c>
      <c r="BN159" s="207">
        <f>(VLOOKUP(Horizontal!$C159&amp;Horizontal!$B159&amp;Horizontal!BN$11,Vertical!$E:$O,BN$10,0))+0</f>
        <v>31</v>
      </c>
      <c r="BO159" s="207">
        <f>(VLOOKUP(Horizontal!$C159&amp;Horizontal!$B159&amp;Horizontal!BO$11,Vertical!$E:$O,BO$10,0))+0</f>
        <v>36</v>
      </c>
      <c r="BP159" s="207">
        <f>(VLOOKUP(Horizontal!$C159&amp;Horizontal!$B159&amp;Horizontal!BP$11,Vertical!$E:$O,BP$10,0))+0</f>
        <v>26</v>
      </c>
      <c r="BQ159" s="207">
        <f>(VLOOKUP(Horizontal!$C159&amp;Horizontal!$B159&amp;Horizontal!BQ$11,Vertical!$E:$O,BQ$10,0))+0</f>
        <v>24</v>
      </c>
      <c r="BR159" s="207">
        <f>(VLOOKUP(Horizontal!$C159&amp;Horizontal!$B159&amp;Horizontal!BR$11,Vertical!$E:$O,BR$10,0))+0</f>
        <v>20</v>
      </c>
      <c r="BS159" s="209">
        <f>(VLOOKUP(Horizontal!$C159&amp;Horizontal!$B159&amp;Horizontal!BS$11,Vertical!$E:$O,BS$10,0))+0</f>
        <v>16</v>
      </c>
      <c r="BT159" s="210">
        <f>(VLOOKUP(Horizontal!$C159&amp;Horizontal!$B159&amp;Horizontal!BT$11,Vertical!$E:$O,BT$10,0))+0</f>
        <v>15</v>
      </c>
      <c r="BU159" s="207">
        <f>(VLOOKUP(Horizontal!$C159&amp;Horizontal!$B159&amp;Horizontal!BU$11,Vertical!$E:$O,BU$10,0))+0</f>
        <v>0</v>
      </c>
      <c r="BV159" s="207">
        <f>(VLOOKUP(Horizontal!$C159&amp;Horizontal!$B159&amp;Horizontal!BV$11,Vertical!$E:$O,BV$10,0))+0</f>
        <v>15</v>
      </c>
      <c r="BW159" s="207">
        <f>(VLOOKUP(Horizontal!$C159&amp;Horizontal!$B159&amp;Horizontal!BW$11,Vertical!$E:$O,BW$10,0))+0</f>
        <v>27.27</v>
      </c>
      <c r="BX159" s="207">
        <f>(VLOOKUP(Horizontal!$C159&amp;Horizontal!$B159&amp;Horizontal!BX$11,Vertical!$E:$O,BX$10,0))+0</f>
        <v>22.73</v>
      </c>
      <c r="BY159" s="207">
        <f>(VLOOKUP(Horizontal!$C159&amp;Horizontal!$B159&amp;Horizontal!BY$11,Vertical!$E:$O,BY$10,0))+0</f>
        <v>25</v>
      </c>
      <c r="BZ159" s="207">
        <f>(VLOOKUP(Horizontal!$C159&amp;Horizontal!$B159&amp;Horizontal!BZ$11,Vertical!$E:$O,BZ$10,0))+0</f>
        <v>33.33</v>
      </c>
      <c r="CA159" s="207">
        <f>(VLOOKUP(Horizontal!$C159&amp;Horizontal!$B159&amp;Horizontal!CA$11,Vertical!$E:$O,CA$10,0))+0</f>
        <v>24</v>
      </c>
      <c r="CB159" s="209">
        <f>(VLOOKUP(Horizontal!$C159&amp;Horizontal!$B159&amp;Horizontal!CB$11,Vertical!$E:$O,CB$10,0))+0</f>
        <v>19.05</v>
      </c>
      <c r="CC159" s="210">
        <f>(VLOOKUP(Horizontal!$C159&amp;Horizontal!$B159&amp;Horizontal!CC$11,Vertical!$E:$O,CC$10,0))+0</f>
        <v>5</v>
      </c>
      <c r="CD159" s="207">
        <f>(VLOOKUP(Horizontal!$C159&amp;Horizontal!$B159&amp;Horizontal!CD$11,Vertical!$E:$O,CD$10,0))+0</f>
        <v>0</v>
      </c>
      <c r="CE159" s="207">
        <f>(VLOOKUP(Horizontal!$C159&amp;Horizontal!$B159&amp;Horizontal!CE$11,Vertical!$E:$O,CE$10,0))+0</f>
        <v>5</v>
      </c>
      <c r="CF159" s="207">
        <f>(VLOOKUP(Horizontal!$C159&amp;Horizontal!$B159&amp;Horizontal!CF$11,Vertical!$E:$O,CF$10,0))+0</f>
        <v>18.18</v>
      </c>
      <c r="CG159" s="207">
        <f>(VLOOKUP(Horizontal!$C159&amp;Horizontal!$B159&amp;Horizontal!CG$11,Vertical!$E:$O,CG$10,0))+0</f>
        <v>13.64</v>
      </c>
      <c r="CH159" s="207">
        <f>(VLOOKUP(Horizontal!$C159&amp;Horizontal!$B159&amp;Horizontal!CH$11,Vertical!$E:$O,CH$10,0))+0</f>
        <v>25</v>
      </c>
      <c r="CI159" s="207">
        <f>(VLOOKUP(Horizontal!$C159&amp;Horizontal!$B159&amp;Horizontal!CI$11,Vertical!$E:$O,CI$10,0))+0</f>
        <v>29.17</v>
      </c>
      <c r="CJ159" s="207">
        <f>(VLOOKUP(Horizontal!$C159&amp;Horizontal!$B159&amp;Horizontal!CJ$11,Vertical!$E:$O,CJ$10,0))+0</f>
        <v>20</v>
      </c>
      <c r="CK159" s="209">
        <f>(VLOOKUP(Horizontal!$C159&amp;Horizontal!$B159&amp;Horizontal!CK$11,Vertical!$E:$O,CK$10,0))+0</f>
        <v>38.1</v>
      </c>
      <c r="CL159" s="210">
        <f>(VLOOKUP(Horizontal!$C159&amp;Horizontal!$B159&amp;Horizontal!CL$11,Vertical!$E:$O,CL$10,0))+0</f>
        <v>80</v>
      </c>
      <c r="CM159" s="207">
        <f>(VLOOKUP(Horizontal!$C159&amp;Horizontal!$B159&amp;Horizontal!CM$11,Vertical!$E:$O,CM$10,0))+0</f>
        <v>100</v>
      </c>
      <c r="CN159" s="207">
        <f>(VLOOKUP(Horizontal!$C159&amp;Horizontal!$B159&amp;Horizontal!CN$11,Vertical!$E:$O,CN$10,0))+0</f>
        <v>80</v>
      </c>
      <c r="CO159" s="207">
        <f>(VLOOKUP(Horizontal!$C159&amp;Horizontal!$B159&amp;Horizontal!CO$11,Vertical!$E:$O,CO$10,0))+0</f>
        <v>54.55</v>
      </c>
      <c r="CP159" s="207">
        <f>(VLOOKUP(Horizontal!$C159&amp;Horizontal!$B159&amp;Horizontal!CP$11,Vertical!$E:$O,CP$10,0))+0</f>
        <v>63.64</v>
      </c>
      <c r="CQ159" s="207">
        <f>(VLOOKUP(Horizontal!$C159&amp;Horizontal!$B159&amp;Horizontal!CQ$11,Vertical!$E:$O,CQ$10,0))+0</f>
        <v>50</v>
      </c>
      <c r="CR159" s="207">
        <f>(VLOOKUP(Horizontal!$C159&amp;Horizontal!$B159&amp;Horizontal!CR$11,Vertical!$E:$O,CR$10,0))+0</f>
        <v>37.5</v>
      </c>
      <c r="CS159" s="207">
        <f>(VLOOKUP(Horizontal!$C159&amp;Horizontal!$B159&amp;Horizontal!CS$11,Vertical!$E:$O,CS$10,0))+0</f>
        <v>56</v>
      </c>
      <c r="CT159" s="207">
        <f>(VLOOKUP(Horizontal!$C159&amp;Horizontal!$B159&amp;Horizontal!CT$11,Vertical!$E:$O,CT$10,0))+0</f>
        <v>42.86</v>
      </c>
      <c r="CU159" s="152"/>
      <c r="CV159" s="211">
        <f t="shared" si="80"/>
        <v>53.349999999999966</v>
      </c>
      <c r="CW159" s="190">
        <f t="shared" si="81"/>
        <v>50.230000000000018</v>
      </c>
      <c r="CX159" s="190">
        <f t="shared" si="82"/>
        <v>50.860000000000014</v>
      </c>
      <c r="CY159" s="190">
        <f t="shared" si="83"/>
        <v>54.590000000000032</v>
      </c>
      <c r="CZ159" s="190">
        <f t="shared" si="84"/>
        <v>52.189999999999969</v>
      </c>
      <c r="DA159" s="190">
        <f t="shared" si="85"/>
        <v>49.09</v>
      </c>
      <c r="DB159" s="190">
        <f t="shared" si="86"/>
        <v>46.72999999999999</v>
      </c>
      <c r="DC159" s="190">
        <f t="shared" si="87"/>
        <v>46.129999999999995</v>
      </c>
      <c r="DD159" s="212">
        <f t="shared" si="88"/>
        <v>45.200000000000017</v>
      </c>
      <c r="DE159" s="9">
        <v>160</v>
      </c>
      <c r="DF159" s="212">
        <f t="shared" si="89"/>
        <v>-247.22278959810868</v>
      </c>
      <c r="DG159" s="264"/>
      <c r="DH159" s="265"/>
      <c r="DI159" s="265"/>
      <c r="DJ159" s="266"/>
      <c r="DK159" s="190">
        <v>860.84</v>
      </c>
      <c r="DL159" s="190">
        <v>860.84</v>
      </c>
      <c r="DM159" s="190">
        <v>860.84</v>
      </c>
      <c r="DN159" s="212">
        <v>860.84</v>
      </c>
      <c r="DO159" s="190">
        <v>533.82000000000005</v>
      </c>
      <c r="DP159" s="190">
        <v>533.82000000000005</v>
      </c>
      <c r="DQ159" s="190">
        <v>533.82000000000005</v>
      </c>
      <c r="DR159" s="212">
        <v>533.82000000000005</v>
      </c>
      <c r="DS159" s="150"/>
      <c r="DT159" s="190">
        <v>458</v>
      </c>
      <c r="DU159" s="190">
        <v>396</v>
      </c>
      <c r="DV159" s="190">
        <v>285</v>
      </c>
      <c r="DW159" s="190">
        <v>220</v>
      </c>
      <c r="DX159" s="190"/>
      <c r="DY159" s="190"/>
      <c r="DZ159" s="190"/>
      <c r="EA159" s="190"/>
      <c r="EB159" s="190"/>
      <c r="EC159" s="190"/>
      <c r="ED159" s="190">
        <f>(AVERAGE(DT159:DV159))+0</f>
        <v>379.66666666666669</v>
      </c>
      <c r="EE159" s="190">
        <v>245</v>
      </c>
      <c r="EF159" s="190">
        <v>175</v>
      </c>
      <c r="EG159" s="190">
        <v>160</v>
      </c>
      <c r="EH159" s="212">
        <v>155</v>
      </c>
      <c r="EI159" s="213"/>
      <c r="EJ159" s="211">
        <v>60</v>
      </c>
      <c r="EK159" s="190">
        <v>55</v>
      </c>
      <c r="EL159" s="190">
        <v>70</v>
      </c>
      <c r="EM159" s="190">
        <v>75</v>
      </c>
      <c r="EN159" s="190"/>
      <c r="EO159" s="190"/>
      <c r="EP159" s="190"/>
      <c r="EQ159" s="190"/>
      <c r="ER159" s="190"/>
      <c r="ES159" s="190"/>
      <c r="ET159" s="190">
        <f t="shared" si="98"/>
        <v>61.666666666666664</v>
      </c>
      <c r="EU159" s="190">
        <v>65</v>
      </c>
      <c r="EV159" s="190">
        <v>50</v>
      </c>
      <c r="EW159" s="190">
        <v>45</v>
      </c>
      <c r="EX159" s="212">
        <v>45</v>
      </c>
      <c r="EY159" s="211"/>
      <c r="EZ159" s="75">
        <f t="shared" si="91"/>
        <v>-0.13421550094517959</v>
      </c>
      <c r="FA159" s="89">
        <f t="shared" si="94"/>
        <v>-0.1</v>
      </c>
      <c r="FB159" s="212"/>
      <c r="FC159" s="213"/>
      <c r="FD159" s="213"/>
      <c r="FE159" s="213"/>
      <c r="FF159" s="213"/>
      <c r="FG159" s="213"/>
      <c r="FH159" s="213"/>
      <c r="FI159" s="213"/>
      <c r="FJ159" s="213"/>
      <c r="FK159" s="213"/>
      <c r="FL159" s="213"/>
      <c r="FM159" s="213"/>
      <c r="FN159" s="213"/>
      <c r="FO159" s="213"/>
      <c r="FP159" s="213"/>
      <c r="FQ159" s="213"/>
      <c r="FR159" s="213"/>
      <c r="FS159" s="211"/>
      <c r="FT159" s="190"/>
      <c r="FU159" s="190"/>
      <c r="FV159" s="190"/>
      <c r="FW159" s="190"/>
      <c r="FX159" s="190"/>
      <c r="FY159" s="190"/>
      <c r="FZ159" s="190"/>
      <c r="GA159" s="190"/>
      <c r="GB159" s="190"/>
      <c r="GC159" s="190"/>
      <c r="GD159" s="190"/>
      <c r="GE159" s="190"/>
      <c r="GF159" s="190"/>
      <c r="GG159" s="212"/>
    </row>
    <row r="160" spans="1:189">
      <c r="B160" s="33">
        <f t="shared" si="99"/>
        <v>43032</v>
      </c>
      <c r="C160" s="30" t="s">
        <v>23</v>
      </c>
      <c r="D160" s="30">
        <v>2017</v>
      </c>
      <c r="E160" s="30" t="str">
        <f t="shared" ref="E160" si="100">D160&amp;C160</f>
        <v>2017S43</v>
      </c>
      <c r="F160" s="30" t="str">
        <f t="shared" si="90"/>
        <v>102017</v>
      </c>
      <c r="G160" s="208">
        <v>-70</v>
      </c>
      <c r="H160" s="207">
        <f>(VLOOKUP(Horizontal!$C160&amp;Horizontal!$B160&amp;Horizontal!H$11,Vertical!$E:$O,H$10,0))+0</f>
        <v>456.16</v>
      </c>
      <c r="I160" s="207">
        <f>(VLOOKUP(Horizontal!$C160&amp;Horizontal!$B160&amp;Horizontal!I$11,Vertical!$E:$O,I$10,0))+0</f>
        <v>365.74</v>
      </c>
      <c r="J160" s="207">
        <f>(VLOOKUP(Horizontal!$C160&amp;Horizontal!$B160&amp;Horizontal!J$11,Vertical!$E:$O,J$10,0))+0</f>
        <v>255.44</v>
      </c>
      <c r="K160" s="207">
        <f>(VLOOKUP(Horizontal!$C160&amp;Horizontal!$B160&amp;Horizontal!K$11,Vertical!$E:$O,K$10,0))+0</f>
        <v>231.18</v>
      </c>
      <c r="L160" s="207">
        <f>(VLOOKUP(Horizontal!$C160&amp;Horizontal!$B160&amp;Horizontal!L$11,Vertical!$E:$O,L$10,0))+0</f>
        <v>235.85</v>
      </c>
      <c r="M160" s="207">
        <f>(VLOOKUP(Horizontal!$C160&amp;Horizontal!$B160&amp;Horizontal!M$11,Vertical!$E:$O,M$10,0))+0</f>
        <v>175.46</v>
      </c>
      <c r="N160" s="207">
        <f>(VLOOKUP(Horizontal!$C160&amp;Horizontal!$B160&amp;Horizontal!N$11,Vertical!$E:$O,N$10,0))+0</f>
        <v>161.37</v>
      </c>
      <c r="O160" s="207">
        <f>(VLOOKUP(Horizontal!$C160&amp;Horizontal!$B160&amp;Horizontal!O$11,Vertical!$E:$O,O$10,0))+0</f>
        <v>155.28</v>
      </c>
      <c r="P160" s="209">
        <f>(VLOOKUP(Horizontal!$C160&amp;Horizontal!$B160&amp;Horizontal!P$11,Vertical!$E:$O,P$10,0))+0</f>
        <v>151.15</v>
      </c>
      <c r="Q160" s="210">
        <f>(VLOOKUP(Horizontal!$C160&amp;Horizontal!$B160&amp;Horizontal!Q$11,Vertical!$E:$O,Q$10,0))+0</f>
        <v>61</v>
      </c>
      <c r="R160" s="207">
        <f>(VLOOKUP(Horizontal!$C160&amp;Horizontal!$B160&amp;Horizontal!R$11,Vertical!$E:$O,R$10,0))+0</f>
        <v>63</v>
      </c>
      <c r="S160" s="207">
        <f>(VLOOKUP(Horizontal!$C160&amp;Horizontal!$B160&amp;Horizontal!S$11,Vertical!$E:$O,S$10,0))+0</f>
        <v>59</v>
      </c>
      <c r="T160" s="207">
        <f>(VLOOKUP(Horizontal!$C160&amp;Horizontal!$B160&amp;Horizontal!T$11,Vertical!$E:$O,T$10,0))+0</f>
        <v>40</v>
      </c>
      <c r="U160" s="207">
        <f>(VLOOKUP(Horizontal!$C160&amp;Horizontal!$B160&amp;Horizontal!U$11,Vertical!$E:$O,U$10,0))+0</f>
        <v>43</v>
      </c>
      <c r="V160" s="207">
        <f>(VLOOKUP(Horizontal!$C160&amp;Horizontal!$B160&amp;Horizontal!V$11,Vertical!$E:$O,V$10,0))+0</f>
        <v>34</v>
      </c>
      <c r="W160" s="207">
        <f>(VLOOKUP(Horizontal!$C160&amp;Horizontal!$B160&amp;Horizontal!W$11,Vertical!$E:$O,W$10,0))+0</f>
        <v>29</v>
      </c>
      <c r="X160" s="207">
        <f>(VLOOKUP(Horizontal!$C160&amp;Horizontal!$B160&amp;Horizontal!X$11,Vertical!$E:$O,X$10,0))+0</f>
        <v>26</v>
      </c>
      <c r="Y160" s="209">
        <f>(VLOOKUP(Horizontal!$C160&amp;Horizontal!$B160&amp;Horizontal!Y$11,Vertical!$E:$O,Y$10,0))+0</f>
        <v>23</v>
      </c>
      <c r="Z160" s="210">
        <f>(VLOOKUP(Horizontal!$C160&amp;Horizontal!$B160&amp;Horizontal!Z$11,Vertical!$E:$O,Z$10,0))+0</f>
        <v>33.33</v>
      </c>
      <c r="AA160" s="207">
        <f>(VLOOKUP(Horizontal!$C160&amp;Horizontal!$B160&amp;Horizontal!AA$11,Vertical!$E:$O,AA$10,0))+0</f>
        <v>100</v>
      </c>
      <c r="AB160" s="207">
        <f>(VLOOKUP(Horizontal!$C160&amp;Horizontal!$B160&amp;Horizontal!AB$11,Vertical!$E:$O,AB$10,0))+0</f>
        <v>100</v>
      </c>
      <c r="AC160" s="207">
        <f>(VLOOKUP(Horizontal!$C160&amp;Horizontal!$B160&amp;Horizontal!AC$11,Vertical!$E:$O,AC$10,0))+0</f>
        <v>63.64</v>
      </c>
      <c r="AD160" s="207">
        <f>(VLOOKUP(Horizontal!$C160&amp;Horizontal!$B160&amp;Horizontal!AD$11,Vertical!$E:$O,AD$10,0))+0</f>
        <v>73.91</v>
      </c>
      <c r="AE160" s="207">
        <f>(VLOOKUP(Horizontal!$C160&amp;Horizontal!$B160&amp;Horizontal!AE$11,Vertical!$E:$O,AE$10,0))+0</f>
        <v>24</v>
      </c>
      <c r="AF160" s="207">
        <f>(VLOOKUP(Horizontal!$C160&amp;Horizontal!$B160&amp;Horizontal!AF$11,Vertical!$E:$O,AF$10,0))+0</f>
        <v>25</v>
      </c>
      <c r="AG160" s="207">
        <f>(VLOOKUP(Horizontal!$C160&amp;Horizontal!$B160&amp;Horizontal!AG$11,Vertical!$E:$O,AG$10,0))+0</f>
        <v>21.43</v>
      </c>
      <c r="AH160" s="209">
        <f>(VLOOKUP(Horizontal!$C160&amp;Horizontal!$B160&amp;Horizontal!AH$11,Vertical!$E:$O,AH$10,0))+0</f>
        <v>23.08</v>
      </c>
      <c r="AI160" s="210">
        <f>(VLOOKUP(Horizontal!$C160&amp;Horizontal!$B160&amp;Horizontal!AI$11,Vertical!$E:$O,AI$10,0))+0</f>
        <v>25</v>
      </c>
      <c r="AJ160" s="207">
        <f>(VLOOKUP(Horizontal!$C160&amp;Horizontal!$B160&amp;Horizontal!AJ$11,Vertical!$E:$O,AJ$10,0))+0</f>
        <v>0</v>
      </c>
      <c r="AK160" s="207">
        <f>(VLOOKUP(Horizontal!$C160&amp;Horizontal!$B160&amp;Horizontal!AK$11,Vertical!$E:$O,AK$10,0))+0</f>
        <v>0</v>
      </c>
      <c r="AL160" s="207">
        <f>(VLOOKUP(Horizontal!$C160&amp;Horizontal!$B160&amp;Horizontal!AL$11,Vertical!$E:$O,AL$10,0))+0</f>
        <v>9.09</v>
      </c>
      <c r="AM160" s="207">
        <f>(VLOOKUP(Horizontal!$C160&amp;Horizontal!$B160&amp;Horizontal!AM$11,Vertical!$E:$O,AM$10,0))+0</f>
        <v>4.3499999999999996</v>
      </c>
      <c r="AN160" s="207">
        <f>(VLOOKUP(Horizontal!$C160&amp;Horizontal!$B160&amp;Horizontal!AN$11,Vertical!$E:$O,AN$10,0))+0</f>
        <v>28</v>
      </c>
      <c r="AO160" s="207">
        <f>(VLOOKUP(Horizontal!$C160&amp;Horizontal!$B160&amp;Horizontal!AO$11,Vertical!$E:$O,AO$10,0))+0</f>
        <v>39.29</v>
      </c>
      <c r="AP160" s="207">
        <f>(VLOOKUP(Horizontal!$C160&amp;Horizontal!$B160&amp;Horizontal!AP$11,Vertical!$E:$O,AP$10,0))+0</f>
        <v>50</v>
      </c>
      <c r="AQ160" s="209">
        <f>(VLOOKUP(Horizontal!$C160&amp;Horizontal!$B160&amp;Horizontal!AQ$11,Vertical!$E:$O,AQ$10,0))+0</f>
        <v>42.31</v>
      </c>
      <c r="AR160" s="210">
        <f>(VLOOKUP(Horizontal!$C160&amp;Horizontal!$B160&amp;Horizontal!AR$11,Vertical!$E:$O,AR$10,0))+0</f>
        <v>41.67</v>
      </c>
      <c r="AS160" s="207">
        <f>(VLOOKUP(Horizontal!$C160&amp;Horizontal!$B160&amp;Horizontal!AS$11,Vertical!$E:$O,AS$10,0))+0</f>
        <v>0</v>
      </c>
      <c r="AT160" s="207">
        <f>(VLOOKUP(Horizontal!$C160&amp;Horizontal!$B160&amp;Horizontal!AT$11,Vertical!$E:$O,AT$10,0))+0</f>
        <v>0</v>
      </c>
      <c r="AU160" s="207">
        <f>(VLOOKUP(Horizontal!$C160&amp;Horizontal!$B160&amp;Horizontal!AU$11,Vertical!$E:$O,AU$10,0))+0</f>
        <v>27.27</v>
      </c>
      <c r="AV160" s="207">
        <f>(VLOOKUP(Horizontal!$C160&amp;Horizontal!$B160&amp;Horizontal!AV$11,Vertical!$E:$O,AV$10,0))+0</f>
        <v>21.74</v>
      </c>
      <c r="AW160" s="207">
        <f>(VLOOKUP(Horizontal!$C160&amp;Horizontal!$B160&amp;Horizontal!AW$11,Vertical!$E:$O,AW$10,0))+0</f>
        <v>48</v>
      </c>
      <c r="AX160" s="207">
        <f>(VLOOKUP(Horizontal!$C160&amp;Horizontal!$B160&amp;Horizontal!AX$11,Vertical!$E:$O,AX$10,0))+0</f>
        <v>35.71</v>
      </c>
      <c r="AY160" s="207">
        <f>(VLOOKUP(Horizontal!$C160&amp;Horizontal!$B160&amp;Horizontal!AY$11,Vertical!$E:$O,AY$10,0))+0</f>
        <v>28.57</v>
      </c>
      <c r="AZ160" s="209">
        <f>(VLOOKUP(Horizontal!$C160&amp;Horizontal!$B160&amp;Horizontal!AZ$11,Vertical!$E:$O,AZ$10,0))+0</f>
        <v>34.619999999999997</v>
      </c>
      <c r="BA160" s="208">
        <f>(VLOOKUP(Horizontal!$C160&amp;Horizontal!$B160&amp;Horizontal!BA$11,Vertical!$E:$O,BA$10,0))+0</f>
        <v>58.46</v>
      </c>
      <c r="BB160" s="210">
        <f>(VLOOKUP(Horizontal!$C160&amp;Horizontal!$B160&amp;Horizontal!BB$11,Vertical!$E:$O,BB$10,0))+0</f>
        <v>514.66999999999996</v>
      </c>
      <c r="BC160" s="207">
        <f>(VLOOKUP(Horizontal!$C160&amp;Horizontal!$B160&amp;Horizontal!BC$11,Vertical!$E:$O,BC$10,0))+0</f>
        <v>421.03</v>
      </c>
      <c r="BD160" s="207">
        <f>(VLOOKUP(Horizontal!$C160&amp;Horizontal!$B160&amp;Horizontal!BD$11,Vertical!$E:$O,BD$10,0))+0</f>
        <v>314.24</v>
      </c>
      <c r="BE160" s="207">
        <f>(VLOOKUP(Horizontal!$C160&amp;Horizontal!$B160&amp;Horizontal!BE$11,Vertical!$E:$O,BE$10,0))+0</f>
        <v>287.3</v>
      </c>
      <c r="BF160" s="207">
        <f>(VLOOKUP(Horizontal!$C160&amp;Horizontal!$B160&amp;Horizontal!BF$11,Vertical!$E:$O,BF$10,0))+0</f>
        <v>291.07</v>
      </c>
      <c r="BG160" s="207">
        <f>(VLOOKUP(Horizontal!$C160&amp;Horizontal!$B160&amp;Horizontal!BG$11,Vertical!$E:$O,BG$10,0))+0</f>
        <v>226.54</v>
      </c>
      <c r="BH160" s="207">
        <f>(VLOOKUP(Horizontal!$C160&amp;Horizontal!$B160&amp;Horizontal!BH$11,Vertical!$E:$O,BH$10,0))+0</f>
        <v>207.94</v>
      </c>
      <c r="BI160" s="207">
        <f>(VLOOKUP(Horizontal!$C160&amp;Horizontal!$B160&amp;Horizontal!BI$11,Vertical!$E:$O,BI$10,0))+0</f>
        <v>201.13</v>
      </c>
      <c r="BJ160" s="209">
        <f>(VLOOKUP(Horizontal!$C160&amp;Horizontal!$B160&amp;Horizontal!BJ$11,Vertical!$E:$O,BJ$10,0))+0</f>
        <v>197.69</v>
      </c>
      <c r="BK160" s="210">
        <f>(VLOOKUP(Horizontal!$C160&amp;Horizontal!$B160&amp;Horizontal!BK$11,Vertical!$E:$O,BK$10,0))+0</f>
        <v>52</v>
      </c>
      <c r="BL160" s="207">
        <f>(VLOOKUP(Horizontal!$C160&amp;Horizontal!$B160&amp;Horizontal!BL$11,Vertical!$E:$O,BL$10,0))+0</f>
        <v>47</v>
      </c>
      <c r="BM160" s="207">
        <f>(VLOOKUP(Horizontal!$C160&amp;Horizontal!$B160&amp;Horizontal!BM$11,Vertical!$E:$O,BM$10,0))+0</f>
        <v>43</v>
      </c>
      <c r="BN160" s="207">
        <f>(VLOOKUP(Horizontal!$C160&amp;Horizontal!$B160&amp;Horizontal!BN$11,Vertical!$E:$O,BN$10,0))+0</f>
        <v>34</v>
      </c>
      <c r="BO160" s="207">
        <f>(VLOOKUP(Horizontal!$C160&amp;Horizontal!$B160&amp;Horizontal!BO$11,Vertical!$E:$O,BO$10,0))+0</f>
        <v>36</v>
      </c>
      <c r="BP160" s="207">
        <f>(VLOOKUP(Horizontal!$C160&amp;Horizontal!$B160&amp;Horizontal!BP$11,Vertical!$E:$O,BP$10,0))+0</f>
        <v>25</v>
      </c>
      <c r="BQ160" s="207">
        <f>(VLOOKUP(Horizontal!$C160&amp;Horizontal!$B160&amp;Horizontal!BQ$11,Vertical!$E:$O,BQ$10,0))+0</f>
        <v>23</v>
      </c>
      <c r="BR160" s="207">
        <f>(VLOOKUP(Horizontal!$C160&amp;Horizontal!$B160&amp;Horizontal!BR$11,Vertical!$E:$O,BR$10,0))+0</f>
        <v>21</v>
      </c>
      <c r="BS160" s="209">
        <f>(VLOOKUP(Horizontal!$C160&amp;Horizontal!$B160&amp;Horizontal!BS$11,Vertical!$E:$O,BS$10,0))+0</f>
        <v>17</v>
      </c>
      <c r="BT160" s="210">
        <f>(VLOOKUP(Horizontal!$C160&amp;Horizontal!$B160&amp;Horizontal!BT$11,Vertical!$E:$O,BT$10,0))+0</f>
        <v>21.05</v>
      </c>
      <c r="BU160" s="207">
        <f>(VLOOKUP(Horizontal!$C160&amp;Horizontal!$B160&amp;Horizontal!BU$11,Vertical!$E:$O,BU$10,0))+0</f>
        <v>100</v>
      </c>
      <c r="BV160" s="207">
        <f>(VLOOKUP(Horizontal!$C160&amp;Horizontal!$B160&amp;Horizontal!BV$11,Vertical!$E:$O,BV$10,0))+0</f>
        <v>85</v>
      </c>
      <c r="BW160" s="207">
        <f>(VLOOKUP(Horizontal!$C160&amp;Horizontal!$B160&amp;Horizontal!BW$11,Vertical!$E:$O,BW$10,0))+0</f>
        <v>43.48</v>
      </c>
      <c r="BX160" s="207">
        <f>(VLOOKUP(Horizontal!$C160&amp;Horizontal!$B160&amp;Horizontal!BX$11,Vertical!$E:$O,BX$10,0))+0</f>
        <v>56.52</v>
      </c>
      <c r="BY160" s="207">
        <f>(VLOOKUP(Horizontal!$C160&amp;Horizontal!$B160&amp;Horizontal!BY$11,Vertical!$E:$O,BY$10,0))+0</f>
        <v>33.33</v>
      </c>
      <c r="BZ160" s="207">
        <f>(VLOOKUP(Horizontal!$C160&amp;Horizontal!$B160&amp;Horizontal!BZ$11,Vertical!$E:$O,BZ$10,0))+0</f>
        <v>42.86</v>
      </c>
      <c r="CA160" s="207">
        <f>(VLOOKUP(Horizontal!$C160&amp;Horizontal!$B160&amp;Horizontal!CA$11,Vertical!$E:$O,CA$10,0))+0</f>
        <v>33.33</v>
      </c>
      <c r="CB160" s="209">
        <f>(VLOOKUP(Horizontal!$C160&amp;Horizontal!$B160&amp;Horizontal!CB$11,Vertical!$E:$O,CB$10,0))+0</f>
        <v>35</v>
      </c>
      <c r="CC160" s="210">
        <f>(VLOOKUP(Horizontal!$C160&amp;Horizontal!$B160&amp;Horizontal!CC$11,Vertical!$E:$O,CC$10,0))+0</f>
        <v>15.79</v>
      </c>
      <c r="CD160" s="207">
        <f>(VLOOKUP(Horizontal!$C160&amp;Horizontal!$B160&amp;Horizontal!CD$11,Vertical!$E:$O,CD$10,0))+0</f>
        <v>0</v>
      </c>
      <c r="CE160" s="207">
        <f>(VLOOKUP(Horizontal!$C160&amp;Horizontal!$B160&amp;Horizontal!CE$11,Vertical!$E:$O,CE$10,0))+0</f>
        <v>5</v>
      </c>
      <c r="CF160" s="207">
        <f>(VLOOKUP(Horizontal!$C160&amp;Horizontal!$B160&amp;Horizontal!CF$11,Vertical!$E:$O,CF$10,0))+0</f>
        <v>8.6999999999999993</v>
      </c>
      <c r="CG160" s="207">
        <f>(VLOOKUP(Horizontal!$C160&amp;Horizontal!$B160&amp;Horizontal!CG$11,Vertical!$E:$O,CG$10,0))+0</f>
        <v>13.04</v>
      </c>
      <c r="CH160" s="207">
        <f>(VLOOKUP(Horizontal!$C160&amp;Horizontal!$B160&amp;Horizontal!CH$11,Vertical!$E:$O,CH$10,0))+0</f>
        <v>23.81</v>
      </c>
      <c r="CI160" s="207">
        <f>(VLOOKUP(Horizontal!$C160&amp;Horizontal!$B160&amp;Horizontal!CI$11,Vertical!$E:$O,CI$10,0))+0</f>
        <v>28.57</v>
      </c>
      <c r="CJ160" s="207">
        <f>(VLOOKUP(Horizontal!$C160&amp;Horizontal!$B160&amp;Horizontal!CJ$11,Vertical!$E:$O,CJ$10,0))+0</f>
        <v>47.62</v>
      </c>
      <c r="CK160" s="209">
        <f>(VLOOKUP(Horizontal!$C160&amp;Horizontal!$B160&amp;Horizontal!CK$11,Vertical!$E:$O,CK$10,0))+0</f>
        <v>25</v>
      </c>
      <c r="CL160" s="210">
        <f>(VLOOKUP(Horizontal!$C160&amp;Horizontal!$B160&amp;Horizontal!CL$11,Vertical!$E:$O,CL$10,0))+0</f>
        <v>63.16</v>
      </c>
      <c r="CM160" s="207">
        <f>(VLOOKUP(Horizontal!$C160&amp;Horizontal!$B160&amp;Horizontal!CM$11,Vertical!$E:$O,CM$10,0))+0</f>
        <v>0</v>
      </c>
      <c r="CN160" s="207">
        <f>(VLOOKUP(Horizontal!$C160&amp;Horizontal!$B160&amp;Horizontal!CN$11,Vertical!$E:$O,CN$10,0))+0</f>
        <v>10</v>
      </c>
      <c r="CO160" s="207">
        <f>(VLOOKUP(Horizontal!$C160&amp;Horizontal!$B160&amp;Horizontal!CO$11,Vertical!$E:$O,CO$10,0))+0</f>
        <v>47.83</v>
      </c>
      <c r="CP160" s="207">
        <f>(VLOOKUP(Horizontal!$C160&amp;Horizontal!$B160&amp;Horizontal!CP$11,Vertical!$E:$O,CP$10,0))+0</f>
        <v>30.43</v>
      </c>
      <c r="CQ160" s="207">
        <f>(VLOOKUP(Horizontal!$C160&amp;Horizontal!$B160&amp;Horizontal!CQ$11,Vertical!$E:$O,CQ$10,0))+0</f>
        <v>42.86</v>
      </c>
      <c r="CR160" s="207">
        <f>(VLOOKUP(Horizontal!$C160&amp;Horizontal!$B160&amp;Horizontal!CR$11,Vertical!$E:$O,CR$10,0))+0</f>
        <v>28.57</v>
      </c>
      <c r="CS160" s="207">
        <f>(VLOOKUP(Horizontal!$C160&amp;Horizontal!$B160&amp;Horizontal!CS$11,Vertical!$E:$O,CS$10,0))+0</f>
        <v>19.05</v>
      </c>
      <c r="CT160" s="207">
        <f>(VLOOKUP(Horizontal!$C160&amp;Horizontal!$B160&amp;Horizontal!CT$11,Vertical!$E:$O,CT$10,0))+0</f>
        <v>40</v>
      </c>
      <c r="CU160" s="152"/>
      <c r="CV160" s="211">
        <f t="shared" si="80"/>
        <v>58.509999999999934</v>
      </c>
      <c r="CW160" s="190">
        <f t="shared" si="81"/>
        <v>55.289999999999964</v>
      </c>
      <c r="CX160" s="190">
        <f t="shared" si="82"/>
        <v>58.800000000000011</v>
      </c>
      <c r="CY160" s="190">
        <f t="shared" si="83"/>
        <v>56.120000000000005</v>
      </c>
      <c r="CZ160" s="190">
        <f t="shared" si="84"/>
        <v>55.22</v>
      </c>
      <c r="DA160" s="190">
        <f t="shared" si="85"/>
        <v>51.079999999999984</v>
      </c>
      <c r="DB160" s="190">
        <f t="shared" si="86"/>
        <v>46.569999999999993</v>
      </c>
      <c r="DC160" s="190">
        <f t="shared" si="87"/>
        <v>45.849999999999994</v>
      </c>
      <c r="DD160" s="212">
        <f t="shared" si="88"/>
        <v>46.539999999999992</v>
      </c>
      <c r="DE160" s="9">
        <v>160</v>
      </c>
      <c r="DF160" s="212">
        <f t="shared" si="89"/>
        <v>-247.70278959810869</v>
      </c>
      <c r="DG160" s="264"/>
      <c r="DH160" s="265"/>
      <c r="DI160" s="265"/>
      <c r="DJ160" s="266"/>
      <c r="DK160" s="190">
        <v>860.45</v>
      </c>
      <c r="DL160" s="190">
        <v>860.45</v>
      </c>
      <c r="DM160" s="190">
        <v>860.45</v>
      </c>
      <c r="DN160" s="212">
        <v>860.45</v>
      </c>
      <c r="DO160" s="190">
        <v>533.82000000000005</v>
      </c>
      <c r="DP160" s="190">
        <v>533.82000000000005</v>
      </c>
      <c r="DQ160" s="190">
        <v>533.82000000000005</v>
      </c>
      <c r="DR160" s="212">
        <v>533.82000000000005</v>
      </c>
      <c r="DS160" s="150"/>
      <c r="DT160" s="190">
        <v>458</v>
      </c>
      <c r="DU160" s="190">
        <v>371</v>
      </c>
      <c r="DV160" s="190">
        <v>260</v>
      </c>
      <c r="DW160" s="190">
        <v>220</v>
      </c>
      <c r="DX160" s="190"/>
      <c r="DY160" s="190"/>
      <c r="DZ160" s="190"/>
      <c r="EA160" s="190"/>
      <c r="EB160" s="190"/>
      <c r="EC160" s="190"/>
      <c r="ED160" s="190">
        <f>(AVERAGE(DT160:DV160))+0</f>
        <v>363</v>
      </c>
      <c r="EE160" s="190">
        <v>235</v>
      </c>
      <c r="EF160" s="190">
        <v>175</v>
      </c>
      <c r="EG160" s="190">
        <v>160</v>
      </c>
      <c r="EH160" s="212">
        <v>155</v>
      </c>
      <c r="EI160" s="213"/>
      <c r="EJ160" s="211">
        <v>60</v>
      </c>
      <c r="EK160" s="190">
        <v>55</v>
      </c>
      <c r="EL160" s="190">
        <v>70</v>
      </c>
      <c r="EM160" s="190">
        <v>75</v>
      </c>
      <c r="EN160" s="190"/>
      <c r="EO160" s="190"/>
      <c r="EP160" s="190"/>
      <c r="EQ160" s="190"/>
      <c r="ER160" s="190"/>
      <c r="ES160" s="190"/>
      <c r="ET160" s="190">
        <f t="shared" si="98"/>
        <v>61.666666666666664</v>
      </c>
      <c r="EU160" s="190">
        <v>65</v>
      </c>
      <c r="EV160" s="190">
        <v>55</v>
      </c>
      <c r="EW160" s="190">
        <v>50</v>
      </c>
      <c r="EX160" s="212">
        <v>50</v>
      </c>
      <c r="EY160" s="211"/>
      <c r="EZ160" s="75">
        <f t="shared" si="91"/>
        <v>-0.13257575757575757</v>
      </c>
      <c r="FA160" s="89">
        <f t="shared" si="94"/>
        <v>-0.1</v>
      </c>
      <c r="FB160" s="212"/>
      <c r="FC160" s="213"/>
      <c r="FD160" s="213"/>
      <c r="FE160" s="213"/>
      <c r="FF160" s="213"/>
      <c r="FG160" s="213"/>
      <c r="FH160" s="213"/>
      <c r="FI160" s="213"/>
      <c r="FJ160" s="213"/>
      <c r="FK160" s="213"/>
      <c r="FL160" s="213"/>
      <c r="FM160" s="213"/>
      <c r="FN160" s="213"/>
      <c r="FO160" s="213"/>
      <c r="FP160" s="213"/>
      <c r="FQ160" s="213"/>
      <c r="FR160" s="213"/>
      <c r="FS160" s="211"/>
      <c r="FT160" s="190"/>
      <c r="FU160" s="190"/>
      <c r="FV160" s="190"/>
      <c r="FW160" s="190"/>
      <c r="FX160" s="190"/>
      <c r="FY160" s="190"/>
      <c r="FZ160" s="190"/>
      <c r="GA160" s="190"/>
      <c r="GB160" s="190"/>
      <c r="GC160" s="190"/>
      <c r="GD160" s="190"/>
      <c r="GE160" s="190"/>
      <c r="GF160" s="190"/>
      <c r="GG160" s="212"/>
    </row>
    <row r="161" spans="2:189">
      <c r="B161" s="33">
        <f t="shared" si="99"/>
        <v>43039</v>
      </c>
      <c r="C161" s="30" t="s">
        <v>22</v>
      </c>
      <c r="D161" s="30">
        <v>2017</v>
      </c>
      <c r="E161" s="30" t="str">
        <f t="shared" ref="E161:E165" si="101">D161&amp;C161</f>
        <v>2017S44</v>
      </c>
      <c r="F161" s="30" t="str">
        <f t="shared" si="90"/>
        <v>10Final2017</v>
      </c>
      <c r="G161" s="208">
        <v>-73</v>
      </c>
      <c r="H161" s="207">
        <f>(VLOOKUP(Horizontal!$C161&amp;Horizontal!$B161&amp;Horizontal!H$11,Vertical!$E:$O,H$10,0))+0</f>
        <v>460.57</v>
      </c>
      <c r="I161" s="207">
        <f>(VLOOKUP(Horizontal!$C161&amp;Horizontal!$B161&amp;Horizontal!I$11,Vertical!$E:$O,I$10,0))+0</f>
        <v>411.97</v>
      </c>
      <c r="J161" s="207">
        <f>(VLOOKUP(Horizontal!$C161&amp;Horizontal!$B161&amp;Horizontal!J$11,Vertical!$E:$O,J$10,0))+0</f>
        <v>296.77</v>
      </c>
      <c r="K161" s="207">
        <f>(VLOOKUP(Horizontal!$C161&amp;Horizontal!$B161&amp;Horizontal!K$11,Vertical!$E:$O,K$10,0))+0</f>
        <v>231.15</v>
      </c>
      <c r="L161" s="207">
        <f>(VLOOKUP(Horizontal!$C161&amp;Horizontal!$B161&amp;Horizontal!L$11,Vertical!$E:$O,L$10,0))+0</f>
        <v>236.57</v>
      </c>
      <c r="M161" s="207">
        <f>(VLOOKUP(Horizontal!$C161&amp;Horizontal!$B161&amp;Horizontal!M$11,Vertical!$E:$O,M$10,0))+0</f>
        <v>176.33</v>
      </c>
      <c r="N161" s="207">
        <f>(VLOOKUP(Horizontal!$C161&amp;Horizontal!$B161&amp;Horizontal!N$11,Vertical!$E:$O,N$10,0))+0</f>
        <v>160.52000000000001</v>
      </c>
      <c r="O161" s="207">
        <f>(VLOOKUP(Horizontal!$C161&amp;Horizontal!$B161&amp;Horizontal!O$11,Vertical!$E:$O,O$10,0))+0</f>
        <v>154.63999999999999</v>
      </c>
      <c r="P161" s="209">
        <f>(VLOOKUP(Horizontal!$C161&amp;Horizontal!$B161&amp;Horizontal!P$11,Vertical!$E:$O,P$10,0))+0</f>
        <v>150.54</v>
      </c>
      <c r="Q161" s="210">
        <f>(VLOOKUP(Horizontal!$C161&amp;Horizontal!$B161&amp;Horizontal!Q$11,Vertical!$E:$O,Q$10,0))+0</f>
        <v>60</v>
      </c>
      <c r="R161" s="207">
        <f>(VLOOKUP(Horizontal!$C161&amp;Horizontal!$B161&amp;Horizontal!R$11,Vertical!$E:$O,R$10,0))+0</f>
        <v>64</v>
      </c>
      <c r="S161" s="207">
        <f>(VLOOKUP(Horizontal!$C161&amp;Horizontal!$B161&amp;Horizontal!S$11,Vertical!$E:$O,S$10,0))+0</f>
        <v>64</v>
      </c>
      <c r="T161" s="207">
        <f>(VLOOKUP(Horizontal!$C161&amp;Horizontal!$B161&amp;Horizontal!T$11,Vertical!$E:$O,T$10,0))+0</f>
        <v>40</v>
      </c>
      <c r="U161" s="207">
        <f>(VLOOKUP(Horizontal!$C161&amp;Horizontal!$B161&amp;Horizontal!U$11,Vertical!$E:$O,U$10,0))+0</f>
        <v>40</v>
      </c>
      <c r="V161" s="207">
        <f>(VLOOKUP(Horizontal!$C161&amp;Horizontal!$B161&amp;Horizontal!V$11,Vertical!$E:$O,V$10,0))+0</f>
        <v>32</v>
      </c>
      <c r="W161" s="207">
        <f>(VLOOKUP(Horizontal!$C161&amp;Horizontal!$B161&amp;Horizontal!W$11,Vertical!$E:$O,W$10,0))+0</f>
        <v>27</v>
      </c>
      <c r="X161" s="207">
        <f>(VLOOKUP(Horizontal!$C161&amp;Horizontal!$B161&amp;Horizontal!X$11,Vertical!$E:$O,X$10,0))+0</f>
        <v>23</v>
      </c>
      <c r="Y161" s="209">
        <f>(VLOOKUP(Horizontal!$C161&amp;Horizontal!$B161&amp;Horizontal!Y$11,Vertical!$E:$O,Y$10,0))+0</f>
        <v>18</v>
      </c>
      <c r="Z161" s="210">
        <f>(VLOOKUP(Horizontal!$C161&amp;Horizontal!$B161&amp;Horizontal!Z$11,Vertical!$E:$O,Z$10,0))+0</f>
        <v>0</v>
      </c>
      <c r="AA161" s="207">
        <f>(VLOOKUP(Horizontal!$C161&amp;Horizontal!$B161&amp;Horizontal!AA$11,Vertical!$E:$O,AA$10,0))+0</f>
        <v>4.76</v>
      </c>
      <c r="AB161" s="207">
        <f>(VLOOKUP(Horizontal!$C161&amp;Horizontal!$B161&amp;Horizontal!AB$11,Vertical!$E:$O,AB$10,0))+0</f>
        <v>4.17</v>
      </c>
      <c r="AC161" s="207">
        <f>(VLOOKUP(Horizontal!$C161&amp;Horizontal!$B161&amp;Horizontal!AC$11,Vertical!$E:$O,AC$10,0))+0</f>
        <v>21.74</v>
      </c>
      <c r="AD161" s="207">
        <f>(VLOOKUP(Horizontal!$C161&amp;Horizontal!$B161&amp;Horizontal!AD$11,Vertical!$E:$O,AD$10,0))+0</f>
        <v>34.619999999999997</v>
      </c>
      <c r="AE161" s="207">
        <f>(VLOOKUP(Horizontal!$C161&amp;Horizontal!$B161&amp;Horizontal!AE$11,Vertical!$E:$O,AE$10,0))+0</f>
        <v>28.57</v>
      </c>
      <c r="AF161" s="207">
        <f>(VLOOKUP(Horizontal!$C161&amp;Horizontal!$B161&amp;Horizontal!AF$11,Vertical!$E:$O,AF$10,0))+0</f>
        <v>41.38</v>
      </c>
      <c r="AG161" s="207">
        <f>(VLOOKUP(Horizontal!$C161&amp;Horizontal!$B161&amp;Horizontal!AG$11,Vertical!$E:$O,AG$10,0))+0</f>
        <v>27.59</v>
      </c>
      <c r="AH161" s="209">
        <f>(VLOOKUP(Horizontal!$C161&amp;Horizontal!$B161&amp;Horizontal!AH$11,Vertical!$E:$O,AH$10,0))+0</f>
        <v>40</v>
      </c>
      <c r="AI161" s="210">
        <f>(VLOOKUP(Horizontal!$C161&amp;Horizontal!$B161&amp;Horizontal!AI$11,Vertical!$E:$O,AI$10,0))+0</f>
        <v>13.04</v>
      </c>
      <c r="AJ161" s="207">
        <f>(VLOOKUP(Horizontal!$C161&amp;Horizontal!$B161&amp;Horizontal!AJ$11,Vertical!$E:$O,AJ$10,0))+0</f>
        <v>0</v>
      </c>
      <c r="AK161" s="207">
        <f>(VLOOKUP(Horizontal!$C161&amp;Horizontal!$B161&amp;Horizontal!AK$11,Vertical!$E:$O,AK$10,0))+0</f>
        <v>4.17</v>
      </c>
      <c r="AL161" s="207">
        <f>(VLOOKUP(Horizontal!$C161&amp;Horizontal!$B161&amp;Horizontal!AL$11,Vertical!$E:$O,AL$10,0))+0</f>
        <v>21.74</v>
      </c>
      <c r="AM161" s="207">
        <f>(VLOOKUP(Horizontal!$C161&amp;Horizontal!$B161&amp;Horizontal!AM$11,Vertical!$E:$O,AM$10,0))+0</f>
        <v>11.54</v>
      </c>
      <c r="AN161" s="207">
        <f>(VLOOKUP(Horizontal!$C161&amp;Horizontal!$B161&amp;Horizontal!AN$11,Vertical!$E:$O,AN$10,0))+0</f>
        <v>50</v>
      </c>
      <c r="AO161" s="207">
        <f>(VLOOKUP(Horizontal!$C161&amp;Horizontal!$B161&amp;Horizontal!AO$11,Vertical!$E:$O,AO$10,0))+0</f>
        <v>51.72</v>
      </c>
      <c r="AP161" s="207">
        <f>(VLOOKUP(Horizontal!$C161&amp;Horizontal!$B161&amp;Horizontal!AP$11,Vertical!$E:$O,AP$10,0))+0</f>
        <v>58.62</v>
      </c>
      <c r="AQ161" s="209">
        <f>(VLOOKUP(Horizontal!$C161&amp;Horizontal!$B161&amp;Horizontal!AQ$11,Vertical!$E:$O,AQ$10,0))+0</f>
        <v>46.67</v>
      </c>
      <c r="AR161" s="210">
        <f>(VLOOKUP(Horizontal!$C161&amp;Horizontal!$B161&amp;Horizontal!AR$11,Vertical!$E:$O,AR$10,0))+0</f>
        <v>86.96</v>
      </c>
      <c r="AS161" s="207">
        <f>(VLOOKUP(Horizontal!$C161&amp;Horizontal!$B161&amp;Horizontal!AS$11,Vertical!$E:$O,AS$10,0))+0</f>
        <v>95.24</v>
      </c>
      <c r="AT161" s="207">
        <f>(VLOOKUP(Horizontal!$C161&amp;Horizontal!$B161&amp;Horizontal!AT$11,Vertical!$E:$O,AT$10,0))+0</f>
        <v>91.67</v>
      </c>
      <c r="AU161" s="207">
        <f>(VLOOKUP(Horizontal!$C161&amp;Horizontal!$B161&amp;Horizontal!AU$11,Vertical!$E:$O,AU$10,0))+0</f>
        <v>56.52</v>
      </c>
      <c r="AV161" s="207">
        <f>(VLOOKUP(Horizontal!$C161&amp;Horizontal!$B161&amp;Horizontal!AV$11,Vertical!$E:$O,AV$10,0))+0</f>
        <v>53.85</v>
      </c>
      <c r="AW161" s="207">
        <f>(VLOOKUP(Horizontal!$C161&amp;Horizontal!$B161&amp;Horizontal!AW$11,Vertical!$E:$O,AW$10,0))+0</f>
        <v>21.43</v>
      </c>
      <c r="AX161" s="207">
        <f>(VLOOKUP(Horizontal!$C161&amp;Horizontal!$B161&amp;Horizontal!AX$11,Vertical!$E:$O,AX$10,0))+0</f>
        <v>6.9</v>
      </c>
      <c r="AY161" s="207">
        <f>(VLOOKUP(Horizontal!$C161&amp;Horizontal!$B161&amp;Horizontal!AY$11,Vertical!$E:$O,AY$10,0))+0</f>
        <v>13.79</v>
      </c>
      <c r="AZ161" s="209">
        <f>(VLOOKUP(Horizontal!$C161&amp;Horizontal!$B161&amp;Horizontal!AZ$11,Vertical!$E:$O,AZ$10,0))+0</f>
        <v>13.33</v>
      </c>
      <c r="BA161" s="208">
        <f>(VLOOKUP(Horizontal!$C161&amp;Horizontal!$B161&amp;Horizontal!BA$11,Vertical!$E:$O,BA$10,0))+0</f>
        <v>59.71</v>
      </c>
      <c r="BB161" s="210">
        <f>(VLOOKUP(Horizontal!$C161&amp;Horizontal!$B161&amp;Horizontal!BB$11,Vertical!$E:$O,BB$10,0))+0</f>
        <v>521.15</v>
      </c>
      <c r="BC161" s="207">
        <f>(VLOOKUP(Horizontal!$C161&amp;Horizontal!$B161&amp;Horizontal!BC$11,Vertical!$E:$O,BC$10,0))+0</f>
        <v>466.02</v>
      </c>
      <c r="BD161" s="207">
        <f>(VLOOKUP(Horizontal!$C161&amp;Horizontal!$B161&amp;Horizontal!BD$11,Vertical!$E:$O,BD$10,0))+0</f>
        <v>347.88</v>
      </c>
      <c r="BE161" s="207">
        <f>(VLOOKUP(Horizontal!$C161&amp;Horizontal!$B161&amp;Horizontal!BE$11,Vertical!$E:$O,BE$10,0))+0</f>
        <v>290.89999999999998</v>
      </c>
      <c r="BF161" s="207">
        <f>(VLOOKUP(Horizontal!$C161&amp;Horizontal!$B161&amp;Horizontal!BF$11,Vertical!$E:$O,BF$10,0))+0</f>
        <v>295.08</v>
      </c>
      <c r="BG161" s="207">
        <f>(VLOOKUP(Horizontal!$C161&amp;Horizontal!$B161&amp;Horizontal!BG$11,Vertical!$E:$O,BG$10,0))+0</f>
        <v>229.29</v>
      </c>
      <c r="BH161" s="207">
        <f>(VLOOKUP(Horizontal!$C161&amp;Horizontal!$B161&amp;Horizontal!BH$11,Vertical!$E:$O,BH$10,0))+0</f>
        <v>209.68</v>
      </c>
      <c r="BI161" s="207">
        <f>(VLOOKUP(Horizontal!$C161&amp;Horizontal!$B161&amp;Horizontal!BI$11,Vertical!$E:$O,BI$10,0))+0</f>
        <v>202.19</v>
      </c>
      <c r="BJ161" s="209">
        <f>(VLOOKUP(Horizontal!$C161&amp;Horizontal!$B161&amp;Horizontal!BJ$11,Vertical!$E:$O,BJ$10,0))+0</f>
        <v>196.55</v>
      </c>
      <c r="BK161" s="210">
        <f>(VLOOKUP(Horizontal!$C161&amp;Horizontal!$B161&amp;Horizontal!BK$11,Vertical!$E:$O,BK$10,0))+0</f>
        <v>51</v>
      </c>
      <c r="BL161" s="207">
        <f>(VLOOKUP(Horizontal!$C161&amp;Horizontal!$B161&amp;Horizontal!BL$11,Vertical!$E:$O,BL$10,0))+0</f>
        <v>46</v>
      </c>
      <c r="BM161" s="207">
        <f>(VLOOKUP(Horizontal!$C161&amp;Horizontal!$B161&amp;Horizontal!BM$11,Vertical!$E:$O,BM$10,0))+0</f>
        <v>42</v>
      </c>
      <c r="BN161" s="207">
        <f>(VLOOKUP(Horizontal!$C161&amp;Horizontal!$B161&amp;Horizontal!BN$11,Vertical!$E:$O,BN$10,0))+0</f>
        <v>31</v>
      </c>
      <c r="BO161" s="207">
        <f>(VLOOKUP(Horizontal!$C161&amp;Horizontal!$B161&amp;Horizontal!BO$11,Vertical!$E:$O,BO$10,0))+0</f>
        <v>31</v>
      </c>
      <c r="BP161" s="207">
        <f>(VLOOKUP(Horizontal!$C161&amp;Horizontal!$B161&amp;Horizontal!BP$11,Vertical!$E:$O,BP$10,0))+0</f>
        <v>25</v>
      </c>
      <c r="BQ161" s="207">
        <f>(VLOOKUP(Horizontal!$C161&amp;Horizontal!$B161&amp;Horizontal!BQ$11,Vertical!$E:$O,BQ$10,0))+0</f>
        <v>22</v>
      </c>
      <c r="BR161" s="207">
        <f>(VLOOKUP(Horizontal!$C161&amp;Horizontal!$B161&amp;Horizontal!BR$11,Vertical!$E:$O,BR$10,0))+0</f>
        <v>20</v>
      </c>
      <c r="BS161" s="209">
        <f>(VLOOKUP(Horizontal!$C161&amp;Horizontal!$B161&amp;Horizontal!BS$11,Vertical!$E:$O,BS$10,0))+0</f>
        <v>18</v>
      </c>
      <c r="BT161" s="210">
        <f>(VLOOKUP(Horizontal!$C161&amp;Horizontal!$B161&amp;Horizontal!BT$11,Vertical!$E:$O,BT$10,0))+0</f>
        <v>10.53</v>
      </c>
      <c r="BU161" s="207">
        <f>(VLOOKUP(Horizontal!$C161&amp;Horizontal!$B161&amp;Horizontal!BU$11,Vertical!$E:$O,BU$10,0))+0</f>
        <v>0</v>
      </c>
      <c r="BV161" s="207">
        <f>(VLOOKUP(Horizontal!$C161&amp;Horizontal!$B161&amp;Horizontal!BV$11,Vertical!$E:$O,BV$10,0))+0</f>
        <v>10.53</v>
      </c>
      <c r="BW161" s="207">
        <f>(VLOOKUP(Horizontal!$C161&amp;Horizontal!$B161&amp;Horizontal!BW$11,Vertical!$E:$O,BW$10,0))+0</f>
        <v>21.05</v>
      </c>
      <c r="BX161" s="207">
        <f>(VLOOKUP(Horizontal!$C161&amp;Horizontal!$B161&amp;Horizontal!BX$11,Vertical!$E:$O,BX$10,0))+0</f>
        <v>22.73</v>
      </c>
      <c r="BY161" s="207">
        <f>(VLOOKUP(Horizontal!$C161&amp;Horizontal!$B161&amp;Horizontal!BY$11,Vertical!$E:$O,BY$10,0))+0</f>
        <v>23.81</v>
      </c>
      <c r="BZ161" s="207">
        <f>(VLOOKUP(Horizontal!$C161&amp;Horizontal!$B161&amp;Horizontal!BZ$11,Vertical!$E:$O,BZ$10,0))+0</f>
        <v>18.18</v>
      </c>
      <c r="CA161" s="207">
        <f>(VLOOKUP(Horizontal!$C161&amp;Horizontal!$B161&amp;Horizontal!CA$11,Vertical!$E:$O,CA$10,0))+0</f>
        <v>27.27</v>
      </c>
      <c r="CB161" s="209">
        <f>(VLOOKUP(Horizontal!$C161&amp;Horizontal!$B161&amp;Horizontal!CB$11,Vertical!$E:$O,CB$10,0))+0</f>
        <v>31.82</v>
      </c>
      <c r="CC161" s="210">
        <f>(VLOOKUP(Horizontal!$C161&amp;Horizontal!$B161&amp;Horizontal!CC$11,Vertical!$E:$O,CC$10,0))+0</f>
        <v>5.26</v>
      </c>
      <c r="CD161" s="207">
        <f>(VLOOKUP(Horizontal!$C161&amp;Horizontal!$B161&amp;Horizontal!CD$11,Vertical!$E:$O,CD$10,0))+0</f>
        <v>0</v>
      </c>
      <c r="CE161" s="207">
        <f>(VLOOKUP(Horizontal!$C161&amp;Horizontal!$B161&amp;Horizontal!CE$11,Vertical!$E:$O,CE$10,0))+0</f>
        <v>0</v>
      </c>
      <c r="CF161" s="207">
        <f>(VLOOKUP(Horizontal!$C161&amp;Horizontal!$B161&amp;Horizontal!CF$11,Vertical!$E:$O,CF$10,0))+0</f>
        <v>15.79</v>
      </c>
      <c r="CG161" s="207">
        <f>(VLOOKUP(Horizontal!$C161&amp;Horizontal!$B161&amp;Horizontal!CG$11,Vertical!$E:$O,CG$10,0))+0</f>
        <v>31.82</v>
      </c>
      <c r="CH161" s="207">
        <f>(VLOOKUP(Horizontal!$C161&amp;Horizontal!$B161&amp;Horizontal!CH$11,Vertical!$E:$O,CH$10,0))+0</f>
        <v>9.52</v>
      </c>
      <c r="CI161" s="207">
        <f>(VLOOKUP(Horizontal!$C161&amp;Horizontal!$B161&amp;Horizontal!CI$11,Vertical!$E:$O,CI$10,0))+0</f>
        <v>36.36</v>
      </c>
      <c r="CJ161" s="207">
        <f>(VLOOKUP(Horizontal!$C161&amp;Horizontal!$B161&amp;Horizontal!CJ$11,Vertical!$E:$O,CJ$10,0))+0</f>
        <v>36.36</v>
      </c>
      <c r="CK161" s="209">
        <f>(VLOOKUP(Horizontal!$C161&amp;Horizontal!$B161&amp;Horizontal!CK$11,Vertical!$E:$O,CK$10,0))+0</f>
        <v>36.36</v>
      </c>
      <c r="CL161" s="210">
        <f>(VLOOKUP(Horizontal!$C161&amp;Horizontal!$B161&amp;Horizontal!CL$11,Vertical!$E:$O,CL$10,0))+0</f>
        <v>84.21</v>
      </c>
      <c r="CM161" s="207">
        <f>(VLOOKUP(Horizontal!$C161&amp;Horizontal!$B161&amp;Horizontal!CM$11,Vertical!$E:$O,CM$10,0))+0</f>
        <v>100</v>
      </c>
      <c r="CN161" s="207">
        <f>(VLOOKUP(Horizontal!$C161&amp;Horizontal!$B161&amp;Horizontal!CN$11,Vertical!$E:$O,CN$10,0))+0</f>
        <v>89.47</v>
      </c>
      <c r="CO161" s="207">
        <f>(VLOOKUP(Horizontal!$C161&amp;Horizontal!$B161&amp;Horizontal!CO$11,Vertical!$E:$O,CO$10,0))+0</f>
        <v>63.16</v>
      </c>
      <c r="CP161" s="207">
        <f>(VLOOKUP(Horizontal!$C161&amp;Horizontal!$B161&amp;Horizontal!CP$11,Vertical!$E:$O,CP$10,0))+0</f>
        <v>45.45</v>
      </c>
      <c r="CQ161" s="207">
        <f>(VLOOKUP(Horizontal!$C161&amp;Horizontal!$B161&amp;Horizontal!CQ$11,Vertical!$E:$O,CQ$10,0))+0</f>
        <v>66.67</v>
      </c>
      <c r="CR161" s="207">
        <f>(VLOOKUP(Horizontal!$C161&amp;Horizontal!$B161&amp;Horizontal!CR$11,Vertical!$E:$O,CR$10,0))+0</f>
        <v>45.45</v>
      </c>
      <c r="CS161" s="207">
        <f>(VLOOKUP(Horizontal!$C161&amp;Horizontal!$B161&amp;Horizontal!CS$11,Vertical!$E:$O,CS$10,0))+0</f>
        <v>36.36</v>
      </c>
      <c r="CT161" s="207">
        <f>(VLOOKUP(Horizontal!$C161&amp;Horizontal!$B161&amp;Horizontal!CT$11,Vertical!$E:$O,CT$10,0))+0</f>
        <v>31.82</v>
      </c>
      <c r="CU161" s="152"/>
      <c r="CV161" s="211">
        <f t="shared" si="80"/>
        <v>60.579999999999984</v>
      </c>
      <c r="CW161" s="190">
        <f t="shared" si="81"/>
        <v>54.049999999999955</v>
      </c>
      <c r="CX161" s="190">
        <f t="shared" si="82"/>
        <v>51.110000000000014</v>
      </c>
      <c r="CY161" s="190">
        <f t="shared" si="83"/>
        <v>59.749999999999972</v>
      </c>
      <c r="CZ161" s="190">
        <f t="shared" si="84"/>
        <v>58.509999999999991</v>
      </c>
      <c r="DA161" s="190">
        <f t="shared" si="85"/>
        <v>52.95999999999998</v>
      </c>
      <c r="DB161" s="190">
        <f t="shared" si="86"/>
        <v>49.16</v>
      </c>
      <c r="DC161" s="190">
        <f t="shared" si="87"/>
        <v>47.550000000000011</v>
      </c>
      <c r="DD161" s="212">
        <f t="shared" si="88"/>
        <v>46.010000000000019</v>
      </c>
      <c r="DE161" s="9">
        <v>160</v>
      </c>
      <c r="DF161" s="212">
        <f t="shared" si="89"/>
        <v>-252.11278959810866</v>
      </c>
      <c r="DG161" s="264"/>
      <c r="DH161" s="265"/>
      <c r="DI161" s="265"/>
      <c r="DJ161" s="266"/>
      <c r="DK161" s="190">
        <v>823.16</v>
      </c>
      <c r="DL161" s="190">
        <v>823.16</v>
      </c>
      <c r="DM161" s="190">
        <v>823.16</v>
      </c>
      <c r="DN161" s="212">
        <v>823.16</v>
      </c>
      <c r="DO161" s="190">
        <v>533.82000000000005</v>
      </c>
      <c r="DP161" s="190">
        <v>533.82000000000005</v>
      </c>
      <c r="DQ161" s="190">
        <v>533.82000000000005</v>
      </c>
      <c r="DR161" s="212">
        <v>533.82000000000005</v>
      </c>
      <c r="DS161" s="150"/>
      <c r="DT161" s="190">
        <v>460</v>
      </c>
      <c r="DU161" s="190">
        <v>395</v>
      </c>
      <c r="DV161" s="190">
        <v>285</v>
      </c>
      <c r="DW161" s="190">
        <v>220</v>
      </c>
      <c r="DX161" s="190"/>
      <c r="DY161" s="190"/>
      <c r="DZ161" s="190"/>
      <c r="EA161" s="190"/>
      <c r="EB161" s="190"/>
      <c r="EC161" s="190"/>
      <c r="ED161" s="190">
        <f>(AVERAGE(DT161:DV161))+0</f>
        <v>380</v>
      </c>
      <c r="EE161" s="190">
        <v>235</v>
      </c>
      <c r="EF161" s="190">
        <v>175</v>
      </c>
      <c r="EG161" s="190">
        <v>160</v>
      </c>
      <c r="EH161" s="212">
        <v>155</v>
      </c>
      <c r="EI161" s="213"/>
      <c r="EJ161" s="211">
        <v>65</v>
      </c>
      <c r="EK161" s="190">
        <v>65</v>
      </c>
      <c r="EL161" s="190">
        <v>65</v>
      </c>
      <c r="EM161" s="190">
        <v>85</v>
      </c>
      <c r="EN161" s="190"/>
      <c r="EO161" s="190"/>
      <c r="EP161" s="190"/>
      <c r="EQ161" s="190"/>
      <c r="ER161" s="190"/>
      <c r="ES161" s="190"/>
      <c r="ET161" s="190">
        <f t="shared" si="98"/>
        <v>65</v>
      </c>
      <c r="EU161" s="190">
        <v>75</v>
      </c>
      <c r="EV161" s="190">
        <v>55</v>
      </c>
      <c r="EW161" s="190">
        <v>50</v>
      </c>
      <c r="EX161" s="212">
        <v>50</v>
      </c>
      <c r="EY161" s="211"/>
      <c r="EZ161" s="75">
        <f t="shared" si="91"/>
        <v>-0.13696060037523453</v>
      </c>
      <c r="FA161" s="89">
        <f t="shared" si="94"/>
        <v>-0.1</v>
      </c>
      <c r="FB161" s="212"/>
      <c r="FC161" s="213"/>
      <c r="FD161" s="213"/>
      <c r="FE161" s="213"/>
      <c r="FF161" s="213"/>
      <c r="FG161" s="213"/>
      <c r="FH161" s="213"/>
      <c r="FI161" s="213"/>
      <c r="FJ161" s="213"/>
      <c r="FK161" s="213"/>
      <c r="FL161" s="213"/>
      <c r="FM161" s="213"/>
      <c r="FN161" s="213"/>
      <c r="FO161" s="213"/>
      <c r="FP161" s="213"/>
      <c r="FQ161" s="213"/>
      <c r="FR161" s="213"/>
      <c r="FS161" s="211"/>
      <c r="FT161" s="190"/>
      <c r="FU161" s="190"/>
      <c r="FV161" s="190"/>
      <c r="FW161" s="190"/>
      <c r="FX161" s="190"/>
      <c r="FY161" s="190"/>
      <c r="FZ161" s="190"/>
      <c r="GA161" s="190"/>
      <c r="GB161" s="190"/>
      <c r="GC161" s="190"/>
      <c r="GD161" s="190"/>
      <c r="GE161" s="190"/>
      <c r="GF161" s="190"/>
      <c r="GG161" s="212"/>
    </row>
    <row r="162" spans="2:189">
      <c r="B162" s="33">
        <f t="shared" si="99"/>
        <v>43046</v>
      </c>
      <c r="C162" s="30" t="s">
        <v>21</v>
      </c>
      <c r="D162" s="30">
        <v>2017</v>
      </c>
      <c r="E162" s="30" t="str">
        <f t="shared" si="101"/>
        <v>2017S45</v>
      </c>
      <c r="F162" s="30" t="str">
        <f t="shared" si="90"/>
        <v>112017</v>
      </c>
      <c r="G162" s="208">
        <v>-65</v>
      </c>
      <c r="H162" s="207">
        <f>(VLOOKUP(Horizontal!$C162&amp;Horizontal!$B162&amp;Horizontal!H$11,Vertical!$E:$O,H$10,0))+0</f>
        <v>367.47</v>
      </c>
      <c r="I162" s="207">
        <f>(VLOOKUP(Horizontal!$C162&amp;Horizontal!$B162&amp;Horizontal!I$11,Vertical!$E:$O,I$10,0))+0</f>
        <v>254.21</v>
      </c>
      <c r="J162" s="207">
        <f>(VLOOKUP(Horizontal!$C162&amp;Horizontal!$B162&amp;Horizontal!J$11,Vertical!$E:$O,J$10,0))+0</f>
        <v>222.71</v>
      </c>
      <c r="K162" s="207">
        <f>(VLOOKUP(Horizontal!$C162&amp;Horizontal!$B162&amp;Horizontal!K$11,Vertical!$E:$O,K$10,0))+0</f>
        <v>218.06</v>
      </c>
      <c r="L162" s="207">
        <f>(VLOOKUP(Horizontal!$C162&amp;Horizontal!$B162&amp;Horizontal!L$11,Vertical!$E:$O,L$10,0))+0</f>
        <v>228.37</v>
      </c>
      <c r="M162" s="207">
        <f>(VLOOKUP(Horizontal!$C162&amp;Horizontal!$B162&amp;Horizontal!M$11,Vertical!$E:$O,M$10,0))+0</f>
        <v>175.38</v>
      </c>
      <c r="N162" s="207">
        <f>(VLOOKUP(Horizontal!$C162&amp;Horizontal!$B162&amp;Horizontal!N$11,Vertical!$E:$O,N$10,0))+0</f>
        <v>160.41999999999999</v>
      </c>
      <c r="O162" s="207">
        <f>(VLOOKUP(Horizontal!$C162&amp;Horizontal!$B162&amp;Horizontal!O$11,Vertical!$E:$O,O$10,0))+0</f>
        <v>154.53</v>
      </c>
      <c r="P162" s="209">
        <f>(VLOOKUP(Horizontal!$C162&amp;Horizontal!$B162&amp;Horizontal!P$11,Vertical!$E:$O,P$10,0))+0</f>
        <v>149.97999999999999</v>
      </c>
      <c r="Q162" s="210">
        <f>(VLOOKUP(Horizontal!$C162&amp;Horizontal!$B162&amp;Horizontal!Q$11,Vertical!$E:$O,Q$10,0))+0</f>
        <v>65</v>
      </c>
      <c r="R162" s="207">
        <f>(VLOOKUP(Horizontal!$C162&amp;Horizontal!$B162&amp;Horizontal!R$11,Vertical!$E:$O,R$10,0))+0</f>
        <v>63</v>
      </c>
      <c r="S162" s="207">
        <f>(VLOOKUP(Horizontal!$C162&amp;Horizontal!$B162&amp;Horizontal!S$11,Vertical!$E:$O,S$10,0))+0</f>
        <v>42</v>
      </c>
      <c r="T162" s="207">
        <f>(VLOOKUP(Horizontal!$C162&amp;Horizontal!$B162&amp;Horizontal!T$11,Vertical!$E:$O,T$10,0))+0</f>
        <v>38</v>
      </c>
      <c r="U162" s="207">
        <f>(VLOOKUP(Horizontal!$C162&amp;Horizontal!$B162&amp;Horizontal!U$11,Vertical!$E:$O,U$10,0))+0</f>
        <v>40</v>
      </c>
      <c r="V162" s="207">
        <f>(VLOOKUP(Horizontal!$C162&amp;Horizontal!$B162&amp;Horizontal!V$11,Vertical!$E:$O,V$10,0))+0</f>
        <v>33</v>
      </c>
      <c r="W162" s="207">
        <f>(VLOOKUP(Horizontal!$C162&amp;Horizontal!$B162&amp;Horizontal!W$11,Vertical!$E:$O,W$10,0))+0</f>
        <v>27</v>
      </c>
      <c r="X162" s="207">
        <f>(VLOOKUP(Horizontal!$C162&amp;Horizontal!$B162&amp;Horizontal!X$11,Vertical!$E:$O,X$10,0))+0</f>
        <v>22</v>
      </c>
      <c r="Y162" s="209">
        <f>(VLOOKUP(Horizontal!$C162&amp;Horizontal!$B162&amp;Horizontal!Y$11,Vertical!$E:$O,Y$10,0))+0</f>
        <v>19</v>
      </c>
      <c r="Z162" s="210">
        <f>(VLOOKUP(Horizontal!$C162&amp;Horizontal!$B162&amp;Horizontal!Z$11,Vertical!$E:$O,Z$10,0))+0</f>
        <v>100</v>
      </c>
      <c r="AA162" s="207">
        <f>(VLOOKUP(Horizontal!$C162&amp;Horizontal!$B162&amp;Horizontal!AA$11,Vertical!$E:$O,AA$10,0))+0</f>
        <v>92</v>
      </c>
      <c r="AB162" s="207">
        <f>(VLOOKUP(Horizontal!$C162&amp;Horizontal!$B162&amp;Horizontal!AB$11,Vertical!$E:$O,AB$10,0))+0</f>
        <v>75</v>
      </c>
      <c r="AC162" s="207">
        <f>(VLOOKUP(Horizontal!$C162&amp;Horizontal!$B162&amp;Horizontal!AC$11,Vertical!$E:$O,AC$10,0))+0</f>
        <v>75</v>
      </c>
      <c r="AD162" s="207">
        <f>(VLOOKUP(Horizontal!$C162&amp;Horizontal!$B162&amp;Horizontal!AD$11,Vertical!$E:$O,AD$10,0))+0</f>
        <v>63.33</v>
      </c>
      <c r="AE162" s="207">
        <f>(VLOOKUP(Horizontal!$C162&amp;Horizontal!$B162&amp;Horizontal!AE$11,Vertical!$E:$O,AE$10,0))+0</f>
        <v>33.33</v>
      </c>
      <c r="AF162" s="207">
        <f>(VLOOKUP(Horizontal!$C162&amp;Horizontal!$B162&amp;Horizontal!AF$11,Vertical!$E:$O,AF$10,0))+0</f>
        <v>33.33</v>
      </c>
      <c r="AG162" s="207">
        <f>(VLOOKUP(Horizontal!$C162&amp;Horizontal!$B162&amp;Horizontal!AG$11,Vertical!$E:$O,AG$10,0))+0</f>
        <v>36.67</v>
      </c>
      <c r="AH162" s="209">
        <f>(VLOOKUP(Horizontal!$C162&amp;Horizontal!$B162&amp;Horizontal!AH$11,Vertical!$E:$O,AH$10,0))+0</f>
        <v>43.33</v>
      </c>
      <c r="AI162" s="210">
        <f>(VLOOKUP(Horizontal!$C162&amp;Horizontal!$B162&amp;Horizontal!AI$11,Vertical!$E:$O,AI$10,0))+0</f>
        <v>0</v>
      </c>
      <c r="AJ162" s="207">
        <f>(VLOOKUP(Horizontal!$C162&amp;Horizontal!$B162&amp;Horizontal!AJ$11,Vertical!$E:$O,AJ$10,0))+0</f>
        <v>4</v>
      </c>
      <c r="AK162" s="207">
        <f>(VLOOKUP(Horizontal!$C162&amp;Horizontal!$B162&amp;Horizontal!AK$11,Vertical!$E:$O,AK$10,0))+0</f>
        <v>7.14</v>
      </c>
      <c r="AL162" s="207">
        <f>(VLOOKUP(Horizontal!$C162&amp;Horizontal!$B162&amp;Horizontal!AL$11,Vertical!$E:$O,AL$10,0))+0</f>
        <v>7.14</v>
      </c>
      <c r="AM162" s="207">
        <f>(VLOOKUP(Horizontal!$C162&amp;Horizontal!$B162&amp;Horizontal!AM$11,Vertical!$E:$O,AM$10,0))+0</f>
        <v>23.33</v>
      </c>
      <c r="AN162" s="207">
        <f>(VLOOKUP(Horizontal!$C162&amp;Horizontal!$B162&amp;Horizontal!AN$11,Vertical!$E:$O,AN$10,0))+0</f>
        <v>56.67</v>
      </c>
      <c r="AO162" s="207">
        <f>(VLOOKUP(Horizontal!$C162&amp;Horizontal!$B162&amp;Horizontal!AO$11,Vertical!$E:$O,AO$10,0))+0</f>
        <v>50</v>
      </c>
      <c r="AP162" s="207">
        <f>(VLOOKUP(Horizontal!$C162&amp;Horizontal!$B162&amp;Horizontal!AP$11,Vertical!$E:$O,AP$10,0))+0</f>
        <v>43.33</v>
      </c>
      <c r="AQ162" s="209">
        <f>(VLOOKUP(Horizontal!$C162&amp;Horizontal!$B162&amp;Horizontal!AQ$11,Vertical!$E:$O,AQ$10,0))+0</f>
        <v>43.33</v>
      </c>
      <c r="AR162" s="210">
        <f>(VLOOKUP(Horizontal!$C162&amp;Horizontal!$B162&amp;Horizontal!AR$11,Vertical!$E:$O,AR$10,0))+0</f>
        <v>0</v>
      </c>
      <c r="AS162" s="207">
        <f>(VLOOKUP(Horizontal!$C162&amp;Horizontal!$B162&amp;Horizontal!AS$11,Vertical!$E:$O,AS$10,0))+0</f>
        <v>4</v>
      </c>
      <c r="AT162" s="207">
        <f>(VLOOKUP(Horizontal!$C162&amp;Horizontal!$B162&amp;Horizontal!AT$11,Vertical!$E:$O,AT$10,0))+0</f>
        <v>17.86</v>
      </c>
      <c r="AU162" s="207">
        <f>(VLOOKUP(Horizontal!$C162&amp;Horizontal!$B162&amp;Horizontal!AU$11,Vertical!$E:$O,AU$10,0))+0</f>
        <v>17.86</v>
      </c>
      <c r="AV162" s="207">
        <f>(VLOOKUP(Horizontal!$C162&amp;Horizontal!$B162&amp;Horizontal!AV$11,Vertical!$E:$O,AV$10,0))+0</f>
        <v>13.33</v>
      </c>
      <c r="AW162" s="207">
        <f>(VLOOKUP(Horizontal!$C162&amp;Horizontal!$B162&amp;Horizontal!AW$11,Vertical!$E:$O,AW$10,0))+0</f>
        <v>10</v>
      </c>
      <c r="AX162" s="207">
        <f>(VLOOKUP(Horizontal!$C162&amp;Horizontal!$B162&amp;Horizontal!AX$11,Vertical!$E:$O,AX$10,0))+0</f>
        <v>16.670000000000002</v>
      </c>
      <c r="AY162" s="207">
        <f>(VLOOKUP(Horizontal!$C162&amp;Horizontal!$B162&amp;Horizontal!AY$11,Vertical!$E:$O,AY$10,0))+0</f>
        <v>20</v>
      </c>
      <c r="AZ162" s="209">
        <f>(VLOOKUP(Horizontal!$C162&amp;Horizontal!$B162&amp;Horizontal!AZ$11,Vertical!$E:$O,AZ$10,0))+0</f>
        <v>13.33</v>
      </c>
      <c r="BA162" s="208">
        <f>(VLOOKUP(Horizontal!$C162&amp;Horizontal!$B162&amp;Horizontal!BA$11,Vertical!$E:$O,BA$10,0))+0</f>
        <v>58.68</v>
      </c>
      <c r="BB162" s="210">
        <f>(VLOOKUP(Horizontal!$C162&amp;Horizontal!$B162&amp;Horizontal!BB$11,Vertical!$E:$O,BB$10,0))+0</f>
        <v>428.24</v>
      </c>
      <c r="BC162" s="207">
        <f>(VLOOKUP(Horizontal!$C162&amp;Horizontal!$B162&amp;Horizontal!BC$11,Vertical!$E:$O,BC$10,0))+0</f>
        <v>314.07</v>
      </c>
      <c r="BD162" s="207">
        <f>(VLOOKUP(Horizontal!$C162&amp;Horizontal!$B162&amp;Horizontal!BD$11,Vertical!$E:$O,BD$10,0))+0</f>
        <v>275.17</v>
      </c>
      <c r="BE162" s="207">
        <f>(VLOOKUP(Horizontal!$C162&amp;Horizontal!$B162&amp;Horizontal!BE$11,Vertical!$E:$O,BE$10,0))+0</f>
        <v>272.86</v>
      </c>
      <c r="BF162" s="207">
        <f>(VLOOKUP(Horizontal!$C162&amp;Horizontal!$B162&amp;Horizontal!BF$11,Vertical!$E:$O,BF$10,0))+0</f>
        <v>289.64</v>
      </c>
      <c r="BG162" s="207">
        <f>(VLOOKUP(Horizontal!$C162&amp;Horizontal!$B162&amp;Horizontal!BG$11,Vertical!$E:$O,BG$10,0))+0</f>
        <v>228</v>
      </c>
      <c r="BH162" s="207">
        <f>(VLOOKUP(Horizontal!$C162&amp;Horizontal!$B162&amp;Horizontal!BH$11,Vertical!$E:$O,BH$10,0))+0</f>
        <v>207.37</v>
      </c>
      <c r="BI162" s="207">
        <f>(VLOOKUP(Horizontal!$C162&amp;Horizontal!$B162&amp;Horizontal!BI$11,Vertical!$E:$O,BI$10,0))+0</f>
        <v>199.57</v>
      </c>
      <c r="BJ162" s="209">
        <f>(VLOOKUP(Horizontal!$C162&amp;Horizontal!$B162&amp;Horizontal!BJ$11,Vertical!$E:$O,BJ$10,0))+0</f>
        <v>195.12</v>
      </c>
      <c r="BK162" s="210">
        <f>(VLOOKUP(Horizontal!$C162&amp;Horizontal!$B162&amp;Horizontal!BK$11,Vertical!$E:$O,BK$10,0))+0</f>
        <v>53</v>
      </c>
      <c r="BL162" s="207">
        <f>(VLOOKUP(Horizontal!$C162&amp;Horizontal!$B162&amp;Horizontal!BL$11,Vertical!$E:$O,BL$10,0))+0</f>
        <v>50</v>
      </c>
      <c r="BM162" s="207">
        <f>(VLOOKUP(Horizontal!$C162&amp;Horizontal!$B162&amp;Horizontal!BM$11,Vertical!$E:$O,BM$10,0))+0</f>
        <v>36</v>
      </c>
      <c r="BN162" s="207">
        <f>(VLOOKUP(Horizontal!$C162&amp;Horizontal!$B162&amp;Horizontal!BN$11,Vertical!$E:$O,BN$10,0))+0</f>
        <v>32</v>
      </c>
      <c r="BO162" s="207">
        <f>(VLOOKUP(Horizontal!$C162&amp;Horizontal!$B162&amp;Horizontal!BO$11,Vertical!$E:$O,BO$10,0))+0</f>
        <v>35</v>
      </c>
      <c r="BP162" s="207">
        <f>(VLOOKUP(Horizontal!$C162&amp;Horizontal!$B162&amp;Horizontal!BP$11,Vertical!$E:$O,BP$10,0))+0</f>
        <v>25</v>
      </c>
      <c r="BQ162" s="207">
        <f>(VLOOKUP(Horizontal!$C162&amp;Horizontal!$B162&amp;Horizontal!BQ$11,Vertical!$E:$O,BQ$10,0))+0</f>
        <v>22</v>
      </c>
      <c r="BR162" s="207">
        <f>(VLOOKUP(Horizontal!$C162&amp;Horizontal!$B162&amp;Horizontal!BR$11,Vertical!$E:$O,BR$10,0))+0</f>
        <v>20</v>
      </c>
      <c r="BS162" s="209">
        <f>(VLOOKUP(Horizontal!$C162&amp;Horizontal!$B162&amp;Horizontal!BS$11,Vertical!$E:$O,BS$10,0))+0</f>
        <v>16</v>
      </c>
      <c r="BT162" s="210">
        <f>(VLOOKUP(Horizontal!$C162&amp;Horizontal!$B162&amp;Horizontal!BT$11,Vertical!$E:$O,BT$10,0))+0</f>
        <v>89.47</v>
      </c>
      <c r="BU162" s="207">
        <f>(VLOOKUP(Horizontal!$C162&amp;Horizontal!$B162&amp;Horizontal!BU$11,Vertical!$E:$O,BU$10,0))+0</f>
        <v>85.71</v>
      </c>
      <c r="BV162" s="207">
        <f>(VLOOKUP(Horizontal!$C162&amp;Horizontal!$B162&amp;Horizontal!BV$11,Vertical!$E:$O,BV$10,0))+0</f>
        <v>76.19</v>
      </c>
      <c r="BW162" s="207">
        <f>(VLOOKUP(Horizontal!$C162&amp;Horizontal!$B162&amp;Horizontal!BW$11,Vertical!$E:$O,BW$10,0))+0</f>
        <v>76.19</v>
      </c>
      <c r="BX162" s="207">
        <f>(VLOOKUP(Horizontal!$C162&amp;Horizontal!$B162&amp;Horizontal!BX$11,Vertical!$E:$O,BX$10,0))+0</f>
        <v>66.67</v>
      </c>
      <c r="BY162" s="207">
        <f>(VLOOKUP(Horizontal!$C162&amp;Horizontal!$B162&amp;Horizontal!BY$11,Vertical!$E:$O,BY$10,0))+0</f>
        <v>31.82</v>
      </c>
      <c r="BZ162" s="207">
        <f>(VLOOKUP(Horizontal!$C162&amp;Horizontal!$B162&amp;Horizontal!BZ$11,Vertical!$E:$O,BZ$10,0))+0</f>
        <v>50</v>
      </c>
      <c r="CA162" s="207">
        <f>(VLOOKUP(Horizontal!$C162&amp;Horizontal!$B162&amp;Horizontal!CA$11,Vertical!$E:$O,CA$10,0))+0</f>
        <v>54.17</v>
      </c>
      <c r="CB162" s="209">
        <f>(VLOOKUP(Horizontal!$C162&amp;Horizontal!$B162&amp;Horizontal!CB$11,Vertical!$E:$O,CB$10,0))+0</f>
        <v>52.38</v>
      </c>
      <c r="CC162" s="210">
        <f>(VLOOKUP(Horizontal!$C162&amp;Horizontal!$B162&amp;Horizontal!CC$11,Vertical!$E:$O,CC$10,0))+0</f>
        <v>0</v>
      </c>
      <c r="CD162" s="207">
        <f>(VLOOKUP(Horizontal!$C162&amp;Horizontal!$B162&amp;Horizontal!CD$11,Vertical!$E:$O,CD$10,0))+0</f>
        <v>14.29</v>
      </c>
      <c r="CE162" s="207">
        <f>(VLOOKUP(Horizontal!$C162&amp;Horizontal!$B162&amp;Horizontal!CE$11,Vertical!$E:$O,CE$10,0))+0</f>
        <v>14.29</v>
      </c>
      <c r="CF162" s="207">
        <f>(VLOOKUP(Horizontal!$C162&amp;Horizontal!$B162&amp;Horizontal!CF$11,Vertical!$E:$O,CF$10,0))+0</f>
        <v>14.29</v>
      </c>
      <c r="CG162" s="207">
        <f>(VLOOKUP(Horizontal!$C162&amp;Horizontal!$B162&amp;Horizontal!CG$11,Vertical!$E:$O,CG$10,0))+0</f>
        <v>14.29</v>
      </c>
      <c r="CH162" s="207">
        <f>(VLOOKUP(Horizontal!$C162&amp;Horizontal!$B162&amp;Horizontal!CH$11,Vertical!$E:$O,CH$10,0))+0</f>
        <v>50</v>
      </c>
      <c r="CI162" s="207">
        <f>(VLOOKUP(Horizontal!$C162&amp;Horizontal!$B162&amp;Horizontal!CI$11,Vertical!$E:$O,CI$10,0))+0</f>
        <v>37.5</v>
      </c>
      <c r="CJ162" s="207">
        <f>(VLOOKUP(Horizontal!$C162&amp;Horizontal!$B162&amp;Horizontal!CJ$11,Vertical!$E:$O,CJ$10,0))+0</f>
        <v>33.33</v>
      </c>
      <c r="CK162" s="209">
        <f>(VLOOKUP(Horizontal!$C162&amp;Horizontal!$B162&amp;Horizontal!CK$11,Vertical!$E:$O,CK$10,0))+0</f>
        <v>38.1</v>
      </c>
      <c r="CL162" s="210">
        <f>(VLOOKUP(Horizontal!$C162&amp;Horizontal!$B162&amp;Horizontal!CL$11,Vertical!$E:$O,CL$10,0))+0</f>
        <v>10.53</v>
      </c>
      <c r="CM162" s="207">
        <f>(VLOOKUP(Horizontal!$C162&amp;Horizontal!$B162&amp;Horizontal!CM$11,Vertical!$E:$O,CM$10,0))+0</f>
        <v>0</v>
      </c>
      <c r="CN162" s="207">
        <f>(VLOOKUP(Horizontal!$C162&amp;Horizontal!$B162&amp;Horizontal!CN$11,Vertical!$E:$O,CN$10,0))+0</f>
        <v>9.52</v>
      </c>
      <c r="CO162" s="207">
        <f>(VLOOKUP(Horizontal!$C162&amp;Horizontal!$B162&amp;Horizontal!CO$11,Vertical!$E:$O,CO$10,0))+0</f>
        <v>9.52</v>
      </c>
      <c r="CP162" s="207">
        <f>(VLOOKUP(Horizontal!$C162&amp;Horizontal!$B162&amp;Horizontal!CP$11,Vertical!$E:$O,CP$10,0))+0</f>
        <v>19.05</v>
      </c>
      <c r="CQ162" s="207">
        <f>(VLOOKUP(Horizontal!$C162&amp;Horizontal!$B162&amp;Horizontal!CQ$11,Vertical!$E:$O,CQ$10,0))+0</f>
        <v>18.18</v>
      </c>
      <c r="CR162" s="207">
        <f>(VLOOKUP(Horizontal!$C162&amp;Horizontal!$B162&amp;Horizontal!CR$11,Vertical!$E:$O,CR$10,0))+0</f>
        <v>12.5</v>
      </c>
      <c r="CS162" s="207">
        <f>(VLOOKUP(Horizontal!$C162&amp;Horizontal!$B162&amp;Horizontal!CS$11,Vertical!$E:$O,CS$10,0))+0</f>
        <v>12.5</v>
      </c>
      <c r="CT162" s="207">
        <f>(VLOOKUP(Horizontal!$C162&amp;Horizontal!$B162&amp;Horizontal!CT$11,Vertical!$E:$O,CT$10,0))+0</f>
        <v>9.52</v>
      </c>
      <c r="CU162" s="152"/>
      <c r="CV162" s="211">
        <f t="shared" si="80"/>
        <v>60.769999999999982</v>
      </c>
      <c r="CW162" s="190">
        <f t="shared" si="81"/>
        <v>59.859999999999985</v>
      </c>
      <c r="CX162" s="190">
        <f t="shared" si="82"/>
        <v>52.460000000000008</v>
      </c>
      <c r="CY162" s="190">
        <f t="shared" si="83"/>
        <v>54.800000000000011</v>
      </c>
      <c r="CZ162" s="190">
        <f t="shared" si="84"/>
        <v>61.269999999999982</v>
      </c>
      <c r="DA162" s="190">
        <f t="shared" si="85"/>
        <v>52.620000000000005</v>
      </c>
      <c r="DB162" s="190">
        <f t="shared" si="86"/>
        <v>46.950000000000017</v>
      </c>
      <c r="DC162" s="190">
        <f t="shared" si="87"/>
        <v>45.039999999999992</v>
      </c>
      <c r="DD162" s="212">
        <f t="shared" si="88"/>
        <v>45.140000000000015</v>
      </c>
      <c r="DE162" s="9">
        <v>160</v>
      </c>
      <c r="DF162" s="212">
        <f t="shared" si="89"/>
        <v>-159.0127895981087</v>
      </c>
      <c r="DG162" s="264"/>
      <c r="DH162" s="265"/>
      <c r="DI162" s="265"/>
      <c r="DJ162" s="266"/>
      <c r="DK162" s="190">
        <v>479.88</v>
      </c>
      <c r="DL162" s="190">
        <v>479.88</v>
      </c>
      <c r="DM162" s="190">
        <v>479.88</v>
      </c>
      <c r="DN162" s="212">
        <v>479.88</v>
      </c>
      <c r="DO162" s="190">
        <v>483.21</v>
      </c>
      <c r="DP162" s="190">
        <v>483.21</v>
      </c>
      <c r="DQ162" s="190">
        <v>483.21</v>
      </c>
      <c r="DR162" s="212">
        <v>483.21</v>
      </c>
      <c r="DS162" s="150"/>
      <c r="DT162" s="190">
        <v>375</v>
      </c>
      <c r="DU162" s="190">
        <v>260</v>
      </c>
      <c r="DV162" s="190">
        <v>220</v>
      </c>
      <c r="DW162" s="190">
        <v>220</v>
      </c>
      <c r="DX162" s="190"/>
      <c r="DY162" s="190"/>
      <c r="DZ162" s="190"/>
      <c r="EA162" s="190"/>
      <c r="EB162" s="190"/>
      <c r="EC162" s="190"/>
      <c r="ED162" s="190">
        <f>(AVERAGE(DT162:DU162))+0</f>
        <v>317.5</v>
      </c>
      <c r="EE162" s="190">
        <v>235</v>
      </c>
      <c r="EF162" s="190">
        <v>175</v>
      </c>
      <c r="EG162" s="190">
        <v>160</v>
      </c>
      <c r="EH162" s="212">
        <v>155</v>
      </c>
      <c r="EI162" s="213"/>
      <c r="EJ162" s="211">
        <v>70</v>
      </c>
      <c r="EK162" s="190">
        <v>75</v>
      </c>
      <c r="EL162" s="190">
        <v>85</v>
      </c>
      <c r="EM162" s="190">
        <v>85</v>
      </c>
      <c r="EN162" s="190"/>
      <c r="EO162" s="190"/>
      <c r="EP162" s="190"/>
      <c r="EQ162" s="190"/>
      <c r="ER162" s="190"/>
      <c r="ES162" s="190"/>
      <c r="ET162" s="190">
        <f t="shared" si="98"/>
        <v>76.666666666666671</v>
      </c>
      <c r="EU162" s="190">
        <v>75</v>
      </c>
      <c r="EV162" s="190">
        <v>55</v>
      </c>
      <c r="EW162" s="190">
        <v>50</v>
      </c>
      <c r="EX162" s="212">
        <v>50</v>
      </c>
      <c r="EY162" s="211"/>
      <c r="EZ162" s="75">
        <f t="shared" si="91"/>
        <v>-0.14772727272727273</v>
      </c>
      <c r="FA162" s="89">
        <f t="shared" si="94"/>
        <v>-0.1</v>
      </c>
      <c r="FB162" s="212"/>
      <c r="FC162" s="213"/>
      <c r="FD162" s="213"/>
      <c r="FE162" s="213"/>
      <c r="FF162" s="213"/>
      <c r="FG162" s="213"/>
      <c r="FH162" s="213"/>
      <c r="FI162" s="213"/>
      <c r="FJ162" s="213"/>
      <c r="FK162" s="213"/>
      <c r="FL162" s="213"/>
      <c r="FM162" s="213"/>
      <c r="FN162" s="213"/>
      <c r="FO162" s="213"/>
      <c r="FP162" s="213"/>
      <c r="FQ162" s="213"/>
      <c r="FR162" s="213"/>
      <c r="FS162" s="211"/>
      <c r="FT162" s="190"/>
      <c r="FU162" s="190"/>
      <c r="FV162" s="190"/>
      <c r="FW162" s="190"/>
      <c r="FX162" s="190"/>
      <c r="FY162" s="190"/>
      <c r="FZ162" s="190"/>
      <c r="GA162" s="190"/>
      <c r="GB162" s="190"/>
      <c r="GC162" s="190"/>
      <c r="GD162" s="190"/>
      <c r="GE162" s="190"/>
      <c r="GF162" s="190"/>
      <c r="GG162" s="212"/>
    </row>
    <row r="163" spans="2:189">
      <c r="B163" s="33">
        <f t="shared" si="99"/>
        <v>43053</v>
      </c>
      <c r="C163" s="30" t="s">
        <v>20</v>
      </c>
      <c r="D163" s="30">
        <v>2017</v>
      </c>
      <c r="E163" s="30" t="str">
        <f t="shared" si="101"/>
        <v>2017S46</v>
      </c>
      <c r="F163" s="30" t="str">
        <f t="shared" si="90"/>
        <v>112017</v>
      </c>
      <c r="G163" s="208" t="str">
        <f>VLOOKUP(Horizontal!$C163&amp;Horizontal!$B163&amp;Horizontal!G$11,Vertical!$E:$O,G$10,0)</f>
        <v>-44,17</v>
      </c>
      <c r="H163" s="207">
        <f>(VLOOKUP(Horizontal!$C163&amp;Horizontal!$B163&amp;Horizontal!H$11,Vertical!$E:$O,H$10,0))+0</f>
        <v>390.69</v>
      </c>
      <c r="I163" s="207">
        <f>(VLOOKUP(Horizontal!$C163&amp;Horizontal!$B163&amp;Horizontal!I$11,Vertical!$E:$O,I$10,0))+0</f>
        <v>237.44</v>
      </c>
      <c r="J163" s="207">
        <f>(VLOOKUP(Horizontal!$C163&amp;Horizontal!$B163&amp;Horizontal!J$11,Vertical!$E:$O,J$10,0))+0</f>
        <v>199.37</v>
      </c>
      <c r="K163" s="207">
        <f>(VLOOKUP(Horizontal!$C163&amp;Horizontal!$B163&amp;Horizontal!K$11,Vertical!$E:$O,K$10,0))+0</f>
        <v>200.45</v>
      </c>
      <c r="L163" s="207">
        <f>(VLOOKUP(Horizontal!$C163&amp;Horizontal!$B163&amp;Horizontal!L$11,Vertical!$E:$O,L$10,0))+0</f>
        <v>221.59</v>
      </c>
      <c r="M163" s="207">
        <f>(VLOOKUP(Horizontal!$C163&amp;Horizontal!$B163&amp;Horizontal!M$11,Vertical!$E:$O,M$10,0))+0</f>
        <v>175.67</v>
      </c>
      <c r="N163" s="207">
        <f>(VLOOKUP(Horizontal!$C163&amp;Horizontal!$B163&amp;Horizontal!N$11,Vertical!$E:$O,N$10,0))+0</f>
        <v>160.19999999999999</v>
      </c>
      <c r="O163" s="207">
        <f>(VLOOKUP(Horizontal!$C163&amp;Horizontal!$B163&amp;Horizontal!O$11,Vertical!$E:$O,O$10,0))+0</f>
        <v>153.44</v>
      </c>
      <c r="P163" s="209">
        <f>(VLOOKUP(Horizontal!$C163&amp;Horizontal!$B163&amp;Horizontal!P$11,Vertical!$E:$O,P$10,0))+0</f>
        <v>149.4</v>
      </c>
      <c r="Q163" s="210">
        <f>(VLOOKUP(Horizontal!$C163&amp;Horizontal!$B163&amp;Horizontal!Q$11,Vertical!$E:$O,Q$10,0))+0</f>
        <v>62</v>
      </c>
      <c r="R163" s="207">
        <f>(VLOOKUP(Horizontal!$C163&amp;Horizontal!$B163&amp;Horizontal!R$11,Vertical!$E:$O,R$10,0))+0</f>
        <v>64</v>
      </c>
      <c r="S163" s="207">
        <f>(VLOOKUP(Horizontal!$C163&amp;Horizontal!$B163&amp;Horizontal!S$11,Vertical!$E:$O,S$10,0))+0</f>
        <v>42</v>
      </c>
      <c r="T163" s="207">
        <f>(VLOOKUP(Horizontal!$C163&amp;Horizontal!$B163&amp;Horizontal!T$11,Vertical!$E:$O,T$10,0))+0</f>
        <v>39</v>
      </c>
      <c r="U163" s="207">
        <f>(VLOOKUP(Horizontal!$C163&amp;Horizontal!$B163&amp;Horizontal!U$11,Vertical!$E:$O,U$10,0))+0</f>
        <v>44</v>
      </c>
      <c r="V163" s="207">
        <f>(VLOOKUP(Horizontal!$C163&amp;Horizontal!$B163&amp;Horizontal!V$11,Vertical!$E:$O,V$10,0))+0</f>
        <v>35</v>
      </c>
      <c r="W163" s="207">
        <f>(VLOOKUP(Horizontal!$C163&amp;Horizontal!$B163&amp;Horizontal!W$11,Vertical!$E:$O,W$10,0))+0</f>
        <v>27</v>
      </c>
      <c r="X163" s="207">
        <f>(VLOOKUP(Horizontal!$C163&amp;Horizontal!$B163&amp;Horizontal!X$11,Vertical!$E:$O,X$10,0))+0</f>
        <v>26</v>
      </c>
      <c r="Y163" s="209">
        <f>(VLOOKUP(Horizontal!$C163&amp;Horizontal!$B163&amp;Horizontal!Y$11,Vertical!$E:$O,Y$10,0))+0</f>
        <v>21</v>
      </c>
      <c r="Z163" s="210">
        <f>(VLOOKUP(Horizontal!$C163&amp;Horizontal!$B163&amp;Horizontal!Z$11,Vertical!$E:$O,Z$10,0))+0</f>
        <v>11.11</v>
      </c>
      <c r="AA163" s="207">
        <f>(VLOOKUP(Horizontal!$C163&amp;Horizontal!$B163&amp;Horizontal!AA$11,Vertical!$E:$O,AA$10,0))+0</f>
        <v>100</v>
      </c>
      <c r="AB163" s="207">
        <f>(VLOOKUP(Horizontal!$C163&amp;Horizontal!$B163&amp;Horizontal!AB$11,Vertical!$E:$O,AB$10,0))+0</f>
        <v>91.3</v>
      </c>
      <c r="AC163" s="207">
        <f>(VLOOKUP(Horizontal!$C163&amp;Horizontal!$B163&amp;Horizontal!AC$11,Vertical!$E:$O,AC$10,0))+0</f>
        <v>79.17</v>
      </c>
      <c r="AD163" s="207">
        <f>(VLOOKUP(Horizontal!$C163&amp;Horizontal!$B163&amp;Horizontal!AD$11,Vertical!$E:$O,AD$10,0))+0</f>
        <v>83.33</v>
      </c>
      <c r="AE163" s="207">
        <f>(VLOOKUP(Horizontal!$C163&amp;Horizontal!$B163&amp;Horizontal!AE$11,Vertical!$E:$O,AE$10,0))+0</f>
        <v>19.350000000000001</v>
      </c>
      <c r="AF163" s="207">
        <f>(VLOOKUP(Horizontal!$C163&amp;Horizontal!$B163&amp;Horizontal!AF$11,Vertical!$E:$O,AF$10,0))+0</f>
        <v>21.22</v>
      </c>
      <c r="AG163" s="207">
        <f>(VLOOKUP(Horizontal!$C163&amp;Horizontal!$B163&amp;Horizontal!AG$11,Vertical!$E:$O,AG$10,0))+0</f>
        <v>23.53</v>
      </c>
      <c r="AH163" s="209">
        <f>(VLOOKUP(Horizontal!$C163&amp;Horizontal!$B163&amp;Horizontal!AH$11,Vertical!$E:$O,AH$10,0))+0</f>
        <v>32.26</v>
      </c>
      <c r="AI163" s="210">
        <f>(VLOOKUP(Horizontal!$C163&amp;Horizontal!$B163&amp;Horizontal!AI$11,Vertical!$E:$O,AI$10,0))+0</f>
        <v>7.41</v>
      </c>
      <c r="AJ163" s="207">
        <f>(VLOOKUP(Horizontal!$C163&amp;Horizontal!$B163&amp;Horizontal!AJ$11,Vertical!$E:$O,AJ$10,0))+0</f>
        <v>0</v>
      </c>
      <c r="AK163" s="207">
        <f>(VLOOKUP(Horizontal!$C163&amp;Horizontal!$B163&amp;Horizontal!AK$11,Vertical!$E:$O,AK$10,0))+0</f>
        <v>4.3499999999999996</v>
      </c>
      <c r="AL163" s="207">
        <f>(VLOOKUP(Horizontal!$C163&amp;Horizontal!$B163&amp;Horizontal!AL$11,Vertical!$E:$O,AL$10,0))+0</f>
        <v>12.5</v>
      </c>
      <c r="AM163" s="207">
        <f>(VLOOKUP(Horizontal!$C163&amp;Horizontal!$B163&amp;Horizontal!AM$11,Vertical!$E:$O,AM$10,0))+0</f>
        <v>13.33</v>
      </c>
      <c r="AN163" s="207">
        <f>(VLOOKUP(Horizontal!$C163&amp;Horizontal!$B163&amp;Horizontal!AN$11,Vertical!$E:$O,AN$10,0))+0</f>
        <v>58.06</v>
      </c>
      <c r="AO163" s="207">
        <f>(VLOOKUP(Horizontal!$C163&amp;Horizontal!$B163&amp;Horizontal!AO$11,Vertical!$E:$O,AO$10,0))+0</f>
        <v>65.92</v>
      </c>
      <c r="AP163" s="207">
        <f>(VLOOKUP(Horizontal!$C163&amp;Horizontal!$B163&amp;Horizontal!AP$11,Vertical!$E:$O,AP$10,0))+0</f>
        <v>61.76</v>
      </c>
      <c r="AQ163" s="209">
        <f>(VLOOKUP(Horizontal!$C163&amp;Horizontal!$B163&amp;Horizontal!AQ$11,Vertical!$E:$O,AQ$10,0))+0</f>
        <v>64.52</v>
      </c>
      <c r="AR163" s="210">
        <f>(VLOOKUP(Horizontal!$C163&amp;Horizontal!$B163&amp;Horizontal!AR$11,Vertical!$E:$O,AR$10,0))+0</f>
        <v>81.48</v>
      </c>
      <c r="AS163" s="207">
        <f>(VLOOKUP(Horizontal!$C163&amp;Horizontal!$B163&amp;Horizontal!AS$11,Vertical!$E:$O,AS$10,0))+0</f>
        <v>0</v>
      </c>
      <c r="AT163" s="207">
        <f>(VLOOKUP(Horizontal!$C163&amp;Horizontal!$B163&amp;Horizontal!AT$11,Vertical!$E:$O,AT$10,0))+0</f>
        <v>4.3499999999999996</v>
      </c>
      <c r="AU163" s="207">
        <f>(VLOOKUP(Horizontal!$C163&amp;Horizontal!$B163&amp;Horizontal!AU$11,Vertical!$E:$O,AU$10,0))+0</f>
        <v>8.33</v>
      </c>
      <c r="AV163" s="207">
        <f>(VLOOKUP(Horizontal!$C163&amp;Horizontal!$B163&amp;Horizontal!AV$11,Vertical!$E:$O,AV$10,0))+0</f>
        <v>3.33</v>
      </c>
      <c r="AW163" s="207">
        <f>(VLOOKUP(Horizontal!$C163&amp;Horizontal!$B163&amp;Horizontal!AW$11,Vertical!$E:$O,AW$10,0))+0</f>
        <v>22.58</v>
      </c>
      <c r="AX163" s="207">
        <f>(VLOOKUP(Horizontal!$C163&amp;Horizontal!$B163&amp;Horizontal!AX$11,Vertical!$E:$O,AX$10,0))+0</f>
        <v>12.86</v>
      </c>
      <c r="AY163" s="207">
        <f>(VLOOKUP(Horizontal!$C163&amp;Horizontal!$B163&amp;Horizontal!AY$11,Vertical!$E:$O,AY$10,0))+0</f>
        <v>14.71</v>
      </c>
      <c r="AZ163" s="209">
        <f>(VLOOKUP(Horizontal!$C163&amp;Horizontal!$B163&amp;Horizontal!AZ$11,Vertical!$E:$O,AZ$10,0))+0</f>
        <v>3.23</v>
      </c>
      <c r="BA163" s="208">
        <f>(VLOOKUP(Horizontal!$C163&amp;Horizontal!$B163&amp;Horizontal!BA$11,Vertical!$E:$O,BA$10,0))+0</f>
        <v>57.82</v>
      </c>
      <c r="BB163" s="210">
        <f>(VLOOKUP(Horizontal!$C163&amp;Horizontal!$B163&amp;Horizontal!BB$11,Vertical!$E:$O,BB$10,0))+0</f>
        <v>449.65</v>
      </c>
      <c r="BC163" s="207">
        <f>(VLOOKUP(Horizontal!$C163&amp;Horizontal!$B163&amp;Horizontal!BC$11,Vertical!$E:$O,BC$10,0))+0</f>
        <v>297.82</v>
      </c>
      <c r="BD163" s="207">
        <f>(VLOOKUP(Horizontal!$C163&amp;Horizontal!$B163&amp;Horizontal!BD$11,Vertical!$E:$O,BD$10,0))+0</f>
        <v>260.22000000000003</v>
      </c>
      <c r="BE163" s="207">
        <f>(VLOOKUP(Horizontal!$C163&amp;Horizontal!$B163&amp;Horizontal!BE$11,Vertical!$E:$O,BE$10,0))+0</f>
        <v>261.42</v>
      </c>
      <c r="BF163" s="207">
        <f>(VLOOKUP(Horizontal!$C163&amp;Horizontal!$B163&amp;Horizontal!BF$11,Vertical!$E:$O,BF$10,0))+0</f>
        <v>283.51</v>
      </c>
      <c r="BG163" s="207">
        <f>(VLOOKUP(Horizontal!$C163&amp;Horizontal!$B163&amp;Horizontal!BG$11,Vertical!$E:$O,BG$10,0))+0</f>
        <v>226.57</v>
      </c>
      <c r="BH163" s="207">
        <f>(VLOOKUP(Horizontal!$C163&amp;Horizontal!$B163&amp;Horizontal!BH$11,Vertical!$E:$O,BH$10,0))+0</f>
        <v>207.28</v>
      </c>
      <c r="BI163" s="207">
        <f>(VLOOKUP(Horizontal!$C163&amp;Horizontal!$B163&amp;Horizontal!BI$11,Vertical!$E:$O,BI$10,0))+0</f>
        <v>199.68</v>
      </c>
      <c r="BJ163" s="209">
        <f>(VLOOKUP(Horizontal!$C163&amp;Horizontal!$B163&amp;Horizontal!BJ$11,Vertical!$E:$O,BJ$10,0))+0</f>
        <v>194.7</v>
      </c>
      <c r="BK163" s="210">
        <f>(VLOOKUP(Horizontal!$C163&amp;Horizontal!$B163&amp;Horizontal!BK$11,Vertical!$E:$O,BK$10,0))+0</f>
        <v>49</v>
      </c>
      <c r="BL163" s="207">
        <f>(VLOOKUP(Horizontal!$C163&amp;Horizontal!$B163&amp;Horizontal!BL$11,Vertical!$E:$O,BL$10,0))+0</f>
        <v>45</v>
      </c>
      <c r="BM163" s="207">
        <f>(VLOOKUP(Horizontal!$C163&amp;Horizontal!$B163&amp;Horizontal!BM$11,Vertical!$E:$O,BM$10,0))+0</f>
        <v>32</v>
      </c>
      <c r="BN163" s="207">
        <f>(VLOOKUP(Horizontal!$C163&amp;Horizontal!$B163&amp;Horizontal!BN$11,Vertical!$E:$O,BN$10,0))+0</f>
        <v>30</v>
      </c>
      <c r="BO163" s="207">
        <f>(VLOOKUP(Horizontal!$C163&amp;Horizontal!$B163&amp;Horizontal!BO$11,Vertical!$E:$O,BO$10,0))+0</f>
        <v>31</v>
      </c>
      <c r="BP163" s="207">
        <f>(VLOOKUP(Horizontal!$C163&amp;Horizontal!$B163&amp;Horizontal!BP$11,Vertical!$E:$O,BP$10,0))+0</f>
        <v>25</v>
      </c>
      <c r="BQ163" s="207">
        <f>(VLOOKUP(Horizontal!$C163&amp;Horizontal!$B163&amp;Horizontal!BQ$11,Vertical!$E:$O,BQ$10,0))+0</f>
        <v>25</v>
      </c>
      <c r="BR163" s="207">
        <f>(VLOOKUP(Horizontal!$C163&amp;Horizontal!$B163&amp;Horizontal!BR$11,Vertical!$E:$O,BR$10,0))+0</f>
        <v>25</v>
      </c>
      <c r="BS163" s="209">
        <f>(VLOOKUP(Horizontal!$C163&amp;Horizontal!$B163&amp;Horizontal!BS$11,Vertical!$E:$O,BS$10,0))+0</f>
        <v>21</v>
      </c>
      <c r="BT163" s="210">
        <f>(VLOOKUP(Horizontal!$C163&amp;Horizontal!$B163&amp;Horizontal!BT$11,Vertical!$E:$O,BT$10,0))+0</f>
        <v>9.52</v>
      </c>
      <c r="BU163" s="207">
        <f>(VLOOKUP(Horizontal!$C163&amp;Horizontal!$B163&amp;Horizontal!BU$11,Vertical!$E:$O,BU$10,0))+0</f>
        <v>80.95</v>
      </c>
      <c r="BV163" s="207">
        <f>(VLOOKUP(Horizontal!$C163&amp;Horizontal!$B163&amp;Horizontal!BV$11,Vertical!$E:$O,BV$10,0))+0</f>
        <v>79.17</v>
      </c>
      <c r="BW163" s="207">
        <f>(VLOOKUP(Horizontal!$C163&amp;Horizontal!$B163&amp;Horizontal!BW$11,Vertical!$E:$O,BW$10,0))+0</f>
        <v>72</v>
      </c>
      <c r="BX163" s="207">
        <f>(VLOOKUP(Horizontal!$C163&amp;Horizontal!$B163&amp;Horizontal!BX$11,Vertical!$E:$O,BX$10,0))+0</f>
        <v>66.67</v>
      </c>
      <c r="BY163" s="207">
        <f>(VLOOKUP(Horizontal!$C163&amp;Horizontal!$B163&amp;Horizontal!BY$11,Vertical!$E:$O,BY$10,0))+0</f>
        <v>29.17</v>
      </c>
      <c r="BZ163" s="207">
        <f>(VLOOKUP(Horizontal!$C163&amp;Horizontal!$B163&amp;Horizontal!BZ$11,Vertical!$E:$O,BZ$10,0))+0</f>
        <v>28</v>
      </c>
      <c r="CA163" s="207">
        <f>(VLOOKUP(Horizontal!$C163&amp;Horizontal!$B163&amp;Horizontal!CA$11,Vertical!$E:$O,CA$10,0))+0</f>
        <v>28</v>
      </c>
      <c r="CB163" s="209">
        <f>(VLOOKUP(Horizontal!$C163&amp;Horizontal!$B163&amp;Horizontal!CB$11,Vertical!$E:$O,CB$10,0))+0</f>
        <v>40.909999999999997</v>
      </c>
      <c r="CC163" s="210">
        <f>(VLOOKUP(Horizontal!$C163&amp;Horizontal!$B163&amp;Horizontal!CC$11,Vertical!$E:$O,CC$10,0))+0</f>
        <v>4.76</v>
      </c>
      <c r="CD163" s="207">
        <f>(VLOOKUP(Horizontal!$C163&amp;Horizontal!$B163&amp;Horizontal!CD$11,Vertical!$E:$O,CD$10,0))+0</f>
        <v>14.29</v>
      </c>
      <c r="CE163" s="207">
        <f>(VLOOKUP(Horizontal!$C163&amp;Horizontal!$B163&amp;Horizontal!CE$11,Vertical!$E:$O,CE$10,0))+0</f>
        <v>4.17</v>
      </c>
      <c r="CF163" s="207">
        <f>(VLOOKUP(Horizontal!$C163&amp;Horizontal!$B163&amp;Horizontal!CF$11,Vertical!$E:$O,CF$10,0))+0</f>
        <v>12</v>
      </c>
      <c r="CG163" s="207">
        <f>(VLOOKUP(Horizontal!$C163&amp;Horizontal!$B163&amp;Horizontal!CG$11,Vertical!$E:$O,CG$10,0))+0</f>
        <v>7.41</v>
      </c>
      <c r="CH163" s="207">
        <f>(VLOOKUP(Horizontal!$C163&amp;Horizontal!$B163&amp;Horizontal!CH$11,Vertical!$E:$O,CH$10,0))+0</f>
        <v>50</v>
      </c>
      <c r="CI163" s="207">
        <f>(VLOOKUP(Horizontal!$C163&amp;Horizontal!$B163&amp;Horizontal!CI$11,Vertical!$E:$O,CI$10,0))+0</f>
        <v>48</v>
      </c>
      <c r="CJ163" s="207">
        <f>(VLOOKUP(Horizontal!$C163&amp;Horizontal!$B163&amp;Horizontal!CJ$11,Vertical!$E:$O,CJ$10,0))+0</f>
        <v>48</v>
      </c>
      <c r="CK163" s="209">
        <f>(VLOOKUP(Horizontal!$C163&amp;Horizontal!$B163&amp;Horizontal!CK$11,Vertical!$E:$O,CK$10,0))+0</f>
        <v>36.36</v>
      </c>
      <c r="CL163" s="210">
        <f>(VLOOKUP(Horizontal!$C163&amp;Horizontal!$B163&amp;Horizontal!CL$11,Vertical!$E:$O,CL$10,0))+0</f>
        <v>85.71</v>
      </c>
      <c r="CM163" s="207">
        <f>(VLOOKUP(Horizontal!$C163&amp;Horizontal!$B163&amp;Horizontal!CM$11,Vertical!$E:$O,CM$10,0))+0</f>
        <v>4.76</v>
      </c>
      <c r="CN163" s="207">
        <f>(VLOOKUP(Horizontal!$C163&amp;Horizontal!$B163&amp;Horizontal!CN$11,Vertical!$E:$O,CN$10,0))+0</f>
        <v>16.670000000000002</v>
      </c>
      <c r="CO163" s="207">
        <f>(VLOOKUP(Horizontal!$C163&amp;Horizontal!$B163&amp;Horizontal!CO$11,Vertical!$E:$O,CO$10,0))+0</f>
        <v>16</v>
      </c>
      <c r="CP163" s="207">
        <f>(VLOOKUP(Horizontal!$C163&amp;Horizontal!$B163&amp;Horizontal!CP$11,Vertical!$E:$O,CP$10,0))+0</f>
        <v>25.93</v>
      </c>
      <c r="CQ163" s="207">
        <f>(VLOOKUP(Horizontal!$C163&amp;Horizontal!$B163&amp;Horizontal!CQ$11,Vertical!$E:$O,CQ$10,0))+0</f>
        <v>20.83</v>
      </c>
      <c r="CR163" s="207">
        <f>(VLOOKUP(Horizontal!$C163&amp;Horizontal!$B163&amp;Horizontal!CR$11,Vertical!$E:$O,CR$10,0))+0</f>
        <v>24</v>
      </c>
      <c r="CS163" s="207">
        <f>(VLOOKUP(Horizontal!$C163&amp;Horizontal!$B163&amp;Horizontal!CS$11,Vertical!$E:$O,CS$10,0))+0</f>
        <v>24</v>
      </c>
      <c r="CT163" s="207">
        <f>(VLOOKUP(Horizontal!$C163&amp;Horizontal!$B163&amp;Horizontal!CT$11,Vertical!$E:$O,CT$10,0))+0</f>
        <v>22.73</v>
      </c>
      <c r="CU163" s="152"/>
      <c r="CV163" s="211">
        <f t="shared" si="80"/>
        <v>58.95999999999998</v>
      </c>
      <c r="CW163" s="190">
        <f t="shared" si="81"/>
        <v>60.379999999999995</v>
      </c>
      <c r="CX163" s="190">
        <f t="shared" si="82"/>
        <v>60.850000000000023</v>
      </c>
      <c r="CY163" s="190">
        <f t="shared" si="83"/>
        <v>60.970000000000027</v>
      </c>
      <c r="CZ163" s="190">
        <f t="shared" si="84"/>
        <v>61.919999999999987</v>
      </c>
      <c r="DA163" s="190">
        <f t="shared" si="85"/>
        <v>50.900000000000006</v>
      </c>
      <c r="DB163" s="190">
        <f t="shared" si="86"/>
        <v>47.080000000000013</v>
      </c>
      <c r="DC163" s="190">
        <f t="shared" si="87"/>
        <v>46.240000000000009</v>
      </c>
      <c r="DD163" s="212">
        <f t="shared" si="88"/>
        <v>45.299999999999983</v>
      </c>
      <c r="DE163" s="9">
        <v>160</v>
      </c>
      <c r="DF163" s="212">
        <f t="shared" si="89"/>
        <v>-182.23278959810867</v>
      </c>
      <c r="DG163" s="264"/>
      <c r="DH163" s="265"/>
      <c r="DI163" s="265"/>
      <c r="DJ163" s="266"/>
      <c r="DK163" s="190">
        <v>476.84</v>
      </c>
      <c r="DL163" s="190">
        <v>476.84</v>
      </c>
      <c r="DM163" s="190">
        <v>476.84</v>
      </c>
      <c r="DN163" s="212">
        <v>476.84</v>
      </c>
      <c r="DO163" s="190">
        <v>481.66</v>
      </c>
      <c r="DP163" s="190">
        <v>481.66</v>
      </c>
      <c r="DQ163" s="190">
        <v>481.66</v>
      </c>
      <c r="DR163" s="212">
        <v>481.66</v>
      </c>
      <c r="DS163" s="150"/>
      <c r="DT163" s="190">
        <v>390</v>
      </c>
      <c r="DU163" s="190">
        <v>230</v>
      </c>
      <c r="DV163" s="190">
        <v>185</v>
      </c>
      <c r="DW163" s="190">
        <v>185</v>
      </c>
      <c r="DX163" s="190"/>
      <c r="DY163" s="190"/>
      <c r="DZ163" s="190"/>
      <c r="EA163" s="190"/>
      <c r="EB163" s="190"/>
      <c r="EC163" s="190"/>
      <c r="ED163" s="190">
        <f>(AVERAGE(DT163:DU163))+0</f>
        <v>310</v>
      </c>
      <c r="EE163" s="190">
        <v>210</v>
      </c>
      <c r="EF163" s="190">
        <v>170</v>
      </c>
      <c r="EG163" s="190">
        <v>160</v>
      </c>
      <c r="EH163" s="212">
        <v>155</v>
      </c>
      <c r="EI163" s="213"/>
      <c r="EJ163" s="211">
        <v>60</v>
      </c>
      <c r="EK163" s="190">
        <v>65</v>
      </c>
      <c r="EL163" s="190">
        <v>80</v>
      </c>
      <c r="EM163" s="190">
        <v>80</v>
      </c>
      <c r="EN163" s="190"/>
      <c r="EO163" s="190"/>
      <c r="EP163" s="190"/>
      <c r="EQ163" s="190"/>
      <c r="ER163" s="190"/>
      <c r="ES163" s="190"/>
      <c r="ET163" s="190">
        <f>(AVERAGE(EJ163:EM163))+0</f>
        <v>71.25</v>
      </c>
      <c r="EU163" s="190">
        <v>70</v>
      </c>
      <c r="EV163" s="190">
        <v>55</v>
      </c>
      <c r="EW163" s="190">
        <v>50</v>
      </c>
      <c r="EX163" s="212">
        <v>50</v>
      </c>
      <c r="EY163" s="211"/>
      <c r="EZ163" s="75">
        <f t="shared" si="91"/>
        <v>-0.10173434369025958</v>
      </c>
      <c r="FA163" s="89">
        <f t="shared" si="94"/>
        <v>-0.1</v>
      </c>
      <c r="FB163" s="212"/>
      <c r="FC163" s="213"/>
      <c r="FD163" s="213"/>
      <c r="FE163" s="213"/>
      <c r="FF163" s="213"/>
      <c r="FG163" s="213"/>
      <c r="FH163" s="213"/>
      <c r="FI163" s="213"/>
      <c r="FJ163" s="213"/>
      <c r="FK163" s="213"/>
      <c r="FL163" s="213"/>
      <c r="FM163" s="213"/>
      <c r="FN163" s="213"/>
      <c r="FO163" s="213"/>
      <c r="FP163" s="213"/>
      <c r="FQ163" s="213"/>
      <c r="FR163" s="213"/>
      <c r="FS163" s="211"/>
      <c r="FT163" s="190"/>
      <c r="FU163" s="190"/>
      <c r="FV163" s="190"/>
      <c r="FW163" s="190"/>
      <c r="FX163" s="190"/>
      <c r="FY163" s="190"/>
      <c r="FZ163" s="190"/>
      <c r="GA163" s="190"/>
      <c r="GB163" s="190"/>
      <c r="GC163" s="190"/>
      <c r="GD163" s="190"/>
      <c r="GE163" s="190"/>
      <c r="GF163" s="190"/>
      <c r="GG163" s="212"/>
    </row>
    <row r="164" spans="2:189">
      <c r="B164" s="33">
        <f t="shared" si="99"/>
        <v>43060</v>
      </c>
      <c r="C164" s="30" t="s">
        <v>86</v>
      </c>
      <c r="D164" s="30">
        <v>2017</v>
      </c>
      <c r="E164" s="30" t="str">
        <f t="shared" si="101"/>
        <v>2017S47</v>
      </c>
      <c r="F164" s="30" t="str">
        <f t="shared" si="90"/>
        <v>112017</v>
      </c>
      <c r="G164" s="208" t="str">
        <f>VLOOKUP(Horizontal!$C164&amp;Horizontal!$B164&amp;Horizontal!G$11,Vertical!$E:$O,G$10,0)</f>
        <v>-45,28</v>
      </c>
      <c r="H164" s="207">
        <f>(VLOOKUP(Horizontal!$C164&amp;Horizontal!$B164&amp;Horizontal!H$11,Vertical!$E:$O,H$10,0))+0</f>
        <v>390.53</v>
      </c>
      <c r="I164" s="207">
        <f>(VLOOKUP(Horizontal!$C164&amp;Horizontal!$B164&amp;Horizontal!I$11,Vertical!$E:$O,I$10,0))+0</f>
        <v>222.42</v>
      </c>
      <c r="J164" s="207">
        <f>(VLOOKUP(Horizontal!$C164&amp;Horizontal!$B164&amp;Horizontal!J$11,Vertical!$E:$O,J$10,0))+0</f>
        <v>179.52</v>
      </c>
      <c r="K164" s="207">
        <f>(VLOOKUP(Horizontal!$C164&amp;Horizontal!$B164&amp;Horizontal!K$11,Vertical!$E:$O,K$10,0))+0</f>
        <v>181.79</v>
      </c>
      <c r="L164" s="207">
        <f>(VLOOKUP(Horizontal!$C164&amp;Horizontal!$B164&amp;Horizontal!L$11,Vertical!$E:$O,L$10,0))+0</f>
        <v>209.68</v>
      </c>
      <c r="M164" s="207">
        <f>(VLOOKUP(Horizontal!$C164&amp;Horizontal!$B164&amp;Horizontal!M$11,Vertical!$E:$O,M$10,0))+0</f>
        <v>173.31</v>
      </c>
      <c r="N164" s="207">
        <f>(VLOOKUP(Horizontal!$C164&amp;Horizontal!$B164&amp;Horizontal!N$11,Vertical!$E:$O,N$10,0))+0</f>
        <v>159.94</v>
      </c>
      <c r="O164" s="207">
        <f>(VLOOKUP(Horizontal!$C164&amp;Horizontal!$B164&amp;Horizontal!O$11,Vertical!$E:$O,O$10,0))+0</f>
        <v>152.76</v>
      </c>
      <c r="P164" s="209">
        <f>(VLOOKUP(Horizontal!$C164&amp;Horizontal!$B164&amp;Horizontal!P$11,Vertical!$E:$O,P$10,0))+0</f>
        <v>149.34</v>
      </c>
      <c r="Q164" s="210">
        <f>(VLOOKUP(Horizontal!$C164&amp;Horizontal!$B164&amp;Horizontal!Q$11,Vertical!$E:$O,Q$10,0))+0</f>
        <v>58</v>
      </c>
      <c r="R164" s="207">
        <f>(VLOOKUP(Horizontal!$C164&amp;Horizontal!$B164&amp;Horizontal!R$11,Vertical!$E:$O,R$10,0))+0</f>
        <v>62</v>
      </c>
      <c r="S164" s="207">
        <f>(VLOOKUP(Horizontal!$C164&amp;Horizontal!$B164&amp;Horizontal!S$11,Vertical!$E:$O,S$10,0))+0</f>
        <v>50</v>
      </c>
      <c r="T164" s="207">
        <f>(VLOOKUP(Horizontal!$C164&amp;Horizontal!$B164&amp;Horizontal!T$11,Vertical!$E:$O,T$10,0))+0</f>
        <v>44</v>
      </c>
      <c r="U164" s="207">
        <f>(VLOOKUP(Horizontal!$C164&amp;Horizontal!$B164&amp;Horizontal!U$11,Vertical!$E:$O,U$10,0))+0</f>
        <v>44</v>
      </c>
      <c r="V164" s="207">
        <f>(VLOOKUP(Horizontal!$C164&amp;Horizontal!$B164&amp;Horizontal!V$11,Vertical!$E:$O,V$10,0))+0</f>
        <v>30</v>
      </c>
      <c r="W164" s="207">
        <f>(VLOOKUP(Horizontal!$C164&amp;Horizontal!$B164&amp;Horizontal!W$11,Vertical!$E:$O,W$10,0))+0</f>
        <v>24</v>
      </c>
      <c r="X164" s="207">
        <f>(VLOOKUP(Horizontal!$C164&amp;Horizontal!$B164&amp;Horizontal!X$11,Vertical!$E:$O,X$10,0))+0</f>
        <v>20</v>
      </c>
      <c r="Y164" s="209">
        <f>(VLOOKUP(Horizontal!$C164&amp;Horizontal!$B164&amp;Horizontal!Y$11,Vertical!$E:$O,Y$10,0))+0</f>
        <v>21</v>
      </c>
      <c r="Z164" s="210">
        <f>(VLOOKUP(Horizontal!$C164&amp;Horizontal!$B164&amp;Horizontal!Z$11,Vertical!$E:$O,Z$10,0))+0</f>
        <v>25.93</v>
      </c>
      <c r="AA164" s="207">
        <f>(VLOOKUP(Horizontal!$C164&amp;Horizontal!$B164&amp;Horizontal!AA$11,Vertical!$E:$O,AA$10,0))+0</f>
        <v>100</v>
      </c>
      <c r="AB164" s="207">
        <f>(VLOOKUP(Horizontal!$C164&amp;Horizontal!$B164&amp;Horizontal!AB$11,Vertical!$E:$O,AB$10,0))+0</f>
        <v>87.5</v>
      </c>
      <c r="AC164" s="207">
        <f>(VLOOKUP(Horizontal!$C164&amp;Horizontal!$B164&amp;Horizontal!AC$11,Vertical!$E:$O,AC$10,0))+0</f>
        <v>92.31</v>
      </c>
      <c r="AD164" s="207">
        <f>(VLOOKUP(Horizontal!$C164&amp;Horizontal!$B164&amp;Horizontal!AD$11,Vertical!$E:$O,AD$10,0))+0</f>
        <v>92.31</v>
      </c>
      <c r="AE164" s="207">
        <f>(VLOOKUP(Horizontal!$C164&amp;Horizontal!$B164&amp;Horizontal!AE$11,Vertical!$E:$O,AE$10,0))+0</f>
        <v>51.72</v>
      </c>
      <c r="AF164" s="207">
        <f>(VLOOKUP(Horizontal!$C164&amp;Horizontal!$B164&amp;Horizontal!AF$11,Vertical!$E:$O,AF$10,0))+0</f>
        <v>27.12</v>
      </c>
      <c r="AG164" s="207">
        <f>(VLOOKUP(Horizontal!$C164&amp;Horizontal!$B164&amp;Horizontal!AG$11,Vertical!$E:$O,AG$10,0))+0</f>
        <v>31.25</v>
      </c>
      <c r="AH164" s="209">
        <f>(VLOOKUP(Horizontal!$C164&amp;Horizontal!$B164&amp;Horizontal!AH$11,Vertical!$E:$O,AH$10,0))+0</f>
        <v>31.03</v>
      </c>
      <c r="AI164" s="210">
        <f>(VLOOKUP(Horizontal!$C164&amp;Horizontal!$B164&amp;Horizontal!AI$11,Vertical!$E:$O,AI$10,0))+0</f>
        <v>14.81</v>
      </c>
      <c r="AJ164" s="207">
        <f>(VLOOKUP(Horizontal!$C164&amp;Horizontal!$B164&amp;Horizontal!AJ$11,Vertical!$E:$O,AJ$10,0))+0</f>
        <v>0</v>
      </c>
      <c r="AK164" s="207">
        <f>(VLOOKUP(Horizontal!$C164&amp;Horizontal!$B164&amp;Horizontal!AK$11,Vertical!$E:$O,AK$10,0))+0</f>
        <v>8.33</v>
      </c>
      <c r="AL164" s="207">
        <f>(VLOOKUP(Horizontal!$C164&amp;Horizontal!$B164&amp;Horizontal!AL$11,Vertical!$E:$O,AL$10,0))+0</f>
        <v>7.69</v>
      </c>
      <c r="AM164" s="207">
        <f>(VLOOKUP(Horizontal!$C164&amp;Horizontal!$B164&amp;Horizontal!AM$11,Vertical!$E:$O,AM$10,0))+0</f>
        <v>0</v>
      </c>
      <c r="AN164" s="207">
        <f>(VLOOKUP(Horizontal!$C164&amp;Horizontal!$B164&amp;Horizontal!AN$11,Vertical!$E:$O,AN$10,0))+0</f>
        <v>34.479999999999997</v>
      </c>
      <c r="AO164" s="207">
        <f>(VLOOKUP(Horizontal!$C164&amp;Horizontal!$B164&amp;Horizontal!AO$11,Vertical!$E:$O,AO$10,0))+0</f>
        <v>59.32</v>
      </c>
      <c r="AP164" s="207">
        <f>(VLOOKUP(Horizontal!$C164&amp;Horizontal!$B164&amp;Horizontal!AP$11,Vertical!$E:$O,AP$10,0))+0</f>
        <v>53.13</v>
      </c>
      <c r="AQ164" s="209">
        <f>(VLOOKUP(Horizontal!$C164&amp;Horizontal!$B164&amp;Horizontal!AQ$11,Vertical!$E:$O,AQ$10,0))+0</f>
        <v>48.28</v>
      </c>
      <c r="AR164" s="210">
        <f>(VLOOKUP(Horizontal!$C164&amp;Horizontal!$B164&amp;Horizontal!AR$11,Vertical!$E:$O,AR$10,0))+0</f>
        <v>59.26</v>
      </c>
      <c r="AS164" s="207">
        <f>(VLOOKUP(Horizontal!$C164&amp;Horizontal!$B164&amp;Horizontal!AS$11,Vertical!$E:$O,AS$10,0))+0</f>
        <v>0</v>
      </c>
      <c r="AT164" s="207">
        <f>(VLOOKUP(Horizontal!$C164&amp;Horizontal!$B164&amp;Horizontal!AT$11,Vertical!$E:$O,AT$10,0))+0</f>
        <v>4.17</v>
      </c>
      <c r="AU164" s="207">
        <f>(VLOOKUP(Horizontal!$C164&amp;Horizontal!$B164&amp;Horizontal!AU$11,Vertical!$E:$O,AU$10,0))+0</f>
        <v>0</v>
      </c>
      <c r="AV164" s="207">
        <f>(VLOOKUP(Horizontal!$C164&amp;Horizontal!$B164&amp;Horizontal!AV$11,Vertical!$E:$O,AV$10,0))+0</f>
        <v>7.69</v>
      </c>
      <c r="AW164" s="207">
        <f>(VLOOKUP(Horizontal!$C164&amp;Horizontal!$B164&amp;Horizontal!AW$11,Vertical!$E:$O,AW$10,0))+0</f>
        <v>13.79</v>
      </c>
      <c r="AX164" s="207">
        <f>(VLOOKUP(Horizontal!$C164&amp;Horizontal!$B164&amp;Horizontal!AX$11,Vertical!$E:$O,AX$10,0))+0</f>
        <v>13.56</v>
      </c>
      <c r="AY164" s="207">
        <f>(VLOOKUP(Horizontal!$C164&amp;Horizontal!$B164&amp;Horizontal!AY$11,Vertical!$E:$O,AY$10,0))+0</f>
        <v>15.63</v>
      </c>
      <c r="AZ164" s="209">
        <f>(VLOOKUP(Horizontal!$C164&amp;Horizontal!$B164&amp;Horizontal!AZ$11,Vertical!$E:$O,AZ$10,0))+0</f>
        <v>20.69</v>
      </c>
      <c r="BA164" s="208">
        <f>(VLOOKUP(Horizontal!$C164&amp;Horizontal!$B164&amp;Horizontal!BA$11,Vertical!$E:$O,BA$10,0))+0</f>
        <v>56.62</v>
      </c>
      <c r="BB164" s="210">
        <f>(VLOOKUP(Horizontal!$C164&amp;Horizontal!$B164&amp;Horizontal!BB$11,Vertical!$E:$O,BB$10,0))+0</f>
        <v>448.34</v>
      </c>
      <c r="BC164" s="207">
        <f>(VLOOKUP(Horizontal!$C164&amp;Horizontal!$B164&amp;Horizontal!BC$11,Vertical!$E:$O,BC$10,0))+0</f>
        <v>280.63</v>
      </c>
      <c r="BD164" s="207">
        <f>(VLOOKUP(Horizontal!$C164&amp;Horizontal!$B164&amp;Horizontal!BD$11,Vertical!$E:$O,BD$10,0))+0</f>
        <v>242.4</v>
      </c>
      <c r="BE164" s="207">
        <f>(VLOOKUP(Horizontal!$C164&amp;Horizontal!$B164&amp;Horizontal!BE$11,Vertical!$E:$O,BE$10,0))+0</f>
        <v>246.05</v>
      </c>
      <c r="BF164" s="207">
        <f>(VLOOKUP(Horizontal!$C164&amp;Horizontal!$B164&amp;Horizontal!BF$11,Vertical!$E:$O,BF$10,0))+0</f>
        <v>271.89999999999998</v>
      </c>
      <c r="BG164" s="207">
        <f>(VLOOKUP(Horizontal!$C164&amp;Horizontal!$B164&amp;Horizontal!BG$11,Vertical!$E:$O,BG$10,0))+0</f>
        <v>224.44</v>
      </c>
      <c r="BH164" s="207">
        <f>(VLOOKUP(Horizontal!$C164&amp;Horizontal!$B164&amp;Horizontal!BH$11,Vertical!$E:$O,BH$10,0))+0</f>
        <v>204.7</v>
      </c>
      <c r="BI164" s="207">
        <f>(VLOOKUP(Horizontal!$C164&amp;Horizontal!$B164&amp;Horizontal!BI$11,Vertical!$E:$O,BI$10,0))+0</f>
        <v>196.39</v>
      </c>
      <c r="BJ164" s="209">
        <f>(VLOOKUP(Horizontal!$C164&amp;Horizontal!$B164&amp;Horizontal!BJ$11,Vertical!$E:$O,BJ$10,0))+0</f>
        <v>193.26</v>
      </c>
      <c r="BK164" s="210">
        <f>(VLOOKUP(Horizontal!$C164&amp;Horizontal!$B164&amp;Horizontal!BK$11,Vertical!$E:$O,BK$10,0))+0</f>
        <v>49</v>
      </c>
      <c r="BL164" s="207">
        <f>(VLOOKUP(Horizontal!$C164&amp;Horizontal!$B164&amp;Horizontal!BL$11,Vertical!$E:$O,BL$10,0))+0</f>
        <v>44</v>
      </c>
      <c r="BM164" s="207">
        <f>(VLOOKUP(Horizontal!$C164&amp;Horizontal!$B164&amp;Horizontal!BM$11,Vertical!$E:$O,BM$10,0))+0</f>
        <v>35</v>
      </c>
      <c r="BN164" s="207">
        <f>(VLOOKUP(Horizontal!$C164&amp;Horizontal!$B164&amp;Horizontal!BN$11,Vertical!$E:$O,BN$10,0))+0</f>
        <v>34</v>
      </c>
      <c r="BO164" s="207">
        <f>(VLOOKUP(Horizontal!$C164&amp;Horizontal!$B164&amp;Horizontal!BO$11,Vertical!$E:$O,BO$10,0))+0</f>
        <v>35</v>
      </c>
      <c r="BP164" s="207">
        <f>(VLOOKUP(Horizontal!$C164&amp;Horizontal!$B164&amp;Horizontal!BP$11,Vertical!$E:$O,BP$10,0))+0</f>
        <v>31</v>
      </c>
      <c r="BQ164" s="207">
        <f>(VLOOKUP(Horizontal!$C164&amp;Horizontal!$B164&amp;Horizontal!BQ$11,Vertical!$E:$O,BQ$10,0))+0</f>
        <v>27</v>
      </c>
      <c r="BR164" s="207">
        <f>(VLOOKUP(Horizontal!$C164&amp;Horizontal!$B164&amp;Horizontal!BR$11,Vertical!$E:$O,BR$10,0))+0</f>
        <v>25</v>
      </c>
      <c r="BS164" s="209">
        <f>(VLOOKUP(Horizontal!$C164&amp;Horizontal!$B164&amp;Horizontal!BS$11,Vertical!$E:$O,BS$10,0))+0</f>
        <v>21</v>
      </c>
      <c r="BT164" s="210">
        <f>(VLOOKUP(Horizontal!$C164&amp;Horizontal!$B164&amp;Horizontal!BT$11,Vertical!$E:$O,BT$10,0))+0</f>
        <v>10</v>
      </c>
      <c r="BU164" s="207">
        <f>(VLOOKUP(Horizontal!$C164&amp;Horizontal!$B164&amp;Horizontal!BU$11,Vertical!$E:$O,BU$10,0))+0</f>
        <v>84.21</v>
      </c>
      <c r="BV164" s="207">
        <f>(VLOOKUP(Horizontal!$C164&amp;Horizontal!$B164&amp;Horizontal!BV$11,Vertical!$E:$O,BV$10,0))+0</f>
        <v>78.95</v>
      </c>
      <c r="BW164" s="207">
        <f>(VLOOKUP(Horizontal!$C164&amp;Horizontal!$B164&amp;Horizontal!BW$11,Vertical!$E:$O,BW$10,0))+0</f>
        <v>77.27</v>
      </c>
      <c r="BX164" s="207">
        <f>(VLOOKUP(Horizontal!$C164&amp;Horizontal!$B164&amp;Horizontal!BX$11,Vertical!$E:$O,BX$10,0))+0</f>
        <v>77.27</v>
      </c>
      <c r="BY164" s="207">
        <f>(VLOOKUP(Horizontal!$C164&amp;Horizontal!$B164&amp;Horizontal!BY$11,Vertical!$E:$O,BY$10,0))+0</f>
        <v>68</v>
      </c>
      <c r="BZ164" s="207">
        <f>(VLOOKUP(Horizontal!$C164&amp;Horizontal!$B164&amp;Horizontal!BZ$11,Vertical!$E:$O,BZ$10,0))+0</f>
        <v>44</v>
      </c>
      <c r="CA164" s="207">
        <f>(VLOOKUP(Horizontal!$C164&amp;Horizontal!$B164&amp;Horizontal!CA$11,Vertical!$E:$O,CA$10,0))+0</f>
        <v>37.5</v>
      </c>
      <c r="CB164" s="209">
        <f>(VLOOKUP(Horizontal!$C164&amp;Horizontal!$B164&amp;Horizontal!CB$11,Vertical!$E:$O,CB$10,0))+0</f>
        <v>43.48</v>
      </c>
      <c r="CC164" s="210">
        <f>(VLOOKUP(Horizontal!$C164&amp;Horizontal!$B164&amp;Horizontal!CC$11,Vertical!$E:$O,CC$10,0))+0</f>
        <v>30</v>
      </c>
      <c r="CD164" s="207">
        <f>(VLOOKUP(Horizontal!$C164&amp;Horizontal!$B164&amp;Horizontal!CD$11,Vertical!$E:$O,CD$10,0))+0</f>
        <v>0</v>
      </c>
      <c r="CE164" s="207">
        <f>(VLOOKUP(Horizontal!$C164&amp;Horizontal!$B164&amp;Horizontal!CE$11,Vertical!$E:$O,CE$10,0))+0</f>
        <v>15.79</v>
      </c>
      <c r="CF164" s="207">
        <f>(VLOOKUP(Horizontal!$C164&amp;Horizontal!$B164&amp;Horizontal!CF$11,Vertical!$E:$O,CF$10,0))+0</f>
        <v>13.64</v>
      </c>
      <c r="CG164" s="207">
        <f>(VLOOKUP(Horizontal!$C164&amp;Horizontal!$B164&amp;Horizontal!CG$11,Vertical!$E:$O,CG$10,0))+0</f>
        <v>4.55</v>
      </c>
      <c r="CH164" s="207">
        <f>(VLOOKUP(Horizontal!$C164&amp;Horizontal!$B164&amp;Horizontal!CH$11,Vertical!$E:$O,CH$10,0))+0</f>
        <v>24</v>
      </c>
      <c r="CI164" s="207">
        <f>(VLOOKUP(Horizontal!$C164&amp;Horizontal!$B164&amp;Horizontal!CI$11,Vertical!$E:$O,CI$10,0))+0</f>
        <v>40</v>
      </c>
      <c r="CJ164" s="207">
        <f>(VLOOKUP(Horizontal!$C164&amp;Horizontal!$B164&amp;Horizontal!CJ$11,Vertical!$E:$O,CJ$10,0))+0</f>
        <v>45.83</v>
      </c>
      <c r="CK164" s="209">
        <f>(VLOOKUP(Horizontal!$C164&amp;Horizontal!$B164&amp;Horizontal!CK$11,Vertical!$E:$O,CK$10,0))+0</f>
        <v>34.78</v>
      </c>
      <c r="CL164" s="210">
        <f>(VLOOKUP(Horizontal!$C164&amp;Horizontal!$B164&amp;Horizontal!CL$11,Vertical!$E:$O,CL$10,0))+0</f>
        <v>60</v>
      </c>
      <c r="CM164" s="207">
        <f>(VLOOKUP(Horizontal!$C164&amp;Horizontal!$B164&amp;Horizontal!CM$11,Vertical!$E:$O,CM$10,0))+0</f>
        <v>15.79</v>
      </c>
      <c r="CN164" s="207">
        <f>(VLOOKUP(Horizontal!$C164&amp;Horizontal!$B164&amp;Horizontal!CN$11,Vertical!$E:$O,CN$10,0))+0</f>
        <v>5.26</v>
      </c>
      <c r="CO164" s="207">
        <f>(VLOOKUP(Horizontal!$C164&amp;Horizontal!$B164&amp;Horizontal!CO$11,Vertical!$E:$O,CO$10,0))+0</f>
        <v>9.09</v>
      </c>
      <c r="CP164" s="207">
        <f>(VLOOKUP(Horizontal!$C164&amp;Horizontal!$B164&amp;Horizontal!CP$11,Vertical!$E:$O,CP$10,0))+0</f>
        <v>18.18</v>
      </c>
      <c r="CQ164" s="207">
        <f>(VLOOKUP(Horizontal!$C164&amp;Horizontal!$B164&amp;Horizontal!CQ$11,Vertical!$E:$O,CQ$10,0))+0</f>
        <v>8</v>
      </c>
      <c r="CR164" s="207">
        <f>(VLOOKUP(Horizontal!$C164&amp;Horizontal!$B164&amp;Horizontal!CR$11,Vertical!$E:$O,CR$10,0))+0</f>
        <v>16</v>
      </c>
      <c r="CS164" s="207">
        <f>(VLOOKUP(Horizontal!$C164&amp;Horizontal!$B164&amp;Horizontal!CS$11,Vertical!$E:$O,CS$10,0))+0</f>
        <v>16.670000000000002</v>
      </c>
      <c r="CT164" s="207">
        <f>(VLOOKUP(Horizontal!$C164&amp;Horizontal!$B164&amp;Horizontal!CT$11,Vertical!$E:$O,CT$10,0))+0</f>
        <v>21.74</v>
      </c>
      <c r="CU164" s="152"/>
      <c r="CV164" s="211">
        <f t="shared" si="80"/>
        <v>57.81</v>
      </c>
      <c r="CW164" s="190">
        <f t="shared" si="81"/>
        <v>58.210000000000008</v>
      </c>
      <c r="CX164" s="190">
        <f t="shared" si="82"/>
        <v>62.879999999999995</v>
      </c>
      <c r="CY164" s="190">
        <f t="shared" si="83"/>
        <v>64.260000000000019</v>
      </c>
      <c r="CZ164" s="190">
        <f t="shared" si="84"/>
        <v>62.21999999999997</v>
      </c>
      <c r="DA164" s="190">
        <f t="shared" si="85"/>
        <v>51.129999999999995</v>
      </c>
      <c r="DB164" s="190">
        <f t="shared" si="86"/>
        <v>44.759999999999991</v>
      </c>
      <c r="DC164" s="190">
        <f t="shared" si="87"/>
        <v>43.629999999999995</v>
      </c>
      <c r="DD164" s="212">
        <f t="shared" si="88"/>
        <v>43.919999999999987</v>
      </c>
      <c r="DE164" s="9">
        <v>160</v>
      </c>
      <c r="DF164" s="212">
        <f t="shared" si="89"/>
        <v>-182.07278959810864</v>
      </c>
      <c r="DG164" s="264"/>
      <c r="DH164" s="265"/>
      <c r="DI164" s="265"/>
      <c r="DJ164" s="266"/>
      <c r="DK164" s="190">
        <v>446.07</v>
      </c>
      <c r="DL164" s="190">
        <v>446.07</v>
      </c>
      <c r="DM164" s="190">
        <v>446.07</v>
      </c>
      <c r="DN164" s="212">
        <v>446.07</v>
      </c>
      <c r="DO164" s="190">
        <v>449.83</v>
      </c>
      <c r="DP164" s="190">
        <v>449.83</v>
      </c>
      <c r="DQ164" s="190">
        <v>449.83</v>
      </c>
      <c r="DR164" s="212">
        <v>449.83</v>
      </c>
      <c r="DS164" s="150"/>
      <c r="DT164" s="190">
        <v>391</v>
      </c>
      <c r="DU164" s="190">
        <v>222</v>
      </c>
      <c r="DV164" s="190">
        <v>173</v>
      </c>
      <c r="DW164" s="190">
        <v>173</v>
      </c>
      <c r="DX164" s="190"/>
      <c r="DY164" s="190"/>
      <c r="DZ164" s="190"/>
      <c r="EA164" s="190"/>
      <c r="EB164" s="190"/>
      <c r="EC164" s="190"/>
      <c r="ED164" s="190">
        <f>(AVERAGE(DT164:DU164))+0</f>
        <v>306.5</v>
      </c>
      <c r="EE164" s="190">
        <v>205</v>
      </c>
      <c r="EF164" s="190">
        <v>170</v>
      </c>
      <c r="EG164" s="190">
        <v>160</v>
      </c>
      <c r="EH164" s="212">
        <v>155</v>
      </c>
      <c r="EI164" s="213"/>
      <c r="EJ164" s="211">
        <v>70</v>
      </c>
      <c r="EK164" s="190">
        <v>75</v>
      </c>
      <c r="EL164" s="190">
        <v>95</v>
      </c>
      <c r="EM164" s="190">
        <v>95</v>
      </c>
      <c r="EN164" s="190"/>
      <c r="EO164" s="190"/>
      <c r="EP164" s="190"/>
      <c r="EQ164" s="190"/>
      <c r="ER164" s="190"/>
      <c r="ES164" s="190"/>
      <c r="ET164" s="190">
        <f>(AVERAGE(EJ164:EM164))+0</f>
        <v>83.75</v>
      </c>
      <c r="EU164" s="190">
        <v>80</v>
      </c>
      <c r="EV164" s="190">
        <v>55</v>
      </c>
      <c r="EW164" s="190">
        <v>50</v>
      </c>
      <c r="EX164" s="212">
        <v>50</v>
      </c>
      <c r="EY164" s="211"/>
      <c r="EZ164" s="75">
        <f t="shared" si="91"/>
        <v>-0.10378655909049235</v>
      </c>
      <c r="FA164" s="89">
        <f t="shared" si="94"/>
        <v>-0.1</v>
      </c>
      <c r="FB164" s="212"/>
      <c r="FC164" s="213"/>
      <c r="FD164" s="213"/>
      <c r="FE164" s="213"/>
      <c r="FF164" s="213"/>
      <c r="FG164" s="213"/>
      <c r="FH164" s="213"/>
      <c r="FI164" s="213"/>
      <c r="FJ164" s="213"/>
      <c r="FK164" s="213"/>
      <c r="FL164" s="213"/>
      <c r="FM164" s="213"/>
      <c r="FN164" s="213"/>
      <c r="FO164" s="213"/>
      <c r="FP164" s="213"/>
      <c r="FQ164" s="213"/>
      <c r="FR164" s="213"/>
      <c r="FS164" s="211"/>
      <c r="FT164" s="190"/>
      <c r="FU164" s="190"/>
      <c r="FV164" s="190"/>
      <c r="FW164" s="190"/>
      <c r="FX164" s="190"/>
      <c r="FY164" s="190"/>
      <c r="FZ164" s="190"/>
      <c r="GA164" s="190"/>
      <c r="GB164" s="190"/>
      <c r="GC164" s="190"/>
      <c r="GD164" s="190"/>
      <c r="GE164" s="190"/>
      <c r="GF164" s="190"/>
      <c r="GG164" s="212"/>
    </row>
    <row r="165" spans="2:189">
      <c r="B165" s="33">
        <f t="shared" si="99"/>
        <v>43067</v>
      </c>
      <c r="C165" s="30" t="s">
        <v>102</v>
      </c>
      <c r="D165" s="30">
        <v>2017</v>
      </c>
      <c r="E165" s="30" t="str">
        <f t="shared" si="101"/>
        <v>2017S48</v>
      </c>
      <c r="F165" s="30" t="str">
        <f t="shared" si="90"/>
        <v>11Final2017</v>
      </c>
      <c r="G165" s="208" t="str">
        <f>VLOOKUP(Horizontal!$C165&amp;Horizontal!$B165&amp;Horizontal!G$11,Vertical!$E:$O,G$10,0)</f>
        <v>-43,19</v>
      </c>
      <c r="H165" s="207">
        <f>(VLOOKUP(Horizontal!$C165&amp;Horizontal!$B165&amp;Horizontal!H$11,Vertical!$E:$O,H$10,0))+0</f>
        <v>382.21</v>
      </c>
      <c r="I165" s="207">
        <f>(VLOOKUP(Horizontal!$C165&amp;Horizontal!$B165&amp;Horizontal!I$11,Vertical!$E:$O,I$10,0))+0</f>
        <v>170.61</v>
      </c>
      <c r="J165" s="207">
        <f>(VLOOKUP(Horizontal!$C165&amp;Horizontal!$B165&amp;Horizontal!J$11,Vertical!$E:$O,J$10,0))+0</f>
        <v>136.53</v>
      </c>
      <c r="K165" s="207">
        <f>(VLOOKUP(Horizontal!$C165&amp;Horizontal!$B165&amp;Horizontal!K$11,Vertical!$E:$O,K$10,0))+0</f>
        <v>141.94999999999999</v>
      </c>
      <c r="L165" s="207">
        <f>(VLOOKUP(Horizontal!$C165&amp;Horizontal!$B165&amp;Horizontal!L$11,Vertical!$E:$O,L$10,0))+0</f>
        <v>193.61</v>
      </c>
      <c r="M165" s="207">
        <f>(VLOOKUP(Horizontal!$C165&amp;Horizontal!$B165&amp;Horizontal!M$11,Vertical!$E:$O,M$10,0))+0</f>
        <v>171.51</v>
      </c>
      <c r="N165" s="207">
        <f>(VLOOKUP(Horizontal!$C165&amp;Horizontal!$B165&amp;Horizontal!N$11,Vertical!$E:$O,N$10,0))+0</f>
        <v>159.30000000000001</v>
      </c>
      <c r="O165" s="207">
        <f>(VLOOKUP(Horizontal!$C165&amp;Horizontal!$B165&amp;Horizontal!O$11,Vertical!$E:$O,O$10,0))+0</f>
        <v>151.82</v>
      </c>
      <c r="P165" s="209">
        <f>(VLOOKUP(Horizontal!$C165&amp;Horizontal!$B165&amp;Horizontal!P$11,Vertical!$E:$O,P$10,0))+0</f>
        <v>148.78</v>
      </c>
      <c r="Q165" s="210">
        <f>(VLOOKUP(Horizontal!$C165&amp;Horizontal!$B165&amp;Horizontal!Q$11,Vertical!$E:$O,Q$10,0))+0</f>
        <v>53</v>
      </c>
      <c r="R165" s="207">
        <f>(VLOOKUP(Horizontal!$C165&amp;Horizontal!$B165&amp;Horizontal!R$11,Vertical!$E:$O,R$10,0))+0</f>
        <v>61</v>
      </c>
      <c r="S165" s="207">
        <f>(VLOOKUP(Horizontal!$C165&amp;Horizontal!$B165&amp;Horizontal!S$11,Vertical!$E:$O,S$10,0))+0</f>
        <v>54</v>
      </c>
      <c r="T165" s="207">
        <f>(VLOOKUP(Horizontal!$C165&amp;Horizontal!$B165&amp;Horizontal!T$11,Vertical!$E:$O,T$10,0))+0</f>
        <v>45</v>
      </c>
      <c r="U165" s="207">
        <f>(VLOOKUP(Horizontal!$C165&amp;Horizontal!$B165&amp;Horizontal!U$11,Vertical!$E:$O,U$10,0))+0</f>
        <v>41</v>
      </c>
      <c r="V165" s="207">
        <f>(VLOOKUP(Horizontal!$C165&amp;Horizontal!$B165&amp;Horizontal!V$11,Vertical!$E:$O,V$10,0))+0</f>
        <v>35</v>
      </c>
      <c r="W165" s="207">
        <f>(VLOOKUP(Horizontal!$C165&amp;Horizontal!$B165&amp;Horizontal!W$11,Vertical!$E:$O,W$10,0))+0</f>
        <v>30</v>
      </c>
      <c r="X165" s="207">
        <f>(VLOOKUP(Horizontal!$C165&amp;Horizontal!$B165&amp;Horizontal!X$11,Vertical!$E:$O,X$10,0))+0</f>
        <v>27</v>
      </c>
      <c r="Y165" s="209">
        <f>(VLOOKUP(Horizontal!$C165&amp;Horizontal!$B165&amp;Horizontal!Y$11,Vertical!$E:$O,Y$10,0))+0</f>
        <v>23</v>
      </c>
      <c r="Z165" s="210">
        <f>(VLOOKUP(Horizontal!$C165&amp;Horizontal!$B165&amp;Horizontal!Z$11,Vertical!$E:$O,Z$10,0))+0</f>
        <v>88.46</v>
      </c>
      <c r="AA165" s="207">
        <f>(VLOOKUP(Horizontal!$C165&amp;Horizontal!$B165&amp;Horizontal!AA$11,Vertical!$E:$O,AA$10,0))+0</f>
        <v>95.65</v>
      </c>
      <c r="AB165" s="207">
        <f>(VLOOKUP(Horizontal!$C165&amp;Horizontal!$B165&amp;Horizontal!AB$11,Vertical!$E:$O,AB$10,0))+0</f>
        <v>95.24</v>
      </c>
      <c r="AC165" s="207">
        <f>(VLOOKUP(Horizontal!$C165&amp;Horizontal!$B165&amp;Horizontal!AC$11,Vertical!$E:$O,AC$10,0))+0</f>
        <v>90.48</v>
      </c>
      <c r="AD165" s="207">
        <f>(VLOOKUP(Horizontal!$C165&amp;Horizontal!$B165&amp;Horizontal!AD$11,Vertical!$E:$O,AD$10,0))+0</f>
        <v>88.46</v>
      </c>
      <c r="AE165" s="207">
        <f>(VLOOKUP(Horizontal!$C165&amp;Horizontal!$B165&amp;Horizontal!AE$11,Vertical!$E:$O,AE$10,0))+0</f>
        <v>55.56</v>
      </c>
      <c r="AF165" s="207">
        <f>(VLOOKUP(Horizontal!$C165&amp;Horizontal!$B165&amp;Horizontal!AF$11,Vertical!$E:$O,AF$10,0))+0</f>
        <v>33.33</v>
      </c>
      <c r="AG165" s="207">
        <f>(VLOOKUP(Horizontal!$C165&amp;Horizontal!$B165&amp;Horizontal!AG$11,Vertical!$E:$O,AG$10,0))+0</f>
        <v>41.94</v>
      </c>
      <c r="AH165" s="209">
        <f>(VLOOKUP(Horizontal!$C165&amp;Horizontal!$B165&amp;Horizontal!AH$11,Vertical!$E:$O,AH$10,0))+0</f>
        <v>21.88</v>
      </c>
      <c r="AI165" s="210">
        <f>(VLOOKUP(Horizontal!$C165&amp;Horizontal!$B165&amp;Horizontal!AI$11,Vertical!$E:$O,AI$10,0))+0</f>
        <v>3.85</v>
      </c>
      <c r="AJ165" s="207">
        <f>(VLOOKUP(Horizontal!$C165&amp;Horizontal!$B165&amp;Horizontal!AJ$11,Vertical!$E:$O,AJ$10,0))+0</f>
        <v>0</v>
      </c>
      <c r="AK165" s="207">
        <f>(VLOOKUP(Horizontal!$C165&amp;Horizontal!$B165&amp;Horizontal!AK$11,Vertical!$E:$O,AK$10,0))+0</f>
        <v>4.76</v>
      </c>
      <c r="AL165" s="207">
        <f>(VLOOKUP(Horizontal!$C165&amp;Horizontal!$B165&amp;Horizontal!AL$11,Vertical!$E:$O,AL$10,0))+0</f>
        <v>4.76</v>
      </c>
      <c r="AM165" s="207">
        <f>(VLOOKUP(Horizontal!$C165&amp;Horizontal!$B165&amp;Horizontal!AM$11,Vertical!$E:$O,AM$10,0))+0</f>
        <v>3.85</v>
      </c>
      <c r="AN165" s="207">
        <f>(VLOOKUP(Horizontal!$C165&amp;Horizontal!$B165&amp;Horizontal!AN$11,Vertical!$E:$O,AN$10,0))+0</f>
        <v>25.93</v>
      </c>
      <c r="AO165" s="207">
        <f>(VLOOKUP(Horizontal!$C165&amp;Horizontal!$B165&amp;Horizontal!AO$11,Vertical!$E:$O,AO$10,0))+0</f>
        <v>56.67</v>
      </c>
      <c r="AP165" s="207">
        <f>(VLOOKUP(Horizontal!$C165&amp;Horizontal!$B165&amp;Horizontal!AP$11,Vertical!$E:$O,AP$10,0))+0</f>
        <v>45.16</v>
      </c>
      <c r="AQ165" s="209">
        <f>(VLOOKUP(Horizontal!$C165&amp;Horizontal!$B165&amp;Horizontal!AQ$11,Vertical!$E:$O,AQ$10,0))+0</f>
        <v>62.5</v>
      </c>
      <c r="AR165" s="210">
        <f>(VLOOKUP(Horizontal!$C165&amp;Horizontal!$B165&amp;Horizontal!AR$11,Vertical!$E:$O,AR$10,0))+0</f>
        <v>7.69</v>
      </c>
      <c r="AS165" s="207">
        <f>(VLOOKUP(Horizontal!$C165&amp;Horizontal!$B165&amp;Horizontal!AS$11,Vertical!$E:$O,AS$10,0))+0</f>
        <v>4.3499999999999996</v>
      </c>
      <c r="AT165" s="207">
        <f>(VLOOKUP(Horizontal!$C165&amp;Horizontal!$B165&amp;Horizontal!AT$11,Vertical!$E:$O,AT$10,0))+0</f>
        <v>0</v>
      </c>
      <c r="AU165" s="207">
        <f>(VLOOKUP(Horizontal!$C165&amp;Horizontal!$B165&amp;Horizontal!AU$11,Vertical!$E:$O,AU$10,0))+0</f>
        <v>4.76</v>
      </c>
      <c r="AV165" s="207">
        <f>(VLOOKUP(Horizontal!$C165&amp;Horizontal!$B165&amp;Horizontal!AV$11,Vertical!$E:$O,AV$10,0))+0</f>
        <v>7.69</v>
      </c>
      <c r="AW165" s="207">
        <f>(VLOOKUP(Horizontal!$C165&amp;Horizontal!$B165&amp;Horizontal!AW$11,Vertical!$E:$O,AW$10,0))+0</f>
        <v>18.52</v>
      </c>
      <c r="AX165" s="207">
        <f>(VLOOKUP(Horizontal!$C165&amp;Horizontal!$B165&amp;Horizontal!AX$11,Vertical!$E:$O,AX$10,0))+0</f>
        <v>10</v>
      </c>
      <c r="AY165" s="207">
        <f>(VLOOKUP(Horizontal!$C165&amp;Horizontal!$B165&amp;Horizontal!AY$11,Vertical!$E:$O,AY$10,0))+0</f>
        <v>12.9</v>
      </c>
      <c r="AZ165" s="209">
        <f>(VLOOKUP(Horizontal!$C165&amp;Horizontal!$B165&amp;Horizontal!AZ$11,Vertical!$E:$O,AZ$10,0))+0</f>
        <v>15.63</v>
      </c>
      <c r="BA165" s="208">
        <f>(VLOOKUP(Horizontal!$C165&amp;Horizontal!$B165&amp;Horizontal!BA$11,Vertical!$E:$O,BA$10,0))+0</f>
        <v>59.75</v>
      </c>
      <c r="BB165" s="210">
        <f>(VLOOKUP(Horizontal!$C165&amp;Horizontal!$B165&amp;Horizontal!BB$11,Vertical!$E:$O,BB$10,0))+0</f>
        <v>442.8</v>
      </c>
      <c r="BC165" s="207">
        <f>(VLOOKUP(Horizontal!$C165&amp;Horizontal!$B165&amp;Horizontal!BC$11,Vertical!$E:$O,BC$10,0))+0</f>
        <v>233.23</v>
      </c>
      <c r="BD165" s="207">
        <f>(VLOOKUP(Horizontal!$C165&amp;Horizontal!$B165&amp;Horizontal!BD$11,Vertical!$E:$O,BD$10,0))+0</f>
        <v>206.71</v>
      </c>
      <c r="BE165" s="207">
        <f>(VLOOKUP(Horizontal!$C165&amp;Horizontal!$B165&amp;Horizontal!BE$11,Vertical!$E:$O,BE$10,0))+0</f>
        <v>212.24</v>
      </c>
      <c r="BF165" s="207">
        <f>(VLOOKUP(Horizontal!$C165&amp;Horizontal!$B165&amp;Horizontal!BF$11,Vertical!$E:$O,BF$10,0))+0</f>
        <v>258.22000000000003</v>
      </c>
      <c r="BG165" s="207">
        <f>(VLOOKUP(Horizontal!$C165&amp;Horizontal!$B165&amp;Horizontal!BG$11,Vertical!$E:$O,BG$10,0))+0</f>
        <v>224.29</v>
      </c>
      <c r="BH165" s="207">
        <f>(VLOOKUP(Horizontal!$C165&amp;Horizontal!$B165&amp;Horizontal!BH$11,Vertical!$E:$O,BH$10,0))+0</f>
        <v>205.05</v>
      </c>
      <c r="BI165" s="207">
        <f>(VLOOKUP(Horizontal!$C165&amp;Horizontal!$B165&amp;Horizontal!BI$11,Vertical!$E:$O,BI$10,0))+0</f>
        <v>196.19</v>
      </c>
      <c r="BJ165" s="209">
        <f>(VLOOKUP(Horizontal!$C165&amp;Horizontal!$B165&amp;Horizontal!BJ$11,Vertical!$E:$O,BJ$10,0))+0</f>
        <v>190.7</v>
      </c>
      <c r="BK165" s="210">
        <f>(VLOOKUP(Horizontal!$C165&amp;Horizontal!$B165&amp;Horizontal!BK$11,Vertical!$E:$O,BK$10,0))+0</f>
        <v>51</v>
      </c>
      <c r="BL165" s="207">
        <f>(VLOOKUP(Horizontal!$C165&amp;Horizontal!$B165&amp;Horizontal!BL$11,Vertical!$E:$O,BL$10,0))+0</f>
        <v>44</v>
      </c>
      <c r="BM165" s="207">
        <f>(VLOOKUP(Horizontal!$C165&amp;Horizontal!$B165&amp;Horizontal!BM$11,Vertical!$E:$O,BM$10,0))+0</f>
        <v>35</v>
      </c>
      <c r="BN165" s="207">
        <f>(VLOOKUP(Horizontal!$C165&amp;Horizontal!$B165&amp;Horizontal!BN$11,Vertical!$E:$O,BN$10,0))+0</f>
        <v>33</v>
      </c>
      <c r="BO165" s="207">
        <f>(VLOOKUP(Horizontal!$C165&amp;Horizontal!$B165&amp;Horizontal!BO$11,Vertical!$E:$O,BO$10,0))+0</f>
        <v>36</v>
      </c>
      <c r="BP165" s="207">
        <f>(VLOOKUP(Horizontal!$C165&amp;Horizontal!$B165&amp;Horizontal!BP$11,Vertical!$E:$O,BP$10,0))+0</f>
        <v>31</v>
      </c>
      <c r="BQ165" s="207">
        <f>(VLOOKUP(Horizontal!$C165&amp;Horizontal!$B165&amp;Horizontal!BQ$11,Vertical!$E:$O,BQ$10,0))+0</f>
        <v>28</v>
      </c>
      <c r="BR165" s="207">
        <f>(VLOOKUP(Horizontal!$C165&amp;Horizontal!$B165&amp;Horizontal!BR$11,Vertical!$E:$O,BR$10,0))+0</f>
        <v>23</v>
      </c>
      <c r="BS165" s="209">
        <f>(VLOOKUP(Horizontal!$C165&amp;Horizontal!$B165&amp;Horizontal!BS$11,Vertical!$E:$O,BS$10,0))+0</f>
        <v>20</v>
      </c>
      <c r="BT165" s="210">
        <f>(VLOOKUP(Horizontal!$C165&amp;Horizontal!$B165&amp;Horizontal!BT$11,Vertical!$E:$O,BT$10,0))+0</f>
        <v>73.680000000000007</v>
      </c>
      <c r="BU165" s="207">
        <f>(VLOOKUP(Horizontal!$C165&amp;Horizontal!$B165&amp;Horizontal!BU$11,Vertical!$E:$O,BU$10,0))+0</f>
        <v>94.74</v>
      </c>
      <c r="BV165" s="207">
        <f>(VLOOKUP(Horizontal!$C165&amp;Horizontal!$B165&amp;Horizontal!BV$11,Vertical!$E:$O,BV$10,0))+0</f>
        <v>83.33</v>
      </c>
      <c r="BW165" s="207">
        <f>(VLOOKUP(Horizontal!$C165&amp;Horizontal!$B165&amp;Horizontal!BW$11,Vertical!$E:$O,BW$10,0))+0</f>
        <v>83.33</v>
      </c>
      <c r="BX165" s="207">
        <f>(VLOOKUP(Horizontal!$C165&amp;Horizontal!$B165&amp;Horizontal!BX$11,Vertical!$E:$O,BX$10,0))+0</f>
        <v>85.71</v>
      </c>
      <c r="BY165" s="207">
        <f>(VLOOKUP(Horizontal!$C165&amp;Horizontal!$B165&amp;Horizontal!BY$11,Vertical!$E:$O,BY$10,0))+0</f>
        <v>52.17</v>
      </c>
      <c r="BZ165" s="207">
        <f>(VLOOKUP(Horizontal!$C165&amp;Horizontal!$B165&amp;Horizontal!BZ$11,Vertical!$E:$O,BZ$10,0))+0</f>
        <v>50</v>
      </c>
      <c r="CA165" s="207">
        <f>(VLOOKUP(Horizontal!$C165&amp;Horizontal!$B165&amp;Horizontal!CA$11,Vertical!$E:$O,CA$10,0))+0</f>
        <v>47.83</v>
      </c>
      <c r="CB165" s="209">
        <f>(VLOOKUP(Horizontal!$C165&amp;Horizontal!$B165&amp;Horizontal!CB$11,Vertical!$E:$O,CB$10,0))+0</f>
        <v>40.909999999999997</v>
      </c>
      <c r="CC165" s="210">
        <f>(VLOOKUP(Horizontal!$C165&amp;Horizontal!$B165&amp;Horizontal!CC$11,Vertical!$E:$O,CC$10,0))+0</f>
        <v>10.53</v>
      </c>
      <c r="CD165" s="207">
        <f>(VLOOKUP(Horizontal!$C165&amp;Horizontal!$B165&amp;Horizontal!CD$11,Vertical!$E:$O,CD$10,0))+0</f>
        <v>0</v>
      </c>
      <c r="CE165" s="207">
        <f>(VLOOKUP(Horizontal!$C165&amp;Horizontal!$B165&amp;Horizontal!CE$11,Vertical!$E:$O,CE$10,0))+0</f>
        <v>11.11</v>
      </c>
      <c r="CF165" s="207">
        <f>(VLOOKUP(Horizontal!$C165&amp;Horizontal!$B165&amp;Horizontal!CF$11,Vertical!$E:$O,CF$10,0))+0</f>
        <v>5.56</v>
      </c>
      <c r="CG165" s="207">
        <f>(VLOOKUP(Horizontal!$C165&amp;Horizontal!$B165&amp;Horizontal!CG$11,Vertical!$E:$O,CG$10,0))+0</f>
        <v>0</v>
      </c>
      <c r="CH165" s="207">
        <f>(VLOOKUP(Horizontal!$C165&amp;Horizontal!$B165&amp;Horizontal!CH$11,Vertical!$E:$O,CH$10,0))+0</f>
        <v>26.09</v>
      </c>
      <c r="CI165" s="207">
        <f>(VLOOKUP(Horizontal!$C165&amp;Horizontal!$B165&amp;Horizontal!CI$11,Vertical!$E:$O,CI$10,0))+0</f>
        <v>25</v>
      </c>
      <c r="CJ165" s="207">
        <f>(VLOOKUP(Horizontal!$C165&amp;Horizontal!$B165&amp;Horizontal!CJ$11,Vertical!$E:$O,CJ$10,0))+0</f>
        <v>30.43</v>
      </c>
      <c r="CK165" s="209">
        <f>(VLOOKUP(Horizontal!$C165&amp;Horizontal!$B165&amp;Horizontal!CK$11,Vertical!$E:$O,CK$10,0))+0</f>
        <v>36.36</v>
      </c>
      <c r="CL165" s="210">
        <f>(VLOOKUP(Horizontal!$C165&amp;Horizontal!$B165&amp;Horizontal!CL$11,Vertical!$E:$O,CL$10,0))+0</f>
        <v>15.79</v>
      </c>
      <c r="CM165" s="207">
        <f>(VLOOKUP(Horizontal!$C165&amp;Horizontal!$B165&amp;Horizontal!CM$11,Vertical!$E:$O,CM$10,0))+0</f>
        <v>5.26</v>
      </c>
      <c r="CN165" s="207">
        <f>(VLOOKUP(Horizontal!$C165&amp;Horizontal!$B165&amp;Horizontal!CN$11,Vertical!$E:$O,CN$10,0))+0</f>
        <v>5.56</v>
      </c>
      <c r="CO165" s="207">
        <f>(VLOOKUP(Horizontal!$C165&amp;Horizontal!$B165&amp;Horizontal!CO$11,Vertical!$E:$O,CO$10,0))+0</f>
        <v>11.11</v>
      </c>
      <c r="CP165" s="207">
        <f>(VLOOKUP(Horizontal!$C165&amp;Horizontal!$B165&amp;Horizontal!CP$11,Vertical!$E:$O,CP$10,0))+0</f>
        <v>14.29</v>
      </c>
      <c r="CQ165" s="207">
        <f>(VLOOKUP(Horizontal!$C165&amp;Horizontal!$B165&amp;Horizontal!CQ$11,Vertical!$E:$O,CQ$10,0))+0</f>
        <v>21.74</v>
      </c>
      <c r="CR165" s="207">
        <f>(VLOOKUP(Horizontal!$C165&amp;Horizontal!$B165&amp;Horizontal!CR$11,Vertical!$E:$O,CR$10,0))+0</f>
        <v>25</v>
      </c>
      <c r="CS165" s="207">
        <f>(VLOOKUP(Horizontal!$C165&amp;Horizontal!$B165&amp;Horizontal!CS$11,Vertical!$E:$O,CS$10,0))+0</f>
        <v>21.74</v>
      </c>
      <c r="CT165" s="207">
        <f>(VLOOKUP(Horizontal!$C165&amp;Horizontal!$B165&amp;Horizontal!CT$11,Vertical!$E:$O,CT$10,0))+0</f>
        <v>22.73</v>
      </c>
      <c r="CU165" s="152"/>
      <c r="CV165" s="211">
        <f t="shared" si="80"/>
        <v>60.590000000000032</v>
      </c>
      <c r="CW165" s="190">
        <f t="shared" si="81"/>
        <v>62.619999999999976</v>
      </c>
      <c r="CX165" s="190">
        <f t="shared" si="82"/>
        <v>70.180000000000007</v>
      </c>
      <c r="CY165" s="190">
        <f t="shared" si="83"/>
        <v>70.29000000000002</v>
      </c>
      <c r="CZ165" s="190">
        <f t="shared" si="84"/>
        <v>64.610000000000014</v>
      </c>
      <c r="DA165" s="190">
        <f t="shared" si="85"/>
        <v>52.78</v>
      </c>
      <c r="DB165" s="190">
        <f t="shared" si="86"/>
        <v>45.75</v>
      </c>
      <c r="DC165" s="190">
        <f t="shared" si="87"/>
        <v>44.370000000000005</v>
      </c>
      <c r="DD165" s="212">
        <f t="shared" si="88"/>
        <v>41.919999999999987</v>
      </c>
      <c r="DE165" s="9">
        <v>160</v>
      </c>
      <c r="DF165" s="212">
        <f t="shared" si="89"/>
        <v>-173.75278959810865</v>
      </c>
      <c r="DG165" s="264"/>
      <c r="DH165" s="265"/>
      <c r="DI165" s="265"/>
      <c r="DJ165" s="266"/>
      <c r="DK165" s="190">
        <v>204.32</v>
      </c>
      <c r="DL165" s="190">
        <v>204.32</v>
      </c>
      <c r="DM165" s="190">
        <v>204.32</v>
      </c>
      <c r="DN165" s="212">
        <v>204.32</v>
      </c>
      <c r="DO165" s="190">
        <v>208.53</v>
      </c>
      <c r="DP165" s="190">
        <v>208.52</v>
      </c>
      <c r="DQ165" s="190">
        <v>208.53</v>
      </c>
      <c r="DR165" s="212">
        <v>208.53</v>
      </c>
      <c r="DS165" s="150"/>
      <c r="DT165" s="190">
        <v>383</v>
      </c>
      <c r="DU165" s="190">
        <v>155</v>
      </c>
      <c r="DV165" s="190">
        <v>125</v>
      </c>
      <c r="DW165" s="190">
        <v>130</v>
      </c>
      <c r="DX165" s="190"/>
      <c r="DY165" s="190"/>
      <c r="DZ165" s="190"/>
      <c r="EA165" s="190"/>
      <c r="EB165" s="190"/>
      <c r="EC165" s="190"/>
      <c r="ED165" s="190">
        <f>(AVERAGE(DT165:DU165))+0</f>
        <v>269</v>
      </c>
      <c r="EE165" s="190">
        <v>175</v>
      </c>
      <c r="EF165" s="190">
        <v>170</v>
      </c>
      <c r="EG165" s="190">
        <v>160</v>
      </c>
      <c r="EH165" s="212">
        <v>155</v>
      </c>
      <c r="EI165" s="213"/>
      <c r="EJ165" s="211">
        <v>73</v>
      </c>
      <c r="EK165" s="190">
        <v>80</v>
      </c>
      <c r="EL165" s="190">
        <v>95</v>
      </c>
      <c r="EM165" s="190">
        <v>95</v>
      </c>
      <c r="EN165" s="190"/>
      <c r="EO165" s="190"/>
      <c r="EP165" s="190"/>
      <c r="EQ165" s="190"/>
      <c r="ER165" s="190"/>
      <c r="ES165" s="190"/>
      <c r="ET165" s="190">
        <f>(AVERAGE(EJ165:EM165))+0</f>
        <v>85.75</v>
      </c>
      <c r="EU165" s="190">
        <v>80</v>
      </c>
      <c r="EV165" s="190">
        <v>55</v>
      </c>
      <c r="EW165" s="190">
        <v>50</v>
      </c>
      <c r="EX165" s="212">
        <v>50</v>
      </c>
      <c r="EY165" s="211"/>
      <c r="EZ165" s="75">
        <f t="shared" si="91"/>
        <v>-0.10133977803327154</v>
      </c>
      <c r="FA165" s="89">
        <f t="shared" si="94"/>
        <v>-0.1</v>
      </c>
      <c r="FB165" s="212"/>
      <c r="FC165" s="213">
        <f t="shared" ref="FC165:FQ169" si="102">(EJ165-20)+0</f>
        <v>53</v>
      </c>
      <c r="FD165" s="213">
        <f t="shared" si="102"/>
        <v>60</v>
      </c>
      <c r="FE165" s="213">
        <f t="shared" si="102"/>
        <v>75</v>
      </c>
      <c r="FF165" s="213">
        <f t="shared" si="102"/>
        <v>75</v>
      </c>
      <c r="FG165" s="213">
        <f t="shared" si="102"/>
        <v>-20</v>
      </c>
      <c r="FH165" s="213">
        <f t="shared" si="102"/>
        <v>-20</v>
      </c>
      <c r="FI165" s="213">
        <f t="shared" si="102"/>
        <v>-20</v>
      </c>
      <c r="FJ165" s="213">
        <f t="shared" si="102"/>
        <v>-20</v>
      </c>
      <c r="FK165" s="213">
        <f t="shared" si="102"/>
        <v>-20</v>
      </c>
      <c r="FL165" s="213">
        <f t="shared" si="102"/>
        <v>-20</v>
      </c>
      <c r="FM165" s="213">
        <f t="shared" si="102"/>
        <v>65.75</v>
      </c>
      <c r="FN165" s="213">
        <f t="shared" si="102"/>
        <v>60</v>
      </c>
      <c r="FO165" s="213">
        <f t="shared" si="102"/>
        <v>35</v>
      </c>
      <c r="FP165" s="213">
        <f t="shared" si="102"/>
        <v>30</v>
      </c>
      <c r="FQ165" s="213">
        <f t="shared" si="102"/>
        <v>30</v>
      </c>
      <c r="FR165" s="213"/>
      <c r="FS165" s="211"/>
      <c r="FT165" s="190"/>
      <c r="FU165" s="190"/>
      <c r="FV165" s="190"/>
      <c r="FW165" s="190"/>
      <c r="FX165" s="190"/>
      <c r="FY165" s="190"/>
      <c r="FZ165" s="190"/>
      <c r="GA165" s="190"/>
      <c r="GB165" s="190"/>
      <c r="GC165" s="190"/>
      <c r="GD165" s="190"/>
      <c r="GE165" s="190"/>
      <c r="GF165" s="190"/>
      <c r="GG165" s="212"/>
    </row>
    <row r="166" spans="2:189">
      <c r="B166" s="33">
        <f t="shared" si="99"/>
        <v>43074</v>
      </c>
      <c r="C166" s="30" t="s">
        <v>103</v>
      </c>
      <c r="D166" s="30">
        <v>2017</v>
      </c>
      <c r="E166" s="30" t="str">
        <f t="shared" ref="E166" si="103">D166&amp;C166</f>
        <v>2017S49</v>
      </c>
      <c r="F166" s="30" t="str">
        <f t="shared" si="90"/>
        <v>122017</v>
      </c>
      <c r="G166" s="208">
        <v>-31</v>
      </c>
      <c r="H166" s="207">
        <f>(VLOOKUP(Horizontal!$C166&amp;Horizontal!$B166&amp;Horizontal!H$11,Vertical!$E:$O,H$10,0))+0</f>
        <v>177.98</v>
      </c>
      <c r="I166" s="207">
        <f>(VLOOKUP(Horizontal!$C166&amp;Horizontal!$B166&amp;Horizontal!I$11,Vertical!$E:$O,I$10,0))+0</f>
        <v>145.21</v>
      </c>
      <c r="J166" s="207">
        <f>(VLOOKUP(Horizontal!$C166&amp;Horizontal!$B166&amp;Horizontal!J$11,Vertical!$E:$O,J$10,0))+0</f>
        <v>152.72999999999999</v>
      </c>
      <c r="K166" s="207">
        <f>(VLOOKUP(Horizontal!$C166&amp;Horizontal!$B166&amp;Horizontal!K$11,Vertical!$E:$O,K$10,0))+0</f>
        <v>153.47999999999999</v>
      </c>
      <c r="L166" s="207">
        <f>(VLOOKUP(Horizontal!$C166&amp;Horizontal!$B166&amp;Horizontal!L$11,Vertical!$E:$O,L$10,0))+0</f>
        <v>191.29</v>
      </c>
      <c r="M166" s="207">
        <f>(VLOOKUP(Horizontal!$C166&amp;Horizontal!$B166&amp;Horizontal!M$11,Vertical!$E:$O,M$10,0))+0</f>
        <v>170.94</v>
      </c>
      <c r="N166" s="207">
        <f>(VLOOKUP(Horizontal!$C166&amp;Horizontal!$B166&amp;Horizontal!N$11,Vertical!$E:$O,N$10,0))+0</f>
        <v>159.4</v>
      </c>
      <c r="O166" s="207">
        <f>(VLOOKUP(Horizontal!$C166&amp;Horizontal!$B166&amp;Horizontal!O$11,Vertical!$E:$O,O$10,0))+0</f>
        <v>151.81</v>
      </c>
      <c r="P166" s="209">
        <f>(VLOOKUP(Horizontal!$C166&amp;Horizontal!$B166&amp;Horizontal!P$11,Vertical!$E:$O,P$10,0))+0</f>
        <v>148.88</v>
      </c>
      <c r="Q166" s="210">
        <f>(VLOOKUP(Horizontal!$C166&amp;Horizontal!$B166&amp;Horizontal!Q$11,Vertical!$E:$O,Q$10,0))+0</f>
        <v>57</v>
      </c>
      <c r="R166" s="207">
        <f>(VLOOKUP(Horizontal!$C166&amp;Horizontal!$B166&amp;Horizontal!R$11,Vertical!$E:$O,R$10,0))+0</f>
        <v>52</v>
      </c>
      <c r="S166" s="207">
        <f>(VLOOKUP(Horizontal!$C166&amp;Horizontal!$B166&amp;Horizontal!S$11,Vertical!$E:$O,S$10,0))+0</f>
        <v>46</v>
      </c>
      <c r="T166" s="207">
        <f>(VLOOKUP(Horizontal!$C166&amp;Horizontal!$B166&amp;Horizontal!T$11,Vertical!$E:$O,T$10,0))+0</f>
        <v>44</v>
      </c>
      <c r="U166" s="207">
        <f>(VLOOKUP(Horizontal!$C166&amp;Horizontal!$B166&amp;Horizontal!U$11,Vertical!$E:$O,U$10,0))+0</f>
        <v>44</v>
      </c>
      <c r="V166" s="207">
        <f>(VLOOKUP(Horizontal!$C166&amp;Horizontal!$B166&amp;Horizontal!V$11,Vertical!$E:$O,V$10,0))+0</f>
        <v>39</v>
      </c>
      <c r="W166" s="207">
        <f>(VLOOKUP(Horizontal!$C166&amp;Horizontal!$B166&amp;Horizontal!W$11,Vertical!$E:$O,W$10,0))+0</f>
        <v>30</v>
      </c>
      <c r="X166" s="207">
        <f>(VLOOKUP(Horizontal!$C166&amp;Horizontal!$B166&amp;Horizontal!X$11,Vertical!$E:$O,X$10,0))+0</f>
        <v>25</v>
      </c>
      <c r="Y166" s="209">
        <f>(VLOOKUP(Horizontal!$C166&amp;Horizontal!$B166&amp;Horizontal!Y$11,Vertical!$E:$O,Y$10,0))+0</f>
        <v>22</v>
      </c>
      <c r="Z166" s="210">
        <f>(VLOOKUP(Horizontal!$C166&amp;Horizontal!$B166&amp;Horizontal!Z$11,Vertical!$E:$O,Z$10,0))+0</f>
        <v>31.03</v>
      </c>
      <c r="AA166" s="207">
        <f>(VLOOKUP(Horizontal!$C166&amp;Horizontal!$B166&amp;Horizontal!AA$11,Vertical!$E:$O,AA$10,0))+0</f>
        <v>33.33</v>
      </c>
      <c r="AB166" s="207">
        <f>(VLOOKUP(Horizontal!$C166&amp;Horizontal!$B166&amp;Horizontal!AB$11,Vertical!$E:$O,AB$10,0))+0</f>
        <v>37.04</v>
      </c>
      <c r="AC166" s="207">
        <f>(VLOOKUP(Horizontal!$C166&amp;Horizontal!$B166&amp;Horizontal!AC$11,Vertical!$E:$O,AC$10,0))+0</f>
        <v>37.04</v>
      </c>
      <c r="AD166" s="207">
        <f>(VLOOKUP(Horizontal!$C166&amp;Horizontal!$B166&amp;Horizontal!AD$11,Vertical!$E:$O,AD$10,0))+0</f>
        <v>42.86</v>
      </c>
      <c r="AE166" s="207">
        <f>(VLOOKUP(Horizontal!$C166&amp;Horizontal!$B166&amp;Horizontal!AE$11,Vertical!$E:$O,AE$10,0))+0</f>
        <v>36.67</v>
      </c>
      <c r="AF166" s="207">
        <f>(VLOOKUP(Horizontal!$C166&amp;Horizontal!$B166&amp;Horizontal!AF$11,Vertical!$E:$O,AF$10,0))+0</f>
        <v>47.06</v>
      </c>
      <c r="AG166" s="207">
        <f>(VLOOKUP(Horizontal!$C166&amp;Horizontal!$B166&amp;Horizontal!AG$11,Vertical!$E:$O,AG$10,0))+0</f>
        <v>33.33</v>
      </c>
      <c r="AH166" s="209">
        <f>(VLOOKUP(Horizontal!$C166&amp;Horizontal!$B166&amp;Horizontal!AH$11,Vertical!$E:$O,AH$10,0))+0</f>
        <v>28.13</v>
      </c>
      <c r="AI166" s="210">
        <f>(VLOOKUP(Horizontal!$C166&amp;Horizontal!$B166&amp;Horizontal!AI$11,Vertical!$E:$O,AI$10,0))+0</f>
        <v>6.9</v>
      </c>
      <c r="AJ166" s="207">
        <f>(VLOOKUP(Horizontal!$C166&amp;Horizontal!$B166&amp;Horizontal!AJ$11,Vertical!$E:$O,AJ$10,0))+0</f>
        <v>3.7</v>
      </c>
      <c r="AK166" s="207">
        <f>(VLOOKUP(Horizontal!$C166&amp;Horizontal!$B166&amp;Horizontal!AK$11,Vertical!$E:$O,AK$10,0))+0</f>
        <v>3.7</v>
      </c>
      <c r="AL166" s="207">
        <f>(VLOOKUP(Horizontal!$C166&amp;Horizontal!$B166&amp;Horizontal!AL$11,Vertical!$E:$O,AL$10,0))+0</f>
        <v>3.7</v>
      </c>
      <c r="AM166" s="207">
        <f>(VLOOKUP(Horizontal!$C166&amp;Horizontal!$B166&amp;Horizontal!AM$11,Vertical!$E:$O,AM$10,0))+0</f>
        <v>25</v>
      </c>
      <c r="AN166" s="207">
        <f>(VLOOKUP(Horizontal!$C166&amp;Horizontal!$B166&amp;Horizontal!AN$11,Vertical!$E:$O,AN$10,0))+0</f>
        <v>36.67</v>
      </c>
      <c r="AO166" s="207">
        <f>(VLOOKUP(Horizontal!$C166&amp;Horizontal!$B166&amp;Horizontal!AO$11,Vertical!$E:$O,AO$10,0))+0</f>
        <v>32.35</v>
      </c>
      <c r="AP166" s="207">
        <f>(VLOOKUP(Horizontal!$C166&amp;Horizontal!$B166&amp;Horizontal!AP$11,Vertical!$E:$O,AP$10,0))+0</f>
        <v>50</v>
      </c>
      <c r="AQ166" s="209">
        <f>(VLOOKUP(Horizontal!$C166&amp;Horizontal!$B166&amp;Horizontal!AQ$11,Vertical!$E:$O,AQ$10,0))+0</f>
        <v>53.13</v>
      </c>
      <c r="AR166" s="210">
        <f>(VLOOKUP(Horizontal!$C166&amp;Horizontal!$B166&amp;Horizontal!AR$11,Vertical!$E:$O,AR$10,0))+0</f>
        <v>62.07</v>
      </c>
      <c r="AS166" s="207">
        <f>(VLOOKUP(Horizontal!$C166&amp;Horizontal!$B166&amp;Horizontal!AS$11,Vertical!$E:$O,AS$10,0))+0</f>
        <v>62.96</v>
      </c>
      <c r="AT166" s="207">
        <f>(VLOOKUP(Horizontal!$C166&amp;Horizontal!$B166&amp;Horizontal!AT$11,Vertical!$E:$O,AT$10,0))+0</f>
        <v>59.26</v>
      </c>
      <c r="AU166" s="207">
        <f>(VLOOKUP(Horizontal!$C166&amp;Horizontal!$B166&amp;Horizontal!AU$11,Vertical!$E:$O,AU$10,0))+0</f>
        <v>59.26</v>
      </c>
      <c r="AV166" s="207">
        <f>(VLOOKUP(Horizontal!$C166&amp;Horizontal!$B166&amp;Horizontal!AV$11,Vertical!$E:$O,AV$10,0))+0</f>
        <v>32.14</v>
      </c>
      <c r="AW166" s="207">
        <f>(VLOOKUP(Horizontal!$C166&amp;Horizontal!$B166&amp;Horizontal!AW$11,Vertical!$E:$O,AW$10,0))+0</f>
        <v>26.67</v>
      </c>
      <c r="AX166" s="207">
        <f>(VLOOKUP(Horizontal!$C166&amp;Horizontal!$B166&amp;Horizontal!AX$11,Vertical!$E:$O,AX$10,0))+0</f>
        <v>20.59</v>
      </c>
      <c r="AY166" s="207">
        <f>(VLOOKUP(Horizontal!$C166&amp;Horizontal!$B166&amp;Horizontal!AY$11,Vertical!$E:$O,AY$10,0))+0</f>
        <v>16.670000000000002</v>
      </c>
      <c r="AZ166" s="209">
        <f>(VLOOKUP(Horizontal!$C166&amp;Horizontal!$B166&amp;Horizontal!AZ$11,Vertical!$E:$O,AZ$10,0))+0</f>
        <v>18.75</v>
      </c>
      <c r="BA166" s="208">
        <f>(VLOOKUP(Horizontal!$C166&amp;Horizontal!$B166&amp;Horizontal!BA$11,Vertical!$E:$O,BA$10,0))+0</f>
        <v>67.3</v>
      </c>
      <c r="BB166" s="210">
        <f>(VLOOKUP(Horizontal!$C166&amp;Horizontal!$B166&amp;Horizontal!BB$11,Vertical!$E:$O,BB$10,0))+0</f>
        <v>250.52</v>
      </c>
      <c r="BC166" s="207">
        <f>(VLOOKUP(Horizontal!$C166&amp;Horizontal!$B166&amp;Horizontal!BC$11,Vertical!$E:$O,BC$10,0))+0</f>
        <v>213.67</v>
      </c>
      <c r="BD166" s="207">
        <f>(VLOOKUP(Horizontal!$C166&amp;Horizontal!$B166&amp;Horizontal!BD$11,Vertical!$E:$O,BD$10,0))+0</f>
        <v>216.5</v>
      </c>
      <c r="BE166" s="207">
        <f>(VLOOKUP(Horizontal!$C166&amp;Horizontal!$B166&amp;Horizontal!BE$11,Vertical!$E:$O,BE$10,0))+0</f>
        <v>220.59</v>
      </c>
      <c r="BF166" s="207">
        <f>(VLOOKUP(Horizontal!$C166&amp;Horizontal!$B166&amp;Horizontal!BF$11,Vertical!$E:$O,BF$10,0))+0</f>
        <v>263.55</v>
      </c>
      <c r="BG166" s="207">
        <f>(VLOOKUP(Horizontal!$C166&amp;Horizontal!$B166&amp;Horizontal!BG$11,Vertical!$E:$O,BG$10,0))+0</f>
        <v>227.05</v>
      </c>
      <c r="BH166" s="207">
        <f>(VLOOKUP(Horizontal!$C166&amp;Horizontal!$B166&amp;Horizontal!BH$11,Vertical!$E:$O,BH$10,0))+0</f>
        <v>209.26</v>
      </c>
      <c r="BI166" s="207">
        <f>(VLOOKUP(Horizontal!$C166&amp;Horizontal!$B166&amp;Horizontal!BI$11,Vertical!$E:$O,BI$10,0))+0</f>
        <v>198.56</v>
      </c>
      <c r="BJ166" s="209">
        <f>(VLOOKUP(Horizontal!$C166&amp;Horizontal!$B166&amp;Horizontal!BJ$11,Vertical!$E:$O,BJ$10,0))+0</f>
        <v>190.6</v>
      </c>
      <c r="BK166" s="210">
        <f>(VLOOKUP(Horizontal!$C166&amp;Horizontal!$B166&amp;Horizontal!BK$11,Vertical!$E:$O,BK$10,0))+0</f>
        <v>50</v>
      </c>
      <c r="BL166" s="207">
        <f>(VLOOKUP(Horizontal!$C166&amp;Horizontal!$B166&amp;Horizontal!BL$11,Vertical!$E:$O,BL$10,0))+0</f>
        <v>38</v>
      </c>
      <c r="BM166" s="207">
        <f>(VLOOKUP(Horizontal!$C166&amp;Horizontal!$B166&amp;Horizontal!BM$11,Vertical!$E:$O,BM$10,0))+0</f>
        <v>37</v>
      </c>
      <c r="BN166" s="207">
        <f>(VLOOKUP(Horizontal!$C166&amp;Horizontal!$B166&amp;Horizontal!BN$11,Vertical!$E:$O,BN$10,0))+0</f>
        <v>35</v>
      </c>
      <c r="BO166" s="207">
        <f>(VLOOKUP(Horizontal!$C166&amp;Horizontal!$B166&amp;Horizontal!BO$11,Vertical!$E:$O,BO$10,0))+0</f>
        <v>35</v>
      </c>
      <c r="BP166" s="207">
        <f>(VLOOKUP(Horizontal!$C166&amp;Horizontal!$B166&amp;Horizontal!BP$11,Vertical!$E:$O,BP$10,0))+0</f>
        <v>29</v>
      </c>
      <c r="BQ166" s="207">
        <f>(VLOOKUP(Horizontal!$C166&amp;Horizontal!$B166&amp;Horizontal!BQ$11,Vertical!$E:$O,BQ$10,0))+0</f>
        <v>26</v>
      </c>
      <c r="BR166" s="207">
        <f>(VLOOKUP(Horizontal!$C166&amp;Horizontal!$B166&amp;Horizontal!BR$11,Vertical!$E:$O,BR$10,0))+0</f>
        <v>25</v>
      </c>
      <c r="BS166" s="209">
        <f>(VLOOKUP(Horizontal!$C166&amp;Horizontal!$B166&amp;Horizontal!BS$11,Vertical!$E:$O,BS$10,0))+0</f>
        <v>23</v>
      </c>
      <c r="BT166" s="210">
        <f>(VLOOKUP(Horizontal!$C166&amp;Horizontal!$B166&amp;Horizontal!BT$11,Vertical!$E:$O,BT$10,0))+0</f>
        <v>20.83</v>
      </c>
      <c r="BU166" s="207">
        <f>(VLOOKUP(Horizontal!$C166&amp;Horizontal!$B166&amp;Horizontal!BU$11,Vertical!$E:$O,BU$10,0))+0</f>
        <v>21.05</v>
      </c>
      <c r="BV166" s="207">
        <f>(VLOOKUP(Horizontal!$C166&amp;Horizontal!$B166&amp;Horizontal!BV$11,Vertical!$E:$O,BV$10,0))+0</f>
        <v>36.840000000000003</v>
      </c>
      <c r="BW166" s="207">
        <f>(VLOOKUP(Horizontal!$C166&amp;Horizontal!$B166&amp;Horizontal!BW$11,Vertical!$E:$O,BW$10,0))+0</f>
        <v>36.840000000000003</v>
      </c>
      <c r="BX166" s="207">
        <f>(VLOOKUP(Horizontal!$C166&amp;Horizontal!$B166&amp;Horizontal!BX$11,Vertical!$E:$O,BX$10,0))+0</f>
        <v>42.86</v>
      </c>
      <c r="BY166" s="207">
        <f>(VLOOKUP(Horizontal!$C166&amp;Horizontal!$B166&amp;Horizontal!BY$11,Vertical!$E:$O,BY$10,0))+0</f>
        <v>39.130000000000003</v>
      </c>
      <c r="BZ166" s="207">
        <f>(VLOOKUP(Horizontal!$C166&amp;Horizontal!$B166&amp;Horizontal!BZ$11,Vertical!$E:$O,BZ$10,0))+0</f>
        <v>18.52</v>
      </c>
      <c r="CA166" s="207">
        <f>(VLOOKUP(Horizontal!$C166&amp;Horizontal!$B166&amp;Horizontal!CA$11,Vertical!$E:$O,CA$10,0))+0</f>
        <v>29.17</v>
      </c>
      <c r="CB166" s="209">
        <f>(VLOOKUP(Horizontal!$C166&amp;Horizontal!$B166&amp;Horizontal!CB$11,Vertical!$E:$O,CB$10,0))+0</f>
        <v>50</v>
      </c>
      <c r="CC166" s="210">
        <f>(VLOOKUP(Horizontal!$C166&amp;Horizontal!$B166&amp;Horizontal!CC$11,Vertical!$E:$O,CC$10,0))+0</f>
        <v>4.17</v>
      </c>
      <c r="CD166" s="207">
        <f>(VLOOKUP(Horizontal!$C166&amp;Horizontal!$B166&amp;Horizontal!CD$11,Vertical!$E:$O,CD$10,0))+0</f>
        <v>5.26</v>
      </c>
      <c r="CE166" s="207">
        <f>(VLOOKUP(Horizontal!$C166&amp;Horizontal!$B166&amp;Horizontal!CE$11,Vertical!$E:$O,CE$10,0))+0</f>
        <v>0</v>
      </c>
      <c r="CF166" s="207">
        <f>(VLOOKUP(Horizontal!$C166&amp;Horizontal!$B166&amp;Horizontal!CF$11,Vertical!$E:$O,CF$10,0))+0</f>
        <v>0</v>
      </c>
      <c r="CG166" s="207">
        <f>(VLOOKUP(Horizontal!$C166&amp;Horizontal!$B166&amp;Horizontal!CG$11,Vertical!$E:$O,CG$10,0))+0</f>
        <v>14.29</v>
      </c>
      <c r="CH166" s="207">
        <f>(VLOOKUP(Horizontal!$C166&amp;Horizontal!$B166&amp;Horizontal!CH$11,Vertical!$E:$O,CH$10,0))+0</f>
        <v>26.09</v>
      </c>
      <c r="CI166" s="207">
        <f>(VLOOKUP(Horizontal!$C166&amp;Horizontal!$B166&amp;Horizontal!CI$11,Vertical!$E:$O,CI$10,0))+0</f>
        <v>29.63</v>
      </c>
      <c r="CJ166" s="207">
        <f>(VLOOKUP(Horizontal!$C166&amp;Horizontal!$B166&amp;Horizontal!CJ$11,Vertical!$E:$O,CJ$10,0))+0</f>
        <v>45.83</v>
      </c>
      <c r="CK166" s="209">
        <f>(VLOOKUP(Horizontal!$C166&amp;Horizontal!$B166&amp;Horizontal!CK$11,Vertical!$E:$O,CK$10,0))+0</f>
        <v>31.82</v>
      </c>
      <c r="CL166" s="210">
        <f>(VLOOKUP(Horizontal!$C166&amp;Horizontal!$B166&amp;Horizontal!CL$11,Vertical!$E:$O,CL$10,0))+0</f>
        <v>75</v>
      </c>
      <c r="CM166" s="207">
        <f>(VLOOKUP(Horizontal!$C166&amp;Horizontal!$B166&amp;Horizontal!CM$11,Vertical!$E:$O,CM$10,0))+0</f>
        <v>73.680000000000007</v>
      </c>
      <c r="CN166" s="207">
        <f>(VLOOKUP(Horizontal!$C166&amp;Horizontal!$B166&amp;Horizontal!CN$11,Vertical!$E:$O,CN$10,0))+0</f>
        <v>63.16</v>
      </c>
      <c r="CO166" s="207">
        <f>(VLOOKUP(Horizontal!$C166&amp;Horizontal!$B166&amp;Horizontal!CO$11,Vertical!$E:$O,CO$10,0))+0</f>
        <v>63.16</v>
      </c>
      <c r="CP166" s="207">
        <f>(VLOOKUP(Horizontal!$C166&amp;Horizontal!$B166&amp;Horizontal!CP$11,Vertical!$E:$O,CP$10,0))+0</f>
        <v>42.86</v>
      </c>
      <c r="CQ166" s="207">
        <f>(VLOOKUP(Horizontal!$C166&amp;Horizontal!$B166&amp;Horizontal!CQ$11,Vertical!$E:$O,CQ$10,0))+0</f>
        <v>34.78</v>
      </c>
      <c r="CR166" s="207">
        <f>(VLOOKUP(Horizontal!$C166&amp;Horizontal!$B166&amp;Horizontal!CR$11,Vertical!$E:$O,CR$10,0))+0</f>
        <v>51.85</v>
      </c>
      <c r="CS166" s="207">
        <f>(VLOOKUP(Horizontal!$C166&amp;Horizontal!$B166&amp;Horizontal!CS$11,Vertical!$E:$O,CS$10,0))+0</f>
        <v>25</v>
      </c>
      <c r="CT166" s="207">
        <f>(VLOOKUP(Horizontal!$C166&amp;Horizontal!$B166&amp;Horizontal!CT$11,Vertical!$E:$O,CT$10,0))+0</f>
        <v>18.18</v>
      </c>
      <c r="CU166" s="152"/>
      <c r="CV166" s="211">
        <f t="shared" si="80"/>
        <v>72.54000000000002</v>
      </c>
      <c r="CW166" s="190">
        <f t="shared" si="81"/>
        <v>68.45999999999998</v>
      </c>
      <c r="CX166" s="190">
        <f t="shared" si="82"/>
        <v>63.77000000000001</v>
      </c>
      <c r="CY166" s="190">
        <f t="shared" si="83"/>
        <v>67.110000000000014</v>
      </c>
      <c r="CZ166" s="190">
        <f t="shared" si="84"/>
        <v>72.260000000000019</v>
      </c>
      <c r="DA166" s="190">
        <f t="shared" si="85"/>
        <v>56.110000000000014</v>
      </c>
      <c r="DB166" s="190">
        <f t="shared" si="86"/>
        <v>49.859999999999985</v>
      </c>
      <c r="DC166" s="190">
        <f t="shared" si="87"/>
        <v>46.75</v>
      </c>
      <c r="DD166" s="212">
        <f t="shared" si="88"/>
        <v>41.72</v>
      </c>
      <c r="DE166" s="9">
        <v>160</v>
      </c>
      <c r="DF166" s="212">
        <f t="shared" si="89"/>
        <v>30.477210401891341</v>
      </c>
      <c r="DG166" s="264"/>
      <c r="DH166" s="265"/>
      <c r="DI166" s="265"/>
      <c r="DJ166" s="266"/>
      <c r="DK166" s="190">
        <v>216.24</v>
      </c>
      <c r="DL166" s="190">
        <v>216.24</v>
      </c>
      <c r="DM166" s="190">
        <v>216.24</v>
      </c>
      <c r="DN166" s="212">
        <v>216.24</v>
      </c>
      <c r="DO166" s="190">
        <v>220.16</v>
      </c>
      <c r="DP166" s="190">
        <v>220.16</v>
      </c>
      <c r="DQ166" s="190">
        <v>220.16</v>
      </c>
      <c r="DR166" s="212">
        <v>220.16</v>
      </c>
      <c r="DS166" s="150"/>
      <c r="DT166" s="190">
        <v>180</v>
      </c>
      <c r="DU166" s="190">
        <v>155</v>
      </c>
      <c r="DV166" s="190">
        <v>177</v>
      </c>
      <c r="DW166" s="190">
        <v>177</v>
      </c>
      <c r="DX166" s="190"/>
      <c r="DY166" s="190"/>
      <c r="DZ166" s="190"/>
      <c r="EA166" s="190"/>
      <c r="EB166" s="190"/>
      <c r="EC166" s="190"/>
      <c r="ED166" s="190">
        <v>190</v>
      </c>
      <c r="EE166" s="190">
        <v>170</v>
      </c>
      <c r="EF166" s="190">
        <v>160</v>
      </c>
      <c r="EG166" s="190">
        <v>155</v>
      </c>
      <c r="EH166" s="212">
        <v>150</v>
      </c>
      <c r="EI166" s="213"/>
      <c r="EJ166" s="211">
        <v>85</v>
      </c>
      <c r="EK166" s="190">
        <v>105</v>
      </c>
      <c r="EL166" s="190">
        <v>105</v>
      </c>
      <c r="EM166" s="190">
        <v>105</v>
      </c>
      <c r="EN166" s="190"/>
      <c r="EO166" s="190"/>
      <c r="EP166" s="190"/>
      <c r="EQ166" s="190"/>
      <c r="ER166" s="190"/>
      <c r="ES166" s="190"/>
      <c r="ET166" s="190">
        <v>90</v>
      </c>
      <c r="EU166" s="190">
        <v>65</v>
      </c>
      <c r="EV166" s="190">
        <v>55</v>
      </c>
      <c r="EW166" s="190">
        <v>50</v>
      </c>
      <c r="EX166" s="212">
        <v>50</v>
      </c>
      <c r="EY166" s="211"/>
      <c r="EZ166" s="75">
        <f t="shared" si="91"/>
        <v>-0.14691943127962084</v>
      </c>
      <c r="FA166" s="89">
        <f t="shared" si="94"/>
        <v>-0.1</v>
      </c>
      <c r="FB166" s="212"/>
      <c r="FC166" s="213">
        <f t="shared" si="102"/>
        <v>65</v>
      </c>
      <c r="FD166" s="213">
        <f t="shared" si="102"/>
        <v>85</v>
      </c>
      <c r="FE166" s="213">
        <f t="shared" si="102"/>
        <v>85</v>
      </c>
      <c r="FF166" s="213">
        <f t="shared" si="102"/>
        <v>85</v>
      </c>
      <c r="FG166" s="213">
        <f t="shared" si="102"/>
        <v>-20</v>
      </c>
      <c r="FH166" s="213">
        <f t="shared" si="102"/>
        <v>-20</v>
      </c>
      <c r="FI166" s="213">
        <f t="shared" si="102"/>
        <v>-20</v>
      </c>
      <c r="FJ166" s="213">
        <f t="shared" si="102"/>
        <v>-20</v>
      </c>
      <c r="FK166" s="213">
        <f t="shared" si="102"/>
        <v>-20</v>
      </c>
      <c r="FL166" s="213">
        <f t="shared" si="102"/>
        <v>-20</v>
      </c>
      <c r="FM166" s="213">
        <f t="shared" si="102"/>
        <v>70</v>
      </c>
      <c r="FN166" s="213">
        <f t="shared" si="102"/>
        <v>45</v>
      </c>
      <c r="FO166" s="213">
        <f t="shared" si="102"/>
        <v>35</v>
      </c>
      <c r="FP166" s="213">
        <f t="shared" si="102"/>
        <v>30</v>
      </c>
      <c r="FQ166" s="213">
        <f t="shared" si="102"/>
        <v>30</v>
      </c>
      <c r="FR166" s="213"/>
      <c r="FS166" s="211"/>
      <c r="FT166" s="190"/>
      <c r="FU166" s="190"/>
      <c r="FV166" s="190"/>
      <c r="FW166" s="190"/>
      <c r="FX166" s="190"/>
      <c r="FY166" s="190"/>
      <c r="FZ166" s="190"/>
      <c r="GA166" s="190"/>
      <c r="GB166" s="190"/>
      <c r="GC166" s="190"/>
      <c r="GD166" s="190"/>
      <c r="GE166" s="190"/>
      <c r="GF166" s="190"/>
      <c r="GG166" s="212"/>
    </row>
    <row r="167" spans="2:189">
      <c r="B167" s="33">
        <f t="shared" si="99"/>
        <v>43081</v>
      </c>
      <c r="C167" s="30" t="s">
        <v>104</v>
      </c>
      <c r="D167" s="30">
        <v>2017</v>
      </c>
      <c r="E167" s="30" t="str">
        <f t="shared" ref="E167:E168" si="104">D167&amp;C167</f>
        <v>2017S50</v>
      </c>
      <c r="F167" s="30" t="str">
        <f t="shared" si="90"/>
        <v>122017</v>
      </c>
      <c r="G167" s="208">
        <f>VLOOKUP(Horizontal!$C167&amp;Horizontal!$B167&amp;Horizontal!G$11,Vertical!$E:$O,G$10,0)</f>
        <v>-18</v>
      </c>
      <c r="H167" s="207">
        <f>(VLOOKUP(Horizontal!$C167&amp;Horizontal!$B167&amp;Horizontal!H$11,Vertical!$E:$O,H$10,0))+0</f>
        <v>194.01</v>
      </c>
      <c r="I167" s="207">
        <f>(VLOOKUP(Horizontal!$C167&amp;Horizontal!$B167&amp;Horizontal!I$11,Vertical!$E:$O,I$10,0))+0</f>
        <v>180.42</v>
      </c>
      <c r="J167" s="207">
        <f>(VLOOKUP(Horizontal!$C167&amp;Horizontal!$B167&amp;Horizontal!J$11,Vertical!$E:$O,J$10,0))+0</f>
        <v>183.5</v>
      </c>
      <c r="K167" s="207">
        <f>(VLOOKUP(Horizontal!$C167&amp;Horizontal!$B167&amp;Horizontal!K$11,Vertical!$E:$O,K$10,0))+0</f>
        <v>183.45</v>
      </c>
      <c r="L167" s="207">
        <f>(VLOOKUP(Horizontal!$C167&amp;Horizontal!$B167&amp;Horizontal!L$11,Vertical!$E:$O,L$10,0))+0</f>
        <v>205.37</v>
      </c>
      <c r="M167" s="207">
        <f>(VLOOKUP(Horizontal!$C167&amp;Horizontal!$B167&amp;Horizontal!M$11,Vertical!$E:$O,M$10,0))+0</f>
        <v>172.69</v>
      </c>
      <c r="N167" s="207">
        <f>(VLOOKUP(Horizontal!$C167&amp;Horizontal!$B167&amp;Horizontal!N$11,Vertical!$E:$O,N$10,0))+0</f>
        <v>159.97</v>
      </c>
      <c r="O167" s="207">
        <f>(VLOOKUP(Horizontal!$C167&amp;Horizontal!$B167&amp;Horizontal!O$11,Vertical!$E:$O,O$10,0))+0</f>
        <v>152.41</v>
      </c>
      <c r="P167" s="209">
        <f>(VLOOKUP(Horizontal!$C167&amp;Horizontal!$B167&amp;Horizontal!P$11,Vertical!$E:$O,P$10,0))+0</f>
        <v>149.44999999999999</v>
      </c>
      <c r="Q167" s="210">
        <f>(VLOOKUP(Horizontal!$C167&amp;Horizontal!$B167&amp;Horizontal!Q$11,Vertical!$E:$O,Q$10,0))+0</f>
        <v>61</v>
      </c>
      <c r="R167" s="207">
        <f>(VLOOKUP(Horizontal!$C167&amp;Horizontal!$B167&amp;Horizontal!R$11,Vertical!$E:$O,R$10,0))+0</f>
        <v>56</v>
      </c>
      <c r="S167" s="207">
        <f>(VLOOKUP(Horizontal!$C167&amp;Horizontal!$B167&amp;Horizontal!S$11,Vertical!$E:$O,S$10,0))+0</f>
        <v>52</v>
      </c>
      <c r="T167" s="207">
        <f>(VLOOKUP(Horizontal!$C167&amp;Horizontal!$B167&amp;Horizontal!T$11,Vertical!$E:$O,T$10,0))+0</f>
        <v>51</v>
      </c>
      <c r="U167" s="207">
        <f>(VLOOKUP(Horizontal!$C167&amp;Horizontal!$B167&amp;Horizontal!U$11,Vertical!$E:$O,U$10,0))+0</f>
        <v>44</v>
      </c>
      <c r="V167" s="207">
        <f>(VLOOKUP(Horizontal!$C167&amp;Horizontal!$B167&amp;Horizontal!V$11,Vertical!$E:$O,V$10,0))+0</f>
        <v>35</v>
      </c>
      <c r="W167" s="207">
        <f>(VLOOKUP(Horizontal!$C167&amp;Horizontal!$B167&amp;Horizontal!W$11,Vertical!$E:$O,W$10,0))+0</f>
        <v>28</v>
      </c>
      <c r="X167" s="207">
        <f>(VLOOKUP(Horizontal!$C167&amp;Horizontal!$B167&amp;Horizontal!X$11,Vertical!$E:$O,X$10,0))+0</f>
        <v>22</v>
      </c>
      <c r="Y167" s="209">
        <f>(VLOOKUP(Horizontal!$C167&amp;Horizontal!$B167&amp;Horizontal!Y$11,Vertical!$E:$O,Y$10,0))+0</f>
        <v>19</v>
      </c>
      <c r="Z167" s="210">
        <f>(VLOOKUP(Horizontal!$C167&amp;Horizontal!$B167&amp;Horizontal!Z$11,Vertical!$E:$O,Z$10,0))+0</f>
        <v>5</v>
      </c>
      <c r="AA167" s="207">
        <f>(VLOOKUP(Horizontal!$C167&amp;Horizontal!$B167&amp;Horizontal!AA$11,Vertical!$E:$O,AA$10,0))+0</f>
        <v>0</v>
      </c>
      <c r="AB167" s="207">
        <f>(VLOOKUP(Horizontal!$C167&amp;Horizontal!$B167&amp;Horizontal!AB$11,Vertical!$E:$O,AB$10,0))+0</f>
        <v>0</v>
      </c>
      <c r="AC167" s="207">
        <f>(VLOOKUP(Horizontal!$C167&amp;Horizontal!$B167&amp;Horizontal!AC$11,Vertical!$E:$O,AC$10,0))+0</f>
        <v>0</v>
      </c>
      <c r="AD167" s="207">
        <f>(VLOOKUP(Horizontal!$C167&amp;Horizontal!$B167&amp;Horizontal!AD$11,Vertical!$E:$O,AD$10,0))+0</f>
        <v>12</v>
      </c>
      <c r="AE167" s="207">
        <f>(VLOOKUP(Horizontal!$C167&amp;Horizontal!$B167&amp;Horizontal!AE$11,Vertical!$E:$O,AE$10,0))+0</f>
        <v>12.5</v>
      </c>
      <c r="AF167" s="207">
        <f>(VLOOKUP(Horizontal!$C167&amp;Horizontal!$B167&amp;Horizontal!AF$11,Vertical!$E:$O,AF$10,0))+0</f>
        <v>19.23</v>
      </c>
      <c r="AG167" s="207">
        <f>(VLOOKUP(Horizontal!$C167&amp;Horizontal!$B167&amp;Horizontal!AG$11,Vertical!$E:$O,AG$10,0))+0</f>
        <v>23.08</v>
      </c>
      <c r="AH167" s="209">
        <f>(VLOOKUP(Horizontal!$C167&amp;Horizontal!$B167&amp;Horizontal!AH$11,Vertical!$E:$O,AH$10,0))+0</f>
        <v>20</v>
      </c>
      <c r="AI167" s="210">
        <f>(VLOOKUP(Horizontal!$C167&amp;Horizontal!$B167&amp;Horizontal!AI$11,Vertical!$E:$O,AI$10,0))+0</f>
        <v>0</v>
      </c>
      <c r="AJ167" s="207">
        <f>(VLOOKUP(Horizontal!$C167&amp;Horizontal!$B167&amp;Horizontal!AJ$11,Vertical!$E:$O,AJ$10,0))+0</f>
        <v>5</v>
      </c>
      <c r="AK167" s="207">
        <f>(VLOOKUP(Horizontal!$C167&amp;Horizontal!$B167&amp;Horizontal!AK$11,Vertical!$E:$O,AK$10,0))+0</f>
        <v>10.53</v>
      </c>
      <c r="AL167" s="207">
        <f>(VLOOKUP(Horizontal!$C167&amp;Horizontal!$B167&amp;Horizontal!AL$11,Vertical!$E:$O,AL$10,0))+0</f>
        <v>5.56</v>
      </c>
      <c r="AM167" s="207">
        <f>(VLOOKUP(Horizontal!$C167&amp;Horizontal!$B167&amp;Horizontal!AM$11,Vertical!$E:$O,AM$10,0))+0</f>
        <v>8</v>
      </c>
      <c r="AN167" s="207">
        <f>(VLOOKUP(Horizontal!$C167&amp;Horizontal!$B167&amp;Horizontal!AN$11,Vertical!$E:$O,AN$10,0))+0</f>
        <v>54.17</v>
      </c>
      <c r="AO167" s="207">
        <f>(VLOOKUP(Horizontal!$C167&amp;Horizontal!$B167&amp;Horizontal!AO$11,Vertical!$E:$O,AO$10,0))+0</f>
        <v>50</v>
      </c>
      <c r="AP167" s="207">
        <f>(VLOOKUP(Horizontal!$C167&amp;Horizontal!$B167&amp;Horizontal!AP$11,Vertical!$E:$O,AP$10,0))+0</f>
        <v>57.69</v>
      </c>
      <c r="AQ167" s="209">
        <f>(VLOOKUP(Horizontal!$C167&amp;Horizontal!$B167&amp;Horizontal!AQ$11,Vertical!$E:$O,AQ$10,0))+0</f>
        <v>64</v>
      </c>
      <c r="AR167" s="210">
        <f>(VLOOKUP(Horizontal!$C167&amp;Horizontal!$B167&amp;Horizontal!AR$11,Vertical!$E:$O,AR$10,0))+0</f>
        <v>95</v>
      </c>
      <c r="AS167" s="207">
        <f>(VLOOKUP(Horizontal!$C167&amp;Horizontal!$B167&amp;Horizontal!AS$11,Vertical!$E:$O,AS$10,0))+0</f>
        <v>95</v>
      </c>
      <c r="AT167" s="207">
        <f>(VLOOKUP(Horizontal!$C167&amp;Horizontal!$B167&amp;Horizontal!AT$11,Vertical!$E:$O,AT$10,0))+0</f>
        <v>89.47</v>
      </c>
      <c r="AU167" s="207">
        <f>(VLOOKUP(Horizontal!$C167&amp;Horizontal!$B167&amp;Horizontal!AU$11,Vertical!$E:$O,AU$10,0))+0</f>
        <v>94.44</v>
      </c>
      <c r="AV167" s="207">
        <f>(VLOOKUP(Horizontal!$C167&amp;Horizontal!$B167&amp;Horizontal!AV$11,Vertical!$E:$O,AV$10,0))+0</f>
        <v>80</v>
      </c>
      <c r="AW167" s="207">
        <f>(VLOOKUP(Horizontal!$C167&amp;Horizontal!$B167&amp;Horizontal!AW$11,Vertical!$E:$O,AW$10,0))+0</f>
        <v>33.33</v>
      </c>
      <c r="AX167" s="207">
        <f>(VLOOKUP(Horizontal!$C167&amp;Horizontal!$B167&amp;Horizontal!AX$11,Vertical!$E:$O,AX$10,0))+0</f>
        <v>30.77</v>
      </c>
      <c r="AY167" s="207">
        <f>(VLOOKUP(Horizontal!$C167&amp;Horizontal!$B167&amp;Horizontal!AY$11,Vertical!$E:$O,AY$10,0))+0</f>
        <v>19.23</v>
      </c>
      <c r="AZ167" s="209">
        <f>(VLOOKUP(Horizontal!$C167&amp;Horizontal!$B167&amp;Horizontal!AZ$11,Vertical!$E:$O,AZ$10,0))+0</f>
        <v>16</v>
      </c>
      <c r="BA167" s="208">
        <f>(VLOOKUP(Horizontal!$C167&amp;Horizontal!$B167&amp;Horizontal!BA$11,Vertical!$E:$O,BA$10,0))+0</f>
        <v>67.650000000000006</v>
      </c>
      <c r="BB167" s="210">
        <f>(VLOOKUP(Horizontal!$C167&amp;Horizontal!$B167&amp;Horizontal!BB$11,Vertical!$E:$O,BB$10,0))+0</f>
        <v>261.04000000000002</v>
      </c>
      <c r="BC167" s="207">
        <f>(VLOOKUP(Horizontal!$C167&amp;Horizontal!$B167&amp;Horizontal!BC$11,Vertical!$E:$O,BC$10,0))+0</f>
        <v>241.43</v>
      </c>
      <c r="BD167" s="207">
        <f>(VLOOKUP(Horizontal!$C167&amp;Horizontal!$B167&amp;Horizontal!BD$11,Vertical!$E:$O,BD$10,0))+0</f>
        <v>245.85</v>
      </c>
      <c r="BE167" s="207">
        <f>(VLOOKUP(Horizontal!$C167&amp;Horizontal!$B167&amp;Horizontal!BE$11,Vertical!$E:$O,BE$10,0))+0</f>
        <v>245</v>
      </c>
      <c r="BF167" s="207">
        <f>(VLOOKUP(Horizontal!$C167&amp;Horizontal!$B167&amp;Horizontal!BF$11,Vertical!$E:$O,BF$10,0))+0</f>
        <v>274.83</v>
      </c>
      <c r="BG167" s="207">
        <f>(VLOOKUP(Horizontal!$C167&amp;Horizontal!$B167&amp;Horizontal!BG$11,Vertical!$E:$O,BG$10,0))+0</f>
        <v>226.31</v>
      </c>
      <c r="BH167" s="207">
        <f>(VLOOKUP(Horizontal!$C167&amp;Horizontal!$B167&amp;Horizontal!BH$11,Vertical!$E:$O,BH$10,0))+0</f>
        <v>211.33</v>
      </c>
      <c r="BI167" s="207">
        <f>(VLOOKUP(Horizontal!$C167&amp;Horizontal!$B167&amp;Horizontal!BI$11,Vertical!$E:$O,BI$10,0))+0</f>
        <v>198.42</v>
      </c>
      <c r="BJ167" s="209">
        <f>(VLOOKUP(Horizontal!$C167&amp;Horizontal!$B167&amp;Horizontal!BJ$11,Vertical!$E:$O,BJ$10,0))+0</f>
        <v>190.88</v>
      </c>
      <c r="BK167" s="210">
        <f>(VLOOKUP(Horizontal!$C167&amp;Horizontal!$B167&amp;Horizontal!BK$11,Vertical!$E:$O,BK$10,0))+0</f>
        <v>48</v>
      </c>
      <c r="BL167" s="207">
        <f>(VLOOKUP(Horizontal!$C167&amp;Horizontal!$B167&amp;Horizontal!BL$11,Vertical!$E:$O,BL$10,0))+0</f>
        <v>38</v>
      </c>
      <c r="BM167" s="207">
        <f>(VLOOKUP(Horizontal!$C167&amp;Horizontal!$B167&amp;Horizontal!BM$11,Vertical!$E:$O,BM$10,0))+0</f>
        <v>38</v>
      </c>
      <c r="BN167" s="207">
        <f>(VLOOKUP(Horizontal!$C167&amp;Horizontal!$B167&amp;Horizontal!BN$11,Vertical!$E:$O,BN$10,0))+0</f>
        <v>38</v>
      </c>
      <c r="BO167" s="207">
        <f>(VLOOKUP(Horizontal!$C167&amp;Horizontal!$B167&amp;Horizontal!BO$11,Vertical!$E:$O,BO$10,0))+0</f>
        <v>35</v>
      </c>
      <c r="BP167" s="207">
        <f>(VLOOKUP(Horizontal!$C167&amp;Horizontal!$B167&amp;Horizontal!BP$11,Vertical!$E:$O,BP$10,0))+0</f>
        <v>27</v>
      </c>
      <c r="BQ167" s="207">
        <f>(VLOOKUP(Horizontal!$C167&amp;Horizontal!$B167&amp;Horizontal!BQ$11,Vertical!$E:$O,BQ$10,0))+0</f>
        <v>24</v>
      </c>
      <c r="BR167" s="207">
        <f>(VLOOKUP(Horizontal!$C167&amp;Horizontal!$B167&amp;Horizontal!BR$11,Vertical!$E:$O,BR$10,0))+0</f>
        <v>19</v>
      </c>
      <c r="BS167" s="209">
        <f>(VLOOKUP(Horizontal!$C167&amp;Horizontal!$B167&amp;Horizontal!BS$11,Vertical!$E:$O,BS$10,0))+0</f>
        <v>16</v>
      </c>
      <c r="BT167" s="210">
        <f>(VLOOKUP(Horizontal!$C167&amp;Horizontal!$B167&amp;Horizontal!BT$11,Vertical!$E:$O,BT$10,0))+0</f>
        <v>15.79</v>
      </c>
      <c r="BU167" s="207">
        <f>(VLOOKUP(Horizontal!$C167&amp;Horizontal!$B167&amp;Horizontal!BU$11,Vertical!$E:$O,BU$10,0))+0</f>
        <v>5.88</v>
      </c>
      <c r="BV167" s="207">
        <f>(VLOOKUP(Horizontal!$C167&amp;Horizontal!$B167&amp;Horizontal!BV$11,Vertical!$E:$O,BV$10,0))+0</f>
        <v>13.33</v>
      </c>
      <c r="BW167" s="207">
        <f>(VLOOKUP(Horizontal!$C167&amp;Horizontal!$B167&amp;Horizontal!BW$11,Vertical!$E:$O,BW$10,0))+0</f>
        <v>23.53</v>
      </c>
      <c r="BX167" s="207">
        <f>(VLOOKUP(Horizontal!$C167&amp;Horizontal!$B167&amp;Horizontal!BX$11,Vertical!$E:$O,BX$10,0))+0</f>
        <v>9.52</v>
      </c>
      <c r="BY167" s="207">
        <f>(VLOOKUP(Horizontal!$C167&amp;Horizontal!$B167&amp;Horizontal!BY$11,Vertical!$E:$O,BY$10,0))+0</f>
        <v>30</v>
      </c>
      <c r="BZ167" s="207">
        <f>(VLOOKUP(Horizontal!$C167&amp;Horizontal!$B167&amp;Horizontal!BZ$11,Vertical!$E:$O,BZ$10,0))+0</f>
        <v>20.83</v>
      </c>
      <c r="CA167" s="207">
        <f>(VLOOKUP(Horizontal!$C167&amp;Horizontal!$B167&amp;Horizontal!CA$11,Vertical!$E:$O,CA$10,0))+0</f>
        <v>26.32</v>
      </c>
      <c r="CB167" s="209">
        <f>(VLOOKUP(Horizontal!$C167&amp;Horizontal!$B167&amp;Horizontal!CB$11,Vertical!$E:$O,CB$10,0))+0</f>
        <v>31.58</v>
      </c>
      <c r="CC167" s="210">
        <f>(VLOOKUP(Horizontal!$C167&amp;Horizontal!$B167&amp;Horizontal!CC$11,Vertical!$E:$O,CC$10,0))+0</f>
        <v>15.79</v>
      </c>
      <c r="CD167" s="207">
        <f>(VLOOKUP(Horizontal!$C167&amp;Horizontal!$B167&amp;Horizontal!CD$11,Vertical!$E:$O,CD$10,0))+0</f>
        <v>0</v>
      </c>
      <c r="CE167" s="207">
        <f>(VLOOKUP(Horizontal!$C167&amp;Horizontal!$B167&amp;Horizontal!CE$11,Vertical!$E:$O,CE$10,0))+0</f>
        <v>13.33</v>
      </c>
      <c r="CF167" s="207">
        <f>(VLOOKUP(Horizontal!$C167&amp;Horizontal!$B167&amp;Horizontal!CF$11,Vertical!$E:$O,CF$10,0))+0</f>
        <v>11.76</v>
      </c>
      <c r="CG167" s="207">
        <f>(VLOOKUP(Horizontal!$C167&amp;Horizontal!$B167&amp;Horizontal!CG$11,Vertical!$E:$O,CG$10,0))+0</f>
        <v>14.29</v>
      </c>
      <c r="CH167" s="207">
        <f>(VLOOKUP(Horizontal!$C167&amp;Horizontal!$B167&amp;Horizontal!CH$11,Vertical!$E:$O,CH$10,0))+0</f>
        <v>25</v>
      </c>
      <c r="CI167" s="207">
        <f>(VLOOKUP(Horizontal!$C167&amp;Horizontal!$B167&amp;Horizontal!CI$11,Vertical!$E:$O,CI$10,0))+0</f>
        <v>29.17</v>
      </c>
      <c r="CJ167" s="207">
        <f>(VLOOKUP(Horizontal!$C167&amp;Horizontal!$B167&amp;Horizontal!CJ$11,Vertical!$E:$O,CJ$10,0))+0</f>
        <v>31.58</v>
      </c>
      <c r="CK167" s="209">
        <f>(VLOOKUP(Horizontal!$C167&amp;Horizontal!$B167&amp;Horizontal!CK$11,Vertical!$E:$O,CK$10,0))+0</f>
        <v>36.840000000000003</v>
      </c>
      <c r="CL167" s="210">
        <f>(VLOOKUP(Horizontal!$C167&amp;Horizontal!$B167&amp;Horizontal!CL$11,Vertical!$E:$O,CL$10,0))+0</f>
        <v>68.42</v>
      </c>
      <c r="CM167" s="207">
        <f>(VLOOKUP(Horizontal!$C167&amp;Horizontal!$B167&amp;Horizontal!CM$11,Vertical!$E:$O,CM$10,0))+0</f>
        <v>94.12</v>
      </c>
      <c r="CN167" s="207">
        <f>(VLOOKUP(Horizontal!$C167&amp;Horizontal!$B167&amp;Horizontal!CN$11,Vertical!$E:$O,CN$10,0))+0</f>
        <v>73.33</v>
      </c>
      <c r="CO167" s="207">
        <f>(VLOOKUP(Horizontal!$C167&amp;Horizontal!$B167&amp;Horizontal!CO$11,Vertical!$E:$O,CO$10,0))+0</f>
        <v>64.709999999999994</v>
      </c>
      <c r="CP167" s="207">
        <f>(VLOOKUP(Horizontal!$C167&amp;Horizontal!$B167&amp;Horizontal!CP$11,Vertical!$E:$O,CP$10,0))+0</f>
        <v>76.19</v>
      </c>
      <c r="CQ167" s="207">
        <f>(VLOOKUP(Horizontal!$C167&amp;Horizontal!$B167&amp;Horizontal!CQ$11,Vertical!$E:$O,CQ$10,0))+0</f>
        <v>45</v>
      </c>
      <c r="CR167" s="207">
        <f>(VLOOKUP(Horizontal!$C167&amp;Horizontal!$B167&amp;Horizontal!CR$11,Vertical!$E:$O,CR$10,0))+0</f>
        <v>50</v>
      </c>
      <c r="CS167" s="207">
        <f>(VLOOKUP(Horizontal!$C167&amp;Horizontal!$B167&amp;Horizontal!CS$11,Vertical!$E:$O,CS$10,0))+0</f>
        <v>42.11</v>
      </c>
      <c r="CT167" s="207">
        <f>(VLOOKUP(Horizontal!$C167&amp;Horizontal!$B167&amp;Horizontal!CT$11,Vertical!$E:$O,CT$10,0))+0</f>
        <v>31.58</v>
      </c>
      <c r="CU167" s="152"/>
      <c r="CV167" s="211">
        <f t="shared" si="80"/>
        <v>67.03000000000003</v>
      </c>
      <c r="CW167" s="190">
        <f t="shared" si="81"/>
        <v>61.010000000000019</v>
      </c>
      <c r="CX167" s="190">
        <f t="shared" si="82"/>
        <v>62.349999999999994</v>
      </c>
      <c r="CY167" s="190">
        <f t="shared" si="83"/>
        <v>61.550000000000011</v>
      </c>
      <c r="CZ167" s="190">
        <f t="shared" si="84"/>
        <v>69.45999999999998</v>
      </c>
      <c r="DA167" s="190">
        <f t="shared" si="85"/>
        <v>53.620000000000005</v>
      </c>
      <c r="DB167" s="190">
        <f t="shared" si="86"/>
        <v>51.360000000000014</v>
      </c>
      <c r="DC167" s="190">
        <f t="shared" si="87"/>
        <v>46.009999999999991</v>
      </c>
      <c r="DD167" s="212">
        <f t="shared" si="88"/>
        <v>41.430000000000007</v>
      </c>
      <c r="DE167" s="9">
        <v>160</v>
      </c>
      <c r="DF167" s="212">
        <f t="shared" si="89"/>
        <v>14.44721040189134</v>
      </c>
      <c r="DG167" s="264"/>
      <c r="DH167" s="265"/>
      <c r="DI167" s="265"/>
      <c r="DJ167" s="266"/>
      <c r="DK167" s="190">
        <v>212.42</v>
      </c>
      <c r="DL167" s="190">
        <v>212.42</v>
      </c>
      <c r="DM167" s="190">
        <v>212.42</v>
      </c>
      <c r="DN167" s="212">
        <v>212.42</v>
      </c>
      <c r="DO167" s="190">
        <v>214.51</v>
      </c>
      <c r="DP167" s="190">
        <v>214.51</v>
      </c>
      <c r="DQ167" s="190">
        <v>214.51</v>
      </c>
      <c r="DR167" s="212">
        <v>214.51</v>
      </c>
      <c r="DS167" s="150"/>
      <c r="DT167" s="190">
        <v>197</v>
      </c>
      <c r="DU167" s="190">
        <v>177</v>
      </c>
      <c r="DV167" s="190">
        <v>177</v>
      </c>
      <c r="DW167" s="190">
        <v>177</v>
      </c>
      <c r="DX167" s="190"/>
      <c r="DY167" s="190"/>
      <c r="DZ167" s="190"/>
      <c r="EA167" s="190"/>
      <c r="EB167" s="190"/>
      <c r="EC167" s="190"/>
      <c r="ED167" s="190">
        <v>205</v>
      </c>
      <c r="EE167" s="190">
        <v>175</v>
      </c>
      <c r="EF167" s="190">
        <v>160</v>
      </c>
      <c r="EG167" s="190">
        <v>155</v>
      </c>
      <c r="EH167" s="212">
        <v>150</v>
      </c>
      <c r="EI167" s="213"/>
      <c r="EJ167" s="211">
        <v>90</v>
      </c>
      <c r="EK167" s="190">
        <v>105</v>
      </c>
      <c r="EL167" s="190">
        <v>105</v>
      </c>
      <c r="EM167" s="190">
        <v>105</v>
      </c>
      <c r="EN167" s="190"/>
      <c r="EO167" s="190"/>
      <c r="EP167" s="190"/>
      <c r="EQ167" s="190"/>
      <c r="ER167" s="190"/>
      <c r="ES167" s="190"/>
      <c r="ET167" s="190">
        <v>90</v>
      </c>
      <c r="EU167" s="190">
        <v>65</v>
      </c>
      <c r="EV167" s="190">
        <v>55</v>
      </c>
      <c r="EW167" s="190">
        <v>50</v>
      </c>
      <c r="EX167" s="212">
        <v>50</v>
      </c>
      <c r="EY167" s="211"/>
      <c r="EZ167" s="75">
        <f t="shared" si="91"/>
        <v>-8.3720930232558138E-2</v>
      </c>
      <c r="FA167" s="89">
        <f t="shared" si="94"/>
        <v>-0.1</v>
      </c>
      <c r="FB167" s="212"/>
      <c r="FC167" s="213">
        <f t="shared" si="102"/>
        <v>70</v>
      </c>
      <c r="FD167" s="213">
        <f t="shared" si="102"/>
        <v>85</v>
      </c>
      <c r="FE167" s="213">
        <f t="shared" si="102"/>
        <v>85</v>
      </c>
      <c r="FF167" s="213">
        <f t="shared" si="102"/>
        <v>85</v>
      </c>
      <c r="FG167" s="213">
        <f t="shared" si="102"/>
        <v>-20</v>
      </c>
      <c r="FH167" s="213">
        <f t="shared" si="102"/>
        <v>-20</v>
      </c>
      <c r="FI167" s="213">
        <f t="shared" si="102"/>
        <v>-20</v>
      </c>
      <c r="FJ167" s="213">
        <f t="shared" si="102"/>
        <v>-20</v>
      </c>
      <c r="FK167" s="213">
        <f t="shared" si="102"/>
        <v>-20</v>
      </c>
      <c r="FL167" s="213">
        <f t="shared" si="102"/>
        <v>-20</v>
      </c>
      <c r="FM167" s="213">
        <f t="shared" si="102"/>
        <v>70</v>
      </c>
      <c r="FN167" s="213">
        <f t="shared" si="102"/>
        <v>45</v>
      </c>
      <c r="FO167" s="213">
        <f t="shared" si="102"/>
        <v>35</v>
      </c>
      <c r="FP167" s="213">
        <f t="shared" si="102"/>
        <v>30</v>
      </c>
      <c r="FQ167" s="213">
        <f t="shared" si="102"/>
        <v>30</v>
      </c>
      <c r="FR167" s="213"/>
      <c r="FS167" s="211"/>
      <c r="FT167" s="190"/>
      <c r="FU167" s="190"/>
      <c r="FV167" s="190"/>
      <c r="FW167" s="190"/>
      <c r="FX167" s="190"/>
      <c r="FY167" s="190"/>
      <c r="FZ167" s="190"/>
      <c r="GA167" s="190"/>
      <c r="GB167" s="190"/>
      <c r="GC167" s="190"/>
      <c r="GD167" s="190"/>
      <c r="GE167" s="190"/>
      <c r="GF167" s="190"/>
      <c r="GG167" s="212"/>
    </row>
    <row r="168" spans="2:189">
      <c r="B168" s="33">
        <f>B167+7</f>
        <v>43088</v>
      </c>
      <c r="C168" s="30" t="s">
        <v>105</v>
      </c>
      <c r="D168" s="30">
        <v>2017</v>
      </c>
      <c r="E168" s="30" t="str">
        <f t="shared" si="104"/>
        <v>2017S51</v>
      </c>
      <c r="F168" s="30" t="str">
        <f t="shared" si="90"/>
        <v>122017</v>
      </c>
      <c r="G168" s="208" t="str">
        <f>VLOOKUP(Horizontal!$C168&amp;Horizontal!$B168&amp;Horizontal!G$11,Vertical!$E:$O,G$10,0)</f>
        <v>-17,59</v>
      </c>
      <c r="H168" s="207">
        <f>(VLOOKUP(Horizontal!$C168&amp;Horizontal!$B168&amp;Horizontal!H$11,Vertical!$E:$O,H$10,0))+0</f>
        <v>215.2</v>
      </c>
      <c r="I168" s="207">
        <f>(VLOOKUP(Horizontal!$C168&amp;Horizontal!$B168&amp;Horizontal!I$11,Vertical!$E:$O,I$10,0))+0</f>
        <v>178.43</v>
      </c>
      <c r="J168" s="207">
        <f>(VLOOKUP(Horizontal!$C168&amp;Horizontal!$B168&amp;Horizontal!J$11,Vertical!$E:$O,J$10,0))+0</f>
        <v>179.78</v>
      </c>
      <c r="K168" s="207">
        <f>(VLOOKUP(Horizontal!$C168&amp;Horizontal!$B168&amp;Horizontal!K$11,Vertical!$E:$O,K$10,0))+0</f>
        <v>181.14</v>
      </c>
      <c r="L168" s="207">
        <f>(VLOOKUP(Horizontal!$C168&amp;Horizontal!$B168&amp;Horizontal!L$11,Vertical!$E:$O,L$10,0))+0</f>
        <v>210.34</v>
      </c>
      <c r="M168" s="207">
        <f>(VLOOKUP(Horizontal!$C168&amp;Horizontal!$B168&amp;Horizontal!M$11,Vertical!$E:$O,M$10,0))+0</f>
        <v>172.96</v>
      </c>
      <c r="N168" s="207">
        <f>(VLOOKUP(Horizontal!$C168&amp;Horizontal!$B168&amp;Horizontal!N$11,Vertical!$E:$O,N$10,0))+0</f>
        <v>159.66999999999999</v>
      </c>
      <c r="O168" s="207">
        <f>(VLOOKUP(Horizontal!$C168&amp;Horizontal!$B168&amp;Horizontal!O$11,Vertical!$E:$O,O$10,0))+0</f>
        <v>151.79</v>
      </c>
      <c r="P168" s="209">
        <f>(VLOOKUP(Horizontal!$C168&amp;Horizontal!$B168&amp;Horizontal!P$11,Vertical!$E:$O,P$10,0))+0</f>
        <v>149.03</v>
      </c>
      <c r="Q168" s="210">
        <f>(VLOOKUP(Horizontal!$C168&amp;Horizontal!$B168&amp;Horizontal!Q$11,Vertical!$E:$O,Q$10,0))+0</f>
        <v>60</v>
      </c>
      <c r="R168" s="207">
        <f>(VLOOKUP(Horizontal!$C168&amp;Horizontal!$B168&amp;Horizontal!R$11,Vertical!$E:$O,R$10,0))+0</f>
        <v>56</v>
      </c>
      <c r="S168" s="207">
        <f>(VLOOKUP(Horizontal!$C168&amp;Horizontal!$B168&amp;Horizontal!S$11,Vertical!$E:$O,S$10,0))+0</f>
        <v>54</v>
      </c>
      <c r="T168" s="207">
        <f>(VLOOKUP(Horizontal!$C168&amp;Horizontal!$B168&amp;Horizontal!T$11,Vertical!$E:$O,T$10,0))+0</f>
        <v>54</v>
      </c>
      <c r="U168" s="207">
        <f>(VLOOKUP(Horizontal!$C168&amp;Horizontal!$B168&amp;Horizontal!U$11,Vertical!$E:$O,U$10,0))+0</f>
        <v>45</v>
      </c>
      <c r="V168" s="207">
        <f>(VLOOKUP(Horizontal!$C168&amp;Horizontal!$B168&amp;Horizontal!V$11,Vertical!$E:$O,V$10,0))+0</f>
        <v>35</v>
      </c>
      <c r="W168" s="207">
        <f>(VLOOKUP(Horizontal!$C168&amp;Horizontal!$B168&amp;Horizontal!W$11,Vertical!$E:$O,W$10,0))+0</f>
        <v>29</v>
      </c>
      <c r="X168" s="207">
        <f>(VLOOKUP(Horizontal!$C168&amp;Horizontal!$B168&amp;Horizontal!X$11,Vertical!$E:$O,X$10,0))+0</f>
        <v>28</v>
      </c>
      <c r="Y168" s="209">
        <f>(VLOOKUP(Horizontal!$C168&amp;Horizontal!$B168&amp;Horizontal!Y$11,Vertical!$E:$O,Y$10,0))+0</f>
        <v>24</v>
      </c>
      <c r="Z168" s="210">
        <f>(VLOOKUP(Horizontal!$C168&amp;Horizontal!$B168&amp;Horizontal!Z$11,Vertical!$E:$O,Z$10,0))+0</f>
        <v>4.76</v>
      </c>
      <c r="AA168" s="207">
        <f>(VLOOKUP(Horizontal!$C168&amp;Horizontal!$B168&amp;Horizontal!AA$11,Vertical!$E:$O,AA$10,0))+0</f>
        <v>54.55</v>
      </c>
      <c r="AB168" s="207">
        <f>(VLOOKUP(Horizontal!$C168&amp;Horizontal!$B168&amp;Horizontal!AB$11,Vertical!$E:$O,AB$10,0))+0</f>
        <v>59.09</v>
      </c>
      <c r="AC168" s="207">
        <f>(VLOOKUP(Horizontal!$C168&amp;Horizontal!$B168&amp;Horizontal!AC$11,Vertical!$E:$O,AC$10,0))+0</f>
        <v>50</v>
      </c>
      <c r="AD168" s="207">
        <f>(VLOOKUP(Horizontal!$C168&amp;Horizontal!$B168&amp;Horizontal!AD$11,Vertical!$E:$O,AD$10,0))+0</f>
        <v>34.78</v>
      </c>
      <c r="AE168" s="207">
        <f>(VLOOKUP(Horizontal!$C168&amp;Horizontal!$B168&amp;Horizontal!AE$11,Vertical!$E:$O,AE$10,0))+0</f>
        <v>19.23</v>
      </c>
      <c r="AF168" s="207">
        <f>(VLOOKUP(Horizontal!$C168&amp;Horizontal!$B168&amp;Horizontal!AF$11,Vertical!$E:$O,AF$10,0))+0</f>
        <v>20.83</v>
      </c>
      <c r="AG168" s="207">
        <f>(VLOOKUP(Horizontal!$C168&amp;Horizontal!$B168&amp;Horizontal!AG$11,Vertical!$E:$O,AG$10,0))+0</f>
        <v>25</v>
      </c>
      <c r="AH168" s="209">
        <f>(VLOOKUP(Horizontal!$C168&amp;Horizontal!$B168&amp;Horizontal!AH$11,Vertical!$E:$O,AH$10,0))+0</f>
        <v>30.43</v>
      </c>
      <c r="AI168" s="210">
        <f>(VLOOKUP(Horizontal!$C168&amp;Horizontal!$B168&amp;Horizontal!AI$11,Vertical!$E:$O,AI$10,0))+0</f>
        <v>0</v>
      </c>
      <c r="AJ168" s="207">
        <f>(VLOOKUP(Horizontal!$C168&amp;Horizontal!$B168&amp;Horizontal!AJ$11,Vertical!$E:$O,AJ$10,0))+0</f>
        <v>18.18</v>
      </c>
      <c r="AK168" s="207">
        <f>(VLOOKUP(Horizontal!$C168&amp;Horizontal!$B168&amp;Horizontal!AK$11,Vertical!$E:$O,AK$10,0))+0</f>
        <v>0</v>
      </c>
      <c r="AL168" s="207">
        <f>(VLOOKUP(Horizontal!$C168&amp;Horizontal!$B168&amp;Horizontal!AL$11,Vertical!$E:$O,AL$10,0))+0</f>
        <v>4.17</v>
      </c>
      <c r="AM168" s="207">
        <f>(VLOOKUP(Horizontal!$C168&amp;Horizontal!$B168&amp;Horizontal!AM$11,Vertical!$E:$O,AM$10,0))+0</f>
        <v>4.3499999999999996</v>
      </c>
      <c r="AN168" s="207">
        <f>(VLOOKUP(Horizontal!$C168&amp;Horizontal!$B168&amp;Horizontal!AN$11,Vertical!$E:$O,AN$10,0))+0</f>
        <v>34.619999999999997</v>
      </c>
      <c r="AO168" s="207">
        <f>(VLOOKUP(Horizontal!$C168&amp;Horizontal!$B168&amp;Horizontal!AO$11,Vertical!$E:$O,AO$10,0))+0</f>
        <v>50</v>
      </c>
      <c r="AP168" s="207">
        <f>(VLOOKUP(Horizontal!$C168&amp;Horizontal!$B168&amp;Horizontal!AP$11,Vertical!$E:$O,AP$10,0))+0</f>
        <v>58.33</v>
      </c>
      <c r="AQ168" s="209">
        <f>(VLOOKUP(Horizontal!$C168&amp;Horizontal!$B168&amp;Horizontal!AQ$11,Vertical!$E:$O,AQ$10,0))+0</f>
        <v>56.52</v>
      </c>
      <c r="AR168" s="210">
        <f>(VLOOKUP(Horizontal!$C168&amp;Horizontal!$B168&amp;Horizontal!AR$11,Vertical!$E:$O,AR$10,0))+0</f>
        <v>95.24</v>
      </c>
      <c r="AS168" s="207">
        <f>(VLOOKUP(Horizontal!$C168&amp;Horizontal!$B168&amp;Horizontal!AS$11,Vertical!$E:$O,AS$10,0))+0</f>
        <v>27.27</v>
      </c>
      <c r="AT168" s="207">
        <f>(VLOOKUP(Horizontal!$C168&amp;Horizontal!$B168&amp;Horizontal!AT$11,Vertical!$E:$O,AT$10,0))+0</f>
        <v>40.909999999999997</v>
      </c>
      <c r="AU168" s="207">
        <f>(VLOOKUP(Horizontal!$C168&amp;Horizontal!$B168&amp;Horizontal!AU$11,Vertical!$E:$O,AU$10,0))+0</f>
        <v>45.83</v>
      </c>
      <c r="AV168" s="207">
        <f>(VLOOKUP(Horizontal!$C168&amp;Horizontal!$B168&amp;Horizontal!AV$11,Vertical!$E:$O,AV$10,0))+0</f>
        <v>60.87</v>
      </c>
      <c r="AW168" s="207">
        <f>(VLOOKUP(Horizontal!$C168&amp;Horizontal!$B168&amp;Horizontal!AW$11,Vertical!$E:$O,AW$10,0))+0</f>
        <v>46.15</v>
      </c>
      <c r="AX168" s="207">
        <f>(VLOOKUP(Horizontal!$C168&amp;Horizontal!$B168&amp;Horizontal!AX$11,Vertical!$E:$O,AX$10,0))+0</f>
        <v>29.17</v>
      </c>
      <c r="AY168" s="207">
        <f>(VLOOKUP(Horizontal!$C168&amp;Horizontal!$B168&amp;Horizontal!AY$11,Vertical!$E:$O,AY$10,0))+0</f>
        <v>16.670000000000002</v>
      </c>
      <c r="AZ168" s="209">
        <f>(VLOOKUP(Horizontal!$C168&amp;Horizontal!$B168&amp;Horizontal!AZ$11,Vertical!$E:$O,AZ$10,0))+0</f>
        <v>13.04</v>
      </c>
      <c r="BA168" s="208">
        <f>(VLOOKUP(Horizontal!$C168&amp;Horizontal!$B168&amp;Horizontal!BA$11,Vertical!$E:$O,BA$10,0))+0</f>
        <v>70.52</v>
      </c>
      <c r="BB168" s="210">
        <f>(VLOOKUP(Horizontal!$C168&amp;Horizontal!$B168&amp;Horizontal!BB$11,Vertical!$E:$O,BB$10,0))+0</f>
        <v>287.38</v>
      </c>
      <c r="BC168" s="207">
        <f>(VLOOKUP(Horizontal!$C168&amp;Horizontal!$B168&amp;Horizontal!BC$11,Vertical!$E:$O,BC$10,0))+0</f>
        <v>249.96</v>
      </c>
      <c r="BD168" s="207">
        <f>(VLOOKUP(Horizontal!$C168&amp;Horizontal!$B168&amp;Horizontal!BD$11,Vertical!$E:$O,BD$10,0))+0</f>
        <v>249.99</v>
      </c>
      <c r="BE168" s="207">
        <f>(VLOOKUP(Horizontal!$C168&amp;Horizontal!$B168&amp;Horizontal!BE$11,Vertical!$E:$O,BE$10,0))+0</f>
        <v>252.44</v>
      </c>
      <c r="BF168" s="207">
        <f>(VLOOKUP(Horizontal!$C168&amp;Horizontal!$B168&amp;Horizontal!BF$11,Vertical!$E:$O,BF$10,0))+0</f>
        <v>282.57</v>
      </c>
      <c r="BG168" s="207">
        <f>(VLOOKUP(Horizontal!$C168&amp;Horizontal!$B168&amp;Horizontal!BG$11,Vertical!$E:$O,BG$10,0))+0</f>
        <v>229.75</v>
      </c>
      <c r="BH168" s="207">
        <f>(VLOOKUP(Horizontal!$C168&amp;Horizontal!$B168&amp;Horizontal!BH$11,Vertical!$E:$O,BH$10,0))+0</f>
        <v>209.54</v>
      </c>
      <c r="BI168" s="207">
        <f>(VLOOKUP(Horizontal!$C168&amp;Horizontal!$B168&amp;Horizontal!BI$11,Vertical!$E:$O,BI$10,0))+0</f>
        <v>198.54</v>
      </c>
      <c r="BJ168" s="209">
        <f>(VLOOKUP(Horizontal!$C168&amp;Horizontal!$B168&amp;Horizontal!BJ$11,Vertical!$E:$O,BJ$10,0))+0</f>
        <v>191.57</v>
      </c>
      <c r="BK168" s="210">
        <f>(VLOOKUP(Horizontal!$C168&amp;Horizontal!$B168&amp;Horizontal!BK$11,Vertical!$E:$O,BK$10,0))+0</f>
        <v>49</v>
      </c>
      <c r="BL168" s="207">
        <f>(VLOOKUP(Horizontal!$C168&amp;Horizontal!$B168&amp;Horizontal!BL$11,Vertical!$E:$O,BL$10,0))+0</f>
        <v>39</v>
      </c>
      <c r="BM168" s="207">
        <f>(VLOOKUP(Horizontal!$C168&amp;Horizontal!$B168&amp;Horizontal!BM$11,Vertical!$E:$O,BM$10,0))+0</f>
        <v>37</v>
      </c>
      <c r="BN168" s="207">
        <f>(VLOOKUP(Horizontal!$C168&amp;Horizontal!$B168&amp;Horizontal!BN$11,Vertical!$E:$O,BN$10,0))+0</f>
        <v>35</v>
      </c>
      <c r="BO168" s="207">
        <f>(VLOOKUP(Horizontal!$C168&amp;Horizontal!$B168&amp;Horizontal!BO$11,Vertical!$E:$O,BO$10,0))+0</f>
        <v>33</v>
      </c>
      <c r="BP168" s="207">
        <f>(VLOOKUP(Horizontal!$C168&amp;Horizontal!$B168&amp;Horizontal!BP$11,Vertical!$E:$O,BP$10,0))+0</f>
        <v>32</v>
      </c>
      <c r="BQ168" s="207">
        <f>(VLOOKUP(Horizontal!$C168&amp;Horizontal!$B168&amp;Horizontal!BQ$11,Vertical!$E:$O,BQ$10,0))+0</f>
        <v>28</v>
      </c>
      <c r="BR168" s="207">
        <f>(VLOOKUP(Horizontal!$C168&amp;Horizontal!$B168&amp;Horizontal!BR$11,Vertical!$E:$O,BR$10,0))+0</f>
        <v>27</v>
      </c>
      <c r="BS168" s="209">
        <f>(VLOOKUP(Horizontal!$C168&amp;Horizontal!$B168&amp;Horizontal!BS$11,Vertical!$E:$O,BS$10,0))+0</f>
        <v>22</v>
      </c>
      <c r="BT168" s="210">
        <f>(VLOOKUP(Horizontal!$C168&amp;Horizontal!$B168&amp;Horizontal!BT$11,Vertical!$E:$O,BT$10,0))+0</f>
        <v>0</v>
      </c>
      <c r="BU168" s="207">
        <f>(VLOOKUP(Horizontal!$C168&amp;Horizontal!$B168&amp;Horizontal!BU$11,Vertical!$E:$O,BU$10,0))+0</f>
        <v>47.06</v>
      </c>
      <c r="BV168" s="207">
        <f>(VLOOKUP(Horizontal!$C168&amp;Horizontal!$B168&amp;Horizontal!BV$11,Vertical!$E:$O,BV$10,0))+0</f>
        <v>58.82</v>
      </c>
      <c r="BW168" s="207">
        <f>(VLOOKUP(Horizontal!$C168&amp;Horizontal!$B168&amp;Horizontal!BW$11,Vertical!$E:$O,BW$10,0))+0</f>
        <v>50</v>
      </c>
      <c r="BX168" s="207">
        <f>(VLOOKUP(Horizontal!$C168&amp;Horizontal!$B168&amp;Horizontal!BX$11,Vertical!$E:$O,BX$10,0))+0</f>
        <v>27.78</v>
      </c>
      <c r="BY168" s="207">
        <f>(VLOOKUP(Horizontal!$C168&amp;Horizontal!$B168&amp;Horizontal!BY$11,Vertical!$E:$O,BY$10,0))+0</f>
        <v>31.58</v>
      </c>
      <c r="BZ168" s="207">
        <f>(VLOOKUP(Horizontal!$C168&amp;Horizontal!$B168&amp;Horizontal!BZ$11,Vertical!$E:$O,BZ$10,0))+0</f>
        <v>30</v>
      </c>
      <c r="CA168" s="207">
        <f>(VLOOKUP(Horizontal!$C168&amp;Horizontal!$B168&amp;Horizontal!CA$11,Vertical!$E:$O,CA$10,0))+0</f>
        <v>31.58</v>
      </c>
      <c r="CB168" s="209">
        <f>(VLOOKUP(Horizontal!$C168&amp;Horizontal!$B168&amp;Horizontal!CB$11,Vertical!$E:$O,CB$10,0))+0</f>
        <v>33.33</v>
      </c>
      <c r="CC168" s="210">
        <f>(VLOOKUP(Horizontal!$C168&amp;Horizontal!$B168&amp;Horizontal!CC$11,Vertical!$E:$O,CC$10,0))+0</f>
        <v>11.11</v>
      </c>
      <c r="CD168" s="207">
        <f>(VLOOKUP(Horizontal!$C168&amp;Horizontal!$B168&amp;Horizontal!CD$11,Vertical!$E:$O,CD$10,0))+0</f>
        <v>0</v>
      </c>
      <c r="CE168" s="207">
        <f>(VLOOKUP(Horizontal!$C168&amp;Horizontal!$B168&amp;Horizontal!CE$11,Vertical!$E:$O,CE$10,0))+0</f>
        <v>0</v>
      </c>
      <c r="CF168" s="207">
        <f>(VLOOKUP(Horizontal!$C168&amp;Horizontal!$B168&amp;Horizontal!CF$11,Vertical!$E:$O,CF$10,0))+0</f>
        <v>0</v>
      </c>
      <c r="CG168" s="207">
        <f>(VLOOKUP(Horizontal!$C168&amp;Horizontal!$B168&amp;Horizontal!CG$11,Vertical!$E:$O,CG$10,0))+0</f>
        <v>11.11</v>
      </c>
      <c r="CH168" s="207">
        <f>(VLOOKUP(Horizontal!$C168&amp;Horizontal!$B168&amp;Horizontal!CH$11,Vertical!$E:$O,CH$10,0))+0</f>
        <v>36.840000000000003</v>
      </c>
      <c r="CI168" s="207">
        <f>(VLOOKUP(Horizontal!$C168&amp;Horizontal!$B168&amp;Horizontal!CI$11,Vertical!$E:$O,CI$10,0))+0</f>
        <v>40</v>
      </c>
      <c r="CJ168" s="207">
        <f>(VLOOKUP(Horizontal!$C168&amp;Horizontal!$B168&amp;Horizontal!CJ$11,Vertical!$E:$O,CJ$10,0))+0</f>
        <v>36.840000000000003</v>
      </c>
      <c r="CK168" s="209">
        <f>(VLOOKUP(Horizontal!$C168&amp;Horizontal!$B168&amp;Horizontal!CK$11,Vertical!$E:$O,CK$10,0))+0</f>
        <v>50</v>
      </c>
      <c r="CL168" s="210">
        <f>(VLOOKUP(Horizontal!$C168&amp;Horizontal!$B168&amp;Horizontal!CL$11,Vertical!$E:$O,CL$10,0))+0</f>
        <v>88.89</v>
      </c>
      <c r="CM168" s="207">
        <f>(VLOOKUP(Horizontal!$C168&amp;Horizontal!$B168&amp;Horizontal!CM$11,Vertical!$E:$O,CM$10,0))+0</f>
        <v>52.94</v>
      </c>
      <c r="CN168" s="207">
        <f>(VLOOKUP(Horizontal!$C168&amp;Horizontal!$B168&amp;Horizontal!CN$11,Vertical!$E:$O,CN$10,0))+0</f>
        <v>41.18</v>
      </c>
      <c r="CO168" s="207">
        <f>(VLOOKUP(Horizontal!$C168&amp;Horizontal!$B168&amp;Horizontal!CO$11,Vertical!$E:$O,CO$10,0))+0</f>
        <v>50</v>
      </c>
      <c r="CP168" s="207">
        <f>(VLOOKUP(Horizontal!$C168&amp;Horizontal!$B168&amp;Horizontal!CP$11,Vertical!$E:$O,CP$10,0))+0</f>
        <v>61.11</v>
      </c>
      <c r="CQ168" s="207">
        <f>(VLOOKUP(Horizontal!$C168&amp;Horizontal!$B168&amp;Horizontal!CQ$11,Vertical!$E:$O,CQ$10,0))+0</f>
        <v>31.58</v>
      </c>
      <c r="CR168" s="207">
        <f>(VLOOKUP(Horizontal!$C168&amp;Horizontal!$B168&amp;Horizontal!CR$11,Vertical!$E:$O,CR$10,0))+0</f>
        <v>30</v>
      </c>
      <c r="CS168" s="207">
        <f>(VLOOKUP(Horizontal!$C168&amp;Horizontal!$B168&amp;Horizontal!CS$11,Vertical!$E:$O,CS$10,0))+0</f>
        <v>31.58</v>
      </c>
      <c r="CT168" s="207">
        <f>(VLOOKUP(Horizontal!$C168&amp;Horizontal!$B168&amp;Horizontal!CT$11,Vertical!$E:$O,CT$10,0))+0</f>
        <v>16.670000000000002</v>
      </c>
      <c r="CU168" s="152"/>
      <c r="CV168" s="211">
        <f t="shared" si="80"/>
        <v>72.180000000000007</v>
      </c>
      <c r="CW168" s="190">
        <f t="shared" si="81"/>
        <v>71.53</v>
      </c>
      <c r="CX168" s="190">
        <f t="shared" si="82"/>
        <v>70.210000000000008</v>
      </c>
      <c r="CY168" s="190">
        <f t="shared" si="83"/>
        <v>71.300000000000011</v>
      </c>
      <c r="CZ168" s="190">
        <f t="shared" si="84"/>
        <v>72.22999999999999</v>
      </c>
      <c r="DA168" s="190">
        <f t="shared" si="85"/>
        <v>56.789999999999992</v>
      </c>
      <c r="DB168" s="190">
        <f t="shared" si="86"/>
        <v>49.870000000000005</v>
      </c>
      <c r="DC168" s="190">
        <f t="shared" si="87"/>
        <v>46.75</v>
      </c>
      <c r="DD168" s="212">
        <f t="shared" si="88"/>
        <v>42.539999999999992</v>
      </c>
      <c r="DE168" s="9">
        <v>160</v>
      </c>
      <c r="DF168" s="212">
        <f t="shared" si="89"/>
        <v>-6.7427895981086579</v>
      </c>
      <c r="DG168" s="264"/>
      <c r="DH168" s="265"/>
      <c r="DI168" s="265"/>
      <c r="DJ168" s="266"/>
      <c r="DK168" s="190">
        <v>273.61</v>
      </c>
      <c r="DL168" s="190">
        <v>273.61</v>
      </c>
      <c r="DM168" s="190">
        <v>273.61</v>
      </c>
      <c r="DN168" s="212">
        <v>273.61</v>
      </c>
      <c r="DO168" s="190">
        <v>274.98</v>
      </c>
      <c r="DP168" s="190">
        <v>274.98</v>
      </c>
      <c r="DQ168" s="190">
        <v>274.98</v>
      </c>
      <c r="DR168" s="212">
        <v>274.98</v>
      </c>
      <c r="DS168" s="150"/>
      <c r="DT168" s="190">
        <v>210</v>
      </c>
      <c r="DU168" s="190">
        <v>170</v>
      </c>
      <c r="DV168" s="190">
        <v>170</v>
      </c>
      <c r="DW168" s="190">
        <v>170</v>
      </c>
      <c r="DX168" s="190"/>
      <c r="DY168" s="190"/>
      <c r="DZ168" s="190"/>
      <c r="EA168" s="190"/>
      <c r="EB168" s="190"/>
      <c r="EC168" s="190"/>
      <c r="ED168" s="190">
        <v>200</v>
      </c>
      <c r="EE168" s="190">
        <v>175</v>
      </c>
      <c r="EF168" s="190">
        <v>160</v>
      </c>
      <c r="EG168" s="190">
        <v>155</v>
      </c>
      <c r="EH168" s="212">
        <v>150</v>
      </c>
      <c r="EI168" s="213"/>
      <c r="EJ168" s="211">
        <v>90</v>
      </c>
      <c r="EK168" s="190">
        <v>105</v>
      </c>
      <c r="EL168" s="190">
        <v>105</v>
      </c>
      <c r="EM168" s="190">
        <v>105</v>
      </c>
      <c r="EN168" s="190"/>
      <c r="EO168" s="190"/>
      <c r="EP168" s="190"/>
      <c r="EQ168" s="190"/>
      <c r="ER168" s="190"/>
      <c r="ES168" s="190"/>
      <c r="ET168" s="190">
        <v>90</v>
      </c>
      <c r="EU168" s="190">
        <v>65</v>
      </c>
      <c r="EV168" s="190">
        <v>55</v>
      </c>
      <c r="EW168" s="190">
        <v>50</v>
      </c>
      <c r="EX168" s="212">
        <v>50</v>
      </c>
      <c r="EY168" s="211"/>
      <c r="EZ168" s="75">
        <f t="shared" si="91"/>
        <v>-7.7288105804297194E-2</v>
      </c>
      <c r="FA168" s="89">
        <f t="shared" si="94"/>
        <v>-0.1</v>
      </c>
      <c r="FB168" s="212"/>
      <c r="FC168" s="213">
        <f t="shared" si="102"/>
        <v>70</v>
      </c>
      <c r="FD168" s="213">
        <f t="shared" si="102"/>
        <v>85</v>
      </c>
      <c r="FE168" s="213">
        <f t="shared" si="102"/>
        <v>85</v>
      </c>
      <c r="FF168" s="213">
        <f t="shared" si="102"/>
        <v>85</v>
      </c>
      <c r="FG168" s="213">
        <f t="shared" si="102"/>
        <v>-20</v>
      </c>
      <c r="FH168" s="213">
        <f t="shared" si="102"/>
        <v>-20</v>
      </c>
      <c r="FI168" s="213">
        <f t="shared" si="102"/>
        <v>-20</v>
      </c>
      <c r="FJ168" s="213">
        <f t="shared" si="102"/>
        <v>-20</v>
      </c>
      <c r="FK168" s="213">
        <f t="shared" si="102"/>
        <v>-20</v>
      </c>
      <c r="FL168" s="213">
        <f t="shared" si="102"/>
        <v>-20</v>
      </c>
      <c r="FM168" s="213">
        <f t="shared" si="102"/>
        <v>70</v>
      </c>
      <c r="FN168" s="213">
        <f t="shared" si="102"/>
        <v>45</v>
      </c>
      <c r="FO168" s="213">
        <f t="shared" si="102"/>
        <v>35</v>
      </c>
      <c r="FP168" s="213">
        <f t="shared" si="102"/>
        <v>30</v>
      </c>
      <c r="FQ168" s="213">
        <f t="shared" si="102"/>
        <v>30</v>
      </c>
      <c r="FR168" s="213"/>
      <c r="FS168" s="211"/>
      <c r="FT168" s="190"/>
      <c r="FU168" s="190"/>
      <c r="FV168" s="190"/>
      <c r="FW168" s="190"/>
      <c r="FX168" s="190"/>
      <c r="FY168" s="190"/>
      <c r="FZ168" s="190"/>
      <c r="GA168" s="190"/>
      <c r="GB168" s="190"/>
      <c r="GC168" s="190"/>
      <c r="GD168" s="190"/>
      <c r="GE168" s="190"/>
      <c r="GF168" s="190"/>
      <c r="GG168" s="212"/>
    </row>
    <row r="169" spans="2:189">
      <c r="B169" s="33">
        <f>B168+8</f>
        <v>43096</v>
      </c>
      <c r="C169" s="30" t="s">
        <v>106</v>
      </c>
      <c r="D169" s="30">
        <v>2017</v>
      </c>
      <c r="E169" s="30" t="str">
        <f t="shared" ref="E169:E170" si="105">D169&amp;C169</f>
        <v>2017S52</v>
      </c>
      <c r="F169" s="30" t="str">
        <f t="shared" si="90"/>
        <v>12Final2017</v>
      </c>
      <c r="G169" s="208" t="str">
        <f>VLOOKUP(Horizontal!$C169&amp;Horizontal!$B169&amp;Horizontal!G$11,Vertical!$E:$O,G$10,0)</f>
        <v>-20,11</v>
      </c>
      <c r="H169" s="207">
        <f>(VLOOKUP(Horizontal!$C169&amp;Horizontal!$B169&amp;Horizontal!H$11,Vertical!$E:$O,H$10,0))+0</f>
        <v>215.04</v>
      </c>
      <c r="I169" s="207">
        <f>(VLOOKUP(Horizontal!$C169&amp;Horizontal!$B169&amp;Horizontal!I$11,Vertical!$E:$O,I$10,0))+0</f>
        <v>195.14</v>
      </c>
      <c r="J169" s="207">
        <f>(VLOOKUP(Horizontal!$C169&amp;Horizontal!$B169&amp;Horizontal!J$11,Vertical!$E:$O,J$10,0))+0</f>
        <v>181.23</v>
      </c>
      <c r="K169" s="207">
        <f>(VLOOKUP(Horizontal!$C169&amp;Horizontal!$B169&amp;Horizontal!K$11,Vertical!$E:$O,K$10,0))+0</f>
        <v>184.45</v>
      </c>
      <c r="L169" s="207">
        <f>(VLOOKUP(Horizontal!$C169&amp;Horizontal!$B169&amp;Horizontal!L$11,Vertical!$E:$O,L$10,0))+0</f>
        <v>209.33</v>
      </c>
      <c r="M169" s="207">
        <f>(VLOOKUP(Horizontal!$C169&amp;Horizontal!$B169&amp;Horizontal!M$11,Vertical!$E:$O,M$10,0))+0</f>
        <v>174.34</v>
      </c>
      <c r="N169" s="207">
        <f>(VLOOKUP(Horizontal!$C169&amp;Horizontal!$B169&amp;Horizontal!N$11,Vertical!$E:$O,N$10,0))+0</f>
        <v>160.29</v>
      </c>
      <c r="O169" s="207">
        <f>(VLOOKUP(Horizontal!$C169&amp;Horizontal!$B169&amp;Horizontal!O$11,Vertical!$E:$O,O$10,0))+0</f>
        <v>152.19999999999999</v>
      </c>
      <c r="P169" s="209">
        <f>(VLOOKUP(Horizontal!$C169&amp;Horizontal!$B169&amp;Horizontal!P$11,Vertical!$E:$O,P$10,0))+0</f>
        <v>149.06</v>
      </c>
      <c r="Q169" s="210">
        <f>(VLOOKUP(Horizontal!$C169&amp;Horizontal!$B169&amp;Horizontal!Q$11,Vertical!$E:$O,Q$10,0))+0</f>
        <v>54</v>
      </c>
      <c r="R169" s="207">
        <f>(VLOOKUP(Horizontal!$C169&amp;Horizontal!$B169&amp;Horizontal!R$11,Vertical!$E:$O,R$10,0))+0</f>
        <v>53</v>
      </c>
      <c r="S169" s="207">
        <f>(VLOOKUP(Horizontal!$C169&amp;Horizontal!$B169&amp;Horizontal!S$11,Vertical!$E:$O,S$10,0))+0</f>
        <v>46</v>
      </c>
      <c r="T169" s="207">
        <f>(VLOOKUP(Horizontal!$C169&amp;Horizontal!$B169&amp;Horizontal!T$11,Vertical!$E:$O,T$10,0))+0</f>
        <v>43</v>
      </c>
      <c r="U169" s="207">
        <f>(VLOOKUP(Horizontal!$C169&amp;Horizontal!$B169&amp;Horizontal!U$11,Vertical!$E:$O,U$10,0))+0</f>
        <v>42</v>
      </c>
      <c r="V169" s="207">
        <f>(VLOOKUP(Horizontal!$C169&amp;Horizontal!$B169&amp;Horizontal!V$11,Vertical!$E:$O,V$10,0))+0</f>
        <v>37</v>
      </c>
      <c r="W169" s="207">
        <f>(VLOOKUP(Horizontal!$C169&amp;Horizontal!$B169&amp;Horizontal!W$11,Vertical!$E:$O,W$10,0))+0</f>
        <v>25</v>
      </c>
      <c r="X169" s="207">
        <f>(VLOOKUP(Horizontal!$C169&amp;Horizontal!$B169&amp;Horizontal!X$11,Vertical!$E:$O,X$10,0))+0</f>
        <v>20</v>
      </c>
      <c r="Y169" s="209">
        <f>(VLOOKUP(Horizontal!$C169&amp;Horizontal!$B169&amp;Horizontal!Y$11,Vertical!$E:$O,Y$10,0))+0</f>
        <v>16</v>
      </c>
      <c r="Z169" s="210">
        <f>(VLOOKUP(Horizontal!$C169&amp;Horizontal!$B169&amp;Horizontal!Z$11,Vertical!$E:$O,Z$10,0))+0</f>
        <v>36.36</v>
      </c>
      <c r="AA169" s="207">
        <f>(VLOOKUP(Horizontal!$C169&amp;Horizontal!$B169&amp;Horizontal!AA$11,Vertical!$E:$O,AA$10,0))+0</f>
        <v>11.76</v>
      </c>
      <c r="AB169" s="207">
        <f>(VLOOKUP(Horizontal!$C169&amp;Horizontal!$B169&amp;Horizontal!AB$11,Vertical!$E:$O,AB$10,0))+0</f>
        <v>41.18</v>
      </c>
      <c r="AC169" s="207">
        <f>(VLOOKUP(Horizontal!$C169&amp;Horizontal!$B169&amp;Horizontal!AC$11,Vertical!$E:$O,AC$10,0))+0</f>
        <v>23.81</v>
      </c>
      <c r="AD169" s="207">
        <f>(VLOOKUP(Horizontal!$C169&amp;Horizontal!$B169&amp;Horizontal!AD$11,Vertical!$E:$O,AD$10,0))+0</f>
        <v>57.89</v>
      </c>
      <c r="AE169" s="207">
        <f>(VLOOKUP(Horizontal!$C169&amp;Horizontal!$B169&amp;Horizontal!AE$11,Vertical!$E:$O,AE$10,0))+0</f>
        <v>13.04</v>
      </c>
      <c r="AF169" s="207">
        <f>(VLOOKUP(Horizontal!$C169&amp;Horizontal!$B169&amp;Horizontal!AF$11,Vertical!$E:$O,AF$10,0))+0</f>
        <v>20</v>
      </c>
      <c r="AG169" s="207">
        <f>(VLOOKUP(Horizontal!$C169&amp;Horizontal!$B169&amp;Horizontal!AG$11,Vertical!$E:$O,AG$10,0))+0</f>
        <v>18.18</v>
      </c>
      <c r="AH169" s="209">
        <f>(VLOOKUP(Horizontal!$C169&amp;Horizontal!$B169&amp;Horizontal!AH$11,Vertical!$E:$O,AH$10,0))+0</f>
        <v>5.26</v>
      </c>
      <c r="AI169" s="210">
        <f>(VLOOKUP(Horizontal!$C169&amp;Horizontal!$B169&amp;Horizontal!AI$11,Vertical!$E:$O,AI$10,0))+0</f>
        <v>18.18</v>
      </c>
      <c r="AJ169" s="207">
        <f>(VLOOKUP(Horizontal!$C169&amp;Horizontal!$B169&amp;Horizontal!AJ$11,Vertical!$E:$O,AJ$10,0))+0</f>
        <v>17.649999999999999</v>
      </c>
      <c r="AK169" s="207">
        <f>(VLOOKUP(Horizontal!$C169&amp;Horizontal!$B169&amp;Horizontal!AK$11,Vertical!$E:$O,AK$10,0))+0</f>
        <v>5.88</v>
      </c>
      <c r="AL169" s="207">
        <f>(VLOOKUP(Horizontal!$C169&amp;Horizontal!$B169&amp;Horizontal!AL$11,Vertical!$E:$O,AL$10,0))+0</f>
        <v>19.05</v>
      </c>
      <c r="AM169" s="207">
        <f>(VLOOKUP(Horizontal!$C169&amp;Horizontal!$B169&amp;Horizontal!AM$11,Vertical!$E:$O,AM$10,0))+0</f>
        <v>10.53</v>
      </c>
      <c r="AN169" s="207">
        <f>(VLOOKUP(Horizontal!$C169&amp;Horizontal!$B169&amp;Horizontal!AN$11,Vertical!$E:$O,AN$10,0))+0</f>
        <v>34.78</v>
      </c>
      <c r="AO169" s="207">
        <f>(VLOOKUP(Horizontal!$C169&amp;Horizontal!$B169&amp;Horizontal!AO$11,Vertical!$E:$O,AO$10,0))+0</f>
        <v>45</v>
      </c>
      <c r="AP169" s="207">
        <f>(VLOOKUP(Horizontal!$C169&amp;Horizontal!$B169&amp;Horizontal!AP$11,Vertical!$E:$O,AP$10,0))+0</f>
        <v>36.36</v>
      </c>
      <c r="AQ169" s="209">
        <f>(VLOOKUP(Horizontal!$C169&amp;Horizontal!$B169&amp;Horizontal!AQ$11,Vertical!$E:$O,AQ$10,0))+0</f>
        <v>52.63</v>
      </c>
      <c r="AR169" s="210">
        <f>(VLOOKUP(Horizontal!$C169&amp;Horizontal!$B169&amp;Horizontal!AR$11,Vertical!$E:$O,AR$10,0))+0</f>
        <v>45.45</v>
      </c>
      <c r="AS169" s="207">
        <f>(VLOOKUP(Horizontal!$C169&amp;Horizontal!$B169&amp;Horizontal!AS$11,Vertical!$E:$O,AS$10,0))+0</f>
        <v>70.59</v>
      </c>
      <c r="AT169" s="207">
        <f>(VLOOKUP(Horizontal!$C169&amp;Horizontal!$B169&amp;Horizontal!AT$11,Vertical!$E:$O,AT$10,0))+0</f>
        <v>52.94</v>
      </c>
      <c r="AU169" s="207">
        <f>(VLOOKUP(Horizontal!$C169&amp;Horizontal!$B169&amp;Horizontal!AU$11,Vertical!$E:$O,AU$10,0))+0</f>
        <v>57.14</v>
      </c>
      <c r="AV169" s="207">
        <f>(VLOOKUP(Horizontal!$C169&amp;Horizontal!$B169&amp;Horizontal!AV$11,Vertical!$E:$O,AV$10,0))+0</f>
        <v>31.58</v>
      </c>
      <c r="AW169" s="207">
        <f>(VLOOKUP(Horizontal!$C169&amp;Horizontal!$B169&amp;Horizontal!AW$11,Vertical!$E:$O,AW$10,0))+0</f>
        <v>52.17</v>
      </c>
      <c r="AX169" s="207">
        <f>(VLOOKUP(Horizontal!$C169&amp;Horizontal!$B169&amp;Horizontal!AX$11,Vertical!$E:$O,AX$10,0))+0</f>
        <v>35</v>
      </c>
      <c r="AY169" s="207">
        <f>(VLOOKUP(Horizontal!$C169&amp;Horizontal!$B169&amp;Horizontal!AY$11,Vertical!$E:$O,AY$10,0))+0</f>
        <v>45.45</v>
      </c>
      <c r="AZ169" s="209">
        <f>(VLOOKUP(Horizontal!$C169&amp;Horizontal!$B169&amp;Horizontal!AZ$11,Vertical!$E:$O,AZ$10,0))+0</f>
        <v>42.11</v>
      </c>
      <c r="BA169" s="208">
        <f>(VLOOKUP(Horizontal!$C169&amp;Horizontal!$B169&amp;Horizontal!BA$11,Vertical!$E:$O,BA$10,0))+0</f>
        <v>73.7</v>
      </c>
      <c r="BB169" s="210">
        <f>(VLOOKUP(Horizontal!$C169&amp;Horizontal!$B169&amp;Horizontal!BB$11,Vertical!$E:$O,BB$10,0))+0</f>
        <v>289.75</v>
      </c>
      <c r="BC169" s="207">
        <f>(VLOOKUP(Horizontal!$C169&amp;Horizontal!$B169&amp;Horizontal!BC$11,Vertical!$E:$O,BC$10,0))+0</f>
        <v>264.01</v>
      </c>
      <c r="BD169" s="207">
        <f>(VLOOKUP(Horizontal!$C169&amp;Horizontal!$B169&amp;Horizontal!BD$11,Vertical!$E:$O,BD$10,0))+0</f>
        <v>256.75</v>
      </c>
      <c r="BE169" s="207">
        <f>(VLOOKUP(Horizontal!$C169&amp;Horizontal!$B169&amp;Horizontal!BE$11,Vertical!$E:$O,BE$10,0))+0</f>
        <v>256.8</v>
      </c>
      <c r="BF169" s="207">
        <f>(VLOOKUP(Horizontal!$C169&amp;Horizontal!$B169&amp;Horizontal!BF$11,Vertical!$E:$O,BF$10,0))+0</f>
        <v>280.47000000000003</v>
      </c>
      <c r="BG169" s="207">
        <f>(VLOOKUP(Horizontal!$C169&amp;Horizontal!$B169&amp;Horizontal!BG$11,Vertical!$E:$O,BG$10,0))+0</f>
        <v>231.15</v>
      </c>
      <c r="BH169" s="207">
        <f>(VLOOKUP(Horizontal!$C169&amp;Horizontal!$B169&amp;Horizontal!BH$11,Vertical!$E:$O,BH$10,0))+0</f>
        <v>209.25</v>
      </c>
      <c r="BI169" s="207">
        <f>(VLOOKUP(Horizontal!$C169&amp;Horizontal!$B169&amp;Horizontal!BI$11,Vertical!$E:$O,BI$10,0))+0</f>
        <v>197.92</v>
      </c>
      <c r="BJ169" s="209">
        <f>(VLOOKUP(Horizontal!$C169&amp;Horizontal!$B169&amp;Horizontal!BJ$11,Vertical!$E:$O,BJ$10,0))+0</f>
        <v>191.5</v>
      </c>
      <c r="BK169" s="210">
        <f>(VLOOKUP(Horizontal!$C169&amp;Horizontal!$B169&amp;Horizontal!BK$11,Vertical!$E:$O,BK$10,0))+0</f>
        <v>54</v>
      </c>
      <c r="BL169" s="207">
        <f>(VLOOKUP(Horizontal!$C169&amp;Horizontal!$B169&amp;Horizontal!BL$11,Vertical!$E:$O,BL$10,0))+0</f>
        <v>44</v>
      </c>
      <c r="BM169" s="207">
        <f>(VLOOKUP(Horizontal!$C169&amp;Horizontal!$B169&amp;Horizontal!BM$11,Vertical!$E:$O,BM$10,0))+0</f>
        <v>39</v>
      </c>
      <c r="BN169" s="207">
        <f>(VLOOKUP(Horizontal!$C169&amp;Horizontal!$B169&amp;Horizontal!BN$11,Vertical!$E:$O,BN$10,0))+0</f>
        <v>36</v>
      </c>
      <c r="BO169" s="207">
        <f>(VLOOKUP(Horizontal!$C169&amp;Horizontal!$B169&amp;Horizontal!BO$11,Vertical!$E:$O,BO$10,0))+0</f>
        <v>39</v>
      </c>
      <c r="BP169" s="207">
        <f>(VLOOKUP(Horizontal!$C169&amp;Horizontal!$B169&amp;Horizontal!BP$11,Vertical!$E:$O,BP$10,0))+0</f>
        <v>26</v>
      </c>
      <c r="BQ169" s="207">
        <f>(VLOOKUP(Horizontal!$C169&amp;Horizontal!$B169&amp;Horizontal!BQ$11,Vertical!$E:$O,BQ$10,0))+0</f>
        <v>20</v>
      </c>
      <c r="BR169" s="207">
        <f>(VLOOKUP(Horizontal!$C169&amp;Horizontal!$B169&amp;Horizontal!BR$11,Vertical!$E:$O,BR$10,0))+0</f>
        <v>16</v>
      </c>
      <c r="BS169" s="209">
        <f>(VLOOKUP(Horizontal!$C169&amp;Horizontal!$B169&amp;Horizontal!BS$11,Vertical!$E:$O,BS$10,0))+0</f>
        <v>13</v>
      </c>
      <c r="BT169" s="210">
        <f>(VLOOKUP(Horizontal!$C169&amp;Horizontal!$B169&amp;Horizontal!BT$11,Vertical!$E:$O,BT$10,0))+0</f>
        <v>25</v>
      </c>
      <c r="BU169" s="207">
        <f>(VLOOKUP(Horizontal!$C169&amp;Horizontal!$B169&amp;Horizontal!BU$11,Vertical!$E:$O,BU$10,0))+0</f>
        <v>5.88</v>
      </c>
      <c r="BV169" s="207">
        <f>(VLOOKUP(Horizontal!$C169&amp;Horizontal!$B169&amp;Horizontal!BV$11,Vertical!$E:$O,BV$10,0))+0</f>
        <v>22.22</v>
      </c>
      <c r="BW169" s="207">
        <f>(VLOOKUP(Horizontal!$C169&amp;Horizontal!$B169&amp;Horizontal!BW$11,Vertical!$E:$O,BW$10,0))+0</f>
        <v>11.76</v>
      </c>
      <c r="BX169" s="207">
        <f>(VLOOKUP(Horizontal!$C169&amp;Horizontal!$B169&amp;Horizontal!BX$11,Vertical!$E:$O,BX$10,0))+0</f>
        <v>47.06</v>
      </c>
      <c r="BY169" s="207">
        <f>(VLOOKUP(Horizontal!$C169&amp;Horizontal!$B169&amp;Horizontal!BY$11,Vertical!$E:$O,BY$10,0))+0</f>
        <v>25</v>
      </c>
      <c r="BZ169" s="207">
        <f>(VLOOKUP(Horizontal!$C169&amp;Horizontal!$B169&amp;Horizontal!BZ$11,Vertical!$E:$O,BZ$10,0))+0</f>
        <v>28.57</v>
      </c>
      <c r="CA169" s="207">
        <f>(VLOOKUP(Horizontal!$C169&amp;Horizontal!$B169&amp;Horizontal!CA$11,Vertical!$E:$O,CA$10,0))+0</f>
        <v>22.22</v>
      </c>
      <c r="CB169" s="209">
        <f>(VLOOKUP(Horizontal!$C169&amp;Horizontal!$B169&amp;Horizontal!CB$11,Vertical!$E:$O,CB$10,0))+0</f>
        <v>16.670000000000002</v>
      </c>
      <c r="CC169" s="210">
        <f>(VLOOKUP(Horizontal!$C169&amp;Horizontal!$B169&amp;Horizontal!CC$11,Vertical!$E:$O,CC$10,0))+0</f>
        <v>12.5</v>
      </c>
      <c r="CD169" s="207">
        <f>(VLOOKUP(Horizontal!$C169&amp;Horizontal!$B169&amp;Horizontal!CD$11,Vertical!$E:$O,CD$10,0))+0</f>
        <v>17.649999999999999</v>
      </c>
      <c r="CE169" s="207">
        <f>(VLOOKUP(Horizontal!$C169&amp;Horizontal!$B169&amp;Horizontal!CE$11,Vertical!$E:$O,CE$10,0))+0</f>
        <v>16.670000000000002</v>
      </c>
      <c r="CF169" s="207">
        <f>(VLOOKUP(Horizontal!$C169&amp;Horizontal!$B169&amp;Horizontal!CF$11,Vertical!$E:$O,CF$10,0))+0</f>
        <v>17.649999999999999</v>
      </c>
      <c r="CG169" s="207">
        <f>(VLOOKUP(Horizontal!$C169&amp;Horizontal!$B169&amp;Horizontal!CG$11,Vertical!$E:$O,CG$10,0))+0</f>
        <v>11.76</v>
      </c>
      <c r="CH169" s="207">
        <f>(VLOOKUP(Horizontal!$C169&amp;Horizontal!$B169&amp;Horizontal!CH$11,Vertical!$E:$O,CH$10,0))+0</f>
        <v>20</v>
      </c>
      <c r="CI169" s="207">
        <f>(VLOOKUP(Horizontal!$C169&amp;Horizontal!$B169&amp;Horizontal!CI$11,Vertical!$E:$O,CI$10,0))+0</f>
        <v>38.1</v>
      </c>
      <c r="CJ169" s="207">
        <f>(VLOOKUP(Horizontal!$C169&amp;Horizontal!$B169&amp;Horizontal!CJ$11,Vertical!$E:$O,CJ$10,0))+0</f>
        <v>33.33</v>
      </c>
      <c r="CK169" s="209">
        <f>(VLOOKUP(Horizontal!$C169&amp;Horizontal!$B169&amp;Horizontal!CK$11,Vertical!$E:$O,CK$10,0))+0</f>
        <v>44.44</v>
      </c>
      <c r="CL169" s="210">
        <f>(VLOOKUP(Horizontal!$C169&amp;Horizontal!$B169&amp;Horizontal!CL$11,Vertical!$E:$O,CL$10,0))+0</f>
        <v>62.5</v>
      </c>
      <c r="CM169" s="207">
        <f>(VLOOKUP(Horizontal!$C169&amp;Horizontal!$B169&amp;Horizontal!CM$11,Vertical!$E:$O,CM$10,0))+0</f>
        <v>76.47</v>
      </c>
      <c r="CN169" s="207">
        <f>(VLOOKUP(Horizontal!$C169&amp;Horizontal!$B169&amp;Horizontal!CN$11,Vertical!$E:$O,CN$10,0))+0</f>
        <v>61.11</v>
      </c>
      <c r="CO169" s="207">
        <f>(VLOOKUP(Horizontal!$C169&amp;Horizontal!$B169&amp;Horizontal!CO$11,Vertical!$E:$O,CO$10,0))+0</f>
        <v>70.59</v>
      </c>
      <c r="CP169" s="207">
        <f>(VLOOKUP(Horizontal!$C169&amp;Horizontal!$B169&amp;Horizontal!CP$11,Vertical!$E:$O,CP$10,0))+0</f>
        <v>41.18</v>
      </c>
      <c r="CQ169" s="207">
        <f>(VLOOKUP(Horizontal!$C169&amp;Horizontal!$B169&amp;Horizontal!CQ$11,Vertical!$E:$O,CQ$10,0))+0</f>
        <v>55</v>
      </c>
      <c r="CR169" s="207">
        <f>(VLOOKUP(Horizontal!$C169&amp;Horizontal!$B169&amp;Horizontal!CR$11,Vertical!$E:$O,CR$10,0))+0</f>
        <v>33.33</v>
      </c>
      <c r="CS169" s="207">
        <f>(VLOOKUP(Horizontal!$C169&amp;Horizontal!$B169&amp;Horizontal!CS$11,Vertical!$E:$O,CS$10,0))+0</f>
        <v>44.44</v>
      </c>
      <c r="CT169" s="207">
        <f>(VLOOKUP(Horizontal!$C169&amp;Horizontal!$B169&amp;Horizontal!CT$11,Vertical!$E:$O,CT$10,0))+0</f>
        <v>38.89</v>
      </c>
      <c r="CU169" s="152"/>
      <c r="CV169" s="211">
        <f t="shared" si="80"/>
        <v>74.710000000000008</v>
      </c>
      <c r="CW169" s="190">
        <f t="shared" si="81"/>
        <v>68.87</v>
      </c>
      <c r="CX169" s="190">
        <f t="shared" si="82"/>
        <v>75.52000000000001</v>
      </c>
      <c r="CY169" s="190">
        <f t="shared" si="83"/>
        <v>72.350000000000023</v>
      </c>
      <c r="CZ169" s="190">
        <f t="shared" si="84"/>
        <v>71.140000000000015</v>
      </c>
      <c r="DA169" s="190">
        <f t="shared" si="85"/>
        <v>56.81</v>
      </c>
      <c r="DB169" s="190">
        <f t="shared" si="86"/>
        <v>48.960000000000008</v>
      </c>
      <c r="DC169" s="190">
        <f t="shared" si="87"/>
        <v>45.72</v>
      </c>
      <c r="DD169" s="212">
        <f t="shared" si="88"/>
        <v>42.44</v>
      </c>
      <c r="DE169" s="9">
        <v>160</v>
      </c>
      <c r="DF169" s="212">
        <f t="shared" si="89"/>
        <v>-6.5827895981086613</v>
      </c>
      <c r="DG169" s="264"/>
      <c r="DH169" s="265"/>
      <c r="DI169" s="265"/>
      <c r="DJ169" s="266"/>
      <c r="DK169" s="190">
        <v>241.14</v>
      </c>
      <c r="DL169" s="190">
        <v>241.14</v>
      </c>
      <c r="DM169" s="190">
        <v>241.14</v>
      </c>
      <c r="DN169" s="212">
        <v>241.14</v>
      </c>
      <c r="DO169" s="190">
        <v>245.63</v>
      </c>
      <c r="DP169" s="190">
        <v>245.63</v>
      </c>
      <c r="DQ169" s="190">
        <v>245.63</v>
      </c>
      <c r="DR169" s="212">
        <v>245.63</v>
      </c>
      <c r="DS169" s="150"/>
      <c r="DT169" s="190">
        <v>220</v>
      </c>
      <c r="DU169" s="190">
        <v>218</v>
      </c>
      <c r="DV169" s="190">
        <v>218</v>
      </c>
      <c r="DW169" s="190">
        <v>218</v>
      </c>
      <c r="DX169" s="190"/>
      <c r="DY169" s="190"/>
      <c r="DZ169" s="190"/>
      <c r="EA169" s="190"/>
      <c r="EB169" s="190"/>
      <c r="EC169" s="190"/>
      <c r="ED169" s="190">
        <v>234.5</v>
      </c>
      <c r="EE169" s="190">
        <v>175</v>
      </c>
      <c r="EF169" s="190">
        <v>160</v>
      </c>
      <c r="EG169" s="190">
        <v>155</v>
      </c>
      <c r="EH169" s="212">
        <v>150</v>
      </c>
      <c r="EI169" s="213"/>
      <c r="EJ169" s="211">
        <v>75</v>
      </c>
      <c r="EK169" s="190">
        <v>90</v>
      </c>
      <c r="EL169" s="190">
        <v>90</v>
      </c>
      <c r="EM169" s="190">
        <v>90</v>
      </c>
      <c r="EN169" s="190"/>
      <c r="EO169" s="190"/>
      <c r="EP169" s="190"/>
      <c r="EQ169" s="190"/>
      <c r="ER169" s="190"/>
      <c r="ES169" s="190"/>
      <c r="ET169" s="190">
        <v>80</v>
      </c>
      <c r="EU169" s="190">
        <v>65</v>
      </c>
      <c r="EV169" s="190">
        <v>55</v>
      </c>
      <c r="EW169" s="190">
        <v>50</v>
      </c>
      <c r="EX169" s="212">
        <v>50</v>
      </c>
      <c r="EY169" s="211"/>
      <c r="EZ169" s="75">
        <f t="shared" si="91"/>
        <v>-8.3753279746782719E-2</v>
      </c>
      <c r="FA169" s="89">
        <f t="shared" si="94"/>
        <v>-0.1</v>
      </c>
      <c r="FB169" s="212"/>
      <c r="FC169" s="213">
        <f t="shared" si="102"/>
        <v>55</v>
      </c>
      <c r="FD169" s="213">
        <f t="shared" si="102"/>
        <v>70</v>
      </c>
      <c r="FE169" s="213">
        <f t="shared" si="102"/>
        <v>70</v>
      </c>
      <c r="FF169" s="213">
        <f t="shared" si="102"/>
        <v>70</v>
      </c>
      <c r="FG169" s="213">
        <f t="shared" si="102"/>
        <v>-20</v>
      </c>
      <c r="FH169" s="213">
        <f t="shared" si="102"/>
        <v>-20</v>
      </c>
      <c r="FI169" s="213">
        <f t="shared" si="102"/>
        <v>-20</v>
      </c>
      <c r="FJ169" s="213">
        <f t="shared" si="102"/>
        <v>-20</v>
      </c>
      <c r="FK169" s="213">
        <f t="shared" si="102"/>
        <v>-20</v>
      </c>
      <c r="FL169" s="213">
        <f t="shared" si="102"/>
        <v>-20</v>
      </c>
      <c r="FM169" s="213">
        <f t="shared" si="102"/>
        <v>60</v>
      </c>
      <c r="FN169" s="213">
        <f t="shared" si="102"/>
        <v>45</v>
      </c>
      <c r="FO169" s="213">
        <f t="shared" si="102"/>
        <v>35</v>
      </c>
      <c r="FP169" s="213">
        <f t="shared" si="102"/>
        <v>30</v>
      </c>
      <c r="FQ169" s="213">
        <f t="shared" si="102"/>
        <v>30</v>
      </c>
      <c r="FR169" s="213"/>
      <c r="FS169" s="211"/>
      <c r="FT169" s="190"/>
      <c r="FU169" s="190"/>
      <c r="FV169" s="190"/>
      <c r="FW169" s="190"/>
      <c r="FX169" s="190"/>
      <c r="FY169" s="190"/>
      <c r="FZ169" s="190"/>
      <c r="GA169" s="190"/>
      <c r="GB169" s="190"/>
      <c r="GC169" s="190"/>
      <c r="GD169" s="190"/>
      <c r="GE169" s="190"/>
      <c r="GF169" s="190"/>
      <c r="GG169" s="212"/>
    </row>
    <row r="170" spans="2:189">
      <c r="B170" s="33">
        <f>B169+7</f>
        <v>43103</v>
      </c>
      <c r="C170" s="30" t="s">
        <v>64</v>
      </c>
      <c r="D170" s="30">
        <v>2018</v>
      </c>
      <c r="E170" s="30" t="str">
        <f t="shared" si="105"/>
        <v>2018S1</v>
      </c>
      <c r="F170" s="30" t="str">
        <f t="shared" si="90"/>
        <v>12018</v>
      </c>
      <c r="G170" s="208" t="str">
        <f>VLOOKUP(Horizontal!$C170&amp;Horizontal!$B170&amp;Horizontal!G$11,Vertical!$E:$O,G$10,0)</f>
        <v>-20,46</v>
      </c>
      <c r="H170" s="207">
        <f>(VLOOKUP(Horizontal!$C170&amp;Horizontal!$B170&amp;Horizontal!H$11,Vertical!$E:$O,H$10,0))+0</f>
        <v>182.74</v>
      </c>
      <c r="I170" s="207">
        <f>(VLOOKUP(Horizontal!$C170&amp;Horizontal!$B170&amp;Horizontal!I$11,Vertical!$E:$O,I$10,0))+0</f>
        <v>180.05</v>
      </c>
      <c r="J170" s="207">
        <f>(VLOOKUP(Horizontal!$C170&amp;Horizontal!$B170&amp;Horizontal!J$11,Vertical!$E:$O,J$10,0))+0</f>
        <v>182.08</v>
      </c>
      <c r="K170" s="207">
        <f>(VLOOKUP(Horizontal!$C170&amp;Horizontal!$B170&amp;Horizontal!K$11,Vertical!$E:$O,K$10,0))+0</f>
        <v>192.8</v>
      </c>
      <c r="L170" s="207">
        <f>(VLOOKUP(Horizontal!$C170&amp;Horizontal!$B170&amp;Horizontal!L$11,Vertical!$E:$O,L$10,0))+0</f>
        <v>213.5</v>
      </c>
      <c r="M170" s="207">
        <f>(VLOOKUP(Horizontal!$C170&amp;Horizontal!$B170&amp;Horizontal!M$11,Vertical!$E:$O,M$10,0))+0</f>
        <v>174.19</v>
      </c>
      <c r="N170" s="207">
        <f>(VLOOKUP(Horizontal!$C170&amp;Horizontal!$B170&amp;Horizontal!N$11,Vertical!$E:$O,N$10,0))+0</f>
        <v>159.58000000000001</v>
      </c>
      <c r="O170" s="207">
        <f>(VLOOKUP(Horizontal!$C170&amp;Horizontal!$B170&amp;Horizontal!O$11,Vertical!$E:$O,O$10,0))+0</f>
        <v>151.79</v>
      </c>
      <c r="P170" s="209">
        <f>(VLOOKUP(Horizontal!$C170&amp;Horizontal!$B170&amp;Horizontal!P$11,Vertical!$E:$O,P$10,0))+0</f>
        <v>148.97999999999999</v>
      </c>
      <c r="Q170" s="210">
        <f>(VLOOKUP(Horizontal!$C170&amp;Horizontal!$B170&amp;Horizontal!Q$11,Vertical!$E:$O,Q$10,0))+0</f>
        <v>59</v>
      </c>
      <c r="R170" s="207">
        <f>(VLOOKUP(Horizontal!$C170&amp;Horizontal!$B170&amp;Horizontal!R$11,Vertical!$E:$O,R$10,0))+0</f>
        <v>48</v>
      </c>
      <c r="S170" s="207">
        <f>(VLOOKUP(Horizontal!$C170&amp;Horizontal!$B170&amp;Horizontal!S$11,Vertical!$E:$O,S$10,0))+0</f>
        <v>41</v>
      </c>
      <c r="T170" s="207">
        <f>(VLOOKUP(Horizontal!$C170&amp;Horizontal!$B170&amp;Horizontal!T$11,Vertical!$E:$O,T$10,0))+0</f>
        <v>39</v>
      </c>
      <c r="U170" s="207">
        <f>(VLOOKUP(Horizontal!$C170&amp;Horizontal!$B170&amp;Horizontal!U$11,Vertical!$E:$O,U$10,0))+0</f>
        <v>43</v>
      </c>
      <c r="V170" s="207">
        <f>(VLOOKUP(Horizontal!$C170&amp;Horizontal!$B170&amp;Horizontal!V$11,Vertical!$E:$O,V$10,0))+0</f>
        <v>34</v>
      </c>
      <c r="W170" s="207">
        <f>(VLOOKUP(Horizontal!$C170&amp;Horizontal!$B170&amp;Horizontal!W$11,Vertical!$E:$O,W$10,0))+0</f>
        <v>29</v>
      </c>
      <c r="X170" s="207">
        <f>(VLOOKUP(Horizontal!$C170&amp;Horizontal!$B170&amp;Horizontal!X$11,Vertical!$E:$O,X$10,0))+0</f>
        <v>25</v>
      </c>
      <c r="Y170" s="209">
        <f>(VLOOKUP(Horizontal!$C170&amp;Horizontal!$B170&amp;Horizontal!Y$11,Vertical!$E:$O,Y$10,0))+0</f>
        <v>22</v>
      </c>
      <c r="Z170" s="210">
        <f>(VLOOKUP(Horizontal!$C170&amp;Horizontal!$B170&amp;Horizontal!Z$11,Vertical!$E:$O,Z$10,0))+0</f>
        <v>80.95</v>
      </c>
      <c r="AA170" s="207">
        <f>(VLOOKUP(Horizontal!$C170&amp;Horizontal!$B170&amp;Horizontal!AA$11,Vertical!$E:$O,AA$10,0))+0</f>
        <v>47.37</v>
      </c>
      <c r="AB170" s="207">
        <f>(VLOOKUP(Horizontal!$C170&amp;Horizontal!$B170&amp;Horizontal!AB$11,Vertical!$E:$O,AB$10,0))+0</f>
        <v>61.11</v>
      </c>
      <c r="AC170" s="207">
        <f>(VLOOKUP(Horizontal!$C170&amp;Horizontal!$B170&amp;Horizontal!AC$11,Vertical!$E:$O,AC$10,0))+0</f>
        <v>61.11</v>
      </c>
      <c r="AD170" s="207">
        <f>(VLOOKUP(Horizontal!$C170&amp;Horizontal!$B170&amp;Horizontal!AD$11,Vertical!$E:$O,AD$10,0))+0</f>
        <v>15.79</v>
      </c>
      <c r="AE170" s="207">
        <f>(VLOOKUP(Horizontal!$C170&amp;Horizontal!$B170&amp;Horizontal!AE$11,Vertical!$E:$O,AE$10,0))+0</f>
        <v>15</v>
      </c>
      <c r="AF170" s="207">
        <f>(VLOOKUP(Horizontal!$C170&amp;Horizontal!$B170&amp;Horizontal!AF$11,Vertical!$E:$O,AF$10,0))+0</f>
        <v>38.1</v>
      </c>
      <c r="AG170" s="207">
        <f>(VLOOKUP(Horizontal!$C170&amp;Horizontal!$B170&amp;Horizontal!AG$11,Vertical!$E:$O,AG$10,0))+0</f>
        <v>31.58</v>
      </c>
      <c r="AH170" s="209">
        <f>(VLOOKUP(Horizontal!$C170&amp;Horizontal!$B170&amp;Horizontal!AH$11,Vertical!$E:$O,AH$10,0))+0</f>
        <v>27.78</v>
      </c>
      <c r="AI170" s="210">
        <f>(VLOOKUP(Horizontal!$C170&amp;Horizontal!$B170&amp;Horizontal!AI$11,Vertical!$E:$O,AI$10,0))+0</f>
        <v>14.29</v>
      </c>
      <c r="AJ170" s="207">
        <f>(VLOOKUP(Horizontal!$C170&amp;Horizontal!$B170&amp;Horizontal!AJ$11,Vertical!$E:$O,AJ$10,0))+0</f>
        <v>21.05</v>
      </c>
      <c r="AK170" s="207">
        <f>(VLOOKUP(Horizontal!$C170&amp;Horizontal!$B170&amp;Horizontal!AK$11,Vertical!$E:$O,AK$10,0))+0</f>
        <v>5.56</v>
      </c>
      <c r="AL170" s="207">
        <f>(VLOOKUP(Horizontal!$C170&amp;Horizontal!$B170&amp;Horizontal!AL$11,Vertical!$E:$O,AL$10,0))+0</f>
        <v>5.56</v>
      </c>
      <c r="AM170" s="207">
        <f>(VLOOKUP(Horizontal!$C170&amp;Horizontal!$B170&amp;Horizontal!AM$11,Vertical!$E:$O,AM$10,0))+0</f>
        <v>5.26</v>
      </c>
      <c r="AN170" s="207">
        <f>(VLOOKUP(Horizontal!$C170&amp;Horizontal!$B170&amp;Horizontal!AN$11,Vertical!$E:$O,AN$10,0))+0</f>
        <v>55</v>
      </c>
      <c r="AO170" s="207">
        <f>(VLOOKUP(Horizontal!$C170&amp;Horizontal!$B170&amp;Horizontal!AO$11,Vertical!$E:$O,AO$10,0))+0</f>
        <v>47.62</v>
      </c>
      <c r="AP170" s="207">
        <f>(VLOOKUP(Horizontal!$C170&amp;Horizontal!$B170&amp;Horizontal!AP$11,Vertical!$E:$O,AP$10,0))+0</f>
        <v>63.16</v>
      </c>
      <c r="AQ170" s="209">
        <f>(VLOOKUP(Horizontal!$C170&amp;Horizontal!$B170&amp;Horizontal!AQ$11,Vertical!$E:$O,AQ$10,0))+0</f>
        <v>72.22</v>
      </c>
      <c r="AR170" s="210">
        <f>(VLOOKUP(Horizontal!$C170&amp;Horizontal!$B170&amp;Horizontal!AR$11,Vertical!$E:$O,AR$10,0))+0</f>
        <v>4.76</v>
      </c>
      <c r="AS170" s="207">
        <f>(VLOOKUP(Horizontal!$C170&amp;Horizontal!$B170&amp;Horizontal!AS$11,Vertical!$E:$O,AS$10,0))+0</f>
        <v>31.58</v>
      </c>
      <c r="AT170" s="207">
        <f>(VLOOKUP(Horizontal!$C170&amp;Horizontal!$B170&amp;Horizontal!AT$11,Vertical!$E:$O,AT$10,0))+0</f>
        <v>33.33</v>
      </c>
      <c r="AU170" s="207">
        <f>(VLOOKUP(Horizontal!$C170&amp;Horizontal!$B170&amp;Horizontal!AU$11,Vertical!$E:$O,AU$10,0))+0</f>
        <v>33.33</v>
      </c>
      <c r="AV170" s="207">
        <f>(VLOOKUP(Horizontal!$C170&amp;Horizontal!$B170&amp;Horizontal!AV$11,Vertical!$E:$O,AV$10,0))+0</f>
        <v>78.95</v>
      </c>
      <c r="AW170" s="207">
        <f>(VLOOKUP(Horizontal!$C170&amp;Horizontal!$B170&amp;Horizontal!AW$11,Vertical!$E:$O,AW$10,0))+0</f>
        <v>30</v>
      </c>
      <c r="AX170" s="207">
        <f>(VLOOKUP(Horizontal!$C170&amp;Horizontal!$B170&amp;Horizontal!AX$11,Vertical!$E:$O,AX$10,0))+0</f>
        <v>14.29</v>
      </c>
      <c r="AY170" s="207">
        <f>(VLOOKUP(Horizontal!$C170&amp;Horizontal!$B170&amp;Horizontal!AY$11,Vertical!$E:$O,AY$10,0))+0</f>
        <v>5.26</v>
      </c>
      <c r="AZ170" s="209">
        <f>(VLOOKUP(Horizontal!$C170&amp;Horizontal!$B170&amp;Horizontal!AZ$11,Vertical!$E:$O,AZ$10,0))+0</f>
        <v>0</v>
      </c>
      <c r="BA170" s="208">
        <f>(VLOOKUP(Horizontal!$C170&amp;Horizontal!$B170&amp;Horizontal!BA$11,Vertical!$E:$O,BA$10,0))+0</f>
        <v>72.150000000000006</v>
      </c>
      <c r="BB170" s="210">
        <f>(VLOOKUP(Horizontal!$C170&amp;Horizontal!$B170&amp;Horizontal!BB$11,Vertical!$E:$O,BB$10,0))+0</f>
        <v>257.26</v>
      </c>
      <c r="BC170" s="207">
        <f>(VLOOKUP(Horizontal!$C170&amp;Horizontal!$B170&amp;Horizontal!BC$11,Vertical!$E:$O,BC$10,0))+0</f>
        <v>253.7</v>
      </c>
      <c r="BD170" s="207">
        <f>(VLOOKUP(Horizontal!$C170&amp;Horizontal!$B170&amp;Horizontal!BD$11,Vertical!$E:$O,BD$10,0))+0</f>
        <v>256.79000000000002</v>
      </c>
      <c r="BE170" s="207">
        <f>(VLOOKUP(Horizontal!$C170&amp;Horizontal!$B170&amp;Horizontal!BE$11,Vertical!$E:$O,BE$10,0))+0</f>
        <v>254.92</v>
      </c>
      <c r="BF170" s="207">
        <f>(VLOOKUP(Horizontal!$C170&amp;Horizontal!$B170&amp;Horizontal!BF$11,Vertical!$E:$O,BF$10,0))+0</f>
        <v>280.54000000000002</v>
      </c>
      <c r="BG170" s="207">
        <f>(VLOOKUP(Horizontal!$C170&amp;Horizontal!$B170&amp;Horizontal!BG$11,Vertical!$E:$O,BG$10,0))+0</f>
        <v>229.31</v>
      </c>
      <c r="BH170" s="207">
        <f>(VLOOKUP(Horizontal!$C170&amp;Horizontal!$B170&amp;Horizontal!BH$11,Vertical!$E:$O,BH$10,0))+0</f>
        <v>209.42</v>
      </c>
      <c r="BI170" s="207">
        <f>(VLOOKUP(Horizontal!$C170&amp;Horizontal!$B170&amp;Horizontal!BI$11,Vertical!$E:$O,BI$10,0))+0</f>
        <v>196.37</v>
      </c>
      <c r="BJ170" s="209">
        <f>(VLOOKUP(Horizontal!$C170&amp;Horizontal!$B170&amp;Horizontal!BJ$11,Vertical!$E:$O,BJ$10,0))+0</f>
        <v>191.33</v>
      </c>
      <c r="BK170" s="210">
        <f>(VLOOKUP(Horizontal!$C170&amp;Horizontal!$B170&amp;Horizontal!BK$11,Vertical!$E:$O,BK$10,0))+0</f>
        <v>50</v>
      </c>
      <c r="BL170" s="207">
        <f>(VLOOKUP(Horizontal!$C170&amp;Horizontal!$B170&amp;Horizontal!BL$11,Vertical!$E:$O,BL$10,0))+0</f>
        <v>40</v>
      </c>
      <c r="BM170" s="207">
        <f>(VLOOKUP(Horizontal!$C170&amp;Horizontal!$B170&amp;Horizontal!BM$11,Vertical!$E:$O,BM$10,0))+0</f>
        <v>37</v>
      </c>
      <c r="BN170" s="207">
        <f>(VLOOKUP(Horizontal!$C170&amp;Horizontal!$B170&amp;Horizontal!BN$11,Vertical!$E:$O,BN$10,0))+0</f>
        <v>35</v>
      </c>
      <c r="BO170" s="207">
        <f>(VLOOKUP(Horizontal!$C170&amp;Horizontal!$B170&amp;Horizontal!BO$11,Vertical!$E:$O,BO$10,0))+0</f>
        <v>43</v>
      </c>
      <c r="BP170" s="207">
        <f>(VLOOKUP(Horizontal!$C170&amp;Horizontal!$B170&amp;Horizontal!BP$11,Vertical!$E:$O,BP$10,0))+0</f>
        <v>23</v>
      </c>
      <c r="BQ170" s="207">
        <f>(VLOOKUP(Horizontal!$C170&amp;Horizontal!$B170&amp;Horizontal!BQ$11,Vertical!$E:$O,BQ$10,0))+0</f>
        <v>22</v>
      </c>
      <c r="BR170" s="207">
        <f>(VLOOKUP(Horizontal!$C170&amp;Horizontal!$B170&amp;Horizontal!BR$11,Vertical!$E:$O,BR$10,0))+0</f>
        <v>22</v>
      </c>
      <c r="BS170" s="209">
        <f>(VLOOKUP(Horizontal!$C170&amp;Horizontal!$B170&amp;Horizontal!BS$11,Vertical!$E:$O,BS$10,0))+0</f>
        <v>18</v>
      </c>
      <c r="BT170" s="210">
        <f>(VLOOKUP(Horizontal!$C170&amp;Horizontal!$B170&amp;Horizontal!BT$11,Vertical!$E:$O,BT$10,0))+0</f>
        <v>64.290000000000006</v>
      </c>
      <c r="BU170" s="207">
        <f>(VLOOKUP(Horizontal!$C170&amp;Horizontal!$B170&amp;Horizontal!BU$11,Vertical!$E:$O,BU$10,0))+0</f>
        <v>60</v>
      </c>
      <c r="BV170" s="207">
        <f>(VLOOKUP(Horizontal!$C170&amp;Horizontal!$B170&amp;Horizontal!BV$11,Vertical!$E:$O,BV$10,0))+0</f>
        <v>60</v>
      </c>
      <c r="BW170" s="207">
        <f>(VLOOKUP(Horizontal!$C170&amp;Horizontal!$B170&amp;Horizontal!BW$11,Vertical!$E:$O,BW$10,0))+0</f>
        <v>60</v>
      </c>
      <c r="BX170" s="207">
        <f>(VLOOKUP(Horizontal!$C170&amp;Horizontal!$B170&amp;Horizontal!BX$11,Vertical!$E:$O,BX$10,0))+0</f>
        <v>52.94</v>
      </c>
      <c r="BY170" s="207">
        <f>(VLOOKUP(Horizontal!$C170&amp;Horizontal!$B170&amp;Horizontal!BY$11,Vertical!$E:$O,BY$10,0))+0</f>
        <v>31.25</v>
      </c>
      <c r="BZ170" s="207">
        <f>(VLOOKUP(Horizontal!$C170&amp;Horizontal!$B170&amp;Horizontal!BZ$11,Vertical!$E:$O,BZ$10,0))+0</f>
        <v>31.25</v>
      </c>
      <c r="CA170" s="207">
        <f>(VLOOKUP(Horizontal!$C170&amp;Horizontal!$B170&amp;Horizontal!CA$11,Vertical!$E:$O,CA$10,0))+0</f>
        <v>35.71</v>
      </c>
      <c r="CB170" s="209">
        <f>(VLOOKUP(Horizontal!$C170&amp;Horizontal!$B170&amp;Horizontal!CB$11,Vertical!$E:$O,CB$10,0))+0</f>
        <v>31.25</v>
      </c>
      <c r="CC170" s="210">
        <f>(VLOOKUP(Horizontal!$C170&amp;Horizontal!$B170&amp;Horizontal!CC$11,Vertical!$E:$O,CC$10,0))+0</f>
        <v>0</v>
      </c>
      <c r="CD170" s="207">
        <f>(VLOOKUP(Horizontal!$C170&amp;Horizontal!$B170&amp;Horizontal!CD$11,Vertical!$E:$O,CD$10,0))+0</f>
        <v>6.67</v>
      </c>
      <c r="CE170" s="207">
        <f>(VLOOKUP(Horizontal!$C170&amp;Horizontal!$B170&amp;Horizontal!CE$11,Vertical!$E:$O,CE$10,0))+0</f>
        <v>6.67</v>
      </c>
      <c r="CF170" s="207">
        <f>(VLOOKUP(Horizontal!$C170&amp;Horizontal!$B170&amp;Horizontal!CF$11,Vertical!$E:$O,CF$10,0))+0</f>
        <v>6.67</v>
      </c>
      <c r="CG170" s="207">
        <f>(VLOOKUP(Horizontal!$C170&amp;Horizontal!$B170&amp;Horizontal!CG$11,Vertical!$E:$O,CG$10,0))+0</f>
        <v>29.41</v>
      </c>
      <c r="CH170" s="207">
        <f>(VLOOKUP(Horizontal!$C170&amp;Horizontal!$B170&amp;Horizontal!CH$11,Vertical!$E:$O,CH$10,0))+0</f>
        <v>43.75</v>
      </c>
      <c r="CI170" s="207">
        <f>(VLOOKUP(Horizontal!$C170&amp;Horizontal!$B170&amp;Horizontal!CI$11,Vertical!$E:$O,CI$10,0))+0</f>
        <v>37.5</v>
      </c>
      <c r="CJ170" s="207">
        <f>(VLOOKUP(Horizontal!$C170&amp;Horizontal!$B170&amp;Horizontal!CJ$11,Vertical!$E:$O,CJ$10,0))+0</f>
        <v>50</v>
      </c>
      <c r="CK170" s="209">
        <f>(VLOOKUP(Horizontal!$C170&amp;Horizontal!$B170&amp;Horizontal!CK$11,Vertical!$E:$O,CK$10,0))+0</f>
        <v>43.75</v>
      </c>
      <c r="CL170" s="210">
        <f>(VLOOKUP(Horizontal!$C170&amp;Horizontal!$B170&amp;Horizontal!CL$11,Vertical!$E:$O,CL$10,0))+0</f>
        <v>35.71</v>
      </c>
      <c r="CM170" s="207">
        <f>(VLOOKUP(Horizontal!$C170&amp;Horizontal!$B170&amp;Horizontal!CM$11,Vertical!$E:$O,CM$10,0))+0</f>
        <v>33.33</v>
      </c>
      <c r="CN170" s="207">
        <f>(VLOOKUP(Horizontal!$C170&amp;Horizontal!$B170&amp;Horizontal!CN$11,Vertical!$E:$O,CN$10,0))+0</f>
        <v>33.33</v>
      </c>
      <c r="CO170" s="207">
        <f>(VLOOKUP(Horizontal!$C170&amp;Horizontal!$B170&amp;Horizontal!CO$11,Vertical!$E:$O,CO$10,0))+0</f>
        <v>33.33</v>
      </c>
      <c r="CP170" s="207">
        <f>(VLOOKUP(Horizontal!$C170&amp;Horizontal!$B170&amp;Horizontal!CP$11,Vertical!$E:$O,CP$10,0))+0</f>
        <v>17.649999999999999</v>
      </c>
      <c r="CQ170" s="207">
        <f>(VLOOKUP(Horizontal!$C170&amp;Horizontal!$B170&amp;Horizontal!CQ$11,Vertical!$E:$O,CQ$10,0))+0</f>
        <v>25</v>
      </c>
      <c r="CR170" s="207">
        <f>(VLOOKUP(Horizontal!$C170&amp;Horizontal!$B170&amp;Horizontal!CR$11,Vertical!$E:$O,CR$10,0))+0</f>
        <v>31.25</v>
      </c>
      <c r="CS170" s="207">
        <f>(VLOOKUP(Horizontal!$C170&amp;Horizontal!$B170&amp;Horizontal!CS$11,Vertical!$E:$O,CS$10,0))+0</f>
        <v>14.29</v>
      </c>
      <c r="CT170" s="207">
        <f>(VLOOKUP(Horizontal!$C170&amp;Horizontal!$B170&amp;Horizontal!CT$11,Vertical!$E:$O,CT$10,0))+0</f>
        <v>25</v>
      </c>
      <c r="CU170" s="152"/>
      <c r="CV170" s="211">
        <f t="shared" si="80"/>
        <v>74.519999999999982</v>
      </c>
      <c r="CW170" s="190">
        <f t="shared" si="81"/>
        <v>73.649999999999977</v>
      </c>
      <c r="CX170" s="190">
        <f t="shared" si="82"/>
        <v>74.710000000000008</v>
      </c>
      <c r="CY170" s="190">
        <f t="shared" si="83"/>
        <v>62.119999999999976</v>
      </c>
      <c r="CZ170" s="190">
        <f t="shared" si="84"/>
        <v>67.04000000000002</v>
      </c>
      <c r="DA170" s="190">
        <f t="shared" si="85"/>
        <v>55.120000000000005</v>
      </c>
      <c r="DB170" s="190">
        <f t="shared" si="86"/>
        <v>49.839999999999975</v>
      </c>
      <c r="DC170" s="190">
        <f t="shared" si="87"/>
        <v>44.580000000000013</v>
      </c>
      <c r="DD170" s="212">
        <f t="shared" si="88"/>
        <v>42.350000000000023</v>
      </c>
      <c r="DE170" s="9">
        <v>160</v>
      </c>
      <c r="DF170" s="212">
        <f t="shared" si="89"/>
        <v>25.717210401891322</v>
      </c>
      <c r="DG170" s="264"/>
      <c r="DH170" s="265"/>
      <c r="DI170" s="265"/>
      <c r="DJ170" s="266"/>
      <c r="DK170" s="190">
        <v>178.62</v>
      </c>
      <c r="DL170" s="190">
        <v>181.75</v>
      </c>
      <c r="DM170" s="190">
        <v>176.27</v>
      </c>
      <c r="DN170" s="212">
        <v>163.06</v>
      </c>
      <c r="DO170" s="190">
        <v>196.1</v>
      </c>
      <c r="DP170" s="190">
        <v>199.55</v>
      </c>
      <c r="DQ170" s="190">
        <v>182.49</v>
      </c>
      <c r="DR170" s="212">
        <v>168.14</v>
      </c>
      <c r="DS170" s="150"/>
      <c r="DT170" s="190">
        <v>177</v>
      </c>
      <c r="DU170" s="190">
        <v>170</v>
      </c>
      <c r="DV170" s="190">
        <v>166</v>
      </c>
      <c r="DW170" s="190">
        <v>196</v>
      </c>
      <c r="DX170" s="190"/>
      <c r="DY170" s="190"/>
      <c r="DZ170" s="190"/>
      <c r="EA170" s="190"/>
      <c r="EB170" s="190"/>
      <c r="EC170" s="190"/>
      <c r="ED170" s="190">
        <v>200</v>
      </c>
      <c r="EE170" s="190">
        <v>175</v>
      </c>
      <c r="EF170" s="190">
        <v>160</v>
      </c>
      <c r="EG170" s="190">
        <v>155</v>
      </c>
      <c r="EH170" s="212">
        <v>150</v>
      </c>
      <c r="EI170" s="213"/>
      <c r="EJ170" s="211">
        <v>80</v>
      </c>
      <c r="EK170" s="190">
        <v>80</v>
      </c>
      <c r="EL170" s="190">
        <v>80</v>
      </c>
      <c r="EM170" s="190">
        <v>78</v>
      </c>
      <c r="EN170" s="190"/>
      <c r="EO170" s="190"/>
      <c r="EP170" s="190"/>
      <c r="EQ170" s="190"/>
      <c r="ER170" s="190"/>
      <c r="ES170" s="190"/>
      <c r="ET170" s="190">
        <v>75</v>
      </c>
      <c r="EU170" s="190">
        <v>65</v>
      </c>
      <c r="EV170" s="190">
        <v>55</v>
      </c>
      <c r="EW170" s="190">
        <v>50</v>
      </c>
      <c r="EX170" s="212">
        <v>50</v>
      </c>
      <c r="EY170" s="211"/>
      <c r="EZ170" s="75">
        <f t="shared" si="91"/>
        <v>-0.10361592221209359</v>
      </c>
      <c r="FA170" s="89">
        <f t="shared" si="94"/>
        <v>-0.1</v>
      </c>
      <c r="FB170" s="212"/>
      <c r="FC170" s="213">
        <f t="shared" ref="FC170:FC201" si="106">(EJ170-20)+0</f>
        <v>60</v>
      </c>
      <c r="FD170" s="213">
        <f t="shared" ref="FD170:FD201" si="107">(EK170-20)+0</f>
        <v>60</v>
      </c>
      <c r="FE170" s="213">
        <f t="shared" ref="FE170:FE201" si="108">(EL170-20)+0</f>
        <v>60</v>
      </c>
      <c r="FF170" s="213">
        <f t="shared" ref="FF170:FF201" si="109">(EM170-20)+0</f>
        <v>58</v>
      </c>
      <c r="FG170" s="213"/>
      <c r="FH170" s="213"/>
      <c r="FI170" s="213"/>
      <c r="FJ170" s="213"/>
      <c r="FK170" s="213"/>
      <c r="FL170" s="213"/>
      <c r="FM170" s="213">
        <f t="shared" ref="FM170:FM201" si="110">(ET170-20)+0</f>
        <v>55</v>
      </c>
      <c r="FN170" s="213">
        <f t="shared" ref="FN170:FN201" si="111">(EU170-20)+0</f>
        <v>45</v>
      </c>
      <c r="FO170" s="213">
        <f t="shared" ref="FO170:FO201" si="112">(EV170-20)+0</f>
        <v>35</v>
      </c>
      <c r="FP170" s="213">
        <f t="shared" ref="FP170:FP201" si="113">(EW170-20)+0</f>
        <v>30</v>
      </c>
      <c r="FQ170" s="213">
        <f t="shared" ref="FQ170:FQ201" si="114">(EX170-20)+0</f>
        <v>30</v>
      </c>
      <c r="FR170" s="213"/>
      <c r="FS170" s="211"/>
      <c r="FT170" s="190"/>
      <c r="FU170" s="190"/>
      <c r="FV170" s="190"/>
      <c r="FW170" s="190"/>
      <c r="FX170" s="190"/>
      <c r="FY170" s="190"/>
      <c r="FZ170" s="190"/>
      <c r="GA170" s="190"/>
      <c r="GB170" s="190"/>
      <c r="GC170" s="190"/>
      <c r="GD170" s="190"/>
      <c r="GE170" s="190"/>
      <c r="GF170" s="190"/>
      <c r="GG170" s="212"/>
    </row>
    <row r="171" spans="2:189">
      <c r="B171" s="33">
        <f>B170+6</f>
        <v>43109</v>
      </c>
      <c r="C171" s="30" t="s">
        <v>63</v>
      </c>
      <c r="D171" s="30">
        <v>2018</v>
      </c>
      <c r="E171" s="30" t="str">
        <f t="shared" ref="E171" si="115">D171&amp;C171</f>
        <v>2018S2</v>
      </c>
      <c r="F171" s="30" t="str">
        <f t="shared" si="90"/>
        <v>12018</v>
      </c>
      <c r="G171" s="208" t="str">
        <f>VLOOKUP(Horizontal!$C171&amp;Horizontal!$B171&amp;Horizontal!G$11,Vertical!$E:$O,G$10,0)</f>
        <v>-11,38</v>
      </c>
      <c r="H171" s="207">
        <f>(VLOOKUP(Horizontal!$C171&amp;Horizontal!$B171&amp;Horizontal!H$11,Vertical!$E:$O,H$10,0))+0</f>
        <v>171.42</v>
      </c>
      <c r="I171" s="207">
        <f>(VLOOKUP(Horizontal!$C171&amp;Horizontal!$B171&amp;Horizontal!I$11,Vertical!$E:$O,I$10,0))+0</f>
        <v>151.43</v>
      </c>
      <c r="J171" s="207">
        <f>(VLOOKUP(Horizontal!$C171&amp;Horizontal!$B171&amp;Horizontal!J$11,Vertical!$E:$O,J$10,0))+0</f>
        <v>156.71</v>
      </c>
      <c r="K171" s="207">
        <f>(VLOOKUP(Horizontal!$C171&amp;Horizontal!$B171&amp;Horizontal!K$11,Vertical!$E:$O,K$10,0))+0</f>
        <v>185.97</v>
      </c>
      <c r="L171" s="207">
        <f>(VLOOKUP(Horizontal!$C171&amp;Horizontal!$B171&amp;Horizontal!L$11,Vertical!$E:$O,L$10,0))+0</f>
        <v>202.76</v>
      </c>
      <c r="M171" s="207">
        <f>(VLOOKUP(Horizontal!$C171&amp;Horizontal!$B171&amp;Horizontal!M$11,Vertical!$E:$O,M$10,0))+0</f>
        <v>173.21</v>
      </c>
      <c r="N171" s="207">
        <f>(VLOOKUP(Horizontal!$C171&amp;Horizontal!$B171&amp;Horizontal!N$11,Vertical!$E:$O,N$10,0))+0</f>
        <v>159.35</v>
      </c>
      <c r="O171" s="207">
        <f>(VLOOKUP(Horizontal!$C171&amp;Horizontal!$B171&amp;Horizontal!O$11,Vertical!$E:$O,O$10,0))+0</f>
        <v>151.69999999999999</v>
      </c>
      <c r="P171" s="209">
        <f>(VLOOKUP(Horizontal!$C171&amp;Horizontal!$B171&amp;Horizontal!P$11,Vertical!$E:$O,P$10,0))+0</f>
        <v>148.49</v>
      </c>
      <c r="Q171" s="210">
        <f>(VLOOKUP(Horizontal!$C171&amp;Horizontal!$B171&amp;Horizontal!Q$11,Vertical!$E:$O,Q$10,0))+0</f>
        <v>62</v>
      </c>
      <c r="R171" s="207">
        <f>(VLOOKUP(Horizontal!$C171&amp;Horizontal!$B171&amp;Horizontal!R$11,Vertical!$E:$O,R$10,0))+0</f>
        <v>59</v>
      </c>
      <c r="S171" s="207">
        <f>(VLOOKUP(Horizontal!$C171&amp;Horizontal!$B171&amp;Horizontal!S$11,Vertical!$E:$O,S$10,0))+0</f>
        <v>53</v>
      </c>
      <c r="T171" s="207">
        <f>(VLOOKUP(Horizontal!$C171&amp;Horizontal!$B171&amp;Horizontal!T$11,Vertical!$E:$O,T$10,0))+0</f>
        <v>41</v>
      </c>
      <c r="U171" s="207">
        <f>(VLOOKUP(Horizontal!$C171&amp;Horizontal!$B171&amp;Horizontal!U$11,Vertical!$E:$O,U$10,0))+0</f>
        <v>46</v>
      </c>
      <c r="V171" s="207">
        <f>(VLOOKUP(Horizontal!$C171&amp;Horizontal!$B171&amp;Horizontal!V$11,Vertical!$E:$O,V$10,0))+0</f>
        <v>31</v>
      </c>
      <c r="W171" s="207">
        <f>(VLOOKUP(Horizontal!$C171&amp;Horizontal!$B171&amp;Horizontal!W$11,Vertical!$E:$O,W$10,0))+0</f>
        <v>24</v>
      </c>
      <c r="X171" s="207">
        <f>(VLOOKUP(Horizontal!$C171&amp;Horizontal!$B171&amp;Horizontal!X$11,Vertical!$E:$O,X$10,0))+0</f>
        <v>21</v>
      </c>
      <c r="Y171" s="209">
        <f>(VLOOKUP(Horizontal!$C171&amp;Horizontal!$B171&amp;Horizontal!Y$11,Vertical!$E:$O,Y$10,0))+0</f>
        <v>17</v>
      </c>
      <c r="Z171" s="210">
        <f>(VLOOKUP(Horizontal!$C171&amp;Horizontal!$B171&amp;Horizontal!Z$11,Vertical!$E:$O,Z$10,0))+0</f>
        <v>100</v>
      </c>
      <c r="AA171" s="207">
        <f>(VLOOKUP(Horizontal!$C171&amp;Horizontal!$B171&amp;Horizontal!AA$11,Vertical!$E:$O,AA$10,0))+0</f>
        <v>100</v>
      </c>
      <c r="AB171" s="207">
        <f>(VLOOKUP(Horizontal!$C171&amp;Horizontal!$B171&amp;Horizontal!AB$11,Vertical!$E:$O,AB$10,0))+0</f>
        <v>100</v>
      </c>
      <c r="AC171" s="207">
        <f>(VLOOKUP(Horizontal!$C171&amp;Horizontal!$B171&amp;Horizontal!AC$11,Vertical!$E:$O,AC$10,0))+0</f>
        <v>68.42</v>
      </c>
      <c r="AD171" s="207">
        <f>(VLOOKUP(Horizontal!$C171&amp;Horizontal!$B171&amp;Horizontal!AD$11,Vertical!$E:$O,AD$10,0))+0</f>
        <v>84.21</v>
      </c>
      <c r="AE171" s="207">
        <f>(VLOOKUP(Horizontal!$C171&amp;Horizontal!$B171&amp;Horizontal!AE$11,Vertical!$E:$O,AE$10,0))+0</f>
        <v>50</v>
      </c>
      <c r="AF171" s="207">
        <f>(VLOOKUP(Horizontal!$C171&amp;Horizontal!$B171&amp;Horizontal!AF$11,Vertical!$E:$O,AF$10,0))+0</f>
        <v>27.27</v>
      </c>
      <c r="AG171" s="207">
        <f>(VLOOKUP(Horizontal!$C171&amp;Horizontal!$B171&amp;Horizontal!AG$11,Vertical!$E:$O,AG$10,0))+0</f>
        <v>30</v>
      </c>
      <c r="AH171" s="209">
        <f>(VLOOKUP(Horizontal!$C171&amp;Horizontal!$B171&amp;Horizontal!AH$11,Vertical!$E:$O,AH$10,0))+0</f>
        <v>28.57</v>
      </c>
      <c r="AI171" s="210">
        <f>(VLOOKUP(Horizontal!$C171&amp;Horizontal!$B171&amp;Horizontal!AI$11,Vertical!$E:$O,AI$10,0))+0</f>
        <v>0</v>
      </c>
      <c r="AJ171" s="207">
        <f>(VLOOKUP(Horizontal!$C171&amp;Horizontal!$B171&amp;Horizontal!AJ$11,Vertical!$E:$O,AJ$10,0))+0</f>
        <v>0</v>
      </c>
      <c r="AK171" s="207">
        <f>(VLOOKUP(Horizontal!$C171&amp;Horizontal!$B171&amp;Horizontal!AK$11,Vertical!$E:$O,AK$10,0))+0</f>
        <v>0</v>
      </c>
      <c r="AL171" s="207">
        <f>(VLOOKUP(Horizontal!$C171&amp;Horizontal!$B171&amp;Horizontal!AL$11,Vertical!$E:$O,AL$10,0))+0</f>
        <v>0</v>
      </c>
      <c r="AM171" s="207">
        <f>(VLOOKUP(Horizontal!$C171&amp;Horizontal!$B171&amp;Horizontal!AM$11,Vertical!$E:$O,AM$10,0))+0</f>
        <v>5.26</v>
      </c>
      <c r="AN171" s="207">
        <f>(VLOOKUP(Horizontal!$C171&amp;Horizontal!$B171&amp;Horizontal!AN$11,Vertical!$E:$O,AN$10,0))+0</f>
        <v>45</v>
      </c>
      <c r="AO171" s="207">
        <f>(VLOOKUP(Horizontal!$C171&amp;Horizontal!$B171&amp;Horizontal!AO$11,Vertical!$E:$O,AO$10,0))+0</f>
        <v>54.55</v>
      </c>
      <c r="AP171" s="207">
        <f>(VLOOKUP(Horizontal!$C171&amp;Horizontal!$B171&amp;Horizontal!AP$11,Vertical!$E:$O,AP$10,0))+0</f>
        <v>50</v>
      </c>
      <c r="AQ171" s="209">
        <f>(VLOOKUP(Horizontal!$C171&amp;Horizontal!$B171&amp;Horizontal!AQ$11,Vertical!$E:$O,AQ$10,0))+0</f>
        <v>52.38</v>
      </c>
      <c r="AR171" s="210">
        <f>(VLOOKUP(Horizontal!$C171&amp;Horizontal!$B171&amp;Horizontal!AR$11,Vertical!$E:$O,AR$10,0))+0</f>
        <v>0</v>
      </c>
      <c r="AS171" s="207">
        <f>(VLOOKUP(Horizontal!$C171&amp;Horizontal!$B171&amp;Horizontal!AS$11,Vertical!$E:$O,AS$10,0))+0</f>
        <v>0</v>
      </c>
      <c r="AT171" s="207">
        <f>(VLOOKUP(Horizontal!$C171&amp;Horizontal!$B171&amp;Horizontal!AT$11,Vertical!$E:$O,AT$10,0))+0</f>
        <v>0</v>
      </c>
      <c r="AU171" s="207">
        <f>(VLOOKUP(Horizontal!$C171&amp;Horizontal!$B171&amp;Horizontal!AU$11,Vertical!$E:$O,AU$10,0))+0</f>
        <v>31.58</v>
      </c>
      <c r="AV171" s="207">
        <f>(VLOOKUP(Horizontal!$C171&amp;Horizontal!$B171&amp;Horizontal!AV$11,Vertical!$E:$O,AV$10,0))+0</f>
        <v>10.53</v>
      </c>
      <c r="AW171" s="207">
        <f>(VLOOKUP(Horizontal!$C171&amp;Horizontal!$B171&amp;Horizontal!AW$11,Vertical!$E:$O,AW$10,0))+0</f>
        <v>5</v>
      </c>
      <c r="AX171" s="207">
        <f>(VLOOKUP(Horizontal!$C171&amp;Horizontal!$B171&amp;Horizontal!AX$11,Vertical!$E:$O,AX$10,0))+0</f>
        <v>18.18</v>
      </c>
      <c r="AY171" s="207">
        <f>(VLOOKUP(Horizontal!$C171&amp;Horizontal!$B171&amp;Horizontal!AY$11,Vertical!$E:$O,AY$10,0))+0</f>
        <v>20</v>
      </c>
      <c r="AZ171" s="209">
        <f>(VLOOKUP(Horizontal!$C171&amp;Horizontal!$B171&amp;Horizontal!AZ$11,Vertical!$E:$O,AZ$10,0))+0</f>
        <v>19.05</v>
      </c>
      <c r="BA171" s="208">
        <f>(VLOOKUP(Horizontal!$C171&amp;Horizontal!$B171&amp;Horizontal!BA$11,Vertical!$E:$O,BA$10,0))+0</f>
        <v>68.680000000000007</v>
      </c>
      <c r="BB171" s="210">
        <f>(VLOOKUP(Horizontal!$C171&amp;Horizontal!$B171&amp;Horizontal!BB$11,Vertical!$E:$O,BB$10,0))+0</f>
        <v>246.49</v>
      </c>
      <c r="BC171" s="207">
        <f>(VLOOKUP(Horizontal!$C171&amp;Horizontal!$B171&amp;Horizontal!BC$11,Vertical!$E:$O,BC$10,0))+0</f>
        <v>218.39</v>
      </c>
      <c r="BD171" s="207">
        <f>(VLOOKUP(Horizontal!$C171&amp;Horizontal!$B171&amp;Horizontal!BD$11,Vertical!$E:$O,BD$10,0))+0</f>
        <v>229.99</v>
      </c>
      <c r="BE171" s="207">
        <f>(VLOOKUP(Horizontal!$C171&amp;Horizontal!$B171&amp;Horizontal!BE$11,Vertical!$E:$O,BE$10,0))+0</f>
        <v>248.47</v>
      </c>
      <c r="BF171" s="207">
        <f>(VLOOKUP(Horizontal!$C171&amp;Horizontal!$B171&amp;Horizontal!BF$11,Vertical!$E:$O,BF$10,0))+0</f>
        <v>267.98</v>
      </c>
      <c r="BG171" s="207">
        <f>(VLOOKUP(Horizontal!$C171&amp;Horizontal!$B171&amp;Horizontal!BG$11,Vertical!$E:$O,BG$10,0))+0</f>
        <v>224.87</v>
      </c>
      <c r="BH171" s="207">
        <f>(VLOOKUP(Horizontal!$C171&amp;Horizontal!$B171&amp;Horizontal!BH$11,Vertical!$E:$O,BH$10,0))+0</f>
        <v>206.36</v>
      </c>
      <c r="BI171" s="207">
        <f>(VLOOKUP(Horizontal!$C171&amp;Horizontal!$B171&amp;Horizontal!BI$11,Vertical!$E:$O,BI$10,0))+0</f>
        <v>195.58</v>
      </c>
      <c r="BJ171" s="209">
        <f>(VLOOKUP(Horizontal!$C171&amp;Horizontal!$B171&amp;Horizontal!BJ$11,Vertical!$E:$O,BJ$10,0))+0</f>
        <v>190.03</v>
      </c>
      <c r="BK171" s="210">
        <f>(VLOOKUP(Horizontal!$C171&amp;Horizontal!$B171&amp;Horizontal!BK$11,Vertical!$E:$O,BK$10,0))+0</f>
        <v>47</v>
      </c>
      <c r="BL171" s="207">
        <f>(VLOOKUP(Horizontal!$C171&amp;Horizontal!$B171&amp;Horizontal!BL$11,Vertical!$E:$O,BL$10,0))+0</f>
        <v>39</v>
      </c>
      <c r="BM171" s="207">
        <f>(VLOOKUP(Horizontal!$C171&amp;Horizontal!$B171&amp;Horizontal!BM$11,Vertical!$E:$O,BM$10,0))+0</f>
        <v>35</v>
      </c>
      <c r="BN171" s="207">
        <f>(VLOOKUP(Horizontal!$C171&amp;Horizontal!$B171&amp;Horizontal!BN$11,Vertical!$E:$O,BN$10,0))+0</f>
        <v>33</v>
      </c>
      <c r="BO171" s="207">
        <f>(VLOOKUP(Horizontal!$C171&amp;Horizontal!$B171&amp;Horizontal!BO$11,Vertical!$E:$O,BO$10,0))+0</f>
        <v>35</v>
      </c>
      <c r="BP171" s="207">
        <f>(VLOOKUP(Horizontal!$C171&amp;Horizontal!$B171&amp;Horizontal!BP$11,Vertical!$E:$O,BP$10,0))+0</f>
        <v>26</v>
      </c>
      <c r="BQ171" s="207">
        <f>(VLOOKUP(Horizontal!$C171&amp;Horizontal!$B171&amp;Horizontal!BQ$11,Vertical!$E:$O,BQ$10,0))+0</f>
        <v>23</v>
      </c>
      <c r="BR171" s="207">
        <f>(VLOOKUP(Horizontal!$C171&amp;Horizontal!$B171&amp;Horizontal!BR$11,Vertical!$E:$O,BR$10,0))+0</f>
        <v>21</v>
      </c>
      <c r="BS171" s="209">
        <f>(VLOOKUP(Horizontal!$C171&amp;Horizontal!$B171&amp;Horizontal!BS$11,Vertical!$E:$O,BS$10,0))+0</f>
        <v>18</v>
      </c>
      <c r="BT171" s="210">
        <f>(VLOOKUP(Horizontal!$C171&amp;Horizontal!$B171&amp;Horizontal!BT$11,Vertical!$E:$O,BT$10,0))+0</f>
        <v>92.31</v>
      </c>
      <c r="BU171" s="207">
        <f>(VLOOKUP(Horizontal!$C171&amp;Horizontal!$B171&amp;Horizontal!BU$11,Vertical!$E:$O,BU$10,0))+0</f>
        <v>100</v>
      </c>
      <c r="BV171" s="207">
        <f>(VLOOKUP(Horizontal!$C171&amp;Horizontal!$B171&amp;Horizontal!BV$11,Vertical!$E:$O,BV$10,0))+0</f>
        <v>92.86</v>
      </c>
      <c r="BW171" s="207">
        <f>(VLOOKUP(Horizontal!$C171&amp;Horizontal!$B171&amp;Horizontal!BW$11,Vertical!$E:$O,BW$10,0))+0</f>
        <v>64.290000000000006</v>
      </c>
      <c r="BX171" s="207">
        <f>(VLOOKUP(Horizontal!$C171&amp;Horizontal!$B171&amp;Horizontal!BX$11,Vertical!$E:$O,BX$10,0))+0</f>
        <v>76.47</v>
      </c>
      <c r="BY171" s="207">
        <f>(VLOOKUP(Horizontal!$C171&amp;Horizontal!$B171&amp;Horizontal!BY$11,Vertical!$E:$O,BY$10,0))+0</f>
        <v>68.75</v>
      </c>
      <c r="BZ171" s="207">
        <f>(VLOOKUP(Horizontal!$C171&amp;Horizontal!$B171&amp;Horizontal!BZ$11,Vertical!$E:$O,BZ$10,0))+0</f>
        <v>50</v>
      </c>
      <c r="CA171" s="207">
        <f>(VLOOKUP(Horizontal!$C171&amp;Horizontal!$B171&amp;Horizontal!CA$11,Vertical!$E:$O,CA$10,0))+0</f>
        <v>50</v>
      </c>
      <c r="CB171" s="209">
        <f>(VLOOKUP(Horizontal!$C171&amp;Horizontal!$B171&amp;Horizontal!CB$11,Vertical!$E:$O,CB$10,0))+0</f>
        <v>38.89</v>
      </c>
      <c r="CC171" s="210">
        <f>(VLOOKUP(Horizontal!$C171&amp;Horizontal!$B171&amp;Horizontal!CC$11,Vertical!$E:$O,CC$10,0))+0</f>
        <v>0</v>
      </c>
      <c r="CD171" s="207">
        <f>(VLOOKUP(Horizontal!$C171&amp;Horizontal!$B171&amp;Horizontal!CD$11,Vertical!$E:$O,CD$10,0))+0</f>
        <v>0</v>
      </c>
      <c r="CE171" s="207">
        <f>(VLOOKUP(Horizontal!$C171&amp;Horizontal!$B171&amp;Horizontal!CE$11,Vertical!$E:$O,CE$10,0))+0</f>
        <v>7.14</v>
      </c>
      <c r="CF171" s="207">
        <f>(VLOOKUP(Horizontal!$C171&amp;Horizontal!$B171&amp;Horizontal!CF$11,Vertical!$E:$O,CF$10,0))+0</f>
        <v>14.29</v>
      </c>
      <c r="CG171" s="207">
        <f>(VLOOKUP(Horizontal!$C171&amp;Horizontal!$B171&amp;Horizontal!CG$11,Vertical!$E:$O,CG$10,0))+0</f>
        <v>17.649999999999999</v>
      </c>
      <c r="CH171" s="207">
        <f>(VLOOKUP(Horizontal!$C171&amp;Horizontal!$B171&amp;Horizontal!CH$11,Vertical!$E:$O,CH$10,0))+0</f>
        <v>31.25</v>
      </c>
      <c r="CI171" s="207">
        <f>(VLOOKUP(Horizontal!$C171&amp;Horizontal!$B171&amp;Horizontal!CI$11,Vertical!$E:$O,CI$10,0))+0</f>
        <v>27.78</v>
      </c>
      <c r="CJ171" s="207">
        <f>(VLOOKUP(Horizontal!$C171&amp;Horizontal!$B171&amp;Horizontal!CJ$11,Vertical!$E:$O,CJ$10,0))+0</f>
        <v>38.89</v>
      </c>
      <c r="CK171" s="209">
        <f>(VLOOKUP(Horizontal!$C171&amp;Horizontal!$B171&amp;Horizontal!CK$11,Vertical!$E:$O,CK$10,0))+0</f>
        <v>33.33</v>
      </c>
      <c r="CL171" s="210">
        <f>(VLOOKUP(Horizontal!$C171&amp;Horizontal!$B171&amp;Horizontal!CL$11,Vertical!$E:$O,CL$10,0))+0</f>
        <v>7.69</v>
      </c>
      <c r="CM171" s="207">
        <f>(VLOOKUP(Horizontal!$C171&amp;Horizontal!$B171&amp;Horizontal!CM$11,Vertical!$E:$O,CM$10,0))+0</f>
        <v>0</v>
      </c>
      <c r="CN171" s="207">
        <f>(VLOOKUP(Horizontal!$C171&amp;Horizontal!$B171&amp;Horizontal!CN$11,Vertical!$E:$O,CN$10,0))+0</f>
        <v>0</v>
      </c>
      <c r="CO171" s="207">
        <f>(VLOOKUP(Horizontal!$C171&amp;Horizontal!$B171&amp;Horizontal!CO$11,Vertical!$E:$O,CO$10,0))+0</f>
        <v>21.43</v>
      </c>
      <c r="CP171" s="207">
        <f>(VLOOKUP(Horizontal!$C171&amp;Horizontal!$B171&amp;Horizontal!CP$11,Vertical!$E:$O,CP$10,0))+0</f>
        <v>5.88</v>
      </c>
      <c r="CQ171" s="207">
        <f>(VLOOKUP(Horizontal!$C171&amp;Horizontal!$B171&amp;Horizontal!CQ$11,Vertical!$E:$O,CQ$10,0))+0</f>
        <v>0</v>
      </c>
      <c r="CR171" s="207">
        <f>(VLOOKUP(Horizontal!$C171&amp;Horizontal!$B171&amp;Horizontal!CR$11,Vertical!$E:$O,CR$10,0))+0</f>
        <v>22.22</v>
      </c>
      <c r="CS171" s="207">
        <f>(VLOOKUP(Horizontal!$C171&amp;Horizontal!$B171&amp;Horizontal!CS$11,Vertical!$E:$O,CS$10,0))+0</f>
        <v>11.11</v>
      </c>
      <c r="CT171" s="207">
        <f>(VLOOKUP(Horizontal!$C171&amp;Horizontal!$B171&amp;Horizontal!CT$11,Vertical!$E:$O,CT$10,0))+0</f>
        <v>27.78</v>
      </c>
      <c r="CU171" s="152"/>
      <c r="CV171" s="211">
        <f t="shared" si="80"/>
        <v>75.070000000000022</v>
      </c>
      <c r="CW171" s="190">
        <f t="shared" si="81"/>
        <v>66.95999999999998</v>
      </c>
      <c r="CX171" s="190">
        <f t="shared" si="82"/>
        <v>73.28</v>
      </c>
      <c r="CY171" s="190">
        <f t="shared" si="83"/>
        <v>62.5</v>
      </c>
      <c r="CZ171" s="190">
        <f t="shared" si="84"/>
        <v>65.220000000000027</v>
      </c>
      <c r="DA171" s="190">
        <f t="shared" si="85"/>
        <v>51.66</v>
      </c>
      <c r="DB171" s="190">
        <f t="shared" si="86"/>
        <v>47.010000000000019</v>
      </c>
      <c r="DC171" s="190">
        <f t="shared" si="87"/>
        <v>43.880000000000024</v>
      </c>
      <c r="DD171" s="212">
        <f t="shared" si="88"/>
        <v>41.539999999999992</v>
      </c>
      <c r="DE171" s="9">
        <v>160</v>
      </c>
      <c r="DF171" s="212">
        <f t="shared" si="89"/>
        <v>37.037210401891343</v>
      </c>
      <c r="DG171" s="264"/>
      <c r="DH171" s="265"/>
      <c r="DI171" s="265"/>
      <c r="DJ171" s="266"/>
      <c r="DK171" s="190">
        <v>160.1</v>
      </c>
      <c r="DL171" s="190">
        <v>159.69999999999999</v>
      </c>
      <c r="DM171" s="190">
        <v>170.98</v>
      </c>
      <c r="DN171" s="212">
        <v>150.01</v>
      </c>
      <c r="DO171" s="190">
        <v>176.64</v>
      </c>
      <c r="DP171" s="190">
        <v>178.67</v>
      </c>
      <c r="DQ171" s="190">
        <v>179.91</v>
      </c>
      <c r="DR171" s="212">
        <v>165.52</v>
      </c>
      <c r="DS171" s="150"/>
      <c r="DT171" s="190">
        <v>168</v>
      </c>
      <c r="DU171" s="190">
        <v>134</v>
      </c>
      <c r="DV171" s="190">
        <v>145</v>
      </c>
      <c r="DW171" s="190">
        <v>185</v>
      </c>
      <c r="DX171" s="190"/>
      <c r="DY171" s="190"/>
      <c r="DZ171" s="190"/>
      <c r="EA171" s="190"/>
      <c r="EB171" s="190"/>
      <c r="EC171" s="190"/>
      <c r="ED171" s="190">
        <v>188</v>
      </c>
      <c r="EE171" s="190">
        <v>175</v>
      </c>
      <c r="EF171" s="190">
        <v>160</v>
      </c>
      <c r="EG171" s="190">
        <v>155</v>
      </c>
      <c r="EH171" s="212">
        <v>150</v>
      </c>
      <c r="EI171" s="213"/>
      <c r="EJ171" s="211">
        <v>65</v>
      </c>
      <c r="EK171" s="190">
        <v>65</v>
      </c>
      <c r="EL171" s="190">
        <v>65</v>
      </c>
      <c r="EM171" s="190">
        <v>65</v>
      </c>
      <c r="EN171" s="190"/>
      <c r="EO171" s="190"/>
      <c r="EP171" s="190"/>
      <c r="EQ171" s="190"/>
      <c r="ER171" s="190"/>
      <c r="ES171" s="190"/>
      <c r="ET171" s="190">
        <v>65</v>
      </c>
      <c r="EU171" s="190">
        <v>65</v>
      </c>
      <c r="EV171" s="190">
        <v>55</v>
      </c>
      <c r="EW171" s="190">
        <v>50</v>
      </c>
      <c r="EX171" s="212">
        <v>50</v>
      </c>
      <c r="EY171" s="211"/>
      <c r="EZ171" s="75">
        <f t="shared" si="91"/>
        <v>-6.3440740327795744E-2</v>
      </c>
      <c r="FA171" s="89">
        <f t="shared" si="94"/>
        <v>-0.1</v>
      </c>
      <c r="FB171" s="212"/>
      <c r="FC171" s="213">
        <f t="shared" si="106"/>
        <v>45</v>
      </c>
      <c r="FD171" s="213">
        <f t="shared" si="107"/>
        <v>45</v>
      </c>
      <c r="FE171" s="213">
        <f t="shared" si="108"/>
        <v>45</v>
      </c>
      <c r="FF171" s="213">
        <f t="shared" si="109"/>
        <v>45</v>
      </c>
      <c r="FG171" s="213"/>
      <c r="FH171" s="213"/>
      <c r="FI171" s="213"/>
      <c r="FJ171" s="213"/>
      <c r="FK171" s="213"/>
      <c r="FL171" s="213"/>
      <c r="FM171" s="213">
        <f t="shared" si="110"/>
        <v>45</v>
      </c>
      <c r="FN171" s="213">
        <f t="shared" si="111"/>
        <v>45</v>
      </c>
      <c r="FO171" s="213">
        <f t="shared" si="112"/>
        <v>35</v>
      </c>
      <c r="FP171" s="213">
        <f t="shared" si="113"/>
        <v>30</v>
      </c>
      <c r="FQ171" s="213">
        <f t="shared" si="114"/>
        <v>30</v>
      </c>
      <c r="FR171" s="213"/>
      <c r="FS171" s="211"/>
      <c r="FT171" s="190"/>
      <c r="FU171" s="190"/>
      <c r="FV171" s="190"/>
      <c r="FW171" s="190"/>
      <c r="FX171" s="190"/>
      <c r="FY171" s="190"/>
      <c r="FZ171" s="190"/>
      <c r="GA171" s="190"/>
      <c r="GB171" s="190"/>
      <c r="GC171" s="190"/>
      <c r="GD171" s="190"/>
      <c r="GE171" s="190"/>
      <c r="GF171" s="190"/>
      <c r="GG171" s="212"/>
    </row>
    <row r="172" spans="2:189">
      <c r="B172" s="33">
        <f t="shared" ref="B172:B177" si="116">B171+7</f>
        <v>43116</v>
      </c>
      <c r="C172" s="30" t="s">
        <v>62</v>
      </c>
      <c r="D172" s="30">
        <v>2018</v>
      </c>
      <c r="E172" s="30" t="str">
        <f t="shared" ref="E172" si="117">D172&amp;C172</f>
        <v>2018S3</v>
      </c>
      <c r="F172" s="30" t="str">
        <f t="shared" ref="F172" si="118">IF(MONTH(B173)&lt;&gt;MONTH(B172),MONTH(B172)&amp;"Final"&amp;YEAR(B172),MONTH(B172)&amp;YEAR(B172))</f>
        <v>12018</v>
      </c>
      <c r="G172" s="208" t="str">
        <f>VLOOKUP(Horizontal!$C172&amp;Horizontal!$B172&amp;Horizontal!G$11,Vertical!$E:$O,G$10,0)</f>
        <v>-8,58</v>
      </c>
      <c r="H172" s="207">
        <f>(VLOOKUP(Horizontal!$C172&amp;Horizontal!$B172&amp;Horizontal!H$11,Vertical!$E:$O,H$10,0))+0</f>
        <v>156.24</v>
      </c>
      <c r="I172" s="207">
        <f>(VLOOKUP(Horizontal!$C172&amp;Horizontal!$B172&amp;Horizontal!I$11,Vertical!$E:$O,I$10,0))+0</f>
        <v>117.25</v>
      </c>
      <c r="J172" s="207">
        <f>(VLOOKUP(Horizontal!$C172&amp;Horizontal!$B172&amp;Horizontal!J$11,Vertical!$E:$O,J$10,0))+0</f>
        <v>124.72</v>
      </c>
      <c r="K172" s="207">
        <f>(VLOOKUP(Horizontal!$C172&amp;Horizontal!$B172&amp;Horizontal!K$11,Vertical!$E:$O,K$10,0))+0</f>
        <v>152.72999999999999</v>
      </c>
      <c r="L172" s="207">
        <f>(VLOOKUP(Horizontal!$C172&amp;Horizontal!$B172&amp;Horizontal!L$11,Vertical!$E:$O,L$10,0))+0</f>
        <v>180.3</v>
      </c>
      <c r="M172" s="207">
        <f>(VLOOKUP(Horizontal!$C172&amp;Horizontal!$B172&amp;Horizontal!M$11,Vertical!$E:$O,M$10,0))+0</f>
        <v>171.39</v>
      </c>
      <c r="N172" s="207">
        <f>(VLOOKUP(Horizontal!$C172&amp;Horizontal!$B172&amp;Horizontal!N$11,Vertical!$E:$O,N$10,0))+0</f>
        <v>158.49</v>
      </c>
      <c r="O172" s="207">
        <f>(VLOOKUP(Horizontal!$C172&amp;Horizontal!$B172&amp;Horizontal!O$11,Vertical!$E:$O,O$10,0))+0</f>
        <v>151.63999999999999</v>
      </c>
      <c r="P172" s="209">
        <f>(VLOOKUP(Horizontal!$C172&amp;Horizontal!$B172&amp;Horizontal!P$11,Vertical!$E:$O,P$10,0))+0</f>
        <v>148.55000000000001</v>
      </c>
      <c r="Q172" s="210">
        <f>(VLOOKUP(Horizontal!$C172&amp;Horizontal!$B172&amp;Horizontal!Q$11,Vertical!$E:$O,Q$10,0))+0</f>
        <v>57</v>
      </c>
      <c r="R172" s="207">
        <f>(VLOOKUP(Horizontal!$C172&amp;Horizontal!$B172&amp;Horizontal!R$11,Vertical!$E:$O,R$10,0))+0</f>
        <v>58</v>
      </c>
      <c r="S172" s="207">
        <f>(VLOOKUP(Horizontal!$C172&amp;Horizontal!$B172&amp;Horizontal!S$11,Vertical!$E:$O,S$10,0))+0</f>
        <v>52</v>
      </c>
      <c r="T172" s="207">
        <f>(VLOOKUP(Horizontal!$C172&amp;Horizontal!$B172&amp;Horizontal!T$11,Vertical!$E:$O,T$10,0))+0</f>
        <v>47</v>
      </c>
      <c r="U172" s="207">
        <f>(VLOOKUP(Horizontal!$C172&amp;Horizontal!$B172&amp;Horizontal!U$11,Vertical!$E:$O,U$10,0))+0</f>
        <v>49</v>
      </c>
      <c r="V172" s="207">
        <f>(VLOOKUP(Horizontal!$C172&amp;Horizontal!$B172&amp;Horizontal!V$11,Vertical!$E:$O,V$10,0))+0</f>
        <v>33</v>
      </c>
      <c r="W172" s="207">
        <f>(VLOOKUP(Horizontal!$C172&amp;Horizontal!$B172&amp;Horizontal!W$11,Vertical!$E:$O,W$10,0))+0</f>
        <v>30</v>
      </c>
      <c r="X172" s="207">
        <f>(VLOOKUP(Horizontal!$C172&amp;Horizontal!$B172&amp;Horizontal!X$11,Vertical!$E:$O,X$10,0))+0</f>
        <v>27</v>
      </c>
      <c r="Y172" s="209">
        <f>(VLOOKUP(Horizontal!$C172&amp;Horizontal!$B172&amp;Horizontal!Y$11,Vertical!$E:$O,Y$10,0))+0</f>
        <v>19</v>
      </c>
      <c r="Z172" s="210">
        <f>(VLOOKUP(Horizontal!$C172&amp;Horizontal!$B172&amp;Horizontal!Z$11,Vertical!$E:$O,Z$10,0))+0</f>
        <v>100</v>
      </c>
      <c r="AA172" s="207">
        <f>(VLOOKUP(Horizontal!$C172&amp;Horizontal!$B172&amp;Horizontal!AA$11,Vertical!$E:$O,AA$10,0))+0</f>
        <v>100</v>
      </c>
      <c r="AB172" s="207">
        <f>(VLOOKUP(Horizontal!$C172&amp;Horizontal!$B172&amp;Horizontal!AB$11,Vertical!$E:$O,AB$10,0))+0</f>
        <v>100</v>
      </c>
      <c r="AC172" s="207">
        <f>(VLOOKUP(Horizontal!$C172&amp;Horizontal!$B172&amp;Horizontal!AC$11,Vertical!$E:$O,AC$10,0))+0</f>
        <v>86.36</v>
      </c>
      <c r="AD172" s="207">
        <f>(VLOOKUP(Horizontal!$C172&amp;Horizontal!$B172&amp;Horizontal!AD$11,Vertical!$E:$O,AD$10,0))+0</f>
        <v>95.65</v>
      </c>
      <c r="AE172" s="207">
        <f>(VLOOKUP(Horizontal!$C172&amp;Horizontal!$B172&amp;Horizontal!AE$11,Vertical!$E:$O,AE$10,0))+0</f>
        <v>50</v>
      </c>
      <c r="AF172" s="207">
        <f>(VLOOKUP(Horizontal!$C172&amp;Horizontal!$B172&amp;Horizontal!AF$11,Vertical!$E:$O,AF$10,0))+0</f>
        <v>30</v>
      </c>
      <c r="AG172" s="207">
        <f>(VLOOKUP(Horizontal!$C172&amp;Horizontal!$B172&amp;Horizontal!AG$11,Vertical!$E:$O,AG$10,0))+0</f>
        <v>20.69</v>
      </c>
      <c r="AH172" s="209">
        <f>(VLOOKUP(Horizontal!$C172&amp;Horizontal!$B172&amp;Horizontal!AH$11,Vertical!$E:$O,AH$10,0))+0</f>
        <v>17.239999999999998</v>
      </c>
      <c r="AI172" s="210">
        <f>(VLOOKUP(Horizontal!$C172&amp;Horizontal!$B172&amp;Horizontal!AI$11,Vertical!$E:$O,AI$10,0))+0</f>
        <v>0</v>
      </c>
      <c r="AJ172" s="207">
        <f>(VLOOKUP(Horizontal!$C172&amp;Horizontal!$B172&amp;Horizontal!AJ$11,Vertical!$E:$O,AJ$10,0))+0</f>
        <v>0</v>
      </c>
      <c r="AK172" s="207">
        <f>(VLOOKUP(Horizontal!$C172&amp;Horizontal!$B172&amp;Horizontal!AK$11,Vertical!$E:$O,AK$10,0))+0</f>
        <v>0</v>
      </c>
      <c r="AL172" s="207">
        <f>(VLOOKUP(Horizontal!$C172&amp;Horizontal!$B172&amp;Horizontal!AL$11,Vertical!$E:$O,AL$10,0))+0</f>
        <v>4.55</v>
      </c>
      <c r="AM172" s="207">
        <f>(VLOOKUP(Horizontal!$C172&amp;Horizontal!$B172&amp;Horizontal!AM$11,Vertical!$E:$O,AM$10,0))+0</f>
        <v>0</v>
      </c>
      <c r="AN172" s="207">
        <f>(VLOOKUP(Horizontal!$C172&amp;Horizontal!$B172&amp;Horizontal!AN$11,Vertical!$E:$O,AN$10,0))+0</f>
        <v>38.46</v>
      </c>
      <c r="AO172" s="207">
        <f>(VLOOKUP(Horizontal!$C172&amp;Horizontal!$B172&amp;Horizontal!AO$11,Vertical!$E:$O,AO$10,0))+0</f>
        <v>60</v>
      </c>
      <c r="AP172" s="207">
        <f>(VLOOKUP(Horizontal!$C172&amp;Horizontal!$B172&amp;Horizontal!AP$11,Vertical!$E:$O,AP$10,0))+0</f>
        <v>68.97</v>
      </c>
      <c r="AQ172" s="209">
        <f>(VLOOKUP(Horizontal!$C172&amp;Horizontal!$B172&amp;Horizontal!AQ$11,Vertical!$E:$O,AQ$10,0))+0</f>
        <v>75.86</v>
      </c>
      <c r="AR172" s="210">
        <f>(VLOOKUP(Horizontal!$C172&amp;Horizontal!$B172&amp;Horizontal!AR$11,Vertical!$E:$O,AR$10,0))+0</f>
        <v>0</v>
      </c>
      <c r="AS172" s="207">
        <f>(VLOOKUP(Horizontal!$C172&amp;Horizontal!$B172&amp;Horizontal!AS$11,Vertical!$E:$O,AS$10,0))+0</f>
        <v>0</v>
      </c>
      <c r="AT172" s="207">
        <f>(VLOOKUP(Horizontal!$C172&amp;Horizontal!$B172&amp;Horizontal!AT$11,Vertical!$E:$O,AT$10,0))+0</f>
        <v>0</v>
      </c>
      <c r="AU172" s="207">
        <f>(VLOOKUP(Horizontal!$C172&amp;Horizontal!$B172&amp;Horizontal!AU$11,Vertical!$E:$O,AU$10,0))+0</f>
        <v>9.09</v>
      </c>
      <c r="AV172" s="207">
        <f>(VLOOKUP(Horizontal!$C172&amp;Horizontal!$B172&amp;Horizontal!AV$11,Vertical!$E:$O,AV$10,0))+0</f>
        <v>4.3499999999999996</v>
      </c>
      <c r="AW172" s="207">
        <f>(VLOOKUP(Horizontal!$C172&amp;Horizontal!$B172&amp;Horizontal!AW$11,Vertical!$E:$O,AW$10,0))+0</f>
        <v>11.54</v>
      </c>
      <c r="AX172" s="207">
        <f>(VLOOKUP(Horizontal!$C172&amp;Horizontal!$B172&amp;Horizontal!AX$11,Vertical!$E:$O,AX$10,0))+0</f>
        <v>10</v>
      </c>
      <c r="AY172" s="207">
        <f>(VLOOKUP(Horizontal!$C172&amp;Horizontal!$B172&amp;Horizontal!AY$11,Vertical!$E:$O,AY$10,0))+0</f>
        <v>10.34</v>
      </c>
      <c r="AZ172" s="209">
        <f>(VLOOKUP(Horizontal!$C172&amp;Horizontal!$B172&amp;Horizontal!AZ$11,Vertical!$E:$O,AZ$10,0))+0</f>
        <v>6.9</v>
      </c>
      <c r="BA172" s="208">
        <f>(VLOOKUP(Horizontal!$C172&amp;Horizontal!$B172&amp;Horizontal!BA$11,Vertical!$E:$O,BA$10,0))+0</f>
        <v>60.09</v>
      </c>
      <c r="BB172" s="210">
        <f>(VLOOKUP(Horizontal!$C172&amp;Horizontal!$B172&amp;Horizontal!BB$11,Vertical!$E:$O,BB$10,0))+0</f>
        <v>217.83</v>
      </c>
      <c r="BC172" s="207">
        <f>(VLOOKUP(Horizontal!$C172&amp;Horizontal!$B172&amp;Horizontal!BC$11,Vertical!$E:$O,BC$10,0))+0</f>
        <v>180.31</v>
      </c>
      <c r="BD172" s="207">
        <f>(VLOOKUP(Horizontal!$C172&amp;Horizontal!$B172&amp;Horizontal!BD$11,Vertical!$E:$O,BD$10,0))+0</f>
        <v>189.01</v>
      </c>
      <c r="BE172" s="207">
        <f>(VLOOKUP(Horizontal!$C172&amp;Horizontal!$B172&amp;Horizontal!BE$11,Vertical!$E:$O,BE$10,0))+0</f>
        <v>209.38</v>
      </c>
      <c r="BF172" s="207">
        <f>(VLOOKUP(Horizontal!$C172&amp;Horizontal!$B172&amp;Horizontal!BF$11,Vertical!$E:$O,BF$10,0))+0</f>
        <v>247.87</v>
      </c>
      <c r="BG172" s="207">
        <f>(VLOOKUP(Horizontal!$C172&amp;Horizontal!$B172&amp;Horizontal!BG$11,Vertical!$E:$O,BG$10,0))+0</f>
        <v>222.42</v>
      </c>
      <c r="BH172" s="207">
        <f>(VLOOKUP(Horizontal!$C172&amp;Horizontal!$B172&amp;Horizontal!BH$11,Vertical!$E:$O,BH$10,0))+0</f>
        <v>205.28</v>
      </c>
      <c r="BI172" s="207">
        <f>(VLOOKUP(Horizontal!$C172&amp;Horizontal!$B172&amp;Horizontal!BI$11,Vertical!$E:$O,BI$10,0))+0</f>
        <v>194.8</v>
      </c>
      <c r="BJ172" s="209">
        <f>(VLOOKUP(Horizontal!$C172&amp;Horizontal!$B172&amp;Horizontal!BJ$11,Vertical!$E:$O,BJ$10,0))+0</f>
        <v>189.09</v>
      </c>
      <c r="BK172" s="210">
        <f>(VLOOKUP(Horizontal!$C172&amp;Horizontal!$B172&amp;Horizontal!BK$11,Vertical!$E:$O,BK$10,0))+0</f>
        <v>51</v>
      </c>
      <c r="BL172" s="207">
        <f>(VLOOKUP(Horizontal!$C172&amp;Horizontal!$B172&amp;Horizontal!BL$11,Vertical!$E:$O,BL$10,0))+0</f>
        <v>41</v>
      </c>
      <c r="BM172" s="207">
        <f>(VLOOKUP(Horizontal!$C172&amp;Horizontal!$B172&amp;Horizontal!BM$11,Vertical!$E:$O,BM$10,0))+0</f>
        <v>40</v>
      </c>
      <c r="BN172" s="207">
        <f>(VLOOKUP(Horizontal!$C172&amp;Horizontal!$B172&amp;Horizontal!BN$11,Vertical!$E:$O,BN$10,0))+0</f>
        <v>38</v>
      </c>
      <c r="BO172" s="207">
        <f>(VLOOKUP(Horizontal!$C172&amp;Horizontal!$B172&amp;Horizontal!BO$11,Vertical!$E:$O,BO$10,0))+0</f>
        <v>39</v>
      </c>
      <c r="BP172" s="207">
        <f>(VLOOKUP(Horizontal!$C172&amp;Horizontal!$B172&amp;Horizontal!BP$11,Vertical!$E:$O,BP$10,0))+0</f>
        <v>29</v>
      </c>
      <c r="BQ172" s="207">
        <f>(VLOOKUP(Horizontal!$C172&amp;Horizontal!$B172&amp;Horizontal!BQ$11,Vertical!$E:$O,BQ$10,0))+0</f>
        <v>26</v>
      </c>
      <c r="BR172" s="207">
        <f>(VLOOKUP(Horizontal!$C172&amp;Horizontal!$B172&amp;Horizontal!BR$11,Vertical!$E:$O,BR$10,0))+0</f>
        <v>21</v>
      </c>
      <c r="BS172" s="209">
        <f>(VLOOKUP(Horizontal!$C172&amp;Horizontal!$B172&amp;Horizontal!BS$11,Vertical!$E:$O,BS$10,0))+0</f>
        <v>18</v>
      </c>
      <c r="BT172" s="210">
        <f>(VLOOKUP(Horizontal!$C172&amp;Horizontal!$B172&amp;Horizontal!BT$11,Vertical!$E:$O,BT$10,0))+0</f>
        <v>95</v>
      </c>
      <c r="BU172" s="207">
        <f>(VLOOKUP(Horizontal!$C172&amp;Horizontal!$B172&amp;Horizontal!BU$11,Vertical!$E:$O,BU$10,0))+0</f>
        <v>100</v>
      </c>
      <c r="BV172" s="207">
        <f>(VLOOKUP(Horizontal!$C172&amp;Horizontal!$B172&amp;Horizontal!BV$11,Vertical!$E:$O,BV$10,0))+0</f>
        <v>95</v>
      </c>
      <c r="BW172" s="207">
        <f>(VLOOKUP(Horizontal!$C172&amp;Horizontal!$B172&amp;Horizontal!BW$11,Vertical!$E:$O,BW$10,0))+0</f>
        <v>88.89</v>
      </c>
      <c r="BX172" s="207">
        <f>(VLOOKUP(Horizontal!$C172&amp;Horizontal!$B172&amp;Horizontal!BX$11,Vertical!$E:$O,BX$10,0))+0</f>
        <v>73.91</v>
      </c>
      <c r="BY172" s="207">
        <f>(VLOOKUP(Horizontal!$C172&amp;Horizontal!$B172&amp;Horizontal!BY$11,Vertical!$E:$O,BY$10,0))+0</f>
        <v>45.83</v>
      </c>
      <c r="BZ172" s="207">
        <f>(VLOOKUP(Horizontal!$C172&amp;Horizontal!$B172&amp;Horizontal!BZ$11,Vertical!$E:$O,BZ$10,0))+0</f>
        <v>41.67</v>
      </c>
      <c r="CA172" s="207">
        <f>(VLOOKUP(Horizontal!$C172&amp;Horizontal!$B172&amp;Horizontal!CA$11,Vertical!$E:$O,CA$10,0))+0</f>
        <v>39.130000000000003</v>
      </c>
      <c r="CB172" s="209">
        <f>(VLOOKUP(Horizontal!$C172&amp;Horizontal!$B172&amp;Horizontal!CB$11,Vertical!$E:$O,CB$10,0))+0</f>
        <v>40.909999999999997</v>
      </c>
      <c r="CC172" s="210">
        <f>(VLOOKUP(Horizontal!$C172&amp;Horizontal!$B172&amp;Horizontal!CC$11,Vertical!$E:$O,CC$10,0))+0</f>
        <v>0</v>
      </c>
      <c r="CD172" s="207">
        <f>(VLOOKUP(Horizontal!$C172&amp;Horizontal!$B172&amp;Horizontal!CD$11,Vertical!$E:$O,CD$10,0))+0</f>
        <v>0</v>
      </c>
      <c r="CE172" s="207">
        <f>(VLOOKUP(Horizontal!$C172&amp;Horizontal!$B172&amp;Horizontal!CE$11,Vertical!$E:$O,CE$10,0))+0</f>
        <v>0</v>
      </c>
      <c r="CF172" s="207">
        <f>(VLOOKUP(Horizontal!$C172&amp;Horizontal!$B172&amp;Horizontal!CF$11,Vertical!$E:$O,CF$10,0))+0</f>
        <v>0</v>
      </c>
      <c r="CG172" s="207">
        <f>(VLOOKUP(Horizontal!$C172&amp;Horizontal!$B172&amp;Horizontal!CG$11,Vertical!$E:$O,CG$10,0))+0</f>
        <v>17.39</v>
      </c>
      <c r="CH172" s="207">
        <f>(VLOOKUP(Horizontal!$C172&amp;Horizontal!$B172&amp;Horizontal!CH$11,Vertical!$E:$O,CH$10,0))+0</f>
        <v>25</v>
      </c>
      <c r="CI172" s="207">
        <f>(VLOOKUP(Horizontal!$C172&amp;Horizontal!$B172&amp;Horizontal!CI$11,Vertical!$E:$O,CI$10,0))+0</f>
        <v>37.5</v>
      </c>
      <c r="CJ172" s="207">
        <f>(VLOOKUP(Horizontal!$C172&amp;Horizontal!$B172&amp;Horizontal!CJ$11,Vertical!$E:$O,CJ$10,0))+0</f>
        <v>47.83</v>
      </c>
      <c r="CK172" s="209">
        <f>(VLOOKUP(Horizontal!$C172&amp;Horizontal!$B172&amp;Horizontal!CK$11,Vertical!$E:$O,CK$10,0))+0</f>
        <v>40.909999999999997</v>
      </c>
      <c r="CL172" s="210">
        <f>(VLOOKUP(Horizontal!$C172&amp;Horizontal!$B172&amp;Horizontal!CL$11,Vertical!$E:$O,CL$10,0))+0</f>
        <v>5</v>
      </c>
      <c r="CM172" s="207">
        <f>(VLOOKUP(Horizontal!$C172&amp;Horizontal!$B172&amp;Horizontal!CM$11,Vertical!$E:$O,CM$10,0))+0</f>
        <v>0</v>
      </c>
      <c r="CN172" s="207">
        <f>(VLOOKUP(Horizontal!$C172&amp;Horizontal!$B172&amp;Horizontal!CN$11,Vertical!$E:$O,CN$10,0))+0</f>
        <v>5</v>
      </c>
      <c r="CO172" s="207">
        <f>(VLOOKUP(Horizontal!$C172&amp;Horizontal!$B172&amp;Horizontal!CO$11,Vertical!$E:$O,CO$10,0))+0</f>
        <v>11.11</v>
      </c>
      <c r="CP172" s="207">
        <f>(VLOOKUP(Horizontal!$C172&amp;Horizontal!$B172&amp;Horizontal!CP$11,Vertical!$E:$O,CP$10,0))+0</f>
        <v>8.6999999999999993</v>
      </c>
      <c r="CQ172" s="207">
        <f>(VLOOKUP(Horizontal!$C172&amp;Horizontal!$B172&amp;Horizontal!CQ$11,Vertical!$E:$O,CQ$10,0))+0</f>
        <v>29.17</v>
      </c>
      <c r="CR172" s="207">
        <f>(VLOOKUP(Horizontal!$C172&amp;Horizontal!$B172&amp;Horizontal!CR$11,Vertical!$E:$O,CR$10,0))+0</f>
        <v>20.83</v>
      </c>
      <c r="CS172" s="207">
        <f>(VLOOKUP(Horizontal!$C172&amp;Horizontal!$B172&amp;Horizontal!CS$11,Vertical!$E:$O,CS$10,0))+0</f>
        <v>13.04</v>
      </c>
      <c r="CT172" s="207">
        <f>(VLOOKUP(Horizontal!$C172&amp;Horizontal!$B172&amp;Horizontal!CT$11,Vertical!$E:$O,CT$10,0))+0</f>
        <v>18.18</v>
      </c>
      <c r="CU172" s="152"/>
      <c r="CV172" s="211">
        <f t="shared" si="80"/>
        <v>61.59</v>
      </c>
      <c r="CW172" s="190">
        <f t="shared" si="81"/>
        <v>63.06</v>
      </c>
      <c r="CX172" s="190">
        <f t="shared" si="82"/>
        <v>64.289999999999992</v>
      </c>
      <c r="CY172" s="190">
        <f t="shared" si="83"/>
        <v>56.650000000000006</v>
      </c>
      <c r="CZ172" s="190">
        <f t="shared" si="84"/>
        <v>67.569999999999993</v>
      </c>
      <c r="DA172" s="190">
        <f t="shared" si="85"/>
        <v>51.03</v>
      </c>
      <c r="DB172" s="190">
        <f t="shared" si="86"/>
        <v>46.789999999999992</v>
      </c>
      <c r="DC172" s="190">
        <f t="shared" si="87"/>
        <v>43.160000000000025</v>
      </c>
      <c r="DD172" s="212">
        <f t="shared" si="88"/>
        <v>40.539999999999992</v>
      </c>
      <c r="DE172" s="9">
        <v>160</v>
      </c>
      <c r="DF172" s="212">
        <f t="shared" si="89"/>
        <v>52.217210401891322</v>
      </c>
      <c r="DG172" s="264"/>
      <c r="DH172" s="265"/>
      <c r="DI172" s="265"/>
      <c r="DJ172" s="266"/>
      <c r="DK172" s="190">
        <v>142.22</v>
      </c>
      <c r="DL172" s="190">
        <v>144.72</v>
      </c>
      <c r="DM172" s="190">
        <v>169.92</v>
      </c>
      <c r="DN172" s="212">
        <v>128.22999999999999</v>
      </c>
      <c r="DO172" s="190">
        <v>162.94999999999999</v>
      </c>
      <c r="DP172" s="190">
        <v>165.82</v>
      </c>
      <c r="DQ172" s="190">
        <v>162.06</v>
      </c>
      <c r="DR172" s="212">
        <v>142.37</v>
      </c>
      <c r="DS172" s="150"/>
      <c r="DT172" s="190">
        <v>165</v>
      </c>
      <c r="DU172" s="190">
        <v>135</v>
      </c>
      <c r="DV172" s="190">
        <v>145</v>
      </c>
      <c r="DW172" s="190">
        <v>165</v>
      </c>
      <c r="DX172" s="190"/>
      <c r="DY172" s="190"/>
      <c r="DZ172" s="190"/>
      <c r="EA172" s="190"/>
      <c r="EB172" s="190"/>
      <c r="EC172" s="190"/>
      <c r="ED172" s="190">
        <v>176</v>
      </c>
      <c r="EE172" s="190">
        <v>170</v>
      </c>
      <c r="EF172" s="190">
        <v>160</v>
      </c>
      <c r="EG172" s="190">
        <v>155</v>
      </c>
      <c r="EH172" s="212">
        <v>150</v>
      </c>
      <c r="EI172" s="213"/>
      <c r="EJ172" s="211">
        <v>55</v>
      </c>
      <c r="EK172" s="190">
        <v>55</v>
      </c>
      <c r="EL172" s="190">
        <v>55</v>
      </c>
      <c r="EM172" s="190">
        <v>55</v>
      </c>
      <c r="EN172" s="190"/>
      <c r="EO172" s="190"/>
      <c r="EP172" s="190"/>
      <c r="EQ172" s="190"/>
      <c r="ER172" s="190"/>
      <c r="ES172" s="190"/>
      <c r="ET172" s="190">
        <v>55</v>
      </c>
      <c r="EU172" s="190">
        <v>55</v>
      </c>
      <c r="EV172" s="190">
        <v>55</v>
      </c>
      <c r="EW172" s="190">
        <v>50</v>
      </c>
      <c r="EX172" s="212">
        <v>50</v>
      </c>
      <c r="EY172" s="211"/>
      <c r="EZ172" s="75">
        <f t="shared" si="91"/>
        <v>-4.9429657794676805E-2</v>
      </c>
      <c r="FA172" s="89">
        <f t="shared" si="94"/>
        <v>-0.1</v>
      </c>
      <c r="FB172" s="212"/>
      <c r="FC172" s="213">
        <f t="shared" si="106"/>
        <v>35</v>
      </c>
      <c r="FD172" s="213">
        <f t="shared" si="107"/>
        <v>35</v>
      </c>
      <c r="FE172" s="213">
        <f t="shared" si="108"/>
        <v>35</v>
      </c>
      <c r="FF172" s="213">
        <f t="shared" si="109"/>
        <v>35</v>
      </c>
      <c r="FG172" s="213"/>
      <c r="FH172" s="213"/>
      <c r="FI172" s="213"/>
      <c r="FJ172" s="213"/>
      <c r="FK172" s="213"/>
      <c r="FL172" s="213"/>
      <c r="FM172" s="213">
        <f t="shared" si="110"/>
        <v>35</v>
      </c>
      <c r="FN172" s="213">
        <f t="shared" si="111"/>
        <v>35</v>
      </c>
      <c r="FO172" s="213">
        <f t="shared" si="112"/>
        <v>35</v>
      </c>
      <c r="FP172" s="213">
        <f t="shared" si="113"/>
        <v>30</v>
      </c>
      <c r="FQ172" s="213">
        <f t="shared" si="114"/>
        <v>30</v>
      </c>
      <c r="FR172" s="213"/>
      <c r="FS172" s="211"/>
      <c r="FT172" s="190"/>
      <c r="FU172" s="190"/>
      <c r="FV172" s="190"/>
      <c r="FW172" s="190"/>
      <c r="FX172" s="190"/>
      <c r="FY172" s="190"/>
      <c r="FZ172" s="190"/>
      <c r="GA172" s="190"/>
      <c r="GB172" s="190"/>
      <c r="GC172" s="190"/>
      <c r="GD172" s="190"/>
      <c r="GE172" s="190"/>
      <c r="GF172" s="190"/>
      <c r="GG172" s="212"/>
    </row>
    <row r="173" spans="2:189">
      <c r="B173" s="33">
        <f t="shared" si="116"/>
        <v>43123</v>
      </c>
      <c r="C173" s="30" t="s">
        <v>61</v>
      </c>
      <c r="D173" s="30">
        <v>2018</v>
      </c>
      <c r="E173" s="30" t="str">
        <f t="shared" ref="E173" si="119">D173&amp;C173</f>
        <v>2018S4</v>
      </c>
      <c r="F173" s="30" t="str">
        <f t="shared" ref="F173" si="120">IF(MONTH(B174)&lt;&gt;MONTH(B173),MONTH(B173)&amp;"Final"&amp;YEAR(B173),MONTH(B173)&amp;YEAR(B173))</f>
        <v>12018</v>
      </c>
      <c r="G173" s="208" t="str">
        <f>VLOOKUP(Horizontal!$C173&amp;Horizontal!$B173&amp;Horizontal!G$11,Vertical!$E:$O,G$10,0)</f>
        <v>-6,34</v>
      </c>
      <c r="H173" s="207">
        <f>(VLOOKUP(Horizontal!$C173&amp;Horizontal!$B173&amp;Horizontal!H$11,Vertical!$E:$O,H$10,0))+0</f>
        <v>169.7</v>
      </c>
      <c r="I173" s="207">
        <f>(VLOOKUP(Horizontal!$C173&amp;Horizontal!$B173&amp;Horizontal!I$11,Vertical!$E:$O,I$10,0))+0</f>
        <v>143.13999999999999</v>
      </c>
      <c r="J173" s="207">
        <f>(VLOOKUP(Horizontal!$C173&amp;Horizontal!$B173&amp;Horizontal!J$11,Vertical!$E:$O,J$10,0))+0</f>
        <v>150.03</v>
      </c>
      <c r="K173" s="207">
        <f>(VLOOKUP(Horizontal!$C173&amp;Horizontal!$B173&amp;Horizontal!K$11,Vertical!$E:$O,K$10,0))+0</f>
        <v>169.51</v>
      </c>
      <c r="L173" s="207">
        <f>(VLOOKUP(Horizontal!$C173&amp;Horizontal!$B173&amp;Horizontal!L$11,Vertical!$E:$O,L$10,0))+0</f>
        <v>190.04</v>
      </c>
      <c r="M173" s="207">
        <f>(VLOOKUP(Horizontal!$C173&amp;Horizontal!$B173&amp;Horizontal!M$11,Vertical!$E:$O,M$10,0))+0</f>
        <v>170.8</v>
      </c>
      <c r="N173" s="207">
        <f>(VLOOKUP(Horizontal!$C173&amp;Horizontal!$B173&amp;Horizontal!N$11,Vertical!$E:$O,N$10,0))+0</f>
        <v>158.78</v>
      </c>
      <c r="O173" s="207">
        <f>(VLOOKUP(Horizontal!$C173&amp;Horizontal!$B173&amp;Horizontal!O$11,Vertical!$E:$O,O$10,0))+0</f>
        <v>152.52000000000001</v>
      </c>
      <c r="P173" s="209">
        <f>(VLOOKUP(Horizontal!$C173&amp;Horizontal!$B173&amp;Horizontal!P$11,Vertical!$E:$O,P$10,0))+0</f>
        <v>148.13</v>
      </c>
      <c r="Q173" s="210">
        <f>(VLOOKUP(Horizontal!$C173&amp;Horizontal!$B173&amp;Horizontal!Q$11,Vertical!$E:$O,Q$10,0))+0</f>
        <v>59</v>
      </c>
      <c r="R173" s="207">
        <f>(VLOOKUP(Horizontal!$C173&amp;Horizontal!$B173&amp;Horizontal!R$11,Vertical!$E:$O,R$10,0))+0</f>
        <v>63</v>
      </c>
      <c r="S173" s="207">
        <f>(VLOOKUP(Horizontal!$C173&amp;Horizontal!$B173&amp;Horizontal!S$11,Vertical!$E:$O,S$10,0))+0</f>
        <v>59</v>
      </c>
      <c r="T173" s="207">
        <f>(VLOOKUP(Horizontal!$C173&amp;Horizontal!$B173&amp;Horizontal!T$11,Vertical!$E:$O,T$10,0))+0</f>
        <v>47</v>
      </c>
      <c r="U173" s="207">
        <f>(VLOOKUP(Horizontal!$C173&amp;Horizontal!$B173&amp;Horizontal!U$11,Vertical!$E:$O,U$10,0))+0</f>
        <v>51</v>
      </c>
      <c r="V173" s="207">
        <f>(VLOOKUP(Horizontal!$C173&amp;Horizontal!$B173&amp;Horizontal!V$11,Vertical!$E:$O,V$10,0))+0</f>
        <v>36</v>
      </c>
      <c r="W173" s="207">
        <f>(VLOOKUP(Horizontal!$C173&amp;Horizontal!$B173&amp;Horizontal!W$11,Vertical!$E:$O,W$10,0))+0</f>
        <v>32</v>
      </c>
      <c r="X173" s="207">
        <f>(VLOOKUP(Horizontal!$C173&amp;Horizontal!$B173&amp;Horizontal!X$11,Vertical!$E:$O,X$10,0))+0</f>
        <v>28</v>
      </c>
      <c r="Y173" s="209">
        <f>(VLOOKUP(Horizontal!$C173&amp;Horizontal!$B173&amp;Horizontal!Y$11,Vertical!$E:$O,Y$10,0))+0</f>
        <v>24</v>
      </c>
      <c r="Z173" s="210">
        <f>(VLOOKUP(Horizontal!$C173&amp;Horizontal!$B173&amp;Horizontal!Z$11,Vertical!$E:$O,Z$10,0))+0</f>
        <v>11.11</v>
      </c>
      <c r="AA173" s="207">
        <f>(VLOOKUP(Horizontal!$C173&amp;Horizontal!$B173&amp;Horizontal!AA$11,Vertical!$E:$O,AA$10,0))+0</f>
        <v>6.9</v>
      </c>
      <c r="AB173" s="207">
        <f>(VLOOKUP(Horizontal!$C173&amp;Horizontal!$B173&amp;Horizontal!AB$11,Vertical!$E:$O,AB$10,0))+0</f>
        <v>4.17</v>
      </c>
      <c r="AC173" s="207">
        <f>(VLOOKUP(Horizontal!$C173&amp;Horizontal!$B173&amp;Horizontal!AC$11,Vertical!$E:$O,AC$10,0))+0</f>
        <v>21.43</v>
      </c>
      <c r="AD173" s="207">
        <f>(VLOOKUP(Horizontal!$C173&amp;Horizontal!$B173&amp;Horizontal!AD$11,Vertical!$E:$O,AD$10,0))+0</f>
        <v>28</v>
      </c>
      <c r="AE173" s="207">
        <f>(VLOOKUP(Horizontal!$C173&amp;Horizontal!$B173&amp;Horizontal!AE$11,Vertical!$E:$O,AE$10,0))+0</f>
        <v>31.03</v>
      </c>
      <c r="AF173" s="207">
        <f>(VLOOKUP(Horizontal!$C173&amp;Horizontal!$B173&amp;Horizontal!AF$11,Vertical!$E:$O,AF$10,0))+0</f>
        <v>17.649999999999999</v>
      </c>
      <c r="AG173" s="207">
        <f>(VLOOKUP(Horizontal!$C173&amp;Horizontal!$B173&amp;Horizontal!AG$11,Vertical!$E:$O,AG$10,0))+0</f>
        <v>12.5</v>
      </c>
      <c r="AH173" s="209">
        <f>(VLOOKUP(Horizontal!$C173&amp;Horizontal!$B173&amp;Horizontal!AH$11,Vertical!$E:$O,AH$10,0))+0</f>
        <v>14.71</v>
      </c>
      <c r="AI173" s="210">
        <f>(VLOOKUP(Horizontal!$C173&amp;Horizontal!$B173&amp;Horizontal!AI$11,Vertical!$E:$O,AI$10,0))+0</f>
        <v>3.7</v>
      </c>
      <c r="AJ173" s="207">
        <f>(VLOOKUP(Horizontal!$C173&amp;Horizontal!$B173&amp;Horizontal!AJ$11,Vertical!$E:$O,AJ$10,0))+0</f>
        <v>3.45</v>
      </c>
      <c r="AK173" s="207">
        <f>(VLOOKUP(Horizontal!$C173&amp;Horizontal!$B173&amp;Horizontal!AK$11,Vertical!$E:$O,AK$10,0))+0</f>
        <v>0</v>
      </c>
      <c r="AL173" s="207">
        <f>(VLOOKUP(Horizontal!$C173&amp;Horizontal!$B173&amp;Horizontal!AL$11,Vertical!$E:$O,AL$10,0))+0</f>
        <v>7.14</v>
      </c>
      <c r="AM173" s="207">
        <f>(VLOOKUP(Horizontal!$C173&amp;Horizontal!$B173&amp;Horizontal!AM$11,Vertical!$E:$O,AM$10,0))+0</f>
        <v>16</v>
      </c>
      <c r="AN173" s="207">
        <f>(VLOOKUP(Horizontal!$C173&amp;Horizontal!$B173&amp;Horizontal!AN$11,Vertical!$E:$O,AN$10,0))+0</f>
        <v>51.72</v>
      </c>
      <c r="AO173" s="207">
        <f>(VLOOKUP(Horizontal!$C173&amp;Horizontal!$B173&amp;Horizontal!AO$11,Vertical!$E:$O,AO$10,0))+0</f>
        <v>50</v>
      </c>
      <c r="AP173" s="207">
        <f>(VLOOKUP(Horizontal!$C173&amp;Horizontal!$B173&amp;Horizontal!AP$11,Vertical!$E:$O,AP$10,0))+0</f>
        <v>59.38</v>
      </c>
      <c r="AQ173" s="209">
        <f>(VLOOKUP(Horizontal!$C173&amp;Horizontal!$B173&amp;Horizontal!AQ$11,Vertical!$E:$O,AQ$10,0))+0</f>
        <v>64.709999999999994</v>
      </c>
      <c r="AR173" s="210">
        <f>(VLOOKUP(Horizontal!$C173&amp;Horizontal!$B173&amp;Horizontal!AR$11,Vertical!$E:$O,AR$10,0))+0</f>
        <v>85.19</v>
      </c>
      <c r="AS173" s="207">
        <f>(VLOOKUP(Horizontal!$C173&amp;Horizontal!$B173&amp;Horizontal!AS$11,Vertical!$E:$O,AS$10,0))+0</f>
        <v>89.66</v>
      </c>
      <c r="AT173" s="207">
        <f>(VLOOKUP(Horizontal!$C173&amp;Horizontal!$B173&amp;Horizontal!AT$11,Vertical!$E:$O,AT$10,0))+0</f>
        <v>95.83</v>
      </c>
      <c r="AU173" s="207">
        <f>(VLOOKUP(Horizontal!$C173&amp;Horizontal!$B173&amp;Horizontal!AU$11,Vertical!$E:$O,AU$10,0))+0</f>
        <v>71.430000000000007</v>
      </c>
      <c r="AV173" s="207">
        <f>(VLOOKUP(Horizontal!$C173&amp;Horizontal!$B173&amp;Horizontal!AV$11,Vertical!$E:$O,AV$10,0))+0</f>
        <v>56</v>
      </c>
      <c r="AW173" s="207">
        <f>(VLOOKUP(Horizontal!$C173&amp;Horizontal!$B173&amp;Horizontal!AW$11,Vertical!$E:$O,AW$10,0))+0</f>
        <v>17.239999999999998</v>
      </c>
      <c r="AX173" s="207">
        <f>(VLOOKUP(Horizontal!$C173&amp;Horizontal!$B173&amp;Horizontal!AX$11,Vertical!$E:$O,AX$10,0))+0</f>
        <v>32.35</v>
      </c>
      <c r="AY173" s="207">
        <f>(VLOOKUP(Horizontal!$C173&amp;Horizontal!$B173&amp;Horizontal!AY$11,Vertical!$E:$O,AY$10,0))+0</f>
        <v>28.13</v>
      </c>
      <c r="AZ173" s="209">
        <f>(VLOOKUP(Horizontal!$C173&amp;Horizontal!$B173&amp;Horizontal!AZ$11,Vertical!$E:$O,AZ$10,0))+0</f>
        <v>20.59</v>
      </c>
      <c r="BA173" s="208">
        <f>(VLOOKUP(Horizontal!$C173&amp;Horizontal!$B173&amp;Horizontal!BA$11,Vertical!$E:$O,BA$10,0))+0</f>
        <v>54.87</v>
      </c>
      <c r="BB173" s="210">
        <f>(VLOOKUP(Horizontal!$C173&amp;Horizontal!$B173&amp;Horizontal!BB$11,Vertical!$E:$O,BB$10,0))+0</f>
        <v>225.82</v>
      </c>
      <c r="BC173" s="207">
        <f>(VLOOKUP(Horizontal!$C173&amp;Horizontal!$B173&amp;Horizontal!BC$11,Vertical!$E:$O,BC$10,0))+0</f>
        <v>200.56</v>
      </c>
      <c r="BD173" s="207">
        <f>(VLOOKUP(Horizontal!$C173&amp;Horizontal!$B173&amp;Horizontal!BD$11,Vertical!$E:$O,BD$10,0))+0</f>
        <v>209.69</v>
      </c>
      <c r="BE173" s="207">
        <f>(VLOOKUP(Horizontal!$C173&amp;Horizontal!$B173&amp;Horizontal!BE$11,Vertical!$E:$O,BE$10,0))+0</f>
        <v>227.03</v>
      </c>
      <c r="BF173" s="207">
        <f>(VLOOKUP(Horizontal!$C173&amp;Horizontal!$B173&amp;Horizontal!BF$11,Vertical!$E:$O,BF$10,0))+0</f>
        <v>251.8</v>
      </c>
      <c r="BG173" s="207">
        <f>(VLOOKUP(Horizontal!$C173&amp;Horizontal!$B173&amp;Horizontal!BG$11,Vertical!$E:$O,BG$10,0))+0</f>
        <v>224.77</v>
      </c>
      <c r="BH173" s="207">
        <f>(VLOOKUP(Horizontal!$C173&amp;Horizontal!$B173&amp;Horizontal!BH$11,Vertical!$E:$O,BH$10,0))+0</f>
        <v>204.88</v>
      </c>
      <c r="BI173" s="207">
        <f>(VLOOKUP(Horizontal!$C173&amp;Horizontal!$B173&amp;Horizontal!BI$11,Vertical!$E:$O,BI$10,0))+0</f>
        <v>194.14</v>
      </c>
      <c r="BJ173" s="209">
        <f>(VLOOKUP(Horizontal!$C173&amp;Horizontal!$B173&amp;Horizontal!BJ$11,Vertical!$E:$O,BJ$10,0))+0</f>
        <v>188.44</v>
      </c>
      <c r="BK173" s="210">
        <f>(VLOOKUP(Horizontal!$C173&amp;Horizontal!$B173&amp;Horizontal!BK$11,Vertical!$E:$O,BK$10,0))+0</f>
        <v>53</v>
      </c>
      <c r="BL173" s="207">
        <f>(VLOOKUP(Horizontal!$C173&amp;Horizontal!$B173&amp;Horizontal!BL$11,Vertical!$E:$O,BL$10,0))+0</f>
        <v>43</v>
      </c>
      <c r="BM173" s="207">
        <f>(VLOOKUP(Horizontal!$C173&amp;Horizontal!$B173&amp;Horizontal!BM$11,Vertical!$E:$O,BM$10,0))+0</f>
        <v>40</v>
      </c>
      <c r="BN173" s="207">
        <f>(VLOOKUP(Horizontal!$C173&amp;Horizontal!$B173&amp;Horizontal!BN$11,Vertical!$E:$O,BN$10,0))+0</f>
        <v>35</v>
      </c>
      <c r="BO173" s="207">
        <f>(VLOOKUP(Horizontal!$C173&amp;Horizontal!$B173&amp;Horizontal!BO$11,Vertical!$E:$O,BO$10,0))+0</f>
        <v>38</v>
      </c>
      <c r="BP173" s="207">
        <f>(VLOOKUP(Horizontal!$C173&amp;Horizontal!$B173&amp;Horizontal!BP$11,Vertical!$E:$O,BP$10,0))+0</f>
        <v>24</v>
      </c>
      <c r="BQ173" s="207">
        <f>(VLOOKUP(Horizontal!$C173&amp;Horizontal!$B173&amp;Horizontal!BQ$11,Vertical!$E:$O,BQ$10,0))+0</f>
        <v>22</v>
      </c>
      <c r="BR173" s="207">
        <f>(VLOOKUP(Horizontal!$C173&amp;Horizontal!$B173&amp;Horizontal!BR$11,Vertical!$E:$O,BR$10,0))+0</f>
        <v>21</v>
      </c>
      <c r="BS173" s="209">
        <f>(VLOOKUP(Horizontal!$C173&amp;Horizontal!$B173&amp;Horizontal!BS$11,Vertical!$E:$O,BS$10,0))+0</f>
        <v>18</v>
      </c>
      <c r="BT173" s="210">
        <f>(VLOOKUP(Horizontal!$C173&amp;Horizontal!$B173&amp;Horizontal!BT$11,Vertical!$E:$O,BT$10,0))+0</f>
        <v>30.43</v>
      </c>
      <c r="BU173" s="207">
        <f>(VLOOKUP(Horizontal!$C173&amp;Horizontal!$B173&amp;Horizontal!BU$11,Vertical!$E:$O,BU$10,0))+0</f>
        <v>13.64</v>
      </c>
      <c r="BV173" s="207">
        <f>(VLOOKUP(Horizontal!$C173&amp;Horizontal!$B173&amp;Horizontal!BV$11,Vertical!$E:$O,BV$10,0))+0</f>
        <v>9.52</v>
      </c>
      <c r="BW173" s="207">
        <f>(VLOOKUP(Horizontal!$C173&amp;Horizontal!$B173&amp;Horizontal!BW$11,Vertical!$E:$O,BW$10,0))+0</f>
        <v>27.27</v>
      </c>
      <c r="BX173" s="207">
        <f>(VLOOKUP(Horizontal!$C173&amp;Horizontal!$B173&amp;Horizontal!BX$11,Vertical!$E:$O,BX$10,0))+0</f>
        <v>36.36</v>
      </c>
      <c r="BY173" s="207">
        <f>(VLOOKUP(Horizontal!$C173&amp;Horizontal!$B173&amp;Horizontal!BY$11,Vertical!$E:$O,BY$10,0))+0</f>
        <v>35.71</v>
      </c>
      <c r="BZ173" s="207">
        <f>(VLOOKUP(Horizontal!$C173&amp;Horizontal!$B173&amp;Horizontal!BZ$11,Vertical!$E:$O,BZ$10,0))+0</f>
        <v>36</v>
      </c>
      <c r="CA173" s="207">
        <f>(VLOOKUP(Horizontal!$C173&amp;Horizontal!$B173&amp;Horizontal!CA$11,Vertical!$E:$O,CA$10,0))+0</f>
        <v>29.17</v>
      </c>
      <c r="CB173" s="209">
        <f>(VLOOKUP(Horizontal!$C173&amp;Horizontal!$B173&amp;Horizontal!CB$11,Vertical!$E:$O,CB$10,0))+0</f>
        <v>32</v>
      </c>
      <c r="CC173" s="210">
        <f>(VLOOKUP(Horizontal!$C173&amp;Horizontal!$B173&amp;Horizontal!CC$11,Vertical!$E:$O,CC$10,0))+0</f>
        <v>8.6999999999999993</v>
      </c>
      <c r="CD173" s="207">
        <f>(VLOOKUP(Horizontal!$C173&amp;Horizontal!$B173&amp;Horizontal!CD$11,Vertical!$E:$O,CD$10,0))+0</f>
        <v>4.55</v>
      </c>
      <c r="CE173" s="207">
        <f>(VLOOKUP(Horizontal!$C173&amp;Horizontal!$B173&amp;Horizontal!CE$11,Vertical!$E:$O,CE$10,0))+0</f>
        <v>0</v>
      </c>
      <c r="CF173" s="207">
        <f>(VLOOKUP(Horizontal!$C173&amp;Horizontal!$B173&amp;Horizontal!CF$11,Vertical!$E:$O,CF$10,0))+0</f>
        <v>0</v>
      </c>
      <c r="CG173" s="207">
        <f>(VLOOKUP(Horizontal!$C173&amp;Horizontal!$B173&amp;Horizontal!CG$11,Vertical!$E:$O,CG$10,0))+0</f>
        <v>13.64</v>
      </c>
      <c r="CH173" s="207">
        <f>(VLOOKUP(Horizontal!$C173&amp;Horizontal!$B173&amp;Horizontal!CH$11,Vertical!$E:$O,CH$10,0))+0</f>
        <v>28.57</v>
      </c>
      <c r="CI173" s="207">
        <f>(VLOOKUP(Horizontal!$C173&amp;Horizontal!$B173&amp;Horizontal!CI$11,Vertical!$E:$O,CI$10,0))+0</f>
        <v>32</v>
      </c>
      <c r="CJ173" s="207">
        <f>(VLOOKUP(Horizontal!$C173&amp;Horizontal!$B173&amp;Horizontal!CJ$11,Vertical!$E:$O,CJ$10,0))+0</f>
        <v>54.17</v>
      </c>
      <c r="CK173" s="209">
        <f>(VLOOKUP(Horizontal!$C173&amp;Horizontal!$B173&amp;Horizontal!CK$11,Vertical!$E:$O,CK$10,0))+0</f>
        <v>48</v>
      </c>
      <c r="CL173" s="210">
        <f>(VLOOKUP(Horizontal!$C173&amp;Horizontal!$B173&amp;Horizontal!CL$11,Vertical!$E:$O,CL$10,0))+0</f>
        <v>60.87</v>
      </c>
      <c r="CM173" s="207">
        <f>(VLOOKUP(Horizontal!$C173&amp;Horizontal!$B173&amp;Horizontal!CM$11,Vertical!$E:$O,CM$10,0))+0</f>
        <v>81.819999999999993</v>
      </c>
      <c r="CN173" s="207">
        <f>(VLOOKUP(Horizontal!$C173&amp;Horizontal!$B173&amp;Horizontal!CN$11,Vertical!$E:$O,CN$10,0))+0</f>
        <v>90.48</v>
      </c>
      <c r="CO173" s="207">
        <f>(VLOOKUP(Horizontal!$C173&amp;Horizontal!$B173&amp;Horizontal!CO$11,Vertical!$E:$O,CO$10,0))+0</f>
        <v>72.73</v>
      </c>
      <c r="CP173" s="207">
        <f>(VLOOKUP(Horizontal!$C173&amp;Horizontal!$B173&amp;Horizontal!CP$11,Vertical!$E:$O,CP$10,0))+0</f>
        <v>50</v>
      </c>
      <c r="CQ173" s="207">
        <f>(VLOOKUP(Horizontal!$C173&amp;Horizontal!$B173&amp;Horizontal!CQ$11,Vertical!$E:$O,CQ$10,0))+0</f>
        <v>35.71</v>
      </c>
      <c r="CR173" s="207">
        <f>(VLOOKUP(Horizontal!$C173&amp;Horizontal!$B173&amp;Horizontal!CR$11,Vertical!$E:$O,CR$10,0))+0</f>
        <v>32</v>
      </c>
      <c r="CS173" s="207">
        <f>(VLOOKUP(Horizontal!$C173&amp;Horizontal!$B173&amp;Horizontal!CS$11,Vertical!$E:$O,CS$10,0))+0</f>
        <v>16.670000000000002</v>
      </c>
      <c r="CT173" s="207">
        <f>(VLOOKUP(Horizontal!$C173&amp;Horizontal!$B173&amp;Horizontal!CT$11,Vertical!$E:$O,CT$10,0))+0</f>
        <v>20</v>
      </c>
      <c r="CU173" s="150"/>
      <c r="CV173" s="211">
        <f t="shared" si="80"/>
        <v>56.120000000000005</v>
      </c>
      <c r="CW173" s="190">
        <f t="shared" si="81"/>
        <v>57.420000000000016</v>
      </c>
      <c r="CX173" s="190">
        <f t="shared" si="82"/>
        <v>59.66</v>
      </c>
      <c r="CY173" s="190">
        <f t="shared" si="83"/>
        <v>57.52000000000001</v>
      </c>
      <c r="CZ173" s="190">
        <f t="shared" si="84"/>
        <v>61.760000000000019</v>
      </c>
      <c r="DA173" s="190">
        <f t="shared" si="85"/>
        <v>53.97</v>
      </c>
      <c r="DB173" s="190">
        <f t="shared" si="86"/>
        <v>46.099999999999994</v>
      </c>
      <c r="DC173" s="190">
        <f t="shared" si="87"/>
        <v>41.619999999999976</v>
      </c>
      <c r="DD173" s="212">
        <f t="shared" si="88"/>
        <v>40.31</v>
      </c>
      <c r="DE173" s="9">
        <v>160</v>
      </c>
      <c r="DF173" s="212">
        <f t="shared" si="89"/>
        <v>38.757210401891342</v>
      </c>
      <c r="DG173" s="264"/>
      <c r="DH173" s="265"/>
      <c r="DI173" s="265"/>
      <c r="DJ173" s="266"/>
      <c r="DK173" s="190">
        <v>172.05</v>
      </c>
      <c r="DL173" s="190">
        <v>171.03</v>
      </c>
      <c r="DM173" s="190">
        <v>182.99</v>
      </c>
      <c r="DN173" s="212">
        <v>124.77</v>
      </c>
      <c r="DO173" s="190">
        <v>192.89</v>
      </c>
      <c r="DP173" s="190">
        <v>191.89</v>
      </c>
      <c r="DQ173" s="190">
        <v>190.37</v>
      </c>
      <c r="DR173" s="212">
        <v>145.6</v>
      </c>
      <c r="DS173" s="150"/>
      <c r="DT173" s="190">
        <v>168</v>
      </c>
      <c r="DU173" s="190">
        <v>137</v>
      </c>
      <c r="DV173" s="190">
        <v>139</v>
      </c>
      <c r="DW173" s="190">
        <v>167</v>
      </c>
      <c r="DX173" s="190"/>
      <c r="DY173" s="190"/>
      <c r="DZ173" s="190"/>
      <c r="EA173" s="190"/>
      <c r="EB173" s="190"/>
      <c r="EC173" s="190">
        <v>184</v>
      </c>
      <c r="ED173" s="190">
        <v>173.81107305936072</v>
      </c>
      <c r="EE173" s="190">
        <v>170</v>
      </c>
      <c r="EF173" s="190">
        <v>160</v>
      </c>
      <c r="EG173" s="190">
        <v>155</v>
      </c>
      <c r="EH173" s="212">
        <v>150</v>
      </c>
      <c r="EI173" s="213"/>
      <c r="EJ173" s="211">
        <v>55</v>
      </c>
      <c r="EK173" s="190">
        <v>55</v>
      </c>
      <c r="EL173" s="190">
        <v>55</v>
      </c>
      <c r="EM173" s="190">
        <v>55</v>
      </c>
      <c r="EN173" s="190"/>
      <c r="EO173" s="190"/>
      <c r="EP173" s="190"/>
      <c r="EQ173" s="190"/>
      <c r="ER173" s="190"/>
      <c r="ES173" s="190"/>
      <c r="ET173" s="190">
        <v>55</v>
      </c>
      <c r="EU173" s="190">
        <v>55</v>
      </c>
      <c r="EV173" s="190">
        <v>55</v>
      </c>
      <c r="EW173" s="190">
        <v>50</v>
      </c>
      <c r="EX173" s="212">
        <v>50</v>
      </c>
      <c r="EY173" s="211"/>
      <c r="EZ173" s="75">
        <f t="shared" si="91"/>
        <v>-3.6365722152116552E-2</v>
      </c>
      <c r="FA173" s="89">
        <f t="shared" si="94"/>
        <v>-0.1</v>
      </c>
      <c r="FB173" s="212"/>
      <c r="FC173" s="213">
        <f t="shared" si="106"/>
        <v>35</v>
      </c>
      <c r="FD173" s="213">
        <f t="shared" si="107"/>
        <v>35</v>
      </c>
      <c r="FE173" s="213">
        <f t="shared" si="108"/>
        <v>35</v>
      </c>
      <c r="FF173" s="213">
        <f t="shared" si="109"/>
        <v>35</v>
      </c>
      <c r="FG173" s="213"/>
      <c r="FH173" s="213"/>
      <c r="FI173" s="213"/>
      <c r="FJ173" s="213"/>
      <c r="FK173" s="213"/>
      <c r="FL173" s="213"/>
      <c r="FM173" s="213">
        <f t="shared" si="110"/>
        <v>35</v>
      </c>
      <c r="FN173" s="213">
        <f t="shared" si="111"/>
        <v>35</v>
      </c>
      <c r="FO173" s="213">
        <f t="shared" si="112"/>
        <v>35</v>
      </c>
      <c r="FP173" s="213">
        <f t="shared" si="113"/>
        <v>30</v>
      </c>
      <c r="FQ173" s="213">
        <f t="shared" si="114"/>
        <v>30</v>
      </c>
      <c r="FR173" s="213"/>
      <c r="FS173" s="211"/>
      <c r="FT173" s="190"/>
      <c r="FU173" s="190"/>
      <c r="FV173" s="190"/>
      <c r="FW173" s="190"/>
      <c r="FX173" s="190"/>
      <c r="FY173" s="190"/>
      <c r="FZ173" s="190"/>
      <c r="GA173" s="190"/>
      <c r="GB173" s="190"/>
      <c r="GC173" s="190"/>
      <c r="GD173" s="190"/>
      <c r="GE173" s="190"/>
      <c r="GF173" s="190"/>
      <c r="GG173" s="212"/>
    </row>
    <row r="174" spans="2:189">
      <c r="B174" s="33">
        <f t="shared" si="116"/>
        <v>43130</v>
      </c>
      <c r="C174" s="30" t="s">
        <v>60</v>
      </c>
      <c r="D174" s="30">
        <v>2018</v>
      </c>
      <c r="E174" s="30" t="str">
        <f t="shared" ref="E174" si="121">D174&amp;C174</f>
        <v>2018S5</v>
      </c>
      <c r="F174" s="30" t="str">
        <f t="shared" ref="F174:F179" si="122">IF(MONTH(B175)&lt;&gt;MONTH(B174),MONTH(B174)&amp;"Final"&amp;YEAR(B174),MONTH(B174)&amp;YEAR(B174))</f>
        <v>1Final2018</v>
      </c>
      <c r="G174" s="208" t="str">
        <f>VLOOKUP(Horizontal!$C174&amp;Horizontal!$B174&amp;Horizontal!G$11,Vertical!$E:$O,G$10,0)</f>
        <v>-2,14</v>
      </c>
      <c r="H174" s="207">
        <f>(VLOOKUP(Horizontal!$C174&amp;Horizontal!$B174&amp;Horizontal!H$11,Vertical!$E:$O,H$10,0))+0</f>
        <v>177.83</v>
      </c>
      <c r="I174" s="207">
        <f>(VLOOKUP(Horizontal!$C174&amp;Horizontal!$B174&amp;Horizontal!I$11,Vertical!$E:$O,I$10,0))+0</f>
        <v>153.1</v>
      </c>
      <c r="J174" s="207">
        <f>(VLOOKUP(Horizontal!$C174&amp;Horizontal!$B174&amp;Horizontal!J$11,Vertical!$E:$O,J$10,0))+0</f>
        <v>148.09</v>
      </c>
      <c r="K174" s="207">
        <f>(VLOOKUP(Horizontal!$C174&amp;Horizontal!$B174&amp;Horizontal!K$11,Vertical!$E:$O,K$10,0))+0</f>
        <v>165.07</v>
      </c>
      <c r="L174" s="207">
        <f>(VLOOKUP(Horizontal!$C174&amp;Horizontal!$B174&amp;Horizontal!L$11,Vertical!$E:$O,L$10,0))+0</f>
        <v>188.43</v>
      </c>
      <c r="M174" s="207">
        <f>(VLOOKUP(Horizontal!$C174&amp;Horizontal!$B174&amp;Horizontal!M$11,Vertical!$E:$O,M$10,0))+0</f>
        <v>170.09</v>
      </c>
      <c r="N174" s="207">
        <f>(VLOOKUP(Horizontal!$C174&amp;Horizontal!$B174&amp;Horizontal!N$11,Vertical!$E:$O,N$10,0))+0</f>
        <v>158.80000000000001</v>
      </c>
      <c r="O174" s="207">
        <f>(VLOOKUP(Horizontal!$C174&amp;Horizontal!$B174&amp;Horizontal!O$11,Vertical!$E:$O,O$10,0))+0</f>
        <v>151.59</v>
      </c>
      <c r="P174" s="209">
        <f>(VLOOKUP(Horizontal!$C174&amp;Horizontal!$B174&amp;Horizontal!P$11,Vertical!$E:$O,P$10,0))+0</f>
        <v>148.26</v>
      </c>
      <c r="Q174" s="210">
        <f>(VLOOKUP(Horizontal!$C174&amp;Horizontal!$B174&amp;Horizontal!Q$11,Vertical!$E:$O,Q$10,0))+0</f>
        <v>54</v>
      </c>
      <c r="R174" s="207">
        <f>(VLOOKUP(Horizontal!$C174&amp;Horizontal!$B174&amp;Horizontal!R$11,Vertical!$E:$O,R$10,0))+0</f>
        <v>58</v>
      </c>
      <c r="S174" s="207">
        <f>(VLOOKUP(Horizontal!$C174&amp;Horizontal!$B174&amp;Horizontal!S$11,Vertical!$E:$O,S$10,0))+0</f>
        <v>56</v>
      </c>
      <c r="T174" s="207">
        <f>(VLOOKUP(Horizontal!$C174&amp;Horizontal!$B174&amp;Horizontal!T$11,Vertical!$E:$O,T$10,0))+0</f>
        <v>47</v>
      </c>
      <c r="U174" s="207">
        <f>(VLOOKUP(Horizontal!$C174&amp;Horizontal!$B174&amp;Horizontal!U$11,Vertical!$E:$O,U$10,0))+0</f>
        <v>45</v>
      </c>
      <c r="V174" s="207">
        <f>(VLOOKUP(Horizontal!$C174&amp;Horizontal!$B174&amp;Horizontal!V$11,Vertical!$E:$O,V$10,0))+0</f>
        <v>36</v>
      </c>
      <c r="W174" s="207">
        <f>(VLOOKUP(Horizontal!$C174&amp;Horizontal!$B174&amp;Horizontal!W$11,Vertical!$E:$O,W$10,0))+0</f>
        <v>30</v>
      </c>
      <c r="X174" s="207">
        <f>(VLOOKUP(Horizontal!$C174&amp;Horizontal!$B174&amp;Horizontal!X$11,Vertical!$E:$O,X$10,0))+0</f>
        <v>26</v>
      </c>
      <c r="Y174" s="209">
        <f>(VLOOKUP(Horizontal!$C174&amp;Horizontal!$B174&amp;Horizontal!Y$11,Vertical!$E:$O,Y$10,0))+0</f>
        <v>23</v>
      </c>
      <c r="Z174" s="210">
        <f>(VLOOKUP(Horizontal!$C174&amp;Horizontal!$B174&amp;Horizontal!Z$11,Vertical!$E:$O,Z$10,0))+0</f>
        <v>13.04</v>
      </c>
      <c r="AA174" s="207">
        <f>(VLOOKUP(Horizontal!$C174&amp;Horizontal!$B174&amp;Horizontal!AA$11,Vertical!$E:$O,AA$10,0))+0</f>
        <v>0</v>
      </c>
      <c r="AB174" s="207">
        <f>(VLOOKUP(Horizontal!$C174&amp;Horizontal!$B174&amp;Horizontal!AB$11,Vertical!$E:$O,AB$10,0))+0</f>
        <v>56.52</v>
      </c>
      <c r="AC174" s="207">
        <f>(VLOOKUP(Horizontal!$C174&amp;Horizontal!$B174&amp;Horizontal!AC$11,Vertical!$E:$O,AC$10,0))+0</f>
        <v>46.15</v>
      </c>
      <c r="AD174" s="207">
        <f>(VLOOKUP(Horizontal!$C174&amp;Horizontal!$B174&amp;Horizontal!AD$11,Vertical!$E:$O,AD$10,0))+0</f>
        <v>56</v>
      </c>
      <c r="AE174" s="207">
        <f>(VLOOKUP(Horizontal!$C174&amp;Horizontal!$B174&amp;Horizontal!AE$11,Vertical!$E:$O,AE$10,0))+0</f>
        <v>38.71</v>
      </c>
      <c r="AF174" s="207">
        <f>(VLOOKUP(Horizontal!$C174&amp;Horizontal!$B174&amp;Horizontal!AF$11,Vertical!$E:$O,AF$10,0))+0</f>
        <v>24.14</v>
      </c>
      <c r="AG174" s="207">
        <f>(VLOOKUP(Horizontal!$C174&amp;Horizontal!$B174&amp;Horizontal!AG$11,Vertical!$E:$O,AG$10,0))+0</f>
        <v>24.14</v>
      </c>
      <c r="AH174" s="209">
        <f>(VLOOKUP(Horizontal!$C174&amp;Horizontal!$B174&amp;Horizontal!AH$11,Vertical!$E:$O,AH$10,0))+0</f>
        <v>30</v>
      </c>
      <c r="AI174" s="210">
        <f>(VLOOKUP(Horizontal!$C174&amp;Horizontal!$B174&amp;Horizontal!AI$11,Vertical!$E:$O,AI$10,0))+0</f>
        <v>0</v>
      </c>
      <c r="AJ174" s="207">
        <f>(VLOOKUP(Horizontal!$C174&amp;Horizontal!$B174&amp;Horizontal!AJ$11,Vertical!$E:$O,AJ$10,0))+0</f>
        <v>0</v>
      </c>
      <c r="AK174" s="207">
        <f>(VLOOKUP(Horizontal!$C174&amp;Horizontal!$B174&amp;Horizontal!AK$11,Vertical!$E:$O,AK$10,0))+0</f>
        <v>17.39</v>
      </c>
      <c r="AL174" s="207">
        <f>(VLOOKUP(Horizontal!$C174&amp;Horizontal!$B174&amp;Horizontal!AL$11,Vertical!$E:$O,AL$10,0))+0</f>
        <v>26.92</v>
      </c>
      <c r="AM174" s="207">
        <f>(VLOOKUP(Horizontal!$C174&amp;Horizontal!$B174&amp;Horizontal!AM$11,Vertical!$E:$O,AM$10,0))+0</f>
        <v>8</v>
      </c>
      <c r="AN174" s="207">
        <f>(VLOOKUP(Horizontal!$C174&amp;Horizontal!$B174&amp;Horizontal!AN$11,Vertical!$E:$O,AN$10,0))+0</f>
        <v>35.479999999999997</v>
      </c>
      <c r="AO174" s="207">
        <f>(VLOOKUP(Horizontal!$C174&amp;Horizontal!$B174&amp;Horizontal!AO$11,Vertical!$E:$O,AO$10,0))+0</f>
        <v>58.62</v>
      </c>
      <c r="AP174" s="207">
        <f>(VLOOKUP(Horizontal!$C174&amp;Horizontal!$B174&amp;Horizontal!AP$11,Vertical!$E:$O,AP$10,0))+0</f>
        <v>55.17</v>
      </c>
      <c r="AQ174" s="209">
        <f>(VLOOKUP(Horizontal!$C174&amp;Horizontal!$B174&amp;Horizontal!AQ$11,Vertical!$E:$O,AQ$10,0))+0</f>
        <v>50</v>
      </c>
      <c r="AR174" s="210">
        <f>(VLOOKUP(Horizontal!$C174&amp;Horizontal!$B174&amp;Horizontal!AR$11,Vertical!$E:$O,AR$10,0))+0</f>
        <v>86.96</v>
      </c>
      <c r="AS174" s="207">
        <f>(VLOOKUP(Horizontal!$C174&amp;Horizontal!$B174&amp;Horizontal!AS$11,Vertical!$E:$O,AS$10,0))+0</f>
        <v>100</v>
      </c>
      <c r="AT174" s="207">
        <f>(VLOOKUP(Horizontal!$C174&amp;Horizontal!$B174&amp;Horizontal!AT$11,Vertical!$E:$O,AT$10,0))+0</f>
        <v>26.09</v>
      </c>
      <c r="AU174" s="207">
        <f>(VLOOKUP(Horizontal!$C174&amp;Horizontal!$B174&amp;Horizontal!AU$11,Vertical!$E:$O,AU$10,0))+0</f>
        <v>26.92</v>
      </c>
      <c r="AV174" s="207">
        <f>(VLOOKUP(Horizontal!$C174&amp;Horizontal!$B174&amp;Horizontal!AV$11,Vertical!$E:$O,AV$10,0))+0</f>
        <v>36</v>
      </c>
      <c r="AW174" s="207">
        <f>(VLOOKUP(Horizontal!$C174&amp;Horizontal!$B174&amp;Horizontal!AW$11,Vertical!$E:$O,AW$10,0))+0</f>
        <v>25.81</v>
      </c>
      <c r="AX174" s="207">
        <f>(VLOOKUP(Horizontal!$C174&amp;Horizontal!$B174&amp;Horizontal!AX$11,Vertical!$E:$O,AX$10,0))+0</f>
        <v>17.239999999999998</v>
      </c>
      <c r="AY174" s="207">
        <f>(VLOOKUP(Horizontal!$C174&amp;Horizontal!$B174&amp;Horizontal!AY$11,Vertical!$E:$O,AY$10,0))+0</f>
        <v>20.69</v>
      </c>
      <c r="AZ174" s="209">
        <f>(VLOOKUP(Horizontal!$C174&amp;Horizontal!$B174&amp;Horizontal!AZ$11,Vertical!$E:$O,AZ$10,0))+0</f>
        <v>20</v>
      </c>
      <c r="BA174" s="208">
        <f>(VLOOKUP(Horizontal!$C174&amp;Horizontal!$B174&amp;Horizontal!BA$11,Vertical!$E:$O,BA$10,0))+0</f>
        <v>48.52</v>
      </c>
      <c r="BB174" s="210">
        <f>(VLOOKUP(Horizontal!$C174&amp;Horizontal!$B174&amp;Horizontal!BB$11,Vertical!$E:$O,BB$10,0))+0</f>
        <v>223.93</v>
      </c>
      <c r="BC174" s="207">
        <f>(VLOOKUP(Horizontal!$C174&amp;Horizontal!$B174&amp;Horizontal!BC$11,Vertical!$E:$O,BC$10,0))+0</f>
        <v>204.33</v>
      </c>
      <c r="BD174" s="207">
        <f>(VLOOKUP(Horizontal!$C174&amp;Horizontal!$B174&amp;Horizontal!BD$11,Vertical!$E:$O,BD$10,0))+0</f>
        <v>203.45</v>
      </c>
      <c r="BE174" s="207">
        <f>(VLOOKUP(Horizontal!$C174&amp;Horizontal!$B174&amp;Horizontal!BE$11,Vertical!$E:$O,BE$10,0))+0</f>
        <v>219.22</v>
      </c>
      <c r="BF174" s="207">
        <f>(VLOOKUP(Horizontal!$C174&amp;Horizontal!$B174&amp;Horizontal!BF$11,Vertical!$E:$O,BF$10,0))+0</f>
        <v>246.74</v>
      </c>
      <c r="BG174" s="207">
        <f>(VLOOKUP(Horizontal!$C174&amp;Horizontal!$B174&amp;Horizontal!BG$11,Vertical!$E:$O,BG$10,0))+0</f>
        <v>222.69</v>
      </c>
      <c r="BH174" s="207">
        <f>(VLOOKUP(Horizontal!$C174&amp;Horizontal!$B174&amp;Horizontal!BH$11,Vertical!$E:$O,BH$10,0))+0</f>
        <v>203.14</v>
      </c>
      <c r="BI174" s="207">
        <f>(VLOOKUP(Horizontal!$C174&amp;Horizontal!$B174&amp;Horizontal!BI$11,Vertical!$E:$O,BI$10,0))+0</f>
        <v>194.07</v>
      </c>
      <c r="BJ174" s="209">
        <f>(VLOOKUP(Horizontal!$C174&amp;Horizontal!$B174&amp;Horizontal!BJ$11,Vertical!$E:$O,BJ$10,0))+0</f>
        <v>188.76</v>
      </c>
      <c r="BK174" s="210">
        <f>(VLOOKUP(Horizontal!$C174&amp;Horizontal!$B174&amp;Horizontal!BK$11,Vertical!$E:$O,BK$10,0))+0</f>
        <v>53</v>
      </c>
      <c r="BL174" s="207">
        <f>(VLOOKUP(Horizontal!$C174&amp;Horizontal!$B174&amp;Horizontal!BL$11,Vertical!$E:$O,BL$10,0))+0</f>
        <v>43</v>
      </c>
      <c r="BM174" s="207">
        <f>(VLOOKUP(Horizontal!$C174&amp;Horizontal!$B174&amp;Horizontal!BM$11,Vertical!$E:$O,BM$10,0))+0</f>
        <v>42</v>
      </c>
      <c r="BN174" s="207">
        <f>(VLOOKUP(Horizontal!$C174&amp;Horizontal!$B174&amp;Horizontal!BN$11,Vertical!$E:$O,BN$10,0))+0</f>
        <v>40</v>
      </c>
      <c r="BO174" s="207">
        <f>(VLOOKUP(Horizontal!$C174&amp;Horizontal!$B174&amp;Horizontal!BO$11,Vertical!$E:$O,BO$10,0))+0</f>
        <v>40</v>
      </c>
      <c r="BP174" s="207">
        <f>(VLOOKUP(Horizontal!$C174&amp;Horizontal!$B174&amp;Horizontal!BP$11,Vertical!$E:$O,BP$10,0))+0</f>
        <v>28</v>
      </c>
      <c r="BQ174" s="207">
        <f>(VLOOKUP(Horizontal!$C174&amp;Horizontal!$B174&amp;Horizontal!BQ$11,Vertical!$E:$O,BQ$10,0))+0</f>
        <v>26</v>
      </c>
      <c r="BR174" s="207">
        <f>(VLOOKUP(Horizontal!$C174&amp;Horizontal!$B174&amp;Horizontal!BR$11,Vertical!$E:$O,BR$10,0))+0</f>
        <v>26</v>
      </c>
      <c r="BS174" s="209">
        <f>(VLOOKUP(Horizontal!$C174&amp;Horizontal!$B174&amp;Horizontal!BS$11,Vertical!$E:$O,BS$10,0))+0</f>
        <v>23</v>
      </c>
      <c r="BT174" s="210">
        <f>(VLOOKUP(Horizontal!$C174&amp;Horizontal!$B174&amp;Horizontal!BT$11,Vertical!$E:$O,BT$10,0))+0</f>
        <v>45</v>
      </c>
      <c r="BU174" s="207">
        <f>(VLOOKUP(Horizontal!$C174&amp;Horizontal!$B174&amp;Horizontal!BU$11,Vertical!$E:$O,BU$10,0))+0</f>
        <v>14.29</v>
      </c>
      <c r="BV174" s="207">
        <f>(VLOOKUP(Horizontal!$C174&amp;Horizontal!$B174&amp;Horizontal!BV$11,Vertical!$E:$O,BV$10,0))+0</f>
        <v>78.95</v>
      </c>
      <c r="BW174" s="207">
        <f>(VLOOKUP(Horizontal!$C174&amp;Horizontal!$B174&amp;Horizontal!BW$11,Vertical!$E:$O,BW$10,0))+0</f>
        <v>59.09</v>
      </c>
      <c r="BX174" s="207">
        <f>(VLOOKUP(Horizontal!$C174&amp;Horizontal!$B174&amp;Horizontal!BX$11,Vertical!$E:$O,BX$10,0))+0</f>
        <v>52.38</v>
      </c>
      <c r="BY174" s="207">
        <f>(VLOOKUP(Horizontal!$C174&amp;Horizontal!$B174&amp;Horizontal!BY$11,Vertical!$E:$O,BY$10,0))+0</f>
        <v>33.33</v>
      </c>
      <c r="BZ174" s="207">
        <f>(VLOOKUP(Horizontal!$C174&amp;Horizontal!$B174&amp;Horizontal!BZ$11,Vertical!$E:$O,BZ$10,0))+0</f>
        <v>52</v>
      </c>
      <c r="CA174" s="207">
        <f>(VLOOKUP(Horizontal!$C174&amp;Horizontal!$B174&amp;Horizontal!CA$11,Vertical!$E:$O,CA$10,0))+0</f>
        <v>25</v>
      </c>
      <c r="CB174" s="209">
        <f>(VLOOKUP(Horizontal!$C174&amp;Horizontal!$B174&amp;Horizontal!CB$11,Vertical!$E:$O,CB$10,0))+0</f>
        <v>34.78</v>
      </c>
      <c r="CC174" s="210">
        <f>(VLOOKUP(Horizontal!$C174&amp;Horizontal!$B174&amp;Horizontal!CC$11,Vertical!$E:$O,CC$10,0))+0</f>
        <v>20</v>
      </c>
      <c r="CD174" s="207">
        <f>(VLOOKUP(Horizontal!$C174&amp;Horizontal!$B174&amp;Horizontal!CD$11,Vertical!$E:$O,CD$10,0))+0</f>
        <v>9.52</v>
      </c>
      <c r="CE174" s="207">
        <f>(VLOOKUP(Horizontal!$C174&amp;Horizontal!$B174&amp;Horizontal!CE$11,Vertical!$E:$O,CE$10,0))+0</f>
        <v>0</v>
      </c>
      <c r="CF174" s="207">
        <f>(VLOOKUP(Horizontal!$C174&amp;Horizontal!$B174&amp;Horizontal!CF$11,Vertical!$E:$O,CF$10,0))+0</f>
        <v>18.18</v>
      </c>
      <c r="CG174" s="207">
        <f>(VLOOKUP(Horizontal!$C174&amp;Horizontal!$B174&amp;Horizontal!CG$11,Vertical!$E:$O,CG$10,0))+0</f>
        <v>14.29</v>
      </c>
      <c r="CH174" s="207">
        <f>(VLOOKUP(Horizontal!$C174&amp;Horizontal!$B174&amp;Horizontal!CH$11,Vertical!$E:$O,CH$10,0))+0</f>
        <v>37.5</v>
      </c>
      <c r="CI174" s="207">
        <f>(VLOOKUP(Horizontal!$C174&amp;Horizontal!$B174&amp;Horizontal!CI$11,Vertical!$E:$O,CI$10,0))+0</f>
        <v>28</v>
      </c>
      <c r="CJ174" s="207">
        <f>(VLOOKUP(Horizontal!$C174&amp;Horizontal!$B174&amp;Horizontal!CJ$11,Vertical!$E:$O,CJ$10,0))+0</f>
        <v>50</v>
      </c>
      <c r="CK174" s="209">
        <f>(VLOOKUP(Horizontal!$C174&amp;Horizontal!$B174&amp;Horizontal!CK$11,Vertical!$E:$O,CK$10,0))+0</f>
        <v>43.48</v>
      </c>
      <c r="CL174" s="210">
        <f>(VLOOKUP(Horizontal!$C174&amp;Horizontal!$B174&amp;Horizontal!CL$11,Vertical!$E:$O,CL$10,0))+0</f>
        <v>35</v>
      </c>
      <c r="CM174" s="207">
        <f>(VLOOKUP(Horizontal!$C174&amp;Horizontal!$B174&amp;Horizontal!CM$11,Vertical!$E:$O,CM$10,0))+0</f>
        <v>76.19</v>
      </c>
      <c r="CN174" s="207">
        <f>(VLOOKUP(Horizontal!$C174&amp;Horizontal!$B174&amp;Horizontal!CN$11,Vertical!$E:$O,CN$10,0))+0</f>
        <v>21.05</v>
      </c>
      <c r="CO174" s="207">
        <f>(VLOOKUP(Horizontal!$C174&amp;Horizontal!$B174&amp;Horizontal!CO$11,Vertical!$E:$O,CO$10,0))+0</f>
        <v>22.73</v>
      </c>
      <c r="CP174" s="207">
        <f>(VLOOKUP(Horizontal!$C174&amp;Horizontal!$B174&amp;Horizontal!CP$11,Vertical!$E:$O,CP$10,0))+0</f>
        <v>33.33</v>
      </c>
      <c r="CQ174" s="207">
        <f>(VLOOKUP(Horizontal!$C174&amp;Horizontal!$B174&amp;Horizontal!CQ$11,Vertical!$E:$O,CQ$10,0))+0</f>
        <v>29.17</v>
      </c>
      <c r="CR174" s="207">
        <f>(VLOOKUP(Horizontal!$C174&amp;Horizontal!$B174&amp;Horizontal!CR$11,Vertical!$E:$O,CR$10,0))+0</f>
        <v>20</v>
      </c>
      <c r="CS174" s="207">
        <f>(VLOOKUP(Horizontal!$C174&amp;Horizontal!$B174&amp;Horizontal!CS$11,Vertical!$E:$O,CS$10,0))+0</f>
        <v>25</v>
      </c>
      <c r="CT174" s="207">
        <f>(VLOOKUP(Horizontal!$C174&amp;Horizontal!$B174&amp;Horizontal!CT$11,Vertical!$E:$O,CT$10,0))+0</f>
        <v>21.74</v>
      </c>
      <c r="CU174" s="150"/>
      <c r="CV174" s="211">
        <f t="shared" si="80"/>
        <v>46.099999999999994</v>
      </c>
      <c r="CW174" s="190">
        <f t="shared" si="81"/>
        <v>51.230000000000018</v>
      </c>
      <c r="CX174" s="190">
        <f t="shared" si="82"/>
        <v>55.359999999999985</v>
      </c>
      <c r="CY174" s="190">
        <f t="shared" si="83"/>
        <v>54.150000000000006</v>
      </c>
      <c r="CZ174" s="190">
        <f t="shared" si="84"/>
        <v>58.31</v>
      </c>
      <c r="DA174" s="190">
        <f t="shared" si="85"/>
        <v>52.599999999999994</v>
      </c>
      <c r="DB174" s="190">
        <f t="shared" si="86"/>
        <v>44.339999999999975</v>
      </c>
      <c r="DC174" s="190">
        <f t="shared" si="87"/>
        <v>42.47999999999999</v>
      </c>
      <c r="DD174" s="212">
        <f t="shared" si="88"/>
        <v>40.5</v>
      </c>
      <c r="DE174" s="9">
        <v>160</v>
      </c>
      <c r="DF174" s="212">
        <f t="shared" si="89"/>
        <v>30.627210401891318</v>
      </c>
      <c r="DG174" s="264"/>
      <c r="DH174" s="265"/>
      <c r="DI174" s="265"/>
      <c r="DJ174" s="266"/>
      <c r="DK174" s="190">
        <v>157.33000000000001</v>
      </c>
      <c r="DL174" s="190">
        <v>136.47999999999999</v>
      </c>
      <c r="DM174" s="190">
        <v>169.5</v>
      </c>
      <c r="DN174" s="212">
        <v>76.2</v>
      </c>
      <c r="DO174" s="190">
        <v>175.04</v>
      </c>
      <c r="DP174" s="190">
        <v>152.06</v>
      </c>
      <c r="DQ174" s="190">
        <v>176.34</v>
      </c>
      <c r="DR174" s="212">
        <v>78.680000000000007</v>
      </c>
      <c r="DS174" s="150"/>
      <c r="DT174" s="190">
        <v>177.07</v>
      </c>
      <c r="DU174" s="190">
        <v>168</v>
      </c>
      <c r="DV174" s="190">
        <v>177</v>
      </c>
      <c r="DW174" s="190">
        <v>189</v>
      </c>
      <c r="DX174" s="190"/>
      <c r="DY174" s="190">
        <v>189</v>
      </c>
      <c r="DZ174" s="190"/>
      <c r="EA174" s="190"/>
      <c r="EB174" s="190"/>
      <c r="EC174" s="190">
        <v>214</v>
      </c>
      <c r="ED174" s="190">
        <v>197.95411872146119</v>
      </c>
      <c r="EE174" s="190">
        <v>170</v>
      </c>
      <c r="EF174" s="190">
        <v>160</v>
      </c>
      <c r="EG174" s="190">
        <v>155</v>
      </c>
      <c r="EH174" s="212">
        <v>150</v>
      </c>
      <c r="EI174" s="213"/>
      <c r="EJ174" s="211">
        <v>45</v>
      </c>
      <c r="EK174" s="190">
        <v>57</v>
      </c>
      <c r="EL174" s="190">
        <v>57</v>
      </c>
      <c r="EM174" s="190">
        <v>60</v>
      </c>
      <c r="EN174" s="190"/>
      <c r="EO174" s="190">
        <v>60</v>
      </c>
      <c r="EP174" s="190"/>
      <c r="EQ174" s="190"/>
      <c r="ER174" s="190"/>
      <c r="ES174" s="190">
        <v>60</v>
      </c>
      <c r="ET174" s="190">
        <v>58.240753424657534</v>
      </c>
      <c r="EU174" s="190">
        <v>55</v>
      </c>
      <c r="EV174" s="190">
        <v>55</v>
      </c>
      <c r="EW174" s="190">
        <v>50</v>
      </c>
      <c r="EX174" s="212">
        <v>50</v>
      </c>
      <c r="EY174" s="211"/>
      <c r="EZ174" s="75">
        <f t="shared" si="91"/>
        <v>-1.1941297918642934E-2</v>
      </c>
      <c r="FA174" s="89">
        <f t="shared" si="94"/>
        <v>-0.1</v>
      </c>
      <c r="FB174" s="212"/>
      <c r="FC174" s="213">
        <f t="shared" si="106"/>
        <v>25</v>
      </c>
      <c r="FD174" s="213">
        <f t="shared" si="107"/>
        <v>37</v>
      </c>
      <c r="FE174" s="213">
        <f t="shared" si="108"/>
        <v>37</v>
      </c>
      <c r="FF174" s="213">
        <f t="shared" si="109"/>
        <v>40</v>
      </c>
      <c r="FG174" s="213"/>
      <c r="FH174" s="213"/>
      <c r="FI174" s="213"/>
      <c r="FJ174" s="213"/>
      <c r="FK174" s="213"/>
      <c r="FL174" s="213"/>
      <c r="FM174" s="213">
        <f t="shared" si="110"/>
        <v>38.240753424657534</v>
      </c>
      <c r="FN174" s="213">
        <f t="shared" si="111"/>
        <v>35</v>
      </c>
      <c r="FO174" s="213">
        <f t="shared" si="112"/>
        <v>35</v>
      </c>
      <c r="FP174" s="213">
        <f t="shared" si="113"/>
        <v>30</v>
      </c>
      <c r="FQ174" s="213">
        <f t="shared" si="114"/>
        <v>30</v>
      </c>
      <c r="FR174" s="213"/>
      <c r="FS174" s="211"/>
      <c r="FT174" s="190"/>
      <c r="FU174" s="190"/>
      <c r="FV174" s="190"/>
      <c r="FW174" s="190"/>
      <c r="FX174" s="190"/>
      <c r="FY174" s="190"/>
      <c r="FZ174" s="190"/>
      <c r="GA174" s="190"/>
      <c r="GB174" s="190"/>
      <c r="GC174" s="190"/>
      <c r="GD174" s="190"/>
      <c r="GE174" s="190"/>
      <c r="GF174" s="190"/>
      <c r="GG174" s="212"/>
    </row>
    <row r="175" spans="2:189">
      <c r="B175" s="33">
        <f t="shared" si="116"/>
        <v>43137</v>
      </c>
      <c r="C175" s="30" t="s">
        <v>99</v>
      </c>
      <c r="D175" s="30">
        <v>2018</v>
      </c>
      <c r="E175" s="30" t="str">
        <f t="shared" ref="E175" si="123">D175&amp;C175</f>
        <v>2018S6</v>
      </c>
      <c r="F175" s="30" t="str">
        <f t="shared" si="122"/>
        <v>22018</v>
      </c>
      <c r="G175" s="208" t="str">
        <f>VLOOKUP(Horizontal!$C175&amp;Horizontal!$B175&amp;Horizontal!G$11,Vertical!$E:$O,G$10,0)</f>
        <v>-5,06</v>
      </c>
      <c r="H175" s="207">
        <f>(VLOOKUP(Horizontal!$C175&amp;Horizontal!$B175&amp;Horizontal!H$11,Vertical!$E:$O,H$10,0))+0</f>
        <v>172.04</v>
      </c>
      <c r="I175" s="207">
        <f>(VLOOKUP(Horizontal!$C175&amp;Horizontal!$B175&amp;Horizontal!I$11,Vertical!$E:$O,I$10,0))+0</f>
        <v>173.68</v>
      </c>
      <c r="J175" s="207">
        <f>(VLOOKUP(Horizontal!$C175&amp;Horizontal!$B175&amp;Horizontal!J$11,Vertical!$E:$O,J$10,0))+0</f>
        <v>191.55</v>
      </c>
      <c r="K175" s="207">
        <f>(VLOOKUP(Horizontal!$C175&amp;Horizontal!$B175&amp;Horizontal!K$11,Vertical!$E:$O,K$10,0))+0</f>
        <v>194.18</v>
      </c>
      <c r="L175" s="207">
        <f>(VLOOKUP(Horizontal!$C175&amp;Horizontal!$B175&amp;Horizontal!L$11,Vertical!$E:$O,L$10,0))+0</f>
        <v>211.68</v>
      </c>
      <c r="M175" s="207">
        <f>(VLOOKUP(Horizontal!$C175&amp;Horizontal!$B175&amp;Horizontal!M$11,Vertical!$E:$O,M$10,0))+0</f>
        <v>173.21</v>
      </c>
      <c r="N175" s="207">
        <f>(VLOOKUP(Horizontal!$C175&amp;Horizontal!$B175&amp;Horizontal!N$11,Vertical!$E:$O,N$10,0))+0</f>
        <v>159.05000000000001</v>
      </c>
      <c r="O175" s="207">
        <f>(VLOOKUP(Horizontal!$C175&amp;Horizontal!$B175&amp;Horizontal!O$11,Vertical!$E:$O,O$10,0))+0</f>
        <v>151.46</v>
      </c>
      <c r="P175" s="209">
        <f>(VLOOKUP(Horizontal!$C175&amp;Horizontal!$B175&amp;Horizontal!P$11,Vertical!$E:$O,P$10,0))+0</f>
        <v>148.77000000000001</v>
      </c>
      <c r="Q175" s="210">
        <f>(VLOOKUP(Horizontal!$C175&amp;Horizontal!$B175&amp;Horizontal!Q$11,Vertical!$E:$O,Q$10,0))+0</f>
        <v>62</v>
      </c>
      <c r="R175" s="207">
        <f>(VLOOKUP(Horizontal!$C175&amp;Horizontal!$B175&amp;Horizontal!R$11,Vertical!$E:$O,R$10,0))+0</f>
        <v>62</v>
      </c>
      <c r="S175" s="207">
        <f>(VLOOKUP(Horizontal!$C175&amp;Horizontal!$B175&amp;Horizontal!S$11,Vertical!$E:$O,S$10,0))+0</f>
        <v>49</v>
      </c>
      <c r="T175" s="207">
        <f>(VLOOKUP(Horizontal!$C175&amp;Horizontal!$B175&amp;Horizontal!T$11,Vertical!$E:$O,T$10,0))+0</f>
        <v>49</v>
      </c>
      <c r="U175" s="207">
        <f>(VLOOKUP(Horizontal!$C175&amp;Horizontal!$B175&amp;Horizontal!U$11,Vertical!$E:$O,U$10,0))+0</f>
        <v>51</v>
      </c>
      <c r="V175" s="207">
        <f>(VLOOKUP(Horizontal!$C175&amp;Horizontal!$B175&amp;Horizontal!V$11,Vertical!$E:$O,V$10,0))+0</f>
        <v>35</v>
      </c>
      <c r="W175" s="207">
        <f>(VLOOKUP(Horizontal!$C175&amp;Horizontal!$B175&amp;Horizontal!W$11,Vertical!$E:$O,W$10,0))+0</f>
        <v>31</v>
      </c>
      <c r="X175" s="207">
        <f>(VLOOKUP(Horizontal!$C175&amp;Horizontal!$B175&amp;Horizontal!X$11,Vertical!$E:$O,X$10,0))+0</f>
        <v>27</v>
      </c>
      <c r="Y175" s="209">
        <f>(VLOOKUP(Horizontal!$C175&amp;Horizontal!$B175&amp;Horizontal!Y$11,Vertical!$E:$O,Y$10,0))+0</f>
        <v>23</v>
      </c>
      <c r="Z175" s="210">
        <f>(VLOOKUP(Horizontal!$C175&amp;Horizontal!$B175&amp;Horizontal!Z$11,Vertical!$E:$O,Z$10,0))+0</f>
        <v>0</v>
      </c>
      <c r="AA175" s="207">
        <f>(VLOOKUP(Horizontal!$C175&amp;Horizontal!$B175&amp;Horizontal!AA$11,Vertical!$E:$O,AA$10,0))+0</f>
        <v>4</v>
      </c>
      <c r="AB175" s="207">
        <f>(VLOOKUP(Horizontal!$C175&amp;Horizontal!$B175&amp;Horizontal!AB$11,Vertical!$E:$O,AB$10,0))+0</f>
        <v>4.55</v>
      </c>
      <c r="AC175" s="207">
        <f>(VLOOKUP(Horizontal!$C175&amp;Horizontal!$B175&amp;Horizontal!AC$11,Vertical!$E:$O,AC$10,0))+0</f>
        <v>4.55</v>
      </c>
      <c r="AD175" s="207">
        <f>(VLOOKUP(Horizontal!$C175&amp;Horizontal!$B175&amp;Horizontal!AD$11,Vertical!$E:$O,AD$10,0))+0</f>
        <v>5</v>
      </c>
      <c r="AE175" s="207">
        <f>(VLOOKUP(Horizontal!$C175&amp;Horizontal!$B175&amp;Horizontal!AE$11,Vertical!$E:$O,AE$10,0))+0</f>
        <v>6.9</v>
      </c>
      <c r="AF175" s="207">
        <f>(VLOOKUP(Horizontal!$C175&amp;Horizontal!$B175&amp;Horizontal!AF$11,Vertical!$E:$O,AF$10,0))+0</f>
        <v>10</v>
      </c>
      <c r="AG175" s="207">
        <f>(VLOOKUP(Horizontal!$C175&amp;Horizontal!$B175&amp;Horizontal!AG$11,Vertical!$E:$O,AG$10,0))+0</f>
        <v>21.43</v>
      </c>
      <c r="AH175" s="209">
        <f>(VLOOKUP(Horizontal!$C175&amp;Horizontal!$B175&amp;Horizontal!AH$11,Vertical!$E:$O,AH$10,0))+0</f>
        <v>13.79</v>
      </c>
      <c r="AI175" s="210">
        <f>(VLOOKUP(Horizontal!$C175&amp;Horizontal!$B175&amp;Horizontal!AI$11,Vertical!$E:$O,AI$10,0))+0</f>
        <v>4.17</v>
      </c>
      <c r="AJ175" s="207">
        <f>(VLOOKUP(Horizontal!$C175&amp;Horizontal!$B175&amp;Horizontal!AJ$11,Vertical!$E:$O,AJ$10,0))+0</f>
        <v>4</v>
      </c>
      <c r="AK175" s="207">
        <f>(VLOOKUP(Horizontal!$C175&amp;Horizontal!$B175&amp;Horizontal!AK$11,Vertical!$E:$O,AK$10,0))+0</f>
        <v>0</v>
      </c>
      <c r="AL175" s="207">
        <f>(VLOOKUP(Horizontal!$C175&amp;Horizontal!$B175&amp;Horizontal!AL$11,Vertical!$E:$O,AL$10,0))+0</f>
        <v>0</v>
      </c>
      <c r="AM175" s="207">
        <f>(VLOOKUP(Horizontal!$C175&amp;Horizontal!$B175&amp;Horizontal!AM$11,Vertical!$E:$O,AM$10,0))+0</f>
        <v>0</v>
      </c>
      <c r="AN175" s="207">
        <f>(VLOOKUP(Horizontal!$C175&amp;Horizontal!$B175&amp;Horizontal!AN$11,Vertical!$E:$O,AN$10,0))+0</f>
        <v>34.479999999999997</v>
      </c>
      <c r="AO175" s="207">
        <f>(VLOOKUP(Horizontal!$C175&amp;Horizontal!$B175&amp;Horizontal!AO$11,Vertical!$E:$O,AO$10,0))+0</f>
        <v>53.33</v>
      </c>
      <c r="AP175" s="207">
        <f>(VLOOKUP(Horizontal!$C175&amp;Horizontal!$B175&amp;Horizontal!AP$11,Vertical!$E:$O,AP$10,0))+0</f>
        <v>53.57</v>
      </c>
      <c r="AQ175" s="209">
        <f>(VLOOKUP(Horizontal!$C175&amp;Horizontal!$B175&amp;Horizontal!AQ$11,Vertical!$E:$O,AQ$10,0))+0</f>
        <v>58.62</v>
      </c>
      <c r="AR175" s="210">
        <f>(VLOOKUP(Horizontal!$C175&amp;Horizontal!$B175&amp;Horizontal!AR$11,Vertical!$E:$O,AR$10,0))+0</f>
        <v>95.83</v>
      </c>
      <c r="AS175" s="207">
        <f>(VLOOKUP(Horizontal!$C175&amp;Horizontal!$B175&amp;Horizontal!AS$11,Vertical!$E:$O,AS$10,0))+0</f>
        <v>92</v>
      </c>
      <c r="AT175" s="207">
        <f>(VLOOKUP(Horizontal!$C175&amp;Horizontal!$B175&amp;Horizontal!AT$11,Vertical!$E:$O,AT$10,0))+0</f>
        <v>95.45</v>
      </c>
      <c r="AU175" s="207">
        <f>(VLOOKUP(Horizontal!$C175&amp;Horizontal!$B175&amp;Horizontal!AU$11,Vertical!$E:$O,AU$10,0))+0</f>
        <v>95.45</v>
      </c>
      <c r="AV175" s="207">
        <f>(VLOOKUP(Horizontal!$C175&amp;Horizontal!$B175&amp;Horizontal!AV$11,Vertical!$E:$O,AV$10,0))+0</f>
        <v>95</v>
      </c>
      <c r="AW175" s="207">
        <f>(VLOOKUP(Horizontal!$C175&amp;Horizontal!$B175&amp;Horizontal!AW$11,Vertical!$E:$O,AW$10,0))+0</f>
        <v>58.62</v>
      </c>
      <c r="AX175" s="207">
        <f>(VLOOKUP(Horizontal!$C175&amp;Horizontal!$B175&amp;Horizontal!AX$11,Vertical!$E:$O,AX$10,0))+0</f>
        <v>36.67</v>
      </c>
      <c r="AY175" s="207">
        <f>(VLOOKUP(Horizontal!$C175&amp;Horizontal!$B175&amp;Horizontal!AY$11,Vertical!$E:$O,AY$10,0))+0</f>
        <v>25</v>
      </c>
      <c r="AZ175" s="209">
        <f>(VLOOKUP(Horizontal!$C175&amp;Horizontal!$B175&amp;Horizontal!AZ$11,Vertical!$E:$O,AZ$10,0))+0</f>
        <v>27.59</v>
      </c>
      <c r="BA175" s="208">
        <f>(VLOOKUP(Horizontal!$C175&amp;Horizontal!$B175&amp;Horizontal!BA$11,Vertical!$E:$O,BA$10,0))+0</f>
        <v>41.95</v>
      </c>
      <c r="BB175" s="210">
        <f>(VLOOKUP(Horizontal!$C175&amp;Horizontal!$B175&amp;Horizontal!BB$11,Vertical!$E:$O,BB$10,0))+0</f>
        <v>214.47</v>
      </c>
      <c r="BC175" s="207">
        <f>(VLOOKUP(Horizontal!$C175&amp;Horizontal!$B175&amp;Horizontal!BC$11,Vertical!$E:$O,BC$10,0))+0</f>
        <v>219.92</v>
      </c>
      <c r="BD175" s="207">
        <f>(VLOOKUP(Horizontal!$C175&amp;Horizontal!$B175&amp;Horizontal!BD$11,Vertical!$E:$O,BD$10,0))+0</f>
        <v>236.46</v>
      </c>
      <c r="BE175" s="207">
        <f>(VLOOKUP(Horizontal!$C175&amp;Horizontal!$B175&amp;Horizontal!BE$11,Vertical!$E:$O,BE$10,0))+0</f>
        <v>237.23</v>
      </c>
      <c r="BF175" s="207">
        <f>(VLOOKUP(Horizontal!$C175&amp;Horizontal!$B175&amp;Horizontal!BF$11,Vertical!$E:$O,BF$10,0))+0</f>
        <v>259.89</v>
      </c>
      <c r="BG175" s="207">
        <f>(VLOOKUP(Horizontal!$C175&amp;Horizontal!$B175&amp;Horizontal!BG$11,Vertical!$E:$O,BG$10,0))+0</f>
        <v>223.69</v>
      </c>
      <c r="BH175" s="207">
        <f>(VLOOKUP(Horizontal!$C175&amp;Horizontal!$B175&amp;Horizontal!BH$11,Vertical!$E:$O,BH$10,0))+0</f>
        <v>203.24</v>
      </c>
      <c r="BI175" s="207">
        <f>(VLOOKUP(Horizontal!$C175&amp;Horizontal!$B175&amp;Horizontal!BI$11,Vertical!$E:$O,BI$10,0))+0</f>
        <v>193.55</v>
      </c>
      <c r="BJ175" s="209">
        <f>(VLOOKUP(Horizontal!$C175&amp;Horizontal!$B175&amp;Horizontal!BJ$11,Vertical!$E:$O,BJ$10,0))+0</f>
        <v>188.48</v>
      </c>
      <c r="BK175" s="210">
        <f>(VLOOKUP(Horizontal!$C175&amp;Horizontal!$B175&amp;Horizontal!BK$11,Vertical!$E:$O,BK$10,0))+0</f>
        <v>51</v>
      </c>
      <c r="BL175" s="207">
        <f>(VLOOKUP(Horizontal!$C175&amp;Horizontal!$B175&amp;Horizontal!BL$11,Vertical!$E:$O,BL$10,0))+0</f>
        <v>47</v>
      </c>
      <c r="BM175" s="207">
        <f>(VLOOKUP(Horizontal!$C175&amp;Horizontal!$B175&amp;Horizontal!BM$11,Vertical!$E:$O,BM$10,0))+0</f>
        <v>44</v>
      </c>
      <c r="BN175" s="207">
        <f>(VLOOKUP(Horizontal!$C175&amp;Horizontal!$B175&amp;Horizontal!BN$11,Vertical!$E:$O,BN$10,0))+0</f>
        <v>44</v>
      </c>
      <c r="BO175" s="207">
        <f>(VLOOKUP(Horizontal!$C175&amp;Horizontal!$B175&amp;Horizontal!BO$11,Vertical!$E:$O,BO$10,0))+0</f>
        <v>46</v>
      </c>
      <c r="BP175" s="207">
        <f>(VLOOKUP(Horizontal!$C175&amp;Horizontal!$B175&amp;Horizontal!BP$11,Vertical!$E:$O,BP$10,0))+0</f>
        <v>34</v>
      </c>
      <c r="BQ175" s="207">
        <f>(VLOOKUP(Horizontal!$C175&amp;Horizontal!$B175&amp;Horizontal!BQ$11,Vertical!$E:$O,BQ$10,0))+0</f>
        <v>32</v>
      </c>
      <c r="BR175" s="207">
        <f>(VLOOKUP(Horizontal!$C175&amp;Horizontal!$B175&amp;Horizontal!BR$11,Vertical!$E:$O,BR$10,0))+0</f>
        <v>30</v>
      </c>
      <c r="BS175" s="209">
        <f>(VLOOKUP(Horizontal!$C175&amp;Horizontal!$B175&amp;Horizontal!BS$11,Vertical!$E:$O,BS$10,0))+0</f>
        <v>24</v>
      </c>
      <c r="BT175" s="210">
        <f>(VLOOKUP(Horizontal!$C175&amp;Horizontal!$B175&amp;Horizontal!BT$11,Vertical!$E:$O,BT$10,0))+0</f>
        <v>17.649999999999999</v>
      </c>
      <c r="BU175" s="207">
        <f>(VLOOKUP(Horizontal!$C175&amp;Horizontal!$B175&amp;Horizontal!BU$11,Vertical!$E:$O,BU$10,0))+0</f>
        <v>0</v>
      </c>
      <c r="BV175" s="207">
        <f>(VLOOKUP(Horizontal!$C175&amp;Horizontal!$B175&amp;Horizontal!BV$11,Vertical!$E:$O,BV$10,0))+0</f>
        <v>10.53</v>
      </c>
      <c r="BW175" s="207">
        <f>(VLOOKUP(Horizontal!$C175&amp;Horizontal!$B175&amp;Horizontal!BW$11,Vertical!$E:$O,BW$10,0))+0</f>
        <v>10.53</v>
      </c>
      <c r="BX175" s="207">
        <f>(VLOOKUP(Horizontal!$C175&amp;Horizontal!$B175&amp;Horizontal!BX$11,Vertical!$E:$O,BX$10,0))+0</f>
        <v>21.05</v>
      </c>
      <c r="BY175" s="207">
        <f>(VLOOKUP(Horizontal!$C175&amp;Horizontal!$B175&amp;Horizontal!BY$11,Vertical!$E:$O,BY$10,0))+0</f>
        <v>18.18</v>
      </c>
      <c r="BZ175" s="207">
        <f>(VLOOKUP(Horizontal!$C175&amp;Horizontal!$B175&amp;Horizontal!BZ$11,Vertical!$E:$O,BZ$10,0))+0</f>
        <v>26.09</v>
      </c>
      <c r="CA175" s="207">
        <f>(VLOOKUP(Horizontal!$C175&amp;Horizontal!$B175&amp;Horizontal!CA$11,Vertical!$E:$O,CA$10,0))+0</f>
        <v>23.81</v>
      </c>
      <c r="CB175" s="209">
        <f>(VLOOKUP(Horizontal!$C175&amp;Horizontal!$B175&amp;Horizontal!CB$11,Vertical!$E:$O,CB$10,0))+0</f>
        <v>9.09</v>
      </c>
      <c r="CC175" s="210">
        <f>(VLOOKUP(Horizontal!$C175&amp;Horizontal!$B175&amp;Horizontal!CC$11,Vertical!$E:$O,CC$10,0))+0</f>
        <v>0</v>
      </c>
      <c r="CD175" s="207">
        <f>(VLOOKUP(Horizontal!$C175&amp;Horizontal!$B175&amp;Horizontal!CD$11,Vertical!$E:$O,CD$10,0))+0</f>
        <v>0</v>
      </c>
      <c r="CE175" s="207">
        <f>(VLOOKUP(Horizontal!$C175&amp;Horizontal!$B175&amp;Horizontal!CE$11,Vertical!$E:$O,CE$10,0))+0</f>
        <v>0</v>
      </c>
      <c r="CF175" s="207">
        <f>(VLOOKUP(Horizontal!$C175&amp;Horizontal!$B175&amp;Horizontal!CF$11,Vertical!$E:$O,CF$10,0))+0</f>
        <v>0</v>
      </c>
      <c r="CG175" s="207">
        <f>(VLOOKUP(Horizontal!$C175&amp;Horizontal!$B175&amp;Horizontal!CG$11,Vertical!$E:$O,CG$10,0))+0</f>
        <v>5.26</v>
      </c>
      <c r="CH175" s="207">
        <f>(VLOOKUP(Horizontal!$C175&amp;Horizontal!$B175&amp;Horizontal!CH$11,Vertical!$E:$O,CH$10,0))+0</f>
        <v>36.36</v>
      </c>
      <c r="CI175" s="207">
        <f>(VLOOKUP(Horizontal!$C175&amp;Horizontal!$B175&amp;Horizontal!CI$11,Vertical!$E:$O,CI$10,0))+0</f>
        <v>52.17</v>
      </c>
      <c r="CJ175" s="207">
        <f>(VLOOKUP(Horizontal!$C175&amp;Horizontal!$B175&amp;Horizontal!CJ$11,Vertical!$E:$O,CJ$10,0))+0</f>
        <v>42.86</v>
      </c>
      <c r="CK175" s="209">
        <f>(VLOOKUP(Horizontal!$C175&amp;Horizontal!$B175&amp;Horizontal!CK$11,Vertical!$E:$O,CK$10,0))+0</f>
        <v>68.180000000000007</v>
      </c>
      <c r="CL175" s="210">
        <f>(VLOOKUP(Horizontal!$C175&amp;Horizontal!$B175&amp;Horizontal!CL$11,Vertical!$E:$O,CL$10,0))+0</f>
        <v>82.35</v>
      </c>
      <c r="CM175" s="207">
        <f>(VLOOKUP(Horizontal!$C175&amp;Horizontal!$B175&amp;Horizontal!CM$11,Vertical!$E:$O,CM$10,0))+0</f>
        <v>100</v>
      </c>
      <c r="CN175" s="207">
        <f>(VLOOKUP(Horizontal!$C175&amp;Horizontal!$B175&amp;Horizontal!CN$11,Vertical!$E:$O,CN$10,0))+0</f>
        <v>89.47</v>
      </c>
      <c r="CO175" s="207">
        <f>(VLOOKUP(Horizontal!$C175&amp;Horizontal!$B175&amp;Horizontal!CO$11,Vertical!$E:$O,CO$10,0))+0</f>
        <v>89.47</v>
      </c>
      <c r="CP175" s="207">
        <f>(VLOOKUP(Horizontal!$C175&amp;Horizontal!$B175&amp;Horizontal!CP$11,Vertical!$E:$O,CP$10,0))+0</f>
        <v>73.680000000000007</v>
      </c>
      <c r="CQ175" s="207">
        <f>(VLOOKUP(Horizontal!$C175&amp;Horizontal!$B175&amp;Horizontal!CQ$11,Vertical!$E:$O,CQ$10,0))+0</f>
        <v>45.45</v>
      </c>
      <c r="CR175" s="207">
        <f>(VLOOKUP(Horizontal!$C175&amp;Horizontal!$B175&amp;Horizontal!CR$11,Vertical!$E:$O,CR$10,0))+0</f>
        <v>21.74</v>
      </c>
      <c r="CS175" s="207">
        <f>(VLOOKUP(Horizontal!$C175&amp;Horizontal!$B175&amp;Horizontal!CS$11,Vertical!$E:$O,CS$10,0))+0</f>
        <v>33.33</v>
      </c>
      <c r="CT175" s="207">
        <f>(VLOOKUP(Horizontal!$C175&amp;Horizontal!$B175&amp;Horizontal!CT$11,Vertical!$E:$O,CT$10,0))+0</f>
        <v>22.73</v>
      </c>
      <c r="CU175" s="150"/>
      <c r="CV175" s="211">
        <f t="shared" si="80"/>
        <v>42.430000000000007</v>
      </c>
      <c r="CW175" s="190">
        <f t="shared" si="81"/>
        <v>46.239999999999981</v>
      </c>
      <c r="CX175" s="190">
        <f t="shared" si="82"/>
        <v>44.91</v>
      </c>
      <c r="CY175" s="190">
        <f t="shared" si="83"/>
        <v>43.049999999999983</v>
      </c>
      <c r="CZ175" s="190">
        <f t="shared" si="84"/>
        <v>48.20999999999998</v>
      </c>
      <c r="DA175" s="190">
        <f t="shared" si="85"/>
        <v>50.47999999999999</v>
      </c>
      <c r="DB175" s="190">
        <f t="shared" si="86"/>
        <v>44.19</v>
      </c>
      <c r="DC175" s="190">
        <f t="shared" si="87"/>
        <v>42.09</v>
      </c>
      <c r="DD175" s="212">
        <f t="shared" si="88"/>
        <v>39.70999999999998</v>
      </c>
      <c r="DE175" s="9">
        <v>160</v>
      </c>
      <c r="DF175" s="212">
        <f t="shared" si="89"/>
        <v>36.417210401891339</v>
      </c>
      <c r="DG175" s="264"/>
      <c r="DH175" s="265"/>
      <c r="DI175" s="265"/>
      <c r="DJ175" s="266"/>
      <c r="DK175" s="190">
        <v>163.19999999999999</v>
      </c>
      <c r="DL175" s="190">
        <v>162.35</v>
      </c>
      <c r="DM175" s="190">
        <v>172.3</v>
      </c>
      <c r="DN175" s="212">
        <v>30.41</v>
      </c>
      <c r="DO175" s="190">
        <v>179.42</v>
      </c>
      <c r="DP175" s="190">
        <v>178.5</v>
      </c>
      <c r="DQ175" s="190">
        <v>176.42</v>
      </c>
      <c r="DR175" s="212">
        <v>40.159999999999997</v>
      </c>
      <c r="DS175" s="150"/>
      <c r="DT175" s="190">
        <v>178</v>
      </c>
      <c r="DU175" s="190">
        <v>191</v>
      </c>
      <c r="DV175" s="190">
        <v>212</v>
      </c>
      <c r="DW175" s="190">
        <v>212</v>
      </c>
      <c r="DX175" s="190"/>
      <c r="DY175" s="190">
        <v>212</v>
      </c>
      <c r="DZ175" s="190"/>
      <c r="EA175" s="190"/>
      <c r="EB175" s="190"/>
      <c r="EC175" s="190">
        <v>223</v>
      </c>
      <c r="ED175" s="190">
        <v>210.09075342465752</v>
      </c>
      <c r="EE175" s="190">
        <v>175</v>
      </c>
      <c r="EF175" s="190">
        <v>160</v>
      </c>
      <c r="EG175" s="190">
        <v>155</v>
      </c>
      <c r="EH175" s="212">
        <v>150</v>
      </c>
      <c r="EI175" s="213"/>
      <c r="EJ175" s="211">
        <v>50</v>
      </c>
      <c r="EK175" s="190">
        <v>50</v>
      </c>
      <c r="EL175" s="190">
        <v>45</v>
      </c>
      <c r="EM175" s="190">
        <v>45</v>
      </c>
      <c r="EN175" s="190"/>
      <c r="EO175" s="190">
        <v>45</v>
      </c>
      <c r="EP175" s="190"/>
      <c r="EQ175" s="190"/>
      <c r="ER175" s="190"/>
      <c r="ES175" s="190">
        <v>45</v>
      </c>
      <c r="ET175" s="190">
        <v>55</v>
      </c>
      <c r="EU175" s="190">
        <v>55</v>
      </c>
      <c r="EV175" s="190">
        <v>55</v>
      </c>
      <c r="EW175" s="190">
        <v>50</v>
      </c>
      <c r="EX175" s="212">
        <v>50</v>
      </c>
      <c r="EY175" s="211"/>
      <c r="EZ175" s="75">
        <f t="shared" si="91"/>
        <v>-2.7641210532065988E-2</v>
      </c>
      <c r="FA175" s="89">
        <f t="shared" si="94"/>
        <v>-0.1</v>
      </c>
      <c r="FB175" s="212"/>
      <c r="FC175" s="213">
        <f t="shared" si="106"/>
        <v>30</v>
      </c>
      <c r="FD175" s="213">
        <f t="shared" si="107"/>
        <v>30</v>
      </c>
      <c r="FE175" s="213">
        <f t="shared" si="108"/>
        <v>25</v>
      </c>
      <c r="FF175" s="213">
        <f t="shared" si="109"/>
        <v>25</v>
      </c>
      <c r="FG175" s="213"/>
      <c r="FH175" s="213"/>
      <c r="FI175" s="213"/>
      <c r="FJ175" s="213"/>
      <c r="FK175" s="213"/>
      <c r="FL175" s="213"/>
      <c r="FM175" s="213">
        <f t="shared" si="110"/>
        <v>35</v>
      </c>
      <c r="FN175" s="213">
        <f t="shared" si="111"/>
        <v>35</v>
      </c>
      <c r="FO175" s="213">
        <f t="shared" si="112"/>
        <v>35</v>
      </c>
      <c r="FP175" s="213">
        <f t="shared" si="113"/>
        <v>30</v>
      </c>
      <c r="FQ175" s="213">
        <f t="shared" si="114"/>
        <v>30</v>
      </c>
      <c r="FR175" s="213"/>
      <c r="FS175" s="211"/>
      <c r="FT175" s="190"/>
      <c r="FU175" s="190"/>
      <c r="FV175" s="190"/>
      <c r="FW175" s="190"/>
      <c r="FX175" s="190"/>
      <c r="FY175" s="190"/>
      <c r="FZ175" s="190"/>
      <c r="GA175" s="190"/>
      <c r="GB175" s="190"/>
      <c r="GC175" s="190"/>
      <c r="GD175" s="190"/>
      <c r="GE175" s="190"/>
      <c r="GF175" s="190"/>
      <c r="GG175" s="212"/>
    </row>
    <row r="176" spans="2:189">
      <c r="B176" s="33">
        <f t="shared" si="116"/>
        <v>43144</v>
      </c>
      <c r="C176" s="30" t="s">
        <v>59</v>
      </c>
      <c r="D176" s="30">
        <v>2018</v>
      </c>
      <c r="E176" s="30" t="str">
        <f t="shared" ref="E176" si="124">D176&amp;C176</f>
        <v>2018S7</v>
      </c>
      <c r="F176" s="30" t="str">
        <f t="shared" si="122"/>
        <v>22018</v>
      </c>
      <c r="G176" s="208" t="str">
        <f>VLOOKUP(Horizontal!$C176&amp;Horizontal!$B176&amp;Horizontal!G$11,Vertical!$E:$O,G$10,0)</f>
        <v>-4,5</v>
      </c>
      <c r="H176" s="207">
        <f>(VLOOKUP(Horizontal!$C176&amp;Horizontal!$B176&amp;Horizontal!H$11,Vertical!$E:$O,H$10,0))+0</f>
        <v>176.88</v>
      </c>
      <c r="I176" s="207">
        <f>(VLOOKUP(Horizontal!$C176&amp;Horizontal!$B176&amp;Horizontal!I$11,Vertical!$E:$O,I$10,0))+0</f>
        <v>194.77</v>
      </c>
      <c r="J176" s="207">
        <f>(VLOOKUP(Horizontal!$C176&amp;Horizontal!$B176&amp;Horizontal!J$11,Vertical!$E:$O,J$10,0))+0</f>
        <v>204.48</v>
      </c>
      <c r="K176" s="207">
        <f>(VLOOKUP(Horizontal!$C176&amp;Horizontal!$B176&amp;Horizontal!K$11,Vertical!$E:$O,K$10,0))+0</f>
        <v>211.15</v>
      </c>
      <c r="L176" s="207">
        <f>(VLOOKUP(Horizontal!$C176&amp;Horizontal!$B176&amp;Horizontal!L$11,Vertical!$E:$O,L$10,0))+0</f>
        <v>224.32</v>
      </c>
      <c r="M176" s="207">
        <f>(VLOOKUP(Horizontal!$C176&amp;Horizontal!$B176&amp;Horizontal!M$11,Vertical!$E:$O,M$10,0))+0</f>
        <v>173.55</v>
      </c>
      <c r="N176" s="207">
        <f>(VLOOKUP(Horizontal!$C176&amp;Horizontal!$B176&amp;Horizontal!N$11,Vertical!$E:$O,N$10,0))+0</f>
        <v>159.88</v>
      </c>
      <c r="O176" s="207">
        <f>(VLOOKUP(Horizontal!$C176&amp;Horizontal!$B176&amp;Horizontal!O$11,Vertical!$E:$O,O$10,0))+0</f>
        <v>150.96</v>
      </c>
      <c r="P176" s="209">
        <f>(VLOOKUP(Horizontal!$C176&amp;Horizontal!$B176&amp;Horizontal!P$11,Vertical!$E:$O,P$10,0))+0</f>
        <v>148.81</v>
      </c>
      <c r="Q176" s="210">
        <f>(VLOOKUP(Horizontal!$C176&amp;Horizontal!$B176&amp;Horizontal!Q$11,Vertical!$E:$O,Q$10,0))+0</f>
        <v>59</v>
      </c>
      <c r="R176" s="207">
        <f>(VLOOKUP(Horizontal!$C176&amp;Horizontal!$B176&amp;Horizontal!R$11,Vertical!$E:$O,R$10,0))+0</f>
        <v>58</v>
      </c>
      <c r="S176" s="207">
        <f>(VLOOKUP(Horizontal!$C176&amp;Horizontal!$B176&amp;Horizontal!S$11,Vertical!$E:$O,S$10,0))+0</f>
        <v>45</v>
      </c>
      <c r="T176" s="207">
        <f>(VLOOKUP(Horizontal!$C176&amp;Horizontal!$B176&amp;Horizontal!T$11,Vertical!$E:$O,T$10,0))+0</f>
        <v>41</v>
      </c>
      <c r="U176" s="207">
        <f>(VLOOKUP(Horizontal!$C176&amp;Horizontal!$B176&amp;Horizontal!U$11,Vertical!$E:$O,U$10,0))+0</f>
        <v>50</v>
      </c>
      <c r="V176" s="207">
        <f>(VLOOKUP(Horizontal!$C176&amp;Horizontal!$B176&amp;Horizontal!V$11,Vertical!$E:$O,V$10,0))+0</f>
        <v>35</v>
      </c>
      <c r="W176" s="207">
        <f>(VLOOKUP(Horizontal!$C176&amp;Horizontal!$B176&amp;Horizontal!W$11,Vertical!$E:$O,W$10,0))+0</f>
        <v>32</v>
      </c>
      <c r="X176" s="207">
        <f>(VLOOKUP(Horizontal!$C176&amp;Horizontal!$B176&amp;Horizontal!X$11,Vertical!$E:$O,X$10,0))+0</f>
        <v>27</v>
      </c>
      <c r="Y176" s="209">
        <f>(VLOOKUP(Horizontal!$C176&amp;Horizontal!$B176&amp;Horizontal!Y$11,Vertical!$E:$O,Y$10,0))+0</f>
        <v>25</v>
      </c>
      <c r="Z176" s="210">
        <f>(VLOOKUP(Horizontal!$C176&amp;Horizontal!$B176&amp;Horizontal!Z$11,Vertical!$E:$O,Z$10,0))+0</f>
        <v>0</v>
      </c>
      <c r="AA176" s="207">
        <f>(VLOOKUP(Horizontal!$C176&amp;Horizontal!$B176&amp;Horizontal!AA$11,Vertical!$E:$O,AA$10,0))+0</f>
        <v>0</v>
      </c>
      <c r="AB176" s="207">
        <f>(VLOOKUP(Horizontal!$C176&amp;Horizontal!$B176&amp;Horizontal!AB$11,Vertical!$E:$O,AB$10,0))+0</f>
        <v>6.25</v>
      </c>
      <c r="AC176" s="207">
        <f>(VLOOKUP(Horizontal!$C176&amp;Horizontal!$B176&amp;Horizontal!AC$11,Vertical!$E:$O,AC$10,0))+0</f>
        <v>11.76</v>
      </c>
      <c r="AD176" s="207">
        <f>(VLOOKUP(Horizontal!$C176&amp;Horizontal!$B176&amp;Horizontal!AD$11,Vertical!$E:$O,AD$10,0))+0</f>
        <v>10</v>
      </c>
      <c r="AE176" s="207">
        <f>(VLOOKUP(Horizontal!$C176&amp;Horizontal!$B176&amp;Horizontal!AE$11,Vertical!$E:$O,AE$10,0))+0</f>
        <v>22.73</v>
      </c>
      <c r="AF176" s="207">
        <f>(VLOOKUP(Horizontal!$C176&amp;Horizontal!$B176&amp;Horizontal!AF$11,Vertical!$E:$O,AF$10,0))+0</f>
        <v>20</v>
      </c>
      <c r="AG176" s="207">
        <f>(VLOOKUP(Horizontal!$C176&amp;Horizontal!$B176&amp;Horizontal!AG$11,Vertical!$E:$O,AG$10,0))+0</f>
        <v>25</v>
      </c>
      <c r="AH176" s="209">
        <f>(VLOOKUP(Horizontal!$C176&amp;Horizontal!$B176&amp;Horizontal!AH$11,Vertical!$E:$O,AH$10,0))+0</f>
        <v>9.52</v>
      </c>
      <c r="AI176" s="210">
        <f>(VLOOKUP(Horizontal!$C176&amp;Horizontal!$B176&amp;Horizontal!AI$11,Vertical!$E:$O,AI$10,0))+0</f>
        <v>5.26</v>
      </c>
      <c r="AJ176" s="207">
        <f>(VLOOKUP(Horizontal!$C176&amp;Horizontal!$B176&amp;Horizontal!AJ$11,Vertical!$E:$O,AJ$10,0))+0</f>
        <v>11.11</v>
      </c>
      <c r="AK176" s="207">
        <f>(VLOOKUP(Horizontal!$C176&amp;Horizontal!$B176&amp;Horizontal!AK$11,Vertical!$E:$O,AK$10,0))+0</f>
        <v>6.25</v>
      </c>
      <c r="AL176" s="207">
        <f>(VLOOKUP(Horizontal!$C176&amp;Horizontal!$B176&amp;Horizontal!AL$11,Vertical!$E:$O,AL$10,0))+0</f>
        <v>11.76</v>
      </c>
      <c r="AM176" s="207">
        <f>(VLOOKUP(Horizontal!$C176&amp;Horizontal!$B176&amp;Horizontal!AM$11,Vertical!$E:$O,AM$10,0))+0</f>
        <v>10</v>
      </c>
      <c r="AN176" s="207">
        <f>(VLOOKUP(Horizontal!$C176&amp;Horizontal!$B176&amp;Horizontal!AN$11,Vertical!$E:$O,AN$10,0))+0</f>
        <v>40.909999999999997</v>
      </c>
      <c r="AO176" s="207">
        <f>(VLOOKUP(Horizontal!$C176&amp;Horizontal!$B176&amp;Horizontal!AO$11,Vertical!$E:$O,AO$10,0))+0</f>
        <v>35</v>
      </c>
      <c r="AP176" s="207">
        <f>(VLOOKUP(Horizontal!$C176&amp;Horizontal!$B176&amp;Horizontal!AP$11,Vertical!$E:$O,AP$10,0))+0</f>
        <v>60</v>
      </c>
      <c r="AQ176" s="209">
        <f>(VLOOKUP(Horizontal!$C176&amp;Horizontal!$B176&amp;Horizontal!AQ$11,Vertical!$E:$O,AQ$10,0))+0</f>
        <v>66.67</v>
      </c>
      <c r="AR176" s="210">
        <f>(VLOOKUP(Horizontal!$C176&amp;Horizontal!$B176&amp;Horizontal!AR$11,Vertical!$E:$O,AR$10,0))+0</f>
        <v>94.74</v>
      </c>
      <c r="AS176" s="207">
        <f>(VLOOKUP(Horizontal!$C176&amp;Horizontal!$B176&amp;Horizontal!AS$11,Vertical!$E:$O,AS$10,0))+0</f>
        <v>88.89</v>
      </c>
      <c r="AT176" s="207">
        <f>(VLOOKUP(Horizontal!$C176&amp;Horizontal!$B176&amp;Horizontal!AT$11,Vertical!$E:$O,AT$10,0))+0</f>
        <v>87.5</v>
      </c>
      <c r="AU176" s="207">
        <f>(VLOOKUP(Horizontal!$C176&amp;Horizontal!$B176&amp;Horizontal!AU$11,Vertical!$E:$O,AU$10,0))+0</f>
        <v>76.47</v>
      </c>
      <c r="AV176" s="207">
        <f>(VLOOKUP(Horizontal!$C176&amp;Horizontal!$B176&amp;Horizontal!AV$11,Vertical!$E:$O,AV$10,0))+0</f>
        <v>80</v>
      </c>
      <c r="AW176" s="207">
        <f>(VLOOKUP(Horizontal!$C176&amp;Horizontal!$B176&amp;Horizontal!AW$11,Vertical!$E:$O,AW$10,0))+0</f>
        <v>36.36</v>
      </c>
      <c r="AX176" s="207">
        <f>(VLOOKUP(Horizontal!$C176&amp;Horizontal!$B176&amp;Horizontal!AX$11,Vertical!$E:$O,AX$10,0))+0</f>
        <v>45</v>
      </c>
      <c r="AY176" s="207">
        <f>(VLOOKUP(Horizontal!$C176&amp;Horizontal!$B176&amp;Horizontal!AY$11,Vertical!$E:$O,AY$10,0))+0</f>
        <v>15</v>
      </c>
      <c r="AZ176" s="209">
        <f>(VLOOKUP(Horizontal!$C176&amp;Horizontal!$B176&amp;Horizontal!AZ$11,Vertical!$E:$O,AZ$10,0))+0</f>
        <v>23.81</v>
      </c>
      <c r="BA176" s="208">
        <f>(VLOOKUP(Horizontal!$C176&amp;Horizontal!$B176&amp;Horizontal!BA$11,Vertical!$E:$O,BA$10,0))+0</f>
        <v>39.840000000000003</v>
      </c>
      <c r="BB176" s="210">
        <f>(VLOOKUP(Horizontal!$C176&amp;Horizontal!$B176&amp;Horizontal!BB$11,Vertical!$E:$O,BB$10,0))+0</f>
        <v>216.72</v>
      </c>
      <c r="BC176" s="207">
        <f>(VLOOKUP(Horizontal!$C176&amp;Horizontal!$B176&amp;Horizontal!BC$11,Vertical!$E:$O,BC$10,0))+0</f>
        <v>237.12</v>
      </c>
      <c r="BD176" s="207">
        <f>(VLOOKUP(Horizontal!$C176&amp;Horizontal!$B176&amp;Horizontal!BD$11,Vertical!$E:$O,BD$10,0))+0</f>
        <v>252.47</v>
      </c>
      <c r="BE176" s="207">
        <f>(VLOOKUP(Horizontal!$C176&amp;Horizontal!$B176&amp;Horizontal!BE$11,Vertical!$E:$O,BE$10,0))+0</f>
        <v>249.37</v>
      </c>
      <c r="BF176" s="207">
        <f>(VLOOKUP(Horizontal!$C176&amp;Horizontal!$B176&amp;Horizontal!BF$11,Vertical!$E:$O,BF$10,0))+0</f>
        <v>262.8</v>
      </c>
      <c r="BG176" s="207">
        <f>(VLOOKUP(Horizontal!$C176&amp;Horizontal!$B176&amp;Horizontal!BG$11,Vertical!$E:$O,BG$10,0))+0</f>
        <v>221.53</v>
      </c>
      <c r="BH176" s="207">
        <f>(VLOOKUP(Horizontal!$C176&amp;Horizontal!$B176&amp;Horizontal!BH$11,Vertical!$E:$O,BH$10,0))+0</f>
        <v>201.94</v>
      </c>
      <c r="BI176" s="207">
        <f>(VLOOKUP(Horizontal!$C176&amp;Horizontal!$B176&amp;Horizontal!BI$11,Vertical!$E:$O,BI$10,0))+0</f>
        <v>190.91</v>
      </c>
      <c r="BJ176" s="209">
        <f>(VLOOKUP(Horizontal!$C176&amp;Horizontal!$B176&amp;Horizontal!BJ$11,Vertical!$E:$O,BJ$10,0))+0</f>
        <v>187.33</v>
      </c>
      <c r="BK176" s="210">
        <f>(VLOOKUP(Horizontal!$C176&amp;Horizontal!$B176&amp;Horizontal!BK$11,Vertical!$E:$O,BK$10,0))+0</f>
        <v>55</v>
      </c>
      <c r="BL176" s="207">
        <f>(VLOOKUP(Horizontal!$C176&amp;Horizontal!$B176&amp;Horizontal!BL$11,Vertical!$E:$O,BL$10,0))+0</f>
        <v>47</v>
      </c>
      <c r="BM176" s="207">
        <f>(VLOOKUP(Horizontal!$C176&amp;Horizontal!$B176&amp;Horizontal!BM$11,Vertical!$E:$O,BM$10,0))+0</f>
        <v>42</v>
      </c>
      <c r="BN176" s="207">
        <f>(VLOOKUP(Horizontal!$C176&amp;Horizontal!$B176&amp;Horizontal!BN$11,Vertical!$E:$O,BN$10,0))+0</f>
        <v>39</v>
      </c>
      <c r="BO176" s="207">
        <f>(VLOOKUP(Horizontal!$C176&amp;Horizontal!$B176&amp;Horizontal!BO$11,Vertical!$E:$O,BO$10,0))+0</f>
        <v>44</v>
      </c>
      <c r="BP176" s="207">
        <f>(VLOOKUP(Horizontal!$C176&amp;Horizontal!$B176&amp;Horizontal!BP$11,Vertical!$E:$O,BP$10,0))+0</f>
        <v>30</v>
      </c>
      <c r="BQ176" s="207">
        <f>(VLOOKUP(Horizontal!$C176&amp;Horizontal!$B176&amp;Horizontal!BQ$11,Vertical!$E:$O,BQ$10,0))+0</f>
        <v>27</v>
      </c>
      <c r="BR176" s="207">
        <f>(VLOOKUP(Horizontal!$C176&amp;Horizontal!$B176&amp;Horizontal!BR$11,Vertical!$E:$O,BR$10,0))+0</f>
        <v>27</v>
      </c>
      <c r="BS176" s="209">
        <f>(VLOOKUP(Horizontal!$C176&amp;Horizontal!$B176&amp;Horizontal!BS$11,Vertical!$E:$O,BS$10,0))+0</f>
        <v>20</v>
      </c>
      <c r="BT176" s="210">
        <f>(VLOOKUP(Horizontal!$C176&amp;Horizontal!$B176&amp;Horizontal!BT$11,Vertical!$E:$O,BT$10,0))+0</f>
        <v>27.27</v>
      </c>
      <c r="BU176" s="207">
        <f>(VLOOKUP(Horizontal!$C176&amp;Horizontal!$B176&amp;Horizontal!BU$11,Vertical!$E:$O,BU$10,0))+0</f>
        <v>18.18</v>
      </c>
      <c r="BV176" s="207">
        <f>(VLOOKUP(Horizontal!$C176&amp;Horizontal!$B176&amp;Horizontal!BV$11,Vertical!$E:$O,BV$10,0))+0</f>
        <v>14.29</v>
      </c>
      <c r="BW176" s="207">
        <f>(VLOOKUP(Horizontal!$C176&amp;Horizontal!$B176&amp;Horizontal!BW$11,Vertical!$E:$O,BW$10,0))+0</f>
        <v>14.29</v>
      </c>
      <c r="BX176" s="207">
        <f>(VLOOKUP(Horizontal!$C176&amp;Horizontal!$B176&amp;Horizontal!BX$11,Vertical!$E:$O,BX$10,0))+0</f>
        <v>20</v>
      </c>
      <c r="BY176" s="207">
        <f>(VLOOKUP(Horizontal!$C176&amp;Horizontal!$B176&amp;Horizontal!BY$11,Vertical!$E:$O,BY$10,0))+0</f>
        <v>60</v>
      </c>
      <c r="BZ176" s="207">
        <f>(VLOOKUP(Horizontal!$C176&amp;Horizontal!$B176&amp;Horizontal!BZ$11,Vertical!$E:$O,BZ$10,0))+0</f>
        <v>31.25</v>
      </c>
      <c r="CA176" s="207">
        <f>(VLOOKUP(Horizontal!$C176&amp;Horizontal!$B176&amp;Horizontal!CA$11,Vertical!$E:$O,CA$10,0))+0</f>
        <v>50</v>
      </c>
      <c r="CB176" s="209">
        <f>(VLOOKUP(Horizontal!$C176&amp;Horizontal!$B176&amp;Horizontal!CB$11,Vertical!$E:$O,CB$10,0))+0</f>
        <v>35.71</v>
      </c>
      <c r="CC176" s="210">
        <f>(VLOOKUP(Horizontal!$C176&amp;Horizontal!$B176&amp;Horizontal!CC$11,Vertical!$E:$O,CC$10,0))+0</f>
        <v>0</v>
      </c>
      <c r="CD176" s="207">
        <f>(VLOOKUP(Horizontal!$C176&amp;Horizontal!$B176&amp;Horizontal!CD$11,Vertical!$E:$O,CD$10,0))+0</f>
        <v>18.18</v>
      </c>
      <c r="CE176" s="207">
        <f>(VLOOKUP(Horizontal!$C176&amp;Horizontal!$B176&amp;Horizontal!CE$11,Vertical!$E:$O,CE$10,0))+0</f>
        <v>7.14</v>
      </c>
      <c r="CF176" s="207">
        <f>(VLOOKUP(Horizontal!$C176&amp;Horizontal!$B176&amp;Horizontal!CF$11,Vertical!$E:$O,CF$10,0))+0</f>
        <v>7.14</v>
      </c>
      <c r="CG176" s="207">
        <f>(VLOOKUP(Horizontal!$C176&amp;Horizontal!$B176&amp;Horizontal!CG$11,Vertical!$E:$O,CG$10,0))+0</f>
        <v>20</v>
      </c>
      <c r="CH176" s="207">
        <f>(VLOOKUP(Horizontal!$C176&amp;Horizontal!$B176&amp;Horizontal!CH$11,Vertical!$E:$O,CH$10,0))+0</f>
        <v>20</v>
      </c>
      <c r="CI176" s="207">
        <f>(VLOOKUP(Horizontal!$C176&amp;Horizontal!$B176&amp;Horizontal!CI$11,Vertical!$E:$O,CI$10,0))+0</f>
        <v>37.5</v>
      </c>
      <c r="CJ176" s="207">
        <f>(VLOOKUP(Horizontal!$C176&amp;Horizontal!$B176&amp;Horizontal!CJ$11,Vertical!$E:$O,CJ$10,0))+0</f>
        <v>41.67</v>
      </c>
      <c r="CK176" s="209">
        <f>(VLOOKUP(Horizontal!$C176&amp;Horizontal!$B176&amp;Horizontal!CK$11,Vertical!$E:$O,CK$10,0))+0</f>
        <v>42.86</v>
      </c>
      <c r="CL176" s="210">
        <f>(VLOOKUP(Horizontal!$C176&amp;Horizontal!$B176&amp;Horizontal!CL$11,Vertical!$E:$O,CL$10,0))+0</f>
        <v>72.73</v>
      </c>
      <c r="CM176" s="207">
        <f>(VLOOKUP(Horizontal!$C176&amp;Horizontal!$B176&amp;Horizontal!CM$11,Vertical!$E:$O,CM$10,0))+0</f>
        <v>63.64</v>
      </c>
      <c r="CN176" s="207">
        <f>(VLOOKUP(Horizontal!$C176&amp;Horizontal!$B176&amp;Horizontal!CN$11,Vertical!$E:$O,CN$10,0))+0</f>
        <v>78.569999999999993</v>
      </c>
      <c r="CO176" s="207">
        <f>(VLOOKUP(Horizontal!$C176&amp;Horizontal!$B176&amp;Horizontal!CO$11,Vertical!$E:$O,CO$10,0))+0</f>
        <v>78.569999999999993</v>
      </c>
      <c r="CP176" s="207">
        <f>(VLOOKUP(Horizontal!$C176&amp;Horizontal!$B176&amp;Horizontal!CP$11,Vertical!$E:$O,CP$10,0))+0</f>
        <v>60</v>
      </c>
      <c r="CQ176" s="207">
        <f>(VLOOKUP(Horizontal!$C176&amp;Horizontal!$B176&amp;Horizontal!CQ$11,Vertical!$E:$O,CQ$10,0))+0</f>
        <v>20</v>
      </c>
      <c r="CR176" s="207">
        <f>(VLOOKUP(Horizontal!$C176&amp;Horizontal!$B176&amp;Horizontal!CR$11,Vertical!$E:$O,CR$10,0))+0</f>
        <v>31.25</v>
      </c>
      <c r="CS176" s="207">
        <f>(VLOOKUP(Horizontal!$C176&amp;Horizontal!$B176&amp;Horizontal!CS$11,Vertical!$E:$O,CS$10,0))+0</f>
        <v>8.33</v>
      </c>
      <c r="CT176" s="207">
        <f>(VLOOKUP(Horizontal!$C176&amp;Horizontal!$B176&amp;Horizontal!CT$11,Vertical!$E:$O,CT$10,0))+0</f>
        <v>21.43</v>
      </c>
      <c r="CU176" s="150"/>
      <c r="CV176" s="211">
        <f t="shared" si="80"/>
        <v>39.840000000000003</v>
      </c>
      <c r="CW176" s="190">
        <f t="shared" si="81"/>
        <v>42.349999999999994</v>
      </c>
      <c r="CX176" s="190">
        <f t="shared" si="82"/>
        <v>47.990000000000009</v>
      </c>
      <c r="CY176" s="190">
        <f t="shared" si="83"/>
        <v>38.22</v>
      </c>
      <c r="CZ176" s="190">
        <f t="shared" si="84"/>
        <v>38.480000000000018</v>
      </c>
      <c r="DA176" s="190">
        <f t="shared" si="85"/>
        <v>47.97999999999999</v>
      </c>
      <c r="DB176" s="190">
        <f t="shared" si="86"/>
        <v>42.06</v>
      </c>
      <c r="DC176" s="190">
        <f t="shared" si="87"/>
        <v>39.949999999999989</v>
      </c>
      <c r="DD176" s="212">
        <f t="shared" si="88"/>
        <v>38.52000000000001</v>
      </c>
      <c r="DE176" s="9">
        <v>160</v>
      </c>
      <c r="DF176" s="212">
        <f t="shared" si="89"/>
        <v>31.577210401891335</v>
      </c>
      <c r="DG176" s="264"/>
      <c r="DH176" s="265"/>
      <c r="DI176" s="265"/>
      <c r="DJ176" s="266"/>
      <c r="DK176" s="190">
        <v>150.57</v>
      </c>
      <c r="DL176" s="190">
        <v>153.22</v>
      </c>
      <c r="DM176" s="190">
        <v>131.85</v>
      </c>
      <c r="DN176" s="212">
        <v>0</v>
      </c>
      <c r="DO176" s="190">
        <v>170.42</v>
      </c>
      <c r="DP176" s="190">
        <v>173.44</v>
      </c>
      <c r="DQ176" s="190">
        <v>167.6</v>
      </c>
      <c r="DR176" s="212">
        <v>40.159999999999997</v>
      </c>
      <c r="DS176" s="150"/>
      <c r="DT176" s="190">
        <v>185</v>
      </c>
      <c r="DU176" s="190">
        <v>209</v>
      </c>
      <c r="DV176" s="190">
        <v>221</v>
      </c>
      <c r="DW176" s="190">
        <v>221</v>
      </c>
      <c r="DX176" s="190"/>
      <c r="DY176" s="190">
        <v>221</v>
      </c>
      <c r="DZ176" s="190"/>
      <c r="EA176" s="190"/>
      <c r="EB176" s="190"/>
      <c r="EC176" s="190">
        <v>237</v>
      </c>
      <c r="ED176" s="190">
        <v>225.67614770459082</v>
      </c>
      <c r="EE176" s="190">
        <v>175</v>
      </c>
      <c r="EF176" s="190">
        <v>160</v>
      </c>
      <c r="EG176" s="190">
        <v>155</v>
      </c>
      <c r="EH176" s="212">
        <v>150</v>
      </c>
      <c r="EI176" s="213"/>
      <c r="EJ176" s="211">
        <v>33</v>
      </c>
      <c r="EK176" s="190">
        <v>40</v>
      </c>
      <c r="EL176" s="190">
        <v>45</v>
      </c>
      <c r="EM176" s="190">
        <v>45</v>
      </c>
      <c r="EN176" s="190"/>
      <c r="EO176" s="190">
        <v>45</v>
      </c>
      <c r="EP176" s="190"/>
      <c r="EQ176" s="190"/>
      <c r="ER176" s="190"/>
      <c r="ES176" s="190">
        <v>48</v>
      </c>
      <c r="ET176" s="190">
        <v>45.180763473053894</v>
      </c>
      <c r="EU176" s="190">
        <v>55</v>
      </c>
      <c r="EV176" s="190">
        <v>55</v>
      </c>
      <c r="EW176" s="190">
        <v>50</v>
      </c>
      <c r="EX176" s="212">
        <v>50</v>
      </c>
      <c r="EY176" s="211"/>
      <c r="EZ176" s="75">
        <f t="shared" si="91"/>
        <v>-2.3746701846965697E-2</v>
      </c>
      <c r="FA176" s="89">
        <f t="shared" si="94"/>
        <v>-0.1</v>
      </c>
      <c r="FB176" s="212"/>
      <c r="FC176" s="213">
        <f t="shared" si="106"/>
        <v>13</v>
      </c>
      <c r="FD176" s="213">
        <f t="shared" si="107"/>
        <v>20</v>
      </c>
      <c r="FE176" s="213">
        <f t="shared" si="108"/>
        <v>25</v>
      </c>
      <c r="FF176" s="213">
        <f t="shared" si="109"/>
        <v>25</v>
      </c>
      <c r="FG176" s="213"/>
      <c r="FH176" s="213"/>
      <c r="FI176" s="213"/>
      <c r="FJ176" s="213"/>
      <c r="FK176" s="213"/>
      <c r="FL176" s="213"/>
      <c r="FM176" s="213">
        <f t="shared" si="110"/>
        <v>25.180763473053894</v>
      </c>
      <c r="FN176" s="213">
        <f t="shared" si="111"/>
        <v>35</v>
      </c>
      <c r="FO176" s="213">
        <f t="shared" si="112"/>
        <v>35</v>
      </c>
      <c r="FP176" s="213">
        <f t="shared" si="113"/>
        <v>30</v>
      </c>
      <c r="FQ176" s="213">
        <f t="shared" si="114"/>
        <v>30</v>
      </c>
      <c r="FR176" s="213"/>
      <c r="FS176" s="211"/>
      <c r="FT176" s="190"/>
      <c r="FU176" s="190"/>
      <c r="FV176" s="190"/>
      <c r="FW176" s="190"/>
      <c r="FX176" s="190"/>
      <c r="FY176" s="190"/>
      <c r="FZ176" s="190"/>
      <c r="GA176" s="190"/>
      <c r="GB176" s="190"/>
      <c r="GC176" s="190"/>
      <c r="GD176" s="190"/>
      <c r="GE176" s="190"/>
      <c r="GF176" s="190"/>
      <c r="GG176" s="212"/>
    </row>
    <row r="177" spans="2:189">
      <c r="B177" s="33">
        <f t="shared" si="116"/>
        <v>43151</v>
      </c>
      <c r="C177" s="30" t="s">
        <v>58</v>
      </c>
      <c r="D177" s="30">
        <v>2018</v>
      </c>
      <c r="E177" s="30" t="str">
        <f t="shared" ref="E177" si="125">D177&amp;C177</f>
        <v>2018S8</v>
      </c>
      <c r="F177" s="30" t="str">
        <f t="shared" si="122"/>
        <v>22018</v>
      </c>
      <c r="G177" s="208" t="str">
        <f>VLOOKUP(Horizontal!$C177&amp;Horizontal!$B177&amp;Horizontal!G$11,Vertical!$E:$O,G$10,0)</f>
        <v>-4,29</v>
      </c>
      <c r="H177" s="207">
        <f>(VLOOKUP(Horizontal!$C177&amp;Horizontal!$B177&amp;Horizontal!H$11,Vertical!$E:$O,H$10,0))+0</f>
        <v>191.06</v>
      </c>
      <c r="I177" s="207">
        <f>(VLOOKUP(Horizontal!$C177&amp;Horizontal!$B177&amp;Horizontal!I$11,Vertical!$E:$O,I$10,0))+0</f>
        <v>244.17</v>
      </c>
      <c r="J177" s="207">
        <f>(VLOOKUP(Horizontal!$C177&amp;Horizontal!$B177&amp;Horizontal!J$11,Vertical!$E:$O,J$10,0))+0</f>
        <v>245.17</v>
      </c>
      <c r="K177" s="207">
        <f>(VLOOKUP(Horizontal!$C177&amp;Horizontal!$B177&amp;Horizontal!K$11,Vertical!$E:$O,K$10,0))+0</f>
        <v>246.35</v>
      </c>
      <c r="L177" s="207">
        <f>(VLOOKUP(Horizontal!$C177&amp;Horizontal!$B177&amp;Horizontal!L$11,Vertical!$E:$O,L$10,0))+0</f>
        <v>248.45</v>
      </c>
      <c r="M177" s="207">
        <f>(VLOOKUP(Horizontal!$C177&amp;Horizontal!$B177&amp;Horizontal!M$11,Vertical!$E:$O,M$10,0))+0</f>
        <v>180.08</v>
      </c>
      <c r="N177" s="207">
        <f>(VLOOKUP(Horizontal!$C177&amp;Horizontal!$B177&amp;Horizontal!N$11,Vertical!$E:$O,N$10,0))+0</f>
        <v>161.06</v>
      </c>
      <c r="O177" s="207">
        <f>(VLOOKUP(Horizontal!$C177&amp;Horizontal!$B177&amp;Horizontal!O$11,Vertical!$E:$O,O$10,0))+0</f>
        <v>152.96</v>
      </c>
      <c r="P177" s="209">
        <f>(VLOOKUP(Horizontal!$C177&amp;Horizontal!$B177&amp;Horizontal!P$11,Vertical!$E:$O,P$10,0))+0</f>
        <v>149.38999999999999</v>
      </c>
      <c r="Q177" s="210">
        <f>(VLOOKUP(Horizontal!$C177&amp;Horizontal!$B177&amp;Horizontal!Q$11,Vertical!$E:$O,Q$10,0))+0</f>
        <v>60</v>
      </c>
      <c r="R177" s="207">
        <f>(VLOOKUP(Horizontal!$C177&amp;Horizontal!$B177&amp;Horizontal!R$11,Vertical!$E:$O,R$10,0))+0</f>
        <v>62</v>
      </c>
      <c r="S177" s="207">
        <f>(VLOOKUP(Horizontal!$C177&amp;Horizontal!$B177&amp;Horizontal!S$11,Vertical!$E:$O,S$10,0))+0</f>
        <v>50</v>
      </c>
      <c r="T177" s="207">
        <f>(VLOOKUP(Horizontal!$C177&amp;Horizontal!$B177&amp;Horizontal!T$11,Vertical!$E:$O,T$10,0))+0</f>
        <v>43</v>
      </c>
      <c r="U177" s="207">
        <f>(VLOOKUP(Horizontal!$C177&amp;Horizontal!$B177&amp;Horizontal!U$11,Vertical!$E:$O,U$10,0))+0</f>
        <v>51</v>
      </c>
      <c r="V177" s="207">
        <f>(VLOOKUP(Horizontal!$C177&amp;Horizontal!$B177&amp;Horizontal!V$11,Vertical!$E:$O,V$10,0))+0</f>
        <v>38</v>
      </c>
      <c r="W177" s="207">
        <f>(VLOOKUP(Horizontal!$C177&amp;Horizontal!$B177&amp;Horizontal!W$11,Vertical!$E:$O,W$10,0))+0</f>
        <v>36</v>
      </c>
      <c r="X177" s="207">
        <f>(VLOOKUP(Horizontal!$C177&amp;Horizontal!$B177&amp;Horizontal!X$11,Vertical!$E:$O,X$10,0))+0</f>
        <v>32</v>
      </c>
      <c r="Y177" s="209">
        <f>(VLOOKUP(Horizontal!$C177&amp;Horizontal!$B177&amp;Horizontal!Y$11,Vertical!$E:$O,Y$10,0))+0</f>
        <v>26</v>
      </c>
      <c r="Z177" s="210">
        <f>(VLOOKUP(Horizontal!$C177&amp;Horizontal!$B177&amp;Horizontal!Z$11,Vertical!$E:$O,Z$10,0))+0</f>
        <v>0</v>
      </c>
      <c r="AA177" s="207">
        <f>(VLOOKUP(Horizontal!$C177&amp;Horizontal!$B177&amp;Horizontal!AA$11,Vertical!$E:$O,AA$10,0))+0</f>
        <v>0</v>
      </c>
      <c r="AB177" s="207">
        <f>(VLOOKUP(Horizontal!$C177&amp;Horizontal!$B177&amp;Horizontal!AB$11,Vertical!$E:$O,AB$10,0))+0</f>
        <v>0</v>
      </c>
      <c r="AC177" s="207">
        <f>(VLOOKUP(Horizontal!$C177&amp;Horizontal!$B177&amp;Horizontal!AC$11,Vertical!$E:$O,AC$10,0))+0</f>
        <v>0</v>
      </c>
      <c r="AD177" s="207">
        <f>(VLOOKUP(Horizontal!$C177&amp;Horizontal!$B177&amp;Horizontal!AD$11,Vertical!$E:$O,AD$10,0))+0</f>
        <v>0</v>
      </c>
      <c r="AE177" s="207">
        <f>(VLOOKUP(Horizontal!$C177&amp;Horizontal!$B177&amp;Horizontal!AE$11,Vertical!$E:$O,AE$10,0))+0</f>
        <v>0</v>
      </c>
      <c r="AF177" s="207">
        <f>(VLOOKUP(Horizontal!$C177&amp;Horizontal!$B177&amp;Horizontal!AF$11,Vertical!$E:$O,AF$10,0))+0</f>
        <v>4.3499999999999996</v>
      </c>
      <c r="AG177" s="207">
        <f>(VLOOKUP(Horizontal!$C177&amp;Horizontal!$B177&amp;Horizontal!AG$11,Vertical!$E:$O,AG$10,0))+0</f>
        <v>17.39</v>
      </c>
      <c r="AH177" s="209">
        <f>(VLOOKUP(Horizontal!$C177&amp;Horizontal!$B177&amp;Horizontal!AH$11,Vertical!$E:$O,AH$10,0))+0</f>
        <v>22.73</v>
      </c>
      <c r="AI177" s="210">
        <f>(VLOOKUP(Horizontal!$C177&amp;Horizontal!$B177&amp;Horizontal!AI$11,Vertical!$E:$O,AI$10,0))+0</f>
        <v>0</v>
      </c>
      <c r="AJ177" s="207">
        <f>(VLOOKUP(Horizontal!$C177&amp;Horizontal!$B177&amp;Horizontal!AJ$11,Vertical!$E:$O,AJ$10,0))+0</f>
        <v>0</v>
      </c>
      <c r="AK177" s="207">
        <f>(VLOOKUP(Horizontal!$C177&amp;Horizontal!$B177&amp;Horizontal!AK$11,Vertical!$E:$O,AK$10,0))+0</f>
        <v>0</v>
      </c>
      <c r="AL177" s="207">
        <f>(VLOOKUP(Horizontal!$C177&amp;Horizontal!$B177&amp;Horizontal!AL$11,Vertical!$E:$O,AL$10,0))+0</f>
        <v>0</v>
      </c>
      <c r="AM177" s="207">
        <f>(VLOOKUP(Horizontal!$C177&amp;Horizontal!$B177&amp;Horizontal!AM$11,Vertical!$E:$O,AM$10,0))+0</f>
        <v>0</v>
      </c>
      <c r="AN177" s="207">
        <f>(VLOOKUP(Horizontal!$C177&amp;Horizontal!$B177&amp;Horizontal!AN$11,Vertical!$E:$O,AN$10,0))+0</f>
        <v>18.18</v>
      </c>
      <c r="AO177" s="207">
        <f>(VLOOKUP(Horizontal!$C177&amp;Horizontal!$B177&amp;Horizontal!AO$11,Vertical!$E:$O,AO$10,0))+0</f>
        <v>39.130000000000003</v>
      </c>
      <c r="AP177" s="207">
        <f>(VLOOKUP(Horizontal!$C177&amp;Horizontal!$B177&amp;Horizontal!AP$11,Vertical!$E:$O,AP$10,0))+0</f>
        <v>34.78</v>
      </c>
      <c r="AQ177" s="209">
        <f>(VLOOKUP(Horizontal!$C177&amp;Horizontal!$B177&amp;Horizontal!AQ$11,Vertical!$E:$O,AQ$10,0))+0</f>
        <v>45.45</v>
      </c>
      <c r="AR177" s="210">
        <f>(VLOOKUP(Horizontal!$C177&amp;Horizontal!$B177&amp;Horizontal!AR$11,Vertical!$E:$O,AR$10,0))+0</f>
        <v>100</v>
      </c>
      <c r="AS177" s="207">
        <f>(VLOOKUP(Horizontal!$C177&amp;Horizontal!$B177&amp;Horizontal!AS$11,Vertical!$E:$O,AS$10,0))+0</f>
        <v>100</v>
      </c>
      <c r="AT177" s="207">
        <f>(VLOOKUP(Horizontal!$C177&amp;Horizontal!$B177&amp;Horizontal!AT$11,Vertical!$E:$O,AT$10,0))+0</f>
        <v>100</v>
      </c>
      <c r="AU177" s="207">
        <f>(VLOOKUP(Horizontal!$C177&amp;Horizontal!$B177&amp;Horizontal!AU$11,Vertical!$E:$O,AU$10,0))+0</f>
        <v>100</v>
      </c>
      <c r="AV177" s="207">
        <f>(VLOOKUP(Horizontal!$C177&amp;Horizontal!$B177&amp;Horizontal!AV$11,Vertical!$E:$O,AV$10,0))+0</f>
        <v>100</v>
      </c>
      <c r="AW177" s="207">
        <f>(VLOOKUP(Horizontal!$C177&amp;Horizontal!$B177&amp;Horizontal!AW$11,Vertical!$E:$O,AW$10,0))+0</f>
        <v>81.819999999999993</v>
      </c>
      <c r="AX177" s="207">
        <f>(VLOOKUP(Horizontal!$C177&amp;Horizontal!$B177&amp;Horizontal!AX$11,Vertical!$E:$O,AX$10,0))+0</f>
        <v>56.52</v>
      </c>
      <c r="AY177" s="207">
        <f>(VLOOKUP(Horizontal!$C177&amp;Horizontal!$B177&amp;Horizontal!AY$11,Vertical!$E:$O,AY$10,0))+0</f>
        <v>47.83</v>
      </c>
      <c r="AZ177" s="209">
        <f>(VLOOKUP(Horizontal!$C177&amp;Horizontal!$B177&amp;Horizontal!AZ$11,Vertical!$E:$O,AZ$10,0))+0</f>
        <v>31.82</v>
      </c>
      <c r="BA177" s="208">
        <f>(VLOOKUP(Horizontal!$C177&amp;Horizontal!$B177&amp;Horizontal!BA$11,Vertical!$E:$O,BA$10,0))+0</f>
        <v>37.950000000000003</v>
      </c>
      <c r="BB177" s="210">
        <f>(VLOOKUP(Horizontal!$C177&amp;Horizontal!$B177&amp;Horizontal!BB$11,Vertical!$E:$O,BB$10,0))+0</f>
        <v>229.5</v>
      </c>
      <c r="BC177" s="207">
        <f>(VLOOKUP(Horizontal!$C177&amp;Horizontal!$B177&amp;Horizontal!BC$11,Vertical!$E:$O,BC$10,0))+0</f>
        <v>282.57</v>
      </c>
      <c r="BD177" s="207">
        <f>(VLOOKUP(Horizontal!$C177&amp;Horizontal!$B177&amp;Horizontal!BD$11,Vertical!$E:$O,BD$10,0))+0</f>
        <v>285.69</v>
      </c>
      <c r="BE177" s="207">
        <f>(VLOOKUP(Horizontal!$C177&amp;Horizontal!$B177&amp;Horizontal!BE$11,Vertical!$E:$O,BE$10,0))+0</f>
        <v>286.01</v>
      </c>
      <c r="BF177" s="207">
        <f>(VLOOKUP(Horizontal!$C177&amp;Horizontal!$B177&amp;Horizontal!BF$11,Vertical!$E:$O,BF$10,0))+0</f>
        <v>288.93</v>
      </c>
      <c r="BG177" s="207">
        <f>(VLOOKUP(Horizontal!$C177&amp;Horizontal!$B177&amp;Horizontal!BG$11,Vertical!$E:$O,BG$10,0))+0</f>
        <v>224.68</v>
      </c>
      <c r="BH177" s="207">
        <f>(VLOOKUP(Horizontal!$C177&amp;Horizontal!$B177&amp;Horizontal!BH$11,Vertical!$E:$O,BH$10,0))+0</f>
        <v>205.27</v>
      </c>
      <c r="BI177" s="207">
        <f>(VLOOKUP(Horizontal!$C177&amp;Horizontal!$B177&amp;Horizontal!BI$11,Vertical!$E:$O,BI$10,0))+0</f>
        <v>194.81</v>
      </c>
      <c r="BJ177" s="209">
        <f>(VLOOKUP(Horizontal!$C177&amp;Horizontal!$B177&amp;Horizontal!BJ$11,Vertical!$E:$O,BJ$10,0))+0</f>
        <v>189.61</v>
      </c>
      <c r="BK177" s="210">
        <f>(VLOOKUP(Horizontal!$C177&amp;Horizontal!$B177&amp;Horizontal!BK$11,Vertical!$E:$O,BK$10,0))+0</f>
        <v>56</v>
      </c>
      <c r="BL177" s="207">
        <f>(VLOOKUP(Horizontal!$C177&amp;Horizontal!$B177&amp;Horizontal!BL$11,Vertical!$E:$O,BL$10,0))+0</f>
        <v>48</v>
      </c>
      <c r="BM177" s="207">
        <f>(VLOOKUP(Horizontal!$C177&amp;Horizontal!$B177&amp;Horizontal!BM$11,Vertical!$E:$O,BM$10,0))+0</f>
        <v>44</v>
      </c>
      <c r="BN177" s="207">
        <f>(VLOOKUP(Horizontal!$C177&amp;Horizontal!$B177&amp;Horizontal!BN$11,Vertical!$E:$O,BN$10,0))+0</f>
        <v>41</v>
      </c>
      <c r="BO177" s="207">
        <f>(VLOOKUP(Horizontal!$C177&amp;Horizontal!$B177&amp;Horizontal!BO$11,Vertical!$E:$O,BO$10,0))+0</f>
        <v>42</v>
      </c>
      <c r="BP177" s="207">
        <f>(VLOOKUP(Horizontal!$C177&amp;Horizontal!$B177&amp;Horizontal!BP$11,Vertical!$E:$O,BP$10,0))+0</f>
        <v>27</v>
      </c>
      <c r="BQ177" s="207">
        <f>(VLOOKUP(Horizontal!$C177&amp;Horizontal!$B177&amp;Horizontal!BQ$11,Vertical!$E:$O,BQ$10,0))+0</f>
        <v>28</v>
      </c>
      <c r="BR177" s="207">
        <f>(VLOOKUP(Horizontal!$C177&amp;Horizontal!$B177&amp;Horizontal!BR$11,Vertical!$E:$O,BR$10,0))+0</f>
        <v>26</v>
      </c>
      <c r="BS177" s="209">
        <f>(VLOOKUP(Horizontal!$C177&amp;Horizontal!$B177&amp;Horizontal!BS$11,Vertical!$E:$O,BS$10,0))+0</f>
        <v>23</v>
      </c>
      <c r="BT177" s="210">
        <f>(VLOOKUP(Horizontal!$C177&amp;Horizontal!$B177&amp;Horizontal!BT$11,Vertical!$E:$O,BT$10,0))+0</f>
        <v>7.69</v>
      </c>
      <c r="BU177" s="207">
        <f>(VLOOKUP(Horizontal!$C177&amp;Horizontal!$B177&amp;Horizontal!BU$11,Vertical!$E:$O,BU$10,0))+0</f>
        <v>0</v>
      </c>
      <c r="BV177" s="207">
        <f>(VLOOKUP(Horizontal!$C177&amp;Horizontal!$B177&amp;Horizontal!BV$11,Vertical!$E:$O,BV$10,0))+0</f>
        <v>0</v>
      </c>
      <c r="BW177" s="207">
        <f>(VLOOKUP(Horizontal!$C177&amp;Horizontal!$B177&amp;Horizontal!BW$11,Vertical!$E:$O,BW$10,0))+0</f>
        <v>0</v>
      </c>
      <c r="BX177" s="207">
        <f>(VLOOKUP(Horizontal!$C177&amp;Horizontal!$B177&amp;Horizontal!BX$11,Vertical!$E:$O,BX$10,0))+0</f>
        <v>0</v>
      </c>
      <c r="BY177" s="207">
        <f>(VLOOKUP(Horizontal!$C177&amp;Horizontal!$B177&amp;Horizontal!BY$11,Vertical!$E:$O,BY$10,0))+0</f>
        <v>21.43</v>
      </c>
      <c r="BZ177" s="207">
        <f>(VLOOKUP(Horizontal!$C177&amp;Horizontal!$B177&amp;Horizontal!BZ$11,Vertical!$E:$O,BZ$10,0))+0</f>
        <v>18.75</v>
      </c>
      <c r="CA177" s="207">
        <f>(VLOOKUP(Horizontal!$C177&amp;Horizontal!$B177&amp;Horizontal!CA$11,Vertical!$E:$O,CA$10,0))+0</f>
        <v>26.67</v>
      </c>
      <c r="CB177" s="209">
        <f>(VLOOKUP(Horizontal!$C177&amp;Horizontal!$B177&amp;Horizontal!CB$11,Vertical!$E:$O,CB$10,0))+0</f>
        <v>29.41</v>
      </c>
      <c r="CC177" s="210">
        <f>(VLOOKUP(Horizontal!$C177&amp;Horizontal!$B177&amp;Horizontal!CC$11,Vertical!$E:$O,CC$10,0))+0</f>
        <v>0</v>
      </c>
      <c r="CD177" s="207">
        <f>(VLOOKUP(Horizontal!$C177&amp;Horizontal!$B177&amp;Horizontal!CD$11,Vertical!$E:$O,CD$10,0))+0</f>
        <v>0</v>
      </c>
      <c r="CE177" s="207">
        <f>(VLOOKUP(Horizontal!$C177&amp;Horizontal!$B177&amp;Horizontal!CE$11,Vertical!$E:$O,CE$10,0))+0</f>
        <v>0</v>
      </c>
      <c r="CF177" s="207">
        <f>(VLOOKUP(Horizontal!$C177&amp;Horizontal!$B177&amp;Horizontal!CF$11,Vertical!$E:$O,CF$10,0))+0</f>
        <v>0</v>
      </c>
      <c r="CG177" s="207">
        <f>(VLOOKUP(Horizontal!$C177&amp;Horizontal!$B177&amp;Horizontal!CG$11,Vertical!$E:$O,CG$10,0))+0</f>
        <v>0</v>
      </c>
      <c r="CH177" s="207">
        <f>(VLOOKUP(Horizontal!$C177&amp;Horizontal!$B177&amp;Horizontal!CH$11,Vertical!$E:$O,CH$10,0))+0</f>
        <v>35.71</v>
      </c>
      <c r="CI177" s="207">
        <f>(VLOOKUP(Horizontal!$C177&amp;Horizontal!$B177&amp;Horizontal!CI$11,Vertical!$E:$O,CI$10,0))+0</f>
        <v>18.75</v>
      </c>
      <c r="CJ177" s="207">
        <f>(VLOOKUP(Horizontal!$C177&amp;Horizontal!$B177&amp;Horizontal!CJ$11,Vertical!$E:$O,CJ$10,0))+0</f>
        <v>20</v>
      </c>
      <c r="CK177" s="209">
        <f>(VLOOKUP(Horizontal!$C177&amp;Horizontal!$B177&amp;Horizontal!CK$11,Vertical!$E:$O,CK$10,0))+0</f>
        <v>23.53</v>
      </c>
      <c r="CL177" s="210">
        <f>(VLOOKUP(Horizontal!$C177&amp;Horizontal!$B177&amp;Horizontal!CL$11,Vertical!$E:$O,CL$10,0))+0</f>
        <v>92.31</v>
      </c>
      <c r="CM177" s="207">
        <f>(VLOOKUP(Horizontal!$C177&amp;Horizontal!$B177&amp;Horizontal!CM$11,Vertical!$E:$O,CM$10,0))+0</f>
        <v>100</v>
      </c>
      <c r="CN177" s="207">
        <f>(VLOOKUP(Horizontal!$C177&amp;Horizontal!$B177&amp;Horizontal!CN$11,Vertical!$E:$O,CN$10,0))+0</f>
        <v>100</v>
      </c>
      <c r="CO177" s="207">
        <f>(VLOOKUP(Horizontal!$C177&amp;Horizontal!$B177&amp;Horizontal!CO$11,Vertical!$E:$O,CO$10,0))+0</f>
        <v>100</v>
      </c>
      <c r="CP177" s="207">
        <f>(VLOOKUP(Horizontal!$C177&amp;Horizontal!$B177&amp;Horizontal!CP$11,Vertical!$E:$O,CP$10,0))+0</f>
        <v>100</v>
      </c>
      <c r="CQ177" s="207">
        <f>(VLOOKUP(Horizontal!$C177&amp;Horizontal!$B177&amp;Horizontal!CQ$11,Vertical!$E:$O,CQ$10,0))+0</f>
        <v>42.86</v>
      </c>
      <c r="CR177" s="207">
        <f>(VLOOKUP(Horizontal!$C177&amp;Horizontal!$B177&amp;Horizontal!CR$11,Vertical!$E:$O,CR$10,0))+0</f>
        <v>62.5</v>
      </c>
      <c r="CS177" s="207">
        <f>(VLOOKUP(Horizontal!$C177&amp;Horizontal!$B177&amp;Horizontal!CS$11,Vertical!$E:$O,CS$10,0))+0</f>
        <v>53.33</v>
      </c>
      <c r="CT177" s="207">
        <f>(VLOOKUP(Horizontal!$C177&amp;Horizontal!$B177&amp;Horizontal!CT$11,Vertical!$E:$O,CT$10,0))+0</f>
        <v>47.06</v>
      </c>
      <c r="CU177" s="150"/>
      <c r="CV177" s="211">
        <f t="shared" si="80"/>
        <v>38.44</v>
      </c>
      <c r="CW177" s="190">
        <f t="shared" si="81"/>
        <v>38.400000000000006</v>
      </c>
      <c r="CX177" s="190">
        <f t="shared" si="82"/>
        <v>40.52000000000001</v>
      </c>
      <c r="CY177" s="190">
        <f t="shared" si="83"/>
        <v>39.659999999999997</v>
      </c>
      <c r="CZ177" s="190">
        <f t="shared" si="84"/>
        <v>40.480000000000018</v>
      </c>
      <c r="DA177" s="190">
        <f t="shared" si="85"/>
        <v>44.599999999999994</v>
      </c>
      <c r="DB177" s="190">
        <f t="shared" si="86"/>
        <v>44.210000000000008</v>
      </c>
      <c r="DC177" s="190">
        <f t="shared" si="87"/>
        <v>41.849999999999994</v>
      </c>
      <c r="DD177" s="212">
        <f t="shared" si="88"/>
        <v>40.220000000000027</v>
      </c>
      <c r="DE177" s="9">
        <v>160</v>
      </c>
      <c r="DF177" s="212">
        <f t="shared" si="89"/>
        <v>17.397210401891329</v>
      </c>
      <c r="DG177" s="264"/>
      <c r="DH177" s="265"/>
      <c r="DI177" s="265"/>
      <c r="DJ177" s="266"/>
      <c r="DK177" s="190">
        <v>197.74</v>
      </c>
      <c r="DL177" s="190">
        <v>201.22</v>
      </c>
      <c r="DM177" s="190">
        <v>176.43</v>
      </c>
      <c r="DN177" s="212">
        <v>0</v>
      </c>
      <c r="DO177" s="190">
        <v>210.79</v>
      </c>
      <c r="DP177" s="190">
        <v>214.37</v>
      </c>
      <c r="DQ177" s="190">
        <v>184.27</v>
      </c>
      <c r="DR177" s="212">
        <v>40.159999999999997</v>
      </c>
      <c r="DS177" s="150"/>
      <c r="DT177" s="190">
        <v>193</v>
      </c>
      <c r="DU177" s="190">
        <v>250</v>
      </c>
      <c r="DV177" s="190">
        <v>251</v>
      </c>
      <c r="DW177" s="190">
        <v>251</v>
      </c>
      <c r="DX177" s="190"/>
      <c r="DY177" s="190">
        <v>251</v>
      </c>
      <c r="DZ177" s="190"/>
      <c r="EA177" s="190"/>
      <c r="EB177" s="190"/>
      <c r="EC177" s="190">
        <v>252</v>
      </c>
      <c r="ED177" s="190">
        <v>246.58844810379242</v>
      </c>
      <c r="EE177" s="190">
        <v>175</v>
      </c>
      <c r="EF177" s="190">
        <v>160</v>
      </c>
      <c r="EG177" s="190">
        <v>155</v>
      </c>
      <c r="EH177" s="212">
        <v>150</v>
      </c>
      <c r="EI177" s="213"/>
      <c r="EJ177" s="211">
        <v>33</v>
      </c>
      <c r="EK177" s="190">
        <v>40</v>
      </c>
      <c r="EL177" s="190">
        <v>45</v>
      </c>
      <c r="EM177" s="190">
        <v>45</v>
      </c>
      <c r="EN177" s="190"/>
      <c r="EO177" s="190">
        <v>45</v>
      </c>
      <c r="EP177" s="190"/>
      <c r="EQ177" s="190"/>
      <c r="ER177" s="190"/>
      <c r="ES177" s="190">
        <v>45</v>
      </c>
      <c r="ET177" s="190">
        <v>43.528443113772454</v>
      </c>
      <c r="EU177" s="190">
        <v>55</v>
      </c>
      <c r="EV177" s="190">
        <v>55</v>
      </c>
      <c r="EW177" s="190">
        <v>50</v>
      </c>
      <c r="EX177" s="212">
        <v>50</v>
      </c>
      <c r="EY177" s="211"/>
      <c r="EZ177" s="75">
        <f t="shared" ref="EZ177:EZ208" si="126">(G177/(DT177-G177))+0</f>
        <v>-2.1744639870241778E-2</v>
      </c>
      <c r="FA177" s="89">
        <f t="shared" si="94"/>
        <v>-0.1</v>
      </c>
      <c r="FB177" s="212"/>
      <c r="FC177" s="213">
        <f t="shared" si="106"/>
        <v>13</v>
      </c>
      <c r="FD177" s="213">
        <f t="shared" si="107"/>
        <v>20</v>
      </c>
      <c r="FE177" s="213">
        <f t="shared" si="108"/>
        <v>25</v>
      </c>
      <c r="FF177" s="213">
        <f t="shared" si="109"/>
        <v>25</v>
      </c>
      <c r="FG177" s="213"/>
      <c r="FH177" s="213"/>
      <c r="FI177" s="213"/>
      <c r="FJ177" s="213"/>
      <c r="FK177" s="213"/>
      <c r="FL177" s="213"/>
      <c r="FM177" s="213">
        <f t="shared" si="110"/>
        <v>23.528443113772454</v>
      </c>
      <c r="FN177" s="213">
        <f t="shared" si="111"/>
        <v>35</v>
      </c>
      <c r="FO177" s="213">
        <f t="shared" si="112"/>
        <v>35</v>
      </c>
      <c r="FP177" s="213">
        <f t="shared" si="113"/>
        <v>30</v>
      </c>
      <c r="FQ177" s="213">
        <f t="shared" si="114"/>
        <v>30</v>
      </c>
      <c r="FR177" s="213"/>
      <c r="FS177" s="211"/>
      <c r="FT177" s="190"/>
      <c r="FU177" s="190"/>
      <c r="FV177" s="190"/>
      <c r="FW177" s="190"/>
      <c r="FX177" s="190"/>
      <c r="FY177" s="190"/>
      <c r="FZ177" s="190"/>
      <c r="GA177" s="190"/>
      <c r="GB177" s="190"/>
      <c r="GC177" s="190"/>
      <c r="GD177" s="190"/>
      <c r="GE177" s="190"/>
      <c r="GF177" s="190"/>
      <c r="GG177" s="212"/>
    </row>
    <row r="178" spans="2:189">
      <c r="B178" s="33">
        <f t="shared" ref="B178:B186" si="127">B177+7</f>
        <v>43158</v>
      </c>
      <c r="C178" s="30" t="s">
        <v>57</v>
      </c>
      <c r="D178" s="30">
        <v>2018</v>
      </c>
      <c r="E178" s="30" t="str">
        <f t="shared" ref="E178" si="128">D178&amp;C178</f>
        <v>2018S9</v>
      </c>
      <c r="F178" s="30" t="str">
        <f t="shared" si="122"/>
        <v>2Final2018</v>
      </c>
      <c r="G178" s="208" t="str">
        <f>VLOOKUP(Horizontal!$C178&amp;Horizontal!$B178&amp;Horizontal!G$11,Vertical!$E:$O,G$10,0)</f>
        <v>-5,28</v>
      </c>
      <c r="H178" s="207">
        <f>(VLOOKUP(Horizontal!$C178&amp;Horizontal!$B178&amp;Horizontal!H$11,Vertical!$E:$O,H$10,0))+0</f>
        <v>184.75</v>
      </c>
      <c r="I178" s="207">
        <f>(VLOOKUP(Horizontal!$C178&amp;Horizontal!$B178&amp;Horizontal!I$11,Vertical!$E:$O,I$10,0))+0</f>
        <v>226.33</v>
      </c>
      <c r="J178" s="207">
        <f>(VLOOKUP(Horizontal!$C178&amp;Horizontal!$B178&amp;Horizontal!J$11,Vertical!$E:$O,J$10,0))+0</f>
        <v>243.55</v>
      </c>
      <c r="K178" s="207">
        <f>(VLOOKUP(Horizontal!$C178&amp;Horizontal!$B178&amp;Horizontal!K$11,Vertical!$E:$O,K$10,0))+0</f>
        <v>247.93</v>
      </c>
      <c r="L178" s="207">
        <f>(VLOOKUP(Horizontal!$C178&amp;Horizontal!$B178&amp;Horizontal!L$11,Vertical!$E:$O,L$10,0))+0</f>
        <v>246.49</v>
      </c>
      <c r="M178" s="207">
        <f>(VLOOKUP(Horizontal!$C178&amp;Horizontal!$B178&amp;Horizontal!M$11,Vertical!$E:$O,M$10,0))+0</f>
        <v>184.69</v>
      </c>
      <c r="N178" s="207">
        <f>(VLOOKUP(Horizontal!$C178&amp;Horizontal!$B178&amp;Horizontal!N$11,Vertical!$E:$O,N$10,0))+0</f>
        <v>162.63</v>
      </c>
      <c r="O178" s="207">
        <f>(VLOOKUP(Horizontal!$C178&amp;Horizontal!$B178&amp;Horizontal!O$11,Vertical!$E:$O,O$10,0))+0</f>
        <v>153.97999999999999</v>
      </c>
      <c r="P178" s="209">
        <f>(VLOOKUP(Horizontal!$C178&amp;Horizontal!$B178&amp;Horizontal!P$11,Vertical!$E:$O,P$10,0))+0</f>
        <v>150.1</v>
      </c>
      <c r="Q178" s="210">
        <f>(VLOOKUP(Horizontal!$C178&amp;Horizontal!$B178&amp;Horizontal!Q$11,Vertical!$E:$O,Q$10,0))+0</f>
        <v>57</v>
      </c>
      <c r="R178" s="207">
        <f>(VLOOKUP(Horizontal!$C178&amp;Horizontal!$B178&amp;Horizontal!R$11,Vertical!$E:$O,R$10,0))+0</f>
        <v>62</v>
      </c>
      <c r="S178" s="207">
        <f>(VLOOKUP(Horizontal!$C178&amp;Horizontal!$B178&amp;Horizontal!S$11,Vertical!$E:$O,S$10,0))+0</f>
        <v>56</v>
      </c>
      <c r="T178" s="207">
        <f>(VLOOKUP(Horizontal!$C178&amp;Horizontal!$B178&amp;Horizontal!T$11,Vertical!$E:$O,T$10,0))+0</f>
        <v>51</v>
      </c>
      <c r="U178" s="207">
        <f>(VLOOKUP(Horizontal!$C178&amp;Horizontal!$B178&amp;Horizontal!U$11,Vertical!$E:$O,U$10,0))+0</f>
        <v>54</v>
      </c>
      <c r="V178" s="207">
        <f>(VLOOKUP(Horizontal!$C178&amp;Horizontal!$B178&amp;Horizontal!V$11,Vertical!$E:$O,V$10,0))+0</f>
        <v>40</v>
      </c>
      <c r="W178" s="207">
        <f>(VLOOKUP(Horizontal!$C178&amp;Horizontal!$B178&amp;Horizontal!W$11,Vertical!$E:$O,W$10,0))+0</f>
        <v>39</v>
      </c>
      <c r="X178" s="207">
        <f>(VLOOKUP(Horizontal!$C178&amp;Horizontal!$B178&amp;Horizontal!X$11,Vertical!$E:$O,X$10,0))+0</f>
        <v>35</v>
      </c>
      <c r="Y178" s="209">
        <f>(VLOOKUP(Horizontal!$C178&amp;Horizontal!$B178&amp;Horizontal!Y$11,Vertical!$E:$O,Y$10,0))+0</f>
        <v>31</v>
      </c>
      <c r="Z178" s="210">
        <f>(VLOOKUP(Horizontal!$C178&amp;Horizontal!$B178&amp;Horizontal!Z$11,Vertical!$E:$O,Z$10,0))+0</f>
        <v>81.48</v>
      </c>
      <c r="AA178" s="207">
        <f>(VLOOKUP(Horizontal!$C178&amp;Horizontal!$B178&amp;Horizontal!AA$11,Vertical!$E:$O,AA$10,0))+0</f>
        <v>86.96</v>
      </c>
      <c r="AB178" s="207">
        <f>(VLOOKUP(Horizontal!$C178&amp;Horizontal!$B178&amp;Horizontal!AB$11,Vertical!$E:$O,AB$10,0))+0</f>
        <v>41.67</v>
      </c>
      <c r="AC178" s="207">
        <f>(VLOOKUP(Horizontal!$C178&amp;Horizontal!$B178&amp;Horizontal!AC$11,Vertical!$E:$O,AC$10,0))+0</f>
        <v>50</v>
      </c>
      <c r="AD178" s="207">
        <f>(VLOOKUP(Horizontal!$C178&amp;Horizontal!$B178&amp;Horizontal!AD$11,Vertical!$E:$O,AD$10,0))+0</f>
        <v>44.44</v>
      </c>
      <c r="AE178" s="207">
        <f>(VLOOKUP(Horizontal!$C178&amp;Horizontal!$B178&amp;Horizontal!AE$11,Vertical!$E:$O,AE$10,0))+0</f>
        <v>6.9</v>
      </c>
      <c r="AF178" s="207">
        <f>(VLOOKUP(Horizontal!$C178&amp;Horizontal!$B178&amp;Horizontal!AF$11,Vertical!$E:$O,AF$10,0))+0</f>
        <v>9.3800000000000008</v>
      </c>
      <c r="AG178" s="207">
        <f>(VLOOKUP(Horizontal!$C178&amp;Horizontal!$B178&amp;Horizontal!AG$11,Vertical!$E:$O,AG$10,0))+0</f>
        <v>10</v>
      </c>
      <c r="AH178" s="209">
        <f>(VLOOKUP(Horizontal!$C178&amp;Horizontal!$B178&amp;Horizontal!AH$11,Vertical!$E:$O,AH$10,0))+0</f>
        <v>13.79</v>
      </c>
      <c r="AI178" s="210">
        <f>(VLOOKUP(Horizontal!$C178&amp;Horizontal!$B178&amp;Horizontal!AI$11,Vertical!$E:$O,AI$10,0))+0</f>
        <v>3.7</v>
      </c>
      <c r="AJ178" s="207">
        <f>(VLOOKUP(Horizontal!$C178&amp;Horizontal!$B178&amp;Horizontal!AJ$11,Vertical!$E:$O,AJ$10,0))+0</f>
        <v>4.3499999999999996</v>
      </c>
      <c r="AK178" s="207">
        <f>(VLOOKUP(Horizontal!$C178&amp;Horizontal!$B178&amp;Horizontal!AK$11,Vertical!$E:$O,AK$10,0))+0</f>
        <v>12.5</v>
      </c>
      <c r="AL178" s="207">
        <f>(VLOOKUP(Horizontal!$C178&amp;Horizontal!$B178&amp;Horizontal!AL$11,Vertical!$E:$O,AL$10,0))+0</f>
        <v>12.5</v>
      </c>
      <c r="AM178" s="207">
        <f>(VLOOKUP(Horizontal!$C178&amp;Horizontal!$B178&amp;Horizontal!AM$11,Vertical!$E:$O,AM$10,0))+0</f>
        <v>11.11</v>
      </c>
      <c r="AN178" s="207">
        <f>(VLOOKUP(Horizontal!$C178&amp;Horizontal!$B178&amp;Horizontal!AN$11,Vertical!$E:$O,AN$10,0))+0</f>
        <v>24.14</v>
      </c>
      <c r="AO178" s="207">
        <f>(VLOOKUP(Horizontal!$C178&amp;Horizontal!$B178&amp;Horizontal!AO$11,Vertical!$E:$O,AO$10,0))+0</f>
        <v>40.630000000000003</v>
      </c>
      <c r="AP178" s="207">
        <f>(VLOOKUP(Horizontal!$C178&amp;Horizontal!$B178&amp;Horizontal!AP$11,Vertical!$E:$O,AP$10,0))+0</f>
        <v>53.33</v>
      </c>
      <c r="AQ178" s="209">
        <f>(VLOOKUP(Horizontal!$C178&amp;Horizontal!$B178&amp;Horizontal!AQ$11,Vertical!$E:$O,AQ$10,0))+0</f>
        <v>44.83</v>
      </c>
      <c r="AR178" s="210">
        <f>(VLOOKUP(Horizontal!$C178&amp;Horizontal!$B178&amp;Horizontal!AR$11,Vertical!$E:$O,AR$10,0))+0</f>
        <v>14.81</v>
      </c>
      <c r="AS178" s="207">
        <f>(VLOOKUP(Horizontal!$C178&amp;Horizontal!$B178&amp;Horizontal!AS$11,Vertical!$E:$O,AS$10,0))+0</f>
        <v>8.6999999999999993</v>
      </c>
      <c r="AT178" s="207">
        <f>(VLOOKUP(Horizontal!$C178&amp;Horizontal!$B178&amp;Horizontal!AT$11,Vertical!$E:$O,AT$10,0))+0</f>
        <v>45.83</v>
      </c>
      <c r="AU178" s="207">
        <f>(VLOOKUP(Horizontal!$C178&amp;Horizontal!$B178&amp;Horizontal!AU$11,Vertical!$E:$O,AU$10,0))+0</f>
        <v>37.5</v>
      </c>
      <c r="AV178" s="207">
        <f>(VLOOKUP(Horizontal!$C178&amp;Horizontal!$B178&amp;Horizontal!AV$11,Vertical!$E:$O,AV$10,0))+0</f>
        <v>44.44</v>
      </c>
      <c r="AW178" s="207">
        <f>(VLOOKUP(Horizontal!$C178&amp;Horizontal!$B178&amp;Horizontal!AW$11,Vertical!$E:$O,AW$10,0))+0</f>
        <v>68.97</v>
      </c>
      <c r="AX178" s="207">
        <f>(VLOOKUP(Horizontal!$C178&amp;Horizontal!$B178&amp;Horizontal!AX$11,Vertical!$E:$O,AX$10,0))+0</f>
        <v>50</v>
      </c>
      <c r="AY178" s="207">
        <f>(VLOOKUP(Horizontal!$C178&amp;Horizontal!$B178&amp;Horizontal!AY$11,Vertical!$E:$O,AY$10,0))+0</f>
        <v>36.67</v>
      </c>
      <c r="AZ178" s="209">
        <f>(VLOOKUP(Horizontal!$C178&amp;Horizontal!$B178&amp;Horizontal!AZ$11,Vertical!$E:$O,AZ$10,0))+0</f>
        <v>41.38</v>
      </c>
      <c r="BA178" s="208">
        <f>(VLOOKUP(Horizontal!$C178&amp;Horizontal!$B178&amp;Horizontal!BA$11,Vertical!$E:$O,BA$10,0))+0</f>
        <v>35.04</v>
      </c>
      <c r="BB178" s="210">
        <f>(VLOOKUP(Horizontal!$C178&amp;Horizontal!$B178&amp;Horizontal!BB$11,Vertical!$E:$O,BB$10,0))+0</f>
        <v>220.68</v>
      </c>
      <c r="BC178" s="207">
        <f>(VLOOKUP(Horizontal!$C178&amp;Horizontal!$B178&amp;Horizontal!BC$11,Vertical!$E:$O,BC$10,0))+0</f>
        <v>263.33999999999997</v>
      </c>
      <c r="BD178" s="207">
        <f>(VLOOKUP(Horizontal!$C178&amp;Horizontal!$B178&amp;Horizontal!BD$11,Vertical!$E:$O,BD$10,0))+0</f>
        <v>280.66000000000003</v>
      </c>
      <c r="BE178" s="207">
        <f>(VLOOKUP(Horizontal!$C178&amp;Horizontal!$B178&amp;Horizontal!BE$11,Vertical!$E:$O,BE$10,0))+0</f>
        <v>287.02999999999997</v>
      </c>
      <c r="BF178" s="207">
        <f>(VLOOKUP(Horizontal!$C178&amp;Horizontal!$B178&amp;Horizontal!BF$11,Vertical!$E:$O,BF$10,0))+0</f>
        <v>286.76</v>
      </c>
      <c r="BG178" s="207">
        <f>(VLOOKUP(Horizontal!$C178&amp;Horizontal!$B178&amp;Horizontal!BG$11,Vertical!$E:$O,BG$10,0))+0</f>
        <v>232.82</v>
      </c>
      <c r="BH178" s="207">
        <f>(VLOOKUP(Horizontal!$C178&amp;Horizontal!$B178&amp;Horizontal!BH$11,Vertical!$E:$O,BH$10,0))+0</f>
        <v>207.3</v>
      </c>
      <c r="BI178" s="207">
        <f>(VLOOKUP(Horizontal!$C178&amp;Horizontal!$B178&amp;Horizontal!BI$11,Vertical!$E:$O,BI$10,0))+0</f>
        <v>195.58</v>
      </c>
      <c r="BJ178" s="209">
        <f>(VLOOKUP(Horizontal!$C178&amp;Horizontal!$B178&amp;Horizontal!BJ$11,Vertical!$E:$O,BJ$10,0))+0</f>
        <v>188.41</v>
      </c>
      <c r="BK178" s="210">
        <f>(VLOOKUP(Horizontal!$C178&amp;Horizontal!$B178&amp;Horizontal!BK$11,Vertical!$E:$O,BK$10,0))+0</f>
        <v>55</v>
      </c>
      <c r="BL178" s="207">
        <f>(VLOOKUP(Horizontal!$C178&amp;Horizontal!$B178&amp;Horizontal!BL$11,Vertical!$E:$O,BL$10,0))+0</f>
        <v>48</v>
      </c>
      <c r="BM178" s="207">
        <f>(VLOOKUP(Horizontal!$C178&amp;Horizontal!$B178&amp;Horizontal!BM$11,Vertical!$E:$O,BM$10,0))+0</f>
        <v>44</v>
      </c>
      <c r="BN178" s="207">
        <f>(VLOOKUP(Horizontal!$C178&amp;Horizontal!$B178&amp;Horizontal!BN$11,Vertical!$E:$O,BN$10,0))+0</f>
        <v>44</v>
      </c>
      <c r="BO178" s="207">
        <f>(VLOOKUP(Horizontal!$C178&amp;Horizontal!$B178&amp;Horizontal!BO$11,Vertical!$E:$O,BO$10,0))+0</f>
        <v>41</v>
      </c>
      <c r="BP178" s="207">
        <f>(VLOOKUP(Horizontal!$C178&amp;Horizontal!$B178&amp;Horizontal!BP$11,Vertical!$E:$O,BP$10,0))+0</f>
        <v>34</v>
      </c>
      <c r="BQ178" s="207">
        <f>(VLOOKUP(Horizontal!$C178&amp;Horizontal!$B178&amp;Horizontal!BQ$11,Vertical!$E:$O,BQ$10,0))+0</f>
        <v>34</v>
      </c>
      <c r="BR178" s="207">
        <f>(VLOOKUP(Horizontal!$C178&amp;Horizontal!$B178&amp;Horizontal!BR$11,Vertical!$E:$O,BR$10,0))+0</f>
        <v>32</v>
      </c>
      <c r="BS178" s="209">
        <f>(VLOOKUP(Horizontal!$C178&amp;Horizontal!$B178&amp;Horizontal!BS$11,Vertical!$E:$O,BS$10,0))+0</f>
        <v>31</v>
      </c>
      <c r="BT178" s="210">
        <f>(VLOOKUP(Horizontal!$C178&amp;Horizontal!$B178&amp;Horizontal!BT$11,Vertical!$E:$O,BT$10,0))+0</f>
        <v>71.430000000000007</v>
      </c>
      <c r="BU178" s="207">
        <f>(VLOOKUP(Horizontal!$C178&amp;Horizontal!$B178&amp;Horizontal!BU$11,Vertical!$E:$O,BU$10,0))+0</f>
        <v>77.78</v>
      </c>
      <c r="BV178" s="207">
        <f>(VLOOKUP(Horizontal!$C178&amp;Horizontal!$B178&amp;Horizontal!BV$11,Vertical!$E:$O,BV$10,0))+0</f>
        <v>33.33</v>
      </c>
      <c r="BW178" s="207">
        <f>(VLOOKUP(Horizontal!$C178&amp;Horizontal!$B178&amp;Horizontal!BW$11,Vertical!$E:$O,BW$10,0))+0</f>
        <v>40</v>
      </c>
      <c r="BX178" s="207">
        <f>(VLOOKUP(Horizontal!$C178&amp;Horizontal!$B178&amp;Horizontal!BX$11,Vertical!$E:$O,BX$10,0))+0</f>
        <v>31.58</v>
      </c>
      <c r="BY178" s="207">
        <f>(VLOOKUP(Horizontal!$C178&amp;Horizontal!$B178&amp;Horizontal!BY$11,Vertical!$E:$O,BY$10,0))+0</f>
        <v>9.52</v>
      </c>
      <c r="BZ178" s="207">
        <f>(VLOOKUP(Horizontal!$C178&amp;Horizontal!$B178&amp;Horizontal!BZ$11,Vertical!$E:$O,BZ$10,0))+0</f>
        <v>23.81</v>
      </c>
      <c r="CA178" s="207">
        <f>(VLOOKUP(Horizontal!$C178&amp;Horizontal!$B178&amp;Horizontal!CA$11,Vertical!$E:$O,CA$10,0))+0</f>
        <v>23.81</v>
      </c>
      <c r="CB178" s="209">
        <f>(VLOOKUP(Horizontal!$C178&amp;Horizontal!$B178&amp;Horizontal!CB$11,Vertical!$E:$O,CB$10,0))+0</f>
        <v>31.82</v>
      </c>
      <c r="CC178" s="210">
        <f>(VLOOKUP(Horizontal!$C178&amp;Horizontal!$B178&amp;Horizontal!CC$11,Vertical!$E:$O,CC$10,0))+0</f>
        <v>9.52</v>
      </c>
      <c r="CD178" s="207">
        <f>(VLOOKUP(Horizontal!$C178&amp;Horizontal!$B178&amp;Horizontal!CD$11,Vertical!$E:$O,CD$10,0))+0</f>
        <v>5.56</v>
      </c>
      <c r="CE178" s="207">
        <f>(VLOOKUP(Horizontal!$C178&amp;Horizontal!$B178&amp;Horizontal!CE$11,Vertical!$E:$O,CE$10,0))+0</f>
        <v>9.52</v>
      </c>
      <c r="CF178" s="207">
        <f>(VLOOKUP(Horizontal!$C178&amp;Horizontal!$B178&amp;Horizontal!CF$11,Vertical!$E:$O,CF$10,0))+0</f>
        <v>10</v>
      </c>
      <c r="CG178" s="207">
        <f>(VLOOKUP(Horizontal!$C178&amp;Horizontal!$B178&amp;Horizontal!CG$11,Vertical!$E:$O,CG$10,0))+0</f>
        <v>15.79</v>
      </c>
      <c r="CH178" s="207">
        <f>(VLOOKUP(Horizontal!$C178&amp;Horizontal!$B178&amp;Horizontal!CH$11,Vertical!$E:$O,CH$10,0))+0</f>
        <v>28.57</v>
      </c>
      <c r="CI178" s="207">
        <f>(VLOOKUP(Horizontal!$C178&amp;Horizontal!$B178&amp;Horizontal!CI$11,Vertical!$E:$O,CI$10,0))+0</f>
        <v>33.33</v>
      </c>
      <c r="CJ178" s="207">
        <f>(VLOOKUP(Horizontal!$C178&amp;Horizontal!$B178&amp;Horizontal!CJ$11,Vertical!$E:$O,CJ$10,0))+0</f>
        <v>52.38</v>
      </c>
      <c r="CK178" s="209">
        <f>(VLOOKUP(Horizontal!$C178&amp;Horizontal!$B178&amp;Horizontal!CK$11,Vertical!$E:$O,CK$10,0))+0</f>
        <v>40.909999999999997</v>
      </c>
      <c r="CL178" s="210">
        <f>(VLOOKUP(Horizontal!$C178&amp;Horizontal!$B178&amp;Horizontal!CL$11,Vertical!$E:$O,CL$10,0))+0</f>
        <v>19.05</v>
      </c>
      <c r="CM178" s="207">
        <f>(VLOOKUP(Horizontal!$C178&amp;Horizontal!$B178&amp;Horizontal!CM$11,Vertical!$E:$O,CM$10,0))+0</f>
        <v>16.670000000000002</v>
      </c>
      <c r="CN178" s="207">
        <f>(VLOOKUP(Horizontal!$C178&amp;Horizontal!$B178&amp;Horizontal!CN$11,Vertical!$E:$O,CN$10,0))+0</f>
        <v>57.14</v>
      </c>
      <c r="CO178" s="207">
        <f>(VLOOKUP(Horizontal!$C178&amp;Horizontal!$B178&amp;Horizontal!CO$11,Vertical!$E:$O,CO$10,0))+0</f>
        <v>50</v>
      </c>
      <c r="CP178" s="207">
        <f>(VLOOKUP(Horizontal!$C178&amp;Horizontal!$B178&amp;Horizontal!CP$11,Vertical!$E:$O,CP$10,0))+0</f>
        <v>52.63</v>
      </c>
      <c r="CQ178" s="207">
        <f>(VLOOKUP(Horizontal!$C178&amp;Horizontal!$B178&amp;Horizontal!CQ$11,Vertical!$E:$O,CQ$10,0))+0</f>
        <v>61.9</v>
      </c>
      <c r="CR178" s="207">
        <f>(VLOOKUP(Horizontal!$C178&amp;Horizontal!$B178&amp;Horizontal!CR$11,Vertical!$E:$O,CR$10,0))+0</f>
        <v>42.86</v>
      </c>
      <c r="CS178" s="207">
        <f>(VLOOKUP(Horizontal!$C178&amp;Horizontal!$B178&amp;Horizontal!CS$11,Vertical!$E:$O,CS$10,0))+0</f>
        <v>23.81</v>
      </c>
      <c r="CT178" s="207">
        <f>(VLOOKUP(Horizontal!$C178&amp;Horizontal!$B178&amp;Horizontal!CT$11,Vertical!$E:$O,CT$10,0))+0</f>
        <v>27.27</v>
      </c>
      <c r="CU178" s="150"/>
      <c r="CV178" s="211">
        <f t="shared" si="80"/>
        <v>35.930000000000007</v>
      </c>
      <c r="CW178" s="190">
        <f t="shared" si="81"/>
        <v>37.009999999999962</v>
      </c>
      <c r="CX178" s="190">
        <f t="shared" si="82"/>
        <v>37.110000000000014</v>
      </c>
      <c r="CY178" s="190">
        <f t="shared" si="83"/>
        <v>39.099999999999966</v>
      </c>
      <c r="CZ178" s="190">
        <f t="shared" si="84"/>
        <v>40.269999999999982</v>
      </c>
      <c r="DA178" s="190">
        <f t="shared" si="85"/>
        <v>48.129999999999995</v>
      </c>
      <c r="DB178" s="190">
        <f t="shared" si="86"/>
        <v>44.670000000000016</v>
      </c>
      <c r="DC178" s="190">
        <f t="shared" si="87"/>
        <v>41.600000000000023</v>
      </c>
      <c r="DD178" s="212">
        <f t="shared" si="88"/>
        <v>38.31</v>
      </c>
      <c r="DE178" s="9">
        <v>160</v>
      </c>
      <c r="DF178" s="212">
        <f t="shared" si="89"/>
        <v>23.707210401891331</v>
      </c>
      <c r="DG178" s="264"/>
      <c r="DH178" s="265"/>
      <c r="DI178" s="265"/>
      <c r="DJ178" s="266"/>
      <c r="DK178" s="190">
        <v>195.56</v>
      </c>
      <c r="DL178" s="190">
        <v>195.56</v>
      </c>
      <c r="DM178" s="190">
        <v>191.61</v>
      </c>
      <c r="DN178" s="212">
        <v>0</v>
      </c>
      <c r="DO178" s="190">
        <v>201.98</v>
      </c>
      <c r="DP178" s="190">
        <v>201.98</v>
      </c>
      <c r="DQ178" s="190">
        <v>189.22</v>
      </c>
      <c r="DR178" s="212">
        <v>40.159999999999997</v>
      </c>
      <c r="DS178" s="150"/>
      <c r="DT178" s="190">
        <f>(188.79-6)+0</f>
        <v>182.79</v>
      </c>
      <c r="DU178" s="190">
        <v>222</v>
      </c>
      <c r="DV178" s="190">
        <v>230</v>
      </c>
      <c r="DW178" s="190">
        <v>238</v>
      </c>
      <c r="DX178" s="190"/>
      <c r="DY178" s="190">
        <v>235.3</v>
      </c>
      <c r="DZ178" s="190">
        <v>240</v>
      </c>
      <c r="EA178" s="190">
        <v>232</v>
      </c>
      <c r="EB178" s="190"/>
      <c r="EC178" s="190">
        <v>236</v>
      </c>
      <c r="ED178" s="190">
        <v>230.06008857285428</v>
      </c>
      <c r="EE178" s="190">
        <v>185</v>
      </c>
      <c r="EF178" s="190">
        <v>170</v>
      </c>
      <c r="EG178" s="190">
        <v>165</v>
      </c>
      <c r="EH178" s="212">
        <v>160</v>
      </c>
      <c r="EI178" s="213"/>
      <c r="EJ178" s="211">
        <v>33</v>
      </c>
      <c r="EK178" s="190">
        <v>38</v>
      </c>
      <c r="EL178" s="190">
        <v>40</v>
      </c>
      <c r="EM178" s="190">
        <v>43</v>
      </c>
      <c r="EN178" s="190"/>
      <c r="EO178" s="190">
        <v>42.7</v>
      </c>
      <c r="EP178" s="190"/>
      <c r="EQ178" s="190"/>
      <c r="ER178" s="190"/>
      <c r="ES178" s="190">
        <v>48</v>
      </c>
      <c r="ET178" s="190">
        <v>44.360404191616766</v>
      </c>
      <c r="EU178" s="190">
        <v>60</v>
      </c>
      <c r="EV178" s="190">
        <v>60</v>
      </c>
      <c r="EW178" s="190">
        <v>50</v>
      </c>
      <c r="EX178" s="212">
        <v>50</v>
      </c>
      <c r="EY178" s="211"/>
      <c r="EZ178" s="75">
        <f t="shared" si="126"/>
        <v>-2.8074653054713673E-2</v>
      </c>
      <c r="FA178" s="89">
        <f t="shared" si="94"/>
        <v>-0.1</v>
      </c>
      <c r="FB178" s="212"/>
      <c r="FC178" s="213">
        <f t="shared" si="106"/>
        <v>13</v>
      </c>
      <c r="FD178" s="213">
        <f t="shared" si="107"/>
        <v>18</v>
      </c>
      <c r="FE178" s="213">
        <f t="shared" si="108"/>
        <v>20</v>
      </c>
      <c r="FF178" s="213">
        <f t="shared" si="109"/>
        <v>23</v>
      </c>
      <c r="FG178" s="213"/>
      <c r="FH178" s="213"/>
      <c r="FI178" s="213"/>
      <c r="FJ178" s="213"/>
      <c r="FK178" s="213"/>
      <c r="FL178" s="213"/>
      <c r="FM178" s="213">
        <f t="shared" si="110"/>
        <v>24.360404191616766</v>
      </c>
      <c r="FN178" s="213">
        <f t="shared" si="111"/>
        <v>40</v>
      </c>
      <c r="FO178" s="213">
        <f t="shared" si="112"/>
        <v>40</v>
      </c>
      <c r="FP178" s="213">
        <f t="shared" si="113"/>
        <v>30</v>
      </c>
      <c r="FQ178" s="213">
        <f t="shared" si="114"/>
        <v>30</v>
      </c>
      <c r="FR178" s="213"/>
      <c r="FS178" s="211"/>
      <c r="FT178" s="190"/>
      <c r="FU178" s="190"/>
      <c r="FV178" s="190"/>
      <c r="FW178" s="190"/>
      <c r="FX178" s="190"/>
      <c r="FY178" s="190"/>
      <c r="FZ178" s="190"/>
      <c r="GA178" s="190"/>
      <c r="GB178" s="190"/>
      <c r="GC178" s="190"/>
      <c r="GD178" s="190"/>
      <c r="GE178" s="190"/>
      <c r="GF178" s="190"/>
      <c r="GG178" s="212"/>
    </row>
    <row r="179" spans="2:189">
      <c r="B179" s="33">
        <f t="shared" si="127"/>
        <v>43165</v>
      </c>
      <c r="C179" s="30" t="s">
        <v>56</v>
      </c>
      <c r="D179" s="30">
        <v>2018</v>
      </c>
      <c r="E179" s="30" t="str">
        <f t="shared" ref="E179" si="129">D179&amp;C179</f>
        <v>2018S10</v>
      </c>
      <c r="F179" s="30" t="str">
        <f t="shared" si="122"/>
        <v>32018</v>
      </c>
      <c r="G179" s="208" t="str">
        <f>VLOOKUP(Horizontal!$C179&amp;Horizontal!$B179&amp;Horizontal!G$11,Vertical!$E:$O,G$10,0)</f>
        <v>-5,64</v>
      </c>
      <c r="H179" s="207">
        <f>(VLOOKUP(Horizontal!$C179&amp;Horizontal!$B179&amp;Horizontal!H$11,Vertical!$E:$O,H$10,0))+0</f>
        <v>232.45</v>
      </c>
      <c r="I179" s="207">
        <f>(VLOOKUP(Horizontal!$C179&amp;Horizontal!$B179&amp;Horizontal!I$11,Vertical!$E:$O,I$10,0))+0</f>
        <v>240.84</v>
      </c>
      <c r="J179" s="207">
        <f>(VLOOKUP(Horizontal!$C179&amp;Horizontal!$B179&amp;Horizontal!J$11,Vertical!$E:$O,J$10,0))+0</f>
        <v>252.33</v>
      </c>
      <c r="K179" s="207">
        <f>(VLOOKUP(Horizontal!$C179&amp;Horizontal!$B179&amp;Horizontal!K$11,Vertical!$E:$O,K$10,0))+0</f>
        <v>251.15</v>
      </c>
      <c r="L179" s="207">
        <f>(VLOOKUP(Horizontal!$C179&amp;Horizontal!$B179&amp;Horizontal!L$11,Vertical!$E:$O,L$10,0))+0</f>
        <v>252.33</v>
      </c>
      <c r="M179" s="207">
        <f>(VLOOKUP(Horizontal!$C179&amp;Horizontal!$B179&amp;Horizontal!M$11,Vertical!$E:$O,M$10,0))+0</f>
        <v>192.95</v>
      </c>
      <c r="N179" s="207">
        <f>(VLOOKUP(Horizontal!$C179&amp;Horizontal!$B179&amp;Horizontal!N$11,Vertical!$E:$O,N$10,0))+0</f>
        <v>164.13</v>
      </c>
      <c r="O179" s="207">
        <f>(VLOOKUP(Horizontal!$C179&amp;Horizontal!$B179&amp;Horizontal!O$11,Vertical!$E:$O,O$10,0))+0</f>
        <v>153.85</v>
      </c>
      <c r="P179" s="209">
        <f>(VLOOKUP(Horizontal!$C179&amp;Horizontal!$B179&amp;Horizontal!P$11,Vertical!$E:$O,P$10,0))+0</f>
        <v>149.97</v>
      </c>
      <c r="Q179" s="210">
        <f>(VLOOKUP(Horizontal!$C179&amp;Horizontal!$B179&amp;Horizontal!Q$11,Vertical!$E:$O,Q$10,0))+0</f>
        <v>59</v>
      </c>
      <c r="R179" s="207">
        <f>(VLOOKUP(Horizontal!$C179&amp;Horizontal!$B179&amp;Horizontal!R$11,Vertical!$E:$O,R$10,0))+0</f>
        <v>63</v>
      </c>
      <c r="S179" s="207">
        <f>(VLOOKUP(Horizontal!$C179&amp;Horizontal!$B179&amp;Horizontal!S$11,Vertical!$E:$O,S$10,0))+0</f>
        <v>55</v>
      </c>
      <c r="T179" s="207">
        <f>(VLOOKUP(Horizontal!$C179&amp;Horizontal!$B179&amp;Horizontal!T$11,Vertical!$E:$O,T$10,0))+0</f>
        <v>52</v>
      </c>
      <c r="U179" s="207">
        <f>(VLOOKUP(Horizontal!$C179&amp;Horizontal!$B179&amp;Horizontal!U$11,Vertical!$E:$O,U$10,0))+0</f>
        <v>57</v>
      </c>
      <c r="V179" s="207">
        <f>(VLOOKUP(Horizontal!$C179&amp;Horizontal!$B179&amp;Horizontal!V$11,Vertical!$E:$O,V$10,0))+0</f>
        <v>38</v>
      </c>
      <c r="W179" s="207">
        <f>(VLOOKUP(Horizontal!$C179&amp;Horizontal!$B179&amp;Horizontal!W$11,Vertical!$E:$O,W$10,0))+0</f>
        <v>35</v>
      </c>
      <c r="X179" s="207">
        <f>(VLOOKUP(Horizontal!$C179&amp;Horizontal!$B179&amp;Horizontal!X$11,Vertical!$E:$O,X$10,0))+0</f>
        <v>32</v>
      </c>
      <c r="Y179" s="209">
        <f>(VLOOKUP(Horizontal!$C179&amp;Horizontal!$B179&amp;Horizontal!Y$11,Vertical!$E:$O,Y$10,0))+0</f>
        <v>25</v>
      </c>
      <c r="Z179" s="210">
        <f>(VLOOKUP(Horizontal!$C179&amp;Horizontal!$B179&amp;Horizontal!Z$11,Vertical!$E:$O,Z$10,0))+0</f>
        <v>15.79</v>
      </c>
      <c r="AA179" s="207">
        <f>(VLOOKUP(Horizontal!$C179&amp;Horizontal!$B179&amp;Horizontal!AA$11,Vertical!$E:$O,AA$10,0))+0</f>
        <v>56.52</v>
      </c>
      <c r="AB179" s="207">
        <f>(VLOOKUP(Horizontal!$C179&amp;Horizontal!$B179&amp;Horizontal!AB$11,Vertical!$E:$O,AB$10,0))+0</f>
        <v>18.18</v>
      </c>
      <c r="AC179" s="207">
        <f>(VLOOKUP(Horizontal!$C179&amp;Horizontal!$B179&amp;Horizontal!AC$11,Vertical!$E:$O,AC$10,0))+0</f>
        <v>18.18</v>
      </c>
      <c r="AD179" s="207">
        <f>(VLOOKUP(Horizontal!$C179&amp;Horizontal!$B179&amp;Horizontal!AD$11,Vertical!$E:$O,AD$10,0))+0</f>
        <v>19.23</v>
      </c>
      <c r="AE179" s="207">
        <f>(VLOOKUP(Horizontal!$C179&amp;Horizontal!$B179&amp;Horizontal!AE$11,Vertical!$E:$O,AE$10,0))+0</f>
        <v>7.69</v>
      </c>
      <c r="AF179" s="207">
        <f>(VLOOKUP(Horizontal!$C179&amp;Horizontal!$B179&amp;Horizontal!AF$11,Vertical!$E:$O,AF$10,0))+0</f>
        <v>10.71</v>
      </c>
      <c r="AG179" s="207">
        <f>(VLOOKUP(Horizontal!$C179&amp;Horizontal!$B179&amp;Horizontal!AG$11,Vertical!$E:$O,AG$10,0))+0</f>
        <v>33.33</v>
      </c>
      <c r="AH179" s="209">
        <f>(VLOOKUP(Horizontal!$C179&amp;Horizontal!$B179&amp;Horizontal!AH$11,Vertical!$E:$O,AH$10,0))+0</f>
        <v>25</v>
      </c>
      <c r="AI179" s="210">
        <f>(VLOOKUP(Horizontal!$C179&amp;Horizontal!$B179&amp;Horizontal!AI$11,Vertical!$E:$O,AI$10,0))+0</f>
        <v>10.53</v>
      </c>
      <c r="AJ179" s="207">
        <f>(VLOOKUP(Horizontal!$C179&amp;Horizontal!$B179&amp;Horizontal!AJ$11,Vertical!$E:$O,AJ$10,0))+0</f>
        <v>26.09</v>
      </c>
      <c r="AK179" s="207">
        <f>(VLOOKUP(Horizontal!$C179&amp;Horizontal!$B179&amp;Horizontal!AK$11,Vertical!$E:$O,AK$10,0))+0</f>
        <v>9.09</v>
      </c>
      <c r="AL179" s="207">
        <f>(VLOOKUP(Horizontal!$C179&amp;Horizontal!$B179&amp;Horizontal!AL$11,Vertical!$E:$O,AL$10,0))+0</f>
        <v>9.09</v>
      </c>
      <c r="AM179" s="207">
        <f>(VLOOKUP(Horizontal!$C179&amp;Horizontal!$B179&amp;Horizontal!AM$11,Vertical!$E:$O,AM$10,0))+0</f>
        <v>0</v>
      </c>
      <c r="AN179" s="207">
        <f>(VLOOKUP(Horizontal!$C179&amp;Horizontal!$B179&amp;Horizontal!AN$11,Vertical!$E:$O,AN$10,0))+0</f>
        <v>3.85</v>
      </c>
      <c r="AO179" s="207">
        <f>(VLOOKUP(Horizontal!$C179&amp;Horizontal!$B179&amp;Horizontal!AO$11,Vertical!$E:$O,AO$10,0))+0</f>
        <v>39.29</v>
      </c>
      <c r="AP179" s="207">
        <f>(VLOOKUP(Horizontal!$C179&amp;Horizontal!$B179&amp;Horizontal!AP$11,Vertical!$E:$O,AP$10,0))+0</f>
        <v>48.15</v>
      </c>
      <c r="AQ179" s="209">
        <f>(VLOOKUP(Horizontal!$C179&amp;Horizontal!$B179&amp;Horizontal!AQ$11,Vertical!$E:$O,AQ$10,0))+0</f>
        <v>46.43</v>
      </c>
      <c r="AR179" s="210">
        <f>(VLOOKUP(Horizontal!$C179&amp;Horizontal!$B179&amp;Horizontal!AR$11,Vertical!$E:$O,AR$10,0))+0</f>
        <v>73.680000000000007</v>
      </c>
      <c r="AS179" s="207">
        <f>(VLOOKUP(Horizontal!$C179&amp;Horizontal!$B179&amp;Horizontal!AS$11,Vertical!$E:$O,AS$10,0))+0</f>
        <v>17.39</v>
      </c>
      <c r="AT179" s="207">
        <f>(VLOOKUP(Horizontal!$C179&amp;Horizontal!$B179&amp;Horizontal!AT$11,Vertical!$E:$O,AT$10,0))+0</f>
        <v>72.73</v>
      </c>
      <c r="AU179" s="207">
        <f>(VLOOKUP(Horizontal!$C179&amp;Horizontal!$B179&amp;Horizontal!AU$11,Vertical!$E:$O,AU$10,0))+0</f>
        <v>72.73</v>
      </c>
      <c r="AV179" s="207">
        <f>(VLOOKUP(Horizontal!$C179&amp;Horizontal!$B179&amp;Horizontal!AV$11,Vertical!$E:$O,AV$10,0))+0</f>
        <v>80.77</v>
      </c>
      <c r="AW179" s="207">
        <f>(VLOOKUP(Horizontal!$C179&amp;Horizontal!$B179&amp;Horizontal!AW$11,Vertical!$E:$O,AW$10,0))+0</f>
        <v>88.46</v>
      </c>
      <c r="AX179" s="207">
        <f>(VLOOKUP(Horizontal!$C179&amp;Horizontal!$B179&amp;Horizontal!AX$11,Vertical!$E:$O,AX$10,0))+0</f>
        <v>50</v>
      </c>
      <c r="AY179" s="207">
        <f>(VLOOKUP(Horizontal!$C179&amp;Horizontal!$B179&amp;Horizontal!AY$11,Vertical!$E:$O,AY$10,0))+0</f>
        <v>18.52</v>
      </c>
      <c r="AZ179" s="209">
        <f>(VLOOKUP(Horizontal!$C179&amp;Horizontal!$B179&amp;Horizontal!AZ$11,Vertical!$E:$O,AZ$10,0))+0</f>
        <v>28.57</v>
      </c>
      <c r="BA179" s="208">
        <f>(VLOOKUP(Horizontal!$C179&amp;Horizontal!$B179&amp;Horizontal!BA$11,Vertical!$E:$O,BA$10,0))+0</f>
        <v>32.090000000000003</v>
      </c>
      <c r="BB179" s="210">
        <f>(VLOOKUP(Horizontal!$C179&amp;Horizontal!$B179&amp;Horizontal!BB$11,Vertical!$E:$O,BB$10,0))+0</f>
        <v>265.04000000000002</v>
      </c>
      <c r="BC179" s="207">
        <f>(VLOOKUP(Horizontal!$C179&amp;Horizontal!$B179&amp;Horizontal!BC$11,Vertical!$E:$O,BC$10,0))+0</f>
        <v>280.26</v>
      </c>
      <c r="BD179" s="207">
        <f>(VLOOKUP(Horizontal!$C179&amp;Horizontal!$B179&amp;Horizontal!BD$11,Vertical!$E:$O,BD$10,0))+0</f>
        <v>292</v>
      </c>
      <c r="BE179" s="207">
        <f>(VLOOKUP(Horizontal!$C179&amp;Horizontal!$B179&amp;Horizontal!BE$11,Vertical!$E:$O,BE$10,0))+0</f>
        <v>292.19</v>
      </c>
      <c r="BF179" s="207">
        <f>(VLOOKUP(Horizontal!$C179&amp;Horizontal!$B179&amp;Horizontal!BF$11,Vertical!$E:$O,BF$10,0))+0</f>
        <v>294.06</v>
      </c>
      <c r="BG179" s="207">
        <f>(VLOOKUP(Horizontal!$C179&amp;Horizontal!$B179&amp;Horizontal!BG$11,Vertical!$E:$O,BG$10,0))+0</f>
        <v>242.25</v>
      </c>
      <c r="BH179" s="207">
        <f>(VLOOKUP(Horizontal!$C179&amp;Horizontal!$B179&amp;Horizontal!BH$11,Vertical!$E:$O,BH$10,0))+0</f>
        <v>209.74</v>
      </c>
      <c r="BI179" s="207">
        <f>(VLOOKUP(Horizontal!$C179&amp;Horizontal!$B179&amp;Horizontal!BI$11,Vertical!$E:$O,BI$10,0))+0</f>
        <v>197.92</v>
      </c>
      <c r="BJ179" s="209">
        <f>(VLOOKUP(Horizontal!$C179&amp;Horizontal!$B179&amp;Horizontal!BJ$11,Vertical!$E:$O,BJ$10,0))+0</f>
        <v>190.74</v>
      </c>
      <c r="BK179" s="210">
        <f>(VLOOKUP(Horizontal!$C179&amp;Horizontal!$B179&amp;Horizontal!BK$11,Vertical!$E:$O,BK$10,0))+0</f>
        <v>48</v>
      </c>
      <c r="BL179" s="207">
        <f>(VLOOKUP(Horizontal!$C179&amp;Horizontal!$B179&amp;Horizontal!BL$11,Vertical!$E:$O,BL$10,0))+0</f>
        <v>49</v>
      </c>
      <c r="BM179" s="207">
        <f>(VLOOKUP(Horizontal!$C179&amp;Horizontal!$B179&amp;Horizontal!BM$11,Vertical!$E:$O,BM$10,0))+0</f>
        <v>46</v>
      </c>
      <c r="BN179" s="207">
        <f>(VLOOKUP(Horizontal!$C179&amp;Horizontal!$B179&amp;Horizontal!BN$11,Vertical!$E:$O,BN$10,0))+0</f>
        <v>45</v>
      </c>
      <c r="BO179" s="207">
        <f>(VLOOKUP(Horizontal!$C179&amp;Horizontal!$B179&amp;Horizontal!BO$11,Vertical!$E:$O,BO$10,0))+0</f>
        <v>45</v>
      </c>
      <c r="BP179" s="207">
        <f>(VLOOKUP(Horizontal!$C179&amp;Horizontal!$B179&amp;Horizontal!BP$11,Vertical!$E:$O,BP$10,0))+0</f>
        <v>35</v>
      </c>
      <c r="BQ179" s="207">
        <f>(VLOOKUP(Horizontal!$C179&amp;Horizontal!$B179&amp;Horizontal!BQ$11,Vertical!$E:$O,BQ$10,0))+0</f>
        <v>33</v>
      </c>
      <c r="BR179" s="207">
        <f>(VLOOKUP(Horizontal!$C179&amp;Horizontal!$B179&amp;Horizontal!BR$11,Vertical!$E:$O,BR$10,0))+0</f>
        <v>32</v>
      </c>
      <c r="BS179" s="209">
        <f>(VLOOKUP(Horizontal!$C179&amp;Horizontal!$B179&amp;Horizontal!BS$11,Vertical!$E:$O,BS$10,0))+0</f>
        <v>27</v>
      </c>
      <c r="BT179" s="210">
        <f>(VLOOKUP(Horizontal!$C179&amp;Horizontal!$B179&amp;Horizontal!BT$11,Vertical!$E:$O,BT$10,0))+0</f>
        <v>37.5</v>
      </c>
      <c r="BU179" s="207">
        <f>(VLOOKUP(Horizontal!$C179&amp;Horizontal!$B179&amp;Horizontal!BU$11,Vertical!$E:$O,BU$10,0))+0</f>
        <v>70</v>
      </c>
      <c r="BV179" s="207">
        <f>(VLOOKUP(Horizontal!$C179&amp;Horizontal!$B179&amp;Horizontal!BV$11,Vertical!$E:$O,BV$10,0))+0</f>
        <v>15</v>
      </c>
      <c r="BW179" s="207">
        <f>(VLOOKUP(Horizontal!$C179&amp;Horizontal!$B179&amp;Horizontal!BW$11,Vertical!$E:$O,BW$10,0))+0</f>
        <v>15</v>
      </c>
      <c r="BX179" s="207">
        <f>(VLOOKUP(Horizontal!$C179&amp;Horizontal!$B179&amp;Horizontal!BX$11,Vertical!$E:$O,BX$10,0))+0</f>
        <v>27.27</v>
      </c>
      <c r="BY179" s="207">
        <f>(VLOOKUP(Horizontal!$C179&amp;Horizontal!$B179&amp;Horizontal!BY$11,Vertical!$E:$O,BY$10,0))+0</f>
        <v>21.74</v>
      </c>
      <c r="BZ179" s="207">
        <f>(VLOOKUP(Horizontal!$C179&amp;Horizontal!$B179&amp;Horizontal!BZ$11,Vertical!$E:$O,BZ$10,0))+0</f>
        <v>20.83</v>
      </c>
      <c r="CA179" s="207">
        <f>(VLOOKUP(Horizontal!$C179&amp;Horizontal!$B179&amp;Horizontal!CA$11,Vertical!$E:$O,CA$10,0))+0</f>
        <v>21.74</v>
      </c>
      <c r="CB179" s="209">
        <f>(VLOOKUP(Horizontal!$C179&amp;Horizontal!$B179&amp;Horizontal!CB$11,Vertical!$E:$O,CB$10,0))+0</f>
        <v>26.09</v>
      </c>
      <c r="CC179" s="210">
        <f>(VLOOKUP(Horizontal!$C179&amp;Horizontal!$B179&amp;Horizontal!CC$11,Vertical!$E:$O,CC$10,0))+0</f>
        <v>12.5</v>
      </c>
      <c r="CD179" s="207">
        <f>(VLOOKUP(Horizontal!$C179&amp;Horizontal!$B179&amp;Horizontal!CD$11,Vertical!$E:$O,CD$10,0))+0</f>
        <v>15</v>
      </c>
      <c r="CE179" s="207">
        <f>(VLOOKUP(Horizontal!$C179&amp;Horizontal!$B179&amp;Horizontal!CE$11,Vertical!$E:$O,CE$10,0))+0</f>
        <v>25</v>
      </c>
      <c r="CF179" s="207">
        <f>(VLOOKUP(Horizontal!$C179&amp;Horizontal!$B179&amp;Horizontal!CF$11,Vertical!$E:$O,CF$10,0))+0</f>
        <v>25</v>
      </c>
      <c r="CG179" s="207">
        <f>(VLOOKUP(Horizontal!$C179&amp;Horizontal!$B179&amp;Horizontal!CG$11,Vertical!$E:$O,CG$10,0))+0</f>
        <v>4.55</v>
      </c>
      <c r="CH179" s="207">
        <f>(VLOOKUP(Horizontal!$C179&amp;Horizontal!$B179&amp;Horizontal!CH$11,Vertical!$E:$O,CH$10,0))+0</f>
        <v>8.6999999999999993</v>
      </c>
      <c r="CI179" s="207">
        <f>(VLOOKUP(Horizontal!$C179&amp;Horizontal!$B179&amp;Horizontal!CI$11,Vertical!$E:$O,CI$10,0))+0</f>
        <v>33.33</v>
      </c>
      <c r="CJ179" s="207">
        <f>(VLOOKUP(Horizontal!$C179&amp;Horizontal!$B179&amp;Horizontal!CJ$11,Vertical!$E:$O,CJ$10,0))+0</f>
        <v>30.43</v>
      </c>
      <c r="CK179" s="209">
        <f>(VLOOKUP(Horizontal!$C179&amp;Horizontal!$B179&amp;Horizontal!CK$11,Vertical!$E:$O,CK$10,0))+0</f>
        <v>30.43</v>
      </c>
      <c r="CL179" s="210">
        <f>(VLOOKUP(Horizontal!$C179&amp;Horizontal!$B179&amp;Horizontal!CL$11,Vertical!$E:$O,CL$10,0))+0</f>
        <v>50</v>
      </c>
      <c r="CM179" s="207">
        <f>(VLOOKUP(Horizontal!$C179&amp;Horizontal!$B179&amp;Horizontal!CM$11,Vertical!$E:$O,CM$10,0))+0</f>
        <v>15</v>
      </c>
      <c r="CN179" s="207">
        <f>(VLOOKUP(Horizontal!$C179&amp;Horizontal!$B179&amp;Horizontal!CN$11,Vertical!$E:$O,CN$10,0))+0</f>
        <v>60</v>
      </c>
      <c r="CO179" s="207">
        <f>(VLOOKUP(Horizontal!$C179&amp;Horizontal!$B179&amp;Horizontal!CO$11,Vertical!$E:$O,CO$10,0))+0</f>
        <v>60</v>
      </c>
      <c r="CP179" s="207">
        <f>(VLOOKUP(Horizontal!$C179&amp;Horizontal!$B179&amp;Horizontal!CP$11,Vertical!$E:$O,CP$10,0))+0</f>
        <v>68.180000000000007</v>
      </c>
      <c r="CQ179" s="207">
        <f>(VLOOKUP(Horizontal!$C179&amp;Horizontal!$B179&amp;Horizontal!CQ$11,Vertical!$E:$O,CQ$10,0))+0</f>
        <v>69.569999999999993</v>
      </c>
      <c r="CR179" s="207">
        <f>(VLOOKUP(Horizontal!$C179&amp;Horizontal!$B179&amp;Horizontal!CR$11,Vertical!$E:$O,CR$10,0))+0</f>
        <v>45.83</v>
      </c>
      <c r="CS179" s="207">
        <f>(VLOOKUP(Horizontal!$C179&amp;Horizontal!$B179&amp;Horizontal!CS$11,Vertical!$E:$O,CS$10,0))+0</f>
        <v>47.83</v>
      </c>
      <c r="CT179" s="207">
        <f>(VLOOKUP(Horizontal!$C179&amp;Horizontal!$B179&amp;Horizontal!CT$11,Vertical!$E:$O,CT$10,0))+0</f>
        <v>43.48</v>
      </c>
      <c r="CU179" s="150"/>
      <c r="CV179" s="211">
        <f t="shared" si="80"/>
        <v>32.590000000000032</v>
      </c>
      <c r="CW179" s="190">
        <f t="shared" si="81"/>
        <v>39.419999999999987</v>
      </c>
      <c r="CX179" s="190">
        <f t="shared" si="82"/>
        <v>39.669999999999987</v>
      </c>
      <c r="CY179" s="190">
        <f t="shared" si="83"/>
        <v>41.039999999999992</v>
      </c>
      <c r="CZ179" s="190">
        <f t="shared" si="84"/>
        <v>41.72999999999999</v>
      </c>
      <c r="DA179" s="190">
        <f t="shared" si="85"/>
        <v>49.300000000000011</v>
      </c>
      <c r="DB179" s="190">
        <f t="shared" si="86"/>
        <v>45.610000000000014</v>
      </c>
      <c r="DC179" s="190">
        <f t="shared" si="87"/>
        <v>44.069999999999993</v>
      </c>
      <c r="DD179" s="212">
        <f t="shared" si="88"/>
        <v>40.77000000000001</v>
      </c>
      <c r="DE179" s="9">
        <v>160</v>
      </c>
      <c r="DF179" s="212">
        <f t="shared" si="89"/>
        <v>-23.992789598108658</v>
      </c>
      <c r="DG179" s="264"/>
      <c r="DH179" s="265"/>
      <c r="DI179" s="265"/>
      <c r="DJ179" s="266"/>
      <c r="DK179" s="190">
        <v>222.56</v>
      </c>
      <c r="DL179" s="190">
        <v>222.56</v>
      </c>
      <c r="DM179" s="190">
        <v>213.7</v>
      </c>
      <c r="DN179" s="212">
        <v>0</v>
      </c>
      <c r="DO179" s="190">
        <v>223.21</v>
      </c>
      <c r="DP179" s="190">
        <v>223.21</v>
      </c>
      <c r="DQ179" s="190">
        <v>223.21</v>
      </c>
      <c r="DR179" s="212">
        <v>40.159999999999997</v>
      </c>
      <c r="DS179" s="150"/>
      <c r="DT179" s="190">
        <v>238</v>
      </c>
      <c r="DU179" s="190">
        <v>248</v>
      </c>
      <c r="DV179" s="190">
        <v>261</v>
      </c>
      <c r="DW179" s="190">
        <v>261</v>
      </c>
      <c r="DX179" s="190"/>
      <c r="DY179" s="190"/>
      <c r="DZ179" s="190">
        <v>259</v>
      </c>
      <c r="EA179" s="190">
        <v>259</v>
      </c>
      <c r="EB179" s="190"/>
      <c r="EC179" s="190">
        <v>259</v>
      </c>
      <c r="ED179" s="190">
        <f>((EC179*6+DT179+DU179+DV179+DW179)/10)+0</f>
        <v>256.2</v>
      </c>
      <c r="EE179" s="190">
        <v>195</v>
      </c>
      <c r="EF179" s="190">
        <v>170</v>
      </c>
      <c r="EG179" s="190">
        <v>165</v>
      </c>
      <c r="EH179" s="212">
        <v>160</v>
      </c>
      <c r="EI179" s="213"/>
      <c r="EJ179" s="211">
        <v>35</v>
      </c>
      <c r="EK179" s="190">
        <v>40</v>
      </c>
      <c r="EL179" s="190">
        <v>45</v>
      </c>
      <c r="EM179" s="190">
        <v>45</v>
      </c>
      <c r="EN179" s="190"/>
      <c r="EO179" s="190"/>
      <c r="EP179" s="190"/>
      <c r="EQ179" s="190"/>
      <c r="ER179" s="190"/>
      <c r="ES179" s="190">
        <v>48</v>
      </c>
      <c r="ET179" s="190">
        <f>((ES179*6+EJ179+EK179+EL179+EM179)/10)+0</f>
        <v>45.3</v>
      </c>
      <c r="EU179" s="190">
        <v>60</v>
      </c>
      <c r="EV179" s="190">
        <v>60</v>
      </c>
      <c r="EW179" s="190">
        <v>50</v>
      </c>
      <c r="EX179" s="212">
        <v>50</v>
      </c>
      <c r="EY179" s="211"/>
      <c r="EZ179" s="75">
        <f t="shared" si="126"/>
        <v>-2.314890822525037E-2</v>
      </c>
      <c r="FA179" s="89">
        <f t="shared" si="94"/>
        <v>-0.1</v>
      </c>
      <c r="FB179" s="212"/>
      <c r="FC179" s="213">
        <f t="shared" si="106"/>
        <v>15</v>
      </c>
      <c r="FD179" s="213">
        <f t="shared" si="107"/>
        <v>20</v>
      </c>
      <c r="FE179" s="213">
        <f t="shared" si="108"/>
        <v>25</v>
      </c>
      <c r="FF179" s="213">
        <f t="shared" si="109"/>
        <v>25</v>
      </c>
      <c r="FG179" s="213"/>
      <c r="FH179" s="213"/>
      <c r="FI179" s="213"/>
      <c r="FJ179" s="213"/>
      <c r="FK179" s="213"/>
      <c r="FL179" s="213"/>
      <c r="FM179" s="213">
        <f t="shared" si="110"/>
        <v>25.299999999999997</v>
      </c>
      <c r="FN179" s="213">
        <f t="shared" si="111"/>
        <v>40</v>
      </c>
      <c r="FO179" s="213">
        <f t="shared" si="112"/>
        <v>40</v>
      </c>
      <c r="FP179" s="213">
        <f t="shared" si="113"/>
        <v>30</v>
      </c>
      <c r="FQ179" s="213">
        <f t="shared" si="114"/>
        <v>30</v>
      </c>
      <c r="FR179" s="213"/>
      <c r="FS179" s="211"/>
      <c r="FT179" s="190"/>
      <c r="FU179" s="190"/>
      <c r="FV179" s="190"/>
      <c r="FW179" s="190"/>
      <c r="FX179" s="190"/>
      <c r="FY179" s="190"/>
      <c r="FZ179" s="190"/>
      <c r="GA179" s="190"/>
      <c r="GB179" s="190"/>
      <c r="GC179" s="190"/>
      <c r="GD179" s="190"/>
      <c r="GE179" s="190"/>
      <c r="GF179" s="190"/>
      <c r="GG179" s="212"/>
    </row>
    <row r="180" spans="2:189">
      <c r="B180" s="33">
        <f t="shared" si="127"/>
        <v>43172</v>
      </c>
      <c r="C180" s="30" t="s">
        <v>55</v>
      </c>
      <c r="D180" s="30">
        <v>2018</v>
      </c>
      <c r="E180" s="30" t="str">
        <f t="shared" ref="E180" si="130">D180&amp;C180</f>
        <v>2018S11</v>
      </c>
      <c r="F180" s="30" t="str">
        <f t="shared" ref="F180" si="131">IF(MONTH(B181)&lt;&gt;MONTH(B180),MONTH(B180)&amp;"Final"&amp;YEAR(B180),MONTH(B180)&amp;YEAR(B180))</f>
        <v>32018</v>
      </c>
      <c r="G180" s="208" t="str">
        <f>VLOOKUP(Horizontal!$C180&amp;Horizontal!$B180&amp;Horizontal!G$11,Vertical!$E:$O,G$10,0)</f>
        <v>-7,12</v>
      </c>
      <c r="H180" s="207">
        <f>(VLOOKUP(Horizontal!$C180&amp;Horizontal!$B180&amp;Horizontal!H$11,Vertical!$E:$O,H$10,0))+0</f>
        <v>227.93</v>
      </c>
      <c r="I180" s="207">
        <f>(VLOOKUP(Horizontal!$C180&amp;Horizontal!$B180&amp;Horizontal!I$11,Vertical!$E:$O,I$10,0))+0</f>
        <v>235.43</v>
      </c>
      <c r="J180" s="207">
        <f>(VLOOKUP(Horizontal!$C180&amp;Horizontal!$B180&amp;Horizontal!J$11,Vertical!$E:$O,J$10,0))+0</f>
        <v>253.19</v>
      </c>
      <c r="K180" s="207">
        <f>(VLOOKUP(Horizontal!$C180&amp;Horizontal!$B180&amp;Horizontal!K$11,Vertical!$E:$O,K$10,0))+0</f>
        <v>254.41</v>
      </c>
      <c r="L180" s="207">
        <f>(VLOOKUP(Horizontal!$C180&amp;Horizontal!$B180&amp;Horizontal!L$11,Vertical!$E:$O,L$10,0))+0</f>
        <v>254.73</v>
      </c>
      <c r="M180" s="207">
        <f>(VLOOKUP(Horizontal!$C180&amp;Horizontal!$B180&amp;Horizontal!M$11,Vertical!$E:$O,M$10,0))+0</f>
        <v>208.41</v>
      </c>
      <c r="N180" s="207">
        <f>(VLOOKUP(Horizontal!$C180&amp;Horizontal!$B180&amp;Horizontal!N$11,Vertical!$E:$O,N$10,0))+0</f>
        <v>165.85</v>
      </c>
      <c r="O180" s="207">
        <f>(VLOOKUP(Horizontal!$C180&amp;Horizontal!$B180&amp;Horizontal!O$11,Vertical!$E:$O,O$10,0))+0</f>
        <v>154.63</v>
      </c>
      <c r="P180" s="209">
        <f>(VLOOKUP(Horizontal!$C180&amp;Horizontal!$B180&amp;Horizontal!P$11,Vertical!$E:$O,P$10,0))+0</f>
        <v>150.47</v>
      </c>
      <c r="Q180" s="210">
        <f>(VLOOKUP(Horizontal!$C180&amp;Horizontal!$B180&amp;Horizontal!Q$11,Vertical!$E:$O,Q$10,0))+0</f>
        <v>60</v>
      </c>
      <c r="R180" s="207">
        <f>(VLOOKUP(Horizontal!$C180&amp;Horizontal!$B180&amp;Horizontal!R$11,Vertical!$E:$O,R$10,0))+0</f>
        <v>60</v>
      </c>
      <c r="S180" s="207">
        <f>(VLOOKUP(Horizontal!$C180&amp;Horizontal!$B180&amp;Horizontal!S$11,Vertical!$E:$O,S$10,0))+0</f>
        <v>54</v>
      </c>
      <c r="T180" s="207">
        <f>(VLOOKUP(Horizontal!$C180&amp;Horizontal!$B180&amp;Horizontal!T$11,Vertical!$E:$O,T$10,0))+0</f>
        <v>51</v>
      </c>
      <c r="U180" s="207">
        <f>(VLOOKUP(Horizontal!$C180&amp;Horizontal!$B180&amp;Horizontal!U$11,Vertical!$E:$O,U$10,0))+0</f>
        <v>58</v>
      </c>
      <c r="V180" s="207">
        <f>(VLOOKUP(Horizontal!$C180&amp;Horizontal!$B180&amp;Horizontal!V$11,Vertical!$E:$O,V$10,0))+0</f>
        <v>41</v>
      </c>
      <c r="W180" s="207">
        <f>(VLOOKUP(Horizontal!$C180&amp;Horizontal!$B180&amp;Horizontal!W$11,Vertical!$E:$O,W$10,0))+0</f>
        <v>36</v>
      </c>
      <c r="X180" s="207">
        <f>(VLOOKUP(Horizontal!$C180&amp;Horizontal!$B180&amp;Horizontal!X$11,Vertical!$E:$O,X$10,0))+0</f>
        <v>32</v>
      </c>
      <c r="Y180" s="209">
        <f>(VLOOKUP(Horizontal!$C180&amp;Horizontal!$B180&amp;Horizontal!Y$11,Vertical!$E:$O,Y$10,0))+0</f>
        <v>27</v>
      </c>
      <c r="Z180" s="210">
        <f>(VLOOKUP(Horizontal!$C180&amp;Horizontal!$B180&amp;Horizontal!Z$11,Vertical!$E:$O,Z$10,0))+0</f>
        <v>65.22</v>
      </c>
      <c r="AA180" s="207">
        <f>(VLOOKUP(Horizontal!$C180&amp;Horizontal!$B180&amp;Horizontal!AA$11,Vertical!$E:$O,AA$10,0))+0</f>
        <v>80.77</v>
      </c>
      <c r="AB180" s="207">
        <f>(VLOOKUP(Horizontal!$C180&amp;Horizontal!$B180&amp;Horizontal!AB$11,Vertical!$E:$O,AB$10,0))+0</f>
        <v>24</v>
      </c>
      <c r="AC180" s="207">
        <f>(VLOOKUP(Horizontal!$C180&amp;Horizontal!$B180&amp;Horizontal!AC$11,Vertical!$E:$O,AC$10,0))+0</f>
        <v>12</v>
      </c>
      <c r="AD180" s="207">
        <f>(VLOOKUP(Horizontal!$C180&amp;Horizontal!$B180&amp;Horizontal!AD$11,Vertical!$E:$O,AD$10,0))+0</f>
        <v>19.23</v>
      </c>
      <c r="AE180" s="207">
        <f>(VLOOKUP(Horizontal!$C180&amp;Horizontal!$B180&amp;Horizontal!AE$11,Vertical!$E:$O,AE$10,0))+0</f>
        <v>0</v>
      </c>
      <c r="AF180" s="207">
        <f>(VLOOKUP(Horizontal!$C180&amp;Horizontal!$B180&amp;Horizontal!AF$11,Vertical!$E:$O,AF$10,0))+0</f>
        <v>17.86</v>
      </c>
      <c r="AG180" s="207">
        <f>(VLOOKUP(Horizontal!$C180&amp;Horizontal!$B180&amp;Horizontal!AG$11,Vertical!$E:$O,AG$10,0))+0</f>
        <v>11.11</v>
      </c>
      <c r="AH180" s="209">
        <f>(VLOOKUP(Horizontal!$C180&amp;Horizontal!$B180&amp;Horizontal!AH$11,Vertical!$E:$O,AH$10,0))+0</f>
        <v>15.38</v>
      </c>
      <c r="AI180" s="210">
        <f>(VLOOKUP(Horizontal!$C180&amp;Horizontal!$B180&amp;Horizontal!AI$11,Vertical!$E:$O,AI$10,0))+0</f>
        <v>8.6999999999999993</v>
      </c>
      <c r="AJ180" s="207">
        <f>(VLOOKUP(Horizontal!$C180&amp;Horizontal!$B180&amp;Horizontal!AJ$11,Vertical!$E:$O,AJ$10,0))+0</f>
        <v>7.69</v>
      </c>
      <c r="AK180" s="207">
        <f>(VLOOKUP(Horizontal!$C180&amp;Horizontal!$B180&amp;Horizontal!AK$11,Vertical!$E:$O,AK$10,0))+0</f>
        <v>16</v>
      </c>
      <c r="AL180" s="207">
        <f>(VLOOKUP(Horizontal!$C180&amp;Horizontal!$B180&amp;Horizontal!AL$11,Vertical!$E:$O,AL$10,0))+0</f>
        <v>32</v>
      </c>
      <c r="AM180" s="207">
        <f>(VLOOKUP(Horizontal!$C180&amp;Horizontal!$B180&amp;Horizontal!AM$11,Vertical!$E:$O,AM$10,0))+0</f>
        <v>15.38</v>
      </c>
      <c r="AN180" s="207">
        <f>(VLOOKUP(Horizontal!$C180&amp;Horizontal!$B180&amp;Horizontal!AN$11,Vertical!$E:$O,AN$10,0))+0</f>
        <v>4.55</v>
      </c>
      <c r="AO180" s="207">
        <f>(VLOOKUP(Horizontal!$C180&amp;Horizontal!$B180&amp;Horizontal!AO$11,Vertical!$E:$O,AO$10,0))+0</f>
        <v>32.14</v>
      </c>
      <c r="AP180" s="207">
        <f>(VLOOKUP(Horizontal!$C180&amp;Horizontal!$B180&amp;Horizontal!AP$11,Vertical!$E:$O,AP$10,0))+0</f>
        <v>51.85</v>
      </c>
      <c r="AQ180" s="209">
        <f>(VLOOKUP(Horizontal!$C180&amp;Horizontal!$B180&amp;Horizontal!AQ$11,Vertical!$E:$O,AQ$10,0))+0</f>
        <v>61.54</v>
      </c>
      <c r="AR180" s="210">
        <f>(VLOOKUP(Horizontal!$C180&amp;Horizontal!$B180&amp;Horizontal!AR$11,Vertical!$E:$O,AR$10,0))+0</f>
        <v>26.09</v>
      </c>
      <c r="AS180" s="207">
        <f>(VLOOKUP(Horizontal!$C180&amp;Horizontal!$B180&amp;Horizontal!AS$11,Vertical!$E:$O,AS$10,0))+0</f>
        <v>11.54</v>
      </c>
      <c r="AT180" s="207">
        <f>(VLOOKUP(Horizontal!$C180&amp;Horizontal!$B180&amp;Horizontal!AT$11,Vertical!$E:$O,AT$10,0))+0</f>
        <v>60</v>
      </c>
      <c r="AU180" s="207">
        <f>(VLOOKUP(Horizontal!$C180&amp;Horizontal!$B180&amp;Horizontal!AU$11,Vertical!$E:$O,AU$10,0))+0</f>
        <v>56</v>
      </c>
      <c r="AV180" s="207">
        <f>(VLOOKUP(Horizontal!$C180&amp;Horizontal!$B180&amp;Horizontal!AV$11,Vertical!$E:$O,AV$10,0))+0</f>
        <v>65.38</v>
      </c>
      <c r="AW180" s="207">
        <f>(VLOOKUP(Horizontal!$C180&amp;Horizontal!$B180&amp;Horizontal!AW$11,Vertical!$E:$O,AW$10,0))+0</f>
        <v>95.45</v>
      </c>
      <c r="AX180" s="207">
        <f>(VLOOKUP(Horizontal!$C180&amp;Horizontal!$B180&amp;Horizontal!AX$11,Vertical!$E:$O,AX$10,0))+0</f>
        <v>50</v>
      </c>
      <c r="AY180" s="207">
        <f>(VLOOKUP(Horizontal!$C180&amp;Horizontal!$B180&amp;Horizontal!AY$11,Vertical!$E:$O,AY$10,0))+0</f>
        <v>37.04</v>
      </c>
      <c r="AZ180" s="209">
        <f>(VLOOKUP(Horizontal!$C180&amp;Horizontal!$B180&amp;Horizontal!AZ$11,Vertical!$E:$O,AZ$10,0))+0</f>
        <v>23.08</v>
      </c>
      <c r="BA180" s="208">
        <f>(VLOOKUP(Horizontal!$C180&amp;Horizontal!$B180&amp;Horizontal!BA$11,Vertical!$E:$O,BA$10,0))+0</f>
        <v>32.229999999999997</v>
      </c>
      <c r="BB180" s="210">
        <f>(VLOOKUP(Horizontal!$C180&amp;Horizontal!$B180&amp;Horizontal!BB$11,Vertical!$E:$O,BB$10,0))+0</f>
        <v>262.39999999999998</v>
      </c>
      <c r="BC180" s="207">
        <f>(VLOOKUP(Horizontal!$C180&amp;Horizontal!$B180&amp;Horizontal!BC$11,Vertical!$E:$O,BC$10,0))+0</f>
        <v>272.36</v>
      </c>
      <c r="BD180" s="207">
        <f>(VLOOKUP(Horizontal!$C180&amp;Horizontal!$B180&amp;Horizontal!BD$11,Vertical!$E:$O,BD$10,0))+0</f>
        <v>291.86</v>
      </c>
      <c r="BE180" s="207">
        <f>(VLOOKUP(Horizontal!$C180&amp;Horizontal!$B180&amp;Horizontal!BE$11,Vertical!$E:$O,BE$10,0))+0</f>
        <v>293.45</v>
      </c>
      <c r="BF180" s="207">
        <f>(VLOOKUP(Horizontal!$C180&amp;Horizontal!$B180&amp;Horizontal!BF$11,Vertical!$E:$O,BF$10,0))+0</f>
        <v>297.33999999999997</v>
      </c>
      <c r="BG180" s="207">
        <f>(VLOOKUP(Horizontal!$C180&amp;Horizontal!$B180&amp;Horizontal!BG$11,Vertical!$E:$O,BG$10,0))+0</f>
        <v>255.61</v>
      </c>
      <c r="BH180" s="207">
        <f>(VLOOKUP(Horizontal!$C180&amp;Horizontal!$B180&amp;Horizontal!BH$11,Vertical!$E:$O,BH$10,0))+0</f>
        <v>212.69</v>
      </c>
      <c r="BI180" s="207">
        <f>(VLOOKUP(Horizontal!$C180&amp;Horizontal!$B180&amp;Horizontal!BI$11,Vertical!$E:$O,BI$10,0))+0</f>
        <v>197.93</v>
      </c>
      <c r="BJ180" s="209">
        <f>(VLOOKUP(Horizontal!$C180&amp;Horizontal!$B180&amp;Horizontal!BJ$11,Vertical!$E:$O,BJ$10,0))+0</f>
        <v>193.4</v>
      </c>
      <c r="BK180" s="210">
        <f>(VLOOKUP(Horizontal!$C180&amp;Horizontal!$B180&amp;Horizontal!BK$11,Vertical!$E:$O,BK$10,0))+0</f>
        <v>50</v>
      </c>
      <c r="BL180" s="207">
        <f>(VLOOKUP(Horizontal!$C180&amp;Horizontal!$B180&amp;Horizontal!BL$11,Vertical!$E:$O,BL$10,0))+0</f>
        <v>44</v>
      </c>
      <c r="BM180" s="207">
        <f>(VLOOKUP(Horizontal!$C180&amp;Horizontal!$B180&amp;Horizontal!BM$11,Vertical!$E:$O,BM$10,0))+0</f>
        <v>42</v>
      </c>
      <c r="BN180" s="207">
        <f>(VLOOKUP(Horizontal!$C180&amp;Horizontal!$B180&amp;Horizontal!BN$11,Vertical!$E:$O,BN$10,0))+0</f>
        <v>42</v>
      </c>
      <c r="BO180" s="207">
        <f>(VLOOKUP(Horizontal!$C180&amp;Horizontal!$B180&amp;Horizontal!BO$11,Vertical!$E:$O,BO$10,0))+0</f>
        <v>43</v>
      </c>
      <c r="BP180" s="207">
        <f>(VLOOKUP(Horizontal!$C180&amp;Horizontal!$B180&amp;Horizontal!BP$11,Vertical!$E:$O,BP$10,0))+0</f>
        <v>34</v>
      </c>
      <c r="BQ180" s="207">
        <f>(VLOOKUP(Horizontal!$C180&amp;Horizontal!$B180&amp;Horizontal!BQ$11,Vertical!$E:$O,BQ$10,0))+0</f>
        <v>31</v>
      </c>
      <c r="BR180" s="207">
        <f>(VLOOKUP(Horizontal!$C180&amp;Horizontal!$B180&amp;Horizontal!BR$11,Vertical!$E:$O,BR$10,0))+0</f>
        <v>26</v>
      </c>
      <c r="BS180" s="209">
        <f>(VLOOKUP(Horizontal!$C180&amp;Horizontal!$B180&amp;Horizontal!BS$11,Vertical!$E:$O,BS$10,0))+0</f>
        <v>24</v>
      </c>
      <c r="BT180" s="210">
        <f>(VLOOKUP(Horizontal!$C180&amp;Horizontal!$B180&amp;Horizontal!BT$11,Vertical!$E:$O,BT$10,0))+0</f>
        <v>57.14</v>
      </c>
      <c r="BU180" s="207">
        <f>(VLOOKUP(Horizontal!$C180&amp;Horizontal!$B180&amp;Horizontal!BU$11,Vertical!$E:$O,BU$10,0))+0</f>
        <v>59.09</v>
      </c>
      <c r="BV180" s="207">
        <f>(VLOOKUP(Horizontal!$C180&amp;Horizontal!$B180&amp;Horizontal!BV$11,Vertical!$E:$O,BV$10,0))+0</f>
        <v>20</v>
      </c>
      <c r="BW180" s="207">
        <f>(VLOOKUP(Horizontal!$C180&amp;Horizontal!$B180&amp;Horizontal!BW$11,Vertical!$E:$O,BW$10,0))+0</f>
        <v>30</v>
      </c>
      <c r="BX180" s="207">
        <f>(VLOOKUP(Horizontal!$C180&amp;Horizontal!$B180&amp;Horizontal!BX$11,Vertical!$E:$O,BX$10,0))+0</f>
        <v>15</v>
      </c>
      <c r="BY180" s="207">
        <f>(VLOOKUP(Horizontal!$C180&amp;Horizontal!$B180&amp;Horizontal!BY$11,Vertical!$E:$O,BY$10,0))+0</f>
        <v>0</v>
      </c>
      <c r="BZ180" s="207">
        <f>(VLOOKUP(Horizontal!$C180&amp;Horizontal!$B180&amp;Horizontal!BZ$11,Vertical!$E:$O,BZ$10,0))+0</f>
        <v>13.64</v>
      </c>
      <c r="CA180" s="207">
        <f>(VLOOKUP(Horizontal!$C180&amp;Horizontal!$B180&amp;Horizontal!CA$11,Vertical!$E:$O,CA$10,0))+0</f>
        <v>19.05</v>
      </c>
      <c r="CB180" s="209">
        <f>(VLOOKUP(Horizontal!$C180&amp;Horizontal!$B180&amp;Horizontal!CB$11,Vertical!$E:$O,CB$10,0))+0</f>
        <v>4.76</v>
      </c>
      <c r="CC180" s="210">
        <f>(VLOOKUP(Horizontal!$C180&amp;Horizontal!$B180&amp;Horizontal!CC$11,Vertical!$E:$O,CC$10,0))+0</f>
        <v>9.52</v>
      </c>
      <c r="CD180" s="207">
        <f>(VLOOKUP(Horizontal!$C180&amp;Horizontal!$B180&amp;Horizontal!CD$11,Vertical!$E:$O,CD$10,0))+0</f>
        <v>18.18</v>
      </c>
      <c r="CE180" s="207">
        <f>(VLOOKUP(Horizontal!$C180&amp;Horizontal!$B180&amp;Horizontal!CE$11,Vertical!$E:$O,CE$10,0))+0</f>
        <v>5</v>
      </c>
      <c r="CF180" s="207">
        <f>(VLOOKUP(Horizontal!$C180&amp;Horizontal!$B180&amp;Horizontal!CF$11,Vertical!$E:$O,CF$10,0))+0</f>
        <v>15</v>
      </c>
      <c r="CG180" s="207">
        <f>(VLOOKUP(Horizontal!$C180&amp;Horizontal!$B180&amp;Horizontal!CG$11,Vertical!$E:$O,CG$10,0))+0</f>
        <v>15</v>
      </c>
      <c r="CH180" s="207">
        <f>(VLOOKUP(Horizontal!$C180&amp;Horizontal!$B180&amp;Horizontal!CH$11,Vertical!$E:$O,CH$10,0))+0</f>
        <v>0</v>
      </c>
      <c r="CI180" s="207">
        <f>(VLOOKUP(Horizontal!$C180&amp;Horizontal!$B180&amp;Horizontal!CI$11,Vertical!$E:$O,CI$10,0))+0</f>
        <v>40.909999999999997</v>
      </c>
      <c r="CJ180" s="207">
        <f>(VLOOKUP(Horizontal!$C180&amp;Horizontal!$B180&amp;Horizontal!CJ$11,Vertical!$E:$O,CJ$10,0))+0</f>
        <v>52.38</v>
      </c>
      <c r="CK180" s="209">
        <f>(VLOOKUP(Horizontal!$C180&amp;Horizontal!$B180&amp;Horizontal!CK$11,Vertical!$E:$O,CK$10,0))+0</f>
        <v>61.9</v>
      </c>
      <c r="CL180" s="210">
        <f>(VLOOKUP(Horizontal!$C180&amp;Horizontal!$B180&amp;Horizontal!CL$11,Vertical!$E:$O,CL$10,0))+0</f>
        <v>33.33</v>
      </c>
      <c r="CM180" s="207">
        <f>(VLOOKUP(Horizontal!$C180&amp;Horizontal!$B180&amp;Horizontal!CM$11,Vertical!$E:$O,CM$10,0))+0</f>
        <v>22.73</v>
      </c>
      <c r="CN180" s="207">
        <f>(VLOOKUP(Horizontal!$C180&amp;Horizontal!$B180&amp;Horizontal!CN$11,Vertical!$E:$O,CN$10,0))+0</f>
        <v>75</v>
      </c>
      <c r="CO180" s="207">
        <f>(VLOOKUP(Horizontal!$C180&amp;Horizontal!$B180&amp;Horizontal!CO$11,Vertical!$E:$O,CO$10,0))+0</f>
        <v>55</v>
      </c>
      <c r="CP180" s="207">
        <f>(VLOOKUP(Horizontal!$C180&amp;Horizontal!$B180&amp;Horizontal!CP$11,Vertical!$E:$O,CP$10,0))+0</f>
        <v>70</v>
      </c>
      <c r="CQ180" s="207">
        <f>(VLOOKUP(Horizontal!$C180&amp;Horizontal!$B180&amp;Horizontal!CQ$11,Vertical!$E:$O,CQ$10,0))+0</f>
        <v>100</v>
      </c>
      <c r="CR180" s="207">
        <f>(VLOOKUP(Horizontal!$C180&amp;Horizontal!$B180&amp;Horizontal!CR$11,Vertical!$E:$O,CR$10,0))+0</f>
        <v>45.45</v>
      </c>
      <c r="CS180" s="207">
        <f>(VLOOKUP(Horizontal!$C180&amp;Horizontal!$B180&amp;Horizontal!CS$11,Vertical!$E:$O,CS$10,0))+0</f>
        <v>28.57</v>
      </c>
      <c r="CT180" s="207">
        <f>(VLOOKUP(Horizontal!$C180&amp;Horizontal!$B180&amp;Horizontal!CT$11,Vertical!$E:$O,CT$10,0))+0</f>
        <v>33.33</v>
      </c>
      <c r="CU180" s="150"/>
      <c r="CV180" s="211">
        <f t="shared" si="80"/>
        <v>34.46999999999997</v>
      </c>
      <c r="CW180" s="190">
        <f t="shared" si="81"/>
        <v>36.930000000000007</v>
      </c>
      <c r="CX180" s="190">
        <f t="shared" si="82"/>
        <v>38.670000000000016</v>
      </c>
      <c r="CY180" s="190">
        <f t="shared" si="83"/>
        <v>39.039999999999992</v>
      </c>
      <c r="CZ180" s="190">
        <f t="shared" si="84"/>
        <v>42.609999999999985</v>
      </c>
      <c r="DA180" s="190">
        <f t="shared" si="85"/>
        <v>47.200000000000017</v>
      </c>
      <c r="DB180" s="190">
        <f t="shared" si="86"/>
        <v>46.84</v>
      </c>
      <c r="DC180" s="190">
        <f t="shared" si="87"/>
        <v>43.300000000000011</v>
      </c>
      <c r="DD180" s="212">
        <f t="shared" si="88"/>
        <v>42.930000000000007</v>
      </c>
      <c r="DE180" s="9">
        <v>160</v>
      </c>
      <c r="DF180" s="212">
        <f t="shared" si="89"/>
        <v>-19.472789598108676</v>
      </c>
      <c r="DG180" s="264"/>
      <c r="DH180" s="265"/>
      <c r="DI180" s="265"/>
      <c r="DJ180" s="266"/>
      <c r="DK180" s="190">
        <v>234.52</v>
      </c>
      <c r="DL180" s="190">
        <v>234.52</v>
      </c>
      <c r="DM180" s="190">
        <v>213.61</v>
      </c>
      <c r="DN180" s="212">
        <v>0</v>
      </c>
      <c r="DO180" s="190">
        <v>236.02</v>
      </c>
      <c r="DP180" s="190">
        <v>236.02</v>
      </c>
      <c r="DQ180" s="190">
        <v>236.02</v>
      </c>
      <c r="DR180" s="212">
        <v>40.159999999999997</v>
      </c>
      <c r="DS180" s="150"/>
      <c r="DT180" s="190">
        <v>224</v>
      </c>
      <c r="DU180" s="190">
        <v>232</v>
      </c>
      <c r="DV180" s="190">
        <v>251</v>
      </c>
      <c r="DW180" s="190">
        <v>248</v>
      </c>
      <c r="DX180" s="190"/>
      <c r="DY180" s="190"/>
      <c r="DZ180" s="190">
        <v>250</v>
      </c>
      <c r="EA180" s="190">
        <v>250</v>
      </c>
      <c r="EB180" s="190"/>
      <c r="EC180" s="190">
        <v>250</v>
      </c>
      <c r="ED180" s="190">
        <v>245.50592400926053</v>
      </c>
      <c r="EE180" s="190">
        <v>200</v>
      </c>
      <c r="EF180" s="190">
        <f>(235-55)+0</f>
        <v>180</v>
      </c>
      <c r="EG180" s="190">
        <v>170</v>
      </c>
      <c r="EH180" s="212">
        <v>165</v>
      </c>
      <c r="EI180" s="213"/>
      <c r="EJ180" s="211">
        <v>32</v>
      </c>
      <c r="EK180" s="190">
        <v>40</v>
      </c>
      <c r="EL180" s="190">
        <v>45</v>
      </c>
      <c r="EM180" s="190">
        <v>45</v>
      </c>
      <c r="EN180" s="190"/>
      <c r="EO180" s="190"/>
      <c r="EP180" s="190"/>
      <c r="EQ180" s="190"/>
      <c r="ER180" s="190"/>
      <c r="ES180" s="190">
        <v>46.657984144960359</v>
      </c>
      <c r="ET180" s="190">
        <v>44.189432112215712</v>
      </c>
      <c r="EU180" s="190">
        <v>60</v>
      </c>
      <c r="EV180" s="190">
        <v>55</v>
      </c>
      <c r="EW180" s="190">
        <v>50</v>
      </c>
      <c r="EX180" s="212">
        <v>50</v>
      </c>
      <c r="EY180" s="211"/>
      <c r="EZ180" s="75">
        <f t="shared" si="126"/>
        <v>-3.0806507442021461E-2</v>
      </c>
      <c r="FA180" s="89">
        <f t="shared" si="94"/>
        <v>-0.1</v>
      </c>
      <c r="FB180" s="212"/>
      <c r="FC180" s="213">
        <f t="shared" si="106"/>
        <v>12</v>
      </c>
      <c r="FD180" s="213">
        <f t="shared" si="107"/>
        <v>20</v>
      </c>
      <c r="FE180" s="213">
        <f t="shared" si="108"/>
        <v>25</v>
      </c>
      <c r="FF180" s="213">
        <f t="shared" si="109"/>
        <v>25</v>
      </c>
      <c r="FG180" s="213"/>
      <c r="FH180" s="213"/>
      <c r="FI180" s="213"/>
      <c r="FJ180" s="213"/>
      <c r="FK180" s="213"/>
      <c r="FL180" s="213"/>
      <c r="FM180" s="213">
        <f t="shared" si="110"/>
        <v>24.189432112215712</v>
      </c>
      <c r="FN180" s="213">
        <f t="shared" si="111"/>
        <v>40</v>
      </c>
      <c r="FO180" s="213">
        <f t="shared" si="112"/>
        <v>35</v>
      </c>
      <c r="FP180" s="213">
        <f t="shared" si="113"/>
        <v>30</v>
      </c>
      <c r="FQ180" s="213">
        <f t="shared" si="114"/>
        <v>30</v>
      </c>
      <c r="FR180" s="213"/>
      <c r="FS180" s="211"/>
      <c r="FT180" s="190"/>
      <c r="FU180" s="190"/>
      <c r="FV180" s="190"/>
      <c r="FW180" s="190"/>
      <c r="FX180" s="190"/>
      <c r="FY180" s="190"/>
      <c r="FZ180" s="190"/>
      <c r="GA180" s="190"/>
      <c r="GB180" s="190"/>
      <c r="GC180" s="190"/>
      <c r="GD180" s="190"/>
      <c r="GE180" s="190"/>
      <c r="GF180" s="190"/>
      <c r="GG180" s="212"/>
    </row>
    <row r="181" spans="2:189">
      <c r="B181" s="33">
        <f t="shared" si="127"/>
        <v>43179</v>
      </c>
      <c r="C181" s="30" t="s">
        <v>54</v>
      </c>
      <c r="D181" s="30">
        <v>2018</v>
      </c>
      <c r="E181" s="30" t="str">
        <f t="shared" ref="E181" si="132">D181&amp;C181</f>
        <v>2018S12</v>
      </c>
      <c r="F181" s="30" t="str">
        <f t="shared" ref="F181:F285" si="133">IF(MONTH(B182)&lt;&gt;MONTH(B181),MONTH(B181)&amp;"Final"&amp;YEAR(B181),MONTH(B181)&amp;YEAR(B181))</f>
        <v>32018</v>
      </c>
      <c r="G181" s="208" t="str">
        <f>VLOOKUP(Horizontal!$C181&amp;Horizontal!$B181&amp;Horizontal!G$11,Vertical!$E:$O,G$10,0)</f>
        <v>-7,44</v>
      </c>
      <c r="H181" s="207">
        <f>(VLOOKUP(Horizontal!$C181&amp;Horizontal!$B181&amp;Horizontal!H$11,Vertical!$E:$O,H$10,0))+0</f>
        <v>218.67</v>
      </c>
      <c r="I181" s="207">
        <f>(VLOOKUP(Horizontal!$C181&amp;Horizontal!$B181&amp;Horizontal!I$11,Vertical!$E:$O,I$10,0))+0</f>
        <v>238.79</v>
      </c>
      <c r="J181" s="207">
        <f>(VLOOKUP(Horizontal!$C181&amp;Horizontal!$B181&amp;Horizontal!J$11,Vertical!$E:$O,J$10,0))+0</f>
        <v>252.43</v>
      </c>
      <c r="K181" s="207">
        <f>(VLOOKUP(Horizontal!$C181&amp;Horizontal!$B181&amp;Horizontal!K$11,Vertical!$E:$O,K$10,0))+0</f>
        <v>253.46</v>
      </c>
      <c r="L181" s="207">
        <f>(VLOOKUP(Horizontal!$C181&amp;Horizontal!$B181&amp;Horizontal!L$11,Vertical!$E:$O,L$10,0))+0</f>
        <v>254.68</v>
      </c>
      <c r="M181" s="207">
        <f>(VLOOKUP(Horizontal!$C181&amp;Horizontal!$B181&amp;Horizontal!M$11,Vertical!$E:$O,M$10,0))+0</f>
        <v>210.38</v>
      </c>
      <c r="N181" s="207">
        <f>(VLOOKUP(Horizontal!$C181&amp;Horizontal!$B181&amp;Horizontal!N$11,Vertical!$E:$O,N$10,0))+0</f>
        <v>168.2</v>
      </c>
      <c r="O181" s="207">
        <f>(VLOOKUP(Horizontal!$C181&amp;Horizontal!$B181&amp;Horizontal!O$11,Vertical!$E:$O,O$10,0))+0</f>
        <v>155.71</v>
      </c>
      <c r="P181" s="209">
        <f>(VLOOKUP(Horizontal!$C181&amp;Horizontal!$B181&amp;Horizontal!P$11,Vertical!$E:$O,P$10,0))+0</f>
        <v>150.37</v>
      </c>
      <c r="Q181" s="210">
        <f>(VLOOKUP(Horizontal!$C181&amp;Horizontal!$B181&amp;Horizontal!Q$11,Vertical!$E:$O,Q$10,0))+0</f>
        <v>58</v>
      </c>
      <c r="R181" s="207">
        <f>(VLOOKUP(Horizontal!$C181&amp;Horizontal!$B181&amp;Horizontal!R$11,Vertical!$E:$O,R$10,0))+0</f>
        <v>61</v>
      </c>
      <c r="S181" s="207">
        <f>(VLOOKUP(Horizontal!$C181&amp;Horizontal!$B181&amp;Horizontal!S$11,Vertical!$E:$O,S$10,0))+0</f>
        <v>56</v>
      </c>
      <c r="T181" s="207">
        <f>(VLOOKUP(Horizontal!$C181&amp;Horizontal!$B181&amp;Horizontal!T$11,Vertical!$E:$O,T$10,0))+0</f>
        <v>52</v>
      </c>
      <c r="U181" s="207">
        <f>(VLOOKUP(Horizontal!$C181&amp;Horizontal!$B181&amp;Horizontal!U$11,Vertical!$E:$O,U$10,0))+0</f>
        <v>55</v>
      </c>
      <c r="V181" s="207">
        <f>(VLOOKUP(Horizontal!$C181&amp;Horizontal!$B181&amp;Horizontal!V$11,Vertical!$E:$O,V$10,0))+0</f>
        <v>41</v>
      </c>
      <c r="W181" s="207">
        <f>(VLOOKUP(Horizontal!$C181&amp;Horizontal!$B181&amp;Horizontal!W$11,Vertical!$E:$O,W$10,0))+0</f>
        <v>36</v>
      </c>
      <c r="X181" s="207">
        <f>(VLOOKUP(Horizontal!$C181&amp;Horizontal!$B181&amp;Horizontal!X$11,Vertical!$E:$O,X$10,0))+0</f>
        <v>30</v>
      </c>
      <c r="Y181" s="209">
        <f>(VLOOKUP(Horizontal!$C181&amp;Horizontal!$B181&amp;Horizontal!Y$11,Vertical!$E:$O,Y$10,0))+0</f>
        <v>26</v>
      </c>
      <c r="Z181" s="210">
        <f>(VLOOKUP(Horizontal!$C181&amp;Horizontal!$B181&amp;Horizontal!Z$11,Vertical!$E:$O,Z$10,0))+0</f>
        <v>95.83</v>
      </c>
      <c r="AA181" s="207">
        <f>(VLOOKUP(Horizontal!$C181&amp;Horizontal!$B181&amp;Horizontal!AA$11,Vertical!$E:$O,AA$10,0))+0</f>
        <v>22.22</v>
      </c>
      <c r="AB181" s="207">
        <f>(VLOOKUP(Horizontal!$C181&amp;Horizontal!$B181&amp;Horizontal!AB$11,Vertical!$E:$O,AB$10,0))+0</f>
        <v>48.28</v>
      </c>
      <c r="AC181" s="207">
        <f>(VLOOKUP(Horizontal!$C181&amp;Horizontal!$B181&amp;Horizontal!AC$11,Vertical!$E:$O,AC$10,0))+0</f>
        <v>42.86</v>
      </c>
      <c r="AD181" s="207">
        <f>(VLOOKUP(Horizontal!$C181&amp;Horizontal!$B181&amp;Horizontal!AD$11,Vertical!$E:$O,AD$10,0))+0</f>
        <v>20</v>
      </c>
      <c r="AE181" s="207">
        <f>(VLOOKUP(Horizontal!$C181&amp;Horizontal!$B181&amp;Horizontal!AE$11,Vertical!$E:$O,AE$10,0))+0</f>
        <v>11.11</v>
      </c>
      <c r="AF181" s="207">
        <f>(VLOOKUP(Horizontal!$C181&amp;Horizontal!$B181&amp;Horizontal!AF$11,Vertical!$E:$O,AF$10,0))+0</f>
        <v>10.34</v>
      </c>
      <c r="AG181" s="207">
        <f>(VLOOKUP(Horizontal!$C181&amp;Horizontal!$B181&amp;Horizontal!AG$11,Vertical!$E:$O,AG$10,0))+0</f>
        <v>6.67</v>
      </c>
      <c r="AH181" s="209">
        <f>(VLOOKUP(Horizontal!$C181&amp;Horizontal!$B181&amp;Horizontal!AH$11,Vertical!$E:$O,AH$10,0))+0</f>
        <v>13.33</v>
      </c>
      <c r="AI181" s="210">
        <f>(VLOOKUP(Horizontal!$C181&amp;Horizontal!$B181&amp;Horizontal!AI$11,Vertical!$E:$O,AI$10,0))+0</f>
        <v>4.17</v>
      </c>
      <c r="AJ181" s="207">
        <f>(VLOOKUP(Horizontal!$C181&amp;Horizontal!$B181&amp;Horizontal!AJ$11,Vertical!$E:$O,AJ$10,0))+0</f>
        <v>7.41</v>
      </c>
      <c r="AK181" s="207">
        <f>(VLOOKUP(Horizontal!$C181&amp;Horizontal!$B181&amp;Horizontal!AK$11,Vertical!$E:$O,AK$10,0))+0</f>
        <v>13.79</v>
      </c>
      <c r="AL181" s="207">
        <f>(VLOOKUP(Horizontal!$C181&amp;Horizontal!$B181&amp;Horizontal!AL$11,Vertical!$E:$O,AL$10,0))+0</f>
        <v>28.57</v>
      </c>
      <c r="AM181" s="207">
        <f>(VLOOKUP(Horizontal!$C181&amp;Horizontal!$B181&amp;Horizontal!AM$11,Vertical!$E:$O,AM$10,0))+0</f>
        <v>53.33</v>
      </c>
      <c r="AN181" s="207">
        <f>(VLOOKUP(Horizontal!$C181&amp;Horizontal!$B181&amp;Horizontal!AN$11,Vertical!$E:$O,AN$10,0))+0</f>
        <v>22.22</v>
      </c>
      <c r="AO181" s="207">
        <f>(VLOOKUP(Horizontal!$C181&amp;Horizontal!$B181&amp;Horizontal!AO$11,Vertical!$E:$O,AO$10,0))+0</f>
        <v>27.59</v>
      </c>
      <c r="AP181" s="207">
        <f>(VLOOKUP(Horizontal!$C181&amp;Horizontal!$B181&amp;Horizontal!AP$11,Vertical!$E:$O,AP$10,0))+0</f>
        <v>53.33</v>
      </c>
      <c r="AQ181" s="209">
        <f>(VLOOKUP(Horizontal!$C181&amp;Horizontal!$B181&amp;Horizontal!AQ$11,Vertical!$E:$O,AQ$10,0))+0</f>
        <v>56.67</v>
      </c>
      <c r="AR181" s="210">
        <f>(VLOOKUP(Horizontal!$C181&amp;Horizontal!$B181&amp;Horizontal!AR$11,Vertical!$E:$O,AR$10,0))+0</f>
        <v>0</v>
      </c>
      <c r="AS181" s="207">
        <f>(VLOOKUP(Horizontal!$C181&amp;Horizontal!$B181&amp;Horizontal!AS$11,Vertical!$E:$O,AS$10,0))+0</f>
        <v>70.37</v>
      </c>
      <c r="AT181" s="207">
        <f>(VLOOKUP(Horizontal!$C181&amp;Horizontal!$B181&amp;Horizontal!AT$11,Vertical!$E:$O,AT$10,0))+0</f>
        <v>37.93</v>
      </c>
      <c r="AU181" s="207">
        <f>(VLOOKUP(Horizontal!$C181&amp;Horizontal!$B181&amp;Horizontal!AU$11,Vertical!$E:$O,AU$10,0))+0</f>
        <v>28.57</v>
      </c>
      <c r="AV181" s="207">
        <f>(VLOOKUP(Horizontal!$C181&amp;Horizontal!$B181&amp;Horizontal!AV$11,Vertical!$E:$O,AV$10,0))+0</f>
        <v>26.67</v>
      </c>
      <c r="AW181" s="207">
        <f>(VLOOKUP(Horizontal!$C181&amp;Horizontal!$B181&amp;Horizontal!AW$11,Vertical!$E:$O,AW$10,0))+0</f>
        <v>66.67</v>
      </c>
      <c r="AX181" s="207">
        <f>(VLOOKUP(Horizontal!$C181&amp;Horizontal!$B181&amp;Horizontal!AX$11,Vertical!$E:$O,AX$10,0))+0</f>
        <v>62.07</v>
      </c>
      <c r="AY181" s="207">
        <f>(VLOOKUP(Horizontal!$C181&amp;Horizontal!$B181&amp;Horizontal!AY$11,Vertical!$E:$O,AY$10,0))+0</f>
        <v>40</v>
      </c>
      <c r="AZ181" s="209">
        <f>(VLOOKUP(Horizontal!$C181&amp;Horizontal!$B181&amp;Horizontal!AZ$11,Vertical!$E:$O,AZ$10,0))+0</f>
        <v>30</v>
      </c>
      <c r="BA181" s="208">
        <f>(VLOOKUP(Horizontal!$C181&amp;Horizontal!$B181&amp;Horizontal!BA$11,Vertical!$E:$O,BA$10,0))+0</f>
        <v>30.77</v>
      </c>
      <c r="BB181" s="210">
        <f>(VLOOKUP(Horizontal!$C181&amp;Horizontal!$B181&amp;Horizontal!BB$11,Vertical!$E:$O,BB$10,0))+0</f>
        <v>251.06</v>
      </c>
      <c r="BC181" s="207">
        <f>(VLOOKUP(Horizontal!$C181&amp;Horizontal!$B181&amp;Horizontal!BC$11,Vertical!$E:$O,BC$10,0))+0</f>
        <v>273.55</v>
      </c>
      <c r="BD181" s="207">
        <f>(VLOOKUP(Horizontal!$C181&amp;Horizontal!$B181&amp;Horizontal!BD$11,Vertical!$E:$O,BD$10,0))+0</f>
        <v>290.27999999999997</v>
      </c>
      <c r="BE181" s="207">
        <f>(VLOOKUP(Horizontal!$C181&amp;Horizontal!$B181&amp;Horizontal!BE$11,Vertical!$E:$O,BE$10,0))+0</f>
        <v>291.44</v>
      </c>
      <c r="BF181" s="207">
        <f>(VLOOKUP(Horizontal!$C181&amp;Horizontal!$B181&amp;Horizontal!BF$11,Vertical!$E:$O,BF$10,0))+0</f>
        <v>295.3</v>
      </c>
      <c r="BG181" s="207">
        <f>(VLOOKUP(Horizontal!$C181&amp;Horizontal!$B181&amp;Horizontal!BG$11,Vertical!$E:$O,BG$10,0))+0</f>
        <v>261.17</v>
      </c>
      <c r="BH181" s="207">
        <f>(VLOOKUP(Horizontal!$C181&amp;Horizontal!$B181&amp;Horizontal!BH$11,Vertical!$E:$O,BH$10,0))+0</f>
        <v>214.18</v>
      </c>
      <c r="BI181" s="207">
        <f>(VLOOKUP(Horizontal!$C181&amp;Horizontal!$B181&amp;Horizontal!BI$11,Vertical!$E:$O,BI$10,0))+0</f>
        <v>197.16</v>
      </c>
      <c r="BJ181" s="209">
        <f>(VLOOKUP(Horizontal!$C181&amp;Horizontal!$B181&amp;Horizontal!BJ$11,Vertical!$E:$O,BJ$10,0))+0</f>
        <v>191.88</v>
      </c>
      <c r="BK181" s="210">
        <f>(VLOOKUP(Horizontal!$C181&amp;Horizontal!$B181&amp;Horizontal!BK$11,Vertical!$E:$O,BK$10,0))+0</f>
        <v>58</v>
      </c>
      <c r="BL181" s="207">
        <f>(VLOOKUP(Horizontal!$C181&amp;Horizontal!$B181&amp;Horizontal!BL$11,Vertical!$E:$O,BL$10,0))+0</f>
        <v>52</v>
      </c>
      <c r="BM181" s="207">
        <f>(VLOOKUP(Horizontal!$C181&amp;Horizontal!$B181&amp;Horizontal!BM$11,Vertical!$E:$O,BM$10,0))+0</f>
        <v>50</v>
      </c>
      <c r="BN181" s="207">
        <f>(VLOOKUP(Horizontal!$C181&amp;Horizontal!$B181&amp;Horizontal!BN$11,Vertical!$E:$O,BN$10,0))+0</f>
        <v>48</v>
      </c>
      <c r="BO181" s="207">
        <f>(VLOOKUP(Horizontal!$C181&amp;Horizontal!$B181&amp;Horizontal!BO$11,Vertical!$E:$O,BO$10,0))+0</f>
        <v>45</v>
      </c>
      <c r="BP181" s="207">
        <f>(VLOOKUP(Horizontal!$C181&amp;Horizontal!$B181&amp;Horizontal!BP$11,Vertical!$E:$O,BP$10,0))+0</f>
        <v>32</v>
      </c>
      <c r="BQ181" s="207">
        <f>(VLOOKUP(Horizontal!$C181&amp;Horizontal!$B181&amp;Horizontal!BQ$11,Vertical!$E:$O,BQ$10,0))+0</f>
        <v>29</v>
      </c>
      <c r="BR181" s="207">
        <f>(VLOOKUP(Horizontal!$C181&amp;Horizontal!$B181&amp;Horizontal!BR$11,Vertical!$E:$O,BR$10,0))+0</f>
        <v>27</v>
      </c>
      <c r="BS181" s="209">
        <f>(VLOOKUP(Horizontal!$C181&amp;Horizontal!$B181&amp;Horizontal!BS$11,Vertical!$E:$O,BS$10,0))+0</f>
        <v>23</v>
      </c>
      <c r="BT181" s="210">
        <f>(VLOOKUP(Horizontal!$C181&amp;Horizontal!$B181&amp;Horizontal!BT$11,Vertical!$E:$O,BT$10,0))+0</f>
        <v>90</v>
      </c>
      <c r="BU181" s="207">
        <f>(VLOOKUP(Horizontal!$C181&amp;Horizontal!$B181&amp;Horizontal!BU$11,Vertical!$E:$O,BU$10,0))+0</f>
        <v>31.58</v>
      </c>
      <c r="BV181" s="207">
        <f>(VLOOKUP(Horizontal!$C181&amp;Horizontal!$B181&amp;Horizontal!BV$11,Vertical!$E:$O,BV$10,0))+0</f>
        <v>63.64</v>
      </c>
      <c r="BW181" s="207">
        <f>(VLOOKUP(Horizontal!$C181&amp;Horizontal!$B181&amp;Horizontal!BW$11,Vertical!$E:$O,BW$10,0))+0</f>
        <v>47.83</v>
      </c>
      <c r="BX181" s="207">
        <f>(VLOOKUP(Horizontal!$C181&amp;Horizontal!$B181&amp;Horizontal!BX$11,Vertical!$E:$O,BX$10,0))+0</f>
        <v>50</v>
      </c>
      <c r="BY181" s="207">
        <f>(VLOOKUP(Horizontal!$C181&amp;Horizontal!$B181&amp;Horizontal!BY$11,Vertical!$E:$O,BY$10,0))+0</f>
        <v>9.09</v>
      </c>
      <c r="BZ181" s="207">
        <f>(VLOOKUP(Horizontal!$C181&amp;Horizontal!$B181&amp;Horizontal!BZ$11,Vertical!$E:$O,BZ$10,0))+0</f>
        <v>34.619999999999997</v>
      </c>
      <c r="CA181" s="207">
        <f>(VLOOKUP(Horizontal!$C181&amp;Horizontal!$B181&amp;Horizontal!CA$11,Vertical!$E:$O,CA$10,0))+0</f>
        <v>28</v>
      </c>
      <c r="CB181" s="209">
        <f>(VLOOKUP(Horizontal!$C181&amp;Horizontal!$B181&amp;Horizontal!CB$11,Vertical!$E:$O,CB$10,0))+0</f>
        <v>24</v>
      </c>
      <c r="CC181" s="210">
        <f>(VLOOKUP(Horizontal!$C181&amp;Horizontal!$B181&amp;Horizontal!CC$11,Vertical!$E:$O,CC$10,0))+0</f>
        <v>5</v>
      </c>
      <c r="CD181" s="207">
        <f>(VLOOKUP(Horizontal!$C181&amp;Horizontal!$B181&amp;Horizontal!CD$11,Vertical!$E:$O,CD$10,0))+0</f>
        <v>26.32</v>
      </c>
      <c r="CE181" s="207">
        <f>(VLOOKUP(Horizontal!$C181&amp;Horizontal!$B181&amp;Horizontal!CE$11,Vertical!$E:$O,CE$10,0))+0</f>
        <v>4.55</v>
      </c>
      <c r="CF181" s="207">
        <f>(VLOOKUP(Horizontal!$C181&amp;Horizontal!$B181&amp;Horizontal!CF$11,Vertical!$E:$O,CF$10,0))+0</f>
        <v>8.6999999999999993</v>
      </c>
      <c r="CG181" s="207">
        <f>(VLOOKUP(Horizontal!$C181&amp;Horizontal!$B181&amp;Horizontal!CG$11,Vertical!$E:$O,CG$10,0))+0</f>
        <v>16.670000000000002</v>
      </c>
      <c r="CH181" s="207">
        <f>(VLOOKUP(Horizontal!$C181&amp;Horizontal!$B181&amp;Horizontal!CH$11,Vertical!$E:$O,CH$10,0))+0</f>
        <v>13.64</v>
      </c>
      <c r="CI181" s="207">
        <f>(VLOOKUP(Horizontal!$C181&amp;Horizontal!$B181&amp;Horizontal!CI$11,Vertical!$E:$O,CI$10,0))+0</f>
        <v>19.23</v>
      </c>
      <c r="CJ181" s="207">
        <f>(VLOOKUP(Horizontal!$C181&amp;Horizontal!$B181&amp;Horizontal!CJ$11,Vertical!$E:$O,CJ$10,0))+0</f>
        <v>40</v>
      </c>
      <c r="CK181" s="209">
        <f>(VLOOKUP(Horizontal!$C181&amp;Horizontal!$B181&amp;Horizontal!CK$11,Vertical!$E:$O,CK$10,0))+0</f>
        <v>40</v>
      </c>
      <c r="CL181" s="210">
        <f>(VLOOKUP(Horizontal!$C181&amp;Horizontal!$B181&amp;Horizontal!CL$11,Vertical!$E:$O,CL$10,0))+0</f>
        <v>5</v>
      </c>
      <c r="CM181" s="207">
        <f>(VLOOKUP(Horizontal!$C181&amp;Horizontal!$B181&amp;Horizontal!CM$11,Vertical!$E:$O,CM$10,0))+0</f>
        <v>42.11</v>
      </c>
      <c r="CN181" s="207">
        <f>(VLOOKUP(Horizontal!$C181&amp;Horizontal!$B181&amp;Horizontal!CN$11,Vertical!$E:$O,CN$10,0))+0</f>
        <v>31.82</v>
      </c>
      <c r="CO181" s="207">
        <f>(VLOOKUP(Horizontal!$C181&amp;Horizontal!$B181&amp;Horizontal!CO$11,Vertical!$E:$O,CO$10,0))+0</f>
        <v>43.48</v>
      </c>
      <c r="CP181" s="207">
        <f>(VLOOKUP(Horizontal!$C181&amp;Horizontal!$B181&amp;Horizontal!CP$11,Vertical!$E:$O,CP$10,0))+0</f>
        <v>33.33</v>
      </c>
      <c r="CQ181" s="207">
        <f>(VLOOKUP(Horizontal!$C181&amp;Horizontal!$B181&amp;Horizontal!CQ$11,Vertical!$E:$O,CQ$10,0))+0</f>
        <v>77.27</v>
      </c>
      <c r="CR181" s="207">
        <f>(VLOOKUP(Horizontal!$C181&amp;Horizontal!$B181&amp;Horizontal!CR$11,Vertical!$E:$O,CR$10,0))+0</f>
        <v>46.15</v>
      </c>
      <c r="CS181" s="207">
        <f>(VLOOKUP(Horizontal!$C181&amp;Horizontal!$B181&amp;Horizontal!CS$11,Vertical!$E:$O,CS$10,0))+0</f>
        <v>32</v>
      </c>
      <c r="CT181" s="207">
        <f>(VLOOKUP(Horizontal!$C181&amp;Horizontal!$B181&amp;Horizontal!CT$11,Vertical!$E:$O,CT$10,0))+0</f>
        <v>36</v>
      </c>
      <c r="CU181" s="150"/>
      <c r="CV181" s="211">
        <f t="shared" si="80"/>
        <v>32.390000000000015</v>
      </c>
      <c r="CW181" s="190">
        <f t="shared" si="81"/>
        <v>34.760000000000019</v>
      </c>
      <c r="CX181" s="190">
        <f t="shared" si="82"/>
        <v>37.849999999999966</v>
      </c>
      <c r="CY181" s="190">
        <f t="shared" si="83"/>
        <v>37.97999999999999</v>
      </c>
      <c r="CZ181" s="190">
        <f t="shared" si="84"/>
        <v>40.620000000000005</v>
      </c>
      <c r="DA181" s="190">
        <f t="shared" si="85"/>
        <v>50.79000000000002</v>
      </c>
      <c r="DB181" s="190">
        <f t="shared" si="86"/>
        <v>45.980000000000018</v>
      </c>
      <c r="DC181" s="190">
        <f t="shared" si="87"/>
        <v>41.449999999999989</v>
      </c>
      <c r="DD181" s="212">
        <f t="shared" si="88"/>
        <v>41.509999999999991</v>
      </c>
      <c r="DE181" s="9">
        <v>160</v>
      </c>
      <c r="DF181" s="212">
        <f t="shared" si="89"/>
        <v>-10.212789598108657</v>
      </c>
      <c r="DG181" s="264"/>
      <c r="DH181" s="265"/>
      <c r="DI181" s="265"/>
      <c r="DJ181" s="266"/>
      <c r="DK181" s="190">
        <v>218.23</v>
      </c>
      <c r="DL181" s="190">
        <v>218.23</v>
      </c>
      <c r="DM181" s="190">
        <v>202.71</v>
      </c>
      <c r="DN181" s="212">
        <v>0</v>
      </c>
      <c r="DO181" s="190">
        <v>219.5</v>
      </c>
      <c r="DP181" s="190">
        <v>219.5</v>
      </c>
      <c r="DQ181" s="190">
        <v>218.38</v>
      </c>
      <c r="DR181" s="212">
        <v>40.159999999999997</v>
      </c>
      <c r="DS181" s="150"/>
      <c r="DT181" s="190">
        <v>218</v>
      </c>
      <c r="DU181" s="190">
        <v>237</v>
      </c>
      <c r="DV181" s="190">
        <v>255</v>
      </c>
      <c r="DW181" s="190">
        <v>255</v>
      </c>
      <c r="DX181" s="190"/>
      <c r="DY181" s="190"/>
      <c r="DZ181" s="190">
        <v>262</v>
      </c>
      <c r="EA181" s="190">
        <v>250</v>
      </c>
      <c r="EB181" s="190"/>
      <c r="EC181" s="190">
        <v>258.50079275198186</v>
      </c>
      <c r="ED181" s="190">
        <v>251.59103908484272</v>
      </c>
      <c r="EE181" s="190">
        <v>205</v>
      </c>
      <c r="EF181" s="190">
        <v>180</v>
      </c>
      <c r="EG181" s="190">
        <v>170</v>
      </c>
      <c r="EH181" s="212">
        <v>165</v>
      </c>
      <c r="EI181" s="213"/>
      <c r="EJ181" s="211">
        <v>32</v>
      </c>
      <c r="EK181" s="190">
        <v>38</v>
      </c>
      <c r="EL181" s="190">
        <v>40</v>
      </c>
      <c r="EM181" s="190">
        <v>40</v>
      </c>
      <c r="EN181" s="190"/>
      <c r="EO181" s="190"/>
      <c r="EP181" s="190"/>
      <c r="EQ181" s="190"/>
      <c r="ER181" s="190"/>
      <c r="ES181" s="190">
        <v>47.499433748584373</v>
      </c>
      <c r="ET181" s="190">
        <v>43.992646057469699</v>
      </c>
      <c r="EU181" s="190">
        <v>60</v>
      </c>
      <c r="EV181" s="190">
        <v>55</v>
      </c>
      <c r="EW181" s="190">
        <v>50</v>
      </c>
      <c r="EX181" s="212">
        <v>50</v>
      </c>
      <c r="EY181" s="211"/>
      <c r="EZ181" s="75">
        <f t="shared" si="126"/>
        <v>-3.3002129169623848E-2</v>
      </c>
      <c r="FA181" s="89">
        <f t="shared" ref="FA181:FA212" si="134">(FA180)+0</f>
        <v>-0.1</v>
      </c>
      <c r="FB181" s="212"/>
      <c r="FC181" s="213">
        <f t="shared" si="106"/>
        <v>12</v>
      </c>
      <c r="FD181" s="213">
        <f t="shared" si="107"/>
        <v>18</v>
      </c>
      <c r="FE181" s="213">
        <f t="shared" si="108"/>
        <v>20</v>
      </c>
      <c r="FF181" s="213">
        <f t="shared" si="109"/>
        <v>20</v>
      </c>
      <c r="FG181" s="213"/>
      <c r="FH181" s="213"/>
      <c r="FI181" s="213"/>
      <c r="FJ181" s="213"/>
      <c r="FK181" s="213"/>
      <c r="FL181" s="213"/>
      <c r="FM181" s="213">
        <f t="shared" si="110"/>
        <v>23.992646057469699</v>
      </c>
      <c r="FN181" s="213">
        <f t="shared" si="111"/>
        <v>40</v>
      </c>
      <c r="FO181" s="213">
        <f t="shared" si="112"/>
        <v>35</v>
      </c>
      <c r="FP181" s="213">
        <f t="shared" si="113"/>
        <v>30</v>
      </c>
      <c r="FQ181" s="213">
        <f t="shared" si="114"/>
        <v>30</v>
      </c>
      <c r="FR181" s="213"/>
      <c r="FS181" s="211"/>
      <c r="FT181" s="190"/>
      <c r="FU181" s="190"/>
      <c r="FV181" s="190"/>
      <c r="FW181" s="190"/>
      <c r="FX181" s="190"/>
      <c r="FY181" s="190"/>
      <c r="FZ181" s="190"/>
      <c r="GA181" s="190"/>
      <c r="GB181" s="190"/>
      <c r="GC181" s="190"/>
      <c r="GD181" s="190"/>
      <c r="GE181" s="190"/>
      <c r="GF181" s="190"/>
      <c r="GG181" s="212"/>
    </row>
    <row r="182" spans="2:189">
      <c r="B182" s="33">
        <f t="shared" si="127"/>
        <v>43186</v>
      </c>
      <c r="C182" s="30" t="s">
        <v>53</v>
      </c>
      <c r="D182" s="30">
        <v>2018</v>
      </c>
      <c r="E182" s="30" t="str">
        <f t="shared" ref="E182" si="135">D182&amp;C182</f>
        <v>2018S13</v>
      </c>
      <c r="F182" s="30" t="str">
        <f t="shared" si="133"/>
        <v>3Final2018</v>
      </c>
      <c r="G182" s="208" t="str">
        <f>VLOOKUP(Horizontal!$C182&amp;Horizontal!$B182&amp;Horizontal!G$11,Vertical!$E:$O,G$10,0)</f>
        <v>-7,62</v>
      </c>
      <c r="H182" s="207">
        <f>(VLOOKUP(Horizontal!$C182&amp;Horizontal!$B182&amp;Horizontal!H$11,Vertical!$E:$O,H$10,0))+0</f>
        <v>216.39</v>
      </c>
      <c r="I182" s="207">
        <f>(VLOOKUP(Horizontal!$C182&amp;Horizontal!$B182&amp;Horizontal!I$11,Vertical!$E:$O,I$10,0))+0</f>
        <v>189.19</v>
      </c>
      <c r="J182" s="207">
        <f>(VLOOKUP(Horizontal!$C182&amp;Horizontal!$B182&amp;Horizontal!J$11,Vertical!$E:$O,J$10,0))+0</f>
        <v>226.66</v>
      </c>
      <c r="K182" s="207">
        <f>(VLOOKUP(Horizontal!$C182&amp;Horizontal!$B182&amp;Horizontal!K$11,Vertical!$E:$O,K$10,0))+0</f>
        <v>228.26</v>
      </c>
      <c r="L182" s="207">
        <f>(VLOOKUP(Horizontal!$C182&amp;Horizontal!$B182&amp;Horizontal!L$11,Vertical!$E:$O,L$10,0))+0</f>
        <v>243.73</v>
      </c>
      <c r="M182" s="207">
        <f>(VLOOKUP(Horizontal!$C182&amp;Horizontal!$B182&amp;Horizontal!M$11,Vertical!$E:$O,M$10,0))+0</f>
        <v>210.01</v>
      </c>
      <c r="N182" s="207">
        <f>(VLOOKUP(Horizontal!$C182&amp;Horizontal!$B182&amp;Horizontal!N$11,Vertical!$E:$O,N$10,0))+0</f>
        <v>170.03</v>
      </c>
      <c r="O182" s="207">
        <f>(VLOOKUP(Horizontal!$C182&amp;Horizontal!$B182&amp;Horizontal!O$11,Vertical!$E:$O,O$10,0))+0</f>
        <v>155.97</v>
      </c>
      <c r="P182" s="209">
        <f>(VLOOKUP(Horizontal!$C182&amp;Horizontal!$B182&amp;Horizontal!P$11,Vertical!$E:$O,P$10,0))+0</f>
        <v>151.12</v>
      </c>
      <c r="Q182" s="210">
        <f>(VLOOKUP(Horizontal!$C182&amp;Horizontal!$B182&amp;Horizontal!Q$11,Vertical!$E:$O,Q$10,0))+0</f>
        <v>58</v>
      </c>
      <c r="R182" s="207">
        <f>(VLOOKUP(Horizontal!$C182&amp;Horizontal!$B182&amp;Horizontal!R$11,Vertical!$E:$O,R$10,0))+0</f>
        <v>61</v>
      </c>
      <c r="S182" s="207">
        <f>(VLOOKUP(Horizontal!$C182&amp;Horizontal!$B182&amp;Horizontal!S$11,Vertical!$E:$O,S$10,0))+0</f>
        <v>57</v>
      </c>
      <c r="T182" s="207">
        <f>(VLOOKUP(Horizontal!$C182&amp;Horizontal!$B182&amp;Horizontal!T$11,Vertical!$E:$O,T$10,0))+0</f>
        <v>55</v>
      </c>
      <c r="U182" s="207">
        <f>(VLOOKUP(Horizontal!$C182&amp;Horizontal!$B182&amp;Horizontal!U$11,Vertical!$E:$O,U$10,0))+0</f>
        <v>58</v>
      </c>
      <c r="V182" s="207">
        <f>(VLOOKUP(Horizontal!$C182&amp;Horizontal!$B182&amp;Horizontal!V$11,Vertical!$E:$O,V$10,0))+0</f>
        <v>43</v>
      </c>
      <c r="W182" s="207">
        <f>(VLOOKUP(Horizontal!$C182&amp;Horizontal!$B182&amp;Horizontal!W$11,Vertical!$E:$O,W$10,0))+0</f>
        <v>36</v>
      </c>
      <c r="X182" s="207">
        <f>(VLOOKUP(Horizontal!$C182&amp;Horizontal!$B182&amp;Horizontal!X$11,Vertical!$E:$O,X$10,0))+0</f>
        <v>31</v>
      </c>
      <c r="Y182" s="209">
        <f>(VLOOKUP(Horizontal!$C182&amp;Horizontal!$B182&amp;Horizontal!Y$11,Vertical!$E:$O,Y$10,0))+0</f>
        <v>26</v>
      </c>
      <c r="Z182" s="210">
        <f>(VLOOKUP(Horizontal!$C182&amp;Horizontal!$B182&amp;Horizontal!Z$11,Vertical!$E:$O,Z$10,0))+0</f>
        <v>74.069999999999993</v>
      </c>
      <c r="AA182" s="207">
        <f>(VLOOKUP(Horizontal!$C182&amp;Horizontal!$B182&amp;Horizontal!AA$11,Vertical!$E:$O,AA$10,0))+0</f>
        <v>100</v>
      </c>
      <c r="AB182" s="207">
        <f>(VLOOKUP(Horizontal!$C182&amp;Horizontal!$B182&amp;Horizontal!AB$11,Vertical!$E:$O,AB$10,0))+0</f>
        <v>100</v>
      </c>
      <c r="AC182" s="207">
        <f>(VLOOKUP(Horizontal!$C182&amp;Horizontal!$B182&amp;Horizontal!AC$11,Vertical!$E:$O,AC$10,0))+0</f>
        <v>92.31</v>
      </c>
      <c r="AD182" s="207">
        <f>(VLOOKUP(Horizontal!$C182&amp;Horizontal!$B182&amp;Horizontal!AD$11,Vertical!$E:$O,AD$10,0))+0</f>
        <v>82.76</v>
      </c>
      <c r="AE182" s="207">
        <f>(VLOOKUP(Horizontal!$C182&amp;Horizontal!$B182&amp;Horizontal!AE$11,Vertical!$E:$O,AE$10,0))+0</f>
        <v>29.17</v>
      </c>
      <c r="AF182" s="207">
        <f>(VLOOKUP(Horizontal!$C182&amp;Horizontal!$B182&amp;Horizontal!AF$11,Vertical!$E:$O,AF$10,0))+0</f>
        <v>3.78</v>
      </c>
      <c r="AG182" s="207">
        <f>(VLOOKUP(Horizontal!$C182&amp;Horizontal!$B182&amp;Horizontal!AG$11,Vertical!$E:$O,AG$10,0))+0</f>
        <v>6.67</v>
      </c>
      <c r="AH182" s="209">
        <f>(VLOOKUP(Horizontal!$C182&amp;Horizontal!$B182&amp;Horizontal!AH$11,Vertical!$E:$O,AH$10,0))+0</f>
        <v>10</v>
      </c>
      <c r="AI182" s="210">
        <f>(VLOOKUP(Horizontal!$C182&amp;Horizontal!$B182&amp;Horizontal!AI$11,Vertical!$E:$O,AI$10,0))+0</f>
        <v>18.52</v>
      </c>
      <c r="AJ182" s="207">
        <f>(VLOOKUP(Horizontal!$C182&amp;Horizontal!$B182&amp;Horizontal!AJ$11,Vertical!$E:$O,AJ$10,0))+0</f>
        <v>0</v>
      </c>
      <c r="AK182" s="207">
        <f>(VLOOKUP(Horizontal!$C182&amp;Horizontal!$B182&amp;Horizontal!AK$11,Vertical!$E:$O,AK$10,0))+0</f>
        <v>0</v>
      </c>
      <c r="AL182" s="207">
        <f>(VLOOKUP(Horizontal!$C182&amp;Horizontal!$B182&amp;Horizontal!AL$11,Vertical!$E:$O,AL$10,0))+0</f>
        <v>3.85</v>
      </c>
      <c r="AM182" s="207">
        <f>(VLOOKUP(Horizontal!$C182&amp;Horizontal!$B182&amp;Horizontal!AM$11,Vertical!$E:$O,AM$10,0))+0</f>
        <v>6.9</v>
      </c>
      <c r="AN182" s="207">
        <f>(VLOOKUP(Horizontal!$C182&amp;Horizontal!$B182&amp;Horizontal!AN$11,Vertical!$E:$O,AN$10,0))+0</f>
        <v>29.17</v>
      </c>
      <c r="AO182" s="207">
        <f>(VLOOKUP(Horizontal!$C182&amp;Horizontal!$B182&amp;Horizontal!AO$11,Vertical!$E:$O,AO$10,0))+0</f>
        <v>48.11</v>
      </c>
      <c r="AP182" s="207">
        <f>(VLOOKUP(Horizontal!$C182&amp;Horizontal!$B182&amp;Horizontal!AP$11,Vertical!$E:$O,AP$10,0))+0</f>
        <v>66.67</v>
      </c>
      <c r="AQ182" s="209">
        <f>(VLOOKUP(Horizontal!$C182&amp;Horizontal!$B182&amp;Horizontal!AQ$11,Vertical!$E:$O,AQ$10,0))+0</f>
        <v>70</v>
      </c>
      <c r="AR182" s="210">
        <f>(VLOOKUP(Horizontal!$C182&amp;Horizontal!$B182&amp;Horizontal!AR$11,Vertical!$E:$O,AR$10,0))+0</f>
        <v>7.41</v>
      </c>
      <c r="AS182" s="207">
        <f>(VLOOKUP(Horizontal!$C182&amp;Horizontal!$B182&amp;Horizontal!AS$11,Vertical!$E:$O,AS$10,0))+0</f>
        <v>0</v>
      </c>
      <c r="AT182" s="207">
        <f>(VLOOKUP(Horizontal!$C182&amp;Horizontal!$B182&amp;Horizontal!AT$11,Vertical!$E:$O,AT$10,0))+0</f>
        <v>0</v>
      </c>
      <c r="AU182" s="207">
        <f>(VLOOKUP(Horizontal!$C182&amp;Horizontal!$B182&amp;Horizontal!AU$11,Vertical!$E:$O,AU$10,0))+0</f>
        <v>3.85</v>
      </c>
      <c r="AV182" s="207">
        <f>(VLOOKUP(Horizontal!$C182&amp;Horizontal!$B182&amp;Horizontal!AV$11,Vertical!$E:$O,AV$10,0))+0</f>
        <v>10.34</v>
      </c>
      <c r="AW182" s="207">
        <f>(VLOOKUP(Horizontal!$C182&amp;Horizontal!$B182&amp;Horizontal!AW$11,Vertical!$E:$O,AW$10,0))+0</f>
        <v>41.67</v>
      </c>
      <c r="AX182" s="207">
        <f>(VLOOKUP(Horizontal!$C182&amp;Horizontal!$B182&amp;Horizontal!AX$11,Vertical!$E:$O,AX$10,0))+0</f>
        <v>48.11</v>
      </c>
      <c r="AY182" s="207">
        <f>(VLOOKUP(Horizontal!$C182&amp;Horizontal!$B182&amp;Horizontal!AY$11,Vertical!$E:$O,AY$10,0))+0</f>
        <v>26.67</v>
      </c>
      <c r="AZ182" s="209">
        <f>(VLOOKUP(Horizontal!$C182&amp;Horizontal!$B182&amp;Horizontal!AZ$11,Vertical!$E:$O,AZ$10,0))+0</f>
        <v>20</v>
      </c>
      <c r="BA182" s="208">
        <f>(VLOOKUP(Horizontal!$C182&amp;Horizontal!$B182&amp;Horizontal!BA$11,Vertical!$E:$O,BA$10,0))+0</f>
        <v>30.1</v>
      </c>
      <c r="BB182" s="210">
        <f>(VLOOKUP(Horizontal!$C182&amp;Horizontal!$B182&amp;Horizontal!BB$11,Vertical!$E:$O,BB$10,0))+0</f>
        <v>249.72</v>
      </c>
      <c r="BC182" s="207">
        <f>(VLOOKUP(Horizontal!$C182&amp;Horizontal!$B182&amp;Horizontal!BC$11,Vertical!$E:$O,BC$10,0))+0</f>
        <v>227.87</v>
      </c>
      <c r="BD182" s="207">
        <f>(VLOOKUP(Horizontal!$C182&amp;Horizontal!$B182&amp;Horizontal!BD$11,Vertical!$E:$O,BD$10,0))+0</f>
        <v>266.48</v>
      </c>
      <c r="BE182" s="207">
        <f>(VLOOKUP(Horizontal!$C182&amp;Horizontal!$B182&amp;Horizontal!BE$11,Vertical!$E:$O,BE$10,0))+0</f>
        <v>273.12</v>
      </c>
      <c r="BF182" s="207">
        <f>(VLOOKUP(Horizontal!$C182&amp;Horizontal!$B182&amp;Horizontal!BF$11,Vertical!$E:$O,BF$10,0))+0</f>
        <v>282.54000000000002</v>
      </c>
      <c r="BG182" s="207">
        <f>(VLOOKUP(Horizontal!$C182&amp;Horizontal!$B182&amp;Horizontal!BG$11,Vertical!$E:$O,BG$10,0))+0</f>
        <v>260.68</v>
      </c>
      <c r="BH182" s="207">
        <f>(VLOOKUP(Horizontal!$C182&amp;Horizontal!$B182&amp;Horizontal!BH$11,Vertical!$E:$O,BH$10,0))+0</f>
        <v>217.11</v>
      </c>
      <c r="BI182" s="207">
        <f>(VLOOKUP(Horizontal!$C182&amp;Horizontal!$B182&amp;Horizontal!BI$11,Vertical!$E:$O,BI$10,0))+0</f>
        <v>200.53</v>
      </c>
      <c r="BJ182" s="209">
        <f>(VLOOKUP(Horizontal!$C182&amp;Horizontal!$B182&amp;Horizontal!BJ$11,Vertical!$E:$O,BJ$10,0))+0</f>
        <v>193.94</v>
      </c>
      <c r="BK182" s="210">
        <f>(VLOOKUP(Horizontal!$C182&amp;Horizontal!$B182&amp;Horizontal!BK$11,Vertical!$E:$O,BK$10,0))+0</f>
        <v>57</v>
      </c>
      <c r="BL182" s="207">
        <f>(VLOOKUP(Horizontal!$C182&amp;Horizontal!$B182&amp;Horizontal!BL$11,Vertical!$E:$O,BL$10,0))+0</f>
        <v>52</v>
      </c>
      <c r="BM182" s="207">
        <f>(VLOOKUP(Horizontal!$C182&amp;Horizontal!$B182&amp;Horizontal!BM$11,Vertical!$E:$O,BM$10,0))+0</f>
        <v>48</v>
      </c>
      <c r="BN182" s="207">
        <f>(VLOOKUP(Horizontal!$C182&amp;Horizontal!$B182&amp;Horizontal!BN$11,Vertical!$E:$O,BN$10,0))+0</f>
        <v>45</v>
      </c>
      <c r="BO182" s="207">
        <f>(VLOOKUP(Horizontal!$C182&amp;Horizontal!$B182&amp;Horizontal!BO$11,Vertical!$E:$O,BO$10,0))+0</f>
        <v>43</v>
      </c>
      <c r="BP182" s="207">
        <f>(VLOOKUP(Horizontal!$C182&amp;Horizontal!$B182&amp;Horizontal!BP$11,Vertical!$E:$O,BP$10,0))+0</f>
        <v>38</v>
      </c>
      <c r="BQ182" s="207">
        <f>(VLOOKUP(Horizontal!$C182&amp;Horizontal!$B182&amp;Horizontal!BQ$11,Vertical!$E:$O,BQ$10,0))+0</f>
        <v>33</v>
      </c>
      <c r="BR182" s="207">
        <f>(VLOOKUP(Horizontal!$C182&amp;Horizontal!$B182&amp;Horizontal!BR$11,Vertical!$E:$O,BR$10,0))+0</f>
        <v>31</v>
      </c>
      <c r="BS182" s="209">
        <f>(VLOOKUP(Horizontal!$C182&amp;Horizontal!$B182&amp;Horizontal!BS$11,Vertical!$E:$O,BS$10,0))+0</f>
        <v>30</v>
      </c>
      <c r="BT182" s="210">
        <f>(VLOOKUP(Horizontal!$C182&amp;Horizontal!$B182&amp;Horizontal!BT$11,Vertical!$E:$O,BT$10,0))+0</f>
        <v>56</v>
      </c>
      <c r="BU182" s="207">
        <f>(VLOOKUP(Horizontal!$C182&amp;Horizontal!$B182&amp;Horizontal!BU$11,Vertical!$E:$O,BU$10,0))+0</f>
        <v>88.64</v>
      </c>
      <c r="BV182" s="207">
        <f>(VLOOKUP(Horizontal!$C182&amp;Horizontal!$B182&amp;Horizontal!BV$11,Vertical!$E:$O,BV$10,0))+0</f>
        <v>76.47</v>
      </c>
      <c r="BW182" s="207">
        <f>(VLOOKUP(Horizontal!$C182&amp;Horizontal!$B182&amp;Horizontal!BW$11,Vertical!$E:$O,BW$10,0))+0</f>
        <v>76</v>
      </c>
      <c r="BX182" s="207">
        <f>(VLOOKUP(Horizontal!$C182&amp;Horizontal!$B182&amp;Horizontal!BX$11,Vertical!$E:$O,BX$10,0))+0</f>
        <v>61.54</v>
      </c>
      <c r="BY182" s="207">
        <f>(VLOOKUP(Horizontal!$C182&amp;Horizontal!$B182&amp;Horizontal!BY$11,Vertical!$E:$O,BY$10,0))+0</f>
        <v>24</v>
      </c>
      <c r="BZ182" s="207">
        <f>(VLOOKUP(Horizontal!$C182&amp;Horizontal!$B182&amp;Horizontal!BZ$11,Vertical!$E:$O,BZ$10,0))+0</f>
        <v>12</v>
      </c>
      <c r="CA182" s="207">
        <f>(VLOOKUP(Horizontal!$C182&amp;Horizontal!$B182&amp;Horizontal!CA$11,Vertical!$E:$O,CA$10,0))+0</f>
        <v>25</v>
      </c>
      <c r="CB182" s="209">
        <f>(VLOOKUP(Horizontal!$C182&amp;Horizontal!$B182&amp;Horizontal!CB$11,Vertical!$E:$O,CB$10,0))+0</f>
        <v>16.670000000000002</v>
      </c>
      <c r="CC182" s="210">
        <f>(VLOOKUP(Horizontal!$C182&amp;Horizontal!$B182&amp;Horizontal!CC$11,Vertical!$E:$O,CC$10,0))+0</f>
        <v>12</v>
      </c>
      <c r="CD182" s="207">
        <f>(VLOOKUP(Horizontal!$C182&amp;Horizontal!$B182&amp;Horizontal!CD$11,Vertical!$E:$O,CD$10,0))+0</f>
        <v>5.68</v>
      </c>
      <c r="CE182" s="207">
        <f>(VLOOKUP(Horizontal!$C182&amp;Horizontal!$B182&amp;Horizontal!CE$11,Vertical!$E:$O,CE$10,0))+0</f>
        <v>3.92</v>
      </c>
      <c r="CF182" s="207">
        <f>(VLOOKUP(Horizontal!$C182&amp;Horizontal!$B182&amp;Horizontal!CF$11,Vertical!$E:$O,CF$10,0))+0</f>
        <v>4</v>
      </c>
      <c r="CG182" s="207">
        <f>(VLOOKUP(Horizontal!$C182&amp;Horizontal!$B182&amp;Horizontal!CG$11,Vertical!$E:$O,CG$10,0))+0</f>
        <v>7.69</v>
      </c>
      <c r="CH182" s="207">
        <f>(VLOOKUP(Horizontal!$C182&amp;Horizontal!$B182&amp;Horizontal!CH$11,Vertical!$E:$O,CH$10,0))+0</f>
        <v>20</v>
      </c>
      <c r="CI182" s="207">
        <f>(VLOOKUP(Horizontal!$C182&amp;Horizontal!$B182&amp;Horizontal!CI$11,Vertical!$E:$O,CI$10,0))+0</f>
        <v>52</v>
      </c>
      <c r="CJ182" s="207">
        <f>(VLOOKUP(Horizontal!$C182&amp;Horizontal!$B182&amp;Horizontal!CJ$11,Vertical!$E:$O,CJ$10,0))+0</f>
        <v>41.67</v>
      </c>
      <c r="CK182" s="209">
        <f>(VLOOKUP(Horizontal!$C182&amp;Horizontal!$B182&amp;Horizontal!CK$11,Vertical!$E:$O,CK$10,0))+0</f>
        <v>50</v>
      </c>
      <c r="CL182" s="210">
        <f>(VLOOKUP(Horizontal!$C182&amp;Horizontal!$B182&amp;Horizontal!CL$11,Vertical!$E:$O,CL$10,0))+0</f>
        <v>32</v>
      </c>
      <c r="CM182" s="207">
        <f>(VLOOKUP(Horizontal!$C182&amp;Horizontal!$B182&amp;Horizontal!CM$11,Vertical!$E:$O,CM$10,0))+0</f>
        <v>5.68</v>
      </c>
      <c r="CN182" s="207">
        <f>(VLOOKUP(Horizontal!$C182&amp;Horizontal!$B182&amp;Horizontal!CN$11,Vertical!$E:$O,CN$10,0))+0</f>
        <v>19.61</v>
      </c>
      <c r="CO182" s="207">
        <f>(VLOOKUP(Horizontal!$C182&amp;Horizontal!$B182&amp;Horizontal!CO$11,Vertical!$E:$O,CO$10,0))+0</f>
        <v>20</v>
      </c>
      <c r="CP182" s="207">
        <f>(VLOOKUP(Horizontal!$C182&amp;Horizontal!$B182&amp;Horizontal!CP$11,Vertical!$E:$O,CP$10,0))+0</f>
        <v>30.77</v>
      </c>
      <c r="CQ182" s="207">
        <f>(VLOOKUP(Horizontal!$C182&amp;Horizontal!$B182&amp;Horizontal!CQ$11,Vertical!$E:$O,CQ$10,0))+0</f>
        <v>56</v>
      </c>
      <c r="CR182" s="207">
        <f>(VLOOKUP(Horizontal!$C182&amp;Horizontal!$B182&amp;Horizontal!CR$11,Vertical!$E:$O,CR$10,0))+0</f>
        <v>36</v>
      </c>
      <c r="CS182" s="207">
        <f>(VLOOKUP(Horizontal!$C182&amp;Horizontal!$B182&amp;Horizontal!CS$11,Vertical!$E:$O,CS$10,0))+0</f>
        <v>33.33</v>
      </c>
      <c r="CT182" s="207">
        <f>(VLOOKUP(Horizontal!$C182&amp;Horizontal!$B182&amp;Horizontal!CT$11,Vertical!$E:$O,CT$10,0))+0</f>
        <v>33.33</v>
      </c>
      <c r="CU182" s="150"/>
      <c r="CV182" s="211">
        <f t="shared" si="80"/>
        <v>33.330000000000013</v>
      </c>
      <c r="CW182" s="190">
        <f t="shared" si="81"/>
        <v>38.680000000000007</v>
      </c>
      <c r="CX182" s="190">
        <f t="shared" si="82"/>
        <v>39.820000000000022</v>
      </c>
      <c r="CY182" s="190">
        <f t="shared" si="83"/>
        <v>44.860000000000014</v>
      </c>
      <c r="CZ182" s="190">
        <f t="shared" si="84"/>
        <v>38.810000000000031</v>
      </c>
      <c r="DA182" s="190">
        <f t="shared" si="85"/>
        <v>50.670000000000016</v>
      </c>
      <c r="DB182" s="190">
        <f t="shared" si="86"/>
        <v>47.080000000000013</v>
      </c>
      <c r="DC182" s="190">
        <f t="shared" si="87"/>
        <v>44.56</v>
      </c>
      <c r="DD182" s="212">
        <f t="shared" si="88"/>
        <v>42.819999999999993</v>
      </c>
      <c r="DE182" s="9">
        <v>160</v>
      </c>
      <c r="DF182" s="212">
        <f t="shared" si="89"/>
        <v>-7.9327895981086556</v>
      </c>
      <c r="DG182" s="264"/>
      <c r="DH182" s="265"/>
      <c r="DI182" s="265"/>
      <c r="DJ182" s="266"/>
      <c r="DK182" s="190">
        <v>226.96</v>
      </c>
      <c r="DL182" s="190">
        <v>226.96</v>
      </c>
      <c r="DM182" s="190">
        <v>226.08</v>
      </c>
      <c r="DN182" s="212">
        <v>0</v>
      </c>
      <c r="DO182" s="190">
        <v>228.54</v>
      </c>
      <c r="DP182" s="190">
        <v>228.54</v>
      </c>
      <c r="DQ182" s="190">
        <v>228.54</v>
      </c>
      <c r="DR182" s="212">
        <v>40.159999999999997</v>
      </c>
      <c r="DS182" s="150"/>
      <c r="DT182" s="190">
        <v>214</v>
      </c>
      <c r="DU182" s="190">
        <v>91</v>
      </c>
      <c r="DV182" s="190">
        <v>147</v>
      </c>
      <c r="DW182" s="190">
        <v>147</v>
      </c>
      <c r="DX182" s="190"/>
      <c r="DY182" s="190"/>
      <c r="DZ182" s="190"/>
      <c r="EA182" s="190"/>
      <c r="EB182" s="190"/>
      <c r="EC182" s="190">
        <v>227</v>
      </c>
      <c r="ED182" s="190">
        <v>182.3</v>
      </c>
      <c r="EE182" s="190">
        <v>200</v>
      </c>
      <c r="EF182" s="190">
        <v>180</v>
      </c>
      <c r="EG182" s="190">
        <v>170</v>
      </c>
      <c r="EH182" s="212">
        <v>165</v>
      </c>
      <c r="EI182" s="213"/>
      <c r="EJ182" s="211">
        <v>32</v>
      </c>
      <c r="EK182" s="190">
        <v>38</v>
      </c>
      <c r="EL182" s="190">
        <v>40</v>
      </c>
      <c r="EM182" s="190">
        <v>40</v>
      </c>
      <c r="EN182" s="190"/>
      <c r="EO182" s="190"/>
      <c r="EP182" s="190"/>
      <c r="EQ182" s="190"/>
      <c r="ER182" s="190"/>
      <c r="ES182" s="190">
        <v>47.499433748584373</v>
      </c>
      <c r="ET182" s="190">
        <v>43.992646057469699</v>
      </c>
      <c r="EU182" s="190">
        <v>60</v>
      </c>
      <c r="EV182" s="190">
        <v>55</v>
      </c>
      <c r="EW182" s="190">
        <v>50</v>
      </c>
      <c r="EX182" s="212">
        <v>50</v>
      </c>
      <c r="EY182" s="211"/>
      <c r="EZ182" s="75">
        <f t="shared" si="126"/>
        <v>-3.4383178413500588E-2</v>
      </c>
      <c r="FA182" s="89">
        <f t="shared" si="134"/>
        <v>-0.1</v>
      </c>
      <c r="FB182" s="212"/>
      <c r="FC182" s="213">
        <f t="shared" si="106"/>
        <v>12</v>
      </c>
      <c r="FD182" s="213">
        <f t="shared" si="107"/>
        <v>18</v>
      </c>
      <c r="FE182" s="213">
        <f t="shared" si="108"/>
        <v>20</v>
      </c>
      <c r="FF182" s="213">
        <f t="shared" si="109"/>
        <v>20</v>
      </c>
      <c r="FG182" s="213"/>
      <c r="FH182" s="213"/>
      <c r="FI182" s="213"/>
      <c r="FJ182" s="213"/>
      <c r="FK182" s="213"/>
      <c r="FL182" s="213"/>
      <c r="FM182" s="213">
        <f t="shared" si="110"/>
        <v>23.992646057469699</v>
      </c>
      <c r="FN182" s="213">
        <f t="shared" si="111"/>
        <v>40</v>
      </c>
      <c r="FO182" s="213">
        <f t="shared" si="112"/>
        <v>35</v>
      </c>
      <c r="FP182" s="213">
        <f t="shared" si="113"/>
        <v>30</v>
      </c>
      <c r="FQ182" s="213">
        <f t="shared" si="114"/>
        <v>30</v>
      </c>
      <c r="FR182" s="213"/>
      <c r="FS182" s="211"/>
      <c r="FT182" s="190"/>
      <c r="FU182" s="190"/>
      <c r="FV182" s="190"/>
      <c r="FW182" s="190"/>
      <c r="FX182" s="190"/>
      <c r="FY182" s="190"/>
      <c r="FZ182" s="190"/>
      <c r="GA182" s="190"/>
      <c r="GB182" s="190"/>
      <c r="GC182" s="190"/>
      <c r="GD182" s="190"/>
      <c r="GE182" s="190"/>
      <c r="GF182" s="190"/>
      <c r="GG182" s="212"/>
    </row>
    <row r="183" spans="2:189">
      <c r="B183" s="33">
        <f t="shared" si="127"/>
        <v>43193</v>
      </c>
      <c r="C183" s="30" t="s">
        <v>52</v>
      </c>
      <c r="D183" s="30">
        <v>2018</v>
      </c>
      <c r="E183" s="30" t="str">
        <f t="shared" ref="E183" si="136">D183&amp;C183</f>
        <v>2018S14</v>
      </c>
      <c r="F183" s="30" t="str">
        <f t="shared" si="133"/>
        <v>42018</v>
      </c>
      <c r="G183" s="208">
        <v>-2.8033524725274721</v>
      </c>
      <c r="H183" s="207">
        <f>(VLOOKUP(Horizontal!$C183&amp;Horizontal!$B183&amp;Horizontal!H$11,Vertical!$E:$O,H$10,0))+0</f>
        <v>85.67</v>
      </c>
      <c r="I183" s="207">
        <f>(VLOOKUP(Horizontal!$C183&amp;Horizontal!$B183&amp;Horizontal!I$11,Vertical!$E:$O,I$10,0))+0</f>
        <v>141.82</v>
      </c>
      <c r="J183" s="207">
        <f>(VLOOKUP(Horizontal!$C183&amp;Horizontal!$B183&amp;Horizontal!J$11,Vertical!$E:$O,J$10,0))+0</f>
        <v>153.51</v>
      </c>
      <c r="K183" s="207">
        <f>(VLOOKUP(Horizontal!$C183&amp;Horizontal!$B183&amp;Horizontal!K$11,Vertical!$E:$O,K$10,0))+0</f>
        <v>199.43</v>
      </c>
      <c r="L183" s="207">
        <f>(VLOOKUP(Horizontal!$C183&amp;Horizontal!$B183&amp;Horizontal!L$11,Vertical!$E:$O,L$10,0))+0</f>
        <v>201.91</v>
      </c>
      <c r="M183" s="207">
        <f>(VLOOKUP(Horizontal!$C183&amp;Horizontal!$B183&amp;Horizontal!M$11,Vertical!$E:$O,M$10,0))+0</f>
        <v>201.82</v>
      </c>
      <c r="N183" s="207">
        <f>(VLOOKUP(Horizontal!$C183&amp;Horizontal!$B183&amp;Horizontal!N$11,Vertical!$E:$O,N$10,0))+0</f>
        <v>167.72</v>
      </c>
      <c r="O183" s="207">
        <f>(VLOOKUP(Horizontal!$C183&amp;Horizontal!$B183&amp;Horizontal!O$11,Vertical!$E:$O,O$10,0))+0</f>
        <v>154.51</v>
      </c>
      <c r="P183" s="209">
        <f>(VLOOKUP(Horizontal!$C183&amp;Horizontal!$B183&amp;Horizontal!P$11,Vertical!$E:$O,P$10,0))+0</f>
        <v>150.44999999999999</v>
      </c>
      <c r="Q183" s="210">
        <f>(VLOOKUP(Horizontal!$C183&amp;Horizontal!$B183&amp;Horizontal!Q$11,Vertical!$E:$O,Q$10,0))+0</f>
        <v>61</v>
      </c>
      <c r="R183" s="207">
        <f>(VLOOKUP(Horizontal!$C183&amp;Horizontal!$B183&amp;Horizontal!R$11,Vertical!$E:$O,R$10,0))+0</f>
        <v>59</v>
      </c>
      <c r="S183" s="207">
        <f>(VLOOKUP(Horizontal!$C183&amp;Horizontal!$B183&amp;Horizontal!S$11,Vertical!$E:$O,S$10,0))+0</f>
        <v>53</v>
      </c>
      <c r="T183" s="207">
        <f>(VLOOKUP(Horizontal!$C183&amp;Horizontal!$B183&amp;Horizontal!T$11,Vertical!$E:$O,T$10,0))+0</f>
        <v>48</v>
      </c>
      <c r="U183" s="207">
        <f>(VLOOKUP(Horizontal!$C183&amp;Horizontal!$B183&amp;Horizontal!U$11,Vertical!$E:$O,U$10,0))+0</f>
        <v>51</v>
      </c>
      <c r="V183" s="207">
        <f>(VLOOKUP(Horizontal!$C183&amp;Horizontal!$B183&amp;Horizontal!V$11,Vertical!$E:$O,V$10,0))+0</f>
        <v>39</v>
      </c>
      <c r="W183" s="207">
        <f>(VLOOKUP(Horizontal!$C183&amp;Horizontal!$B183&amp;Horizontal!W$11,Vertical!$E:$O,W$10,0))+0</f>
        <v>32</v>
      </c>
      <c r="X183" s="207">
        <f>(VLOOKUP(Horizontal!$C183&amp;Horizontal!$B183&amp;Horizontal!X$11,Vertical!$E:$O,X$10,0))+0</f>
        <v>31</v>
      </c>
      <c r="Y183" s="209">
        <f>(VLOOKUP(Horizontal!$C183&amp;Horizontal!$B183&amp;Horizontal!Y$11,Vertical!$E:$O,Y$10,0))+0</f>
        <v>26</v>
      </c>
      <c r="Z183" s="210">
        <f>(VLOOKUP(Horizontal!$C183&amp;Horizontal!$B183&amp;Horizontal!Z$11,Vertical!$E:$O,Z$10,0))+0</f>
        <v>100</v>
      </c>
      <c r="AA183" s="207">
        <f>(VLOOKUP(Horizontal!$C183&amp;Horizontal!$B183&amp;Horizontal!AA$11,Vertical!$E:$O,AA$10,0))+0</f>
        <v>100</v>
      </c>
      <c r="AB183" s="207">
        <f>(VLOOKUP(Horizontal!$C183&amp;Horizontal!$B183&amp;Horizontal!AB$11,Vertical!$E:$O,AB$10,0))+0</f>
        <v>100</v>
      </c>
      <c r="AC183" s="207">
        <f>(VLOOKUP(Horizontal!$C183&amp;Horizontal!$B183&amp;Horizontal!AC$11,Vertical!$E:$O,AC$10,0))+0</f>
        <v>100</v>
      </c>
      <c r="AD183" s="207">
        <f>(VLOOKUP(Horizontal!$C183&amp;Horizontal!$B183&amp;Horizontal!AD$11,Vertical!$E:$O,AD$10,0))+0</f>
        <v>100</v>
      </c>
      <c r="AE183" s="207">
        <f>(VLOOKUP(Horizontal!$C183&amp;Horizontal!$B183&amp;Horizontal!AE$11,Vertical!$E:$O,AE$10,0))+0</f>
        <v>71.430000000000007</v>
      </c>
      <c r="AF183" s="207">
        <f>(VLOOKUP(Horizontal!$C183&amp;Horizontal!$B183&amp;Horizontal!AF$11,Vertical!$E:$O,AF$10,0))+0</f>
        <v>45.16</v>
      </c>
      <c r="AG183" s="207">
        <f>(VLOOKUP(Horizontal!$C183&amp;Horizontal!$B183&amp;Horizontal!AG$11,Vertical!$E:$O,AG$10,0))+0</f>
        <v>32.26</v>
      </c>
      <c r="AH183" s="209">
        <f>(VLOOKUP(Horizontal!$C183&amp;Horizontal!$B183&amp;Horizontal!AH$11,Vertical!$E:$O,AH$10,0))+0</f>
        <v>34.479999999999997</v>
      </c>
      <c r="AI183" s="210">
        <f>(VLOOKUP(Horizontal!$C183&amp;Horizontal!$B183&amp;Horizontal!AI$11,Vertical!$E:$O,AI$10,0))+0</f>
        <v>0</v>
      </c>
      <c r="AJ183" s="207">
        <f>(VLOOKUP(Horizontal!$C183&amp;Horizontal!$B183&amp;Horizontal!AJ$11,Vertical!$E:$O,AJ$10,0))+0</f>
        <v>0</v>
      </c>
      <c r="AK183" s="207">
        <f>(VLOOKUP(Horizontal!$C183&amp;Horizontal!$B183&amp;Horizontal!AK$11,Vertical!$E:$O,AK$10,0))+0</f>
        <v>0</v>
      </c>
      <c r="AL183" s="207">
        <f>(VLOOKUP(Horizontal!$C183&amp;Horizontal!$B183&amp;Horizontal!AL$11,Vertical!$E:$O,AL$10,0))+0</f>
        <v>0</v>
      </c>
      <c r="AM183" s="207">
        <f>(VLOOKUP(Horizontal!$C183&amp;Horizontal!$B183&amp;Horizontal!AM$11,Vertical!$E:$O,AM$10,0))+0</f>
        <v>0</v>
      </c>
      <c r="AN183" s="207">
        <f>(VLOOKUP(Horizontal!$C183&amp;Horizontal!$B183&amp;Horizontal!AN$11,Vertical!$E:$O,AN$10,0))+0</f>
        <v>25</v>
      </c>
      <c r="AO183" s="207">
        <f>(VLOOKUP(Horizontal!$C183&amp;Horizontal!$B183&amp;Horizontal!AO$11,Vertical!$E:$O,AO$10,0))+0</f>
        <v>41.94</v>
      </c>
      <c r="AP183" s="207">
        <f>(VLOOKUP(Horizontal!$C183&amp;Horizontal!$B183&amp;Horizontal!AP$11,Vertical!$E:$O,AP$10,0))+0</f>
        <v>58.06</v>
      </c>
      <c r="AQ183" s="209">
        <f>(VLOOKUP(Horizontal!$C183&amp;Horizontal!$B183&amp;Horizontal!AQ$11,Vertical!$E:$O,AQ$10,0))+0</f>
        <v>51.72</v>
      </c>
      <c r="AR183" s="210">
        <f>(VLOOKUP(Horizontal!$C183&amp;Horizontal!$B183&amp;Horizontal!AR$11,Vertical!$E:$O,AR$10,0))+0</f>
        <v>0</v>
      </c>
      <c r="AS183" s="207">
        <f>(VLOOKUP(Horizontal!$C183&amp;Horizontal!$B183&amp;Horizontal!AS$11,Vertical!$E:$O,AS$10,0))+0</f>
        <v>0</v>
      </c>
      <c r="AT183" s="207">
        <f>(VLOOKUP(Horizontal!$C183&amp;Horizontal!$B183&amp;Horizontal!AT$11,Vertical!$E:$O,AT$10,0))+0</f>
        <v>0</v>
      </c>
      <c r="AU183" s="207">
        <f>(VLOOKUP(Horizontal!$C183&amp;Horizontal!$B183&amp;Horizontal!AU$11,Vertical!$E:$O,AU$10,0))+0</f>
        <v>0</v>
      </c>
      <c r="AV183" s="207">
        <f>(VLOOKUP(Horizontal!$C183&amp;Horizontal!$B183&amp;Horizontal!AV$11,Vertical!$E:$O,AV$10,0))+0</f>
        <v>0</v>
      </c>
      <c r="AW183" s="207">
        <f>(VLOOKUP(Horizontal!$C183&amp;Horizontal!$B183&amp;Horizontal!AW$11,Vertical!$E:$O,AW$10,0))+0</f>
        <v>3.57</v>
      </c>
      <c r="AX183" s="207">
        <f>(VLOOKUP(Horizontal!$C183&amp;Horizontal!$B183&amp;Horizontal!AX$11,Vertical!$E:$O,AX$10,0))+0</f>
        <v>12.9</v>
      </c>
      <c r="AY183" s="207">
        <f>(VLOOKUP(Horizontal!$C183&amp;Horizontal!$B183&amp;Horizontal!AY$11,Vertical!$E:$O,AY$10,0))+0</f>
        <v>9.68</v>
      </c>
      <c r="AZ183" s="209">
        <f>(VLOOKUP(Horizontal!$C183&amp;Horizontal!$B183&amp;Horizontal!AZ$11,Vertical!$E:$O,AZ$10,0))+0</f>
        <v>13.79</v>
      </c>
      <c r="BA183" s="208">
        <f>(VLOOKUP(Horizontal!$C183&amp;Horizontal!$B183&amp;Horizontal!BA$11,Vertical!$E:$O,BA$10,0))+0</f>
        <v>29.1</v>
      </c>
      <c r="BB183" s="210">
        <f>(VLOOKUP(Horizontal!$C183&amp;Horizontal!$B183&amp;Horizontal!BB$11,Vertical!$E:$O,BB$10,0))+0</f>
        <v>114.96</v>
      </c>
      <c r="BC183" s="207">
        <f>(VLOOKUP(Horizontal!$C183&amp;Horizontal!$B183&amp;Horizontal!BC$11,Vertical!$E:$O,BC$10,0))+0</f>
        <v>177.44</v>
      </c>
      <c r="BD183" s="207">
        <f>(VLOOKUP(Horizontal!$C183&amp;Horizontal!$B183&amp;Horizontal!BD$11,Vertical!$E:$O,BD$10,0))+0</f>
        <v>190.39</v>
      </c>
      <c r="BE183" s="207">
        <f>(VLOOKUP(Horizontal!$C183&amp;Horizontal!$B183&amp;Horizontal!BE$11,Vertical!$E:$O,BE$10,0))+0</f>
        <v>242.68</v>
      </c>
      <c r="BF183" s="207">
        <f>(VLOOKUP(Horizontal!$C183&amp;Horizontal!$B183&amp;Horizontal!BF$11,Vertical!$E:$O,BF$10,0))+0</f>
        <v>242.11</v>
      </c>
      <c r="BG183" s="207">
        <f>(VLOOKUP(Horizontal!$C183&amp;Horizontal!$B183&amp;Horizontal!BG$11,Vertical!$E:$O,BG$10,0))+0</f>
        <v>257.49</v>
      </c>
      <c r="BH183" s="207">
        <f>(VLOOKUP(Horizontal!$C183&amp;Horizontal!$B183&amp;Horizontal!BH$11,Vertical!$E:$O,BH$10,0))+0</f>
        <v>213.89</v>
      </c>
      <c r="BI183" s="207">
        <f>(VLOOKUP(Horizontal!$C183&amp;Horizontal!$B183&amp;Horizontal!BI$11,Vertical!$E:$O,BI$10,0))+0</f>
        <v>198.43</v>
      </c>
      <c r="BJ183" s="209">
        <f>(VLOOKUP(Horizontal!$C183&amp;Horizontal!$B183&amp;Horizontal!BJ$11,Vertical!$E:$O,BJ$10,0))+0</f>
        <v>192.09</v>
      </c>
      <c r="BK183" s="210">
        <f>(VLOOKUP(Horizontal!$C183&amp;Horizontal!$B183&amp;Horizontal!BK$11,Vertical!$E:$O,BK$10,0))+0</f>
        <v>51</v>
      </c>
      <c r="BL183" s="207">
        <f>(VLOOKUP(Horizontal!$C183&amp;Horizontal!$B183&amp;Horizontal!BL$11,Vertical!$E:$O,BL$10,0))+0</f>
        <v>47</v>
      </c>
      <c r="BM183" s="207">
        <f>(VLOOKUP(Horizontal!$C183&amp;Horizontal!$B183&amp;Horizontal!BM$11,Vertical!$E:$O,BM$10,0))+0</f>
        <v>46</v>
      </c>
      <c r="BN183" s="207">
        <f>(VLOOKUP(Horizontal!$C183&amp;Horizontal!$B183&amp;Horizontal!BN$11,Vertical!$E:$O,BN$10,0))+0</f>
        <v>46</v>
      </c>
      <c r="BO183" s="207">
        <f>(VLOOKUP(Horizontal!$C183&amp;Horizontal!$B183&amp;Horizontal!BO$11,Vertical!$E:$O,BO$10,0))+0</f>
        <v>46</v>
      </c>
      <c r="BP183" s="207">
        <f>(VLOOKUP(Horizontal!$C183&amp;Horizontal!$B183&amp;Horizontal!BP$11,Vertical!$E:$O,BP$10,0))+0</f>
        <v>34</v>
      </c>
      <c r="BQ183" s="207">
        <f>(VLOOKUP(Horizontal!$C183&amp;Horizontal!$B183&amp;Horizontal!BQ$11,Vertical!$E:$O,BQ$10,0))+0</f>
        <v>31</v>
      </c>
      <c r="BR183" s="207">
        <f>(VLOOKUP(Horizontal!$C183&amp;Horizontal!$B183&amp;Horizontal!BR$11,Vertical!$E:$O,BR$10,0))+0</f>
        <v>32</v>
      </c>
      <c r="BS183" s="209">
        <f>(VLOOKUP(Horizontal!$C183&amp;Horizontal!$B183&amp;Horizontal!BS$11,Vertical!$E:$O,BS$10,0))+0</f>
        <v>27</v>
      </c>
      <c r="BT183" s="210">
        <f>(VLOOKUP(Horizontal!$C183&amp;Horizontal!$B183&amp;Horizontal!BT$11,Vertical!$E:$O,BT$10,0))+0</f>
        <v>94.74</v>
      </c>
      <c r="BU183" s="207">
        <f>(VLOOKUP(Horizontal!$C183&amp;Horizontal!$B183&amp;Horizontal!BU$11,Vertical!$E:$O,BU$10,0))+0</f>
        <v>95.24</v>
      </c>
      <c r="BV183" s="207">
        <f>(VLOOKUP(Horizontal!$C183&amp;Horizontal!$B183&amp;Horizontal!BV$11,Vertical!$E:$O,BV$10,0))+0</f>
        <v>95.65</v>
      </c>
      <c r="BW183" s="207">
        <f>(VLOOKUP(Horizontal!$C183&amp;Horizontal!$B183&amp;Horizontal!BW$11,Vertical!$E:$O,BW$10,0))+0</f>
        <v>95.65</v>
      </c>
      <c r="BX183" s="207">
        <f>(VLOOKUP(Horizontal!$C183&amp;Horizontal!$B183&amp;Horizontal!BX$11,Vertical!$E:$O,BX$10,0))+0</f>
        <v>91.3</v>
      </c>
      <c r="BY183" s="207">
        <f>(VLOOKUP(Horizontal!$C183&amp;Horizontal!$B183&amp;Horizontal!BY$11,Vertical!$E:$O,BY$10,0))+0</f>
        <v>71.430000000000007</v>
      </c>
      <c r="BZ183" s="207">
        <f>(VLOOKUP(Horizontal!$C183&amp;Horizontal!$B183&amp;Horizontal!BZ$11,Vertical!$E:$O,BZ$10,0))+0</f>
        <v>50</v>
      </c>
      <c r="CA183" s="207">
        <f>(VLOOKUP(Horizontal!$C183&amp;Horizontal!$B183&amp;Horizontal!CA$11,Vertical!$E:$O,CA$10,0))+0</f>
        <v>43.48</v>
      </c>
      <c r="CB183" s="209">
        <f>(VLOOKUP(Horizontal!$C183&amp;Horizontal!$B183&amp;Horizontal!CB$11,Vertical!$E:$O,CB$10,0))+0</f>
        <v>36.36</v>
      </c>
      <c r="CC183" s="210">
        <f>(VLOOKUP(Horizontal!$C183&amp;Horizontal!$B183&amp;Horizontal!CC$11,Vertical!$E:$O,CC$10,0))+0</f>
        <v>0</v>
      </c>
      <c r="CD183" s="207">
        <f>(VLOOKUP(Horizontal!$C183&amp;Horizontal!$B183&amp;Horizontal!CD$11,Vertical!$E:$O,CD$10,0))+0</f>
        <v>0</v>
      </c>
      <c r="CE183" s="207">
        <f>(VLOOKUP(Horizontal!$C183&amp;Horizontal!$B183&amp;Horizontal!CE$11,Vertical!$E:$O,CE$10,0))+0</f>
        <v>0</v>
      </c>
      <c r="CF183" s="207">
        <f>(VLOOKUP(Horizontal!$C183&amp;Horizontal!$B183&amp;Horizontal!CF$11,Vertical!$E:$O,CF$10,0))+0</f>
        <v>0</v>
      </c>
      <c r="CG183" s="207">
        <f>(VLOOKUP(Horizontal!$C183&amp;Horizontal!$B183&amp;Horizontal!CG$11,Vertical!$E:$O,CG$10,0))+0</f>
        <v>0</v>
      </c>
      <c r="CH183" s="207">
        <f>(VLOOKUP(Horizontal!$C183&amp;Horizontal!$B183&amp;Horizontal!CH$11,Vertical!$E:$O,CH$10,0))+0</f>
        <v>14.29</v>
      </c>
      <c r="CI183" s="207">
        <f>(VLOOKUP(Horizontal!$C183&amp;Horizontal!$B183&amp;Horizontal!CI$11,Vertical!$E:$O,CI$10,0))+0</f>
        <v>27.27</v>
      </c>
      <c r="CJ183" s="207">
        <f>(VLOOKUP(Horizontal!$C183&amp;Horizontal!$B183&amp;Horizontal!CJ$11,Vertical!$E:$O,CJ$10,0))+0</f>
        <v>34.78</v>
      </c>
      <c r="CK183" s="209">
        <f>(VLOOKUP(Horizontal!$C183&amp;Horizontal!$B183&amp;Horizontal!CK$11,Vertical!$E:$O,CK$10,0))+0</f>
        <v>36.36</v>
      </c>
      <c r="CL183" s="210">
        <f>(VLOOKUP(Horizontal!$C183&amp;Horizontal!$B183&amp;Horizontal!CL$11,Vertical!$E:$O,CL$10,0))+0</f>
        <v>5.26</v>
      </c>
      <c r="CM183" s="207">
        <f>(VLOOKUP(Horizontal!$C183&amp;Horizontal!$B183&amp;Horizontal!CM$11,Vertical!$E:$O,CM$10,0))+0</f>
        <v>4.76</v>
      </c>
      <c r="CN183" s="207">
        <f>(VLOOKUP(Horizontal!$C183&amp;Horizontal!$B183&amp;Horizontal!CN$11,Vertical!$E:$O,CN$10,0))+0</f>
        <v>4.3499999999999996</v>
      </c>
      <c r="CO183" s="207">
        <f>(VLOOKUP(Horizontal!$C183&amp;Horizontal!$B183&amp;Horizontal!CO$11,Vertical!$E:$O,CO$10,0))+0</f>
        <v>4.3499999999999996</v>
      </c>
      <c r="CP183" s="207">
        <f>(VLOOKUP(Horizontal!$C183&amp;Horizontal!$B183&amp;Horizontal!CP$11,Vertical!$E:$O,CP$10,0))+0</f>
        <v>8.6999999999999993</v>
      </c>
      <c r="CQ183" s="207">
        <f>(VLOOKUP(Horizontal!$C183&amp;Horizontal!$B183&amp;Horizontal!CQ$11,Vertical!$E:$O,CQ$10,0))+0</f>
        <v>14.29</v>
      </c>
      <c r="CR183" s="207">
        <f>(VLOOKUP(Horizontal!$C183&amp;Horizontal!$B183&amp;Horizontal!CR$11,Vertical!$E:$O,CR$10,0))+0</f>
        <v>22.73</v>
      </c>
      <c r="CS183" s="207">
        <f>(VLOOKUP(Horizontal!$C183&amp;Horizontal!$B183&amp;Horizontal!CS$11,Vertical!$E:$O,CS$10,0))+0</f>
        <v>21.74</v>
      </c>
      <c r="CT183" s="207">
        <f>(VLOOKUP(Horizontal!$C183&amp;Horizontal!$B183&amp;Horizontal!CT$11,Vertical!$E:$O,CT$10,0))+0</f>
        <v>27.27</v>
      </c>
      <c r="CU183" s="150"/>
      <c r="CV183" s="211">
        <f t="shared" si="80"/>
        <v>29.289999999999992</v>
      </c>
      <c r="CW183" s="190">
        <f t="shared" si="81"/>
        <v>35.620000000000005</v>
      </c>
      <c r="CX183" s="190">
        <f t="shared" si="82"/>
        <v>36.879999999999995</v>
      </c>
      <c r="CY183" s="190">
        <f t="shared" si="83"/>
        <v>43.25</v>
      </c>
      <c r="CZ183" s="190">
        <f t="shared" si="84"/>
        <v>40.200000000000017</v>
      </c>
      <c r="DA183" s="190">
        <f t="shared" si="85"/>
        <v>55.670000000000016</v>
      </c>
      <c r="DB183" s="190">
        <f t="shared" si="86"/>
        <v>46.169999999999987</v>
      </c>
      <c r="DC183" s="190">
        <f t="shared" si="87"/>
        <v>43.920000000000016</v>
      </c>
      <c r="DD183" s="212">
        <f t="shared" si="88"/>
        <v>41.640000000000015</v>
      </c>
      <c r="DE183" s="9">
        <v>160</v>
      </c>
      <c r="DF183" s="212">
        <f t="shared" si="89"/>
        <v>122.78721040189133</v>
      </c>
      <c r="DG183" s="264"/>
      <c r="DH183" s="265"/>
      <c r="DI183" s="265"/>
      <c r="DJ183" s="266"/>
      <c r="DK183" s="190">
        <v>17.71</v>
      </c>
      <c r="DL183" s="190">
        <v>17.71</v>
      </c>
      <c r="DM183" s="190">
        <v>73.94</v>
      </c>
      <c r="DN183" s="212">
        <v>17.71</v>
      </c>
      <c r="DO183" s="190">
        <v>40.159999999999997</v>
      </c>
      <c r="DP183" s="190">
        <v>40.159999999999997</v>
      </c>
      <c r="DQ183" s="190">
        <v>40.159999999999997</v>
      </c>
      <c r="DR183" s="212">
        <v>40.159999999999997</v>
      </c>
      <c r="DS183" s="150"/>
      <c r="DT183" s="190">
        <v>91</v>
      </c>
      <c r="DU183" s="190">
        <v>150</v>
      </c>
      <c r="DV183" s="190">
        <v>170</v>
      </c>
      <c r="DW183" s="190">
        <v>216</v>
      </c>
      <c r="DX183" s="190"/>
      <c r="DY183" s="190"/>
      <c r="DZ183" s="190">
        <v>216</v>
      </c>
      <c r="EA183" s="190">
        <v>210</v>
      </c>
      <c r="EB183" s="190"/>
      <c r="EC183" s="190">
        <v>213</v>
      </c>
      <c r="ED183" s="190">
        <f>(+(EC183*6+DT183+DU183+DV183)/9)+0</f>
        <v>187.66666666666666</v>
      </c>
      <c r="EE183" s="190">
        <v>200</v>
      </c>
      <c r="EF183" s="190">
        <v>175</v>
      </c>
      <c r="EG183" s="190">
        <v>165</v>
      </c>
      <c r="EH183" s="212">
        <v>160</v>
      </c>
      <c r="EI183" s="213"/>
      <c r="EJ183" s="211">
        <v>38</v>
      </c>
      <c r="EK183" s="190">
        <v>40</v>
      </c>
      <c r="EL183" s="190">
        <v>43</v>
      </c>
      <c r="EM183" s="190">
        <v>45</v>
      </c>
      <c r="EN183" s="190"/>
      <c r="EO183" s="190"/>
      <c r="EP183" s="190">
        <v>45</v>
      </c>
      <c r="EQ183" s="190">
        <f>(+(50+50+45)/3)+0</f>
        <v>48.333333333333336</v>
      </c>
      <c r="ER183" s="190"/>
      <c r="ES183" s="190">
        <f>(+(EQ183+EP183)/2)+0</f>
        <v>46.666666666666671</v>
      </c>
      <c r="ET183" s="190">
        <f>(+(ES183*6+EJ183+EK183+EL183)/9)+0</f>
        <v>44.555555555555557</v>
      </c>
      <c r="EU183" s="190">
        <v>60</v>
      </c>
      <c r="EV183" s="190">
        <v>55</v>
      </c>
      <c r="EW183" s="190">
        <v>50</v>
      </c>
      <c r="EX183" s="212">
        <v>50</v>
      </c>
      <c r="EY183" s="211"/>
      <c r="EZ183" s="75">
        <f t="shared" si="126"/>
        <v>-2.9885418789786858E-2</v>
      </c>
      <c r="FA183" s="89">
        <f t="shared" si="134"/>
        <v>-0.1</v>
      </c>
      <c r="FB183" s="212"/>
      <c r="FC183" s="213">
        <f t="shared" si="106"/>
        <v>18</v>
      </c>
      <c r="FD183" s="213">
        <f t="shared" si="107"/>
        <v>20</v>
      </c>
      <c r="FE183" s="213">
        <f t="shared" si="108"/>
        <v>23</v>
      </c>
      <c r="FF183" s="213">
        <f t="shared" si="109"/>
        <v>25</v>
      </c>
      <c r="FG183" s="213"/>
      <c r="FH183" s="213"/>
      <c r="FI183" s="213"/>
      <c r="FJ183" s="213"/>
      <c r="FK183" s="213"/>
      <c r="FL183" s="213"/>
      <c r="FM183" s="213">
        <f t="shared" si="110"/>
        <v>24.555555555555557</v>
      </c>
      <c r="FN183" s="213">
        <f t="shared" si="111"/>
        <v>40</v>
      </c>
      <c r="FO183" s="213">
        <f t="shared" si="112"/>
        <v>35</v>
      </c>
      <c r="FP183" s="213">
        <f t="shared" si="113"/>
        <v>30</v>
      </c>
      <c r="FQ183" s="213">
        <f t="shared" si="114"/>
        <v>30</v>
      </c>
      <c r="FR183" s="213"/>
      <c r="FS183" s="211"/>
      <c r="FT183" s="190"/>
      <c r="FU183" s="190"/>
      <c r="FV183" s="190"/>
      <c r="FW183" s="190"/>
      <c r="FX183" s="190"/>
      <c r="FY183" s="190"/>
      <c r="FZ183" s="190"/>
      <c r="GA183" s="190"/>
      <c r="GB183" s="190"/>
      <c r="GC183" s="190"/>
      <c r="GD183" s="190"/>
      <c r="GE183" s="190"/>
      <c r="GF183" s="190"/>
      <c r="GG183" s="212"/>
    </row>
    <row r="184" spans="2:189">
      <c r="B184" s="33">
        <f t="shared" si="127"/>
        <v>43200</v>
      </c>
      <c r="C184" s="30" t="s">
        <v>51</v>
      </c>
      <c r="D184" s="30">
        <v>2018</v>
      </c>
      <c r="E184" s="30" t="str">
        <f t="shared" ref="E184" si="137">D184&amp;C184</f>
        <v>2018S15</v>
      </c>
      <c r="F184" s="30" t="str">
        <f t="shared" si="133"/>
        <v>42018</v>
      </c>
      <c r="G184" s="208">
        <v>-2.8033524725274721</v>
      </c>
      <c r="H184" s="207">
        <f>(VLOOKUP(Horizontal!$C184&amp;Horizontal!$B184&amp;Horizontal!H$11,Vertical!$E:$O,H$10,0))+0</f>
        <v>104.8</v>
      </c>
      <c r="I184" s="207">
        <f>(VLOOKUP(Horizontal!$C184&amp;Horizontal!$B184&amp;Horizontal!I$11,Vertical!$E:$O,I$10,0))+0</f>
        <v>175.19</v>
      </c>
      <c r="J184" s="207">
        <f>(VLOOKUP(Horizontal!$C184&amp;Horizontal!$B184&amp;Horizontal!J$11,Vertical!$E:$O,J$10,0))+0</f>
        <v>189.54</v>
      </c>
      <c r="K184" s="207">
        <f>(VLOOKUP(Horizontal!$C184&amp;Horizontal!$B184&amp;Horizontal!K$11,Vertical!$E:$O,K$10,0))+0</f>
        <v>226.8</v>
      </c>
      <c r="L184" s="207">
        <f>(VLOOKUP(Horizontal!$C184&amp;Horizontal!$B184&amp;Horizontal!L$11,Vertical!$E:$O,L$10,0))+0</f>
        <v>226.68</v>
      </c>
      <c r="M184" s="207">
        <f>(VLOOKUP(Horizontal!$C184&amp;Horizontal!$B184&amp;Horizontal!M$11,Vertical!$E:$O,M$10,0))+0</f>
        <v>202.96</v>
      </c>
      <c r="N184" s="207">
        <f>(VLOOKUP(Horizontal!$C184&amp;Horizontal!$B184&amp;Horizontal!N$11,Vertical!$E:$O,N$10,0))+0</f>
        <v>167.94</v>
      </c>
      <c r="O184" s="207">
        <f>(VLOOKUP(Horizontal!$C184&amp;Horizontal!$B184&amp;Horizontal!O$11,Vertical!$E:$O,O$10,0))+0</f>
        <v>155.38999999999999</v>
      </c>
      <c r="P184" s="209">
        <f>(VLOOKUP(Horizontal!$C184&amp;Horizontal!$B184&amp;Horizontal!P$11,Vertical!$E:$O,P$10,0))+0</f>
        <v>150.51</v>
      </c>
      <c r="Q184" s="210">
        <f>(VLOOKUP(Horizontal!$C184&amp;Horizontal!$B184&amp;Horizontal!Q$11,Vertical!$E:$O,Q$10,0))+0</f>
        <v>62</v>
      </c>
      <c r="R184" s="207">
        <f>(VLOOKUP(Horizontal!$C184&amp;Horizontal!$B184&amp;Horizontal!R$11,Vertical!$E:$O,R$10,0))+0</f>
        <v>61</v>
      </c>
      <c r="S184" s="207">
        <f>(VLOOKUP(Horizontal!$C184&amp;Horizontal!$B184&amp;Horizontal!S$11,Vertical!$E:$O,S$10,0))+0</f>
        <v>55</v>
      </c>
      <c r="T184" s="207">
        <f>(VLOOKUP(Horizontal!$C184&amp;Horizontal!$B184&amp;Horizontal!T$11,Vertical!$E:$O,T$10,0))+0</f>
        <v>50</v>
      </c>
      <c r="U184" s="207">
        <f>(VLOOKUP(Horizontal!$C184&amp;Horizontal!$B184&amp;Horizontal!U$11,Vertical!$E:$O,U$10,0))+0</f>
        <v>52</v>
      </c>
      <c r="V184" s="207">
        <f>(VLOOKUP(Horizontal!$C184&amp;Horizontal!$B184&amp;Horizontal!V$11,Vertical!$E:$O,V$10,0))+0</f>
        <v>36</v>
      </c>
      <c r="W184" s="207">
        <f>(VLOOKUP(Horizontal!$C184&amp;Horizontal!$B184&amp;Horizontal!W$11,Vertical!$E:$O,W$10,0))+0</f>
        <v>32</v>
      </c>
      <c r="X184" s="207">
        <f>(VLOOKUP(Horizontal!$C184&amp;Horizontal!$B184&amp;Horizontal!X$11,Vertical!$E:$O,X$10,0))+0</f>
        <v>31</v>
      </c>
      <c r="Y184" s="209">
        <f>(VLOOKUP(Horizontal!$C184&amp;Horizontal!$B184&amp;Horizontal!Y$11,Vertical!$E:$O,Y$10,0))+0</f>
        <v>26</v>
      </c>
      <c r="Z184" s="210">
        <f>(VLOOKUP(Horizontal!$C184&amp;Horizontal!$B184&amp;Horizontal!Z$11,Vertical!$E:$O,Z$10,0))+0</f>
        <v>6.9</v>
      </c>
      <c r="AA184" s="207">
        <f>(VLOOKUP(Horizontal!$C184&amp;Horizontal!$B184&amp;Horizontal!AA$11,Vertical!$E:$O,AA$10,0))+0</f>
        <v>3.85</v>
      </c>
      <c r="AB184" s="207">
        <f>(VLOOKUP(Horizontal!$C184&amp;Horizontal!$B184&amp;Horizontal!AB$11,Vertical!$E:$O,AB$10,0))+0</f>
        <v>6.9</v>
      </c>
      <c r="AC184" s="207">
        <f>(VLOOKUP(Horizontal!$C184&amp;Horizontal!$B184&amp;Horizontal!AC$11,Vertical!$E:$O,AC$10,0))+0</f>
        <v>0</v>
      </c>
      <c r="AD184" s="207">
        <f>(VLOOKUP(Horizontal!$C184&amp;Horizontal!$B184&amp;Horizontal!AD$11,Vertical!$E:$O,AD$10,0))+0</f>
        <v>3.33</v>
      </c>
      <c r="AE184" s="207">
        <f>(VLOOKUP(Horizontal!$C184&amp;Horizontal!$B184&amp;Horizontal!AE$11,Vertical!$E:$O,AE$10,0))+0</f>
        <v>35.479999999999997</v>
      </c>
      <c r="AF184" s="207">
        <f>(VLOOKUP(Horizontal!$C184&amp;Horizontal!$B184&amp;Horizontal!AF$11,Vertical!$E:$O,AF$10,0))+0</f>
        <v>38.24</v>
      </c>
      <c r="AG184" s="207">
        <f>(VLOOKUP(Horizontal!$C184&amp;Horizontal!$B184&amp;Horizontal!AG$11,Vertical!$E:$O,AG$10,0))+0</f>
        <v>12.9</v>
      </c>
      <c r="AH184" s="209">
        <f>(VLOOKUP(Horizontal!$C184&amp;Horizontal!$B184&amp;Horizontal!AH$11,Vertical!$E:$O,AH$10,0))+0</f>
        <v>17.239999999999998</v>
      </c>
      <c r="AI184" s="210">
        <f>(VLOOKUP(Horizontal!$C184&amp;Horizontal!$B184&amp;Horizontal!AI$11,Vertical!$E:$O,AI$10,0))+0</f>
        <v>0</v>
      </c>
      <c r="AJ184" s="207">
        <f>(VLOOKUP(Horizontal!$C184&amp;Horizontal!$B184&amp;Horizontal!AJ$11,Vertical!$E:$O,AJ$10,0))+0</f>
        <v>0</v>
      </c>
      <c r="AK184" s="207">
        <f>(VLOOKUP(Horizontal!$C184&amp;Horizontal!$B184&amp;Horizontal!AK$11,Vertical!$E:$O,AK$10,0))+0</f>
        <v>3.45</v>
      </c>
      <c r="AL184" s="207">
        <f>(VLOOKUP(Horizontal!$C184&amp;Horizontal!$B184&amp;Horizontal!AL$11,Vertical!$E:$O,AL$10,0))+0</f>
        <v>0</v>
      </c>
      <c r="AM184" s="207">
        <f>(VLOOKUP(Horizontal!$C184&amp;Horizontal!$B184&amp;Horizontal!AM$11,Vertical!$E:$O,AM$10,0))+0</f>
        <v>6.67</v>
      </c>
      <c r="AN184" s="207">
        <f>(VLOOKUP(Horizontal!$C184&amp;Horizontal!$B184&amp;Horizontal!AN$11,Vertical!$E:$O,AN$10,0))+0</f>
        <v>16.13</v>
      </c>
      <c r="AO184" s="207">
        <f>(VLOOKUP(Horizontal!$C184&amp;Horizontal!$B184&amp;Horizontal!AO$11,Vertical!$E:$O,AO$10,0))+0</f>
        <v>32.35</v>
      </c>
      <c r="AP184" s="207">
        <f>(VLOOKUP(Horizontal!$C184&amp;Horizontal!$B184&amp;Horizontal!AP$11,Vertical!$E:$O,AP$10,0))+0</f>
        <v>54.84</v>
      </c>
      <c r="AQ184" s="209">
        <f>(VLOOKUP(Horizontal!$C184&amp;Horizontal!$B184&amp;Horizontal!AQ$11,Vertical!$E:$O,AQ$10,0))+0</f>
        <v>55.17</v>
      </c>
      <c r="AR184" s="210">
        <f>(VLOOKUP(Horizontal!$C184&amp;Horizontal!$B184&amp;Horizontal!AR$11,Vertical!$E:$O,AR$10,0))+0</f>
        <v>93.1</v>
      </c>
      <c r="AS184" s="207">
        <f>(VLOOKUP(Horizontal!$C184&amp;Horizontal!$B184&amp;Horizontal!AS$11,Vertical!$E:$O,AS$10,0))+0</f>
        <v>96.15</v>
      </c>
      <c r="AT184" s="207">
        <f>(VLOOKUP(Horizontal!$C184&amp;Horizontal!$B184&amp;Horizontal!AT$11,Vertical!$E:$O,AT$10,0))+0</f>
        <v>89.66</v>
      </c>
      <c r="AU184" s="207">
        <f>(VLOOKUP(Horizontal!$C184&amp;Horizontal!$B184&amp;Horizontal!AU$11,Vertical!$E:$O,AU$10,0))+0</f>
        <v>100</v>
      </c>
      <c r="AV184" s="207">
        <f>(VLOOKUP(Horizontal!$C184&amp;Horizontal!$B184&amp;Horizontal!AV$11,Vertical!$E:$O,AV$10,0))+0</f>
        <v>90</v>
      </c>
      <c r="AW184" s="207">
        <f>(VLOOKUP(Horizontal!$C184&amp;Horizontal!$B184&amp;Horizontal!AW$11,Vertical!$E:$O,AW$10,0))+0</f>
        <v>48.39</v>
      </c>
      <c r="AX184" s="207">
        <f>(VLOOKUP(Horizontal!$C184&amp;Horizontal!$B184&amp;Horizontal!AX$11,Vertical!$E:$O,AX$10,0))+0</f>
        <v>29.41</v>
      </c>
      <c r="AY184" s="207">
        <f>(VLOOKUP(Horizontal!$C184&amp;Horizontal!$B184&amp;Horizontal!AY$11,Vertical!$E:$O,AY$10,0))+0</f>
        <v>32.26</v>
      </c>
      <c r="AZ184" s="209">
        <f>(VLOOKUP(Horizontal!$C184&amp;Horizontal!$B184&amp;Horizontal!AZ$11,Vertical!$E:$O,AZ$10,0))+0</f>
        <v>27.59</v>
      </c>
      <c r="BA184" s="208">
        <f>(VLOOKUP(Horizontal!$C184&amp;Horizontal!$B184&amp;Horizontal!BA$11,Vertical!$E:$O,BA$10,0))+0</f>
        <v>31.51</v>
      </c>
      <c r="BB184" s="210">
        <f>(VLOOKUP(Horizontal!$C184&amp;Horizontal!$B184&amp;Horizontal!BB$11,Vertical!$E:$O,BB$10,0))+0</f>
        <v>137.91</v>
      </c>
      <c r="BC184" s="207">
        <f>(VLOOKUP(Horizontal!$C184&amp;Horizontal!$B184&amp;Horizontal!BC$11,Vertical!$E:$O,BC$10,0))+0</f>
        <v>211.51</v>
      </c>
      <c r="BD184" s="207">
        <f>(VLOOKUP(Horizontal!$C184&amp;Horizontal!$B184&amp;Horizontal!BD$11,Vertical!$E:$O,BD$10,0))+0</f>
        <v>224.82</v>
      </c>
      <c r="BE184" s="207">
        <f>(VLOOKUP(Horizontal!$C184&amp;Horizontal!$B184&amp;Horizontal!BE$11,Vertical!$E:$O,BE$10,0))+0</f>
        <v>261.61</v>
      </c>
      <c r="BF184" s="207">
        <f>(VLOOKUP(Horizontal!$C184&amp;Horizontal!$B184&amp;Horizontal!BF$11,Vertical!$E:$O,BF$10,0))+0</f>
        <v>265.08</v>
      </c>
      <c r="BG184" s="207">
        <f>(VLOOKUP(Horizontal!$C184&amp;Horizontal!$B184&amp;Horizontal!BG$11,Vertical!$E:$O,BG$10,0))+0</f>
        <v>253.58</v>
      </c>
      <c r="BH184" s="207">
        <f>(VLOOKUP(Horizontal!$C184&amp;Horizontal!$B184&amp;Horizontal!BH$11,Vertical!$E:$O,BH$10,0))+0</f>
        <v>214.2</v>
      </c>
      <c r="BI184" s="207">
        <f>(VLOOKUP(Horizontal!$C184&amp;Horizontal!$B184&amp;Horizontal!BI$11,Vertical!$E:$O,BI$10,0))+0</f>
        <v>197.44</v>
      </c>
      <c r="BJ184" s="209">
        <f>(VLOOKUP(Horizontal!$C184&amp;Horizontal!$B184&amp;Horizontal!BJ$11,Vertical!$E:$O,BJ$10,0))+0</f>
        <v>190.23</v>
      </c>
      <c r="BK184" s="210">
        <f>(VLOOKUP(Horizontal!$C184&amp;Horizontal!$B184&amp;Horizontal!BK$11,Vertical!$E:$O,BK$10,0))+0</f>
        <v>49</v>
      </c>
      <c r="BL184" s="207">
        <f>(VLOOKUP(Horizontal!$C184&amp;Horizontal!$B184&amp;Horizontal!BL$11,Vertical!$E:$O,BL$10,0))+0</f>
        <v>46</v>
      </c>
      <c r="BM184" s="207">
        <f>(VLOOKUP(Horizontal!$C184&amp;Horizontal!$B184&amp;Horizontal!BM$11,Vertical!$E:$O,BM$10,0))+0</f>
        <v>44</v>
      </c>
      <c r="BN184" s="207">
        <f>(VLOOKUP(Horizontal!$C184&amp;Horizontal!$B184&amp;Horizontal!BN$11,Vertical!$E:$O,BN$10,0))+0</f>
        <v>42</v>
      </c>
      <c r="BO184" s="207">
        <f>(VLOOKUP(Horizontal!$C184&amp;Horizontal!$B184&amp;Horizontal!BO$11,Vertical!$E:$O,BO$10,0))+0</f>
        <v>43</v>
      </c>
      <c r="BP184" s="207">
        <f>(VLOOKUP(Horizontal!$C184&amp;Horizontal!$B184&amp;Horizontal!BP$11,Vertical!$E:$O,BP$10,0))+0</f>
        <v>34</v>
      </c>
      <c r="BQ184" s="207">
        <f>(VLOOKUP(Horizontal!$C184&amp;Horizontal!$B184&amp;Horizontal!BQ$11,Vertical!$E:$O,BQ$10,0))+0</f>
        <v>27</v>
      </c>
      <c r="BR184" s="207">
        <f>(VLOOKUP(Horizontal!$C184&amp;Horizontal!$B184&amp;Horizontal!BR$11,Vertical!$E:$O,BR$10,0))+0</f>
        <v>28</v>
      </c>
      <c r="BS184" s="209">
        <f>(VLOOKUP(Horizontal!$C184&amp;Horizontal!$B184&amp;Horizontal!BS$11,Vertical!$E:$O,BS$10,0))+0</f>
        <v>25</v>
      </c>
      <c r="BT184" s="210">
        <f>(VLOOKUP(Horizontal!$C184&amp;Horizontal!$B184&amp;Horizontal!BT$11,Vertical!$E:$O,BT$10,0))+0</f>
        <v>13.64</v>
      </c>
      <c r="BU184" s="207">
        <f>(VLOOKUP(Horizontal!$C184&amp;Horizontal!$B184&amp;Horizontal!BU$11,Vertical!$E:$O,BU$10,0))+0</f>
        <v>12.5</v>
      </c>
      <c r="BV184" s="207">
        <f>(VLOOKUP(Horizontal!$C184&amp;Horizontal!$B184&amp;Horizontal!BV$11,Vertical!$E:$O,BV$10,0))+0</f>
        <v>12.5</v>
      </c>
      <c r="BW184" s="207">
        <f>(VLOOKUP(Horizontal!$C184&amp;Horizontal!$B184&amp;Horizontal!BW$11,Vertical!$E:$O,BW$10,0))+0</f>
        <v>16</v>
      </c>
      <c r="BX184" s="207">
        <f>(VLOOKUP(Horizontal!$C184&amp;Horizontal!$B184&amp;Horizontal!BX$11,Vertical!$E:$O,BX$10,0))+0</f>
        <v>12</v>
      </c>
      <c r="BY184" s="207">
        <f>(VLOOKUP(Horizontal!$C184&amp;Horizontal!$B184&amp;Horizontal!BY$11,Vertical!$E:$O,BY$10,0))+0</f>
        <v>24.14</v>
      </c>
      <c r="BZ184" s="207">
        <f>(VLOOKUP(Horizontal!$C184&amp;Horizontal!$B184&amp;Horizontal!BZ$11,Vertical!$E:$O,BZ$10,0))+0</f>
        <v>32</v>
      </c>
      <c r="CA184" s="207">
        <f>(VLOOKUP(Horizontal!$C184&amp;Horizontal!$B184&amp;Horizontal!CA$11,Vertical!$E:$O,CA$10,0))+0</f>
        <v>25.93</v>
      </c>
      <c r="CB184" s="209">
        <f>(VLOOKUP(Horizontal!$C184&amp;Horizontal!$B184&amp;Horizontal!CB$11,Vertical!$E:$O,CB$10,0))+0</f>
        <v>37.04</v>
      </c>
      <c r="CC184" s="210">
        <f>(VLOOKUP(Horizontal!$C184&amp;Horizontal!$B184&amp;Horizontal!CC$11,Vertical!$E:$O,CC$10,0))+0</f>
        <v>4.55</v>
      </c>
      <c r="CD184" s="207">
        <f>(VLOOKUP(Horizontal!$C184&amp;Horizontal!$B184&amp;Horizontal!CD$11,Vertical!$E:$O,CD$10,0))+0</f>
        <v>0</v>
      </c>
      <c r="CE184" s="207">
        <f>(VLOOKUP(Horizontal!$C184&amp;Horizontal!$B184&amp;Horizontal!CE$11,Vertical!$E:$O,CE$10,0))+0</f>
        <v>4.17</v>
      </c>
      <c r="CF184" s="207">
        <f>(VLOOKUP(Horizontal!$C184&amp;Horizontal!$B184&amp;Horizontal!CF$11,Vertical!$E:$O,CF$10,0))+0</f>
        <v>4</v>
      </c>
      <c r="CG184" s="207">
        <f>(VLOOKUP(Horizontal!$C184&amp;Horizontal!$B184&amp;Horizontal!CG$11,Vertical!$E:$O,CG$10,0))+0</f>
        <v>8</v>
      </c>
      <c r="CH184" s="207">
        <f>(VLOOKUP(Horizontal!$C184&amp;Horizontal!$B184&amp;Horizontal!CH$11,Vertical!$E:$O,CH$10,0))+0</f>
        <v>31.03</v>
      </c>
      <c r="CI184" s="207">
        <f>(VLOOKUP(Horizontal!$C184&amp;Horizontal!$B184&amp;Horizontal!CI$11,Vertical!$E:$O,CI$10,0))+0</f>
        <v>36</v>
      </c>
      <c r="CJ184" s="207">
        <f>(VLOOKUP(Horizontal!$C184&amp;Horizontal!$B184&amp;Horizontal!CJ$11,Vertical!$E:$O,CJ$10,0))+0</f>
        <v>44.44</v>
      </c>
      <c r="CK184" s="209">
        <f>(VLOOKUP(Horizontal!$C184&amp;Horizontal!$B184&amp;Horizontal!CK$11,Vertical!$E:$O,CK$10,0))+0</f>
        <v>37.04</v>
      </c>
      <c r="CL184" s="210">
        <f>(VLOOKUP(Horizontal!$C184&amp;Horizontal!$B184&amp;Horizontal!CL$11,Vertical!$E:$O,CL$10,0))+0</f>
        <v>81.819999999999993</v>
      </c>
      <c r="CM184" s="207">
        <f>(VLOOKUP(Horizontal!$C184&amp;Horizontal!$B184&amp;Horizontal!CM$11,Vertical!$E:$O,CM$10,0))+0</f>
        <v>87.5</v>
      </c>
      <c r="CN184" s="207">
        <f>(VLOOKUP(Horizontal!$C184&amp;Horizontal!$B184&amp;Horizontal!CN$11,Vertical!$E:$O,CN$10,0))+0</f>
        <v>83.33</v>
      </c>
      <c r="CO184" s="207">
        <f>(VLOOKUP(Horizontal!$C184&amp;Horizontal!$B184&amp;Horizontal!CO$11,Vertical!$E:$O,CO$10,0))+0</f>
        <v>80</v>
      </c>
      <c r="CP184" s="207">
        <f>(VLOOKUP(Horizontal!$C184&amp;Horizontal!$B184&amp;Horizontal!CP$11,Vertical!$E:$O,CP$10,0))+0</f>
        <v>80</v>
      </c>
      <c r="CQ184" s="207">
        <f>(VLOOKUP(Horizontal!$C184&amp;Horizontal!$B184&amp;Horizontal!CQ$11,Vertical!$E:$O,CQ$10,0))+0</f>
        <v>44.83</v>
      </c>
      <c r="CR184" s="207">
        <f>(VLOOKUP(Horizontal!$C184&amp;Horizontal!$B184&amp;Horizontal!CR$11,Vertical!$E:$O,CR$10,0))+0</f>
        <v>32</v>
      </c>
      <c r="CS184" s="207">
        <f>(VLOOKUP(Horizontal!$C184&amp;Horizontal!$B184&amp;Horizontal!CS$11,Vertical!$E:$O,CS$10,0))+0</f>
        <v>29.63</v>
      </c>
      <c r="CT184" s="207">
        <f>(VLOOKUP(Horizontal!$C184&amp;Horizontal!$B184&amp;Horizontal!CT$11,Vertical!$E:$O,CT$10,0))+0</f>
        <v>25.93</v>
      </c>
      <c r="CU184" s="150"/>
      <c r="CV184" s="211">
        <f t="shared" si="80"/>
        <v>33.11</v>
      </c>
      <c r="CW184" s="190">
        <f t="shared" si="81"/>
        <v>36.319999999999993</v>
      </c>
      <c r="CX184" s="190">
        <f t="shared" si="82"/>
        <v>35.28</v>
      </c>
      <c r="CY184" s="190">
        <f t="shared" si="83"/>
        <v>34.81</v>
      </c>
      <c r="CZ184" s="190">
        <f t="shared" si="84"/>
        <v>38.399999999999977</v>
      </c>
      <c r="DA184" s="190">
        <f t="shared" si="85"/>
        <v>50.620000000000005</v>
      </c>
      <c r="DB184" s="190">
        <f t="shared" si="86"/>
        <v>46.259999999999991</v>
      </c>
      <c r="DC184" s="190">
        <f t="shared" si="87"/>
        <v>42.050000000000011</v>
      </c>
      <c r="DD184" s="212">
        <f t="shared" si="88"/>
        <v>39.72</v>
      </c>
      <c r="DE184" s="9">
        <v>160</v>
      </c>
      <c r="DF184" s="212">
        <f t="shared" si="89"/>
        <v>103.65721040189133</v>
      </c>
      <c r="DG184" s="264"/>
      <c r="DH184" s="265"/>
      <c r="DI184" s="265"/>
      <c r="DJ184" s="266"/>
      <c r="DK184" s="190">
        <v>84.59</v>
      </c>
      <c r="DL184" s="190">
        <v>84.59</v>
      </c>
      <c r="DM184" s="190">
        <v>107.56</v>
      </c>
      <c r="DN184" s="212">
        <v>49</v>
      </c>
      <c r="DO184" s="190">
        <v>84.83</v>
      </c>
      <c r="DP184" s="190">
        <v>84.83</v>
      </c>
      <c r="DQ184" s="190">
        <v>106.83</v>
      </c>
      <c r="DR184" s="212">
        <v>78.040000000000006</v>
      </c>
      <c r="DS184" s="150"/>
      <c r="DT184" s="190">
        <v>97</v>
      </c>
      <c r="DU184" s="190">
        <v>150</v>
      </c>
      <c r="DV184" s="190">
        <v>165</v>
      </c>
      <c r="DW184" s="190">
        <v>211</v>
      </c>
      <c r="DX184" s="190"/>
      <c r="DY184" s="190"/>
      <c r="DZ184" s="190">
        <v>211</v>
      </c>
      <c r="EA184" s="190">
        <v>211</v>
      </c>
      <c r="EB184" s="190"/>
      <c r="EC184" s="190">
        <v>211</v>
      </c>
      <c r="ED184" s="190">
        <v>186.6690909090909</v>
      </c>
      <c r="EE184" s="190">
        <v>195</v>
      </c>
      <c r="EF184" s="190">
        <v>170</v>
      </c>
      <c r="EG184" s="190">
        <v>160</v>
      </c>
      <c r="EH184" s="212">
        <v>155</v>
      </c>
      <c r="EI184" s="213"/>
      <c r="EJ184" s="211">
        <v>38</v>
      </c>
      <c r="EK184" s="190">
        <v>40</v>
      </c>
      <c r="EL184" s="190">
        <v>43</v>
      </c>
      <c r="EM184" s="190">
        <v>45</v>
      </c>
      <c r="EN184" s="190"/>
      <c r="EO184" s="190"/>
      <c r="EP184" s="190">
        <v>45</v>
      </c>
      <c r="EQ184" s="190">
        <v>48.333333333333336</v>
      </c>
      <c r="ER184" s="190"/>
      <c r="ES184" s="190">
        <v>46.666666666666671</v>
      </c>
      <c r="ET184" s="190">
        <v>44.555555555555557</v>
      </c>
      <c r="EU184" s="190">
        <v>60</v>
      </c>
      <c r="EV184" s="190">
        <v>55</v>
      </c>
      <c r="EW184" s="190">
        <v>50</v>
      </c>
      <c r="EX184" s="212">
        <v>50</v>
      </c>
      <c r="EY184" s="211"/>
      <c r="EZ184" s="75">
        <f t="shared" si="126"/>
        <v>-2.8088760578449921E-2</v>
      </c>
      <c r="FA184" s="89">
        <f t="shared" si="134"/>
        <v>-0.1</v>
      </c>
      <c r="FB184" s="212"/>
      <c r="FC184" s="213">
        <f t="shared" si="106"/>
        <v>18</v>
      </c>
      <c r="FD184" s="213">
        <f t="shared" si="107"/>
        <v>20</v>
      </c>
      <c r="FE184" s="213">
        <f t="shared" si="108"/>
        <v>23</v>
      </c>
      <c r="FF184" s="213">
        <f t="shared" si="109"/>
        <v>25</v>
      </c>
      <c r="FG184" s="213"/>
      <c r="FH184" s="213"/>
      <c r="FI184" s="213"/>
      <c r="FJ184" s="213"/>
      <c r="FK184" s="213"/>
      <c r="FL184" s="213"/>
      <c r="FM184" s="213">
        <f t="shared" si="110"/>
        <v>24.555555555555557</v>
      </c>
      <c r="FN184" s="213">
        <f t="shared" si="111"/>
        <v>40</v>
      </c>
      <c r="FO184" s="213">
        <f t="shared" si="112"/>
        <v>35</v>
      </c>
      <c r="FP184" s="213">
        <f t="shared" si="113"/>
        <v>30</v>
      </c>
      <c r="FQ184" s="213">
        <f t="shared" si="114"/>
        <v>30</v>
      </c>
      <c r="FR184" s="213"/>
      <c r="FS184" s="211"/>
      <c r="FT184" s="190"/>
      <c r="FU184" s="190"/>
      <c r="FV184" s="190"/>
      <c r="FW184" s="190"/>
      <c r="FX184" s="190"/>
      <c r="FY184" s="190"/>
      <c r="FZ184" s="190"/>
      <c r="GA184" s="190"/>
      <c r="GB184" s="190"/>
      <c r="GC184" s="190"/>
      <c r="GD184" s="190"/>
      <c r="GE184" s="190"/>
      <c r="GF184" s="190"/>
      <c r="GG184" s="212"/>
    </row>
    <row r="185" spans="2:189">
      <c r="B185" s="33">
        <f t="shared" si="127"/>
        <v>43207</v>
      </c>
      <c r="C185" s="30" t="s">
        <v>50</v>
      </c>
      <c r="D185" s="30">
        <v>2018</v>
      </c>
      <c r="E185" s="30" t="str">
        <f t="shared" ref="E185" si="138">D185&amp;C185</f>
        <v>2018S16</v>
      </c>
      <c r="F185" s="30" t="str">
        <f t="shared" si="133"/>
        <v>42018</v>
      </c>
      <c r="G185" s="208" t="str">
        <f>VLOOKUP(Horizontal!$C185&amp;Horizontal!$B185&amp;Horizontal!G$11,Vertical!$E:$O,G$10,0)</f>
        <v>-2,78</v>
      </c>
      <c r="H185" s="207">
        <f>(VLOOKUP(Horizontal!$C185&amp;Horizontal!$B185&amp;Horizontal!H$11,Vertical!$E:$O,H$10,0))+0</f>
        <v>101.56</v>
      </c>
      <c r="I185" s="207">
        <f>(VLOOKUP(Horizontal!$C185&amp;Horizontal!$B185&amp;Horizontal!I$11,Vertical!$E:$O,I$10,0))+0</f>
        <v>147.88999999999999</v>
      </c>
      <c r="J185" s="207">
        <f>(VLOOKUP(Horizontal!$C185&amp;Horizontal!$B185&amp;Horizontal!J$11,Vertical!$E:$O,J$10,0))+0</f>
        <v>164.94</v>
      </c>
      <c r="K185" s="207">
        <f>(VLOOKUP(Horizontal!$C185&amp;Horizontal!$B185&amp;Horizontal!K$11,Vertical!$E:$O,K$10,0))+0</f>
        <v>206.45</v>
      </c>
      <c r="L185" s="207">
        <f>(VLOOKUP(Horizontal!$C185&amp;Horizontal!$B185&amp;Horizontal!L$11,Vertical!$E:$O,L$10,0))+0</f>
        <v>207.65</v>
      </c>
      <c r="M185" s="207">
        <f>(VLOOKUP(Horizontal!$C185&amp;Horizontal!$B185&amp;Horizontal!M$11,Vertical!$E:$O,M$10,0))+0</f>
        <v>202.88</v>
      </c>
      <c r="N185" s="207">
        <f>(VLOOKUP(Horizontal!$C185&amp;Horizontal!$B185&amp;Horizontal!N$11,Vertical!$E:$O,N$10,0))+0</f>
        <v>167.71</v>
      </c>
      <c r="O185" s="207">
        <f>(VLOOKUP(Horizontal!$C185&amp;Horizontal!$B185&amp;Horizontal!O$11,Vertical!$E:$O,O$10,0))+0</f>
        <v>155.04</v>
      </c>
      <c r="P185" s="209">
        <f>(VLOOKUP(Horizontal!$C185&amp;Horizontal!$B185&amp;Horizontal!P$11,Vertical!$E:$O,P$10,0))+0</f>
        <v>150.46</v>
      </c>
      <c r="Q185" s="210">
        <f>(VLOOKUP(Horizontal!$C185&amp;Horizontal!$B185&amp;Horizontal!Q$11,Vertical!$E:$O,Q$10,0))+0</f>
        <v>56</v>
      </c>
      <c r="R185" s="207">
        <f>(VLOOKUP(Horizontal!$C185&amp;Horizontal!$B185&amp;Horizontal!R$11,Vertical!$E:$O,R$10,0))+0</f>
        <v>56</v>
      </c>
      <c r="S185" s="207">
        <f>(VLOOKUP(Horizontal!$C185&amp;Horizontal!$B185&amp;Horizontal!S$11,Vertical!$E:$O,S$10,0))+0</f>
        <v>53</v>
      </c>
      <c r="T185" s="207">
        <f>(VLOOKUP(Horizontal!$C185&amp;Horizontal!$B185&amp;Horizontal!T$11,Vertical!$E:$O,T$10,0))+0</f>
        <v>45</v>
      </c>
      <c r="U185" s="207">
        <f>(VLOOKUP(Horizontal!$C185&amp;Horizontal!$B185&amp;Horizontal!U$11,Vertical!$E:$O,U$10,0))+0</f>
        <v>51</v>
      </c>
      <c r="V185" s="207">
        <f>(VLOOKUP(Horizontal!$C185&amp;Horizontal!$B185&amp;Horizontal!V$11,Vertical!$E:$O,V$10,0))+0</f>
        <v>35</v>
      </c>
      <c r="W185" s="207">
        <f>(VLOOKUP(Horizontal!$C185&amp;Horizontal!$B185&amp;Horizontal!W$11,Vertical!$E:$O,W$10,0))+0</f>
        <v>31</v>
      </c>
      <c r="X185" s="207">
        <f>(VLOOKUP(Horizontal!$C185&amp;Horizontal!$B185&amp;Horizontal!X$11,Vertical!$E:$O,X$10,0))+0</f>
        <v>33</v>
      </c>
      <c r="Y185" s="209">
        <f>(VLOOKUP(Horizontal!$C185&amp;Horizontal!$B185&amp;Horizontal!Y$11,Vertical!$E:$O,Y$10,0))+0</f>
        <v>28</v>
      </c>
      <c r="Z185" s="210">
        <f>(VLOOKUP(Horizontal!$C185&amp;Horizontal!$B185&amp;Horizontal!Z$11,Vertical!$E:$O,Z$10,0))+0</f>
        <v>68</v>
      </c>
      <c r="AA185" s="207">
        <f>(VLOOKUP(Horizontal!$C185&amp;Horizontal!$B185&amp;Horizontal!AA$11,Vertical!$E:$O,AA$10,0))+0</f>
        <v>95.83</v>
      </c>
      <c r="AB185" s="207">
        <f>(VLOOKUP(Horizontal!$C185&amp;Horizontal!$B185&amp;Horizontal!AB$11,Vertical!$E:$O,AB$10,0))+0</f>
        <v>96.15</v>
      </c>
      <c r="AC185" s="207">
        <f>(VLOOKUP(Horizontal!$C185&amp;Horizontal!$B185&amp;Horizontal!AC$11,Vertical!$E:$O,AC$10,0))+0</f>
        <v>81.48</v>
      </c>
      <c r="AD185" s="207">
        <f>(VLOOKUP(Horizontal!$C185&amp;Horizontal!$B185&amp;Horizontal!AD$11,Vertical!$E:$O,AD$10,0))+0</f>
        <v>88.46</v>
      </c>
      <c r="AE185" s="207">
        <f>(VLOOKUP(Horizontal!$C185&amp;Horizontal!$B185&amp;Horizontal!AE$11,Vertical!$E:$O,AE$10,0))+0</f>
        <v>33.33</v>
      </c>
      <c r="AF185" s="207">
        <f>(VLOOKUP(Horizontal!$C185&amp;Horizontal!$B185&amp;Horizontal!AF$11,Vertical!$E:$O,AF$10,0))+0</f>
        <v>22.58</v>
      </c>
      <c r="AG185" s="207">
        <f>(VLOOKUP(Horizontal!$C185&amp;Horizontal!$B185&amp;Horizontal!AG$11,Vertical!$E:$O,AG$10,0))+0</f>
        <v>25</v>
      </c>
      <c r="AH185" s="209">
        <f>(VLOOKUP(Horizontal!$C185&amp;Horizontal!$B185&amp;Horizontal!AH$11,Vertical!$E:$O,AH$10,0))+0</f>
        <v>26.67</v>
      </c>
      <c r="AI185" s="210">
        <f>(VLOOKUP(Horizontal!$C185&amp;Horizontal!$B185&amp;Horizontal!AI$11,Vertical!$E:$O,AI$10,0))+0</f>
        <v>16</v>
      </c>
      <c r="AJ185" s="207">
        <f>(VLOOKUP(Horizontal!$C185&amp;Horizontal!$B185&amp;Horizontal!AJ$11,Vertical!$E:$O,AJ$10,0))+0</f>
        <v>0</v>
      </c>
      <c r="AK185" s="207">
        <f>(VLOOKUP(Horizontal!$C185&amp;Horizontal!$B185&amp;Horizontal!AK$11,Vertical!$E:$O,AK$10,0))+0</f>
        <v>0</v>
      </c>
      <c r="AL185" s="207">
        <f>(VLOOKUP(Horizontal!$C185&amp;Horizontal!$B185&amp;Horizontal!AL$11,Vertical!$E:$O,AL$10,0))+0</f>
        <v>11.11</v>
      </c>
      <c r="AM185" s="207">
        <f>(VLOOKUP(Horizontal!$C185&amp;Horizontal!$B185&amp;Horizontal!AM$11,Vertical!$E:$O,AM$10,0))+0</f>
        <v>0</v>
      </c>
      <c r="AN185" s="207">
        <f>(VLOOKUP(Horizontal!$C185&amp;Horizontal!$B185&amp;Horizontal!AN$11,Vertical!$E:$O,AN$10,0))+0</f>
        <v>44.44</v>
      </c>
      <c r="AO185" s="207">
        <f>(VLOOKUP(Horizontal!$C185&amp;Horizontal!$B185&amp;Horizontal!AO$11,Vertical!$E:$O,AO$10,0))+0</f>
        <v>48.39</v>
      </c>
      <c r="AP185" s="207">
        <f>(VLOOKUP(Horizontal!$C185&amp;Horizontal!$B185&amp;Horizontal!AP$11,Vertical!$E:$O,AP$10,0))+0</f>
        <v>53.13</v>
      </c>
      <c r="AQ185" s="209">
        <f>(VLOOKUP(Horizontal!$C185&amp;Horizontal!$B185&amp;Horizontal!AQ$11,Vertical!$E:$O,AQ$10,0))+0</f>
        <v>40</v>
      </c>
      <c r="AR185" s="210">
        <f>(VLOOKUP(Horizontal!$C185&amp;Horizontal!$B185&amp;Horizontal!AR$11,Vertical!$E:$O,AR$10,0))+0</f>
        <v>16</v>
      </c>
      <c r="AS185" s="207">
        <f>(VLOOKUP(Horizontal!$C185&amp;Horizontal!$B185&amp;Horizontal!AS$11,Vertical!$E:$O,AS$10,0))+0</f>
        <v>4.17</v>
      </c>
      <c r="AT185" s="207">
        <f>(VLOOKUP(Horizontal!$C185&amp;Horizontal!$B185&amp;Horizontal!AT$11,Vertical!$E:$O,AT$10,0))+0</f>
        <v>3.85</v>
      </c>
      <c r="AU185" s="207">
        <f>(VLOOKUP(Horizontal!$C185&amp;Horizontal!$B185&amp;Horizontal!AU$11,Vertical!$E:$O,AU$10,0))+0</f>
        <v>7.41</v>
      </c>
      <c r="AV185" s="207">
        <f>(VLOOKUP(Horizontal!$C185&amp;Horizontal!$B185&amp;Horizontal!AV$11,Vertical!$E:$O,AV$10,0))+0</f>
        <v>11.54</v>
      </c>
      <c r="AW185" s="207">
        <f>(VLOOKUP(Horizontal!$C185&amp;Horizontal!$B185&amp;Horizontal!AW$11,Vertical!$E:$O,AW$10,0))+0</f>
        <v>22.22</v>
      </c>
      <c r="AX185" s="207">
        <f>(VLOOKUP(Horizontal!$C185&amp;Horizontal!$B185&amp;Horizontal!AX$11,Vertical!$E:$O,AX$10,0))+0</f>
        <v>29.03</v>
      </c>
      <c r="AY185" s="207">
        <f>(VLOOKUP(Horizontal!$C185&amp;Horizontal!$B185&amp;Horizontal!AY$11,Vertical!$E:$O,AY$10,0))+0</f>
        <v>21.88</v>
      </c>
      <c r="AZ185" s="209">
        <f>(VLOOKUP(Horizontal!$C185&amp;Horizontal!$B185&amp;Horizontal!AZ$11,Vertical!$E:$O,AZ$10,0))+0</f>
        <v>33.33</v>
      </c>
      <c r="BA185" s="208">
        <f>(VLOOKUP(Horizontal!$C185&amp;Horizontal!$B185&amp;Horizontal!BA$11,Vertical!$E:$O,BA$10,0))+0</f>
        <v>31.76</v>
      </c>
      <c r="BB185" s="210">
        <f>(VLOOKUP(Horizontal!$C185&amp;Horizontal!$B185&amp;Horizontal!BB$11,Vertical!$E:$O,BB$10,0))+0</f>
        <v>134.37</v>
      </c>
      <c r="BC185" s="207">
        <f>(VLOOKUP(Horizontal!$C185&amp;Horizontal!$B185&amp;Horizontal!BC$11,Vertical!$E:$O,BC$10,0))+0</f>
        <v>186.12</v>
      </c>
      <c r="BD185" s="207">
        <f>(VLOOKUP(Horizontal!$C185&amp;Horizontal!$B185&amp;Horizontal!BD$11,Vertical!$E:$O,BD$10,0))+0</f>
        <v>203.8</v>
      </c>
      <c r="BE185" s="207">
        <f>(VLOOKUP(Horizontal!$C185&amp;Horizontal!$B185&amp;Horizontal!BE$11,Vertical!$E:$O,BE$10,0))+0</f>
        <v>246.06</v>
      </c>
      <c r="BF185" s="207">
        <f>(VLOOKUP(Horizontal!$C185&amp;Horizontal!$B185&amp;Horizontal!BF$11,Vertical!$E:$O,BF$10,0))+0</f>
        <v>250.57</v>
      </c>
      <c r="BG185" s="207">
        <f>(VLOOKUP(Horizontal!$C185&amp;Horizontal!$B185&amp;Horizontal!BG$11,Vertical!$E:$O,BG$10,0))+0</f>
        <v>256.14999999999998</v>
      </c>
      <c r="BH185" s="207">
        <f>(VLOOKUP(Horizontal!$C185&amp;Horizontal!$B185&amp;Horizontal!BH$11,Vertical!$E:$O,BH$10,0))+0</f>
        <v>212.59</v>
      </c>
      <c r="BI185" s="207">
        <f>(VLOOKUP(Horizontal!$C185&amp;Horizontal!$B185&amp;Horizontal!BI$11,Vertical!$E:$O,BI$10,0))+0</f>
        <v>198.1</v>
      </c>
      <c r="BJ185" s="209">
        <f>(VLOOKUP(Horizontal!$C185&amp;Horizontal!$B185&amp;Horizontal!BJ$11,Vertical!$E:$O,BJ$10,0))+0</f>
        <v>190.09</v>
      </c>
      <c r="BK185" s="210">
        <f>(VLOOKUP(Horizontal!$C185&amp;Horizontal!$B185&amp;Horizontal!BK$11,Vertical!$E:$O,BK$10,0))+0</f>
        <v>52</v>
      </c>
      <c r="BL185" s="207">
        <f>(VLOOKUP(Horizontal!$C185&amp;Horizontal!$B185&amp;Horizontal!BL$11,Vertical!$E:$O,BL$10,0))+0</f>
        <v>48</v>
      </c>
      <c r="BM185" s="207">
        <f>(VLOOKUP(Horizontal!$C185&amp;Horizontal!$B185&amp;Horizontal!BM$11,Vertical!$E:$O,BM$10,0))+0</f>
        <v>45</v>
      </c>
      <c r="BN185" s="207">
        <f>(VLOOKUP(Horizontal!$C185&amp;Horizontal!$B185&amp;Horizontal!BN$11,Vertical!$E:$O,BN$10,0))+0</f>
        <v>42</v>
      </c>
      <c r="BO185" s="207">
        <f>(VLOOKUP(Horizontal!$C185&amp;Horizontal!$B185&amp;Horizontal!BO$11,Vertical!$E:$O,BO$10,0))+0</f>
        <v>40</v>
      </c>
      <c r="BP185" s="207">
        <f>(VLOOKUP(Horizontal!$C185&amp;Horizontal!$B185&amp;Horizontal!BP$11,Vertical!$E:$O,BP$10,0))+0</f>
        <v>29</v>
      </c>
      <c r="BQ185" s="207">
        <f>(VLOOKUP(Horizontal!$C185&amp;Horizontal!$B185&amp;Horizontal!BQ$11,Vertical!$E:$O,BQ$10,0))+0</f>
        <v>29</v>
      </c>
      <c r="BR185" s="207">
        <f>(VLOOKUP(Horizontal!$C185&amp;Horizontal!$B185&amp;Horizontal!BR$11,Vertical!$E:$O,BR$10,0))+0</f>
        <v>31</v>
      </c>
      <c r="BS185" s="209">
        <f>(VLOOKUP(Horizontal!$C185&amp;Horizontal!$B185&amp;Horizontal!BS$11,Vertical!$E:$O,BS$10,0))+0</f>
        <v>28</v>
      </c>
      <c r="BT185" s="210">
        <f>(VLOOKUP(Horizontal!$C185&amp;Horizontal!$B185&amp;Horizontal!BT$11,Vertical!$E:$O,BT$10,0))+0</f>
        <v>59.09</v>
      </c>
      <c r="BU185" s="207">
        <f>(VLOOKUP(Horizontal!$C185&amp;Horizontal!$B185&amp;Horizontal!BU$11,Vertical!$E:$O,BU$10,0))+0</f>
        <v>83.33</v>
      </c>
      <c r="BV185" s="207">
        <f>(VLOOKUP(Horizontal!$C185&amp;Horizontal!$B185&amp;Horizontal!BV$11,Vertical!$E:$O,BV$10,0))+0</f>
        <v>86.36</v>
      </c>
      <c r="BW185" s="207">
        <f>(VLOOKUP(Horizontal!$C185&amp;Horizontal!$B185&amp;Horizontal!BW$11,Vertical!$E:$O,BW$10,0))+0</f>
        <v>61.54</v>
      </c>
      <c r="BX185" s="207">
        <f>(VLOOKUP(Horizontal!$C185&amp;Horizontal!$B185&amp;Horizontal!BX$11,Vertical!$E:$O,BX$10,0))+0</f>
        <v>70.37</v>
      </c>
      <c r="BY185" s="207">
        <f>(VLOOKUP(Horizontal!$C185&amp;Horizontal!$B185&amp;Horizontal!BY$11,Vertical!$E:$O,BY$10,0))+0</f>
        <v>36</v>
      </c>
      <c r="BZ185" s="207">
        <f>(VLOOKUP(Horizontal!$C185&amp;Horizontal!$B185&amp;Horizontal!BZ$11,Vertical!$E:$O,BZ$10,0))+0</f>
        <v>40</v>
      </c>
      <c r="CA185" s="207">
        <f>(VLOOKUP(Horizontal!$C185&amp;Horizontal!$B185&amp;Horizontal!CA$11,Vertical!$E:$O,CA$10,0))+0</f>
        <v>23.08</v>
      </c>
      <c r="CB185" s="209">
        <f>(VLOOKUP(Horizontal!$C185&amp;Horizontal!$B185&amp;Horizontal!CB$11,Vertical!$E:$O,CB$10,0))+0</f>
        <v>28.3</v>
      </c>
      <c r="CC185" s="210">
        <f>(VLOOKUP(Horizontal!$C185&amp;Horizontal!$B185&amp;Horizontal!CC$11,Vertical!$E:$O,CC$10,0))+0</f>
        <v>13.64</v>
      </c>
      <c r="CD185" s="207">
        <f>(VLOOKUP(Horizontal!$C185&amp;Horizontal!$B185&amp;Horizontal!CD$11,Vertical!$E:$O,CD$10,0))+0</f>
        <v>4.17</v>
      </c>
      <c r="CE185" s="207">
        <f>(VLOOKUP(Horizontal!$C185&amp;Horizontal!$B185&amp;Horizontal!CE$11,Vertical!$E:$O,CE$10,0))+0</f>
        <v>0</v>
      </c>
      <c r="CF185" s="207">
        <f>(VLOOKUP(Horizontal!$C185&amp;Horizontal!$B185&amp;Horizontal!CF$11,Vertical!$E:$O,CF$10,0))+0</f>
        <v>19.23</v>
      </c>
      <c r="CG185" s="207">
        <f>(VLOOKUP(Horizontal!$C185&amp;Horizontal!$B185&amp;Horizontal!CG$11,Vertical!$E:$O,CG$10,0))+0</f>
        <v>11.11</v>
      </c>
      <c r="CH185" s="207">
        <f>(VLOOKUP(Horizontal!$C185&amp;Horizontal!$B185&amp;Horizontal!CH$11,Vertical!$E:$O,CH$10,0))+0</f>
        <v>32</v>
      </c>
      <c r="CI185" s="207">
        <f>(VLOOKUP(Horizontal!$C185&amp;Horizontal!$B185&amp;Horizontal!CI$11,Vertical!$E:$O,CI$10,0))+0</f>
        <v>28</v>
      </c>
      <c r="CJ185" s="207">
        <f>(VLOOKUP(Horizontal!$C185&amp;Horizontal!$B185&amp;Horizontal!CJ$11,Vertical!$E:$O,CJ$10,0))+0</f>
        <v>42.31</v>
      </c>
      <c r="CK185" s="209">
        <f>(VLOOKUP(Horizontal!$C185&amp;Horizontal!$B185&amp;Horizontal!CK$11,Vertical!$E:$O,CK$10,0))+0</f>
        <v>45.28</v>
      </c>
      <c r="CL185" s="210">
        <f>(VLOOKUP(Horizontal!$C185&amp;Horizontal!$B185&amp;Horizontal!CL$11,Vertical!$E:$O,CL$10,0))+0</f>
        <v>27.27</v>
      </c>
      <c r="CM185" s="207">
        <f>(VLOOKUP(Horizontal!$C185&amp;Horizontal!$B185&amp;Horizontal!CM$11,Vertical!$E:$O,CM$10,0))+0</f>
        <v>12.5</v>
      </c>
      <c r="CN185" s="207">
        <f>(VLOOKUP(Horizontal!$C185&amp;Horizontal!$B185&amp;Horizontal!CN$11,Vertical!$E:$O,CN$10,0))+0</f>
        <v>13.64</v>
      </c>
      <c r="CO185" s="207">
        <f>(VLOOKUP(Horizontal!$C185&amp;Horizontal!$B185&amp;Horizontal!CO$11,Vertical!$E:$O,CO$10,0))+0</f>
        <v>19.23</v>
      </c>
      <c r="CP185" s="207">
        <f>(VLOOKUP(Horizontal!$C185&amp;Horizontal!$B185&amp;Horizontal!CP$11,Vertical!$E:$O,CP$10,0))+0</f>
        <v>18.52</v>
      </c>
      <c r="CQ185" s="207">
        <f>(VLOOKUP(Horizontal!$C185&amp;Horizontal!$B185&amp;Horizontal!CQ$11,Vertical!$E:$O,CQ$10,0))+0</f>
        <v>32</v>
      </c>
      <c r="CR185" s="207">
        <f>(VLOOKUP(Horizontal!$C185&amp;Horizontal!$B185&amp;Horizontal!CR$11,Vertical!$E:$O,CR$10,0))+0</f>
        <v>32</v>
      </c>
      <c r="CS185" s="207">
        <f>(VLOOKUP(Horizontal!$C185&amp;Horizontal!$B185&amp;Horizontal!CS$11,Vertical!$E:$O,CS$10,0))+0</f>
        <v>34.619999999999997</v>
      </c>
      <c r="CT185" s="207">
        <f>(VLOOKUP(Horizontal!$C185&amp;Horizontal!$B185&amp;Horizontal!CT$11,Vertical!$E:$O,CT$10,0))+0</f>
        <v>26.42</v>
      </c>
      <c r="CU185" s="150"/>
      <c r="CV185" s="211">
        <f t="shared" si="80"/>
        <v>32.81</v>
      </c>
      <c r="CW185" s="190">
        <f t="shared" si="81"/>
        <v>38.230000000000018</v>
      </c>
      <c r="CX185" s="190">
        <f t="shared" si="82"/>
        <v>38.860000000000014</v>
      </c>
      <c r="CY185" s="190">
        <f t="shared" si="83"/>
        <v>39.610000000000014</v>
      </c>
      <c r="CZ185" s="190">
        <f t="shared" si="84"/>
        <v>42.919999999999987</v>
      </c>
      <c r="DA185" s="190">
        <f t="shared" si="85"/>
        <v>53.269999999999982</v>
      </c>
      <c r="DB185" s="190">
        <f t="shared" si="86"/>
        <v>44.879999999999995</v>
      </c>
      <c r="DC185" s="190">
        <f t="shared" si="87"/>
        <v>43.06</v>
      </c>
      <c r="DD185" s="212">
        <f t="shared" si="88"/>
        <v>39.629999999999995</v>
      </c>
      <c r="DE185" s="9">
        <v>160</v>
      </c>
      <c r="DF185" s="212">
        <f t="shared" si="89"/>
        <v>106.89721040189133</v>
      </c>
      <c r="DG185" s="264"/>
      <c r="DH185" s="265"/>
      <c r="DI185" s="265"/>
      <c r="DJ185" s="266"/>
      <c r="DK185" s="190">
        <v>119.18</v>
      </c>
      <c r="DL185" s="190">
        <v>119.18</v>
      </c>
      <c r="DM185" s="190">
        <v>136.77000000000001</v>
      </c>
      <c r="DN185" s="212">
        <v>16.47</v>
      </c>
      <c r="DO185" s="190">
        <v>122.73</v>
      </c>
      <c r="DP185" s="190">
        <v>122.73</v>
      </c>
      <c r="DQ185" s="190">
        <v>122.73</v>
      </c>
      <c r="DR185" s="212">
        <v>49.29</v>
      </c>
      <c r="DS185" s="150"/>
      <c r="DT185" s="190">
        <v>104</v>
      </c>
      <c r="DU185" s="190">
        <v>163</v>
      </c>
      <c r="DV185" s="190">
        <v>175</v>
      </c>
      <c r="DW185" s="190">
        <v>210</v>
      </c>
      <c r="DX185" s="190"/>
      <c r="DY185" s="190"/>
      <c r="DZ185" s="190"/>
      <c r="EA185" s="190"/>
      <c r="EB185" s="190"/>
      <c r="EC185" s="190">
        <v>210</v>
      </c>
      <c r="ED185" s="190">
        <f>(+(EC185*6+DT185+DU185+DV185)/9)+0</f>
        <v>189.11111111111111</v>
      </c>
      <c r="EE185" s="190">
        <v>195</v>
      </c>
      <c r="EF185" s="190">
        <v>170</v>
      </c>
      <c r="EG185" s="190">
        <v>160</v>
      </c>
      <c r="EH185" s="212">
        <v>155</v>
      </c>
      <c r="EI185" s="213"/>
      <c r="EJ185" s="211">
        <v>33</v>
      </c>
      <c r="EK185" s="190">
        <v>37</v>
      </c>
      <c r="EL185" s="190">
        <v>37</v>
      </c>
      <c r="EM185" s="190">
        <v>37</v>
      </c>
      <c r="EN185" s="190"/>
      <c r="EO185" s="190"/>
      <c r="EP185" s="190"/>
      <c r="EQ185" s="190"/>
      <c r="ER185" s="190"/>
      <c r="ES185" s="190">
        <v>39.666666666666664</v>
      </c>
      <c r="ET185" s="190">
        <f>(+(ES185*6+EJ185+EK185+EL185)/9)+0</f>
        <v>38.333333333333336</v>
      </c>
      <c r="EU185" s="190">
        <v>60</v>
      </c>
      <c r="EV185" s="190">
        <v>50</v>
      </c>
      <c r="EW185" s="190">
        <v>45</v>
      </c>
      <c r="EX185" s="212">
        <v>40</v>
      </c>
      <c r="EY185" s="211"/>
      <c r="EZ185" s="75">
        <f t="shared" si="126"/>
        <v>-2.6034837984641318E-2</v>
      </c>
      <c r="FA185" s="89">
        <f t="shared" si="134"/>
        <v>-0.1</v>
      </c>
      <c r="FB185" s="212"/>
      <c r="FC185" s="213">
        <f t="shared" si="106"/>
        <v>13</v>
      </c>
      <c r="FD185" s="213">
        <f t="shared" si="107"/>
        <v>17</v>
      </c>
      <c r="FE185" s="213">
        <f t="shared" si="108"/>
        <v>17</v>
      </c>
      <c r="FF185" s="213">
        <f t="shared" si="109"/>
        <v>17</v>
      </c>
      <c r="FG185" s="213"/>
      <c r="FH185" s="213"/>
      <c r="FI185" s="213"/>
      <c r="FJ185" s="213"/>
      <c r="FK185" s="213"/>
      <c r="FL185" s="213"/>
      <c r="FM185" s="213">
        <f t="shared" si="110"/>
        <v>18.333333333333336</v>
      </c>
      <c r="FN185" s="213">
        <f t="shared" si="111"/>
        <v>40</v>
      </c>
      <c r="FO185" s="213">
        <f t="shared" si="112"/>
        <v>30</v>
      </c>
      <c r="FP185" s="213">
        <f t="shared" si="113"/>
        <v>25</v>
      </c>
      <c r="FQ185" s="213">
        <f t="shared" si="114"/>
        <v>20</v>
      </c>
      <c r="FR185" s="213"/>
      <c r="FS185" s="211"/>
      <c r="FT185" s="190"/>
      <c r="FU185" s="190"/>
      <c r="FV185" s="190"/>
      <c r="FW185" s="190"/>
      <c r="FX185" s="190"/>
      <c r="FY185" s="190"/>
      <c r="FZ185" s="190"/>
      <c r="GA185" s="190"/>
      <c r="GB185" s="190"/>
      <c r="GC185" s="190"/>
      <c r="GD185" s="190"/>
      <c r="GE185" s="190"/>
      <c r="GF185" s="190"/>
      <c r="GG185" s="212"/>
    </row>
    <row r="186" spans="2:189">
      <c r="B186" s="33">
        <f t="shared" si="127"/>
        <v>43214</v>
      </c>
      <c r="C186" s="30" t="s">
        <v>49</v>
      </c>
      <c r="D186" s="30">
        <v>2018</v>
      </c>
      <c r="E186" s="30" t="str">
        <f t="shared" ref="E186" si="139">D186&amp;C186</f>
        <v>2018S17</v>
      </c>
      <c r="F186" s="30" t="str">
        <f t="shared" si="133"/>
        <v>4Final2018</v>
      </c>
      <c r="G186" s="208" t="str">
        <f>VLOOKUP(Horizontal!$C186&amp;Horizontal!$B186&amp;Horizontal!G$11,Vertical!$E:$O,G$10,0)</f>
        <v>-2,74</v>
      </c>
      <c r="H186" s="207">
        <f>(VLOOKUP(Horizontal!$C186&amp;Horizontal!$B186&amp;Horizontal!H$11,Vertical!$E:$O,H$10,0))+0</f>
        <v>104.46</v>
      </c>
      <c r="I186" s="207">
        <f>(VLOOKUP(Horizontal!$C186&amp;Horizontal!$B186&amp;Horizontal!I$11,Vertical!$E:$O,I$10,0))+0</f>
        <v>191.74</v>
      </c>
      <c r="J186" s="207">
        <f>(VLOOKUP(Horizontal!$C186&amp;Horizontal!$B186&amp;Horizontal!J$11,Vertical!$E:$O,J$10,0))+0</f>
        <v>188.44</v>
      </c>
      <c r="K186" s="207">
        <f>(VLOOKUP(Horizontal!$C186&amp;Horizontal!$B186&amp;Horizontal!K$11,Vertical!$E:$O,K$10,0))+0</f>
        <v>218.48</v>
      </c>
      <c r="L186" s="207">
        <f>(VLOOKUP(Horizontal!$C186&amp;Horizontal!$B186&amp;Horizontal!L$11,Vertical!$E:$O,L$10,0))+0</f>
        <v>216.95</v>
      </c>
      <c r="M186" s="207">
        <f>(VLOOKUP(Horizontal!$C186&amp;Horizontal!$B186&amp;Horizontal!M$11,Vertical!$E:$O,M$10,0))+0</f>
        <v>204.76</v>
      </c>
      <c r="N186" s="207">
        <f>(VLOOKUP(Horizontal!$C186&amp;Horizontal!$B186&amp;Horizontal!N$11,Vertical!$E:$O,N$10,0))+0</f>
        <v>169.98</v>
      </c>
      <c r="O186" s="207">
        <f>(VLOOKUP(Horizontal!$C186&amp;Horizontal!$B186&amp;Horizontal!O$11,Vertical!$E:$O,O$10,0))+0</f>
        <v>156.41</v>
      </c>
      <c r="P186" s="209">
        <f>(VLOOKUP(Horizontal!$C186&amp;Horizontal!$B186&amp;Horizontal!P$11,Vertical!$E:$O,P$10,0))+0</f>
        <v>151.06</v>
      </c>
      <c r="Q186" s="210">
        <f>(VLOOKUP(Horizontal!$C186&amp;Horizontal!$B186&amp;Horizontal!Q$11,Vertical!$E:$O,Q$10,0))+0</f>
        <v>61</v>
      </c>
      <c r="R186" s="207">
        <f>(VLOOKUP(Horizontal!$C186&amp;Horizontal!$B186&amp;Horizontal!R$11,Vertical!$E:$O,R$10,0))+0</f>
        <v>65</v>
      </c>
      <c r="S186" s="207">
        <f>(VLOOKUP(Horizontal!$C186&amp;Horizontal!$B186&amp;Horizontal!S$11,Vertical!$E:$O,S$10,0))+0</f>
        <v>61</v>
      </c>
      <c r="T186" s="207">
        <f>(VLOOKUP(Horizontal!$C186&amp;Horizontal!$B186&amp;Horizontal!T$11,Vertical!$E:$O,T$10,0))+0</f>
        <v>46</v>
      </c>
      <c r="U186" s="207">
        <f>(VLOOKUP(Horizontal!$C186&amp;Horizontal!$B186&amp;Horizontal!U$11,Vertical!$E:$O,U$10,0))+0</f>
        <v>54</v>
      </c>
      <c r="V186" s="207">
        <f>(VLOOKUP(Horizontal!$C186&amp;Horizontal!$B186&amp;Horizontal!V$11,Vertical!$E:$O,V$10,0))+0</f>
        <v>36</v>
      </c>
      <c r="W186" s="207">
        <f>(VLOOKUP(Horizontal!$C186&amp;Horizontal!$B186&amp;Horizontal!W$11,Vertical!$E:$O,W$10,0))+0</f>
        <v>31</v>
      </c>
      <c r="X186" s="207">
        <f>(VLOOKUP(Horizontal!$C186&amp;Horizontal!$B186&amp;Horizontal!X$11,Vertical!$E:$O,X$10,0))+0</f>
        <v>29</v>
      </c>
      <c r="Y186" s="209">
        <f>(VLOOKUP(Horizontal!$C186&amp;Horizontal!$B186&amp;Horizontal!Y$11,Vertical!$E:$O,Y$10,0))+0</f>
        <v>25</v>
      </c>
      <c r="Z186" s="210">
        <f>(VLOOKUP(Horizontal!$C186&amp;Horizontal!$B186&amp;Horizontal!Z$11,Vertical!$E:$O,Z$10,0))+0</f>
        <v>16</v>
      </c>
      <c r="AA186" s="207">
        <f>(VLOOKUP(Horizontal!$C186&amp;Horizontal!$B186&amp;Horizontal!AA$11,Vertical!$E:$O,AA$10,0))+0</f>
        <v>4.55</v>
      </c>
      <c r="AB186" s="207">
        <f>(VLOOKUP(Horizontal!$C186&amp;Horizontal!$B186&amp;Horizontal!AB$11,Vertical!$E:$O,AB$10,0))+0</f>
        <v>4.76</v>
      </c>
      <c r="AC186" s="207">
        <f>(VLOOKUP(Horizontal!$C186&amp;Horizontal!$B186&amp;Horizontal!AC$11,Vertical!$E:$O,AC$10,0))+0</f>
        <v>11.54</v>
      </c>
      <c r="AD186" s="207">
        <f>(VLOOKUP(Horizontal!$C186&amp;Horizontal!$B186&amp;Horizontal!AD$11,Vertical!$E:$O,AD$10,0))+0</f>
        <v>12</v>
      </c>
      <c r="AE186" s="207">
        <f>(VLOOKUP(Horizontal!$C186&amp;Horizontal!$B186&amp;Horizontal!AE$11,Vertical!$E:$O,AE$10,0))+0</f>
        <v>12</v>
      </c>
      <c r="AF186" s="207">
        <f>(VLOOKUP(Horizontal!$C186&amp;Horizontal!$B186&amp;Horizontal!AF$11,Vertical!$E:$O,AF$10,0))+0</f>
        <v>6.9</v>
      </c>
      <c r="AG186" s="207">
        <f>(VLOOKUP(Horizontal!$C186&amp;Horizontal!$B186&amp;Horizontal!AG$11,Vertical!$E:$O,AG$10,0))+0</f>
        <v>7.69</v>
      </c>
      <c r="AH186" s="209">
        <f>(VLOOKUP(Horizontal!$C186&amp;Horizontal!$B186&amp;Horizontal!AH$11,Vertical!$E:$O,AH$10,0))+0</f>
        <v>7.69</v>
      </c>
      <c r="AI186" s="210">
        <f>(VLOOKUP(Horizontal!$C186&amp;Horizontal!$B186&amp;Horizontal!AI$11,Vertical!$E:$O,AI$10,0))+0</f>
        <v>8</v>
      </c>
      <c r="AJ186" s="207">
        <f>(VLOOKUP(Horizontal!$C186&amp;Horizontal!$B186&amp;Horizontal!AJ$11,Vertical!$E:$O,AJ$10,0))+0</f>
        <v>0</v>
      </c>
      <c r="AK186" s="207">
        <f>(VLOOKUP(Horizontal!$C186&amp;Horizontal!$B186&amp;Horizontal!AK$11,Vertical!$E:$O,AK$10,0))+0</f>
        <v>0</v>
      </c>
      <c r="AL186" s="207">
        <f>(VLOOKUP(Horizontal!$C186&amp;Horizontal!$B186&amp;Horizontal!AL$11,Vertical!$E:$O,AL$10,0))+0</f>
        <v>0</v>
      </c>
      <c r="AM186" s="207">
        <f>(VLOOKUP(Horizontal!$C186&amp;Horizontal!$B186&amp;Horizontal!AM$11,Vertical!$E:$O,AM$10,0))+0</f>
        <v>8</v>
      </c>
      <c r="AN186" s="207">
        <f>(VLOOKUP(Horizontal!$C186&amp;Horizontal!$B186&amp;Horizontal!AN$11,Vertical!$E:$O,AN$10,0))+0</f>
        <v>32</v>
      </c>
      <c r="AO186" s="207">
        <f>(VLOOKUP(Horizontal!$C186&amp;Horizontal!$B186&amp;Horizontal!AO$11,Vertical!$E:$O,AO$10,0))+0</f>
        <v>58.62</v>
      </c>
      <c r="AP186" s="207">
        <f>(VLOOKUP(Horizontal!$C186&amp;Horizontal!$B186&amp;Horizontal!AP$11,Vertical!$E:$O,AP$10,0))+0</f>
        <v>57.69</v>
      </c>
      <c r="AQ186" s="209">
        <f>(VLOOKUP(Horizontal!$C186&amp;Horizontal!$B186&amp;Horizontal!AQ$11,Vertical!$E:$O,AQ$10,0))+0</f>
        <v>69.23</v>
      </c>
      <c r="AR186" s="210">
        <f>(VLOOKUP(Horizontal!$C186&amp;Horizontal!$B186&amp;Horizontal!AR$11,Vertical!$E:$O,AR$10,0))+0</f>
        <v>76</v>
      </c>
      <c r="AS186" s="207">
        <f>(VLOOKUP(Horizontal!$C186&amp;Horizontal!$B186&amp;Horizontal!AS$11,Vertical!$E:$O,AS$10,0))+0</f>
        <v>95.45</v>
      </c>
      <c r="AT186" s="207">
        <f>(VLOOKUP(Horizontal!$C186&amp;Horizontal!$B186&amp;Horizontal!AT$11,Vertical!$E:$O,AT$10,0))+0</f>
        <v>95.24</v>
      </c>
      <c r="AU186" s="207">
        <f>(VLOOKUP(Horizontal!$C186&amp;Horizontal!$B186&amp;Horizontal!AU$11,Vertical!$E:$O,AU$10,0))+0</f>
        <v>88.46</v>
      </c>
      <c r="AV186" s="207">
        <f>(VLOOKUP(Horizontal!$C186&amp;Horizontal!$B186&amp;Horizontal!AV$11,Vertical!$E:$O,AV$10,0))+0</f>
        <v>80</v>
      </c>
      <c r="AW186" s="207">
        <f>(VLOOKUP(Horizontal!$C186&amp;Horizontal!$B186&amp;Horizontal!AW$11,Vertical!$E:$O,AW$10,0))+0</f>
        <v>56</v>
      </c>
      <c r="AX186" s="207">
        <f>(VLOOKUP(Horizontal!$C186&amp;Horizontal!$B186&amp;Horizontal!AX$11,Vertical!$E:$O,AX$10,0))+0</f>
        <v>34.479999999999997</v>
      </c>
      <c r="AY186" s="207">
        <f>(VLOOKUP(Horizontal!$C186&amp;Horizontal!$B186&amp;Horizontal!AY$11,Vertical!$E:$O,AY$10,0))+0</f>
        <v>34.619999999999997</v>
      </c>
      <c r="AZ186" s="209">
        <f>(VLOOKUP(Horizontal!$C186&amp;Horizontal!$B186&amp;Horizontal!AZ$11,Vertical!$E:$O,AZ$10,0))+0</f>
        <v>23.08</v>
      </c>
      <c r="BA186" s="208">
        <f>(VLOOKUP(Horizontal!$C186&amp;Horizontal!$B186&amp;Horizontal!BA$11,Vertical!$E:$O,BA$10,0))+0</f>
        <v>31.68</v>
      </c>
      <c r="BB186" s="210">
        <f>(VLOOKUP(Horizontal!$C186&amp;Horizontal!$B186&amp;Horizontal!BB$11,Vertical!$E:$O,BB$10,0))+0</f>
        <v>135.32</v>
      </c>
      <c r="BC186" s="207">
        <f>(VLOOKUP(Horizontal!$C186&amp;Horizontal!$B186&amp;Horizontal!BC$11,Vertical!$E:$O,BC$10,0))+0</f>
        <v>225.53</v>
      </c>
      <c r="BD186" s="207">
        <f>(VLOOKUP(Horizontal!$C186&amp;Horizontal!$B186&amp;Horizontal!BD$11,Vertical!$E:$O,BD$10,0))+0</f>
        <v>222.93</v>
      </c>
      <c r="BE186" s="207">
        <f>(VLOOKUP(Horizontal!$C186&amp;Horizontal!$B186&amp;Horizontal!BE$11,Vertical!$E:$O,BE$10,0))+0</f>
        <v>257.22000000000003</v>
      </c>
      <c r="BF186" s="207">
        <f>(VLOOKUP(Horizontal!$C186&amp;Horizontal!$B186&amp;Horizontal!BF$11,Vertical!$E:$O,BF$10,0))+0</f>
        <v>256.85000000000002</v>
      </c>
      <c r="BG186" s="207">
        <f>(VLOOKUP(Horizontal!$C186&amp;Horizontal!$B186&amp;Horizontal!BG$11,Vertical!$E:$O,BG$10,0))+0</f>
        <v>262.10000000000002</v>
      </c>
      <c r="BH186" s="207">
        <f>(VLOOKUP(Horizontal!$C186&amp;Horizontal!$B186&amp;Horizontal!BH$11,Vertical!$E:$O,BH$10,0))+0</f>
        <v>217.17</v>
      </c>
      <c r="BI186" s="207">
        <f>(VLOOKUP(Horizontal!$C186&amp;Horizontal!$B186&amp;Horizontal!BI$11,Vertical!$E:$O,BI$10,0))+0</f>
        <v>199.67</v>
      </c>
      <c r="BJ186" s="209">
        <f>(VLOOKUP(Horizontal!$C186&amp;Horizontal!$B186&amp;Horizontal!BJ$11,Vertical!$E:$O,BJ$10,0))+0</f>
        <v>190.74</v>
      </c>
      <c r="BK186" s="210">
        <f>(VLOOKUP(Horizontal!$C186&amp;Horizontal!$B186&amp;Horizontal!BK$11,Vertical!$E:$O,BK$10,0))+0</f>
        <v>56</v>
      </c>
      <c r="BL186" s="207">
        <f>(VLOOKUP(Horizontal!$C186&amp;Horizontal!$B186&amp;Horizontal!BL$11,Vertical!$E:$O,BL$10,0))+0</f>
        <v>49</v>
      </c>
      <c r="BM186" s="207">
        <f>(VLOOKUP(Horizontal!$C186&amp;Horizontal!$B186&amp;Horizontal!BM$11,Vertical!$E:$O,BM$10,0))+0</f>
        <v>49</v>
      </c>
      <c r="BN186" s="207">
        <f>(VLOOKUP(Horizontal!$C186&amp;Horizontal!$B186&amp;Horizontal!BN$11,Vertical!$E:$O,BN$10,0))+0</f>
        <v>44</v>
      </c>
      <c r="BO186" s="207">
        <f>(VLOOKUP(Horizontal!$C186&amp;Horizontal!$B186&amp;Horizontal!BO$11,Vertical!$E:$O,BO$10,0))+0</f>
        <v>44</v>
      </c>
      <c r="BP186" s="207">
        <f>(VLOOKUP(Horizontal!$C186&amp;Horizontal!$B186&amp;Horizontal!BP$11,Vertical!$E:$O,BP$10,0))+0</f>
        <v>34</v>
      </c>
      <c r="BQ186" s="207">
        <f>(VLOOKUP(Horizontal!$C186&amp;Horizontal!$B186&amp;Horizontal!BQ$11,Vertical!$E:$O,BQ$10,0))+0</f>
        <v>29</v>
      </c>
      <c r="BR186" s="207">
        <f>(VLOOKUP(Horizontal!$C186&amp;Horizontal!$B186&amp;Horizontal!BR$11,Vertical!$E:$O,BR$10,0))+0</f>
        <v>31</v>
      </c>
      <c r="BS186" s="209">
        <f>(VLOOKUP(Horizontal!$C186&amp;Horizontal!$B186&amp;Horizontal!BS$11,Vertical!$E:$O,BS$10,0))+0</f>
        <v>28</v>
      </c>
      <c r="BT186" s="210">
        <f>(VLOOKUP(Horizontal!$C186&amp;Horizontal!$B186&amp;Horizontal!BT$11,Vertical!$E:$O,BT$10,0))+0</f>
        <v>25</v>
      </c>
      <c r="BU186" s="207">
        <f>(VLOOKUP(Horizontal!$C186&amp;Horizontal!$B186&amp;Horizontal!BU$11,Vertical!$E:$O,BU$10,0))+0</f>
        <v>0</v>
      </c>
      <c r="BV186" s="207">
        <f>(VLOOKUP(Horizontal!$C186&amp;Horizontal!$B186&amp;Horizontal!BV$11,Vertical!$E:$O,BV$10,0))+0</f>
        <v>0</v>
      </c>
      <c r="BW186" s="207">
        <f>(VLOOKUP(Horizontal!$C186&amp;Horizontal!$B186&amp;Horizontal!BW$11,Vertical!$E:$O,BW$10,0))+0</f>
        <v>22.73</v>
      </c>
      <c r="BX186" s="207">
        <f>(VLOOKUP(Horizontal!$C186&amp;Horizontal!$B186&amp;Horizontal!BX$11,Vertical!$E:$O,BX$10,0))+0</f>
        <v>17.39</v>
      </c>
      <c r="BY186" s="207">
        <f>(VLOOKUP(Horizontal!$C186&amp;Horizontal!$B186&amp;Horizontal!BY$11,Vertical!$E:$O,BY$10,0))+0</f>
        <v>10.53</v>
      </c>
      <c r="BZ186" s="207">
        <f>(VLOOKUP(Horizontal!$C186&amp;Horizontal!$B186&amp;Horizontal!BZ$11,Vertical!$E:$O,BZ$10,0))+0</f>
        <v>28.57</v>
      </c>
      <c r="CA186" s="207">
        <f>(VLOOKUP(Horizontal!$C186&amp;Horizontal!$B186&amp;Horizontal!CA$11,Vertical!$E:$O,CA$10,0))+0</f>
        <v>4.3499999999999996</v>
      </c>
      <c r="CB186" s="209">
        <f>(VLOOKUP(Horizontal!$C186&amp;Horizontal!$B186&amp;Horizontal!CB$11,Vertical!$E:$O,CB$10,0))+0</f>
        <v>8.33</v>
      </c>
      <c r="CC186" s="210">
        <f>(VLOOKUP(Horizontal!$C186&amp;Horizontal!$B186&amp;Horizontal!CC$11,Vertical!$E:$O,CC$10,0))+0</f>
        <v>20</v>
      </c>
      <c r="CD186" s="207">
        <f>(VLOOKUP(Horizontal!$C186&amp;Horizontal!$B186&amp;Horizontal!CD$11,Vertical!$E:$O,CD$10,0))+0</f>
        <v>5</v>
      </c>
      <c r="CE186" s="207">
        <f>(VLOOKUP(Horizontal!$C186&amp;Horizontal!$B186&amp;Horizontal!CE$11,Vertical!$E:$O,CE$10,0))+0</f>
        <v>4.76</v>
      </c>
      <c r="CF186" s="207">
        <f>(VLOOKUP(Horizontal!$C186&amp;Horizontal!$B186&amp;Horizontal!CF$11,Vertical!$E:$O,CF$10,0))+0</f>
        <v>4.55</v>
      </c>
      <c r="CG186" s="207">
        <f>(VLOOKUP(Horizontal!$C186&amp;Horizontal!$B186&amp;Horizontal!CG$11,Vertical!$E:$O,CG$10,0))+0</f>
        <v>17.39</v>
      </c>
      <c r="CH186" s="207">
        <f>(VLOOKUP(Horizontal!$C186&amp;Horizontal!$B186&amp;Horizontal!CH$11,Vertical!$E:$O,CH$10,0))+0</f>
        <v>36.840000000000003</v>
      </c>
      <c r="CI186" s="207">
        <f>(VLOOKUP(Horizontal!$C186&amp;Horizontal!$B186&amp;Horizontal!CI$11,Vertical!$E:$O,CI$10,0))+0</f>
        <v>38.1</v>
      </c>
      <c r="CJ186" s="207">
        <f>(VLOOKUP(Horizontal!$C186&amp;Horizontal!$B186&amp;Horizontal!CJ$11,Vertical!$E:$O,CJ$10,0))+0</f>
        <v>52.17</v>
      </c>
      <c r="CK186" s="209">
        <f>(VLOOKUP(Horizontal!$C186&amp;Horizontal!$B186&amp;Horizontal!CK$11,Vertical!$E:$O,CK$10,0))+0</f>
        <v>50</v>
      </c>
      <c r="CL186" s="210">
        <f>(VLOOKUP(Horizontal!$C186&amp;Horizontal!$B186&amp;Horizontal!CL$11,Vertical!$E:$O,CL$10,0))+0</f>
        <v>55</v>
      </c>
      <c r="CM186" s="207">
        <f>(VLOOKUP(Horizontal!$C186&amp;Horizontal!$B186&amp;Horizontal!CM$11,Vertical!$E:$O,CM$10,0))+0</f>
        <v>95</v>
      </c>
      <c r="CN186" s="207">
        <f>(VLOOKUP(Horizontal!$C186&amp;Horizontal!$B186&amp;Horizontal!CN$11,Vertical!$E:$O,CN$10,0))+0</f>
        <v>95.24</v>
      </c>
      <c r="CO186" s="207">
        <f>(VLOOKUP(Horizontal!$C186&amp;Horizontal!$B186&amp;Horizontal!CO$11,Vertical!$E:$O,CO$10,0))+0</f>
        <v>72.73</v>
      </c>
      <c r="CP186" s="207">
        <f>(VLOOKUP(Horizontal!$C186&amp;Horizontal!$B186&amp;Horizontal!CP$11,Vertical!$E:$O,CP$10,0))+0</f>
        <v>65.22</v>
      </c>
      <c r="CQ186" s="207">
        <f>(VLOOKUP(Horizontal!$C186&amp;Horizontal!$B186&amp;Horizontal!CQ$11,Vertical!$E:$O,CQ$10,0))+0</f>
        <v>52.63</v>
      </c>
      <c r="CR186" s="207">
        <f>(VLOOKUP(Horizontal!$C186&amp;Horizontal!$B186&amp;Horizontal!CR$11,Vertical!$E:$O,CR$10,0))+0</f>
        <v>33.33</v>
      </c>
      <c r="CS186" s="207">
        <f>(VLOOKUP(Horizontal!$C186&amp;Horizontal!$B186&amp;Horizontal!CS$11,Vertical!$E:$O,CS$10,0))+0</f>
        <v>43.48</v>
      </c>
      <c r="CT186" s="207">
        <f>(VLOOKUP(Horizontal!$C186&amp;Horizontal!$B186&amp;Horizontal!CT$11,Vertical!$E:$O,CT$10,0))+0</f>
        <v>41.67</v>
      </c>
      <c r="CU186" s="150"/>
      <c r="CV186" s="211">
        <f t="shared" si="80"/>
        <v>30.86</v>
      </c>
      <c r="CW186" s="190">
        <f t="shared" si="81"/>
        <v>33.789999999999992</v>
      </c>
      <c r="CX186" s="190">
        <f t="shared" si="82"/>
        <v>34.490000000000009</v>
      </c>
      <c r="CY186" s="190">
        <f t="shared" si="83"/>
        <v>38.740000000000038</v>
      </c>
      <c r="CZ186" s="190">
        <f t="shared" si="84"/>
        <v>39.900000000000034</v>
      </c>
      <c r="DA186" s="190">
        <f t="shared" si="85"/>
        <v>57.340000000000032</v>
      </c>
      <c r="DB186" s="190">
        <f t="shared" si="86"/>
        <v>47.19</v>
      </c>
      <c r="DC186" s="190">
        <f t="shared" si="87"/>
        <v>43.259999999999991</v>
      </c>
      <c r="DD186" s="212">
        <f t="shared" si="88"/>
        <v>39.680000000000007</v>
      </c>
      <c r="DE186" s="9">
        <v>160</v>
      </c>
      <c r="DF186" s="212">
        <f t="shared" si="89"/>
        <v>103.99721040189134</v>
      </c>
      <c r="DG186" s="264"/>
      <c r="DH186" s="265"/>
      <c r="DI186" s="265"/>
      <c r="DJ186" s="266"/>
      <c r="DK186" s="190">
        <v>133.41</v>
      </c>
      <c r="DL186" s="190">
        <v>133.41</v>
      </c>
      <c r="DM186" s="190">
        <v>133.41</v>
      </c>
      <c r="DN186" s="212">
        <v>6.87</v>
      </c>
      <c r="DO186" s="190">
        <v>135.38</v>
      </c>
      <c r="DP186" s="190">
        <v>135.38</v>
      </c>
      <c r="DQ186" s="190">
        <v>135.38</v>
      </c>
      <c r="DR186" s="212">
        <v>40.159999999999997</v>
      </c>
      <c r="DS186" s="150"/>
      <c r="DT186" s="190">
        <v>107</v>
      </c>
      <c r="DU186" s="190">
        <v>190</v>
      </c>
      <c r="DV186" s="190">
        <v>184</v>
      </c>
      <c r="DW186" s="190">
        <v>213</v>
      </c>
      <c r="DX186" s="190"/>
      <c r="DY186" s="190"/>
      <c r="DZ186" s="190"/>
      <c r="EA186" s="190"/>
      <c r="EB186" s="190"/>
      <c r="EC186" s="190">
        <v>213</v>
      </c>
      <c r="ED186" s="190">
        <v>195.68</v>
      </c>
      <c r="EE186" s="190">
        <v>195</v>
      </c>
      <c r="EF186" s="190">
        <v>170</v>
      </c>
      <c r="EG186" s="190">
        <v>160</v>
      </c>
      <c r="EH186" s="212">
        <v>155</v>
      </c>
      <c r="EI186" s="213"/>
      <c r="EJ186" s="211">
        <v>30</v>
      </c>
      <c r="EK186" s="190">
        <v>35</v>
      </c>
      <c r="EL186" s="190">
        <v>35</v>
      </c>
      <c r="EM186" s="190">
        <v>35</v>
      </c>
      <c r="EN186" s="190"/>
      <c r="EO186" s="190"/>
      <c r="EP186" s="190"/>
      <c r="EQ186" s="190"/>
      <c r="ER186" s="190"/>
      <c r="ES186" s="190">
        <v>36.657608695652172</v>
      </c>
      <c r="ET186" s="190">
        <v>35.563636363636363</v>
      </c>
      <c r="EU186" s="190">
        <v>60</v>
      </c>
      <c r="EV186" s="190">
        <v>50</v>
      </c>
      <c r="EW186" s="190">
        <v>45</v>
      </c>
      <c r="EX186" s="212">
        <v>40</v>
      </c>
      <c r="EY186" s="211"/>
      <c r="EZ186" s="75">
        <f t="shared" si="126"/>
        <v>-2.496810643338801E-2</v>
      </c>
      <c r="FA186" s="89">
        <f t="shared" si="134"/>
        <v>-0.1</v>
      </c>
      <c r="FB186" s="212"/>
      <c r="FC186" s="213">
        <f t="shared" si="106"/>
        <v>10</v>
      </c>
      <c r="FD186" s="213">
        <f t="shared" si="107"/>
        <v>15</v>
      </c>
      <c r="FE186" s="213">
        <f t="shared" si="108"/>
        <v>15</v>
      </c>
      <c r="FF186" s="213">
        <f t="shared" si="109"/>
        <v>15</v>
      </c>
      <c r="FG186" s="213"/>
      <c r="FH186" s="213"/>
      <c r="FI186" s="213"/>
      <c r="FJ186" s="213"/>
      <c r="FK186" s="213"/>
      <c r="FL186" s="213"/>
      <c r="FM186" s="213">
        <f t="shared" si="110"/>
        <v>15.563636363636363</v>
      </c>
      <c r="FN186" s="213">
        <f t="shared" si="111"/>
        <v>40</v>
      </c>
      <c r="FO186" s="213">
        <f t="shared" si="112"/>
        <v>30</v>
      </c>
      <c r="FP186" s="213">
        <f t="shared" si="113"/>
        <v>25</v>
      </c>
      <c r="FQ186" s="213">
        <f t="shared" si="114"/>
        <v>20</v>
      </c>
      <c r="FR186" s="213"/>
      <c r="FS186" s="211"/>
      <c r="FT186" s="190"/>
      <c r="FU186" s="190"/>
      <c r="FV186" s="190"/>
      <c r="FW186" s="190"/>
      <c r="FX186" s="190"/>
      <c r="FY186" s="190"/>
      <c r="FZ186" s="190"/>
      <c r="GA186" s="190"/>
      <c r="GB186" s="190"/>
      <c r="GC186" s="190"/>
      <c r="GD186" s="190"/>
      <c r="GE186" s="190"/>
      <c r="GF186" s="190"/>
      <c r="GG186" s="212"/>
    </row>
    <row r="187" spans="2:189">
      <c r="B187" s="33">
        <f>B186+8</f>
        <v>43222</v>
      </c>
      <c r="C187" s="30" t="s">
        <v>48</v>
      </c>
      <c r="D187" s="30">
        <v>2018</v>
      </c>
      <c r="E187" s="30" t="str">
        <f t="shared" ref="E187" si="140">D187&amp;C187</f>
        <v>2018S18</v>
      </c>
      <c r="F187" s="30" t="str">
        <f t="shared" si="133"/>
        <v>52018</v>
      </c>
      <c r="G187" s="208">
        <v>-10</v>
      </c>
      <c r="H187" s="207">
        <f>(VLOOKUP(Horizontal!$C187&amp;Horizontal!$B187&amp;Horizontal!H$11,Vertical!$E:$O,H$10,0))+0</f>
        <v>106.71</v>
      </c>
      <c r="I187" s="207">
        <f>(VLOOKUP(Horizontal!$C187&amp;Horizontal!$B187&amp;Horizontal!I$11,Vertical!$E:$O,I$10,0))+0</f>
        <v>246.57</v>
      </c>
      <c r="J187" s="207">
        <f>(VLOOKUP(Horizontal!$C187&amp;Horizontal!$B187&amp;Horizontal!J$11,Vertical!$E:$O,J$10,0))+0</f>
        <v>226.44</v>
      </c>
      <c r="K187" s="207">
        <f>(VLOOKUP(Horizontal!$C187&amp;Horizontal!$B187&amp;Horizontal!K$11,Vertical!$E:$O,K$10,0))+0</f>
        <v>230.79</v>
      </c>
      <c r="L187" s="207">
        <f>(VLOOKUP(Horizontal!$C187&amp;Horizontal!$B187&amp;Horizontal!L$11,Vertical!$E:$O,L$10,0))+0</f>
        <v>225.44</v>
      </c>
      <c r="M187" s="207">
        <f>(VLOOKUP(Horizontal!$C187&amp;Horizontal!$B187&amp;Horizontal!M$11,Vertical!$E:$O,M$10,0))+0</f>
        <v>205.84</v>
      </c>
      <c r="N187" s="207">
        <f>(VLOOKUP(Horizontal!$C187&amp;Horizontal!$B187&amp;Horizontal!N$11,Vertical!$E:$O,N$10,0))+0</f>
        <v>171.04</v>
      </c>
      <c r="O187" s="207">
        <f>(VLOOKUP(Horizontal!$C187&amp;Horizontal!$B187&amp;Horizontal!O$11,Vertical!$E:$O,O$10,0))+0</f>
        <v>158.07</v>
      </c>
      <c r="P187" s="209">
        <f>(VLOOKUP(Horizontal!$C187&amp;Horizontal!$B187&amp;Horizontal!P$11,Vertical!$E:$O,P$10,0))+0</f>
        <v>152.44</v>
      </c>
      <c r="Q187" s="210">
        <f>(VLOOKUP(Horizontal!$C187&amp;Horizontal!$B187&amp;Horizontal!Q$11,Vertical!$E:$O,Q$10,0))+0</f>
        <v>61</v>
      </c>
      <c r="R187" s="207">
        <f>(VLOOKUP(Horizontal!$C187&amp;Horizontal!$B187&amp;Horizontal!R$11,Vertical!$E:$O,R$10,0))+0</f>
        <v>63</v>
      </c>
      <c r="S187" s="207">
        <f>(VLOOKUP(Horizontal!$C187&amp;Horizontal!$B187&amp;Horizontal!S$11,Vertical!$E:$O,S$10,0))+0</f>
        <v>62</v>
      </c>
      <c r="T187" s="207">
        <f>(VLOOKUP(Horizontal!$C187&amp;Horizontal!$B187&amp;Horizontal!T$11,Vertical!$E:$O,T$10,0))+0</f>
        <v>49</v>
      </c>
      <c r="U187" s="207">
        <f>(VLOOKUP(Horizontal!$C187&amp;Horizontal!$B187&amp;Horizontal!U$11,Vertical!$E:$O,U$10,0))+0</f>
        <v>52</v>
      </c>
      <c r="V187" s="207">
        <f>(VLOOKUP(Horizontal!$C187&amp;Horizontal!$B187&amp;Horizontal!V$11,Vertical!$E:$O,V$10,0))+0</f>
        <v>32</v>
      </c>
      <c r="W187" s="207">
        <f>(VLOOKUP(Horizontal!$C187&amp;Horizontal!$B187&amp;Horizontal!W$11,Vertical!$E:$O,W$10,0))+0</f>
        <v>27</v>
      </c>
      <c r="X187" s="207">
        <f>(VLOOKUP(Horizontal!$C187&amp;Horizontal!$B187&amp;Horizontal!X$11,Vertical!$E:$O,X$10,0))+0</f>
        <v>31</v>
      </c>
      <c r="Y187" s="209">
        <f>(VLOOKUP(Horizontal!$C187&amp;Horizontal!$B187&amp;Horizontal!Y$11,Vertical!$E:$O,Y$10,0))+0</f>
        <v>24</v>
      </c>
      <c r="Z187" s="210">
        <f>(VLOOKUP(Horizontal!$C187&amp;Horizontal!$B187&amp;Horizontal!Z$11,Vertical!$E:$O,Z$10,0))+0</f>
        <v>15.38</v>
      </c>
      <c r="AA187" s="207">
        <f>(VLOOKUP(Horizontal!$C187&amp;Horizontal!$B187&amp;Horizontal!AA$11,Vertical!$E:$O,AA$10,0))+0</f>
        <v>0</v>
      </c>
      <c r="AB187" s="207">
        <f>(VLOOKUP(Horizontal!$C187&amp;Horizontal!$B187&amp;Horizontal!AB$11,Vertical!$E:$O,AB$10,0))+0</f>
        <v>0</v>
      </c>
      <c r="AC187" s="207">
        <f>(VLOOKUP(Horizontal!$C187&amp;Horizontal!$B187&amp;Horizontal!AC$11,Vertical!$E:$O,AC$10,0))+0</f>
        <v>8</v>
      </c>
      <c r="AD187" s="207">
        <f>(VLOOKUP(Horizontal!$C187&amp;Horizontal!$B187&amp;Horizontal!AD$11,Vertical!$E:$O,AD$10,0))+0</f>
        <v>13.04</v>
      </c>
      <c r="AE187" s="207">
        <f>(VLOOKUP(Horizontal!$C187&amp;Horizontal!$B187&amp;Horizontal!AE$11,Vertical!$E:$O,AE$10,0))+0</f>
        <v>19.23</v>
      </c>
      <c r="AF187" s="207">
        <f>(VLOOKUP(Horizontal!$C187&amp;Horizontal!$B187&amp;Horizontal!AF$11,Vertical!$E:$O,AF$10,0))+0</f>
        <v>7.41</v>
      </c>
      <c r="AG187" s="207">
        <f>(VLOOKUP(Horizontal!$C187&amp;Horizontal!$B187&amp;Horizontal!AG$11,Vertical!$E:$O,AG$10,0))+0</f>
        <v>14.29</v>
      </c>
      <c r="AH187" s="209">
        <f>(VLOOKUP(Horizontal!$C187&amp;Horizontal!$B187&amp;Horizontal!AH$11,Vertical!$E:$O,AH$10,0))+0</f>
        <v>23.08</v>
      </c>
      <c r="AI187" s="210">
        <f>(VLOOKUP(Horizontal!$C187&amp;Horizontal!$B187&amp;Horizontal!AI$11,Vertical!$E:$O,AI$10,0))+0</f>
        <v>11.54</v>
      </c>
      <c r="AJ187" s="207">
        <f>(VLOOKUP(Horizontal!$C187&amp;Horizontal!$B187&amp;Horizontal!AJ$11,Vertical!$E:$O,AJ$10,0))+0</f>
        <v>0</v>
      </c>
      <c r="AK187" s="207">
        <f>(VLOOKUP(Horizontal!$C187&amp;Horizontal!$B187&amp;Horizontal!AK$11,Vertical!$E:$O,AK$10,0))+0</f>
        <v>4.76</v>
      </c>
      <c r="AL187" s="207">
        <f>(VLOOKUP(Horizontal!$C187&amp;Horizontal!$B187&amp;Horizontal!AL$11,Vertical!$E:$O,AL$10,0))+0</f>
        <v>16</v>
      </c>
      <c r="AM187" s="207">
        <f>(VLOOKUP(Horizontal!$C187&amp;Horizontal!$B187&amp;Horizontal!AM$11,Vertical!$E:$O,AM$10,0))+0</f>
        <v>0</v>
      </c>
      <c r="AN187" s="207">
        <f>(VLOOKUP(Horizontal!$C187&amp;Horizontal!$B187&amp;Horizontal!AN$11,Vertical!$E:$O,AN$10,0))+0</f>
        <v>19.23</v>
      </c>
      <c r="AO187" s="207">
        <f>(VLOOKUP(Horizontal!$C187&amp;Horizontal!$B187&amp;Horizontal!AO$11,Vertical!$E:$O,AO$10,0))+0</f>
        <v>55.56</v>
      </c>
      <c r="AP187" s="207">
        <f>(VLOOKUP(Horizontal!$C187&amp;Horizontal!$B187&amp;Horizontal!AP$11,Vertical!$E:$O,AP$10,0))+0</f>
        <v>35.71</v>
      </c>
      <c r="AQ187" s="209">
        <f>(VLOOKUP(Horizontal!$C187&amp;Horizontal!$B187&amp;Horizontal!AQ$11,Vertical!$E:$O,AQ$10,0))+0</f>
        <v>38.46</v>
      </c>
      <c r="AR187" s="210">
        <f>(VLOOKUP(Horizontal!$C187&amp;Horizontal!$B187&amp;Horizontal!AR$11,Vertical!$E:$O,AR$10,0))+0</f>
        <v>73.08</v>
      </c>
      <c r="AS187" s="207">
        <f>(VLOOKUP(Horizontal!$C187&amp;Horizontal!$B187&amp;Horizontal!AS$11,Vertical!$E:$O,AS$10,0))+0</f>
        <v>100</v>
      </c>
      <c r="AT187" s="207">
        <f>(VLOOKUP(Horizontal!$C187&amp;Horizontal!$B187&amp;Horizontal!AT$11,Vertical!$E:$O,AT$10,0))+0</f>
        <v>95.24</v>
      </c>
      <c r="AU187" s="207">
        <f>(VLOOKUP(Horizontal!$C187&amp;Horizontal!$B187&amp;Horizontal!AU$11,Vertical!$E:$O,AU$10,0))+0</f>
        <v>76</v>
      </c>
      <c r="AV187" s="207">
        <f>(VLOOKUP(Horizontal!$C187&amp;Horizontal!$B187&amp;Horizontal!AV$11,Vertical!$E:$O,AV$10,0))+0</f>
        <v>86.96</v>
      </c>
      <c r="AW187" s="207">
        <f>(VLOOKUP(Horizontal!$C187&amp;Horizontal!$B187&amp;Horizontal!AW$11,Vertical!$E:$O,AW$10,0))+0</f>
        <v>61.54</v>
      </c>
      <c r="AX187" s="207">
        <f>(VLOOKUP(Horizontal!$C187&amp;Horizontal!$B187&amp;Horizontal!AX$11,Vertical!$E:$O,AX$10,0))+0</f>
        <v>37.04</v>
      </c>
      <c r="AY187" s="207">
        <f>(VLOOKUP(Horizontal!$C187&amp;Horizontal!$B187&amp;Horizontal!AY$11,Vertical!$E:$O,AY$10,0))+0</f>
        <v>50</v>
      </c>
      <c r="AZ187" s="209">
        <f>(VLOOKUP(Horizontal!$C187&amp;Horizontal!$B187&amp;Horizontal!AZ$11,Vertical!$E:$O,AZ$10,0))+0</f>
        <v>38.46</v>
      </c>
      <c r="BA187" s="208">
        <f>(VLOOKUP(Horizontal!$C187&amp;Horizontal!$B187&amp;Horizontal!BA$11,Vertical!$E:$O,BA$10,0))+0</f>
        <v>30.63</v>
      </c>
      <c r="BB187" s="210">
        <f>(VLOOKUP(Horizontal!$C187&amp;Horizontal!$B187&amp;Horizontal!BB$11,Vertical!$E:$O,BB$10,0))+0</f>
        <v>137.22</v>
      </c>
      <c r="BC187" s="207">
        <f>(VLOOKUP(Horizontal!$C187&amp;Horizontal!$B187&amp;Horizontal!BC$11,Vertical!$E:$O,BC$10,0))+0</f>
        <v>275.14</v>
      </c>
      <c r="BD187" s="207">
        <f>(VLOOKUP(Horizontal!$C187&amp;Horizontal!$B187&amp;Horizontal!BD$11,Vertical!$E:$O,BD$10,0))+0</f>
        <v>261.63</v>
      </c>
      <c r="BE187" s="207">
        <f>(VLOOKUP(Horizontal!$C187&amp;Horizontal!$B187&amp;Horizontal!BE$11,Vertical!$E:$O,BE$10,0))+0</f>
        <v>267.26</v>
      </c>
      <c r="BF187" s="207">
        <f>(VLOOKUP(Horizontal!$C187&amp;Horizontal!$B187&amp;Horizontal!BF$11,Vertical!$E:$O,BF$10,0))+0</f>
        <v>263.75</v>
      </c>
      <c r="BG187" s="207">
        <f>(VLOOKUP(Horizontal!$C187&amp;Horizontal!$B187&amp;Horizontal!BG$11,Vertical!$E:$O,BG$10,0))+0</f>
        <v>264.95</v>
      </c>
      <c r="BH187" s="207">
        <f>(VLOOKUP(Horizontal!$C187&amp;Horizontal!$B187&amp;Horizontal!BH$11,Vertical!$E:$O,BH$10,0))+0</f>
        <v>216.07</v>
      </c>
      <c r="BI187" s="207">
        <f>(VLOOKUP(Horizontal!$C187&amp;Horizontal!$B187&amp;Horizontal!BI$11,Vertical!$E:$O,BI$10,0))+0</f>
        <v>202.16</v>
      </c>
      <c r="BJ187" s="209">
        <f>(VLOOKUP(Horizontal!$C187&amp;Horizontal!$B187&amp;Horizontal!BJ$11,Vertical!$E:$O,BJ$10,0))+0</f>
        <v>192.5</v>
      </c>
      <c r="BK187" s="210">
        <f>(VLOOKUP(Horizontal!$C187&amp;Horizontal!$B187&amp;Horizontal!BK$11,Vertical!$E:$O,BK$10,0))+0</f>
        <v>57</v>
      </c>
      <c r="BL187" s="207">
        <f>(VLOOKUP(Horizontal!$C187&amp;Horizontal!$B187&amp;Horizontal!BL$11,Vertical!$E:$O,BL$10,0))+0</f>
        <v>49</v>
      </c>
      <c r="BM187" s="207">
        <f>(VLOOKUP(Horizontal!$C187&amp;Horizontal!$B187&amp;Horizontal!BM$11,Vertical!$E:$O,BM$10,0))+0</f>
        <v>46</v>
      </c>
      <c r="BN187" s="207">
        <f>(VLOOKUP(Horizontal!$C187&amp;Horizontal!$B187&amp;Horizontal!BN$11,Vertical!$E:$O,BN$10,0))+0</f>
        <v>41</v>
      </c>
      <c r="BO187" s="207">
        <f>(VLOOKUP(Horizontal!$C187&amp;Horizontal!$B187&amp;Horizontal!BO$11,Vertical!$E:$O,BO$10,0))+0</f>
        <v>43</v>
      </c>
      <c r="BP187" s="207">
        <f>(VLOOKUP(Horizontal!$C187&amp;Horizontal!$B187&amp;Horizontal!BP$11,Vertical!$E:$O,BP$10,0))+0</f>
        <v>29</v>
      </c>
      <c r="BQ187" s="207">
        <f>(VLOOKUP(Horizontal!$C187&amp;Horizontal!$B187&amp;Horizontal!BQ$11,Vertical!$E:$O,BQ$10,0))+0</f>
        <v>24</v>
      </c>
      <c r="BR187" s="207">
        <f>(VLOOKUP(Horizontal!$C187&amp;Horizontal!$B187&amp;Horizontal!BR$11,Vertical!$E:$O,BR$10,0))+0</f>
        <v>29</v>
      </c>
      <c r="BS187" s="209">
        <f>(VLOOKUP(Horizontal!$C187&amp;Horizontal!$B187&amp;Horizontal!BS$11,Vertical!$E:$O,BS$10,0))+0</f>
        <v>26</v>
      </c>
      <c r="BT187" s="210">
        <f>(VLOOKUP(Horizontal!$C187&amp;Horizontal!$B187&amp;Horizontal!BT$11,Vertical!$E:$O,BT$10,0))+0</f>
        <v>6.25</v>
      </c>
      <c r="BU187" s="207">
        <f>(VLOOKUP(Horizontal!$C187&amp;Horizontal!$B187&amp;Horizontal!BU$11,Vertical!$E:$O,BU$10,0))+0</f>
        <v>0</v>
      </c>
      <c r="BV187" s="207">
        <f>(VLOOKUP(Horizontal!$C187&amp;Horizontal!$B187&amp;Horizontal!BV$11,Vertical!$E:$O,BV$10,0))+0</f>
        <v>0</v>
      </c>
      <c r="BW187" s="207">
        <f>(VLOOKUP(Horizontal!$C187&amp;Horizontal!$B187&amp;Horizontal!BW$11,Vertical!$E:$O,BW$10,0))+0</f>
        <v>0</v>
      </c>
      <c r="BX187" s="207">
        <f>(VLOOKUP(Horizontal!$C187&amp;Horizontal!$B187&amp;Horizontal!BX$11,Vertical!$E:$O,BX$10,0))+0</f>
        <v>14.29</v>
      </c>
      <c r="BY187" s="207">
        <f>(VLOOKUP(Horizontal!$C187&amp;Horizontal!$B187&amp;Horizontal!BY$11,Vertical!$E:$O,BY$10,0))+0</f>
        <v>17.649999999999999</v>
      </c>
      <c r="BZ187" s="207">
        <f>(VLOOKUP(Horizontal!$C187&amp;Horizontal!$B187&amp;Horizontal!BZ$11,Vertical!$E:$O,BZ$10,0))+0</f>
        <v>33.33</v>
      </c>
      <c r="CA187" s="207">
        <f>(VLOOKUP(Horizontal!$C187&amp;Horizontal!$B187&amp;Horizontal!CA$11,Vertical!$E:$O,CA$10,0))+0</f>
        <v>21.05</v>
      </c>
      <c r="CB187" s="209">
        <f>(VLOOKUP(Horizontal!$C187&amp;Horizontal!$B187&amp;Horizontal!CB$11,Vertical!$E:$O,CB$10,0))+0</f>
        <v>15.79</v>
      </c>
      <c r="CC187" s="210">
        <f>(VLOOKUP(Horizontal!$C187&amp;Horizontal!$B187&amp;Horizontal!CC$11,Vertical!$E:$O,CC$10,0))+0</f>
        <v>25</v>
      </c>
      <c r="CD187" s="207">
        <f>(VLOOKUP(Horizontal!$C187&amp;Horizontal!$B187&amp;Horizontal!CD$11,Vertical!$E:$O,CD$10,0))+0</f>
        <v>0</v>
      </c>
      <c r="CE187" s="207">
        <f>(VLOOKUP(Horizontal!$C187&amp;Horizontal!$B187&amp;Horizontal!CE$11,Vertical!$E:$O,CE$10,0))+0</f>
        <v>5.26</v>
      </c>
      <c r="CF187" s="207">
        <f>(VLOOKUP(Horizontal!$C187&amp;Horizontal!$B187&amp;Horizontal!CF$11,Vertical!$E:$O,CF$10,0))+0</f>
        <v>15</v>
      </c>
      <c r="CG187" s="207">
        <f>(VLOOKUP(Horizontal!$C187&amp;Horizontal!$B187&amp;Horizontal!CG$11,Vertical!$E:$O,CG$10,0))+0</f>
        <v>9.52</v>
      </c>
      <c r="CH187" s="207">
        <f>(VLOOKUP(Horizontal!$C187&amp;Horizontal!$B187&amp;Horizontal!CH$11,Vertical!$E:$O,CH$10,0))+0</f>
        <v>5.88</v>
      </c>
      <c r="CI187" s="207">
        <f>(VLOOKUP(Horizontal!$C187&amp;Horizontal!$B187&amp;Horizontal!CI$11,Vertical!$E:$O,CI$10,0))+0</f>
        <v>22.22</v>
      </c>
      <c r="CJ187" s="207">
        <f>(VLOOKUP(Horizontal!$C187&amp;Horizontal!$B187&amp;Horizontal!CJ$11,Vertical!$E:$O,CJ$10,0))+0</f>
        <v>42.11</v>
      </c>
      <c r="CK187" s="209">
        <f>(VLOOKUP(Horizontal!$C187&amp;Horizontal!$B187&amp;Horizontal!CK$11,Vertical!$E:$O,CK$10,0))+0</f>
        <v>52.63</v>
      </c>
      <c r="CL187" s="210">
        <f>(VLOOKUP(Horizontal!$C187&amp;Horizontal!$B187&amp;Horizontal!CL$11,Vertical!$E:$O,CL$10,0))+0</f>
        <v>68.75</v>
      </c>
      <c r="CM187" s="207">
        <f>(VLOOKUP(Horizontal!$C187&amp;Horizontal!$B187&amp;Horizontal!CM$11,Vertical!$E:$O,CM$10,0))+0</f>
        <v>100</v>
      </c>
      <c r="CN187" s="207">
        <f>(VLOOKUP(Horizontal!$C187&amp;Horizontal!$B187&amp;Horizontal!CN$11,Vertical!$E:$O,CN$10,0))+0</f>
        <v>94.74</v>
      </c>
      <c r="CO187" s="207">
        <f>(VLOOKUP(Horizontal!$C187&amp;Horizontal!$B187&amp;Horizontal!CO$11,Vertical!$E:$O,CO$10,0))+0</f>
        <v>85</v>
      </c>
      <c r="CP187" s="207">
        <f>(VLOOKUP(Horizontal!$C187&amp;Horizontal!$B187&amp;Horizontal!CP$11,Vertical!$E:$O,CP$10,0))+0</f>
        <v>76.19</v>
      </c>
      <c r="CQ187" s="207">
        <f>(VLOOKUP(Horizontal!$C187&amp;Horizontal!$B187&amp;Horizontal!CQ$11,Vertical!$E:$O,CQ$10,0))+0</f>
        <v>76.47</v>
      </c>
      <c r="CR187" s="207">
        <f>(VLOOKUP(Horizontal!$C187&amp;Horizontal!$B187&amp;Horizontal!CR$11,Vertical!$E:$O,CR$10,0))+0</f>
        <v>44.44</v>
      </c>
      <c r="CS187" s="207">
        <f>(VLOOKUP(Horizontal!$C187&amp;Horizontal!$B187&amp;Horizontal!CS$11,Vertical!$E:$O,CS$10,0))+0</f>
        <v>36.840000000000003</v>
      </c>
      <c r="CT187" s="207">
        <f>(VLOOKUP(Horizontal!$C187&amp;Horizontal!$B187&amp;Horizontal!CT$11,Vertical!$E:$O,CT$10,0))+0</f>
        <v>31.58</v>
      </c>
      <c r="CU187" s="150"/>
      <c r="CV187" s="211">
        <f t="shared" si="80"/>
        <v>30.510000000000005</v>
      </c>
      <c r="CW187" s="190">
        <f t="shared" si="81"/>
        <v>28.569999999999993</v>
      </c>
      <c r="CX187" s="190">
        <f t="shared" si="82"/>
        <v>35.19</v>
      </c>
      <c r="CY187" s="190">
        <f t="shared" si="83"/>
        <v>36.47</v>
      </c>
      <c r="CZ187" s="190">
        <f t="shared" si="84"/>
        <v>38.31</v>
      </c>
      <c r="DA187" s="190">
        <f t="shared" si="85"/>
        <v>59.109999999999985</v>
      </c>
      <c r="DB187" s="190">
        <f t="shared" si="86"/>
        <v>45.03</v>
      </c>
      <c r="DC187" s="190">
        <f t="shared" si="87"/>
        <v>44.09</v>
      </c>
      <c r="DD187" s="212">
        <f t="shared" si="88"/>
        <v>40.06</v>
      </c>
      <c r="DE187" s="9">
        <v>160</v>
      </c>
      <c r="DF187" s="212">
        <f t="shared" si="89"/>
        <v>101.74721040189134</v>
      </c>
      <c r="DG187" s="264"/>
      <c r="DH187" s="265"/>
      <c r="DI187" s="265"/>
      <c r="DJ187" s="266"/>
      <c r="DK187" s="190">
        <v>219.51</v>
      </c>
      <c r="DL187" s="190">
        <v>219.51</v>
      </c>
      <c r="DM187" s="190">
        <v>148.13</v>
      </c>
      <c r="DN187" s="212">
        <v>0</v>
      </c>
      <c r="DO187" s="190">
        <v>216.86</v>
      </c>
      <c r="DP187" s="190">
        <v>216.86</v>
      </c>
      <c r="DQ187" s="190">
        <v>154.51</v>
      </c>
      <c r="DR187" s="212">
        <v>40.159999999999997</v>
      </c>
      <c r="DS187" s="150"/>
      <c r="DT187" s="190">
        <v>255</v>
      </c>
      <c r="DU187" s="190">
        <v>230</v>
      </c>
      <c r="DV187" s="190">
        <v>235</v>
      </c>
      <c r="DW187" s="190">
        <v>235</v>
      </c>
      <c r="DX187" s="190"/>
      <c r="DY187" s="190"/>
      <c r="DZ187" s="190"/>
      <c r="EA187" s="190"/>
      <c r="EB187" s="190"/>
      <c r="EC187" s="190">
        <v>228</v>
      </c>
      <c r="ED187" s="190">
        <f>(+(EC187*6+DT187+DU187)/8)+0</f>
        <v>231.625</v>
      </c>
      <c r="EE187" s="190">
        <v>200</v>
      </c>
      <c r="EF187" s="190">
        <v>170</v>
      </c>
      <c r="EG187" s="190">
        <v>160</v>
      </c>
      <c r="EH187" s="212">
        <v>155</v>
      </c>
      <c r="EI187" s="213"/>
      <c r="EJ187" s="211">
        <v>33</v>
      </c>
      <c r="EK187" s="190">
        <v>35</v>
      </c>
      <c r="EL187" s="190">
        <v>35</v>
      </c>
      <c r="EM187" s="190">
        <v>35</v>
      </c>
      <c r="EN187" s="190"/>
      <c r="EO187" s="190"/>
      <c r="EP187" s="190"/>
      <c r="EQ187" s="190"/>
      <c r="ER187" s="190"/>
      <c r="ES187" s="190">
        <v>36.666666666666664</v>
      </c>
      <c r="ET187" s="190">
        <f>(+(ES187*6+EJ187+EK187)/8)+0</f>
        <v>36</v>
      </c>
      <c r="EU187" s="190">
        <v>60</v>
      </c>
      <c r="EV187" s="190">
        <v>50</v>
      </c>
      <c r="EW187" s="190">
        <v>45</v>
      </c>
      <c r="EX187" s="212">
        <v>40</v>
      </c>
      <c r="EY187" s="211"/>
      <c r="EZ187" s="75">
        <f t="shared" si="126"/>
        <v>-3.7735849056603772E-2</v>
      </c>
      <c r="FA187" s="89">
        <f t="shared" si="134"/>
        <v>-0.1</v>
      </c>
      <c r="FB187" s="212"/>
      <c r="FC187" s="213">
        <f t="shared" si="106"/>
        <v>13</v>
      </c>
      <c r="FD187" s="213">
        <f t="shared" si="107"/>
        <v>15</v>
      </c>
      <c r="FE187" s="213">
        <f t="shared" si="108"/>
        <v>15</v>
      </c>
      <c r="FF187" s="213">
        <f t="shared" si="109"/>
        <v>15</v>
      </c>
      <c r="FG187" s="213"/>
      <c r="FH187" s="213"/>
      <c r="FI187" s="213"/>
      <c r="FJ187" s="213"/>
      <c r="FK187" s="213"/>
      <c r="FL187" s="213"/>
      <c r="FM187" s="213">
        <f t="shared" si="110"/>
        <v>16</v>
      </c>
      <c r="FN187" s="213">
        <f t="shared" si="111"/>
        <v>40</v>
      </c>
      <c r="FO187" s="213">
        <f t="shared" si="112"/>
        <v>30</v>
      </c>
      <c r="FP187" s="213">
        <f t="shared" si="113"/>
        <v>25</v>
      </c>
      <c r="FQ187" s="213">
        <f t="shared" si="114"/>
        <v>20</v>
      </c>
      <c r="FR187" s="213"/>
      <c r="FS187" s="211"/>
      <c r="FT187" s="190"/>
      <c r="FU187" s="190"/>
      <c r="FV187" s="190"/>
      <c r="FW187" s="190"/>
      <c r="FX187" s="190"/>
      <c r="FY187" s="190"/>
      <c r="FZ187" s="190"/>
      <c r="GA187" s="190"/>
      <c r="GB187" s="190"/>
      <c r="GC187" s="190"/>
      <c r="GD187" s="190"/>
      <c r="GE187" s="190"/>
      <c r="GF187" s="190"/>
      <c r="GG187" s="212"/>
    </row>
    <row r="188" spans="2:189">
      <c r="B188" s="33">
        <f>B187+6</f>
        <v>43228</v>
      </c>
      <c r="C188" s="30" t="s">
        <v>47</v>
      </c>
      <c r="D188" s="30">
        <v>2018</v>
      </c>
      <c r="E188" s="30" t="str">
        <f t="shared" ref="E188" si="141">D188&amp;C188</f>
        <v>2018S19</v>
      </c>
      <c r="F188" s="30" t="str">
        <f t="shared" si="133"/>
        <v>52018</v>
      </c>
      <c r="G188" s="208">
        <v>-10</v>
      </c>
      <c r="H188" s="207">
        <f>(VLOOKUP(Horizontal!$C188&amp;Horizontal!$B188&amp;Horizontal!H$11,Vertical!$E:$O,H$10,0))+0</f>
        <v>260.58</v>
      </c>
      <c r="I188" s="207">
        <f>(VLOOKUP(Horizontal!$C188&amp;Horizontal!$B188&amp;Horizontal!I$11,Vertical!$E:$O,I$10,0))+0</f>
        <v>219.37</v>
      </c>
      <c r="J188" s="207">
        <f>(VLOOKUP(Horizontal!$C188&amp;Horizontal!$B188&amp;Horizontal!J$11,Vertical!$E:$O,J$10,0))+0</f>
        <v>223.84</v>
      </c>
      <c r="K188" s="207">
        <f>(VLOOKUP(Horizontal!$C188&amp;Horizontal!$B188&amp;Horizontal!K$11,Vertical!$E:$O,K$10,0))+0</f>
        <v>226.53</v>
      </c>
      <c r="L188" s="207">
        <f>(VLOOKUP(Horizontal!$C188&amp;Horizontal!$B188&amp;Horizontal!L$11,Vertical!$E:$O,L$10,0))+0</f>
        <v>221.44</v>
      </c>
      <c r="M188" s="207">
        <f>(VLOOKUP(Horizontal!$C188&amp;Horizontal!$B188&amp;Horizontal!M$11,Vertical!$E:$O,M$10,0))+0</f>
        <v>205.3</v>
      </c>
      <c r="N188" s="207">
        <f>(VLOOKUP(Horizontal!$C188&amp;Horizontal!$B188&amp;Horizontal!N$11,Vertical!$E:$O,N$10,0))+0</f>
        <v>170.75</v>
      </c>
      <c r="O188" s="207">
        <f>(VLOOKUP(Horizontal!$C188&amp;Horizontal!$B188&amp;Horizontal!O$11,Vertical!$E:$O,O$10,0))+0</f>
        <v>158.33000000000001</v>
      </c>
      <c r="P188" s="209">
        <f>(VLOOKUP(Horizontal!$C188&amp;Horizontal!$B188&amp;Horizontal!P$11,Vertical!$E:$O,P$10,0))+0</f>
        <v>152.19</v>
      </c>
      <c r="Q188" s="210">
        <f>(VLOOKUP(Horizontal!$C188&amp;Horizontal!$B188&amp;Horizontal!Q$11,Vertical!$E:$O,Q$10,0))+0</f>
        <v>63</v>
      </c>
      <c r="R188" s="207">
        <f>(VLOOKUP(Horizontal!$C188&amp;Horizontal!$B188&amp;Horizontal!R$11,Vertical!$E:$O,R$10,0))+0</f>
        <v>59</v>
      </c>
      <c r="S188" s="207">
        <f>(VLOOKUP(Horizontal!$C188&amp;Horizontal!$B188&amp;Horizontal!S$11,Vertical!$E:$O,S$10,0))+0</f>
        <v>49</v>
      </c>
      <c r="T188" s="207">
        <f>(VLOOKUP(Horizontal!$C188&amp;Horizontal!$B188&amp;Horizontal!T$11,Vertical!$E:$O,T$10,0))+0</f>
        <v>44</v>
      </c>
      <c r="U188" s="207">
        <f>(VLOOKUP(Horizontal!$C188&amp;Horizontal!$B188&amp;Horizontal!U$11,Vertical!$E:$O,U$10,0))+0</f>
        <v>47</v>
      </c>
      <c r="V188" s="207">
        <f>(VLOOKUP(Horizontal!$C188&amp;Horizontal!$B188&amp;Horizontal!V$11,Vertical!$E:$O,V$10,0))+0</f>
        <v>38</v>
      </c>
      <c r="W188" s="207">
        <f>(VLOOKUP(Horizontal!$C188&amp;Horizontal!$B188&amp;Horizontal!W$11,Vertical!$E:$O,W$10,0))+0</f>
        <v>32</v>
      </c>
      <c r="X188" s="207">
        <f>(VLOOKUP(Horizontal!$C188&amp;Horizontal!$B188&amp;Horizontal!X$11,Vertical!$E:$O,X$10,0))+0</f>
        <v>28</v>
      </c>
      <c r="Y188" s="209">
        <f>(VLOOKUP(Horizontal!$C188&amp;Horizontal!$B188&amp;Horizontal!Y$11,Vertical!$E:$O,Y$10,0))+0</f>
        <v>24</v>
      </c>
      <c r="Z188" s="210">
        <f>(VLOOKUP(Horizontal!$C188&amp;Horizontal!$B188&amp;Horizontal!Z$11,Vertical!$E:$O,Z$10,0))+0</f>
        <v>0</v>
      </c>
      <c r="AA188" s="207">
        <f>(VLOOKUP(Horizontal!$C188&amp;Horizontal!$B188&amp;Horizontal!AA$11,Vertical!$E:$O,AA$10,0))+0</f>
        <v>60.87</v>
      </c>
      <c r="AB188" s="207">
        <f>(VLOOKUP(Horizontal!$C188&amp;Horizontal!$B188&amp;Horizontal!AB$11,Vertical!$E:$O,AB$10,0))+0</f>
        <v>51.85</v>
      </c>
      <c r="AC188" s="207">
        <f>(VLOOKUP(Horizontal!$C188&amp;Horizontal!$B188&amp;Horizontal!AC$11,Vertical!$E:$O,AC$10,0))+0</f>
        <v>51.85</v>
      </c>
      <c r="AD188" s="207">
        <f>(VLOOKUP(Horizontal!$C188&amp;Horizontal!$B188&amp;Horizontal!AD$11,Vertical!$E:$O,AD$10,0))+0</f>
        <v>61.29</v>
      </c>
      <c r="AE188" s="207">
        <f>(VLOOKUP(Horizontal!$C188&amp;Horizontal!$B188&amp;Horizontal!AE$11,Vertical!$E:$O,AE$10,0))+0</f>
        <v>41.94</v>
      </c>
      <c r="AF188" s="207">
        <f>(VLOOKUP(Horizontal!$C188&amp;Horizontal!$B188&amp;Horizontal!AF$11,Vertical!$E:$O,AF$10,0))+0</f>
        <v>26.67</v>
      </c>
      <c r="AG188" s="207">
        <f>(VLOOKUP(Horizontal!$C188&amp;Horizontal!$B188&amp;Horizontal!AG$11,Vertical!$E:$O,AG$10,0))+0</f>
        <v>19.350000000000001</v>
      </c>
      <c r="AH188" s="209">
        <f>(VLOOKUP(Horizontal!$C188&amp;Horizontal!$B188&amp;Horizontal!AH$11,Vertical!$E:$O,AH$10,0))+0</f>
        <v>12.9</v>
      </c>
      <c r="AI188" s="210">
        <f>(VLOOKUP(Horizontal!$C188&amp;Horizontal!$B188&amp;Horizontal!AI$11,Vertical!$E:$O,AI$10,0))+0</f>
        <v>3.85</v>
      </c>
      <c r="AJ188" s="207">
        <f>(VLOOKUP(Horizontal!$C188&amp;Horizontal!$B188&amp;Horizontal!AJ$11,Vertical!$E:$O,AJ$10,0))+0</f>
        <v>4.3499999999999996</v>
      </c>
      <c r="AK188" s="207">
        <f>(VLOOKUP(Horizontal!$C188&amp;Horizontal!$B188&amp;Horizontal!AK$11,Vertical!$E:$O,AK$10,0))+0</f>
        <v>22.22</v>
      </c>
      <c r="AL188" s="207">
        <f>(VLOOKUP(Horizontal!$C188&amp;Horizontal!$B188&amp;Horizontal!AL$11,Vertical!$E:$O,AL$10,0))+0</f>
        <v>22.22</v>
      </c>
      <c r="AM188" s="207">
        <f>(VLOOKUP(Horizontal!$C188&amp;Horizontal!$B188&amp;Horizontal!AM$11,Vertical!$E:$O,AM$10,0))+0</f>
        <v>6.45</v>
      </c>
      <c r="AN188" s="207">
        <f>(VLOOKUP(Horizontal!$C188&amp;Horizontal!$B188&amp;Horizontal!AN$11,Vertical!$E:$O,AN$10,0))+0</f>
        <v>35.479999999999997</v>
      </c>
      <c r="AO188" s="207">
        <f>(VLOOKUP(Horizontal!$C188&amp;Horizontal!$B188&amp;Horizontal!AO$11,Vertical!$E:$O,AO$10,0))+0</f>
        <v>40</v>
      </c>
      <c r="AP188" s="207">
        <f>(VLOOKUP(Horizontal!$C188&amp;Horizontal!$B188&amp;Horizontal!AP$11,Vertical!$E:$O,AP$10,0))+0</f>
        <v>38.71</v>
      </c>
      <c r="AQ188" s="209">
        <f>(VLOOKUP(Horizontal!$C188&amp;Horizontal!$B188&amp;Horizontal!AQ$11,Vertical!$E:$O,AQ$10,0))+0</f>
        <v>70.97</v>
      </c>
      <c r="AR188" s="210">
        <f>(VLOOKUP(Horizontal!$C188&amp;Horizontal!$B188&amp;Horizontal!AR$11,Vertical!$E:$O,AR$10,0))+0</f>
        <v>96.15</v>
      </c>
      <c r="AS188" s="207">
        <f>(VLOOKUP(Horizontal!$C188&amp;Horizontal!$B188&amp;Horizontal!AS$11,Vertical!$E:$O,AS$10,0))+0</f>
        <v>34.78</v>
      </c>
      <c r="AT188" s="207">
        <f>(VLOOKUP(Horizontal!$C188&amp;Horizontal!$B188&amp;Horizontal!AT$11,Vertical!$E:$O,AT$10,0))+0</f>
        <v>25.93</v>
      </c>
      <c r="AU188" s="207">
        <f>(VLOOKUP(Horizontal!$C188&amp;Horizontal!$B188&amp;Horizontal!AU$11,Vertical!$E:$O,AU$10,0))+0</f>
        <v>25.93</v>
      </c>
      <c r="AV188" s="207">
        <f>(VLOOKUP(Horizontal!$C188&amp;Horizontal!$B188&amp;Horizontal!AV$11,Vertical!$E:$O,AV$10,0))+0</f>
        <v>32.26</v>
      </c>
      <c r="AW188" s="207">
        <f>(VLOOKUP(Horizontal!$C188&amp;Horizontal!$B188&amp;Horizontal!AW$11,Vertical!$E:$O,AW$10,0))+0</f>
        <v>22.58</v>
      </c>
      <c r="AX188" s="207">
        <f>(VLOOKUP(Horizontal!$C188&amp;Horizontal!$B188&amp;Horizontal!AX$11,Vertical!$E:$O,AX$10,0))+0</f>
        <v>33.33</v>
      </c>
      <c r="AY188" s="207">
        <f>(VLOOKUP(Horizontal!$C188&amp;Horizontal!$B188&amp;Horizontal!AY$11,Vertical!$E:$O,AY$10,0))+0</f>
        <v>41.94</v>
      </c>
      <c r="AZ188" s="209">
        <f>(VLOOKUP(Horizontal!$C188&amp;Horizontal!$B188&amp;Horizontal!AZ$11,Vertical!$E:$O,AZ$10,0))+0</f>
        <v>16.13</v>
      </c>
      <c r="BA188" s="208">
        <f>(VLOOKUP(Horizontal!$C188&amp;Horizontal!$B188&amp;Horizontal!BA$11,Vertical!$E:$O,BA$10,0))+0</f>
        <v>29.51</v>
      </c>
      <c r="BB188" s="210">
        <f>(VLOOKUP(Horizontal!$C188&amp;Horizontal!$B188&amp;Horizontal!BB$11,Vertical!$E:$O,BB$10,0))+0</f>
        <v>290.93</v>
      </c>
      <c r="BC188" s="207">
        <f>(VLOOKUP(Horizontal!$C188&amp;Horizontal!$B188&amp;Horizontal!BC$11,Vertical!$E:$O,BC$10,0))+0</f>
        <v>252.65</v>
      </c>
      <c r="BD188" s="207">
        <f>(VLOOKUP(Horizontal!$C188&amp;Horizontal!$B188&amp;Horizontal!BD$11,Vertical!$E:$O,BD$10,0))+0</f>
        <v>259.52</v>
      </c>
      <c r="BE188" s="207">
        <f>(VLOOKUP(Horizontal!$C188&amp;Horizontal!$B188&amp;Horizontal!BE$11,Vertical!$E:$O,BE$10,0))+0</f>
        <v>263.01</v>
      </c>
      <c r="BF188" s="207">
        <f>(VLOOKUP(Horizontal!$C188&amp;Horizontal!$B188&amp;Horizontal!BF$11,Vertical!$E:$O,BF$10,0))+0</f>
        <v>258.58999999999997</v>
      </c>
      <c r="BG188" s="207">
        <f>(VLOOKUP(Horizontal!$C188&amp;Horizontal!$B188&amp;Horizontal!BG$11,Vertical!$E:$O,BG$10,0))+0</f>
        <v>265.68</v>
      </c>
      <c r="BH188" s="207">
        <f>(VLOOKUP(Horizontal!$C188&amp;Horizontal!$B188&amp;Horizontal!BH$11,Vertical!$E:$O,BH$10,0))+0</f>
        <v>216.87</v>
      </c>
      <c r="BI188" s="207">
        <f>(VLOOKUP(Horizontal!$C188&amp;Horizontal!$B188&amp;Horizontal!BI$11,Vertical!$E:$O,BI$10,0))+0</f>
        <v>200.74</v>
      </c>
      <c r="BJ188" s="209">
        <f>(VLOOKUP(Horizontal!$C188&amp;Horizontal!$B188&amp;Horizontal!BJ$11,Vertical!$E:$O,BJ$10,0))+0</f>
        <v>192.76</v>
      </c>
      <c r="BK188" s="210">
        <f>(VLOOKUP(Horizontal!$C188&amp;Horizontal!$B188&amp;Horizontal!BK$11,Vertical!$E:$O,BK$10,0))+0</f>
        <v>53</v>
      </c>
      <c r="BL188" s="207">
        <f>(VLOOKUP(Horizontal!$C188&amp;Horizontal!$B188&amp;Horizontal!BL$11,Vertical!$E:$O,BL$10,0))+0</f>
        <v>48</v>
      </c>
      <c r="BM188" s="207">
        <f>(VLOOKUP(Horizontal!$C188&amp;Horizontal!$B188&amp;Horizontal!BM$11,Vertical!$E:$O,BM$10,0))+0</f>
        <v>45</v>
      </c>
      <c r="BN188" s="207">
        <f>(VLOOKUP(Horizontal!$C188&amp;Horizontal!$B188&amp;Horizontal!BN$11,Vertical!$E:$O,BN$10,0))+0</f>
        <v>41</v>
      </c>
      <c r="BO188" s="207">
        <f>(VLOOKUP(Horizontal!$C188&amp;Horizontal!$B188&amp;Horizontal!BO$11,Vertical!$E:$O,BO$10,0))+0</f>
        <v>43</v>
      </c>
      <c r="BP188" s="207">
        <f>(VLOOKUP(Horizontal!$C188&amp;Horizontal!$B188&amp;Horizontal!BP$11,Vertical!$E:$O,BP$10,0))+0</f>
        <v>37</v>
      </c>
      <c r="BQ188" s="207">
        <f>(VLOOKUP(Horizontal!$C188&amp;Horizontal!$B188&amp;Horizontal!BQ$11,Vertical!$E:$O,BQ$10,0))+0</f>
        <v>28</v>
      </c>
      <c r="BR188" s="207">
        <f>(VLOOKUP(Horizontal!$C188&amp;Horizontal!$B188&amp;Horizontal!BR$11,Vertical!$E:$O,BR$10,0))+0</f>
        <v>28</v>
      </c>
      <c r="BS188" s="209">
        <f>(VLOOKUP(Horizontal!$C188&amp;Horizontal!$B188&amp;Horizontal!BS$11,Vertical!$E:$O,BS$10,0))+0</f>
        <v>24</v>
      </c>
      <c r="BT188" s="210">
        <f>(VLOOKUP(Horizontal!$C188&amp;Horizontal!$B188&amp;Horizontal!BT$11,Vertical!$E:$O,BT$10,0))+0</f>
        <v>28.57</v>
      </c>
      <c r="BU188" s="207">
        <f>(VLOOKUP(Horizontal!$C188&amp;Horizontal!$B188&amp;Horizontal!BU$11,Vertical!$E:$O,BU$10,0))+0</f>
        <v>50</v>
      </c>
      <c r="BV188" s="207">
        <f>(VLOOKUP(Horizontal!$C188&amp;Horizontal!$B188&amp;Horizontal!BV$11,Vertical!$E:$O,BV$10,0))+0</f>
        <v>54.17</v>
      </c>
      <c r="BW188" s="207">
        <f>(VLOOKUP(Horizontal!$C188&amp;Horizontal!$B188&amp;Horizontal!BW$11,Vertical!$E:$O,BW$10,0))+0</f>
        <v>54.17</v>
      </c>
      <c r="BX188" s="207">
        <f>(VLOOKUP(Horizontal!$C188&amp;Horizontal!$B188&amp;Horizontal!BX$11,Vertical!$E:$O,BX$10,0))+0</f>
        <v>58.33</v>
      </c>
      <c r="BY188" s="207">
        <f>(VLOOKUP(Horizontal!$C188&amp;Horizontal!$B188&amp;Horizontal!BY$11,Vertical!$E:$O,BY$10,0))+0</f>
        <v>26.09</v>
      </c>
      <c r="BZ188" s="207">
        <f>(VLOOKUP(Horizontal!$C188&amp;Horizontal!$B188&amp;Horizontal!BZ$11,Vertical!$E:$O,BZ$10,0))+0</f>
        <v>37.5</v>
      </c>
      <c r="CA188" s="207">
        <f>(VLOOKUP(Horizontal!$C188&amp;Horizontal!$B188&amp;Horizontal!CA$11,Vertical!$E:$O,CA$10,0))+0</f>
        <v>33.33</v>
      </c>
      <c r="CB188" s="209">
        <f>(VLOOKUP(Horizontal!$C188&amp;Horizontal!$B188&amp;Horizontal!CB$11,Vertical!$E:$O,CB$10,0))+0</f>
        <v>30.77</v>
      </c>
      <c r="CC188" s="210">
        <f>(VLOOKUP(Horizontal!$C188&amp;Horizontal!$B188&amp;Horizontal!CC$11,Vertical!$E:$O,CC$10,0))+0</f>
        <v>4.76</v>
      </c>
      <c r="CD188" s="207">
        <f>(VLOOKUP(Horizontal!$C188&amp;Horizontal!$B188&amp;Horizontal!CD$11,Vertical!$E:$O,CD$10,0))+0</f>
        <v>13.64</v>
      </c>
      <c r="CE188" s="207">
        <f>(VLOOKUP(Horizontal!$C188&amp;Horizontal!$B188&amp;Horizontal!CE$11,Vertical!$E:$O,CE$10,0))+0</f>
        <v>16.670000000000002</v>
      </c>
      <c r="CF188" s="207">
        <f>(VLOOKUP(Horizontal!$C188&amp;Horizontal!$B188&amp;Horizontal!CF$11,Vertical!$E:$O,CF$10,0))+0</f>
        <v>16.670000000000002</v>
      </c>
      <c r="CG188" s="207">
        <f>(VLOOKUP(Horizontal!$C188&amp;Horizontal!$B188&amp;Horizontal!CG$11,Vertical!$E:$O,CG$10,0))+0</f>
        <v>12.5</v>
      </c>
      <c r="CH188" s="207">
        <f>(VLOOKUP(Horizontal!$C188&amp;Horizontal!$B188&amp;Horizontal!CH$11,Vertical!$E:$O,CH$10,0))+0</f>
        <v>30.43</v>
      </c>
      <c r="CI188" s="207">
        <f>(VLOOKUP(Horizontal!$C188&amp;Horizontal!$B188&amp;Horizontal!CI$11,Vertical!$E:$O,CI$10,0))+0</f>
        <v>29.17</v>
      </c>
      <c r="CJ188" s="207">
        <f>(VLOOKUP(Horizontal!$C188&amp;Horizontal!$B188&amp;Horizontal!CJ$11,Vertical!$E:$O,CJ$10,0))+0</f>
        <v>37.04</v>
      </c>
      <c r="CK188" s="209">
        <f>(VLOOKUP(Horizontal!$C188&amp;Horizontal!$B188&amp;Horizontal!CK$11,Vertical!$E:$O,CK$10,0))+0</f>
        <v>30.77</v>
      </c>
      <c r="CL188" s="210">
        <f>(VLOOKUP(Horizontal!$C188&amp;Horizontal!$B188&amp;Horizontal!CL$11,Vertical!$E:$O,CL$10,0))+0</f>
        <v>66.67</v>
      </c>
      <c r="CM188" s="207">
        <f>(VLOOKUP(Horizontal!$C188&amp;Horizontal!$B188&amp;Horizontal!CM$11,Vertical!$E:$O,CM$10,0))+0</f>
        <v>36.36</v>
      </c>
      <c r="CN188" s="207">
        <f>(VLOOKUP(Horizontal!$C188&amp;Horizontal!$B188&amp;Horizontal!CN$11,Vertical!$E:$O,CN$10,0))+0</f>
        <v>29.17</v>
      </c>
      <c r="CO188" s="207">
        <f>(VLOOKUP(Horizontal!$C188&amp;Horizontal!$B188&amp;Horizontal!CO$11,Vertical!$E:$O,CO$10,0))+0</f>
        <v>29.17</v>
      </c>
      <c r="CP188" s="207">
        <f>(VLOOKUP(Horizontal!$C188&amp;Horizontal!$B188&amp;Horizontal!CP$11,Vertical!$E:$O,CP$10,0))+0</f>
        <v>29.17</v>
      </c>
      <c r="CQ188" s="207">
        <f>(VLOOKUP(Horizontal!$C188&amp;Horizontal!$B188&amp;Horizontal!CQ$11,Vertical!$E:$O,CQ$10,0))+0</f>
        <v>43.48</v>
      </c>
      <c r="CR188" s="207">
        <f>(VLOOKUP(Horizontal!$C188&amp;Horizontal!$B188&amp;Horizontal!CR$11,Vertical!$E:$O,CR$10,0))+0</f>
        <v>33.33</v>
      </c>
      <c r="CS188" s="207">
        <f>(VLOOKUP(Horizontal!$C188&amp;Horizontal!$B188&amp;Horizontal!CS$11,Vertical!$E:$O,CS$10,0))+0</f>
        <v>29.63</v>
      </c>
      <c r="CT188" s="207">
        <f>(VLOOKUP(Horizontal!$C188&amp;Horizontal!$B188&amp;Horizontal!CT$11,Vertical!$E:$O,CT$10,0))+0</f>
        <v>38.46</v>
      </c>
      <c r="CU188" s="150"/>
      <c r="CV188" s="211">
        <f t="shared" si="80"/>
        <v>30.350000000000023</v>
      </c>
      <c r="CW188" s="190">
        <f t="shared" si="81"/>
        <v>33.28</v>
      </c>
      <c r="CX188" s="190">
        <f t="shared" si="82"/>
        <v>35.679999999999978</v>
      </c>
      <c r="CY188" s="190">
        <f t="shared" si="83"/>
        <v>36.47999999999999</v>
      </c>
      <c r="CZ188" s="190">
        <f t="shared" si="84"/>
        <v>37.149999999999977</v>
      </c>
      <c r="DA188" s="190">
        <f t="shared" si="85"/>
        <v>60.379999999999995</v>
      </c>
      <c r="DB188" s="190">
        <f t="shared" si="86"/>
        <v>46.120000000000005</v>
      </c>
      <c r="DC188" s="190">
        <f t="shared" si="87"/>
        <v>42.41</v>
      </c>
      <c r="DD188" s="212">
        <f t="shared" si="88"/>
        <v>40.569999999999993</v>
      </c>
      <c r="DE188" s="9">
        <v>160</v>
      </c>
      <c r="DF188" s="212">
        <f t="shared" si="89"/>
        <v>-52.122789598108653</v>
      </c>
      <c r="DG188" s="264"/>
      <c r="DH188" s="265"/>
      <c r="DI188" s="265"/>
      <c r="DJ188" s="266"/>
      <c r="DK188" s="190">
        <v>291.87</v>
      </c>
      <c r="DL188" s="190">
        <v>291.87</v>
      </c>
      <c r="DM188" s="190">
        <v>153.47</v>
      </c>
      <c r="DN188" s="212">
        <v>8.24</v>
      </c>
      <c r="DO188" s="190">
        <v>305.95999999999998</v>
      </c>
      <c r="DP188" s="190">
        <v>305.95999999999998</v>
      </c>
      <c r="DQ188" s="190">
        <v>154.41</v>
      </c>
      <c r="DR188" s="212">
        <v>40.159999999999997</v>
      </c>
      <c r="DS188" s="150"/>
      <c r="DT188" s="190">
        <v>261</v>
      </c>
      <c r="DU188" s="190">
        <v>190</v>
      </c>
      <c r="DV188" s="190">
        <v>218</v>
      </c>
      <c r="DW188" s="190">
        <v>218</v>
      </c>
      <c r="DX188" s="190"/>
      <c r="DY188" s="190"/>
      <c r="DZ188" s="190">
        <v>218</v>
      </c>
      <c r="EA188" s="190">
        <v>207</v>
      </c>
      <c r="EB188" s="190"/>
      <c r="EC188" s="190">
        <v>212.5</v>
      </c>
      <c r="ED188" s="190">
        <v>215.88163265306122</v>
      </c>
      <c r="EE188" s="190">
        <v>200</v>
      </c>
      <c r="EF188" s="190">
        <v>170</v>
      </c>
      <c r="EG188" s="190">
        <v>160</v>
      </c>
      <c r="EH188" s="212">
        <v>155</v>
      </c>
      <c r="EI188" s="213"/>
      <c r="EJ188" s="211">
        <v>33</v>
      </c>
      <c r="EK188" s="190">
        <v>35</v>
      </c>
      <c r="EL188" s="190">
        <v>35</v>
      </c>
      <c r="EM188" s="190">
        <v>35</v>
      </c>
      <c r="EN188" s="190"/>
      <c r="EO188" s="190"/>
      <c r="EP188" s="190">
        <v>35</v>
      </c>
      <c r="EQ188" s="190">
        <v>38.315217391304351</v>
      </c>
      <c r="ER188" s="190"/>
      <c r="ES188" s="190">
        <v>36.657608695652172</v>
      </c>
      <c r="ET188" s="190">
        <v>36.244897959183675</v>
      </c>
      <c r="EU188" s="190">
        <v>60</v>
      </c>
      <c r="EV188" s="190">
        <v>50</v>
      </c>
      <c r="EW188" s="190">
        <v>45</v>
      </c>
      <c r="EX188" s="212">
        <v>40</v>
      </c>
      <c r="EY188" s="211"/>
      <c r="EZ188" s="75">
        <f t="shared" si="126"/>
        <v>-3.6900369003690037E-2</v>
      </c>
      <c r="FA188" s="89">
        <f t="shared" si="134"/>
        <v>-0.1</v>
      </c>
      <c r="FB188" s="212"/>
      <c r="FC188" s="213">
        <f t="shared" si="106"/>
        <v>13</v>
      </c>
      <c r="FD188" s="213">
        <f t="shared" si="107"/>
        <v>15</v>
      </c>
      <c r="FE188" s="213">
        <f t="shared" si="108"/>
        <v>15</v>
      </c>
      <c r="FF188" s="213">
        <f t="shared" si="109"/>
        <v>15</v>
      </c>
      <c r="FG188" s="213"/>
      <c r="FH188" s="213"/>
      <c r="FI188" s="213"/>
      <c r="FJ188" s="213"/>
      <c r="FK188" s="213"/>
      <c r="FL188" s="213"/>
      <c r="FM188" s="213">
        <f t="shared" si="110"/>
        <v>16.244897959183675</v>
      </c>
      <c r="FN188" s="213">
        <f t="shared" si="111"/>
        <v>40</v>
      </c>
      <c r="FO188" s="213">
        <f t="shared" si="112"/>
        <v>30</v>
      </c>
      <c r="FP188" s="213">
        <f t="shared" si="113"/>
        <v>25</v>
      </c>
      <c r="FQ188" s="213">
        <f t="shared" si="114"/>
        <v>20</v>
      </c>
      <c r="FR188" s="213"/>
      <c r="FS188" s="211"/>
      <c r="FT188" s="190"/>
      <c r="FU188" s="190"/>
      <c r="FV188" s="190"/>
      <c r="FW188" s="190"/>
      <c r="FX188" s="190"/>
      <c r="FY188" s="190"/>
      <c r="FZ188" s="190"/>
      <c r="GA188" s="190"/>
      <c r="GB188" s="190"/>
      <c r="GC188" s="190"/>
      <c r="GD188" s="190"/>
      <c r="GE188" s="190"/>
      <c r="GF188" s="190"/>
      <c r="GG188" s="212"/>
    </row>
    <row r="189" spans="2:189">
      <c r="B189" s="33">
        <f t="shared" ref="B189:B213" si="142">B188+7</f>
        <v>43235</v>
      </c>
      <c r="C189" s="30" t="str">
        <f t="shared" ref="C189:C213" si="143">"S" &amp; RIGHT(C188,2)+1</f>
        <v>S20</v>
      </c>
      <c r="D189" s="30">
        <v>2018</v>
      </c>
      <c r="E189" s="30" t="str">
        <f t="shared" ref="E189" si="144">D189&amp;C189</f>
        <v>2018S20</v>
      </c>
      <c r="F189" s="30" t="str">
        <f t="shared" si="133"/>
        <v>52018</v>
      </c>
      <c r="G189" s="208" t="str">
        <f>VLOOKUP(Horizontal!$C189&amp;Horizontal!$B189&amp;Horizontal!G$11,Vertical!$E:$O,G$10,0)</f>
        <v>-8,34</v>
      </c>
      <c r="H189" s="207">
        <f>(VLOOKUP(Horizontal!$C189&amp;Horizontal!$B189&amp;Horizontal!H$11,Vertical!$E:$O,H$10,0))+0</f>
        <v>284.24</v>
      </c>
      <c r="I189" s="207">
        <f>(VLOOKUP(Horizontal!$C189&amp;Horizontal!$B189&amp;Horizontal!I$11,Vertical!$E:$O,I$10,0))+0</f>
        <v>268.72000000000003</v>
      </c>
      <c r="J189" s="207">
        <f>(VLOOKUP(Horizontal!$C189&amp;Horizontal!$B189&amp;Horizontal!J$11,Vertical!$E:$O,J$10,0))+0</f>
        <v>243.18</v>
      </c>
      <c r="K189" s="207">
        <f>(VLOOKUP(Horizontal!$C189&amp;Horizontal!$B189&amp;Horizontal!K$11,Vertical!$E:$O,K$10,0))+0</f>
        <v>238.72</v>
      </c>
      <c r="L189" s="207">
        <f>(VLOOKUP(Horizontal!$C189&amp;Horizontal!$B189&amp;Horizontal!L$11,Vertical!$E:$O,L$10,0))+0</f>
        <v>228.71</v>
      </c>
      <c r="M189" s="207">
        <f>(VLOOKUP(Horizontal!$C189&amp;Horizontal!$B189&amp;Horizontal!M$11,Vertical!$E:$O,M$10,0))+0</f>
        <v>204.82</v>
      </c>
      <c r="N189" s="207">
        <f>(VLOOKUP(Horizontal!$C189&amp;Horizontal!$B189&amp;Horizontal!N$11,Vertical!$E:$O,N$10,0))+0</f>
        <v>172.87</v>
      </c>
      <c r="O189" s="207">
        <f>(VLOOKUP(Horizontal!$C189&amp;Horizontal!$B189&amp;Horizontal!O$11,Vertical!$E:$O,O$10,0))+0</f>
        <v>159.66999999999999</v>
      </c>
      <c r="P189" s="209">
        <f>(VLOOKUP(Horizontal!$C189&amp;Horizontal!$B189&amp;Horizontal!P$11,Vertical!$E:$O,P$10,0))+0</f>
        <v>152.99</v>
      </c>
      <c r="Q189" s="210">
        <f>(VLOOKUP(Horizontal!$C189&amp;Horizontal!$B189&amp;Horizontal!Q$11,Vertical!$E:$O,Q$10,0))+0</f>
        <v>66</v>
      </c>
      <c r="R189" s="207">
        <f>(VLOOKUP(Horizontal!$C189&amp;Horizontal!$B189&amp;Horizontal!R$11,Vertical!$E:$O,R$10,0))+0</f>
        <v>67</v>
      </c>
      <c r="S189" s="207">
        <f>(VLOOKUP(Horizontal!$C189&amp;Horizontal!$B189&amp;Horizontal!S$11,Vertical!$E:$O,S$10,0))+0</f>
        <v>53</v>
      </c>
      <c r="T189" s="207">
        <f>(VLOOKUP(Horizontal!$C189&amp;Horizontal!$B189&amp;Horizontal!T$11,Vertical!$E:$O,T$10,0))+0</f>
        <v>49</v>
      </c>
      <c r="U189" s="207">
        <f>(VLOOKUP(Horizontal!$C189&amp;Horizontal!$B189&amp;Horizontal!U$11,Vertical!$E:$O,U$10,0))+0</f>
        <v>49</v>
      </c>
      <c r="V189" s="207">
        <f>(VLOOKUP(Horizontal!$C189&amp;Horizontal!$B189&amp;Horizontal!V$11,Vertical!$E:$O,V$10,0))+0</f>
        <v>38</v>
      </c>
      <c r="W189" s="207">
        <f>(VLOOKUP(Horizontal!$C189&amp;Horizontal!$B189&amp;Horizontal!W$11,Vertical!$E:$O,W$10,0))+0</f>
        <v>33</v>
      </c>
      <c r="X189" s="207">
        <f>(VLOOKUP(Horizontal!$C189&amp;Horizontal!$B189&amp;Horizontal!X$11,Vertical!$E:$O,X$10,0))+0</f>
        <v>33</v>
      </c>
      <c r="Y189" s="209">
        <f>(VLOOKUP(Horizontal!$C189&amp;Horizontal!$B189&amp;Horizontal!Y$11,Vertical!$E:$O,Y$10,0))+0</f>
        <v>27</v>
      </c>
      <c r="Z189" s="210">
        <f>(VLOOKUP(Horizontal!$C189&amp;Horizontal!$B189&amp;Horizontal!Z$11,Vertical!$E:$O,Z$10,0))+0</f>
        <v>0</v>
      </c>
      <c r="AA189" s="207">
        <f>(VLOOKUP(Horizontal!$C189&amp;Horizontal!$B189&amp;Horizontal!AA$11,Vertical!$E:$O,AA$10,0))+0</f>
        <v>3.85</v>
      </c>
      <c r="AB189" s="207">
        <f>(VLOOKUP(Horizontal!$C189&amp;Horizontal!$B189&amp;Horizontal!AB$11,Vertical!$E:$O,AB$10,0))+0</f>
        <v>13.79</v>
      </c>
      <c r="AC189" s="207">
        <f>(VLOOKUP(Horizontal!$C189&amp;Horizontal!$B189&amp;Horizontal!AC$11,Vertical!$E:$O,AC$10,0))+0</f>
        <v>27.59</v>
      </c>
      <c r="AD189" s="207">
        <f>(VLOOKUP(Horizontal!$C189&amp;Horizontal!$B189&amp;Horizontal!AD$11,Vertical!$E:$O,AD$10,0))+0</f>
        <v>20.69</v>
      </c>
      <c r="AE189" s="207">
        <f>(VLOOKUP(Horizontal!$C189&amp;Horizontal!$B189&amp;Horizontal!AE$11,Vertical!$E:$O,AE$10,0))+0</f>
        <v>20.59</v>
      </c>
      <c r="AF189" s="207">
        <f>(VLOOKUP(Horizontal!$C189&amp;Horizontal!$B189&amp;Horizontal!AF$11,Vertical!$E:$O,AF$10,0))+0</f>
        <v>12.5</v>
      </c>
      <c r="AG189" s="207">
        <f>(VLOOKUP(Horizontal!$C189&amp;Horizontal!$B189&amp;Horizontal!AG$11,Vertical!$E:$O,AG$10,0))+0</f>
        <v>12.12</v>
      </c>
      <c r="AH189" s="209">
        <f>(VLOOKUP(Horizontal!$C189&amp;Horizontal!$B189&amp;Horizontal!AH$11,Vertical!$E:$O,AH$10,0))+0</f>
        <v>14.29</v>
      </c>
      <c r="AI189" s="210">
        <f>(VLOOKUP(Horizontal!$C189&amp;Horizontal!$B189&amp;Horizontal!AI$11,Vertical!$E:$O,AI$10,0))+0</f>
        <v>0</v>
      </c>
      <c r="AJ189" s="207">
        <f>(VLOOKUP(Horizontal!$C189&amp;Horizontal!$B189&amp;Horizontal!AJ$11,Vertical!$E:$O,AJ$10,0))+0</f>
        <v>0</v>
      </c>
      <c r="AK189" s="207">
        <f>(VLOOKUP(Horizontal!$C189&amp;Horizontal!$B189&amp;Horizontal!AK$11,Vertical!$E:$O,AK$10,0))+0</f>
        <v>3.45</v>
      </c>
      <c r="AL189" s="207">
        <f>(VLOOKUP(Horizontal!$C189&amp;Horizontal!$B189&amp;Horizontal!AL$11,Vertical!$E:$O,AL$10,0))+0</f>
        <v>10.34</v>
      </c>
      <c r="AM189" s="207">
        <f>(VLOOKUP(Horizontal!$C189&amp;Horizontal!$B189&amp;Horizontal!AM$11,Vertical!$E:$O,AM$10,0))+0</f>
        <v>17.239999999999998</v>
      </c>
      <c r="AN189" s="207">
        <f>(VLOOKUP(Horizontal!$C189&amp;Horizontal!$B189&amp;Horizontal!AN$11,Vertical!$E:$O,AN$10,0))+0</f>
        <v>50</v>
      </c>
      <c r="AO189" s="207">
        <f>(VLOOKUP(Horizontal!$C189&amp;Horizontal!$B189&amp;Horizontal!AO$11,Vertical!$E:$O,AO$10,0))+0</f>
        <v>50</v>
      </c>
      <c r="AP189" s="207">
        <f>(VLOOKUP(Horizontal!$C189&amp;Horizontal!$B189&amp;Horizontal!AP$11,Vertical!$E:$O,AP$10,0))+0</f>
        <v>51.52</v>
      </c>
      <c r="AQ189" s="209">
        <f>(VLOOKUP(Horizontal!$C189&amp;Horizontal!$B189&amp;Horizontal!AQ$11,Vertical!$E:$O,AQ$10,0))+0</f>
        <v>48.57</v>
      </c>
      <c r="AR189" s="210">
        <f>(VLOOKUP(Horizontal!$C189&amp;Horizontal!$B189&amp;Horizontal!AR$11,Vertical!$E:$O,AR$10,0))+0</f>
        <v>100</v>
      </c>
      <c r="AS189" s="207">
        <f>(VLOOKUP(Horizontal!$C189&amp;Horizontal!$B189&amp;Horizontal!AS$11,Vertical!$E:$O,AS$10,0))+0</f>
        <v>96.15</v>
      </c>
      <c r="AT189" s="207">
        <f>(VLOOKUP(Horizontal!$C189&amp;Horizontal!$B189&amp;Horizontal!AT$11,Vertical!$E:$O,AT$10,0))+0</f>
        <v>82.76</v>
      </c>
      <c r="AU189" s="207">
        <f>(VLOOKUP(Horizontal!$C189&amp;Horizontal!$B189&amp;Horizontal!AU$11,Vertical!$E:$O,AU$10,0))+0</f>
        <v>62.07</v>
      </c>
      <c r="AV189" s="207">
        <f>(VLOOKUP(Horizontal!$C189&amp;Horizontal!$B189&amp;Horizontal!AV$11,Vertical!$E:$O,AV$10,0))+0</f>
        <v>62.07</v>
      </c>
      <c r="AW189" s="207">
        <f>(VLOOKUP(Horizontal!$C189&amp;Horizontal!$B189&amp;Horizontal!AW$11,Vertical!$E:$O,AW$10,0))+0</f>
        <v>29.41</v>
      </c>
      <c r="AX189" s="207">
        <f>(VLOOKUP(Horizontal!$C189&amp;Horizontal!$B189&amp;Horizontal!AX$11,Vertical!$E:$O,AX$10,0))+0</f>
        <v>37.5</v>
      </c>
      <c r="AY189" s="207">
        <f>(VLOOKUP(Horizontal!$C189&amp;Horizontal!$B189&amp;Horizontal!AY$11,Vertical!$E:$O,AY$10,0))+0</f>
        <v>36.36</v>
      </c>
      <c r="AZ189" s="209">
        <f>(VLOOKUP(Horizontal!$C189&amp;Horizontal!$B189&amp;Horizontal!AZ$11,Vertical!$E:$O,AZ$10,0))+0</f>
        <v>37.14</v>
      </c>
      <c r="BA189" s="208">
        <f>(VLOOKUP(Horizontal!$C189&amp;Horizontal!$B189&amp;Horizontal!BA$11,Vertical!$E:$O,BA$10,0))+0</f>
        <v>29.69</v>
      </c>
      <c r="BB189" s="210">
        <f>(VLOOKUP(Horizontal!$C189&amp;Horizontal!$B189&amp;Horizontal!BB$11,Vertical!$E:$O,BB$10,0))+0</f>
        <v>315.88</v>
      </c>
      <c r="BC189" s="207">
        <f>(VLOOKUP(Horizontal!$C189&amp;Horizontal!$B189&amp;Horizontal!BC$11,Vertical!$E:$O,BC$10,0))+0</f>
        <v>301.10000000000002</v>
      </c>
      <c r="BD189" s="207">
        <f>(VLOOKUP(Horizontal!$C189&amp;Horizontal!$B189&amp;Horizontal!BD$11,Vertical!$E:$O,BD$10,0))+0</f>
        <v>274.95999999999998</v>
      </c>
      <c r="BE189" s="207">
        <f>(VLOOKUP(Horizontal!$C189&amp;Horizontal!$B189&amp;Horizontal!BE$11,Vertical!$E:$O,BE$10,0))+0</f>
        <v>272.45</v>
      </c>
      <c r="BF189" s="207">
        <f>(VLOOKUP(Horizontal!$C189&amp;Horizontal!$B189&amp;Horizontal!BF$11,Vertical!$E:$O,BF$10,0))+0</f>
        <v>265.31</v>
      </c>
      <c r="BG189" s="207">
        <f>(VLOOKUP(Horizontal!$C189&amp;Horizontal!$B189&amp;Horizontal!BG$11,Vertical!$E:$O,BG$10,0))+0</f>
        <v>264.42</v>
      </c>
      <c r="BH189" s="207">
        <f>(VLOOKUP(Horizontal!$C189&amp;Horizontal!$B189&amp;Horizontal!BH$11,Vertical!$E:$O,BH$10,0))+0</f>
        <v>214.81</v>
      </c>
      <c r="BI189" s="207">
        <f>(VLOOKUP(Horizontal!$C189&amp;Horizontal!$B189&amp;Horizontal!BI$11,Vertical!$E:$O,BI$10,0))+0</f>
        <v>200.82</v>
      </c>
      <c r="BJ189" s="209">
        <f>(VLOOKUP(Horizontal!$C189&amp;Horizontal!$B189&amp;Horizontal!BJ$11,Vertical!$E:$O,BJ$10,0))+0</f>
        <v>191.57</v>
      </c>
      <c r="BK189" s="210">
        <f>(VLOOKUP(Horizontal!$C189&amp;Horizontal!$B189&amp;Horizontal!BK$11,Vertical!$E:$O,BK$10,0))+0</f>
        <v>55</v>
      </c>
      <c r="BL189" s="207">
        <f>(VLOOKUP(Horizontal!$C189&amp;Horizontal!$B189&amp;Horizontal!BL$11,Vertical!$E:$O,BL$10,0))+0</f>
        <v>52</v>
      </c>
      <c r="BM189" s="207">
        <f>(VLOOKUP(Horizontal!$C189&amp;Horizontal!$B189&amp;Horizontal!BM$11,Vertical!$E:$O,BM$10,0))+0</f>
        <v>43</v>
      </c>
      <c r="BN189" s="207">
        <f>(VLOOKUP(Horizontal!$C189&amp;Horizontal!$B189&amp;Horizontal!BN$11,Vertical!$E:$O,BN$10,0))+0</f>
        <v>42</v>
      </c>
      <c r="BO189" s="207">
        <f>(VLOOKUP(Horizontal!$C189&amp;Horizontal!$B189&amp;Horizontal!BO$11,Vertical!$E:$O,BO$10,0))+0</f>
        <v>44</v>
      </c>
      <c r="BP189" s="207">
        <f>(VLOOKUP(Horizontal!$C189&amp;Horizontal!$B189&amp;Horizontal!BP$11,Vertical!$E:$O,BP$10,0))+0</f>
        <v>35</v>
      </c>
      <c r="BQ189" s="207">
        <f>(VLOOKUP(Horizontal!$C189&amp;Horizontal!$B189&amp;Horizontal!BQ$11,Vertical!$E:$O,BQ$10,0))+0</f>
        <v>32</v>
      </c>
      <c r="BR189" s="207">
        <f>(VLOOKUP(Horizontal!$C189&amp;Horizontal!$B189&amp;Horizontal!BR$11,Vertical!$E:$O,BR$10,0))+0</f>
        <v>29</v>
      </c>
      <c r="BS189" s="209">
        <f>(VLOOKUP(Horizontal!$C189&amp;Horizontal!$B189&amp;Horizontal!BS$11,Vertical!$E:$O,BS$10,0))+0</f>
        <v>27</v>
      </c>
      <c r="BT189" s="210">
        <f>(VLOOKUP(Horizontal!$C189&amp;Horizontal!$B189&amp;Horizontal!BT$11,Vertical!$E:$O,BT$10,0))+0</f>
        <v>0</v>
      </c>
      <c r="BU189" s="207">
        <f>(VLOOKUP(Horizontal!$C189&amp;Horizontal!$B189&amp;Horizontal!BU$11,Vertical!$E:$O,BU$10,0))+0</f>
        <v>0</v>
      </c>
      <c r="BV189" s="207">
        <f>(VLOOKUP(Horizontal!$C189&amp;Horizontal!$B189&amp;Horizontal!BV$11,Vertical!$E:$O,BV$10,0))+0</f>
        <v>24</v>
      </c>
      <c r="BW189" s="207">
        <f>(VLOOKUP(Horizontal!$C189&amp;Horizontal!$B189&amp;Horizontal!BW$11,Vertical!$E:$O,BW$10,0))+0</f>
        <v>25</v>
      </c>
      <c r="BX189" s="207">
        <f>(VLOOKUP(Horizontal!$C189&amp;Horizontal!$B189&amp;Horizontal!BX$11,Vertical!$E:$O,BX$10,0))+0</f>
        <v>23.08</v>
      </c>
      <c r="BY189" s="207">
        <f>(VLOOKUP(Horizontal!$C189&amp;Horizontal!$B189&amp;Horizontal!BY$11,Vertical!$E:$O,BY$10,0))+0</f>
        <v>17.39</v>
      </c>
      <c r="BZ189" s="207">
        <f>(VLOOKUP(Horizontal!$C189&amp;Horizontal!$B189&amp;Horizontal!BZ$11,Vertical!$E:$O,BZ$10,0))+0</f>
        <v>11.54</v>
      </c>
      <c r="CA189" s="207">
        <f>(VLOOKUP(Horizontal!$C189&amp;Horizontal!$B189&amp;Horizontal!CA$11,Vertical!$E:$O,CA$10,0))+0</f>
        <v>26.92</v>
      </c>
      <c r="CB189" s="209">
        <f>(VLOOKUP(Horizontal!$C189&amp;Horizontal!$B189&amp;Horizontal!CB$11,Vertical!$E:$O,CB$10,0))+0</f>
        <v>34.619999999999997</v>
      </c>
      <c r="CC189" s="210">
        <f>(VLOOKUP(Horizontal!$C189&amp;Horizontal!$B189&amp;Horizontal!CC$11,Vertical!$E:$O,CC$10,0))+0</f>
        <v>0</v>
      </c>
      <c r="CD189" s="207">
        <f>(VLOOKUP(Horizontal!$C189&amp;Horizontal!$B189&amp;Horizontal!CD$11,Vertical!$E:$O,CD$10,0))+0</f>
        <v>5.26</v>
      </c>
      <c r="CE189" s="207">
        <f>(VLOOKUP(Horizontal!$C189&amp;Horizontal!$B189&amp;Horizontal!CE$11,Vertical!$E:$O,CE$10,0))+0</f>
        <v>4</v>
      </c>
      <c r="CF189" s="207">
        <f>(VLOOKUP(Horizontal!$C189&amp;Horizontal!$B189&amp;Horizontal!CF$11,Vertical!$E:$O,CF$10,0))+0</f>
        <v>4.17</v>
      </c>
      <c r="CG189" s="207">
        <f>(VLOOKUP(Horizontal!$C189&amp;Horizontal!$B189&amp;Horizontal!CG$11,Vertical!$E:$O,CG$10,0))+0</f>
        <v>11.54</v>
      </c>
      <c r="CH189" s="207">
        <f>(VLOOKUP(Horizontal!$C189&amp;Horizontal!$B189&amp;Horizontal!CH$11,Vertical!$E:$O,CH$10,0))+0</f>
        <v>43.48</v>
      </c>
      <c r="CI189" s="207">
        <f>(VLOOKUP(Horizontal!$C189&amp;Horizontal!$B189&amp;Horizontal!CI$11,Vertical!$E:$O,CI$10,0))+0</f>
        <v>57.69</v>
      </c>
      <c r="CJ189" s="207">
        <f>(VLOOKUP(Horizontal!$C189&amp;Horizontal!$B189&amp;Horizontal!CJ$11,Vertical!$E:$O,CJ$10,0))+0</f>
        <v>53.85</v>
      </c>
      <c r="CK189" s="209">
        <f>(VLOOKUP(Horizontal!$C189&amp;Horizontal!$B189&amp;Horizontal!CK$11,Vertical!$E:$O,CK$10,0))+0</f>
        <v>50</v>
      </c>
      <c r="CL189" s="210">
        <f>(VLOOKUP(Horizontal!$C189&amp;Horizontal!$B189&amp;Horizontal!CL$11,Vertical!$E:$O,CL$10,0))+0</f>
        <v>100</v>
      </c>
      <c r="CM189" s="207">
        <f>(VLOOKUP(Horizontal!$C189&amp;Horizontal!$B189&amp;Horizontal!CM$11,Vertical!$E:$O,CM$10,0))+0</f>
        <v>94.74</v>
      </c>
      <c r="CN189" s="207">
        <f>(VLOOKUP(Horizontal!$C189&amp;Horizontal!$B189&amp;Horizontal!CN$11,Vertical!$E:$O,CN$10,0))+0</f>
        <v>72</v>
      </c>
      <c r="CO189" s="207">
        <f>(VLOOKUP(Horizontal!$C189&amp;Horizontal!$B189&amp;Horizontal!CO$11,Vertical!$E:$O,CO$10,0))+0</f>
        <v>70.83</v>
      </c>
      <c r="CP189" s="207">
        <f>(VLOOKUP(Horizontal!$C189&amp;Horizontal!$B189&amp;Horizontal!CP$11,Vertical!$E:$O,CP$10,0))+0</f>
        <v>65.38</v>
      </c>
      <c r="CQ189" s="207">
        <f>(VLOOKUP(Horizontal!$C189&amp;Horizontal!$B189&amp;Horizontal!CQ$11,Vertical!$E:$O,CQ$10,0))+0</f>
        <v>39.130000000000003</v>
      </c>
      <c r="CR189" s="207">
        <f>(VLOOKUP(Horizontal!$C189&amp;Horizontal!$B189&amp;Horizontal!CR$11,Vertical!$E:$O,CR$10,0))+0</f>
        <v>30.77</v>
      </c>
      <c r="CS189" s="207">
        <f>(VLOOKUP(Horizontal!$C189&amp;Horizontal!$B189&amp;Horizontal!CS$11,Vertical!$E:$O,CS$10,0))+0</f>
        <v>19.23</v>
      </c>
      <c r="CT189" s="207">
        <f>(VLOOKUP(Horizontal!$C189&amp;Horizontal!$B189&amp;Horizontal!CT$11,Vertical!$E:$O,CT$10,0))+0</f>
        <v>15.38</v>
      </c>
      <c r="CU189" s="150"/>
      <c r="CV189" s="211">
        <f t="shared" si="80"/>
        <v>31.639999999999986</v>
      </c>
      <c r="CW189" s="190">
        <f t="shared" si="81"/>
        <v>32.379999999999995</v>
      </c>
      <c r="CX189" s="190">
        <f t="shared" si="82"/>
        <v>31.779999999999973</v>
      </c>
      <c r="CY189" s="190">
        <f t="shared" si="83"/>
        <v>33.72999999999999</v>
      </c>
      <c r="CZ189" s="190">
        <f t="shared" si="84"/>
        <v>36.599999999999994</v>
      </c>
      <c r="DA189" s="190">
        <f t="shared" si="85"/>
        <v>59.600000000000023</v>
      </c>
      <c r="DB189" s="190">
        <f t="shared" si="86"/>
        <v>41.94</v>
      </c>
      <c r="DC189" s="190">
        <f t="shared" si="87"/>
        <v>41.150000000000006</v>
      </c>
      <c r="DD189" s="212">
        <f t="shared" si="88"/>
        <v>38.579999999999984</v>
      </c>
      <c r="DE189" s="9">
        <v>160</v>
      </c>
      <c r="DF189" s="212">
        <f t="shared" si="89"/>
        <v>-75.782789598108678</v>
      </c>
      <c r="DG189" s="264"/>
      <c r="DH189" s="265"/>
      <c r="DI189" s="265"/>
      <c r="DJ189" s="266"/>
      <c r="DK189" s="190">
        <v>306.37</v>
      </c>
      <c r="DL189" s="190">
        <v>306.37</v>
      </c>
      <c r="DM189" s="190">
        <v>171.78</v>
      </c>
      <c r="DN189" s="212">
        <v>114.9</v>
      </c>
      <c r="DO189" s="190">
        <v>326.45999999999998</v>
      </c>
      <c r="DP189" s="190">
        <v>326.45999999999998</v>
      </c>
      <c r="DQ189" s="190">
        <v>165.95</v>
      </c>
      <c r="DR189" s="212">
        <v>114.9</v>
      </c>
      <c r="DS189" s="150"/>
      <c r="DT189" s="190">
        <v>292</v>
      </c>
      <c r="DU189" s="190">
        <v>289</v>
      </c>
      <c r="DV189" s="190">
        <v>258</v>
      </c>
      <c r="DW189" s="190">
        <v>258</v>
      </c>
      <c r="DX189" s="190"/>
      <c r="DY189" s="190"/>
      <c r="DZ189" s="190">
        <v>258</v>
      </c>
      <c r="EA189" s="190">
        <v>222</v>
      </c>
      <c r="EB189" s="190"/>
      <c r="EC189" s="190">
        <v>240</v>
      </c>
      <c r="ED189" s="190">
        <v>252.57959183673469</v>
      </c>
      <c r="EE189" s="190">
        <v>203</v>
      </c>
      <c r="EF189" s="190">
        <v>170</v>
      </c>
      <c r="EG189" s="190">
        <v>160</v>
      </c>
      <c r="EH189" s="212">
        <v>155</v>
      </c>
      <c r="EI189" s="213"/>
      <c r="EJ189" s="211">
        <v>30</v>
      </c>
      <c r="EK189" s="190">
        <v>35</v>
      </c>
      <c r="EL189" s="190">
        <v>35</v>
      </c>
      <c r="EM189" s="190">
        <v>35</v>
      </c>
      <c r="EN189" s="190"/>
      <c r="EO189" s="190"/>
      <c r="EP189" s="190">
        <v>35</v>
      </c>
      <c r="EQ189" s="190">
        <v>38.315217391304351</v>
      </c>
      <c r="ER189" s="190"/>
      <c r="ES189" s="190">
        <f>(AVERAGE(EP189:EQ189))+0</f>
        <v>36.657608695652172</v>
      </c>
      <c r="ET189" s="190">
        <f>(+(ES189*6+EJ189+EK189)/8)+0</f>
        <v>35.618206521739125</v>
      </c>
      <c r="EU189" s="190">
        <v>60</v>
      </c>
      <c r="EV189" s="190">
        <v>50</v>
      </c>
      <c r="EW189" s="190">
        <v>45</v>
      </c>
      <c r="EX189" s="212">
        <v>40</v>
      </c>
      <c r="EY189" s="211"/>
      <c r="EZ189" s="75">
        <f t="shared" si="126"/>
        <v>-2.7768529000466141E-2</v>
      </c>
      <c r="FA189" s="89">
        <f t="shared" si="134"/>
        <v>-0.1</v>
      </c>
      <c r="FB189" s="212"/>
      <c r="FC189" s="213">
        <f t="shared" si="106"/>
        <v>10</v>
      </c>
      <c r="FD189" s="213">
        <f t="shared" si="107"/>
        <v>15</v>
      </c>
      <c r="FE189" s="213">
        <f t="shared" si="108"/>
        <v>15</v>
      </c>
      <c r="FF189" s="213">
        <f t="shared" si="109"/>
        <v>15</v>
      </c>
      <c r="FG189" s="213"/>
      <c r="FH189" s="213"/>
      <c r="FI189" s="213"/>
      <c r="FJ189" s="213"/>
      <c r="FK189" s="213"/>
      <c r="FL189" s="213"/>
      <c r="FM189" s="213">
        <f t="shared" si="110"/>
        <v>15.618206521739125</v>
      </c>
      <c r="FN189" s="213">
        <f t="shared" si="111"/>
        <v>40</v>
      </c>
      <c r="FO189" s="213">
        <f t="shared" si="112"/>
        <v>30</v>
      </c>
      <c r="FP189" s="213">
        <f t="shared" si="113"/>
        <v>25</v>
      </c>
      <c r="FQ189" s="213">
        <f t="shared" si="114"/>
        <v>20</v>
      </c>
      <c r="FR189" s="213"/>
      <c r="FS189" s="211"/>
      <c r="FT189" s="190"/>
      <c r="FU189" s="190"/>
      <c r="FV189" s="190"/>
      <c r="FW189" s="190"/>
      <c r="FX189" s="190"/>
      <c r="FY189" s="190"/>
      <c r="FZ189" s="190"/>
      <c r="GA189" s="190"/>
      <c r="GB189" s="190"/>
      <c r="GC189" s="190"/>
      <c r="GD189" s="190"/>
      <c r="GE189" s="190"/>
      <c r="GF189" s="190"/>
      <c r="GG189" s="212"/>
    </row>
    <row r="190" spans="2:189">
      <c r="B190" s="33">
        <f t="shared" si="142"/>
        <v>43242</v>
      </c>
      <c r="C190" s="30" t="str">
        <f t="shared" si="143"/>
        <v>S21</v>
      </c>
      <c r="D190" s="30">
        <v>2018</v>
      </c>
      <c r="E190" s="30" t="str">
        <f t="shared" ref="E190" si="145">D190&amp;C190</f>
        <v>2018S21</v>
      </c>
      <c r="F190" s="30" t="str">
        <f t="shared" si="133"/>
        <v>52018</v>
      </c>
      <c r="G190" s="208" t="str">
        <f>VLOOKUP(Horizontal!$C190&amp;Horizontal!$B190&amp;Horizontal!G$11,Vertical!$E:$O,G$10,0)</f>
        <v>-20,1</v>
      </c>
      <c r="H190" s="207">
        <f>(VLOOKUP(Horizontal!$C190&amp;Horizontal!$B190&amp;Horizontal!H$11,Vertical!$E:$O,H$10,0))+0</f>
        <v>300.61</v>
      </c>
      <c r="I190" s="207">
        <f>(VLOOKUP(Horizontal!$C190&amp;Horizontal!$B190&amp;Horizontal!I$11,Vertical!$E:$O,I$10,0))+0</f>
        <v>344.4</v>
      </c>
      <c r="J190" s="207">
        <f>(VLOOKUP(Horizontal!$C190&amp;Horizontal!$B190&amp;Horizontal!J$11,Vertical!$E:$O,J$10,0))+0</f>
        <v>311.56</v>
      </c>
      <c r="K190" s="207">
        <f>(VLOOKUP(Horizontal!$C190&amp;Horizontal!$B190&amp;Horizontal!K$11,Vertical!$E:$O,K$10,0))+0</f>
        <v>293.82</v>
      </c>
      <c r="L190" s="207">
        <f>(VLOOKUP(Horizontal!$C190&amp;Horizontal!$B190&amp;Horizontal!L$11,Vertical!$E:$O,L$10,0))+0</f>
        <v>254.77</v>
      </c>
      <c r="M190" s="207">
        <f>(VLOOKUP(Horizontal!$C190&amp;Horizontal!$B190&amp;Horizontal!M$11,Vertical!$E:$O,M$10,0))+0</f>
        <v>208.07</v>
      </c>
      <c r="N190" s="207">
        <f>(VLOOKUP(Horizontal!$C190&amp;Horizontal!$B190&amp;Horizontal!N$11,Vertical!$E:$O,N$10,0))+0</f>
        <v>174.89</v>
      </c>
      <c r="O190" s="207">
        <f>(VLOOKUP(Horizontal!$C190&amp;Horizontal!$B190&amp;Horizontal!O$11,Vertical!$E:$O,O$10,0))+0</f>
        <v>160.72</v>
      </c>
      <c r="P190" s="209">
        <f>(VLOOKUP(Horizontal!$C190&amp;Horizontal!$B190&amp;Horizontal!P$11,Vertical!$E:$O,P$10,0))+0</f>
        <v>154.13</v>
      </c>
      <c r="Q190" s="210">
        <f>(VLOOKUP(Horizontal!$C190&amp;Horizontal!$B190&amp;Horizontal!Q$11,Vertical!$E:$O,Q$10,0))+0</f>
        <v>63</v>
      </c>
      <c r="R190" s="207">
        <f>(VLOOKUP(Horizontal!$C190&amp;Horizontal!$B190&amp;Horizontal!R$11,Vertical!$E:$O,R$10,0))+0</f>
        <v>70</v>
      </c>
      <c r="S190" s="207">
        <f>(VLOOKUP(Horizontal!$C190&amp;Horizontal!$B190&amp;Horizontal!S$11,Vertical!$E:$O,S$10,0))+0</f>
        <v>61</v>
      </c>
      <c r="T190" s="207">
        <f>(VLOOKUP(Horizontal!$C190&amp;Horizontal!$B190&amp;Horizontal!T$11,Vertical!$E:$O,T$10,0))+0</f>
        <v>51</v>
      </c>
      <c r="U190" s="207">
        <f>(VLOOKUP(Horizontal!$C190&amp;Horizontal!$B190&amp;Horizontal!U$11,Vertical!$E:$O,U$10,0))+0</f>
        <v>53</v>
      </c>
      <c r="V190" s="207">
        <f>(VLOOKUP(Horizontal!$C190&amp;Horizontal!$B190&amp;Horizontal!V$11,Vertical!$E:$O,V$10,0))+0</f>
        <v>42</v>
      </c>
      <c r="W190" s="207">
        <f>(VLOOKUP(Horizontal!$C190&amp;Horizontal!$B190&amp;Horizontal!W$11,Vertical!$E:$O,W$10,0))+0</f>
        <v>33</v>
      </c>
      <c r="X190" s="207">
        <f>(VLOOKUP(Horizontal!$C190&amp;Horizontal!$B190&amp;Horizontal!X$11,Vertical!$E:$O,X$10,0))+0</f>
        <v>30</v>
      </c>
      <c r="Y190" s="209">
        <f>(VLOOKUP(Horizontal!$C190&amp;Horizontal!$B190&amp;Horizontal!Y$11,Vertical!$E:$O,Y$10,0))+0</f>
        <v>23</v>
      </c>
      <c r="Z190" s="210">
        <f>(VLOOKUP(Horizontal!$C190&amp;Horizontal!$B190&amp;Horizontal!Z$11,Vertical!$E:$O,Z$10,0))+0</f>
        <v>0</v>
      </c>
      <c r="AA190" s="207">
        <f>(VLOOKUP(Horizontal!$C190&amp;Horizontal!$B190&amp;Horizontal!AA$11,Vertical!$E:$O,AA$10,0))+0</f>
        <v>0</v>
      </c>
      <c r="AB190" s="207">
        <f>(VLOOKUP(Horizontal!$C190&amp;Horizontal!$B190&amp;Horizontal!AB$11,Vertical!$E:$O,AB$10,0))+0</f>
        <v>0</v>
      </c>
      <c r="AC190" s="207">
        <f>(VLOOKUP(Horizontal!$C190&amp;Horizontal!$B190&amp;Horizontal!AC$11,Vertical!$E:$O,AC$10,0))+0</f>
        <v>0</v>
      </c>
      <c r="AD190" s="207">
        <f>(VLOOKUP(Horizontal!$C190&amp;Horizontal!$B190&amp;Horizontal!AD$11,Vertical!$E:$O,AD$10,0))+0</f>
        <v>0</v>
      </c>
      <c r="AE190" s="207">
        <f>(VLOOKUP(Horizontal!$C190&amp;Horizontal!$B190&amp;Horizontal!AE$11,Vertical!$E:$O,AE$10,0))+0</f>
        <v>13.2</v>
      </c>
      <c r="AF190" s="207">
        <f>(VLOOKUP(Horizontal!$C190&amp;Horizontal!$B190&amp;Horizontal!AF$11,Vertical!$E:$O,AF$10,0))+0</f>
        <v>18.75</v>
      </c>
      <c r="AG190" s="207">
        <f>(VLOOKUP(Horizontal!$C190&amp;Horizontal!$B190&amp;Horizontal!AG$11,Vertical!$E:$O,AG$10,0))+0</f>
        <v>15.63</v>
      </c>
      <c r="AH190" s="209">
        <f>(VLOOKUP(Horizontal!$C190&amp;Horizontal!$B190&amp;Horizontal!AH$11,Vertical!$E:$O,AH$10,0))+0</f>
        <v>12.46</v>
      </c>
      <c r="AI190" s="210">
        <f>(VLOOKUP(Horizontal!$C190&amp;Horizontal!$B190&amp;Horizontal!AI$11,Vertical!$E:$O,AI$10,0))+0</f>
        <v>0</v>
      </c>
      <c r="AJ190" s="207">
        <f>(VLOOKUP(Horizontal!$C190&amp;Horizontal!$B190&amp;Horizontal!AJ$11,Vertical!$E:$O,AJ$10,0))+0</f>
        <v>0</v>
      </c>
      <c r="AK190" s="207">
        <f>(VLOOKUP(Horizontal!$C190&amp;Horizontal!$B190&amp;Horizontal!AK$11,Vertical!$E:$O,AK$10,0))+0</f>
        <v>0</v>
      </c>
      <c r="AL190" s="207">
        <f>(VLOOKUP(Horizontal!$C190&amp;Horizontal!$B190&amp;Horizontal!AL$11,Vertical!$E:$O,AL$10,0))+0</f>
        <v>0</v>
      </c>
      <c r="AM190" s="207">
        <f>(VLOOKUP(Horizontal!$C190&amp;Horizontal!$B190&amp;Horizontal!AM$11,Vertical!$E:$O,AM$10,0))+0</f>
        <v>3.7</v>
      </c>
      <c r="AN190" s="207">
        <f>(VLOOKUP(Horizontal!$C190&amp;Horizontal!$B190&amp;Horizontal!AN$11,Vertical!$E:$O,AN$10,0))+0</f>
        <v>17.489999999999998</v>
      </c>
      <c r="AO190" s="207">
        <f>(VLOOKUP(Horizontal!$C190&amp;Horizontal!$B190&amp;Horizontal!AO$11,Vertical!$E:$O,AO$10,0))+0</f>
        <v>31.25</v>
      </c>
      <c r="AP190" s="207">
        <f>(VLOOKUP(Horizontal!$C190&amp;Horizontal!$B190&amp;Horizontal!AP$11,Vertical!$E:$O,AP$10,0))+0</f>
        <v>40.630000000000003</v>
      </c>
      <c r="AQ190" s="209">
        <f>(VLOOKUP(Horizontal!$C190&amp;Horizontal!$B190&amp;Horizontal!AQ$11,Vertical!$E:$O,AQ$10,0))+0</f>
        <v>49.84</v>
      </c>
      <c r="AR190" s="210">
        <f>(VLOOKUP(Horizontal!$C190&amp;Horizontal!$B190&amp;Horizontal!AR$11,Vertical!$E:$O,AR$10,0))+0</f>
        <v>100</v>
      </c>
      <c r="AS190" s="207">
        <f>(VLOOKUP(Horizontal!$C190&amp;Horizontal!$B190&amp;Horizontal!AS$11,Vertical!$E:$O,AS$10,0))+0</f>
        <v>100</v>
      </c>
      <c r="AT190" s="207">
        <f>(VLOOKUP(Horizontal!$C190&amp;Horizontal!$B190&amp;Horizontal!AT$11,Vertical!$E:$O,AT$10,0))+0</f>
        <v>100</v>
      </c>
      <c r="AU190" s="207">
        <f>(VLOOKUP(Horizontal!$C190&amp;Horizontal!$B190&amp;Horizontal!AU$11,Vertical!$E:$O,AU$10,0))+0</f>
        <v>100</v>
      </c>
      <c r="AV190" s="207">
        <f>(VLOOKUP(Horizontal!$C190&amp;Horizontal!$B190&amp;Horizontal!AV$11,Vertical!$E:$O,AV$10,0))+0</f>
        <v>96.3</v>
      </c>
      <c r="AW190" s="207">
        <f>(VLOOKUP(Horizontal!$C190&amp;Horizontal!$B190&amp;Horizontal!AW$11,Vertical!$E:$O,AW$10,0))+0</f>
        <v>69.31</v>
      </c>
      <c r="AX190" s="207">
        <f>(VLOOKUP(Horizontal!$C190&amp;Horizontal!$B190&amp;Horizontal!AX$11,Vertical!$E:$O,AX$10,0))+0</f>
        <v>50</v>
      </c>
      <c r="AY190" s="207">
        <f>(VLOOKUP(Horizontal!$C190&amp;Horizontal!$B190&amp;Horizontal!AY$11,Vertical!$E:$O,AY$10,0))+0</f>
        <v>43.75</v>
      </c>
      <c r="AZ190" s="209">
        <f>(VLOOKUP(Horizontal!$C190&amp;Horizontal!$B190&amp;Horizontal!AZ$11,Vertical!$E:$O,AZ$10,0))+0</f>
        <v>37.69</v>
      </c>
      <c r="BA190" s="208">
        <f>(VLOOKUP(Horizontal!$C190&amp;Horizontal!$B190&amp;Horizontal!BA$11,Vertical!$E:$O,BA$10,0))+0</f>
        <v>29.56</v>
      </c>
      <c r="BB190" s="210">
        <f>(VLOOKUP(Horizontal!$C190&amp;Horizontal!$B190&amp;Horizontal!BB$11,Vertical!$E:$O,BB$10,0))+0</f>
        <v>329.96</v>
      </c>
      <c r="BC190" s="207">
        <f>(VLOOKUP(Horizontal!$C190&amp;Horizontal!$B190&amp;Horizontal!BC$11,Vertical!$E:$O,BC$10,0))+0</f>
        <v>376.47</v>
      </c>
      <c r="BD190" s="207">
        <f>(VLOOKUP(Horizontal!$C190&amp;Horizontal!$B190&amp;Horizontal!BD$11,Vertical!$E:$O,BD$10,0))+0</f>
        <v>347</v>
      </c>
      <c r="BE190" s="207">
        <f>(VLOOKUP(Horizontal!$C190&amp;Horizontal!$B190&amp;Horizontal!BE$11,Vertical!$E:$O,BE$10,0))+0</f>
        <v>329.64</v>
      </c>
      <c r="BF190" s="207">
        <f>(VLOOKUP(Horizontal!$C190&amp;Horizontal!$B190&amp;Horizontal!BF$11,Vertical!$E:$O,BF$10,0))+0</f>
        <v>289.83999999999997</v>
      </c>
      <c r="BG190" s="207">
        <f>(VLOOKUP(Horizontal!$C190&amp;Horizontal!$B190&amp;Horizontal!BG$11,Vertical!$E:$O,BG$10,0))+0</f>
        <v>269.58999999999997</v>
      </c>
      <c r="BH190" s="207">
        <f>(VLOOKUP(Horizontal!$C190&amp;Horizontal!$B190&amp;Horizontal!BH$11,Vertical!$E:$O,BH$10,0))+0</f>
        <v>219.65</v>
      </c>
      <c r="BI190" s="207">
        <f>(VLOOKUP(Horizontal!$C190&amp;Horizontal!$B190&amp;Horizontal!BI$11,Vertical!$E:$O,BI$10,0))+0</f>
        <v>203.47</v>
      </c>
      <c r="BJ190" s="209">
        <f>(VLOOKUP(Horizontal!$C190&amp;Horizontal!$B190&amp;Horizontal!BJ$11,Vertical!$E:$O,BJ$10,0))+0</f>
        <v>193.75</v>
      </c>
      <c r="BK190" s="210">
        <f>(VLOOKUP(Horizontal!$C190&amp;Horizontal!$B190&amp;Horizontal!BK$11,Vertical!$E:$O,BK$10,0))+0</f>
        <v>55</v>
      </c>
      <c r="BL190" s="207">
        <f>(VLOOKUP(Horizontal!$C190&amp;Horizontal!$B190&amp;Horizontal!BL$11,Vertical!$E:$O,BL$10,0))+0</f>
        <v>48</v>
      </c>
      <c r="BM190" s="207">
        <f>(VLOOKUP(Horizontal!$C190&amp;Horizontal!$B190&amp;Horizontal!BM$11,Vertical!$E:$O,BM$10,0))+0</f>
        <v>46</v>
      </c>
      <c r="BN190" s="207">
        <f>(VLOOKUP(Horizontal!$C190&amp;Horizontal!$B190&amp;Horizontal!BN$11,Vertical!$E:$O,BN$10,0))+0</f>
        <v>41</v>
      </c>
      <c r="BO190" s="207">
        <f>(VLOOKUP(Horizontal!$C190&amp;Horizontal!$B190&amp;Horizontal!BO$11,Vertical!$E:$O,BO$10,0))+0</f>
        <v>41</v>
      </c>
      <c r="BP190" s="207">
        <f>(VLOOKUP(Horizontal!$C190&amp;Horizontal!$B190&amp;Horizontal!BP$11,Vertical!$E:$O,BP$10,0))+0</f>
        <v>34</v>
      </c>
      <c r="BQ190" s="207">
        <f>(VLOOKUP(Horizontal!$C190&amp;Horizontal!$B190&amp;Horizontal!BQ$11,Vertical!$E:$O,BQ$10,0))+0</f>
        <v>29</v>
      </c>
      <c r="BR190" s="207">
        <f>(VLOOKUP(Horizontal!$C190&amp;Horizontal!$B190&amp;Horizontal!BR$11,Vertical!$E:$O,BR$10,0))+0</f>
        <v>29</v>
      </c>
      <c r="BS190" s="209">
        <f>(VLOOKUP(Horizontal!$C190&amp;Horizontal!$B190&amp;Horizontal!BS$11,Vertical!$E:$O,BS$10,0))+0</f>
        <v>24</v>
      </c>
      <c r="BT190" s="210">
        <f>(VLOOKUP(Horizontal!$C190&amp;Horizontal!$B190&amp;Horizontal!BT$11,Vertical!$E:$O,BT$10,0))+0</f>
        <v>0</v>
      </c>
      <c r="BU190" s="207">
        <f>(VLOOKUP(Horizontal!$C190&amp;Horizontal!$B190&amp;Horizontal!BU$11,Vertical!$E:$O,BU$10,0))+0</f>
        <v>0</v>
      </c>
      <c r="BV190" s="207">
        <f>(VLOOKUP(Horizontal!$C190&amp;Horizontal!$B190&amp;Horizontal!BV$11,Vertical!$E:$O,BV$10,0))+0</f>
        <v>0</v>
      </c>
      <c r="BW190" s="207">
        <f>(VLOOKUP(Horizontal!$C190&amp;Horizontal!$B190&amp;Horizontal!BW$11,Vertical!$E:$O,BW$10,0))+0</f>
        <v>0</v>
      </c>
      <c r="BX190" s="207">
        <f>(VLOOKUP(Horizontal!$C190&amp;Horizontal!$B190&amp;Horizontal!BX$11,Vertical!$E:$O,BX$10,0))+0</f>
        <v>0</v>
      </c>
      <c r="BY190" s="207">
        <f>(VLOOKUP(Horizontal!$C190&amp;Horizontal!$B190&amp;Horizontal!BY$11,Vertical!$E:$O,BY$10,0))+0</f>
        <v>11.54</v>
      </c>
      <c r="BZ190" s="207">
        <f>(VLOOKUP(Horizontal!$C190&amp;Horizontal!$B190&amp;Horizontal!BZ$11,Vertical!$E:$O,BZ$10,0))+0</f>
        <v>17.39</v>
      </c>
      <c r="CA190" s="207">
        <f>(VLOOKUP(Horizontal!$C190&amp;Horizontal!$B190&amp;Horizontal!CA$11,Vertical!$E:$O,CA$10,0))+0</f>
        <v>8.33</v>
      </c>
      <c r="CB190" s="209">
        <f>(VLOOKUP(Horizontal!$C190&amp;Horizontal!$B190&amp;Horizontal!CB$11,Vertical!$E:$O,CB$10,0))+0</f>
        <v>16.670000000000002</v>
      </c>
      <c r="CC190" s="210">
        <f>(VLOOKUP(Horizontal!$C190&amp;Horizontal!$B190&amp;Horizontal!CC$11,Vertical!$E:$O,CC$10,0))+0</f>
        <v>0</v>
      </c>
      <c r="CD190" s="207">
        <f>(VLOOKUP(Horizontal!$C190&amp;Horizontal!$B190&amp;Horizontal!CD$11,Vertical!$E:$O,CD$10,0))+0</f>
        <v>0</v>
      </c>
      <c r="CE190" s="207">
        <f>(VLOOKUP(Horizontal!$C190&amp;Horizontal!$B190&amp;Horizontal!CE$11,Vertical!$E:$O,CE$10,0))+0</f>
        <v>0</v>
      </c>
      <c r="CF190" s="207">
        <f>(VLOOKUP(Horizontal!$C190&amp;Horizontal!$B190&amp;Horizontal!CF$11,Vertical!$E:$O,CF$10,0))+0</f>
        <v>0</v>
      </c>
      <c r="CG190" s="207">
        <f>(VLOOKUP(Horizontal!$C190&amp;Horizontal!$B190&amp;Horizontal!CG$11,Vertical!$E:$O,CG$10,0))+0</f>
        <v>8.6999999999999993</v>
      </c>
      <c r="CH190" s="207">
        <f>(VLOOKUP(Horizontal!$C190&amp;Horizontal!$B190&amp;Horizontal!CH$11,Vertical!$E:$O,CH$10,0))+0</f>
        <v>42.31</v>
      </c>
      <c r="CI190" s="207">
        <f>(VLOOKUP(Horizontal!$C190&amp;Horizontal!$B190&amp;Horizontal!CI$11,Vertical!$E:$O,CI$10,0))+0</f>
        <v>34.78</v>
      </c>
      <c r="CJ190" s="207">
        <f>(VLOOKUP(Horizontal!$C190&amp;Horizontal!$B190&amp;Horizontal!CJ$11,Vertical!$E:$O,CJ$10,0))+0</f>
        <v>50</v>
      </c>
      <c r="CK190" s="209">
        <f>(VLOOKUP(Horizontal!$C190&amp;Horizontal!$B190&amp;Horizontal!CK$11,Vertical!$E:$O,CK$10,0))+0</f>
        <v>50</v>
      </c>
      <c r="CL190" s="210">
        <f>(VLOOKUP(Horizontal!$C190&amp;Horizontal!$B190&amp;Horizontal!CL$11,Vertical!$E:$O,CL$10,0))+0</f>
        <v>100</v>
      </c>
      <c r="CM190" s="207">
        <f>(VLOOKUP(Horizontal!$C190&amp;Horizontal!$B190&amp;Horizontal!CM$11,Vertical!$E:$O,CM$10,0))+0</f>
        <v>100</v>
      </c>
      <c r="CN190" s="207">
        <f>(VLOOKUP(Horizontal!$C190&amp;Horizontal!$B190&amp;Horizontal!CN$11,Vertical!$E:$O,CN$10,0))+0</f>
        <v>100</v>
      </c>
      <c r="CO190" s="207">
        <f>(VLOOKUP(Horizontal!$C190&amp;Horizontal!$B190&amp;Horizontal!CO$11,Vertical!$E:$O,CO$10,0))+0</f>
        <v>100</v>
      </c>
      <c r="CP190" s="207">
        <f>(VLOOKUP(Horizontal!$C190&amp;Horizontal!$B190&amp;Horizontal!CP$11,Vertical!$E:$O,CP$10,0))+0</f>
        <v>91.3</v>
      </c>
      <c r="CQ190" s="207">
        <f>(VLOOKUP(Horizontal!$C190&amp;Horizontal!$B190&amp;Horizontal!CQ$11,Vertical!$E:$O,CQ$10,0))+0</f>
        <v>46.15</v>
      </c>
      <c r="CR190" s="207">
        <f>(VLOOKUP(Horizontal!$C190&amp;Horizontal!$B190&amp;Horizontal!CR$11,Vertical!$E:$O,CR$10,0))+0</f>
        <v>47.83</v>
      </c>
      <c r="CS190" s="207">
        <f>(VLOOKUP(Horizontal!$C190&amp;Horizontal!$B190&amp;Horizontal!CS$11,Vertical!$E:$O,CS$10,0))+0</f>
        <v>41.67</v>
      </c>
      <c r="CT190" s="207">
        <f>(VLOOKUP(Horizontal!$C190&amp;Horizontal!$B190&amp;Horizontal!CT$11,Vertical!$E:$O,CT$10,0))+0</f>
        <v>33.33</v>
      </c>
      <c r="CU190" s="150"/>
      <c r="CV190" s="211">
        <f t="shared" si="80"/>
        <v>29.349999999999966</v>
      </c>
      <c r="CW190" s="190">
        <f t="shared" si="81"/>
        <v>32.07000000000005</v>
      </c>
      <c r="CX190" s="190">
        <f t="shared" si="82"/>
        <v>35.44</v>
      </c>
      <c r="CY190" s="190">
        <f t="shared" si="83"/>
        <v>35.819999999999993</v>
      </c>
      <c r="CZ190" s="190">
        <f t="shared" si="84"/>
        <v>35.069999999999965</v>
      </c>
      <c r="DA190" s="190">
        <f t="shared" si="85"/>
        <v>61.519999999999982</v>
      </c>
      <c r="DB190" s="190">
        <f t="shared" si="86"/>
        <v>44.760000000000019</v>
      </c>
      <c r="DC190" s="190">
        <f t="shared" si="87"/>
        <v>42.75</v>
      </c>
      <c r="DD190" s="212">
        <f t="shared" si="88"/>
        <v>39.620000000000005</v>
      </c>
      <c r="DE190" s="9">
        <v>160</v>
      </c>
      <c r="DF190" s="212">
        <f t="shared" si="89"/>
        <v>-92.152789598108683</v>
      </c>
      <c r="DG190" s="264"/>
      <c r="DH190" s="265"/>
      <c r="DI190" s="265"/>
      <c r="DJ190" s="266"/>
      <c r="DK190" s="190">
        <v>323.54000000000002</v>
      </c>
      <c r="DL190" s="190">
        <v>323.54000000000002</v>
      </c>
      <c r="DM190" s="190">
        <v>171.78</v>
      </c>
      <c r="DN190" s="212">
        <v>171.78</v>
      </c>
      <c r="DO190" s="190">
        <v>340.8</v>
      </c>
      <c r="DP190" s="190">
        <v>340.8</v>
      </c>
      <c r="DQ190" s="190">
        <v>201.88</v>
      </c>
      <c r="DR190" s="212">
        <v>201.88</v>
      </c>
      <c r="DS190" s="150"/>
      <c r="DT190" s="190">
        <v>303</v>
      </c>
      <c r="DU190" s="190">
        <v>350</v>
      </c>
      <c r="DV190" s="190">
        <v>306</v>
      </c>
      <c r="DW190" s="190">
        <v>306</v>
      </c>
      <c r="DX190" s="190"/>
      <c r="DY190" s="190"/>
      <c r="DZ190" s="190">
        <v>306</v>
      </c>
      <c r="EA190" s="190">
        <v>234</v>
      </c>
      <c r="EB190" s="190"/>
      <c r="EC190" s="190">
        <f>(AVERAGE(DZ190:EA190))+0</f>
        <v>270</v>
      </c>
      <c r="ED190" s="190">
        <f>(+(EC190*6+DT190+DU190)/8)+0</f>
        <v>284.125</v>
      </c>
      <c r="EE190" s="190">
        <v>205</v>
      </c>
      <c r="EF190" s="190">
        <v>170</v>
      </c>
      <c r="EG190" s="190">
        <v>160</v>
      </c>
      <c r="EH190" s="212">
        <v>155</v>
      </c>
      <c r="EI190" s="213"/>
      <c r="EJ190" s="211">
        <v>30</v>
      </c>
      <c r="EK190" s="190">
        <v>35</v>
      </c>
      <c r="EL190" s="190">
        <v>35</v>
      </c>
      <c r="EM190" s="190">
        <v>35</v>
      </c>
      <c r="EN190" s="190"/>
      <c r="EO190" s="190"/>
      <c r="EP190" s="190">
        <v>35</v>
      </c>
      <c r="EQ190" s="190">
        <v>38.315217391304351</v>
      </c>
      <c r="ER190" s="190"/>
      <c r="ES190" s="190">
        <f>(AVERAGE(EP190:EQ190))+0</f>
        <v>36.657608695652172</v>
      </c>
      <c r="ET190" s="190">
        <f>(+(ES190*6+EJ190+EK190)/8)+0</f>
        <v>35.618206521739125</v>
      </c>
      <c r="EU190" s="190">
        <v>60</v>
      </c>
      <c r="EV190" s="190">
        <v>50</v>
      </c>
      <c r="EW190" s="190">
        <v>45</v>
      </c>
      <c r="EX190" s="212">
        <v>45</v>
      </c>
      <c r="EY190" s="211"/>
      <c r="EZ190" s="75">
        <f t="shared" si="126"/>
        <v>-6.2209842154131847E-2</v>
      </c>
      <c r="FA190" s="89">
        <f t="shared" si="134"/>
        <v>-0.1</v>
      </c>
      <c r="FB190" s="212"/>
      <c r="FC190" s="213">
        <f t="shared" si="106"/>
        <v>10</v>
      </c>
      <c r="FD190" s="213">
        <f t="shared" si="107"/>
        <v>15</v>
      </c>
      <c r="FE190" s="213">
        <f t="shared" si="108"/>
        <v>15</v>
      </c>
      <c r="FF190" s="213">
        <f t="shared" si="109"/>
        <v>15</v>
      </c>
      <c r="FG190" s="213"/>
      <c r="FH190" s="213"/>
      <c r="FI190" s="213"/>
      <c r="FJ190" s="213"/>
      <c r="FK190" s="213"/>
      <c r="FL190" s="213"/>
      <c r="FM190" s="213">
        <f t="shared" si="110"/>
        <v>15.618206521739125</v>
      </c>
      <c r="FN190" s="213">
        <f t="shared" si="111"/>
        <v>40</v>
      </c>
      <c r="FO190" s="213">
        <f t="shared" si="112"/>
        <v>30</v>
      </c>
      <c r="FP190" s="213">
        <f t="shared" si="113"/>
        <v>25</v>
      </c>
      <c r="FQ190" s="213">
        <f t="shared" si="114"/>
        <v>25</v>
      </c>
      <c r="FR190" s="213"/>
      <c r="FS190" s="211"/>
      <c r="FT190" s="190"/>
      <c r="FU190" s="190"/>
      <c r="FV190" s="190"/>
      <c r="FW190" s="190"/>
      <c r="FX190" s="190"/>
      <c r="FY190" s="190"/>
      <c r="FZ190" s="190"/>
      <c r="GA190" s="190"/>
      <c r="GB190" s="190"/>
      <c r="GC190" s="190"/>
      <c r="GD190" s="190"/>
      <c r="GE190" s="190"/>
      <c r="GF190" s="190"/>
      <c r="GG190" s="212"/>
    </row>
    <row r="191" spans="2:189">
      <c r="B191" s="33">
        <f t="shared" si="142"/>
        <v>43249</v>
      </c>
      <c r="C191" s="30" t="str">
        <f t="shared" si="143"/>
        <v>S22</v>
      </c>
      <c r="D191" s="30">
        <v>2018</v>
      </c>
      <c r="E191" s="30" t="str">
        <f t="shared" ref="E191" si="146">D191&amp;C191</f>
        <v>2018S22</v>
      </c>
      <c r="F191" s="30" t="str">
        <f t="shared" si="133"/>
        <v>5Final2018</v>
      </c>
      <c r="G191" s="208" t="str">
        <f>VLOOKUP(Horizontal!$C191&amp;Horizontal!$B191&amp;Horizontal!G$11,Vertical!$E:$O,G$10,0)</f>
        <v>-20,89</v>
      </c>
      <c r="H191" s="207">
        <f>(VLOOKUP(Horizontal!$C191&amp;Horizontal!$B191&amp;Horizontal!H$11,Vertical!$E:$O,H$10,0))+0</f>
        <v>303.63</v>
      </c>
      <c r="I191" s="207">
        <f>(VLOOKUP(Horizontal!$C191&amp;Horizontal!$B191&amp;Horizontal!I$11,Vertical!$E:$O,I$10,0))+0</f>
        <v>322.49</v>
      </c>
      <c r="J191" s="207">
        <f>(VLOOKUP(Horizontal!$C191&amp;Horizontal!$B191&amp;Horizontal!J$11,Vertical!$E:$O,J$10,0))+0</f>
        <v>295.02</v>
      </c>
      <c r="K191" s="207">
        <f>(VLOOKUP(Horizontal!$C191&amp;Horizontal!$B191&amp;Horizontal!K$11,Vertical!$E:$O,K$10,0))+0</f>
        <v>288.47000000000003</v>
      </c>
      <c r="L191" s="207">
        <f>(VLOOKUP(Horizontal!$C191&amp;Horizontal!$B191&amp;Horizontal!L$11,Vertical!$E:$O,L$10,0))+0</f>
        <v>253.48</v>
      </c>
      <c r="M191" s="207">
        <f>(VLOOKUP(Horizontal!$C191&amp;Horizontal!$B191&amp;Horizontal!M$11,Vertical!$E:$O,M$10,0))+0</f>
        <v>209.9</v>
      </c>
      <c r="N191" s="207">
        <f>(VLOOKUP(Horizontal!$C191&amp;Horizontal!$B191&amp;Horizontal!N$11,Vertical!$E:$O,N$10,0))+0</f>
        <v>175.58</v>
      </c>
      <c r="O191" s="207">
        <f>(VLOOKUP(Horizontal!$C191&amp;Horizontal!$B191&amp;Horizontal!O$11,Vertical!$E:$O,O$10,0))+0</f>
        <v>162.81</v>
      </c>
      <c r="P191" s="209">
        <f>(VLOOKUP(Horizontal!$C191&amp;Horizontal!$B191&amp;Horizontal!P$11,Vertical!$E:$O,P$10,0))+0</f>
        <v>154.25</v>
      </c>
      <c r="Q191" s="210">
        <f>(VLOOKUP(Horizontal!$C191&amp;Horizontal!$B191&amp;Horizontal!Q$11,Vertical!$E:$O,Q$10,0))+0</f>
        <v>55</v>
      </c>
      <c r="R191" s="207">
        <f>(VLOOKUP(Horizontal!$C191&amp;Horizontal!$B191&amp;Horizontal!R$11,Vertical!$E:$O,R$10,0))+0</f>
        <v>66</v>
      </c>
      <c r="S191" s="207">
        <f>(VLOOKUP(Horizontal!$C191&amp;Horizontal!$B191&amp;Horizontal!S$11,Vertical!$E:$O,S$10,0))+0</f>
        <v>59</v>
      </c>
      <c r="T191" s="207">
        <f>(VLOOKUP(Horizontal!$C191&amp;Horizontal!$B191&amp;Horizontal!T$11,Vertical!$E:$O,T$10,0))+0</f>
        <v>51</v>
      </c>
      <c r="U191" s="207">
        <f>(VLOOKUP(Horizontal!$C191&amp;Horizontal!$B191&amp;Horizontal!U$11,Vertical!$E:$O,U$10,0))+0</f>
        <v>48</v>
      </c>
      <c r="V191" s="207">
        <f>(VLOOKUP(Horizontal!$C191&amp;Horizontal!$B191&amp;Horizontal!V$11,Vertical!$E:$O,V$10,0))+0</f>
        <v>42</v>
      </c>
      <c r="W191" s="207">
        <f>(VLOOKUP(Horizontal!$C191&amp;Horizontal!$B191&amp;Horizontal!W$11,Vertical!$E:$O,W$10,0))+0</f>
        <v>35</v>
      </c>
      <c r="X191" s="207">
        <f>(VLOOKUP(Horizontal!$C191&amp;Horizontal!$B191&amp;Horizontal!X$11,Vertical!$E:$O,X$10,0))+0</f>
        <v>31</v>
      </c>
      <c r="Y191" s="209">
        <f>(VLOOKUP(Horizontal!$C191&amp;Horizontal!$B191&amp;Horizontal!Y$11,Vertical!$E:$O,Y$10,0))+0</f>
        <v>23</v>
      </c>
      <c r="Z191" s="210">
        <f>(VLOOKUP(Horizontal!$C191&amp;Horizontal!$B191&amp;Horizontal!Z$11,Vertical!$E:$O,Z$10,0))+0</f>
        <v>7.69</v>
      </c>
      <c r="AA191" s="207">
        <f>(VLOOKUP(Horizontal!$C191&amp;Horizontal!$B191&amp;Horizontal!AA$11,Vertical!$E:$O,AA$10,0))+0</f>
        <v>84.62</v>
      </c>
      <c r="AB191" s="207">
        <f>(VLOOKUP(Horizontal!$C191&amp;Horizontal!$B191&amp;Horizontal!AB$11,Vertical!$E:$O,AB$10,0))+0</f>
        <v>72</v>
      </c>
      <c r="AC191" s="207">
        <f>(VLOOKUP(Horizontal!$C191&amp;Horizontal!$B191&amp;Horizontal!AC$11,Vertical!$E:$O,AC$10,0))+0</f>
        <v>53.85</v>
      </c>
      <c r="AD191" s="207">
        <f>(VLOOKUP(Horizontal!$C191&amp;Horizontal!$B191&amp;Horizontal!AD$11,Vertical!$E:$O,AD$10,0))+0</f>
        <v>51.85</v>
      </c>
      <c r="AE191" s="207">
        <f>(VLOOKUP(Horizontal!$C191&amp;Horizontal!$B191&amp;Horizontal!AE$11,Vertical!$E:$O,AE$10,0))+0</f>
        <v>15.38</v>
      </c>
      <c r="AF191" s="207">
        <f>(VLOOKUP(Horizontal!$C191&amp;Horizontal!$B191&amp;Horizontal!AF$11,Vertical!$E:$O,AF$10,0))+0</f>
        <v>15.63</v>
      </c>
      <c r="AG191" s="207">
        <f>(VLOOKUP(Horizontal!$C191&amp;Horizontal!$B191&amp;Horizontal!AG$11,Vertical!$E:$O,AG$10,0))+0</f>
        <v>12.12</v>
      </c>
      <c r="AH191" s="209">
        <f>(VLOOKUP(Horizontal!$C191&amp;Horizontal!$B191&amp;Horizontal!AH$11,Vertical!$E:$O,AH$10,0))+0</f>
        <v>19.350000000000001</v>
      </c>
      <c r="AI191" s="210">
        <f>(VLOOKUP(Horizontal!$C191&amp;Horizontal!$B191&amp;Horizontal!AI$11,Vertical!$E:$O,AI$10,0))+0</f>
        <v>7.69</v>
      </c>
      <c r="AJ191" s="207">
        <f>(VLOOKUP(Horizontal!$C191&amp;Horizontal!$B191&amp;Horizontal!AJ$11,Vertical!$E:$O,AJ$10,0))+0</f>
        <v>3.85</v>
      </c>
      <c r="AK191" s="207">
        <f>(VLOOKUP(Horizontal!$C191&amp;Horizontal!$B191&amp;Horizontal!AK$11,Vertical!$E:$O,AK$10,0))+0</f>
        <v>4</v>
      </c>
      <c r="AL191" s="207">
        <f>(VLOOKUP(Horizontal!$C191&amp;Horizontal!$B191&amp;Horizontal!AL$11,Vertical!$E:$O,AL$10,0))+0</f>
        <v>3.85</v>
      </c>
      <c r="AM191" s="207">
        <f>(VLOOKUP(Horizontal!$C191&amp;Horizontal!$B191&amp;Horizontal!AM$11,Vertical!$E:$O,AM$10,0))+0</f>
        <v>25.93</v>
      </c>
      <c r="AN191" s="207">
        <f>(VLOOKUP(Horizontal!$C191&amp;Horizontal!$B191&amp;Horizontal!AN$11,Vertical!$E:$O,AN$10,0))+0</f>
        <v>19.23</v>
      </c>
      <c r="AO191" s="207">
        <f>(VLOOKUP(Horizontal!$C191&amp;Horizontal!$B191&amp;Horizontal!AO$11,Vertical!$E:$O,AO$10,0))+0</f>
        <v>37.5</v>
      </c>
      <c r="AP191" s="207">
        <f>(VLOOKUP(Horizontal!$C191&amp;Horizontal!$B191&amp;Horizontal!AP$11,Vertical!$E:$O,AP$10,0))+0</f>
        <v>36.36</v>
      </c>
      <c r="AQ191" s="209">
        <f>(VLOOKUP(Horizontal!$C191&amp;Horizontal!$B191&amp;Horizontal!AQ$11,Vertical!$E:$O,AQ$10,0))+0</f>
        <v>38.71</v>
      </c>
      <c r="AR191" s="210">
        <f>(VLOOKUP(Horizontal!$C191&amp;Horizontal!$B191&amp;Horizontal!AR$11,Vertical!$E:$O,AR$10,0))+0</f>
        <v>84.62</v>
      </c>
      <c r="AS191" s="207">
        <f>(VLOOKUP(Horizontal!$C191&amp;Horizontal!$B191&amp;Horizontal!AS$11,Vertical!$E:$O,AS$10,0))+0</f>
        <v>11.54</v>
      </c>
      <c r="AT191" s="207">
        <f>(VLOOKUP(Horizontal!$C191&amp;Horizontal!$B191&amp;Horizontal!AT$11,Vertical!$E:$O,AT$10,0))+0</f>
        <v>24</v>
      </c>
      <c r="AU191" s="207">
        <f>(VLOOKUP(Horizontal!$C191&amp;Horizontal!$B191&amp;Horizontal!AU$11,Vertical!$E:$O,AU$10,0))+0</f>
        <v>42.31</v>
      </c>
      <c r="AV191" s="207">
        <f>(VLOOKUP(Horizontal!$C191&amp;Horizontal!$B191&amp;Horizontal!AV$11,Vertical!$E:$O,AV$10,0))+0</f>
        <v>22.22</v>
      </c>
      <c r="AW191" s="207">
        <f>(VLOOKUP(Horizontal!$C191&amp;Horizontal!$B191&amp;Horizontal!AW$11,Vertical!$E:$O,AW$10,0))+0</f>
        <v>65.38</v>
      </c>
      <c r="AX191" s="207">
        <f>(VLOOKUP(Horizontal!$C191&amp;Horizontal!$B191&amp;Horizontal!AX$11,Vertical!$E:$O,AX$10,0))+0</f>
        <v>46.88</v>
      </c>
      <c r="AY191" s="207">
        <f>(VLOOKUP(Horizontal!$C191&amp;Horizontal!$B191&amp;Horizontal!AY$11,Vertical!$E:$O,AY$10,0))+0</f>
        <v>51.52</v>
      </c>
      <c r="AZ191" s="209">
        <f>(VLOOKUP(Horizontal!$C191&amp;Horizontal!$B191&amp;Horizontal!AZ$11,Vertical!$E:$O,AZ$10,0))+0</f>
        <v>41.94</v>
      </c>
      <c r="BA191" s="208">
        <f>(VLOOKUP(Horizontal!$C191&amp;Horizontal!$B191&amp;Horizontal!BA$11,Vertical!$E:$O,BA$10,0))+0</f>
        <v>27.62</v>
      </c>
      <c r="BB191" s="210">
        <f>(VLOOKUP(Horizontal!$C191&amp;Horizontal!$B191&amp;Horizontal!BB$11,Vertical!$E:$O,BB$10,0))+0</f>
        <v>330.05</v>
      </c>
      <c r="BC191" s="207">
        <f>(VLOOKUP(Horizontal!$C191&amp;Horizontal!$B191&amp;Horizontal!BC$11,Vertical!$E:$O,BC$10,0))+0</f>
        <v>355.17</v>
      </c>
      <c r="BD191" s="207">
        <f>(VLOOKUP(Horizontal!$C191&amp;Horizontal!$B191&amp;Horizontal!BD$11,Vertical!$E:$O,BD$10,0))+0</f>
        <v>328.93</v>
      </c>
      <c r="BE191" s="207">
        <f>(VLOOKUP(Horizontal!$C191&amp;Horizontal!$B191&amp;Horizontal!BE$11,Vertical!$E:$O,BE$10,0))+0</f>
        <v>321.17</v>
      </c>
      <c r="BF191" s="207">
        <f>(VLOOKUP(Horizontal!$C191&amp;Horizontal!$B191&amp;Horizontal!BF$11,Vertical!$E:$O,BF$10,0))+0</f>
        <v>290.45999999999998</v>
      </c>
      <c r="BG191" s="207">
        <f>(VLOOKUP(Horizontal!$C191&amp;Horizontal!$B191&amp;Horizontal!BG$11,Vertical!$E:$O,BG$10,0))+0</f>
        <v>268.79000000000002</v>
      </c>
      <c r="BH191" s="207">
        <f>(VLOOKUP(Horizontal!$C191&amp;Horizontal!$B191&amp;Horizontal!BH$11,Vertical!$E:$O,BH$10,0))+0</f>
        <v>219.58</v>
      </c>
      <c r="BI191" s="207">
        <f>(VLOOKUP(Horizontal!$C191&amp;Horizontal!$B191&amp;Horizontal!BI$11,Vertical!$E:$O,BI$10,0))+0</f>
        <v>204.5</v>
      </c>
      <c r="BJ191" s="209">
        <f>(VLOOKUP(Horizontal!$C191&amp;Horizontal!$B191&amp;Horizontal!BJ$11,Vertical!$E:$O,BJ$10,0))+0</f>
        <v>194.05</v>
      </c>
      <c r="BK191" s="210">
        <f>(VLOOKUP(Horizontal!$C191&amp;Horizontal!$B191&amp;Horizontal!BK$11,Vertical!$E:$O,BK$10,0))+0</f>
        <v>52</v>
      </c>
      <c r="BL191" s="207">
        <f>(VLOOKUP(Horizontal!$C191&amp;Horizontal!$B191&amp;Horizontal!BL$11,Vertical!$E:$O,BL$10,0))+0</f>
        <v>48</v>
      </c>
      <c r="BM191" s="207">
        <f>(VLOOKUP(Horizontal!$C191&amp;Horizontal!$B191&amp;Horizontal!BM$11,Vertical!$E:$O,BM$10,0))+0</f>
        <v>46</v>
      </c>
      <c r="BN191" s="207">
        <f>(VLOOKUP(Horizontal!$C191&amp;Horizontal!$B191&amp;Horizontal!BN$11,Vertical!$E:$O,BN$10,0))+0</f>
        <v>42</v>
      </c>
      <c r="BO191" s="207">
        <f>(VLOOKUP(Horizontal!$C191&amp;Horizontal!$B191&amp;Horizontal!BO$11,Vertical!$E:$O,BO$10,0))+0</f>
        <v>41</v>
      </c>
      <c r="BP191" s="207">
        <f>(VLOOKUP(Horizontal!$C191&amp;Horizontal!$B191&amp;Horizontal!BP$11,Vertical!$E:$O,BP$10,0))+0</f>
        <v>36</v>
      </c>
      <c r="BQ191" s="207">
        <f>(VLOOKUP(Horizontal!$C191&amp;Horizontal!$B191&amp;Horizontal!BQ$11,Vertical!$E:$O,BQ$10,0))+0</f>
        <v>32</v>
      </c>
      <c r="BR191" s="207">
        <f>(VLOOKUP(Horizontal!$C191&amp;Horizontal!$B191&amp;Horizontal!BR$11,Vertical!$E:$O,BR$10,0))+0</f>
        <v>31</v>
      </c>
      <c r="BS191" s="209">
        <f>(VLOOKUP(Horizontal!$C191&amp;Horizontal!$B191&amp;Horizontal!BS$11,Vertical!$E:$O,BS$10,0))+0</f>
        <v>26</v>
      </c>
      <c r="BT191" s="210">
        <f>(VLOOKUP(Horizontal!$C191&amp;Horizontal!$B191&amp;Horizontal!BT$11,Vertical!$E:$O,BT$10,0))+0</f>
        <v>45.45</v>
      </c>
      <c r="BU191" s="207">
        <f>(VLOOKUP(Horizontal!$C191&amp;Horizontal!$B191&amp;Horizontal!BU$11,Vertical!$E:$O,BU$10,0))+0</f>
        <v>78.95</v>
      </c>
      <c r="BV191" s="207">
        <f>(VLOOKUP(Horizontal!$C191&amp;Horizontal!$B191&amp;Horizontal!BV$11,Vertical!$E:$O,BV$10,0))+0</f>
        <v>73.680000000000007</v>
      </c>
      <c r="BW191" s="207">
        <f>(VLOOKUP(Horizontal!$C191&amp;Horizontal!$B191&amp;Horizontal!BW$11,Vertical!$E:$O,BW$10,0))+0</f>
        <v>52.38</v>
      </c>
      <c r="BX191" s="207">
        <f>(VLOOKUP(Horizontal!$C191&amp;Horizontal!$B191&amp;Horizontal!BX$11,Vertical!$E:$O,BX$10,0))+0</f>
        <v>59.09</v>
      </c>
      <c r="BY191" s="207">
        <f>(VLOOKUP(Horizontal!$C191&amp;Horizontal!$B191&amp;Horizontal!BY$11,Vertical!$E:$O,BY$10,0))+0</f>
        <v>17.39</v>
      </c>
      <c r="BZ191" s="207">
        <f>(VLOOKUP(Horizontal!$C191&amp;Horizontal!$B191&amp;Horizontal!BZ$11,Vertical!$E:$O,BZ$10,0))+0</f>
        <v>19.23</v>
      </c>
      <c r="CA191" s="207">
        <f>(VLOOKUP(Horizontal!$C191&amp;Horizontal!$B191&amp;Horizontal!CA$11,Vertical!$E:$O,CA$10,0))+0</f>
        <v>8</v>
      </c>
      <c r="CB191" s="209">
        <f>(VLOOKUP(Horizontal!$C191&amp;Horizontal!$B191&amp;Horizontal!CB$11,Vertical!$E:$O,CB$10,0))+0</f>
        <v>20.83</v>
      </c>
      <c r="CC191" s="210">
        <f>(VLOOKUP(Horizontal!$C191&amp;Horizontal!$B191&amp;Horizontal!CC$11,Vertical!$E:$O,CC$10,0))+0</f>
        <v>9.09</v>
      </c>
      <c r="CD191" s="207">
        <f>(VLOOKUP(Horizontal!$C191&amp;Horizontal!$B191&amp;Horizontal!CD$11,Vertical!$E:$O,CD$10,0))+0</f>
        <v>0</v>
      </c>
      <c r="CE191" s="207">
        <f>(VLOOKUP(Horizontal!$C191&amp;Horizontal!$B191&amp;Horizontal!CE$11,Vertical!$E:$O,CE$10,0))+0</f>
        <v>0</v>
      </c>
      <c r="CF191" s="207">
        <f>(VLOOKUP(Horizontal!$C191&amp;Horizontal!$B191&amp;Horizontal!CF$11,Vertical!$E:$O,CF$10,0))+0</f>
        <v>14.29</v>
      </c>
      <c r="CG191" s="207">
        <f>(VLOOKUP(Horizontal!$C191&amp;Horizontal!$B191&amp;Horizontal!CG$11,Vertical!$E:$O,CG$10,0))+0</f>
        <v>13.64</v>
      </c>
      <c r="CH191" s="207">
        <f>(VLOOKUP(Horizontal!$C191&amp;Horizontal!$B191&amp;Horizontal!CH$11,Vertical!$E:$O,CH$10,0))+0</f>
        <v>26.09</v>
      </c>
      <c r="CI191" s="207">
        <f>(VLOOKUP(Horizontal!$C191&amp;Horizontal!$B191&amp;Horizontal!CI$11,Vertical!$E:$O,CI$10,0))+0</f>
        <v>34.619999999999997</v>
      </c>
      <c r="CJ191" s="207">
        <f>(VLOOKUP(Horizontal!$C191&amp;Horizontal!$B191&amp;Horizontal!CJ$11,Vertical!$E:$O,CJ$10,0))+0</f>
        <v>36</v>
      </c>
      <c r="CK191" s="209">
        <f>(VLOOKUP(Horizontal!$C191&amp;Horizontal!$B191&amp;Horizontal!CK$11,Vertical!$E:$O,CK$10,0))+0</f>
        <v>37.5</v>
      </c>
      <c r="CL191" s="210">
        <f>(VLOOKUP(Horizontal!$C191&amp;Horizontal!$B191&amp;Horizontal!CL$11,Vertical!$E:$O,CL$10,0))+0</f>
        <v>45.45</v>
      </c>
      <c r="CM191" s="207">
        <f>(VLOOKUP(Horizontal!$C191&amp;Horizontal!$B191&amp;Horizontal!CM$11,Vertical!$E:$O,CM$10,0))+0</f>
        <v>21.05</v>
      </c>
      <c r="CN191" s="207">
        <f>(VLOOKUP(Horizontal!$C191&amp;Horizontal!$B191&amp;Horizontal!CN$11,Vertical!$E:$O,CN$10,0))+0</f>
        <v>26.32</v>
      </c>
      <c r="CO191" s="207">
        <f>(VLOOKUP(Horizontal!$C191&amp;Horizontal!$B191&amp;Horizontal!CO$11,Vertical!$E:$O,CO$10,0))+0</f>
        <v>33.33</v>
      </c>
      <c r="CP191" s="207">
        <f>(VLOOKUP(Horizontal!$C191&amp;Horizontal!$B191&amp;Horizontal!CP$11,Vertical!$E:$O,CP$10,0))+0</f>
        <v>27.27</v>
      </c>
      <c r="CQ191" s="207">
        <f>(VLOOKUP(Horizontal!$C191&amp;Horizontal!$B191&amp;Horizontal!CQ$11,Vertical!$E:$O,CQ$10,0))+0</f>
        <v>56.52</v>
      </c>
      <c r="CR191" s="207">
        <f>(VLOOKUP(Horizontal!$C191&amp;Horizontal!$B191&amp;Horizontal!CR$11,Vertical!$E:$O,CR$10,0))+0</f>
        <v>46.15</v>
      </c>
      <c r="CS191" s="207">
        <f>(VLOOKUP(Horizontal!$C191&amp;Horizontal!$B191&amp;Horizontal!CS$11,Vertical!$E:$O,CS$10,0))+0</f>
        <v>56</v>
      </c>
      <c r="CT191" s="207">
        <f>(VLOOKUP(Horizontal!$C191&amp;Horizontal!$B191&amp;Horizontal!CT$11,Vertical!$E:$O,CT$10,0))+0</f>
        <v>41.67</v>
      </c>
      <c r="CU191" s="150"/>
      <c r="CV191" s="211">
        <f t="shared" si="80"/>
        <v>26.420000000000016</v>
      </c>
      <c r="CW191" s="190">
        <f t="shared" si="81"/>
        <v>32.680000000000007</v>
      </c>
      <c r="CX191" s="190">
        <f t="shared" si="82"/>
        <v>33.910000000000025</v>
      </c>
      <c r="CY191" s="190">
        <f t="shared" si="83"/>
        <v>32.699999999999989</v>
      </c>
      <c r="CZ191" s="190">
        <f t="shared" si="84"/>
        <v>36.97999999999999</v>
      </c>
      <c r="DA191" s="190">
        <f t="shared" si="85"/>
        <v>58.890000000000015</v>
      </c>
      <c r="DB191" s="190">
        <f t="shared" si="86"/>
        <v>44</v>
      </c>
      <c r="DC191" s="190">
        <f t="shared" si="87"/>
        <v>41.69</v>
      </c>
      <c r="DD191" s="212">
        <f t="shared" si="88"/>
        <v>39.800000000000011</v>
      </c>
      <c r="DE191" s="9">
        <v>160</v>
      </c>
      <c r="DF191" s="212">
        <f t="shared" si="89"/>
        <v>-95.172789598108665</v>
      </c>
      <c r="DG191" s="264"/>
      <c r="DH191" s="265"/>
      <c r="DI191" s="265"/>
      <c r="DJ191" s="266"/>
      <c r="DK191" s="190">
        <v>411.43</v>
      </c>
      <c r="DL191" s="190">
        <v>411.43</v>
      </c>
      <c r="DM191" s="190">
        <v>213.75</v>
      </c>
      <c r="DN191" s="212">
        <v>213.75</v>
      </c>
      <c r="DO191" s="190">
        <v>402.29</v>
      </c>
      <c r="DP191" s="190">
        <v>402.29</v>
      </c>
      <c r="DQ191" s="190">
        <v>380.73</v>
      </c>
      <c r="DR191" s="212">
        <v>380.73</v>
      </c>
      <c r="DS191" s="150"/>
      <c r="DT191" s="190">
        <v>305</v>
      </c>
      <c r="DU191" s="190">
        <v>345</v>
      </c>
      <c r="DV191" s="190">
        <v>300</v>
      </c>
      <c r="DW191" s="190">
        <v>300</v>
      </c>
      <c r="DX191" s="190"/>
      <c r="DY191" s="190"/>
      <c r="DZ191" s="190">
        <v>300</v>
      </c>
      <c r="EA191" s="190">
        <v>238</v>
      </c>
      <c r="EB191" s="190"/>
      <c r="EC191" s="190">
        <v>269</v>
      </c>
      <c r="ED191" s="190">
        <v>282.86122448979592</v>
      </c>
      <c r="EE191" s="190">
        <v>212</v>
      </c>
      <c r="EF191" s="190">
        <v>170</v>
      </c>
      <c r="EG191" s="190">
        <v>160</v>
      </c>
      <c r="EH191" s="212">
        <v>155</v>
      </c>
      <c r="EI191" s="213"/>
      <c r="EJ191" s="211">
        <v>25</v>
      </c>
      <c r="EK191" s="190">
        <v>30</v>
      </c>
      <c r="EL191" s="190">
        <v>30</v>
      </c>
      <c r="EM191" s="190">
        <v>35</v>
      </c>
      <c r="EN191" s="190"/>
      <c r="EO191" s="190"/>
      <c r="EP191" s="190">
        <v>35</v>
      </c>
      <c r="EQ191" s="190">
        <v>38.315217391304351</v>
      </c>
      <c r="ER191" s="190"/>
      <c r="ES191" s="190">
        <v>35.815217391304351</v>
      </c>
      <c r="ET191" s="190">
        <v>33.734693877551024</v>
      </c>
      <c r="EU191" s="190">
        <v>62</v>
      </c>
      <c r="EV191" s="190">
        <v>50</v>
      </c>
      <c r="EW191" s="190">
        <v>45</v>
      </c>
      <c r="EX191" s="212">
        <v>45</v>
      </c>
      <c r="EY191" s="211"/>
      <c r="EZ191" s="75">
        <f t="shared" si="126"/>
        <v>-6.4101383902543801E-2</v>
      </c>
      <c r="FA191" s="89">
        <f t="shared" si="134"/>
        <v>-0.1</v>
      </c>
      <c r="FB191" s="212"/>
      <c r="FC191" s="213">
        <f t="shared" si="106"/>
        <v>5</v>
      </c>
      <c r="FD191" s="213">
        <f t="shared" si="107"/>
        <v>10</v>
      </c>
      <c r="FE191" s="213">
        <f t="shared" si="108"/>
        <v>10</v>
      </c>
      <c r="FF191" s="213">
        <f t="shared" si="109"/>
        <v>15</v>
      </c>
      <c r="FG191" s="213"/>
      <c r="FH191" s="213"/>
      <c r="FI191" s="213"/>
      <c r="FJ191" s="213"/>
      <c r="FK191" s="213"/>
      <c r="FL191" s="213"/>
      <c r="FM191" s="213">
        <f t="shared" si="110"/>
        <v>13.734693877551024</v>
      </c>
      <c r="FN191" s="213">
        <f t="shared" si="111"/>
        <v>42</v>
      </c>
      <c r="FO191" s="213">
        <f t="shared" si="112"/>
        <v>30</v>
      </c>
      <c r="FP191" s="213">
        <f t="shared" si="113"/>
        <v>25</v>
      </c>
      <c r="FQ191" s="213">
        <f t="shared" si="114"/>
        <v>25</v>
      </c>
      <c r="FR191" s="213"/>
      <c r="FS191" s="211"/>
      <c r="FT191" s="190"/>
      <c r="FU191" s="190"/>
      <c r="FV191" s="190"/>
      <c r="FW191" s="190"/>
      <c r="FX191" s="190"/>
      <c r="FY191" s="190"/>
      <c r="FZ191" s="190"/>
      <c r="GA191" s="190"/>
      <c r="GB191" s="190"/>
      <c r="GC191" s="190"/>
      <c r="GD191" s="190"/>
      <c r="GE191" s="190"/>
      <c r="GF191" s="190"/>
      <c r="GG191" s="212"/>
    </row>
    <row r="192" spans="2:189">
      <c r="B192" s="33">
        <f t="shared" si="142"/>
        <v>43256</v>
      </c>
      <c r="C192" s="30" t="str">
        <f t="shared" si="143"/>
        <v>S23</v>
      </c>
      <c r="D192" s="30">
        <v>2018</v>
      </c>
      <c r="E192" s="30" t="str">
        <f t="shared" ref="E192" si="147">D192&amp;C192</f>
        <v>2018S23</v>
      </c>
      <c r="F192" s="30" t="str">
        <f t="shared" si="133"/>
        <v>62018</v>
      </c>
      <c r="G192" s="208" t="str">
        <f>VLOOKUP(Horizontal!$C192&amp;Horizontal!$B192&amp;Horizontal!G$11,Vertical!$E:$O,G$10,0)</f>
        <v>-28,48</v>
      </c>
      <c r="H192" s="207">
        <f>(VLOOKUP(Horizontal!$C192&amp;Horizontal!$B192&amp;Horizontal!H$11,Vertical!$E:$O,H$10,0))+0</f>
        <v>381.31</v>
      </c>
      <c r="I192" s="207">
        <f>(VLOOKUP(Horizontal!$C192&amp;Horizontal!$B192&amp;Horizontal!I$11,Vertical!$E:$O,I$10,0))+0</f>
        <v>344.07</v>
      </c>
      <c r="J192" s="207">
        <f>(VLOOKUP(Horizontal!$C192&amp;Horizontal!$B192&amp;Horizontal!J$11,Vertical!$E:$O,J$10,0))+0</f>
        <v>316.39</v>
      </c>
      <c r="K192" s="207">
        <f>(VLOOKUP(Horizontal!$C192&amp;Horizontal!$B192&amp;Horizontal!K$11,Vertical!$E:$O,K$10,0))+0</f>
        <v>301.45</v>
      </c>
      <c r="L192" s="207">
        <f>(VLOOKUP(Horizontal!$C192&amp;Horizontal!$B192&amp;Horizontal!L$11,Vertical!$E:$O,L$10,0))+0</f>
        <v>247.24</v>
      </c>
      <c r="M192" s="207">
        <f>(VLOOKUP(Horizontal!$C192&amp;Horizontal!$B192&amp;Horizontal!M$11,Vertical!$E:$O,M$10,0))+0</f>
        <v>212.79</v>
      </c>
      <c r="N192" s="207">
        <f>(VLOOKUP(Horizontal!$C192&amp;Horizontal!$B192&amp;Horizontal!N$11,Vertical!$E:$O,N$10,0))+0</f>
        <v>176.11</v>
      </c>
      <c r="O192" s="207">
        <f>(VLOOKUP(Horizontal!$C192&amp;Horizontal!$B192&amp;Horizontal!O$11,Vertical!$E:$O,O$10,0))+0</f>
        <v>164.95</v>
      </c>
      <c r="P192" s="209">
        <f>(VLOOKUP(Horizontal!$C192&amp;Horizontal!$B192&amp;Horizontal!P$11,Vertical!$E:$O,P$10,0))+0</f>
        <v>154.54</v>
      </c>
      <c r="Q192" s="210">
        <f>(VLOOKUP(Horizontal!$C192&amp;Horizontal!$B192&amp;Horizontal!Q$11,Vertical!$E:$O,Q$10,0))+0</f>
        <v>66</v>
      </c>
      <c r="R192" s="207">
        <f>(VLOOKUP(Horizontal!$C192&amp;Horizontal!$B192&amp;Horizontal!R$11,Vertical!$E:$O,R$10,0))+0</f>
        <v>63</v>
      </c>
      <c r="S192" s="207">
        <f>(VLOOKUP(Horizontal!$C192&amp;Horizontal!$B192&amp;Horizontal!S$11,Vertical!$E:$O,S$10,0))+0</f>
        <v>56</v>
      </c>
      <c r="T192" s="207">
        <f>(VLOOKUP(Horizontal!$C192&amp;Horizontal!$B192&amp;Horizontal!T$11,Vertical!$E:$O,T$10,0))+0</f>
        <v>49</v>
      </c>
      <c r="U192" s="207">
        <f>(VLOOKUP(Horizontal!$C192&amp;Horizontal!$B192&amp;Horizontal!U$11,Vertical!$E:$O,U$10,0))+0</f>
        <v>48</v>
      </c>
      <c r="V192" s="207">
        <f>(VLOOKUP(Horizontal!$C192&amp;Horizontal!$B192&amp;Horizontal!V$11,Vertical!$E:$O,V$10,0))+0</f>
        <v>41</v>
      </c>
      <c r="W192" s="207">
        <f>(VLOOKUP(Horizontal!$C192&amp;Horizontal!$B192&amp;Horizontal!W$11,Vertical!$E:$O,W$10,0))+0</f>
        <v>38</v>
      </c>
      <c r="X192" s="207">
        <f>(VLOOKUP(Horizontal!$C192&amp;Horizontal!$B192&amp;Horizontal!X$11,Vertical!$E:$O,X$10,0))+0</f>
        <v>34</v>
      </c>
      <c r="Y192" s="209">
        <f>(VLOOKUP(Horizontal!$C192&amp;Horizontal!$B192&amp;Horizontal!Y$11,Vertical!$E:$O,Y$10,0))+0</f>
        <v>25</v>
      </c>
      <c r="Z192" s="210">
        <f>(VLOOKUP(Horizontal!$C192&amp;Horizontal!$B192&amp;Horizontal!Z$11,Vertical!$E:$O,Z$10,0))+0</f>
        <v>10</v>
      </c>
      <c r="AA192" s="207">
        <f>(VLOOKUP(Horizontal!$C192&amp;Horizontal!$B192&amp;Horizontal!AA$11,Vertical!$E:$O,AA$10,0))+0</f>
        <v>4.3499999999999996</v>
      </c>
      <c r="AB192" s="207">
        <f>(VLOOKUP(Horizontal!$C192&amp;Horizontal!$B192&amp;Horizontal!AB$11,Vertical!$E:$O,AB$10,0))+0</f>
        <v>8.33</v>
      </c>
      <c r="AC192" s="207">
        <f>(VLOOKUP(Horizontal!$C192&amp;Horizontal!$B192&amp;Horizontal!AC$11,Vertical!$E:$O,AC$10,0))+0</f>
        <v>8.33</v>
      </c>
      <c r="AD192" s="207">
        <f>(VLOOKUP(Horizontal!$C192&amp;Horizontal!$B192&amp;Horizontal!AD$11,Vertical!$E:$O,AD$10,0))+0</f>
        <v>52.38</v>
      </c>
      <c r="AE192" s="207">
        <f>(VLOOKUP(Horizontal!$C192&amp;Horizontal!$B192&amp;Horizontal!AE$11,Vertical!$E:$O,AE$10,0))+0</f>
        <v>5.45</v>
      </c>
      <c r="AF192" s="207">
        <f>(VLOOKUP(Horizontal!$C192&amp;Horizontal!$B192&amp;Horizontal!AF$11,Vertical!$E:$O,AF$10,0))+0</f>
        <v>22.58</v>
      </c>
      <c r="AG192" s="207">
        <f>(VLOOKUP(Horizontal!$C192&amp;Horizontal!$B192&amp;Horizontal!AG$11,Vertical!$E:$O,AG$10,0))+0</f>
        <v>10.71</v>
      </c>
      <c r="AH192" s="209">
        <f>(VLOOKUP(Horizontal!$C192&amp;Horizontal!$B192&amp;Horizontal!AH$11,Vertical!$E:$O,AH$10,0))+0</f>
        <v>18.52</v>
      </c>
      <c r="AI192" s="210">
        <f>(VLOOKUP(Horizontal!$C192&amp;Horizontal!$B192&amp;Horizontal!AI$11,Vertical!$E:$O,AI$10,0))+0</f>
        <v>0</v>
      </c>
      <c r="AJ192" s="207">
        <f>(VLOOKUP(Horizontal!$C192&amp;Horizontal!$B192&amp;Horizontal!AJ$11,Vertical!$E:$O,AJ$10,0))+0</f>
        <v>4.3499999999999996</v>
      </c>
      <c r="AK192" s="207">
        <f>(VLOOKUP(Horizontal!$C192&amp;Horizontal!$B192&amp;Horizontal!AK$11,Vertical!$E:$O,AK$10,0))+0</f>
        <v>0</v>
      </c>
      <c r="AL192" s="207">
        <f>(VLOOKUP(Horizontal!$C192&amp;Horizontal!$B192&amp;Horizontal!AL$11,Vertical!$E:$O,AL$10,0))+0</f>
        <v>0</v>
      </c>
      <c r="AM192" s="207">
        <f>(VLOOKUP(Horizontal!$C192&amp;Horizontal!$B192&amp;Horizontal!AM$11,Vertical!$E:$O,AM$10,0))+0</f>
        <v>14.29</v>
      </c>
      <c r="AN192" s="207">
        <f>(VLOOKUP(Horizontal!$C192&amp;Horizontal!$B192&amp;Horizontal!AN$11,Vertical!$E:$O,AN$10,0))+0</f>
        <v>34.549999999999997</v>
      </c>
      <c r="AO192" s="207">
        <f>(VLOOKUP(Horizontal!$C192&amp;Horizontal!$B192&amp;Horizontal!AO$11,Vertical!$E:$O,AO$10,0))+0</f>
        <v>41.94</v>
      </c>
      <c r="AP192" s="207">
        <f>(VLOOKUP(Horizontal!$C192&amp;Horizontal!$B192&amp;Horizontal!AP$11,Vertical!$E:$O,AP$10,0))+0</f>
        <v>32.14</v>
      </c>
      <c r="AQ192" s="209">
        <f>(VLOOKUP(Horizontal!$C192&amp;Horizontal!$B192&amp;Horizontal!AQ$11,Vertical!$E:$O,AQ$10,0))+0</f>
        <v>44.44</v>
      </c>
      <c r="AR192" s="210">
        <f>(VLOOKUP(Horizontal!$C192&amp;Horizontal!$B192&amp;Horizontal!AR$11,Vertical!$E:$O,AR$10,0))+0</f>
        <v>90</v>
      </c>
      <c r="AS192" s="207">
        <f>(VLOOKUP(Horizontal!$C192&amp;Horizontal!$B192&amp;Horizontal!AS$11,Vertical!$E:$O,AS$10,0))+0</f>
        <v>91.3</v>
      </c>
      <c r="AT192" s="207">
        <f>(VLOOKUP(Horizontal!$C192&amp;Horizontal!$B192&amp;Horizontal!AT$11,Vertical!$E:$O,AT$10,0))+0</f>
        <v>91.67</v>
      </c>
      <c r="AU192" s="207">
        <f>(VLOOKUP(Horizontal!$C192&amp;Horizontal!$B192&amp;Horizontal!AU$11,Vertical!$E:$O,AU$10,0))+0</f>
        <v>91.67</v>
      </c>
      <c r="AV192" s="207">
        <f>(VLOOKUP(Horizontal!$C192&amp;Horizontal!$B192&amp;Horizontal!AV$11,Vertical!$E:$O,AV$10,0))+0</f>
        <v>33.33</v>
      </c>
      <c r="AW192" s="207">
        <f>(VLOOKUP(Horizontal!$C192&amp;Horizontal!$B192&amp;Horizontal!AW$11,Vertical!$E:$O,AW$10,0))+0</f>
        <v>60</v>
      </c>
      <c r="AX192" s="207">
        <f>(VLOOKUP(Horizontal!$C192&amp;Horizontal!$B192&amp;Horizontal!AX$11,Vertical!$E:$O,AX$10,0))+0</f>
        <v>35.479999999999997</v>
      </c>
      <c r="AY192" s="207">
        <f>(VLOOKUP(Horizontal!$C192&amp;Horizontal!$B192&amp;Horizontal!AY$11,Vertical!$E:$O,AY$10,0))+0</f>
        <v>57.14</v>
      </c>
      <c r="AZ192" s="209">
        <f>(VLOOKUP(Horizontal!$C192&amp;Horizontal!$B192&amp;Horizontal!AZ$11,Vertical!$E:$O,AZ$10,0))+0</f>
        <v>37.04</v>
      </c>
      <c r="BA192" s="208">
        <f>(VLOOKUP(Horizontal!$C192&amp;Horizontal!$B192&amp;Horizontal!BA$11,Vertical!$E:$O,BA$10,0))+0</f>
        <v>23.57</v>
      </c>
      <c r="BB192" s="210">
        <f>(VLOOKUP(Horizontal!$C192&amp;Horizontal!$B192&amp;Horizontal!BB$11,Vertical!$E:$O,BB$10,0))+0</f>
        <v>406.68</v>
      </c>
      <c r="BC192" s="207">
        <f>(VLOOKUP(Horizontal!$C192&amp;Horizontal!$B192&amp;Horizontal!BC$11,Vertical!$E:$O,BC$10,0))+0</f>
        <v>373.79</v>
      </c>
      <c r="BD192" s="207">
        <f>(VLOOKUP(Horizontal!$C192&amp;Horizontal!$B192&amp;Horizontal!BD$11,Vertical!$E:$O,BD$10,0))+0</f>
        <v>346.65</v>
      </c>
      <c r="BE192" s="207">
        <f>(VLOOKUP(Horizontal!$C192&amp;Horizontal!$B192&amp;Horizontal!BE$11,Vertical!$E:$O,BE$10,0))+0</f>
        <v>335.99</v>
      </c>
      <c r="BF192" s="207">
        <f>(VLOOKUP(Horizontal!$C192&amp;Horizontal!$B192&amp;Horizontal!BF$11,Vertical!$E:$O,BF$10,0))+0</f>
        <v>284.70999999999998</v>
      </c>
      <c r="BG192" s="207">
        <f>(VLOOKUP(Horizontal!$C192&amp;Horizontal!$B192&amp;Horizontal!BG$11,Vertical!$E:$O,BG$10,0))+0</f>
        <v>272.08999999999997</v>
      </c>
      <c r="BH192" s="207">
        <f>(VLOOKUP(Horizontal!$C192&amp;Horizontal!$B192&amp;Horizontal!BH$11,Vertical!$E:$O,BH$10,0))+0</f>
        <v>220.75</v>
      </c>
      <c r="BI192" s="207">
        <f>(VLOOKUP(Horizontal!$C192&amp;Horizontal!$B192&amp;Horizontal!BI$11,Vertical!$E:$O,BI$10,0))+0</f>
        <v>204.53</v>
      </c>
      <c r="BJ192" s="209">
        <f>(VLOOKUP(Horizontal!$C192&amp;Horizontal!$B192&amp;Horizontal!BJ$11,Vertical!$E:$O,BJ$10,0))+0</f>
        <v>195.13</v>
      </c>
      <c r="BK192" s="210">
        <f>(VLOOKUP(Horizontal!$C192&amp;Horizontal!$B192&amp;Horizontal!BK$11,Vertical!$E:$O,BK$10,0))+0</f>
        <v>51</v>
      </c>
      <c r="BL192" s="207">
        <f>(VLOOKUP(Horizontal!$C192&amp;Horizontal!$B192&amp;Horizontal!BL$11,Vertical!$E:$O,BL$10,0))+0</f>
        <v>48</v>
      </c>
      <c r="BM192" s="207">
        <f>(VLOOKUP(Horizontal!$C192&amp;Horizontal!$B192&amp;Horizontal!BM$11,Vertical!$E:$O,BM$10,0))+0</f>
        <v>42</v>
      </c>
      <c r="BN192" s="207">
        <f>(VLOOKUP(Horizontal!$C192&amp;Horizontal!$B192&amp;Horizontal!BN$11,Vertical!$E:$O,BN$10,0))+0</f>
        <v>42</v>
      </c>
      <c r="BO192" s="207">
        <f>(VLOOKUP(Horizontal!$C192&amp;Horizontal!$B192&amp;Horizontal!BO$11,Vertical!$E:$O,BO$10,0))+0</f>
        <v>44</v>
      </c>
      <c r="BP192" s="207">
        <f>(VLOOKUP(Horizontal!$C192&amp;Horizontal!$B192&amp;Horizontal!BP$11,Vertical!$E:$O,BP$10,0))+0</f>
        <v>36</v>
      </c>
      <c r="BQ192" s="207">
        <f>(VLOOKUP(Horizontal!$C192&amp;Horizontal!$B192&amp;Horizontal!BQ$11,Vertical!$E:$O,BQ$10,0))+0</f>
        <v>32</v>
      </c>
      <c r="BR192" s="207">
        <f>(VLOOKUP(Horizontal!$C192&amp;Horizontal!$B192&amp;Horizontal!BR$11,Vertical!$E:$O,BR$10,0))+0</f>
        <v>29</v>
      </c>
      <c r="BS192" s="209">
        <f>(VLOOKUP(Horizontal!$C192&amp;Horizontal!$B192&amp;Horizontal!BS$11,Vertical!$E:$O,BS$10,0))+0</f>
        <v>23</v>
      </c>
      <c r="BT192" s="210">
        <f>(VLOOKUP(Horizontal!$C192&amp;Horizontal!$B192&amp;Horizontal!BT$11,Vertical!$E:$O,BT$10,0))+0</f>
        <v>5.88</v>
      </c>
      <c r="BU192" s="207">
        <f>(VLOOKUP(Horizontal!$C192&amp;Horizontal!$B192&amp;Horizontal!BU$11,Vertical!$E:$O,BU$10,0))+0</f>
        <v>13.64</v>
      </c>
      <c r="BV192" s="207">
        <f>(VLOOKUP(Horizontal!$C192&amp;Horizontal!$B192&amp;Horizontal!BV$11,Vertical!$E:$O,BV$10,0))+0</f>
        <v>8.6999999999999993</v>
      </c>
      <c r="BW192" s="207">
        <f>(VLOOKUP(Horizontal!$C192&amp;Horizontal!$B192&amp;Horizontal!BW$11,Vertical!$E:$O,BW$10,0))+0</f>
        <v>8.6999999999999993</v>
      </c>
      <c r="BX192" s="207">
        <f>(VLOOKUP(Horizontal!$C192&amp;Horizontal!$B192&amp;Horizontal!BX$11,Vertical!$E:$O,BX$10,0))+0</f>
        <v>35</v>
      </c>
      <c r="BY192" s="207">
        <f>(VLOOKUP(Horizontal!$C192&amp;Horizontal!$B192&amp;Horizontal!BY$11,Vertical!$E:$O,BY$10,0))+0</f>
        <v>23.81</v>
      </c>
      <c r="BZ192" s="207">
        <f>(VLOOKUP(Horizontal!$C192&amp;Horizontal!$B192&amp;Horizontal!BZ$11,Vertical!$E:$O,BZ$10,0))+0</f>
        <v>26.32</v>
      </c>
      <c r="CA192" s="207">
        <f>(VLOOKUP(Horizontal!$C192&amp;Horizontal!$B192&amp;Horizontal!CA$11,Vertical!$E:$O,CA$10,0))+0</f>
        <v>11.76</v>
      </c>
      <c r="CB192" s="209">
        <f>(VLOOKUP(Horizontal!$C192&amp;Horizontal!$B192&amp;Horizontal!CB$11,Vertical!$E:$O,CB$10,0))+0</f>
        <v>19.05</v>
      </c>
      <c r="CC192" s="210">
        <f>(VLOOKUP(Horizontal!$C192&amp;Horizontal!$B192&amp;Horizontal!CC$11,Vertical!$E:$O,CC$10,0))+0</f>
        <v>0</v>
      </c>
      <c r="CD192" s="207">
        <f>(VLOOKUP(Horizontal!$C192&amp;Horizontal!$B192&amp;Horizontal!CD$11,Vertical!$E:$O,CD$10,0))+0</f>
        <v>0</v>
      </c>
      <c r="CE192" s="207">
        <f>(VLOOKUP(Horizontal!$C192&amp;Horizontal!$B192&amp;Horizontal!CE$11,Vertical!$E:$O,CE$10,0))+0</f>
        <v>4.3499999999999996</v>
      </c>
      <c r="CF192" s="207">
        <f>(VLOOKUP(Horizontal!$C192&amp;Horizontal!$B192&amp;Horizontal!CF$11,Vertical!$E:$O,CF$10,0))+0</f>
        <v>4.3499999999999996</v>
      </c>
      <c r="CG192" s="207">
        <f>(VLOOKUP(Horizontal!$C192&amp;Horizontal!$B192&amp;Horizontal!CG$11,Vertical!$E:$O,CG$10,0))+0</f>
        <v>10</v>
      </c>
      <c r="CH192" s="207">
        <f>(VLOOKUP(Horizontal!$C192&amp;Horizontal!$B192&amp;Horizontal!CH$11,Vertical!$E:$O,CH$10,0))+0</f>
        <v>19.05</v>
      </c>
      <c r="CI192" s="207">
        <f>(VLOOKUP(Horizontal!$C192&amp;Horizontal!$B192&amp;Horizontal!CI$11,Vertical!$E:$O,CI$10,0))+0</f>
        <v>52.63</v>
      </c>
      <c r="CJ192" s="207">
        <f>(VLOOKUP(Horizontal!$C192&amp;Horizontal!$B192&amp;Horizontal!CJ$11,Vertical!$E:$O,CJ$10,0))+0</f>
        <v>58.82</v>
      </c>
      <c r="CK192" s="209">
        <f>(VLOOKUP(Horizontal!$C192&amp;Horizontal!$B192&amp;Horizontal!CK$11,Vertical!$E:$O,CK$10,0))+0</f>
        <v>61.9</v>
      </c>
      <c r="CL192" s="210">
        <f>(VLOOKUP(Horizontal!$C192&amp;Horizontal!$B192&amp;Horizontal!CL$11,Vertical!$E:$O,CL$10,0))+0</f>
        <v>94.12</v>
      </c>
      <c r="CM192" s="207">
        <f>(VLOOKUP(Horizontal!$C192&amp;Horizontal!$B192&amp;Horizontal!CM$11,Vertical!$E:$O,CM$10,0))+0</f>
        <v>86.36</v>
      </c>
      <c r="CN192" s="207">
        <f>(VLOOKUP(Horizontal!$C192&amp;Horizontal!$B192&amp;Horizontal!CN$11,Vertical!$E:$O,CN$10,0))+0</f>
        <v>86.96</v>
      </c>
      <c r="CO192" s="207">
        <f>(VLOOKUP(Horizontal!$C192&amp;Horizontal!$B192&amp;Horizontal!CO$11,Vertical!$E:$O,CO$10,0))+0</f>
        <v>86.96</v>
      </c>
      <c r="CP192" s="207">
        <f>(VLOOKUP(Horizontal!$C192&amp;Horizontal!$B192&amp;Horizontal!CP$11,Vertical!$E:$O,CP$10,0))+0</f>
        <v>55</v>
      </c>
      <c r="CQ192" s="207">
        <f>(VLOOKUP(Horizontal!$C192&amp;Horizontal!$B192&amp;Horizontal!CQ$11,Vertical!$E:$O,CQ$10,0))+0</f>
        <v>57.14</v>
      </c>
      <c r="CR192" s="207">
        <f>(VLOOKUP(Horizontal!$C192&amp;Horizontal!$B192&amp;Horizontal!CR$11,Vertical!$E:$O,CR$10,0))+0</f>
        <v>21.05</v>
      </c>
      <c r="CS192" s="207">
        <f>(VLOOKUP(Horizontal!$C192&amp;Horizontal!$B192&amp;Horizontal!CS$11,Vertical!$E:$O,CS$10,0))+0</f>
        <v>29.41</v>
      </c>
      <c r="CT192" s="207">
        <f>(VLOOKUP(Horizontal!$C192&amp;Horizontal!$B192&amp;Horizontal!CT$11,Vertical!$E:$O,CT$10,0))+0</f>
        <v>19.05</v>
      </c>
      <c r="CU192" s="150"/>
      <c r="CV192" s="211">
        <f t="shared" si="80"/>
        <v>25.370000000000005</v>
      </c>
      <c r="CW192" s="190">
        <f t="shared" si="81"/>
        <v>29.720000000000027</v>
      </c>
      <c r="CX192" s="190">
        <f t="shared" si="82"/>
        <v>30.259999999999991</v>
      </c>
      <c r="CY192" s="190">
        <f t="shared" si="83"/>
        <v>34.54000000000002</v>
      </c>
      <c r="CZ192" s="190">
        <f t="shared" si="84"/>
        <v>37.46999999999997</v>
      </c>
      <c r="DA192" s="190">
        <f t="shared" si="85"/>
        <v>59.299999999999983</v>
      </c>
      <c r="DB192" s="190">
        <f t="shared" si="86"/>
        <v>44.639999999999986</v>
      </c>
      <c r="DC192" s="190">
        <f t="shared" si="87"/>
        <v>39.580000000000013</v>
      </c>
      <c r="DD192" s="212">
        <f t="shared" si="88"/>
        <v>40.590000000000003</v>
      </c>
      <c r="DE192" s="9">
        <v>160</v>
      </c>
      <c r="DF192" s="212">
        <f t="shared" si="89"/>
        <v>-172.85278959810867</v>
      </c>
      <c r="DG192" s="264"/>
      <c r="DH192" s="265"/>
      <c r="DI192" s="265"/>
      <c r="DJ192" s="266"/>
      <c r="DK192" s="190">
        <v>431.97</v>
      </c>
      <c r="DL192" s="190">
        <v>431.97</v>
      </c>
      <c r="DM192" s="190">
        <v>321.06</v>
      </c>
      <c r="DN192" s="212">
        <v>321.06</v>
      </c>
      <c r="DO192" s="190">
        <v>440.98</v>
      </c>
      <c r="DP192" s="190">
        <v>440.98</v>
      </c>
      <c r="DQ192" s="190">
        <v>321.06</v>
      </c>
      <c r="DR192" s="212">
        <v>321.06</v>
      </c>
      <c r="DS192" s="150"/>
      <c r="DT192" s="190">
        <v>390</v>
      </c>
      <c r="DU192" s="190">
        <v>360</v>
      </c>
      <c r="DV192" s="190">
        <v>325</v>
      </c>
      <c r="DW192" s="190">
        <v>295</v>
      </c>
      <c r="DX192" s="190"/>
      <c r="DY192" s="190"/>
      <c r="DZ192" s="190">
        <f>(AVERAGE(DU192:DW192))+0</f>
        <v>326.66666666666669</v>
      </c>
      <c r="EA192" s="190">
        <v>243</v>
      </c>
      <c r="EB192" s="190"/>
      <c r="EC192" s="190">
        <f t="shared" ref="EC192:EC200" si="148">(AVERAGE(DZ192:EA192))+0</f>
        <v>284.83333333333337</v>
      </c>
      <c r="ED192" s="190">
        <f>(+(EC192*6+DT192)/7)+0</f>
        <v>299.85714285714283</v>
      </c>
      <c r="EE192" s="190">
        <v>212</v>
      </c>
      <c r="EF192" s="190">
        <v>170</v>
      </c>
      <c r="EG192" s="190">
        <v>160</v>
      </c>
      <c r="EH192" s="212">
        <v>155</v>
      </c>
      <c r="EI192" s="213"/>
      <c r="EJ192" s="211">
        <v>25</v>
      </c>
      <c r="EK192" s="190">
        <v>25</v>
      </c>
      <c r="EL192" s="190">
        <v>25</v>
      </c>
      <c r="EM192" s="190">
        <v>25</v>
      </c>
      <c r="EN192" s="190"/>
      <c r="EO192" s="190"/>
      <c r="EP192" s="190">
        <f>(AVERAGE(EK192:EM192))+0</f>
        <v>25</v>
      </c>
      <c r="EQ192" s="190">
        <v>30</v>
      </c>
      <c r="ER192" s="190"/>
      <c r="ES192" s="190">
        <f t="shared" ref="ES192:ES199" si="149">(AVERAGE(EP192:EQ192))+0</f>
        <v>27.5</v>
      </c>
      <c r="ET192" s="190">
        <f>(+(ES192*6+EJ192)/7)+0</f>
        <v>27.142857142857142</v>
      </c>
      <c r="EU192" s="190">
        <v>62</v>
      </c>
      <c r="EV192" s="190">
        <v>50</v>
      </c>
      <c r="EW192" s="190">
        <v>45</v>
      </c>
      <c r="EX192" s="212">
        <v>45</v>
      </c>
      <c r="EY192" s="211"/>
      <c r="EZ192" s="75">
        <f t="shared" si="126"/>
        <v>-6.8055821066717648E-2</v>
      </c>
      <c r="FA192" s="89">
        <f t="shared" si="134"/>
        <v>-0.1</v>
      </c>
      <c r="FB192" s="212"/>
      <c r="FC192" s="213">
        <f t="shared" si="106"/>
        <v>5</v>
      </c>
      <c r="FD192" s="213">
        <f t="shared" si="107"/>
        <v>5</v>
      </c>
      <c r="FE192" s="213">
        <f t="shared" si="108"/>
        <v>5</v>
      </c>
      <c r="FF192" s="213">
        <f t="shared" si="109"/>
        <v>5</v>
      </c>
      <c r="FG192" s="213"/>
      <c r="FH192" s="213"/>
      <c r="FI192" s="213"/>
      <c r="FJ192" s="213"/>
      <c r="FK192" s="213"/>
      <c r="FL192" s="213"/>
      <c r="FM192" s="213">
        <f t="shared" si="110"/>
        <v>7.1428571428571423</v>
      </c>
      <c r="FN192" s="213">
        <f t="shared" si="111"/>
        <v>42</v>
      </c>
      <c r="FO192" s="213">
        <f t="shared" si="112"/>
        <v>30</v>
      </c>
      <c r="FP192" s="213">
        <f t="shared" si="113"/>
        <v>25</v>
      </c>
      <c r="FQ192" s="213">
        <f t="shared" si="114"/>
        <v>25</v>
      </c>
      <c r="FR192" s="213"/>
      <c r="FS192" s="211"/>
      <c r="FT192" s="190"/>
      <c r="FU192" s="190"/>
      <c r="FV192" s="190"/>
      <c r="FW192" s="190"/>
      <c r="FX192" s="190"/>
      <c r="FY192" s="190"/>
      <c r="FZ192" s="190"/>
      <c r="GA192" s="190"/>
      <c r="GB192" s="190"/>
      <c r="GC192" s="190"/>
      <c r="GD192" s="190"/>
      <c r="GE192" s="190"/>
      <c r="GF192" s="190"/>
      <c r="GG192" s="212"/>
    </row>
    <row r="193" spans="2:189">
      <c r="B193" s="33">
        <f t="shared" si="142"/>
        <v>43263</v>
      </c>
      <c r="C193" s="30" t="str">
        <f t="shared" si="143"/>
        <v>S24</v>
      </c>
      <c r="D193" s="30">
        <v>2018</v>
      </c>
      <c r="E193" s="30" t="str">
        <f t="shared" ref="E193" si="150">D193&amp;C193</f>
        <v>2018S24</v>
      </c>
      <c r="F193" s="30" t="str">
        <f t="shared" si="133"/>
        <v>62018</v>
      </c>
      <c r="G193" s="208" t="str">
        <f>VLOOKUP(Horizontal!$C193&amp;Horizontal!$B193&amp;Horizontal!G$11,Vertical!$E:$O,G$10,0)</f>
        <v>-48,41</v>
      </c>
      <c r="H193" s="207">
        <f>(VLOOKUP(Horizontal!$C193&amp;Horizontal!$B193&amp;Horizontal!H$11,Vertical!$E:$O,H$10,0))+0</f>
        <v>403.4</v>
      </c>
      <c r="I193" s="207">
        <f>(VLOOKUP(Horizontal!$C193&amp;Horizontal!$B193&amp;Horizontal!I$11,Vertical!$E:$O,I$10,0))+0</f>
        <v>394.67</v>
      </c>
      <c r="J193" s="207">
        <f>(VLOOKUP(Horizontal!$C193&amp;Horizontal!$B193&amp;Horizontal!J$11,Vertical!$E:$O,J$10,0))+0</f>
        <v>367.39</v>
      </c>
      <c r="K193" s="207">
        <f>(VLOOKUP(Horizontal!$C193&amp;Horizontal!$B193&amp;Horizontal!K$11,Vertical!$E:$O,K$10,0))+0</f>
        <v>315.23</v>
      </c>
      <c r="L193" s="207">
        <f>(VLOOKUP(Horizontal!$C193&amp;Horizontal!$B193&amp;Horizontal!L$11,Vertical!$E:$O,L$10,0))+0</f>
        <v>247.37</v>
      </c>
      <c r="M193" s="207">
        <f>(VLOOKUP(Horizontal!$C193&amp;Horizontal!$B193&amp;Horizontal!M$11,Vertical!$E:$O,M$10,0))+0</f>
        <v>216.08</v>
      </c>
      <c r="N193" s="207">
        <f>(VLOOKUP(Horizontal!$C193&amp;Horizontal!$B193&amp;Horizontal!N$11,Vertical!$E:$O,N$10,0))+0</f>
        <v>176.81</v>
      </c>
      <c r="O193" s="207">
        <f>(VLOOKUP(Horizontal!$C193&amp;Horizontal!$B193&amp;Horizontal!O$11,Vertical!$E:$O,O$10,0))+0</f>
        <v>165.73</v>
      </c>
      <c r="P193" s="209">
        <f>(VLOOKUP(Horizontal!$C193&amp;Horizontal!$B193&amp;Horizontal!P$11,Vertical!$E:$O,P$10,0))+0</f>
        <v>154.94</v>
      </c>
      <c r="Q193" s="210">
        <f>(VLOOKUP(Horizontal!$C193&amp;Horizontal!$B193&amp;Horizontal!Q$11,Vertical!$E:$O,Q$10,0))+0</f>
        <v>65</v>
      </c>
      <c r="R193" s="207">
        <f>(VLOOKUP(Horizontal!$C193&amp;Horizontal!$B193&amp;Horizontal!R$11,Vertical!$E:$O,R$10,0))+0</f>
        <v>65</v>
      </c>
      <c r="S193" s="207">
        <f>(VLOOKUP(Horizontal!$C193&amp;Horizontal!$B193&amp;Horizontal!S$11,Vertical!$E:$O,S$10,0))+0</f>
        <v>59</v>
      </c>
      <c r="T193" s="207">
        <f>(VLOOKUP(Horizontal!$C193&amp;Horizontal!$B193&amp;Horizontal!T$11,Vertical!$E:$O,T$10,0))+0</f>
        <v>56</v>
      </c>
      <c r="U193" s="207">
        <f>(VLOOKUP(Horizontal!$C193&amp;Horizontal!$B193&amp;Horizontal!U$11,Vertical!$E:$O,U$10,0))+0</f>
        <v>53</v>
      </c>
      <c r="V193" s="207">
        <f>(VLOOKUP(Horizontal!$C193&amp;Horizontal!$B193&amp;Horizontal!V$11,Vertical!$E:$O,V$10,0))+0</f>
        <v>40</v>
      </c>
      <c r="W193" s="207">
        <f>(VLOOKUP(Horizontal!$C193&amp;Horizontal!$B193&amp;Horizontal!W$11,Vertical!$E:$O,W$10,0))+0</f>
        <v>33</v>
      </c>
      <c r="X193" s="207">
        <f>(VLOOKUP(Horizontal!$C193&amp;Horizontal!$B193&amp;Horizontal!X$11,Vertical!$E:$O,X$10,0))+0</f>
        <v>30</v>
      </c>
      <c r="Y193" s="209">
        <f>(VLOOKUP(Horizontal!$C193&amp;Horizontal!$B193&amp;Horizontal!Y$11,Vertical!$E:$O,Y$10,0))+0</f>
        <v>24</v>
      </c>
      <c r="Z193" s="210">
        <f>(VLOOKUP(Horizontal!$C193&amp;Horizontal!$B193&amp;Horizontal!Z$11,Vertical!$E:$O,Z$10,0))+0</f>
        <v>4.3499999999999996</v>
      </c>
      <c r="AA193" s="207">
        <f>(VLOOKUP(Horizontal!$C193&amp;Horizontal!$B193&amp;Horizontal!AA$11,Vertical!$E:$O,AA$10,0))+0</f>
        <v>0</v>
      </c>
      <c r="AB193" s="207">
        <f>(VLOOKUP(Horizontal!$C193&amp;Horizontal!$B193&amp;Horizontal!AB$11,Vertical!$E:$O,AB$10,0))+0</f>
        <v>0</v>
      </c>
      <c r="AC193" s="207">
        <f>(VLOOKUP(Horizontal!$C193&amp;Horizontal!$B193&amp;Horizontal!AC$11,Vertical!$E:$O,AC$10,0))+0</f>
        <v>8.33</v>
      </c>
      <c r="AD193" s="207">
        <f>(VLOOKUP(Horizontal!$C193&amp;Horizontal!$B193&amp;Horizontal!AD$11,Vertical!$E:$O,AD$10,0))+0</f>
        <v>33.33</v>
      </c>
      <c r="AE193" s="207">
        <f>(VLOOKUP(Horizontal!$C193&amp;Horizontal!$B193&amp;Horizontal!AE$11,Vertical!$E:$O,AE$10,0))+0</f>
        <v>7.12</v>
      </c>
      <c r="AF193" s="207">
        <f>(VLOOKUP(Horizontal!$C193&amp;Horizontal!$B193&amp;Horizontal!AF$11,Vertical!$E:$O,AF$10,0))+0</f>
        <v>14.29</v>
      </c>
      <c r="AG193" s="207">
        <f>(VLOOKUP(Horizontal!$C193&amp;Horizontal!$B193&amp;Horizontal!AG$11,Vertical!$E:$O,AG$10,0))+0</f>
        <v>21.35</v>
      </c>
      <c r="AH193" s="209">
        <f>(VLOOKUP(Horizontal!$C193&amp;Horizontal!$B193&amp;Horizontal!AH$11,Vertical!$E:$O,AH$10,0))+0</f>
        <v>21.43</v>
      </c>
      <c r="AI193" s="210">
        <f>(VLOOKUP(Horizontal!$C193&amp;Horizontal!$B193&amp;Horizontal!AI$11,Vertical!$E:$O,AI$10,0))+0</f>
        <v>0</v>
      </c>
      <c r="AJ193" s="207">
        <f>(VLOOKUP(Horizontal!$C193&amp;Horizontal!$B193&amp;Horizontal!AJ$11,Vertical!$E:$O,AJ$10,0))+0</f>
        <v>0</v>
      </c>
      <c r="AK193" s="207">
        <f>(VLOOKUP(Horizontal!$C193&amp;Horizontal!$B193&amp;Horizontal!AK$11,Vertical!$E:$O,AK$10,0))+0</f>
        <v>0</v>
      </c>
      <c r="AL193" s="207">
        <f>(VLOOKUP(Horizontal!$C193&amp;Horizontal!$B193&amp;Horizontal!AL$11,Vertical!$E:$O,AL$10,0))+0</f>
        <v>4.17</v>
      </c>
      <c r="AM193" s="207">
        <f>(VLOOKUP(Horizontal!$C193&amp;Horizontal!$B193&amp;Horizontal!AM$11,Vertical!$E:$O,AM$10,0))+0</f>
        <v>9.52</v>
      </c>
      <c r="AN193" s="207">
        <f>(VLOOKUP(Horizontal!$C193&amp;Horizontal!$B193&amp;Horizontal!AN$11,Vertical!$E:$O,AN$10,0))+0</f>
        <v>24.91</v>
      </c>
      <c r="AO193" s="207">
        <f>(VLOOKUP(Horizontal!$C193&amp;Horizontal!$B193&amp;Horizontal!AO$11,Vertical!$E:$O,AO$10,0))+0</f>
        <v>50</v>
      </c>
      <c r="AP193" s="207">
        <f>(VLOOKUP(Horizontal!$C193&amp;Horizontal!$B193&amp;Horizontal!AP$11,Vertical!$E:$O,AP$10,0))+0</f>
        <v>35.94</v>
      </c>
      <c r="AQ193" s="209">
        <f>(VLOOKUP(Horizontal!$C193&amp;Horizontal!$B193&amp;Horizontal!AQ$11,Vertical!$E:$O,AQ$10,0))+0</f>
        <v>53.57</v>
      </c>
      <c r="AR193" s="210">
        <f>(VLOOKUP(Horizontal!$C193&amp;Horizontal!$B193&amp;Horizontal!AR$11,Vertical!$E:$O,AR$10,0))+0</f>
        <v>95.65</v>
      </c>
      <c r="AS193" s="207">
        <f>(VLOOKUP(Horizontal!$C193&amp;Horizontal!$B193&amp;Horizontal!AS$11,Vertical!$E:$O,AS$10,0))+0</f>
        <v>100</v>
      </c>
      <c r="AT193" s="207">
        <f>(VLOOKUP(Horizontal!$C193&amp;Horizontal!$B193&amp;Horizontal!AT$11,Vertical!$E:$O,AT$10,0))+0</f>
        <v>100</v>
      </c>
      <c r="AU193" s="207">
        <f>(VLOOKUP(Horizontal!$C193&amp;Horizontal!$B193&amp;Horizontal!AU$11,Vertical!$E:$O,AU$10,0))+0</f>
        <v>87.5</v>
      </c>
      <c r="AV193" s="207">
        <f>(VLOOKUP(Horizontal!$C193&amp;Horizontal!$B193&amp;Horizontal!AV$11,Vertical!$E:$O,AV$10,0))+0</f>
        <v>57.14</v>
      </c>
      <c r="AW193" s="207">
        <f>(VLOOKUP(Horizontal!$C193&amp;Horizontal!$B193&amp;Horizontal!AW$11,Vertical!$E:$O,AW$10,0))+0</f>
        <v>67.97</v>
      </c>
      <c r="AX193" s="207">
        <f>(VLOOKUP(Horizontal!$C193&amp;Horizontal!$B193&amp;Horizontal!AX$11,Vertical!$E:$O,AX$10,0))+0</f>
        <v>35.71</v>
      </c>
      <c r="AY193" s="207">
        <f>(VLOOKUP(Horizontal!$C193&amp;Horizontal!$B193&amp;Horizontal!AY$11,Vertical!$E:$O,AY$10,0))+0</f>
        <v>42.7</v>
      </c>
      <c r="AZ193" s="209">
        <f>(VLOOKUP(Horizontal!$C193&amp;Horizontal!$B193&amp;Horizontal!AZ$11,Vertical!$E:$O,AZ$10,0))+0</f>
        <v>25</v>
      </c>
      <c r="BA193" s="208">
        <f>(VLOOKUP(Horizontal!$C193&amp;Horizontal!$B193&amp;Horizontal!BA$11,Vertical!$E:$O,BA$10,0))+0</f>
        <v>22.66</v>
      </c>
      <c r="BB193" s="210">
        <f>(VLOOKUP(Horizontal!$C193&amp;Horizontal!$B193&amp;Horizontal!BB$11,Vertical!$E:$O,BB$10,0))+0</f>
        <v>423.93</v>
      </c>
      <c r="BC193" s="207">
        <f>(VLOOKUP(Horizontal!$C193&amp;Horizontal!$B193&amp;Horizontal!BC$11,Vertical!$E:$O,BC$10,0))+0</f>
        <v>420.28</v>
      </c>
      <c r="BD193" s="207">
        <f>(VLOOKUP(Horizontal!$C193&amp;Horizontal!$B193&amp;Horizontal!BD$11,Vertical!$E:$O,BD$10,0))+0</f>
        <v>393.08</v>
      </c>
      <c r="BE193" s="207">
        <f>(VLOOKUP(Horizontal!$C193&amp;Horizontal!$B193&amp;Horizontal!BE$11,Vertical!$E:$O,BE$10,0))+0</f>
        <v>343.87</v>
      </c>
      <c r="BF193" s="207">
        <f>(VLOOKUP(Horizontal!$C193&amp;Horizontal!$B193&amp;Horizontal!BF$11,Vertical!$E:$O,BF$10,0))+0</f>
        <v>278.5</v>
      </c>
      <c r="BG193" s="207">
        <f>(VLOOKUP(Horizontal!$C193&amp;Horizontal!$B193&amp;Horizontal!BG$11,Vertical!$E:$O,BG$10,0))+0</f>
        <v>277.64999999999998</v>
      </c>
      <c r="BH193" s="207">
        <f>(VLOOKUP(Horizontal!$C193&amp;Horizontal!$B193&amp;Horizontal!BH$11,Vertical!$E:$O,BH$10,0))+0</f>
        <v>222.44</v>
      </c>
      <c r="BI193" s="207">
        <f>(VLOOKUP(Horizontal!$C193&amp;Horizontal!$B193&amp;Horizontal!BI$11,Vertical!$E:$O,BI$10,0))+0</f>
        <v>204.1</v>
      </c>
      <c r="BJ193" s="209">
        <f>(VLOOKUP(Horizontal!$C193&amp;Horizontal!$B193&amp;Horizontal!BJ$11,Vertical!$E:$O,BJ$10,0))+0</f>
        <v>195.28</v>
      </c>
      <c r="BK193" s="210">
        <f>(VLOOKUP(Horizontal!$C193&amp;Horizontal!$B193&amp;Horizontal!BK$11,Vertical!$E:$O,BK$10,0))+0</f>
        <v>52</v>
      </c>
      <c r="BL193" s="207">
        <f>(VLOOKUP(Horizontal!$C193&amp;Horizontal!$B193&amp;Horizontal!BL$11,Vertical!$E:$O,BL$10,0))+0</f>
        <v>47</v>
      </c>
      <c r="BM193" s="207">
        <f>(VLOOKUP(Horizontal!$C193&amp;Horizontal!$B193&amp;Horizontal!BM$11,Vertical!$E:$O,BM$10,0))+0</f>
        <v>46</v>
      </c>
      <c r="BN193" s="207">
        <f>(VLOOKUP(Horizontal!$C193&amp;Horizontal!$B193&amp;Horizontal!BN$11,Vertical!$E:$O,BN$10,0))+0</f>
        <v>42</v>
      </c>
      <c r="BO193" s="207">
        <f>(VLOOKUP(Horizontal!$C193&amp;Horizontal!$B193&amp;Horizontal!BO$11,Vertical!$E:$O,BO$10,0))+0</f>
        <v>43</v>
      </c>
      <c r="BP193" s="207">
        <f>(VLOOKUP(Horizontal!$C193&amp;Horizontal!$B193&amp;Horizontal!BP$11,Vertical!$E:$O,BP$10,0))+0</f>
        <v>34</v>
      </c>
      <c r="BQ193" s="207">
        <f>(VLOOKUP(Horizontal!$C193&amp;Horizontal!$B193&amp;Horizontal!BQ$11,Vertical!$E:$O,BQ$10,0))+0</f>
        <v>32</v>
      </c>
      <c r="BR193" s="207">
        <f>(VLOOKUP(Horizontal!$C193&amp;Horizontal!$B193&amp;Horizontal!BR$11,Vertical!$E:$O,BR$10,0))+0</f>
        <v>29</v>
      </c>
      <c r="BS193" s="209">
        <f>(VLOOKUP(Horizontal!$C193&amp;Horizontal!$B193&amp;Horizontal!BS$11,Vertical!$E:$O,BS$10,0))+0</f>
        <v>27</v>
      </c>
      <c r="BT193" s="210">
        <f>(VLOOKUP(Horizontal!$C193&amp;Horizontal!$B193&amp;Horizontal!BT$11,Vertical!$E:$O,BT$10,0))+0</f>
        <v>19.05</v>
      </c>
      <c r="BU193" s="207">
        <f>(VLOOKUP(Horizontal!$C193&amp;Horizontal!$B193&amp;Horizontal!BU$11,Vertical!$E:$O,BU$10,0))+0</f>
        <v>0</v>
      </c>
      <c r="BV193" s="207">
        <f>(VLOOKUP(Horizontal!$C193&amp;Horizontal!$B193&amp;Horizontal!BV$11,Vertical!$E:$O,BV$10,0))+0</f>
        <v>0</v>
      </c>
      <c r="BW193" s="207">
        <f>(VLOOKUP(Horizontal!$C193&amp;Horizontal!$B193&amp;Horizontal!BW$11,Vertical!$E:$O,BW$10,0))+0</f>
        <v>20</v>
      </c>
      <c r="BX193" s="207">
        <f>(VLOOKUP(Horizontal!$C193&amp;Horizontal!$B193&amp;Horizontal!BX$11,Vertical!$E:$O,BX$10,0))+0</f>
        <v>33.33</v>
      </c>
      <c r="BY193" s="207">
        <f>(VLOOKUP(Horizontal!$C193&amp;Horizontal!$B193&amp;Horizontal!BY$11,Vertical!$E:$O,BY$10,0))+0</f>
        <v>0</v>
      </c>
      <c r="BZ193" s="207">
        <f>(VLOOKUP(Horizontal!$C193&amp;Horizontal!$B193&amp;Horizontal!BZ$11,Vertical!$E:$O,BZ$10,0))+0</f>
        <v>0</v>
      </c>
      <c r="CA193" s="207">
        <f>(VLOOKUP(Horizontal!$C193&amp;Horizontal!$B193&amp;Horizontal!CA$11,Vertical!$E:$O,CA$10,0))+0</f>
        <v>20.83</v>
      </c>
      <c r="CB193" s="209">
        <f>(VLOOKUP(Horizontal!$C193&amp;Horizontal!$B193&amp;Horizontal!CB$11,Vertical!$E:$O,CB$10,0))+0</f>
        <v>4.55</v>
      </c>
      <c r="CC193" s="210">
        <f>(VLOOKUP(Horizontal!$C193&amp;Horizontal!$B193&amp;Horizontal!CC$11,Vertical!$E:$O,CC$10,0))+0</f>
        <v>0</v>
      </c>
      <c r="CD193" s="207">
        <f>(VLOOKUP(Horizontal!$C193&amp;Horizontal!$B193&amp;Horizontal!CD$11,Vertical!$E:$O,CD$10,0))+0</f>
        <v>0</v>
      </c>
      <c r="CE193" s="207">
        <f>(VLOOKUP(Horizontal!$C193&amp;Horizontal!$B193&amp;Horizontal!CE$11,Vertical!$E:$O,CE$10,0))+0</f>
        <v>0</v>
      </c>
      <c r="CF193" s="207">
        <f>(VLOOKUP(Horizontal!$C193&amp;Horizontal!$B193&amp;Horizontal!CF$11,Vertical!$E:$O,CF$10,0))+0</f>
        <v>10</v>
      </c>
      <c r="CG193" s="207">
        <f>(VLOOKUP(Horizontal!$C193&amp;Horizontal!$B193&amp;Horizontal!CG$11,Vertical!$E:$O,CG$10,0))+0</f>
        <v>16.670000000000002</v>
      </c>
      <c r="CH193" s="207">
        <f>(VLOOKUP(Horizontal!$C193&amp;Horizontal!$B193&amp;Horizontal!CH$11,Vertical!$E:$O,CH$10,0))+0</f>
        <v>28.57</v>
      </c>
      <c r="CI193" s="207">
        <f>(VLOOKUP(Horizontal!$C193&amp;Horizontal!$B193&amp;Horizontal!CI$11,Vertical!$E:$O,CI$10,0))+0</f>
        <v>33.33</v>
      </c>
      <c r="CJ193" s="207">
        <f>(VLOOKUP(Horizontal!$C193&amp;Horizontal!$B193&amp;Horizontal!CJ$11,Vertical!$E:$O,CJ$10,0))+0</f>
        <v>50</v>
      </c>
      <c r="CK193" s="209">
        <f>(VLOOKUP(Horizontal!$C193&amp;Horizontal!$B193&amp;Horizontal!CK$11,Vertical!$E:$O,CK$10,0))+0</f>
        <v>50</v>
      </c>
      <c r="CL193" s="210">
        <f>(VLOOKUP(Horizontal!$C193&amp;Horizontal!$B193&amp;Horizontal!CL$11,Vertical!$E:$O,CL$10,0))+0</f>
        <v>80.95</v>
      </c>
      <c r="CM193" s="207">
        <f>(VLOOKUP(Horizontal!$C193&amp;Horizontal!$B193&amp;Horizontal!CM$11,Vertical!$E:$O,CM$10,0))+0</f>
        <v>100</v>
      </c>
      <c r="CN193" s="207">
        <f>(VLOOKUP(Horizontal!$C193&amp;Horizontal!$B193&amp;Horizontal!CN$11,Vertical!$E:$O,CN$10,0))+0</f>
        <v>100</v>
      </c>
      <c r="CO193" s="207">
        <f>(VLOOKUP(Horizontal!$C193&amp;Horizontal!$B193&amp;Horizontal!CO$11,Vertical!$E:$O,CO$10,0))+0</f>
        <v>70</v>
      </c>
      <c r="CP193" s="207">
        <f>(VLOOKUP(Horizontal!$C193&amp;Horizontal!$B193&amp;Horizontal!CP$11,Vertical!$E:$O,CP$10,0))+0</f>
        <v>50</v>
      </c>
      <c r="CQ193" s="207">
        <f>(VLOOKUP(Horizontal!$C193&amp;Horizontal!$B193&amp;Horizontal!CQ$11,Vertical!$E:$O,CQ$10,0))+0</f>
        <v>71.430000000000007</v>
      </c>
      <c r="CR193" s="207">
        <f>(VLOOKUP(Horizontal!$C193&amp;Horizontal!$B193&amp;Horizontal!CR$11,Vertical!$E:$O,CR$10,0))+0</f>
        <v>66.67</v>
      </c>
      <c r="CS193" s="207">
        <f>(VLOOKUP(Horizontal!$C193&amp;Horizontal!$B193&amp;Horizontal!CS$11,Vertical!$E:$O,CS$10,0))+0</f>
        <v>29.17</v>
      </c>
      <c r="CT193" s="207">
        <f>(VLOOKUP(Horizontal!$C193&amp;Horizontal!$B193&amp;Horizontal!CT$11,Vertical!$E:$O,CT$10,0))+0</f>
        <v>45.45</v>
      </c>
      <c r="CU193" s="150"/>
      <c r="CV193" s="211">
        <f t="shared" si="80"/>
        <v>20.53000000000003</v>
      </c>
      <c r="CW193" s="190">
        <f t="shared" si="81"/>
        <v>25.609999999999957</v>
      </c>
      <c r="CX193" s="190">
        <f t="shared" si="82"/>
        <v>25.689999999999998</v>
      </c>
      <c r="CY193" s="190">
        <f t="shared" si="83"/>
        <v>28.639999999999986</v>
      </c>
      <c r="CZ193" s="190">
        <f t="shared" si="84"/>
        <v>31.129999999999995</v>
      </c>
      <c r="DA193" s="190">
        <f t="shared" si="85"/>
        <v>61.569999999999965</v>
      </c>
      <c r="DB193" s="190">
        <f t="shared" si="86"/>
        <v>45.629999999999995</v>
      </c>
      <c r="DC193" s="190">
        <f t="shared" si="87"/>
        <v>38.370000000000005</v>
      </c>
      <c r="DD193" s="212">
        <f t="shared" si="88"/>
        <v>40.340000000000003</v>
      </c>
      <c r="DE193" s="9">
        <v>160</v>
      </c>
      <c r="DF193" s="212">
        <f t="shared" si="89"/>
        <v>-194.94278959810865</v>
      </c>
      <c r="DG193" s="264"/>
      <c r="DH193" s="265"/>
      <c r="DI193" s="265"/>
      <c r="DJ193" s="266"/>
      <c r="DK193" s="190">
        <v>466.08</v>
      </c>
      <c r="DL193" s="190">
        <v>466.08</v>
      </c>
      <c r="DM193" s="190">
        <v>452.7</v>
      </c>
      <c r="DN193" s="212">
        <v>452.7</v>
      </c>
      <c r="DO193" s="190">
        <v>472.21</v>
      </c>
      <c r="DP193" s="190">
        <v>472.21</v>
      </c>
      <c r="DQ193" s="190">
        <v>463.52</v>
      </c>
      <c r="DR193" s="212">
        <v>463.52</v>
      </c>
      <c r="DS193" s="150"/>
      <c r="DT193" s="190">
        <v>413</v>
      </c>
      <c r="DU193" s="190">
        <v>410</v>
      </c>
      <c r="DV193" s="190">
        <v>383</v>
      </c>
      <c r="DW193" s="190">
        <v>338</v>
      </c>
      <c r="DX193" s="190"/>
      <c r="DY193" s="190"/>
      <c r="DZ193" s="190">
        <f>(AVERAGE(DU193:DW193))+0</f>
        <v>377</v>
      </c>
      <c r="EA193" s="190">
        <v>254</v>
      </c>
      <c r="EB193" s="190"/>
      <c r="EC193" s="190">
        <f t="shared" si="148"/>
        <v>315.5</v>
      </c>
      <c r="ED193" s="190">
        <f>(+(EC193*6+DT193)/7)+0</f>
        <v>329.42857142857144</v>
      </c>
      <c r="EE193" s="190">
        <v>215</v>
      </c>
      <c r="EF193" s="190">
        <v>180</v>
      </c>
      <c r="EG193" s="190">
        <v>165</v>
      </c>
      <c r="EH193" s="212">
        <v>155</v>
      </c>
      <c r="EI193" s="213"/>
      <c r="EJ193" s="211">
        <v>25</v>
      </c>
      <c r="EK193" s="190">
        <v>25</v>
      </c>
      <c r="EL193" s="190">
        <v>25</v>
      </c>
      <c r="EM193" s="190">
        <v>25</v>
      </c>
      <c r="EN193" s="190"/>
      <c r="EO193" s="190"/>
      <c r="EP193" s="190">
        <f>(AVERAGE(EK193:EM193))+0</f>
        <v>25</v>
      </c>
      <c r="EQ193" s="190">
        <v>30</v>
      </c>
      <c r="ER193" s="190"/>
      <c r="ES193" s="190">
        <f t="shared" si="149"/>
        <v>27.5</v>
      </c>
      <c r="ET193" s="190">
        <f>(+(ES193*6+EJ193)/7)+0</f>
        <v>27.142857142857142</v>
      </c>
      <c r="EU193" s="190">
        <v>62</v>
      </c>
      <c r="EV193" s="190">
        <v>50</v>
      </c>
      <c r="EW193" s="190">
        <v>45</v>
      </c>
      <c r="EX193" s="212">
        <v>45</v>
      </c>
      <c r="EY193" s="211"/>
      <c r="EZ193" s="75">
        <f t="shared" si="126"/>
        <v>-0.10491753538068095</v>
      </c>
      <c r="FA193" s="89">
        <f t="shared" si="134"/>
        <v>-0.1</v>
      </c>
      <c r="FB193" s="212"/>
      <c r="FC193" s="213">
        <f t="shared" si="106"/>
        <v>5</v>
      </c>
      <c r="FD193" s="213">
        <f t="shared" si="107"/>
        <v>5</v>
      </c>
      <c r="FE193" s="213">
        <f t="shared" si="108"/>
        <v>5</v>
      </c>
      <c r="FF193" s="213">
        <f t="shared" si="109"/>
        <v>5</v>
      </c>
      <c r="FG193" s="213"/>
      <c r="FH193" s="213"/>
      <c r="FI193" s="213"/>
      <c r="FJ193" s="213"/>
      <c r="FK193" s="213"/>
      <c r="FL193" s="213"/>
      <c r="FM193" s="213">
        <f t="shared" si="110"/>
        <v>7.1428571428571423</v>
      </c>
      <c r="FN193" s="213">
        <f t="shared" si="111"/>
        <v>42</v>
      </c>
      <c r="FO193" s="213">
        <f t="shared" si="112"/>
        <v>30</v>
      </c>
      <c r="FP193" s="213">
        <f t="shared" si="113"/>
        <v>25</v>
      </c>
      <c r="FQ193" s="213">
        <f t="shared" si="114"/>
        <v>25</v>
      </c>
      <c r="FR193" s="213"/>
      <c r="FS193" s="211"/>
      <c r="FT193" s="190"/>
      <c r="FU193" s="190"/>
      <c r="FV193" s="190"/>
      <c r="FW193" s="190"/>
      <c r="FX193" s="190"/>
      <c r="FY193" s="190"/>
      <c r="FZ193" s="190"/>
      <c r="GA193" s="190"/>
      <c r="GB193" s="190"/>
      <c r="GC193" s="190"/>
      <c r="GD193" s="190"/>
      <c r="GE193" s="190"/>
      <c r="GF193" s="190"/>
      <c r="GG193" s="212"/>
    </row>
    <row r="194" spans="2:189">
      <c r="B194" s="33">
        <f t="shared" si="142"/>
        <v>43270</v>
      </c>
      <c r="C194" s="30" t="str">
        <f t="shared" si="143"/>
        <v>S25</v>
      </c>
      <c r="D194" s="30">
        <v>2018</v>
      </c>
      <c r="E194" s="30" t="str">
        <f t="shared" ref="E194" si="151">D194&amp;C194</f>
        <v>2018S25</v>
      </c>
      <c r="F194" s="30" t="str">
        <f t="shared" si="133"/>
        <v>62018</v>
      </c>
      <c r="G194" s="208" t="str">
        <f>VLOOKUP(Horizontal!$C194&amp;Horizontal!$B194&amp;Horizontal!G$11,Vertical!$E:$O,G$10,0)</f>
        <v>-54,67</v>
      </c>
      <c r="H194" s="207">
        <f>(VLOOKUP(Horizontal!$C194&amp;Horizontal!$B194&amp;Horizontal!H$11,Vertical!$E:$O,H$10,0))+0</f>
        <v>411.97</v>
      </c>
      <c r="I194" s="207">
        <f>(VLOOKUP(Horizontal!$C194&amp;Horizontal!$B194&amp;Horizontal!I$11,Vertical!$E:$O,I$10,0))+0</f>
        <v>412.07</v>
      </c>
      <c r="J194" s="207">
        <f>(VLOOKUP(Horizontal!$C194&amp;Horizontal!$B194&amp;Horizontal!J$11,Vertical!$E:$O,J$10,0))+0</f>
        <v>386.56</v>
      </c>
      <c r="K194" s="207">
        <f>(VLOOKUP(Horizontal!$C194&amp;Horizontal!$B194&amp;Horizontal!K$11,Vertical!$E:$O,K$10,0))+0</f>
        <v>341.67</v>
      </c>
      <c r="L194" s="207">
        <f>(VLOOKUP(Horizontal!$C194&amp;Horizontal!$B194&amp;Horizontal!L$11,Vertical!$E:$O,L$10,0))+0</f>
        <v>258.29000000000002</v>
      </c>
      <c r="M194" s="207">
        <f>(VLOOKUP(Horizontal!$C194&amp;Horizontal!$B194&amp;Horizontal!M$11,Vertical!$E:$O,M$10,0))+0</f>
        <v>217.16</v>
      </c>
      <c r="N194" s="207">
        <f>(VLOOKUP(Horizontal!$C194&amp;Horizontal!$B194&amp;Horizontal!N$11,Vertical!$E:$O,N$10,0))+0</f>
        <v>178.4</v>
      </c>
      <c r="O194" s="207">
        <f>(VLOOKUP(Horizontal!$C194&amp;Horizontal!$B194&amp;Horizontal!O$11,Vertical!$E:$O,O$10,0))+0</f>
        <v>166.7</v>
      </c>
      <c r="P194" s="209">
        <f>(VLOOKUP(Horizontal!$C194&amp;Horizontal!$B194&amp;Horizontal!P$11,Vertical!$E:$O,P$10,0))+0</f>
        <v>155.25</v>
      </c>
      <c r="Q194" s="210">
        <f>(VLOOKUP(Horizontal!$C194&amp;Horizontal!$B194&amp;Horizontal!Q$11,Vertical!$E:$O,Q$10,0))+0</f>
        <v>59</v>
      </c>
      <c r="R194" s="207">
        <f>(VLOOKUP(Horizontal!$C194&amp;Horizontal!$B194&amp;Horizontal!R$11,Vertical!$E:$O,R$10,0))+0</f>
        <v>60</v>
      </c>
      <c r="S194" s="207">
        <f>(VLOOKUP(Horizontal!$C194&amp;Horizontal!$B194&amp;Horizontal!S$11,Vertical!$E:$O,S$10,0))+0</f>
        <v>58</v>
      </c>
      <c r="T194" s="207">
        <f>(VLOOKUP(Horizontal!$C194&amp;Horizontal!$B194&amp;Horizontal!T$11,Vertical!$E:$O,T$10,0))+0</f>
        <v>53</v>
      </c>
      <c r="U194" s="207">
        <f>(VLOOKUP(Horizontal!$C194&amp;Horizontal!$B194&amp;Horizontal!U$11,Vertical!$E:$O,U$10,0))+0</f>
        <v>50</v>
      </c>
      <c r="V194" s="207">
        <f>(VLOOKUP(Horizontal!$C194&amp;Horizontal!$B194&amp;Horizontal!V$11,Vertical!$E:$O,V$10,0))+0</f>
        <v>39</v>
      </c>
      <c r="W194" s="207">
        <f>(VLOOKUP(Horizontal!$C194&amp;Horizontal!$B194&amp;Horizontal!W$11,Vertical!$E:$O,W$10,0))+0</f>
        <v>36</v>
      </c>
      <c r="X194" s="207">
        <f>(VLOOKUP(Horizontal!$C194&amp;Horizontal!$B194&amp;Horizontal!X$11,Vertical!$E:$O,X$10,0))+0</f>
        <v>30</v>
      </c>
      <c r="Y194" s="209">
        <f>(VLOOKUP(Horizontal!$C194&amp;Horizontal!$B194&amp;Horizontal!Y$11,Vertical!$E:$O,Y$10,0))+0</f>
        <v>26</v>
      </c>
      <c r="Z194" s="210">
        <f>(VLOOKUP(Horizontal!$C194&amp;Horizontal!$B194&amp;Horizontal!Z$11,Vertical!$E:$O,Z$10,0))+0</f>
        <v>12.5</v>
      </c>
      <c r="AA194" s="207">
        <f>(VLOOKUP(Horizontal!$C194&amp;Horizontal!$B194&amp;Horizontal!AA$11,Vertical!$E:$O,AA$10,0))+0</f>
        <v>4.17</v>
      </c>
      <c r="AB194" s="207">
        <f>(VLOOKUP(Horizontal!$C194&amp;Horizontal!$B194&amp;Horizontal!AB$11,Vertical!$E:$O,AB$10,0))+0</f>
        <v>4.17</v>
      </c>
      <c r="AC194" s="207">
        <f>(VLOOKUP(Horizontal!$C194&amp;Horizontal!$B194&amp;Horizontal!AC$11,Vertical!$E:$O,AC$10,0))+0</f>
        <v>0</v>
      </c>
      <c r="AD194" s="207">
        <f>(VLOOKUP(Horizontal!$C194&amp;Horizontal!$B194&amp;Horizontal!AD$11,Vertical!$E:$O,AD$10,0))+0</f>
        <v>19.23</v>
      </c>
      <c r="AE194" s="207">
        <f>(VLOOKUP(Horizontal!$C194&amp;Horizontal!$B194&amp;Horizontal!AE$11,Vertical!$E:$O,AE$10,0))+0</f>
        <v>18.52</v>
      </c>
      <c r="AF194" s="207">
        <f>(VLOOKUP(Horizontal!$C194&amp;Horizontal!$B194&amp;Horizontal!AF$11,Vertical!$E:$O,AF$10,0))+0</f>
        <v>9.9700000000000006</v>
      </c>
      <c r="AG194" s="207">
        <f>(VLOOKUP(Horizontal!$C194&amp;Horizontal!$B194&amp;Horizontal!AG$11,Vertical!$E:$O,AG$10,0))+0</f>
        <v>0</v>
      </c>
      <c r="AH194" s="209">
        <f>(VLOOKUP(Horizontal!$C194&amp;Horizontal!$B194&amp;Horizontal!AH$11,Vertical!$E:$O,AH$10,0))+0</f>
        <v>20.69</v>
      </c>
      <c r="AI194" s="210">
        <f>(VLOOKUP(Horizontal!$C194&amp;Horizontal!$B194&amp;Horizontal!AI$11,Vertical!$E:$O,AI$10,0))+0</f>
        <v>4.17</v>
      </c>
      <c r="AJ194" s="207">
        <f>(VLOOKUP(Horizontal!$C194&amp;Horizontal!$B194&amp;Horizontal!AJ$11,Vertical!$E:$O,AJ$10,0))+0</f>
        <v>0</v>
      </c>
      <c r="AK194" s="207">
        <f>(VLOOKUP(Horizontal!$C194&amp;Horizontal!$B194&amp;Horizontal!AK$11,Vertical!$E:$O,AK$10,0))+0</f>
        <v>0</v>
      </c>
      <c r="AL194" s="207">
        <f>(VLOOKUP(Horizontal!$C194&amp;Horizontal!$B194&amp;Horizontal!AL$11,Vertical!$E:$O,AL$10,0))+0</f>
        <v>0</v>
      </c>
      <c r="AM194" s="207">
        <f>(VLOOKUP(Horizontal!$C194&amp;Horizontal!$B194&amp;Horizontal!AM$11,Vertical!$E:$O,AM$10,0))+0</f>
        <v>15.38</v>
      </c>
      <c r="AN194" s="207">
        <f>(VLOOKUP(Horizontal!$C194&amp;Horizontal!$B194&amp;Horizontal!AN$11,Vertical!$E:$O,AN$10,0))+0</f>
        <v>22.22</v>
      </c>
      <c r="AO194" s="207">
        <f>(VLOOKUP(Horizontal!$C194&amp;Horizontal!$B194&amp;Horizontal!AO$11,Vertical!$E:$O,AO$10,0))+0</f>
        <v>36.880000000000003</v>
      </c>
      <c r="AP194" s="207">
        <f>(VLOOKUP(Horizontal!$C194&amp;Horizontal!$B194&amp;Horizontal!AP$11,Vertical!$E:$O,AP$10,0))+0</f>
        <v>54.98</v>
      </c>
      <c r="AQ194" s="209">
        <f>(VLOOKUP(Horizontal!$C194&amp;Horizontal!$B194&amp;Horizontal!AQ$11,Vertical!$E:$O,AQ$10,0))+0</f>
        <v>41.38</v>
      </c>
      <c r="AR194" s="210">
        <f>(VLOOKUP(Horizontal!$C194&amp;Horizontal!$B194&amp;Horizontal!AR$11,Vertical!$E:$O,AR$10,0))+0</f>
        <v>83.33</v>
      </c>
      <c r="AS194" s="207">
        <f>(VLOOKUP(Horizontal!$C194&amp;Horizontal!$B194&amp;Horizontal!AS$11,Vertical!$E:$O,AS$10,0))+0</f>
        <v>95.83</v>
      </c>
      <c r="AT194" s="207">
        <f>(VLOOKUP(Horizontal!$C194&amp;Horizontal!$B194&amp;Horizontal!AT$11,Vertical!$E:$O,AT$10,0))+0</f>
        <v>95.83</v>
      </c>
      <c r="AU194" s="207">
        <f>(VLOOKUP(Horizontal!$C194&amp;Horizontal!$B194&amp;Horizontal!AU$11,Vertical!$E:$O,AU$10,0))+0</f>
        <v>100</v>
      </c>
      <c r="AV194" s="207">
        <f>(VLOOKUP(Horizontal!$C194&amp;Horizontal!$B194&amp;Horizontal!AV$11,Vertical!$E:$O,AV$10,0))+0</f>
        <v>65.38</v>
      </c>
      <c r="AW194" s="207">
        <f>(VLOOKUP(Horizontal!$C194&amp;Horizontal!$B194&amp;Horizontal!AW$11,Vertical!$E:$O,AW$10,0))+0</f>
        <v>59.26</v>
      </c>
      <c r="AX194" s="207">
        <f>(VLOOKUP(Horizontal!$C194&amp;Horizontal!$B194&amp;Horizontal!AX$11,Vertical!$E:$O,AX$10,0))+0</f>
        <v>53.16</v>
      </c>
      <c r="AY194" s="207">
        <f>(VLOOKUP(Horizontal!$C194&amp;Horizontal!$B194&amp;Horizontal!AY$11,Vertical!$E:$O,AY$10,0))+0</f>
        <v>45.02</v>
      </c>
      <c r="AZ194" s="209">
        <f>(VLOOKUP(Horizontal!$C194&amp;Horizontal!$B194&amp;Horizontal!AZ$11,Vertical!$E:$O,AZ$10,0))+0</f>
        <v>37.93</v>
      </c>
      <c r="BA194" s="208">
        <f>(VLOOKUP(Horizontal!$C194&amp;Horizontal!$B194&amp;Horizontal!BA$11,Vertical!$E:$O,BA$10,0))+0</f>
        <v>20.95</v>
      </c>
      <c r="BB194" s="210">
        <f>(VLOOKUP(Horizontal!$C194&amp;Horizontal!$B194&amp;Horizontal!BB$11,Vertical!$E:$O,BB$10,0))+0</f>
        <v>430.11</v>
      </c>
      <c r="BC194" s="207">
        <f>(VLOOKUP(Horizontal!$C194&amp;Horizontal!$B194&amp;Horizontal!BC$11,Vertical!$E:$O,BC$10,0))+0</f>
        <v>433.6</v>
      </c>
      <c r="BD194" s="207">
        <f>(VLOOKUP(Horizontal!$C194&amp;Horizontal!$B194&amp;Horizontal!BD$11,Vertical!$E:$O,BD$10,0))+0</f>
        <v>410.97</v>
      </c>
      <c r="BE194" s="207">
        <f>(VLOOKUP(Horizontal!$C194&amp;Horizontal!$B194&amp;Horizontal!BE$11,Vertical!$E:$O,BE$10,0))+0</f>
        <v>369.19</v>
      </c>
      <c r="BF194" s="207">
        <f>(VLOOKUP(Horizontal!$C194&amp;Horizontal!$B194&amp;Horizontal!BF$11,Vertical!$E:$O,BF$10,0))+0</f>
        <v>286.48</v>
      </c>
      <c r="BG194" s="207">
        <f>(VLOOKUP(Horizontal!$C194&amp;Horizontal!$B194&amp;Horizontal!BG$11,Vertical!$E:$O,BG$10,0))+0</f>
        <v>278.5</v>
      </c>
      <c r="BH194" s="207">
        <f>(VLOOKUP(Horizontal!$C194&amp;Horizontal!$B194&amp;Horizontal!BH$11,Vertical!$E:$O,BH$10,0))+0</f>
        <v>222.25</v>
      </c>
      <c r="BI194" s="207">
        <f>(VLOOKUP(Horizontal!$C194&amp;Horizontal!$B194&amp;Horizontal!BI$11,Vertical!$E:$O,BI$10,0))+0</f>
        <v>205.84</v>
      </c>
      <c r="BJ194" s="209">
        <f>(VLOOKUP(Horizontal!$C194&amp;Horizontal!$B194&amp;Horizontal!BJ$11,Vertical!$E:$O,BJ$10,0))+0</f>
        <v>195.21</v>
      </c>
      <c r="BK194" s="210">
        <f>(VLOOKUP(Horizontal!$C194&amp;Horizontal!$B194&amp;Horizontal!BK$11,Vertical!$E:$O,BK$10,0))+0</f>
        <v>55</v>
      </c>
      <c r="BL194" s="207">
        <f>(VLOOKUP(Horizontal!$C194&amp;Horizontal!$B194&amp;Horizontal!BL$11,Vertical!$E:$O,BL$10,0))+0</f>
        <v>48</v>
      </c>
      <c r="BM194" s="207">
        <f>(VLOOKUP(Horizontal!$C194&amp;Horizontal!$B194&amp;Horizontal!BM$11,Vertical!$E:$O,BM$10,0))+0</f>
        <v>49</v>
      </c>
      <c r="BN194" s="207">
        <f>(VLOOKUP(Horizontal!$C194&amp;Horizontal!$B194&amp;Horizontal!BN$11,Vertical!$E:$O,BN$10,0))+0</f>
        <v>45</v>
      </c>
      <c r="BO194" s="207">
        <f>(VLOOKUP(Horizontal!$C194&amp;Horizontal!$B194&amp;Horizontal!BO$11,Vertical!$E:$O,BO$10,0))+0</f>
        <v>44</v>
      </c>
      <c r="BP194" s="207">
        <f>(VLOOKUP(Horizontal!$C194&amp;Horizontal!$B194&amp;Horizontal!BP$11,Vertical!$E:$O,BP$10,0))+0</f>
        <v>37</v>
      </c>
      <c r="BQ194" s="207">
        <f>(VLOOKUP(Horizontal!$C194&amp;Horizontal!$B194&amp;Horizontal!BQ$11,Vertical!$E:$O,BQ$10,0))+0</f>
        <v>30</v>
      </c>
      <c r="BR194" s="207">
        <f>(VLOOKUP(Horizontal!$C194&amp;Horizontal!$B194&amp;Horizontal!BR$11,Vertical!$E:$O,BR$10,0))+0</f>
        <v>27</v>
      </c>
      <c r="BS194" s="209">
        <f>(VLOOKUP(Horizontal!$C194&amp;Horizontal!$B194&amp;Horizontal!BS$11,Vertical!$E:$O,BS$10,0))+0</f>
        <v>23</v>
      </c>
      <c r="BT194" s="210">
        <f>(VLOOKUP(Horizontal!$C194&amp;Horizontal!$B194&amp;Horizontal!BT$11,Vertical!$E:$O,BT$10,0))+0</f>
        <v>22.22</v>
      </c>
      <c r="BU194" s="207">
        <f>(VLOOKUP(Horizontal!$C194&amp;Horizontal!$B194&amp;Horizontal!BU$11,Vertical!$E:$O,BU$10,0))+0</f>
        <v>17.39</v>
      </c>
      <c r="BV194" s="207">
        <f>(VLOOKUP(Horizontal!$C194&amp;Horizontal!$B194&amp;Horizontal!BV$11,Vertical!$E:$O,BV$10,0))+0</f>
        <v>13.64</v>
      </c>
      <c r="BW194" s="207">
        <f>(VLOOKUP(Horizontal!$C194&amp;Horizontal!$B194&amp;Horizontal!BW$11,Vertical!$E:$O,BW$10,0))+0</f>
        <v>0</v>
      </c>
      <c r="BX194" s="207">
        <f>(VLOOKUP(Horizontal!$C194&amp;Horizontal!$B194&amp;Horizontal!BX$11,Vertical!$E:$O,BX$10,0))+0</f>
        <v>27.27</v>
      </c>
      <c r="BY194" s="207">
        <f>(VLOOKUP(Horizontal!$C194&amp;Horizontal!$B194&amp;Horizontal!BY$11,Vertical!$E:$O,BY$10,0))+0</f>
        <v>28.57</v>
      </c>
      <c r="BZ194" s="207">
        <f>(VLOOKUP(Horizontal!$C194&amp;Horizontal!$B194&amp;Horizontal!BZ$11,Vertical!$E:$O,BZ$10,0))+0</f>
        <v>26.09</v>
      </c>
      <c r="CA194" s="207">
        <f>(VLOOKUP(Horizontal!$C194&amp;Horizontal!$B194&amp;Horizontal!CA$11,Vertical!$E:$O,CA$10,0))+0</f>
        <v>21.74</v>
      </c>
      <c r="CB194" s="209">
        <f>(VLOOKUP(Horizontal!$C194&amp;Horizontal!$B194&amp;Horizontal!CB$11,Vertical!$E:$O,CB$10,0))+0</f>
        <v>16.670000000000002</v>
      </c>
      <c r="CC194" s="210">
        <f>(VLOOKUP(Horizontal!$C194&amp;Horizontal!$B194&amp;Horizontal!CC$11,Vertical!$E:$O,CC$10,0))+0</f>
        <v>5.56</v>
      </c>
      <c r="CD194" s="207">
        <f>(VLOOKUP(Horizontal!$C194&amp;Horizontal!$B194&amp;Horizontal!CD$11,Vertical!$E:$O,CD$10,0))+0</f>
        <v>0</v>
      </c>
      <c r="CE194" s="207">
        <f>(VLOOKUP(Horizontal!$C194&amp;Horizontal!$B194&amp;Horizontal!CE$11,Vertical!$E:$O,CE$10,0))+0</f>
        <v>0</v>
      </c>
      <c r="CF194" s="207">
        <f>(VLOOKUP(Horizontal!$C194&amp;Horizontal!$B194&amp;Horizontal!CF$11,Vertical!$E:$O,CF$10,0))+0</f>
        <v>5</v>
      </c>
      <c r="CG194" s="207">
        <f>(VLOOKUP(Horizontal!$C194&amp;Horizontal!$B194&amp;Horizontal!CG$11,Vertical!$E:$O,CG$10,0))+0</f>
        <v>13.64</v>
      </c>
      <c r="CH194" s="207">
        <f>(VLOOKUP(Horizontal!$C194&amp;Horizontal!$B194&amp;Horizontal!CH$11,Vertical!$E:$O,CH$10,0))+0</f>
        <v>38.1</v>
      </c>
      <c r="CI194" s="207">
        <f>(VLOOKUP(Horizontal!$C194&amp;Horizontal!$B194&amp;Horizontal!CI$11,Vertical!$E:$O,CI$10,0))+0</f>
        <v>43.48</v>
      </c>
      <c r="CJ194" s="207">
        <f>(VLOOKUP(Horizontal!$C194&amp;Horizontal!$B194&amp;Horizontal!CJ$11,Vertical!$E:$O,CJ$10,0))+0</f>
        <v>47.83</v>
      </c>
      <c r="CK194" s="209">
        <f>(VLOOKUP(Horizontal!$C194&amp;Horizontal!$B194&amp;Horizontal!CK$11,Vertical!$E:$O,CK$10,0))+0</f>
        <v>45.83</v>
      </c>
      <c r="CL194" s="210">
        <f>(VLOOKUP(Horizontal!$C194&amp;Horizontal!$B194&amp;Horizontal!CL$11,Vertical!$E:$O,CL$10,0))+0</f>
        <v>72.22</v>
      </c>
      <c r="CM194" s="207">
        <f>(VLOOKUP(Horizontal!$C194&amp;Horizontal!$B194&amp;Horizontal!CM$11,Vertical!$E:$O,CM$10,0))+0</f>
        <v>82.61</v>
      </c>
      <c r="CN194" s="207">
        <f>(VLOOKUP(Horizontal!$C194&amp;Horizontal!$B194&amp;Horizontal!CN$11,Vertical!$E:$O,CN$10,0))+0</f>
        <v>86.36</v>
      </c>
      <c r="CO194" s="207">
        <f>(VLOOKUP(Horizontal!$C194&amp;Horizontal!$B194&amp;Horizontal!CO$11,Vertical!$E:$O,CO$10,0))+0</f>
        <v>95</v>
      </c>
      <c r="CP194" s="207">
        <f>(VLOOKUP(Horizontal!$C194&amp;Horizontal!$B194&amp;Horizontal!CP$11,Vertical!$E:$O,CP$10,0))+0</f>
        <v>59.09</v>
      </c>
      <c r="CQ194" s="207">
        <f>(VLOOKUP(Horizontal!$C194&amp;Horizontal!$B194&amp;Horizontal!CQ$11,Vertical!$E:$O,CQ$10,0))+0</f>
        <v>33.33</v>
      </c>
      <c r="CR194" s="207">
        <f>(VLOOKUP(Horizontal!$C194&amp;Horizontal!$B194&amp;Horizontal!CR$11,Vertical!$E:$O,CR$10,0))+0</f>
        <v>30.43</v>
      </c>
      <c r="CS194" s="207">
        <f>(VLOOKUP(Horizontal!$C194&amp;Horizontal!$B194&amp;Horizontal!CS$11,Vertical!$E:$O,CS$10,0))+0</f>
        <v>30.43</v>
      </c>
      <c r="CT194" s="207">
        <f>(VLOOKUP(Horizontal!$C194&amp;Horizontal!$B194&amp;Horizontal!CT$11,Vertical!$E:$O,CT$10,0))+0</f>
        <v>37.5</v>
      </c>
      <c r="CU194" s="150"/>
      <c r="CV194" s="211">
        <f t="shared" si="80"/>
        <v>18.139999999999986</v>
      </c>
      <c r="CW194" s="190">
        <f t="shared" si="81"/>
        <v>21.53000000000003</v>
      </c>
      <c r="CX194" s="190">
        <f t="shared" si="82"/>
        <v>24.410000000000025</v>
      </c>
      <c r="CY194" s="190">
        <f t="shared" si="83"/>
        <v>27.519999999999982</v>
      </c>
      <c r="CZ194" s="190">
        <f t="shared" si="84"/>
        <v>28.189999999999998</v>
      </c>
      <c r="DA194" s="190">
        <f t="shared" si="85"/>
        <v>61.34</v>
      </c>
      <c r="DB194" s="190">
        <f t="shared" si="86"/>
        <v>43.849999999999994</v>
      </c>
      <c r="DC194" s="190">
        <f t="shared" si="87"/>
        <v>39.140000000000015</v>
      </c>
      <c r="DD194" s="212">
        <f t="shared" si="88"/>
        <v>39.960000000000008</v>
      </c>
      <c r="DE194" s="9">
        <v>160</v>
      </c>
      <c r="DF194" s="212">
        <f t="shared" si="89"/>
        <v>-203.5127895981087</v>
      </c>
      <c r="DG194" s="264"/>
      <c r="DH194" s="265"/>
      <c r="DI194" s="265"/>
      <c r="DJ194" s="266"/>
      <c r="DK194" s="190">
        <v>471.15</v>
      </c>
      <c r="DL194" s="190">
        <v>471.15</v>
      </c>
      <c r="DM194" s="190">
        <v>471.15</v>
      </c>
      <c r="DN194" s="212">
        <v>471.15</v>
      </c>
      <c r="DO194" s="190">
        <v>477.77</v>
      </c>
      <c r="DP194" s="190">
        <v>477.77</v>
      </c>
      <c r="DQ194" s="190">
        <v>477.77</v>
      </c>
      <c r="DR194" s="212">
        <v>477.77</v>
      </c>
      <c r="DS194" s="150"/>
      <c r="DT194" s="190">
        <v>413</v>
      </c>
      <c r="DU194" s="190">
        <v>417</v>
      </c>
      <c r="DV194" s="190">
        <v>395</v>
      </c>
      <c r="DW194" s="190">
        <v>343</v>
      </c>
      <c r="DX194" s="190"/>
      <c r="DY194" s="190"/>
      <c r="DZ194" s="190">
        <f>(AVERAGE(DU194:DW194))+0</f>
        <v>385</v>
      </c>
      <c r="EA194" s="190">
        <v>260</v>
      </c>
      <c r="EB194" s="190"/>
      <c r="EC194" s="190">
        <f t="shared" si="148"/>
        <v>322.5</v>
      </c>
      <c r="ED194" s="190">
        <f>(+(EC194*6+DT194)/7)+0</f>
        <v>335.42857142857144</v>
      </c>
      <c r="EE194" s="190">
        <v>215</v>
      </c>
      <c r="EF194" s="190">
        <v>180</v>
      </c>
      <c r="EG194" s="190">
        <v>165</v>
      </c>
      <c r="EH194" s="212">
        <v>155</v>
      </c>
      <c r="EI194" s="213"/>
      <c r="EJ194" s="211">
        <v>15</v>
      </c>
      <c r="EK194" s="190">
        <v>20</v>
      </c>
      <c r="EL194" s="190">
        <v>20</v>
      </c>
      <c r="EM194" s="190">
        <v>20</v>
      </c>
      <c r="EN194" s="190"/>
      <c r="EO194" s="190"/>
      <c r="EP194" s="190">
        <f>(AVERAGE(EK194:EM194))+0</f>
        <v>20</v>
      </c>
      <c r="EQ194" s="190">
        <v>30</v>
      </c>
      <c r="ER194" s="190"/>
      <c r="ES194" s="190">
        <f t="shared" si="149"/>
        <v>25</v>
      </c>
      <c r="ET194" s="190">
        <f>(+(ES194*6+EJ194)/7)+0</f>
        <v>23.571428571428573</v>
      </c>
      <c r="EU194" s="190">
        <v>62</v>
      </c>
      <c r="EV194" s="190">
        <v>50</v>
      </c>
      <c r="EW194" s="190">
        <v>45</v>
      </c>
      <c r="EX194" s="212">
        <v>45</v>
      </c>
      <c r="EY194" s="211"/>
      <c r="EZ194" s="75">
        <f t="shared" si="126"/>
        <v>-0.1168986678640922</v>
      </c>
      <c r="FA194" s="89">
        <f t="shared" si="134"/>
        <v>-0.1</v>
      </c>
      <c r="FB194" s="212"/>
      <c r="FC194" s="213">
        <f t="shared" si="106"/>
        <v>-5</v>
      </c>
      <c r="FD194" s="213">
        <f t="shared" si="107"/>
        <v>0</v>
      </c>
      <c r="FE194" s="213">
        <f t="shared" si="108"/>
        <v>0</v>
      </c>
      <c r="FF194" s="213">
        <f t="shared" si="109"/>
        <v>0</v>
      </c>
      <c r="FG194" s="213"/>
      <c r="FH194" s="213"/>
      <c r="FI194" s="213"/>
      <c r="FJ194" s="213"/>
      <c r="FK194" s="213"/>
      <c r="FL194" s="213"/>
      <c r="FM194" s="213">
        <f t="shared" si="110"/>
        <v>3.571428571428573</v>
      </c>
      <c r="FN194" s="213">
        <f t="shared" si="111"/>
        <v>42</v>
      </c>
      <c r="FO194" s="213">
        <f t="shared" si="112"/>
        <v>30</v>
      </c>
      <c r="FP194" s="213">
        <f t="shared" si="113"/>
        <v>25</v>
      </c>
      <c r="FQ194" s="213">
        <f t="shared" si="114"/>
        <v>25</v>
      </c>
      <c r="FR194" s="213"/>
      <c r="FS194" s="211"/>
      <c r="FT194" s="190"/>
      <c r="FU194" s="190"/>
      <c r="FV194" s="190"/>
      <c r="FW194" s="190"/>
      <c r="FX194" s="190"/>
      <c r="FY194" s="190"/>
      <c r="FZ194" s="190"/>
      <c r="GA194" s="190"/>
      <c r="GB194" s="190"/>
      <c r="GC194" s="190"/>
      <c r="GD194" s="190"/>
      <c r="GE194" s="190"/>
      <c r="GF194" s="190"/>
      <c r="GG194" s="212"/>
    </row>
    <row r="195" spans="2:189">
      <c r="B195" s="33">
        <f t="shared" si="142"/>
        <v>43277</v>
      </c>
      <c r="C195" s="30" t="str">
        <f t="shared" si="143"/>
        <v>S26</v>
      </c>
      <c r="D195" s="30">
        <v>2018</v>
      </c>
      <c r="E195" s="30" t="str">
        <f t="shared" ref="E195" si="152">D195&amp;C195</f>
        <v>2018S26</v>
      </c>
      <c r="F195" s="30" t="str">
        <f t="shared" si="133"/>
        <v>6Final2018</v>
      </c>
      <c r="G195" s="208" t="str">
        <f>VLOOKUP(Horizontal!$C195&amp;Horizontal!$B195&amp;Horizontal!G$11,Vertical!$E:$O,G$10,0)</f>
        <v>-51,79</v>
      </c>
      <c r="H195" s="207">
        <f>(VLOOKUP(Horizontal!$C195&amp;Horizontal!$B195&amp;Horizontal!H$11,Vertical!$E:$O,H$10,0))+0</f>
        <v>420.52</v>
      </c>
      <c r="I195" s="207">
        <f>(VLOOKUP(Horizontal!$C195&amp;Horizontal!$B195&amp;Horizontal!I$11,Vertical!$E:$O,I$10,0))+0</f>
        <v>429.67</v>
      </c>
      <c r="J195" s="207">
        <f>(VLOOKUP(Horizontal!$C195&amp;Horizontal!$B195&amp;Horizontal!J$11,Vertical!$E:$O,J$10,0))+0</f>
        <v>400.64</v>
      </c>
      <c r="K195" s="207">
        <f>(VLOOKUP(Horizontal!$C195&amp;Horizontal!$B195&amp;Horizontal!K$11,Vertical!$E:$O,K$10,0))+0</f>
        <v>362.11</v>
      </c>
      <c r="L195" s="207">
        <f>(VLOOKUP(Horizontal!$C195&amp;Horizontal!$B195&amp;Horizontal!L$11,Vertical!$E:$O,L$10,0))+0</f>
        <v>271.41000000000003</v>
      </c>
      <c r="M195" s="207">
        <f>(VLOOKUP(Horizontal!$C195&amp;Horizontal!$B195&amp;Horizontal!M$11,Vertical!$E:$O,M$10,0))+0</f>
        <v>218.54</v>
      </c>
      <c r="N195" s="207">
        <f>(VLOOKUP(Horizontal!$C195&amp;Horizontal!$B195&amp;Horizontal!N$11,Vertical!$E:$O,N$10,0))+0</f>
        <v>179.47</v>
      </c>
      <c r="O195" s="207">
        <f>(VLOOKUP(Horizontal!$C195&amp;Horizontal!$B195&amp;Horizontal!O$11,Vertical!$E:$O,O$10,0))+0</f>
        <v>167.06</v>
      </c>
      <c r="P195" s="209">
        <f>(VLOOKUP(Horizontal!$C195&amp;Horizontal!$B195&amp;Horizontal!P$11,Vertical!$E:$O,P$10,0))+0</f>
        <v>155.44</v>
      </c>
      <c r="Q195" s="210">
        <f>(VLOOKUP(Horizontal!$C195&amp;Horizontal!$B195&amp;Horizontal!Q$11,Vertical!$E:$O,Q$10,0))+0</f>
        <v>60</v>
      </c>
      <c r="R195" s="207">
        <f>(VLOOKUP(Horizontal!$C195&amp;Horizontal!$B195&amp;Horizontal!R$11,Vertical!$E:$O,R$10,0))+0</f>
        <v>57</v>
      </c>
      <c r="S195" s="207">
        <f>(VLOOKUP(Horizontal!$C195&amp;Horizontal!$B195&amp;Horizontal!S$11,Vertical!$E:$O,S$10,0))+0</f>
        <v>58</v>
      </c>
      <c r="T195" s="207">
        <f>(VLOOKUP(Horizontal!$C195&amp;Horizontal!$B195&amp;Horizontal!T$11,Vertical!$E:$O,T$10,0))+0</f>
        <v>54</v>
      </c>
      <c r="U195" s="207">
        <f>(VLOOKUP(Horizontal!$C195&amp;Horizontal!$B195&amp;Horizontal!U$11,Vertical!$E:$O,U$10,0))+0</f>
        <v>50</v>
      </c>
      <c r="V195" s="207">
        <f>(VLOOKUP(Horizontal!$C195&amp;Horizontal!$B195&amp;Horizontal!V$11,Vertical!$E:$O,V$10,0))+0</f>
        <v>41</v>
      </c>
      <c r="W195" s="207">
        <f>(VLOOKUP(Horizontal!$C195&amp;Horizontal!$B195&amp;Horizontal!W$11,Vertical!$E:$O,W$10,0))+0</f>
        <v>34</v>
      </c>
      <c r="X195" s="207">
        <f>(VLOOKUP(Horizontal!$C195&amp;Horizontal!$B195&amp;Horizontal!X$11,Vertical!$E:$O,X$10,0))+0</f>
        <v>30</v>
      </c>
      <c r="Y195" s="209">
        <f>(VLOOKUP(Horizontal!$C195&amp;Horizontal!$B195&amp;Horizontal!Y$11,Vertical!$E:$O,Y$10,0))+0</f>
        <v>26</v>
      </c>
      <c r="Z195" s="210">
        <f>(VLOOKUP(Horizontal!$C195&amp;Horizontal!$B195&amp;Horizontal!Z$11,Vertical!$E:$O,Z$10,0))+0</f>
        <v>4</v>
      </c>
      <c r="AA195" s="207">
        <f>(VLOOKUP(Horizontal!$C195&amp;Horizontal!$B195&amp;Horizontal!AA$11,Vertical!$E:$O,AA$10,0))+0</f>
        <v>4</v>
      </c>
      <c r="AB195" s="207">
        <f>(VLOOKUP(Horizontal!$C195&amp;Horizontal!$B195&amp;Horizontal!AB$11,Vertical!$E:$O,AB$10,0))+0</f>
        <v>0</v>
      </c>
      <c r="AC195" s="207">
        <f>(VLOOKUP(Horizontal!$C195&amp;Horizontal!$B195&amp;Horizontal!AC$11,Vertical!$E:$O,AC$10,0))+0</f>
        <v>0</v>
      </c>
      <c r="AD195" s="207">
        <f>(VLOOKUP(Horizontal!$C195&amp;Horizontal!$B195&amp;Horizontal!AD$11,Vertical!$E:$O,AD$10,0))+0</f>
        <v>0</v>
      </c>
      <c r="AE195" s="207">
        <f>(VLOOKUP(Horizontal!$C195&amp;Horizontal!$B195&amp;Horizontal!AE$11,Vertical!$E:$O,AE$10,0))+0</f>
        <v>22.22</v>
      </c>
      <c r="AF195" s="207">
        <f>(VLOOKUP(Horizontal!$C195&amp;Horizontal!$B195&amp;Horizontal!AF$11,Vertical!$E:$O,AF$10,0))+0</f>
        <v>6.9</v>
      </c>
      <c r="AG195" s="207">
        <f>(VLOOKUP(Horizontal!$C195&amp;Horizontal!$B195&amp;Horizontal!AG$11,Vertical!$E:$O,AG$10,0))+0</f>
        <v>7.41</v>
      </c>
      <c r="AH195" s="209">
        <f>(VLOOKUP(Horizontal!$C195&amp;Horizontal!$B195&amp;Horizontal!AH$11,Vertical!$E:$O,AH$10,0))+0</f>
        <v>14.81</v>
      </c>
      <c r="AI195" s="210">
        <f>(VLOOKUP(Horizontal!$C195&amp;Horizontal!$B195&amp;Horizontal!AI$11,Vertical!$E:$O,AI$10,0))+0</f>
        <v>0</v>
      </c>
      <c r="AJ195" s="207">
        <f>(VLOOKUP(Horizontal!$C195&amp;Horizontal!$B195&amp;Horizontal!AJ$11,Vertical!$E:$O,AJ$10,0))+0</f>
        <v>0</v>
      </c>
      <c r="AK195" s="207">
        <f>(VLOOKUP(Horizontal!$C195&amp;Horizontal!$B195&amp;Horizontal!AK$11,Vertical!$E:$O,AK$10,0))+0</f>
        <v>0</v>
      </c>
      <c r="AL195" s="207">
        <f>(VLOOKUP(Horizontal!$C195&amp;Horizontal!$B195&amp;Horizontal!AL$11,Vertical!$E:$O,AL$10,0))+0</f>
        <v>0</v>
      </c>
      <c r="AM195" s="207">
        <f>(VLOOKUP(Horizontal!$C195&amp;Horizontal!$B195&amp;Horizontal!AM$11,Vertical!$E:$O,AM$10,0))+0</f>
        <v>4.17</v>
      </c>
      <c r="AN195" s="207">
        <f>(VLOOKUP(Horizontal!$C195&amp;Horizontal!$B195&amp;Horizontal!AN$11,Vertical!$E:$O,AN$10,0))+0</f>
        <v>18.52</v>
      </c>
      <c r="AO195" s="207">
        <f>(VLOOKUP(Horizontal!$C195&amp;Horizontal!$B195&amp;Horizontal!AO$11,Vertical!$E:$O,AO$10,0))+0</f>
        <v>44.83</v>
      </c>
      <c r="AP195" s="207">
        <f>(VLOOKUP(Horizontal!$C195&amp;Horizontal!$B195&amp;Horizontal!AP$11,Vertical!$E:$O,AP$10,0))+0</f>
        <v>51.85</v>
      </c>
      <c r="AQ195" s="209">
        <f>(VLOOKUP(Horizontal!$C195&amp;Horizontal!$B195&amp;Horizontal!AQ$11,Vertical!$E:$O,AQ$10,0))+0</f>
        <v>44.44</v>
      </c>
      <c r="AR195" s="210">
        <f>(VLOOKUP(Horizontal!$C195&amp;Horizontal!$B195&amp;Horizontal!AR$11,Vertical!$E:$O,AR$10,0))+0</f>
        <v>96</v>
      </c>
      <c r="AS195" s="207">
        <f>(VLOOKUP(Horizontal!$C195&amp;Horizontal!$B195&amp;Horizontal!AS$11,Vertical!$E:$O,AS$10,0))+0</f>
        <v>96</v>
      </c>
      <c r="AT195" s="207">
        <f>(VLOOKUP(Horizontal!$C195&amp;Horizontal!$B195&amp;Horizontal!AT$11,Vertical!$E:$O,AT$10,0))+0</f>
        <v>100</v>
      </c>
      <c r="AU195" s="207">
        <f>(VLOOKUP(Horizontal!$C195&amp;Horizontal!$B195&amp;Horizontal!AU$11,Vertical!$E:$O,AU$10,0))+0</f>
        <v>100</v>
      </c>
      <c r="AV195" s="207">
        <f>(VLOOKUP(Horizontal!$C195&amp;Horizontal!$B195&amp;Horizontal!AV$11,Vertical!$E:$O,AV$10,0))+0</f>
        <v>95.83</v>
      </c>
      <c r="AW195" s="207">
        <f>(VLOOKUP(Horizontal!$C195&amp;Horizontal!$B195&amp;Horizontal!AW$11,Vertical!$E:$O,AW$10,0))+0</f>
        <v>59.26</v>
      </c>
      <c r="AX195" s="207">
        <f>(VLOOKUP(Horizontal!$C195&amp;Horizontal!$B195&amp;Horizontal!AX$11,Vertical!$E:$O,AX$10,0))+0</f>
        <v>48.28</v>
      </c>
      <c r="AY195" s="207">
        <f>(VLOOKUP(Horizontal!$C195&amp;Horizontal!$B195&amp;Horizontal!AY$11,Vertical!$E:$O,AY$10,0))+0</f>
        <v>40.74</v>
      </c>
      <c r="AZ195" s="209">
        <f>(VLOOKUP(Horizontal!$C195&amp;Horizontal!$B195&amp;Horizontal!AZ$11,Vertical!$E:$O,AZ$10,0))+0</f>
        <v>40.74</v>
      </c>
      <c r="BA195" s="208">
        <f>(VLOOKUP(Horizontal!$C195&amp;Horizontal!$B195&amp;Horizontal!BA$11,Vertical!$E:$O,BA$10,0))+0</f>
        <v>17.350000000000001</v>
      </c>
      <c r="BB195" s="210">
        <f>(VLOOKUP(Horizontal!$C195&amp;Horizontal!$B195&amp;Horizontal!BB$11,Vertical!$E:$O,BB$10,0))+0</f>
        <v>435.48</v>
      </c>
      <c r="BC195" s="207">
        <f>(VLOOKUP(Horizontal!$C195&amp;Horizontal!$B195&amp;Horizontal!BC$11,Vertical!$E:$O,BC$10,0))+0</f>
        <v>450.36</v>
      </c>
      <c r="BD195" s="207">
        <f>(VLOOKUP(Horizontal!$C195&amp;Horizontal!$B195&amp;Horizontal!BD$11,Vertical!$E:$O,BD$10,0))+0</f>
        <v>422.82</v>
      </c>
      <c r="BE195" s="207">
        <f>(VLOOKUP(Horizontal!$C195&amp;Horizontal!$B195&amp;Horizontal!BE$11,Vertical!$E:$O,BE$10,0))+0</f>
        <v>384.59</v>
      </c>
      <c r="BF195" s="207">
        <f>(VLOOKUP(Horizontal!$C195&amp;Horizontal!$B195&amp;Horizontal!BF$11,Vertical!$E:$O,BF$10,0))+0</f>
        <v>296.85000000000002</v>
      </c>
      <c r="BG195" s="207">
        <f>(VLOOKUP(Horizontal!$C195&amp;Horizontal!$B195&amp;Horizontal!BG$11,Vertical!$E:$O,BG$10,0))+0</f>
        <v>279.95</v>
      </c>
      <c r="BH195" s="207">
        <f>(VLOOKUP(Horizontal!$C195&amp;Horizontal!$B195&amp;Horizontal!BH$11,Vertical!$E:$O,BH$10,0))+0</f>
        <v>224.27</v>
      </c>
      <c r="BI195" s="207">
        <f>(VLOOKUP(Horizontal!$C195&amp;Horizontal!$B195&amp;Horizontal!BI$11,Vertical!$E:$O,BI$10,0))+0</f>
        <v>206.92</v>
      </c>
      <c r="BJ195" s="209">
        <f>(VLOOKUP(Horizontal!$C195&amp;Horizontal!$B195&amp;Horizontal!BJ$11,Vertical!$E:$O,BJ$10,0))+0</f>
        <v>195.82</v>
      </c>
      <c r="BK195" s="210">
        <f>(VLOOKUP(Horizontal!$C195&amp;Horizontal!$B195&amp;Horizontal!BK$11,Vertical!$E:$O,BK$10,0))+0</f>
        <v>54</v>
      </c>
      <c r="BL195" s="207">
        <f>(VLOOKUP(Horizontal!$C195&amp;Horizontal!$B195&amp;Horizontal!BL$11,Vertical!$E:$O,BL$10,0))+0</f>
        <v>50</v>
      </c>
      <c r="BM195" s="207">
        <f>(VLOOKUP(Horizontal!$C195&amp;Horizontal!$B195&amp;Horizontal!BM$11,Vertical!$E:$O,BM$10,0))+0</f>
        <v>47</v>
      </c>
      <c r="BN195" s="207">
        <f>(VLOOKUP(Horizontal!$C195&amp;Horizontal!$B195&amp;Horizontal!BN$11,Vertical!$E:$O,BN$10,0))+0</f>
        <v>46</v>
      </c>
      <c r="BO195" s="207">
        <f>(VLOOKUP(Horizontal!$C195&amp;Horizontal!$B195&amp;Horizontal!BO$11,Vertical!$E:$O,BO$10,0))+0</f>
        <v>44</v>
      </c>
      <c r="BP195" s="207">
        <f>(VLOOKUP(Horizontal!$C195&amp;Horizontal!$B195&amp;Horizontal!BP$11,Vertical!$E:$O,BP$10,0))+0</f>
        <v>38</v>
      </c>
      <c r="BQ195" s="207">
        <f>(VLOOKUP(Horizontal!$C195&amp;Horizontal!$B195&amp;Horizontal!BQ$11,Vertical!$E:$O,BQ$10,0))+0</f>
        <v>33</v>
      </c>
      <c r="BR195" s="207">
        <f>(VLOOKUP(Horizontal!$C195&amp;Horizontal!$B195&amp;Horizontal!BR$11,Vertical!$E:$O,BR$10,0))+0</f>
        <v>32</v>
      </c>
      <c r="BS195" s="209">
        <f>(VLOOKUP(Horizontal!$C195&amp;Horizontal!$B195&amp;Horizontal!BS$11,Vertical!$E:$O,BS$10,0))+0</f>
        <v>27</v>
      </c>
      <c r="BT195" s="210">
        <f>(VLOOKUP(Horizontal!$C195&amp;Horizontal!$B195&amp;Horizontal!BT$11,Vertical!$E:$O,BT$10,0))+0</f>
        <v>5.26</v>
      </c>
      <c r="BU195" s="207">
        <f>(VLOOKUP(Horizontal!$C195&amp;Horizontal!$B195&amp;Horizontal!BU$11,Vertical!$E:$O,BU$10,0))+0</f>
        <v>5</v>
      </c>
      <c r="BV195" s="207">
        <f>(VLOOKUP(Horizontal!$C195&amp;Horizontal!$B195&amp;Horizontal!BV$11,Vertical!$E:$O,BV$10,0))+0</f>
        <v>4.3499999999999996</v>
      </c>
      <c r="BW195" s="207">
        <f>(VLOOKUP(Horizontal!$C195&amp;Horizontal!$B195&amp;Horizontal!BW$11,Vertical!$E:$O,BW$10,0))+0</f>
        <v>4.55</v>
      </c>
      <c r="BX195" s="207">
        <f>(VLOOKUP(Horizontal!$C195&amp;Horizontal!$B195&amp;Horizontal!BX$11,Vertical!$E:$O,BX$10,0))+0</f>
        <v>15.79</v>
      </c>
      <c r="BY195" s="207">
        <f>(VLOOKUP(Horizontal!$C195&amp;Horizontal!$B195&amp;Horizontal!BY$11,Vertical!$E:$O,BY$10,0))+0</f>
        <v>13.64</v>
      </c>
      <c r="BZ195" s="207">
        <f>(VLOOKUP(Horizontal!$C195&amp;Horizontal!$B195&amp;Horizontal!BZ$11,Vertical!$E:$O,BZ$10,0))+0</f>
        <v>17.39</v>
      </c>
      <c r="CA195" s="207">
        <f>(VLOOKUP(Horizontal!$C195&amp;Horizontal!$B195&amp;Horizontal!CA$11,Vertical!$E:$O,CA$10,0))+0</f>
        <v>13.64</v>
      </c>
      <c r="CB195" s="209">
        <f>(VLOOKUP(Horizontal!$C195&amp;Horizontal!$B195&amp;Horizontal!CB$11,Vertical!$E:$O,CB$10,0))+0</f>
        <v>22.73</v>
      </c>
      <c r="CC195" s="210">
        <f>(VLOOKUP(Horizontal!$C195&amp;Horizontal!$B195&amp;Horizontal!CC$11,Vertical!$E:$O,CC$10,0))+0</f>
        <v>0</v>
      </c>
      <c r="CD195" s="207">
        <f>(VLOOKUP(Horizontal!$C195&amp;Horizontal!$B195&amp;Horizontal!CD$11,Vertical!$E:$O,CD$10,0))+0</f>
        <v>0</v>
      </c>
      <c r="CE195" s="207">
        <f>(VLOOKUP(Horizontal!$C195&amp;Horizontal!$B195&amp;Horizontal!CE$11,Vertical!$E:$O,CE$10,0))+0</f>
        <v>8.6999999999999993</v>
      </c>
      <c r="CF195" s="207">
        <f>(VLOOKUP(Horizontal!$C195&amp;Horizontal!$B195&amp;Horizontal!CF$11,Vertical!$E:$O,CF$10,0))+0</f>
        <v>4.55</v>
      </c>
      <c r="CG195" s="207">
        <f>(VLOOKUP(Horizontal!$C195&amp;Horizontal!$B195&amp;Horizontal!CG$11,Vertical!$E:$O,CG$10,0))+0</f>
        <v>10.53</v>
      </c>
      <c r="CH195" s="207">
        <f>(VLOOKUP(Horizontal!$C195&amp;Horizontal!$B195&amp;Horizontal!CH$11,Vertical!$E:$O,CH$10,0))+0</f>
        <v>22.73</v>
      </c>
      <c r="CI195" s="207">
        <f>(VLOOKUP(Horizontal!$C195&amp;Horizontal!$B195&amp;Horizontal!CI$11,Vertical!$E:$O,CI$10,0))+0</f>
        <v>34.78</v>
      </c>
      <c r="CJ195" s="207">
        <f>(VLOOKUP(Horizontal!$C195&amp;Horizontal!$B195&amp;Horizontal!CJ$11,Vertical!$E:$O,CJ$10,0))+0</f>
        <v>31.82</v>
      </c>
      <c r="CK195" s="209">
        <f>(VLOOKUP(Horizontal!$C195&amp;Horizontal!$B195&amp;Horizontal!CK$11,Vertical!$E:$O,CK$10,0))+0</f>
        <v>45.45</v>
      </c>
      <c r="CL195" s="210">
        <f>(VLOOKUP(Horizontal!$C195&amp;Horizontal!$B195&amp;Horizontal!CL$11,Vertical!$E:$O,CL$10,0))+0</f>
        <v>94.74</v>
      </c>
      <c r="CM195" s="207">
        <f>(VLOOKUP(Horizontal!$C195&amp;Horizontal!$B195&amp;Horizontal!CM$11,Vertical!$E:$O,CM$10,0))+0</f>
        <v>95</v>
      </c>
      <c r="CN195" s="207">
        <f>(VLOOKUP(Horizontal!$C195&amp;Horizontal!$B195&amp;Horizontal!CN$11,Vertical!$E:$O,CN$10,0))+0</f>
        <v>86.96</v>
      </c>
      <c r="CO195" s="207">
        <f>(VLOOKUP(Horizontal!$C195&amp;Horizontal!$B195&amp;Horizontal!CO$11,Vertical!$E:$O,CO$10,0))+0</f>
        <v>90.91</v>
      </c>
      <c r="CP195" s="207">
        <f>(VLOOKUP(Horizontal!$C195&amp;Horizontal!$B195&amp;Horizontal!CP$11,Vertical!$E:$O,CP$10,0))+0</f>
        <v>73.680000000000007</v>
      </c>
      <c r="CQ195" s="207">
        <f>(VLOOKUP(Horizontal!$C195&amp;Horizontal!$B195&amp;Horizontal!CQ$11,Vertical!$E:$O,CQ$10,0))+0</f>
        <v>63.64</v>
      </c>
      <c r="CR195" s="207">
        <f>(VLOOKUP(Horizontal!$C195&amp;Horizontal!$B195&amp;Horizontal!CR$11,Vertical!$E:$O,CR$10,0))+0</f>
        <v>47.83</v>
      </c>
      <c r="CS195" s="207">
        <f>(VLOOKUP(Horizontal!$C195&amp;Horizontal!$B195&amp;Horizontal!CS$11,Vertical!$E:$O,CS$10,0))+0</f>
        <v>54.55</v>
      </c>
      <c r="CT195" s="207">
        <f>(VLOOKUP(Horizontal!$C195&amp;Horizontal!$B195&amp;Horizontal!CT$11,Vertical!$E:$O,CT$10,0))+0</f>
        <v>31.82</v>
      </c>
      <c r="CU195" s="150"/>
      <c r="CV195" s="211">
        <f t="shared" si="80"/>
        <v>14.960000000000036</v>
      </c>
      <c r="CW195" s="190">
        <f t="shared" si="81"/>
        <v>20.689999999999998</v>
      </c>
      <c r="CX195" s="190">
        <f t="shared" si="82"/>
        <v>22.180000000000007</v>
      </c>
      <c r="CY195" s="190">
        <f t="shared" si="83"/>
        <v>22.479999999999961</v>
      </c>
      <c r="CZ195" s="190">
        <f t="shared" si="84"/>
        <v>25.439999999999998</v>
      </c>
      <c r="DA195" s="190">
        <f t="shared" si="85"/>
        <v>61.41</v>
      </c>
      <c r="DB195" s="190">
        <f t="shared" si="86"/>
        <v>44.800000000000011</v>
      </c>
      <c r="DC195" s="190">
        <f t="shared" si="87"/>
        <v>39.859999999999985</v>
      </c>
      <c r="DD195" s="212">
        <f t="shared" si="88"/>
        <v>40.379999999999995</v>
      </c>
      <c r="DE195" s="9">
        <v>160</v>
      </c>
      <c r="DF195" s="212">
        <f t="shared" si="89"/>
        <v>-212.06278959810865</v>
      </c>
      <c r="DG195" s="264"/>
      <c r="DH195" s="265"/>
      <c r="DI195" s="265"/>
      <c r="DJ195" s="266"/>
      <c r="DK195" s="190">
        <v>515.04999999999995</v>
      </c>
      <c r="DL195" s="190">
        <v>515.04999999999995</v>
      </c>
      <c r="DM195" s="190">
        <v>515.04999999999995</v>
      </c>
      <c r="DN195" s="212">
        <v>515.04999999999995</v>
      </c>
      <c r="DO195" s="190">
        <v>505.18</v>
      </c>
      <c r="DP195" s="190">
        <v>505.18</v>
      </c>
      <c r="DQ195" s="190">
        <v>505.18</v>
      </c>
      <c r="DR195" s="212">
        <v>505.18</v>
      </c>
      <c r="DS195" s="150"/>
      <c r="DT195" s="190">
        <v>423</v>
      </c>
      <c r="DU195" s="190">
        <v>435</v>
      </c>
      <c r="DV195" s="190">
        <v>408</v>
      </c>
      <c r="DW195" s="190">
        <v>370</v>
      </c>
      <c r="DX195" s="190"/>
      <c r="DY195" s="190"/>
      <c r="DZ195" s="190">
        <f>(AVERAGE(DU195:DW195))+0</f>
        <v>404.33333333333331</v>
      </c>
      <c r="EA195" s="190">
        <v>280</v>
      </c>
      <c r="EB195" s="190"/>
      <c r="EC195" s="190">
        <f t="shared" si="148"/>
        <v>342.16666666666663</v>
      </c>
      <c r="ED195" s="190">
        <f>(+(EC195*6+DT195)/7)+0</f>
        <v>353.71428571428572</v>
      </c>
      <c r="EE195" s="190">
        <v>215</v>
      </c>
      <c r="EF195" s="190">
        <v>180</v>
      </c>
      <c r="EG195" s="190">
        <v>165</v>
      </c>
      <c r="EH195" s="212">
        <v>155</v>
      </c>
      <c r="EI195" s="213"/>
      <c r="EJ195" s="211">
        <v>15</v>
      </c>
      <c r="EK195" s="190">
        <v>20</v>
      </c>
      <c r="EL195" s="190">
        <v>20</v>
      </c>
      <c r="EM195" s="190">
        <v>20</v>
      </c>
      <c r="EN195" s="190"/>
      <c r="EO195" s="190"/>
      <c r="EP195" s="190">
        <f>(AVERAGE(EK195:EM195))+0</f>
        <v>20</v>
      </c>
      <c r="EQ195" s="190">
        <v>30</v>
      </c>
      <c r="ER195" s="190"/>
      <c r="ES195" s="190">
        <f t="shared" si="149"/>
        <v>25</v>
      </c>
      <c r="ET195" s="190">
        <f>(+(ES195*6+EJ195)/7)+0</f>
        <v>23.571428571428573</v>
      </c>
      <c r="EU195" s="190">
        <v>60</v>
      </c>
      <c r="EV195" s="190">
        <v>47</v>
      </c>
      <c r="EW195" s="190">
        <v>40</v>
      </c>
      <c r="EX195" s="212">
        <v>40</v>
      </c>
      <c r="EY195" s="211"/>
      <c r="EZ195" s="75">
        <f t="shared" si="126"/>
        <v>-0.1090798037026896</v>
      </c>
      <c r="FA195" s="89">
        <f t="shared" si="134"/>
        <v>-0.1</v>
      </c>
      <c r="FB195" s="212"/>
      <c r="FC195" s="213">
        <f t="shared" si="106"/>
        <v>-5</v>
      </c>
      <c r="FD195" s="213">
        <f t="shared" si="107"/>
        <v>0</v>
      </c>
      <c r="FE195" s="213">
        <f t="shared" si="108"/>
        <v>0</v>
      </c>
      <c r="FF195" s="213">
        <f t="shared" si="109"/>
        <v>0</v>
      </c>
      <c r="FG195" s="213"/>
      <c r="FH195" s="213"/>
      <c r="FI195" s="213"/>
      <c r="FJ195" s="213"/>
      <c r="FK195" s="213"/>
      <c r="FL195" s="213"/>
      <c r="FM195" s="213">
        <f t="shared" si="110"/>
        <v>3.571428571428573</v>
      </c>
      <c r="FN195" s="213">
        <f t="shared" si="111"/>
        <v>40</v>
      </c>
      <c r="FO195" s="213">
        <f t="shared" si="112"/>
        <v>27</v>
      </c>
      <c r="FP195" s="213">
        <f t="shared" si="113"/>
        <v>20</v>
      </c>
      <c r="FQ195" s="213">
        <f t="shared" si="114"/>
        <v>20</v>
      </c>
      <c r="FR195" s="213"/>
      <c r="FS195" s="211"/>
      <c r="FT195" s="190"/>
      <c r="FU195" s="190"/>
      <c r="FV195" s="190"/>
      <c r="FW195" s="190"/>
      <c r="FX195" s="190"/>
      <c r="FY195" s="190"/>
      <c r="FZ195" s="190"/>
      <c r="GA195" s="190"/>
      <c r="GB195" s="190"/>
      <c r="GC195" s="190"/>
      <c r="GD195" s="190"/>
      <c r="GE195" s="190"/>
      <c r="GF195" s="190"/>
      <c r="GG195" s="212"/>
    </row>
    <row r="196" spans="2:189">
      <c r="B196" s="33">
        <f t="shared" si="142"/>
        <v>43284</v>
      </c>
      <c r="C196" s="30" t="str">
        <f t="shared" si="143"/>
        <v>S27</v>
      </c>
      <c r="D196" s="30">
        <v>2018</v>
      </c>
      <c r="E196" s="30" t="str">
        <f t="shared" ref="E196" si="153">D196&amp;C196</f>
        <v>2018S27</v>
      </c>
      <c r="F196" s="30" t="str">
        <f t="shared" si="133"/>
        <v>72018</v>
      </c>
      <c r="G196" s="208">
        <v>-41</v>
      </c>
      <c r="H196" s="207">
        <f>(VLOOKUP(Horizontal!$C196&amp;Horizontal!$B196&amp;Horizontal!H$11,Vertical!$E:$O,H$10,0))+0</f>
        <v>442.71</v>
      </c>
      <c r="I196" s="207">
        <f>(VLOOKUP(Horizontal!$C196&amp;Horizontal!$B196&amp;Horizontal!I$11,Vertical!$E:$O,I$10,0))+0</f>
        <v>405.76</v>
      </c>
      <c r="J196" s="207">
        <f>(VLOOKUP(Horizontal!$C196&amp;Horizontal!$B196&amp;Horizontal!J$11,Vertical!$E:$O,J$10,0))+0</f>
        <v>354.83</v>
      </c>
      <c r="K196" s="207">
        <f>(VLOOKUP(Horizontal!$C196&amp;Horizontal!$B196&amp;Horizontal!K$11,Vertical!$E:$O,K$10,0))+0</f>
        <v>323.13</v>
      </c>
      <c r="L196" s="207">
        <f>(VLOOKUP(Horizontal!$C196&amp;Horizontal!$B196&amp;Horizontal!L$11,Vertical!$E:$O,L$10,0))+0</f>
        <v>261.35000000000002</v>
      </c>
      <c r="M196" s="207">
        <f>(VLOOKUP(Horizontal!$C196&amp;Horizontal!$B196&amp;Horizontal!M$11,Vertical!$E:$O,M$10,0))+0</f>
        <v>218.92</v>
      </c>
      <c r="N196" s="207">
        <f>(VLOOKUP(Horizontal!$C196&amp;Horizontal!$B196&amp;Horizontal!N$11,Vertical!$E:$O,N$10,0))+0</f>
        <v>180.03</v>
      </c>
      <c r="O196" s="207">
        <f>(VLOOKUP(Horizontal!$C196&amp;Horizontal!$B196&amp;Horizontal!O$11,Vertical!$E:$O,O$10,0))+0</f>
        <v>167.84</v>
      </c>
      <c r="P196" s="209">
        <f>(VLOOKUP(Horizontal!$C196&amp;Horizontal!$B196&amp;Horizontal!P$11,Vertical!$E:$O,P$10,0))+0</f>
        <v>155.86000000000001</v>
      </c>
      <c r="Q196" s="210">
        <f>(VLOOKUP(Horizontal!$C196&amp;Horizontal!$B196&amp;Horizontal!Q$11,Vertical!$E:$O,Q$10,0))+0</f>
        <v>64</v>
      </c>
      <c r="R196" s="207">
        <f>(VLOOKUP(Horizontal!$C196&amp;Horizontal!$B196&amp;Horizontal!R$11,Vertical!$E:$O,R$10,0))+0</f>
        <v>62</v>
      </c>
      <c r="S196" s="207">
        <f>(VLOOKUP(Horizontal!$C196&amp;Horizontal!$B196&amp;Horizontal!S$11,Vertical!$E:$O,S$10,0))+0</f>
        <v>57</v>
      </c>
      <c r="T196" s="207">
        <f>(VLOOKUP(Horizontal!$C196&amp;Horizontal!$B196&amp;Horizontal!T$11,Vertical!$E:$O,T$10,0))+0</f>
        <v>53</v>
      </c>
      <c r="U196" s="207">
        <f>(VLOOKUP(Horizontal!$C196&amp;Horizontal!$B196&amp;Horizontal!U$11,Vertical!$E:$O,U$10,0))+0</f>
        <v>45</v>
      </c>
      <c r="V196" s="207">
        <f>(VLOOKUP(Horizontal!$C196&amp;Horizontal!$B196&amp;Horizontal!V$11,Vertical!$E:$O,V$10,0))+0</f>
        <v>43</v>
      </c>
      <c r="W196" s="207">
        <f>(VLOOKUP(Horizontal!$C196&amp;Horizontal!$B196&amp;Horizontal!W$11,Vertical!$E:$O,W$10,0))+0</f>
        <v>33</v>
      </c>
      <c r="X196" s="207">
        <f>(VLOOKUP(Horizontal!$C196&amp;Horizontal!$B196&amp;Horizontal!X$11,Vertical!$E:$O,X$10,0))+0</f>
        <v>31</v>
      </c>
      <c r="Y196" s="209">
        <f>(VLOOKUP(Horizontal!$C196&amp;Horizontal!$B196&amp;Horizontal!Y$11,Vertical!$E:$O,Y$10,0))+0</f>
        <v>27</v>
      </c>
      <c r="Z196" s="210">
        <f>(VLOOKUP(Horizontal!$C196&amp;Horizontal!$B196&amp;Horizontal!Z$11,Vertical!$E:$O,Z$10,0))+0</f>
        <v>4</v>
      </c>
      <c r="AA196" s="207">
        <f>(VLOOKUP(Horizontal!$C196&amp;Horizontal!$B196&amp;Horizontal!AA$11,Vertical!$E:$O,AA$10,0))+0</f>
        <v>7.41</v>
      </c>
      <c r="AB196" s="207">
        <f>(VLOOKUP(Horizontal!$C196&amp;Horizontal!$B196&amp;Horizontal!AB$11,Vertical!$E:$O,AB$10,0))+0</f>
        <v>66.67</v>
      </c>
      <c r="AC196" s="207">
        <f>(VLOOKUP(Horizontal!$C196&amp;Horizontal!$B196&amp;Horizontal!AC$11,Vertical!$E:$O,AC$10,0))+0</f>
        <v>66.67</v>
      </c>
      <c r="AD196" s="207">
        <f>(VLOOKUP(Horizontal!$C196&amp;Horizontal!$B196&amp;Horizontal!AD$11,Vertical!$E:$O,AD$10,0))+0</f>
        <v>66.67</v>
      </c>
      <c r="AE196" s="207">
        <f>(VLOOKUP(Horizontal!$C196&amp;Horizontal!$B196&amp;Horizontal!AE$11,Vertical!$E:$O,AE$10,0))+0</f>
        <v>23.37</v>
      </c>
      <c r="AF196" s="207">
        <f>(VLOOKUP(Horizontal!$C196&amp;Horizontal!$B196&amp;Horizontal!AF$11,Vertical!$E:$O,AF$10,0))+0</f>
        <v>18.97</v>
      </c>
      <c r="AG196" s="207">
        <f>(VLOOKUP(Horizontal!$C196&amp;Horizontal!$B196&amp;Horizontal!AG$11,Vertical!$E:$O,AG$10,0))+0</f>
        <v>16.13</v>
      </c>
      <c r="AH196" s="209">
        <f>(VLOOKUP(Horizontal!$C196&amp;Horizontal!$B196&amp;Horizontal!AH$11,Vertical!$E:$O,AH$10,0))+0</f>
        <v>10.71</v>
      </c>
      <c r="AI196" s="210">
        <f>(VLOOKUP(Horizontal!$C196&amp;Horizontal!$B196&amp;Horizontal!AI$11,Vertical!$E:$O,AI$10,0))+0</f>
        <v>0</v>
      </c>
      <c r="AJ196" s="207">
        <f>(VLOOKUP(Horizontal!$C196&amp;Horizontal!$B196&amp;Horizontal!AJ$11,Vertical!$E:$O,AJ$10,0))+0</f>
        <v>3.7</v>
      </c>
      <c r="AK196" s="207">
        <f>(VLOOKUP(Horizontal!$C196&amp;Horizontal!$B196&amp;Horizontal!AK$11,Vertical!$E:$O,AK$10,0))+0</f>
        <v>4.17</v>
      </c>
      <c r="AL196" s="207">
        <f>(VLOOKUP(Horizontal!$C196&amp;Horizontal!$B196&amp;Horizontal!AL$11,Vertical!$E:$O,AL$10,0))+0</f>
        <v>4.17</v>
      </c>
      <c r="AM196" s="207">
        <f>(VLOOKUP(Horizontal!$C196&amp;Horizontal!$B196&amp;Horizontal!AM$11,Vertical!$E:$O,AM$10,0))+0</f>
        <v>7.41</v>
      </c>
      <c r="AN196" s="207">
        <f>(VLOOKUP(Horizontal!$C196&amp;Horizontal!$B196&amp;Horizontal!AN$11,Vertical!$E:$O,AN$10,0))+0</f>
        <v>38.31</v>
      </c>
      <c r="AO196" s="207">
        <f>(VLOOKUP(Horizontal!$C196&amp;Horizontal!$B196&amp;Horizontal!AO$11,Vertical!$E:$O,AO$10,0))+0</f>
        <v>44.83</v>
      </c>
      <c r="AP196" s="207">
        <f>(VLOOKUP(Horizontal!$C196&amp;Horizontal!$B196&amp;Horizontal!AP$11,Vertical!$E:$O,AP$10,0))+0</f>
        <v>41.94</v>
      </c>
      <c r="AQ196" s="209">
        <f>(VLOOKUP(Horizontal!$C196&amp;Horizontal!$B196&amp;Horizontal!AQ$11,Vertical!$E:$O,AQ$10,0))+0</f>
        <v>67.86</v>
      </c>
      <c r="AR196" s="210">
        <f>(VLOOKUP(Horizontal!$C196&amp;Horizontal!$B196&amp;Horizontal!AR$11,Vertical!$E:$O,AR$10,0))+0</f>
        <v>96</v>
      </c>
      <c r="AS196" s="207">
        <f>(VLOOKUP(Horizontal!$C196&amp;Horizontal!$B196&amp;Horizontal!AS$11,Vertical!$E:$O,AS$10,0))+0</f>
        <v>88.89</v>
      </c>
      <c r="AT196" s="207">
        <f>(VLOOKUP(Horizontal!$C196&amp;Horizontal!$B196&amp;Horizontal!AT$11,Vertical!$E:$O,AT$10,0))+0</f>
        <v>29.17</v>
      </c>
      <c r="AU196" s="207">
        <f>(VLOOKUP(Horizontal!$C196&amp;Horizontal!$B196&amp;Horizontal!AU$11,Vertical!$E:$O,AU$10,0))+0</f>
        <v>29.17</v>
      </c>
      <c r="AV196" s="207">
        <f>(VLOOKUP(Horizontal!$C196&amp;Horizontal!$B196&amp;Horizontal!AV$11,Vertical!$E:$O,AV$10,0))+0</f>
        <v>25.93</v>
      </c>
      <c r="AW196" s="207">
        <f>(VLOOKUP(Horizontal!$C196&amp;Horizontal!$B196&amp;Horizontal!AW$11,Vertical!$E:$O,AW$10,0))+0</f>
        <v>38.31</v>
      </c>
      <c r="AX196" s="207">
        <f>(VLOOKUP(Horizontal!$C196&amp;Horizontal!$B196&amp;Horizontal!AX$11,Vertical!$E:$O,AX$10,0))+0</f>
        <v>36.21</v>
      </c>
      <c r="AY196" s="207">
        <f>(VLOOKUP(Horizontal!$C196&amp;Horizontal!$B196&amp;Horizontal!AY$11,Vertical!$E:$O,AY$10,0))+0</f>
        <v>41.94</v>
      </c>
      <c r="AZ196" s="209">
        <f>(VLOOKUP(Horizontal!$C196&amp;Horizontal!$B196&amp;Horizontal!AZ$11,Vertical!$E:$O,AZ$10,0))+0</f>
        <v>21.43</v>
      </c>
      <c r="BA196" s="208">
        <f>(VLOOKUP(Horizontal!$C196&amp;Horizontal!$B196&amp;Horizontal!BA$11,Vertical!$E:$O,BA$10,0))+0</f>
        <v>18.760000000000002</v>
      </c>
      <c r="BB196" s="210">
        <f>(VLOOKUP(Horizontal!$C196&amp;Horizontal!$B196&amp;Horizontal!BB$11,Vertical!$E:$O,BB$10,0))+0</f>
        <v>460.61</v>
      </c>
      <c r="BC196" s="207">
        <f>(VLOOKUP(Horizontal!$C196&amp;Horizontal!$B196&amp;Horizontal!BC$11,Vertical!$E:$O,BC$10,0))+0</f>
        <v>425.76</v>
      </c>
      <c r="BD196" s="207">
        <f>(VLOOKUP(Horizontal!$C196&amp;Horizontal!$B196&amp;Horizontal!BD$11,Vertical!$E:$O,BD$10,0))+0</f>
        <v>379.06</v>
      </c>
      <c r="BE196" s="207">
        <f>(VLOOKUP(Horizontal!$C196&amp;Horizontal!$B196&amp;Horizontal!BE$11,Vertical!$E:$O,BE$10,0))+0</f>
        <v>347.91</v>
      </c>
      <c r="BF196" s="207">
        <f>(VLOOKUP(Horizontal!$C196&amp;Horizontal!$B196&amp;Horizontal!BF$11,Vertical!$E:$O,BF$10,0))+0</f>
        <v>282.97000000000003</v>
      </c>
      <c r="BG196" s="207">
        <f>(VLOOKUP(Horizontal!$C196&amp;Horizontal!$B196&amp;Horizontal!BG$11,Vertical!$E:$O,BG$10,0))+0</f>
        <v>279.33999999999997</v>
      </c>
      <c r="BH196" s="207">
        <f>(VLOOKUP(Horizontal!$C196&amp;Horizontal!$B196&amp;Horizontal!BH$11,Vertical!$E:$O,BH$10,0))+0</f>
        <v>226.29</v>
      </c>
      <c r="BI196" s="207">
        <f>(VLOOKUP(Horizontal!$C196&amp;Horizontal!$B196&amp;Horizontal!BI$11,Vertical!$E:$O,BI$10,0))+0</f>
        <v>207.21</v>
      </c>
      <c r="BJ196" s="209">
        <f>(VLOOKUP(Horizontal!$C196&amp;Horizontal!$B196&amp;Horizontal!BJ$11,Vertical!$E:$O,BJ$10,0))+0</f>
        <v>195.39</v>
      </c>
      <c r="BK196" s="210">
        <f>(VLOOKUP(Horizontal!$C196&amp;Horizontal!$B196&amp;Horizontal!BK$11,Vertical!$E:$O,BK$10,0))+0</f>
        <v>58</v>
      </c>
      <c r="BL196" s="207">
        <f>(VLOOKUP(Horizontal!$C196&amp;Horizontal!$B196&amp;Horizontal!BL$11,Vertical!$E:$O,BL$10,0))+0</f>
        <v>54</v>
      </c>
      <c r="BM196" s="207">
        <f>(VLOOKUP(Horizontal!$C196&amp;Horizontal!$B196&amp;Horizontal!BM$11,Vertical!$E:$O,BM$10,0))+0</f>
        <v>49</v>
      </c>
      <c r="BN196" s="207">
        <f>(VLOOKUP(Horizontal!$C196&amp;Horizontal!$B196&amp;Horizontal!BN$11,Vertical!$E:$O,BN$10,0))+0</f>
        <v>47</v>
      </c>
      <c r="BO196" s="207">
        <f>(VLOOKUP(Horizontal!$C196&amp;Horizontal!$B196&amp;Horizontal!BO$11,Vertical!$E:$O,BO$10,0))+0</f>
        <v>43</v>
      </c>
      <c r="BP196" s="207">
        <f>(VLOOKUP(Horizontal!$C196&amp;Horizontal!$B196&amp;Horizontal!BP$11,Vertical!$E:$O,BP$10,0))+0</f>
        <v>41</v>
      </c>
      <c r="BQ196" s="207">
        <f>(VLOOKUP(Horizontal!$C196&amp;Horizontal!$B196&amp;Horizontal!BQ$11,Vertical!$E:$O,BQ$10,0))+0</f>
        <v>34</v>
      </c>
      <c r="BR196" s="207">
        <f>(VLOOKUP(Horizontal!$C196&amp;Horizontal!$B196&amp;Horizontal!BR$11,Vertical!$E:$O,BR$10,0))+0</f>
        <v>31</v>
      </c>
      <c r="BS196" s="209">
        <f>(VLOOKUP(Horizontal!$C196&amp;Horizontal!$B196&amp;Horizontal!BS$11,Vertical!$E:$O,BS$10,0))+0</f>
        <v>28</v>
      </c>
      <c r="BT196" s="210">
        <f>(VLOOKUP(Horizontal!$C196&amp;Horizontal!$B196&amp;Horizontal!BT$11,Vertical!$E:$O,BT$10,0))+0</f>
        <v>9.52</v>
      </c>
      <c r="BU196" s="207">
        <f>(VLOOKUP(Horizontal!$C196&amp;Horizontal!$B196&amp;Horizontal!BU$11,Vertical!$E:$O,BU$10,0))+0</f>
        <v>17.39</v>
      </c>
      <c r="BV196" s="207">
        <f>(VLOOKUP(Horizontal!$C196&amp;Horizontal!$B196&amp;Horizontal!BV$11,Vertical!$E:$O,BV$10,0))+0</f>
        <v>61.11</v>
      </c>
      <c r="BW196" s="207">
        <f>(VLOOKUP(Horizontal!$C196&amp;Horizontal!$B196&amp;Horizontal!BW$11,Vertical!$E:$O,BW$10,0))+0</f>
        <v>61.11</v>
      </c>
      <c r="BX196" s="207">
        <f>(VLOOKUP(Horizontal!$C196&amp;Horizontal!$B196&amp;Horizontal!BX$11,Vertical!$E:$O,BX$10,0))+0</f>
        <v>76</v>
      </c>
      <c r="BY196" s="207">
        <f>(VLOOKUP(Horizontal!$C196&amp;Horizontal!$B196&amp;Horizontal!BY$11,Vertical!$E:$O,BY$10,0))+0</f>
        <v>40.909999999999997</v>
      </c>
      <c r="BZ196" s="207">
        <f>(VLOOKUP(Horizontal!$C196&amp;Horizontal!$B196&amp;Horizontal!BZ$11,Vertical!$E:$O,BZ$10,0))+0</f>
        <v>27.27</v>
      </c>
      <c r="CA196" s="207">
        <f>(VLOOKUP(Horizontal!$C196&amp;Horizontal!$B196&amp;Horizontal!CA$11,Vertical!$E:$O,CA$10,0))+0</f>
        <v>25</v>
      </c>
      <c r="CB196" s="209">
        <f>(VLOOKUP(Horizontal!$C196&amp;Horizontal!$B196&amp;Horizontal!CB$11,Vertical!$E:$O,CB$10,0))+0</f>
        <v>26.09</v>
      </c>
      <c r="CC196" s="210">
        <f>(VLOOKUP(Horizontal!$C196&amp;Horizontal!$B196&amp;Horizontal!CC$11,Vertical!$E:$O,CC$10,0))+0</f>
        <v>4.76</v>
      </c>
      <c r="CD196" s="207">
        <f>(VLOOKUP(Horizontal!$C196&amp;Horizontal!$B196&amp;Horizontal!CD$11,Vertical!$E:$O,CD$10,0))+0</f>
        <v>4.3499999999999996</v>
      </c>
      <c r="CE196" s="207">
        <f>(VLOOKUP(Horizontal!$C196&amp;Horizontal!$B196&amp;Horizontal!CE$11,Vertical!$E:$O,CE$10,0))+0</f>
        <v>11.11</v>
      </c>
      <c r="CF196" s="207">
        <f>(VLOOKUP(Horizontal!$C196&amp;Horizontal!$B196&amp;Horizontal!CF$11,Vertical!$E:$O,CF$10,0))+0</f>
        <v>11.11</v>
      </c>
      <c r="CG196" s="207">
        <f>(VLOOKUP(Horizontal!$C196&amp;Horizontal!$B196&amp;Horizontal!CG$11,Vertical!$E:$O,CG$10,0))+0</f>
        <v>8</v>
      </c>
      <c r="CH196" s="207">
        <f>(VLOOKUP(Horizontal!$C196&amp;Horizontal!$B196&amp;Horizontal!CH$11,Vertical!$E:$O,CH$10,0))+0</f>
        <v>27.27</v>
      </c>
      <c r="CI196" s="207">
        <f>(VLOOKUP(Horizontal!$C196&amp;Horizontal!$B196&amp;Horizontal!CI$11,Vertical!$E:$O,CI$10,0))+0</f>
        <v>31.82</v>
      </c>
      <c r="CJ196" s="207">
        <f>(VLOOKUP(Horizontal!$C196&amp;Horizontal!$B196&amp;Horizontal!CJ$11,Vertical!$E:$O,CJ$10,0))+0</f>
        <v>33.33</v>
      </c>
      <c r="CK196" s="209">
        <f>(VLOOKUP(Horizontal!$C196&amp;Horizontal!$B196&amp;Horizontal!CK$11,Vertical!$E:$O,CK$10,0))+0</f>
        <v>52.17</v>
      </c>
      <c r="CL196" s="210">
        <f>(VLOOKUP(Horizontal!$C196&amp;Horizontal!$B196&amp;Horizontal!CL$11,Vertical!$E:$O,CL$10,0))+0</f>
        <v>85.71</v>
      </c>
      <c r="CM196" s="207">
        <f>(VLOOKUP(Horizontal!$C196&amp;Horizontal!$B196&amp;Horizontal!CM$11,Vertical!$E:$O,CM$10,0))+0</f>
        <v>78.260000000000005</v>
      </c>
      <c r="CN196" s="207">
        <f>(VLOOKUP(Horizontal!$C196&amp;Horizontal!$B196&amp;Horizontal!CN$11,Vertical!$E:$O,CN$10,0))+0</f>
        <v>27.78</v>
      </c>
      <c r="CO196" s="207">
        <f>(VLOOKUP(Horizontal!$C196&amp;Horizontal!$B196&amp;Horizontal!CO$11,Vertical!$E:$O,CO$10,0))+0</f>
        <v>27.78</v>
      </c>
      <c r="CP196" s="207">
        <f>(VLOOKUP(Horizontal!$C196&amp;Horizontal!$B196&amp;Horizontal!CP$11,Vertical!$E:$O,CP$10,0))+0</f>
        <v>16</v>
      </c>
      <c r="CQ196" s="207">
        <f>(VLOOKUP(Horizontal!$C196&amp;Horizontal!$B196&amp;Horizontal!CQ$11,Vertical!$E:$O,CQ$10,0))+0</f>
        <v>31.82</v>
      </c>
      <c r="CR196" s="207">
        <f>(VLOOKUP(Horizontal!$C196&amp;Horizontal!$B196&amp;Horizontal!CR$11,Vertical!$E:$O,CR$10,0))+0</f>
        <v>40.909999999999997</v>
      </c>
      <c r="CS196" s="207">
        <f>(VLOOKUP(Horizontal!$C196&amp;Horizontal!$B196&amp;Horizontal!CS$11,Vertical!$E:$O,CS$10,0))+0</f>
        <v>41.67</v>
      </c>
      <c r="CT196" s="207">
        <f>(VLOOKUP(Horizontal!$C196&amp;Horizontal!$B196&amp;Horizontal!CT$11,Vertical!$E:$O,CT$10,0))+0</f>
        <v>21.74</v>
      </c>
      <c r="CU196" s="150"/>
      <c r="CV196" s="211">
        <f t="shared" si="80"/>
        <v>17.900000000000034</v>
      </c>
      <c r="CW196" s="190">
        <f t="shared" si="81"/>
        <v>20</v>
      </c>
      <c r="CX196" s="190">
        <f t="shared" si="82"/>
        <v>24.230000000000018</v>
      </c>
      <c r="CY196" s="190">
        <f t="shared" si="83"/>
        <v>24.78000000000003</v>
      </c>
      <c r="CZ196" s="190">
        <f t="shared" si="84"/>
        <v>21.620000000000005</v>
      </c>
      <c r="DA196" s="190">
        <f t="shared" si="85"/>
        <v>60.419999999999987</v>
      </c>
      <c r="DB196" s="190">
        <f t="shared" si="86"/>
        <v>46.259999999999991</v>
      </c>
      <c r="DC196" s="190">
        <f t="shared" si="87"/>
        <v>39.370000000000005</v>
      </c>
      <c r="DD196" s="212">
        <f t="shared" si="88"/>
        <v>39.529999999999973</v>
      </c>
      <c r="DE196" s="9">
        <v>160</v>
      </c>
      <c r="DF196" s="212">
        <f t="shared" si="89"/>
        <v>-234.25278959810865</v>
      </c>
      <c r="DG196" s="264"/>
      <c r="DH196" s="265"/>
      <c r="DI196" s="265"/>
      <c r="DJ196" s="266"/>
      <c r="DK196" s="190">
        <v>517.64</v>
      </c>
      <c r="DL196" s="190">
        <v>517.64</v>
      </c>
      <c r="DM196" s="190">
        <v>517.64</v>
      </c>
      <c r="DN196" s="212">
        <v>517.64</v>
      </c>
      <c r="DO196" s="190">
        <v>505.18</v>
      </c>
      <c r="DP196" s="190">
        <v>505.18</v>
      </c>
      <c r="DQ196" s="190">
        <v>505.18</v>
      </c>
      <c r="DR196" s="212">
        <v>505.18</v>
      </c>
      <c r="DS196" s="150"/>
      <c r="DT196" s="190">
        <v>458</v>
      </c>
      <c r="DU196" s="190">
        <v>427</v>
      </c>
      <c r="DV196" s="190">
        <v>366</v>
      </c>
      <c r="DW196" s="190">
        <v>329</v>
      </c>
      <c r="DX196" s="190"/>
      <c r="DY196" s="190"/>
      <c r="DZ196" s="190">
        <f>(AVERAGE(DT196:DV196))+0</f>
        <v>417</v>
      </c>
      <c r="EA196" s="190">
        <v>275.66666666666669</v>
      </c>
      <c r="EB196" s="190"/>
      <c r="EC196" s="190">
        <f t="shared" si="148"/>
        <v>346.33333333333337</v>
      </c>
      <c r="ED196" s="190">
        <f>(+AVERAGE(DZ196:EA196))+0</f>
        <v>346.33333333333337</v>
      </c>
      <c r="EE196" s="190">
        <v>217</v>
      </c>
      <c r="EF196" s="190">
        <v>180</v>
      </c>
      <c r="EG196" s="190">
        <v>165</v>
      </c>
      <c r="EH196" s="212">
        <v>155</v>
      </c>
      <c r="EI196" s="213"/>
      <c r="EJ196" s="211">
        <v>20</v>
      </c>
      <c r="EK196" s="190">
        <v>20</v>
      </c>
      <c r="EL196" s="190">
        <v>20</v>
      </c>
      <c r="EM196" s="190">
        <v>20</v>
      </c>
      <c r="EN196" s="190"/>
      <c r="EO196" s="190"/>
      <c r="EP196" s="190">
        <f>(AVERAGE(EJ196:EL196))+0</f>
        <v>20</v>
      </c>
      <c r="EQ196" s="190">
        <v>23.333333333333332</v>
      </c>
      <c r="ER196" s="190"/>
      <c r="ES196" s="190">
        <f t="shared" si="149"/>
        <v>21.666666666666664</v>
      </c>
      <c r="ET196" s="190">
        <f>(AVERAGE(EP196:EQ196))+0</f>
        <v>21.666666666666664</v>
      </c>
      <c r="EU196" s="190">
        <v>60</v>
      </c>
      <c r="EV196" s="190">
        <v>50</v>
      </c>
      <c r="EW196" s="190">
        <v>40</v>
      </c>
      <c r="EX196" s="212">
        <v>40</v>
      </c>
      <c r="EY196" s="211"/>
      <c r="EZ196" s="75">
        <f t="shared" si="126"/>
        <v>-8.2164328657314628E-2</v>
      </c>
      <c r="FA196" s="89">
        <f t="shared" si="134"/>
        <v>-0.1</v>
      </c>
      <c r="FB196" s="212"/>
      <c r="FC196" s="213">
        <f t="shared" si="106"/>
        <v>0</v>
      </c>
      <c r="FD196" s="213">
        <f t="shared" si="107"/>
        <v>0</v>
      </c>
      <c r="FE196" s="213">
        <f t="shared" si="108"/>
        <v>0</v>
      </c>
      <c r="FF196" s="213">
        <f t="shared" si="109"/>
        <v>0</v>
      </c>
      <c r="FG196" s="213"/>
      <c r="FH196" s="213"/>
      <c r="FI196" s="213"/>
      <c r="FJ196" s="213"/>
      <c r="FK196" s="213"/>
      <c r="FL196" s="213"/>
      <c r="FM196" s="213">
        <f t="shared" si="110"/>
        <v>1.6666666666666643</v>
      </c>
      <c r="FN196" s="213">
        <f t="shared" si="111"/>
        <v>40</v>
      </c>
      <c r="FO196" s="213">
        <f t="shared" si="112"/>
        <v>30</v>
      </c>
      <c r="FP196" s="213">
        <f t="shared" si="113"/>
        <v>20</v>
      </c>
      <c r="FQ196" s="213">
        <f t="shared" si="114"/>
        <v>20</v>
      </c>
      <c r="FR196" s="213"/>
      <c r="FS196" s="211"/>
      <c r="FT196" s="190"/>
      <c r="FU196" s="190"/>
      <c r="FV196" s="190"/>
      <c r="FW196" s="190"/>
      <c r="FX196" s="190"/>
      <c r="FY196" s="190"/>
      <c r="FZ196" s="190"/>
      <c r="GA196" s="190"/>
      <c r="GB196" s="190"/>
      <c r="GC196" s="190"/>
      <c r="GD196" s="190"/>
      <c r="GE196" s="190"/>
      <c r="GF196" s="190"/>
      <c r="GG196" s="212"/>
    </row>
    <row r="197" spans="2:189">
      <c r="B197" s="33">
        <f t="shared" si="142"/>
        <v>43291</v>
      </c>
      <c r="C197" s="30" t="str">
        <f t="shared" si="143"/>
        <v>S28</v>
      </c>
      <c r="D197" s="30">
        <v>2018</v>
      </c>
      <c r="E197" s="30" t="str">
        <f t="shared" ref="E197" si="154">D197&amp;C197</f>
        <v>2018S28</v>
      </c>
      <c r="F197" s="30" t="str">
        <f t="shared" si="133"/>
        <v>72018</v>
      </c>
      <c r="G197" s="208" t="str">
        <f>VLOOKUP(Horizontal!$C197&amp;Horizontal!$B197&amp;Horizontal!G$11,Vertical!$E:$O,G$10,0)</f>
        <v>-34,11</v>
      </c>
      <c r="H197" s="207">
        <f>(VLOOKUP(Horizontal!$C197&amp;Horizontal!$B197&amp;Horizontal!H$11,Vertical!$E:$O,H$10,0))+0</f>
        <v>469.92</v>
      </c>
      <c r="I197" s="207">
        <f>(VLOOKUP(Horizontal!$C197&amp;Horizontal!$B197&amp;Horizontal!I$11,Vertical!$E:$O,I$10,0))+0</f>
        <v>439.56</v>
      </c>
      <c r="J197" s="207">
        <f>(VLOOKUP(Horizontal!$C197&amp;Horizontal!$B197&amp;Horizontal!J$11,Vertical!$E:$O,J$10,0))+0</f>
        <v>361.04</v>
      </c>
      <c r="K197" s="207">
        <f>(VLOOKUP(Horizontal!$C197&amp;Horizontal!$B197&amp;Horizontal!K$11,Vertical!$E:$O,K$10,0))+0</f>
        <v>322.56</v>
      </c>
      <c r="L197" s="207">
        <f>(VLOOKUP(Horizontal!$C197&amp;Horizontal!$B197&amp;Horizontal!L$11,Vertical!$E:$O,L$10,0))+0</f>
        <v>259.91000000000003</v>
      </c>
      <c r="M197" s="207">
        <f>(VLOOKUP(Horizontal!$C197&amp;Horizontal!$B197&amp;Horizontal!M$11,Vertical!$E:$O,M$10,0))+0</f>
        <v>219.44</v>
      </c>
      <c r="N197" s="207">
        <f>(VLOOKUP(Horizontal!$C197&amp;Horizontal!$B197&amp;Horizontal!N$11,Vertical!$E:$O,N$10,0))+0</f>
        <v>180.87</v>
      </c>
      <c r="O197" s="207">
        <f>(VLOOKUP(Horizontal!$C197&amp;Horizontal!$B197&amp;Horizontal!O$11,Vertical!$E:$O,O$10,0))+0</f>
        <v>168.25</v>
      </c>
      <c r="P197" s="209">
        <f>(VLOOKUP(Horizontal!$C197&amp;Horizontal!$B197&amp;Horizontal!P$11,Vertical!$E:$O,P$10,0))+0</f>
        <v>154.78</v>
      </c>
      <c r="Q197" s="210">
        <f>(VLOOKUP(Horizontal!$C197&amp;Horizontal!$B197&amp;Horizontal!Q$11,Vertical!$E:$O,Q$10,0))+0</f>
        <v>56</v>
      </c>
      <c r="R197" s="207">
        <f>(VLOOKUP(Horizontal!$C197&amp;Horizontal!$B197&amp;Horizontal!R$11,Vertical!$E:$O,R$10,0))+0</f>
        <v>58</v>
      </c>
      <c r="S197" s="207">
        <f>(VLOOKUP(Horizontal!$C197&amp;Horizontal!$B197&amp;Horizontal!S$11,Vertical!$E:$O,S$10,0))+0</f>
        <v>56</v>
      </c>
      <c r="T197" s="207">
        <f>(VLOOKUP(Horizontal!$C197&amp;Horizontal!$B197&amp;Horizontal!T$11,Vertical!$E:$O,T$10,0))+0</f>
        <v>53</v>
      </c>
      <c r="U197" s="207">
        <f>(VLOOKUP(Horizontal!$C197&amp;Horizontal!$B197&amp;Horizontal!U$11,Vertical!$E:$O,U$10,0))+0</f>
        <v>47</v>
      </c>
      <c r="V197" s="207">
        <f>(VLOOKUP(Horizontal!$C197&amp;Horizontal!$B197&amp;Horizontal!V$11,Vertical!$E:$O,V$10,0))+0</f>
        <v>40</v>
      </c>
      <c r="W197" s="207">
        <f>(VLOOKUP(Horizontal!$C197&amp;Horizontal!$B197&amp;Horizontal!W$11,Vertical!$E:$O,W$10,0))+0</f>
        <v>33</v>
      </c>
      <c r="X197" s="207">
        <f>(VLOOKUP(Horizontal!$C197&amp;Horizontal!$B197&amp;Horizontal!X$11,Vertical!$E:$O,X$10,0))+0</f>
        <v>29</v>
      </c>
      <c r="Y197" s="209">
        <f>(VLOOKUP(Horizontal!$C197&amp;Horizontal!$B197&amp;Horizontal!Y$11,Vertical!$E:$O,Y$10,0))+0</f>
        <v>25</v>
      </c>
      <c r="Z197" s="210">
        <f>(VLOOKUP(Horizontal!$C197&amp;Horizontal!$B197&amp;Horizontal!Z$11,Vertical!$E:$O,Z$10,0))+0</f>
        <v>0</v>
      </c>
      <c r="AA197" s="207">
        <f>(VLOOKUP(Horizontal!$C197&amp;Horizontal!$B197&amp;Horizontal!AA$11,Vertical!$E:$O,AA$10,0))+0</f>
        <v>0</v>
      </c>
      <c r="AB197" s="207">
        <f>(VLOOKUP(Horizontal!$C197&amp;Horizontal!$B197&amp;Horizontal!AB$11,Vertical!$E:$O,AB$10,0))+0</f>
        <v>18.75</v>
      </c>
      <c r="AC197" s="207">
        <f>(VLOOKUP(Horizontal!$C197&amp;Horizontal!$B197&amp;Horizontal!AC$11,Vertical!$E:$O,AC$10,0))+0</f>
        <v>37.5</v>
      </c>
      <c r="AD197" s="207">
        <f>(VLOOKUP(Horizontal!$C197&amp;Horizontal!$B197&amp;Horizontal!AD$11,Vertical!$E:$O,AD$10,0))+0</f>
        <v>43.75</v>
      </c>
      <c r="AE197" s="207">
        <f>(VLOOKUP(Horizontal!$C197&amp;Horizontal!$B197&amp;Horizontal!AE$11,Vertical!$E:$O,AE$10,0))+0</f>
        <v>20</v>
      </c>
      <c r="AF197" s="207">
        <f>(VLOOKUP(Horizontal!$C197&amp;Horizontal!$B197&amp;Horizontal!AF$11,Vertical!$E:$O,AF$10,0))+0</f>
        <v>20</v>
      </c>
      <c r="AG197" s="207">
        <f>(VLOOKUP(Horizontal!$C197&amp;Horizontal!$B197&amp;Horizontal!AG$11,Vertical!$E:$O,AG$10,0))+0</f>
        <v>25</v>
      </c>
      <c r="AH197" s="209">
        <f>(VLOOKUP(Horizontal!$C197&amp;Horizontal!$B197&amp;Horizontal!AH$11,Vertical!$E:$O,AH$10,0))+0</f>
        <v>21.05</v>
      </c>
      <c r="AI197" s="210">
        <f>(VLOOKUP(Horizontal!$C197&amp;Horizontal!$B197&amp;Horizontal!AI$11,Vertical!$E:$O,AI$10,0))+0</f>
        <v>7.14</v>
      </c>
      <c r="AJ197" s="207">
        <f>(VLOOKUP(Horizontal!$C197&amp;Horizontal!$B197&amp;Horizontal!AJ$11,Vertical!$E:$O,AJ$10,0))+0</f>
        <v>0</v>
      </c>
      <c r="AK197" s="207">
        <f>(VLOOKUP(Horizontal!$C197&amp;Horizontal!$B197&amp;Horizontal!AK$11,Vertical!$E:$O,AK$10,0))+0</f>
        <v>25</v>
      </c>
      <c r="AL197" s="207">
        <f>(VLOOKUP(Horizontal!$C197&amp;Horizontal!$B197&amp;Horizontal!AL$11,Vertical!$E:$O,AL$10,0))+0</f>
        <v>25</v>
      </c>
      <c r="AM197" s="207">
        <f>(VLOOKUP(Horizontal!$C197&amp;Horizontal!$B197&amp;Horizontal!AM$11,Vertical!$E:$O,AM$10,0))+0</f>
        <v>18.75</v>
      </c>
      <c r="AN197" s="207">
        <f>(VLOOKUP(Horizontal!$C197&amp;Horizontal!$B197&amp;Horizontal!AN$11,Vertical!$E:$O,AN$10,0))+0</f>
        <v>40</v>
      </c>
      <c r="AO197" s="207">
        <f>(VLOOKUP(Horizontal!$C197&amp;Horizontal!$B197&amp;Horizontal!AO$11,Vertical!$E:$O,AO$10,0))+0</f>
        <v>40</v>
      </c>
      <c r="AP197" s="207">
        <f>(VLOOKUP(Horizontal!$C197&amp;Horizontal!$B197&amp;Horizontal!AP$11,Vertical!$E:$O,AP$10,0))+0</f>
        <v>65</v>
      </c>
      <c r="AQ197" s="209">
        <f>(VLOOKUP(Horizontal!$C197&amp;Horizontal!$B197&amp;Horizontal!AQ$11,Vertical!$E:$O,AQ$10,0))+0</f>
        <v>73.680000000000007</v>
      </c>
      <c r="AR197" s="210">
        <f>(VLOOKUP(Horizontal!$C197&amp;Horizontal!$B197&amp;Horizontal!AR$11,Vertical!$E:$O,AR$10,0))+0</f>
        <v>92.86</v>
      </c>
      <c r="AS197" s="207">
        <f>(VLOOKUP(Horizontal!$C197&amp;Horizontal!$B197&amp;Horizontal!AS$11,Vertical!$E:$O,AS$10,0))+0</f>
        <v>100</v>
      </c>
      <c r="AT197" s="207">
        <f>(VLOOKUP(Horizontal!$C197&amp;Horizontal!$B197&amp;Horizontal!AT$11,Vertical!$E:$O,AT$10,0))+0</f>
        <v>56.25</v>
      </c>
      <c r="AU197" s="207">
        <f>(VLOOKUP(Horizontal!$C197&amp;Horizontal!$B197&amp;Horizontal!AU$11,Vertical!$E:$O,AU$10,0))+0</f>
        <v>37.5</v>
      </c>
      <c r="AV197" s="207">
        <f>(VLOOKUP(Horizontal!$C197&amp;Horizontal!$B197&amp;Horizontal!AV$11,Vertical!$E:$O,AV$10,0))+0</f>
        <v>37.5</v>
      </c>
      <c r="AW197" s="207">
        <f>(VLOOKUP(Horizontal!$C197&amp;Horizontal!$B197&amp;Horizontal!AW$11,Vertical!$E:$O,AW$10,0))+0</f>
        <v>40</v>
      </c>
      <c r="AX197" s="207">
        <f>(VLOOKUP(Horizontal!$C197&amp;Horizontal!$B197&amp;Horizontal!AX$11,Vertical!$E:$O,AX$10,0))+0</f>
        <v>40</v>
      </c>
      <c r="AY197" s="207">
        <f>(VLOOKUP(Horizontal!$C197&amp;Horizontal!$B197&amp;Horizontal!AY$11,Vertical!$E:$O,AY$10,0))+0</f>
        <v>10</v>
      </c>
      <c r="AZ197" s="209">
        <f>(VLOOKUP(Horizontal!$C197&amp;Horizontal!$B197&amp;Horizontal!AZ$11,Vertical!$E:$O,AZ$10,0))+0</f>
        <v>5.26</v>
      </c>
      <c r="BA197" s="208">
        <f>(VLOOKUP(Horizontal!$C197&amp;Horizontal!$B197&amp;Horizontal!BA$11,Vertical!$E:$O,BA$10,0))+0</f>
        <v>16.39</v>
      </c>
      <c r="BB197" s="210">
        <f>(VLOOKUP(Horizontal!$C197&amp;Horizontal!$B197&amp;Horizontal!BB$11,Vertical!$E:$O,BB$10,0))+0</f>
        <v>480.67</v>
      </c>
      <c r="BC197" s="207">
        <f>(VLOOKUP(Horizontal!$C197&amp;Horizontal!$B197&amp;Horizontal!BC$11,Vertical!$E:$O,BC$10,0))+0</f>
        <v>453.01</v>
      </c>
      <c r="BD197" s="207">
        <f>(VLOOKUP(Horizontal!$C197&amp;Horizontal!$B197&amp;Horizontal!BD$11,Vertical!$E:$O,BD$10,0))+0</f>
        <v>380.66</v>
      </c>
      <c r="BE197" s="207">
        <f>(VLOOKUP(Horizontal!$C197&amp;Horizontal!$B197&amp;Horizontal!BE$11,Vertical!$E:$O,BE$10,0))+0</f>
        <v>348.25</v>
      </c>
      <c r="BF197" s="207">
        <f>(VLOOKUP(Horizontal!$C197&amp;Horizontal!$B197&amp;Horizontal!BF$11,Vertical!$E:$O,BF$10,0))+0</f>
        <v>285.87</v>
      </c>
      <c r="BG197" s="207">
        <f>(VLOOKUP(Horizontal!$C197&amp;Horizontal!$B197&amp;Horizontal!BG$11,Vertical!$E:$O,BG$10,0))+0</f>
        <v>277.68</v>
      </c>
      <c r="BH197" s="207">
        <f>(VLOOKUP(Horizontal!$C197&amp;Horizontal!$B197&amp;Horizontal!BH$11,Vertical!$E:$O,BH$10,0))+0</f>
        <v>223.88</v>
      </c>
      <c r="BI197" s="207">
        <f>(VLOOKUP(Horizontal!$C197&amp;Horizontal!$B197&amp;Horizontal!BI$11,Vertical!$E:$O,BI$10,0))+0</f>
        <v>205.63</v>
      </c>
      <c r="BJ197" s="209">
        <f>(VLOOKUP(Horizontal!$C197&amp;Horizontal!$B197&amp;Horizontal!BJ$11,Vertical!$E:$O,BJ$10,0))+0</f>
        <v>194.78</v>
      </c>
      <c r="BK197" s="210">
        <f>(VLOOKUP(Horizontal!$C197&amp;Horizontal!$B197&amp;Horizontal!BK$11,Vertical!$E:$O,BK$10,0))+0</f>
        <v>50</v>
      </c>
      <c r="BL197" s="207">
        <f>(VLOOKUP(Horizontal!$C197&amp;Horizontal!$B197&amp;Horizontal!BL$11,Vertical!$E:$O,BL$10,0))+0</f>
        <v>48</v>
      </c>
      <c r="BM197" s="207">
        <f>(VLOOKUP(Horizontal!$C197&amp;Horizontal!$B197&amp;Horizontal!BM$11,Vertical!$E:$O,BM$10,0))+0</f>
        <v>46</v>
      </c>
      <c r="BN197" s="207">
        <f>(VLOOKUP(Horizontal!$C197&amp;Horizontal!$B197&amp;Horizontal!BN$11,Vertical!$E:$O,BN$10,0))+0</f>
        <v>46</v>
      </c>
      <c r="BO197" s="207">
        <f>(VLOOKUP(Horizontal!$C197&amp;Horizontal!$B197&amp;Horizontal!BO$11,Vertical!$E:$O,BO$10,0))+0</f>
        <v>46</v>
      </c>
      <c r="BP197" s="207">
        <f>(VLOOKUP(Horizontal!$C197&amp;Horizontal!$B197&amp;Horizontal!BP$11,Vertical!$E:$O,BP$10,0))+0</f>
        <v>38</v>
      </c>
      <c r="BQ197" s="207">
        <f>(VLOOKUP(Horizontal!$C197&amp;Horizontal!$B197&amp;Horizontal!BQ$11,Vertical!$E:$O,BQ$10,0))+0</f>
        <v>33</v>
      </c>
      <c r="BR197" s="207">
        <f>(VLOOKUP(Horizontal!$C197&amp;Horizontal!$B197&amp;Horizontal!BR$11,Vertical!$E:$O,BR$10,0))+0</f>
        <v>29</v>
      </c>
      <c r="BS197" s="209">
        <f>(VLOOKUP(Horizontal!$C197&amp;Horizontal!$B197&amp;Horizontal!BS$11,Vertical!$E:$O,BS$10,0))+0</f>
        <v>26</v>
      </c>
      <c r="BT197" s="210">
        <f>(VLOOKUP(Horizontal!$C197&amp;Horizontal!$B197&amp;Horizontal!BT$11,Vertical!$E:$O,BT$10,0))+0</f>
        <v>17.649999999999999</v>
      </c>
      <c r="BU197" s="207">
        <f>(VLOOKUP(Horizontal!$C197&amp;Horizontal!$B197&amp;Horizontal!BU$11,Vertical!$E:$O,BU$10,0))+0</f>
        <v>7.14</v>
      </c>
      <c r="BV197" s="207">
        <f>(VLOOKUP(Horizontal!$C197&amp;Horizontal!$B197&amp;Horizontal!BV$11,Vertical!$E:$O,BV$10,0))+0</f>
        <v>33.33</v>
      </c>
      <c r="BW197" s="207">
        <f>(VLOOKUP(Horizontal!$C197&amp;Horizontal!$B197&amp;Horizontal!BW$11,Vertical!$E:$O,BW$10,0))+0</f>
        <v>38.46</v>
      </c>
      <c r="BX197" s="207">
        <f>(VLOOKUP(Horizontal!$C197&amp;Horizontal!$B197&amp;Horizontal!BX$11,Vertical!$E:$O,BX$10,0))+0</f>
        <v>33.33</v>
      </c>
      <c r="BY197" s="207">
        <f>(VLOOKUP(Horizontal!$C197&amp;Horizontal!$B197&amp;Horizontal!BY$11,Vertical!$E:$O,BY$10,0))+0</f>
        <v>37.5</v>
      </c>
      <c r="BZ197" s="207">
        <f>(VLOOKUP(Horizontal!$C197&amp;Horizontal!$B197&amp;Horizontal!BZ$11,Vertical!$E:$O,BZ$10,0))+0</f>
        <v>26.67</v>
      </c>
      <c r="CA197" s="207">
        <f>(VLOOKUP(Horizontal!$C197&amp;Horizontal!$B197&amp;Horizontal!CA$11,Vertical!$E:$O,CA$10,0))+0</f>
        <v>40</v>
      </c>
      <c r="CB197" s="209">
        <f>(VLOOKUP(Horizontal!$C197&amp;Horizontal!$B197&amp;Horizontal!CB$11,Vertical!$E:$O,CB$10,0))+0</f>
        <v>11.11</v>
      </c>
      <c r="CC197" s="210">
        <f>(VLOOKUP(Horizontal!$C197&amp;Horizontal!$B197&amp;Horizontal!CC$11,Vertical!$E:$O,CC$10,0))+0</f>
        <v>11.76</v>
      </c>
      <c r="CD197" s="207">
        <f>(VLOOKUP(Horizontal!$C197&amp;Horizontal!$B197&amp;Horizontal!CD$11,Vertical!$E:$O,CD$10,0))+0</f>
        <v>14.29</v>
      </c>
      <c r="CE197" s="207">
        <f>(VLOOKUP(Horizontal!$C197&amp;Horizontal!$B197&amp;Horizontal!CE$11,Vertical!$E:$O,CE$10,0))+0</f>
        <v>6.67</v>
      </c>
      <c r="CF197" s="207">
        <f>(VLOOKUP(Horizontal!$C197&amp;Horizontal!$B197&amp;Horizontal!CF$11,Vertical!$E:$O,CF$10,0))+0</f>
        <v>15.38</v>
      </c>
      <c r="CG197" s="207">
        <f>(VLOOKUP(Horizontal!$C197&amp;Horizontal!$B197&amp;Horizontal!CG$11,Vertical!$E:$O,CG$10,0))+0</f>
        <v>20</v>
      </c>
      <c r="CH197" s="207">
        <f>(VLOOKUP(Horizontal!$C197&amp;Horizontal!$B197&amp;Horizontal!CH$11,Vertical!$E:$O,CH$10,0))+0</f>
        <v>31.25</v>
      </c>
      <c r="CI197" s="207">
        <f>(VLOOKUP(Horizontal!$C197&amp;Horizontal!$B197&amp;Horizontal!CI$11,Vertical!$E:$O,CI$10,0))+0</f>
        <v>40</v>
      </c>
      <c r="CJ197" s="207">
        <f>(VLOOKUP(Horizontal!$C197&amp;Horizontal!$B197&amp;Horizontal!CJ$11,Vertical!$E:$O,CJ$10,0))+0</f>
        <v>40</v>
      </c>
      <c r="CK197" s="209">
        <f>(VLOOKUP(Horizontal!$C197&amp;Horizontal!$B197&amp;Horizontal!CK$11,Vertical!$E:$O,CK$10,0))+0</f>
        <v>72.22</v>
      </c>
      <c r="CL197" s="210">
        <f>(VLOOKUP(Horizontal!$C197&amp;Horizontal!$B197&amp;Horizontal!CL$11,Vertical!$E:$O,CL$10,0))+0</f>
        <v>70.59</v>
      </c>
      <c r="CM197" s="207">
        <f>(VLOOKUP(Horizontal!$C197&amp;Horizontal!$B197&amp;Horizontal!CM$11,Vertical!$E:$O,CM$10,0))+0</f>
        <v>78.569999999999993</v>
      </c>
      <c r="CN197" s="207">
        <f>(VLOOKUP(Horizontal!$C197&amp;Horizontal!$B197&amp;Horizontal!CN$11,Vertical!$E:$O,CN$10,0))+0</f>
        <v>60</v>
      </c>
      <c r="CO197" s="207">
        <f>(VLOOKUP(Horizontal!$C197&amp;Horizontal!$B197&amp;Horizontal!CO$11,Vertical!$E:$O,CO$10,0))+0</f>
        <v>46.15</v>
      </c>
      <c r="CP197" s="207">
        <f>(VLOOKUP(Horizontal!$C197&amp;Horizontal!$B197&amp;Horizontal!CP$11,Vertical!$E:$O,CP$10,0))+0</f>
        <v>46.67</v>
      </c>
      <c r="CQ197" s="207">
        <f>(VLOOKUP(Horizontal!$C197&amp;Horizontal!$B197&amp;Horizontal!CQ$11,Vertical!$E:$O,CQ$10,0))+0</f>
        <v>31.25</v>
      </c>
      <c r="CR197" s="207">
        <f>(VLOOKUP(Horizontal!$C197&amp;Horizontal!$B197&amp;Horizontal!CR$11,Vertical!$E:$O,CR$10,0))+0</f>
        <v>33.33</v>
      </c>
      <c r="CS197" s="207">
        <f>(VLOOKUP(Horizontal!$C197&amp;Horizontal!$B197&amp;Horizontal!CS$11,Vertical!$E:$O,CS$10,0))+0</f>
        <v>20</v>
      </c>
      <c r="CT197" s="207">
        <f>(VLOOKUP(Horizontal!$C197&amp;Horizontal!$B197&amp;Horizontal!CT$11,Vertical!$E:$O,CT$10,0))+0</f>
        <v>16.670000000000002</v>
      </c>
      <c r="CU197" s="150"/>
      <c r="CV197" s="211">
        <f t="shared" si="80"/>
        <v>10.75</v>
      </c>
      <c r="CW197" s="190">
        <f t="shared" si="81"/>
        <v>13.449999999999989</v>
      </c>
      <c r="CX197" s="190">
        <f t="shared" si="82"/>
        <v>19.620000000000005</v>
      </c>
      <c r="CY197" s="190">
        <f t="shared" si="83"/>
        <v>25.689999999999998</v>
      </c>
      <c r="CZ197" s="190">
        <f t="shared" si="84"/>
        <v>25.95999999999998</v>
      </c>
      <c r="DA197" s="190">
        <f t="shared" si="85"/>
        <v>58.240000000000009</v>
      </c>
      <c r="DB197" s="190">
        <f t="shared" si="86"/>
        <v>43.009999999999991</v>
      </c>
      <c r="DC197" s="190">
        <f t="shared" si="87"/>
        <v>37.379999999999995</v>
      </c>
      <c r="DD197" s="212">
        <f t="shared" si="88"/>
        <v>40</v>
      </c>
      <c r="DE197" s="9">
        <v>160</v>
      </c>
      <c r="DF197" s="212">
        <f t="shared" si="89"/>
        <v>-261.46278959810866</v>
      </c>
      <c r="DG197" s="264"/>
      <c r="DH197" s="265"/>
      <c r="DI197" s="265"/>
      <c r="DJ197" s="266"/>
      <c r="DK197" s="190">
        <v>543.75</v>
      </c>
      <c r="DL197" s="190">
        <v>543.75</v>
      </c>
      <c r="DM197" s="190">
        <v>543.75</v>
      </c>
      <c r="DN197" s="212">
        <v>543.75</v>
      </c>
      <c r="DO197" s="190">
        <v>505.18</v>
      </c>
      <c r="DP197" s="190">
        <v>505.18</v>
      </c>
      <c r="DQ197" s="190">
        <v>505.18</v>
      </c>
      <c r="DR197" s="212">
        <v>505.18</v>
      </c>
      <c r="DS197" s="150"/>
      <c r="DT197" s="190">
        <v>475</v>
      </c>
      <c r="DU197" s="190">
        <v>460</v>
      </c>
      <c r="DV197" s="190">
        <v>375</v>
      </c>
      <c r="DW197" s="190">
        <v>336</v>
      </c>
      <c r="DX197" s="190"/>
      <c r="DY197" s="190"/>
      <c r="DZ197" s="190">
        <f>(AVERAGE(DT197:DV197))+0</f>
        <v>436.66666666666669</v>
      </c>
      <c r="EA197" s="190">
        <v>274</v>
      </c>
      <c r="EB197" s="190"/>
      <c r="EC197" s="190">
        <f t="shared" si="148"/>
        <v>355.33333333333337</v>
      </c>
      <c r="ED197" s="190">
        <f>(+AVERAGE(DZ197:EA197))+0</f>
        <v>355.33333333333337</v>
      </c>
      <c r="EE197" s="190">
        <v>219</v>
      </c>
      <c r="EF197" s="190">
        <v>180</v>
      </c>
      <c r="EG197" s="190">
        <v>165</v>
      </c>
      <c r="EH197" s="212">
        <v>155</v>
      </c>
      <c r="EI197" s="213"/>
      <c r="EJ197" s="211">
        <v>20</v>
      </c>
      <c r="EK197" s="190">
        <v>20</v>
      </c>
      <c r="EL197" s="190">
        <v>20</v>
      </c>
      <c r="EM197" s="190">
        <v>20</v>
      </c>
      <c r="EN197" s="190"/>
      <c r="EO197" s="190"/>
      <c r="EP197" s="190">
        <f>(AVERAGE(EJ197:EL197))+0</f>
        <v>20</v>
      </c>
      <c r="EQ197" s="190">
        <v>23.333333333333332</v>
      </c>
      <c r="ER197" s="190"/>
      <c r="ES197" s="190">
        <f t="shared" si="149"/>
        <v>21.666666666666664</v>
      </c>
      <c r="ET197" s="190">
        <f>(AVERAGE(EP197:EQ197))+0</f>
        <v>21.666666666666664</v>
      </c>
      <c r="EU197" s="190">
        <v>60</v>
      </c>
      <c r="EV197" s="190">
        <v>50</v>
      </c>
      <c r="EW197" s="190">
        <v>40</v>
      </c>
      <c r="EX197" s="212">
        <v>40</v>
      </c>
      <c r="EY197" s="211"/>
      <c r="EZ197" s="75">
        <f t="shared" si="126"/>
        <v>-6.6999273241539148E-2</v>
      </c>
      <c r="FA197" s="89">
        <f t="shared" si="134"/>
        <v>-0.1</v>
      </c>
      <c r="FB197" s="212"/>
      <c r="FC197" s="213">
        <f t="shared" si="106"/>
        <v>0</v>
      </c>
      <c r="FD197" s="213">
        <f t="shared" si="107"/>
        <v>0</v>
      </c>
      <c r="FE197" s="213">
        <f t="shared" si="108"/>
        <v>0</v>
      </c>
      <c r="FF197" s="213">
        <f t="shared" si="109"/>
        <v>0</v>
      </c>
      <c r="FG197" s="213"/>
      <c r="FH197" s="213"/>
      <c r="FI197" s="213"/>
      <c r="FJ197" s="213"/>
      <c r="FK197" s="213"/>
      <c r="FL197" s="213"/>
      <c r="FM197" s="213">
        <f t="shared" si="110"/>
        <v>1.6666666666666643</v>
      </c>
      <c r="FN197" s="213">
        <f t="shared" si="111"/>
        <v>40</v>
      </c>
      <c r="FO197" s="213">
        <f t="shared" si="112"/>
        <v>30</v>
      </c>
      <c r="FP197" s="213">
        <f t="shared" si="113"/>
        <v>20</v>
      </c>
      <c r="FQ197" s="213">
        <f t="shared" si="114"/>
        <v>20</v>
      </c>
      <c r="FR197" s="213"/>
      <c r="FS197" s="211"/>
      <c r="FT197" s="190"/>
      <c r="FU197" s="190"/>
      <c r="FV197" s="190"/>
      <c r="FW197" s="190"/>
      <c r="FX197" s="190"/>
      <c r="FY197" s="190"/>
      <c r="FZ197" s="190"/>
      <c r="GA197" s="190"/>
      <c r="GB197" s="190"/>
      <c r="GC197" s="190"/>
      <c r="GD197" s="190"/>
      <c r="GE197" s="190"/>
      <c r="GF197" s="190"/>
      <c r="GG197" s="212"/>
    </row>
    <row r="198" spans="2:189">
      <c r="B198" s="33">
        <f t="shared" si="142"/>
        <v>43298</v>
      </c>
      <c r="C198" s="30" t="str">
        <f t="shared" si="143"/>
        <v>S29</v>
      </c>
      <c r="D198" s="30">
        <v>2018</v>
      </c>
      <c r="E198" s="30" t="str">
        <f t="shared" ref="E198" si="155">D198&amp;C198</f>
        <v>2018S29</v>
      </c>
      <c r="F198" s="30" t="str">
        <f t="shared" si="133"/>
        <v>72018</v>
      </c>
      <c r="G198" s="208">
        <v>-35</v>
      </c>
      <c r="H198" s="207">
        <f>(VLOOKUP(Horizontal!$C198&amp;Horizontal!$B198&amp;Horizontal!H$11,Vertical!$E:$O,H$10,0))+0</f>
        <v>473.41</v>
      </c>
      <c r="I198" s="207">
        <f>(VLOOKUP(Horizontal!$C198&amp;Horizontal!$B198&amp;Horizontal!I$11,Vertical!$E:$O,I$10,0))+0</f>
        <v>467.61</v>
      </c>
      <c r="J198" s="207">
        <f>(VLOOKUP(Horizontal!$C198&amp;Horizontal!$B198&amp;Horizontal!J$11,Vertical!$E:$O,J$10,0))+0</f>
        <v>390.54</v>
      </c>
      <c r="K198" s="207">
        <f>(VLOOKUP(Horizontal!$C198&amp;Horizontal!$B198&amp;Horizontal!K$11,Vertical!$E:$O,K$10,0))+0</f>
        <v>345.01</v>
      </c>
      <c r="L198" s="207">
        <f>(VLOOKUP(Horizontal!$C198&amp;Horizontal!$B198&amp;Horizontal!L$11,Vertical!$E:$O,L$10,0))+0</f>
        <v>260</v>
      </c>
      <c r="M198" s="207">
        <f>(VLOOKUP(Horizontal!$C198&amp;Horizontal!$B198&amp;Horizontal!M$11,Vertical!$E:$O,M$10,0))+0</f>
        <v>220.15</v>
      </c>
      <c r="N198" s="207">
        <f>(VLOOKUP(Horizontal!$C198&amp;Horizontal!$B198&amp;Horizontal!N$11,Vertical!$E:$O,N$10,0))+0</f>
        <v>180.77</v>
      </c>
      <c r="O198" s="207">
        <f>(VLOOKUP(Horizontal!$C198&amp;Horizontal!$B198&amp;Horizontal!O$11,Vertical!$E:$O,O$10,0))+0</f>
        <v>169.23</v>
      </c>
      <c r="P198" s="209">
        <f>(VLOOKUP(Horizontal!$C198&amp;Horizontal!$B198&amp;Horizontal!P$11,Vertical!$E:$O,P$10,0))+0</f>
        <v>155.38999999999999</v>
      </c>
      <c r="Q198" s="210">
        <f>(VLOOKUP(Horizontal!$C198&amp;Horizontal!$B198&amp;Horizontal!Q$11,Vertical!$E:$O,Q$10,0))+0</f>
        <v>60</v>
      </c>
      <c r="R198" s="207">
        <f>(VLOOKUP(Horizontal!$C198&amp;Horizontal!$B198&amp;Horizontal!R$11,Vertical!$E:$O,R$10,0))+0</f>
        <v>58</v>
      </c>
      <c r="S198" s="207">
        <f>(VLOOKUP(Horizontal!$C198&amp;Horizontal!$B198&amp;Horizontal!S$11,Vertical!$E:$O,S$10,0))+0</f>
        <v>56</v>
      </c>
      <c r="T198" s="207">
        <f>(VLOOKUP(Horizontal!$C198&amp;Horizontal!$B198&amp;Horizontal!T$11,Vertical!$E:$O,T$10,0))+0</f>
        <v>53</v>
      </c>
      <c r="U198" s="207">
        <f>(VLOOKUP(Horizontal!$C198&amp;Horizontal!$B198&amp;Horizontal!U$11,Vertical!$E:$O,U$10,0))+0</f>
        <v>47</v>
      </c>
      <c r="V198" s="207">
        <f>(VLOOKUP(Horizontal!$C198&amp;Horizontal!$B198&amp;Horizontal!V$11,Vertical!$E:$O,V$10,0))+0</f>
        <v>42</v>
      </c>
      <c r="W198" s="207">
        <f>(VLOOKUP(Horizontal!$C198&amp;Horizontal!$B198&amp;Horizontal!W$11,Vertical!$E:$O,W$10,0))+0</f>
        <v>35</v>
      </c>
      <c r="X198" s="207">
        <f>(VLOOKUP(Horizontal!$C198&amp;Horizontal!$B198&amp;Horizontal!X$11,Vertical!$E:$O,X$10,0))+0</f>
        <v>30</v>
      </c>
      <c r="Y198" s="209">
        <f>(VLOOKUP(Horizontal!$C198&amp;Horizontal!$B198&amp;Horizontal!Y$11,Vertical!$E:$O,Y$10,0))+0</f>
        <v>23</v>
      </c>
      <c r="Z198" s="210">
        <f>(VLOOKUP(Horizontal!$C198&amp;Horizontal!$B198&amp;Horizontal!Z$11,Vertical!$E:$O,Z$10,0))+0</f>
        <v>11.76</v>
      </c>
      <c r="AA198" s="207">
        <f>(VLOOKUP(Horizontal!$C198&amp;Horizontal!$B198&amp;Horizontal!AA$11,Vertical!$E:$O,AA$10,0))+0</f>
        <v>0</v>
      </c>
      <c r="AB198" s="207">
        <f>(VLOOKUP(Horizontal!$C198&amp;Horizontal!$B198&amp;Horizontal!AB$11,Vertical!$E:$O,AB$10,0))+0</f>
        <v>7.14</v>
      </c>
      <c r="AC198" s="207">
        <f>(VLOOKUP(Horizontal!$C198&amp;Horizontal!$B198&amp;Horizontal!AC$11,Vertical!$E:$O,AC$10,0))+0</f>
        <v>6.45</v>
      </c>
      <c r="AD198" s="207">
        <f>(VLOOKUP(Horizontal!$C198&amp;Horizontal!$B198&amp;Horizontal!AD$11,Vertical!$E:$O,AD$10,0))+0</f>
        <v>43.75</v>
      </c>
      <c r="AE198" s="207">
        <f>(VLOOKUP(Horizontal!$C198&amp;Horizontal!$B198&amp;Horizontal!AE$11,Vertical!$E:$O,AE$10,0))+0</f>
        <v>20</v>
      </c>
      <c r="AF198" s="207">
        <f>(VLOOKUP(Horizontal!$C198&amp;Horizontal!$B198&amp;Horizontal!AF$11,Vertical!$E:$O,AF$10,0))+0</f>
        <v>11.76</v>
      </c>
      <c r="AG198" s="207">
        <f>(VLOOKUP(Horizontal!$C198&amp;Horizontal!$B198&amp;Horizontal!AG$11,Vertical!$E:$O,AG$10,0))+0</f>
        <v>12.5</v>
      </c>
      <c r="AH198" s="209">
        <f>(VLOOKUP(Horizontal!$C198&amp;Horizontal!$B198&amp;Horizontal!AH$11,Vertical!$E:$O,AH$10,0))+0</f>
        <v>18.75</v>
      </c>
      <c r="AI198" s="210">
        <f>(VLOOKUP(Horizontal!$C198&amp;Horizontal!$B198&amp;Horizontal!AI$11,Vertical!$E:$O,AI$10,0))+0</f>
        <v>11.76</v>
      </c>
      <c r="AJ198" s="207">
        <f>(VLOOKUP(Horizontal!$C198&amp;Horizontal!$B198&amp;Horizontal!AJ$11,Vertical!$E:$O,AJ$10,0))+0</f>
        <v>0</v>
      </c>
      <c r="AK198" s="207">
        <f>(VLOOKUP(Horizontal!$C198&amp;Horizontal!$B198&amp;Horizontal!AK$11,Vertical!$E:$O,AK$10,0))+0</f>
        <v>0</v>
      </c>
      <c r="AL198" s="207">
        <f>(VLOOKUP(Horizontal!$C198&amp;Horizontal!$B198&amp;Horizontal!AL$11,Vertical!$E:$O,AL$10,0))+0</f>
        <v>9.68</v>
      </c>
      <c r="AM198" s="207">
        <f>(VLOOKUP(Horizontal!$C198&amp;Horizontal!$B198&amp;Horizontal!AM$11,Vertical!$E:$O,AM$10,0))+0</f>
        <v>25</v>
      </c>
      <c r="AN198" s="207">
        <f>(VLOOKUP(Horizontal!$C198&amp;Horizontal!$B198&amp;Horizontal!AN$11,Vertical!$E:$O,AN$10,0))+0</f>
        <v>26.67</v>
      </c>
      <c r="AO198" s="207">
        <f>(VLOOKUP(Horizontal!$C198&amp;Horizontal!$B198&amp;Horizontal!AO$11,Vertical!$E:$O,AO$10,0))+0</f>
        <v>55.88</v>
      </c>
      <c r="AP198" s="207">
        <f>(VLOOKUP(Horizontal!$C198&amp;Horizontal!$B198&amp;Horizontal!AP$11,Vertical!$E:$O,AP$10,0))+0</f>
        <v>43.75</v>
      </c>
      <c r="AQ198" s="209">
        <f>(VLOOKUP(Horizontal!$C198&amp;Horizontal!$B198&amp;Horizontal!AQ$11,Vertical!$E:$O,AQ$10,0))+0</f>
        <v>68.75</v>
      </c>
      <c r="AR198" s="210">
        <f>(VLOOKUP(Horizontal!$C198&amp;Horizontal!$B198&amp;Horizontal!AR$11,Vertical!$E:$O,AR$10,0))+0</f>
        <v>76.47</v>
      </c>
      <c r="AS198" s="207">
        <f>(VLOOKUP(Horizontal!$C198&amp;Horizontal!$B198&amp;Horizontal!AS$11,Vertical!$E:$O,AS$10,0))+0</f>
        <v>100</v>
      </c>
      <c r="AT198" s="207">
        <f>(VLOOKUP(Horizontal!$C198&amp;Horizontal!$B198&amp;Horizontal!AT$11,Vertical!$E:$O,AT$10,0))+0</f>
        <v>92.86</v>
      </c>
      <c r="AU198" s="207">
        <f>(VLOOKUP(Horizontal!$C198&amp;Horizontal!$B198&amp;Horizontal!AU$11,Vertical!$E:$O,AU$10,0))+0</f>
        <v>83.87</v>
      </c>
      <c r="AV198" s="207">
        <f>(VLOOKUP(Horizontal!$C198&amp;Horizontal!$B198&amp;Horizontal!AV$11,Vertical!$E:$O,AV$10,0))+0</f>
        <v>31.25</v>
      </c>
      <c r="AW198" s="207">
        <f>(VLOOKUP(Horizontal!$C198&amp;Horizontal!$B198&amp;Horizontal!AW$11,Vertical!$E:$O,AW$10,0))+0</f>
        <v>53.33</v>
      </c>
      <c r="AX198" s="207">
        <f>(VLOOKUP(Horizontal!$C198&amp;Horizontal!$B198&amp;Horizontal!AX$11,Vertical!$E:$O,AX$10,0))+0</f>
        <v>32.35</v>
      </c>
      <c r="AY198" s="207">
        <f>(VLOOKUP(Horizontal!$C198&amp;Horizontal!$B198&amp;Horizontal!AY$11,Vertical!$E:$O,AY$10,0))+0</f>
        <v>43.75</v>
      </c>
      <c r="AZ198" s="209">
        <f>(VLOOKUP(Horizontal!$C198&amp;Horizontal!$B198&amp;Horizontal!AZ$11,Vertical!$E:$O,AZ$10,0))+0</f>
        <v>12.5</v>
      </c>
      <c r="BA198" s="208">
        <f>(VLOOKUP(Horizontal!$C198&amp;Horizontal!$B198&amp;Horizontal!BA$11,Vertical!$E:$O,BA$10,0))+0</f>
        <v>17.45</v>
      </c>
      <c r="BB198" s="210">
        <f>(VLOOKUP(Horizontal!$C198&amp;Horizontal!$B198&amp;Horizontal!BB$11,Vertical!$E:$O,BB$10,0))+0</f>
        <v>490.11</v>
      </c>
      <c r="BC198" s="207">
        <f>(VLOOKUP(Horizontal!$C198&amp;Horizontal!$B198&amp;Horizontal!BC$11,Vertical!$E:$O,BC$10,0))+0</f>
        <v>486.25</v>
      </c>
      <c r="BD198" s="207">
        <f>(VLOOKUP(Horizontal!$C198&amp;Horizontal!$B198&amp;Horizontal!BD$11,Vertical!$E:$O,BD$10,0))+0</f>
        <v>412.85</v>
      </c>
      <c r="BE198" s="207">
        <f>(VLOOKUP(Horizontal!$C198&amp;Horizontal!$B198&amp;Horizontal!BE$11,Vertical!$E:$O,BE$10,0))+0</f>
        <v>366.2</v>
      </c>
      <c r="BF198" s="207">
        <f>(VLOOKUP(Horizontal!$C198&amp;Horizontal!$B198&amp;Horizontal!BF$11,Vertical!$E:$O,BF$10,0))+0</f>
        <v>286.14999999999998</v>
      </c>
      <c r="BG198" s="207">
        <f>(VLOOKUP(Horizontal!$C198&amp;Horizontal!$B198&amp;Horizontal!BG$11,Vertical!$E:$O,BG$10,0))+0</f>
        <v>279.82</v>
      </c>
      <c r="BH198" s="207">
        <f>(VLOOKUP(Horizontal!$C198&amp;Horizontal!$B198&amp;Horizontal!BH$11,Vertical!$E:$O,BH$10,0))+0</f>
        <v>226.36</v>
      </c>
      <c r="BI198" s="207">
        <f>(VLOOKUP(Horizontal!$C198&amp;Horizontal!$B198&amp;Horizontal!BI$11,Vertical!$E:$O,BI$10,0))+0</f>
        <v>207.42</v>
      </c>
      <c r="BJ198" s="209">
        <f>(VLOOKUP(Horizontal!$C198&amp;Horizontal!$B198&amp;Horizontal!BJ$11,Vertical!$E:$O,BJ$10,0))+0</f>
        <v>194.62</v>
      </c>
      <c r="BK198" s="210">
        <f>(VLOOKUP(Horizontal!$C198&amp;Horizontal!$B198&amp;Horizontal!BK$11,Vertical!$E:$O,BK$10,0))+0</f>
        <v>57</v>
      </c>
      <c r="BL198" s="207">
        <f>(VLOOKUP(Horizontal!$C198&amp;Horizontal!$B198&amp;Horizontal!BL$11,Vertical!$E:$O,BL$10,0))+0</f>
        <v>51</v>
      </c>
      <c r="BM198" s="207">
        <f>(VLOOKUP(Horizontal!$C198&amp;Horizontal!$B198&amp;Horizontal!BM$11,Vertical!$E:$O,BM$10,0))+0</f>
        <v>50</v>
      </c>
      <c r="BN198" s="207">
        <f>(VLOOKUP(Horizontal!$C198&amp;Horizontal!$B198&amp;Horizontal!BN$11,Vertical!$E:$O,BN$10,0))+0</f>
        <v>49</v>
      </c>
      <c r="BO198" s="207">
        <f>(VLOOKUP(Horizontal!$C198&amp;Horizontal!$B198&amp;Horizontal!BO$11,Vertical!$E:$O,BO$10,0))+0</f>
        <v>43</v>
      </c>
      <c r="BP198" s="207">
        <f>(VLOOKUP(Horizontal!$C198&amp;Horizontal!$B198&amp;Horizontal!BP$11,Vertical!$E:$O,BP$10,0))+0</f>
        <v>38</v>
      </c>
      <c r="BQ198" s="207">
        <f>(VLOOKUP(Horizontal!$C198&amp;Horizontal!$B198&amp;Horizontal!BQ$11,Vertical!$E:$O,BQ$10,0))+0</f>
        <v>30</v>
      </c>
      <c r="BR198" s="207">
        <f>(VLOOKUP(Horizontal!$C198&amp;Horizontal!$B198&amp;Horizontal!BR$11,Vertical!$E:$O,BR$10,0))+0</f>
        <v>28</v>
      </c>
      <c r="BS198" s="209">
        <f>(VLOOKUP(Horizontal!$C198&amp;Horizontal!$B198&amp;Horizontal!BS$11,Vertical!$E:$O,BS$10,0))+0</f>
        <v>23</v>
      </c>
      <c r="BT198" s="210">
        <f>(VLOOKUP(Horizontal!$C198&amp;Horizontal!$B198&amp;Horizontal!BT$11,Vertical!$E:$O,BT$10,0))+0</f>
        <v>16.670000000000002</v>
      </c>
      <c r="BU198" s="207">
        <f>(VLOOKUP(Horizontal!$C198&amp;Horizontal!$B198&amp;Horizontal!BU$11,Vertical!$E:$O,BU$10,0))+0</f>
        <v>0</v>
      </c>
      <c r="BV198" s="207">
        <f>(VLOOKUP(Horizontal!$C198&amp;Horizontal!$B198&amp;Horizontal!BV$11,Vertical!$E:$O,BV$10,0))+0</f>
        <v>0</v>
      </c>
      <c r="BW198" s="207">
        <f>(VLOOKUP(Horizontal!$C198&amp;Horizontal!$B198&amp;Horizontal!BW$11,Vertical!$E:$O,BW$10,0))+0</f>
        <v>13.33</v>
      </c>
      <c r="BX198" s="207">
        <f>(VLOOKUP(Horizontal!$C198&amp;Horizontal!$B198&amp;Horizontal!BX$11,Vertical!$E:$O,BX$10,0))+0</f>
        <v>13.33</v>
      </c>
      <c r="BY198" s="207">
        <f>(VLOOKUP(Horizontal!$C198&amp;Horizontal!$B198&amp;Horizontal!BY$11,Vertical!$E:$O,BY$10,0))+0</f>
        <v>13.33</v>
      </c>
      <c r="BZ198" s="207">
        <f>(VLOOKUP(Horizontal!$C198&amp;Horizontal!$B198&amp;Horizontal!BZ$11,Vertical!$E:$O,BZ$10,0))+0</f>
        <v>7.14</v>
      </c>
      <c r="CA198" s="207">
        <f>(VLOOKUP(Horizontal!$C198&amp;Horizontal!$B198&amp;Horizontal!CA$11,Vertical!$E:$O,CA$10,0))+0</f>
        <v>26.67</v>
      </c>
      <c r="CB198" s="209">
        <f>(VLOOKUP(Horizontal!$C198&amp;Horizontal!$B198&amp;Horizontal!CB$11,Vertical!$E:$O,CB$10,0))+0</f>
        <v>21.43</v>
      </c>
      <c r="CC198" s="210">
        <f>(VLOOKUP(Horizontal!$C198&amp;Horizontal!$B198&amp;Horizontal!CC$11,Vertical!$E:$O,CC$10,0))+0</f>
        <v>0</v>
      </c>
      <c r="CD198" s="207">
        <f>(VLOOKUP(Horizontal!$C198&amp;Horizontal!$B198&amp;Horizontal!CD$11,Vertical!$E:$O,CD$10,0))+0</f>
        <v>0</v>
      </c>
      <c r="CE198" s="207">
        <f>(VLOOKUP(Horizontal!$C198&amp;Horizontal!$B198&amp;Horizontal!CE$11,Vertical!$E:$O,CE$10,0))+0</f>
        <v>7.69</v>
      </c>
      <c r="CF198" s="207">
        <f>(VLOOKUP(Horizontal!$C198&amp;Horizontal!$B198&amp;Horizontal!CF$11,Vertical!$E:$O,CF$10,0))+0</f>
        <v>20</v>
      </c>
      <c r="CG198" s="207">
        <f>(VLOOKUP(Horizontal!$C198&amp;Horizontal!$B198&amp;Horizontal!CG$11,Vertical!$E:$O,CG$10,0))+0</f>
        <v>26.67</v>
      </c>
      <c r="CH198" s="207">
        <f>(VLOOKUP(Horizontal!$C198&amp;Horizontal!$B198&amp;Horizontal!CH$11,Vertical!$E:$O,CH$10,0))+0</f>
        <v>33.33</v>
      </c>
      <c r="CI198" s="207">
        <f>(VLOOKUP(Horizontal!$C198&amp;Horizontal!$B198&amp;Horizontal!CI$11,Vertical!$E:$O,CI$10,0))+0</f>
        <v>21.43</v>
      </c>
      <c r="CJ198" s="207">
        <f>(VLOOKUP(Horizontal!$C198&amp;Horizontal!$B198&amp;Horizontal!CJ$11,Vertical!$E:$O,CJ$10,0))+0</f>
        <v>33.33</v>
      </c>
      <c r="CK198" s="209">
        <f>(VLOOKUP(Horizontal!$C198&amp;Horizontal!$B198&amp;Horizontal!CK$11,Vertical!$E:$O,CK$10,0))+0</f>
        <v>50</v>
      </c>
      <c r="CL198" s="210">
        <f>(VLOOKUP(Horizontal!$C198&amp;Horizontal!$B198&amp;Horizontal!CL$11,Vertical!$E:$O,CL$10,0))+0</f>
        <v>83.33</v>
      </c>
      <c r="CM198" s="207">
        <f>(VLOOKUP(Horizontal!$C198&amp;Horizontal!$B198&amp;Horizontal!CM$11,Vertical!$E:$O,CM$10,0))+0</f>
        <v>100</v>
      </c>
      <c r="CN198" s="207">
        <f>(VLOOKUP(Horizontal!$C198&amp;Horizontal!$B198&amp;Horizontal!CN$11,Vertical!$E:$O,CN$10,0))+0</f>
        <v>92.31</v>
      </c>
      <c r="CO198" s="207">
        <f>(VLOOKUP(Horizontal!$C198&amp;Horizontal!$B198&amp;Horizontal!CO$11,Vertical!$E:$O,CO$10,0))+0</f>
        <v>66.67</v>
      </c>
      <c r="CP198" s="207">
        <f>(VLOOKUP(Horizontal!$C198&amp;Horizontal!$B198&amp;Horizontal!CP$11,Vertical!$E:$O,CP$10,0))+0</f>
        <v>60</v>
      </c>
      <c r="CQ198" s="207">
        <f>(VLOOKUP(Horizontal!$C198&amp;Horizontal!$B198&amp;Horizontal!CQ$11,Vertical!$E:$O,CQ$10,0))+0</f>
        <v>53.33</v>
      </c>
      <c r="CR198" s="207">
        <f>(VLOOKUP(Horizontal!$C198&amp;Horizontal!$B198&amp;Horizontal!CR$11,Vertical!$E:$O,CR$10,0))+0</f>
        <v>71.430000000000007</v>
      </c>
      <c r="CS198" s="207">
        <f>(VLOOKUP(Horizontal!$C198&amp;Horizontal!$B198&amp;Horizontal!CS$11,Vertical!$E:$O,CS$10,0))+0</f>
        <v>40</v>
      </c>
      <c r="CT198" s="207">
        <f>(VLOOKUP(Horizontal!$C198&amp;Horizontal!$B198&amp;Horizontal!CT$11,Vertical!$E:$O,CT$10,0))+0</f>
        <v>28.57</v>
      </c>
      <c r="CU198" s="150"/>
      <c r="CV198" s="211">
        <f t="shared" si="80"/>
        <v>16.699999999999989</v>
      </c>
      <c r="CW198" s="190">
        <f t="shared" si="81"/>
        <v>18.639999999999986</v>
      </c>
      <c r="CX198" s="190">
        <f t="shared" si="82"/>
        <v>22.310000000000002</v>
      </c>
      <c r="CY198" s="190">
        <f t="shared" si="83"/>
        <v>21.189999999999998</v>
      </c>
      <c r="CZ198" s="190">
        <f t="shared" si="84"/>
        <v>26.149999999999977</v>
      </c>
      <c r="DA198" s="190">
        <f t="shared" si="85"/>
        <v>59.669999999999987</v>
      </c>
      <c r="DB198" s="190">
        <f t="shared" si="86"/>
        <v>45.59</v>
      </c>
      <c r="DC198" s="190">
        <f t="shared" si="87"/>
        <v>38.19</v>
      </c>
      <c r="DD198" s="212">
        <f t="shared" si="88"/>
        <v>39.230000000000018</v>
      </c>
      <c r="DE198" s="9">
        <v>160</v>
      </c>
      <c r="DF198" s="212">
        <f t="shared" si="89"/>
        <v>-264.95278959810867</v>
      </c>
      <c r="DG198" s="264"/>
      <c r="DH198" s="265"/>
      <c r="DI198" s="265"/>
      <c r="DJ198" s="266"/>
      <c r="DK198" s="190">
        <v>588.29999999999995</v>
      </c>
      <c r="DL198" s="190">
        <v>588.29999999999995</v>
      </c>
      <c r="DM198" s="190">
        <v>588.29999999999995</v>
      </c>
      <c r="DN198" s="212">
        <v>588.29999999999995</v>
      </c>
      <c r="DO198" s="190">
        <v>505.18</v>
      </c>
      <c r="DP198" s="190">
        <v>505.18</v>
      </c>
      <c r="DQ198" s="190">
        <v>505.18</v>
      </c>
      <c r="DR198" s="212">
        <v>505.18</v>
      </c>
      <c r="DS198" s="150"/>
      <c r="DT198" s="190">
        <v>470</v>
      </c>
      <c r="DU198" s="190">
        <v>467</v>
      </c>
      <c r="DV198" s="190">
        <v>400</v>
      </c>
      <c r="DW198" s="190">
        <v>355</v>
      </c>
      <c r="DX198" s="190"/>
      <c r="DY198" s="190"/>
      <c r="DZ198" s="190">
        <f>(AVERAGE(DT198:DV198))+0</f>
        <v>445.66666666666669</v>
      </c>
      <c r="EA198" s="190">
        <v>291.66666666666669</v>
      </c>
      <c r="EB198" s="190"/>
      <c r="EC198" s="190">
        <f t="shared" si="148"/>
        <v>368.66666666666669</v>
      </c>
      <c r="ED198" s="190">
        <f>(+AVERAGE(DZ198:EA198))+0</f>
        <v>368.66666666666669</v>
      </c>
      <c r="EE198" s="190">
        <v>219</v>
      </c>
      <c r="EF198" s="190">
        <v>183</v>
      </c>
      <c r="EG198" s="190">
        <v>170</v>
      </c>
      <c r="EH198" s="212">
        <v>157</v>
      </c>
      <c r="EI198" s="213"/>
      <c r="EJ198" s="211">
        <v>18</v>
      </c>
      <c r="EK198" s="190">
        <v>20</v>
      </c>
      <c r="EL198" s="190">
        <v>20</v>
      </c>
      <c r="EM198" s="190">
        <v>20</v>
      </c>
      <c r="EN198" s="190"/>
      <c r="EO198" s="190"/>
      <c r="EP198" s="190">
        <f>(AVERAGE(EJ198:EL198))+0</f>
        <v>19.333333333333332</v>
      </c>
      <c r="EQ198" s="190">
        <v>23.333333333333332</v>
      </c>
      <c r="ER198" s="190"/>
      <c r="ES198" s="190">
        <f t="shared" si="149"/>
        <v>21.333333333333332</v>
      </c>
      <c r="ET198" s="190">
        <f>(AVERAGE(EP198:EQ198))+0</f>
        <v>21.333333333333332</v>
      </c>
      <c r="EU198" s="190">
        <v>60</v>
      </c>
      <c r="EV198" s="190">
        <v>50</v>
      </c>
      <c r="EW198" s="190">
        <v>40</v>
      </c>
      <c r="EX198" s="212">
        <v>40</v>
      </c>
      <c r="EY198" s="211"/>
      <c r="EZ198" s="75">
        <f t="shared" si="126"/>
        <v>-6.9306930693069313E-2</v>
      </c>
      <c r="FA198" s="89">
        <f t="shared" si="134"/>
        <v>-0.1</v>
      </c>
      <c r="FB198" s="212"/>
      <c r="FC198" s="213">
        <f t="shared" si="106"/>
        <v>-2</v>
      </c>
      <c r="FD198" s="213">
        <f t="shared" si="107"/>
        <v>0</v>
      </c>
      <c r="FE198" s="213">
        <f t="shared" si="108"/>
        <v>0</v>
      </c>
      <c r="FF198" s="213">
        <f t="shared" si="109"/>
        <v>0</v>
      </c>
      <c r="FG198" s="213"/>
      <c r="FH198" s="213"/>
      <c r="FI198" s="213"/>
      <c r="FJ198" s="213"/>
      <c r="FK198" s="213"/>
      <c r="FL198" s="213"/>
      <c r="FM198" s="213">
        <f t="shared" si="110"/>
        <v>1.3333333333333321</v>
      </c>
      <c r="FN198" s="213">
        <f t="shared" si="111"/>
        <v>40</v>
      </c>
      <c r="FO198" s="213">
        <f t="shared" si="112"/>
        <v>30</v>
      </c>
      <c r="FP198" s="213">
        <f t="shared" si="113"/>
        <v>20</v>
      </c>
      <c r="FQ198" s="213">
        <f t="shared" si="114"/>
        <v>20</v>
      </c>
      <c r="FR198" s="213"/>
      <c r="FS198" s="211"/>
      <c r="FT198" s="190"/>
      <c r="FU198" s="190"/>
      <c r="FV198" s="190"/>
      <c r="FW198" s="190"/>
      <c r="FX198" s="190"/>
      <c r="FY198" s="190"/>
      <c r="FZ198" s="190"/>
      <c r="GA198" s="190"/>
      <c r="GB198" s="190"/>
      <c r="GC198" s="190"/>
      <c r="GD198" s="190"/>
      <c r="GE198" s="190"/>
      <c r="GF198" s="190"/>
      <c r="GG198" s="212"/>
    </row>
    <row r="199" spans="2:189">
      <c r="B199" s="33">
        <f t="shared" si="142"/>
        <v>43305</v>
      </c>
      <c r="C199" s="30" t="str">
        <f t="shared" si="143"/>
        <v>S30</v>
      </c>
      <c r="D199" s="30">
        <v>2018</v>
      </c>
      <c r="E199" s="30" t="str">
        <f t="shared" ref="E199" si="156">D199&amp;C199</f>
        <v>2018S30</v>
      </c>
      <c r="F199" s="30" t="str">
        <f t="shared" si="133"/>
        <v>72018</v>
      </c>
      <c r="G199" s="208">
        <v>-35</v>
      </c>
      <c r="H199" s="207">
        <f>(VLOOKUP(Horizontal!$C199&amp;Horizontal!$B199&amp;Horizontal!H$11,Vertical!$E:$O,H$10,0))+0</f>
        <v>474.27</v>
      </c>
      <c r="I199" s="207">
        <f>(VLOOKUP(Horizontal!$C199&amp;Horizontal!$B199&amp;Horizontal!I$11,Vertical!$E:$O,I$10,0))+0</f>
        <v>469.1</v>
      </c>
      <c r="J199" s="207">
        <f>(VLOOKUP(Horizontal!$C199&amp;Horizontal!$B199&amp;Horizontal!J$11,Vertical!$E:$O,J$10,0))+0</f>
        <v>413.72</v>
      </c>
      <c r="K199" s="207">
        <f>(VLOOKUP(Horizontal!$C199&amp;Horizontal!$B199&amp;Horizontal!K$11,Vertical!$E:$O,K$10,0))+0</f>
        <v>376.36</v>
      </c>
      <c r="L199" s="207">
        <f>(VLOOKUP(Horizontal!$C199&amp;Horizontal!$B199&amp;Horizontal!L$11,Vertical!$E:$O,L$10,0))+0</f>
        <v>275.39999999999998</v>
      </c>
      <c r="M199" s="207">
        <f>(VLOOKUP(Horizontal!$C199&amp;Horizontal!$B199&amp;Horizontal!M$11,Vertical!$E:$O,M$10,0))+0</f>
        <v>220.64</v>
      </c>
      <c r="N199" s="207">
        <f>(VLOOKUP(Horizontal!$C199&amp;Horizontal!$B199&amp;Horizontal!N$11,Vertical!$E:$O,N$10,0))+0</f>
        <v>180.77</v>
      </c>
      <c r="O199" s="207">
        <f>(VLOOKUP(Horizontal!$C199&amp;Horizontal!$B199&amp;Horizontal!O$11,Vertical!$E:$O,O$10,0))+0</f>
        <v>169.74</v>
      </c>
      <c r="P199" s="209">
        <f>(VLOOKUP(Horizontal!$C199&amp;Horizontal!$B199&amp;Horizontal!P$11,Vertical!$E:$O,P$10,0))+0</f>
        <v>155.6</v>
      </c>
      <c r="Q199" s="210">
        <f>(VLOOKUP(Horizontal!$C199&amp;Horizontal!$B199&amp;Horizontal!Q$11,Vertical!$E:$O,Q$10,0))+0</f>
        <v>59</v>
      </c>
      <c r="R199" s="207">
        <f>(VLOOKUP(Horizontal!$C199&amp;Horizontal!$B199&amp;Horizontal!R$11,Vertical!$E:$O,R$10,0))+0</f>
        <v>65</v>
      </c>
      <c r="S199" s="207">
        <f>(VLOOKUP(Horizontal!$C199&amp;Horizontal!$B199&amp;Horizontal!S$11,Vertical!$E:$O,S$10,0))+0</f>
        <v>69</v>
      </c>
      <c r="T199" s="207">
        <f>(VLOOKUP(Horizontal!$C199&amp;Horizontal!$B199&amp;Horizontal!T$11,Vertical!$E:$O,T$10,0))+0</f>
        <v>61</v>
      </c>
      <c r="U199" s="207">
        <f>(VLOOKUP(Horizontal!$C199&amp;Horizontal!$B199&amp;Horizontal!U$11,Vertical!$E:$O,U$10,0))+0</f>
        <v>57</v>
      </c>
      <c r="V199" s="207">
        <f>(VLOOKUP(Horizontal!$C199&amp;Horizontal!$B199&amp;Horizontal!V$11,Vertical!$E:$O,V$10,0))+0</f>
        <v>48</v>
      </c>
      <c r="W199" s="207">
        <f>(VLOOKUP(Horizontal!$C199&amp;Horizontal!$B199&amp;Horizontal!W$11,Vertical!$E:$O,W$10,0))+0</f>
        <v>38</v>
      </c>
      <c r="X199" s="207">
        <f>(VLOOKUP(Horizontal!$C199&amp;Horizontal!$B199&amp;Horizontal!X$11,Vertical!$E:$O,X$10,0))+0</f>
        <v>31</v>
      </c>
      <c r="Y199" s="209">
        <f>(VLOOKUP(Horizontal!$C199&amp;Horizontal!$B199&amp;Horizontal!Y$11,Vertical!$E:$O,Y$10,0))+0</f>
        <v>25</v>
      </c>
      <c r="Z199" s="210">
        <f>(VLOOKUP(Horizontal!$C199&amp;Horizontal!$B199&amp;Horizontal!Z$11,Vertical!$E:$O,Z$10,0))+0</f>
        <v>13.64</v>
      </c>
      <c r="AA199" s="207">
        <f>(VLOOKUP(Horizontal!$C199&amp;Horizontal!$B199&amp;Horizontal!AA$11,Vertical!$E:$O,AA$10,0))+0</f>
        <v>9.09</v>
      </c>
      <c r="AB199" s="207">
        <f>(VLOOKUP(Horizontal!$C199&amp;Horizontal!$B199&amp;Horizontal!AB$11,Vertical!$E:$O,AB$10,0))+0</f>
        <v>9.09</v>
      </c>
      <c r="AC199" s="207">
        <f>(VLOOKUP(Horizontal!$C199&amp;Horizontal!$B199&amp;Horizontal!AC$11,Vertical!$E:$O,AC$10,0))+0</f>
        <v>4.76</v>
      </c>
      <c r="AD199" s="207">
        <f>(VLOOKUP(Horizontal!$C199&amp;Horizontal!$B199&amp;Horizontal!AD$11,Vertical!$E:$O,AD$10,0))+0</f>
        <v>15.79</v>
      </c>
      <c r="AE199" s="207">
        <f>(VLOOKUP(Horizontal!$C199&amp;Horizontal!$B199&amp;Horizontal!AE$11,Vertical!$E:$O,AE$10,0))+0</f>
        <v>20.83</v>
      </c>
      <c r="AF199" s="207">
        <f>(VLOOKUP(Horizontal!$C199&amp;Horizontal!$B199&amp;Horizontal!AF$11,Vertical!$E:$O,AF$10,0))+0</f>
        <v>25</v>
      </c>
      <c r="AG199" s="207">
        <f>(VLOOKUP(Horizontal!$C199&amp;Horizontal!$B199&amp;Horizontal!AG$11,Vertical!$E:$O,AG$10,0))+0</f>
        <v>12</v>
      </c>
      <c r="AH199" s="209">
        <f>(VLOOKUP(Horizontal!$C199&amp;Horizontal!$B199&amp;Horizontal!AH$11,Vertical!$E:$O,AH$10,0))+0</f>
        <v>13.04</v>
      </c>
      <c r="AI199" s="210">
        <f>(VLOOKUP(Horizontal!$C199&amp;Horizontal!$B199&amp;Horizontal!AI$11,Vertical!$E:$O,AI$10,0))+0</f>
        <v>22.73</v>
      </c>
      <c r="AJ199" s="207">
        <f>(VLOOKUP(Horizontal!$C199&amp;Horizontal!$B199&amp;Horizontal!AJ$11,Vertical!$E:$O,AJ$10,0))+0</f>
        <v>18.18</v>
      </c>
      <c r="AK199" s="207">
        <f>(VLOOKUP(Horizontal!$C199&amp;Horizontal!$B199&amp;Horizontal!AK$11,Vertical!$E:$O,AK$10,0))+0</f>
        <v>0</v>
      </c>
      <c r="AL199" s="207">
        <f>(VLOOKUP(Horizontal!$C199&amp;Horizontal!$B199&amp;Horizontal!AL$11,Vertical!$E:$O,AL$10,0))+0</f>
        <v>0</v>
      </c>
      <c r="AM199" s="207">
        <f>(VLOOKUP(Horizontal!$C199&amp;Horizontal!$B199&amp;Horizontal!AM$11,Vertical!$E:$O,AM$10,0))+0</f>
        <v>10.53</v>
      </c>
      <c r="AN199" s="207">
        <f>(VLOOKUP(Horizontal!$C199&amp;Horizontal!$B199&amp;Horizontal!AN$11,Vertical!$E:$O,AN$10,0))+0</f>
        <v>33.33</v>
      </c>
      <c r="AO199" s="207">
        <f>(VLOOKUP(Horizontal!$C199&amp;Horizontal!$B199&amp;Horizontal!AO$11,Vertical!$E:$O,AO$10,0))+0</f>
        <v>54.17</v>
      </c>
      <c r="AP199" s="207">
        <f>(VLOOKUP(Horizontal!$C199&amp;Horizontal!$B199&amp;Horizontal!AP$11,Vertical!$E:$O,AP$10,0))+0</f>
        <v>44</v>
      </c>
      <c r="AQ199" s="209">
        <f>(VLOOKUP(Horizontal!$C199&amp;Horizontal!$B199&amp;Horizontal!AQ$11,Vertical!$E:$O,AQ$10,0))+0</f>
        <v>65.22</v>
      </c>
      <c r="AR199" s="210">
        <f>(VLOOKUP(Horizontal!$C199&amp;Horizontal!$B199&amp;Horizontal!AR$11,Vertical!$E:$O,AR$10,0))+0</f>
        <v>63.64</v>
      </c>
      <c r="AS199" s="207">
        <f>(VLOOKUP(Horizontal!$C199&amp;Horizontal!$B199&amp;Horizontal!AS$11,Vertical!$E:$O,AS$10,0))+0</f>
        <v>72.73</v>
      </c>
      <c r="AT199" s="207">
        <f>(VLOOKUP(Horizontal!$C199&amp;Horizontal!$B199&amp;Horizontal!AT$11,Vertical!$E:$O,AT$10,0))+0</f>
        <v>90.91</v>
      </c>
      <c r="AU199" s="207">
        <f>(VLOOKUP(Horizontal!$C199&amp;Horizontal!$B199&amp;Horizontal!AU$11,Vertical!$E:$O,AU$10,0))+0</f>
        <v>95.24</v>
      </c>
      <c r="AV199" s="207">
        <f>(VLOOKUP(Horizontal!$C199&amp;Horizontal!$B199&amp;Horizontal!AV$11,Vertical!$E:$O,AV$10,0))+0</f>
        <v>73.680000000000007</v>
      </c>
      <c r="AW199" s="207">
        <f>(VLOOKUP(Horizontal!$C199&amp;Horizontal!$B199&amp;Horizontal!AW$11,Vertical!$E:$O,AW$10,0))+0</f>
        <v>45.83</v>
      </c>
      <c r="AX199" s="207">
        <f>(VLOOKUP(Horizontal!$C199&amp;Horizontal!$B199&amp;Horizontal!AX$11,Vertical!$E:$O,AX$10,0))+0</f>
        <v>20.83</v>
      </c>
      <c r="AY199" s="207">
        <f>(VLOOKUP(Horizontal!$C199&amp;Horizontal!$B199&amp;Horizontal!AY$11,Vertical!$E:$O,AY$10,0))+0</f>
        <v>44</v>
      </c>
      <c r="AZ199" s="209">
        <f>(VLOOKUP(Horizontal!$C199&amp;Horizontal!$B199&amp;Horizontal!AZ$11,Vertical!$E:$O,AZ$10,0))+0</f>
        <v>21.74</v>
      </c>
      <c r="BA199" s="208">
        <f>(VLOOKUP(Horizontal!$C199&amp;Horizontal!$B199&amp;Horizontal!BA$11,Vertical!$E:$O,BA$10,0))+0</f>
        <v>16.32</v>
      </c>
      <c r="BB199" s="210">
        <f>(VLOOKUP(Horizontal!$C199&amp;Horizontal!$B199&amp;Horizontal!BB$11,Vertical!$E:$O,BB$10,0))+0</f>
        <v>490.31</v>
      </c>
      <c r="BC199" s="207">
        <f>(VLOOKUP(Horizontal!$C199&amp;Horizontal!$B199&amp;Horizontal!BC$11,Vertical!$E:$O,BC$10,0))+0</f>
        <v>488.16</v>
      </c>
      <c r="BD199" s="207">
        <f>(VLOOKUP(Horizontal!$C199&amp;Horizontal!$B199&amp;Horizontal!BD$11,Vertical!$E:$O,BD$10,0))+0</f>
        <v>434.78</v>
      </c>
      <c r="BE199" s="207">
        <f>(VLOOKUP(Horizontal!$C199&amp;Horizontal!$B199&amp;Horizontal!BE$11,Vertical!$E:$O,BE$10,0))+0</f>
        <v>395.18</v>
      </c>
      <c r="BF199" s="207">
        <f>(VLOOKUP(Horizontal!$C199&amp;Horizontal!$B199&amp;Horizontal!BF$11,Vertical!$E:$O,BF$10,0))+0</f>
        <v>299.83999999999997</v>
      </c>
      <c r="BG199" s="207">
        <f>(VLOOKUP(Horizontal!$C199&amp;Horizontal!$B199&amp;Horizontal!BG$11,Vertical!$E:$O,BG$10,0))+0</f>
        <v>277.85000000000002</v>
      </c>
      <c r="BH199" s="207">
        <f>(VLOOKUP(Horizontal!$C199&amp;Horizontal!$B199&amp;Horizontal!BH$11,Vertical!$E:$O,BH$10,0))+0</f>
        <v>227.38</v>
      </c>
      <c r="BI199" s="207">
        <f>(VLOOKUP(Horizontal!$C199&amp;Horizontal!$B199&amp;Horizontal!BI$11,Vertical!$E:$O,BI$10,0))+0</f>
        <v>207.67</v>
      </c>
      <c r="BJ199" s="209">
        <f>(VLOOKUP(Horizontal!$C199&amp;Horizontal!$B199&amp;Horizontal!BJ$11,Vertical!$E:$O,BJ$10,0))+0</f>
        <v>196.58</v>
      </c>
      <c r="BK199" s="210">
        <f>(VLOOKUP(Horizontal!$C199&amp;Horizontal!$B199&amp;Horizontal!BK$11,Vertical!$E:$O,BK$10,0))+0</f>
        <v>55</v>
      </c>
      <c r="BL199" s="207">
        <f>(VLOOKUP(Horizontal!$C199&amp;Horizontal!$B199&amp;Horizontal!BL$11,Vertical!$E:$O,BL$10,0))+0</f>
        <v>49</v>
      </c>
      <c r="BM199" s="207">
        <f>(VLOOKUP(Horizontal!$C199&amp;Horizontal!$B199&amp;Horizontal!BM$11,Vertical!$E:$O,BM$10,0))+0</f>
        <v>49</v>
      </c>
      <c r="BN199" s="207">
        <f>(VLOOKUP(Horizontal!$C199&amp;Horizontal!$B199&amp;Horizontal!BN$11,Vertical!$E:$O,BN$10,0))+0</f>
        <v>46</v>
      </c>
      <c r="BO199" s="207">
        <f>(VLOOKUP(Horizontal!$C199&amp;Horizontal!$B199&amp;Horizontal!BO$11,Vertical!$E:$O,BO$10,0))+0</f>
        <v>43</v>
      </c>
      <c r="BP199" s="207">
        <f>(VLOOKUP(Horizontal!$C199&amp;Horizontal!$B199&amp;Horizontal!BP$11,Vertical!$E:$O,BP$10,0))+0</f>
        <v>38</v>
      </c>
      <c r="BQ199" s="207">
        <f>(VLOOKUP(Horizontal!$C199&amp;Horizontal!$B199&amp;Horizontal!BQ$11,Vertical!$E:$O,BQ$10,0))+0</f>
        <v>30</v>
      </c>
      <c r="BR199" s="207">
        <f>(VLOOKUP(Horizontal!$C199&amp;Horizontal!$B199&amp;Horizontal!BR$11,Vertical!$E:$O,BR$10,0))+0</f>
        <v>28</v>
      </c>
      <c r="BS199" s="209">
        <f>(VLOOKUP(Horizontal!$C199&amp;Horizontal!$B199&amp;Horizontal!BS$11,Vertical!$E:$O,BS$10,0))+0</f>
        <v>24</v>
      </c>
      <c r="BT199" s="210">
        <f>(VLOOKUP(Horizontal!$C199&amp;Horizontal!$B199&amp;Horizontal!BT$11,Vertical!$E:$O,BT$10,0))+0</f>
        <v>27.78</v>
      </c>
      <c r="BU199" s="207">
        <f>(VLOOKUP(Horizontal!$C199&amp;Horizontal!$B199&amp;Horizontal!BU$11,Vertical!$E:$O,BU$10,0))+0</f>
        <v>31.25</v>
      </c>
      <c r="BV199" s="207">
        <f>(VLOOKUP(Horizontal!$C199&amp;Horizontal!$B199&amp;Horizontal!BV$11,Vertical!$E:$O,BV$10,0))+0</f>
        <v>12.5</v>
      </c>
      <c r="BW199" s="207">
        <f>(VLOOKUP(Horizontal!$C199&amp;Horizontal!$B199&amp;Horizontal!BW$11,Vertical!$E:$O,BW$10,0))+0</f>
        <v>5.88</v>
      </c>
      <c r="BX199" s="207">
        <f>(VLOOKUP(Horizontal!$C199&amp;Horizontal!$B199&amp;Horizontal!BX$11,Vertical!$E:$O,BX$10,0))+0</f>
        <v>23.81</v>
      </c>
      <c r="BY199" s="207">
        <f>(VLOOKUP(Horizontal!$C199&amp;Horizontal!$B199&amp;Horizontal!BY$11,Vertical!$E:$O,BY$10,0))+0</f>
        <v>22.22</v>
      </c>
      <c r="BZ199" s="207">
        <f>(VLOOKUP(Horizontal!$C199&amp;Horizontal!$B199&amp;Horizontal!BZ$11,Vertical!$E:$O,BZ$10,0))+0</f>
        <v>31.58</v>
      </c>
      <c r="CA199" s="207">
        <f>(VLOOKUP(Horizontal!$C199&amp;Horizontal!$B199&amp;Horizontal!CA$11,Vertical!$E:$O,CA$10,0))+0</f>
        <v>25</v>
      </c>
      <c r="CB199" s="209">
        <f>(VLOOKUP(Horizontal!$C199&amp;Horizontal!$B199&amp;Horizontal!CB$11,Vertical!$E:$O,CB$10,0))+0</f>
        <v>5.26</v>
      </c>
      <c r="CC199" s="210">
        <f>(VLOOKUP(Horizontal!$C199&amp;Horizontal!$B199&amp;Horizontal!CC$11,Vertical!$E:$O,CC$10,0))+0</f>
        <v>27.78</v>
      </c>
      <c r="CD199" s="207">
        <f>(VLOOKUP(Horizontal!$C199&amp;Horizontal!$B199&amp;Horizontal!CD$11,Vertical!$E:$O,CD$10,0))+0</f>
        <v>6.25</v>
      </c>
      <c r="CE199" s="207">
        <f>(VLOOKUP(Horizontal!$C199&amp;Horizontal!$B199&amp;Horizontal!CE$11,Vertical!$E:$O,CE$10,0))+0</f>
        <v>0</v>
      </c>
      <c r="CF199" s="207">
        <f>(VLOOKUP(Horizontal!$C199&amp;Horizontal!$B199&amp;Horizontal!CF$11,Vertical!$E:$O,CF$10,0))+0</f>
        <v>0</v>
      </c>
      <c r="CG199" s="207">
        <f>(VLOOKUP(Horizontal!$C199&amp;Horizontal!$B199&amp;Horizontal!CG$11,Vertical!$E:$O,CG$10,0))+0</f>
        <v>4.76</v>
      </c>
      <c r="CH199" s="207">
        <f>(VLOOKUP(Horizontal!$C199&amp;Horizontal!$B199&amp;Horizontal!CH$11,Vertical!$E:$O,CH$10,0))+0</f>
        <v>27.78</v>
      </c>
      <c r="CI199" s="207">
        <f>(VLOOKUP(Horizontal!$C199&amp;Horizontal!$B199&amp;Horizontal!CI$11,Vertical!$E:$O,CI$10,0))+0</f>
        <v>31.58</v>
      </c>
      <c r="CJ199" s="207">
        <f>(VLOOKUP(Horizontal!$C199&amp;Horizontal!$B199&amp;Horizontal!CJ$11,Vertical!$E:$O,CJ$10,0))+0</f>
        <v>40</v>
      </c>
      <c r="CK199" s="209">
        <f>(VLOOKUP(Horizontal!$C199&amp;Horizontal!$B199&amp;Horizontal!CK$11,Vertical!$E:$O,CK$10,0))+0</f>
        <v>57.89</v>
      </c>
      <c r="CL199" s="210">
        <f>(VLOOKUP(Horizontal!$C199&amp;Horizontal!$B199&amp;Horizontal!CL$11,Vertical!$E:$O,CL$10,0))+0</f>
        <v>44.44</v>
      </c>
      <c r="CM199" s="207">
        <f>(VLOOKUP(Horizontal!$C199&amp;Horizontal!$B199&amp;Horizontal!CM$11,Vertical!$E:$O,CM$10,0))+0</f>
        <v>62.5</v>
      </c>
      <c r="CN199" s="207">
        <f>(VLOOKUP(Horizontal!$C199&amp;Horizontal!$B199&amp;Horizontal!CN$11,Vertical!$E:$O,CN$10,0))+0</f>
        <v>87.5</v>
      </c>
      <c r="CO199" s="207">
        <f>(VLOOKUP(Horizontal!$C199&amp;Horizontal!$B199&amp;Horizontal!CO$11,Vertical!$E:$O,CO$10,0))+0</f>
        <v>94.12</v>
      </c>
      <c r="CP199" s="207">
        <f>(VLOOKUP(Horizontal!$C199&amp;Horizontal!$B199&amp;Horizontal!CP$11,Vertical!$E:$O,CP$10,0))+0</f>
        <v>71.430000000000007</v>
      </c>
      <c r="CQ199" s="207">
        <f>(VLOOKUP(Horizontal!$C199&amp;Horizontal!$B199&amp;Horizontal!CQ$11,Vertical!$E:$O,CQ$10,0))+0</f>
        <v>50</v>
      </c>
      <c r="CR199" s="207">
        <f>(VLOOKUP(Horizontal!$C199&amp;Horizontal!$B199&amp;Horizontal!CR$11,Vertical!$E:$O,CR$10,0))+0</f>
        <v>36.840000000000003</v>
      </c>
      <c r="CS199" s="207">
        <f>(VLOOKUP(Horizontal!$C199&amp;Horizontal!$B199&amp;Horizontal!CS$11,Vertical!$E:$O,CS$10,0))+0</f>
        <v>35</v>
      </c>
      <c r="CT199" s="207">
        <f>(VLOOKUP(Horizontal!$C199&amp;Horizontal!$B199&amp;Horizontal!CT$11,Vertical!$E:$O,CT$10,0))+0</f>
        <v>36.840000000000003</v>
      </c>
      <c r="CU199" s="150"/>
      <c r="CV199" s="211">
        <f t="shared" si="80"/>
        <v>16.04000000000002</v>
      </c>
      <c r="CW199" s="190">
        <f t="shared" si="81"/>
        <v>19.060000000000002</v>
      </c>
      <c r="CX199" s="190">
        <f t="shared" si="82"/>
        <v>21.059999999999945</v>
      </c>
      <c r="CY199" s="190">
        <f t="shared" si="83"/>
        <v>18.819999999999993</v>
      </c>
      <c r="CZ199" s="190">
        <f t="shared" si="84"/>
        <v>24.439999999999998</v>
      </c>
      <c r="DA199" s="190">
        <f t="shared" si="85"/>
        <v>57.210000000000036</v>
      </c>
      <c r="DB199" s="190">
        <f t="shared" si="86"/>
        <v>46.609999999999985</v>
      </c>
      <c r="DC199" s="190">
        <f t="shared" si="87"/>
        <v>37.929999999999978</v>
      </c>
      <c r="DD199" s="212">
        <f t="shared" si="88"/>
        <v>40.980000000000018</v>
      </c>
      <c r="DE199" s="9">
        <v>170</v>
      </c>
      <c r="DF199" s="212">
        <f t="shared" si="89"/>
        <v>-265.81278959810868</v>
      </c>
      <c r="DG199" s="264"/>
      <c r="DH199" s="265"/>
      <c r="DI199" s="265"/>
      <c r="DJ199" s="266"/>
      <c r="DK199" s="190">
        <v>603.83000000000004</v>
      </c>
      <c r="DL199" s="190">
        <v>603.83000000000004</v>
      </c>
      <c r="DM199" s="190">
        <v>603.83000000000004</v>
      </c>
      <c r="DN199" s="212">
        <v>603.83000000000004</v>
      </c>
      <c r="DO199" s="190">
        <v>505.18</v>
      </c>
      <c r="DP199" s="190">
        <v>505.18</v>
      </c>
      <c r="DQ199" s="190">
        <v>505.18</v>
      </c>
      <c r="DR199" s="212">
        <v>505.18</v>
      </c>
      <c r="DS199" s="150"/>
      <c r="DT199" s="190">
        <v>474</v>
      </c>
      <c r="DU199" s="190">
        <v>468</v>
      </c>
      <c r="DV199" s="190">
        <v>414</v>
      </c>
      <c r="DW199" s="190">
        <v>375</v>
      </c>
      <c r="DX199" s="190"/>
      <c r="DY199" s="190"/>
      <c r="DZ199" s="190">
        <f>(AVERAGE(DT199:DV199))+0</f>
        <v>452</v>
      </c>
      <c r="EA199" s="190">
        <v>313</v>
      </c>
      <c r="EB199" s="190"/>
      <c r="EC199" s="190">
        <f t="shared" si="148"/>
        <v>382.5</v>
      </c>
      <c r="ED199" s="190">
        <f>(+AVERAGE(DZ199:EA199))+0</f>
        <v>382.5</v>
      </c>
      <c r="EE199" s="190">
        <v>221</v>
      </c>
      <c r="EF199" s="190">
        <v>183</v>
      </c>
      <c r="EG199" s="190">
        <v>170</v>
      </c>
      <c r="EH199" s="212">
        <v>157</v>
      </c>
      <c r="EI199" s="213"/>
      <c r="EJ199" s="211">
        <v>15</v>
      </c>
      <c r="EK199" s="190">
        <v>20</v>
      </c>
      <c r="EL199" s="190">
        <v>20</v>
      </c>
      <c r="EM199" s="190">
        <v>20</v>
      </c>
      <c r="EN199" s="190"/>
      <c r="EO199" s="190"/>
      <c r="EP199" s="190">
        <f>(AVERAGE(EJ199:EL199))+0</f>
        <v>18.333333333333332</v>
      </c>
      <c r="EQ199" s="190">
        <v>23.333333333333332</v>
      </c>
      <c r="ER199" s="190"/>
      <c r="ES199" s="190">
        <f t="shared" si="149"/>
        <v>20.833333333333332</v>
      </c>
      <c r="ET199" s="190">
        <f>(AVERAGE(EP199:EQ199))+0</f>
        <v>20.833333333333332</v>
      </c>
      <c r="EU199" s="190">
        <v>60</v>
      </c>
      <c r="EV199" s="190">
        <v>50</v>
      </c>
      <c r="EW199" s="190">
        <v>40</v>
      </c>
      <c r="EX199" s="212">
        <v>40</v>
      </c>
      <c r="EY199" s="211"/>
      <c r="EZ199" s="75">
        <f t="shared" si="126"/>
        <v>-6.8762278978389005E-2</v>
      </c>
      <c r="FA199" s="89">
        <f t="shared" si="134"/>
        <v>-0.1</v>
      </c>
      <c r="FB199" s="212"/>
      <c r="FC199" s="213">
        <f t="shared" si="106"/>
        <v>-5</v>
      </c>
      <c r="FD199" s="213">
        <f t="shared" si="107"/>
        <v>0</v>
      </c>
      <c r="FE199" s="213">
        <f t="shared" si="108"/>
        <v>0</v>
      </c>
      <c r="FF199" s="213">
        <f t="shared" si="109"/>
        <v>0</v>
      </c>
      <c r="FG199" s="213"/>
      <c r="FH199" s="213"/>
      <c r="FI199" s="213"/>
      <c r="FJ199" s="213"/>
      <c r="FK199" s="213"/>
      <c r="FL199" s="213"/>
      <c r="FM199" s="213">
        <f t="shared" si="110"/>
        <v>0.83333333333333215</v>
      </c>
      <c r="FN199" s="213">
        <f t="shared" si="111"/>
        <v>40</v>
      </c>
      <c r="FO199" s="213">
        <f t="shared" si="112"/>
        <v>30</v>
      </c>
      <c r="FP199" s="213">
        <f t="shared" si="113"/>
        <v>20</v>
      </c>
      <c r="FQ199" s="213">
        <f t="shared" si="114"/>
        <v>20</v>
      </c>
      <c r="FR199" s="213"/>
      <c r="FS199" s="211"/>
      <c r="FT199" s="190"/>
      <c r="FU199" s="190"/>
      <c r="FV199" s="190"/>
      <c r="FW199" s="190"/>
      <c r="FX199" s="190"/>
      <c r="FY199" s="190"/>
      <c r="FZ199" s="190"/>
      <c r="GA199" s="190"/>
      <c r="GB199" s="190"/>
      <c r="GC199" s="190"/>
      <c r="GD199" s="190"/>
      <c r="GE199" s="190"/>
      <c r="GF199" s="190"/>
      <c r="GG199" s="212"/>
    </row>
    <row r="200" spans="2:189">
      <c r="B200" s="33">
        <f t="shared" si="142"/>
        <v>43312</v>
      </c>
      <c r="C200" s="30" t="str">
        <f t="shared" si="143"/>
        <v>S31</v>
      </c>
      <c r="D200" s="30">
        <v>2018</v>
      </c>
      <c r="E200" s="30" t="str">
        <f t="shared" ref="E200" si="157">D200&amp;C200</f>
        <v>2018S31</v>
      </c>
      <c r="F200" s="30" t="str">
        <f t="shared" si="133"/>
        <v>7Final2018</v>
      </c>
      <c r="G200" s="208" t="str">
        <f>VLOOKUP(Horizontal!$C200&amp;Horizontal!$B200&amp;Horizontal!G$11,Vertical!$E:$O,G$10,0)</f>
        <v>-25,1</v>
      </c>
      <c r="H200" s="207">
        <f>(VLOOKUP(Horizontal!$C200&amp;Horizontal!$B200&amp;Horizontal!H$11,Vertical!$E:$O,H$10,0))+0</f>
        <v>479.21</v>
      </c>
      <c r="I200" s="207">
        <f>(VLOOKUP(Horizontal!$C200&amp;Horizontal!$B200&amp;Horizontal!I$11,Vertical!$E:$O,I$10,0))+0</f>
        <v>475.35</v>
      </c>
      <c r="J200" s="207">
        <f>(VLOOKUP(Horizontal!$C200&amp;Horizontal!$B200&amp;Horizontal!J$11,Vertical!$E:$O,J$10,0))+0</f>
        <v>440.25</v>
      </c>
      <c r="K200" s="207">
        <f>(VLOOKUP(Horizontal!$C200&amp;Horizontal!$B200&amp;Horizontal!K$11,Vertical!$E:$O,K$10,0))+0</f>
        <v>389</v>
      </c>
      <c r="L200" s="207">
        <f>(VLOOKUP(Horizontal!$C200&amp;Horizontal!$B200&amp;Horizontal!L$11,Vertical!$E:$O,L$10,0))+0</f>
        <v>288.91000000000003</v>
      </c>
      <c r="M200" s="207">
        <f>(VLOOKUP(Horizontal!$C200&amp;Horizontal!$B200&amp;Horizontal!M$11,Vertical!$E:$O,M$10,0))+0</f>
        <v>221.13</v>
      </c>
      <c r="N200" s="207">
        <f>(VLOOKUP(Horizontal!$C200&amp;Horizontal!$B200&amp;Horizontal!N$11,Vertical!$E:$O,N$10,0))+0</f>
        <v>181.82</v>
      </c>
      <c r="O200" s="207">
        <f>(VLOOKUP(Horizontal!$C200&amp;Horizontal!$B200&amp;Horizontal!O$11,Vertical!$E:$O,O$10,0))+0</f>
        <v>170.13</v>
      </c>
      <c r="P200" s="209">
        <f>(VLOOKUP(Horizontal!$C200&amp;Horizontal!$B200&amp;Horizontal!P$11,Vertical!$E:$O,P$10,0))+0</f>
        <v>155.63</v>
      </c>
      <c r="Q200" s="210">
        <f>(VLOOKUP(Horizontal!$C200&amp;Horizontal!$B200&amp;Horizontal!Q$11,Vertical!$E:$O,Q$10,0))+0</f>
        <v>60</v>
      </c>
      <c r="R200" s="207">
        <f>(VLOOKUP(Horizontal!$C200&amp;Horizontal!$B200&amp;Horizontal!R$11,Vertical!$E:$O,R$10,0))+0</f>
        <v>61</v>
      </c>
      <c r="S200" s="207">
        <f>(VLOOKUP(Horizontal!$C200&amp;Horizontal!$B200&amp;Horizontal!S$11,Vertical!$E:$O,S$10,0))+0</f>
        <v>62</v>
      </c>
      <c r="T200" s="207">
        <f>(VLOOKUP(Horizontal!$C200&amp;Horizontal!$B200&amp;Horizontal!T$11,Vertical!$E:$O,T$10,0))+0</f>
        <v>59</v>
      </c>
      <c r="U200" s="207">
        <f>(VLOOKUP(Horizontal!$C200&amp;Horizontal!$B200&amp;Horizontal!U$11,Vertical!$E:$O,U$10,0))+0</f>
        <v>50</v>
      </c>
      <c r="V200" s="207">
        <f>(VLOOKUP(Horizontal!$C200&amp;Horizontal!$B200&amp;Horizontal!V$11,Vertical!$E:$O,V$10,0))+0</f>
        <v>44</v>
      </c>
      <c r="W200" s="207">
        <f>(VLOOKUP(Horizontal!$C200&amp;Horizontal!$B200&amp;Horizontal!W$11,Vertical!$E:$O,W$10,0))+0</f>
        <v>34</v>
      </c>
      <c r="X200" s="207">
        <f>(VLOOKUP(Horizontal!$C200&amp;Horizontal!$B200&amp;Horizontal!X$11,Vertical!$E:$O,X$10,0))+0</f>
        <v>31</v>
      </c>
      <c r="Y200" s="209">
        <f>(VLOOKUP(Horizontal!$C200&amp;Horizontal!$B200&amp;Horizontal!Y$11,Vertical!$E:$O,Y$10,0))+0</f>
        <v>25</v>
      </c>
      <c r="Z200" s="210">
        <f>(VLOOKUP(Horizontal!$C200&amp;Horizontal!$B200&amp;Horizontal!Z$11,Vertical!$E:$O,Z$10,0))+0</f>
        <v>0</v>
      </c>
      <c r="AA200" s="207">
        <f>(VLOOKUP(Horizontal!$C200&amp;Horizontal!$B200&amp;Horizontal!AA$11,Vertical!$E:$O,AA$10,0))+0</f>
        <v>0</v>
      </c>
      <c r="AB200" s="207">
        <f>(VLOOKUP(Horizontal!$C200&amp;Horizontal!$B200&amp;Horizontal!AB$11,Vertical!$E:$O,AB$10,0))+0</f>
        <v>0</v>
      </c>
      <c r="AC200" s="207">
        <f>(VLOOKUP(Horizontal!$C200&amp;Horizontal!$B200&amp;Horizontal!AC$11,Vertical!$E:$O,AC$10,0))+0</f>
        <v>0</v>
      </c>
      <c r="AD200" s="207">
        <f>(VLOOKUP(Horizontal!$C200&amp;Horizontal!$B200&amp;Horizontal!AD$11,Vertical!$E:$O,AD$10,0))+0</f>
        <v>4</v>
      </c>
      <c r="AE200" s="207">
        <f>(VLOOKUP(Horizontal!$C200&amp;Horizontal!$B200&amp;Horizontal!AE$11,Vertical!$E:$O,AE$10,0))+0</f>
        <v>19.079999999999998</v>
      </c>
      <c r="AF200" s="207">
        <f>(VLOOKUP(Horizontal!$C200&amp;Horizontal!$B200&amp;Horizontal!AF$11,Vertical!$E:$O,AF$10,0))+0</f>
        <v>7.14</v>
      </c>
      <c r="AG200" s="207">
        <f>(VLOOKUP(Horizontal!$C200&amp;Horizontal!$B200&amp;Horizontal!AG$11,Vertical!$E:$O,AG$10,0))+0</f>
        <v>3.85</v>
      </c>
      <c r="AH200" s="209">
        <f>(VLOOKUP(Horizontal!$C200&amp;Horizontal!$B200&amp;Horizontal!AH$11,Vertical!$E:$O,AH$10,0))+0</f>
        <v>7.41</v>
      </c>
      <c r="AI200" s="210">
        <f>(VLOOKUP(Horizontal!$C200&amp;Horizontal!$B200&amp;Horizontal!AI$11,Vertical!$E:$O,AI$10,0))+0</f>
        <v>23.08</v>
      </c>
      <c r="AJ200" s="207">
        <f>(VLOOKUP(Horizontal!$C200&amp;Horizontal!$B200&amp;Horizontal!AJ$11,Vertical!$E:$O,AJ$10,0))+0</f>
        <v>11.54</v>
      </c>
      <c r="AK200" s="207">
        <f>(VLOOKUP(Horizontal!$C200&amp;Horizontal!$B200&amp;Horizontal!AK$11,Vertical!$E:$O,AK$10,0))+0</f>
        <v>0</v>
      </c>
      <c r="AL200" s="207">
        <f>(VLOOKUP(Horizontal!$C200&amp;Horizontal!$B200&amp;Horizontal!AL$11,Vertical!$E:$O,AL$10,0))+0</f>
        <v>0</v>
      </c>
      <c r="AM200" s="207">
        <f>(VLOOKUP(Horizontal!$C200&amp;Horizontal!$B200&amp;Horizontal!AM$11,Vertical!$E:$O,AM$10,0))+0</f>
        <v>12</v>
      </c>
      <c r="AN200" s="207">
        <f>(VLOOKUP(Horizontal!$C200&amp;Horizontal!$B200&amp;Horizontal!AN$11,Vertical!$E:$O,AN$10,0))+0</f>
        <v>45.8</v>
      </c>
      <c r="AO200" s="207">
        <f>(VLOOKUP(Horizontal!$C200&amp;Horizontal!$B200&amp;Horizontal!AO$11,Vertical!$E:$O,AO$10,0))+0</f>
        <v>60.71</v>
      </c>
      <c r="AP200" s="207">
        <f>(VLOOKUP(Horizontal!$C200&amp;Horizontal!$B200&amp;Horizontal!AP$11,Vertical!$E:$O,AP$10,0))+0</f>
        <v>65.38</v>
      </c>
      <c r="AQ200" s="209">
        <f>(VLOOKUP(Horizontal!$C200&amp;Horizontal!$B200&amp;Horizontal!AQ$11,Vertical!$E:$O,AQ$10,0))+0</f>
        <v>74.069999999999993</v>
      </c>
      <c r="AR200" s="210">
        <f>(VLOOKUP(Horizontal!$C200&amp;Horizontal!$B200&amp;Horizontal!AR$11,Vertical!$E:$O,AR$10,0))+0</f>
        <v>76.92</v>
      </c>
      <c r="AS200" s="207">
        <f>(VLOOKUP(Horizontal!$C200&amp;Horizontal!$B200&amp;Horizontal!AS$11,Vertical!$E:$O,AS$10,0))+0</f>
        <v>88.46</v>
      </c>
      <c r="AT200" s="207">
        <f>(VLOOKUP(Horizontal!$C200&amp;Horizontal!$B200&amp;Horizontal!AT$11,Vertical!$E:$O,AT$10,0))+0</f>
        <v>100</v>
      </c>
      <c r="AU200" s="207">
        <f>(VLOOKUP(Horizontal!$C200&amp;Horizontal!$B200&amp;Horizontal!AU$11,Vertical!$E:$O,AU$10,0))+0</f>
        <v>100</v>
      </c>
      <c r="AV200" s="207">
        <f>(VLOOKUP(Horizontal!$C200&amp;Horizontal!$B200&amp;Horizontal!AV$11,Vertical!$E:$O,AV$10,0))+0</f>
        <v>84</v>
      </c>
      <c r="AW200" s="207">
        <f>(VLOOKUP(Horizontal!$C200&amp;Horizontal!$B200&amp;Horizontal!AW$11,Vertical!$E:$O,AW$10,0))+0</f>
        <v>35.11</v>
      </c>
      <c r="AX200" s="207">
        <f>(VLOOKUP(Horizontal!$C200&amp;Horizontal!$B200&amp;Horizontal!AX$11,Vertical!$E:$O,AX$10,0))+0</f>
        <v>32.14</v>
      </c>
      <c r="AY200" s="207">
        <f>(VLOOKUP(Horizontal!$C200&amp;Horizontal!$B200&amp;Horizontal!AY$11,Vertical!$E:$O,AY$10,0))+0</f>
        <v>30.77</v>
      </c>
      <c r="AZ200" s="209">
        <f>(VLOOKUP(Horizontal!$C200&amp;Horizontal!$B200&amp;Horizontal!AZ$11,Vertical!$E:$O,AZ$10,0))+0</f>
        <v>18.52</v>
      </c>
      <c r="BA200" s="208">
        <f>(VLOOKUP(Horizontal!$C200&amp;Horizontal!$B200&amp;Horizontal!BA$11,Vertical!$E:$O,BA$10,0))+0</f>
        <v>14.72</v>
      </c>
      <c r="BB200" s="210">
        <f>(VLOOKUP(Horizontal!$C200&amp;Horizontal!$B200&amp;Horizontal!BB$11,Vertical!$E:$O,BB$10,0))+0</f>
        <v>493.63</v>
      </c>
      <c r="BC200" s="207">
        <f>(VLOOKUP(Horizontal!$C200&amp;Horizontal!$B200&amp;Horizontal!BC$11,Vertical!$E:$O,BC$10,0))+0</f>
        <v>492.23</v>
      </c>
      <c r="BD200" s="207">
        <f>(VLOOKUP(Horizontal!$C200&amp;Horizontal!$B200&amp;Horizontal!BD$11,Vertical!$E:$O,BD$10,0))+0</f>
        <v>460.28</v>
      </c>
      <c r="BE200" s="207">
        <f>(VLOOKUP(Horizontal!$C200&amp;Horizontal!$B200&amp;Horizontal!BE$11,Vertical!$E:$O,BE$10,0))+0</f>
        <v>407.79</v>
      </c>
      <c r="BF200" s="207">
        <f>(VLOOKUP(Horizontal!$C200&amp;Horizontal!$B200&amp;Horizontal!BF$11,Vertical!$E:$O,BF$10,0))+0</f>
        <v>312.08</v>
      </c>
      <c r="BG200" s="207">
        <f>(VLOOKUP(Horizontal!$C200&amp;Horizontal!$B200&amp;Horizontal!BG$11,Vertical!$E:$O,BG$10,0))+0</f>
        <v>279.52999999999997</v>
      </c>
      <c r="BH200" s="207">
        <f>(VLOOKUP(Horizontal!$C200&amp;Horizontal!$B200&amp;Horizontal!BH$11,Vertical!$E:$O,BH$10,0))+0</f>
        <v>228.25</v>
      </c>
      <c r="BI200" s="207">
        <f>(VLOOKUP(Horizontal!$C200&amp;Horizontal!$B200&amp;Horizontal!BI$11,Vertical!$E:$O,BI$10,0))+0</f>
        <v>208.1</v>
      </c>
      <c r="BJ200" s="209">
        <f>(VLOOKUP(Horizontal!$C200&amp;Horizontal!$B200&amp;Horizontal!BJ$11,Vertical!$E:$O,BJ$10,0))+0</f>
        <v>195.62</v>
      </c>
      <c r="BK200" s="210">
        <f>(VLOOKUP(Horizontal!$C200&amp;Horizontal!$B200&amp;Horizontal!BK$11,Vertical!$E:$O,BK$10,0))+0</f>
        <v>55</v>
      </c>
      <c r="BL200" s="207">
        <f>(VLOOKUP(Horizontal!$C200&amp;Horizontal!$B200&amp;Horizontal!BL$11,Vertical!$E:$O,BL$10,0))+0</f>
        <v>52</v>
      </c>
      <c r="BM200" s="207">
        <f>(VLOOKUP(Horizontal!$C200&amp;Horizontal!$B200&amp;Horizontal!BM$11,Vertical!$E:$O,BM$10,0))+0</f>
        <v>48</v>
      </c>
      <c r="BN200" s="207">
        <f>(VLOOKUP(Horizontal!$C200&amp;Horizontal!$B200&amp;Horizontal!BN$11,Vertical!$E:$O,BN$10,0))+0</f>
        <v>48</v>
      </c>
      <c r="BO200" s="207">
        <f>(VLOOKUP(Horizontal!$C200&amp;Horizontal!$B200&amp;Horizontal!BO$11,Vertical!$E:$O,BO$10,0))+0</f>
        <v>45</v>
      </c>
      <c r="BP200" s="207">
        <f>(VLOOKUP(Horizontal!$C200&amp;Horizontal!$B200&amp;Horizontal!BP$11,Vertical!$E:$O,BP$10,0))+0</f>
        <v>39</v>
      </c>
      <c r="BQ200" s="207">
        <f>(VLOOKUP(Horizontal!$C200&amp;Horizontal!$B200&amp;Horizontal!BQ$11,Vertical!$E:$O,BQ$10,0))+0</f>
        <v>32</v>
      </c>
      <c r="BR200" s="207">
        <f>(VLOOKUP(Horizontal!$C200&amp;Horizontal!$B200&amp;Horizontal!BR$11,Vertical!$E:$O,BR$10,0))+0</f>
        <v>30</v>
      </c>
      <c r="BS200" s="209">
        <f>(VLOOKUP(Horizontal!$C200&amp;Horizontal!$B200&amp;Horizontal!BS$11,Vertical!$E:$O,BS$10,0))+0</f>
        <v>30</v>
      </c>
      <c r="BT200" s="210">
        <f>(VLOOKUP(Horizontal!$C200&amp;Horizontal!$B200&amp;Horizontal!BT$11,Vertical!$E:$O,BT$10,0))+0</f>
        <v>21.74</v>
      </c>
      <c r="BU200" s="207">
        <f>(VLOOKUP(Horizontal!$C200&amp;Horizontal!$B200&amp;Horizontal!BU$11,Vertical!$E:$O,BU$10,0))+0</f>
        <v>18.18</v>
      </c>
      <c r="BV200" s="207">
        <f>(VLOOKUP(Horizontal!$C200&amp;Horizontal!$B200&amp;Horizontal!BV$11,Vertical!$E:$O,BV$10,0))+0</f>
        <v>0</v>
      </c>
      <c r="BW200" s="207">
        <f>(VLOOKUP(Horizontal!$C200&amp;Horizontal!$B200&amp;Horizontal!BW$11,Vertical!$E:$O,BW$10,0))+0</f>
        <v>0</v>
      </c>
      <c r="BX200" s="207">
        <f>(VLOOKUP(Horizontal!$C200&amp;Horizontal!$B200&amp;Horizontal!BX$11,Vertical!$E:$O,BX$10,0))+0</f>
        <v>4.17</v>
      </c>
      <c r="BY200" s="207">
        <f>(VLOOKUP(Horizontal!$C200&amp;Horizontal!$B200&amp;Horizontal!BY$11,Vertical!$E:$O,BY$10,0))+0</f>
        <v>27.27</v>
      </c>
      <c r="BZ200" s="207">
        <f>(VLOOKUP(Horizontal!$C200&amp;Horizontal!$B200&amp;Horizontal!BZ$11,Vertical!$E:$O,BZ$10,0))+0</f>
        <v>8.33</v>
      </c>
      <c r="CA200" s="207">
        <f>(VLOOKUP(Horizontal!$C200&amp;Horizontal!$B200&amp;Horizontal!CA$11,Vertical!$E:$O,CA$10,0))+0</f>
        <v>32</v>
      </c>
      <c r="CB200" s="209">
        <f>(VLOOKUP(Horizontal!$C200&amp;Horizontal!$B200&amp;Horizontal!CB$11,Vertical!$E:$O,CB$10,0))+0</f>
        <v>29.17</v>
      </c>
      <c r="CC200" s="210">
        <f>(VLOOKUP(Horizontal!$C200&amp;Horizontal!$B200&amp;Horizontal!CC$11,Vertical!$E:$O,CC$10,0))+0</f>
        <v>30.43</v>
      </c>
      <c r="CD200" s="207">
        <f>(VLOOKUP(Horizontal!$C200&amp;Horizontal!$B200&amp;Horizontal!CD$11,Vertical!$E:$O,CD$10,0))+0</f>
        <v>13.64</v>
      </c>
      <c r="CE200" s="207">
        <f>(VLOOKUP(Horizontal!$C200&amp;Horizontal!$B200&amp;Horizontal!CE$11,Vertical!$E:$O,CE$10,0))+0</f>
        <v>0</v>
      </c>
      <c r="CF200" s="207">
        <f>(VLOOKUP(Horizontal!$C200&amp;Horizontal!$B200&amp;Horizontal!CF$11,Vertical!$E:$O,CF$10,0))+0</f>
        <v>4.3499999999999996</v>
      </c>
      <c r="CG200" s="207">
        <f>(VLOOKUP(Horizontal!$C200&amp;Horizontal!$B200&amp;Horizontal!CG$11,Vertical!$E:$O,CG$10,0))+0</f>
        <v>12.5</v>
      </c>
      <c r="CH200" s="207">
        <f>(VLOOKUP(Horizontal!$C200&amp;Horizontal!$B200&amp;Horizontal!CH$11,Vertical!$E:$O,CH$10,0))+0</f>
        <v>27.27</v>
      </c>
      <c r="CI200" s="207">
        <f>(VLOOKUP(Horizontal!$C200&amp;Horizontal!$B200&amp;Horizontal!CI$11,Vertical!$E:$O,CI$10,0))+0</f>
        <v>41.67</v>
      </c>
      <c r="CJ200" s="207">
        <f>(VLOOKUP(Horizontal!$C200&amp;Horizontal!$B200&amp;Horizontal!CJ$11,Vertical!$E:$O,CJ$10,0))+0</f>
        <v>36</v>
      </c>
      <c r="CK200" s="209">
        <f>(VLOOKUP(Horizontal!$C200&amp;Horizontal!$B200&amp;Horizontal!CK$11,Vertical!$E:$O,CK$10,0))+0</f>
        <v>37.5</v>
      </c>
      <c r="CL200" s="210">
        <f>(VLOOKUP(Horizontal!$C200&amp;Horizontal!$B200&amp;Horizontal!CL$11,Vertical!$E:$O,CL$10,0))+0</f>
        <v>47.83</v>
      </c>
      <c r="CM200" s="207">
        <f>(VLOOKUP(Horizontal!$C200&amp;Horizontal!$B200&amp;Horizontal!CM$11,Vertical!$E:$O,CM$10,0))+0</f>
        <v>68.180000000000007</v>
      </c>
      <c r="CN200" s="207">
        <f>(VLOOKUP(Horizontal!$C200&amp;Horizontal!$B200&amp;Horizontal!CN$11,Vertical!$E:$O,CN$10,0))+0</f>
        <v>100</v>
      </c>
      <c r="CO200" s="207">
        <f>(VLOOKUP(Horizontal!$C200&amp;Horizontal!$B200&amp;Horizontal!CO$11,Vertical!$E:$O,CO$10,0))+0</f>
        <v>95.65</v>
      </c>
      <c r="CP200" s="207">
        <f>(VLOOKUP(Horizontal!$C200&amp;Horizontal!$B200&amp;Horizontal!CP$11,Vertical!$E:$O,CP$10,0))+0</f>
        <v>83.33</v>
      </c>
      <c r="CQ200" s="207">
        <f>(VLOOKUP(Horizontal!$C200&amp;Horizontal!$B200&amp;Horizontal!CQ$11,Vertical!$E:$O,CQ$10,0))+0</f>
        <v>45.45</v>
      </c>
      <c r="CR200" s="207">
        <f>(VLOOKUP(Horizontal!$C200&amp;Horizontal!$B200&amp;Horizontal!CR$11,Vertical!$E:$O,CR$10,0))+0</f>
        <v>50</v>
      </c>
      <c r="CS200" s="207">
        <f>(VLOOKUP(Horizontal!$C200&amp;Horizontal!$B200&amp;Horizontal!CS$11,Vertical!$E:$O,CS$10,0))+0</f>
        <v>32</v>
      </c>
      <c r="CT200" s="207">
        <f>(VLOOKUP(Horizontal!$C200&amp;Horizontal!$B200&amp;Horizontal!CT$11,Vertical!$E:$O,CT$10,0))+0</f>
        <v>33.33</v>
      </c>
      <c r="CU200" s="150"/>
      <c r="CV200" s="211">
        <f t="shared" si="80"/>
        <v>14.420000000000016</v>
      </c>
      <c r="CW200" s="190">
        <f t="shared" si="81"/>
        <v>16.879999999999995</v>
      </c>
      <c r="CX200" s="190">
        <f t="shared" si="82"/>
        <v>20.029999999999973</v>
      </c>
      <c r="CY200" s="190">
        <f t="shared" si="83"/>
        <v>18.79000000000002</v>
      </c>
      <c r="CZ200" s="190">
        <f t="shared" si="84"/>
        <v>23.169999999999959</v>
      </c>
      <c r="DA200" s="190">
        <f t="shared" si="85"/>
        <v>58.399999999999977</v>
      </c>
      <c r="DB200" s="190">
        <f t="shared" si="86"/>
        <v>46.430000000000007</v>
      </c>
      <c r="DC200" s="190">
        <f t="shared" si="87"/>
        <v>37.97</v>
      </c>
      <c r="DD200" s="212">
        <f t="shared" si="88"/>
        <v>39.990000000000009</v>
      </c>
      <c r="DE200" s="9">
        <v>170</v>
      </c>
      <c r="DF200" s="212">
        <f t="shared" si="89"/>
        <v>-270.75278959810862</v>
      </c>
      <c r="DG200" s="264"/>
      <c r="DH200" s="265"/>
      <c r="DI200" s="265"/>
      <c r="DJ200" s="266"/>
      <c r="DK200" s="190">
        <v>763.77</v>
      </c>
      <c r="DL200" s="190">
        <v>763.77</v>
      </c>
      <c r="DM200" s="190">
        <v>763.77</v>
      </c>
      <c r="DN200" s="212">
        <v>763.77</v>
      </c>
      <c r="DO200" s="190">
        <v>505.18</v>
      </c>
      <c r="DP200" s="190">
        <v>505.18</v>
      </c>
      <c r="DQ200" s="190">
        <v>505.18</v>
      </c>
      <c r="DR200" s="212">
        <v>505.18</v>
      </c>
      <c r="DS200" s="150"/>
      <c r="DT200" s="190">
        <v>474</v>
      </c>
      <c r="DU200" s="190">
        <v>474</v>
      </c>
      <c r="DV200" s="190">
        <v>447</v>
      </c>
      <c r="DW200" s="190">
        <v>397</v>
      </c>
      <c r="DX200" s="190"/>
      <c r="DY200" s="190"/>
      <c r="DZ200" s="190">
        <f>(AVERAGE(DT200:DV200))+0</f>
        <v>465</v>
      </c>
      <c r="EA200" s="190">
        <v>327.3</v>
      </c>
      <c r="EB200" s="190"/>
      <c r="EC200" s="190">
        <f t="shared" si="148"/>
        <v>396.15</v>
      </c>
      <c r="ED200" s="190">
        <f>(+AVERAGE(DZ200:EA200))+0</f>
        <v>396.15</v>
      </c>
      <c r="EE200" s="190">
        <v>221</v>
      </c>
      <c r="EF200" s="190">
        <v>183</v>
      </c>
      <c r="EG200" s="190">
        <v>170</v>
      </c>
      <c r="EH200" s="212">
        <v>157</v>
      </c>
      <c r="EI200" s="213"/>
      <c r="EJ200" s="211">
        <v>15</v>
      </c>
      <c r="EK200" s="190">
        <v>20</v>
      </c>
      <c r="EL200" s="190">
        <v>20</v>
      </c>
      <c r="EM200" s="190">
        <v>20</v>
      </c>
      <c r="EN200" s="190"/>
      <c r="EO200" s="190"/>
      <c r="EP200" s="190">
        <v>18.333333333333332</v>
      </c>
      <c r="EQ200" s="190">
        <v>23.333333333333332</v>
      </c>
      <c r="ER200" s="190"/>
      <c r="ES200" s="190">
        <v>20.833333333333332</v>
      </c>
      <c r="ET200" s="190">
        <v>20.833333333333332</v>
      </c>
      <c r="EU200" s="190">
        <v>60</v>
      </c>
      <c r="EV200" s="190">
        <v>50</v>
      </c>
      <c r="EW200" s="190">
        <v>40</v>
      </c>
      <c r="EX200" s="212">
        <v>40</v>
      </c>
      <c r="EY200" s="211"/>
      <c r="EZ200" s="75">
        <f t="shared" si="126"/>
        <v>-5.0290522941294331E-2</v>
      </c>
      <c r="FA200" s="89">
        <f t="shared" si="134"/>
        <v>-0.1</v>
      </c>
      <c r="FB200" s="212"/>
      <c r="FC200" s="213">
        <f t="shared" si="106"/>
        <v>-5</v>
      </c>
      <c r="FD200" s="213">
        <f t="shared" si="107"/>
        <v>0</v>
      </c>
      <c r="FE200" s="213">
        <f t="shared" si="108"/>
        <v>0</v>
      </c>
      <c r="FF200" s="213">
        <f t="shared" si="109"/>
        <v>0</v>
      </c>
      <c r="FG200" s="213"/>
      <c r="FH200" s="213"/>
      <c r="FI200" s="213"/>
      <c r="FJ200" s="213"/>
      <c r="FK200" s="213"/>
      <c r="FL200" s="213"/>
      <c r="FM200" s="213">
        <f t="shared" si="110"/>
        <v>0.83333333333333215</v>
      </c>
      <c r="FN200" s="213">
        <f t="shared" si="111"/>
        <v>40</v>
      </c>
      <c r="FO200" s="213">
        <f t="shared" si="112"/>
        <v>30</v>
      </c>
      <c r="FP200" s="213">
        <f t="shared" si="113"/>
        <v>20</v>
      </c>
      <c r="FQ200" s="213">
        <f t="shared" si="114"/>
        <v>20</v>
      </c>
      <c r="FR200" s="213"/>
      <c r="FS200" s="211"/>
      <c r="FT200" s="190"/>
      <c r="FU200" s="190"/>
      <c r="FV200" s="190"/>
      <c r="FW200" s="190"/>
      <c r="FX200" s="190"/>
      <c r="FY200" s="190"/>
      <c r="FZ200" s="190"/>
      <c r="GA200" s="190"/>
      <c r="GB200" s="190"/>
      <c r="GC200" s="190"/>
      <c r="GD200" s="190"/>
      <c r="GE200" s="190"/>
      <c r="GF200" s="190"/>
      <c r="GG200" s="212"/>
    </row>
    <row r="201" spans="2:189">
      <c r="B201" s="33">
        <f t="shared" si="142"/>
        <v>43319</v>
      </c>
      <c r="C201" s="30" t="str">
        <f t="shared" si="143"/>
        <v>S32</v>
      </c>
      <c r="D201" s="30">
        <v>2018</v>
      </c>
      <c r="E201" s="30" t="str">
        <f t="shared" ref="E201" si="158">D201&amp;C201</f>
        <v>2018S32</v>
      </c>
      <c r="F201" s="30" t="str">
        <f t="shared" si="133"/>
        <v>82018</v>
      </c>
      <c r="G201" s="208" t="str">
        <f>VLOOKUP(Horizontal!$C201&amp;Horizontal!$B201&amp;Horizontal!G$11,Vertical!$E:$O,G$10,0)</f>
        <v>-22,89</v>
      </c>
      <c r="H201" s="207">
        <f>(VLOOKUP(Horizontal!$C201&amp;Horizontal!$B201&amp;Horizontal!H$11,Vertical!$E:$O,H$10,0))+0</f>
        <v>481.81</v>
      </c>
      <c r="I201" s="207">
        <f>(VLOOKUP(Horizontal!$C201&amp;Horizontal!$B201&amp;Horizontal!I$11,Vertical!$E:$O,I$10,0))+0</f>
        <v>453.78</v>
      </c>
      <c r="J201" s="207">
        <f>(VLOOKUP(Horizontal!$C201&amp;Horizontal!$B201&amp;Horizontal!J$11,Vertical!$E:$O,J$10,0))+0</f>
        <v>386.4</v>
      </c>
      <c r="K201" s="207">
        <f>(VLOOKUP(Horizontal!$C201&amp;Horizontal!$B201&amp;Horizontal!K$11,Vertical!$E:$O,K$10,0))+0</f>
        <v>327.55</v>
      </c>
      <c r="L201" s="207">
        <f>(VLOOKUP(Horizontal!$C201&amp;Horizontal!$B201&amp;Horizontal!L$11,Vertical!$E:$O,L$10,0))+0</f>
        <v>251.2</v>
      </c>
      <c r="M201" s="207">
        <f>(VLOOKUP(Horizontal!$C201&amp;Horizontal!$B201&amp;Horizontal!M$11,Vertical!$E:$O,M$10,0))+0</f>
        <v>221.03</v>
      </c>
      <c r="N201" s="207">
        <f>(VLOOKUP(Horizontal!$C201&amp;Horizontal!$B201&amp;Horizontal!N$11,Vertical!$E:$O,N$10,0))+0</f>
        <v>182.72</v>
      </c>
      <c r="O201" s="207">
        <f>(VLOOKUP(Horizontal!$C201&amp;Horizontal!$B201&amp;Horizontal!O$11,Vertical!$E:$O,O$10,0))+0</f>
        <v>170.44</v>
      </c>
      <c r="P201" s="209">
        <f>(VLOOKUP(Horizontal!$C201&amp;Horizontal!$B201&amp;Horizontal!P$11,Vertical!$E:$O,P$10,0))+0</f>
        <v>155.33000000000001</v>
      </c>
      <c r="Q201" s="210">
        <f>(VLOOKUP(Horizontal!$C201&amp;Horizontal!$B201&amp;Horizontal!Q$11,Vertical!$E:$O,Q$10,0))+0</f>
        <v>60</v>
      </c>
      <c r="R201" s="207">
        <f>(VLOOKUP(Horizontal!$C201&amp;Horizontal!$B201&amp;Horizontal!R$11,Vertical!$E:$O,R$10,0))+0</f>
        <v>63</v>
      </c>
      <c r="S201" s="207">
        <f>(VLOOKUP(Horizontal!$C201&amp;Horizontal!$B201&amp;Horizontal!S$11,Vertical!$E:$O,S$10,0))+0</f>
        <v>63</v>
      </c>
      <c r="T201" s="207">
        <f>(VLOOKUP(Horizontal!$C201&amp;Horizontal!$B201&amp;Horizontal!T$11,Vertical!$E:$O,T$10,0))+0</f>
        <v>58</v>
      </c>
      <c r="U201" s="207">
        <f>(VLOOKUP(Horizontal!$C201&amp;Horizontal!$B201&amp;Horizontal!U$11,Vertical!$E:$O,U$10,0))+0</f>
        <v>53</v>
      </c>
      <c r="V201" s="207">
        <f>(VLOOKUP(Horizontal!$C201&amp;Horizontal!$B201&amp;Horizontal!V$11,Vertical!$E:$O,V$10,0))+0</f>
        <v>43</v>
      </c>
      <c r="W201" s="207">
        <f>(VLOOKUP(Horizontal!$C201&amp;Horizontal!$B201&amp;Horizontal!W$11,Vertical!$E:$O,W$10,0))+0</f>
        <v>36</v>
      </c>
      <c r="X201" s="207">
        <f>(VLOOKUP(Horizontal!$C201&amp;Horizontal!$B201&amp;Horizontal!X$11,Vertical!$E:$O,X$10,0))+0</f>
        <v>28</v>
      </c>
      <c r="Y201" s="209">
        <f>(VLOOKUP(Horizontal!$C201&amp;Horizontal!$B201&amp;Horizontal!Y$11,Vertical!$E:$O,Y$10,0))+0</f>
        <v>24</v>
      </c>
      <c r="Z201" s="210">
        <f>(VLOOKUP(Horizontal!$C201&amp;Horizontal!$B201&amp;Horizontal!Z$11,Vertical!$E:$O,Z$10,0))+0</f>
        <v>0</v>
      </c>
      <c r="AA201" s="207">
        <f>(VLOOKUP(Horizontal!$C201&amp;Horizontal!$B201&amp;Horizontal!AA$11,Vertical!$E:$O,AA$10,0))+0</f>
        <v>0</v>
      </c>
      <c r="AB201" s="207">
        <f>(VLOOKUP(Horizontal!$C201&amp;Horizontal!$B201&amp;Horizontal!AB$11,Vertical!$E:$O,AB$10,0))+0</f>
        <v>62.07</v>
      </c>
      <c r="AC201" s="207">
        <f>(VLOOKUP(Horizontal!$C201&amp;Horizontal!$B201&amp;Horizontal!AC$11,Vertical!$E:$O,AC$10,0))+0</f>
        <v>62.07</v>
      </c>
      <c r="AD201" s="207">
        <f>(VLOOKUP(Horizontal!$C201&amp;Horizontal!$B201&amp;Horizontal!AD$11,Vertical!$E:$O,AD$10,0))+0</f>
        <v>95.65</v>
      </c>
      <c r="AE201" s="207">
        <f>(VLOOKUP(Horizontal!$C201&amp;Horizontal!$B201&amp;Horizontal!AE$11,Vertical!$E:$O,AE$10,0))+0</f>
        <v>29.03</v>
      </c>
      <c r="AF201" s="207">
        <f>(VLOOKUP(Horizontal!$C201&amp;Horizontal!$B201&amp;Horizontal!AF$11,Vertical!$E:$O,AF$10,0))+0</f>
        <v>15.63</v>
      </c>
      <c r="AG201" s="207">
        <f>(VLOOKUP(Horizontal!$C201&amp;Horizontal!$B201&amp;Horizontal!AG$11,Vertical!$E:$O,AG$10,0))+0</f>
        <v>25.81</v>
      </c>
      <c r="AH201" s="209">
        <f>(VLOOKUP(Horizontal!$C201&amp;Horizontal!$B201&amp;Horizontal!AH$11,Vertical!$E:$O,AH$10,0))+0</f>
        <v>14.81</v>
      </c>
      <c r="AI201" s="210">
        <f>(VLOOKUP(Horizontal!$C201&amp;Horizontal!$B201&amp;Horizontal!AI$11,Vertical!$E:$O,AI$10,0))+0</f>
        <v>3.85</v>
      </c>
      <c r="AJ201" s="207">
        <f>(VLOOKUP(Horizontal!$C201&amp;Horizontal!$B201&amp;Horizontal!AJ$11,Vertical!$E:$O,AJ$10,0))+0</f>
        <v>0</v>
      </c>
      <c r="AK201" s="207">
        <f>(VLOOKUP(Horizontal!$C201&amp;Horizontal!$B201&amp;Horizontal!AK$11,Vertical!$E:$O,AK$10,0))+0</f>
        <v>17.239999999999998</v>
      </c>
      <c r="AL201" s="207">
        <f>(VLOOKUP(Horizontal!$C201&amp;Horizontal!$B201&amp;Horizontal!AL$11,Vertical!$E:$O,AL$10,0))+0</f>
        <v>17.239999999999998</v>
      </c>
      <c r="AM201" s="207">
        <f>(VLOOKUP(Horizontal!$C201&amp;Horizontal!$B201&amp;Horizontal!AM$11,Vertical!$E:$O,AM$10,0))+0</f>
        <v>0</v>
      </c>
      <c r="AN201" s="207">
        <f>(VLOOKUP(Horizontal!$C201&amp;Horizontal!$B201&amp;Horizontal!AN$11,Vertical!$E:$O,AN$10,0))+0</f>
        <v>41.94</v>
      </c>
      <c r="AO201" s="207">
        <f>(VLOOKUP(Horizontal!$C201&amp;Horizontal!$B201&amp;Horizontal!AO$11,Vertical!$E:$O,AO$10,0))+0</f>
        <v>46.88</v>
      </c>
      <c r="AP201" s="207">
        <f>(VLOOKUP(Horizontal!$C201&amp;Horizontal!$B201&amp;Horizontal!AP$11,Vertical!$E:$O,AP$10,0))+0</f>
        <v>58.06</v>
      </c>
      <c r="AQ201" s="209">
        <f>(VLOOKUP(Horizontal!$C201&amp;Horizontal!$B201&amp;Horizontal!AQ$11,Vertical!$E:$O,AQ$10,0))+0</f>
        <v>77.78</v>
      </c>
      <c r="AR201" s="210">
        <f>(VLOOKUP(Horizontal!$C201&amp;Horizontal!$B201&amp;Horizontal!AR$11,Vertical!$E:$O,AR$10,0))+0</f>
        <v>96.15</v>
      </c>
      <c r="AS201" s="207">
        <f>(VLOOKUP(Horizontal!$C201&amp;Horizontal!$B201&amp;Horizontal!AS$11,Vertical!$E:$O,AS$10,0))+0</f>
        <v>100</v>
      </c>
      <c r="AT201" s="207">
        <f>(VLOOKUP(Horizontal!$C201&amp;Horizontal!$B201&amp;Horizontal!AT$11,Vertical!$E:$O,AT$10,0))+0</f>
        <v>20.69</v>
      </c>
      <c r="AU201" s="207">
        <f>(VLOOKUP(Horizontal!$C201&amp;Horizontal!$B201&amp;Horizontal!AU$11,Vertical!$E:$O,AU$10,0))+0</f>
        <v>20.69</v>
      </c>
      <c r="AV201" s="207">
        <f>(VLOOKUP(Horizontal!$C201&amp;Horizontal!$B201&amp;Horizontal!AV$11,Vertical!$E:$O,AV$10,0))+0</f>
        <v>4.3499999999999996</v>
      </c>
      <c r="AW201" s="207">
        <f>(VLOOKUP(Horizontal!$C201&amp;Horizontal!$B201&amp;Horizontal!AW$11,Vertical!$E:$O,AW$10,0))+0</f>
        <v>29.03</v>
      </c>
      <c r="AX201" s="207">
        <f>(VLOOKUP(Horizontal!$C201&amp;Horizontal!$B201&amp;Horizontal!AX$11,Vertical!$E:$O,AX$10,0))+0</f>
        <v>37.5</v>
      </c>
      <c r="AY201" s="207">
        <f>(VLOOKUP(Horizontal!$C201&amp;Horizontal!$B201&amp;Horizontal!AY$11,Vertical!$E:$O,AY$10,0))+0</f>
        <v>16.13</v>
      </c>
      <c r="AZ201" s="209">
        <f>(VLOOKUP(Horizontal!$C201&amp;Horizontal!$B201&amp;Horizontal!AZ$11,Vertical!$E:$O,AZ$10,0))+0</f>
        <v>7.41</v>
      </c>
      <c r="BA201" s="208">
        <f>(VLOOKUP(Horizontal!$C201&amp;Horizontal!$B201&amp;Horizontal!BA$11,Vertical!$E:$O,BA$10,0))+0</f>
        <v>14.62</v>
      </c>
      <c r="BB201" s="210">
        <f>(VLOOKUP(Horizontal!$C201&amp;Horizontal!$B201&amp;Horizontal!BB$11,Vertical!$E:$O,BB$10,0))+0</f>
        <v>495.37</v>
      </c>
      <c r="BC201" s="207">
        <f>(VLOOKUP(Horizontal!$C201&amp;Horizontal!$B201&amp;Horizontal!BC$11,Vertical!$E:$O,BC$10,0))+0</f>
        <v>472.46</v>
      </c>
      <c r="BD201" s="207">
        <f>(VLOOKUP(Horizontal!$C201&amp;Horizontal!$B201&amp;Horizontal!BD$11,Vertical!$E:$O,BD$10,0))+0</f>
        <v>405.04</v>
      </c>
      <c r="BE201" s="207">
        <f>(VLOOKUP(Horizontal!$C201&amp;Horizontal!$B201&amp;Horizontal!BE$11,Vertical!$E:$O,BE$10,0))+0</f>
        <v>346.98</v>
      </c>
      <c r="BF201" s="207">
        <f>(VLOOKUP(Horizontal!$C201&amp;Horizontal!$B201&amp;Horizontal!BF$11,Vertical!$E:$O,BF$10,0))+0</f>
        <v>279.06</v>
      </c>
      <c r="BG201" s="207">
        <f>(VLOOKUP(Horizontal!$C201&amp;Horizontal!$B201&amp;Horizontal!BG$11,Vertical!$E:$O,BG$10,0))+0</f>
        <v>278.39999999999998</v>
      </c>
      <c r="BH201" s="207">
        <f>(VLOOKUP(Horizontal!$C201&amp;Horizontal!$B201&amp;Horizontal!BH$11,Vertical!$E:$O,BH$10,0))+0</f>
        <v>229.67</v>
      </c>
      <c r="BI201" s="207">
        <f>(VLOOKUP(Horizontal!$C201&amp;Horizontal!$B201&amp;Horizontal!BI$11,Vertical!$E:$O,BI$10,0))+0</f>
        <v>208.94</v>
      </c>
      <c r="BJ201" s="209">
        <f>(VLOOKUP(Horizontal!$C201&amp;Horizontal!$B201&amp;Horizontal!BJ$11,Vertical!$E:$O,BJ$10,0))+0</f>
        <v>196.08</v>
      </c>
      <c r="BK201" s="210">
        <f>(VLOOKUP(Horizontal!$C201&amp;Horizontal!$B201&amp;Horizontal!BK$11,Vertical!$E:$O,BK$10,0))+0</f>
        <v>50</v>
      </c>
      <c r="BL201" s="207">
        <f>(VLOOKUP(Horizontal!$C201&amp;Horizontal!$B201&amp;Horizontal!BL$11,Vertical!$E:$O,BL$10,0))+0</f>
        <v>48</v>
      </c>
      <c r="BM201" s="207">
        <f>(VLOOKUP(Horizontal!$C201&amp;Horizontal!$B201&amp;Horizontal!BM$11,Vertical!$E:$O,BM$10,0))+0</f>
        <v>47</v>
      </c>
      <c r="BN201" s="207">
        <f>(VLOOKUP(Horizontal!$C201&amp;Horizontal!$B201&amp;Horizontal!BN$11,Vertical!$E:$O,BN$10,0))+0</f>
        <v>44</v>
      </c>
      <c r="BO201" s="207">
        <f>(VLOOKUP(Horizontal!$C201&amp;Horizontal!$B201&amp;Horizontal!BO$11,Vertical!$E:$O,BO$10,0))+0</f>
        <v>42</v>
      </c>
      <c r="BP201" s="207">
        <f>(VLOOKUP(Horizontal!$C201&amp;Horizontal!$B201&amp;Horizontal!BP$11,Vertical!$E:$O,BP$10,0))+0</f>
        <v>38</v>
      </c>
      <c r="BQ201" s="207">
        <f>(VLOOKUP(Horizontal!$C201&amp;Horizontal!$B201&amp;Horizontal!BQ$11,Vertical!$E:$O,BQ$10,0))+0</f>
        <v>32</v>
      </c>
      <c r="BR201" s="207">
        <f>(VLOOKUP(Horizontal!$C201&amp;Horizontal!$B201&amp;Horizontal!BR$11,Vertical!$E:$O,BR$10,0))+0</f>
        <v>28</v>
      </c>
      <c r="BS201" s="209">
        <f>(VLOOKUP(Horizontal!$C201&amp;Horizontal!$B201&amp;Horizontal!BS$11,Vertical!$E:$O,BS$10,0))+0</f>
        <v>26</v>
      </c>
      <c r="BT201" s="210">
        <f>(VLOOKUP(Horizontal!$C201&amp;Horizontal!$B201&amp;Horizontal!BT$11,Vertical!$E:$O,BT$10,0))+0</f>
        <v>20</v>
      </c>
      <c r="BU201" s="207">
        <f>(VLOOKUP(Horizontal!$C201&amp;Horizontal!$B201&amp;Horizontal!BU$11,Vertical!$E:$O,BU$10,0))+0</f>
        <v>0</v>
      </c>
      <c r="BV201" s="207">
        <f>(VLOOKUP(Horizontal!$C201&amp;Horizontal!$B201&amp;Horizontal!BV$11,Vertical!$E:$O,BV$10,0))+0</f>
        <v>61.9</v>
      </c>
      <c r="BW201" s="207">
        <f>(VLOOKUP(Horizontal!$C201&amp;Horizontal!$B201&amp;Horizontal!BW$11,Vertical!$E:$O,BW$10,0))+0</f>
        <v>61.9</v>
      </c>
      <c r="BX201" s="207">
        <f>(VLOOKUP(Horizontal!$C201&amp;Horizontal!$B201&amp;Horizontal!BX$11,Vertical!$E:$O,BX$10,0))+0</f>
        <v>95</v>
      </c>
      <c r="BY201" s="207">
        <f>(VLOOKUP(Horizontal!$C201&amp;Horizontal!$B201&amp;Horizontal!BY$11,Vertical!$E:$O,BY$10,0))+0</f>
        <v>33.33</v>
      </c>
      <c r="BZ201" s="207">
        <f>(VLOOKUP(Horizontal!$C201&amp;Horizontal!$B201&amp;Horizontal!BZ$11,Vertical!$E:$O,BZ$10,0))+0</f>
        <v>20.83</v>
      </c>
      <c r="CA201" s="207">
        <f>(VLOOKUP(Horizontal!$C201&amp;Horizontal!$B201&amp;Horizontal!CA$11,Vertical!$E:$O,CA$10,0))+0</f>
        <v>21.43</v>
      </c>
      <c r="CB201" s="209">
        <f>(VLOOKUP(Horizontal!$C201&amp;Horizontal!$B201&amp;Horizontal!CB$11,Vertical!$E:$O,CB$10,0))+0</f>
        <v>23.08</v>
      </c>
      <c r="CC201" s="210">
        <f>(VLOOKUP(Horizontal!$C201&amp;Horizontal!$B201&amp;Horizontal!CC$11,Vertical!$E:$O,CC$10,0))+0</f>
        <v>12</v>
      </c>
      <c r="CD201" s="207">
        <f>(VLOOKUP(Horizontal!$C201&amp;Horizontal!$B201&amp;Horizontal!CD$11,Vertical!$E:$O,CD$10,0))+0</f>
        <v>0</v>
      </c>
      <c r="CE201" s="207">
        <f>(VLOOKUP(Horizontal!$C201&amp;Horizontal!$B201&amp;Horizontal!CE$11,Vertical!$E:$O,CE$10,0))+0</f>
        <v>9.52</v>
      </c>
      <c r="CF201" s="207">
        <f>(VLOOKUP(Horizontal!$C201&amp;Horizontal!$B201&amp;Horizontal!CF$11,Vertical!$E:$O,CF$10,0))+0</f>
        <v>9.52</v>
      </c>
      <c r="CG201" s="207">
        <f>(VLOOKUP(Horizontal!$C201&amp;Horizontal!$B201&amp;Horizontal!CG$11,Vertical!$E:$O,CG$10,0))+0</f>
        <v>0</v>
      </c>
      <c r="CH201" s="207">
        <f>(VLOOKUP(Horizontal!$C201&amp;Horizontal!$B201&amp;Horizontal!CH$11,Vertical!$E:$O,CH$10,0))+0</f>
        <v>41.67</v>
      </c>
      <c r="CI201" s="207">
        <f>(VLOOKUP(Horizontal!$C201&amp;Horizontal!$B201&amp;Horizontal!CI$11,Vertical!$E:$O,CI$10,0))+0</f>
        <v>41.67</v>
      </c>
      <c r="CJ201" s="207">
        <f>(VLOOKUP(Horizontal!$C201&amp;Horizontal!$B201&amp;Horizontal!CJ$11,Vertical!$E:$O,CJ$10,0))+0</f>
        <v>53.57</v>
      </c>
      <c r="CK201" s="209">
        <f>(VLOOKUP(Horizontal!$C201&amp;Horizontal!$B201&amp;Horizontal!CK$11,Vertical!$E:$O,CK$10,0))+0</f>
        <v>53.85</v>
      </c>
      <c r="CL201" s="210">
        <f>(VLOOKUP(Horizontal!$C201&amp;Horizontal!$B201&amp;Horizontal!CL$11,Vertical!$E:$O,CL$10,0))+0</f>
        <v>68</v>
      </c>
      <c r="CM201" s="207">
        <f>(VLOOKUP(Horizontal!$C201&amp;Horizontal!$B201&amp;Horizontal!CM$11,Vertical!$E:$O,CM$10,0))+0</f>
        <v>100</v>
      </c>
      <c r="CN201" s="207">
        <f>(VLOOKUP(Horizontal!$C201&amp;Horizontal!$B201&amp;Horizontal!CN$11,Vertical!$E:$O,CN$10,0))+0</f>
        <v>28.57</v>
      </c>
      <c r="CO201" s="207">
        <f>(VLOOKUP(Horizontal!$C201&amp;Horizontal!$B201&amp;Horizontal!CO$11,Vertical!$E:$O,CO$10,0))+0</f>
        <v>28.57</v>
      </c>
      <c r="CP201" s="207">
        <f>(VLOOKUP(Horizontal!$C201&amp;Horizontal!$B201&amp;Horizontal!CP$11,Vertical!$E:$O,CP$10,0))+0</f>
        <v>5</v>
      </c>
      <c r="CQ201" s="207">
        <f>(VLOOKUP(Horizontal!$C201&amp;Horizontal!$B201&amp;Horizontal!CQ$11,Vertical!$E:$O,CQ$10,0))+0</f>
        <v>25</v>
      </c>
      <c r="CR201" s="207">
        <f>(VLOOKUP(Horizontal!$C201&amp;Horizontal!$B201&amp;Horizontal!CR$11,Vertical!$E:$O,CR$10,0))+0</f>
        <v>37.5</v>
      </c>
      <c r="CS201" s="207">
        <f>(VLOOKUP(Horizontal!$C201&amp;Horizontal!$B201&amp;Horizontal!CS$11,Vertical!$E:$O,CS$10,0))+0</f>
        <v>25</v>
      </c>
      <c r="CT201" s="207">
        <f>(VLOOKUP(Horizontal!$C201&amp;Horizontal!$B201&amp;Horizontal!CT$11,Vertical!$E:$O,CT$10,0))+0</f>
        <v>23.08</v>
      </c>
      <c r="CU201" s="150"/>
      <c r="CV201" s="211">
        <f t="shared" si="80"/>
        <v>13.560000000000002</v>
      </c>
      <c r="CW201" s="190">
        <f t="shared" si="81"/>
        <v>18.680000000000007</v>
      </c>
      <c r="CX201" s="190">
        <f t="shared" si="82"/>
        <v>18.640000000000043</v>
      </c>
      <c r="CY201" s="190">
        <f t="shared" si="83"/>
        <v>19.430000000000007</v>
      </c>
      <c r="CZ201" s="190">
        <f t="shared" si="84"/>
        <v>27.860000000000014</v>
      </c>
      <c r="DA201" s="190">
        <f t="shared" si="85"/>
        <v>57.369999999999976</v>
      </c>
      <c r="DB201" s="190">
        <f t="shared" si="86"/>
        <v>46.949999999999989</v>
      </c>
      <c r="DC201" s="190">
        <f t="shared" si="87"/>
        <v>38.5</v>
      </c>
      <c r="DD201" s="212">
        <f t="shared" si="88"/>
        <v>40.75</v>
      </c>
      <c r="DE201" s="9">
        <v>170</v>
      </c>
      <c r="DF201" s="212">
        <f t="shared" si="89"/>
        <v>-273.35278959810864</v>
      </c>
      <c r="DG201" s="264"/>
      <c r="DH201" s="265"/>
      <c r="DI201" s="265"/>
      <c r="DJ201" s="266"/>
      <c r="DK201" s="190">
        <v>784.9</v>
      </c>
      <c r="DL201" s="190">
        <v>784.9</v>
      </c>
      <c r="DM201" s="190">
        <v>784.9</v>
      </c>
      <c r="DN201" s="212">
        <v>784.9</v>
      </c>
      <c r="DO201" s="190">
        <v>505.18</v>
      </c>
      <c r="DP201" s="190">
        <v>505.18</v>
      </c>
      <c r="DQ201" s="190">
        <v>505.18</v>
      </c>
      <c r="DR201" s="212">
        <v>505.18</v>
      </c>
      <c r="DS201" s="150"/>
      <c r="DT201" s="190">
        <v>485</v>
      </c>
      <c r="DU201" s="190">
        <v>456</v>
      </c>
      <c r="DV201" s="190">
        <v>390</v>
      </c>
      <c r="DW201" s="190">
        <v>325</v>
      </c>
      <c r="DX201" s="190"/>
      <c r="DY201" s="190"/>
      <c r="DZ201" s="190"/>
      <c r="EA201" s="190">
        <v>321.33</v>
      </c>
      <c r="EB201" s="190"/>
      <c r="EC201" s="190"/>
      <c r="ED201" s="190">
        <f>((DT201+DU201+EA201*3)/5)+0</f>
        <v>380.99799999999999</v>
      </c>
      <c r="EE201" s="190">
        <v>220</v>
      </c>
      <c r="EF201" s="190">
        <v>185</v>
      </c>
      <c r="EG201" s="190">
        <v>175</v>
      </c>
      <c r="EH201" s="212">
        <v>160</v>
      </c>
      <c r="EI201" s="213"/>
      <c r="EJ201" s="211">
        <v>15</v>
      </c>
      <c r="EK201" s="190">
        <v>20</v>
      </c>
      <c r="EL201" s="190">
        <v>20</v>
      </c>
      <c r="EM201" s="190">
        <v>30</v>
      </c>
      <c r="EN201" s="190"/>
      <c r="EO201" s="190"/>
      <c r="EP201" s="190"/>
      <c r="EQ201" s="190">
        <v>26.7</v>
      </c>
      <c r="ER201" s="190"/>
      <c r="ES201" s="190"/>
      <c r="ET201" s="190">
        <f>((EJ201+EK201+EQ201*3)/5)+0</f>
        <v>23.02</v>
      </c>
      <c r="EU201" s="190">
        <v>58</v>
      </c>
      <c r="EV201" s="190">
        <v>55</v>
      </c>
      <c r="EW201" s="190">
        <v>45</v>
      </c>
      <c r="EX201" s="212">
        <v>45</v>
      </c>
      <c r="EY201" s="211"/>
      <c r="EZ201" s="75">
        <f t="shared" si="126"/>
        <v>-4.5068814113292249E-2</v>
      </c>
      <c r="FA201" s="89">
        <f t="shared" si="134"/>
        <v>-0.1</v>
      </c>
      <c r="FB201" s="212"/>
      <c r="FC201" s="213">
        <f t="shared" si="106"/>
        <v>-5</v>
      </c>
      <c r="FD201" s="213">
        <f t="shared" si="107"/>
        <v>0</v>
      </c>
      <c r="FE201" s="213">
        <f t="shared" si="108"/>
        <v>0</v>
      </c>
      <c r="FF201" s="213">
        <f t="shared" si="109"/>
        <v>10</v>
      </c>
      <c r="FG201" s="213"/>
      <c r="FH201" s="213"/>
      <c r="FI201" s="213"/>
      <c r="FJ201" s="213"/>
      <c r="FK201" s="213"/>
      <c r="FL201" s="213"/>
      <c r="FM201" s="213">
        <f t="shared" si="110"/>
        <v>3.0199999999999996</v>
      </c>
      <c r="FN201" s="213">
        <f t="shared" si="111"/>
        <v>38</v>
      </c>
      <c r="FO201" s="213">
        <f t="shared" si="112"/>
        <v>35</v>
      </c>
      <c r="FP201" s="213">
        <f t="shared" si="113"/>
        <v>25</v>
      </c>
      <c r="FQ201" s="213">
        <f t="shared" si="114"/>
        <v>25</v>
      </c>
      <c r="FR201" s="213"/>
      <c r="FS201" s="211"/>
      <c r="FT201" s="190"/>
      <c r="FU201" s="190"/>
      <c r="FV201" s="190"/>
      <c r="FW201" s="190"/>
      <c r="FX201" s="190"/>
      <c r="FY201" s="190"/>
      <c r="FZ201" s="190"/>
      <c r="GA201" s="190"/>
      <c r="GB201" s="190"/>
      <c r="GC201" s="190"/>
      <c r="GD201" s="190"/>
      <c r="GE201" s="190"/>
      <c r="GF201" s="190"/>
      <c r="GG201" s="212"/>
    </row>
    <row r="202" spans="2:189">
      <c r="B202" s="33">
        <f t="shared" si="142"/>
        <v>43326</v>
      </c>
      <c r="C202" s="30" t="str">
        <f t="shared" si="143"/>
        <v>S33</v>
      </c>
      <c r="D202" s="30">
        <v>2018</v>
      </c>
      <c r="E202" s="30" t="str">
        <f t="shared" ref="E202" si="159">D202&amp;C202</f>
        <v>2018S33</v>
      </c>
      <c r="F202" s="30" t="str">
        <f t="shared" si="133"/>
        <v>82018</v>
      </c>
      <c r="G202" s="208" t="str">
        <f>VLOOKUP(Horizontal!$C202&amp;Horizontal!$B202&amp;Horizontal!G$11,Vertical!$E:$O,G$10,0)</f>
        <v>-20,46</v>
      </c>
      <c r="H202" s="207">
        <f>(VLOOKUP(Horizontal!$C202&amp;Horizontal!$B202&amp;Horizontal!H$11,Vertical!$E:$O,H$10,0))+0</f>
        <v>484.82</v>
      </c>
      <c r="I202" s="207">
        <f>(VLOOKUP(Horizontal!$C202&amp;Horizontal!$B202&amp;Horizontal!I$11,Vertical!$E:$O,I$10,0))+0</f>
        <v>468.06</v>
      </c>
      <c r="J202" s="207">
        <f>(VLOOKUP(Horizontal!$C202&amp;Horizontal!$B202&amp;Horizontal!J$11,Vertical!$E:$O,J$10,0))+0</f>
        <v>417.26</v>
      </c>
      <c r="K202" s="207">
        <f>(VLOOKUP(Horizontal!$C202&amp;Horizontal!$B202&amp;Horizontal!K$11,Vertical!$E:$O,K$10,0))+0</f>
        <v>369.2</v>
      </c>
      <c r="L202" s="207">
        <f>(VLOOKUP(Horizontal!$C202&amp;Horizontal!$B202&amp;Horizontal!L$11,Vertical!$E:$O,L$10,0))+0</f>
        <v>270.44</v>
      </c>
      <c r="M202" s="207">
        <f>(VLOOKUP(Horizontal!$C202&amp;Horizontal!$B202&amp;Horizontal!M$11,Vertical!$E:$O,M$10,0))+0</f>
        <v>220.67</v>
      </c>
      <c r="N202" s="207">
        <f>(VLOOKUP(Horizontal!$C202&amp;Horizontal!$B202&amp;Horizontal!N$11,Vertical!$E:$O,N$10,0))+0</f>
        <v>182.61</v>
      </c>
      <c r="O202" s="207">
        <f>(VLOOKUP(Horizontal!$C202&amp;Horizontal!$B202&amp;Horizontal!O$11,Vertical!$E:$O,O$10,0))+0</f>
        <v>170.48</v>
      </c>
      <c r="P202" s="209">
        <f>(VLOOKUP(Horizontal!$C202&amp;Horizontal!$B202&amp;Horizontal!P$11,Vertical!$E:$O,P$10,0))+0</f>
        <v>154.94</v>
      </c>
      <c r="Q202" s="210">
        <f>(VLOOKUP(Horizontal!$C202&amp;Horizontal!$B202&amp;Horizontal!Q$11,Vertical!$E:$O,Q$10,0))+0</f>
        <v>55</v>
      </c>
      <c r="R202" s="207">
        <f>(VLOOKUP(Horizontal!$C202&amp;Horizontal!$B202&amp;Horizontal!R$11,Vertical!$E:$O,R$10,0))+0</f>
        <v>57</v>
      </c>
      <c r="S202" s="207">
        <f>(VLOOKUP(Horizontal!$C202&amp;Horizontal!$B202&amp;Horizontal!S$11,Vertical!$E:$O,S$10,0))+0</f>
        <v>61</v>
      </c>
      <c r="T202" s="207">
        <f>(VLOOKUP(Horizontal!$C202&amp;Horizontal!$B202&amp;Horizontal!T$11,Vertical!$E:$O,T$10,0))+0</f>
        <v>60</v>
      </c>
      <c r="U202" s="207">
        <f>(VLOOKUP(Horizontal!$C202&amp;Horizontal!$B202&amp;Horizontal!U$11,Vertical!$E:$O,U$10,0))+0</f>
        <v>53</v>
      </c>
      <c r="V202" s="207">
        <f>(VLOOKUP(Horizontal!$C202&amp;Horizontal!$B202&amp;Horizontal!V$11,Vertical!$E:$O,V$10,0))+0</f>
        <v>43</v>
      </c>
      <c r="W202" s="207">
        <f>(VLOOKUP(Horizontal!$C202&amp;Horizontal!$B202&amp;Horizontal!W$11,Vertical!$E:$O,W$10,0))+0</f>
        <v>34</v>
      </c>
      <c r="X202" s="207">
        <f>(VLOOKUP(Horizontal!$C202&amp;Horizontal!$B202&amp;Horizontal!X$11,Vertical!$E:$O,X$10,0))+0</f>
        <v>31</v>
      </c>
      <c r="Y202" s="209">
        <f>(VLOOKUP(Horizontal!$C202&amp;Horizontal!$B202&amp;Horizontal!Y$11,Vertical!$E:$O,Y$10,0))+0</f>
        <v>30</v>
      </c>
      <c r="Z202" s="210">
        <f>(VLOOKUP(Horizontal!$C202&amp;Horizontal!$B202&amp;Horizontal!Z$11,Vertical!$E:$O,Z$10,0))+0</f>
        <v>0.41</v>
      </c>
      <c r="AA202" s="207">
        <f>(VLOOKUP(Horizontal!$C202&amp;Horizontal!$B202&amp;Horizontal!AA$11,Vertical!$E:$O,AA$10,0))+0</f>
        <v>0</v>
      </c>
      <c r="AB202" s="207">
        <f>(VLOOKUP(Horizontal!$C202&amp;Horizontal!$B202&amp;Horizontal!AB$11,Vertical!$E:$O,AB$10,0))+0</f>
        <v>0</v>
      </c>
      <c r="AC202" s="207">
        <f>(VLOOKUP(Horizontal!$C202&amp;Horizontal!$B202&amp;Horizontal!AC$11,Vertical!$E:$O,AC$10,0))+0</f>
        <v>0</v>
      </c>
      <c r="AD202" s="207">
        <f>(VLOOKUP(Horizontal!$C202&amp;Horizontal!$B202&amp;Horizontal!AD$11,Vertical!$E:$O,AD$10,0))+0</f>
        <v>8.33</v>
      </c>
      <c r="AE202" s="207">
        <f>(VLOOKUP(Horizontal!$C202&amp;Horizontal!$B202&amp;Horizontal!AE$11,Vertical!$E:$O,AE$10,0))+0</f>
        <v>27.27</v>
      </c>
      <c r="AF202" s="207">
        <f>(VLOOKUP(Horizontal!$C202&amp;Horizontal!$B202&amp;Horizontal!AF$11,Vertical!$E:$O,AF$10,0))+0</f>
        <v>15.15</v>
      </c>
      <c r="AG202" s="207">
        <f>(VLOOKUP(Horizontal!$C202&amp;Horizontal!$B202&amp;Horizontal!AG$11,Vertical!$E:$O,AG$10,0))+0</f>
        <v>10</v>
      </c>
      <c r="AH202" s="209">
        <f>(VLOOKUP(Horizontal!$C202&amp;Horizontal!$B202&amp;Horizontal!AH$11,Vertical!$E:$O,AH$10,0))+0</f>
        <v>13.79</v>
      </c>
      <c r="AI202" s="210">
        <f>(VLOOKUP(Horizontal!$C202&amp;Horizontal!$B202&amp;Horizontal!AI$11,Vertical!$E:$O,AI$10,0))+0</f>
        <v>17.07</v>
      </c>
      <c r="AJ202" s="207">
        <f>(VLOOKUP(Horizontal!$C202&amp;Horizontal!$B202&amp;Horizontal!AJ$11,Vertical!$E:$O,AJ$10,0))+0</f>
        <v>3.7</v>
      </c>
      <c r="AK202" s="207">
        <f>(VLOOKUP(Horizontal!$C202&amp;Horizontal!$B202&amp;Horizontal!AK$11,Vertical!$E:$O,AK$10,0))+0</f>
        <v>0</v>
      </c>
      <c r="AL202" s="207">
        <f>(VLOOKUP(Horizontal!$C202&amp;Horizontal!$B202&amp;Horizontal!AL$11,Vertical!$E:$O,AL$10,0))+0</f>
        <v>0</v>
      </c>
      <c r="AM202" s="207">
        <f>(VLOOKUP(Horizontal!$C202&amp;Horizontal!$B202&amp;Horizontal!AM$11,Vertical!$E:$O,AM$10,0))+0</f>
        <v>0</v>
      </c>
      <c r="AN202" s="207">
        <f>(VLOOKUP(Horizontal!$C202&amp;Horizontal!$B202&amp;Horizontal!AN$11,Vertical!$E:$O,AN$10,0))+0</f>
        <v>39.39</v>
      </c>
      <c r="AO202" s="207">
        <f>(VLOOKUP(Horizontal!$C202&amp;Horizontal!$B202&amp;Horizontal!AO$11,Vertical!$E:$O,AO$10,0))+0</f>
        <v>45.45</v>
      </c>
      <c r="AP202" s="207">
        <f>(VLOOKUP(Horizontal!$C202&amp;Horizontal!$B202&amp;Horizontal!AP$11,Vertical!$E:$O,AP$10,0))+0</f>
        <v>60</v>
      </c>
      <c r="AQ202" s="209">
        <f>(VLOOKUP(Horizontal!$C202&amp;Horizontal!$B202&amp;Horizontal!AQ$11,Vertical!$E:$O,AQ$10,0))+0</f>
        <v>79.31</v>
      </c>
      <c r="AR202" s="210">
        <f>(VLOOKUP(Horizontal!$C202&amp;Horizontal!$B202&amp;Horizontal!AR$11,Vertical!$E:$O,AR$10,0))+0</f>
        <v>82.52</v>
      </c>
      <c r="AS202" s="207">
        <f>(VLOOKUP(Horizontal!$C202&amp;Horizontal!$B202&amp;Horizontal!AS$11,Vertical!$E:$O,AS$10,0))+0</f>
        <v>96.3</v>
      </c>
      <c r="AT202" s="207">
        <f>(VLOOKUP(Horizontal!$C202&amp;Horizontal!$B202&amp;Horizontal!AT$11,Vertical!$E:$O,AT$10,0))+0</f>
        <v>100</v>
      </c>
      <c r="AU202" s="207">
        <f>(VLOOKUP(Horizontal!$C202&amp;Horizontal!$B202&amp;Horizontal!AU$11,Vertical!$E:$O,AU$10,0))+0</f>
        <v>100</v>
      </c>
      <c r="AV202" s="207">
        <f>(VLOOKUP(Horizontal!$C202&amp;Horizontal!$B202&amp;Horizontal!AV$11,Vertical!$E:$O,AV$10,0))+0</f>
        <v>91.67</v>
      </c>
      <c r="AW202" s="207">
        <f>(VLOOKUP(Horizontal!$C202&amp;Horizontal!$B202&amp;Horizontal!AW$11,Vertical!$E:$O,AW$10,0))+0</f>
        <v>33.33</v>
      </c>
      <c r="AX202" s="207">
        <f>(VLOOKUP(Horizontal!$C202&amp;Horizontal!$B202&amp;Horizontal!AX$11,Vertical!$E:$O,AX$10,0))+0</f>
        <v>39.39</v>
      </c>
      <c r="AY202" s="207">
        <f>(VLOOKUP(Horizontal!$C202&amp;Horizontal!$B202&amp;Horizontal!AY$11,Vertical!$E:$O,AY$10,0))+0</f>
        <v>30</v>
      </c>
      <c r="AZ202" s="209">
        <f>(VLOOKUP(Horizontal!$C202&amp;Horizontal!$B202&amp;Horizontal!AZ$11,Vertical!$E:$O,AZ$10,0))+0</f>
        <v>6.9</v>
      </c>
      <c r="BA202" s="208">
        <f>(VLOOKUP(Horizontal!$C202&amp;Horizontal!$B202&amp;Horizontal!BA$11,Vertical!$E:$O,BA$10,0))+0</f>
        <v>14.83</v>
      </c>
      <c r="BB202" s="210">
        <f>(VLOOKUP(Horizontal!$C202&amp;Horizontal!$B202&amp;Horizontal!BB$11,Vertical!$E:$O,BB$10,0))+0</f>
        <v>499.23</v>
      </c>
      <c r="BC202" s="207">
        <f>(VLOOKUP(Horizontal!$C202&amp;Horizontal!$B202&amp;Horizontal!BC$11,Vertical!$E:$O,BC$10,0))+0</f>
        <v>485.5</v>
      </c>
      <c r="BD202" s="207">
        <f>(VLOOKUP(Horizontal!$C202&amp;Horizontal!$B202&amp;Horizontal!BD$11,Vertical!$E:$O,BD$10,0))+0</f>
        <v>434.32</v>
      </c>
      <c r="BE202" s="207">
        <f>(VLOOKUP(Horizontal!$C202&amp;Horizontal!$B202&amp;Horizontal!BE$11,Vertical!$E:$O,BE$10,0))+0</f>
        <v>389.04</v>
      </c>
      <c r="BF202" s="207">
        <f>(VLOOKUP(Horizontal!$C202&amp;Horizontal!$B202&amp;Horizontal!BF$11,Vertical!$E:$O,BF$10,0))+0</f>
        <v>294.07</v>
      </c>
      <c r="BG202" s="207">
        <f>(VLOOKUP(Horizontal!$C202&amp;Horizontal!$B202&amp;Horizontal!BG$11,Vertical!$E:$O,BG$10,0))+0</f>
        <v>276.73</v>
      </c>
      <c r="BH202" s="207">
        <f>(VLOOKUP(Horizontal!$C202&amp;Horizontal!$B202&amp;Horizontal!BH$11,Vertical!$E:$O,BH$10,0))+0</f>
        <v>230.03</v>
      </c>
      <c r="BI202" s="207">
        <f>(VLOOKUP(Horizontal!$C202&amp;Horizontal!$B202&amp;Horizontal!BI$11,Vertical!$E:$O,BI$10,0))+0</f>
        <v>208.45</v>
      </c>
      <c r="BJ202" s="209">
        <f>(VLOOKUP(Horizontal!$C202&amp;Horizontal!$B202&amp;Horizontal!BJ$11,Vertical!$E:$O,BJ$10,0))+0</f>
        <v>195.07</v>
      </c>
      <c r="BK202" s="210">
        <f>(VLOOKUP(Horizontal!$C202&amp;Horizontal!$B202&amp;Horizontal!BK$11,Vertical!$E:$O,BK$10,0))+0</f>
        <v>55</v>
      </c>
      <c r="BL202" s="207">
        <f>(VLOOKUP(Horizontal!$C202&amp;Horizontal!$B202&amp;Horizontal!BL$11,Vertical!$E:$O,BL$10,0))+0</f>
        <v>50</v>
      </c>
      <c r="BM202" s="207">
        <f>(VLOOKUP(Horizontal!$C202&amp;Horizontal!$B202&amp;Horizontal!BM$11,Vertical!$E:$O,BM$10,0))+0</f>
        <v>48</v>
      </c>
      <c r="BN202" s="207">
        <f>(VLOOKUP(Horizontal!$C202&amp;Horizontal!$B202&amp;Horizontal!BN$11,Vertical!$E:$O,BN$10,0))+0</f>
        <v>47</v>
      </c>
      <c r="BO202" s="207">
        <f>(VLOOKUP(Horizontal!$C202&amp;Horizontal!$B202&amp;Horizontal!BO$11,Vertical!$E:$O,BO$10,0))+0</f>
        <v>44</v>
      </c>
      <c r="BP202" s="207">
        <f>(VLOOKUP(Horizontal!$C202&amp;Horizontal!$B202&amp;Horizontal!BP$11,Vertical!$E:$O,BP$10,0))+0</f>
        <v>38</v>
      </c>
      <c r="BQ202" s="207">
        <f>(VLOOKUP(Horizontal!$C202&amp;Horizontal!$B202&amp;Horizontal!BQ$11,Vertical!$E:$O,BQ$10,0))+0</f>
        <v>34</v>
      </c>
      <c r="BR202" s="207">
        <f>(VLOOKUP(Horizontal!$C202&amp;Horizontal!$B202&amp;Horizontal!BR$11,Vertical!$E:$O,BR$10,0))+0</f>
        <v>32</v>
      </c>
      <c r="BS202" s="209">
        <f>(VLOOKUP(Horizontal!$C202&amp;Horizontal!$B202&amp;Horizontal!BS$11,Vertical!$E:$O,BS$10,0))+0</f>
        <v>30</v>
      </c>
      <c r="BT202" s="210">
        <f>(VLOOKUP(Horizontal!$C202&amp;Horizontal!$B202&amp;Horizontal!BT$11,Vertical!$E:$O,BT$10,0))+0</f>
        <v>13.04</v>
      </c>
      <c r="BU202" s="207">
        <f>(VLOOKUP(Horizontal!$C202&amp;Horizontal!$B202&amp;Horizontal!BU$11,Vertical!$E:$O,BU$10,0))+0</f>
        <v>0</v>
      </c>
      <c r="BV202" s="207">
        <f>(VLOOKUP(Horizontal!$C202&amp;Horizontal!$B202&amp;Horizontal!BV$11,Vertical!$E:$O,BV$10,0))+0</f>
        <v>11.11</v>
      </c>
      <c r="BW202" s="207">
        <f>(VLOOKUP(Horizontal!$C202&amp;Horizontal!$B202&amp;Horizontal!BW$11,Vertical!$E:$O,BW$10,0))+0</f>
        <v>9.52</v>
      </c>
      <c r="BX202" s="207">
        <f>(VLOOKUP(Horizontal!$C202&amp;Horizontal!$B202&amp;Horizontal!BX$11,Vertical!$E:$O,BX$10,0))+0</f>
        <v>28</v>
      </c>
      <c r="BY202" s="207">
        <f>(VLOOKUP(Horizontal!$C202&amp;Horizontal!$B202&amp;Horizontal!BY$11,Vertical!$E:$O,BY$10,0))+0</f>
        <v>33.33</v>
      </c>
      <c r="BZ202" s="207">
        <f>(VLOOKUP(Horizontal!$C202&amp;Horizontal!$B202&amp;Horizontal!BZ$11,Vertical!$E:$O,BZ$10,0))+0</f>
        <v>8.6999999999999993</v>
      </c>
      <c r="CA202" s="207">
        <f>(VLOOKUP(Horizontal!$C202&amp;Horizontal!$B202&amp;Horizontal!CA$11,Vertical!$E:$O,CA$10,0))+0</f>
        <v>25</v>
      </c>
      <c r="CB202" s="209">
        <f>(VLOOKUP(Horizontal!$C202&amp;Horizontal!$B202&amp;Horizontal!CB$11,Vertical!$E:$O,CB$10,0))+0</f>
        <v>30.77</v>
      </c>
      <c r="CC202" s="210">
        <f>(VLOOKUP(Horizontal!$C202&amp;Horizontal!$B202&amp;Horizontal!CC$11,Vertical!$E:$O,CC$10,0))+0</f>
        <v>17.39</v>
      </c>
      <c r="CD202" s="207">
        <f>(VLOOKUP(Horizontal!$C202&amp;Horizontal!$B202&amp;Horizontal!CD$11,Vertical!$E:$O,CD$10,0))+0</f>
        <v>13.04</v>
      </c>
      <c r="CE202" s="207">
        <f>(VLOOKUP(Horizontal!$C202&amp;Horizontal!$B202&amp;Horizontal!CE$11,Vertical!$E:$O,CE$10,0))+0</f>
        <v>0</v>
      </c>
      <c r="CF202" s="207">
        <f>(VLOOKUP(Horizontal!$C202&amp;Horizontal!$B202&amp;Horizontal!CF$11,Vertical!$E:$O,CF$10,0))+0</f>
        <v>0</v>
      </c>
      <c r="CG202" s="207">
        <f>(VLOOKUP(Horizontal!$C202&amp;Horizontal!$B202&amp;Horizontal!CG$11,Vertical!$E:$O,CG$10,0))+0</f>
        <v>8</v>
      </c>
      <c r="CH202" s="207">
        <f>(VLOOKUP(Horizontal!$C202&amp;Horizontal!$B202&amp;Horizontal!CH$11,Vertical!$E:$O,CH$10,0))+0</f>
        <v>37.5</v>
      </c>
      <c r="CI202" s="207">
        <f>(VLOOKUP(Horizontal!$C202&amp;Horizontal!$B202&amp;Horizontal!CI$11,Vertical!$E:$O,CI$10,0))+0</f>
        <v>52.17</v>
      </c>
      <c r="CJ202" s="207">
        <f>(VLOOKUP(Horizontal!$C202&amp;Horizontal!$B202&amp;Horizontal!CJ$11,Vertical!$E:$O,CJ$10,0))+0</f>
        <v>50</v>
      </c>
      <c r="CK202" s="209">
        <f>(VLOOKUP(Horizontal!$C202&amp;Horizontal!$B202&amp;Horizontal!CK$11,Vertical!$E:$O,CK$10,0))+0</f>
        <v>53.85</v>
      </c>
      <c r="CL202" s="210">
        <f>(VLOOKUP(Horizontal!$C202&amp;Horizontal!$B202&amp;Horizontal!CL$11,Vertical!$E:$O,CL$10,0))+0</f>
        <v>69.569999999999993</v>
      </c>
      <c r="CM202" s="207">
        <f>(VLOOKUP(Horizontal!$C202&amp;Horizontal!$B202&amp;Horizontal!CM$11,Vertical!$E:$O,CM$10,0))+0</f>
        <v>86.96</v>
      </c>
      <c r="CN202" s="207">
        <f>(VLOOKUP(Horizontal!$C202&amp;Horizontal!$B202&amp;Horizontal!CN$11,Vertical!$E:$O,CN$10,0))+0</f>
        <v>88.89</v>
      </c>
      <c r="CO202" s="207">
        <f>(VLOOKUP(Horizontal!$C202&amp;Horizontal!$B202&amp;Horizontal!CO$11,Vertical!$E:$O,CO$10,0))+0</f>
        <v>90.48</v>
      </c>
      <c r="CP202" s="207">
        <f>(VLOOKUP(Horizontal!$C202&amp;Horizontal!$B202&amp;Horizontal!CP$11,Vertical!$E:$O,CP$10,0))+0</f>
        <v>64</v>
      </c>
      <c r="CQ202" s="207">
        <f>(VLOOKUP(Horizontal!$C202&amp;Horizontal!$B202&amp;Horizontal!CQ$11,Vertical!$E:$O,CQ$10,0))+0</f>
        <v>29.17</v>
      </c>
      <c r="CR202" s="207">
        <f>(VLOOKUP(Horizontal!$C202&amp;Horizontal!$B202&amp;Horizontal!CR$11,Vertical!$E:$O,CR$10,0))+0</f>
        <v>39.130000000000003</v>
      </c>
      <c r="CS202" s="207">
        <f>(VLOOKUP(Horizontal!$C202&amp;Horizontal!$B202&amp;Horizontal!CS$11,Vertical!$E:$O,CS$10,0))+0</f>
        <v>25</v>
      </c>
      <c r="CT202" s="207">
        <f>(VLOOKUP(Horizontal!$C202&amp;Horizontal!$B202&amp;Horizontal!CT$11,Vertical!$E:$O,CT$10,0))+0</f>
        <v>15.38</v>
      </c>
      <c r="CU202" s="150"/>
      <c r="CV202" s="211">
        <f t="shared" si="80"/>
        <v>14.410000000000025</v>
      </c>
      <c r="CW202" s="190">
        <f t="shared" si="81"/>
        <v>17.439999999999998</v>
      </c>
      <c r="CX202" s="190">
        <f t="shared" si="82"/>
        <v>17.060000000000002</v>
      </c>
      <c r="CY202" s="190">
        <f t="shared" si="83"/>
        <v>19.840000000000032</v>
      </c>
      <c r="CZ202" s="190">
        <f t="shared" si="84"/>
        <v>23.629999999999995</v>
      </c>
      <c r="DA202" s="190">
        <f t="shared" si="85"/>
        <v>56.060000000000031</v>
      </c>
      <c r="DB202" s="190">
        <f t="shared" si="86"/>
        <v>47.419999999999987</v>
      </c>
      <c r="DC202" s="190">
        <f t="shared" si="87"/>
        <v>37.97</v>
      </c>
      <c r="DD202" s="212">
        <f t="shared" si="88"/>
        <v>40.129999999999995</v>
      </c>
      <c r="DE202" s="9">
        <v>170</v>
      </c>
      <c r="DF202" s="212">
        <f t="shared" si="89"/>
        <v>-276.36278959810863</v>
      </c>
      <c r="DG202" s="264"/>
      <c r="DH202" s="265"/>
      <c r="DI202" s="265"/>
      <c r="DJ202" s="266"/>
      <c r="DK202" s="190">
        <v>757.84</v>
      </c>
      <c r="DL202" s="190">
        <v>757.84</v>
      </c>
      <c r="DM202" s="190">
        <v>757.84</v>
      </c>
      <c r="DN202" s="212">
        <v>757.84</v>
      </c>
      <c r="DO202" s="190">
        <v>505.18</v>
      </c>
      <c r="DP202" s="190">
        <v>505.18</v>
      </c>
      <c r="DQ202" s="190">
        <v>505.18</v>
      </c>
      <c r="DR202" s="212">
        <v>505.18</v>
      </c>
      <c r="DS202" s="150"/>
      <c r="DT202" s="190">
        <v>485</v>
      </c>
      <c r="DU202" s="190">
        <v>465</v>
      </c>
      <c r="DV202" s="190">
        <v>400</v>
      </c>
      <c r="DW202" s="190">
        <v>350</v>
      </c>
      <c r="DX202" s="190"/>
      <c r="DY202" s="190"/>
      <c r="DZ202" s="190"/>
      <c r="EA202" s="190">
        <v>335.3</v>
      </c>
      <c r="EB202" s="190"/>
      <c r="EC202" s="190"/>
      <c r="ED202" s="190">
        <f>((DT202+DU202+EA202*3)/5)+0</f>
        <v>391.18</v>
      </c>
      <c r="EE202" s="190">
        <v>220</v>
      </c>
      <c r="EF202" s="190">
        <v>185</v>
      </c>
      <c r="EG202" s="190">
        <v>175</v>
      </c>
      <c r="EH202" s="212">
        <v>160</v>
      </c>
      <c r="EI202" s="213"/>
      <c r="EJ202" s="211">
        <v>15</v>
      </c>
      <c r="EK202" s="190">
        <v>20</v>
      </c>
      <c r="EL202" s="190">
        <v>20</v>
      </c>
      <c r="EM202" s="190">
        <v>30</v>
      </c>
      <c r="EN202" s="190"/>
      <c r="EO202" s="190"/>
      <c r="EP202" s="190"/>
      <c r="EQ202" s="190">
        <v>26.7</v>
      </c>
      <c r="ER202" s="190"/>
      <c r="ES202" s="190"/>
      <c r="ET202" s="190">
        <f>((EJ202+EK202+EQ202*3)/5)+0</f>
        <v>23.02</v>
      </c>
      <c r="EU202" s="190">
        <v>55</v>
      </c>
      <c r="EV202" s="190">
        <v>55</v>
      </c>
      <c r="EW202" s="190">
        <v>45</v>
      </c>
      <c r="EX202" s="212">
        <v>45</v>
      </c>
      <c r="EY202" s="211"/>
      <c r="EZ202" s="75">
        <f t="shared" si="126"/>
        <v>-4.0477980453448345E-2</v>
      </c>
      <c r="FA202" s="89">
        <f t="shared" si="134"/>
        <v>-0.1</v>
      </c>
      <c r="FB202" s="212"/>
      <c r="FC202" s="213">
        <f t="shared" ref="FC202:FC233" si="160">(EJ202-20)+0</f>
        <v>-5</v>
      </c>
      <c r="FD202" s="213">
        <f t="shared" ref="FD202:FD233" si="161">(EK202-20)+0</f>
        <v>0</v>
      </c>
      <c r="FE202" s="213">
        <f t="shared" ref="FE202:FE233" si="162">(EL202-20)+0</f>
        <v>0</v>
      </c>
      <c r="FF202" s="213">
        <f t="shared" ref="FF202:FF233" si="163">(EM202-20)+0</f>
        <v>10</v>
      </c>
      <c r="FG202" s="213"/>
      <c r="FH202" s="213"/>
      <c r="FI202" s="213"/>
      <c r="FJ202" s="213"/>
      <c r="FK202" s="213"/>
      <c r="FL202" s="213"/>
      <c r="FM202" s="213">
        <f t="shared" ref="FM202:FM233" si="164">(ET202-20)+0</f>
        <v>3.0199999999999996</v>
      </c>
      <c r="FN202" s="213">
        <f t="shared" ref="FN202:FN233" si="165">(EU202-20)+0</f>
        <v>35</v>
      </c>
      <c r="FO202" s="213">
        <f t="shared" ref="FO202:FO233" si="166">(EV202-20)+0</f>
        <v>35</v>
      </c>
      <c r="FP202" s="213">
        <f t="shared" ref="FP202:FP233" si="167">(EW202-20)+0</f>
        <v>25</v>
      </c>
      <c r="FQ202" s="213">
        <f t="shared" ref="FQ202:FQ233" si="168">(EX202-20)+0</f>
        <v>25</v>
      </c>
      <c r="FR202" s="213"/>
      <c r="FS202" s="211"/>
      <c r="FT202" s="190"/>
      <c r="FU202" s="190"/>
      <c r="FV202" s="190"/>
      <c r="FW202" s="190"/>
      <c r="FX202" s="190"/>
      <c r="FY202" s="190"/>
      <c r="FZ202" s="190"/>
      <c r="GA202" s="190"/>
      <c r="GB202" s="190"/>
      <c r="GC202" s="190"/>
      <c r="GD202" s="190"/>
      <c r="GE202" s="190"/>
      <c r="GF202" s="190"/>
      <c r="GG202" s="212"/>
    </row>
    <row r="203" spans="2:189">
      <c r="B203" s="33">
        <f t="shared" si="142"/>
        <v>43333</v>
      </c>
      <c r="C203" s="30" t="str">
        <f t="shared" si="143"/>
        <v>S34</v>
      </c>
      <c r="D203" s="30">
        <v>2018</v>
      </c>
      <c r="E203" s="30" t="str">
        <f t="shared" ref="E203" si="169">D203&amp;C203</f>
        <v>2018S34</v>
      </c>
      <c r="F203" s="30" t="str">
        <f t="shared" si="133"/>
        <v>82018</v>
      </c>
      <c r="G203" s="208" t="str">
        <f>VLOOKUP(Horizontal!$C203&amp;Horizontal!$B203&amp;Horizontal!G$11,Vertical!$E:$O,G$10,0)</f>
        <v>-21,04</v>
      </c>
      <c r="H203" s="207">
        <f>(VLOOKUP(Horizontal!$C203&amp;Horizontal!$B203&amp;Horizontal!H$11,Vertical!$E:$O,H$10,0))+0</f>
        <v>484.21</v>
      </c>
      <c r="I203" s="207">
        <f>(VLOOKUP(Horizontal!$C203&amp;Horizontal!$B203&amp;Horizontal!I$11,Vertical!$E:$O,I$10,0))+0</f>
        <v>460.75</v>
      </c>
      <c r="J203" s="207">
        <f>(VLOOKUP(Horizontal!$C203&amp;Horizontal!$B203&amp;Horizontal!J$11,Vertical!$E:$O,J$10,0))+0</f>
        <v>375.51</v>
      </c>
      <c r="K203" s="207">
        <f>(VLOOKUP(Horizontal!$C203&amp;Horizontal!$B203&amp;Horizontal!K$11,Vertical!$E:$O,K$10,0))+0</f>
        <v>324.06</v>
      </c>
      <c r="L203" s="207">
        <f>(VLOOKUP(Horizontal!$C203&amp;Horizontal!$B203&amp;Horizontal!L$11,Vertical!$E:$O,L$10,0))+0</f>
        <v>246.47</v>
      </c>
      <c r="M203" s="207">
        <f>(VLOOKUP(Horizontal!$C203&amp;Horizontal!$B203&amp;Horizontal!M$11,Vertical!$E:$O,M$10,0))+0</f>
        <v>216.98</v>
      </c>
      <c r="N203" s="207">
        <f>(VLOOKUP(Horizontal!$C203&amp;Horizontal!$B203&amp;Horizontal!N$11,Vertical!$E:$O,N$10,0))+0</f>
        <v>182.69</v>
      </c>
      <c r="O203" s="207">
        <f>(VLOOKUP(Horizontal!$C203&amp;Horizontal!$B203&amp;Horizontal!O$11,Vertical!$E:$O,O$10,0))+0</f>
        <v>169.88</v>
      </c>
      <c r="P203" s="209">
        <f>(VLOOKUP(Horizontal!$C203&amp;Horizontal!$B203&amp;Horizontal!P$11,Vertical!$E:$O,P$10,0))+0</f>
        <v>155.02000000000001</v>
      </c>
      <c r="Q203" s="210">
        <f>(VLOOKUP(Horizontal!$C203&amp;Horizontal!$B203&amp;Horizontal!Q$11,Vertical!$E:$O,Q$10,0))+0</f>
        <v>59</v>
      </c>
      <c r="R203" s="207">
        <f>(VLOOKUP(Horizontal!$C203&amp;Horizontal!$B203&amp;Horizontal!R$11,Vertical!$E:$O,R$10,0))+0</f>
        <v>64</v>
      </c>
      <c r="S203" s="207">
        <f>(VLOOKUP(Horizontal!$C203&amp;Horizontal!$B203&amp;Horizontal!S$11,Vertical!$E:$O,S$10,0))+0</f>
        <v>65</v>
      </c>
      <c r="T203" s="207">
        <f>(VLOOKUP(Horizontal!$C203&amp;Horizontal!$B203&amp;Horizontal!T$11,Vertical!$E:$O,T$10,0))+0</f>
        <v>63</v>
      </c>
      <c r="U203" s="207">
        <f>(VLOOKUP(Horizontal!$C203&amp;Horizontal!$B203&amp;Horizontal!U$11,Vertical!$E:$O,U$10,0))+0</f>
        <v>56</v>
      </c>
      <c r="V203" s="207">
        <f>(VLOOKUP(Horizontal!$C203&amp;Horizontal!$B203&amp;Horizontal!V$11,Vertical!$E:$O,V$10,0))+0</f>
        <v>49</v>
      </c>
      <c r="W203" s="207">
        <f>(VLOOKUP(Horizontal!$C203&amp;Horizontal!$B203&amp;Horizontal!W$11,Vertical!$E:$O,W$10,0))+0</f>
        <v>38</v>
      </c>
      <c r="X203" s="207">
        <f>(VLOOKUP(Horizontal!$C203&amp;Horizontal!$B203&amp;Horizontal!X$11,Vertical!$E:$O,X$10,0))+0</f>
        <v>34</v>
      </c>
      <c r="Y203" s="209">
        <f>(VLOOKUP(Horizontal!$C203&amp;Horizontal!$B203&amp;Horizontal!Y$11,Vertical!$E:$O,Y$10,0))+0</f>
        <v>28</v>
      </c>
      <c r="Z203" s="210">
        <f>(VLOOKUP(Horizontal!$C203&amp;Horizontal!$B203&amp;Horizontal!Z$11,Vertical!$E:$O,Z$10,0))+0</f>
        <v>42.31</v>
      </c>
      <c r="AA203" s="207">
        <f>(VLOOKUP(Horizontal!$C203&amp;Horizontal!$B203&amp;Horizontal!AA$11,Vertical!$E:$O,AA$10,0))+0</f>
        <v>96.15</v>
      </c>
      <c r="AB203" s="207">
        <f>(VLOOKUP(Horizontal!$C203&amp;Horizontal!$B203&amp;Horizontal!AB$11,Vertical!$E:$O,AB$10,0))+0</f>
        <v>96.3</v>
      </c>
      <c r="AC203" s="207">
        <f>(VLOOKUP(Horizontal!$C203&amp;Horizontal!$B203&amp;Horizontal!AC$11,Vertical!$E:$O,AC$10,0))+0</f>
        <v>100</v>
      </c>
      <c r="AD203" s="207">
        <f>(VLOOKUP(Horizontal!$C203&amp;Horizontal!$B203&amp;Horizontal!AD$11,Vertical!$E:$O,AD$10,0))+0</f>
        <v>100</v>
      </c>
      <c r="AE203" s="207">
        <f>(VLOOKUP(Horizontal!$C203&amp;Horizontal!$B203&amp;Horizontal!AE$11,Vertical!$E:$O,AE$10,0))+0</f>
        <v>63.77</v>
      </c>
      <c r="AF203" s="207">
        <f>(VLOOKUP(Horizontal!$C203&amp;Horizontal!$B203&amp;Horizontal!AF$11,Vertical!$E:$O,AF$10,0))+0</f>
        <v>28.13</v>
      </c>
      <c r="AG203" s="207">
        <f>(VLOOKUP(Horizontal!$C203&amp;Horizontal!$B203&amp;Horizontal!AG$11,Vertical!$E:$O,AG$10,0))+0</f>
        <v>24.14</v>
      </c>
      <c r="AH203" s="209">
        <f>(VLOOKUP(Horizontal!$C203&amp;Horizontal!$B203&amp;Horizontal!AH$11,Vertical!$E:$O,AH$10,0))+0</f>
        <v>27.59</v>
      </c>
      <c r="AI203" s="210">
        <f>(VLOOKUP(Horizontal!$C203&amp;Horizontal!$B203&amp;Horizontal!AI$11,Vertical!$E:$O,AI$10,0))+0</f>
        <v>26.92</v>
      </c>
      <c r="AJ203" s="207">
        <f>(VLOOKUP(Horizontal!$C203&amp;Horizontal!$B203&amp;Horizontal!AJ$11,Vertical!$E:$O,AJ$10,0))+0</f>
        <v>0</v>
      </c>
      <c r="AK203" s="207">
        <f>(VLOOKUP(Horizontal!$C203&amp;Horizontal!$B203&amp;Horizontal!AK$11,Vertical!$E:$O,AK$10,0))+0</f>
        <v>3.7</v>
      </c>
      <c r="AL203" s="207">
        <f>(VLOOKUP(Horizontal!$C203&amp;Horizontal!$B203&amp;Horizontal!AL$11,Vertical!$E:$O,AL$10,0))+0</f>
        <v>0</v>
      </c>
      <c r="AM203" s="207">
        <f>(VLOOKUP(Horizontal!$C203&amp;Horizontal!$B203&amp;Horizontal!AM$11,Vertical!$E:$O,AM$10,0))+0</f>
        <v>0</v>
      </c>
      <c r="AN203" s="207">
        <f>(VLOOKUP(Horizontal!$C203&amp;Horizontal!$B203&amp;Horizontal!AN$11,Vertical!$E:$O,AN$10,0))+0</f>
        <v>28.99</v>
      </c>
      <c r="AO203" s="207">
        <f>(VLOOKUP(Horizontal!$C203&amp;Horizontal!$B203&amp;Horizontal!AO$11,Vertical!$E:$O,AO$10,0))+0</f>
        <v>50</v>
      </c>
      <c r="AP203" s="207">
        <f>(VLOOKUP(Horizontal!$C203&amp;Horizontal!$B203&amp;Horizontal!AP$11,Vertical!$E:$O,AP$10,0))+0</f>
        <v>58.62</v>
      </c>
      <c r="AQ203" s="209">
        <f>(VLOOKUP(Horizontal!$C203&amp;Horizontal!$B203&amp;Horizontal!AQ$11,Vertical!$E:$O,AQ$10,0))+0</f>
        <v>62.07</v>
      </c>
      <c r="AR203" s="210">
        <f>(VLOOKUP(Horizontal!$C203&amp;Horizontal!$B203&amp;Horizontal!AR$11,Vertical!$E:$O,AR$10,0))+0</f>
        <v>30.77</v>
      </c>
      <c r="AS203" s="207">
        <f>(VLOOKUP(Horizontal!$C203&amp;Horizontal!$B203&amp;Horizontal!AS$11,Vertical!$E:$O,AS$10,0))+0</f>
        <v>3.85</v>
      </c>
      <c r="AT203" s="207">
        <f>(VLOOKUP(Horizontal!$C203&amp;Horizontal!$B203&amp;Horizontal!AT$11,Vertical!$E:$O,AT$10,0))+0</f>
        <v>0</v>
      </c>
      <c r="AU203" s="207">
        <f>(VLOOKUP(Horizontal!$C203&amp;Horizontal!$B203&amp;Horizontal!AU$11,Vertical!$E:$O,AU$10,0))+0</f>
        <v>0</v>
      </c>
      <c r="AV203" s="207">
        <f>(VLOOKUP(Horizontal!$C203&amp;Horizontal!$B203&amp;Horizontal!AV$11,Vertical!$E:$O,AV$10,0))+0</f>
        <v>0</v>
      </c>
      <c r="AW203" s="207">
        <f>(VLOOKUP(Horizontal!$C203&amp;Horizontal!$B203&amp;Horizontal!AW$11,Vertical!$E:$O,AW$10,0))+0</f>
        <v>7.25</v>
      </c>
      <c r="AX203" s="207">
        <f>(VLOOKUP(Horizontal!$C203&amp;Horizontal!$B203&amp;Horizontal!AX$11,Vertical!$E:$O,AX$10,0))+0</f>
        <v>21.88</v>
      </c>
      <c r="AY203" s="207">
        <f>(VLOOKUP(Horizontal!$C203&amp;Horizontal!$B203&amp;Horizontal!AY$11,Vertical!$E:$O,AY$10,0))+0</f>
        <v>17.239999999999998</v>
      </c>
      <c r="AZ203" s="209">
        <f>(VLOOKUP(Horizontal!$C203&amp;Horizontal!$B203&amp;Horizontal!AZ$11,Vertical!$E:$O,AZ$10,0))+0</f>
        <v>10.34</v>
      </c>
      <c r="BA203" s="208">
        <f>(VLOOKUP(Horizontal!$C203&amp;Horizontal!$B203&amp;Horizontal!BA$11,Vertical!$E:$O,BA$10,0))+0</f>
        <v>14.87</v>
      </c>
      <c r="BB203" s="210">
        <f>(VLOOKUP(Horizontal!$C203&amp;Horizontal!$B203&amp;Horizontal!BB$11,Vertical!$E:$O,BB$10,0))+0</f>
        <v>498.66</v>
      </c>
      <c r="BC203" s="207">
        <f>(VLOOKUP(Horizontal!$C203&amp;Horizontal!$B203&amp;Horizontal!BC$11,Vertical!$E:$O,BC$10,0))+0</f>
        <v>478.96</v>
      </c>
      <c r="BD203" s="207">
        <f>(VLOOKUP(Horizontal!$C203&amp;Horizontal!$B203&amp;Horizontal!BD$11,Vertical!$E:$O,BD$10,0))+0</f>
        <v>398.22</v>
      </c>
      <c r="BE203" s="207">
        <f>(VLOOKUP(Horizontal!$C203&amp;Horizontal!$B203&amp;Horizontal!BE$11,Vertical!$E:$O,BE$10,0))+0</f>
        <v>348.02</v>
      </c>
      <c r="BF203" s="207">
        <f>(VLOOKUP(Horizontal!$C203&amp;Horizontal!$B203&amp;Horizontal!BF$11,Vertical!$E:$O,BF$10,0))+0</f>
        <v>270.88</v>
      </c>
      <c r="BG203" s="207">
        <f>(VLOOKUP(Horizontal!$C203&amp;Horizontal!$B203&amp;Horizontal!BG$11,Vertical!$E:$O,BG$10,0))+0</f>
        <v>270.94</v>
      </c>
      <c r="BH203" s="207">
        <f>(VLOOKUP(Horizontal!$C203&amp;Horizontal!$B203&amp;Horizontal!BH$11,Vertical!$E:$O,BH$10,0))+0</f>
        <v>229.81</v>
      </c>
      <c r="BI203" s="207">
        <f>(VLOOKUP(Horizontal!$C203&amp;Horizontal!$B203&amp;Horizontal!BI$11,Vertical!$E:$O,BI$10,0))+0</f>
        <v>208.12</v>
      </c>
      <c r="BJ203" s="209">
        <f>(VLOOKUP(Horizontal!$C203&amp;Horizontal!$B203&amp;Horizontal!BJ$11,Vertical!$E:$O,BJ$10,0))+0</f>
        <v>193.72</v>
      </c>
      <c r="BK203" s="210">
        <f>(VLOOKUP(Horizontal!$C203&amp;Horizontal!$B203&amp;Horizontal!BK$11,Vertical!$E:$O,BK$10,0))+0</f>
        <v>55</v>
      </c>
      <c r="BL203" s="207">
        <f>(VLOOKUP(Horizontal!$C203&amp;Horizontal!$B203&amp;Horizontal!BL$11,Vertical!$E:$O,BL$10,0))+0</f>
        <v>52</v>
      </c>
      <c r="BM203" s="207">
        <f>(VLOOKUP(Horizontal!$C203&amp;Horizontal!$B203&amp;Horizontal!BM$11,Vertical!$E:$O,BM$10,0))+0</f>
        <v>49</v>
      </c>
      <c r="BN203" s="207">
        <f>(VLOOKUP(Horizontal!$C203&amp;Horizontal!$B203&amp;Horizontal!BN$11,Vertical!$E:$O,BN$10,0))+0</f>
        <v>46</v>
      </c>
      <c r="BO203" s="207">
        <f>(VLOOKUP(Horizontal!$C203&amp;Horizontal!$B203&amp;Horizontal!BO$11,Vertical!$E:$O,BO$10,0))+0</f>
        <v>45</v>
      </c>
      <c r="BP203" s="207">
        <f>(VLOOKUP(Horizontal!$C203&amp;Horizontal!$B203&amp;Horizontal!BP$11,Vertical!$E:$O,BP$10,0))+0</f>
        <v>39</v>
      </c>
      <c r="BQ203" s="207">
        <f>(VLOOKUP(Horizontal!$C203&amp;Horizontal!$B203&amp;Horizontal!BQ$11,Vertical!$E:$O,BQ$10,0))+0</f>
        <v>33</v>
      </c>
      <c r="BR203" s="207">
        <f>(VLOOKUP(Horizontal!$C203&amp;Horizontal!$B203&amp;Horizontal!BR$11,Vertical!$E:$O,BR$10,0))+0</f>
        <v>31</v>
      </c>
      <c r="BS203" s="209">
        <f>(VLOOKUP(Horizontal!$C203&amp;Horizontal!$B203&amp;Horizontal!BS$11,Vertical!$E:$O,BS$10,0))+0</f>
        <v>27</v>
      </c>
      <c r="BT203" s="210">
        <f>(VLOOKUP(Horizontal!$C203&amp;Horizontal!$B203&amp;Horizontal!BT$11,Vertical!$E:$O,BT$10,0))+0</f>
        <v>32</v>
      </c>
      <c r="BU203" s="207">
        <f>(VLOOKUP(Horizontal!$C203&amp;Horizontal!$B203&amp;Horizontal!BU$11,Vertical!$E:$O,BU$10,0))+0</f>
        <v>60.87</v>
      </c>
      <c r="BV203" s="207">
        <f>(VLOOKUP(Horizontal!$C203&amp;Horizontal!$B203&amp;Horizontal!BV$11,Vertical!$E:$O,BV$10,0))+0</f>
        <v>91.3</v>
      </c>
      <c r="BW203" s="207">
        <f>(VLOOKUP(Horizontal!$C203&amp;Horizontal!$B203&amp;Horizontal!BW$11,Vertical!$E:$O,BW$10,0))+0</f>
        <v>95.24</v>
      </c>
      <c r="BX203" s="207">
        <f>(VLOOKUP(Horizontal!$C203&amp;Horizontal!$B203&amp;Horizontal!BX$11,Vertical!$E:$O,BX$10,0))+0</f>
        <v>91.67</v>
      </c>
      <c r="BY203" s="207">
        <f>(VLOOKUP(Horizontal!$C203&amp;Horizontal!$B203&amp;Horizontal!BY$11,Vertical!$E:$O,BY$10,0))+0</f>
        <v>66.67</v>
      </c>
      <c r="BZ203" s="207">
        <f>(VLOOKUP(Horizontal!$C203&amp;Horizontal!$B203&amp;Horizontal!BZ$11,Vertical!$E:$O,BZ$10,0))+0</f>
        <v>30.43</v>
      </c>
      <c r="CA203" s="207">
        <f>(VLOOKUP(Horizontal!$C203&amp;Horizontal!$B203&amp;Horizontal!CA$11,Vertical!$E:$O,CA$10,0))+0</f>
        <v>33.33</v>
      </c>
      <c r="CB203" s="209">
        <f>(VLOOKUP(Horizontal!$C203&amp;Horizontal!$B203&amp;Horizontal!CB$11,Vertical!$E:$O,CB$10,0))+0</f>
        <v>33.33</v>
      </c>
      <c r="CC203" s="210">
        <f>(VLOOKUP(Horizontal!$C203&amp;Horizontal!$B203&amp;Horizontal!CC$11,Vertical!$E:$O,CC$10,0))+0</f>
        <v>32</v>
      </c>
      <c r="CD203" s="207">
        <f>(VLOOKUP(Horizontal!$C203&amp;Horizontal!$B203&amp;Horizontal!CD$11,Vertical!$E:$O,CD$10,0))+0</f>
        <v>13.04</v>
      </c>
      <c r="CE203" s="207">
        <f>(VLOOKUP(Horizontal!$C203&amp;Horizontal!$B203&amp;Horizontal!CE$11,Vertical!$E:$O,CE$10,0))+0</f>
        <v>4.3499999999999996</v>
      </c>
      <c r="CF203" s="207">
        <f>(VLOOKUP(Horizontal!$C203&amp;Horizontal!$B203&amp;Horizontal!CF$11,Vertical!$E:$O,CF$10,0))+0</f>
        <v>0</v>
      </c>
      <c r="CG203" s="207">
        <f>(VLOOKUP(Horizontal!$C203&amp;Horizontal!$B203&amp;Horizontal!CG$11,Vertical!$E:$O,CG$10,0))+0</f>
        <v>0</v>
      </c>
      <c r="CH203" s="207">
        <f>(VLOOKUP(Horizontal!$C203&amp;Horizontal!$B203&amp;Horizontal!CH$11,Vertical!$E:$O,CH$10,0))+0</f>
        <v>20.83</v>
      </c>
      <c r="CI203" s="207">
        <f>(VLOOKUP(Horizontal!$C203&amp;Horizontal!$B203&amp;Horizontal!CI$11,Vertical!$E:$O,CI$10,0))+0</f>
        <v>52.17</v>
      </c>
      <c r="CJ203" s="207">
        <f>(VLOOKUP(Horizontal!$C203&amp;Horizontal!$B203&amp;Horizontal!CJ$11,Vertical!$E:$O,CJ$10,0))+0</f>
        <v>45.83</v>
      </c>
      <c r="CK203" s="209">
        <f>(VLOOKUP(Horizontal!$C203&amp;Horizontal!$B203&amp;Horizontal!CK$11,Vertical!$E:$O,CK$10,0))+0</f>
        <v>37.04</v>
      </c>
      <c r="CL203" s="210">
        <f>(VLOOKUP(Horizontal!$C203&amp;Horizontal!$B203&amp;Horizontal!CL$11,Vertical!$E:$O,CL$10,0))+0</f>
        <v>36</v>
      </c>
      <c r="CM203" s="207">
        <f>(VLOOKUP(Horizontal!$C203&amp;Horizontal!$B203&amp;Horizontal!CM$11,Vertical!$E:$O,CM$10,0))+0</f>
        <v>26.09</v>
      </c>
      <c r="CN203" s="207">
        <f>(VLOOKUP(Horizontal!$C203&amp;Horizontal!$B203&amp;Horizontal!CN$11,Vertical!$E:$O,CN$10,0))+0</f>
        <v>4.3499999999999996</v>
      </c>
      <c r="CO203" s="207">
        <f>(VLOOKUP(Horizontal!$C203&amp;Horizontal!$B203&amp;Horizontal!CO$11,Vertical!$E:$O,CO$10,0))+0</f>
        <v>4.76</v>
      </c>
      <c r="CP203" s="207">
        <f>(VLOOKUP(Horizontal!$C203&amp;Horizontal!$B203&amp;Horizontal!CP$11,Vertical!$E:$O,CP$10,0))+0</f>
        <v>8.33</v>
      </c>
      <c r="CQ203" s="207">
        <f>(VLOOKUP(Horizontal!$C203&amp;Horizontal!$B203&amp;Horizontal!CQ$11,Vertical!$E:$O,CQ$10,0))+0</f>
        <v>12.5</v>
      </c>
      <c r="CR203" s="207">
        <f>(VLOOKUP(Horizontal!$C203&amp;Horizontal!$B203&amp;Horizontal!CR$11,Vertical!$E:$O,CR$10,0))+0</f>
        <v>17.39</v>
      </c>
      <c r="CS203" s="207">
        <f>(VLOOKUP(Horizontal!$C203&amp;Horizontal!$B203&amp;Horizontal!CS$11,Vertical!$E:$O,CS$10,0))+0</f>
        <v>20.83</v>
      </c>
      <c r="CT203" s="207">
        <f>(VLOOKUP(Horizontal!$C203&amp;Horizontal!$B203&amp;Horizontal!CT$11,Vertical!$E:$O,CT$10,0))+0</f>
        <v>29.63</v>
      </c>
      <c r="CU203" s="150"/>
      <c r="CV203" s="211">
        <f t="shared" si="80"/>
        <v>14.450000000000045</v>
      </c>
      <c r="CW203" s="190">
        <f t="shared" si="81"/>
        <v>18.20999999999998</v>
      </c>
      <c r="CX203" s="190">
        <f t="shared" si="82"/>
        <v>22.710000000000036</v>
      </c>
      <c r="CY203" s="190">
        <f t="shared" si="83"/>
        <v>23.95999999999998</v>
      </c>
      <c r="CZ203" s="190">
        <f t="shared" si="84"/>
        <v>24.409999999999997</v>
      </c>
      <c r="DA203" s="190">
        <f t="shared" si="85"/>
        <v>53.960000000000008</v>
      </c>
      <c r="DB203" s="190">
        <f t="shared" si="86"/>
        <v>47.120000000000005</v>
      </c>
      <c r="DC203" s="190">
        <f t="shared" si="87"/>
        <v>38.240000000000009</v>
      </c>
      <c r="DD203" s="212">
        <f t="shared" si="88"/>
        <v>38.699999999999989</v>
      </c>
      <c r="DE203" s="9">
        <v>170</v>
      </c>
      <c r="DF203" s="212">
        <f t="shared" si="89"/>
        <v>-275.75278959810862</v>
      </c>
      <c r="DG203" s="264"/>
      <c r="DH203" s="265"/>
      <c r="DI203" s="265"/>
      <c r="DJ203" s="266"/>
      <c r="DK203" s="190">
        <v>763.67</v>
      </c>
      <c r="DL203" s="190">
        <v>763.67</v>
      </c>
      <c r="DM203" s="190">
        <v>763.67</v>
      </c>
      <c r="DN203" s="212">
        <v>763.67</v>
      </c>
      <c r="DO203" s="190">
        <v>505.18</v>
      </c>
      <c r="DP203" s="190">
        <v>505.18</v>
      </c>
      <c r="DQ203" s="190">
        <v>505.18</v>
      </c>
      <c r="DR203" s="212">
        <v>505.18</v>
      </c>
      <c r="DS203" s="150"/>
      <c r="DT203" s="190">
        <v>480</v>
      </c>
      <c r="DU203" s="190">
        <v>462</v>
      </c>
      <c r="DV203" s="190">
        <v>380</v>
      </c>
      <c r="DW203" s="190">
        <v>325</v>
      </c>
      <c r="DX203" s="190"/>
      <c r="DY203" s="190"/>
      <c r="DZ203" s="190"/>
      <c r="EA203" s="190">
        <v>315.66666666666998</v>
      </c>
      <c r="EB203" s="190"/>
      <c r="EC203" s="190"/>
      <c r="ED203" s="190">
        <f>((DT203+DU203+EA203*3)/5)+0</f>
        <v>377.800000000002</v>
      </c>
      <c r="EE203" s="190">
        <v>215.71506849315068</v>
      </c>
      <c r="EF203" s="190">
        <v>185</v>
      </c>
      <c r="EG203" s="190">
        <v>175</v>
      </c>
      <c r="EH203" s="212">
        <v>160</v>
      </c>
      <c r="EI203" s="213"/>
      <c r="EJ203" s="211">
        <v>14</v>
      </c>
      <c r="EK203" s="190">
        <v>15</v>
      </c>
      <c r="EL203" s="190">
        <v>20</v>
      </c>
      <c r="EM203" s="190">
        <v>28</v>
      </c>
      <c r="EN203" s="190"/>
      <c r="EO203" s="190"/>
      <c r="EP203" s="190"/>
      <c r="EQ203" s="190">
        <v>25.333333333300001</v>
      </c>
      <c r="ER203" s="190"/>
      <c r="ES203" s="190"/>
      <c r="ET203" s="190">
        <f>((EJ203+EK203+EQ203*3)/5)+0</f>
        <v>20.999999999979998</v>
      </c>
      <c r="EU203" s="190">
        <v>55</v>
      </c>
      <c r="EV203" s="190">
        <v>55</v>
      </c>
      <c r="EW203" s="190">
        <v>45</v>
      </c>
      <c r="EX203" s="212">
        <v>45</v>
      </c>
      <c r="EY203" s="211"/>
      <c r="EZ203" s="75">
        <f t="shared" si="126"/>
        <v>-4.199265527702379E-2</v>
      </c>
      <c r="FA203" s="89">
        <f t="shared" si="134"/>
        <v>-0.1</v>
      </c>
      <c r="FB203" s="212"/>
      <c r="FC203" s="213">
        <f t="shared" si="160"/>
        <v>-6</v>
      </c>
      <c r="FD203" s="213">
        <f t="shared" si="161"/>
        <v>-5</v>
      </c>
      <c r="FE203" s="213">
        <f t="shared" si="162"/>
        <v>0</v>
      </c>
      <c r="FF203" s="213">
        <f t="shared" si="163"/>
        <v>8</v>
      </c>
      <c r="FG203" s="213"/>
      <c r="FH203" s="213"/>
      <c r="FI203" s="213"/>
      <c r="FJ203" s="213"/>
      <c r="FK203" s="213"/>
      <c r="FL203" s="213"/>
      <c r="FM203" s="213">
        <f t="shared" si="164"/>
        <v>0.99999999997999822</v>
      </c>
      <c r="FN203" s="213">
        <f t="shared" si="165"/>
        <v>35</v>
      </c>
      <c r="FO203" s="213">
        <f t="shared" si="166"/>
        <v>35</v>
      </c>
      <c r="FP203" s="213">
        <f t="shared" si="167"/>
        <v>25</v>
      </c>
      <c r="FQ203" s="213">
        <f t="shared" si="168"/>
        <v>25</v>
      </c>
      <c r="FR203" s="213"/>
      <c r="FS203" s="211"/>
      <c r="FT203" s="190"/>
      <c r="FU203" s="190"/>
      <c r="FV203" s="190"/>
      <c r="FW203" s="190"/>
      <c r="FX203" s="190"/>
      <c r="FY203" s="190"/>
      <c r="FZ203" s="190"/>
      <c r="GA203" s="190"/>
      <c r="GB203" s="190"/>
      <c r="GC203" s="190"/>
      <c r="GD203" s="190"/>
      <c r="GE203" s="190"/>
      <c r="GF203" s="190"/>
      <c r="GG203" s="212"/>
    </row>
    <row r="204" spans="2:189">
      <c r="B204" s="33">
        <f t="shared" si="142"/>
        <v>43340</v>
      </c>
      <c r="C204" s="30" t="str">
        <f t="shared" si="143"/>
        <v>S35</v>
      </c>
      <c r="D204" s="30">
        <v>2018</v>
      </c>
      <c r="E204" s="30" t="str">
        <f t="shared" ref="E204" si="170">D204&amp;C204</f>
        <v>2018S35</v>
      </c>
      <c r="F204" s="30" t="str">
        <f t="shared" si="133"/>
        <v>8Final2018</v>
      </c>
      <c r="G204" s="208" t="str">
        <f>VLOOKUP(Horizontal!$C204&amp;Horizontal!$B204&amp;Horizontal!G$11,Vertical!$E:$O,G$10,0)</f>
        <v>-21,66</v>
      </c>
      <c r="H204" s="207">
        <f>(VLOOKUP(Horizontal!$C204&amp;Horizontal!$B204&amp;Horizontal!H$11,Vertical!$E:$O,H$10,0))+0</f>
        <v>483.76</v>
      </c>
      <c r="I204" s="207">
        <f>(VLOOKUP(Horizontal!$C204&amp;Horizontal!$B204&amp;Horizontal!I$11,Vertical!$E:$O,I$10,0))+0</f>
        <v>465.8</v>
      </c>
      <c r="J204" s="207">
        <f>(VLOOKUP(Horizontal!$C204&amp;Horizontal!$B204&amp;Horizontal!J$11,Vertical!$E:$O,J$10,0))+0</f>
        <v>395.24</v>
      </c>
      <c r="K204" s="207">
        <f>(VLOOKUP(Horizontal!$C204&amp;Horizontal!$B204&amp;Horizontal!K$11,Vertical!$E:$O,K$10,0))+0</f>
        <v>340.96</v>
      </c>
      <c r="L204" s="207">
        <f>(VLOOKUP(Horizontal!$C204&amp;Horizontal!$B204&amp;Horizontal!L$11,Vertical!$E:$O,L$10,0))+0</f>
        <v>251.44</v>
      </c>
      <c r="M204" s="207">
        <f>(VLOOKUP(Horizontal!$C204&amp;Horizontal!$B204&amp;Horizontal!M$11,Vertical!$E:$O,M$10,0))+0</f>
        <v>215.49</v>
      </c>
      <c r="N204" s="207">
        <f>(VLOOKUP(Horizontal!$C204&amp;Horizontal!$B204&amp;Horizontal!N$11,Vertical!$E:$O,N$10,0))+0</f>
        <v>182.31</v>
      </c>
      <c r="O204" s="207">
        <f>(VLOOKUP(Horizontal!$C204&amp;Horizontal!$B204&amp;Horizontal!O$11,Vertical!$E:$O,O$10,0))+0</f>
        <v>170.14</v>
      </c>
      <c r="P204" s="209">
        <f>(VLOOKUP(Horizontal!$C204&amp;Horizontal!$B204&amp;Horizontal!P$11,Vertical!$E:$O,P$10,0))+0</f>
        <v>155.25</v>
      </c>
      <c r="Q204" s="210">
        <f>(VLOOKUP(Horizontal!$C204&amp;Horizontal!$B204&amp;Horizontal!Q$11,Vertical!$E:$O,Q$10,0))+0</f>
        <v>58</v>
      </c>
      <c r="R204" s="207">
        <f>(VLOOKUP(Horizontal!$C204&amp;Horizontal!$B204&amp;Horizontal!R$11,Vertical!$E:$O,R$10,0))+0</f>
        <v>57</v>
      </c>
      <c r="S204" s="207">
        <f>(VLOOKUP(Horizontal!$C204&amp;Horizontal!$B204&amp;Horizontal!S$11,Vertical!$E:$O,S$10,0))+0</f>
        <v>61</v>
      </c>
      <c r="T204" s="207">
        <f>(VLOOKUP(Horizontal!$C204&amp;Horizontal!$B204&amp;Horizontal!T$11,Vertical!$E:$O,T$10,0))+0</f>
        <v>59</v>
      </c>
      <c r="U204" s="207">
        <f>(VLOOKUP(Horizontal!$C204&amp;Horizontal!$B204&amp;Horizontal!U$11,Vertical!$E:$O,U$10,0))+0</f>
        <v>56</v>
      </c>
      <c r="V204" s="207">
        <f>(VLOOKUP(Horizontal!$C204&amp;Horizontal!$B204&amp;Horizontal!V$11,Vertical!$E:$O,V$10,0))+0</f>
        <v>45</v>
      </c>
      <c r="W204" s="207">
        <f>(VLOOKUP(Horizontal!$C204&amp;Horizontal!$B204&amp;Horizontal!W$11,Vertical!$E:$O,W$10,0))+0</f>
        <v>37</v>
      </c>
      <c r="X204" s="207">
        <f>(VLOOKUP(Horizontal!$C204&amp;Horizontal!$B204&amp;Horizontal!X$11,Vertical!$E:$O,X$10,0))+0</f>
        <v>32</v>
      </c>
      <c r="Y204" s="209">
        <f>(VLOOKUP(Horizontal!$C204&amp;Horizontal!$B204&amp;Horizontal!Y$11,Vertical!$E:$O,Y$10,0))+0</f>
        <v>28</v>
      </c>
      <c r="Z204" s="210">
        <f>(VLOOKUP(Horizontal!$C204&amp;Horizontal!$B204&amp;Horizontal!Z$11,Vertical!$E:$O,Z$10,0))+0</f>
        <v>45.83</v>
      </c>
      <c r="AA204" s="207">
        <f>(VLOOKUP(Horizontal!$C204&amp;Horizontal!$B204&amp;Horizontal!AA$11,Vertical!$E:$O,AA$10,0))+0</f>
        <v>7.41</v>
      </c>
      <c r="AB204" s="207">
        <f>(VLOOKUP(Horizontal!$C204&amp;Horizontal!$B204&amp;Horizontal!AB$11,Vertical!$E:$O,AB$10,0))+0</f>
        <v>4</v>
      </c>
      <c r="AC204" s="207">
        <f>(VLOOKUP(Horizontal!$C204&amp;Horizontal!$B204&amp;Horizontal!AC$11,Vertical!$E:$O,AC$10,0))+0</f>
        <v>3.85</v>
      </c>
      <c r="AD204" s="207">
        <f>(VLOOKUP(Horizontal!$C204&amp;Horizontal!$B204&amp;Horizontal!AD$11,Vertical!$E:$O,AD$10,0))+0</f>
        <v>14.81</v>
      </c>
      <c r="AE204" s="207">
        <f>(VLOOKUP(Horizontal!$C204&amp;Horizontal!$B204&amp;Horizontal!AE$11,Vertical!$E:$O,AE$10,0))+0</f>
        <v>50</v>
      </c>
      <c r="AF204" s="207">
        <f>(VLOOKUP(Horizontal!$C204&amp;Horizontal!$B204&amp;Horizontal!AF$11,Vertical!$E:$O,AF$10,0))+0</f>
        <v>17.86</v>
      </c>
      <c r="AG204" s="207">
        <f>(VLOOKUP(Horizontal!$C204&amp;Horizontal!$B204&amp;Horizontal!AG$11,Vertical!$E:$O,AG$10,0))+0</f>
        <v>23.08</v>
      </c>
      <c r="AH204" s="209">
        <f>(VLOOKUP(Horizontal!$C204&amp;Horizontal!$B204&amp;Horizontal!AH$11,Vertical!$E:$O,AH$10,0))+0</f>
        <v>17.239999999999998</v>
      </c>
      <c r="AI204" s="210">
        <f>(VLOOKUP(Horizontal!$C204&amp;Horizontal!$B204&amp;Horizontal!AI$11,Vertical!$E:$O,AI$10,0))+0</f>
        <v>29.17</v>
      </c>
      <c r="AJ204" s="207">
        <f>(VLOOKUP(Horizontal!$C204&amp;Horizontal!$B204&amp;Horizontal!AJ$11,Vertical!$E:$O,AJ$10,0))+0</f>
        <v>0</v>
      </c>
      <c r="AK204" s="207">
        <f>(VLOOKUP(Horizontal!$C204&amp;Horizontal!$B204&amp;Horizontal!AK$11,Vertical!$E:$O,AK$10,0))+0</f>
        <v>0</v>
      </c>
      <c r="AL204" s="207">
        <f>(VLOOKUP(Horizontal!$C204&amp;Horizontal!$B204&amp;Horizontal!AL$11,Vertical!$E:$O,AL$10,0))+0</f>
        <v>3.85</v>
      </c>
      <c r="AM204" s="207">
        <f>(VLOOKUP(Horizontal!$C204&amp;Horizontal!$B204&amp;Horizontal!AM$11,Vertical!$E:$O,AM$10,0))+0</f>
        <v>7.41</v>
      </c>
      <c r="AN204" s="207">
        <f>(VLOOKUP(Horizontal!$C204&amp;Horizontal!$B204&amp;Horizontal!AN$11,Vertical!$E:$O,AN$10,0))+0</f>
        <v>38.46</v>
      </c>
      <c r="AO204" s="207">
        <f>(VLOOKUP(Horizontal!$C204&amp;Horizontal!$B204&amp;Horizontal!AO$11,Vertical!$E:$O,AO$10,0))+0</f>
        <v>57.14</v>
      </c>
      <c r="AP204" s="207">
        <f>(VLOOKUP(Horizontal!$C204&amp;Horizontal!$B204&amp;Horizontal!AP$11,Vertical!$E:$O,AP$10,0))+0</f>
        <v>65.38</v>
      </c>
      <c r="AQ204" s="209">
        <f>(VLOOKUP(Horizontal!$C204&amp;Horizontal!$B204&amp;Horizontal!AQ$11,Vertical!$E:$O,AQ$10,0))+0</f>
        <v>62.07</v>
      </c>
      <c r="AR204" s="210">
        <f>(VLOOKUP(Horizontal!$C204&amp;Horizontal!$B204&amp;Horizontal!AR$11,Vertical!$E:$O,AR$10,0))+0</f>
        <v>25</v>
      </c>
      <c r="AS204" s="207">
        <f>(VLOOKUP(Horizontal!$C204&amp;Horizontal!$B204&amp;Horizontal!AS$11,Vertical!$E:$O,AS$10,0))+0</f>
        <v>92.59</v>
      </c>
      <c r="AT204" s="207">
        <f>(VLOOKUP(Horizontal!$C204&amp;Horizontal!$B204&amp;Horizontal!AT$11,Vertical!$E:$O,AT$10,0))+0</f>
        <v>96</v>
      </c>
      <c r="AU204" s="207">
        <f>(VLOOKUP(Horizontal!$C204&amp;Horizontal!$B204&amp;Horizontal!AU$11,Vertical!$E:$O,AU$10,0))+0</f>
        <v>92.31</v>
      </c>
      <c r="AV204" s="207">
        <f>(VLOOKUP(Horizontal!$C204&amp;Horizontal!$B204&amp;Horizontal!AV$11,Vertical!$E:$O,AV$10,0))+0</f>
        <v>77.78</v>
      </c>
      <c r="AW204" s="207">
        <f>(VLOOKUP(Horizontal!$C204&amp;Horizontal!$B204&amp;Horizontal!AW$11,Vertical!$E:$O,AW$10,0))+0</f>
        <v>11.54</v>
      </c>
      <c r="AX204" s="207">
        <f>(VLOOKUP(Horizontal!$C204&amp;Horizontal!$B204&amp;Horizontal!AX$11,Vertical!$E:$O,AX$10,0))+0</f>
        <v>25</v>
      </c>
      <c r="AY204" s="207">
        <f>(VLOOKUP(Horizontal!$C204&amp;Horizontal!$B204&amp;Horizontal!AY$11,Vertical!$E:$O,AY$10,0))+0</f>
        <v>11.54</v>
      </c>
      <c r="AZ204" s="209">
        <f>(VLOOKUP(Horizontal!$C204&amp;Horizontal!$B204&amp;Horizontal!AZ$11,Vertical!$E:$O,AZ$10,0))+0</f>
        <v>20.69</v>
      </c>
      <c r="BA204" s="208">
        <f>(VLOOKUP(Horizontal!$C204&amp;Horizontal!$B204&amp;Horizontal!BA$11,Vertical!$E:$O,BA$10,0))+0</f>
        <v>14.95</v>
      </c>
      <c r="BB204" s="210">
        <f>(VLOOKUP(Horizontal!$C204&amp;Horizontal!$B204&amp;Horizontal!BB$11,Vertical!$E:$O,BB$10,0))+0</f>
        <v>498.58</v>
      </c>
      <c r="BC204" s="207">
        <f>(VLOOKUP(Horizontal!$C204&amp;Horizontal!$B204&amp;Horizontal!BC$11,Vertical!$E:$O,BC$10,0))+0</f>
        <v>483.98</v>
      </c>
      <c r="BD204" s="207">
        <f>(VLOOKUP(Horizontal!$C204&amp;Horizontal!$B204&amp;Horizontal!BD$11,Vertical!$E:$O,BD$10,0))+0</f>
        <v>415.35</v>
      </c>
      <c r="BE204" s="207">
        <f>(VLOOKUP(Horizontal!$C204&amp;Horizontal!$B204&amp;Horizontal!BE$11,Vertical!$E:$O,BE$10,0))+0</f>
        <v>362.76</v>
      </c>
      <c r="BF204" s="207">
        <f>(VLOOKUP(Horizontal!$C204&amp;Horizontal!$B204&amp;Horizontal!BF$11,Vertical!$E:$O,BF$10,0))+0</f>
        <v>274.87</v>
      </c>
      <c r="BG204" s="207">
        <f>(VLOOKUP(Horizontal!$C204&amp;Horizontal!$B204&amp;Horizontal!BG$11,Vertical!$E:$O,BG$10,0))+0</f>
        <v>269.82</v>
      </c>
      <c r="BH204" s="207">
        <f>(VLOOKUP(Horizontal!$C204&amp;Horizontal!$B204&amp;Horizontal!BH$11,Vertical!$E:$O,BH$10,0))+0</f>
        <v>229.72</v>
      </c>
      <c r="BI204" s="207">
        <f>(VLOOKUP(Horizontal!$C204&amp;Horizontal!$B204&amp;Horizontal!BI$11,Vertical!$E:$O,BI$10,0))+0</f>
        <v>207.47</v>
      </c>
      <c r="BJ204" s="209">
        <f>(VLOOKUP(Horizontal!$C204&amp;Horizontal!$B204&amp;Horizontal!BJ$11,Vertical!$E:$O,BJ$10,0))+0</f>
        <v>194.16</v>
      </c>
      <c r="BK204" s="210">
        <f>(VLOOKUP(Horizontal!$C204&amp;Horizontal!$B204&amp;Horizontal!BK$11,Vertical!$E:$O,BK$10,0))+0</f>
        <v>55</v>
      </c>
      <c r="BL204" s="207">
        <f>(VLOOKUP(Horizontal!$C204&amp;Horizontal!$B204&amp;Horizontal!BL$11,Vertical!$E:$O,BL$10,0))+0</f>
        <v>53</v>
      </c>
      <c r="BM204" s="207">
        <f>(VLOOKUP(Horizontal!$C204&amp;Horizontal!$B204&amp;Horizontal!BM$11,Vertical!$E:$O,BM$10,0))+0</f>
        <v>52</v>
      </c>
      <c r="BN204" s="207">
        <f>(VLOOKUP(Horizontal!$C204&amp;Horizontal!$B204&amp;Horizontal!BN$11,Vertical!$E:$O,BN$10,0))+0</f>
        <v>50</v>
      </c>
      <c r="BO204" s="207">
        <f>(VLOOKUP(Horizontal!$C204&amp;Horizontal!$B204&amp;Horizontal!BO$11,Vertical!$E:$O,BO$10,0))+0</f>
        <v>48</v>
      </c>
      <c r="BP204" s="207">
        <f>(VLOOKUP(Horizontal!$C204&amp;Horizontal!$B204&amp;Horizontal!BP$11,Vertical!$E:$O,BP$10,0))+0</f>
        <v>43</v>
      </c>
      <c r="BQ204" s="207">
        <f>(VLOOKUP(Horizontal!$C204&amp;Horizontal!$B204&amp;Horizontal!BQ$11,Vertical!$E:$O,BQ$10,0))+0</f>
        <v>33</v>
      </c>
      <c r="BR204" s="207">
        <f>(VLOOKUP(Horizontal!$C204&amp;Horizontal!$B204&amp;Horizontal!BR$11,Vertical!$E:$O,BR$10,0))+0</f>
        <v>29</v>
      </c>
      <c r="BS204" s="209">
        <f>(VLOOKUP(Horizontal!$C204&amp;Horizontal!$B204&amp;Horizontal!BS$11,Vertical!$E:$O,BS$10,0))+0</f>
        <v>25</v>
      </c>
      <c r="BT204" s="210">
        <f>(VLOOKUP(Horizontal!$C204&amp;Horizontal!$B204&amp;Horizontal!BT$11,Vertical!$E:$O,BT$10,0))+0</f>
        <v>34.78</v>
      </c>
      <c r="BU204" s="207">
        <f>(VLOOKUP(Horizontal!$C204&amp;Horizontal!$B204&amp;Horizontal!BU$11,Vertical!$E:$O,BU$10,0))+0</f>
        <v>14.29</v>
      </c>
      <c r="BV204" s="207">
        <f>(VLOOKUP(Horizontal!$C204&amp;Horizontal!$B204&amp;Horizontal!BV$11,Vertical!$E:$O,BV$10,0))+0</f>
        <v>12.5</v>
      </c>
      <c r="BW204" s="207">
        <f>(VLOOKUP(Horizontal!$C204&amp;Horizontal!$B204&amp;Horizontal!BW$11,Vertical!$E:$O,BW$10,0))+0</f>
        <v>12.5</v>
      </c>
      <c r="BX204" s="207">
        <f>(VLOOKUP(Horizontal!$C204&amp;Horizontal!$B204&amp;Horizontal!BX$11,Vertical!$E:$O,BX$10,0))+0</f>
        <v>28</v>
      </c>
      <c r="BY204" s="207">
        <f>(VLOOKUP(Horizontal!$C204&amp;Horizontal!$B204&amp;Horizontal!BY$11,Vertical!$E:$O,BY$10,0))+0</f>
        <v>43.48</v>
      </c>
      <c r="BZ204" s="207">
        <f>(VLOOKUP(Horizontal!$C204&amp;Horizontal!$B204&amp;Horizontal!BZ$11,Vertical!$E:$O,BZ$10,0))+0</f>
        <v>26.09</v>
      </c>
      <c r="CA204" s="207">
        <f>(VLOOKUP(Horizontal!$C204&amp;Horizontal!$B204&amp;Horizontal!CA$11,Vertical!$E:$O,CA$10,0))+0</f>
        <v>36.36</v>
      </c>
      <c r="CB204" s="209">
        <f>(VLOOKUP(Horizontal!$C204&amp;Horizontal!$B204&amp;Horizontal!CB$11,Vertical!$E:$O,CB$10,0))+0</f>
        <v>30.43</v>
      </c>
      <c r="CC204" s="210">
        <f>(VLOOKUP(Horizontal!$C204&amp;Horizontal!$B204&amp;Horizontal!CC$11,Vertical!$E:$O,CC$10,0))+0</f>
        <v>30.43</v>
      </c>
      <c r="CD204" s="207">
        <f>(VLOOKUP(Horizontal!$C204&amp;Horizontal!$B204&amp;Horizontal!CD$11,Vertical!$E:$O,CD$10,0))+0</f>
        <v>9.52</v>
      </c>
      <c r="CE204" s="207">
        <f>(VLOOKUP(Horizontal!$C204&amp;Horizontal!$B204&amp;Horizontal!CE$11,Vertical!$E:$O,CE$10,0))+0</f>
        <v>8.33</v>
      </c>
      <c r="CF204" s="207">
        <f>(VLOOKUP(Horizontal!$C204&amp;Horizontal!$B204&amp;Horizontal!CF$11,Vertical!$E:$O,CF$10,0))+0</f>
        <v>4.17</v>
      </c>
      <c r="CG204" s="207">
        <f>(VLOOKUP(Horizontal!$C204&amp;Horizontal!$B204&amp;Horizontal!CG$11,Vertical!$E:$O,CG$10,0))+0</f>
        <v>4</v>
      </c>
      <c r="CH204" s="207">
        <f>(VLOOKUP(Horizontal!$C204&amp;Horizontal!$B204&amp;Horizontal!CH$11,Vertical!$E:$O,CH$10,0))+0</f>
        <v>17.39</v>
      </c>
      <c r="CI204" s="207">
        <f>(VLOOKUP(Horizontal!$C204&amp;Horizontal!$B204&amp;Horizontal!CI$11,Vertical!$E:$O,CI$10,0))+0</f>
        <v>47.83</v>
      </c>
      <c r="CJ204" s="207">
        <f>(VLOOKUP(Horizontal!$C204&amp;Horizontal!$B204&amp;Horizontal!CJ$11,Vertical!$E:$O,CJ$10,0))+0</f>
        <v>27.27</v>
      </c>
      <c r="CK204" s="209">
        <f>(VLOOKUP(Horizontal!$C204&amp;Horizontal!$B204&amp;Horizontal!CK$11,Vertical!$E:$O,CK$10,0))+0</f>
        <v>30.43</v>
      </c>
      <c r="CL204" s="210">
        <f>(VLOOKUP(Horizontal!$C204&amp;Horizontal!$B204&amp;Horizontal!CL$11,Vertical!$E:$O,CL$10,0))+0</f>
        <v>34.78</v>
      </c>
      <c r="CM204" s="207">
        <f>(VLOOKUP(Horizontal!$C204&amp;Horizontal!$B204&amp;Horizontal!CM$11,Vertical!$E:$O,CM$10,0))+0</f>
        <v>76.19</v>
      </c>
      <c r="CN204" s="207">
        <f>(VLOOKUP(Horizontal!$C204&amp;Horizontal!$B204&amp;Horizontal!CN$11,Vertical!$E:$O,CN$10,0))+0</f>
        <v>79.17</v>
      </c>
      <c r="CO204" s="207">
        <f>(VLOOKUP(Horizontal!$C204&amp;Horizontal!$B204&amp;Horizontal!CO$11,Vertical!$E:$O,CO$10,0))+0</f>
        <v>83.33</v>
      </c>
      <c r="CP204" s="207">
        <f>(VLOOKUP(Horizontal!$C204&amp;Horizontal!$B204&amp;Horizontal!CP$11,Vertical!$E:$O,CP$10,0))+0</f>
        <v>68</v>
      </c>
      <c r="CQ204" s="207">
        <f>(VLOOKUP(Horizontal!$C204&amp;Horizontal!$B204&amp;Horizontal!CQ$11,Vertical!$E:$O,CQ$10,0))+0</f>
        <v>39.130000000000003</v>
      </c>
      <c r="CR204" s="207">
        <f>(VLOOKUP(Horizontal!$C204&amp;Horizontal!$B204&amp;Horizontal!CR$11,Vertical!$E:$O,CR$10,0))+0</f>
        <v>26.09</v>
      </c>
      <c r="CS204" s="207">
        <f>(VLOOKUP(Horizontal!$C204&amp;Horizontal!$B204&amp;Horizontal!CS$11,Vertical!$E:$O,CS$10,0))+0</f>
        <v>36.36</v>
      </c>
      <c r="CT204" s="207">
        <f>(VLOOKUP(Horizontal!$C204&amp;Horizontal!$B204&amp;Horizontal!CT$11,Vertical!$E:$O,CT$10,0))+0</f>
        <v>39.130000000000003</v>
      </c>
      <c r="CU204" s="150"/>
      <c r="CV204" s="211">
        <f t="shared" si="80"/>
        <v>14.819999999999993</v>
      </c>
      <c r="CW204" s="190">
        <f t="shared" si="81"/>
        <v>18.180000000000007</v>
      </c>
      <c r="CX204" s="190">
        <f t="shared" si="82"/>
        <v>20.110000000000014</v>
      </c>
      <c r="CY204" s="190">
        <f t="shared" si="83"/>
        <v>21.800000000000011</v>
      </c>
      <c r="CZ204" s="190">
        <f t="shared" si="84"/>
        <v>23.430000000000007</v>
      </c>
      <c r="DA204" s="190">
        <f t="shared" si="85"/>
        <v>54.329999999999984</v>
      </c>
      <c r="DB204" s="190">
        <f t="shared" si="86"/>
        <v>47.41</v>
      </c>
      <c r="DC204" s="190">
        <f t="shared" si="87"/>
        <v>37.330000000000013</v>
      </c>
      <c r="DD204" s="212">
        <f t="shared" si="88"/>
        <v>38.909999999999997</v>
      </c>
      <c r="DE204" s="9">
        <v>170</v>
      </c>
      <c r="DF204" s="212">
        <f t="shared" si="89"/>
        <v>-275.30278959810869</v>
      </c>
      <c r="DG204" s="264"/>
      <c r="DH204" s="265"/>
      <c r="DI204" s="265"/>
      <c r="DJ204" s="266"/>
      <c r="DK204" s="190">
        <v>766.28</v>
      </c>
      <c r="DL204" s="190">
        <v>766.28</v>
      </c>
      <c r="DM204" s="190">
        <v>766.28</v>
      </c>
      <c r="DN204" s="212">
        <v>766.28</v>
      </c>
      <c r="DO204" s="190">
        <v>505.18</v>
      </c>
      <c r="DP204" s="190">
        <v>505.18</v>
      </c>
      <c r="DQ204" s="190">
        <v>505.18</v>
      </c>
      <c r="DR204" s="212">
        <v>505.18</v>
      </c>
      <c r="DS204" s="150"/>
      <c r="DT204" s="190">
        <v>485</v>
      </c>
      <c r="DU204" s="190">
        <v>468</v>
      </c>
      <c r="DV204" s="190">
        <v>407</v>
      </c>
      <c r="DW204" s="190">
        <v>350</v>
      </c>
      <c r="DX204" s="190"/>
      <c r="DY204" s="190"/>
      <c r="DZ204" s="190"/>
      <c r="EA204" s="190">
        <v>338</v>
      </c>
      <c r="EB204" s="190"/>
      <c r="EC204" s="190"/>
      <c r="ED204" s="190">
        <f>((DT204+DU204+EA204*3)/5)+0</f>
        <v>393.4</v>
      </c>
      <c r="EE204" s="190">
        <v>212</v>
      </c>
      <c r="EF204" s="190">
        <v>185</v>
      </c>
      <c r="EG204" s="190">
        <v>175</v>
      </c>
      <c r="EH204" s="212">
        <v>160</v>
      </c>
      <c r="EI204" s="213"/>
      <c r="EJ204" s="211">
        <v>15</v>
      </c>
      <c r="EK204" s="190">
        <v>15</v>
      </c>
      <c r="EL204" s="190">
        <v>20</v>
      </c>
      <c r="EM204" s="190">
        <v>28</v>
      </c>
      <c r="EN204" s="190"/>
      <c r="EO204" s="190"/>
      <c r="EP204" s="190"/>
      <c r="EQ204" s="190">
        <v>25.333333333300001</v>
      </c>
      <c r="ER204" s="190"/>
      <c r="ES204" s="190"/>
      <c r="ET204" s="190">
        <f>((EJ204+EK204+EQ204*3)/5)+0</f>
        <v>21.199999999980001</v>
      </c>
      <c r="EU204" s="190">
        <v>55</v>
      </c>
      <c r="EV204" s="190">
        <v>55</v>
      </c>
      <c r="EW204" s="190">
        <v>45</v>
      </c>
      <c r="EX204" s="212">
        <v>45</v>
      </c>
      <c r="EY204" s="211"/>
      <c r="EZ204" s="75">
        <f t="shared" si="126"/>
        <v>-4.2750562507401411E-2</v>
      </c>
      <c r="FA204" s="89">
        <f t="shared" si="134"/>
        <v>-0.1</v>
      </c>
      <c r="FB204" s="212"/>
      <c r="FC204" s="213">
        <f t="shared" si="160"/>
        <v>-5</v>
      </c>
      <c r="FD204" s="213">
        <f t="shared" si="161"/>
        <v>-5</v>
      </c>
      <c r="FE204" s="213">
        <f t="shared" si="162"/>
        <v>0</v>
      </c>
      <c r="FF204" s="213">
        <f t="shared" si="163"/>
        <v>8</v>
      </c>
      <c r="FG204" s="213"/>
      <c r="FH204" s="213"/>
      <c r="FI204" s="213"/>
      <c r="FJ204" s="213"/>
      <c r="FK204" s="213"/>
      <c r="FL204" s="213"/>
      <c r="FM204" s="213">
        <f t="shared" si="164"/>
        <v>1.1999999999800011</v>
      </c>
      <c r="FN204" s="213">
        <f t="shared" si="165"/>
        <v>35</v>
      </c>
      <c r="FO204" s="213">
        <f t="shared" si="166"/>
        <v>35</v>
      </c>
      <c r="FP204" s="213">
        <f t="shared" si="167"/>
        <v>25</v>
      </c>
      <c r="FQ204" s="213">
        <f t="shared" si="168"/>
        <v>25</v>
      </c>
      <c r="FR204" s="213"/>
      <c r="FS204" s="211"/>
      <c r="FT204" s="190"/>
      <c r="FU204" s="190"/>
      <c r="FV204" s="190"/>
      <c r="FW204" s="190"/>
      <c r="FX204" s="190"/>
      <c r="FY204" s="190"/>
      <c r="FZ204" s="190"/>
      <c r="GA204" s="190"/>
      <c r="GB204" s="190"/>
      <c r="GC204" s="190"/>
      <c r="GD204" s="190"/>
      <c r="GE204" s="190"/>
      <c r="GF204" s="190"/>
      <c r="GG204" s="212"/>
    </row>
    <row r="205" spans="2:189">
      <c r="B205" s="33">
        <f t="shared" si="142"/>
        <v>43347</v>
      </c>
      <c r="C205" s="30" t="str">
        <f t="shared" si="143"/>
        <v>S36</v>
      </c>
      <c r="D205" s="30">
        <v>2018</v>
      </c>
      <c r="E205" s="30" t="str">
        <f t="shared" ref="E205" si="171">D205&amp;C205</f>
        <v>2018S36</v>
      </c>
      <c r="F205" s="30" t="str">
        <f t="shared" si="133"/>
        <v>92018</v>
      </c>
      <c r="G205" s="208" t="str">
        <f>VLOOKUP(Horizontal!$C205&amp;Horizontal!$B205&amp;Horizontal!G$11,Vertical!$E:$O,G$10,0)</f>
        <v>-21,57</v>
      </c>
      <c r="H205" s="207">
        <f>(VLOOKUP(Horizontal!$C205&amp;Horizontal!$B205&amp;Horizontal!H$11,Vertical!$E:$O,H$10,0))+0</f>
        <v>452.84</v>
      </c>
      <c r="I205" s="207">
        <f>(VLOOKUP(Horizontal!$C205&amp;Horizontal!$B205&amp;Horizontal!I$11,Vertical!$E:$O,I$10,0))+0</f>
        <v>369.46</v>
      </c>
      <c r="J205" s="207">
        <f>(VLOOKUP(Horizontal!$C205&amp;Horizontal!$B205&amp;Horizontal!J$11,Vertical!$E:$O,J$10,0))+0</f>
        <v>319.97000000000003</v>
      </c>
      <c r="K205" s="207">
        <f>(VLOOKUP(Horizontal!$C205&amp;Horizontal!$B205&amp;Horizontal!K$11,Vertical!$E:$O,K$10,0))+0</f>
        <v>237.7</v>
      </c>
      <c r="L205" s="207">
        <f>(VLOOKUP(Horizontal!$C205&amp;Horizontal!$B205&amp;Horizontal!L$11,Vertical!$E:$O,L$10,0))+0</f>
        <v>211.3</v>
      </c>
      <c r="M205" s="207">
        <f>(VLOOKUP(Horizontal!$C205&amp;Horizontal!$B205&amp;Horizontal!M$11,Vertical!$E:$O,M$10,0))+0</f>
        <v>181.84</v>
      </c>
      <c r="N205" s="207">
        <f>(VLOOKUP(Horizontal!$C205&amp;Horizontal!$B205&amp;Horizontal!N$11,Vertical!$E:$O,N$10,0))+0</f>
        <v>169.71</v>
      </c>
      <c r="O205" s="207">
        <f>(VLOOKUP(Horizontal!$C205&amp;Horizontal!$B205&amp;Horizontal!O$11,Vertical!$E:$O,O$10,0))+0</f>
        <v>156.28</v>
      </c>
      <c r="P205" s="209">
        <f>(VLOOKUP(Horizontal!$C205&amp;Horizontal!$B205&amp;Horizontal!P$11,Vertical!$E:$O,P$10,0))+0</f>
        <v>151.58000000000001</v>
      </c>
      <c r="Q205" s="210">
        <f>(VLOOKUP(Horizontal!$C205&amp;Horizontal!$B205&amp;Horizontal!Q$11,Vertical!$E:$O,Q$10,0))+0</f>
        <v>65</v>
      </c>
      <c r="R205" s="207">
        <f>(VLOOKUP(Horizontal!$C205&amp;Horizontal!$B205&amp;Horizontal!R$11,Vertical!$E:$O,R$10,0))+0</f>
        <v>67</v>
      </c>
      <c r="S205" s="207">
        <f>(VLOOKUP(Horizontal!$C205&amp;Horizontal!$B205&amp;Horizontal!S$11,Vertical!$E:$O,S$10,0))+0</f>
        <v>63</v>
      </c>
      <c r="T205" s="207">
        <f>(VLOOKUP(Horizontal!$C205&amp;Horizontal!$B205&amp;Horizontal!T$11,Vertical!$E:$O,T$10,0))+0</f>
        <v>58</v>
      </c>
      <c r="U205" s="207">
        <f>(VLOOKUP(Horizontal!$C205&amp;Horizontal!$B205&amp;Horizontal!U$11,Vertical!$E:$O,U$10,0))+0</f>
        <v>49</v>
      </c>
      <c r="V205" s="207">
        <f>(VLOOKUP(Horizontal!$C205&amp;Horizontal!$B205&amp;Horizontal!V$11,Vertical!$E:$O,V$10,0))+0</f>
        <v>38</v>
      </c>
      <c r="W205" s="207">
        <f>(VLOOKUP(Horizontal!$C205&amp;Horizontal!$B205&amp;Horizontal!W$11,Vertical!$E:$O,W$10,0))+0</f>
        <v>35</v>
      </c>
      <c r="X205" s="207">
        <f>(VLOOKUP(Horizontal!$C205&amp;Horizontal!$B205&amp;Horizontal!X$11,Vertical!$E:$O,X$10,0))+0</f>
        <v>27</v>
      </c>
      <c r="Y205" s="209">
        <f>(VLOOKUP(Horizontal!$C205&amp;Horizontal!$B205&amp;Horizontal!Y$11,Vertical!$E:$O,Y$10,0))+0</f>
        <v>25</v>
      </c>
      <c r="Z205" s="210">
        <f>(VLOOKUP(Horizontal!$C205&amp;Horizontal!$B205&amp;Horizontal!Z$11,Vertical!$E:$O,Z$10,0))+0</f>
        <v>95.65</v>
      </c>
      <c r="AA205" s="207">
        <f>(VLOOKUP(Horizontal!$C205&amp;Horizontal!$B205&amp;Horizontal!AA$11,Vertical!$E:$O,AA$10,0))+0</f>
        <v>95.83</v>
      </c>
      <c r="AB205" s="207">
        <f>(VLOOKUP(Horizontal!$C205&amp;Horizontal!$B205&amp;Horizontal!AB$11,Vertical!$E:$O,AB$10,0))+0</f>
        <v>100</v>
      </c>
      <c r="AC205" s="207">
        <f>(VLOOKUP(Horizontal!$C205&amp;Horizontal!$B205&amp;Horizontal!AC$11,Vertical!$E:$O,AC$10,0))+0</f>
        <v>96.15</v>
      </c>
      <c r="AD205" s="207">
        <f>(VLOOKUP(Horizontal!$C205&amp;Horizontal!$B205&amp;Horizontal!AD$11,Vertical!$E:$O,AD$10,0))+0</f>
        <v>80.77</v>
      </c>
      <c r="AE205" s="207">
        <f>(VLOOKUP(Horizontal!$C205&amp;Horizontal!$B205&amp;Horizontal!AE$11,Vertical!$E:$O,AE$10,0))+0</f>
        <v>34.619999999999997</v>
      </c>
      <c r="AF205" s="207">
        <f>(VLOOKUP(Horizontal!$C205&amp;Horizontal!$B205&amp;Horizontal!AF$11,Vertical!$E:$O,AF$10,0))+0</f>
        <v>28.57</v>
      </c>
      <c r="AG205" s="207">
        <f>(VLOOKUP(Horizontal!$C205&amp;Horizontal!$B205&amp;Horizontal!AG$11,Vertical!$E:$O,AG$10,0))+0</f>
        <v>13.33</v>
      </c>
      <c r="AH205" s="209">
        <f>(VLOOKUP(Horizontal!$C205&amp;Horizontal!$B205&amp;Horizontal!AH$11,Vertical!$E:$O,AH$10,0))+0</f>
        <v>67.739999999999995</v>
      </c>
      <c r="AI205" s="210">
        <f>(VLOOKUP(Horizontal!$C205&amp;Horizontal!$B205&amp;Horizontal!AI$11,Vertical!$E:$O,AI$10,0))+0</f>
        <v>0</v>
      </c>
      <c r="AJ205" s="207">
        <f>(VLOOKUP(Horizontal!$C205&amp;Horizontal!$B205&amp;Horizontal!AJ$11,Vertical!$E:$O,AJ$10,0))+0</f>
        <v>0</v>
      </c>
      <c r="AK205" s="207">
        <f>(VLOOKUP(Horizontal!$C205&amp;Horizontal!$B205&amp;Horizontal!AK$11,Vertical!$E:$O,AK$10,0))+0</f>
        <v>0</v>
      </c>
      <c r="AL205" s="207">
        <f>(VLOOKUP(Horizontal!$C205&amp;Horizontal!$B205&amp;Horizontal!AL$11,Vertical!$E:$O,AL$10,0))+0</f>
        <v>0</v>
      </c>
      <c r="AM205" s="207">
        <f>(VLOOKUP(Horizontal!$C205&amp;Horizontal!$B205&amp;Horizontal!AM$11,Vertical!$E:$O,AM$10,0))+0</f>
        <v>7.69</v>
      </c>
      <c r="AN205" s="207">
        <f>(VLOOKUP(Horizontal!$C205&amp;Horizontal!$B205&amp;Horizontal!AN$11,Vertical!$E:$O,AN$10,0))+0</f>
        <v>42.31</v>
      </c>
      <c r="AO205" s="207">
        <f>(VLOOKUP(Horizontal!$C205&amp;Horizontal!$B205&amp;Horizontal!AO$11,Vertical!$E:$O,AO$10,0))+0</f>
        <v>50</v>
      </c>
      <c r="AP205" s="207">
        <f>(VLOOKUP(Horizontal!$C205&amp;Horizontal!$B205&amp;Horizontal!AP$11,Vertical!$E:$O,AP$10,0))+0</f>
        <v>56.67</v>
      </c>
      <c r="AQ205" s="209">
        <f>(VLOOKUP(Horizontal!$C205&amp;Horizontal!$B205&amp;Horizontal!AQ$11,Vertical!$E:$O,AQ$10,0))+0</f>
        <v>25.81</v>
      </c>
      <c r="AR205" s="210">
        <f>(VLOOKUP(Horizontal!$C205&amp;Horizontal!$B205&amp;Horizontal!AR$11,Vertical!$E:$O,AR$10,0))+0</f>
        <v>4.3499999999999996</v>
      </c>
      <c r="AS205" s="207">
        <f>(VLOOKUP(Horizontal!$C205&amp;Horizontal!$B205&amp;Horizontal!AS$11,Vertical!$E:$O,AS$10,0))+0</f>
        <v>4.17</v>
      </c>
      <c r="AT205" s="207">
        <f>(VLOOKUP(Horizontal!$C205&amp;Horizontal!$B205&amp;Horizontal!AT$11,Vertical!$E:$O,AT$10,0))+0</f>
        <v>0</v>
      </c>
      <c r="AU205" s="207">
        <f>(VLOOKUP(Horizontal!$C205&amp;Horizontal!$B205&amp;Horizontal!AU$11,Vertical!$E:$O,AU$10,0))+0</f>
        <v>3.85</v>
      </c>
      <c r="AV205" s="207">
        <f>(VLOOKUP(Horizontal!$C205&amp;Horizontal!$B205&amp;Horizontal!AV$11,Vertical!$E:$O,AV$10,0))+0</f>
        <v>11.54</v>
      </c>
      <c r="AW205" s="207">
        <f>(VLOOKUP(Horizontal!$C205&amp;Horizontal!$B205&amp;Horizontal!AW$11,Vertical!$E:$O,AW$10,0))+0</f>
        <v>23.08</v>
      </c>
      <c r="AX205" s="207">
        <f>(VLOOKUP(Horizontal!$C205&amp;Horizontal!$B205&amp;Horizontal!AX$11,Vertical!$E:$O,AX$10,0))+0</f>
        <v>21.43</v>
      </c>
      <c r="AY205" s="207">
        <f>(VLOOKUP(Horizontal!$C205&amp;Horizontal!$B205&amp;Horizontal!AY$11,Vertical!$E:$O,AY$10,0))+0</f>
        <v>30</v>
      </c>
      <c r="AZ205" s="209">
        <f>(VLOOKUP(Horizontal!$C205&amp;Horizontal!$B205&amp;Horizontal!AZ$11,Vertical!$E:$O,AZ$10,0))+0</f>
        <v>6.45</v>
      </c>
      <c r="BA205" s="208">
        <f>(VLOOKUP(Horizontal!$C205&amp;Horizontal!$B205&amp;Horizontal!BA$11,Vertical!$E:$O,BA$10,0))+0</f>
        <v>15.45</v>
      </c>
      <c r="BB205" s="210">
        <f>(VLOOKUP(Horizontal!$C205&amp;Horizontal!$B205&amp;Horizontal!BB$11,Vertical!$E:$O,BB$10,0))+0</f>
        <v>470.85</v>
      </c>
      <c r="BC205" s="207">
        <f>(VLOOKUP(Horizontal!$C205&amp;Horizontal!$B205&amp;Horizontal!BC$11,Vertical!$E:$O,BC$10,0))+0</f>
        <v>391.26</v>
      </c>
      <c r="BD205" s="207">
        <f>(VLOOKUP(Horizontal!$C205&amp;Horizontal!$B205&amp;Horizontal!BD$11,Vertical!$E:$O,BD$10,0))+0</f>
        <v>343.01</v>
      </c>
      <c r="BE205" s="207">
        <f>(VLOOKUP(Horizontal!$C205&amp;Horizontal!$B205&amp;Horizontal!BE$11,Vertical!$E:$O,BE$10,0))+0</f>
        <v>265.18</v>
      </c>
      <c r="BF205" s="207">
        <f>(VLOOKUP(Horizontal!$C205&amp;Horizontal!$B205&amp;Horizontal!BF$11,Vertical!$E:$O,BF$10,0))+0</f>
        <v>262.08</v>
      </c>
      <c r="BG205" s="207">
        <f>(VLOOKUP(Horizontal!$C205&amp;Horizontal!$B205&amp;Horizontal!BG$11,Vertical!$E:$O,BG$10,0))+0</f>
        <v>230.03</v>
      </c>
      <c r="BH205" s="207">
        <f>(VLOOKUP(Horizontal!$C205&amp;Horizontal!$B205&amp;Horizontal!BH$11,Vertical!$E:$O,BH$10,0))+0</f>
        <v>209.38</v>
      </c>
      <c r="BI205" s="207">
        <f>(VLOOKUP(Horizontal!$C205&amp;Horizontal!$B205&amp;Horizontal!BI$11,Vertical!$E:$O,BI$10,0))+0</f>
        <v>194.68</v>
      </c>
      <c r="BJ205" s="209">
        <f>(VLOOKUP(Horizontal!$C205&amp;Horizontal!$B205&amp;Horizontal!BJ$11,Vertical!$E:$O,BJ$10,0))+0</f>
        <v>190.81</v>
      </c>
      <c r="BK205" s="210">
        <f>(VLOOKUP(Horizontal!$C205&amp;Horizontal!$B205&amp;Horizontal!BK$11,Vertical!$E:$O,BK$10,0))+0</f>
        <v>59</v>
      </c>
      <c r="BL205" s="207">
        <f>(VLOOKUP(Horizontal!$C205&amp;Horizontal!$B205&amp;Horizontal!BL$11,Vertical!$E:$O,BL$10,0))+0</f>
        <v>56</v>
      </c>
      <c r="BM205" s="207">
        <f>(VLOOKUP(Horizontal!$C205&amp;Horizontal!$B205&amp;Horizontal!BM$11,Vertical!$E:$O,BM$10,0))+0</f>
        <v>52</v>
      </c>
      <c r="BN205" s="207">
        <f>(VLOOKUP(Horizontal!$C205&amp;Horizontal!$B205&amp;Horizontal!BN$11,Vertical!$E:$O,BN$10,0))+0</f>
        <v>48</v>
      </c>
      <c r="BO205" s="207">
        <f>(VLOOKUP(Horizontal!$C205&amp;Horizontal!$B205&amp;Horizontal!BO$11,Vertical!$E:$O,BO$10,0))+0</f>
        <v>43</v>
      </c>
      <c r="BP205" s="207">
        <f>(VLOOKUP(Horizontal!$C205&amp;Horizontal!$B205&amp;Horizontal!BP$11,Vertical!$E:$O,BP$10,0))+0</f>
        <v>37</v>
      </c>
      <c r="BQ205" s="207">
        <f>(VLOOKUP(Horizontal!$C205&amp;Horizontal!$B205&amp;Horizontal!BQ$11,Vertical!$E:$O,BQ$10,0))+0</f>
        <v>32</v>
      </c>
      <c r="BR205" s="207">
        <f>(VLOOKUP(Horizontal!$C205&amp;Horizontal!$B205&amp;Horizontal!BR$11,Vertical!$E:$O,BR$10,0))+0</f>
        <v>27</v>
      </c>
      <c r="BS205" s="209">
        <f>(VLOOKUP(Horizontal!$C205&amp;Horizontal!$B205&amp;Horizontal!BS$11,Vertical!$E:$O,BS$10,0))+0</f>
        <v>26</v>
      </c>
      <c r="BT205" s="210">
        <f>(VLOOKUP(Horizontal!$C205&amp;Horizontal!$B205&amp;Horizontal!BT$11,Vertical!$E:$O,BT$10,0))+0</f>
        <v>92</v>
      </c>
      <c r="BU205" s="207">
        <f>(VLOOKUP(Horizontal!$C205&amp;Horizontal!$B205&amp;Horizontal!BU$11,Vertical!$E:$O,BU$10,0))+0</f>
        <v>95.45</v>
      </c>
      <c r="BV205" s="207">
        <f>(VLOOKUP(Horizontal!$C205&amp;Horizontal!$B205&amp;Horizontal!BV$11,Vertical!$E:$O,BV$10,0))+0</f>
        <v>95.65</v>
      </c>
      <c r="BW205" s="207">
        <f>(VLOOKUP(Horizontal!$C205&amp;Horizontal!$B205&amp;Horizontal!BW$11,Vertical!$E:$O,BW$10,0))+0</f>
        <v>72.73</v>
      </c>
      <c r="BX205" s="207">
        <f>(VLOOKUP(Horizontal!$C205&amp;Horizontal!$B205&amp;Horizontal!BX$11,Vertical!$E:$O,BX$10,0))+0</f>
        <v>83.33</v>
      </c>
      <c r="BY205" s="207">
        <f>(VLOOKUP(Horizontal!$C205&amp;Horizontal!$B205&amp;Horizontal!BY$11,Vertical!$E:$O,BY$10,0))+0</f>
        <v>25</v>
      </c>
      <c r="BZ205" s="207">
        <f>(VLOOKUP(Horizontal!$C205&amp;Horizontal!$B205&amp;Horizontal!BZ$11,Vertical!$E:$O,BZ$10,0))+0</f>
        <v>36</v>
      </c>
      <c r="CA205" s="207">
        <f>(VLOOKUP(Horizontal!$C205&amp;Horizontal!$B205&amp;Horizontal!CA$11,Vertical!$E:$O,CA$10,0))+0</f>
        <v>34.78</v>
      </c>
      <c r="CB205" s="209">
        <f>(VLOOKUP(Horizontal!$C205&amp;Horizontal!$B205&amp;Horizontal!CB$11,Vertical!$E:$O,CB$10,0))+0</f>
        <v>68.180000000000007</v>
      </c>
      <c r="CC205" s="210">
        <f>(VLOOKUP(Horizontal!$C205&amp;Horizontal!$B205&amp;Horizontal!CC$11,Vertical!$E:$O,CC$10,0))+0</f>
        <v>0</v>
      </c>
      <c r="CD205" s="207">
        <f>(VLOOKUP(Horizontal!$C205&amp;Horizontal!$B205&amp;Horizontal!CD$11,Vertical!$E:$O,CD$10,0))+0</f>
        <v>0</v>
      </c>
      <c r="CE205" s="207">
        <f>(VLOOKUP(Horizontal!$C205&amp;Horizontal!$B205&amp;Horizontal!CE$11,Vertical!$E:$O,CE$10,0))+0</f>
        <v>0</v>
      </c>
      <c r="CF205" s="207">
        <f>(VLOOKUP(Horizontal!$C205&amp;Horizontal!$B205&amp;Horizontal!CF$11,Vertical!$E:$O,CF$10,0))+0</f>
        <v>9.09</v>
      </c>
      <c r="CG205" s="207">
        <f>(VLOOKUP(Horizontal!$C205&amp;Horizontal!$B205&amp;Horizontal!CG$11,Vertical!$E:$O,CG$10,0))+0</f>
        <v>8.33</v>
      </c>
      <c r="CH205" s="207">
        <f>(VLOOKUP(Horizontal!$C205&amp;Horizontal!$B205&amp;Horizontal!CH$11,Vertical!$E:$O,CH$10,0))+0</f>
        <v>50</v>
      </c>
      <c r="CI205" s="207">
        <f>(VLOOKUP(Horizontal!$C205&amp;Horizontal!$B205&amp;Horizontal!CI$11,Vertical!$E:$O,CI$10,0))+0</f>
        <v>24</v>
      </c>
      <c r="CJ205" s="207">
        <f>(VLOOKUP(Horizontal!$C205&amp;Horizontal!$B205&amp;Horizontal!CJ$11,Vertical!$E:$O,CJ$10,0))+0</f>
        <v>21.74</v>
      </c>
      <c r="CK205" s="209">
        <f>(VLOOKUP(Horizontal!$C205&amp;Horizontal!$B205&amp;Horizontal!CK$11,Vertical!$E:$O,CK$10,0))+0</f>
        <v>22.73</v>
      </c>
      <c r="CL205" s="210">
        <f>(VLOOKUP(Horizontal!$C205&amp;Horizontal!$B205&amp;Horizontal!CL$11,Vertical!$E:$O,CL$10,0))+0</f>
        <v>8</v>
      </c>
      <c r="CM205" s="207">
        <f>(VLOOKUP(Horizontal!$C205&amp;Horizontal!$B205&amp;Horizontal!CM$11,Vertical!$E:$O,CM$10,0))+0</f>
        <v>4.55</v>
      </c>
      <c r="CN205" s="207">
        <f>(VLOOKUP(Horizontal!$C205&amp;Horizontal!$B205&amp;Horizontal!CN$11,Vertical!$E:$O,CN$10,0))+0</f>
        <v>4.3499999999999996</v>
      </c>
      <c r="CO205" s="207">
        <f>(VLOOKUP(Horizontal!$C205&amp;Horizontal!$B205&amp;Horizontal!CO$11,Vertical!$E:$O,CO$10,0))+0</f>
        <v>18.18</v>
      </c>
      <c r="CP205" s="207">
        <f>(VLOOKUP(Horizontal!$C205&amp;Horizontal!$B205&amp;Horizontal!CP$11,Vertical!$E:$O,CP$10,0))+0</f>
        <v>8.33</v>
      </c>
      <c r="CQ205" s="207">
        <f>(VLOOKUP(Horizontal!$C205&amp;Horizontal!$B205&amp;Horizontal!CQ$11,Vertical!$E:$O,CQ$10,0))+0</f>
        <v>25</v>
      </c>
      <c r="CR205" s="207">
        <f>(VLOOKUP(Horizontal!$C205&amp;Horizontal!$B205&amp;Horizontal!CR$11,Vertical!$E:$O,CR$10,0))+0</f>
        <v>40</v>
      </c>
      <c r="CS205" s="207">
        <f>(VLOOKUP(Horizontal!$C205&amp;Horizontal!$B205&amp;Horizontal!CS$11,Vertical!$E:$O,CS$10,0))+0</f>
        <v>43.48</v>
      </c>
      <c r="CT205" s="207">
        <f>(VLOOKUP(Horizontal!$C205&amp;Horizontal!$B205&amp;Horizontal!CT$11,Vertical!$E:$O,CT$10,0))+0</f>
        <v>9.09</v>
      </c>
      <c r="CU205" s="150"/>
      <c r="CV205" s="211">
        <f t="shared" si="80"/>
        <v>18.010000000000048</v>
      </c>
      <c r="CW205" s="190">
        <f t="shared" si="81"/>
        <v>21.800000000000011</v>
      </c>
      <c r="CX205" s="190">
        <f t="shared" si="82"/>
        <v>23.039999999999964</v>
      </c>
      <c r="CY205" s="190">
        <f t="shared" si="83"/>
        <v>27.480000000000018</v>
      </c>
      <c r="CZ205" s="190">
        <f t="shared" si="84"/>
        <v>50.779999999999973</v>
      </c>
      <c r="DA205" s="190">
        <f t="shared" si="85"/>
        <v>48.19</v>
      </c>
      <c r="DB205" s="190">
        <f t="shared" si="86"/>
        <v>39.669999999999987</v>
      </c>
      <c r="DC205" s="190">
        <f t="shared" si="87"/>
        <v>38.400000000000006</v>
      </c>
      <c r="DD205" s="212">
        <f t="shared" si="88"/>
        <v>39.22999999999999</v>
      </c>
      <c r="DE205" s="9">
        <v>170</v>
      </c>
      <c r="DF205" s="212">
        <f t="shared" si="89"/>
        <v>-244.38278959810864</v>
      </c>
      <c r="DG205" s="264"/>
      <c r="DH205" s="265"/>
      <c r="DI205" s="265"/>
      <c r="DJ205" s="266"/>
      <c r="DK205" s="190">
        <v>472.16</v>
      </c>
      <c r="DL205" s="190">
        <v>472.16</v>
      </c>
      <c r="DM205" s="190">
        <v>472.16</v>
      </c>
      <c r="DN205" s="212">
        <v>474.85</v>
      </c>
      <c r="DO205" s="190">
        <v>486.25</v>
      </c>
      <c r="DP205" s="190">
        <v>486.25</v>
      </c>
      <c r="DQ205" s="190">
        <v>486.25</v>
      </c>
      <c r="DR205" s="212">
        <v>489.78</v>
      </c>
      <c r="DS205" s="150"/>
      <c r="DT205" s="190">
        <v>460</v>
      </c>
      <c r="DU205" s="190">
        <v>368</v>
      </c>
      <c r="DV205" s="190">
        <v>315</v>
      </c>
      <c r="DW205" s="190">
        <v>236</v>
      </c>
      <c r="DX205" s="190"/>
      <c r="DY205" s="190"/>
      <c r="DZ205" s="190"/>
      <c r="EA205" s="190">
        <f>(SUM(DU205:DW205)/3)+0</f>
        <v>306.33333333333331</v>
      </c>
      <c r="EB205" s="190"/>
      <c r="EC205" s="190"/>
      <c r="ED205" s="190">
        <f>(SUM(DT205:DW205)/4)+0</f>
        <v>344.75</v>
      </c>
      <c r="EE205" s="190">
        <v>215</v>
      </c>
      <c r="EF205" s="190">
        <v>185</v>
      </c>
      <c r="EG205" s="190">
        <v>175</v>
      </c>
      <c r="EH205" s="212">
        <v>160</v>
      </c>
      <c r="EI205" s="213"/>
      <c r="EJ205" s="211">
        <v>15</v>
      </c>
      <c r="EK205" s="190">
        <v>20</v>
      </c>
      <c r="EL205" s="190">
        <v>25</v>
      </c>
      <c r="EM205" s="190">
        <v>30</v>
      </c>
      <c r="EN205" s="190"/>
      <c r="EO205" s="190"/>
      <c r="EP205" s="190"/>
      <c r="EQ205" s="190">
        <f>(SUM(EK205:EM205)/3)+0</f>
        <v>25</v>
      </c>
      <c r="ER205" s="190"/>
      <c r="ES205" s="190"/>
      <c r="ET205" s="190">
        <f>(SUM(EJ205:EM205)/4)+0</f>
        <v>22.5</v>
      </c>
      <c r="EU205" s="190">
        <v>55</v>
      </c>
      <c r="EV205" s="190">
        <v>55</v>
      </c>
      <c r="EW205" s="190">
        <v>45</v>
      </c>
      <c r="EX205" s="212">
        <v>45</v>
      </c>
      <c r="EY205" s="211"/>
      <c r="EZ205" s="75">
        <f t="shared" si="126"/>
        <v>-4.4790996116867744E-2</v>
      </c>
      <c r="FA205" s="89">
        <f t="shared" si="134"/>
        <v>-0.1</v>
      </c>
      <c r="FB205" s="212"/>
      <c r="FC205" s="213">
        <f t="shared" si="160"/>
        <v>-5</v>
      </c>
      <c r="FD205" s="213">
        <f t="shared" si="161"/>
        <v>0</v>
      </c>
      <c r="FE205" s="213">
        <f t="shared" si="162"/>
        <v>5</v>
      </c>
      <c r="FF205" s="213">
        <f t="shared" si="163"/>
        <v>10</v>
      </c>
      <c r="FG205" s="213"/>
      <c r="FH205" s="213"/>
      <c r="FI205" s="213"/>
      <c r="FJ205" s="213"/>
      <c r="FK205" s="213"/>
      <c r="FL205" s="213"/>
      <c r="FM205" s="213">
        <f t="shared" si="164"/>
        <v>2.5</v>
      </c>
      <c r="FN205" s="213">
        <f t="shared" si="165"/>
        <v>35</v>
      </c>
      <c r="FO205" s="213">
        <f t="shared" si="166"/>
        <v>35</v>
      </c>
      <c r="FP205" s="213">
        <f t="shared" si="167"/>
        <v>25</v>
      </c>
      <c r="FQ205" s="213">
        <f t="shared" si="168"/>
        <v>25</v>
      </c>
      <c r="FR205" s="213"/>
      <c r="FS205" s="211"/>
      <c r="FT205" s="190"/>
      <c r="FU205" s="190"/>
      <c r="FV205" s="190"/>
      <c r="FW205" s="190"/>
      <c r="FX205" s="190"/>
      <c r="FY205" s="190"/>
      <c r="FZ205" s="190"/>
      <c r="GA205" s="190"/>
      <c r="GB205" s="190"/>
      <c r="GC205" s="190"/>
      <c r="GD205" s="190"/>
      <c r="GE205" s="190"/>
      <c r="GF205" s="190"/>
      <c r="GG205" s="212"/>
    </row>
    <row r="206" spans="2:189">
      <c r="B206" s="33">
        <f t="shared" si="142"/>
        <v>43354</v>
      </c>
      <c r="C206" s="30" t="str">
        <f t="shared" si="143"/>
        <v>S37</v>
      </c>
      <c r="D206" s="30">
        <v>2018</v>
      </c>
      <c r="E206" s="30" t="str">
        <f t="shared" ref="E206" si="172">D206&amp;C206</f>
        <v>2018S37</v>
      </c>
      <c r="F206" s="30" t="str">
        <f t="shared" si="133"/>
        <v>92018</v>
      </c>
      <c r="G206" s="208" t="str">
        <f>VLOOKUP(Horizontal!$C206&amp;Horizontal!$B206&amp;Horizontal!G$11,Vertical!$E:$O,G$10,0)</f>
        <v>-19,84</v>
      </c>
      <c r="H206" s="207">
        <f>(VLOOKUP(Horizontal!$C206&amp;Horizontal!$B206&amp;Horizontal!H$11,Vertical!$E:$O,H$10,0))+0</f>
        <v>458.89</v>
      </c>
      <c r="I206" s="207">
        <f>(VLOOKUP(Horizontal!$C206&amp;Horizontal!$B206&amp;Horizontal!I$11,Vertical!$E:$O,I$10,0))+0</f>
        <v>341.96</v>
      </c>
      <c r="J206" s="207">
        <f>(VLOOKUP(Horizontal!$C206&amp;Horizontal!$B206&amp;Horizontal!J$11,Vertical!$E:$O,J$10,0))+0</f>
        <v>280.60000000000002</v>
      </c>
      <c r="K206" s="207">
        <f>(VLOOKUP(Horizontal!$C206&amp;Horizontal!$B206&amp;Horizontal!K$11,Vertical!$E:$O,K$10,0))+0</f>
        <v>219.69</v>
      </c>
      <c r="L206" s="207">
        <f>(VLOOKUP(Horizontal!$C206&amp;Horizontal!$B206&amp;Horizontal!L$11,Vertical!$E:$O,L$10,0))+0</f>
        <v>209.02</v>
      </c>
      <c r="M206" s="207">
        <f>(VLOOKUP(Horizontal!$C206&amp;Horizontal!$B206&amp;Horizontal!M$11,Vertical!$E:$O,M$10,0))+0</f>
        <v>181.33</v>
      </c>
      <c r="N206" s="207">
        <f>(VLOOKUP(Horizontal!$C206&amp;Horizontal!$B206&amp;Horizontal!N$11,Vertical!$E:$O,N$10,0))+0</f>
        <v>170.14</v>
      </c>
      <c r="O206" s="207">
        <f>(VLOOKUP(Horizontal!$C206&amp;Horizontal!$B206&amp;Horizontal!O$11,Vertical!$E:$O,O$10,0))+0</f>
        <v>156.15</v>
      </c>
      <c r="P206" s="209">
        <f>(VLOOKUP(Horizontal!$C206&amp;Horizontal!$B206&amp;Horizontal!P$11,Vertical!$E:$O,P$10,0))+0</f>
        <v>150.36000000000001</v>
      </c>
      <c r="Q206" s="210">
        <f>(VLOOKUP(Horizontal!$C206&amp;Horizontal!$B206&amp;Horizontal!Q$11,Vertical!$E:$O,Q$10,0))+0</f>
        <v>57</v>
      </c>
      <c r="R206" s="207">
        <f>(VLOOKUP(Horizontal!$C206&amp;Horizontal!$B206&amp;Horizontal!R$11,Vertical!$E:$O,R$10,0))+0</f>
        <v>64</v>
      </c>
      <c r="S206" s="207">
        <f>(VLOOKUP(Horizontal!$C206&amp;Horizontal!$B206&amp;Horizontal!S$11,Vertical!$E:$O,S$10,0))+0</f>
        <v>66</v>
      </c>
      <c r="T206" s="207">
        <f>(VLOOKUP(Horizontal!$C206&amp;Horizontal!$B206&amp;Horizontal!T$11,Vertical!$E:$O,T$10,0))+0</f>
        <v>61</v>
      </c>
      <c r="U206" s="207">
        <f>(VLOOKUP(Horizontal!$C206&amp;Horizontal!$B206&amp;Horizontal!U$11,Vertical!$E:$O,U$10,0))+0</f>
        <v>48</v>
      </c>
      <c r="V206" s="207">
        <f>(VLOOKUP(Horizontal!$C206&amp;Horizontal!$B206&amp;Horizontal!V$11,Vertical!$E:$O,V$10,0))+0</f>
        <v>39</v>
      </c>
      <c r="W206" s="207">
        <f>(VLOOKUP(Horizontal!$C206&amp;Horizontal!$B206&amp;Horizontal!W$11,Vertical!$E:$O,W$10,0))+0</f>
        <v>35</v>
      </c>
      <c r="X206" s="207">
        <f>(VLOOKUP(Horizontal!$C206&amp;Horizontal!$B206&amp;Horizontal!X$11,Vertical!$E:$O,X$10,0))+0</f>
        <v>29</v>
      </c>
      <c r="Y206" s="209">
        <f>(VLOOKUP(Horizontal!$C206&amp;Horizontal!$B206&amp;Horizontal!Y$11,Vertical!$E:$O,Y$10,0))+0</f>
        <v>26</v>
      </c>
      <c r="Z206" s="210">
        <f>(VLOOKUP(Horizontal!$C206&amp;Horizontal!$B206&amp;Horizontal!Z$11,Vertical!$E:$O,Z$10,0))+0</f>
        <v>0</v>
      </c>
      <c r="AA206" s="207">
        <f>(VLOOKUP(Horizontal!$C206&amp;Horizontal!$B206&amp;Horizontal!AA$11,Vertical!$E:$O,AA$10,0))+0</f>
        <v>96.15</v>
      </c>
      <c r="AB206" s="207">
        <f>(VLOOKUP(Horizontal!$C206&amp;Horizontal!$B206&amp;Horizontal!AB$11,Vertical!$E:$O,AB$10,0))+0</f>
        <v>96</v>
      </c>
      <c r="AC206" s="207">
        <f>(VLOOKUP(Horizontal!$C206&amp;Horizontal!$B206&amp;Horizontal!AC$11,Vertical!$E:$O,AC$10,0))+0</f>
        <v>100</v>
      </c>
      <c r="AD206" s="207">
        <f>(VLOOKUP(Horizontal!$C206&amp;Horizontal!$B206&amp;Horizontal!AD$11,Vertical!$E:$O,AD$10,0))+0</f>
        <v>58.33</v>
      </c>
      <c r="AE206" s="207">
        <f>(VLOOKUP(Horizontal!$C206&amp;Horizontal!$B206&amp;Horizontal!AE$11,Vertical!$E:$O,AE$10,0))+0</f>
        <v>37.93</v>
      </c>
      <c r="AF206" s="207">
        <f>(VLOOKUP(Horizontal!$C206&amp;Horizontal!$B206&amp;Horizontal!AF$11,Vertical!$E:$O,AF$10,0))+0</f>
        <v>14.29</v>
      </c>
      <c r="AG206" s="207">
        <f>(VLOOKUP(Horizontal!$C206&amp;Horizontal!$B206&amp;Horizontal!AG$11,Vertical!$E:$O,AG$10,0))+0</f>
        <v>17.86</v>
      </c>
      <c r="AH206" s="209">
        <f>(VLOOKUP(Horizontal!$C206&amp;Horizontal!$B206&amp;Horizontal!AH$11,Vertical!$E:$O,AH$10,0))+0</f>
        <v>28.57</v>
      </c>
      <c r="AI206" s="210">
        <f>(VLOOKUP(Horizontal!$C206&amp;Horizontal!$B206&amp;Horizontal!AI$11,Vertical!$E:$O,AI$10,0))+0</f>
        <v>4</v>
      </c>
      <c r="AJ206" s="207">
        <f>(VLOOKUP(Horizontal!$C206&amp;Horizontal!$B206&amp;Horizontal!AJ$11,Vertical!$E:$O,AJ$10,0))+0</f>
        <v>0</v>
      </c>
      <c r="AK206" s="207">
        <f>(VLOOKUP(Horizontal!$C206&amp;Horizontal!$B206&amp;Horizontal!AK$11,Vertical!$E:$O,AK$10,0))+0</f>
        <v>0</v>
      </c>
      <c r="AL206" s="207">
        <f>(VLOOKUP(Horizontal!$C206&amp;Horizontal!$B206&amp;Horizontal!AL$11,Vertical!$E:$O,AL$10,0))+0</f>
        <v>0</v>
      </c>
      <c r="AM206" s="207">
        <f>(VLOOKUP(Horizontal!$C206&amp;Horizontal!$B206&amp;Horizontal!AM$11,Vertical!$E:$O,AM$10,0))+0</f>
        <v>25</v>
      </c>
      <c r="AN206" s="207">
        <f>(VLOOKUP(Horizontal!$C206&amp;Horizontal!$B206&amp;Horizontal!AN$11,Vertical!$E:$O,AN$10,0))+0</f>
        <v>41.38</v>
      </c>
      <c r="AO206" s="207">
        <f>(VLOOKUP(Horizontal!$C206&amp;Horizontal!$B206&amp;Horizontal!AO$11,Vertical!$E:$O,AO$10,0))+0</f>
        <v>50</v>
      </c>
      <c r="AP206" s="207">
        <f>(VLOOKUP(Horizontal!$C206&amp;Horizontal!$B206&amp;Horizontal!AP$11,Vertical!$E:$O,AP$10,0))+0</f>
        <v>50</v>
      </c>
      <c r="AQ206" s="209">
        <f>(VLOOKUP(Horizontal!$C206&amp;Horizontal!$B206&amp;Horizontal!AQ$11,Vertical!$E:$O,AQ$10,0))+0</f>
        <v>39.29</v>
      </c>
      <c r="AR206" s="210">
        <f>(VLOOKUP(Horizontal!$C206&amp;Horizontal!$B206&amp;Horizontal!AR$11,Vertical!$E:$O,AR$10,0))+0</f>
        <v>96</v>
      </c>
      <c r="AS206" s="207">
        <f>(VLOOKUP(Horizontal!$C206&amp;Horizontal!$B206&amp;Horizontal!AS$11,Vertical!$E:$O,AS$10,0))+0</f>
        <v>3.85</v>
      </c>
      <c r="AT206" s="207">
        <f>(VLOOKUP(Horizontal!$C206&amp;Horizontal!$B206&amp;Horizontal!AT$11,Vertical!$E:$O,AT$10,0))+0</f>
        <v>4</v>
      </c>
      <c r="AU206" s="207">
        <f>(VLOOKUP(Horizontal!$C206&amp;Horizontal!$B206&amp;Horizontal!AU$11,Vertical!$E:$O,AU$10,0))+0</f>
        <v>0</v>
      </c>
      <c r="AV206" s="207">
        <f>(VLOOKUP(Horizontal!$C206&amp;Horizontal!$B206&amp;Horizontal!AV$11,Vertical!$E:$O,AV$10,0))+0</f>
        <v>16.670000000000002</v>
      </c>
      <c r="AW206" s="207">
        <f>(VLOOKUP(Horizontal!$C206&amp;Horizontal!$B206&amp;Horizontal!AW$11,Vertical!$E:$O,AW$10,0))+0</f>
        <v>20.69</v>
      </c>
      <c r="AX206" s="207">
        <f>(VLOOKUP(Horizontal!$C206&amp;Horizontal!$B206&amp;Horizontal!AX$11,Vertical!$E:$O,AX$10,0))+0</f>
        <v>35.71</v>
      </c>
      <c r="AY206" s="207">
        <f>(VLOOKUP(Horizontal!$C206&amp;Horizontal!$B206&amp;Horizontal!AY$11,Vertical!$E:$O,AY$10,0))+0</f>
        <v>32.14</v>
      </c>
      <c r="AZ206" s="209">
        <f>(VLOOKUP(Horizontal!$C206&amp;Horizontal!$B206&amp;Horizontal!AZ$11,Vertical!$E:$O,AZ$10,0))+0</f>
        <v>32.14</v>
      </c>
      <c r="BA206" s="208">
        <f>(VLOOKUP(Horizontal!$C206&amp;Horizontal!$B206&amp;Horizontal!BA$11,Vertical!$E:$O,BA$10,0))+0</f>
        <v>16.62</v>
      </c>
      <c r="BB206" s="210">
        <f>(VLOOKUP(Horizontal!$C206&amp;Horizontal!$B206&amp;Horizontal!BB$11,Vertical!$E:$O,BB$10,0))+0</f>
        <v>475.31</v>
      </c>
      <c r="BC206" s="207">
        <f>(VLOOKUP(Horizontal!$C206&amp;Horizontal!$B206&amp;Horizontal!BC$11,Vertical!$E:$O,BC$10,0))+0</f>
        <v>362.26</v>
      </c>
      <c r="BD206" s="207">
        <f>(VLOOKUP(Horizontal!$C206&amp;Horizontal!$B206&amp;Horizontal!BD$11,Vertical!$E:$O,BD$10,0))+0</f>
        <v>303.7</v>
      </c>
      <c r="BE206" s="207">
        <f>(VLOOKUP(Horizontal!$C206&amp;Horizontal!$B206&amp;Horizontal!BE$11,Vertical!$E:$O,BE$10,0))+0</f>
        <v>246.26</v>
      </c>
      <c r="BF206" s="207">
        <f>(VLOOKUP(Horizontal!$C206&amp;Horizontal!$B206&amp;Horizontal!BF$11,Vertical!$E:$O,BF$10,0))+0</f>
        <v>259.79000000000002</v>
      </c>
      <c r="BG206" s="207">
        <f>(VLOOKUP(Horizontal!$C206&amp;Horizontal!$B206&amp;Horizontal!BG$11,Vertical!$E:$O,BG$10,0))+0</f>
        <v>231.21</v>
      </c>
      <c r="BH206" s="207">
        <f>(VLOOKUP(Horizontal!$C206&amp;Horizontal!$B206&amp;Horizontal!BH$11,Vertical!$E:$O,BH$10,0))+0</f>
        <v>210.64</v>
      </c>
      <c r="BI206" s="207">
        <f>(VLOOKUP(Horizontal!$C206&amp;Horizontal!$B206&amp;Horizontal!BI$11,Vertical!$E:$O,BI$10,0))+0</f>
        <v>196.45</v>
      </c>
      <c r="BJ206" s="209">
        <f>(VLOOKUP(Horizontal!$C206&amp;Horizontal!$B206&amp;Horizontal!BJ$11,Vertical!$E:$O,BJ$10,0))+0</f>
        <v>190.29</v>
      </c>
      <c r="BK206" s="210">
        <f>(VLOOKUP(Horizontal!$C206&amp;Horizontal!$B206&amp;Horizontal!BK$11,Vertical!$E:$O,BK$10,0))+0</f>
        <v>54</v>
      </c>
      <c r="BL206" s="207">
        <f>(VLOOKUP(Horizontal!$C206&amp;Horizontal!$B206&amp;Horizontal!BL$11,Vertical!$E:$O,BL$10,0))+0</f>
        <v>52</v>
      </c>
      <c r="BM206" s="207">
        <f>(VLOOKUP(Horizontal!$C206&amp;Horizontal!$B206&amp;Horizontal!BM$11,Vertical!$E:$O,BM$10,0))+0</f>
        <v>51</v>
      </c>
      <c r="BN206" s="207">
        <f>(VLOOKUP(Horizontal!$C206&amp;Horizontal!$B206&amp;Horizontal!BN$11,Vertical!$E:$O,BN$10,0))+0</f>
        <v>47</v>
      </c>
      <c r="BO206" s="207">
        <f>(VLOOKUP(Horizontal!$C206&amp;Horizontal!$B206&amp;Horizontal!BO$11,Vertical!$E:$O,BO$10,0))+0</f>
        <v>43</v>
      </c>
      <c r="BP206" s="207">
        <f>(VLOOKUP(Horizontal!$C206&amp;Horizontal!$B206&amp;Horizontal!BP$11,Vertical!$E:$O,BP$10,0))+0</f>
        <v>38</v>
      </c>
      <c r="BQ206" s="207">
        <f>(VLOOKUP(Horizontal!$C206&amp;Horizontal!$B206&amp;Horizontal!BQ$11,Vertical!$E:$O,BQ$10,0))+0</f>
        <v>35</v>
      </c>
      <c r="BR206" s="207">
        <f>(VLOOKUP(Horizontal!$C206&amp;Horizontal!$B206&amp;Horizontal!BR$11,Vertical!$E:$O,BR$10,0))+0</f>
        <v>30</v>
      </c>
      <c r="BS206" s="209">
        <f>(VLOOKUP(Horizontal!$C206&amp;Horizontal!$B206&amp;Horizontal!BS$11,Vertical!$E:$O,BS$10,0))+0</f>
        <v>29</v>
      </c>
      <c r="BT206" s="210">
        <f>(VLOOKUP(Horizontal!$C206&amp;Horizontal!$B206&amp;Horizontal!BT$11,Vertical!$E:$O,BT$10,0))+0</f>
        <v>14.29</v>
      </c>
      <c r="BU206" s="207">
        <f>(VLOOKUP(Horizontal!$C206&amp;Horizontal!$B206&amp;Horizontal!BU$11,Vertical!$E:$O,BU$10,0))+0</f>
        <v>94.74</v>
      </c>
      <c r="BV206" s="207">
        <f>(VLOOKUP(Horizontal!$C206&amp;Horizontal!$B206&amp;Horizontal!BV$11,Vertical!$E:$O,BV$10,0))+0</f>
        <v>94.74</v>
      </c>
      <c r="BW206" s="207">
        <f>(VLOOKUP(Horizontal!$C206&amp;Horizontal!$B206&amp;Horizontal!BW$11,Vertical!$E:$O,BW$10,0))+0</f>
        <v>95.65</v>
      </c>
      <c r="BX206" s="207">
        <f>(VLOOKUP(Horizontal!$C206&amp;Horizontal!$B206&amp;Horizontal!BX$11,Vertical!$E:$O,BX$10,0))+0</f>
        <v>54.17</v>
      </c>
      <c r="BY206" s="207">
        <f>(VLOOKUP(Horizontal!$C206&amp;Horizontal!$B206&amp;Horizontal!BY$11,Vertical!$E:$O,BY$10,0))+0</f>
        <v>29.17</v>
      </c>
      <c r="BZ206" s="207">
        <f>(VLOOKUP(Horizontal!$C206&amp;Horizontal!$B206&amp;Horizontal!BZ$11,Vertical!$E:$O,BZ$10,0))+0</f>
        <v>11.11</v>
      </c>
      <c r="CA206" s="207">
        <f>(VLOOKUP(Horizontal!$C206&amp;Horizontal!$B206&amp;Horizontal!CA$11,Vertical!$E:$O,CA$10,0))+0</f>
        <v>16.670000000000002</v>
      </c>
      <c r="CB206" s="209">
        <f>(VLOOKUP(Horizontal!$C206&amp;Horizontal!$B206&amp;Horizontal!CB$11,Vertical!$E:$O,CB$10,0))+0</f>
        <v>25</v>
      </c>
      <c r="CC206" s="210">
        <f>(VLOOKUP(Horizontal!$C206&amp;Horizontal!$B206&amp;Horizontal!CC$11,Vertical!$E:$O,CC$10,0))+0</f>
        <v>9.52</v>
      </c>
      <c r="CD206" s="207">
        <f>(VLOOKUP(Horizontal!$C206&amp;Horizontal!$B206&amp;Horizontal!CD$11,Vertical!$E:$O,CD$10,0))+0</f>
        <v>0</v>
      </c>
      <c r="CE206" s="207">
        <f>(VLOOKUP(Horizontal!$C206&amp;Horizontal!$B206&amp;Horizontal!CE$11,Vertical!$E:$O,CE$10,0))+0</f>
        <v>0</v>
      </c>
      <c r="CF206" s="207">
        <f>(VLOOKUP(Horizontal!$C206&amp;Horizontal!$B206&amp;Horizontal!CF$11,Vertical!$E:$O,CF$10,0))+0</f>
        <v>4.3499999999999996</v>
      </c>
      <c r="CG206" s="207">
        <f>(VLOOKUP(Horizontal!$C206&amp;Horizontal!$B206&amp;Horizontal!CG$11,Vertical!$E:$O,CG$10,0))+0</f>
        <v>16.670000000000002</v>
      </c>
      <c r="CH206" s="207">
        <f>(VLOOKUP(Horizontal!$C206&amp;Horizontal!$B206&amp;Horizontal!CH$11,Vertical!$E:$O,CH$10,0))+0</f>
        <v>29.17</v>
      </c>
      <c r="CI206" s="207">
        <f>(VLOOKUP(Horizontal!$C206&amp;Horizontal!$B206&amp;Horizontal!CI$11,Vertical!$E:$O,CI$10,0))+0</f>
        <v>59.26</v>
      </c>
      <c r="CJ206" s="207">
        <f>(VLOOKUP(Horizontal!$C206&amp;Horizontal!$B206&amp;Horizontal!CJ$11,Vertical!$E:$O,CJ$10,0))+0</f>
        <v>50</v>
      </c>
      <c r="CK206" s="209">
        <f>(VLOOKUP(Horizontal!$C206&amp;Horizontal!$B206&amp;Horizontal!CK$11,Vertical!$E:$O,CK$10,0))+0</f>
        <v>41.67</v>
      </c>
      <c r="CL206" s="210">
        <f>(VLOOKUP(Horizontal!$C206&amp;Horizontal!$B206&amp;Horizontal!CL$11,Vertical!$E:$O,CL$10,0))+0</f>
        <v>76.19</v>
      </c>
      <c r="CM206" s="207">
        <f>(VLOOKUP(Horizontal!$C206&amp;Horizontal!$B206&amp;Horizontal!CM$11,Vertical!$E:$O,CM$10,0))+0</f>
        <v>5.26</v>
      </c>
      <c r="CN206" s="207">
        <f>(VLOOKUP(Horizontal!$C206&amp;Horizontal!$B206&amp;Horizontal!CN$11,Vertical!$E:$O,CN$10,0))+0</f>
        <v>5.26</v>
      </c>
      <c r="CO206" s="207">
        <f>(VLOOKUP(Horizontal!$C206&amp;Horizontal!$B206&amp;Horizontal!CO$11,Vertical!$E:$O,CO$10,0))+0</f>
        <v>0</v>
      </c>
      <c r="CP206" s="207">
        <f>(VLOOKUP(Horizontal!$C206&amp;Horizontal!$B206&amp;Horizontal!CP$11,Vertical!$E:$O,CP$10,0))+0</f>
        <v>29.17</v>
      </c>
      <c r="CQ206" s="207">
        <f>(VLOOKUP(Horizontal!$C206&amp;Horizontal!$B206&amp;Horizontal!CQ$11,Vertical!$E:$O,CQ$10,0))+0</f>
        <v>41.67</v>
      </c>
      <c r="CR206" s="207">
        <f>(VLOOKUP(Horizontal!$C206&amp;Horizontal!$B206&amp;Horizontal!CR$11,Vertical!$E:$O,CR$10,0))+0</f>
        <v>29.63</v>
      </c>
      <c r="CS206" s="207">
        <f>(VLOOKUP(Horizontal!$C206&amp;Horizontal!$B206&amp;Horizontal!CS$11,Vertical!$E:$O,CS$10,0))+0</f>
        <v>33.33</v>
      </c>
      <c r="CT206" s="207">
        <f>(VLOOKUP(Horizontal!$C206&amp;Horizontal!$B206&amp;Horizontal!CT$11,Vertical!$E:$O,CT$10,0))+0</f>
        <v>33.33</v>
      </c>
      <c r="CU206" s="150"/>
      <c r="CV206" s="211">
        <f t="shared" si="80"/>
        <v>16.420000000000016</v>
      </c>
      <c r="CW206" s="190">
        <f t="shared" si="81"/>
        <v>20.300000000000011</v>
      </c>
      <c r="CX206" s="190">
        <f t="shared" si="82"/>
        <v>23.099999999999966</v>
      </c>
      <c r="CY206" s="190">
        <f t="shared" si="83"/>
        <v>26.569999999999993</v>
      </c>
      <c r="CZ206" s="190">
        <f t="shared" si="84"/>
        <v>50.77000000000001</v>
      </c>
      <c r="DA206" s="190">
        <f t="shared" si="85"/>
        <v>49.879999999999995</v>
      </c>
      <c r="DB206" s="190">
        <f t="shared" si="86"/>
        <v>40.5</v>
      </c>
      <c r="DC206" s="190">
        <f t="shared" si="87"/>
        <v>40.299999999999983</v>
      </c>
      <c r="DD206" s="212">
        <f t="shared" si="88"/>
        <v>39.929999999999978</v>
      </c>
      <c r="DE206" s="9">
        <v>170</v>
      </c>
      <c r="DF206" s="212">
        <f t="shared" si="89"/>
        <v>-250.43278959810866</v>
      </c>
      <c r="DG206" s="264"/>
      <c r="DH206" s="265"/>
      <c r="DI206" s="265"/>
      <c r="DJ206" s="266"/>
      <c r="DK206" s="190">
        <v>482.08</v>
      </c>
      <c r="DL206" s="190">
        <v>482.08</v>
      </c>
      <c r="DM206" s="190">
        <v>482.08</v>
      </c>
      <c r="DN206" s="212">
        <v>482.08</v>
      </c>
      <c r="DO206" s="190">
        <v>496.28</v>
      </c>
      <c r="DP206" s="190">
        <v>496.28</v>
      </c>
      <c r="DQ206" s="190">
        <v>496.28</v>
      </c>
      <c r="DR206" s="212">
        <v>496.28</v>
      </c>
      <c r="DS206" s="150"/>
      <c r="DT206" s="190">
        <v>453</v>
      </c>
      <c r="DU206" s="190">
        <v>311</v>
      </c>
      <c r="DV206" s="190">
        <v>245</v>
      </c>
      <c r="DW206" s="190">
        <v>203</v>
      </c>
      <c r="DX206" s="190"/>
      <c r="DY206" s="190"/>
      <c r="DZ206" s="190"/>
      <c r="EA206" s="190"/>
      <c r="EB206" s="190"/>
      <c r="EC206" s="190"/>
      <c r="ED206" s="190">
        <f>(SUM(DT206:DW206)/4)+0</f>
        <v>303</v>
      </c>
      <c r="EE206" s="190">
        <v>202</v>
      </c>
      <c r="EF206" s="190">
        <v>185</v>
      </c>
      <c r="EG206" s="190">
        <v>175</v>
      </c>
      <c r="EH206" s="212">
        <v>160</v>
      </c>
      <c r="EI206" s="213"/>
      <c r="EJ206" s="211">
        <v>15</v>
      </c>
      <c r="EK206" s="190">
        <v>20</v>
      </c>
      <c r="EL206" s="190">
        <v>25</v>
      </c>
      <c r="EM206" s="190">
        <v>30</v>
      </c>
      <c r="EN206" s="190"/>
      <c r="EO206" s="190"/>
      <c r="EP206" s="190"/>
      <c r="EQ206" s="190">
        <f>(SUM(EK206:EM206)/3)+0</f>
        <v>25</v>
      </c>
      <c r="ER206" s="190"/>
      <c r="ES206" s="190"/>
      <c r="ET206" s="190">
        <f>(SUM(EJ206:EM206)/4)+0</f>
        <v>22.5</v>
      </c>
      <c r="EU206" s="190">
        <v>50</v>
      </c>
      <c r="EV206" s="190">
        <v>55</v>
      </c>
      <c r="EW206" s="190">
        <v>45</v>
      </c>
      <c r="EX206" s="212">
        <v>45</v>
      </c>
      <c r="EY206" s="211"/>
      <c r="EZ206" s="75">
        <f t="shared" si="126"/>
        <v>-4.1959225107858898E-2</v>
      </c>
      <c r="FA206" s="89">
        <f t="shared" si="134"/>
        <v>-0.1</v>
      </c>
      <c r="FB206" s="212"/>
      <c r="FC206" s="213">
        <f t="shared" si="160"/>
        <v>-5</v>
      </c>
      <c r="FD206" s="213">
        <f t="shared" si="161"/>
        <v>0</v>
      </c>
      <c r="FE206" s="213">
        <f t="shared" si="162"/>
        <v>5</v>
      </c>
      <c r="FF206" s="213">
        <f t="shared" si="163"/>
        <v>10</v>
      </c>
      <c r="FG206" s="213"/>
      <c r="FH206" s="213"/>
      <c r="FI206" s="213"/>
      <c r="FJ206" s="213"/>
      <c r="FK206" s="213"/>
      <c r="FL206" s="213"/>
      <c r="FM206" s="213">
        <f t="shared" si="164"/>
        <v>2.5</v>
      </c>
      <c r="FN206" s="213">
        <f t="shared" si="165"/>
        <v>30</v>
      </c>
      <c r="FO206" s="213">
        <f t="shared" si="166"/>
        <v>35</v>
      </c>
      <c r="FP206" s="213">
        <f t="shared" si="167"/>
        <v>25</v>
      </c>
      <c r="FQ206" s="213">
        <f t="shared" si="168"/>
        <v>25</v>
      </c>
      <c r="FR206" s="213"/>
      <c r="FS206" s="211"/>
      <c r="FT206" s="190"/>
      <c r="FU206" s="190"/>
      <c r="FV206" s="190"/>
      <c r="FW206" s="190"/>
      <c r="FX206" s="190"/>
      <c r="FY206" s="190"/>
      <c r="FZ206" s="190"/>
      <c r="GA206" s="190"/>
      <c r="GB206" s="190"/>
      <c r="GC206" s="190"/>
      <c r="GD206" s="190"/>
      <c r="GE206" s="190"/>
      <c r="GF206" s="190"/>
      <c r="GG206" s="212"/>
    </row>
    <row r="207" spans="2:189">
      <c r="B207" s="33">
        <f t="shared" si="142"/>
        <v>43361</v>
      </c>
      <c r="C207" s="30" t="str">
        <f t="shared" si="143"/>
        <v>S38</v>
      </c>
      <c r="D207" s="30">
        <v>2018</v>
      </c>
      <c r="E207" s="30" t="str">
        <f t="shared" ref="E207" si="173">D207&amp;C207</f>
        <v>2018S38</v>
      </c>
      <c r="F207" s="30" t="str">
        <f t="shared" si="133"/>
        <v>92018</v>
      </c>
      <c r="G207" s="208" t="str">
        <f>VLOOKUP(Horizontal!$C207&amp;Horizontal!$B207&amp;Horizontal!G$11,Vertical!$E:$O,G$10,0)</f>
        <v>-19,36</v>
      </c>
      <c r="H207" s="207">
        <f>(VLOOKUP(Horizontal!$C207&amp;Horizontal!$B207&amp;Horizontal!H$11,Vertical!$E:$O,H$10,0))+0</f>
        <v>450.74</v>
      </c>
      <c r="I207" s="207">
        <f>(VLOOKUP(Horizontal!$C207&amp;Horizontal!$B207&amp;Horizontal!I$11,Vertical!$E:$O,I$10,0))+0</f>
        <v>271.45999999999998</v>
      </c>
      <c r="J207" s="207">
        <f>(VLOOKUP(Horizontal!$C207&amp;Horizontal!$B207&amp;Horizontal!J$11,Vertical!$E:$O,J$10,0))+0</f>
        <v>197.97</v>
      </c>
      <c r="K207" s="207">
        <f>(VLOOKUP(Horizontal!$C207&amp;Horizontal!$B207&amp;Horizontal!K$11,Vertical!$E:$O,K$10,0))+0</f>
        <v>170.62</v>
      </c>
      <c r="L207" s="207">
        <f>(VLOOKUP(Horizontal!$C207&amp;Horizontal!$B207&amp;Horizontal!L$11,Vertical!$E:$O,L$10,0))+0</f>
        <v>198.88</v>
      </c>
      <c r="M207" s="207">
        <f>(VLOOKUP(Horizontal!$C207&amp;Horizontal!$B207&amp;Horizontal!M$11,Vertical!$E:$O,M$10,0))+0</f>
        <v>180.83</v>
      </c>
      <c r="N207" s="207">
        <f>(VLOOKUP(Horizontal!$C207&amp;Horizontal!$B207&amp;Horizontal!N$11,Vertical!$E:$O,N$10,0))+0</f>
        <v>168.8</v>
      </c>
      <c r="O207" s="207">
        <f>(VLOOKUP(Horizontal!$C207&amp;Horizontal!$B207&amp;Horizontal!O$11,Vertical!$E:$O,O$10,0))+0</f>
        <v>155.72</v>
      </c>
      <c r="P207" s="209">
        <f>(VLOOKUP(Horizontal!$C207&amp;Horizontal!$B207&amp;Horizontal!P$11,Vertical!$E:$O,P$10,0))+0</f>
        <v>150.36000000000001</v>
      </c>
      <c r="Q207" s="210">
        <f>(VLOOKUP(Horizontal!$C207&amp;Horizontal!$B207&amp;Horizontal!Q$11,Vertical!$E:$O,Q$10,0))+0</f>
        <v>56</v>
      </c>
      <c r="R207" s="207">
        <f>(VLOOKUP(Horizontal!$C207&amp;Horizontal!$B207&amp;Horizontal!R$11,Vertical!$E:$O,R$10,0))+0</f>
        <v>63</v>
      </c>
      <c r="S207" s="207">
        <f>(VLOOKUP(Horizontal!$C207&amp;Horizontal!$B207&amp;Horizontal!S$11,Vertical!$E:$O,S$10,0))+0</f>
        <v>62</v>
      </c>
      <c r="T207" s="207">
        <f>(VLOOKUP(Horizontal!$C207&amp;Horizontal!$B207&amp;Horizontal!T$11,Vertical!$E:$O,T$10,0))+0</f>
        <v>61</v>
      </c>
      <c r="U207" s="207">
        <f>(VLOOKUP(Horizontal!$C207&amp;Horizontal!$B207&amp;Horizontal!U$11,Vertical!$E:$O,U$10,0))+0</f>
        <v>44</v>
      </c>
      <c r="V207" s="207">
        <f>(VLOOKUP(Horizontal!$C207&amp;Horizontal!$B207&amp;Horizontal!V$11,Vertical!$E:$O,V$10,0))+0</f>
        <v>33</v>
      </c>
      <c r="W207" s="207">
        <f>(VLOOKUP(Horizontal!$C207&amp;Horizontal!$B207&amp;Horizontal!W$11,Vertical!$E:$O,W$10,0))+0</f>
        <v>30</v>
      </c>
      <c r="X207" s="207">
        <f>(VLOOKUP(Horizontal!$C207&amp;Horizontal!$B207&amp;Horizontal!X$11,Vertical!$E:$O,X$10,0))+0</f>
        <v>28</v>
      </c>
      <c r="Y207" s="209">
        <f>(VLOOKUP(Horizontal!$C207&amp;Horizontal!$B207&amp;Horizontal!Y$11,Vertical!$E:$O,Y$10,0))+0</f>
        <v>25</v>
      </c>
      <c r="Z207" s="210">
        <f>(VLOOKUP(Horizontal!$C207&amp;Horizontal!$B207&amp;Horizontal!Z$11,Vertical!$E:$O,Z$10,0))+0</f>
        <v>96.3</v>
      </c>
      <c r="AA207" s="207">
        <f>(VLOOKUP(Horizontal!$C207&amp;Horizontal!$B207&amp;Horizontal!AA$11,Vertical!$E:$O,AA$10,0))+0</f>
        <v>100</v>
      </c>
      <c r="AB207" s="207">
        <f>(VLOOKUP(Horizontal!$C207&amp;Horizontal!$B207&amp;Horizontal!AB$11,Vertical!$E:$O,AB$10,0))+0</f>
        <v>100</v>
      </c>
      <c r="AC207" s="207">
        <f>(VLOOKUP(Horizontal!$C207&amp;Horizontal!$B207&amp;Horizontal!AC$11,Vertical!$E:$O,AC$10,0))+0</f>
        <v>100</v>
      </c>
      <c r="AD207" s="207">
        <f>(VLOOKUP(Horizontal!$C207&amp;Horizontal!$B207&amp;Horizontal!AD$11,Vertical!$E:$O,AD$10,0))+0</f>
        <v>96</v>
      </c>
      <c r="AE207" s="207">
        <f>(VLOOKUP(Horizontal!$C207&amp;Horizontal!$B207&amp;Horizontal!AE$11,Vertical!$E:$O,AE$10,0))+0</f>
        <v>34.479999999999997</v>
      </c>
      <c r="AF207" s="207">
        <f>(VLOOKUP(Horizontal!$C207&amp;Horizontal!$B207&amp;Horizontal!AF$11,Vertical!$E:$O,AF$10,0))+0</f>
        <v>45.16</v>
      </c>
      <c r="AG207" s="207">
        <f>(VLOOKUP(Horizontal!$C207&amp;Horizontal!$B207&amp;Horizontal!AG$11,Vertical!$E:$O,AG$10,0))+0</f>
        <v>27.59</v>
      </c>
      <c r="AH207" s="209">
        <f>(VLOOKUP(Horizontal!$C207&amp;Horizontal!$B207&amp;Horizontal!AH$11,Vertical!$E:$O,AH$10,0))+0</f>
        <v>34.479999999999997</v>
      </c>
      <c r="AI207" s="210">
        <f>(VLOOKUP(Horizontal!$C207&amp;Horizontal!$B207&amp;Horizontal!AI$11,Vertical!$E:$O,AI$10,0))+0</f>
        <v>3.7</v>
      </c>
      <c r="AJ207" s="207">
        <f>(VLOOKUP(Horizontal!$C207&amp;Horizontal!$B207&amp;Horizontal!AJ$11,Vertical!$E:$O,AJ$10,0))+0</f>
        <v>0</v>
      </c>
      <c r="AK207" s="207">
        <f>(VLOOKUP(Horizontal!$C207&amp;Horizontal!$B207&amp;Horizontal!AK$11,Vertical!$E:$O,AK$10,0))+0</f>
        <v>0</v>
      </c>
      <c r="AL207" s="207">
        <f>(VLOOKUP(Horizontal!$C207&amp;Horizontal!$B207&amp;Horizontal!AL$11,Vertical!$E:$O,AL$10,0))+0</f>
        <v>0</v>
      </c>
      <c r="AM207" s="207">
        <f>(VLOOKUP(Horizontal!$C207&amp;Horizontal!$B207&amp;Horizontal!AM$11,Vertical!$E:$O,AM$10,0))+0</f>
        <v>4</v>
      </c>
      <c r="AN207" s="207">
        <f>(VLOOKUP(Horizontal!$C207&amp;Horizontal!$B207&amp;Horizontal!AN$11,Vertical!$E:$O,AN$10,0))+0</f>
        <v>44.83</v>
      </c>
      <c r="AO207" s="207">
        <f>(VLOOKUP(Horizontal!$C207&amp;Horizontal!$B207&amp;Horizontal!AO$11,Vertical!$E:$O,AO$10,0))+0</f>
        <v>51.61</v>
      </c>
      <c r="AP207" s="207">
        <f>(VLOOKUP(Horizontal!$C207&amp;Horizontal!$B207&amp;Horizontal!AP$11,Vertical!$E:$O,AP$10,0))+0</f>
        <v>62.07</v>
      </c>
      <c r="AQ207" s="209">
        <f>(VLOOKUP(Horizontal!$C207&amp;Horizontal!$B207&amp;Horizontal!AQ$11,Vertical!$E:$O,AQ$10,0))+0</f>
        <v>51.72</v>
      </c>
      <c r="AR207" s="210">
        <f>(VLOOKUP(Horizontal!$C207&amp;Horizontal!$B207&amp;Horizontal!AR$11,Vertical!$E:$O,AR$10,0))+0</f>
        <v>0</v>
      </c>
      <c r="AS207" s="207">
        <f>(VLOOKUP(Horizontal!$C207&amp;Horizontal!$B207&amp;Horizontal!AS$11,Vertical!$E:$O,AS$10,0))+0</f>
        <v>0</v>
      </c>
      <c r="AT207" s="207">
        <f>(VLOOKUP(Horizontal!$C207&amp;Horizontal!$B207&amp;Horizontal!AT$11,Vertical!$E:$O,AT$10,0))+0</f>
        <v>0</v>
      </c>
      <c r="AU207" s="207">
        <f>(VLOOKUP(Horizontal!$C207&amp;Horizontal!$B207&amp;Horizontal!AU$11,Vertical!$E:$O,AU$10,0))+0</f>
        <v>0</v>
      </c>
      <c r="AV207" s="207">
        <f>(VLOOKUP(Horizontal!$C207&amp;Horizontal!$B207&amp;Horizontal!AV$11,Vertical!$E:$O,AV$10,0))+0</f>
        <v>0</v>
      </c>
      <c r="AW207" s="207">
        <f>(VLOOKUP(Horizontal!$C207&amp;Horizontal!$B207&amp;Horizontal!AW$11,Vertical!$E:$O,AW$10,0))+0</f>
        <v>20.69</v>
      </c>
      <c r="AX207" s="207">
        <f>(VLOOKUP(Horizontal!$C207&amp;Horizontal!$B207&amp;Horizontal!AX$11,Vertical!$E:$O,AX$10,0))+0</f>
        <v>3.23</v>
      </c>
      <c r="AY207" s="207">
        <f>(VLOOKUP(Horizontal!$C207&amp;Horizontal!$B207&amp;Horizontal!AY$11,Vertical!$E:$O,AY$10,0))+0</f>
        <v>10.34</v>
      </c>
      <c r="AZ207" s="209">
        <f>(VLOOKUP(Horizontal!$C207&amp;Horizontal!$B207&amp;Horizontal!AZ$11,Vertical!$E:$O,AZ$10,0))+0</f>
        <v>13.79</v>
      </c>
      <c r="BA207" s="208">
        <f>(VLOOKUP(Horizontal!$C207&amp;Horizontal!$B207&amp;Horizontal!BA$11,Vertical!$E:$O,BA$10,0))+0</f>
        <v>15.91</v>
      </c>
      <c r="BB207" s="210">
        <f>(VLOOKUP(Horizontal!$C207&amp;Horizontal!$B207&amp;Horizontal!BB$11,Vertical!$E:$O,BB$10,0))+0</f>
        <v>468.17</v>
      </c>
      <c r="BC207" s="207">
        <f>(VLOOKUP(Horizontal!$C207&amp;Horizontal!$B207&amp;Horizontal!BC$11,Vertical!$E:$O,BC$10,0))+0</f>
        <v>292.43</v>
      </c>
      <c r="BD207" s="207">
        <f>(VLOOKUP(Horizontal!$C207&amp;Horizontal!$B207&amp;Horizontal!BD$11,Vertical!$E:$O,BD$10,0))+0</f>
        <v>223.32</v>
      </c>
      <c r="BE207" s="207">
        <f>(VLOOKUP(Horizontal!$C207&amp;Horizontal!$B207&amp;Horizontal!BE$11,Vertical!$E:$O,BE$10,0))+0</f>
        <v>198.38</v>
      </c>
      <c r="BF207" s="207">
        <f>(VLOOKUP(Horizontal!$C207&amp;Horizontal!$B207&amp;Horizontal!BF$11,Vertical!$E:$O,BF$10,0))+0</f>
        <v>256.10000000000002</v>
      </c>
      <c r="BG207" s="207">
        <f>(VLOOKUP(Horizontal!$C207&amp;Horizontal!$B207&amp;Horizontal!BG$11,Vertical!$E:$O,BG$10,0))+0</f>
        <v>229.61</v>
      </c>
      <c r="BH207" s="207">
        <f>(VLOOKUP(Horizontal!$C207&amp;Horizontal!$B207&amp;Horizontal!BH$11,Vertical!$E:$O,BH$10,0))+0</f>
        <v>209.61</v>
      </c>
      <c r="BI207" s="207">
        <f>(VLOOKUP(Horizontal!$C207&amp;Horizontal!$B207&amp;Horizontal!BI$11,Vertical!$E:$O,BI$10,0))+0</f>
        <v>195.25</v>
      </c>
      <c r="BJ207" s="209">
        <f>(VLOOKUP(Horizontal!$C207&amp;Horizontal!$B207&amp;Horizontal!BJ$11,Vertical!$E:$O,BJ$10,0))+0</f>
        <v>189.17</v>
      </c>
      <c r="BK207" s="210">
        <f>(VLOOKUP(Horizontal!$C207&amp;Horizontal!$B207&amp;Horizontal!BK$11,Vertical!$E:$O,BK$10,0))+0</f>
        <v>51</v>
      </c>
      <c r="BL207" s="207">
        <f>(VLOOKUP(Horizontal!$C207&amp;Horizontal!$B207&amp;Horizontal!BL$11,Vertical!$E:$O,BL$10,0))+0</f>
        <v>48</v>
      </c>
      <c r="BM207" s="207">
        <f>(VLOOKUP(Horizontal!$C207&amp;Horizontal!$B207&amp;Horizontal!BM$11,Vertical!$E:$O,BM$10,0))+0</f>
        <v>46</v>
      </c>
      <c r="BN207" s="207">
        <f>(VLOOKUP(Horizontal!$C207&amp;Horizontal!$B207&amp;Horizontal!BN$11,Vertical!$E:$O,BN$10,0))+0</f>
        <v>44</v>
      </c>
      <c r="BO207" s="207">
        <f>(VLOOKUP(Horizontal!$C207&amp;Horizontal!$B207&amp;Horizontal!BO$11,Vertical!$E:$O,BO$10,0))+0</f>
        <v>39</v>
      </c>
      <c r="BP207" s="207">
        <f>(VLOOKUP(Horizontal!$C207&amp;Horizontal!$B207&amp;Horizontal!BP$11,Vertical!$E:$O,BP$10,0))+0</f>
        <v>33</v>
      </c>
      <c r="BQ207" s="207">
        <f>(VLOOKUP(Horizontal!$C207&amp;Horizontal!$B207&amp;Horizontal!BQ$11,Vertical!$E:$O,BQ$10,0))+0</f>
        <v>30</v>
      </c>
      <c r="BR207" s="207">
        <f>(VLOOKUP(Horizontal!$C207&amp;Horizontal!$B207&amp;Horizontal!BR$11,Vertical!$E:$O,BR$10,0))+0</f>
        <v>30</v>
      </c>
      <c r="BS207" s="209">
        <f>(VLOOKUP(Horizontal!$C207&amp;Horizontal!$B207&amp;Horizontal!BS$11,Vertical!$E:$O,BS$10,0))+0</f>
        <v>29</v>
      </c>
      <c r="BT207" s="210">
        <f>(VLOOKUP(Horizontal!$C207&amp;Horizontal!$B207&amp;Horizontal!BT$11,Vertical!$E:$O,BT$10,0))+0</f>
        <v>81.819999999999993</v>
      </c>
      <c r="BU207" s="207">
        <f>(VLOOKUP(Horizontal!$C207&amp;Horizontal!$B207&amp;Horizontal!BU$11,Vertical!$E:$O,BU$10,0))+0</f>
        <v>100</v>
      </c>
      <c r="BV207" s="207">
        <f>(VLOOKUP(Horizontal!$C207&amp;Horizontal!$B207&amp;Horizontal!BV$11,Vertical!$E:$O,BV$10,0))+0</f>
        <v>100</v>
      </c>
      <c r="BW207" s="207">
        <f>(VLOOKUP(Horizontal!$C207&amp;Horizontal!$B207&amp;Horizontal!BW$11,Vertical!$E:$O,BW$10,0))+0</f>
        <v>100</v>
      </c>
      <c r="BX207" s="207">
        <f>(VLOOKUP(Horizontal!$C207&amp;Horizontal!$B207&amp;Horizontal!BX$11,Vertical!$E:$O,BX$10,0))+0</f>
        <v>68</v>
      </c>
      <c r="BY207" s="207">
        <f>(VLOOKUP(Horizontal!$C207&amp;Horizontal!$B207&amp;Horizontal!BY$11,Vertical!$E:$O,BY$10,0))+0</f>
        <v>40</v>
      </c>
      <c r="BZ207" s="207">
        <f>(VLOOKUP(Horizontal!$C207&amp;Horizontal!$B207&amp;Horizontal!BZ$11,Vertical!$E:$O,BZ$10,0))+0</f>
        <v>36</v>
      </c>
      <c r="CA207" s="207">
        <f>(VLOOKUP(Horizontal!$C207&amp;Horizontal!$B207&amp;Horizontal!CA$11,Vertical!$E:$O,CA$10,0))+0</f>
        <v>36</v>
      </c>
      <c r="CB207" s="209">
        <f>(VLOOKUP(Horizontal!$C207&amp;Horizontal!$B207&amp;Horizontal!CB$11,Vertical!$E:$O,CB$10,0))+0</f>
        <v>26.92</v>
      </c>
      <c r="CC207" s="210">
        <f>(VLOOKUP(Horizontal!$C207&amp;Horizontal!$B207&amp;Horizontal!CC$11,Vertical!$E:$O,CC$10,0))+0</f>
        <v>13.64</v>
      </c>
      <c r="CD207" s="207">
        <f>(VLOOKUP(Horizontal!$C207&amp;Horizontal!$B207&amp;Horizontal!CD$11,Vertical!$E:$O,CD$10,0))+0</f>
        <v>0</v>
      </c>
      <c r="CE207" s="207">
        <f>(VLOOKUP(Horizontal!$C207&amp;Horizontal!$B207&amp;Horizontal!CE$11,Vertical!$E:$O,CE$10,0))+0</f>
        <v>0</v>
      </c>
      <c r="CF207" s="207">
        <f>(VLOOKUP(Horizontal!$C207&amp;Horizontal!$B207&amp;Horizontal!CF$11,Vertical!$E:$O,CF$10,0))+0</f>
        <v>0</v>
      </c>
      <c r="CG207" s="207">
        <f>(VLOOKUP(Horizontal!$C207&amp;Horizontal!$B207&amp;Horizontal!CG$11,Vertical!$E:$O,CG$10,0))+0</f>
        <v>12</v>
      </c>
      <c r="CH207" s="207">
        <f>(VLOOKUP(Horizontal!$C207&amp;Horizontal!$B207&amp;Horizontal!CH$11,Vertical!$E:$O,CH$10,0))+0</f>
        <v>40</v>
      </c>
      <c r="CI207" s="207">
        <f>(VLOOKUP(Horizontal!$C207&amp;Horizontal!$B207&amp;Horizontal!CI$11,Vertical!$E:$O,CI$10,0))+0</f>
        <v>48</v>
      </c>
      <c r="CJ207" s="207">
        <f>(VLOOKUP(Horizontal!$C207&amp;Horizontal!$B207&amp;Horizontal!CJ$11,Vertical!$E:$O,CJ$10,0))+0</f>
        <v>48</v>
      </c>
      <c r="CK207" s="209">
        <f>(VLOOKUP(Horizontal!$C207&amp;Horizontal!$B207&amp;Horizontal!CK$11,Vertical!$E:$O,CK$10,0))+0</f>
        <v>57.69</v>
      </c>
      <c r="CL207" s="210">
        <f>(VLOOKUP(Horizontal!$C207&amp;Horizontal!$B207&amp;Horizontal!CL$11,Vertical!$E:$O,CL$10,0))+0</f>
        <v>4.55</v>
      </c>
      <c r="CM207" s="207">
        <f>(VLOOKUP(Horizontal!$C207&amp;Horizontal!$B207&amp;Horizontal!CM$11,Vertical!$E:$O,CM$10,0))+0</f>
        <v>0</v>
      </c>
      <c r="CN207" s="207">
        <f>(VLOOKUP(Horizontal!$C207&amp;Horizontal!$B207&amp;Horizontal!CN$11,Vertical!$E:$O,CN$10,0))+0</f>
        <v>0</v>
      </c>
      <c r="CO207" s="207">
        <f>(VLOOKUP(Horizontal!$C207&amp;Horizontal!$B207&amp;Horizontal!CO$11,Vertical!$E:$O,CO$10,0))+0</f>
        <v>0</v>
      </c>
      <c r="CP207" s="207">
        <f>(VLOOKUP(Horizontal!$C207&amp;Horizontal!$B207&amp;Horizontal!CP$11,Vertical!$E:$O,CP$10,0))+0</f>
        <v>20</v>
      </c>
      <c r="CQ207" s="207">
        <f>(VLOOKUP(Horizontal!$C207&amp;Horizontal!$B207&amp;Horizontal!CQ$11,Vertical!$E:$O,CQ$10,0))+0</f>
        <v>20</v>
      </c>
      <c r="CR207" s="207">
        <f>(VLOOKUP(Horizontal!$C207&amp;Horizontal!$B207&amp;Horizontal!CR$11,Vertical!$E:$O,CR$10,0))+0</f>
        <v>16</v>
      </c>
      <c r="CS207" s="207">
        <f>(VLOOKUP(Horizontal!$C207&amp;Horizontal!$B207&amp;Horizontal!CS$11,Vertical!$E:$O,CS$10,0))+0</f>
        <v>16</v>
      </c>
      <c r="CT207" s="207">
        <f>(VLOOKUP(Horizontal!$C207&amp;Horizontal!$B207&amp;Horizontal!CT$11,Vertical!$E:$O,CT$10,0))+0</f>
        <v>15.38</v>
      </c>
      <c r="CU207" s="150"/>
      <c r="CV207" s="211">
        <f t="shared" ref="CV207:CV270" si="174">(BB207-H207)+0</f>
        <v>17.430000000000007</v>
      </c>
      <c r="CW207" s="190">
        <f t="shared" ref="CW207:CW270" si="175">(BC207-I207)+0</f>
        <v>20.970000000000027</v>
      </c>
      <c r="CX207" s="190">
        <f t="shared" ref="CX207:CX270" si="176">(BD207-J207)+0</f>
        <v>25.349999999999994</v>
      </c>
      <c r="CY207" s="190">
        <f t="shared" ref="CY207:CY270" si="177">(BE207-K207)+0</f>
        <v>27.759999999999991</v>
      </c>
      <c r="CZ207" s="190">
        <f t="shared" ref="CZ207:CZ270" si="178">(BF207-L207)+0</f>
        <v>57.220000000000027</v>
      </c>
      <c r="DA207" s="190">
        <f t="shared" ref="DA207:DA270" si="179">(BG207-M207)+0</f>
        <v>48.78</v>
      </c>
      <c r="DB207" s="190">
        <f t="shared" ref="DB207:DB270" si="180">(BH207-N207)+0</f>
        <v>40.81</v>
      </c>
      <c r="DC207" s="190">
        <f t="shared" ref="DC207:DC270" si="181">(BI207-O207)+0</f>
        <v>39.53</v>
      </c>
      <c r="DD207" s="212">
        <f t="shared" ref="DD207:DD270" si="182">(BJ207-P207)+0</f>
        <v>38.809999999999974</v>
      </c>
      <c r="DE207" s="9">
        <v>170</v>
      </c>
      <c r="DF207" s="212">
        <f t="shared" ref="DF207:DF270" si="183">($H$7-H207)+0</f>
        <v>-242.28278959810868</v>
      </c>
      <c r="DG207" s="264"/>
      <c r="DH207" s="265"/>
      <c r="DI207" s="265"/>
      <c r="DJ207" s="266"/>
      <c r="DK207" s="190">
        <v>478.94</v>
      </c>
      <c r="DL207" s="190">
        <v>478.94</v>
      </c>
      <c r="DM207" s="190">
        <v>478.94</v>
      </c>
      <c r="DN207" s="212">
        <v>478.94</v>
      </c>
      <c r="DO207" s="190">
        <v>491.71</v>
      </c>
      <c r="DP207" s="190">
        <v>491.71</v>
      </c>
      <c r="DQ207" s="190">
        <v>491.71</v>
      </c>
      <c r="DR207" s="212">
        <v>491.71</v>
      </c>
      <c r="DS207" s="150"/>
      <c r="DT207" s="190">
        <v>451</v>
      </c>
      <c r="DU207" s="190">
        <v>287</v>
      </c>
      <c r="DV207" s="190">
        <v>221</v>
      </c>
      <c r="DW207" s="190">
        <v>188</v>
      </c>
      <c r="DX207" s="190"/>
      <c r="DY207" s="190"/>
      <c r="DZ207" s="190"/>
      <c r="EA207" s="190"/>
      <c r="EB207" s="190"/>
      <c r="EC207" s="190"/>
      <c r="ED207" s="190">
        <f>(SUM(DT207:DW207)/4)+0</f>
        <v>286.75</v>
      </c>
      <c r="EE207" s="190">
        <v>201</v>
      </c>
      <c r="EF207" s="190">
        <v>185</v>
      </c>
      <c r="EG207" s="190">
        <v>175</v>
      </c>
      <c r="EH207" s="212">
        <v>160</v>
      </c>
      <c r="EI207" s="213"/>
      <c r="EJ207" s="211">
        <v>15</v>
      </c>
      <c r="EK207" s="190">
        <v>20</v>
      </c>
      <c r="EL207" s="190">
        <v>23</v>
      </c>
      <c r="EM207" s="190">
        <v>27</v>
      </c>
      <c r="EN207" s="190"/>
      <c r="EO207" s="190"/>
      <c r="EP207" s="190"/>
      <c r="EQ207" s="190"/>
      <c r="ER207" s="190"/>
      <c r="ES207" s="190"/>
      <c r="ET207" s="190">
        <f>(SUM(EJ207:EM207)/4)+0</f>
        <v>21.25</v>
      </c>
      <c r="EU207" s="190">
        <v>53</v>
      </c>
      <c r="EV207" s="190">
        <v>55</v>
      </c>
      <c r="EW207" s="190">
        <v>45</v>
      </c>
      <c r="EX207" s="212">
        <v>45</v>
      </c>
      <c r="EY207" s="211"/>
      <c r="EZ207" s="75">
        <f t="shared" si="126"/>
        <v>-4.1159962581852193E-2</v>
      </c>
      <c r="FA207" s="89">
        <f t="shared" si="134"/>
        <v>-0.1</v>
      </c>
      <c r="FB207" s="212"/>
      <c r="FC207" s="213">
        <f t="shared" si="160"/>
        <v>-5</v>
      </c>
      <c r="FD207" s="213">
        <f t="shared" si="161"/>
        <v>0</v>
      </c>
      <c r="FE207" s="213">
        <f t="shared" si="162"/>
        <v>3</v>
      </c>
      <c r="FF207" s="213">
        <f t="shared" si="163"/>
        <v>7</v>
      </c>
      <c r="FG207" s="213"/>
      <c r="FH207" s="213"/>
      <c r="FI207" s="213"/>
      <c r="FJ207" s="213"/>
      <c r="FK207" s="213"/>
      <c r="FL207" s="213"/>
      <c r="FM207" s="213">
        <f t="shared" si="164"/>
        <v>1.25</v>
      </c>
      <c r="FN207" s="213">
        <f t="shared" si="165"/>
        <v>33</v>
      </c>
      <c r="FO207" s="213">
        <f t="shared" si="166"/>
        <v>35</v>
      </c>
      <c r="FP207" s="213">
        <f t="shared" si="167"/>
        <v>25</v>
      </c>
      <c r="FQ207" s="213">
        <f t="shared" si="168"/>
        <v>25</v>
      </c>
      <c r="FR207" s="213"/>
      <c r="FS207" s="211"/>
      <c r="FT207" s="190"/>
      <c r="FU207" s="190"/>
      <c r="FV207" s="190"/>
      <c r="FW207" s="190"/>
      <c r="FX207" s="190"/>
      <c r="FY207" s="190"/>
      <c r="FZ207" s="190"/>
      <c r="GA207" s="190"/>
      <c r="GB207" s="190"/>
      <c r="GC207" s="190"/>
      <c r="GD207" s="190"/>
      <c r="GE207" s="190"/>
      <c r="GF207" s="190"/>
      <c r="GG207" s="212"/>
    </row>
    <row r="208" spans="2:189">
      <c r="B208" s="33">
        <f t="shared" si="142"/>
        <v>43368</v>
      </c>
      <c r="C208" s="30" t="str">
        <f t="shared" si="143"/>
        <v>S39</v>
      </c>
      <c r="D208" s="30">
        <v>2018</v>
      </c>
      <c r="E208" s="30" t="str">
        <f t="shared" ref="E208" si="184">D208&amp;C208</f>
        <v>2018S39</v>
      </c>
      <c r="F208" s="30" t="str">
        <f t="shared" si="133"/>
        <v>9Final2018</v>
      </c>
      <c r="G208" s="208" t="str">
        <f>VLOOKUP(Horizontal!$C208&amp;Horizontal!$B208&amp;Horizontal!G$11,Vertical!$E:$O,G$10,0)</f>
        <v>-19,3</v>
      </c>
      <c r="H208" s="207">
        <f>(VLOOKUP(Horizontal!$C208&amp;Horizontal!$B208&amp;Horizontal!H$11,Vertical!$E:$O,H$10,0))+0</f>
        <v>449.8</v>
      </c>
      <c r="I208" s="207">
        <f>(VLOOKUP(Horizontal!$C208&amp;Horizontal!$B208&amp;Horizontal!I$11,Vertical!$E:$O,I$10,0))+0</f>
        <v>297.29000000000002</v>
      </c>
      <c r="J208" s="207">
        <f>(VLOOKUP(Horizontal!$C208&amp;Horizontal!$B208&amp;Horizontal!J$11,Vertical!$E:$O,J$10,0))+0</f>
        <v>242.61</v>
      </c>
      <c r="K208" s="207">
        <f>(VLOOKUP(Horizontal!$C208&amp;Horizontal!$B208&amp;Horizontal!K$11,Vertical!$E:$O,K$10,0))+0</f>
        <v>194.86</v>
      </c>
      <c r="L208" s="207">
        <f>(VLOOKUP(Horizontal!$C208&amp;Horizontal!$B208&amp;Horizontal!L$11,Vertical!$E:$O,L$10,0))+0</f>
        <v>200.7</v>
      </c>
      <c r="M208" s="207">
        <f>(VLOOKUP(Horizontal!$C208&amp;Horizontal!$B208&amp;Horizontal!M$11,Vertical!$E:$O,M$10,0))+0</f>
        <v>180.74</v>
      </c>
      <c r="N208" s="207">
        <f>(VLOOKUP(Horizontal!$C208&amp;Horizontal!$B208&amp;Horizontal!N$11,Vertical!$E:$O,N$10,0))+0</f>
        <v>169.06</v>
      </c>
      <c r="O208" s="207">
        <f>(VLOOKUP(Horizontal!$C208&amp;Horizontal!$B208&amp;Horizontal!O$11,Vertical!$E:$O,O$10,0))+0</f>
        <v>155.88</v>
      </c>
      <c r="P208" s="209">
        <f>(VLOOKUP(Horizontal!$C208&amp;Horizontal!$B208&amp;Horizontal!P$11,Vertical!$E:$O,P$10,0))+0</f>
        <v>150.69999999999999</v>
      </c>
      <c r="Q208" s="210">
        <f>(VLOOKUP(Horizontal!$C208&amp;Horizontal!$B208&amp;Horizontal!Q$11,Vertical!$E:$O,Q$10,0))+0</f>
        <v>57</v>
      </c>
      <c r="R208" s="207">
        <f>(VLOOKUP(Horizontal!$C208&amp;Horizontal!$B208&amp;Horizontal!R$11,Vertical!$E:$O,R$10,0))+0</f>
        <v>69</v>
      </c>
      <c r="S208" s="207">
        <f>(VLOOKUP(Horizontal!$C208&amp;Horizontal!$B208&amp;Horizontal!S$11,Vertical!$E:$O,S$10,0))+0</f>
        <v>67</v>
      </c>
      <c r="T208" s="207">
        <f>(VLOOKUP(Horizontal!$C208&amp;Horizontal!$B208&amp;Horizontal!T$11,Vertical!$E:$O,T$10,0))+0</f>
        <v>64</v>
      </c>
      <c r="U208" s="207">
        <f>(VLOOKUP(Horizontal!$C208&amp;Horizontal!$B208&amp;Horizontal!U$11,Vertical!$E:$O,U$10,0))+0</f>
        <v>47</v>
      </c>
      <c r="V208" s="207">
        <f>(VLOOKUP(Horizontal!$C208&amp;Horizontal!$B208&amp;Horizontal!V$11,Vertical!$E:$O,V$10,0))+0</f>
        <v>38</v>
      </c>
      <c r="W208" s="207">
        <f>(VLOOKUP(Horizontal!$C208&amp;Horizontal!$B208&amp;Horizontal!W$11,Vertical!$E:$O,W$10,0))+0</f>
        <v>32</v>
      </c>
      <c r="X208" s="207">
        <f>(VLOOKUP(Horizontal!$C208&amp;Horizontal!$B208&amp;Horizontal!X$11,Vertical!$E:$O,X$10,0))+0</f>
        <v>31</v>
      </c>
      <c r="Y208" s="209">
        <f>(VLOOKUP(Horizontal!$C208&amp;Horizontal!$B208&amp;Horizontal!Y$11,Vertical!$E:$O,Y$10,0))+0</f>
        <v>26</v>
      </c>
      <c r="Z208" s="210">
        <f>(VLOOKUP(Horizontal!$C208&amp;Horizontal!$B208&amp;Horizontal!Z$11,Vertical!$E:$O,Z$10,0))+0</f>
        <v>54.84</v>
      </c>
      <c r="AA208" s="207">
        <f>(VLOOKUP(Horizontal!$C208&amp;Horizontal!$B208&amp;Horizontal!AA$11,Vertical!$E:$O,AA$10,0))+0</f>
        <v>11.54</v>
      </c>
      <c r="AB208" s="207">
        <f>(VLOOKUP(Horizontal!$C208&amp;Horizontal!$B208&amp;Horizontal!AB$11,Vertical!$E:$O,AB$10,0))+0</f>
        <v>3.85</v>
      </c>
      <c r="AC208" s="207">
        <f>(VLOOKUP(Horizontal!$C208&amp;Horizontal!$B208&amp;Horizontal!AC$11,Vertical!$E:$O,AC$10,0))+0</f>
        <v>3.7</v>
      </c>
      <c r="AD208" s="207">
        <f>(VLOOKUP(Horizontal!$C208&amp;Horizontal!$B208&amp;Horizontal!AD$11,Vertical!$E:$O,AD$10,0))+0</f>
        <v>19.23</v>
      </c>
      <c r="AE208" s="207">
        <f>(VLOOKUP(Horizontal!$C208&amp;Horizontal!$B208&amp;Horizontal!AE$11,Vertical!$E:$O,AE$10,0))+0</f>
        <v>24.14</v>
      </c>
      <c r="AF208" s="207">
        <f>(VLOOKUP(Horizontal!$C208&amp;Horizontal!$B208&amp;Horizontal!AF$11,Vertical!$E:$O,AF$10,0))+0</f>
        <v>28.13</v>
      </c>
      <c r="AG208" s="207">
        <f>(VLOOKUP(Horizontal!$C208&amp;Horizontal!$B208&amp;Horizontal!AG$11,Vertical!$E:$O,AG$10,0))+0</f>
        <v>30</v>
      </c>
      <c r="AH208" s="209">
        <f>(VLOOKUP(Horizontal!$C208&amp;Horizontal!$B208&amp;Horizontal!AH$11,Vertical!$E:$O,AH$10,0))+0</f>
        <v>13.79</v>
      </c>
      <c r="AI208" s="210">
        <f>(VLOOKUP(Horizontal!$C208&amp;Horizontal!$B208&amp;Horizontal!AI$11,Vertical!$E:$O,AI$10,0))+0</f>
        <v>25.81</v>
      </c>
      <c r="AJ208" s="207">
        <f>(VLOOKUP(Horizontal!$C208&amp;Horizontal!$B208&amp;Horizontal!AJ$11,Vertical!$E:$O,AJ$10,0))+0</f>
        <v>0</v>
      </c>
      <c r="AK208" s="207">
        <f>(VLOOKUP(Horizontal!$C208&amp;Horizontal!$B208&amp;Horizontal!AK$11,Vertical!$E:$O,AK$10,0))+0</f>
        <v>0</v>
      </c>
      <c r="AL208" s="207">
        <f>(VLOOKUP(Horizontal!$C208&amp;Horizontal!$B208&amp;Horizontal!AL$11,Vertical!$E:$O,AL$10,0))+0</f>
        <v>3.7</v>
      </c>
      <c r="AM208" s="207">
        <f>(VLOOKUP(Horizontal!$C208&amp;Horizontal!$B208&amp;Horizontal!AM$11,Vertical!$E:$O,AM$10,0))+0</f>
        <v>26.92</v>
      </c>
      <c r="AN208" s="207">
        <f>(VLOOKUP(Horizontal!$C208&amp;Horizontal!$B208&amp;Horizontal!AN$11,Vertical!$E:$O,AN$10,0))+0</f>
        <v>44.83</v>
      </c>
      <c r="AO208" s="207">
        <f>(VLOOKUP(Horizontal!$C208&amp;Horizontal!$B208&amp;Horizontal!AO$11,Vertical!$E:$O,AO$10,0))+0</f>
        <v>31.25</v>
      </c>
      <c r="AP208" s="207">
        <f>(VLOOKUP(Horizontal!$C208&amp;Horizontal!$B208&amp;Horizontal!AP$11,Vertical!$E:$O,AP$10,0))+0</f>
        <v>43.33</v>
      </c>
      <c r="AQ208" s="209">
        <f>(VLOOKUP(Horizontal!$C208&amp;Horizontal!$B208&amp;Horizontal!AQ$11,Vertical!$E:$O,AQ$10,0))+0</f>
        <v>55.17</v>
      </c>
      <c r="AR208" s="210">
        <f>(VLOOKUP(Horizontal!$C208&amp;Horizontal!$B208&amp;Horizontal!AR$11,Vertical!$E:$O,AR$10,0))+0</f>
        <v>19.350000000000001</v>
      </c>
      <c r="AS208" s="207">
        <f>(VLOOKUP(Horizontal!$C208&amp;Horizontal!$B208&amp;Horizontal!AS$11,Vertical!$E:$O,AS$10,0))+0</f>
        <v>88.46</v>
      </c>
      <c r="AT208" s="207">
        <f>(VLOOKUP(Horizontal!$C208&amp;Horizontal!$B208&amp;Horizontal!AT$11,Vertical!$E:$O,AT$10,0))+0</f>
        <v>96.15</v>
      </c>
      <c r="AU208" s="207">
        <f>(VLOOKUP(Horizontal!$C208&amp;Horizontal!$B208&amp;Horizontal!AU$11,Vertical!$E:$O,AU$10,0))+0</f>
        <v>92.59</v>
      </c>
      <c r="AV208" s="207">
        <f>(VLOOKUP(Horizontal!$C208&amp;Horizontal!$B208&amp;Horizontal!AV$11,Vertical!$E:$O,AV$10,0))+0</f>
        <v>53.85</v>
      </c>
      <c r="AW208" s="207">
        <f>(VLOOKUP(Horizontal!$C208&amp;Horizontal!$B208&amp;Horizontal!AW$11,Vertical!$E:$O,AW$10,0))+0</f>
        <v>31.03</v>
      </c>
      <c r="AX208" s="207">
        <f>(VLOOKUP(Horizontal!$C208&amp;Horizontal!$B208&amp;Horizontal!AX$11,Vertical!$E:$O,AX$10,0))+0</f>
        <v>40.630000000000003</v>
      </c>
      <c r="AY208" s="207">
        <f>(VLOOKUP(Horizontal!$C208&amp;Horizontal!$B208&amp;Horizontal!AY$11,Vertical!$E:$O,AY$10,0))+0</f>
        <v>26.67</v>
      </c>
      <c r="AZ208" s="209">
        <f>(VLOOKUP(Horizontal!$C208&amp;Horizontal!$B208&amp;Horizontal!AZ$11,Vertical!$E:$O,AZ$10,0))+0</f>
        <v>31.03</v>
      </c>
      <c r="BA208" s="208">
        <f>(VLOOKUP(Horizontal!$C208&amp;Horizontal!$B208&amp;Horizontal!BA$11,Vertical!$E:$O,BA$10,0))+0</f>
        <v>15.72</v>
      </c>
      <c r="BB208" s="210">
        <f>(VLOOKUP(Horizontal!$C208&amp;Horizontal!$B208&amp;Horizontal!BB$11,Vertical!$E:$O,BB$10,0))+0</f>
        <v>467.09</v>
      </c>
      <c r="BC208" s="207">
        <f>(VLOOKUP(Horizontal!$C208&amp;Horizontal!$B208&amp;Horizontal!BC$11,Vertical!$E:$O,BC$10,0))+0</f>
        <v>315.35000000000002</v>
      </c>
      <c r="BD208" s="207">
        <f>(VLOOKUP(Horizontal!$C208&amp;Horizontal!$B208&amp;Horizontal!BD$11,Vertical!$E:$O,BD$10,0))+0</f>
        <v>263.25</v>
      </c>
      <c r="BE208" s="207">
        <f>(VLOOKUP(Horizontal!$C208&amp;Horizontal!$B208&amp;Horizontal!BE$11,Vertical!$E:$O,BE$10,0))+0</f>
        <v>216.41</v>
      </c>
      <c r="BF208" s="207">
        <f>(VLOOKUP(Horizontal!$C208&amp;Horizontal!$B208&amp;Horizontal!BF$11,Vertical!$E:$O,BF$10,0))+0</f>
        <v>255.9</v>
      </c>
      <c r="BG208" s="207">
        <f>(VLOOKUP(Horizontal!$C208&amp;Horizontal!$B208&amp;Horizontal!BG$11,Vertical!$E:$O,BG$10,0))+0</f>
        <v>229.3</v>
      </c>
      <c r="BH208" s="207">
        <f>(VLOOKUP(Horizontal!$C208&amp;Horizontal!$B208&amp;Horizontal!BH$11,Vertical!$E:$O,BH$10,0))+0</f>
        <v>210.29</v>
      </c>
      <c r="BI208" s="207">
        <f>(VLOOKUP(Horizontal!$C208&amp;Horizontal!$B208&amp;Horizontal!BI$11,Vertical!$E:$O,BI$10,0))+0</f>
        <v>196.1</v>
      </c>
      <c r="BJ208" s="209">
        <f>(VLOOKUP(Horizontal!$C208&amp;Horizontal!$B208&amp;Horizontal!BJ$11,Vertical!$E:$O,BJ$10,0))+0</f>
        <v>189.89</v>
      </c>
      <c r="BK208" s="210">
        <f>(VLOOKUP(Horizontal!$C208&amp;Horizontal!$B208&amp;Horizontal!BK$11,Vertical!$E:$O,BK$10,0))+0</f>
        <v>56</v>
      </c>
      <c r="BL208" s="207">
        <f>(VLOOKUP(Horizontal!$C208&amp;Horizontal!$B208&amp;Horizontal!BL$11,Vertical!$E:$O,BL$10,0))+0</f>
        <v>54</v>
      </c>
      <c r="BM208" s="207">
        <f>(VLOOKUP(Horizontal!$C208&amp;Horizontal!$B208&amp;Horizontal!BM$11,Vertical!$E:$O,BM$10,0))+0</f>
        <v>52</v>
      </c>
      <c r="BN208" s="207">
        <f>(VLOOKUP(Horizontal!$C208&amp;Horizontal!$B208&amp;Horizontal!BN$11,Vertical!$E:$O,BN$10,0))+0</f>
        <v>48</v>
      </c>
      <c r="BO208" s="207">
        <f>(VLOOKUP(Horizontal!$C208&amp;Horizontal!$B208&amp;Horizontal!BO$11,Vertical!$E:$O,BO$10,0))+0</f>
        <v>41</v>
      </c>
      <c r="BP208" s="207">
        <f>(VLOOKUP(Horizontal!$C208&amp;Horizontal!$B208&amp;Horizontal!BP$11,Vertical!$E:$O,BP$10,0))+0</f>
        <v>35</v>
      </c>
      <c r="BQ208" s="207">
        <f>(VLOOKUP(Horizontal!$C208&amp;Horizontal!$B208&amp;Horizontal!BQ$11,Vertical!$E:$O,BQ$10,0))+0</f>
        <v>31</v>
      </c>
      <c r="BR208" s="207">
        <f>(VLOOKUP(Horizontal!$C208&amp;Horizontal!$B208&amp;Horizontal!BR$11,Vertical!$E:$O,BR$10,0))+0</f>
        <v>28</v>
      </c>
      <c r="BS208" s="209">
        <f>(VLOOKUP(Horizontal!$C208&amp;Horizontal!$B208&amp;Horizontal!BS$11,Vertical!$E:$O,BS$10,0))+0</f>
        <v>26</v>
      </c>
      <c r="BT208" s="210">
        <f>(VLOOKUP(Horizontal!$C208&amp;Horizontal!$B208&amp;Horizontal!BT$11,Vertical!$E:$O,BT$10,0))+0</f>
        <v>47.83</v>
      </c>
      <c r="BU208" s="207">
        <f>(VLOOKUP(Horizontal!$C208&amp;Horizontal!$B208&amp;Horizontal!BU$11,Vertical!$E:$O,BU$10,0))+0</f>
        <v>22.73</v>
      </c>
      <c r="BV208" s="207">
        <f>(VLOOKUP(Horizontal!$C208&amp;Horizontal!$B208&amp;Horizontal!BV$11,Vertical!$E:$O,BV$10,0))+0</f>
        <v>0</v>
      </c>
      <c r="BW208" s="207">
        <f>(VLOOKUP(Horizontal!$C208&amp;Horizontal!$B208&amp;Horizontal!BW$11,Vertical!$E:$O,BW$10,0))+0</f>
        <v>4.3499999999999996</v>
      </c>
      <c r="BX208" s="207">
        <f>(VLOOKUP(Horizontal!$C208&amp;Horizontal!$B208&amp;Horizontal!BX$11,Vertical!$E:$O,BX$10,0))+0</f>
        <v>19.23</v>
      </c>
      <c r="BY208" s="207">
        <f>(VLOOKUP(Horizontal!$C208&amp;Horizontal!$B208&amp;Horizontal!BY$11,Vertical!$E:$O,BY$10,0))+0</f>
        <v>32</v>
      </c>
      <c r="BZ208" s="207">
        <f>(VLOOKUP(Horizontal!$C208&amp;Horizontal!$B208&amp;Horizontal!BZ$11,Vertical!$E:$O,BZ$10,0))+0</f>
        <v>29.63</v>
      </c>
      <c r="CA208" s="207">
        <f>(VLOOKUP(Horizontal!$C208&amp;Horizontal!$B208&amp;Horizontal!CA$11,Vertical!$E:$O,CA$10,0))+0</f>
        <v>30.77</v>
      </c>
      <c r="CB208" s="209">
        <f>(VLOOKUP(Horizontal!$C208&amp;Horizontal!$B208&amp;Horizontal!CB$11,Vertical!$E:$O,CB$10,0))+0</f>
        <v>32</v>
      </c>
      <c r="CC208" s="210">
        <f>(VLOOKUP(Horizontal!$C208&amp;Horizontal!$B208&amp;Horizontal!CC$11,Vertical!$E:$O,CC$10,0))+0</f>
        <v>30.43</v>
      </c>
      <c r="CD208" s="207">
        <f>(VLOOKUP(Horizontal!$C208&amp;Horizontal!$B208&amp;Horizontal!CD$11,Vertical!$E:$O,CD$10,0))+0</f>
        <v>0</v>
      </c>
      <c r="CE208" s="207">
        <f>(VLOOKUP(Horizontal!$C208&amp;Horizontal!$B208&amp;Horizontal!CE$11,Vertical!$E:$O,CE$10,0))+0</f>
        <v>4.76</v>
      </c>
      <c r="CF208" s="207">
        <f>(VLOOKUP(Horizontal!$C208&amp;Horizontal!$B208&amp;Horizontal!CF$11,Vertical!$E:$O,CF$10,0))+0</f>
        <v>13.04</v>
      </c>
      <c r="CG208" s="207">
        <f>(VLOOKUP(Horizontal!$C208&amp;Horizontal!$B208&amp;Horizontal!CG$11,Vertical!$E:$O,CG$10,0))+0</f>
        <v>26.92</v>
      </c>
      <c r="CH208" s="207">
        <f>(VLOOKUP(Horizontal!$C208&amp;Horizontal!$B208&amp;Horizontal!CH$11,Vertical!$E:$O,CH$10,0))+0</f>
        <v>32</v>
      </c>
      <c r="CI208" s="207">
        <f>(VLOOKUP(Horizontal!$C208&amp;Horizontal!$B208&amp;Horizontal!CI$11,Vertical!$E:$O,CI$10,0))+0</f>
        <v>29.63</v>
      </c>
      <c r="CJ208" s="207">
        <f>(VLOOKUP(Horizontal!$C208&amp;Horizontal!$B208&amp;Horizontal!CJ$11,Vertical!$E:$O,CJ$10,0))+0</f>
        <v>30.77</v>
      </c>
      <c r="CK208" s="209">
        <f>(VLOOKUP(Horizontal!$C208&amp;Horizontal!$B208&amp;Horizontal!CK$11,Vertical!$E:$O,CK$10,0))+0</f>
        <v>32</v>
      </c>
      <c r="CL208" s="210">
        <f>(VLOOKUP(Horizontal!$C208&amp;Horizontal!$B208&amp;Horizontal!CL$11,Vertical!$E:$O,CL$10,0))+0</f>
        <v>21.74</v>
      </c>
      <c r="CM208" s="207">
        <f>(VLOOKUP(Horizontal!$C208&amp;Horizontal!$B208&amp;Horizontal!CM$11,Vertical!$E:$O,CM$10,0))+0</f>
        <v>77.27</v>
      </c>
      <c r="CN208" s="207">
        <f>(VLOOKUP(Horizontal!$C208&amp;Horizontal!$B208&amp;Horizontal!CN$11,Vertical!$E:$O,CN$10,0))+0</f>
        <v>95.24</v>
      </c>
      <c r="CO208" s="207">
        <f>(VLOOKUP(Horizontal!$C208&amp;Horizontal!$B208&amp;Horizontal!CO$11,Vertical!$E:$O,CO$10,0))+0</f>
        <v>82.61</v>
      </c>
      <c r="CP208" s="207">
        <f>(VLOOKUP(Horizontal!$C208&amp;Horizontal!$B208&amp;Horizontal!CP$11,Vertical!$E:$O,CP$10,0))+0</f>
        <v>53.85</v>
      </c>
      <c r="CQ208" s="207">
        <f>(VLOOKUP(Horizontal!$C208&amp;Horizontal!$B208&amp;Horizontal!CQ$11,Vertical!$E:$O,CQ$10,0))+0</f>
        <v>36</v>
      </c>
      <c r="CR208" s="207">
        <f>(VLOOKUP(Horizontal!$C208&amp;Horizontal!$B208&amp;Horizontal!CR$11,Vertical!$E:$O,CR$10,0))+0</f>
        <v>40.74</v>
      </c>
      <c r="CS208" s="207">
        <f>(VLOOKUP(Horizontal!$C208&amp;Horizontal!$B208&amp;Horizontal!CS$11,Vertical!$E:$O,CS$10,0))+0</f>
        <v>38.46</v>
      </c>
      <c r="CT208" s="207">
        <f>(VLOOKUP(Horizontal!$C208&amp;Horizontal!$B208&amp;Horizontal!CT$11,Vertical!$E:$O,CT$10,0))+0</f>
        <v>36</v>
      </c>
      <c r="CU208" s="150"/>
      <c r="CV208" s="211">
        <f t="shared" si="174"/>
        <v>17.289999999999964</v>
      </c>
      <c r="CW208" s="190">
        <f t="shared" si="175"/>
        <v>18.060000000000002</v>
      </c>
      <c r="CX208" s="190">
        <f t="shared" si="176"/>
        <v>20.639999999999986</v>
      </c>
      <c r="CY208" s="190">
        <f t="shared" si="177"/>
        <v>21.549999999999983</v>
      </c>
      <c r="CZ208" s="190">
        <f t="shared" si="178"/>
        <v>55.200000000000017</v>
      </c>
      <c r="DA208" s="190">
        <f t="shared" si="179"/>
        <v>48.56</v>
      </c>
      <c r="DB208" s="190">
        <f t="shared" si="180"/>
        <v>41.22999999999999</v>
      </c>
      <c r="DC208" s="190">
        <f t="shared" si="181"/>
        <v>40.22</v>
      </c>
      <c r="DD208" s="212">
        <f t="shared" si="182"/>
        <v>39.19</v>
      </c>
      <c r="DE208" s="9">
        <v>170</v>
      </c>
      <c r="DF208" s="212">
        <f t="shared" si="183"/>
        <v>-241.34278959810868</v>
      </c>
      <c r="DG208" s="264"/>
      <c r="DH208" s="265"/>
      <c r="DI208" s="265"/>
      <c r="DJ208" s="266"/>
      <c r="DK208" s="190">
        <v>428.06</v>
      </c>
      <c r="DL208" s="190">
        <v>428.06</v>
      </c>
      <c r="DM208" s="190">
        <v>428.06</v>
      </c>
      <c r="DN208" s="212">
        <v>428.06</v>
      </c>
      <c r="DO208" s="190">
        <v>441.87</v>
      </c>
      <c r="DP208" s="190">
        <v>441.87</v>
      </c>
      <c r="DQ208" s="190">
        <v>441.87</v>
      </c>
      <c r="DR208" s="212">
        <v>441.87</v>
      </c>
      <c r="DS208" s="150"/>
      <c r="DT208" s="190">
        <v>450</v>
      </c>
      <c r="DU208" s="190">
        <v>317</v>
      </c>
      <c r="DV208" s="190">
        <v>262</v>
      </c>
      <c r="DW208" s="190">
        <v>203</v>
      </c>
      <c r="DX208" s="190"/>
      <c r="DY208" s="190"/>
      <c r="DZ208" s="190"/>
      <c r="EA208" s="190"/>
      <c r="EB208" s="190"/>
      <c r="EC208" s="190"/>
      <c r="ED208" s="190">
        <f>(SUM(DT208:DW208)/4)+0</f>
        <v>308</v>
      </c>
      <c r="EE208" s="190">
        <v>201</v>
      </c>
      <c r="EF208" s="190">
        <v>185</v>
      </c>
      <c r="EG208" s="190">
        <v>175</v>
      </c>
      <c r="EH208" s="212">
        <v>160</v>
      </c>
      <c r="EI208" s="213"/>
      <c r="EJ208" s="211">
        <v>15</v>
      </c>
      <c r="EK208" s="190">
        <v>20</v>
      </c>
      <c r="EL208" s="190">
        <v>23</v>
      </c>
      <c r="EM208" s="190">
        <v>27</v>
      </c>
      <c r="EN208" s="190"/>
      <c r="EO208" s="190"/>
      <c r="EP208" s="190"/>
      <c r="EQ208" s="190"/>
      <c r="ER208" s="190"/>
      <c r="ES208" s="190"/>
      <c r="ET208" s="190">
        <f>(SUM(EJ208:EM208)/4)+0</f>
        <v>21.25</v>
      </c>
      <c r="EU208" s="190">
        <v>53</v>
      </c>
      <c r="EV208" s="190">
        <v>55</v>
      </c>
      <c r="EW208" s="190">
        <v>45</v>
      </c>
      <c r="EX208" s="212">
        <v>45</v>
      </c>
      <c r="EY208" s="211"/>
      <c r="EZ208" s="75">
        <f t="shared" si="126"/>
        <v>-4.1125079906243339E-2</v>
      </c>
      <c r="FA208" s="89">
        <f t="shared" si="134"/>
        <v>-0.1</v>
      </c>
      <c r="FB208" s="212"/>
      <c r="FC208" s="213">
        <f t="shared" si="160"/>
        <v>-5</v>
      </c>
      <c r="FD208" s="213">
        <f t="shared" si="161"/>
        <v>0</v>
      </c>
      <c r="FE208" s="213">
        <f t="shared" si="162"/>
        <v>3</v>
      </c>
      <c r="FF208" s="213">
        <f t="shared" si="163"/>
        <v>7</v>
      </c>
      <c r="FG208" s="213"/>
      <c r="FH208" s="213"/>
      <c r="FI208" s="213"/>
      <c r="FJ208" s="213"/>
      <c r="FK208" s="213"/>
      <c r="FL208" s="213"/>
      <c r="FM208" s="213">
        <f t="shared" si="164"/>
        <v>1.25</v>
      </c>
      <c r="FN208" s="213">
        <f t="shared" si="165"/>
        <v>33</v>
      </c>
      <c r="FO208" s="213">
        <f t="shared" si="166"/>
        <v>35</v>
      </c>
      <c r="FP208" s="213">
        <f t="shared" si="167"/>
        <v>25</v>
      </c>
      <c r="FQ208" s="213">
        <f t="shared" si="168"/>
        <v>25</v>
      </c>
      <c r="FR208" s="213"/>
      <c r="FS208" s="211"/>
      <c r="FT208" s="190"/>
      <c r="FU208" s="190"/>
      <c r="FV208" s="190"/>
      <c r="FW208" s="190"/>
      <c r="FX208" s="190"/>
      <c r="FY208" s="190"/>
      <c r="FZ208" s="190"/>
      <c r="GA208" s="190"/>
      <c r="GB208" s="190"/>
      <c r="GC208" s="190"/>
      <c r="GD208" s="190"/>
      <c r="GE208" s="190"/>
      <c r="GF208" s="190"/>
      <c r="GG208" s="212"/>
    </row>
    <row r="209" spans="2:189">
      <c r="B209" s="33">
        <f t="shared" si="142"/>
        <v>43375</v>
      </c>
      <c r="C209" s="30" t="str">
        <f t="shared" si="143"/>
        <v>S40</v>
      </c>
      <c r="D209" s="30">
        <v>2018</v>
      </c>
      <c r="E209" s="30" t="str">
        <f t="shared" ref="E209" si="185">D209&amp;C209</f>
        <v>2018S40</v>
      </c>
      <c r="F209" s="30" t="str">
        <f t="shared" si="133"/>
        <v>102018</v>
      </c>
      <c r="G209" s="208" t="str">
        <f>VLOOKUP(Horizontal!$C209&amp;Horizontal!$B209&amp;Horizontal!G$11,Vertical!$E:$O,G$10,0)</f>
        <v>-18,08</v>
      </c>
      <c r="H209" s="207">
        <f>(VLOOKUP(Horizontal!$C209&amp;Horizontal!$B209&amp;Horizontal!H$11,Vertical!$E:$O,H$10,0))+0</f>
        <v>310.70999999999998</v>
      </c>
      <c r="I209" s="207">
        <f>(VLOOKUP(Horizontal!$C209&amp;Horizontal!$B209&amp;Horizontal!I$11,Vertical!$E:$O,I$10,0))+0</f>
        <v>218.18</v>
      </c>
      <c r="J209" s="207">
        <f>(VLOOKUP(Horizontal!$C209&amp;Horizontal!$B209&amp;Horizontal!J$11,Vertical!$E:$O,J$10,0))+0</f>
        <v>180.39</v>
      </c>
      <c r="K209" s="207">
        <f>(VLOOKUP(Horizontal!$C209&amp;Horizontal!$B209&amp;Horizontal!K$11,Vertical!$E:$O,K$10,0))+0</f>
        <v>174.23</v>
      </c>
      <c r="L209" s="207">
        <f>(VLOOKUP(Horizontal!$C209&amp;Horizontal!$B209&amp;Horizontal!L$11,Vertical!$E:$O,L$10,0))+0</f>
        <v>201.72</v>
      </c>
      <c r="M209" s="207">
        <f>(VLOOKUP(Horizontal!$C209&amp;Horizontal!$B209&amp;Horizontal!M$11,Vertical!$E:$O,M$10,0))+0</f>
        <v>180.16</v>
      </c>
      <c r="N209" s="207">
        <f>(VLOOKUP(Horizontal!$C209&amp;Horizontal!$B209&amp;Horizontal!N$11,Vertical!$E:$O,N$10,0))+0</f>
        <v>168.73</v>
      </c>
      <c r="O209" s="207">
        <f>(VLOOKUP(Horizontal!$C209&amp;Horizontal!$B209&amp;Horizontal!O$11,Vertical!$E:$O,O$10,0))+0</f>
        <v>156.13</v>
      </c>
      <c r="P209" s="209">
        <f>(VLOOKUP(Horizontal!$C209&amp;Horizontal!$B209&amp;Horizontal!P$11,Vertical!$E:$O,P$10,0))+0</f>
        <v>150.58000000000001</v>
      </c>
      <c r="Q209" s="210">
        <f>(VLOOKUP(Horizontal!$C209&amp;Horizontal!$B209&amp;Horizontal!Q$11,Vertical!$E:$O,Q$10,0))+0</f>
        <v>64</v>
      </c>
      <c r="R209" s="207">
        <f>(VLOOKUP(Horizontal!$C209&amp;Horizontal!$B209&amp;Horizontal!R$11,Vertical!$E:$O,R$10,0))+0</f>
        <v>67</v>
      </c>
      <c r="S209" s="207">
        <f>(VLOOKUP(Horizontal!$C209&amp;Horizontal!$B209&amp;Horizontal!S$11,Vertical!$E:$O,S$10,0))+0</f>
        <v>64</v>
      </c>
      <c r="T209" s="207">
        <f>(VLOOKUP(Horizontal!$C209&amp;Horizontal!$B209&amp;Horizontal!T$11,Vertical!$E:$O,T$10,0))+0</f>
        <v>47</v>
      </c>
      <c r="U209" s="207">
        <f>(VLOOKUP(Horizontal!$C209&amp;Horizontal!$B209&amp;Horizontal!U$11,Vertical!$E:$O,U$10,0))+0</f>
        <v>45</v>
      </c>
      <c r="V209" s="207">
        <f>(VLOOKUP(Horizontal!$C209&amp;Horizontal!$B209&amp;Horizontal!V$11,Vertical!$E:$O,V$10,0))+0</f>
        <v>36</v>
      </c>
      <c r="W209" s="207">
        <f>(VLOOKUP(Horizontal!$C209&amp;Horizontal!$B209&amp;Horizontal!W$11,Vertical!$E:$O,W$10,0))+0</f>
        <v>30</v>
      </c>
      <c r="X209" s="207">
        <f>(VLOOKUP(Horizontal!$C209&amp;Horizontal!$B209&amp;Horizontal!X$11,Vertical!$E:$O,X$10,0))+0</f>
        <v>25</v>
      </c>
      <c r="Y209" s="209">
        <f>(VLOOKUP(Horizontal!$C209&amp;Horizontal!$B209&amp;Horizontal!Y$11,Vertical!$E:$O,Y$10,0))+0</f>
        <v>20</v>
      </c>
      <c r="Z209" s="210">
        <f>(VLOOKUP(Horizontal!$C209&amp;Horizontal!$B209&amp;Horizontal!Z$11,Vertical!$E:$O,Z$10,0))+0</f>
        <v>0</v>
      </c>
      <c r="AA209" s="207">
        <f>(VLOOKUP(Horizontal!$C209&amp;Horizontal!$B209&amp;Horizontal!AA$11,Vertical!$E:$O,AA$10,0))+0</f>
        <v>93.1</v>
      </c>
      <c r="AB209" s="207">
        <f>(VLOOKUP(Horizontal!$C209&amp;Horizontal!$B209&amp;Horizontal!AB$11,Vertical!$E:$O,AB$10,0))+0</f>
        <v>100</v>
      </c>
      <c r="AC209" s="207">
        <f>(VLOOKUP(Horizontal!$C209&amp;Horizontal!$B209&amp;Horizontal!AC$11,Vertical!$E:$O,AC$10,0))+0</f>
        <v>100</v>
      </c>
      <c r="AD209" s="207">
        <f>(VLOOKUP(Horizontal!$C209&amp;Horizontal!$B209&amp;Horizontal!AD$11,Vertical!$E:$O,AD$10,0))+0</f>
        <v>27.59</v>
      </c>
      <c r="AE209" s="207">
        <f>(VLOOKUP(Horizontal!$C209&amp;Horizontal!$B209&amp;Horizontal!AE$11,Vertical!$E:$O,AE$10,0))+0</f>
        <v>32.35</v>
      </c>
      <c r="AF209" s="207">
        <f>(VLOOKUP(Horizontal!$C209&amp;Horizontal!$B209&amp;Horizontal!AF$11,Vertical!$E:$O,AF$10,0))+0</f>
        <v>25.71</v>
      </c>
      <c r="AG209" s="207">
        <f>(VLOOKUP(Horizontal!$C209&amp;Horizontal!$B209&amp;Horizontal!AG$11,Vertical!$E:$O,AG$10,0))+0</f>
        <v>18.18</v>
      </c>
      <c r="AH209" s="209">
        <f>(VLOOKUP(Horizontal!$C209&amp;Horizontal!$B209&amp;Horizontal!AH$11,Vertical!$E:$O,AH$10,0))+0</f>
        <v>21.21</v>
      </c>
      <c r="AI209" s="210">
        <f>(VLOOKUP(Horizontal!$C209&amp;Horizontal!$B209&amp;Horizontal!AI$11,Vertical!$E:$O,AI$10,0))+0</f>
        <v>0</v>
      </c>
      <c r="AJ209" s="207">
        <f>(VLOOKUP(Horizontal!$C209&amp;Horizontal!$B209&amp;Horizontal!AJ$11,Vertical!$E:$O,AJ$10,0))+0</f>
        <v>0</v>
      </c>
      <c r="AK209" s="207">
        <f>(VLOOKUP(Horizontal!$C209&amp;Horizontal!$B209&amp;Horizontal!AK$11,Vertical!$E:$O,AK$10,0))+0</f>
        <v>0</v>
      </c>
      <c r="AL209" s="207">
        <f>(VLOOKUP(Horizontal!$C209&amp;Horizontal!$B209&amp;Horizontal!AL$11,Vertical!$E:$O,AL$10,0))+0</f>
        <v>0</v>
      </c>
      <c r="AM209" s="207">
        <f>(VLOOKUP(Horizontal!$C209&amp;Horizontal!$B209&amp;Horizontal!AM$11,Vertical!$E:$O,AM$10,0))+0</f>
        <v>20.69</v>
      </c>
      <c r="AN209" s="207">
        <f>(VLOOKUP(Horizontal!$C209&amp;Horizontal!$B209&amp;Horizontal!AN$11,Vertical!$E:$O,AN$10,0))+0</f>
        <v>47.06</v>
      </c>
      <c r="AO209" s="207">
        <f>(VLOOKUP(Horizontal!$C209&amp;Horizontal!$B209&amp;Horizontal!AO$11,Vertical!$E:$O,AO$10,0))+0</f>
        <v>45.71</v>
      </c>
      <c r="AP209" s="207">
        <f>(VLOOKUP(Horizontal!$C209&amp;Horizontal!$B209&amp;Horizontal!AP$11,Vertical!$E:$O,AP$10,0))+0</f>
        <v>57.58</v>
      </c>
      <c r="AQ209" s="209">
        <f>(VLOOKUP(Horizontal!$C209&amp;Horizontal!$B209&amp;Horizontal!AQ$11,Vertical!$E:$O,AQ$10,0))+0</f>
        <v>66.67</v>
      </c>
      <c r="AR209" s="210">
        <f>(VLOOKUP(Horizontal!$C209&amp;Horizontal!$B209&amp;Horizontal!AR$11,Vertical!$E:$O,AR$10,0))+0</f>
        <v>100</v>
      </c>
      <c r="AS209" s="207">
        <f>(VLOOKUP(Horizontal!$C209&amp;Horizontal!$B209&amp;Horizontal!AS$11,Vertical!$E:$O,AS$10,0))+0</f>
        <v>6.9</v>
      </c>
      <c r="AT209" s="207">
        <f>(VLOOKUP(Horizontal!$C209&amp;Horizontal!$B209&amp;Horizontal!AT$11,Vertical!$E:$O,AT$10,0))+0</f>
        <v>0</v>
      </c>
      <c r="AU209" s="207">
        <f>(VLOOKUP(Horizontal!$C209&amp;Horizontal!$B209&amp;Horizontal!AU$11,Vertical!$E:$O,AU$10,0))+0</f>
        <v>0</v>
      </c>
      <c r="AV209" s="207">
        <f>(VLOOKUP(Horizontal!$C209&amp;Horizontal!$B209&amp;Horizontal!AV$11,Vertical!$E:$O,AV$10,0))+0</f>
        <v>51.72</v>
      </c>
      <c r="AW209" s="207">
        <f>(VLOOKUP(Horizontal!$C209&amp;Horizontal!$B209&amp;Horizontal!AW$11,Vertical!$E:$O,AW$10,0))+0</f>
        <v>20.59</v>
      </c>
      <c r="AX209" s="207">
        <f>(VLOOKUP(Horizontal!$C209&amp;Horizontal!$B209&amp;Horizontal!AX$11,Vertical!$E:$O,AX$10,0))+0</f>
        <v>28.57</v>
      </c>
      <c r="AY209" s="207">
        <f>(VLOOKUP(Horizontal!$C209&amp;Horizontal!$B209&amp;Horizontal!AY$11,Vertical!$E:$O,AY$10,0))+0</f>
        <v>24.24</v>
      </c>
      <c r="AZ209" s="209">
        <f>(VLOOKUP(Horizontal!$C209&amp;Horizontal!$B209&amp;Horizontal!AZ$11,Vertical!$E:$O,AZ$10,0))+0</f>
        <v>12.12</v>
      </c>
      <c r="BA209" s="208">
        <f>(VLOOKUP(Horizontal!$C209&amp;Horizontal!$B209&amp;Horizontal!BA$11,Vertical!$E:$O,BA$10,0))+0</f>
        <v>18.22</v>
      </c>
      <c r="BB209" s="210">
        <f>(VLOOKUP(Horizontal!$C209&amp;Horizontal!$B209&amp;Horizontal!BB$11,Vertical!$E:$O,BB$10,0))+0</f>
        <v>328.95</v>
      </c>
      <c r="BC209" s="207">
        <f>(VLOOKUP(Horizontal!$C209&amp;Horizontal!$B209&amp;Horizontal!BC$11,Vertical!$E:$O,BC$10,0))+0</f>
        <v>240.33</v>
      </c>
      <c r="BD209" s="207">
        <f>(VLOOKUP(Horizontal!$C209&amp;Horizontal!$B209&amp;Horizontal!BD$11,Vertical!$E:$O,BD$10,0))+0</f>
        <v>204.9</v>
      </c>
      <c r="BE209" s="207">
        <f>(VLOOKUP(Horizontal!$C209&amp;Horizontal!$B209&amp;Horizontal!BE$11,Vertical!$E:$O,BE$10,0))+0</f>
        <v>220.87</v>
      </c>
      <c r="BF209" s="207">
        <f>(VLOOKUP(Horizontal!$C209&amp;Horizontal!$B209&amp;Horizontal!BF$11,Vertical!$E:$O,BF$10,0))+0</f>
        <v>255.11</v>
      </c>
      <c r="BG209" s="207">
        <f>(VLOOKUP(Horizontal!$C209&amp;Horizontal!$B209&amp;Horizontal!BG$11,Vertical!$E:$O,BG$10,0))+0</f>
        <v>228.32</v>
      </c>
      <c r="BH209" s="207">
        <f>(VLOOKUP(Horizontal!$C209&amp;Horizontal!$B209&amp;Horizontal!BH$11,Vertical!$E:$O,BH$10,0))+0</f>
        <v>209.43</v>
      </c>
      <c r="BI209" s="207">
        <f>(VLOOKUP(Horizontal!$C209&amp;Horizontal!$B209&amp;Horizontal!BI$11,Vertical!$E:$O,BI$10,0))+0</f>
        <v>195.07</v>
      </c>
      <c r="BJ209" s="209">
        <f>(VLOOKUP(Horizontal!$C209&amp;Horizontal!$B209&amp;Horizontal!BJ$11,Vertical!$E:$O,BJ$10,0))+0</f>
        <v>189.14</v>
      </c>
      <c r="BK209" s="210">
        <f>(VLOOKUP(Horizontal!$C209&amp;Horizontal!$B209&amp;Horizontal!BK$11,Vertical!$E:$O,BK$10,0))+0</f>
        <v>54</v>
      </c>
      <c r="BL209" s="207">
        <f>(VLOOKUP(Horizontal!$C209&amp;Horizontal!$B209&amp;Horizontal!BL$11,Vertical!$E:$O,BL$10,0))+0</f>
        <v>51</v>
      </c>
      <c r="BM209" s="207">
        <f>(VLOOKUP(Horizontal!$C209&amp;Horizontal!$B209&amp;Horizontal!BM$11,Vertical!$E:$O,BM$10,0))+0</f>
        <v>47</v>
      </c>
      <c r="BN209" s="207">
        <f>(VLOOKUP(Horizontal!$C209&amp;Horizontal!$B209&amp;Horizontal!BN$11,Vertical!$E:$O,BN$10,0))+0</f>
        <v>37</v>
      </c>
      <c r="BO209" s="207">
        <f>(VLOOKUP(Horizontal!$C209&amp;Horizontal!$B209&amp;Horizontal!BO$11,Vertical!$E:$O,BO$10,0))+0</f>
        <v>38</v>
      </c>
      <c r="BP209" s="207">
        <f>(VLOOKUP(Horizontal!$C209&amp;Horizontal!$B209&amp;Horizontal!BP$11,Vertical!$E:$O,BP$10,0))+0</f>
        <v>30</v>
      </c>
      <c r="BQ209" s="207">
        <f>(VLOOKUP(Horizontal!$C209&amp;Horizontal!$B209&amp;Horizontal!BQ$11,Vertical!$E:$O,BQ$10,0))+0</f>
        <v>30</v>
      </c>
      <c r="BR209" s="207">
        <f>(VLOOKUP(Horizontal!$C209&amp;Horizontal!$B209&amp;Horizontal!BR$11,Vertical!$E:$O,BR$10,0))+0</f>
        <v>24</v>
      </c>
      <c r="BS209" s="209">
        <f>(VLOOKUP(Horizontal!$C209&amp;Horizontal!$B209&amp;Horizontal!BS$11,Vertical!$E:$O,BS$10,0))+0</f>
        <v>21</v>
      </c>
      <c r="BT209" s="210">
        <f>(VLOOKUP(Horizontal!$C209&amp;Horizontal!$B209&amp;Horizontal!BT$11,Vertical!$E:$O,BT$10,0))+0</f>
        <v>10</v>
      </c>
      <c r="BU209" s="207">
        <f>(VLOOKUP(Horizontal!$C209&amp;Horizontal!$B209&amp;Horizontal!BU$11,Vertical!$E:$O,BU$10,0))+0</f>
        <v>91.67</v>
      </c>
      <c r="BV209" s="207">
        <f>(VLOOKUP(Horizontal!$C209&amp;Horizontal!$B209&amp;Horizontal!BV$11,Vertical!$E:$O,BV$10,0))+0</f>
        <v>86.36</v>
      </c>
      <c r="BW209" s="207">
        <f>(VLOOKUP(Horizontal!$C209&amp;Horizontal!$B209&amp;Horizontal!BW$11,Vertical!$E:$O,BW$10,0))+0</f>
        <v>86.36</v>
      </c>
      <c r="BX209" s="207">
        <f>(VLOOKUP(Horizontal!$C209&amp;Horizontal!$B209&amp;Horizontal!BX$11,Vertical!$E:$O,BX$10,0))+0</f>
        <v>43.48</v>
      </c>
      <c r="BY209" s="207">
        <f>(VLOOKUP(Horizontal!$C209&amp;Horizontal!$B209&amp;Horizontal!BY$11,Vertical!$E:$O,BY$10,0))+0</f>
        <v>45.83</v>
      </c>
      <c r="BZ209" s="207">
        <f>(VLOOKUP(Horizontal!$C209&amp;Horizontal!$B209&amp;Horizontal!BZ$11,Vertical!$E:$O,BZ$10,0))+0</f>
        <v>28</v>
      </c>
      <c r="CA209" s="207">
        <f>(VLOOKUP(Horizontal!$C209&amp;Horizontal!$B209&amp;Horizontal!CA$11,Vertical!$E:$O,CA$10,0))+0</f>
        <v>29.17</v>
      </c>
      <c r="CB209" s="209">
        <f>(VLOOKUP(Horizontal!$C209&amp;Horizontal!$B209&amp;Horizontal!CB$11,Vertical!$E:$O,CB$10,0))+0</f>
        <v>31.82</v>
      </c>
      <c r="CC209" s="210">
        <f>(VLOOKUP(Horizontal!$C209&amp;Horizontal!$B209&amp;Horizontal!CC$11,Vertical!$E:$O,CC$10,0))+0</f>
        <v>0</v>
      </c>
      <c r="CD209" s="207">
        <f>(VLOOKUP(Horizontal!$C209&amp;Horizontal!$B209&amp;Horizontal!CD$11,Vertical!$E:$O,CD$10,0))+0</f>
        <v>0</v>
      </c>
      <c r="CE209" s="207">
        <f>(VLOOKUP(Horizontal!$C209&amp;Horizontal!$B209&amp;Horizontal!CE$11,Vertical!$E:$O,CE$10,0))+0</f>
        <v>0</v>
      </c>
      <c r="CF209" s="207">
        <f>(VLOOKUP(Horizontal!$C209&amp;Horizontal!$B209&amp;Horizontal!CF$11,Vertical!$E:$O,CF$10,0))+0</f>
        <v>0</v>
      </c>
      <c r="CG209" s="207">
        <f>(VLOOKUP(Horizontal!$C209&amp;Horizontal!$B209&amp;Horizontal!CG$11,Vertical!$E:$O,CG$10,0))+0</f>
        <v>30.43</v>
      </c>
      <c r="CH209" s="207">
        <f>(VLOOKUP(Horizontal!$C209&amp;Horizontal!$B209&amp;Horizontal!CH$11,Vertical!$E:$O,CH$10,0))+0</f>
        <v>29.17</v>
      </c>
      <c r="CI209" s="207">
        <f>(VLOOKUP(Horizontal!$C209&amp;Horizontal!$B209&amp;Horizontal!CI$11,Vertical!$E:$O,CI$10,0))+0</f>
        <v>40</v>
      </c>
      <c r="CJ209" s="207">
        <f>(VLOOKUP(Horizontal!$C209&amp;Horizontal!$B209&amp;Horizontal!CJ$11,Vertical!$E:$O,CJ$10,0))+0</f>
        <v>33.33</v>
      </c>
      <c r="CK209" s="209">
        <f>(VLOOKUP(Horizontal!$C209&amp;Horizontal!$B209&amp;Horizontal!CK$11,Vertical!$E:$O,CK$10,0))+0</f>
        <v>36.36</v>
      </c>
      <c r="CL209" s="210">
        <f>(VLOOKUP(Horizontal!$C209&amp;Horizontal!$B209&amp;Horizontal!CL$11,Vertical!$E:$O,CL$10,0))+0</f>
        <v>90</v>
      </c>
      <c r="CM209" s="207">
        <f>(VLOOKUP(Horizontal!$C209&amp;Horizontal!$B209&amp;Horizontal!CM$11,Vertical!$E:$O,CM$10,0))+0</f>
        <v>8.33</v>
      </c>
      <c r="CN209" s="207">
        <f>(VLOOKUP(Horizontal!$C209&amp;Horizontal!$B209&amp;Horizontal!CN$11,Vertical!$E:$O,CN$10,0))+0</f>
        <v>13.64</v>
      </c>
      <c r="CO209" s="207">
        <f>(VLOOKUP(Horizontal!$C209&amp;Horizontal!$B209&amp;Horizontal!CO$11,Vertical!$E:$O,CO$10,0))+0</f>
        <v>13.64</v>
      </c>
      <c r="CP209" s="207">
        <f>(VLOOKUP(Horizontal!$C209&amp;Horizontal!$B209&amp;Horizontal!CP$11,Vertical!$E:$O,CP$10,0))+0</f>
        <v>26.09</v>
      </c>
      <c r="CQ209" s="207">
        <f>(VLOOKUP(Horizontal!$C209&amp;Horizontal!$B209&amp;Horizontal!CQ$11,Vertical!$E:$O,CQ$10,0))+0</f>
        <v>25</v>
      </c>
      <c r="CR209" s="207">
        <f>(VLOOKUP(Horizontal!$C209&amp;Horizontal!$B209&amp;Horizontal!CR$11,Vertical!$E:$O,CR$10,0))+0</f>
        <v>32</v>
      </c>
      <c r="CS209" s="207">
        <f>(VLOOKUP(Horizontal!$C209&amp;Horizontal!$B209&amp;Horizontal!CS$11,Vertical!$E:$O,CS$10,0))+0</f>
        <v>37.5</v>
      </c>
      <c r="CT209" s="207">
        <f>(VLOOKUP(Horizontal!$C209&amp;Horizontal!$B209&amp;Horizontal!CT$11,Vertical!$E:$O,CT$10,0))+0</f>
        <v>31.82</v>
      </c>
      <c r="CU209" s="150"/>
      <c r="CV209" s="211">
        <f t="shared" si="174"/>
        <v>18.240000000000009</v>
      </c>
      <c r="CW209" s="190">
        <f t="shared" si="175"/>
        <v>22.150000000000006</v>
      </c>
      <c r="CX209" s="190">
        <f t="shared" si="176"/>
        <v>24.510000000000019</v>
      </c>
      <c r="CY209" s="190">
        <f t="shared" si="177"/>
        <v>46.640000000000015</v>
      </c>
      <c r="CZ209" s="190">
        <f t="shared" si="178"/>
        <v>53.390000000000015</v>
      </c>
      <c r="DA209" s="190">
        <f t="shared" si="179"/>
        <v>48.16</v>
      </c>
      <c r="DB209" s="190">
        <f t="shared" si="180"/>
        <v>40.700000000000017</v>
      </c>
      <c r="DC209" s="190">
        <f t="shared" si="181"/>
        <v>38.94</v>
      </c>
      <c r="DD209" s="212">
        <f t="shared" si="182"/>
        <v>38.559999999999974</v>
      </c>
      <c r="DE209" s="9">
        <v>170</v>
      </c>
      <c r="DF209" s="212">
        <f t="shared" si="183"/>
        <v>-102.25278959810865</v>
      </c>
      <c r="DG209" s="264"/>
      <c r="DH209" s="265"/>
      <c r="DI209" s="265"/>
      <c r="DJ209" s="266"/>
      <c r="DK209" s="190">
        <v>387.03</v>
      </c>
      <c r="DL209" s="190">
        <v>387.03</v>
      </c>
      <c r="DM209" s="190">
        <v>387.03</v>
      </c>
      <c r="DN209" s="212">
        <v>387.03</v>
      </c>
      <c r="DO209" s="190">
        <v>386.47</v>
      </c>
      <c r="DP209" s="190">
        <v>386.47</v>
      </c>
      <c r="DQ209" s="190">
        <v>386.47</v>
      </c>
      <c r="DR209" s="212">
        <v>386.47</v>
      </c>
      <c r="DS209" s="150"/>
      <c r="DT209" s="190">
        <v>302</v>
      </c>
      <c r="DU209" s="190">
        <v>205</v>
      </c>
      <c r="DV209" s="190">
        <v>176</v>
      </c>
      <c r="DW209" s="190">
        <v>169</v>
      </c>
      <c r="DX209" s="190">
        <v>170</v>
      </c>
      <c r="DY209" s="190">
        <v>183</v>
      </c>
      <c r="DZ209" s="190">
        <v>225</v>
      </c>
      <c r="EA209" s="190">
        <v>225</v>
      </c>
      <c r="EB209" s="190"/>
      <c r="EC209" s="190"/>
      <c r="ED209" s="190">
        <v>228</v>
      </c>
      <c r="EE209" s="190">
        <v>201</v>
      </c>
      <c r="EF209" s="190">
        <v>185</v>
      </c>
      <c r="EG209" s="190">
        <v>175</v>
      </c>
      <c r="EH209" s="212">
        <v>160</v>
      </c>
      <c r="EI209" s="213"/>
      <c r="EJ209" s="211">
        <v>25</v>
      </c>
      <c r="EK209" s="190">
        <v>30</v>
      </c>
      <c r="EL209" s="190">
        <v>30</v>
      </c>
      <c r="EM209" s="190">
        <v>55</v>
      </c>
      <c r="EN209" s="190"/>
      <c r="EO209" s="190"/>
      <c r="EP209" s="190"/>
      <c r="EQ209" s="190"/>
      <c r="ER209" s="190"/>
      <c r="ES209" s="190"/>
      <c r="ET209" s="190">
        <v>28.3</v>
      </c>
      <c r="EU209" s="190">
        <v>55</v>
      </c>
      <c r="EV209" s="190">
        <v>55</v>
      </c>
      <c r="EW209" s="190">
        <v>45</v>
      </c>
      <c r="EX209" s="212">
        <v>45</v>
      </c>
      <c r="EY209" s="211"/>
      <c r="EZ209" s="75">
        <f t="shared" ref="EZ209:EZ240" si="186">(G209/(DT209-G209))+0</f>
        <v>-5.6485878530367406E-2</v>
      </c>
      <c r="FA209" s="89">
        <f t="shared" si="134"/>
        <v>-0.1</v>
      </c>
      <c r="FB209" s="212"/>
      <c r="FC209" s="213">
        <f t="shared" si="160"/>
        <v>5</v>
      </c>
      <c r="FD209" s="213">
        <f t="shared" si="161"/>
        <v>10</v>
      </c>
      <c r="FE209" s="213">
        <f t="shared" si="162"/>
        <v>10</v>
      </c>
      <c r="FF209" s="213">
        <f t="shared" si="163"/>
        <v>35</v>
      </c>
      <c r="FG209" s="213"/>
      <c r="FH209" s="213"/>
      <c r="FI209" s="213"/>
      <c r="FJ209" s="213"/>
      <c r="FK209" s="213"/>
      <c r="FL209" s="213"/>
      <c r="FM209" s="213">
        <f t="shared" si="164"/>
        <v>8.3000000000000007</v>
      </c>
      <c r="FN209" s="213">
        <f t="shared" si="165"/>
        <v>35</v>
      </c>
      <c r="FO209" s="213">
        <f t="shared" si="166"/>
        <v>35</v>
      </c>
      <c r="FP209" s="213">
        <f t="shared" si="167"/>
        <v>25</v>
      </c>
      <c r="FQ209" s="213">
        <f t="shared" si="168"/>
        <v>25</v>
      </c>
      <c r="FR209" s="213"/>
      <c r="FS209" s="211"/>
      <c r="FT209" s="190"/>
      <c r="FU209" s="190"/>
      <c r="FV209" s="190"/>
      <c r="FW209" s="190"/>
      <c r="FX209" s="190"/>
      <c r="FY209" s="190"/>
      <c r="FZ209" s="190"/>
      <c r="GA209" s="190"/>
      <c r="GB209" s="190"/>
      <c r="GC209" s="190"/>
      <c r="GD209" s="190"/>
      <c r="GE209" s="190"/>
      <c r="GF209" s="190"/>
      <c r="GG209" s="212"/>
    </row>
    <row r="210" spans="2:189">
      <c r="B210" s="33">
        <f t="shared" si="142"/>
        <v>43382</v>
      </c>
      <c r="C210" s="30" t="str">
        <f t="shared" si="143"/>
        <v>S41</v>
      </c>
      <c r="D210" s="30">
        <v>2018</v>
      </c>
      <c r="E210" s="30" t="str">
        <f t="shared" ref="E210" si="187">D210&amp;C210</f>
        <v>2018S41</v>
      </c>
      <c r="F210" s="30" t="str">
        <f t="shared" si="133"/>
        <v>102018</v>
      </c>
      <c r="G210" s="208" t="str">
        <f>VLOOKUP(Horizontal!$C210&amp;Horizontal!$B210&amp;Horizontal!G$11,Vertical!$E:$O,G$10,0)</f>
        <v>-18,38</v>
      </c>
      <c r="H210" s="207">
        <f>(VLOOKUP(Horizontal!$C210&amp;Horizontal!$B210&amp;Horizontal!H$11,Vertical!$E:$O,H$10,0))+0</f>
        <v>278.10000000000002</v>
      </c>
      <c r="I210" s="207">
        <f>(VLOOKUP(Horizontal!$C210&amp;Horizontal!$B210&amp;Horizontal!I$11,Vertical!$E:$O,I$10,0))+0</f>
        <v>197.56</v>
      </c>
      <c r="J210" s="207">
        <f>(VLOOKUP(Horizontal!$C210&amp;Horizontal!$B210&amp;Horizontal!J$11,Vertical!$E:$O,J$10,0))+0</f>
        <v>171.09</v>
      </c>
      <c r="K210" s="207">
        <f>(VLOOKUP(Horizontal!$C210&amp;Horizontal!$B210&amp;Horizontal!K$11,Vertical!$E:$O,K$10,0))+0</f>
        <v>168.99</v>
      </c>
      <c r="L210" s="207">
        <f>(VLOOKUP(Horizontal!$C210&amp;Horizontal!$B210&amp;Horizontal!L$11,Vertical!$E:$O,L$10,0))+0</f>
        <v>200.65</v>
      </c>
      <c r="M210" s="207">
        <f>(VLOOKUP(Horizontal!$C210&amp;Horizontal!$B210&amp;Horizontal!M$11,Vertical!$E:$O,M$10,0))+0</f>
        <v>180.78</v>
      </c>
      <c r="N210" s="207">
        <f>(VLOOKUP(Horizontal!$C210&amp;Horizontal!$B210&amp;Horizontal!N$11,Vertical!$E:$O,N$10,0))+0</f>
        <v>168.88</v>
      </c>
      <c r="O210" s="207">
        <f>(VLOOKUP(Horizontal!$C210&amp;Horizontal!$B210&amp;Horizontal!O$11,Vertical!$E:$O,O$10,0))+0</f>
        <v>156.11000000000001</v>
      </c>
      <c r="P210" s="209">
        <f>(VLOOKUP(Horizontal!$C210&amp;Horizontal!$B210&amp;Horizontal!P$11,Vertical!$E:$O,P$10,0))+0</f>
        <v>150.80000000000001</v>
      </c>
      <c r="Q210" s="210">
        <f>(VLOOKUP(Horizontal!$C210&amp;Horizontal!$B210&amp;Horizontal!Q$11,Vertical!$E:$O,Q$10,0))+0</f>
        <v>63</v>
      </c>
      <c r="R210" s="207">
        <f>(VLOOKUP(Horizontal!$C210&amp;Horizontal!$B210&amp;Horizontal!R$11,Vertical!$E:$O,R$10,0))+0</f>
        <v>66</v>
      </c>
      <c r="S210" s="207">
        <f>(VLOOKUP(Horizontal!$C210&amp;Horizontal!$B210&amp;Horizontal!S$11,Vertical!$E:$O,S$10,0))+0</f>
        <v>62</v>
      </c>
      <c r="T210" s="207">
        <f>(VLOOKUP(Horizontal!$C210&amp;Horizontal!$B210&amp;Horizontal!T$11,Vertical!$E:$O,T$10,0))+0</f>
        <v>47</v>
      </c>
      <c r="U210" s="207">
        <f>(VLOOKUP(Horizontal!$C210&amp;Horizontal!$B210&amp;Horizontal!U$11,Vertical!$E:$O,U$10,0))+0</f>
        <v>49</v>
      </c>
      <c r="V210" s="207">
        <f>(VLOOKUP(Horizontal!$C210&amp;Horizontal!$B210&amp;Horizontal!V$11,Vertical!$E:$O,V$10,0))+0</f>
        <v>36</v>
      </c>
      <c r="W210" s="207">
        <f>(VLOOKUP(Horizontal!$C210&amp;Horizontal!$B210&amp;Horizontal!W$11,Vertical!$E:$O,W$10,0))+0</f>
        <v>33</v>
      </c>
      <c r="X210" s="207">
        <f>(VLOOKUP(Horizontal!$C210&amp;Horizontal!$B210&amp;Horizontal!X$11,Vertical!$E:$O,X$10,0))+0</f>
        <v>28</v>
      </c>
      <c r="Y210" s="209">
        <f>(VLOOKUP(Horizontal!$C210&amp;Horizontal!$B210&amp;Horizontal!Y$11,Vertical!$E:$O,Y$10,0))+0</f>
        <v>25</v>
      </c>
      <c r="Z210" s="210">
        <f>(VLOOKUP(Horizontal!$C210&amp;Horizontal!$B210&amp;Horizontal!Z$11,Vertical!$E:$O,Z$10,0))+0</f>
        <v>96.43</v>
      </c>
      <c r="AA210" s="207">
        <f>(VLOOKUP(Horizontal!$C210&amp;Horizontal!$B210&amp;Horizontal!AA$11,Vertical!$E:$O,AA$10,0))+0</f>
        <v>100</v>
      </c>
      <c r="AB210" s="207">
        <f>(VLOOKUP(Horizontal!$C210&amp;Horizontal!$B210&amp;Horizontal!AB$11,Vertical!$E:$O,AB$10,0))+0</f>
        <v>90.32</v>
      </c>
      <c r="AC210" s="207">
        <f>(VLOOKUP(Horizontal!$C210&amp;Horizontal!$B210&amp;Horizontal!AC$11,Vertical!$E:$O,AC$10,0))+0</f>
        <v>72.41</v>
      </c>
      <c r="AD210" s="207">
        <f>(VLOOKUP(Horizontal!$C210&amp;Horizontal!$B210&amp;Horizontal!AD$11,Vertical!$E:$O,AD$10,0))+0</f>
        <v>41.94</v>
      </c>
      <c r="AE210" s="207">
        <f>(VLOOKUP(Horizontal!$C210&amp;Horizontal!$B210&amp;Horizontal!AE$11,Vertical!$E:$O,AE$10,0))+0</f>
        <v>18.75</v>
      </c>
      <c r="AF210" s="207">
        <f>(VLOOKUP(Horizontal!$C210&amp;Horizontal!$B210&amp;Horizontal!AF$11,Vertical!$E:$O,AF$10,0))+0</f>
        <v>18.18</v>
      </c>
      <c r="AG210" s="207">
        <f>(VLOOKUP(Horizontal!$C210&amp;Horizontal!$B210&amp;Horizontal!AG$11,Vertical!$E:$O,AG$10,0))+0</f>
        <v>9.09</v>
      </c>
      <c r="AH210" s="209">
        <f>(VLOOKUP(Horizontal!$C210&amp;Horizontal!$B210&amp;Horizontal!AH$11,Vertical!$E:$O,AH$10,0))+0</f>
        <v>12.9</v>
      </c>
      <c r="AI210" s="210">
        <f>(VLOOKUP(Horizontal!$C210&amp;Horizontal!$B210&amp;Horizontal!AI$11,Vertical!$E:$O,AI$10,0))+0</f>
        <v>0</v>
      </c>
      <c r="AJ210" s="207">
        <f>(VLOOKUP(Horizontal!$C210&amp;Horizontal!$B210&amp;Horizontal!AJ$11,Vertical!$E:$O,AJ$10,0))+0</f>
        <v>0</v>
      </c>
      <c r="AK210" s="207">
        <f>(VLOOKUP(Horizontal!$C210&amp;Horizontal!$B210&amp;Horizontal!AK$11,Vertical!$E:$O,AK$10,0))+0</f>
        <v>6.45</v>
      </c>
      <c r="AL210" s="207">
        <f>(VLOOKUP(Horizontal!$C210&amp;Horizontal!$B210&amp;Horizontal!AL$11,Vertical!$E:$O,AL$10,0))+0</f>
        <v>17.239999999999998</v>
      </c>
      <c r="AM210" s="207">
        <f>(VLOOKUP(Horizontal!$C210&amp;Horizontal!$B210&amp;Horizontal!AM$11,Vertical!$E:$O,AM$10,0))+0</f>
        <v>19.350000000000001</v>
      </c>
      <c r="AN210" s="207">
        <f>(VLOOKUP(Horizontal!$C210&amp;Horizontal!$B210&amp;Horizontal!AN$11,Vertical!$E:$O,AN$10,0))+0</f>
        <v>59.38</v>
      </c>
      <c r="AO210" s="207">
        <f>(VLOOKUP(Horizontal!$C210&amp;Horizontal!$B210&amp;Horizontal!AO$11,Vertical!$E:$O,AO$10,0))+0</f>
        <v>60.61</v>
      </c>
      <c r="AP210" s="207">
        <f>(VLOOKUP(Horizontal!$C210&amp;Horizontal!$B210&amp;Horizontal!AP$11,Vertical!$E:$O,AP$10,0))+0</f>
        <v>69.7</v>
      </c>
      <c r="AQ210" s="209">
        <f>(VLOOKUP(Horizontal!$C210&amp;Horizontal!$B210&amp;Horizontal!AQ$11,Vertical!$E:$O,AQ$10,0))+0</f>
        <v>67.739999999999995</v>
      </c>
      <c r="AR210" s="210">
        <f>(VLOOKUP(Horizontal!$C210&amp;Horizontal!$B210&amp;Horizontal!AR$11,Vertical!$E:$O,AR$10,0))+0</f>
        <v>3.57</v>
      </c>
      <c r="AS210" s="207">
        <f>(VLOOKUP(Horizontal!$C210&amp;Horizontal!$B210&amp;Horizontal!AS$11,Vertical!$E:$O,AS$10,0))+0</f>
        <v>0</v>
      </c>
      <c r="AT210" s="207">
        <f>(VLOOKUP(Horizontal!$C210&amp;Horizontal!$B210&amp;Horizontal!AT$11,Vertical!$E:$O,AT$10,0))+0</f>
        <v>3.23</v>
      </c>
      <c r="AU210" s="207">
        <f>(VLOOKUP(Horizontal!$C210&amp;Horizontal!$B210&amp;Horizontal!AU$11,Vertical!$E:$O,AU$10,0))+0</f>
        <v>10.34</v>
      </c>
      <c r="AV210" s="207">
        <f>(VLOOKUP(Horizontal!$C210&amp;Horizontal!$B210&amp;Horizontal!AV$11,Vertical!$E:$O,AV$10,0))+0</f>
        <v>38.71</v>
      </c>
      <c r="AW210" s="207">
        <f>(VLOOKUP(Horizontal!$C210&amp;Horizontal!$B210&amp;Horizontal!AW$11,Vertical!$E:$O,AW$10,0))+0</f>
        <v>21.88</v>
      </c>
      <c r="AX210" s="207">
        <f>(VLOOKUP(Horizontal!$C210&amp;Horizontal!$B210&amp;Horizontal!AX$11,Vertical!$E:$O,AX$10,0))+0</f>
        <v>21.21</v>
      </c>
      <c r="AY210" s="207">
        <f>(VLOOKUP(Horizontal!$C210&amp;Horizontal!$B210&amp;Horizontal!AY$11,Vertical!$E:$O,AY$10,0))+0</f>
        <v>21.21</v>
      </c>
      <c r="AZ210" s="209">
        <f>(VLOOKUP(Horizontal!$C210&amp;Horizontal!$B210&amp;Horizontal!AZ$11,Vertical!$E:$O,AZ$10,0))+0</f>
        <v>19.350000000000001</v>
      </c>
      <c r="BA210" s="208">
        <f>(VLOOKUP(Horizontal!$C210&amp;Horizontal!$B210&amp;Horizontal!BA$11,Vertical!$E:$O,BA$10,0))+0</f>
        <v>19.05</v>
      </c>
      <c r="BB210" s="210">
        <f>(VLOOKUP(Horizontal!$C210&amp;Horizontal!$B210&amp;Horizontal!BB$11,Vertical!$E:$O,BB$10,0))+0</f>
        <v>299.48</v>
      </c>
      <c r="BC210" s="207">
        <f>(VLOOKUP(Horizontal!$C210&amp;Horizontal!$B210&amp;Horizontal!BC$11,Vertical!$E:$O,BC$10,0))+0</f>
        <v>220.44</v>
      </c>
      <c r="BD210" s="207">
        <f>(VLOOKUP(Horizontal!$C210&amp;Horizontal!$B210&amp;Horizontal!BD$11,Vertical!$E:$O,BD$10,0))+0</f>
        <v>194.51</v>
      </c>
      <c r="BE210" s="207">
        <f>(VLOOKUP(Horizontal!$C210&amp;Horizontal!$B210&amp;Horizontal!BE$11,Vertical!$E:$O,BE$10,0))+0</f>
        <v>217.8</v>
      </c>
      <c r="BF210" s="207">
        <f>(VLOOKUP(Horizontal!$C210&amp;Horizontal!$B210&amp;Horizontal!BF$11,Vertical!$E:$O,BF$10,0))+0</f>
        <v>254.27</v>
      </c>
      <c r="BG210" s="207">
        <f>(VLOOKUP(Horizontal!$C210&amp;Horizontal!$B210&amp;Horizontal!BG$11,Vertical!$E:$O,BG$10,0))+0</f>
        <v>227.91</v>
      </c>
      <c r="BH210" s="207">
        <f>(VLOOKUP(Horizontal!$C210&amp;Horizontal!$B210&amp;Horizontal!BH$11,Vertical!$E:$O,BH$10,0))+0</f>
        <v>209.92</v>
      </c>
      <c r="BI210" s="207">
        <f>(VLOOKUP(Horizontal!$C210&amp;Horizontal!$B210&amp;Horizontal!BI$11,Vertical!$E:$O,BI$10,0))+0</f>
        <v>195.25</v>
      </c>
      <c r="BJ210" s="209">
        <f>(VLOOKUP(Horizontal!$C210&amp;Horizontal!$B210&amp;Horizontal!BJ$11,Vertical!$E:$O,BJ$10,0))+0</f>
        <v>190.41</v>
      </c>
      <c r="BK210" s="210">
        <f>(VLOOKUP(Horizontal!$C210&amp;Horizontal!$B210&amp;Horizontal!BK$11,Vertical!$E:$O,BK$10,0))+0</f>
        <v>55</v>
      </c>
      <c r="BL210" s="207">
        <f>(VLOOKUP(Horizontal!$C210&amp;Horizontal!$B210&amp;Horizontal!BL$11,Vertical!$E:$O,BL$10,0))+0</f>
        <v>54</v>
      </c>
      <c r="BM210" s="207">
        <f>(VLOOKUP(Horizontal!$C210&amp;Horizontal!$B210&amp;Horizontal!BM$11,Vertical!$E:$O,BM$10,0))+0</f>
        <v>50</v>
      </c>
      <c r="BN210" s="207">
        <f>(VLOOKUP(Horizontal!$C210&amp;Horizontal!$B210&amp;Horizontal!BN$11,Vertical!$E:$O,BN$10,0))+0</f>
        <v>43</v>
      </c>
      <c r="BO210" s="207">
        <f>(VLOOKUP(Horizontal!$C210&amp;Horizontal!$B210&amp;Horizontal!BO$11,Vertical!$E:$O,BO$10,0))+0</f>
        <v>44</v>
      </c>
      <c r="BP210" s="207">
        <f>(VLOOKUP(Horizontal!$C210&amp;Horizontal!$B210&amp;Horizontal!BP$11,Vertical!$E:$O,BP$10,0))+0</f>
        <v>35</v>
      </c>
      <c r="BQ210" s="207">
        <f>(VLOOKUP(Horizontal!$C210&amp;Horizontal!$B210&amp;Horizontal!BQ$11,Vertical!$E:$O,BQ$10,0))+0</f>
        <v>30</v>
      </c>
      <c r="BR210" s="207">
        <f>(VLOOKUP(Horizontal!$C210&amp;Horizontal!$B210&amp;Horizontal!BR$11,Vertical!$E:$O,BR$10,0))+0</f>
        <v>23</v>
      </c>
      <c r="BS210" s="209">
        <f>(VLOOKUP(Horizontal!$C210&amp;Horizontal!$B210&amp;Horizontal!BS$11,Vertical!$E:$O,BS$10,0))+0</f>
        <v>24</v>
      </c>
      <c r="BT210" s="210">
        <f>(VLOOKUP(Horizontal!$C210&amp;Horizontal!$B210&amp;Horizontal!BT$11,Vertical!$E:$O,BT$10,0))+0</f>
        <v>91.67</v>
      </c>
      <c r="BU210" s="207">
        <f>(VLOOKUP(Horizontal!$C210&amp;Horizontal!$B210&amp;Horizontal!BU$11,Vertical!$E:$O,BU$10,0))+0</f>
        <v>100</v>
      </c>
      <c r="BV210" s="207">
        <f>(VLOOKUP(Horizontal!$C210&amp;Horizontal!$B210&amp;Horizontal!BV$11,Vertical!$E:$O,BV$10,0))+0</f>
        <v>79.17</v>
      </c>
      <c r="BW210" s="207">
        <f>(VLOOKUP(Horizontal!$C210&amp;Horizontal!$B210&amp;Horizontal!BW$11,Vertical!$E:$O,BW$10,0))+0</f>
        <v>60.87</v>
      </c>
      <c r="BX210" s="207">
        <f>(VLOOKUP(Horizontal!$C210&amp;Horizontal!$B210&amp;Horizontal!BX$11,Vertical!$E:$O,BX$10,0))+0</f>
        <v>32</v>
      </c>
      <c r="BY210" s="207">
        <f>(VLOOKUP(Horizontal!$C210&amp;Horizontal!$B210&amp;Horizontal!BY$11,Vertical!$E:$O,BY$10,0))+0</f>
        <v>26.92</v>
      </c>
      <c r="BZ210" s="207">
        <f>(VLOOKUP(Horizontal!$C210&amp;Horizontal!$B210&amp;Horizontal!BZ$11,Vertical!$E:$O,BZ$10,0))+0</f>
        <v>30.77</v>
      </c>
      <c r="CA210" s="207">
        <f>(VLOOKUP(Horizontal!$C210&amp;Horizontal!$B210&amp;Horizontal!CA$11,Vertical!$E:$O,CA$10,0))+0</f>
        <v>18.18</v>
      </c>
      <c r="CB210" s="209">
        <f>(VLOOKUP(Horizontal!$C210&amp;Horizontal!$B210&amp;Horizontal!CB$11,Vertical!$E:$O,CB$10,0))+0</f>
        <v>10</v>
      </c>
      <c r="CC210" s="210">
        <f>(VLOOKUP(Horizontal!$C210&amp;Horizontal!$B210&amp;Horizontal!CC$11,Vertical!$E:$O,CC$10,0))+0</f>
        <v>4.17</v>
      </c>
      <c r="CD210" s="207">
        <f>(VLOOKUP(Horizontal!$C210&amp;Horizontal!$B210&amp;Horizontal!CD$11,Vertical!$E:$O,CD$10,0))+0</f>
        <v>0</v>
      </c>
      <c r="CE210" s="207">
        <f>(VLOOKUP(Horizontal!$C210&amp;Horizontal!$B210&amp;Horizontal!CE$11,Vertical!$E:$O,CE$10,0))+0</f>
        <v>8.33</v>
      </c>
      <c r="CF210" s="207">
        <f>(VLOOKUP(Horizontal!$C210&amp;Horizontal!$B210&amp;Horizontal!CF$11,Vertical!$E:$O,CF$10,0))+0</f>
        <v>4.3499999999999996</v>
      </c>
      <c r="CG210" s="207">
        <f>(VLOOKUP(Horizontal!$C210&amp;Horizontal!$B210&amp;Horizontal!CG$11,Vertical!$E:$O,CG$10,0))+0</f>
        <v>28</v>
      </c>
      <c r="CH210" s="207">
        <f>(VLOOKUP(Horizontal!$C210&amp;Horizontal!$B210&amp;Horizontal!CH$11,Vertical!$E:$O,CH$10,0))+0</f>
        <v>42.31</v>
      </c>
      <c r="CI210" s="207">
        <f>(VLOOKUP(Horizontal!$C210&amp;Horizontal!$B210&amp;Horizontal!CI$11,Vertical!$E:$O,CI$10,0))+0</f>
        <v>46.15</v>
      </c>
      <c r="CJ210" s="207">
        <f>(VLOOKUP(Horizontal!$C210&amp;Horizontal!$B210&amp;Horizontal!CJ$11,Vertical!$E:$O,CJ$10,0))+0</f>
        <v>68.180000000000007</v>
      </c>
      <c r="CK210" s="209">
        <f>(VLOOKUP(Horizontal!$C210&amp;Horizontal!$B210&amp;Horizontal!CK$11,Vertical!$E:$O,CK$10,0))+0</f>
        <v>45</v>
      </c>
      <c r="CL210" s="210">
        <f>(VLOOKUP(Horizontal!$C210&amp;Horizontal!$B210&amp;Horizontal!CL$11,Vertical!$E:$O,CL$10,0))+0</f>
        <v>4.17</v>
      </c>
      <c r="CM210" s="207">
        <f>(VLOOKUP(Horizontal!$C210&amp;Horizontal!$B210&amp;Horizontal!CM$11,Vertical!$E:$O,CM$10,0))+0</f>
        <v>0</v>
      </c>
      <c r="CN210" s="207">
        <f>(VLOOKUP(Horizontal!$C210&amp;Horizontal!$B210&amp;Horizontal!CN$11,Vertical!$E:$O,CN$10,0))+0</f>
        <v>12.5</v>
      </c>
      <c r="CO210" s="207">
        <f>(VLOOKUP(Horizontal!$C210&amp;Horizontal!$B210&amp;Horizontal!CO$11,Vertical!$E:$O,CO$10,0))+0</f>
        <v>34.78</v>
      </c>
      <c r="CP210" s="207">
        <f>(VLOOKUP(Horizontal!$C210&amp;Horizontal!$B210&amp;Horizontal!CP$11,Vertical!$E:$O,CP$10,0))+0</f>
        <v>40</v>
      </c>
      <c r="CQ210" s="207">
        <f>(VLOOKUP(Horizontal!$C210&amp;Horizontal!$B210&amp;Horizontal!CQ$11,Vertical!$E:$O,CQ$10,0))+0</f>
        <v>30.77</v>
      </c>
      <c r="CR210" s="207">
        <f>(VLOOKUP(Horizontal!$C210&amp;Horizontal!$B210&amp;Horizontal!CR$11,Vertical!$E:$O,CR$10,0))+0</f>
        <v>23.08</v>
      </c>
      <c r="CS210" s="207">
        <f>(VLOOKUP(Horizontal!$C210&amp;Horizontal!$B210&amp;Horizontal!CS$11,Vertical!$E:$O,CS$10,0))+0</f>
        <v>13.64</v>
      </c>
      <c r="CT210" s="207">
        <f>(VLOOKUP(Horizontal!$C210&amp;Horizontal!$B210&amp;Horizontal!CT$11,Vertical!$E:$O,CT$10,0))+0</f>
        <v>45</v>
      </c>
      <c r="CU210" s="150"/>
      <c r="CV210" s="211">
        <f t="shared" si="174"/>
        <v>21.379999999999995</v>
      </c>
      <c r="CW210" s="190">
        <f t="shared" si="175"/>
        <v>22.879999999999995</v>
      </c>
      <c r="CX210" s="190">
        <f t="shared" si="176"/>
        <v>23.419999999999987</v>
      </c>
      <c r="CY210" s="190">
        <f t="shared" si="177"/>
        <v>48.81</v>
      </c>
      <c r="CZ210" s="190">
        <f t="shared" si="178"/>
        <v>53.620000000000005</v>
      </c>
      <c r="DA210" s="190">
        <f t="shared" si="179"/>
        <v>47.129999999999995</v>
      </c>
      <c r="DB210" s="190">
        <f t="shared" si="180"/>
        <v>41.039999999999992</v>
      </c>
      <c r="DC210" s="190">
        <f t="shared" si="181"/>
        <v>39.139999999999986</v>
      </c>
      <c r="DD210" s="212">
        <f t="shared" si="182"/>
        <v>39.609999999999985</v>
      </c>
      <c r="DE210" s="9">
        <v>170</v>
      </c>
      <c r="DF210" s="212">
        <f t="shared" si="183"/>
        <v>-69.642789598108692</v>
      </c>
      <c r="DG210" s="264"/>
      <c r="DH210" s="265"/>
      <c r="DI210" s="265"/>
      <c r="DJ210" s="266"/>
      <c r="DK210" s="190">
        <v>323.41000000000003</v>
      </c>
      <c r="DL210" s="190">
        <v>323.41000000000003</v>
      </c>
      <c r="DM210" s="190">
        <v>323.41000000000003</v>
      </c>
      <c r="DN210" s="212">
        <v>323.41000000000003</v>
      </c>
      <c r="DO210" s="190">
        <v>325.52</v>
      </c>
      <c r="DP210" s="190">
        <v>325.52</v>
      </c>
      <c r="DQ210" s="190">
        <v>325.52</v>
      </c>
      <c r="DR210" s="212">
        <v>325.52</v>
      </c>
      <c r="DS210" s="150"/>
      <c r="DT210" s="190">
        <v>275</v>
      </c>
      <c r="DU210" s="190">
        <v>192</v>
      </c>
      <c r="DV210" s="190">
        <v>169</v>
      </c>
      <c r="DW210" s="190">
        <v>168</v>
      </c>
      <c r="DX210" s="190"/>
      <c r="DY210" s="190"/>
      <c r="DZ210" s="190"/>
      <c r="EA210" s="190"/>
      <c r="EB210" s="190"/>
      <c r="EC210" s="190"/>
      <c r="ED210" s="190">
        <v>212</v>
      </c>
      <c r="EE210" s="190">
        <v>201</v>
      </c>
      <c r="EF210" s="190">
        <v>185</v>
      </c>
      <c r="EG210" s="190">
        <v>175</v>
      </c>
      <c r="EH210" s="212">
        <v>160</v>
      </c>
      <c r="EI210" s="213"/>
      <c r="EJ210" s="211">
        <v>22</v>
      </c>
      <c r="EK210" s="190">
        <v>26</v>
      </c>
      <c r="EL210" s="190">
        <v>30</v>
      </c>
      <c r="EM210" s="190">
        <v>55</v>
      </c>
      <c r="EN210" s="190"/>
      <c r="EO210" s="190"/>
      <c r="EP210" s="190"/>
      <c r="EQ210" s="190"/>
      <c r="ER210" s="190"/>
      <c r="ES210" s="190"/>
      <c r="ET210" s="190">
        <v>26</v>
      </c>
      <c r="EU210" s="190">
        <v>55</v>
      </c>
      <c r="EV210" s="190">
        <v>55</v>
      </c>
      <c r="EW210" s="190">
        <v>45</v>
      </c>
      <c r="EX210" s="212">
        <v>45</v>
      </c>
      <c r="EY210" s="211"/>
      <c r="EZ210" s="75">
        <f t="shared" si="186"/>
        <v>-6.2649124002999518E-2</v>
      </c>
      <c r="FA210" s="89">
        <f t="shared" si="134"/>
        <v>-0.1</v>
      </c>
      <c r="FB210" s="212"/>
      <c r="FC210" s="213">
        <f t="shared" si="160"/>
        <v>2</v>
      </c>
      <c r="FD210" s="213">
        <f t="shared" si="161"/>
        <v>6</v>
      </c>
      <c r="FE210" s="213">
        <f t="shared" si="162"/>
        <v>10</v>
      </c>
      <c r="FF210" s="213">
        <f t="shared" si="163"/>
        <v>35</v>
      </c>
      <c r="FG210" s="213"/>
      <c r="FH210" s="213"/>
      <c r="FI210" s="213"/>
      <c r="FJ210" s="213"/>
      <c r="FK210" s="213"/>
      <c r="FL210" s="213"/>
      <c r="FM210" s="213">
        <f t="shared" si="164"/>
        <v>6</v>
      </c>
      <c r="FN210" s="213">
        <f t="shared" si="165"/>
        <v>35</v>
      </c>
      <c r="FO210" s="213">
        <f t="shared" si="166"/>
        <v>35</v>
      </c>
      <c r="FP210" s="213">
        <f t="shared" si="167"/>
        <v>25</v>
      </c>
      <c r="FQ210" s="213">
        <f t="shared" si="168"/>
        <v>25</v>
      </c>
      <c r="FR210" s="213"/>
      <c r="FS210" s="211"/>
      <c r="FT210" s="190"/>
      <c r="FU210" s="190"/>
      <c r="FV210" s="190"/>
      <c r="FW210" s="190"/>
      <c r="FX210" s="190"/>
      <c r="FY210" s="190"/>
      <c r="FZ210" s="190"/>
      <c r="GA210" s="190"/>
      <c r="GB210" s="190"/>
      <c r="GC210" s="190"/>
      <c r="GD210" s="190"/>
      <c r="GE210" s="190"/>
      <c r="GF210" s="190"/>
      <c r="GG210" s="212"/>
    </row>
    <row r="211" spans="2:189">
      <c r="B211" s="33">
        <f t="shared" si="142"/>
        <v>43389</v>
      </c>
      <c r="C211" s="30" t="str">
        <f t="shared" si="143"/>
        <v>S42</v>
      </c>
      <c r="D211" s="30">
        <v>2018</v>
      </c>
      <c r="E211" s="30" t="str">
        <f t="shared" ref="E211" si="188">D211&amp;C211</f>
        <v>2018S42</v>
      </c>
      <c r="F211" s="30" t="str">
        <f t="shared" si="133"/>
        <v>102018</v>
      </c>
      <c r="G211" s="208" t="str">
        <f>VLOOKUP(Horizontal!$C211&amp;Horizontal!$B211&amp;Horizontal!G$11,Vertical!$E:$O,G$10,0)</f>
        <v>-18,38</v>
      </c>
      <c r="H211" s="207">
        <f>(VLOOKUP(Horizontal!$C211&amp;Horizontal!$B211&amp;Horizontal!H$11,Vertical!$E:$O,H$10,0))+0</f>
        <v>278.10000000000002</v>
      </c>
      <c r="I211" s="207">
        <f>(VLOOKUP(Horizontal!$C211&amp;Horizontal!$B211&amp;Horizontal!I$11,Vertical!$E:$O,I$10,0))+0</f>
        <v>197.56</v>
      </c>
      <c r="J211" s="207">
        <f>(VLOOKUP(Horizontal!$C211&amp;Horizontal!$B211&amp;Horizontal!J$11,Vertical!$E:$O,J$10,0))+0</f>
        <v>171.09</v>
      </c>
      <c r="K211" s="207">
        <f>(VLOOKUP(Horizontal!$C211&amp;Horizontal!$B211&amp;Horizontal!K$11,Vertical!$E:$O,K$10,0))+0</f>
        <v>168.99</v>
      </c>
      <c r="L211" s="207">
        <f>(VLOOKUP(Horizontal!$C211&amp;Horizontal!$B211&amp;Horizontal!L$11,Vertical!$E:$O,L$10,0))+0</f>
        <v>200.65</v>
      </c>
      <c r="M211" s="207">
        <f>(VLOOKUP(Horizontal!$C211&amp;Horizontal!$B211&amp;Horizontal!M$11,Vertical!$E:$O,M$10,0))+0</f>
        <v>180.78</v>
      </c>
      <c r="N211" s="207">
        <f>(VLOOKUP(Horizontal!$C211&amp;Horizontal!$B211&amp;Horizontal!N$11,Vertical!$E:$O,N$10,0))+0</f>
        <v>168.88</v>
      </c>
      <c r="O211" s="207">
        <f>(VLOOKUP(Horizontal!$C211&amp;Horizontal!$B211&amp;Horizontal!O$11,Vertical!$E:$O,O$10,0))+0</f>
        <v>156.11000000000001</v>
      </c>
      <c r="P211" s="209">
        <f>(VLOOKUP(Horizontal!$C211&amp;Horizontal!$B211&amp;Horizontal!P$11,Vertical!$E:$O,P$10,0))+0</f>
        <v>150.80000000000001</v>
      </c>
      <c r="Q211" s="210">
        <f>(VLOOKUP(Horizontal!$C211&amp;Horizontal!$B211&amp;Horizontal!Q$11,Vertical!$E:$O,Q$10,0))+0</f>
        <v>63</v>
      </c>
      <c r="R211" s="207">
        <f>(VLOOKUP(Horizontal!$C211&amp;Horizontal!$B211&amp;Horizontal!R$11,Vertical!$E:$O,R$10,0))+0</f>
        <v>66</v>
      </c>
      <c r="S211" s="207">
        <f>(VLOOKUP(Horizontal!$C211&amp;Horizontal!$B211&amp;Horizontal!S$11,Vertical!$E:$O,S$10,0))+0</f>
        <v>62</v>
      </c>
      <c r="T211" s="207">
        <f>(VLOOKUP(Horizontal!$C211&amp;Horizontal!$B211&amp;Horizontal!T$11,Vertical!$E:$O,T$10,0))+0</f>
        <v>47</v>
      </c>
      <c r="U211" s="207">
        <f>(VLOOKUP(Horizontal!$C211&amp;Horizontal!$B211&amp;Horizontal!U$11,Vertical!$E:$O,U$10,0))+0</f>
        <v>49</v>
      </c>
      <c r="V211" s="207">
        <f>(VLOOKUP(Horizontal!$C211&amp;Horizontal!$B211&amp;Horizontal!V$11,Vertical!$E:$O,V$10,0))+0</f>
        <v>36</v>
      </c>
      <c r="W211" s="207">
        <f>(VLOOKUP(Horizontal!$C211&amp;Horizontal!$B211&amp;Horizontal!W$11,Vertical!$E:$O,W$10,0))+0</f>
        <v>33</v>
      </c>
      <c r="X211" s="207">
        <f>(VLOOKUP(Horizontal!$C211&amp;Horizontal!$B211&amp;Horizontal!X$11,Vertical!$E:$O,X$10,0))+0</f>
        <v>28</v>
      </c>
      <c r="Y211" s="209">
        <f>(VLOOKUP(Horizontal!$C211&amp;Horizontal!$B211&amp;Horizontal!Y$11,Vertical!$E:$O,Y$10,0))+0</f>
        <v>25</v>
      </c>
      <c r="Z211" s="210">
        <f>(VLOOKUP(Horizontal!$C211&amp;Horizontal!$B211&amp;Horizontal!Z$11,Vertical!$E:$O,Z$10,0))+0</f>
        <v>96.43</v>
      </c>
      <c r="AA211" s="207">
        <f>(VLOOKUP(Horizontal!$C211&amp;Horizontal!$B211&amp;Horizontal!AA$11,Vertical!$E:$O,AA$10,0))+0</f>
        <v>100</v>
      </c>
      <c r="AB211" s="207">
        <f>(VLOOKUP(Horizontal!$C211&amp;Horizontal!$B211&amp;Horizontal!AB$11,Vertical!$E:$O,AB$10,0))+0</f>
        <v>90.32</v>
      </c>
      <c r="AC211" s="207">
        <f>(VLOOKUP(Horizontal!$C211&amp;Horizontal!$B211&amp;Horizontal!AC$11,Vertical!$E:$O,AC$10,0))+0</f>
        <v>72.41</v>
      </c>
      <c r="AD211" s="207">
        <f>(VLOOKUP(Horizontal!$C211&amp;Horizontal!$B211&amp;Horizontal!AD$11,Vertical!$E:$O,AD$10,0))+0</f>
        <v>41.94</v>
      </c>
      <c r="AE211" s="207">
        <f>(VLOOKUP(Horizontal!$C211&amp;Horizontal!$B211&amp;Horizontal!AE$11,Vertical!$E:$O,AE$10,0))+0</f>
        <v>18.75</v>
      </c>
      <c r="AF211" s="207">
        <f>(VLOOKUP(Horizontal!$C211&amp;Horizontal!$B211&amp;Horizontal!AF$11,Vertical!$E:$O,AF$10,0))+0</f>
        <v>18.18</v>
      </c>
      <c r="AG211" s="207">
        <f>(VLOOKUP(Horizontal!$C211&amp;Horizontal!$B211&amp;Horizontal!AG$11,Vertical!$E:$O,AG$10,0))+0</f>
        <v>9.09</v>
      </c>
      <c r="AH211" s="209">
        <f>(VLOOKUP(Horizontal!$C211&amp;Horizontal!$B211&amp;Horizontal!AH$11,Vertical!$E:$O,AH$10,0))+0</f>
        <v>12.9</v>
      </c>
      <c r="AI211" s="210">
        <f>(VLOOKUP(Horizontal!$C211&amp;Horizontal!$B211&amp;Horizontal!AI$11,Vertical!$E:$O,AI$10,0))+0</f>
        <v>0</v>
      </c>
      <c r="AJ211" s="207">
        <f>(VLOOKUP(Horizontal!$C211&amp;Horizontal!$B211&amp;Horizontal!AJ$11,Vertical!$E:$O,AJ$10,0))+0</f>
        <v>0</v>
      </c>
      <c r="AK211" s="207">
        <f>(VLOOKUP(Horizontal!$C211&amp;Horizontal!$B211&amp;Horizontal!AK$11,Vertical!$E:$O,AK$10,0))+0</f>
        <v>6.45</v>
      </c>
      <c r="AL211" s="207">
        <f>(VLOOKUP(Horizontal!$C211&amp;Horizontal!$B211&amp;Horizontal!AL$11,Vertical!$E:$O,AL$10,0))+0</f>
        <v>17.239999999999998</v>
      </c>
      <c r="AM211" s="207">
        <f>(VLOOKUP(Horizontal!$C211&amp;Horizontal!$B211&amp;Horizontal!AM$11,Vertical!$E:$O,AM$10,0))+0</f>
        <v>19.350000000000001</v>
      </c>
      <c r="AN211" s="207">
        <f>(VLOOKUP(Horizontal!$C211&amp;Horizontal!$B211&amp;Horizontal!AN$11,Vertical!$E:$O,AN$10,0))+0</f>
        <v>59.38</v>
      </c>
      <c r="AO211" s="207">
        <f>(VLOOKUP(Horizontal!$C211&amp;Horizontal!$B211&amp;Horizontal!AO$11,Vertical!$E:$O,AO$10,0))+0</f>
        <v>60.61</v>
      </c>
      <c r="AP211" s="207">
        <f>(VLOOKUP(Horizontal!$C211&amp;Horizontal!$B211&amp;Horizontal!AP$11,Vertical!$E:$O,AP$10,0))+0</f>
        <v>69.7</v>
      </c>
      <c r="AQ211" s="209">
        <f>(VLOOKUP(Horizontal!$C211&amp;Horizontal!$B211&amp;Horizontal!AQ$11,Vertical!$E:$O,AQ$10,0))+0</f>
        <v>67.739999999999995</v>
      </c>
      <c r="AR211" s="210">
        <f>(VLOOKUP(Horizontal!$C211&amp;Horizontal!$B211&amp;Horizontal!AR$11,Vertical!$E:$O,AR$10,0))+0</f>
        <v>3.57</v>
      </c>
      <c r="AS211" s="207">
        <f>(VLOOKUP(Horizontal!$C211&amp;Horizontal!$B211&amp;Horizontal!AS$11,Vertical!$E:$O,AS$10,0))+0</f>
        <v>0</v>
      </c>
      <c r="AT211" s="207">
        <f>(VLOOKUP(Horizontal!$C211&amp;Horizontal!$B211&amp;Horizontal!AT$11,Vertical!$E:$O,AT$10,0))+0</f>
        <v>3.23</v>
      </c>
      <c r="AU211" s="207">
        <f>(VLOOKUP(Horizontal!$C211&amp;Horizontal!$B211&amp;Horizontal!AU$11,Vertical!$E:$O,AU$10,0))+0</f>
        <v>10.34</v>
      </c>
      <c r="AV211" s="207">
        <f>(VLOOKUP(Horizontal!$C211&amp;Horizontal!$B211&amp;Horizontal!AV$11,Vertical!$E:$O,AV$10,0))+0</f>
        <v>38.71</v>
      </c>
      <c r="AW211" s="207">
        <f>(VLOOKUP(Horizontal!$C211&amp;Horizontal!$B211&amp;Horizontal!AW$11,Vertical!$E:$O,AW$10,0))+0</f>
        <v>21.88</v>
      </c>
      <c r="AX211" s="207">
        <f>(VLOOKUP(Horizontal!$C211&amp;Horizontal!$B211&amp;Horizontal!AX$11,Vertical!$E:$O,AX$10,0))+0</f>
        <v>21.21</v>
      </c>
      <c r="AY211" s="207">
        <f>(VLOOKUP(Horizontal!$C211&amp;Horizontal!$B211&amp;Horizontal!AY$11,Vertical!$E:$O,AY$10,0))+0</f>
        <v>21.21</v>
      </c>
      <c r="AZ211" s="209">
        <f>(VLOOKUP(Horizontal!$C211&amp;Horizontal!$B211&amp;Horizontal!AZ$11,Vertical!$E:$O,AZ$10,0))+0</f>
        <v>19.350000000000001</v>
      </c>
      <c r="BA211" s="208">
        <f>(VLOOKUP(Horizontal!$C211&amp;Horizontal!$B211&amp;Horizontal!BA$11,Vertical!$E:$O,BA$10,0))+0</f>
        <v>19.05</v>
      </c>
      <c r="BB211" s="210">
        <f>(VLOOKUP(Horizontal!$C211&amp;Horizontal!$B211&amp;Horizontal!BB$11,Vertical!$E:$O,BB$10,0))+0</f>
        <v>299.48</v>
      </c>
      <c r="BC211" s="207">
        <f>(VLOOKUP(Horizontal!$C211&amp;Horizontal!$B211&amp;Horizontal!BC$11,Vertical!$E:$O,BC$10,0))+0</f>
        <v>220.44</v>
      </c>
      <c r="BD211" s="207">
        <f>(VLOOKUP(Horizontal!$C211&amp;Horizontal!$B211&amp;Horizontal!BD$11,Vertical!$E:$O,BD$10,0))+0</f>
        <v>194.51</v>
      </c>
      <c r="BE211" s="207">
        <f>(VLOOKUP(Horizontal!$C211&amp;Horizontal!$B211&amp;Horizontal!BE$11,Vertical!$E:$O,BE$10,0))+0</f>
        <v>217.8</v>
      </c>
      <c r="BF211" s="207">
        <f>(VLOOKUP(Horizontal!$C211&amp;Horizontal!$B211&amp;Horizontal!BF$11,Vertical!$E:$O,BF$10,0))+0</f>
        <v>254.27</v>
      </c>
      <c r="BG211" s="207">
        <f>(VLOOKUP(Horizontal!$C211&amp;Horizontal!$B211&amp;Horizontal!BG$11,Vertical!$E:$O,BG$10,0))+0</f>
        <v>227.91</v>
      </c>
      <c r="BH211" s="207">
        <f>(VLOOKUP(Horizontal!$C211&amp;Horizontal!$B211&amp;Horizontal!BH$11,Vertical!$E:$O,BH$10,0))+0</f>
        <v>209.92</v>
      </c>
      <c r="BI211" s="207">
        <f>(VLOOKUP(Horizontal!$C211&amp;Horizontal!$B211&amp;Horizontal!BI$11,Vertical!$E:$O,BI$10,0))+0</f>
        <v>195.25</v>
      </c>
      <c r="BJ211" s="209">
        <f>(VLOOKUP(Horizontal!$C211&amp;Horizontal!$B211&amp;Horizontal!BJ$11,Vertical!$E:$O,BJ$10,0))+0</f>
        <v>190.41</v>
      </c>
      <c r="BK211" s="210">
        <f>(VLOOKUP(Horizontal!$C211&amp;Horizontal!$B211&amp;Horizontal!BK$11,Vertical!$E:$O,BK$10,0))+0</f>
        <v>55</v>
      </c>
      <c r="BL211" s="207">
        <f>(VLOOKUP(Horizontal!$C211&amp;Horizontal!$B211&amp;Horizontal!BL$11,Vertical!$E:$O,BL$10,0))+0</f>
        <v>54</v>
      </c>
      <c r="BM211" s="207">
        <f>(VLOOKUP(Horizontal!$C211&amp;Horizontal!$B211&amp;Horizontal!BM$11,Vertical!$E:$O,BM$10,0))+0</f>
        <v>50</v>
      </c>
      <c r="BN211" s="207">
        <f>(VLOOKUP(Horizontal!$C211&amp;Horizontal!$B211&amp;Horizontal!BN$11,Vertical!$E:$O,BN$10,0))+0</f>
        <v>43</v>
      </c>
      <c r="BO211" s="207">
        <f>(VLOOKUP(Horizontal!$C211&amp;Horizontal!$B211&amp;Horizontal!BO$11,Vertical!$E:$O,BO$10,0))+0</f>
        <v>44</v>
      </c>
      <c r="BP211" s="207">
        <f>(VLOOKUP(Horizontal!$C211&amp;Horizontal!$B211&amp;Horizontal!BP$11,Vertical!$E:$O,BP$10,0))+0</f>
        <v>35</v>
      </c>
      <c r="BQ211" s="207">
        <f>(VLOOKUP(Horizontal!$C211&amp;Horizontal!$B211&amp;Horizontal!BQ$11,Vertical!$E:$O,BQ$10,0))+0</f>
        <v>30</v>
      </c>
      <c r="BR211" s="207">
        <f>(VLOOKUP(Horizontal!$C211&amp;Horizontal!$B211&amp;Horizontal!BR$11,Vertical!$E:$O,BR$10,0))+0</f>
        <v>23</v>
      </c>
      <c r="BS211" s="209">
        <f>(VLOOKUP(Horizontal!$C211&amp;Horizontal!$B211&amp;Horizontal!BS$11,Vertical!$E:$O,BS$10,0))+0</f>
        <v>24</v>
      </c>
      <c r="BT211" s="210">
        <f>(VLOOKUP(Horizontal!$C211&amp;Horizontal!$B211&amp;Horizontal!BT$11,Vertical!$E:$O,BT$10,0))+0</f>
        <v>91.67</v>
      </c>
      <c r="BU211" s="207">
        <f>(VLOOKUP(Horizontal!$C211&amp;Horizontal!$B211&amp;Horizontal!BU$11,Vertical!$E:$O,BU$10,0))+0</f>
        <v>100</v>
      </c>
      <c r="BV211" s="207">
        <f>(VLOOKUP(Horizontal!$C211&amp;Horizontal!$B211&amp;Horizontal!BV$11,Vertical!$E:$O,BV$10,0))+0</f>
        <v>79.17</v>
      </c>
      <c r="BW211" s="207">
        <f>(VLOOKUP(Horizontal!$C211&amp;Horizontal!$B211&amp;Horizontal!BW$11,Vertical!$E:$O,BW$10,0))+0</f>
        <v>60.87</v>
      </c>
      <c r="BX211" s="207">
        <f>(VLOOKUP(Horizontal!$C211&amp;Horizontal!$B211&amp;Horizontal!BX$11,Vertical!$E:$O,BX$10,0))+0</f>
        <v>32</v>
      </c>
      <c r="BY211" s="207">
        <f>(VLOOKUP(Horizontal!$C211&amp;Horizontal!$B211&amp;Horizontal!BY$11,Vertical!$E:$O,BY$10,0))+0</f>
        <v>26.92</v>
      </c>
      <c r="BZ211" s="207">
        <f>(VLOOKUP(Horizontal!$C211&amp;Horizontal!$B211&amp;Horizontal!BZ$11,Vertical!$E:$O,BZ$10,0))+0</f>
        <v>30.77</v>
      </c>
      <c r="CA211" s="207">
        <f>(VLOOKUP(Horizontal!$C211&amp;Horizontal!$B211&amp;Horizontal!CA$11,Vertical!$E:$O,CA$10,0))+0</f>
        <v>18.18</v>
      </c>
      <c r="CB211" s="209">
        <f>(VLOOKUP(Horizontal!$C211&amp;Horizontal!$B211&amp;Horizontal!CB$11,Vertical!$E:$O,CB$10,0))+0</f>
        <v>10</v>
      </c>
      <c r="CC211" s="210">
        <f>(VLOOKUP(Horizontal!$C211&amp;Horizontal!$B211&amp;Horizontal!CC$11,Vertical!$E:$O,CC$10,0))+0</f>
        <v>4.17</v>
      </c>
      <c r="CD211" s="207">
        <f>(VLOOKUP(Horizontal!$C211&amp;Horizontal!$B211&amp;Horizontal!CD$11,Vertical!$E:$O,CD$10,0))+0</f>
        <v>0</v>
      </c>
      <c r="CE211" s="207">
        <f>(VLOOKUP(Horizontal!$C211&amp;Horizontal!$B211&amp;Horizontal!CE$11,Vertical!$E:$O,CE$10,0))+0</f>
        <v>8.33</v>
      </c>
      <c r="CF211" s="207">
        <f>(VLOOKUP(Horizontal!$C211&amp;Horizontal!$B211&amp;Horizontal!CF$11,Vertical!$E:$O,CF$10,0))+0</f>
        <v>4.3499999999999996</v>
      </c>
      <c r="CG211" s="207">
        <f>(VLOOKUP(Horizontal!$C211&amp;Horizontal!$B211&amp;Horizontal!CG$11,Vertical!$E:$O,CG$10,0))+0</f>
        <v>28</v>
      </c>
      <c r="CH211" s="207">
        <f>(VLOOKUP(Horizontal!$C211&amp;Horizontal!$B211&amp;Horizontal!CH$11,Vertical!$E:$O,CH$10,0))+0</f>
        <v>42.31</v>
      </c>
      <c r="CI211" s="207">
        <f>(VLOOKUP(Horizontal!$C211&amp;Horizontal!$B211&amp;Horizontal!CI$11,Vertical!$E:$O,CI$10,0))+0</f>
        <v>46.15</v>
      </c>
      <c r="CJ211" s="207">
        <f>(VLOOKUP(Horizontal!$C211&amp;Horizontal!$B211&amp;Horizontal!CJ$11,Vertical!$E:$O,CJ$10,0))+0</f>
        <v>68.180000000000007</v>
      </c>
      <c r="CK211" s="209">
        <f>(VLOOKUP(Horizontal!$C211&amp;Horizontal!$B211&amp;Horizontal!CK$11,Vertical!$E:$O,CK$10,0))+0</f>
        <v>45</v>
      </c>
      <c r="CL211" s="210">
        <f>(VLOOKUP(Horizontal!$C211&amp;Horizontal!$B211&amp;Horizontal!CL$11,Vertical!$E:$O,CL$10,0))+0</f>
        <v>4.17</v>
      </c>
      <c r="CM211" s="207">
        <f>(VLOOKUP(Horizontal!$C211&amp;Horizontal!$B211&amp;Horizontal!CM$11,Vertical!$E:$O,CM$10,0))+0</f>
        <v>0</v>
      </c>
      <c r="CN211" s="207">
        <f>(VLOOKUP(Horizontal!$C211&amp;Horizontal!$B211&amp;Horizontal!CN$11,Vertical!$E:$O,CN$10,0))+0</f>
        <v>12.5</v>
      </c>
      <c r="CO211" s="207">
        <f>(VLOOKUP(Horizontal!$C211&amp;Horizontal!$B211&amp;Horizontal!CO$11,Vertical!$E:$O,CO$10,0))+0</f>
        <v>34.78</v>
      </c>
      <c r="CP211" s="207">
        <f>(VLOOKUP(Horizontal!$C211&amp;Horizontal!$B211&amp;Horizontal!CP$11,Vertical!$E:$O,CP$10,0))+0</f>
        <v>40</v>
      </c>
      <c r="CQ211" s="207">
        <f>(VLOOKUP(Horizontal!$C211&amp;Horizontal!$B211&amp;Horizontal!CQ$11,Vertical!$E:$O,CQ$10,0))+0</f>
        <v>30.77</v>
      </c>
      <c r="CR211" s="207">
        <f>(VLOOKUP(Horizontal!$C211&amp;Horizontal!$B211&amp;Horizontal!CR$11,Vertical!$E:$O,CR$10,0))+0</f>
        <v>23.08</v>
      </c>
      <c r="CS211" s="207">
        <f>(VLOOKUP(Horizontal!$C211&amp;Horizontal!$B211&amp;Horizontal!CS$11,Vertical!$E:$O,CS$10,0))+0</f>
        <v>13.64</v>
      </c>
      <c r="CT211" s="207">
        <f>(VLOOKUP(Horizontal!$C211&amp;Horizontal!$B211&amp;Horizontal!CT$11,Vertical!$E:$O,CT$10,0))+0</f>
        <v>45</v>
      </c>
      <c r="CU211" s="150"/>
      <c r="CV211" s="211">
        <f t="shared" si="174"/>
        <v>21.379999999999995</v>
      </c>
      <c r="CW211" s="190">
        <f t="shared" si="175"/>
        <v>22.879999999999995</v>
      </c>
      <c r="CX211" s="190">
        <f t="shared" si="176"/>
        <v>23.419999999999987</v>
      </c>
      <c r="CY211" s="190">
        <f t="shared" si="177"/>
        <v>48.81</v>
      </c>
      <c r="CZ211" s="190">
        <f t="shared" si="178"/>
        <v>53.620000000000005</v>
      </c>
      <c r="DA211" s="190">
        <f t="shared" si="179"/>
        <v>47.129999999999995</v>
      </c>
      <c r="DB211" s="190">
        <f t="shared" si="180"/>
        <v>41.039999999999992</v>
      </c>
      <c r="DC211" s="190">
        <f t="shared" si="181"/>
        <v>39.139999999999986</v>
      </c>
      <c r="DD211" s="212">
        <f t="shared" si="182"/>
        <v>39.609999999999985</v>
      </c>
      <c r="DE211" s="9">
        <v>170</v>
      </c>
      <c r="DF211" s="212">
        <f t="shared" si="183"/>
        <v>-69.642789598108692</v>
      </c>
      <c r="DG211" s="264"/>
      <c r="DH211" s="265"/>
      <c r="DI211" s="265"/>
      <c r="DJ211" s="266"/>
      <c r="DK211" s="190">
        <v>267.3</v>
      </c>
      <c r="DL211" s="190">
        <v>267.3</v>
      </c>
      <c r="DM211" s="190">
        <v>267.3</v>
      </c>
      <c r="DN211" s="212">
        <v>267.3</v>
      </c>
      <c r="DO211" s="190">
        <v>270.27999999999997</v>
      </c>
      <c r="DP211" s="190">
        <v>270.27999999999997</v>
      </c>
      <c r="DQ211" s="190">
        <v>270.27999999999997</v>
      </c>
      <c r="DR211" s="212">
        <v>270.27999999999997</v>
      </c>
      <c r="DS211" s="150"/>
      <c r="DT211" s="190">
        <v>257</v>
      </c>
      <c r="DU211" s="190">
        <v>156</v>
      </c>
      <c r="DV211" s="190">
        <v>143</v>
      </c>
      <c r="DW211" s="190">
        <v>145</v>
      </c>
      <c r="DX211" s="190">
        <v>146</v>
      </c>
      <c r="DY211" s="190">
        <v>169</v>
      </c>
      <c r="DZ211" s="190">
        <v>217</v>
      </c>
      <c r="EA211" s="190">
        <v>217</v>
      </c>
      <c r="EB211" s="190"/>
      <c r="EC211" s="190"/>
      <c r="ED211" s="190">
        <v>185.3</v>
      </c>
      <c r="EE211" s="190">
        <v>187.3</v>
      </c>
      <c r="EF211" s="190">
        <v>185</v>
      </c>
      <c r="EG211" s="190">
        <v>175</v>
      </c>
      <c r="EH211" s="212">
        <v>160</v>
      </c>
      <c r="EI211" s="213"/>
      <c r="EJ211" s="211">
        <v>22</v>
      </c>
      <c r="EK211" s="190">
        <v>26</v>
      </c>
      <c r="EL211" s="190">
        <v>30</v>
      </c>
      <c r="EM211" s="190">
        <v>55</v>
      </c>
      <c r="EN211" s="190"/>
      <c r="EO211" s="190"/>
      <c r="EP211" s="190"/>
      <c r="EQ211" s="190"/>
      <c r="ER211" s="190"/>
      <c r="ES211" s="190"/>
      <c r="ET211" s="190">
        <v>26</v>
      </c>
      <c r="EU211" s="190">
        <v>55</v>
      </c>
      <c r="EV211" s="190">
        <v>55</v>
      </c>
      <c r="EW211" s="190">
        <v>45</v>
      </c>
      <c r="EX211" s="212">
        <v>45</v>
      </c>
      <c r="EY211" s="211"/>
      <c r="EZ211" s="75">
        <f t="shared" si="186"/>
        <v>-6.6744135376570549E-2</v>
      </c>
      <c r="FA211" s="89">
        <f t="shared" si="134"/>
        <v>-0.1</v>
      </c>
      <c r="FB211" s="212"/>
      <c r="FC211" s="213">
        <f t="shared" si="160"/>
        <v>2</v>
      </c>
      <c r="FD211" s="213">
        <f t="shared" si="161"/>
        <v>6</v>
      </c>
      <c r="FE211" s="213">
        <f t="shared" si="162"/>
        <v>10</v>
      </c>
      <c r="FF211" s="213">
        <f t="shared" si="163"/>
        <v>35</v>
      </c>
      <c r="FG211" s="213"/>
      <c r="FH211" s="213"/>
      <c r="FI211" s="213"/>
      <c r="FJ211" s="213"/>
      <c r="FK211" s="213"/>
      <c r="FL211" s="213"/>
      <c r="FM211" s="213">
        <f t="shared" si="164"/>
        <v>6</v>
      </c>
      <c r="FN211" s="213">
        <f t="shared" si="165"/>
        <v>35</v>
      </c>
      <c r="FO211" s="213">
        <f t="shared" si="166"/>
        <v>35</v>
      </c>
      <c r="FP211" s="213">
        <f t="shared" si="167"/>
        <v>25</v>
      </c>
      <c r="FQ211" s="213">
        <f t="shared" si="168"/>
        <v>25</v>
      </c>
      <c r="FR211" s="213"/>
      <c r="FS211" s="211"/>
      <c r="FT211" s="190"/>
      <c r="FU211" s="190"/>
      <c r="FV211" s="190"/>
      <c r="FW211" s="190"/>
      <c r="FX211" s="190"/>
      <c r="FY211" s="190"/>
      <c r="FZ211" s="190"/>
      <c r="GA211" s="190"/>
      <c r="GB211" s="190"/>
      <c r="GC211" s="190"/>
      <c r="GD211" s="190"/>
      <c r="GE211" s="190"/>
      <c r="GF211" s="190"/>
      <c r="GG211" s="212"/>
    </row>
    <row r="212" spans="2:189">
      <c r="B212" s="33">
        <f t="shared" si="142"/>
        <v>43396</v>
      </c>
      <c r="C212" s="30" t="str">
        <f t="shared" si="143"/>
        <v>S43</v>
      </c>
      <c r="D212" s="30">
        <v>2018</v>
      </c>
      <c r="E212" s="30" t="str">
        <f t="shared" ref="E212" si="189">D212&amp;C212</f>
        <v>2018S43</v>
      </c>
      <c r="F212" s="30" t="str">
        <f t="shared" si="133"/>
        <v>102018</v>
      </c>
      <c r="G212" s="208" t="str">
        <f>VLOOKUP(Horizontal!$C212&amp;Horizontal!$B212&amp;Horizontal!G$11,Vertical!$E:$O,G$10,0)</f>
        <v>-17,89</v>
      </c>
      <c r="H212" s="207">
        <f>(VLOOKUP(Horizontal!$C212&amp;Horizontal!$B212&amp;Horizontal!H$11,Vertical!$E:$O,H$10,0))+0</f>
        <v>249.87</v>
      </c>
      <c r="I212" s="207">
        <f>(VLOOKUP(Horizontal!$C212&amp;Horizontal!$B212&amp;Horizontal!I$11,Vertical!$E:$O,I$10,0))+0</f>
        <v>125.42</v>
      </c>
      <c r="J212" s="207">
        <f>(VLOOKUP(Horizontal!$C212&amp;Horizontal!$B212&amp;Horizontal!J$11,Vertical!$E:$O,J$10,0))+0</f>
        <v>115.17</v>
      </c>
      <c r="K212" s="207">
        <f>(VLOOKUP(Horizontal!$C212&amp;Horizontal!$B212&amp;Horizontal!K$11,Vertical!$E:$O,K$10,0))+0</f>
        <v>126.06</v>
      </c>
      <c r="L212" s="207">
        <f>(VLOOKUP(Horizontal!$C212&amp;Horizontal!$B212&amp;Horizontal!L$11,Vertical!$E:$O,L$10,0))+0</f>
        <v>185.54</v>
      </c>
      <c r="M212" s="207">
        <f>(VLOOKUP(Horizontal!$C212&amp;Horizontal!$B212&amp;Horizontal!M$11,Vertical!$E:$O,M$10,0))+0</f>
        <v>177.88</v>
      </c>
      <c r="N212" s="207">
        <f>(VLOOKUP(Horizontal!$C212&amp;Horizontal!$B212&amp;Horizontal!N$11,Vertical!$E:$O,N$10,0))+0</f>
        <v>167.34</v>
      </c>
      <c r="O212" s="207">
        <f>(VLOOKUP(Horizontal!$C212&amp;Horizontal!$B212&amp;Horizontal!O$11,Vertical!$E:$O,O$10,0))+0</f>
        <v>155.22</v>
      </c>
      <c r="P212" s="209">
        <f>(VLOOKUP(Horizontal!$C212&amp;Horizontal!$B212&amp;Horizontal!P$11,Vertical!$E:$O,P$10,0))+0</f>
        <v>149.97</v>
      </c>
      <c r="Q212" s="210">
        <f>(VLOOKUP(Horizontal!$C212&amp;Horizontal!$B212&amp;Horizontal!Q$11,Vertical!$E:$O,Q$10,0))+0</f>
        <v>56</v>
      </c>
      <c r="R212" s="207">
        <f>(VLOOKUP(Horizontal!$C212&amp;Horizontal!$B212&amp;Horizontal!R$11,Vertical!$E:$O,R$10,0))+0</f>
        <v>61</v>
      </c>
      <c r="S212" s="207">
        <f>(VLOOKUP(Horizontal!$C212&amp;Horizontal!$B212&amp;Horizontal!S$11,Vertical!$E:$O,S$10,0))+0</f>
        <v>61</v>
      </c>
      <c r="T212" s="207">
        <f>(VLOOKUP(Horizontal!$C212&amp;Horizontal!$B212&amp;Horizontal!T$11,Vertical!$E:$O,T$10,0))+0</f>
        <v>56</v>
      </c>
      <c r="U212" s="207">
        <f>(VLOOKUP(Horizontal!$C212&amp;Horizontal!$B212&amp;Horizontal!U$11,Vertical!$E:$O,U$10,0))+0</f>
        <v>52</v>
      </c>
      <c r="V212" s="207">
        <f>(VLOOKUP(Horizontal!$C212&amp;Horizontal!$B212&amp;Horizontal!V$11,Vertical!$E:$O,V$10,0))+0</f>
        <v>42</v>
      </c>
      <c r="W212" s="207">
        <f>(VLOOKUP(Horizontal!$C212&amp;Horizontal!$B212&amp;Horizontal!W$11,Vertical!$E:$O,W$10,0))+0</f>
        <v>38</v>
      </c>
      <c r="X212" s="207">
        <f>(VLOOKUP(Horizontal!$C212&amp;Horizontal!$B212&amp;Horizontal!X$11,Vertical!$E:$O,X$10,0))+0</f>
        <v>31</v>
      </c>
      <c r="Y212" s="209">
        <f>(VLOOKUP(Horizontal!$C212&amp;Horizontal!$B212&amp;Horizontal!Y$11,Vertical!$E:$O,Y$10,0))+0</f>
        <v>25</v>
      </c>
      <c r="Z212" s="210">
        <f>(VLOOKUP(Horizontal!$C212&amp;Horizontal!$B212&amp;Horizontal!Z$11,Vertical!$E:$O,Z$10,0))+0</f>
        <v>100</v>
      </c>
      <c r="AA212" s="207">
        <f>(VLOOKUP(Horizontal!$C212&amp;Horizontal!$B212&amp;Horizontal!AA$11,Vertical!$E:$O,AA$10,0))+0</f>
        <v>100</v>
      </c>
      <c r="AB212" s="207">
        <f>(VLOOKUP(Horizontal!$C212&amp;Horizontal!$B212&amp;Horizontal!AB$11,Vertical!$E:$O,AB$10,0))+0</f>
        <v>100</v>
      </c>
      <c r="AC212" s="207">
        <f>(VLOOKUP(Horizontal!$C212&amp;Horizontal!$B212&amp;Horizontal!AC$11,Vertical!$E:$O,AC$10,0))+0</f>
        <v>100</v>
      </c>
      <c r="AD212" s="207">
        <f>(VLOOKUP(Horizontal!$C212&amp;Horizontal!$B212&amp;Horizontal!AD$11,Vertical!$E:$O,AD$10,0))+0</f>
        <v>90.91</v>
      </c>
      <c r="AE212" s="207">
        <f>(VLOOKUP(Horizontal!$C212&amp;Horizontal!$B212&amp;Horizontal!AE$11,Vertical!$E:$O,AE$10,0))+0</f>
        <v>64</v>
      </c>
      <c r="AF212" s="207">
        <f>(VLOOKUP(Horizontal!$C212&amp;Horizontal!$B212&amp;Horizontal!AF$11,Vertical!$E:$O,AF$10,0))+0</f>
        <v>41.38</v>
      </c>
      <c r="AG212" s="207">
        <f>(VLOOKUP(Horizontal!$C212&amp;Horizontal!$B212&amp;Horizontal!AG$11,Vertical!$E:$O,AG$10,0))+0</f>
        <v>27.59</v>
      </c>
      <c r="AH212" s="209">
        <f>(VLOOKUP(Horizontal!$C212&amp;Horizontal!$B212&amp;Horizontal!AH$11,Vertical!$E:$O,AH$10,0))+0</f>
        <v>19.23</v>
      </c>
      <c r="AI212" s="210">
        <f>(VLOOKUP(Horizontal!$C212&amp;Horizontal!$B212&amp;Horizontal!AI$11,Vertical!$E:$O,AI$10,0))+0</f>
        <v>0</v>
      </c>
      <c r="AJ212" s="207">
        <f>(VLOOKUP(Horizontal!$C212&amp;Horizontal!$B212&amp;Horizontal!AJ$11,Vertical!$E:$O,AJ$10,0))+0</f>
        <v>0</v>
      </c>
      <c r="AK212" s="207">
        <f>(VLOOKUP(Horizontal!$C212&amp;Horizontal!$B212&amp;Horizontal!AK$11,Vertical!$E:$O,AK$10,0))+0</f>
        <v>0</v>
      </c>
      <c r="AL212" s="207">
        <f>(VLOOKUP(Horizontal!$C212&amp;Horizontal!$B212&amp;Horizontal!AL$11,Vertical!$E:$O,AL$10,0))+0</f>
        <v>0</v>
      </c>
      <c r="AM212" s="207">
        <f>(VLOOKUP(Horizontal!$C212&amp;Horizontal!$B212&amp;Horizontal!AM$11,Vertical!$E:$O,AM$10,0))+0</f>
        <v>0</v>
      </c>
      <c r="AN212" s="207">
        <f>(VLOOKUP(Horizontal!$C212&amp;Horizontal!$B212&amp;Horizontal!AN$11,Vertical!$E:$O,AN$10,0))+0</f>
        <v>32</v>
      </c>
      <c r="AO212" s="207">
        <f>(VLOOKUP(Horizontal!$C212&amp;Horizontal!$B212&amp;Horizontal!AO$11,Vertical!$E:$O,AO$10,0))+0</f>
        <v>44.83</v>
      </c>
      <c r="AP212" s="207">
        <f>(VLOOKUP(Horizontal!$C212&amp;Horizontal!$B212&amp;Horizontal!AP$11,Vertical!$E:$O,AP$10,0))+0</f>
        <v>62.07</v>
      </c>
      <c r="AQ212" s="209">
        <f>(VLOOKUP(Horizontal!$C212&amp;Horizontal!$B212&amp;Horizontal!AQ$11,Vertical!$E:$O,AQ$10,0))+0</f>
        <v>73.08</v>
      </c>
      <c r="AR212" s="210">
        <f>(VLOOKUP(Horizontal!$C212&amp;Horizontal!$B212&amp;Horizontal!AR$11,Vertical!$E:$O,AR$10,0))+0</f>
        <v>0</v>
      </c>
      <c r="AS212" s="207">
        <f>(VLOOKUP(Horizontal!$C212&amp;Horizontal!$B212&amp;Horizontal!AS$11,Vertical!$E:$O,AS$10,0))+0</f>
        <v>0</v>
      </c>
      <c r="AT212" s="207">
        <f>(VLOOKUP(Horizontal!$C212&amp;Horizontal!$B212&amp;Horizontal!AT$11,Vertical!$E:$O,AT$10,0))+0</f>
        <v>0</v>
      </c>
      <c r="AU212" s="207">
        <f>(VLOOKUP(Horizontal!$C212&amp;Horizontal!$B212&amp;Horizontal!AU$11,Vertical!$E:$O,AU$10,0))+0</f>
        <v>0</v>
      </c>
      <c r="AV212" s="207">
        <f>(VLOOKUP(Horizontal!$C212&amp;Horizontal!$B212&amp;Horizontal!AV$11,Vertical!$E:$O,AV$10,0))+0</f>
        <v>9.09</v>
      </c>
      <c r="AW212" s="207">
        <f>(VLOOKUP(Horizontal!$C212&amp;Horizontal!$B212&amp;Horizontal!AW$11,Vertical!$E:$O,AW$10,0))+0</f>
        <v>4</v>
      </c>
      <c r="AX212" s="207">
        <f>(VLOOKUP(Horizontal!$C212&amp;Horizontal!$B212&amp;Horizontal!AX$11,Vertical!$E:$O,AX$10,0))+0</f>
        <v>13.79</v>
      </c>
      <c r="AY212" s="207">
        <f>(VLOOKUP(Horizontal!$C212&amp;Horizontal!$B212&amp;Horizontal!AY$11,Vertical!$E:$O,AY$10,0))+0</f>
        <v>10.34</v>
      </c>
      <c r="AZ212" s="209">
        <f>(VLOOKUP(Horizontal!$C212&amp;Horizontal!$B212&amp;Horizontal!AZ$11,Vertical!$E:$O,AZ$10,0))+0</f>
        <v>7.69</v>
      </c>
      <c r="BA212" s="208">
        <f>(VLOOKUP(Horizontal!$C212&amp;Horizontal!$B212&amp;Horizontal!BA$11,Vertical!$E:$O,BA$10,0))+0</f>
        <v>21.65</v>
      </c>
      <c r="BB212" s="210">
        <f>(VLOOKUP(Horizontal!$C212&amp;Horizontal!$B212&amp;Horizontal!BB$11,Vertical!$E:$O,BB$10,0))+0</f>
        <v>273.98</v>
      </c>
      <c r="BC212" s="207">
        <f>(VLOOKUP(Horizontal!$C212&amp;Horizontal!$B212&amp;Horizontal!BC$11,Vertical!$E:$O,BC$10,0))+0</f>
        <v>150.13</v>
      </c>
      <c r="BD212" s="207">
        <f>(VLOOKUP(Horizontal!$C212&amp;Horizontal!$B212&amp;Horizontal!BD$11,Vertical!$E:$O,BD$10,0))+0</f>
        <v>143.88</v>
      </c>
      <c r="BE212" s="207">
        <f>(VLOOKUP(Horizontal!$C212&amp;Horizontal!$B212&amp;Horizontal!BE$11,Vertical!$E:$O,BE$10,0))+0</f>
        <v>174.7</v>
      </c>
      <c r="BF212" s="207">
        <f>(VLOOKUP(Horizontal!$C212&amp;Horizontal!$B212&amp;Horizontal!BF$11,Vertical!$E:$O,BF$10,0))+0</f>
        <v>236.46</v>
      </c>
      <c r="BG212" s="207">
        <f>(VLOOKUP(Horizontal!$C212&amp;Horizontal!$B212&amp;Horizontal!BG$11,Vertical!$E:$O,BG$10,0))+0</f>
        <v>223.84</v>
      </c>
      <c r="BH212" s="207">
        <f>(VLOOKUP(Horizontal!$C212&amp;Horizontal!$B212&amp;Horizontal!BH$11,Vertical!$E:$O,BH$10,0))+0</f>
        <v>207.07</v>
      </c>
      <c r="BI212" s="207">
        <f>(VLOOKUP(Horizontal!$C212&amp;Horizontal!$B212&amp;Horizontal!BI$11,Vertical!$E:$O,BI$10,0))+0</f>
        <v>193.67</v>
      </c>
      <c r="BJ212" s="209">
        <f>(VLOOKUP(Horizontal!$C212&amp;Horizontal!$B212&amp;Horizontal!BJ$11,Vertical!$E:$O,BJ$10,0))+0</f>
        <v>188.9</v>
      </c>
      <c r="BK212" s="210">
        <f>(VLOOKUP(Horizontal!$C212&amp;Horizontal!$B212&amp;Horizontal!BK$11,Vertical!$E:$O,BK$10,0))+0</f>
        <v>55</v>
      </c>
      <c r="BL212" s="207">
        <f>(VLOOKUP(Horizontal!$C212&amp;Horizontal!$B212&amp;Horizontal!BL$11,Vertical!$E:$O,BL$10,0))+0</f>
        <v>49</v>
      </c>
      <c r="BM212" s="207">
        <f>(VLOOKUP(Horizontal!$C212&amp;Horizontal!$B212&amp;Horizontal!BM$11,Vertical!$E:$O,BM$10,0))+0</f>
        <v>48</v>
      </c>
      <c r="BN212" s="207">
        <f>(VLOOKUP(Horizontal!$C212&amp;Horizontal!$B212&amp;Horizontal!BN$11,Vertical!$E:$O,BN$10,0))+0</f>
        <v>48</v>
      </c>
      <c r="BO212" s="207">
        <f>(VLOOKUP(Horizontal!$C212&amp;Horizontal!$B212&amp;Horizontal!BO$11,Vertical!$E:$O,BO$10,0))+0</f>
        <v>47</v>
      </c>
      <c r="BP212" s="207">
        <f>(VLOOKUP(Horizontal!$C212&amp;Horizontal!$B212&amp;Horizontal!BP$11,Vertical!$E:$O,BP$10,0))+0</f>
        <v>37</v>
      </c>
      <c r="BQ212" s="207">
        <f>(VLOOKUP(Horizontal!$C212&amp;Horizontal!$B212&amp;Horizontal!BQ$11,Vertical!$E:$O,BQ$10,0))+0</f>
        <v>33</v>
      </c>
      <c r="BR212" s="207">
        <f>(VLOOKUP(Horizontal!$C212&amp;Horizontal!$B212&amp;Horizontal!BR$11,Vertical!$E:$O,BR$10,0))+0</f>
        <v>30</v>
      </c>
      <c r="BS212" s="209">
        <f>(VLOOKUP(Horizontal!$C212&amp;Horizontal!$B212&amp;Horizontal!BS$11,Vertical!$E:$O,BS$10,0))+0</f>
        <v>25</v>
      </c>
      <c r="BT212" s="210">
        <f>(VLOOKUP(Horizontal!$C212&amp;Horizontal!$B212&amp;Horizontal!BT$11,Vertical!$E:$O,BT$10,0))+0</f>
        <v>100</v>
      </c>
      <c r="BU212" s="207">
        <f>(VLOOKUP(Horizontal!$C212&amp;Horizontal!$B212&amp;Horizontal!BU$11,Vertical!$E:$O,BU$10,0))+0</f>
        <v>100</v>
      </c>
      <c r="BV212" s="207">
        <f>(VLOOKUP(Horizontal!$C212&amp;Horizontal!$B212&amp;Horizontal!BV$11,Vertical!$E:$O,BV$10,0))+0</f>
        <v>100</v>
      </c>
      <c r="BW212" s="207">
        <f>(VLOOKUP(Horizontal!$C212&amp;Horizontal!$B212&amp;Horizontal!BW$11,Vertical!$E:$O,BW$10,0))+0</f>
        <v>100</v>
      </c>
      <c r="BX212" s="207">
        <f>(VLOOKUP(Horizontal!$C212&amp;Horizontal!$B212&amp;Horizontal!BX$11,Vertical!$E:$O,BX$10,0))+0</f>
        <v>95.24</v>
      </c>
      <c r="BY212" s="207">
        <f>(VLOOKUP(Horizontal!$C212&amp;Horizontal!$B212&amp;Horizontal!BY$11,Vertical!$E:$O,BY$10,0))+0</f>
        <v>54.55</v>
      </c>
      <c r="BZ212" s="207">
        <f>(VLOOKUP(Horizontal!$C212&amp;Horizontal!$B212&amp;Horizontal!BZ$11,Vertical!$E:$O,BZ$10,0))+0</f>
        <v>29.17</v>
      </c>
      <c r="CA212" s="207">
        <f>(VLOOKUP(Horizontal!$C212&amp;Horizontal!$B212&amp;Horizontal!CA$11,Vertical!$E:$O,CA$10,0))+0</f>
        <v>33.33</v>
      </c>
      <c r="CB212" s="209">
        <f>(VLOOKUP(Horizontal!$C212&amp;Horizontal!$B212&amp;Horizontal!CB$11,Vertical!$E:$O,CB$10,0))+0</f>
        <v>40</v>
      </c>
      <c r="CC212" s="210">
        <f>(VLOOKUP(Horizontal!$C212&amp;Horizontal!$B212&amp;Horizontal!CC$11,Vertical!$E:$O,CC$10,0))+0</f>
        <v>0</v>
      </c>
      <c r="CD212" s="207">
        <f>(VLOOKUP(Horizontal!$C212&amp;Horizontal!$B212&amp;Horizontal!CD$11,Vertical!$E:$O,CD$10,0))+0</f>
        <v>0</v>
      </c>
      <c r="CE212" s="207">
        <f>(VLOOKUP(Horizontal!$C212&amp;Horizontal!$B212&amp;Horizontal!CE$11,Vertical!$E:$O,CE$10,0))+0</f>
        <v>0</v>
      </c>
      <c r="CF212" s="207">
        <f>(VLOOKUP(Horizontal!$C212&amp;Horizontal!$B212&amp;Horizontal!CF$11,Vertical!$E:$O,CF$10,0))+0</f>
        <v>0</v>
      </c>
      <c r="CG212" s="207">
        <f>(VLOOKUP(Horizontal!$C212&amp;Horizontal!$B212&amp;Horizontal!CG$11,Vertical!$E:$O,CG$10,0))+0</f>
        <v>0</v>
      </c>
      <c r="CH212" s="207">
        <f>(VLOOKUP(Horizontal!$C212&amp;Horizontal!$B212&amp;Horizontal!CH$11,Vertical!$E:$O,CH$10,0))+0</f>
        <v>36.36</v>
      </c>
      <c r="CI212" s="207">
        <f>(VLOOKUP(Horizontal!$C212&amp;Horizontal!$B212&amp;Horizontal!CI$11,Vertical!$E:$O,CI$10,0))+0</f>
        <v>50</v>
      </c>
      <c r="CJ212" s="207">
        <f>(VLOOKUP(Horizontal!$C212&amp;Horizontal!$B212&amp;Horizontal!CJ$11,Vertical!$E:$O,CJ$10,0))+0</f>
        <v>57.14</v>
      </c>
      <c r="CK212" s="209">
        <f>(VLOOKUP(Horizontal!$C212&amp;Horizontal!$B212&amp;Horizontal!CK$11,Vertical!$E:$O,CK$10,0))+0</f>
        <v>50</v>
      </c>
      <c r="CL212" s="210">
        <f>(VLOOKUP(Horizontal!$C212&amp;Horizontal!$B212&amp;Horizontal!CL$11,Vertical!$E:$O,CL$10,0))+0</f>
        <v>0</v>
      </c>
      <c r="CM212" s="207">
        <f>(VLOOKUP(Horizontal!$C212&amp;Horizontal!$B212&amp;Horizontal!CM$11,Vertical!$E:$O,CM$10,0))+0</f>
        <v>0</v>
      </c>
      <c r="CN212" s="207">
        <f>(VLOOKUP(Horizontal!$C212&amp;Horizontal!$B212&amp;Horizontal!CN$11,Vertical!$E:$O,CN$10,0))+0</f>
        <v>0</v>
      </c>
      <c r="CO212" s="207">
        <f>(VLOOKUP(Horizontal!$C212&amp;Horizontal!$B212&amp;Horizontal!CO$11,Vertical!$E:$O,CO$10,0))+0</f>
        <v>0</v>
      </c>
      <c r="CP212" s="207">
        <f>(VLOOKUP(Horizontal!$C212&amp;Horizontal!$B212&amp;Horizontal!CP$11,Vertical!$E:$O,CP$10,0))+0</f>
        <v>4.76</v>
      </c>
      <c r="CQ212" s="207">
        <f>(VLOOKUP(Horizontal!$C212&amp;Horizontal!$B212&amp;Horizontal!CQ$11,Vertical!$E:$O,CQ$10,0))+0</f>
        <v>9.09</v>
      </c>
      <c r="CR212" s="207">
        <f>(VLOOKUP(Horizontal!$C212&amp;Horizontal!$B212&amp;Horizontal!CR$11,Vertical!$E:$O,CR$10,0))+0</f>
        <v>20.83</v>
      </c>
      <c r="CS212" s="207">
        <f>(VLOOKUP(Horizontal!$C212&amp;Horizontal!$B212&amp;Horizontal!CS$11,Vertical!$E:$O,CS$10,0))+0</f>
        <v>9.52</v>
      </c>
      <c r="CT212" s="207">
        <f>(VLOOKUP(Horizontal!$C212&amp;Horizontal!$B212&amp;Horizontal!CT$11,Vertical!$E:$O,CT$10,0))+0</f>
        <v>10</v>
      </c>
      <c r="CU212" s="150"/>
      <c r="CV212" s="211">
        <f t="shared" si="174"/>
        <v>24.110000000000014</v>
      </c>
      <c r="CW212" s="190">
        <f t="shared" si="175"/>
        <v>24.709999999999994</v>
      </c>
      <c r="CX212" s="190">
        <f t="shared" si="176"/>
        <v>28.709999999999994</v>
      </c>
      <c r="CY212" s="190">
        <f t="shared" si="177"/>
        <v>48.639999999999986</v>
      </c>
      <c r="CZ212" s="190">
        <f t="shared" si="178"/>
        <v>50.920000000000016</v>
      </c>
      <c r="DA212" s="190">
        <f t="shared" si="179"/>
        <v>45.960000000000008</v>
      </c>
      <c r="DB212" s="190">
        <f t="shared" si="180"/>
        <v>39.72999999999999</v>
      </c>
      <c r="DC212" s="190">
        <f t="shared" si="181"/>
        <v>38.449999999999989</v>
      </c>
      <c r="DD212" s="212">
        <f t="shared" si="182"/>
        <v>38.930000000000007</v>
      </c>
      <c r="DE212" s="9">
        <v>170</v>
      </c>
      <c r="DF212" s="212">
        <f t="shared" si="183"/>
        <v>-41.412789598108674</v>
      </c>
      <c r="DG212" s="264"/>
      <c r="DH212" s="265"/>
      <c r="DI212" s="265"/>
      <c r="DJ212" s="266"/>
      <c r="DK212" s="190">
        <v>226.32</v>
      </c>
      <c r="DL212" s="190">
        <v>226.32</v>
      </c>
      <c r="DM212" s="190">
        <v>226.32</v>
      </c>
      <c r="DN212" s="212">
        <v>226.32</v>
      </c>
      <c r="DO212" s="190">
        <v>229.71</v>
      </c>
      <c r="DP212" s="190">
        <v>229.71</v>
      </c>
      <c r="DQ212" s="190">
        <v>229.71</v>
      </c>
      <c r="DR212" s="212">
        <v>229.71</v>
      </c>
      <c r="DS212" s="150"/>
      <c r="DT212" s="190">
        <v>252</v>
      </c>
      <c r="DU212" s="190">
        <v>125</v>
      </c>
      <c r="DV212" s="190">
        <v>120</v>
      </c>
      <c r="DW212" s="190">
        <v>137</v>
      </c>
      <c r="DX212" s="190">
        <v>137</v>
      </c>
      <c r="DY212" s="190">
        <v>166</v>
      </c>
      <c r="DZ212" s="190">
        <v>215</v>
      </c>
      <c r="EA212" s="190">
        <v>215</v>
      </c>
      <c r="EB212" s="190"/>
      <c r="EC212" s="190"/>
      <c r="ED212" s="190">
        <v>165.7</v>
      </c>
      <c r="EE212" s="190">
        <v>183.3</v>
      </c>
      <c r="EF212" s="190">
        <v>185</v>
      </c>
      <c r="EG212" s="190">
        <v>175</v>
      </c>
      <c r="EH212" s="212">
        <v>160</v>
      </c>
      <c r="EI212" s="213"/>
      <c r="EJ212" s="211">
        <v>22</v>
      </c>
      <c r="EK212" s="190">
        <v>26</v>
      </c>
      <c r="EL212" s="190">
        <v>30</v>
      </c>
      <c r="EM212" s="190">
        <v>55</v>
      </c>
      <c r="EN212" s="190"/>
      <c r="EO212" s="190"/>
      <c r="EP212" s="190"/>
      <c r="EQ212" s="190"/>
      <c r="ER212" s="190"/>
      <c r="ES212" s="190"/>
      <c r="ET212" s="190">
        <v>26</v>
      </c>
      <c r="EU212" s="190">
        <v>55</v>
      </c>
      <c r="EV212" s="190">
        <v>55</v>
      </c>
      <c r="EW212" s="190">
        <v>45</v>
      </c>
      <c r="EX212" s="212">
        <v>45</v>
      </c>
      <c r="EY212" s="211"/>
      <c r="EZ212" s="75">
        <f t="shared" si="186"/>
        <v>-6.6286264774537779E-2</v>
      </c>
      <c r="FA212" s="89">
        <f t="shared" si="134"/>
        <v>-0.1</v>
      </c>
      <c r="FB212" s="212"/>
      <c r="FC212" s="213">
        <f t="shared" si="160"/>
        <v>2</v>
      </c>
      <c r="FD212" s="213">
        <f t="shared" si="161"/>
        <v>6</v>
      </c>
      <c r="FE212" s="213">
        <f t="shared" si="162"/>
        <v>10</v>
      </c>
      <c r="FF212" s="213">
        <f t="shared" si="163"/>
        <v>35</v>
      </c>
      <c r="FG212" s="213"/>
      <c r="FH212" s="213"/>
      <c r="FI212" s="213"/>
      <c r="FJ212" s="213"/>
      <c r="FK212" s="213"/>
      <c r="FL212" s="213"/>
      <c r="FM212" s="213">
        <f t="shared" si="164"/>
        <v>6</v>
      </c>
      <c r="FN212" s="213">
        <f t="shared" si="165"/>
        <v>35</v>
      </c>
      <c r="FO212" s="213">
        <f t="shared" si="166"/>
        <v>35</v>
      </c>
      <c r="FP212" s="213">
        <f t="shared" si="167"/>
        <v>25</v>
      </c>
      <c r="FQ212" s="213">
        <f t="shared" si="168"/>
        <v>25</v>
      </c>
      <c r="FR212" s="213"/>
      <c r="FS212" s="211"/>
      <c r="FT212" s="190"/>
      <c r="FU212" s="190"/>
      <c r="FV212" s="190"/>
      <c r="FW212" s="190"/>
      <c r="FX212" s="190"/>
      <c r="FY212" s="190"/>
      <c r="FZ212" s="190"/>
      <c r="GA212" s="190"/>
      <c r="GB212" s="190"/>
      <c r="GC212" s="190"/>
      <c r="GD212" s="190"/>
      <c r="GE212" s="190"/>
      <c r="GF212" s="190"/>
      <c r="GG212" s="212"/>
    </row>
    <row r="213" spans="2:189">
      <c r="B213" s="33">
        <f t="shared" si="142"/>
        <v>43403</v>
      </c>
      <c r="C213" s="30" t="str">
        <f t="shared" si="143"/>
        <v>S44</v>
      </c>
      <c r="D213" s="30">
        <v>2018</v>
      </c>
      <c r="E213" s="30" t="str">
        <f t="shared" ref="E213" si="190">D213&amp;C213</f>
        <v>2018S44</v>
      </c>
      <c r="F213" s="30" t="str">
        <f t="shared" si="133"/>
        <v>10Final2018</v>
      </c>
      <c r="G213" s="208" t="str">
        <f>VLOOKUP(Horizontal!$C213&amp;Horizontal!$B213&amp;Horizontal!G$11,Vertical!$E:$O,G$10,0)</f>
        <v>-13,86</v>
      </c>
      <c r="H213" s="207">
        <f>(VLOOKUP(Horizontal!$C213&amp;Horizontal!$B213&amp;Horizontal!H$11,Vertical!$E:$O,H$10,0))+0</f>
        <v>256.64999999999998</v>
      </c>
      <c r="I213" s="207">
        <f>(VLOOKUP(Horizontal!$C213&amp;Horizontal!$B213&amp;Horizontal!I$11,Vertical!$E:$O,I$10,0))+0</f>
        <v>147.32</v>
      </c>
      <c r="J213" s="207">
        <f>(VLOOKUP(Horizontal!$C213&amp;Horizontal!$B213&amp;Horizontal!J$11,Vertical!$E:$O,J$10,0))+0</f>
        <v>141.53</v>
      </c>
      <c r="K213" s="207">
        <f>(VLOOKUP(Horizontal!$C213&amp;Horizontal!$B213&amp;Horizontal!K$11,Vertical!$E:$O,K$10,0))+0</f>
        <v>145.35</v>
      </c>
      <c r="L213" s="207">
        <f>(VLOOKUP(Horizontal!$C213&amp;Horizontal!$B213&amp;Horizontal!L$11,Vertical!$E:$O,L$10,0))+0</f>
        <v>187.68</v>
      </c>
      <c r="M213" s="207">
        <f>(VLOOKUP(Horizontal!$C213&amp;Horizontal!$B213&amp;Horizontal!M$11,Vertical!$E:$O,M$10,0))+0</f>
        <v>177.13</v>
      </c>
      <c r="N213" s="207">
        <f>(VLOOKUP(Horizontal!$C213&amp;Horizontal!$B213&amp;Horizontal!N$11,Vertical!$E:$O,N$10,0))+0</f>
        <v>166.74</v>
      </c>
      <c r="O213" s="207">
        <f>(VLOOKUP(Horizontal!$C213&amp;Horizontal!$B213&amp;Horizontal!O$11,Vertical!$E:$O,O$10,0))+0</f>
        <v>155.27000000000001</v>
      </c>
      <c r="P213" s="209">
        <f>(VLOOKUP(Horizontal!$C213&amp;Horizontal!$B213&amp;Horizontal!P$11,Vertical!$E:$O,P$10,0))+0</f>
        <v>150.31</v>
      </c>
      <c r="Q213" s="210">
        <f>(VLOOKUP(Horizontal!$C213&amp;Horizontal!$B213&amp;Horizontal!Q$11,Vertical!$E:$O,Q$10,0))+0</f>
        <v>54</v>
      </c>
      <c r="R213" s="207">
        <f>(VLOOKUP(Horizontal!$C213&amp;Horizontal!$B213&amp;Horizontal!R$11,Vertical!$E:$O,R$10,0))+0</f>
        <v>59</v>
      </c>
      <c r="S213" s="207">
        <f>(VLOOKUP(Horizontal!$C213&amp;Horizontal!$B213&amp;Horizontal!S$11,Vertical!$E:$O,S$10,0))+0</f>
        <v>59</v>
      </c>
      <c r="T213" s="207">
        <f>(VLOOKUP(Horizontal!$C213&amp;Horizontal!$B213&amp;Horizontal!T$11,Vertical!$E:$O,T$10,0))+0</f>
        <v>49</v>
      </c>
      <c r="U213" s="207">
        <f>(VLOOKUP(Horizontal!$C213&amp;Horizontal!$B213&amp;Horizontal!U$11,Vertical!$E:$O,U$10,0))+0</f>
        <v>48</v>
      </c>
      <c r="V213" s="207">
        <f>(VLOOKUP(Horizontal!$C213&amp;Horizontal!$B213&amp;Horizontal!V$11,Vertical!$E:$O,V$10,0))+0</f>
        <v>37</v>
      </c>
      <c r="W213" s="207">
        <f>(VLOOKUP(Horizontal!$C213&amp;Horizontal!$B213&amp;Horizontal!W$11,Vertical!$E:$O,W$10,0))+0</f>
        <v>34</v>
      </c>
      <c r="X213" s="207">
        <f>(VLOOKUP(Horizontal!$C213&amp;Horizontal!$B213&amp;Horizontal!X$11,Vertical!$E:$O,X$10,0))+0</f>
        <v>30</v>
      </c>
      <c r="Y213" s="209">
        <f>(VLOOKUP(Horizontal!$C213&amp;Horizontal!$B213&amp;Horizontal!Y$11,Vertical!$E:$O,Y$10,0))+0</f>
        <v>26</v>
      </c>
      <c r="Z213" s="210">
        <f>(VLOOKUP(Horizontal!$C213&amp;Horizontal!$B213&amp;Horizontal!Z$11,Vertical!$E:$O,Z$10,0))+0</f>
        <v>18.18</v>
      </c>
      <c r="AA213" s="207">
        <f>(VLOOKUP(Horizontal!$C213&amp;Horizontal!$B213&amp;Horizontal!AA$11,Vertical!$E:$O,AA$10,0))+0</f>
        <v>8.33</v>
      </c>
      <c r="AB213" s="207">
        <f>(VLOOKUP(Horizontal!$C213&amp;Horizontal!$B213&amp;Horizontal!AB$11,Vertical!$E:$O,AB$10,0))+0</f>
        <v>0</v>
      </c>
      <c r="AC213" s="207">
        <f>(VLOOKUP(Horizontal!$C213&amp;Horizontal!$B213&amp;Horizontal!AC$11,Vertical!$E:$O,AC$10,0))+0</f>
        <v>0</v>
      </c>
      <c r="AD213" s="207">
        <f>(VLOOKUP(Horizontal!$C213&amp;Horizontal!$B213&amp;Horizontal!AD$11,Vertical!$E:$O,AD$10,0))+0</f>
        <v>40</v>
      </c>
      <c r="AE213" s="207">
        <f>(VLOOKUP(Horizontal!$C213&amp;Horizontal!$B213&amp;Horizontal!AE$11,Vertical!$E:$O,AE$10,0))+0</f>
        <v>40.74</v>
      </c>
      <c r="AF213" s="207">
        <f>(VLOOKUP(Horizontal!$C213&amp;Horizontal!$B213&amp;Horizontal!AF$11,Vertical!$E:$O,AF$10,0))+0</f>
        <v>33.33</v>
      </c>
      <c r="AG213" s="207">
        <f>(VLOOKUP(Horizontal!$C213&amp;Horizontal!$B213&amp;Horizontal!AG$11,Vertical!$E:$O,AG$10,0))+0</f>
        <v>22.22</v>
      </c>
      <c r="AH213" s="209">
        <f>(VLOOKUP(Horizontal!$C213&amp;Horizontal!$B213&amp;Horizontal!AH$11,Vertical!$E:$O,AH$10,0))+0</f>
        <v>16</v>
      </c>
      <c r="AI213" s="210">
        <f>(VLOOKUP(Horizontal!$C213&amp;Horizontal!$B213&amp;Horizontal!AI$11,Vertical!$E:$O,AI$10,0))+0</f>
        <v>9.09</v>
      </c>
      <c r="AJ213" s="207">
        <f>(VLOOKUP(Horizontal!$C213&amp;Horizontal!$B213&amp;Horizontal!AJ$11,Vertical!$E:$O,AJ$10,0))+0</f>
        <v>0</v>
      </c>
      <c r="AK213" s="207">
        <f>(VLOOKUP(Horizontal!$C213&amp;Horizontal!$B213&amp;Horizontal!AK$11,Vertical!$E:$O,AK$10,0))+0</f>
        <v>0</v>
      </c>
      <c r="AL213" s="207">
        <f>(VLOOKUP(Horizontal!$C213&amp;Horizontal!$B213&amp;Horizontal!AL$11,Vertical!$E:$O,AL$10,0))+0</f>
        <v>0</v>
      </c>
      <c r="AM213" s="207">
        <f>(VLOOKUP(Horizontal!$C213&amp;Horizontal!$B213&amp;Horizontal!AM$11,Vertical!$E:$O,AM$10,0))+0</f>
        <v>8</v>
      </c>
      <c r="AN213" s="207">
        <f>(VLOOKUP(Horizontal!$C213&amp;Horizontal!$B213&amp;Horizontal!AN$11,Vertical!$E:$O,AN$10,0))+0</f>
        <v>33.33</v>
      </c>
      <c r="AO213" s="207">
        <f>(VLOOKUP(Horizontal!$C213&amp;Horizontal!$B213&amp;Horizontal!AO$11,Vertical!$E:$O,AO$10,0))+0</f>
        <v>33.33</v>
      </c>
      <c r="AP213" s="207">
        <f>(VLOOKUP(Horizontal!$C213&amp;Horizontal!$B213&amp;Horizontal!AP$11,Vertical!$E:$O,AP$10,0))+0</f>
        <v>48.15</v>
      </c>
      <c r="AQ213" s="209">
        <f>(VLOOKUP(Horizontal!$C213&amp;Horizontal!$B213&amp;Horizontal!AQ$11,Vertical!$E:$O,AQ$10,0))+0</f>
        <v>60</v>
      </c>
      <c r="AR213" s="210">
        <f>(VLOOKUP(Horizontal!$C213&amp;Horizontal!$B213&amp;Horizontal!AR$11,Vertical!$E:$O,AR$10,0))+0</f>
        <v>72.73</v>
      </c>
      <c r="AS213" s="207">
        <f>(VLOOKUP(Horizontal!$C213&amp;Horizontal!$B213&amp;Horizontal!AS$11,Vertical!$E:$O,AS$10,0))+0</f>
        <v>91.67</v>
      </c>
      <c r="AT213" s="207">
        <f>(VLOOKUP(Horizontal!$C213&amp;Horizontal!$B213&amp;Horizontal!AT$11,Vertical!$E:$O,AT$10,0))+0</f>
        <v>100</v>
      </c>
      <c r="AU213" s="207">
        <f>(VLOOKUP(Horizontal!$C213&amp;Horizontal!$B213&amp;Horizontal!AU$11,Vertical!$E:$O,AU$10,0))+0</f>
        <v>100</v>
      </c>
      <c r="AV213" s="207">
        <f>(VLOOKUP(Horizontal!$C213&amp;Horizontal!$B213&amp;Horizontal!AV$11,Vertical!$E:$O,AV$10,0))+0</f>
        <v>52</v>
      </c>
      <c r="AW213" s="207">
        <f>(VLOOKUP(Horizontal!$C213&amp;Horizontal!$B213&amp;Horizontal!AW$11,Vertical!$E:$O,AW$10,0))+0</f>
        <v>25.93</v>
      </c>
      <c r="AX213" s="207">
        <f>(VLOOKUP(Horizontal!$C213&amp;Horizontal!$B213&amp;Horizontal!AX$11,Vertical!$E:$O,AX$10,0))+0</f>
        <v>33.33</v>
      </c>
      <c r="AY213" s="207">
        <f>(VLOOKUP(Horizontal!$C213&amp;Horizontal!$B213&amp;Horizontal!AY$11,Vertical!$E:$O,AY$10,0))+0</f>
        <v>29.63</v>
      </c>
      <c r="AZ213" s="209">
        <f>(VLOOKUP(Horizontal!$C213&amp;Horizontal!$B213&amp;Horizontal!AZ$11,Vertical!$E:$O,AZ$10,0))+0</f>
        <v>24</v>
      </c>
      <c r="BA213" s="208">
        <f>(VLOOKUP(Horizontal!$C213&amp;Horizontal!$B213&amp;Horizontal!BA$11,Vertical!$E:$O,BA$10,0))+0</f>
        <v>27.31</v>
      </c>
      <c r="BB213" s="210">
        <f>(VLOOKUP(Horizontal!$C213&amp;Horizontal!$B213&amp;Horizontal!BB$11,Vertical!$E:$O,BB$10,0))+0</f>
        <v>282.8</v>
      </c>
      <c r="BC213" s="207">
        <f>(VLOOKUP(Horizontal!$C213&amp;Horizontal!$B213&amp;Horizontal!BC$11,Vertical!$E:$O,BC$10,0))+0</f>
        <v>173.33</v>
      </c>
      <c r="BD213" s="207">
        <f>(VLOOKUP(Horizontal!$C213&amp;Horizontal!$B213&amp;Horizontal!BD$11,Vertical!$E:$O,BD$10,0))+0</f>
        <v>168.05</v>
      </c>
      <c r="BE213" s="207">
        <f>(VLOOKUP(Horizontal!$C213&amp;Horizontal!$B213&amp;Horizontal!BE$11,Vertical!$E:$O,BE$10,0))+0</f>
        <v>188.09</v>
      </c>
      <c r="BF213" s="207">
        <f>(VLOOKUP(Horizontal!$C213&amp;Horizontal!$B213&amp;Horizontal!BF$11,Vertical!$E:$O,BF$10,0))+0</f>
        <v>238.18</v>
      </c>
      <c r="BG213" s="207">
        <f>(VLOOKUP(Horizontal!$C213&amp;Horizontal!$B213&amp;Horizontal!BG$11,Vertical!$E:$O,BG$10,0))+0</f>
        <v>219.35</v>
      </c>
      <c r="BH213" s="207">
        <f>(VLOOKUP(Horizontal!$C213&amp;Horizontal!$B213&amp;Horizontal!BH$11,Vertical!$E:$O,BH$10,0))+0</f>
        <v>206</v>
      </c>
      <c r="BI213" s="207">
        <f>(VLOOKUP(Horizontal!$C213&amp;Horizontal!$B213&amp;Horizontal!BI$11,Vertical!$E:$O,BI$10,0))+0</f>
        <v>193.82</v>
      </c>
      <c r="BJ213" s="209">
        <f>(VLOOKUP(Horizontal!$C213&amp;Horizontal!$B213&amp;Horizontal!BJ$11,Vertical!$E:$O,BJ$10,0))+0</f>
        <v>187.64</v>
      </c>
      <c r="BK213" s="210">
        <f>(VLOOKUP(Horizontal!$C213&amp;Horizontal!$B213&amp;Horizontal!BK$11,Vertical!$E:$O,BK$10,0))+0</f>
        <v>54</v>
      </c>
      <c r="BL213" s="207">
        <f>(VLOOKUP(Horizontal!$C213&amp;Horizontal!$B213&amp;Horizontal!BL$11,Vertical!$E:$O,BL$10,0))+0</f>
        <v>51</v>
      </c>
      <c r="BM213" s="207">
        <f>(VLOOKUP(Horizontal!$C213&amp;Horizontal!$B213&amp;Horizontal!BM$11,Vertical!$E:$O,BM$10,0))+0</f>
        <v>52</v>
      </c>
      <c r="BN213" s="207">
        <f>(VLOOKUP(Horizontal!$C213&amp;Horizontal!$B213&amp;Horizontal!BN$11,Vertical!$E:$O,BN$10,0))+0</f>
        <v>44</v>
      </c>
      <c r="BO213" s="207">
        <f>(VLOOKUP(Horizontal!$C213&amp;Horizontal!$B213&amp;Horizontal!BO$11,Vertical!$E:$O,BO$10,0))+0</f>
        <v>40</v>
      </c>
      <c r="BP213" s="207">
        <f>(VLOOKUP(Horizontal!$C213&amp;Horizontal!$B213&amp;Horizontal!BP$11,Vertical!$E:$O,BP$10,0))+0</f>
        <v>34</v>
      </c>
      <c r="BQ213" s="207">
        <f>(VLOOKUP(Horizontal!$C213&amp;Horizontal!$B213&amp;Horizontal!BQ$11,Vertical!$E:$O,BQ$10,0))+0</f>
        <v>32</v>
      </c>
      <c r="BR213" s="207">
        <f>(VLOOKUP(Horizontal!$C213&amp;Horizontal!$B213&amp;Horizontal!BR$11,Vertical!$E:$O,BR$10,0))+0</f>
        <v>29</v>
      </c>
      <c r="BS213" s="209">
        <f>(VLOOKUP(Horizontal!$C213&amp;Horizontal!$B213&amp;Horizontal!BS$11,Vertical!$E:$O,BS$10,0))+0</f>
        <v>27</v>
      </c>
      <c r="BT213" s="210">
        <f>(VLOOKUP(Horizontal!$C213&amp;Horizontal!$B213&amp;Horizontal!BT$11,Vertical!$E:$O,BT$10,0))+0</f>
        <v>18.18</v>
      </c>
      <c r="BU213" s="207">
        <f>(VLOOKUP(Horizontal!$C213&amp;Horizontal!$B213&amp;Horizontal!BU$11,Vertical!$E:$O,BU$10,0))+0</f>
        <v>13.04</v>
      </c>
      <c r="BV213" s="207">
        <f>(VLOOKUP(Horizontal!$C213&amp;Horizontal!$B213&amp;Horizontal!BV$11,Vertical!$E:$O,BV$10,0))+0</f>
        <v>9.52</v>
      </c>
      <c r="BW213" s="207">
        <f>(VLOOKUP(Horizontal!$C213&amp;Horizontal!$B213&amp;Horizontal!BW$11,Vertical!$E:$O,BW$10,0))+0</f>
        <v>27.78</v>
      </c>
      <c r="BX213" s="207">
        <f>(VLOOKUP(Horizontal!$C213&amp;Horizontal!$B213&amp;Horizontal!BX$11,Vertical!$E:$O,BX$10,0))+0</f>
        <v>47.37</v>
      </c>
      <c r="BY213" s="207">
        <f>(VLOOKUP(Horizontal!$C213&amp;Horizontal!$B213&amp;Horizontal!BY$11,Vertical!$E:$O,BY$10,0))+0</f>
        <v>50</v>
      </c>
      <c r="BZ213" s="207">
        <f>(VLOOKUP(Horizontal!$C213&amp;Horizontal!$B213&amp;Horizontal!BZ$11,Vertical!$E:$O,BZ$10,0))+0</f>
        <v>39.130000000000003</v>
      </c>
      <c r="CA213" s="207">
        <f>(VLOOKUP(Horizontal!$C213&amp;Horizontal!$B213&amp;Horizontal!CA$11,Vertical!$E:$O,CA$10,0))+0</f>
        <v>40.909999999999997</v>
      </c>
      <c r="CB213" s="209">
        <f>(VLOOKUP(Horizontal!$C213&amp;Horizontal!$B213&amp;Horizontal!CB$11,Vertical!$E:$O,CB$10,0))+0</f>
        <v>36.36</v>
      </c>
      <c r="CC213" s="210">
        <f>(VLOOKUP(Horizontal!$C213&amp;Horizontal!$B213&amp;Horizontal!CC$11,Vertical!$E:$O,CC$10,0))+0</f>
        <v>13.64</v>
      </c>
      <c r="CD213" s="207">
        <f>(VLOOKUP(Horizontal!$C213&amp;Horizontal!$B213&amp;Horizontal!CD$11,Vertical!$E:$O,CD$10,0))+0</f>
        <v>0</v>
      </c>
      <c r="CE213" s="207">
        <f>(VLOOKUP(Horizontal!$C213&amp;Horizontal!$B213&amp;Horizontal!CE$11,Vertical!$E:$O,CE$10,0))+0</f>
        <v>0</v>
      </c>
      <c r="CF213" s="207">
        <f>(VLOOKUP(Horizontal!$C213&amp;Horizontal!$B213&amp;Horizontal!CF$11,Vertical!$E:$O,CF$10,0))+0</f>
        <v>0</v>
      </c>
      <c r="CG213" s="207">
        <f>(VLOOKUP(Horizontal!$C213&amp;Horizontal!$B213&amp;Horizontal!CG$11,Vertical!$E:$O,CG$10,0))+0</f>
        <v>15.79</v>
      </c>
      <c r="CH213" s="207">
        <f>(VLOOKUP(Horizontal!$C213&amp;Horizontal!$B213&amp;Horizontal!CH$11,Vertical!$E:$O,CH$10,0))+0</f>
        <v>35</v>
      </c>
      <c r="CI213" s="207">
        <f>(VLOOKUP(Horizontal!$C213&amp;Horizontal!$B213&amp;Horizontal!CI$11,Vertical!$E:$O,CI$10,0))+0</f>
        <v>39.130000000000003</v>
      </c>
      <c r="CJ213" s="207">
        <f>(VLOOKUP(Horizontal!$C213&amp;Horizontal!$B213&amp;Horizontal!CJ$11,Vertical!$E:$O,CJ$10,0))+0</f>
        <v>40.909999999999997</v>
      </c>
      <c r="CK213" s="209">
        <f>(VLOOKUP(Horizontal!$C213&amp;Horizontal!$B213&amp;Horizontal!CK$11,Vertical!$E:$O,CK$10,0))+0</f>
        <v>54.55</v>
      </c>
      <c r="CL213" s="210">
        <f>(VLOOKUP(Horizontal!$C213&amp;Horizontal!$B213&amp;Horizontal!CL$11,Vertical!$E:$O,CL$10,0))+0</f>
        <v>68.180000000000007</v>
      </c>
      <c r="CM213" s="207">
        <f>(VLOOKUP(Horizontal!$C213&amp;Horizontal!$B213&amp;Horizontal!CM$11,Vertical!$E:$O,CM$10,0))+0</f>
        <v>86.96</v>
      </c>
      <c r="CN213" s="207">
        <f>(VLOOKUP(Horizontal!$C213&amp;Horizontal!$B213&amp;Horizontal!CN$11,Vertical!$E:$O,CN$10,0))+0</f>
        <v>90.48</v>
      </c>
      <c r="CO213" s="207">
        <f>(VLOOKUP(Horizontal!$C213&amp;Horizontal!$B213&amp;Horizontal!CO$11,Vertical!$E:$O,CO$10,0))+0</f>
        <v>72.22</v>
      </c>
      <c r="CP213" s="207">
        <f>(VLOOKUP(Horizontal!$C213&amp;Horizontal!$B213&amp;Horizontal!CP$11,Vertical!$E:$O,CP$10,0))+0</f>
        <v>36.840000000000003</v>
      </c>
      <c r="CQ213" s="207">
        <f>(VLOOKUP(Horizontal!$C213&amp;Horizontal!$B213&amp;Horizontal!CQ$11,Vertical!$E:$O,CQ$10,0))+0</f>
        <v>15</v>
      </c>
      <c r="CR213" s="207">
        <f>(VLOOKUP(Horizontal!$C213&amp;Horizontal!$B213&amp;Horizontal!CR$11,Vertical!$E:$O,CR$10,0))+0</f>
        <v>21.74</v>
      </c>
      <c r="CS213" s="207">
        <f>(VLOOKUP(Horizontal!$C213&amp;Horizontal!$B213&amp;Horizontal!CS$11,Vertical!$E:$O,CS$10,0))+0</f>
        <v>18.18</v>
      </c>
      <c r="CT213" s="207">
        <f>(VLOOKUP(Horizontal!$C213&amp;Horizontal!$B213&amp;Horizontal!CT$11,Vertical!$E:$O,CT$10,0))+0</f>
        <v>9.09</v>
      </c>
      <c r="CU213" s="150"/>
      <c r="CV213" s="211">
        <f t="shared" si="174"/>
        <v>26.150000000000034</v>
      </c>
      <c r="CW213" s="190">
        <f t="shared" si="175"/>
        <v>26.010000000000019</v>
      </c>
      <c r="CX213" s="190">
        <f t="shared" si="176"/>
        <v>26.52000000000001</v>
      </c>
      <c r="CY213" s="190">
        <f t="shared" si="177"/>
        <v>42.740000000000009</v>
      </c>
      <c r="CZ213" s="190">
        <f t="shared" si="178"/>
        <v>50.5</v>
      </c>
      <c r="DA213" s="190">
        <f t="shared" si="179"/>
        <v>42.22</v>
      </c>
      <c r="DB213" s="190">
        <f t="shared" si="180"/>
        <v>39.259999999999991</v>
      </c>
      <c r="DC213" s="190">
        <f t="shared" si="181"/>
        <v>38.549999999999983</v>
      </c>
      <c r="DD213" s="212">
        <f t="shared" si="182"/>
        <v>37.329999999999984</v>
      </c>
      <c r="DE213" s="9">
        <v>170</v>
      </c>
      <c r="DF213" s="212">
        <f t="shared" si="183"/>
        <v>-48.192789598108646</v>
      </c>
      <c r="DG213" s="264"/>
      <c r="DH213" s="265"/>
      <c r="DI213" s="265"/>
      <c r="DJ213" s="266"/>
      <c r="DK213" s="190">
        <v>136.81</v>
      </c>
      <c r="DL213" s="190">
        <v>136.81</v>
      </c>
      <c r="DM213" s="190">
        <v>136.81</v>
      </c>
      <c r="DN213" s="212">
        <v>136.81</v>
      </c>
      <c r="DO213" s="190">
        <v>142.4</v>
      </c>
      <c r="DP213" s="190">
        <v>142.4</v>
      </c>
      <c r="DQ213" s="190">
        <v>142.4</v>
      </c>
      <c r="DR213" s="212">
        <v>142.4</v>
      </c>
      <c r="DS213" s="150"/>
      <c r="DT213" s="190">
        <v>258</v>
      </c>
      <c r="DU213" s="190">
        <v>145</v>
      </c>
      <c r="DV213" s="190">
        <v>143</v>
      </c>
      <c r="DW213" s="190">
        <v>151</v>
      </c>
      <c r="DX213" s="190">
        <v>151</v>
      </c>
      <c r="DY213" s="190">
        <v>165</v>
      </c>
      <c r="DZ213" s="190">
        <v>215</v>
      </c>
      <c r="EA213" s="190">
        <v>215</v>
      </c>
      <c r="EB213" s="190"/>
      <c r="EC213" s="190"/>
      <c r="ED213" s="190">
        <v>182</v>
      </c>
      <c r="EE213" s="190">
        <v>186</v>
      </c>
      <c r="EF213" s="190">
        <v>175</v>
      </c>
      <c r="EG213" s="190">
        <v>165</v>
      </c>
      <c r="EH213" s="212">
        <v>155</v>
      </c>
      <c r="EI213" s="213"/>
      <c r="EJ213" s="211">
        <v>30</v>
      </c>
      <c r="EK213" s="190">
        <v>32</v>
      </c>
      <c r="EL213" s="190">
        <v>35</v>
      </c>
      <c r="EM213" s="190">
        <v>50</v>
      </c>
      <c r="EN213" s="190"/>
      <c r="EO213" s="190"/>
      <c r="EP213" s="190"/>
      <c r="EQ213" s="190"/>
      <c r="ER213" s="190"/>
      <c r="ES213" s="190"/>
      <c r="ET213" s="190">
        <v>32.299999999999997</v>
      </c>
      <c r="EU213" s="190">
        <v>50</v>
      </c>
      <c r="EV213" s="190">
        <v>35</v>
      </c>
      <c r="EW213" s="190">
        <v>40</v>
      </c>
      <c r="EX213" s="212">
        <v>45</v>
      </c>
      <c r="EY213" s="211"/>
      <c r="EZ213" s="75">
        <f t="shared" si="186"/>
        <v>-5.0982123151622157E-2</v>
      </c>
      <c r="FA213" s="89">
        <f t="shared" ref="FA213:FA244" si="191">(FA212)+0</f>
        <v>-0.1</v>
      </c>
      <c r="FB213" s="212"/>
      <c r="FC213" s="213">
        <f t="shared" si="160"/>
        <v>10</v>
      </c>
      <c r="FD213" s="213">
        <f t="shared" si="161"/>
        <v>12</v>
      </c>
      <c r="FE213" s="213">
        <f t="shared" si="162"/>
        <v>15</v>
      </c>
      <c r="FF213" s="213">
        <f t="shared" si="163"/>
        <v>30</v>
      </c>
      <c r="FG213" s="213"/>
      <c r="FH213" s="213"/>
      <c r="FI213" s="213"/>
      <c r="FJ213" s="213"/>
      <c r="FK213" s="213"/>
      <c r="FL213" s="213"/>
      <c r="FM213" s="213">
        <f t="shared" si="164"/>
        <v>12.299999999999997</v>
      </c>
      <c r="FN213" s="213">
        <f t="shared" si="165"/>
        <v>30</v>
      </c>
      <c r="FO213" s="213">
        <f t="shared" si="166"/>
        <v>15</v>
      </c>
      <c r="FP213" s="213">
        <f t="shared" si="167"/>
        <v>20</v>
      </c>
      <c r="FQ213" s="213">
        <f t="shared" si="168"/>
        <v>25</v>
      </c>
      <c r="FR213" s="213"/>
      <c r="FS213" s="211"/>
      <c r="FT213" s="190"/>
      <c r="FU213" s="190"/>
      <c r="FV213" s="190"/>
      <c r="FW213" s="190"/>
      <c r="FX213" s="190"/>
      <c r="FY213" s="190"/>
      <c r="FZ213" s="190"/>
      <c r="GA213" s="190"/>
      <c r="GB213" s="190"/>
      <c r="GC213" s="190"/>
      <c r="GD213" s="190"/>
      <c r="GE213" s="190"/>
      <c r="GF213" s="190"/>
      <c r="GG213" s="212"/>
    </row>
    <row r="214" spans="2:189">
      <c r="B214" s="33">
        <v>43410</v>
      </c>
      <c r="C214" s="30" t="s">
        <v>21</v>
      </c>
      <c r="D214" s="30">
        <v>2018</v>
      </c>
      <c r="E214" s="30" t="str">
        <f t="shared" ref="E214" si="192">D214&amp;C214</f>
        <v>2018S45</v>
      </c>
      <c r="F214" s="30" t="str">
        <f t="shared" si="133"/>
        <v>112018</v>
      </c>
      <c r="G214" s="208" t="str">
        <f>VLOOKUP(Horizontal!$C214&amp;Horizontal!$B214&amp;Horizontal!G$11,Vertical!$E:$O,G$10,0)</f>
        <v>-13,62</v>
      </c>
      <c r="H214" s="207">
        <f>(VLOOKUP(Horizontal!$C214&amp;Horizontal!$B214&amp;Horizontal!H$11,Vertical!$E:$O,H$10,0))+0</f>
        <v>128.96</v>
      </c>
      <c r="I214" s="207">
        <f>(VLOOKUP(Horizontal!$C214&amp;Horizontal!$B214&amp;Horizontal!I$11,Vertical!$E:$O,I$10,0))+0</f>
        <v>117.69</v>
      </c>
      <c r="J214" s="207">
        <f>(VLOOKUP(Horizontal!$C214&amp;Horizontal!$B214&amp;Horizontal!J$11,Vertical!$E:$O,J$10,0))+0</f>
        <v>126.92</v>
      </c>
      <c r="K214" s="207">
        <f>(VLOOKUP(Horizontal!$C214&amp;Horizontal!$B214&amp;Horizontal!K$11,Vertical!$E:$O,K$10,0))+0</f>
        <v>139.54</v>
      </c>
      <c r="L214" s="207">
        <f>(VLOOKUP(Horizontal!$C214&amp;Horizontal!$B214&amp;Horizontal!L$11,Vertical!$E:$O,L$10,0))+0</f>
        <v>189.34</v>
      </c>
      <c r="M214" s="207">
        <f>(VLOOKUP(Horizontal!$C214&amp;Horizontal!$B214&amp;Horizontal!M$11,Vertical!$E:$O,M$10,0))+0</f>
        <v>176.28</v>
      </c>
      <c r="N214" s="207">
        <f>(VLOOKUP(Horizontal!$C214&amp;Horizontal!$B214&amp;Horizontal!N$11,Vertical!$E:$O,N$10,0))+0</f>
        <v>166.58</v>
      </c>
      <c r="O214" s="207">
        <f>(VLOOKUP(Horizontal!$C214&amp;Horizontal!$B214&amp;Horizontal!O$11,Vertical!$E:$O,O$10,0))+0</f>
        <v>155.52000000000001</v>
      </c>
      <c r="P214" s="209">
        <f>(VLOOKUP(Horizontal!$C214&amp;Horizontal!$B214&amp;Horizontal!P$11,Vertical!$E:$O,P$10,0))+0</f>
        <v>150.21</v>
      </c>
      <c r="Q214" s="210">
        <f>(VLOOKUP(Horizontal!$C214&amp;Horizontal!$B214&amp;Horizontal!Q$11,Vertical!$E:$O,Q$10,0))+0</f>
        <v>59</v>
      </c>
      <c r="R214" s="207">
        <f>(VLOOKUP(Horizontal!$C214&amp;Horizontal!$B214&amp;Horizontal!R$11,Vertical!$E:$O,R$10,0))+0</f>
        <v>61</v>
      </c>
      <c r="S214" s="207">
        <f>(VLOOKUP(Horizontal!$C214&amp;Horizontal!$B214&amp;Horizontal!S$11,Vertical!$E:$O,S$10,0))+0</f>
        <v>59</v>
      </c>
      <c r="T214" s="207">
        <f>(VLOOKUP(Horizontal!$C214&amp;Horizontal!$B214&amp;Horizontal!T$11,Vertical!$E:$O,T$10,0))+0</f>
        <v>49</v>
      </c>
      <c r="U214" s="207">
        <f>(VLOOKUP(Horizontal!$C214&amp;Horizontal!$B214&amp;Horizontal!U$11,Vertical!$E:$O,U$10,0))+0</f>
        <v>48</v>
      </c>
      <c r="V214" s="207">
        <f>(VLOOKUP(Horizontal!$C214&amp;Horizontal!$B214&amp;Horizontal!V$11,Vertical!$E:$O,V$10,0))+0</f>
        <v>37</v>
      </c>
      <c r="W214" s="207">
        <f>(VLOOKUP(Horizontal!$C214&amp;Horizontal!$B214&amp;Horizontal!W$11,Vertical!$E:$O,W$10,0))+0</f>
        <v>35</v>
      </c>
      <c r="X214" s="207">
        <f>(VLOOKUP(Horizontal!$C214&amp;Horizontal!$B214&amp;Horizontal!X$11,Vertical!$E:$O,X$10,0))+0</f>
        <v>31</v>
      </c>
      <c r="Y214" s="209">
        <f>(VLOOKUP(Horizontal!$C214&amp;Horizontal!$B214&amp;Horizontal!Y$11,Vertical!$E:$O,Y$10,0))+0</f>
        <v>26</v>
      </c>
      <c r="Z214" s="210">
        <f>(VLOOKUP(Horizontal!$C214&amp;Horizontal!$B214&amp;Horizontal!Z$11,Vertical!$E:$O,Z$10,0))+0</f>
        <v>92.86</v>
      </c>
      <c r="AA214" s="207">
        <f>(VLOOKUP(Horizontal!$C214&amp;Horizontal!$B214&amp;Horizontal!AA$11,Vertical!$E:$O,AA$10,0))+0</f>
        <v>95.83</v>
      </c>
      <c r="AB214" s="207">
        <f>(VLOOKUP(Horizontal!$C214&amp;Horizontal!$B214&amp;Horizontal!AB$11,Vertical!$E:$O,AB$10,0))+0</f>
        <v>91.3</v>
      </c>
      <c r="AC214" s="207">
        <f>(VLOOKUP(Horizontal!$C214&amp;Horizontal!$B214&amp;Horizontal!AC$11,Vertical!$E:$O,AC$10,0))+0</f>
        <v>91.3</v>
      </c>
      <c r="AD214" s="207">
        <f>(VLOOKUP(Horizontal!$C214&amp;Horizontal!$B214&amp;Horizontal!AD$11,Vertical!$E:$O,AD$10,0))+0</f>
        <v>38.46</v>
      </c>
      <c r="AE214" s="207">
        <f>(VLOOKUP(Horizontal!$C214&amp;Horizontal!$B214&amp;Horizontal!AE$11,Vertical!$E:$O,AE$10,0))+0</f>
        <v>55.17</v>
      </c>
      <c r="AF214" s="207">
        <f>(VLOOKUP(Horizontal!$C214&amp;Horizontal!$B214&amp;Horizontal!AF$11,Vertical!$E:$O,AF$10,0))+0</f>
        <v>48.15</v>
      </c>
      <c r="AG214" s="207">
        <f>(VLOOKUP(Horizontal!$C214&amp;Horizontal!$B214&amp;Horizontal!AG$11,Vertical!$E:$O,AG$10,0))+0</f>
        <v>23.33</v>
      </c>
      <c r="AH214" s="209">
        <f>(VLOOKUP(Horizontal!$C214&amp;Horizontal!$B214&amp;Horizontal!AH$11,Vertical!$E:$O,AH$10,0))+0</f>
        <v>16.670000000000002</v>
      </c>
      <c r="AI214" s="210">
        <f>(VLOOKUP(Horizontal!$C214&amp;Horizontal!$B214&amp;Horizontal!AI$11,Vertical!$E:$O,AI$10,0))+0</f>
        <v>3.57</v>
      </c>
      <c r="AJ214" s="207">
        <f>(VLOOKUP(Horizontal!$C214&amp;Horizontal!$B214&amp;Horizontal!AJ$11,Vertical!$E:$O,AJ$10,0))+0</f>
        <v>4.17</v>
      </c>
      <c r="AK214" s="207">
        <f>(VLOOKUP(Horizontal!$C214&amp;Horizontal!$B214&amp;Horizontal!AK$11,Vertical!$E:$O,AK$10,0))+0</f>
        <v>4.3499999999999996</v>
      </c>
      <c r="AL214" s="207">
        <f>(VLOOKUP(Horizontal!$C214&amp;Horizontal!$B214&amp;Horizontal!AL$11,Vertical!$E:$O,AL$10,0))+0</f>
        <v>4.3499999999999996</v>
      </c>
      <c r="AM214" s="207">
        <f>(VLOOKUP(Horizontal!$C214&amp;Horizontal!$B214&amp;Horizontal!AM$11,Vertical!$E:$O,AM$10,0))+0</f>
        <v>19.23</v>
      </c>
      <c r="AN214" s="207">
        <f>(VLOOKUP(Horizontal!$C214&amp;Horizontal!$B214&amp;Horizontal!AN$11,Vertical!$E:$O,AN$10,0))+0</f>
        <v>31.03</v>
      </c>
      <c r="AO214" s="207">
        <f>(VLOOKUP(Horizontal!$C214&amp;Horizontal!$B214&amp;Horizontal!AO$11,Vertical!$E:$O,AO$10,0))+0</f>
        <v>33.33</v>
      </c>
      <c r="AP214" s="207">
        <f>(VLOOKUP(Horizontal!$C214&amp;Horizontal!$B214&amp;Horizontal!AP$11,Vertical!$E:$O,AP$10,0))+0</f>
        <v>53.33</v>
      </c>
      <c r="AQ214" s="209">
        <f>(VLOOKUP(Horizontal!$C214&amp;Horizontal!$B214&amp;Horizontal!AQ$11,Vertical!$E:$O,AQ$10,0))+0</f>
        <v>60</v>
      </c>
      <c r="AR214" s="210">
        <f>(VLOOKUP(Horizontal!$C214&amp;Horizontal!$B214&amp;Horizontal!AR$11,Vertical!$E:$O,AR$10,0))+0</f>
        <v>3.57</v>
      </c>
      <c r="AS214" s="207">
        <f>(VLOOKUP(Horizontal!$C214&amp;Horizontal!$B214&amp;Horizontal!AS$11,Vertical!$E:$O,AS$10,0))+0</f>
        <v>0</v>
      </c>
      <c r="AT214" s="207">
        <f>(VLOOKUP(Horizontal!$C214&amp;Horizontal!$B214&amp;Horizontal!AT$11,Vertical!$E:$O,AT$10,0))+0</f>
        <v>4.3499999999999996</v>
      </c>
      <c r="AU214" s="207">
        <f>(VLOOKUP(Horizontal!$C214&amp;Horizontal!$B214&amp;Horizontal!AU$11,Vertical!$E:$O,AU$10,0))+0</f>
        <v>4.3499999999999996</v>
      </c>
      <c r="AV214" s="207">
        <f>(VLOOKUP(Horizontal!$C214&amp;Horizontal!$B214&amp;Horizontal!AV$11,Vertical!$E:$O,AV$10,0))+0</f>
        <v>42.31</v>
      </c>
      <c r="AW214" s="207">
        <f>(VLOOKUP(Horizontal!$C214&amp;Horizontal!$B214&amp;Horizontal!AW$11,Vertical!$E:$O,AW$10,0))+0</f>
        <v>13.79</v>
      </c>
      <c r="AX214" s="207">
        <f>(VLOOKUP(Horizontal!$C214&amp;Horizontal!$B214&amp;Horizontal!AX$11,Vertical!$E:$O,AX$10,0))+0</f>
        <v>18.52</v>
      </c>
      <c r="AY214" s="207">
        <f>(VLOOKUP(Horizontal!$C214&amp;Horizontal!$B214&amp;Horizontal!AY$11,Vertical!$E:$O,AY$10,0))+0</f>
        <v>23.33</v>
      </c>
      <c r="AZ214" s="209">
        <f>(VLOOKUP(Horizontal!$C214&amp;Horizontal!$B214&amp;Horizontal!AZ$11,Vertical!$E:$O,AZ$10,0))+0</f>
        <v>23.33</v>
      </c>
      <c r="BA214" s="208">
        <f>(VLOOKUP(Horizontal!$C214&amp;Horizontal!$B214&amp;Horizontal!BA$11,Vertical!$E:$O,BA$10,0))+0</f>
        <v>20.059999999999999</v>
      </c>
      <c r="BB214" s="210">
        <f>(VLOOKUP(Horizontal!$C214&amp;Horizontal!$B214&amp;Horizontal!BB$11,Vertical!$E:$O,BB$10,0))+0</f>
        <v>149.09</v>
      </c>
      <c r="BC214" s="207">
        <f>(VLOOKUP(Horizontal!$C214&amp;Horizontal!$B214&amp;Horizontal!BC$11,Vertical!$E:$O,BC$10,0))+0</f>
        <v>142.11000000000001</v>
      </c>
      <c r="BD214" s="207">
        <f>(VLOOKUP(Horizontal!$C214&amp;Horizontal!$B214&amp;Horizontal!BD$11,Vertical!$E:$O,BD$10,0))+0</f>
        <v>170.32</v>
      </c>
      <c r="BE214" s="207">
        <f>(VLOOKUP(Horizontal!$C214&amp;Horizontal!$B214&amp;Horizontal!BE$11,Vertical!$E:$O,BE$10,0))+0</f>
        <v>180.64</v>
      </c>
      <c r="BF214" s="207">
        <f>(VLOOKUP(Horizontal!$C214&amp;Horizontal!$B214&amp;Horizontal!BF$11,Vertical!$E:$O,BF$10,0))+0</f>
        <v>236.81</v>
      </c>
      <c r="BG214" s="207">
        <f>(VLOOKUP(Horizontal!$C214&amp;Horizontal!$B214&amp;Horizontal!BG$11,Vertical!$E:$O,BG$10,0))+0</f>
        <v>219.74</v>
      </c>
      <c r="BH214" s="207">
        <f>(VLOOKUP(Horizontal!$C214&amp;Horizontal!$B214&amp;Horizontal!BH$11,Vertical!$E:$O,BH$10,0))+0</f>
        <v>205.3</v>
      </c>
      <c r="BI214" s="207">
        <f>(VLOOKUP(Horizontal!$C214&amp;Horizontal!$B214&amp;Horizontal!BI$11,Vertical!$E:$O,BI$10,0))+0</f>
        <v>193.39</v>
      </c>
      <c r="BJ214" s="209">
        <f>(VLOOKUP(Horizontal!$C214&amp;Horizontal!$B214&amp;Horizontal!BJ$11,Vertical!$E:$O,BJ$10,0))+0</f>
        <v>187.56</v>
      </c>
      <c r="BK214" s="210">
        <f>(VLOOKUP(Horizontal!$C214&amp;Horizontal!$B214&amp;Horizontal!BK$11,Vertical!$E:$O,BK$10,0))+0</f>
        <v>59</v>
      </c>
      <c r="BL214" s="207">
        <f>(VLOOKUP(Horizontal!$C214&amp;Horizontal!$B214&amp;Horizontal!BL$11,Vertical!$E:$O,BL$10,0))+0</f>
        <v>55</v>
      </c>
      <c r="BM214" s="207">
        <f>(VLOOKUP(Horizontal!$C214&amp;Horizontal!$B214&amp;Horizontal!BM$11,Vertical!$E:$O,BM$10,0))+0</f>
        <v>48</v>
      </c>
      <c r="BN214" s="207">
        <f>(VLOOKUP(Horizontal!$C214&amp;Horizontal!$B214&amp;Horizontal!BN$11,Vertical!$E:$O,BN$10,0))+0</f>
        <v>46</v>
      </c>
      <c r="BO214" s="207">
        <f>(VLOOKUP(Horizontal!$C214&amp;Horizontal!$B214&amp;Horizontal!BO$11,Vertical!$E:$O,BO$10,0))+0</f>
        <v>46</v>
      </c>
      <c r="BP214" s="207">
        <f>(VLOOKUP(Horizontal!$C214&amp;Horizontal!$B214&amp;Horizontal!BP$11,Vertical!$E:$O,BP$10,0))+0</f>
        <v>36</v>
      </c>
      <c r="BQ214" s="207">
        <f>(VLOOKUP(Horizontal!$C214&amp;Horizontal!$B214&amp;Horizontal!BQ$11,Vertical!$E:$O,BQ$10,0))+0</f>
        <v>36</v>
      </c>
      <c r="BR214" s="207">
        <f>(VLOOKUP(Horizontal!$C214&amp;Horizontal!$B214&amp;Horizontal!BR$11,Vertical!$E:$O,BR$10,0))+0</f>
        <v>35</v>
      </c>
      <c r="BS214" s="209">
        <f>(VLOOKUP(Horizontal!$C214&amp;Horizontal!$B214&amp;Horizontal!BS$11,Vertical!$E:$O,BS$10,0))+0</f>
        <v>31</v>
      </c>
      <c r="BT214" s="210">
        <f>(VLOOKUP(Horizontal!$C214&amp;Horizontal!$B214&amp;Horizontal!BT$11,Vertical!$E:$O,BT$10,0))+0</f>
        <v>90</v>
      </c>
      <c r="BU214" s="207">
        <f>(VLOOKUP(Horizontal!$C214&amp;Horizontal!$B214&amp;Horizontal!BU$11,Vertical!$E:$O,BU$10,0))+0</f>
        <v>85.71</v>
      </c>
      <c r="BV214" s="207">
        <f>(VLOOKUP(Horizontal!$C214&amp;Horizontal!$B214&amp;Horizontal!BV$11,Vertical!$E:$O,BV$10,0))+0</f>
        <v>70</v>
      </c>
      <c r="BW214" s="207">
        <f>(VLOOKUP(Horizontal!$C214&amp;Horizontal!$B214&amp;Horizontal!BW$11,Vertical!$E:$O,BW$10,0))+0</f>
        <v>70</v>
      </c>
      <c r="BX214" s="207">
        <f>(VLOOKUP(Horizontal!$C214&amp;Horizontal!$B214&amp;Horizontal!BX$11,Vertical!$E:$O,BX$10,0))+0</f>
        <v>52.38</v>
      </c>
      <c r="BY214" s="207">
        <f>(VLOOKUP(Horizontal!$C214&amp;Horizontal!$B214&amp;Horizontal!BY$11,Vertical!$E:$O,BY$10,0))+0</f>
        <v>52.17</v>
      </c>
      <c r="BZ214" s="207">
        <f>(VLOOKUP(Horizontal!$C214&amp;Horizontal!$B214&amp;Horizontal!BZ$11,Vertical!$E:$O,BZ$10,0))+0</f>
        <v>38.46</v>
      </c>
      <c r="CA214" s="207">
        <f>(VLOOKUP(Horizontal!$C214&amp;Horizontal!$B214&amp;Horizontal!CA$11,Vertical!$E:$O,CA$10,0))+0</f>
        <v>25</v>
      </c>
      <c r="CB214" s="209">
        <f>(VLOOKUP(Horizontal!$C214&amp;Horizontal!$B214&amp;Horizontal!CB$11,Vertical!$E:$O,CB$10,0))+0</f>
        <v>41.67</v>
      </c>
      <c r="CC214" s="210">
        <f>(VLOOKUP(Horizontal!$C214&amp;Horizontal!$B214&amp;Horizontal!CC$11,Vertical!$E:$O,CC$10,0))+0</f>
        <v>5</v>
      </c>
      <c r="CD214" s="207">
        <f>(VLOOKUP(Horizontal!$C214&amp;Horizontal!$B214&amp;Horizontal!CD$11,Vertical!$E:$O,CD$10,0))+0</f>
        <v>4.76</v>
      </c>
      <c r="CE214" s="207">
        <f>(VLOOKUP(Horizontal!$C214&amp;Horizontal!$B214&amp;Horizontal!CE$11,Vertical!$E:$O,CE$10,0))+0</f>
        <v>15</v>
      </c>
      <c r="CF214" s="207">
        <f>(VLOOKUP(Horizontal!$C214&amp;Horizontal!$B214&amp;Horizontal!CF$11,Vertical!$E:$O,CF$10,0))+0</f>
        <v>15</v>
      </c>
      <c r="CG214" s="207">
        <f>(VLOOKUP(Horizontal!$C214&amp;Horizontal!$B214&amp;Horizontal!CG$11,Vertical!$E:$O,CG$10,0))+0</f>
        <v>14.29</v>
      </c>
      <c r="CH214" s="207">
        <f>(VLOOKUP(Horizontal!$C214&amp;Horizontal!$B214&amp;Horizontal!CH$11,Vertical!$E:$O,CH$10,0))+0</f>
        <v>21.74</v>
      </c>
      <c r="CI214" s="207">
        <f>(VLOOKUP(Horizontal!$C214&amp;Horizontal!$B214&amp;Horizontal!CI$11,Vertical!$E:$O,CI$10,0))+0</f>
        <v>42.31</v>
      </c>
      <c r="CJ214" s="207">
        <f>(VLOOKUP(Horizontal!$C214&amp;Horizontal!$B214&amp;Horizontal!CJ$11,Vertical!$E:$O,CJ$10,0))+0</f>
        <v>45.83</v>
      </c>
      <c r="CK214" s="209">
        <f>(VLOOKUP(Horizontal!$C214&amp;Horizontal!$B214&amp;Horizontal!CK$11,Vertical!$E:$O,CK$10,0))+0</f>
        <v>29.17</v>
      </c>
      <c r="CL214" s="210">
        <f>(VLOOKUP(Horizontal!$C214&amp;Horizontal!$B214&amp;Horizontal!CL$11,Vertical!$E:$O,CL$10,0))+0</f>
        <v>5</v>
      </c>
      <c r="CM214" s="207">
        <f>(VLOOKUP(Horizontal!$C214&amp;Horizontal!$B214&amp;Horizontal!CM$11,Vertical!$E:$O,CM$10,0))+0</f>
        <v>9.52</v>
      </c>
      <c r="CN214" s="207">
        <f>(VLOOKUP(Horizontal!$C214&amp;Horizontal!$B214&amp;Horizontal!CN$11,Vertical!$E:$O,CN$10,0))+0</f>
        <v>15</v>
      </c>
      <c r="CO214" s="207">
        <f>(VLOOKUP(Horizontal!$C214&amp;Horizontal!$B214&amp;Horizontal!CO$11,Vertical!$E:$O,CO$10,0))+0</f>
        <v>15</v>
      </c>
      <c r="CP214" s="207">
        <f>(VLOOKUP(Horizontal!$C214&amp;Horizontal!$B214&amp;Horizontal!CP$11,Vertical!$E:$O,CP$10,0))+0</f>
        <v>33.33</v>
      </c>
      <c r="CQ214" s="207">
        <f>(VLOOKUP(Horizontal!$C214&amp;Horizontal!$B214&amp;Horizontal!CQ$11,Vertical!$E:$O,CQ$10,0))+0</f>
        <v>26.09</v>
      </c>
      <c r="CR214" s="207">
        <f>(VLOOKUP(Horizontal!$C214&amp;Horizontal!$B214&amp;Horizontal!CR$11,Vertical!$E:$O,CR$10,0))+0</f>
        <v>19.23</v>
      </c>
      <c r="CS214" s="207">
        <f>(VLOOKUP(Horizontal!$C214&amp;Horizontal!$B214&amp;Horizontal!CS$11,Vertical!$E:$O,CS$10,0))+0</f>
        <v>29.17</v>
      </c>
      <c r="CT214" s="207">
        <f>(VLOOKUP(Horizontal!$C214&amp;Horizontal!$B214&amp;Horizontal!CT$11,Vertical!$E:$O,CT$10,0))+0</f>
        <v>29.17</v>
      </c>
      <c r="CU214" s="150"/>
      <c r="CV214" s="211">
        <f t="shared" si="174"/>
        <v>20.129999999999995</v>
      </c>
      <c r="CW214" s="190">
        <f t="shared" si="175"/>
        <v>24.420000000000016</v>
      </c>
      <c r="CX214" s="190">
        <f t="shared" si="176"/>
        <v>43.399999999999991</v>
      </c>
      <c r="CY214" s="190">
        <f t="shared" si="177"/>
        <v>41.099999999999994</v>
      </c>
      <c r="CZ214" s="190">
        <f t="shared" si="178"/>
        <v>47.47</v>
      </c>
      <c r="DA214" s="190">
        <f t="shared" si="179"/>
        <v>43.460000000000008</v>
      </c>
      <c r="DB214" s="190">
        <f t="shared" si="180"/>
        <v>38.72</v>
      </c>
      <c r="DC214" s="190">
        <f t="shared" si="181"/>
        <v>37.869999999999976</v>
      </c>
      <c r="DD214" s="212">
        <f t="shared" si="182"/>
        <v>37.349999999999994</v>
      </c>
      <c r="DE214" s="9">
        <v>170</v>
      </c>
      <c r="DF214" s="212">
        <f t="shared" si="183"/>
        <v>79.497210401891323</v>
      </c>
      <c r="DG214" s="264"/>
      <c r="DH214" s="265"/>
      <c r="DI214" s="265"/>
      <c r="DJ214" s="266"/>
      <c r="DK214" s="190">
        <v>143.93</v>
      </c>
      <c r="DL214" s="190">
        <v>143.93</v>
      </c>
      <c r="DM214" s="190">
        <v>143.93</v>
      </c>
      <c r="DN214" s="212">
        <v>143.93</v>
      </c>
      <c r="DO214" s="190">
        <v>142.94999999999999</v>
      </c>
      <c r="DP214" s="190">
        <v>142.94999999999999</v>
      </c>
      <c r="DQ214" s="190">
        <v>142.94999999999999</v>
      </c>
      <c r="DR214" s="212">
        <v>142.94999999999999</v>
      </c>
      <c r="DS214" s="150"/>
      <c r="DT214" s="190">
        <v>126</v>
      </c>
      <c r="DU214" s="190">
        <v>115</v>
      </c>
      <c r="DV214" s="190">
        <v>124</v>
      </c>
      <c r="DW214" s="190">
        <v>138</v>
      </c>
      <c r="DX214" s="190">
        <v>134</v>
      </c>
      <c r="DY214" s="190">
        <v>164</v>
      </c>
      <c r="DZ214" s="190">
        <v>212</v>
      </c>
      <c r="EA214" s="190">
        <v>212</v>
      </c>
      <c r="EB214" s="190"/>
      <c r="EC214" s="190"/>
      <c r="ED214" s="190">
        <v>120.5</v>
      </c>
      <c r="EE214" s="190">
        <v>180.5</v>
      </c>
      <c r="EF214" s="190">
        <v>175</v>
      </c>
      <c r="EG214" s="190">
        <v>165</v>
      </c>
      <c r="EH214" s="212">
        <v>155</v>
      </c>
      <c r="EI214" s="213"/>
      <c r="EJ214" s="211">
        <v>30</v>
      </c>
      <c r="EK214" s="190">
        <v>40</v>
      </c>
      <c r="EL214" s="190">
        <v>53</v>
      </c>
      <c r="EM214" s="190">
        <v>53</v>
      </c>
      <c r="EN214" s="190"/>
      <c r="EO214" s="190"/>
      <c r="EP214" s="190"/>
      <c r="EQ214" s="190"/>
      <c r="ER214" s="190"/>
      <c r="ES214" s="190"/>
      <c r="ET214" s="190">
        <v>35</v>
      </c>
      <c r="EU214" s="190">
        <v>53</v>
      </c>
      <c r="EV214" s="190">
        <v>40</v>
      </c>
      <c r="EW214" s="190">
        <v>40</v>
      </c>
      <c r="EX214" s="212">
        <v>40</v>
      </c>
      <c r="EY214" s="211"/>
      <c r="EZ214" s="75">
        <f t="shared" si="186"/>
        <v>-9.7550494198538881E-2</v>
      </c>
      <c r="FA214" s="89">
        <f t="shared" si="191"/>
        <v>-0.1</v>
      </c>
      <c r="FB214" s="212"/>
      <c r="FC214" s="213">
        <f t="shared" si="160"/>
        <v>10</v>
      </c>
      <c r="FD214" s="213">
        <f t="shared" si="161"/>
        <v>20</v>
      </c>
      <c r="FE214" s="213">
        <f t="shared" si="162"/>
        <v>33</v>
      </c>
      <c r="FF214" s="213">
        <f t="shared" si="163"/>
        <v>33</v>
      </c>
      <c r="FG214" s="213"/>
      <c r="FH214" s="213"/>
      <c r="FI214" s="213"/>
      <c r="FJ214" s="213"/>
      <c r="FK214" s="213"/>
      <c r="FL214" s="213"/>
      <c r="FM214" s="213">
        <f t="shared" si="164"/>
        <v>15</v>
      </c>
      <c r="FN214" s="213">
        <f t="shared" si="165"/>
        <v>33</v>
      </c>
      <c r="FO214" s="213">
        <f t="shared" si="166"/>
        <v>20</v>
      </c>
      <c r="FP214" s="213">
        <f t="shared" si="167"/>
        <v>20</v>
      </c>
      <c r="FQ214" s="213">
        <f t="shared" si="168"/>
        <v>20</v>
      </c>
      <c r="FR214" s="213"/>
      <c r="FS214" s="211"/>
      <c r="FT214" s="190"/>
      <c r="FU214" s="190"/>
      <c r="FV214" s="190"/>
      <c r="FW214" s="190"/>
      <c r="FX214" s="190"/>
      <c r="FY214" s="190"/>
      <c r="FZ214" s="190"/>
      <c r="GA214" s="190"/>
      <c r="GB214" s="190"/>
      <c r="GC214" s="190"/>
      <c r="GD214" s="190"/>
      <c r="GE214" s="190"/>
      <c r="GF214" s="190"/>
      <c r="GG214" s="212"/>
    </row>
    <row r="215" spans="2:189">
      <c r="B215" s="33">
        <v>43417</v>
      </c>
      <c r="C215" s="30" t="s">
        <v>20</v>
      </c>
      <c r="D215" s="30">
        <v>2018</v>
      </c>
      <c r="E215" s="30" t="str">
        <f t="shared" ref="E215" si="193">D215&amp;C215</f>
        <v>2018S46</v>
      </c>
      <c r="F215" s="30" t="str">
        <f t="shared" si="133"/>
        <v>112018</v>
      </c>
      <c r="G215" s="208" t="str">
        <f>VLOOKUP(Horizontal!$C215&amp;Horizontal!$B215&amp;Horizontal!G$11,Vertical!$E:$O,G$10,0)</f>
        <v>-6,18</v>
      </c>
      <c r="H215" s="207">
        <f>(VLOOKUP(Horizontal!$C215&amp;Horizontal!$B215&amp;Horizontal!H$11,Vertical!$E:$O,H$10,0))+0</f>
        <v>117.87</v>
      </c>
      <c r="I215" s="207">
        <f>(VLOOKUP(Horizontal!$C215&amp;Horizontal!$B215&amp;Horizontal!I$11,Vertical!$E:$O,I$10,0))+0</f>
        <v>86.49</v>
      </c>
      <c r="J215" s="207">
        <f>(VLOOKUP(Horizontal!$C215&amp;Horizontal!$B215&amp;Horizontal!J$11,Vertical!$E:$O,J$10,0))+0</f>
        <v>98.82</v>
      </c>
      <c r="K215" s="207">
        <f>(VLOOKUP(Horizontal!$C215&amp;Horizontal!$B215&amp;Horizontal!K$11,Vertical!$E:$O,K$10,0))+0</f>
        <v>118.24</v>
      </c>
      <c r="L215" s="207">
        <f>(VLOOKUP(Horizontal!$C215&amp;Horizontal!$B215&amp;Horizontal!L$11,Vertical!$E:$O,L$10,0))+0</f>
        <v>176.77</v>
      </c>
      <c r="M215" s="207">
        <f>(VLOOKUP(Horizontal!$C215&amp;Horizontal!$B215&amp;Horizontal!M$11,Vertical!$E:$O,M$10,0))+0</f>
        <v>174.32</v>
      </c>
      <c r="N215" s="207">
        <f>(VLOOKUP(Horizontal!$C215&amp;Horizontal!$B215&amp;Horizontal!N$11,Vertical!$E:$O,N$10,0))+0</f>
        <v>165.23</v>
      </c>
      <c r="O215" s="207">
        <f>(VLOOKUP(Horizontal!$C215&amp;Horizontal!$B215&amp;Horizontal!O$11,Vertical!$E:$O,O$10,0))+0</f>
        <v>154.76</v>
      </c>
      <c r="P215" s="209">
        <f>(VLOOKUP(Horizontal!$C215&amp;Horizontal!$B215&amp;Horizontal!P$11,Vertical!$E:$O,P$10,0))+0</f>
        <v>149.66999999999999</v>
      </c>
      <c r="Q215" s="210">
        <f>(VLOOKUP(Horizontal!$C215&amp;Horizontal!$B215&amp;Horizontal!Q$11,Vertical!$E:$O,Q$10,0))+0</f>
        <v>55</v>
      </c>
      <c r="R215" s="207">
        <f>(VLOOKUP(Horizontal!$C215&amp;Horizontal!$B215&amp;Horizontal!R$11,Vertical!$E:$O,R$10,0))+0</f>
        <v>62</v>
      </c>
      <c r="S215" s="207">
        <f>(VLOOKUP(Horizontal!$C215&amp;Horizontal!$B215&amp;Horizontal!S$11,Vertical!$E:$O,S$10,0))+0</f>
        <v>65</v>
      </c>
      <c r="T215" s="207">
        <f>(VLOOKUP(Horizontal!$C215&amp;Horizontal!$B215&amp;Horizontal!T$11,Vertical!$E:$O,T$10,0))+0</f>
        <v>60</v>
      </c>
      <c r="U215" s="207">
        <f>(VLOOKUP(Horizontal!$C215&amp;Horizontal!$B215&amp;Horizontal!U$11,Vertical!$E:$O,U$10,0))+0</f>
        <v>49</v>
      </c>
      <c r="V215" s="207">
        <f>(VLOOKUP(Horizontal!$C215&amp;Horizontal!$B215&amp;Horizontal!V$11,Vertical!$E:$O,V$10,0))+0</f>
        <v>38</v>
      </c>
      <c r="W215" s="207">
        <f>(VLOOKUP(Horizontal!$C215&amp;Horizontal!$B215&amp;Horizontal!W$11,Vertical!$E:$O,W$10,0))+0</f>
        <v>33</v>
      </c>
      <c r="X215" s="207">
        <f>(VLOOKUP(Horizontal!$C215&amp;Horizontal!$B215&amp;Horizontal!X$11,Vertical!$E:$O,X$10,0))+0</f>
        <v>25</v>
      </c>
      <c r="Y215" s="209">
        <f>(VLOOKUP(Horizontal!$C215&amp;Horizontal!$B215&amp;Horizontal!Y$11,Vertical!$E:$O,Y$10,0))+0</f>
        <v>21</v>
      </c>
      <c r="Z215" s="210">
        <f>(VLOOKUP(Horizontal!$C215&amp;Horizontal!$B215&amp;Horizontal!Z$11,Vertical!$E:$O,Z$10,0))+0</f>
        <v>96.43</v>
      </c>
      <c r="AA215" s="207">
        <f>(VLOOKUP(Horizontal!$C215&amp;Horizontal!$B215&amp;Horizontal!AA$11,Vertical!$E:$O,AA$10,0))+0</f>
        <v>100</v>
      </c>
      <c r="AB215" s="207">
        <f>(VLOOKUP(Horizontal!$C215&amp;Horizontal!$B215&amp;Horizontal!AB$11,Vertical!$E:$O,AB$10,0))+0</f>
        <v>100</v>
      </c>
      <c r="AC215" s="207">
        <f>(VLOOKUP(Horizontal!$C215&amp;Horizontal!$B215&amp;Horizontal!AC$11,Vertical!$E:$O,AC$10,0))+0</f>
        <v>96.3</v>
      </c>
      <c r="AD215" s="207">
        <f>(VLOOKUP(Horizontal!$C215&amp;Horizontal!$B215&amp;Horizontal!AD$11,Vertical!$E:$O,AD$10,0))+0</f>
        <v>86.21</v>
      </c>
      <c r="AE215" s="207">
        <f>(VLOOKUP(Horizontal!$C215&amp;Horizontal!$B215&amp;Horizontal!AE$11,Vertical!$E:$O,AE$10,0))+0</f>
        <v>71.88</v>
      </c>
      <c r="AF215" s="207">
        <f>(VLOOKUP(Horizontal!$C215&amp;Horizontal!$B215&amp;Horizontal!AF$11,Vertical!$E:$O,AF$10,0))+0</f>
        <v>48.39</v>
      </c>
      <c r="AG215" s="207">
        <f>(VLOOKUP(Horizontal!$C215&amp;Horizontal!$B215&amp;Horizontal!AG$11,Vertical!$E:$O,AG$10,0))+0</f>
        <v>35.479999999999997</v>
      </c>
      <c r="AH215" s="209">
        <f>(VLOOKUP(Horizontal!$C215&amp;Horizontal!$B215&amp;Horizontal!AH$11,Vertical!$E:$O,AH$10,0))+0</f>
        <v>33.33</v>
      </c>
      <c r="AI215" s="210">
        <f>(VLOOKUP(Horizontal!$C215&amp;Horizontal!$B215&amp;Horizontal!AI$11,Vertical!$E:$O,AI$10,0))+0</f>
        <v>0</v>
      </c>
      <c r="AJ215" s="207">
        <f>(VLOOKUP(Horizontal!$C215&amp;Horizontal!$B215&amp;Horizontal!AJ$11,Vertical!$E:$O,AJ$10,0))+0</f>
        <v>0</v>
      </c>
      <c r="AK215" s="207">
        <f>(VLOOKUP(Horizontal!$C215&amp;Horizontal!$B215&amp;Horizontal!AK$11,Vertical!$E:$O,AK$10,0))+0</f>
        <v>0</v>
      </c>
      <c r="AL215" s="207">
        <f>(VLOOKUP(Horizontal!$C215&amp;Horizontal!$B215&amp;Horizontal!AL$11,Vertical!$E:$O,AL$10,0))+0</f>
        <v>0</v>
      </c>
      <c r="AM215" s="207">
        <f>(VLOOKUP(Horizontal!$C215&amp;Horizontal!$B215&amp;Horizontal!AM$11,Vertical!$E:$O,AM$10,0))+0</f>
        <v>6.9</v>
      </c>
      <c r="AN215" s="207">
        <f>(VLOOKUP(Horizontal!$C215&amp;Horizontal!$B215&amp;Horizontal!AN$11,Vertical!$E:$O,AN$10,0))+0</f>
        <v>21.88</v>
      </c>
      <c r="AO215" s="207">
        <f>(VLOOKUP(Horizontal!$C215&amp;Horizontal!$B215&amp;Horizontal!AO$11,Vertical!$E:$O,AO$10,0))+0</f>
        <v>51.61</v>
      </c>
      <c r="AP215" s="207">
        <f>(VLOOKUP(Horizontal!$C215&amp;Horizontal!$B215&amp;Horizontal!AP$11,Vertical!$E:$O,AP$10,0))+0</f>
        <v>61.29</v>
      </c>
      <c r="AQ215" s="209">
        <f>(VLOOKUP(Horizontal!$C215&amp;Horizontal!$B215&amp;Horizontal!AQ$11,Vertical!$E:$O,AQ$10,0))+0</f>
        <v>56.67</v>
      </c>
      <c r="AR215" s="210">
        <f>(VLOOKUP(Horizontal!$C215&amp;Horizontal!$B215&amp;Horizontal!AR$11,Vertical!$E:$O,AR$10,0))+0</f>
        <v>3.57</v>
      </c>
      <c r="AS215" s="207">
        <f>(VLOOKUP(Horizontal!$C215&amp;Horizontal!$B215&amp;Horizontal!AS$11,Vertical!$E:$O,AS$10,0))+0</f>
        <v>0</v>
      </c>
      <c r="AT215" s="207">
        <f>(VLOOKUP(Horizontal!$C215&amp;Horizontal!$B215&amp;Horizontal!AT$11,Vertical!$E:$O,AT$10,0))+0</f>
        <v>0</v>
      </c>
      <c r="AU215" s="207">
        <f>(VLOOKUP(Horizontal!$C215&amp;Horizontal!$B215&amp;Horizontal!AU$11,Vertical!$E:$O,AU$10,0))+0</f>
        <v>3.7</v>
      </c>
      <c r="AV215" s="207">
        <f>(VLOOKUP(Horizontal!$C215&amp;Horizontal!$B215&amp;Horizontal!AV$11,Vertical!$E:$O,AV$10,0))+0</f>
        <v>6.9</v>
      </c>
      <c r="AW215" s="207">
        <f>(VLOOKUP(Horizontal!$C215&amp;Horizontal!$B215&amp;Horizontal!AW$11,Vertical!$E:$O,AW$10,0))+0</f>
        <v>6.25</v>
      </c>
      <c r="AX215" s="207">
        <f>(VLOOKUP(Horizontal!$C215&amp;Horizontal!$B215&amp;Horizontal!AX$11,Vertical!$E:$O,AX$10,0))+0</f>
        <v>0</v>
      </c>
      <c r="AY215" s="207">
        <f>(VLOOKUP(Horizontal!$C215&amp;Horizontal!$B215&amp;Horizontal!AY$11,Vertical!$E:$O,AY$10,0))+0</f>
        <v>3.23</v>
      </c>
      <c r="AZ215" s="209">
        <f>(VLOOKUP(Horizontal!$C215&amp;Horizontal!$B215&amp;Horizontal!AZ$11,Vertical!$E:$O,AZ$10,0))+0</f>
        <v>10</v>
      </c>
      <c r="BA215" s="208">
        <f>(VLOOKUP(Horizontal!$C215&amp;Horizontal!$B215&amp;Horizontal!BA$11,Vertical!$E:$O,BA$10,0))+0</f>
        <v>23.32</v>
      </c>
      <c r="BB215" s="210">
        <f>(VLOOKUP(Horizontal!$C215&amp;Horizontal!$B215&amp;Horizontal!BB$11,Vertical!$E:$O,BB$10,0))+0</f>
        <v>143.81</v>
      </c>
      <c r="BC215" s="207">
        <f>(VLOOKUP(Horizontal!$C215&amp;Horizontal!$B215&amp;Horizontal!BC$11,Vertical!$E:$O,BC$10,0))+0</f>
        <v>113.85</v>
      </c>
      <c r="BD215" s="207">
        <f>(VLOOKUP(Horizontal!$C215&amp;Horizontal!$B215&amp;Horizontal!BD$11,Vertical!$E:$O,BD$10,0))+0</f>
        <v>143.66</v>
      </c>
      <c r="BE215" s="207">
        <f>(VLOOKUP(Horizontal!$C215&amp;Horizontal!$B215&amp;Horizontal!BE$11,Vertical!$E:$O,BE$10,0))+0</f>
        <v>165.16</v>
      </c>
      <c r="BF215" s="207">
        <f>(VLOOKUP(Horizontal!$C215&amp;Horizontal!$B215&amp;Horizontal!BF$11,Vertical!$E:$O,BF$10,0))+0</f>
        <v>224.08</v>
      </c>
      <c r="BG215" s="207">
        <f>(VLOOKUP(Horizontal!$C215&amp;Horizontal!$B215&amp;Horizontal!BG$11,Vertical!$E:$O,BG$10,0))+0</f>
        <v>215.93</v>
      </c>
      <c r="BH215" s="207">
        <f>(VLOOKUP(Horizontal!$C215&amp;Horizontal!$B215&amp;Horizontal!BH$11,Vertical!$E:$O,BH$10,0))+0</f>
        <v>203.19</v>
      </c>
      <c r="BI215" s="207">
        <f>(VLOOKUP(Horizontal!$C215&amp;Horizontal!$B215&amp;Horizontal!BI$11,Vertical!$E:$O,BI$10,0))+0</f>
        <v>191.65</v>
      </c>
      <c r="BJ215" s="209">
        <f>(VLOOKUP(Horizontal!$C215&amp;Horizontal!$B215&amp;Horizontal!BJ$11,Vertical!$E:$O,BJ$10,0))+0</f>
        <v>186.45</v>
      </c>
      <c r="BK215" s="210">
        <f>(VLOOKUP(Horizontal!$C215&amp;Horizontal!$B215&amp;Horizontal!BK$11,Vertical!$E:$O,BK$10,0))+0</f>
        <v>54</v>
      </c>
      <c r="BL215" s="207">
        <f>(VLOOKUP(Horizontal!$C215&amp;Horizontal!$B215&amp;Horizontal!BL$11,Vertical!$E:$O,BL$10,0))+0</f>
        <v>54</v>
      </c>
      <c r="BM215" s="207">
        <f>(VLOOKUP(Horizontal!$C215&amp;Horizontal!$B215&amp;Horizontal!BM$11,Vertical!$E:$O,BM$10,0))+0</f>
        <v>50</v>
      </c>
      <c r="BN215" s="207">
        <f>(VLOOKUP(Horizontal!$C215&amp;Horizontal!$B215&amp;Horizontal!BN$11,Vertical!$E:$O,BN$10,0))+0</f>
        <v>46</v>
      </c>
      <c r="BO215" s="207">
        <f>(VLOOKUP(Horizontal!$C215&amp;Horizontal!$B215&amp;Horizontal!BO$11,Vertical!$E:$O,BO$10,0))+0</f>
        <v>41</v>
      </c>
      <c r="BP215" s="207">
        <f>(VLOOKUP(Horizontal!$C215&amp;Horizontal!$B215&amp;Horizontal!BP$11,Vertical!$E:$O,BP$10,0))+0</f>
        <v>35</v>
      </c>
      <c r="BQ215" s="207">
        <f>(VLOOKUP(Horizontal!$C215&amp;Horizontal!$B215&amp;Horizontal!BQ$11,Vertical!$E:$O,BQ$10,0))+0</f>
        <v>33</v>
      </c>
      <c r="BR215" s="207">
        <f>(VLOOKUP(Horizontal!$C215&amp;Horizontal!$B215&amp;Horizontal!BR$11,Vertical!$E:$O,BR$10,0))+0</f>
        <v>28</v>
      </c>
      <c r="BS215" s="209">
        <f>(VLOOKUP(Horizontal!$C215&amp;Horizontal!$B215&amp;Horizontal!BS$11,Vertical!$E:$O,BS$10,0))+0</f>
        <v>23</v>
      </c>
      <c r="BT215" s="210">
        <f>(VLOOKUP(Horizontal!$C215&amp;Horizontal!$B215&amp;Horizontal!BT$11,Vertical!$E:$O,BT$10,0))+0</f>
        <v>83.33</v>
      </c>
      <c r="BU215" s="207">
        <f>(VLOOKUP(Horizontal!$C215&amp;Horizontal!$B215&amp;Horizontal!BU$11,Vertical!$E:$O,BU$10,0))+0</f>
        <v>91.3</v>
      </c>
      <c r="BV215" s="207">
        <f>(VLOOKUP(Horizontal!$C215&amp;Horizontal!$B215&amp;Horizontal!BV$11,Vertical!$E:$O,BV$10,0))+0</f>
        <v>94.12</v>
      </c>
      <c r="BW215" s="207">
        <f>(VLOOKUP(Horizontal!$C215&amp;Horizontal!$B215&amp;Horizontal!BW$11,Vertical!$E:$O,BW$10,0))+0</f>
        <v>84.21</v>
      </c>
      <c r="BX215" s="207">
        <f>(VLOOKUP(Horizontal!$C215&amp;Horizontal!$B215&amp;Horizontal!BX$11,Vertical!$E:$O,BX$10,0))+0</f>
        <v>68.42</v>
      </c>
      <c r="BY215" s="207">
        <f>(VLOOKUP(Horizontal!$C215&amp;Horizontal!$B215&amp;Horizontal!BY$11,Vertical!$E:$O,BY$10,0))+0</f>
        <v>65</v>
      </c>
      <c r="BZ215" s="207">
        <f>(VLOOKUP(Horizontal!$C215&amp;Horizontal!$B215&amp;Horizontal!BZ$11,Vertical!$E:$O,BZ$10,0))+0</f>
        <v>50</v>
      </c>
      <c r="CA215" s="207">
        <f>(VLOOKUP(Horizontal!$C215&amp;Horizontal!$B215&amp;Horizontal!CA$11,Vertical!$E:$O,CA$10,0))+0</f>
        <v>45.83</v>
      </c>
      <c r="CB215" s="209">
        <f>(VLOOKUP(Horizontal!$C215&amp;Horizontal!$B215&amp;Horizontal!CB$11,Vertical!$E:$O,CB$10,0))+0</f>
        <v>33.33</v>
      </c>
      <c r="CC215" s="210">
        <f>(VLOOKUP(Horizontal!$C215&amp;Horizontal!$B215&amp;Horizontal!CC$11,Vertical!$E:$O,CC$10,0))+0</f>
        <v>8.33</v>
      </c>
      <c r="CD215" s="207">
        <f>(VLOOKUP(Horizontal!$C215&amp;Horizontal!$B215&amp;Horizontal!CD$11,Vertical!$E:$O,CD$10,0))+0</f>
        <v>4.3499999999999996</v>
      </c>
      <c r="CE215" s="207">
        <f>(VLOOKUP(Horizontal!$C215&amp;Horizontal!$B215&amp;Horizontal!CE$11,Vertical!$E:$O,CE$10,0))+0</f>
        <v>0</v>
      </c>
      <c r="CF215" s="207">
        <f>(VLOOKUP(Horizontal!$C215&amp;Horizontal!$B215&amp;Horizontal!CF$11,Vertical!$E:$O,CF$10,0))+0</f>
        <v>0</v>
      </c>
      <c r="CG215" s="207">
        <f>(VLOOKUP(Horizontal!$C215&amp;Horizontal!$B215&amp;Horizontal!CG$11,Vertical!$E:$O,CG$10,0))+0</f>
        <v>21.05</v>
      </c>
      <c r="CH215" s="207">
        <f>(VLOOKUP(Horizontal!$C215&amp;Horizontal!$B215&amp;Horizontal!CH$11,Vertical!$E:$O,CH$10,0))+0</f>
        <v>15</v>
      </c>
      <c r="CI215" s="207">
        <f>(VLOOKUP(Horizontal!$C215&amp;Horizontal!$B215&amp;Horizontal!CI$11,Vertical!$E:$O,CI$10,0))+0</f>
        <v>34.619999999999997</v>
      </c>
      <c r="CJ215" s="207">
        <f>(VLOOKUP(Horizontal!$C215&amp;Horizontal!$B215&amp;Horizontal!CJ$11,Vertical!$E:$O,CJ$10,0))+0</f>
        <v>29.17</v>
      </c>
      <c r="CK215" s="209">
        <f>(VLOOKUP(Horizontal!$C215&amp;Horizontal!$B215&amp;Horizontal!CK$11,Vertical!$E:$O,CK$10,0))+0</f>
        <v>41.67</v>
      </c>
      <c r="CL215" s="210">
        <f>(VLOOKUP(Horizontal!$C215&amp;Horizontal!$B215&amp;Horizontal!CL$11,Vertical!$E:$O,CL$10,0))+0</f>
        <v>8.33</v>
      </c>
      <c r="CM215" s="207">
        <f>(VLOOKUP(Horizontal!$C215&amp;Horizontal!$B215&amp;Horizontal!CM$11,Vertical!$E:$O,CM$10,0))+0</f>
        <v>4.3499999999999996</v>
      </c>
      <c r="CN215" s="207">
        <f>(VLOOKUP(Horizontal!$C215&amp;Horizontal!$B215&amp;Horizontal!CN$11,Vertical!$E:$O,CN$10,0))+0</f>
        <v>5.88</v>
      </c>
      <c r="CO215" s="207">
        <f>(VLOOKUP(Horizontal!$C215&amp;Horizontal!$B215&amp;Horizontal!CO$11,Vertical!$E:$O,CO$10,0))+0</f>
        <v>15.79</v>
      </c>
      <c r="CP215" s="207">
        <f>(VLOOKUP(Horizontal!$C215&amp;Horizontal!$B215&amp;Horizontal!CP$11,Vertical!$E:$O,CP$10,0))+0</f>
        <v>10.53</v>
      </c>
      <c r="CQ215" s="207">
        <f>(VLOOKUP(Horizontal!$C215&amp;Horizontal!$B215&amp;Horizontal!CQ$11,Vertical!$E:$O,CQ$10,0))+0</f>
        <v>20</v>
      </c>
      <c r="CR215" s="207">
        <f>(VLOOKUP(Horizontal!$C215&amp;Horizontal!$B215&amp;Horizontal!CR$11,Vertical!$E:$O,CR$10,0))+0</f>
        <v>15.38</v>
      </c>
      <c r="CS215" s="207">
        <f>(VLOOKUP(Horizontal!$C215&amp;Horizontal!$B215&amp;Horizontal!CS$11,Vertical!$E:$O,CS$10,0))+0</f>
        <v>25</v>
      </c>
      <c r="CT215" s="207">
        <f>(VLOOKUP(Horizontal!$C215&amp;Horizontal!$B215&amp;Horizontal!CT$11,Vertical!$E:$O,CT$10,0))+0</f>
        <v>25</v>
      </c>
      <c r="CU215" s="150"/>
      <c r="CV215" s="211">
        <f t="shared" si="174"/>
        <v>25.939999999999998</v>
      </c>
      <c r="CW215" s="190">
        <f t="shared" si="175"/>
        <v>27.36</v>
      </c>
      <c r="CX215" s="190">
        <f t="shared" si="176"/>
        <v>44.84</v>
      </c>
      <c r="CY215" s="190">
        <f t="shared" si="177"/>
        <v>46.92</v>
      </c>
      <c r="CZ215" s="190">
        <f t="shared" si="178"/>
        <v>47.31</v>
      </c>
      <c r="DA215" s="190">
        <f t="shared" si="179"/>
        <v>41.610000000000014</v>
      </c>
      <c r="DB215" s="190">
        <f t="shared" si="180"/>
        <v>37.960000000000008</v>
      </c>
      <c r="DC215" s="190">
        <f t="shared" si="181"/>
        <v>36.890000000000015</v>
      </c>
      <c r="DD215" s="212">
        <f t="shared" si="182"/>
        <v>36.78</v>
      </c>
      <c r="DE215" s="9">
        <v>170</v>
      </c>
      <c r="DF215" s="212">
        <f t="shared" si="183"/>
        <v>90.587210401891326</v>
      </c>
      <c r="DG215" s="264"/>
      <c r="DH215" s="265"/>
      <c r="DI215" s="265"/>
      <c r="DJ215" s="266"/>
      <c r="DK215" s="190">
        <v>114.48</v>
      </c>
      <c r="DL215" s="190">
        <v>114.48</v>
      </c>
      <c r="DM215" s="190">
        <v>114.48</v>
      </c>
      <c r="DN215" s="212">
        <v>114.48</v>
      </c>
      <c r="DO215" s="190">
        <v>120.77</v>
      </c>
      <c r="DP215" s="190">
        <v>120.77</v>
      </c>
      <c r="DQ215" s="190">
        <v>120.77</v>
      </c>
      <c r="DR215" s="212">
        <v>120.77</v>
      </c>
      <c r="DS215" s="150"/>
      <c r="DT215" s="190">
        <v>114</v>
      </c>
      <c r="DU215" s="190">
        <v>78</v>
      </c>
      <c r="DV215" s="190">
        <v>96</v>
      </c>
      <c r="DW215" s="190">
        <v>115</v>
      </c>
      <c r="DX215" s="190"/>
      <c r="DY215" s="190"/>
      <c r="DZ215" s="190"/>
      <c r="EA215" s="190"/>
      <c r="EB215" s="190"/>
      <c r="EC215" s="190"/>
      <c r="ED215" s="190">
        <v>96</v>
      </c>
      <c r="EE215" s="190">
        <v>165</v>
      </c>
      <c r="EF215" s="190">
        <v>175</v>
      </c>
      <c r="EG215" s="190">
        <v>165</v>
      </c>
      <c r="EH215" s="212">
        <v>155</v>
      </c>
      <c r="EI215" s="213"/>
      <c r="EJ215" s="211">
        <v>30</v>
      </c>
      <c r="EK215" s="190">
        <v>35</v>
      </c>
      <c r="EL215" s="190">
        <v>50</v>
      </c>
      <c r="EM215" s="190">
        <v>50</v>
      </c>
      <c r="EN215" s="190"/>
      <c r="EO215" s="190"/>
      <c r="EP215" s="190"/>
      <c r="EQ215" s="190"/>
      <c r="ER215" s="190"/>
      <c r="ES215" s="190"/>
      <c r="ET215" s="190">
        <v>32.5</v>
      </c>
      <c r="EU215" s="190">
        <v>50</v>
      </c>
      <c r="EV215" s="190">
        <v>40</v>
      </c>
      <c r="EW215" s="190">
        <v>40</v>
      </c>
      <c r="EX215" s="212">
        <v>40</v>
      </c>
      <c r="EY215" s="211"/>
      <c r="EZ215" s="75">
        <f t="shared" si="186"/>
        <v>-5.1422865701447822E-2</v>
      </c>
      <c r="FA215" s="89">
        <f t="shared" si="191"/>
        <v>-0.1</v>
      </c>
      <c r="FB215" s="212"/>
      <c r="FC215" s="213">
        <f t="shared" si="160"/>
        <v>10</v>
      </c>
      <c r="FD215" s="213">
        <f t="shared" si="161"/>
        <v>15</v>
      </c>
      <c r="FE215" s="213">
        <f t="shared" si="162"/>
        <v>30</v>
      </c>
      <c r="FF215" s="213">
        <f t="shared" si="163"/>
        <v>30</v>
      </c>
      <c r="FG215" s="213"/>
      <c r="FH215" s="213"/>
      <c r="FI215" s="213"/>
      <c r="FJ215" s="213"/>
      <c r="FK215" s="213"/>
      <c r="FL215" s="213"/>
      <c r="FM215" s="213">
        <f t="shared" si="164"/>
        <v>12.5</v>
      </c>
      <c r="FN215" s="213">
        <f t="shared" si="165"/>
        <v>30</v>
      </c>
      <c r="FO215" s="213">
        <f t="shared" si="166"/>
        <v>20</v>
      </c>
      <c r="FP215" s="213">
        <f t="shared" si="167"/>
        <v>20</v>
      </c>
      <c r="FQ215" s="213">
        <f t="shared" si="168"/>
        <v>20</v>
      </c>
      <c r="FR215" s="213"/>
      <c r="FS215" s="211"/>
      <c r="FT215" s="190"/>
      <c r="FU215" s="190"/>
      <c r="FV215" s="190"/>
      <c r="FW215" s="190"/>
      <c r="FX215" s="190"/>
      <c r="FY215" s="190"/>
      <c r="FZ215" s="190"/>
      <c r="GA215" s="190"/>
      <c r="GB215" s="190"/>
      <c r="GC215" s="190"/>
      <c r="GD215" s="190"/>
      <c r="GE215" s="190"/>
      <c r="GF215" s="190"/>
      <c r="GG215" s="212"/>
    </row>
    <row r="216" spans="2:189">
      <c r="B216" s="33">
        <v>43424</v>
      </c>
      <c r="C216" s="30" t="s">
        <v>86</v>
      </c>
      <c r="D216" s="30">
        <v>2018</v>
      </c>
      <c r="E216" s="30" t="str">
        <f t="shared" ref="E216" si="194">D216&amp;C216</f>
        <v>2018S47</v>
      </c>
      <c r="F216" s="30" t="str">
        <f t="shared" si="133"/>
        <v>112018</v>
      </c>
      <c r="G216" s="208" t="str">
        <f>VLOOKUP(Horizontal!$C216&amp;Horizontal!$B216&amp;Horizontal!G$11,Vertical!$E:$O,G$10,0)</f>
        <v>-5,16</v>
      </c>
      <c r="H216" s="207">
        <f>(VLOOKUP(Horizontal!$C216&amp;Horizontal!$B216&amp;Horizontal!H$11,Vertical!$E:$O,H$10,0))+0</f>
        <v>117.74</v>
      </c>
      <c r="I216" s="207">
        <f>(VLOOKUP(Horizontal!$C216&amp;Horizontal!$B216&amp;Horizontal!I$11,Vertical!$E:$O,I$10,0))+0</f>
        <v>81.03</v>
      </c>
      <c r="J216" s="207">
        <f>(VLOOKUP(Horizontal!$C216&amp;Horizontal!$B216&amp;Horizontal!J$11,Vertical!$E:$O,J$10,0))+0</f>
        <v>96.46</v>
      </c>
      <c r="K216" s="207">
        <f>(VLOOKUP(Horizontal!$C216&amp;Horizontal!$B216&amp;Horizontal!K$11,Vertical!$E:$O,K$10,0))+0</f>
        <v>113.51</v>
      </c>
      <c r="L216" s="207">
        <f>(VLOOKUP(Horizontal!$C216&amp;Horizontal!$B216&amp;Horizontal!L$11,Vertical!$E:$O,L$10,0))+0</f>
        <v>175.89</v>
      </c>
      <c r="M216" s="207">
        <f>(VLOOKUP(Horizontal!$C216&amp;Horizontal!$B216&amp;Horizontal!M$11,Vertical!$E:$O,M$10,0))+0</f>
        <v>172.93</v>
      </c>
      <c r="N216" s="207">
        <f>(VLOOKUP(Horizontal!$C216&amp;Horizontal!$B216&amp;Horizontal!N$11,Vertical!$E:$O,N$10,0))+0</f>
        <v>164.97</v>
      </c>
      <c r="O216" s="207">
        <f>(VLOOKUP(Horizontal!$C216&amp;Horizontal!$B216&amp;Horizontal!O$11,Vertical!$E:$O,O$10,0))+0</f>
        <v>154.66999999999999</v>
      </c>
      <c r="P216" s="209">
        <f>(VLOOKUP(Horizontal!$C216&amp;Horizontal!$B216&amp;Horizontal!P$11,Vertical!$E:$O,P$10,0))+0</f>
        <v>149.06</v>
      </c>
      <c r="Q216" s="210">
        <f>(VLOOKUP(Horizontal!$C216&amp;Horizontal!$B216&amp;Horizontal!Q$11,Vertical!$E:$O,Q$10,0))+0</f>
        <v>59</v>
      </c>
      <c r="R216" s="207">
        <f>(VLOOKUP(Horizontal!$C216&amp;Horizontal!$B216&amp;Horizontal!R$11,Vertical!$E:$O,R$10,0))+0</f>
        <v>61</v>
      </c>
      <c r="S216" s="207">
        <f>(VLOOKUP(Horizontal!$C216&amp;Horizontal!$B216&amp;Horizontal!S$11,Vertical!$E:$O,S$10,0))+0</f>
        <v>60</v>
      </c>
      <c r="T216" s="207">
        <f>(VLOOKUP(Horizontal!$C216&amp;Horizontal!$B216&amp;Horizontal!T$11,Vertical!$E:$O,T$10,0))+0</f>
        <v>58</v>
      </c>
      <c r="U216" s="207">
        <f>(VLOOKUP(Horizontal!$C216&amp;Horizontal!$B216&amp;Horizontal!U$11,Vertical!$E:$O,U$10,0))+0</f>
        <v>49</v>
      </c>
      <c r="V216" s="207">
        <f>(VLOOKUP(Horizontal!$C216&amp;Horizontal!$B216&amp;Horizontal!V$11,Vertical!$E:$O,V$10,0))+0</f>
        <v>39</v>
      </c>
      <c r="W216" s="207">
        <f>(VLOOKUP(Horizontal!$C216&amp;Horizontal!$B216&amp;Horizontal!W$11,Vertical!$E:$O,W$10,0))+0</f>
        <v>38</v>
      </c>
      <c r="X216" s="207">
        <f>(VLOOKUP(Horizontal!$C216&amp;Horizontal!$B216&amp;Horizontal!X$11,Vertical!$E:$O,X$10,0))+0</f>
        <v>33</v>
      </c>
      <c r="Y216" s="209">
        <f>(VLOOKUP(Horizontal!$C216&amp;Horizontal!$B216&amp;Horizontal!Y$11,Vertical!$E:$O,Y$10,0))+0</f>
        <v>26</v>
      </c>
      <c r="Z216" s="210">
        <f>(VLOOKUP(Horizontal!$C216&amp;Horizontal!$B216&amp;Horizontal!Z$11,Vertical!$E:$O,Z$10,0))+0</f>
        <v>39.29</v>
      </c>
      <c r="AA216" s="207">
        <f>(VLOOKUP(Horizontal!$C216&amp;Horizontal!$B216&amp;Horizontal!AA$11,Vertical!$E:$O,AA$10,0))+0</f>
        <v>96.15</v>
      </c>
      <c r="AB216" s="207">
        <f>(VLOOKUP(Horizontal!$C216&amp;Horizontal!$B216&amp;Horizontal!AB$11,Vertical!$E:$O,AB$10,0))+0</f>
        <v>88.89</v>
      </c>
      <c r="AC216" s="207">
        <f>(VLOOKUP(Horizontal!$C216&amp;Horizontal!$B216&amp;Horizontal!AC$11,Vertical!$E:$O,AC$10,0))+0</f>
        <v>96.15</v>
      </c>
      <c r="AD216" s="207">
        <f>(VLOOKUP(Horizontal!$C216&amp;Horizontal!$B216&amp;Horizontal!AD$11,Vertical!$E:$O,AD$10,0))+0</f>
        <v>48.28</v>
      </c>
      <c r="AE216" s="207">
        <f>(VLOOKUP(Horizontal!$C216&amp;Horizontal!$B216&amp;Horizontal!AE$11,Vertical!$E:$O,AE$10,0))+0</f>
        <v>60.71</v>
      </c>
      <c r="AF216" s="207">
        <f>(VLOOKUP(Horizontal!$C216&amp;Horizontal!$B216&amp;Horizontal!AF$11,Vertical!$E:$O,AF$10,0))+0</f>
        <v>53.33</v>
      </c>
      <c r="AG216" s="207">
        <f>(VLOOKUP(Horizontal!$C216&amp;Horizontal!$B216&amp;Horizontal!AG$11,Vertical!$E:$O,AG$10,0))+0</f>
        <v>30</v>
      </c>
      <c r="AH216" s="209">
        <f>(VLOOKUP(Horizontal!$C216&amp;Horizontal!$B216&amp;Horizontal!AH$11,Vertical!$E:$O,AH$10,0))+0</f>
        <v>32.14</v>
      </c>
      <c r="AI216" s="210">
        <f>(VLOOKUP(Horizontal!$C216&amp;Horizontal!$B216&amp;Horizontal!AI$11,Vertical!$E:$O,AI$10,0))+0</f>
        <v>21.43</v>
      </c>
      <c r="AJ216" s="207">
        <f>(VLOOKUP(Horizontal!$C216&amp;Horizontal!$B216&amp;Horizontal!AJ$11,Vertical!$E:$O,AJ$10,0))+0</f>
        <v>3.85</v>
      </c>
      <c r="AK216" s="207">
        <f>(VLOOKUP(Horizontal!$C216&amp;Horizontal!$B216&amp;Horizontal!AK$11,Vertical!$E:$O,AK$10,0))+0</f>
        <v>3.7</v>
      </c>
      <c r="AL216" s="207">
        <f>(VLOOKUP(Horizontal!$C216&amp;Horizontal!$B216&amp;Horizontal!AL$11,Vertical!$E:$O,AL$10,0))+0</f>
        <v>3.85</v>
      </c>
      <c r="AM216" s="207">
        <f>(VLOOKUP(Horizontal!$C216&amp;Horizontal!$B216&amp;Horizontal!AM$11,Vertical!$E:$O,AM$10,0))+0</f>
        <v>10.34</v>
      </c>
      <c r="AN216" s="207">
        <f>(VLOOKUP(Horizontal!$C216&amp;Horizontal!$B216&amp;Horizontal!AN$11,Vertical!$E:$O,AN$10,0))+0</f>
        <v>32.14</v>
      </c>
      <c r="AO216" s="207">
        <f>(VLOOKUP(Horizontal!$C216&amp;Horizontal!$B216&amp;Horizontal!AO$11,Vertical!$E:$O,AO$10,0))+0</f>
        <v>26.67</v>
      </c>
      <c r="AP216" s="207">
        <f>(VLOOKUP(Horizontal!$C216&amp;Horizontal!$B216&amp;Horizontal!AP$11,Vertical!$E:$O,AP$10,0))+0</f>
        <v>43.33</v>
      </c>
      <c r="AQ216" s="209">
        <f>(VLOOKUP(Horizontal!$C216&amp;Horizontal!$B216&amp;Horizontal!AQ$11,Vertical!$E:$O,AQ$10,0))+0</f>
        <v>53.57</v>
      </c>
      <c r="AR216" s="210">
        <f>(VLOOKUP(Horizontal!$C216&amp;Horizontal!$B216&amp;Horizontal!AR$11,Vertical!$E:$O,AR$10,0))+0</f>
        <v>39.29</v>
      </c>
      <c r="AS216" s="207">
        <f>(VLOOKUP(Horizontal!$C216&amp;Horizontal!$B216&amp;Horizontal!AS$11,Vertical!$E:$O,AS$10,0))+0</f>
        <v>0</v>
      </c>
      <c r="AT216" s="207">
        <f>(VLOOKUP(Horizontal!$C216&amp;Horizontal!$B216&amp;Horizontal!AT$11,Vertical!$E:$O,AT$10,0))+0</f>
        <v>7.41</v>
      </c>
      <c r="AU216" s="207">
        <f>(VLOOKUP(Horizontal!$C216&amp;Horizontal!$B216&amp;Horizontal!AU$11,Vertical!$E:$O,AU$10,0))+0</f>
        <v>0</v>
      </c>
      <c r="AV216" s="207">
        <f>(VLOOKUP(Horizontal!$C216&amp;Horizontal!$B216&amp;Horizontal!AV$11,Vertical!$E:$O,AV$10,0))+0</f>
        <v>41.38</v>
      </c>
      <c r="AW216" s="207">
        <f>(VLOOKUP(Horizontal!$C216&amp;Horizontal!$B216&amp;Horizontal!AW$11,Vertical!$E:$O,AW$10,0))+0</f>
        <v>7.14</v>
      </c>
      <c r="AX216" s="207">
        <f>(VLOOKUP(Horizontal!$C216&amp;Horizontal!$B216&amp;Horizontal!AX$11,Vertical!$E:$O,AX$10,0))+0</f>
        <v>20</v>
      </c>
      <c r="AY216" s="207">
        <f>(VLOOKUP(Horizontal!$C216&amp;Horizontal!$B216&amp;Horizontal!AY$11,Vertical!$E:$O,AY$10,0))+0</f>
        <v>26.67</v>
      </c>
      <c r="AZ216" s="209">
        <f>(VLOOKUP(Horizontal!$C216&amp;Horizontal!$B216&amp;Horizontal!AZ$11,Vertical!$E:$O,AZ$10,0))+0</f>
        <v>14.29</v>
      </c>
      <c r="BA216" s="208">
        <f>(VLOOKUP(Horizontal!$C216&amp;Horizontal!$B216&amp;Horizontal!BA$11,Vertical!$E:$O,BA$10,0))+0</f>
        <v>24.94</v>
      </c>
      <c r="BB216" s="210">
        <f>(VLOOKUP(Horizontal!$C216&amp;Horizontal!$B216&amp;Horizontal!BB$11,Vertical!$E:$O,BB$10,0))+0</f>
        <v>143.05000000000001</v>
      </c>
      <c r="BC216" s="207">
        <f>(VLOOKUP(Horizontal!$C216&amp;Horizontal!$B216&amp;Horizontal!BC$11,Vertical!$E:$O,BC$10,0))+0</f>
        <v>108.33</v>
      </c>
      <c r="BD216" s="207">
        <f>(VLOOKUP(Horizontal!$C216&amp;Horizontal!$B216&amp;Horizontal!BD$11,Vertical!$E:$O,BD$10,0))+0</f>
        <v>143.44</v>
      </c>
      <c r="BE216" s="207">
        <f>(VLOOKUP(Horizontal!$C216&amp;Horizontal!$B216&amp;Horizontal!BE$11,Vertical!$E:$O,BE$10,0))+0</f>
        <v>158.72999999999999</v>
      </c>
      <c r="BF216" s="207">
        <f>(VLOOKUP(Horizontal!$C216&amp;Horizontal!$B216&amp;Horizontal!BF$11,Vertical!$E:$O,BF$10,0))+0</f>
        <v>224.13</v>
      </c>
      <c r="BG216" s="207">
        <f>(VLOOKUP(Horizontal!$C216&amp;Horizontal!$B216&amp;Horizontal!BG$11,Vertical!$E:$O,BG$10,0))+0</f>
        <v>215.81</v>
      </c>
      <c r="BH216" s="207">
        <f>(VLOOKUP(Horizontal!$C216&amp;Horizontal!$B216&amp;Horizontal!BH$11,Vertical!$E:$O,BH$10,0))+0</f>
        <v>202.82</v>
      </c>
      <c r="BI216" s="207">
        <f>(VLOOKUP(Horizontal!$C216&amp;Horizontal!$B216&amp;Horizontal!BI$11,Vertical!$E:$O,BI$10,0))+0</f>
        <v>191.54</v>
      </c>
      <c r="BJ216" s="209">
        <f>(VLOOKUP(Horizontal!$C216&amp;Horizontal!$B216&amp;Horizontal!BJ$11,Vertical!$E:$O,BJ$10,0))+0</f>
        <v>184.89</v>
      </c>
      <c r="BK216" s="210">
        <f>(VLOOKUP(Horizontal!$C216&amp;Horizontal!$B216&amp;Horizontal!BK$11,Vertical!$E:$O,BK$10,0))+0</f>
        <v>51</v>
      </c>
      <c r="BL216" s="207">
        <f>(VLOOKUP(Horizontal!$C216&amp;Horizontal!$B216&amp;Horizontal!BL$11,Vertical!$E:$O,BL$10,0))+0</f>
        <v>49</v>
      </c>
      <c r="BM216" s="207">
        <f>(VLOOKUP(Horizontal!$C216&amp;Horizontal!$B216&amp;Horizontal!BM$11,Vertical!$E:$O,BM$10,0))+0</f>
        <v>46</v>
      </c>
      <c r="BN216" s="207">
        <f>(VLOOKUP(Horizontal!$C216&amp;Horizontal!$B216&amp;Horizontal!BN$11,Vertical!$E:$O,BN$10,0))+0</f>
        <v>45</v>
      </c>
      <c r="BO216" s="207">
        <f>(VLOOKUP(Horizontal!$C216&amp;Horizontal!$B216&amp;Horizontal!BO$11,Vertical!$E:$O,BO$10,0))+0</f>
        <v>46</v>
      </c>
      <c r="BP216" s="207">
        <f>(VLOOKUP(Horizontal!$C216&amp;Horizontal!$B216&amp;Horizontal!BP$11,Vertical!$E:$O,BP$10,0))+0</f>
        <v>40</v>
      </c>
      <c r="BQ216" s="207">
        <f>(VLOOKUP(Horizontal!$C216&amp;Horizontal!$B216&amp;Horizontal!BQ$11,Vertical!$E:$O,BQ$10,0))+0</f>
        <v>36</v>
      </c>
      <c r="BR216" s="207">
        <f>(VLOOKUP(Horizontal!$C216&amp;Horizontal!$B216&amp;Horizontal!BR$11,Vertical!$E:$O,BR$10,0))+0</f>
        <v>31</v>
      </c>
      <c r="BS216" s="209">
        <f>(VLOOKUP(Horizontal!$C216&amp;Horizontal!$B216&amp;Horizontal!BS$11,Vertical!$E:$O,BS$10,0))+0</f>
        <v>27</v>
      </c>
      <c r="BT216" s="210">
        <f>(VLOOKUP(Horizontal!$C216&amp;Horizontal!$B216&amp;Horizontal!BT$11,Vertical!$E:$O,BT$10,0))+0</f>
        <v>37.5</v>
      </c>
      <c r="BU216" s="207">
        <f>(VLOOKUP(Horizontal!$C216&amp;Horizontal!$B216&amp;Horizontal!BU$11,Vertical!$E:$O,BU$10,0))+0</f>
        <v>82.61</v>
      </c>
      <c r="BV216" s="207">
        <f>(VLOOKUP(Horizontal!$C216&amp;Horizontal!$B216&amp;Horizontal!BV$11,Vertical!$E:$O,BV$10,0))+0</f>
        <v>55</v>
      </c>
      <c r="BW216" s="207">
        <f>(VLOOKUP(Horizontal!$C216&amp;Horizontal!$B216&amp;Horizontal!BW$11,Vertical!$E:$O,BW$10,0))+0</f>
        <v>70</v>
      </c>
      <c r="BX216" s="207">
        <f>(VLOOKUP(Horizontal!$C216&amp;Horizontal!$B216&amp;Horizontal!BX$11,Vertical!$E:$O,BX$10,0))+0</f>
        <v>52.17</v>
      </c>
      <c r="BY216" s="207">
        <f>(VLOOKUP(Horizontal!$C216&amp;Horizontal!$B216&amp;Horizontal!BY$11,Vertical!$E:$O,BY$10,0))+0</f>
        <v>43.48</v>
      </c>
      <c r="BZ216" s="207">
        <f>(VLOOKUP(Horizontal!$C216&amp;Horizontal!$B216&amp;Horizontal!BZ$11,Vertical!$E:$O,BZ$10,0))+0</f>
        <v>32</v>
      </c>
      <c r="CA216" s="207">
        <f>(VLOOKUP(Horizontal!$C216&amp;Horizontal!$B216&amp;Horizontal!CA$11,Vertical!$E:$O,CA$10,0))+0</f>
        <v>43.48</v>
      </c>
      <c r="CB216" s="209">
        <f>(VLOOKUP(Horizontal!$C216&amp;Horizontal!$B216&amp;Horizontal!CB$11,Vertical!$E:$O,CB$10,0))+0</f>
        <v>50</v>
      </c>
      <c r="CC216" s="210">
        <f>(VLOOKUP(Horizontal!$C216&amp;Horizontal!$B216&amp;Horizontal!CC$11,Vertical!$E:$O,CC$10,0))+0</f>
        <v>20.83</v>
      </c>
      <c r="CD216" s="207">
        <f>(VLOOKUP(Horizontal!$C216&amp;Horizontal!$B216&amp;Horizontal!CD$11,Vertical!$E:$O,CD$10,0))+0</f>
        <v>8.6999999999999993</v>
      </c>
      <c r="CE216" s="207">
        <f>(VLOOKUP(Horizontal!$C216&amp;Horizontal!$B216&amp;Horizontal!CE$11,Vertical!$E:$O,CE$10,0))+0</f>
        <v>20</v>
      </c>
      <c r="CF216" s="207">
        <f>(VLOOKUP(Horizontal!$C216&amp;Horizontal!$B216&amp;Horizontal!CF$11,Vertical!$E:$O,CF$10,0))+0</f>
        <v>15</v>
      </c>
      <c r="CG216" s="207">
        <f>(VLOOKUP(Horizontal!$C216&amp;Horizontal!$B216&amp;Horizontal!CG$11,Vertical!$E:$O,CG$10,0))+0</f>
        <v>13.04</v>
      </c>
      <c r="CH216" s="207">
        <f>(VLOOKUP(Horizontal!$C216&amp;Horizontal!$B216&amp;Horizontal!CH$11,Vertical!$E:$O,CH$10,0))+0</f>
        <v>26.09</v>
      </c>
      <c r="CI216" s="207">
        <f>(VLOOKUP(Horizontal!$C216&amp;Horizontal!$B216&amp;Horizontal!CI$11,Vertical!$E:$O,CI$10,0))+0</f>
        <v>32</v>
      </c>
      <c r="CJ216" s="207">
        <f>(VLOOKUP(Horizontal!$C216&amp;Horizontal!$B216&amp;Horizontal!CJ$11,Vertical!$E:$O,CJ$10,0))+0</f>
        <v>34.78</v>
      </c>
      <c r="CK216" s="209">
        <f>(VLOOKUP(Horizontal!$C216&amp;Horizontal!$B216&amp;Horizontal!CK$11,Vertical!$E:$O,CK$10,0))+0</f>
        <v>25</v>
      </c>
      <c r="CL216" s="210">
        <f>(VLOOKUP(Horizontal!$C216&amp;Horizontal!$B216&amp;Horizontal!CL$11,Vertical!$E:$O,CL$10,0))+0</f>
        <v>41.67</v>
      </c>
      <c r="CM216" s="207">
        <f>(VLOOKUP(Horizontal!$C216&amp;Horizontal!$B216&amp;Horizontal!CM$11,Vertical!$E:$O,CM$10,0))+0</f>
        <v>8.6999999999999993</v>
      </c>
      <c r="CN216" s="207">
        <f>(VLOOKUP(Horizontal!$C216&amp;Horizontal!$B216&amp;Horizontal!CN$11,Vertical!$E:$O,CN$10,0))+0</f>
        <v>25</v>
      </c>
      <c r="CO216" s="207">
        <f>(VLOOKUP(Horizontal!$C216&amp;Horizontal!$B216&amp;Horizontal!CO$11,Vertical!$E:$O,CO$10,0))+0</f>
        <v>15</v>
      </c>
      <c r="CP216" s="207">
        <f>(VLOOKUP(Horizontal!$C216&amp;Horizontal!$B216&amp;Horizontal!CP$11,Vertical!$E:$O,CP$10,0))+0</f>
        <v>34.78</v>
      </c>
      <c r="CQ216" s="207">
        <f>(VLOOKUP(Horizontal!$C216&amp;Horizontal!$B216&amp;Horizontal!CQ$11,Vertical!$E:$O,CQ$10,0))+0</f>
        <v>30.43</v>
      </c>
      <c r="CR216" s="207">
        <f>(VLOOKUP(Horizontal!$C216&amp;Horizontal!$B216&amp;Horizontal!CR$11,Vertical!$E:$O,CR$10,0))+0</f>
        <v>36</v>
      </c>
      <c r="CS216" s="207">
        <f>(VLOOKUP(Horizontal!$C216&amp;Horizontal!$B216&amp;Horizontal!CS$11,Vertical!$E:$O,CS$10,0))+0</f>
        <v>21.74</v>
      </c>
      <c r="CT216" s="207">
        <f>(VLOOKUP(Horizontal!$C216&amp;Horizontal!$B216&amp;Horizontal!CT$11,Vertical!$E:$O,CT$10,0))+0</f>
        <v>25</v>
      </c>
      <c r="CU216" s="150"/>
      <c r="CV216" s="211">
        <f t="shared" si="174"/>
        <v>25.310000000000016</v>
      </c>
      <c r="CW216" s="190">
        <f t="shared" si="175"/>
        <v>27.299999999999997</v>
      </c>
      <c r="CX216" s="190">
        <f t="shared" si="176"/>
        <v>46.980000000000004</v>
      </c>
      <c r="CY216" s="190">
        <f t="shared" si="177"/>
        <v>45.219999999999985</v>
      </c>
      <c r="CZ216" s="190">
        <f t="shared" si="178"/>
        <v>48.240000000000009</v>
      </c>
      <c r="DA216" s="190">
        <f t="shared" si="179"/>
        <v>42.879999999999995</v>
      </c>
      <c r="DB216" s="190">
        <f t="shared" si="180"/>
        <v>37.849999999999994</v>
      </c>
      <c r="DC216" s="190">
        <f t="shared" si="181"/>
        <v>36.870000000000005</v>
      </c>
      <c r="DD216" s="212">
        <f t="shared" si="182"/>
        <v>35.829999999999984</v>
      </c>
      <c r="DE216" s="9">
        <v>170</v>
      </c>
      <c r="DF216" s="212">
        <f t="shared" si="183"/>
        <v>90.717210401891336</v>
      </c>
      <c r="DG216" s="264"/>
      <c r="DH216" s="265"/>
      <c r="DI216" s="265"/>
      <c r="DJ216" s="266"/>
      <c r="DK216" s="190">
        <v>113.4</v>
      </c>
      <c r="DL216" s="190">
        <v>113.4</v>
      </c>
      <c r="DM216" s="190">
        <v>113.4</v>
      </c>
      <c r="DN216" s="212">
        <v>113.4</v>
      </c>
      <c r="DO216" s="190">
        <v>119.21</v>
      </c>
      <c r="DP216" s="190">
        <v>119.21</v>
      </c>
      <c r="DQ216" s="190">
        <v>119.21</v>
      </c>
      <c r="DR216" s="212">
        <v>119.21</v>
      </c>
      <c r="DS216" s="150"/>
      <c r="DT216" s="190">
        <v>118</v>
      </c>
      <c r="DU216" s="190">
        <v>80</v>
      </c>
      <c r="DV216" s="190">
        <v>95</v>
      </c>
      <c r="DW216" s="190">
        <v>113</v>
      </c>
      <c r="DX216" s="190">
        <v>113</v>
      </c>
      <c r="DY216" s="190">
        <v>153</v>
      </c>
      <c r="DZ216" s="190">
        <v>195</v>
      </c>
      <c r="EA216" s="190">
        <v>195</v>
      </c>
      <c r="EB216" s="190"/>
      <c r="EC216" s="190"/>
      <c r="ED216" s="190">
        <v>99</v>
      </c>
      <c r="EE216" s="190">
        <v>164</v>
      </c>
      <c r="EF216" s="190">
        <v>173</v>
      </c>
      <c r="EG216" s="190">
        <v>165</v>
      </c>
      <c r="EH216" s="212">
        <v>155</v>
      </c>
      <c r="EI216" s="213"/>
      <c r="EJ216" s="211">
        <v>28</v>
      </c>
      <c r="EK216" s="190">
        <v>35</v>
      </c>
      <c r="EL216" s="190">
        <v>53</v>
      </c>
      <c r="EM216" s="190">
        <v>53</v>
      </c>
      <c r="EN216" s="190"/>
      <c r="EO216" s="190"/>
      <c r="EP216" s="190"/>
      <c r="EQ216" s="190"/>
      <c r="ER216" s="190"/>
      <c r="ES216" s="190"/>
      <c r="ET216" s="190">
        <v>31.5</v>
      </c>
      <c r="EU216" s="190">
        <v>53</v>
      </c>
      <c r="EV216" s="190">
        <v>40</v>
      </c>
      <c r="EW216" s="190">
        <v>40</v>
      </c>
      <c r="EX216" s="212">
        <v>40</v>
      </c>
      <c r="EY216" s="211"/>
      <c r="EZ216" s="75">
        <f t="shared" si="186"/>
        <v>-4.1896719714192919E-2</v>
      </c>
      <c r="FA216" s="89">
        <f t="shared" si="191"/>
        <v>-0.1</v>
      </c>
      <c r="FB216" s="212"/>
      <c r="FC216" s="213">
        <f t="shared" si="160"/>
        <v>8</v>
      </c>
      <c r="FD216" s="213">
        <f t="shared" si="161"/>
        <v>15</v>
      </c>
      <c r="FE216" s="213">
        <f t="shared" si="162"/>
        <v>33</v>
      </c>
      <c r="FF216" s="213">
        <f t="shared" si="163"/>
        <v>33</v>
      </c>
      <c r="FG216" s="213"/>
      <c r="FH216" s="213"/>
      <c r="FI216" s="213"/>
      <c r="FJ216" s="213"/>
      <c r="FK216" s="213"/>
      <c r="FL216" s="213"/>
      <c r="FM216" s="213">
        <f t="shared" si="164"/>
        <v>11.5</v>
      </c>
      <c r="FN216" s="213">
        <f t="shared" si="165"/>
        <v>33</v>
      </c>
      <c r="FO216" s="213">
        <f t="shared" si="166"/>
        <v>20</v>
      </c>
      <c r="FP216" s="213">
        <f t="shared" si="167"/>
        <v>20</v>
      </c>
      <c r="FQ216" s="213">
        <f t="shared" si="168"/>
        <v>20</v>
      </c>
      <c r="FR216" s="213"/>
      <c r="FS216" s="211"/>
      <c r="FT216" s="190"/>
      <c r="FU216" s="190"/>
      <c r="FV216" s="190"/>
      <c r="FW216" s="190"/>
      <c r="FX216" s="190"/>
      <c r="FY216" s="190"/>
      <c r="FZ216" s="190"/>
      <c r="GA216" s="190"/>
      <c r="GB216" s="190"/>
      <c r="GC216" s="190"/>
      <c r="GD216" s="190"/>
      <c r="GE216" s="190"/>
      <c r="GF216" s="190"/>
      <c r="GG216" s="212"/>
    </row>
    <row r="217" spans="2:189">
      <c r="B217" s="33">
        <v>43431</v>
      </c>
      <c r="C217" s="30" t="s">
        <v>102</v>
      </c>
      <c r="D217" s="30">
        <v>2018</v>
      </c>
      <c r="E217" s="30" t="str">
        <f t="shared" ref="E217:E223" si="195">D217&amp;C217</f>
        <v>2018S48</v>
      </c>
      <c r="F217" s="30" t="str">
        <f t="shared" si="133"/>
        <v>11Final2018</v>
      </c>
      <c r="G217" s="208" t="str">
        <f>VLOOKUP(Horizontal!$C217&amp;Horizontal!$B217&amp;Horizontal!G$11,Vertical!$E:$O,G$10,0)</f>
        <v>-4,77</v>
      </c>
      <c r="H217" s="207">
        <f>(VLOOKUP(Horizontal!$C217&amp;Horizontal!$B217&amp;Horizontal!H$11,Vertical!$E:$O,H$10,0))+0</f>
        <v>117.53</v>
      </c>
      <c r="I217" s="207">
        <f>(VLOOKUP(Horizontal!$C217&amp;Horizontal!$B217&amp;Horizontal!I$11,Vertical!$E:$O,I$10,0))+0</f>
        <v>60.73</v>
      </c>
      <c r="J217" s="207">
        <f>(VLOOKUP(Horizontal!$C217&amp;Horizontal!$B217&amp;Horizontal!J$11,Vertical!$E:$O,J$10,0))+0</f>
        <v>79.84</v>
      </c>
      <c r="K217" s="207">
        <f>(VLOOKUP(Horizontal!$C217&amp;Horizontal!$B217&amp;Horizontal!K$11,Vertical!$E:$O,K$10,0))+0</f>
        <v>98.83</v>
      </c>
      <c r="L217" s="207">
        <f>(VLOOKUP(Horizontal!$C217&amp;Horizontal!$B217&amp;Horizontal!L$11,Vertical!$E:$O,L$10,0))+0</f>
        <v>161.33000000000001</v>
      </c>
      <c r="M217" s="207">
        <f>(VLOOKUP(Horizontal!$C217&amp;Horizontal!$B217&amp;Horizontal!M$11,Vertical!$E:$O,M$10,0))+0</f>
        <v>170.75</v>
      </c>
      <c r="N217" s="207">
        <f>(VLOOKUP(Horizontal!$C217&amp;Horizontal!$B217&amp;Horizontal!N$11,Vertical!$E:$O,N$10,0))+0</f>
        <v>164.34</v>
      </c>
      <c r="O217" s="207">
        <f>(VLOOKUP(Horizontal!$C217&amp;Horizontal!$B217&amp;Horizontal!O$11,Vertical!$E:$O,O$10,0))+0</f>
        <v>154.07</v>
      </c>
      <c r="P217" s="209">
        <f>(VLOOKUP(Horizontal!$C217&amp;Horizontal!$B217&amp;Horizontal!P$11,Vertical!$E:$O,P$10,0))+0</f>
        <v>149.1</v>
      </c>
      <c r="Q217" s="210">
        <f>(VLOOKUP(Horizontal!$C217&amp;Horizontal!$B217&amp;Horizontal!Q$11,Vertical!$E:$O,Q$10,0))+0</f>
        <v>56</v>
      </c>
      <c r="R217" s="207">
        <f>(VLOOKUP(Horizontal!$C217&amp;Horizontal!$B217&amp;Horizontal!R$11,Vertical!$E:$O,R$10,0))+0</f>
        <v>63</v>
      </c>
      <c r="S217" s="207">
        <f>(VLOOKUP(Horizontal!$C217&amp;Horizontal!$B217&amp;Horizontal!S$11,Vertical!$E:$O,S$10,0))+0</f>
        <v>64</v>
      </c>
      <c r="T217" s="207">
        <f>(VLOOKUP(Horizontal!$C217&amp;Horizontal!$B217&amp;Horizontal!T$11,Vertical!$E:$O,T$10,0))+0</f>
        <v>61</v>
      </c>
      <c r="U217" s="207">
        <f>(VLOOKUP(Horizontal!$C217&amp;Horizontal!$B217&amp;Horizontal!U$11,Vertical!$E:$O,U$10,0))+0</f>
        <v>53</v>
      </c>
      <c r="V217" s="207">
        <f>(VLOOKUP(Horizontal!$C217&amp;Horizontal!$B217&amp;Horizontal!V$11,Vertical!$E:$O,V$10,0))+0</f>
        <v>41</v>
      </c>
      <c r="W217" s="207">
        <f>(VLOOKUP(Horizontal!$C217&amp;Horizontal!$B217&amp;Horizontal!W$11,Vertical!$E:$O,W$10,0))+0</f>
        <v>36</v>
      </c>
      <c r="X217" s="207">
        <f>(VLOOKUP(Horizontal!$C217&amp;Horizontal!$B217&amp;Horizontal!X$11,Vertical!$E:$O,X$10,0))+0</f>
        <v>31</v>
      </c>
      <c r="Y217" s="209">
        <f>(VLOOKUP(Horizontal!$C217&amp;Horizontal!$B217&amp;Horizontal!Y$11,Vertical!$E:$O,Y$10,0))+0</f>
        <v>31</v>
      </c>
      <c r="Z217" s="210">
        <f>(VLOOKUP(Horizontal!$C217&amp;Horizontal!$B217&amp;Horizontal!Z$11,Vertical!$E:$O,Z$10,0))+0</f>
        <v>37.04</v>
      </c>
      <c r="AA217" s="207">
        <f>(VLOOKUP(Horizontal!$C217&amp;Horizontal!$B217&amp;Horizontal!AA$11,Vertical!$E:$O,AA$10,0))+0</f>
        <v>100</v>
      </c>
      <c r="AB217" s="207">
        <f>(VLOOKUP(Horizontal!$C217&amp;Horizontal!$B217&amp;Horizontal!AB$11,Vertical!$E:$O,AB$10,0))+0</f>
        <v>100</v>
      </c>
      <c r="AC217" s="207">
        <f>(VLOOKUP(Horizontal!$C217&amp;Horizontal!$B217&amp;Horizontal!AC$11,Vertical!$E:$O,AC$10,0))+0</f>
        <v>96.3</v>
      </c>
      <c r="AD217" s="207">
        <f>(VLOOKUP(Horizontal!$C217&amp;Horizontal!$B217&amp;Horizontal!AD$11,Vertical!$E:$O,AD$10,0))+0</f>
        <v>85.71</v>
      </c>
      <c r="AE217" s="207">
        <f>(VLOOKUP(Horizontal!$C217&amp;Horizontal!$B217&amp;Horizontal!AE$11,Vertical!$E:$O,AE$10,0))+0</f>
        <v>72.41</v>
      </c>
      <c r="AF217" s="207">
        <f>(VLOOKUP(Horizontal!$C217&amp;Horizontal!$B217&amp;Horizontal!AF$11,Vertical!$E:$O,AF$10,0))+0</f>
        <v>34.479999999999997</v>
      </c>
      <c r="AG217" s="207">
        <f>(VLOOKUP(Horizontal!$C217&amp;Horizontal!$B217&amp;Horizontal!AG$11,Vertical!$E:$O,AG$10,0))+0</f>
        <v>27.59</v>
      </c>
      <c r="AH217" s="209">
        <f>(VLOOKUP(Horizontal!$C217&amp;Horizontal!$B217&amp;Horizontal!AH$11,Vertical!$E:$O,AH$10,0))+0</f>
        <v>25</v>
      </c>
      <c r="AI217" s="210">
        <f>(VLOOKUP(Horizontal!$C217&amp;Horizontal!$B217&amp;Horizontal!AI$11,Vertical!$E:$O,AI$10,0))+0</f>
        <v>33.33</v>
      </c>
      <c r="AJ217" s="207">
        <f>(VLOOKUP(Horizontal!$C217&amp;Horizontal!$B217&amp;Horizontal!AJ$11,Vertical!$E:$O,AJ$10,0))+0</f>
        <v>0</v>
      </c>
      <c r="AK217" s="207">
        <f>(VLOOKUP(Horizontal!$C217&amp;Horizontal!$B217&amp;Horizontal!AK$11,Vertical!$E:$O,AK$10,0))+0</f>
        <v>0</v>
      </c>
      <c r="AL217" s="207">
        <f>(VLOOKUP(Horizontal!$C217&amp;Horizontal!$B217&amp;Horizontal!AL$11,Vertical!$E:$O,AL$10,0))+0</f>
        <v>0</v>
      </c>
      <c r="AM217" s="207">
        <f>(VLOOKUP(Horizontal!$C217&amp;Horizontal!$B217&amp;Horizontal!AM$11,Vertical!$E:$O,AM$10,0))+0</f>
        <v>3.57</v>
      </c>
      <c r="AN217" s="207">
        <f>(VLOOKUP(Horizontal!$C217&amp;Horizontal!$B217&amp;Horizontal!AN$11,Vertical!$E:$O,AN$10,0))+0</f>
        <v>20.69</v>
      </c>
      <c r="AO217" s="207">
        <f>(VLOOKUP(Horizontal!$C217&amp;Horizontal!$B217&amp;Horizontal!AO$11,Vertical!$E:$O,AO$10,0))+0</f>
        <v>58.62</v>
      </c>
      <c r="AP217" s="207">
        <f>(VLOOKUP(Horizontal!$C217&amp;Horizontal!$B217&amp;Horizontal!AP$11,Vertical!$E:$O,AP$10,0))+0</f>
        <v>62.07</v>
      </c>
      <c r="AQ217" s="209">
        <f>(VLOOKUP(Horizontal!$C217&amp;Horizontal!$B217&amp;Horizontal!AQ$11,Vertical!$E:$O,AQ$10,0))+0</f>
        <v>60.71</v>
      </c>
      <c r="AR217" s="210">
        <f>(VLOOKUP(Horizontal!$C217&amp;Horizontal!$B217&amp;Horizontal!AR$11,Vertical!$E:$O,AR$10,0))+0</f>
        <v>29.63</v>
      </c>
      <c r="AS217" s="207">
        <f>(VLOOKUP(Horizontal!$C217&amp;Horizontal!$B217&amp;Horizontal!AS$11,Vertical!$E:$O,AS$10,0))+0</f>
        <v>0</v>
      </c>
      <c r="AT217" s="207">
        <f>(VLOOKUP(Horizontal!$C217&amp;Horizontal!$B217&amp;Horizontal!AT$11,Vertical!$E:$O,AT$10,0))+0</f>
        <v>0</v>
      </c>
      <c r="AU217" s="207">
        <f>(VLOOKUP(Horizontal!$C217&amp;Horizontal!$B217&amp;Horizontal!AU$11,Vertical!$E:$O,AU$10,0))+0</f>
        <v>3.7</v>
      </c>
      <c r="AV217" s="207">
        <f>(VLOOKUP(Horizontal!$C217&amp;Horizontal!$B217&amp;Horizontal!AV$11,Vertical!$E:$O,AV$10,0))+0</f>
        <v>10.71</v>
      </c>
      <c r="AW217" s="207">
        <f>(VLOOKUP(Horizontal!$C217&amp;Horizontal!$B217&amp;Horizontal!AW$11,Vertical!$E:$O,AW$10,0))+0</f>
        <v>6.9</v>
      </c>
      <c r="AX217" s="207">
        <f>(VLOOKUP(Horizontal!$C217&amp;Horizontal!$B217&amp;Horizontal!AX$11,Vertical!$E:$O,AX$10,0))+0</f>
        <v>6.9</v>
      </c>
      <c r="AY217" s="207">
        <f>(VLOOKUP(Horizontal!$C217&amp;Horizontal!$B217&amp;Horizontal!AY$11,Vertical!$E:$O,AY$10,0))+0</f>
        <v>10.34</v>
      </c>
      <c r="AZ217" s="209">
        <f>(VLOOKUP(Horizontal!$C217&amp;Horizontal!$B217&amp;Horizontal!AZ$11,Vertical!$E:$O,AZ$10,0))+0</f>
        <v>14.29</v>
      </c>
      <c r="BA217" s="208">
        <f>(VLOOKUP(Horizontal!$C217&amp;Horizontal!$B217&amp;Horizontal!BA$11,Vertical!$E:$O,BA$10,0))+0</f>
        <v>24.68</v>
      </c>
      <c r="BB217" s="210">
        <f>(VLOOKUP(Horizontal!$C217&amp;Horizontal!$B217&amp;Horizontal!BB$11,Vertical!$E:$O,BB$10,0))+0</f>
        <v>142.15</v>
      </c>
      <c r="BC217" s="207">
        <f>(VLOOKUP(Horizontal!$C217&amp;Horizontal!$B217&amp;Horizontal!BC$11,Vertical!$E:$O,BC$10,0))+0</f>
        <v>91.7</v>
      </c>
      <c r="BD217" s="207">
        <f>(VLOOKUP(Horizontal!$C217&amp;Horizontal!$B217&amp;Horizontal!BD$11,Vertical!$E:$O,BD$10,0))+0</f>
        <v>126.06</v>
      </c>
      <c r="BE217" s="207">
        <f>(VLOOKUP(Horizontal!$C217&amp;Horizontal!$B217&amp;Horizontal!BE$11,Vertical!$E:$O,BE$10,0))+0</f>
        <v>141.71</v>
      </c>
      <c r="BF217" s="207">
        <f>(VLOOKUP(Horizontal!$C217&amp;Horizontal!$B217&amp;Horizontal!BF$11,Vertical!$E:$O,BF$10,0))+0</f>
        <v>208.37</v>
      </c>
      <c r="BG217" s="207">
        <f>(VLOOKUP(Horizontal!$C217&amp;Horizontal!$B217&amp;Horizontal!BG$11,Vertical!$E:$O,BG$10,0))+0</f>
        <v>215.06</v>
      </c>
      <c r="BH217" s="207">
        <f>(VLOOKUP(Horizontal!$C217&amp;Horizontal!$B217&amp;Horizontal!BH$11,Vertical!$E:$O,BH$10,0))+0</f>
        <v>201.56</v>
      </c>
      <c r="BI217" s="207">
        <f>(VLOOKUP(Horizontal!$C217&amp;Horizontal!$B217&amp;Horizontal!BI$11,Vertical!$E:$O,BI$10,0))+0</f>
        <v>191.28</v>
      </c>
      <c r="BJ217" s="209">
        <f>(VLOOKUP(Horizontal!$C217&amp;Horizontal!$B217&amp;Horizontal!BJ$11,Vertical!$E:$O,BJ$10,0))+0</f>
        <v>185.44</v>
      </c>
      <c r="BK217" s="210">
        <f>(VLOOKUP(Horizontal!$C217&amp;Horizontal!$B217&amp;Horizontal!BK$11,Vertical!$E:$O,BK$10,0))+0</f>
        <v>52</v>
      </c>
      <c r="BL217" s="207">
        <f>(VLOOKUP(Horizontal!$C217&amp;Horizontal!$B217&amp;Horizontal!BL$11,Vertical!$E:$O,BL$10,0))+0</f>
        <v>53</v>
      </c>
      <c r="BM217" s="207">
        <f>(VLOOKUP(Horizontal!$C217&amp;Horizontal!$B217&amp;Horizontal!BM$11,Vertical!$E:$O,BM$10,0))+0</f>
        <v>51</v>
      </c>
      <c r="BN217" s="207">
        <f>(VLOOKUP(Horizontal!$C217&amp;Horizontal!$B217&amp;Horizontal!BN$11,Vertical!$E:$O,BN$10,0))+0</f>
        <v>47</v>
      </c>
      <c r="BO217" s="207">
        <f>(VLOOKUP(Horizontal!$C217&amp;Horizontal!$B217&amp;Horizontal!BO$11,Vertical!$E:$O,BO$10,0))+0</f>
        <v>46</v>
      </c>
      <c r="BP217" s="207">
        <f>(VLOOKUP(Horizontal!$C217&amp;Horizontal!$B217&amp;Horizontal!BP$11,Vertical!$E:$O,BP$10,0))+0</f>
        <v>38</v>
      </c>
      <c r="BQ217" s="207">
        <f>(VLOOKUP(Horizontal!$C217&amp;Horizontal!$B217&amp;Horizontal!BQ$11,Vertical!$E:$O,BQ$10,0))+0</f>
        <v>34</v>
      </c>
      <c r="BR217" s="207">
        <f>(VLOOKUP(Horizontal!$C217&amp;Horizontal!$B217&amp;Horizontal!BR$11,Vertical!$E:$O,BR$10,0))+0</f>
        <v>33</v>
      </c>
      <c r="BS217" s="209">
        <f>(VLOOKUP(Horizontal!$C217&amp;Horizontal!$B217&amp;Horizontal!BS$11,Vertical!$E:$O,BS$10,0))+0</f>
        <v>29</v>
      </c>
      <c r="BT217" s="210">
        <f>(VLOOKUP(Horizontal!$C217&amp;Horizontal!$B217&amp;Horizontal!BT$11,Vertical!$E:$O,BT$10,0))+0</f>
        <v>45.83</v>
      </c>
      <c r="BU217" s="207">
        <f>(VLOOKUP(Horizontal!$C217&amp;Horizontal!$B217&amp;Horizontal!BU$11,Vertical!$E:$O,BU$10,0))+0</f>
        <v>90.48</v>
      </c>
      <c r="BV217" s="207">
        <f>(VLOOKUP(Horizontal!$C217&amp;Horizontal!$B217&amp;Horizontal!BV$11,Vertical!$E:$O,BV$10,0))+0</f>
        <v>81.819999999999993</v>
      </c>
      <c r="BW217" s="207">
        <f>(VLOOKUP(Horizontal!$C217&amp;Horizontal!$B217&amp;Horizontal!BW$11,Vertical!$E:$O,BW$10,0))+0</f>
        <v>82.14</v>
      </c>
      <c r="BX217" s="207">
        <f>(VLOOKUP(Horizontal!$C217&amp;Horizontal!$B217&amp;Horizontal!BX$11,Vertical!$E:$O,BX$10,0))+0</f>
        <v>83.33</v>
      </c>
      <c r="BY217" s="207">
        <f>(VLOOKUP(Horizontal!$C217&amp;Horizontal!$B217&amp;Horizontal!BY$11,Vertical!$E:$O,BY$10,0))+0</f>
        <v>50</v>
      </c>
      <c r="BZ217" s="207">
        <f>(VLOOKUP(Horizontal!$C217&amp;Horizontal!$B217&amp;Horizontal!BZ$11,Vertical!$E:$O,BZ$10,0))+0</f>
        <v>34.78</v>
      </c>
      <c r="CA217" s="207">
        <f>(VLOOKUP(Horizontal!$C217&amp;Horizontal!$B217&amp;Horizontal!CA$11,Vertical!$E:$O,CA$10,0))+0</f>
        <v>25</v>
      </c>
      <c r="CB217" s="209">
        <f>(VLOOKUP(Horizontal!$C217&amp;Horizontal!$B217&amp;Horizontal!CB$11,Vertical!$E:$O,CB$10,0))+0</f>
        <v>15</v>
      </c>
      <c r="CC217" s="210">
        <f>(VLOOKUP(Horizontal!$C217&amp;Horizontal!$B217&amp;Horizontal!CC$11,Vertical!$E:$O,CC$10,0))+0</f>
        <v>16.670000000000002</v>
      </c>
      <c r="CD217" s="207">
        <f>(VLOOKUP(Horizontal!$C217&amp;Horizontal!$B217&amp;Horizontal!CD$11,Vertical!$E:$O,CD$10,0))+0</f>
        <v>0</v>
      </c>
      <c r="CE217" s="207">
        <f>(VLOOKUP(Horizontal!$C217&amp;Horizontal!$B217&amp;Horizontal!CE$11,Vertical!$E:$O,CE$10,0))+0</f>
        <v>4.55</v>
      </c>
      <c r="CF217" s="207">
        <f>(VLOOKUP(Horizontal!$C217&amp;Horizontal!$B217&amp;Horizontal!CF$11,Vertical!$E:$O,CF$10,0))+0</f>
        <v>0</v>
      </c>
      <c r="CG217" s="207">
        <f>(VLOOKUP(Horizontal!$C217&amp;Horizontal!$B217&amp;Horizontal!CG$11,Vertical!$E:$O,CG$10,0))+0</f>
        <v>4.17</v>
      </c>
      <c r="CH217" s="207">
        <f>(VLOOKUP(Horizontal!$C217&amp;Horizontal!$B217&amp;Horizontal!CH$11,Vertical!$E:$O,CH$10,0))+0</f>
        <v>30.77</v>
      </c>
      <c r="CI217" s="207">
        <f>(VLOOKUP(Horizontal!$C217&amp;Horizontal!$B217&amp;Horizontal!CI$11,Vertical!$E:$O,CI$10,0))+0</f>
        <v>47.83</v>
      </c>
      <c r="CJ217" s="207">
        <f>(VLOOKUP(Horizontal!$C217&amp;Horizontal!$B217&amp;Horizontal!CJ$11,Vertical!$E:$O,CJ$10,0))+0</f>
        <v>45</v>
      </c>
      <c r="CK217" s="209">
        <f>(VLOOKUP(Horizontal!$C217&amp;Horizontal!$B217&amp;Horizontal!CK$11,Vertical!$E:$O,CK$10,0))+0</f>
        <v>55</v>
      </c>
      <c r="CL217" s="210">
        <f>(VLOOKUP(Horizontal!$C217&amp;Horizontal!$B217&amp;Horizontal!CL$11,Vertical!$E:$O,CL$10,0))+0</f>
        <v>37.5</v>
      </c>
      <c r="CM217" s="207">
        <f>(VLOOKUP(Horizontal!$C217&amp;Horizontal!$B217&amp;Horizontal!CM$11,Vertical!$E:$O,CM$10,0))+0</f>
        <v>9.52</v>
      </c>
      <c r="CN217" s="207">
        <f>(VLOOKUP(Horizontal!$C217&amp;Horizontal!$B217&amp;Horizontal!CN$11,Vertical!$E:$O,CN$10,0))+0</f>
        <v>13.64</v>
      </c>
      <c r="CO217" s="207">
        <f>(VLOOKUP(Horizontal!$C217&amp;Horizontal!$B217&amp;Horizontal!CO$11,Vertical!$E:$O,CO$10,0))+0</f>
        <v>17.86</v>
      </c>
      <c r="CP217" s="207">
        <f>(VLOOKUP(Horizontal!$C217&amp;Horizontal!$B217&amp;Horizontal!CP$11,Vertical!$E:$O,CP$10,0))+0</f>
        <v>12.5</v>
      </c>
      <c r="CQ217" s="207">
        <f>(VLOOKUP(Horizontal!$C217&amp;Horizontal!$B217&amp;Horizontal!CQ$11,Vertical!$E:$O,CQ$10,0))+0</f>
        <v>19.23</v>
      </c>
      <c r="CR217" s="207">
        <f>(VLOOKUP(Horizontal!$C217&amp;Horizontal!$B217&amp;Horizontal!CR$11,Vertical!$E:$O,CR$10,0))+0</f>
        <v>17.39</v>
      </c>
      <c r="CS217" s="207">
        <f>(VLOOKUP(Horizontal!$C217&amp;Horizontal!$B217&amp;Horizontal!CS$11,Vertical!$E:$O,CS$10,0))+0</f>
        <v>30</v>
      </c>
      <c r="CT217" s="207">
        <f>(VLOOKUP(Horizontal!$C217&amp;Horizontal!$B217&amp;Horizontal!CT$11,Vertical!$E:$O,CT$10,0))+0</f>
        <v>30</v>
      </c>
      <c r="CU217" s="150"/>
      <c r="CV217" s="211">
        <f t="shared" si="174"/>
        <v>24.620000000000005</v>
      </c>
      <c r="CW217" s="190">
        <f t="shared" si="175"/>
        <v>30.970000000000006</v>
      </c>
      <c r="CX217" s="190">
        <f t="shared" si="176"/>
        <v>46.22</v>
      </c>
      <c r="CY217" s="190">
        <f t="shared" si="177"/>
        <v>42.88000000000001</v>
      </c>
      <c r="CZ217" s="190">
        <f t="shared" si="178"/>
        <v>47.039999999999992</v>
      </c>
      <c r="DA217" s="190">
        <f t="shared" si="179"/>
        <v>44.31</v>
      </c>
      <c r="DB217" s="190">
        <f t="shared" si="180"/>
        <v>37.22</v>
      </c>
      <c r="DC217" s="190">
        <f t="shared" si="181"/>
        <v>37.210000000000008</v>
      </c>
      <c r="DD217" s="212">
        <f t="shared" si="182"/>
        <v>36.340000000000003</v>
      </c>
      <c r="DE217" s="9">
        <v>170</v>
      </c>
      <c r="DF217" s="212">
        <f t="shared" si="183"/>
        <v>90.92721040189133</v>
      </c>
      <c r="DG217" s="264"/>
      <c r="DH217" s="265"/>
      <c r="DI217" s="265"/>
      <c r="DJ217" s="266"/>
      <c r="DK217" s="190">
        <v>96.6</v>
      </c>
      <c r="DL217" s="190">
        <v>96.6</v>
      </c>
      <c r="DM217" s="190">
        <v>96.6</v>
      </c>
      <c r="DN217" s="212">
        <v>96.6</v>
      </c>
      <c r="DO217" s="190">
        <v>100.72</v>
      </c>
      <c r="DP217" s="190">
        <v>100.72</v>
      </c>
      <c r="DQ217" s="190">
        <v>100.72</v>
      </c>
      <c r="DR217" s="212">
        <v>100.72</v>
      </c>
      <c r="DS217" s="150"/>
      <c r="DT217" s="190">
        <v>121</v>
      </c>
      <c r="DU217" s="190">
        <v>59</v>
      </c>
      <c r="DV217" s="190">
        <v>80</v>
      </c>
      <c r="DW217" s="190">
        <v>100</v>
      </c>
      <c r="DX217" s="190">
        <v>100</v>
      </c>
      <c r="DY217" s="190">
        <v>145</v>
      </c>
      <c r="DZ217" s="190">
        <v>180</v>
      </c>
      <c r="EA217" s="190">
        <v>180</v>
      </c>
      <c r="EB217" s="190"/>
      <c r="EC217" s="190"/>
      <c r="ED217" s="190">
        <v>91.5</v>
      </c>
      <c r="EE217" s="190">
        <v>151.30000000000001</v>
      </c>
      <c r="EF217" s="190">
        <v>171</v>
      </c>
      <c r="EG217" s="190">
        <v>165</v>
      </c>
      <c r="EH217" s="212">
        <v>155</v>
      </c>
      <c r="EI217" s="213"/>
      <c r="EJ217" s="211">
        <v>26</v>
      </c>
      <c r="EK217" s="190">
        <v>33</v>
      </c>
      <c r="EL217" s="190">
        <v>50</v>
      </c>
      <c r="EM217" s="190">
        <v>50</v>
      </c>
      <c r="EN217" s="190"/>
      <c r="EO217" s="190"/>
      <c r="EP217" s="190"/>
      <c r="EQ217" s="190"/>
      <c r="ER217" s="190"/>
      <c r="ES217" s="190"/>
      <c r="ET217" s="190">
        <v>29.5</v>
      </c>
      <c r="EU217" s="190">
        <v>50</v>
      </c>
      <c r="EV217" s="190">
        <v>40</v>
      </c>
      <c r="EW217" s="190">
        <v>40</v>
      </c>
      <c r="EX217" s="212">
        <v>40</v>
      </c>
      <c r="EY217" s="211"/>
      <c r="EZ217" s="75">
        <f t="shared" si="186"/>
        <v>-3.7926373538999761E-2</v>
      </c>
      <c r="FA217" s="89">
        <f t="shared" si="191"/>
        <v>-0.1</v>
      </c>
      <c r="FB217" s="212"/>
      <c r="FC217" s="213">
        <f t="shared" si="160"/>
        <v>6</v>
      </c>
      <c r="FD217" s="213">
        <f t="shared" si="161"/>
        <v>13</v>
      </c>
      <c r="FE217" s="213">
        <f t="shared" si="162"/>
        <v>30</v>
      </c>
      <c r="FF217" s="213">
        <f t="shared" si="163"/>
        <v>30</v>
      </c>
      <c r="FG217" s="213"/>
      <c r="FH217" s="213"/>
      <c r="FI217" s="213"/>
      <c r="FJ217" s="213"/>
      <c r="FK217" s="213"/>
      <c r="FL217" s="213"/>
      <c r="FM217" s="213">
        <f t="shared" si="164"/>
        <v>9.5</v>
      </c>
      <c r="FN217" s="213">
        <f t="shared" si="165"/>
        <v>30</v>
      </c>
      <c r="FO217" s="213">
        <f t="shared" si="166"/>
        <v>20</v>
      </c>
      <c r="FP217" s="213">
        <f t="shared" si="167"/>
        <v>20</v>
      </c>
      <c r="FQ217" s="213">
        <f t="shared" si="168"/>
        <v>20</v>
      </c>
      <c r="FR217" s="213"/>
      <c r="FS217" s="211"/>
      <c r="FT217" s="190"/>
      <c r="FU217" s="190"/>
      <c r="FV217" s="190"/>
      <c r="FW217" s="190"/>
      <c r="FX217" s="190"/>
      <c r="FY217" s="190"/>
      <c r="FZ217" s="190"/>
      <c r="GA217" s="190"/>
      <c r="GB217" s="190"/>
      <c r="GC217" s="190"/>
      <c r="GD217" s="190"/>
      <c r="GE217" s="190"/>
      <c r="GF217" s="190"/>
      <c r="GG217" s="212"/>
    </row>
    <row r="218" spans="2:189">
      <c r="B218" s="33">
        <v>43438</v>
      </c>
      <c r="C218" s="30" t="s">
        <v>103</v>
      </c>
      <c r="D218" s="30">
        <v>2018</v>
      </c>
      <c r="E218" s="30" t="str">
        <f t="shared" si="195"/>
        <v>2018S49</v>
      </c>
      <c r="F218" s="30" t="str">
        <f t="shared" si="133"/>
        <v>122018</v>
      </c>
      <c r="G218" s="208" t="str">
        <f>VLOOKUP(Horizontal!$C218&amp;Horizontal!$B218&amp;Horizontal!G$11,Vertical!$E:$O,G$10,0)</f>
        <v>-0,61</v>
      </c>
      <c r="H218" s="207">
        <f>(VLOOKUP(Horizontal!$C218&amp;Horizontal!$B218&amp;Horizontal!H$11,Vertical!$E:$O,H$10,0))+0</f>
        <v>68.91</v>
      </c>
      <c r="I218" s="207">
        <f>(VLOOKUP(Horizontal!$C218&amp;Horizontal!$B218&amp;Horizontal!I$11,Vertical!$E:$O,I$10,0))+0</f>
        <v>95.38</v>
      </c>
      <c r="J218" s="207">
        <f>(VLOOKUP(Horizontal!$C218&amp;Horizontal!$B218&amp;Horizontal!J$11,Vertical!$E:$O,J$10,0))+0</f>
        <v>118.25</v>
      </c>
      <c r="K218" s="207">
        <f>(VLOOKUP(Horizontal!$C218&amp;Horizontal!$B218&amp;Horizontal!K$11,Vertical!$E:$O,K$10,0))+0</f>
        <v>131.32</v>
      </c>
      <c r="L218" s="207">
        <f>(VLOOKUP(Horizontal!$C218&amp;Horizontal!$B218&amp;Horizontal!L$11,Vertical!$E:$O,L$10,0))+0</f>
        <v>171.5</v>
      </c>
      <c r="M218" s="207">
        <f>(VLOOKUP(Horizontal!$C218&amp;Horizontal!$B218&amp;Horizontal!M$11,Vertical!$E:$O,M$10,0))+0</f>
        <v>170.13</v>
      </c>
      <c r="N218" s="207">
        <f>(VLOOKUP(Horizontal!$C218&amp;Horizontal!$B218&amp;Horizontal!N$11,Vertical!$E:$O,N$10,0))+0</f>
        <v>164.15</v>
      </c>
      <c r="O218" s="207">
        <f>(VLOOKUP(Horizontal!$C218&amp;Horizontal!$B218&amp;Horizontal!O$11,Vertical!$E:$O,O$10,0))+0</f>
        <v>154.02000000000001</v>
      </c>
      <c r="P218" s="209">
        <f>(VLOOKUP(Horizontal!$C218&amp;Horizontal!$B218&amp;Horizontal!P$11,Vertical!$E:$O,P$10,0))+0</f>
        <v>148.62</v>
      </c>
      <c r="Q218" s="210">
        <f>(VLOOKUP(Horizontal!$C218&amp;Horizontal!$B218&amp;Horizontal!Q$11,Vertical!$E:$O,Q$10,0))+0</f>
        <v>63</v>
      </c>
      <c r="R218" s="207">
        <f>(VLOOKUP(Horizontal!$C218&amp;Horizontal!$B218&amp;Horizontal!R$11,Vertical!$E:$O,R$10,0))+0</f>
        <v>62</v>
      </c>
      <c r="S218" s="207">
        <f>(VLOOKUP(Horizontal!$C218&amp;Horizontal!$B218&amp;Horizontal!S$11,Vertical!$E:$O,S$10,0))+0</f>
        <v>59</v>
      </c>
      <c r="T218" s="207">
        <f>(VLOOKUP(Horizontal!$C218&amp;Horizontal!$B218&amp;Horizontal!T$11,Vertical!$E:$O,T$10,0))+0</f>
        <v>55</v>
      </c>
      <c r="U218" s="207">
        <f>(VLOOKUP(Horizontal!$C218&amp;Horizontal!$B218&amp;Horizontal!U$11,Vertical!$E:$O,U$10,0))+0</f>
        <v>50</v>
      </c>
      <c r="V218" s="207">
        <f>(VLOOKUP(Horizontal!$C218&amp;Horizontal!$B218&amp;Horizontal!V$11,Vertical!$E:$O,V$10,0))+0</f>
        <v>40</v>
      </c>
      <c r="W218" s="207">
        <f>(VLOOKUP(Horizontal!$C218&amp;Horizontal!$B218&amp;Horizontal!W$11,Vertical!$E:$O,W$10,0))+0</f>
        <v>37</v>
      </c>
      <c r="X218" s="207">
        <f>(VLOOKUP(Horizontal!$C218&amp;Horizontal!$B218&amp;Horizontal!X$11,Vertical!$E:$O,X$10,0))+0</f>
        <v>32</v>
      </c>
      <c r="Y218" s="209">
        <f>(VLOOKUP(Horizontal!$C218&amp;Horizontal!$B218&amp;Horizontal!Y$11,Vertical!$E:$O,Y$10,0))+0</f>
        <v>28</v>
      </c>
      <c r="Z218" s="210">
        <f>(VLOOKUP(Horizontal!$C218&amp;Horizontal!$B218&amp;Horizontal!Z$11,Vertical!$E:$O,Z$10,0))+0</f>
        <v>23.08</v>
      </c>
      <c r="AA218" s="207">
        <f>(VLOOKUP(Horizontal!$C218&amp;Horizontal!$B218&amp;Horizontal!AA$11,Vertical!$E:$O,AA$10,0))+0</f>
        <v>0</v>
      </c>
      <c r="AB218" s="207">
        <f>(VLOOKUP(Horizontal!$C218&amp;Horizontal!$B218&amp;Horizontal!AB$11,Vertical!$E:$O,AB$10,0))+0</f>
        <v>4.55</v>
      </c>
      <c r="AC218" s="207">
        <f>(VLOOKUP(Horizontal!$C218&amp;Horizontal!$B218&amp;Horizontal!AC$11,Vertical!$E:$O,AC$10,0))+0</f>
        <v>4.55</v>
      </c>
      <c r="AD218" s="207">
        <f>(VLOOKUP(Horizontal!$C218&amp;Horizontal!$B218&amp;Horizontal!AD$11,Vertical!$E:$O,AD$10,0))+0</f>
        <v>25</v>
      </c>
      <c r="AE218" s="207">
        <f>(VLOOKUP(Horizontal!$C218&amp;Horizontal!$B218&amp;Horizontal!AE$11,Vertical!$E:$O,AE$10,0))+0</f>
        <v>46.43</v>
      </c>
      <c r="AF218" s="207">
        <f>(VLOOKUP(Horizontal!$C218&amp;Horizontal!$B218&amp;Horizontal!AF$11,Vertical!$E:$O,AF$10,0))+0</f>
        <v>19.350000000000001</v>
      </c>
      <c r="AG218" s="207">
        <f>(VLOOKUP(Horizontal!$C218&amp;Horizontal!$B218&amp;Horizontal!AG$11,Vertical!$E:$O,AG$10,0))+0</f>
        <v>25.81</v>
      </c>
      <c r="AH218" s="209">
        <f>(VLOOKUP(Horizontal!$C218&amp;Horizontal!$B218&amp;Horizontal!AH$11,Vertical!$E:$O,AH$10,0))+0</f>
        <v>23.33</v>
      </c>
      <c r="AI218" s="210">
        <f>(VLOOKUP(Horizontal!$C218&amp;Horizontal!$B218&amp;Horizontal!AI$11,Vertical!$E:$O,AI$10,0))+0</f>
        <v>0</v>
      </c>
      <c r="AJ218" s="207">
        <f>(VLOOKUP(Horizontal!$C218&amp;Horizontal!$B218&amp;Horizontal!AJ$11,Vertical!$E:$O,AJ$10,0))+0</f>
        <v>8.6999999999999993</v>
      </c>
      <c r="AK218" s="207">
        <f>(VLOOKUP(Horizontal!$C218&amp;Horizontal!$B218&amp;Horizontal!AK$11,Vertical!$E:$O,AK$10,0))+0</f>
        <v>0</v>
      </c>
      <c r="AL218" s="207">
        <f>(VLOOKUP(Horizontal!$C218&amp;Horizontal!$B218&amp;Horizontal!AL$11,Vertical!$E:$O,AL$10,0))+0</f>
        <v>0</v>
      </c>
      <c r="AM218" s="207">
        <f>(VLOOKUP(Horizontal!$C218&amp;Horizontal!$B218&amp;Horizontal!AM$11,Vertical!$E:$O,AM$10,0))+0</f>
        <v>10.71</v>
      </c>
      <c r="AN218" s="207">
        <f>(VLOOKUP(Horizontal!$C218&amp;Horizontal!$B218&amp;Horizontal!AN$11,Vertical!$E:$O,AN$10,0))+0</f>
        <v>32.14</v>
      </c>
      <c r="AO218" s="207">
        <f>(VLOOKUP(Horizontal!$C218&amp;Horizontal!$B218&amp;Horizontal!AO$11,Vertical!$E:$O,AO$10,0))+0</f>
        <v>54.84</v>
      </c>
      <c r="AP218" s="207">
        <f>(VLOOKUP(Horizontal!$C218&amp;Horizontal!$B218&amp;Horizontal!AP$11,Vertical!$E:$O,AP$10,0))+0</f>
        <v>54.84</v>
      </c>
      <c r="AQ218" s="209">
        <f>(VLOOKUP(Horizontal!$C218&amp;Horizontal!$B218&amp;Horizontal!AQ$11,Vertical!$E:$O,AQ$10,0))+0</f>
        <v>60</v>
      </c>
      <c r="AR218" s="210">
        <f>(VLOOKUP(Horizontal!$C218&amp;Horizontal!$B218&amp;Horizontal!AR$11,Vertical!$E:$O,AR$10,0))+0</f>
        <v>76.92</v>
      </c>
      <c r="AS218" s="207">
        <f>(VLOOKUP(Horizontal!$C218&amp;Horizontal!$B218&amp;Horizontal!AS$11,Vertical!$E:$O,AS$10,0))+0</f>
        <v>91.3</v>
      </c>
      <c r="AT218" s="207">
        <f>(VLOOKUP(Horizontal!$C218&amp;Horizontal!$B218&amp;Horizontal!AT$11,Vertical!$E:$O,AT$10,0))+0</f>
        <v>95.45</v>
      </c>
      <c r="AU218" s="207">
        <f>(VLOOKUP(Horizontal!$C218&amp;Horizontal!$B218&amp;Horizontal!AU$11,Vertical!$E:$O,AU$10,0))+0</f>
        <v>95.45</v>
      </c>
      <c r="AV218" s="207">
        <f>(VLOOKUP(Horizontal!$C218&amp;Horizontal!$B218&amp;Horizontal!AV$11,Vertical!$E:$O,AV$10,0))+0</f>
        <v>64.290000000000006</v>
      </c>
      <c r="AW218" s="207">
        <f>(VLOOKUP(Horizontal!$C218&amp;Horizontal!$B218&amp;Horizontal!AW$11,Vertical!$E:$O,AW$10,0))+0</f>
        <v>21.43</v>
      </c>
      <c r="AX218" s="207">
        <f>(VLOOKUP(Horizontal!$C218&amp;Horizontal!$B218&amp;Horizontal!AX$11,Vertical!$E:$O,AX$10,0))+0</f>
        <v>25.81</v>
      </c>
      <c r="AY218" s="207">
        <f>(VLOOKUP(Horizontal!$C218&amp;Horizontal!$B218&amp;Horizontal!AY$11,Vertical!$E:$O,AY$10,0))+0</f>
        <v>19.350000000000001</v>
      </c>
      <c r="AZ218" s="209">
        <f>(VLOOKUP(Horizontal!$C218&amp;Horizontal!$B218&amp;Horizontal!AZ$11,Vertical!$E:$O,AZ$10,0))+0</f>
        <v>16.670000000000002</v>
      </c>
      <c r="BA218" s="208">
        <f>(VLOOKUP(Horizontal!$C218&amp;Horizontal!$B218&amp;Horizontal!BA$11,Vertical!$E:$O,BA$10,0))+0</f>
        <v>19.329999999999998</v>
      </c>
      <c r="BB218" s="210">
        <f>(VLOOKUP(Horizontal!$C218&amp;Horizontal!$B218&amp;Horizontal!BB$11,Vertical!$E:$O,BB$10,0))+0</f>
        <v>91.67</v>
      </c>
      <c r="BC218" s="207">
        <f>(VLOOKUP(Horizontal!$C218&amp;Horizontal!$B218&amp;Horizontal!BC$11,Vertical!$E:$O,BC$10,0))+0</f>
        <v>132</v>
      </c>
      <c r="BD218" s="207">
        <f>(VLOOKUP(Horizontal!$C218&amp;Horizontal!$B218&amp;Horizontal!BD$11,Vertical!$E:$O,BD$10,0))+0</f>
        <v>160.18</v>
      </c>
      <c r="BE218" s="207">
        <f>(VLOOKUP(Horizontal!$C218&amp;Horizontal!$B218&amp;Horizontal!BE$11,Vertical!$E:$O,BE$10,0))+0</f>
        <v>172.79</v>
      </c>
      <c r="BF218" s="207">
        <f>(VLOOKUP(Horizontal!$C218&amp;Horizontal!$B218&amp;Horizontal!BF$11,Vertical!$E:$O,BF$10,0))+0</f>
        <v>214.1</v>
      </c>
      <c r="BG218" s="207">
        <f>(VLOOKUP(Horizontal!$C218&amp;Horizontal!$B218&amp;Horizontal!BG$11,Vertical!$E:$O,BG$10,0))+0</f>
        <v>214.65</v>
      </c>
      <c r="BH218" s="207">
        <f>(VLOOKUP(Horizontal!$C218&amp;Horizontal!$B218&amp;Horizontal!BH$11,Vertical!$E:$O,BH$10,0))+0</f>
        <v>201.1</v>
      </c>
      <c r="BI218" s="207">
        <f>(VLOOKUP(Horizontal!$C218&amp;Horizontal!$B218&amp;Horizontal!BI$11,Vertical!$E:$O,BI$10,0))+0</f>
        <v>190.35</v>
      </c>
      <c r="BJ218" s="209">
        <f>(VLOOKUP(Horizontal!$C218&amp;Horizontal!$B218&amp;Horizontal!BJ$11,Vertical!$E:$O,BJ$10,0))+0</f>
        <v>184.71</v>
      </c>
      <c r="BK218" s="210">
        <f>(VLOOKUP(Horizontal!$C218&amp;Horizontal!$B218&amp;Horizontal!BK$11,Vertical!$E:$O,BK$10,0))+0</f>
        <v>55</v>
      </c>
      <c r="BL218" s="207">
        <f>(VLOOKUP(Horizontal!$C218&amp;Horizontal!$B218&amp;Horizontal!BL$11,Vertical!$E:$O,BL$10,0))+0</f>
        <v>50</v>
      </c>
      <c r="BM218" s="207">
        <f>(VLOOKUP(Horizontal!$C218&amp;Horizontal!$B218&amp;Horizontal!BM$11,Vertical!$E:$O,BM$10,0))+0</f>
        <v>48</v>
      </c>
      <c r="BN218" s="207">
        <f>(VLOOKUP(Horizontal!$C218&amp;Horizontal!$B218&amp;Horizontal!BN$11,Vertical!$E:$O,BN$10,0))+0</f>
        <v>46</v>
      </c>
      <c r="BO218" s="207">
        <f>(VLOOKUP(Horizontal!$C218&amp;Horizontal!$B218&amp;Horizontal!BO$11,Vertical!$E:$O,BO$10,0))+0</f>
        <v>43</v>
      </c>
      <c r="BP218" s="207">
        <f>(VLOOKUP(Horizontal!$C218&amp;Horizontal!$B218&amp;Horizontal!BP$11,Vertical!$E:$O,BP$10,0))+0</f>
        <v>34</v>
      </c>
      <c r="BQ218" s="207">
        <f>(VLOOKUP(Horizontal!$C218&amp;Horizontal!$B218&amp;Horizontal!BQ$11,Vertical!$E:$O,BQ$10,0))+0</f>
        <v>35</v>
      </c>
      <c r="BR218" s="207">
        <f>(VLOOKUP(Horizontal!$C218&amp;Horizontal!$B218&amp;Horizontal!BR$11,Vertical!$E:$O,BR$10,0))+0</f>
        <v>33</v>
      </c>
      <c r="BS218" s="209">
        <f>(VLOOKUP(Horizontal!$C218&amp;Horizontal!$B218&amp;Horizontal!BS$11,Vertical!$E:$O,BS$10,0))+0</f>
        <v>31</v>
      </c>
      <c r="BT218" s="210">
        <f>(VLOOKUP(Horizontal!$C218&amp;Horizontal!$B218&amp;Horizontal!BT$11,Vertical!$E:$O,BT$10,0))+0</f>
        <v>41.67</v>
      </c>
      <c r="BU218" s="207">
        <f>(VLOOKUP(Horizontal!$C218&amp;Horizontal!$B218&amp;Horizontal!BU$11,Vertical!$E:$O,BU$10,0))+0</f>
        <v>26.32</v>
      </c>
      <c r="BV218" s="207">
        <f>(VLOOKUP(Horizontal!$C218&amp;Horizontal!$B218&amp;Horizontal!BV$11,Vertical!$E:$O,BV$10,0))+0</f>
        <v>8.33</v>
      </c>
      <c r="BW218" s="207">
        <f>(VLOOKUP(Horizontal!$C218&amp;Horizontal!$B218&amp;Horizontal!BW$11,Vertical!$E:$O,BW$10,0))+0</f>
        <v>8.33</v>
      </c>
      <c r="BX218" s="207">
        <f>(VLOOKUP(Horizontal!$C218&amp;Horizontal!$B218&amp;Horizontal!BX$11,Vertical!$E:$O,BX$10,0))+0</f>
        <v>36</v>
      </c>
      <c r="BY218" s="207">
        <f>(VLOOKUP(Horizontal!$C218&amp;Horizontal!$B218&amp;Horizontal!BY$11,Vertical!$E:$O,BY$10,0))+0</f>
        <v>37.5</v>
      </c>
      <c r="BZ218" s="207">
        <f>(VLOOKUP(Horizontal!$C218&amp;Horizontal!$B218&amp;Horizontal!BZ$11,Vertical!$E:$O,BZ$10,0))+0</f>
        <v>37.04</v>
      </c>
      <c r="CA218" s="207">
        <f>(VLOOKUP(Horizontal!$C218&amp;Horizontal!$B218&amp;Horizontal!CA$11,Vertical!$E:$O,CA$10,0))+0</f>
        <v>30.77</v>
      </c>
      <c r="CB218" s="209">
        <f>(VLOOKUP(Horizontal!$C218&amp;Horizontal!$B218&amp;Horizontal!CB$11,Vertical!$E:$O,CB$10,0))+0</f>
        <v>34.619999999999997</v>
      </c>
      <c r="CC218" s="210">
        <f>(VLOOKUP(Horizontal!$C218&amp;Horizontal!$B218&amp;Horizontal!CC$11,Vertical!$E:$O,CC$10,0))+0</f>
        <v>0</v>
      </c>
      <c r="CD218" s="207">
        <f>(VLOOKUP(Horizontal!$C218&amp;Horizontal!$B218&amp;Horizontal!CD$11,Vertical!$E:$O,CD$10,0))+0</f>
        <v>0</v>
      </c>
      <c r="CE218" s="207">
        <f>(VLOOKUP(Horizontal!$C218&amp;Horizontal!$B218&amp;Horizontal!CE$11,Vertical!$E:$O,CE$10,0))+0</f>
        <v>4.17</v>
      </c>
      <c r="CF218" s="207">
        <f>(VLOOKUP(Horizontal!$C218&amp;Horizontal!$B218&amp;Horizontal!CF$11,Vertical!$E:$O,CF$10,0))+0</f>
        <v>4.17</v>
      </c>
      <c r="CG218" s="207">
        <f>(VLOOKUP(Horizontal!$C218&amp;Horizontal!$B218&amp;Horizontal!CG$11,Vertical!$E:$O,CG$10,0))+0</f>
        <v>12</v>
      </c>
      <c r="CH218" s="207">
        <f>(VLOOKUP(Horizontal!$C218&amp;Horizontal!$B218&amp;Horizontal!CH$11,Vertical!$E:$O,CH$10,0))+0</f>
        <v>16.670000000000002</v>
      </c>
      <c r="CI218" s="207">
        <f>(VLOOKUP(Horizontal!$C218&amp;Horizontal!$B218&amp;Horizontal!CI$11,Vertical!$E:$O,CI$10,0))+0</f>
        <v>33.33</v>
      </c>
      <c r="CJ218" s="207">
        <f>(VLOOKUP(Horizontal!$C218&amp;Horizontal!$B218&amp;Horizontal!CJ$11,Vertical!$E:$O,CJ$10,0))+0</f>
        <v>46.15</v>
      </c>
      <c r="CK218" s="209">
        <f>(VLOOKUP(Horizontal!$C218&amp;Horizontal!$B218&amp;Horizontal!CK$11,Vertical!$E:$O,CK$10,0))+0</f>
        <v>34.619999999999997</v>
      </c>
      <c r="CL218" s="210">
        <f>(VLOOKUP(Horizontal!$C218&amp;Horizontal!$B218&amp;Horizontal!CL$11,Vertical!$E:$O,CL$10,0))+0</f>
        <v>58.33</v>
      </c>
      <c r="CM218" s="207">
        <f>(VLOOKUP(Horizontal!$C218&amp;Horizontal!$B218&amp;Horizontal!CM$11,Vertical!$E:$O,CM$10,0))+0</f>
        <v>73.680000000000007</v>
      </c>
      <c r="CN218" s="207">
        <f>(VLOOKUP(Horizontal!$C218&amp;Horizontal!$B218&amp;Horizontal!CN$11,Vertical!$E:$O,CN$10,0))+0</f>
        <v>87.5</v>
      </c>
      <c r="CO218" s="207">
        <f>(VLOOKUP(Horizontal!$C218&amp;Horizontal!$B218&amp;Horizontal!CO$11,Vertical!$E:$O,CO$10,0))+0</f>
        <v>87.5</v>
      </c>
      <c r="CP218" s="207">
        <f>(VLOOKUP(Horizontal!$C218&amp;Horizontal!$B218&amp;Horizontal!CP$11,Vertical!$E:$O,CP$10,0))+0</f>
        <v>52</v>
      </c>
      <c r="CQ218" s="207">
        <f>(VLOOKUP(Horizontal!$C218&amp;Horizontal!$B218&amp;Horizontal!CQ$11,Vertical!$E:$O,CQ$10,0))+0</f>
        <v>45.83</v>
      </c>
      <c r="CR218" s="207">
        <f>(VLOOKUP(Horizontal!$C218&amp;Horizontal!$B218&amp;Horizontal!CR$11,Vertical!$E:$O,CR$10,0))+0</f>
        <v>29.63</v>
      </c>
      <c r="CS218" s="207">
        <f>(VLOOKUP(Horizontal!$C218&amp;Horizontal!$B218&amp;Horizontal!CS$11,Vertical!$E:$O,CS$10,0))+0</f>
        <v>23.08</v>
      </c>
      <c r="CT218" s="207">
        <f>(VLOOKUP(Horizontal!$C218&amp;Horizontal!$B218&amp;Horizontal!CT$11,Vertical!$E:$O,CT$10,0))+0</f>
        <v>30.77</v>
      </c>
      <c r="CU218" s="150"/>
      <c r="CV218" s="211">
        <f t="shared" si="174"/>
        <v>22.760000000000005</v>
      </c>
      <c r="CW218" s="190">
        <f t="shared" si="175"/>
        <v>36.620000000000005</v>
      </c>
      <c r="CX218" s="190">
        <f t="shared" si="176"/>
        <v>41.930000000000007</v>
      </c>
      <c r="CY218" s="190">
        <f t="shared" si="177"/>
        <v>41.47</v>
      </c>
      <c r="CZ218" s="190">
        <f t="shared" si="178"/>
        <v>42.599999999999994</v>
      </c>
      <c r="DA218" s="190">
        <f t="shared" si="179"/>
        <v>44.52000000000001</v>
      </c>
      <c r="DB218" s="190">
        <f t="shared" si="180"/>
        <v>36.949999999999989</v>
      </c>
      <c r="DC218" s="190">
        <f t="shared" si="181"/>
        <v>36.329999999999984</v>
      </c>
      <c r="DD218" s="212">
        <f t="shared" si="182"/>
        <v>36.090000000000003</v>
      </c>
      <c r="DE218" s="9">
        <v>170</v>
      </c>
      <c r="DF218" s="212">
        <f t="shared" si="183"/>
        <v>139.54721040189133</v>
      </c>
      <c r="DG218" s="264"/>
      <c r="DH218" s="265"/>
      <c r="DI218" s="265"/>
      <c r="DJ218" s="266"/>
      <c r="DK218" s="190">
        <v>54.14</v>
      </c>
      <c r="DL218" s="190">
        <v>54.14</v>
      </c>
      <c r="DM218" s="190">
        <v>54.14</v>
      </c>
      <c r="DN218" s="212">
        <v>54.14</v>
      </c>
      <c r="DO218" s="190">
        <v>59.04</v>
      </c>
      <c r="DP218" s="190">
        <v>59.04</v>
      </c>
      <c r="DQ218" s="190">
        <v>59.16</v>
      </c>
      <c r="DR218" s="212">
        <v>59.04</v>
      </c>
      <c r="DS218" s="150"/>
      <c r="DT218" s="190">
        <v>69</v>
      </c>
      <c r="DU218" s="190">
        <v>96</v>
      </c>
      <c r="DV218" s="190">
        <v>118</v>
      </c>
      <c r="DW218" s="190">
        <v>130</v>
      </c>
      <c r="DX218" s="190">
        <v>115</v>
      </c>
      <c r="DY218" s="190">
        <v>161</v>
      </c>
      <c r="DZ218" s="190">
        <v>197</v>
      </c>
      <c r="EA218" s="190">
        <v>197</v>
      </c>
      <c r="EB218" s="190"/>
      <c r="EC218" s="190"/>
      <c r="ED218" s="190">
        <v>69</v>
      </c>
      <c r="EE218" s="190">
        <v>167</v>
      </c>
      <c r="EF218" s="190">
        <v>170</v>
      </c>
      <c r="EG218" s="190">
        <v>165</v>
      </c>
      <c r="EH218" s="212">
        <v>155</v>
      </c>
      <c r="EI218" s="213"/>
      <c r="EJ218" s="211">
        <v>25</v>
      </c>
      <c r="EK218" s="190">
        <v>50</v>
      </c>
      <c r="EL218" s="190">
        <v>50</v>
      </c>
      <c r="EM218" s="190">
        <v>50</v>
      </c>
      <c r="EN218" s="190"/>
      <c r="EO218" s="190"/>
      <c r="EP218" s="190"/>
      <c r="EQ218" s="190"/>
      <c r="ER218" s="190"/>
      <c r="ES218" s="190"/>
      <c r="ET218" s="190">
        <v>20</v>
      </c>
      <c r="EU218" s="190">
        <v>50</v>
      </c>
      <c r="EV218" s="190">
        <v>40</v>
      </c>
      <c r="EW218" s="190">
        <v>40</v>
      </c>
      <c r="EX218" s="212">
        <v>40</v>
      </c>
      <c r="EY218" s="211"/>
      <c r="EZ218" s="75">
        <f t="shared" si="186"/>
        <v>-8.7631087487429968E-3</v>
      </c>
      <c r="FA218" s="89">
        <f t="shared" si="191"/>
        <v>-0.1</v>
      </c>
      <c r="FB218" s="212"/>
      <c r="FC218" s="213">
        <f t="shared" si="160"/>
        <v>5</v>
      </c>
      <c r="FD218" s="213">
        <f t="shared" si="161"/>
        <v>30</v>
      </c>
      <c r="FE218" s="213">
        <f t="shared" si="162"/>
        <v>30</v>
      </c>
      <c r="FF218" s="213">
        <f t="shared" si="163"/>
        <v>30</v>
      </c>
      <c r="FG218" s="213"/>
      <c r="FH218" s="213"/>
      <c r="FI218" s="213"/>
      <c r="FJ218" s="213"/>
      <c r="FK218" s="213"/>
      <c r="FL218" s="213"/>
      <c r="FM218" s="213">
        <f t="shared" si="164"/>
        <v>0</v>
      </c>
      <c r="FN218" s="213">
        <f t="shared" si="165"/>
        <v>30</v>
      </c>
      <c r="FO218" s="213">
        <f t="shared" si="166"/>
        <v>20</v>
      </c>
      <c r="FP218" s="213">
        <f t="shared" si="167"/>
        <v>20</v>
      </c>
      <c r="FQ218" s="213">
        <f t="shared" si="168"/>
        <v>20</v>
      </c>
      <c r="FR218" s="213"/>
      <c r="FS218" s="211"/>
      <c r="FT218" s="190"/>
      <c r="FU218" s="190"/>
      <c r="FV218" s="190"/>
      <c r="FW218" s="190"/>
      <c r="FX218" s="190"/>
      <c r="FY218" s="190"/>
      <c r="FZ218" s="190"/>
      <c r="GA218" s="190"/>
      <c r="GB218" s="190"/>
      <c r="GC218" s="190"/>
      <c r="GD218" s="190"/>
      <c r="GE218" s="190"/>
      <c r="GF218" s="190"/>
      <c r="GG218" s="212"/>
    </row>
    <row r="219" spans="2:189">
      <c r="B219" s="33">
        <v>43445</v>
      </c>
      <c r="C219" s="30" t="s">
        <v>104</v>
      </c>
      <c r="D219" s="30">
        <v>2018</v>
      </c>
      <c r="E219" s="30" t="str">
        <f t="shared" si="195"/>
        <v>2018S50</v>
      </c>
      <c r="F219" s="30" t="str">
        <f t="shared" si="133"/>
        <v>122018</v>
      </c>
      <c r="G219" s="208" t="str">
        <f>VLOOKUP(Horizontal!$C219&amp;Horizontal!$B219&amp;Horizontal!G$11,Vertical!$E:$O,G$10,0)</f>
        <v>0,1</v>
      </c>
      <c r="H219" s="207">
        <f>(VLOOKUP(Horizontal!$C219&amp;Horizontal!$B219&amp;Horizontal!H$11,Vertical!$E:$O,H$10,0))+0</f>
        <v>70.319999999999993</v>
      </c>
      <c r="I219" s="207">
        <f>(VLOOKUP(Horizontal!$C219&amp;Horizontal!$B219&amp;Horizontal!I$11,Vertical!$E:$O,I$10,0))+0</f>
        <v>104.61</v>
      </c>
      <c r="J219" s="207">
        <f>(VLOOKUP(Horizontal!$C219&amp;Horizontal!$B219&amp;Horizontal!J$11,Vertical!$E:$O,J$10,0))+0</f>
        <v>128.59</v>
      </c>
      <c r="K219" s="207">
        <f>(VLOOKUP(Horizontal!$C219&amp;Horizontal!$B219&amp;Horizontal!K$11,Vertical!$E:$O,K$10,0))+0</f>
        <v>146.04</v>
      </c>
      <c r="L219" s="207">
        <f>(VLOOKUP(Horizontal!$C219&amp;Horizontal!$B219&amp;Horizontal!L$11,Vertical!$E:$O,L$10,0))+0</f>
        <v>180.22</v>
      </c>
      <c r="M219" s="207">
        <f>(VLOOKUP(Horizontal!$C219&amp;Horizontal!$B219&amp;Horizontal!M$11,Vertical!$E:$O,M$10,0))+0</f>
        <v>170.57</v>
      </c>
      <c r="N219" s="207">
        <f>(VLOOKUP(Horizontal!$C219&amp;Horizontal!$B219&amp;Horizontal!N$11,Vertical!$E:$O,N$10,0))+0</f>
        <v>163.41</v>
      </c>
      <c r="O219" s="207">
        <f>(VLOOKUP(Horizontal!$C219&amp;Horizontal!$B219&amp;Horizontal!O$11,Vertical!$E:$O,O$10,0))+0</f>
        <v>154.41999999999999</v>
      </c>
      <c r="P219" s="209">
        <f>(VLOOKUP(Horizontal!$C219&amp;Horizontal!$B219&amp;Horizontal!P$11,Vertical!$E:$O,P$10,0))+0</f>
        <v>148.81</v>
      </c>
      <c r="Q219" s="210">
        <f>(VLOOKUP(Horizontal!$C219&amp;Horizontal!$B219&amp;Horizontal!Q$11,Vertical!$E:$O,Q$10,0))+0</f>
        <v>57</v>
      </c>
      <c r="R219" s="207">
        <f>(VLOOKUP(Horizontal!$C219&amp;Horizontal!$B219&amp;Horizontal!R$11,Vertical!$E:$O,R$10,0))+0</f>
        <v>63</v>
      </c>
      <c r="S219" s="207">
        <f>(VLOOKUP(Horizontal!$C219&amp;Horizontal!$B219&amp;Horizontal!S$11,Vertical!$E:$O,S$10,0))+0</f>
        <v>60</v>
      </c>
      <c r="T219" s="207">
        <f>(VLOOKUP(Horizontal!$C219&amp;Horizontal!$B219&amp;Horizontal!T$11,Vertical!$E:$O,T$10,0))+0</f>
        <v>57</v>
      </c>
      <c r="U219" s="207">
        <f>(VLOOKUP(Horizontal!$C219&amp;Horizontal!$B219&amp;Horizontal!U$11,Vertical!$E:$O,U$10,0))+0</f>
        <v>51</v>
      </c>
      <c r="V219" s="207">
        <f>(VLOOKUP(Horizontal!$C219&amp;Horizontal!$B219&amp;Horizontal!V$11,Vertical!$E:$O,V$10,0))+0</f>
        <v>45</v>
      </c>
      <c r="W219" s="207">
        <f>(VLOOKUP(Horizontal!$C219&amp;Horizontal!$B219&amp;Horizontal!W$11,Vertical!$E:$O,W$10,0))+0</f>
        <v>38</v>
      </c>
      <c r="X219" s="207">
        <f>(VLOOKUP(Horizontal!$C219&amp;Horizontal!$B219&amp;Horizontal!X$11,Vertical!$E:$O,X$10,0))+0</f>
        <v>31</v>
      </c>
      <c r="Y219" s="209">
        <f>(VLOOKUP(Horizontal!$C219&amp;Horizontal!$B219&amp;Horizontal!Y$11,Vertical!$E:$O,Y$10,0))+0</f>
        <v>28</v>
      </c>
      <c r="Z219" s="210">
        <f>(VLOOKUP(Horizontal!$C219&amp;Horizontal!$B219&amp;Horizontal!Z$11,Vertical!$E:$O,Z$10,0))+0</f>
        <v>17.239999999999998</v>
      </c>
      <c r="AA219" s="207">
        <f>(VLOOKUP(Horizontal!$C219&amp;Horizontal!$B219&amp;Horizontal!AA$11,Vertical!$E:$O,AA$10,0))+0</f>
        <v>0</v>
      </c>
      <c r="AB219" s="207">
        <f>(VLOOKUP(Horizontal!$C219&amp;Horizontal!$B219&amp;Horizontal!AB$11,Vertical!$E:$O,AB$10,0))+0</f>
        <v>0</v>
      </c>
      <c r="AC219" s="207">
        <f>(VLOOKUP(Horizontal!$C219&amp;Horizontal!$B219&amp;Horizontal!AC$11,Vertical!$E:$O,AC$10,0))+0</f>
        <v>4.3499999999999996</v>
      </c>
      <c r="AD219" s="207">
        <f>(VLOOKUP(Horizontal!$C219&amp;Horizontal!$B219&amp;Horizontal!AD$11,Vertical!$E:$O,AD$10,0))+0</f>
        <v>10.34</v>
      </c>
      <c r="AE219" s="207">
        <f>(VLOOKUP(Horizontal!$C219&amp;Horizontal!$B219&amp;Horizontal!AE$11,Vertical!$E:$O,AE$10,0))+0</f>
        <v>41.38</v>
      </c>
      <c r="AF219" s="207">
        <f>(VLOOKUP(Horizontal!$C219&amp;Horizontal!$B219&amp;Horizontal!AF$11,Vertical!$E:$O,AF$10,0))+0</f>
        <v>24.14</v>
      </c>
      <c r="AG219" s="207">
        <f>(VLOOKUP(Horizontal!$C219&amp;Horizontal!$B219&amp;Horizontal!AG$11,Vertical!$E:$O,AG$10,0))+0</f>
        <v>6.25</v>
      </c>
      <c r="AH219" s="209">
        <f>(VLOOKUP(Horizontal!$C219&amp;Horizontal!$B219&amp;Horizontal!AH$11,Vertical!$E:$O,AH$10,0))+0</f>
        <v>16.670000000000002</v>
      </c>
      <c r="AI219" s="210">
        <f>(VLOOKUP(Horizontal!$C219&amp;Horizontal!$B219&amp;Horizontal!AI$11,Vertical!$E:$O,AI$10,0))+0</f>
        <v>13.79</v>
      </c>
      <c r="AJ219" s="207">
        <f>(VLOOKUP(Horizontal!$C219&amp;Horizontal!$B219&amp;Horizontal!AJ$11,Vertical!$E:$O,AJ$10,0))+0</f>
        <v>9.52</v>
      </c>
      <c r="AK219" s="207">
        <f>(VLOOKUP(Horizontal!$C219&amp;Horizontal!$B219&amp;Horizontal!AK$11,Vertical!$E:$O,AK$10,0))+0</f>
        <v>4.3499999999999996</v>
      </c>
      <c r="AL219" s="207">
        <f>(VLOOKUP(Horizontal!$C219&amp;Horizontal!$B219&amp;Horizontal!AL$11,Vertical!$E:$O,AL$10,0))+0</f>
        <v>0</v>
      </c>
      <c r="AM219" s="207">
        <f>(VLOOKUP(Horizontal!$C219&amp;Horizontal!$B219&amp;Horizontal!AM$11,Vertical!$E:$O,AM$10,0))+0</f>
        <v>20.69</v>
      </c>
      <c r="AN219" s="207">
        <f>(VLOOKUP(Horizontal!$C219&amp;Horizontal!$B219&amp;Horizontal!AN$11,Vertical!$E:$O,AN$10,0))+0</f>
        <v>31.03</v>
      </c>
      <c r="AO219" s="207">
        <f>(VLOOKUP(Horizontal!$C219&amp;Horizontal!$B219&amp;Horizontal!AO$11,Vertical!$E:$O,AO$10,0))+0</f>
        <v>62.07</v>
      </c>
      <c r="AP219" s="207">
        <f>(VLOOKUP(Horizontal!$C219&amp;Horizontal!$B219&amp;Horizontal!AP$11,Vertical!$E:$O,AP$10,0))+0</f>
        <v>59.38</v>
      </c>
      <c r="AQ219" s="209">
        <f>(VLOOKUP(Horizontal!$C219&amp;Horizontal!$B219&amp;Horizontal!AQ$11,Vertical!$E:$O,AQ$10,0))+0</f>
        <v>60</v>
      </c>
      <c r="AR219" s="210">
        <f>(VLOOKUP(Horizontal!$C219&amp;Horizontal!$B219&amp;Horizontal!AR$11,Vertical!$E:$O,AR$10,0))+0</f>
        <v>68.97</v>
      </c>
      <c r="AS219" s="207">
        <f>(VLOOKUP(Horizontal!$C219&amp;Horizontal!$B219&amp;Horizontal!AS$11,Vertical!$E:$O,AS$10,0))+0</f>
        <v>90.48</v>
      </c>
      <c r="AT219" s="207">
        <f>(VLOOKUP(Horizontal!$C219&amp;Horizontal!$B219&amp;Horizontal!AT$11,Vertical!$E:$O,AT$10,0))+0</f>
        <v>95.65</v>
      </c>
      <c r="AU219" s="207">
        <f>(VLOOKUP(Horizontal!$C219&amp;Horizontal!$B219&amp;Horizontal!AU$11,Vertical!$E:$O,AU$10,0))+0</f>
        <v>95.65</v>
      </c>
      <c r="AV219" s="207">
        <f>(VLOOKUP(Horizontal!$C219&amp;Horizontal!$B219&amp;Horizontal!AV$11,Vertical!$E:$O,AV$10,0))+0</f>
        <v>68.97</v>
      </c>
      <c r="AW219" s="207">
        <f>(VLOOKUP(Horizontal!$C219&amp;Horizontal!$B219&amp;Horizontal!AW$11,Vertical!$E:$O,AW$10,0))+0</f>
        <v>27.59</v>
      </c>
      <c r="AX219" s="207">
        <f>(VLOOKUP(Horizontal!$C219&amp;Horizontal!$B219&amp;Horizontal!AX$11,Vertical!$E:$O,AX$10,0))+0</f>
        <v>13.79</v>
      </c>
      <c r="AY219" s="207">
        <f>(VLOOKUP(Horizontal!$C219&amp;Horizontal!$B219&amp;Horizontal!AY$11,Vertical!$E:$O,AY$10,0))+0</f>
        <v>34.380000000000003</v>
      </c>
      <c r="AZ219" s="209">
        <f>(VLOOKUP(Horizontal!$C219&amp;Horizontal!$B219&amp;Horizontal!AZ$11,Vertical!$E:$O,AZ$10,0))+0</f>
        <v>23.33</v>
      </c>
      <c r="BA219" s="208">
        <f>(VLOOKUP(Horizontal!$C219&amp;Horizontal!$B219&amp;Horizontal!BA$11,Vertical!$E:$O,BA$10,0))+0</f>
        <v>23.66</v>
      </c>
      <c r="BB219" s="210">
        <f>(VLOOKUP(Horizontal!$C219&amp;Horizontal!$B219&amp;Horizontal!BB$11,Vertical!$E:$O,BB$10,0))+0</f>
        <v>95.12</v>
      </c>
      <c r="BC219" s="207">
        <f>(VLOOKUP(Horizontal!$C219&amp;Horizontal!$B219&amp;Horizontal!BC$11,Vertical!$E:$O,BC$10,0))+0</f>
        <v>141.96</v>
      </c>
      <c r="BD219" s="207">
        <f>(VLOOKUP(Horizontal!$C219&amp;Horizontal!$B219&amp;Horizontal!BD$11,Vertical!$E:$O,BD$10,0))+0</f>
        <v>165.84</v>
      </c>
      <c r="BE219" s="207">
        <f>(VLOOKUP(Horizontal!$C219&amp;Horizontal!$B219&amp;Horizontal!BE$11,Vertical!$E:$O,BE$10,0))+0</f>
        <v>183.12</v>
      </c>
      <c r="BF219" s="207">
        <f>(VLOOKUP(Horizontal!$C219&amp;Horizontal!$B219&amp;Horizontal!BF$11,Vertical!$E:$O,BF$10,0))+0</f>
        <v>222.15</v>
      </c>
      <c r="BG219" s="207">
        <f>(VLOOKUP(Horizontal!$C219&amp;Horizontal!$B219&amp;Horizontal!BG$11,Vertical!$E:$O,BG$10,0))+0</f>
        <v>214.94</v>
      </c>
      <c r="BH219" s="207">
        <f>(VLOOKUP(Horizontal!$C219&amp;Horizontal!$B219&amp;Horizontal!BH$11,Vertical!$E:$O,BH$10,0))+0</f>
        <v>201.47</v>
      </c>
      <c r="BI219" s="207">
        <f>(VLOOKUP(Horizontal!$C219&amp;Horizontal!$B219&amp;Horizontal!BI$11,Vertical!$E:$O,BI$10,0))+0</f>
        <v>190.6</v>
      </c>
      <c r="BJ219" s="209">
        <f>(VLOOKUP(Horizontal!$C219&amp;Horizontal!$B219&amp;Horizontal!BJ$11,Vertical!$E:$O,BJ$10,0))+0</f>
        <v>184.76</v>
      </c>
      <c r="BK219" s="210">
        <f>(VLOOKUP(Horizontal!$C219&amp;Horizontal!$B219&amp;Horizontal!BK$11,Vertical!$E:$O,BK$10,0))+0</f>
        <v>53</v>
      </c>
      <c r="BL219" s="207">
        <f>(VLOOKUP(Horizontal!$C219&amp;Horizontal!$B219&amp;Horizontal!BL$11,Vertical!$E:$O,BL$10,0))+0</f>
        <v>49</v>
      </c>
      <c r="BM219" s="207">
        <f>(VLOOKUP(Horizontal!$C219&amp;Horizontal!$B219&amp;Horizontal!BM$11,Vertical!$E:$O,BM$10,0))+0</f>
        <v>47</v>
      </c>
      <c r="BN219" s="207">
        <f>(VLOOKUP(Horizontal!$C219&amp;Horizontal!$B219&amp;Horizontal!BN$11,Vertical!$E:$O,BN$10,0))+0</f>
        <v>45</v>
      </c>
      <c r="BO219" s="207">
        <f>(VLOOKUP(Horizontal!$C219&amp;Horizontal!$B219&amp;Horizontal!BO$11,Vertical!$E:$O,BO$10,0))+0</f>
        <v>41</v>
      </c>
      <c r="BP219" s="207">
        <f>(VLOOKUP(Horizontal!$C219&amp;Horizontal!$B219&amp;Horizontal!BP$11,Vertical!$E:$O,BP$10,0))+0</f>
        <v>33</v>
      </c>
      <c r="BQ219" s="207">
        <f>(VLOOKUP(Horizontal!$C219&amp;Horizontal!$B219&amp;Horizontal!BQ$11,Vertical!$E:$O,BQ$10,0))+0</f>
        <v>32</v>
      </c>
      <c r="BR219" s="207">
        <f>(VLOOKUP(Horizontal!$C219&amp;Horizontal!$B219&amp;Horizontal!BR$11,Vertical!$E:$O,BR$10,0))+0</f>
        <v>29</v>
      </c>
      <c r="BS219" s="209">
        <f>(VLOOKUP(Horizontal!$C219&amp;Horizontal!$B219&amp;Horizontal!BS$11,Vertical!$E:$O,BS$10,0))+0</f>
        <v>24</v>
      </c>
      <c r="BT219" s="210">
        <f>(VLOOKUP(Horizontal!$C219&amp;Horizontal!$B219&amp;Horizontal!BT$11,Vertical!$E:$O,BT$10,0))+0</f>
        <v>34.78</v>
      </c>
      <c r="BU219" s="207">
        <f>(VLOOKUP(Horizontal!$C219&amp;Horizontal!$B219&amp;Horizontal!BU$11,Vertical!$E:$O,BU$10,0))+0</f>
        <v>11.11</v>
      </c>
      <c r="BV219" s="207">
        <f>(VLOOKUP(Horizontal!$C219&amp;Horizontal!$B219&amp;Horizontal!BV$11,Vertical!$E:$O,BV$10,0))+0</f>
        <v>18.18</v>
      </c>
      <c r="BW219" s="207">
        <f>(VLOOKUP(Horizontal!$C219&amp;Horizontal!$B219&amp;Horizontal!BW$11,Vertical!$E:$O,BW$10,0))+0</f>
        <v>11.54</v>
      </c>
      <c r="BX219" s="207">
        <f>(VLOOKUP(Horizontal!$C219&amp;Horizontal!$B219&amp;Horizontal!BX$11,Vertical!$E:$O,BX$10,0))+0</f>
        <v>25.93</v>
      </c>
      <c r="BY219" s="207">
        <f>(VLOOKUP(Horizontal!$C219&amp;Horizontal!$B219&amp;Horizontal!BY$11,Vertical!$E:$O,BY$10,0))+0</f>
        <v>30.43</v>
      </c>
      <c r="BZ219" s="207">
        <f>(VLOOKUP(Horizontal!$C219&amp;Horizontal!$B219&amp;Horizontal!BZ$11,Vertical!$E:$O,BZ$10,0))+0</f>
        <v>21.74</v>
      </c>
      <c r="CA219" s="207">
        <f>(VLOOKUP(Horizontal!$C219&amp;Horizontal!$B219&amp;Horizontal!CA$11,Vertical!$E:$O,CA$10,0))+0</f>
        <v>23.81</v>
      </c>
      <c r="CB219" s="209">
        <f>(VLOOKUP(Horizontal!$C219&amp;Horizontal!$B219&amp;Horizontal!CB$11,Vertical!$E:$O,CB$10,0))+0</f>
        <v>27.27</v>
      </c>
      <c r="CC219" s="210">
        <f>(VLOOKUP(Horizontal!$C219&amp;Horizontal!$B219&amp;Horizontal!CC$11,Vertical!$E:$O,CC$10,0))+0</f>
        <v>13.04</v>
      </c>
      <c r="CD219" s="207">
        <f>(VLOOKUP(Horizontal!$C219&amp;Horizontal!$B219&amp;Horizontal!CD$11,Vertical!$E:$O,CD$10,0))+0</f>
        <v>0</v>
      </c>
      <c r="CE219" s="207">
        <f>(VLOOKUP(Horizontal!$C219&amp;Horizontal!$B219&amp;Horizontal!CE$11,Vertical!$E:$O,CE$10,0))+0</f>
        <v>0</v>
      </c>
      <c r="CF219" s="207">
        <f>(VLOOKUP(Horizontal!$C219&amp;Horizontal!$B219&amp;Horizontal!CF$11,Vertical!$E:$O,CF$10,0))+0</f>
        <v>0</v>
      </c>
      <c r="CG219" s="207">
        <f>(VLOOKUP(Horizontal!$C219&amp;Horizontal!$B219&amp;Horizontal!CG$11,Vertical!$E:$O,CG$10,0))+0</f>
        <v>11.11</v>
      </c>
      <c r="CH219" s="207">
        <f>(VLOOKUP(Horizontal!$C219&amp;Horizontal!$B219&amp;Horizontal!CH$11,Vertical!$E:$O,CH$10,0))+0</f>
        <v>39.130000000000003</v>
      </c>
      <c r="CI219" s="207">
        <f>(VLOOKUP(Horizontal!$C219&amp;Horizontal!$B219&amp;Horizontal!CI$11,Vertical!$E:$O,CI$10,0))+0</f>
        <v>47.83</v>
      </c>
      <c r="CJ219" s="207">
        <f>(VLOOKUP(Horizontal!$C219&amp;Horizontal!$B219&amp;Horizontal!CJ$11,Vertical!$E:$O,CJ$10,0))+0</f>
        <v>42.86</v>
      </c>
      <c r="CK219" s="209">
        <f>(VLOOKUP(Horizontal!$C219&amp;Horizontal!$B219&amp;Horizontal!CK$11,Vertical!$E:$O,CK$10,0))+0</f>
        <v>50</v>
      </c>
      <c r="CL219" s="210">
        <f>(VLOOKUP(Horizontal!$C219&amp;Horizontal!$B219&amp;Horizontal!CL$11,Vertical!$E:$O,CL$10,0))+0</f>
        <v>52.17</v>
      </c>
      <c r="CM219" s="207">
        <f>(VLOOKUP(Horizontal!$C219&amp;Horizontal!$B219&amp;Horizontal!CM$11,Vertical!$E:$O,CM$10,0))+0</f>
        <v>88.89</v>
      </c>
      <c r="CN219" s="207">
        <f>(VLOOKUP(Horizontal!$C219&amp;Horizontal!$B219&amp;Horizontal!CN$11,Vertical!$E:$O,CN$10,0))+0</f>
        <v>81.819999999999993</v>
      </c>
      <c r="CO219" s="207">
        <f>(VLOOKUP(Horizontal!$C219&amp;Horizontal!$B219&amp;Horizontal!CO$11,Vertical!$E:$O,CO$10,0))+0</f>
        <v>88.46</v>
      </c>
      <c r="CP219" s="207">
        <f>(VLOOKUP(Horizontal!$C219&amp;Horizontal!$B219&amp;Horizontal!CP$11,Vertical!$E:$O,CP$10,0))+0</f>
        <v>62.96</v>
      </c>
      <c r="CQ219" s="207">
        <f>(VLOOKUP(Horizontal!$C219&amp;Horizontal!$B219&amp;Horizontal!CQ$11,Vertical!$E:$O,CQ$10,0))+0</f>
        <v>30.43</v>
      </c>
      <c r="CR219" s="207">
        <f>(VLOOKUP(Horizontal!$C219&amp;Horizontal!$B219&amp;Horizontal!CR$11,Vertical!$E:$O,CR$10,0))+0</f>
        <v>30.43</v>
      </c>
      <c r="CS219" s="207">
        <f>(VLOOKUP(Horizontal!$C219&amp;Horizontal!$B219&amp;Horizontal!CS$11,Vertical!$E:$O,CS$10,0))+0</f>
        <v>33.33</v>
      </c>
      <c r="CT219" s="207">
        <f>(VLOOKUP(Horizontal!$C219&amp;Horizontal!$B219&amp;Horizontal!CT$11,Vertical!$E:$O,CT$10,0))+0</f>
        <v>22.73</v>
      </c>
      <c r="CU219" s="150"/>
      <c r="CV219" s="211">
        <f t="shared" si="174"/>
        <v>24.800000000000011</v>
      </c>
      <c r="CW219" s="190">
        <f t="shared" si="175"/>
        <v>37.350000000000009</v>
      </c>
      <c r="CX219" s="190">
        <f t="shared" si="176"/>
        <v>37.25</v>
      </c>
      <c r="CY219" s="190">
        <f t="shared" si="177"/>
        <v>37.080000000000013</v>
      </c>
      <c r="CZ219" s="190">
        <f t="shared" si="178"/>
        <v>41.930000000000007</v>
      </c>
      <c r="DA219" s="190">
        <f t="shared" si="179"/>
        <v>44.370000000000005</v>
      </c>
      <c r="DB219" s="190">
        <f t="shared" si="180"/>
        <v>38.06</v>
      </c>
      <c r="DC219" s="190">
        <f t="shared" si="181"/>
        <v>36.180000000000007</v>
      </c>
      <c r="DD219" s="212">
        <f t="shared" si="182"/>
        <v>35.949999999999989</v>
      </c>
      <c r="DE219" s="9">
        <v>170</v>
      </c>
      <c r="DF219" s="212">
        <f t="shared" si="183"/>
        <v>138.13721040189134</v>
      </c>
      <c r="DG219" s="264"/>
      <c r="DH219" s="265"/>
      <c r="DI219" s="265"/>
      <c r="DJ219" s="266"/>
      <c r="DK219" s="190">
        <v>62.19</v>
      </c>
      <c r="DL219" s="190">
        <v>62.19</v>
      </c>
      <c r="DM219" s="190">
        <v>62.19</v>
      </c>
      <c r="DN219" s="212">
        <v>62.19</v>
      </c>
      <c r="DO219" s="190">
        <v>66.13</v>
      </c>
      <c r="DP219" s="190">
        <v>66.13</v>
      </c>
      <c r="DQ219" s="190">
        <v>66.41</v>
      </c>
      <c r="DR219" s="212">
        <v>66.13</v>
      </c>
      <c r="DS219" s="150"/>
      <c r="DT219" s="190">
        <v>70</v>
      </c>
      <c r="DU219" s="190">
        <v>105</v>
      </c>
      <c r="DV219" s="190">
        <v>127</v>
      </c>
      <c r="DW219" s="190">
        <v>147</v>
      </c>
      <c r="DX219" s="190">
        <v>126.3</v>
      </c>
      <c r="DY219" s="190">
        <v>170</v>
      </c>
      <c r="DZ219" s="190">
        <v>202</v>
      </c>
      <c r="EA219" s="190">
        <v>202</v>
      </c>
      <c r="EB219" s="190"/>
      <c r="EC219" s="190"/>
      <c r="ED219" s="190">
        <v>191.3</v>
      </c>
      <c r="EE219" s="190">
        <v>170</v>
      </c>
      <c r="EF219" s="190">
        <v>165</v>
      </c>
      <c r="EG219" s="190">
        <v>155</v>
      </c>
      <c r="EH219" s="212">
        <v>145</v>
      </c>
      <c r="EI219" s="213"/>
      <c r="EJ219" s="211">
        <v>25</v>
      </c>
      <c r="EK219" s="190">
        <v>50</v>
      </c>
      <c r="EL219" s="190">
        <v>50</v>
      </c>
      <c r="EM219" s="190">
        <v>50</v>
      </c>
      <c r="EN219" s="190"/>
      <c r="EO219" s="190"/>
      <c r="EP219" s="190"/>
      <c r="EQ219" s="190"/>
      <c r="ER219" s="190"/>
      <c r="ES219" s="190"/>
      <c r="ET219" s="190">
        <v>50</v>
      </c>
      <c r="EU219" s="190">
        <v>40</v>
      </c>
      <c r="EV219" s="190">
        <v>40</v>
      </c>
      <c r="EW219" s="190">
        <v>40</v>
      </c>
      <c r="EX219" s="212">
        <v>40</v>
      </c>
      <c r="EY219" s="211"/>
      <c r="EZ219" s="75">
        <f t="shared" si="186"/>
        <v>1.4306151645207439E-3</v>
      </c>
      <c r="FA219" s="89">
        <f t="shared" si="191"/>
        <v>-0.1</v>
      </c>
      <c r="FB219" s="212"/>
      <c r="FC219" s="213">
        <f t="shared" si="160"/>
        <v>5</v>
      </c>
      <c r="FD219" s="213">
        <f t="shared" si="161"/>
        <v>30</v>
      </c>
      <c r="FE219" s="213">
        <f t="shared" si="162"/>
        <v>30</v>
      </c>
      <c r="FF219" s="213">
        <f t="shared" si="163"/>
        <v>30</v>
      </c>
      <c r="FG219" s="213"/>
      <c r="FH219" s="213"/>
      <c r="FI219" s="213"/>
      <c r="FJ219" s="213"/>
      <c r="FK219" s="213"/>
      <c r="FL219" s="213"/>
      <c r="FM219" s="213">
        <f t="shared" si="164"/>
        <v>30</v>
      </c>
      <c r="FN219" s="213">
        <f t="shared" si="165"/>
        <v>20</v>
      </c>
      <c r="FO219" s="213">
        <f t="shared" si="166"/>
        <v>20</v>
      </c>
      <c r="FP219" s="213">
        <f t="shared" si="167"/>
        <v>20</v>
      </c>
      <c r="FQ219" s="213">
        <f t="shared" si="168"/>
        <v>20</v>
      </c>
      <c r="FR219" s="213"/>
      <c r="FS219" s="211"/>
      <c r="FT219" s="190"/>
      <c r="FU219" s="190"/>
      <c r="FV219" s="190"/>
      <c r="FW219" s="190"/>
      <c r="FX219" s="190"/>
      <c r="FY219" s="190"/>
      <c r="FZ219" s="190"/>
      <c r="GA219" s="190"/>
      <c r="GB219" s="190"/>
      <c r="GC219" s="190"/>
      <c r="GD219" s="190"/>
      <c r="GE219" s="190"/>
      <c r="GF219" s="190"/>
      <c r="GG219" s="212"/>
    </row>
    <row r="220" spans="2:189">
      <c r="B220" s="33">
        <v>43452</v>
      </c>
      <c r="C220" s="30" t="s">
        <v>105</v>
      </c>
      <c r="D220" s="30">
        <v>2018</v>
      </c>
      <c r="E220" s="30" t="str">
        <f t="shared" si="195"/>
        <v>2018S51</v>
      </c>
      <c r="F220" s="30" t="str">
        <f t="shared" si="133"/>
        <v>122018</v>
      </c>
      <c r="G220" s="208" t="str">
        <f>VLOOKUP(Horizontal!$C220&amp;Horizontal!$B220&amp;Horizontal!G$11,Vertical!$E:$O,G$10,0)</f>
        <v>0,2</v>
      </c>
      <c r="H220" s="207">
        <f>(VLOOKUP(Horizontal!$C220&amp;Horizontal!$B220&amp;Horizontal!H$11,Vertical!$E:$O,H$10,0))+0</f>
        <v>70.81</v>
      </c>
      <c r="I220" s="207">
        <f>(VLOOKUP(Horizontal!$C220&amp;Horizontal!$B220&amp;Horizontal!I$11,Vertical!$E:$O,I$10,0))+0</f>
        <v>103.8</v>
      </c>
      <c r="J220" s="207">
        <f>(VLOOKUP(Horizontal!$C220&amp;Horizontal!$B220&amp;Horizontal!J$11,Vertical!$E:$O,J$10,0))+0</f>
        <v>134.69999999999999</v>
      </c>
      <c r="K220" s="207">
        <f>(VLOOKUP(Horizontal!$C220&amp;Horizontal!$B220&amp;Horizontal!K$11,Vertical!$E:$O,K$10,0))+0</f>
        <v>153.68</v>
      </c>
      <c r="L220" s="207">
        <f>(VLOOKUP(Horizontal!$C220&amp;Horizontal!$B220&amp;Horizontal!L$11,Vertical!$E:$O,L$10,0))+0</f>
        <v>190.14</v>
      </c>
      <c r="M220" s="207">
        <f>(VLOOKUP(Horizontal!$C220&amp;Horizontal!$B220&amp;Horizontal!M$11,Vertical!$E:$O,M$10,0))+0</f>
        <v>171.87</v>
      </c>
      <c r="N220" s="207">
        <f>(VLOOKUP(Horizontal!$C220&amp;Horizontal!$B220&amp;Horizontal!N$11,Vertical!$E:$O,N$10,0))+0</f>
        <v>163.36000000000001</v>
      </c>
      <c r="O220" s="207">
        <f>(VLOOKUP(Horizontal!$C220&amp;Horizontal!$B220&amp;Horizontal!O$11,Vertical!$E:$O,O$10,0))+0</f>
        <v>154.41</v>
      </c>
      <c r="P220" s="209">
        <f>(VLOOKUP(Horizontal!$C220&amp;Horizontal!$B220&amp;Horizontal!P$11,Vertical!$E:$O,P$10,0))+0</f>
        <v>148.63999999999999</v>
      </c>
      <c r="Q220" s="210">
        <f>(VLOOKUP(Horizontal!$C220&amp;Horizontal!$B220&amp;Horizontal!Q$11,Vertical!$E:$O,Q$10,0))+0</f>
        <v>56</v>
      </c>
      <c r="R220" s="207">
        <f>(VLOOKUP(Horizontal!$C220&amp;Horizontal!$B220&amp;Horizontal!R$11,Vertical!$E:$O,R$10,0))+0</f>
        <v>63</v>
      </c>
      <c r="S220" s="207">
        <f>(VLOOKUP(Horizontal!$C220&amp;Horizontal!$B220&amp;Horizontal!S$11,Vertical!$E:$O,S$10,0))+0</f>
        <v>61</v>
      </c>
      <c r="T220" s="207">
        <f>(VLOOKUP(Horizontal!$C220&amp;Horizontal!$B220&amp;Horizontal!T$11,Vertical!$E:$O,T$10,0))+0</f>
        <v>58</v>
      </c>
      <c r="U220" s="207">
        <f>(VLOOKUP(Horizontal!$C220&amp;Horizontal!$B220&amp;Horizontal!U$11,Vertical!$E:$O,U$10,0))+0</f>
        <v>52</v>
      </c>
      <c r="V220" s="207">
        <f>(VLOOKUP(Horizontal!$C220&amp;Horizontal!$B220&amp;Horizontal!V$11,Vertical!$E:$O,V$10,0))+0</f>
        <v>45</v>
      </c>
      <c r="W220" s="207">
        <f>(VLOOKUP(Horizontal!$C220&amp;Horizontal!$B220&amp;Horizontal!W$11,Vertical!$E:$O,W$10,0))+0</f>
        <v>41</v>
      </c>
      <c r="X220" s="207">
        <f>(VLOOKUP(Horizontal!$C220&amp;Horizontal!$B220&amp;Horizontal!X$11,Vertical!$E:$O,X$10,0))+0</f>
        <v>36</v>
      </c>
      <c r="Y220" s="209">
        <f>(VLOOKUP(Horizontal!$C220&amp;Horizontal!$B220&amp;Horizontal!Y$11,Vertical!$E:$O,Y$10,0))+0</f>
        <v>26</v>
      </c>
      <c r="Z220" s="210">
        <f>(VLOOKUP(Horizontal!$C220&amp;Horizontal!$B220&amp;Horizontal!Z$11,Vertical!$E:$O,Z$10,0))+0</f>
        <v>29.63</v>
      </c>
      <c r="AA220" s="207">
        <f>(VLOOKUP(Horizontal!$C220&amp;Horizontal!$B220&amp;Horizontal!AA$11,Vertical!$E:$O,AA$10,0))+0</f>
        <v>52.17</v>
      </c>
      <c r="AB220" s="207">
        <f>(VLOOKUP(Horizontal!$C220&amp;Horizontal!$B220&amp;Horizontal!AB$11,Vertical!$E:$O,AB$10,0))+0</f>
        <v>0</v>
      </c>
      <c r="AC220" s="207">
        <f>(VLOOKUP(Horizontal!$C220&amp;Horizontal!$B220&amp;Horizontal!AC$11,Vertical!$E:$O,AC$10,0))+0</f>
        <v>0</v>
      </c>
      <c r="AD220" s="207">
        <f>(VLOOKUP(Horizontal!$C220&amp;Horizontal!$B220&amp;Horizontal!AD$11,Vertical!$E:$O,AD$10,0))+0</f>
        <v>7.41</v>
      </c>
      <c r="AE220" s="207">
        <f>(VLOOKUP(Horizontal!$C220&amp;Horizontal!$B220&amp;Horizontal!AE$11,Vertical!$E:$O,AE$10,0))+0</f>
        <v>10</v>
      </c>
      <c r="AF220" s="207">
        <f>(VLOOKUP(Horizontal!$C220&amp;Horizontal!$B220&amp;Horizontal!AF$11,Vertical!$E:$O,AF$10,0))+0</f>
        <v>35.71</v>
      </c>
      <c r="AG220" s="207">
        <f>(VLOOKUP(Horizontal!$C220&amp;Horizontal!$B220&amp;Horizontal!AG$11,Vertical!$E:$O,AG$10,0))+0</f>
        <v>17.239999999999998</v>
      </c>
      <c r="AH220" s="209">
        <f>(VLOOKUP(Horizontal!$C220&amp;Horizontal!$B220&amp;Horizontal!AH$11,Vertical!$E:$O,AH$10,0))+0</f>
        <v>27.59</v>
      </c>
      <c r="AI220" s="210">
        <f>(VLOOKUP(Horizontal!$C220&amp;Horizontal!$B220&amp;Horizontal!AI$11,Vertical!$E:$O,AI$10,0))+0</f>
        <v>18.52</v>
      </c>
      <c r="AJ220" s="207">
        <f>(VLOOKUP(Horizontal!$C220&amp;Horizontal!$B220&amp;Horizontal!AJ$11,Vertical!$E:$O,AJ$10,0))+0</f>
        <v>26.09</v>
      </c>
      <c r="AK220" s="207">
        <f>(VLOOKUP(Horizontal!$C220&amp;Horizontal!$B220&amp;Horizontal!AK$11,Vertical!$E:$O,AK$10,0))+0</f>
        <v>4.3499999999999996</v>
      </c>
      <c r="AL220" s="207">
        <f>(VLOOKUP(Horizontal!$C220&amp;Horizontal!$B220&amp;Horizontal!AL$11,Vertical!$E:$O,AL$10,0))+0</f>
        <v>0</v>
      </c>
      <c r="AM220" s="207">
        <f>(VLOOKUP(Horizontal!$C220&amp;Horizontal!$B220&amp;Horizontal!AM$11,Vertical!$E:$O,AM$10,0))+0</f>
        <v>7.41</v>
      </c>
      <c r="AN220" s="207">
        <f>(VLOOKUP(Horizontal!$C220&amp;Horizontal!$B220&amp;Horizontal!AN$11,Vertical!$E:$O,AN$10,0))+0</f>
        <v>43.33</v>
      </c>
      <c r="AO220" s="207">
        <f>(VLOOKUP(Horizontal!$C220&amp;Horizontal!$B220&amp;Horizontal!AO$11,Vertical!$E:$O,AO$10,0))+0</f>
        <v>42.86</v>
      </c>
      <c r="AP220" s="207">
        <f>(VLOOKUP(Horizontal!$C220&amp;Horizontal!$B220&amp;Horizontal!AP$11,Vertical!$E:$O,AP$10,0))+0</f>
        <v>55.17</v>
      </c>
      <c r="AQ220" s="209">
        <f>(VLOOKUP(Horizontal!$C220&amp;Horizontal!$B220&amp;Horizontal!AQ$11,Vertical!$E:$O,AQ$10,0))+0</f>
        <v>55.17</v>
      </c>
      <c r="AR220" s="210">
        <f>(VLOOKUP(Horizontal!$C220&amp;Horizontal!$B220&amp;Horizontal!AR$11,Vertical!$E:$O,AR$10,0))+0</f>
        <v>51.85</v>
      </c>
      <c r="AS220" s="207">
        <f>(VLOOKUP(Horizontal!$C220&amp;Horizontal!$B220&amp;Horizontal!AS$11,Vertical!$E:$O,AS$10,0))+0</f>
        <v>21.74</v>
      </c>
      <c r="AT220" s="207">
        <f>(VLOOKUP(Horizontal!$C220&amp;Horizontal!$B220&amp;Horizontal!AT$11,Vertical!$E:$O,AT$10,0))+0</f>
        <v>95.65</v>
      </c>
      <c r="AU220" s="207">
        <f>(VLOOKUP(Horizontal!$C220&amp;Horizontal!$B220&amp;Horizontal!AU$11,Vertical!$E:$O,AU$10,0))+0</f>
        <v>100</v>
      </c>
      <c r="AV220" s="207">
        <f>(VLOOKUP(Horizontal!$C220&amp;Horizontal!$B220&amp;Horizontal!AV$11,Vertical!$E:$O,AV$10,0))+0</f>
        <v>85.19</v>
      </c>
      <c r="AW220" s="207">
        <f>(VLOOKUP(Horizontal!$C220&amp;Horizontal!$B220&amp;Horizontal!AW$11,Vertical!$E:$O,AW$10,0))+0</f>
        <v>46.67</v>
      </c>
      <c r="AX220" s="207">
        <f>(VLOOKUP(Horizontal!$C220&amp;Horizontal!$B220&amp;Horizontal!AX$11,Vertical!$E:$O,AX$10,0))+0</f>
        <v>21.43</v>
      </c>
      <c r="AY220" s="207">
        <f>(VLOOKUP(Horizontal!$C220&amp;Horizontal!$B220&amp;Horizontal!AY$11,Vertical!$E:$O,AY$10,0))+0</f>
        <v>27.59</v>
      </c>
      <c r="AZ220" s="209">
        <f>(VLOOKUP(Horizontal!$C220&amp;Horizontal!$B220&amp;Horizontal!AZ$11,Vertical!$E:$O,AZ$10,0))+0</f>
        <v>17.239999999999998</v>
      </c>
      <c r="BA220" s="208">
        <f>(VLOOKUP(Horizontal!$C220&amp;Horizontal!$B220&amp;Horizontal!BA$11,Vertical!$E:$O,BA$10,0))+0</f>
        <v>26.74</v>
      </c>
      <c r="BB220" s="210">
        <f>(VLOOKUP(Horizontal!$C220&amp;Horizontal!$B220&amp;Horizontal!BB$11,Vertical!$E:$O,BB$10,0))+0</f>
        <v>99.39</v>
      </c>
      <c r="BC220" s="207">
        <f>(VLOOKUP(Horizontal!$C220&amp;Horizontal!$B220&amp;Horizontal!BC$11,Vertical!$E:$O,BC$10,0))+0</f>
        <v>143.81</v>
      </c>
      <c r="BD220" s="207">
        <f>(VLOOKUP(Horizontal!$C220&amp;Horizontal!$B220&amp;Horizontal!BD$11,Vertical!$E:$O,BD$10,0))+0</f>
        <v>173.08</v>
      </c>
      <c r="BE220" s="207">
        <f>(VLOOKUP(Horizontal!$C220&amp;Horizontal!$B220&amp;Horizontal!BE$11,Vertical!$E:$O,BE$10,0))+0</f>
        <v>190.75</v>
      </c>
      <c r="BF220" s="207">
        <f>(VLOOKUP(Horizontal!$C220&amp;Horizontal!$B220&amp;Horizontal!BF$11,Vertical!$E:$O,BF$10,0))+0</f>
        <v>231.16</v>
      </c>
      <c r="BG220" s="207">
        <f>(VLOOKUP(Horizontal!$C220&amp;Horizontal!$B220&amp;Horizontal!BG$11,Vertical!$E:$O,BG$10,0))+0</f>
        <v>216.32</v>
      </c>
      <c r="BH220" s="207">
        <f>(VLOOKUP(Horizontal!$C220&amp;Horizontal!$B220&amp;Horizontal!BH$11,Vertical!$E:$O,BH$10,0))+0</f>
        <v>201.56</v>
      </c>
      <c r="BI220" s="207">
        <f>(VLOOKUP(Horizontal!$C220&amp;Horizontal!$B220&amp;Horizontal!BI$11,Vertical!$E:$O,BI$10,0))+0</f>
        <v>191.62</v>
      </c>
      <c r="BJ220" s="209">
        <f>(VLOOKUP(Horizontal!$C220&amp;Horizontal!$B220&amp;Horizontal!BJ$11,Vertical!$E:$O,BJ$10,0))+0</f>
        <v>184.54</v>
      </c>
      <c r="BK220" s="210">
        <f>(VLOOKUP(Horizontal!$C220&amp;Horizontal!$B220&amp;Horizontal!BK$11,Vertical!$E:$O,BK$10,0))+0</f>
        <v>58</v>
      </c>
      <c r="BL220" s="207">
        <f>(VLOOKUP(Horizontal!$C220&amp;Horizontal!$B220&amp;Horizontal!BL$11,Vertical!$E:$O,BL$10,0))+0</f>
        <v>51</v>
      </c>
      <c r="BM220" s="207">
        <f>(VLOOKUP(Horizontal!$C220&amp;Horizontal!$B220&amp;Horizontal!BM$11,Vertical!$E:$O,BM$10,0))+0</f>
        <v>47</v>
      </c>
      <c r="BN220" s="207">
        <f>(VLOOKUP(Horizontal!$C220&amp;Horizontal!$B220&amp;Horizontal!BN$11,Vertical!$E:$O,BN$10,0))+0</f>
        <v>46</v>
      </c>
      <c r="BO220" s="207">
        <f>(VLOOKUP(Horizontal!$C220&amp;Horizontal!$B220&amp;Horizontal!BO$11,Vertical!$E:$O,BO$10,0))+0</f>
        <v>46</v>
      </c>
      <c r="BP220" s="207">
        <f>(VLOOKUP(Horizontal!$C220&amp;Horizontal!$B220&amp;Horizontal!BP$11,Vertical!$E:$O,BP$10,0))+0</f>
        <v>38</v>
      </c>
      <c r="BQ220" s="207">
        <f>(VLOOKUP(Horizontal!$C220&amp;Horizontal!$B220&amp;Horizontal!BQ$11,Vertical!$E:$O,BQ$10,0))+0</f>
        <v>36</v>
      </c>
      <c r="BR220" s="207">
        <f>(VLOOKUP(Horizontal!$C220&amp;Horizontal!$B220&amp;Horizontal!BR$11,Vertical!$E:$O,BR$10,0))+0</f>
        <v>29</v>
      </c>
      <c r="BS220" s="209">
        <f>(VLOOKUP(Horizontal!$C220&amp;Horizontal!$B220&amp;Horizontal!BS$11,Vertical!$E:$O,BS$10,0))+0</f>
        <v>25</v>
      </c>
      <c r="BT220" s="210">
        <f>(VLOOKUP(Horizontal!$C220&amp;Horizontal!$B220&amp;Horizontal!BT$11,Vertical!$E:$O,BT$10,0))+0</f>
        <v>13.04</v>
      </c>
      <c r="BU220" s="207">
        <f>(VLOOKUP(Horizontal!$C220&amp;Horizontal!$B220&amp;Horizontal!BU$11,Vertical!$E:$O,BU$10,0))+0</f>
        <v>27.78</v>
      </c>
      <c r="BV220" s="207">
        <f>(VLOOKUP(Horizontal!$C220&amp;Horizontal!$B220&amp;Horizontal!BV$11,Vertical!$E:$O,BV$10,0))+0</f>
        <v>21.05</v>
      </c>
      <c r="BW220" s="207">
        <f>(VLOOKUP(Horizontal!$C220&amp;Horizontal!$B220&amp;Horizontal!BW$11,Vertical!$E:$O,BW$10,0))+0</f>
        <v>10</v>
      </c>
      <c r="BX220" s="207">
        <f>(VLOOKUP(Horizontal!$C220&amp;Horizontal!$B220&amp;Horizontal!BX$11,Vertical!$E:$O,BX$10,0))+0</f>
        <v>19.05</v>
      </c>
      <c r="BY220" s="207">
        <f>(VLOOKUP(Horizontal!$C220&amp;Horizontal!$B220&amp;Horizontal!BY$11,Vertical!$E:$O,BY$10,0))+0</f>
        <v>15</v>
      </c>
      <c r="BZ220" s="207">
        <f>(VLOOKUP(Horizontal!$C220&amp;Horizontal!$B220&amp;Horizontal!BZ$11,Vertical!$E:$O,BZ$10,0))+0</f>
        <v>21.74</v>
      </c>
      <c r="CA220" s="207">
        <f>(VLOOKUP(Horizontal!$C220&amp;Horizontal!$B220&amp;Horizontal!CA$11,Vertical!$E:$O,CA$10,0))+0</f>
        <v>30.43</v>
      </c>
      <c r="CB220" s="209">
        <f>(VLOOKUP(Horizontal!$C220&amp;Horizontal!$B220&amp;Horizontal!CB$11,Vertical!$E:$O,CB$10,0))+0</f>
        <v>23.81</v>
      </c>
      <c r="CC220" s="210">
        <f>(VLOOKUP(Horizontal!$C220&amp;Horizontal!$B220&amp;Horizontal!CC$11,Vertical!$E:$O,CC$10,0))+0</f>
        <v>17.39</v>
      </c>
      <c r="CD220" s="207">
        <f>(VLOOKUP(Horizontal!$C220&amp;Horizontal!$B220&amp;Horizontal!CD$11,Vertical!$E:$O,CD$10,0))+0</f>
        <v>33.33</v>
      </c>
      <c r="CE220" s="207">
        <f>(VLOOKUP(Horizontal!$C220&amp;Horizontal!$B220&amp;Horizontal!CE$11,Vertical!$E:$O,CE$10,0))+0</f>
        <v>0</v>
      </c>
      <c r="CF220" s="207">
        <f>(VLOOKUP(Horizontal!$C220&amp;Horizontal!$B220&amp;Horizontal!CF$11,Vertical!$E:$O,CF$10,0))+0</f>
        <v>5</v>
      </c>
      <c r="CG220" s="207">
        <f>(VLOOKUP(Horizontal!$C220&amp;Horizontal!$B220&amp;Horizontal!CG$11,Vertical!$E:$O,CG$10,0))+0</f>
        <v>4.76</v>
      </c>
      <c r="CH220" s="207">
        <f>(VLOOKUP(Horizontal!$C220&amp;Horizontal!$B220&amp;Horizontal!CH$11,Vertical!$E:$O,CH$10,0))+0</f>
        <v>45</v>
      </c>
      <c r="CI220" s="207">
        <f>(VLOOKUP(Horizontal!$C220&amp;Horizontal!$B220&amp;Horizontal!CI$11,Vertical!$E:$O,CI$10,0))+0</f>
        <v>52.17</v>
      </c>
      <c r="CJ220" s="207">
        <f>(VLOOKUP(Horizontal!$C220&amp;Horizontal!$B220&amp;Horizontal!CJ$11,Vertical!$E:$O,CJ$10,0))+0</f>
        <v>30.43</v>
      </c>
      <c r="CK220" s="209">
        <f>(VLOOKUP(Horizontal!$C220&amp;Horizontal!$B220&amp;Horizontal!CK$11,Vertical!$E:$O,CK$10,0))+0</f>
        <v>47.62</v>
      </c>
      <c r="CL220" s="210">
        <f>(VLOOKUP(Horizontal!$C220&amp;Horizontal!$B220&amp;Horizontal!CL$11,Vertical!$E:$O,CL$10,0))+0</f>
        <v>69.569999999999993</v>
      </c>
      <c r="CM220" s="207">
        <f>(VLOOKUP(Horizontal!$C220&amp;Horizontal!$B220&amp;Horizontal!CM$11,Vertical!$E:$O,CM$10,0))+0</f>
        <v>38.89</v>
      </c>
      <c r="CN220" s="207">
        <f>(VLOOKUP(Horizontal!$C220&amp;Horizontal!$B220&amp;Horizontal!CN$11,Vertical!$E:$O,CN$10,0))+0</f>
        <v>78.95</v>
      </c>
      <c r="CO220" s="207">
        <f>(VLOOKUP(Horizontal!$C220&amp;Horizontal!$B220&amp;Horizontal!CO$11,Vertical!$E:$O,CO$10,0))+0</f>
        <v>85</v>
      </c>
      <c r="CP220" s="207">
        <f>(VLOOKUP(Horizontal!$C220&amp;Horizontal!$B220&amp;Horizontal!CP$11,Vertical!$E:$O,CP$10,0))+0</f>
        <v>76.19</v>
      </c>
      <c r="CQ220" s="207">
        <f>(VLOOKUP(Horizontal!$C220&amp;Horizontal!$B220&amp;Horizontal!CQ$11,Vertical!$E:$O,CQ$10,0))+0</f>
        <v>40</v>
      </c>
      <c r="CR220" s="207">
        <f>(VLOOKUP(Horizontal!$C220&amp;Horizontal!$B220&amp;Horizontal!CR$11,Vertical!$E:$O,CR$10,0))+0</f>
        <v>26.09</v>
      </c>
      <c r="CS220" s="207">
        <f>(VLOOKUP(Horizontal!$C220&amp;Horizontal!$B220&amp;Horizontal!CS$11,Vertical!$E:$O,CS$10,0))+0</f>
        <v>39.130000000000003</v>
      </c>
      <c r="CT220" s="207">
        <f>(VLOOKUP(Horizontal!$C220&amp;Horizontal!$B220&amp;Horizontal!CT$11,Vertical!$E:$O,CT$10,0))+0</f>
        <v>28.57</v>
      </c>
      <c r="CU220" s="150"/>
      <c r="CV220" s="211">
        <f t="shared" si="174"/>
        <v>28.58</v>
      </c>
      <c r="CW220" s="190">
        <f t="shared" si="175"/>
        <v>40.010000000000005</v>
      </c>
      <c r="CX220" s="190">
        <f t="shared" si="176"/>
        <v>38.380000000000024</v>
      </c>
      <c r="CY220" s="190">
        <f t="shared" si="177"/>
        <v>37.069999999999993</v>
      </c>
      <c r="CZ220" s="190">
        <f t="shared" si="178"/>
        <v>41.02000000000001</v>
      </c>
      <c r="DA220" s="190">
        <f t="shared" si="179"/>
        <v>44.449999999999989</v>
      </c>
      <c r="DB220" s="190">
        <f t="shared" si="180"/>
        <v>38.199999999999989</v>
      </c>
      <c r="DC220" s="190">
        <f t="shared" si="181"/>
        <v>37.210000000000008</v>
      </c>
      <c r="DD220" s="212">
        <f t="shared" si="182"/>
        <v>35.900000000000006</v>
      </c>
      <c r="DE220" s="9">
        <v>170</v>
      </c>
      <c r="DF220" s="212">
        <f t="shared" si="183"/>
        <v>137.64721040189133</v>
      </c>
      <c r="DG220" s="264"/>
      <c r="DH220" s="265"/>
      <c r="DI220" s="265"/>
      <c r="DJ220" s="266"/>
      <c r="DK220" s="190">
        <v>73.69</v>
      </c>
      <c r="DL220" s="190">
        <v>73.69</v>
      </c>
      <c r="DM220" s="190">
        <v>73.69</v>
      </c>
      <c r="DN220" s="212">
        <v>1.89</v>
      </c>
      <c r="DO220" s="190">
        <v>79.16</v>
      </c>
      <c r="DP220" s="190">
        <v>79.16</v>
      </c>
      <c r="DQ220" s="190">
        <v>79.16</v>
      </c>
      <c r="DR220" s="212">
        <v>40.159999999999997</v>
      </c>
      <c r="DS220" s="150"/>
      <c r="DT220" s="190">
        <v>69</v>
      </c>
      <c r="DU220" s="190">
        <v>99</v>
      </c>
      <c r="DV220" s="190">
        <v>127</v>
      </c>
      <c r="DW220" s="190">
        <v>145</v>
      </c>
      <c r="DX220" s="190">
        <v>123.7</v>
      </c>
      <c r="DY220" s="190">
        <v>166</v>
      </c>
      <c r="DZ220" s="190">
        <v>201</v>
      </c>
      <c r="EA220" s="190">
        <v>201</v>
      </c>
      <c r="EB220" s="190"/>
      <c r="EC220" s="190"/>
      <c r="ED220" s="190">
        <v>189.3</v>
      </c>
      <c r="EE220" s="190">
        <v>172.9</v>
      </c>
      <c r="EF220" s="190">
        <v>167</v>
      </c>
      <c r="EG220" s="190">
        <v>155</v>
      </c>
      <c r="EH220" s="212">
        <v>145</v>
      </c>
      <c r="EI220" s="213"/>
      <c r="EJ220" s="211">
        <v>24</v>
      </c>
      <c r="EK220" s="190">
        <v>50</v>
      </c>
      <c r="EL220" s="190">
        <v>50</v>
      </c>
      <c r="EM220" s="190">
        <v>50</v>
      </c>
      <c r="EN220" s="190">
        <v>50</v>
      </c>
      <c r="EO220" s="190">
        <v>50</v>
      </c>
      <c r="EP220" s="190">
        <v>50</v>
      </c>
      <c r="EQ220" s="190">
        <v>50</v>
      </c>
      <c r="ER220" s="190">
        <v>50</v>
      </c>
      <c r="ES220" s="190">
        <v>50</v>
      </c>
      <c r="ET220" s="190">
        <v>50</v>
      </c>
      <c r="EU220" s="190">
        <v>50</v>
      </c>
      <c r="EV220" s="190">
        <v>40</v>
      </c>
      <c r="EW220" s="190">
        <v>40</v>
      </c>
      <c r="EX220" s="212">
        <v>40</v>
      </c>
      <c r="EY220" s="211"/>
      <c r="EZ220" s="75">
        <f t="shared" si="186"/>
        <v>2.9069767441860469E-3</v>
      </c>
      <c r="FA220" s="89">
        <f t="shared" si="191"/>
        <v>-0.1</v>
      </c>
      <c r="FB220" s="212"/>
      <c r="FC220" s="213">
        <f t="shared" si="160"/>
        <v>4</v>
      </c>
      <c r="FD220" s="213">
        <f t="shared" si="161"/>
        <v>30</v>
      </c>
      <c r="FE220" s="213">
        <f t="shared" si="162"/>
        <v>30</v>
      </c>
      <c r="FF220" s="213">
        <f t="shared" si="163"/>
        <v>30</v>
      </c>
      <c r="FG220" s="213"/>
      <c r="FH220" s="213"/>
      <c r="FI220" s="213"/>
      <c r="FJ220" s="213"/>
      <c r="FK220" s="213"/>
      <c r="FL220" s="213"/>
      <c r="FM220" s="213">
        <f t="shared" si="164"/>
        <v>30</v>
      </c>
      <c r="FN220" s="213">
        <f t="shared" si="165"/>
        <v>30</v>
      </c>
      <c r="FO220" s="213">
        <f t="shared" si="166"/>
        <v>20</v>
      </c>
      <c r="FP220" s="213">
        <f t="shared" si="167"/>
        <v>20</v>
      </c>
      <c r="FQ220" s="213">
        <f t="shared" si="168"/>
        <v>20</v>
      </c>
      <c r="FR220" s="213"/>
      <c r="FS220" s="211"/>
      <c r="FT220" s="190"/>
      <c r="FU220" s="190"/>
      <c r="FV220" s="190"/>
      <c r="FW220" s="190"/>
      <c r="FX220" s="190"/>
      <c r="FY220" s="190"/>
      <c r="FZ220" s="190"/>
      <c r="GA220" s="190"/>
      <c r="GB220" s="190"/>
      <c r="GC220" s="190"/>
      <c r="GD220" s="190"/>
      <c r="GE220" s="190"/>
      <c r="GF220" s="190"/>
      <c r="GG220" s="212"/>
    </row>
    <row r="221" spans="2:189">
      <c r="B221" s="33">
        <v>43459</v>
      </c>
      <c r="C221" s="30" t="s">
        <v>106</v>
      </c>
      <c r="D221" s="30">
        <v>2018</v>
      </c>
      <c r="E221" s="30" t="str">
        <f t="shared" si="195"/>
        <v>2018S52</v>
      </c>
      <c r="F221" s="30" t="str">
        <f t="shared" si="133"/>
        <v>12Final2018</v>
      </c>
      <c r="G221" s="208" t="str">
        <f>VLOOKUP(Horizontal!$C221&amp;Horizontal!$B221&amp;Horizontal!G$11,Vertical!$E:$O,G$10,0)</f>
        <v>-2,01</v>
      </c>
      <c r="H221" s="207">
        <f>(VLOOKUP(Horizontal!$C221&amp;Horizontal!$B221&amp;Horizontal!H$11,Vertical!$E:$O,H$10,0))+0</f>
        <v>74.31</v>
      </c>
      <c r="I221" s="207">
        <f>(VLOOKUP(Horizontal!$C221&amp;Horizontal!$B221&amp;Horizontal!I$11,Vertical!$E:$O,I$10,0))+0</f>
        <v>151.80000000000001</v>
      </c>
      <c r="J221" s="207">
        <f>(VLOOKUP(Horizontal!$C221&amp;Horizontal!$B221&amp;Horizontal!J$11,Vertical!$E:$O,J$10,0))+0</f>
        <v>165.05</v>
      </c>
      <c r="K221" s="207">
        <f>(VLOOKUP(Horizontal!$C221&amp;Horizontal!$B221&amp;Horizontal!K$11,Vertical!$E:$O,K$10,0))+0</f>
        <v>189.17</v>
      </c>
      <c r="L221" s="207">
        <f>(VLOOKUP(Horizontal!$C221&amp;Horizontal!$B221&amp;Horizontal!L$11,Vertical!$E:$O,L$10,0))+0</f>
        <v>201.05</v>
      </c>
      <c r="M221" s="207">
        <f>(VLOOKUP(Horizontal!$C221&amp;Horizontal!$B221&amp;Horizontal!M$11,Vertical!$E:$O,M$10,0))+0</f>
        <v>173.34</v>
      </c>
      <c r="N221" s="207">
        <f>(VLOOKUP(Horizontal!$C221&amp;Horizontal!$B221&amp;Horizontal!N$11,Vertical!$E:$O,N$10,0))+0</f>
        <v>164.04</v>
      </c>
      <c r="O221" s="207">
        <f>(VLOOKUP(Horizontal!$C221&amp;Horizontal!$B221&amp;Horizontal!O$11,Vertical!$E:$O,O$10,0))+0</f>
        <v>154.84</v>
      </c>
      <c r="P221" s="209">
        <f>(VLOOKUP(Horizontal!$C221&amp;Horizontal!$B221&amp;Horizontal!P$11,Vertical!$E:$O,P$10,0))+0</f>
        <v>148.80000000000001</v>
      </c>
      <c r="Q221" s="210">
        <f>(VLOOKUP(Horizontal!$C221&amp;Horizontal!$B221&amp;Horizontal!Q$11,Vertical!$E:$O,Q$10,0))+0</f>
        <v>55</v>
      </c>
      <c r="R221" s="207">
        <f>(VLOOKUP(Horizontal!$C221&amp;Horizontal!$B221&amp;Horizontal!R$11,Vertical!$E:$O,R$10,0))+0</f>
        <v>56</v>
      </c>
      <c r="S221" s="207">
        <f>(VLOOKUP(Horizontal!$C221&amp;Horizontal!$B221&amp;Horizontal!S$11,Vertical!$E:$O,S$10,0))+0</f>
        <v>53</v>
      </c>
      <c r="T221" s="207">
        <f>(VLOOKUP(Horizontal!$C221&amp;Horizontal!$B221&amp;Horizontal!T$11,Vertical!$E:$O,T$10,0))+0</f>
        <v>52</v>
      </c>
      <c r="U221" s="207">
        <f>(VLOOKUP(Horizontal!$C221&amp;Horizontal!$B221&amp;Horizontal!U$11,Vertical!$E:$O,U$10,0))+0</f>
        <v>48</v>
      </c>
      <c r="V221" s="207">
        <f>(VLOOKUP(Horizontal!$C221&amp;Horizontal!$B221&amp;Horizontal!V$11,Vertical!$E:$O,V$10,0))+0</f>
        <v>35</v>
      </c>
      <c r="W221" s="207">
        <f>(VLOOKUP(Horizontal!$C221&amp;Horizontal!$B221&amp;Horizontal!W$11,Vertical!$E:$O,W$10,0))+0</f>
        <v>29</v>
      </c>
      <c r="X221" s="207">
        <f>(VLOOKUP(Horizontal!$C221&amp;Horizontal!$B221&amp;Horizontal!X$11,Vertical!$E:$O,X$10,0))+0</f>
        <v>26</v>
      </c>
      <c r="Y221" s="209">
        <f>(VLOOKUP(Horizontal!$C221&amp;Horizontal!$B221&amp;Horizontal!Y$11,Vertical!$E:$O,Y$10,0))+0</f>
        <v>21</v>
      </c>
      <c r="Z221" s="210">
        <f>(VLOOKUP(Horizontal!$C221&amp;Horizontal!$B221&amp;Horizontal!Z$11,Vertical!$E:$O,Z$10,0))+0</f>
        <v>0</v>
      </c>
      <c r="AA221" s="207">
        <f>(VLOOKUP(Horizontal!$C221&amp;Horizontal!$B221&amp;Horizontal!AA$11,Vertical!$E:$O,AA$10,0))+0</f>
        <v>0</v>
      </c>
      <c r="AB221" s="207">
        <f>(VLOOKUP(Horizontal!$C221&amp;Horizontal!$B221&amp;Horizontal!AB$11,Vertical!$E:$O,AB$10,0))+0</f>
        <v>0</v>
      </c>
      <c r="AC221" s="207">
        <f>(VLOOKUP(Horizontal!$C221&amp;Horizontal!$B221&amp;Horizontal!AC$11,Vertical!$E:$O,AC$10,0))+0</f>
        <v>0</v>
      </c>
      <c r="AD221" s="207">
        <f>(VLOOKUP(Horizontal!$C221&amp;Horizontal!$B221&amp;Horizontal!AD$11,Vertical!$E:$O,AD$10,0))+0</f>
        <v>20</v>
      </c>
      <c r="AE221" s="207">
        <f>(VLOOKUP(Horizontal!$C221&amp;Horizontal!$B221&amp;Horizontal!AE$11,Vertical!$E:$O,AE$10,0))+0</f>
        <v>9.52</v>
      </c>
      <c r="AF221" s="207">
        <f>(VLOOKUP(Horizontal!$C221&amp;Horizontal!$B221&amp;Horizontal!AF$11,Vertical!$E:$O,AF$10,0))+0</f>
        <v>9.52</v>
      </c>
      <c r="AG221" s="207">
        <f>(VLOOKUP(Horizontal!$C221&amp;Horizontal!$B221&amp;Horizontal!AG$11,Vertical!$E:$O,AG$10,0))+0</f>
        <v>10</v>
      </c>
      <c r="AH221" s="209">
        <f>(VLOOKUP(Horizontal!$C221&amp;Horizontal!$B221&amp;Horizontal!AH$11,Vertical!$E:$O,AH$10,0))+0</f>
        <v>5.26</v>
      </c>
      <c r="AI221" s="210">
        <f>(VLOOKUP(Horizontal!$C221&amp;Horizontal!$B221&amp;Horizontal!AI$11,Vertical!$E:$O,AI$10,0))+0</f>
        <v>26.09</v>
      </c>
      <c r="AJ221" s="207">
        <f>(VLOOKUP(Horizontal!$C221&amp;Horizontal!$B221&amp;Horizontal!AJ$11,Vertical!$E:$O,AJ$10,0))+0</f>
        <v>0</v>
      </c>
      <c r="AK221" s="207">
        <f>(VLOOKUP(Horizontal!$C221&amp;Horizontal!$B221&amp;Horizontal!AK$11,Vertical!$E:$O,AK$10,0))+0</f>
        <v>0</v>
      </c>
      <c r="AL221" s="207">
        <f>(VLOOKUP(Horizontal!$C221&amp;Horizontal!$B221&amp;Horizontal!AL$11,Vertical!$E:$O,AL$10,0))+0</f>
        <v>0</v>
      </c>
      <c r="AM221" s="207">
        <f>(VLOOKUP(Horizontal!$C221&amp;Horizontal!$B221&amp;Horizontal!AM$11,Vertical!$E:$O,AM$10,0))+0</f>
        <v>0</v>
      </c>
      <c r="AN221" s="207">
        <f>(VLOOKUP(Horizontal!$C221&amp;Horizontal!$B221&amp;Horizontal!AN$11,Vertical!$E:$O,AN$10,0))+0</f>
        <v>38.1</v>
      </c>
      <c r="AO221" s="207">
        <f>(VLOOKUP(Horizontal!$C221&amp;Horizontal!$B221&amp;Horizontal!AO$11,Vertical!$E:$O,AO$10,0))+0</f>
        <v>42.86</v>
      </c>
      <c r="AP221" s="207">
        <f>(VLOOKUP(Horizontal!$C221&amp;Horizontal!$B221&amp;Horizontal!AP$11,Vertical!$E:$O,AP$10,0))+0</f>
        <v>55</v>
      </c>
      <c r="AQ221" s="209">
        <f>(VLOOKUP(Horizontal!$C221&amp;Horizontal!$B221&amp;Horizontal!AQ$11,Vertical!$E:$O,AQ$10,0))+0</f>
        <v>57.89</v>
      </c>
      <c r="AR221" s="210">
        <f>(VLOOKUP(Horizontal!$C221&amp;Horizontal!$B221&amp;Horizontal!AR$11,Vertical!$E:$O,AR$10,0))+0</f>
        <v>73.91</v>
      </c>
      <c r="AS221" s="207">
        <f>(VLOOKUP(Horizontal!$C221&amp;Horizontal!$B221&amp;Horizontal!AS$11,Vertical!$E:$O,AS$10,0))+0</f>
        <v>100</v>
      </c>
      <c r="AT221" s="207">
        <f>(VLOOKUP(Horizontal!$C221&amp;Horizontal!$B221&amp;Horizontal!AT$11,Vertical!$E:$O,AT$10,0))+0</f>
        <v>100</v>
      </c>
      <c r="AU221" s="207">
        <f>(VLOOKUP(Horizontal!$C221&amp;Horizontal!$B221&amp;Horizontal!AU$11,Vertical!$E:$O,AU$10,0))+0</f>
        <v>100</v>
      </c>
      <c r="AV221" s="207">
        <f>(VLOOKUP(Horizontal!$C221&amp;Horizontal!$B221&amp;Horizontal!AV$11,Vertical!$E:$O,AV$10,0))+0</f>
        <v>80</v>
      </c>
      <c r="AW221" s="207">
        <f>(VLOOKUP(Horizontal!$C221&amp;Horizontal!$B221&amp;Horizontal!AW$11,Vertical!$E:$O,AW$10,0))+0</f>
        <v>52.38</v>
      </c>
      <c r="AX221" s="207">
        <f>(VLOOKUP(Horizontal!$C221&amp;Horizontal!$B221&amp;Horizontal!AX$11,Vertical!$E:$O,AX$10,0))+0</f>
        <v>47.62</v>
      </c>
      <c r="AY221" s="207">
        <f>(VLOOKUP(Horizontal!$C221&amp;Horizontal!$B221&amp;Horizontal!AY$11,Vertical!$E:$O,AY$10,0))+0</f>
        <v>35</v>
      </c>
      <c r="AZ221" s="209">
        <f>(VLOOKUP(Horizontal!$C221&amp;Horizontal!$B221&amp;Horizontal!AZ$11,Vertical!$E:$O,AZ$10,0))+0</f>
        <v>36.840000000000003</v>
      </c>
      <c r="BA221" s="208">
        <f>(VLOOKUP(Horizontal!$C221&amp;Horizontal!$B221&amp;Horizontal!BA$11,Vertical!$E:$O,BA$10,0))+0</f>
        <v>24.63</v>
      </c>
      <c r="BB221" s="210">
        <f>(VLOOKUP(Horizontal!$C221&amp;Horizontal!$B221&amp;Horizontal!BB$11,Vertical!$E:$O,BB$10,0))+0</f>
        <v>100.73</v>
      </c>
      <c r="BC221" s="207">
        <f>(VLOOKUP(Horizontal!$C221&amp;Horizontal!$B221&amp;Horizontal!BC$11,Vertical!$E:$O,BC$10,0))+0</f>
        <v>180.63</v>
      </c>
      <c r="BD221" s="207">
        <f>(VLOOKUP(Horizontal!$C221&amp;Horizontal!$B221&amp;Horizontal!BD$11,Vertical!$E:$O,BD$10,0))+0</f>
        <v>198.55</v>
      </c>
      <c r="BE221" s="207">
        <f>(VLOOKUP(Horizontal!$C221&amp;Horizontal!$B221&amp;Horizontal!BE$11,Vertical!$E:$O,BE$10,0))+0</f>
        <v>217.27</v>
      </c>
      <c r="BF221" s="207">
        <f>(VLOOKUP(Horizontal!$C221&amp;Horizontal!$B221&amp;Horizontal!BF$11,Vertical!$E:$O,BF$10,0))+0</f>
        <v>238.22</v>
      </c>
      <c r="BG221" s="207">
        <f>(VLOOKUP(Horizontal!$C221&amp;Horizontal!$B221&amp;Horizontal!BG$11,Vertical!$E:$O,BG$10,0))+0</f>
        <v>217.05</v>
      </c>
      <c r="BH221" s="207">
        <f>(VLOOKUP(Horizontal!$C221&amp;Horizontal!$B221&amp;Horizontal!BH$11,Vertical!$E:$O,BH$10,0))+0</f>
        <v>200.67</v>
      </c>
      <c r="BI221" s="207">
        <f>(VLOOKUP(Horizontal!$C221&amp;Horizontal!$B221&amp;Horizontal!BI$11,Vertical!$E:$O,BI$10,0))+0</f>
        <v>191.21</v>
      </c>
      <c r="BJ221" s="209">
        <f>(VLOOKUP(Horizontal!$C221&amp;Horizontal!$B221&amp;Horizontal!BJ$11,Vertical!$E:$O,BJ$10,0))+0</f>
        <v>183.99</v>
      </c>
      <c r="BK221" s="210">
        <f>(VLOOKUP(Horizontal!$C221&amp;Horizontal!$B221&amp;Horizontal!BK$11,Vertical!$E:$O,BK$10,0))+0</f>
        <v>56</v>
      </c>
      <c r="BL221" s="207">
        <f>(VLOOKUP(Horizontal!$C221&amp;Horizontal!$B221&amp;Horizontal!BL$11,Vertical!$E:$O,BL$10,0))+0</f>
        <v>47</v>
      </c>
      <c r="BM221" s="207">
        <f>(VLOOKUP(Horizontal!$C221&amp;Horizontal!$B221&amp;Horizontal!BM$11,Vertical!$E:$O,BM$10,0))+0</f>
        <v>44</v>
      </c>
      <c r="BN221" s="207">
        <f>(VLOOKUP(Horizontal!$C221&amp;Horizontal!$B221&amp;Horizontal!BN$11,Vertical!$E:$O,BN$10,0))+0</f>
        <v>44</v>
      </c>
      <c r="BO221" s="207">
        <f>(VLOOKUP(Horizontal!$C221&amp;Horizontal!$B221&amp;Horizontal!BO$11,Vertical!$E:$O,BO$10,0))+0</f>
        <v>41</v>
      </c>
      <c r="BP221" s="207">
        <f>(VLOOKUP(Horizontal!$C221&amp;Horizontal!$B221&amp;Horizontal!BP$11,Vertical!$E:$O,BP$10,0))+0</f>
        <v>33</v>
      </c>
      <c r="BQ221" s="207">
        <f>(VLOOKUP(Horizontal!$C221&amp;Horizontal!$B221&amp;Horizontal!BQ$11,Vertical!$E:$O,BQ$10,0))+0</f>
        <v>32</v>
      </c>
      <c r="BR221" s="207">
        <f>(VLOOKUP(Horizontal!$C221&amp;Horizontal!$B221&amp;Horizontal!BR$11,Vertical!$E:$O,BR$10,0))+0</f>
        <v>30</v>
      </c>
      <c r="BS221" s="209">
        <f>(VLOOKUP(Horizontal!$C221&amp;Horizontal!$B221&amp;Horizontal!BS$11,Vertical!$E:$O,BS$10,0))+0</f>
        <v>24</v>
      </c>
      <c r="BT221" s="210">
        <f>(VLOOKUP(Horizontal!$C221&amp;Horizontal!$B221&amp;Horizontal!BT$11,Vertical!$E:$O,BT$10,0))+0</f>
        <v>12.5</v>
      </c>
      <c r="BU221" s="207">
        <f>(VLOOKUP(Horizontal!$C221&amp;Horizontal!$B221&amp;Horizontal!BU$11,Vertical!$E:$O,BU$10,0))+0</f>
        <v>0</v>
      </c>
      <c r="BV221" s="207">
        <f>(VLOOKUP(Horizontal!$C221&amp;Horizontal!$B221&amp;Horizontal!BV$11,Vertical!$E:$O,BV$10,0))+0</f>
        <v>6.67</v>
      </c>
      <c r="BW221" s="207">
        <f>(VLOOKUP(Horizontal!$C221&amp;Horizontal!$B221&amp;Horizontal!BW$11,Vertical!$E:$O,BW$10,0))+0</f>
        <v>6.67</v>
      </c>
      <c r="BX221" s="207">
        <f>(VLOOKUP(Horizontal!$C221&amp;Horizontal!$B221&amp;Horizontal!BX$11,Vertical!$E:$O,BX$10,0))+0</f>
        <v>18.75</v>
      </c>
      <c r="BY221" s="207">
        <f>(VLOOKUP(Horizontal!$C221&amp;Horizontal!$B221&amp;Horizontal!BY$11,Vertical!$E:$O,BY$10,0))+0</f>
        <v>31.25</v>
      </c>
      <c r="BZ221" s="207">
        <f>(VLOOKUP(Horizontal!$C221&amp;Horizontal!$B221&amp;Horizontal!BZ$11,Vertical!$E:$O,BZ$10,0))+0</f>
        <v>12.5</v>
      </c>
      <c r="CA221" s="207">
        <f>(VLOOKUP(Horizontal!$C221&amp;Horizontal!$B221&amp;Horizontal!CA$11,Vertical!$E:$O,CA$10,0))+0</f>
        <v>26.67</v>
      </c>
      <c r="CB221" s="209">
        <f>(VLOOKUP(Horizontal!$C221&amp;Horizontal!$B221&amp;Horizontal!CB$11,Vertical!$E:$O,CB$10,0))+0</f>
        <v>43.75</v>
      </c>
      <c r="CC221" s="210">
        <f>(VLOOKUP(Horizontal!$C221&amp;Horizontal!$B221&amp;Horizontal!CC$11,Vertical!$E:$O,CC$10,0))+0</f>
        <v>18.75</v>
      </c>
      <c r="CD221" s="207">
        <f>(VLOOKUP(Horizontal!$C221&amp;Horizontal!$B221&amp;Horizontal!CD$11,Vertical!$E:$O,CD$10,0))+0</f>
        <v>0</v>
      </c>
      <c r="CE221" s="207">
        <f>(VLOOKUP(Horizontal!$C221&amp;Horizontal!$B221&amp;Horizontal!CE$11,Vertical!$E:$O,CE$10,0))+0</f>
        <v>0</v>
      </c>
      <c r="CF221" s="207">
        <f>(VLOOKUP(Horizontal!$C221&amp;Horizontal!$B221&amp;Horizontal!CF$11,Vertical!$E:$O,CF$10,0))+0</f>
        <v>0</v>
      </c>
      <c r="CG221" s="207">
        <f>(VLOOKUP(Horizontal!$C221&amp;Horizontal!$B221&amp;Horizontal!CG$11,Vertical!$E:$O,CG$10,0))+0</f>
        <v>6.25</v>
      </c>
      <c r="CH221" s="207">
        <f>(VLOOKUP(Horizontal!$C221&amp;Horizontal!$B221&amp;Horizontal!CH$11,Vertical!$E:$O,CH$10,0))+0</f>
        <v>18.75</v>
      </c>
      <c r="CI221" s="207">
        <f>(VLOOKUP(Horizontal!$C221&amp;Horizontal!$B221&amp;Horizontal!CI$11,Vertical!$E:$O,CI$10,0))+0</f>
        <v>43.75</v>
      </c>
      <c r="CJ221" s="207">
        <f>(VLOOKUP(Horizontal!$C221&amp;Horizontal!$B221&amp;Horizontal!CJ$11,Vertical!$E:$O,CJ$10,0))+0</f>
        <v>40</v>
      </c>
      <c r="CK221" s="209">
        <f>(VLOOKUP(Horizontal!$C221&amp;Horizontal!$B221&amp;Horizontal!CK$11,Vertical!$E:$O,CK$10,0))+0</f>
        <v>31.25</v>
      </c>
      <c r="CL221" s="210">
        <f>(VLOOKUP(Horizontal!$C221&amp;Horizontal!$B221&amp;Horizontal!CL$11,Vertical!$E:$O,CL$10,0))+0</f>
        <v>68.75</v>
      </c>
      <c r="CM221" s="207">
        <f>(VLOOKUP(Horizontal!$C221&amp;Horizontal!$B221&amp;Horizontal!CM$11,Vertical!$E:$O,CM$10,0))+0</f>
        <v>100</v>
      </c>
      <c r="CN221" s="207">
        <f>(VLOOKUP(Horizontal!$C221&amp;Horizontal!$B221&amp;Horizontal!CN$11,Vertical!$E:$O,CN$10,0))+0</f>
        <v>93.33</v>
      </c>
      <c r="CO221" s="207">
        <f>(VLOOKUP(Horizontal!$C221&amp;Horizontal!$B221&amp;Horizontal!CO$11,Vertical!$E:$O,CO$10,0))+0</f>
        <v>93.33</v>
      </c>
      <c r="CP221" s="207">
        <f>(VLOOKUP(Horizontal!$C221&amp;Horizontal!$B221&amp;Horizontal!CP$11,Vertical!$E:$O,CP$10,0))+0</f>
        <v>75</v>
      </c>
      <c r="CQ221" s="207">
        <f>(VLOOKUP(Horizontal!$C221&amp;Horizontal!$B221&amp;Horizontal!CQ$11,Vertical!$E:$O,CQ$10,0))+0</f>
        <v>50</v>
      </c>
      <c r="CR221" s="207">
        <f>(VLOOKUP(Horizontal!$C221&amp;Horizontal!$B221&amp;Horizontal!CR$11,Vertical!$E:$O,CR$10,0))+0</f>
        <v>43.75</v>
      </c>
      <c r="CS221" s="207">
        <f>(VLOOKUP(Horizontal!$C221&amp;Horizontal!$B221&amp;Horizontal!CS$11,Vertical!$E:$O,CS$10,0))+0</f>
        <v>33.33</v>
      </c>
      <c r="CT221" s="207">
        <f>(VLOOKUP(Horizontal!$C221&amp;Horizontal!$B221&amp;Horizontal!CT$11,Vertical!$E:$O,CT$10,0))+0</f>
        <v>25</v>
      </c>
      <c r="CU221" s="150"/>
      <c r="CV221" s="211">
        <f t="shared" si="174"/>
        <v>26.42</v>
      </c>
      <c r="CW221" s="190">
        <f t="shared" si="175"/>
        <v>28.829999999999984</v>
      </c>
      <c r="CX221" s="190">
        <f t="shared" si="176"/>
        <v>33.5</v>
      </c>
      <c r="CY221" s="190">
        <f t="shared" si="177"/>
        <v>28.100000000000023</v>
      </c>
      <c r="CZ221" s="190">
        <f t="shared" si="178"/>
        <v>37.169999999999987</v>
      </c>
      <c r="DA221" s="190">
        <f t="shared" si="179"/>
        <v>43.710000000000008</v>
      </c>
      <c r="DB221" s="190">
        <f t="shared" si="180"/>
        <v>36.629999999999995</v>
      </c>
      <c r="DC221" s="190">
        <f t="shared" si="181"/>
        <v>36.370000000000005</v>
      </c>
      <c r="DD221" s="212">
        <f t="shared" si="182"/>
        <v>35.19</v>
      </c>
      <c r="DE221" s="9">
        <v>170</v>
      </c>
      <c r="DF221" s="212">
        <f t="shared" si="183"/>
        <v>134.14721040189133</v>
      </c>
      <c r="DG221" s="264"/>
      <c r="DH221" s="265"/>
      <c r="DI221" s="265"/>
      <c r="DJ221" s="266"/>
      <c r="DK221" s="190">
        <v>81.73</v>
      </c>
      <c r="DL221" s="190">
        <v>81.73</v>
      </c>
      <c r="DM221" s="190">
        <v>81.73</v>
      </c>
      <c r="DN221" s="212">
        <v>3.03</v>
      </c>
      <c r="DO221" s="190">
        <v>87.21</v>
      </c>
      <c r="DP221" s="190">
        <v>87.21</v>
      </c>
      <c r="DQ221" s="190">
        <v>87.21</v>
      </c>
      <c r="DR221" s="212">
        <v>40.159999999999997</v>
      </c>
      <c r="DS221" s="150"/>
      <c r="DT221" s="190">
        <v>77</v>
      </c>
      <c r="DU221" s="190">
        <v>167</v>
      </c>
      <c r="DV221" s="190">
        <v>205</v>
      </c>
      <c r="DW221" s="190">
        <v>212</v>
      </c>
      <c r="DX221" s="190"/>
      <c r="DY221" s="190">
        <v>218</v>
      </c>
      <c r="DZ221" s="190">
        <v>238</v>
      </c>
      <c r="EA221" s="190">
        <v>238</v>
      </c>
      <c r="EB221" s="190"/>
      <c r="EC221" s="190"/>
      <c r="ED221" s="190">
        <v>231</v>
      </c>
      <c r="EE221" s="190">
        <v>174</v>
      </c>
      <c r="EF221" s="190">
        <v>167</v>
      </c>
      <c r="EG221" s="190">
        <v>155</v>
      </c>
      <c r="EH221" s="212">
        <v>145</v>
      </c>
      <c r="EI221" s="213"/>
      <c r="EJ221" s="211">
        <v>24</v>
      </c>
      <c r="EK221" s="190">
        <v>50</v>
      </c>
      <c r="EL221" s="190">
        <v>50</v>
      </c>
      <c r="EM221" s="190">
        <v>50</v>
      </c>
      <c r="EN221" s="190">
        <v>50</v>
      </c>
      <c r="EO221" s="190">
        <v>50</v>
      </c>
      <c r="EP221" s="190">
        <v>50</v>
      </c>
      <c r="EQ221" s="190">
        <v>50</v>
      </c>
      <c r="ER221" s="190">
        <v>50</v>
      </c>
      <c r="ES221" s="190">
        <v>50</v>
      </c>
      <c r="ET221" s="190">
        <v>50</v>
      </c>
      <c r="EU221" s="190">
        <v>50</v>
      </c>
      <c r="EV221" s="190">
        <v>40</v>
      </c>
      <c r="EW221" s="190">
        <v>40</v>
      </c>
      <c r="EX221" s="212">
        <v>40</v>
      </c>
      <c r="EY221" s="211"/>
      <c r="EZ221" s="75">
        <f t="shared" si="186"/>
        <v>-2.543981774458929E-2</v>
      </c>
      <c r="FA221" s="89">
        <f t="shared" si="191"/>
        <v>-0.1</v>
      </c>
      <c r="FB221" s="212"/>
      <c r="FC221" s="213">
        <f t="shared" si="160"/>
        <v>4</v>
      </c>
      <c r="FD221" s="213">
        <f t="shared" si="161"/>
        <v>30</v>
      </c>
      <c r="FE221" s="213">
        <f t="shared" si="162"/>
        <v>30</v>
      </c>
      <c r="FF221" s="213">
        <f t="shared" si="163"/>
        <v>30</v>
      </c>
      <c r="FG221" s="213"/>
      <c r="FH221" s="213"/>
      <c r="FI221" s="213"/>
      <c r="FJ221" s="213"/>
      <c r="FK221" s="213"/>
      <c r="FL221" s="213"/>
      <c r="FM221" s="213">
        <f t="shared" si="164"/>
        <v>30</v>
      </c>
      <c r="FN221" s="213">
        <f t="shared" si="165"/>
        <v>30</v>
      </c>
      <c r="FO221" s="213">
        <f t="shared" si="166"/>
        <v>20</v>
      </c>
      <c r="FP221" s="213">
        <f t="shared" si="167"/>
        <v>20</v>
      </c>
      <c r="FQ221" s="213">
        <f t="shared" si="168"/>
        <v>20</v>
      </c>
      <c r="FR221" s="213"/>
      <c r="FS221" s="211"/>
      <c r="FT221" s="190"/>
      <c r="FU221" s="190"/>
      <c r="FV221" s="190"/>
      <c r="FW221" s="190"/>
      <c r="FX221" s="190"/>
      <c r="FY221" s="190"/>
      <c r="FZ221" s="190"/>
      <c r="GA221" s="190"/>
      <c r="GB221" s="190"/>
      <c r="GC221" s="190"/>
      <c r="GD221" s="190"/>
      <c r="GE221" s="190"/>
      <c r="GF221" s="190"/>
      <c r="GG221" s="212"/>
    </row>
    <row r="222" spans="2:189">
      <c r="B222" s="33">
        <v>43466</v>
      </c>
      <c r="C222" s="30" t="s">
        <v>64</v>
      </c>
      <c r="D222" s="30">
        <v>2019</v>
      </c>
      <c r="E222" s="30" t="str">
        <f t="shared" si="195"/>
        <v>2019S1</v>
      </c>
      <c r="F222" s="30" t="str">
        <f t="shared" si="133"/>
        <v>12019</v>
      </c>
      <c r="G222" s="208" t="str">
        <f>VLOOKUP(Horizontal!$C222&amp;Horizontal!$B222&amp;Horizontal!G$11,Vertical!$E:$O,G$10,0)</f>
        <v>-1,98</v>
      </c>
      <c r="H222" s="207">
        <f>(VLOOKUP(Horizontal!$C222&amp;Horizontal!$B222&amp;Horizontal!H$11,Vertical!$E:$O,H$10,0))+0</f>
        <v>76.459999999999994</v>
      </c>
      <c r="I222" s="207">
        <f>(VLOOKUP(Horizontal!$C222&amp;Horizontal!$B222&amp;Horizontal!I$11,Vertical!$E:$O,I$10,0))+0</f>
        <v>156.59</v>
      </c>
      <c r="J222" s="207">
        <f>(VLOOKUP(Horizontal!$C222&amp;Horizontal!$B222&amp;Horizontal!J$11,Vertical!$E:$O,J$10,0))+0</f>
        <v>192.66</v>
      </c>
      <c r="K222" s="207">
        <f>(VLOOKUP(Horizontal!$C222&amp;Horizontal!$B222&amp;Horizontal!K$11,Vertical!$E:$O,K$10,0))+0</f>
        <v>201.15</v>
      </c>
      <c r="L222" s="207">
        <f>(VLOOKUP(Horizontal!$C222&amp;Horizontal!$B222&amp;Horizontal!L$11,Vertical!$E:$O,L$10,0))+0</f>
        <v>213.09</v>
      </c>
      <c r="M222" s="207">
        <f>(VLOOKUP(Horizontal!$C222&amp;Horizontal!$B222&amp;Horizontal!M$11,Vertical!$E:$O,M$10,0))+0</f>
        <v>173.4</v>
      </c>
      <c r="N222" s="207">
        <f>(VLOOKUP(Horizontal!$C222&amp;Horizontal!$B222&amp;Horizontal!N$11,Vertical!$E:$O,N$10,0))+0</f>
        <v>164.36</v>
      </c>
      <c r="O222" s="207">
        <f>(VLOOKUP(Horizontal!$C222&amp;Horizontal!$B222&amp;Horizontal!O$11,Vertical!$E:$O,O$10,0))+0</f>
        <v>154.87</v>
      </c>
      <c r="P222" s="209">
        <f>(VLOOKUP(Horizontal!$C222&amp;Horizontal!$B222&amp;Horizontal!P$11,Vertical!$E:$O,P$10,0))+0</f>
        <v>148.6</v>
      </c>
      <c r="Q222" s="210">
        <f>(VLOOKUP(Horizontal!$C222&amp;Horizontal!$B222&amp;Horizontal!Q$11,Vertical!$E:$O,Q$10,0))+0</f>
        <v>56</v>
      </c>
      <c r="R222" s="207">
        <f>(VLOOKUP(Horizontal!$C222&amp;Horizontal!$B222&amp;Horizontal!R$11,Vertical!$E:$O,R$10,0))+0</f>
        <v>53</v>
      </c>
      <c r="S222" s="207">
        <f>(VLOOKUP(Horizontal!$C222&amp;Horizontal!$B222&amp;Horizontal!S$11,Vertical!$E:$O,S$10,0))+0</f>
        <v>53</v>
      </c>
      <c r="T222" s="207">
        <f>(VLOOKUP(Horizontal!$C222&amp;Horizontal!$B222&amp;Horizontal!T$11,Vertical!$E:$O,T$10,0))+0</f>
        <v>46</v>
      </c>
      <c r="U222" s="207">
        <f>(VLOOKUP(Horizontal!$C222&amp;Horizontal!$B222&amp;Horizontal!U$11,Vertical!$E:$O,U$10,0))+0</f>
        <v>44</v>
      </c>
      <c r="V222" s="207">
        <f>(VLOOKUP(Horizontal!$C222&amp;Horizontal!$B222&amp;Horizontal!V$11,Vertical!$E:$O,V$10,0))+0</f>
        <v>40</v>
      </c>
      <c r="W222" s="207">
        <f>(VLOOKUP(Horizontal!$C222&amp;Horizontal!$B222&amp;Horizontal!W$11,Vertical!$E:$O,W$10,0))+0</f>
        <v>34</v>
      </c>
      <c r="X222" s="207">
        <f>(VLOOKUP(Horizontal!$C222&amp;Horizontal!$B222&amp;Horizontal!X$11,Vertical!$E:$O,X$10,0))+0</f>
        <v>31</v>
      </c>
      <c r="Y222" s="209">
        <f>(VLOOKUP(Horizontal!$C222&amp;Horizontal!$B222&amp;Horizontal!Y$11,Vertical!$E:$O,Y$10,0))+0</f>
        <v>28</v>
      </c>
      <c r="Z222" s="210">
        <f>(VLOOKUP(Horizontal!$C222&amp;Horizontal!$B222&amp;Horizontal!Z$11,Vertical!$E:$O,Z$10,0))+0</f>
        <v>19.05</v>
      </c>
      <c r="AA222" s="207">
        <f>(VLOOKUP(Horizontal!$C222&amp;Horizontal!$B222&amp;Horizontal!AA$11,Vertical!$E:$O,AA$10,0))+0</f>
        <v>6.25</v>
      </c>
      <c r="AB222" s="207">
        <f>(VLOOKUP(Horizontal!$C222&amp;Horizontal!$B222&amp;Horizontal!AB$11,Vertical!$E:$O,AB$10,0))+0</f>
        <v>0</v>
      </c>
      <c r="AC222" s="207">
        <f>(VLOOKUP(Horizontal!$C222&amp;Horizontal!$B222&amp;Horizontal!AC$11,Vertical!$E:$O,AC$10,0))+0</f>
        <v>6.25</v>
      </c>
      <c r="AD222" s="207">
        <f>(VLOOKUP(Horizontal!$C222&amp;Horizontal!$B222&amp;Horizontal!AD$11,Vertical!$E:$O,AD$10,0))+0</f>
        <v>15</v>
      </c>
      <c r="AE222" s="207">
        <f>(VLOOKUP(Horizontal!$C222&amp;Horizontal!$B222&amp;Horizontal!AE$11,Vertical!$E:$O,AE$10,0))+0</f>
        <v>18.75</v>
      </c>
      <c r="AF222" s="207">
        <f>(VLOOKUP(Horizontal!$C222&amp;Horizontal!$B222&amp;Horizontal!AF$11,Vertical!$E:$O,AF$10,0))+0</f>
        <v>21.05</v>
      </c>
      <c r="AG222" s="207">
        <f>(VLOOKUP(Horizontal!$C222&amp;Horizontal!$B222&amp;Horizontal!AG$11,Vertical!$E:$O,AG$10,0))+0</f>
        <v>10.53</v>
      </c>
      <c r="AH222" s="209">
        <f>(VLOOKUP(Horizontal!$C222&amp;Horizontal!$B222&amp;Horizontal!AH$11,Vertical!$E:$O,AH$10,0))+0</f>
        <v>31.58</v>
      </c>
      <c r="AI222" s="210">
        <f>(VLOOKUP(Horizontal!$C222&amp;Horizontal!$B222&amp;Horizontal!AI$11,Vertical!$E:$O,AI$10,0))+0</f>
        <v>19.05</v>
      </c>
      <c r="AJ222" s="207">
        <f>(VLOOKUP(Horizontal!$C222&amp;Horizontal!$B222&amp;Horizontal!AJ$11,Vertical!$E:$O,AJ$10,0))+0</f>
        <v>12.5</v>
      </c>
      <c r="AK222" s="207">
        <f>(VLOOKUP(Horizontal!$C222&amp;Horizontal!$B222&amp;Horizontal!AK$11,Vertical!$E:$O,AK$10,0))+0</f>
        <v>0</v>
      </c>
      <c r="AL222" s="207">
        <f>(VLOOKUP(Horizontal!$C222&amp;Horizontal!$B222&amp;Horizontal!AL$11,Vertical!$E:$O,AL$10,0))+0</f>
        <v>6.25</v>
      </c>
      <c r="AM222" s="207">
        <f>(VLOOKUP(Horizontal!$C222&amp;Horizontal!$B222&amp;Horizontal!AM$11,Vertical!$E:$O,AM$10,0))+0</f>
        <v>5</v>
      </c>
      <c r="AN222" s="207">
        <f>(VLOOKUP(Horizontal!$C222&amp;Horizontal!$B222&amp;Horizontal!AN$11,Vertical!$E:$O,AN$10,0))+0</f>
        <v>43.75</v>
      </c>
      <c r="AO222" s="207">
        <f>(VLOOKUP(Horizontal!$C222&amp;Horizontal!$B222&amp;Horizontal!AO$11,Vertical!$E:$O,AO$10,0))+0</f>
        <v>47.37</v>
      </c>
      <c r="AP222" s="207">
        <f>(VLOOKUP(Horizontal!$C222&amp;Horizontal!$B222&amp;Horizontal!AP$11,Vertical!$E:$O,AP$10,0))+0</f>
        <v>73.680000000000007</v>
      </c>
      <c r="AQ222" s="209">
        <f>(VLOOKUP(Horizontal!$C222&amp;Horizontal!$B222&amp;Horizontal!AQ$11,Vertical!$E:$O,AQ$10,0))+0</f>
        <v>47.37</v>
      </c>
      <c r="AR222" s="210">
        <f>(VLOOKUP(Horizontal!$C222&amp;Horizontal!$B222&amp;Horizontal!AR$11,Vertical!$E:$O,AR$10,0))+0</f>
        <v>61.9</v>
      </c>
      <c r="AS222" s="207">
        <f>(VLOOKUP(Horizontal!$C222&amp;Horizontal!$B222&amp;Horizontal!AS$11,Vertical!$E:$O,AS$10,0))+0</f>
        <v>81.25</v>
      </c>
      <c r="AT222" s="207">
        <f>(VLOOKUP(Horizontal!$C222&amp;Horizontal!$B222&amp;Horizontal!AT$11,Vertical!$E:$O,AT$10,0))+0</f>
        <v>100</v>
      </c>
      <c r="AU222" s="207">
        <f>(VLOOKUP(Horizontal!$C222&amp;Horizontal!$B222&amp;Horizontal!AU$11,Vertical!$E:$O,AU$10,0))+0</f>
        <v>87.5</v>
      </c>
      <c r="AV222" s="207">
        <f>(VLOOKUP(Horizontal!$C222&amp;Horizontal!$B222&amp;Horizontal!AV$11,Vertical!$E:$O,AV$10,0))+0</f>
        <v>80</v>
      </c>
      <c r="AW222" s="207">
        <f>(VLOOKUP(Horizontal!$C222&amp;Horizontal!$B222&amp;Horizontal!AW$11,Vertical!$E:$O,AW$10,0))+0</f>
        <v>37.5</v>
      </c>
      <c r="AX222" s="207">
        <f>(VLOOKUP(Horizontal!$C222&amp;Horizontal!$B222&amp;Horizontal!AX$11,Vertical!$E:$O,AX$10,0))+0</f>
        <v>31.58</v>
      </c>
      <c r="AY222" s="207">
        <f>(VLOOKUP(Horizontal!$C222&amp;Horizontal!$B222&amp;Horizontal!AY$11,Vertical!$E:$O,AY$10,0))+0</f>
        <v>15.79</v>
      </c>
      <c r="AZ222" s="209">
        <f>(VLOOKUP(Horizontal!$C222&amp;Horizontal!$B222&amp;Horizontal!AZ$11,Vertical!$E:$O,AZ$10,0))+0</f>
        <v>21.05</v>
      </c>
      <c r="BA222" s="208">
        <f>(VLOOKUP(Horizontal!$C222&amp;Horizontal!$B222&amp;Horizontal!BA$11,Vertical!$E:$O,BA$10,0))+0</f>
        <v>22.85</v>
      </c>
      <c r="BB222" s="210">
        <f>(VLOOKUP(Horizontal!$C222&amp;Horizontal!$B222&amp;Horizontal!BB$11,Vertical!$E:$O,BB$10,0))+0</f>
        <v>98.93</v>
      </c>
      <c r="BC222" s="207">
        <f>(VLOOKUP(Horizontal!$C222&amp;Horizontal!$B222&amp;Horizontal!BC$11,Vertical!$E:$O,BC$10,0))+0</f>
        <v>183.35</v>
      </c>
      <c r="BD222" s="207">
        <f>(VLOOKUP(Horizontal!$C222&amp;Horizontal!$B222&amp;Horizontal!BD$11,Vertical!$E:$O,BD$10,0))+0</f>
        <v>227.79</v>
      </c>
      <c r="BE222" s="207">
        <f>(VLOOKUP(Horizontal!$C222&amp;Horizontal!$B222&amp;Horizontal!BE$11,Vertical!$E:$O,BE$10,0))+0</f>
        <v>235.57</v>
      </c>
      <c r="BF222" s="207">
        <f>(VLOOKUP(Horizontal!$C222&amp;Horizontal!$B222&amp;Horizontal!BF$11,Vertical!$E:$O,BF$10,0))+0</f>
        <v>250.86</v>
      </c>
      <c r="BG222" s="207">
        <f>(VLOOKUP(Horizontal!$C222&amp;Horizontal!$B222&amp;Horizontal!BG$11,Vertical!$E:$O,BG$10,0))+0</f>
        <v>216.84</v>
      </c>
      <c r="BH222" s="207">
        <f>(VLOOKUP(Horizontal!$C222&amp;Horizontal!$B222&amp;Horizontal!BH$11,Vertical!$E:$O,BH$10,0))+0</f>
        <v>202.19</v>
      </c>
      <c r="BI222" s="207">
        <f>(VLOOKUP(Horizontal!$C222&amp;Horizontal!$B222&amp;Horizontal!BI$11,Vertical!$E:$O,BI$10,0))+0</f>
        <v>190.76</v>
      </c>
      <c r="BJ222" s="209">
        <f>(VLOOKUP(Horizontal!$C222&amp;Horizontal!$B222&amp;Horizontal!BJ$11,Vertical!$E:$O,BJ$10,0))+0</f>
        <v>183.1</v>
      </c>
      <c r="BK222" s="210">
        <f>(VLOOKUP(Horizontal!$C222&amp;Horizontal!$B222&amp;Horizontal!BK$11,Vertical!$E:$O,BK$10,0))+0</f>
        <v>53</v>
      </c>
      <c r="BL222" s="207">
        <f>(VLOOKUP(Horizontal!$C222&amp;Horizontal!$B222&amp;Horizontal!BL$11,Vertical!$E:$O,BL$10,0))+0</f>
        <v>48</v>
      </c>
      <c r="BM222" s="207">
        <f>(VLOOKUP(Horizontal!$C222&amp;Horizontal!$B222&amp;Horizontal!BM$11,Vertical!$E:$O,BM$10,0))+0</f>
        <v>47</v>
      </c>
      <c r="BN222" s="207">
        <f>(VLOOKUP(Horizontal!$C222&amp;Horizontal!$B222&amp;Horizontal!BN$11,Vertical!$E:$O,BN$10,0))+0</f>
        <v>45</v>
      </c>
      <c r="BO222" s="207">
        <f>(VLOOKUP(Horizontal!$C222&amp;Horizontal!$B222&amp;Horizontal!BO$11,Vertical!$E:$O,BO$10,0))+0</f>
        <v>42</v>
      </c>
      <c r="BP222" s="207">
        <f>(VLOOKUP(Horizontal!$C222&amp;Horizontal!$B222&amp;Horizontal!BP$11,Vertical!$E:$O,BP$10,0))+0</f>
        <v>36</v>
      </c>
      <c r="BQ222" s="207">
        <f>(VLOOKUP(Horizontal!$C222&amp;Horizontal!$B222&amp;Horizontal!BQ$11,Vertical!$E:$O,BQ$10,0))+0</f>
        <v>36</v>
      </c>
      <c r="BR222" s="207">
        <f>(VLOOKUP(Horizontal!$C222&amp;Horizontal!$B222&amp;Horizontal!BR$11,Vertical!$E:$O,BR$10,0))+0</f>
        <v>35</v>
      </c>
      <c r="BS222" s="209">
        <f>(VLOOKUP(Horizontal!$C222&amp;Horizontal!$B222&amp;Horizontal!BS$11,Vertical!$E:$O,BS$10,0))+0</f>
        <v>34</v>
      </c>
      <c r="BT222" s="210">
        <f>(VLOOKUP(Horizontal!$C222&amp;Horizontal!$B222&amp;Horizontal!BT$11,Vertical!$E:$O,BT$10,0))+0</f>
        <v>26.67</v>
      </c>
      <c r="BU222" s="207">
        <f>(VLOOKUP(Horizontal!$C222&amp;Horizontal!$B222&amp;Horizontal!BU$11,Vertical!$E:$O,BU$10,0))+0</f>
        <v>23.08</v>
      </c>
      <c r="BV222" s="207">
        <f>(VLOOKUP(Horizontal!$C222&amp;Horizontal!$B222&amp;Horizontal!BV$11,Vertical!$E:$O,BV$10,0))+0</f>
        <v>0</v>
      </c>
      <c r="BW222" s="207">
        <f>(VLOOKUP(Horizontal!$C222&amp;Horizontal!$B222&amp;Horizontal!BW$11,Vertical!$E:$O,BW$10,0))+0</f>
        <v>6.67</v>
      </c>
      <c r="BX222" s="207">
        <f>(VLOOKUP(Horizontal!$C222&amp;Horizontal!$B222&amp;Horizontal!BX$11,Vertical!$E:$O,BX$10,0))+0</f>
        <v>17.649999999999999</v>
      </c>
      <c r="BY222" s="207">
        <f>(VLOOKUP(Horizontal!$C222&amp;Horizontal!$B222&amp;Horizontal!BY$11,Vertical!$E:$O,BY$10,0))+0</f>
        <v>20</v>
      </c>
      <c r="BZ222" s="207">
        <f>(VLOOKUP(Horizontal!$C222&amp;Horizontal!$B222&amp;Horizontal!BZ$11,Vertical!$E:$O,BZ$10,0))+0</f>
        <v>28.57</v>
      </c>
      <c r="CA222" s="207">
        <f>(VLOOKUP(Horizontal!$C222&amp;Horizontal!$B222&amp;Horizontal!CA$11,Vertical!$E:$O,CA$10,0))+0</f>
        <v>41.67</v>
      </c>
      <c r="CB222" s="209">
        <f>(VLOOKUP(Horizontal!$C222&amp;Horizontal!$B222&amp;Horizontal!CB$11,Vertical!$E:$O,CB$10,0))+0</f>
        <v>33.33</v>
      </c>
      <c r="CC222" s="210">
        <f>(VLOOKUP(Horizontal!$C222&amp;Horizontal!$B222&amp;Horizontal!CC$11,Vertical!$E:$O,CC$10,0))+0</f>
        <v>26.67</v>
      </c>
      <c r="CD222" s="207">
        <f>(VLOOKUP(Horizontal!$C222&amp;Horizontal!$B222&amp;Horizontal!CD$11,Vertical!$E:$O,CD$10,0))+0</f>
        <v>15.38</v>
      </c>
      <c r="CE222" s="207">
        <f>(VLOOKUP(Horizontal!$C222&amp;Horizontal!$B222&amp;Horizontal!CE$11,Vertical!$E:$O,CE$10,0))+0</f>
        <v>0</v>
      </c>
      <c r="CF222" s="207">
        <f>(VLOOKUP(Horizontal!$C222&amp;Horizontal!$B222&amp;Horizontal!CF$11,Vertical!$E:$O,CF$10,0))+0</f>
        <v>0</v>
      </c>
      <c r="CG222" s="207">
        <f>(VLOOKUP(Horizontal!$C222&amp;Horizontal!$B222&amp;Horizontal!CG$11,Vertical!$E:$O,CG$10,0))+0</f>
        <v>5.88</v>
      </c>
      <c r="CH222" s="207">
        <f>(VLOOKUP(Horizontal!$C222&amp;Horizontal!$B222&amp;Horizontal!CH$11,Vertical!$E:$O,CH$10,0))+0</f>
        <v>40</v>
      </c>
      <c r="CI222" s="207">
        <f>(VLOOKUP(Horizontal!$C222&amp;Horizontal!$B222&amp;Horizontal!CI$11,Vertical!$E:$O,CI$10,0))+0</f>
        <v>28.57</v>
      </c>
      <c r="CJ222" s="207">
        <f>(VLOOKUP(Horizontal!$C222&amp;Horizontal!$B222&amp;Horizontal!CJ$11,Vertical!$E:$O,CJ$10,0))+0</f>
        <v>33.33</v>
      </c>
      <c r="CK222" s="209">
        <f>(VLOOKUP(Horizontal!$C222&amp;Horizontal!$B222&amp;Horizontal!CK$11,Vertical!$E:$O,CK$10,0))+0</f>
        <v>40</v>
      </c>
      <c r="CL222" s="210">
        <f>(VLOOKUP(Horizontal!$C222&amp;Horizontal!$B222&amp;Horizontal!CL$11,Vertical!$E:$O,CL$10,0))+0</f>
        <v>46.67</v>
      </c>
      <c r="CM222" s="207">
        <f>(VLOOKUP(Horizontal!$C222&amp;Horizontal!$B222&amp;Horizontal!CM$11,Vertical!$E:$O,CM$10,0))+0</f>
        <v>61.54</v>
      </c>
      <c r="CN222" s="207">
        <f>(VLOOKUP(Horizontal!$C222&amp;Horizontal!$B222&amp;Horizontal!CN$11,Vertical!$E:$O,CN$10,0))+0</f>
        <v>100</v>
      </c>
      <c r="CO222" s="207">
        <f>(VLOOKUP(Horizontal!$C222&amp;Horizontal!$B222&amp;Horizontal!CO$11,Vertical!$E:$O,CO$10,0))+0</f>
        <v>93.33</v>
      </c>
      <c r="CP222" s="207">
        <f>(VLOOKUP(Horizontal!$C222&amp;Horizontal!$B222&amp;Horizontal!CP$11,Vertical!$E:$O,CP$10,0))+0</f>
        <v>76.47</v>
      </c>
      <c r="CQ222" s="207">
        <f>(VLOOKUP(Horizontal!$C222&amp;Horizontal!$B222&amp;Horizontal!CQ$11,Vertical!$E:$O,CQ$10,0))+0</f>
        <v>40</v>
      </c>
      <c r="CR222" s="207">
        <f>(VLOOKUP(Horizontal!$C222&amp;Horizontal!$B222&amp;Horizontal!CR$11,Vertical!$E:$O,CR$10,0))+0</f>
        <v>42.86</v>
      </c>
      <c r="CS222" s="207">
        <f>(VLOOKUP(Horizontal!$C222&amp;Horizontal!$B222&amp;Horizontal!CS$11,Vertical!$E:$O,CS$10,0))+0</f>
        <v>25</v>
      </c>
      <c r="CT222" s="207">
        <f>(VLOOKUP(Horizontal!$C222&amp;Horizontal!$B222&amp;Horizontal!CT$11,Vertical!$E:$O,CT$10,0))+0</f>
        <v>26.67</v>
      </c>
      <c r="CU222" s="150"/>
      <c r="CV222" s="211">
        <f t="shared" si="174"/>
        <v>22.470000000000013</v>
      </c>
      <c r="CW222" s="190">
        <f t="shared" si="175"/>
        <v>26.759999999999991</v>
      </c>
      <c r="CX222" s="190">
        <f t="shared" si="176"/>
        <v>35.129999999999995</v>
      </c>
      <c r="CY222" s="190">
        <f t="shared" si="177"/>
        <v>34.419999999999987</v>
      </c>
      <c r="CZ222" s="190">
        <f t="shared" si="178"/>
        <v>37.77000000000001</v>
      </c>
      <c r="DA222" s="190">
        <f t="shared" si="179"/>
        <v>43.44</v>
      </c>
      <c r="DB222" s="190">
        <f t="shared" si="180"/>
        <v>37.829999999999984</v>
      </c>
      <c r="DC222" s="190">
        <f t="shared" si="181"/>
        <v>35.889999999999986</v>
      </c>
      <c r="DD222" s="212">
        <f t="shared" si="182"/>
        <v>34.5</v>
      </c>
      <c r="DE222" s="9">
        <v>170</v>
      </c>
      <c r="DF222" s="212">
        <f t="shared" si="183"/>
        <v>131.99721040189132</v>
      </c>
      <c r="DG222" s="264"/>
      <c r="DH222" s="265"/>
      <c r="DI222" s="265"/>
      <c r="DJ222" s="266"/>
      <c r="DK222" s="190">
        <v>139.44999999999999</v>
      </c>
      <c r="DL222" s="190">
        <v>139.44999999999999</v>
      </c>
      <c r="DM222" s="190">
        <v>29.94</v>
      </c>
      <c r="DN222" s="212">
        <v>29.48</v>
      </c>
      <c r="DO222" s="190">
        <v>136.43</v>
      </c>
      <c r="DP222" s="190">
        <v>136.43</v>
      </c>
      <c r="DQ222" s="190">
        <v>53.86</v>
      </c>
      <c r="DR222" s="212">
        <v>53.86</v>
      </c>
      <c r="DS222" s="150"/>
      <c r="DT222" s="190">
        <v>160</v>
      </c>
      <c r="DU222" s="190">
        <v>199</v>
      </c>
      <c r="DV222" s="190">
        <v>204</v>
      </c>
      <c r="DW222" s="190">
        <v>213</v>
      </c>
      <c r="DX222" s="190"/>
      <c r="DY222" s="190">
        <v>213</v>
      </c>
      <c r="DZ222" s="190">
        <v>231</v>
      </c>
      <c r="EA222" s="190">
        <v>231</v>
      </c>
      <c r="EB222" s="190"/>
      <c r="EC222" s="190"/>
      <c r="ED222" s="190">
        <v>226.5</v>
      </c>
      <c r="EE222" s="190">
        <v>174</v>
      </c>
      <c r="EF222" s="190">
        <v>167</v>
      </c>
      <c r="EG222" s="190">
        <v>155</v>
      </c>
      <c r="EH222" s="212">
        <v>145</v>
      </c>
      <c r="EI222" s="213"/>
      <c r="EJ222" s="211">
        <v>24</v>
      </c>
      <c r="EK222" s="190">
        <v>50</v>
      </c>
      <c r="EL222" s="190">
        <v>50</v>
      </c>
      <c r="EM222" s="190">
        <v>50</v>
      </c>
      <c r="EN222" s="190">
        <v>50</v>
      </c>
      <c r="EO222" s="190">
        <v>50</v>
      </c>
      <c r="EP222" s="190">
        <v>50</v>
      </c>
      <c r="EQ222" s="190">
        <v>50</v>
      </c>
      <c r="ER222" s="190">
        <v>50</v>
      </c>
      <c r="ES222" s="190">
        <v>50</v>
      </c>
      <c r="ET222" s="190">
        <v>50</v>
      </c>
      <c r="EU222" s="190">
        <v>50</v>
      </c>
      <c r="EV222" s="190">
        <v>40</v>
      </c>
      <c r="EW222" s="190">
        <v>40</v>
      </c>
      <c r="EX222" s="212">
        <v>40</v>
      </c>
      <c r="EY222" s="211"/>
      <c r="EZ222" s="75">
        <f t="shared" si="186"/>
        <v>-1.2223731324854921E-2</v>
      </c>
      <c r="FA222" s="89">
        <f t="shared" si="191"/>
        <v>-0.1</v>
      </c>
      <c r="FB222" s="212"/>
      <c r="FC222" s="213">
        <f t="shared" si="160"/>
        <v>4</v>
      </c>
      <c r="FD222" s="213">
        <f t="shared" si="161"/>
        <v>30</v>
      </c>
      <c r="FE222" s="213">
        <f t="shared" si="162"/>
        <v>30</v>
      </c>
      <c r="FF222" s="213">
        <f t="shared" si="163"/>
        <v>30</v>
      </c>
      <c r="FG222" s="213"/>
      <c r="FH222" s="213"/>
      <c r="FI222" s="213"/>
      <c r="FJ222" s="213"/>
      <c r="FK222" s="213"/>
      <c r="FL222" s="213"/>
      <c r="FM222" s="213">
        <f t="shared" si="164"/>
        <v>30</v>
      </c>
      <c r="FN222" s="213">
        <f t="shared" si="165"/>
        <v>30</v>
      </c>
      <c r="FO222" s="213">
        <f t="shared" si="166"/>
        <v>20</v>
      </c>
      <c r="FP222" s="213">
        <f t="shared" si="167"/>
        <v>20</v>
      </c>
      <c r="FQ222" s="213">
        <f t="shared" si="168"/>
        <v>20</v>
      </c>
      <c r="FR222" s="213"/>
      <c r="FS222" s="211"/>
      <c r="FT222" s="190"/>
      <c r="FU222" s="190"/>
      <c r="FV222" s="190"/>
      <c r="FW222" s="190"/>
      <c r="FX222" s="190"/>
      <c r="FY222" s="190"/>
      <c r="FZ222" s="190"/>
      <c r="GA222" s="190"/>
      <c r="GB222" s="190"/>
      <c r="GC222" s="190"/>
      <c r="GD222" s="190"/>
      <c r="GE222" s="190"/>
      <c r="GF222" s="190"/>
      <c r="GG222" s="212"/>
    </row>
    <row r="223" spans="2:189">
      <c r="B223" s="33">
        <v>43473</v>
      </c>
      <c r="C223" s="30" t="s">
        <v>63</v>
      </c>
      <c r="D223" s="30">
        <v>2019</v>
      </c>
      <c r="E223" s="30" t="str">
        <f t="shared" si="195"/>
        <v>2019S2</v>
      </c>
      <c r="F223" s="30" t="str">
        <f t="shared" si="133"/>
        <v>12019</v>
      </c>
      <c r="G223" s="208" t="str">
        <f>VLOOKUP(Horizontal!$C223&amp;Horizontal!$B223&amp;Horizontal!G$11,Vertical!$E:$O,G$10,0)</f>
        <v>-2,01</v>
      </c>
      <c r="H223" s="207">
        <f>(VLOOKUP(Horizontal!$C223&amp;Horizontal!$B223&amp;Horizontal!H$11,Vertical!$E:$O,H$10,0))+0</f>
        <v>171.16</v>
      </c>
      <c r="I223" s="207">
        <f>(VLOOKUP(Horizontal!$C223&amp;Horizontal!$B223&amp;Horizontal!I$11,Vertical!$E:$O,I$10,0))+0</f>
        <v>262.39999999999998</v>
      </c>
      <c r="J223" s="207">
        <f>(VLOOKUP(Horizontal!$C223&amp;Horizontal!$B223&amp;Horizontal!J$11,Vertical!$E:$O,J$10,0))+0</f>
        <v>273.98</v>
      </c>
      <c r="K223" s="207">
        <f>(VLOOKUP(Horizontal!$C223&amp;Horizontal!$B223&amp;Horizontal!K$11,Vertical!$E:$O,K$10,0))+0</f>
        <v>270.57</v>
      </c>
      <c r="L223" s="207">
        <f>(VLOOKUP(Horizontal!$C223&amp;Horizontal!$B223&amp;Horizontal!L$11,Vertical!$E:$O,L$10,0))+0</f>
        <v>276.51</v>
      </c>
      <c r="M223" s="207">
        <f>(VLOOKUP(Horizontal!$C223&amp;Horizontal!$B223&amp;Horizontal!M$11,Vertical!$E:$O,M$10,0))+0</f>
        <v>177.11</v>
      </c>
      <c r="N223" s="207">
        <f>(VLOOKUP(Horizontal!$C223&amp;Horizontal!$B223&amp;Horizontal!N$11,Vertical!$E:$O,N$10,0))+0</f>
        <v>164.85</v>
      </c>
      <c r="O223" s="207">
        <f>(VLOOKUP(Horizontal!$C223&amp;Horizontal!$B223&amp;Horizontal!O$11,Vertical!$E:$O,O$10,0))+0</f>
        <v>154.9</v>
      </c>
      <c r="P223" s="209">
        <f>(VLOOKUP(Horizontal!$C223&amp;Horizontal!$B223&amp;Horizontal!P$11,Vertical!$E:$O,P$10,0))+0</f>
        <v>148.79</v>
      </c>
      <c r="Q223" s="210">
        <f>(VLOOKUP(Horizontal!$C223&amp;Horizontal!$B223&amp;Horizontal!Q$11,Vertical!$E:$O,Q$10,0))+0</f>
        <v>65</v>
      </c>
      <c r="R223" s="207">
        <f>(VLOOKUP(Horizontal!$C223&amp;Horizontal!$B223&amp;Horizontal!R$11,Vertical!$E:$O,R$10,0))+0</f>
        <v>66</v>
      </c>
      <c r="S223" s="207">
        <f>(VLOOKUP(Horizontal!$C223&amp;Horizontal!$B223&amp;Horizontal!S$11,Vertical!$E:$O,S$10,0))+0</f>
        <v>63</v>
      </c>
      <c r="T223" s="207">
        <f>(VLOOKUP(Horizontal!$C223&amp;Horizontal!$B223&amp;Horizontal!T$11,Vertical!$E:$O,T$10,0))+0</f>
        <v>52</v>
      </c>
      <c r="U223" s="207">
        <f>(VLOOKUP(Horizontal!$C223&amp;Horizontal!$B223&amp;Horizontal!U$11,Vertical!$E:$O,U$10,0))+0</f>
        <v>58</v>
      </c>
      <c r="V223" s="207">
        <f>(VLOOKUP(Horizontal!$C223&amp;Horizontal!$B223&amp;Horizontal!V$11,Vertical!$E:$O,V$10,0))+0</f>
        <v>42</v>
      </c>
      <c r="W223" s="207">
        <f>(VLOOKUP(Horizontal!$C223&amp;Horizontal!$B223&amp;Horizontal!W$11,Vertical!$E:$O,W$10,0))+0</f>
        <v>36</v>
      </c>
      <c r="X223" s="207">
        <f>(VLOOKUP(Horizontal!$C223&amp;Horizontal!$B223&amp;Horizontal!X$11,Vertical!$E:$O,X$10,0))+0</f>
        <v>34</v>
      </c>
      <c r="Y223" s="209">
        <f>(VLOOKUP(Horizontal!$C223&amp;Horizontal!$B223&amp;Horizontal!Y$11,Vertical!$E:$O,Y$10,0))+0</f>
        <v>30</v>
      </c>
      <c r="Z223" s="210">
        <f>(VLOOKUP(Horizontal!$C223&amp;Horizontal!$B223&amp;Horizontal!Z$11,Vertical!$E:$O,Z$10,0))+0</f>
        <v>0</v>
      </c>
      <c r="AA223" s="207">
        <f>(VLOOKUP(Horizontal!$C223&amp;Horizontal!$B223&amp;Horizontal!AA$11,Vertical!$E:$O,AA$10,0))+0</f>
        <v>0</v>
      </c>
      <c r="AB223" s="207">
        <f>(VLOOKUP(Horizontal!$C223&amp;Horizontal!$B223&amp;Horizontal!AB$11,Vertical!$E:$O,AB$10,0))+0</f>
        <v>0</v>
      </c>
      <c r="AC223" s="207">
        <f>(VLOOKUP(Horizontal!$C223&amp;Horizontal!$B223&amp;Horizontal!AC$11,Vertical!$E:$O,AC$10,0))+0</f>
        <v>0</v>
      </c>
      <c r="AD223" s="207">
        <f>(VLOOKUP(Horizontal!$C223&amp;Horizontal!$B223&amp;Horizontal!AD$11,Vertical!$E:$O,AD$10,0))+0</f>
        <v>0</v>
      </c>
      <c r="AE223" s="207">
        <f>(VLOOKUP(Horizontal!$C223&amp;Horizontal!$B223&amp;Horizontal!AE$11,Vertical!$E:$O,AE$10,0))+0</f>
        <v>13.64</v>
      </c>
      <c r="AF223" s="207">
        <f>(VLOOKUP(Horizontal!$C223&amp;Horizontal!$B223&amp;Horizontal!AF$11,Vertical!$E:$O,AF$10,0))+0</f>
        <v>13.64</v>
      </c>
      <c r="AG223" s="207">
        <f>(VLOOKUP(Horizontal!$C223&amp;Horizontal!$B223&amp;Horizontal!AG$11,Vertical!$E:$O,AG$10,0))+0</f>
        <v>26.09</v>
      </c>
      <c r="AH223" s="209">
        <f>(VLOOKUP(Horizontal!$C223&amp;Horizontal!$B223&amp;Horizontal!AH$11,Vertical!$E:$O,AH$10,0))+0</f>
        <v>13.64</v>
      </c>
      <c r="AI223" s="210">
        <f>(VLOOKUP(Horizontal!$C223&amp;Horizontal!$B223&amp;Horizontal!AI$11,Vertical!$E:$O,AI$10,0))+0</f>
        <v>5</v>
      </c>
      <c r="AJ223" s="207">
        <f>(VLOOKUP(Horizontal!$C223&amp;Horizontal!$B223&amp;Horizontal!AJ$11,Vertical!$E:$O,AJ$10,0))+0</f>
        <v>0</v>
      </c>
      <c r="AK223" s="207">
        <f>(VLOOKUP(Horizontal!$C223&amp;Horizontal!$B223&amp;Horizontal!AK$11,Vertical!$E:$O,AK$10,0))+0</f>
        <v>0</v>
      </c>
      <c r="AL223" s="207">
        <f>(VLOOKUP(Horizontal!$C223&amp;Horizontal!$B223&amp;Horizontal!AL$11,Vertical!$E:$O,AL$10,0))+0</f>
        <v>0</v>
      </c>
      <c r="AM223" s="207">
        <f>(VLOOKUP(Horizontal!$C223&amp;Horizontal!$B223&amp;Horizontal!AM$11,Vertical!$E:$O,AM$10,0))+0</f>
        <v>0</v>
      </c>
      <c r="AN223" s="207">
        <f>(VLOOKUP(Horizontal!$C223&amp;Horizontal!$B223&amp;Horizontal!AN$11,Vertical!$E:$O,AN$10,0))+0</f>
        <v>27.27</v>
      </c>
      <c r="AO223" s="207">
        <f>(VLOOKUP(Horizontal!$C223&amp;Horizontal!$B223&amp;Horizontal!AO$11,Vertical!$E:$O,AO$10,0))+0</f>
        <v>40.909999999999997</v>
      </c>
      <c r="AP223" s="207">
        <f>(VLOOKUP(Horizontal!$C223&amp;Horizontal!$B223&amp;Horizontal!AP$11,Vertical!$E:$O,AP$10,0))+0</f>
        <v>60.87</v>
      </c>
      <c r="AQ223" s="209">
        <f>(VLOOKUP(Horizontal!$C223&amp;Horizontal!$B223&amp;Horizontal!AQ$11,Vertical!$E:$O,AQ$10,0))+0</f>
        <v>59.09</v>
      </c>
      <c r="AR223" s="210">
        <f>(VLOOKUP(Horizontal!$C223&amp;Horizontal!$B223&amp;Horizontal!AR$11,Vertical!$E:$O,AR$10,0))+0</f>
        <v>95</v>
      </c>
      <c r="AS223" s="207">
        <f>(VLOOKUP(Horizontal!$C223&amp;Horizontal!$B223&amp;Horizontal!AS$11,Vertical!$E:$O,AS$10,0))+0</f>
        <v>100</v>
      </c>
      <c r="AT223" s="207">
        <f>(VLOOKUP(Horizontal!$C223&amp;Horizontal!$B223&amp;Horizontal!AT$11,Vertical!$E:$O,AT$10,0))+0</f>
        <v>100</v>
      </c>
      <c r="AU223" s="207">
        <f>(VLOOKUP(Horizontal!$C223&amp;Horizontal!$B223&amp;Horizontal!AU$11,Vertical!$E:$O,AU$10,0))+0</f>
        <v>100</v>
      </c>
      <c r="AV223" s="207">
        <f>(VLOOKUP(Horizontal!$C223&amp;Horizontal!$B223&amp;Horizontal!AV$11,Vertical!$E:$O,AV$10,0))+0</f>
        <v>100</v>
      </c>
      <c r="AW223" s="207">
        <f>(VLOOKUP(Horizontal!$C223&amp;Horizontal!$B223&amp;Horizontal!AW$11,Vertical!$E:$O,AW$10,0))+0</f>
        <v>59.09</v>
      </c>
      <c r="AX223" s="207">
        <f>(VLOOKUP(Horizontal!$C223&amp;Horizontal!$B223&amp;Horizontal!AX$11,Vertical!$E:$O,AX$10,0))+0</f>
        <v>45.45</v>
      </c>
      <c r="AY223" s="207">
        <f>(VLOOKUP(Horizontal!$C223&amp;Horizontal!$B223&amp;Horizontal!AY$11,Vertical!$E:$O,AY$10,0))+0</f>
        <v>13.04</v>
      </c>
      <c r="AZ223" s="209">
        <f>(VLOOKUP(Horizontal!$C223&amp;Horizontal!$B223&amp;Horizontal!AZ$11,Vertical!$E:$O,AZ$10,0))+0</f>
        <v>27.27</v>
      </c>
      <c r="BA223" s="208">
        <f>(VLOOKUP(Horizontal!$C223&amp;Horizontal!$B223&amp;Horizontal!BA$11,Vertical!$E:$O,BA$10,0))+0</f>
        <v>23.7</v>
      </c>
      <c r="BB223" s="210">
        <f>(VLOOKUP(Horizontal!$C223&amp;Horizontal!$B223&amp;Horizontal!BB$11,Vertical!$E:$O,BB$10,0))+0</f>
        <v>198.46</v>
      </c>
      <c r="BC223" s="207">
        <f>(VLOOKUP(Horizontal!$C223&amp;Horizontal!$B223&amp;Horizontal!BC$11,Vertical!$E:$O,BC$10,0))+0</f>
        <v>292.91000000000003</v>
      </c>
      <c r="BD223" s="207">
        <f>(VLOOKUP(Horizontal!$C223&amp;Horizontal!$B223&amp;Horizontal!BD$11,Vertical!$E:$O,BD$10,0))+0</f>
        <v>306.18</v>
      </c>
      <c r="BE223" s="207">
        <f>(VLOOKUP(Horizontal!$C223&amp;Horizontal!$B223&amp;Horizontal!BE$11,Vertical!$E:$O,BE$10,0))+0</f>
        <v>307.10000000000002</v>
      </c>
      <c r="BF223" s="207">
        <f>(VLOOKUP(Horizontal!$C223&amp;Horizontal!$B223&amp;Horizontal!BF$11,Vertical!$E:$O,BF$10,0))+0</f>
        <v>307.32</v>
      </c>
      <c r="BG223" s="207">
        <f>(VLOOKUP(Horizontal!$C223&amp;Horizontal!$B223&amp;Horizontal!BG$11,Vertical!$E:$O,BG$10,0))+0</f>
        <v>222.02</v>
      </c>
      <c r="BH223" s="207">
        <f>(VLOOKUP(Horizontal!$C223&amp;Horizontal!$B223&amp;Horizontal!BH$11,Vertical!$E:$O,BH$10,0))+0</f>
        <v>200.2</v>
      </c>
      <c r="BI223" s="207">
        <f>(VLOOKUP(Horizontal!$C223&amp;Horizontal!$B223&amp;Horizontal!BI$11,Vertical!$E:$O,BI$10,0))+0</f>
        <v>190.56</v>
      </c>
      <c r="BJ223" s="209">
        <f>(VLOOKUP(Horizontal!$C223&amp;Horizontal!$B223&amp;Horizontal!BJ$11,Vertical!$E:$O,BJ$10,0))+0</f>
        <v>183.66</v>
      </c>
      <c r="BK223" s="210">
        <f>(VLOOKUP(Horizontal!$C223&amp;Horizontal!$B223&amp;Horizontal!BK$11,Vertical!$E:$O,BK$10,0))+0</f>
        <v>49</v>
      </c>
      <c r="BL223" s="207">
        <f>(VLOOKUP(Horizontal!$C223&amp;Horizontal!$B223&amp;Horizontal!BL$11,Vertical!$E:$O,BL$10,0))+0</f>
        <v>51</v>
      </c>
      <c r="BM223" s="207">
        <f>(VLOOKUP(Horizontal!$C223&amp;Horizontal!$B223&amp;Horizontal!BM$11,Vertical!$E:$O,BM$10,0))+0</f>
        <v>48</v>
      </c>
      <c r="BN223" s="207">
        <f>(VLOOKUP(Horizontal!$C223&amp;Horizontal!$B223&amp;Horizontal!BN$11,Vertical!$E:$O,BN$10,0))+0</f>
        <v>47</v>
      </c>
      <c r="BO223" s="207">
        <f>(VLOOKUP(Horizontal!$C223&amp;Horizontal!$B223&amp;Horizontal!BO$11,Vertical!$E:$O,BO$10,0))+0</f>
        <v>45</v>
      </c>
      <c r="BP223" s="207">
        <f>(VLOOKUP(Horizontal!$C223&amp;Horizontal!$B223&amp;Horizontal!BP$11,Vertical!$E:$O,BP$10,0))+0</f>
        <v>41</v>
      </c>
      <c r="BQ223" s="207">
        <f>(VLOOKUP(Horizontal!$C223&amp;Horizontal!$B223&amp;Horizontal!BQ$11,Vertical!$E:$O,BQ$10,0))+0</f>
        <v>41</v>
      </c>
      <c r="BR223" s="207">
        <f>(VLOOKUP(Horizontal!$C223&amp;Horizontal!$B223&amp;Horizontal!BR$11,Vertical!$E:$O,BR$10,0))+0</f>
        <v>38</v>
      </c>
      <c r="BS223" s="209">
        <f>(VLOOKUP(Horizontal!$C223&amp;Horizontal!$B223&amp;Horizontal!BS$11,Vertical!$E:$O,BS$10,0))+0</f>
        <v>33</v>
      </c>
      <c r="BT223" s="210">
        <f>(VLOOKUP(Horizontal!$C223&amp;Horizontal!$B223&amp;Horizontal!BT$11,Vertical!$E:$O,BT$10,0))+0</f>
        <v>0</v>
      </c>
      <c r="BU223" s="207">
        <f>(VLOOKUP(Horizontal!$C223&amp;Horizontal!$B223&amp;Horizontal!BU$11,Vertical!$E:$O,BU$10,0))+0</f>
        <v>0</v>
      </c>
      <c r="BV223" s="207">
        <f>(VLOOKUP(Horizontal!$C223&amp;Horizontal!$B223&amp;Horizontal!BV$11,Vertical!$E:$O,BV$10,0))+0</f>
        <v>0</v>
      </c>
      <c r="BW223" s="207">
        <f>(VLOOKUP(Horizontal!$C223&amp;Horizontal!$B223&amp;Horizontal!BW$11,Vertical!$E:$O,BW$10,0))+0</f>
        <v>0</v>
      </c>
      <c r="BX223" s="207">
        <f>(VLOOKUP(Horizontal!$C223&amp;Horizontal!$B223&amp;Horizontal!BX$11,Vertical!$E:$O,BX$10,0))+0</f>
        <v>0</v>
      </c>
      <c r="BY223" s="207">
        <f>(VLOOKUP(Horizontal!$C223&amp;Horizontal!$B223&amp;Horizontal!BY$11,Vertical!$E:$O,BY$10,0))+0</f>
        <v>15</v>
      </c>
      <c r="BZ223" s="207">
        <f>(VLOOKUP(Horizontal!$C223&amp;Horizontal!$B223&amp;Horizontal!BZ$11,Vertical!$E:$O,BZ$10,0))+0</f>
        <v>42.11</v>
      </c>
      <c r="CA223" s="207">
        <f>(VLOOKUP(Horizontal!$C223&amp;Horizontal!$B223&amp;Horizontal!CA$11,Vertical!$E:$O,CA$10,0))+0</f>
        <v>40</v>
      </c>
      <c r="CB223" s="209">
        <f>(VLOOKUP(Horizontal!$C223&amp;Horizontal!$B223&amp;Horizontal!CB$11,Vertical!$E:$O,CB$10,0))+0</f>
        <v>36.840000000000003</v>
      </c>
      <c r="CC223" s="210">
        <f>(VLOOKUP(Horizontal!$C223&amp;Horizontal!$B223&amp;Horizontal!CC$11,Vertical!$E:$O,CC$10,0))+0</f>
        <v>5.56</v>
      </c>
      <c r="CD223" s="207">
        <f>(VLOOKUP(Horizontal!$C223&amp;Horizontal!$B223&amp;Horizontal!CD$11,Vertical!$E:$O,CD$10,0))+0</f>
        <v>0</v>
      </c>
      <c r="CE223" s="207">
        <f>(VLOOKUP(Horizontal!$C223&amp;Horizontal!$B223&amp;Horizontal!CE$11,Vertical!$E:$O,CE$10,0))+0</f>
        <v>0</v>
      </c>
      <c r="CF223" s="207">
        <f>(VLOOKUP(Horizontal!$C223&amp;Horizontal!$B223&amp;Horizontal!CF$11,Vertical!$E:$O,CF$10,0))+0</f>
        <v>0</v>
      </c>
      <c r="CG223" s="207">
        <f>(VLOOKUP(Horizontal!$C223&amp;Horizontal!$B223&amp;Horizontal!CG$11,Vertical!$E:$O,CG$10,0))+0</f>
        <v>7.69</v>
      </c>
      <c r="CH223" s="207">
        <f>(VLOOKUP(Horizontal!$C223&amp;Horizontal!$B223&amp;Horizontal!CH$11,Vertical!$E:$O,CH$10,0))+0</f>
        <v>40</v>
      </c>
      <c r="CI223" s="207">
        <f>(VLOOKUP(Horizontal!$C223&amp;Horizontal!$B223&amp;Horizontal!CI$11,Vertical!$E:$O,CI$10,0))+0</f>
        <v>26.32</v>
      </c>
      <c r="CJ223" s="207">
        <f>(VLOOKUP(Horizontal!$C223&amp;Horizontal!$B223&amp;Horizontal!CJ$11,Vertical!$E:$O,CJ$10,0))+0</f>
        <v>25</v>
      </c>
      <c r="CK223" s="209">
        <f>(VLOOKUP(Horizontal!$C223&amp;Horizontal!$B223&amp;Horizontal!CK$11,Vertical!$E:$O,CK$10,0))+0</f>
        <v>31.58</v>
      </c>
      <c r="CL223" s="210">
        <f>(VLOOKUP(Horizontal!$C223&amp;Horizontal!$B223&amp;Horizontal!CL$11,Vertical!$E:$O,CL$10,0))+0</f>
        <v>94.44</v>
      </c>
      <c r="CM223" s="207">
        <f>(VLOOKUP(Horizontal!$C223&amp;Horizontal!$B223&amp;Horizontal!CM$11,Vertical!$E:$O,CM$10,0))+0</f>
        <v>100</v>
      </c>
      <c r="CN223" s="207">
        <f>(VLOOKUP(Horizontal!$C223&amp;Horizontal!$B223&amp;Horizontal!CN$11,Vertical!$E:$O,CN$10,0))+0</f>
        <v>100</v>
      </c>
      <c r="CO223" s="207">
        <f>(VLOOKUP(Horizontal!$C223&amp;Horizontal!$B223&amp;Horizontal!CO$11,Vertical!$E:$O,CO$10,0))+0</f>
        <v>100</v>
      </c>
      <c r="CP223" s="207">
        <f>(VLOOKUP(Horizontal!$C223&amp;Horizontal!$B223&amp;Horizontal!CP$11,Vertical!$E:$O,CP$10,0))+0</f>
        <v>92.31</v>
      </c>
      <c r="CQ223" s="207">
        <f>(VLOOKUP(Horizontal!$C223&amp;Horizontal!$B223&amp;Horizontal!CQ$11,Vertical!$E:$O,CQ$10,0))+0</f>
        <v>45</v>
      </c>
      <c r="CR223" s="207">
        <f>(VLOOKUP(Horizontal!$C223&amp;Horizontal!$B223&amp;Horizontal!CR$11,Vertical!$E:$O,CR$10,0))+0</f>
        <v>31.58</v>
      </c>
      <c r="CS223" s="207">
        <f>(VLOOKUP(Horizontal!$C223&amp;Horizontal!$B223&amp;Horizontal!CS$11,Vertical!$E:$O,CS$10,0))+0</f>
        <v>35</v>
      </c>
      <c r="CT223" s="207">
        <f>(VLOOKUP(Horizontal!$C223&amp;Horizontal!$B223&amp;Horizontal!CT$11,Vertical!$E:$O,CT$10,0))+0</f>
        <v>31.58</v>
      </c>
      <c r="CU223" s="150"/>
      <c r="CV223" s="211">
        <f t="shared" si="174"/>
        <v>27.300000000000011</v>
      </c>
      <c r="CW223" s="190">
        <f t="shared" si="175"/>
        <v>30.510000000000048</v>
      </c>
      <c r="CX223" s="190">
        <f t="shared" si="176"/>
        <v>32.199999999999989</v>
      </c>
      <c r="CY223" s="190">
        <f t="shared" si="177"/>
        <v>36.53000000000003</v>
      </c>
      <c r="CZ223" s="190">
        <f t="shared" si="178"/>
        <v>30.810000000000002</v>
      </c>
      <c r="DA223" s="190">
        <f t="shared" si="179"/>
        <v>44.91</v>
      </c>
      <c r="DB223" s="190">
        <f t="shared" si="180"/>
        <v>35.349999999999994</v>
      </c>
      <c r="DC223" s="190">
        <f t="shared" si="181"/>
        <v>35.659999999999997</v>
      </c>
      <c r="DD223" s="212">
        <f t="shared" si="182"/>
        <v>34.870000000000005</v>
      </c>
      <c r="DE223" s="9">
        <v>170</v>
      </c>
      <c r="DF223" s="212">
        <f t="shared" si="183"/>
        <v>37.297210401891334</v>
      </c>
      <c r="DG223" s="264"/>
      <c r="DH223" s="265"/>
      <c r="DI223" s="265"/>
      <c r="DJ223" s="266"/>
      <c r="DK223" s="190">
        <v>140.97</v>
      </c>
      <c r="DL223" s="190">
        <v>140.97</v>
      </c>
      <c r="DM223" s="190">
        <v>104.46</v>
      </c>
      <c r="DN223" s="212">
        <v>104.46</v>
      </c>
      <c r="DO223" s="190">
        <v>138.80000000000001</v>
      </c>
      <c r="DP223" s="190">
        <v>138.80000000000001</v>
      </c>
      <c r="DQ223" s="190">
        <v>103.89</v>
      </c>
      <c r="DR223" s="212">
        <v>103.89</v>
      </c>
      <c r="DS223" s="150"/>
      <c r="DT223" s="190">
        <v>174</v>
      </c>
      <c r="DU223" s="190">
        <v>260</v>
      </c>
      <c r="DV223" s="190">
        <v>276</v>
      </c>
      <c r="DW223" s="190">
        <v>274</v>
      </c>
      <c r="DX223" s="190"/>
      <c r="DY223" s="190">
        <v>274</v>
      </c>
      <c r="DZ223" s="190">
        <v>273</v>
      </c>
      <c r="EA223" s="190">
        <v>273</v>
      </c>
      <c r="EB223" s="190"/>
      <c r="EC223" s="190">
        <v>273</v>
      </c>
      <c r="ED223" s="190">
        <v>273.25</v>
      </c>
      <c r="EE223" s="190">
        <v>185</v>
      </c>
      <c r="EF223" s="190">
        <v>167</v>
      </c>
      <c r="EG223" s="190">
        <v>155</v>
      </c>
      <c r="EH223" s="212">
        <v>145</v>
      </c>
      <c r="EI223" s="213"/>
      <c r="EJ223" s="211">
        <v>47</v>
      </c>
      <c r="EK223" s="190">
        <v>47</v>
      </c>
      <c r="EL223" s="190">
        <v>47</v>
      </c>
      <c r="EM223" s="190">
        <v>44</v>
      </c>
      <c r="EN223" s="190"/>
      <c r="EO223" s="190"/>
      <c r="EP223" s="190"/>
      <c r="EQ223" s="190"/>
      <c r="ER223" s="190"/>
      <c r="ES223" s="190"/>
      <c r="ET223" s="190">
        <v>44</v>
      </c>
      <c r="EU223" s="190">
        <v>50</v>
      </c>
      <c r="EV223" s="190">
        <v>40</v>
      </c>
      <c r="EW223" s="190">
        <v>40</v>
      </c>
      <c r="EX223" s="212">
        <v>40</v>
      </c>
      <c r="EY223" s="211"/>
      <c r="EZ223" s="75">
        <f t="shared" si="186"/>
        <v>-1.1419805692858359E-2</v>
      </c>
      <c r="FA223" s="89">
        <f t="shared" si="191"/>
        <v>-0.1</v>
      </c>
      <c r="FB223" s="212"/>
      <c r="FC223" s="213">
        <f t="shared" si="160"/>
        <v>27</v>
      </c>
      <c r="FD223" s="213">
        <f t="shared" si="161"/>
        <v>27</v>
      </c>
      <c r="FE223" s="213">
        <f t="shared" si="162"/>
        <v>27</v>
      </c>
      <c r="FF223" s="213">
        <f t="shared" si="163"/>
        <v>24</v>
      </c>
      <c r="FG223" s="213"/>
      <c r="FH223" s="213"/>
      <c r="FI223" s="213"/>
      <c r="FJ223" s="213"/>
      <c r="FK223" s="213"/>
      <c r="FL223" s="213"/>
      <c r="FM223" s="213">
        <f t="shared" si="164"/>
        <v>24</v>
      </c>
      <c r="FN223" s="213">
        <f t="shared" si="165"/>
        <v>30</v>
      </c>
      <c r="FO223" s="213">
        <f t="shared" si="166"/>
        <v>20</v>
      </c>
      <c r="FP223" s="213">
        <f t="shared" si="167"/>
        <v>20</v>
      </c>
      <c r="FQ223" s="213">
        <f t="shared" si="168"/>
        <v>20</v>
      </c>
      <c r="FR223" s="213"/>
      <c r="FS223" s="211"/>
      <c r="FT223" s="190"/>
      <c r="FU223" s="190"/>
      <c r="FV223" s="190"/>
      <c r="FW223" s="190"/>
      <c r="FX223" s="190"/>
      <c r="FY223" s="190"/>
      <c r="FZ223" s="190"/>
      <c r="GA223" s="190"/>
      <c r="GB223" s="190"/>
      <c r="GC223" s="190"/>
      <c r="GD223" s="190"/>
      <c r="GE223" s="190"/>
      <c r="GF223" s="190"/>
      <c r="GG223" s="212"/>
    </row>
    <row r="224" spans="2:189">
      <c r="B224" s="33">
        <v>43480</v>
      </c>
      <c r="C224" s="30" t="s">
        <v>62</v>
      </c>
      <c r="D224" s="30">
        <v>2019</v>
      </c>
      <c r="E224" s="30" t="str">
        <f t="shared" ref="E224" si="196">D224&amp;C224</f>
        <v>2019S3</v>
      </c>
      <c r="F224" s="30" t="str">
        <f t="shared" si="133"/>
        <v>12019</v>
      </c>
      <c r="G224" s="208" t="str">
        <f>VLOOKUP(Horizontal!$C224&amp;Horizontal!$B224&amp;Horizontal!G$11,Vertical!$E:$O,G$10,0)</f>
        <v>-1,95</v>
      </c>
      <c r="H224" s="207">
        <f>(VLOOKUP(Horizontal!$C224&amp;Horizontal!$B224&amp;Horizontal!H$11,Vertical!$E:$O,H$10,0))+0</f>
        <v>170.79</v>
      </c>
      <c r="I224" s="207">
        <f>(VLOOKUP(Horizontal!$C224&amp;Horizontal!$B224&amp;Horizontal!I$11,Vertical!$E:$O,I$10,0))+0</f>
        <v>230.64</v>
      </c>
      <c r="J224" s="207">
        <f>(VLOOKUP(Horizontal!$C224&amp;Horizontal!$B224&amp;Horizontal!J$11,Vertical!$E:$O,J$10,0))+0</f>
        <v>233.88</v>
      </c>
      <c r="K224" s="207">
        <f>(VLOOKUP(Horizontal!$C224&amp;Horizontal!$B224&amp;Horizontal!K$11,Vertical!$E:$O,K$10,0))+0</f>
        <v>232.12</v>
      </c>
      <c r="L224" s="207">
        <f>(VLOOKUP(Horizontal!$C224&amp;Horizontal!$B224&amp;Horizontal!L$11,Vertical!$E:$O,L$10,0))+0</f>
        <v>238.22</v>
      </c>
      <c r="M224" s="207">
        <f>(VLOOKUP(Horizontal!$C224&amp;Horizontal!$B224&amp;Horizontal!M$11,Vertical!$E:$O,M$10,0))+0</f>
        <v>180.6</v>
      </c>
      <c r="N224" s="207">
        <f>(VLOOKUP(Horizontal!$C224&amp;Horizontal!$B224&amp;Horizontal!N$11,Vertical!$E:$O,N$10,0))+0</f>
        <v>167.27</v>
      </c>
      <c r="O224" s="207">
        <f>(VLOOKUP(Horizontal!$C224&amp;Horizontal!$B224&amp;Horizontal!O$11,Vertical!$E:$O,O$10,0))+0</f>
        <v>156.76</v>
      </c>
      <c r="P224" s="209">
        <f>(VLOOKUP(Horizontal!$C224&amp;Horizontal!$B224&amp;Horizontal!P$11,Vertical!$E:$O,P$10,0))+0</f>
        <v>149.96</v>
      </c>
      <c r="Q224" s="210">
        <f>(VLOOKUP(Horizontal!$C224&amp;Horizontal!$B224&amp;Horizontal!Q$11,Vertical!$E:$O,Q$10,0))+0</f>
        <v>53</v>
      </c>
      <c r="R224" s="207">
        <f>(VLOOKUP(Horizontal!$C224&amp;Horizontal!$B224&amp;Horizontal!R$11,Vertical!$E:$O,R$10,0))+0</f>
        <v>53</v>
      </c>
      <c r="S224" s="207">
        <f>(VLOOKUP(Horizontal!$C224&amp;Horizontal!$B224&amp;Horizontal!S$11,Vertical!$E:$O,S$10,0))+0</f>
        <v>51</v>
      </c>
      <c r="T224" s="207">
        <f>(VLOOKUP(Horizontal!$C224&amp;Horizontal!$B224&amp;Horizontal!T$11,Vertical!$E:$O,T$10,0))+0</f>
        <v>48</v>
      </c>
      <c r="U224" s="207">
        <f>(VLOOKUP(Horizontal!$C224&amp;Horizontal!$B224&amp;Horizontal!U$11,Vertical!$E:$O,U$10,0))+0</f>
        <v>48</v>
      </c>
      <c r="V224" s="207">
        <f>(VLOOKUP(Horizontal!$C224&amp;Horizontal!$B224&amp;Horizontal!V$11,Vertical!$E:$O,V$10,0))+0</f>
        <v>39</v>
      </c>
      <c r="W224" s="207">
        <f>(VLOOKUP(Horizontal!$C224&amp;Horizontal!$B224&amp;Horizontal!W$11,Vertical!$E:$O,W$10,0))+0</f>
        <v>33</v>
      </c>
      <c r="X224" s="207">
        <f>(VLOOKUP(Horizontal!$C224&amp;Horizontal!$B224&amp;Horizontal!X$11,Vertical!$E:$O,X$10,0))+0</f>
        <v>30</v>
      </c>
      <c r="Y224" s="209">
        <f>(VLOOKUP(Horizontal!$C224&amp;Horizontal!$B224&amp;Horizontal!Y$11,Vertical!$E:$O,Y$10,0))+0</f>
        <v>24</v>
      </c>
      <c r="Z224" s="210">
        <f>(VLOOKUP(Horizontal!$C224&amp;Horizontal!$B224&amp;Horizontal!Z$11,Vertical!$E:$O,Z$10,0))+0</f>
        <v>56</v>
      </c>
      <c r="AA224" s="207">
        <f>(VLOOKUP(Horizontal!$C224&amp;Horizontal!$B224&amp;Horizontal!AA$11,Vertical!$E:$O,AA$10,0))+0</f>
        <v>78.260000000000005</v>
      </c>
      <c r="AB224" s="207">
        <f>(VLOOKUP(Horizontal!$C224&amp;Horizontal!$B224&amp;Horizontal!AB$11,Vertical!$E:$O,AB$10,0))+0</f>
        <v>82.61</v>
      </c>
      <c r="AC224" s="207">
        <f>(VLOOKUP(Horizontal!$C224&amp;Horizontal!$B224&amp;Horizontal!AC$11,Vertical!$E:$O,AC$10,0))+0</f>
        <v>90.91</v>
      </c>
      <c r="AD224" s="207">
        <f>(VLOOKUP(Horizontal!$C224&amp;Horizontal!$B224&amp;Horizontal!AD$11,Vertical!$E:$O,AD$10,0))+0</f>
        <v>100</v>
      </c>
      <c r="AE224" s="207">
        <f>(VLOOKUP(Horizontal!$C224&amp;Horizontal!$B224&amp;Horizontal!AE$11,Vertical!$E:$O,AE$10,0))+0</f>
        <v>23.81</v>
      </c>
      <c r="AF224" s="207">
        <f>(VLOOKUP(Horizontal!$C224&amp;Horizontal!$B224&amp;Horizontal!AF$11,Vertical!$E:$O,AF$10,0))+0</f>
        <v>20.69</v>
      </c>
      <c r="AG224" s="207">
        <f>(VLOOKUP(Horizontal!$C224&amp;Horizontal!$B224&amp;Horizontal!AG$11,Vertical!$E:$O,AG$10,0))+0</f>
        <v>13.79</v>
      </c>
      <c r="AH224" s="209">
        <f>(VLOOKUP(Horizontal!$C224&amp;Horizontal!$B224&amp;Horizontal!AH$11,Vertical!$E:$O,AH$10,0))+0</f>
        <v>11.11</v>
      </c>
      <c r="AI224" s="210">
        <f>(VLOOKUP(Horizontal!$C224&amp;Horizontal!$B224&amp;Horizontal!AI$11,Vertical!$E:$O,AI$10,0))+0</f>
        <v>8</v>
      </c>
      <c r="AJ224" s="207">
        <f>(VLOOKUP(Horizontal!$C224&amp;Horizontal!$B224&amp;Horizontal!AJ$11,Vertical!$E:$O,AJ$10,0))+0</f>
        <v>4.3499999999999996</v>
      </c>
      <c r="AK224" s="207">
        <f>(VLOOKUP(Horizontal!$C224&amp;Horizontal!$B224&amp;Horizontal!AK$11,Vertical!$E:$O,AK$10,0))+0</f>
        <v>0</v>
      </c>
      <c r="AL224" s="207">
        <f>(VLOOKUP(Horizontal!$C224&amp;Horizontal!$B224&amp;Horizontal!AL$11,Vertical!$E:$O,AL$10,0))+0</f>
        <v>4.55</v>
      </c>
      <c r="AM224" s="207">
        <f>(VLOOKUP(Horizontal!$C224&amp;Horizontal!$B224&amp;Horizontal!AM$11,Vertical!$E:$O,AM$10,0))+0</f>
        <v>0</v>
      </c>
      <c r="AN224" s="207">
        <f>(VLOOKUP(Horizontal!$C224&amp;Horizontal!$B224&amp;Horizontal!AN$11,Vertical!$E:$O,AN$10,0))+0</f>
        <v>9.52</v>
      </c>
      <c r="AO224" s="207">
        <f>(VLOOKUP(Horizontal!$C224&amp;Horizontal!$B224&amp;Horizontal!AO$11,Vertical!$E:$O,AO$10,0))+0</f>
        <v>27.59</v>
      </c>
      <c r="AP224" s="207">
        <f>(VLOOKUP(Horizontal!$C224&amp;Horizontal!$B224&amp;Horizontal!AP$11,Vertical!$E:$O,AP$10,0))+0</f>
        <v>37.93</v>
      </c>
      <c r="AQ224" s="209">
        <f>(VLOOKUP(Horizontal!$C224&amp;Horizontal!$B224&amp;Horizontal!AQ$11,Vertical!$E:$O,AQ$10,0))+0</f>
        <v>48.15</v>
      </c>
      <c r="AR224" s="210">
        <f>(VLOOKUP(Horizontal!$C224&amp;Horizontal!$B224&amp;Horizontal!AR$11,Vertical!$E:$O,AR$10,0))+0</f>
        <v>36</v>
      </c>
      <c r="AS224" s="207">
        <f>(VLOOKUP(Horizontal!$C224&amp;Horizontal!$B224&amp;Horizontal!AS$11,Vertical!$E:$O,AS$10,0))+0</f>
        <v>17.39</v>
      </c>
      <c r="AT224" s="207">
        <f>(VLOOKUP(Horizontal!$C224&amp;Horizontal!$B224&amp;Horizontal!AT$11,Vertical!$E:$O,AT$10,0))+0</f>
        <v>17.39</v>
      </c>
      <c r="AU224" s="207">
        <f>(VLOOKUP(Horizontal!$C224&amp;Horizontal!$B224&amp;Horizontal!AU$11,Vertical!$E:$O,AU$10,0))+0</f>
        <v>4.55</v>
      </c>
      <c r="AV224" s="207">
        <f>(VLOOKUP(Horizontal!$C224&amp;Horizontal!$B224&amp;Horizontal!AV$11,Vertical!$E:$O,AV$10,0))+0</f>
        <v>0</v>
      </c>
      <c r="AW224" s="207">
        <f>(VLOOKUP(Horizontal!$C224&amp;Horizontal!$B224&amp;Horizontal!AW$11,Vertical!$E:$O,AW$10,0))+0</f>
        <v>66.67</v>
      </c>
      <c r="AX224" s="207">
        <f>(VLOOKUP(Horizontal!$C224&amp;Horizontal!$B224&amp;Horizontal!AX$11,Vertical!$E:$O,AX$10,0))+0</f>
        <v>51.72</v>
      </c>
      <c r="AY224" s="207">
        <f>(VLOOKUP(Horizontal!$C224&amp;Horizontal!$B224&amp;Horizontal!AY$11,Vertical!$E:$O,AY$10,0))+0</f>
        <v>48.28</v>
      </c>
      <c r="AZ224" s="209">
        <f>(VLOOKUP(Horizontal!$C224&amp;Horizontal!$B224&amp;Horizontal!AZ$11,Vertical!$E:$O,AZ$10,0))+0</f>
        <v>40.74</v>
      </c>
      <c r="BA224" s="208">
        <f>(VLOOKUP(Horizontal!$C224&amp;Horizontal!$B224&amp;Horizontal!BA$11,Vertical!$E:$O,BA$10,0))+0</f>
        <v>27.73</v>
      </c>
      <c r="BB224" s="210">
        <f>(VLOOKUP(Horizontal!$C224&amp;Horizontal!$B224&amp;Horizontal!BB$11,Vertical!$E:$O,BB$10,0))+0</f>
        <v>200.66</v>
      </c>
      <c r="BC224" s="207">
        <f>(VLOOKUP(Horizontal!$C224&amp;Horizontal!$B224&amp;Horizontal!BC$11,Vertical!$E:$O,BC$10,0))+0</f>
        <v>264.95</v>
      </c>
      <c r="BD224" s="207">
        <f>(VLOOKUP(Horizontal!$C224&amp;Horizontal!$B224&amp;Horizontal!BD$11,Vertical!$E:$O,BD$10,0))+0</f>
        <v>269.7</v>
      </c>
      <c r="BE224" s="207">
        <f>(VLOOKUP(Horizontal!$C224&amp;Horizontal!$B224&amp;Horizontal!BE$11,Vertical!$E:$O,BE$10,0))+0</f>
        <v>269.7</v>
      </c>
      <c r="BF224" s="207">
        <f>(VLOOKUP(Horizontal!$C224&amp;Horizontal!$B224&amp;Horizontal!BF$11,Vertical!$E:$O,BF$10,0))+0</f>
        <v>274.83999999999997</v>
      </c>
      <c r="BG224" s="207">
        <f>(VLOOKUP(Horizontal!$C224&amp;Horizontal!$B224&amp;Horizontal!BG$11,Vertical!$E:$O,BG$10,0))+0</f>
        <v>225.08</v>
      </c>
      <c r="BH224" s="207">
        <f>(VLOOKUP(Horizontal!$C224&amp;Horizontal!$B224&amp;Horizontal!BH$11,Vertical!$E:$O,BH$10,0))+0</f>
        <v>204.85</v>
      </c>
      <c r="BI224" s="207">
        <f>(VLOOKUP(Horizontal!$C224&amp;Horizontal!$B224&amp;Horizontal!BI$11,Vertical!$E:$O,BI$10,0))+0</f>
        <v>193.22</v>
      </c>
      <c r="BJ224" s="209">
        <f>(VLOOKUP(Horizontal!$C224&amp;Horizontal!$B224&amp;Horizontal!BJ$11,Vertical!$E:$O,BJ$10,0))+0</f>
        <v>184.69</v>
      </c>
      <c r="BK224" s="210">
        <f>(VLOOKUP(Horizontal!$C224&amp;Horizontal!$B224&amp;Horizontal!BK$11,Vertical!$E:$O,BK$10,0))+0</f>
        <v>51</v>
      </c>
      <c r="BL224" s="207">
        <f>(VLOOKUP(Horizontal!$C224&amp;Horizontal!$B224&amp;Horizontal!BL$11,Vertical!$E:$O,BL$10,0))+0</f>
        <v>49</v>
      </c>
      <c r="BM224" s="207">
        <f>(VLOOKUP(Horizontal!$C224&amp;Horizontal!$B224&amp;Horizontal!BM$11,Vertical!$E:$O,BM$10,0))+0</f>
        <v>47</v>
      </c>
      <c r="BN224" s="207">
        <f>(VLOOKUP(Horizontal!$C224&amp;Horizontal!$B224&amp;Horizontal!BN$11,Vertical!$E:$O,BN$10,0))+0</f>
        <v>45</v>
      </c>
      <c r="BO224" s="207">
        <f>(VLOOKUP(Horizontal!$C224&amp;Horizontal!$B224&amp;Horizontal!BO$11,Vertical!$E:$O,BO$10,0))+0</f>
        <v>46</v>
      </c>
      <c r="BP224" s="207">
        <f>(VLOOKUP(Horizontal!$C224&amp;Horizontal!$B224&amp;Horizontal!BP$11,Vertical!$E:$O,BP$10,0))+0</f>
        <v>37</v>
      </c>
      <c r="BQ224" s="207">
        <f>(VLOOKUP(Horizontal!$C224&amp;Horizontal!$B224&amp;Horizontal!BQ$11,Vertical!$E:$O,BQ$10,0))+0</f>
        <v>35</v>
      </c>
      <c r="BR224" s="207">
        <f>(VLOOKUP(Horizontal!$C224&amp;Horizontal!$B224&amp;Horizontal!BR$11,Vertical!$E:$O,BR$10,0))+0</f>
        <v>32</v>
      </c>
      <c r="BS224" s="209">
        <f>(VLOOKUP(Horizontal!$C224&amp;Horizontal!$B224&amp;Horizontal!BS$11,Vertical!$E:$O,BS$10,0))+0</f>
        <v>26</v>
      </c>
      <c r="BT224" s="210">
        <f>(VLOOKUP(Horizontal!$C224&amp;Horizontal!$B224&amp;Horizontal!BT$11,Vertical!$E:$O,BT$10,0))+0</f>
        <v>52.38</v>
      </c>
      <c r="BU224" s="207">
        <f>(VLOOKUP(Horizontal!$C224&amp;Horizontal!$B224&amp;Horizontal!BU$11,Vertical!$E:$O,BU$10,0))+0</f>
        <v>88.24</v>
      </c>
      <c r="BV224" s="207">
        <f>(VLOOKUP(Horizontal!$C224&amp;Horizontal!$B224&amp;Horizontal!BV$11,Vertical!$E:$O,BV$10,0))+0</f>
        <v>88.89</v>
      </c>
      <c r="BW224" s="207">
        <f>(VLOOKUP(Horizontal!$C224&amp;Horizontal!$B224&amp;Horizontal!BW$11,Vertical!$E:$O,BW$10,0))+0</f>
        <v>84.21</v>
      </c>
      <c r="BX224" s="207">
        <f>(VLOOKUP(Horizontal!$C224&amp;Horizontal!$B224&amp;Horizontal!BX$11,Vertical!$E:$O,BX$10,0))+0</f>
        <v>80</v>
      </c>
      <c r="BY224" s="207">
        <f>(VLOOKUP(Horizontal!$C224&amp;Horizontal!$B224&amp;Horizontal!BY$11,Vertical!$E:$O,BY$10,0))+0</f>
        <v>27.27</v>
      </c>
      <c r="BZ224" s="207">
        <f>(VLOOKUP(Horizontal!$C224&amp;Horizontal!$B224&amp;Horizontal!BZ$11,Vertical!$E:$O,BZ$10,0))+0</f>
        <v>22.73</v>
      </c>
      <c r="CA224" s="207">
        <f>(VLOOKUP(Horizontal!$C224&amp;Horizontal!$B224&amp;Horizontal!CA$11,Vertical!$E:$O,CA$10,0))+0</f>
        <v>38.1</v>
      </c>
      <c r="CB224" s="209">
        <f>(VLOOKUP(Horizontal!$C224&amp;Horizontal!$B224&amp;Horizontal!CB$11,Vertical!$E:$O,CB$10,0))+0</f>
        <v>33.33</v>
      </c>
      <c r="CC224" s="210">
        <f>(VLOOKUP(Horizontal!$C224&amp;Horizontal!$B224&amp;Horizontal!CC$11,Vertical!$E:$O,CC$10,0))+0</f>
        <v>0</v>
      </c>
      <c r="CD224" s="207">
        <f>(VLOOKUP(Horizontal!$C224&amp;Horizontal!$B224&amp;Horizontal!CD$11,Vertical!$E:$O,CD$10,0))+0</f>
        <v>5.88</v>
      </c>
      <c r="CE224" s="207">
        <f>(VLOOKUP(Horizontal!$C224&amp;Horizontal!$B224&amp;Horizontal!CE$11,Vertical!$E:$O,CE$10,0))+0</f>
        <v>0</v>
      </c>
      <c r="CF224" s="207">
        <f>(VLOOKUP(Horizontal!$C224&amp;Horizontal!$B224&amp;Horizontal!CF$11,Vertical!$E:$O,CF$10,0))+0</f>
        <v>5.26</v>
      </c>
      <c r="CG224" s="207">
        <f>(VLOOKUP(Horizontal!$C224&amp;Horizontal!$B224&amp;Horizontal!CG$11,Vertical!$E:$O,CG$10,0))+0</f>
        <v>0</v>
      </c>
      <c r="CH224" s="207">
        <f>(VLOOKUP(Horizontal!$C224&amp;Horizontal!$B224&amp;Horizontal!CH$11,Vertical!$E:$O,CH$10,0))+0</f>
        <v>22.73</v>
      </c>
      <c r="CI224" s="207">
        <f>(VLOOKUP(Horizontal!$C224&amp;Horizontal!$B224&amp;Horizontal!CI$11,Vertical!$E:$O,CI$10,0))+0</f>
        <v>31.82</v>
      </c>
      <c r="CJ224" s="207">
        <f>(VLOOKUP(Horizontal!$C224&amp;Horizontal!$B224&amp;Horizontal!CJ$11,Vertical!$E:$O,CJ$10,0))+0</f>
        <v>23.81</v>
      </c>
      <c r="CK224" s="209">
        <f>(VLOOKUP(Horizontal!$C224&amp;Horizontal!$B224&amp;Horizontal!CK$11,Vertical!$E:$O,CK$10,0))+0</f>
        <v>37.5</v>
      </c>
      <c r="CL224" s="210">
        <f>(VLOOKUP(Horizontal!$C224&amp;Horizontal!$B224&amp;Horizontal!CL$11,Vertical!$E:$O,CL$10,0))+0</f>
        <v>47.62</v>
      </c>
      <c r="CM224" s="207">
        <f>(VLOOKUP(Horizontal!$C224&amp;Horizontal!$B224&amp;Horizontal!CM$11,Vertical!$E:$O,CM$10,0))+0</f>
        <v>5.88</v>
      </c>
      <c r="CN224" s="207">
        <f>(VLOOKUP(Horizontal!$C224&amp;Horizontal!$B224&amp;Horizontal!CN$11,Vertical!$E:$O,CN$10,0))+0</f>
        <v>11.11</v>
      </c>
      <c r="CO224" s="207">
        <f>(VLOOKUP(Horizontal!$C224&amp;Horizontal!$B224&amp;Horizontal!CO$11,Vertical!$E:$O,CO$10,0))+0</f>
        <v>10.53</v>
      </c>
      <c r="CP224" s="207">
        <f>(VLOOKUP(Horizontal!$C224&amp;Horizontal!$B224&amp;Horizontal!CP$11,Vertical!$E:$O,CP$10,0))+0</f>
        <v>20</v>
      </c>
      <c r="CQ224" s="207">
        <f>(VLOOKUP(Horizontal!$C224&amp;Horizontal!$B224&amp;Horizontal!CQ$11,Vertical!$E:$O,CQ$10,0))+0</f>
        <v>50</v>
      </c>
      <c r="CR224" s="207">
        <f>(VLOOKUP(Horizontal!$C224&amp;Horizontal!$B224&amp;Horizontal!CR$11,Vertical!$E:$O,CR$10,0))+0</f>
        <v>45.45</v>
      </c>
      <c r="CS224" s="207">
        <f>(VLOOKUP(Horizontal!$C224&amp;Horizontal!$B224&amp;Horizontal!CS$11,Vertical!$E:$O,CS$10,0))+0</f>
        <v>38.1</v>
      </c>
      <c r="CT224" s="207">
        <f>(VLOOKUP(Horizontal!$C224&amp;Horizontal!$B224&amp;Horizontal!CT$11,Vertical!$E:$O,CT$10,0))+0</f>
        <v>29.17</v>
      </c>
      <c r="CU224" s="150"/>
      <c r="CV224" s="211">
        <f t="shared" si="174"/>
        <v>29.870000000000005</v>
      </c>
      <c r="CW224" s="190">
        <f t="shared" si="175"/>
        <v>34.31</v>
      </c>
      <c r="CX224" s="190">
        <f t="shared" si="176"/>
        <v>35.819999999999993</v>
      </c>
      <c r="CY224" s="190">
        <f t="shared" si="177"/>
        <v>37.579999999999984</v>
      </c>
      <c r="CZ224" s="190">
        <f t="shared" si="178"/>
        <v>36.619999999999976</v>
      </c>
      <c r="DA224" s="190">
        <f t="shared" si="179"/>
        <v>44.480000000000018</v>
      </c>
      <c r="DB224" s="190">
        <f t="shared" si="180"/>
        <v>37.579999999999984</v>
      </c>
      <c r="DC224" s="190">
        <f t="shared" si="181"/>
        <v>36.460000000000008</v>
      </c>
      <c r="DD224" s="212">
        <f t="shared" si="182"/>
        <v>34.72999999999999</v>
      </c>
      <c r="DE224" s="9">
        <v>170</v>
      </c>
      <c r="DF224" s="212">
        <f t="shared" si="183"/>
        <v>37.667210401891339</v>
      </c>
      <c r="DG224" s="264"/>
      <c r="DH224" s="265"/>
      <c r="DI224" s="265"/>
      <c r="DJ224" s="266"/>
      <c r="DK224" s="190">
        <v>169.2</v>
      </c>
      <c r="DL224" s="190">
        <v>169.2</v>
      </c>
      <c r="DM224" s="190">
        <v>80.44</v>
      </c>
      <c r="DN224" s="212">
        <v>80.44</v>
      </c>
      <c r="DO224" s="190">
        <v>166.17</v>
      </c>
      <c r="DP224" s="190">
        <v>166.17</v>
      </c>
      <c r="DQ224" s="190">
        <v>80.44</v>
      </c>
      <c r="DR224" s="212">
        <v>80.44</v>
      </c>
      <c r="DS224" s="150"/>
      <c r="DT224" s="190">
        <v>171</v>
      </c>
      <c r="DU224" s="190">
        <v>237</v>
      </c>
      <c r="DV224" s="190">
        <v>239</v>
      </c>
      <c r="DW224" s="190">
        <v>239</v>
      </c>
      <c r="DX224" s="190">
        <v>215.7</v>
      </c>
      <c r="DY224" s="190">
        <v>239</v>
      </c>
      <c r="DZ224" s="190">
        <v>250</v>
      </c>
      <c r="EA224" s="190">
        <v>250</v>
      </c>
      <c r="EB224" s="190"/>
      <c r="EC224" s="190">
        <v>250</v>
      </c>
      <c r="ED224" s="190">
        <v>246.3</v>
      </c>
      <c r="EE224" s="190">
        <v>182</v>
      </c>
      <c r="EF224" s="190">
        <v>168</v>
      </c>
      <c r="EG224" s="190">
        <v>156</v>
      </c>
      <c r="EH224" s="212">
        <v>145</v>
      </c>
      <c r="EI224" s="213"/>
      <c r="EJ224" s="211">
        <v>35</v>
      </c>
      <c r="EK224" s="190">
        <v>35</v>
      </c>
      <c r="EL224" s="190">
        <v>35</v>
      </c>
      <c r="EM224" s="190">
        <v>35</v>
      </c>
      <c r="EN224" s="190"/>
      <c r="EO224" s="190"/>
      <c r="EP224" s="190"/>
      <c r="EQ224" s="190"/>
      <c r="ER224" s="190"/>
      <c r="ES224" s="190"/>
      <c r="ET224" s="190">
        <v>45</v>
      </c>
      <c r="EU224" s="190">
        <v>50</v>
      </c>
      <c r="EV224" s="190">
        <v>40</v>
      </c>
      <c r="EW224" s="190">
        <v>40</v>
      </c>
      <c r="EX224" s="212">
        <v>40</v>
      </c>
      <c r="EY224" s="211"/>
      <c r="EZ224" s="75">
        <f t="shared" si="186"/>
        <v>-1.1274934952298353E-2</v>
      </c>
      <c r="FA224" s="89">
        <f t="shared" si="191"/>
        <v>-0.1</v>
      </c>
      <c r="FB224" s="212"/>
      <c r="FC224" s="213">
        <f t="shared" si="160"/>
        <v>15</v>
      </c>
      <c r="FD224" s="213">
        <f t="shared" si="161"/>
        <v>15</v>
      </c>
      <c r="FE224" s="213">
        <f t="shared" si="162"/>
        <v>15</v>
      </c>
      <c r="FF224" s="213">
        <f t="shared" si="163"/>
        <v>15</v>
      </c>
      <c r="FG224" s="213"/>
      <c r="FH224" s="213"/>
      <c r="FI224" s="213"/>
      <c r="FJ224" s="213"/>
      <c r="FK224" s="213"/>
      <c r="FL224" s="213"/>
      <c r="FM224" s="213">
        <f t="shared" si="164"/>
        <v>25</v>
      </c>
      <c r="FN224" s="213">
        <f t="shared" si="165"/>
        <v>30</v>
      </c>
      <c r="FO224" s="213">
        <f t="shared" si="166"/>
        <v>20</v>
      </c>
      <c r="FP224" s="213">
        <f t="shared" si="167"/>
        <v>20</v>
      </c>
      <c r="FQ224" s="213">
        <f t="shared" si="168"/>
        <v>20</v>
      </c>
      <c r="FR224" s="213"/>
      <c r="FS224" s="211"/>
      <c r="FT224" s="190"/>
      <c r="FU224" s="190"/>
      <c r="FV224" s="190"/>
      <c r="FW224" s="190"/>
      <c r="FX224" s="190"/>
      <c r="FY224" s="190"/>
      <c r="FZ224" s="190"/>
      <c r="GA224" s="190"/>
      <c r="GB224" s="190"/>
      <c r="GC224" s="190"/>
      <c r="GD224" s="190"/>
      <c r="GE224" s="190"/>
      <c r="GF224" s="190"/>
      <c r="GG224" s="212"/>
    </row>
    <row r="225" spans="2:189">
      <c r="B225" s="33">
        <v>43487</v>
      </c>
      <c r="C225" s="30" t="s">
        <v>61</v>
      </c>
      <c r="D225" s="30">
        <v>2019</v>
      </c>
      <c r="E225" s="30" t="str">
        <f t="shared" ref="E225" si="197">D225&amp;C225</f>
        <v>2019S4</v>
      </c>
      <c r="F225" s="30" t="str">
        <f t="shared" si="133"/>
        <v>12019</v>
      </c>
      <c r="G225" s="208" t="str">
        <f>VLOOKUP(Horizontal!$C225&amp;Horizontal!$B225&amp;Horizontal!G$11,Vertical!$E:$O,G$10,0)</f>
        <v>-0,59</v>
      </c>
      <c r="H225" s="207">
        <f>(VLOOKUP(Horizontal!$C225&amp;Horizontal!$B225&amp;Horizontal!H$11,Vertical!$E:$O,H$10,0))+0</f>
        <v>184.36</v>
      </c>
      <c r="I225" s="207">
        <f>(VLOOKUP(Horizontal!$C225&amp;Horizontal!$B225&amp;Horizontal!I$11,Vertical!$E:$O,I$10,0))+0</f>
        <v>317.5</v>
      </c>
      <c r="J225" s="207">
        <f>(VLOOKUP(Horizontal!$C225&amp;Horizontal!$B225&amp;Horizontal!J$11,Vertical!$E:$O,J$10,0))+0</f>
        <v>320.02</v>
      </c>
      <c r="K225" s="207">
        <f>(VLOOKUP(Horizontal!$C225&amp;Horizontal!$B225&amp;Horizontal!K$11,Vertical!$E:$O,K$10,0))+0</f>
        <v>302.67</v>
      </c>
      <c r="L225" s="207">
        <f>(VLOOKUP(Horizontal!$C225&amp;Horizontal!$B225&amp;Horizontal!L$11,Vertical!$E:$O,L$10,0))+0</f>
        <v>297.25</v>
      </c>
      <c r="M225" s="207">
        <f>(VLOOKUP(Horizontal!$C225&amp;Horizontal!$B225&amp;Horizontal!M$11,Vertical!$E:$O,M$10,0))+0</f>
        <v>188.78</v>
      </c>
      <c r="N225" s="207">
        <f>(VLOOKUP(Horizontal!$C225&amp;Horizontal!$B225&amp;Horizontal!N$11,Vertical!$E:$O,N$10,0))+0</f>
        <v>172.28</v>
      </c>
      <c r="O225" s="207">
        <f>(VLOOKUP(Horizontal!$C225&amp;Horizontal!$B225&amp;Horizontal!O$11,Vertical!$E:$O,O$10,0))+0</f>
        <v>158.34</v>
      </c>
      <c r="P225" s="209">
        <f>(VLOOKUP(Horizontal!$C225&amp;Horizontal!$B225&amp;Horizontal!P$11,Vertical!$E:$O,P$10,0))+0</f>
        <v>151.28</v>
      </c>
      <c r="Q225" s="210">
        <f>(VLOOKUP(Horizontal!$C225&amp;Horizontal!$B225&amp;Horizontal!Q$11,Vertical!$E:$O,Q$10,0))+0</f>
        <v>63</v>
      </c>
      <c r="R225" s="207">
        <f>(VLOOKUP(Horizontal!$C225&amp;Horizontal!$B225&amp;Horizontal!R$11,Vertical!$E:$O,R$10,0))+0</f>
        <v>67</v>
      </c>
      <c r="S225" s="207">
        <f>(VLOOKUP(Horizontal!$C225&amp;Horizontal!$B225&amp;Horizontal!S$11,Vertical!$E:$O,S$10,0))+0</f>
        <v>66</v>
      </c>
      <c r="T225" s="207">
        <f>(VLOOKUP(Horizontal!$C225&amp;Horizontal!$B225&amp;Horizontal!T$11,Vertical!$E:$O,T$10,0))+0</f>
        <v>54</v>
      </c>
      <c r="U225" s="207">
        <f>(VLOOKUP(Horizontal!$C225&amp;Horizontal!$B225&amp;Horizontal!U$11,Vertical!$E:$O,U$10,0))+0</f>
        <v>54</v>
      </c>
      <c r="V225" s="207">
        <f>(VLOOKUP(Horizontal!$C225&amp;Horizontal!$B225&amp;Horizontal!V$11,Vertical!$E:$O,V$10,0))+0</f>
        <v>45</v>
      </c>
      <c r="W225" s="207">
        <f>(VLOOKUP(Horizontal!$C225&amp;Horizontal!$B225&amp;Horizontal!W$11,Vertical!$E:$O,W$10,0))+0</f>
        <v>42</v>
      </c>
      <c r="X225" s="207">
        <f>(VLOOKUP(Horizontal!$C225&amp;Horizontal!$B225&amp;Horizontal!X$11,Vertical!$E:$O,X$10,0))+0</f>
        <v>32</v>
      </c>
      <c r="Y225" s="209">
        <f>(VLOOKUP(Horizontal!$C225&amp;Horizontal!$B225&amp;Horizontal!Y$11,Vertical!$E:$O,Y$10,0))+0</f>
        <v>24</v>
      </c>
      <c r="Z225" s="210">
        <f>(VLOOKUP(Horizontal!$C225&amp;Horizontal!$B225&amp;Horizontal!Z$11,Vertical!$E:$O,Z$10,0))+0</f>
        <v>3.85</v>
      </c>
      <c r="AA225" s="207">
        <f>(VLOOKUP(Horizontal!$C225&amp;Horizontal!$B225&amp;Horizontal!AA$11,Vertical!$E:$O,AA$10,0))+0</f>
        <v>0</v>
      </c>
      <c r="AB225" s="207">
        <f>(VLOOKUP(Horizontal!$C225&amp;Horizontal!$B225&amp;Horizontal!AB$11,Vertical!$E:$O,AB$10,0))+0</f>
        <v>0</v>
      </c>
      <c r="AC225" s="207">
        <f>(VLOOKUP(Horizontal!$C225&amp;Horizontal!$B225&amp;Horizontal!AC$11,Vertical!$E:$O,AC$10,0))+0</f>
        <v>0</v>
      </c>
      <c r="AD225" s="207">
        <f>(VLOOKUP(Horizontal!$C225&amp;Horizontal!$B225&amp;Horizontal!AD$11,Vertical!$E:$O,AD$10,0))+0</f>
        <v>4.55</v>
      </c>
      <c r="AE225" s="207">
        <f>(VLOOKUP(Horizontal!$C225&amp;Horizontal!$B225&amp;Horizontal!AE$11,Vertical!$E:$O,AE$10,0))+0</f>
        <v>3.45</v>
      </c>
      <c r="AF225" s="207">
        <f>(VLOOKUP(Horizontal!$C225&amp;Horizontal!$B225&amp;Horizontal!AF$11,Vertical!$E:$O,AF$10,0))+0</f>
        <v>3.23</v>
      </c>
      <c r="AG225" s="207">
        <f>(VLOOKUP(Horizontal!$C225&amp;Horizontal!$B225&amp;Horizontal!AG$11,Vertical!$E:$O,AG$10,0))+0</f>
        <v>10</v>
      </c>
      <c r="AH225" s="209">
        <f>(VLOOKUP(Horizontal!$C225&amp;Horizontal!$B225&amp;Horizontal!AH$11,Vertical!$E:$O,AH$10,0))+0</f>
        <v>10.34</v>
      </c>
      <c r="AI225" s="210">
        <f>(VLOOKUP(Horizontal!$C225&amp;Horizontal!$B225&amp;Horizontal!AI$11,Vertical!$E:$O,AI$10,0))+0</f>
        <v>0</v>
      </c>
      <c r="AJ225" s="207">
        <f>(VLOOKUP(Horizontal!$C225&amp;Horizontal!$B225&amp;Horizontal!AJ$11,Vertical!$E:$O,AJ$10,0))+0</f>
        <v>0</v>
      </c>
      <c r="AK225" s="207">
        <f>(VLOOKUP(Horizontal!$C225&amp;Horizontal!$B225&amp;Horizontal!AK$11,Vertical!$E:$O,AK$10,0))+0</f>
        <v>0</v>
      </c>
      <c r="AL225" s="207">
        <f>(VLOOKUP(Horizontal!$C225&amp;Horizontal!$B225&amp;Horizontal!AL$11,Vertical!$E:$O,AL$10,0))+0</f>
        <v>0</v>
      </c>
      <c r="AM225" s="207">
        <f>(VLOOKUP(Horizontal!$C225&amp;Horizontal!$B225&amp;Horizontal!AM$11,Vertical!$E:$O,AM$10,0))+0</f>
        <v>0</v>
      </c>
      <c r="AN225" s="207">
        <f>(VLOOKUP(Horizontal!$C225&amp;Horizontal!$B225&amp;Horizontal!AN$11,Vertical!$E:$O,AN$10,0))+0</f>
        <v>20.69</v>
      </c>
      <c r="AO225" s="207">
        <f>(VLOOKUP(Horizontal!$C225&amp;Horizontal!$B225&amp;Horizontal!AO$11,Vertical!$E:$O,AO$10,0))+0</f>
        <v>25.81</v>
      </c>
      <c r="AP225" s="207">
        <f>(VLOOKUP(Horizontal!$C225&amp;Horizontal!$B225&amp;Horizontal!AP$11,Vertical!$E:$O,AP$10,0))+0</f>
        <v>40</v>
      </c>
      <c r="AQ225" s="209">
        <f>(VLOOKUP(Horizontal!$C225&amp;Horizontal!$B225&amp;Horizontal!AQ$11,Vertical!$E:$O,AQ$10,0))+0</f>
        <v>48.28</v>
      </c>
      <c r="AR225" s="210">
        <f>(VLOOKUP(Horizontal!$C225&amp;Horizontal!$B225&amp;Horizontal!AR$11,Vertical!$E:$O,AR$10,0))+0</f>
        <v>96.15</v>
      </c>
      <c r="AS225" s="207">
        <f>(VLOOKUP(Horizontal!$C225&amp;Horizontal!$B225&amp;Horizontal!AS$11,Vertical!$E:$O,AS$10,0))+0</f>
        <v>100</v>
      </c>
      <c r="AT225" s="207">
        <f>(VLOOKUP(Horizontal!$C225&amp;Horizontal!$B225&amp;Horizontal!AT$11,Vertical!$E:$O,AT$10,0))+0</f>
        <v>100</v>
      </c>
      <c r="AU225" s="207">
        <f>(VLOOKUP(Horizontal!$C225&amp;Horizontal!$B225&amp;Horizontal!AU$11,Vertical!$E:$O,AU$10,0))+0</f>
        <v>100</v>
      </c>
      <c r="AV225" s="207">
        <f>(VLOOKUP(Horizontal!$C225&amp;Horizontal!$B225&amp;Horizontal!AV$11,Vertical!$E:$O,AV$10,0))+0</f>
        <v>95.45</v>
      </c>
      <c r="AW225" s="207">
        <f>(VLOOKUP(Horizontal!$C225&amp;Horizontal!$B225&amp;Horizontal!AW$11,Vertical!$E:$O,AW$10,0))+0</f>
        <v>75.86</v>
      </c>
      <c r="AX225" s="207">
        <f>(VLOOKUP(Horizontal!$C225&amp;Horizontal!$B225&amp;Horizontal!AX$11,Vertical!$E:$O,AX$10,0))+0</f>
        <v>70.97</v>
      </c>
      <c r="AY225" s="207">
        <f>(VLOOKUP(Horizontal!$C225&amp;Horizontal!$B225&amp;Horizontal!AY$11,Vertical!$E:$O,AY$10,0))+0</f>
        <v>50</v>
      </c>
      <c r="AZ225" s="209">
        <f>(VLOOKUP(Horizontal!$C225&amp;Horizontal!$B225&amp;Horizontal!AZ$11,Vertical!$E:$O,AZ$10,0))+0</f>
        <v>41.38</v>
      </c>
      <c r="BA225" s="208">
        <f>(VLOOKUP(Horizontal!$C225&amp;Horizontal!$B225&amp;Horizontal!BA$11,Vertical!$E:$O,BA$10,0))+0</f>
        <v>30.08</v>
      </c>
      <c r="BB225" s="210">
        <f>(VLOOKUP(Horizontal!$C225&amp;Horizontal!$B225&amp;Horizontal!BB$11,Vertical!$E:$O,BB$10,0))+0</f>
        <v>215.21</v>
      </c>
      <c r="BC225" s="207">
        <f>(VLOOKUP(Horizontal!$C225&amp;Horizontal!$B225&amp;Horizontal!BC$11,Vertical!$E:$O,BC$10,0))+0</f>
        <v>349.64</v>
      </c>
      <c r="BD225" s="207">
        <f>(VLOOKUP(Horizontal!$C225&amp;Horizontal!$B225&amp;Horizontal!BD$11,Vertical!$E:$O,BD$10,0))+0</f>
        <v>351.02</v>
      </c>
      <c r="BE225" s="207">
        <f>(VLOOKUP(Horizontal!$C225&amp;Horizontal!$B225&amp;Horizontal!BE$11,Vertical!$E:$O,BE$10,0))+0</f>
        <v>333.52</v>
      </c>
      <c r="BF225" s="207">
        <f>(VLOOKUP(Horizontal!$C225&amp;Horizontal!$B225&amp;Horizontal!BF$11,Vertical!$E:$O,BF$10,0))+0</f>
        <v>329.12</v>
      </c>
      <c r="BG225" s="207">
        <f>(VLOOKUP(Horizontal!$C225&amp;Horizontal!$B225&amp;Horizontal!BG$11,Vertical!$E:$O,BG$10,0))+0</f>
        <v>231.62</v>
      </c>
      <c r="BH225" s="207">
        <f>(VLOOKUP(Horizontal!$C225&amp;Horizontal!$B225&amp;Horizontal!BH$11,Vertical!$E:$O,BH$10,0))+0</f>
        <v>208.05</v>
      </c>
      <c r="BI225" s="207">
        <f>(VLOOKUP(Horizontal!$C225&amp;Horizontal!$B225&amp;Horizontal!BI$11,Vertical!$E:$O,BI$10,0))+0</f>
        <v>194.32</v>
      </c>
      <c r="BJ225" s="209">
        <f>(VLOOKUP(Horizontal!$C225&amp;Horizontal!$B225&amp;Horizontal!BJ$11,Vertical!$E:$O,BJ$10,0))+0</f>
        <v>186.8</v>
      </c>
      <c r="BK225" s="210">
        <f>(VLOOKUP(Horizontal!$C225&amp;Horizontal!$B225&amp;Horizontal!BK$11,Vertical!$E:$O,BK$10,0))+0</f>
        <v>61</v>
      </c>
      <c r="BL225" s="207">
        <f>(VLOOKUP(Horizontal!$C225&amp;Horizontal!$B225&amp;Horizontal!BL$11,Vertical!$E:$O,BL$10,0))+0</f>
        <v>57</v>
      </c>
      <c r="BM225" s="207">
        <f>(VLOOKUP(Horizontal!$C225&amp;Horizontal!$B225&amp;Horizontal!BM$11,Vertical!$E:$O,BM$10,0))+0</f>
        <v>55</v>
      </c>
      <c r="BN225" s="207">
        <f>(VLOOKUP(Horizontal!$C225&amp;Horizontal!$B225&amp;Horizontal!BN$11,Vertical!$E:$O,BN$10,0))+0</f>
        <v>51</v>
      </c>
      <c r="BO225" s="207">
        <f>(VLOOKUP(Horizontal!$C225&amp;Horizontal!$B225&amp;Horizontal!BO$11,Vertical!$E:$O,BO$10,0))+0</f>
        <v>48</v>
      </c>
      <c r="BP225" s="207">
        <f>(VLOOKUP(Horizontal!$C225&amp;Horizontal!$B225&amp;Horizontal!BP$11,Vertical!$E:$O,BP$10,0))+0</f>
        <v>37</v>
      </c>
      <c r="BQ225" s="207">
        <f>(VLOOKUP(Horizontal!$C225&amp;Horizontal!$B225&amp;Horizontal!BQ$11,Vertical!$E:$O,BQ$10,0))+0</f>
        <v>36</v>
      </c>
      <c r="BR225" s="207">
        <f>(VLOOKUP(Horizontal!$C225&amp;Horizontal!$B225&amp;Horizontal!BR$11,Vertical!$E:$O,BR$10,0))+0</f>
        <v>31</v>
      </c>
      <c r="BS225" s="209">
        <f>(VLOOKUP(Horizontal!$C225&amp;Horizontal!$B225&amp;Horizontal!BS$11,Vertical!$E:$O,BS$10,0))+0</f>
        <v>24</v>
      </c>
      <c r="BT225" s="210">
        <f>(VLOOKUP(Horizontal!$C225&amp;Horizontal!$B225&amp;Horizontal!BT$11,Vertical!$E:$O,BT$10,0))+0</f>
        <v>7.69</v>
      </c>
      <c r="BU225" s="207">
        <f>(VLOOKUP(Horizontal!$C225&amp;Horizontal!$B225&amp;Horizontal!BU$11,Vertical!$E:$O,BU$10,0))+0</f>
        <v>0</v>
      </c>
      <c r="BV225" s="207">
        <f>(VLOOKUP(Horizontal!$C225&amp;Horizontal!$B225&amp;Horizontal!BV$11,Vertical!$E:$O,BV$10,0))+0</f>
        <v>0</v>
      </c>
      <c r="BW225" s="207">
        <f>(VLOOKUP(Horizontal!$C225&amp;Horizontal!$B225&amp;Horizontal!BW$11,Vertical!$E:$O,BW$10,0))+0</f>
        <v>0</v>
      </c>
      <c r="BX225" s="207">
        <f>(VLOOKUP(Horizontal!$C225&amp;Horizontal!$B225&amp;Horizontal!BX$11,Vertical!$E:$O,BX$10,0))+0</f>
        <v>4.17</v>
      </c>
      <c r="BY225" s="207">
        <f>(VLOOKUP(Horizontal!$C225&amp;Horizontal!$B225&amp;Horizontal!BY$11,Vertical!$E:$O,BY$10,0))+0</f>
        <v>10.53</v>
      </c>
      <c r="BZ225" s="207">
        <f>(VLOOKUP(Horizontal!$C225&amp;Horizontal!$B225&amp;Horizontal!BZ$11,Vertical!$E:$O,BZ$10,0))+0</f>
        <v>19.64</v>
      </c>
      <c r="CA225" s="207">
        <f>(VLOOKUP(Horizontal!$C225&amp;Horizontal!$B225&amp;Horizontal!CA$11,Vertical!$E:$O,CA$10,0))+0</f>
        <v>18.18</v>
      </c>
      <c r="CB225" s="209">
        <f>(VLOOKUP(Horizontal!$C225&amp;Horizontal!$B225&amp;Horizontal!CB$11,Vertical!$E:$O,CB$10,0))+0</f>
        <v>17.54</v>
      </c>
      <c r="CC225" s="210">
        <f>(VLOOKUP(Horizontal!$C225&amp;Horizontal!$B225&amp;Horizontal!CC$11,Vertical!$E:$O,CC$10,0))+0</f>
        <v>0</v>
      </c>
      <c r="CD225" s="207">
        <f>(VLOOKUP(Horizontal!$C225&amp;Horizontal!$B225&amp;Horizontal!CD$11,Vertical!$E:$O,CD$10,0))+0</f>
        <v>0</v>
      </c>
      <c r="CE225" s="207">
        <f>(VLOOKUP(Horizontal!$C225&amp;Horizontal!$B225&amp;Horizontal!CE$11,Vertical!$E:$O,CE$10,0))+0</f>
        <v>4</v>
      </c>
      <c r="CF225" s="207">
        <f>(VLOOKUP(Horizontal!$C225&amp;Horizontal!$B225&amp;Horizontal!CF$11,Vertical!$E:$O,CF$10,0))+0</f>
        <v>3.7</v>
      </c>
      <c r="CG225" s="207">
        <f>(VLOOKUP(Horizontal!$C225&amp;Horizontal!$B225&amp;Horizontal!CG$11,Vertical!$E:$O,CG$10,0))+0</f>
        <v>0</v>
      </c>
      <c r="CH225" s="207">
        <f>(VLOOKUP(Horizontal!$C225&amp;Horizontal!$B225&amp;Horizontal!CH$11,Vertical!$E:$O,CH$10,0))+0</f>
        <v>14.04</v>
      </c>
      <c r="CI225" s="207">
        <f>(VLOOKUP(Horizontal!$C225&amp;Horizontal!$B225&amp;Horizontal!CI$11,Vertical!$E:$O,CI$10,0))+0</f>
        <v>21.43</v>
      </c>
      <c r="CJ225" s="207">
        <f>(VLOOKUP(Horizontal!$C225&amp;Horizontal!$B225&amp;Horizontal!CJ$11,Vertical!$E:$O,CJ$10,0))+0</f>
        <v>32.729999999999997</v>
      </c>
      <c r="CK225" s="209">
        <f>(VLOOKUP(Horizontal!$C225&amp;Horizontal!$B225&amp;Horizontal!CK$11,Vertical!$E:$O,CK$10,0))+0</f>
        <v>31.58</v>
      </c>
      <c r="CL225" s="210">
        <f>(VLOOKUP(Horizontal!$C225&amp;Horizontal!$B225&amp;Horizontal!CL$11,Vertical!$E:$O,CL$10,0))+0</f>
        <v>92.31</v>
      </c>
      <c r="CM225" s="207">
        <f>(VLOOKUP(Horizontal!$C225&amp;Horizontal!$B225&amp;Horizontal!CM$11,Vertical!$E:$O,CM$10,0))+0</f>
        <v>100</v>
      </c>
      <c r="CN225" s="207">
        <f>(VLOOKUP(Horizontal!$C225&amp;Horizontal!$B225&amp;Horizontal!CN$11,Vertical!$E:$O,CN$10,0))+0</f>
        <v>96</v>
      </c>
      <c r="CO225" s="207">
        <f>(VLOOKUP(Horizontal!$C225&amp;Horizontal!$B225&amp;Horizontal!CO$11,Vertical!$E:$O,CO$10,0))+0</f>
        <v>96.3</v>
      </c>
      <c r="CP225" s="207">
        <f>(VLOOKUP(Horizontal!$C225&amp;Horizontal!$B225&amp;Horizontal!CP$11,Vertical!$E:$O,CP$10,0))+0</f>
        <v>95.83</v>
      </c>
      <c r="CQ225" s="207">
        <f>(VLOOKUP(Horizontal!$C225&amp;Horizontal!$B225&amp;Horizontal!CQ$11,Vertical!$E:$O,CQ$10,0))+0</f>
        <v>75.44</v>
      </c>
      <c r="CR225" s="207">
        <f>(VLOOKUP(Horizontal!$C225&amp;Horizontal!$B225&amp;Horizontal!CR$11,Vertical!$E:$O,CR$10,0))+0</f>
        <v>58.93</v>
      </c>
      <c r="CS225" s="207">
        <f>(VLOOKUP(Horizontal!$C225&amp;Horizontal!$B225&amp;Horizontal!CS$11,Vertical!$E:$O,CS$10,0))+0</f>
        <v>49.09</v>
      </c>
      <c r="CT225" s="207">
        <f>(VLOOKUP(Horizontal!$C225&amp;Horizontal!$B225&amp;Horizontal!CT$11,Vertical!$E:$O,CT$10,0))+0</f>
        <v>50.88</v>
      </c>
      <c r="CU225" s="150"/>
      <c r="CV225" s="211">
        <f t="shared" si="174"/>
        <v>30.849999999999994</v>
      </c>
      <c r="CW225" s="190">
        <f t="shared" si="175"/>
        <v>32.139999999999986</v>
      </c>
      <c r="CX225" s="190">
        <f t="shared" si="176"/>
        <v>31</v>
      </c>
      <c r="CY225" s="190">
        <f t="shared" si="177"/>
        <v>30.849999999999966</v>
      </c>
      <c r="CZ225" s="190">
        <f t="shared" si="178"/>
        <v>31.870000000000005</v>
      </c>
      <c r="DA225" s="190">
        <f t="shared" si="179"/>
        <v>42.84</v>
      </c>
      <c r="DB225" s="190">
        <f t="shared" si="180"/>
        <v>35.77000000000001</v>
      </c>
      <c r="DC225" s="190">
        <f t="shared" si="181"/>
        <v>35.97999999999999</v>
      </c>
      <c r="DD225" s="212">
        <f t="shared" si="182"/>
        <v>35.52000000000001</v>
      </c>
      <c r="DE225" s="9">
        <v>170</v>
      </c>
      <c r="DF225" s="212">
        <f t="shared" si="183"/>
        <v>24.097210401891317</v>
      </c>
      <c r="DG225" s="264"/>
      <c r="DH225" s="265"/>
      <c r="DI225" s="265"/>
      <c r="DJ225" s="266"/>
      <c r="DK225" s="190">
        <v>184.3</v>
      </c>
      <c r="DL225" s="190">
        <v>184.3</v>
      </c>
      <c r="DM225" s="190">
        <v>39.79</v>
      </c>
      <c r="DN225" s="212">
        <v>8.4700000000000006</v>
      </c>
      <c r="DO225" s="190">
        <v>178.76</v>
      </c>
      <c r="DP225" s="190">
        <v>178.76</v>
      </c>
      <c r="DQ225" s="190">
        <v>42.35</v>
      </c>
      <c r="DR225" s="212">
        <v>42.35</v>
      </c>
      <c r="DS225" s="150"/>
      <c r="DT225" s="190">
        <v>186</v>
      </c>
      <c r="DU225" s="190">
        <v>333</v>
      </c>
      <c r="DV225" s="190">
        <v>337</v>
      </c>
      <c r="DW225" s="190">
        <v>310</v>
      </c>
      <c r="DX225" s="190">
        <v>285.3</v>
      </c>
      <c r="DY225" s="190">
        <v>310</v>
      </c>
      <c r="DZ225" s="190">
        <v>301</v>
      </c>
      <c r="EA225" s="190">
        <v>301</v>
      </c>
      <c r="EB225" s="190"/>
      <c r="EC225" s="190">
        <v>301</v>
      </c>
      <c r="ED225" s="190">
        <v>304</v>
      </c>
      <c r="EE225" s="190">
        <v>189</v>
      </c>
      <c r="EF225" s="190">
        <v>172</v>
      </c>
      <c r="EG225" s="190">
        <v>159</v>
      </c>
      <c r="EH225" s="212">
        <v>150</v>
      </c>
      <c r="EI225" s="213"/>
      <c r="EJ225" s="211">
        <v>35</v>
      </c>
      <c r="EK225" s="190">
        <v>35</v>
      </c>
      <c r="EL225" s="190">
        <v>35</v>
      </c>
      <c r="EM225" s="190">
        <v>35</v>
      </c>
      <c r="EN225" s="190"/>
      <c r="EO225" s="190"/>
      <c r="EP225" s="190"/>
      <c r="EQ225" s="190"/>
      <c r="ER225" s="190"/>
      <c r="ES225" s="190"/>
      <c r="ET225" s="190">
        <v>45</v>
      </c>
      <c r="EU225" s="190">
        <v>50</v>
      </c>
      <c r="EV225" s="190">
        <v>40</v>
      </c>
      <c r="EW225" s="190">
        <v>40</v>
      </c>
      <c r="EX225" s="212">
        <v>40</v>
      </c>
      <c r="EY225" s="211"/>
      <c r="EZ225" s="75">
        <f t="shared" si="186"/>
        <v>-3.1620129696125193E-3</v>
      </c>
      <c r="FA225" s="89">
        <f t="shared" si="191"/>
        <v>-0.1</v>
      </c>
      <c r="FB225" s="212"/>
      <c r="FC225" s="213">
        <f t="shared" si="160"/>
        <v>15</v>
      </c>
      <c r="FD225" s="213">
        <f t="shared" si="161"/>
        <v>15</v>
      </c>
      <c r="FE225" s="213">
        <f t="shared" si="162"/>
        <v>15</v>
      </c>
      <c r="FF225" s="213">
        <f t="shared" si="163"/>
        <v>15</v>
      </c>
      <c r="FG225" s="213"/>
      <c r="FH225" s="213"/>
      <c r="FI225" s="213"/>
      <c r="FJ225" s="213"/>
      <c r="FK225" s="213"/>
      <c r="FL225" s="213"/>
      <c r="FM225" s="213">
        <f t="shared" si="164"/>
        <v>25</v>
      </c>
      <c r="FN225" s="213">
        <f t="shared" si="165"/>
        <v>30</v>
      </c>
      <c r="FO225" s="213">
        <f t="shared" si="166"/>
        <v>20</v>
      </c>
      <c r="FP225" s="213">
        <f t="shared" si="167"/>
        <v>20</v>
      </c>
      <c r="FQ225" s="213">
        <f t="shared" si="168"/>
        <v>20</v>
      </c>
      <c r="FR225" s="213"/>
      <c r="FS225" s="211"/>
      <c r="FT225" s="190"/>
      <c r="FU225" s="190"/>
      <c r="FV225" s="190"/>
      <c r="FW225" s="190"/>
      <c r="FX225" s="190"/>
      <c r="FY225" s="190"/>
      <c r="FZ225" s="190"/>
      <c r="GA225" s="190"/>
      <c r="GB225" s="190"/>
      <c r="GC225" s="190"/>
      <c r="GD225" s="190"/>
      <c r="GE225" s="190"/>
      <c r="GF225" s="190"/>
      <c r="GG225" s="212"/>
    </row>
    <row r="226" spans="2:189">
      <c r="B226" s="33">
        <v>43494</v>
      </c>
      <c r="C226" s="30" t="s">
        <v>60</v>
      </c>
      <c r="D226" s="30">
        <v>2019</v>
      </c>
      <c r="E226" s="30" t="str">
        <f t="shared" ref="E226" si="198">D226&amp;C226</f>
        <v>2019S5</v>
      </c>
      <c r="F226" s="30" t="str">
        <f t="shared" si="133"/>
        <v>1Final2019</v>
      </c>
      <c r="G226" s="208" t="str">
        <f>VLOOKUP(Horizontal!$C226&amp;Horizontal!$B226&amp;Horizontal!G$11,Vertical!$E:$O,G$10,0)</f>
        <v>2,42</v>
      </c>
      <c r="H226" s="207">
        <f>(VLOOKUP(Horizontal!$C226&amp;Horizontal!$B226&amp;Horizontal!H$11,Vertical!$E:$O,H$10,0))+0</f>
        <v>193.13</v>
      </c>
      <c r="I226" s="207">
        <f>(VLOOKUP(Horizontal!$C226&amp;Horizontal!$B226&amp;Horizontal!I$11,Vertical!$E:$O,I$10,0))+0</f>
        <v>402.73</v>
      </c>
      <c r="J226" s="207">
        <f>(VLOOKUP(Horizontal!$C226&amp;Horizontal!$B226&amp;Horizontal!J$11,Vertical!$E:$O,J$10,0))+0</f>
        <v>380.2</v>
      </c>
      <c r="K226" s="207">
        <f>(VLOOKUP(Horizontal!$C226&amp;Horizontal!$B226&amp;Horizontal!K$11,Vertical!$E:$O,K$10,0))+0</f>
        <v>340.16</v>
      </c>
      <c r="L226" s="207">
        <f>(VLOOKUP(Horizontal!$C226&amp;Horizontal!$B226&amp;Horizontal!L$11,Vertical!$E:$O,L$10,0))+0</f>
        <v>313.23</v>
      </c>
      <c r="M226" s="207">
        <f>(VLOOKUP(Horizontal!$C226&amp;Horizontal!$B226&amp;Horizontal!M$11,Vertical!$E:$O,M$10,0))+0</f>
        <v>198.51</v>
      </c>
      <c r="N226" s="207">
        <f>(VLOOKUP(Horizontal!$C226&amp;Horizontal!$B226&amp;Horizontal!N$11,Vertical!$E:$O,N$10,0))+0</f>
        <v>178.78</v>
      </c>
      <c r="O226" s="207">
        <f>(VLOOKUP(Horizontal!$C226&amp;Horizontal!$B226&amp;Horizontal!O$11,Vertical!$E:$O,O$10,0))+0</f>
        <v>161.84</v>
      </c>
      <c r="P226" s="209">
        <f>(VLOOKUP(Horizontal!$C226&amp;Horizontal!$B226&amp;Horizontal!P$11,Vertical!$E:$O,P$10,0))+0</f>
        <v>153.02000000000001</v>
      </c>
      <c r="Q226" s="210">
        <f>(VLOOKUP(Horizontal!$C226&amp;Horizontal!$B226&amp;Horizontal!Q$11,Vertical!$E:$O,Q$10,0))+0</f>
        <v>62</v>
      </c>
      <c r="R226" s="207">
        <f>(VLOOKUP(Horizontal!$C226&amp;Horizontal!$B226&amp;Horizontal!R$11,Vertical!$E:$O,R$10,0))+0</f>
        <v>71</v>
      </c>
      <c r="S226" s="207">
        <f>(VLOOKUP(Horizontal!$C226&amp;Horizontal!$B226&amp;Horizontal!S$11,Vertical!$E:$O,S$10,0))+0</f>
        <v>71</v>
      </c>
      <c r="T226" s="207">
        <f>(VLOOKUP(Horizontal!$C226&amp;Horizontal!$B226&amp;Horizontal!T$11,Vertical!$E:$O,T$10,0))+0</f>
        <v>64</v>
      </c>
      <c r="U226" s="207">
        <f>(VLOOKUP(Horizontal!$C226&amp;Horizontal!$B226&amp;Horizontal!U$11,Vertical!$E:$O,U$10,0))+0</f>
        <v>54</v>
      </c>
      <c r="V226" s="207">
        <f>(VLOOKUP(Horizontal!$C226&amp;Horizontal!$B226&amp;Horizontal!V$11,Vertical!$E:$O,V$10,0))+0</f>
        <v>48</v>
      </c>
      <c r="W226" s="207">
        <f>(VLOOKUP(Horizontal!$C226&amp;Horizontal!$B226&amp;Horizontal!W$11,Vertical!$E:$O,W$10,0))+0</f>
        <v>40</v>
      </c>
      <c r="X226" s="207">
        <f>(VLOOKUP(Horizontal!$C226&amp;Horizontal!$B226&amp;Horizontal!X$11,Vertical!$E:$O,X$10,0))+0</f>
        <v>33</v>
      </c>
      <c r="Y226" s="209">
        <f>(VLOOKUP(Horizontal!$C226&amp;Horizontal!$B226&amp;Horizontal!Y$11,Vertical!$E:$O,Y$10,0))+0</f>
        <v>30</v>
      </c>
      <c r="Z226" s="210">
        <f>(VLOOKUP(Horizontal!$C226&amp;Horizontal!$B226&amp;Horizontal!Z$11,Vertical!$E:$O,Z$10,0))+0</f>
        <v>0</v>
      </c>
      <c r="AA226" s="207">
        <f>(VLOOKUP(Horizontal!$C226&amp;Horizontal!$B226&amp;Horizontal!AA$11,Vertical!$E:$O,AA$10,0))+0</f>
        <v>0</v>
      </c>
      <c r="AB226" s="207">
        <f>(VLOOKUP(Horizontal!$C226&amp;Horizontal!$B226&amp;Horizontal!AB$11,Vertical!$E:$O,AB$10,0))+0</f>
        <v>0</v>
      </c>
      <c r="AC226" s="207">
        <f>(VLOOKUP(Horizontal!$C226&amp;Horizontal!$B226&amp;Horizontal!AC$11,Vertical!$E:$O,AC$10,0))+0</f>
        <v>0</v>
      </c>
      <c r="AD226" s="207">
        <f>(VLOOKUP(Horizontal!$C226&amp;Horizontal!$B226&amp;Horizontal!AD$11,Vertical!$E:$O,AD$10,0))+0</f>
        <v>0</v>
      </c>
      <c r="AE226" s="207">
        <f>(VLOOKUP(Horizontal!$C226&amp;Horizontal!$B226&amp;Horizontal!AE$11,Vertical!$E:$O,AE$10,0))+0</f>
        <v>7.14</v>
      </c>
      <c r="AF226" s="207">
        <f>(VLOOKUP(Horizontal!$C226&amp;Horizontal!$B226&amp;Horizontal!AF$11,Vertical!$E:$O,AF$10,0))+0</f>
        <v>6.25</v>
      </c>
      <c r="AG226" s="207">
        <f>(VLOOKUP(Horizontal!$C226&amp;Horizontal!$B226&amp;Horizontal!AG$11,Vertical!$E:$O,AG$10,0))+0</f>
        <v>6.45</v>
      </c>
      <c r="AH226" s="209">
        <f>(VLOOKUP(Horizontal!$C226&amp;Horizontal!$B226&amp;Horizontal!AH$11,Vertical!$E:$O,AH$10,0))+0</f>
        <v>6.67</v>
      </c>
      <c r="AI226" s="210">
        <f>(VLOOKUP(Horizontal!$C226&amp;Horizontal!$B226&amp;Horizontal!AI$11,Vertical!$E:$O,AI$10,0))+0</f>
        <v>0</v>
      </c>
      <c r="AJ226" s="207">
        <f>(VLOOKUP(Horizontal!$C226&amp;Horizontal!$B226&amp;Horizontal!AJ$11,Vertical!$E:$O,AJ$10,0))+0</f>
        <v>0</v>
      </c>
      <c r="AK226" s="207">
        <f>(VLOOKUP(Horizontal!$C226&amp;Horizontal!$B226&amp;Horizontal!AK$11,Vertical!$E:$O,AK$10,0))+0</f>
        <v>0</v>
      </c>
      <c r="AL226" s="207">
        <f>(VLOOKUP(Horizontal!$C226&amp;Horizontal!$B226&amp;Horizontal!AL$11,Vertical!$E:$O,AL$10,0))+0</f>
        <v>0</v>
      </c>
      <c r="AM226" s="207">
        <f>(VLOOKUP(Horizontal!$C226&amp;Horizontal!$B226&amp;Horizontal!AM$11,Vertical!$E:$O,AM$10,0))+0</f>
        <v>3.85</v>
      </c>
      <c r="AN226" s="207">
        <f>(VLOOKUP(Horizontal!$C226&amp;Horizontal!$B226&amp;Horizontal!AN$11,Vertical!$E:$O,AN$10,0))+0</f>
        <v>14.29</v>
      </c>
      <c r="AO226" s="207">
        <f>(VLOOKUP(Horizontal!$C226&amp;Horizontal!$B226&amp;Horizontal!AO$11,Vertical!$E:$O,AO$10,0))+0</f>
        <v>15.63</v>
      </c>
      <c r="AP226" s="207">
        <f>(VLOOKUP(Horizontal!$C226&amp;Horizontal!$B226&amp;Horizontal!AP$11,Vertical!$E:$O,AP$10,0))+0</f>
        <v>22.58</v>
      </c>
      <c r="AQ226" s="209">
        <f>(VLOOKUP(Horizontal!$C226&amp;Horizontal!$B226&amp;Horizontal!AQ$11,Vertical!$E:$O,AQ$10,0))+0</f>
        <v>30</v>
      </c>
      <c r="AR226" s="210">
        <f>(VLOOKUP(Horizontal!$C226&amp;Horizontal!$B226&amp;Horizontal!AR$11,Vertical!$E:$O,AR$10,0))+0</f>
        <v>100</v>
      </c>
      <c r="AS226" s="207">
        <f>(VLOOKUP(Horizontal!$C226&amp;Horizontal!$B226&amp;Horizontal!AS$11,Vertical!$E:$O,AS$10,0))+0</f>
        <v>100</v>
      </c>
      <c r="AT226" s="207">
        <f>(VLOOKUP(Horizontal!$C226&amp;Horizontal!$B226&amp;Horizontal!AT$11,Vertical!$E:$O,AT$10,0))+0</f>
        <v>100</v>
      </c>
      <c r="AU226" s="207">
        <f>(VLOOKUP(Horizontal!$C226&amp;Horizontal!$B226&amp;Horizontal!AU$11,Vertical!$E:$O,AU$10,0))+0</f>
        <v>100</v>
      </c>
      <c r="AV226" s="207">
        <f>(VLOOKUP(Horizontal!$C226&amp;Horizontal!$B226&amp;Horizontal!AV$11,Vertical!$E:$O,AV$10,0))+0</f>
        <v>96.15</v>
      </c>
      <c r="AW226" s="207">
        <f>(VLOOKUP(Horizontal!$C226&amp;Horizontal!$B226&amp;Horizontal!AW$11,Vertical!$E:$O,AW$10,0))+0</f>
        <v>78.569999999999993</v>
      </c>
      <c r="AX226" s="207">
        <f>(VLOOKUP(Horizontal!$C226&amp;Horizontal!$B226&amp;Horizontal!AX$11,Vertical!$E:$O,AX$10,0))+0</f>
        <v>78.13</v>
      </c>
      <c r="AY226" s="207">
        <f>(VLOOKUP(Horizontal!$C226&amp;Horizontal!$B226&amp;Horizontal!AY$11,Vertical!$E:$O,AY$10,0))+0</f>
        <v>70.97</v>
      </c>
      <c r="AZ226" s="209">
        <f>(VLOOKUP(Horizontal!$C226&amp;Horizontal!$B226&amp;Horizontal!AZ$11,Vertical!$E:$O,AZ$10,0))+0</f>
        <v>63.33</v>
      </c>
      <c r="BA226" s="208">
        <f>(VLOOKUP(Horizontal!$C226&amp;Horizontal!$B226&amp;Horizontal!BA$11,Vertical!$E:$O,BA$10,0))+0</f>
        <v>31.99</v>
      </c>
      <c r="BB226" s="210">
        <f>(VLOOKUP(Horizontal!$C226&amp;Horizontal!$B226&amp;Horizontal!BB$11,Vertical!$E:$O,BB$10,0))+0</f>
        <v>224.24</v>
      </c>
      <c r="BC226" s="207">
        <f>(VLOOKUP(Horizontal!$C226&amp;Horizontal!$B226&amp;Horizontal!BC$11,Vertical!$E:$O,BC$10,0))+0</f>
        <v>438.09</v>
      </c>
      <c r="BD226" s="207">
        <f>(VLOOKUP(Horizontal!$C226&amp;Horizontal!$B226&amp;Horizontal!BD$11,Vertical!$E:$O,BD$10,0))+0</f>
        <v>411.32</v>
      </c>
      <c r="BE226" s="207">
        <f>(VLOOKUP(Horizontal!$C226&amp;Horizontal!$B226&amp;Horizontal!BE$11,Vertical!$E:$O,BE$10,0))+0</f>
        <v>369.98</v>
      </c>
      <c r="BF226" s="207">
        <f>(VLOOKUP(Horizontal!$C226&amp;Horizontal!$B226&amp;Horizontal!BF$11,Vertical!$E:$O,BF$10,0))+0</f>
        <v>343.19</v>
      </c>
      <c r="BG226" s="207">
        <f>(VLOOKUP(Horizontal!$C226&amp;Horizontal!$B226&amp;Horizontal!BG$11,Vertical!$E:$O,BG$10,0))+0</f>
        <v>240.19</v>
      </c>
      <c r="BH226" s="207">
        <f>(VLOOKUP(Horizontal!$C226&amp;Horizontal!$B226&amp;Horizontal!BH$11,Vertical!$E:$O,BH$10,0))+0</f>
        <v>213.09</v>
      </c>
      <c r="BI226" s="207">
        <f>(VLOOKUP(Horizontal!$C226&amp;Horizontal!$B226&amp;Horizontal!BI$11,Vertical!$E:$O,BI$10,0))+0</f>
        <v>197.74</v>
      </c>
      <c r="BJ226" s="209">
        <f>(VLOOKUP(Horizontal!$C226&amp;Horizontal!$B226&amp;Horizontal!BJ$11,Vertical!$E:$O,BJ$10,0))+0</f>
        <v>188.29</v>
      </c>
      <c r="BK226" s="210">
        <f>(VLOOKUP(Horizontal!$C226&amp;Horizontal!$B226&amp;Horizontal!BK$11,Vertical!$E:$O,BK$10,0))+0</f>
        <v>59</v>
      </c>
      <c r="BL226" s="207">
        <f>(VLOOKUP(Horizontal!$C226&amp;Horizontal!$B226&amp;Horizontal!BL$11,Vertical!$E:$O,BL$10,0))+0</f>
        <v>59</v>
      </c>
      <c r="BM226" s="207">
        <f>(VLOOKUP(Horizontal!$C226&amp;Horizontal!$B226&amp;Horizontal!BM$11,Vertical!$E:$O,BM$10,0))+0</f>
        <v>56</v>
      </c>
      <c r="BN226" s="207">
        <f>(VLOOKUP(Horizontal!$C226&amp;Horizontal!$B226&amp;Horizontal!BN$11,Vertical!$E:$O,BN$10,0))+0</f>
        <v>52</v>
      </c>
      <c r="BO226" s="207">
        <f>(VLOOKUP(Horizontal!$C226&amp;Horizontal!$B226&amp;Horizontal!BO$11,Vertical!$E:$O,BO$10,0))+0</f>
        <v>52</v>
      </c>
      <c r="BP226" s="207">
        <f>(VLOOKUP(Horizontal!$C226&amp;Horizontal!$B226&amp;Horizontal!BP$11,Vertical!$E:$O,BP$10,0))+0</f>
        <v>48</v>
      </c>
      <c r="BQ226" s="207">
        <f>(VLOOKUP(Horizontal!$C226&amp;Horizontal!$B226&amp;Horizontal!BQ$11,Vertical!$E:$O,BQ$10,0))+0</f>
        <v>41</v>
      </c>
      <c r="BR226" s="207">
        <f>(VLOOKUP(Horizontal!$C226&amp;Horizontal!$B226&amp;Horizontal!BR$11,Vertical!$E:$O,BR$10,0))+0</f>
        <v>36</v>
      </c>
      <c r="BS226" s="209">
        <f>(VLOOKUP(Horizontal!$C226&amp;Horizontal!$B226&amp;Horizontal!BS$11,Vertical!$E:$O,BS$10,0))+0</f>
        <v>32</v>
      </c>
      <c r="BT226" s="210">
        <f>(VLOOKUP(Horizontal!$C226&amp;Horizontal!$B226&amp;Horizontal!BT$11,Vertical!$E:$O,BT$10,0))+0</f>
        <v>0</v>
      </c>
      <c r="BU226" s="207">
        <f>(VLOOKUP(Horizontal!$C226&amp;Horizontal!$B226&amp;Horizontal!BU$11,Vertical!$E:$O,BU$10,0))+0</f>
        <v>0</v>
      </c>
      <c r="BV226" s="207">
        <f>(VLOOKUP(Horizontal!$C226&amp;Horizontal!$B226&amp;Horizontal!BV$11,Vertical!$E:$O,BV$10,0))+0</f>
        <v>0</v>
      </c>
      <c r="BW226" s="207">
        <f>(VLOOKUP(Horizontal!$C226&amp;Horizontal!$B226&amp;Horizontal!BW$11,Vertical!$E:$O,BW$10,0))+0</f>
        <v>0</v>
      </c>
      <c r="BX226" s="207">
        <f>(VLOOKUP(Horizontal!$C226&amp;Horizontal!$B226&amp;Horizontal!BX$11,Vertical!$E:$O,BX$10,0))+0</f>
        <v>4</v>
      </c>
      <c r="BY226" s="207">
        <f>(VLOOKUP(Horizontal!$C226&amp;Horizontal!$B226&amp;Horizontal!BY$11,Vertical!$E:$O,BY$10,0))+0</f>
        <v>17.39</v>
      </c>
      <c r="BZ226" s="207">
        <f>(VLOOKUP(Horizontal!$C226&amp;Horizontal!$B226&amp;Horizontal!BZ$11,Vertical!$E:$O,BZ$10,0))+0</f>
        <v>9.52</v>
      </c>
      <c r="CA226" s="207">
        <f>(VLOOKUP(Horizontal!$C226&amp;Horizontal!$B226&amp;Horizontal!CA$11,Vertical!$E:$O,CA$10,0))+0</f>
        <v>24</v>
      </c>
      <c r="CB226" s="209">
        <f>(VLOOKUP(Horizontal!$C226&amp;Horizontal!$B226&amp;Horizontal!CB$11,Vertical!$E:$O,CB$10,0))+0</f>
        <v>17.39</v>
      </c>
      <c r="CC226" s="210">
        <f>(VLOOKUP(Horizontal!$C226&amp;Horizontal!$B226&amp;Horizontal!CC$11,Vertical!$E:$O,CC$10,0))+0</f>
        <v>0</v>
      </c>
      <c r="CD226" s="207">
        <f>(VLOOKUP(Horizontal!$C226&amp;Horizontal!$B226&amp;Horizontal!CD$11,Vertical!$E:$O,CD$10,0))+0</f>
        <v>0</v>
      </c>
      <c r="CE226" s="207">
        <f>(VLOOKUP(Horizontal!$C226&amp;Horizontal!$B226&amp;Horizontal!CE$11,Vertical!$E:$O,CE$10,0))+0</f>
        <v>0</v>
      </c>
      <c r="CF226" s="207">
        <f>(VLOOKUP(Horizontal!$C226&amp;Horizontal!$B226&amp;Horizontal!CF$11,Vertical!$E:$O,CF$10,0))+0</f>
        <v>0</v>
      </c>
      <c r="CG226" s="207">
        <f>(VLOOKUP(Horizontal!$C226&amp;Horizontal!$B226&amp;Horizontal!CG$11,Vertical!$E:$O,CG$10,0))+0</f>
        <v>4</v>
      </c>
      <c r="CH226" s="207">
        <f>(VLOOKUP(Horizontal!$C226&amp;Horizontal!$B226&amp;Horizontal!CH$11,Vertical!$E:$O,CH$10,0))+0</f>
        <v>13.04</v>
      </c>
      <c r="CI226" s="207">
        <f>(VLOOKUP(Horizontal!$C226&amp;Horizontal!$B226&amp;Horizontal!CI$11,Vertical!$E:$O,CI$10,0))+0</f>
        <v>28.57</v>
      </c>
      <c r="CJ226" s="207">
        <f>(VLOOKUP(Horizontal!$C226&amp;Horizontal!$B226&amp;Horizontal!CJ$11,Vertical!$E:$O,CJ$10,0))+0</f>
        <v>12</v>
      </c>
      <c r="CK226" s="209">
        <f>(VLOOKUP(Horizontal!$C226&amp;Horizontal!$B226&amp;Horizontal!CK$11,Vertical!$E:$O,CK$10,0))+0</f>
        <v>17.39</v>
      </c>
      <c r="CL226" s="210">
        <f>(VLOOKUP(Horizontal!$C226&amp;Horizontal!$B226&amp;Horizontal!CL$11,Vertical!$E:$O,CL$10,0))+0</f>
        <v>100</v>
      </c>
      <c r="CM226" s="207">
        <f>(VLOOKUP(Horizontal!$C226&amp;Horizontal!$B226&amp;Horizontal!CM$11,Vertical!$E:$O,CM$10,0))+0</f>
        <v>100</v>
      </c>
      <c r="CN226" s="207">
        <f>(VLOOKUP(Horizontal!$C226&amp;Horizontal!$B226&amp;Horizontal!CN$11,Vertical!$E:$O,CN$10,0))+0</f>
        <v>100</v>
      </c>
      <c r="CO226" s="207">
        <f>(VLOOKUP(Horizontal!$C226&amp;Horizontal!$B226&amp;Horizontal!CO$11,Vertical!$E:$O,CO$10,0))+0</f>
        <v>100</v>
      </c>
      <c r="CP226" s="207">
        <f>(VLOOKUP(Horizontal!$C226&amp;Horizontal!$B226&amp;Horizontal!CP$11,Vertical!$E:$O,CP$10,0))+0</f>
        <v>92</v>
      </c>
      <c r="CQ226" s="207">
        <f>(VLOOKUP(Horizontal!$C226&amp;Horizontal!$B226&amp;Horizontal!CQ$11,Vertical!$E:$O,CQ$10,0))+0</f>
        <v>69.569999999999993</v>
      </c>
      <c r="CR226" s="207">
        <f>(VLOOKUP(Horizontal!$C226&amp;Horizontal!$B226&amp;Horizontal!CR$11,Vertical!$E:$O,CR$10,0))+0</f>
        <v>61.9</v>
      </c>
      <c r="CS226" s="207">
        <f>(VLOOKUP(Horizontal!$C226&amp;Horizontal!$B226&amp;Horizontal!CS$11,Vertical!$E:$O,CS$10,0))+0</f>
        <v>64</v>
      </c>
      <c r="CT226" s="207">
        <f>(VLOOKUP(Horizontal!$C226&amp;Horizontal!$B226&amp;Horizontal!CT$11,Vertical!$E:$O,CT$10,0))+0</f>
        <v>65.22</v>
      </c>
      <c r="CU226" s="150"/>
      <c r="CV226" s="211">
        <f t="shared" si="174"/>
        <v>31.110000000000014</v>
      </c>
      <c r="CW226" s="190">
        <f t="shared" si="175"/>
        <v>35.359999999999957</v>
      </c>
      <c r="CX226" s="190">
        <f t="shared" si="176"/>
        <v>31.120000000000005</v>
      </c>
      <c r="CY226" s="190">
        <f t="shared" si="177"/>
        <v>29.819999999999993</v>
      </c>
      <c r="CZ226" s="190">
        <f t="shared" si="178"/>
        <v>29.95999999999998</v>
      </c>
      <c r="DA226" s="190">
        <f t="shared" si="179"/>
        <v>41.680000000000007</v>
      </c>
      <c r="DB226" s="190">
        <f t="shared" si="180"/>
        <v>34.31</v>
      </c>
      <c r="DC226" s="190">
        <f t="shared" si="181"/>
        <v>35.900000000000006</v>
      </c>
      <c r="DD226" s="212">
        <f t="shared" si="182"/>
        <v>35.269999999999982</v>
      </c>
      <c r="DE226" s="9">
        <v>170</v>
      </c>
      <c r="DF226" s="212">
        <f t="shared" si="183"/>
        <v>15.327210401891335</v>
      </c>
      <c r="DG226" s="264"/>
      <c r="DH226" s="265"/>
      <c r="DI226" s="265"/>
      <c r="DJ226" s="266"/>
      <c r="DK226" s="190">
        <v>346.45</v>
      </c>
      <c r="DL226" s="190">
        <v>346.45</v>
      </c>
      <c r="DM226" s="190">
        <v>136.31</v>
      </c>
      <c r="DN226" s="212">
        <v>81.150000000000006</v>
      </c>
      <c r="DO226" s="190">
        <v>337.1</v>
      </c>
      <c r="DP226" s="190">
        <v>337.1</v>
      </c>
      <c r="DQ226" s="190">
        <v>137.55000000000001</v>
      </c>
      <c r="DR226" s="212">
        <v>83.06</v>
      </c>
      <c r="DS226" s="150"/>
      <c r="DT226" s="190">
        <v>189</v>
      </c>
      <c r="DU226" s="190">
        <v>406</v>
      </c>
      <c r="DV226" s="190">
        <v>363</v>
      </c>
      <c r="DW226" s="190">
        <v>333</v>
      </c>
      <c r="DX226" s="190">
        <v>319.3</v>
      </c>
      <c r="DY226" s="190">
        <v>314</v>
      </c>
      <c r="DZ226" s="190">
        <v>303</v>
      </c>
      <c r="EA226" s="190">
        <v>303</v>
      </c>
      <c r="EB226" s="190"/>
      <c r="EC226" s="190">
        <v>303</v>
      </c>
      <c r="ED226" s="190">
        <v>303</v>
      </c>
      <c r="EE226" s="190">
        <v>205</v>
      </c>
      <c r="EF226" s="190">
        <v>180</v>
      </c>
      <c r="EG226" s="190">
        <v>164</v>
      </c>
      <c r="EH226" s="212">
        <v>155</v>
      </c>
      <c r="EI226" s="213"/>
      <c r="EJ226" s="211">
        <v>35</v>
      </c>
      <c r="EK226" s="190">
        <v>35</v>
      </c>
      <c r="EL226" s="190">
        <v>35</v>
      </c>
      <c r="EM226" s="190">
        <v>35</v>
      </c>
      <c r="EN226" s="190"/>
      <c r="EO226" s="190"/>
      <c r="EP226" s="190"/>
      <c r="EQ226" s="190"/>
      <c r="ER226" s="190"/>
      <c r="ES226" s="190"/>
      <c r="ET226" s="190">
        <v>45</v>
      </c>
      <c r="EU226" s="190">
        <v>50</v>
      </c>
      <c r="EV226" s="190">
        <v>40</v>
      </c>
      <c r="EW226" s="190">
        <v>40</v>
      </c>
      <c r="EX226" s="212">
        <v>40</v>
      </c>
      <c r="EY226" s="211"/>
      <c r="EZ226" s="75">
        <f t="shared" si="186"/>
        <v>1.2970307642834172E-2</v>
      </c>
      <c r="FA226" s="89">
        <f t="shared" si="191"/>
        <v>-0.1</v>
      </c>
      <c r="FB226" s="212"/>
      <c r="FC226" s="213">
        <f t="shared" si="160"/>
        <v>15</v>
      </c>
      <c r="FD226" s="213">
        <f t="shared" si="161"/>
        <v>15</v>
      </c>
      <c r="FE226" s="213">
        <f t="shared" si="162"/>
        <v>15</v>
      </c>
      <c r="FF226" s="213">
        <f t="shared" si="163"/>
        <v>15</v>
      </c>
      <c r="FG226" s="213"/>
      <c r="FH226" s="213"/>
      <c r="FI226" s="213"/>
      <c r="FJ226" s="213"/>
      <c r="FK226" s="213"/>
      <c r="FL226" s="213"/>
      <c r="FM226" s="213">
        <f t="shared" si="164"/>
        <v>25</v>
      </c>
      <c r="FN226" s="213">
        <f t="shared" si="165"/>
        <v>30</v>
      </c>
      <c r="FO226" s="213">
        <f t="shared" si="166"/>
        <v>20</v>
      </c>
      <c r="FP226" s="213">
        <f t="shared" si="167"/>
        <v>20</v>
      </c>
      <c r="FQ226" s="213">
        <f t="shared" si="168"/>
        <v>20</v>
      </c>
      <c r="FR226" s="213"/>
      <c r="FS226" s="211"/>
      <c r="FT226" s="190"/>
      <c r="FU226" s="190"/>
      <c r="FV226" s="190"/>
      <c r="FW226" s="190"/>
      <c r="FX226" s="190"/>
      <c r="FY226" s="190"/>
      <c r="FZ226" s="190"/>
      <c r="GA226" s="190"/>
      <c r="GB226" s="190"/>
      <c r="GC226" s="190"/>
      <c r="GD226" s="190"/>
      <c r="GE226" s="190"/>
      <c r="GF226" s="190"/>
      <c r="GG226" s="212"/>
    </row>
    <row r="227" spans="2:189">
      <c r="B227" s="33">
        <v>43501</v>
      </c>
      <c r="C227" s="30" t="s">
        <v>99</v>
      </c>
      <c r="D227" s="30">
        <v>2019</v>
      </c>
      <c r="E227" s="30" t="str">
        <f t="shared" ref="E227" si="199">D227&amp;C227</f>
        <v>2019S6</v>
      </c>
      <c r="F227" s="30" t="str">
        <f t="shared" si="133"/>
        <v>22019</v>
      </c>
      <c r="G227" s="208" t="str">
        <f>VLOOKUP(Horizontal!$C227&amp;Horizontal!$B227&amp;Horizontal!G$11,Vertical!$E:$O,G$10,0)</f>
        <v>-0,49</v>
      </c>
      <c r="H227" s="207">
        <f>(VLOOKUP(Horizontal!$C227&amp;Horizontal!$B227&amp;Horizontal!H$11,Vertical!$E:$O,H$10,0))+0</f>
        <v>433.87</v>
      </c>
      <c r="I227" s="207">
        <f>(VLOOKUP(Horizontal!$C227&amp;Horizontal!$B227&amp;Horizontal!I$11,Vertical!$E:$O,I$10,0))+0</f>
        <v>365.09</v>
      </c>
      <c r="J227" s="207">
        <f>(VLOOKUP(Horizontal!$C227&amp;Horizontal!$B227&amp;Horizontal!J$11,Vertical!$E:$O,J$10,0))+0</f>
        <v>320.04000000000002</v>
      </c>
      <c r="K227" s="207">
        <f>(VLOOKUP(Horizontal!$C227&amp;Horizontal!$B227&amp;Horizontal!K$11,Vertical!$E:$O,K$10,0))+0</f>
        <v>319.23</v>
      </c>
      <c r="L227" s="207">
        <f>(VLOOKUP(Horizontal!$C227&amp;Horizontal!$B227&amp;Horizontal!L$11,Vertical!$E:$O,L$10,0))+0</f>
        <v>307.43</v>
      </c>
      <c r="M227" s="207">
        <f>(VLOOKUP(Horizontal!$C227&amp;Horizontal!$B227&amp;Horizontal!M$11,Vertical!$E:$O,M$10,0))+0</f>
        <v>204.71</v>
      </c>
      <c r="N227" s="207">
        <f>(VLOOKUP(Horizontal!$C227&amp;Horizontal!$B227&amp;Horizontal!N$11,Vertical!$E:$O,N$10,0))+0</f>
        <v>182.77</v>
      </c>
      <c r="O227" s="207">
        <f>(VLOOKUP(Horizontal!$C227&amp;Horizontal!$B227&amp;Horizontal!O$11,Vertical!$E:$O,O$10,0))+0</f>
        <v>164.53</v>
      </c>
      <c r="P227" s="209">
        <f>(VLOOKUP(Horizontal!$C227&amp;Horizontal!$B227&amp;Horizontal!P$11,Vertical!$E:$O,P$10,0))+0</f>
        <v>155.07</v>
      </c>
      <c r="Q227" s="210">
        <f>(VLOOKUP(Horizontal!$C227&amp;Horizontal!$B227&amp;Horizontal!Q$11,Vertical!$E:$O,Q$10,0))+0</f>
        <v>66</v>
      </c>
      <c r="R227" s="207">
        <f>(VLOOKUP(Horizontal!$C227&amp;Horizontal!$B227&amp;Horizontal!R$11,Vertical!$E:$O,R$10,0))+0</f>
        <v>68</v>
      </c>
      <c r="S227" s="207">
        <f>(VLOOKUP(Horizontal!$C227&amp;Horizontal!$B227&amp;Horizontal!S$11,Vertical!$E:$O,S$10,0))+0</f>
        <v>57</v>
      </c>
      <c r="T227" s="207">
        <f>(VLOOKUP(Horizontal!$C227&amp;Horizontal!$B227&amp;Horizontal!T$11,Vertical!$E:$O,T$10,0))+0</f>
        <v>51</v>
      </c>
      <c r="U227" s="207">
        <f>(VLOOKUP(Horizontal!$C227&amp;Horizontal!$B227&amp;Horizontal!U$11,Vertical!$E:$O,U$10,0))+0</f>
        <v>51</v>
      </c>
      <c r="V227" s="207">
        <f>(VLOOKUP(Horizontal!$C227&amp;Horizontal!$B227&amp;Horizontal!V$11,Vertical!$E:$O,V$10,0))+0</f>
        <v>41</v>
      </c>
      <c r="W227" s="207">
        <f>(VLOOKUP(Horizontal!$C227&amp;Horizontal!$B227&amp;Horizontal!W$11,Vertical!$E:$O,W$10,0))+0</f>
        <v>38</v>
      </c>
      <c r="X227" s="207">
        <f>(VLOOKUP(Horizontal!$C227&amp;Horizontal!$B227&amp;Horizontal!X$11,Vertical!$E:$O,X$10,0))+0</f>
        <v>32</v>
      </c>
      <c r="Y227" s="209">
        <f>(VLOOKUP(Horizontal!$C227&amp;Horizontal!$B227&amp;Horizontal!Y$11,Vertical!$E:$O,Y$10,0))+0</f>
        <v>28</v>
      </c>
      <c r="Z227" s="210">
        <f>(VLOOKUP(Horizontal!$C227&amp;Horizontal!$B227&amp;Horizontal!Z$11,Vertical!$E:$O,Z$10,0))+0</f>
        <v>0</v>
      </c>
      <c r="AA227" s="207">
        <f>(VLOOKUP(Horizontal!$C227&amp;Horizontal!$B227&amp;Horizontal!AA$11,Vertical!$E:$O,AA$10,0))+0</f>
        <v>90.91</v>
      </c>
      <c r="AB227" s="207">
        <f>(VLOOKUP(Horizontal!$C227&amp;Horizontal!$B227&amp;Horizontal!AB$11,Vertical!$E:$O,AB$10,0))+0</f>
        <v>89.29</v>
      </c>
      <c r="AC227" s="207">
        <f>(VLOOKUP(Horizontal!$C227&amp;Horizontal!$B227&amp;Horizontal!AC$11,Vertical!$E:$O,AC$10,0))+0</f>
        <v>89.29</v>
      </c>
      <c r="AD227" s="207">
        <f>(VLOOKUP(Horizontal!$C227&amp;Horizontal!$B227&amp;Horizontal!AD$11,Vertical!$E:$O,AD$10,0))+0</f>
        <v>70</v>
      </c>
      <c r="AE227" s="207">
        <f>(VLOOKUP(Horizontal!$C227&amp;Horizontal!$B227&amp;Horizontal!AE$11,Vertical!$E:$O,AE$10,0))+0</f>
        <v>3.7</v>
      </c>
      <c r="AF227" s="207">
        <f>(VLOOKUP(Horizontal!$C227&amp;Horizontal!$B227&amp;Horizontal!AF$11,Vertical!$E:$O,AF$10,0))+0</f>
        <v>9.68</v>
      </c>
      <c r="AG227" s="207">
        <f>(VLOOKUP(Horizontal!$C227&amp;Horizontal!$B227&amp;Horizontal!AG$11,Vertical!$E:$O,AG$10,0))+0</f>
        <v>22.58</v>
      </c>
      <c r="AH227" s="209">
        <f>(VLOOKUP(Horizontal!$C227&amp;Horizontal!$B227&amp;Horizontal!AH$11,Vertical!$E:$O,AH$10,0))+0</f>
        <v>25</v>
      </c>
      <c r="AI227" s="210">
        <f>(VLOOKUP(Horizontal!$C227&amp;Horizontal!$B227&amp;Horizontal!AI$11,Vertical!$E:$O,AI$10,0))+0</f>
        <v>0</v>
      </c>
      <c r="AJ227" s="207">
        <f>(VLOOKUP(Horizontal!$C227&amp;Horizontal!$B227&amp;Horizontal!AJ$11,Vertical!$E:$O,AJ$10,0))+0</f>
        <v>0</v>
      </c>
      <c r="AK227" s="207">
        <f>(VLOOKUP(Horizontal!$C227&amp;Horizontal!$B227&amp;Horizontal!AK$11,Vertical!$E:$O,AK$10,0))+0</f>
        <v>0</v>
      </c>
      <c r="AL227" s="207">
        <f>(VLOOKUP(Horizontal!$C227&amp;Horizontal!$B227&amp;Horizontal!AL$11,Vertical!$E:$O,AL$10,0))+0</f>
        <v>0</v>
      </c>
      <c r="AM227" s="207">
        <f>(VLOOKUP(Horizontal!$C227&amp;Horizontal!$B227&amp;Horizontal!AM$11,Vertical!$E:$O,AM$10,0))+0</f>
        <v>6.67</v>
      </c>
      <c r="AN227" s="207">
        <f>(VLOOKUP(Horizontal!$C227&amp;Horizontal!$B227&amp;Horizontal!AN$11,Vertical!$E:$O,AN$10,0))+0</f>
        <v>22.22</v>
      </c>
      <c r="AO227" s="207">
        <f>(VLOOKUP(Horizontal!$C227&amp;Horizontal!$B227&amp;Horizontal!AO$11,Vertical!$E:$O,AO$10,0))+0</f>
        <v>35.479999999999997</v>
      </c>
      <c r="AP227" s="207">
        <f>(VLOOKUP(Horizontal!$C227&amp;Horizontal!$B227&amp;Horizontal!AP$11,Vertical!$E:$O,AP$10,0))+0</f>
        <v>22.58</v>
      </c>
      <c r="AQ227" s="209">
        <f>(VLOOKUP(Horizontal!$C227&amp;Horizontal!$B227&amp;Horizontal!AQ$11,Vertical!$E:$O,AQ$10,0))+0</f>
        <v>21.43</v>
      </c>
      <c r="AR227" s="210">
        <f>(VLOOKUP(Horizontal!$C227&amp;Horizontal!$B227&amp;Horizontal!AR$11,Vertical!$E:$O,AR$10,0))+0</f>
        <v>100</v>
      </c>
      <c r="AS227" s="207">
        <f>(VLOOKUP(Horizontal!$C227&amp;Horizontal!$B227&amp;Horizontal!AS$11,Vertical!$E:$O,AS$10,0))+0</f>
        <v>9.09</v>
      </c>
      <c r="AT227" s="207">
        <f>(VLOOKUP(Horizontal!$C227&amp;Horizontal!$B227&amp;Horizontal!AT$11,Vertical!$E:$O,AT$10,0))+0</f>
        <v>10.71</v>
      </c>
      <c r="AU227" s="207">
        <f>(VLOOKUP(Horizontal!$C227&amp;Horizontal!$B227&amp;Horizontal!AU$11,Vertical!$E:$O,AU$10,0))+0</f>
        <v>10.71</v>
      </c>
      <c r="AV227" s="207">
        <f>(VLOOKUP(Horizontal!$C227&amp;Horizontal!$B227&amp;Horizontal!AV$11,Vertical!$E:$O,AV$10,0))+0</f>
        <v>23.33</v>
      </c>
      <c r="AW227" s="207">
        <f>(VLOOKUP(Horizontal!$C227&amp;Horizontal!$B227&amp;Horizontal!AW$11,Vertical!$E:$O,AW$10,0))+0</f>
        <v>74.069999999999993</v>
      </c>
      <c r="AX227" s="207">
        <f>(VLOOKUP(Horizontal!$C227&amp;Horizontal!$B227&amp;Horizontal!AX$11,Vertical!$E:$O,AX$10,0))+0</f>
        <v>54.84</v>
      </c>
      <c r="AY227" s="207">
        <f>(VLOOKUP(Horizontal!$C227&amp;Horizontal!$B227&amp;Horizontal!AY$11,Vertical!$E:$O,AY$10,0))+0</f>
        <v>54.84</v>
      </c>
      <c r="AZ227" s="209">
        <f>(VLOOKUP(Horizontal!$C227&amp;Horizontal!$B227&amp;Horizontal!AZ$11,Vertical!$E:$O,AZ$10,0))+0</f>
        <v>53.57</v>
      </c>
      <c r="BA227" s="208">
        <f>(VLOOKUP(Horizontal!$C227&amp;Horizontal!$B227&amp;Horizontal!BA$11,Vertical!$E:$O,BA$10,0))+0</f>
        <v>36.14</v>
      </c>
      <c r="BB227" s="210">
        <f>(VLOOKUP(Horizontal!$C227&amp;Horizontal!$B227&amp;Horizontal!BB$11,Vertical!$E:$O,BB$10,0))+0</f>
        <v>466.6</v>
      </c>
      <c r="BC227" s="207">
        <f>(VLOOKUP(Horizontal!$C227&amp;Horizontal!$B227&amp;Horizontal!BC$11,Vertical!$E:$O,BC$10,0))+0</f>
        <v>396.49</v>
      </c>
      <c r="BD227" s="207">
        <f>(VLOOKUP(Horizontal!$C227&amp;Horizontal!$B227&amp;Horizontal!BD$11,Vertical!$E:$O,BD$10,0))+0</f>
        <v>356.67</v>
      </c>
      <c r="BE227" s="207">
        <f>(VLOOKUP(Horizontal!$C227&amp;Horizontal!$B227&amp;Horizontal!BE$11,Vertical!$E:$O,BE$10,0))+0</f>
        <v>350.32</v>
      </c>
      <c r="BF227" s="207">
        <f>(VLOOKUP(Horizontal!$C227&amp;Horizontal!$B227&amp;Horizontal!BF$11,Vertical!$E:$O,BF$10,0))+0</f>
        <v>342.61</v>
      </c>
      <c r="BG227" s="207">
        <f>(VLOOKUP(Horizontal!$C227&amp;Horizontal!$B227&amp;Horizontal!BG$11,Vertical!$E:$O,BG$10,0))+0</f>
        <v>246.81</v>
      </c>
      <c r="BH227" s="207">
        <f>(VLOOKUP(Horizontal!$C227&amp;Horizontal!$B227&amp;Horizontal!BH$11,Vertical!$E:$O,BH$10,0))+0</f>
        <v>215.4</v>
      </c>
      <c r="BI227" s="207">
        <f>(VLOOKUP(Horizontal!$C227&amp;Horizontal!$B227&amp;Horizontal!BI$11,Vertical!$E:$O,BI$10,0))+0</f>
        <v>198.5</v>
      </c>
      <c r="BJ227" s="209">
        <f>(VLOOKUP(Horizontal!$C227&amp;Horizontal!$B227&amp;Horizontal!BJ$11,Vertical!$E:$O,BJ$10,0))+0</f>
        <v>188.77</v>
      </c>
      <c r="BK227" s="210">
        <f>(VLOOKUP(Horizontal!$C227&amp;Horizontal!$B227&amp;Horizontal!BK$11,Vertical!$E:$O,BK$10,0))+0</f>
        <v>55</v>
      </c>
      <c r="BL227" s="207">
        <f>(VLOOKUP(Horizontal!$C227&amp;Horizontal!$B227&amp;Horizontal!BL$11,Vertical!$E:$O,BL$10,0))+0</f>
        <v>54</v>
      </c>
      <c r="BM227" s="207">
        <f>(VLOOKUP(Horizontal!$C227&amp;Horizontal!$B227&amp;Horizontal!BM$11,Vertical!$E:$O,BM$10,0))+0</f>
        <v>49</v>
      </c>
      <c r="BN227" s="207">
        <f>(VLOOKUP(Horizontal!$C227&amp;Horizontal!$B227&amp;Horizontal!BN$11,Vertical!$E:$O,BN$10,0))+0</f>
        <v>49</v>
      </c>
      <c r="BO227" s="207">
        <f>(VLOOKUP(Horizontal!$C227&amp;Horizontal!$B227&amp;Horizontal!BO$11,Vertical!$E:$O,BO$10,0))+0</f>
        <v>44</v>
      </c>
      <c r="BP227" s="207">
        <f>(VLOOKUP(Horizontal!$C227&amp;Horizontal!$B227&amp;Horizontal!BP$11,Vertical!$E:$O,BP$10,0))+0</f>
        <v>43</v>
      </c>
      <c r="BQ227" s="207">
        <f>(VLOOKUP(Horizontal!$C227&amp;Horizontal!$B227&amp;Horizontal!BQ$11,Vertical!$E:$O,BQ$10,0))+0</f>
        <v>38</v>
      </c>
      <c r="BR227" s="207">
        <f>(VLOOKUP(Horizontal!$C227&amp;Horizontal!$B227&amp;Horizontal!BR$11,Vertical!$E:$O,BR$10,0))+0</f>
        <v>33</v>
      </c>
      <c r="BS227" s="209">
        <f>(VLOOKUP(Horizontal!$C227&amp;Horizontal!$B227&amp;Horizontal!BS$11,Vertical!$E:$O,BS$10,0))+0</f>
        <v>29</v>
      </c>
      <c r="BT227" s="210">
        <f>(VLOOKUP(Horizontal!$C227&amp;Horizontal!$B227&amp;Horizontal!BT$11,Vertical!$E:$O,BT$10,0))+0</f>
        <v>0</v>
      </c>
      <c r="BU227" s="207">
        <f>(VLOOKUP(Horizontal!$C227&amp;Horizontal!$B227&amp;Horizontal!BU$11,Vertical!$E:$O,BU$10,0))+0</f>
        <v>82.61</v>
      </c>
      <c r="BV227" s="207">
        <f>(VLOOKUP(Horizontal!$C227&amp;Horizontal!$B227&amp;Horizontal!BV$11,Vertical!$E:$O,BV$10,0))+0</f>
        <v>80.77</v>
      </c>
      <c r="BW227" s="207">
        <f>(VLOOKUP(Horizontal!$C227&amp;Horizontal!$B227&amp;Horizontal!BW$11,Vertical!$E:$O,BW$10,0))+0</f>
        <v>80.77</v>
      </c>
      <c r="BX227" s="207">
        <f>(VLOOKUP(Horizontal!$C227&amp;Horizontal!$B227&amp;Horizontal!BX$11,Vertical!$E:$O,BX$10,0))+0</f>
        <v>65.22</v>
      </c>
      <c r="BY227" s="207">
        <f>(VLOOKUP(Horizontal!$C227&amp;Horizontal!$B227&amp;Horizontal!BY$11,Vertical!$E:$O,BY$10,0))+0</f>
        <v>13.64</v>
      </c>
      <c r="BZ227" s="207">
        <f>(VLOOKUP(Horizontal!$C227&amp;Horizontal!$B227&amp;Horizontal!BZ$11,Vertical!$E:$O,BZ$10,0))+0</f>
        <v>15</v>
      </c>
      <c r="CA227" s="207">
        <f>(VLOOKUP(Horizontal!$C227&amp;Horizontal!$B227&amp;Horizontal!CA$11,Vertical!$E:$O,CA$10,0))+0</f>
        <v>20.83</v>
      </c>
      <c r="CB227" s="209">
        <f>(VLOOKUP(Horizontal!$C227&amp;Horizontal!$B227&amp;Horizontal!CB$11,Vertical!$E:$O,CB$10,0))+0</f>
        <v>27.27</v>
      </c>
      <c r="CC227" s="210">
        <f>(VLOOKUP(Horizontal!$C227&amp;Horizontal!$B227&amp;Horizontal!CC$11,Vertical!$E:$O,CC$10,0))+0</f>
        <v>0</v>
      </c>
      <c r="CD227" s="207">
        <f>(VLOOKUP(Horizontal!$C227&amp;Horizontal!$B227&amp;Horizontal!CD$11,Vertical!$E:$O,CD$10,0))+0</f>
        <v>0</v>
      </c>
      <c r="CE227" s="207">
        <f>(VLOOKUP(Horizontal!$C227&amp;Horizontal!$B227&amp;Horizontal!CE$11,Vertical!$E:$O,CE$10,0))+0</f>
        <v>7.69</v>
      </c>
      <c r="CF227" s="207">
        <f>(VLOOKUP(Horizontal!$C227&amp;Horizontal!$B227&amp;Horizontal!CF$11,Vertical!$E:$O,CF$10,0))+0</f>
        <v>7.69</v>
      </c>
      <c r="CG227" s="207">
        <f>(VLOOKUP(Horizontal!$C227&amp;Horizontal!$B227&amp;Horizontal!CG$11,Vertical!$E:$O,CG$10,0))+0</f>
        <v>8.6999999999999993</v>
      </c>
      <c r="CH227" s="207">
        <f>(VLOOKUP(Horizontal!$C227&amp;Horizontal!$B227&amp;Horizontal!CH$11,Vertical!$E:$O,CH$10,0))+0</f>
        <v>22.73</v>
      </c>
      <c r="CI227" s="207">
        <f>(VLOOKUP(Horizontal!$C227&amp;Horizontal!$B227&amp;Horizontal!CI$11,Vertical!$E:$O,CI$10,0))+0</f>
        <v>20</v>
      </c>
      <c r="CJ227" s="207">
        <f>(VLOOKUP(Horizontal!$C227&amp;Horizontal!$B227&amp;Horizontal!CJ$11,Vertical!$E:$O,CJ$10,0))+0</f>
        <v>20.83</v>
      </c>
      <c r="CK227" s="209">
        <f>(VLOOKUP(Horizontal!$C227&amp;Horizontal!$B227&amp;Horizontal!CK$11,Vertical!$E:$O,CK$10,0))+0</f>
        <v>36.36</v>
      </c>
      <c r="CL227" s="210">
        <f>(VLOOKUP(Horizontal!$C227&amp;Horizontal!$B227&amp;Horizontal!CL$11,Vertical!$E:$O,CL$10,0))+0</f>
        <v>100</v>
      </c>
      <c r="CM227" s="207">
        <f>(VLOOKUP(Horizontal!$C227&amp;Horizontal!$B227&amp;Horizontal!CM$11,Vertical!$E:$O,CM$10,0))+0</f>
        <v>17.39</v>
      </c>
      <c r="CN227" s="207">
        <f>(VLOOKUP(Horizontal!$C227&amp;Horizontal!$B227&amp;Horizontal!CN$11,Vertical!$E:$O,CN$10,0))+0</f>
        <v>11.54</v>
      </c>
      <c r="CO227" s="207">
        <f>(VLOOKUP(Horizontal!$C227&amp;Horizontal!$B227&amp;Horizontal!CO$11,Vertical!$E:$O,CO$10,0))+0</f>
        <v>11.54</v>
      </c>
      <c r="CP227" s="207">
        <f>(VLOOKUP(Horizontal!$C227&amp;Horizontal!$B227&amp;Horizontal!CP$11,Vertical!$E:$O,CP$10,0))+0</f>
        <v>26.09</v>
      </c>
      <c r="CQ227" s="207">
        <f>(VLOOKUP(Horizontal!$C227&amp;Horizontal!$B227&amp;Horizontal!CQ$11,Vertical!$E:$O,CQ$10,0))+0</f>
        <v>63.64</v>
      </c>
      <c r="CR227" s="207">
        <f>(VLOOKUP(Horizontal!$C227&amp;Horizontal!$B227&amp;Horizontal!CR$11,Vertical!$E:$O,CR$10,0))+0</f>
        <v>65</v>
      </c>
      <c r="CS227" s="207">
        <f>(VLOOKUP(Horizontal!$C227&amp;Horizontal!$B227&amp;Horizontal!CS$11,Vertical!$E:$O,CS$10,0))+0</f>
        <v>58.33</v>
      </c>
      <c r="CT227" s="207">
        <f>(VLOOKUP(Horizontal!$C227&amp;Horizontal!$B227&amp;Horizontal!CT$11,Vertical!$E:$O,CT$10,0))+0</f>
        <v>36.36</v>
      </c>
      <c r="CU227" s="150"/>
      <c r="CV227" s="211">
        <f t="shared" si="174"/>
        <v>32.730000000000018</v>
      </c>
      <c r="CW227" s="190">
        <f t="shared" si="175"/>
        <v>31.400000000000034</v>
      </c>
      <c r="CX227" s="190">
        <f t="shared" si="176"/>
        <v>36.629999999999995</v>
      </c>
      <c r="CY227" s="190">
        <f t="shared" si="177"/>
        <v>31.089999999999975</v>
      </c>
      <c r="CZ227" s="190">
        <f t="shared" si="178"/>
        <v>35.180000000000007</v>
      </c>
      <c r="DA227" s="190">
        <f t="shared" si="179"/>
        <v>42.099999999999994</v>
      </c>
      <c r="DB227" s="190">
        <f t="shared" si="180"/>
        <v>32.629999999999995</v>
      </c>
      <c r="DC227" s="190">
        <f t="shared" si="181"/>
        <v>33.97</v>
      </c>
      <c r="DD227" s="212">
        <f t="shared" si="182"/>
        <v>33.700000000000017</v>
      </c>
      <c r="DE227" s="9">
        <v>170</v>
      </c>
      <c r="DF227" s="212">
        <f t="shared" si="183"/>
        <v>-225.41278959810867</v>
      </c>
      <c r="DG227" s="264"/>
      <c r="DH227" s="265"/>
      <c r="DI227" s="265"/>
      <c r="DJ227" s="266"/>
      <c r="DK227" s="190">
        <v>462.48</v>
      </c>
      <c r="DL227" s="190">
        <v>462.48</v>
      </c>
      <c r="DM227" s="190">
        <v>140.25</v>
      </c>
      <c r="DN227" s="212">
        <v>26.72</v>
      </c>
      <c r="DO227" s="190">
        <v>451.57</v>
      </c>
      <c r="DP227" s="190">
        <v>451.57</v>
      </c>
      <c r="DQ227" s="190">
        <v>141.05000000000001</v>
      </c>
      <c r="DR227" s="212">
        <v>42.35</v>
      </c>
      <c r="DS227" s="150"/>
      <c r="DT227" s="190">
        <v>189</v>
      </c>
      <c r="DU227" s="190">
        <v>450</v>
      </c>
      <c r="DV227" s="190">
        <v>388</v>
      </c>
      <c r="DW227" s="190">
        <v>335</v>
      </c>
      <c r="DX227" s="190">
        <v>342.3</v>
      </c>
      <c r="DY227" s="190">
        <v>326</v>
      </c>
      <c r="DZ227" s="190">
        <v>303</v>
      </c>
      <c r="EA227" s="190">
        <v>303</v>
      </c>
      <c r="EB227" s="190"/>
      <c r="EC227" s="190">
        <v>318</v>
      </c>
      <c r="ED227" s="190">
        <v>318</v>
      </c>
      <c r="EE227" s="190">
        <v>205</v>
      </c>
      <c r="EF227" s="190">
        <v>182</v>
      </c>
      <c r="EG227" s="190">
        <v>164</v>
      </c>
      <c r="EH227" s="212">
        <v>155</v>
      </c>
      <c r="EI227" s="213"/>
      <c r="EJ227" s="211">
        <v>38</v>
      </c>
      <c r="EK227" s="190">
        <v>38</v>
      </c>
      <c r="EL227" s="190">
        <v>38</v>
      </c>
      <c r="EM227" s="190">
        <v>38</v>
      </c>
      <c r="EN227" s="190"/>
      <c r="EO227" s="190"/>
      <c r="EP227" s="190"/>
      <c r="EQ227" s="190"/>
      <c r="ER227" s="190"/>
      <c r="ES227" s="190"/>
      <c r="ET227" s="190">
        <v>38</v>
      </c>
      <c r="EU227" s="190">
        <v>45</v>
      </c>
      <c r="EV227" s="190">
        <v>40</v>
      </c>
      <c r="EW227" s="190">
        <v>40</v>
      </c>
      <c r="EX227" s="212">
        <v>40</v>
      </c>
      <c r="EY227" s="211"/>
      <c r="EZ227" s="75">
        <f t="shared" si="186"/>
        <v>-2.5858884373845584E-3</v>
      </c>
      <c r="FA227" s="89">
        <f t="shared" si="191"/>
        <v>-0.1</v>
      </c>
      <c r="FB227" s="212"/>
      <c r="FC227" s="213">
        <f t="shared" si="160"/>
        <v>18</v>
      </c>
      <c r="FD227" s="213">
        <f t="shared" si="161"/>
        <v>18</v>
      </c>
      <c r="FE227" s="213">
        <f t="shared" si="162"/>
        <v>18</v>
      </c>
      <c r="FF227" s="213">
        <f t="shared" si="163"/>
        <v>18</v>
      </c>
      <c r="FG227" s="213"/>
      <c r="FH227" s="213"/>
      <c r="FI227" s="213"/>
      <c r="FJ227" s="213"/>
      <c r="FK227" s="213"/>
      <c r="FL227" s="213"/>
      <c r="FM227" s="213">
        <f t="shared" si="164"/>
        <v>18</v>
      </c>
      <c r="FN227" s="213">
        <f t="shared" si="165"/>
        <v>25</v>
      </c>
      <c r="FO227" s="213">
        <f t="shared" si="166"/>
        <v>20</v>
      </c>
      <c r="FP227" s="213">
        <f t="shared" si="167"/>
        <v>20</v>
      </c>
      <c r="FQ227" s="213">
        <f t="shared" si="168"/>
        <v>20</v>
      </c>
      <c r="FR227" s="213"/>
      <c r="FS227" s="211"/>
      <c r="FT227" s="190"/>
      <c r="FU227" s="190"/>
      <c r="FV227" s="190"/>
      <c r="FW227" s="190"/>
      <c r="FX227" s="190"/>
      <c r="FY227" s="190"/>
      <c r="FZ227" s="190"/>
      <c r="GA227" s="190"/>
      <c r="GB227" s="190"/>
      <c r="GC227" s="190"/>
      <c r="GD227" s="190"/>
      <c r="GE227" s="190"/>
      <c r="GF227" s="190"/>
      <c r="GG227" s="212"/>
    </row>
    <row r="228" spans="2:189">
      <c r="B228" s="33">
        <v>43508</v>
      </c>
      <c r="C228" s="30" t="s">
        <v>59</v>
      </c>
      <c r="D228" s="30">
        <v>2019</v>
      </c>
      <c r="E228" s="30" t="str">
        <f t="shared" ref="E228" si="200">D228&amp;C228</f>
        <v>2019S7</v>
      </c>
      <c r="F228" s="30" t="str">
        <f t="shared" si="133"/>
        <v>22019</v>
      </c>
      <c r="G228" s="208" t="str">
        <f>VLOOKUP(Horizontal!$C228&amp;Horizontal!$B228&amp;Horizontal!G$11,Vertical!$E:$O,G$10,0)</f>
        <v>-5,85</v>
      </c>
      <c r="H228" s="207">
        <f>(VLOOKUP(Horizontal!$C228&amp;Horizontal!$B228&amp;Horizontal!H$11,Vertical!$E:$O,H$10,0))+0</f>
        <v>418.05</v>
      </c>
      <c r="I228" s="207">
        <f>(VLOOKUP(Horizontal!$C228&amp;Horizontal!$B228&amp;Horizontal!I$11,Vertical!$E:$O,I$10,0))+0</f>
        <v>309.20999999999998</v>
      </c>
      <c r="J228" s="207">
        <f>(VLOOKUP(Horizontal!$C228&amp;Horizontal!$B228&amp;Horizontal!J$11,Vertical!$E:$O,J$10,0))+0</f>
        <v>285.41000000000003</v>
      </c>
      <c r="K228" s="207">
        <f>(VLOOKUP(Horizontal!$C228&amp;Horizontal!$B228&amp;Horizontal!K$11,Vertical!$E:$O,K$10,0))+0</f>
        <v>284.12</v>
      </c>
      <c r="L228" s="207">
        <f>(VLOOKUP(Horizontal!$C228&amp;Horizontal!$B228&amp;Horizontal!L$11,Vertical!$E:$O,L$10,0))+0</f>
        <v>296.47000000000003</v>
      </c>
      <c r="M228" s="207">
        <f>(VLOOKUP(Horizontal!$C228&amp;Horizontal!$B228&amp;Horizontal!M$11,Vertical!$E:$O,M$10,0))+0</f>
        <v>205.24</v>
      </c>
      <c r="N228" s="207">
        <f>(VLOOKUP(Horizontal!$C228&amp;Horizontal!$B228&amp;Horizontal!N$11,Vertical!$E:$O,N$10,0))+0</f>
        <v>182.41</v>
      </c>
      <c r="O228" s="207">
        <f>(VLOOKUP(Horizontal!$C228&amp;Horizontal!$B228&amp;Horizontal!O$11,Vertical!$E:$O,O$10,0))+0</f>
        <v>163.68</v>
      </c>
      <c r="P228" s="209">
        <f>(VLOOKUP(Horizontal!$C228&amp;Horizontal!$B228&amp;Horizontal!P$11,Vertical!$E:$O,P$10,0))+0</f>
        <v>154.66999999999999</v>
      </c>
      <c r="Q228" s="210">
        <f>(VLOOKUP(Horizontal!$C228&amp;Horizontal!$B228&amp;Horizontal!Q$11,Vertical!$E:$O,Q$10,0))+0</f>
        <v>61</v>
      </c>
      <c r="R228" s="207">
        <f>(VLOOKUP(Horizontal!$C228&amp;Horizontal!$B228&amp;Horizontal!R$11,Vertical!$E:$O,R$10,0))+0</f>
        <v>62</v>
      </c>
      <c r="S228" s="207">
        <f>(VLOOKUP(Horizontal!$C228&amp;Horizontal!$B228&amp;Horizontal!S$11,Vertical!$E:$O,S$10,0))+0</f>
        <v>54</v>
      </c>
      <c r="T228" s="207">
        <f>(VLOOKUP(Horizontal!$C228&amp;Horizontal!$B228&amp;Horizontal!T$11,Vertical!$E:$O,T$10,0))+0</f>
        <v>51</v>
      </c>
      <c r="U228" s="207">
        <f>(VLOOKUP(Horizontal!$C228&amp;Horizontal!$B228&amp;Horizontal!U$11,Vertical!$E:$O,U$10,0))+0</f>
        <v>51</v>
      </c>
      <c r="V228" s="207">
        <f>(VLOOKUP(Horizontal!$C228&amp;Horizontal!$B228&amp;Horizontal!V$11,Vertical!$E:$O,V$10,0))+0</f>
        <v>44</v>
      </c>
      <c r="W228" s="207">
        <f>(VLOOKUP(Horizontal!$C228&amp;Horizontal!$B228&amp;Horizontal!W$11,Vertical!$E:$O,W$10,0))+0</f>
        <v>40</v>
      </c>
      <c r="X228" s="207">
        <f>(VLOOKUP(Horizontal!$C228&amp;Horizontal!$B228&amp;Horizontal!X$11,Vertical!$E:$O,X$10,0))+0</f>
        <v>33</v>
      </c>
      <c r="Y228" s="209">
        <f>(VLOOKUP(Horizontal!$C228&amp;Horizontal!$B228&amp;Horizontal!Y$11,Vertical!$E:$O,Y$10,0))+0</f>
        <v>29</v>
      </c>
      <c r="Z228" s="210">
        <f>(VLOOKUP(Horizontal!$C228&amp;Horizontal!$B228&amp;Horizontal!Z$11,Vertical!$E:$O,Z$10,0))+0</f>
        <v>80</v>
      </c>
      <c r="AA228" s="207">
        <f>(VLOOKUP(Horizontal!$C228&amp;Horizontal!$B228&amp;Horizontal!AA$11,Vertical!$E:$O,AA$10,0))+0</f>
        <v>100</v>
      </c>
      <c r="AB228" s="207">
        <f>(VLOOKUP(Horizontal!$C228&amp;Horizontal!$B228&amp;Horizontal!AB$11,Vertical!$E:$O,AB$10,0))+0</f>
        <v>100</v>
      </c>
      <c r="AC228" s="207">
        <f>(VLOOKUP(Horizontal!$C228&amp;Horizontal!$B228&amp;Horizontal!AC$11,Vertical!$E:$O,AC$10,0))+0</f>
        <v>96.15</v>
      </c>
      <c r="AD228" s="207">
        <f>(VLOOKUP(Horizontal!$C228&amp;Horizontal!$B228&amp;Horizontal!AD$11,Vertical!$E:$O,AD$10,0))+0</f>
        <v>82.76</v>
      </c>
      <c r="AE228" s="207">
        <f>(VLOOKUP(Horizontal!$C228&amp;Horizontal!$B228&amp;Horizontal!AE$11,Vertical!$E:$O,AE$10,0))+0</f>
        <v>26.67</v>
      </c>
      <c r="AF228" s="207">
        <f>(VLOOKUP(Horizontal!$C228&amp;Horizontal!$B228&amp;Horizontal!AF$11,Vertical!$E:$O,AF$10,0))+0</f>
        <v>24.14</v>
      </c>
      <c r="AG228" s="207">
        <f>(VLOOKUP(Horizontal!$C228&amp;Horizontal!$B228&amp;Horizontal!AG$11,Vertical!$E:$O,AG$10,0))+0</f>
        <v>25</v>
      </c>
      <c r="AH228" s="209">
        <f>(VLOOKUP(Horizontal!$C228&amp;Horizontal!$B228&amp;Horizontal!AH$11,Vertical!$E:$O,AH$10,0))+0</f>
        <v>41.38</v>
      </c>
      <c r="AI228" s="210">
        <f>(VLOOKUP(Horizontal!$C228&amp;Horizontal!$B228&amp;Horizontal!AI$11,Vertical!$E:$O,AI$10,0))+0</f>
        <v>4</v>
      </c>
      <c r="AJ228" s="207">
        <f>(VLOOKUP(Horizontal!$C228&amp;Horizontal!$B228&amp;Horizontal!AJ$11,Vertical!$E:$O,AJ$10,0))+0</f>
        <v>0</v>
      </c>
      <c r="AK228" s="207">
        <f>(VLOOKUP(Horizontal!$C228&amp;Horizontal!$B228&amp;Horizontal!AK$11,Vertical!$E:$O,AK$10,0))+0</f>
        <v>0</v>
      </c>
      <c r="AL228" s="207">
        <f>(VLOOKUP(Horizontal!$C228&amp;Horizontal!$B228&amp;Horizontal!AL$11,Vertical!$E:$O,AL$10,0))+0</f>
        <v>0</v>
      </c>
      <c r="AM228" s="207">
        <f>(VLOOKUP(Horizontal!$C228&amp;Horizontal!$B228&amp;Horizontal!AM$11,Vertical!$E:$O,AM$10,0))+0</f>
        <v>6.9</v>
      </c>
      <c r="AN228" s="207">
        <f>(VLOOKUP(Horizontal!$C228&amp;Horizontal!$B228&amp;Horizontal!AN$11,Vertical!$E:$O,AN$10,0))+0</f>
        <v>36.67</v>
      </c>
      <c r="AO228" s="207">
        <f>(VLOOKUP(Horizontal!$C228&amp;Horizontal!$B228&amp;Horizontal!AO$11,Vertical!$E:$O,AO$10,0))+0</f>
        <v>55.17</v>
      </c>
      <c r="AP228" s="207">
        <f>(VLOOKUP(Horizontal!$C228&amp;Horizontal!$B228&amp;Horizontal!AP$11,Vertical!$E:$O,AP$10,0))+0</f>
        <v>53.13</v>
      </c>
      <c r="AQ228" s="209">
        <f>(VLOOKUP(Horizontal!$C228&amp;Horizontal!$B228&amp;Horizontal!AQ$11,Vertical!$E:$O,AQ$10,0))+0</f>
        <v>37.93</v>
      </c>
      <c r="AR228" s="210">
        <f>(VLOOKUP(Horizontal!$C228&amp;Horizontal!$B228&amp;Horizontal!AR$11,Vertical!$E:$O,AR$10,0))+0</f>
        <v>16</v>
      </c>
      <c r="AS228" s="207">
        <f>(VLOOKUP(Horizontal!$C228&amp;Horizontal!$B228&amp;Horizontal!AS$11,Vertical!$E:$O,AS$10,0))+0</f>
        <v>0</v>
      </c>
      <c r="AT228" s="207">
        <f>(VLOOKUP(Horizontal!$C228&amp;Horizontal!$B228&amp;Horizontal!AT$11,Vertical!$E:$O,AT$10,0))+0</f>
        <v>0</v>
      </c>
      <c r="AU228" s="207">
        <f>(VLOOKUP(Horizontal!$C228&amp;Horizontal!$B228&amp;Horizontal!AU$11,Vertical!$E:$O,AU$10,0))+0</f>
        <v>3.85</v>
      </c>
      <c r="AV228" s="207">
        <f>(VLOOKUP(Horizontal!$C228&amp;Horizontal!$B228&amp;Horizontal!AV$11,Vertical!$E:$O,AV$10,0))+0</f>
        <v>10.34</v>
      </c>
      <c r="AW228" s="207">
        <f>(VLOOKUP(Horizontal!$C228&amp;Horizontal!$B228&amp;Horizontal!AW$11,Vertical!$E:$O,AW$10,0))+0</f>
        <v>36.67</v>
      </c>
      <c r="AX228" s="207">
        <f>(VLOOKUP(Horizontal!$C228&amp;Horizontal!$B228&amp;Horizontal!AX$11,Vertical!$E:$O,AX$10,0))+0</f>
        <v>20.69</v>
      </c>
      <c r="AY228" s="207">
        <f>(VLOOKUP(Horizontal!$C228&amp;Horizontal!$B228&amp;Horizontal!AY$11,Vertical!$E:$O,AY$10,0))+0</f>
        <v>21.88</v>
      </c>
      <c r="AZ228" s="209">
        <f>(VLOOKUP(Horizontal!$C228&amp;Horizontal!$B228&amp;Horizontal!AZ$11,Vertical!$E:$O,AZ$10,0))+0</f>
        <v>20.69</v>
      </c>
      <c r="BA228" s="208">
        <f>(VLOOKUP(Horizontal!$C228&amp;Horizontal!$B228&amp;Horizontal!BA$11,Vertical!$E:$O,BA$10,0))+0</f>
        <v>34.93</v>
      </c>
      <c r="BB228" s="210">
        <f>(VLOOKUP(Horizontal!$C228&amp;Horizontal!$B228&amp;Horizontal!BB$11,Vertical!$E:$O,BB$10,0))+0</f>
        <v>453.95</v>
      </c>
      <c r="BC228" s="207">
        <f>(VLOOKUP(Horizontal!$C228&amp;Horizontal!$B228&amp;Horizontal!BC$11,Vertical!$E:$O,BC$10,0))+0</f>
        <v>347.26</v>
      </c>
      <c r="BD228" s="207">
        <f>(VLOOKUP(Horizontal!$C228&amp;Horizontal!$B228&amp;Horizontal!BD$11,Vertical!$E:$O,BD$10,0))+0</f>
        <v>322.47000000000003</v>
      </c>
      <c r="BE228" s="207">
        <f>(VLOOKUP(Horizontal!$C228&amp;Horizontal!$B228&amp;Horizontal!BE$11,Vertical!$E:$O,BE$10,0))+0</f>
        <v>323.38</v>
      </c>
      <c r="BF228" s="207">
        <f>(VLOOKUP(Horizontal!$C228&amp;Horizontal!$B228&amp;Horizontal!BF$11,Vertical!$E:$O,BF$10,0))+0</f>
        <v>333.47</v>
      </c>
      <c r="BG228" s="207">
        <f>(VLOOKUP(Horizontal!$C228&amp;Horizontal!$B228&amp;Horizontal!BG$11,Vertical!$E:$O,BG$10,0))+0</f>
        <v>248.04</v>
      </c>
      <c r="BH228" s="207">
        <f>(VLOOKUP(Horizontal!$C228&amp;Horizontal!$B228&amp;Horizontal!BH$11,Vertical!$E:$O,BH$10,0))+0</f>
        <v>217.43</v>
      </c>
      <c r="BI228" s="207">
        <f>(VLOOKUP(Horizontal!$C228&amp;Horizontal!$B228&amp;Horizontal!BI$11,Vertical!$E:$O,BI$10,0))+0</f>
        <v>199.89</v>
      </c>
      <c r="BJ228" s="209">
        <f>(VLOOKUP(Horizontal!$C228&amp;Horizontal!$B228&amp;Horizontal!BJ$11,Vertical!$E:$O,BJ$10,0))+0</f>
        <v>189.48</v>
      </c>
      <c r="BK228" s="210">
        <f>(VLOOKUP(Horizontal!$C228&amp;Horizontal!$B228&amp;Horizontal!BK$11,Vertical!$E:$O,BK$10,0))+0</f>
        <v>56</v>
      </c>
      <c r="BL228" s="207">
        <f>(VLOOKUP(Horizontal!$C228&amp;Horizontal!$B228&amp;Horizontal!BL$11,Vertical!$E:$O,BL$10,0))+0</f>
        <v>52</v>
      </c>
      <c r="BM228" s="207">
        <f>(VLOOKUP(Horizontal!$C228&amp;Horizontal!$B228&amp;Horizontal!BM$11,Vertical!$E:$O,BM$10,0))+0</f>
        <v>49</v>
      </c>
      <c r="BN228" s="207">
        <f>(VLOOKUP(Horizontal!$C228&amp;Horizontal!$B228&amp;Horizontal!BN$11,Vertical!$E:$O,BN$10,0))+0</f>
        <v>49</v>
      </c>
      <c r="BO228" s="207">
        <f>(VLOOKUP(Horizontal!$C228&amp;Horizontal!$B228&amp;Horizontal!BO$11,Vertical!$E:$O,BO$10,0))+0</f>
        <v>47</v>
      </c>
      <c r="BP228" s="207">
        <f>(VLOOKUP(Horizontal!$C228&amp;Horizontal!$B228&amp;Horizontal!BP$11,Vertical!$E:$O,BP$10,0))+0</f>
        <v>44</v>
      </c>
      <c r="BQ228" s="207">
        <f>(VLOOKUP(Horizontal!$C228&amp;Horizontal!$B228&amp;Horizontal!BQ$11,Vertical!$E:$O,BQ$10,0))+0</f>
        <v>39</v>
      </c>
      <c r="BR228" s="207">
        <f>(VLOOKUP(Horizontal!$C228&amp;Horizontal!$B228&amp;Horizontal!BR$11,Vertical!$E:$O,BR$10,0))+0</f>
        <v>34</v>
      </c>
      <c r="BS228" s="209">
        <f>(VLOOKUP(Horizontal!$C228&amp;Horizontal!$B228&amp;Horizontal!BS$11,Vertical!$E:$O,BS$10,0))+0</f>
        <v>30</v>
      </c>
      <c r="BT228" s="210">
        <f>(VLOOKUP(Horizontal!$C228&amp;Horizontal!$B228&amp;Horizontal!BT$11,Vertical!$E:$O,BT$10,0))+0</f>
        <v>69.23</v>
      </c>
      <c r="BU228" s="207">
        <f>(VLOOKUP(Horizontal!$C228&amp;Horizontal!$B228&amp;Horizontal!BU$11,Vertical!$E:$O,BU$10,0))+0</f>
        <v>95.45</v>
      </c>
      <c r="BV228" s="207">
        <f>(VLOOKUP(Horizontal!$C228&amp;Horizontal!$B228&amp;Horizontal!BV$11,Vertical!$E:$O,BV$10,0))+0</f>
        <v>100</v>
      </c>
      <c r="BW228" s="207">
        <f>(VLOOKUP(Horizontal!$C228&amp;Horizontal!$B228&amp;Horizontal!BW$11,Vertical!$E:$O,BW$10,0))+0</f>
        <v>88.89</v>
      </c>
      <c r="BX228" s="207">
        <f>(VLOOKUP(Horizontal!$C228&amp;Horizontal!$B228&amp;Horizontal!BX$11,Vertical!$E:$O,BX$10,0))+0</f>
        <v>72</v>
      </c>
      <c r="BY228" s="207">
        <f>(VLOOKUP(Horizontal!$C228&amp;Horizontal!$B228&amp;Horizontal!BY$11,Vertical!$E:$O,BY$10,0))+0</f>
        <v>39.29</v>
      </c>
      <c r="BZ228" s="207">
        <f>(VLOOKUP(Horizontal!$C228&amp;Horizontal!$B228&amp;Horizontal!BZ$11,Vertical!$E:$O,BZ$10,0))+0</f>
        <v>28.57</v>
      </c>
      <c r="CA228" s="207">
        <f>(VLOOKUP(Horizontal!$C228&amp;Horizontal!$B228&amp;Horizontal!CA$11,Vertical!$E:$O,CA$10,0))+0</f>
        <v>26.92</v>
      </c>
      <c r="CB228" s="209">
        <f>(VLOOKUP(Horizontal!$C228&amp;Horizontal!$B228&amp;Horizontal!CB$11,Vertical!$E:$O,CB$10,0))+0</f>
        <v>29.63</v>
      </c>
      <c r="CC228" s="210">
        <f>(VLOOKUP(Horizontal!$C228&amp;Horizontal!$B228&amp;Horizontal!CC$11,Vertical!$E:$O,CC$10,0))+0</f>
        <v>3.85</v>
      </c>
      <c r="CD228" s="207">
        <f>(VLOOKUP(Horizontal!$C228&amp;Horizontal!$B228&amp;Horizontal!CD$11,Vertical!$E:$O,CD$10,0))+0</f>
        <v>4.55</v>
      </c>
      <c r="CE228" s="207">
        <f>(VLOOKUP(Horizontal!$C228&amp;Horizontal!$B228&amp;Horizontal!CE$11,Vertical!$E:$O,CE$10,0))+0</f>
        <v>0</v>
      </c>
      <c r="CF228" s="207">
        <f>(VLOOKUP(Horizontal!$C228&amp;Horizontal!$B228&amp;Horizontal!CF$11,Vertical!$E:$O,CF$10,0))+0</f>
        <v>0</v>
      </c>
      <c r="CG228" s="207">
        <f>(VLOOKUP(Horizontal!$C228&amp;Horizontal!$B228&amp;Horizontal!CG$11,Vertical!$E:$O,CG$10,0))+0</f>
        <v>8</v>
      </c>
      <c r="CH228" s="207">
        <f>(VLOOKUP(Horizontal!$C228&amp;Horizontal!$B228&amp;Horizontal!CH$11,Vertical!$E:$O,CH$10,0))+0</f>
        <v>21.43</v>
      </c>
      <c r="CI228" s="207">
        <f>(VLOOKUP(Horizontal!$C228&amp;Horizontal!$B228&amp;Horizontal!CI$11,Vertical!$E:$O,CI$10,0))+0</f>
        <v>35.71</v>
      </c>
      <c r="CJ228" s="207">
        <f>(VLOOKUP(Horizontal!$C228&amp;Horizontal!$B228&amp;Horizontal!CJ$11,Vertical!$E:$O,CJ$10,0))+0</f>
        <v>50</v>
      </c>
      <c r="CK228" s="209">
        <f>(VLOOKUP(Horizontal!$C228&amp;Horizontal!$B228&amp;Horizontal!CK$11,Vertical!$E:$O,CK$10,0))+0</f>
        <v>33.33</v>
      </c>
      <c r="CL228" s="210">
        <f>(VLOOKUP(Horizontal!$C228&amp;Horizontal!$B228&amp;Horizontal!CL$11,Vertical!$E:$O,CL$10,0))+0</f>
        <v>26.92</v>
      </c>
      <c r="CM228" s="207">
        <f>(VLOOKUP(Horizontal!$C228&amp;Horizontal!$B228&amp;Horizontal!CM$11,Vertical!$E:$O,CM$10,0))+0</f>
        <v>0</v>
      </c>
      <c r="CN228" s="207">
        <f>(VLOOKUP(Horizontal!$C228&amp;Horizontal!$B228&amp;Horizontal!CN$11,Vertical!$E:$O,CN$10,0))+0</f>
        <v>0</v>
      </c>
      <c r="CO228" s="207">
        <f>(VLOOKUP(Horizontal!$C228&amp;Horizontal!$B228&amp;Horizontal!CO$11,Vertical!$E:$O,CO$10,0))+0</f>
        <v>11.11</v>
      </c>
      <c r="CP228" s="207">
        <f>(VLOOKUP(Horizontal!$C228&amp;Horizontal!$B228&amp;Horizontal!CP$11,Vertical!$E:$O,CP$10,0))+0</f>
        <v>20</v>
      </c>
      <c r="CQ228" s="207">
        <f>(VLOOKUP(Horizontal!$C228&amp;Horizontal!$B228&amp;Horizontal!CQ$11,Vertical!$E:$O,CQ$10,0))+0</f>
        <v>39.29</v>
      </c>
      <c r="CR228" s="207">
        <f>(VLOOKUP(Horizontal!$C228&amp;Horizontal!$B228&amp;Horizontal!CR$11,Vertical!$E:$O,CR$10,0))+0</f>
        <v>35.71</v>
      </c>
      <c r="CS228" s="207">
        <f>(VLOOKUP(Horizontal!$C228&amp;Horizontal!$B228&amp;Horizontal!CS$11,Vertical!$E:$O,CS$10,0))+0</f>
        <v>23.08</v>
      </c>
      <c r="CT228" s="207">
        <f>(VLOOKUP(Horizontal!$C228&amp;Horizontal!$B228&amp;Horizontal!CT$11,Vertical!$E:$O,CT$10,0))+0</f>
        <v>37.04</v>
      </c>
      <c r="CU228" s="150"/>
      <c r="CV228" s="211">
        <f t="shared" si="174"/>
        <v>35.899999999999977</v>
      </c>
      <c r="CW228" s="190">
        <f t="shared" si="175"/>
        <v>38.050000000000011</v>
      </c>
      <c r="CX228" s="190">
        <f t="shared" si="176"/>
        <v>37.06</v>
      </c>
      <c r="CY228" s="190">
        <f t="shared" si="177"/>
        <v>39.259999999999991</v>
      </c>
      <c r="CZ228" s="190">
        <f t="shared" si="178"/>
        <v>37</v>
      </c>
      <c r="DA228" s="190">
        <f t="shared" si="179"/>
        <v>42.799999999999983</v>
      </c>
      <c r="DB228" s="190">
        <f t="shared" si="180"/>
        <v>35.02000000000001</v>
      </c>
      <c r="DC228" s="190">
        <f t="shared" si="181"/>
        <v>36.20999999999998</v>
      </c>
      <c r="DD228" s="212">
        <f t="shared" si="182"/>
        <v>34.81</v>
      </c>
      <c r="DE228" s="9">
        <v>170</v>
      </c>
      <c r="DF228" s="212">
        <f t="shared" si="183"/>
        <v>-209.59278959810868</v>
      </c>
      <c r="DG228" s="264"/>
      <c r="DH228" s="265"/>
      <c r="DI228" s="265"/>
      <c r="DJ228" s="266"/>
      <c r="DK228" s="190">
        <v>527.95000000000005</v>
      </c>
      <c r="DL228" s="190">
        <v>527.95000000000005</v>
      </c>
      <c r="DM228" s="190">
        <v>173.77</v>
      </c>
      <c r="DN228" s="212">
        <v>54.35</v>
      </c>
      <c r="DO228" s="190">
        <v>510.81</v>
      </c>
      <c r="DP228" s="190">
        <v>510.81</v>
      </c>
      <c r="DQ228" s="190">
        <v>178.71</v>
      </c>
      <c r="DR228" s="212">
        <v>48.14</v>
      </c>
      <c r="DS228" s="150"/>
      <c r="DT228" s="190">
        <v>443</v>
      </c>
      <c r="DU228" s="190">
        <v>370</v>
      </c>
      <c r="DV228" s="190">
        <v>321</v>
      </c>
      <c r="DW228" s="190">
        <v>305</v>
      </c>
      <c r="DX228" s="190">
        <v>378</v>
      </c>
      <c r="DY228" s="190">
        <v>314</v>
      </c>
      <c r="DZ228" s="190">
        <v>311</v>
      </c>
      <c r="EA228" s="190">
        <v>311</v>
      </c>
      <c r="EB228" s="190"/>
      <c r="EC228" s="190">
        <v>311</v>
      </c>
      <c r="ED228" s="190">
        <v>311</v>
      </c>
      <c r="EE228" s="190">
        <v>205</v>
      </c>
      <c r="EF228" s="190">
        <v>182</v>
      </c>
      <c r="EG228" s="190">
        <v>164</v>
      </c>
      <c r="EH228" s="212">
        <v>155</v>
      </c>
      <c r="EI228" s="213"/>
      <c r="EJ228" s="211">
        <v>38</v>
      </c>
      <c r="EK228" s="190">
        <v>38</v>
      </c>
      <c r="EL228" s="190">
        <v>38</v>
      </c>
      <c r="EM228" s="190">
        <v>38</v>
      </c>
      <c r="EN228" s="190"/>
      <c r="EO228" s="190"/>
      <c r="EP228" s="190"/>
      <c r="EQ228" s="190"/>
      <c r="ER228" s="190"/>
      <c r="ES228" s="190"/>
      <c r="ET228" s="190">
        <v>38</v>
      </c>
      <c r="EU228" s="190">
        <v>45</v>
      </c>
      <c r="EV228" s="190">
        <v>40</v>
      </c>
      <c r="EW228" s="190">
        <v>40</v>
      </c>
      <c r="EX228" s="212">
        <v>40</v>
      </c>
      <c r="EY228" s="211"/>
      <c r="EZ228" s="75">
        <f t="shared" si="186"/>
        <v>-1.3033307340982509E-2</v>
      </c>
      <c r="FA228" s="89">
        <f t="shared" si="191"/>
        <v>-0.1</v>
      </c>
      <c r="FB228" s="212"/>
      <c r="FC228" s="213">
        <f t="shared" si="160"/>
        <v>18</v>
      </c>
      <c r="FD228" s="213">
        <f t="shared" si="161"/>
        <v>18</v>
      </c>
      <c r="FE228" s="213">
        <f t="shared" si="162"/>
        <v>18</v>
      </c>
      <c r="FF228" s="213">
        <f t="shared" si="163"/>
        <v>18</v>
      </c>
      <c r="FG228" s="213"/>
      <c r="FH228" s="213"/>
      <c r="FI228" s="213"/>
      <c r="FJ228" s="213"/>
      <c r="FK228" s="213"/>
      <c r="FL228" s="213"/>
      <c r="FM228" s="213">
        <f t="shared" si="164"/>
        <v>18</v>
      </c>
      <c r="FN228" s="213">
        <f t="shared" si="165"/>
        <v>25</v>
      </c>
      <c r="FO228" s="213">
        <f t="shared" si="166"/>
        <v>20</v>
      </c>
      <c r="FP228" s="213">
        <f t="shared" si="167"/>
        <v>20</v>
      </c>
      <c r="FQ228" s="213">
        <f t="shared" si="168"/>
        <v>20</v>
      </c>
      <c r="FR228" s="213"/>
      <c r="FS228" s="211"/>
      <c r="FT228" s="190"/>
      <c r="FU228" s="190"/>
      <c r="FV228" s="190"/>
      <c r="FW228" s="190"/>
      <c r="FX228" s="190"/>
      <c r="FY228" s="190"/>
      <c r="FZ228" s="190"/>
      <c r="GA228" s="190"/>
      <c r="GB228" s="190"/>
      <c r="GC228" s="190"/>
      <c r="GD228" s="190"/>
      <c r="GE228" s="190"/>
      <c r="GF228" s="190"/>
      <c r="GG228" s="212"/>
    </row>
    <row r="229" spans="2:189">
      <c r="B229" s="33">
        <v>43515</v>
      </c>
      <c r="C229" s="30" t="s">
        <v>58</v>
      </c>
      <c r="D229" s="30">
        <v>2019</v>
      </c>
      <c r="E229" s="30" t="str">
        <f t="shared" ref="E229" si="201">D229&amp;C229</f>
        <v>2019S8</v>
      </c>
      <c r="F229" s="30" t="str">
        <f t="shared" si="133"/>
        <v>22019</v>
      </c>
      <c r="G229" s="208" t="str">
        <f>VLOOKUP(Horizontal!$C229&amp;Horizontal!$B229&amp;Horizontal!G$11,Vertical!$E:$O,G$10,0)</f>
        <v>-17,1</v>
      </c>
      <c r="H229" s="207">
        <f>(VLOOKUP(Horizontal!$C229&amp;Horizontal!$B229&amp;Horizontal!H$11,Vertical!$E:$O,H$10,0))+0</f>
        <v>438.48</v>
      </c>
      <c r="I229" s="207">
        <f>(VLOOKUP(Horizontal!$C229&amp;Horizontal!$B229&amp;Horizontal!I$11,Vertical!$E:$O,I$10,0))+0</f>
        <v>363.12</v>
      </c>
      <c r="J229" s="207">
        <f>(VLOOKUP(Horizontal!$C229&amp;Horizontal!$B229&amp;Horizontal!J$11,Vertical!$E:$O,J$10,0))+0</f>
        <v>305.74</v>
      </c>
      <c r="K229" s="207">
        <f>(VLOOKUP(Horizontal!$C229&amp;Horizontal!$B229&amp;Horizontal!K$11,Vertical!$E:$O,K$10,0))+0</f>
        <v>306.82</v>
      </c>
      <c r="L229" s="207">
        <f>(VLOOKUP(Horizontal!$C229&amp;Horizontal!$B229&amp;Horizontal!L$11,Vertical!$E:$O,L$10,0))+0</f>
        <v>303.98</v>
      </c>
      <c r="M229" s="207">
        <f>(VLOOKUP(Horizontal!$C229&amp;Horizontal!$B229&amp;Horizontal!M$11,Vertical!$E:$O,M$10,0))+0</f>
        <v>207.09</v>
      </c>
      <c r="N229" s="207">
        <f>(VLOOKUP(Horizontal!$C229&amp;Horizontal!$B229&amp;Horizontal!N$11,Vertical!$E:$O,N$10,0))+0</f>
        <v>185.34</v>
      </c>
      <c r="O229" s="207">
        <f>(VLOOKUP(Horizontal!$C229&amp;Horizontal!$B229&amp;Horizontal!O$11,Vertical!$E:$O,O$10,0))+0</f>
        <v>165.22</v>
      </c>
      <c r="P229" s="209">
        <f>(VLOOKUP(Horizontal!$C229&amp;Horizontal!$B229&amp;Horizontal!P$11,Vertical!$E:$O,P$10,0))+0</f>
        <v>156.44999999999999</v>
      </c>
      <c r="Q229" s="210">
        <f>(VLOOKUP(Horizontal!$C229&amp;Horizontal!$B229&amp;Horizontal!Q$11,Vertical!$E:$O,Q$10,0))+0</f>
        <v>59</v>
      </c>
      <c r="R229" s="207">
        <f>(VLOOKUP(Horizontal!$C229&amp;Horizontal!$B229&amp;Horizontal!R$11,Vertical!$E:$O,R$10,0))+0</f>
        <v>64</v>
      </c>
      <c r="S229" s="207">
        <f>(VLOOKUP(Horizontal!$C229&amp;Horizontal!$B229&amp;Horizontal!S$11,Vertical!$E:$O,S$10,0))+0</f>
        <v>54</v>
      </c>
      <c r="T229" s="207">
        <f>(VLOOKUP(Horizontal!$C229&amp;Horizontal!$B229&amp;Horizontal!T$11,Vertical!$E:$O,T$10,0))+0</f>
        <v>46</v>
      </c>
      <c r="U229" s="207">
        <f>(VLOOKUP(Horizontal!$C229&amp;Horizontal!$B229&amp;Horizontal!U$11,Vertical!$E:$O,U$10,0))+0</f>
        <v>48</v>
      </c>
      <c r="V229" s="207">
        <f>(VLOOKUP(Horizontal!$C229&amp;Horizontal!$B229&amp;Horizontal!V$11,Vertical!$E:$O,V$10,0))+0</f>
        <v>38</v>
      </c>
      <c r="W229" s="207">
        <f>(VLOOKUP(Horizontal!$C229&amp;Horizontal!$B229&amp;Horizontal!W$11,Vertical!$E:$O,W$10,0))+0</f>
        <v>34</v>
      </c>
      <c r="X229" s="207">
        <f>(VLOOKUP(Horizontal!$C229&amp;Horizontal!$B229&amp;Horizontal!X$11,Vertical!$E:$O,X$10,0))+0</f>
        <v>30</v>
      </c>
      <c r="Y229" s="209">
        <f>(VLOOKUP(Horizontal!$C229&amp;Horizontal!$B229&amp;Horizontal!Y$11,Vertical!$E:$O,Y$10,0))+0</f>
        <v>26</v>
      </c>
      <c r="Z229" s="210">
        <f>(VLOOKUP(Horizontal!$C229&amp;Horizontal!$B229&amp;Horizontal!Z$11,Vertical!$E:$O,Z$10,0))+0</f>
        <v>9.68</v>
      </c>
      <c r="AA229" s="207">
        <f>(VLOOKUP(Horizontal!$C229&amp;Horizontal!$B229&amp;Horizontal!AA$11,Vertical!$E:$O,AA$10,0))+0</f>
        <v>3.7</v>
      </c>
      <c r="AB229" s="207">
        <f>(VLOOKUP(Horizontal!$C229&amp;Horizontal!$B229&amp;Horizontal!AB$11,Vertical!$E:$O,AB$10,0))+0</f>
        <v>4</v>
      </c>
      <c r="AC229" s="207">
        <f>(VLOOKUP(Horizontal!$C229&amp;Horizontal!$B229&amp;Horizontal!AC$11,Vertical!$E:$O,AC$10,0))+0</f>
        <v>21.88</v>
      </c>
      <c r="AD229" s="207">
        <f>(VLOOKUP(Horizontal!$C229&amp;Horizontal!$B229&amp;Horizontal!AD$11,Vertical!$E:$O,AD$10,0))+0</f>
        <v>20.69</v>
      </c>
      <c r="AE229" s="207">
        <f>(VLOOKUP(Horizontal!$C229&amp;Horizontal!$B229&amp;Horizontal!AE$11,Vertical!$E:$O,AE$10,0))+0</f>
        <v>12.9</v>
      </c>
      <c r="AF229" s="207">
        <f>(VLOOKUP(Horizontal!$C229&amp;Horizontal!$B229&amp;Horizontal!AF$11,Vertical!$E:$O,AF$10,0))+0</f>
        <v>11.43</v>
      </c>
      <c r="AG229" s="207">
        <f>(VLOOKUP(Horizontal!$C229&amp;Horizontal!$B229&amp;Horizontal!AG$11,Vertical!$E:$O,AG$10,0))+0</f>
        <v>25</v>
      </c>
      <c r="AH229" s="209">
        <f>(VLOOKUP(Horizontal!$C229&amp;Horizontal!$B229&amp;Horizontal!AH$11,Vertical!$E:$O,AH$10,0))+0</f>
        <v>18.18</v>
      </c>
      <c r="AI229" s="210">
        <f>(VLOOKUP(Horizontal!$C229&amp;Horizontal!$B229&amp;Horizontal!AI$11,Vertical!$E:$O,AI$10,0))+0</f>
        <v>3.23</v>
      </c>
      <c r="AJ229" s="207">
        <f>(VLOOKUP(Horizontal!$C229&amp;Horizontal!$B229&amp;Horizontal!AJ$11,Vertical!$E:$O,AJ$10,0))+0</f>
        <v>3.7</v>
      </c>
      <c r="AK229" s="207">
        <f>(VLOOKUP(Horizontal!$C229&amp;Horizontal!$B229&amp;Horizontal!AK$11,Vertical!$E:$O,AK$10,0))+0</f>
        <v>0</v>
      </c>
      <c r="AL229" s="207">
        <f>(VLOOKUP(Horizontal!$C229&amp;Horizontal!$B229&amp;Horizontal!AL$11,Vertical!$E:$O,AL$10,0))+0</f>
        <v>6.25</v>
      </c>
      <c r="AM229" s="207">
        <f>(VLOOKUP(Horizontal!$C229&amp;Horizontal!$B229&amp;Horizontal!AM$11,Vertical!$E:$O,AM$10,0))+0</f>
        <v>6.9</v>
      </c>
      <c r="AN229" s="207">
        <f>(VLOOKUP(Horizontal!$C229&amp;Horizontal!$B229&amp;Horizontal!AN$11,Vertical!$E:$O,AN$10,0))+0</f>
        <v>41.94</v>
      </c>
      <c r="AO229" s="207">
        <f>(VLOOKUP(Horizontal!$C229&amp;Horizontal!$B229&amp;Horizontal!AO$11,Vertical!$E:$O,AO$10,0))+0</f>
        <v>31.43</v>
      </c>
      <c r="AP229" s="207">
        <f>(VLOOKUP(Horizontal!$C229&amp;Horizontal!$B229&amp;Horizontal!AP$11,Vertical!$E:$O,AP$10,0))+0</f>
        <v>43.75</v>
      </c>
      <c r="AQ229" s="209">
        <f>(VLOOKUP(Horizontal!$C229&amp;Horizontal!$B229&amp;Horizontal!AQ$11,Vertical!$E:$O,AQ$10,0))+0</f>
        <v>54.55</v>
      </c>
      <c r="AR229" s="210">
        <f>(VLOOKUP(Horizontal!$C229&amp;Horizontal!$B229&amp;Horizontal!AR$11,Vertical!$E:$O,AR$10,0))+0</f>
        <v>87.1</v>
      </c>
      <c r="AS229" s="207">
        <f>(VLOOKUP(Horizontal!$C229&amp;Horizontal!$B229&amp;Horizontal!AS$11,Vertical!$E:$O,AS$10,0))+0</f>
        <v>92.59</v>
      </c>
      <c r="AT229" s="207">
        <f>(VLOOKUP(Horizontal!$C229&amp;Horizontal!$B229&amp;Horizontal!AT$11,Vertical!$E:$O,AT$10,0))+0</f>
        <v>96</v>
      </c>
      <c r="AU229" s="207">
        <f>(VLOOKUP(Horizontal!$C229&amp;Horizontal!$B229&amp;Horizontal!AU$11,Vertical!$E:$O,AU$10,0))+0</f>
        <v>71.88</v>
      </c>
      <c r="AV229" s="207">
        <f>(VLOOKUP(Horizontal!$C229&amp;Horizontal!$B229&amp;Horizontal!AV$11,Vertical!$E:$O,AV$10,0))+0</f>
        <v>72.41</v>
      </c>
      <c r="AW229" s="207">
        <f>(VLOOKUP(Horizontal!$C229&amp;Horizontal!$B229&amp;Horizontal!AW$11,Vertical!$E:$O,AW$10,0))+0</f>
        <v>45.16</v>
      </c>
      <c r="AX229" s="207">
        <f>(VLOOKUP(Horizontal!$C229&amp;Horizontal!$B229&amp;Horizontal!AX$11,Vertical!$E:$O,AX$10,0))+0</f>
        <v>57.14</v>
      </c>
      <c r="AY229" s="207">
        <f>(VLOOKUP(Horizontal!$C229&amp;Horizontal!$B229&amp;Horizontal!AY$11,Vertical!$E:$O,AY$10,0))+0</f>
        <v>31.25</v>
      </c>
      <c r="AZ229" s="209">
        <f>(VLOOKUP(Horizontal!$C229&amp;Horizontal!$B229&amp;Horizontal!AZ$11,Vertical!$E:$O,AZ$10,0))+0</f>
        <v>27.27</v>
      </c>
      <c r="BA229" s="208">
        <f>(VLOOKUP(Horizontal!$C229&amp;Horizontal!$B229&amp;Horizontal!BA$11,Vertical!$E:$O,BA$10,0))+0</f>
        <v>35.24</v>
      </c>
      <c r="BB229" s="210">
        <f>(VLOOKUP(Horizontal!$C229&amp;Horizontal!$B229&amp;Horizontal!BB$11,Vertical!$E:$O,BB$10,0))+0</f>
        <v>474.95</v>
      </c>
      <c r="BC229" s="207">
        <f>(VLOOKUP(Horizontal!$C229&amp;Horizontal!$B229&amp;Horizontal!BC$11,Vertical!$E:$O,BC$10,0))+0</f>
        <v>399.6</v>
      </c>
      <c r="BD229" s="207">
        <f>(VLOOKUP(Horizontal!$C229&amp;Horizontal!$B229&amp;Horizontal!BD$11,Vertical!$E:$O,BD$10,0))+0</f>
        <v>340.28</v>
      </c>
      <c r="BE229" s="207">
        <f>(VLOOKUP(Horizontal!$C229&amp;Horizontal!$B229&amp;Horizontal!BE$11,Vertical!$E:$O,BE$10,0))+0</f>
        <v>342.46</v>
      </c>
      <c r="BF229" s="207">
        <f>(VLOOKUP(Horizontal!$C229&amp;Horizontal!$B229&amp;Horizontal!BF$11,Vertical!$E:$O,BF$10,0))+0</f>
        <v>338.19</v>
      </c>
      <c r="BG229" s="207">
        <f>(VLOOKUP(Horizontal!$C229&amp;Horizontal!$B229&amp;Horizontal!BG$11,Vertical!$E:$O,BG$10,0))+0</f>
        <v>246.71</v>
      </c>
      <c r="BH229" s="207">
        <f>(VLOOKUP(Horizontal!$C229&amp;Horizontal!$B229&amp;Horizontal!BH$11,Vertical!$E:$O,BH$10,0))+0</f>
        <v>220.41</v>
      </c>
      <c r="BI229" s="207">
        <f>(VLOOKUP(Horizontal!$C229&amp;Horizontal!$B229&amp;Horizontal!BI$11,Vertical!$E:$O,BI$10,0))+0</f>
        <v>200.86</v>
      </c>
      <c r="BJ229" s="209">
        <f>(VLOOKUP(Horizontal!$C229&amp;Horizontal!$B229&amp;Horizontal!BJ$11,Vertical!$E:$O,BJ$10,0))+0</f>
        <v>192.19</v>
      </c>
      <c r="BK229" s="210">
        <f>(VLOOKUP(Horizontal!$C229&amp;Horizontal!$B229&amp;Horizontal!BK$11,Vertical!$E:$O,BK$10,0))+0</f>
        <v>55</v>
      </c>
      <c r="BL229" s="207">
        <f>(VLOOKUP(Horizontal!$C229&amp;Horizontal!$B229&amp;Horizontal!BL$11,Vertical!$E:$O,BL$10,0))+0</f>
        <v>51</v>
      </c>
      <c r="BM229" s="207">
        <f>(VLOOKUP(Horizontal!$C229&amp;Horizontal!$B229&amp;Horizontal!BM$11,Vertical!$E:$O,BM$10,0))+0</f>
        <v>44</v>
      </c>
      <c r="BN229" s="207">
        <f>(VLOOKUP(Horizontal!$C229&amp;Horizontal!$B229&amp;Horizontal!BN$11,Vertical!$E:$O,BN$10,0))+0</f>
        <v>42</v>
      </c>
      <c r="BO229" s="207">
        <f>(VLOOKUP(Horizontal!$C229&amp;Horizontal!$B229&amp;Horizontal!BO$11,Vertical!$E:$O,BO$10,0))+0</f>
        <v>43</v>
      </c>
      <c r="BP229" s="207">
        <f>(VLOOKUP(Horizontal!$C229&amp;Horizontal!$B229&amp;Horizontal!BP$11,Vertical!$E:$O,BP$10,0))+0</f>
        <v>35</v>
      </c>
      <c r="BQ229" s="207">
        <f>(VLOOKUP(Horizontal!$C229&amp;Horizontal!$B229&amp;Horizontal!BQ$11,Vertical!$E:$O,BQ$10,0))+0</f>
        <v>34</v>
      </c>
      <c r="BR229" s="207">
        <f>(VLOOKUP(Horizontal!$C229&amp;Horizontal!$B229&amp;Horizontal!BR$11,Vertical!$E:$O,BR$10,0))+0</f>
        <v>30</v>
      </c>
      <c r="BS229" s="209">
        <f>(VLOOKUP(Horizontal!$C229&amp;Horizontal!$B229&amp;Horizontal!BS$11,Vertical!$E:$O,BS$10,0))+0</f>
        <v>26</v>
      </c>
      <c r="BT229" s="210">
        <f>(VLOOKUP(Horizontal!$C229&amp;Horizontal!$B229&amp;Horizontal!BT$11,Vertical!$E:$O,BT$10,0))+0</f>
        <v>0</v>
      </c>
      <c r="BU229" s="207">
        <f>(VLOOKUP(Horizontal!$C229&amp;Horizontal!$B229&amp;Horizontal!BU$11,Vertical!$E:$O,BU$10,0))+0</f>
        <v>4.3499999999999996</v>
      </c>
      <c r="BV229" s="207">
        <f>(VLOOKUP(Horizontal!$C229&amp;Horizontal!$B229&amp;Horizontal!BV$11,Vertical!$E:$O,BV$10,0))+0</f>
        <v>16.670000000000002</v>
      </c>
      <c r="BW229" s="207">
        <f>(VLOOKUP(Horizontal!$C229&amp;Horizontal!$B229&amp;Horizontal!BW$11,Vertical!$E:$O,BW$10,0))+0</f>
        <v>20.83</v>
      </c>
      <c r="BX229" s="207">
        <f>(VLOOKUP(Horizontal!$C229&amp;Horizontal!$B229&amp;Horizontal!BX$11,Vertical!$E:$O,BX$10,0))+0</f>
        <v>24</v>
      </c>
      <c r="BY229" s="207">
        <f>(VLOOKUP(Horizontal!$C229&amp;Horizontal!$B229&amp;Horizontal!BY$11,Vertical!$E:$O,BY$10,0))+0</f>
        <v>34.479999999999997</v>
      </c>
      <c r="BZ229" s="207">
        <f>(VLOOKUP(Horizontal!$C229&amp;Horizontal!$B229&amp;Horizontal!BZ$11,Vertical!$E:$O,BZ$10,0))+0</f>
        <v>18.52</v>
      </c>
      <c r="CA229" s="207">
        <f>(VLOOKUP(Horizontal!$C229&amp;Horizontal!$B229&amp;Horizontal!CA$11,Vertical!$E:$O,CA$10,0))+0</f>
        <v>28</v>
      </c>
      <c r="CB229" s="209">
        <f>(VLOOKUP(Horizontal!$C229&amp;Horizontal!$B229&amp;Horizontal!CB$11,Vertical!$E:$O,CB$10,0))+0</f>
        <v>7.14</v>
      </c>
      <c r="CC229" s="210">
        <f>(VLOOKUP(Horizontal!$C229&amp;Horizontal!$B229&amp;Horizontal!CC$11,Vertical!$E:$O,CC$10,0))+0</f>
        <v>9.09</v>
      </c>
      <c r="CD229" s="207">
        <f>(VLOOKUP(Horizontal!$C229&amp;Horizontal!$B229&amp;Horizontal!CD$11,Vertical!$E:$O,CD$10,0))+0</f>
        <v>0</v>
      </c>
      <c r="CE229" s="207">
        <f>(VLOOKUP(Horizontal!$C229&amp;Horizontal!$B229&amp;Horizontal!CE$11,Vertical!$E:$O,CE$10,0))+0</f>
        <v>0</v>
      </c>
      <c r="CF229" s="207">
        <f>(VLOOKUP(Horizontal!$C229&amp;Horizontal!$B229&amp;Horizontal!CF$11,Vertical!$E:$O,CF$10,0))+0</f>
        <v>0</v>
      </c>
      <c r="CG229" s="207">
        <f>(VLOOKUP(Horizontal!$C229&amp;Horizontal!$B229&amp;Horizontal!CG$11,Vertical!$E:$O,CG$10,0))+0</f>
        <v>4</v>
      </c>
      <c r="CH229" s="207">
        <f>(VLOOKUP(Horizontal!$C229&amp;Horizontal!$B229&amp;Horizontal!CH$11,Vertical!$E:$O,CH$10,0))+0</f>
        <v>27.59</v>
      </c>
      <c r="CI229" s="207">
        <f>(VLOOKUP(Horizontal!$C229&amp;Horizontal!$B229&amp;Horizontal!CI$11,Vertical!$E:$O,CI$10,0))+0</f>
        <v>25.93</v>
      </c>
      <c r="CJ229" s="207">
        <f>(VLOOKUP(Horizontal!$C229&amp;Horizontal!$B229&amp;Horizontal!CJ$11,Vertical!$E:$O,CJ$10,0))+0</f>
        <v>44</v>
      </c>
      <c r="CK229" s="209">
        <f>(VLOOKUP(Horizontal!$C229&amp;Horizontal!$B229&amp;Horizontal!CK$11,Vertical!$E:$O,CK$10,0))+0</f>
        <v>46.43</v>
      </c>
      <c r="CL229" s="210">
        <f>(VLOOKUP(Horizontal!$C229&amp;Horizontal!$B229&amp;Horizontal!CL$11,Vertical!$E:$O,CL$10,0))+0</f>
        <v>90.91</v>
      </c>
      <c r="CM229" s="207">
        <f>(VLOOKUP(Horizontal!$C229&amp;Horizontal!$B229&amp;Horizontal!CM$11,Vertical!$E:$O,CM$10,0))+0</f>
        <v>95.65</v>
      </c>
      <c r="CN229" s="207">
        <f>(VLOOKUP(Horizontal!$C229&amp;Horizontal!$B229&amp;Horizontal!CN$11,Vertical!$E:$O,CN$10,0))+0</f>
        <v>83.33</v>
      </c>
      <c r="CO229" s="207">
        <f>(VLOOKUP(Horizontal!$C229&amp;Horizontal!$B229&amp;Horizontal!CO$11,Vertical!$E:$O,CO$10,0))+0</f>
        <v>79.17</v>
      </c>
      <c r="CP229" s="207">
        <f>(VLOOKUP(Horizontal!$C229&amp;Horizontal!$B229&amp;Horizontal!CP$11,Vertical!$E:$O,CP$10,0))+0</f>
        <v>72</v>
      </c>
      <c r="CQ229" s="207">
        <f>(VLOOKUP(Horizontal!$C229&amp;Horizontal!$B229&amp;Horizontal!CQ$11,Vertical!$E:$O,CQ$10,0))+0</f>
        <v>37.93</v>
      </c>
      <c r="CR229" s="207">
        <f>(VLOOKUP(Horizontal!$C229&amp;Horizontal!$B229&amp;Horizontal!CR$11,Vertical!$E:$O,CR$10,0))+0</f>
        <v>55.56</v>
      </c>
      <c r="CS229" s="207">
        <f>(VLOOKUP(Horizontal!$C229&amp;Horizontal!$B229&amp;Horizontal!CS$11,Vertical!$E:$O,CS$10,0))+0</f>
        <v>28</v>
      </c>
      <c r="CT229" s="207">
        <f>(VLOOKUP(Horizontal!$C229&amp;Horizontal!$B229&amp;Horizontal!CT$11,Vertical!$E:$O,CT$10,0))+0</f>
        <v>46.43</v>
      </c>
      <c r="CU229" s="150"/>
      <c r="CV229" s="211">
        <f t="shared" si="174"/>
        <v>36.46999999999997</v>
      </c>
      <c r="CW229" s="190">
        <f t="shared" si="175"/>
        <v>36.480000000000018</v>
      </c>
      <c r="CX229" s="190">
        <f t="shared" si="176"/>
        <v>34.539999999999964</v>
      </c>
      <c r="CY229" s="190">
        <f t="shared" si="177"/>
        <v>35.639999999999986</v>
      </c>
      <c r="CZ229" s="190">
        <f t="shared" si="178"/>
        <v>34.20999999999998</v>
      </c>
      <c r="DA229" s="190">
        <f t="shared" si="179"/>
        <v>39.620000000000005</v>
      </c>
      <c r="DB229" s="190">
        <f t="shared" si="180"/>
        <v>35.069999999999993</v>
      </c>
      <c r="DC229" s="190">
        <f t="shared" si="181"/>
        <v>35.640000000000015</v>
      </c>
      <c r="DD229" s="212">
        <f t="shared" si="182"/>
        <v>35.740000000000009</v>
      </c>
      <c r="DE229" s="9">
        <v>170</v>
      </c>
      <c r="DF229" s="212">
        <f t="shared" si="183"/>
        <v>-230.02278959810869</v>
      </c>
      <c r="DG229" s="264"/>
      <c r="DH229" s="265"/>
      <c r="DI229" s="265"/>
      <c r="DJ229" s="266"/>
      <c r="DK229" s="190">
        <v>464.54</v>
      </c>
      <c r="DL229" s="190">
        <v>464.54</v>
      </c>
      <c r="DM229" s="190">
        <v>166.44</v>
      </c>
      <c r="DN229" s="212">
        <v>33.450000000000003</v>
      </c>
      <c r="DO229" s="190">
        <v>472.96</v>
      </c>
      <c r="DP229" s="190">
        <v>472.96</v>
      </c>
      <c r="DQ229" s="190">
        <v>164.35</v>
      </c>
      <c r="DR229" s="212">
        <v>42.35</v>
      </c>
      <c r="DS229" s="150"/>
      <c r="DT229" s="190">
        <v>440</v>
      </c>
      <c r="DU229" s="190">
        <v>378</v>
      </c>
      <c r="DV229" s="190">
        <v>318</v>
      </c>
      <c r="DW229" s="190">
        <v>315</v>
      </c>
      <c r="DX229" s="190"/>
      <c r="DY229" s="190"/>
      <c r="DZ229" s="190"/>
      <c r="EA229" s="190"/>
      <c r="EB229" s="190"/>
      <c r="EC229" s="190"/>
      <c r="ED229" s="190">
        <v>308</v>
      </c>
      <c r="EE229" s="190">
        <v>220</v>
      </c>
      <c r="EF229" s="190">
        <v>182</v>
      </c>
      <c r="EG229" s="190">
        <v>164</v>
      </c>
      <c r="EH229" s="212">
        <v>155</v>
      </c>
      <c r="EI229" s="213"/>
      <c r="EJ229" s="211">
        <v>40</v>
      </c>
      <c r="EK229" s="190">
        <v>40</v>
      </c>
      <c r="EL229" s="190">
        <v>40</v>
      </c>
      <c r="EM229" s="190">
        <v>40</v>
      </c>
      <c r="EN229" s="190"/>
      <c r="EO229" s="190"/>
      <c r="EP229" s="190"/>
      <c r="EQ229" s="190"/>
      <c r="ER229" s="190"/>
      <c r="ES229" s="190"/>
      <c r="ET229" s="190">
        <v>40</v>
      </c>
      <c r="EU229" s="190">
        <v>45</v>
      </c>
      <c r="EV229" s="190">
        <v>40</v>
      </c>
      <c r="EW229" s="190">
        <v>40</v>
      </c>
      <c r="EX229" s="212">
        <v>40</v>
      </c>
      <c r="EY229" s="211"/>
      <c r="EZ229" s="75">
        <f t="shared" si="186"/>
        <v>-3.7409757164734193E-2</v>
      </c>
      <c r="FA229" s="89">
        <f t="shared" si="191"/>
        <v>-0.1</v>
      </c>
      <c r="FB229" s="212"/>
      <c r="FC229" s="213">
        <f t="shared" si="160"/>
        <v>20</v>
      </c>
      <c r="FD229" s="213">
        <f t="shared" si="161"/>
        <v>20</v>
      </c>
      <c r="FE229" s="213">
        <f t="shared" si="162"/>
        <v>20</v>
      </c>
      <c r="FF229" s="213">
        <f t="shared" si="163"/>
        <v>20</v>
      </c>
      <c r="FG229" s="213"/>
      <c r="FH229" s="213"/>
      <c r="FI229" s="213"/>
      <c r="FJ229" s="213"/>
      <c r="FK229" s="213"/>
      <c r="FL229" s="213"/>
      <c r="FM229" s="213">
        <f t="shared" si="164"/>
        <v>20</v>
      </c>
      <c r="FN229" s="213">
        <f t="shared" si="165"/>
        <v>25</v>
      </c>
      <c r="FO229" s="213">
        <f t="shared" si="166"/>
        <v>20</v>
      </c>
      <c r="FP229" s="213">
        <f t="shared" si="167"/>
        <v>20</v>
      </c>
      <c r="FQ229" s="213">
        <f t="shared" si="168"/>
        <v>20</v>
      </c>
      <c r="FR229" s="213"/>
      <c r="FS229" s="211"/>
      <c r="FT229" s="190"/>
      <c r="FU229" s="190"/>
      <c r="FV229" s="190"/>
      <c r="FW229" s="190"/>
      <c r="FX229" s="190"/>
      <c r="FY229" s="190"/>
      <c r="FZ229" s="190"/>
      <c r="GA229" s="190"/>
      <c r="GB229" s="190"/>
      <c r="GC229" s="190"/>
      <c r="GD229" s="190"/>
      <c r="GE229" s="190"/>
      <c r="GF229" s="190"/>
      <c r="GG229" s="212"/>
    </row>
    <row r="230" spans="2:189">
      <c r="B230" s="33">
        <v>43522</v>
      </c>
      <c r="C230" s="30" t="s">
        <v>57</v>
      </c>
      <c r="D230" s="30">
        <v>2019</v>
      </c>
      <c r="E230" s="30" t="str">
        <f t="shared" ref="E230" si="202">D230&amp;C230</f>
        <v>2019S9</v>
      </c>
      <c r="F230" s="30" t="str">
        <f t="shared" si="133"/>
        <v>2Final2019</v>
      </c>
      <c r="G230" s="208" t="str">
        <f>VLOOKUP(Horizontal!$C230&amp;Horizontal!$B230&amp;Horizontal!G$11,Vertical!$E:$O,G$10,0)</f>
        <v>-16,44</v>
      </c>
      <c r="H230" s="207">
        <f>(VLOOKUP(Horizontal!$C230&amp;Horizontal!$B230&amp;Horizontal!H$11,Vertical!$E:$O,H$10,0))+0</f>
        <v>427.47</v>
      </c>
      <c r="I230" s="207">
        <f>(VLOOKUP(Horizontal!$C230&amp;Horizontal!$B230&amp;Horizontal!I$11,Vertical!$E:$O,I$10,0))+0</f>
        <v>277.87</v>
      </c>
      <c r="J230" s="207">
        <f>(VLOOKUP(Horizontal!$C230&amp;Horizontal!$B230&amp;Horizontal!J$11,Vertical!$E:$O,J$10,0))+0</f>
        <v>257.83</v>
      </c>
      <c r="K230" s="207">
        <f>(VLOOKUP(Horizontal!$C230&amp;Horizontal!$B230&amp;Horizontal!K$11,Vertical!$E:$O,K$10,0))+0</f>
        <v>266.52</v>
      </c>
      <c r="L230" s="207">
        <f>(VLOOKUP(Horizontal!$C230&amp;Horizontal!$B230&amp;Horizontal!L$11,Vertical!$E:$O,L$10,0))+0</f>
        <v>298.35000000000002</v>
      </c>
      <c r="M230" s="207">
        <f>(VLOOKUP(Horizontal!$C230&amp;Horizontal!$B230&amp;Horizontal!M$11,Vertical!$E:$O,M$10,0))+0</f>
        <v>207.95</v>
      </c>
      <c r="N230" s="207">
        <f>(VLOOKUP(Horizontal!$C230&amp;Horizontal!$B230&amp;Horizontal!N$11,Vertical!$E:$O,N$10,0))+0</f>
        <v>184.48</v>
      </c>
      <c r="O230" s="207">
        <f>(VLOOKUP(Horizontal!$C230&amp;Horizontal!$B230&amp;Horizontal!O$11,Vertical!$E:$O,O$10,0))+0</f>
        <v>164.56</v>
      </c>
      <c r="P230" s="209">
        <f>(VLOOKUP(Horizontal!$C230&amp;Horizontal!$B230&amp;Horizontal!P$11,Vertical!$E:$O,P$10,0))+0</f>
        <v>155.27000000000001</v>
      </c>
      <c r="Q230" s="210">
        <f>(VLOOKUP(Horizontal!$C230&amp;Horizontal!$B230&amp;Horizontal!Q$11,Vertical!$E:$O,Q$10,0))+0</f>
        <v>52</v>
      </c>
      <c r="R230" s="207">
        <f>(VLOOKUP(Horizontal!$C230&amp;Horizontal!$B230&amp;Horizontal!R$11,Vertical!$E:$O,R$10,0))+0</f>
        <v>56</v>
      </c>
      <c r="S230" s="207">
        <f>(VLOOKUP(Horizontal!$C230&amp;Horizontal!$B230&amp;Horizontal!S$11,Vertical!$E:$O,S$10,0))+0</f>
        <v>54</v>
      </c>
      <c r="T230" s="207">
        <f>(VLOOKUP(Horizontal!$C230&amp;Horizontal!$B230&amp;Horizontal!T$11,Vertical!$E:$O,T$10,0))+0</f>
        <v>48</v>
      </c>
      <c r="U230" s="207">
        <f>(VLOOKUP(Horizontal!$C230&amp;Horizontal!$B230&amp;Horizontal!U$11,Vertical!$E:$O,U$10,0))+0</f>
        <v>49</v>
      </c>
      <c r="V230" s="207">
        <f>(VLOOKUP(Horizontal!$C230&amp;Horizontal!$B230&amp;Horizontal!V$11,Vertical!$E:$O,V$10,0))+0</f>
        <v>41</v>
      </c>
      <c r="W230" s="207">
        <f>(VLOOKUP(Horizontal!$C230&amp;Horizontal!$B230&amp;Horizontal!W$11,Vertical!$E:$O,W$10,0))+0</f>
        <v>39</v>
      </c>
      <c r="X230" s="207">
        <f>(VLOOKUP(Horizontal!$C230&amp;Horizontal!$B230&amp;Horizontal!X$11,Vertical!$E:$O,X$10,0))+0</f>
        <v>31</v>
      </c>
      <c r="Y230" s="209">
        <f>(VLOOKUP(Horizontal!$C230&amp;Horizontal!$B230&amp;Horizontal!Y$11,Vertical!$E:$O,Y$10,0))+0</f>
        <v>26</v>
      </c>
      <c r="Z230" s="210">
        <f>(VLOOKUP(Horizontal!$C230&amp;Horizontal!$B230&amp;Horizontal!Z$11,Vertical!$E:$O,Z$10,0))+0</f>
        <v>91.67</v>
      </c>
      <c r="AA230" s="207">
        <f>(VLOOKUP(Horizontal!$C230&amp;Horizontal!$B230&amp;Horizontal!AA$11,Vertical!$E:$O,AA$10,0))+0</f>
        <v>100</v>
      </c>
      <c r="AB230" s="207">
        <f>(VLOOKUP(Horizontal!$C230&amp;Horizontal!$B230&amp;Horizontal!AB$11,Vertical!$E:$O,AB$10,0))+0</f>
        <v>100</v>
      </c>
      <c r="AC230" s="207">
        <f>(VLOOKUP(Horizontal!$C230&amp;Horizontal!$B230&amp;Horizontal!AC$11,Vertical!$E:$O,AC$10,0))+0</f>
        <v>100</v>
      </c>
      <c r="AD230" s="207">
        <f>(VLOOKUP(Horizontal!$C230&amp;Horizontal!$B230&amp;Horizontal!AD$11,Vertical!$E:$O,AD$10,0))+0</f>
        <v>77.42</v>
      </c>
      <c r="AE230" s="207">
        <f>(VLOOKUP(Horizontal!$C230&amp;Horizontal!$B230&amp;Horizontal!AE$11,Vertical!$E:$O,AE$10,0))+0</f>
        <v>28.13</v>
      </c>
      <c r="AF230" s="207">
        <f>(VLOOKUP(Horizontal!$C230&amp;Horizontal!$B230&amp;Horizontal!AF$11,Vertical!$E:$O,AF$10,0))+0</f>
        <v>25.81</v>
      </c>
      <c r="AG230" s="207">
        <f>(VLOOKUP(Horizontal!$C230&amp;Horizontal!$B230&amp;Horizontal!AG$11,Vertical!$E:$O,AG$10,0))+0</f>
        <v>33.33</v>
      </c>
      <c r="AH230" s="209">
        <f>(VLOOKUP(Horizontal!$C230&amp;Horizontal!$B230&amp;Horizontal!AH$11,Vertical!$E:$O,AH$10,0))+0</f>
        <v>40</v>
      </c>
      <c r="AI230" s="210">
        <f>(VLOOKUP(Horizontal!$C230&amp;Horizontal!$B230&amp;Horizontal!AI$11,Vertical!$E:$O,AI$10,0))+0</f>
        <v>4.17</v>
      </c>
      <c r="AJ230" s="207">
        <f>(VLOOKUP(Horizontal!$C230&amp;Horizontal!$B230&amp;Horizontal!AJ$11,Vertical!$E:$O,AJ$10,0))+0</f>
        <v>0</v>
      </c>
      <c r="AK230" s="207">
        <f>(VLOOKUP(Horizontal!$C230&amp;Horizontal!$B230&amp;Horizontal!AK$11,Vertical!$E:$O,AK$10,0))+0</f>
        <v>0</v>
      </c>
      <c r="AL230" s="207">
        <f>(VLOOKUP(Horizontal!$C230&amp;Horizontal!$B230&amp;Horizontal!AL$11,Vertical!$E:$O,AL$10,0))+0</f>
        <v>0</v>
      </c>
      <c r="AM230" s="207">
        <f>(VLOOKUP(Horizontal!$C230&amp;Horizontal!$B230&amp;Horizontal!AM$11,Vertical!$E:$O,AM$10,0))+0</f>
        <v>9.68</v>
      </c>
      <c r="AN230" s="207">
        <f>(VLOOKUP(Horizontal!$C230&amp;Horizontal!$B230&amp;Horizontal!AN$11,Vertical!$E:$O,AN$10,0))+0</f>
        <v>53.13</v>
      </c>
      <c r="AO230" s="207">
        <f>(VLOOKUP(Horizontal!$C230&amp;Horizontal!$B230&amp;Horizontal!AO$11,Vertical!$E:$O,AO$10,0))+0</f>
        <v>41.94</v>
      </c>
      <c r="AP230" s="207">
        <f>(VLOOKUP(Horizontal!$C230&amp;Horizontal!$B230&amp;Horizontal!AP$11,Vertical!$E:$O,AP$10,0))+0</f>
        <v>60</v>
      </c>
      <c r="AQ230" s="209">
        <f>(VLOOKUP(Horizontal!$C230&amp;Horizontal!$B230&amp;Horizontal!AQ$11,Vertical!$E:$O,AQ$10,0))+0</f>
        <v>43.33</v>
      </c>
      <c r="AR230" s="210">
        <f>(VLOOKUP(Horizontal!$C230&amp;Horizontal!$B230&amp;Horizontal!AR$11,Vertical!$E:$O,AR$10,0))+0</f>
        <v>4.17</v>
      </c>
      <c r="AS230" s="207">
        <f>(VLOOKUP(Horizontal!$C230&amp;Horizontal!$B230&amp;Horizontal!AS$11,Vertical!$E:$O,AS$10,0))+0</f>
        <v>0</v>
      </c>
      <c r="AT230" s="207">
        <f>(VLOOKUP(Horizontal!$C230&amp;Horizontal!$B230&amp;Horizontal!AT$11,Vertical!$E:$O,AT$10,0))+0</f>
        <v>0</v>
      </c>
      <c r="AU230" s="207">
        <f>(VLOOKUP(Horizontal!$C230&amp;Horizontal!$B230&amp;Horizontal!AU$11,Vertical!$E:$O,AU$10,0))+0</f>
        <v>0</v>
      </c>
      <c r="AV230" s="207">
        <f>(VLOOKUP(Horizontal!$C230&amp;Horizontal!$B230&amp;Horizontal!AV$11,Vertical!$E:$O,AV$10,0))+0</f>
        <v>12.9</v>
      </c>
      <c r="AW230" s="207">
        <f>(VLOOKUP(Horizontal!$C230&amp;Horizontal!$B230&amp;Horizontal!AW$11,Vertical!$E:$O,AW$10,0))+0</f>
        <v>18.75</v>
      </c>
      <c r="AX230" s="207">
        <f>(VLOOKUP(Horizontal!$C230&amp;Horizontal!$B230&amp;Horizontal!AX$11,Vertical!$E:$O,AX$10,0))+0</f>
        <v>32.26</v>
      </c>
      <c r="AY230" s="207">
        <f>(VLOOKUP(Horizontal!$C230&amp;Horizontal!$B230&amp;Horizontal!AY$11,Vertical!$E:$O,AY$10,0))+0</f>
        <v>6.67</v>
      </c>
      <c r="AZ230" s="209">
        <f>(VLOOKUP(Horizontal!$C230&amp;Horizontal!$B230&amp;Horizontal!AZ$11,Vertical!$E:$O,AZ$10,0))+0</f>
        <v>16.670000000000002</v>
      </c>
      <c r="BA230" s="208">
        <f>(VLOOKUP(Horizontal!$C230&amp;Horizontal!$B230&amp;Horizontal!BA$11,Vertical!$E:$O,BA$10,0))+0</f>
        <v>35.6</v>
      </c>
      <c r="BB230" s="210">
        <f>(VLOOKUP(Horizontal!$C230&amp;Horizontal!$B230&amp;Horizontal!BB$11,Vertical!$E:$O,BB$10,0))+0</f>
        <v>466.33</v>
      </c>
      <c r="BC230" s="207">
        <f>(VLOOKUP(Horizontal!$C230&amp;Horizontal!$B230&amp;Horizontal!BC$11,Vertical!$E:$O,BC$10,0))+0</f>
        <v>312.08</v>
      </c>
      <c r="BD230" s="207">
        <f>(VLOOKUP(Horizontal!$C230&amp;Horizontal!$B230&amp;Horizontal!BD$11,Vertical!$E:$O,BD$10,0))+0</f>
        <v>293.10000000000002</v>
      </c>
      <c r="BE230" s="207">
        <f>(VLOOKUP(Horizontal!$C230&amp;Horizontal!$B230&amp;Horizontal!BE$11,Vertical!$E:$O,BE$10,0))+0</f>
        <v>301.79000000000002</v>
      </c>
      <c r="BF230" s="207">
        <f>(VLOOKUP(Horizontal!$C230&amp;Horizontal!$B230&amp;Horizontal!BF$11,Vertical!$E:$O,BF$10,0))+0</f>
        <v>334.57</v>
      </c>
      <c r="BG230" s="207">
        <f>(VLOOKUP(Horizontal!$C230&amp;Horizontal!$B230&amp;Horizontal!BG$11,Vertical!$E:$O,BG$10,0))+0</f>
        <v>245.68</v>
      </c>
      <c r="BH230" s="207">
        <f>(VLOOKUP(Horizontal!$C230&amp;Horizontal!$B230&amp;Horizontal!BH$11,Vertical!$E:$O,BH$10,0))+0</f>
        <v>221.55</v>
      </c>
      <c r="BI230" s="207">
        <f>(VLOOKUP(Horizontal!$C230&amp;Horizontal!$B230&amp;Horizontal!BI$11,Vertical!$E:$O,BI$10,0))+0</f>
        <v>201.59</v>
      </c>
      <c r="BJ230" s="209">
        <f>(VLOOKUP(Horizontal!$C230&amp;Horizontal!$B230&amp;Horizontal!BJ$11,Vertical!$E:$O,BJ$10,0))+0</f>
        <v>189.42</v>
      </c>
      <c r="BK230" s="210">
        <f>(VLOOKUP(Horizontal!$C230&amp;Horizontal!$B230&amp;Horizontal!BK$11,Vertical!$E:$O,BK$10,0))+0</f>
        <v>54</v>
      </c>
      <c r="BL230" s="207">
        <f>(VLOOKUP(Horizontal!$C230&amp;Horizontal!$B230&amp;Horizontal!BL$11,Vertical!$E:$O,BL$10,0))+0</f>
        <v>49</v>
      </c>
      <c r="BM230" s="207">
        <f>(VLOOKUP(Horizontal!$C230&amp;Horizontal!$B230&amp;Horizontal!BM$11,Vertical!$E:$O,BM$10,0))+0</f>
        <v>45</v>
      </c>
      <c r="BN230" s="207">
        <f>(VLOOKUP(Horizontal!$C230&amp;Horizontal!$B230&amp;Horizontal!BN$11,Vertical!$E:$O,BN$10,0))+0</f>
        <v>45</v>
      </c>
      <c r="BO230" s="207">
        <f>(VLOOKUP(Horizontal!$C230&amp;Horizontal!$B230&amp;Horizontal!BO$11,Vertical!$E:$O,BO$10,0))+0</f>
        <v>46</v>
      </c>
      <c r="BP230" s="207">
        <f>(VLOOKUP(Horizontal!$C230&amp;Horizontal!$B230&amp;Horizontal!BP$11,Vertical!$E:$O,BP$10,0))+0</f>
        <v>39</v>
      </c>
      <c r="BQ230" s="207">
        <f>(VLOOKUP(Horizontal!$C230&amp;Horizontal!$B230&amp;Horizontal!BQ$11,Vertical!$E:$O,BQ$10,0))+0</f>
        <v>38</v>
      </c>
      <c r="BR230" s="207">
        <f>(VLOOKUP(Horizontal!$C230&amp;Horizontal!$B230&amp;Horizontal!BR$11,Vertical!$E:$O,BR$10,0))+0</f>
        <v>31</v>
      </c>
      <c r="BS230" s="209">
        <f>(VLOOKUP(Horizontal!$C230&amp;Horizontal!$B230&amp;Horizontal!BS$11,Vertical!$E:$O,BS$10,0))+0</f>
        <v>27</v>
      </c>
      <c r="BT230" s="210">
        <f>(VLOOKUP(Horizontal!$C230&amp;Horizontal!$B230&amp;Horizontal!BT$11,Vertical!$E:$O,BT$10,0))+0</f>
        <v>75</v>
      </c>
      <c r="BU230" s="207">
        <f>(VLOOKUP(Horizontal!$C230&amp;Horizontal!$B230&amp;Horizontal!BU$11,Vertical!$E:$O,BU$10,0))+0</f>
        <v>95.45</v>
      </c>
      <c r="BV230" s="207">
        <f>(VLOOKUP(Horizontal!$C230&amp;Horizontal!$B230&amp;Horizontal!BV$11,Vertical!$E:$O,BV$10,0))+0</f>
        <v>96</v>
      </c>
      <c r="BW230" s="207">
        <f>(VLOOKUP(Horizontal!$C230&amp;Horizontal!$B230&amp;Horizontal!BW$11,Vertical!$E:$O,BW$10,0))+0</f>
        <v>95.83</v>
      </c>
      <c r="BX230" s="207">
        <f>(VLOOKUP(Horizontal!$C230&amp;Horizontal!$B230&amp;Horizontal!BX$11,Vertical!$E:$O,BX$10,0))+0</f>
        <v>52</v>
      </c>
      <c r="BY230" s="207">
        <f>(VLOOKUP(Horizontal!$C230&amp;Horizontal!$B230&amp;Horizontal!BY$11,Vertical!$E:$O,BY$10,0))+0</f>
        <v>44</v>
      </c>
      <c r="BZ230" s="207">
        <f>(VLOOKUP(Horizontal!$C230&amp;Horizontal!$B230&amp;Horizontal!BZ$11,Vertical!$E:$O,BZ$10,0))+0</f>
        <v>14.81</v>
      </c>
      <c r="CA230" s="207">
        <f>(VLOOKUP(Horizontal!$C230&amp;Horizontal!$B230&amp;Horizontal!CA$11,Vertical!$E:$O,CA$10,0))+0</f>
        <v>20.69</v>
      </c>
      <c r="CB230" s="209">
        <f>(VLOOKUP(Horizontal!$C230&amp;Horizontal!$B230&amp;Horizontal!CB$11,Vertical!$E:$O,CB$10,0))+0</f>
        <v>36</v>
      </c>
      <c r="CC230" s="210">
        <f>(VLOOKUP(Horizontal!$C230&amp;Horizontal!$B230&amp;Horizontal!CC$11,Vertical!$E:$O,CC$10,0))+0</f>
        <v>3.57</v>
      </c>
      <c r="CD230" s="207">
        <f>(VLOOKUP(Horizontal!$C230&amp;Horizontal!$B230&amp;Horizontal!CD$11,Vertical!$E:$O,CD$10,0))+0</f>
        <v>0</v>
      </c>
      <c r="CE230" s="207">
        <f>(VLOOKUP(Horizontal!$C230&amp;Horizontal!$B230&amp;Horizontal!CE$11,Vertical!$E:$O,CE$10,0))+0</f>
        <v>0</v>
      </c>
      <c r="CF230" s="207">
        <f>(VLOOKUP(Horizontal!$C230&amp;Horizontal!$B230&amp;Horizontal!CF$11,Vertical!$E:$O,CF$10,0))+0</f>
        <v>0</v>
      </c>
      <c r="CG230" s="207">
        <f>(VLOOKUP(Horizontal!$C230&amp;Horizontal!$B230&amp;Horizontal!CG$11,Vertical!$E:$O,CG$10,0))+0</f>
        <v>20</v>
      </c>
      <c r="CH230" s="207">
        <f>(VLOOKUP(Horizontal!$C230&amp;Horizontal!$B230&amp;Horizontal!CH$11,Vertical!$E:$O,CH$10,0))+0</f>
        <v>24</v>
      </c>
      <c r="CI230" s="207">
        <f>(VLOOKUP(Horizontal!$C230&amp;Horizontal!$B230&amp;Horizontal!CI$11,Vertical!$E:$O,CI$10,0))+0</f>
        <v>48.15</v>
      </c>
      <c r="CJ230" s="207">
        <f>(VLOOKUP(Horizontal!$C230&amp;Horizontal!$B230&amp;Horizontal!CJ$11,Vertical!$E:$O,CJ$10,0))+0</f>
        <v>58.62</v>
      </c>
      <c r="CK230" s="209">
        <f>(VLOOKUP(Horizontal!$C230&amp;Horizontal!$B230&amp;Horizontal!CK$11,Vertical!$E:$O,CK$10,0))+0</f>
        <v>48</v>
      </c>
      <c r="CL230" s="210">
        <f>(VLOOKUP(Horizontal!$C230&amp;Horizontal!$B230&amp;Horizontal!CL$11,Vertical!$E:$O,CL$10,0))+0</f>
        <v>21.43</v>
      </c>
      <c r="CM230" s="207">
        <f>(VLOOKUP(Horizontal!$C230&amp;Horizontal!$B230&amp;Horizontal!CM$11,Vertical!$E:$O,CM$10,0))+0</f>
        <v>4.55</v>
      </c>
      <c r="CN230" s="207">
        <f>(VLOOKUP(Horizontal!$C230&amp;Horizontal!$B230&amp;Horizontal!CN$11,Vertical!$E:$O,CN$10,0))+0</f>
        <v>4</v>
      </c>
      <c r="CO230" s="207">
        <f>(VLOOKUP(Horizontal!$C230&amp;Horizontal!$B230&amp;Horizontal!CO$11,Vertical!$E:$O,CO$10,0))+0</f>
        <v>4.17</v>
      </c>
      <c r="CP230" s="207">
        <f>(VLOOKUP(Horizontal!$C230&amp;Horizontal!$B230&amp;Horizontal!CP$11,Vertical!$E:$O,CP$10,0))+0</f>
        <v>28</v>
      </c>
      <c r="CQ230" s="207">
        <f>(VLOOKUP(Horizontal!$C230&amp;Horizontal!$B230&amp;Horizontal!CQ$11,Vertical!$E:$O,CQ$10,0))+0</f>
        <v>32</v>
      </c>
      <c r="CR230" s="207">
        <f>(VLOOKUP(Horizontal!$C230&amp;Horizontal!$B230&amp;Horizontal!CR$11,Vertical!$E:$O,CR$10,0))+0</f>
        <v>37.04</v>
      </c>
      <c r="CS230" s="207">
        <f>(VLOOKUP(Horizontal!$C230&amp;Horizontal!$B230&amp;Horizontal!CS$11,Vertical!$E:$O,CS$10,0))+0</f>
        <v>20.69</v>
      </c>
      <c r="CT230" s="207">
        <f>(VLOOKUP(Horizontal!$C230&amp;Horizontal!$B230&amp;Horizontal!CT$11,Vertical!$E:$O,CT$10,0))+0</f>
        <v>16</v>
      </c>
      <c r="CU230" s="150"/>
      <c r="CV230" s="211">
        <f t="shared" si="174"/>
        <v>38.859999999999957</v>
      </c>
      <c r="CW230" s="190">
        <f t="shared" si="175"/>
        <v>34.20999999999998</v>
      </c>
      <c r="CX230" s="190">
        <f t="shared" si="176"/>
        <v>35.270000000000039</v>
      </c>
      <c r="CY230" s="190">
        <f t="shared" si="177"/>
        <v>35.270000000000039</v>
      </c>
      <c r="CZ230" s="190">
        <f t="shared" si="178"/>
        <v>36.21999999999997</v>
      </c>
      <c r="DA230" s="190">
        <f t="shared" si="179"/>
        <v>37.730000000000018</v>
      </c>
      <c r="DB230" s="190">
        <f t="shared" si="180"/>
        <v>37.070000000000022</v>
      </c>
      <c r="DC230" s="190">
        <f t="shared" si="181"/>
        <v>37.03</v>
      </c>
      <c r="DD230" s="212">
        <f t="shared" si="182"/>
        <v>34.149999999999977</v>
      </c>
      <c r="DE230" s="9">
        <v>170</v>
      </c>
      <c r="DF230" s="212">
        <f t="shared" si="183"/>
        <v>-219.0127895981087</v>
      </c>
      <c r="DG230" s="264"/>
      <c r="DH230" s="265"/>
      <c r="DI230" s="265"/>
      <c r="DJ230" s="266"/>
      <c r="DK230" s="190">
        <v>360.75</v>
      </c>
      <c r="DL230" s="190">
        <v>360.75</v>
      </c>
      <c r="DM230" s="190">
        <v>180.44</v>
      </c>
      <c r="DN230" s="212">
        <v>0</v>
      </c>
      <c r="DO230" s="190">
        <v>339.46</v>
      </c>
      <c r="DP230" s="190">
        <v>339.46</v>
      </c>
      <c r="DQ230" s="190">
        <v>178.71</v>
      </c>
      <c r="DR230" s="212">
        <v>42.35</v>
      </c>
      <c r="DS230" s="150"/>
      <c r="DT230" s="190">
        <v>427.66</v>
      </c>
      <c r="DU230" s="190">
        <v>275</v>
      </c>
      <c r="DV230" s="190">
        <v>259</v>
      </c>
      <c r="DW230" s="190">
        <v>259</v>
      </c>
      <c r="DX230" s="190"/>
      <c r="DY230" s="190">
        <v>259</v>
      </c>
      <c r="DZ230" s="190"/>
      <c r="EA230" s="190"/>
      <c r="EB230" s="190"/>
      <c r="EC230" s="190">
        <v>300</v>
      </c>
      <c r="ED230" s="190">
        <v>294</v>
      </c>
      <c r="EE230" s="190">
        <v>220</v>
      </c>
      <c r="EF230" s="190">
        <v>182</v>
      </c>
      <c r="EG230" s="190">
        <v>164</v>
      </c>
      <c r="EH230" s="212">
        <v>155</v>
      </c>
      <c r="EI230" s="213"/>
      <c r="EJ230" s="211">
        <v>41</v>
      </c>
      <c r="EK230" s="190">
        <v>40</v>
      </c>
      <c r="EL230" s="190">
        <v>40</v>
      </c>
      <c r="EM230" s="190">
        <v>40</v>
      </c>
      <c r="EN230" s="190"/>
      <c r="EO230" s="190"/>
      <c r="EP230" s="190"/>
      <c r="EQ230" s="190"/>
      <c r="ER230" s="190"/>
      <c r="ES230" s="190"/>
      <c r="ET230" s="190">
        <v>40</v>
      </c>
      <c r="EU230" s="190">
        <v>45</v>
      </c>
      <c r="EV230" s="190">
        <v>40</v>
      </c>
      <c r="EW230" s="190">
        <v>40</v>
      </c>
      <c r="EX230" s="212">
        <v>40</v>
      </c>
      <c r="EY230" s="211"/>
      <c r="EZ230" s="75">
        <f t="shared" si="186"/>
        <v>-3.7018689484350373E-2</v>
      </c>
      <c r="FA230" s="89">
        <f t="shared" si="191"/>
        <v>-0.1</v>
      </c>
      <c r="FB230" s="212"/>
      <c r="FC230" s="213">
        <f t="shared" si="160"/>
        <v>21</v>
      </c>
      <c r="FD230" s="213">
        <f t="shared" si="161"/>
        <v>20</v>
      </c>
      <c r="FE230" s="213">
        <f t="shared" si="162"/>
        <v>20</v>
      </c>
      <c r="FF230" s="213">
        <f t="shared" si="163"/>
        <v>20</v>
      </c>
      <c r="FG230" s="213"/>
      <c r="FH230" s="213"/>
      <c r="FI230" s="213"/>
      <c r="FJ230" s="213"/>
      <c r="FK230" s="213"/>
      <c r="FL230" s="213"/>
      <c r="FM230" s="213">
        <f t="shared" si="164"/>
        <v>20</v>
      </c>
      <c r="FN230" s="213">
        <f t="shared" si="165"/>
        <v>25</v>
      </c>
      <c r="FO230" s="213">
        <f t="shared" si="166"/>
        <v>20</v>
      </c>
      <c r="FP230" s="213">
        <f t="shared" si="167"/>
        <v>20</v>
      </c>
      <c r="FQ230" s="213">
        <f t="shared" si="168"/>
        <v>20</v>
      </c>
      <c r="FR230" s="213"/>
      <c r="FS230" s="211"/>
      <c r="FT230" s="190"/>
      <c r="FU230" s="190"/>
      <c r="FV230" s="190"/>
      <c r="FW230" s="190"/>
      <c r="FX230" s="190"/>
      <c r="FY230" s="190"/>
      <c r="FZ230" s="190"/>
      <c r="GA230" s="190"/>
      <c r="GB230" s="190"/>
      <c r="GC230" s="190"/>
      <c r="GD230" s="190"/>
      <c r="GE230" s="190"/>
      <c r="GF230" s="190"/>
      <c r="GG230" s="212"/>
    </row>
    <row r="231" spans="2:189">
      <c r="B231" s="33">
        <v>43529</v>
      </c>
      <c r="C231" s="30" t="s">
        <v>56</v>
      </c>
      <c r="D231" s="30">
        <v>2019</v>
      </c>
      <c r="E231" s="30" t="str">
        <f t="shared" ref="E231" si="203">D231&amp;C231</f>
        <v>2019S10</v>
      </c>
      <c r="F231" s="30" t="str">
        <f t="shared" si="133"/>
        <v>32019</v>
      </c>
      <c r="G231" s="208" t="str">
        <f>VLOOKUP(Horizontal!$C231&amp;Horizontal!$B231&amp;Horizontal!G$11,Vertical!$E:$O,G$10,0)</f>
        <v>-15,1</v>
      </c>
      <c r="H231" s="207">
        <f>(VLOOKUP(Horizontal!$C231&amp;Horizontal!$B231&amp;Horizontal!H$11,Vertical!$E:$O,H$10,0))+0</f>
        <v>248.08</v>
      </c>
      <c r="I231" s="207">
        <f>(VLOOKUP(Horizontal!$C231&amp;Horizontal!$B231&amp;Horizontal!I$11,Vertical!$E:$O,I$10,0))+0</f>
        <v>213.64</v>
      </c>
      <c r="J231" s="207">
        <f>(VLOOKUP(Horizontal!$C231&amp;Horizontal!$B231&amp;Horizontal!J$11,Vertical!$E:$O,J$10,0))+0</f>
        <v>246.5</v>
      </c>
      <c r="K231" s="207">
        <f>(VLOOKUP(Horizontal!$C231&amp;Horizontal!$B231&amp;Horizontal!K$11,Vertical!$E:$O,K$10,0))+0</f>
        <v>265.86</v>
      </c>
      <c r="L231" s="207">
        <f>(VLOOKUP(Horizontal!$C231&amp;Horizontal!$B231&amp;Horizontal!L$11,Vertical!$E:$O,L$10,0))+0</f>
        <v>299.32</v>
      </c>
      <c r="M231" s="207">
        <f>(VLOOKUP(Horizontal!$C231&amp;Horizontal!$B231&amp;Horizontal!M$11,Vertical!$E:$O,M$10,0))+0</f>
        <v>208.46</v>
      </c>
      <c r="N231" s="207">
        <f>(VLOOKUP(Horizontal!$C231&amp;Horizontal!$B231&amp;Horizontal!N$11,Vertical!$E:$O,N$10,0))+0</f>
        <v>184.97</v>
      </c>
      <c r="O231" s="207">
        <f>(VLOOKUP(Horizontal!$C231&amp;Horizontal!$B231&amp;Horizontal!O$11,Vertical!$E:$O,O$10,0))+0</f>
        <v>165.41</v>
      </c>
      <c r="P231" s="209">
        <f>(VLOOKUP(Horizontal!$C231&amp;Horizontal!$B231&amp;Horizontal!P$11,Vertical!$E:$O,P$10,0))+0</f>
        <v>154.68</v>
      </c>
      <c r="Q231" s="210">
        <f>(VLOOKUP(Horizontal!$C231&amp;Horizontal!$B231&amp;Horizontal!Q$11,Vertical!$E:$O,Q$10,0))+0</f>
        <v>53</v>
      </c>
      <c r="R231" s="207">
        <f>(VLOOKUP(Horizontal!$C231&amp;Horizontal!$B231&amp;Horizontal!R$11,Vertical!$E:$O,R$10,0))+0</f>
        <v>53</v>
      </c>
      <c r="S231" s="207">
        <f>(VLOOKUP(Horizontal!$C231&amp;Horizontal!$B231&amp;Horizontal!S$11,Vertical!$E:$O,S$10,0))+0</f>
        <v>49</v>
      </c>
      <c r="T231" s="207">
        <f>(VLOOKUP(Horizontal!$C231&amp;Horizontal!$B231&amp;Horizontal!T$11,Vertical!$E:$O,T$10,0))+0</f>
        <v>44</v>
      </c>
      <c r="U231" s="207">
        <f>(VLOOKUP(Horizontal!$C231&amp;Horizontal!$B231&amp;Horizontal!U$11,Vertical!$E:$O,U$10,0))+0</f>
        <v>45</v>
      </c>
      <c r="V231" s="207">
        <f>(VLOOKUP(Horizontal!$C231&amp;Horizontal!$B231&amp;Horizontal!V$11,Vertical!$E:$O,V$10,0))+0</f>
        <v>40</v>
      </c>
      <c r="W231" s="207">
        <f>(VLOOKUP(Horizontal!$C231&amp;Horizontal!$B231&amp;Horizontal!W$11,Vertical!$E:$O,W$10,0))+0</f>
        <v>36</v>
      </c>
      <c r="X231" s="207">
        <f>(VLOOKUP(Horizontal!$C231&amp;Horizontal!$B231&amp;Horizontal!X$11,Vertical!$E:$O,X$10,0))+0</f>
        <v>33</v>
      </c>
      <c r="Y231" s="209">
        <f>(VLOOKUP(Horizontal!$C231&amp;Horizontal!$B231&amp;Horizontal!Y$11,Vertical!$E:$O,Y$10,0))+0</f>
        <v>29</v>
      </c>
      <c r="Z231" s="210">
        <f>(VLOOKUP(Horizontal!$C231&amp;Horizontal!$B231&amp;Horizontal!Z$11,Vertical!$E:$O,Z$10,0))+0</f>
        <v>100</v>
      </c>
      <c r="AA231" s="207">
        <f>(VLOOKUP(Horizontal!$C231&amp;Horizontal!$B231&amp;Horizontal!AA$11,Vertical!$E:$O,AA$10,0))+0</f>
        <v>100</v>
      </c>
      <c r="AB231" s="207">
        <f>(VLOOKUP(Horizontal!$C231&amp;Horizontal!$B231&amp;Horizontal!AB$11,Vertical!$E:$O,AB$10,0))+0</f>
        <v>87.5</v>
      </c>
      <c r="AC231" s="207">
        <f>(VLOOKUP(Horizontal!$C231&amp;Horizontal!$B231&amp;Horizontal!AC$11,Vertical!$E:$O,AC$10,0))+0</f>
        <v>87.5</v>
      </c>
      <c r="AD231" s="207">
        <f>(VLOOKUP(Horizontal!$C231&amp;Horizontal!$B231&amp;Horizontal!AD$11,Vertical!$E:$O,AD$10,0))+0</f>
        <v>45</v>
      </c>
      <c r="AE231" s="207">
        <f>(VLOOKUP(Horizontal!$C231&amp;Horizontal!$B231&amp;Horizontal!AE$11,Vertical!$E:$O,AE$10,0))+0</f>
        <v>23.81</v>
      </c>
      <c r="AF231" s="207">
        <f>(VLOOKUP(Horizontal!$C231&amp;Horizontal!$B231&amp;Horizontal!AF$11,Vertical!$E:$O,AF$10,0))+0</f>
        <v>26.09</v>
      </c>
      <c r="AG231" s="207">
        <f>(VLOOKUP(Horizontal!$C231&amp;Horizontal!$B231&amp;Horizontal!AG$11,Vertical!$E:$O,AG$10,0))+0</f>
        <v>14.29</v>
      </c>
      <c r="AH231" s="209">
        <f>(VLOOKUP(Horizontal!$C231&amp;Horizontal!$B231&amp;Horizontal!AH$11,Vertical!$E:$O,AH$10,0))+0</f>
        <v>20</v>
      </c>
      <c r="AI231" s="210">
        <f>(VLOOKUP(Horizontal!$C231&amp;Horizontal!$B231&amp;Horizontal!AI$11,Vertical!$E:$O,AI$10,0))+0</f>
        <v>0</v>
      </c>
      <c r="AJ231" s="207">
        <f>(VLOOKUP(Horizontal!$C231&amp;Horizontal!$B231&amp;Horizontal!AJ$11,Vertical!$E:$O,AJ$10,0))+0</f>
        <v>0</v>
      </c>
      <c r="AK231" s="207">
        <f>(VLOOKUP(Horizontal!$C231&amp;Horizontal!$B231&amp;Horizontal!AK$11,Vertical!$E:$O,AK$10,0))+0</f>
        <v>12.5</v>
      </c>
      <c r="AL231" s="207">
        <f>(VLOOKUP(Horizontal!$C231&amp;Horizontal!$B231&amp;Horizontal!AL$11,Vertical!$E:$O,AL$10,0))+0</f>
        <v>12.5</v>
      </c>
      <c r="AM231" s="207">
        <f>(VLOOKUP(Horizontal!$C231&amp;Horizontal!$B231&amp;Horizontal!AM$11,Vertical!$E:$O,AM$10,0))+0</f>
        <v>20</v>
      </c>
      <c r="AN231" s="207">
        <f>(VLOOKUP(Horizontal!$C231&amp;Horizontal!$B231&amp;Horizontal!AN$11,Vertical!$E:$O,AN$10,0))+0</f>
        <v>42.86</v>
      </c>
      <c r="AO231" s="207">
        <f>(VLOOKUP(Horizontal!$C231&amp;Horizontal!$B231&amp;Horizontal!AO$11,Vertical!$E:$O,AO$10,0))+0</f>
        <v>47.83</v>
      </c>
      <c r="AP231" s="207">
        <f>(VLOOKUP(Horizontal!$C231&amp;Horizontal!$B231&amp;Horizontal!AP$11,Vertical!$E:$O,AP$10,0))+0</f>
        <v>61.9</v>
      </c>
      <c r="AQ231" s="209">
        <f>(VLOOKUP(Horizontal!$C231&amp;Horizontal!$B231&amp;Horizontal!AQ$11,Vertical!$E:$O,AQ$10,0))+0</f>
        <v>55</v>
      </c>
      <c r="AR231" s="210">
        <f>(VLOOKUP(Horizontal!$C231&amp;Horizontal!$B231&amp;Horizontal!AR$11,Vertical!$E:$O,AR$10,0))+0</f>
        <v>0</v>
      </c>
      <c r="AS231" s="207">
        <f>(VLOOKUP(Horizontal!$C231&amp;Horizontal!$B231&amp;Horizontal!AS$11,Vertical!$E:$O,AS$10,0))+0</f>
        <v>0</v>
      </c>
      <c r="AT231" s="207">
        <f>(VLOOKUP(Horizontal!$C231&amp;Horizontal!$B231&amp;Horizontal!AT$11,Vertical!$E:$O,AT$10,0))+0</f>
        <v>0</v>
      </c>
      <c r="AU231" s="207">
        <f>(VLOOKUP(Horizontal!$C231&amp;Horizontal!$B231&amp;Horizontal!AU$11,Vertical!$E:$O,AU$10,0))+0</f>
        <v>0</v>
      </c>
      <c r="AV231" s="207">
        <f>(VLOOKUP(Horizontal!$C231&amp;Horizontal!$B231&amp;Horizontal!AV$11,Vertical!$E:$O,AV$10,0))+0</f>
        <v>35</v>
      </c>
      <c r="AW231" s="207">
        <f>(VLOOKUP(Horizontal!$C231&amp;Horizontal!$B231&amp;Horizontal!AW$11,Vertical!$E:$O,AW$10,0))+0</f>
        <v>33.33</v>
      </c>
      <c r="AX231" s="207">
        <f>(VLOOKUP(Horizontal!$C231&amp;Horizontal!$B231&amp;Horizontal!AX$11,Vertical!$E:$O,AX$10,0))+0</f>
        <v>26.09</v>
      </c>
      <c r="AY231" s="207">
        <f>(VLOOKUP(Horizontal!$C231&amp;Horizontal!$B231&amp;Horizontal!AY$11,Vertical!$E:$O,AY$10,0))+0</f>
        <v>23.81</v>
      </c>
      <c r="AZ231" s="209">
        <f>(VLOOKUP(Horizontal!$C231&amp;Horizontal!$B231&amp;Horizontal!AZ$11,Vertical!$E:$O,AZ$10,0))+0</f>
        <v>25</v>
      </c>
      <c r="BA231" s="208">
        <f>(VLOOKUP(Horizontal!$C231&amp;Horizontal!$B231&amp;Horizontal!BA$11,Vertical!$E:$O,BA$10,0))+0</f>
        <v>35.92</v>
      </c>
      <c r="BB231" s="210">
        <f>(VLOOKUP(Horizontal!$C231&amp;Horizontal!$B231&amp;Horizontal!BB$11,Vertical!$E:$O,BB$10,0))+0</f>
        <v>290.81</v>
      </c>
      <c r="BC231" s="207">
        <f>(VLOOKUP(Horizontal!$C231&amp;Horizontal!$B231&amp;Horizontal!BC$11,Vertical!$E:$O,BC$10,0))+0</f>
        <v>252.97</v>
      </c>
      <c r="BD231" s="207">
        <f>(VLOOKUP(Horizontal!$C231&amp;Horizontal!$B231&amp;Horizontal!BD$11,Vertical!$E:$O,BD$10,0))+0</f>
        <v>287.47000000000003</v>
      </c>
      <c r="BE231" s="207">
        <f>(VLOOKUP(Horizontal!$C231&amp;Horizontal!$B231&amp;Horizontal!BE$11,Vertical!$E:$O,BE$10,0))+0</f>
        <v>303.02</v>
      </c>
      <c r="BF231" s="207">
        <f>(VLOOKUP(Horizontal!$C231&amp;Horizontal!$B231&amp;Horizontal!BF$11,Vertical!$E:$O,BF$10,0))+0</f>
        <v>335.78</v>
      </c>
      <c r="BG231" s="207">
        <f>(VLOOKUP(Horizontal!$C231&amp;Horizontal!$B231&amp;Horizontal!BG$11,Vertical!$E:$O,BG$10,0))+0</f>
        <v>246.61</v>
      </c>
      <c r="BH231" s="207">
        <f>(VLOOKUP(Horizontal!$C231&amp;Horizontal!$B231&amp;Horizontal!BH$11,Vertical!$E:$O,BH$10,0))+0</f>
        <v>220.79</v>
      </c>
      <c r="BI231" s="207">
        <f>(VLOOKUP(Horizontal!$C231&amp;Horizontal!$B231&amp;Horizontal!BI$11,Vertical!$E:$O,BI$10,0))+0</f>
        <v>200.2</v>
      </c>
      <c r="BJ231" s="209">
        <f>(VLOOKUP(Horizontal!$C231&amp;Horizontal!$B231&amp;Horizontal!BJ$11,Vertical!$E:$O,BJ$10,0))+0</f>
        <v>190.34</v>
      </c>
      <c r="BK231" s="210">
        <f>(VLOOKUP(Horizontal!$C231&amp;Horizontal!$B231&amp;Horizontal!BK$11,Vertical!$E:$O,BK$10,0))+0</f>
        <v>52</v>
      </c>
      <c r="BL231" s="207">
        <f>(VLOOKUP(Horizontal!$C231&amp;Horizontal!$B231&amp;Horizontal!BL$11,Vertical!$E:$O,BL$10,0))+0</f>
        <v>48</v>
      </c>
      <c r="BM231" s="207">
        <f>(VLOOKUP(Horizontal!$C231&amp;Horizontal!$B231&amp;Horizontal!BM$11,Vertical!$E:$O,BM$10,0))+0</f>
        <v>47</v>
      </c>
      <c r="BN231" s="207">
        <f>(VLOOKUP(Horizontal!$C231&amp;Horizontal!$B231&amp;Horizontal!BN$11,Vertical!$E:$O,BN$10,0))+0</f>
        <v>46</v>
      </c>
      <c r="BO231" s="207">
        <f>(VLOOKUP(Horizontal!$C231&amp;Horizontal!$B231&amp;Horizontal!BO$11,Vertical!$E:$O,BO$10,0))+0</f>
        <v>45</v>
      </c>
      <c r="BP231" s="207">
        <f>(VLOOKUP(Horizontal!$C231&amp;Horizontal!$B231&amp;Horizontal!BP$11,Vertical!$E:$O,BP$10,0))+0</f>
        <v>37</v>
      </c>
      <c r="BQ231" s="207">
        <f>(VLOOKUP(Horizontal!$C231&amp;Horizontal!$B231&amp;Horizontal!BQ$11,Vertical!$E:$O,BQ$10,0))+0</f>
        <v>33</v>
      </c>
      <c r="BR231" s="207">
        <f>(VLOOKUP(Horizontal!$C231&amp;Horizontal!$B231&amp;Horizontal!BR$11,Vertical!$E:$O,BR$10,0))+0</f>
        <v>29</v>
      </c>
      <c r="BS231" s="209">
        <f>(VLOOKUP(Horizontal!$C231&amp;Horizontal!$B231&amp;Horizontal!BS$11,Vertical!$E:$O,BS$10,0))+0</f>
        <v>25</v>
      </c>
      <c r="BT231" s="210">
        <f>(VLOOKUP(Horizontal!$C231&amp;Horizontal!$B231&amp;Horizontal!BT$11,Vertical!$E:$O,BT$10,0))+0</f>
        <v>90</v>
      </c>
      <c r="BU231" s="207">
        <f>(VLOOKUP(Horizontal!$C231&amp;Horizontal!$B231&amp;Horizontal!BU$11,Vertical!$E:$O,BU$10,0))+0</f>
        <v>100</v>
      </c>
      <c r="BV231" s="207">
        <f>(VLOOKUP(Horizontal!$C231&amp;Horizontal!$B231&amp;Horizontal!BV$11,Vertical!$E:$O,BV$10,0))+0</f>
        <v>89.47</v>
      </c>
      <c r="BW231" s="207">
        <f>(VLOOKUP(Horizontal!$C231&amp;Horizontal!$B231&amp;Horizontal!BW$11,Vertical!$E:$O,BW$10,0))+0</f>
        <v>89.47</v>
      </c>
      <c r="BX231" s="207">
        <f>(VLOOKUP(Horizontal!$C231&amp;Horizontal!$B231&amp;Horizontal!BX$11,Vertical!$E:$O,BX$10,0))+0</f>
        <v>30</v>
      </c>
      <c r="BY231" s="207">
        <f>(VLOOKUP(Horizontal!$C231&amp;Horizontal!$B231&amp;Horizontal!BY$11,Vertical!$E:$O,BY$10,0))+0</f>
        <v>25</v>
      </c>
      <c r="BZ231" s="207">
        <f>(VLOOKUP(Horizontal!$C231&amp;Horizontal!$B231&amp;Horizontal!BZ$11,Vertical!$E:$O,BZ$10,0))+0</f>
        <v>25</v>
      </c>
      <c r="CA231" s="207">
        <f>(VLOOKUP(Horizontal!$C231&amp;Horizontal!$B231&amp;Horizontal!CA$11,Vertical!$E:$O,CA$10,0))+0</f>
        <v>23.81</v>
      </c>
      <c r="CB231" s="209">
        <f>(VLOOKUP(Horizontal!$C231&amp;Horizontal!$B231&amp;Horizontal!CB$11,Vertical!$E:$O,CB$10,0))+0</f>
        <v>22.73</v>
      </c>
      <c r="CC231" s="210">
        <f>(VLOOKUP(Horizontal!$C231&amp;Horizontal!$B231&amp;Horizontal!CC$11,Vertical!$E:$O,CC$10,0))+0</f>
        <v>0</v>
      </c>
      <c r="CD231" s="207">
        <f>(VLOOKUP(Horizontal!$C231&amp;Horizontal!$B231&amp;Horizontal!CD$11,Vertical!$E:$O,CD$10,0))+0</f>
        <v>0</v>
      </c>
      <c r="CE231" s="207">
        <f>(VLOOKUP(Horizontal!$C231&amp;Horizontal!$B231&amp;Horizontal!CE$11,Vertical!$E:$O,CE$10,0))+0</f>
        <v>5.26</v>
      </c>
      <c r="CF231" s="207">
        <f>(VLOOKUP(Horizontal!$C231&amp;Horizontal!$B231&amp;Horizontal!CF$11,Vertical!$E:$O,CF$10,0))+0</f>
        <v>5.26</v>
      </c>
      <c r="CG231" s="207">
        <f>(VLOOKUP(Horizontal!$C231&amp;Horizontal!$B231&amp;Horizontal!CG$11,Vertical!$E:$O,CG$10,0))+0</f>
        <v>30</v>
      </c>
      <c r="CH231" s="207">
        <f>(VLOOKUP(Horizontal!$C231&amp;Horizontal!$B231&amp;Horizontal!CH$11,Vertical!$E:$O,CH$10,0))+0</f>
        <v>45</v>
      </c>
      <c r="CI231" s="207">
        <f>(VLOOKUP(Horizontal!$C231&amp;Horizontal!$B231&amp;Horizontal!CI$11,Vertical!$E:$O,CI$10,0))+0</f>
        <v>45</v>
      </c>
      <c r="CJ231" s="207">
        <f>(VLOOKUP(Horizontal!$C231&amp;Horizontal!$B231&amp;Horizontal!CJ$11,Vertical!$E:$O,CJ$10,0))+0</f>
        <v>52.38</v>
      </c>
      <c r="CK231" s="209">
        <f>(VLOOKUP(Horizontal!$C231&amp;Horizontal!$B231&amp;Horizontal!CK$11,Vertical!$E:$O,CK$10,0))+0</f>
        <v>59.09</v>
      </c>
      <c r="CL231" s="210">
        <f>(VLOOKUP(Horizontal!$C231&amp;Horizontal!$B231&amp;Horizontal!CL$11,Vertical!$E:$O,CL$10,0))+0</f>
        <v>10</v>
      </c>
      <c r="CM231" s="207">
        <f>(VLOOKUP(Horizontal!$C231&amp;Horizontal!$B231&amp;Horizontal!CM$11,Vertical!$E:$O,CM$10,0))+0</f>
        <v>0</v>
      </c>
      <c r="CN231" s="207">
        <f>(VLOOKUP(Horizontal!$C231&amp;Horizontal!$B231&amp;Horizontal!CN$11,Vertical!$E:$O,CN$10,0))+0</f>
        <v>5.26</v>
      </c>
      <c r="CO231" s="207">
        <f>(VLOOKUP(Horizontal!$C231&amp;Horizontal!$B231&amp;Horizontal!CO$11,Vertical!$E:$O,CO$10,0))+0</f>
        <v>5.26</v>
      </c>
      <c r="CP231" s="207">
        <f>(VLOOKUP(Horizontal!$C231&amp;Horizontal!$B231&amp;Horizontal!CP$11,Vertical!$E:$O,CP$10,0))+0</f>
        <v>40</v>
      </c>
      <c r="CQ231" s="207">
        <f>(VLOOKUP(Horizontal!$C231&amp;Horizontal!$B231&amp;Horizontal!CQ$11,Vertical!$E:$O,CQ$10,0))+0</f>
        <v>30</v>
      </c>
      <c r="CR231" s="207">
        <f>(VLOOKUP(Horizontal!$C231&amp;Horizontal!$B231&amp;Horizontal!CR$11,Vertical!$E:$O,CR$10,0))+0</f>
        <v>30</v>
      </c>
      <c r="CS231" s="207">
        <f>(VLOOKUP(Horizontal!$C231&amp;Horizontal!$B231&amp;Horizontal!CS$11,Vertical!$E:$O,CS$10,0))+0</f>
        <v>23.81</v>
      </c>
      <c r="CT231" s="207">
        <f>(VLOOKUP(Horizontal!$C231&amp;Horizontal!$B231&amp;Horizontal!CT$11,Vertical!$E:$O,CT$10,0))+0</f>
        <v>18.18</v>
      </c>
      <c r="CU231" s="150"/>
      <c r="CV231" s="211">
        <f t="shared" si="174"/>
        <v>42.72999999999999</v>
      </c>
      <c r="CW231" s="190">
        <f t="shared" si="175"/>
        <v>39.330000000000013</v>
      </c>
      <c r="CX231" s="190">
        <f t="shared" si="176"/>
        <v>40.970000000000027</v>
      </c>
      <c r="CY231" s="190">
        <f t="shared" si="177"/>
        <v>37.159999999999968</v>
      </c>
      <c r="CZ231" s="190">
        <f t="shared" si="178"/>
        <v>36.45999999999998</v>
      </c>
      <c r="DA231" s="190">
        <f t="shared" si="179"/>
        <v>38.150000000000006</v>
      </c>
      <c r="DB231" s="190">
        <f t="shared" si="180"/>
        <v>35.819999999999993</v>
      </c>
      <c r="DC231" s="190">
        <f t="shared" si="181"/>
        <v>34.789999999999992</v>
      </c>
      <c r="DD231" s="212">
        <f t="shared" si="182"/>
        <v>35.659999999999997</v>
      </c>
      <c r="DE231" s="9">
        <v>170</v>
      </c>
      <c r="DF231" s="212">
        <f t="shared" si="183"/>
        <v>-39.622789598108682</v>
      </c>
      <c r="DG231" s="264"/>
      <c r="DH231" s="265"/>
      <c r="DI231" s="265"/>
      <c r="DJ231" s="266"/>
      <c r="DK231" s="190">
        <v>258.44</v>
      </c>
      <c r="DL231" s="190">
        <v>258.44</v>
      </c>
      <c r="DM231" s="190">
        <v>155.65</v>
      </c>
      <c r="DN231" s="212">
        <v>0</v>
      </c>
      <c r="DO231" s="190">
        <v>251.81</v>
      </c>
      <c r="DP231" s="190">
        <v>251.81</v>
      </c>
      <c r="DQ231" s="190">
        <v>164.36</v>
      </c>
      <c r="DR231" s="212">
        <v>42.35</v>
      </c>
      <c r="DS231" s="150"/>
      <c r="DT231" s="190">
        <v>256</v>
      </c>
      <c r="DU231" s="190">
        <v>228</v>
      </c>
      <c r="DV231" s="190">
        <v>250</v>
      </c>
      <c r="DW231" s="190">
        <v>260</v>
      </c>
      <c r="DX231" s="190"/>
      <c r="DY231" s="190"/>
      <c r="DZ231" s="190"/>
      <c r="EA231" s="190"/>
      <c r="EB231" s="190"/>
      <c r="EC231" s="190"/>
      <c r="ED231" s="190">
        <v>307</v>
      </c>
      <c r="EE231" s="190">
        <v>220</v>
      </c>
      <c r="EF231" s="190">
        <v>185</v>
      </c>
      <c r="EG231" s="190">
        <v>165</v>
      </c>
      <c r="EH231" s="212">
        <v>160</v>
      </c>
      <c r="EI231" s="213"/>
      <c r="EJ231" s="211">
        <v>45</v>
      </c>
      <c r="EK231" s="190">
        <v>40</v>
      </c>
      <c r="EL231" s="190">
        <v>40</v>
      </c>
      <c r="EM231" s="190">
        <v>40</v>
      </c>
      <c r="EN231" s="190"/>
      <c r="EO231" s="190"/>
      <c r="EP231" s="190"/>
      <c r="EQ231" s="190"/>
      <c r="ER231" s="190"/>
      <c r="ES231" s="190"/>
      <c r="ET231" s="190">
        <v>40</v>
      </c>
      <c r="EU231" s="190">
        <v>45</v>
      </c>
      <c r="EV231" s="190">
        <v>40</v>
      </c>
      <c r="EW231" s="190">
        <v>40</v>
      </c>
      <c r="EX231" s="212">
        <v>40</v>
      </c>
      <c r="EY231" s="211"/>
      <c r="EZ231" s="75">
        <f t="shared" si="186"/>
        <v>-5.5699004057543335E-2</v>
      </c>
      <c r="FA231" s="89">
        <f t="shared" si="191"/>
        <v>-0.1</v>
      </c>
      <c r="FB231" s="212"/>
      <c r="FC231" s="213">
        <f t="shared" si="160"/>
        <v>25</v>
      </c>
      <c r="FD231" s="213">
        <f t="shared" si="161"/>
        <v>20</v>
      </c>
      <c r="FE231" s="213">
        <f t="shared" si="162"/>
        <v>20</v>
      </c>
      <c r="FF231" s="213">
        <f t="shared" si="163"/>
        <v>20</v>
      </c>
      <c r="FG231" s="213"/>
      <c r="FH231" s="213"/>
      <c r="FI231" s="213"/>
      <c r="FJ231" s="213"/>
      <c r="FK231" s="213"/>
      <c r="FL231" s="213"/>
      <c r="FM231" s="213">
        <f t="shared" si="164"/>
        <v>20</v>
      </c>
      <c r="FN231" s="213">
        <f t="shared" si="165"/>
        <v>25</v>
      </c>
      <c r="FO231" s="213">
        <f t="shared" si="166"/>
        <v>20</v>
      </c>
      <c r="FP231" s="213">
        <f t="shared" si="167"/>
        <v>20</v>
      </c>
      <c r="FQ231" s="213">
        <f t="shared" si="168"/>
        <v>20</v>
      </c>
      <c r="FR231" s="213"/>
      <c r="FS231" s="211"/>
      <c r="FT231" s="190"/>
      <c r="FU231" s="190"/>
      <c r="FV231" s="190"/>
      <c r="FW231" s="190"/>
      <c r="FX231" s="190"/>
      <c r="FY231" s="190"/>
      <c r="FZ231" s="190"/>
      <c r="GA231" s="190"/>
      <c r="GB231" s="190"/>
      <c r="GC231" s="190"/>
      <c r="GD231" s="190"/>
      <c r="GE231" s="190"/>
      <c r="GF231" s="190"/>
      <c r="GG231" s="212"/>
    </row>
    <row r="232" spans="2:189">
      <c r="B232" s="33">
        <v>43536</v>
      </c>
      <c r="C232" s="30" t="s">
        <v>55</v>
      </c>
      <c r="D232" s="30">
        <v>2019</v>
      </c>
      <c r="E232" s="30" t="str">
        <f t="shared" ref="E232" si="204">D232&amp;C232</f>
        <v>2019S11</v>
      </c>
      <c r="F232" s="30" t="str">
        <f t="shared" si="133"/>
        <v>32019</v>
      </c>
      <c r="G232" s="208" t="str">
        <f>VLOOKUP(Horizontal!$C232&amp;Horizontal!$B232&amp;Horizontal!G$11,Vertical!$E:$O,G$10,0)</f>
        <v>-15,78</v>
      </c>
      <c r="H232" s="207">
        <f>(VLOOKUP(Horizontal!$C232&amp;Horizontal!$B232&amp;Horizontal!H$11,Vertical!$E:$O,H$10,0))+0</f>
        <v>243.68</v>
      </c>
      <c r="I232" s="207">
        <f>(VLOOKUP(Horizontal!$C232&amp;Horizontal!$B232&amp;Horizontal!I$11,Vertical!$E:$O,I$10,0))+0</f>
        <v>210.75</v>
      </c>
      <c r="J232" s="207">
        <f>(VLOOKUP(Horizontal!$C232&amp;Horizontal!$B232&amp;Horizontal!J$11,Vertical!$E:$O,J$10,0))+0</f>
        <v>244.25</v>
      </c>
      <c r="K232" s="207">
        <f>(VLOOKUP(Horizontal!$C232&amp;Horizontal!$B232&amp;Horizontal!K$11,Vertical!$E:$O,K$10,0))+0</f>
        <v>268.32</v>
      </c>
      <c r="L232" s="207">
        <f>(VLOOKUP(Horizontal!$C232&amp;Horizontal!$B232&amp;Horizontal!L$11,Vertical!$E:$O,L$10,0))+0</f>
        <v>299.67</v>
      </c>
      <c r="M232" s="207">
        <f>(VLOOKUP(Horizontal!$C232&amp;Horizontal!$B232&amp;Horizontal!M$11,Vertical!$E:$O,M$10,0))+0</f>
        <v>209.57</v>
      </c>
      <c r="N232" s="207">
        <f>(VLOOKUP(Horizontal!$C232&amp;Horizontal!$B232&amp;Horizontal!N$11,Vertical!$E:$O,N$10,0))+0</f>
        <v>185.47</v>
      </c>
      <c r="O232" s="207">
        <f>(VLOOKUP(Horizontal!$C232&amp;Horizontal!$B232&amp;Horizontal!O$11,Vertical!$E:$O,O$10,0))+0</f>
        <v>164.88</v>
      </c>
      <c r="P232" s="209">
        <f>(VLOOKUP(Horizontal!$C232&amp;Horizontal!$B232&amp;Horizontal!P$11,Vertical!$E:$O,P$10,0))+0</f>
        <v>155.46</v>
      </c>
      <c r="Q232" s="210">
        <f>(VLOOKUP(Horizontal!$C232&amp;Horizontal!$B232&amp;Horizontal!Q$11,Vertical!$E:$O,Q$10,0))+0</f>
        <v>60</v>
      </c>
      <c r="R232" s="207">
        <f>(VLOOKUP(Horizontal!$C232&amp;Horizontal!$B232&amp;Horizontal!R$11,Vertical!$E:$O,R$10,0))+0</f>
        <v>60</v>
      </c>
      <c r="S232" s="207">
        <f>(VLOOKUP(Horizontal!$C232&amp;Horizontal!$B232&amp;Horizontal!S$11,Vertical!$E:$O,S$10,0))+0</f>
        <v>53</v>
      </c>
      <c r="T232" s="207">
        <f>(VLOOKUP(Horizontal!$C232&amp;Horizontal!$B232&amp;Horizontal!T$11,Vertical!$E:$O,T$10,0))+0</f>
        <v>49</v>
      </c>
      <c r="U232" s="207">
        <f>(VLOOKUP(Horizontal!$C232&amp;Horizontal!$B232&amp;Horizontal!U$11,Vertical!$E:$O,U$10,0))+0</f>
        <v>47</v>
      </c>
      <c r="V232" s="207">
        <f>(VLOOKUP(Horizontal!$C232&amp;Horizontal!$B232&amp;Horizontal!V$11,Vertical!$E:$O,V$10,0))+0</f>
        <v>41</v>
      </c>
      <c r="W232" s="207">
        <f>(VLOOKUP(Horizontal!$C232&amp;Horizontal!$B232&amp;Horizontal!W$11,Vertical!$E:$O,W$10,0))+0</f>
        <v>35</v>
      </c>
      <c r="X232" s="207">
        <f>(VLOOKUP(Horizontal!$C232&amp;Horizontal!$B232&amp;Horizontal!X$11,Vertical!$E:$O,X$10,0))+0</f>
        <v>30</v>
      </c>
      <c r="Y232" s="209">
        <f>(VLOOKUP(Horizontal!$C232&amp;Horizontal!$B232&amp;Horizontal!Y$11,Vertical!$E:$O,Y$10,0))+0</f>
        <v>25</v>
      </c>
      <c r="Z232" s="210">
        <f>(VLOOKUP(Horizontal!$C232&amp;Horizontal!$B232&amp;Horizontal!Z$11,Vertical!$E:$O,Z$10,0))+0</f>
        <v>90.91</v>
      </c>
      <c r="AA232" s="207">
        <f>(VLOOKUP(Horizontal!$C232&amp;Horizontal!$B232&amp;Horizontal!AA$11,Vertical!$E:$O,AA$10,0))+0</f>
        <v>65</v>
      </c>
      <c r="AB232" s="207">
        <f>(VLOOKUP(Horizontal!$C232&amp;Horizontal!$B232&amp;Horizontal!AB$11,Vertical!$E:$O,AB$10,0))+0</f>
        <v>70</v>
      </c>
      <c r="AC232" s="207">
        <f>(VLOOKUP(Horizontal!$C232&amp;Horizontal!$B232&amp;Horizontal!AC$11,Vertical!$E:$O,AC$10,0))+0</f>
        <v>36.840000000000003</v>
      </c>
      <c r="AD232" s="207">
        <f>(VLOOKUP(Horizontal!$C232&amp;Horizontal!$B232&amp;Horizontal!AD$11,Vertical!$E:$O,AD$10,0))+0</f>
        <v>25</v>
      </c>
      <c r="AE232" s="207">
        <f>(VLOOKUP(Horizontal!$C232&amp;Horizontal!$B232&amp;Horizontal!AE$11,Vertical!$E:$O,AE$10,0))+0</f>
        <v>20</v>
      </c>
      <c r="AF232" s="207">
        <f>(VLOOKUP(Horizontal!$C232&amp;Horizontal!$B232&amp;Horizontal!AF$11,Vertical!$E:$O,AF$10,0))+0</f>
        <v>14.29</v>
      </c>
      <c r="AG232" s="207">
        <f>(VLOOKUP(Horizontal!$C232&amp;Horizontal!$B232&amp;Horizontal!AG$11,Vertical!$E:$O,AG$10,0))+0</f>
        <v>23.81</v>
      </c>
      <c r="AH232" s="209">
        <f>(VLOOKUP(Horizontal!$C232&amp;Horizontal!$B232&amp;Horizontal!AH$11,Vertical!$E:$O,AH$10,0))+0</f>
        <v>14.29</v>
      </c>
      <c r="AI232" s="210">
        <f>(VLOOKUP(Horizontal!$C232&amp;Horizontal!$B232&amp;Horizontal!AI$11,Vertical!$E:$O,AI$10,0))+0</f>
        <v>9.09</v>
      </c>
      <c r="AJ232" s="207">
        <f>(VLOOKUP(Horizontal!$C232&amp;Horizontal!$B232&amp;Horizontal!AJ$11,Vertical!$E:$O,AJ$10,0))+0</f>
        <v>10</v>
      </c>
      <c r="AK232" s="207">
        <f>(VLOOKUP(Horizontal!$C232&amp;Horizontal!$B232&amp;Horizontal!AK$11,Vertical!$E:$O,AK$10,0))+0</f>
        <v>10</v>
      </c>
      <c r="AL232" s="207">
        <f>(VLOOKUP(Horizontal!$C232&amp;Horizontal!$B232&amp;Horizontal!AL$11,Vertical!$E:$O,AL$10,0))+0</f>
        <v>10.53</v>
      </c>
      <c r="AM232" s="207">
        <f>(VLOOKUP(Horizontal!$C232&amp;Horizontal!$B232&amp;Horizontal!AM$11,Vertical!$E:$O,AM$10,0))+0</f>
        <v>35</v>
      </c>
      <c r="AN232" s="207">
        <f>(VLOOKUP(Horizontal!$C232&amp;Horizontal!$B232&amp;Horizontal!AN$11,Vertical!$E:$O,AN$10,0))+0</f>
        <v>25</v>
      </c>
      <c r="AO232" s="207">
        <f>(VLOOKUP(Horizontal!$C232&amp;Horizontal!$B232&amp;Horizontal!AO$11,Vertical!$E:$O,AO$10,0))+0</f>
        <v>47.62</v>
      </c>
      <c r="AP232" s="207">
        <f>(VLOOKUP(Horizontal!$C232&amp;Horizontal!$B232&amp;Horizontal!AP$11,Vertical!$E:$O,AP$10,0))+0</f>
        <v>66.67</v>
      </c>
      <c r="AQ232" s="209">
        <f>(VLOOKUP(Horizontal!$C232&amp;Horizontal!$B232&amp;Horizontal!AQ$11,Vertical!$E:$O,AQ$10,0))+0</f>
        <v>71.430000000000007</v>
      </c>
      <c r="AR232" s="210">
        <f>(VLOOKUP(Horizontal!$C232&amp;Horizontal!$B232&amp;Horizontal!AR$11,Vertical!$E:$O,AR$10,0))+0</f>
        <v>0</v>
      </c>
      <c r="AS232" s="207">
        <f>(VLOOKUP(Horizontal!$C232&amp;Horizontal!$B232&amp;Horizontal!AS$11,Vertical!$E:$O,AS$10,0))+0</f>
        <v>25</v>
      </c>
      <c r="AT232" s="207">
        <f>(VLOOKUP(Horizontal!$C232&amp;Horizontal!$B232&amp;Horizontal!AT$11,Vertical!$E:$O,AT$10,0))+0</f>
        <v>20</v>
      </c>
      <c r="AU232" s="207">
        <f>(VLOOKUP(Horizontal!$C232&amp;Horizontal!$B232&amp;Horizontal!AU$11,Vertical!$E:$O,AU$10,0))+0</f>
        <v>52.63</v>
      </c>
      <c r="AV232" s="207">
        <f>(VLOOKUP(Horizontal!$C232&amp;Horizontal!$B232&amp;Horizontal!AV$11,Vertical!$E:$O,AV$10,0))+0</f>
        <v>40</v>
      </c>
      <c r="AW232" s="207">
        <f>(VLOOKUP(Horizontal!$C232&amp;Horizontal!$B232&amp;Horizontal!AW$11,Vertical!$E:$O,AW$10,0))+0</f>
        <v>55</v>
      </c>
      <c r="AX232" s="207">
        <f>(VLOOKUP(Horizontal!$C232&amp;Horizontal!$B232&amp;Horizontal!AX$11,Vertical!$E:$O,AX$10,0))+0</f>
        <v>38.1</v>
      </c>
      <c r="AY232" s="207">
        <f>(VLOOKUP(Horizontal!$C232&amp;Horizontal!$B232&amp;Horizontal!AY$11,Vertical!$E:$O,AY$10,0))+0</f>
        <v>9.52</v>
      </c>
      <c r="AZ232" s="209">
        <f>(VLOOKUP(Horizontal!$C232&amp;Horizontal!$B232&amp;Horizontal!AZ$11,Vertical!$E:$O,AZ$10,0))+0</f>
        <v>14.29</v>
      </c>
      <c r="BA232" s="208">
        <f>(VLOOKUP(Horizontal!$C232&amp;Horizontal!$B232&amp;Horizontal!BA$11,Vertical!$E:$O,BA$10,0))+0</f>
        <v>38.25</v>
      </c>
      <c r="BB232" s="210">
        <f>(VLOOKUP(Horizontal!$C232&amp;Horizontal!$B232&amp;Horizontal!BB$11,Vertical!$E:$O,BB$10,0))+0</f>
        <v>287.16000000000003</v>
      </c>
      <c r="BC232" s="207">
        <f>(VLOOKUP(Horizontal!$C232&amp;Horizontal!$B232&amp;Horizontal!BC$11,Vertical!$E:$O,BC$10,0))+0</f>
        <v>250.68</v>
      </c>
      <c r="BD232" s="207">
        <f>(VLOOKUP(Horizontal!$C232&amp;Horizontal!$B232&amp;Horizontal!BD$11,Vertical!$E:$O,BD$10,0))+0</f>
        <v>285.87</v>
      </c>
      <c r="BE232" s="207">
        <f>(VLOOKUP(Horizontal!$C232&amp;Horizontal!$B232&amp;Horizontal!BE$11,Vertical!$E:$O,BE$10,0))+0</f>
        <v>304.33</v>
      </c>
      <c r="BF232" s="207">
        <f>(VLOOKUP(Horizontal!$C232&amp;Horizontal!$B232&amp;Horizontal!BF$11,Vertical!$E:$O,BF$10,0))+0</f>
        <v>336.31</v>
      </c>
      <c r="BG232" s="207">
        <f>(VLOOKUP(Horizontal!$C232&amp;Horizontal!$B232&amp;Horizontal!BG$11,Vertical!$E:$O,BG$10,0))+0</f>
        <v>247.29</v>
      </c>
      <c r="BH232" s="207">
        <f>(VLOOKUP(Horizontal!$C232&amp;Horizontal!$B232&amp;Horizontal!BH$11,Vertical!$E:$O,BH$10,0))+0</f>
        <v>219.99</v>
      </c>
      <c r="BI232" s="207">
        <f>(VLOOKUP(Horizontal!$C232&amp;Horizontal!$B232&amp;Horizontal!BI$11,Vertical!$E:$O,BI$10,0))+0</f>
        <v>199.75</v>
      </c>
      <c r="BJ232" s="209">
        <f>(VLOOKUP(Horizontal!$C232&amp;Horizontal!$B232&amp;Horizontal!BJ$11,Vertical!$E:$O,BJ$10,0))+0</f>
        <v>189.18</v>
      </c>
      <c r="BK232" s="210">
        <f>(VLOOKUP(Horizontal!$C232&amp;Horizontal!$B232&amp;Horizontal!BK$11,Vertical!$E:$O,BK$10,0))+0</f>
        <v>53</v>
      </c>
      <c r="BL232" s="207">
        <f>(VLOOKUP(Horizontal!$C232&amp;Horizontal!$B232&amp;Horizontal!BL$11,Vertical!$E:$O,BL$10,0))+0</f>
        <v>50</v>
      </c>
      <c r="BM232" s="207">
        <f>(VLOOKUP(Horizontal!$C232&amp;Horizontal!$B232&amp;Horizontal!BM$11,Vertical!$E:$O,BM$10,0))+0</f>
        <v>44</v>
      </c>
      <c r="BN232" s="207">
        <f>(VLOOKUP(Horizontal!$C232&amp;Horizontal!$B232&amp;Horizontal!BN$11,Vertical!$E:$O,BN$10,0))+0</f>
        <v>43</v>
      </c>
      <c r="BO232" s="207">
        <f>(VLOOKUP(Horizontal!$C232&amp;Horizontal!$B232&amp;Horizontal!BO$11,Vertical!$E:$O,BO$10,0))+0</f>
        <v>43</v>
      </c>
      <c r="BP232" s="207">
        <f>(VLOOKUP(Horizontal!$C232&amp;Horizontal!$B232&amp;Horizontal!BP$11,Vertical!$E:$O,BP$10,0))+0</f>
        <v>37</v>
      </c>
      <c r="BQ232" s="207">
        <f>(VLOOKUP(Horizontal!$C232&amp;Horizontal!$B232&amp;Horizontal!BQ$11,Vertical!$E:$O,BQ$10,0))+0</f>
        <v>33</v>
      </c>
      <c r="BR232" s="207">
        <f>(VLOOKUP(Horizontal!$C232&amp;Horizontal!$B232&amp;Horizontal!BR$11,Vertical!$E:$O,BR$10,0))+0</f>
        <v>29</v>
      </c>
      <c r="BS232" s="209">
        <f>(VLOOKUP(Horizontal!$C232&amp;Horizontal!$B232&amp;Horizontal!BS$11,Vertical!$E:$O,BS$10,0))+0</f>
        <v>24</v>
      </c>
      <c r="BT232" s="210">
        <f>(VLOOKUP(Horizontal!$C232&amp;Horizontal!$B232&amp;Horizontal!BT$11,Vertical!$E:$O,BT$10,0))+0</f>
        <v>47.37</v>
      </c>
      <c r="BU232" s="207">
        <f>(VLOOKUP(Horizontal!$C232&amp;Horizontal!$B232&amp;Horizontal!BU$11,Vertical!$E:$O,BU$10,0))+0</f>
        <v>57.89</v>
      </c>
      <c r="BV232" s="207">
        <f>(VLOOKUP(Horizontal!$C232&amp;Horizontal!$B232&amp;Horizontal!BV$11,Vertical!$E:$O,BV$10,0))+0</f>
        <v>66.67</v>
      </c>
      <c r="BW232" s="207">
        <f>(VLOOKUP(Horizontal!$C232&amp;Horizontal!$B232&amp;Horizontal!BW$11,Vertical!$E:$O,BW$10,0))+0</f>
        <v>40</v>
      </c>
      <c r="BX232" s="207">
        <f>(VLOOKUP(Horizontal!$C232&amp;Horizontal!$B232&amp;Horizontal!BX$11,Vertical!$E:$O,BX$10,0))+0</f>
        <v>31.25</v>
      </c>
      <c r="BY232" s="207">
        <f>(VLOOKUP(Horizontal!$C232&amp;Horizontal!$B232&amp;Horizontal!BY$11,Vertical!$E:$O,BY$10,0))+0</f>
        <v>46.15</v>
      </c>
      <c r="BZ232" s="207">
        <f>(VLOOKUP(Horizontal!$C232&amp;Horizontal!$B232&amp;Horizontal!BZ$11,Vertical!$E:$O,BZ$10,0))+0</f>
        <v>17.649999999999999</v>
      </c>
      <c r="CA232" s="207">
        <f>(VLOOKUP(Horizontal!$C232&amp;Horizontal!$B232&amp;Horizontal!CA$11,Vertical!$E:$O,CA$10,0))+0</f>
        <v>22.22</v>
      </c>
      <c r="CB232" s="209">
        <f>(VLOOKUP(Horizontal!$C232&amp;Horizontal!$B232&amp;Horizontal!CB$11,Vertical!$E:$O,CB$10,0))+0</f>
        <v>5.56</v>
      </c>
      <c r="CC232" s="210">
        <f>(VLOOKUP(Horizontal!$C232&amp;Horizontal!$B232&amp;Horizontal!CC$11,Vertical!$E:$O,CC$10,0))+0</f>
        <v>31.58</v>
      </c>
      <c r="CD232" s="207">
        <f>(VLOOKUP(Horizontal!$C232&amp;Horizontal!$B232&amp;Horizontal!CD$11,Vertical!$E:$O,CD$10,0))+0</f>
        <v>21.05</v>
      </c>
      <c r="CE232" s="207">
        <f>(VLOOKUP(Horizontal!$C232&amp;Horizontal!$B232&amp;Horizontal!CE$11,Vertical!$E:$O,CE$10,0))+0</f>
        <v>6.67</v>
      </c>
      <c r="CF232" s="207">
        <f>(VLOOKUP(Horizontal!$C232&amp;Horizontal!$B232&amp;Horizontal!CF$11,Vertical!$E:$O,CF$10,0))+0</f>
        <v>6.67</v>
      </c>
      <c r="CG232" s="207">
        <f>(VLOOKUP(Horizontal!$C232&amp;Horizontal!$B232&amp;Horizontal!CG$11,Vertical!$E:$O,CG$10,0))+0</f>
        <v>6.25</v>
      </c>
      <c r="CH232" s="207">
        <f>(VLOOKUP(Horizontal!$C232&amp;Horizontal!$B232&amp;Horizontal!CH$11,Vertical!$E:$O,CH$10,0))+0</f>
        <v>23.08</v>
      </c>
      <c r="CI232" s="207">
        <f>(VLOOKUP(Horizontal!$C232&amp;Horizontal!$B232&amp;Horizontal!CI$11,Vertical!$E:$O,CI$10,0))+0</f>
        <v>58.82</v>
      </c>
      <c r="CJ232" s="207">
        <f>(VLOOKUP(Horizontal!$C232&amp;Horizontal!$B232&amp;Horizontal!CJ$11,Vertical!$E:$O,CJ$10,0))+0</f>
        <v>55.56</v>
      </c>
      <c r="CK232" s="209">
        <f>(VLOOKUP(Horizontal!$C232&amp;Horizontal!$B232&amp;Horizontal!CK$11,Vertical!$E:$O,CK$10,0))+0</f>
        <v>66.67</v>
      </c>
      <c r="CL232" s="210">
        <f>(VLOOKUP(Horizontal!$C232&amp;Horizontal!$B232&amp;Horizontal!CL$11,Vertical!$E:$O,CL$10,0))+0</f>
        <v>21.05</v>
      </c>
      <c r="CM232" s="207">
        <f>(VLOOKUP(Horizontal!$C232&amp;Horizontal!$B232&amp;Horizontal!CM$11,Vertical!$E:$O,CM$10,0))+0</f>
        <v>21.05</v>
      </c>
      <c r="CN232" s="207">
        <f>(VLOOKUP(Horizontal!$C232&amp;Horizontal!$B232&amp;Horizontal!CN$11,Vertical!$E:$O,CN$10,0))+0</f>
        <v>26.67</v>
      </c>
      <c r="CO232" s="207">
        <f>(VLOOKUP(Horizontal!$C232&amp;Horizontal!$B232&amp;Horizontal!CO$11,Vertical!$E:$O,CO$10,0))+0</f>
        <v>53.33</v>
      </c>
      <c r="CP232" s="207">
        <f>(VLOOKUP(Horizontal!$C232&amp;Horizontal!$B232&amp;Horizontal!CP$11,Vertical!$E:$O,CP$10,0))+0</f>
        <v>62.5</v>
      </c>
      <c r="CQ232" s="207">
        <f>(VLOOKUP(Horizontal!$C232&amp;Horizontal!$B232&amp;Horizontal!CQ$11,Vertical!$E:$O,CQ$10,0))+0</f>
        <v>30.77</v>
      </c>
      <c r="CR232" s="207">
        <f>(VLOOKUP(Horizontal!$C232&amp;Horizontal!$B232&amp;Horizontal!CR$11,Vertical!$E:$O,CR$10,0))+0</f>
        <v>23.53</v>
      </c>
      <c r="CS232" s="207">
        <f>(VLOOKUP(Horizontal!$C232&amp;Horizontal!$B232&amp;Horizontal!CS$11,Vertical!$E:$O,CS$10,0))+0</f>
        <v>22.22</v>
      </c>
      <c r="CT232" s="207">
        <f>(VLOOKUP(Horizontal!$C232&amp;Horizontal!$B232&amp;Horizontal!CT$11,Vertical!$E:$O,CT$10,0))+0</f>
        <v>27.78</v>
      </c>
      <c r="CU232" s="150"/>
      <c r="CV232" s="211">
        <f t="shared" si="174"/>
        <v>43.480000000000018</v>
      </c>
      <c r="CW232" s="190">
        <f t="shared" si="175"/>
        <v>39.930000000000007</v>
      </c>
      <c r="CX232" s="190">
        <f t="shared" si="176"/>
        <v>41.620000000000005</v>
      </c>
      <c r="CY232" s="190">
        <f t="shared" si="177"/>
        <v>36.009999999999991</v>
      </c>
      <c r="CZ232" s="190">
        <f t="shared" si="178"/>
        <v>36.639999999999986</v>
      </c>
      <c r="DA232" s="190">
        <f t="shared" si="179"/>
        <v>37.72</v>
      </c>
      <c r="DB232" s="190">
        <f t="shared" si="180"/>
        <v>34.52000000000001</v>
      </c>
      <c r="DC232" s="190">
        <f t="shared" si="181"/>
        <v>34.870000000000005</v>
      </c>
      <c r="DD232" s="212">
        <f t="shared" si="182"/>
        <v>33.72</v>
      </c>
      <c r="DE232" s="9">
        <v>170</v>
      </c>
      <c r="DF232" s="212">
        <f t="shared" si="183"/>
        <v>-35.222789598108676</v>
      </c>
      <c r="DG232" s="264"/>
      <c r="DH232" s="265"/>
      <c r="DI232" s="265"/>
      <c r="DJ232" s="266"/>
      <c r="DK232" s="190">
        <v>258.55</v>
      </c>
      <c r="DL232" s="190">
        <v>258.55</v>
      </c>
      <c r="DM232" s="190">
        <v>162.34</v>
      </c>
      <c r="DN232" s="212">
        <v>0</v>
      </c>
      <c r="DO232" s="190">
        <v>250.06</v>
      </c>
      <c r="DP232" s="190">
        <v>250.06</v>
      </c>
      <c r="DQ232" s="190">
        <v>160.22</v>
      </c>
      <c r="DR232" s="212">
        <v>42.35</v>
      </c>
      <c r="DS232" s="150"/>
      <c r="DT232" s="190">
        <v>231</v>
      </c>
      <c r="DU232" s="190">
        <v>190</v>
      </c>
      <c r="DV232" s="190">
        <v>231</v>
      </c>
      <c r="DW232" s="190">
        <v>265</v>
      </c>
      <c r="DX232" s="190"/>
      <c r="DY232" s="190"/>
      <c r="DZ232" s="190"/>
      <c r="EA232" s="190"/>
      <c r="EB232" s="190"/>
      <c r="EC232" s="190"/>
      <c r="ED232" s="190">
        <v>303</v>
      </c>
      <c r="EE232" s="190">
        <v>225</v>
      </c>
      <c r="EF232" s="190">
        <v>185</v>
      </c>
      <c r="EG232" s="190">
        <v>160</v>
      </c>
      <c r="EH232" s="212">
        <v>155</v>
      </c>
      <c r="EI232" s="213"/>
      <c r="EJ232" s="211">
        <v>45</v>
      </c>
      <c r="EK232" s="190">
        <v>40</v>
      </c>
      <c r="EL232" s="190">
        <v>40</v>
      </c>
      <c r="EM232" s="190">
        <v>40</v>
      </c>
      <c r="EN232" s="190"/>
      <c r="EO232" s="190"/>
      <c r="EP232" s="190"/>
      <c r="EQ232" s="190"/>
      <c r="ER232" s="190"/>
      <c r="ES232" s="190"/>
      <c r="ET232" s="190">
        <v>40</v>
      </c>
      <c r="EU232" s="190">
        <v>50</v>
      </c>
      <c r="EV232" s="190">
        <v>50</v>
      </c>
      <c r="EW232" s="190">
        <v>45</v>
      </c>
      <c r="EX232" s="212">
        <v>40</v>
      </c>
      <c r="EY232" s="211"/>
      <c r="EZ232" s="75">
        <f t="shared" si="186"/>
        <v>-6.3943593484074884E-2</v>
      </c>
      <c r="FA232" s="89">
        <f t="shared" si="191"/>
        <v>-0.1</v>
      </c>
      <c r="FB232" s="212"/>
      <c r="FC232" s="213">
        <f t="shared" si="160"/>
        <v>25</v>
      </c>
      <c r="FD232" s="213">
        <f t="shared" si="161"/>
        <v>20</v>
      </c>
      <c r="FE232" s="213">
        <f t="shared" si="162"/>
        <v>20</v>
      </c>
      <c r="FF232" s="213">
        <f t="shared" si="163"/>
        <v>20</v>
      </c>
      <c r="FG232" s="213"/>
      <c r="FH232" s="213"/>
      <c r="FI232" s="213"/>
      <c r="FJ232" s="213"/>
      <c r="FK232" s="213"/>
      <c r="FL232" s="213"/>
      <c r="FM232" s="213">
        <f t="shared" si="164"/>
        <v>20</v>
      </c>
      <c r="FN232" s="213">
        <f t="shared" si="165"/>
        <v>30</v>
      </c>
      <c r="FO232" s="213">
        <f t="shared" si="166"/>
        <v>30</v>
      </c>
      <c r="FP232" s="213">
        <f t="shared" si="167"/>
        <v>25</v>
      </c>
      <c r="FQ232" s="213">
        <f t="shared" si="168"/>
        <v>20</v>
      </c>
      <c r="FR232" s="213"/>
      <c r="FS232" s="211"/>
      <c r="FT232" s="190"/>
      <c r="FU232" s="190"/>
      <c r="FV232" s="190"/>
      <c r="FW232" s="190"/>
      <c r="FX232" s="190"/>
      <c r="FY232" s="190"/>
      <c r="FZ232" s="190"/>
      <c r="GA232" s="190"/>
      <c r="GB232" s="190"/>
      <c r="GC232" s="190"/>
      <c r="GD232" s="190"/>
      <c r="GE232" s="190"/>
      <c r="GF232" s="190"/>
      <c r="GG232" s="212"/>
    </row>
    <row r="233" spans="2:189">
      <c r="B233" s="33">
        <v>43543</v>
      </c>
      <c r="C233" s="30" t="s">
        <v>54</v>
      </c>
      <c r="D233" s="30">
        <v>2019</v>
      </c>
      <c r="E233" s="30" t="str">
        <f t="shared" ref="E233" si="205">D233&amp;C233</f>
        <v>2019S12</v>
      </c>
      <c r="F233" s="30" t="str">
        <f t="shared" si="133"/>
        <v>32019</v>
      </c>
      <c r="G233" s="208" t="str">
        <f>VLOOKUP(Horizontal!$C233&amp;Horizontal!$B233&amp;Horizontal!G$11,Vertical!$E:$O,G$10,0)</f>
        <v>-10,58</v>
      </c>
      <c r="H233" s="207">
        <f>(VLOOKUP(Horizontal!$C233&amp;Horizontal!$B233&amp;Horizontal!H$11,Vertical!$E:$O,H$10,0))+0</f>
        <v>222.03</v>
      </c>
      <c r="I233" s="207">
        <f>(VLOOKUP(Horizontal!$C233&amp;Horizontal!$B233&amp;Horizontal!I$11,Vertical!$E:$O,I$10,0))+0</f>
        <v>178.1</v>
      </c>
      <c r="J233" s="207">
        <f>(VLOOKUP(Horizontal!$C233&amp;Horizontal!$B233&amp;Horizontal!J$11,Vertical!$E:$O,J$10,0))+0</f>
        <v>219.91</v>
      </c>
      <c r="K233" s="207">
        <f>(VLOOKUP(Horizontal!$C233&amp;Horizontal!$B233&amp;Horizontal!K$11,Vertical!$E:$O,K$10,0))+0</f>
        <v>254.16</v>
      </c>
      <c r="L233" s="207">
        <f>(VLOOKUP(Horizontal!$C233&amp;Horizontal!$B233&amp;Horizontal!L$11,Vertical!$E:$O,L$10,0))+0</f>
        <v>295.14</v>
      </c>
      <c r="M233" s="207">
        <f>(VLOOKUP(Horizontal!$C233&amp;Horizontal!$B233&amp;Horizontal!M$11,Vertical!$E:$O,M$10,0))+0</f>
        <v>211.88</v>
      </c>
      <c r="N233" s="207">
        <f>(VLOOKUP(Horizontal!$C233&amp;Horizontal!$B233&amp;Horizontal!N$11,Vertical!$E:$O,N$10,0))+0</f>
        <v>185.46</v>
      </c>
      <c r="O233" s="207">
        <f>(VLOOKUP(Horizontal!$C233&amp;Horizontal!$B233&amp;Horizontal!O$11,Vertical!$E:$O,O$10,0))+0</f>
        <v>165.72</v>
      </c>
      <c r="P233" s="209">
        <f>(VLOOKUP(Horizontal!$C233&amp;Horizontal!$B233&amp;Horizontal!P$11,Vertical!$E:$O,P$10,0))+0</f>
        <v>155.79</v>
      </c>
      <c r="Q233" s="210">
        <f>(VLOOKUP(Horizontal!$C233&amp;Horizontal!$B233&amp;Horizontal!Q$11,Vertical!$E:$O,Q$10,0))+0</f>
        <v>51</v>
      </c>
      <c r="R233" s="207">
        <f>(VLOOKUP(Horizontal!$C233&amp;Horizontal!$B233&amp;Horizontal!R$11,Vertical!$E:$O,R$10,0))+0</f>
        <v>56</v>
      </c>
      <c r="S233" s="207">
        <f>(VLOOKUP(Horizontal!$C233&amp;Horizontal!$B233&amp;Horizontal!S$11,Vertical!$E:$O,S$10,0))+0</f>
        <v>53</v>
      </c>
      <c r="T233" s="207">
        <f>(VLOOKUP(Horizontal!$C233&amp;Horizontal!$B233&amp;Horizontal!T$11,Vertical!$E:$O,T$10,0))+0</f>
        <v>47</v>
      </c>
      <c r="U233" s="207">
        <f>(VLOOKUP(Horizontal!$C233&amp;Horizontal!$B233&amp;Horizontal!U$11,Vertical!$E:$O,U$10,0))+0</f>
        <v>47</v>
      </c>
      <c r="V233" s="207">
        <f>(VLOOKUP(Horizontal!$C233&amp;Horizontal!$B233&amp;Horizontal!V$11,Vertical!$E:$O,V$10,0))+0</f>
        <v>41</v>
      </c>
      <c r="W233" s="207">
        <f>(VLOOKUP(Horizontal!$C233&amp;Horizontal!$B233&amp;Horizontal!W$11,Vertical!$E:$O,W$10,0))+0</f>
        <v>38</v>
      </c>
      <c r="X233" s="207">
        <f>(VLOOKUP(Horizontal!$C233&amp;Horizontal!$B233&amp;Horizontal!X$11,Vertical!$E:$O,X$10,0))+0</f>
        <v>33</v>
      </c>
      <c r="Y233" s="209">
        <f>(VLOOKUP(Horizontal!$C233&amp;Horizontal!$B233&amp;Horizontal!Y$11,Vertical!$E:$O,Y$10,0))+0</f>
        <v>28</v>
      </c>
      <c r="Z233" s="210">
        <f>(VLOOKUP(Horizontal!$C233&amp;Horizontal!$B233&amp;Horizontal!Z$11,Vertical!$E:$O,Z$10,0))+0</f>
        <v>100</v>
      </c>
      <c r="AA233" s="207">
        <f>(VLOOKUP(Horizontal!$C233&amp;Horizontal!$B233&amp;Horizontal!AA$11,Vertical!$E:$O,AA$10,0))+0</f>
        <v>100</v>
      </c>
      <c r="AB233" s="207">
        <f>(VLOOKUP(Horizontal!$C233&amp;Horizontal!$B233&amp;Horizontal!AB$11,Vertical!$E:$O,AB$10,0))+0</f>
        <v>96.15</v>
      </c>
      <c r="AC233" s="207">
        <f>(VLOOKUP(Horizontal!$C233&amp;Horizontal!$B233&amp;Horizontal!AC$11,Vertical!$E:$O,AC$10,0))+0</f>
        <v>96.15</v>
      </c>
      <c r="AD233" s="207">
        <f>(VLOOKUP(Horizontal!$C233&amp;Horizontal!$B233&amp;Horizontal!AD$11,Vertical!$E:$O,AD$10,0))+0</f>
        <v>69.23</v>
      </c>
      <c r="AE233" s="207">
        <f>(VLOOKUP(Horizontal!$C233&amp;Horizontal!$B233&amp;Horizontal!AE$11,Vertical!$E:$O,AE$10,0))+0</f>
        <v>33.33</v>
      </c>
      <c r="AF233" s="207">
        <f>(VLOOKUP(Horizontal!$C233&amp;Horizontal!$B233&amp;Horizontal!AF$11,Vertical!$E:$O,AF$10,0))+0</f>
        <v>3.7</v>
      </c>
      <c r="AG233" s="207">
        <f>(VLOOKUP(Horizontal!$C233&amp;Horizontal!$B233&amp;Horizontal!AG$11,Vertical!$E:$O,AG$10,0))+0</f>
        <v>18.52</v>
      </c>
      <c r="AH233" s="209">
        <f>(VLOOKUP(Horizontal!$C233&amp;Horizontal!$B233&amp;Horizontal!AH$11,Vertical!$E:$O,AH$10,0))+0</f>
        <v>11.11</v>
      </c>
      <c r="AI233" s="210">
        <f>(VLOOKUP(Horizontal!$C233&amp;Horizontal!$B233&amp;Horizontal!AI$11,Vertical!$E:$O,AI$10,0))+0</f>
        <v>0</v>
      </c>
      <c r="AJ233" s="207">
        <f>(VLOOKUP(Horizontal!$C233&amp;Horizontal!$B233&amp;Horizontal!AJ$11,Vertical!$E:$O,AJ$10,0))+0</f>
        <v>0</v>
      </c>
      <c r="AK233" s="207">
        <f>(VLOOKUP(Horizontal!$C233&amp;Horizontal!$B233&amp;Horizontal!AK$11,Vertical!$E:$O,AK$10,0))+0</f>
        <v>3.85</v>
      </c>
      <c r="AL233" s="207">
        <f>(VLOOKUP(Horizontal!$C233&amp;Horizontal!$B233&amp;Horizontal!AL$11,Vertical!$E:$O,AL$10,0))+0</f>
        <v>0</v>
      </c>
      <c r="AM233" s="207">
        <f>(VLOOKUP(Horizontal!$C233&amp;Horizontal!$B233&amp;Horizontal!AM$11,Vertical!$E:$O,AM$10,0))+0</f>
        <v>30.77</v>
      </c>
      <c r="AN233" s="207">
        <f>(VLOOKUP(Horizontal!$C233&amp;Horizontal!$B233&amp;Horizontal!AN$11,Vertical!$E:$O,AN$10,0))+0</f>
        <v>40.74</v>
      </c>
      <c r="AO233" s="207">
        <f>(VLOOKUP(Horizontal!$C233&amp;Horizontal!$B233&amp;Horizontal!AO$11,Vertical!$E:$O,AO$10,0))+0</f>
        <v>55.56</v>
      </c>
      <c r="AP233" s="207">
        <f>(VLOOKUP(Horizontal!$C233&amp;Horizontal!$B233&amp;Horizontal!AP$11,Vertical!$E:$O,AP$10,0))+0</f>
        <v>51.85</v>
      </c>
      <c r="AQ233" s="209">
        <f>(VLOOKUP(Horizontal!$C233&amp;Horizontal!$B233&amp;Horizontal!AQ$11,Vertical!$E:$O,AQ$10,0))+0</f>
        <v>66.67</v>
      </c>
      <c r="AR233" s="210">
        <f>(VLOOKUP(Horizontal!$C233&amp;Horizontal!$B233&amp;Horizontal!AR$11,Vertical!$E:$O,AR$10,0))+0</f>
        <v>0</v>
      </c>
      <c r="AS233" s="207">
        <f>(VLOOKUP(Horizontal!$C233&amp;Horizontal!$B233&amp;Horizontal!AS$11,Vertical!$E:$O,AS$10,0))+0</f>
        <v>0</v>
      </c>
      <c r="AT233" s="207">
        <f>(VLOOKUP(Horizontal!$C233&amp;Horizontal!$B233&amp;Horizontal!AT$11,Vertical!$E:$O,AT$10,0))+0</f>
        <v>0</v>
      </c>
      <c r="AU233" s="207">
        <f>(VLOOKUP(Horizontal!$C233&amp;Horizontal!$B233&amp;Horizontal!AU$11,Vertical!$E:$O,AU$10,0))+0</f>
        <v>3.85</v>
      </c>
      <c r="AV233" s="207">
        <f>(VLOOKUP(Horizontal!$C233&amp;Horizontal!$B233&amp;Horizontal!AV$11,Vertical!$E:$O,AV$10,0))+0</f>
        <v>0</v>
      </c>
      <c r="AW233" s="207">
        <f>(VLOOKUP(Horizontal!$C233&amp;Horizontal!$B233&amp;Horizontal!AW$11,Vertical!$E:$O,AW$10,0))+0</f>
        <v>25.93</v>
      </c>
      <c r="AX233" s="207">
        <f>(VLOOKUP(Horizontal!$C233&amp;Horizontal!$B233&amp;Horizontal!AX$11,Vertical!$E:$O,AX$10,0))+0</f>
        <v>40.74</v>
      </c>
      <c r="AY233" s="207">
        <f>(VLOOKUP(Horizontal!$C233&amp;Horizontal!$B233&amp;Horizontal!AY$11,Vertical!$E:$O,AY$10,0))+0</f>
        <v>29.63</v>
      </c>
      <c r="AZ233" s="209">
        <f>(VLOOKUP(Horizontal!$C233&amp;Horizontal!$B233&amp;Horizontal!AZ$11,Vertical!$E:$O,AZ$10,0))+0</f>
        <v>22.22</v>
      </c>
      <c r="BA233" s="208">
        <f>(VLOOKUP(Horizontal!$C233&amp;Horizontal!$B233&amp;Horizontal!BA$11,Vertical!$E:$O,BA$10,0))+0</f>
        <v>38.17</v>
      </c>
      <c r="BB233" s="210">
        <f>(VLOOKUP(Horizontal!$C233&amp;Horizontal!$B233&amp;Horizontal!BB$11,Vertical!$E:$O,BB$10,0))+0</f>
        <v>265.68</v>
      </c>
      <c r="BC233" s="207">
        <f>(VLOOKUP(Horizontal!$C233&amp;Horizontal!$B233&amp;Horizontal!BC$11,Vertical!$E:$O,BC$10,0))+0</f>
        <v>216.53</v>
      </c>
      <c r="BD233" s="207">
        <f>(VLOOKUP(Horizontal!$C233&amp;Horizontal!$B233&amp;Horizontal!BD$11,Vertical!$E:$O,BD$10,0))+0</f>
        <v>258.07</v>
      </c>
      <c r="BE233" s="207">
        <f>(VLOOKUP(Horizontal!$C233&amp;Horizontal!$B233&amp;Horizontal!BE$11,Vertical!$E:$O,BE$10,0))+0</f>
        <v>290.54000000000002</v>
      </c>
      <c r="BF233" s="207">
        <f>(VLOOKUP(Horizontal!$C233&amp;Horizontal!$B233&amp;Horizontal!BF$11,Vertical!$E:$O,BF$10,0))+0</f>
        <v>331.85</v>
      </c>
      <c r="BG233" s="207">
        <f>(VLOOKUP(Horizontal!$C233&amp;Horizontal!$B233&amp;Horizontal!BG$11,Vertical!$E:$O,BG$10,0))+0</f>
        <v>249.95</v>
      </c>
      <c r="BH233" s="207">
        <f>(VLOOKUP(Horizontal!$C233&amp;Horizontal!$B233&amp;Horizontal!BH$11,Vertical!$E:$O,BH$10,0))+0</f>
        <v>221.2</v>
      </c>
      <c r="BI233" s="207">
        <f>(VLOOKUP(Horizontal!$C233&amp;Horizontal!$B233&amp;Horizontal!BI$11,Vertical!$E:$O,BI$10,0))+0</f>
        <v>200.31</v>
      </c>
      <c r="BJ233" s="209">
        <f>(VLOOKUP(Horizontal!$C233&amp;Horizontal!$B233&amp;Horizontal!BJ$11,Vertical!$E:$O,BJ$10,0))+0</f>
        <v>189.73</v>
      </c>
      <c r="BK233" s="210">
        <f>(VLOOKUP(Horizontal!$C233&amp;Horizontal!$B233&amp;Horizontal!BK$11,Vertical!$E:$O,BK$10,0))+0</f>
        <v>49</v>
      </c>
      <c r="BL233" s="207">
        <f>(VLOOKUP(Horizontal!$C233&amp;Horizontal!$B233&amp;Horizontal!BL$11,Vertical!$E:$O,BL$10,0))+0</f>
        <v>48</v>
      </c>
      <c r="BM233" s="207">
        <f>(VLOOKUP(Horizontal!$C233&amp;Horizontal!$B233&amp;Horizontal!BM$11,Vertical!$E:$O,BM$10,0))+0</f>
        <v>44</v>
      </c>
      <c r="BN233" s="207">
        <f>(VLOOKUP(Horizontal!$C233&amp;Horizontal!$B233&amp;Horizontal!BN$11,Vertical!$E:$O,BN$10,0))+0</f>
        <v>43</v>
      </c>
      <c r="BO233" s="207">
        <f>(VLOOKUP(Horizontal!$C233&amp;Horizontal!$B233&amp;Horizontal!BO$11,Vertical!$E:$O,BO$10,0))+0</f>
        <v>43</v>
      </c>
      <c r="BP233" s="207">
        <f>(VLOOKUP(Horizontal!$C233&amp;Horizontal!$B233&amp;Horizontal!BP$11,Vertical!$E:$O,BP$10,0))+0</f>
        <v>38</v>
      </c>
      <c r="BQ233" s="207">
        <f>(VLOOKUP(Horizontal!$C233&amp;Horizontal!$B233&amp;Horizontal!BQ$11,Vertical!$E:$O,BQ$10,0))+0</f>
        <v>34</v>
      </c>
      <c r="BR233" s="207">
        <f>(VLOOKUP(Horizontal!$C233&amp;Horizontal!$B233&amp;Horizontal!BR$11,Vertical!$E:$O,BR$10,0))+0</f>
        <v>32</v>
      </c>
      <c r="BS233" s="209">
        <f>(VLOOKUP(Horizontal!$C233&amp;Horizontal!$B233&amp;Horizontal!BS$11,Vertical!$E:$O,BS$10,0))+0</f>
        <v>28</v>
      </c>
      <c r="BT233" s="210">
        <f>(VLOOKUP(Horizontal!$C233&amp;Horizontal!$B233&amp;Horizontal!BT$11,Vertical!$E:$O,BT$10,0))+0</f>
        <v>92.59</v>
      </c>
      <c r="BU233" s="207">
        <f>(VLOOKUP(Horizontal!$C233&amp;Horizontal!$B233&amp;Horizontal!BU$11,Vertical!$E:$O,BU$10,0))+0</f>
        <v>95.45</v>
      </c>
      <c r="BV233" s="207">
        <f>(VLOOKUP(Horizontal!$C233&amp;Horizontal!$B233&amp;Horizontal!BV$11,Vertical!$E:$O,BV$10,0))+0</f>
        <v>91.67</v>
      </c>
      <c r="BW233" s="207">
        <f>(VLOOKUP(Horizontal!$C233&amp;Horizontal!$B233&amp;Horizontal!BW$11,Vertical!$E:$O,BW$10,0))+0</f>
        <v>92.59</v>
      </c>
      <c r="BX233" s="207">
        <f>(VLOOKUP(Horizontal!$C233&amp;Horizontal!$B233&amp;Horizontal!BX$11,Vertical!$E:$O,BX$10,0))+0</f>
        <v>50</v>
      </c>
      <c r="BY233" s="207">
        <f>(VLOOKUP(Horizontal!$C233&amp;Horizontal!$B233&amp;Horizontal!BY$11,Vertical!$E:$O,BY$10,0))+0</f>
        <v>22.22</v>
      </c>
      <c r="BZ233" s="207">
        <f>(VLOOKUP(Horizontal!$C233&amp;Horizontal!$B233&amp;Horizontal!BZ$11,Vertical!$E:$O,BZ$10,0))+0</f>
        <v>29.63</v>
      </c>
      <c r="CA233" s="207">
        <f>(VLOOKUP(Horizontal!$C233&amp;Horizontal!$B233&amp;Horizontal!CA$11,Vertical!$E:$O,CA$10,0))+0</f>
        <v>19.23</v>
      </c>
      <c r="CB233" s="209">
        <f>(VLOOKUP(Horizontal!$C233&amp;Horizontal!$B233&amp;Horizontal!CB$11,Vertical!$E:$O,CB$10,0))+0</f>
        <v>40.74</v>
      </c>
      <c r="CC233" s="210">
        <f>(VLOOKUP(Horizontal!$C233&amp;Horizontal!$B233&amp;Horizontal!CC$11,Vertical!$E:$O,CC$10,0))+0</f>
        <v>3.7</v>
      </c>
      <c r="CD233" s="207">
        <f>(VLOOKUP(Horizontal!$C233&amp;Horizontal!$B233&amp;Horizontal!CD$11,Vertical!$E:$O,CD$10,0))+0</f>
        <v>0</v>
      </c>
      <c r="CE233" s="207">
        <f>(VLOOKUP(Horizontal!$C233&amp;Horizontal!$B233&amp;Horizontal!CE$11,Vertical!$E:$O,CE$10,0))+0</f>
        <v>4.17</v>
      </c>
      <c r="CF233" s="207">
        <f>(VLOOKUP(Horizontal!$C233&amp;Horizontal!$B233&amp;Horizontal!CF$11,Vertical!$E:$O,CF$10,0))+0</f>
        <v>0</v>
      </c>
      <c r="CG233" s="207">
        <f>(VLOOKUP(Horizontal!$C233&amp;Horizontal!$B233&amp;Horizontal!CG$11,Vertical!$E:$O,CG$10,0))+0</f>
        <v>34.619999999999997</v>
      </c>
      <c r="CH233" s="207">
        <f>(VLOOKUP(Horizontal!$C233&amp;Horizontal!$B233&amp;Horizontal!CH$11,Vertical!$E:$O,CH$10,0))+0</f>
        <v>40.74</v>
      </c>
      <c r="CI233" s="207">
        <f>(VLOOKUP(Horizontal!$C233&amp;Horizontal!$B233&amp;Horizontal!CI$11,Vertical!$E:$O,CI$10,0))+0</f>
        <v>44.44</v>
      </c>
      <c r="CJ233" s="207">
        <f>(VLOOKUP(Horizontal!$C233&amp;Horizontal!$B233&amp;Horizontal!CJ$11,Vertical!$E:$O,CJ$10,0))+0</f>
        <v>69.23</v>
      </c>
      <c r="CK233" s="209">
        <f>(VLOOKUP(Horizontal!$C233&amp;Horizontal!$B233&amp;Horizontal!CK$11,Vertical!$E:$O,CK$10,0))+0</f>
        <v>48.15</v>
      </c>
      <c r="CL233" s="210">
        <f>(VLOOKUP(Horizontal!$C233&amp;Horizontal!$B233&amp;Horizontal!CL$11,Vertical!$E:$O,CL$10,0))+0</f>
        <v>3.7</v>
      </c>
      <c r="CM233" s="207">
        <f>(VLOOKUP(Horizontal!$C233&amp;Horizontal!$B233&amp;Horizontal!CM$11,Vertical!$E:$O,CM$10,0))+0</f>
        <v>4.55</v>
      </c>
      <c r="CN233" s="207">
        <f>(VLOOKUP(Horizontal!$C233&amp;Horizontal!$B233&amp;Horizontal!CN$11,Vertical!$E:$O,CN$10,0))+0</f>
        <v>4.17</v>
      </c>
      <c r="CO233" s="207">
        <f>(VLOOKUP(Horizontal!$C233&amp;Horizontal!$B233&amp;Horizontal!CO$11,Vertical!$E:$O,CO$10,0))+0</f>
        <v>7.41</v>
      </c>
      <c r="CP233" s="207">
        <f>(VLOOKUP(Horizontal!$C233&amp;Horizontal!$B233&amp;Horizontal!CP$11,Vertical!$E:$O,CP$10,0))+0</f>
        <v>15.38</v>
      </c>
      <c r="CQ233" s="207">
        <f>(VLOOKUP(Horizontal!$C233&amp;Horizontal!$B233&amp;Horizontal!CQ$11,Vertical!$E:$O,CQ$10,0))+0</f>
        <v>37.04</v>
      </c>
      <c r="CR233" s="207">
        <f>(VLOOKUP(Horizontal!$C233&amp;Horizontal!$B233&amp;Horizontal!CR$11,Vertical!$E:$O,CR$10,0))+0</f>
        <v>25.93</v>
      </c>
      <c r="CS233" s="207">
        <f>(VLOOKUP(Horizontal!$C233&amp;Horizontal!$B233&amp;Horizontal!CS$11,Vertical!$E:$O,CS$10,0))+0</f>
        <v>11.54</v>
      </c>
      <c r="CT233" s="207">
        <f>(VLOOKUP(Horizontal!$C233&amp;Horizontal!$B233&amp;Horizontal!CT$11,Vertical!$E:$O,CT$10,0))+0</f>
        <v>11.11</v>
      </c>
      <c r="CU233" s="150"/>
      <c r="CV233" s="211">
        <f t="shared" si="174"/>
        <v>43.650000000000006</v>
      </c>
      <c r="CW233" s="190">
        <f t="shared" si="175"/>
        <v>38.430000000000007</v>
      </c>
      <c r="CX233" s="190">
        <f t="shared" si="176"/>
        <v>38.159999999999997</v>
      </c>
      <c r="CY233" s="190">
        <f t="shared" si="177"/>
        <v>36.380000000000024</v>
      </c>
      <c r="CZ233" s="190">
        <f t="shared" si="178"/>
        <v>36.710000000000036</v>
      </c>
      <c r="DA233" s="190">
        <f t="shared" si="179"/>
        <v>38.069999999999993</v>
      </c>
      <c r="DB233" s="190">
        <f t="shared" si="180"/>
        <v>35.739999999999981</v>
      </c>
      <c r="DC233" s="190">
        <f t="shared" si="181"/>
        <v>34.590000000000003</v>
      </c>
      <c r="DD233" s="212">
        <f t="shared" si="182"/>
        <v>33.94</v>
      </c>
      <c r="DE233" s="9">
        <v>170</v>
      </c>
      <c r="DF233" s="212">
        <f t="shared" si="183"/>
        <v>-13.57278959810867</v>
      </c>
      <c r="DG233" s="264"/>
      <c r="DH233" s="265"/>
      <c r="DI233" s="265"/>
      <c r="DJ233" s="266"/>
      <c r="DK233" s="190">
        <v>199.26</v>
      </c>
      <c r="DL233" s="190">
        <v>199.26</v>
      </c>
      <c r="DM233" s="190">
        <v>148.97</v>
      </c>
      <c r="DN233" s="212">
        <v>0</v>
      </c>
      <c r="DO233" s="190">
        <v>199.09</v>
      </c>
      <c r="DP233" s="190">
        <v>199.09</v>
      </c>
      <c r="DQ233" s="190">
        <v>160.22</v>
      </c>
      <c r="DR233" s="212">
        <v>42.35</v>
      </c>
      <c r="DS233" s="150"/>
      <c r="DT233" s="190">
        <v>222</v>
      </c>
      <c r="DU233" s="190">
        <v>183</v>
      </c>
      <c r="DV233" s="190">
        <v>225</v>
      </c>
      <c r="DW233" s="190">
        <v>260</v>
      </c>
      <c r="DX233" s="190"/>
      <c r="DY233" s="190"/>
      <c r="DZ233" s="190"/>
      <c r="EA233" s="190"/>
      <c r="EB233" s="190"/>
      <c r="EC233" s="190"/>
      <c r="ED233" s="190">
        <v>302</v>
      </c>
      <c r="EE233" s="190">
        <v>215</v>
      </c>
      <c r="EF233" s="190">
        <v>185</v>
      </c>
      <c r="EG233" s="190">
        <v>165</v>
      </c>
      <c r="EH233" s="212">
        <v>155</v>
      </c>
      <c r="EI233" s="213"/>
      <c r="EJ233" s="211">
        <v>60</v>
      </c>
      <c r="EK233" s="190">
        <v>50</v>
      </c>
      <c r="EL233" s="190">
        <v>50</v>
      </c>
      <c r="EM233" s="190">
        <v>50</v>
      </c>
      <c r="EN233" s="190"/>
      <c r="EO233" s="190"/>
      <c r="EP233" s="190"/>
      <c r="EQ233" s="190"/>
      <c r="ER233" s="190"/>
      <c r="ES233" s="190"/>
      <c r="ET233" s="190">
        <v>50</v>
      </c>
      <c r="EU233" s="190">
        <v>50</v>
      </c>
      <c r="EV233" s="190">
        <v>50</v>
      </c>
      <c r="EW233" s="190">
        <v>45</v>
      </c>
      <c r="EX233" s="212">
        <v>40</v>
      </c>
      <c r="EY233" s="211"/>
      <c r="EZ233" s="75">
        <f t="shared" si="186"/>
        <v>-4.54897239659472E-2</v>
      </c>
      <c r="FA233" s="89">
        <f t="shared" si="191"/>
        <v>-0.1</v>
      </c>
      <c r="FB233" s="212"/>
      <c r="FC233" s="213">
        <f t="shared" si="160"/>
        <v>40</v>
      </c>
      <c r="FD233" s="213">
        <f t="shared" si="161"/>
        <v>30</v>
      </c>
      <c r="FE233" s="213">
        <f t="shared" si="162"/>
        <v>30</v>
      </c>
      <c r="FF233" s="213">
        <f t="shared" si="163"/>
        <v>30</v>
      </c>
      <c r="FG233" s="213"/>
      <c r="FH233" s="213"/>
      <c r="FI233" s="213"/>
      <c r="FJ233" s="213"/>
      <c r="FK233" s="213"/>
      <c r="FL233" s="213"/>
      <c r="FM233" s="213">
        <f t="shared" si="164"/>
        <v>30</v>
      </c>
      <c r="FN233" s="213">
        <f t="shared" si="165"/>
        <v>30</v>
      </c>
      <c r="FO233" s="213">
        <f t="shared" si="166"/>
        <v>30</v>
      </c>
      <c r="FP233" s="213">
        <f t="shared" si="167"/>
        <v>25</v>
      </c>
      <c r="FQ233" s="213">
        <f t="shared" si="168"/>
        <v>20</v>
      </c>
      <c r="FR233" s="213"/>
      <c r="FS233" s="211"/>
      <c r="FT233" s="190"/>
      <c r="FU233" s="190"/>
      <c r="FV233" s="190"/>
      <c r="FW233" s="190"/>
      <c r="FX233" s="190"/>
      <c r="FY233" s="190"/>
      <c r="FZ233" s="190"/>
      <c r="GA233" s="190"/>
      <c r="GB233" s="190"/>
      <c r="GC233" s="190"/>
      <c r="GD233" s="190"/>
      <c r="GE233" s="190"/>
      <c r="GF233" s="190"/>
      <c r="GG233" s="212"/>
    </row>
    <row r="234" spans="2:189">
      <c r="B234" s="33">
        <v>43550</v>
      </c>
      <c r="C234" s="30" t="s">
        <v>53</v>
      </c>
      <c r="D234" s="30">
        <v>2019</v>
      </c>
      <c r="E234" s="30" t="str">
        <f t="shared" ref="E234" si="206">D234&amp;C234</f>
        <v>2019S13</v>
      </c>
      <c r="F234" s="30" t="str">
        <f t="shared" si="133"/>
        <v>3Final2019</v>
      </c>
      <c r="G234" s="208" t="str">
        <f>VLOOKUP(Horizontal!$C234&amp;Horizontal!$B234&amp;Horizontal!G$11,Vertical!$E:$O,G$10,0)</f>
        <v>-9,6</v>
      </c>
      <c r="H234" s="207">
        <f>(VLOOKUP(Horizontal!$C234&amp;Horizontal!$B234&amp;Horizontal!H$11,Vertical!$E:$O,H$10,0))+0</f>
        <v>226.38</v>
      </c>
      <c r="I234" s="207">
        <f>(VLOOKUP(Horizontal!$C234&amp;Horizontal!$B234&amp;Horizontal!I$11,Vertical!$E:$O,I$10,0))+0</f>
        <v>214.42</v>
      </c>
      <c r="J234" s="207">
        <f>(VLOOKUP(Horizontal!$C234&amp;Horizontal!$B234&amp;Horizontal!J$11,Vertical!$E:$O,J$10,0))+0</f>
        <v>282.99</v>
      </c>
      <c r="K234" s="207">
        <f>(VLOOKUP(Horizontal!$C234&amp;Horizontal!$B234&amp;Horizontal!K$11,Vertical!$E:$O,K$10,0))+0</f>
        <v>307</v>
      </c>
      <c r="L234" s="207">
        <f>(VLOOKUP(Horizontal!$C234&amp;Horizontal!$B234&amp;Horizontal!L$11,Vertical!$E:$O,L$10,0))+0</f>
        <v>311.20999999999998</v>
      </c>
      <c r="M234" s="207">
        <f>(VLOOKUP(Horizontal!$C234&amp;Horizontal!$B234&amp;Horizontal!M$11,Vertical!$E:$O,M$10,0))+0</f>
        <v>216.84</v>
      </c>
      <c r="N234" s="207">
        <f>(VLOOKUP(Horizontal!$C234&amp;Horizontal!$B234&amp;Horizontal!N$11,Vertical!$E:$O,N$10,0))+0</f>
        <v>186.01</v>
      </c>
      <c r="O234" s="207">
        <f>(VLOOKUP(Horizontal!$C234&amp;Horizontal!$B234&amp;Horizontal!O$11,Vertical!$E:$O,O$10,0))+0</f>
        <v>166</v>
      </c>
      <c r="P234" s="209">
        <f>(VLOOKUP(Horizontal!$C234&amp;Horizontal!$B234&amp;Horizontal!P$11,Vertical!$E:$O,P$10,0))+0</f>
        <v>155.43</v>
      </c>
      <c r="Q234" s="210">
        <f>(VLOOKUP(Horizontal!$C234&amp;Horizontal!$B234&amp;Horizontal!Q$11,Vertical!$E:$O,Q$10,0))+0</f>
        <v>52</v>
      </c>
      <c r="R234" s="207">
        <f>(VLOOKUP(Horizontal!$C234&amp;Horizontal!$B234&amp;Horizontal!R$11,Vertical!$E:$O,R$10,0))+0</f>
        <v>58</v>
      </c>
      <c r="S234" s="207">
        <f>(VLOOKUP(Horizontal!$C234&amp;Horizontal!$B234&amp;Horizontal!S$11,Vertical!$E:$O,S$10,0))+0</f>
        <v>56</v>
      </c>
      <c r="T234" s="207">
        <f>(VLOOKUP(Horizontal!$C234&amp;Horizontal!$B234&amp;Horizontal!T$11,Vertical!$E:$O,T$10,0))+0</f>
        <v>52</v>
      </c>
      <c r="U234" s="207">
        <f>(VLOOKUP(Horizontal!$C234&amp;Horizontal!$B234&amp;Horizontal!U$11,Vertical!$E:$O,U$10,0))+0</f>
        <v>46</v>
      </c>
      <c r="V234" s="207">
        <f>(VLOOKUP(Horizontal!$C234&amp;Horizontal!$B234&amp;Horizontal!V$11,Vertical!$E:$O,V$10,0))+0</f>
        <v>40</v>
      </c>
      <c r="W234" s="207">
        <f>(VLOOKUP(Horizontal!$C234&amp;Horizontal!$B234&amp;Horizontal!W$11,Vertical!$E:$O,W$10,0))+0</f>
        <v>34</v>
      </c>
      <c r="X234" s="207">
        <f>(VLOOKUP(Horizontal!$C234&amp;Horizontal!$B234&amp;Horizontal!X$11,Vertical!$E:$O,X$10,0))+0</f>
        <v>30</v>
      </c>
      <c r="Y234" s="209">
        <f>(VLOOKUP(Horizontal!$C234&amp;Horizontal!$B234&amp;Horizontal!Y$11,Vertical!$E:$O,Y$10,0))+0</f>
        <v>24</v>
      </c>
      <c r="Z234" s="210">
        <f>(VLOOKUP(Horizontal!$C234&amp;Horizontal!$B234&amp;Horizontal!Z$11,Vertical!$E:$O,Z$10,0))+0</f>
        <v>15.63</v>
      </c>
      <c r="AA234" s="207">
        <f>(VLOOKUP(Horizontal!$C234&amp;Horizontal!$B234&amp;Horizontal!AA$11,Vertical!$E:$O,AA$10,0))+0</f>
        <v>3.7</v>
      </c>
      <c r="AB234" s="207">
        <f>(VLOOKUP(Horizontal!$C234&amp;Horizontal!$B234&amp;Horizontal!AB$11,Vertical!$E:$O,AB$10,0))+0</f>
        <v>0</v>
      </c>
      <c r="AC234" s="207">
        <f>(VLOOKUP(Horizontal!$C234&amp;Horizontal!$B234&amp;Horizontal!AC$11,Vertical!$E:$O,AC$10,0))+0</f>
        <v>0</v>
      </c>
      <c r="AD234" s="207">
        <f>(VLOOKUP(Horizontal!$C234&amp;Horizontal!$B234&amp;Horizontal!AD$11,Vertical!$E:$O,AD$10,0))+0</f>
        <v>3.7</v>
      </c>
      <c r="AE234" s="207">
        <f>(VLOOKUP(Horizontal!$C234&amp;Horizontal!$B234&amp;Horizontal!AE$11,Vertical!$E:$O,AE$10,0))+0</f>
        <v>10.71</v>
      </c>
      <c r="AF234" s="207">
        <f>(VLOOKUP(Horizontal!$C234&amp;Horizontal!$B234&amp;Horizontal!AF$11,Vertical!$E:$O,AF$10,0))+0</f>
        <v>12.5</v>
      </c>
      <c r="AG234" s="207">
        <f>(VLOOKUP(Horizontal!$C234&amp;Horizontal!$B234&amp;Horizontal!AG$11,Vertical!$E:$O,AG$10,0))+0</f>
        <v>24.24</v>
      </c>
      <c r="AH234" s="209">
        <f>(VLOOKUP(Horizontal!$C234&amp;Horizontal!$B234&amp;Horizontal!AH$11,Vertical!$E:$O,AH$10,0))+0</f>
        <v>24.14</v>
      </c>
      <c r="AI234" s="210">
        <f>(VLOOKUP(Horizontal!$C234&amp;Horizontal!$B234&amp;Horizontal!AI$11,Vertical!$E:$O,AI$10,0))+0</f>
        <v>3.13</v>
      </c>
      <c r="AJ234" s="207">
        <f>(VLOOKUP(Horizontal!$C234&amp;Horizontal!$B234&amp;Horizontal!AJ$11,Vertical!$E:$O,AJ$10,0))+0</f>
        <v>0</v>
      </c>
      <c r="AK234" s="207">
        <f>(VLOOKUP(Horizontal!$C234&amp;Horizontal!$B234&amp;Horizontal!AK$11,Vertical!$E:$O,AK$10,0))+0</f>
        <v>0</v>
      </c>
      <c r="AL234" s="207">
        <f>(VLOOKUP(Horizontal!$C234&amp;Horizontal!$B234&amp;Horizontal!AL$11,Vertical!$E:$O,AL$10,0))+0</f>
        <v>0</v>
      </c>
      <c r="AM234" s="207">
        <f>(VLOOKUP(Horizontal!$C234&amp;Horizontal!$B234&amp;Horizontal!AM$11,Vertical!$E:$O,AM$10,0))+0</f>
        <v>7.41</v>
      </c>
      <c r="AN234" s="207">
        <f>(VLOOKUP(Horizontal!$C234&amp;Horizontal!$B234&amp;Horizontal!AN$11,Vertical!$E:$O,AN$10,0))+0</f>
        <v>25</v>
      </c>
      <c r="AO234" s="207">
        <f>(VLOOKUP(Horizontal!$C234&amp;Horizontal!$B234&amp;Horizontal!AO$11,Vertical!$E:$O,AO$10,0))+0</f>
        <v>53.13</v>
      </c>
      <c r="AP234" s="207">
        <f>(VLOOKUP(Horizontal!$C234&amp;Horizontal!$B234&amp;Horizontal!AP$11,Vertical!$E:$O,AP$10,0))+0</f>
        <v>45.45</v>
      </c>
      <c r="AQ234" s="209">
        <f>(VLOOKUP(Horizontal!$C234&amp;Horizontal!$B234&amp;Horizontal!AQ$11,Vertical!$E:$O,AQ$10,0))+0</f>
        <v>51.72</v>
      </c>
      <c r="AR234" s="210">
        <f>(VLOOKUP(Horizontal!$C234&amp;Horizontal!$B234&amp;Horizontal!AR$11,Vertical!$E:$O,AR$10,0))+0</f>
        <v>81.25</v>
      </c>
      <c r="AS234" s="207">
        <f>(VLOOKUP(Horizontal!$C234&amp;Horizontal!$B234&amp;Horizontal!AS$11,Vertical!$E:$O,AS$10,0))+0</f>
        <v>96.3</v>
      </c>
      <c r="AT234" s="207">
        <f>(VLOOKUP(Horizontal!$C234&amp;Horizontal!$B234&amp;Horizontal!AT$11,Vertical!$E:$O,AT$10,0))+0</f>
        <v>100</v>
      </c>
      <c r="AU234" s="207">
        <f>(VLOOKUP(Horizontal!$C234&amp;Horizontal!$B234&amp;Horizontal!AU$11,Vertical!$E:$O,AU$10,0))+0</f>
        <v>100</v>
      </c>
      <c r="AV234" s="207">
        <f>(VLOOKUP(Horizontal!$C234&amp;Horizontal!$B234&amp;Horizontal!AV$11,Vertical!$E:$O,AV$10,0))+0</f>
        <v>88.89</v>
      </c>
      <c r="AW234" s="207">
        <f>(VLOOKUP(Horizontal!$C234&amp;Horizontal!$B234&amp;Horizontal!AW$11,Vertical!$E:$O,AW$10,0))+0</f>
        <v>64.290000000000006</v>
      </c>
      <c r="AX234" s="207">
        <f>(VLOOKUP(Horizontal!$C234&amp;Horizontal!$B234&amp;Horizontal!AX$11,Vertical!$E:$O,AX$10,0))+0</f>
        <v>34.380000000000003</v>
      </c>
      <c r="AY234" s="207">
        <f>(VLOOKUP(Horizontal!$C234&amp;Horizontal!$B234&amp;Horizontal!AY$11,Vertical!$E:$O,AY$10,0))+0</f>
        <v>30.3</v>
      </c>
      <c r="AZ234" s="209">
        <f>(VLOOKUP(Horizontal!$C234&amp;Horizontal!$B234&amp;Horizontal!AZ$11,Vertical!$E:$O,AZ$10,0))+0</f>
        <v>24.14</v>
      </c>
      <c r="BA234" s="208">
        <f>(VLOOKUP(Horizontal!$C234&amp;Horizontal!$B234&amp;Horizontal!BA$11,Vertical!$E:$O,BA$10,0))+0</f>
        <v>43.99</v>
      </c>
      <c r="BB234" s="210">
        <f>(VLOOKUP(Horizontal!$C234&amp;Horizontal!$B234&amp;Horizontal!BB$11,Vertical!$E:$O,BB$10,0))+0</f>
        <v>271.20999999999998</v>
      </c>
      <c r="BC234" s="207">
        <f>(VLOOKUP(Horizontal!$C234&amp;Horizontal!$B234&amp;Horizontal!BC$11,Vertical!$E:$O,BC$10,0))+0</f>
        <v>253.64</v>
      </c>
      <c r="BD234" s="207">
        <f>(VLOOKUP(Horizontal!$C234&amp;Horizontal!$B234&amp;Horizontal!BD$11,Vertical!$E:$O,BD$10,0))+0</f>
        <v>319.63</v>
      </c>
      <c r="BE234" s="207">
        <f>(VLOOKUP(Horizontal!$C234&amp;Horizontal!$B234&amp;Horizontal!BE$11,Vertical!$E:$O,BE$10,0))+0</f>
        <v>344.26</v>
      </c>
      <c r="BF234" s="207">
        <f>(VLOOKUP(Horizontal!$C234&amp;Horizontal!$B234&amp;Horizontal!BF$11,Vertical!$E:$O,BF$10,0))+0</f>
        <v>349.02</v>
      </c>
      <c r="BG234" s="207">
        <f>(VLOOKUP(Horizontal!$C234&amp;Horizontal!$B234&amp;Horizontal!BG$11,Vertical!$E:$O,BG$10,0))+0</f>
        <v>254.04</v>
      </c>
      <c r="BH234" s="207">
        <f>(VLOOKUP(Horizontal!$C234&amp;Horizontal!$B234&amp;Horizontal!BH$11,Vertical!$E:$O,BH$10,0))+0</f>
        <v>223.76</v>
      </c>
      <c r="BI234" s="207">
        <f>(VLOOKUP(Horizontal!$C234&amp;Horizontal!$B234&amp;Horizontal!BI$11,Vertical!$E:$O,BI$10,0))+0</f>
        <v>201.44</v>
      </c>
      <c r="BJ234" s="209">
        <f>(VLOOKUP(Horizontal!$C234&amp;Horizontal!$B234&amp;Horizontal!BJ$11,Vertical!$E:$O,BJ$10,0))+0</f>
        <v>189.35</v>
      </c>
      <c r="BK234" s="210">
        <f>(VLOOKUP(Horizontal!$C234&amp;Horizontal!$B234&amp;Horizontal!BK$11,Vertical!$E:$O,BK$10,0))+0</f>
        <v>52</v>
      </c>
      <c r="BL234" s="207">
        <f>(VLOOKUP(Horizontal!$C234&amp;Horizontal!$B234&amp;Horizontal!BL$11,Vertical!$E:$O,BL$10,0))+0</f>
        <v>45</v>
      </c>
      <c r="BM234" s="207">
        <f>(VLOOKUP(Horizontal!$C234&amp;Horizontal!$B234&amp;Horizontal!BM$11,Vertical!$E:$O,BM$10,0))+0</f>
        <v>41</v>
      </c>
      <c r="BN234" s="207">
        <f>(VLOOKUP(Horizontal!$C234&amp;Horizontal!$B234&amp;Horizontal!BN$11,Vertical!$E:$O,BN$10,0))+0</f>
        <v>39</v>
      </c>
      <c r="BO234" s="207">
        <f>(VLOOKUP(Horizontal!$C234&amp;Horizontal!$B234&amp;Horizontal!BO$11,Vertical!$E:$O,BO$10,0))+0</f>
        <v>38</v>
      </c>
      <c r="BP234" s="207">
        <f>(VLOOKUP(Horizontal!$C234&amp;Horizontal!$B234&amp;Horizontal!BP$11,Vertical!$E:$O,BP$10,0))+0</f>
        <v>34</v>
      </c>
      <c r="BQ234" s="207">
        <f>(VLOOKUP(Horizontal!$C234&amp;Horizontal!$B234&amp;Horizontal!BQ$11,Vertical!$E:$O,BQ$10,0))+0</f>
        <v>30</v>
      </c>
      <c r="BR234" s="207">
        <f>(VLOOKUP(Horizontal!$C234&amp;Horizontal!$B234&amp;Horizontal!BR$11,Vertical!$E:$O,BR$10,0))+0</f>
        <v>28</v>
      </c>
      <c r="BS234" s="209">
        <f>(VLOOKUP(Horizontal!$C234&amp;Horizontal!$B234&amp;Horizontal!BS$11,Vertical!$E:$O,BS$10,0))+0</f>
        <v>24</v>
      </c>
      <c r="BT234" s="210">
        <f>(VLOOKUP(Horizontal!$C234&amp;Horizontal!$B234&amp;Horizontal!BT$11,Vertical!$E:$O,BT$10,0))+0</f>
        <v>25</v>
      </c>
      <c r="BU234" s="207">
        <f>(VLOOKUP(Horizontal!$C234&amp;Horizontal!$B234&amp;Horizontal!BU$11,Vertical!$E:$O,BU$10,0))+0</f>
        <v>4.17</v>
      </c>
      <c r="BV234" s="207">
        <f>(VLOOKUP(Horizontal!$C234&amp;Horizontal!$B234&amp;Horizontal!BV$11,Vertical!$E:$O,BV$10,0))+0</f>
        <v>0</v>
      </c>
      <c r="BW234" s="207">
        <f>(VLOOKUP(Horizontal!$C234&amp;Horizontal!$B234&amp;Horizontal!BW$11,Vertical!$E:$O,BW$10,0))+0</f>
        <v>0</v>
      </c>
      <c r="BX234" s="207">
        <f>(VLOOKUP(Horizontal!$C234&amp;Horizontal!$B234&amp;Horizontal!BX$11,Vertical!$E:$O,BX$10,0))+0</f>
        <v>4.76</v>
      </c>
      <c r="BY234" s="207">
        <f>(VLOOKUP(Horizontal!$C234&amp;Horizontal!$B234&amp;Horizontal!BY$11,Vertical!$E:$O,BY$10,0))+0</f>
        <v>3.85</v>
      </c>
      <c r="BZ234" s="207">
        <f>(VLOOKUP(Horizontal!$C234&amp;Horizontal!$B234&amp;Horizontal!BZ$11,Vertical!$E:$O,BZ$10,0))+0</f>
        <v>11.54</v>
      </c>
      <c r="CA234" s="207">
        <f>(VLOOKUP(Horizontal!$C234&amp;Horizontal!$B234&amp;Horizontal!CA$11,Vertical!$E:$O,CA$10,0))+0</f>
        <v>4</v>
      </c>
      <c r="CB234" s="209">
        <f>(VLOOKUP(Horizontal!$C234&amp;Horizontal!$B234&amp;Horizontal!CB$11,Vertical!$E:$O,CB$10,0))+0</f>
        <v>20.83</v>
      </c>
      <c r="CC234" s="210">
        <f>(VLOOKUP(Horizontal!$C234&amp;Horizontal!$B234&amp;Horizontal!CC$11,Vertical!$E:$O,CC$10,0))+0</f>
        <v>7.14</v>
      </c>
      <c r="CD234" s="207">
        <f>(VLOOKUP(Horizontal!$C234&amp;Horizontal!$B234&amp;Horizontal!CD$11,Vertical!$E:$O,CD$10,0))+0</f>
        <v>0</v>
      </c>
      <c r="CE234" s="207">
        <f>(VLOOKUP(Horizontal!$C234&amp;Horizontal!$B234&amp;Horizontal!CE$11,Vertical!$E:$O,CE$10,0))+0</f>
        <v>0</v>
      </c>
      <c r="CF234" s="207">
        <f>(VLOOKUP(Horizontal!$C234&amp;Horizontal!$B234&amp;Horizontal!CF$11,Vertical!$E:$O,CF$10,0))+0</f>
        <v>0</v>
      </c>
      <c r="CG234" s="207">
        <f>(VLOOKUP(Horizontal!$C234&amp;Horizontal!$B234&amp;Horizontal!CG$11,Vertical!$E:$O,CG$10,0))+0</f>
        <v>4.76</v>
      </c>
      <c r="CH234" s="207">
        <f>(VLOOKUP(Horizontal!$C234&amp;Horizontal!$B234&amp;Horizontal!CH$11,Vertical!$E:$O,CH$10,0))+0</f>
        <v>26.92</v>
      </c>
      <c r="CI234" s="207">
        <f>(VLOOKUP(Horizontal!$C234&amp;Horizontal!$B234&amp;Horizontal!CI$11,Vertical!$E:$O,CI$10,0))+0</f>
        <v>30.77</v>
      </c>
      <c r="CJ234" s="207">
        <f>(VLOOKUP(Horizontal!$C234&amp;Horizontal!$B234&amp;Horizontal!CJ$11,Vertical!$E:$O,CJ$10,0))+0</f>
        <v>52</v>
      </c>
      <c r="CK234" s="209">
        <f>(VLOOKUP(Horizontal!$C234&amp;Horizontal!$B234&amp;Horizontal!CK$11,Vertical!$E:$O,CK$10,0))+0</f>
        <v>41.67</v>
      </c>
      <c r="CL234" s="210">
        <f>(VLOOKUP(Horizontal!$C234&amp;Horizontal!$B234&amp;Horizontal!CL$11,Vertical!$E:$O,CL$10,0))+0</f>
        <v>67.86</v>
      </c>
      <c r="CM234" s="207">
        <f>(VLOOKUP(Horizontal!$C234&amp;Horizontal!$B234&amp;Horizontal!CM$11,Vertical!$E:$O,CM$10,0))+0</f>
        <v>95.83</v>
      </c>
      <c r="CN234" s="207">
        <f>(VLOOKUP(Horizontal!$C234&amp;Horizontal!$B234&amp;Horizontal!CN$11,Vertical!$E:$O,CN$10,0))+0</f>
        <v>100</v>
      </c>
      <c r="CO234" s="207">
        <f>(VLOOKUP(Horizontal!$C234&amp;Horizontal!$B234&amp;Horizontal!CO$11,Vertical!$E:$O,CO$10,0))+0</f>
        <v>100</v>
      </c>
      <c r="CP234" s="207">
        <f>(VLOOKUP(Horizontal!$C234&amp;Horizontal!$B234&amp;Horizontal!CP$11,Vertical!$E:$O,CP$10,0))+0</f>
        <v>90.48</v>
      </c>
      <c r="CQ234" s="207">
        <f>(VLOOKUP(Horizontal!$C234&amp;Horizontal!$B234&amp;Horizontal!CQ$11,Vertical!$E:$O,CQ$10,0))+0</f>
        <v>69.23</v>
      </c>
      <c r="CR234" s="207">
        <f>(VLOOKUP(Horizontal!$C234&amp;Horizontal!$B234&amp;Horizontal!CR$11,Vertical!$E:$O,CR$10,0))+0</f>
        <v>57.69</v>
      </c>
      <c r="CS234" s="207">
        <f>(VLOOKUP(Horizontal!$C234&amp;Horizontal!$B234&amp;Horizontal!CS$11,Vertical!$E:$O,CS$10,0))+0</f>
        <v>44</v>
      </c>
      <c r="CT234" s="207">
        <f>(VLOOKUP(Horizontal!$C234&amp;Horizontal!$B234&amp;Horizontal!CT$11,Vertical!$E:$O,CT$10,0))+0</f>
        <v>37.5</v>
      </c>
      <c r="CU234" s="150"/>
      <c r="CV234" s="211">
        <f t="shared" si="174"/>
        <v>44.829999999999984</v>
      </c>
      <c r="CW234" s="190">
        <f t="shared" si="175"/>
        <v>39.22</v>
      </c>
      <c r="CX234" s="190">
        <f t="shared" si="176"/>
        <v>36.639999999999986</v>
      </c>
      <c r="CY234" s="190">
        <f t="shared" si="177"/>
        <v>37.259999999999991</v>
      </c>
      <c r="CZ234" s="190">
        <f t="shared" si="178"/>
        <v>37.81</v>
      </c>
      <c r="DA234" s="190">
        <f t="shared" si="179"/>
        <v>37.199999999999989</v>
      </c>
      <c r="DB234" s="190">
        <f t="shared" si="180"/>
        <v>37.75</v>
      </c>
      <c r="DC234" s="190">
        <f t="shared" si="181"/>
        <v>35.44</v>
      </c>
      <c r="DD234" s="212">
        <f t="shared" si="182"/>
        <v>33.919999999999987</v>
      </c>
      <c r="DE234" s="9">
        <v>170</v>
      </c>
      <c r="DF234" s="212">
        <f t="shared" si="183"/>
        <v>-17.922789598108665</v>
      </c>
      <c r="DG234" s="264"/>
      <c r="DH234" s="265"/>
      <c r="DI234" s="265"/>
      <c r="DJ234" s="266"/>
      <c r="DK234" s="190">
        <v>237.34</v>
      </c>
      <c r="DL234" s="190">
        <v>237.34</v>
      </c>
      <c r="DM234" s="190">
        <v>160.22</v>
      </c>
      <c r="DN234" s="212">
        <v>0</v>
      </c>
      <c r="DO234" s="190">
        <v>229.74</v>
      </c>
      <c r="DP234" s="190">
        <v>229.74</v>
      </c>
      <c r="DQ234" s="190">
        <v>160.22</v>
      </c>
      <c r="DR234" s="212">
        <v>42.35</v>
      </c>
      <c r="DS234" s="150"/>
      <c r="DT234" s="190">
        <v>224</v>
      </c>
      <c r="DU234" s="190">
        <v>205</v>
      </c>
      <c r="DV234" s="190">
        <v>265</v>
      </c>
      <c r="DW234" s="190">
        <v>295</v>
      </c>
      <c r="DX234" s="190"/>
      <c r="DY234" s="190"/>
      <c r="DZ234" s="190"/>
      <c r="EA234" s="190"/>
      <c r="EB234" s="190"/>
      <c r="EC234" s="190"/>
      <c r="ED234" s="190">
        <v>315</v>
      </c>
      <c r="EE234" s="190">
        <v>220</v>
      </c>
      <c r="EF234" s="190">
        <v>185</v>
      </c>
      <c r="EG234" s="190">
        <v>165</v>
      </c>
      <c r="EH234" s="212">
        <v>155</v>
      </c>
      <c r="EI234" s="213"/>
      <c r="EJ234" s="211">
        <v>60</v>
      </c>
      <c r="EK234" s="190">
        <v>48</v>
      </c>
      <c r="EL234" s="190">
        <v>48</v>
      </c>
      <c r="EM234" s="190">
        <v>48</v>
      </c>
      <c r="EN234" s="190">
        <v>48</v>
      </c>
      <c r="EO234" s="190">
        <v>48</v>
      </c>
      <c r="EP234" s="190">
        <v>48</v>
      </c>
      <c r="EQ234" s="190">
        <v>48</v>
      </c>
      <c r="ER234" s="190">
        <v>48</v>
      </c>
      <c r="ES234" s="190">
        <v>48</v>
      </c>
      <c r="ET234" s="190">
        <v>48</v>
      </c>
      <c r="EU234" s="190">
        <v>48</v>
      </c>
      <c r="EV234" s="190">
        <v>50</v>
      </c>
      <c r="EW234" s="190">
        <v>45</v>
      </c>
      <c r="EX234" s="212">
        <v>40</v>
      </c>
      <c r="EY234" s="211"/>
      <c r="EZ234" s="75">
        <f t="shared" si="186"/>
        <v>-4.1095890410958902E-2</v>
      </c>
      <c r="FA234" s="89">
        <f t="shared" si="191"/>
        <v>-0.1</v>
      </c>
      <c r="FB234" s="212"/>
      <c r="FC234" s="213">
        <f t="shared" ref="FC234:FC265" si="207">(EJ234-20)+0</f>
        <v>40</v>
      </c>
      <c r="FD234" s="213">
        <f t="shared" ref="FD234:FD265" si="208">(EK234-20)+0</f>
        <v>28</v>
      </c>
      <c r="FE234" s="213">
        <f t="shared" ref="FE234:FE265" si="209">(EL234-20)+0</f>
        <v>28</v>
      </c>
      <c r="FF234" s="213">
        <f t="shared" ref="FF234:FF265" si="210">(EM234-20)+0</f>
        <v>28</v>
      </c>
      <c r="FG234" s="213"/>
      <c r="FH234" s="213"/>
      <c r="FI234" s="213"/>
      <c r="FJ234" s="213"/>
      <c r="FK234" s="213"/>
      <c r="FL234" s="213"/>
      <c r="FM234" s="213">
        <f t="shared" ref="FM234:FM265" si="211">(ET234-20)+0</f>
        <v>28</v>
      </c>
      <c r="FN234" s="213">
        <f t="shared" ref="FN234:FN265" si="212">(EU234-20)+0</f>
        <v>28</v>
      </c>
      <c r="FO234" s="213">
        <f t="shared" ref="FO234:FO265" si="213">(EV234-20)+0</f>
        <v>30</v>
      </c>
      <c r="FP234" s="213">
        <f t="shared" ref="FP234:FP265" si="214">(EW234-20)+0</f>
        <v>25</v>
      </c>
      <c r="FQ234" s="213">
        <f t="shared" ref="FQ234:FQ265" si="215">(EX234-20)+0</f>
        <v>20</v>
      </c>
      <c r="FR234" s="213"/>
      <c r="FS234" s="211"/>
      <c r="FT234" s="190"/>
      <c r="FU234" s="190"/>
      <c r="FV234" s="190"/>
      <c r="FW234" s="190"/>
      <c r="FX234" s="190"/>
      <c r="FY234" s="190"/>
      <c r="FZ234" s="190"/>
      <c r="GA234" s="190"/>
      <c r="GB234" s="190"/>
      <c r="GC234" s="190"/>
      <c r="GD234" s="190"/>
      <c r="GE234" s="190"/>
      <c r="GF234" s="190"/>
      <c r="GG234" s="212"/>
    </row>
    <row r="235" spans="2:189">
      <c r="B235" s="33">
        <v>43557</v>
      </c>
      <c r="C235" s="30" t="s">
        <v>52</v>
      </c>
      <c r="D235" s="30">
        <v>2019</v>
      </c>
      <c r="E235" s="30" t="str">
        <f t="shared" ref="E235" si="216">D235&amp;C235</f>
        <v>2019S14</v>
      </c>
      <c r="F235" s="30" t="str">
        <f t="shared" si="133"/>
        <v>42019</v>
      </c>
      <c r="G235" s="208" t="str">
        <f>VLOOKUP(Horizontal!$C235&amp;Horizontal!$B235&amp;Horizontal!G$11,Vertical!$E:$O,G$10,0)</f>
        <v>-8,5</v>
      </c>
      <c r="H235" s="207">
        <f>(VLOOKUP(Horizontal!$C235&amp;Horizontal!$B235&amp;Horizontal!H$11,Vertical!$E:$O,H$10,0))+0</f>
        <v>224.74</v>
      </c>
      <c r="I235" s="207">
        <f>(VLOOKUP(Horizontal!$C235&amp;Horizontal!$B235&amp;Horizontal!I$11,Vertical!$E:$O,I$10,0))+0</f>
        <v>280.55</v>
      </c>
      <c r="J235" s="207">
        <f>(VLOOKUP(Horizontal!$C235&amp;Horizontal!$B235&amp;Horizontal!J$11,Vertical!$E:$O,J$10,0))+0</f>
        <v>303.77</v>
      </c>
      <c r="K235" s="207">
        <f>(VLOOKUP(Horizontal!$C235&amp;Horizontal!$B235&amp;Horizontal!K$11,Vertical!$E:$O,K$10,0))+0</f>
        <v>353.86</v>
      </c>
      <c r="L235" s="207">
        <f>(VLOOKUP(Horizontal!$C235&amp;Horizontal!$B235&amp;Horizontal!L$11,Vertical!$E:$O,L$10,0))+0</f>
        <v>314.20999999999998</v>
      </c>
      <c r="M235" s="207">
        <f>(VLOOKUP(Horizontal!$C235&amp;Horizontal!$B235&amp;Horizontal!M$11,Vertical!$E:$O,M$10,0))+0</f>
        <v>217.47</v>
      </c>
      <c r="N235" s="207">
        <f>(VLOOKUP(Horizontal!$C235&amp;Horizontal!$B235&amp;Horizontal!N$11,Vertical!$E:$O,N$10,0))+0</f>
        <v>187.11</v>
      </c>
      <c r="O235" s="207">
        <f>(VLOOKUP(Horizontal!$C235&amp;Horizontal!$B235&amp;Horizontal!O$11,Vertical!$E:$O,O$10,0))+0</f>
        <v>167.11</v>
      </c>
      <c r="P235" s="209">
        <f>(VLOOKUP(Horizontal!$C235&amp;Horizontal!$B235&amp;Horizontal!P$11,Vertical!$E:$O,P$10,0))+0</f>
        <v>156.16999999999999</v>
      </c>
      <c r="Q235" s="210">
        <f>(VLOOKUP(Horizontal!$C235&amp;Horizontal!$B235&amp;Horizontal!Q$11,Vertical!$E:$O,Q$10,0))+0</f>
        <v>54</v>
      </c>
      <c r="R235" s="207">
        <f>(VLOOKUP(Horizontal!$C235&amp;Horizontal!$B235&amp;Horizontal!R$11,Vertical!$E:$O,R$10,0))+0</f>
        <v>58</v>
      </c>
      <c r="S235" s="207">
        <f>(VLOOKUP(Horizontal!$C235&amp;Horizontal!$B235&amp;Horizontal!S$11,Vertical!$E:$O,S$10,0))+0</f>
        <v>52</v>
      </c>
      <c r="T235" s="207">
        <f>(VLOOKUP(Horizontal!$C235&amp;Horizontal!$B235&amp;Horizontal!T$11,Vertical!$E:$O,T$10,0))+0</f>
        <v>42</v>
      </c>
      <c r="U235" s="207">
        <f>(VLOOKUP(Horizontal!$C235&amp;Horizontal!$B235&amp;Horizontal!U$11,Vertical!$E:$O,U$10,0))+0</f>
        <v>44</v>
      </c>
      <c r="V235" s="207">
        <f>(VLOOKUP(Horizontal!$C235&amp;Horizontal!$B235&amp;Horizontal!V$11,Vertical!$E:$O,V$10,0))+0</f>
        <v>41</v>
      </c>
      <c r="W235" s="207">
        <f>(VLOOKUP(Horizontal!$C235&amp;Horizontal!$B235&amp;Horizontal!W$11,Vertical!$E:$O,W$10,0))+0</f>
        <v>39</v>
      </c>
      <c r="X235" s="207">
        <f>(VLOOKUP(Horizontal!$C235&amp;Horizontal!$B235&amp;Horizontal!X$11,Vertical!$E:$O,X$10,0))+0</f>
        <v>32</v>
      </c>
      <c r="Y235" s="209">
        <f>(VLOOKUP(Horizontal!$C235&amp;Horizontal!$B235&amp;Horizontal!Y$11,Vertical!$E:$O,Y$10,0))+0</f>
        <v>26</v>
      </c>
      <c r="Z235" s="210">
        <f>(VLOOKUP(Horizontal!$C235&amp;Horizontal!$B235&amp;Horizontal!Z$11,Vertical!$E:$O,Z$10,0))+0</f>
        <v>3.03</v>
      </c>
      <c r="AA235" s="207">
        <f>(VLOOKUP(Horizontal!$C235&amp;Horizontal!$B235&amp;Horizontal!AA$11,Vertical!$E:$O,AA$10,0))+0</f>
        <v>64.52</v>
      </c>
      <c r="AB235" s="207">
        <f>(VLOOKUP(Horizontal!$C235&amp;Horizontal!$B235&amp;Horizontal!AB$11,Vertical!$E:$O,AB$10,0))+0</f>
        <v>67.739999999999995</v>
      </c>
      <c r="AC235" s="207">
        <f>(VLOOKUP(Horizontal!$C235&amp;Horizontal!$B235&amp;Horizontal!AC$11,Vertical!$E:$O,AC$10,0))+0</f>
        <v>67.739999999999995</v>
      </c>
      <c r="AD235" s="207">
        <f>(VLOOKUP(Horizontal!$C235&amp;Horizontal!$B235&amp;Horizontal!AD$11,Vertical!$E:$O,AD$10,0))+0</f>
        <v>23.53</v>
      </c>
      <c r="AE235" s="207">
        <f>(VLOOKUP(Horizontal!$C235&amp;Horizontal!$B235&amp;Horizontal!AE$11,Vertical!$E:$O,AE$10,0))+0</f>
        <v>3.13</v>
      </c>
      <c r="AF235" s="207">
        <f>(VLOOKUP(Horizontal!$C235&amp;Horizontal!$B235&amp;Horizontal!AF$11,Vertical!$E:$O,AF$10,0))+0</f>
        <v>11.43</v>
      </c>
      <c r="AG235" s="207">
        <f>(VLOOKUP(Horizontal!$C235&amp;Horizontal!$B235&amp;Horizontal!AG$11,Vertical!$E:$O,AG$10,0))+0</f>
        <v>12.5</v>
      </c>
      <c r="AH235" s="209">
        <f>(VLOOKUP(Horizontal!$C235&amp;Horizontal!$B235&amp;Horizontal!AH$11,Vertical!$E:$O,AH$10,0))+0</f>
        <v>18.75</v>
      </c>
      <c r="AI235" s="210">
        <f>(VLOOKUP(Horizontal!$C235&amp;Horizontal!$B235&amp;Horizontal!AI$11,Vertical!$E:$O,AI$10,0))+0</f>
        <v>0</v>
      </c>
      <c r="AJ235" s="207">
        <f>(VLOOKUP(Horizontal!$C235&amp;Horizontal!$B235&amp;Horizontal!AJ$11,Vertical!$E:$O,AJ$10,0))+0</f>
        <v>9.68</v>
      </c>
      <c r="AK235" s="207">
        <f>(VLOOKUP(Horizontal!$C235&amp;Horizontal!$B235&amp;Horizontal!AK$11,Vertical!$E:$O,AK$10,0))+0</f>
        <v>9.68</v>
      </c>
      <c r="AL235" s="207">
        <f>(VLOOKUP(Horizontal!$C235&amp;Horizontal!$B235&amp;Horizontal!AL$11,Vertical!$E:$O,AL$10,0))+0</f>
        <v>9.68</v>
      </c>
      <c r="AM235" s="207">
        <f>(VLOOKUP(Horizontal!$C235&amp;Horizontal!$B235&amp;Horizontal!AM$11,Vertical!$E:$O,AM$10,0))+0</f>
        <v>11.76</v>
      </c>
      <c r="AN235" s="207">
        <f>(VLOOKUP(Horizontal!$C235&amp;Horizontal!$B235&amp;Horizontal!AN$11,Vertical!$E:$O,AN$10,0))+0</f>
        <v>37.5</v>
      </c>
      <c r="AO235" s="207">
        <f>(VLOOKUP(Horizontal!$C235&amp;Horizontal!$B235&amp;Horizontal!AO$11,Vertical!$E:$O,AO$10,0))+0</f>
        <v>62.86</v>
      </c>
      <c r="AP235" s="207">
        <f>(VLOOKUP(Horizontal!$C235&amp;Horizontal!$B235&amp;Horizontal!AP$11,Vertical!$E:$O,AP$10,0))+0</f>
        <v>50</v>
      </c>
      <c r="AQ235" s="209">
        <f>(VLOOKUP(Horizontal!$C235&amp;Horizontal!$B235&amp;Horizontal!AQ$11,Vertical!$E:$O,AQ$10,0))+0</f>
        <v>40.630000000000003</v>
      </c>
      <c r="AR235" s="210">
        <f>(VLOOKUP(Horizontal!$C235&amp;Horizontal!$B235&amp;Horizontal!AR$11,Vertical!$E:$O,AR$10,0))+0</f>
        <v>96.97</v>
      </c>
      <c r="AS235" s="207">
        <f>(VLOOKUP(Horizontal!$C235&amp;Horizontal!$B235&amp;Horizontal!AS$11,Vertical!$E:$O,AS$10,0))+0</f>
        <v>25.81</v>
      </c>
      <c r="AT235" s="207">
        <f>(VLOOKUP(Horizontal!$C235&amp;Horizontal!$B235&amp;Horizontal!AT$11,Vertical!$E:$O,AT$10,0))+0</f>
        <v>22.58</v>
      </c>
      <c r="AU235" s="207">
        <f>(VLOOKUP(Horizontal!$C235&amp;Horizontal!$B235&amp;Horizontal!AU$11,Vertical!$E:$O,AU$10,0))+0</f>
        <v>22.58</v>
      </c>
      <c r="AV235" s="207">
        <f>(VLOOKUP(Horizontal!$C235&amp;Horizontal!$B235&amp;Horizontal!AV$11,Vertical!$E:$O,AV$10,0))+0</f>
        <v>64.709999999999994</v>
      </c>
      <c r="AW235" s="207">
        <f>(VLOOKUP(Horizontal!$C235&amp;Horizontal!$B235&amp;Horizontal!AW$11,Vertical!$E:$O,AW$10,0))+0</f>
        <v>59.38</v>
      </c>
      <c r="AX235" s="207">
        <f>(VLOOKUP(Horizontal!$C235&amp;Horizontal!$B235&amp;Horizontal!AX$11,Vertical!$E:$O,AX$10,0))+0</f>
        <v>25.71</v>
      </c>
      <c r="AY235" s="207">
        <f>(VLOOKUP(Horizontal!$C235&amp;Horizontal!$B235&amp;Horizontal!AY$11,Vertical!$E:$O,AY$10,0))+0</f>
        <v>37.5</v>
      </c>
      <c r="AZ235" s="209">
        <f>(VLOOKUP(Horizontal!$C235&amp;Horizontal!$B235&amp;Horizontal!AZ$11,Vertical!$E:$O,AZ$10,0))+0</f>
        <v>40.630000000000003</v>
      </c>
      <c r="BA235" s="208">
        <f>(VLOOKUP(Horizontal!$C235&amp;Horizontal!$B235&amp;Horizontal!BA$11,Vertical!$E:$O,BA$10,0))+0</f>
        <v>45.07</v>
      </c>
      <c r="BB235" s="210">
        <f>(VLOOKUP(Horizontal!$C235&amp;Horizontal!$B235&amp;Horizontal!BB$11,Vertical!$E:$O,BB$10,0))+0</f>
        <v>267.12</v>
      </c>
      <c r="BC235" s="207">
        <f>(VLOOKUP(Horizontal!$C235&amp;Horizontal!$B235&amp;Horizontal!BC$11,Vertical!$E:$O,BC$10,0))+0</f>
        <v>321.27</v>
      </c>
      <c r="BD235" s="207">
        <f>(VLOOKUP(Horizontal!$C235&amp;Horizontal!$B235&amp;Horizontal!BD$11,Vertical!$E:$O,BD$10,0))+0</f>
        <v>343.36</v>
      </c>
      <c r="BE235" s="207">
        <f>(VLOOKUP(Horizontal!$C235&amp;Horizontal!$B235&amp;Horizontal!BE$11,Vertical!$E:$O,BE$10,0))+0</f>
        <v>390.51</v>
      </c>
      <c r="BF235" s="207">
        <f>(VLOOKUP(Horizontal!$C235&amp;Horizontal!$B235&amp;Horizontal!BF$11,Vertical!$E:$O,BF$10,0))+0</f>
        <v>351.59</v>
      </c>
      <c r="BG235" s="207">
        <f>(VLOOKUP(Horizontal!$C235&amp;Horizontal!$B235&amp;Horizontal!BG$11,Vertical!$E:$O,BG$10,0))+0</f>
        <v>257.61</v>
      </c>
      <c r="BH235" s="207">
        <f>(VLOOKUP(Horizontal!$C235&amp;Horizontal!$B235&amp;Horizontal!BH$11,Vertical!$E:$O,BH$10,0))+0</f>
        <v>224.74</v>
      </c>
      <c r="BI235" s="207">
        <f>(VLOOKUP(Horizontal!$C235&amp;Horizontal!$B235&amp;Horizontal!BI$11,Vertical!$E:$O,BI$10,0))+0</f>
        <v>202.77</v>
      </c>
      <c r="BJ235" s="209">
        <f>(VLOOKUP(Horizontal!$C235&amp;Horizontal!$B235&amp;Horizontal!BJ$11,Vertical!$E:$O,BJ$10,0))+0</f>
        <v>190.82</v>
      </c>
      <c r="BK235" s="210">
        <f>(VLOOKUP(Horizontal!$C235&amp;Horizontal!$B235&amp;Horizontal!BK$11,Vertical!$E:$O,BK$10,0))+0</f>
        <v>52</v>
      </c>
      <c r="BL235" s="207">
        <f>(VLOOKUP(Horizontal!$C235&amp;Horizontal!$B235&amp;Horizontal!BL$11,Vertical!$E:$O,BL$10,0))+0</f>
        <v>51</v>
      </c>
      <c r="BM235" s="207">
        <f>(VLOOKUP(Horizontal!$C235&amp;Horizontal!$B235&amp;Horizontal!BM$11,Vertical!$E:$O,BM$10,0))+0</f>
        <v>48</v>
      </c>
      <c r="BN235" s="207">
        <f>(VLOOKUP(Horizontal!$C235&amp;Horizontal!$B235&amp;Horizontal!BN$11,Vertical!$E:$O,BN$10,0))+0</f>
        <v>45</v>
      </c>
      <c r="BO235" s="207">
        <f>(VLOOKUP(Horizontal!$C235&amp;Horizontal!$B235&amp;Horizontal!BO$11,Vertical!$E:$O,BO$10,0))+0</f>
        <v>45</v>
      </c>
      <c r="BP235" s="207">
        <f>(VLOOKUP(Horizontal!$C235&amp;Horizontal!$B235&amp;Horizontal!BP$11,Vertical!$E:$O,BP$10,0))+0</f>
        <v>40</v>
      </c>
      <c r="BQ235" s="207">
        <f>(VLOOKUP(Horizontal!$C235&amp;Horizontal!$B235&amp;Horizontal!BQ$11,Vertical!$E:$O,BQ$10,0))+0</f>
        <v>36</v>
      </c>
      <c r="BR235" s="207">
        <f>(VLOOKUP(Horizontal!$C235&amp;Horizontal!$B235&amp;Horizontal!BR$11,Vertical!$E:$O,BR$10,0))+0</f>
        <v>34</v>
      </c>
      <c r="BS235" s="209">
        <f>(VLOOKUP(Horizontal!$C235&amp;Horizontal!$B235&amp;Horizontal!BS$11,Vertical!$E:$O,BS$10,0))+0</f>
        <v>30</v>
      </c>
      <c r="BT235" s="210">
        <f>(VLOOKUP(Horizontal!$C235&amp;Horizontal!$B235&amp;Horizontal!BT$11,Vertical!$E:$O,BT$10,0))+0</f>
        <v>3.33</v>
      </c>
      <c r="BU235" s="207">
        <f>(VLOOKUP(Horizontal!$C235&amp;Horizontal!$B235&amp;Horizontal!BU$11,Vertical!$E:$O,BU$10,0))+0</f>
        <v>53.57</v>
      </c>
      <c r="BV235" s="207">
        <f>(VLOOKUP(Horizontal!$C235&amp;Horizontal!$B235&amp;Horizontal!BV$11,Vertical!$E:$O,BV$10,0))+0</f>
        <v>45.16</v>
      </c>
      <c r="BW235" s="207">
        <f>(VLOOKUP(Horizontal!$C235&amp;Horizontal!$B235&amp;Horizontal!BW$11,Vertical!$E:$O,BW$10,0))+0</f>
        <v>45.16</v>
      </c>
      <c r="BX235" s="207">
        <f>(VLOOKUP(Horizontal!$C235&amp;Horizontal!$B235&amp;Horizontal!BX$11,Vertical!$E:$O,BX$10,0))+0</f>
        <v>21.43</v>
      </c>
      <c r="BY235" s="207">
        <f>(VLOOKUP(Horizontal!$C235&amp;Horizontal!$B235&amp;Horizontal!BY$11,Vertical!$E:$O,BY$10,0))+0</f>
        <v>17.86</v>
      </c>
      <c r="BZ235" s="207">
        <f>(VLOOKUP(Horizontal!$C235&amp;Horizontal!$B235&amp;Horizontal!BZ$11,Vertical!$E:$O,BZ$10,0))+0</f>
        <v>25</v>
      </c>
      <c r="CA235" s="207">
        <f>(VLOOKUP(Horizontal!$C235&amp;Horizontal!$B235&amp;Horizontal!CA$11,Vertical!$E:$O,CA$10,0))+0</f>
        <v>18.75</v>
      </c>
      <c r="CB235" s="209">
        <f>(VLOOKUP(Horizontal!$C235&amp;Horizontal!$B235&amp;Horizontal!CB$11,Vertical!$E:$O,CB$10,0))+0</f>
        <v>24.14</v>
      </c>
      <c r="CC235" s="210">
        <f>(VLOOKUP(Horizontal!$C235&amp;Horizontal!$B235&amp;Horizontal!CC$11,Vertical!$E:$O,CC$10,0))+0</f>
        <v>3.33</v>
      </c>
      <c r="CD235" s="207">
        <f>(VLOOKUP(Horizontal!$C235&amp;Horizontal!$B235&amp;Horizontal!CD$11,Vertical!$E:$O,CD$10,0))+0</f>
        <v>0</v>
      </c>
      <c r="CE235" s="207">
        <f>(VLOOKUP(Horizontal!$C235&amp;Horizontal!$B235&amp;Horizontal!CE$11,Vertical!$E:$O,CE$10,0))+0</f>
        <v>12.9</v>
      </c>
      <c r="CF235" s="207">
        <f>(VLOOKUP(Horizontal!$C235&amp;Horizontal!$B235&amp;Horizontal!CF$11,Vertical!$E:$O,CF$10,0))+0</f>
        <v>12.9</v>
      </c>
      <c r="CG235" s="207">
        <f>(VLOOKUP(Horizontal!$C235&amp;Horizontal!$B235&amp;Horizontal!CG$11,Vertical!$E:$O,CG$10,0))+0</f>
        <v>17.86</v>
      </c>
      <c r="CH235" s="207">
        <f>(VLOOKUP(Horizontal!$C235&amp;Horizontal!$B235&amp;Horizontal!CH$11,Vertical!$E:$O,CH$10,0))+0</f>
        <v>25</v>
      </c>
      <c r="CI235" s="207">
        <f>(VLOOKUP(Horizontal!$C235&amp;Horizontal!$B235&amp;Horizontal!CI$11,Vertical!$E:$O,CI$10,0))+0</f>
        <v>42.86</v>
      </c>
      <c r="CJ235" s="207">
        <f>(VLOOKUP(Horizontal!$C235&amp;Horizontal!$B235&amp;Horizontal!CJ$11,Vertical!$E:$O,CJ$10,0))+0</f>
        <v>50</v>
      </c>
      <c r="CK235" s="209">
        <f>(VLOOKUP(Horizontal!$C235&amp;Horizontal!$B235&amp;Horizontal!CK$11,Vertical!$E:$O,CK$10,0))+0</f>
        <v>51.72</v>
      </c>
      <c r="CL235" s="210">
        <f>(VLOOKUP(Horizontal!$C235&amp;Horizontal!$B235&amp;Horizontal!CL$11,Vertical!$E:$O,CL$10,0))+0</f>
        <v>93.33</v>
      </c>
      <c r="CM235" s="207">
        <f>(VLOOKUP(Horizontal!$C235&amp;Horizontal!$B235&amp;Horizontal!CM$11,Vertical!$E:$O,CM$10,0))+0</f>
        <v>46.43</v>
      </c>
      <c r="CN235" s="207">
        <f>(VLOOKUP(Horizontal!$C235&amp;Horizontal!$B235&amp;Horizontal!CN$11,Vertical!$E:$O,CN$10,0))+0</f>
        <v>41.94</v>
      </c>
      <c r="CO235" s="207">
        <f>(VLOOKUP(Horizontal!$C235&amp;Horizontal!$B235&amp;Horizontal!CO$11,Vertical!$E:$O,CO$10,0))+0</f>
        <v>41.94</v>
      </c>
      <c r="CP235" s="207">
        <f>(VLOOKUP(Horizontal!$C235&amp;Horizontal!$B235&amp;Horizontal!CP$11,Vertical!$E:$O,CP$10,0))+0</f>
        <v>60.71</v>
      </c>
      <c r="CQ235" s="207">
        <f>(VLOOKUP(Horizontal!$C235&amp;Horizontal!$B235&amp;Horizontal!CQ$11,Vertical!$E:$O,CQ$10,0))+0</f>
        <v>57.14</v>
      </c>
      <c r="CR235" s="207">
        <f>(VLOOKUP(Horizontal!$C235&amp;Horizontal!$B235&amp;Horizontal!CR$11,Vertical!$E:$O,CR$10,0))+0</f>
        <v>32.14</v>
      </c>
      <c r="CS235" s="207">
        <f>(VLOOKUP(Horizontal!$C235&amp;Horizontal!$B235&amp;Horizontal!CS$11,Vertical!$E:$O,CS$10,0))+0</f>
        <v>31.25</v>
      </c>
      <c r="CT235" s="207">
        <f>(VLOOKUP(Horizontal!$C235&amp;Horizontal!$B235&amp;Horizontal!CT$11,Vertical!$E:$O,CT$10,0))+0</f>
        <v>24.14</v>
      </c>
      <c r="CU235" s="150"/>
      <c r="CV235" s="211">
        <f t="shared" si="174"/>
        <v>42.379999999999995</v>
      </c>
      <c r="CW235" s="190">
        <f t="shared" si="175"/>
        <v>40.71999999999997</v>
      </c>
      <c r="CX235" s="190">
        <f t="shared" si="176"/>
        <v>39.590000000000032</v>
      </c>
      <c r="CY235" s="190">
        <f t="shared" si="177"/>
        <v>36.649999999999977</v>
      </c>
      <c r="CZ235" s="190">
        <f t="shared" si="178"/>
        <v>37.379999999999995</v>
      </c>
      <c r="DA235" s="190">
        <f t="shared" si="179"/>
        <v>40.140000000000015</v>
      </c>
      <c r="DB235" s="190">
        <f t="shared" si="180"/>
        <v>37.629999999999995</v>
      </c>
      <c r="DC235" s="190">
        <f t="shared" si="181"/>
        <v>35.659999999999997</v>
      </c>
      <c r="DD235" s="212">
        <f t="shared" si="182"/>
        <v>34.650000000000006</v>
      </c>
      <c r="DE235" s="9">
        <v>170</v>
      </c>
      <c r="DF235" s="212">
        <f t="shared" si="183"/>
        <v>-16.282789598108678</v>
      </c>
      <c r="DG235" s="264"/>
      <c r="DH235" s="265"/>
      <c r="DI235" s="265"/>
      <c r="DJ235" s="266"/>
      <c r="DK235" s="190">
        <v>204.09</v>
      </c>
      <c r="DL235" s="190">
        <v>204.09</v>
      </c>
      <c r="DM235" s="190">
        <v>0</v>
      </c>
      <c r="DN235" s="212">
        <v>0</v>
      </c>
      <c r="DO235" s="190">
        <v>210.52</v>
      </c>
      <c r="DP235" s="190">
        <v>210.52</v>
      </c>
      <c r="DQ235" s="190">
        <v>42.35</v>
      </c>
      <c r="DR235" s="212">
        <v>42.35</v>
      </c>
      <c r="DS235" s="150"/>
      <c r="DT235" s="190">
        <v>200</v>
      </c>
      <c r="DU235" s="190">
        <v>252</v>
      </c>
      <c r="DV235" s="190">
        <v>275</v>
      </c>
      <c r="DW235" s="190">
        <v>249</v>
      </c>
      <c r="DX235" s="190"/>
      <c r="DY235" s="190"/>
      <c r="DZ235" s="190">
        <v>342</v>
      </c>
      <c r="EA235" s="190">
        <v>265</v>
      </c>
      <c r="EB235" s="190"/>
      <c r="EC235" s="190">
        <v>316</v>
      </c>
      <c r="ED235" s="190">
        <v>316</v>
      </c>
      <c r="EE235" s="190">
        <v>220</v>
      </c>
      <c r="EF235" s="190">
        <v>185</v>
      </c>
      <c r="EG235" s="190">
        <v>165</v>
      </c>
      <c r="EH235" s="212">
        <v>155</v>
      </c>
      <c r="EI235" s="213"/>
      <c r="EJ235" s="211">
        <v>35</v>
      </c>
      <c r="EK235" s="190">
        <v>30</v>
      </c>
      <c r="EL235" s="190">
        <v>30</v>
      </c>
      <c r="EM235" s="190">
        <v>30</v>
      </c>
      <c r="EN235" s="190"/>
      <c r="EO235" s="190"/>
      <c r="EP235" s="190"/>
      <c r="EQ235" s="190"/>
      <c r="ER235" s="190"/>
      <c r="ES235" s="190"/>
      <c r="ET235" s="190">
        <v>30</v>
      </c>
      <c r="EU235" s="190">
        <v>40</v>
      </c>
      <c r="EV235" s="190">
        <v>40</v>
      </c>
      <c r="EW235" s="190">
        <v>40</v>
      </c>
      <c r="EX235" s="212">
        <v>35</v>
      </c>
      <c r="EY235" s="211"/>
      <c r="EZ235" s="75">
        <f t="shared" si="186"/>
        <v>-4.0767386091127102E-2</v>
      </c>
      <c r="FA235" s="89">
        <f t="shared" si="191"/>
        <v>-0.1</v>
      </c>
      <c r="FB235" s="212"/>
      <c r="FC235" s="213">
        <f t="shared" si="207"/>
        <v>15</v>
      </c>
      <c r="FD235" s="213">
        <f t="shared" si="208"/>
        <v>10</v>
      </c>
      <c r="FE235" s="213">
        <f t="shared" si="209"/>
        <v>10</v>
      </c>
      <c r="FF235" s="213">
        <f t="shared" si="210"/>
        <v>10</v>
      </c>
      <c r="FG235" s="213"/>
      <c r="FH235" s="213"/>
      <c r="FI235" s="213"/>
      <c r="FJ235" s="213"/>
      <c r="FK235" s="213"/>
      <c r="FL235" s="213"/>
      <c r="FM235" s="213">
        <f t="shared" si="211"/>
        <v>10</v>
      </c>
      <c r="FN235" s="213">
        <f t="shared" si="212"/>
        <v>20</v>
      </c>
      <c r="FO235" s="213">
        <f t="shared" si="213"/>
        <v>20</v>
      </c>
      <c r="FP235" s="213">
        <f t="shared" si="214"/>
        <v>20</v>
      </c>
      <c r="FQ235" s="213">
        <f t="shared" si="215"/>
        <v>15</v>
      </c>
      <c r="FR235" s="213"/>
      <c r="FS235" s="211"/>
      <c r="FT235" s="190"/>
      <c r="FU235" s="190"/>
      <c r="FV235" s="190"/>
      <c r="FW235" s="190"/>
      <c r="FX235" s="190"/>
      <c r="FY235" s="190"/>
      <c r="FZ235" s="190"/>
      <c r="GA235" s="190"/>
      <c r="GB235" s="190"/>
      <c r="GC235" s="190"/>
      <c r="GD235" s="190"/>
      <c r="GE235" s="190"/>
      <c r="GF235" s="190"/>
      <c r="GG235" s="212"/>
    </row>
    <row r="236" spans="2:189">
      <c r="B236" s="33">
        <v>43565</v>
      </c>
      <c r="C236" s="30" t="s">
        <v>51</v>
      </c>
      <c r="D236" s="30">
        <v>2019</v>
      </c>
      <c r="E236" s="30" t="str">
        <f t="shared" ref="E236" si="217">D236&amp;C236</f>
        <v>2019S15</v>
      </c>
      <c r="F236" s="30" t="str">
        <f t="shared" si="133"/>
        <v>42019</v>
      </c>
      <c r="G236" s="208" t="str">
        <f>VLOOKUP(Horizontal!$C236&amp;Horizontal!$B236&amp;Horizontal!G$11,Vertical!$E:$O,G$10,0)</f>
        <v>-5,27</v>
      </c>
      <c r="H236" s="207">
        <f>(VLOOKUP(Horizontal!$C236&amp;Horizontal!$B236&amp;Horizontal!H$11,Vertical!$E:$O,H$10,0))+0</f>
        <v>197.73</v>
      </c>
      <c r="I236" s="207">
        <f>(VLOOKUP(Horizontal!$C236&amp;Horizontal!$B236&amp;Horizontal!I$11,Vertical!$E:$O,I$10,0))+0</f>
        <v>245.32</v>
      </c>
      <c r="J236" s="207">
        <f>(VLOOKUP(Horizontal!$C236&amp;Horizontal!$B236&amp;Horizontal!J$11,Vertical!$E:$O,J$10,0))+0</f>
        <v>279.5</v>
      </c>
      <c r="K236" s="207">
        <f>(VLOOKUP(Horizontal!$C236&amp;Horizontal!$B236&amp;Horizontal!K$11,Vertical!$E:$O,K$10,0))+0</f>
        <v>331.71</v>
      </c>
      <c r="L236" s="207">
        <f>(VLOOKUP(Horizontal!$C236&amp;Horizontal!$B236&amp;Horizontal!L$11,Vertical!$E:$O,L$10,0))+0</f>
        <v>304</v>
      </c>
      <c r="M236" s="207">
        <f>(VLOOKUP(Horizontal!$C236&amp;Horizontal!$B236&amp;Horizontal!M$11,Vertical!$E:$O,M$10,0))+0</f>
        <v>218.89</v>
      </c>
      <c r="N236" s="207">
        <f>(VLOOKUP(Horizontal!$C236&amp;Horizontal!$B236&amp;Horizontal!N$11,Vertical!$E:$O,N$10,0))+0</f>
        <v>188.36</v>
      </c>
      <c r="O236" s="207">
        <f>(VLOOKUP(Horizontal!$C236&amp;Horizontal!$B236&amp;Horizontal!O$11,Vertical!$E:$O,O$10,0))+0</f>
        <v>166.79</v>
      </c>
      <c r="P236" s="209">
        <f>(VLOOKUP(Horizontal!$C236&amp;Horizontal!$B236&amp;Horizontal!P$11,Vertical!$E:$O,P$10,0))+0</f>
        <v>156.24</v>
      </c>
      <c r="Q236" s="210">
        <f>(VLOOKUP(Horizontal!$C236&amp;Horizontal!$B236&amp;Horizontal!Q$11,Vertical!$E:$O,Q$10,0))+0</f>
        <v>57</v>
      </c>
      <c r="R236" s="207">
        <f>(VLOOKUP(Horizontal!$C236&amp;Horizontal!$B236&amp;Horizontal!R$11,Vertical!$E:$O,R$10,0))+0</f>
        <v>60</v>
      </c>
      <c r="S236" s="207">
        <f>(VLOOKUP(Horizontal!$C236&amp;Horizontal!$B236&amp;Horizontal!S$11,Vertical!$E:$O,S$10,0))+0</f>
        <v>56</v>
      </c>
      <c r="T236" s="207">
        <f>(VLOOKUP(Horizontal!$C236&amp;Horizontal!$B236&amp;Horizontal!T$11,Vertical!$E:$O,T$10,0))+0</f>
        <v>42</v>
      </c>
      <c r="U236" s="207">
        <f>(VLOOKUP(Horizontal!$C236&amp;Horizontal!$B236&amp;Horizontal!U$11,Vertical!$E:$O,U$10,0))+0</f>
        <v>40</v>
      </c>
      <c r="V236" s="207">
        <f>(VLOOKUP(Horizontal!$C236&amp;Horizontal!$B236&amp;Horizontal!V$11,Vertical!$E:$O,V$10,0))+0</f>
        <v>40</v>
      </c>
      <c r="W236" s="207">
        <f>(VLOOKUP(Horizontal!$C236&amp;Horizontal!$B236&amp;Horizontal!W$11,Vertical!$E:$O,W$10,0))+0</f>
        <v>37</v>
      </c>
      <c r="X236" s="207">
        <f>(VLOOKUP(Horizontal!$C236&amp;Horizontal!$B236&amp;Horizontal!X$11,Vertical!$E:$O,X$10,0))+0</f>
        <v>31</v>
      </c>
      <c r="Y236" s="209">
        <f>(VLOOKUP(Horizontal!$C236&amp;Horizontal!$B236&amp;Horizontal!Y$11,Vertical!$E:$O,Y$10,0))+0</f>
        <v>28</v>
      </c>
      <c r="Z236" s="210">
        <f>(VLOOKUP(Horizontal!$C236&amp;Horizontal!$B236&amp;Horizontal!Z$11,Vertical!$E:$O,Z$10,0))+0</f>
        <v>96.97</v>
      </c>
      <c r="AA236" s="207">
        <f>(VLOOKUP(Horizontal!$C236&amp;Horizontal!$B236&amp;Horizontal!AA$11,Vertical!$E:$O,AA$10,0))+0</f>
        <v>96.55</v>
      </c>
      <c r="AB236" s="207">
        <f>(VLOOKUP(Horizontal!$C236&amp;Horizontal!$B236&amp;Horizontal!AB$11,Vertical!$E:$O,AB$10,0))+0</f>
        <v>100</v>
      </c>
      <c r="AC236" s="207">
        <f>(VLOOKUP(Horizontal!$C236&amp;Horizontal!$B236&amp;Horizontal!AC$11,Vertical!$E:$O,AC$10,0))+0</f>
        <v>76.47</v>
      </c>
      <c r="AD236" s="207">
        <f>(VLOOKUP(Horizontal!$C236&amp;Horizontal!$B236&amp;Horizontal!AD$11,Vertical!$E:$O,AD$10,0))+0</f>
        <v>80</v>
      </c>
      <c r="AE236" s="207">
        <f>(VLOOKUP(Horizontal!$C236&amp;Horizontal!$B236&amp;Horizontal!AE$11,Vertical!$E:$O,AE$10,0))+0</f>
        <v>35.479999999999997</v>
      </c>
      <c r="AF236" s="207">
        <f>(VLOOKUP(Horizontal!$C236&amp;Horizontal!$B236&amp;Horizontal!AF$11,Vertical!$E:$O,AF$10,0))+0</f>
        <v>14.29</v>
      </c>
      <c r="AG236" s="207">
        <f>(VLOOKUP(Horizontal!$C236&amp;Horizontal!$B236&amp;Horizontal!AG$11,Vertical!$E:$O,AG$10,0))+0</f>
        <v>36.36</v>
      </c>
      <c r="AH236" s="209">
        <f>(VLOOKUP(Horizontal!$C236&amp;Horizontal!$B236&amp;Horizontal!AH$11,Vertical!$E:$O,AH$10,0))+0</f>
        <v>21.21</v>
      </c>
      <c r="AI236" s="210">
        <f>(VLOOKUP(Horizontal!$C236&amp;Horizontal!$B236&amp;Horizontal!AI$11,Vertical!$E:$O,AI$10,0))+0</f>
        <v>3.03</v>
      </c>
      <c r="AJ236" s="207">
        <f>(VLOOKUP(Horizontal!$C236&amp;Horizontal!$B236&amp;Horizontal!AJ$11,Vertical!$E:$O,AJ$10,0))+0</f>
        <v>0</v>
      </c>
      <c r="AK236" s="207">
        <f>(VLOOKUP(Horizontal!$C236&amp;Horizontal!$B236&amp;Horizontal!AK$11,Vertical!$E:$O,AK$10,0))+0</f>
        <v>0</v>
      </c>
      <c r="AL236" s="207">
        <f>(VLOOKUP(Horizontal!$C236&amp;Horizontal!$B236&amp;Horizontal!AL$11,Vertical!$E:$O,AL$10,0))+0</f>
        <v>2.94</v>
      </c>
      <c r="AM236" s="207">
        <f>(VLOOKUP(Horizontal!$C236&amp;Horizontal!$B236&amp;Horizontal!AM$11,Vertical!$E:$O,AM$10,0))+0</f>
        <v>11.43</v>
      </c>
      <c r="AN236" s="207">
        <f>(VLOOKUP(Horizontal!$C236&amp;Horizontal!$B236&amp;Horizontal!AN$11,Vertical!$E:$O,AN$10,0))+0</f>
        <v>41.94</v>
      </c>
      <c r="AO236" s="207">
        <f>(VLOOKUP(Horizontal!$C236&amp;Horizontal!$B236&amp;Horizontal!AO$11,Vertical!$E:$O,AO$10,0))+0</f>
        <v>45.71</v>
      </c>
      <c r="AP236" s="207">
        <f>(VLOOKUP(Horizontal!$C236&amp;Horizontal!$B236&amp;Horizontal!AP$11,Vertical!$E:$O,AP$10,0))+0</f>
        <v>39.39</v>
      </c>
      <c r="AQ236" s="209">
        <f>(VLOOKUP(Horizontal!$C236&amp;Horizontal!$B236&amp;Horizontal!AQ$11,Vertical!$E:$O,AQ$10,0))+0</f>
        <v>48.48</v>
      </c>
      <c r="AR236" s="210">
        <f>(VLOOKUP(Horizontal!$C236&amp;Horizontal!$B236&amp;Horizontal!AR$11,Vertical!$E:$O,AR$10,0))+0</f>
        <v>0</v>
      </c>
      <c r="AS236" s="207">
        <f>(VLOOKUP(Horizontal!$C236&amp;Horizontal!$B236&amp;Horizontal!AS$11,Vertical!$E:$O,AS$10,0))+0</f>
        <v>3.45</v>
      </c>
      <c r="AT236" s="207">
        <f>(VLOOKUP(Horizontal!$C236&amp;Horizontal!$B236&amp;Horizontal!AT$11,Vertical!$E:$O,AT$10,0))+0</f>
        <v>0</v>
      </c>
      <c r="AU236" s="207">
        <f>(VLOOKUP(Horizontal!$C236&amp;Horizontal!$B236&amp;Horizontal!AU$11,Vertical!$E:$O,AU$10,0))+0</f>
        <v>20.59</v>
      </c>
      <c r="AV236" s="207">
        <f>(VLOOKUP(Horizontal!$C236&amp;Horizontal!$B236&amp;Horizontal!AV$11,Vertical!$E:$O,AV$10,0))+0</f>
        <v>8.57</v>
      </c>
      <c r="AW236" s="207">
        <f>(VLOOKUP(Horizontal!$C236&amp;Horizontal!$B236&amp;Horizontal!AW$11,Vertical!$E:$O,AW$10,0))+0</f>
        <v>22.58</v>
      </c>
      <c r="AX236" s="207">
        <f>(VLOOKUP(Horizontal!$C236&amp;Horizontal!$B236&amp;Horizontal!AX$11,Vertical!$E:$O,AX$10,0))+0</f>
        <v>40</v>
      </c>
      <c r="AY236" s="207">
        <f>(VLOOKUP(Horizontal!$C236&amp;Horizontal!$B236&amp;Horizontal!AY$11,Vertical!$E:$O,AY$10,0))+0</f>
        <v>24.24</v>
      </c>
      <c r="AZ236" s="209">
        <f>(VLOOKUP(Horizontal!$C236&amp;Horizontal!$B236&amp;Horizontal!AZ$11,Vertical!$E:$O,AZ$10,0))+0</f>
        <v>30.3</v>
      </c>
      <c r="BA236" s="208">
        <f>(VLOOKUP(Horizontal!$C236&amp;Horizontal!$B236&amp;Horizontal!BA$11,Vertical!$E:$O,BA$10,0))+0</f>
        <v>41.68</v>
      </c>
      <c r="BB236" s="210">
        <f>(VLOOKUP(Horizontal!$C236&amp;Horizontal!$B236&amp;Horizontal!BB$11,Vertical!$E:$O,BB$10,0))+0</f>
        <v>238.35</v>
      </c>
      <c r="BC236" s="207">
        <f>(VLOOKUP(Horizontal!$C236&amp;Horizontal!$B236&amp;Horizontal!BC$11,Vertical!$E:$O,BC$10,0))+0</f>
        <v>284.55</v>
      </c>
      <c r="BD236" s="207">
        <f>(VLOOKUP(Horizontal!$C236&amp;Horizontal!$B236&amp;Horizontal!BD$11,Vertical!$E:$O,BD$10,0))+0</f>
        <v>317.29000000000002</v>
      </c>
      <c r="BE236" s="207">
        <f>(VLOOKUP(Horizontal!$C236&amp;Horizontal!$B236&amp;Horizontal!BE$11,Vertical!$E:$O,BE$10,0))+0</f>
        <v>372.4</v>
      </c>
      <c r="BF236" s="207">
        <f>(VLOOKUP(Horizontal!$C236&amp;Horizontal!$B236&amp;Horizontal!BF$11,Vertical!$E:$O,BF$10,0))+0</f>
        <v>342.93</v>
      </c>
      <c r="BG236" s="207">
        <f>(VLOOKUP(Horizontal!$C236&amp;Horizontal!$B236&amp;Horizontal!BG$11,Vertical!$E:$O,BG$10,0))+0</f>
        <v>257.93</v>
      </c>
      <c r="BH236" s="207">
        <f>(VLOOKUP(Horizontal!$C236&amp;Horizontal!$B236&amp;Horizontal!BH$11,Vertical!$E:$O,BH$10,0))+0</f>
        <v>225.11</v>
      </c>
      <c r="BI236" s="207">
        <f>(VLOOKUP(Horizontal!$C236&amp;Horizontal!$B236&amp;Horizontal!BI$11,Vertical!$E:$O,BI$10,0))+0</f>
        <v>202.28</v>
      </c>
      <c r="BJ236" s="209">
        <f>(VLOOKUP(Horizontal!$C236&amp;Horizontal!$B236&amp;Horizontal!BJ$11,Vertical!$E:$O,BJ$10,0))+0</f>
        <v>190.41</v>
      </c>
      <c r="BK236" s="210">
        <f>(VLOOKUP(Horizontal!$C236&amp;Horizontal!$B236&amp;Horizontal!BK$11,Vertical!$E:$O,BK$10,0))+0</f>
        <v>49</v>
      </c>
      <c r="BL236" s="207">
        <f>(VLOOKUP(Horizontal!$C236&amp;Horizontal!$B236&amp;Horizontal!BL$11,Vertical!$E:$O,BL$10,0))+0</f>
        <v>43</v>
      </c>
      <c r="BM236" s="207">
        <f>(VLOOKUP(Horizontal!$C236&amp;Horizontal!$B236&amp;Horizontal!BM$11,Vertical!$E:$O,BM$10,0))+0</f>
        <v>42</v>
      </c>
      <c r="BN236" s="207">
        <f>(VLOOKUP(Horizontal!$C236&amp;Horizontal!$B236&amp;Horizontal!BN$11,Vertical!$E:$O,BN$10,0))+0</f>
        <v>43</v>
      </c>
      <c r="BO236" s="207">
        <f>(VLOOKUP(Horizontal!$C236&amp;Horizontal!$B236&amp;Horizontal!BO$11,Vertical!$E:$O,BO$10,0))+0</f>
        <v>41</v>
      </c>
      <c r="BP236" s="207">
        <f>(VLOOKUP(Horizontal!$C236&amp;Horizontal!$B236&amp;Horizontal!BP$11,Vertical!$E:$O,BP$10,0))+0</f>
        <v>40</v>
      </c>
      <c r="BQ236" s="207">
        <f>(VLOOKUP(Horizontal!$C236&amp;Horizontal!$B236&amp;Horizontal!BQ$11,Vertical!$E:$O,BQ$10,0))+0</f>
        <v>39</v>
      </c>
      <c r="BR236" s="207">
        <f>(VLOOKUP(Horizontal!$C236&amp;Horizontal!$B236&amp;Horizontal!BR$11,Vertical!$E:$O,BR$10,0))+0</f>
        <v>36</v>
      </c>
      <c r="BS236" s="209">
        <f>(VLOOKUP(Horizontal!$C236&amp;Horizontal!$B236&amp;Horizontal!BS$11,Vertical!$E:$O,BS$10,0))+0</f>
        <v>33</v>
      </c>
      <c r="BT236" s="210">
        <f>(VLOOKUP(Horizontal!$C236&amp;Horizontal!$B236&amp;Horizontal!BT$11,Vertical!$E:$O,BT$10,0))+0</f>
        <v>96.3</v>
      </c>
      <c r="BU236" s="207">
        <f>(VLOOKUP(Horizontal!$C236&amp;Horizontal!$B236&amp;Horizontal!BU$11,Vertical!$E:$O,BU$10,0))+0</f>
        <v>92.31</v>
      </c>
      <c r="BV236" s="207">
        <f>(VLOOKUP(Horizontal!$C236&amp;Horizontal!$B236&amp;Horizontal!BV$11,Vertical!$E:$O,BV$10,0))+0</f>
        <v>92.31</v>
      </c>
      <c r="BW236" s="207">
        <f>(VLOOKUP(Horizontal!$C236&amp;Horizontal!$B236&amp;Horizontal!BW$11,Vertical!$E:$O,BW$10,0))+0</f>
        <v>68.97</v>
      </c>
      <c r="BX236" s="207">
        <f>(VLOOKUP(Horizontal!$C236&amp;Horizontal!$B236&amp;Horizontal!BX$11,Vertical!$E:$O,BX$10,0))+0</f>
        <v>78.569999999999993</v>
      </c>
      <c r="BY236" s="207">
        <f>(VLOOKUP(Horizontal!$C236&amp;Horizontal!$B236&amp;Horizontal!BY$11,Vertical!$E:$O,BY$10,0))+0</f>
        <v>42.86</v>
      </c>
      <c r="BZ236" s="207">
        <f>(VLOOKUP(Horizontal!$C236&amp;Horizontal!$B236&amp;Horizontal!BZ$11,Vertical!$E:$O,BZ$10,0))+0</f>
        <v>16.13</v>
      </c>
      <c r="CA236" s="207">
        <f>(VLOOKUP(Horizontal!$C236&amp;Horizontal!$B236&amp;Horizontal!CA$11,Vertical!$E:$O,CA$10,0))+0</f>
        <v>26.67</v>
      </c>
      <c r="CB236" s="209">
        <f>(VLOOKUP(Horizontal!$C236&amp;Horizontal!$B236&amp;Horizontal!CB$11,Vertical!$E:$O,CB$10,0))+0</f>
        <v>27.59</v>
      </c>
      <c r="CC236" s="210">
        <f>(VLOOKUP(Horizontal!$C236&amp;Horizontal!$B236&amp;Horizontal!CC$11,Vertical!$E:$O,CC$10,0))+0</f>
        <v>0</v>
      </c>
      <c r="CD236" s="207">
        <f>(VLOOKUP(Horizontal!$C236&amp;Horizontal!$B236&amp;Horizontal!CD$11,Vertical!$E:$O,CD$10,0))+0</f>
        <v>0</v>
      </c>
      <c r="CE236" s="207">
        <f>(VLOOKUP(Horizontal!$C236&amp;Horizontal!$B236&amp;Horizontal!CE$11,Vertical!$E:$O,CE$10,0))+0</f>
        <v>3.85</v>
      </c>
      <c r="CF236" s="207">
        <f>(VLOOKUP(Horizontal!$C236&amp;Horizontal!$B236&amp;Horizontal!CF$11,Vertical!$E:$O,CF$10,0))+0</f>
        <v>10.34</v>
      </c>
      <c r="CG236" s="207">
        <f>(VLOOKUP(Horizontal!$C236&amp;Horizontal!$B236&amp;Horizontal!CG$11,Vertical!$E:$O,CG$10,0))+0</f>
        <v>7.14</v>
      </c>
      <c r="CH236" s="207">
        <f>(VLOOKUP(Horizontal!$C236&amp;Horizontal!$B236&amp;Horizontal!CH$11,Vertical!$E:$O,CH$10,0))+0</f>
        <v>17.86</v>
      </c>
      <c r="CI236" s="207">
        <f>(VLOOKUP(Horizontal!$C236&amp;Horizontal!$B236&amp;Horizontal!CI$11,Vertical!$E:$O,CI$10,0))+0</f>
        <v>51.61</v>
      </c>
      <c r="CJ236" s="207">
        <f>(VLOOKUP(Horizontal!$C236&amp;Horizontal!$B236&amp;Horizontal!CJ$11,Vertical!$E:$O,CJ$10,0))+0</f>
        <v>50</v>
      </c>
      <c r="CK236" s="209">
        <f>(VLOOKUP(Horizontal!$C236&amp;Horizontal!$B236&amp;Horizontal!CK$11,Vertical!$E:$O,CK$10,0))+0</f>
        <v>51.72</v>
      </c>
      <c r="CL236" s="210">
        <f>(VLOOKUP(Horizontal!$C236&amp;Horizontal!$B236&amp;Horizontal!CL$11,Vertical!$E:$O,CL$10,0))+0</f>
        <v>3.7</v>
      </c>
      <c r="CM236" s="207">
        <f>(VLOOKUP(Horizontal!$C236&amp;Horizontal!$B236&amp;Horizontal!CM$11,Vertical!$E:$O,CM$10,0))+0</f>
        <v>7.69</v>
      </c>
      <c r="CN236" s="207">
        <f>(VLOOKUP(Horizontal!$C236&amp;Horizontal!$B236&amp;Horizontal!CN$11,Vertical!$E:$O,CN$10,0))+0</f>
        <v>3.85</v>
      </c>
      <c r="CO236" s="207">
        <f>(VLOOKUP(Horizontal!$C236&amp;Horizontal!$B236&amp;Horizontal!CO$11,Vertical!$E:$O,CO$10,0))+0</f>
        <v>20.69</v>
      </c>
      <c r="CP236" s="207">
        <f>(VLOOKUP(Horizontal!$C236&amp;Horizontal!$B236&amp;Horizontal!CP$11,Vertical!$E:$O,CP$10,0))+0</f>
        <v>14.29</v>
      </c>
      <c r="CQ236" s="207">
        <f>(VLOOKUP(Horizontal!$C236&amp;Horizontal!$B236&amp;Horizontal!CQ$11,Vertical!$E:$O,CQ$10,0))+0</f>
        <v>39.29</v>
      </c>
      <c r="CR236" s="207">
        <f>(VLOOKUP(Horizontal!$C236&amp;Horizontal!$B236&amp;Horizontal!CR$11,Vertical!$E:$O,CR$10,0))+0</f>
        <v>32.26</v>
      </c>
      <c r="CS236" s="207">
        <f>(VLOOKUP(Horizontal!$C236&amp;Horizontal!$B236&amp;Horizontal!CS$11,Vertical!$E:$O,CS$10,0))+0</f>
        <v>23.33</v>
      </c>
      <c r="CT236" s="207">
        <f>(VLOOKUP(Horizontal!$C236&amp;Horizontal!$B236&amp;Horizontal!CT$11,Vertical!$E:$O,CT$10,0))+0</f>
        <v>20.69</v>
      </c>
      <c r="CU236" s="150"/>
      <c r="CV236" s="211">
        <f t="shared" si="174"/>
        <v>40.620000000000005</v>
      </c>
      <c r="CW236" s="190">
        <f t="shared" si="175"/>
        <v>39.230000000000018</v>
      </c>
      <c r="CX236" s="190">
        <f t="shared" si="176"/>
        <v>37.79000000000002</v>
      </c>
      <c r="CY236" s="190">
        <f t="shared" si="177"/>
        <v>40.69</v>
      </c>
      <c r="CZ236" s="190">
        <f t="shared" si="178"/>
        <v>38.930000000000007</v>
      </c>
      <c r="DA236" s="190">
        <f t="shared" si="179"/>
        <v>39.04000000000002</v>
      </c>
      <c r="DB236" s="190">
        <f t="shared" si="180"/>
        <v>36.75</v>
      </c>
      <c r="DC236" s="190">
        <f t="shared" si="181"/>
        <v>35.490000000000009</v>
      </c>
      <c r="DD236" s="212">
        <f t="shared" si="182"/>
        <v>34.169999999999987</v>
      </c>
      <c r="DE236" s="9">
        <v>170</v>
      </c>
      <c r="DF236" s="212">
        <f t="shared" si="183"/>
        <v>10.727210401891341</v>
      </c>
      <c r="DG236" s="264"/>
      <c r="DH236" s="265"/>
      <c r="DI236" s="265"/>
      <c r="DJ236" s="266"/>
      <c r="DK236" s="190">
        <v>176.95</v>
      </c>
      <c r="DL236" s="190">
        <v>176.95</v>
      </c>
      <c r="DM236" s="190">
        <v>48.4</v>
      </c>
      <c r="DN236" s="212">
        <v>0</v>
      </c>
      <c r="DO236" s="190">
        <v>181.41</v>
      </c>
      <c r="DP236" s="190">
        <v>181.41</v>
      </c>
      <c r="DQ236" s="190">
        <v>42.35</v>
      </c>
      <c r="DR236" s="212">
        <v>42.35</v>
      </c>
      <c r="DS236" s="150"/>
      <c r="DT236" s="190">
        <v>193</v>
      </c>
      <c r="DU236" s="190">
        <v>222</v>
      </c>
      <c r="DV236" s="190">
        <v>255</v>
      </c>
      <c r="DW236" s="190">
        <v>329</v>
      </c>
      <c r="DX236" s="190"/>
      <c r="DY236" s="190"/>
      <c r="DZ236" s="190">
        <v>335</v>
      </c>
      <c r="EA236" s="190">
        <v>260</v>
      </c>
      <c r="EB236" s="190"/>
      <c r="EC236" s="190">
        <v>300</v>
      </c>
      <c r="ED236" s="190">
        <v>300</v>
      </c>
      <c r="EE236" s="190">
        <v>220</v>
      </c>
      <c r="EF236" s="190">
        <v>190</v>
      </c>
      <c r="EG236" s="190">
        <v>170</v>
      </c>
      <c r="EH236" s="212">
        <v>160</v>
      </c>
      <c r="EI236" s="213"/>
      <c r="EJ236" s="211">
        <v>30</v>
      </c>
      <c r="EK236" s="190">
        <v>30</v>
      </c>
      <c r="EL236" s="190">
        <v>30</v>
      </c>
      <c r="EM236" s="190">
        <v>25</v>
      </c>
      <c r="EN236" s="190"/>
      <c r="EO236" s="190"/>
      <c r="EP236" s="190">
        <v>25</v>
      </c>
      <c r="EQ236" s="190"/>
      <c r="ER236" s="190"/>
      <c r="ES236" s="190">
        <v>30</v>
      </c>
      <c r="ET236" s="190">
        <v>27.5</v>
      </c>
      <c r="EU236" s="190">
        <v>45</v>
      </c>
      <c r="EV236" s="190">
        <v>40</v>
      </c>
      <c r="EW236" s="190">
        <v>35</v>
      </c>
      <c r="EX236" s="212">
        <v>35</v>
      </c>
      <c r="EY236" s="211"/>
      <c r="EZ236" s="75">
        <f t="shared" si="186"/>
        <v>-2.6579916275785542E-2</v>
      </c>
      <c r="FA236" s="89">
        <f t="shared" si="191"/>
        <v>-0.1</v>
      </c>
      <c r="FB236" s="212"/>
      <c r="FC236" s="213">
        <f t="shared" si="207"/>
        <v>10</v>
      </c>
      <c r="FD236" s="213">
        <f t="shared" si="208"/>
        <v>10</v>
      </c>
      <c r="FE236" s="213">
        <f t="shared" si="209"/>
        <v>10</v>
      </c>
      <c r="FF236" s="213">
        <f t="shared" si="210"/>
        <v>5</v>
      </c>
      <c r="FG236" s="213"/>
      <c r="FH236" s="213"/>
      <c r="FI236" s="213"/>
      <c r="FJ236" s="213"/>
      <c r="FK236" s="213"/>
      <c r="FL236" s="213"/>
      <c r="FM236" s="213">
        <f t="shared" si="211"/>
        <v>7.5</v>
      </c>
      <c r="FN236" s="213">
        <f t="shared" si="212"/>
        <v>25</v>
      </c>
      <c r="FO236" s="213">
        <f t="shared" si="213"/>
        <v>20</v>
      </c>
      <c r="FP236" s="213">
        <f t="shared" si="214"/>
        <v>15</v>
      </c>
      <c r="FQ236" s="213">
        <f t="shared" si="215"/>
        <v>15</v>
      </c>
      <c r="FR236" s="213"/>
      <c r="FS236" s="211"/>
      <c r="FT236" s="190"/>
      <c r="FU236" s="190"/>
      <c r="FV236" s="190"/>
      <c r="FW236" s="190"/>
      <c r="FX236" s="190"/>
      <c r="FY236" s="190"/>
      <c r="FZ236" s="190"/>
      <c r="GA236" s="190"/>
      <c r="GB236" s="190"/>
      <c r="GC236" s="190"/>
      <c r="GD236" s="190"/>
      <c r="GE236" s="190"/>
      <c r="GF236" s="190"/>
      <c r="GG236" s="212"/>
    </row>
    <row r="237" spans="2:189">
      <c r="B237" s="33">
        <v>43571</v>
      </c>
      <c r="C237" s="30" t="s">
        <v>50</v>
      </c>
      <c r="D237" s="30">
        <v>2019</v>
      </c>
      <c r="E237" s="30" t="str">
        <f t="shared" ref="E237" si="218">D237&amp;C237</f>
        <v>2019S16</v>
      </c>
      <c r="F237" s="30" t="str">
        <f t="shared" si="133"/>
        <v>42019</v>
      </c>
      <c r="G237" s="208" t="str">
        <f>VLOOKUP(Horizontal!$C237&amp;Horizontal!$B237&amp;Horizontal!G$11,Vertical!$E:$O,G$10,0)</f>
        <v>-4,34</v>
      </c>
      <c r="H237" s="207">
        <f>(VLOOKUP(Horizontal!$C237&amp;Horizontal!$B237&amp;Horizontal!H$11,Vertical!$E:$O,H$10,0))+0</f>
        <v>181.6</v>
      </c>
      <c r="I237" s="207">
        <f>(VLOOKUP(Horizontal!$C237&amp;Horizontal!$B237&amp;Horizontal!I$11,Vertical!$E:$O,I$10,0))+0</f>
        <v>158.76</v>
      </c>
      <c r="J237" s="207">
        <f>(VLOOKUP(Horizontal!$C237&amp;Horizontal!$B237&amp;Horizontal!J$11,Vertical!$E:$O,J$10,0))+0</f>
        <v>215.95</v>
      </c>
      <c r="K237" s="207">
        <f>(VLOOKUP(Horizontal!$C237&amp;Horizontal!$B237&amp;Horizontal!K$11,Vertical!$E:$O,K$10,0))+0</f>
        <v>278.31</v>
      </c>
      <c r="L237" s="207">
        <f>(VLOOKUP(Horizontal!$C237&amp;Horizontal!$B237&amp;Horizontal!L$11,Vertical!$E:$O,L$10,0))+0</f>
        <v>282.19</v>
      </c>
      <c r="M237" s="207">
        <f>(VLOOKUP(Horizontal!$C237&amp;Horizontal!$B237&amp;Horizontal!M$11,Vertical!$E:$O,M$10,0))+0</f>
        <v>218.04</v>
      </c>
      <c r="N237" s="207">
        <f>(VLOOKUP(Horizontal!$C237&amp;Horizontal!$B237&amp;Horizontal!N$11,Vertical!$E:$O,N$10,0))+0</f>
        <v>188.07</v>
      </c>
      <c r="O237" s="207">
        <f>(VLOOKUP(Horizontal!$C237&amp;Horizontal!$B237&amp;Horizontal!O$11,Vertical!$E:$O,O$10,0))+0</f>
        <v>166.59</v>
      </c>
      <c r="P237" s="209">
        <f>(VLOOKUP(Horizontal!$C237&amp;Horizontal!$B237&amp;Horizontal!P$11,Vertical!$E:$O,P$10,0))+0</f>
        <v>155.5</v>
      </c>
      <c r="Q237" s="210">
        <f>(VLOOKUP(Horizontal!$C237&amp;Horizontal!$B237&amp;Horizontal!Q$11,Vertical!$E:$O,Q$10,0))+0</f>
        <v>54</v>
      </c>
      <c r="R237" s="207">
        <f>(VLOOKUP(Horizontal!$C237&amp;Horizontal!$B237&amp;Horizontal!R$11,Vertical!$E:$O,R$10,0))+0</f>
        <v>63</v>
      </c>
      <c r="S237" s="207">
        <f>(VLOOKUP(Horizontal!$C237&amp;Horizontal!$B237&amp;Horizontal!S$11,Vertical!$E:$O,S$10,0))+0</f>
        <v>61</v>
      </c>
      <c r="T237" s="207">
        <f>(VLOOKUP(Horizontal!$C237&amp;Horizontal!$B237&amp;Horizontal!T$11,Vertical!$E:$O,T$10,0))+0</f>
        <v>49</v>
      </c>
      <c r="U237" s="207">
        <f>(VLOOKUP(Horizontal!$C237&amp;Horizontal!$B237&amp;Horizontal!U$11,Vertical!$E:$O,U$10,0))+0</f>
        <v>46</v>
      </c>
      <c r="V237" s="207">
        <f>(VLOOKUP(Horizontal!$C237&amp;Horizontal!$B237&amp;Horizontal!V$11,Vertical!$E:$O,V$10,0))+0</f>
        <v>40</v>
      </c>
      <c r="W237" s="207">
        <f>(VLOOKUP(Horizontal!$C237&amp;Horizontal!$B237&amp;Horizontal!W$11,Vertical!$E:$O,W$10,0))+0</f>
        <v>35</v>
      </c>
      <c r="X237" s="207">
        <f>(VLOOKUP(Horizontal!$C237&amp;Horizontal!$B237&amp;Horizontal!X$11,Vertical!$E:$O,X$10,0))+0</f>
        <v>29</v>
      </c>
      <c r="Y237" s="209">
        <f>(VLOOKUP(Horizontal!$C237&amp;Horizontal!$B237&amp;Horizontal!Y$11,Vertical!$E:$O,Y$10,0))+0</f>
        <v>26</v>
      </c>
      <c r="Z237" s="210">
        <f>(VLOOKUP(Horizontal!$C237&amp;Horizontal!$B237&amp;Horizontal!Z$11,Vertical!$E:$O,Z$10,0))+0</f>
        <v>100</v>
      </c>
      <c r="AA237" s="207">
        <f>(VLOOKUP(Horizontal!$C237&amp;Horizontal!$B237&amp;Horizontal!AA$11,Vertical!$E:$O,AA$10,0))+0</f>
        <v>100</v>
      </c>
      <c r="AB237" s="207">
        <f>(VLOOKUP(Horizontal!$C237&amp;Horizontal!$B237&amp;Horizontal!AB$11,Vertical!$E:$O,AB$10,0))+0</f>
        <v>100</v>
      </c>
      <c r="AC237" s="207">
        <f>(VLOOKUP(Horizontal!$C237&amp;Horizontal!$B237&amp;Horizontal!AC$11,Vertical!$E:$O,AC$10,0))+0</f>
        <v>100</v>
      </c>
      <c r="AD237" s="207">
        <f>(VLOOKUP(Horizontal!$C237&amp;Horizontal!$B237&amp;Horizontal!AD$11,Vertical!$E:$O,AD$10,0))+0</f>
        <v>83.33</v>
      </c>
      <c r="AE237" s="207">
        <f>(VLOOKUP(Horizontal!$C237&amp;Horizontal!$B237&amp;Horizontal!AE$11,Vertical!$E:$O,AE$10,0))+0</f>
        <v>31.43</v>
      </c>
      <c r="AF237" s="207">
        <f>(VLOOKUP(Horizontal!$C237&amp;Horizontal!$B237&amp;Horizontal!AF$11,Vertical!$E:$O,AF$10,0))+0</f>
        <v>31.43</v>
      </c>
      <c r="AG237" s="207">
        <f>(VLOOKUP(Horizontal!$C237&amp;Horizontal!$B237&amp;Horizontal!AG$11,Vertical!$E:$O,AG$10,0))+0</f>
        <v>31.43</v>
      </c>
      <c r="AH237" s="209">
        <f>(VLOOKUP(Horizontal!$C237&amp;Horizontal!$B237&amp;Horizontal!AH$11,Vertical!$E:$O,AH$10,0))+0</f>
        <v>32.26</v>
      </c>
      <c r="AI237" s="210">
        <f>(VLOOKUP(Horizontal!$C237&amp;Horizontal!$B237&amp;Horizontal!AI$11,Vertical!$E:$O,AI$10,0))+0</f>
        <v>0</v>
      </c>
      <c r="AJ237" s="207">
        <f>(VLOOKUP(Horizontal!$C237&amp;Horizontal!$B237&amp;Horizontal!AJ$11,Vertical!$E:$O,AJ$10,0))+0</f>
        <v>0</v>
      </c>
      <c r="AK237" s="207">
        <f>(VLOOKUP(Horizontal!$C237&amp;Horizontal!$B237&amp;Horizontal!AK$11,Vertical!$E:$O,AK$10,0))+0</f>
        <v>0</v>
      </c>
      <c r="AL237" s="207">
        <f>(VLOOKUP(Horizontal!$C237&amp;Horizontal!$B237&amp;Horizontal!AL$11,Vertical!$E:$O,AL$10,0))+0</f>
        <v>0</v>
      </c>
      <c r="AM237" s="207">
        <f>(VLOOKUP(Horizontal!$C237&amp;Horizontal!$B237&amp;Horizontal!AM$11,Vertical!$E:$O,AM$10,0))+0</f>
        <v>6.67</v>
      </c>
      <c r="AN237" s="207">
        <f>(VLOOKUP(Horizontal!$C237&amp;Horizontal!$B237&amp;Horizontal!AN$11,Vertical!$E:$O,AN$10,0))+0</f>
        <v>37.14</v>
      </c>
      <c r="AO237" s="207">
        <f>(VLOOKUP(Horizontal!$C237&amp;Horizontal!$B237&amp;Horizontal!AO$11,Vertical!$E:$O,AO$10,0))+0</f>
        <v>34.29</v>
      </c>
      <c r="AP237" s="207">
        <f>(VLOOKUP(Horizontal!$C237&amp;Horizontal!$B237&amp;Horizontal!AP$11,Vertical!$E:$O,AP$10,0))+0</f>
        <v>45.71</v>
      </c>
      <c r="AQ237" s="209">
        <f>(VLOOKUP(Horizontal!$C237&amp;Horizontal!$B237&amp;Horizontal!AQ$11,Vertical!$E:$O,AQ$10,0))+0</f>
        <v>48.39</v>
      </c>
      <c r="AR237" s="210">
        <f>(VLOOKUP(Horizontal!$C237&amp;Horizontal!$B237&amp;Horizontal!AR$11,Vertical!$E:$O,AR$10,0))+0</f>
        <v>0</v>
      </c>
      <c r="AS237" s="207">
        <f>(VLOOKUP(Horizontal!$C237&amp;Horizontal!$B237&amp;Horizontal!AS$11,Vertical!$E:$O,AS$10,0))+0</f>
        <v>0</v>
      </c>
      <c r="AT237" s="207">
        <f>(VLOOKUP(Horizontal!$C237&amp;Horizontal!$B237&amp;Horizontal!AT$11,Vertical!$E:$O,AT$10,0))+0</f>
        <v>0</v>
      </c>
      <c r="AU237" s="207">
        <f>(VLOOKUP(Horizontal!$C237&amp;Horizontal!$B237&amp;Horizontal!AU$11,Vertical!$E:$O,AU$10,0))+0</f>
        <v>0</v>
      </c>
      <c r="AV237" s="207">
        <f>(VLOOKUP(Horizontal!$C237&amp;Horizontal!$B237&amp;Horizontal!AV$11,Vertical!$E:$O,AV$10,0))+0</f>
        <v>10</v>
      </c>
      <c r="AW237" s="207">
        <f>(VLOOKUP(Horizontal!$C237&amp;Horizontal!$B237&amp;Horizontal!AW$11,Vertical!$E:$O,AW$10,0))+0</f>
        <v>31.43</v>
      </c>
      <c r="AX237" s="207">
        <f>(VLOOKUP(Horizontal!$C237&amp;Horizontal!$B237&amp;Horizontal!AX$11,Vertical!$E:$O,AX$10,0))+0</f>
        <v>34.29</v>
      </c>
      <c r="AY237" s="207">
        <f>(VLOOKUP(Horizontal!$C237&amp;Horizontal!$B237&amp;Horizontal!AY$11,Vertical!$E:$O,AY$10,0))+0</f>
        <v>22.86</v>
      </c>
      <c r="AZ237" s="209">
        <f>(VLOOKUP(Horizontal!$C237&amp;Horizontal!$B237&amp;Horizontal!AZ$11,Vertical!$E:$O,AZ$10,0))+0</f>
        <v>19.350000000000001</v>
      </c>
      <c r="BA237" s="208">
        <f>(VLOOKUP(Horizontal!$C237&amp;Horizontal!$B237&amp;Horizontal!BA$11,Vertical!$E:$O,BA$10,0))+0</f>
        <v>36.520000000000003</v>
      </c>
      <c r="BB237" s="210">
        <f>(VLOOKUP(Horizontal!$C237&amp;Horizontal!$B237&amp;Horizontal!BB$11,Vertical!$E:$O,BB$10,0))+0</f>
        <v>219.32</v>
      </c>
      <c r="BC237" s="207">
        <f>(VLOOKUP(Horizontal!$C237&amp;Horizontal!$B237&amp;Horizontal!BC$11,Vertical!$E:$O,BC$10,0))+0</f>
        <v>195.38</v>
      </c>
      <c r="BD237" s="207">
        <f>(VLOOKUP(Horizontal!$C237&amp;Horizontal!$B237&amp;Horizontal!BD$11,Vertical!$E:$O,BD$10,0))+0</f>
        <v>253.47</v>
      </c>
      <c r="BE237" s="207">
        <f>(VLOOKUP(Horizontal!$C237&amp;Horizontal!$B237&amp;Horizontal!BE$11,Vertical!$E:$O,BE$10,0))+0</f>
        <v>316.29000000000002</v>
      </c>
      <c r="BF237" s="207">
        <f>(VLOOKUP(Horizontal!$C237&amp;Horizontal!$B237&amp;Horizontal!BF$11,Vertical!$E:$O,BF$10,0))+0</f>
        <v>317.98</v>
      </c>
      <c r="BG237" s="207">
        <f>(VLOOKUP(Horizontal!$C237&amp;Horizontal!$B237&amp;Horizontal!BG$11,Vertical!$E:$O,BG$10,0))+0</f>
        <v>258.13</v>
      </c>
      <c r="BH237" s="207">
        <f>(VLOOKUP(Horizontal!$C237&amp;Horizontal!$B237&amp;Horizontal!BH$11,Vertical!$E:$O,BH$10,0))+0</f>
        <v>224.69</v>
      </c>
      <c r="BI237" s="207">
        <f>(VLOOKUP(Horizontal!$C237&amp;Horizontal!$B237&amp;Horizontal!BI$11,Vertical!$E:$O,BI$10,0))+0</f>
        <v>201.98</v>
      </c>
      <c r="BJ237" s="209">
        <f>(VLOOKUP(Horizontal!$C237&amp;Horizontal!$B237&amp;Horizontal!BJ$11,Vertical!$E:$O,BJ$10,0))+0</f>
        <v>189.66</v>
      </c>
      <c r="BK237" s="210">
        <f>(VLOOKUP(Horizontal!$C237&amp;Horizontal!$B237&amp;Horizontal!BK$11,Vertical!$E:$O,BK$10,0))+0</f>
        <v>51</v>
      </c>
      <c r="BL237" s="207">
        <f>(VLOOKUP(Horizontal!$C237&amp;Horizontal!$B237&amp;Horizontal!BL$11,Vertical!$E:$O,BL$10,0))+0</f>
        <v>49</v>
      </c>
      <c r="BM237" s="207">
        <f>(VLOOKUP(Horizontal!$C237&amp;Horizontal!$B237&amp;Horizontal!BM$11,Vertical!$E:$O,BM$10,0))+0</f>
        <v>49</v>
      </c>
      <c r="BN237" s="207">
        <f>(VLOOKUP(Horizontal!$C237&amp;Horizontal!$B237&amp;Horizontal!BN$11,Vertical!$E:$O,BN$10,0))+0</f>
        <v>47</v>
      </c>
      <c r="BO237" s="207">
        <f>(VLOOKUP(Horizontal!$C237&amp;Horizontal!$B237&amp;Horizontal!BO$11,Vertical!$E:$O,BO$10,0))+0</f>
        <v>44</v>
      </c>
      <c r="BP237" s="207">
        <f>(VLOOKUP(Horizontal!$C237&amp;Horizontal!$B237&amp;Horizontal!BP$11,Vertical!$E:$O,BP$10,0))+0</f>
        <v>39</v>
      </c>
      <c r="BQ237" s="207">
        <f>(VLOOKUP(Horizontal!$C237&amp;Horizontal!$B237&amp;Horizontal!BQ$11,Vertical!$E:$O,BQ$10,0))+0</f>
        <v>34</v>
      </c>
      <c r="BR237" s="207">
        <f>(VLOOKUP(Horizontal!$C237&amp;Horizontal!$B237&amp;Horizontal!BR$11,Vertical!$E:$O,BR$10,0))+0</f>
        <v>31</v>
      </c>
      <c r="BS237" s="209">
        <f>(VLOOKUP(Horizontal!$C237&amp;Horizontal!$B237&amp;Horizontal!BS$11,Vertical!$E:$O,BS$10,0))+0</f>
        <v>29</v>
      </c>
      <c r="BT237" s="210">
        <f>(VLOOKUP(Horizontal!$C237&amp;Horizontal!$B237&amp;Horizontal!BT$11,Vertical!$E:$O,BT$10,0))+0</f>
        <v>85.19</v>
      </c>
      <c r="BU237" s="207">
        <f>(VLOOKUP(Horizontal!$C237&amp;Horizontal!$B237&amp;Horizontal!BU$11,Vertical!$E:$O,BU$10,0))+0</f>
        <v>91.67</v>
      </c>
      <c r="BV237" s="207">
        <f>(VLOOKUP(Horizontal!$C237&amp;Horizontal!$B237&amp;Horizontal!BV$11,Vertical!$E:$O,BV$10,0))+0</f>
        <v>88</v>
      </c>
      <c r="BW237" s="207">
        <f>(VLOOKUP(Horizontal!$C237&amp;Horizontal!$B237&amp;Horizontal!BW$11,Vertical!$E:$O,BW$10,0))+0</f>
        <v>83.33</v>
      </c>
      <c r="BX237" s="207">
        <f>(VLOOKUP(Horizontal!$C237&amp;Horizontal!$B237&amp;Horizontal!BX$11,Vertical!$E:$O,BX$10,0))+0</f>
        <v>90.48</v>
      </c>
      <c r="BY237" s="207">
        <f>(VLOOKUP(Horizontal!$C237&amp;Horizontal!$B237&amp;Horizontal!BY$11,Vertical!$E:$O,BY$10,0))+0</f>
        <v>34.619999999999997</v>
      </c>
      <c r="BZ237" s="207">
        <f>(VLOOKUP(Horizontal!$C237&amp;Horizontal!$B237&amp;Horizontal!BZ$11,Vertical!$E:$O,BZ$10,0))+0</f>
        <v>43.48</v>
      </c>
      <c r="CA237" s="207">
        <f>(VLOOKUP(Horizontal!$C237&amp;Horizontal!$B237&amp;Horizontal!CA$11,Vertical!$E:$O,CA$10,0))+0</f>
        <v>32</v>
      </c>
      <c r="CB237" s="209">
        <f>(VLOOKUP(Horizontal!$C237&amp;Horizontal!$B237&amp;Horizontal!CB$11,Vertical!$E:$O,CB$10,0))+0</f>
        <v>37.5</v>
      </c>
      <c r="CC237" s="210">
        <f>(VLOOKUP(Horizontal!$C237&amp;Horizontal!$B237&amp;Horizontal!CC$11,Vertical!$E:$O,CC$10,0))+0</f>
        <v>3.7</v>
      </c>
      <c r="CD237" s="207">
        <f>(VLOOKUP(Horizontal!$C237&amp;Horizontal!$B237&amp;Horizontal!CD$11,Vertical!$E:$O,CD$10,0))+0</f>
        <v>0</v>
      </c>
      <c r="CE237" s="207">
        <f>(VLOOKUP(Horizontal!$C237&amp;Horizontal!$B237&amp;Horizontal!CE$11,Vertical!$E:$O,CE$10,0))+0</f>
        <v>0</v>
      </c>
      <c r="CF237" s="207">
        <f>(VLOOKUP(Horizontal!$C237&amp;Horizontal!$B237&amp;Horizontal!CF$11,Vertical!$E:$O,CF$10,0))+0</f>
        <v>0</v>
      </c>
      <c r="CG237" s="207">
        <f>(VLOOKUP(Horizontal!$C237&amp;Horizontal!$B237&amp;Horizontal!CG$11,Vertical!$E:$O,CG$10,0))+0</f>
        <v>0</v>
      </c>
      <c r="CH237" s="207">
        <f>(VLOOKUP(Horizontal!$C237&amp;Horizontal!$B237&amp;Horizontal!CH$11,Vertical!$E:$O,CH$10,0))+0</f>
        <v>42.31</v>
      </c>
      <c r="CI237" s="207">
        <f>(VLOOKUP(Horizontal!$C237&amp;Horizontal!$B237&amp;Horizontal!CI$11,Vertical!$E:$O,CI$10,0))+0</f>
        <v>26.09</v>
      </c>
      <c r="CJ237" s="207">
        <f>(VLOOKUP(Horizontal!$C237&amp;Horizontal!$B237&amp;Horizontal!CJ$11,Vertical!$E:$O,CJ$10,0))+0</f>
        <v>36</v>
      </c>
      <c r="CK237" s="209">
        <f>(VLOOKUP(Horizontal!$C237&amp;Horizontal!$B237&amp;Horizontal!CK$11,Vertical!$E:$O,CK$10,0))+0</f>
        <v>41.67</v>
      </c>
      <c r="CL237" s="210">
        <f>(VLOOKUP(Horizontal!$C237&amp;Horizontal!$B237&amp;Horizontal!CL$11,Vertical!$E:$O,CL$10,0))+0</f>
        <v>11.11</v>
      </c>
      <c r="CM237" s="207">
        <f>(VLOOKUP(Horizontal!$C237&amp;Horizontal!$B237&amp;Horizontal!CM$11,Vertical!$E:$O,CM$10,0))+0</f>
        <v>8.33</v>
      </c>
      <c r="CN237" s="207">
        <f>(VLOOKUP(Horizontal!$C237&amp;Horizontal!$B237&amp;Horizontal!CN$11,Vertical!$E:$O,CN$10,0))+0</f>
        <v>12</v>
      </c>
      <c r="CO237" s="207">
        <f>(VLOOKUP(Horizontal!$C237&amp;Horizontal!$B237&amp;Horizontal!CO$11,Vertical!$E:$O,CO$10,0))+0</f>
        <v>16.670000000000002</v>
      </c>
      <c r="CP237" s="207">
        <f>(VLOOKUP(Horizontal!$C237&amp;Horizontal!$B237&amp;Horizontal!CP$11,Vertical!$E:$O,CP$10,0))+0</f>
        <v>9.52</v>
      </c>
      <c r="CQ237" s="207">
        <f>(VLOOKUP(Horizontal!$C237&amp;Horizontal!$B237&amp;Horizontal!CQ$11,Vertical!$E:$O,CQ$10,0))+0</f>
        <v>23.08</v>
      </c>
      <c r="CR237" s="207">
        <f>(VLOOKUP(Horizontal!$C237&amp;Horizontal!$B237&amp;Horizontal!CR$11,Vertical!$E:$O,CR$10,0))+0</f>
        <v>30.43</v>
      </c>
      <c r="CS237" s="207">
        <f>(VLOOKUP(Horizontal!$C237&amp;Horizontal!$B237&amp;Horizontal!CS$11,Vertical!$E:$O,CS$10,0))+0</f>
        <v>32</v>
      </c>
      <c r="CT237" s="207">
        <f>(VLOOKUP(Horizontal!$C237&amp;Horizontal!$B237&amp;Horizontal!CT$11,Vertical!$E:$O,CT$10,0))+0</f>
        <v>20.83</v>
      </c>
      <c r="CU237" s="150"/>
      <c r="CV237" s="211">
        <f t="shared" si="174"/>
        <v>37.72</v>
      </c>
      <c r="CW237" s="190">
        <f t="shared" si="175"/>
        <v>36.620000000000005</v>
      </c>
      <c r="CX237" s="190">
        <f t="shared" si="176"/>
        <v>37.52000000000001</v>
      </c>
      <c r="CY237" s="190">
        <f t="shared" si="177"/>
        <v>37.980000000000018</v>
      </c>
      <c r="CZ237" s="190">
        <f t="shared" si="178"/>
        <v>35.79000000000002</v>
      </c>
      <c r="DA237" s="190">
        <f t="shared" si="179"/>
        <v>40.090000000000003</v>
      </c>
      <c r="DB237" s="190">
        <f t="shared" si="180"/>
        <v>36.620000000000005</v>
      </c>
      <c r="DC237" s="190">
        <f t="shared" si="181"/>
        <v>35.389999999999986</v>
      </c>
      <c r="DD237" s="212">
        <f t="shared" si="182"/>
        <v>34.159999999999997</v>
      </c>
      <c r="DE237" s="9">
        <v>170</v>
      </c>
      <c r="DF237" s="212">
        <f t="shared" si="183"/>
        <v>26.857210401891336</v>
      </c>
      <c r="DG237" s="264"/>
      <c r="DH237" s="265"/>
      <c r="DI237" s="265"/>
      <c r="DJ237" s="266"/>
      <c r="DK237" s="190">
        <v>182.01</v>
      </c>
      <c r="DL237" s="190">
        <v>182.01</v>
      </c>
      <c r="DM237" s="190">
        <v>0</v>
      </c>
      <c r="DN237" s="212">
        <v>0</v>
      </c>
      <c r="DO237" s="190">
        <v>186.94</v>
      </c>
      <c r="DP237" s="190">
        <v>186.94</v>
      </c>
      <c r="DQ237" s="190">
        <v>42.35</v>
      </c>
      <c r="DR237" s="212">
        <v>42.35</v>
      </c>
      <c r="DS237" s="150"/>
      <c r="DT237" s="190">
        <v>179</v>
      </c>
      <c r="DU237" s="190">
        <v>149</v>
      </c>
      <c r="DV237" s="190">
        <v>201</v>
      </c>
      <c r="DW237" s="190">
        <v>260</v>
      </c>
      <c r="DX237" s="190"/>
      <c r="DY237" s="190"/>
      <c r="DZ237" s="190">
        <v>296</v>
      </c>
      <c r="EA237" s="190">
        <v>250</v>
      </c>
      <c r="EB237" s="190"/>
      <c r="EC237" s="190">
        <v>278</v>
      </c>
      <c r="ED237" s="190">
        <v>278</v>
      </c>
      <c r="EE237" s="190">
        <v>220</v>
      </c>
      <c r="EF237" s="190">
        <v>190</v>
      </c>
      <c r="EG237" s="190">
        <v>170</v>
      </c>
      <c r="EH237" s="212">
        <v>160</v>
      </c>
      <c r="EI237" s="213"/>
      <c r="EJ237" s="211">
        <v>30</v>
      </c>
      <c r="EK237" s="190">
        <v>30</v>
      </c>
      <c r="EL237" s="190">
        <v>30</v>
      </c>
      <c r="EM237" s="190">
        <v>25</v>
      </c>
      <c r="EN237" s="190"/>
      <c r="EO237" s="190"/>
      <c r="EP237" s="190">
        <v>25</v>
      </c>
      <c r="EQ237" s="190"/>
      <c r="ER237" s="190"/>
      <c r="ES237" s="190">
        <v>30</v>
      </c>
      <c r="ET237" s="190">
        <v>27.5</v>
      </c>
      <c r="EU237" s="190">
        <v>45</v>
      </c>
      <c r="EV237" s="190">
        <v>40</v>
      </c>
      <c r="EW237" s="190">
        <v>35</v>
      </c>
      <c r="EX237" s="212">
        <v>35</v>
      </c>
      <c r="EY237" s="211"/>
      <c r="EZ237" s="75">
        <f t="shared" si="186"/>
        <v>-2.3671866477582633E-2</v>
      </c>
      <c r="FA237" s="89">
        <f t="shared" si="191"/>
        <v>-0.1</v>
      </c>
      <c r="FB237" s="212"/>
      <c r="FC237" s="213">
        <f t="shared" si="207"/>
        <v>10</v>
      </c>
      <c r="FD237" s="213">
        <f t="shared" si="208"/>
        <v>10</v>
      </c>
      <c r="FE237" s="213">
        <f t="shared" si="209"/>
        <v>10</v>
      </c>
      <c r="FF237" s="213">
        <f t="shared" si="210"/>
        <v>5</v>
      </c>
      <c r="FG237" s="213"/>
      <c r="FH237" s="213"/>
      <c r="FI237" s="213"/>
      <c r="FJ237" s="213"/>
      <c r="FK237" s="213"/>
      <c r="FL237" s="213"/>
      <c r="FM237" s="213">
        <f t="shared" si="211"/>
        <v>7.5</v>
      </c>
      <c r="FN237" s="213">
        <f t="shared" si="212"/>
        <v>25</v>
      </c>
      <c r="FO237" s="213">
        <f t="shared" si="213"/>
        <v>20</v>
      </c>
      <c r="FP237" s="213">
        <f t="shared" si="214"/>
        <v>15</v>
      </c>
      <c r="FQ237" s="213">
        <f t="shared" si="215"/>
        <v>15</v>
      </c>
      <c r="FR237" s="213"/>
      <c r="FS237" s="211"/>
      <c r="FT237" s="190"/>
      <c r="FU237" s="190"/>
      <c r="FV237" s="190"/>
      <c r="FW237" s="190"/>
      <c r="FX237" s="190"/>
      <c r="FY237" s="190"/>
      <c r="FZ237" s="190"/>
      <c r="GA237" s="190"/>
      <c r="GB237" s="190"/>
      <c r="GC237" s="190"/>
      <c r="GD237" s="190"/>
      <c r="GE237" s="190"/>
      <c r="GF237" s="190"/>
      <c r="GG237" s="212"/>
    </row>
    <row r="238" spans="2:189">
      <c r="B238" s="33">
        <v>43578</v>
      </c>
      <c r="C238" s="30" t="s">
        <v>49</v>
      </c>
      <c r="D238" s="30">
        <v>2019</v>
      </c>
      <c r="E238" s="30" t="str">
        <f t="shared" ref="E238" si="219">D238&amp;C238</f>
        <v>2019S17</v>
      </c>
      <c r="F238" s="30" t="str">
        <f t="shared" si="133"/>
        <v>42019</v>
      </c>
      <c r="G238" s="208" t="str">
        <f>VLOOKUP(Horizontal!$C238&amp;Horizontal!$B238&amp;Horizontal!G$11,Vertical!$E:$O,G$10,0)</f>
        <v>-2,31</v>
      </c>
      <c r="H238" s="207">
        <f>(VLOOKUP(Horizontal!$C238&amp;Horizontal!$B238&amp;Horizontal!H$11,Vertical!$E:$O,H$10,0))+0</f>
        <v>178.03</v>
      </c>
      <c r="I238" s="207">
        <f>(VLOOKUP(Horizontal!$C238&amp;Horizontal!$B238&amp;Horizontal!I$11,Vertical!$E:$O,I$10,0))+0</f>
        <v>164.44</v>
      </c>
      <c r="J238" s="207">
        <f>(VLOOKUP(Horizontal!$C238&amp;Horizontal!$B238&amp;Horizontal!J$11,Vertical!$E:$O,J$10,0))+0</f>
        <v>224.75</v>
      </c>
      <c r="K238" s="207">
        <f>(VLOOKUP(Horizontal!$C238&amp;Horizontal!$B238&amp;Horizontal!K$11,Vertical!$E:$O,K$10,0))+0</f>
        <v>271.94</v>
      </c>
      <c r="L238" s="207">
        <f>(VLOOKUP(Horizontal!$C238&amp;Horizontal!$B238&amp;Horizontal!L$11,Vertical!$E:$O,L$10,0))+0</f>
        <v>282.95999999999998</v>
      </c>
      <c r="M238" s="207">
        <f>(VLOOKUP(Horizontal!$C238&amp;Horizontal!$B238&amp;Horizontal!M$11,Vertical!$E:$O,M$10,0))+0</f>
        <v>217.31</v>
      </c>
      <c r="N238" s="207">
        <f>(VLOOKUP(Horizontal!$C238&amp;Horizontal!$B238&amp;Horizontal!N$11,Vertical!$E:$O,N$10,0))+0</f>
        <v>188.68</v>
      </c>
      <c r="O238" s="207">
        <f>(VLOOKUP(Horizontal!$C238&amp;Horizontal!$B238&amp;Horizontal!O$11,Vertical!$E:$O,O$10,0))+0</f>
        <v>167.52</v>
      </c>
      <c r="P238" s="209">
        <f>(VLOOKUP(Horizontal!$C238&amp;Horizontal!$B238&amp;Horizontal!P$11,Vertical!$E:$O,P$10,0))+0</f>
        <v>155.63</v>
      </c>
      <c r="Q238" s="210">
        <f>(VLOOKUP(Horizontal!$C238&amp;Horizontal!$B238&amp;Horizontal!Q$11,Vertical!$E:$O,Q$10,0))+0</f>
        <v>49</v>
      </c>
      <c r="R238" s="207">
        <f>(VLOOKUP(Horizontal!$C238&amp;Horizontal!$B238&amp;Horizontal!R$11,Vertical!$E:$O,R$10,0))+0</f>
        <v>55</v>
      </c>
      <c r="S238" s="207">
        <f>(VLOOKUP(Horizontal!$C238&amp;Horizontal!$B238&amp;Horizontal!S$11,Vertical!$E:$O,S$10,0))+0</f>
        <v>56</v>
      </c>
      <c r="T238" s="207">
        <f>(VLOOKUP(Horizontal!$C238&amp;Horizontal!$B238&amp;Horizontal!T$11,Vertical!$E:$O,T$10,0))+0</f>
        <v>44</v>
      </c>
      <c r="U238" s="207">
        <f>(VLOOKUP(Horizontal!$C238&amp;Horizontal!$B238&amp;Horizontal!U$11,Vertical!$E:$O,U$10,0))+0</f>
        <v>41</v>
      </c>
      <c r="V238" s="207">
        <f>(VLOOKUP(Horizontal!$C238&amp;Horizontal!$B238&amp;Horizontal!V$11,Vertical!$E:$O,V$10,0))+0</f>
        <v>44</v>
      </c>
      <c r="W238" s="207">
        <f>(VLOOKUP(Horizontal!$C238&amp;Horizontal!$B238&amp;Horizontal!W$11,Vertical!$E:$O,W$10,0))+0</f>
        <v>39</v>
      </c>
      <c r="X238" s="207">
        <f>(VLOOKUP(Horizontal!$C238&amp;Horizontal!$B238&amp;Horizontal!X$11,Vertical!$E:$O,X$10,0))+0</f>
        <v>32</v>
      </c>
      <c r="Y238" s="209">
        <f>(VLOOKUP(Horizontal!$C238&amp;Horizontal!$B238&amp;Horizontal!Y$11,Vertical!$E:$O,Y$10,0))+0</f>
        <v>27</v>
      </c>
      <c r="Z238" s="210">
        <f>(VLOOKUP(Horizontal!$C238&amp;Horizontal!$B238&amp;Horizontal!Z$11,Vertical!$E:$O,Z$10,0))+0</f>
        <v>96.97</v>
      </c>
      <c r="AA238" s="207">
        <f>(VLOOKUP(Horizontal!$C238&amp;Horizontal!$B238&amp;Horizontal!AA$11,Vertical!$E:$O,AA$10,0))+0</f>
        <v>11.11</v>
      </c>
      <c r="AB238" s="207">
        <f>(VLOOKUP(Horizontal!$C238&amp;Horizontal!$B238&amp;Horizontal!AB$11,Vertical!$E:$O,AB$10,0))+0</f>
        <v>20.69</v>
      </c>
      <c r="AC238" s="207">
        <f>(VLOOKUP(Horizontal!$C238&amp;Horizontal!$B238&amp;Horizontal!AC$11,Vertical!$E:$O,AC$10,0))+0</f>
        <v>93.33</v>
      </c>
      <c r="AD238" s="207">
        <f>(VLOOKUP(Horizontal!$C238&amp;Horizontal!$B238&amp;Horizontal!AD$11,Vertical!$E:$O,AD$10,0))+0</f>
        <v>62.07</v>
      </c>
      <c r="AE238" s="207">
        <f>(VLOOKUP(Horizontal!$C238&amp;Horizontal!$B238&amp;Horizontal!AE$11,Vertical!$E:$O,AE$10,0))+0</f>
        <v>46.88</v>
      </c>
      <c r="AF238" s="207">
        <f>(VLOOKUP(Horizontal!$C238&amp;Horizontal!$B238&amp;Horizontal!AF$11,Vertical!$E:$O,AF$10,0))+0</f>
        <v>26.47</v>
      </c>
      <c r="AG238" s="207">
        <f>(VLOOKUP(Horizontal!$C238&amp;Horizontal!$B238&amp;Horizontal!AG$11,Vertical!$E:$O,AG$10,0))+0</f>
        <v>11.43</v>
      </c>
      <c r="AH238" s="209">
        <f>(VLOOKUP(Horizontal!$C238&amp;Horizontal!$B238&amp;Horizontal!AH$11,Vertical!$E:$O,AH$10,0))+0</f>
        <v>20</v>
      </c>
      <c r="AI238" s="210">
        <f>(VLOOKUP(Horizontal!$C238&amp;Horizontal!$B238&amp;Horizontal!AI$11,Vertical!$E:$O,AI$10,0))+0</f>
        <v>3.03</v>
      </c>
      <c r="AJ238" s="207">
        <f>(VLOOKUP(Horizontal!$C238&amp;Horizontal!$B238&amp;Horizontal!AJ$11,Vertical!$E:$O,AJ$10,0))+0</f>
        <v>7.41</v>
      </c>
      <c r="AK238" s="207">
        <f>(VLOOKUP(Horizontal!$C238&amp;Horizontal!$B238&amp;Horizontal!AK$11,Vertical!$E:$O,AK$10,0))+0</f>
        <v>0</v>
      </c>
      <c r="AL238" s="207">
        <f>(VLOOKUP(Horizontal!$C238&amp;Horizontal!$B238&amp;Horizontal!AL$11,Vertical!$E:$O,AL$10,0))+0</f>
        <v>3.33</v>
      </c>
      <c r="AM238" s="207">
        <f>(VLOOKUP(Horizontal!$C238&amp;Horizontal!$B238&amp;Horizontal!AM$11,Vertical!$E:$O,AM$10,0))+0</f>
        <v>6.9</v>
      </c>
      <c r="AN238" s="207">
        <f>(VLOOKUP(Horizontal!$C238&amp;Horizontal!$B238&amp;Horizontal!AN$11,Vertical!$E:$O,AN$10,0))+0</f>
        <v>31.25</v>
      </c>
      <c r="AO238" s="207">
        <f>(VLOOKUP(Horizontal!$C238&amp;Horizontal!$B238&amp;Horizontal!AO$11,Vertical!$E:$O,AO$10,0))+0</f>
        <v>38.24</v>
      </c>
      <c r="AP238" s="207">
        <f>(VLOOKUP(Horizontal!$C238&amp;Horizontal!$B238&amp;Horizontal!AP$11,Vertical!$E:$O,AP$10,0))+0</f>
        <v>60</v>
      </c>
      <c r="AQ238" s="209">
        <f>(VLOOKUP(Horizontal!$C238&amp;Horizontal!$B238&amp;Horizontal!AQ$11,Vertical!$E:$O,AQ$10,0))+0</f>
        <v>50</v>
      </c>
      <c r="AR238" s="210">
        <f>(VLOOKUP(Horizontal!$C238&amp;Horizontal!$B238&amp;Horizontal!AR$11,Vertical!$E:$O,AR$10,0))+0</f>
        <v>0</v>
      </c>
      <c r="AS238" s="207">
        <f>(VLOOKUP(Horizontal!$C238&amp;Horizontal!$B238&amp;Horizontal!AS$11,Vertical!$E:$O,AS$10,0))+0</f>
        <v>81.48</v>
      </c>
      <c r="AT238" s="207">
        <f>(VLOOKUP(Horizontal!$C238&amp;Horizontal!$B238&amp;Horizontal!AT$11,Vertical!$E:$O,AT$10,0))+0</f>
        <v>79.31</v>
      </c>
      <c r="AU238" s="207">
        <f>(VLOOKUP(Horizontal!$C238&amp;Horizontal!$B238&amp;Horizontal!AU$11,Vertical!$E:$O,AU$10,0))+0</f>
        <v>3.33</v>
      </c>
      <c r="AV238" s="207">
        <f>(VLOOKUP(Horizontal!$C238&amp;Horizontal!$B238&amp;Horizontal!AV$11,Vertical!$E:$O,AV$10,0))+0</f>
        <v>31.03</v>
      </c>
      <c r="AW238" s="207">
        <f>(VLOOKUP(Horizontal!$C238&amp;Horizontal!$B238&amp;Horizontal!AW$11,Vertical!$E:$O,AW$10,0))+0</f>
        <v>21.88</v>
      </c>
      <c r="AX238" s="207">
        <f>(VLOOKUP(Horizontal!$C238&amp;Horizontal!$B238&amp;Horizontal!AX$11,Vertical!$E:$O,AX$10,0))+0</f>
        <v>35.29</v>
      </c>
      <c r="AY238" s="207">
        <f>(VLOOKUP(Horizontal!$C238&amp;Horizontal!$B238&amp;Horizontal!AY$11,Vertical!$E:$O,AY$10,0))+0</f>
        <v>28.57</v>
      </c>
      <c r="AZ238" s="209">
        <f>(VLOOKUP(Horizontal!$C238&amp;Horizontal!$B238&amp;Horizontal!AZ$11,Vertical!$E:$O,AZ$10,0))+0</f>
        <v>30</v>
      </c>
      <c r="BA238" s="208">
        <f>(VLOOKUP(Horizontal!$C238&amp;Horizontal!$B238&amp;Horizontal!BA$11,Vertical!$E:$O,BA$10,0))+0</f>
        <v>36.56</v>
      </c>
      <c r="BB238" s="210">
        <f>(VLOOKUP(Horizontal!$C238&amp;Horizontal!$B238&amp;Horizontal!BB$11,Vertical!$E:$O,BB$10,0))+0</f>
        <v>215.73</v>
      </c>
      <c r="BC238" s="207">
        <f>(VLOOKUP(Horizontal!$C238&amp;Horizontal!$B238&amp;Horizontal!BC$11,Vertical!$E:$O,BC$10,0))+0</f>
        <v>202.08</v>
      </c>
      <c r="BD238" s="207">
        <f>(VLOOKUP(Horizontal!$C238&amp;Horizontal!$B238&amp;Horizontal!BD$11,Vertical!$E:$O,BD$10,0))+0</f>
        <v>260.47000000000003</v>
      </c>
      <c r="BE238" s="207">
        <f>(VLOOKUP(Horizontal!$C238&amp;Horizontal!$B238&amp;Horizontal!BE$11,Vertical!$E:$O,BE$10,0))+0</f>
        <v>308.38</v>
      </c>
      <c r="BF238" s="207">
        <f>(VLOOKUP(Horizontal!$C238&amp;Horizontal!$B238&amp;Horizontal!BF$11,Vertical!$E:$O,BF$10,0))+0</f>
        <v>322.24</v>
      </c>
      <c r="BG238" s="207">
        <f>(VLOOKUP(Horizontal!$C238&amp;Horizontal!$B238&amp;Horizontal!BG$11,Vertical!$E:$O,BG$10,0))+0</f>
        <v>257.49</v>
      </c>
      <c r="BH238" s="207">
        <f>(VLOOKUP(Horizontal!$C238&amp;Horizontal!$B238&amp;Horizontal!BH$11,Vertical!$E:$O,BH$10,0))+0</f>
        <v>225.29</v>
      </c>
      <c r="BI238" s="207">
        <f>(VLOOKUP(Horizontal!$C238&amp;Horizontal!$B238&amp;Horizontal!BI$11,Vertical!$E:$O,BI$10,0))+0</f>
        <v>202.5</v>
      </c>
      <c r="BJ238" s="209">
        <f>(VLOOKUP(Horizontal!$C238&amp;Horizontal!$B238&amp;Horizontal!BJ$11,Vertical!$E:$O,BJ$10,0))+0</f>
        <v>191.02</v>
      </c>
      <c r="BK238" s="210">
        <f>(VLOOKUP(Horizontal!$C238&amp;Horizontal!$B238&amp;Horizontal!BK$11,Vertical!$E:$O,BK$10,0))+0</f>
        <v>49</v>
      </c>
      <c r="BL238" s="207">
        <f>(VLOOKUP(Horizontal!$C238&amp;Horizontal!$B238&amp;Horizontal!BL$11,Vertical!$E:$O,BL$10,0))+0</f>
        <v>45</v>
      </c>
      <c r="BM238" s="207">
        <f>(VLOOKUP(Horizontal!$C238&amp;Horizontal!$B238&amp;Horizontal!BM$11,Vertical!$E:$O,BM$10,0))+0</f>
        <v>44</v>
      </c>
      <c r="BN238" s="207">
        <f>(VLOOKUP(Horizontal!$C238&amp;Horizontal!$B238&amp;Horizontal!BN$11,Vertical!$E:$O,BN$10,0))+0</f>
        <v>43</v>
      </c>
      <c r="BO238" s="207">
        <f>(VLOOKUP(Horizontal!$C238&amp;Horizontal!$B238&amp;Horizontal!BO$11,Vertical!$E:$O,BO$10,0))+0</f>
        <v>41</v>
      </c>
      <c r="BP238" s="207">
        <f>(VLOOKUP(Horizontal!$C238&amp;Horizontal!$B238&amp;Horizontal!BP$11,Vertical!$E:$O,BP$10,0))+0</f>
        <v>39</v>
      </c>
      <c r="BQ238" s="207">
        <f>(VLOOKUP(Horizontal!$C238&amp;Horizontal!$B238&amp;Horizontal!BQ$11,Vertical!$E:$O,BQ$10,0))+0</f>
        <v>37</v>
      </c>
      <c r="BR238" s="207">
        <f>(VLOOKUP(Horizontal!$C238&amp;Horizontal!$B238&amp;Horizontal!BR$11,Vertical!$E:$O,BR$10,0))+0</f>
        <v>34</v>
      </c>
      <c r="BS238" s="209">
        <f>(VLOOKUP(Horizontal!$C238&amp;Horizontal!$B238&amp;Horizontal!BS$11,Vertical!$E:$O,BS$10,0))+0</f>
        <v>30</v>
      </c>
      <c r="BT238" s="210">
        <f>(VLOOKUP(Horizontal!$C238&amp;Horizontal!$B238&amp;Horizontal!BT$11,Vertical!$E:$O,BT$10,0))+0</f>
        <v>72.41</v>
      </c>
      <c r="BU238" s="207">
        <f>(VLOOKUP(Horizontal!$C238&amp;Horizontal!$B238&amp;Horizontal!BU$11,Vertical!$E:$O,BU$10,0))+0</f>
        <v>23.08</v>
      </c>
      <c r="BV238" s="207">
        <f>(VLOOKUP(Horizontal!$C238&amp;Horizontal!$B238&amp;Horizontal!BV$11,Vertical!$E:$O,BV$10,0))+0</f>
        <v>27.59</v>
      </c>
      <c r="BW238" s="207">
        <f>(VLOOKUP(Horizontal!$C238&amp;Horizontal!$B238&amp;Horizontal!BW$11,Vertical!$E:$O,BW$10,0))+0</f>
        <v>84</v>
      </c>
      <c r="BX238" s="207">
        <f>(VLOOKUP(Horizontal!$C238&amp;Horizontal!$B238&amp;Horizontal!BX$11,Vertical!$E:$O,BX$10,0))+0</f>
        <v>45.45</v>
      </c>
      <c r="BY238" s="207">
        <f>(VLOOKUP(Horizontal!$C238&amp;Horizontal!$B238&amp;Horizontal!BY$11,Vertical!$E:$O,BY$10,0))+0</f>
        <v>36</v>
      </c>
      <c r="BZ238" s="207">
        <f>(VLOOKUP(Horizontal!$C238&amp;Horizontal!$B238&amp;Horizontal!BZ$11,Vertical!$E:$O,BZ$10,0))+0</f>
        <v>35.71</v>
      </c>
      <c r="CA238" s="207">
        <f>(VLOOKUP(Horizontal!$C238&amp;Horizontal!$B238&amp;Horizontal!CA$11,Vertical!$E:$O,CA$10,0))+0</f>
        <v>22.22</v>
      </c>
      <c r="CB238" s="209">
        <f>(VLOOKUP(Horizontal!$C238&amp;Horizontal!$B238&amp;Horizontal!CB$11,Vertical!$E:$O,CB$10,0))+0</f>
        <v>23.08</v>
      </c>
      <c r="CC238" s="210">
        <f>(VLOOKUP(Horizontal!$C238&amp;Horizontal!$B238&amp;Horizontal!CC$11,Vertical!$E:$O,CC$10,0))+0</f>
        <v>10.34</v>
      </c>
      <c r="CD238" s="207">
        <f>(VLOOKUP(Horizontal!$C238&amp;Horizontal!$B238&amp;Horizontal!CD$11,Vertical!$E:$O,CD$10,0))+0</f>
        <v>15.38</v>
      </c>
      <c r="CE238" s="207">
        <f>(VLOOKUP(Horizontal!$C238&amp;Horizontal!$B238&amp;Horizontal!CE$11,Vertical!$E:$O,CE$10,0))+0</f>
        <v>3.45</v>
      </c>
      <c r="CF238" s="207">
        <f>(VLOOKUP(Horizontal!$C238&amp;Horizontal!$B238&amp;Horizontal!CF$11,Vertical!$E:$O,CF$10,0))+0</f>
        <v>8</v>
      </c>
      <c r="CG238" s="207">
        <f>(VLOOKUP(Horizontal!$C238&amp;Horizontal!$B238&amp;Horizontal!CG$11,Vertical!$E:$O,CG$10,0))+0</f>
        <v>9.09</v>
      </c>
      <c r="CH238" s="207">
        <f>(VLOOKUP(Horizontal!$C238&amp;Horizontal!$B238&amp;Horizontal!CH$11,Vertical!$E:$O,CH$10,0))+0</f>
        <v>40</v>
      </c>
      <c r="CI238" s="207">
        <f>(VLOOKUP(Horizontal!$C238&amp;Horizontal!$B238&amp;Horizontal!CI$11,Vertical!$E:$O,CI$10,0))+0</f>
        <v>39.29</v>
      </c>
      <c r="CJ238" s="207">
        <f>(VLOOKUP(Horizontal!$C238&amp;Horizontal!$B238&amp;Horizontal!CJ$11,Vertical!$E:$O,CJ$10,0))+0</f>
        <v>48.15</v>
      </c>
      <c r="CK238" s="209">
        <f>(VLOOKUP(Horizontal!$C238&amp;Horizontal!$B238&amp;Horizontal!CK$11,Vertical!$E:$O,CK$10,0))+0</f>
        <v>46.15</v>
      </c>
      <c r="CL238" s="210">
        <f>(VLOOKUP(Horizontal!$C238&amp;Horizontal!$B238&amp;Horizontal!CL$11,Vertical!$E:$O,CL$10,0))+0</f>
        <v>17.239999999999998</v>
      </c>
      <c r="CM238" s="207">
        <f>(VLOOKUP(Horizontal!$C238&amp;Horizontal!$B238&amp;Horizontal!CM$11,Vertical!$E:$O,CM$10,0))+0</f>
        <v>61.54</v>
      </c>
      <c r="CN238" s="207">
        <f>(VLOOKUP(Horizontal!$C238&amp;Horizontal!$B238&amp;Horizontal!CN$11,Vertical!$E:$O,CN$10,0))+0</f>
        <v>68.97</v>
      </c>
      <c r="CO238" s="207">
        <f>(VLOOKUP(Horizontal!$C238&amp;Horizontal!$B238&amp;Horizontal!CO$11,Vertical!$E:$O,CO$10,0))+0</f>
        <v>8</v>
      </c>
      <c r="CP238" s="207">
        <f>(VLOOKUP(Horizontal!$C238&amp;Horizontal!$B238&amp;Horizontal!CP$11,Vertical!$E:$O,CP$10,0))+0</f>
        <v>45.45</v>
      </c>
      <c r="CQ238" s="207">
        <f>(VLOOKUP(Horizontal!$C238&amp;Horizontal!$B238&amp;Horizontal!CQ$11,Vertical!$E:$O,CQ$10,0))+0</f>
        <v>24</v>
      </c>
      <c r="CR238" s="207">
        <f>(VLOOKUP(Horizontal!$C238&amp;Horizontal!$B238&amp;Horizontal!CR$11,Vertical!$E:$O,CR$10,0))+0</f>
        <v>25</v>
      </c>
      <c r="CS238" s="207">
        <f>(VLOOKUP(Horizontal!$C238&amp;Horizontal!$B238&amp;Horizontal!CS$11,Vertical!$E:$O,CS$10,0))+0</f>
        <v>29.63</v>
      </c>
      <c r="CT238" s="207">
        <f>(VLOOKUP(Horizontal!$C238&amp;Horizontal!$B238&amp;Horizontal!CT$11,Vertical!$E:$O,CT$10,0))+0</f>
        <v>30.77</v>
      </c>
      <c r="CU238" s="150"/>
      <c r="CV238" s="211">
        <f t="shared" si="174"/>
        <v>37.699999999999989</v>
      </c>
      <c r="CW238" s="190">
        <f t="shared" si="175"/>
        <v>37.640000000000015</v>
      </c>
      <c r="CX238" s="190">
        <f t="shared" si="176"/>
        <v>35.720000000000027</v>
      </c>
      <c r="CY238" s="190">
        <f t="shared" si="177"/>
        <v>36.44</v>
      </c>
      <c r="CZ238" s="190">
        <f t="shared" si="178"/>
        <v>39.28000000000003</v>
      </c>
      <c r="DA238" s="190">
        <f t="shared" si="179"/>
        <v>40.180000000000007</v>
      </c>
      <c r="DB238" s="190">
        <f t="shared" si="180"/>
        <v>36.609999999999985</v>
      </c>
      <c r="DC238" s="190">
        <f t="shared" si="181"/>
        <v>34.97999999999999</v>
      </c>
      <c r="DD238" s="212">
        <f t="shared" si="182"/>
        <v>35.390000000000015</v>
      </c>
      <c r="DE238" s="9">
        <v>170</v>
      </c>
      <c r="DF238" s="212">
        <f t="shared" si="183"/>
        <v>30.42721040189133</v>
      </c>
      <c r="DG238" s="264"/>
      <c r="DH238" s="265"/>
      <c r="DI238" s="265"/>
      <c r="DJ238" s="266"/>
      <c r="DK238" s="190">
        <v>164.89</v>
      </c>
      <c r="DL238" s="190">
        <v>164.89</v>
      </c>
      <c r="DM238" s="190">
        <v>0</v>
      </c>
      <c r="DN238" s="212">
        <v>0</v>
      </c>
      <c r="DO238" s="190">
        <v>172.38</v>
      </c>
      <c r="DP238" s="190">
        <v>172.38</v>
      </c>
      <c r="DQ238" s="190">
        <v>42.35</v>
      </c>
      <c r="DR238" s="212">
        <v>42.35</v>
      </c>
      <c r="DS238" s="150"/>
      <c r="DT238" s="190">
        <v>177</v>
      </c>
      <c r="DU238" s="190">
        <v>166</v>
      </c>
      <c r="DV238" s="190">
        <v>228</v>
      </c>
      <c r="DW238" s="190">
        <v>260</v>
      </c>
      <c r="DX238" s="190"/>
      <c r="DY238" s="190"/>
      <c r="DZ238" s="190"/>
      <c r="EA238" s="190"/>
      <c r="EB238" s="190"/>
      <c r="EC238" s="190"/>
      <c r="ED238" s="190">
        <v>270</v>
      </c>
      <c r="EE238" s="190">
        <v>220</v>
      </c>
      <c r="EF238" s="190">
        <v>190</v>
      </c>
      <c r="EG238" s="190">
        <v>170</v>
      </c>
      <c r="EH238" s="212">
        <v>160</v>
      </c>
      <c r="EI238" s="213"/>
      <c r="EJ238" s="211">
        <v>30</v>
      </c>
      <c r="EK238" s="190">
        <v>30</v>
      </c>
      <c r="EL238" s="190">
        <v>30</v>
      </c>
      <c r="EM238" s="190">
        <v>25</v>
      </c>
      <c r="EN238" s="190"/>
      <c r="EO238" s="190"/>
      <c r="EP238" s="190"/>
      <c r="EQ238" s="190"/>
      <c r="ER238" s="190"/>
      <c r="ES238" s="190"/>
      <c r="ET238" s="190">
        <v>30</v>
      </c>
      <c r="EU238" s="190">
        <v>45</v>
      </c>
      <c r="EV238" s="190">
        <v>40</v>
      </c>
      <c r="EW238" s="190">
        <v>35</v>
      </c>
      <c r="EX238" s="212">
        <v>35</v>
      </c>
      <c r="EY238" s="211"/>
      <c r="EZ238" s="75">
        <f t="shared" si="186"/>
        <v>-1.2882717082148235E-2</v>
      </c>
      <c r="FA238" s="89">
        <f t="shared" si="191"/>
        <v>-0.1</v>
      </c>
      <c r="FB238" s="212"/>
      <c r="FC238" s="213">
        <f t="shared" si="207"/>
        <v>10</v>
      </c>
      <c r="FD238" s="213">
        <f t="shared" si="208"/>
        <v>10</v>
      </c>
      <c r="FE238" s="213">
        <f t="shared" si="209"/>
        <v>10</v>
      </c>
      <c r="FF238" s="213">
        <f t="shared" si="210"/>
        <v>5</v>
      </c>
      <c r="FG238" s="213"/>
      <c r="FH238" s="213"/>
      <c r="FI238" s="213"/>
      <c r="FJ238" s="213"/>
      <c r="FK238" s="213"/>
      <c r="FL238" s="213"/>
      <c r="FM238" s="213">
        <f t="shared" si="211"/>
        <v>10</v>
      </c>
      <c r="FN238" s="213">
        <f t="shared" si="212"/>
        <v>25</v>
      </c>
      <c r="FO238" s="213">
        <f t="shared" si="213"/>
        <v>20</v>
      </c>
      <c r="FP238" s="213">
        <f t="shared" si="214"/>
        <v>15</v>
      </c>
      <c r="FQ238" s="213">
        <f t="shared" si="215"/>
        <v>15</v>
      </c>
      <c r="FR238" s="213"/>
      <c r="FS238" s="211"/>
      <c r="FT238" s="190"/>
      <c r="FU238" s="190"/>
      <c r="FV238" s="190"/>
      <c r="FW238" s="190"/>
      <c r="FX238" s="190"/>
      <c r="FY238" s="190"/>
      <c r="FZ238" s="190"/>
      <c r="GA238" s="190"/>
      <c r="GB238" s="190"/>
      <c r="GC238" s="190"/>
      <c r="GD238" s="190"/>
      <c r="GE238" s="190"/>
      <c r="GF238" s="190"/>
      <c r="GG238" s="212"/>
    </row>
    <row r="239" spans="2:189">
      <c r="B239" s="33">
        <v>43585</v>
      </c>
      <c r="C239" s="30" t="s">
        <v>48</v>
      </c>
      <c r="D239" s="30">
        <v>2019</v>
      </c>
      <c r="E239" s="30" t="str">
        <f t="shared" ref="E239" si="220">D239&amp;C239</f>
        <v>2019S18</v>
      </c>
      <c r="F239" s="30" t="str">
        <f t="shared" si="133"/>
        <v>4Final2019</v>
      </c>
      <c r="G239" s="208" t="str">
        <f>VLOOKUP(Horizontal!$C239&amp;Horizontal!$B239&amp;Horizontal!G$11,Vertical!$E:$O,G$10,0)</f>
        <v>-2,22</v>
      </c>
      <c r="H239" s="207">
        <f>(VLOOKUP(Horizontal!$C239&amp;Horizontal!$B239&amp;Horizontal!H$11,Vertical!$E:$O,H$10,0))+0</f>
        <v>178.15</v>
      </c>
      <c r="I239" s="207">
        <f>(VLOOKUP(Horizontal!$C239&amp;Horizontal!$B239&amp;Horizontal!I$11,Vertical!$E:$O,I$10,0))+0</f>
        <v>163.1</v>
      </c>
      <c r="J239" s="207">
        <f>(VLOOKUP(Horizontal!$C239&amp;Horizontal!$B239&amp;Horizontal!J$11,Vertical!$E:$O,J$10,0))+0</f>
        <v>209.07</v>
      </c>
      <c r="K239" s="207">
        <f>(VLOOKUP(Horizontal!$C239&amp;Horizontal!$B239&amp;Horizontal!K$11,Vertical!$E:$O,K$10,0))+0</f>
        <v>262.08</v>
      </c>
      <c r="L239" s="207">
        <f>(VLOOKUP(Horizontal!$C239&amp;Horizontal!$B239&amp;Horizontal!L$11,Vertical!$E:$O,L$10,0))+0</f>
        <v>280.86</v>
      </c>
      <c r="M239" s="207">
        <f>(VLOOKUP(Horizontal!$C239&amp;Horizontal!$B239&amp;Horizontal!M$11,Vertical!$E:$O,M$10,0))+0</f>
        <v>217.65</v>
      </c>
      <c r="N239" s="207">
        <f>(VLOOKUP(Horizontal!$C239&amp;Horizontal!$B239&amp;Horizontal!N$11,Vertical!$E:$O,N$10,0))+0</f>
        <v>189</v>
      </c>
      <c r="O239" s="207">
        <f>(VLOOKUP(Horizontal!$C239&amp;Horizontal!$B239&amp;Horizontal!O$11,Vertical!$E:$O,O$10,0))+0</f>
        <v>167.53</v>
      </c>
      <c r="P239" s="209">
        <f>(VLOOKUP(Horizontal!$C239&amp;Horizontal!$B239&amp;Horizontal!P$11,Vertical!$E:$O,P$10,0))+0</f>
        <v>155.84</v>
      </c>
      <c r="Q239" s="210">
        <f>(VLOOKUP(Horizontal!$C239&amp;Horizontal!$B239&amp;Horizontal!Q$11,Vertical!$E:$O,Q$10,0))+0</f>
        <v>54</v>
      </c>
      <c r="R239" s="207">
        <f>(VLOOKUP(Horizontal!$C239&amp;Horizontal!$B239&amp;Horizontal!R$11,Vertical!$E:$O,R$10,0))+0</f>
        <v>59</v>
      </c>
      <c r="S239" s="207">
        <f>(VLOOKUP(Horizontal!$C239&amp;Horizontal!$B239&amp;Horizontal!S$11,Vertical!$E:$O,S$10,0))+0</f>
        <v>59</v>
      </c>
      <c r="T239" s="207">
        <f>(VLOOKUP(Horizontal!$C239&amp;Horizontal!$B239&amp;Horizontal!T$11,Vertical!$E:$O,T$10,0))+0</f>
        <v>50</v>
      </c>
      <c r="U239" s="207">
        <f>(VLOOKUP(Horizontal!$C239&amp;Horizontal!$B239&amp;Horizontal!U$11,Vertical!$E:$O,U$10,0))+0</f>
        <v>44</v>
      </c>
      <c r="V239" s="207">
        <f>(VLOOKUP(Horizontal!$C239&amp;Horizontal!$B239&amp;Horizontal!V$11,Vertical!$E:$O,V$10,0))+0</f>
        <v>43</v>
      </c>
      <c r="W239" s="207">
        <f>(VLOOKUP(Horizontal!$C239&amp;Horizontal!$B239&amp;Horizontal!W$11,Vertical!$E:$O,W$10,0))+0</f>
        <v>36</v>
      </c>
      <c r="X239" s="207">
        <f>(VLOOKUP(Horizontal!$C239&amp;Horizontal!$B239&amp;Horizontal!X$11,Vertical!$E:$O,X$10,0))+0</f>
        <v>30</v>
      </c>
      <c r="Y239" s="209">
        <f>(VLOOKUP(Horizontal!$C239&amp;Horizontal!$B239&amp;Horizontal!Y$11,Vertical!$E:$O,Y$10,0))+0</f>
        <v>27</v>
      </c>
      <c r="Z239" s="210">
        <f>(VLOOKUP(Horizontal!$C239&amp;Horizontal!$B239&amp;Horizontal!Z$11,Vertical!$E:$O,Z$10,0))+0</f>
        <v>45.95</v>
      </c>
      <c r="AA239" s="207">
        <f>(VLOOKUP(Horizontal!$C239&amp;Horizontal!$B239&amp;Horizontal!AA$11,Vertical!$E:$O,AA$10,0))+0</f>
        <v>52.94</v>
      </c>
      <c r="AB239" s="207">
        <f>(VLOOKUP(Horizontal!$C239&amp;Horizontal!$B239&amp;Horizontal!AB$11,Vertical!$E:$O,AB$10,0))+0</f>
        <v>93.33</v>
      </c>
      <c r="AC239" s="207">
        <f>(VLOOKUP(Horizontal!$C239&amp;Horizontal!$B239&amp;Horizontal!AC$11,Vertical!$E:$O,AC$10,0))+0</f>
        <v>87.5</v>
      </c>
      <c r="AD239" s="207">
        <f>(VLOOKUP(Horizontal!$C239&amp;Horizontal!$B239&amp;Horizontal!AD$11,Vertical!$E:$O,AD$10,0))+0</f>
        <v>65.63</v>
      </c>
      <c r="AE239" s="207">
        <f>(VLOOKUP(Horizontal!$C239&amp;Horizontal!$B239&amp;Horizontal!AE$11,Vertical!$E:$O,AE$10,0))+0</f>
        <v>29.41</v>
      </c>
      <c r="AF239" s="207">
        <f>(VLOOKUP(Horizontal!$C239&amp;Horizontal!$B239&amp;Horizontal!AF$11,Vertical!$E:$O,AF$10,0))+0</f>
        <v>27.03</v>
      </c>
      <c r="AG239" s="207">
        <f>(VLOOKUP(Horizontal!$C239&amp;Horizontal!$B239&amp;Horizontal!AG$11,Vertical!$E:$O,AG$10,0))+0</f>
        <v>11.11</v>
      </c>
      <c r="AH239" s="209">
        <f>(VLOOKUP(Horizontal!$C239&amp;Horizontal!$B239&amp;Horizontal!AH$11,Vertical!$E:$O,AH$10,0))+0</f>
        <v>14.29</v>
      </c>
      <c r="AI239" s="210">
        <f>(VLOOKUP(Horizontal!$C239&amp;Horizontal!$B239&amp;Horizontal!AI$11,Vertical!$E:$O,AI$10,0))+0</f>
        <v>16.22</v>
      </c>
      <c r="AJ239" s="207">
        <f>(VLOOKUP(Horizontal!$C239&amp;Horizontal!$B239&amp;Horizontal!AJ$11,Vertical!$E:$O,AJ$10,0))+0</f>
        <v>20.59</v>
      </c>
      <c r="AK239" s="207">
        <f>(VLOOKUP(Horizontal!$C239&amp;Horizontal!$B239&amp;Horizontal!AK$11,Vertical!$E:$O,AK$10,0))+0</f>
        <v>3.33</v>
      </c>
      <c r="AL239" s="207">
        <f>(VLOOKUP(Horizontal!$C239&amp;Horizontal!$B239&amp;Horizontal!AL$11,Vertical!$E:$O,AL$10,0))+0</f>
        <v>3.13</v>
      </c>
      <c r="AM239" s="207">
        <f>(VLOOKUP(Horizontal!$C239&amp;Horizontal!$B239&amp;Horizontal!AM$11,Vertical!$E:$O,AM$10,0))+0</f>
        <v>9.3800000000000008</v>
      </c>
      <c r="AN239" s="207">
        <f>(VLOOKUP(Horizontal!$C239&amp;Horizontal!$B239&amp;Horizontal!AN$11,Vertical!$E:$O,AN$10,0))+0</f>
        <v>35.29</v>
      </c>
      <c r="AO239" s="207">
        <f>(VLOOKUP(Horizontal!$C239&amp;Horizontal!$B239&amp;Horizontal!AO$11,Vertical!$E:$O,AO$10,0))+0</f>
        <v>40.54</v>
      </c>
      <c r="AP239" s="207">
        <f>(VLOOKUP(Horizontal!$C239&amp;Horizontal!$B239&amp;Horizontal!AP$11,Vertical!$E:$O,AP$10,0))+0</f>
        <v>63.89</v>
      </c>
      <c r="AQ239" s="209">
        <f>(VLOOKUP(Horizontal!$C239&amp;Horizontal!$B239&amp;Horizontal!AQ$11,Vertical!$E:$O,AQ$10,0))+0</f>
        <v>74.290000000000006</v>
      </c>
      <c r="AR239" s="210">
        <f>(VLOOKUP(Horizontal!$C239&amp;Horizontal!$B239&amp;Horizontal!AR$11,Vertical!$E:$O,AR$10,0))+0</f>
        <v>37.840000000000003</v>
      </c>
      <c r="AS239" s="207">
        <f>(VLOOKUP(Horizontal!$C239&amp;Horizontal!$B239&amp;Horizontal!AS$11,Vertical!$E:$O,AS$10,0))+0</f>
        <v>26.47</v>
      </c>
      <c r="AT239" s="207">
        <f>(VLOOKUP(Horizontal!$C239&amp;Horizontal!$B239&amp;Horizontal!AT$11,Vertical!$E:$O,AT$10,0))+0</f>
        <v>3.33</v>
      </c>
      <c r="AU239" s="207">
        <f>(VLOOKUP(Horizontal!$C239&amp;Horizontal!$B239&amp;Horizontal!AU$11,Vertical!$E:$O,AU$10,0))+0</f>
        <v>9.3800000000000008</v>
      </c>
      <c r="AV239" s="207">
        <f>(VLOOKUP(Horizontal!$C239&amp;Horizontal!$B239&amp;Horizontal!AV$11,Vertical!$E:$O,AV$10,0))+0</f>
        <v>25</v>
      </c>
      <c r="AW239" s="207">
        <f>(VLOOKUP(Horizontal!$C239&amp;Horizontal!$B239&amp;Horizontal!AW$11,Vertical!$E:$O,AW$10,0))+0</f>
        <v>35.29</v>
      </c>
      <c r="AX239" s="207">
        <f>(VLOOKUP(Horizontal!$C239&amp;Horizontal!$B239&amp;Horizontal!AX$11,Vertical!$E:$O,AX$10,0))+0</f>
        <v>32.43</v>
      </c>
      <c r="AY239" s="207">
        <f>(VLOOKUP(Horizontal!$C239&amp;Horizontal!$B239&amp;Horizontal!AY$11,Vertical!$E:$O,AY$10,0))+0</f>
        <v>25</v>
      </c>
      <c r="AZ239" s="209">
        <f>(VLOOKUP(Horizontal!$C239&amp;Horizontal!$B239&amp;Horizontal!AZ$11,Vertical!$E:$O,AZ$10,0))+0</f>
        <v>11.43</v>
      </c>
      <c r="BA239" s="208">
        <f>(VLOOKUP(Horizontal!$C239&amp;Horizontal!$B239&amp;Horizontal!BA$11,Vertical!$E:$O,BA$10,0))+0</f>
        <v>34.869999999999997</v>
      </c>
      <c r="BB239" s="210">
        <f>(VLOOKUP(Horizontal!$C239&amp;Horizontal!$B239&amp;Horizontal!BB$11,Vertical!$E:$O,BB$10,0))+0</f>
        <v>214.72</v>
      </c>
      <c r="BC239" s="207">
        <f>(VLOOKUP(Horizontal!$C239&amp;Horizontal!$B239&amp;Horizontal!BC$11,Vertical!$E:$O,BC$10,0))+0</f>
        <v>199.98</v>
      </c>
      <c r="BD239" s="207">
        <f>(VLOOKUP(Horizontal!$C239&amp;Horizontal!$B239&amp;Horizontal!BD$11,Vertical!$E:$O,BD$10,0))+0</f>
        <v>247.67</v>
      </c>
      <c r="BE239" s="207">
        <f>(VLOOKUP(Horizontal!$C239&amp;Horizontal!$B239&amp;Horizontal!BE$11,Vertical!$E:$O,BE$10,0))+0</f>
        <v>300.72000000000003</v>
      </c>
      <c r="BF239" s="207">
        <f>(VLOOKUP(Horizontal!$C239&amp;Horizontal!$B239&amp;Horizontal!BF$11,Vertical!$E:$O,BF$10,0))+0</f>
        <v>319.58</v>
      </c>
      <c r="BG239" s="207">
        <f>(VLOOKUP(Horizontal!$C239&amp;Horizontal!$B239&amp;Horizontal!BG$11,Vertical!$E:$O,BG$10,0))+0</f>
        <v>258.77</v>
      </c>
      <c r="BH239" s="207">
        <f>(VLOOKUP(Horizontal!$C239&amp;Horizontal!$B239&amp;Horizontal!BH$11,Vertical!$E:$O,BH$10,0))+0</f>
        <v>225.93</v>
      </c>
      <c r="BI239" s="207">
        <f>(VLOOKUP(Horizontal!$C239&amp;Horizontal!$B239&amp;Horizontal!BI$11,Vertical!$E:$O,BI$10,0))+0</f>
        <v>203.81</v>
      </c>
      <c r="BJ239" s="209">
        <f>(VLOOKUP(Horizontal!$C239&amp;Horizontal!$B239&amp;Horizontal!BJ$11,Vertical!$E:$O,BJ$10,0))+0</f>
        <v>191.91</v>
      </c>
      <c r="BK239" s="210">
        <f>(VLOOKUP(Horizontal!$C239&amp;Horizontal!$B239&amp;Horizontal!BK$11,Vertical!$E:$O,BK$10,0))+0</f>
        <v>52</v>
      </c>
      <c r="BL239" s="207">
        <f>(VLOOKUP(Horizontal!$C239&amp;Horizontal!$B239&amp;Horizontal!BL$11,Vertical!$E:$O,BL$10,0))+0</f>
        <v>49</v>
      </c>
      <c r="BM239" s="207">
        <f>(VLOOKUP(Horizontal!$C239&amp;Horizontal!$B239&amp;Horizontal!BM$11,Vertical!$E:$O,BM$10,0))+0</f>
        <v>47</v>
      </c>
      <c r="BN239" s="207">
        <f>(VLOOKUP(Horizontal!$C239&amp;Horizontal!$B239&amp;Horizontal!BN$11,Vertical!$E:$O,BN$10,0))+0</f>
        <v>43</v>
      </c>
      <c r="BO239" s="207">
        <f>(VLOOKUP(Horizontal!$C239&amp;Horizontal!$B239&amp;Horizontal!BO$11,Vertical!$E:$O,BO$10,0))+0</f>
        <v>41</v>
      </c>
      <c r="BP239" s="207">
        <f>(VLOOKUP(Horizontal!$C239&amp;Horizontal!$B239&amp;Horizontal!BP$11,Vertical!$E:$O,BP$10,0))+0</f>
        <v>36</v>
      </c>
      <c r="BQ239" s="207">
        <f>(VLOOKUP(Horizontal!$C239&amp;Horizontal!$B239&amp;Horizontal!BQ$11,Vertical!$E:$O,BQ$10,0))+0</f>
        <v>33</v>
      </c>
      <c r="BR239" s="207">
        <f>(VLOOKUP(Horizontal!$C239&amp;Horizontal!$B239&amp;Horizontal!BR$11,Vertical!$E:$O,BR$10,0))+0</f>
        <v>30</v>
      </c>
      <c r="BS239" s="209">
        <f>(VLOOKUP(Horizontal!$C239&amp;Horizontal!$B239&amp;Horizontal!BS$11,Vertical!$E:$O,BS$10,0))+0</f>
        <v>26</v>
      </c>
      <c r="BT239" s="210">
        <f>(VLOOKUP(Horizontal!$C239&amp;Horizontal!$B239&amp;Horizontal!BT$11,Vertical!$E:$O,BT$10,0))+0</f>
        <v>54.84</v>
      </c>
      <c r="BU239" s="207">
        <f>(VLOOKUP(Horizontal!$C239&amp;Horizontal!$B239&amp;Horizontal!BU$11,Vertical!$E:$O,BU$10,0))+0</f>
        <v>53.57</v>
      </c>
      <c r="BV239" s="207">
        <f>(VLOOKUP(Horizontal!$C239&amp;Horizontal!$B239&amp;Horizontal!BV$11,Vertical!$E:$O,BV$10,0))+0</f>
        <v>79.31</v>
      </c>
      <c r="BW239" s="207">
        <f>(VLOOKUP(Horizontal!$C239&amp;Horizontal!$B239&amp;Horizontal!BW$11,Vertical!$E:$O,BW$10,0))+0</f>
        <v>68</v>
      </c>
      <c r="BX239" s="207">
        <f>(VLOOKUP(Horizontal!$C239&amp;Horizontal!$B239&amp;Horizontal!BX$11,Vertical!$E:$O,BX$10,0))+0</f>
        <v>52</v>
      </c>
      <c r="BY239" s="207">
        <f>(VLOOKUP(Horizontal!$C239&amp;Horizontal!$B239&amp;Horizontal!BY$11,Vertical!$E:$O,BY$10,0))+0</f>
        <v>19.350000000000001</v>
      </c>
      <c r="BZ239" s="207">
        <f>(VLOOKUP(Horizontal!$C239&amp;Horizontal!$B239&amp;Horizontal!BZ$11,Vertical!$E:$O,BZ$10,0))+0</f>
        <v>19.350000000000001</v>
      </c>
      <c r="CA239" s="207">
        <f>(VLOOKUP(Horizontal!$C239&amp;Horizontal!$B239&amp;Horizontal!CA$11,Vertical!$E:$O,CA$10,0))+0</f>
        <v>24.14</v>
      </c>
      <c r="CB239" s="209">
        <f>(VLOOKUP(Horizontal!$C239&amp;Horizontal!$B239&amp;Horizontal!CB$11,Vertical!$E:$O,CB$10,0))+0</f>
        <v>20</v>
      </c>
      <c r="CC239" s="210">
        <f>(VLOOKUP(Horizontal!$C239&amp;Horizontal!$B239&amp;Horizontal!CC$11,Vertical!$E:$O,CC$10,0))+0</f>
        <v>16.13</v>
      </c>
      <c r="CD239" s="207">
        <f>(VLOOKUP(Horizontal!$C239&amp;Horizontal!$B239&amp;Horizontal!CD$11,Vertical!$E:$O,CD$10,0))+0</f>
        <v>21.43</v>
      </c>
      <c r="CE239" s="207">
        <f>(VLOOKUP(Horizontal!$C239&amp;Horizontal!$B239&amp;Horizontal!CE$11,Vertical!$E:$O,CE$10,0))+0</f>
        <v>3.45</v>
      </c>
      <c r="CF239" s="207">
        <f>(VLOOKUP(Horizontal!$C239&amp;Horizontal!$B239&amp;Horizontal!CF$11,Vertical!$E:$O,CF$10,0))+0</f>
        <v>4</v>
      </c>
      <c r="CG239" s="207">
        <f>(VLOOKUP(Horizontal!$C239&amp;Horizontal!$B239&amp;Horizontal!CG$11,Vertical!$E:$O,CG$10,0))+0</f>
        <v>20</v>
      </c>
      <c r="CH239" s="207">
        <f>(VLOOKUP(Horizontal!$C239&amp;Horizontal!$B239&amp;Horizontal!CH$11,Vertical!$E:$O,CH$10,0))+0</f>
        <v>32.26</v>
      </c>
      <c r="CI239" s="207">
        <f>(VLOOKUP(Horizontal!$C239&amp;Horizontal!$B239&amp;Horizontal!CI$11,Vertical!$E:$O,CI$10,0))+0</f>
        <v>38.71</v>
      </c>
      <c r="CJ239" s="207">
        <f>(VLOOKUP(Horizontal!$C239&amp;Horizontal!$B239&amp;Horizontal!CJ$11,Vertical!$E:$O,CJ$10,0))+0</f>
        <v>48.28</v>
      </c>
      <c r="CK239" s="209">
        <f>(VLOOKUP(Horizontal!$C239&amp;Horizontal!$B239&amp;Horizontal!CK$11,Vertical!$E:$O,CK$10,0))+0</f>
        <v>43.33</v>
      </c>
      <c r="CL239" s="210">
        <f>(VLOOKUP(Horizontal!$C239&amp;Horizontal!$B239&amp;Horizontal!CL$11,Vertical!$E:$O,CL$10,0))+0</f>
        <v>29.03</v>
      </c>
      <c r="CM239" s="207">
        <f>(VLOOKUP(Horizontal!$C239&amp;Horizontal!$B239&amp;Horizontal!CM$11,Vertical!$E:$O,CM$10,0))+0</f>
        <v>25</v>
      </c>
      <c r="CN239" s="207">
        <f>(VLOOKUP(Horizontal!$C239&amp;Horizontal!$B239&amp;Horizontal!CN$11,Vertical!$E:$O,CN$10,0))+0</f>
        <v>17.239999999999998</v>
      </c>
      <c r="CO239" s="207">
        <f>(VLOOKUP(Horizontal!$C239&amp;Horizontal!$B239&amp;Horizontal!CO$11,Vertical!$E:$O,CO$10,0))+0</f>
        <v>28</v>
      </c>
      <c r="CP239" s="207">
        <f>(VLOOKUP(Horizontal!$C239&amp;Horizontal!$B239&amp;Horizontal!CP$11,Vertical!$E:$O,CP$10,0))+0</f>
        <v>28</v>
      </c>
      <c r="CQ239" s="207">
        <f>(VLOOKUP(Horizontal!$C239&amp;Horizontal!$B239&amp;Horizontal!CQ$11,Vertical!$E:$O,CQ$10,0))+0</f>
        <v>48.39</v>
      </c>
      <c r="CR239" s="207">
        <f>(VLOOKUP(Horizontal!$C239&amp;Horizontal!$B239&amp;Horizontal!CR$11,Vertical!$E:$O,CR$10,0))+0</f>
        <v>41.94</v>
      </c>
      <c r="CS239" s="207">
        <f>(VLOOKUP(Horizontal!$C239&amp;Horizontal!$B239&amp;Horizontal!CS$11,Vertical!$E:$O,CS$10,0))+0</f>
        <v>27.59</v>
      </c>
      <c r="CT239" s="207">
        <f>(VLOOKUP(Horizontal!$C239&amp;Horizontal!$B239&amp;Horizontal!CT$11,Vertical!$E:$O,CT$10,0))+0</f>
        <v>36.67</v>
      </c>
      <c r="CU239" s="150"/>
      <c r="CV239" s="211">
        <f t="shared" si="174"/>
        <v>36.569999999999993</v>
      </c>
      <c r="CW239" s="190">
        <f t="shared" si="175"/>
        <v>36.879999999999995</v>
      </c>
      <c r="CX239" s="190">
        <f t="shared" si="176"/>
        <v>38.599999999999994</v>
      </c>
      <c r="CY239" s="190">
        <f t="shared" si="177"/>
        <v>38.640000000000043</v>
      </c>
      <c r="CZ239" s="190">
        <f t="shared" si="178"/>
        <v>38.71999999999997</v>
      </c>
      <c r="DA239" s="190">
        <f t="shared" si="179"/>
        <v>41.119999999999976</v>
      </c>
      <c r="DB239" s="190">
        <f t="shared" si="180"/>
        <v>36.930000000000007</v>
      </c>
      <c r="DC239" s="190">
        <f t="shared" si="181"/>
        <v>36.28</v>
      </c>
      <c r="DD239" s="212">
        <f t="shared" si="182"/>
        <v>36.069999999999993</v>
      </c>
      <c r="DE239" s="9">
        <v>170</v>
      </c>
      <c r="DF239" s="212">
        <f t="shared" si="183"/>
        <v>30.307210401891325</v>
      </c>
      <c r="DG239" s="264"/>
      <c r="DH239" s="265"/>
      <c r="DI239" s="265"/>
      <c r="DJ239" s="266"/>
      <c r="DK239" s="190">
        <v>136.9</v>
      </c>
      <c r="DL239" s="190">
        <v>136.9</v>
      </c>
      <c r="DM239" s="190">
        <v>0</v>
      </c>
      <c r="DN239" s="212">
        <v>0</v>
      </c>
      <c r="DO239" s="190">
        <v>142.12</v>
      </c>
      <c r="DP239" s="190">
        <v>142.12</v>
      </c>
      <c r="DQ239" s="190">
        <v>42.35</v>
      </c>
      <c r="DR239" s="212">
        <v>42.35</v>
      </c>
      <c r="DS239" s="150"/>
      <c r="DT239" s="190">
        <v>174.5</v>
      </c>
      <c r="DU239" s="190">
        <v>154</v>
      </c>
      <c r="DV239" s="190">
        <v>200</v>
      </c>
      <c r="DW239" s="190">
        <v>248</v>
      </c>
      <c r="DX239" s="190"/>
      <c r="DY239" s="190"/>
      <c r="DZ239" s="190">
        <v>285</v>
      </c>
      <c r="EA239" s="190">
        <v>250</v>
      </c>
      <c r="EB239" s="190"/>
      <c r="EC239" s="190"/>
      <c r="ED239" s="190">
        <v>267</v>
      </c>
      <c r="EE239" s="190">
        <v>220</v>
      </c>
      <c r="EF239" s="190">
        <v>190</v>
      </c>
      <c r="EG239" s="190">
        <v>170</v>
      </c>
      <c r="EH239" s="212">
        <v>160</v>
      </c>
      <c r="EI239" s="213"/>
      <c r="EJ239" s="211">
        <v>30</v>
      </c>
      <c r="EK239" s="190">
        <v>25</v>
      </c>
      <c r="EL239" s="190">
        <v>25</v>
      </c>
      <c r="EM239" s="190">
        <v>25</v>
      </c>
      <c r="EN239" s="190"/>
      <c r="EO239" s="190"/>
      <c r="EP239" s="190"/>
      <c r="EQ239" s="190"/>
      <c r="ER239" s="190"/>
      <c r="ES239" s="190"/>
      <c r="ET239" s="190">
        <v>35</v>
      </c>
      <c r="EU239" s="190">
        <v>45</v>
      </c>
      <c r="EV239" s="190">
        <v>40</v>
      </c>
      <c r="EW239" s="190">
        <v>35</v>
      </c>
      <c r="EX239" s="212">
        <v>35</v>
      </c>
      <c r="EY239" s="211"/>
      <c r="EZ239" s="75">
        <f t="shared" si="186"/>
        <v>-1.2562245359891354E-2</v>
      </c>
      <c r="FA239" s="89">
        <f t="shared" si="191"/>
        <v>-0.1</v>
      </c>
      <c r="FB239" s="212"/>
      <c r="FC239" s="213">
        <f t="shared" si="207"/>
        <v>10</v>
      </c>
      <c r="FD239" s="213">
        <f t="shared" si="208"/>
        <v>5</v>
      </c>
      <c r="FE239" s="213">
        <f t="shared" si="209"/>
        <v>5</v>
      </c>
      <c r="FF239" s="213">
        <f t="shared" si="210"/>
        <v>5</v>
      </c>
      <c r="FG239" s="213"/>
      <c r="FH239" s="213"/>
      <c r="FI239" s="213"/>
      <c r="FJ239" s="213"/>
      <c r="FK239" s="213"/>
      <c r="FL239" s="213"/>
      <c r="FM239" s="213">
        <f t="shared" si="211"/>
        <v>15</v>
      </c>
      <c r="FN239" s="213">
        <f t="shared" si="212"/>
        <v>25</v>
      </c>
      <c r="FO239" s="213">
        <f t="shared" si="213"/>
        <v>20</v>
      </c>
      <c r="FP239" s="213">
        <f t="shared" si="214"/>
        <v>15</v>
      </c>
      <c r="FQ239" s="213">
        <f t="shared" si="215"/>
        <v>15</v>
      </c>
      <c r="FR239" s="213"/>
      <c r="FS239" s="211"/>
      <c r="FT239" s="190"/>
      <c r="FU239" s="190"/>
      <c r="FV239" s="190"/>
      <c r="FW239" s="190"/>
      <c r="FX239" s="190"/>
      <c r="FY239" s="190"/>
      <c r="FZ239" s="190"/>
      <c r="GA239" s="190"/>
      <c r="GB239" s="190"/>
      <c r="GC239" s="190"/>
      <c r="GD239" s="190"/>
      <c r="GE239" s="190"/>
      <c r="GF239" s="190"/>
      <c r="GG239" s="212"/>
    </row>
    <row r="240" spans="2:189">
      <c r="B240" s="33">
        <v>43592</v>
      </c>
      <c r="C240" s="30" t="s">
        <v>47</v>
      </c>
      <c r="D240" s="30">
        <v>2019</v>
      </c>
      <c r="E240" s="30" t="str">
        <f t="shared" ref="E240" si="221">D240&amp;C240</f>
        <v>2019S19</v>
      </c>
      <c r="F240" s="30" t="str">
        <f t="shared" si="133"/>
        <v>52019</v>
      </c>
      <c r="G240" s="208" t="str">
        <f>VLOOKUP(Horizontal!$C240&amp;Horizontal!$B240&amp;Horizontal!G$11,Vertical!$E:$O,G$10,0)</f>
        <v>-2,73</v>
      </c>
      <c r="H240" s="207">
        <f>(VLOOKUP(Horizontal!$C240&amp;Horizontal!$B240&amp;Horizontal!H$11,Vertical!$E:$O,H$10,0))+0</f>
        <v>144.85</v>
      </c>
      <c r="I240" s="207">
        <f>(VLOOKUP(Horizontal!$C240&amp;Horizontal!$B240&amp;Horizontal!I$11,Vertical!$E:$O,I$10,0))+0</f>
        <v>182.25</v>
      </c>
      <c r="J240" s="207">
        <f>(VLOOKUP(Horizontal!$C240&amp;Horizontal!$B240&amp;Horizontal!J$11,Vertical!$E:$O,J$10,0))+0</f>
        <v>233.16</v>
      </c>
      <c r="K240" s="207">
        <f>(VLOOKUP(Horizontal!$C240&amp;Horizontal!$B240&amp;Horizontal!K$11,Vertical!$E:$O,K$10,0))+0</f>
        <v>267.85000000000002</v>
      </c>
      <c r="L240" s="207">
        <f>(VLOOKUP(Horizontal!$C240&amp;Horizontal!$B240&amp;Horizontal!L$11,Vertical!$E:$O,L$10,0))+0</f>
        <v>253.09</v>
      </c>
      <c r="M240" s="207">
        <f>(VLOOKUP(Horizontal!$C240&amp;Horizontal!$B240&amp;Horizontal!M$11,Vertical!$E:$O,M$10,0))+0</f>
        <v>215.69</v>
      </c>
      <c r="N240" s="207">
        <f>(VLOOKUP(Horizontal!$C240&amp;Horizontal!$B240&amp;Horizontal!N$11,Vertical!$E:$O,N$10,0))+0</f>
        <v>189.21</v>
      </c>
      <c r="O240" s="207">
        <f>(VLOOKUP(Horizontal!$C240&amp;Horizontal!$B240&amp;Horizontal!O$11,Vertical!$E:$O,O$10,0))+0</f>
        <v>167.57</v>
      </c>
      <c r="P240" s="209">
        <f>(VLOOKUP(Horizontal!$C240&amp;Horizontal!$B240&amp;Horizontal!P$11,Vertical!$E:$O,P$10,0))+0</f>
        <v>155.91999999999999</v>
      </c>
      <c r="Q240" s="210">
        <f>(VLOOKUP(Horizontal!$C240&amp;Horizontal!$B240&amp;Horizontal!Q$11,Vertical!$E:$O,Q$10,0))+0</f>
        <v>62</v>
      </c>
      <c r="R240" s="207">
        <f>(VLOOKUP(Horizontal!$C240&amp;Horizontal!$B240&amp;Horizontal!R$11,Vertical!$E:$O,R$10,0))+0</f>
        <v>63</v>
      </c>
      <c r="S240" s="207">
        <f>(VLOOKUP(Horizontal!$C240&amp;Horizontal!$B240&amp;Horizontal!S$11,Vertical!$E:$O,S$10,0))+0</f>
        <v>55</v>
      </c>
      <c r="T240" s="207">
        <f>(VLOOKUP(Horizontal!$C240&amp;Horizontal!$B240&amp;Horizontal!T$11,Vertical!$E:$O,T$10,0))+0</f>
        <v>48</v>
      </c>
      <c r="U240" s="207">
        <f>(VLOOKUP(Horizontal!$C240&amp;Horizontal!$B240&amp;Horizontal!U$11,Vertical!$E:$O,U$10,0))+0</f>
        <v>45</v>
      </c>
      <c r="V240" s="207">
        <f>(VLOOKUP(Horizontal!$C240&amp;Horizontal!$B240&amp;Horizontal!V$11,Vertical!$E:$O,V$10,0))+0</f>
        <v>43</v>
      </c>
      <c r="W240" s="207">
        <f>(VLOOKUP(Horizontal!$C240&amp;Horizontal!$B240&amp;Horizontal!W$11,Vertical!$E:$O,W$10,0))+0</f>
        <v>35</v>
      </c>
      <c r="X240" s="207">
        <f>(VLOOKUP(Horizontal!$C240&amp;Horizontal!$B240&amp;Horizontal!X$11,Vertical!$E:$O,X$10,0))+0</f>
        <v>29</v>
      </c>
      <c r="Y240" s="209">
        <f>(VLOOKUP(Horizontal!$C240&amp;Horizontal!$B240&amp;Horizontal!Y$11,Vertical!$E:$O,Y$10,0))+0</f>
        <v>24</v>
      </c>
      <c r="Z240" s="210">
        <f>(VLOOKUP(Horizontal!$C240&amp;Horizontal!$B240&amp;Horizontal!Z$11,Vertical!$E:$O,Z$10,0))+0</f>
        <v>100</v>
      </c>
      <c r="AA240" s="207">
        <f>(VLOOKUP(Horizontal!$C240&amp;Horizontal!$B240&amp;Horizontal!AA$11,Vertical!$E:$O,AA$10,0))+0</f>
        <v>100</v>
      </c>
      <c r="AB240" s="207">
        <f>(VLOOKUP(Horizontal!$C240&amp;Horizontal!$B240&amp;Horizontal!AB$11,Vertical!$E:$O,AB$10,0))+0</f>
        <v>96.55</v>
      </c>
      <c r="AC240" s="207">
        <f>(VLOOKUP(Horizontal!$C240&amp;Horizontal!$B240&amp;Horizontal!AC$11,Vertical!$E:$O,AC$10,0))+0</f>
        <v>96.55</v>
      </c>
      <c r="AD240" s="207">
        <f>(VLOOKUP(Horizontal!$C240&amp;Horizontal!$B240&amp;Horizontal!AD$11,Vertical!$E:$O,AD$10,0))+0</f>
        <v>92</v>
      </c>
      <c r="AE240" s="207">
        <f>(VLOOKUP(Horizontal!$C240&amp;Horizontal!$B240&amp;Horizontal!AE$11,Vertical!$E:$O,AE$10,0))+0</f>
        <v>45.95</v>
      </c>
      <c r="AF240" s="207">
        <f>(VLOOKUP(Horizontal!$C240&amp;Horizontal!$B240&amp;Horizontal!AF$11,Vertical!$E:$O,AF$10,0))+0</f>
        <v>26.47</v>
      </c>
      <c r="AG240" s="207">
        <f>(VLOOKUP(Horizontal!$C240&amp;Horizontal!$B240&amp;Horizontal!AG$11,Vertical!$E:$O,AG$10,0))+0</f>
        <v>21.21</v>
      </c>
      <c r="AH240" s="209">
        <f>(VLOOKUP(Horizontal!$C240&amp;Horizontal!$B240&amp;Horizontal!AH$11,Vertical!$E:$O,AH$10,0))+0</f>
        <v>24.24</v>
      </c>
      <c r="AI240" s="210">
        <f>(VLOOKUP(Horizontal!$C240&amp;Horizontal!$B240&amp;Horizontal!AI$11,Vertical!$E:$O,AI$10,0))+0</f>
        <v>0</v>
      </c>
      <c r="AJ240" s="207">
        <f>(VLOOKUP(Horizontal!$C240&amp;Horizontal!$B240&amp;Horizontal!AJ$11,Vertical!$E:$O,AJ$10,0))+0</f>
        <v>0</v>
      </c>
      <c r="AK240" s="207">
        <f>(VLOOKUP(Horizontal!$C240&amp;Horizontal!$B240&amp;Horizontal!AK$11,Vertical!$E:$O,AK$10,0))+0</f>
        <v>0</v>
      </c>
      <c r="AL240" s="207">
        <f>(VLOOKUP(Horizontal!$C240&amp;Horizontal!$B240&amp;Horizontal!AL$11,Vertical!$E:$O,AL$10,0))+0</f>
        <v>0</v>
      </c>
      <c r="AM240" s="207">
        <f>(VLOOKUP(Horizontal!$C240&amp;Horizontal!$B240&amp;Horizontal!AM$11,Vertical!$E:$O,AM$10,0))+0</f>
        <v>4</v>
      </c>
      <c r="AN240" s="207">
        <f>(VLOOKUP(Horizontal!$C240&amp;Horizontal!$B240&amp;Horizontal!AN$11,Vertical!$E:$O,AN$10,0))+0</f>
        <v>40.54</v>
      </c>
      <c r="AO240" s="207">
        <f>(VLOOKUP(Horizontal!$C240&amp;Horizontal!$B240&amp;Horizontal!AO$11,Vertical!$E:$O,AO$10,0))+0</f>
        <v>50</v>
      </c>
      <c r="AP240" s="207">
        <f>(VLOOKUP(Horizontal!$C240&amp;Horizontal!$B240&amp;Horizontal!AP$11,Vertical!$E:$O,AP$10,0))+0</f>
        <v>54.55</v>
      </c>
      <c r="AQ240" s="209">
        <f>(VLOOKUP(Horizontal!$C240&amp;Horizontal!$B240&amp;Horizontal!AQ$11,Vertical!$E:$O,AQ$10,0))+0</f>
        <v>57.58</v>
      </c>
      <c r="AR240" s="210">
        <f>(VLOOKUP(Horizontal!$C240&amp;Horizontal!$B240&amp;Horizontal!AR$11,Vertical!$E:$O,AR$10,0))+0</f>
        <v>0</v>
      </c>
      <c r="AS240" s="207">
        <f>(VLOOKUP(Horizontal!$C240&amp;Horizontal!$B240&amp;Horizontal!AS$11,Vertical!$E:$O,AS$10,0))+0</f>
        <v>0</v>
      </c>
      <c r="AT240" s="207">
        <f>(VLOOKUP(Horizontal!$C240&amp;Horizontal!$B240&amp;Horizontal!AT$11,Vertical!$E:$O,AT$10,0))+0</f>
        <v>3.45</v>
      </c>
      <c r="AU240" s="207">
        <f>(VLOOKUP(Horizontal!$C240&amp;Horizontal!$B240&amp;Horizontal!AU$11,Vertical!$E:$O,AU$10,0))+0</f>
        <v>3.45</v>
      </c>
      <c r="AV240" s="207">
        <f>(VLOOKUP(Horizontal!$C240&amp;Horizontal!$B240&amp;Horizontal!AV$11,Vertical!$E:$O,AV$10,0))+0</f>
        <v>4</v>
      </c>
      <c r="AW240" s="207">
        <f>(VLOOKUP(Horizontal!$C240&amp;Horizontal!$B240&amp;Horizontal!AW$11,Vertical!$E:$O,AW$10,0))+0</f>
        <v>13.51</v>
      </c>
      <c r="AX240" s="207">
        <f>(VLOOKUP(Horizontal!$C240&amp;Horizontal!$B240&amp;Horizontal!AX$11,Vertical!$E:$O,AX$10,0))+0</f>
        <v>23.53</v>
      </c>
      <c r="AY240" s="207">
        <f>(VLOOKUP(Horizontal!$C240&amp;Horizontal!$B240&amp;Horizontal!AY$11,Vertical!$E:$O,AY$10,0))+0</f>
        <v>24.24</v>
      </c>
      <c r="AZ240" s="209">
        <f>(VLOOKUP(Horizontal!$C240&amp;Horizontal!$B240&amp;Horizontal!AZ$11,Vertical!$E:$O,AZ$10,0))+0</f>
        <v>18.18</v>
      </c>
      <c r="BA240" s="208">
        <f>(VLOOKUP(Horizontal!$C240&amp;Horizontal!$B240&amp;Horizontal!BA$11,Vertical!$E:$O,BA$10,0))+0</f>
        <v>33.520000000000003</v>
      </c>
      <c r="BB240" s="210">
        <f>(VLOOKUP(Horizontal!$C240&amp;Horizontal!$B240&amp;Horizontal!BB$11,Vertical!$E:$O,BB$10,0))+0</f>
        <v>181.51</v>
      </c>
      <c r="BC240" s="207">
        <f>(VLOOKUP(Horizontal!$C240&amp;Horizontal!$B240&amp;Horizontal!BC$11,Vertical!$E:$O,BC$10,0))+0</f>
        <v>217.07</v>
      </c>
      <c r="BD240" s="207">
        <f>(VLOOKUP(Horizontal!$C240&amp;Horizontal!$B240&amp;Horizontal!BD$11,Vertical!$E:$O,BD$10,0))+0</f>
        <v>269.02</v>
      </c>
      <c r="BE240" s="207">
        <f>(VLOOKUP(Horizontal!$C240&amp;Horizontal!$B240&amp;Horizontal!BE$11,Vertical!$E:$O,BE$10,0))+0</f>
        <v>304.45</v>
      </c>
      <c r="BF240" s="207">
        <f>(VLOOKUP(Horizontal!$C240&amp;Horizontal!$B240&amp;Horizontal!BF$11,Vertical!$E:$O,BF$10,0))+0</f>
        <v>290.31</v>
      </c>
      <c r="BG240" s="207">
        <f>(VLOOKUP(Horizontal!$C240&amp;Horizontal!$B240&amp;Horizontal!BG$11,Vertical!$E:$O,BG$10,0))+0</f>
        <v>255.8</v>
      </c>
      <c r="BH240" s="207">
        <f>(VLOOKUP(Horizontal!$C240&amp;Horizontal!$B240&amp;Horizontal!BH$11,Vertical!$E:$O,BH$10,0))+0</f>
        <v>224.91</v>
      </c>
      <c r="BI240" s="207">
        <f>(VLOOKUP(Horizontal!$C240&amp;Horizontal!$B240&amp;Horizontal!BI$11,Vertical!$E:$O,BI$10,0))+0</f>
        <v>204.01</v>
      </c>
      <c r="BJ240" s="209">
        <f>(VLOOKUP(Horizontal!$C240&amp;Horizontal!$B240&amp;Horizontal!BJ$11,Vertical!$E:$O,BJ$10,0))+0</f>
        <v>192.74</v>
      </c>
      <c r="BK240" s="210">
        <f>(VLOOKUP(Horizontal!$C240&amp;Horizontal!$B240&amp;Horizontal!BK$11,Vertical!$E:$O,BK$10,0))+0</f>
        <v>51</v>
      </c>
      <c r="BL240" s="207">
        <f>(VLOOKUP(Horizontal!$C240&amp;Horizontal!$B240&amp;Horizontal!BL$11,Vertical!$E:$O,BL$10,0))+0</f>
        <v>49</v>
      </c>
      <c r="BM240" s="207">
        <f>(VLOOKUP(Horizontal!$C240&amp;Horizontal!$B240&amp;Horizontal!BM$11,Vertical!$E:$O,BM$10,0))+0</f>
        <v>46</v>
      </c>
      <c r="BN240" s="207">
        <f>(VLOOKUP(Horizontal!$C240&amp;Horizontal!$B240&amp;Horizontal!BN$11,Vertical!$E:$O,BN$10,0))+0</f>
        <v>44</v>
      </c>
      <c r="BO240" s="207">
        <f>(VLOOKUP(Horizontal!$C240&amp;Horizontal!$B240&amp;Horizontal!BO$11,Vertical!$E:$O,BO$10,0))+0</f>
        <v>43</v>
      </c>
      <c r="BP240" s="207">
        <f>(VLOOKUP(Horizontal!$C240&amp;Horizontal!$B240&amp;Horizontal!BP$11,Vertical!$E:$O,BP$10,0))+0</f>
        <v>39</v>
      </c>
      <c r="BQ240" s="207">
        <f>(VLOOKUP(Horizontal!$C240&amp;Horizontal!$B240&amp;Horizontal!BQ$11,Vertical!$E:$O,BQ$10,0))+0</f>
        <v>34</v>
      </c>
      <c r="BR240" s="207">
        <f>(VLOOKUP(Horizontal!$C240&amp;Horizontal!$B240&amp;Horizontal!BR$11,Vertical!$E:$O,BR$10,0))+0</f>
        <v>30</v>
      </c>
      <c r="BS240" s="209">
        <f>(VLOOKUP(Horizontal!$C240&amp;Horizontal!$B240&amp;Horizontal!BS$11,Vertical!$E:$O,BS$10,0))+0</f>
        <v>26</v>
      </c>
      <c r="BT240" s="210">
        <f>(VLOOKUP(Horizontal!$C240&amp;Horizontal!$B240&amp;Horizontal!BT$11,Vertical!$E:$O,BT$10,0))+0</f>
        <v>94.12</v>
      </c>
      <c r="BU240" s="207">
        <f>(VLOOKUP(Horizontal!$C240&amp;Horizontal!$B240&amp;Horizontal!BU$11,Vertical!$E:$O,BU$10,0))+0</f>
        <v>95</v>
      </c>
      <c r="BV240" s="207">
        <f>(VLOOKUP(Horizontal!$C240&amp;Horizontal!$B240&amp;Horizontal!BV$11,Vertical!$E:$O,BV$10,0))+0</f>
        <v>89.47</v>
      </c>
      <c r="BW240" s="207">
        <f>(VLOOKUP(Horizontal!$C240&amp;Horizontal!$B240&amp;Horizontal!BW$11,Vertical!$E:$O,BW$10,0))+0</f>
        <v>89.47</v>
      </c>
      <c r="BX240" s="207">
        <f>(VLOOKUP(Horizontal!$C240&amp;Horizontal!$B240&amp;Horizontal!BX$11,Vertical!$E:$O,BX$10,0))+0</f>
        <v>86.36</v>
      </c>
      <c r="BY240" s="207">
        <f>(VLOOKUP(Horizontal!$C240&amp;Horizontal!$B240&amp;Horizontal!BY$11,Vertical!$E:$O,BY$10,0))+0</f>
        <v>47.83</v>
      </c>
      <c r="BZ240" s="207">
        <f>(VLOOKUP(Horizontal!$C240&amp;Horizontal!$B240&amp;Horizontal!BZ$11,Vertical!$E:$O,BZ$10,0))+0</f>
        <v>40</v>
      </c>
      <c r="CA240" s="207">
        <f>(VLOOKUP(Horizontal!$C240&amp;Horizontal!$B240&amp;Horizontal!CA$11,Vertical!$E:$O,CA$10,0))+0</f>
        <v>26.92</v>
      </c>
      <c r="CB240" s="209">
        <f>(VLOOKUP(Horizontal!$C240&amp;Horizontal!$B240&amp;Horizontal!CB$11,Vertical!$E:$O,CB$10,0))+0</f>
        <v>25</v>
      </c>
      <c r="CC240" s="210">
        <f>(VLOOKUP(Horizontal!$C240&amp;Horizontal!$B240&amp;Horizontal!CC$11,Vertical!$E:$O,CC$10,0))+0</f>
        <v>0</v>
      </c>
      <c r="CD240" s="207">
        <f>(VLOOKUP(Horizontal!$C240&amp;Horizontal!$B240&amp;Horizontal!CD$11,Vertical!$E:$O,CD$10,0))+0</f>
        <v>0</v>
      </c>
      <c r="CE240" s="207">
        <f>(VLOOKUP(Horizontal!$C240&amp;Horizontal!$B240&amp;Horizontal!CE$11,Vertical!$E:$O,CE$10,0))+0</f>
        <v>0</v>
      </c>
      <c r="CF240" s="207">
        <f>(VLOOKUP(Horizontal!$C240&amp;Horizontal!$B240&amp;Horizontal!CF$11,Vertical!$E:$O,CF$10,0))+0</f>
        <v>0</v>
      </c>
      <c r="CG240" s="207">
        <f>(VLOOKUP(Horizontal!$C240&amp;Horizontal!$B240&amp;Horizontal!CG$11,Vertical!$E:$O,CG$10,0))+0</f>
        <v>4.55</v>
      </c>
      <c r="CH240" s="207">
        <f>(VLOOKUP(Horizontal!$C240&amp;Horizontal!$B240&amp;Horizontal!CH$11,Vertical!$E:$O,CH$10,0))+0</f>
        <v>30.43</v>
      </c>
      <c r="CI240" s="207">
        <f>(VLOOKUP(Horizontal!$C240&amp;Horizontal!$B240&amp;Horizontal!CI$11,Vertical!$E:$O,CI$10,0))+0</f>
        <v>40</v>
      </c>
      <c r="CJ240" s="207">
        <f>(VLOOKUP(Horizontal!$C240&amp;Horizontal!$B240&amp;Horizontal!CJ$11,Vertical!$E:$O,CJ$10,0))+0</f>
        <v>42.31</v>
      </c>
      <c r="CK240" s="209">
        <f>(VLOOKUP(Horizontal!$C240&amp;Horizontal!$B240&amp;Horizontal!CK$11,Vertical!$E:$O,CK$10,0))+0</f>
        <v>29.17</v>
      </c>
      <c r="CL240" s="210">
        <f>(VLOOKUP(Horizontal!$C240&amp;Horizontal!$B240&amp;Horizontal!CL$11,Vertical!$E:$O,CL$10,0))+0</f>
        <v>5.88</v>
      </c>
      <c r="CM240" s="207">
        <f>(VLOOKUP(Horizontal!$C240&amp;Horizontal!$B240&amp;Horizontal!CM$11,Vertical!$E:$O,CM$10,0))+0</f>
        <v>5</v>
      </c>
      <c r="CN240" s="207">
        <f>(VLOOKUP(Horizontal!$C240&amp;Horizontal!$B240&amp;Horizontal!CN$11,Vertical!$E:$O,CN$10,0))+0</f>
        <v>10.53</v>
      </c>
      <c r="CO240" s="207">
        <f>(VLOOKUP(Horizontal!$C240&amp;Horizontal!$B240&amp;Horizontal!CO$11,Vertical!$E:$O,CO$10,0))+0</f>
        <v>10.53</v>
      </c>
      <c r="CP240" s="207">
        <f>(VLOOKUP(Horizontal!$C240&amp;Horizontal!$B240&amp;Horizontal!CP$11,Vertical!$E:$O,CP$10,0))+0</f>
        <v>9.09</v>
      </c>
      <c r="CQ240" s="207">
        <f>(VLOOKUP(Horizontal!$C240&amp;Horizontal!$B240&amp;Horizontal!CQ$11,Vertical!$E:$O,CQ$10,0))+0</f>
        <v>21.74</v>
      </c>
      <c r="CR240" s="207">
        <f>(VLOOKUP(Horizontal!$C240&amp;Horizontal!$B240&amp;Horizontal!CR$11,Vertical!$E:$O,CR$10,0))+0</f>
        <v>20</v>
      </c>
      <c r="CS240" s="207">
        <f>(VLOOKUP(Horizontal!$C240&amp;Horizontal!$B240&amp;Horizontal!CS$11,Vertical!$E:$O,CS$10,0))+0</f>
        <v>30.77</v>
      </c>
      <c r="CT240" s="207">
        <f>(VLOOKUP(Horizontal!$C240&amp;Horizontal!$B240&amp;Horizontal!CT$11,Vertical!$E:$O,CT$10,0))+0</f>
        <v>45.83</v>
      </c>
      <c r="CU240" s="150"/>
      <c r="CV240" s="211">
        <f t="shared" si="174"/>
        <v>36.659999999999997</v>
      </c>
      <c r="CW240" s="190">
        <f t="shared" si="175"/>
        <v>34.819999999999993</v>
      </c>
      <c r="CX240" s="190">
        <f t="shared" si="176"/>
        <v>35.859999999999985</v>
      </c>
      <c r="CY240" s="190">
        <f t="shared" si="177"/>
        <v>36.599999999999966</v>
      </c>
      <c r="CZ240" s="190">
        <f t="shared" si="178"/>
        <v>37.22</v>
      </c>
      <c r="DA240" s="190">
        <f t="shared" si="179"/>
        <v>40.110000000000014</v>
      </c>
      <c r="DB240" s="190">
        <f t="shared" si="180"/>
        <v>35.699999999999989</v>
      </c>
      <c r="DC240" s="190">
        <f t="shared" si="181"/>
        <v>36.44</v>
      </c>
      <c r="DD240" s="212">
        <f t="shared" si="182"/>
        <v>36.820000000000022</v>
      </c>
      <c r="DE240" s="9">
        <v>170</v>
      </c>
      <c r="DF240" s="212">
        <f t="shared" si="183"/>
        <v>63.607210401891336</v>
      </c>
      <c r="DG240" s="264"/>
      <c r="DH240" s="265"/>
      <c r="DI240" s="265"/>
      <c r="DJ240" s="266"/>
      <c r="DK240" s="190">
        <v>158.99</v>
      </c>
      <c r="DL240" s="190">
        <v>158.99</v>
      </c>
      <c r="DM240" s="190">
        <v>0</v>
      </c>
      <c r="DN240" s="212">
        <v>0</v>
      </c>
      <c r="DO240" s="190">
        <v>174.86</v>
      </c>
      <c r="DP240" s="190">
        <v>174.86</v>
      </c>
      <c r="DQ240" s="190">
        <v>42.35</v>
      </c>
      <c r="DR240" s="212">
        <v>42.35</v>
      </c>
      <c r="DS240" s="150"/>
      <c r="DT240" s="190">
        <v>141</v>
      </c>
      <c r="DU240" s="190">
        <v>173</v>
      </c>
      <c r="DV240" s="190">
        <v>223</v>
      </c>
      <c r="DW240" s="190">
        <v>262</v>
      </c>
      <c r="DX240" s="190"/>
      <c r="DY240" s="190"/>
      <c r="DZ240" s="190">
        <v>255</v>
      </c>
      <c r="EA240" s="190">
        <v>237</v>
      </c>
      <c r="EB240" s="190"/>
      <c r="EC240" s="190"/>
      <c r="ED240" s="190">
        <v>246</v>
      </c>
      <c r="EE240" s="190">
        <v>220</v>
      </c>
      <c r="EF240" s="190">
        <v>190</v>
      </c>
      <c r="EG240" s="190">
        <v>170</v>
      </c>
      <c r="EH240" s="212">
        <v>160</v>
      </c>
      <c r="EI240" s="213"/>
      <c r="EJ240" s="211">
        <v>25</v>
      </c>
      <c r="EK240" s="190">
        <v>25</v>
      </c>
      <c r="EL240" s="190">
        <v>25</v>
      </c>
      <c r="EM240" s="190">
        <v>25</v>
      </c>
      <c r="EN240" s="190"/>
      <c r="EO240" s="190"/>
      <c r="EP240" s="190">
        <v>25</v>
      </c>
      <c r="EQ240" s="190">
        <v>35</v>
      </c>
      <c r="ER240" s="190"/>
      <c r="ES240" s="190"/>
      <c r="ET240" s="190">
        <v>30</v>
      </c>
      <c r="EU240" s="190">
        <v>45</v>
      </c>
      <c r="EV240" s="190">
        <v>45</v>
      </c>
      <c r="EW240" s="190">
        <v>35</v>
      </c>
      <c r="EX240" s="212">
        <v>35</v>
      </c>
      <c r="EY240" s="211"/>
      <c r="EZ240" s="75">
        <f t="shared" si="186"/>
        <v>-1.89939469839282E-2</v>
      </c>
      <c r="FA240" s="89">
        <f t="shared" si="191"/>
        <v>-0.1</v>
      </c>
      <c r="FB240" s="212"/>
      <c r="FC240" s="213">
        <f t="shared" si="207"/>
        <v>5</v>
      </c>
      <c r="FD240" s="213">
        <f t="shared" si="208"/>
        <v>5</v>
      </c>
      <c r="FE240" s="213">
        <f t="shared" si="209"/>
        <v>5</v>
      </c>
      <c r="FF240" s="213">
        <f t="shared" si="210"/>
        <v>5</v>
      </c>
      <c r="FG240" s="213"/>
      <c r="FH240" s="213"/>
      <c r="FI240" s="213"/>
      <c r="FJ240" s="213"/>
      <c r="FK240" s="213"/>
      <c r="FL240" s="213"/>
      <c r="FM240" s="213">
        <f t="shared" si="211"/>
        <v>10</v>
      </c>
      <c r="FN240" s="213">
        <f t="shared" si="212"/>
        <v>25</v>
      </c>
      <c r="FO240" s="213">
        <f t="shared" si="213"/>
        <v>25</v>
      </c>
      <c r="FP240" s="213">
        <f t="shared" si="214"/>
        <v>15</v>
      </c>
      <c r="FQ240" s="213">
        <f t="shared" si="215"/>
        <v>15</v>
      </c>
      <c r="FR240" s="213"/>
      <c r="FS240" s="211"/>
      <c r="FT240" s="190"/>
      <c r="FU240" s="190"/>
      <c r="FV240" s="190"/>
      <c r="FW240" s="190"/>
      <c r="FX240" s="190"/>
      <c r="FY240" s="190"/>
      <c r="FZ240" s="190"/>
      <c r="GA240" s="190"/>
      <c r="GB240" s="190"/>
      <c r="GC240" s="190"/>
      <c r="GD240" s="190"/>
      <c r="GE240" s="190"/>
      <c r="GF240" s="190"/>
      <c r="GG240" s="212"/>
    </row>
    <row r="241" spans="2:189">
      <c r="B241" s="33">
        <v>43599</v>
      </c>
      <c r="C241" s="30" t="s">
        <v>46</v>
      </c>
      <c r="D241" s="30">
        <v>2019</v>
      </c>
      <c r="E241" s="30" t="str">
        <f t="shared" ref="E241" si="222">D241&amp;C241</f>
        <v>2019S20</v>
      </c>
      <c r="F241" s="30" t="str">
        <f t="shared" si="133"/>
        <v>52019</v>
      </c>
      <c r="G241" s="208" t="str">
        <f>VLOOKUP(Horizontal!$C241&amp;Horizontal!$B241&amp;Horizontal!G$11,Vertical!$E:$O,G$10,0)</f>
        <v>-2,8</v>
      </c>
      <c r="H241" s="207">
        <f>(VLOOKUP(Horizontal!$C241&amp;Horizontal!$B241&amp;Horizontal!H$11,Vertical!$E:$O,H$10,0))+0</f>
        <v>131.44</v>
      </c>
      <c r="I241" s="207">
        <f>(VLOOKUP(Horizontal!$C241&amp;Horizontal!$B241&amp;Horizontal!I$11,Vertical!$E:$O,I$10,0))+0</f>
        <v>147.71</v>
      </c>
      <c r="J241" s="207">
        <f>(VLOOKUP(Horizontal!$C241&amp;Horizontal!$B241&amp;Horizontal!J$11,Vertical!$E:$O,J$10,0))+0</f>
        <v>209.81</v>
      </c>
      <c r="K241" s="207">
        <f>(VLOOKUP(Horizontal!$C241&amp;Horizontal!$B241&amp;Horizontal!K$11,Vertical!$E:$O,K$10,0))+0</f>
        <v>255.34</v>
      </c>
      <c r="L241" s="207">
        <f>(VLOOKUP(Horizontal!$C241&amp;Horizontal!$B241&amp;Horizontal!L$11,Vertical!$E:$O,L$10,0))+0</f>
        <v>239.78</v>
      </c>
      <c r="M241" s="207">
        <f>(VLOOKUP(Horizontal!$C241&amp;Horizontal!$B241&amp;Horizontal!M$11,Vertical!$E:$O,M$10,0))+0</f>
        <v>213.46</v>
      </c>
      <c r="N241" s="207">
        <f>(VLOOKUP(Horizontal!$C241&amp;Horizontal!$B241&amp;Horizontal!N$11,Vertical!$E:$O,N$10,0))+0</f>
        <v>189.08</v>
      </c>
      <c r="O241" s="207">
        <f>(VLOOKUP(Horizontal!$C241&amp;Horizontal!$B241&amp;Horizontal!O$11,Vertical!$E:$O,O$10,0))+0</f>
        <v>167.55</v>
      </c>
      <c r="P241" s="209">
        <f>(VLOOKUP(Horizontal!$C241&amp;Horizontal!$B241&amp;Horizontal!P$11,Vertical!$E:$O,P$10,0))+0</f>
        <v>156.65</v>
      </c>
      <c r="Q241" s="210">
        <f>(VLOOKUP(Horizontal!$C241&amp;Horizontal!$B241&amp;Horizontal!Q$11,Vertical!$E:$O,Q$10,0))+0</f>
        <v>56</v>
      </c>
      <c r="R241" s="207">
        <f>(VLOOKUP(Horizontal!$C241&amp;Horizontal!$B241&amp;Horizontal!R$11,Vertical!$E:$O,R$10,0))+0</f>
        <v>60</v>
      </c>
      <c r="S241" s="207">
        <f>(VLOOKUP(Horizontal!$C241&amp;Horizontal!$B241&amp;Horizontal!S$11,Vertical!$E:$O,S$10,0))+0</f>
        <v>55</v>
      </c>
      <c r="T241" s="207">
        <f>(VLOOKUP(Horizontal!$C241&amp;Horizontal!$B241&amp;Horizontal!T$11,Vertical!$E:$O,T$10,0))+0</f>
        <v>49</v>
      </c>
      <c r="U241" s="207">
        <f>(VLOOKUP(Horizontal!$C241&amp;Horizontal!$B241&amp;Horizontal!U$11,Vertical!$E:$O,U$10,0))+0</f>
        <v>43</v>
      </c>
      <c r="V241" s="207">
        <f>(VLOOKUP(Horizontal!$C241&amp;Horizontal!$B241&amp;Horizontal!V$11,Vertical!$E:$O,V$10,0))+0</f>
        <v>44</v>
      </c>
      <c r="W241" s="207">
        <f>(VLOOKUP(Horizontal!$C241&amp;Horizontal!$B241&amp;Horizontal!W$11,Vertical!$E:$O,W$10,0))+0</f>
        <v>39</v>
      </c>
      <c r="X241" s="207">
        <f>(VLOOKUP(Horizontal!$C241&amp;Horizontal!$B241&amp;Horizontal!X$11,Vertical!$E:$O,X$10,0))+0</f>
        <v>34</v>
      </c>
      <c r="Y241" s="209">
        <f>(VLOOKUP(Horizontal!$C241&amp;Horizontal!$B241&amp;Horizontal!Y$11,Vertical!$E:$O,Y$10,0))+0</f>
        <v>28</v>
      </c>
      <c r="Z241" s="210">
        <f>(VLOOKUP(Horizontal!$C241&amp;Horizontal!$B241&amp;Horizontal!Z$11,Vertical!$E:$O,Z$10,0))+0</f>
        <v>100</v>
      </c>
      <c r="AA241" s="207">
        <f>(VLOOKUP(Horizontal!$C241&amp;Horizontal!$B241&amp;Horizontal!AA$11,Vertical!$E:$O,AA$10,0))+0</f>
        <v>100</v>
      </c>
      <c r="AB241" s="207">
        <f>(VLOOKUP(Horizontal!$C241&amp;Horizontal!$B241&amp;Horizontal!AB$11,Vertical!$E:$O,AB$10,0))+0</f>
        <v>96.67</v>
      </c>
      <c r="AC241" s="207">
        <f>(VLOOKUP(Horizontal!$C241&amp;Horizontal!$B241&amp;Horizontal!AC$11,Vertical!$E:$O,AC$10,0))+0</f>
        <v>96.55</v>
      </c>
      <c r="AD241" s="207">
        <f>(VLOOKUP(Horizontal!$C241&amp;Horizontal!$B241&amp;Horizontal!AD$11,Vertical!$E:$O,AD$10,0))+0</f>
        <v>93.33</v>
      </c>
      <c r="AE241" s="207">
        <f>(VLOOKUP(Horizontal!$C241&amp;Horizontal!$B241&amp;Horizontal!AE$11,Vertical!$E:$O,AE$10,0))+0</f>
        <v>62.86</v>
      </c>
      <c r="AF241" s="207">
        <f>(VLOOKUP(Horizontal!$C241&amp;Horizontal!$B241&amp;Horizontal!AF$11,Vertical!$E:$O,AF$10,0))+0</f>
        <v>20</v>
      </c>
      <c r="AG241" s="207">
        <f>(VLOOKUP(Horizontal!$C241&amp;Horizontal!$B241&amp;Horizontal!AG$11,Vertical!$E:$O,AG$10,0))+0</f>
        <v>24.24</v>
      </c>
      <c r="AH241" s="209">
        <f>(VLOOKUP(Horizontal!$C241&amp;Horizontal!$B241&amp;Horizontal!AH$11,Vertical!$E:$O,AH$10,0))+0</f>
        <v>18.18</v>
      </c>
      <c r="AI241" s="210">
        <f>(VLOOKUP(Horizontal!$C241&amp;Horizontal!$B241&amp;Horizontal!AI$11,Vertical!$E:$O,AI$10,0))+0</f>
        <v>0</v>
      </c>
      <c r="AJ241" s="207">
        <f>(VLOOKUP(Horizontal!$C241&amp;Horizontal!$B241&amp;Horizontal!AJ$11,Vertical!$E:$O,AJ$10,0))+0</f>
        <v>0</v>
      </c>
      <c r="AK241" s="207">
        <f>(VLOOKUP(Horizontal!$C241&amp;Horizontal!$B241&amp;Horizontal!AK$11,Vertical!$E:$O,AK$10,0))+0</f>
        <v>3.33</v>
      </c>
      <c r="AL241" s="207">
        <f>(VLOOKUP(Horizontal!$C241&amp;Horizontal!$B241&amp;Horizontal!AL$11,Vertical!$E:$O,AL$10,0))+0</f>
        <v>3.45</v>
      </c>
      <c r="AM241" s="207">
        <f>(VLOOKUP(Horizontal!$C241&amp;Horizontal!$B241&amp;Horizontal!AM$11,Vertical!$E:$O,AM$10,0))+0</f>
        <v>6.67</v>
      </c>
      <c r="AN241" s="207">
        <f>(VLOOKUP(Horizontal!$C241&amp;Horizontal!$B241&amp;Horizontal!AN$11,Vertical!$E:$O,AN$10,0))+0</f>
        <v>20</v>
      </c>
      <c r="AO241" s="207">
        <f>(VLOOKUP(Horizontal!$C241&amp;Horizontal!$B241&amp;Horizontal!AO$11,Vertical!$E:$O,AO$10,0))+0</f>
        <v>51.43</v>
      </c>
      <c r="AP241" s="207">
        <f>(VLOOKUP(Horizontal!$C241&amp;Horizontal!$B241&amp;Horizontal!AP$11,Vertical!$E:$O,AP$10,0))+0</f>
        <v>54.55</v>
      </c>
      <c r="AQ241" s="209">
        <f>(VLOOKUP(Horizontal!$C241&amp;Horizontal!$B241&amp;Horizontal!AQ$11,Vertical!$E:$O,AQ$10,0))+0</f>
        <v>54.55</v>
      </c>
      <c r="AR241" s="210">
        <f>(VLOOKUP(Horizontal!$C241&amp;Horizontal!$B241&amp;Horizontal!AR$11,Vertical!$E:$O,AR$10,0))+0</f>
        <v>0</v>
      </c>
      <c r="AS241" s="207">
        <f>(VLOOKUP(Horizontal!$C241&amp;Horizontal!$B241&amp;Horizontal!AS$11,Vertical!$E:$O,AS$10,0))+0</f>
        <v>0</v>
      </c>
      <c r="AT241" s="207">
        <f>(VLOOKUP(Horizontal!$C241&amp;Horizontal!$B241&amp;Horizontal!AT$11,Vertical!$E:$O,AT$10,0))+0</f>
        <v>0</v>
      </c>
      <c r="AU241" s="207">
        <f>(VLOOKUP(Horizontal!$C241&amp;Horizontal!$B241&amp;Horizontal!AU$11,Vertical!$E:$O,AU$10,0))+0</f>
        <v>0</v>
      </c>
      <c r="AV241" s="207">
        <f>(VLOOKUP(Horizontal!$C241&amp;Horizontal!$B241&amp;Horizontal!AV$11,Vertical!$E:$O,AV$10,0))+0</f>
        <v>0</v>
      </c>
      <c r="AW241" s="207">
        <f>(VLOOKUP(Horizontal!$C241&amp;Horizontal!$B241&amp;Horizontal!AW$11,Vertical!$E:$O,AW$10,0))+0</f>
        <v>17.14</v>
      </c>
      <c r="AX241" s="207">
        <f>(VLOOKUP(Horizontal!$C241&amp;Horizontal!$B241&amp;Horizontal!AX$11,Vertical!$E:$O,AX$10,0))+0</f>
        <v>28.57</v>
      </c>
      <c r="AY241" s="207">
        <f>(VLOOKUP(Horizontal!$C241&amp;Horizontal!$B241&amp;Horizontal!AY$11,Vertical!$E:$O,AY$10,0))+0</f>
        <v>21.21</v>
      </c>
      <c r="AZ241" s="209">
        <f>(VLOOKUP(Horizontal!$C241&amp;Horizontal!$B241&amp;Horizontal!AZ$11,Vertical!$E:$O,AZ$10,0))+0</f>
        <v>27.27</v>
      </c>
      <c r="BA241" s="208">
        <f>(VLOOKUP(Horizontal!$C241&amp;Horizontal!$B241&amp;Horizontal!BA$11,Vertical!$E:$O,BA$10,0))+0</f>
        <v>33.33</v>
      </c>
      <c r="BB241" s="210">
        <f>(VLOOKUP(Horizontal!$C241&amp;Horizontal!$B241&amp;Horizontal!BB$11,Vertical!$E:$O,BB$10,0))+0</f>
        <v>166.81</v>
      </c>
      <c r="BC241" s="207">
        <f>(VLOOKUP(Horizontal!$C241&amp;Horizontal!$B241&amp;Horizontal!BC$11,Vertical!$E:$O,BC$10,0))+0</f>
        <v>182.6</v>
      </c>
      <c r="BD241" s="207">
        <f>(VLOOKUP(Horizontal!$C241&amp;Horizontal!$B241&amp;Horizontal!BD$11,Vertical!$E:$O,BD$10,0))+0</f>
        <v>243.77</v>
      </c>
      <c r="BE241" s="207">
        <f>(VLOOKUP(Horizontal!$C241&amp;Horizontal!$B241&amp;Horizontal!BE$11,Vertical!$E:$O,BE$10,0))+0</f>
        <v>291.02999999999997</v>
      </c>
      <c r="BF241" s="207">
        <f>(VLOOKUP(Horizontal!$C241&amp;Horizontal!$B241&amp;Horizontal!BF$11,Vertical!$E:$O,BF$10,0))+0</f>
        <v>276.14999999999998</v>
      </c>
      <c r="BG241" s="207">
        <f>(VLOOKUP(Horizontal!$C241&amp;Horizontal!$B241&amp;Horizontal!BG$11,Vertical!$E:$O,BG$10,0))+0</f>
        <v>255.74</v>
      </c>
      <c r="BH241" s="207">
        <f>(VLOOKUP(Horizontal!$C241&amp;Horizontal!$B241&amp;Horizontal!BH$11,Vertical!$E:$O,BH$10,0))+0</f>
        <v>225.2</v>
      </c>
      <c r="BI241" s="207">
        <f>(VLOOKUP(Horizontal!$C241&amp;Horizontal!$B241&amp;Horizontal!BI$11,Vertical!$E:$O,BI$10,0))+0</f>
        <v>204.2</v>
      </c>
      <c r="BJ241" s="209">
        <f>(VLOOKUP(Horizontal!$C241&amp;Horizontal!$B241&amp;Horizontal!BJ$11,Vertical!$E:$O,BJ$10,0))+0</f>
        <v>192.75</v>
      </c>
      <c r="BK241" s="210">
        <f>(VLOOKUP(Horizontal!$C241&amp;Horizontal!$B241&amp;Horizontal!BK$11,Vertical!$E:$O,BK$10,0))+0</f>
        <v>50</v>
      </c>
      <c r="BL241" s="207">
        <f>(VLOOKUP(Horizontal!$C241&amp;Horizontal!$B241&amp;Horizontal!BL$11,Vertical!$E:$O,BL$10,0))+0</f>
        <v>45</v>
      </c>
      <c r="BM241" s="207">
        <f>(VLOOKUP(Horizontal!$C241&amp;Horizontal!$B241&amp;Horizontal!BM$11,Vertical!$E:$O,BM$10,0))+0</f>
        <v>41</v>
      </c>
      <c r="BN241" s="207">
        <f>(VLOOKUP(Horizontal!$C241&amp;Horizontal!$B241&amp;Horizontal!BN$11,Vertical!$E:$O,BN$10,0))+0</f>
        <v>41</v>
      </c>
      <c r="BO241" s="207">
        <f>(VLOOKUP(Horizontal!$C241&amp;Horizontal!$B241&amp;Horizontal!BO$11,Vertical!$E:$O,BO$10,0))+0</f>
        <v>39</v>
      </c>
      <c r="BP241" s="207">
        <f>(VLOOKUP(Horizontal!$C241&amp;Horizontal!$B241&amp;Horizontal!BP$11,Vertical!$E:$O,BP$10,0))+0</f>
        <v>38</v>
      </c>
      <c r="BQ241" s="207">
        <f>(VLOOKUP(Horizontal!$C241&amp;Horizontal!$B241&amp;Horizontal!BQ$11,Vertical!$E:$O,BQ$10,0))+0</f>
        <v>33</v>
      </c>
      <c r="BR241" s="207">
        <f>(VLOOKUP(Horizontal!$C241&amp;Horizontal!$B241&amp;Horizontal!BR$11,Vertical!$E:$O,BR$10,0))+0</f>
        <v>32</v>
      </c>
      <c r="BS241" s="209">
        <f>(VLOOKUP(Horizontal!$C241&amp;Horizontal!$B241&amp;Horizontal!BS$11,Vertical!$E:$O,BS$10,0))+0</f>
        <v>26</v>
      </c>
      <c r="BT241" s="210">
        <f>(VLOOKUP(Horizontal!$C241&amp;Horizontal!$B241&amp;Horizontal!BT$11,Vertical!$E:$O,BT$10,0))+0</f>
        <v>100</v>
      </c>
      <c r="BU241" s="207">
        <f>(VLOOKUP(Horizontal!$C241&amp;Horizontal!$B241&amp;Horizontal!BU$11,Vertical!$E:$O,BU$10,0))+0</f>
        <v>95.83</v>
      </c>
      <c r="BV241" s="207">
        <f>(VLOOKUP(Horizontal!$C241&amp;Horizontal!$B241&amp;Horizontal!BV$11,Vertical!$E:$O,BV$10,0))+0</f>
        <v>95.83</v>
      </c>
      <c r="BW241" s="207">
        <f>(VLOOKUP(Horizontal!$C241&amp;Horizontal!$B241&amp;Horizontal!BW$11,Vertical!$E:$O,BW$10,0))+0</f>
        <v>85.19</v>
      </c>
      <c r="BX241" s="207">
        <f>(VLOOKUP(Horizontal!$C241&amp;Horizontal!$B241&amp;Horizontal!BX$11,Vertical!$E:$O,BX$10,0))+0</f>
        <v>85.71</v>
      </c>
      <c r="BY241" s="207">
        <f>(VLOOKUP(Horizontal!$C241&amp;Horizontal!$B241&amp;Horizontal!BY$11,Vertical!$E:$O,BY$10,0))+0</f>
        <v>57.14</v>
      </c>
      <c r="BZ241" s="207">
        <f>(VLOOKUP(Horizontal!$C241&amp;Horizontal!$B241&amp;Horizontal!BZ$11,Vertical!$E:$O,BZ$10,0))+0</f>
        <v>28.57</v>
      </c>
      <c r="CA241" s="207">
        <f>(VLOOKUP(Horizontal!$C241&amp;Horizontal!$B241&amp;Horizontal!CA$11,Vertical!$E:$O,CA$10,0))+0</f>
        <v>20.69</v>
      </c>
      <c r="CB241" s="209">
        <f>(VLOOKUP(Horizontal!$C241&amp;Horizontal!$B241&amp;Horizontal!CB$11,Vertical!$E:$O,CB$10,0))+0</f>
        <v>27.59</v>
      </c>
      <c r="CC241" s="210">
        <f>(VLOOKUP(Horizontal!$C241&amp;Horizontal!$B241&amp;Horizontal!CC$11,Vertical!$E:$O,CC$10,0))+0</f>
        <v>0</v>
      </c>
      <c r="CD241" s="207">
        <f>(VLOOKUP(Horizontal!$C241&amp;Horizontal!$B241&amp;Horizontal!CD$11,Vertical!$E:$O,CD$10,0))+0</f>
        <v>0</v>
      </c>
      <c r="CE241" s="207">
        <f>(VLOOKUP(Horizontal!$C241&amp;Horizontal!$B241&amp;Horizontal!CE$11,Vertical!$E:$O,CE$10,0))+0</f>
        <v>4.17</v>
      </c>
      <c r="CF241" s="207">
        <f>(VLOOKUP(Horizontal!$C241&amp;Horizontal!$B241&amp;Horizontal!CF$11,Vertical!$E:$O,CF$10,0))+0</f>
        <v>7.41</v>
      </c>
      <c r="CG241" s="207">
        <f>(VLOOKUP(Horizontal!$C241&amp;Horizontal!$B241&amp;Horizontal!CG$11,Vertical!$E:$O,CG$10,0))+0</f>
        <v>10.71</v>
      </c>
      <c r="CH241" s="207">
        <f>(VLOOKUP(Horizontal!$C241&amp;Horizontal!$B241&amp;Horizontal!CH$11,Vertical!$E:$O,CH$10,0))+0</f>
        <v>21.43</v>
      </c>
      <c r="CI241" s="207">
        <f>(VLOOKUP(Horizontal!$C241&amp;Horizontal!$B241&amp;Horizontal!CI$11,Vertical!$E:$O,CI$10,0))+0</f>
        <v>39.29</v>
      </c>
      <c r="CJ241" s="207">
        <f>(VLOOKUP(Horizontal!$C241&amp;Horizontal!$B241&amp;Horizontal!CJ$11,Vertical!$E:$O,CJ$10,0))+0</f>
        <v>58.62</v>
      </c>
      <c r="CK241" s="209">
        <f>(VLOOKUP(Horizontal!$C241&amp;Horizontal!$B241&amp;Horizontal!CK$11,Vertical!$E:$O,CK$10,0))+0</f>
        <v>34.479999999999997</v>
      </c>
      <c r="CL241" s="210">
        <f>(VLOOKUP(Horizontal!$C241&amp;Horizontal!$B241&amp;Horizontal!CL$11,Vertical!$E:$O,CL$10,0))+0</f>
        <v>0</v>
      </c>
      <c r="CM241" s="207">
        <f>(VLOOKUP(Horizontal!$C241&amp;Horizontal!$B241&amp;Horizontal!CM$11,Vertical!$E:$O,CM$10,0))+0</f>
        <v>4.17</v>
      </c>
      <c r="CN241" s="207">
        <f>(VLOOKUP(Horizontal!$C241&amp;Horizontal!$B241&amp;Horizontal!CN$11,Vertical!$E:$O,CN$10,0))+0</f>
        <v>0</v>
      </c>
      <c r="CO241" s="207">
        <f>(VLOOKUP(Horizontal!$C241&amp;Horizontal!$B241&amp;Horizontal!CO$11,Vertical!$E:$O,CO$10,0))+0</f>
        <v>7.41</v>
      </c>
      <c r="CP241" s="207">
        <f>(VLOOKUP(Horizontal!$C241&amp;Horizontal!$B241&amp;Horizontal!CP$11,Vertical!$E:$O,CP$10,0))+0</f>
        <v>3.57</v>
      </c>
      <c r="CQ241" s="207">
        <f>(VLOOKUP(Horizontal!$C241&amp;Horizontal!$B241&amp;Horizontal!CQ$11,Vertical!$E:$O,CQ$10,0))+0</f>
        <v>21.43</v>
      </c>
      <c r="CR241" s="207">
        <f>(VLOOKUP(Horizontal!$C241&amp;Horizontal!$B241&amp;Horizontal!CR$11,Vertical!$E:$O,CR$10,0))+0</f>
        <v>32.14</v>
      </c>
      <c r="CS241" s="207">
        <f>(VLOOKUP(Horizontal!$C241&amp;Horizontal!$B241&amp;Horizontal!CS$11,Vertical!$E:$O,CS$10,0))+0</f>
        <v>20.69</v>
      </c>
      <c r="CT241" s="207">
        <f>(VLOOKUP(Horizontal!$C241&amp;Horizontal!$B241&amp;Horizontal!CT$11,Vertical!$E:$O,CT$10,0))+0</f>
        <v>37.93</v>
      </c>
      <c r="CU241" s="150"/>
      <c r="CV241" s="211">
        <f t="shared" si="174"/>
        <v>35.370000000000005</v>
      </c>
      <c r="CW241" s="190">
        <f t="shared" si="175"/>
        <v>34.889999999999986</v>
      </c>
      <c r="CX241" s="190">
        <f t="shared" si="176"/>
        <v>33.960000000000008</v>
      </c>
      <c r="CY241" s="190">
        <f t="shared" si="177"/>
        <v>35.689999999999969</v>
      </c>
      <c r="CZ241" s="190">
        <f t="shared" si="178"/>
        <v>36.369999999999976</v>
      </c>
      <c r="DA241" s="190">
        <f t="shared" si="179"/>
        <v>42.28</v>
      </c>
      <c r="DB241" s="190">
        <f t="shared" si="180"/>
        <v>36.119999999999976</v>
      </c>
      <c r="DC241" s="190">
        <f t="shared" si="181"/>
        <v>36.649999999999977</v>
      </c>
      <c r="DD241" s="212">
        <f t="shared" si="182"/>
        <v>36.099999999999994</v>
      </c>
      <c r="DE241" s="9">
        <v>170</v>
      </c>
      <c r="DF241" s="212">
        <f t="shared" si="183"/>
        <v>77.017210401891333</v>
      </c>
      <c r="DG241" s="264"/>
      <c r="DH241" s="265"/>
      <c r="DI241" s="265"/>
      <c r="DJ241" s="266"/>
      <c r="DK241" s="190">
        <v>87</v>
      </c>
      <c r="DL241" s="190">
        <v>87</v>
      </c>
      <c r="DM241" s="190">
        <v>0</v>
      </c>
      <c r="DN241" s="212">
        <v>0</v>
      </c>
      <c r="DO241" s="190">
        <v>98.21</v>
      </c>
      <c r="DP241" s="190">
        <v>98.21</v>
      </c>
      <c r="DQ241" s="190">
        <v>42.35</v>
      </c>
      <c r="DR241" s="212">
        <v>42.35</v>
      </c>
      <c r="DS241" s="150"/>
      <c r="DT241" s="190">
        <v>135</v>
      </c>
      <c r="DU241" s="190">
        <v>158</v>
      </c>
      <c r="DV241" s="190">
        <v>215</v>
      </c>
      <c r="DW241" s="190">
        <v>258</v>
      </c>
      <c r="DX241" s="190"/>
      <c r="DY241" s="190"/>
      <c r="DZ241" s="190"/>
      <c r="EA241" s="190"/>
      <c r="EB241" s="190"/>
      <c r="EC241" s="190"/>
      <c r="ED241" s="190">
        <v>239</v>
      </c>
      <c r="EE241" s="190">
        <v>210</v>
      </c>
      <c r="EF241" s="190">
        <v>190</v>
      </c>
      <c r="EG241" s="190">
        <v>170</v>
      </c>
      <c r="EH241" s="212">
        <v>160</v>
      </c>
      <c r="EI241" s="213"/>
      <c r="EJ241" s="211">
        <v>25</v>
      </c>
      <c r="EK241" s="190">
        <v>25</v>
      </c>
      <c r="EL241" s="190">
        <v>25</v>
      </c>
      <c r="EM241" s="190">
        <v>25</v>
      </c>
      <c r="EN241" s="190"/>
      <c r="EO241" s="190"/>
      <c r="EP241" s="190">
        <v>25</v>
      </c>
      <c r="EQ241" s="190">
        <v>35</v>
      </c>
      <c r="ER241" s="190"/>
      <c r="ES241" s="190"/>
      <c r="ET241" s="190">
        <v>30</v>
      </c>
      <c r="EU241" s="190">
        <v>45</v>
      </c>
      <c r="EV241" s="190">
        <v>45</v>
      </c>
      <c r="EW241" s="190">
        <v>35</v>
      </c>
      <c r="EX241" s="212">
        <v>35</v>
      </c>
      <c r="EY241" s="211"/>
      <c r="EZ241" s="75">
        <f t="shared" ref="EZ241:EZ272" si="223">(G241/(DT241-G241))+0</f>
        <v>-2.0319303338171259E-2</v>
      </c>
      <c r="FA241" s="89">
        <f t="shared" si="191"/>
        <v>-0.1</v>
      </c>
      <c r="FB241" s="212"/>
      <c r="FC241" s="213">
        <f t="shared" si="207"/>
        <v>5</v>
      </c>
      <c r="FD241" s="213">
        <f t="shared" si="208"/>
        <v>5</v>
      </c>
      <c r="FE241" s="213">
        <f t="shared" si="209"/>
        <v>5</v>
      </c>
      <c r="FF241" s="213">
        <f t="shared" si="210"/>
        <v>5</v>
      </c>
      <c r="FG241" s="213"/>
      <c r="FH241" s="213"/>
      <c r="FI241" s="213"/>
      <c r="FJ241" s="213"/>
      <c r="FK241" s="213"/>
      <c r="FL241" s="213"/>
      <c r="FM241" s="213">
        <f t="shared" si="211"/>
        <v>10</v>
      </c>
      <c r="FN241" s="213">
        <f t="shared" si="212"/>
        <v>25</v>
      </c>
      <c r="FO241" s="213">
        <f t="shared" si="213"/>
        <v>25</v>
      </c>
      <c r="FP241" s="213">
        <f t="shared" si="214"/>
        <v>15</v>
      </c>
      <c r="FQ241" s="213">
        <f t="shared" si="215"/>
        <v>15</v>
      </c>
      <c r="FR241" s="213"/>
      <c r="FS241" s="211"/>
      <c r="FT241" s="190"/>
      <c r="FU241" s="190"/>
      <c r="FV241" s="190"/>
      <c r="FW241" s="190"/>
      <c r="FX241" s="190"/>
      <c r="FY241" s="190"/>
      <c r="FZ241" s="190"/>
      <c r="GA241" s="190"/>
      <c r="GB241" s="190"/>
      <c r="GC241" s="190"/>
      <c r="GD241" s="190"/>
      <c r="GE241" s="190"/>
      <c r="GF241" s="190"/>
      <c r="GG241" s="212"/>
    </row>
    <row r="242" spans="2:189">
      <c r="B242" s="33">
        <v>43606</v>
      </c>
      <c r="C242" s="30" t="s">
        <v>45</v>
      </c>
      <c r="D242" s="30">
        <v>2019</v>
      </c>
      <c r="E242" s="30" t="str">
        <f t="shared" ref="E242" si="224">D242&amp;C242</f>
        <v>2019S21</v>
      </c>
      <c r="F242" s="30" t="str">
        <f t="shared" si="133"/>
        <v>52019</v>
      </c>
      <c r="G242" s="208" t="str">
        <f>VLOOKUP(Horizontal!$C242&amp;Horizontal!$B242&amp;Horizontal!G$11,Vertical!$E:$O,G$10,0)</f>
        <v>-2,91</v>
      </c>
      <c r="H242" s="207">
        <f>(VLOOKUP(Horizontal!$C242&amp;Horizontal!$B242&amp;Horizontal!H$11,Vertical!$E:$O,H$10,0))+0</f>
        <v>132.6</v>
      </c>
      <c r="I242" s="207">
        <f>(VLOOKUP(Horizontal!$C242&amp;Horizontal!$B242&amp;Horizontal!I$11,Vertical!$E:$O,I$10,0))+0</f>
        <v>125.35</v>
      </c>
      <c r="J242" s="207">
        <f>(VLOOKUP(Horizontal!$C242&amp;Horizontal!$B242&amp;Horizontal!J$11,Vertical!$E:$O,J$10,0))+0</f>
        <v>180.35</v>
      </c>
      <c r="K242" s="207">
        <f>(VLOOKUP(Horizontal!$C242&amp;Horizontal!$B242&amp;Horizontal!K$11,Vertical!$E:$O,K$10,0))+0</f>
        <v>229.77</v>
      </c>
      <c r="L242" s="207">
        <f>(VLOOKUP(Horizontal!$C242&amp;Horizontal!$B242&amp;Horizontal!L$11,Vertical!$E:$O,L$10,0))+0</f>
        <v>223.88</v>
      </c>
      <c r="M242" s="207">
        <f>(VLOOKUP(Horizontal!$C242&amp;Horizontal!$B242&amp;Horizontal!M$11,Vertical!$E:$O,M$10,0))+0</f>
        <v>210.86</v>
      </c>
      <c r="N242" s="207">
        <f>(VLOOKUP(Horizontal!$C242&amp;Horizontal!$B242&amp;Horizontal!N$11,Vertical!$E:$O,N$10,0))+0</f>
        <v>189.32</v>
      </c>
      <c r="O242" s="207">
        <f>(VLOOKUP(Horizontal!$C242&amp;Horizontal!$B242&amp;Horizontal!O$11,Vertical!$E:$O,O$10,0))+0</f>
        <v>167.25</v>
      </c>
      <c r="P242" s="209">
        <f>(VLOOKUP(Horizontal!$C242&amp;Horizontal!$B242&amp;Horizontal!P$11,Vertical!$E:$O,P$10,0))+0</f>
        <v>156.43</v>
      </c>
      <c r="Q242" s="210">
        <f>(VLOOKUP(Horizontal!$C242&amp;Horizontal!$B242&amp;Horizontal!Q$11,Vertical!$E:$O,Q$10,0))+0</f>
        <v>60</v>
      </c>
      <c r="R242" s="207">
        <f>(VLOOKUP(Horizontal!$C242&amp;Horizontal!$B242&amp;Horizontal!R$11,Vertical!$E:$O,R$10,0))+0</f>
        <v>76</v>
      </c>
      <c r="S242" s="207">
        <f>(VLOOKUP(Horizontal!$C242&amp;Horizontal!$B242&amp;Horizontal!S$11,Vertical!$E:$O,S$10,0))+0</f>
        <v>69</v>
      </c>
      <c r="T242" s="207">
        <f>(VLOOKUP(Horizontal!$C242&amp;Horizontal!$B242&amp;Horizontal!T$11,Vertical!$E:$O,T$10,0))+0</f>
        <v>64</v>
      </c>
      <c r="U242" s="207">
        <f>(VLOOKUP(Horizontal!$C242&amp;Horizontal!$B242&amp;Horizontal!U$11,Vertical!$E:$O,U$10,0))+0</f>
        <v>50</v>
      </c>
      <c r="V242" s="207">
        <f>(VLOOKUP(Horizontal!$C242&amp;Horizontal!$B242&amp;Horizontal!V$11,Vertical!$E:$O,V$10,0))+0</f>
        <v>40</v>
      </c>
      <c r="W242" s="207">
        <f>(VLOOKUP(Horizontal!$C242&amp;Horizontal!$B242&amp;Horizontal!W$11,Vertical!$E:$O,W$10,0))+0</f>
        <v>31</v>
      </c>
      <c r="X242" s="207">
        <f>(VLOOKUP(Horizontal!$C242&amp;Horizontal!$B242&amp;Horizontal!X$11,Vertical!$E:$O,X$10,0))+0</f>
        <v>24</v>
      </c>
      <c r="Y242" s="209">
        <f>(VLOOKUP(Horizontal!$C242&amp;Horizontal!$B242&amp;Horizontal!Y$11,Vertical!$E:$O,Y$10,0))+0</f>
        <v>17</v>
      </c>
      <c r="Z242" s="210">
        <f>(VLOOKUP(Horizontal!$C242&amp;Horizontal!$B242&amp;Horizontal!Z$11,Vertical!$E:$O,Z$10,0))+0</f>
        <v>25.71</v>
      </c>
      <c r="AA242" s="207">
        <f>(VLOOKUP(Horizontal!$C242&amp;Horizontal!$B242&amp;Horizontal!AA$11,Vertical!$E:$O,AA$10,0))+0</f>
        <v>100</v>
      </c>
      <c r="AB242" s="207">
        <f>(VLOOKUP(Horizontal!$C242&amp;Horizontal!$B242&amp;Horizontal!AB$11,Vertical!$E:$O,AB$10,0))+0</f>
        <v>100</v>
      </c>
      <c r="AC242" s="207">
        <f>(VLOOKUP(Horizontal!$C242&amp;Horizontal!$B242&amp;Horizontal!AC$11,Vertical!$E:$O,AC$10,0))+0</f>
        <v>100</v>
      </c>
      <c r="AD242" s="207">
        <f>(VLOOKUP(Horizontal!$C242&amp;Horizontal!$B242&amp;Horizontal!AD$11,Vertical!$E:$O,AD$10,0))+0</f>
        <v>91.18</v>
      </c>
      <c r="AE242" s="207">
        <f>(VLOOKUP(Horizontal!$C242&amp;Horizontal!$B242&amp;Horizontal!AE$11,Vertical!$E:$O,AE$10,0))+0</f>
        <v>60</v>
      </c>
      <c r="AF242" s="207">
        <f>(VLOOKUP(Horizontal!$C242&amp;Horizontal!$B242&amp;Horizontal!AF$11,Vertical!$E:$O,AF$10,0))+0</f>
        <v>23.88</v>
      </c>
      <c r="AG242" s="207">
        <f>(VLOOKUP(Horizontal!$C242&amp;Horizontal!$B242&amp;Horizontal!AG$11,Vertical!$E:$O,AG$10,0))+0</f>
        <v>29.41</v>
      </c>
      <c r="AH242" s="209">
        <f>(VLOOKUP(Horizontal!$C242&amp;Horizontal!$B242&amp;Horizontal!AH$11,Vertical!$E:$O,AH$10,0))+0</f>
        <v>27.27</v>
      </c>
      <c r="AI242" s="210">
        <f>(VLOOKUP(Horizontal!$C242&amp;Horizontal!$B242&amp;Horizontal!AI$11,Vertical!$E:$O,AI$10,0))+0</f>
        <v>17.14</v>
      </c>
      <c r="AJ242" s="207">
        <f>(VLOOKUP(Horizontal!$C242&amp;Horizontal!$B242&amp;Horizontal!AJ$11,Vertical!$E:$O,AJ$10,0))+0</f>
        <v>0</v>
      </c>
      <c r="AK242" s="207">
        <f>(VLOOKUP(Horizontal!$C242&amp;Horizontal!$B242&amp;Horizontal!AK$11,Vertical!$E:$O,AK$10,0))+0</f>
        <v>0</v>
      </c>
      <c r="AL242" s="207">
        <f>(VLOOKUP(Horizontal!$C242&amp;Horizontal!$B242&amp;Horizontal!AL$11,Vertical!$E:$O,AL$10,0))+0</f>
        <v>0</v>
      </c>
      <c r="AM242" s="207">
        <f>(VLOOKUP(Horizontal!$C242&amp;Horizontal!$B242&amp;Horizontal!AM$11,Vertical!$E:$O,AM$10,0))+0</f>
        <v>0</v>
      </c>
      <c r="AN242" s="207">
        <f>(VLOOKUP(Horizontal!$C242&amp;Horizontal!$B242&amp;Horizontal!AN$11,Vertical!$E:$O,AN$10,0))+0</f>
        <v>25.71</v>
      </c>
      <c r="AO242" s="207">
        <f>(VLOOKUP(Horizontal!$C242&amp;Horizontal!$B242&amp;Horizontal!AO$11,Vertical!$E:$O,AO$10,0))+0</f>
        <v>70.150000000000006</v>
      </c>
      <c r="AP242" s="207">
        <f>(VLOOKUP(Horizontal!$C242&amp;Horizontal!$B242&amp;Horizontal!AP$11,Vertical!$E:$O,AP$10,0))+0</f>
        <v>61.76</v>
      </c>
      <c r="AQ242" s="209">
        <f>(VLOOKUP(Horizontal!$C242&amp;Horizontal!$B242&amp;Horizontal!AQ$11,Vertical!$E:$O,AQ$10,0))+0</f>
        <v>54.55</v>
      </c>
      <c r="AR242" s="210">
        <f>(VLOOKUP(Horizontal!$C242&amp;Horizontal!$B242&amp;Horizontal!AR$11,Vertical!$E:$O,AR$10,0))+0</f>
        <v>57.14</v>
      </c>
      <c r="AS242" s="207">
        <f>(VLOOKUP(Horizontal!$C242&amp;Horizontal!$B242&amp;Horizontal!AS$11,Vertical!$E:$O,AS$10,0))+0</f>
        <v>0</v>
      </c>
      <c r="AT242" s="207">
        <f>(VLOOKUP(Horizontal!$C242&amp;Horizontal!$B242&amp;Horizontal!AT$11,Vertical!$E:$O,AT$10,0))+0</f>
        <v>0</v>
      </c>
      <c r="AU242" s="207">
        <f>(VLOOKUP(Horizontal!$C242&amp;Horizontal!$B242&amp;Horizontal!AU$11,Vertical!$E:$O,AU$10,0))+0</f>
        <v>0</v>
      </c>
      <c r="AV242" s="207">
        <f>(VLOOKUP(Horizontal!$C242&amp;Horizontal!$B242&amp;Horizontal!AV$11,Vertical!$E:$O,AV$10,0))+0</f>
        <v>8.82</v>
      </c>
      <c r="AW242" s="207">
        <f>(VLOOKUP(Horizontal!$C242&amp;Horizontal!$B242&amp;Horizontal!AW$11,Vertical!$E:$O,AW$10,0))+0</f>
        <v>14.29</v>
      </c>
      <c r="AX242" s="207">
        <f>(VLOOKUP(Horizontal!$C242&amp;Horizontal!$B242&amp;Horizontal!AX$11,Vertical!$E:$O,AX$10,0))+0</f>
        <v>5.97</v>
      </c>
      <c r="AY242" s="207">
        <f>(VLOOKUP(Horizontal!$C242&amp;Horizontal!$B242&amp;Horizontal!AY$11,Vertical!$E:$O,AY$10,0))+0</f>
        <v>8.82</v>
      </c>
      <c r="AZ242" s="209">
        <f>(VLOOKUP(Horizontal!$C242&amp;Horizontal!$B242&amp;Horizontal!AZ$11,Vertical!$E:$O,AZ$10,0))+0</f>
        <v>18.18</v>
      </c>
      <c r="BA242" s="208">
        <f>(VLOOKUP(Horizontal!$C242&amp;Horizontal!$B242&amp;Horizontal!BA$11,Vertical!$E:$O,BA$10,0))+0</f>
        <v>32.950000000000003</v>
      </c>
      <c r="BB242" s="210">
        <f>(VLOOKUP(Horizontal!$C242&amp;Horizontal!$B242&amp;Horizontal!BB$11,Vertical!$E:$O,BB$10,0))+0</f>
        <v>166.07</v>
      </c>
      <c r="BC242" s="207">
        <f>(VLOOKUP(Horizontal!$C242&amp;Horizontal!$B242&amp;Horizontal!BC$11,Vertical!$E:$O,BC$10,0))+0</f>
        <v>159.28</v>
      </c>
      <c r="BD242" s="207">
        <f>(VLOOKUP(Horizontal!$C242&amp;Horizontal!$B242&amp;Horizontal!BD$11,Vertical!$E:$O,BD$10,0))+0</f>
        <v>214.86</v>
      </c>
      <c r="BE242" s="207">
        <f>(VLOOKUP(Horizontal!$C242&amp;Horizontal!$B242&amp;Horizontal!BE$11,Vertical!$E:$O,BE$10,0))+0</f>
        <v>265.31</v>
      </c>
      <c r="BF242" s="207">
        <f>(VLOOKUP(Horizontal!$C242&amp;Horizontal!$B242&amp;Horizontal!BF$11,Vertical!$E:$O,BF$10,0))+0</f>
        <v>259.19</v>
      </c>
      <c r="BG242" s="207">
        <f>(VLOOKUP(Horizontal!$C242&amp;Horizontal!$B242&amp;Horizontal!BG$11,Vertical!$E:$O,BG$10,0))+0</f>
        <v>252.13</v>
      </c>
      <c r="BH242" s="207">
        <f>(VLOOKUP(Horizontal!$C242&amp;Horizontal!$B242&amp;Horizontal!BH$11,Vertical!$E:$O,BH$10,0))+0</f>
        <v>223.82</v>
      </c>
      <c r="BI242" s="207">
        <f>(VLOOKUP(Horizontal!$C242&amp;Horizontal!$B242&amp;Horizontal!BI$11,Vertical!$E:$O,BI$10,0))+0</f>
        <v>204.16</v>
      </c>
      <c r="BJ242" s="209">
        <f>(VLOOKUP(Horizontal!$C242&amp;Horizontal!$B242&amp;Horizontal!BJ$11,Vertical!$E:$O,BJ$10,0))+0</f>
        <v>193.09</v>
      </c>
      <c r="BK242" s="210">
        <f>(VLOOKUP(Horizontal!$C242&amp;Horizontal!$B242&amp;Horizontal!BK$11,Vertical!$E:$O,BK$10,0))+0</f>
        <v>55</v>
      </c>
      <c r="BL242" s="207">
        <f>(VLOOKUP(Horizontal!$C242&amp;Horizontal!$B242&amp;Horizontal!BL$11,Vertical!$E:$O,BL$10,0))+0</f>
        <v>51</v>
      </c>
      <c r="BM242" s="207">
        <f>(VLOOKUP(Horizontal!$C242&amp;Horizontal!$B242&amp;Horizontal!BM$11,Vertical!$E:$O,BM$10,0))+0</f>
        <v>44</v>
      </c>
      <c r="BN242" s="207">
        <f>(VLOOKUP(Horizontal!$C242&amp;Horizontal!$B242&amp;Horizontal!BN$11,Vertical!$E:$O,BN$10,0))+0</f>
        <v>43</v>
      </c>
      <c r="BO242" s="207">
        <f>(VLOOKUP(Horizontal!$C242&amp;Horizontal!$B242&amp;Horizontal!BO$11,Vertical!$E:$O,BO$10,0))+0</f>
        <v>38</v>
      </c>
      <c r="BP242" s="207">
        <f>(VLOOKUP(Horizontal!$C242&amp;Horizontal!$B242&amp;Horizontal!BP$11,Vertical!$E:$O,BP$10,0))+0</f>
        <v>31</v>
      </c>
      <c r="BQ242" s="207">
        <f>(VLOOKUP(Horizontal!$C242&amp;Horizontal!$B242&amp;Horizontal!BQ$11,Vertical!$E:$O,BQ$10,0))+0</f>
        <v>31</v>
      </c>
      <c r="BR242" s="207">
        <f>(VLOOKUP(Horizontal!$C242&amp;Horizontal!$B242&amp;Horizontal!BR$11,Vertical!$E:$O,BR$10,0))+0</f>
        <v>23</v>
      </c>
      <c r="BS242" s="209">
        <f>(VLOOKUP(Horizontal!$C242&amp;Horizontal!$B242&amp;Horizontal!BS$11,Vertical!$E:$O,BS$10,0))+0</f>
        <v>17</v>
      </c>
      <c r="BT242" s="210">
        <f>(VLOOKUP(Horizontal!$C242&amp;Horizontal!$B242&amp;Horizontal!BT$11,Vertical!$E:$O,BT$10,0))+0</f>
        <v>53.13</v>
      </c>
      <c r="BU242" s="207">
        <f>(VLOOKUP(Horizontal!$C242&amp;Horizontal!$B242&amp;Horizontal!BU$11,Vertical!$E:$O,BU$10,0))+0</f>
        <v>96.43</v>
      </c>
      <c r="BV242" s="207">
        <f>(VLOOKUP(Horizontal!$C242&amp;Horizontal!$B242&amp;Horizontal!BV$11,Vertical!$E:$O,BV$10,0))+0</f>
        <v>96.3</v>
      </c>
      <c r="BW242" s="207">
        <f>(VLOOKUP(Horizontal!$C242&amp;Horizontal!$B242&amp;Horizontal!BW$11,Vertical!$E:$O,BW$10,0))+0</f>
        <v>96.36</v>
      </c>
      <c r="BX242" s="207">
        <f>(VLOOKUP(Horizontal!$C242&amp;Horizontal!$B242&amp;Horizontal!BX$11,Vertical!$E:$O,BX$10,0))+0</f>
        <v>96.15</v>
      </c>
      <c r="BY242" s="207">
        <f>(VLOOKUP(Horizontal!$C242&amp;Horizontal!$B242&amp;Horizontal!BY$11,Vertical!$E:$O,BY$10,0))+0</f>
        <v>61.29</v>
      </c>
      <c r="BZ242" s="207">
        <f>(VLOOKUP(Horizontal!$C242&amp;Horizontal!$B242&amp;Horizontal!BZ$11,Vertical!$E:$O,BZ$10,0))+0</f>
        <v>31.25</v>
      </c>
      <c r="CA242" s="207">
        <f>(VLOOKUP(Horizontal!$C242&amp;Horizontal!$B242&amp;Horizontal!CA$11,Vertical!$E:$O,CA$10,0))+0</f>
        <v>16.670000000000002</v>
      </c>
      <c r="CB242" s="209">
        <f>(VLOOKUP(Horizontal!$C242&amp;Horizontal!$B242&amp;Horizontal!CB$11,Vertical!$E:$O,CB$10,0))+0</f>
        <v>12.9</v>
      </c>
      <c r="CC242" s="210">
        <f>(VLOOKUP(Horizontal!$C242&amp;Horizontal!$B242&amp;Horizontal!CC$11,Vertical!$E:$O,CC$10,0))+0</f>
        <v>15.63</v>
      </c>
      <c r="CD242" s="207">
        <f>(VLOOKUP(Horizontal!$C242&amp;Horizontal!$B242&amp;Horizontal!CD$11,Vertical!$E:$O,CD$10,0))+0</f>
        <v>0</v>
      </c>
      <c r="CE242" s="207">
        <f>(VLOOKUP(Horizontal!$C242&amp;Horizontal!$B242&amp;Horizontal!CE$11,Vertical!$E:$O,CE$10,0))+0</f>
        <v>0</v>
      </c>
      <c r="CF242" s="207">
        <f>(VLOOKUP(Horizontal!$C242&amp;Horizontal!$B242&amp;Horizontal!CF$11,Vertical!$E:$O,CF$10,0))+0</f>
        <v>0</v>
      </c>
      <c r="CG242" s="207">
        <f>(VLOOKUP(Horizontal!$C242&amp;Horizontal!$B242&amp;Horizontal!CG$11,Vertical!$E:$O,CG$10,0))+0</f>
        <v>0</v>
      </c>
      <c r="CH242" s="207">
        <f>(VLOOKUP(Horizontal!$C242&amp;Horizontal!$B242&amp;Horizontal!CH$11,Vertical!$E:$O,CH$10,0))+0</f>
        <v>16.13</v>
      </c>
      <c r="CI242" s="207">
        <f>(VLOOKUP(Horizontal!$C242&amp;Horizontal!$B242&amp;Horizontal!CI$11,Vertical!$E:$O,CI$10,0))+0</f>
        <v>43.75</v>
      </c>
      <c r="CJ242" s="207">
        <f>(VLOOKUP(Horizontal!$C242&amp;Horizontal!$B242&amp;Horizontal!CJ$11,Vertical!$E:$O,CJ$10,0))+0</f>
        <v>60</v>
      </c>
      <c r="CK242" s="209">
        <f>(VLOOKUP(Horizontal!$C242&amp;Horizontal!$B242&amp;Horizontal!CK$11,Vertical!$E:$O,CK$10,0))+0</f>
        <v>51.61</v>
      </c>
      <c r="CL242" s="210">
        <f>(VLOOKUP(Horizontal!$C242&amp;Horizontal!$B242&amp;Horizontal!CL$11,Vertical!$E:$O,CL$10,0))+0</f>
        <v>31.25</v>
      </c>
      <c r="CM242" s="207">
        <f>(VLOOKUP(Horizontal!$C242&amp;Horizontal!$B242&amp;Horizontal!CM$11,Vertical!$E:$O,CM$10,0))+0</f>
        <v>3.57</v>
      </c>
      <c r="CN242" s="207">
        <f>(VLOOKUP(Horizontal!$C242&amp;Horizontal!$B242&amp;Horizontal!CN$11,Vertical!$E:$O,CN$10,0))+0</f>
        <v>3.7</v>
      </c>
      <c r="CO242" s="207">
        <f>(VLOOKUP(Horizontal!$C242&amp;Horizontal!$B242&amp;Horizontal!CO$11,Vertical!$E:$O,CO$10,0))+0</f>
        <v>3.64</v>
      </c>
      <c r="CP242" s="207">
        <f>(VLOOKUP(Horizontal!$C242&amp;Horizontal!$B242&amp;Horizontal!CP$11,Vertical!$E:$O,CP$10,0))+0</f>
        <v>3.85</v>
      </c>
      <c r="CQ242" s="207">
        <f>(VLOOKUP(Horizontal!$C242&amp;Horizontal!$B242&amp;Horizontal!CQ$11,Vertical!$E:$O,CQ$10,0))+0</f>
        <v>22.58</v>
      </c>
      <c r="CR242" s="207">
        <f>(VLOOKUP(Horizontal!$C242&amp;Horizontal!$B242&amp;Horizontal!CR$11,Vertical!$E:$O,CR$10,0))+0</f>
        <v>25</v>
      </c>
      <c r="CS242" s="207">
        <f>(VLOOKUP(Horizontal!$C242&amp;Horizontal!$B242&amp;Horizontal!CS$11,Vertical!$E:$O,CS$10,0))+0</f>
        <v>23.33</v>
      </c>
      <c r="CT242" s="207">
        <f>(VLOOKUP(Horizontal!$C242&amp;Horizontal!$B242&amp;Horizontal!CT$11,Vertical!$E:$O,CT$10,0))+0</f>
        <v>35.479999999999997</v>
      </c>
      <c r="CU242" s="150"/>
      <c r="CV242" s="211">
        <f t="shared" si="174"/>
        <v>33.47</v>
      </c>
      <c r="CW242" s="190">
        <f t="shared" si="175"/>
        <v>33.930000000000007</v>
      </c>
      <c r="CX242" s="190">
        <f t="shared" si="176"/>
        <v>34.510000000000019</v>
      </c>
      <c r="CY242" s="190">
        <f t="shared" si="177"/>
        <v>35.539999999999992</v>
      </c>
      <c r="CZ242" s="190">
        <f t="shared" si="178"/>
        <v>35.31</v>
      </c>
      <c r="DA242" s="190">
        <f t="shared" si="179"/>
        <v>41.269999999999982</v>
      </c>
      <c r="DB242" s="190">
        <f t="shared" si="180"/>
        <v>34.5</v>
      </c>
      <c r="DC242" s="190">
        <f t="shared" si="181"/>
        <v>36.909999999999997</v>
      </c>
      <c r="DD242" s="212">
        <f t="shared" si="182"/>
        <v>36.659999999999997</v>
      </c>
      <c r="DE242" s="9">
        <v>170</v>
      </c>
      <c r="DF242" s="212">
        <f t="shared" si="183"/>
        <v>75.857210401891336</v>
      </c>
      <c r="DG242" s="264"/>
      <c r="DH242" s="265"/>
      <c r="DI242" s="265"/>
      <c r="DJ242" s="266"/>
      <c r="DK242" s="190">
        <v>124.37</v>
      </c>
      <c r="DL242" s="190">
        <v>124.37</v>
      </c>
      <c r="DM242" s="190">
        <v>80.44</v>
      </c>
      <c r="DN242" s="212">
        <v>80.44</v>
      </c>
      <c r="DO242" s="190">
        <v>136.05000000000001</v>
      </c>
      <c r="DP242" s="190">
        <v>136.05000000000001</v>
      </c>
      <c r="DQ242" s="190">
        <v>80.44</v>
      </c>
      <c r="DR242" s="212">
        <v>80.44</v>
      </c>
      <c r="DS242" s="150"/>
      <c r="DT242" s="190">
        <v>131</v>
      </c>
      <c r="DU242" s="190">
        <v>107</v>
      </c>
      <c r="DV242" s="190">
        <v>168</v>
      </c>
      <c r="DW242" s="190">
        <v>213</v>
      </c>
      <c r="DX242" s="190"/>
      <c r="DY242" s="190"/>
      <c r="DZ242" s="190">
        <v>203</v>
      </c>
      <c r="EA242" s="190">
        <v>207</v>
      </c>
      <c r="EB242" s="190"/>
      <c r="EC242" s="190"/>
      <c r="ED242" s="190">
        <v>207</v>
      </c>
      <c r="EE242" s="190">
        <v>212</v>
      </c>
      <c r="EF242" s="190">
        <v>195</v>
      </c>
      <c r="EG242" s="190">
        <v>175</v>
      </c>
      <c r="EH242" s="212">
        <v>165</v>
      </c>
      <c r="EI242" s="213"/>
      <c r="EJ242" s="211">
        <v>32</v>
      </c>
      <c r="EK242" s="190">
        <v>32</v>
      </c>
      <c r="EL242" s="190">
        <v>32</v>
      </c>
      <c r="EM242" s="190">
        <v>32</v>
      </c>
      <c r="EN242" s="190"/>
      <c r="EO242" s="190"/>
      <c r="EP242" s="190">
        <v>32</v>
      </c>
      <c r="EQ242" s="190">
        <v>32</v>
      </c>
      <c r="ER242" s="190"/>
      <c r="ES242" s="190"/>
      <c r="ET242" s="190">
        <v>32</v>
      </c>
      <c r="EU242" s="190">
        <v>55</v>
      </c>
      <c r="EV242" s="190">
        <v>50</v>
      </c>
      <c r="EW242" s="190">
        <v>35</v>
      </c>
      <c r="EX242" s="212">
        <v>35</v>
      </c>
      <c r="EY242" s="211"/>
      <c r="EZ242" s="75">
        <f t="shared" si="223"/>
        <v>-2.1731013367186917E-2</v>
      </c>
      <c r="FA242" s="89">
        <f t="shared" si="191"/>
        <v>-0.1</v>
      </c>
      <c r="FB242" s="212"/>
      <c r="FC242" s="213">
        <f t="shared" si="207"/>
        <v>12</v>
      </c>
      <c r="FD242" s="213">
        <f t="shared" si="208"/>
        <v>12</v>
      </c>
      <c r="FE242" s="213">
        <f t="shared" si="209"/>
        <v>12</v>
      </c>
      <c r="FF242" s="213">
        <f t="shared" si="210"/>
        <v>12</v>
      </c>
      <c r="FG242" s="213"/>
      <c r="FH242" s="213"/>
      <c r="FI242" s="213"/>
      <c r="FJ242" s="213"/>
      <c r="FK242" s="213"/>
      <c r="FL242" s="213"/>
      <c r="FM242" s="213">
        <f t="shared" si="211"/>
        <v>12</v>
      </c>
      <c r="FN242" s="213">
        <f t="shared" si="212"/>
        <v>35</v>
      </c>
      <c r="FO242" s="213">
        <f t="shared" si="213"/>
        <v>30</v>
      </c>
      <c r="FP242" s="213">
        <f t="shared" si="214"/>
        <v>15</v>
      </c>
      <c r="FQ242" s="213">
        <f t="shared" si="215"/>
        <v>15</v>
      </c>
      <c r="FR242" s="213"/>
      <c r="FS242" s="211">
        <v>0</v>
      </c>
      <c r="FT242" s="190">
        <v>0</v>
      </c>
      <c r="FU242" s="190">
        <v>0</v>
      </c>
      <c r="FV242" s="190">
        <v>0</v>
      </c>
      <c r="FW242" s="190" t="s">
        <v>13</v>
      </c>
      <c r="FX242" s="190" t="s">
        <v>13</v>
      </c>
      <c r="FY242" s="190" t="s">
        <v>13</v>
      </c>
      <c r="FZ242" s="190" t="s">
        <v>13</v>
      </c>
      <c r="GA242" s="190" t="s">
        <v>13</v>
      </c>
      <c r="GB242" s="190" t="s">
        <v>13</v>
      </c>
      <c r="GC242" s="190">
        <v>0</v>
      </c>
      <c r="GD242" s="190">
        <v>0</v>
      </c>
      <c r="GE242" s="190">
        <v>0</v>
      </c>
      <c r="GF242" s="190">
        <v>0</v>
      </c>
      <c r="GG242" s="212">
        <v>0</v>
      </c>
    </row>
    <row r="243" spans="2:189">
      <c r="B243" s="33">
        <v>43613</v>
      </c>
      <c r="C243" s="30" t="s">
        <v>44</v>
      </c>
      <c r="D243" s="30">
        <v>2019</v>
      </c>
      <c r="E243" s="30" t="str">
        <f t="shared" ref="E243" si="225">D243&amp;C243</f>
        <v>2019S22</v>
      </c>
      <c r="F243" s="30" t="str">
        <f t="shared" si="133"/>
        <v>5Final2019</v>
      </c>
      <c r="G243" s="208" t="str">
        <f>VLOOKUP(Horizontal!$C243&amp;Horizontal!$B243&amp;Horizontal!G$11,Vertical!$E:$O,G$10,0)</f>
        <v>-2,84</v>
      </c>
      <c r="H243" s="207">
        <f>(VLOOKUP(Horizontal!$C243&amp;Horizontal!$B243&amp;Horizontal!H$11,Vertical!$E:$O,H$10,0))+0</f>
        <v>132.16999999999999</v>
      </c>
      <c r="I243" s="207">
        <f>(VLOOKUP(Horizontal!$C243&amp;Horizontal!$B243&amp;Horizontal!I$11,Vertical!$E:$O,I$10,0))+0</f>
        <v>87.82</v>
      </c>
      <c r="J243" s="207">
        <f>(VLOOKUP(Horizontal!$C243&amp;Horizontal!$B243&amp;Horizontal!J$11,Vertical!$E:$O,J$10,0))+0</f>
        <v>151.80000000000001</v>
      </c>
      <c r="K243" s="207">
        <f>(VLOOKUP(Horizontal!$C243&amp;Horizontal!$B243&amp;Horizontal!K$11,Vertical!$E:$O,K$10,0))+0</f>
        <v>199.3</v>
      </c>
      <c r="L243" s="207">
        <f>(VLOOKUP(Horizontal!$C243&amp;Horizontal!$B243&amp;Horizontal!L$11,Vertical!$E:$O,L$10,0))+0</f>
        <v>203.5</v>
      </c>
      <c r="M243" s="207">
        <f>(VLOOKUP(Horizontal!$C243&amp;Horizontal!$B243&amp;Horizontal!M$11,Vertical!$E:$O,M$10,0))+0</f>
        <v>205.55</v>
      </c>
      <c r="N243" s="207">
        <f>(VLOOKUP(Horizontal!$C243&amp;Horizontal!$B243&amp;Horizontal!N$11,Vertical!$E:$O,N$10,0))+0</f>
        <v>188.92</v>
      </c>
      <c r="O243" s="207">
        <f>(VLOOKUP(Horizontal!$C243&amp;Horizontal!$B243&amp;Horizontal!O$11,Vertical!$E:$O,O$10,0))+0</f>
        <v>167.94</v>
      </c>
      <c r="P243" s="209">
        <f>(VLOOKUP(Horizontal!$C243&amp;Horizontal!$B243&amp;Horizontal!P$11,Vertical!$E:$O,P$10,0))+0</f>
        <v>157</v>
      </c>
      <c r="Q243" s="210">
        <f>(VLOOKUP(Horizontal!$C243&amp;Horizontal!$B243&amp;Horizontal!Q$11,Vertical!$E:$O,Q$10,0))+0</f>
        <v>55</v>
      </c>
      <c r="R243" s="207">
        <f>(VLOOKUP(Horizontal!$C243&amp;Horizontal!$B243&amp;Horizontal!R$11,Vertical!$E:$O,R$10,0))+0</f>
        <v>62</v>
      </c>
      <c r="S243" s="207">
        <f>(VLOOKUP(Horizontal!$C243&amp;Horizontal!$B243&amp;Horizontal!S$11,Vertical!$E:$O,S$10,0))+0</f>
        <v>58</v>
      </c>
      <c r="T243" s="207">
        <f>(VLOOKUP(Horizontal!$C243&amp;Horizontal!$B243&amp;Horizontal!T$11,Vertical!$E:$O,T$10,0))+0</f>
        <v>56</v>
      </c>
      <c r="U243" s="207">
        <f>(VLOOKUP(Horizontal!$C243&amp;Horizontal!$B243&amp;Horizontal!U$11,Vertical!$E:$O,U$10,0))+0</f>
        <v>47</v>
      </c>
      <c r="V243" s="207">
        <f>(VLOOKUP(Horizontal!$C243&amp;Horizontal!$B243&amp;Horizontal!V$11,Vertical!$E:$O,V$10,0))+0</f>
        <v>44</v>
      </c>
      <c r="W243" s="207">
        <f>(VLOOKUP(Horizontal!$C243&amp;Horizontal!$B243&amp;Horizontal!W$11,Vertical!$E:$O,W$10,0))+0</f>
        <v>39</v>
      </c>
      <c r="X243" s="207">
        <f>(VLOOKUP(Horizontal!$C243&amp;Horizontal!$B243&amp;Horizontal!X$11,Vertical!$E:$O,X$10,0))+0</f>
        <v>31</v>
      </c>
      <c r="Y243" s="209">
        <f>(VLOOKUP(Horizontal!$C243&amp;Horizontal!$B243&amp;Horizontal!Y$11,Vertical!$E:$O,Y$10,0))+0</f>
        <v>29</v>
      </c>
      <c r="Z243" s="210">
        <f>(VLOOKUP(Horizontal!$C243&amp;Horizontal!$B243&amp;Horizontal!Z$11,Vertical!$E:$O,Z$10,0))+0</f>
        <v>54.05</v>
      </c>
      <c r="AA243" s="207">
        <f>(VLOOKUP(Horizontal!$C243&amp;Horizontal!$B243&amp;Horizontal!AA$11,Vertical!$E:$O,AA$10,0))+0</f>
        <v>100</v>
      </c>
      <c r="AB243" s="207">
        <f>(VLOOKUP(Horizontal!$C243&amp;Horizontal!$B243&amp;Horizontal!AB$11,Vertical!$E:$O,AB$10,0))+0</f>
        <v>100</v>
      </c>
      <c r="AC243" s="207">
        <f>(VLOOKUP(Horizontal!$C243&amp;Horizontal!$B243&amp;Horizontal!AC$11,Vertical!$E:$O,AC$10,0))+0</f>
        <v>100</v>
      </c>
      <c r="AD243" s="207">
        <f>(VLOOKUP(Horizontal!$C243&amp;Horizontal!$B243&amp;Horizontal!AD$11,Vertical!$E:$O,AD$10,0))+0</f>
        <v>100</v>
      </c>
      <c r="AE243" s="207">
        <f>(VLOOKUP(Horizontal!$C243&amp;Horizontal!$B243&amp;Horizontal!AE$11,Vertical!$E:$O,AE$10,0))+0</f>
        <v>86.49</v>
      </c>
      <c r="AF243" s="207">
        <f>(VLOOKUP(Horizontal!$C243&amp;Horizontal!$B243&amp;Horizontal!AF$11,Vertical!$E:$O,AF$10,0))+0</f>
        <v>42.86</v>
      </c>
      <c r="AG243" s="207">
        <f>(VLOOKUP(Horizontal!$C243&amp;Horizontal!$B243&amp;Horizontal!AG$11,Vertical!$E:$O,AG$10,0))+0</f>
        <v>47.22</v>
      </c>
      <c r="AH243" s="209">
        <f>(VLOOKUP(Horizontal!$C243&amp;Horizontal!$B243&amp;Horizontal!AH$11,Vertical!$E:$O,AH$10,0))+0</f>
        <v>41.18</v>
      </c>
      <c r="AI243" s="210">
        <f>(VLOOKUP(Horizontal!$C243&amp;Horizontal!$B243&amp;Horizontal!AI$11,Vertical!$E:$O,AI$10,0))+0</f>
        <v>10.81</v>
      </c>
      <c r="AJ243" s="207">
        <f>(VLOOKUP(Horizontal!$C243&amp;Horizontal!$B243&amp;Horizontal!AJ$11,Vertical!$E:$O,AJ$10,0))+0</f>
        <v>0</v>
      </c>
      <c r="AK243" s="207">
        <f>(VLOOKUP(Horizontal!$C243&amp;Horizontal!$B243&amp;Horizontal!AK$11,Vertical!$E:$O,AK$10,0))+0</f>
        <v>0</v>
      </c>
      <c r="AL243" s="207">
        <f>(VLOOKUP(Horizontal!$C243&amp;Horizontal!$B243&amp;Horizontal!AL$11,Vertical!$E:$O,AL$10,0))+0</f>
        <v>0</v>
      </c>
      <c r="AM243" s="207">
        <f>(VLOOKUP(Horizontal!$C243&amp;Horizontal!$B243&amp;Horizontal!AM$11,Vertical!$E:$O,AM$10,0))+0</f>
        <v>0</v>
      </c>
      <c r="AN243" s="207">
        <f>(VLOOKUP(Horizontal!$C243&amp;Horizontal!$B243&amp;Horizontal!AN$11,Vertical!$E:$O,AN$10,0))+0</f>
        <v>10.81</v>
      </c>
      <c r="AO243" s="207">
        <f>(VLOOKUP(Horizontal!$C243&amp;Horizontal!$B243&amp;Horizontal!AO$11,Vertical!$E:$O,AO$10,0))+0</f>
        <v>45.71</v>
      </c>
      <c r="AP243" s="207">
        <f>(VLOOKUP(Horizontal!$C243&amp;Horizontal!$B243&amp;Horizontal!AP$11,Vertical!$E:$O,AP$10,0))+0</f>
        <v>33.33</v>
      </c>
      <c r="AQ243" s="209">
        <f>(VLOOKUP(Horizontal!$C243&amp;Horizontal!$B243&amp;Horizontal!AQ$11,Vertical!$E:$O,AQ$10,0))+0</f>
        <v>32.35</v>
      </c>
      <c r="AR243" s="210">
        <f>(VLOOKUP(Horizontal!$C243&amp;Horizontal!$B243&amp;Horizontal!AR$11,Vertical!$E:$O,AR$10,0))+0</f>
        <v>35.14</v>
      </c>
      <c r="AS243" s="207">
        <f>(VLOOKUP(Horizontal!$C243&amp;Horizontal!$B243&amp;Horizontal!AS$11,Vertical!$E:$O,AS$10,0))+0</f>
        <v>0</v>
      </c>
      <c r="AT243" s="207">
        <f>(VLOOKUP(Horizontal!$C243&amp;Horizontal!$B243&amp;Horizontal!AT$11,Vertical!$E:$O,AT$10,0))+0</f>
        <v>0</v>
      </c>
      <c r="AU243" s="207">
        <f>(VLOOKUP(Horizontal!$C243&amp;Horizontal!$B243&amp;Horizontal!AU$11,Vertical!$E:$O,AU$10,0))+0</f>
        <v>0</v>
      </c>
      <c r="AV243" s="207">
        <f>(VLOOKUP(Horizontal!$C243&amp;Horizontal!$B243&amp;Horizontal!AV$11,Vertical!$E:$O,AV$10,0))+0</f>
        <v>0</v>
      </c>
      <c r="AW243" s="207">
        <f>(VLOOKUP(Horizontal!$C243&amp;Horizontal!$B243&amp;Horizontal!AW$11,Vertical!$E:$O,AW$10,0))+0</f>
        <v>2.7</v>
      </c>
      <c r="AX243" s="207">
        <f>(VLOOKUP(Horizontal!$C243&amp;Horizontal!$B243&amp;Horizontal!AX$11,Vertical!$E:$O,AX$10,0))+0</f>
        <v>11.43</v>
      </c>
      <c r="AY243" s="207">
        <f>(VLOOKUP(Horizontal!$C243&amp;Horizontal!$B243&amp;Horizontal!AY$11,Vertical!$E:$O,AY$10,0))+0</f>
        <v>19.440000000000001</v>
      </c>
      <c r="AZ243" s="209">
        <f>(VLOOKUP(Horizontal!$C243&amp;Horizontal!$B243&amp;Horizontal!AZ$11,Vertical!$E:$O,AZ$10,0))+0</f>
        <v>26.47</v>
      </c>
      <c r="BA243" s="208">
        <f>(VLOOKUP(Horizontal!$C243&amp;Horizontal!$B243&amp;Horizontal!BA$11,Vertical!$E:$O,BA$10,0))+0</f>
        <v>31.27</v>
      </c>
      <c r="BB243" s="210">
        <f>(VLOOKUP(Horizontal!$C243&amp;Horizontal!$B243&amp;Horizontal!BB$11,Vertical!$E:$O,BB$10,0))+0</f>
        <v>164.15</v>
      </c>
      <c r="BC243" s="207">
        <f>(VLOOKUP(Horizontal!$C243&amp;Horizontal!$B243&amp;Horizontal!BC$11,Vertical!$E:$O,BC$10,0))+0</f>
        <v>122.74</v>
      </c>
      <c r="BD243" s="207">
        <f>(VLOOKUP(Horizontal!$C243&amp;Horizontal!$B243&amp;Horizontal!BD$11,Vertical!$E:$O,BD$10,0))+0</f>
        <v>187.22</v>
      </c>
      <c r="BE243" s="207">
        <f>(VLOOKUP(Horizontal!$C243&amp;Horizontal!$B243&amp;Horizontal!BE$11,Vertical!$E:$O,BE$10,0))+0</f>
        <v>234.06</v>
      </c>
      <c r="BF243" s="207">
        <f>(VLOOKUP(Horizontal!$C243&amp;Horizontal!$B243&amp;Horizontal!BF$11,Vertical!$E:$O,BF$10,0))+0</f>
        <v>238.32</v>
      </c>
      <c r="BG243" s="207">
        <f>(VLOOKUP(Horizontal!$C243&amp;Horizontal!$B243&amp;Horizontal!BG$11,Vertical!$E:$O,BG$10,0))+0</f>
        <v>247.24</v>
      </c>
      <c r="BH243" s="207">
        <f>(VLOOKUP(Horizontal!$C243&amp;Horizontal!$B243&amp;Horizontal!BH$11,Vertical!$E:$O,BH$10,0))+0</f>
        <v>223.91</v>
      </c>
      <c r="BI243" s="207">
        <f>(VLOOKUP(Horizontal!$C243&amp;Horizontal!$B243&amp;Horizontal!BI$11,Vertical!$E:$O,BI$10,0))+0</f>
        <v>204.12</v>
      </c>
      <c r="BJ243" s="209">
        <f>(VLOOKUP(Horizontal!$C243&amp;Horizontal!$B243&amp;Horizontal!BJ$11,Vertical!$E:$O,BJ$10,0))+0</f>
        <v>192.98</v>
      </c>
      <c r="BK243" s="210">
        <f>(VLOOKUP(Horizontal!$C243&amp;Horizontal!$B243&amp;Horizontal!BK$11,Vertical!$E:$O,BK$10,0))+0</f>
        <v>51</v>
      </c>
      <c r="BL243" s="207">
        <f>(VLOOKUP(Horizontal!$C243&amp;Horizontal!$B243&amp;Horizontal!BL$11,Vertical!$E:$O,BL$10,0))+0</f>
        <v>49</v>
      </c>
      <c r="BM243" s="207">
        <f>(VLOOKUP(Horizontal!$C243&amp;Horizontal!$B243&amp;Horizontal!BM$11,Vertical!$E:$O,BM$10,0))+0</f>
        <v>47</v>
      </c>
      <c r="BN243" s="207">
        <f>(VLOOKUP(Horizontal!$C243&amp;Horizontal!$B243&amp;Horizontal!BN$11,Vertical!$E:$O,BN$10,0))+0</f>
        <v>45</v>
      </c>
      <c r="BO243" s="207">
        <f>(VLOOKUP(Horizontal!$C243&amp;Horizontal!$B243&amp;Horizontal!BO$11,Vertical!$E:$O,BO$10,0))+0</f>
        <v>42</v>
      </c>
      <c r="BP243" s="207">
        <f>(VLOOKUP(Horizontal!$C243&amp;Horizontal!$B243&amp;Horizontal!BP$11,Vertical!$E:$O,BP$10,0))+0</f>
        <v>42</v>
      </c>
      <c r="BQ243" s="207">
        <f>(VLOOKUP(Horizontal!$C243&amp;Horizontal!$B243&amp;Horizontal!BQ$11,Vertical!$E:$O,BQ$10,0))+0</f>
        <v>41</v>
      </c>
      <c r="BR243" s="207">
        <f>(VLOOKUP(Horizontal!$C243&amp;Horizontal!$B243&amp;Horizontal!BR$11,Vertical!$E:$O,BR$10,0))+0</f>
        <v>37</v>
      </c>
      <c r="BS243" s="209">
        <f>(VLOOKUP(Horizontal!$C243&amp;Horizontal!$B243&amp;Horizontal!BS$11,Vertical!$E:$O,BS$10,0))+0</f>
        <v>34</v>
      </c>
      <c r="BT243" s="210">
        <f>(VLOOKUP(Horizontal!$C243&amp;Horizontal!$B243&amp;Horizontal!BT$11,Vertical!$E:$O,BT$10,0))+0</f>
        <v>62.07</v>
      </c>
      <c r="BU243" s="207">
        <f>(VLOOKUP(Horizontal!$C243&amp;Horizontal!$B243&amp;Horizontal!BU$11,Vertical!$E:$O,BU$10,0))+0</f>
        <v>96.15</v>
      </c>
      <c r="BV243" s="207">
        <f>(VLOOKUP(Horizontal!$C243&amp;Horizontal!$B243&amp;Horizontal!BV$11,Vertical!$E:$O,BV$10,0))+0</f>
        <v>95.83</v>
      </c>
      <c r="BW243" s="207">
        <f>(VLOOKUP(Horizontal!$C243&amp;Horizontal!$B243&amp;Horizontal!BW$11,Vertical!$E:$O,BW$10,0))+0</f>
        <v>96</v>
      </c>
      <c r="BX243" s="207">
        <f>(VLOOKUP(Horizontal!$C243&amp;Horizontal!$B243&amp;Horizontal!BX$11,Vertical!$E:$O,BX$10,0))+0</f>
        <v>95.83</v>
      </c>
      <c r="BY243" s="207">
        <f>(VLOOKUP(Horizontal!$C243&amp;Horizontal!$B243&amp;Horizontal!BY$11,Vertical!$E:$O,BY$10,0))+0</f>
        <v>68.97</v>
      </c>
      <c r="BZ243" s="207">
        <f>(VLOOKUP(Horizontal!$C243&amp;Horizontal!$B243&amp;Horizontal!BZ$11,Vertical!$E:$O,BZ$10,0))+0</f>
        <v>60</v>
      </c>
      <c r="CA243" s="207">
        <f>(VLOOKUP(Horizontal!$C243&amp;Horizontal!$B243&amp;Horizontal!CA$11,Vertical!$E:$O,CA$10,0))+0</f>
        <v>41.38</v>
      </c>
      <c r="CB243" s="209">
        <f>(VLOOKUP(Horizontal!$C243&amp;Horizontal!$B243&amp;Horizontal!CB$11,Vertical!$E:$O,CB$10,0))+0</f>
        <v>34.479999999999997</v>
      </c>
      <c r="CC243" s="210">
        <f>(VLOOKUP(Horizontal!$C243&amp;Horizontal!$B243&amp;Horizontal!CC$11,Vertical!$E:$O,CC$10,0))+0</f>
        <v>10.34</v>
      </c>
      <c r="CD243" s="207">
        <f>(VLOOKUP(Horizontal!$C243&amp;Horizontal!$B243&amp;Horizontal!CD$11,Vertical!$E:$O,CD$10,0))+0</f>
        <v>0</v>
      </c>
      <c r="CE243" s="207">
        <f>(VLOOKUP(Horizontal!$C243&amp;Horizontal!$B243&amp;Horizontal!CE$11,Vertical!$E:$O,CE$10,0))+0</f>
        <v>0</v>
      </c>
      <c r="CF243" s="207">
        <f>(VLOOKUP(Horizontal!$C243&amp;Horizontal!$B243&amp;Horizontal!CF$11,Vertical!$E:$O,CF$10,0))+0</f>
        <v>0</v>
      </c>
      <c r="CG243" s="207">
        <f>(VLOOKUP(Horizontal!$C243&amp;Horizontal!$B243&amp;Horizontal!CG$11,Vertical!$E:$O,CG$10,0))+0</f>
        <v>0</v>
      </c>
      <c r="CH243" s="207">
        <f>(VLOOKUP(Horizontal!$C243&amp;Horizontal!$B243&amp;Horizontal!CH$11,Vertical!$E:$O,CH$10,0))+0</f>
        <v>6.9</v>
      </c>
      <c r="CI243" s="207">
        <f>(VLOOKUP(Horizontal!$C243&amp;Horizontal!$B243&amp;Horizontal!CI$11,Vertical!$E:$O,CI$10,0))+0</f>
        <v>13.33</v>
      </c>
      <c r="CJ243" s="207">
        <f>(VLOOKUP(Horizontal!$C243&amp;Horizontal!$B243&amp;Horizontal!CJ$11,Vertical!$E:$O,CJ$10,0))+0</f>
        <v>37.93</v>
      </c>
      <c r="CK243" s="209">
        <f>(VLOOKUP(Horizontal!$C243&amp;Horizontal!$B243&amp;Horizontal!CK$11,Vertical!$E:$O,CK$10,0))+0</f>
        <v>55.17</v>
      </c>
      <c r="CL243" s="210">
        <f>(VLOOKUP(Horizontal!$C243&amp;Horizontal!$B243&amp;Horizontal!CL$11,Vertical!$E:$O,CL$10,0))+0</f>
        <v>27.59</v>
      </c>
      <c r="CM243" s="207">
        <f>(VLOOKUP(Horizontal!$C243&amp;Horizontal!$B243&amp;Horizontal!CM$11,Vertical!$E:$O,CM$10,0))+0</f>
        <v>3.85</v>
      </c>
      <c r="CN243" s="207">
        <f>(VLOOKUP(Horizontal!$C243&amp;Horizontal!$B243&amp;Horizontal!CN$11,Vertical!$E:$O,CN$10,0))+0</f>
        <v>4.17</v>
      </c>
      <c r="CO243" s="207">
        <f>(VLOOKUP(Horizontal!$C243&amp;Horizontal!$B243&amp;Horizontal!CO$11,Vertical!$E:$O,CO$10,0))+0</f>
        <v>4</v>
      </c>
      <c r="CP243" s="207">
        <f>(VLOOKUP(Horizontal!$C243&amp;Horizontal!$B243&amp;Horizontal!CP$11,Vertical!$E:$O,CP$10,0))+0</f>
        <v>4.17</v>
      </c>
      <c r="CQ243" s="207">
        <f>(VLOOKUP(Horizontal!$C243&amp;Horizontal!$B243&amp;Horizontal!CQ$11,Vertical!$E:$O,CQ$10,0))+0</f>
        <v>24.14</v>
      </c>
      <c r="CR243" s="207">
        <f>(VLOOKUP(Horizontal!$C243&amp;Horizontal!$B243&amp;Horizontal!CR$11,Vertical!$E:$O,CR$10,0))+0</f>
        <v>26.67</v>
      </c>
      <c r="CS243" s="207">
        <f>(VLOOKUP(Horizontal!$C243&amp;Horizontal!$B243&amp;Horizontal!CS$11,Vertical!$E:$O,CS$10,0))+0</f>
        <v>20.69</v>
      </c>
      <c r="CT243" s="207">
        <f>(VLOOKUP(Horizontal!$C243&amp;Horizontal!$B243&amp;Horizontal!CT$11,Vertical!$E:$O,CT$10,0))+0</f>
        <v>10.34</v>
      </c>
      <c r="CU243" s="150"/>
      <c r="CV243" s="211">
        <f t="shared" si="174"/>
        <v>31.980000000000018</v>
      </c>
      <c r="CW243" s="190">
        <f t="shared" si="175"/>
        <v>34.92</v>
      </c>
      <c r="CX243" s="190">
        <f t="shared" si="176"/>
        <v>35.419999999999987</v>
      </c>
      <c r="CY243" s="190">
        <f t="shared" si="177"/>
        <v>34.759999999999991</v>
      </c>
      <c r="CZ243" s="190">
        <f t="shared" si="178"/>
        <v>34.819999999999993</v>
      </c>
      <c r="DA243" s="190">
        <f t="shared" si="179"/>
        <v>41.69</v>
      </c>
      <c r="DB243" s="190">
        <f t="shared" si="180"/>
        <v>34.990000000000009</v>
      </c>
      <c r="DC243" s="190">
        <f t="shared" si="181"/>
        <v>36.180000000000007</v>
      </c>
      <c r="DD243" s="212">
        <f t="shared" si="182"/>
        <v>35.97999999999999</v>
      </c>
      <c r="DE243" s="9">
        <v>170</v>
      </c>
      <c r="DF243" s="212">
        <f t="shared" si="183"/>
        <v>76.287210401891343</v>
      </c>
      <c r="DG243" s="264"/>
      <c r="DH243" s="265"/>
      <c r="DI243" s="265"/>
      <c r="DJ243" s="266"/>
      <c r="DK243" s="190">
        <v>117.54</v>
      </c>
      <c r="DL243" s="190">
        <v>117.54</v>
      </c>
      <c r="DM243" s="190">
        <v>0</v>
      </c>
      <c r="DN243" s="212">
        <v>0</v>
      </c>
      <c r="DO243" s="190">
        <v>128.33000000000001</v>
      </c>
      <c r="DP243" s="190">
        <v>128.33000000000001</v>
      </c>
      <c r="DQ243" s="190">
        <v>42.35</v>
      </c>
      <c r="DR243" s="212">
        <v>42.35</v>
      </c>
      <c r="DS243" s="150"/>
      <c r="DT243" s="190">
        <v>132</v>
      </c>
      <c r="DU243" s="190">
        <v>86</v>
      </c>
      <c r="DV243" s="190">
        <v>149</v>
      </c>
      <c r="DW243" s="190">
        <v>200</v>
      </c>
      <c r="DX243" s="190"/>
      <c r="DY243" s="190"/>
      <c r="DZ243" s="190">
        <v>188</v>
      </c>
      <c r="EA243" s="190">
        <v>198</v>
      </c>
      <c r="EB243" s="190"/>
      <c r="EC243" s="190"/>
      <c r="ED243" s="190">
        <v>193</v>
      </c>
      <c r="EE243" s="190">
        <v>205</v>
      </c>
      <c r="EF243" s="190">
        <v>192</v>
      </c>
      <c r="EG243" s="190">
        <v>172</v>
      </c>
      <c r="EH243" s="212">
        <v>162</v>
      </c>
      <c r="EI243" s="213"/>
      <c r="EJ243" s="211">
        <v>35</v>
      </c>
      <c r="EK243" s="190">
        <v>35</v>
      </c>
      <c r="EL243" s="190">
        <v>35</v>
      </c>
      <c r="EM243" s="190">
        <v>35</v>
      </c>
      <c r="EN243" s="190"/>
      <c r="EO243" s="190"/>
      <c r="EP243" s="190">
        <v>35</v>
      </c>
      <c r="EQ243" s="190">
        <v>35</v>
      </c>
      <c r="ER243" s="190"/>
      <c r="ES243" s="190"/>
      <c r="ET243" s="190">
        <v>35</v>
      </c>
      <c r="EU243" s="190">
        <v>45</v>
      </c>
      <c r="EV243" s="190">
        <v>45</v>
      </c>
      <c r="EW243" s="190">
        <v>40</v>
      </c>
      <c r="EX243" s="212">
        <v>35</v>
      </c>
      <c r="EY243" s="211"/>
      <c r="EZ243" s="75">
        <f t="shared" si="223"/>
        <v>-2.1061999406704241E-2</v>
      </c>
      <c r="FA243" s="89">
        <f t="shared" si="191"/>
        <v>-0.1</v>
      </c>
      <c r="FB243" s="212"/>
      <c r="FC243" s="213">
        <f t="shared" si="207"/>
        <v>15</v>
      </c>
      <c r="FD243" s="213">
        <f t="shared" si="208"/>
        <v>15</v>
      </c>
      <c r="FE243" s="213">
        <f t="shared" si="209"/>
        <v>15</v>
      </c>
      <c r="FF243" s="213">
        <f t="shared" si="210"/>
        <v>15</v>
      </c>
      <c r="FG243" s="213"/>
      <c r="FH243" s="213"/>
      <c r="FI243" s="213"/>
      <c r="FJ243" s="213"/>
      <c r="FK243" s="213"/>
      <c r="FL243" s="213"/>
      <c r="FM243" s="213">
        <f t="shared" si="211"/>
        <v>15</v>
      </c>
      <c r="FN243" s="213">
        <f t="shared" si="212"/>
        <v>25</v>
      </c>
      <c r="FO243" s="213">
        <f t="shared" si="213"/>
        <v>25</v>
      </c>
      <c r="FP243" s="213">
        <f t="shared" si="214"/>
        <v>20</v>
      </c>
      <c r="FQ243" s="213">
        <f t="shared" si="215"/>
        <v>15</v>
      </c>
      <c r="FR243" s="213"/>
      <c r="FS243" s="211">
        <v>0</v>
      </c>
      <c r="FT243" s="190">
        <v>0</v>
      </c>
      <c r="FU243" s="190">
        <v>0</v>
      </c>
      <c r="FV243" s="190">
        <v>0</v>
      </c>
      <c r="FW243" s="190" t="s">
        <v>13</v>
      </c>
      <c r="FX243" s="190" t="s">
        <v>13</v>
      </c>
      <c r="FY243" s="190" t="s">
        <v>13</v>
      </c>
      <c r="FZ243" s="190" t="s">
        <v>13</v>
      </c>
      <c r="GA243" s="190" t="s">
        <v>13</v>
      </c>
      <c r="GB243" s="190" t="s">
        <v>13</v>
      </c>
      <c r="GC243" s="190">
        <v>0</v>
      </c>
      <c r="GD243" s="190">
        <v>0</v>
      </c>
      <c r="GE243" s="190">
        <v>0</v>
      </c>
      <c r="GF243" s="190">
        <v>0</v>
      </c>
      <c r="GG243" s="212">
        <v>0</v>
      </c>
    </row>
    <row r="244" spans="2:189">
      <c r="B244" s="33">
        <v>43620</v>
      </c>
      <c r="C244" s="30" t="s">
        <v>43</v>
      </c>
      <c r="D244" s="30">
        <v>2019</v>
      </c>
      <c r="E244" s="30" t="str">
        <f t="shared" ref="E244" si="226">D244&amp;C244</f>
        <v>2019S23</v>
      </c>
      <c r="F244" s="30" t="str">
        <f t="shared" si="133"/>
        <v>62019</v>
      </c>
      <c r="G244" s="208" t="str">
        <f>VLOOKUP(Horizontal!$C244&amp;Horizontal!$B244&amp;Horizontal!G$11,Vertical!$E:$O,G$10,0)</f>
        <v>-2,18</v>
      </c>
      <c r="H244" s="207">
        <f>(VLOOKUP(Horizontal!$C244&amp;Horizontal!$B244&amp;Horizontal!H$11,Vertical!$E:$O,H$10,0))+0</f>
        <v>80.55</v>
      </c>
      <c r="I244" s="207">
        <f>(VLOOKUP(Horizontal!$C244&amp;Horizontal!$B244&amp;Horizontal!I$11,Vertical!$E:$O,I$10,0))+0</f>
        <v>170.2</v>
      </c>
      <c r="J244" s="207">
        <f>(VLOOKUP(Horizontal!$C244&amp;Horizontal!$B244&amp;Horizontal!J$11,Vertical!$E:$O,J$10,0))+0</f>
        <v>237.91</v>
      </c>
      <c r="K244" s="207">
        <f>(VLOOKUP(Horizontal!$C244&amp;Horizontal!$B244&amp;Horizontal!K$11,Vertical!$E:$O,K$10,0))+0</f>
        <v>236.05</v>
      </c>
      <c r="L244" s="207">
        <f>(VLOOKUP(Horizontal!$C244&amp;Horizontal!$B244&amp;Horizontal!L$11,Vertical!$E:$O,L$10,0))+0</f>
        <v>209.45</v>
      </c>
      <c r="M244" s="207">
        <f>(VLOOKUP(Horizontal!$C244&amp;Horizontal!$B244&amp;Horizontal!M$11,Vertical!$E:$O,M$10,0))+0</f>
        <v>204.89</v>
      </c>
      <c r="N244" s="207">
        <f>(VLOOKUP(Horizontal!$C244&amp;Horizontal!$B244&amp;Horizontal!N$11,Vertical!$E:$O,N$10,0))+0</f>
        <v>188.32</v>
      </c>
      <c r="O244" s="207">
        <f>(VLOOKUP(Horizontal!$C244&amp;Horizontal!$B244&amp;Horizontal!O$11,Vertical!$E:$O,O$10,0))+0</f>
        <v>168.13</v>
      </c>
      <c r="P244" s="209">
        <f>(VLOOKUP(Horizontal!$C244&amp;Horizontal!$B244&amp;Horizontal!P$11,Vertical!$E:$O,P$10,0))+0</f>
        <v>156.32</v>
      </c>
      <c r="Q244" s="210">
        <f>(VLOOKUP(Horizontal!$C244&amp;Horizontal!$B244&amp;Horizontal!Q$11,Vertical!$E:$O,Q$10,0))+0</f>
        <v>62</v>
      </c>
      <c r="R244" s="207">
        <f>(VLOOKUP(Horizontal!$C244&amp;Horizontal!$B244&amp;Horizontal!R$11,Vertical!$E:$O,R$10,0))+0</f>
        <v>60</v>
      </c>
      <c r="S244" s="207">
        <f>(VLOOKUP(Horizontal!$C244&amp;Horizontal!$B244&amp;Horizontal!S$11,Vertical!$E:$O,S$10,0))+0</f>
        <v>60</v>
      </c>
      <c r="T244" s="207">
        <f>(VLOOKUP(Horizontal!$C244&amp;Horizontal!$B244&amp;Horizontal!T$11,Vertical!$E:$O,T$10,0))+0</f>
        <v>54</v>
      </c>
      <c r="U244" s="207">
        <f>(VLOOKUP(Horizontal!$C244&amp;Horizontal!$B244&amp;Horizontal!U$11,Vertical!$E:$O,U$10,0))+0</f>
        <v>47</v>
      </c>
      <c r="V244" s="207">
        <f>(VLOOKUP(Horizontal!$C244&amp;Horizontal!$B244&amp;Horizontal!V$11,Vertical!$E:$O,V$10,0))+0</f>
        <v>41</v>
      </c>
      <c r="W244" s="207">
        <f>(VLOOKUP(Horizontal!$C244&amp;Horizontal!$B244&amp;Horizontal!W$11,Vertical!$E:$O,W$10,0))+0</f>
        <v>35</v>
      </c>
      <c r="X244" s="207">
        <f>(VLOOKUP(Horizontal!$C244&amp;Horizontal!$B244&amp;Horizontal!X$11,Vertical!$E:$O,X$10,0))+0</f>
        <v>31</v>
      </c>
      <c r="Y244" s="209">
        <f>(VLOOKUP(Horizontal!$C244&amp;Horizontal!$B244&amp;Horizontal!Y$11,Vertical!$E:$O,Y$10,0))+0</f>
        <v>28</v>
      </c>
      <c r="Z244" s="210">
        <f>(VLOOKUP(Horizontal!$C244&amp;Horizontal!$B244&amp;Horizontal!Z$11,Vertical!$E:$O,Z$10,0))+0</f>
        <v>100</v>
      </c>
      <c r="AA244" s="207">
        <f>(VLOOKUP(Horizontal!$C244&amp;Horizontal!$B244&amp;Horizontal!AA$11,Vertical!$E:$O,AA$10,0))+0</f>
        <v>2.86</v>
      </c>
      <c r="AB244" s="207">
        <f>(VLOOKUP(Horizontal!$C244&amp;Horizontal!$B244&amp;Horizontal!AB$11,Vertical!$E:$O,AB$10,0))+0</f>
        <v>0</v>
      </c>
      <c r="AC244" s="207">
        <f>(VLOOKUP(Horizontal!$C244&amp;Horizontal!$B244&amp;Horizontal!AC$11,Vertical!$E:$O,AC$10,0))+0</f>
        <v>0</v>
      </c>
      <c r="AD244" s="207">
        <f>(VLOOKUP(Horizontal!$C244&amp;Horizontal!$B244&amp;Horizontal!AD$11,Vertical!$E:$O,AD$10,0))+0</f>
        <v>22.22</v>
      </c>
      <c r="AE244" s="207">
        <f>(VLOOKUP(Horizontal!$C244&amp;Horizontal!$B244&amp;Horizontal!AE$11,Vertical!$E:$O,AE$10,0))+0</f>
        <v>45.71</v>
      </c>
      <c r="AF244" s="207">
        <f>(VLOOKUP(Horizontal!$C244&amp;Horizontal!$B244&amp;Horizontal!AF$11,Vertical!$E:$O,AF$10,0))+0</f>
        <v>21.05</v>
      </c>
      <c r="AG244" s="207">
        <f>(VLOOKUP(Horizontal!$C244&amp;Horizontal!$B244&amp;Horizontal!AG$11,Vertical!$E:$O,AG$10,0))+0</f>
        <v>23.68</v>
      </c>
      <c r="AH244" s="209">
        <f>(VLOOKUP(Horizontal!$C244&amp;Horizontal!$B244&amp;Horizontal!AH$11,Vertical!$E:$O,AH$10,0))+0</f>
        <v>36.11</v>
      </c>
      <c r="AI244" s="210">
        <f>(VLOOKUP(Horizontal!$C244&amp;Horizontal!$B244&amp;Horizontal!AI$11,Vertical!$E:$O,AI$10,0))+0</f>
        <v>0</v>
      </c>
      <c r="AJ244" s="207">
        <f>(VLOOKUP(Horizontal!$C244&amp;Horizontal!$B244&amp;Horizontal!AJ$11,Vertical!$E:$O,AJ$10,0))+0</f>
        <v>0</v>
      </c>
      <c r="AK244" s="207">
        <f>(VLOOKUP(Horizontal!$C244&amp;Horizontal!$B244&amp;Horizontal!AK$11,Vertical!$E:$O,AK$10,0))+0</f>
        <v>0</v>
      </c>
      <c r="AL244" s="207">
        <f>(VLOOKUP(Horizontal!$C244&amp;Horizontal!$B244&amp;Horizontal!AL$11,Vertical!$E:$O,AL$10,0))+0</f>
        <v>0</v>
      </c>
      <c r="AM244" s="207">
        <f>(VLOOKUP(Horizontal!$C244&amp;Horizontal!$B244&amp;Horizontal!AM$11,Vertical!$E:$O,AM$10,0))+0</f>
        <v>5.56</v>
      </c>
      <c r="AN244" s="207">
        <f>(VLOOKUP(Horizontal!$C244&amp;Horizontal!$B244&amp;Horizontal!AN$11,Vertical!$E:$O,AN$10,0))+0</f>
        <v>20</v>
      </c>
      <c r="AO244" s="207">
        <f>(VLOOKUP(Horizontal!$C244&amp;Horizontal!$B244&amp;Horizontal!AO$11,Vertical!$E:$O,AO$10,0))+0</f>
        <v>42.11</v>
      </c>
      <c r="AP244" s="207">
        <f>(VLOOKUP(Horizontal!$C244&amp;Horizontal!$B244&amp;Horizontal!AP$11,Vertical!$E:$O,AP$10,0))+0</f>
        <v>39.47</v>
      </c>
      <c r="AQ244" s="209">
        <f>(VLOOKUP(Horizontal!$C244&amp;Horizontal!$B244&amp;Horizontal!AQ$11,Vertical!$E:$O,AQ$10,0))+0</f>
        <v>33.33</v>
      </c>
      <c r="AR244" s="210">
        <f>(VLOOKUP(Horizontal!$C244&amp;Horizontal!$B244&amp;Horizontal!AR$11,Vertical!$E:$O,AR$10,0))+0</f>
        <v>0</v>
      </c>
      <c r="AS244" s="207">
        <f>(VLOOKUP(Horizontal!$C244&amp;Horizontal!$B244&amp;Horizontal!AS$11,Vertical!$E:$O,AS$10,0))+0</f>
        <v>97.14</v>
      </c>
      <c r="AT244" s="207">
        <f>(VLOOKUP(Horizontal!$C244&amp;Horizontal!$B244&amp;Horizontal!AT$11,Vertical!$E:$O,AT$10,0))+0</f>
        <v>100</v>
      </c>
      <c r="AU244" s="207">
        <f>(VLOOKUP(Horizontal!$C244&amp;Horizontal!$B244&amp;Horizontal!AU$11,Vertical!$E:$O,AU$10,0))+0</f>
        <v>100</v>
      </c>
      <c r="AV244" s="207">
        <f>(VLOOKUP(Horizontal!$C244&amp;Horizontal!$B244&amp;Horizontal!AV$11,Vertical!$E:$O,AV$10,0))+0</f>
        <v>72.22</v>
      </c>
      <c r="AW244" s="207">
        <f>(VLOOKUP(Horizontal!$C244&amp;Horizontal!$B244&amp;Horizontal!AW$11,Vertical!$E:$O,AW$10,0))+0</f>
        <v>34.29</v>
      </c>
      <c r="AX244" s="207">
        <f>(VLOOKUP(Horizontal!$C244&amp;Horizontal!$B244&amp;Horizontal!AX$11,Vertical!$E:$O,AX$10,0))+0</f>
        <v>36.840000000000003</v>
      </c>
      <c r="AY244" s="207">
        <f>(VLOOKUP(Horizontal!$C244&amp;Horizontal!$B244&amp;Horizontal!AY$11,Vertical!$E:$O,AY$10,0))+0</f>
        <v>36.840000000000003</v>
      </c>
      <c r="AZ244" s="209">
        <f>(VLOOKUP(Horizontal!$C244&amp;Horizontal!$B244&amp;Horizontal!AZ$11,Vertical!$E:$O,AZ$10,0))+0</f>
        <v>30.56</v>
      </c>
      <c r="BA244" s="208">
        <f>(VLOOKUP(Horizontal!$C244&amp;Horizontal!$B244&amp;Horizontal!BA$11,Vertical!$E:$O,BA$10,0))+0</f>
        <v>30.68</v>
      </c>
      <c r="BB244" s="210">
        <f>(VLOOKUP(Horizontal!$C244&amp;Horizontal!$B244&amp;Horizontal!BB$11,Vertical!$E:$O,BB$10,0))+0</f>
        <v>113.39</v>
      </c>
      <c r="BC244" s="207">
        <f>(VLOOKUP(Horizontal!$C244&amp;Horizontal!$B244&amp;Horizontal!BC$11,Vertical!$E:$O,BC$10,0))+0</f>
        <v>203.47</v>
      </c>
      <c r="BD244" s="207">
        <f>(VLOOKUP(Horizontal!$C244&amp;Horizontal!$B244&amp;Horizontal!BD$11,Vertical!$E:$O,BD$10,0))+0</f>
        <v>270.14999999999998</v>
      </c>
      <c r="BE244" s="207">
        <f>(VLOOKUP(Horizontal!$C244&amp;Horizontal!$B244&amp;Horizontal!BE$11,Vertical!$E:$O,BE$10,0))+0</f>
        <v>269.57</v>
      </c>
      <c r="BF244" s="207">
        <f>(VLOOKUP(Horizontal!$C244&amp;Horizontal!$B244&amp;Horizontal!BF$11,Vertical!$E:$O,BF$10,0))+0</f>
        <v>243.77</v>
      </c>
      <c r="BG244" s="207">
        <f>(VLOOKUP(Horizontal!$C244&amp;Horizontal!$B244&amp;Horizontal!BG$11,Vertical!$E:$O,BG$10,0))+0</f>
        <v>246.85</v>
      </c>
      <c r="BH244" s="207">
        <f>(VLOOKUP(Horizontal!$C244&amp;Horizontal!$B244&amp;Horizontal!BH$11,Vertical!$E:$O,BH$10,0))+0</f>
        <v>224.72</v>
      </c>
      <c r="BI244" s="207">
        <f>(VLOOKUP(Horizontal!$C244&amp;Horizontal!$B244&amp;Horizontal!BI$11,Vertical!$E:$O,BI$10,0))+0</f>
        <v>203.4</v>
      </c>
      <c r="BJ244" s="209">
        <f>(VLOOKUP(Horizontal!$C244&amp;Horizontal!$B244&amp;Horizontal!BJ$11,Vertical!$E:$O,BJ$10,0))+0</f>
        <v>192.23</v>
      </c>
      <c r="BK244" s="210">
        <f>(VLOOKUP(Horizontal!$C244&amp;Horizontal!$B244&amp;Horizontal!BK$11,Vertical!$E:$O,BK$10,0))+0</f>
        <v>51</v>
      </c>
      <c r="BL244" s="207">
        <f>(VLOOKUP(Horizontal!$C244&amp;Horizontal!$B244&amp;Horizontal!BL$11,Vertical!$E:$O,BL$10,0))+0</f>
        <v>48</v>
      </c>
      <c r="BM244" s="207">
        <f>(VLOOKUP(Horizontal!$C244&amp;Horizontal!$B244&amp;Horizontal!BM$11,Vertical!$E:$O,BM$10,0))+0</f>
        <v>48</v>
      </c>
      <c r="BN244" s="207">
        <f>(VLOOKUP(Horizontal!$C244&amp;Horizontal!$B244&amp;Horizontal!BN$11,Vertical!$E:$O,BN$10,0))+0</f>
        <v>46</v>
      </c>
      <c r="BO244" s="207">
        <f>(VLOOKUP(Horizontal!$C244&amp;Horizontal!$B244&amp;Horizontal!BO$11,Vertical!$E:$O,BO$10,0))+0</f>
        <v>43</v>
      </c>
      <c r="BP244" s="207">
        <f>(VLOOKUP(Horizontal!$C244&amp;Horizontal!$B244&amp;Horizontal!BP$11,Vertical!$E:$O,BP$10,0))+0</f>
        <v>37</v>
      </c>
      <c r="BQ244" s="207">
        <f>(VLOOKUP(Horizontal!$C244&amp;Horizontal!$B244&amp;Horizontal!BQ$11,Vertical!$E:$O,BQ$10,0))+0</f>
        <v>34</v>
      </c>
      <c r="BR244" s="207">
        <f>(VLOOKUP(Horizontal!$C244&amp;Horizontal!$B244&amp;Horizontal!BR$11,Vertical!$E:$O,BR$10,0))+0</f>
        <v>32</v>
      </c>
      <c r="BS244" s="209">
        <f>(VLOOKUP(Horizontal!$C244&amp;Horizontal!$B244&amp;Horizontal!BS$11,Vertical!$E:$O,BS$10,0))+0</f>
        <v>28</v>
      </c>
      <c r="BT244" s="210">
        <f>(VLOOKUP(Horizontal!$C244&amp;Horizontal!$B244&amp;Horizontal!BT$11,Vertical!$E:$O,BT$10,0))+0</f>
        <v>100</v>
      </c>
      <c r="BU244" s="207">
        <f>(VLOOKUP(Horizontal!$C244&amp;Horizontal!$B244&amp;Horizontal!BU$11,Vertical!$E:$O,BU$10,0))+0</f>
        <v>14.81</v>
      </c>
      <c r="BV244" s="207">
        <f>(VLOOKUP(Horizontal!$C244&amp;Horizontal!$B244&amp;Horizontal!BV$11,Vertical!$E:$O,BV$10,0))+0</f>
        <v>4</v>
      </c>
      <c r="BW244" s="207">
        <f>(VLOOKUP(Horizontal!$C244&amp;Horizontal!$B244&amp;Horizontal!BW$11,Vertical!$E:$O,BW$10,0))+0</f>
        <v>4</v>
      </c>
      <c r="BX244" s="207">
        <f>(VLOOKUP(Horizontal!$C244&amp;Horizontal!$B244&amp;Horizontal!BX$11,Vertical!$E:$O,BX$10,0))+0</f>
        <v>32.14</v>
      </c>
      <c r="BY244" s="207">
        <f>(VLOOKUP(Horizontal!$C244&amp;Horizontal!$B244&amp;Horizontal!BY$11,Vertical!$E:$O,BY$10,0))+0</f>
        <v>26.67</v>
      </c>
      <c r="BZ244" s="207">
        <f>(VLOOKUP(Horizontal!$C244&amp;Horizontal!$B244&amp;Horizontal!BZ$11,Vertical!$E:$O,BZ$10,0))+0</f>
        <v>37.93</v>
      </c>
      <c r="CA244" s="207">
        <f>(VLOOKUP(Horizontal!$C244&amp;Horizontal!$B244&amp;Horizontal!CA$11,Vertical!$E:$O,CA$10,0))+0</f>
        <v>32.26</v>
      </c>
      <c r="CB244" s="209">
        <f>(VLOOKUP(Horizontal!$C244&amp;Horizontal!$B244&amp;Horizontal!CB$11,Vertical!$E:$O,CB$10,0))+0</f>
        <v>44.44</v>
      </c>
      <c r="CC244" s="210">
        <f>(VLOOKUP(Horizontal!$C244&amp;Horizontal!$B244&amp;Horizontal!CC$11,Vertical!$E:$O,CC$10,0))+0</f>
        <v>0</v>
      </c>
      <c r="CD244" s="207">
        <f>(VLOOKUP(Horizontal!$C244&amp;Horizontal!$B244&amp;Horizontal!CD$11,Vertical!$E:$O,CD$10,0))+0</f>
        <v>0</v>
      </c>
      <c r="CE244" s="207">
        <f>(VLOOKUP(Horizontal!$C244&amp;Horizontal!$B244&amp;Horizontal!CE$11,Vertical!$E:$O,CE$10,0))+0</f>
        <v>0</v>
      </c>
      <c r="CF244" s="207">
        <f>(VLOOKUP(Horizontal!$C244&amp;Horizontal!$B244&amp;Horizontal!CF$11,Vertical!$E:$O,CF$10,0))+0</f>
        <v>0</v>
      </c>
      <c r="CG244" s="207">
        <f>(VLOOKUP(Horizontal!$C244&amp;Horizontal!$B244&amp;Horizontal!CG$11,Vertical!$E:$O,CG$10,0))+0</f>
        <v>7.14</v>
      </c>
      <c r="CH244" s="207">
        <f>(VLOOKUP(Horizontal!$C244&amp;Horizontal!$B244&amp;Horizontal!CH$11,Vertical!$E:$O,CH$10,0))+0</f>
        <v>26.67</v>
      </c>
      <c r="CI244" s="207">
        <f>(VLOOKUP(Horizontal!$C244&amp;Horizontal!$B244&amp;Horizontal!CI$11,Vertical!$E:$O,CI$10,0))+0</f>
        <v>31.03</v>
      </c>
      <c r="CJ244" s="207">
        <f>(VLOOKUP(Horizontal!$C244&amp;Horizontal!$B244&amp;Horizontal!CJ$11,Vertical!$E:$O,CJ$10,0))+0</f>
        <v>41.94</v>
      </c>
      <c r="CK244" s="209">
        <f>(VLOOKUP(Horizontal!$C244&amp;Horizontal!$B244&amp;Horizontal!CK$11,Vertical!$E:$O,CK$10,0))+0</f>
        <v>40.74</v>
      </c>
      <c r="CL244" s="210">
        <f>(VLOOKUP(Horizontal!$C244&amp;Horizontal!$B244&amp;Horizontal!CL$11,Vertical!$E:$O,CL$10,0))+0</f>
        <v>0</v>
      </c>
      <c r="CM244" s="207">
        <f>(VLOOKUP(Horizontal!$C244&amp;Horizontal!$B244&amp;Horizontal!CM$11,Vertical!$E:$O,CM$10,0))+0</f>
        <v>85.19</v>
      </c>
      <c r="CN244" s="207">
        <f>(VLOOKUP(Horizontal!$C244&amp;Horizontal!$B244&amp;Horizontal!CN$11,Vertical!$E:$O,CN$10,0))+0</f>
        <v>96</v>
      </c>
      <c r="CO244" s="207">
        <f>(VLOOKUP(Horizontal!$C244&amp;Horizontal!$B244&amp;Horizontal!CO$11,Vertical!$E:$O,CO$10,0))+0</f>
        <v>96</v>
      </c>
      <c r="CP244" s="207">
        <f>(VLOOKUP(Horizontal!$C244&amp;Horizontal!$B244&amp;Horizontal!CP$11,Vertical!$E:$O,CP$10,0))+0</f>
        <v>60.71</v>
      </c>
      <c r="CQ244" s="207">
        <f>(VLOOKUP(Horizontal!$C244&amp;Horizontal!$B244&amp;Horizontal!CQ$11,Vertical!$E:$O,CQ$10,0))+0</f>
        <v>46.67</v>
      </c>
      <c r="CR244" s="207">
        <f>(VLOOKUP(Horizontal!$C244&amp;Horizontal!$B244&amp;Horizontal!CR$11,Vertical!$E:$O,CR$10,0))+0</f>
        <v>31.03</v>
      </c>
      <c r="CS244" s="207">
        <f>(VLOOKUP(Horizontal!$C244&amp;Horizontal!$B244&amp;Horizontal!CS$11,Vertical!$E:$O,CS$10,0))+0</f>
        <v>25.81</v>
      </c>
      <c r="CT244" s="207">
        <f>(VLOOKUP(Horizontal!$C244&amp;Horizontal!$B244&amp;Horizontal!CT$11,Vertical!$E:$O,CT$10,0))+0</f>
        <v>14.81</v>
      </c>
      <c r="CU244" s="150"/>
      <c r="CV244" s="211">
        <f t="shared" si="174"/>
        <v>32.840000000000003</v>
      </c>
      <c r="CW244" s="190">
        <f t="shared" si="175"/>
        <v>33.27000000000001</v>
      </c>
      <c r="CX244" s="190">
        <f t="shared" si="176"/>
        <v>32.239999999999981</v>
      </c>
      <c r="CY244" s="190">
        <f t="shared" si="177"/>
        <v>33.519999999999982</v>
      </c>
      <c r="CZ244" s="190">
        <f t="shared" si="178"/>
        <v>34.320000000000022</v>
      </c>
      <c r="DA244" s="190">
        <f t="shared" si="179"/>
        <v>41.960000000000008</v>
      </c>
      <c r="DB244" s="190">
        <f t="shared" si="180"/>
        <v>36.400000000000006</v>
      </c>
      <c r="DC244" s="190">
        <f t="shared" si="181"/>
        <v>35.27000000000001</v>
      </c>
      <c r="DD244" s="212">
        <f t="shared" si="182"/>
        <v>35.909999999999997</v>
      </c>
      <c r="DE244" s="9">
        <v>170</v>
      </c>
      <c r="DF244" s="212">
        <f t="shared" si="183"/>
        <v>127.90721040189133</v>
      </c>
      <c r="DG244" s="264"/>
      <c r="DH244" s="265"/>
      <c r="DI244" s="265"/>
      <c r="DJ244" s="266"/>
      <c r="DK244" s="190">
        <v>0</v>
      </c>
      <c r="DL244" s="190">
        <v>0</v>
      </c>
      <c r="DM244" s="190">
        <v>0</v>
      </c>
      <c r="DN244" s="212">
        <v>0</v>
      </c>
      <c r="DO244" s="190">
        <v>42.35</v>
      </c>
      <c r="DP244" s="190">
        <v>42.35</v>
      </c>
      <c r="DQ244" s="190">
        <v>42.35</v>
      </c>
      <c r="DR244" s="212">
        <v>42.35</v>
      </c>
      <c r="DS244" s="150"/>
      <c r="DT244" s="190">
        <v>77</v>
      </c>
      <c r="DU244" s="190">
        <v>172</v>
      </c>
      <c r="DV244" s="190">
        <v>246</v>
      </c>
      <c r="DW244" s="190">
        <v>242</v>
      </c>
      <c r="DX244" s="190"/>
      <c r="DY244" s="190"/>
      <c r="DZ244" s="190">
        <v>222</v>
      </c>
      <c r="EA244" s="190">
        <v>219</v>
      </c>
      <c r="EB244" s="190"/>
      <c r="EC244" s="190"/>
      <c r="ED244" s="190">
        <v>220</v>
      </c>
      <c r="EE244" s="190">
        <v>205</v>
      </c>
      <c r="EF244" s="190">
        <v>192</v>
      </c>
      <c r="EG244" s="190">
        <v>172</v>
      </c>
      <c r="EH244" s="212">
        <v>162</v>
      </c>
      <c r="EI244" s="213"/>
      <c r="EJ244" s="211">
        <v>35</v>
      </c>
      <c r="EK244" s="190">
        <v>35</v>
      </c>
      <c r="EL244" s="190">
        <v>35</v>
      </c>
      <c r="EM244" s="190">
        <v>35</v>
      </c>
      <c r="EN244" s="190"/>
      <c r="EO244" s="190"/>
      <c r="EP244" s="190">
        <v>35</v>
      </c>
      <c r="EQ244" s="190">
        <v>35</v>
      </c>
      <c r="ER244" s="190"/>
      <c r="ES244" s="190"/>
      <c r="ET244" s="190">
        <v>35</v>
      </c>
      <c r="EU244" s="190">
        <v>40</v>
      </c>
      <c r="EV244" s="190">
        <v>40</v>
      </c>
      <c r="EW244" s="190">
        <v>35</v>
      </c>
      <c r="EX244" s="212">
        <v>30</v>
      </c>
      <c r="EY244" s="211"/>
      <c r="EZ244" s="75">
        <f t="shared" si="223"/>
        <v>-2.7532205102298559E-2</v>
      </c>
      <c r="FA244" s="89">
        <f t="shared" si="191"/>
        <v>-0.1</v>
      </c>
      <c r="FB244" s="212"/>
      <c r="FC244" s="213">
        <f t="shared" si="207"/>
        <v>15</v>
      </c>
      <c r="FD244" s="213">
        <f t="shared" si="208"/>
        <v>15</v>
      </c>
      <c r="FE244" s="213">
        <f t="shared" si="209"/>
        <v>15</v>
      </c>
      <c r="FF244" s="213">
        <f t="shared" si="210"/>
        <v>15</v>
      </c>
      <c r="FG244" s="213"/>
      <c r="FH244" s="213"/>
      <c r="FI244" s="213"/>
      <c r="FJ244" s="213"/>
      <c r="FK244" s="213"/>
      <c r="FL244" s="213"/>
      <c r="FM244" s="213">
        <f t="shared" si="211"/>
        <v>15</v>
      </c>
      <c r="FN244" s="213">
        <f t="shared" si="212"/>
        <v>20</v>
      </c>
      <c r="FO244" s="213">
        <f t="shared" si="213"/>
        <v>20</v>
      </c>
      <c r="FP244" s="213">
        <f t="shared" si="214"/>
        <v>15</v>
      </c>
      <c r="FQ244" s="213">
        <f t="shared" si="215"/>
        <v>10</v>
      </c>
      <c r="FR244" s="213"/>
      <c r="FS244" s="211">
        <v>0</v>
      </c>
      <c r="FT244" s="190">
        <v>0</v>
      </c>
      <c r="FU244" s="190">
        <v>0</v>
      </c>
      <c r="FV244" s="190">
        <v>0</v>
      </c>
      <c r="FW244" s="190" t="s">
        <v>13</v>
      </c>
      <c r="FX244" s="190" t="s">
        <v>13</v>
      </c>
      <c r="FY244" s="190" t="s">
        <v>13</v>
      </c>
      <c r="FZ244" s="190" t="s">
        <v>13</v>
      </c>
      <c r="GA244" s="190" t="s">
        <v>13</v>
      </c>
      <c r="GB244" s="190" t="s">
        <v>13</v>
      </c>
      <c r="GC244" s="190">
        <v>0</v>
      </c>
      <c r="GD244" s="190">
        <v>0</v>
      </c>
      <c r="GE244" s="190">
        <v>0</v>
      </c>
      <c r="GF244" s="190">
        <v>0</v>
      </c>
      <c r="GG244" s="212">
        <v>0</v>
      </c>
    </row>
    <row r="245" spans="2:189">
      <c r="B245" s="33">
        <v>43627</v>
      </c>
      <c r="C245" s="30" t="s">
        <v>42</v>
      </c>
      <c r="D245" s="30">
        <v>2019</v>
      </c>
      <c r="E245" s="30" t="str">
        <f t="shared" ref="E245" si="227">D245&amp;C245</f>
        <v>2019S24</v>
      </c>
      <c r="F245" s="30" t="str">
        <f t="shared" si="133"/>
        <v>62019</v>
      </c>
      <c r="G245" s="208" t="str">
        <f>VLOOKUP(Horizontal!$C245&amp;Horizontal!$B245&amp;Horizontal!G$11,Vertical!$E:$O,G$10,0)</f>
        <v>-0,7</v>
      </c>
      <c r="H245" s="207">
        <f>(VLOOKUP(Horizontal!$C245&amp;Horizontal!$B245&amp;Horizontal!H$11,Vertical!$E:$O,H$10,0))+0</f>
        <v>77.540000000000006</v>
      </c>
      <c r="I245" s="207">
        <f>(VLOOKUP(Horizontal!$C245&amp;Horizontal!$B245&amp;Horizontal!I$11,Vertical!$E:$O,I$10,0))+0</f>
        <v>176.15</v>
      </c>
      <c r="J245" s="207">
        <f>(VLOOKUP(Horizontal!$C245&amp;Horizontal!$B245&amp;Horizontal!J$11,Vertical!$E:$O,J$10,0))+0</f>
        <v>246.99</v>
      </c>
      <c r="K245" s="207">
        <f>(VLOOKUP(Horizontal!$C245&amp;Horizontal!$B245&amp;Horizontal!K$11,Vertical!$E:$O,K$10,0))+0</f>
        <v>236.2</v>
      </c>
      <c r="L245" s="207">
        <f>(VLOOKUP(Horizontal!$C245&amp;Horizontal!$B245&amp;Horizontal!L$11,Vertical!$E:$O,L$10,0))+0</f>
        <v>210.41</v>
      </c>
      <c r="M245" s="207">
        <f>(VLOOKUP(Horizontal!$C245&amp;Horizontal!$B245&amp;Horizontal!M$11,Vertical!$E:$O,M$10,0))+0</f>
        <v>204.45</v>
      </c>
      <c r="N245" s="207">
        <f>(VLOOKUP(Horizontal!$C245&amp;Horizontal!$B245&amp;Horizontal!N$11,Vertical!$E:$O,N$10,0))+0</f>
        <v>188.7</v>
      </c>
      <c r="O245" s="207">
        <f>(VLOOKUP(Horizontal!$C245&amp;Horizontal!$B245&amp;Horizontal!O$11,Vertical!$E:$O,O$10,0))+0</f>
        <v>168.31</v>
      </c>
      <c r="P245" s="209">
        <f>(VLOOKUP(Horizontal!$C245&amp;Horizontal!$B245&amp;Horizontal!P$11,Vertical!$E:$O,P$10,0))+0</f>
        <v>156.12</v>
      </c>
      <c r="Q245" s="210">
        <f>(VLOOKUP(Horizontal!$C245&amp;Horizontal!$B245&amp;Horizontal!Q$11,Vertical!$E:$O,Q$10,0))+0</f>
        <v>53</v>
      </c>
      <c r="R245" s="207">
        <f>(VLOOKUP(Horizontal!$C245&amp;Horizontal!$B245&amp;Horizontal!R$11,Vertical!$E:$O,R$10,0))+0</f>
        <v>56</v>
      </c>
      <c r="S245" s="207">
        <f>(VLOOKUP(Horizontal!$C245&amp;Horizontal!$B245&amp;Horizontal!S$11,Vertical!$E:$O,S$10,0))+0</f>
        <v>57</v>
      </c>
      <c r="T245" s="207">
        <f>(VLOOKUP(Horizontal!$C245&amp;Horizontal!$B245&amp;Horizontal!T$11,Vertical!$E:$O,T$10,0))+0</f>
        <v>50</v>
      </c>
      <c r="U245" s="207">
        <f>(VLOOKUP(Horizontal!$C245&amp;Horizontal!$B245&amp;Horizontal!U$11,Vertical!$E:$O,U$10,0))+0</f>
        <v>47</v>
      </c>
      <c r="V245" s="207">
        <f>(VLOOKUP(Horizontal!$C245&amp;Horizontal!$B245&amp;Horizontal!V$11,Vertical!$E:$O,V$10,0))+0</f>
        <v>42</v>
      </c>
      <c r="W245" s="207">
        <f>(VLOOKUP(Horizontal!$C245&amp;Horizontal!$B245&amp;Horizontal!W$11,Vertical!$E:$O,W$10,0))+0</f>
        <v>38</v>
      </c>
      <c r="X245" s="207">
        <f>(VLOOKUP(Horizontal!$C245&amp;Horizontal!$B245&amp;Horizontal!X$11,Vertical!$E:$O,X$10,0))+0</f>
        <v>30</v>
      </c>
      <c r="Y245" s="209">
        <f>(VLOOKUP(Horizontal!$C245&amp;Horizontal!$B245&amp;Horizontal!Y$11,Vertical!$E:$O,Y$10,0))+0</f>
        <v>23</v>
      </c>
      <c r="Z245" s="210">
        <f>(VLOOKUP(Horizontal!$C245&amp;Horizontal!$B245&amp;Horizontal!Z$11,Vertical!$E:$O,Z$10,0))+0</f>
        <v>91.18</v>
      </c>
      <c r="AA245" s="207">
        <f>(VLOOKUP(Horizontal!$C245&amp;Horizontal!$B245&amp;Horizontal!AA$11,Vertical!$E:$O,AA$10,0))+0</f>
        <v>0</v>
      </c>
      <c r="AB245" s="207">
        <f>(VLOOKUP(Horizontal!$C245&amp;Horizontal!$B245&amp;Horizontal!AB$11,Vertical!$E:$O,AB$10,0))+0</f>
        <v>0</v>
      </c>
      <c r="AC245" s="207">
        <f>(VLOOKUP(Horizontal!$C245&amp;Horizontal!$B245&amp;Horizontal!AC$11,Vertical!$E:$O,AC$10,0))+0</f>
        <v>35.29</v>
      </c>
      <c r="AD245" s="207">
        <f>(VLOOKUP(Horizontal!$C245&amp;Horizontal!$B245&amp;Horizontal!AD$11,Vertical!$E:$O,AD$10,0))+0</f>
        <v>36.36</v>
      </c>
      <c r="AE245" s="207">
        <f>(VLOOKUP(Horizontal!$C245&amp;Horizontal!$B245&amp;Horizontal!AE$11,Vertical!$E:$O,AE$10,0))+0</f>
        <v>44.44</v>
      </c>
      <c r="AF245" s="207">
        <f>(VLOOKUP(Horizontal!$C245&amp;Horizontal!$B245&amp;Horizontal!AF$11,Vertical!$E:$O,AF$10,0))+0</f>
        <v>35.14</v>
      </c>
      <c r="AG245" s="207">
        <f>(VLOOKUP(Horizontal!$C245&amp;Horizontal!$B245&amp;Horizontal!AG$11,Vertical!$E:$O,AG$10,0))+0</f>
        <v>29.73</v>
      </c>
      <c r="AH245" s="209">
        <f>(VLOOKUP(Horizontal!$C245&amp;Horizontal!$B245&amp;Horizontal!AH$11,Vertical!$E:$O,AH$10,0))+0</f>
        <v>35.29</v>
      </c>
      <c r="AI245" s="210">
        <f>(VLOOKUP(Horizontal!$C245&amp;Horizontal!$B245&amp;Horizontal!AI$11,Vertical!$E:$O,AI$10,0))+0</f>
        <v>8.82</v>
      </c>
      <c r="AJ245" s="207">
        <f>(VLOOKUP(Horizontal!$C245&amp;Horizontal!$B245&amp;Horizontal!AJ$11,Vertical!$E:$O,AJ$10,0))+0</f>
        <v>3.23</v>
      </c>
      <c r="AK245" s="207">
        <f>(VLOOKUP(Horizontal!$C245&amp;Horizontal!$B245&amp;Horizontal!AK$11,Vertical!$E:$O,AK$10,0))+0</f>
        <v>0</v>
      </c>
      <c r="AL245" s="207">
        <f>(VLOOKUP(Horizontal!$C245&amp;Horizontal!$B245&amp;Horizontal!AL$11,Vertical!$E:$O,AL$10,0))+0</f>
        <v>23.53</v>
      </c>
      <c r="AM245" s="207">
        <f>(VLOOKUP(Horizontal!$C245&amp;Horizontal!$B245&amp;Horizontal!AM$11,Vertical!$E:$O,AM$10,0))+0</f>
        <v>12.12</v>
      </c>
      <c r="AN245" s="207">
        <f>(VLOOKUP(Horizontal!$C245&amp;Horizontal!$B245&amp;Horizontal!AN$11,Vertical!$E:$O,AN$10,0))+0</f>
        <v>30.56</v>
      </c>
      <c r="AO245" s="207">
        <f>(VLOOKUP(Horizontal!$C245&amp;Horizontal!$B245&amp;Horizontal!AO$11,Vertical!$E:$O,AO$10,0))+0</f>
        <v>40.54</v>
      </c>
      <c r="AP245" s="207">
        <f>(VLOOKUP(Horizontal!$C245&amp;Horizontal!$B245&amp;Horizontal!AP$11,Vertical!$E:$O,AP$10,0))+0</f>
        <v>51.35</v>
      </c>
      <c r="AQ245" s="209">
        <f>(VLOOKUP(Horizontal!$C245&amp;Horizontal!$B245&amp;Horizontal!AQ$11,Vertical!$E:$O,AQ$10,0))+0</f>
        <v>44.12</v>
      </c>
      <c r="AR245" s="210">
        <f>(VLOOKUP(Horizontal!$C245&amp;Horizontal!$B245&amp;Horizontal!AR$11,Vertical!$E:$O,AR$10,0))+0</f>
        <v>0</v>
      </c>
      <c r="AS245" s="207">
        <f>(VLOOKUP(Horizontal!$C245&amp;Horizontal!$B245&amp;Horizontal!AS$11,Vertical!$E:$O,AS$10,0))+0</f>
        <v>96.77</v>
      </c>
      <c r="AT245" s="207">
        <f>(VLOOKUP(Horizontal!$C245&amp;Horizontal!$B245&amp;Horizontal!AT$11,Vertical!$E:$O,AT$10,0))+0</f>
        <v>100</v>
      </c>
      <c r="AU245" s="207">
        <f>(VLOOKUP(Horizontal!$C245&amp;Horizontal!$B245&amp;Horizontal!AU$11,Vertical!$E:$O,AU$10,0))+0</f>
        <v>41.18</v>
      </c>
      <c r="AV245" s="207">
        <f>(VLOOKUP(Horizontal!$C245&amp;Horizontal!$B245&amp;Horizontal!AV$11,Vertical!$E:$O,AV$10,0))+0</f>
        <v>51.52</v>
      </c>
      <c r="AW245" s="207">
        <f>(VLOOKUP(Horizontal!$C245&amp;Horizontal!$B245&amp;Horizontal!AW$11,Vertical!$E:$O,AW$10,0))+0</f>
        <v>25</v>
      </c>
      <c r="AX245" s="207">
        <f>(VLOOKUP(Horizontal!$C245&amp;Horizontal!$B245&amp;Horizontal!AX$11,Vertical!$E:$O,AX$10,0))+0</f>
        <v>24.32</v>
      </c>
      <c r="AY245" s="207">
        <f>(VLOOKUP(Horizontal!$C245&amp;Horizontal!$B245&amp;Horizontal!AY$11,Vertical!$E:$O,AY$10,0))+0</f>
        <v>18.920000000000002</v>
      </c>
      <c r="AZ245" s="209">
        <f>(VLOOKUP(Horizontal!$C245&amp;Horizontal!$B245&amp;Horizontal!AZ$11,Vertical!$E:$O,AZ$10,0))+0</f>
        <v>20.59</v>
      </c>
      <c r="BA245" s="208">
        <f>(VLOOKUP(Horizontal!$C245&amp;Horizontal!$B245&amp;Horizontal!BA$11,Vertical!$E:$O,BA$10,0))+0</f>
        <v>30.95</v>
      </c>
      <c r="BB245" s="210">
        <f>(VLOOKUP(Horizontal!$C245&amp;Horizontal!$B245&amp;Horizontal!BB$11,Vertical!$E:$O,BB$10,0))+0</f>
        <v>110.01</v>
      </c>
      <c r="BC245" s="207">
        <f>(VLOOKUP(Horizontal!$C245&amp;Horizontal!$B245&amp;Horizontal!BC$11,Vertical!$E:$O,BC$10,0))+0</f>
        <v>208.99</v>
      </c>
      <c r="BD245" s="207">
        <f>(VLOOKUP(Horizontal!$C245&amp;Horizontal!$B245&amp;Horizontal!BD$11,Vertical!$E:$O,BD$10,0))+0</f>
        <v>280.33999999999997</v>
      </c>
      <c r="BE245" s="207">
        <f>(VLOOKUP(Horizontal!$C245&amp;Horizontal!$B245&amp;Horizontal!BE$11,Vertical!$E:$O,BE$10,0))+0</f>
        <v>270.94</v>
      </c>
      <c r="BF245" s="207">
        <f>(VLOOKUP(Horizontal!$C245&amp;Horizontal!$B245&amp;Horizontal!BF$11,Vertical!$E:$O,BF$10,0))+0</f>
        <v>243.91</v>
      </c>
      <c r="BG245" s="207">
        <f>(VLOOKUP(Horizontal!$C245&amp;Horizontal!$B245&amp;Horizontal!BG$11,Vertical!$E:$O,BG$10,0))+0</f>
        <v>244.21</v>
      </c>
      <c r="BH245" s="207">
        <f>(VLOOKUP(Horizontal!$C245&amp;Horizontal!$B245&amp;Horizontal!BH$11,Vertical!$E:$O,BH$10,0))+0</f>
        <v>224.55</v>
      </c>
      <c r="BI245" s="207">
        <f>(VLOOKUP(Horizontal!$C245&amp;Horizontal!$B245&amp;Horizontal!BI$11,Vertical!$E:$O,BI$10,0))+0</f>
        <v>203.21</v>
      </c>
      <c r="BJ245" s="209">
        <f>(VLOOKUP(Horizontal!$C245&amp;Horizontal!$B245&amp;Horizontal!BJ$11,Vertical!$E:$O,BJ$10,0))+0</f>
        <v>191.7</v>
      </c>
      <c r="BK245" s="210">
        <f>(VLOOKUP(Horizontal!$C245&amp;Horizontal!$B245&amp;Horizontal!BK$11,Vertical!$E:$O,BK$10,0))+0</f>
        <v>51</v>
      </c>
      <c r="BL245" s="207">
        <f>(VLOOKUP(Horizontal!$C245&amp;Horizontal!$B245&amp;Horizontal!BL$11,Vertical!$E:$O,BL$10,0))+0</f>
        <v>47</v>
      </c>
      <c r="BM245" s="207">
        <f>(VLOOKUP(Horizontal!$C245&amp;Horizontal!$B245&amp;Horizontal!BM$11,Vertical!$E:$O,BM$10,0))+0</f>
        <v>44</v>
      </c>
      <c r="BN245" s="207">
        <f>(VLOOKUP(Horizontal!$C245&amp;Horizontal!$B245&amp;Horizontal!BN$11,Vertical!$E:$O,BN$10,0))+0</f>
        <v>41</v>
      </c>
      <c r="BO245" s="207">
        <f>(VLOOKUP(Horizontal!$C245&amp;Horizontal!$B245&amp;Horizontal!BO$11,Vertical!$E:$O,BO$10,0))+0</f>
        <v>43</v>
      </c>
      <c r="BP245" s="207">
        <f>(VLOOKUP(Horizontal!$C245&amp;Horizontal!$B245&amp;Horizontal!BP$11,Vertical!$E:$O,BP$10,0))+0</f>
        <v>36</v>
      </c>
      <c r="BQ245" s="207">
        <f>(VLOOKUP(Horizontal!$C245&amp;Horizontal!$B245&amp;Horizontal!BQ$11,Vertical!$E:$O,BQ$10,0))+0</f>
        <v>32</v>
      </c>
      <c r="BR245" s="207">
        <f>(VLOOKUP(Horizontal!$C245&amp;Horizontal!$B245&amp;Horizontal!BR$11,Vertical!$E:$O,BR$10,0))+0</f>
        <v>29</v>
      </c>
      <c r="BS245" s="209">
        <f>(VLOOKUP(Horizontal!$C245&amp;Horizontal!$B245&amp;Horizontal!BS$11,Vertical!$E:$O,BS$10,0))+0</f>
        <v>26</v>
      </c>
      <c r="BT245" s="210">
        <f>(VLOOKUP(Horizontal!$C245&amp;Horizontal!$B245&amp;Horizontal!BT$11,Vertical!$E:$O,BT$10,0))+0</f>
        <v>82.14</v>
      </c>
      <c r="BU245" s="207">
        <f>(VLOOKUP(Horizontal!$C245&amp;Horizontal!$B245&amp;Horizontal!BU$11,Vertical!$E:$O,BU$10,0))+0</f>
        <v>0</v>
      </c>
      <c r="BV245" s="207">
        <f>(VLOOKUP(Horizontal!$C245&amp;Horizontal!$B245&amp;Horizontal!BV$11,Vertical!$E:$O,BV$10,0))+0</f>
        <v>0</v>
      </c>
      <c r="BW245" s="207">
        <f>(VLOOKUP(Horizontal!$C245&amp;Horizontal!$B245&amp;Horizontal!BW$11,Vertical!$E:$O,BW$10,0))+0</f>
        <v>27.59</v>
      </c>
      <c r="BX245" s="207">
        <f>(VLOOKUP(Horizontal!$C245&amp;Horizontal!$B245&amp;Horizontal!BX$11,Vertical!$E:$O,BX$10,0))+0</f>
        <v>41.94</v>
      </c>
      <c r="BY245" s="207">
        <f>(VLOOKUP(Horizontal!$C245&amp;Horizontal!$B245&amp;Horizontal!BY$11,Vertical!$E:$O,BY$10,0))+0</f>
        <v>29.03</v>
      </c>
      <c r="BZ245" s="207">
        <f>(VLOOKUP(Horizontal!$C245&amp;Horizontal!$B245&amp;Horizontal!BZ$11,Vertical!$E:$O,BZ$10,0))+0</f>
        <v>26.67</v>
      </c>
      <c r="CA245" s="207">
        <f>(VLOOKUP(Horizontal!$C245&amp;Horizontal!$B245&amp;Horizontal!CA$11,Vertical!$E:$O,CA$10,0))+0</f>
        <v>36.67</v>
      </c>
      <c r="CB245" s="209">
        <f>(VLOOKUP(Horizontal!$C245&amp;Horizontal!$B245&amp;Horizontal!CB$11,Vertical!$E:$O,CB$10,0))+0</f>
        <v>31.03</v>
      </c>
      <c r="CC245" s="210">
        <f>(VLOOKUP(Horizontal!$C245&amp;Horizontal!$B245&amp;Horizontal!CC$11,Vertical!$E:$O,CC$10,0))+0</f>
        <v>10.71</v>
      </c>
      <c r="CD245" s="207">
        <f>(VLOOKUP(Horizontal!$C245&amp;Horizontal!$B245&amp;Horizontal!CD$11,Vertical!$E:$O,CD$10,0))+0</f>
        <v>17.239999999999998</v>
      </c>
      <c r="CE245" s="207">
        <f>(VLOOKUP(Horizontal!$C245&amp;Horizontal!$B245&amp;Horizontal!CE$11,Vertical!$E:$O,CE$10,0))+0</f>
        <v>0</v>
      </c>
      <c r="CF245" s="207">
        <f>(VLOOKUP(Horizontal!$C245&amp;Horizontal!$B245&amp;Horizontal!CF$11,Vertical!$E:$O,CF$10,0))+0</f>
        <v>10.34</v>
      </c>
      <c r="CG245" s="207">
        <f>(VLOOKUP(Horizontal!$C245&amp;Horizontal!$B245&amp;Horizontal!CG$11,Vertical!$E:$O,CG$10,0))+0</f>
        <v>6.45</v>
      </c>
      <c r="CH245" s="207">
        <f>(VLOOKUP(Horizontal!$C245&amp;Horizontal!$B245&amp;Horizontal!CH$11,Vertical!$E:$O,CH$10,0))+0</f>
        <v>38.71</v>
      </c>
      <c r="CI245" s="207">
        <f>(VLOOKUP(Horizontal!$C245&amp;Horizontal!$B245&amp;Horizontal!CI$11,Vertical!$E:$O,CI$10,0))+0</f>
        <v>43.33</v>
      </c>
      <c r="CJ245" s="207">
        <f>(VLOOKUP(Horizontal!$C245&amp;Horizontal!$B245&amp;Horizontal!CJ$11,Vertical!$E:$O,CJ$10,0))+0</f>
        <v>50</v>
      </c>
      <c r="CK245" s="209">
        <f>(VLOOKUP(Horizontal!$C245&amp;Horizontal!$B245&amp;Horizontal!CK$11,Vertical!$E:$O,CK$10,0))+0</f>
        <v>55.17</v>
      </c>
      <c r="CL245" s="210">
        <f>(VLOOKUP(Horizontal!$C245&amp;Horizontal!$B245&amp;Horizontal!CL$11,Vertical!$E:$O,CL$10,0))+0</f>
        <v>7.14</v>
      </c>
      <c r="CM245" s="207">
        <f>(VLOOKUP(Horizontal!$C245&amp;Horizontal!$B245&amp;Horizontal!CM$11,Vertical!$E:$O,CM$10,0))+0</f>
        <v>82.76</v>
      </c>
      <c r="CN245" s="207">
        <f>(VLOOKUP(Horizontal!$C245&amp;Horizontal!$B245&amp;Horizontal!CN$11,Vertical!$E:$O,CN$10,0))+0</f>
        <v>100</v>
      </c>
      <c r="CO245" s="207">
        <f>(VLOOKUP(Horizontal!$C245&amp;Horizontal!$B245&amp;Horizontal!CO$11,Vertical!$E:$O,CO$10,0))+0</f>
        <v>62.07</v>
      </c>
      <c r="CP245" s="207">
        <f>(VLOOKUP(Horizontal!$C245&amp;Horizontal!$B245&amp;Horizontal!CP$11,Vertical!$E:$O,CP$10,0))+0</f>
        <v>51.61</v>
      </c>
      <c r="CQ245" s="207">
        <f>(VLOOKUP(Horizontal!$C245&amp;Horizontal!$B245&amp;Horizontal!CQ$11,Vertical!$E:$O,CQ$10,0))+0</f>
        <v>32.26</v>
      </c>
      <c r="CR245" s="207">
        <f>(VLOOKUP(Horizontal!$C245&amp;Horizontal!$B245&amp;Horizontal!CR$11,Vertical!$E:$O,CR$10,0))+0</f>
        <v>30</v>
      </c>
      <c r="CS245" s="207">
        <f>(VLOOKUP(Horizontal!$C245&amp;Horizontal!$B245&amp;Horizontal!CS$11,Vertical!$E:$O,CS$10,0))+0</f>
        <v>13.33</v>
      </c>
      <c r="CT245" s="207">
        <f>(VLOOKUP(Horizontal!$C245&amp;Horizontal!$B245&amp;Horizontal!CT$11,Vertical!$E:$O,CT$10,0))+0</f>
        <v>13.79</v>
      </c>
      <c r="CU245" s="150"/>
      <c r="CV245" s="211">
        <f t="shared" si="174"/>
        <v>32.47</v>
      </c>
      <c r="CW245" s="190">
        <f t="shared" si="175"/>
        <v>32.840000000000003</v>
      </c>
      <c r="CX245" s="190">
        <f t="shared" si="176"/>
        <v>33.349999999999966</v>
      </c>
      <c r="CY245" s="190">
        <f t="shared" si="177"/>
        <v>34.740000000000009</v>
      </c>
      <c r="CZ245" s="190">
        <f t="shared" si="178"/>
        <v>33.5</v>
      </c>
      <c r="DA245" s="190">
        <f t="shared" si="179"/>
        <v>39.760000000000019</v>
      </c>
      <c r="DB245" s="190">
        <f t="shared" si="180"/>
        <v>35.850000000000023</v>
      </c>
      <c r="DC245" s="190">
        <f t="shared" si="181"/>
        <v>34.900000000000006</v>
      </c>
      <c r="DD245" s="212">
        <f t="shared" si="182"/>
        <v>35.579999999999984</v>
      </c>
      <c r="DE245" s="9">
        <v>170</v>
      </c>
      <c r="DF245" s="212">
        <f t="shared" si="183"/>
        <v>130.91721040189134</v>
      </c>
      <c r="DG245" s="264"/>
      <c r="DH245" s="265"/>
      <c r="DI245" s="265"/>
      <c r="DJ245" s="266"/>
      <c r="DK245" s="190">
        <v>0</v>
      </c>
      <c r="DL245" s="190">
        <v>0</v>
      </c>
      <c r="DM245" s="190">
        <v>0</v>
      </c>
      <c r="DN245" s="212">
        <v>0</v>
      </c>
      <c r="DO245" s="190">
        <v>42.35</v>
      </c>
      <c r="DP245" s="190">
        <v>42.35</v>
      </c>
      <c r="DQ245" s="190">
        <v>42.35</v>
      </c>
      <c r="DR245" s="212">
        <v>42.35</v>
      </c>
      <c r="DS245" s="150"/>
      <c r="DT245" s="190">
        <v>80</v>
      </c>
      <c r="DU245" s="190">
        <v>177</v>
      </c>
      <c r="DV245" s="190">
        <v>250</v>
      </c>
      <c r="DW245" s="190">
        <v>237</v>
      </c>
      <c r="DX245" s="190"/>
      <c r="DY245" s="190"/>
      <c r="DZ245" s="190"/>
      <c r="EA245" s="190"/>
      <c r="EB245" s="190"/>
      <c r="EC245" s="190"/>
      <c r="ED245" s="190">
        <v>215</v>
      </c>
      <c r="EE245" s="190">
        <v>208</v>
      </c>
      <c r="EF245" s="190">
        <v>195</v>
      </c>
      <c r="EG245" s="190">
        <v>175</v>
      </c>
      <c r="EH245" s="212">
        <v>168</v>
      </c>
      <c r="EI245" s="213"/>
      <c r="EJ245" s="211">
        <v>30</v>
      </c>
      <c r="EK245" s="190">
        <v>30</v>
      </c>
      <c r="EL245" s="190">
        <v>30</v>
      </c>
      <c r="EM245" s="190">
        <v>30</v>
      </c>
      <c r="EN245" s="190"/>
      <c r="EO245" s="190"/>
      <c r="EP245" s="190"/>
      <c r="EQ245" s="190"/>
      <c r="ER245" s="190"/>
      <c r="ES245" s="190"/>
      <c r="ET245" s="190">
        <v>35</v>
      </c>
      <c r="EU245" s="190">
        <v>45</v>
      </c>
      <c r="EV245" s="190">
        <v>40</v>
      </c>
      <c r="EW245" s="190">
        <v>40</v>
      </c>
      <c r="EX245" s="212">
        <v>40</v>
      </c>
      <c r="EY245" s="211"/>
      <c r="EZ245" s="75">
        <f t="shared" si="223"/>
        <v>-8.6741016109045839E-3</v>
      </c>
      <c r="FA245" s="89">
        <f t="shared" ref="FA245:FA276" si="228">(FA244)+0</f>
        <v>-0.1</v>
      </c>
      <c r="FB245" s="212"/>
      <c r="FC245" s="213">
        <f t="shared" si="207"/>
        <v>10</v>
      </c>
      <c r="FD245" s="213">
        <f t="shared" si="208"/>
        <v>10</v>
      </c>
      <c r="FE245" s="213">
        <f t="shared" si="209"/>
        <v>10</v>
      </c>
      <c r="FF245" s="213">
        <f t="shared" si="210"/>
        <v>10</v>
      </c>
      <c r="FG245" s="213"/>
      <c r="FH245" s="213"/>
      <c r="FI245" s="213"/>
      <c r="FJ245" s="213"/>
      <c r="FK245" s="213"/>
      <c r="FL245" s="213"/>
      <c r="FM245" s="213">
        <f t="shared" si="211"/>
        <v>15</v>
      </c>
      <c r="FN245" s="213">
        <f t="shared" si="212"/>
        <v>25</v>
      </c>
      <c r="FO245" s="213">
        <f t="shared" si="213"/>
        <v>20</v>
      </c>
      <c r="FP245" s="213">
        <f t="shared" si="214"/>
        <v>20</v>
      </c>
      <c r="FQ245" s="213">
        <f t="shared" si="215"/>
        <v>20</v>
      </c>
      <c r="FR245" s="213"/>
      <c r="FS245" s="211">
        <v>0</v>
      </c>
      <c r="FT245" s="190">
        <v>0</v>
      </c>
      <c r="FU245" s="190">
        <v>0</v>
      </c>
      <c r="FV245" s="190">
        <v>0</v>
      </c>
      <c r="FW245" s="190" t="s">
        <v>13</v>
      </c>
      <c r="FX245" s="190" t="s">
        <v>13</v>
      </c>
      <c r="FY245" s="190" t="s">
        <v>13</v>
      </c>
      <c r="FZ245" s="190" t="s">
        <v>13</v>
      </c>
      <c r="GA245" s="190" t="s">
        <v>13</v>
      </c>
      <c r="GB245" s="190" t="s">
        <v>13</v>
      </c>
      <c r="GC245" s="190">
        <v>0</v>
      </c>
      <c r="GD245" s="190">
        <v>0</v>
      </c>
      <c r="GE245" s="190">
        <v>0</v>
      </c>
      <c r="GF245" s="190">
        <v>0</v>
      </c>
      <c r="GG245" s="212">
        <v>0</v>
      </c>
    </row>
    <row r="246" spans="2:189">
      <c r="B246" s="33">
        <v>43634</v>
      </c>
      <c r="C246" s="30" t="s">
        <v>41</v>
      </c>
      <c r="D246" s="30">
        <v>2019</v>
      </c>
      <c r="E246" s="30" t="str">
        <f t="shared" ref="E246" si="229">D246&amp;C246</f>
        <v>2019S25</v>
      </c>
      <c r="F246" s="30" t="str">
        <f t="shared" si="133"/>
        <v>62019</v>
      </c>
      <c r="G246" s="208" t="str">
        <f>VLOOKUP(Horizontal!$C246&amp;Horizontal!$B246&amp;Horizontal!G$11,Vertical!$E:$O,G$10,0)</f>
        <v>-0,78</v>
      </c>
      <c r="H246" s="207">
        <f>(VLOOKUP(Horizontal!$C246&amp;Horizontal!$B246&amp;Horizontal!H$11,Vertical!$E:$O,H$10,0))+0</f>
        <v>76.78</v>
      </c>
      <c r="I246" s="207">
        <f>(VLOOKUP(Horizontal!$C246&amp;Horizontal!$B246&amp;Horizontal!I$11,Vertical!$E:$O,I$10,0))+0</f>
        <v>156.16</v>
      </c>
      <c r="J246" s="207">
        <f>(VLOOKUP(Horizontal!$C246&amp;Horizontal!$B246&amp;Horizontal!J$11,Vertical!$E:$O,J$10,0))+0</f>
        <v>224.04</v>
      </c>
      <c r="K246" s="207">
        <f>(VLOOKUP(Horizontal!$C246&amp;Horizontal!$B246&amp;Horizontal!K$11,Vertical!$E:$O,K$10,0))+0</f>
        <v>216.94</v>
      </c>
      <c r="L246" s="207">
        <f>(VLOOKUP(Horizontal!$C246&amp;Horizontal!$B246&amp;Horizontal!L$11,Vertical!$E:$O,L$10,0))+0</f>
        <v>204.68</v>
      </c>
      <c r="M246" s="207">
        <f>(VLOOKUP(Horizontal!$C246&amp;Horizontal!$B246&amp;Horizontal!M$11,Vertical!$E:$O,M$10,0))+0</f>
        <v>204.45</v>
      </c>
      <c r="N246" s="207">
        <f>(VLOOKUP(Horizontal!$C246&amp;Horizontal!$B246&amp;Horizontal!N$11,Vertical!$E:$O,N$10,0))+0</f>
        <v>188.87</v>
      </c>
      <c r="O246" s="207">
        <f>(VLOOKUP(Horizontal!$C246&amp;Horizontal!$B246&amp;Horizontal!O$11,Vertical!$E:$O,O$10,0))+0</f>
        <v>168.29</v>
      </c>
      <c r="P246" s="209">
        <f>(VLOOKUP(Horizontal!$C246&amp;Horizontal!$B246&amp;Horizontal!P$11,Vertical!$E:$O,P$10,0))+0</f>
        <v>156.18</v>
      </c>
      <c r="Q246" s="210">
        <f>(VLOOKUP(Horizontal!$C246&amp;Horizontal!$B246&amp;Horizontal!Q$11,Vertical!$E:$O,Q$10,0))+0</f>
        <v>52</v>
      </c>
      <c r="R246" s="207">
        <f>(VLOOKUP(Horizontal!$C246&amp;Horizontal!$B246&amp;Horizontal!R$11,Vertical!$E:$O,R$10,0))+0</f>
        <v>59</v>
      </c>
      <c r="S246" s="207">
        <f>(VLOOKUP(Horizontal!$C246&amp;Horizontal!$B246&amp;Horizontal!S$11,Vertical!$E:$O,S$10,0))+0</f>
        <v>59</v>
      </c>
      <c r="T246" s="207">
        <f>(VLOOKUP(Horizontal!$C246&amp;Horizontal!$B246&amp;Horizontal!T$11,Vertical!$E:$O,T$10,0))+0</f>
        <v>54</v>
      </c>
      <c r="U246" s="207">
        <f>(VLOOKUP(Horizontal!$C246&amp;Horizontal!$B246&amp;Horizontal!U$11,Vertical!$E:$O,U$10,0))+0</f>
        <v>49</v>
      </c>
      <c r="V246" s="207">
        <f>(VLOOKUP(Horizontal!$C246&amp;Horizontal!$B246&amp;Horizontal!V$11,Vertical!$E:$O,V$10,0))+0</f>
        <v>41</v>
      </c>
      <c r="W246" s="207">
        <f>(VLOOKUP(Horizontal!$C246&amp;Horizontal!$B246&amp;Horizontal!W$11,Vertical!$E:$O,W$10,0))+0</f>
        <v>37</v>
      </c>
      <c r="X246" s="207">
        <f>(VLOOKUP(Horizontal!$C246&amp;Horizontal!$B246&amp;Horizontal!X$11,Vertical!$E:$O,X$10,0))+0</f>
        <v>31</v>
      </c>
      <c r="Y246" s="209">
        <f>(VLOOKUP(Horizontal!$C246&amp;Horizontal!$B246&amp;Horizontal!Y$11,Vertical!$E:$O,Y$10,0))+0</f>
        <v>24</v>
      </c>
      <c r="Z246" s="210">
        <f>(VLOOKUP(Horizontal!$C246&amp;Horizontal!$B246&amp;Horizontal!Z$11,Vertical!$E:$O,Z$10,0))+0</f>
        <v>55.56</v>
      </c>
      <c r="AA246" s="207">
        <f>(VLOOKUP(Horizontal!$C246&amp;Horizontal!$B246&amp;Horizontal!AA$11,Vertical!$E:$O,AA$10,0))+0</f>
        <v>100</v>
      </c>
      <c r="AB246" s="207">
        <f>(VLOOKUP(Horizontal!$C246&amp;Horizontal!$B246&amp;Horizontal!AB$11,Vertical!$E:$O,AB$10,0))+0</f>
        <v>96.55</v>
      </c>
      <c r="AC246" s="207">
        <f>(VLOOKUP(Horizontal!$C246&amp;Horizontal!$B246&amp;Horizontal!AC$11,Vertical!$E:$O,AC$10,0))+0</f>
        <v>96.67</v>
      </c>
      <c r="AD246" s="207">
        <f>(VLOOKUP(Horizontal!$C246&amp;Horizontal!$B246&amp;Horizontal!AD$11,Vertical!$E:$O,AD$10,0))+0</f>
        <v>75</v>
      </c>
      <c r="AE246" s="207">
        <f>(VLOOKUP(Horizontal!$C246&amp;Horizontal!$B246&amp;Horizontal!AE$11,Vertical!$E:$O,AE$10,0))+0</f>
        <v>37.14</v>
      </c>
      <c r="AF246" s="207">
        <f>(VLOOKUP(Horizontal!$C246&amp;Horizontal!$B246&amp;Horizontal!AF$11,Vertical!$E:$O,AF$10,0))+0</f>
        <v>15.15</v>
      </c>
      <c r="AG246" s="207">
        <f>(VLOOKUP(Horizontal!$C246&amp;Horizontal!$B246&amp;Horizontal!AG$11,Vertical!$E:$O,AG$10,0))+0</f>
        <v>17.14</v>
      </c>
      <c r="AH246" s="209">
        <f>(VLOOKUP(Horizontal!$C246&amp;Horizontal!$B246&amp;Horizontal!AH$11,Vertical!$E:$O,AH$10,0))+0</f>
        <v>19.350000000000001</v>
      </c>
      <c r="AI246" s="210">
        <f>(VLOOKUP(Horizontal!$C246&amp;Horizontal!$B246&amp;Horizontal!AI$11,Vertical!$E:$O,AI$10,0))+0</f>
        <v>22.22</v>
      </c>
      <c r="AJ246" s="207">
        <f>(VLOOKUP(Horizontal!$C246&amp;Horizontal!$B246&amp;Horizontal!AJ$11,Vertical!$E:$O,AJ$10,0))+0</f>
        <v>0</v>
      </c>
      <c r="AK246" s="207">
        <f>(VLOOKUP(Horizontal!$C246&amp;Horizontal!$B246&amp;Horizontal!AK$11,Vertical!$E:$O,AK$10,0))+0</f>
        <v>0</v>
      </c>
      <c r="AL246" s="207">
        <f>(VLOOKUP(Horizontal!$C246&amp;Horizontal!$B246&amp;Horizontal!AL$11,Vertical!$E:$O,AL$10,0))+0</f>
        <v>3.33</v>
      </c>
      <c r="AM246" s="207">
        <f>(VLOOKUP(Horizontal!$C246&amp;Horizontal!$B246&amp;Horizontal!AM$11,Vertical!$E:$O,AM$10,0))+0</f>
        <v>9.3800000000000008</v>
      </c>
      <c r="AN246" s="207">
        <f>(VLOOKUP(Horizontal!$C246&amp;Horizontal!$B246&amp;Horizontal!AN$11,Vertical!$E:$O,AN$10,0))+0</f>
        <v>28.57</v>
      </c>
      <c r="AO246" s="207">
        <f>(VLOOKUP(Horizontal!$C246&amp;Horizontal!$B246&amp;Horizontal!AO$11,Vertical!$E:$O,AO$10,0))+0</f>
        <v>60.61</v>
      </c>
      <c r="AP246" s="207">
        <f>(VLOOKUP(Horizontal!$C246&amp;Horizontal!$B246&amp;Horizontal!AP$11,Vertical!$E:$O,AP$10,0))+0</f>
        <v>51.43</v>
      </c>
      <c r="AQ246" s="209">
        <f>(VLOOKUP(Horizontal!$C246&amp;Horizontal!$B246&amp;Horizontal!AQ$11,Vertical!$E:$O,AQ$10,0))+0</f>
        <v>54.84</v>
      </c>
      <c r="AR246" s="210">
        <f>(VLOOKUP(Horizontal!$C246&amp;Horizontal!$B246&amp;Horizontal!AR$11,Vertical!$E:$O,AR$10,0))+0</f>
        <v>22.22</v>
      </c>
      <c r="AS246" s="207">
        <f>(VLOOKUP(Horizontal!$C246&amp;Horizontal!$B246&amp;Horizontal!AS$11,Vertical!$E:$O,AS$10,0))+0</f>
        <v>0</v>
      </c>
      <c r="AT246" s="207">
        <f>(VLOOKUP(Horizontal!$C246&amp;Horizontal!$B246&amp;Horizontal!AT$11,Vertical!$E:$O,AT$10,0))+0</f>
        <v>3.45</v>
      </c>
      <c r="AU246" s="207">
        <f>(VLOOKUP(Horizontal!$C246&amp;Horizontal!$B246&amp;Horizontal!AU$11,Vertical!$E:$O,AU$10,0))+0</f>
        <v>0</v>
      </c>
      <c r="AV246" s="207">
        <f>(VLOOKUP(Horizontal!$C246&amp;Horizontal!$B246&amp;Horizontal!AV$11,Vertical!$E:$O,AV$10,0))+0</f>
        <v>15.63</v>
      </c>
      <c r="AW246" s="207">
        <f>(VLOOKUP(Horizontal!$C246&amp;Horizontal!$B246&amp;Horizontal!AW$11,Vertical!$E:$O,AW$10,0))+0</f>
        <v>34.29</v>
      </c>
      <c r="AX246" s="207">
        <f>(VLOOKUP(Horizontal!$C246&amp;Horizontal!$B246&amp;Horizontal!AX$11,Vertical!$E:$O,AX$10,0))+0</f>
        <v>24.24</v>
      </c>
      <c r="AY246" s="207">
        <f>(VLOOKUP(Horizontal!$C246&amp;Horizontal!$B246&amp;Horizontal!AY$11,Vertical!$E:$O,AY$10,0))+0</f>
        <v>31.43</v>
      </c>
      <c r="AZ246" s="209">
        <f>(VLOOKUP(Horizontal!$C246&amp;Horizontal!$B246&amp;Horizontal!AZ$11,Vertical!$E:$O,AZ$10,0))+0</f>
        <v>25.81</v>
      </c>
      <c r="BA246" s="208">
        <f>(VLOOKUP(Horizontal!$C246&amp;Horizontal!$B246&amp;Horizontal!BA$11,Vertical!$E:$O,BA$10,0))+0</f>
        <v>30.41</v>
      </c>
      <c r="BB246" s="210">
        <f>(VLOOKUP(Horizontal!$C246&amp;Horizontal!$B246&amp;Horizontal!BB$11,Vertical!$E:$O,BB$10,0))+0</f>
        <v>108.37</v>
      </c>
      <c r="BC246" s="207">
        <f>(VLOOKUP(Horizontal!$C246&amp;Horizontal!$B246&amp;Horizontal!BC$11,Vertical!$E:$O,BC$10,0))+0</f>
        <v>188.79</v>
      </c>
      <c r="BD246" s="207">
        <f>(VLOOKUP(Horizontal!$C246&amp;Horizontal!$B246&amp;Horizontal!BD$11,Vertical!$E:$O,BD$10,0))+0</f>
        <v>258.14</v>
      </c>
      <c r="BE246" s="207">
        <f>(VLOOKUP(Horizontal!$C246&amp;Horizontal!$B246&amp;Horizontal!BE$11,Vertical!$E:$O,BE$10,0))+0</f>
        <v>250.07</v>
      </c>
      <c r="BF246" s="207">
        <f>(VLOOKUP(Horizontal!$C246&amp;Horizontal!$B246&amp;Horizontal!BF$11,Vertical!$E:$O,BF$10,0))+0</f>
        <v>239.07</v>
      </c>
      <c r="BG246" s="207">
        <f>(VLOOKUP(Horizontal!$C246&amp;Horizontal!$B246&amp;Horizontal!BG$11,Vertical!$E:$O,BG$10,0))+0</f>
        <v>244.12</v>
      </c>
      <c r="BH246" s="207">
        <f>(VLOOKUP(Horizontal!$C246&amp;Horizontal!$B246&amp;Horizontal!BH$11,Vertical!$E:$O,BH$10,0))+0</f>
        <v>224.45</v>
      </c>
      <c r="BI246" s="207">
        <f>(VLOOKUP(Horizontal!$C246&amp;Horizontal!$B246&amp;Horizontal!BI$11,Vertical!$E:$O,BI$10,0))+0</f>
        <v>202.8</v>
      </c>
      <c r="BJ246" s="209">
        <f>(VLOOKUP(Horizontal!$C246&amp;Horizontal!$B246&amp;Horizontal!BJ$11,Vertical!$E:$O,BJ$10,0))+0</f>
        <v>191.82</v>
      </c>
      <c r="BK246" s="210">
        <f>(VLOOKUP(Horizontal!$C246&amp;Horizontal!$B246&amp;Horizontal!BK$11,Vertical!$E:$O,BK$10,0))+0</f>
        <v>52</v>
      </c>
      <c r="BL246" s="207">
        <f>(VLOOKUP(Horizontal!$C246&amp;Horizontal!$B246&amp;Horizontal!BL$11,Vertical!$E:$O,BL$10,0))+0</f>
        <v>51</v>
      </c>
      <c r="BM246" s="207">
        <f>(VLOOKUP(Horizontal!$C246&amp;Horizontal!$B246&amp;Horizontal!BM$11,Vertical!$E:$O,BM$10,0))+0</f>
        <v>48</v>
      </c>
      <c r="BN246" s="207">
        <f>(VLOOKUP(Horizontal!$C246&amp;Horizontal!$B246&amp;Horizontal!BN$11,Vertical!$E:$O,BN$10,0))+0</f>
        <v>44</v>
      </c>
      <c r="BO246" s="207">
        <f>(VLOOKUP(Horizontal!$C246&amp;Horizontal!$B246&amp;Horizontal!BO$11,Vertical!$E:$O,BO$10,0))+0</f>
        <v>42</v>
      </c>
      <c r="BP246" s="207">
        <f>(VLOOKUP(Horizontal!$C246&amp;Horizontal!$B246&amp;Horizontal!BP$11,Vertical!$E:$O,BP$10,0))+0</f>
        <v>37</v>
      </c>
      <c r="BQ246" s="207">
        <f>(VLOOKUP(Horizontal!$C246&amp;Horizontal!$B246&amp;Horizontal!BQ$11,Vertical!$E:$O,BQ$10,0))+0</f>
        <v>31</v>
      </c>
      <c r="BR246" s="207">
        <f>(VLOOKUP(Horizontal!$C246&amp;Horizontal!$B246&amp;Horizontal!BR$11,Vertical!$E:$O,BR$10,0))+0</f>
        <v>27</v>
      </c>
      <c r="BS246" s="209">
        <f>(VLOOKUP(Horizontal!$C246&amp;Horizontal!$B246&amp;Horizontal!BS$11,Vertical!$E:$O,BS$10,0))+0</f>
        <v>22</v>
      </c>
      <c r="BT246" s="210">
        <f>(VLOOKUP(Horizontal!$C246&amp;Horizontal!$B246&amp;Horizontal!BT$11,Vertical!$E:$O,BT$10,0))+0</f>
        <v>61.54</v>
      </c>
      <c r="BU246" s="207">
        <f>(VLOOKUP(Horizontal!$C246&amp;Horizontal!$B246&amp;Horizontal!BU$11,Vertical!$E:$O,BU$10,0))+0</f>
        <v>84.62</v>
      </c>
      <c r="BV246" s="207">
        <f>(VLOOKUP(Horizontal!$C246&amp;Horizontal!$B246&amp;Horizontal!BV$11,Vertical!$E:$O,BV$10,0))+0</f>
        <v>84</v>
      </c>
      <c r="BW246" s="207">
        <f>(VLOOKUP(Horizontal!$C246&amp;Horizontal!$B246&amp;Horizontal!BW$11,Vertical!$E:$O,BW$10,0))+0</f>
        <v>87.5</v>
      </c>
      <c r="BX246" s="207">
        <f>(VLOOKUP(Horizontal!$C246&amp;Horizontal!$B246&amp;Horizontal!BX$11,Vertical!$E:$O,BX$10,0))+0</f>
        <v>68</v>
      </c>
      <c r="BY246" s="207">
        <f>(VLOOKUP(Horizontal!$C246&amp;Horizontal!$B246&amp;Horizontal!BY$11,Vertical!$E:$O,BY$10,0))+0</f>
        <v>48.15</v>
      </c>
      <c r="BZ246" s="207">
        <f>(VLOOKUP(Horizontal!$C246&amp;Horizontal!$B246&amp;Horizontal!BZ$11,Vertical!$E:$O,BZ$10,0))+0</f>
        <v>24</v>
      </c>
      <c r="CA246" s="207">
        <f>(VLOOKUP(Horizontal!$C246&amp;Horizontal!$B246&amp;Horizontal!CA$11,Vertical!$E:$O,CA$10,0))+0</f>
        <v>26.92</v>
      </c>
      <c r="CB246" s="209">
        <f>(VLOOKUP(Horizontal!$C246&amp;Horizontal!$B246&amp;Horizontal!CB$11,Vertical!$E:$O,CB$10,0))+0</f>
        <v>20.83</v>
      </c>
      <c r="CC246" s="210">
        <f>(VLOOKUP(Horizontal!$C246&amp;Horizontal!$B246&amp;Horizontal!CC$11,Vertical!$E:$O,CC$10,0))+0</f>
        <v>15.38</v>
      </c>
      <c r="CD246" s="207">
        <f>(VLOOKUP(Horizontal!$C246&amp;Horizontal!$B246&amp;Horizontal!CD$11,Vertical!$E:$O,CD$10,0))+0</f>
        <v>3.85</v>
      </c>
      <c r="CE246" s="207">
        <f>(VLOOKUP(Horizontal!$C246&amp;Horizontal!$B246&amp;Horizontal!CE$11,Vertical!$E:$O,CE$10,0))+0</f>
        <v>0</v>
      </c>
      <c r="CF246" s="207">
        <f>(VLOOKUP(Horizontal!$C246&amp;Horizontal!$B246&amp;Horizontal!CF$11,Vertical!$E:$O,CF$10,0))+0</f>
        <v>0</v>
      </c>
      <c r="CG246" s="207">
        <f>(VLOOKUP(Horizontal!$C246&amp;Horizontal!$B246&amp;Horizontal!CG$11,Vertical!$E:$O,CG$10,0))+0</f>
        <v>20</v>
      </c>
      <c r="CH246" s="207">
        <f>(VLOOKUP(Horizontal!$C246&amp;Horizontal!$B246&amp;Horizontal!CH$11,Vertical!$E:$O,CH$10,0))+0</f>
        <v>29.63</v>
      </c>
      <c r="CI246" s="207">
        <f>(VLOOKUP(Horizontal!$C246&amp;Horizontal!$B246&amp;Horizontal!CI$11,Vertical!$E:$O,CI$10,0))+0</f>
        <v>56</v>
      </c>
      <c r="CJ246" s="207">
        <f>(VLOOKUP(Horizontal!$C246&amp;Horizontal!$B246&amp;Horizontal!CJ$11,Vertical!$E:$O,CJ$10,0))+0</f>
        <v>38.46</v>
      </c>
      <c r="CK246" s="209">
        <f>(VLOOKUP(Horizontal!$C246&amp;Horizontal!$B246&amp;Horizontal!CK$11,Vertical!$E:$O,CK$10,0))+0</f>
        <v>54.17</v>
      </c>
      <c r="CL246" s="210">
        <f>(VLOOKUP(Horizontal!$C246&amp;Horizontal!$B246&amp;Horizontal!CL$11,Vertical!$E:$O,CL$10,0))+0</f>
        <v>23.08</v>
      </c>
      <c r="CM246" s="207">
        <f>(VLOOKUP(Horizontal!$C246&amp;Horizontal!$B246&amp;Horizontal!CM$11,Vertical!$E:$O,CM$10,0))+0</f>
        <v>11.54</v>
      </c>
      <c r="CN246" s="207">
        <f>(VLOOKUP(Horizontal!$C246&amp;Horizontal!$B246&amp;Horizontal!CN$11,Vertical!$E:$O,CN$10,0))+0</f>
        <v>16</v>
      </c>
      <c r="CO246" s="207">
        <f>(VLOOKUP(Horizontal!$C246&amp;Horizontal!$B246&amp;Horizontal!CO$11,Vertical!$E:$O,CO$10,0))+0</f>
        <v>12.5</v>
      </c>
      <c r="CP246" s="207">
        <f>(VLOOKUP(Horizontal!$C246&amp;Horizontal!$B246&amp;Horizontal!CP$11,Vertical!$E:$O,CP$10,0))+0</f>
        <v>12</v>
      </c>
      <c r="CQ246" s="207">
        <f>(VLOOKUP(Horizontal!$C246&amp;Horizontal!$B246&amp;Horizontal!CQ$11,Vertical!$E:$O,CQ$10,0))+0</f>
        <v>22.22</v>
      </c>
      <c r="CR246" s="207">
        <f>(VLOOKUP(Horizontal!$C246&amp;Horizontal!$B246&amp;Horizontal!CR$11,Vertical!$E:$O,CR$10,0))+0</f>
        <v>20</v>
      </c>
      <c r="CS246" s="207">
        <f>(VLOOKUP(Horizontal!$C246&amp;Horizontal!$B246&amp;Horizontal!CS$11,Vertical!$E:$O,CS$10,0))+0</f>
        <v>34.619999999999997</v>
      </c>
      <c r="CT246" s="207">
        <f>(VLOOKUP(Horizontal!$C246&amp;Horizontal!$B246&amp;Horizontal!CT$11,Vertical!$E:$O,CT$10,0))+0</f>
        <v>25</v>
      </c>
      <c r="CU246" s="150"/>
      <c r="CV246" s="211">
        <f t="shared" si="174"/>
        <v>31.590000000000003</v>
      </c>
      <c r="CW246" s="190">
        <f t="shared" si="175"/>
        <v>32.629999999999995</v>
      </c>
      <c r="CX246" s="190">
        <f t="shared" si="176"/>
        <v>34.099999999999994</v>
      </c>
      <c r="CY246" s="190">
        <f t="shared" si="177"/>
        <v>33.129999999999995</v>
      </c>
      <c r="CZ246" s="190">
        <f t="shared" si="178"/>
        <v>34.389999999999986</v>
      </c>
      <c r="DA246" s="190">
        <f t="shared" si="179"/>
        <v>39.670000000000016</v>
      </c>
      <c r="DB246" s="190">
        <f t="shared" si="180"/>
        <v>35.579999999999984</v>
      </c>
      <c r="DC246" s="190">
        <f t="shared" si="181"/>
        <v>34.510000000000019</v>
      </c>
      <c r="DD246" s="212">
        <f t="shared" si="182"/>
        <v>35.639999999999986</v>
      </c>
      <c r="DE246" s="9">
        <v>170</v>
      </c>
      <c r="DF246" s="212">
        <f t="shared" si="183"/>
        <v>131.67721040189133</v>
      </c>
      <c r="DG246" s="264"/>
      <c r="DH246" s="265"/>
      <c r="DI246" s="265"/>
      <c r="DJ246" s="266"/>
      <c r="DK246" s="190">
        <v>69.7</v>
      </c>
      <c r="DL246" s="190">
        <v>69.7</v>
      </c>
      <c r="DM246" s="190">
        <v>69.7</v>
      </c>
      <c r="DN246" s="212">
        <v>69.7</v>
      </c>
      <c r="DO246" s="190">
        <v>78.42</v>
      </c>
      <c r="DP246" s="190">
        <v>78.42</v>
      </c>
      <c r="DQ246" s="190">
        <v>78.42</v>
      </c>
      <c r="DR246" s="212">
        <v>78.42</v>
      </c>
      <c r="DS246" s="150"/>
      <c r="DT246" s="190">
        <v>77</v>
      </c>
      <c r="DU246" s="190">
        <v>152</v>
      </c>
      <c r="DV246" s="190">
        <v>212</v>
      </c>
      <c r="DW246" s="190">
        <v>207</v>
      </c>
      <c r="DX246" s="190"/>
      <c r="DY246" s="190"/>
      <c r="DZ246" s="190">
        <v>190</v>
      </c>
      <c r="EA246" s="190">
        <v>200</v>
      </c>
      <c r="EB246" s="190"/>
      <c r="EC246" s="190"/>
      <c r="ED246" s="190">
        <v>200</v>
      </c>
      <c r="EE246" s="190">
        <v>205</v>
      </c>
      <c r="EF246" s="190">
        <v>195</v>
      </c>
      <c r="EG246" s="190">
        <v>170</v>
      </c>
      <c r="EH246" s="212">
        <v>165</v>
      </c>
      <c r="EI246" s="213"/>
      <c r="EJ246" s="211">
        <v>30</v>
      </c>
      <c r="EK246" s="190">
        <v>30</v>
      </c>
      <c r="EL246" s="190">
        <v>30</v>
      </c>
      <c r="EM246" s="190">
        <v>30</v>
      </c>
      <c r="EN246" s="190"/>
      <c r="EO246" s="190"/>
      <c r="EP246" s="190">
        <v>30</v>
      </c>
      <c r="EQ246" s="190">
        <v>30</v>
      </c>
      <c r="ER246" s="190"/>
      <c r="ES246" s="190"/>
      <c r="ET246" s="190">
        <v>35</v>
      </c>
      <c r="EU246" s="190">
        <v>50</v>
      </c>
      <c r="EV246" s="190">
        <v>40</v>
      </c>
      <c r="EW246" s="190">
        <v>45</v>
      </c>
      <c r="EX246" s="212">
        <v>35</v>
      </c>
      <c r="EY246" s="211"/>
      <c r="EZ246" s="75">
        <f t="shared" si="223"/>
        <v>-1.0028284906145539E-2</v>
      </c>
      <c r="FA246" s="89">
        <f t="shared" si="228"/>
        <v>-0.1</v>
      </c>
      <c r="FB246" s="212"/>
      <c r="FC246" s="213">
        <f t="shared" si="207"/>
        <v>10</v>
      </c>
      <c r="FD246" s="213">
        <f t="shared" si="208"/>
        <v>10</v>
      </c>
      <c r="FE246" s="213">
        <f t="shared" si="209"/>
        <v>10</v>
      </c>
      <c r="FF246" s="213">
        <f t="shared" si="210"/>
        <v>10</v>
      </c>
      <c r="FG246" s="213"/>
      <c r="FH246" s="213"/>
      <c r="FI246" s="213"/>
      <c r="FJ246" s="213"/>
      <c r="FK246" s="213"/>
      <c r="FL246" s="213"/>
      <c r="FM246" s="213">
        <f t="shared" si="211"/>
        <v>15</v>
      </c>
      <c r="FN246" s="213">
        <f t="shared" si="212"/>
        <v>30</v>
      </c>
      <c r="FO246" s="213">
        <f t="shared" si="213"/>
        <v>20</v>
      </c>
      <c r="FP246" s="213">
        <f t="shared" si="214"/>
        <v>25</v>
      </c>
      <c r="FQ246" s="213">
        <f t="shared" si="215"/>
        <v>15</v>
      </c>
      <c r="FR246" s="213"/>
      <c r="FS246" s="211">
        <v>0</v>
      </c>
      <c r="FT246" s="190">
        <v>0</v>
      </c>
      <c r="FU246" s="190">
        <v>0</v>
      </c>
      <c r="FV246" s="190">
        <v>0</v>
      </c>
      <c r="FW246" s="190" t="s">
        <v>13</v>
      </c>
      <c r="FX246" s="190" t="s">
        <v>13</v>
      </c>
      <c r="FY246" s="190" t="s">
        <v>13</v>
      </c>
      <c r="FZ246" s="190" t="s">
        <v>13</v>
      </c>
      <c r="GA246" s="190" t="s">
        <v>13</v>
      </c>
      <c r="GB246" s="190" t="s">
        <v>13</v>
      </c>
      <c r="GC246" s="190">
        <v>0</v>
      </c>
      <c r="GD246" s="190">
        <v>0</v>
      </c>
      <c r="GE246" s="190">
        <v>0</v>
      </c>
      <c r="GF246" s="190">
        <v>0</v>
      </c>
      <c r="GG246" s="212">
        <v>0</v>
      </c>
    </row>
    <row r="247" spans="2:189">
      <c r="B247" s="33">
        <v>43641</v>
      </c>
      <c r="C247" s="30" t="s">
        <v>40</v>
      </c>
      <c r="D247" s="30">
        <v>2019</v>
      </c>
      <c r="E247" s="30" t="str">
        <f t="shared" ref="E247" si="230">D247&amp;C247</f>
        <v>2019S26</v>
      </c>
      <c r="F247" s="30" t="str">
        <f t="shared" si="133"/>
        <v>6Final2019</v>
      </c>
      <c r="G247" s="208" t="str">
        <f>VLOOKUP(Horizontal!$C247&amp;Horizontal!$B247&amp;Horizontal!G$11,Vertical!$E:$O,G$10,0)</f>
        <v>-0,58</v>
      </c>
      <c r="H247" s="207">
        <f>(VLOOKUP(Horizontal!$C247&amp;Horizontal!$B247&amp;Horizontal!H$11,Vertical!$E:$O,H$10,0))+0</f>
        <v>76.59</v>
      </c>
      <c r="I247" s="207">
        <f>(VLOOKUP(Horizontal!$C247&amp;Horizontal!$B247&amp;Horizontal!I$11,Vertical!$E:$O,I$10,0))+0</f>
        <v>157.37</v>
      </c>
      <c r="J247" s="207">
        <f>(VLOOKUP(Horizontal!$C247&amp;Horizontal!$B247&amp;Horizontal!J$11,Vertical!$E:$O,J$10,0))+0</f>
        <v>211.35</v>
      </c>
      <c r="K247" s="207">
        <f>(VLOOKUP(Horizontal!$C247&amp;Horizontal!$B247&amp;Horizontal!K$11,Vertical!$E:$O,K$10,0))+0</f>
        <v>206.59</v>
      </c>
      <c r="L247" s="207">
        <f>(VLOOKUP(Horizontal!$C247&amp;Horizontal!$B247&amp;Horizontal!L$11,Vertical!$E:$O,L$10,0))+0</f>
        <v>198.22</v>
      </c>
      <c r="M247" s="207">
        <f>(VLOOKUP(Horizontal!$C247&amp;Horizontal!$B247&amp;Horizontal!M$11,Vertical!$E:$O,M$10,0))+0</f>
        <v>204.85</v>
      </c>
      <c r="N247" s="207">
        <f>(VLOOKUP(Horizontal!$C247&amp;Horizontal!$B247&amp;Horizontal!N$11,Vertical!$E:$O,N$10,0))+0</f>
        <v>189.29</v>
      </c>
      <c r="O247" s="207">
        <f>(VLOOKUP(Horizontal!$C247&amp;Horizontal!$B247&amp;Horizontal!O$11,Vertical!$E:$O,O$10,0))+0</f>
        <v>168.67</v>
      </c>
      <c r="P247" s="209">
        <f>(VLOOKUP(Horizontal!$C247&amp;Horizontal!$B247&amp;Horizontal!P$11,Vertical!$E:$O,P$10,0))+0</f>
        <v>156.16999999999999</v>
      </c>
      <c r="Q247" s="210">
        <f>(VLOOKUP(Horizontal!$C247&amp;Horizontal!$B247&amp;Horizontal!Q$11,Vertical!$E:$O,Q$10,0))+0</f>
        <v>55</v>
      </c>
      <c r="R247" s="207">
        <f>(VLOOKUP(Horizontal!$C247&amp;Horizontal!$B247&amp;Horizontal!R$11,Vertical!$E:$O,R$10,0))+0</f>
        <v>60</v>
      </c>
      <c r="S247" s="207">
        <f>(VLOOKUP(Horizontal!$C247&amp;Horizontal!$B247&amp;Horizontal!S$11,Vertical!$E:$O,S$10,0))+0</f>
        <v>60</v>
      </c>
      <c r="T247" s="207">
        <f>(VLOOKUP(Horizontal!$C247&amp;Horizontal!$B247&amp;Horizontal!T$11,Vertical!$E:$O,T$10,0))+0</f>
        <v>58</v>
      </c>
      <c r="U247" s="207">
        <f>(VLOOKUP(Horizontal!$C247&amp;Horizontal!$B247&amp;Horizontal!U$11,Vertical!$E:$O,U$10,0))+0</f>
        <v>53</v>
      </c>
      <c r="V247" s="207">
        <f>(VLOOKUP(Horizontal!$C247&amp;Horizontal!$B247&amp;Horizontal!V$11,Vertical!$E:$O,V$10,0))+0</f>
        <v>44</v>
      </c>
      <c r="W247" s="207">
        <f>(VLOOKUP(Horizontal!$C247&amp;Horizontal!$B247&amp;Horizontal!W$11,Vertical!$E:$O,W$10,0))+0</f>
        <v>40</v>
      </c>
      <c r="X247" s="207">
        <f>(VLOOKUP(Horizontal!$C247&amp;Horizontal!$B247&amp;Horizontal!X$11,Vertical!$E:$O,X$10,0))+0</f>
        <v>34</v>
      </c>
      <c r="Y247" s="209">
        <f>(VLOOKUP(Horizontal!$C247&amp;Horizontal!$B247&amp;Horizontal!Y$11,Vertical!$E:$O,Y$10,0))+0</f>
        <v>28</v>
      </c>
      <c r="Z247" s="210">
        <f>(VLOOKUP(Horizontal!$C247&amp;Horizontal!$B247&amp;Horizontal!Z$11,Vertical!$E:$O,Z$10,0))+0</f>
        <v>36.11</v>
      </c>
      <c r="AA247" s="207">
        <f>(VLOOKUP(Horizontal!$C247&amp;Horizontal!$B247&amp;Horizontal!AA$11,Vertical!$E:$O,AA$10,0))+0</f>
        <v>35.29</v>
      </c>
      <c r="AB247" s="207">
        <f>(VLOOKUP(Horizontal!$C247&amp;Horizontal!$B247&amp;Horizontal!AB$11,Vertical!$E:$O,AB$10,0))+0</f>
        <v>96.77</v>
      </c>
      <c r="AC247" s="207">
        <f>(VLOOKUP(Horizontal!$C247&amp;Horizontal!$B247&amp;Horizontal!AC$11,Vertical!$E:$O,AC$10,0))+0</f>
        <v>96.88</v>
      </c>
      <c r="AD247" s="207">
        <f>(VLOOKUP(Horizontal!$C247&amp;Horizontal!$B247&amp;Horizontal!AD$11,Vertical!$E:$O,AD$10,0))+0</f>
        <v>90.91</v>
      </c>
      <c r="AE247" s="207">
        <f>(VLOOKUP(Horizontal!$C247&amp;Horizontal!$B247&amp;Horizontal!AE$11,Vertical!$E:$O,AE$10,0))+0</f>
        <v>33.33</v>
      </c>
      <c r="AF247" s="207">
        <f>(VLOOKUP(Horizontal!$C247&amp;Horizontal!$B247&amp;Horizontal!AF$11,Vertical!$E:$O,AF$10,0))+0</f>
        <v>11.43</v>
      </c>
      <c r="AG247" s="207">
        <f>(VLOOKUP(Horizontal!$C247&amp;Horizontal!$B247&amp;Horizontal!AG$11,Vertical!$E:$O,AG$10,0))+0</f>
        <v>22.86</v>
      </c>
      <c r="AH247" s="209">
        <f>(VLOOKUP(Horizontal!$C247&amp;Horizontal!$B247&amp;Horizontal!AH$11,Vertical!$E:$O,AH$10,0))+0</f>
        <v>12.9</v>
      </c>
      <c r="AI247" s="210">
        <f>(VLOOKUP(Horizontal!$C247&amp;Horizontal!$B247&amp;Horizontal!AI$11,Vertical!$E:$O,AI$10,0))+0</f>
        <v>36.11</v>
      </c>
      <c r="AJ247" s="207">
        <f>(VLOOKUP(Horizontal!$C247&amp;Horizontal!$B247&amp;Horizontal!AJ$11,Vertical!$E:$O,AJ$10,0))+0</f>
        <v>11.76</v>
      </c>
      <c r="AK247" s="207">
        <f>(VLOOKUP(Horizontal!$C247&amp;Horizontal!$B247&amp;Horizontal!AK$11,Vertical!$E:$O,AK$10,0))+0</f>
        <v>0</v>
      </c>
      <c r="AL247" s="207">
        <f>(VLOOKUP(Horizontal!$C247&amp;Horizontal!$B247&amp;Horizontal!AL$11,Vertical!$E:$O,AL$10,0))+0</f>
        <v>3.13</v>
      </c>
      <c r="AM247" s="207">
        <f>(VLOOKUP(Horizontal!$C247&amp;Horizontal!$B247&amp;Horizontal!AM$11,Vertical!$E:$O,AM$10,0))+0</f>
        <v>6.06</v>
      </c>
      <c r="AN247" s="207">
        <f>(VLOOKUP(Horizontal!$C247&amp;Horizontal!$B247&amp;Horizontal!AN$11,Vertical!$E:$O,AN$10,0))+0</f>
        <v>36.11</v>
      </c>
      <c r="AO247" s="207">
        <f>(VLOOKUP(Horizontal!$C247&amp;Horizontal!$B247&amp;Horizontal!AO$11,Vertical!$E:$O,AO$10,0))+0</f>
        <v>57.14</v>
      </c>
      <c r="AP247" s="207">
        <f>(VLOOKUP(Horizontal!$C247&amp;Horizontal!$B247&amp;Horizontal!AP$11,Vertical!$E:$O,AP$10,0))+0</f>
        <v>60</v>
      </c>
      <c r="AQ247" s="209">
        <f>(VLOOKUP(Horizontal!$C247&amp;Horizontal!$B247&amp;Horizontal!AQ$11,Vertical!$E:$O,AQ$10,0))+0</f>
        <v>64.52</v>
      </c>
      <c r="AR247" s="210">
        <f>(VLOOKUP(Horizontal!$C247&amp;Horizontal!$B247&amp;Horizontal!AR$11,Vertical!$E:$O,AR$10,0))+0</f>
        <v>27.78</v>
      </c>
      <c r="AS247" s="207">
        <f>(VLOOKUP(Horizontal!$C247&amp;Horizontal!$B247&amp;Horizontal!AS$11,Vertical!$E:$O,AS$10,0))+0</f>
        <v>52.94</v>
      </c>
      <c r="AT247" s="207">
        <f>(VLOOKUP(Horizontal!$C247&amp;Horizontal!$B247&amp;Horizontal!AT$11,Vertical!$E:$O,AT$10,0))+0</f>
        <v>3.23</v>
      </c>
      <c r="AU247" s="207">
        <f>(VLOOKUP(Horizontal!$C247&amp;Horizontal!$B247&amp;Horizontal!AU$11,Vertical!$E:$O,AU$10,0))+0</f>
        <v>0</v>
      </c>
      <c r="AV247" s="207">
        <f>(VLOOKUP(Horizontal!$C247&amp;Horizontal!$B247&amp;Horizontal!AV$11,Vertical!$E:$O,AV$10,0))+0</f>
        <v>3.03</v>
      </c>
      <c r="AW247" s="207">
        <f>(VLOOKUP(Horizontal!$C247&amp;Horizontal!$B247&amp;Horizontal!AW$11,Vertical!$E:$O,AW$10,0))+0</f>
        <v>30.56</v>
      </c>
      <c r="AX247" s="207">
        <f>(VLOOKUP(Horizontal!$C247&amp;Horizontal!$B247&amp;Horizontal!AX$11,Vertical!$E:$O,AX$10,0))+0</f>
        <v>31.43</v>
      </c>
      <c r="AY247" s="207">
        <f>(VLOOKUP(Horizontal!$C247&amp;Horizontal!$B247&amp;Horizontal!AY$11,Vertical!$E:$O,AY$10,0))+0</f>
        <v>17.14</v>
      </c>
      <c r="AZ247" s="209">
        <f>(VLOOKUP(Horizontal!$C247&amp;Horizontal!$B247&amp;Horizontal!AZ$11,Vertical!$E:$O,AZ$10,0))+0</f>
        <v>22.58</v>
      </c>
      <c r="BA247" s="208">
        <f>(VLOOKUP(Horizontal!$C247&amp;Horizontal!$B247&amp;Horizontal!BA$11,Vertical!$E:$O,BA$10,0))+0</f>
        <v>30.74</v>
      </c>
      <c r="BB247" s="210">
        <f>(VLOOKUP(Horizontal!$C247&amp;Horizontal!$B247&amp;Horizontal!BB$11,Vertical!$E:$O,BB$10,0))+0</f>
        <v>108.34</v>
      </c>
      <c r="BC247" s="207">
        <f>(VLOOKUP(Horizontal!$C247&amp;Horizontal!$B247&amp;Horizontal!BC$11,Vertical!$E:$O,BC$10,0))+0</f>
        <v>189.57</v>
      </c>
      <c r="BD247" s="207">
        <f>(VLOOKUP(Horizontal!$C247&amp;Horizontal!$B247&amp;Horizontal!BD$11,Vertical!$E:$O,BD$10,0))+0</f>
        <v>244.55</v>
      </c>
      <c r="BE247" s="207">
        <f>(VLOOKUP(Horizontal!$C247&amp;Horizontal!$B247&amp;Horizontal!BE$11,Vertical!$E:$O,BE$10,0))+0</f>
        <v>240.83</v>
      </c>
      <c r="BF247" s="207">
        <f>(VLOOKUP(Horizontal!$C247&amp;Horizontal!$B247&amp;Horizontal!BF$11,Vertical!$E:$O,BF$10,0))+0</f>
        <v>231.76</v>
      </c>
      <c r="BG247" s="207">
        <f>(VLOOKUP(Horizontal!$C247&amp;Horizontal!$B247&amp;Horizontal!BG$11,Vertical!$E:$O,BG$10,0))+0</f>
        <v>244.37</v>
      </c>
      <c r="BH247" s="207">
        <f>(VLOOKUP(Horizontal!$C247&amp;Horizontal!$B247&amp;Horizontal!BH$11,Vertical!$E:$O,BH$10,0))+0</f>
        <v>225.3</v>
      </c>
      <c r="BI247" s="207">
        <f>(VLOOKUP(Horizontal!$C247&amp;Horizontal!$B247&amp;Horizontal!BI$11,Vertical!$E:$O,BI$10,0))+0</f>
        <v>203.77</v>
      </c>
      <c r="BJ247" s="209">
        <f>(VLOOKUP(Horizontal!$C247&amp;Horizontal!$B247&amp;Horizontal!BJ$11,Vertical!$E:$O,BJ$10,0))+0</f>
        <v>191.89</v>
      </c>
      <c r="BK247" s="210">
        <f>(VLOOKUP(Horizontal!$C247&amp;Horizontal!$B247&amp;Horizontal!BK$11,Vertical!$E:$O,BK$10,0))+0</f>
        <v>54</v>
      </c>
      <c r="BL247" s="207">
        <f>(VLOOKUP(Horizontal!$C247&amp;Horizontal!$B247&amp;Horizontal!BL$11,Vertical!$E:$O,BL$10,0))+0</f>
        <v>53</v>
      </c>
      <c r="BM247" s="207">
        <f>(VLOOKUP(Horizontal!$C247&amp;Horizontal!$B247&amp;Horizontal!BM$11,Vertical!$E:$O,BM$10,0))+0</f>
        <v>51</v>
      </c>
      <c r="BN247" s="207">
        <f>(VLOOKUP(Horizontal!$C247&amp;Horizontal!$B247&amp;Horizontal!BN$11,Vertical!$E:$O,BN$10,0))+0</f>
        <v>49</v>
      </c>
      <c r="BO247" s="207">
        <f>(VLOOKUP(Horizontal!$C247&amp;Horizontal!$B247&amp;Horizontal!BO$11,Vertical!$E:$O,BO$10,0))+0</f>
        <v>47</v>
      </c>
      <c r="BP247" s="207">
        <f>(VLOOKUP(Horizontal!$C247&amp;Horizontal!$B247&amp;Horizontal!BP$11,Vertical!$E:$O,BP$10,0))+0</f>
        <v>39</v>
      </c>
      <c r="BQ247" s="207">
        <f>(VLOOKUP(Horizontal!$C247&amp;Horizontal!$B247&amp;Horizontal!BQ$11,Vertical!$E:$O,BQ$10,0))+0</f>
        <v>37</v>
      </c>
      <c r="BR247" s="207">
        <f>(VLOOKUP(Horizontal!$C247&amp;Horizontal!$B247&amp;Horizontal!BR$11,Vertical!$E:$O,BR$10,0))+0</f>
        <v>31</v>
      </c>
      <c r="BS247" s="209">
        <f>(VLOOKUP(Horizontal!$C247&amp;Horizontal!$B247&amp;Horizontal!BS$11,Vertical!$E:$O,BS$10,0))+0</f>
        <v>26</v>
      </c>
      <c r="BT247" s="210">
        <f>(VLOOKUP(Horizontal!$C247&amp;Horizontal!$B247&amp;Horizontal!BT$11,Vertical!$E:$O,BT$10,0))+0</f>
        <v>36.67</v>
      </c>
      <c r="BU247" s="207">
        <f>(VLOOKUP(Horizontal!$C247&amp;Horizontal!$B247&amp;Horizontal!BU$11,Vertical!$E:$O,BU$10,0))+0</f>
        <v>37.04</v>
      </c>
      <c r="BV247" s="207">
        <f>(VLOOKUP(Horizontal!$C247&amp;Horizontal!$B247&amp;Horizontal!BV$11,Vertical!$E:$O,BV$10,0))+0</f>
        <v>92.31</v>
      </c>
      <c r="BW247" s="207">
        <f>(VLOOKUP(Horizontal!$C247&amp;Horizontal!$B247&amp;Horizontal!BW$11,Vertical!$E:$O,BW$10,0))+0</f>
        <v>85.71</v>
      </c>
      <c r="BX247" s="207">
        <f>(VLOOKUP(Horizontal!$C247&amp;Horizontal!$B247&amp;Horizontal!BX$11,Vertical!$E:$O,BX$10,0))+0</f>
        <v>67.86</v>
      </c>
      <c r="BY247" s="207">
        <f>(VLOOKUP(Horizontal!$C247&amp;Horizontal!$B247&amp;Horizontal!BY$11,Vertical!$E:$O,BY$10,0))+0</f>
        <v>23.08</v>
      </c>
      <c r="BZ247" s="207">
        <f>(VLOOKUP(Horizontal!$C247&amp;Horizontal!$B247&amp;Horizontal!BZ$11,Vertical!$E:$O,BZ$10,0))+0</f>
        <v>14.81</v>
      </c>
      <c r="CA247" s="207">
        <f>(VLOOKUP(Horizontal!$C247&amp;Horizontal!$B247&amp;Horizontal!CA$11,Vertical!$E:$O,CA$10,0))+0</f>
        <v>20.69</v>
      </c>
      <c r="CB247" s="209">
        <f>(VLOOKUP(Horizontal!$C247&amp;Horizontal!$B247&amp;Horizontal!CB$11,Vertical!$E:$O,CB$10,0))+0</f>
        <v>23.08</v>
      </c>
      <c r="CC247" s="210">
        <f>(VLOOKUP(Horizontal!$C247&amp;Horizontal!$B247&amp;Horizontal!CC$11,Vertical!$E:$O,CC$10,0))+0</f>
        <v>20</v>
      </c>
      <c r="CD247" s="207">
        <f>(VLOOKUP(Horizontal!$C247&amp;Horizontal!$B247&amp;Horizontal!CD$11,Vertical!$E:$O,CD$10,0))+0</f>
        <v>3.7</v>
      </c>
      <c r="CE247" s="207">
        <f>(VLOOKUP(Horizontal!$C247&amp;Horizontal!$B247&amp;Horizontal!CE$11,Vertical!$E:$O,CE$10,0))+0</f>
        <v>0</v>
      </c>
      <c r="CF247" s="207">
        <f>(VLOOKUP(Horizontal!$C247&amp;Horizontal!$B247&amp;Horizontal!CF$11,Vertical!$E:$O,CF$10,0))+0</f>
        <v>3.57</v>
      </c>
      <c r="CG247" s="207">
        <f>(VLOOKUP(Horizontal!$C247&amp;Horizontal!$B247&amp;Horizontal!CG$11,Vertical!$E:$O,CG$10,0))+0</f>
        <v>21.43</v>
      </c>
      <c r="CH247" s="207">
        <f>(VLOOKUP(Horizontal!$C247&amp;Horizontal!$B247&amp;Horizontal!CH$11,Vertical!$E:$O,CH$10,0))+0</f>
        <v>30.77</v>
      </c>
      <c r="CI247" s="207">
        <f>(VLOOKUP(Horizontal!$C247&amp;Horizontal!$B247&amp;Horizontal!CI$11,Vertical!$E:$O,CI$10,0))+0</f>
        <v>48.15</v>
      </c>
      <c r="CJ247" s="207">
        <f>(VLOOKUP(Horizontal!$C247&amp;Horizontal!$B247&amp;Horizontal!CJ$11,Vertical!$E:$O,CJ$10,0))+0</f>
        <v>37.93</v>
      </c>
      <c r="CK247" s="209">
        <f>(VLOOKUP(Horizontal!$C247&amp;Horizontal!$B247&amp;Horizontal!CK$11,Vertical!$E:$O,CK$10,0))+0</f>
        <v>57.69</v>
      </c>
      <c r="CL247" s="210">
        <f>(VLOOKUP(Horizontal!$C247&amp;Horizontal!$B247&amp;Horizontal!CL$11,Vertical!$E:$O,CL$10,0))+0</f>
        <v>43.33</v>
      </c>
      <c r="CM247" s="207">
        <f>(VLOOKUP(Horizontal!$C247&amp;Horizontal!$B247&amp;Horizontal!CM$11,Vertical!$E:$O,CM$10,0))+0</f>
        <v>59.26</v>
      </c>
      <c r="CN247" s="207">
        <f>(VLOOKUP(Horizontal!$C247&amp;Horizontal!$B247&amp;Horizontal!CN$11,Vertical!$E:$O,CN$10,0))+0</f>
        <v>7.69</v>
      </c>
      <c r="CO247" s="207">
        <f>(VLOOKUP(Horizontal!$C247&amp;Horizontal!$B247&amp;Horizontal!CO$11,Vertical!$E:$O,CO$10,0))+0</f>
        <v>10.71</v>
      </c>
      <c r="CP247" s="207">
        <f>(VLOOKUP(Horizontal!$C247&amp;Horizontal!$B247&amp;Horizontal!CP$11,Vertical!$E:$O,CP$10,0))+0</f>
        <v>10.71</v>
      </c>
      <c r="CQ247" s="207">
        <f>(VLOOKUP(Horizontal!$C247&amp;Horizontal!$B247&amp;Horizontal!CQ$11,Vertical!$E:$O,CQ$10,0))+0</f>
        <v>46.15</v>
      </c>
      <c r="CR247" s="207">
        <f>(VLOOKUP(Horizontal!$C247&amp;Horizontal!$B247&amp;Horizontal!CR$11,Vertical!$E:$O,CR$10,0))+0</f>
        <v>37.04</v>
      </c>
      <c r="CS247" s="207">
        <f>(VLOOKUP(Horizontal!$C247&amp;Horizontal!$B247&amp;Horizontal!CS$11,Vertical!$E:$O,CS$10,0))+0</f>
        <v>41.38</v>
      </c>
      <c r="CT247" s="207">
        <f>(VLOOKUP(Horizontal!$C247&amp;Horizontal!$B247&amp;Horizontal!CT$11,Vertical!$E:$O,CT$10,0))+0</f>
        <v>19.23</v>
      </c>
      <c r="CU247" s="150"/>
      <c r="CV247" s="211">
        <f t="shared" si="174"/>
        <v>31.75</v>
      </c>
      <c r="CW247" s="190">
        <f t="shared" si="175"/>
        <v>32.199999999999989</v>
      </c>
      <c r="CX247" s="190">
        <f t="shared" si="176"/>
        <v>33.200000000000017</v>
      </c>
      <c r="CY247" s="190">
        <f t="shared" si="177"/>
        <v>34.240000000000009</v>
      </c>
      <c r="CZ247" s="190">
        <f t="shared" si="178"/>
        <v>33.539999999999992</v>
      </c>
      <c r="DA247" s="190">
        <f t="shared" si="179"/>
        <v>39.52000000000001</v>
      </c>
      <c r="DB247" s="190">
        <f t="shared" si="180"/>
        <v>36.010000000000019</v>
      </c>
      <c r="DC247" s="190">
        <f t="shared" si="181"/>
        <v>35.100000000000023</v>
      </c>
      <c r="DD247" s="212">
        <f t="shared" si="182"/>
        <v>35.72</v>
      </c>
      <c r="DE247" s="9">
        <v>170</v>
      </c>
      <c r="DF247" s="212">
        <f t="shared" si="183"/>
        <v>131.86721040189133</v>
      </c>
      <c r="DG247" s="264"/>
      <c r="DH247" s="265"/>
      <c r="DI247" s="265"/>
      <c r="DJ247" s="266"/>
      <c r="DK247" s="190">
        <v>122.4</v>
      </c>
      <c r="DL247" s="190">
        <v>122.4</v>
      </c>
      <c r="DM247" s="190">
        <v>122.4</v>
      </c>
      <c r="DN247" s="212">
        <v>122.4</v>
      </c>
      <c r="DO247" s="190">
        <v>124.92</v>
      </c>
      <c r="DP247" s="190">
        <v>124.92</v>
      </c>
      <c r="DQ247" s="190">
        <v>124.92</v>
      </c>
      <c r="DR247" s="212">
        <v>124.92</v>
      </c>
      <c r="DS247" s="150"/>
      <c r="DT247" s="190">
        <v>77</v>
      </c>
      <c r="DU247" s="190">
        <v>165</v>
      </c>
      <c r="DV247" s="190">
        <v>226</v>
      </c>
      <c r="DW247" s="190">
        <v>206</v>
      </c>
      <c r="DX247" s="190"/>
      <c r="DY247" s="190"/>
      <c r="DZ247" s="190"/>
      <c r="EA247" s="190"/>
      <c r="EB247" s="190"/>
      <c r="EC247" s="190"/>
      <c r="ED247" s="190">
        <v>204</v>
      </c>
      <c r="EE247" s="190">
        <v>207</v>
      </c>
      <c r="EF247" s="190">
        <v>195</v>
      </c>
      <c r="EG247" s="190">
        <v>170</v>
      </c>
      <c r="EH247" s="212">
        <v>165</v>
      </c>
      <c r="EI247" s="213"/>
      <c r="EJ247" s="211">
        <v>33</v>
      </c>
      <c r="EK247" s="190">
        <v>30</v>
      </c>
      <c r="EL247" s="190">
        <v>30</v>
      </c>
      <c r="EM247" s="190">
        <v>30</v>
      </c>
      <c r="EN247" s="190"/>
      <c r="EO247" s="190"/>
      <c r="EP247" s="190"/>
      <c r="EQ247" s="190"/>
      <c r="ER247" s="190"/>
      <c r="ES247" s="190"/>
      <c r="ET247" s="190">
        <v>35</v>
      </c>
      <c r="EU247" s="190">
        <v>50</v>
      </c>
      <c r="EV247" s="190">
        <v>40</v>
      </c>
      <c r="EW247" s="190">
        <v>40</v>
      </c>
      <c r="EX247" s="212">
        <v>30</v>
      </c>
      <c r="EY247" s="211"/>
      <c r="EZ247" s="75">
        <f t="shared" si="223"/>
        <v>-7.4761536478473826E-3</v>
      </c>
      <c r="FA247" s="89">
        <f t="shared" si="228"/>
        <v>-0.1</v>
      </c>
      <c r="FB247" s="212"/>
      <c r="FC247" s="213">
        <f t="shared" si="207"/>
        <v>13</v>
      </c>
      <c r="FD247" s="213">
        <f t="shared" si="208"/>
        <v>10</v>
      </c>
      <c r="FE247" s="213">
        <f t="shared" si="209"/>
        <v>10</v>
      </c>
      <c r="FF247" s="213">
        <f t="shared" si="210"/>
        <v>10</v>
      </c>
      <c r="FG247" s="213"/>
      <c r="FH247" s="213"/>
      <c r="FI247" s="213"/>
      <c r="FJ247" s="213"/>
      <c r="FK247" s="213"/>
      <c r="FL247" s="213"/>
      <c r="FM247" s="213">
        <f t="shared" si="211"/>
        <v>15</v>
      </c>
      <c r="FN247" s="213">
        <f t="shared" si="212"/>
        <v>30</v>
      </c>
      <c r="FO247" s="213">
        <f t="shared" si="213"/>
        <v>20</v>
      </c>
      <c r="FP247" s="213">
        <f t="shared" si="214"/>
        <v>20</v>
      </c>
      <c r="FQ247" s="213">
        <f t="shared" si="215"/>
        <v>10</v>
      </c>
      <c r="FR247" s="213"/>
      <c r="FS247" s="211">
        <v>0</v>
      </c>
      <c r="FT247" s="190">
        <v>0</v>
      </c>
      <c r="FU247" s="190">
        <v>0</v>
      </c>
      <c r="FV247" s="190">
        <v>0</v>
      </c>
      <c r="FW247" s="190" t="s">
        <v>13</v>
      </c>
      <c r="FX247" s="190" t="s">
        <v>13</v>
      </c>
      <c r="FY247" s="190" t="s">
        <v>13</v>
      </c>
      <c r="FZ247" s="190" t="s">
        <v>13</v>
      </c>
      <c r="GA247" s="190" t="s">
        <v>13</v>
      </c>
      <c r="GB247" s="190" t="s">
        <v>13</v>
      </c>
      <c r="GC247" s="190">
        <v>0</v>
      </c>
      <c r="GD247" s="190">
        <v>0</v>
      </c>
      <c r="GE247" s="190">
        <v>0</v>
      </c>
      <c r="GF247" s="190">
        <v>0</v>
      </c>
      <c r="GG247" s="212">
        <v>0</v>
      </c>
    </row>
    <row r="248" spans="2:189">
      <c r="B248" s="33">
        <v>43648</v>
      </c>
      <c r="C248" s="30" t="s">
        <v>39</v>
      </c>
      <c r="D248" s="30">
        <v>2019</v>
      </c>
      <c r="E248" s="30" t="str">
        <f t="shared" ref="E248" si="231">D248&amp;C248</f>
        <v>2019S27</v>
      </c>
      <c r="F248" s="30" t="str">
        <f t="shared" si="133"/>
        <v>72019</v>
      </c>
      <c r="G248" s="208" t="str">
        <f>VLOOKUP(Horizontal!$C248&amp;Horizontal!$B248&amp;Horizontal!G$11,Vertical!$E:$O,G$10,0)</f>
        <v>-0,35</v>
      </c>
      <c r="H248" s="207">
        <f>(VLOOKUP(Horizontal!$C248&amp;Horizontal!$B248&amp;Horizontal!H$11,Vertical!$E:$O,H$10,0))+0</f>
        <v>174.64</v>
      </c>
      <c r="I248" s="207">
        <f>(VLOOKUP(Horizontal!$C248&amp;Horizontal!$B248&amp;Horizontal!I$11,Vertical!$E:$O,I$10,0))+0</f>
        <v>219.06</v>
      </c>
      <c r="J248" s="207">
        <f>(VLOOKUP(Horizontal!$C248&amp;Horizontal!$B248&amp;Horizontal!J$11,Vertical!$E:$O,J$10,0))+0</f>
        <v>209.14</v>
      </c>
      <c r="K248" s="207">
        <f>(VLOOKUP(Horizontal!$C248&amp;Horizontal!$B248&amp;Horizontal!K$11,Vertical!$E:$O,K$10,0))+0</f>
        <v>209.21</v>
      </c>
      <c r="L248" s="207">
        <f>(VLOOKUP(Horizontal!$C248&amp;Horizontal!$B248&amp;Horizontal!L$11,Vertical!$E:$O,L$10,0))+0</f>
        <v>196.99</v>
      </c>
      <c r="M248" s="207">
        <f>(VLOOKUP(Horizontal!$C248&amp;Horizontal!$B248&amp;Horizontal!M$11,Vertical!$E:$O,M$10,0))+0</f>
        <v>205.35</v>
      </c>
      <c r="N248" s="207">
        <f>(VLOOKUP(Horizontal!$C248&amp;Horizontal!$B248&amp;Horizontal!N$11,Vertical!$E:$O,N$10,0))+0</f>
        <v>189.33</v>
      </c>
      <c r="O248" s="207">
        <f>(VLOOKUP(Horizontal!$C248&amp;Horizontal!$B248&amp;Horizontal!O$11,Vertical!$E:$O,O$10,0))+0</f>
        <v>168.7</v>
      </c>
      <c r="P248" s="209">
        <f>(VLOOKUP(Horizontal!$C248&amp;Horizontal!$B248&amp;Horizontal!P$11,Vertical!$E:$O,P$10,0))+0</f>
        <v>157.06</v>
      </c>
      <c r="Q248" s="210">
        <f>(VLOOKUP(Horizontal!$C248&amp;Horizontal!$B248&amp;Horizontal!Q$11,Vertical!$E:$O,Q$10,0))+0</f>
        <v>59</v>
      </c>
      <c r="R248" s="207">
        <f>(VLOOKUP(Horizontal!$C248&amp;Horizontal!$B248&amp;Horizontal!R$11,Vertical!$E:$O,R$10,0))+0</f>
        <v>66</v>
      </c>
      <c r="S248" s="207">
        <f>(VLOOKUP(Horizontal!$C248&amp;Horizontal!$B248&amp;Horizontal!S$11,Vertical!$E:$O,S$10,0))+0</f>
        <v>61</v>
      </c>
      <c r="T248" s="207">
        <f>(VLOOKUP(Horizontal!$C248&amp;Horizontal!$B248&amp;Horizontal!T$11,Vertical!$E:$O,T$10,0))+0</f>
        <v>54</v>
      </c>
      <c r="U248" s="207">
        <f>(VLOOKUP(Horizontal!$C248&amp;Horizontal!$B248&amp;Horizontal!U$11,Vertical!$E:$O,U$10,0))+0</f>
        <v>46</v>
      </c>
      <c r="V248" s="207">
        <f>(VLOOKUP(Horizontal!$C248&amp;Horizontal!$B248&amp;Horizontal!V$11,Vertical!$E:$O,V$10,0))+0</f>
        <v>40</v>
      </c>
      <c r="W248" s="207">
        <f>(VLOOKUP(Horizontal!$C248&amp;Horizontal!$B248&amp;Horizontal!W$11,Vertical!$E:$O,W$10,0))+0</f>
        <v>31</v>
      </c>
      <c r="X248" s="207">
        <f>(VLOOKUP(Horizontal!$C248&amp;Horizontal!$B248&amp;Horizontal!X$11,Vertical!$E:$O,X$10,0))+0</f>
        <v>26</v>
      </c>
      <c r="Y248" s="209">
        <f>(VLOOKUP(Horizontal!$C248&amp;Horizontal!$B248&amp;Horizontal!Y$11,Vertical!$E:$O,Y$10,0))+0</f>
        <v>19</v>
      </c>
      <c r="Z248" s="210">
        <f>(VLOOKUP(Horizontal!$C248&amp;Horizontal!$B248&amp;Horizontal!Z$11,Vertical!$E:$O,Z$10,0))+0</f>
        <v>3.23</v>
      </c>
      <c r="AA248" s="207">
        <f>(VLOOKUP(Horizontal!$C248&amp;Horizontal!$B248&amp;Horizontal!AA$11,Vertical!$E:$O,AA$10,0))+0</f>
        <v>6.25</v>
      </c>
      <c r="AB248" s="207">
        <f>(VLOOKUP(Horizontal!$C248&amp;Horizontal!$B248&amp;Horizontal!AB$11,Vertical!$E:$O,AB$10,0))+0</f>
        <v>41.35</v>
      </c>
      <c r="AC248" s="207">
        <f>(VLOOKUP(Horizontal!$C248&amp;Horizontal!$B248&amp;Horizontal!AC$11,Vertical!$E:$O,AC$10,0))+0</f>
        <v>41.35</v>
      </c>
      <c r="AD248" s="207">
        <f>(VLOOKUP(Horizontal!$C248&amp;Horizontal!$B248&amp;Horizontal!AD$11,Vertical!$E:$O,AD$10,0))+0</f>
        <v>57.75</v>
      </c>
      <c r="AE248" s="207">
        <f>(VLOOKUP(Horizontal!$C248&amp;Horizontal!$B248&amp;Horizontal!AE$11,Vertical!$E:$O,AE$10,0))+0</f>
        <v>19.440000000000001</v>
      </c>
      <c r="AF248" s="207">
        <f>(VLOOKUP(Horizontal!$C248&amp;Horizontal!$B248&amp;Horizontal!AF$11,Vertical!$E:$O,AF$10,0))+0</f>
        <v>24.32</v>
      </c>
      <c r="AG248" s="207">
        <f>(VLOOKUP(Horizontal!$C248&amp;Horizontal!$B248&amp;Horizontal!AG$11,Vertical!$E:$O,AG$10,0))+0</f>
        <v>27.78</v>
      </c>
      <c r="AH248" s="209">
        <f>(VLOOKUP(Horizontal!$C248&amp;Horizontal!$B248&amp;Horizontal!AH$11,Vertical!$E:$O,AH$10,0))+0</f>
        <v>20.51</v>
      </c>
      <c r="AI248" s="210">
        <f>(VLOOKUP(Horizontal!$C248&amp;Horizontal!$B248&amp;Horizontal!AI$11,Vertical!$E:$O,AI$10,0))+0</f>
        <v>0</v>
      </c>
      <c r="AJ248" s="207">
        <f>(VLOOKUP(Horizontal!$C248&amp;Horizontal!$B248&amp;Horizontal!AJ$11,Vertical!$E:$O,AJ$10,0))+0</f>
        <v>0</v>
      </c>
      <c r="AK248" s="207">
        <f>(VLOOKUP(Horizontal!$C248&amp;Horizontal!$B248&amp;Horizontal!AK$11,Vertical!$E:$O,AK$10,0))+0</f>
        <v>5.87</v>
      </c>
      <c r="AL248" s="207">
        <f>(VLOOKUP(Horizontal!$C248&amp;Horizontal!$B248&amp;Horizontal!AL$11,Vertical!$E:$O,AL$10,0))+0</f>
        <v>5.87</v>
      </c>
      <c r="AM248" s="207">
        <f>(VLOOKUP(Horizontal!$C248&amp;Horizontal!$B248&amp;Horizontal!AM$11,Vertical!$E:$O,AM$10,0))+0</f>
        <v>19.72</v>
      </c>
      <c r="AN248" s="207">
        <f>(VLOOKUP(Horizontal!$C248&amp;Horizontal!$B248&amp;Horizontal!AN$11,Vertical!$E:$O,AN$10,0))+0</f>
        <v>47.22</v>
      </c>
      <c r="AO248" s="207">
        <f>(VLOOKUP(Horizontal!$C248&amp;Horizontal!$B248&amp;Horizontal!AO$11,Vertical!$E:$O,AO$10,0))+0</f>
        <v>48.65</v>
      </c>
      <c r="AP248" s="207">
        <f>(VLOOKUP(Horizontal!$C248&amp;Horizontal!$B248&amp;Horizontal!AP$11,Vertical!$E:$O,AP$10,0))+0</f>
        <v>50</v>
      </c>
      <c r="AQ248" s="209">
        <f>(VLOOKUP(Horizontal!$C248&amp;Horizontal!$B248&amp;Horizontal!AQ$11,Vertical!$E:$O,AQ$10,0))+0</f>
        <v>56.41</v>
      </c>
      <c r="AR248" s="210">
        <f>(VLOOKUP(Horizontal!$C248&amp;Horizontal!$B248&amp;Horizontal!AR$11,Vertical!$E:$O,AR$10,0))+0</f>
        <v>96.77</v>
      </c>
      <c r="AS248" s="207">
        <f>(VLOOKUP(Horizontal!$C248&amp;Horizontal!$B248&amp;Horizontal!AS$11,Vertical!$E:$O,AS$10,0))+0</f>
        <v>93.75</v>
      </c>
      <c r="AT248" s="207">
        <f>(VLOOKUP(Horizontal!$C248&amp;Horizontal!$B248&amp;Horizontal!AT$11,Vertical!$E:$O,AT$10,0))+0</f>
        <v>52.79</v>
      </c>
      <c r="AU248" s="207">
        <f>(VLOOKUP(Horizontal!$C248&amp;Horizontal!$B248&amp;Horizontal!AU$11,Vertical!$E:$O,AU$10,0))+0</f>
        <v>52.79</v>
      </c>
      <c r="AV248" s="207">
        <f>(VLOOKUP(Horizontal!$C248&amp;Horizontal!$B248&amp;Horizontal!AV$11,Vertical!$E:$O,AV$10,0))+0</f>
        <v>22.54</v>
      </c>
      <c r="AW248" s="207">
        <f>(VLOOKUP(Horizontal!$C248&amp;Horizontal!$B248&amp;Horizontal!AW$11,Vertical!$E:$O,AW$10,0))+0</f>
        <v>33.33</v>
      </c>
      <c r="AX248" s="207">
        <f>(VLOOKUP(Horizontal!$C248&amp;Horizontal!$B248&amp;Horizontal!AX$11,Vertical!$E:$O,AX$10,0))+0</f>
        <v>27.03</v>
      </c>
      <c r="AY248" s="207">
        <f>(VLOOKUP(Horizontal!$C248&amp;Horizontal!$B248&amp;Horizontal!AY$11,Vertical!$E:$O,AY$10,0))+0</f>
        <v>22.22</v>
      </c>
      <c r="AZ248" s="209">
        <f>(VLOOKUP(Horizontal!$C248&amp;Horizontal!$B248&amp;Horizontal!AZ$11,Vertical!$E:$O,AZ$10,0))+0</f>
        <v>23.08</v>
      </c>
      <c r="BA248" s="208">
        <f>(VLOOKUP(Horizontal!$C248&amp;Horizontal!$B248&amp;Horizontal!BA$11,Vertical!$E:$O,BA$10,0))+0</f>
        <v>32.340000000000003</v>
      </c>
      <c r="BB248" s="210">
        <f>(VLOOKUP(Horizontal!$C248&amp;Horizontal!$B248&amp;Horizontal!BB$11,Vertical!$E:$O,BB$10,0))+0</f>
        <v>206.58</v>
      </c>
      <c r="BC248" s="207">
        <f>(VLOOKUP(Horizontal!$C248&amp;Horizontal!$B248&amp;Horizontal!BC$11,Vertical!$E:$O,BC$10,0))+0</f>
        <v>252.48</v>
      </c>
      <c r="BD248" s="207">
        <f>(VLOOKUP(Horizontal!$C248&amp;Horizontal!$B248&amp;Horizontal!BD$11,Vertical!$E:$O,BD$10,0))+0</f>
        <v>242.56</v>
      </c>
      <c r="BE248" s="207">
        <f>(VLOOKUP(Horizontal!$C248&amp;Horizontal!$B248&amp;Horizontal!BE$11,Vertical!$E:$O,BE$10,0))+0</f>
        <v>243.29</v>
      </c>
      <c r="BF248" s="207">
        <f>(VLOOKUP(Horizontal!$C248&amp;Horizontal!$B248&amp;Horizontal!BF$11,Vertical!$E:$O,BF$10,0))+0</f>
        <v>230.57</v>
      </c>
      <c r="BG248" s="207">
        <f>(VLOOKUP(Horizontal!$C248&amp;Horizontal!$B248&amp;Horizontal!BG$11,Vertical!$E:$O,BG$10,0))+0</f>
        <v>245.84</v>
      </c>
      <c r="BH248" s="207">
        <f>(VLOOKUP(Horizontal!$C248&amp;Horizontal!$B248&amp;Horizontal!BH$11,Vertical!$E:$O,BH$10,0))+0</f>
        <v>226.35</v>
      </c>
      <c r="BI248" s="207">
        <f>(VLOOKUP(Horizontal!$C248&amp;Horizontal!$B248&amp;Horizontal!BI$11,Vertical!$E:$O,BI$10,0))+0</f>
        <v>204.37</v>
      </c>
      <c r="BJ248" s="209">
        <f>(VLOOKUP(Horizontal!$C248&amp;Horizontal!$B248&amp;Horizontal!BJ$11,Vertical!$E:$O,BJ$10,0))+0</f>
        <v>192.43</v>
      </c>
      <c r="BK248" s="210">
        <f>(VLOOKUP(Horizontal!$C248&amp;Horizontal!$B248&amp;Horizontal!BK$11,Vertical!$E:$O,BK$10,0))+0</f>
        <v>55</v>
      </c>
      <c r="BL248" s="207">
        <f>(VLOOKUP(Horizontal!$C248&amp;Horizontal!$B248&amp;Horizontal!BL$11,Vertical!$E:$O,BL$10,0))+0</f>
        <v>54</v>
      </c>
      <c r="BM248" s="207">
        <f>(VLOOKUP(Horizontal!$C248&amp;Horizontal!$B248&amp;Horizontal!BM$11,Vertical!$E:$O,BM$10,0))+0</f>
        <v>49</v>
      </c>
      <c r="BN248" s="207">
        <f>(VLOOKUP(Horizontal!$C248&amp;Horizontal!$B248&amp;Horizontal!BN$11,Vertical!$E:$O,BN$10,0))+0</f>
        <v>47</v>
      </c>
      <c r="BO248" s="207">
        <f>(VLOOKUP(Horizontal!$C248&amp;Horizontal!$B248&amp;Horizontal!BO$11,Vertical!$E:$O,BO$10,0))+0</f>
        <v>44</v>
      </c>
      <c r="BP248" s="207">
        <f>(VLOOKUP(Horizontal!$C248&amp;Horizontal!$B248&amp;Horizontal!BP$11,Vertical!$E:$O,BP$10,0))+0</f>
        <v>38</v>
      </c>
      <c r="BQ248" s="207">
        <f>(VLOOKUP(Horizontal!$C248&amp;Horizontal!$B248&amp;Horizontal!BQ$11,Vertical!$E:$O,BQ$10,0))+0</f>
        <v>31</v>
      </c>
      <c r="BR248" s="207">
        <f>(VLOOKUP(Horizontal!$C248&amp;Horizontal!$B248&amp;Horizontal!BR$11,Vertical!$E:$O,BR$10,0))+0</f>
        <v>23</v>
      </c>
      <c r="BS248" s="209">
        <f>(VLOOKUP(Horizontal!$C248&amp;Horizontal!$B248&amp;Horizontal!BS$11,Vertical!$E:$O,BS$10,0))+0</f>
        <v>19</v>
      </c>
      <c r="BT248" s="210">
        <f>(VLOOKUP(Horizontal!$C248&amp;Horizontal!$B248&amp;Horizontal!BT$11,Vertical!$E:$O,BT$10,0))+0</f>
        <v>3.7</v>
      </c>
      <c r="BU248" s="207">
        <f>(VLOOKUP(Horizontal!$C248&amp;Horizontal!$B248&amp;Horizontal!BU$11,Vertical!$E:$O,BU$10,0))+0</f>
        <v>6.67</v>
      </c>
      <c r="BV248" s="207">
        <f>(VLOOKUP(Horizontal!$C248&amp;Horizontal!$B248&amp;Horizontal!BV$11,Vertical!$E:$O,BV$10,0))+0</f>
        <v>33.33</v>
      </c>
      <c r="BW248" s="207">
        <f>(VLOOKUP(Horizontal!$C248&amp;Horizontal!$B248&amp;Horizontal!BW$11,Vertical!$E:$O,BW$10,0))+0</f>
        <v>33.33</v>
      </c>
      <c r="BX248" s="207">
        <f>(VLOOKUP(Horizontal!$C248&amp;Horizontal!$B248&amp;Horizontal!BX$11,Vertical!$E:$O,BX$10,0))+0</f>
        <v>48.28</v>
      </c>
      <c r="BY248" s="207">
        <f>(VLOOKUP(Horizontal!$C248&amp;Horizontal!$B248&amp;Horizontal!BY$11,Vertical!$E:$O,BY$10,0))+0</f>
        <v>29.03</v>
      </c>
      <c r="BZ248" s="207">
        <f>(VLOOKUP(Horizontal!$C248&amp;Horizontal!$B248&amp;Horizontal!BZ$11,Vertical!$E:$O,BZ$10,0))+0</f>
        <v>18.18</v>
      </c>
      <c r="CA248" s="207">
        <f>(VLOOKUP(Horizontal!$C248&amp;Horizontal!$B248&amp;Horizontal!CA$11,Vertical!$E:$O,CA$10,0))+0</f>
        <v>28.13</v>
      </c>
      <c r="CB248" s="209">
        <f>(VLOOKUP(Horizontal!$C248&amp;Horizontal!$B248&amp;Horizontal!CB$11,Vertical!$E:$O,CB$10,0))+0</f>
        <v>10</v>
      </c>
      <c r="CC248" s="210">
        <f>(VLOOKUP(Horizontal!$C248&amp;Horizontal!$B248&amp;Horizontal!CC$11,Vertical!$E:$O,CC$10,0))+0</f>
        <v>0</v>
      </c>
      <c r="CD248" s="207">
        <f>(VLOOKUP(Horizontal!$C248&amp;Horizontal!$B248&amp;Horizontal!CD$11,Vertical!$E:$O,CD$10,0))+0</f>
        <v>0</v>
      </c>
      <c r="CE248" s="207">
        <f>(VLOOKUP(Horizontal!$C248&amp;Horizontal!$B248&amp;Horizontal!CE$11,Vertical!$E:$O,CE$10,0))+0</f>
        <v>3.33</v>
      </c>
      <c r="CF248" s="207">
        <f>(VLOOKUP(Horizontal!$C248&amp;Horizontal!$B248&amp;Horizontal!CF$11,Vertical!$E:$O,CF$10,0))+0</f>
        <v>3.33</v>
      </c>
      <c r="CG248" s="207">
        <f>(VLOOKUP(Horizontal!$C248&amp;Horizontal!$B248&amp;Horizontal!CG$11,Vertical!$E:$O,CG$10,0))+0</f>
        <v>17.239999999999998</v>
      </c>
      <c r="CH248" s="207">
        <f>(VLOOKUP(Horizontal!$C248&amp;Horizontal!$B248&amp;Horizontal!CH$11,Vertical!$E:$O,CH$10,0))+0</f>
        <v>32.26</v>
      </c>
      <c r="CI248" s="207">
        <f>(VLOOKUP(Horizontal!$C248&amp;Horizontal!$B248&amp;Horizontal!CI$11,Vertical!$E:$O,CI$10,0))+0</f>
        <v>51.52</v>
      </c>
      <c r="CJ248" s="207">
        <f>(VLOOKUP(Horizontal!$C248&amp;Horizontal!$B248&amp;Horizontal!CJ$11,Vertical!$E:$O,CJ$10,0))+0</f>
        <v>43.75</v>
      </c>
      <c r="CK248" s="209">
        <f>(VLOOKUP(Horizontal!$C248&amp;Horizontal!$B248&amp;Horizontal!CK$11,Vertical!$E:$O,CK$10,0))+0</f>
        <v>66.67</v>
      </c>
      <c r="CL248" s="210">
        <f>(VLOOKUP(Horizontal!$C248&amp;Horizontal!$B248&amp;Horizontal!CL$11,Vertical!$E:$O,CL$10,0))+0</f>
        <v>96.3</v>
      </c>
      <c r="CM248" s="207">
        <f>(VLOOKUP(Horizontal!$C248&amp;Horizontal!$B248&amp;Horizontal!CM$11,Vertical!$E:$O,CM$10,0))+0</f>
        <v>93.33</v>
      </c>
      <c r="CN248" s="207">
        <f>(VLOOKUP(Horizontal!$C248&amp;Horizontal!$B248&amp;Horizontal!CN$11,Vertical!$E:$O,CN$10,0))+0</f>
        <v>63.33</v>
      </c>
      <c r="CO248" s="207">
        <f>(VLOOKUP(Horizontal!$C248&amp;Horizontal!$B248&amp;Horizontal!CO$11,Vertical!$E:$O,CO$10,0))+0</f>
        <v>63.33</v>
      </c>
      <c r="CP248" s="207">
        <f>(VLOOKUP(Horizontal!$C248&amp;Horizontal!$B248&amp;Horizontal!CP$11,Vertical!$E:$O,CP$10,0))+0</f>
        <v>34.479999999999997</v>
      </c>
      <c r="CQ248" s="207">
        <f>(VLOOKUP(Horizontal!$C248&amp;Horizontal!$B248&amp;Horizontal!CQ$11,Vertical!$E:$O,CQ$10,0))+0</f>
        <v>38.71</v>
      </c>
      <c r="CR248" s="207">
        <f>(VLOOKUP(Horizontal!$C248&amp;Horizontal!$B248&amp;Horizontal!CR$11,Vertical!$E:$O,CR$10,0))+0</f>
        <v>30.3</v>
      </c>
      <c r="CS248" s="207">
        <f>(VLOOKUP(Horizontal!$C248&amp;Horizontal!$B248&amp;Horizontal!CS$11,Vertical!$E:$O,CS$10,0))+0</f>
        <v>28.13</v>
      </c>
      <c r="CT248" s="207">
        <f>(VLOOKUP(Horizontal!$C248&amp;Horizontal!$B248&amp;Horizontal!CT$11,Vertical!$E:$O,CT$10,0))+0</f>
        <v>23.33</v>
      </c>
      <c r="CU248" s="150"/>
      <c r="CV248" s="211">
        <f t="shared" si="174"/>
        <v>31.940000000000026</v>
      </c>
      <c r="CW248" s="190">
        <f t="shared" si="175"/>
        <v>33.419999999999987</v>
      </c>
      <c r="CX248" s="190">
        <f t="shared" si="176"/>
        <v>33.420000000000016</v>
      </c>
      <c r="CY248" s="190">
        <f t="shared" si="177"/>
        <v>34.079999999999984</v>
      </c>
      <c r="CZ248" s="190">
        <f t="shared" si="178"/>
        <v>33.579999999999984</v>
      </c>
      <c r="DA248" s="190">
        <f t="shared" si="179"/>
        <v>40.490000000000009</v>
      </c>
      <c r="DB248" s="190">
        <f t="shared" si="180"/>
        <v>37.019999999999982</v>
      </c>
      <c r="DC248" s="190">
        <f t="shared" si="181"/>
        <v>35.670000000000016</v>
      </c>
      <c r="DD248" s="212">
        <f t="shared" si="182"/>
        <v>35.370000000000005</v>
      </c>
      <c r="DE248" s="9">
        <v>170</v>
      </c>
      <c r="DF248" s="212">
        <f t="shared" si="183"/>
        <v>33.817210401891344</v>
      </c>
      <c r="DG248" s="264"/>
      <c r="DH248" s="265"/>
      <c r="DI248" s="265"/>
      <c r="DJ248" s="266"/>
      <c r="DK248" s="190">
        <v>164.19</v>
      </c>
      <c r="DL248" s="190">
        <v>164.19</v>
      </c>
      <c r="DM248" s="190">
        <v>164.19</v>
      </c>
      <c r="DN248" s="212">
        <v>164.19</v>
      </c>
      <c r="DO248" s="190">
        <v>170.94</v>
      </c>
      <c r="DP248" s="190">
        <v>170.94</v>
      </c>
      <c r="DQ248" s="190">
        <v>170.94</v>
      </c>
      <c r="DR248" s="212">
        <v>170.94</v>
      </c>
      <c r="DS248" s="150"/>
      <c r="DT248" s="190">
        <v>78.61</v>
      </c>
      <c r="DU248" s="190">
        <v>181</v>
      </c>
      <c r="DV248" s="190">
        <v>223</v>
      </c>
      <c r="DW248" s="190">
        <v>205</v>
      </c>
      <c r="DX248" s="190"/>
      <c r="DY248" s="190"/>
      <c r="DZ248" s="190"/>
      <c r="EA248" s="190"/>
      <c r="EB248" s="190"/>
      <c r="EC248" s="190"/>
      <c r="ED248" s="190">
        <v>204</v>
      </c>
      <c r="EE248" s="190">
        <v>208</v>
      </c>
      <c r="EF248" s="190">
        <v>195</v>
      </c>
      <c r="EG248" s="190">
        <v>170</v>
      </c>
      <c r="EH248" s="212">
        <v>165</v>
      </c>
      <c r="EI248" s="213"/>
      <c r="EJ248" s="211">
        <v>35</v>
      </c>
      <c r="EK248" s="190">
        <v>30</v>
      </c>
      <c r="EL248" s="190">
        <v>30</v>
      </c>
      <c r="EM248" s="190">
        <v>30</v>
      </c>
      <c r="EN248" s="190"/>
      <c r="EO248" s="190"/>
      <c r="EP248" s="190"/>
      <c r="EQ248" s="190"/>
      <c r="ER248" s="190"/>
      <c r="ES248" s="190"/>
      <c r="ET248" s="190">
        <v>36</v>
      </c>
      <c r="EU248" s="190">
        <v>45</v>
      </c>
      <c r="EV248" s="190">
        <v>40</v>
      </c>
      <c r="EW248" s="190">
        <v>40</v>
      </c>
      <c r="EX248" s="212">
        <v>30</v>
      </c>
      <c r="EY248" s="211"/>
      <c r="EZ248" s="75">
        <f t="shared" si="223"/>
        <v>-4.4326241134751776E-3</v>
      </c>
      <c r="FA248" s="89">
        <f t="shared" si="228"/>
        <v>-0.1</v>
      </c>
      <c r="FB248" s="212"/>
      <c r="FC248" s="213">
        <f t="shared" si="207"/>
        <v>15</v>
      </c>
      <c r="FD248" s="213">
        <f t="shared" si="208"/>
        <v>10</v>
      </c>
      <c r="FE248" s="213">
        <f t="shared" si="209"/>
        <v>10</v>
      </c>
      <c r="FF248" s="213">
        <f t="shared" si="210"/>
        <v>10</v>
      </c>
      <c r="FG248" s="213"/>
      <c r="FH248" s="213"/>
      <c r="FI248" s="213"/>
      <c r="FJ248" s="213"/>
      <c r="FK248" s="213"/>
      <c r="FL248" s="213"/>
      <c r="FM248" s="213">
        <f t="shared" si="211"/>
        <v>16</v>
      </c>
      <c r="FN248" s="213">
        <f t="shared" si="212"/>
        <v>25</v>
      </c>
      <c r="FO248" s="213">
        <f t="shared" si="213"/>
        <v>20</v>
      </c>
      <c r="FP248" s="213">
        <f t="shared" si="214"/>
        <v>20</v>
      </c>
      <c r="FQ248" s="213">
        <f t="shared" si="215"/>
        <v>10</v>
      </c>
      <c r="FR248" s="213"/>
      <c r="FS248" s="211">
        <v>0</v>
      </c>
      <c r="FT248" s="190">
        <v>0</v>
      </c>
      <c r="FU248" s="190">
        <v>0</v>
      </c>
      <c r="FV248" s="190">
        <v>0</v>
      </c>
      <c r="FW248" s="190" t="s">
        <v>13</v>
      </c>
      <c r="FX248" s="190" t="s">
        <v>13</v>
      </c>
      <c r="FY248" s="190" t="s">
        <v>13</v>
      </c>
      <c r="FZ248" s="190" t="s">
        <v>13</v>
      </c>
      <c r="GA248" s="190" t="s">
        <v>13</v>
      </c>
      <c r="GB248" s="190" t="s">
        <v>13</v>
      </c>
      <c r="GC248" s="190">
        <v>0</v>
      </c>
      <c r="GD248" s="190">
        <v>0</v>
      </c>
      <c r="GE248" s="190">
        <v>0</v>
      </c>
      <c r="GF248" s="190">
        <v>0</v>
      </c>
      <c r="GG248" s="212">
        <v>0</v>
      </c>
    </row>
    <row r="249" spans="2:189">
      <c r="B249" s="33">
        <v>43655</v>
      </c>
      <c r="C249" s="30" t="s">
        <v>38</v>
      </c>
      <c r="D249" s="30">
        <v>2019</v>
      </c>
      <c r="E249" s="30" t="str">
        <f t="shared" ref="E249" si="232">D249&amp;C249</f>
        <v>2019S28</v>
      </c>
      <c r="F249" s="30" t="str">
        <f t="shared" si="133"/>
        <v>72019</v>
      </c>
      <c r="G249" s="208" t="str">
        <f>VLOOKUP(Horizontal!$C249&amp;Horizontal!$B249&amp;Horizontal!G$11,Vertical!$E:$O,G$10,0)</f>
        <v>-1,05</v>
      </c>
      <c r="H249" s="207">
        <f>(VLOOKUP(Horizontal!$C249&amp;Horizontal!$B249&amp;Horizontal!H$11,Vertical!$E:$O,H$10,0))+0</f>
        <v>180.07</v>
      </c>
      <c r="I249" s="207">
        <f>(VLOOKUP(Horizontal!$C249&amp;Horizontal!$B249&amp;Horizontal!I$11,Vertical!$E:$O,I$10,0))+0</f>
        <v>221.3</v>
      </c>
      <c r="J249" s="207">
        <f>(VLOOKUP(Horizontal!$C249&amp;Horizontal!$B249&amp;Horizontal!J$11,Vertical!$E:$O,J$10,0))+0</f>
        <v>205.37</v>
      </c>
      <c r="K249" s="207">
        <f>(VLOOKUP(Horizontal!$C249&amp;Horizontal!$B249&amp;Horizontal!K$11,Vertical!$E:$O,K$10,0))+0</f>
        <v>205.02</v>
      </c>
      <c r="L249" s="207">
        <f>(VLOOKUP(Horizontal!$C249&amp;Horizontal!$B249&amp;Horizontal!L$11,Vertical!$E:$O,L$10,0))+0</f>
        <v>191.38</v>
      </c>
      <c r="M249" s="207">
        <f>(VLOOKUP(Horizontal!$C249&amp;Horizontal!$B249&amp;Horizontal!M$11,Vertical!$E:$O,M$10,0))+0</f>
        <v>204.23</v>
      </c>
      <c r="N249" s="207">
        <f>(VLOOKUP(Horizontal!$C249&amp;Horizontal!$B249&amp;Horizontal!N$11,Vertical!$E:$O,N$10,0))+0</f>
        <v>188.82</v>
      </c>
      <c r="O249" s="207">
        <f>(VLOOKUP(Horizontal!$C249&amp;Horizontal!$B249&amp;Horizontal!O$11,Vertical!$E:$O,O$10,0))+0</f>
        <v>169.41</v>
      </c>
      <c r="P249" s="209">
        <f>(VLOOKUP(Horizontal!$C249&amp;Horizontal!$B249&amp;Horizontal!P$11,Vertical!$E:$O,P$10,0))+0</f>
        <v>157.08000000000001</v>
      </c>
      <c r="Q249" s="210">
        <f>(VLOOKUP(Horizontal!$C249&amp;Horizontal!$B249&amp;Horizontal!Q$11,Vertical!$E:$O,Q$10,0))+0</f>
        <v>53</v>
      </c>
      <c r="R249" s="207">
        <f>(VLOOKUP(Horizontal!$C249&amp;Horizontal!$B249&amp;Horizontal!R$11,Vertical!$E:$O,R$10,0))+0</f>
        <v>62</v>
      </c>
      <c r="S249" s="207">
        <f>(VLOOKUP(Horizontal!$C249&amp;Horizontal!$B249&amp;Horizontal!S$11,Vertical!$E:$O,S$10,0))+0</f>
        <v>61</v>
      </c>
      <c r="T249" s="207">
        <f>(VLOOKUP(Horizontal!$C249&amp;Horizontal!$B249&amp;Horizontal!T$11,Vertical!$E:$O,T$10,0))+0</f>
        <v>53</v>
      </c>
      <c r="U249" s="207">
        <f>(VLOOKUP(Horizontal!$C249&amp;Horizontal!$B249&amp;Horizontal!U$11,Vertical!$E:$O,U$10,0))+0</f>
        <v>45</v>
      </c>
      <c r="V249" s="207">
        <f>(VLOOKUP(Horizontal!$C249&amp;Horizontal!$B249&amp;Horizontal!V$11,Vertical!$E:$O,V$10,0))+0</f>
        <v>45</v>
      </c>
      <c r="W249" s="207">
        <f>(VLOOKUP(Horizontal!$C249&amp;Horizontal!$B249&amp;Horizontal!W$11,Vertical!$E:$O,W$10,0))+0</f>
        <v>34</v>
      </c>
      <c r="X249" s="207">
        <f>(VLOOKUP(Horizontal!$C249&amp;Horizontal!$B249&amp;Horizontal!X$11,Vertical!$E:$O,X$10,0))+0</f>
        <v>27</v>
      </c>
      <c r="Y249" s="209">
        <f>(VLOOKUP(Horizontal!$C249&amp;Horizontal!$B249&amp;Horizontal!Y$11,Vertical!$E:$O,Y$10,0))+0</f>
        <v>19</v>
      </c>
      <c r="Z249" s="210">
        <f>(VLOOKUP(Horizontal!$C249&amp;Horizontal!$B249&amp;Horizontal!Z$11,Vertical!$E:$O,Z$10,0))+0</f>
        <v>3.13</v>
      </c>
      <c r="AA249" s="207">
        <f>(VLOOKUP(Horizontal!$C249&amp;Horizontal!$B249&amp;Horizontal!AA$11,Vertical!$E:$O,AA$10,0))+0</f>
        <v>6.45</v>
      </c>
      <c r="AB249" s="207">
        <f>(VLOOKUP(Horizontal!$C249&amp;Horizontal!$B249&amp;Horizontal!AB$11,Vertical!$E:$O,AB$10,0))+0</f>
        <v>67.739999999999995</v>
      </c>
      <c r="AC249" s="207">
        <f>(VLOOKUP(Horizontal!$C249&amp;Horizontal!$B249&amp;Horizontal!AC$11,Vertical!$E:$O,AC$10,0))+0</f>
        <v>62.86</v>
      </c>
      <c r="AD249" s="207">
        <f>(VLOOKUP(Horizontal!$C249&amp;Horizontal!$B249&amp;Horizontal!AD$11,Vertical!$E:$O,AD$10,0))+0</f>
        <v>79.41</v>
      </c>
      <c r="AE249" s="207">
        <f>(VLOOKUP(Horizontal!$C249&amp;Horizontal!$B249&amp;Horizontal!AE$11,Vertical!$E:$O,AE$10,0))+0</f>
        <v>48.48</v>
      </c>
      <c r="AF249" s="207">
        <f>(VLOOKUP(Horizontal!$C249&amp;Horizontal!$B249&amp;Horizontal!AF$11,Vertical!$E:$O,AF$10,0))+0</f>
        <v>23.33</v>
      </c>
      <c r="AG249" s="207">
        <f>(VLOOKUP(Horizontal!$C249&amp;Horizontal!$B249&amp;Horizontal!AG$11,Vertical!$E:$O,AG$10,0))+0</f>
        <v>15.15</v>
      </c>
      <c r="AH249" s="209">
        <f>(VLOOKUP(Horizontal!$C249&amp;Horizontal!$B249&amp;Horizontal!AH$11,Vertical!$E:$O,AH$10,0))+0</f>
        <v>24.24</v>
      </c>
      <c r="AI249" s="210">
        <f>(VLOOKUP(Horizontal!$C249&amp;Horizontal!$B249&amp;Horizontal!AI$11,Vertical!$E:$O,AI$10,0))+0</f>
        <v>0</v>
      </c>
      <c r="AJ249" s="207">
        <f>(VLOOKUP(Horizontal!$C249&amp;Horizontal!$B249&amp;Horizontal!AJ$11,Vertical!$E:$O,AJ$10,0))+0</f>
        <v>19.350000000000001</v>
      </c>
      <c r="AK249" s="207">
        <f>(VLOOKUP(Horizontal!$C249&amp;Horizontal!$B249&amp;Horizontal!AK$11,Vertical!$E:$O,AK$10,0))+0</f>
        <v>6.45</v>
      </c>
      <c r="AL249" s="207">
        <f>(VLOOKUP(Horizontal!$C249&amp;Horizontal!$B249&amp;Horizontal!AL$11,Vertical!$E:$O,AL$10,0))+0</f>
        <v>11.43</v>
      </c>
      <c r="AM249" s="207">
        <f>(VLOOKUP(Horizontal!$C249&amp;Horizontal!$B249&amp;Horizontal!AM$11,Vertical!$E:$O,AM$10,0))+0</f>
        <v>8.82</v>
      </c>
      <c r="AN249" s="207">
        <f>(VLOOKUP(Horizontal!$C249&amp;Horizontal!$B249&amp;Horizontal!AN$11,Vertical!$E:$O,AN$10,0))+0</f>
        <v>36.36</v>
      </c>
      <c r="AO249" s="207">
        <f>(VLOOKUP(Horizontal!$C249&amp;Horizontal!$B249&amp;Horizontal!AO$11,Vertical!$E:$O,AO$10,0))+0</f>
        <v>53.33</v>
      </c>
      <c r="AP249" s="207">
        <f>(VLOOKUP(Horizontal!$C249&amp;Horizontal!$B249&amp;Horizontal!AP$11,Vertical!$E:$O,AP$10,0))+0</f>
        <v>54.55</v>
      </c>
      <c r="AQ249" s="209">
        <f>(VLOOKUP(Horizontal!$C249&amp;Horizontal!$B249&amp;Horizontal!AQ$11,Vertical!$E:$O,AQ$10,0))+0</f>
        <v>48.48</v>
      </c>
      <c r="AR249" s="210">
        <f>(VLOOKUP(Horizontal!$C249&amp;Horizontal!$B249&amp;Horizontal!AR$11,Vertical!$E:$O,AR$10,0))+0</f>
        <v>96.88</v>
      </c>
      <c r="AS249" s="207">
        <f>(VLOOKUP(Horizontal!$C249&amp;Horizontal!$B249&amp;Horizontal!AS$11,Vertical!$E:$O,AS$10,0))+0</f>
        <v>74.19</v>
      </c>
      <c r="AT249" s="207">
        <f>(VLOOKUP(Horizontal!$C249&amp;Horizontal!$B249&amp;Horizontal!AT$11,Vertical!$E:$O,AT$10,0))+0</f>
        <v>25.81</v>
      </c>
      <c r="AU249" s="207">
        <f>(VLOOKUP(Horizontal!$C249&amp;Horizontal!$B249&amp;Horizontal!AU$11,Vertical!$E:$O,AU$10,0))+0</f>
        <v>25.71</v>
      </c>
      <c r="AV249" s="207">
        <f>(VLOOKUP(Horizontal!$C249&amp;Horizontal!$B249&amp;Horizontal!AV$11,Vertical!$E:$O,AV$10,0))+0</f>
        <v>11.76</v>
      </c>
      <c r="AW249" s="207">
        <f>(VLOOKUP(Horizontal!$C249&amp;Horizontal!$B249&amp;Horizontal!AW$11,Vertical!$E:$O,AW$10,0))+0</f>
        <v>15.15</v>
      </c>
      <c r="AX249" s="207">
        <f>(VLOOKUP(Horizontal!$C249&amp;Horizontal!$B249&amp;Horizontal!AX$11,Vertical!$E:$O,AX$10,0))+0</f>
        <v>23.33</v>
      </c>
      <c r="AY249" s="207">
        <f>(VLOOKUP(Horizontal!$C249&amp;Horizontal!$B249&amp;Horizontal!AY$11,Vertical!$E:$O,AY$10,0))+0</f>
        <v>30.3</v>
      </c>
      <c r="AZ249" s="209">
        <f>(VLOOKUP(Horizontal!$C249&amp;Horizontal!$B249&amp;Horizontal!AZ$11,Vertical!$E:$O,AZ$10,0))+0</f>
        <v>27.27</v>
      </c>
      <c r="BA249" s="208">
        <f>(VLOOKUP(Horizontal!$C249&amp;Horizontal!$B249&amp;Horizontal!BA$11,Vertical!$E:$O,BA$10,0))+0</f>
        <v>32.97</v>
      </c>
      <c r="BB249" s="210">
        <f>(VLOOKUP(Horizontal!$C249&amp;Horizontal!$B249&amp;Horizontal!BB$11,Vertical!$E:$O,BB$10,0))+0</f>
        <v>212.15</v>
      </c>
      <c r="BC249" s="207">
        <f>(VLOOKUP(Horizontal!$C249&amp;Horizontal!$B249&amp;Horizontal!BC$11,Vertical!$E:$O,BC$10,0))+0</f>
        <v>254.56</v>
      </c>
      <c r="BD249" s="207">
        <f>(VLOOKUP(Horizontal!$C249&amp;Horizontal!$B249&amp;Horizontal!BD$11,Vertical!$E:$O,BD$10,0))+0</f>
        <v>240.75</v>
      </c>
      <c r="BE249" s="207">
        <f>(VLOOKUP(Horizontal!$C249&amp;Horizontal!$B249&amp;Horizontal!BE$11,Vertical!$E:$O,BE$10,0))+0</f>
        <v>239.67</v>
      </c>
      <c r="BF249" s="207">
        <f>(VLOOKUP(Horizontal!$C249&amp;Horizontal!$B249&amp;Horizontal!BF$11,Vertical!$E:$O,BF$10,0))+0</f>
        <v>227.79</v>
      </c>
      <c r="BG249" s="207">
        <f>(VLOOKUP(Horizontal!$C249&amp;Horizontal!$B249&amp;Horizontal!BG$11,Vertical!$E:$O,BG$10,0))+0</f>
        <v>245.37</v>
      </c>
      <c r="BH249" s="207">
        <f>(VLOOKUP(Horizontal!$C249&amp;Horizontal!$B249&amp;Horizontal!BH$11,Vertical!$E:$O,BH$10,0))+0</f>
        <v>225.84</v>
      </c>
      <c r="BI249" s="207">
        <f>(VLOOKUP(Horizontal!$C249&amp;Horizontal!$B249&amp;Horizontal!BI$11,Vertical!$E:$O,BI$10,0))+0</f>
        <v>204.95</v>
      </c>
      <c r="BJ249" s="209">
        <f>(VLOOKUP(Horizontal!$C249&amp;Horizontal!$B249&amp;Horizontal!BJ$11,Vertical!$E:$O,BJ$10,0))+0</f>
        <v>192.57</v>
      </c>
      <c r="BK249" s="210">
        <f>(VLOOKUP(Horizontal!$C249&amp;Horizontal!$B249&amp;Horizontal!BK$11,Vertical!$E:$O,BK$10,0))+0</f>
        <v>52</v>
      </c>
      <c r="BL249" s="207">
        <f>(VLOOKUP(Horizontal!$C249&amp;Horizontal!$B249&amp;Horizontal!BL$11,Vertical!$E:$O,BL$10,0))+0</f>
        <v>51</v>
      </c>
      <c r="BM249" s="207">
        <f>(VLOOKUP(Horizontal!$C249&amp;Horizontal!$B249&amp;Horizontal!BM$11,Vertical!$E:$O,BM$10,0))+0</f>
        <v>51</v>
      </c>
      <c r="BN249" s="207">
        <f>(VLOOKUP(Horizontal!$C249&amp;Horizontal!$B249&amp;Horizontal!BN$11,Vertical!$E:$O,BN$10,0))+0</f>
        <v>48</v>
      </c>
      <c r="BO249" s="207">
        <f>(VLOOKUP(Horizontal!$C249&amp;Horizontal!$B249&amp;Horizontal!BO$11,Vertical!$E:$O,BO$10,0))+0</f>
        <v>41</v>
      </c>
      <c r="BP249" s="207">
        <f>(VLOOKUP(Horizontal!$C249&amp;Horizontal!$B249&amp;Horizontal!BP$11,Vertical!$E:$O,BP$10,0))+0</f>
        <v>37</v>
      </c>
      <c r="BQ249" s="207">
        <f>(VLOOKUP(Horizontal!$C249&amp;Horizontal!$B249&amp;Horizontal!BQ$11,Vertical!$E:$O,BQ$10,0))+0</f>
        <v>33</v>
      </c>
      <c r="BR249" s="207">
        <f>(VLOOKUP(Horizontal!$C249&amp;Horizontal!$B249&amp;Horizontal!BR$11,Vertical!$E:$O,BR$10,0))+0</f>
        <v>28</v>
      </c>
      <c r="BS249" s="209">
        <f>(VLOOKUP(Horizontal!$C249&amp;Horizontal!$B249&amp;Horizontal!BS$11,Vertical!$E:$O,BS$10,0))+0</f>
        <v>21</v>
      </c>
      <c r="BT249" s="210">
        <f>(VLOOKUP(Horizontal!$C249&amp;Horizontal!$B249&amp;Horizontal!BT$11,Vertical!$E:$O,BT$10,0))+0</f>
        <v>3.85</v>
      </c>
      <c r="BU249" s="207">
        <f>(VLOOKUP(Horizontal!$C249&amp;Horizontal!$B249&amp;Horizontal!BU$11,Vertical!$E:$O,BU$10,0))+0</f>
        <v>11.54</v>
      </c>
      <c r="BV249" s="207">
        <f>(VLOOKUP(Horizontal!$C249&amp;Horizontal!$B249&amp;Horizontal!BV$11,Vertical!$E:$O,BV$10,0))+0</f>
        <v>68</v>
      </c>
      <c r="BW249" s="207">
        <f>(VLOOKUP(Horizontal!$C249&amp;Horizontal!$B249&amp;Horizontal!BW$11,Vertical!$E:$O,BW$10,0))+0</f>
        <v>67.86</v>
      </c>
      <c r="BX249" s="207">
        <f>(VLOOKUP(Horizontal!$C249&amp;Horizontal!$B249&amp;Horizontal!BX$11,Vertical!$E:$O,BX$10,0))+0</f>
        <v>72</v>
      </c>
      <c r="BY249" s="207">
        <f>(VLOOKUP(Horizontal!$C249&amp;Horizontal!$B249&amp;Horizontal!BY$11,Vertical!$E:$O,BY$10,0))+0</f>
        <v>32.14</v>
      </c>
      <c r="BZ249" s="207">
        <f>(VLOOKUP(Horizontal!$C249&amp;Horizontal!$B249&amp;Horizontal!BZ$11,Vertical!$E:$O,BZ$10,0))+0</f>
        <v>30.77</v>
      </c>
      <c r="CA249" s="207">
        <f>(VLOOKUP(Horizontal!$C249&amp;Horizontal!$B249&amp;Horizontal!CA$11,Vertical!$E:$O,CA$10,0))+0</f>
        <v>26.42</v>
      </c>
      <c r="CB249" s="209">
        <f>(VLOOKUP(Horizontal!$C249&amp;Horizontal!$B249&amp;Horizontal!CB$11,Vertical!$E:$O,CB$10,0))+0</f>
        <v>24</v>
      </c>
      <c r="CC249" s="210">
        <f>(VLOOKUP(Horizontal!$C249&amp;Horizontal!$B249&amp;Horizontal!CC$11,Vertical!$E:$O,CC$10,0))+0</f>
        <v>7.69</v>
      </c>
      <c r="CD249" s="207">
        <f>(VLOOKUP(Horizontal!$C249&amp;Horizontal!$B249&amp;Horizontal!CD$11,Vertical!$E:$O,CD$10,0))+0</f>
        <v>15.38</v>
      </c>
      <c r="CE249" s="207">
        <f>(VLOOKUP(Horizontal!$C249&amp;Horizontal!$B249&amp;Horizontal!CE$11,Vertical!$E:$O,CE$10,0))+0</f>
        <v>4</v>
      </c>
      <c r="CF249" s="207">
        <f>(VLOOKUP(Horizontal!$C249&amp;Horizontal!$B249&amp;Horizontal!CF$11,Vertical!$E:$O,CF$10,0))+0</f>
        <v>10.71</v>
      </c>
      <c r="CG249" s="207">
        <f>(VLOOKUP(Horizontal!$C249&amp;Horizontal!$B249&amp;Horizontal!CG$11,Vertical!$E:$O,CG$10,0))+0</f>
        <v>16</v>
      </c>
      <c r="CH249" s="207">
        <f>(VLOOKUP(Horizontal!$C249&amp;Horizontal!$B249&amp;Horizontal!CH$11,Vertical!$E:$O,CH$10,0))+0</f>
        <v>42.86</v>
      </c>
      <c r="CI249" s="207">
        <f>(VLOOKUP(Horizontal!$C249&amp;Horizontal!$B249&amp;Horizontal!CI$11,Vertical!$E:$O,CI$10,0))+0</f>
        <v>42.31</v>
      </c>
      <c r="CJ249" s="207">
        <f>(VLOOKUP(Horizontal!$C249&amp;Horizontal!$B249&amp;Horizontal!CJ$11,Vertical!$E:$O,CJ$10,0))+0</f>
        <v>50.94</v>
      </c>
      <c r="CK249" s="209">
        <f>(VLOOKUP(Horizontal!$C249&amp;Horizontal!$B249&amp;Horizontal!CK$11,Vertical!$E:$O,CK$10,0))+0</f>
        <v>52</v>
      </c>
      <c r="CL249" s="210">
        <f>(VLOOKUP(Horizontal!$C249&amp;Horizontal!$B249&amp;Horizontal!CL$11,Vertical!$E:$O,CL$10,0))+0</f>
        <v>88.46</v>
      </c>
      <c r="CM249" s="207">
        <f>(VLOOKUP(Horizontal!$C249&amp;Horizontal!$B249&amp;Horizontal!CM$11,Vertical!$E:$O,CM$10,0))+0</f>
        <v>73.08</v>
      </c>
      <c r="CN249" s="207">
        <f>(VLOOKUP(Horizontal!$C249&amp;Horizontal!$B249&amp;Horizontal!CN$11,Vertical!$E:$O,CN$10,0))+0</f>
        <v>28</v>
      </c>
      <c r="CO249" s="207">
        <f>(VLOOKUP(Horizontal!$C249&amp;Horizontal!$B249&amp;Horizontal!CO$11,Vertical!$E:$O,CO$10,0))+0</f>
        <v>21.43</v>
      </c>
      <c r="CP249" s="207">
        <f>(VLOOKUP(Horizontal!$C249&amp;Horizontal!$B249&amp;Horizontal!CP$11,Vertical!$E:$O,CP$10,0))+0</f>
        <v>12</v>
      </c>
      <c r="CQ249" s="207">
        <f>(VLOOKUP(Horizontal!$C249&amp;Horizontal!$B249&amp;Horizontal!CQ$11,Vertical!$E:$O,CQ$10,0))+0</f>
        <v>25</v>
      </c>
      <c r="CR249" s="207">
        <f>(VLOOKUP(Horizontal!$C249&amp;Horizontal!$B249&amp;Horizontal!CR$11,Vertical!$E:$O,CR$10,0))+0</f>
        <v>26.92</v>
      </c>
      <c r="CS249" s="207">
        <f>(VLOOKUP(Horizontal!$C249&amp;Horizontal!$B249&amp;Horizontal!CS$11,Vertical!$E:$O,CS$10,0))+0</f>
        <v>22.64</v>
      </c>
      <c r="CT249" s="207">
        <f>(VLOOKUP(Horizontal!$C249&amp;Horizontal!$B249&amp;Horizontal!CT$11,Vertical!$E:$O,CT$10,0))+0</f>
        <v>24</v>
      </c>
      <c r="CU249" s="150"/>
      <c r="CV249" s="211">
        <f t="shared" si="174"/>
        <v>32.080000000000013</v>
      </c>
      <c r="CW249" s="190">
        <f t="shared" si="175"/>
        <v>33.259999999999991</v>
      </c>
      <c r="CX249" s="190">
        <f t="shared" si="176"/>
        <v>35.379999999999995</v>
      </c>
      <c r="CY249" s="190">
        <f t="shared" si="177"/>
        <v>34.649999999999977</v>
      </c>
      <c r="CZ249" s="190">
        <f t="shared" si="178"/>
        <v>36.409999999999997</v>
      </c>
      <c r="DA249" s="190">
        <f t="shared" si="179"/>
        <v>41.140000000000015</v>
      </c>
      <c r="DB249" s="190">
        <f t="shared" si="180"/>
        <v>37.02000000000001</v>
      </c>
      <c r="DC249" s="190">
        <f t="shared" si="181"/>
        <v>35.539999999999992</v>
      </c>
      <c r="DD249" s="212">
        <f t="shared" si="182"/>
        <v>35.489999999999981</v>
      </c>
      <c r="DE249" s="9">
        <v>170</v>
      </c>
      <c r="DF249" s="212">
        <f t="shared" si="183"/>
        <v>28.387210401891338</v>
      </c>
      <c r="DG249" s="264"/>
      <c r="DH249" s="265"/>
      <c r="DI249" s="265"/>
      <c r="DJ249" s="266"/>
      <c r="DK249" s="190">
        <v>172.23</v>
      </c>
      <c r="DL249" s="190">
        <v>172.23</v>
      </c>
      <c r="DM249" s="190">
        <v>172.23</v>
      </c>
      <c r="DN249" s="212">
        <v>172.23</v>
      </c>
      <c r="DO249" s="190">
        <v>177.6</v>
      </c>
      <c r="DP249" s="190">
        <v>177.6</v>
      </c>
      <c r="DQ249" s="190">
        <v>177.6</v>
      </c>
      <c r="DR249" s="212">
        <v>177.6</v>
      </c>
      <c r="DS249" s="150"/>
      <c r="DT249" s="190">
        <v>181</v>
      </c>
      <c r="DU249" s="190">
        <v>225</v>
      </c>
      <c r="DV249" s="190">
        <v>205</v>
      </c>
      <c r="DW249" s="190">
        <v>209</v>
      </c>
      <c r="DX249" s="190"/>
      <c r="DY249" s="190"/>
      <c r="DZ249" s="190"/>
      <c r="EA249" s="190"/>
      <c r="EB249" s="190"/>
      <c r="EC249" s="190"/>
      <c r="ED249" s="190">
        <v>204</v>
      </c>
      <c r="EE249" s="190">
        <v>203</v>
      </c>
      <c r="EF249" s="190">
        <v>195</v>
      </c>
      <c r="EG249" s="190">
        <v>175</v>
      </c>
      <c r="EH249" s="212">
        <v>165</v>
      </c>
      <c r="EI249" s="213"/>
      <c r="EJ249" s="211">
        <v>30</v>
      </c>
      <c r="EK249" s="190">
        <v>30</v>
      </c>
      <c r="EL249" s="190">
        <v>30</v>
      </c>
      <c r="EM249" s="190">
        <v>30</v>
      </c>
      <c r="EN249" s="190"/>
      <c r="EO249" s="190"/>
      <c r="EP249" s="190"/>
      <c r="EQ249" s="190"/>
      <c r="ER249" s="190"/>
      <c r="ES249" s="190"/>
      <c r="ET249" s="190">
        <v>36</v>
      </c>
      <c r="EU249" s="190">
        <v>45</v>
      </c>
      <c r="EV249" s="190">
        <v>40</v>
      </c>
      <c r="EW249" s="190">
        <v>35</v>
      </c>
      <c r="EX249" s="212">
        <v>35</v>
      </c>
      <c r="EY249" s="211"/>
      <c r="EZ249" s="75">
        <f t="shared" si="223"/>
        <v>-5.7676462510299368E-3</v>
      </c>
      <c r="FA249" s="89">
        <f t="shared" si="228"/>
        <v>-0.1</v>
      </c>
      <c r="FB249" s="212"/>
      <c r="FC249" s="213">
        <f t="shared" si="207"/>
        <v>10</v>
      </c>
      <c r="FD249" s="213">
        <f t="shared" si="208"/>
        <v>10</v>
      </c>
      <c r="FE249" s="213">
        <f t="shared" si="209"/>
        <v>10</v>
      </c>
      <c r="FF249" s="213">
        <f t="shared" si="210"/>
        <v>10</v>
      </c>
      <c r="FG249" s="213"/>
      <c r="FH249" s="213"/>
      <c r="FI249" s="213"/>
      <c r="FJ249" s="213"/>
      <c r="FK249" s="213"/>
      <c r="FL249" s="213"/>
      <c r="FM249" s="213">
        <f t="shared" si="211"/>
        <v>16</v>
      </c>
      <c r="FN249" s="213">
        <f t="shared" si="212"/>
        <v>25</v>
      </c>
      <c r="FO249" s="213">
        <f t="shared" si="213"/>
        <v>20</v>
      </c>
      <c r="FP249" s="213">
        <f t="shared" si="214"/>
        <v>15</v>
      </c>
      <c r="FQ249" s="213">
        <f t="shared" si="215"/>
        <v>15</v>
      </c>
      <c r="FR249" s="213"/>
      <c r="FS249" s="211">
        <v>0</v>
      </c>
      <c r="FT249" s="190">
        <v>0</v>
      </c>
      <c r="FU249" s="190">
        <v>0</v>
      </c>
      <c r="FV249" s="190">
        <v>0</v>
      </c>
      <c r="FW249" s="190" t="s">
        <v>13</v>
      </c>
      <c r="FX249" s="190" t="s">
        <v>13</v>
      </c>
      <c r="FY249" s="190" t="s">
        <v>13</v>
      </c>
      <c r="FZ249" s="190" t="s">
        <v>13</v>
      </c>
      <c r="GA249" s="190" t="s">
        <v>13</v>
      </c>
      <c r="GB249" s="190" t="s">
        <v>13</v>
      </c>
      <c r="GC249" s="190">
        <v>0</v>
      </c>
      <c r="GD249" s="190">
        <v>0</v>
      </c>
      <c r="GE249" s="190">
        <v>0</v>
      </c>
      <c r="GF249" s="190">
        <v>0</v>
      </c>
      <c r="GG249" s="212">
        <v>0</v>
      </c>
    </row>
    <row r="250" spans="2:189">
      <c r="B250" s="33">
        <v>43662</v>
      </c>
      <c r="C250" s="30" t="s">
        <v>37</v>
      </c>
      <c r="D250" s="30">
        <v>2019</v>
      </c>
      <c r="E250" s="30" t="str">
        <f t="shared" ref="E250" si="233">D250&amp;C250</f>
        <v>2019S29</v>
      </c>
      <c r="F250" s="30" t="str">
        <f t="shared" si="133"/>
        <v>72019</v>
      </c>
      <c r="G250" s="208" t="str">
        <f>VLOOKUP(Horizontal!$C250&amp;Horizontal!$B250&amp;Horizontal!G$11,Vertical!$E:$O,G$10,0)</f>
        <v>-1,46</v>
      </c>
      <c r="H250" s="207">
        <f>(VLOOKUP(Horizontal!$C250&amp;Horizontal!$B250&amp;Horizontal!H$11,Vertical!$E:$O,H$10,0))+0</f>
        <v>176.48</v>
      </c>
      <c r="I250" s="207">
        <f>(VLOOKUP(Horizontal!$C250&amp;Horizontal!$B250&amp;Horizontal!I$11,Vertical!$E:$O,I$10,0))+0</f>
        <v>206.64</v>
      </c>
      <c r="J250" s="207">
        <f>(VLOOKUP(Horizontal!$C250&amp;Horizontal!$B250&amp;Horizontal!J$11,Vertical!$E:$O,J$10,0))+0</f>
        <v>185.91</v>
      </c>
      <c r="K250" s="207">
        <f>(VLOOKUP(Horizontal!$C250&amp;Horizontal!$B250&amp;Horizontal!K$11,Vertical!$E:$O,K$10,0))+0</f>
        <v>190.95</v>
      </c>
      <c r="L250" s="207">
        <f>(VLOOKUP(Horizontal!$C250&amp;Horizontal!$B250&amp;Horizontal!L$11,Vertical!$E:$O,L$10,0))+0</f>
        <v>179.26</v>
      </c>
      <c r="M250" s="207">
        <f>(VLOOKUP(Horizontal!$C250&amp;Horizontal!$B250&amp;Horizontal!M$11,Vertical!$E:$O,M$10,0))+0</f>
        <v>202.39</v>
      </c>
      <c r="N250" s="207">
        <f>(VLOOKUP(Horizontal!$C250&amp;Horizontal!$B250&amp;Horizontal!N$11,Vertical!$E:$O,N$10,0))+0</f>
        <v>188.52</v>
      </c>
      <c r="O250" s="207">
        <f>(VLOOKUP(Horizontal!$C250&amp;Horizontal!$B250&amp;Horizontal!O$11,Vertical!$E:$O,O$10,0))+0</f>
        <v>169.39</v>
      </c>
      <c r="P250" s="209">
        <f>(VLOOKUP(Horizontal!$C250&amp;Horizontal!$B250&amp;Horizontal!P$11,Vertical!$E:$O,P$10,0))+0</f>
        <v>157.24</v>
      </c>
      <c r="Q250" s="210">
        <f>(VLOOKUP(Horizontal!$C250&amp;Horizontal!$B250&amp;Horizontal!Q$11,Vertical!$E:$O,Q$10,0))+0</f>
        <v>57</v>
      </c>
      <c r="R250" s="207">
        <f>(VLOOKUP(Horizontal!$C250&amp;Horizontal!$B250&amp;Horizontal!R$11,Vertical!$E:$O,R$10,0))+0</f>
        <v>69</v>
      </c>
      <c r="S250" s="207">
        <f>(VLOOKUP(Horizontal!$C250&amp;Horizontal!$B250&amp;Horizontal!S$11,Vertical!$E:$O,S$10,0))+0</f>
        <v>65</v>
      </c>
      <c r="T250" s="207">
        <f>(VLOOKUP(Horizontal!$C250&amp;Horizontal!$B250&amp;Horizontal!T$11,Vertical!$E:$O,T$10,0))+0</f>
        <v>63</v>
      </c>
      <c r="U250" s="207">
        <f>(VLOOKUP(Horizontal!$C250&amp;Horizontal!$B250&amp;Horizontal!U$11,Vertical!$E:$O,U$10,0))+0</f>
        <v>58</v>
      </c>
      <c r="V250" s="207">
        <f>(VLOOKUP(Horizontal!$C250&amp;Horizontal!$B250&amp;Horizontal!V$11,Vertical!$E:$O,V$10,0))+0</f>
        <v>46</v>
      </c>
      <c r="W250" s="207">
        <f>(VLOOKUP(Horizontal!$C250&amp;Horizontal!$B250&amp;Horizontal!W$11,Vertical!$E:$O,W$10,0))+0</f>
        <v>34</v>
      </c>
      <c r="X250" s="207">
        <f>(VLOOKUP(Horizontal!$C250&amp;Horizontal!$B250&amp;Horizontal!X$11,Vertical!$E:$O,X$10,0))+0</f>
        <v>29</v>
      </c>
      <c r="Y250" s="209">
        <f>(VLOOKUP(Horizontal!$C250&amp;Horizontal!$B250&amp;Horizontal!Y$11,Vertical!$E:$O,Y$10,0))+0</f>
        <v>21</v>
      </c>
      <c r="Z250" s="210">
        <f>(VLOOKUP(Horizontal!$C250&amp;Horizontal!$B250&amp;Horizontal!Z$11,Vertical!$E:$O,Z$10,0))+0</f>
        <v>80.650000000000006</v>
      </c>
      <c r="AA250" s="207">
        <f>(VLOOKUP(Horizontal!$C250&amp;Horizontal!$B250&amp;Horizontal!AA$11,Vertical!$E:$O,AA$10,0))+0</f>
        <v>96.55</v>
      </c>
      <c r="AB250" s="207">
        <f>(VLOOKUP(Horizontal!$C250&amp;Horizontal!$B250&amp;Horizontal!AB$11,Vertical!$E:$O,AB$10,0))+0</f>
        <v>100</v>
      </c>
      <c r="AC250" s="207">
        <f>(VLOOKUP(Horizontal!$C250&amp;Horizontal!$B250&amp;Horizontal!AC$11,Vertical!$E:$O,AC$10,0))+0</f>
        <v>96.55</v>
      </c>
      <c r="AD250" s="207">
        <f>(VLOOKUP(Horizontal!$C250&amp;Horizontal!$B250&amp;Horizontal!AD$11,Vertical!$E:$O,AD$10,0))+0</f>
        <v>100</v>
      </c>
      <c r="AE250" s="207">
        <f>(VLOOKUP(Horizontal!$C250&amp;Horizontal!$B250&amp;Horizontal!AE$11,Vertical!$E:$O,AE$10,0))+0</f>
        <v>70</v>
      </c>
      <c r="AF250" s="207">
        <f>(VLOOKUP(Horizontal!$C250&amp;Horizontal!$B250&amp;Horizontal!AF$11,Vertical!$E:$O,AF$10,0))+0</f>
        <v>41.38</v>
      </c>
      <c r="AG250" s="207">
        <f>(VLOOKUP(Horizontal!$C250&amp;Horizontal!$B250&amp;Horizontal!AG$11,Vertical!$E:$O,AG$10,0))+0</f>
        <v>31.25</v>
      </c>
      <c r="AH250" s="209">
        <f>(VLOOKUP(Horizontal!$C250&amp;Horizontal!$B250&amp;Horizontal!AH$11,Vertical!$E:$O,AH$10,0))+0</f>
        <v>29.03</v>
      </c>
      <c r="AI250" s="210">
        <f>(VLOOKUP(Horizontal!$C250&amp;Horizontal!$B250&amp;Horizontal!AI$11,Vertical!$E:$O,AI$10,0))+0</f>
        <v>9.68</v>
      </c>
      <c r="AJ250" s="207">
        <f>(VLOOKUP(Horizontal!$C250&amp;Horizontal!$B250&amp;Horizontal!AJ$11,Vertical!$E:$O,AJ$10,0))+0</f>
        <v>0</v>
      </c>
      <c r="AK250" s="207">
        <f>(VLOOKUP(Horizontal!$C250&amp;Horizontal!$B250&amp;Horizontal!AK$11,Vertical!$E:$O,AK$10,0))+0</f>
        <v>0</v>
      </c>
      <c r="AL250" s="207">
        <f>(VLOOKUP(Horizontal!$C250&amp;Horizontal!$B250&amp;Horizontal!AL$11,Vertical!$E:$O,AL$10,0))+0</f>
        <v>3.45</v>
      </c>
      <c r="AM250" s="207">
        <f>(VLOOKUP(Horizontal!$C250&amp;Horizontal!$B250&amp;Horizontal!AM$11,Vertical!$E:$O,AM$10,0))+0</f>
        <v>0</v>
      </c>
      <c r="AN250" s="207">
        <f>(VLOOKUP(Horizontal!$C250&amp;Horizontal!$B250&amp;Horizontal!AN$11,Vertical!$E:$O,AN$10,0))+0</f>
        <v>26.67</v>
      </c>
      <c r="AO250" s="207">
        <f>(VLOOKUP(Horizontal!$C250&amp;Horizontal!$B250&amp;Horizontal!AO$11,Vertical!$E:$O,AO$10,0))+0</f>
        <v>41.38</v>
      </c>
      <c r="AP250" s="207">
        <f>(VLOOKUP(Horizontal!$C250&amp;Horizontal!$B250&amp;Horizontal!AP$11,Vertical!$E:$O,AP$10,0))+0</f>
        <v>56.25</v>
      </c>
      <c r="AQ250" s="209">
        <f>(VLOOKUP(Horizontal!$C250&amp;Horizontal!$B250&amp;Horizontal!AQ$11,Vertical!$E:$O,AQ$10,0))+0</f>
        <v>58.06</v>
      </c>
      <c r="AR250" s="210">
        <f>(VLOOKUP(Horizontal!$C250&amp;Horizontal!$B250&amp;Horizontal!AR$11,Vertical!$E:$O,AR$10,0))+0</f>
        <v>9.68</v>
      </c>
      <c r="AS250" s="207">
        <f>(VLOOKUP(Horizontal!$C250&amp;Horizontal!$B250&amp;Horizontal!AS$11,Vertical!$E:$O,AS$10,0))+0</f>
        <v>3.45</v>
      </c>
      <c r="AT250" s="207">
        <f>(VLOOKUP(Horizontal!$C250&amp;Horizontal!$B250&amp;Horizontal!AT$11,Vertical!$E:$O,AT$10,0))+0</f>
        <v>0</v>
      </c>
      <c r="AU250" s="207">
        <f>(VLOOKUP(Horizontal!$C250&amp;Horizontal!$B250&amp;Horizontal!AU$11,Vertical!$E:$O,AU$10,0))+0</f>
        <v>0</v>
      </c>
      <c r="AV250" s="207">
        <f>(VLOOKUP(Horizontal!$C250&amp;Horizontal!$B250&amp;Horizontal!AV$11,Vertical!$E:$O,AV$10,0))+0</f>
        <v>0</v>
      </c>
      <c r="AW250" s="207">
        <f>(VLOOKUP(Horizontal!$C250&amp;Horizontal!$B250&amp;Horizontal!AW$11,Vertical!$E:$O,AW$10,0))+0</f>
        <v>3.33</v>
      </c>
      <c r="AX250" s="207">
        <f>(VLOOKUP(Horizontal!$C250&amp;Horizontal!$B250&amp;Horizontal!AX$11,Vertical!$E:$O,AX$10,0))+0</f>
        <v>17.239999999999998</v>
      </c>
      <c r="AY250" s="207">
        <f>(VLOOKUP(Horizontal!$C250&amp;Horizontal!$B250&amp;Horizontal!AY$11,Vertical!$E:$O,AY$10,0))+0</f>
        <v>12.5</v>
      </c>
      <c r="AZ250" s="209">
        <f>(VLOOKUP(Horizontal!$C250&amp;Horizontal!$B250&amp;Horizontal!AZ$11,Vertical!$E:$O,AZ$10,0))+0</f>
        <v>12.9</v>
      </c>
      <c r="BA250" s="208">
        <f>(VLOOKUP(Horizontal!$C250&amp;Horizontal!$B250&amp;Horizontal!BA$11,Vertical!$E:$O,BA$10,0))+0</f>
        <v>32.93</v>
      </c>
      <c r="BB250" s="210">
        <f>(VLOOKUP(Horizontal!$C250&amp;Horizontal!$B250&amp;Horizontal!BB$11,Vertical!$E:$O,BB$10,0))+0</f>
        <v>209.13</v>
      </c>
      <c r="BC250" s="207">
        <f>(VLOOKUP(Horizontal!$C250&amp;Horizontal!$B250&amp;Horizontal!BC$11,Vertical!$E:$O,BC$10,0))+0</f>
        <v>240.26</v>
      </c>
      <c r="BD250" s="207">
        <f>(VLOOKUP(Horizontal!$C250&amp;Horizontal!$B250&amp;Horizontal!BD$11,Vertical!$E:$O,BD$10,0))+0</f>
        <v>219.9</v>
      </c>
      <c r="BE250" s="207">
        <f>(VLOOKUP(Horizontal!$C250&amp;Horizontal!$B250&amp;Horizontal!BE$11,Vertical!$E:$O,BE$10,0))+0</f>
        <v>224.77</v>
      </c>
      <c r="BF250" s="207">
        <f>(VLOOKUP(Horizontal!$C250&amp;Horizontal!$B250&amp;Horizontal!BF$11,Vertical!$E:$O,BF$10,0))+0</f>
        <v>213.21</v>
      </c>
      <c r="BG250" s="207">
        <f>(VLOOKUP(Horizontal!$C250&amp;Horizontal!$B250&amp;Horizontal!BG$11,Vertical!$E:$O,BG$10,0))+0</f>
        <v>242.73</v>
      </c>
      <c r="BH250" s="207">
        <f>(VLOOKUP(Horizontal!$C250&amp;Horizontal!$B250&amp;Horizontal!BH$11,Vertical!$E:$O,BH$10,0))+0</f>
        <v>225.38</v>
      </c>
      <c r="BI250" s="207">
        <f>(VLOOKUP(Horizontal!$C250&amp;Horizontal!$B250&amp;Horizontal!BI$11,Vertical!$E:$O,BI$10,0))+0</f>
        <v>204.49</v>
      </c>
      <c r="BJ250" s="209">
        <f>(VLOOKUP(Horizontal!$C250&amp;Horizontal!$B250&amp;Horizontal!BJ$11,Vertical!$E:$O,BJ$10,0))+0</f>
        <v>191.76</v>
      </c>
      <c r="BK250" s="210">
        <f>(VLOOKUP(Horizontal!$C250&amp;Horizontal!$B250&amp;Horizontal!BK$11,Vertical!$E:$O,BK$10,0))+0</f>
        <v>44</v>
      </c>
      <c r="BL250" s="207">
        <f>(VLOOKUP(Horizontal!$C250&amp;Horizontal!$B250&amp;Horizontal!BL$11,Vertical!$E:$O,BL$10,0))+0</f>
        <v>51</v>
      </c>
      <c r="BM250" s="207">
        <f>(VLOOKUP(Horizontal!$C250&amp;Horizontal!$B250&amp;Horizontal!BM$11,Vertical!$E:$O,BM$10,0))+0</f>
        <v>48</v>
      </c>
      <c r="BN250" s="207">
        <f>(VLOOKUP(Horizontal!$C250&amp;Horizontal!$B250&amp;Horizontal!BN$11,Vertical!$E:$O,BN$10,0))+0</f>
        <v>43</v>
      </c>
      <c r="BO250" s="207">
        <f>(VLOOKUP(Horizontal!$C250&amp;Horizontal!$B250&amp;Horizontal!BO$11,Vertical!$E:$O,BO$10,0))+0</f>
        <v>43</v>
      </c>
      <c r="BP250" s="207">
        <f>(VLOOKUP(Horizontal!$C250&amp;Horizontal!$B250&amp;Horizontal!BP$11,Vertical!$E:$O,BP$10,0))+0</f>
        <v>36</v>
      </c>
      <c r="BQ250" s="207">
        <f>(VLOOKUP(Horizontal!$C250&amp;Horizontal!$B250&amp;Horizontal!BQ$11,Vertical!$E:$O,BQ$10,0))+0</f>
        <v>31</v>
      </c>
      <c r="BR250" s="207">
        <f>(VLOOKUP(Horizontal!$C250&amp;Horizontal!$B250&amp;Horizontal!BR$11,Vertical!$E:$O,BR$10,0))+0</f>
        <v>26</v>
      </c>
      <c r="BS250" s="209">
        <f>(VLOOKUP(Horizontal!$C250&amp;Horizontal!$B250&amp;Horizontal!BS$11,Vertical!$E:$O,BS$10,0))+0</f>
        <v>18</v>
      </c>
      <c r="BT250" s="210">
        <f>(VLOOKUP(Horizontal!$C250&amp;Horizontal!$B250&amp;Horizontal!BT$11,Vertical!$E:$O,BT$10,0))+0</f>
        <v>62.5</v>
      </c>
      <c r="BU250" s="207">
        <f>(VLOOKUP(Horizontal!$C250&amp;Horizontal!$B250&amp;Horizontal!BU$11,Vertical!$E:$O,BU$10,0))+0</f>
        <v>86.36</v>
      </c>
      <c r="BV250" s="207">
        <f>(VLOOKUP(Horizontal!$C250&amp;Horizontal!$B250&amp;Horizontal!BV$11,Vertical!$E:$O,BV$10,0))+0</f>
        <v>100</v>
      </c>
      <c r="BW250" s="207">
        <f>(VLOOKUP(Horizontal!$C250&amp;Horizontal!$B250&amp;Horizontal!BW$11,Vertical!$E:$O,BW$10,0))+0</f>
        <v>100</v>
      </c>
      <c r="BX250" s="207">
        <f>(VLOOKUP(Horizontal!$C250&amp;Horizontal!$B250&amp;Horizontal!BX$11,Vertical!$E:$O,BX$10,0))+0</f>
        <v>95</v>
      </c>
      <c r="BY250" s="207">
        <f>(VLOOKUP(Horizontal!$C250&amp;Horizontal!$B250&amp;Horizontal!BY$11,Vertical!$E:$O,BY$10,0))+0</f>
        <v>60.87</v>
      </c>
      <c r="BZ250" s="207">
        <f>(VLOOKUP(Horizontal!$C250&amp;Horizontal!$B250&amp;Horizontal!BZ$11,Vertical!$E:$O,BZ$10,0))+0</f>
        <v>45.83</v>
      </c>
      <c r="CA250" s="207">
        <f>(VLOOKUP(Horizontal!$C250&amp;Horizontal!$B250&amp;Horizontal!CA$11,Vertical!$E:$O,CA$10,0))+0</f>
        <v>29.17</v>
      </c>
      <c r="CB250" s="209">
        <f>(VLOOKUP(Horizontal!$C250&amp;Horizontal!$B250&amp;Horizontal!CB$11,Vertical!$E:$O,CB$10,0))+0</f>
        <v>23.81</v>
      </c>
      <c r="CC250" s="210">
        <f>(VLOOKUP(Horizontal!$C250&amp;Horizontal!$B250&amp;Horizontal!CC$11,Vertical!$E:$O,CC$10,0))+0</f>
        <v>8.33</v>
      </c>
      <c r="CD250" s="207">
        <f>(VLOOKUP(Horizontal!$C250&amp;Horizontal!$B250&amp;Horizontal!CD$11,Vertical!$E:$O,CD$10,0))+0</f>
        <v>4.55</v>
      </c>
      <c r="CE250" s="207">
        <f>(VLOOKUP(Horizontal!$C250&amp;Horizontal!$B250&amp;Horizontal!CE$11,Vertical!$E:$O,CE$10,0))+0</f>
        <v>0</v>
      </c>
      <c r="CF250" s="207">
        <f>(VLOOKUP(Horizontal!$C250&amp;Horizontal!$B250&amp;Horizontal!CF$11,Vertical!$E:$O,CF$10,0))+0</f>
        <v>0</v>
      </c>
      <c r="CG250" s="207">
        <f>(VLOOKUP(Horizontal!$C250&amp;Horizontal!$B250&amp;Horizontal!CG$11,Vertical!$E:$O,CG$10,0))+0</f>
        <v>0</v>
      </c>
      <c r="CH250" s="207">
        <f>(VLOOKUP(Horizontal!$C250&amp;Horizontal!$B250&amp;Horizontal!CH$11,Vertical!$E:$O,CH$10,0))+0</f>
        <v>21.74</v>
      </c>
      <c r="CI250" s="207">
        <f>(VLOOKUP(Horizontal!$C250&amp;Horizontal!$B250&amp;Horizontal!CI$11,Vertical!$E:$O,CI$10,0))+0</f>
        <v>33.33</v>
      </c>
      <c r="CJ250" s="207">
        <f>(VLOOKUP(Horizontal!$C250&amp;Horizontal!$B250&amp;Horizontal!CJ$11,Vertical!$E:$O,CJ$10,0))+0</f>
        <v>45.83</v>
      </c>
      <c r="CK250" s="209">
        <f>(VLOOKUP(Horizontal!$C250&amp;Horizontal!$B250&amp;Horizontal!CK$11,Vertical!$E:$O,CK$10,0))+0</f>
        <v>52.38</v>
      </c>
      <c r="CL250" s="210">
        <f>(VLOOKUP(Horizontal!$C250&amp;Horizontal!$B250&amp;Horizontal!CL$11,Vertical!$E:$O,CL$10,0))+0</f>
        <v>29.17</v>
      </c>
      <c r="CM250" s="207">
        <f>(VLOOKUP(Horizontal!$C250&amp;Horizontal!$B250&amp;Horizontal!CM$11,Vertical!$E:$O,CM$10,0))+0</f>
        <v>9.09</v>
      </c>
      <c r="CN250" s="207">
        <f>(VLOOKUP(Horizontal!$C250&amp;Horizontal!$B250&amp;Horizontal!CN$11,Vertical!$E:$O,CN$10,0))+0</f>
        <v>0</v>
      </c>
      <c r="CO250" s="207">
        <f>(VLOOKUP(Horizontal!$C250&amp;Horizontal!$B250&amp;Horizontal!CO$11,Vertical!$E:$O,CO$10,0))+0</f>
        <v>0</v>
      </c>
      <c r="CP250" s="207">
        <f>(VLOOKUP(Horizontal!$C250&amp;Horizontal!$B250&amp;Horizontal!CP$11,Vertical!$E:$O,CP$10,0))+0</f>
        <v>5</v>
      </c>
      <c r="CQ250" s="207">
        <f>(VLOOKUP(Horizontal!$C250&amp;Horizontal!$B250&amp;Horizontal!CQ$11,Vertical!$E:$O,CQ$10,0))+0</f>
        <v>17.39</v>
      </c>
      <c r="CR250" s="207">
        <f>(VLOOKUP(Horizontal!$C250&amp;Horizontal!$B250&amp;Horizontal!CR$11,Vertical!$E:$O,CR$10,0))+0</f>
        <v>20.83</v>
      </c>
      <c r="CS250" s="207">
        <f>(VLOOKUP(Horizontal!$C250&amp;Horizontal!$B250&amp;Horizontal!CS$11,Vertical!$E:$O,CS$10,0))+0</f>
        <v>25</v>
      </c>
      <c r="CT250" s="207">
        <f>(VLOOKUP(Horizontal!$C250&amp;Horizontal!$B250&amp;Horizontal!CT$11,Vertical!$E:$O,CT$10,0))+0</f>
        <v>23.81</v>
      </c>
      <c r="CU250" s="150"/>
      <c r="CV250" s="211">
        <f t="shared" si="174"/>
        <v>32.650000000000006</v>
      </c>
      <c r="CW250" s="190">
        <f t="shared" si="175"/>
        <v>33.620000000000005</v>
      </c>
      <c r="CX250" s="190">
        <f t="shared" si="176"/>
        <v>33.990000000000009</v>
      </c>
      <c r="CY250" s="190">
        <f t="shared" si="177"/>
        <v>33.820000000000022</v>
      </c>
      <c r="CZ250" s="190">
        <f t="shared" si="178"/>
        <v>33.950000000000017</v>
      </c>
      <c r="DA250" s="190">
        <f t="shared" si="179"/>
        <v>40.340000000000003</v>
      </c>
      <c r="DB250" s="190">
        <f t="shared" si="180"/>
        <v>36.859999999999985</v>
      </c>
      <c r="DC250" s="190">
        <f t="shared" si="181"/>
        <v>35.100000000000023</v>
      </c>
      <c r="DD250" s="212">
        <f t="shared" si="182"/>
        <v>34.519999999999982</v>
      </c>
      <c r="DE250" s="9">
        <v>170</v>
      </c>
      <c r="DF250" s="212">
        <f t="shared" si="183"/>
        <v>31.977210401891341</v>
      </c>
      <c r="DG250" s="264"/>
      <c r="DH250" s="265"/>
      <c r="DI250" s="265"/>
      <c r="DJ250" s="266"/>
      <c r="DK250" s="190">
        <v>169.94</v>
      </c>
      <c r="DL250" s="190">
        <v>169.94</v>
      </c>
      <c r="DM250" s="190">
        <v>169.94</v>
      </c>
      <c r="DN250" s="212">
        <v>169.94</v>
      </c>
      <c r="DO250" s="190">
        <v>175.04</v>
      </c>
      <c r="DP250" s="190">
        <v>175.04</v>
      </c>
      <c r="DQ250" s="190">
        <v>175.04</v>
      </c>
      <c r="DR250" s="212">
        <v>175.04</v>
      </c>
      <c r="DS250" s="150"/>
      <c r="DT250" s="190">
        <v>176</v>
      </c>
      <c r="DU250" s="190">
        <v>206</v>
      </c>
      <c r="DV250" s="190">
        <v>184</v>
      </c>
      <c r="DW250" s="190">
        <v>189</v>
      </c>
      <c r="DX250" s="190"/>
      <c r="DY250" s="190"/>
      <c r="DZ250" s="190"/>
      <c r="EA250" s="190"/>
      <c r="EB250" s="190"/>
      <c r="EC250" s="190"/>
      <c r="ED250" s="190">
        <v>196</v>
      </c>
      <c r="EE250" s="190">
        <v>200</v>
      </c>
      <c r="EF250" s="190">
        <v>198</v>
      </c>
      <c r="EG250" s="190">
        <v>175</v>
      </c>
      <c r="EH250" s="212">
        <v>168</v>
      </c>
      <c r="EI250" s="213"/>
      <c r="EJ250" s="211">
        <v>30</v>
      </c>
      <c r="EK250" s="190">
        <v>30</v>
      </c>
      <c r="EL250" s="190">
        <v>30</v>
      </c>
      <c r="EM250" s="190">
        <v>30</v>
      </c>
      <c r="EN250" s="190"/>
      <c r="EO250" s="190"/>
      <c r="EP250" s="190"/>
      <c r="EQ250" s="190"/>
      <c r="ER250" s="190"/>
      <c r="ES250" s="190"/>
      <c r="ET250" s="190">
        <v>36</v>
      </c>
      <c r="EU250" s="190">
        <v>45</v>
      </c>
      <c r="EV250" s="190">
        <v>37</v>
      </c>
      <c r="EW250" s="190">
        <v>38</v>
      </c>
      <c r="EX250" s="212">
        <v>32</v>
      </c>
      <c r="EY250" s="211"/>
      <c r="EZ250" s="75">
        <f t="shared" si="223"/>
        <v>-8.2272061309590881E-3</v>
      </c>
      <c r="FA250" s="89">
        <f t="shared" si="228"/>
        <v>-0.1</v>
      </c>
      <c r="FB250" s="212"/>
      <c r="FC250" s="213">
        <f t="shared" si="207"/>
        <v>10</v>
      </c>
      <c r="FD250" s="213">
        <f t="shared" si="208"/>
        <v>10</v>
      </c>
      <c r="FE250" s="213">
        <f t="shared" si="209"/>
        <v>10</v>
      </c>
      <c r="FF250" s="213">
        <f t="shared" si="210"/>
        <v>10</v>
      </c>
      <c r="FG250" s="213"/>
      <c r="FH250" s="213"/>
      <c r="FI250" s="213"/>
      <c r="FJ250" s="213"/>
      <c r="FK250" s="213"/>
      <c r="FL250" s="213"/>
      <c r="FM250" s="213">
        <f t="shared" si="211"/>
        <v>16</v>
      </c>
      <c r="FN250" s="213">
        <f t="shared" si="212"/>
        <v>25</v>
      </c>
      <c r="FO250" s="213">
        <f t="shared" si="213"/>
        <v>17</v>
      </c>
      <c r="FP250" s="213">
        <f t="shared" si="214"/>
        <v>18</v>
      </c>
      <c r="FQ250" s="213">
        <f t="shared" si="215"/>
        <v>12</v>
      </c>
      <c r="FR250" s="213"/>
      <c r="FS250" s="211">
        <v>0</v>
      </c>
      <c r="FT250" s="190">
        <v>0</v>
      </c>
      <c r="FU250" s="190">
        <v>0</v>
      </c>
      <c r="FV250" s="190">
        <v>0</v>
      </c>
      <c r="FW250" s="190" t="s">
        <v>13</v>
      </c>
      <c r="FX250" s="190" t="s">
        <v>13</v>
      </c>
      <c r="FY250" s="190" t="s">
        <v>13</v>
      </c>
      <c r="FZ250" s="190" t="s">
        <v>13</v>
      </c>
      <c r="GA250" s="190" t="s">
        <v>13</v>
      </c>
      <c r="GB250" s="190" t="s">
        <v>13</v>
      </c>
      <c r="GC250" s="190">
        <v>0</v>
      </c>
      <c r="GD250" s="190">
        <v>0</v>
      </c>
      <c r="GE250" s="190">
        <v>0</v>
      </c>
      <c r="GF250" s="190">
        <v>0</v>
      </c>
      <c r="GG250" s="212">
        <v>0</v>
      </c>
    </row>
    <row r="251" spans="2:189">
      <c r="B251" s="33">
        <v>43669</v>
      </c>
      <c r="C251" s="30" t="s">
        <v>36</v>
      </c>
      <c r="D251" s="30">
        <v>2019</v>
      </c>
      <c r="E251" s="30" t="str">
        <f t="shared" ref="E251" si="234">D251&amp;C251</f>
        <v>2019S30</v>
      </c>
      <c r="F251" s="30" t="str">
        <f t="shared" si="133"/>
        <v>72019</v>
      </c>
      <c r="G251" s="208" t="str">
        <f>VLOOKUP(Horizontal!$C251&amp;Horizontal!$B251&amp;Horizontal!G$11,Vertical!$E:$O,G$10,0)</f>
        <v>-2,16</v>
      </c>
      <c r="H251" s="207">
        <f>(VLOOKUP(Horizontal!$C251&amp;Horizontal!$B251&amp;Horizontal!H$11,Vertical!$E:$O,H$10,0))+0</f>
        <v>178.67</v>
      </c>
      <c r="I251" s="207">
        <f>(VLOOKUP(Horizontal!$C251&amp;Horizontal!$B251&amp;Horizontal!I$11,Vertical!$E:$O,I$10,0))+0</f>
        <v>213.09</v>
      </c>
      <c r="J251" s="207">
        <f>(VLOOKUP(Horizontal!$C251&amp;Horizontal!$B251&amp;Horizontal!J$11,Vertical!$E:$O,J$10,0))+0</f>
        <v>183.47</v>
      </c>
      <c r="K251" s="207">
        <f>(VLOOKUP(Horizontal!$C251&amp;Horizontal!$B251&amp;Horizontal!K$11,Vertical!$E:$O,K$10,0))+0</f>
        <v>187.82</v>
      </c>
      <c r="L251" s="207">
        <f>(VLOOKUP(Horizontal!$C251&amp;Horizontal!$B251&amp;Horizontal!L$11,Vertical!$E:$O,L$10,0))+0</f>
        <v>175.16</v>
      </c>
      <c r="M251" s="207">
        <f>(VLOOKUP(Horizontal!$C251&amp;Horizontal!$B251&amp;Horizontal!M$11,Vertical!$E:$O,M$10,0))+0</f>
        <v>198.33</v>
      </c>
      <c r="N251" s="207">
        <f>(VLOOKUP(Horizontal!$C251&amp;Horizontal!$B251&amp;Horizontal!N$11,Vertical!$E:$O,N$10,0))+0</f>
        <v>187.15</v>
      </c>
      <c r="O251" s="207">
        <f>(VLOOKUP(Horizontal!$C251&amp;Horizontal!$B251&amp;Horizontal!O$11,Vertical!$E:$O,O$10,0))+0</f>
        <v>169.28</v>
      </c>
      <c r="P251" s="209">
        <f>(VLOOKUP(Horizontal!$C251&amp;Horizontal!$B251&amp;Horizontal!P$11,Vertical!$E:$O,P$10,0))+0</f>
        <v>157.76</v>
      </c>
      <c r="Q251" s="210">
        <f>(VLOOKUP(Horizontal!$C251&amp;Horizontal!$B251&amp;Horizontal!Q$11,Vertical!$E:$O,Q$10,0))+0</f>
        <v>52</v>
      </c>
      <c r="R251" s="207">
        <f>(VLOOKUP(Horizontal!$C251&amp;Horizontal!$B251&amp;Horizontal!R$11,Vertical!$E:$O,R$10,0))+0</f>
        <v>63</v>
      </c>
      <c r="S251" s="207">
        <f>(VLOOKUP(Horizontal!$C251&amp;Horizontal!$B251&amp;Horizontal!S$11,Vertical!$E:$O,S$10,0))+0</f>
        <v>59</v>
      </c>
      <c r="T251" s="207">
        <f>(VLOOKUP(Horizontal!$C251&amp;Horizontal!$B251&amp;Horizontal!T$11,Vertical!$E:$O,T$10,0))+0</f>
        <v>57</v>
      </c>
      <c r="U251" s="207">
        <f>(VLOOKUP(Horizontal!$C251&amp;Horizontal!$B251&amp;Horizontal!U$11,Vertical!$E:$O,U$10,0))+0</f>
        <v>48</v>
      </c>
      <c r="V251" s="207">
        <f>(VLOOKUP(Horizontal!$C251&amp;Horizontal!$B251&amp;Horizontal!V$11,Vertical!$E:$O,V$10,0))+0</f>
        <v>44</v>
      </c>
      <c r="W251" s="207">
        <f>(VLOOKUP(Horizontal!$C251&amp;Horizontal!$B251&amp;Horizontal!W$11,Vertical!$E:$O,W$10,0))+0</f>
        <v>37</v>
      </c>
      <c r="X251" s="207">
        <f>(VLOOKUP(Horizontal!$C251&amp;Horizontal!$B251&amp;Horizontal!X$11,Vertical!$E:$O,X$10,0))+0</f>
        <v>28</v>
      </c>
      <c r="Y251" s="209">
        <f>(VLOOKUP(Horizontal!$C251&amp;Horizontal!$B251&amp;Horizontal!Y$11,Vertical!$E:$O,Y$10,0))+0</f>
        <v>24</v>
      </c>
      <c r="Z251" s="210">
        <f>(VLOOKUP(Horizontal!$C251&amp;Horizontal!$B251&amp;Horizontal!Z$11,Vertical!$E:$O,Z$10,0))+0</f>
        <v>5.71</v>
      </c>
      <c r="AA251" s="207">
        <f>(VLOOKUP(Horizontal!$C251&amp;Horizontal!$B251&amp;Horizontal!AA$11,Vertical!$E:$O,AA$10,0))+0</f>
        <v>11.76</v>
      </c>
      <c r="AB251" s="207">
        <f>(VLOOKUP(Horizontal!$C251&amp;Horizontal!$B251&amp;Horizontal!AB$11,Vertical!$E:$O,AB$10,0))+0</f>
        <v>88.57</v>
      </c>
      <c r="AC251" s="207">
        <f>(VLOOKUP(Horizontal!$C251&amp;Horizontal!$B251&amp;Horizontal!AC$11,Vertical!$E:$O,AC$10,0))+0</f>
        <v>94.12</v>
      </c>
      <c r="AD251" s="207">
        <f>(VLOOKUP(Horizontal!$C251&amp;Horizontal!$B251&amp;Horizontal!AD$11,Vertical!$E:$O,AD$10,0))+0</f>
        <v>91.89</v>
      </c>
      <c r="AE251" s="207">
        <f>(VLOOKUP(Horizontal!$C251&amp;Horizontal!$B251&amp;Horizontal!AE$11,Vertical!$E:$O,AE$10,0))+0</f>
        <v>85</v>
      </c>
      <c r="AF251" s="207">
        <f>(VLOOKUP(Horizontal!$C251&amp;Horizontal!$B251&amp;Horizontal!AF$11,Vertical!$E:$O,AF$10,0))+0</f>
        <v>47.22</v>
      </c>
      <c r="AG251" s="207">
        <f>(VLOOKUP(Horizontal!$C251&amp;Horizontal!$B251&amp;Horizontal!AG$11,Vertical!$E:$O,AG$10,0))+0</f>
        <v>17.95</v>
      </c>
      <c r="AH251" s="209">
        <f>(VLOOKUP(Horizontal!$C251&amp;Horizontal!$B251&amp;Horizontal!AH$11,Vertical!$E:$O,AH$10,0))+0</f>
        <v>10.81</v>
      </c>
      <c r="AI251" s="210">
        <f>(VLOOKUP(Horizontal!$C251&amp;Horizontal!$B251&amp;Horizontal!AI$11,Vertical!$E:$O,AI$10,0))+0</f>
        <v>20</v>
      </c>
      <c r="AJ251" s="207">
        <f>(VLOOKUP(Horizontal!$C251&amp;Horizontal!$B251&amp;Horizontal!AJ$11,Vertical!$E:$O,AJ$10,0))+0</f>
        <v>0</v>
      </c>
      <c r="AK251" s="207">
        <f>(VLOOKUP(Horizontal!$C251&amp;Horizontal!$B251&amp;Horizontal!AK$11,Vertical!$E:$O,AK$10,0))+0</f>
        <v>5.71</v>
      </c>
      <c r="AL251" s="207">
        <f>(VLOOKUP(Horizontal!$C251&amp;Horizontal!$B251&amp;Horizontal!AL$11,Vertical!$E:$O,AL$10,0))+0</f>
        <v>5.88</v>
      </c>
      <c r="AM251" s="207">
        <f>(VLOOKUP(Horizontal!$C251&amp;Horizontal!$B251&amp;Horizontal!AM$11,Vertical!$E:$O,AM$10,0))+0</f>
        <v>8.11</v>
      </c>
      <c r="AN251" s="207">
        <f>(VLOOKUP(Horizontal!$C251&amp;Horizontal!$B251&amp;Horizontal!AN$11,Vertical!$E:$O,AN$10,0))+0</f>
        <v>10</v>
      </c>
      <c r="AO251" s="207">
        <f>(VLOOKUP(Horizontal!$C251&amp;Horizontal!$B251&amp;Horizontal!AO$11,Vertical!$E:$O,AO$10,0))+0</f>
        <v>44.44</v>
      </c>
      <c r="AP251" s="207">
        <f>(VLOOKUP(Horizontal!$C251&amp;Horizontal!$B251&amp;Horizontal!AP$11,Vertical!$E:$O,AP$10,0))+0</f>
        <v>58.97</v>
      </c>
      <c r="AQ251" s="209">
        <f>(VLOOKUP(Horizontal!$C251&amp;Horizontal!$B251&amp;Horizontal!AQ$11,Vertical!$E:$O,AQ$10,0))+0</f>
        <v>51.35</v>
      </c>
      <c r="AR251" s="210">
        <f>(VLOOKUP(Horizontal!$C251&amp;Horizontal!$B251&amp;Horizontal!AR$11,Vertical!$E:$O,AR$10,0))+0</f>
        <v>74.290000000000006</v>
      </c>
      <c r="AS251" s="207">
        <f>(VLOOKUP(Horizontal!$C251&amp;Horizontal!$B251&amp;Horizontal!AS$11,Vertical!$E:$O,AS$10,0))+0</f>
        <v>88.24</v>
      </c>
      <c r="AT251" s="207">
        <f>(VLOOKUP(Horizontal!$C251&amp;Horizontal!$B251&amp;Horizontal!AT$11,Vertical!$E:$O,AT$10,0))+0</f>
        <v>5.71</v>
      </c>
      <c r="AU251" s="207">
        <f>(VLOOKUP(Horizontal!$C251&amp;Horizontal!$B251&amp;Horizontal!AU$11,Vertical!$E:$O,AU$10,0))+0</f>
        <v>0</v>
      </c>
      <c r="AV251" s="207">
        <f>(VLOOKUP(Horizontal!$C251&amp;Horizontal!$B251&amp;Horizontal!AV$11,Vertical!$E:$O,AV$10,0))+0</f>
        <v>0</v>
      </c>
      <c r="AW251" s="207">
        <f>(VLOOKUP(Horizontal!$C251&amp;Horizontal!$B251&amp;Horizontal!AW$11,Vertical!$E:$O,AW$10,0))+0</f>
        <v>5</v>
      </c>
      <c r="AX251" s="207">
        <f>(VLOOKUP(Horizontal!$C251&amp;Horizontal!$B251&amp;Horizontal!AX$11,Vertical!$E:$O,AX$10,0))+0</f>
        <v>8.33</v>
      </c>
      <c r="AY251" s="207">
        <f>(VLOOKUP(Horizontal!$C251&amp;Horizontal!$B251&amp;Horizontal!AY$11,Vertical!$E:$O,AY$10,0))+0</f>
        <v>23.08</v>
      </c>
      <c r="AZ251" s="209">
        <f>(VLOOKUP(Horizontal!$C251&amp;Horizontal!$B251&amp;Horizontal!AZ$11,Vertical!$E:$O,AZ$10,0))+0</f>
        <v>37.840000000000003</v>
      </c>
      <c r="BA251" s="208">
        <f>(VLOOKUP(Horizontal!$C251&amp;Horizontal!$B251&amp;Horizontal!BA$11,Vertical!$E:$O,BA$10,0))+0</f>
        <v>32.33</v>
      </c>
      <c r="BB251" s="210">
        <f>(VLOOKUP(Horizontal!$C251&amp;Horizontal!$B251&amp;Horizontal!BB$11,Vertical!$E:$O,BB$10,0))+0</f>
        <v>210.59</v>
      </c>
      <c r="BC251" s="207">
        <f>(VLOOKUP(Horizontal!$C251&amp;Horizontal!$B251&amp;Horizontal!BC$11,Vertical!$E:$O,BC$10,0))+0</f>
        <v>246.12</v>
      </c>
      <c r="BD251" s="207">
        <f>(VLOOKUP(Horizontal!$C251&amp;Horizontal!$B251&amp;Horizontal!BD$11,Vertical!$E:$O,BD$10,0))+0</f>
        <v>217.54</v>
      </c>
      <c r="BE251" s="207">
        <f>(VLOOKUP(Horizontal!$C251&amp;Horizontal!$B251&amp;Horizontal!BE$11,Vertical!$E:$O,BE$10,0))+0</f>
        <v>221.55</v>
      </c>
      <c r="BF251" s="207">
        <f>(VLOOKUP(Horizontal!$C251&amp;Horizontal!$B251&amp;Horizontal!BF$11,Vertical!$E:$O,BF$10,0))+0</f>
        <v>210.58</v>
      </c>
      <c r="BG251" s="207">
        <f>(VLOOKUP(Horizontal!$C251&amp;Horizontal!$B251&amp;Horizontal!BG$11,Vertical!$E:$O,BG$10,0))+0</f>
        <v>240.22</v>
      </c>
      <c r="BH251" s="207">
        <f>(VLOOKUP(Horizontal!$C251&amp;Horizontal!$B251&amp;Horizontal!BH$11,Vertical!$E:$O,BH$10,0))+0</f>
        <v>224.39</v>
      </c>
      <c r="BI251" s="207">
        <f>(VLOOKUP(Horizontal!$C251&amp;Horizontal!$B251&amp;Horizontal!BI$11,Vertical!$E:$O,BI$10,0))+0</f>
        <v>204.23</v>
      </c>
      <c r="BJ251" s="209">
        <f>(VLOOKUP(Horizontal!$C251&amp;Horizontal!$B251&amp;Horizontal!BJ$11,Vertical!$E:$O,BJ$10,0))+0</f>
        <v>192.79</v>
      </c>
      <c r="BK251" s="210">
        <f>(VLOOKUP(Horizontal!$C251&amp;Horizontal!$B251&amp;Horizontal!BK$11,Vertical!$E:$O,BK$10,0))+0</f>
        <v>46</v>
      </c>
      <c r="BL251" s="207">
        <f>(VLOOKUP(Horizontal!$C251&amp;Horizontal!$B251&amp;Horizontal!BL$11,Vertical!$E:$O,BL$10,0))+0</f>
        <v>45</v>
      </c>
      <c r="BM251" s="207">
        <f>(VLOOKUP(Horizontal!$C251&amp;Horizontal!$B251&amp;Horizontal!BM$11,Vertical!$E:$O,BM$10,0))+0</f>
        <v>45</v>
      </c>
      <c r="BN251" s="207">
        <f>(VLOOKUP(Horizontal!$C251&amp;Horizontal!$B251&amp;Horizontal!BN$11,Vertical!$E:$O,BN$10,0))+0</f>
        <v>42</v>
      </c>
      <c r="BO251" s="207">
        <f>(VLOOKUP(Horizontal!$C251&amp;Horizontal!$B251&amp;Horizontal!BO$11,Vertical!$E:$O,BO$10,0))+0</f>
        <v>41</v>
      </c>
      <c r="BP251" s="207">
        <f>(VLOOKUP(Horizontal!$C251&amp;Horizontal!$B251&amp;Horizontal!BP$11,Vertical!$E:$O,BP$10,0))+0</f>
        <v>41</v>
      </c>
      <c r="BQ251" s="207">
        <f>(VLOOKUP(Horizontal!$C251&amp;Horizontal!$B251&amp;Horizontal!BQ$11,Vertical!$E:$O,BQ$10,0))+0</f>
        <v>36</v>
      </c>
      <c r="BR251" s="207">
        <f>(VLOOKUP(Horizontal!$C251&amp;Horizontal!$B251&amp;Horizontal!BR$11,Vertical!$E:$O,BR$10,0))+0</f>
        <v>30</v>
      </c>
      <c r="BS251" s="209">
        <f>(VLOOKUP(Horizontal!$C251&amp;Horizontal!$B251&amp;Horizontal!BS$11,Vertical!$E:$O,BS$10,0))+0</f>
        <v>25</v>
      </c>
      <c r="BT251" s="210">
        <f>(VLOOKUP(Horizontal!$C251&amp;Horizontal!$B251&amp;Horizontal!BT$11,Vertical!$E:$O,BT$10,0))+0</f>
        <v>18.52</v>
      </c>
      <c r="BU251" s="207">
        <f>(VLOOKUP(Horizontal!$C251&amp;Horizontal!$B251&amp;Horizontal!BU$11,Vertical!$E:$O,BU$10,0))+0</f>
        <v>25</v>
      </c>
      <c r="BV251" s="207">
        <f>(VLOOKUP(Horizontal!$C251&amp;Horizontal!$B251&amp;Horizontal!BV$11,Vertical!$E:$O,BV$10,0))+0</f>
        <v>77.78</v>
      </c>
      <c r="BW251" s="207">
        <f>(VLOOKUP(Horizontal!$C251&amp;Horizontal!$B251&amp;Horizontal!BW$11,Vertical!$E:$O,BW$10,0))+0</f>
        <v>85.19</v>
      </c>
      <c r="BX251" s="207">
        <f>(VLOOKUP(Horizontal!$C251&amp;Horizontal!$B251&amp;Horizontal!BX$11,Vertical!$E:$O,BX$10,0))+0</f>
        <v>80.77</v>
      </c>
      <c r="BY251" s="207">
        <f>(VLOOKUP(Horizontal!$C251&amp;Horizontal!$B251&amp;Horizontal!BY$11,Vertical!$E:$O,BY$10,0))+0</f>
        <v>64.290000000000006</v>
      </c>
      <c r="BZ251" s="207">
        <f>(VLOOKUP(Horizontal!$C251&amp;Horizontal!$B251&amp;Horizontal!BZ$11,Vertical!$E:$O,BZ$10,0))+0</f>
        <v>55.17</v>
      </c>
      <c r="CA251" s="207">
        <f>(VLOOKUP(Horizontal!$C251&amp;Horizontal!$B251&amp;Horizontal!CA$11,Vertical!$E:$O,CA$10,0))+0</f>
        <v>30</v>
      </c>
      <c r="CB251" s="209">
        <f>(VLOOKUP(Horizontal!$C251&amp;Horizontal!$B251&amp;Horizontal!CB$11,Vertical!$E:$O,CB$10,0))+0</f>
        <v>35.71</v>
      </c>
      <c r="CC251" s="210">
        <f>(VLOOKUP(Horizontal!$C251&amp;Horizontal!$B251&amp;Horizontal!CC$11,Vertical!$E:$O,CC$10,0))+0</f>
        <v>29.63</v>
      </c>
      <c r="CD251" s="207">
        <f>(VLOOKUP(Horizontal!$C251&amp;Horizontal!$B251&amp;Horizontal!CD$11,Vertical!$E:$O,CD$10,0))+0</f>
        <v>7.14</v>
      </c>
      <c r="CE251" s="207">
        <f>(VLOOKUP(Horizontal!$C251&amp;Horizontal!$B251&amp;Horizontal!CE$11,Vertical!$E:$O,CE$10,0))+0</f>
        <v>7.41</v>
      </c>
      <c r="CF251" s="207">
        <f>(VLOOKUP(Horizontal!$C251&amp;Horizontal!$B251&amp;Horizontal!CF$11,Vertical!$E:$O,CF$10,0))+0</f>
        <v>7.41</v>
      </c>
      <c r="CG251" s="207">
        <f>(VLOOKUP(Horizontal!$C251&amp;Horizontal!$B251&amp;Horizontal!CG$11,Vertical!$E:$O,CG$10,0))+0</f>
        <v>0</v>
      </c>
      <c r="CH251" s="207">
        <f>(VLOOKUP(Horizontal!$C251&amp;Horizontal!$B251&amp;Horizontal!CH$11,Vertical!$E:$O,CH$10,0))+0</f>
        <v>25</v>
      </c>
      <c r="CI251" s="207">
        <f>(VLOOKUP(Horizontal!$C251&amp;Horizontal!$B251&amp;Horizontal!CI$11,Vertical!$E:$O,CI$10,0))+0</f>
        <v>27.59</v>
      </c>
      <c r="CJ251" s="207">
        <f>(VLOOKUP(Horizontal!$C251&amp;Horizontal!$B251&amp;Horizontal!CJ$11,Vertical!$E:$O,CJ$10,0))+0</f>
        <v>56.67</v>
      </c>
      <c r="CK251" s="209">
        <f>(VLOOKUP(Horizontal!$C251&amp;Horizontal!$B251&amp;Horizontal!CK$11,Vertical!$E:$O,CK$10,0))+0</f>
        <v>39.29</v>
      </c>
      <c r="CL251" s="210">
        <f>(VLOOKUP(Horizontal!$C251&amp;Horizontal!$B251&amp;Horizontal!CL$11,Vertical!$E:$O,CL$10,0))+0</f>
        <v>51.85</v>
      </c>
      <c r="CM251" s="207">
        <f>(VLOOKUP(Horizontal!$C251&amp;Horizontal!$B251&amp;Horizontal!CM$11,Vertical!$E:$O,CM$10,0))+0</f>
        <v>67.86</v>
      </c>
      <c r="CN251" s="207">
        <f>(VLOOKUP(Horizontal!$C251&amp;Horizontal!$B251&amp;Horizontal!CN$11,Vertical!$E:$O,CN$10,0))+0</f>
        <v>14.81</v>
      </c>
      <c r="CO251" s="207">
        <f>(VLOOKUP(Horizontal!$C251&amp;Horizontal!$B251&amp;Horizontal!CO$11,Vertical!$E:$O,CO$10,0))+0</f>
        <v>7.41</v>
      </c>
      <c r="CP251" s="207">
        <f>(VLOOKUP(Horizontal!$C251&amp;Horizontal!$B251&amp;Horizontal!CP$11,Vertical!$E:$O,CP$10,0))+0</f>
        <v>19.23</v>
      </c>
      <c r="CQ251" s="207">
        <f>(VLOOKUP(Horizontal!$C251&amp;Horizontal!$B251&amp;Horizontal!CQ$11,Vertical!$E:$O,CQ$10,0))+0</f>
        <v>10.71</v>
      </c>
      <c r="CR251" s="207">
        <f>(VLOOKUP(Horizontal!$C251&amp;Horizontal!$B251&amp;Horizontal!CR$11,Vertical!$E:$O,CR$10,0))+0</f>
        <v>17.239999999999998</v>
      </c>
      <c r="CS251" s="207">
        <f>(VLOOKUP(Horizontal!$C251&amp;Horizontal!$B251&amp;Horizontal!CS$11,Vertical!$E:$O,CS$10,0))+0</f>
        <v>13.33</v>
      </c>
      <c r="CT251" s="207">
        <f>(VLOOKUP(Horizontal!$C251&amp;Horizontal!$B251&amp;Horizontal!CT$11,Vertical!$E:$O,CT$10,0))+0</f>
        <v>25</v>
      </c>
      <c r="CU251" s="150"/>
      <c r="CV251" s="211">
        <f t="shared" si="174"/>
        <v>31.920000000000016</v>
      </c>
      <c r="CW251" s="190">
        <f t="shared" si="175"/>
        <v>33.03</v>
      </c>
      <c r="CX251" s="190">
        <f t="shared" si="176"/>
        <v>34.069999999999993</v>
      </c>
      <c r="CY251" s="190">
        <f t="shared" si="177"/>
        <v>33.730000000000018</v>
      </c>
      <c r="CZ251" s="190">
        <f t="shared" si="178"/>
        <v>35.420000000000016</v>
      </c>
      <c r="DA251" s="190">
        <f t="shared" si="179"/>
        <v>41.889999999999986</v>
      </c>
      <c r="DB251" s="190">
        <f t="shared" si="180"/>
        <v>37.239999999999981</v>
      </c>
      <c r="DC251" s="190">
        <f t="shared" si="181"/>
        <v>34.949999999999989</v>
      </c>
      <c r="DD251" s="212">
        <f t="shared" si="182"/>
        <v>35.03</v>
      </c>
      <c r="DE251" s="9">
        <v>170</v>
      </c>
      <c r="DF251" s="212">
        <f t="shared" si="183"/>
        <v>29.787210401891343</v>
      </c>
      <c r="DG251" s="264"/>
      <c r="DH251" s="265"/>
      <c r="DI251" s="265"/>
      <c r="DJ251" s="266"/>
      <c r="DK251" s="190">
        <v>180.59</v>
      </c>
      <c r="DL251" s="190">
        <v>180.59</v>
      </c>
      <c r="DM251" s="190">
        <v>180.59</v>
      </c>
      <c r="DN251" s="212">
        <v>180.59</v>
      </c>
      <c r="DO251" s="190">
        <v>186.18</v>
      </c>
      <c r="DP251" s="190">
        <v>186.18</v>
      </c>
      <c r="DQ251" s="190">
        <v>186.18</v>
      </c>
      <c r="DR251" s="212">
        <v>186.18</v>
      </c>
      <c r="DS251" s="150"/>
      <c r="DT251" s="190">
        <v>179</v>
      </c>
      <c r="DU251" s="190">
        <v>217</v>
      </c>
      <c r="DV251" s="190">
        <v>186</v>
      </c>
      <c r="DW251" s="190">
        <v>188</v>
      </c>
      <c r="DX251" s="190"/>
      <c r="DY251" s="190"/>
      <c r="DZ251" s="190"/>
      <c r="EA251" s="190"/>
      <c r="EB251" s="190"/>
      <c r="EC251" s="190"/>
      <c r="ED251" s="190">
        <v>197</v>
      </c>
      <c r="EE251" s="190">
        <v>198</v>
      </c>
      <c r="EF251" s="190">
        <v>193</v>
      </c>
      <c r="EG251" s="190">
        <v>175</v>
      </c>
      <c r="EH251" s="212">
        <v>166</v>
      </c>
      <c r="EI251" s="213"/>
      <c r="EJ251" s="211">
        <v>30</v>
      </c>
      <c r="EK251" s="190">
        <v>30</v>
      </c>
      <c r="EL251" s="190">
        <v>30</v>
      </c>
      <c r="EM251" s="190">
        <v>30</v>
      </c>
      <c r="EN251" s="190"/>
      <c r="EO251" s="190"/>
      <c r="EP251" s="190"/>
      <c r="EQ251" s="190"/>
      <c r="ER251" s="190"/>
      <c r="ES251" s="190"/>
      <c r="ET251" s="190">
        <v>36</v>
      </c>
      <c r="EU251" s="190">
        <v>45</v>
      </c>
      <c r="EV251" s="190">
        <v>41</v>
      </c>
      <c r="EW251" s="190">
        <v>36</v>
      </c>
      <c r="EX251" s="212">
        <v>34</v>
      </c>
      <c r="EY251" s="211"/>
      <c r="EZ251" s="75">
        <f t="shared" si="223"/>
        <v>-1.1923161845882093E-2</v>
      </c>
      <c r="FA251" s="89">
        <f t="shared" si="228"/>
        <v>-0.1</v>
      </c>
      <c r="FB251" s="212"/>
      <c r="FC251" s="213">
        <f t="shared" si="207"/>
        <v>10</v>
      </c>
      <c r="FD251" s="213">
        <f t="shared" si="208"/>
        <v>10</v>
      </c>
      <c r="FE251" s="213">
        <f t="shared" si="209"/>
        <v>10</v>
      </c>
      <c r="FF251" s="213">
        <f t="shared" si="210"/>
        <v>10</v>
      </c>
      <c r="FG251" s="213"/>
      <c r="FH251" s="213"/>
      <c r="FI251" s="213"/>
      <c r="FJ251" s="213"/>
      <c r="FK251" s="213"/>
      <c r="FL251" s="213"/>
      <c r="FM251" s="213">
        <f t="shared" si="211"/>
        <v>16</v>
      </c>
      <c r="FN251" s="213">
        <f t="shared" si="212"/>
        <v>25</v>
      </c>
      <c r="FO251" s="213">
        <f t="shared" si="213"/>
        <v>21</v>
      </c>
      <c r="FP251" s="213">
        <f t="shared" si="214"/>
        <v>16</v>
      </c>
      <c r="FQ251" s="213">
        <f t="shared" si="215"/>
        <v>14</v>
      </c>
      <c r="FR251" s="213"/>
      <c r="FS251" s="211">
        <v>0</v>
      </c>
      <c r="FT251" s="190">
        <v>0</v>
      </c>
      <c r="FU251" s="190">
        <v>0</v>
      </c>
      <c r="FV251" s="190">
        <v>0</v>
      </c>
      <c r="FW251" s="190" t="s">
        <v>13</v>
      </c>
      <c r="FX251" s="190" t="s">
        <v>13</v>
      </c>
      <c r="FY251" s="190" t="s">
        <v>13</v>
      </c>
      <c r="FZ251" s="190" t="s">
        <v>13</v>
      </c>
      <c r="GA251" s="190" t="s">
        <v>13</v>
      </c>
      <c r="GB251" s="190" t="s">
        <v>13</v>
      </c>
      <c r="GC251" s="190">
        <v>0</v>
      </c>
      <c r="GD251" s="190">
        <v>0</v>
      </c>
      <c r="GE251" s="190">
        <v>0</v>
      </c>
      <c r="GF251" s="190">
        <v>0</v>
      </c>
      <c r="GG251" s="212">
        <v>0</v>
      </c>
    </row>
    <row r="252" spans="2:189">
      <c r="B252" s="33">
        <v>43676</v>
      </c>
      <c r="C252" s="30" t="s">
        <v>35</v>
      </c>
      <c r="D252" s="30">
        <v>2019</v>
      </c>
      <c r="E252" s="30" t="str">
        <f t="shared" ref="E252" si="235">D252&amp;C252</f>
        <v>2019S31</v>
      </c>
      <c r="F252" s="30" t="str">
        <f t="shared" si="133"/>
        <v>7Final2019</v>
      </c>
      <c r="G252" s="208" t="str">
        <f>VLOOKUP(Horizontal!$C252&amp;Horizontal!$B252&amp;Horizontal!G$11,Vertical!$E:$O,G$10,0)</f>
        <v>-2,55</v>
      </c>
      <c r="H252" s="207">
        <f>(VLOOKUP(Horizontal!$C252&amp;Horizontal!$B252&amp;Horizontal!H$11,Vertical!$E:$O,H$10,0))+0</f>
        <v>182.83</v>
      </c>
      <c r="I252" s="207">
        <f>(VLOOKUP(Horizontal!$C252&amp;Horizontal!$B252&amp;Horizontal!I$11,Vertical!$E:$O,I$10,0))+0</f>
        <v>233.7</v>
      </c>
      <c r="J252" s="207">
        <f>(VLOOKUP(Horizontal!$C252&amp;Horizontal!$B252&amp;Horizontal!J$11,Vertical!$E:$O,J$10,0))+0</f>
        <v>221.41</v>
      </c>
      <c r="K252" s="207">
        <f>(VLOOKUP(Horizontal!$C252&amp;Horizontal!$B252&amp;Horizontal!K$11,Vertical!$E:$O,K$10,0))+0</f>
        <v>216.55</v>
      </c>
      <c r="L252" s="207">
        <f>(VLOOKUP(Horizontal!$C252&amp;Horizontal!$B252&amp;Horizontal!L$11,Vertical!$E:$O,L$10,0))+0</f>
        <v>184.38</v>
      </c>
      <c r="M252" s="207">
        <f>(VLOOKUP(Horizontal!$C252&amp;Horizontal!$B252&amp;Horizontal!M$11,Vertical!$E:$O,M$10,0))+0</f>
        <v>199.41</v>
      </c>
      <c r="N252" s="207">
        <f>(VLOOKUP(Horizontal!$C252&amp;Horizontal!$B252&amp;Horizontal!N$11,Vertical!$E:$O,N$10,0))+0</f>
        <v>187.31</v>
      </c>
      <c r="O252" s="207">
        <f>(VLOOKUP(Horizontal!$C252&amp;Horizontal!$B252&amp;Horizontal!O$11,Vertical!$E:$O,O$10,0))+0</f>
        <v>169.94</v>
      </c>
      <c r="P252" s="209">
        <f>(VLOOKUP(Horizontal!$C252&amp;Horizontal!$B252&amp;Horizontal!P$11,Vertical!$E:$O,P$10,0))+0</f>
        <v>157.55000000000001</v>
      </c>
      <c r="Q252" s="210">
        <f>(VLOOKUP(Horizontal!$C252&amp;Horizontal!$B252&amp;Horizontal!Q$11,Vertical!$E:$O,Q$10,0))+0</f>
        <v>50</v>
      </c>
      <c r="R252" s="207">
        <f>(VLOOKUP(Horizontal!$C252&amp;Horizontal!$B252&amp;Horizontal!R$11,Vertical!$E:$O,R$10,0))+0</f>
        <v>60</v>
      </c>
      <c r="S252" s="207">
        <f>(VLOOKUP(Horizontal!$C252&amp;Horizontal!$B252&amp;Horizontal!S$11,Vertical!$E:$O,S$10,0))+0</f>
        <v>60</v>
      </c>
      <c r="T252" s="207">
        <f>(VLOOKUP(Horizontal!$C252&amp;Horizontal!$B252&amp;Horizontal!T$11,Vertical!$E:$O,T$10,0))+0</f>
        <v>58</v>
      </c>
      <c r="U252" s="207">
        <f>(VLOOKUP(Horizontal!$C252&amp;Horizontal!$B252&amp;Horizontal!U$11,Vertical!$E:$O,U$10,0))+0</f>
        <v>49</v>
      </c>
      <c r="V252" s="207">
        <f>(VLOOKUP(Horizontal!$C252&amp;Horizontal!$B252&amp;Horizontal!V$11,Vertical!$E:$O,V$10,0))+0</f>
        <v>42</v>
      </c>
      <c r="W252" s="207">
        <f>(VLOOKUP(Horizontal!$C252&amp;Horizontal!$B252&amp;Horizontal!W$11,Vertical!$E:$O,W$10,0))+0</f>
        <v>35</v>
      </c>
      <c r="X252" s="207">
        <f>(VLOOKUP(Horizontal!$C252&amp;Horizontal!$B252&amp;Horizontal!X$11,Vertical!$E:$O,X$10,0))+0</f>
        <v>31</v>
      </c>
      <c r="Y252" s="209">
        <f>(VLOOKUP(Horizontal!$C252&amp;Horizontal!$B252&amp;Horizontal!Y$11,Vertical!$E:$O,Y$10,0))+0</f>
        <v>24</v>
      </c>
      <c r="Z252" s="210">
        <f>(VLOOKUP(Horizontal!$C252&amp;Horizontal!$B252&amp;Horizontal!Z$11,Vertical!$E:$O,Z$10,0))+0</f>
        <v>0</v>
      </c>
      <c r="AA252" s="207">
        <f>(VLOOKUP(Horizontal!$C252&amp;Horizontal!$B252&amp;Horizontal!AA$11,Vertical!$E:$O,AA$10,0))+0</f>
        <v>0</v>
      </c>
      <c r="AB252" s="207">
        <f>(VLOOKUP(Horizontal!$C252&amp;Horizontal!$B252&amp;Horizontal!AB$11,Vertical!$E:$O,AB$10,0))+0</f>
        <v>0</v>
      </c>
      <c r="AC252" s="207">
        <f>(VLOOKUP(Horizontal!$C252&amp;Horizontal!$B252&amp;Horizontal!AC$11,Vertical!$E:$O,AC$10,0))+0</f>
        <v>0</v>
      </c>
      <c r="AD252" s="207">
        <f>(VLOOKUP(Horizontal!$C252&amp;Horizontal!$B252&amp;Horizontal!AD$11,Vertical!$E:$O,AD$10,0))+0</f>
        <v>6.06</v>
      </c>
      <c r="AE252" s="207">
        <f>(VLOOKUP(Horizontal!$C252&amp;Horizontal!$B252&amp;Horizontal!AE$11,Vertical!$E:$O,AE$10,0))+0</f>
        <v>34.21</v>
      </c>
      <c r="AF252" s="207">
        <f>(VLOOKUP(Horizontal!$C252&amp;Horizontal!$B252&amp;Horizontal!AF$11,Vertical!$E:$O,AF$10,0))+0</f>
        <v>34.29</v>
      </c>
      <c r="AG252" s="207">
        <f>(VLOOKUP(Horizontal!$C252&amp;Horizontal!$B252&amp;Horizontal!AG$11,Vertical!$E:$O,AG$10,0))+0</f>
        <v>21.62</v>
      </c>
      <c r="AH252" s="209">
        <f>(VLOOKUP(Horizontal!$C252&amp;Horizontal!$B252&amp;Horizontal!AH$11,Vertical!$E:$O,AH$10,0))+0</f>
        <v>29.73</v>
      </c>
      <c r="AI252" s="210">
        <f>(VLOOKUP(Horizontal!$C252&amp;Horizontal!$B252&amp;Horizontal!AI$11,Vertical!$E:$O,AI$10,0))+0</f>
        <v>6.06</v>
      </c>
      <c r="AJ252" s="207">
        <f>(VLOOKUP(Horizontal!$C252&amp;Horizontal!$B252&amp;Horizontal!AJ$11,Vertical!$E:$O,AJ$10,0))+0</f>
        <v>3.33</v>
      </c>
      <c r="AK252" s="207">
        <f>(VLOOKUP(Horizontal!$C252&amp;Horizontal!$B252&amp;Horizontal!AK$11,Vertical!$E:$O,AK$10,0))+0</f>
        <v>0</v>
      </c>
      <c r="AL252" s="207">
        <f>(VLOOKUP(Horizontal!$C252&amp;Horizontal!$B252&amp;Horizontal!AL$11,Vertical!$E:$O,AL$10,0))+0</f>
        <v>0</v>
      </c>
      <c r="AM252" s="207">
        <f>(VLOOKUP(Horizontal!$C252&amp;Horizontal!$B252&amp;Horizontal!AM$11,Vertical!$E:$O,AM$10,0))+0</f>
        <v>3.03</v>
      </c>
      <c r="AN252" s="207">
        <f>(VLOOKUP(Horizontal!$C252&amp;Horizontal!$B252&amp;Horizontal!AN$11,Vertical!$E:$O,AN$10,0))+0</f>
        <v>13.16</v>
      </c>
      <c r="AO252" s="207">
        <f>(VLOOKUP(Horizontal!$C252&amp;Horizontal!$B252&amp;Horizontal!AO$11,Vertical!$E:$O,AO$10,0))+0</f>
        <v>25.71</v>
      </c>
      <c r="AP252" s="207">
        <f>(VLOOKUP(Horizontal!$C252&amp;Horizontal!$B252&amp;Horizontal!AP$11,Vertical!$E:$O,AP$10,0))+0</f>
        <v>40.54</v>
      </c>
      <c r="AQ252" s="209">
        <f>(VLOOKUP(Horizontal!$C252&amp;Horizontal!$B252&amp;Horizontal!AQ$11,Vertical!$E:$O,AQ$10,0))+0</f>
        <v>40.54</v>
      </c>
      <c r="AR252" s="210">
        <f>(VLOOKUP(Horizontal!$C252&amp;Horizontal!$B252&amp;Horizontal!AR$11,Vertical!$E:$O,AR$10,0))+0</f>
        <v>93.94</v>
      </c>
      <c r="AS252" s="207">
        <f>(VLOOKUP(Horizontal!$C252&amp;Horizontal!$B252&amp;Horizontal!AS$11,Vertical!$E:$O,AS$10,0))+0</f>
        <v>96.67</v>
      </c>
      <c r="AT252" s="207">
        <f>(VLOOKUP(Horizontal!$C252&amp;Horizontal!$B252&amp;Horizontal!AT$11,Vertical!$E:$O,AT$10,0))+0</f>
        <v>100</v>
      </c>
      <c r="AU252" s="207">
        <f>(VLOOKUP(Horizontal!$C252&amp;Horizontal!$B252&amp;Horizontal!AU$11,Vertical!$E:$O,AU$10,0))+0</f>
        <v>100</v>
      </c>
      <c r="AV252" s="207">
        <f>(VLOOKUP(Horizontal!$C252&amp;Horizontal!$B252&amp;Horizontal!AV$11,Vertical!$E:$O,AV$10,0))+0</f>
        <v>90.91</v>
      </c>
      <c r="AW252" s="207">
        <f>(VLOOKUP(Horizontal!$C252&amp;Horizontal!$B252&amp;Horizontal!AW$11,Vertical!$E:$O,AW$10,0))+0</f>
        <v>52.63</v>
      </c>
      <c r="AX252" s="207">
        <f>(VLOOKUP(Horizontal!$C252&amp;Horizontal!$B252&amp;Horizontal!AX$11,Vertical!$E:$O,AX$10,0))+0</f>
        <v>40</v>
      </c>
      <c r="AY252" s="207">
        <f>(VLOOKUP(Horizontal!$C252&amp;Horizontal!$B252&amp;Horizontal!AY$11,Vertical!$E:$O,AY$10,0))+0</f>
        <v>37.840000000000003</v>
      </c>
      <c r="AZ252" s="209">
        <f>(VLOOKUP(Horizontal!$C252&amp;Horizontal!$B252&amp;Horizontal!AZ$11,Vertical!$E:$O,AZ$10,0))+0</f>
        <v>29.73</v>
      </c>
      <c r="BA252" s="208">
        <f>(VLOOKUP(Horizontal!$C252&amp;Horizontal!$B252&amp;Horizontal!BA$11,Vertical!$E:$O,BA$10,0))+0</f>
        <v>33.299999999999997</v>
      </c>
      <c r="BB252" s="210">
        <f>(VLOOKUP(Horizontal!$C252&amp;Horizontal!$B252&amp;Horizontal!BB$11,Vertical!$E:$O,BB$10,0))+0</f>
        <v>215.37</v>
      </c>
      <c r="BC252" s="207">
        <f>(VLOOKUP(Horizontal!$C252&amp;Horizontal!$B252&amp;Horizontal!BC$11,Vertical!$E:$O,BC$10,0))+0</f>
        <v>266.61</v>
      </c>
      <c r="BD252" s="207">
        <f>(VLOOKUP(Horizontal!$C252&amp;Horizontal!$B252&amp;Horizontal!BD$11,Vertical!$E:$O,BD$10,0))+0</f>
        <v>254.99</v>
      </c>
      <c r="BE252" s="207">
        <f>(VLOOKUP(Horizontal!$C252&amp;Horizontal!$B252&amp;Horizontal!BE$11,Vertical!$E:$O,BE$10,0))+0</f>
        <v>250.16</v>
      </c>
      <c r="BF252" s="207">
        <f>(VLOOKUP(Horizontal!$C252&amp;Horizontal!$B252&amp;Horizontal!BF$11,Vertical!$E:$O,BF$10,0))+0</f>
        <v>217.84</v>
      </c>
      <c r="BG252" s="207">
        <f>(VLOOKUP(Horizontal!$C252&amp;Horizontal!$B252&amp;Horizontal!BG$11,Vertical!$E:$O,BG$10,0))+0</f>
        <v>240.33</v>
      </c>
      <c r="BH252" s="207">
        <f>(VLOOKUP(Horizontal!$C252&amp;Horizontal!$B252&amp;Horizontal!BH$11,Vertical!$E:$O,BH$10,0))+0</f>
        <v>225.09</v>
      </c>
      <c r="BI252" s="207">
        <f>(VLOOKUP(Horizontal!$C252&amp;Horizontal!$B252&amp;Horizontal!BI$11,Vertical!$E:$O,BI$10,0))+0</f>
        <v>204.45</v>
      </c>
      <c r="BJ252" s="209">
        <f>(VLOOKUP(Horizontal!$C252&amp;Horizontal!$B252&amp;Horizontal!BJ$11,Vertical!$E:$O,BJ$10,0))+0</f>
        <v>192.23</v>
      </c>
      <c r="BK252" s="210">
        <f>(VLOOKUP(Horizontal!$C252&amp;Horizontal!$B252&amp;Horizontal!BK$11,Vertical!$E:$O,BK$10,0))+0</f>
        <v>51</v>
      </c>
      <c r="BL252" s="207">
        <f>(VLOOKUP(Horizontal!$C252&amp;Horizontal!$B252&amp;Horizontal!BL$11,Vertical!$E:$O,BL$10,0))+0</f>
        <v>45</v>
      </c>
      <c r="BM252" s="207">
        <f>(VLOOKUP(Horizontal!$C252&amp;Horizontal!$B252&amp;Horizontal!BM$11,Vertical!$E:$O,BM$10,0))+0</f>
        <v>45</v>
      </c>
      <c r="BN252" s="207">
        <f>(VLOOKUP(Horizontal!$C252&amp;Horizontal!$B252&amp;Horizontal!BN$11,Vertical!$E:$O,BN$10,0))+0</f>
        <v>44</v>
      </c>
      <c r="BO252" s="207">
        <f>(VLOOKUP(Horizontal!$C252&amp;Horizontal!$B252&amp;Horizontal!BO$11,Vertical!$E:$O,BO$10,0))+0</f>
        <v>41</v>
      </c>
      <c r="BP252" s="207">
        <f>(VLOOKUP(Horizontal!$C252&amp;Horizontal!$B252&amp;Horizontal!BP$11,Vertical!$E:$O,BP$10,0))+0</f>
        <v>39</v>
      </c>
      <c r="BQ252" s="207">
        <f>(VLOOKUP(Horizontal!$C252&amp;Horizontal!$B252&amp;Horizontal!BQ$11,Vertical!$E:$O,BQ$10,0))+0</f>
        <v>33</v>
      </c>
      <c r="BR252" s="207">
        <f>(VLOOKUP(Horizontal!$C252&amp;Horizontal!$B252&amp;Horizontal!BR$11,Vertical!$E:$O,BR$10,0))+0</f>
        <v>28</v>
      </c>
      <c r="BS252" s="209">
        <f>(VLOOKUP(Horizontal!$C252&amp;Horizontal!$B252&amp;Horizontal!BS$11,Vertical!$E:$O,BS$10,0))+0</f>
        <v>24</v>
      </c>
      <c r="BT252" s="210">
        <f>(VLOOKUP(Horizontal!$C252&amp;Horizontal!$B252&amp;Horizontal!BT$11,Vertical!$E:$O,BT$10,0))+0</f>
        <v>3.45</v>
      </c>
      <c r="BU252" s="207">
        <f>(VLOOKUP(Horizontal!$C252&amp;Horizontal!$B252&amp;Horizontal!BU$11,Vertical!$E:$O,BU$10,0))+0</f>
        <v>0</v>
      </c>
      <c r="BV252" s="207">
        <f>(VLOOKUP(Horizontal!$C252&amp;Horizontal!$B252&amp;Horizontal!BV$11,Vertical!$E:$O,BV$10,0))+0</f>
        <v>0</v>
      </c>
      <c r="BW252" s="207">
        <f>(VLOOKUP(Horizontal!$C252&amp;Horizontal!$B252&amp;Horizontal!BW$11,Vertical!$E:$O,BW$10,0))+0</f>
        <v>0</v>
      </c>
      <c r="BX252" s="207">
        <f>(VLOOKUP(Horizontal!$C252&amp;Horizontal!$B252&amp;Horizontal!BX$11,Vertical!$E:$O,BX$10,0))+0</f>
        <v>13.79</v>
      </c>
      <c r="BY252" s="207">
        <f>(VLOOKUP(Horizontal!$C252&amp;Horizontal!$B252&amp;Horizontal!BY$11,Vertical!$E:$O,BY$10,0))+0</f>
        <v>21.43</v>
      </c>
      <c r="BZ252" s="207">
        <f>(VLOOKUP(Horizontal!$C252&amp;Horizontal!$B252&amp;Horizontal!BZ$11,Vertical!$E:$O,BZ$10,0))+0</f>
        <v>19.350000000000001</v>
      </c>
      <c r="CA252" s="207">
        <f>(VLOOKUP(Horizontal!$C252&amp;Horizontal!$B252&amp;Horizontal!CA$11,Vertical!$E:$O,CA$10,0))+0</f>
        <v>7.14</v>
      </c>
      <c r="CB252" s="209">
        <f>(VLOOKUP(Horizontal!$C252&amp;Horizontal!$B252&amp;Horizontal!CB$11,Vertical!$E:$O,CB$10,0))+0</f>
        <v>17.86</v>
      </c>
      <c r="CC252" s="210">
        <f>(VLOOKUP(Horizontal!$C252&amp;Horizontal!$B252&amp;Horizontal!CC$11,Vertical!$E:$O,CC$10,0))+0</f>
        <v>20.69</v>
      </c>
      <c r="CD252" s="207">
        <f>(VLOOKUP(Horizontal!$C252&amp;Horizontal!$B252&amp;Horizontal!CD$11,Vertical!$E:$O,CD$10,0))+0</f>
        <v>0</v>
      </c>
      <c r="CE252" s="207">
        <f>(VLOOKUP(Horizontal!$C252&amp;Horizontal!$B252&amp;Horizontal!CE$11,Vertical!$E:$O,CE$10,0))+0</f>
        <v>3.57</v>
      </c>
      <c r="CF252" s="207">
        <f>(VLOOKUP(Horizontal!$C252&amp;Horizontal!$B252&amp;Horizontal!CF$11,Vertical!$E:$O,CF$10,0))+0</f>
        <v>3.7</v>
      </c>
      <c r="CG252" s="207">
        <f>(VLOOKUP(Horizontal!$C252&amp;Horizontal!$B252&amp;Horizontal!CG$11,Vertical!$E:$O,CG$10,0))+0</f>
        <v>10.34</v>
      </c>
      <c r="CH252" s="207">
        <f>(VLOOKUP(Horizontal!$C252&amp;Horizontal!$B252&amp;Horizontal!CH$11,Vertical!$E:$O,CH$10,0))+0</f>
        <v>32.14</v>
      </c>
      <c r="CI252" s="207">
        <f>(VLOOKUP(Horizontal!$C252&amp;Horizontal!$B252&amp;Horizontal!CI$11,Vertical!$E:$O,CI$10,0))+0</f>
        <v>25.81</v>
      </c>
      <c r="CJ252" s="207">
        <f>(VLOOKUP(Horizontal!$C252&amp;Horizontal!$B252&amp;Horizontal!CJ$11,Vertical!$E:$O,CJ$10,0))+0</f>
        <v>64.290000000000006</v>
      </c>
      <c r="CK252" s="209">
        <f>(VLOOKUP(Horizontal!$C252&amp;Horizontal!$B252&amp;Horizontal!CK$11,Vertical!$E:$O,CK$10,0))+0</f>
        <v>57.14</v>
      </c>
      <c r="CL252" s="210">
        <f>(VLOOKUP(Horizontal!$C252&amp;Horizontal!$B252&amp;Horizontal!CL$11,Vertical!$E:$O,CL$10,0))+0</f>
        <v>75.86</v>
      </c>
      <c r="CM252" s="207">
        <f>(VLOOKUP(Horizontal!$C252&amp;Horizontal!$B252&amp;Horizontal!CM$11,Vertical!$E:$O,CM$10,0))+0</f>
        <v>100</v>
      </c>
      <c r="CN252" s="207">
        <f>(VLOOKUP(Horizontal!$C252&amp;Horizontal!$B252&amp;Horizontal!CN$11,Vertical!$E:$O,CN$10,0))+0</f>
        <v>96.43</v>
      </c>
      <c r="CO252" s="207">
        <f>(VLOOKUP(Horizontal!$C252&amp;Horizontal!$B252&amp;Horizontal!CO$11,Vertical!$E:$O,CO$10,0))+0</f>
        <v>96.3</v>
      </c>
      <c r="CP252" s="207">
        <f>(VLOOKUP(Horizontal!$C252&amp;Horizontal!$B252&amp;Horizontal!CP$11,Vertical!$E:$O,CP$10,0))+0</f>
        <v>75.86</v>
      </c>
      <c r="CQ252" s="207">
        <f>(VLOOKUP(Horizontal!$C252&amp;Horizontal!$B252&amp;Horizontal!CQ$11,Vertical!$E:$O,CQ$10,0))+0</f>
        <v>46.43</v>
      </c>
      <c r="CR252" s="207">
        <f>(VLOOKUP(Horizontal!$C252&amp;Horizontal!$B252&amp;Horizontal!CR$11,Vertical!$E:$O,CR$10,0))+0</f>
        <v>54.84</v>
      </c>
      <c r="CS252" s="207">
        <f>(VLOOKUP(Horizontal!$C252&amp;Horizontal!$B252&amp;Horizontal!CS$11,Vertical!$E:$O,CS$10,0))+0</f>
        <v>28.57</v>
      </c>
      <c r="CT252" s="207">
        <f>(VLOOKUP(Horizontal!$C252&amp;Horizontal!$B252&amp;Horizontal!CT$11,Vertical!$E:$O,CT$10,0))+0</f>
        <v>25</v>
      </c>
      <c r="CU252" s="150"/>
      <c r="CV252" s="211">
        <f t="shared" si="174"/>
        <v>32.539999999999992</v>
      </c>
      <c r="CW252" s="190">
        <f t="shared" si="175"/>
        <v>32.910000000000025</v>
      </c>
      <c r="CX252" s="190">
        <f t="shared" si="176"/>
        <v>33.580000000000013</v>
      </c>
      <c r="CY252" s="190">
        <f t="shared" si="177"/>
        <v>33.609999999999985</v>
      </c>
      <c r="CZ252" s="190">
        <f t="shared" si="178"/>
        <v>33.460000000000008</v>
      </c>
      <c r="DA252" s="190">
        <f t="shared" si="179"/>
        <v>40.920000000000016</v>
      </c>
      <c r="DB252" s="190">
        <f t="shared" si="180"/>
        <v>37.78</v>
      </c>
      <c r="DC252" s="190">
        <f t="shared" si="181"/>
        <v>34.509999999999991</v>
      </c>
      <c r="DD252" s="212">
        <f t="shared" si="182"/>
        <v>34.679999999999978</v>
      </c>
      <c r="DE252" s="9">
        <v>170</v>
      </c>
      <c r="DF252" s="212">
        <f t="shared" si="183"/>
        <v>25.627210401891318</v>
      </c>
      <c r="DG252" s="264"/>
      <c r="DH252" s="265"/>
      <c r="DI252" s="265"/>
      <c r="DJ252" s="266"/>
      <c r="DK252" s="190">
        <v>218.91</v>
      </c>
      <c r="DL252" s="190">
        <v>218.91</v>
      </c>
      <c r="DM252" s="190">
        <v>154.85</v>
      </c>
      <c r="DN252" s="212">
        <v>154.85</v>
      </c>
      <c r="DO252" s="190">
        <v>225</v>
      </c>
      <c r="DP252" s="190">
        <v>225</v>
      </c>
      <c r="DQ252" s="190">
        <v>174.61</v>
      </c>
      <c r="DR252" s="212">
        <v>174.61</v>
      </c>
      <c r="DS252" s="150"/>
      <c r="DT252" s="190">
        <v>182</v>
      </c>
      <c r="DU252" s="190">
        <v>233</v>
      </c>
      <c r="DV252" s="190">
        <v>220</v>
      </c>
      <c r="DW252" s="190">
        <v>215</v>
      </c>
      <c r="DX252" s="190"/>
      <c r="DY252" s="190"/>
      <c r="DZ252" s="190"/>
      <c r="EA252" s="190"/>
      <c r="EB252" s="190"/>
      <c r="EC252" s="190"/>
      <c r="ED252" s="190">
        <v>203</v>
      </c>
      <c r="EE252" s="190">
        <v>201</v>
      </c>
      <c r="EF252" s="190">
        <v>193</v>
      </c>
      <c r="EG252" s="190">
        <v>175</v>
      </c>
      <c r="EH252" s="212">
        <v>167</v>
      </c>
      <c r="EI252" s="213"/>
      <c r="EJ252" s="211">
        <v>30</v>
      </c>
      <c r="EK252" s="190">
        <v>30</v>
      </c>
      <c r="EL252" s="190">
        <v>30</v>
      </c>
      <c r="EM252" s="190">
        <v>30</v>
      </c>
      <c r="EN252" s="190"/>
      <c r="EO252" s="190"/>
      <c r="EP252" s="190"/>
      <c r="EQ252" s="190"/>
      <c r="ER252" s="190"/>
      <c r="ES252" s="190"/>
      <c r="ET252" s="190">
        <v>35</v>
      </c>
      <c r="EU252" s="190">
        <v>45</v>
      </c>
      <c r="EV252" s="190">
        <v>41</v>
      </c>
      <c r="EW252" s="190">
        <v>36</v>
      </c>
      <c r="EX252" s="212">
        <v>30</v>
      </c>
      <c r="EY252" s="211"/>
      <c r="EZ252" s="75">
        <f t="shared" si="223"/>
        <v>-1.3817393660254671E-2</v>
      </c>
      <c r="FA252" s="89">
        <f t="shared" si="228"/>
        <v>-0.1</v>
      </c>
      <c r="FB252" s="212"/>
      <c r="FC252" s="213">
        <f t="shared" si="207"/>
        <v>10</v>
      </c>
      <c r="FD252" s="213">
        <f t="shared" si="208"/>
        <v>10</v>
      </c>
      <c r="FE252" s="213">
        <f t="shared" si="209"/>
        <v>10</v>
      </c>
      <c r="FF252" s="213">
        <f t="shared" si="210"/>
        <v>10</v>
      </c>
      <c r="FG252" s="213"/>
      <c r="FH252" s="213"/>
      <c r="FI252" s="213"/>
      <c r="FJ252" s="213"/>
      <c r="FK252" s="213"/>
      <c r="FL252" s="213"/>
      <c r="FM252" s="213">
        <f t="shared" si="211"/>
        <v>15</v>
      </c>
      <c r="FN252" s="213">
        <f t="shared" si="212"/>
        <v>25</v>
      </c>
      <c r="FO252" s="213">
        <f t="shared" si="213"/>
        <v>21</v>
      </c>
      <c r="FP252" s="213">
        <f t="shared" si="214"/>
        <v>16</v>
      </c>
      <c r="FQ252" s="213">
        <f t="shared" si="215"/>
        <v>10</v>
      </c>
      <c r="FR252" s="213"/>
      <c r="FS252" s="211">
        <v>0</v>
      </c>
      <c r="FT252" s="190">
        <v>0</v>
      </c>
      <c r="FU252" s="190">
        <v>0</v>
      </c>
      <c r="FV252" s="190">
        <v>0</v>
      </c>
      <c r="FW252" s="190" t="s">
        <v>13</v>
      </c>
      <c r="FX252" s="190" t="s">
        <v>13</v>
      </c>
      <c r="FY252" s="190" t="s">
        <v>13</v>
      </c>
      <c r="FZ252" s="190" t="s">
        <v>13</v>
      </c>
      <c r="GA252" s="190" t="s">
        <v>13</v>
      </c>
      <c r="GB252" s="190" t="s">
        <v>13</v>
      </c>
      <c r="GC252" s="190">
        <v>0</v>
      </c>
      <c r="GD252" s="190">
        <v>0</v>
      </c>
      <c r="GE252" s="190">
        <v>0</v>
      </c>
      <c r="GF252" s="190">
        <v>0</v>
      </c>
      <c r="GG252" s="212">
        <v>0</v>
      </c>
    </row>
    <row r="253" spans="2:189">
      <c r="B253" s="33">
        <v>43683</v>
      </c>
      <c r="C253" s="30" t="s">
        <v>34</v>
      </c>
      <c r="D253" s="30">
        <v>2019</v>
      </c>
      <c r="E253" s="30" t="str">
        <f t="shared" ref="E253" si="236">D253&amp;C253</f>
        <v>2019S32</v>
      </c>
      <c r="F253" s="30" t="str">
        <f t="shared" si="133"/>
        <v>82019</v>
      </c>
      <c r="G253" s="208" t="str">
        <f>VLOOKUP(Horizontal!$C253&amp;Horizontal!$B253&amp;Horizontal!G$11,Vertical!$E:$O,G$10,0)</f>
        <v>-2,74</v>
      </c>
      <c r="H253" s="207">
        <f>(VLOOKUP(Horizontal!$C253&amp;Horizontal!$B253&amp;Horizontal!H$11,Vertical!$E:$O,H$10,0))+0</f>
        <v>234.58</v>
      </c>
      <c r="I253" s="207">
        <f>(VLOOKUP(Horizontal!$C253&amp;Horizontal!$B253&amp;Horizontal!I$11,Vertical!$E:$O,I$10,0))+0</f>
        <v>221.11</v>
      </c>
      <c r="J253" s="207">
        <f>(VLOOKUP(Horizontal!$C253&amp;Horizontal!$B253&amp;Horizontal!J$11,Vertical!$E:$O,J$10,0))+0</f>
        <v>213.22</v>
      </c>
      <c r="K253" s="207">
        <f>(VLOOKUP(Horizontal!$C253&amp;Horizontal!$B253&amp;Horizontal!K$11,Vertical!$E:$O,K$10,0))+0</f>
        <v>185.49</v>
      </c>
      <c r="L253" s="207">
        <f>(VLOOKUP(Horizontal!$C253&amp;Horizontal!$B253&amp;Horizontal!L$11,Vertical!$E:$O,L$10,0))+0</f>
        <v>169.64</v>
      </c>
      <c r="M253" s="207">
        <f>(VLOOKUP(Horizontal!$C253&amp;Horizontal!$B253&amp;Horizontal!M$11,Vertical!$E:$O,M$10,0))+0</f>
        <v>198.7</v>
      </c>
      <c r="N253" s="207">
        <f>(VLOOKUP(Horizontal!$C253&amp;Horizontal!$B253&amp;Horizontal!N$11,Vertical!$E:$O,N$10,0))+0</f>
        <v>187.46</v>
      </c>
      <c r="O253" s="207">
        <f>(VLOOKUP(Horizontal!$C253&amp;Horizontal!$B253&amp;Horizontal!O$11,Vertical!$E:$O,O$10,0))+0</f>
        <v>169.8</v>
      </c>
      <c r="P253" s="209">
        <f>(VLOOKUP(Horizontal!$C253&amp;Horizontal!$B253&amp;Horizontal!P$11,Vertical!$E:$O,P$10,0))+0</f>
        <v>156.79</v>
      </c>
      <c r="Q253" s="210">
        <f>(VLOOKUP(Horizontal!$C253&amp;Horizontal!$B253&amp;Horizontal!Q$11,Vertical!$E:$O,Q$10,0))+0</f>
        <v>55</v>
      </c>
      <c r="R253" s="207">
        <f>(VLOOKUP(Horizontal!$C253&amp;Horizontal!$B253&amp;Horizontal!R$11,Vertical!$E:$O,R$10,0))+0</f>
        <v>59</v>
      </c>
      <c r="S253" s="207">
        <f>(VLOOKUP(Horizontal!$C253&amp;Horizontal!$B253&amp;Horizontal!S$11,Vertical!$E:$O,S$10,0))+0</f>
        <v>54</v>
      </c>
      <c r="T253" s="207">
        <f>(VLOOKUP(Horizontal!$C253&amp;Horizontal!$B253&amp;Horizontal!T$11,Vertical!$E:$O,T$10,0))+0</f>
        <v>47</v>
      </c>
      <c r="U253" s="207">
        <f>(VLOOKUP(Horizontal!$C253&amp;Horizontal!$B253&amp;Horizontal!U$11,Vertical!$E:$O,U$10,0))+0</f>
        <v>45</v>
      </c>
      <c r="V253" s="207">
        <f>(VLOOKUP(Horizontal!$C253&amp;Horizontal!$B253&amp;Horizontal!V$11,Vertical!$E:$O,V$10,0))+0</f>
        <v>43</v>
      </c>
      <c r="W253" s="207">
        <f>(VLOOKUP(Horizontal!$C253&amp;Horizontal!$B253&amp;Horizontal!W$11,Vertical!$E:$O,W$10,0))+0</f>
        <v>37</v>
      </c>
      <c r="X253" s="207">
        <f>(VLOOKUP(Horizontal!$C253&amp;Horizontal!$B253&amp;Horizontal!X$11,Vertical!$E:$O,X$10,0))+0</f>
        <v>32</v>
      </c>
      <c r="Y253" s="209">
        <f>(VLOOKUP(Horizontal!$C253&amp;Horizontal!$B253&amp;Horizontal!Y$11,Vertical!$E:$O,Y$10,0))+0</f>
        <v>27</v>
      </c>
      <c r="Z253" s="210">
        <f>(VLOOKUP(Horizontal!$C253&amp;Horizontal!$B253&amp;Horizontal!Z$11,Vertical!$E:$O,Z$10,0))+0</f>
        <v>15.15</v>
      </c>
      <c r="AA253" s="207">
        <f>(VLOOKUP(Horizontal!$C253&amp;Horizontal!$B253&amp;Horizontal!AA$11,Vertical!$E:$O,AA$10,0))+0</f>
        <v>36.67</v>
      </c>
      <c r="AB253" s="207">
        <f>(VLOOKUP(Horizontal!$C253&amp;Horizontal!$B253&amp;Horizontal!AB$11,Vertical!$E:$O,AB$10,0))+0</f>
        <v>75.760000000000005</v>
      </c>
      <c r="AC253" s="207">
        <f>(VLOOKUP(Horizontal!$C253&amp;Horizontal!$B253&amp;Horizontal!AC$11,Vertical!$E:$O,AC$10,0))+0</f>
        <v>75.760000000000005</v>
      </c>
      <c r="AD253" s="207">
        <f>(VLOOKUP(Horizontal!$C253&amp;Horizontal!$B253&amp;Horizontal!AD$11,Vertical!$E:$O,AD$10,0))+0</f>
        <v>100</v>
      </c>
      <c r="AE253" s="207">
        <f>(VLOOKUP(Horizontal!$C253&amp;Horizontal!$B253&amp;Horizontal!AE$11,Vertical!$E:$O,AE$10,0))+0</f>
        <v>37.840000000000003</v>
      </c>
      <c r="AF253" s="207">
        <f>(VLOOKUP(Horizontal!$C253&amp;Horizontal!$B253&amp;Horizontal!AF$11,Vertical!$E:$O,AF$10,0))+0</f>
        <v>29.73</v>
      </c>
      <c r="AG253" s="207">
        <f>(VLOOKUP(Horizontal!$C253&amp;Horizontal!$B253&amp;Horizontal!AG$11,Vertical!$E:$O,AG$10,0))+0</f>
        <v>32.26</v>
      </c>
      <c r="AH253" s="209">
        <f>(VLOOKUP(Horizontal!$C253&amp;Horizontal!$B253&amp;Horizontal!AH$11,Vertical!$E:$O,AH$10,0))+0</f>
        <v>34.29</v>
      </c>
      <c r="AI253" s="210">
        <f>(VLOOKUP(Horizontal!$C253&amp;Horizontal!$B253&amp;Horizontal!AI$11,Vertical!$E:$O,AI$10,0))+0</f>
        <v>21.21</v>
      </c>
      <c r="AJ253" s="207">
        <f>(VLOOKUP(Horizontal!$C253&amp;Horizontal!$B253&amp;Horizontal!AJ$11,Vertical!$E:$O,AJ$10,0))+0</f>
        <v>20</v>
      </c>
      <c r="AK253" s="207">
        <f>(VLOOKUP(Horizontal!$C253&amp;Horizontal!$B253&amp;Horizontal!AK$11,Vertical!$E:$O,AK$10,0))+0</f>
        <v>3.03</v>
      </c>
      <c r="AL253" s="207">
        <f>(VLOOKUP(Horizontal!$C253&amp;Horizontal!$B253&amp;Horizontal!AL$11,Vertical!$E:$O,AL$10,0))+0</f>
        <v>3.03</v>
      </c>
      <c r="AM253" s="207">
        <f>(VLOOKUP(Horizontal!$C253&amp;Horizontal!$B253&amp;Horizontal!AM$11,Vertical!$E:$O,AM$10,0))+0</f>
        <v>0</v>
      </c>
      <c r="AN253" s="207">
        <f>(VLOOKUP(Horizontal!$C253&amp;Horizontal!$B253&amp;Horizontal!AN$11,Vertical!$E:$O,AN$10,0))+0</f>
        <v>35.14</v>
      </c>
      <c r="AO253" s="207">
        <f>(VLOOKUP(Horizontal!$C253&amp;Horizontal!$B253&amp;Horizontal!AO$11,Vertical!$E:$O,AO$10,0))+0</f>
        <v>35.14</v>
      </c>
      <c r="AP253" s="207">
        <f>(VLOOKUP(Horizontal!$C253&amp;Horizontal!$B253&amp;Horizontal!AP$11,Vertical!$E:$O,AP$10,0))+0</f>
        <v>45.16</v>
      </c>
      <c r="AQ253" s="209">
        <f>(VLOOKUP(Horizontal!$C253&amp;Horizontal!$B253&amp;Horizontal!AQ$11,Vertical!$E:$O,AQ$10,0))+0</f>
        <v>54.29</v>
      </c>
      <c r="AR253" s="210">
        <f>(VLOOKUP(Horizontal!$C253&amp;Horizontal!$B253&amp;Horizontal!AR$11,Vertical!$E:$O,AR$10,0))+0</f>
        <v>63.64</v>
      </c>
      <c r="AS253" s="207">
        <f>(VLOOKUP(Horizontal!$C253&amp;Horizontal!$B253&amp;Horizontal!AS$11,Vertical!$E:$O,AS$10,0))+0</f>
        <v>43.33</v>
      </c>
      <c r="AT253" s="207">
        <f>(VLOOKUP(Horizontal!$C253&amp;Horizontal!$B253&amp;Horizontal!AT$11,Vertical!$E:$O,AT$10,0))+0</f>
        <v>21.21</v>
      </c>
      <c r="AU253" s="207">
        <f>(VLOOKUP(Horizontal!$C253&amp;Horizontal!$B253&amp;Horizontal!AU$11,Vertical!$E:$O,AU$10,0))+0</f>
        <v>21.21</v>
      </c>
      <c r="AV253" s="207">
        <f>(VLOOKUP(Horizontal!$C253&amp;Horizontal!$B253&amp;Horizontal!AV$11,Vertical!$E:$O,AV$10,0))+0</f>
        <v>0</v>
      </c>
      <c r="AW253" s="207">
        <f>(VLOOKUP(Horizontal!$C253&amp;Horizontal!$B253&amp;Horizontal!AW$11,Vertical!$E:$O,AW$10,0))+0</f>
        <v>27.03</v>
      </c>
      <c r="AX253" s="207">
        <f>(VLOOKUP(Horizontal!$C253&amp;Horizontal!$B253&amp;Horizontal!AX$11,Vertical!$E:$O,AX$10,0))+0</f>
        <v>35.14</v>
      </c>
      <c r="AY253" s="207">
        <f>(VLOOKUP(Horizontal!$C253&amp;Horizontal!$B253&amp;Horizontal!AY$11,Vertical!$E:$O,AY$10,0))+0</f>
        <v>22.58</v>
      </c>
      <c r="AZ253" s="209">
        <f>(VLOOKUP(Horizontal!$C253&amp;Horizontal!$B253&amp;Horizontal!AZ$11,Vertical!$E:$O,AZ$10,0))+0</f>
        <v>11.43</v>
      </c>
      <c r="BA253" s="208">
        <f>(VLOOKUP(Horizontal!$C253&amp;Horizontal!$B253&amp;Horizontal!BA$11,Vertical!$E:$O,BA$10,0))+0</f>
        <v>34.9</v>
      </c>
      <c r="BB253" s="210">
        <f>(VLOOKUP(Horizontal!$C253&amp;Horizontal!$B253&amp;Horizontal!BB$11,Vertical!$E:$O,BB$10,0))+0</f>
        <v>268.95999999999998</v>
      </c>
      <c r="BC253" s="207">
        <f>(VLOOKUP(Horizontal!$C253&amp;Horizontal!$B253&amp;Horizontal!BC$11,Vertical!$E:$O,BC$10,0))+0</f>
        <v>255.37</v>
      </c>
      <c r="BD253" s="207">
        <f>(VLOOKUP(Horizontal!$C253&amp;Horizontal!$B253&amp;Horizontal!BD$11,Vertical!$E:$O,BD$10,0))+0</f>
        <v>247.48</v>
      </c>
      <c r="BE253" s="207">
        <f>(VLOOKUP(Horizontal!$C253&amp;Horizontal!$B253&amp;Horizontal!BE$11,Vertical!$E:$O,BE$10,0))+0</f>
        <v>218.74</v>
      </c>
      <c r="BF253" s="207">
        <f>(VLOOKUP(Horizontal!$C253&amp;Horizontal!$B253&amp;Horizontal!BF$11,Vertical!$E:$O,BF$10,0))+0</f>
        <v>205.82</v>
      </c>
      <c r="BG253" s="207">
        <f>(VLOOKUP(Horizontal!$C253&amp;Horizontal!$B253&amp;Horizontal!BG$11,Vertical!$E:$O,BG$10,0))+0</f>
        <v>238.83</v>
      </c>
      <c r="BH253" s="207">
        <f>(VLOOKUP(Horizontal!$C253&amp;Horizontal!$B253&amp;Horizontal!BH$11,Vertical!$E:$O,BH$10,0))+0</f>
        <v>225.01</v>
      </c>
      <c r="BI253" s="207">
        <f>(VLOOKUP(Horizontal!$C253&amp;Horizontal!$B253&amp;Horizontal!BI$11,Vertical!$E:$O,BI$10,0))+0</f>
        <v>203.95</v>
      </c>
      <c r="BJ253" s="209">
        <f>(VLOOKUP(Horizontal!$C253&amp;Horizontal!$B253&amp;Horizontal!BJ$11,Vertical!$E:$O,BJ$10,0))+0</f>
        <v>191.74</v>
      </c>
      <c r="BK253" s="210">
        <f>(VLOOKUP(Horizontal!$C253&amp;Horizontal!$B253&amp;Horizontal!BK$11,Vertical!$E:$O,BK$10,0))+0</f>
        <v>50</v>
      </c>
      <c r="BL253" s="207">
        <f>(VLOOKUP(Horizontal!$C253&amp;Horizontal!$B253&amp;Horizontal!BL$11,Vertical!$E:$O,BL$10,0))+0</f>
        <v>51</v>
      </c>
      <c r="BM253" s="207">
        <f>(VLOOKUP(Horizontal!$C253&amp;Horizontal!$B253&amp;Horizontal!BM$11,Vertical!$E:$O,BM$10,0))+0</f>
        <v>46</v>
      </c>
      <c r="BN253" s="207">
        <f>(VLOOKUP(Horizontal!$C253&amp;Horizontal!$B253&amp;Horizontal!BN$11,Vertical!$E:$O,BN$10,0))+0</f>
        <v>43</v>
      </c>
      <c r="BO253" s="207">
        <f>(VLOOKUP(Horizontal!$C253&amp;Horizontal!$B253&amp;Horizontal!BO$11,Vertical!$E:$O,BO$10,0))+0</f>
        <v>38</v>
      </c>
      <c r="BP253" s="207">
        <f>(VLOOKUP(Horizontal!$C253&amp;Horizontal!$B253&amp;Horizontal!BP$11,Vertical!$E:$O,BP$10,0))+0</f>
        <v>39</v>
      </c>
      <c r="BQ253" s="207">
        <f>(VLOOKUP(Horizontal!$C253&amp;Horizontal!$B253&amp;Horizontal!BQ$11,Vertical!$E:$O,BQ$10,0))+0</f>
        <v>31</v>
      </c>
      <c r="BR253" s="207">
        <f>(VLOOKUP(Horizontal!$C253&amp;Horizontal!$B253&amp;Horizontal!BR$11,Vertical!$E:$O,BR$10,0))+0</f>
        <v>30</v>
      </c>
      <c r="BS253" s="209">
        <f>(VLOOKUP(Horizontal!$C253&amp;Horizontal!$B253&amp;Horizontal!BS$11,Vertical!$E:$O,BS$10,0))+0</f>
        <v>27</v>
      </c>
      <c r="BT253" s="210">
        <f>(VLOOKUP(Horizontal!$C253&amp;Horizontal!$B253&amp;Horizontal!BT$11,Vertical!$E:$O,BT$10,0))+0</f>
        <v>7.69</v>
      </c>
      <c r="BU253" s="207">
        <f>(VLOOKUP(Horizontal!$C253&amp;Horizontal!$B253&amp;Horizontal!BU$11,Vertical!$E:$O,BU$10,0))+0</f>
        <v>17.86</v>
      </c>
      <c r="BV253" s="207">
        <f>(VLOOKUP(Horizontal!$C253&amp;Horizontal!$B253&amp;Horizontal!BV$11,Vertical!$E:$O,BV$10,0))+0</f>
        <v>46.43</v>
      </c>
      <c r="BW253" s="207">
        <f>(VLOOKUP(Horizontal!$C253&amp;Horizontal!$B253&amp;Horizontal!BW$11,Vertical!$E:$O,BW$10,0))+0</f>
        <v>46.43</v>
      </c>
      <c r="BX253" s="207">
        <f>(VLOOKUP(Horizontal!$C253&amp;Horizontal!$B253&amp;Horizontal!BX$11,Vertical!$E:$O,BX$10,0))+0</f>
        <v>74.19</v>
      </c>
      <c r="BY253" s="207">
        <f>(VLOOKUP(Horizontal!$C253&amp;Horizontal!$B253&amp;Horizontal!BY$11,Vertical!$E:$O,BY$10,0))+0</f>
        <v>32.14</v>
      </c>
      <c r="BZ253" s="207">
        <f>(VLOOKUP(Horizontal!$C253&amp;Horizontal!$B253&amp;Horizontal!BZ$11,Vertical!$E:$O,BZ$10,0))+0</f>
        <v>26.67</v>
      </c>
      <c r="CA253" s="207">
        <f>(VLOOKUP(Horizontal!$C253&amp;Horizontal!$B253&amp;Horizontal!CA$11,Vertical!$E:$O,CA$10,0))+0</f>
        <v>27.59</v>
      </c>
      <c r="CB253" s="209">
        <f>(VLOOKUP(Horizontal!$C253&amp;Horizontal!$B253&amp;Horizontal!CB$11,Vertical!$E:$O,CB$10,0))+0</f>
        <v>23.33</v>
      </c>
      <c r="CC253" s="210">
        <f>(VLOOKUP(Horizontal!$C253&amp;Horizontal!$B253&amp;Horizontal!CC$11,Vertical!$E:$O,CC$10,0))+0</f>
        <v>19.23</v>
      </c>
      <c r="CD253" s="207">
        <f>(VLOOKUP(Horizontal!$C253&amp;Horizontal!$B253&amp;Horizontal!CD$11,Vertical!$E:$O,CD$10,0))+0</f>
        <v>21.43</v>
      </c>
      <c r="CE253" s="207">
        <f>(VLOOKUP(Horizontal!$C253&amp;Horizontal!$B253&amp;Horizontal!CE$11,Vertical!$E:$O,CE$10,0))+0</f>
        <v>10.71</v>
      </c>
      <c r="CF253" s="207">
        <f>(VLOOKUP(Horizontal!$C253&amp;Horizontal!$B253&amp;Horizontal!CF$11,Vertical!$E:$O,CF$10,0))+0</f>
        <v>10.71</v>
      </c>
      <c r="CG253" s="207">
        <f>(VLOOKUP(Horizontal!$C253&amp;Horizontal!$B253&amp;Horizontal!CG$11,Vertical!$E:$O,CG$10,0))+0</f>
        <v>9.68</v>
      </c>
      <c r="CH253" s="207">
        <f>(VLOOKUP(Horizontal!$C253&amp;Horizontal!$B253&amp;Horizontal!CH$11,Vertical!$E:$O,CH$10,0))+0</f>
        <v>35.71</v>
      </c>
      <c r="CI253" s="207">
        <f>(VLOOKUP(Horizontal!$C253&amp;Horizontal!$B253&amp;Horizontal!CI$11,Vertical!$E:$O,CI$10,0))+0</f>
        <v>36.67</v>
      </c>
      <c r="CJ253" s="207">
        <f>(VLOOKUP(Horizontal!$C253&amp;Horizontal!$B253&amp;Horizontal!CJ$11,Vertical!$E:$O,CJ$10,0))+0</f>
        <v>55.17</v>
      </c>
      <c r="CK253" s="209">
        <f>(VLOOKUP(Horizontal!$C253&amp;Horizontal!$B253&amp;Horizontal!CK$11,Vertical!$E:$O,CK$10,0))+0</f>
        <v>53.33</v>
      </c>
      <c r="CL253" s="210">
        <f>(VLOOKUP(Horizontal!$C253&amp;Horizontal!$B253&amp;Horizontal!CL$11,Vertical!$E:$O,CL$10,0))+0</f>
        <v>73.08</v>
      </c>
      <c r="CM253" s="207">
        <f>(VLOOKUP(Horizontal!$C253&amp;Horizontal!$B253&amp;Horizontal!CM$11,Vertical!$E:$O,CM$10,0))+0</f>
        <v>60.71</v>
      </c>
      <c r="CN253" s="207">
        <f>(VLOOKUP(Horizontal!$C253&amp;Horizontal!$B253&amp;Horizontal!CN$11,Vertical!$E:$O,CN$10,0))+0</f>
        <v>42.86</v>
      </c>
      <c r="CO253" s="207">
        <f>(VLOOKUP(Horizontal!$C253&amp;Horizontal!$B253&amp;Horizontal!CO$11,Vertical!$E:$O,CO$10,0))+0</f>
        <v>42.86</v>
      </c>
      <c r="CP253" s="207">
        <f>(VLOOKUP(Horizontal!$C253&amp;Horizontal!$B253&amp;Horizontal!CP$11,Vertical!$E:$O,CP$10,0))+0</f>
        <v>16.13</v>
      </c>
      <c r="CQ253" s="207">
        <f>(VLOOKUP(Horizontal!$C253&amp;Horizontal!$B253&amp;Horizontal!CQ$11,Vertical!$E:$O,CQ$10,0))+0</f>
        <v>32.14</v>
      </c>
      <c r="CR253" s="207">
        <f>(VLOOKUP(Horizontal!$C253&amp;Horizontal!$B253&amp;Horizontal!CR$11,Vertical!$E:$O,CR$10,0))+0</f>
        <v>36.67</v>
      </c>
      <c r="CS253" s="207">
        <f>(VLOOKUP(Horizontal!$C253&amp;Horizontal!$B253&amp;Horizontal!CS$11,Vertical!$E:$O,CS$10,0))+0</f>
        <v>17.239999999999998</v>
      </c>
      <c r="CT253" s="207">
        <f>(VLOOKUP(Horizontal!$C253&amp;Horizontal!$B253&amp;Horizontal!CT$11,Vertical!$E:$O,CT$10,0))+0</f>
        <v>23.33</v>
      </c>
      <c r="CU253" s="150"/>
      <c r="CV253" s="211">
        <f t="shared" si="174"/>
        <v>34.379999999999967</v>
      </c>
      <c r="CW253" s="190">
        <f t="shared" si="175"/>
        <v>34.259999999999991</v>
      </c>
      <c r="CX253" s="190">
        <f t="shared" si="176"/>
        <v>34.259999999999991</v>
      </c>
      <c r="CY253" s="190">
        <f t="shared" si="177"/>
        <v>33.25</v>
      </c>
      <c r="CZ253" s="190">
        <f t="shared" si="178"/>
        <v>36.180000000000007</v>
      </c>
      <c r="DA253" s="190">
        <f t="shared" si="179"/>
        <v>40.130000000000024</v>
      </c>
      <c r="DB253" s="190">
        <f t="shared" si="180"/>
        <v>37.549999999999983</v>
      </c>
      <c r="DC253" s="190">
        <f t="shared" si="181"/>
        <v>34.149999999999977</v>
      </c>
      <c r="DD253" s="212">
        <f t="shared" si="182"/>
        <v>34.950000000000017</v>
      </c>
      <c r="DE253" s="9">
        <v>170</v>
      </c>
      <c r="DF253" s="212">
        <f t="shared" si="183"/>
        <v>-26.122789598108682</v>
      </c>
      <c r="DG253" s="264"/>
      <c r="DH253" s="265"/>
      <c r="DI253" s="265"/>
      <c r="DJ253" s="266"/>
      <c r="DK253" s="190">
        <v>228.08</v>
      </c>
      <c r="DL253" s="190">
        <v>228.08</v>
      </c>
      <c r="DM253" s="190">
        <v>197.46</v>
      </c>
      <c r="DN253" s="212">
        <v>197.46</v>
      </c>
      <c r="DO253" s="190">
        <v>236.35</v>
      </c>
      <c r="DP253" s="190">
        <v>236.35</v>
      </c>
      <c r="DQ253" s="190">
        <v>217.98</v>
      </c>
      <c r="DR253" s="212">
        <v>217.98</v>
      </c>
      <c r="DS253" s="150"/>
      <c r="DT253" s="190">
        <v>182</v>
      </c>
      <c r="DU253" s="190">
        <v>233</v>
      </c>
      <c r="DV253" s="190">
        <v>221</v>
      </c>
      <c r="DW253" s="190">
        <v>214</v>
      </c>
      <c r="DX253" s="190"/>
      <c r="DY253" s="190"/>
      <c r="DZ253" s="190"/>
      <c r="EA253" s="190"/>
      <c r="EB253" s="190"/>
      <c r="EC253" s="190"/>
      <c r="ED253" s="190">
        <v>175</v>
      </c>
      <c r="EE253" s="190">
        <v>198</v>
      </c>
      <c r="EF253" s="190">
        <v>190</v>
      </c>
      <c r="EG253" s="190">
        <v>175</v>
      </c>
      <c r="EH253" s="212">
        <v>167</v>
      </c>
      <c r="EI253" s="213"/>
      <c r="EJ253" s="211">
        <v>30</v>
      </c>
      <c r="EK253" s="190">
        <v>30</v>
      </c>
      <c r="EL253" s="190">
        <v>30</v>
      </c>
      <c r="EM253" s="190">
        <v>30</v>
      </c>
      <c r="EN253" s="190"/>
      <c r="EO253" s="190"/>
      <c r="EP253" s="190"/>
      <c r="EQ253" s="190"/>
      <c r="ER253" s="190"/>
      <c r="ES253" s="190"/>
      <c r="ET253" s="190">
        <v>35</v>
      </c>
      <c r="EU253" s="190">
        <v>45</v>
      </c>
      <c r="EV253" s="190">
        <v>40</v>
      </c>
      <c r="EW253" s="190">
        <v>35</v>
      </c>
      <c r="EX253" s="212">
        <v>30</v>
      </c>
      <c r="EY253" s="211"/>
      <c r="EZ253" s="75">
        <f t="shared" si="223"/>
        <v>-1.4831655299339613E-2</v>
      </c>
      <c r="FA253" s="89">
        <f t="shared" si="228"/>
        <v>-0.1</v>
      </c>
      <c r="FB253" s="212"/>
      <c r="FC253" s="213">
        <f t="shared" si="207"/>
        <v>10</v>
      </c>
      <c r="FD253" s="213">
        <f t="shared" si="208"/>
        <v>10</v>
      </c>
      <c r="FE253" s="213">
        <f t="shared" si="209"/>
        <v>10</v>
      </c>
      <c r="FF253" s="213">
        <f t="shared" si="210"/>
        <v>10</v>
      </c>
      <c r="FG253" s="213"/>
      <c r="FH253" s="213"/>
      <c r="FI253" s="213"/>
      <c r="FJ253" s="213"/>
      <c r="FK253" s="213"/>
      <c r="FL253" s="213"/>
      <c r="FM253" s="213">
        <f t="shared" si="211"/>
        <v>15</v>
      </c>
      <c r="FN253" s="213">
        <f t="shared" si="212"/>
        <v>25</v>
      </c>
      <c r="FO253" s="213">
        <f t="shared" si="213"/>
        <v>20</v>
      </c>
      <c r="FP253" s="213">
        <f t="shared" si="214"/>
        <v>15</v>
      </c>
      <c r="FQ253" s="213">
        <f t="shared" si="215"/>
        <v>10</v>
      </c>
      <c r="FR253" s="213"/>
      <c r="FS253" s="211">
        <v>0</v>
      </c>
      <c r="FT253" s="190">
        <v>0</v>
      </c>
      <c r="FU253" s="190">
        <v>0</v>
      </c>
      <c r="FV253" s="190">
        <v>0</v>
      </c>
      <c r="FW253" s="190" t="s">
        <v>13</v>
      </c>
      <c r="FX253" s="190" t="s">
        <v>13</v>
      </c>
      <c r="FY253" s="190" t="s">
        <v>13</v>
      </c>
      <c r="FZ253" s="190" t="s">
        <v>13</v>
      </c>
      <c r="GA253" s="190" t="s">
        <v>13</v>
      </c>
      <c r="GB253" s="190" t="s">
        <v>13</v>
      </c>
      <c r="GC253" s="190">
        <v>0</v>
      </c>
      <c r="GD253" s="190">
        <v>0</v>
      </c>
      <c r="GE253" s="190">
        <v>0</v>
      </c>
      <c r="GF253" s="190">
        <v>0</v>
      </c>
      <c r="GG253" s="212">
        <v>0</v>
      </c>
    </row>
    <row r="254" spans="2:189">
      <c r="B254" s="33">
        <v>43690</v>
      </c>
      <c r="C254" s="30" t="s">
        <v>33</v>
      </c>
      <c r="D254" s="30">
        <v>2019</v>
      </c>
      <c r="E254" s="30" t="str">
        <f t="shared" ref="E254" si="237">D254&amp;C254</f>
        <v>2019S33</v>
      </c>
      <c r="F254" s="30" t="str">
        <f t="shared" si="133"/>
        <v>82019</v>
      </c>
      <c r="G254" s="208" t="str">
        <f>VLOOKUP(Horizontal!$C254&amp;Horizontal!$B254&amp;Horizontal!G$11,Vertical!$E:$O,G$10,0)</f>
        <v>-3,26</v>
      </c>
      <c r="H254" s="207">
        <f>(VLOOKUP(Horizontal!$C254&amp;Horizontal!$B254&amp;Horizontal!H$11,Vertical!$E:$O,H$10,0))+0</f>
        <v>230.37</v>
      </c>
      <c r="I254" s="207">
        <f>(VLOOKUP(Horizontal!$C254&amp;Horizontal!$B254&amp;Horizontal!I$11,Vertical!$E:$O,I$10,0))+0</f>
        <v>213.67</v>
      </c>
      <c r="J254" s="207">
        <f>(VLOOKUP(Horizontal!$C254&amp;Horizontal!$B254&amp;Horizontal!J$11,Vertical!$E:$O,J$10,0))+0</f>
        <v>205.39</v>
      </c>
      <c r="K254" s="207">
        <f>(VLOOKUP(Horizontal!$C254&amp;Horizontal!$B254&amp;Horizontal!K$11,Vertical!$E:$O,K$10,0))+0</f>
        <v>179.5</v>
      </c>
      <c r="L254" s="207">
        <f>(VLOOKUP(Horizontal!$C254&amp;Horizontal!$B254&amp;Horizontal!L$11,Vertical!$E:$O,L$10,0))+0</f>
        <v>167.11</v>
      </c>
      <c r="M254" s="207">
        <f>(VLOOKUP(Horizontal!$C254&amp;Horizontal!$B254&amp;Horizontal!M$11,Vertical!$E:$O,M$10,0))+0</f>
        <v>198.2</v>
      </c>
      <c r="N254" s="207">
        <f>(VLOOKUP(Horizontal!$C254&amp;Horizontal!$B254&amp;Horizontal!N$11,Vertical!$E:$O,N$10,0))+0</f>
        <v>186.83</v>
      </c>
      <c r="O254" s="207">
        <f>(VLOOKUP(Horizontal!$C254&amp;Horizontal!$B254&amp;Horizontal!O$11,Vertical!$E:$O,O$10,0))+0</f>
        <v>169.49</v>
      </c>
      <c r="P254" s="209">
        <f>(VLOOKUP(Horizontal!$C254&amp;Horizontal!$B254&amp;Horizontal!P$11,Vertical!$E:$O,P$10,0))+0</f>
        <v>156.86000000000001</v>
      </c>
      <c r="Q254" s="210">
        <f>(VLOOKUP(Horizontal!$C254&amp;Horizontal!$B254&amp;Horizontal!Q$11,Vertical!$E:$O,Q$10,0))+0</f>
        <v>57</v>
      </c>
      <c r="R254" s="207">
        <f>(VLOOKUP(Horizontal!$C254&amp;Horizontal!$B254&amp;Horizontal!R$11,Vertical!$E:$O,R$10,0))+0</f>
        <v>60</v>
      </c>
      <c r="S254" s="207">
        <f>(VLOOKUP(Horizontal!$C254&amp;Horizontal!$B254&amp;Horizontal!S$11,Vertical!$E:$O,S$10,0))+0</f>
        <v>59</v>
      </c>
      <c r="T254" s="207">
        <f>(VLOOKUP(Horizontal!$C254&amp;Horizontal!$B254&amp;Horizontal!T$11,Vertical!$E:$O,T$10,0))+0</f>
        <v>51</v>
      </c>
      <c r="U254" s="207">
        <f>(VLOOKUP(Horizontal!$C254&amp;Horizontal!$B254&amp;Horizontal!U$11,Vertical!$E:$O,U$10,0))+0</f>
        <v>48</v>
      </c>
      <c r="V254" s="207">
        <f>(VLOOKUP(Horizontal!$C254&amp;Horizontal!$B254&amp;Horizontal!V$11,Vertical!$E:$O,V$10,0))+0</f>
        <v>44</v>
      </c>
      <c r="W254" s="207">
        <f>(VLOOKUP(Horizontal!$C254&amp;Horizontal!$B254&amp;Horizontal!W$11,Vertical!$E:$O,W$10,0))+0</f>
        <v>38</v>
      </c>
      <c r="X254" s="207">
        <f>(VLOOKUP(Horizontal!$C254&amp;Horizontal!$B254&amp;Horizontal!X$11,Vertical!$E:$O,X$10,0))+0</f>
        <v>34</v>
      </c>
      <c r="Y254" s="209">
        <f>(VLOOKUP(Horizontal!$C254&amp;Horizontal!$B254&amp;Horizontal!Y$11,Vertical!$E:$O,Y$10,0))+0</f>
        <v>29</v>
      </c>
      <c r="Z254" s="210">
        <f>(VLOOKUP(Horizontal!$C254&amp;Horizontal!$B254&amp;Horizontal!Z$11,Vertical!$E:$O,Z$10,0))+0</f>
        <v>87.5</v>
      </c>
      <c r="AA254" s="207">
        <f>(VLOOKUP(Horizontal!$C254&amp;Horizontal!$B254&amp;Horizontal!AA$11,Vertical!$E:$O,AA$10,0))+0</f>
        <v>87.5</v>
      </c>
      <c r="AB254" s="207">
        <f>(VLOOKUP(Horizontal!$C254&amp;Horizontal!$B254&amp;Horizontal!AB$11,Vertical!$E:$O,AB$10,0))+0</f>
        <v>93.75</v>
      </c>
      <c r="AC254" s="207">
        <f>(VLOOKUP(Horizontal!$C254&amp;Horizontal!$B254&amp;Horizontal!AC$11,Vertical!$E:$O,AC$10,0))+0</f>
        <v>87.88</v>
      </c>
      <c r="AD254" s="207">
        <f>(VLOOKUP(Horizontal!$C254&amp;Horizontal!$B254&amp;Horizontal!AD$11,Vertical!$E:$O,AD$10,0))+0</f>
        <v>68.569999999999993</v>
      </c>
      <c r="AE254" s="207">
        <f>(VLOOKUP(Horizontal!$C254&amp;Horizontal!$B254&amp;Horizontal!AE$11,Vertical!$E:$O,AE$10,0))+0</f>
        <v>42.86</v>
      </c>
      <c r="AF254" s="207">
        <f>(VLOOKUP(Horizontal!$C254&amp;Horizontal!$B254&amp;Horizontal!AF$11,Vertical!$E:$O,AF$10,0))+0</f>
        <v>37.14</v>
      </c>
      <c r="AG254" s="207">
        <f>(VLOOKUP(Horizontal!$C254&amp;Horizontal!$B254&amp;Horizontal!AG$11,Vertical!$E:$O,AG$10,0))+0</f>
        <v>29.03</v>
      </c>
      <c r="AH254" s="209">
        <f>(VLOOKUP(Horizontal!$C254&amp;Horizontal!$B254&amp;Horizontal!AH$11,Vertical!$E:$O,AH$10,0))+0</f>
        <v>33.33</v>
      </c>
      <c r="AI254" s="210">
        <f>(VLOOKUP(Horizontal!$C254&amp;Horizontal!$B254&amp;Horizontal!AI$11,Vertical!$E:$O,AI$10,0))+0</f>
        <v>9.3800000000000008</v>
      </c>
      <c r="AJ254" s="207">
        <f>(VLOOKUP(Horizontal!$C254&amp;Horizontal!$B254&amp;Horizontal!AJ$11,Vertical!$E:$O,AJ$10,0))+0</f>
        <v>3.13</v>
      </c>
      <c r="AK254" s="207">
        <f>(VLOOKUP(Horizontal!$C254&amp;Horizontal!$B254&amp;Horizontal!AK$11,Vertical!$E:$O,AK$10,0))+0</f>
        <v>3.13</v>
      </c>
      <c r="AL254" s="207">
        <f>(VLOOKUP(Horizontal!$C254&amp;Horizontal!$B254&amp;Horizontal!AL$11,Vertical!$E:$O,AL$10,0))+0</f>
        <v>9.09</v>
      </c>
      <c r="AM254" s="207">
        <f>(VLOOKUP(Horizontal!$C254&amp;Horizontal!$B254&amp;Horizontal!AM$11,Vertical!$E:$O,AM$10,0))+0</f>
        <v>11.43</v>
      </c>
      <c r="AN254" s="207">
        <f>(VLOOKUP(Horizontal!$C254&amp;Horizontal!$B254&amp;Horizontal!AN$11,Vertical!$E:$O,AN$10,0))+0</f>
        <v>40</v>
      </c>
      <c r="AO254" s="207">
        <f>(VLOOKUP(Horizontal!$C254&amp;Horizontal!$B254&amp;Horizontal!AO$11,Vertical!$E:$O,AO$10,0))+0</f>
        <v>45.71</v>
      </c>
      <c r="AP254" s="207">
        <f>(VLOOKUP(Horizontal!$C254&amp;Horizontal!$B254&amp;Horizontal!AP$11,Vertical!$E:$O,AP$10,0))+0</f>
        <v>48.39</v>
      </c>
      <c r="AQ254" s="209">
        <f>(VLOOKUP(Horizontal!$C254&amp;Horizontal!$B254&amp;Horizontal!AQ$11,Vertical!$E:$O,AQ$10,0))+0</f>
        <v>51.52</v>
      </c>
      <c r="AR254" s="210">
        <f>(VLOOKUP(Horizontal!$C254&amp;Horizontal!$B254&amp;Horizontal!AR$11,Vertical!$E:$O,AR$10,0))+0</f>
        <v>3.13</v>
      </c>
      <c r="AS254" s="207">
        <f>(VLOOKUP(Horizontal!$C254&amp;Horizontal!$B254&amp;Horizontal!AS$11,Vertical!$E:$O,AS$10,0))+0</f>
        <v>9.3800000000000008</v>
      </c>
      <c r="AT254" s="207">
        <f>(VLOOKUP(Horizontal!$C254&amp;Horizontal!$B254&amp;Horizontal!AT$11,Vertical!$E:$O,AT$10,0))+0</f>
        <v>3.13</v>
      </c>
      <c r="AU254" s="207">
        <f>(VLOOKUP(Horizontal!$C254&amp;Horizontal!$B254&amp;Horizontal!AU$11,Vertical!$E:$O,AU$10,0))+0</f>
        <v>3.03</v>
      </c>
      <c r="AV254" s="207">
        <f>(VLOOKUP(Horizontal!$C254&amp;Horizontal!$B254&amp;Horizontal!AV$11,Vertical!$E:$O,AV$10,0))+0</f>
        <v>20</v>
      </c>
      <c r="AW254" s="207">
        <f>(VLOOKUP(Horizontal!$C254&amp;Horizontal!$B254&amp;Horizontal!AW$11,Vertical!$E:$O,AW$10,0))+0</f>
        <v>17.14</v>
      </c>
      <c r="AX254" s="207">
        <f>(VLOOKUP(Horizontal!$C254&amp;Horizontal!$B254&amp;Horizontal!AX$11,Vertical!$E:$O,AX$10,0))+0</f>
        <v>17.14</v>
      </c>
      <c r="AY254" s="207">
        <f>(VLOOKUP(Horizontal!$C254&amp;Horizontal!$B254&amp;Horizontal!AY$11,Vertical!$E:$O,AY$10,0))+0</f>
        <v>22.58</v>
      </c>
      <c r="AZ254" s="209">
        <f>(VLOOKUP(Horizontal!$C254&amp;Horizontal!$B254&amp;Horizontal!AZ$11,Vertical!$E:$O,AZ$10,0))+0</f>
        <v>15.15</v>
      </c>
      <c r="BA254" s="208">
        <f>(VLOOKUP(Horizontal!$C254&amp;Horizontal!$B254&amp;Horizontal!BA$11,Vertical!$E:$O,BA$10,0))+0</f>
        <v>35.130000000000003</v>
      </c>
      <c r="BB254" s="210">
        <f>(VLOOKUP(Horizontal!$C254&amp;Horizontal!$B254&amp;Horizontal!BB$11,Vertical!$E:$O,BB$10,0))+0</f>
        <v>265.27</v>
      </c>
      <c r="BC254" s="207">
        <f>(VLOOKUP(Horizontal!$C254&amp;Horizontal!$B254&amp;Horizontal!BC$11,Vertical!$E:$O,BC$10,0))+0</f>
        <v>249.31</v>
      </c>
      <c r="BD254" s="207">
        <f>(VLOOKUP(Horizontal!$C254&amp;Horizontal!$B254&amp;Horizontal!BD$11,Vertical!$E:$O,BD$10,0))+0</f>
        <v>241.09</v>
      </c>
      <c r="BE254" s="207">
        <f>(VLOOKUP(Horizontal!$C254&amp;Horizontal!$B254&amp;Horizontal!BE$11,Vertical!$E:$O,BE$10,0))+0</f>
        <v>214.6</v>
      </c>
      <c r="BF254" s="207">
        <f>(VLOOKUP(Horizontal!$C254&amp;Horizontal!$B254&amp;Horizontal!BF$11,Vertical!$E:$O,BF$10,0))+0</f>
        <v>202.03</v>
      </c>
      <c r="BG254" s="207">
        <f>(VLOOKUP(Horizontal!$C254&amp;Horizontal!$B254&amp;Horizontal!BG$11,Vertical!$E:$O,BG$10,0))+0</f>
        <v>238.48</v>
      </c>
      <c r="BH254" s="207">
        <f>(VLOOKUP(Horizontal!$C254&amp;Horizontal!$B254&amp;Horizontal!BH$11,Vertical!$E:$O,BH$10,0))+0</f>
        <v>224.56</v>
      </c>
      <c r="BI254" s="207">
        <f>(VLOOKUP(Horizontal!$C254&amp;Horizontal!$B254&amp;Horizontal!BI$11,Vertical!$E:$O,BI$10,0))+0</f>
        <v>204.19</v>
      </c>
      <c r="BJ254" s="209">
        <f>(VLOOKUP(Horizontal!$C254&amp;Horizontal!$B254&amp;Horizontal!BJ$11,Vertical!$E:$O,BJ$10,0))+0</f>
        <v>192.2</v>
      </c>
      <c r="BK254" s="210">
        <f>(VLOOKUP(Horizontal!$C254&amp;Horizontal!$B254&amp;Horizontal!BK$11,Vertical!$E:$O,BK$10,0))+0</f>
        <v>55</v>
      </c>
      <c r="BL254" s="207">
        <f>(VLOOKUP(Horizontal!$C254&amp;Horizontal!$B254&amp;Horizontal!BL$11,Vertical!$E:$O,BL$10,0))+0</f>
        <v>52</v>
      </c>
      <c r="BM254" s="207">
        <f>(VLOOKUP(Horizontal!$C254&amp;Horizontal!$B254&amp;Horizontal!BM$11,Vertical!$E:$O,BM$10,0))+0</f>
        <v>50</v>
      </c>
      <c r="BN254" s="207">
        <f>(VLOOKUP(Horizontal!$C254&amp;Horizontal!$B254&amp;Horizontal!BN$11,Vertical!$E:$O,BN$10,0))+0</f>
        <v>49</v>
      </c>
      <c r="BO254" s="207">
        <f>(VLOOKUP(Horizontal!$C254&amp;Horizontal!$B254&amp;Horizontal!BO$11,Vertical!$E:$O,BO$10,0))+0</f>
        <v>46</v>
      </c>
      <c r="BP254" s="207">
        <f>(VLOOKUP(Horizontal!$C254&amp;Horizontal!$B254&amp;Horizontal!BP$11,Vertical!$E:$O,BP$10,0))+0</f>
        <v>44</v>
      </c>
      <c r="BQ254" s="207">
        <f>(VLOOKUP(Horizontal!$C254&amp;Horizontal!$B254&amp;Horizontal!BQ$11,Vertical!$E:$O,BQ$10,0))+0</f>
        <v>38</v>
      </c>
      <c r="BR254" s="207">
        <f>(VLOOKUP(Horizontal!$C254&amp;Horizontal!$B254&amp;Horizontal!BR$11,Vertical!$E:$O,BR$10,0))+0</f>
        <v>34</v>
      </c>
      <c r="BS254" s="209">
        <f>(VLOOKUP(Horizontal!$C254&amp;Horizontal!$B254&amp;Horizontal!BS$11,Vertical!$E:$O,BS$10,0))+0</f>
        <v>30</v>
      </c>
      <c r="BT254" s="210">
        <f>(VLOOKUP(Horizontal!$C254&amp;Horizontal!$B254&amp;Horizontal!BT$11,Vertical!$E:$O,BT$10,0))+0</f>
        <v>70.37</v>
      </c>
      <c r="BU254" s="207">
        <f>(VLOOKUP(Horizontal!$C254&amp;Horizontal!$B254&amp;Horizontal!BU$11,Vertical!$E:$O,BU$10,0))+0</f>
        <v>76.92</v>
      </c>
      <c r="BV254" s="207">
        <f>(VLOOKUP(Horizontal!$C254&amp;Horizontal!$B254&amp;Horizontal!BV$11,Vertical!$E:$O,BV$10,0))+0</f>
        <v>82.14</v>
      </c>
      <c r="BW254" s="207">
        <f>(VLOOKUP(Horizontal!$C254&amp;Horizontal!$B254&amp;Horizontal!BW$11,Vertical!$E:$O,BW$10,0))+0</f>
        <v>86.21</v>
      </c>
      <c r="BX254" s="207">
        <f>(VLOOKUP(Horizontal!$C254&amp;Horizontal!$B254&amp;Horizontal!BX$11,Vertical!$E:$O,BX$10,0))+0</f>
        <v>75.86</v>
      </c>
      <c r="BY254" s="207">
        <f>(VLOOKUP(Horizontal!$C254&amp;Horizontal!$B254&amp;Horizontal!BY$11,Vertical!$E:$O,BY$10,0))+0</f>
        <v>46.67</v>
      </c>
      <c r="BZ254" s="207">
        <f>(VLOOKUP(Horizontal!$C254&amp;Horizontal!$B254&amp;Horizontal!BZ$11,Vertical!$E:$O,BZ$10,0))+0</f>
        <v>27.59</v>
      </c>
      <c r="CA254" s="207">
        <f>(VLOOKUP(Horizontal!$C254&amp;Horizontal!$B254&amp;Horizontal!CA$11,Vertical!$E:$O,CA$10,0))+0</f>
        <v>33.33</v>
      </c>
      <c r="CB254" s="209">
        <f>(VLOOKUP(Horizontal!$C254&amp;Horizontal!$B254&amp;Horizontal!CB$11,Vertical!$E:$O,CB$10,0))+0</f>
        <v>27.59</v>
      </c>
      <c r="CC254" s="210">
        <f>(VLOOKUP(Horizontal!$C254&amp;Horizontal!$B254&amp;Horizontal!CC$11,Vertical!$E:$O,CC$10,0))+0</f>
        <v>11.11</v>
      </c>
      <c r="CD254" s="207">
        <f>(VLOOKUP(Horizontal!$C254&amp;Horizontal!$B254&amp;Horizontal!CD$11,Vertical!$E:$O,CD$10,0))+0</f>
        <v>3.85</v>
      </c>
      <c r="CE254" s="207">
        <f>(VLOOKUP(Horizontal!$C254&amp;Horizontal!$B254&amp;Horizontal!CE$11,Vertical!$E:$O,CE$10,0))+0</f>
        <v>7.14</v>
      </c>
      <c r="CF254" s="207">
        <f>(VLOOKUP(Horizontal!$C254&amp;Horizontal!$B254&amp;Horizontal!CF$11,Vertical!$E:$O,CF$10,0))+0</f>
        <v>6.9</v>
      </c>
      <c r="CG254" s="207">
        <f>(VLOOKUP(Horizontal!$C254&amp;Horizontal!$B254&amp;Horizontal!CG$11,Vertical!$E:$O,CG$10,0))+0</f>
        <v>3.45</v>
      </c>
      <c r="CH254" s="207">
        <f>(VLOOKUP(Horizontal!$C254&amp;Horizontal!$B254&amp;Horizontal!CH$11,Vertical!$E:$O,CH$10,0))+0</f>
        <v>30</v>
      </c>
      <c r="CI254" s="207">
        <f>(VLOOKUP(Horizontal!$C254&amp;Horizontal!$B254&amp;Horizontal!CI$11,Vertical!$E:$O,CI$10,0))+0</f>
        <v>44.83</v>
      </c>
      <c r="CJ254" s="207">
        <f>(VLOOKUP(Horizontal!$C254&amp;Horizontal!$B254&amp;Horizontal!CJ$11,Vertical!$E:$O,CJ$10,0))+0</f>
        <v>48.15</v>
      </c>
      <c r="CK254" s="209">
        <f>(VLOOKUP(Horizontal!$C254&amp;Horizontal!$B254&amp;Horizontal!CK$11,Vertical!$E:$O,CK$10,0))+0</f>
        <v>51.72</v>
      </c>
      <c r="CL254" s="210">
        <f>(VLOOKUP(Horizontal!$C254&amp;Horizontal!$B254&amp;Horizontal!CL$11,Vertical!$E:$O,CL$10,0))+0</f>
        <v>18.52</v>
      </c>
      <c r="CM254" s="207">
        <f>(VLOOKUP(Horizontal!$C254&amp;Horizontal!$B254&amp;Horizontal!CM$11,Vertical!$E:$O,CM$10,0))+0</f>
        <v>19.23</v>
      </c>
      <c r="CN254" s="207">
        <f>(VLOOKUP(Horizontal!$C254&amp;Horizontal!$B254&amp;Horizontal!CN$11,Vertical!$E:$O,CN$10,0))+0</f>
        <v>10.71</v>
      </c>
      <c r="CO254" s="207">
        <f>(VLOOKUP(Horizontal!$C254&amp;Horizontal!$B254&amp;Horizontal!CO$11,Vertical!$E:$O,CO$10,0))+0</f>
        <v>6.9</v>
      </c>
      <c r="CP254" s="207">
        <f>(VLOOKUP(Horizontal!$C254&amp;Horizontal!$B254&amp;Horizontal!CP$11,Vertical!$E:$O,CP$10,0))+0</f>
        <v>20.69</v>
      </c>
      <c r="CQ254" s="207">
        <f>(VLOOKUP(Horizontal!$C254&amp;Horizontal!$B254&amp;Horizontal!CQ$11,Vertical!$E:$O,CQ$10,0))+0</f>
        <v>23.33</v>
      </c>
      <c r="CR254" s="207">
        <f>(VLOOKUP(Horizontal!$C254&amp;Horizontal!$B254&amp;Horizontal!CR$11,Vertical!$E:$O,CR$10,0))+0</f>
        <v>27.59</v>
      </c>
      <c r="CS254" s="207">
        <f>(VLOOKUP(Horizontal!$C254&amp;Horizontal!$B254&amp;Horizontal!CS$11,Vertical!$E:$O,CS$10,0))+0</f>
        <v>18.52</v>
      </c>
      <c r="CT254" s="207">
        <f>(VLOOKUP(Horizontal!$C254&amp;Horizontal!$B254&amp;Horizontal!CT$11,Vertical!$E:$O,CT$10,0))+0</f>
        <v>20.69</v>
      </c>
      <c r="CU254" s="150"/>
      <c r="CV254" s="211">
        <f t="shared" si="174"/>
        <v>34.899999999999977</v>
      </c>
      <c r="CW254" s="190">
        <f t="shared" si="175"/>
        <v>35.640000000000015</v>
      </c>
      <c r="CX254" s="190">
        <f t="shared" si="176"/>
        <v>35.700000000000017</v>
      </c>
      <c r="CY254" s="190">
        <f t="shared" si="177"/>
        <v>35.099999999999994</v>
      </c>
      <c r="CZ254" s="190">
        <f t="shared" si="178"/>
        <v>34.919999999999987</v>
      </c>
      <c r="DA254" s="190">
        <f t="shared" si="179"/>
        <v>40.28</v>
      </c>
      <c r="DB254" s="190">
        <f t="shared" si="180"/>
        <v>37.72999999999999</v>
      </c>
      <c r="DC254" s="190">
        <f t="shared" si="181"/>
        <v>34.699999999999989</v>
      </c>
      <c r="DD254" s="212">
        <f t="shared" si="182"/>
        <v>35.339999999999975</v>
      </c>
      <c r="DE254" s="9">
        <v>170</v>
      </c>
      <c r="DF254" s="212">
        <f t="shared" si="183"/>
        <v>-21.912789598108674</v>
      </c>
      <c r="DG254" s="264"/>
      <c r="DH254" s="265"/>
      <c r="DI254" s="265"/>
      <c r="DJ254" s="266"/>
      <c r="DK254" s="190">
        <v>224.92</v>
      </c>
      <c r="DL254" s="190">
        <v>224.92</v>
      </c>
      <c r="DM254" s="190">
        <v>214.46</v>
      </c>
      <c r="DN254" s="212">
        <v>214.46</v>
      </c>
      <c r="DO254" s="190">
        <v>233.3</v>
      </c>
      <c r="DP254" s="190">
        <v>233.3</v>
      </c>
      <c r="DQ254" s="190">
        <v>217.98</v>
      </c>
      <c r="DR254" s="212">
        <v>217.98</v>
      </c>
      <c r="DS254" s="150"/>
      <c r="DT254" s="190">
        <v>230</v>
      </c>
      <c r="DU254" s="190">
        <v>212</v>
      </c>
      <c r="DV254" s="190">
        <v>204</v>
      </c>
      <c r="DW254" s="190">
        <v>177</v>
      </c>
      <c r="DX254" s="190"/>
      <c r="DY254" s="190"/>
      <c r="DZ254" s="190"/>
      <c r="EA254" s="190"/>
      <c r="EB254" s="190"/>
      <c r="EC254" s="190"/>
      <c r="ED254" s="190">
        <v>166</v>
      </c>
      <c r="EE254" s="190">
        <v>197</v>
      </c>
      <c r="EF254" s="190">
        <v>190</v>
      </c>
      <c r="EG254" s="190">
        <v>175</v>
      </c>
      <c r="EH254" s="212">
        <v>167</v>
      </c>
      <c r="EI254" s="213"/>
      <c r="EJ254" s="211">
        <v>30</v>
      </c>
      <c r="EK254" s="190">
        <v>30</v>
      </c>
      <c r="EL254" s="190">
        <v>30</v>
      </c>
      <c r="EM254" s="190">
        <v>35</v>
      </c>
      <c r="EN254" s="190"/>
      <c r="EO254" s="190"/>
      <c r="EP254" s="190"/>
      <c r="EQ254" s="190"/>
      <c r="ER254" s="190"/>
      <c r="ES254" s="190"/>
      <c r="ET254" s="190">
        <v>35</v>
      </c>
      <c r="EU254" s="190">
        <v>40</v>
      </c>
      <c r="EV254" s="190">
        <v>40</v>
      </c>
      <c r="EW254" s="190">
        <v>35</v>
      </c>
      <c r="EX254" s="212">
        <v>35</v>
      </c>
      <c r="EY254" s="211"/>
      <c r="EZ254" s="75">
        <f t="shared" si="223"/>
        <v>-1.3975820972305581E-2</v>
      </c>
      <c r="FA254" s="89">
        <f t="shared" si="228"/>
        <v>-0.1</v>
      </c>
      <c r="FB254" s="212"/>
      <c r="FC254" s="213">
        <f t="shared" si="207"/>
        <v>10</v>
      </c>
      <c r="FD254" s="213">
        <f t="shared" si="208"/>
        <v>10</v>
      </c>
      <c r="FE254" s="213">
        <f t="shared" si="209"/>
        <v>10</v>
      </c>
      <c r="FF254" s="213">
        <f t="shared" si="210"/>
        <v>15</v>
      </c>
      <c r="FG254" s="213"/>
      <c r="FH254" s="213"/>
      <c r="FI254" s="213"/>
      <c r="FJ254" s="213"/>
      <c r="FK254" s="213"/>
      <c r="FL254" s="213"/>
      <c r="FM254" s="213">
        <f t="shared" si="211"/>
        <v>15</v>
      </c>
      <c r="FN254" s="213">
        <f t="shared" si="212"/>
        <v>20</v>
      </c>
      <c r="FO254" s="213">
        <f t="shared" si="213"/>
        <v>20</v>
      </c>
      <c r="FP254" s="213">
        <f t="shared" si="214"/>
        <v>15</v>
      </c>
      <c r="FQ254" s="213">
        <f t="shared" si="215"/>
        <v>15</v>
      </c>
      <c r="FR254" s="213"/>
      <c r="FS254" s="211">
        <v>0</v>
      </c>
      <c r="FT254" s="190">
        <v>0</v>
      </c>
      <c r="FU254" s="190">
        <v>0</v>
      </c>
      <c r="FV254" s="190">
        <v>0</v>
      </c>
      <c r="FW254" s="190" t="s">
        <v>13</v>
      </c>
      <c r="FX254" s="190" t="s">
        <v>13</v>
      </c>
      <c r="FY254" s="190" t="s">
        <v>13</v>
      </c>
      <c r="FZ254" s="190" t="s">
        <v>13</v>
      </c>
      <c r="GA254" s="190" t="s">
        <v>13</v>
      </c>
      <c r="GB254" s="190" t="s">
        <v>13</v>
      </c>
      <c r="GC254" s="190">
        <v>0</v>
      </c>
      <c r="GD254" s="190">
        <v>0</v>
      </c>
      <c r="GE254" s="190">
        <v>0</v>
      </c>
      <c r="GF254" s="190">
        <v>0</v>
      </c>
      <c r="GG254" s="212">
        <v>0</v>
      </c>
    </row>
    <row r="255" spans="2:189">
      <c r="B255" s="33">
        <v>43697</v>
      </c>
      <c r="C255" s="30" t="s">
        <v>32</v>
      </c>
      <c r="D255" s="30">
        <v>2019</v>
      </c>
      <c r="E255" s="30" t="str">
        <f t="shared" ref="E255" si="238">D255&amp;C255</f>
        <v>2019S34</v>
      </c>
      <c r="F255" s="30" t="str">
        <f t="shared" si="133"/>
        <v>82019</v>
      </c>
      <c r="G255" s="208" t="str">
        <f>VLOOKUP(Horizontal!$C255&amp;Horizontal!$B255&amp;Horizontal!G$11,Vertical!$E:$O,G$10,0)</f>
        <v>-3,69</v>
      </c>
      <c r="H255" s="207">
        <f>(VLOOKUP(Horizontal!$C255&amp;Horizontal!$B255&amp;Horizontal!H$11,Vertical!$E:$O,H$10,0))+0</f>
        <v>232.15</v>
      </c>
      <c r="I255" s="207">
        <f>(VLOOKUP(Horizontal!$C255&amp;Horizontal!$B255&amp;Horizontal!I$11,Vertical!$E:$O,I$10,0))+0</f>
        <v>214.59</v>
      </c>
      <c r="J255" s="207">
        <f>(VLOOKUP(Horizontal!$C255&amp;Horizontal!$B255&amp;Horizontal!J$11,Vertical!$E:$O,J$10,0))+0</f>
        <v>201.23</v>
      </c>
      <c r="K255" s="207">
        <f>(VLOOKUP(Horizontal!$C255&amp;Horizontal!$B255&amp;Horizontal!K$11,Vertical!$E:$O,K$10,0))+0</f>
        <v>175.56</v>
      </c>
      <c r="L255" s="207">
        <f>(VLOOKUP(Horizontal!$C255&amp;Horizontal!$B255&amp;Horizontal!L$11,Vertical!$E:$O,L$10,0))+0</f>
        <v>164.95</v>
      </c>
      <c r="M255" s="207">
        <f>(VLOOKUP(Horizontal!$C255&amp;Horizontal!$B255&amp;Horizontal!M$11,Vertical!$E:$O,M$10,0))+0</f>
        <v>196.24</v>
      </c>
      <c r="N255" s="207">
        <f>(VLOOKUP(Horizontal!$C255&amp;Horizontal!$B255&amp;Horizontal!N$11,Vertical!$E:$O,N$10,0))+0</f>
        <v>186.13</v>
      </c>
      <c r="O255" s="207">
        <f>(VLOOKUP(Horizontal!$C255&amp;Horizontal!$B255&amp;Horizontal!O$11,Vertical!$E:$O,O$10,0))+0</f>
        <v>168.87</v>
      </c>
      <c r="P255" s="209">
        <f>(VLOOKUP(Horizontal!$C255&amp;Horizontal!$B255&amp;Horizontal!P$11,Vertical!$E:$O,P$10,0))+0</f>
        <v>156.47999999999999</v>
      </c>
      <c r="Q255" s="210">
        <f>(VLOOKUP(Horizontal!$C255&amp;Horizontal!$B255&amp;Horizontal!Q$11,Vertical!$E:$O,Q$10,0))+0</f>
        <v>52</v>
      </c>
      <c r="R255" s="207">
        <f>(VLOOKUP(Horizontal!$C255&amp;Horizontal!$B255&amp;Horizontal!R$11,Vertical!$E:$O,R$10,0))+0</f>
        <v>62</v>
      </c>
      <c r="S255" s="207">
        <f>(VLOOKUP(Horizontal!$C255&amp;Horizontal!$B255&amp;Horizontal!S$11,Vertical!$E:$O,S$10,0))+0</f>
        <v>58</v>
      </c>
      <c r="T255" s="207">
        <f>(VLOOKUP(Horizontal!$C255&amp;Horizontal!$B255&amp;Horizontal!T$11,Vertical!$E:$O,T$10,0))+0</f>
        <v>49</v>
      </c>
      <c r="U255" s="207">
        <f>(VLOOKUP(Horizontal!$C255&amp;Horizontal!$B255&amp;Horizontal!U$11,Vertical!$E:$O,U$10,0))+0</f>
        <v>47</v>
      </c>
      <c r="V255" s="207">
        <f>(VLOOKUP(Horizontal!$C255&amp;Horizontal!$B255&amp;Horizontal!V$11,Vertical!$E:$O,V$10,0))+0</f>
        <v>48</v>
      </c>
      <c r="W255" s="207">
        <f>(VLOOKUP(Horizontal!$C255&amp;Horizontal!$B255&amp;Horizontal!W$11,Vertical!$E:$O,W$10,0))+0</f>
        <v>37</v>
      </c>
      <c r="X255" s="207">
        <f>(VLOOKUP(Horizontal!$C255&amp;Horizontal!$B255&amp;Horizontal!X$11,Vertical!$E:$O,X$10,0))+0</f>
        <v>31</v>
      </c>
      <c r="Y255" s="209">
        <f>(VLOOKUP(Horizontal!$C255&amp;Horizontal!$B255&amp;Horizontal!Y$11,Vertical!$E:$O,Y$10,0))+0</f>
        <v>27</v>
      </c>
      <c r="Z255" s="210">
        <f>(VLOOKUP(Horizontal!$C255&amp;Horizontal!$B255&amp;Horizontal!Z$11,Vertical!$E:$O,Z$10,0))+0</f>
        <v>12.82</v>
      </c>
      <c r="AA255" s="207">
        <f>(VLOOKUP(Horizontal!$C255&amp;Horizontal!$B255&amp;Horizontal!AA$11,Vertical!$E:$O,AA$10,0))+0</f>
        <v>17.649999999999999</v>
      </c>
      <c r="AB255" s="207">
        <f>(VLOOKUP(Horizontal!$C255&amp;Horizontal!$B255&amp;Horizontal!AB$11,Vertical!$E:$O,AB$10,0))+0</f>
        <v>81.819999999999993</v>
      </c>
      <c r="AC255" s="207">
        <f>(VLOOKUP(Horizontal!$C255&amp;Horizontal!$B255&amp;Horizontal!AC$11,Vertical!$E:$O,AC$10,0))+0</f>
        <v>79.41</v>
      </c>
      <c r="AD255" s="207">
        <f>(VLOOKUP(Horizontal!$C255&amp;Horizontal!$B255&amp;Horizontal!AD$11,Vertical!$E:$O,AD$10,0))+0</f>
        <v>86.11</v>
      </c>
      <c r="AE255" s="207">
        <f>(VLOOKUP(Horizontal!$C255&amp;Horizontal!$B255&amp;Horizontal!AE$11,Vertical!$E:$O,AE$10,0))+0</f>
        <v>70.59</v>
      </c>
      <c r="AF255" s="207">
        <f>(VLOOKUP(Horizontal!$C255&amp;Horizontal!$B255&amp;Horizontal!AF$11,Vertical!$E:$O,AF$10,0))+0</f>
        <v>33.33</v>
      </c>
      <c r="AG255" s="207">
        <f>(VLOOKUP(Horizontal!$C255&amp;Horizontal!$B255&amp;Horizontal!AG$11,Vertical!$E:$O,AG$10,0))+0</f>
        <v>35.9</v>
      </c>
      <c r="AH255" s="209">
        <f>(VLOOKUP(Horizontal!$C255&amp;Horizontal!$B255&amp;Horizontal!AH$11,Vertical!$E:$O,AH$10,0))+0</f>
        <v>29.41</v>
      </c>
      <c r="AI255" s="210">
        <f>(VLOOKUP(Horizontal!$C255&amp;Horizontal!$B255&amp;Horizontal!AI$11,Vertical!$E:$O,AI$10,0))+0</f>
        <v>20.51</v>
      </c>
      <c r="AJ255" s="207">
        <f>(VLOOKUP(Horizontal!$C255&amp;Horizontal!$B255&amp;Horizontal!AJ$11,Vertical!$E:$O,AJ$10,0))+0</f>
        <v>17.649999999999999</v>
      </c>
      <c r="AK255" s="207">
        <f>(VLOOKUP(Horizontal!$C255&amp;Horizontal!$B255&amp;Horizontal!AK$11,Vertical!$E:$O,AK$10,0))+0</f>
        <v>6.06</v>
      </c>
      <c r="AL255" s="207">
        <f>(VLOOKUP(Horizontal!$C255&amp;Horizontal!$B255&amp;Horizontal!AL$11,Vertical!$E:$O,AL$10,0))+0</f>
        <v>11.76</v>
      </c>
      <c r="AM255" s="207">
        <f>(VLOOKUP(Horizontal!$C255&amp;Horizontal!$B255&amp;Horizontal!AM$11,Vertical!$E:$O,AM$10,0))+0</f>
        <v>5.56</v>
      </c>
      <c r="AN255" s="207">
        <f>(VLOOKUP(Horizontal!$C255&amp;Horizontal!$B255&amp;Horizontal!AN$11,Vertical!$E:$O,AN$10,0))+0</f>
        <v>26.47</v>
      </c>
      <c r="AO255" s="207">
        <f>(VLOOKUP(Horizontal!$C255&amp;Horizontal!$B255&amp;Horizontal!AO$11,Vertical!$E:$O,AO$10,0))+0</f>
        <v>51.52</v>
      </c>
      <c r="AP255" s="207">
        <f>(VLOOKUP(Horizontal!$C255&amp;Horizontal!$B255&amp;Horizontal!AP$11,Vertical!$E:$O,AP$10,0))+0</f>
        <v>46.15</v>
      </c>
      <c r="AQ255" s="209">
        <f>(VLOOKUP(Horizontal!$C255&amp;Horizontal!$B255&amp;Horizontal!AQ$11,Vertical!$E:$O,AQ$10,0))+0</f>
        <v>55.88</v>
      </c>
      <c r="AR255" s="210">
        <f>(VLOOKUP(Horizontal!$C255&amp;Horizontal!$B255&amp;Horizontal!AR$11,Vertical!$E:$O,AR$10,0))+0</f>
        <v>66.67</v>
      </c>
      <c r="AS255" s="207">
        <f>(VLOOKUP(Horizontal!$C255&amp;Horizontal!$B255&amp;Horizontal!AS$11,Vertical!$E:$O,AS$10,0))+0</f>
        <v>64.709999999999994</v>
      </c>
      <c r="AT255" s="207">
        <f>(VLOOKUP(Horizontal!$C255&amp;Horizontal!$B255&amp;Horizontal!AT$11,Vertical!$E:$O,AT$10,0))+0</f>
        <v>12.12</v>
      </c>
      <c r="AU255" s="207">
        <f>(VLOOKUP(Horizontal!$C255&amp;Horizontal!$B255&amp;Horizontal!AU$11,Vertical!$E:$O,AU$10,0))+0</f>
        <v>8.82</v>
      </c>
      <c r="AV255" s="207">
        <f>(VLOOKUP(Horizontal!$C255&amp;Horizontal!$B255&amp;Horizontal!AV$11,Vertical!$E:$O,AV$10,0))+0</f>
        <v>8.33</v>
      </c>
      <c r="AW255" s="207">
        <f>(VLOOKUP(Horizontal!$C255&amp;Horizontal!$B255&amp;Horizontal!AW$11,Vertical!$E:$O,AW$10,0))+0</f>
        <v>2.94</v>
      </c>
      <c r="AX255" s="207">
        <f>(VLOOKUP(Horizontal!$C255&amp;Horizontal!$B255&amp;Horizontal!AX$11,Vertical!$E:$O,AX$10,0))+0</f>
        <v>15.15</v>
      </c>
      <c r="AY255" s="207">
        <f>(VLOOKUP(Horizontal!$C255&amp;Horizontal!$B255&amp;Horizontal!AY$11,Vertical!$E:$O,AY$10,0))+0</f>
        <v>17.95</v>
      </c>
      <c r="AZ255" s="209">
        <f>(VLOOKUP(Horizontal!$C255&amp;Horizontal!$B255&amp;Horizontal!AZ$11,Vertical!$E:$O,AZ$10,0))+0</f>
        <v>14.71</v>
      </c>
      <c r="BA255" s="208">
        <f>(VLOOKUP(Horizontal!$C255&amp;Horizontal!$B255&amp;Horizontal!BA$11,Vertical!$E:$O,BA$10,0))+0</f>
        <v>34.76</v>
      </c>
      <c r="BB255" s="210">
        <f>(VLOOKUP(Horizontal!$C255&amp;Horizontal!$B255&amp;Horizontal!BB$11,Vertical!$E:$O,BB$10,0))+0</f>
        <v>266.56</v>
      </c>
      <c r="BC255" s="207">
        <f>(VLOOKUP(Horizontal!$C255&amp;Horizontal!$B255&amp;Horizontal!BC$11,Vertical!$E:$O,BC$10,0))+0</f>
        <v>248.96</v>
      </c>
      <c r="BD255" s="207">
        <f>(VLOOKUP(Horizontal!$C255&amp;Horizontal!$B255&amp;Horizontal!BD$11,Vertical!$E:$O,BD$10,0))+0</f>
        <v>235.32</v>
      </c>
      <c r="BE255" s="207">
        <f>(VLOOKUP(Horizontal!$C255&amp;Horizontal!$B255&amp;Horizontal!BE$11,Vertical!$E:$O,BE$10,0))+0</f>
        <v>210.76</v>
      </c>
      <c r="BF255" s="207">
        <f>(VLOOKUP(Horizontal!$C255&amp;Horizontal!$B255&amp;Horizontal!BF$11,Vertical!$E:$O,BF$10,0))+0</f>
        <v>199.57</v>
      </c>
      <c r="BG255" s="207">
        <f>(VLOOKUP(Horizontal!$C255&amp;Horizontal!$B255&amp;Horizontal!BG$11,Vertical!$E:$O,BG$10,0))+0</f>
        <v>236.37</v>
      </c>
      <c r="BH255" s="207">
        <f>(VLOOKUP(Horizontal!$C255&amp;Horizontal!$B255&amp;Horizontal!BH$11,Vertical!$E:$O,BH$10,0))+0</f>
        <v>224.07</v>
      </c>
      <c r="BI255" s="207">
        <f>(VLOOKUP(Horizontal!$C255&amp;Horizontal!$B255&amp;Horizontal!BI$11,Vertical!$E:$O,BI$10,0))+0</f>
        <v>204.59</v>
      </c>
      <c r="BJ255" s="209">
        <f>(VLOOKUP(Horizontal!$C255&amp;Horizontal!$B255&amp;Horizontal!BJ$11,Vertical!$E:$O,BJ$10,0))+0</f>
        <v>191.71</v>
      </c>
      <c r="BK255" s="210">
        <f>(VLOOKUP(Horizontal!$C255&amp;Horizontal!$B255&amp;Horizontal!BK$11,Vertical!$E:$O,BK$10,0))+0</f>
        <v>53</v>
      </c>
      <c r="BL255" s="207">
        <f>(VLOOKUP(Horizontal!$C255&amp;Horizontal!$B255&amp;Horizontal!BL$11,Vertical!$E:$O,BL$10,0))+0</f>
        <v>52</v>
      </c>
      <c r="BM255" s="207">
        <f>(VLOOKUP(Horizontal!$C255&amp;Horizontal!$B255&amp;Horizontal!BM$11,Vertical!$E:$O,BM$10,0))+0</f>
        <v>52</v>
      </c>
      <c r="BN255" s="207">
        <f>(VLOOKUP(Horizontal!$C255&amp;Horizontal!$B255&amp;Horizontal!BN$11,Vertical!$E:$O,BN$10,0))+0</f>
        <v>45</v>
      </c>
      <c r="BO255" s="207">
        <f>(VLOOKUP(Horizontal!$C255&amp;Horizontal!$B255&amp;Horizontal!BO$11,Vertical!$E:$O,BO$10,0))+0</f>
        <v>45</v>
      </c>
      <c r="BP255" s="207">
        <f>(VLOOKUP(Horizontal!$C255&amp;Horizontal!$B255&amp;Horizontal!BP$11,Vertical!$E:$O,BP$10,0))+0</f>
        <v>45</v>
      </c>
      <c r="BQ255" s="207">
        <f>(VLOOKUP(Horizontal!$C255&amp;Horizontal!$B255&amp;Horizontal!BQ$11,Vertical!$E:$O,BQ$10,0))+0</f>
        <v>38</v>
      </c>
      <c r="BR255" s="207">
        <f>(VLOOKUP(Horizontal!$C255&amp;Horizontal!$B255&amp;Horizontal!BR$11,Vertical!$E:$O,BR$10,0))+0</f>
        <v>34</v>
      </c>
      <c r="BS255" s="209">
        <f>(VLOOKUP(Horizontal!$C255&amp;Horizontal!$B255&amp;Horizontal!BS$11,Vertical!$E:$O,BS$10,0))+0</f>
        <v>29</v>
      </c>
      <c r="BT255" s="210">
        <f>(VLOOKUP(Horizontal!$C255&amp;Horizontal!$B255&amp;Horizontal!BT$11,Vertical!$E:$O,BT$10,0))+0</f>
        <v>20.69</v>
      </c>
      <c r="BU255" s="207">
        <f>(VLOOKUP(Horizontal!$C255&amp;Horizontal!$B255&amp;Horizontal!BU$11,Vertical!$E:$O,BU$10,0))+0</f>
        <v>28.57</v>
      </c>
      <c r="BV255" s="207">
        <f>(VLOOKUP(Horizontal!$C255&amp;Horizontal!$B255&amp;Horizontal!BV$11,Vertical!$E:$O,BV$10,0))+0</f>
        <v>81.48</v>
      </c>
      <c r="BW255" s="207">
        <f>(VLOOKUP(Horizontal!$C255&amp;Horizontal!$B255&amp;Horizontal!BW$11,Vertical!$E:$O,BW$10,0))+0</f>
        <v>70</v>
      </c>
      <c r="BX255" s="207">
        <f>(VLOOKUP(Horizontal!$C255&amp;Horizontal!$B255&amp;Horizontal!BX$11,Vertical!$E:$O,BX$10,0))+0</f>
        <v>65.52</v>
      </c>
      <c r="BY255" s="207">
        <f>(VLOOKUP(Horizontal!$C255&amp;Horizontal!$B255&amp;Horizontal!BY$11,Vertical!$E:$O,BY$10,0))+0</f>
        <v>67.86</v>
      </c>
      <c r="BZ255" s="207">
        <f>(VLOOKUP(Horizontal!$C255&amp;Horizontal!$B255&amp;Horizontal!BZ$11,Vertical!$E:$O,BZ$10,0))+0</f>
        <v>46.43</v>
      </c>
      <c r="CA255" s="207">
        <f>(VLOOKUP(Horizontal!$C255&amp;Horizontal!$B255&amp;Horizontal!CA$11,Vertical!$E:$O,CA$10,0))+0</f>
        <v>24.14</v>
      </c>
      <c r="CB255" s="209">
        <f>(VLOOKUP(Horizontal!$C255&amp;Horizontal!$B255&amp;Horizontal!CB$11,Vertical!$E:$O,CB$10,0))+0</f>
        <v>16.670000000000002</v>
      </c>
      <c r="CC255" s="210">
        <f>(VLOOKUP(Horizontal!$C255&amp;Horizontal!$B255&amp;Horizontal!CC$11,Vertical!$E:$O,CC$10,0))+0</f>
        <v>13.79</v>
      </c>
      <c r="CD255" s="207">
        <f>(VLOOKUP(Horizontal!$C255&amp;Horizontal!$B255&amp;Horizontal!CD$11,Vertical!$E:$O,CD$10,0))+0</f>
        <v>17.86</v>
      </c>
      <c r="CE255" s="207">
        <f>(VLOOKUP(Horizontal!$C255&amp;Horizontal!$B255&amp;Horizontal!CE$11,Vertical!$E:$O,CE$10,0))+0</f>
        <v>3.7</v>
      </c>
      <c r="CF255" s="207">
        <f>(VLOOKUP(Horizontal!$C255&amp;Horizontal!$B255&amp;Horizontal!CF$11,Vertical!$E:$O,CF$10,0))+0</f>
        <v>16.670000000000002</v>
      </c>
      <c r="CG255" s="207">
        <f>(VLOOKUP(Horizontal!$C255&amp;Horizontal!$B255&amp;Horizontal!CG$11,Vertical!$E:$O,CG$10,0))+0</f>
        <v>20.69</v>
      </c>
      <c r="CH255" s="207">
        <f>(VLOOKUP(Horizontal!$C255&amp;Horizontal!$B255&amp;Horizontal!CH$11,Vertical!$E:$O,CH$10,0))+0</f>
        <v>25</v>
      </c>
      <c r="CI255" s="207">
        <f>(VLOOKUP(Horizontal!$C255&amp;Horizontal!$B255&amp;Horizontal!CI$11,Vertical!$E:$O,CI$10,0))+0</f>
        <v>35.71</v>
      </c>
      <c r="CJ255" s="207">
        <f>(VLOOKUP(Horizontal!$C255&amp;Horizontal!$B255&amp;Horizontal!CJ$11,Vertical!$E:$O,CJ$10,0))+0</f>
        <v>48.28</v>
      </c>
      <c r="CK255" s="209">
        <f>(VLOOKUP(Horizontal!$C255&amp;Horizontal!$B255&amp;Horizontal!CK$11,Vertical!$E:$O,CK$10,0))+0</f>
        <v>56.67</v>
      </c>
      <c r="CL255" s="210">
        <f>(VLOOKUP(Horizontal!$C255&amp;Horizontal!$B255&amp;Horizontal!CL$11,Vertical!$E:$O,CL$10,0))+0</f>
        <v>65.52</v>
      </c>
      <c r="CM255" s="207">
        <f>(VLOOKUP(Horizontal!$C255&amp;Horizontal!$B255&amp;Horizontal!CM$11,Vertical!$E:$O,CM$10,0))+0</f>
        <v>53.57</v>
      </c>
      <c r="CN255" s="207">
        <f>(VLOOKUP(Horizontal!$C255&amp;Horizontal!$B255&amp;Horizontal!CN$11,Vertical!$E:$O,CN$10,0))+0</f>
        <v>14.81</v>
      </c>
      <c r="CO255" s="207">
        <f>(VLOOKUP(Horizontal!$C255&amp;Horizontal!$B255&amp;Horizontal!CO$11,Vertical!$E:$O,CO$10,0))+0</f>
        <v>13.33</v>
      </c>
      <c r="CP255" s="207">
        <f>(VLOOKUP(Horizontal!$C255&amp;Horizontal!$B255&amp;Horizontal!CP$11,Vertical!$E:$O,CP$10,0))+0</f>
        <v>13.79</v>
      </c>
      <c r="CQ255" s="207">
        <f>(VLOOKUP(Horizontal!$C255&amp;Horizontal!$B255&amp;Horizontal!CQ$11,Vertical!$E:$O,CQ$10,0))+0</f>
        <v>7.14</v>
      </c>
      <c r="CR255" s="207">
        <f>(VLOOKUP(Horizontal!$C255&amp;Horizontal!$B255&amp;Horizontal!CR$11,Vertical!$E:$O,CR$10,0))+0</f>
        <v>17.86</v>
      </c>
      <c r="CS255" s="207">
        <f>(VLOOKUP(Horizontal!$C255&amp;Horizontal!$B255&amp;Horizontal!CS$11,Vertical!$E:$O,CS$10,0))+0</f>
        <v>27.59</v>
      </c>
      <c r="CT255" s="207">
        <f>(VLOOKUP(Horizontal!$C255&amp;Horizontal!$B255&amp;Horizontal!CT$11,Vertical!$E:$O,CT$10,0))+0</f>
        <v>26.67</v>
      </c>
      <c r="CU255" s="150"/>
      <c r="CV255" s="211">
        <f t="shared" si="174"/>
        <v>34.409999999999997</v>
      </c>
      <c r="CW255" s="190">
        <f t="shared" si="175"/>
        <v>34.370000000000005</v>
      </c>
      <c r="CX255" s="190">
        <f t="shared" si="176"/>
        <v>34.090000000000003</v>
      </c>
      <c r="CY255" s="190">
        <f t="shared" si="177"/>
        <v>35.199999999999989</v>
      </c>
      <c r="CZ255" s="190">
        <f t="shared" si="178"/>
        <v>34.620000000000005</v>
      </c>
      <c r="DA255" s="190">
        <f t="shared" si="179"/>
        <v>40.129999999999995</v>
      </c>
      <c r="DB255" s="190">
        <f t="shared" si="180"/>
        <v>37.94</v>
      </c>
      <c r="DC255" s="190">
        <f t="shared" si="181"/>
        <v>35.72</v>
      </c>
      <c r="DD255" s="212">
        <f t="shared" si="182"/>
        <v>35.230000000000018</v>
      </c>
      <c r="DE255" s="9">
        <v>170</v>
      </c>
      <c r="DF255" s="212">
        <f t="shared" si="183"/>
        <v>-23.692789598108675</v>
      </c>
      <c r="DG255" s="264"/>
      <c r="DH255" s="265"/>
      <c r="DI255" s="265"/>
      <c r="DJ255" s="266"/>
      <c r="DK255" s="190">
        <v>231.36</v>
      </c>
      <c r="DL255" s="190">
        <v>231.36</v>
      </c>
      <c r="DM255" s="190">
        <v>221.78</v>
      </c>
      <c r="DN255" s="212">
        <v>221.78</v>
      </c>
      <c r="DO255" s="190">
        <v>241.04</v>
      </c>
      <c r="DP255" s="190">
        <v>241.04</v>
      </c>
      <c r="DQ255" s="190">
        <v>223.39</v>
      </c>
      <c r="DR255" s="212">
        <v>223.39</v>
      </c>
      <c r="DS255" s="150"/>
      <c r="DT255" s="190">
        <v>230</v>
      </c>
      <c r="DU255" s="190">
        <v>216</v>
      </c>
      <c r="DV255" s="190">
        <v>200</v>
      </c>
      <c r="DW255" s="190">
        <v>175</v>
      </c>
      <c r="DX255" s="190"/>
      <c r="DY255" s="190"/>
      <c r="DZ255" s="190"/>
      <c r="EA255" s="190"/>
      <c r="EB255" s="190"/>
      <c r="EC255" s="190"/>
      <c r="ED255" s="190">
        <v>164</v>
      </c>
      <c r="EE255" s="190">
        <v>195</v>
      </c>
      <c r="EF255" s="190">
        <v>190</v>
      </c>
      <c r="EG255" s="190">
        <v>175</v>
      </c>
      <c r="EH255" s="212">
        <v>167</v>
      </c>
      <c r="EI255" s="213"/>
      <c r="EJ255" s="211">
        <v>30</v>
      </c>
      <c r="EK255" s="190">
        <v>30</v>
      </c>
      <c r="EL255" s="190">
        <v>30</v>
      </c>
      <c r="EM255" s="190">
        <v>35</v>
      </c>
      <c r="EN255" s="190"/>
      <c r="EO255" s="190"/>
      <c r="EP255" s="190"/>
      <c r="EQ255" s="190"/>
      <c r="ER255" s="190"/>
      <c r="ES255" s="190"/>
      <c r="ET255" s="190">
        <v>35</v>
      </c>
      <c r="EU255" s="190">
        <v>40</v>
      </c>
      <c r="EV255" s="190">
        <v>40</v>
      </c>
      <c r="EW255" s="190">
        <v>35</v>
      </c>
      <c r="EX255" s="212">
        <v>35</v>
      </c>
      <c r="EY255" s="211"/>
      <c r="EZ255" s="75">
        <f t="shared" si="223"/>
        <v>-1.5790149343146903E-2</v>
      </c>
      <c r="FA255" s="89">
        <f t="shared" si="228"/>
        <v>-0.1</v>
      </c>
      <c r="FB255" s="212"/>
      <c r="FC255" s="213">
        <f t="shared" si="207"/>
        <v>10</v>
      </c>
      <c r="FD255" s="213">
        <f t="shared" si="208"/>
        <v>10</v>
      </c>
      <c r="FE255" s="213">
        <f t="shared" si="209"/>
        <v>10</v>
      </c>
      <c r="FF255" s="213">
        <f t="shared" si="210"/>
        <v>15</v>
      </c>
      <c r="FG255" s="213"/>
      <c r="FH255" s="213"/>
      <c r="FI255" s="213"/>
      <c r="FJ255" s="213"/>
      <c r="FK255" s="213"/>
      <c r="FL255" s="213"/>
      <c r="FM255" s="213">
        <f t="shared" si="211"/>
        <v>15</v>
      </c>
      <c r="FN255" s="213">
        <f t="shared" si="212"/>
        <v>20</v>
      </c>
      <c r="FO255" s="213">
        <f t="shared" si="213"/>
        <v>20</v>
      </c>
      <c r="FP255" s="213">
        <f t="shared" si="214"/>
        <v>15</v>
      </c>
      <c r="FQ255" s="213">
        <f t="shared" si="215"/>
        <v>15</v>
      </c>
      <c r="FR255" s="213"/>
      <c r="FS255" s="211">
        <v>0</v>
      </c>
      <c r="FT255" s="190">
        <v>0</v>
      </c>
      <c r="FU255" s="190">
        <v>0</v>
      </c>
      <c r="FV255" s="190">
        <v>0</v>
      </c>
      <c r="FW255" s="190" t="s">
        <v>13</v>
      </c>
      <c r="FX255" s="190" t="s">
        <v>13</v>
      </c>
      <c r="FY255" s="190" t="s">
        <v>13</v>
      </c>
      <c r="FZ255" s="190" t="s">
        <v>13</v>
      </c>
      <c r="GA255" s="190" t="s">
        <v>13</v>
      </c>
      <c r="GB255" s="190" t="s">
        <v>13</v>
      </c>
      <c r="GC255" s="190">
        <v>0</v>
      </c>
      <c r="GD255" s="190">
        <v>0</v>
      </c>
      <c r="GE255" s="190">
        <v>0</v>
      </c>
      <c r="GF255" s="190">
        <v>0</v>
      </c>
      <c r="GG255" s="212">
        <v>0</v>
      </c>
    </row>
    <row r="256" spans="2:189">
      <c r="B256" s="33">
        <v>43704</v>
      </c>
      <c r="C256" s="30" t="s">
        <v>31</v>
      </c>
      <c r="D256" s="30">
        <v>2019</v>
      </c>
      <c r="E256" s="30" t="str">
        <f t="shared" ref="E256" si="239">D256&amp;C256</f>
        <v>2019S35</v>
      </c>
      <c r="F256" s="30" t="str">
        <f t="shared" si="133"/>
        <v>8Final2019</v>
      </c>
      <c r="G256" s="208" t="str">
        <f>VLOOKUP(Horizontal!$C256&amp;Horizontal!$B256&amp;Horizontal!G$11,Vertical!$E:$O,G$10,0)</f>
        <v>-3,52</v>
      </c>
      <c r="H256" s="207">
        <f>(VLOOKUP(Horizontal!$C256&amp;Horizontal!$B256&amp;Horizontal!H$11,Vertical!$E:$O,H$10,0))+0</f>
        <v>233.99</v>
      </c>
      <c r="I256" s="207">
        <f>(VLOOKUP(Horizontal!$C256&amp;Horizontal!$B256&amp;Horizontal!I$11,Vertical!$E:$O,I$10,0))+0</f>
        <v>207.39</v>
      </c>
      <c r="J256" s="207">
        <f>(VLOOKUP(Horizontal!$C256&amp;Horizontal!$B256&amp;Horizontal!J$11,Vertical!$E:$O,J$10,0))+0</f>
        <v>192.57</v>
      </c>
      <c r="K256" s="207">
        <f>(VLOOKUP(Horizontal!$C256&amp;Horizontal!$B256&amp;Horizontal!K$11,Vertical!$E:$O,K$10,0))+0</f>
        <v>175.23</v>
      </c>
      <c r="L256" s="207">
        <f>(VLOOKUP(Horizontal!$C256&amp;Horizontal!$B256&amp;Horizontal!L$11,Vertical!$E:$O,L$10,0))+0</f>
        <v>162.41</v>
      </c>
      <c r="M256" s="207">
        <f>(VLOOKUP(Horizontal!$C256&amp;Horizontal!$B256&amp;Horizontal!M$11,Vertical!$E:$O,M$10,0))+0</f>
        <v>192.87</v>
      </c>
      <c r="N256" s="207">
        <f>(VLOOKUP(Horizontal!$C256&amp;Horizontal!$B256&amp;Horizontal!N$11,Vertical!$E:$O,N$10,0))+0</f>
        <v>185.56</v>
      </c>
      <c r="O256" s="207">
        <f>(VLOOKUP(Horizontal!$C256&amp;Horizontal!$B256&amp;Horizontal!O$11,Vertical!$E:$O,O$10,0))+0</f>
        <v>168.81</v>
      </c>
      <c r="P256" s="209">
        <f>(VLOOKUP(Horizontal!$C256&amp;Horizontal!$B256&amp;Horizontal!P$11,Vertical!$E:$O,P$10,0))+0</f>
        <v>155.9</v>
      </c>
      <c r="Q256" s="210">
        <f>(VLOOKUP(Horizontal!$C256&amp;Horizontal!$B256&amp;Horizontal!Q$11,Vertical!$E:$O,Q$10,0))+0</f>
        <v>53</v>
      </c>
      <c r="R256" s="207">
        <f>(VLOOKUP(Horizontal!$C256&amp;Horizontal!$B256&amp;Horizontal!R$11,Vertical!$E:$O,R$10,0))+0</f>
        <v>61</v>
      </c>
      <c r="S256" s="207">
        <f>(VLOOKUP(Horizontal!$C256&amp;Horizontal!$B256&amp;Horizontal!S$11,Vertical!$E:$O,S$10,0))+0</f>
        <v>61</v>
      </c>
      <c r="T256" s="207">
        <f>(VLOOKUP(Horizontal!$C256&amp;Horizontal!$B256&amp;Horizontal!T$11,Vertical!$E:$O,T$10,0))+0</f>
        <v>54</v>
      </c>
      <c r="U256" s="207">
        <f>(VLOOKUP(Horizontal!$C256&amp;Horizontal!$B256&amp;Horizontal!U$11,Vertical!$E:$O,U$10,0))+0</f>
        <v>49</v>
      </c>
      <c r="V256" s="207">
        <f>(VLOOKUP(Horizontal!$C256&amp;Horizontal!$B256&amp;Horizontal!V$11,Vertical!$E:$O,V$10,0))+0</f>
        <v>48</v>
      </c>
      <c r="W256" s="207">
        <f>(VLOOKUP(Horizontal!$C256&amp;Horizontal!$B256&amp;Horizontal!W$11,Vertical!$E:$O,W$10,0))+0</f>
        <v>38</v>
      </c>
      <c r="X256" s="207">
        <f>(VLOOKUP(Horizontal!$C256&amp;Horizontal!$B256&amp;Horizontal!X$11,Vertical!$E:$O,X$10,0))+0</f>
        <v>32</v>
      </c>
      <c r="Y256" s="209">
        <f>(VLOOKUP(Horizontal!$C256&amp;Horizontal!$B256&amp;Horizontal!Y$11,Vertical!$E:$O,Y$10,0))+0</f>
        <v>26</v>
      </c>
      <c r="Z256" s="210">
        <f>(VLOOKUP(Horizontal!$C256&amp;Horizontal!$B256&amp;Horizontal!Z$11,Vertical!$E:$O,Z$10,0))+0</f>
        <v>2.94</v>
      </c>
      <c r="AA256" s="207">
        <f>(VLOOKUP(Horizontal!$C256&amp;Horizontal!$B256&amp;Horizontal!AA$11,Vertical!$E:$O,AA$10,0))+0</f>
        <v>91.18</v>
      </c>
      <c r="AB256" s="207">
        <f>(VLOOKUP(Horizontal!$C256&amp;Horizontal!$B256&amp;Horizontal!AB$11,Vertical!$E:$O,AB$10,0))+0</f>
        <v>96.88</v>
      </c>
      <c r="AC256" s="207">
        <f>(VLOOKUP(Horizontal!$C256&amp;Horizontal!$B256&amp;Horizontal!AC$11,Vertical!$E:$O,AC$10,0))+0</f>
        <v>39.39</v>
      </c>
      <c r="AD256" s="207">
        <f>(VLOOKUP(Horizontal!$C256&amp;Horizontal!$B256&amp;Horizontal!AD$11,Vertical!$E:$O,AD$10,0))+0</f>
        <v>87.5</v>
      </c>
      <c r="AE256" s="207">
        <f>(VLOOKUP(Horizontal!$C256&amp;Horizontal!$B256&amp;Horizontal!AE$11,Vertical!$E:$O,AE$10,0))+0</f>
        <v>82.35</v>
      </c>
      <c r="AF256" s="207">
        <f>(VLOOKUP(Horizontal!$C256&amp;Horizontal!$B256&amp;Horizontal!AF$11,Vertical!$E:$O,AF$10,0))+0</f>
        <v>38.89</v>
      </c>
      <c r="AG256" s="207">
        <f>(VLOOKUP(Horizontal!$C256&amp;Horizontal!$B256&amp;Horizontal!AG$11,Vertical!$E:$O,AG$10,0))+0</f>
        <v>25.71</v>
      </c>
      <c r="AH256" s="209">
        <f>(VLOOKUP(Horizontal!$C256&amp;Horizontal!$B256&amp;Horizontal!AH$11,Vertical!$E:$O,AH$10,0))+0</f>
        <v>44.12</v>
      </c>
      <c r="AI256" s="210">
        <f>(VLOOKUP(Horizontal!$C256&amp;Horizontal!$B256&amp;Horizontal!AI$11,Vertical!$E:$O,AI$10,0))+0</f>
        <v>14.71</v>
      </c>
      <c r="AJ256" s="207">
        <f>(VLOOKUP(Horizontal!$C256&amp;Horizontal!$B256&amp;Horizontal!AJ$11,Vertical!$E:$O,AJ$10,0))+0</f>
        <v>8.82</v>
      </c>
      <c r="AK256" s="207">
        <f>(VLOOKUP(Horizontal!$C256&amp;Horizontal!$B256&amp;Horizontal!AK$11,Vertical!$E:$O,AK$10,0))+0</f>
        <v>3.13</v>
      </c>
      <c r="AL256" s="207">
        <f>(VLOOKUP(Horizontal!$C256&amp;Horizontal!$B256&amp;Horizontal!AL$11,Vertical!$E:$O,AL$10,0))+0</f>
        <v>36.36</v>
      </c>
      <c r="AM256" s="207">
        <f>(VLOOKUP(Horizontal!$C256&amp;Horizontal!$B256&amp;Horizontal!AM$11,Vertical!$E:$O,AM$10,0))+0</f>
        <v>12.5</v>
      </c>
      <c r="AN256" s="207">
        <f>(VLOOKUP(Horizontal!$C256&amp;Horizontal!$B256&amp;Horizontal!AN$11,Vertical!$E:$O,AN$10,0))+0</f>
        <v>11.76</v>
      </c>
      <c r="AO256" s="207">
        <f>(VLOOKUP(Horizontal!$C256&amp;Horizontal!$B256&amp;Horizontal!AO$11,Vertical!$E:$O,AO$10,0))+0</f>
        <v>41.67</v>
      </c>
      <c r="AP256" s="207">
        <f>(VLOOKUP(Horizontal!$C256&amp;Horizontal!$B256&amp;Horizontal!AP$11,Vertical!$E:$O,AP$10,0))+0</f>
        <v>45.71</v>
      </c>
      <c r="AQ256" s="209">
        <f>(VLOOKUP(Horizontal!$C256&amp;Horizontal!$B256&amp;Horizontal!AQ$11,Vertical!$E:$O,AQ$10,0))+0</f>
        <v>44.12</v>
      </c>
      <c r="AR256" s="210">
        <f>(VLOOKUP(Horizontal!$C256&amp;Horizontal!$B256&amp;Horizontal!AR$11,Vertical!$E:$O,AR$10,0))+0</f>
        <v>82.35</v>
      </c>
      <c r="AS256" s="207">
        <f>(VLOOKUP(Horizontal!$C256&amp;Horizontal!$B256&amp;Horizontal!AS$11,Vertical!$E:$O,AS$10,0))+0</f>
        <v>0</v>
      </c>
      <c r="AT256" s="207">
        <f>(VLOOKUP(Horizontal!$C256&amp;Horizontal!$B256&amp;Horizontal!AT$11,Vertical!$E:$O,AT$10,0))+0</f>
        <v>0</v>
      </c>
      <c r="AU256" s="207">
        <f>(VLOOKUP(Horizontal!$C256&amp;Horizontal!$B256&amp;Horizontal!AU$11,Vertical!$E:$O,AU$10,0))+0</f>
        <v>24.24</v>
      </c>
      <c r="AV256" s="207">
        <f>(VLOOKUP(Horizontal!$C256&amp;Horizontal!$B256&amp;Horizontal!AV$11,Vertical!$E:$O,AV$10,0))+0</f>
        <v>0</v>
      </c>
      <c r="AW256" s="207">
        <f>(VLOOKUP(Horizontal!$C256&amp;Horizontal!$B256&amp;Horizontal!AW$11,Vertical!$E:$O,AW$10,0))+0</f>
        <v>5.88</v>
      </c>
      <c r="AX256" s="207">
        <f>(VLOOKUP(Horizontal!$C256&amp;Horizontal!$B256&amp;Horizontal!AX$11,Vertical!$E:$O,AX$10,0))+0</f>
        <v>19.440000000000001</v>
      </c>
      <c r="AY256" s="207">
        <f>(VLOOKUP(Horizontal!$C256&amp;Horizontal!$B256&amp;Horizontal!AY$11,Vertical!$E:$O,AY$10,0))+0</f>
        <v>28.57</v>
      </c>
      <c r="AZ256" s="209">
        <f>(VLOOKUP(Horizontal!$C256&amp;Horizontal!$B256&amp;Horizontal!AZ$11,Vertical!$E:$O,AZ$10,0))+0</f>
        <v>11.76</v>
      </c>
      <c r="BA256" s="208">
        <f>(VLOOKUP(Horizontal!$C256&amp;Horizontal!$B256&amp;Horizontal!BA$11,Vertical!$E:$O,BA$10,0))+0</f>
        <v>34.96</v>
      </c>
      <c r="BB256" s="210">
        <f>(VLOOKUP(Horizontal!$C256&amp;Horizontal!$B256&amp;Horizontal!BB$11,Vertical!$E:$O,BB$10,0))+0</f>
        <v>268.44</v>
      </c>
      <c r="BC256" s="207">
        <f>(VLOOKUP(Horizontal!$C256&amp;Horizontal!$B256&amp;Horizontal!BC$11,Vertical!$E:$O,BC$10,0))+0</f>
        <v>242.37</v>
      </c>
      <c r="BD256" s="207">
        <f>(VLOOKUP(Horizontal!$C256&amp;Horizontal!$B256&amp;Horizontal!BD$11,Vertical!$E:$O,BD$10,0))+0</f>
        <v>227.94</v>
      </c>
      <c r="BE256" s="207">
        <f>(VLOOKUP(Horizontal!$C256&amp;Horizontal!$B256&amp;Horizontal!BE$11,Vertical!$E:$O,BE$10,0))+0</f>
        <v>210.43</v>
      </c>
      <c r="BF256" s="207">
        <f>(VLOOKUP(Horizontal!$C256&amp;Horizontal!$B256&amp;Horizontal!BF$11,Vertical!$E:$O,BF$10,0))+0</f>
        <v>197.51</v>
      </c>
      <c r="BG256" s="207">
        <f>(VLOOKUP(Horizontal!$C256&amp;Horizontal!$B256&amp;Horizontal!BG$11,Vertical!$E:$O,BG$10,0))+0</f>
        <v>235.03</v>
      </c>
      <c r="BH256" s="207">
        <f>(VLOOKUP(Horizontal!$C256&amp;Horizontal!$B256&amp;Horizontal!BH$11,Vertical!$E:$O,BH$10,0))+0</f>
        <v>222.45</v>
      </c>
      <c r="BI256" s="207">
        <f>(VLOOKUP(Horizontal!$C256&amp;Horizontal!$B256&amp;Horizontal!BI$11,Vertical!$E:$O,BI$10,0))+0</f>
        <v>204.19</v>
      </c>
      <c r="BJ256" s="209">
        <f>(VLOOKUP(Horizontal!$C256&amp;Horizontal!$B256&amp;Horizontal!BJ$11,Vertical!$E:$O,BJ$10,0))+0</f>
        <v>191.02</v>
      </c>
      <c r="BK256" s="210">
        <f>(VLOOKUP(Horizontal!$C256&amp;Horizontal!$B256&amp;Horizontal!BK$11,Vertical!$E:$O,BK$10,0))+0</f>
        <v>53</v>
      </c>
      <c r="BL256" s="207">
        <f>(VLOOKUP(Horizontal!$C256&amp;Horizontal!$B256&amp;Horizontal!BL$11,Vertical!$E:$O,BL$10,0))+0</f>
        <v>55</v>
      </c>
      <c r="BM256" s="207">
        <f>(VLOOKUP(Horizontal!$C256&amp;Horizontal!$B256&amp;Horizontal!BM$11,Vertical!$E:$O,BM$10,0))+0</f>
        <v>51</v>
      </c>
      <c r="BN256" s="207">
        <f>(VLOOKUP(Horizontal!$C256&amp;Horizontal!$B256&amp;Horizontal!BN$11,Vertical!$E:$O,BN$10,0))+0</f>
        <v>49</v>
      </c>
      <c r="BO256" s="207">
        <f>(VLOOKUP(Horizontal!$C256&amp;Horizontal!$B256&amp;Horizontal!BO$11,Vertical!$E:$O,BO$10,0))+0</f>
        <v>46</v>
      </c>
      <c r="BP256" s="207">
        <f>(VLOOKUP(Horizontal!$C256&amp;Horizontal!$B256&amp;Horizontal!BP$11,Vertical!$E:$O,BP$10,0))+0</f>
        <v>46</v>
      </c>
      <c r="BQ256" s="207">
        <f>(VLOOKUP(Horizontal!$C256&amp;Horizontal!$B256&amp;Horizontal!BQ$11,Vertical!$E:$O,BQ$10,0))+0</f>
        <v>36</v>
      </c>
      <c r="BR256" s="207">
        <f>(VLOOKUP(Horizontal!$C256&amp;Horizontal!$B256&amp;Horizontal!BR$11,Vertical!$E:$O,BR$10,0))+0</f>
        <v>33</v>
      </c>
      <c r="BS256" s="209">
        <f>(VLOOKUP(Horizontal!$C256&amp;Horizontal!$B256&amp;Horizontal!BS$11,Vertical!$E:$O,BS$10,0))+0</f>
        <v>28</v>
      </c>
      <c r="BT256" s="210">
        <f>(VLOOKUP(Horizontal!$C256&amp;Horizontal!$B256&amp;Horizontal!BT$11,Vertical!$E:$O,BT$10,0))+0</f>
        <v>16.670000000000002</v>
      </c>
      <c r="BU256" s="207">
        <f>(VLOOKUP(Horizontal!$C256&amp;Horizontal!$B256&amp;Horizontal!BU$11,Vertical!$E:$O,BU$10,0))+0</f>
        <v>79.31</v>
      </c>
      <c r="BV256" s="207">
        <f>(VLOOKUP(Horizontal!$C256&amp;Horizontal!$B256&amp;Horizontal!BV$11,Vertical!$E:$O,BV$10,0))+0</f>
        <v>92.59</v>
      </c>
      <c r="BW256" s="207">
        <f>(VLOOKUP(Horizontal!$C256&amp;Horizontal!$B256&amp;Horizontal!BW$11,Vertical!$E:$O,BW$10,0))+0</f>
        <v>33.33</v>
      </c>
      <c r="BX256" s="207">
        <f>(VLOOKUP(Horizontal!$C256&amp;Horizontal!$B256&amp;Horizontal!BX$11,Vertical!$E:$O,BX$10,0))+0</f>
        <v>67.86</v>
      </c>
      <c r="BY256" s="207">
        <f>(VLOOKUP(Horizontal!$C256&amp;Horizontal!$B256&amp;Horizontal!BY$11,Vertical!$E:$O,BY$10,0))+0</f>
        <v>64.52</v>
      </c>
      <c r="BZ256" s="207">
        <f>(VLOOKUP(Horizontal!$C256&amp;Horizontal!$B256&amp;Horizontal!BZ$11,Vertical!$E:$O,BZ$10,0))+0</f>
        <v>50</v>
      </c>
      <c r="CA256" s="207">
        <f>(VLOOKUP(Horizontal!$C256&amp;Horizontal!$B256&amp;Horizontal!CA$11,Vertical!$E:$O,CA$10,0))+0</f>
        <v>35.479999999999997</v>
      </c>
      <c r="CB256" s="209">
        <f>(VLOOKUP(Horizontal!$C256&amp;Horizontal!$B256&amp;Horizontal!CB$11,Vertical!$E:$O,CB$10,0))+0</f>
        <v>45.16</v>
      </c>
      <c r="CC256" s="210">
        <f>(VLOOKUP(Horizontal!$C256&amp;Horizontal!$B256&amp;Horizontal!CC$11,Vertical!$E:$O,CC$10,0))+0</f>
        <v>23.33</v>
      </c>
      <c r="CD256" s="207">
        <f>(VLOOKUP(Horizontal!$C256&amp;Horizontal!$B256&amp;Horizontal!CD$11,Vertical!$E:$O,CD$10,0))+0</f>
        <v>13.79</v>
      </c>
      <c r="CE256" s="207">
        <f>(VLOOKUP(Horizontal!$C256&amp;Horizontal!$B256&amp;Horizontal!CE$11,Vertical!$E:$O,CE$10,0))+0</f>
        <v>7.41</v>
      </c>
      <c r="CF256" s="207">
        <f>(VLOOKUP(Horizontal!$C256&amp;Horizontal!$B256&amp;Horizontal!CF$11,Vertical!$E:$O,CF$10,0))+0</f>
        <v>26.67</v>
      </c>
      <c r="CG256" s="207">
        <f>(VLOOKUP(Horizontal!$C256&amp;Horizontal!$B256&amp;Horizontal!CG$11,Vertical!$E:$O,CG$10,0))+0</f>
        <v>21.43</v>
      </c>
      <c r="CH256" s="207">
        <f>(VLOOKUP(Horizontal!$C256&amp;Horizontal!$B256&amp;Horizontal!CH$11,Vertical!$E:$O,CH$10,0))+0</f>
        <v>19.350000000000001</v>
      </c>
      <c r="CI256" s="207">
        <f>(VLOOKUP(Horizontal!$C256&amp;Horizontal!$B256&amp;Horizontal!CI$11,Vertical!$E:$O,CI$10,0))+0</f>
        <v>30</v>
      </c>
      <c r="CJ256" s="207">
        <f>(VLOOKUP(Horizontal!$C256&amp;Horizontal!$B256&amp;Horizontal!CJ$11,Vertical!$E:$O,CJ$10,0))+0</f>
        <v>38.71</v>
      </c>
      <c r="CK256" s="209">
        <f>(VLOOKUP(Horizontal!$C256&amp;Horizontal!$B256&amp;Horizontal!CK$11,Vertical!$E:$O,CK$10,0))+0</f>
        <v>35.479999999999997</v>
      </c>
      <c r="CL256" s="210">
        <f>(VLOOKUP(Horizontal!$C256&amp;Horizontal!$B256&amp;Horizontal!CL$11,Vertical!$E:$O,CL$10,0))+0</f>
        <v>60</v>
      </c>
      <c r="CM256" s="207">
        <f>(VLOOKUP(Horizontal!$C256&amp;Horizontal!$B256&amp;Horizontal!CM$11,Vertical!$E:$O,CM$10,0))+0</f>
        <v>6.9</v>
      </c>
      <c r="CN256" s="207">
        <f>(VLOOKUP(Horizontal!$C256&amp;Horizontal!$B256&amp;Horizontal!CN$11,Vertical!$E:$O,CN$10,0))+0</f>
        <v>0</v>
      </c>
      <c r="CO256" s="207">
        <f>(VLOOKUP(Horizontal!$C256&amp;Horizontal!$B256&amp;Horizontal!CO$11,Vertical!$E:$O,CO$10,0))+0</f>
        <v>40</v>
      </c>
      <c r="CP256" s="207">
        <f>(VLOOKUP(Horizontal!$C256&amp;Horizontal!$B256&amp;Horizontal!CP$11,Vertical!$E:$O,CP$10,0))+0</f>
        <v>10.71</v>
      </c>
      <c r="CQ256" s="207">
        <f>(VLOOKUP(Horizontal!$C256&amp;Horizontal!$B256&amp;Horizontal!CQ$11,Vertical!$E:$O,CQ$10,0))+0</f>
        <v>16.13</v>
      </c>
      <c r="CR256" s="207">
        <f>(VLOOKUP(Horizontal!$C256&amp;Horizontal!$B256&amp;Horizontal!CR$11,Vertical!$E:$O,CR$10,0))+0</f>
        <v>20</v>
      </c>
      <c r="CS256" s="207">
        <f>(VLOOKUP(Horizontal!$C256&amp;Horizontal!$B256&amp;Horizontal!CS$11,Vertical!$E:$O,CS$10,0))+0</f>
        <v>25.81</v>
      </c>
      <c r="CT256" s="207">
        <f>(VLOOKUP(Horizontal!$C256&amp;Horizontal!$B256&amp;Horizontal!CT$11,Vertical!$E:$O,CT$10,0))+0</f>
        <v>19.350000000000001</v>
      </c>
      <c r="CU256" s="150"/>
      <c r="CV256" s="211">
        <f t="shared" si="174"/>
        <v>34.449999999999989</v>
      </c>
      <c r="CW256" s="190">
        <f t="shared" si="175"/>
        <v>34.980000000000018</v>
      </c>
      <c r="CX256" s="190">
        <f t="shared" si="176"/>
        <v>35.370000000000005</v>
      </c>
      <c r="CY256" s="190">
        <f t="shared" si="177"/>
        <v>35.200000000000017</v>
      </c>
      <c r="CZ256" s="190">
        <f t="shared" si="178"/>
        <v>35.099999999999994</v>
      </c>
      <c r="DA256" s="190">
        <f t="shared" si="179"/>
        <v>42.16</v>
      </c>
      <c r="DB256" s="190">
        <f t="shared" si="180"/>
        <v>36.889999999999986</v>
      </c>
      <c r="DC256" s="190">
        <f t="shared" si="181"/>
        <v>35.379999999999995</v>
      </c>
      <c r="DD256" s="212">
        <f t="shared" si="182"/>
        <v>35.120000000000005</v>
      </c>
      <c r="DE256" s="9">
        <v>170</v>
      </c>
      <c r="DF256" s="212">
        <f t="shared" si="183"/>
        <v>-25.532789598108678</v>
      </c>
      <c r="DG256" s="264"/>
      <c r="DH256" s="265"/>
      <c r="DI256" s="265"/>
      <c r="DJ256" s="266"/>
      <c r="DK256" s="190">
        <v>238.27</v>
      </c>
      <c r="DL256" s="190">
        <v>238.27</v>
      </c>
      <c r="DM256" s="190">
        <v>190.87</v>
      </c>
      <c r="DN256" s="212">
        <v>190.38</v>
      </c>
      <c r="DO256" s="190">
        <v>247.08</v>
      </c>
      <c r="DP256" s="190">
        <v>247.08</v>
      </c>
      <c r="DQ256" s="190">
        <v>198.37</v>
      </c>
      <c r="DR256" s="212">
        <v>198.37</v>
      </c>
      <c r="DS256" s="150"/>
      <c r="DT256" s="190">
        <v>234</v>
      </c>
      <c r="DU256" s="190">
        <v>191</v>
      </c>
      <c r="DV256" s="190">
        <v>173</v>
      </c>
      <c r="DW256" s="190">
        <v>165</v>
      </c>
      <c r="DX256" s="190"/>
      <c r="DY256" s="190"/>
      <c r="DZ256" s="190"/>
      <c r="EA256" s="190"/>
      <c r="EB256" s="190"/>
      <c r="EC256" s="190"/>
      <c r="ED256" s="190">
        <v>151</v>
      </c>
      <c r="EE256" s="190">
        <v>190</v>
      </c>
      <c r="EF256" s="190">
        <v>185</v>
      </c>
      <c r="EG256" s="190">
        <v>170</v>
      </c>
      <c r="EH256" s="212">
        <v>158</v>
      </c>
      <c r="EI256" s="213"/>
      <c r="EJ256" s="211">
        <v>30</v>
      </c>
      <c r="EK256" s="190">
        <v>30</v>
      </c>
      <c r="EL256" s="190">
        <v>30</v>
      </c>
      <c r="EM256" s="190">
        <v>35</v>
      </c>
      <c r="EN256" s="190"/>
      <c r="EO256" s="190"/>
      <c r="EP256" s="190"/>
      <c r="EQ256" s="190"/>
      <c r="ER256" s="190"/>
      <c r="ES256" s="190"/>
      <c r="ET256" s="190">
        <v>35</v>
      </c>
      <c r="EU256" s="190">
        <v>40</v>
      </c>
      <c r="EV256" s="190">
        <v>40</v>
      </c>
      <c r="EW256" s="190">
        <v>35</v>
      </c>
      <c r="EX256" s="212">
        <v>35</v>
      </c>
      <c r="EY256" s="211"/>
      <c r="EZ256" s="75">
        <f t="shared" si="223"/>
        <v>-1.4819804648029639E-2</v>
      </c>
      <c r="FA256" s="89">
        <f t="shared" si="228"/>
        <v>-0.1</v>
      </c>
      <c r="FB256" s="212"/>
      <c r="FC256" s="213">
        <f t="shared" si="207"/>
        <v>10</v>
      </c>
      <c r="FD256" s="213">
        <f t="shared" si="208"/>
        <v>10</v>
      </c>
      <c r="FE256" s="213">
        <f t="shared" si="209"/>
        <v>10</v>
      </c>
      <c r="FF256" s="213">
        <f t="shared" si="210"/>
        <v>15</v>
      </c>
      <c r="FG256" s="213"/>
      <c r="FH256" s="213"/>
      <c r="FI256" s="213"/>
      <c r="FJ256" s="213"/>
      <c r="FK256" s="213"/>
      <c r="FL256" s="213"/>
      <c r="FM256" s="213">
        <f t="shared" si="211"/>
        <v>15</v>
      </c>
      <c r="FN256" s="213">
        <f t="shared" si="212"/>
        <v>20</v>
      </c>
      <c r="FO256" s="213">
        <f t="shared" si="213"/>
        <v>20</v>
      </c>
      <c r="FP256" s="213">
        <f t="shared" si="214"/>
        <v>15</v>
      </c>
      <c r="FQ256" s="213">
        <f t="shared" si="215"/>
        <v>15</v>
      </c>
      <c r="FR256" s="213"/>
      <c r="FS256" s="211">
        <v>0</v>
      </c>
      <c r="FT256" s="190">
        <v>0</v>
      </c>
      <c r="FU256" s="190">
        <v>0</v>
      </c>
      <c r="FV256" s="190">
        <v>0</v>
      </c>
      <c r="FW256" s="190" t="s">
        <v>13</v>
      </c>
      <c r="FX256" s="190" t="s">
        <v>13</v>
      </c>
      <c r="FY256" s="190" t="s">
        <v>13</v>
      </c>
      <c r="FZ256" s="190" t="s">
        <v>13</v>
      </c>
      <c r="GA256" s="190" t="s">
        <v>13</v>
      </c>
      <c r="GB256" s="190" t="s">
        <v>13</v>
      </c>
      <c r="GC256" s="190">
        <v>0</v>
      </c>
      <c r="GD256" s="190">
        <v>0</v>
      </c>
      <c r="GE256" s="190">
        <v>0</v>
      </c>
      <c r="GF256" s="190">
        <v>0</v>
      </c>
      <c r="GG256" s="212">
        <v>0</v>
      </c>
    </row>
    <row r="257" spans="2:189">
      <c r="B257" s="33">
        <v>43711</v>
      </c>
      <c r="C257" s="30" t="s">
        <v>30</v>
      </c>
      <c r="D257" s="30">
        <v>2019</v>
      </c>
      <c r="E257" s="30" t="str">
        <f t="shared" ref="E257" si="240">D257&amp;C257</f>
        <v>2019S36</v>
      </c>
      <c r="F257" s="30" t="str">
        <f t="shared" si="133"/>
        <v>92019</v>
      </c>
      <c r="G257" s="208" t="str">
        <f>VLOOKUP(Horizontal!$C257&amp;Horizontal!$B257&amp;Horizontal!G$11,Vertical!$E:$O,G$10,0)</f>
        <v>-2,99</v>
      </c>
      <c r="H257" s="207">
        <f>(VLOOKUP(Horizontal!$C257&amp;Horizontal!$B257&amp;Horizontal!H$11,Vertical!$E:$O,H$10,0))+0</f>
        <v>196.14</v>
      </c>
      <c r="I257" s="207">
        <f>(VLOOKUP(Horizontal!$C257&amp;Horizontal!$B257&amp;Horizontal!I$11,Vertical!$E:$O,I$10,0))+0</f>
        <v>175.51</v>
      </c>
      <c r="J257" s="207">
        <f>(VLOOKUP(Horizontal!$C257&amp;Horizontal!$B257&amp;Horizontal!J$11,Vertical!$E:$O,J$10,0))+0</f>
        <v>167.96</v>
      </c>
      <c r="K257" s="207">
        <f>(VLOOKUP(Horizontal!$C257&amp;Horizontal!$B257&amp;Horizontal!K$11,Vertical!$E:$O,K$10,0))+0</f>
        <v>151.74</v>
      </c>
      <c r="L257" s="207">
        <f>(VLOOKUP(Horizontal!$C257&amp;Horizontal!$B257&amp;Horizontal!L$11,Vertical!$E:$O,L$10,0))+0</f>
        <v>184.94</v>
      </c>
      <c r="M257" s="207">
        <f>(VLOOKUP(Horizontal!$C257&amp;Horizontal!$B257&amp;Horizontal!M$11,Vertical!$E:$O,M$10,0))+0</f>
        <v>182.35</v>
      </c>
      <c r="N257" s="207">
        <f>(VLOOKUP(Horizontal!$C257&amp;Horizontal!$B257&amp;Horizontal!N$11,Vertical!$E:$O,N$10,0))+0</f>
        <v>168.74</v>
      </c>
      <c r="O257" s="207">
        <f>(VLOOKUP(Horizontal!$C257&amp;Horizontal!$B257&amp;Horizontal!O$11,Vertical!$E:$O,O$10,0))+0</f>
        <v>156.33000000000001</v>
      </c>
      <c r="P257" s="209">
        <f>(VLOOKUP(Horizontal!$C257&amp;Horizontal!$B257&amp;Horizontal!P$11,Vertical!$E:$O,P$10,0))+0</f>
        <v>151.24</v>
      </c>
      <c r="Q257" s="210">
        <f>(VLOOKUP(Horizontal!$C257&amp;Horizontal!$B257&amp;Horizontal!Q$11,Vertical!$E:$O,Q$10,0))+0</f>
        <v>60</v>
      </c>
      <c r="R257" s="207">
        <f>(VLOOKUP(Horizontal!$C257&amp;Horizontal!$B257&amp;Horizontal!R$11,Vertical!$E:$O,R$10,0))+0</f>
        <v>64</v>
      </c>
      <c r="S257" s="207">
        <f>(VLOOKUP(Horizontal!$C257&amp;Horizontal!$B257&amp;Horizontal!S$11,Vertical!$E:$O,S$10,0))+0</f>
        <v>57</v>
      </c>
      <c r="T257" s="207">
        <f>(VLOOKUP(Horizontal!$C257&amp;Horizontal!$B257&amp;Horizontal!T$11,Vertical!$E:$O,T$10,0))+0</f>
        <v>51</v>
      </c>
      <c r="U257" s="207">
        <f>(VLOOKUP(Horizontal!$C257&amp;Horizontal!$B257&amp;Horizontal!U$11,Vertical!$E:$O,U$10,0))+0</f>
        <v>52</v>
      </c>
      <c r="V257" s="207">
        <f>(VLOOKUP(Horizontal!$C257&amp;Horizontal!$B257&amp;Horizontal!V$11,Vertical!$E:$O,V$10,0))+0</f>
        <v>41</v>
      </c>
      <c r="W257" s="207">
        <f>(VLOOKUP(Horizontal!$C257&amp;Horizontal!$B257&amp;Horizontal!W$11,Vertical!$E:$O,W$10,0))+0</f>
        <v>34</v>
      </c>
      <c r="X257" s="207">
        <f>(VLOOKUP(Horizontal!$C257&amp;Horizontal!$B257&amp;Horizontal!X$11,Vertical!$E:$O,X$10,0))+0</f>
        <v>27</v>
      </c>
      <c r="Y257" s="209">
        <f>(VLOOKUP(Horizontal!$C257&amp;Horizontal!$B257&amp;Horizontal!Y$11,Vertical!$E:$O,Y$10,0))+0</f>
        <v>24</v>
      </c>
      <c r="Z257" s="210">
        <f>(VLOOKUP(Horizontal!$C257&amp;Horizontal!$B257&amp;Horizontal!Z$11,Vertical!$E:$O,Z$10,0))+0</f>
        <v>100</v>
      </c>
      <c r="AA257" s="207">
        <f>(VLOOKUP(Horizontal!$C257&amp;Horizontal!$B257&amp;Horizontal!AA$11,Vertical!$E:$O,AA$10,0))+0</f>
        <v>100</v>
      </c>
      <c r="AB257" s="207">
        <f>(VLOOKUP(Horizontal!$C257&amp;Horizontal!$B257&amp;Horizontal!AB$11,Vertical!$E:$O,AB$10,0))+0</f>
        <v>100</v>
      </c>
      <c r="AC257" s="207">
        <f>(VLOOKUP(Horizontal!$C257&amp;Horizontal!$B257&amp;Horizontal!AC$11,Vertical!$E:$O,AC$10,0))+0</f>
        <v>100</v>
      </c>
      <c r="AD257" s="207">
        <f>(VLOOKUP(Horizontal!$C257&amp;Horizontal!$B257&amp;Horizontal!AD$11,Vertical!$E:$O,AD$10,0))+0</f>
        <v>100</v>
      </c>
      <c r="AE257" s="207">
        <f>(VLOOKUP(Horizontal!$C257&amp;Horizontal!$B257&amp;Horizontal!AE$11,Vertical!$E:$O,AE$10,0))+0</f>
        <v>82.86</v>
      </c>
      <c r="AF257" s="207">
        <f>(VLOOKUP(Horizontal!$C257&amp;Horizontal!$B257&amp;Horizontal!AF$11,Vertical!$E:$O,AF$10,0))+0</f>
        <v>36.36</v>
      </c>
      <c r="AG257" s="207">
        <f>(VLOOKUP(Horizontal!$C257&amp;Horizontal!$B257&amp;Horizontal!AG$11,Vertical!$E:$O,AG$10,0))+0</f>
        <v>41.94</v>
      </c>
      <c r="AH257" s="209">
        <f>(VLOOKUP(Horizontal!$C257&amp;Horizontal!$B257&amp;Horizontal!AH$11,Vertical!$E:$O,AH$10,0))+0</f>
        <v>78.790000000000006</v>
      </c>
      <c r="AI257" s="210">
        <f>(VLOOKUP(Horizontal!$C257&amp;Horizontal!$B257&amp;Horizontal!AI$11,Vertical!$E:$O,AI$10,0))+0</f>
        <v>0</v>
      </c>
      <c r="AJ257" s="207">
        <f>(VLOOKUP(Horizontal!$C257&amp;Horizontal!$B257&amp;Horizontal!AJ$11,Vertical!$E:$O,AJ$10,0))+0</f>
        <v>0</v>
      </c>
      <c r="AK257" s="207">
        <f>(VLOOKUP(Horizontal!$C257&amp;Horizontal!$B257&amp;Horizontal!AK$11,Vertical!$E:$O,AK$10,0))+0</f>
        <v>0</v>
      </c>
      <c r="AL257" s="207">
        <f>(VLOOKUP(Horizontal!$C257&amp;Horizontal!$B257&amp;Horizontal!AL$11,Vertical!$E:$O,AL$10,0))+0</f>
        <v>0</v>
      </c>
      <c r="AM257" s="207">
        <f>(VLOOKUP(Horizontal!$C257&amp;Horizontal!$B257&amp;Horizontal!AM$11,Vertical!$E:$O,AM$10,0))+0</f>
        <v>0</v>
      </c>
      <c r="AN257" s="207">
        <f>(VLOOKUP(Horizontal!$C257&amp;Horizontal!$B257&amp;Horizontal!AN$11,Vertical!$E:$O,AN$10,0))+0</f>
        <v>8.57</v>
      </c>
      <c r="AO257" s="207">
        <f>(VLOOKUP(Horizontal!$C257&amp;Horizontal!$B257&amp;Horizontal!AO$11,Vertical!$E:$O,AO$10,0))+0</f>
        <v>42.42</v>
      </c>
      <c r="AP257" s="207">
        <f>(VLOOKUP(Horizontal!$C257&amp;Horizontal!$B257&amp;Horizontal!AP$11,Vertical!$E:$O,AP$10,0))+0</f>
        <v>25.81</v>
      </c>
      <c r="AQ257" s="209">
        <f>(VLOOKUP(Horizontal!$C257&amp;Horizontal!$B257&amp;Horizontal!AQ$11,Vertical!$E:$O,AQ$10,0))+0</f>
        <v>9.09</v>
      </c>
      <c r="AR257" s="210">
        <f>(VLOOKUP(Horizontal!$C257&amp;Horizontal!$B257&amp;Horizontal!AR$11,Vertical!$E:$O,AR$10,0))+0</f>
        <v>0</v>
      </c>
      <c r="AS257" s="207">
        <f>(VLOOKUP(Horizontal!$C257&amp;Horizontal!$B257&amp;Horizontal!AS$11,Vertical!$E:$O,AS$10,0))+0</f>
        <v>0</v>
      </c>
      <c r="AT257" s="207">
        <f>(VLOOKUP(Horizontal!$C257&amp;Horizontal!$B257&amp;Horizontal!AT$11,Vertical!$E:$O,AT$10,0))+0</f>
        <v>0</v>
      </c>
      <c r="AU257" s="207">
        <f>(VLOOKUP(Horizontal!$C257&amp;Horizontal!$B257&amp;Horizontal!AU$11,Vertical!$E:$O,AU$10,0))+0</f>
        <v>0</v>
      </c>
      <c r="AV257" s="207">
        <f>(VLOOKUP(Horizontal!$C257&amp;Horizontal!$B257&amp;Horizontal!AV$11,Vertical!$E:$O,AV$10,0))+0</f>
        <v>0</v>
      </c>
      <c r="AW257" s="207">
        <f>(VLOOKUP(Horizontal!$C257&amp;Horizontal!$B257&amp;Horizontal!AW$11,Vertical!$E:$O,AW$10,0))+0</f>
        <v>8.57</v>
      </c>
      <c r="AX257" s="207">
        <f>(VLOOKUP(Horizontal!$C257&amp;Horizontal!$B257&amp;Horizontal!AX$11,Vertical!$E:$O,AX$10,0))+0</f>
        <v>21.21</v>
      </c>
      <c r="AY257" s="207">
        <f>(VLOOKUP(Horizontal!$C257&amp;Horizontal!$B257&amp;Horizontal!AY$11,Vertical!$E:$O,AY$10,0))+0</f>
        <v>32.26</v>
      </c>
      <c r="AZ257" s="209">
        <f>(VLOOKUP(Horizontal!$C257&amp;Horizontal!$B257&amp;Horizontal!AZ$11,Vertical!$E:$O,AZ$10,0))+0</f>
        <v>12.12</v>
      </c>
      <c r="BA257" s="208">
        <f>(VLOOKUP(Horizontal!$C257&amp;Horizontal!$B257&amp;Horizontal!BA$11,Vertical!$E:$O,BA$10,0))+0</f>
        <v>37.72</v>
      </c>
      <c r="BB257" s="210">
        <f>(VLOOKUP(Horizontal!$C257&amp;Horizontal!$B257&amp;Horizontal!BB$11,Vertical!$E:$O,BB$10,0))+0</f>
        <v>231.82</v>
      </c>
      <c r="BC257" s="207">
        <f>(VLOOKUP(Horizontal!$C257&amp;Horizontal!$B257&amp;Horizontal!BC$11,Vertical!$E:$O,BC$10,0))+0</f>
        <v>211.55</v>
      </c>
      <c r="BD257" s="207">
        <f>(VLOOKUP(Horizontal!$C257&amp;Horizontal!$B257&amp;Horizontal!BD$11,Vertical!$E:$O,BD$10,0))+0</f>
        <v>203.15</v>
      </c>
      <c r="BE257" s="207">
        <f>(VLOOKUP(Horizontal!$C257&amp;Horizontal!$B257&amp;Horizontal!BE$11,Vertical!$E:$O,BE$10,0))+0</f>
        <v>187.51</v>
      </c>
      <c r="BF257" s="207">
        <f>(VLOOKUP(Horizontal!$C257&amp;Horizontal!$B257&amp;Horizontal!BF$11,Vertical!$E:$O,BF$10,0))+0</f>
        <v>225.7</v>
      </c>
      <c r="BG257" s="207">
        <f>(VLOOKUP(Horizontal!$C257&amp;Horizontal!$B257&amp;Horizontal!BG$11,Vertical!$E:$O,BG$10,0))+0</f>
        <v>220.38</v>
      </c>
      <c r="BH257" s="207">
        <f>(VLOOKUP(Horizontal!$C257&amp;Horizontal!$B257&amp;Horizontal!BH$11,Vertical!$E:$O,BH$10,0))+0</f>
        <v>204.49</v>
      </c>
      <c r="BI257" s="207">
        <f>(VLOOKUP(Horizontal!$C257&amp;Horizontal!$B257&amp;Horizontal!BI$11,Vertical!$E:$O,BI$10,0))+0</f>
        <v>191.24</v>
      </c>
      <c r="BJ257" s="209">
        <f>(VLOOKUP(Horizontal!$C257&amp;Horizontal!$B257&amp;Horizontal!BJ$11,Vertical!$E:$O,BJ$10,0))+0</f>
        <v>185.32</v>
      </c>
      <c r="BK257" s="210">
        <f>(VLOOKUP(Horizontal!$C257&amp;Horizontal!$B257&amp;Horizontal!BK$11,Vertical!$E:$O,BK$10,0))+0</f>
        <v>51</v>
      </c>
      <c r="BL257" s="207">
        <f>(VLOOKUP(Horizontal!$C257&amp;Horizontal!$B257&amp;Horizontal!BL$11,Vertical!$E:$O,BL$10,0))+0</f>
        <v>51</v>
      </c>
      <c r="BM257" s="207">
        <f>(VLOOKUP(Horizontal!$C257&amp;Horizontal!$B257&amp;Horizontal!BM$11,Vertical!$E:$O,BM$10,0))+0</f>
        <v>49</v>
      </c>
      <c r="BN257" s="207">
        <f>(VLOOKUP(Horizontal!$C257&amp;Horizontal!$B257&amp;Horizontal!BN$11,Vertical!$E:$O,BN$10,0))+0</f>
        <v>46</v>
      </c>
      <c r="BO257" s="207">
        <f>(VLOOKUP(Horizontal!$C257&amp;Horizontal!$B257&amp;Horizontal!BO$11,Vertical!$E:$O,BO$10,0))+0</f>
        <v>46</v>
      </c>
      <c r="BP257" s="207">
        <f>(VLOOKUP(Horizontal!$C257&amp;Horizontal!$B257&amp;Horizontal!BP$11,Vertical!$E:$O,BP$10,0))+0</f>
        <v>40</v>
      </c>
      <c r="BQ257" s="207">
        <f>(VLOOKUP(Horizontal!$C257&amp;Horizontal!$B257&amp;Horizontal!BQ$11,Vertical!$E:$O,BQ$10,0))+0</f>
        <v>34</v>
      </c>
      <c r="BR257" s="207">
        <f>(VLOOKUP(Horizontal!$C257&amp;Horizontal!$B257&amp;Horizontal!BR$11,Vertical!$E:$O,BR$10,0))+0</f>
        <v>29</v>
      </c>
      <c r="BS257" s="209">
        <f>(VLOOKUP(Horizontal!$C257&amp;Horizontal!$B257&amp;Horizontal!BS$11,Vertical!$E:$O,BS$10,0))+0</f>
        <v>28</v>
      </c>
      <c r="BT257" s="210">
        <f>(VLOOKUP(Horizontal!$C257&amp;Horizontal!$B257&amp;Horizontal!BT$11,Vertical!$E:$O,BT$10,0))+0</f>
        <v>96.3</v>
      </c>
      <c r="BU257" s="207">
        <f>(VLOOKUP(Horizontal!$C257&amp;Horizontal!$B257&amp;Horizontal!BU$11,Vertical!$E:$O,BU$10,0))+0</f>
        <v>96.15</v>
      </c>
      <c r="BV257" s="207">
        <f>(VLOOKUP(Horizontal!$C257&amp;Horizontal!$B257&amp;Horizontal!BV$11,Vertical!$E:$O,BV$10,0))+0</f>
        <v>89.66</v>
      </c>
      <c r="BW257" s="207">
        <f>(VLOOKUP(Horizontal!$C257&amp;Horizontal!$B257&amp;Horizontal!BW$11,Vertical!$E:$O,BW$10,0))+0</f>
        <v>92.59</v>
      </c>
      <c r="BX257" s="207">
        <f>(VLOOKUP(Horizontal!$C257&amp;Horizontal!$B257&amp;Horizontal!BX$11,Vertical!$E:$O,BX$10,0))+0</f>
        <v>85.71</v>
      </c>
      <c r="BY257" s="207">
        <f>(VLOOKUP(Horizontal!$C257&amp;Horizontal!$B257&amp;Horizontal!BY$11,Vertical!$E:$O,BY$10,0))+0</f>
        <v>58.62</v>
      </c>
      <c r="BZ257" s="207">
        <f>(VLOOKUP(Horizontal!$C257&amp;Horizontal!$B257&amp;Horizontal!BZ$11,Vertical!$E:$O,BZ$10,0))+0</f>
        <v>32.14</v>
      </c>
      <c r="CA257" s="207">
        <f>(VLOOKUP(Horizontal!$C257&amp;Horizontal!$B257&amp;Horizontal!CA$11,Vertical!$E:$O,CA$10,0))+0</f>
        <v>50</v>
      </c>
      <c r="CB257" s="209">
        <f>(VLOOKUP(Horizontal!$C257&amp;Horizontal!$B257&amp;Horizontal!CB$11,Vertical!$E:$O,CB$10,0))+0</f>
        <v>85.71</v>
      </c>
      <c r="CC257" s="210">
        <f>(VLOOKUP(Horizontal!$C257&amp;Horizontal!$B257&amp;Horizontal!CC$11,Vertical!$E:$O,CC$10,0))+0</f>
        <v>0</v>
      </c>
      <c r="CD257" s="207">
        <f>(VLOOKUP(Horizontal!$C257&amp;Horizontal!$B257&amp;Horizontal!CD$11,Vertical!$E:$O,CD$10,0))+0</f>
        <v>0</v>
      </c>
      <c r="CE257" s="207">
        <f>(VLOOKUP(Horizontal!$C257&amp;Horizontal!$B257&amp;Horizontal!CE$11,Vertical!$E:$O,CE$10,0))+0</f>
        <v>6.9</v>
      </c>
      <c r="CF257" s="207">
        <f>(VLOOKUP(Horizontal!$C257&amp;Horizontal!$B257&amp;Horizontal!CF$11,Vertical!$E:$O,CF$10,0))+0</f>
        <v>3.7</v>
      </c>
      <c r="CG257" s="207">
        <f>(VLOOKUP(Horizontal!$C257&amp;Horizontal!$B257&amp;Horizontal!CG$11,Vertical!$E:$O,CG$10,0))+0</f>
        <v>3.57</v>
      </c>
      <c r="CH257" s="207">
        <f>(VLOOKUP(Horizontal!$C257&amp;Horizontal!$B257&amp;Horizontal!CH$11,Vertical!$E:$O,CH$10,0))+0</f>
        <v>17.239999999999998</v>
      </c>
      <c r="CI257" s="207">
        <f>(VLOOKUP(Horizontal!$C257&amp;Horizontal!$B257&amp;Horizontal!CI$11,Vertical!$E:$O,CI$10,0))+0</f>
        <v>32.14</v>
      </c>
      <c r="CJ257" s="207">
        <f>(VLOOKUP(Horizontal!$C257&amp;Horizontal!$B257&amp;Horizontal!CJ$11,Vertical!$E:$O,CJ$10,0))+0</f>
        <v>26.92</v>
      </c>
      <c r="CK257" s="209">
        <f>(VLOOKUP(Horizontal!$C257&amp;Horizontal!$B257&amp;Horizontal!CK$11,Vertical!$E:$O,CK$10,0))+0</f>
        <v>0</v>
      </c>
      <c r="CL257" s="210">
        <f>(VLOOKUP(Horizontal!$C257&amp;Horizontal!$B257&amp;Horizontal!CL$11,Vertical!$E:$O,CL$10,0))+0</f>
        <v>3.7</v>
      </c>
      <c r="CM257" s="207">
        <f>(VLOOKUP(Horizontal!$C257&amp;Horizontal!$B257&amp;Horizontal!CM$11,Vertical!$E:$O,CM$10,0))+0</f>
        <v>3.85</v>
      </c>
      <c r="CN257" s="207">
        <f>(VLOOKUP(Horizontal!$C257&amp;Horizontal!$B257&amp;Horizontal!CN$11,Vertical!$E:$O,CN$10,0))+0</f>
        <v>3.45</v>
      </c>
      <c r="CO257" s="207">
        <f>(VLOOKUP(Horizontal!$C257&amp;Horizontal!$B257&amp;Horizontal!CO$11,Vertical!$E:$O,CO$10,0))+0</f>
        <v>3.7</v>
      </c>
      <c r="CP257" s="207">
        <f>(VLOOKUP(Horizontal!$C257&amp;Horizontal!$B257&amp;Horizontal!CP$11,Vertical!$E:$O,CP$10,0))+0</f>
        <v>10.71</v>
      </c>
      <c r="CQ257" s="207">
        <f>(VLOOKUP(Horizontal!$C257&amp;Horizontal!$B257&amp;Horizontal!CQ$11,Vertical!$E:$O,CQ$10,0))+0</f>
        <v>24.14</v>
      </c>
      <c r="CR257" s="207">
        <f>(VLOOKUP(Horizontal!$C257&amp;Horizontal!$B257&amp;Horizontal!CR$11,Vertical!$E:$O,CR$10,0))+0</f>
        <v>35.71</v>
      </c>
      <c r="CS257" s="207">
        <f>(VLOOKUP(Horizontal!$C257&amp;Horizontal!$B257&amp;Horizontal!CS$11,Vertical!$E:$O,CS$10,0))+0</f>
        <v>23.08</v>
      </c>
      <c r="CT257" s="207">
        <f>(VLOOKUP(Horizontal!$C257&amp;Horizontal!$B257&amp;Horizontal!CT$11,Vertical!$E:$O,CT$10,0))+0</f>
        <v>14.29</v>
      </c>
      <c r="CU257" s="150"/>
      <c r="CV257" s="211">
        <f t="shared" si="174"/>
        <v>35.680000000000007</v>
      </c>
      <c r="CW257" s="190">
        <f t="shared" si="175"/>
        <v>36.04000000000002</v>
      </c>
      <c r="CX257" s="190">
        <f t="shared" si="176"/>
        <v>35.19</v>
      </c>
      <c r="CY257" s="190">
        <f t="shared" si="177"/>
        <v>35.769999999999982</v>
      </c>
      <c r="CZ257" s="190">
        <f t="shared" si="178"/>
        <v>40.759999999999991</v>
      </c>
      <c r="DA257" s="190">
        <f t="shared" si="179"/>
        <v>38.03</v>
      </c>
      <c r="DB257" s="190">
        <f t="shared" si="180"/>
        <v>35.75</v>
      </c>
      <c r="DC257" s="190">
        <f t="shared" si="181"/>
        <v>34.909999999999997</v>
      </c>
      <c r="DD257" s="212">
        <f t="shared" si="182"/>
        <v>34.079999999999984</v>
      </c>
      <c r="DE257" s="9">
        <v>170</v>
      </c>
      <c r="DF257" s="212">
        <f t="shared" si="183"/>
        <v>12.317210401891344</v>
      </c>
      <c r="DG257" s="264"/>
      <c r="DH257" s="265"/>
      <c r="DI257" s="265"/>
      <c r="DJ257" s="266"/>
      <c r="DK257" s="190">
        <v>195.35</v>
      </c>
      <c r="DL257" s="190">
        <v>195.35</v>
      </c>
      <c r="DM257" s="190">
        <v>193.79</v>
      </c>
      <c r="DN257" s="212">
        <v>193.79</v>
      </c>
      <c r="DO257" s="190">
        <v>200.69</v>
      </c>
      <c r="DP257" s="190">
        <v>200.69</v>
      </c>
      <c r="DQ257" s="190">
        <v>200.34</v>
      </c>
      <c r="DR257" s="212">
        <v>200.34</v>
      </c>
      <c r="DS257" s="150"/>
      <c r="DT257" s="190">
        <v>203</v>
      </c>
      <c r="DU257" s="190">
        <v>184</v>
      </c>
      <c r="DV257" s="190">
        <v>172</v>
      </c>
      <c r="DW257" s="190">
        <v>155</v>
      </c>
      <c r="DX257" s="190"/>
      <c r="DY257" s="190"/>
      <c r="DZ257" s="190"/>
      <c r="EA257" s="190"/>
      <c r="EB257" s="190"/>
      <c r="EC257" s="190"/>
      <c r="ED257" s="190">
        <v>187</v>
      </c>
      <c r="EE257" s="190">
        <v>180</v>
      </c>
      <c r="EF257" s="190">
        <v>165</v>
      </c>
      <c r="EG257" s="190">
        <v>155</v>
      </c>
      <c r="EH257" s="212">
        <v>155</v>
      </c>
      <c r="EI257" s="213"/>
      <c r="EJ257" s="211">
        <v>33</v>
      </c>
      <c r="EK257" s="190">
        <v>35</v>
      </c>
      <c r="EL257" s="190">
        <v>35</v>
      </c>
      <c r="EM257" s="190">
        <v>35</v>
      </c>
      <c r="EN257" s="190"/>
      <c r="EO257" s="190"/>
      <c r="EP257" s="190"/>
      <c r="EQ257" s="190"/>
      <c r="ER257" s="190"/>
      <c r="ES257" s="190"/>
      <c r="ET257" s="190">
        <v>38</v>
      </c>
      <c r="EU257" s="190">
        <v>40</v>
      </c>
      <c r="EV257" s="190">
        <v>35</v>
      </c>
      <c r="EW257" s="190">
        <v>35</v>
      </c>
      <c r="EX257" s="212">
        <v>35</v>
      </c>
      <c r="EY257" s="211"/>
      <c r="EZ257" s="75">
        <f t="shared" si="223"/>
        <v>-1.4515267731443274E-2</v>
      </c>
      <c r="FA257" s="89">
        <f t="shared" si="228"/>
        <v>-0.1</v>
      </c>
      <c r="FB257" s="212"/>
      <c r="FC257" s="213">
        <f t="shared" si="207"/>
        <v>13</v>
      </c>
      <c r="FD257" s="213">
        <f t="shared" si="208"/>
        <v>15</v>
      </c>
      <c r="FE257" s="213">
        <f t="shared" si="209"/>
        <v>15</v>
      </c>
      <c r="FF257" s="213">
        <f t="shared" si="210"/>
        <v>15</v>
      </c>
      <c r="FG257" s="213"/>
      <c r="FH257" s="213"/>
      <c r="FI257" s="213"/>
      <c r="FJ257" s="213"/>
      <c r="FK257" s="213"/>
      <c r="FL257" s="213"/>
      <c r="FM257" s="213">
        <f t="shared" si="211"/>
        <v>18</v>
      </c>
      <c r="FN257" s="213">
        <f t="shared" si="212"/>
        <v>20</v>
      </c>
      <c r="FO257" s="213">
        <f t="shared" si="213"/>
        <v>15</v>
      </c>
      <c r="FP257" s="213">
        <f t="shared" si="214"/>
        <v>15</v>
      </c>
      <c r="FQ257" s="213">
        <f t="shared" si="215"/>
        <v>15</v>
      </c>
      <c r="FR257" s="213"/>
      <c r="FS257" s="211">
        <v>0</v>
      </c>
      <c r="FT257" s="190">
        <v>0</v>
      </c>
      <c r="FU257" s="190">
        <v>0</v>
      </c>
      <c r="FV257" s="190">
        <v>0</v>
      </c>
      <c r="FW257" s="190" t="s">
        <v>13</v>
      </c>
      <c r="FX257" s="190" t="s">
        <v>13</v>
      </c>
      <c r="FY257" s="190" t="s">
        <v>13</v>
      </c>
      <c r="FZ257" s="190" t="s">
        <v>13</v>
      </c>
      <c r="GA257" s="190" t="s">
        <v>13</v>
      </c>
      <c r="GB257" s="190" t="s">
        <v>13</v>
      </c>
      <c r="GC257" s="190">
        <v>0</v>
      </c>
      <c r="GD257" s="190">
        <v>0</v>
      </c>
      <c r="GE257" s="190">
        <v>0</v>
      </c>
      <c r="GF257" s="190">
        <v>0</v>
      </c>
      <c r="GG257" s="212">
        <v>0</v>
      </c>
    </row>
    <row r="258" spans="2:189">
      <c r="B258" s="33">
        <v>43718</v>
      </c>
      <c r="C258" s="30" t="s">
        <v>29</v>
      </c>
      <c r="D258" s="30">
        <v>2019</v>
      </c>
      <c r="E258" s="30" t="str">
        <f t="shared" ref="E258" si="241">D258&amp;C258</f>
        <v>2019S37</v>
      </c>
      <c r="F258" s="30" t="str">
        <f t="shared" si="133"/>
        <v>92019</v>
      </c>
      <c r="G258" s="208" t="str">
        <f>VLOOKUP(Horizontal!$C258&amp;Horizontal!$B258&amp;Horizontal!G$11,Vertical!$E:$O,G$10,0)</f>
        <v>-3,61</v>
      </c>
      <c r="H258" s="207">
        <f>(VLOOKUP(Horizontal!$C258&amp;Horizontal!$B258&amp;Horizontal!H$11,Vertical!$E:$O,H$10,0))+0</f>
        <v>207.81</v>
      </c>
      <c r="I258" s="207">
        <f>(VLOOKUP(Horizontal!$C258&amp;Horizontal!$B258&amp;Horizontal!I$11,Vertical!$E:$O,I$10,0))+0</f>
        <v>205.35</v>
      </c>
      <c r="J258" s="207">
        <f>(VLOOKUP(Horizontal!$C258&amp;Horizontal!$B258&amp;Horizontal!J$11,Vertical!$E:$O,J$10,0))+0</f>
        <v>184.32</v>
      </c>
      <c r="K258" s="207">
        <f>(VLOOKUP(Horizontal!$C258&amp;Horizontal!$B258&amp;Horizontal!K$11,Vertical!$E:$O,K$10,0))+0</f>
        <v>160.36000000000001</v>
      </c>
      <c r="L258" s="207">
        <f>(VLOOKUP(Horizontal!$C258&amp;Horizontal!$B258&amp;Horizontal!L$11,Vertical!$E:$O,L$10,0))+0</f>
        <v>184.64</v>
      </c>
      <c r="M258" s="207">
        <f>(VLOOKUP(Horizontal!$C258&amp;Horizontal!$B258&amp;Horizontal!M$11,Vertical!$E:$O,M$10,0))+0</f>
        <v>181.74</v>
      </c>
      <c r="N258" s="207">
        <f>(VLOOKUP(Horizontal!$C258&amp;Horizontal!$B258&amp;Horizontal!N$11,Vertical!$E:$O,N$10,0))+0</f>
        <v>168.11</v>
      </c>
      <c r="O258" s="207">
        <f>(VLOOKUP(Horizontal!$C258&amp;Horizontal!$B258&amp;Horizontal!O$11,Vertical!$E:$O,O$10,0))+0</f>
        <v>156.01</v>
      </c>
      <c r="P258" s="209">
        <f>(VLOOKUP(Horizontal!$C258&amp;Horizontal!$B258&amp;Horizontal!P$11,Vertical!$E:$O,P$10,0))+0</f>
        <v>151.22999999999999</v>
      </c>
      <c r="Q258" s="210">
        <f>(VLOOKUP(Horizontal!$C258&amp;Horizontal!$B258&amp;Horizontal!Q$11,Vertical!$E:$O,Q$10,0))+0</f>
        <v>58</v>
      </c>
      <c r="R258" s="207">
        <f>(VLOOKUP(Horizontal!$C258&amp;Horizontal!$B258&amp;Horizontal!R$11,Vertical!$E:$O,R$10,0))+0</f>
        <v>60</v>
      </c>
      <c r="S258" s="207">
        <f>(VLOOKUP(Horizontal!$C258&amp;Horizontal!$B258&amp;Horizontal!S$11,Vertical!$E:$O,S$10,0))+0</f>
        <v>58</v>
      </c>
      <c r="T258" s="207">
        <f>(VLOOKUP(Horizontal!$C258&amp;Horizontal!$B258&amp;Horizontal!T$11,Vertical!$E:$O,T$10,0))+0</f>
        <v>53</v>
      </c>
      <c r="U258" s="207">
        <f>(VLOOKUP(Horizontal!$C258&amp;Horizontal!$B258&amp;Horizontal!U$11,Vertical!$E:$O,U$10,0))+0</f>
        <v>48</v>
      </c>
      <c r="V258" s="207">
        <f>(VLOOKUP(Horizontal!$C258&amp;Horizontal!$B258&amp;Horizontal!V$11,Vertical!$E:$O,V$10,0))+0</f>
        <v>41</v>
      </c>
      <c r="W258" s="207">
        <f>(VLOOKUP(Horizontal!$C258&amp;Horizontal!$B258&amp;Horizontal!W$11,Vertical!$E:$O,W$10,0))+0</f>
        <v>34</v>
      </c>
      <c r="X258" s="207">
        <f>(VLOOKUP(Horizontal!$C258&amp;Horizontal!$B258&amp;Horizontal!X$11,Vertical!$E:$O,X$10,0))+0</f>
        <v>28</v>
      </c>
      <c r="Y258" s="209">
        <f>(VLOOKUP(Horizontal!$C258&amp;Horizontal!$B258&amp;Horizontal!Y$11,Vertical!$E:$O,Y$10,0))+0</f>
        <v>27</v>
      </c>
      <c r="Z258" s="210">
        <f>(VLOOKUP(Horizontal!$C258&amp;Horizontal!$B258&amp;Horizontal!Z$11,Vertical!$E:$O,Z$10,0))+0</f>
        <v>3.33</v>
      </c>
      <c r="AA258" s="207">
        <f>(VLOOKUP(Horizontal!$C258&amp;Horizontal!$B258&amp;Horizontal!AA$11,Vertical!$E:$O,AA$10,0))+0</f>
        <v>0</v>
      </c>
      <c r="AB258" s="207">
        <f>(VLOOKUP(Horizontal!$C258&amp;Horizontal!$B258&amp;Horizontal!AB$11,Vertical!$E:$O,AB$10,0))+0</f>
        <v>0</v>
      </c>
      <c r="AC258" s="207">
        <f>(VLOOKUP(Horizontal!$C258&amp;Horizontal!$B258&amp;Horizontal!AC$11,Vertical!$E:$O,AC$10,0))+0</f>
        <v>9.68</v>
      </c>
      <c r="AD258" s="207">
        <f>(VLOOKUP(Horizontal!$C258&amp;Horizontal!$B258&amp;Horizontal!AD$11,Vertical!$E:$O,AD$10,0))+0</f>
        <v>42.86</v>
      </c>
      <c r="AE258" s="207">
        <f>(VLOOKUP(Horizontal!$C258&amp;Horizontal!$B258&amp;Horizontal!AE$11,Vertical!$E:$O,AE$10,0))+0</f>
        <v>64.86</v>
      </c>
      <c r="AF258" s="207">
        <f>(VLOOKUP(Horizontal!$C258&amp;Horizontal!$B258&amp;Horizontal!AF$11,Vertical!$E:$O,AF$10,0))+0</f>
        <v>38.46</v>
      </c>
      <c r="AG258" s="207">
        <f>(VLOOKUP(Horizontal!$C258&amp;Horizontal!$B258&amp;Horizontal!AG$11,Vertical!$E:$O,AG$10,0))+0</f>
        <v>23.53</v>
      </c>
      <c r="AH258" s="209">
        <f>(VLOOKUP(Horizontal!$C258&amp;Horizontal!$B258&amp;Horizontal!AH$11,Vertical!$E:$O,AH$10,0))+0</f>
        <v>31.43</v>
      </c>
      <c r="AI258" s="210">
        <f>(VLOOKUP(Horizontal!$C258&amp;Horizontal!$B258&amp;Horizontal!AI$11,Vertical!$E:$O,AI$10,0))+0</f>
        <v>0</v>
      </c>
      <c r="AJ258" s="207">
        <f>(VLOOKUP(Horizontal!$C258&amp;Horizontal!$B258&amp;Horizontal!AJ$11,Vertical!$E:$O,AJ$10,0))+0</f>
        <v>0</v>
      </c>
      <c r="AK258" s="207">
        <f>(VLOOKUP(Horizontal!$C258&amp;Horizontal!$B258&amp;Horizontal!AK$11,Vertical!$E:$O,AK$10,0))+0</f>
        <v>3.33</v>
      </c>
      <c r="AL258" s="207">
        <f>(VLOOKUP(Horizontal!$C258&amp;Horizontal!$B258&amp;Horizontal!AL$11,Vertical!$E:$O,AL$10,0))+0</f>
        <v>3.23</v>
      </c>
      <c r="AM258" s="207">
        <f>(VLOOKUP(Horizontal!$C258&amp;Horizontal!$B258&amp;Horizontal!AM$11,Vertical!$E:$O,AM$10,0))+0</f>
        <v>28.57</v>
      </c>
      <c r="AN258" s="207">
        <f>(VLOOKUP(Horizontal!$C258&amp;Horizontal!$B258&amp;Horizontal!AN$11,Vertical!$E:$O,AN$10,0))+0</f>
        <v>16.22</v>
      </c>
      <c r="AO258" s="207">
        <f>(VLOOKUP(Horizontal!$C258&amp;Horizontal!$B258&amp;Horizontal!AO$11,Vertical!$E:$O,AO$10,0))+0</f>
        <v>38.46</v>
      </c>
      <c r="AP258" s="207">
        <f>(VLOOKUP(Horizontal!$C258&amp;Horizontal!$B258&amp;Horizontal!AP$11,Vertical!$E:$O,AP$10,0))+0</f>
        <v>50</v>
      </c>
      <c r="AQ258" s="209">
        <f>(VLOOKUP(Horizontal!$C258&amp;Horizontal!$B258&amp;Horizontal!AQ$11,Vertical!$E:$O,AQ$10,0))+0</f>
        <v>31.43</v>
      </c>
      <c r="AR258" s="210">
        <f>(VLOOKUP(Horizontal!$C258&amp;Horizontal!$B258&amp;Horizontal!AR$11,Vertical!$E:$O,AR$10,0))+0</f>
        <v>96.67</v>
      </c>
      <c r="AS258" s="207">
        <f>(VLOOKUP(Horizontal!$C258&amp;Horizontal!$B258&amp;Horizontal!AS$11,Vertical!$E:$O,AS$10,0))+0</f>
        <v>100</v>
      </c>
      <c r="AT258" s="207">
        <f>(VLOOKUP(Horizontal!$C258&amp;Horizontal!$B258&amp;Horizontal!AT$11,Vertical!$E:$O,AT$10,0))+0</f>
        <v>96.67</v>
      </c>
      <c r="AU258" s="207">
        <f>(VLOOKUP(Horizontal!$C258&amp;Horizontal!$B258&amp;Horizontal!AU$11,Vertical!$E:$O,AU$10,0))+0</f>
        <v>87.1</v>
      </c>
      <c r="AV258" s="207">
        <f>(VLOOKUP(Horizontal!$C258&amp;Horizontal!$B258&amp;Horizontal!AV$11,Vertical!$E:$O,AV$10,0))+0</f>
        <v>28.57</v>
      </c>
      <c r="AW258" s="207">
        <f>(VLOOKUP(Horizontal!$C258&amp;Horizontal!$B258&amp;Horizontal!AW$11,Vertical!$E:$O,AW$10,0))+0</f>
        <v>18.920000000000002</v>
      </c>
      <c r="AX258" s="207">
        <f>(VLOOKUP(Horizontal!$C258&amp;Horizontal!$B258&amp;Horizontal!AX$11,Vertical!$E:$O,AX$10,0))+0</f>
        <v>23.08</v>
      </c>
      <c r="AY258" s="207">
        <f>(VLOOKUP(Horizontal!$C258&amp;Horizontal!$B258&amp;Horizontal!AY$11,Vertical!$E:$O,AY$10,0))+0</f>
        <v>26.47</v>
      </c>
      <c r="AZ258" s="209">
        <f>(VLOOKUP(Horizontal!$C258&amp;Horizontal!$B258&amp;Horizontal!AZ$11,Vertical!$E:$O,AZ$10,0))+0</f>
        <v>37.14</v>
      </c>
      <c r="BA258" s="208">
        <f>(VLOOKUP(Horizontal!$C258&amp;Horizontal!$B258&amp;Horizontal!BA$11,Vertical!$E:$O,BA$10,0))+0</f>
        <v>36.17</v>
      </c>
      <c r="BB258" s="210">
        <f>(VLOOKUP(Horizontal!$C258&amp;Horizontal!$B258&amp;Horizontal!BB$11,Vertical!$E:$O,BB$10,0))+0</f>
        <v>242.43</v>
      </c>
      <c r="BC258" s="207">
        <f>(VLOOKUP(Horizontal!$C258&amp;Horizontal!$B258&amp;Horizontal!BC$11,Vertical!$E:$O,BC$10,0))+0</f>
        <v>240.2</v>
      </c>
      <c r="BD258" s="207">
        <f>(VLOOKUP(Horizontal!$C258&amp;Horizontal!$B258&amp;Horizontal!BD$11,Vertical!$E:$O,BD$10,0))+0</f>
        <v>218.75</v>
      </c>
      <c r="BE258" s="207">
        <f>(VLOOKUP(Horizontal!$C258&amp;Horizontal!$B258&amp;Horizontal!BE$11,Vertical!$E:$O,BE$10,0))+0</f>
        <v>195.82</v>
      </c>
      <c r="BF258" s="207">
        <f>(VLOOKUP(Horizontal!$C258&amp;Horizontal!$B258&amp;Horizontal!BF$11,Vertical!$E:$O,BF$10,0))+0</f>
        <v>224.11</v>
      </c>
      <c r="BG258" s="207">
        <f>(VLOOKUP(Horizontal!$C258&amp;Horizontal!$B258&amp;Horizontal!BG$11,Vertical!$E:$O,BG$10,0))+0</f>
        <v>219.47</v>
      </c>
      <c r="BH258" s="207">
        <f>(VLOOKUP(Horizontal!$C258&amp;Horizontal!$B258&amp;Horizontal!BH$11,Vertical!$E:$O,BH$10,0))+0</f>
        <v>203.37</v>
      </c>
      <c r="BI258" s="207">
        <f>(VLOOKUP(Horizontal!$C258&amp;Horizontal!$B258&amp;Horizontal!BI$11,Vertical!$E:$O,BI$10,0))+0</f>
        <v>190.8</v>
      </c>
      <c r="BJ258" s="209">
        <f>(VLOOKUP(Horizontal!$C258&amp;Horizontal!$B258&amp;Horizontal!BJ$11,Vertical!$E:$O,BJ$10,0))+0</f>
        <v>185.27</v>
      </c>
      <c r="BK258" s="210">
        <f>(VLOOKUP(Horizontal!$C258&amp;Horizontal!$B258&amp;Horizontal!BK$11,Vertical!$E:$O,BK$10,0))+0</f>
        <v>51</v>
      </c>
      <c r="BL258" s="207">
        <f>(VLOOKUP(Horizontal!$C258&amp;Horizontal!$B258&amp;Horizontal!BL$11,Vertical!$E:$O,BL$10,0))+0</f>
        <v>49</v>
      </c>
      <c r="BM258" s="207">
        <f>(VLOOKUP(Horizontal!$C258&amp;Horizontal!$B258&amp;Horizontal!BM$11,Vertical!$E:$O,BM$10,0))+0</f>
        <v>49</v>
      </c>
      <c r="BN258" s="207">
        <f>(VLOOKUP(Horizontal!$C258&amp;Horizontal!$B258&amp;Horizontal!BN$11,Vertical!$E:$O,BN$10,0))+0</f>
        <v>46</v>
      </c>
      <c r="BO258" s="207">
        <f>(VLOOKUP(Horizontal!$C258&amp;Horizontal!$B258&amp;Horizontal!BO$11,Vertical!$E:$O,BO$10,0))+0</f>
        <v>45</v>
      </c>
      <c r="BP258" s="207">
        <f>(VLOOKUP(Horizontal!$C258&amp;Horizontal!$B258&amp;Horizontal!BP$11,Vertical!$E:$O,BP$10,0))+0</f>
        <v>38</v>
      </c>
      <c r="BQ258" s="207">
        <f>(VLOOKUP(Horizontal!$C258&amp;Horizontal!$B258&amp;Horizontal!BQ$11,Vertical!$E:$O,BQ$10,0))+0</f>
        <v>35</v>
      </c>
      <c r="BR258" s="207">
        <f>(VLOOKUP(Horizontal!$C258&amp;Horizontal!$B258&amp;Horizontal!BR$11,Vertical!$E:$O,BR$10,0))+0</f>
        <v>30</v>
      </c>
      <c r="BS258" s="209">
        <f>(VLOOKUP(Horizontal!$C258&amp;Horizontal!$B258&amp;Horizontal!BS$11,Vertical!$E:$O,BS$10,0))+0</f>
        <v>26</v>
      </c>
      <c r="BT258" s="210">
        <f>(VLOOKUP(Horizontal!$C258&amp;Horizontal!$B258&amp;Horizontal!BT$11,Vertical!$E:$O,BT$10,0))+0</f>
        <v>3.7</v>
      </c>
      <c r="BU258" s="207">
        <f>(VLOOKUP(Horizontal!$C258&amp;Horizontal!$B258&amp;Horizontal!BU$11,Vertical!$E:$O,BU$10,0))+0</f>
        <v>3.85</v>
      </c>
      <c r="BV258" s="207">
        <f>(VLOOKUP(Horizontal!$C258&amp;Horizontal!$B258&amp;Horizontal!BV$11,Vertical!$E:$O,BV$10,0))+0</f>
        <v>4</v>
      </c>
      <c r="BW258" s="207">
        <f>(VLOOKUP(Horizontal!$C258&amp;Horizontal!$B258&amp;Horizontal!BW$11,Vertical!$E:$O,BW$10,0))+0</f>
        <v>26.92</v>
      </c>
      <c r="BX258" s="207">
        <f>(VLOOKUP(Horizontal!$C258&amp;Horizontal!$B258&amp;Horizontal!BX$11,Vertical!$E:$O,BX$10,0))+0</f>
        <v>53.57</v>
      </c>
      <c r="BY258" s="207">
        <f>(VLOOKUP(Horizontal!$C258&amp;Horizontal!$B258&amp;Horizontal!BY$11,Vertical!$E:$O,BY$10,0))+0</f>
        <v>59.26</v>
      </c>
      <c r="BZ258" s="207">
        <f>(VLOOKUP(Horizontal!$C258&amp;Horizontal!$B258&amp;Horizontal!BZ$11,Vertical!$E:$O,BZ$10,0))+0</f>
        <v>55.17</v>
      </c>
      <c r="CA258" s="207">
        <f>(VLOOKUP(Horizontal!$C258&amp;Horizontal!$B258&amp;Horizontal!CA$11,Vertical!$E:$O,CA$10,0))+0</f>
        <v>37.04</v>
      </c>
      <c r="CB258" s="209">
        <f>(VLOOKUP(Horizontal!$C258&amp;Horizontal!$B258&amp;Horizontal!CB$11,Vertical!$E:$O,CB$10,0))+0</f>
        <v>32.14</v>
      </c>
      <c r="CC258" s="210">
        <f>(VLOOKUP(Horizontal!$C258&amp;Horizontal!$B258&amp;Horizontal!CC$11,Vertical!$E:$O,CC$10,0))+0</f>
        <v>0</v>
      </c>
      <c r="CD258" s="207">
        <f>(VLOOKUP(Horizontal!$C258&amp;Horizontal!$B258&amp;Horizontal!CD$11,Vertical!$E:$O,CD$10,0))+0</f>
        <v>3.85</v>
      </c>
      <c r="CE258" s="207">
        <f>(VLOOKUP(Horizontal!$C258&amp;Horizontal!$B258&amp;Horizontal!CE$11,Vertical!$E:$O,CE$10,0))+0</f>
        <v>4</v>
      </c>
      <c r="CF258" s="207">
        <f>(VLOOKUP(Horizontal!$C258&amp;Horizontal!$B258&amp;Horizontal!CF$11,Vertical!$E:$O,CF$10,0))+0</f>
        <v>0</v>
      </c>
      <c r="CG258" s="207">
        <f>(VLOOKUP(Horizontal!$C258&amp;Horizontal!$B258&amp;Horizontal!CG$11,Vertical!$E:$O,CG$10,0))+0</f>
        <v>14.29</v>
      </c>
      <c r="CH258" s="207">
        <f>(VLOOKUP(Horizontal!$C258&amp;Horizontal!$B258&amp;Horizontal!CH$11,Vertical!$E:$O,CH$10,0))+0</f>
        <v>14.81</v>
      </c>
      <c r="CI258" s="207">
        <f>(VLOOKUP(Horizontal!$C258&amp;Horizontal!$B258&amp;Horizontal!CI$11,Vertical!$E:$O,CI$10,0))+0</f>
        <v>27.59</v>
      </c>
      <c r="CJ258" s="207">
        <f>(VLOOKUP(Horizontal!$C258&amp;Horizontal!$B258&amp;Horizontal!CJ$11,Vertical!$E:$O,CJ$10,0))+0</f>
        <v>44.44</v>
      </c>
      <c r="CK258" s="209">
        <f>(VLOOKUP(Horizontal!$C258&amp;Horizontal!$B258&amp;Horizontal!CK$11,Vertical!$E:$O,CK$10,0))+0</f>
        <v>25</v>
      </c>
      <c r="CL258" s="210">
        <f>(VLOOKUP(Horizontal!$C258&amp;Horizontal!$B258&amp;Horizontal!CL$11,Vertical!$E:$O,CL$10,0))+0</f>
        <v>96.3</v>
      </c>
      <c r="CM258" s="207">
        <f>(VLOOKUP(Horizontal!$C258&amp;Horizontal!$B258&amp;Horizontal!CM$11,Vertical!$E:$O,CM$10,0))+0</f>
        <v>92.31</v>
      </c>
      <c r="CN258" s="207">
        <f>(VLOOKUP(Horizontal!$C258&amp;Horizontal!$B258&amp;Horizontal!CN$11,Vertical!$E:$O,CN$10,0))+0</f>
        <v>92</v>
      </c>
      <c r="CO258" s="207">
        <f>(VLOOKUP(Horizontal!$C258&amp;Horizontal!$B258&amp;Horizontal!CO$11,Vertical!$E:$O,CO$10,0))+0</f>
        <v>73.08</v>
      </c>
      <c r="CP258" s="207">
        <f>(VLOOKUP(Horizontal!$C258&amp;Horizontal!$B258&amp;Horizontal!CP$11,Vertical!$E:$O,CP$10,0))+0</f>
        <v>32.14</v>
      </c>
      <c r="CQ258" s="207">
        <f>(VLOOKUP(Horizontal!$C258&amp;Horizontal!$B258&amp;Horizontal!CQ$11,Vertical!$E:$O,CQ$10,0))+0</f>
        <v>25.93</v>
      </c>
      <c r="CR258" s="207">
        <f>(VLOOKUP(Horizontal!$C258&amp;Horizontal!$B258&amp;Horizontal!CR$11,Vertical!$E:$O,CR$10,0))+0</f>
        <v>17.239999999999998</v>
      </c>
      <c r="CS258" s="207">
        <f>(VLOOKUP(Horizontal!$C258&amp;Horizontal!$B258&amp;Horizontal!CS$11,Vertical!$E:$O,CS$10,0))+0</f>
        <v>18.52</v>
      </c>
      <c r="CT258" s="207">
        <f>(VLOOKUP(Horizontal!$C258&amp;Horizontal!$B258&amp;Horizontal!CT$11,Vertical!$E:$O,CT$10,0))+0</f>
        <v>42.86</v>
      </c>
      <c r="CU258" s="150"/>
      <c r="CV258" s="211">
        <f t="shared" si="174"/>
        <v>34.620000000000005</v>
      </c>
      <c r="CW258" s="190">
        <f t="shared" si="175"/>
        <v>34.849999999999994</v>
      </c>
      <c r="CX258" s="190">
        <f t="shared" si="176"/>
        <v>34.430000000000007</v>
      </c>
      <c r="CY258" s="190">
        <f t="shared" si="177"/>
        <v>35.45999999999998</v>
      </c>
      <c r="CZ258" s="190">
        <f t="shared" si="178"/>
        <v>39.470000000000027</v>
      </c>
      <c r="DA258" s="190">
        <f t="shared" si="179"/>
        <v>37.72999999999999</v>
      </c>
      <c r="DB258" s="190">
        <f t="shared" si="180"/>
        <v>35.259999999999991</v>
      </c>
      <c r="DC258" s="190">
        <f t="shared" si="181"/>
        <v>34.79000000000002</v>
      </c>
      <c r="DD258" s="212">
        <f t="shared" si="182"/>
        <v>34.04000000000002</v>
      </c>
      <c r="DE258" s="9">
        <v>170</v>
      </c>
      <c r="DF258" s="212">
        <f t="shared" si="183"/>
        <v>0.6472104018913285</v>
      </c>
      <c r="DG258" s="264"/>
      <c r="DH258" s="265"/>
      <c r="DI258" s="265"/>
      <c r="DJ258" s="266"/>
      <c r="DK258" s="190">
        <v>203.11</v>
      </c>
      <c r="DL258" s="190">
        <v>203.11</v>
      </c>
      <c r="DM258" s="190">
        <v>203.3</v>
      </c>
      <c r="DN258" s="212">
        <v>203.3</v>
      </c>
      <c r="DO258" s="190">
        <v>210.71</v>
      </c>
      <c r="DP258" s="190">
        <v>210.71</v>
      </c>
      <c r="DQ258" s="190">
        <v>210.71</v>
      </c>
      <c r="DR258" s="212">
        <v>210.71</v>
      </c>
      <c r="DS258" s="150"/>
      <c r="DT258" s="190">
        <v>209</v>
      </c>
      <c r="DU258" s="190">
        <v>211</v>
      </c>
      <c r="DV258" s="190">
        <v>191</v>
      </c>
      <c r="DW258" s="190">
        <v>167</v>
      </c>
      <c r="DX258" s="190"/>
      <c r="DY258" s="190"/>
      <c r="DZ258" s="190"/>
      <c r="EA258" s="190"/>
      <c r="EB258" s="190"/>
      <c r="EC258" s="190"/>
      <c r="ED258" s="190">
        <v>187</v>
      </c>
      <c r="EE258" s="190">
        <v>180</v>
      </c>
      <c r="EF258" s="190">
        <v>163</v>
      </c>
      <c r="EG258" s="190">
        <v>153</v>
      </c>
      <c r="EH258" s="212">
        <v>150</v>
      </c>
      <c r="EI258" s="213"/>
      <c r="EJ258" s="211">
        <v>35</v>
      </c>
      <c r="EK258" s="190">
        <v>35</v>
      </c>
      <c r="EL258" s="190">
        <v>35</v>
      </c>
      <c r="EM258" s="190">
        <v>35</v>
      </c>
      <c r="EN258" s="190"/>
      <c r="EO258" s="190"/>
      <c r="EP258" s="190"/>
      <c r="EQ258" s="190"/>
      <c r="ER258" s="190"/>
      <c r="ES258" s="190"/>
      <c r="ET258" s="190">
        <v>42</v>
      </c>
      <c r="EU258" s="190">
        <v>40</v>
      </c>
      <c r="EV258" s="190">
        <v>35</v>
      </c>
      <c r="EW258" s="190">
        <v>35</v>
      </c>
      <c r="EX258" s="212">
        <v>30</v>
      </c>
      <c r="EY258" s="211"/>
      <c r="EZ258" s="75">
        <f t="shared" si="223"/>
        <v>-1.6979445933869526E-2</v>
      </c>
      <c r="FA258" s="89">
        <f t="shared" si="228"/>
        <v>-0.1</v>
      </c>
      <c r="FB258" s="212"/>
      <c r="FC258" s="213">
        <f t="shared" si="207"/>
        <v>15</v>
      </c>
      <c r="FD258" s="213">
        <f t="shared" si="208"/>
        <v>15</v>
      </c>
      <c r="FE258" s="213">
        <f t="shared" si="209"/>
        <v>15</v>
      </c>
      <c r="FF258" s="213">
        <f t="shared" si="210"/>
        <v>15</v>
      </c>
      <c r="FG258" s="213"/>
      <c r="FH258" s="213"/>
      <c r="FI258" s="213"/>
      <c r="FJ258" s="213"/>
      <c r="FK258" s="213"/>
      <c r="FL258" s="213"/>
      <c r="FM258" s="213">
        <f t="shared" si="211"/>
        <v>22</v>
      </c>
      <c r="FN258" s="213">
        <f t="shared" si="212"/>
        <v>20</v>
      </c>
      <c r="FO258" s="213">
        <f t="shared" si="213"/>
        <v>15</v>
      </c>
      <c r="FP258" s="213">
        <f t="shared" si="214"/>
        <v>15</v>
      </c>
      <c r="FQ258" s="213">
        <f t="shared" si="215"/>
        <v>10</v>
      </c>
      <c r="FR258" s="213"/>
      <c r="FS258" s="211">
        <v>0</v>
      </c>
      <c r="FT258" s="190">
        <v>0</v>
      </c>
      <c r="FU258" s="190">
        <v>0</v>
      </c>
      <c r="FV258" s="190">
        <v>0</v>
      </c>
      <c r="FW258" s="190" t="s">
        <v>13</v>
      </c>
      <c r="FX258" s="190" t="s">
        <v>13</v>
      </c>
      <c r="FY258" s="190" t="s">
        <v>13</v>
      </c>
      <c r="FZ258" s="190" t="s">
        <v>13</v>
      </c>
      <c r="GA258" s="190" t="s">
        <v>13</v>
      </c>
      <c r="GB258" s="190" t="s">
        <v>13</v>
      </c>
      <c r="GC258" s="190">
        <v>0</v>
      </c>
      <c r="GD258" s="190">
        <v>0</v>
      </c>
      <c r="GE258" s="190">
        <v>0</v>
      </c>
      <c r="GF258" s="190">
        <v>0</v>
      </c>
      <c r="GG258" s="212">
        <v>0</v>
      </c>
    </row>
    <row r="259" spans="2:189">
      <c r="B259" s="33">
        <v>43725</v>
      </c>
      <c r="C259" s="30" t="s">
        <v>28</v>
      </c>
      <c r="D259" s="30">
        <v>2019</v>
      </c>
      <c r="E259" s="30" t="str">
        <f t="shared" ref="E259" si="242">D259&amp;C259</f>
        <v>2019S38</v>
      </c>
      <c r="F259" s="30" t="str">
        <f t="shared" si="133"/>
        <v>92019</v>
      </c>
      <c r="G259" s="208" t="str">
        <f>VLOOKUP(Horizontal!$C259&amp;Horizontal!$B259&amp;Horizontal!G$11,Vertical!$E:$O,G$10,0)</f>
        <v>-3,33</v>
      </c>
      <c r="H259" s="207">
        <f>(VLOOKUP(Horizontal!$C259&amp;Horizontal!$B259&amp;Horizontal!H$11,Vertical!$E:$O,H$10,0))+0</f>
        <v>209.92</v>
      </c>
      <c r="I259" s="207">
        <f>(VLOOKUP(Horizontal!$C259&amp;Horizontal!$B259&amp;Horizontal!I$11,Vertical!$E:$O,I$10,0))+0</f>
        <v>203.94</v>
      </c>
      <c r="J259" s="207">
        <f>(VLOOKUP(Horizontal!$C259&amp;Horizontal!$B259&amp;Horizontal!J$11,Vertical!$E:$O,J$10,0))+0</f>
        <v>183.74</v>
      </c>
      <c r="K259" s="207">
        <f>(VLOOKUP(Horizontal!$C259&amp;Horizontal!$B259&amp;Horizontal!K$11,Vertical!$E:$O,K$10,0))+0</f>
        <v>158.65</v>
      </c>
      <c r="L259" s="207">
        <f>(VLOOKUP(Horizontal!$C259&amp;Horizontal!$B259&amp;Horizontal!L$11,Vertical!$E:$O,L$10,0))+0</f>
        <v>185.11</v>
      </c>
      <c r="M259" s="207">
        <f>(VLOOKUP(Horizontal!$C259&amp;Horizontal!$B259&amp;Horizontal!M$11,Vertical!$E:$O,M$10,0))+0</f>
        <v>181.66</v>
      </c>
      <c r="N259" s="207">
        <f>(VLOOKUP(Horizontal!$C259&amp;Horizontal!$B259&amp;Horizontal!N$11,Vertical!$E:$O,N$10,0))+0</f>
        <v>167.67</v>
      </c>
      <c r="O259" s="207">
        <f>(VLOOKUP(Horizontal!$C259&amp;Horizontal!$B259&amp;Horizontal!O$11,Vertical!$E:$O,O$10,0))+0</f>
        <v>155.81</v>
      </c>
      <c r="P259" s="209">
        <f>(VLOOKUP(Horizontal!$C259&amp;Horizontal!$B259&amp;Horizontal!P$11,Vertical!$E:$O,P$10,0))+0</f>
        <v>150.93</v>
      </c>
      <c r="Q259" s="210">
        <f>(VLOOKUP(Horizontal!$C259&amp;Horizontal!$B259&amp;Horizontal!Q$11,Vertical!$E:$O,Q$10,0))+0</f>
        <v>54</v>
      </c>
      <c r="R259" s="207">
        <f>(VLOOKUP(Horizontal!$C259&amp;Horizontal!$B259&amp;Horizontal!R$11,Vertical!$E:$O,R$10,0))+0</f>
        <v>63</v>
      </c>
      <c r="S259" s="207">
        <f>(VLOOKUP(Horizontal!$C259&amp;Horizontal!$B259&amp;Horizontal!S$11,Vertical!$E:$O,S$10,0))+0</f>
        <v>59</v>
      </c>
      <c r="T259" s="207">
        <f>(VLOOKUP(Horizontal!$C259&amp;Horizontal!$B259&amp;Horizontal!T$11,Vertical!$E:$O,T$10,0))+0</f>
        <v>53</v>
      </c>
      <c r="U259" s="207">
        <f>(VLOOKUP(Horizontal!$C259&amp;Horizontal!$B259&amp;Horizontal!U$11,Vertical!$E:$O,U$10,0))+0</f>
        <v>48</v>
      </c>
      <c r="V259" s="207">
        <f>(VLOOKUP(Horizontal!$C259&amp;Horizontal!$B259&amp;Horizontal!V$11,Vertical!$E:$O,V$10,0))+0</f>
        <v>39</v>
      </c>
      <c r="W259" s="207">
        <f>(VLOOKUP(Horizontal!$C259&amp;Horizontal!$B259&amp;Horizontal!W$11,Vertical!$E:$O,W$10,0))+0</f>
        <v>34</v>
      </c>
      <c r="X259" s="207">
        <f>(VLOOKUP(Horizontal!$C259&amp;Horizontal!$B259&amp;Horizontal!X$11,Vertical!$E:$O,X$10,0))+0</f>
        <v>29</v>
      </c>
      <c r="Y259" s="209">
        <f>(VLOOKUP(Horizontal!$C259&amp;Horizontal!$B259&amp;Horizontal!Y$11,Vertical!$E:$O,Y$10,0))+0</f>
        <v>23</v>
      </c>
      <c r="Z259" s="210">
        <f>(VLOOKUP(Horizontal!$C259&amp;Horizontal!$B259&amp;Horizontal!Z$11,Vertical!$E:$O,Z$10,0))+0</f>
        <v>2.78</v>
      </c>
      <c r="AA259" s="207">
        <f>(VLOOKUP(Horizontal!$C259&amp;Horizontal!$B259&amp;Horizontal!AA$11,Vertical!$E:$O,AA$10,0))+0</f>
        <v>47.06</v>
      </c>
      <c r="AB259" s="207">
        <f>(VLOOKUP(Horizontal!$C259&amp;Horizontal!$B259&amp;Horizontal!AB$11,Vertical!$E:$O,AB$10,0))+0</f>
        <v>37.5</v>
      </c>
      <c r="AC259" s="207">
        <f>(VLOOKUP(Horizontal!$C259&amp;Horizontal!$B259&amp;Horizontal!AC$11,Vertical!$E:$O,AC$10,0))+0</f>
        <v>73.53</v>
      </c>
      <c r="AD259" s="207">
        <f>(VLOOKUP(Horizontal!$C259&amp;Horizontal!$B259&amp;Horizontal!AD$11,Vertical!$E:$O,AD$10,0))+0</f>
        <v>35.29</v>
      </c>
      <c r="AE259" s="207">
        <f>(VLOOKUP(Horizontal!$C259&amp;Horizontal!$B259&amp;Horizontal!AE$11,Vertical!$E:$O,AE$10,0))+0</f>
        <v>42.11</v>
      </c>
      <c r="AF259" s="207">
        <f>(VLOOKUP(Horizontal!$C259&amp;Horizontal!$B259&amp;Horizontal!AF$11,Vertical!$E:$O,AF$10,0))+0</f>
        <v>42.86</v>
      </c>
      <c r="AG259" s="207">
        <f>(VLOOKUP(Horizontal!$C259&amp;Horizontal!$B259&amp;Horizontal!AG$11,Vertical!$E:$O,AG$10,0))+0</f>
        <v>38.24</v>
      </c>
      <c r="AH259" s="209">
        <f>(VLOOKUP(Horizontal!$C259&amp;Horizontal!$B259&amp;Horizontal!AH$11,Vertical!$E:$O,AH$10,0))+0</f>
        <v>47.37</v>
      </c>
      <c r="AI259" s="210">
        <f>(VLOOKUP(Horizontal!$C259&amp;Horizontal!$B259&amp;Horizontal!AI$11,Vertical!$E:$O,AI$10,0))+0</f>
        <v>0</v>
      </c>
      <c r="AJ259" s="207">
        <f>(VLOOKUP(Horizontal!$C259&amp;Horizontal!$B259&amp;Horizontal!AJ$11,Vertical!$E:$O,AJ$10,0))+0</f>
        <v>14.71</v>
      </c>
      <c r="AK259" s="207">
        <f>(VLOOKUP(Horizontal!$C259&amp;Horizontal!$B259&amp;Horizontal!AK$11,Vertical!$E:$O,AK$10,0))+0</f>
        <v>25</v>
      </c>
      <c r="AL259" s="207">
        <f>(VLOOKUP(Horizontal!$C259&amp;Horizontal!$B259&amp;Horizontal!AL$11,Vertical!$E:$O,AL$10,0))+0</f>
        <v>11.76</v>
      </c>
      <c r="AM259" s="207">
        <f>(VLOOKUP(Horizontal!$C259&amp;Horizontal!$B259&amp;Horizontal!AM$11,Vertical!$E:$O,AM$10,0))+0</f>
        <v>20.59</v>
      </c>
      <c r="AN259" s="207">
        <f>(VLOOKUP(Horizontal!$C259&amp;Horizontal!$B259&amp;Horizontal!AN$11,Vertical!$E:$O,AN$10,0))+0</f>
        <v>31.58</v>
      </c>
      <c r="AO259" s="207">
        <f>(VLOOKUP(Horizontal!$C259&amp;Horizontal!$B259&amp;Horizontal!AO$11,Vertical!$E:$O,AO$10,0))+0</f>
        <v>37.14</v>
      </c>
      <c r="AP259" s="207">
        <f>(VLOOKUP(Horizontal!$C259&amp;Horizontal!$B259&amp;Horizontal!AP$11,Vertical!$E:$O,AP$10,0))+0</f>
        <v>47.06</v>
      </c>
      <c r="AQ259" s="209">
        <f>(VLOOKUP(Horizontal!$C259&amp;Horizontal!$B259&amp;Horizontal!AQ$11,Vertical!$E:$O,AQ$10,0))+0</f>
        <v>39.47</v>
      </c>
      <c r="AR259" s="210">
        <f>(VLOOKUP(Horizontal!$C259&amp;Horizontal!$B259&amp;Horizontal!AR$11,Vertical!$E:$O,AR$10,0))+0</f>
        <v>97.22</v>
      </c>
      <c r="AS259" s="207">
        <f>(VLOOKUP(Horizontal!$C259&amp;Horizontal!$B259&amp;Horizontal!AS$11,Vertical!$E:$O,AS$10,0))+0</f>
        <v>38.24</v>
      </c>
      <c r="AT259" s="207">
        <f>(VLOOKUP(Horizontal!$C259&amp;Horizontal!$B259&amp;Horizontal!AT$11,Vertical!$E:$O,AT$10,0))+0</f>
        <v>37.5</v>
      </c>
      <c r="AU259" s="207">
        <f>(VLOOKUP(Horizontal!$C259&amp;Horizontal!$B259&amp;Horizontal!AU$11,Vertical!$E:$O,AU$10,0))+0</f>
        <v>14.71</v>
      </c>
      <c r="AV259" s="207">
        <f>(VLOOKUP(Horizontal!$C259&amp;Horizontal!$B259&amp;Horizontal!AV$11,Vertical!$E:$O,AV$10,0))+0</f>
        <v>44.12</v>
      </c>
      <c r="AW259" s="207">
        <f>(VLOOKUP(Horizontal!$C259&amp;Horizontal!$B259&amp;Horizontal!AW$11,Vertical!$E:$O,AW$10,0))+0</f>
        <v>26.32</v>
      </c>
      <c r="AX259" s="207">
        <f>(VLOOKUP(Horizontal!$C259&amp;Horizontal!$B259&amp;Horizontal!AX$11,Vertical!$E:$O,AX$10,0))+0</f>
        <v>20</v>
      </c>
      <c r="AY259" s="207">
        <f>(VLOOKUP(Horizontal!$C259&amp;Horizontal!$B259&amp;Horizontal!AY$11,Vertical!$E:$O,AY$10,0))+0</f>
        <v>14.71</v>
      </c>
      <c r="AZ259" s="209">
        <f>(VLOOKUP(Horizontal!$C259&amp;Horizontal!$B259&amp;Horizontal!AZ$11,Vertical!$E:$O,AZ$10,0))+0</f>
        <v>13.16</v>
      </c>
      <c r="BA259" s="208">
        <f>(VLOOKUP(Horizontal!$C259&amp;Horizontal!$B259&amp;Horizontal!BA$11,Vertical!$E:$O,BA$10,0))+0</f>
        <v>35.28</v>
      </c>
      <c r="BB259" s="210">
        <f>(VLOOKUP(Horizontal!$C259&amp;Horizontal!$B259&amp;Horizontal!BB$11,Vertical!$E:$O,BB$10,0))+0</f>
        <v>244.37</v>
      </c>
      <c r="BC259" s="207">
        <f>(VLOOKUP(Horizontal!$C259&amp;Horizontal!$B259&amp;Horizontal!BC$11,Vertical!$E:$O,BC$10,0))+0</f>
        <v>238.05</v>
      </c>
      <c r="BD259" s="207">
        <f>(VLOOKUP(Horizontal!$C259&amp;Horizontal!$B259&amp;Horizontal!BD$11,Vertical!$E:$O,BD$10,0))+0</f>
        <v>219.04</v>
      </c>
      <c r="BE259" s="207">
        <f>(VLOOKUP(Horizontal!$C259&amp;Horizontal!$B259&amp;Horizontal!BE$11,Vertical!$E:$O,BE$10,0))+0</f>
        <v>193.96</v>
      </c>
      <c r="BF259" s="207">
        <f>(VLOOKUP(Horizontal!$C259&amp;Horizontal!$B259&amp;Horizontal!BF$11,Vertical!$E:$O,BF$10,0))+0</f>
        <v>224.33</v>
      </c>
      <c r="BG259" s="207">
        <f>(VLOOKUP(Horizontal!$C259&amp;Horizontal!$B259&amp;Horizontal!BG$11,Vertical!$E:$O,BG$10,0))+0</f>
        <v>218.95</v>
      </c>
      <c r="BH259" s="207">
        <f>(VLOOKUP(Horizontal!$C259&amp;Horizontal!$B259&amp;Horizontal!BH$11,Vertical!$E:$O,BH$10,0))+0</f>
        <v>202.54</v>
      </c>
      <c r="BI259" s="207">
        <f>(VLOOKUP(Horizontal!$C259&amp;Horizontal!$B259&amp;Horizontal!BI$11,Vertical!$E:$O,BI$10,0))+0</f>
        <v>190.36</v>
      </c>
      <c r="BJ259" s="209">
        <f>(VLOOKUP(Horizontal!$C259&amp;Horizontal!$B259&amp;Horizontal!BJ$11,Vertical!$E:$O,BJ$10,0))+0</f>
        <v>185.53</v>
      </c>
      <c r="BK259" s="210">
        <f>(VLOOKUP(Horizontal!$C259&amp;Horizontal!$B259&amp;Horizontal!BK$11,Vertical!$E:$O,BK$10,0))+0</f>
        <v>48</v>
      </c>
      <c r="BL259" s="207">
        <f>(VLOOKUP(Horizontal!$C259&amp;Horizontal!$B259&amp;Horizontal!BL$11,Vertical!$E:$O,BL$10,0))+0</f>
        <v>50</v>
      </c>
      <c r="BM259" s="207">
        <f>(VLOOKUP(Horizontal!$C259&amp;Horizontal!$B259&amp;Horizontal!BM$11,Vertical!$E:$O,BM$10,0))+0</f>
        <v>50</v>
      </c>
      <c r="BN259" s="207">
        <f>(VLOOKUP(Horizontal!$C259&amp;Horizontal!$B259&amp;Horizontal!BN$11,Vertical!$E:$O,BN$10,0))+0</f>
        <v>42</v>
      </c>
      <c r="BO259" s="207">
        <f>(VLOOKUP(Horizontal!$C259&amp;Horizontal!$B259&amp;Horizontal!BO$11,Vertical!$E:$O,BO$10,0))+0</f>
        <v>43</v>
      </c>
      <c r="BP259" s="207">
        <f>(VLOOKUP(Horizontal!$C259&amp;Horizontal!$B259&amp;Horizontal!BP$11,Vertical!$E:$O,BP$10,0))+0</f>
        <v>39</v>
      </c>
      <c r="BQ259" s="207">
        <f>(VLOOKUP(Horizontal!$C259&amp;Horizontal!$B259&amp;Horizontal!BQ$11,Vertical!$E:$O,BQ$10,0))+0</f>
        <v>35</v>
      </c>
      <c r="BR259" s="207">
        <f>(VLOOKUP(Horizontal!$C259&amp;Horizontal!$B259&amp;Horizontal!BR$11,Vertical!$E:$O,BR$10,0))+0</f>
        <v>31</v>
      </c>
      <c r="BS259" s="209">
        <f>(VLOOKUP(Horizontal!$C259&amp;Horizontal!$B259&amp;Horizontal!BS$11,Vertical!$E:$O,BS$10,0))+0</f>
        <v>28</v>
      </c>
      <c r="BT259" s="210">
        <f>(VLOOKUP(Horizontal!$C259&amp;Horizontal!$B259&amp;Horizontal!BT$11,Vertical!$E:$O,BT$10,0))+0</f>
        <v>13.33</v>
      </c>
      <c r="BU259" s="207">
        <f>(VLOOKUP(Horizontal!$C259&amp;Horizontal!$B259&amp;Horizontal!BU$11,Vertical!$E:$O,BU$10,0))+0</f>
        <v>45.16</v>
      </c>
      <c r="BV259" s="207">
        <f>(VLOOKUP(Horizontal!$C259&amp;Horizontal!$B259&amp;Horizontal!BV$11,Vertical!$E:$O,BV$10,0))+0</f>
        <v>30.77</v>
      </c>
      <c r="BW259" s="207">
        <f>(VLOOKUP(Horizontal!$C259&amp;Horizontal!$B259&amp;Horizontal!BW$11,Vertical!$E:$O,BW$10,0))+0</f>
        <v>54.55</v>
      </c>
      <c r="BX259" s="207">
        <f>(VLOOKUP(Horizontal!$C259&amp;Horizontal!$B259&amp;Horizontal!BX$11,Vertical!$E:$O,BX$10,0))+0</f>
        <v>44.83</v>
      </c>
      <c r="BY259" s="207">
        <f>(VLOOKUP(Horizontal!$C259&amp;Horizontal!$B259&amp;Horizontal!BY$11,Vertical!$E:$O,BY$10,0))+0</f>
        <v>41.38</v>
      </c>
      <c r="BZ259" s="207">
        <f>(VLOOKUP(Horizontal!$C259&amp;Horizontal!$B259&amp;Horizontal!BZ$11,Vertical!$E:$O,BZ$10,0))+0</f>
        <v>34.479999999999997</v>
      </c>
      <c r="CA259" s="207">
        <f>(VLOOKUP(Horizontal!$C259&amp;Horizontal!$B259&amp;Horizontal!CA$11,Vertical!$E:$O,CA$10,0))+0</f>
        <v>28.57</v>
      </c>
      <c r="CB259" s="209">
        <f>(VLOOKUP(Horizontal!$C259&amp;Horizontal!$B259&amp;Horizontal!CB$11,Vertical!$E:$O,CB$10,0))+0</f>
        <v>30</v>
      </c>
      <c r="CC259" s="210">
        <f>(VLOOKUP(Horizontal!$C259&amp;Horizontal!$B259&amp;Horizontal!CC$11,Vertical!$E:$O,CC$10,0))+0</f>
        <v>6.67</v>
      </c>
      <c r="CD259" s="207">
        <f>(VLOOKUP(Horizontal!$C259&amp;Horizontal!$B259&amp;Horizontal!CD$11,Vertical!$E:$O,CD$10,0))+0</f>
        <v>6.45</v>
      </c>
      <c r="CE259" s="207">
        <f>(VLOOKUP(Horizontal!$C259&amp;Horizontal!$B259&amp;Horizontal!CE$11,Vertical!$E:$O,CE$10,0))+0</f>
        <v>7.69</v>
      </c>
      <c r="CF259" s="207">
        <f>(VLOOKUP(Horizontal!$C259&amp;Horizontal!$B259&amp;Horizontal!CF$11,Vertical!$E:$O,CF$10,0))+0</f>
        <v>18.18</v>
      </c>
      <c r="CG259" s="207">
        <f>(VLOOKUP(Horizontal!$C259&amp;Horizontal!$B259&amp;Horizontal!CG$11,Vertical!$E:$O,CG$10,0))+0</f>
        <v>20.69</v>
      </c>
      <c r="CH259" s="207">
        <f>(VLOOKUP(Horizontal!$C259&amp;Horizontal!$B259&amp;Horizontal!CH$11,Vertical!$E:$O,CH$10,0))+0</f>
        <v>27.59</v>
      </c>
      <c r="CI259" s="207">
        <f>(VLOOKUP(Horizontal!$C259&amp;Horizontal!$B259&amp;Horizontal!CI$11,Vertical!$E:$O,CI$10,0))+0</f>
        <v>41.38</v>
      </c>
      <c r="CJ259" s="207">
        <f>(VLOOKUP(Horizontal!$C259&amp;Horizontal!$B259&amp;Horizontal!CJ$11,Vertical!$E:$O,CJ$10,0))+0</f>
        <v>46.43</v>
      </c>
      <c r="CK259" s="209">
        <f>(VLOOKUP(Horizontal!$C259&amp;Horizontal!$B259&amp;Horizontal!CK$11,Vertical!$E:$O,CK$10,0))+0</f>
        <v>46.67</v>
      </c>
      <c r="CL259" s="210">
        <f>(VLOOKUP(Horizontal!$C259&amp;Horizontal!$B259&amp;Horizontal!CL$11,Vertical!$E:$O,CL$10,0))+0</f>
        <v>80</v>
      </c>
      <c r="CM259" s="207">
        <f>(VLOOKUP(Horizontal!$C259&amp;Horizontal!$B259&amp;Horizontal!CM$11,Vertical!$E:$O,CM$10,0))+0</f>
        <v>48.39</v>
      </c>
      <c r="CN259" s="207">
        <f>(VLOOKUP(Horizontal!$C259&amp;Horizontal!$B259&amp;Horizontal!CN$11,Vertical!$E:$O,CN$10,0))+0</f>
        <v>61.54</v>
      </c>
      <c r="CO259" s="207">
        <f>(VLOOKUP(Horizontal!$C259&amp;Horizontal!$B259&amp;Horizontal!CO$11,Vertical!$E:$O,CO$10,0))+0</f>
        <v>27.27</v>
      </c>
      <c r="CP259" s="207">
        <f>(VLOOKUP(Horizontal!$C259&amp;Horizontal!$B259&amp;Horizontal!CP$11,Vertical!$E:$O,CP$10,0))+0</f>
        <v>34.479999999999997</v>
      </c>
      <c r="CQ259" s="207">
        <f>(VLOOKUP(Horizontal!$C259&amp;Horizontal!$B259&amp;Horizontal!CQ$11,Vertical!$E:$O,CQ$10,0))+0</f>
        <v>31.03</v>
      </c>
      <c r="CR259" s="207">
        <f>(VLOOKUP(Horizontal!$C259&amp;Horizontal!$B259&amp;Horizontal!CR$11,Vertical!$E:$O,CR$10,0))+0</f>
        <v>24.14</v>
      </c>
      <c r="CS259" s="207">
        <f>(VLOOKUP(Horizontal!$C259&amp;Horizontal!$B259&amp;Horizontal!CS$11,Vertical!$E:$O,CS$10,0))+0</f>
        <v>25</v>
      </c>
      <c r="CT259" s="207">
        <f>(VLOOKUP(Horizontal!$C259&amp;Horizontal!$B259&amp;Horizontal!CT$11,Vertical!$E:$O,CT$10,0))+0</f>
        <v>23.33</v>
      </c>
      <c r="CU259" s="150"/>
      <c r="CV259" s="211">
        <f t="shared" si="174"/>
        <v>34.450000000000017</v>
      </c>
      <c r="CW259" s="190">
        <f t="shared" si="175"/>
        <v>34.110000000000014</v>
      </c>
      <c r="CX259" s="190">
        <f t="shared" si="176"/>
        <v>35.299999999999983</v>
      </c>
      <c r="CY259" s="190">
        <f t="shared" si="177"/>
        <v>35.31</v>
      </c>
      <c r="CZ259" s="190">
        <f t="shared" si="178"/>
        <v>39.22</v>
      </c>
      <c r="DA259" s="190">
        <f t="shared" si="179"/>
        <v>37.289999999999992</v>
      </c>
      <c r="DB259" s="190">
        <f t="shared" si="180"/>
        <v>34.870000000000005</v>
      </c>
      <c r="DC259" s="190">
        <f t="shared" si="181"/>
        <v>34.550000000000011</v>
      </c>
      <c r="DD259" s="212">
        <f t="shared" si="182"/>
        <v>34.599999999999994</v>
      </c>
      <c r="DE259" s="9">
        <v>170</v>
      </c>
      <c r="DF259" s="212">
        <f t="shared" si="183"/>
        <v>-1.4627895981086567</v>
      </c>
      <c r="DG259" s="264"/>
      <c r="DH259" s="265"/>
      <c r="DI259" s="265"/>
      <c r="DJ259" s="266"/>
      <c r="DK259" s="190">
        <v>220.24</v>
      </c>
      <c r="DL259" s="190">
        <v>220.24</v>
      </c>
      <c r="DM259" s="190">
        <v>213.62</v>
      </c>
      <c r="DN259" s="212">
        <v>214.01</v>
      </c>
      <c r="DO259" s="190">
        <v>225.55</v>
      </c>
      <c r="DP259" s="190">
        <v>225.55</v>
      </c>
      <c r="DQ259" s="190">
        <v>221.28</v>
      </c>
      <c r="DR259" s="212">
        <v>221.28</v>
      </c>
      <c r="DS259" s="150"/>
      <c r="DT259" s="190">
        <v>212</v>
      </c>
      <c r="DU259" s="190">
        <v>206</v>
      </c>
      <c r="DV259" s="190">
        <v>185</v>
      </c>
      <c r="DW259" s="190">
        <v>156</v>
      </c>
      <c r="DX259" s="190"/>
      <c r="DY259" s="190"/>
      <c r="DZ259" s="190"/>
      <c r="EA259" s="190"/>
      <c r="EB259" s="190"/>
      <c r="EC259" s="190"/>
      <c r="ED259" s="190">
        <v>188</v>
      </c>
      <c r="EE259" s="190">
        <v>180</v>
      </c>
      <c r="EF259" s="190">
        <v>163</v>
      </c>
      <c r="EG259" s="190">
        <v>153</v>
      </c>
      <c r="EH259" s="212">
        <v>150</v>
      </c>
      <c r="EI259" s="213"/>
      <c r="EJ259" s="211">
        <v>30</v>
      </c>
      <c r="EK259" s="190">
        <v>30</v>
      </c>
      <c r="EL259" s="190">
        <v>35</v>
      </c>
      <c r="EM259" s="190">
        <v>35</v>
      </c>
      <c r="EN259" s="190"/>
      <c r="EO259" s="190"/>
      <c r="EP259" s="190"/>
      <c r="EQ259" s="190"/>
      <c r="ER259" s="190"/>
      <c r="ES259" s="190"/>
      <c r="ET259" s="190">
        <v>40</v>
      </c>
      <c r="EU259" s="190">
        <v>40</v>
      </c>
      <c r="EV259" s="190">
        <v>35</v>
      </c>
      <c r="EW259" s="190">
        <v>35</v>
      </c>
      <c r="EX259" s="212">
        <v>30</v>
      </c>
      <c r="EY259" s="211"/>
      <c r="EZ259" s="75">
        <f t="shared" si="223"/>
        <v>-1.5464635675474852E-2</v>
      </c>
      <c r="FA259" s="89">
        <f t="shared" si="228"/>
        <v>-0.1</v>
      </c>
      <c r="FB259" s="212"/>
      <c r="FC259" s="213">
        <f t="shared" si="207"/>
        <v>10</v>
      </c>
      <c r="FD259" s="213">
        <f t="shared" si="208"/>
        <v>10</v>
      </c>
      <c r="FE259" s="213">
        <f t="shared" si="209"/>
        <v>15</v>
      </c>
      <c r="FF259" s="213">
        <f t="shared" si="210"/>
        <v>15</v>
      </c>
      <c r="FG259" s="213"/>
      <c r="FH259" s="213"/>
      <c r="FI259" s="213"/>
      <c r="FJ259" s="213"/>
      <c r="FK259" s="213"/>
      <c r="FL259" s="213"/>
      <c r="FM259" s="213">
        <f t="shared" si="211"/>
        <v>20</v>
      </c>
      <c r="FN259" s="213">
        <f t="shared" si="212"/>
        <v>20</v>
      </c>
      <c r="FO259" s="213">
        <f t="shared" si="213"/>
        <v>15</v>
      </c>
      <c r="FP259" s="213">
        <f t="shared" si="214"/>
        <v>15</v>
      </c>
      <c r="FQ259" s="213">
        <f t="shared" si="215"/>
        <v>10</v>
      </c>
      <c r="FR259" s="213"/>
      <c r="FS259" s="211">
        <v>0</v>
      </c>
      <c r="FT259" s="190">
        <v>0</v>
      </c>
      <c r="FU259" s="190">
        <v>0</v>
      </c>
      <c r="FV259" s="190">
        <v>0</v>
      </c>
      <c r="FW259" s="190" t="s">
        <v>13</v>
      </c>
      <c r="FX259" s="190" t="s">
        <v>13</v>
      </c>
      <c r="FY259" s="190" t="s">
        <v>13</v>
      </c>
      <c r="FZ259" s="190" t="s">
        <v>13</v>
      </c>
      <c r="GA259" s="190" t="s">
        <v>13</v>
      </c>
      <c r="GB259" s="190" t="s">
        <v>13</v>
      </c>
      <c r="GC259" s="190">
        <v>0</v>
      </c>
      <c r="GD259" s="190">
        <v>0</v>
      </c>
      <c r="GE259" s="190">
        <v>0</v>
      </c>
      <c r="GF259" s="190">
        <v>0</v>
      </c>
      <c r="GG259" s="212">
        <v>0</v>
      </c>
    </row>
    <row r="260" spans="2:189">
      <c r="B260" s="33">
        <v>43732</v>
      </c>
      <c r="C260" s="30" t="s">
        <v>27</v>
      </c>
      <c r="D260" s="30">
        <v>2019</v>
      </c>
      <c r="E260" s="30" t="str">
        <f t="shared" ref="E260" si="243">D260&amp;C260</f>
        <v>2019S39</v>
      </c>
      <c r="F260" s="30" t="str">
        <f t="shared" si="133"/>
        <v>9Final2019</v>
      </c>
      <c r="G260" s="208" t="str">
        <f>VLOOKUP(Horizontal!$C260&amp;Horizontal!$B260&amp;Horizontal!G$11,Vertical!$E:$O,G$10,0)</f>
        <v>-3,09</v>
      </c>
      <c r="H260" s="207">
        <f>(VLOOKUP(Horizontal!$C260&amp;Horizontal!$B260&amp;Horizontal!H$11,Vertical!$E:$O,H$10,0))+0</f>
        <v>214.74</v>
      </c>
      <c r="I260" s="207">
        <f>(VLOOKUP(Horizontal!$C260&amp;Horizontal!$B260&amp;Horizontal!I$11,Vertical!$E:$O,I$10,0))+0</f>
        <v>216.29</v>
      </c>
      <c r="J260" s="207">
        <f>(VLOOKUP(Horizontal!$C260&amp;Horizontal!$B260&amp;Horizontal!J$11,Vertical!$E:$O,J$10,0))+0</f>
        <v>190.41</v>
      </c>
      <c r="K260" s="207">
        <f>(VLOOKUP(Horizontal!$C260&amp;Horizontal!$B260&amp;Horizontal!K$11,Vertical!$E:$O,K$10,0))+0</f>
        <v>156.13999999999999</v>
      </c>
      <c r="L260" s="207">
        <f>(VLOOKUP(Horizontal!$C260&amp;Horizontal!$B260&amp;Horizontal!L$11,Vertical!$E:$O,L$10,0))+0</f>
        <v>186.35</v>
      </c>
      <c r="M260" s="207">
        <f>(VLOOKUP(Horizontal!$C260&amp;Horizontal!$B260&amp;Horizontal!M$11,Vertical!$E:$O,M$10,0))+0</f>
        <v>181.74</v>
      </c>
      <c r="N260" s="207">
        <f>(VLOOKUP(Horizontal!$C260&amp;Horizontal!$B260&amp;Horizontal!N$11,Vertical!$E:$O,N$10,0))+0</f>
        <v>168.12</v>
      </c>
      <c r="O260" s="207">
        <f>(VLOOKUP(Horizontal!$C260&amp;Horizontal!$B260&amp;Horizontal!O$11,Vertical!$E:$O,O$10,0))+0</f>
        <v>155.9</v>
      </c>
      <c r="P260" s="209">
        <f>(VLOOKUP(Horizontal!$C260&amp;Horizontal!$B260&amp;Horizontal!P$11,Vertical!$E:$O,P$10,0))+0</f>
        <v>150.94999999999999</v>
      </c>
      <c r="Q260" s="210">
        <f>(VLOOKUP(Horizontal!$C260&amp;Horizontal!$B260&amp;Horizontal!Q$11,Vertical!$E:$O,Q$10,0))+0</f>
        <v>55</v>
      </c>
      <c r="R260" s="207">
        <f>(VLOOKUP(Horizontal!$C260&amp;Horizontal!$B260&amp;Horizontal!R$11,Vertical!$E:$O,R$10,0))+0</f>
        <v>63</v>
      </c>
      <c r="S260" s="207">
        <f>(VLOOKUP(Horizontal!$C260&amp;Horizontal!$B260&amp;Horizontal!S$11,Vertical!$E:$O,S$10,0))+0</f>
        <v>64</v>
      </c>
      <c r="T260" s="207">
        <f>(VLOOKUP(Horizontal!$C260&amp;Horizontal!$B260&amp;Horizontal!T$11,Vertical!$E:$O,T$10,0))+0</f>
        <v>54</v>
      </c>
      <c r="U260" s="207">
        <f>(VLOOKUP(Horizontal!$C260&amp;Horizontal!$B260&amp;Horizontal!U$11,Vertical!$E:$O,U$10,0))+0</f>
        <v>47</v>
      </c>
      <c r="V260" s="207">
        <f>(VLOOKUP(Horizontal!$C260&amp;Horizontal!$B260&amp;Horizontal!V$11,Vertical!$E:$O,V$10,0))+0</f>
        <v>40</v>
      </c>
      <c r="W260" s="207">
        <f>(VLOOKUP(Horizontal!$C260&amp;Horizontal!$B260&amp;Horizontal!W$11,Vertical!$E:$O,W$10,0))+0</f>
        <v>34</v>
      </c>
      <c r="X260" s="207">
        <f>(VLOOKUP(Horizontal!$C260&amp;Horizontal!$B260&amp;Horizontal!X$11,Vertical!$E:$O,X$10,0))+0</f>
        <v>28</v>
      </c>
      <c r="Y260" s="209">
        <f>(VLOOKUP(Horizontal!$C260&amp;Horizontal!$B260&amp;Horizontal!Y$11,Vertical!$E:$O,Y$10,0))+0</f>
        <v>23</v>
      </c>
      <c r="Z260" s="210">
        <f>(VLOOKUP(Horizontal!$C260&amp;Horizontal!$B260&amp;Horizontal!Z$11,Vertical!$E:$O,Z$10,0))+0</f>
        <v>0</v>
      </c>
      <c r="AA260" s="207">
        <f>(VLOOKUP(Horizontal!$C260&amp;Horizontal!$B260&amp;Horizontal!AA$11,Vertical!$E:$O,AA$10,0))+0</f>
        <v>0</v>
      </c>
      <c r="AB260" s="207">
        <f>(VLOOKUP(Horizontal!$C260&amp;Horizontal!$B260&amp;Horizontal!AB$11,Vertical!$E:$O,AB$10,0))+0</f>
        <v>9.68</v>
      </c>
      <c r="AC260" s="207">
        <f>(VLOOKUP(Horizontal!$C260&amp;Horizontal!$B260&amp;Horizontal!AC$11,Vertical!$E:$O,AC$10,0))+0</f>
        <v>67.5</v>
      </c>
      <c r="AD260" s="207">
        <f>(VLOOKUP(Horizontal!$C260&amp;Horizontal!$B260&amp;Horizontal!AD$11,Vertical!$E:$O,AD$10,0))+0</f>
        <v>14.63</v>
      </c>
      <c r="AE260" s="207">
        <f>(VLOOKUP(Horizontal!$C260&amp;Horizontal!$B260&amp;Horizontal!AE$11,Vertical!$E:$O,AE$10,0))+0</f>
        <v>22.5</v>
      </c>
      <c r="AF260" s="207">
        <f>(VLOOKUP(Horizontal!$C260&amp;Horizontal!$B260&amp;Horizontal!AF$11,Vertical!$E:$O,AF$10,0))+0</f>
        <v>28.21</v>
      </c>
      <c r="AG260" s="207">
        <f>(VLOOKUP(Horizontal!$C260&amp;Horizontal!$B260&amp;Horizontal!AG$11,Vertical!$E:$O,AG$10,0))+0</f>
        <v>33.33</v>
      </c>
      <c r="AH260" s="209">
        <f>(VLOOKUP(Horizontal!$C260&amp;Horizontal!$B260&amp;Horizontal!AH$11,Vertical!$E:$O,AH$10,0))+0</f>
        <v>22.86</v>
      </c>
      <c r="AI260" s="210">
        <f>(VLOOKUP(Horizontal!$C260&amp;Horizontal!$B260&amp;Horizontal!AI$11,Vertical!$E:$O,AI$10,0))+0</f>
        <v>0</v>
      </c>
      <c r="AJ260" s="207">
        <f>(VLOOKUP(Horizontal!$C260&amp;Horizontal!$B260&amp;Horizontal!AJ$11,Vertical!$E:$O,AJ$10,0))+0</f>
        <v>0</v>
      </c>
      <c r="AK260" s="207">
        <f>(VLOOKUP(Horizontal!$C260&amp;Horizontal!$B260&amp;Horizontal!AK$11,Vertical!$E:$O,AK$10,0))+0</f>
        <v>3.23</v>
      </c>
      <c r="AL260" s="207">
        <f>(VLOOKUP(Horizontal!$C260&amp;Horizontal!$B260&amp;Horizontal!AL$11,Vertical!$E:$O,AL$10,0))+0</f>
        <v>25</v>
      </c>
      <c r="AM260" s="207">
        <f>(VLOOKUP(Horizontal!$C260&amp;Horizontal!$B260&amp;Horizontal!AM$11,Vertical!$E:$O,AM$10,0))+0</f>
        <v>34.15</v>
      </c>
      <c r="AN260" s="207">
        <f>(VLOOKUP(Horizontal!$C260&amp;Horizontal!$B260&amp;Horizontal!AN$11,Vertical!$E:$O,AN$10,0))+0</f>
        <v>42.5</v>
      </c>
      <c r="AO260" s="207">
        <f>(VLOOKUP(Horizontal!$C260&amp;Horizontal!$B260&amp;Horizontal!AO$11,Vertical!$E:$O,AO$10,0))+0</f>
        <v>46.15</v>
      </c>
      <c r="AP260" s="207">
        <f>(VLOOKUP(Horizontal!$C260&amp;Horizontal!$B260&amp;Horizontal!AP$11,Vertical!$E:$O,AP$10,0))+0</f>
        <v>52.78</v>
      </c>
      <c r="AQ260" s="209">
        <f>(VLOOKUP(Horizontal!$C260&amp;Horizontal!$B260&amp;Horizontal!AQ$11,Vertical!$E:$O,AQ$10,0))+0</f>
        <v>60</v>
      </c>
      <c r="AR260" s="210">
        <f>(VLOOKUP(Horizontal!$C260&amp;Horizontal!$B260&amp;Horizontal!AR$11,Vertical!$E:$O,AR$10,0))+0</f>
        <v>100</v>
      </c>
      <c r="AS260" s="207">
        <f>(VLOOKUP(Horizontal!$C260&amp;Horizontal!$B260&amp;Horizontal!AS$11,Vertical!$E:$O,AS$10,0))+0</f>
        <v>100</v>
      </c>
      <c r="AT260" s="207">
        <f>(VLOOKUP(Horizontal!$C260&amp;Horizontal!$B260&amp;Horizontal!AT$11,Vertical!$E:$O,AT$10,0))+0</f>
        <v>87.1</v>
      </c>
      <c r="AU260" s="207">
        <f>(VLOOKUP(Horizontal!$C260&amp;Horizontal!$B260&amp;Horizontal!AU$11,Vertical!$E:$O,AU$10,0))+0</f>
        <v>7.5</v>
      </c>
      <c r="AV260" s="207">
        <f>(VLOOKUP(Horizontal!$C260&amp;Horizontal!$B260&amp;Horizontal!AV$11,Vertical!$E:$O,AV$10,0))+0</f>
        <v>51.22</v>
      </c>
      <c r="AW260" s="207">
        <f>(VLOOKUP(Horizontal!$C260&amp;Horizontal!$B260&amp;Horizontal!AW$11,Vertical!$E:$O,AW$10,0))+0</f>
        <v>35</v>
      </c>
      <c r="AX260" s="207">
        <f>(VLOOKUP(Horizontal!$C260&amp;Horizontal!$B260&amp;Horizontal!AX$11,Vertical!$E:$O,AX$10,0))+0</f>
        <v>25.64</v>
      </c>
      <c r="AY260" s="207">
        <f>(VLOOKUP(Horizontal!$C260&amp;Horizontal!$B260&amp;Horizontal!AY$11,Vertical!$E:$O,AY$10,0))+0</f>
        <v>13.89</v>
      </c>
      <c r="AZ260" s="209">
        <f>(VLOOKUP(Horizontal!$C260&amp;Horizontal!$B260&amp;Horizontal!AZ$11,Vertical!$E:$O,AZ$10,0))+0</f>
        <v>17.14</v>
      </c>
      <c r="BA260" s="208">
        <f>(VLOOKUP(Horizontal!$C260&amp;Horizontal!$B260&amp;Horizontal!BA$11,Vertical!$E:$O,BA$10,0))+0</f>
        <v>35.380000000000003</v>
      </c>
      <c r="BB260" s="210">
        <f>(VLOOKUP(Horizontal!$C260&amp;Horizontal!$B260&amp;Horizontal!BB$11,Vertical!$E:$O,BB$10,0))+0</f>
        <v>250.14</v>
      </c>
      <c r="BC260" s="207">
        <f>(VLOOKUP(Horizontal!$C260&amp;Horizontal!$B260&amp;Horizontal!BC$11,Vertical!$E:$O,BC$10,0))+0</f>
        <v>248.04</v>
      </c>
      <c r="BD260" s="207">
        <f>(VLOOKUP(Horizontal!$C260&amp;Horizontal!$B260&amp;Horizontal!BD$11,Vertical!$E:$O,BD$10,0))+0</f>
        <v>224.36</v>
      </c>
      <c r="BE260" s="207">
        <f>(VLOOKUP(Horizontal!$C260&amp;Horizontal!$B260&amp;Horizontal!BE$11,Vertical!$E:$O,BE$10,0))+0</f>
        <v>192.08</v>
      </c>
      <c r="BF260" s="207">
        <f>(VLOOKUP(Horizontal!$C260&amp;Horizontal!$B260&amp;Horizontal!BF$11,Vertical!$E:$O,BF$10,0))+0</f>
        <v>225.37</v>
      </c>
      <c r="BG260" s="207">
        <f>(VLOOKUP(Horizontal!$C260&amp;Horizontal!$B260&amp;Horizontal!BG$11,Vertical!$E:$O,BG$10,0))+0</f>
        <v>219.68</v>
      </c>
      <c r="BH260" s="207">
        <f>(VLOOKUP(Horizontal!$C260&amp;Horizontal!$B260&amp;Horizontal!BH$11,Vertical!$E:$O,BH$10,0))+0</f>
        <v>203.24</v>
      </c>
      <c r="BI260" s="207">
        <f>(VLOOKUP(Horizontal!$C260&amp;Horizontal!$B260&amp;Horizontal!BI$11,Vertical!$E:$O,BI$10,0))+0</f>
        <v>190.53</v>
      </c>
      <c r="BJ260" s="209">
        <f>(VLOOKUP(Horizontal!$C260&amp;Horizontal!$B260&amp;Horizontal!BJ$11,Vertical!$E:$O,BJ$10,0))+0</f>
        <v>185.38</v>
      </c>
      <c r="BK260" s="210">
        <f>(VLOOKUP(Horizontal!$C260&amp;Horizontal!$B260&amp;Horizontal!BK$11,Vertical!$E:$O,BK$10,0))+0</f>
        <v>53</v>
      </c>
      <c r="BL260" s="207">
        <f>(VLOOKUP(Horizontal!$C260&amp;Horizontal!$B260&amp;Horizontal!BL$11,Vertical!$E:$O,BL$10,0))+0</f>
        <v>51</v>
      </c>
      <c r="BM260" s="207">
        <f>(VLOOKUP(Horizontal!$C260&amp;Horizontal!$B260&amp;Horizontal!BM$11,Vertical!$E:$O,BM$10,0))+0</f>
        <v>49</v>
      </c>
      <c r="BN260" s="207">
        <f>(VLOOKUP(Horizontal!$C260&amp;Horizontal!$B260&amp;Horizontal!BN$11,Vertical!$E:$O,BN$10,0))+0</f>
        <v>47</v>
      </c>
      <c r="BO260" s="207">
        <f>(VLOOKUP(Horizontal!$C260&amp;Horizontal!$B260&amp;Horizontal!BO$11,Vertical!$E:$O,BO$10,0))+0</f>
        <v>45</v>
      </c>
      <c r="BP260" s="207">
        <f>(VLOOKUP(Horizontal!$C260&amp;Horizontal!$B260&amp;Horizontal!BP$11,Vertical!$E:$O,BP$10,0))+0</f>
        <v>39</v>
      </c>
      <c r="BQ260" s="207">
        <f>(VLOOKUP(Horizontal!$C260&amp;Horizontal!$B260&amp;Horizontal!BQ$11,Vertical!$E:$O,BQ$10,0))+0</f>
        <v>34</v>
      </c>
      <c r="BR260" s="207">
        <f>(VLOOKUP(Horizontal!$C260&amp;Horizontal!$B260&amp;Horizontal!BR$11,Vertical!$E:$O,BR$10,0))+0</f>
        <v>31</v>
      </c>
      <c r="BS260" s="209">
        <f>(VLOOKUP(Horizontal!$C260&amp;Horizontal!$B260&amp;Horizontal!BS$11,Vertical!$E:$O,BS$10,0))+0</f>
        <v>27</v>
      </c>
      <c r="BT260" s="210">
        <f>(VLOOKUP(Horizontal!$C260&amp;Horizontal!$B260&amp;Horizontal!BT$11,Vertical!$E:$O,BT$10,0))+0</f>
        <v>0</v>
      </c>
      <c r="BU260" s="207">
        <f>(VLOOKUP(Horizontal!$C260&amp;Horizontal!$B260&amp;Horizontal!BU$11,Vertical!$E:$O,BU$10,0))+0</f>
        <v>6.25</v>
      </c>
      <c r="BV260" s="207">
        <f>(VLOOKUP(Horizontal!$C260&amp;Horizontal!$B260&amp;Horizontal!BV$11,Vertical!$E:$O,BV$10,0))+0</f>
        <v>6.67</v>
      </c>
      <c r="BW260" s="207">
        <f>(VLOOKUP(Horizontal!$C260&amp;Horizontal!$B260&amp;Horizontal!BW$11,Vertical!$E:$O,BW$10,0))+0</f>
        <v>59.38</v>
      </c>
      <c r="BX260" s="207">
        <f>(VLOOKUP(Horizontal!$C260&amp;Horizontal!$B260&amp;Horizontal!BX$11,Vertical!$E:$O,BX$10,0))+0</f>
        <v>20.59</v>
      </c>
      <c r="BY260" s="207">
        <f>(VLOOKUP(Horizontal!$C260&amp;Horizontal!$B260&amp;Horizontal!BY$11,Vertical!$E:$O,BY$10,0))+0</f>
        <v>29.03</v>
      </c>
      <c r="BZ260" s="207">
        <f>(VLOOKUP(Horizontal!$C260&amp;Horizontal!$B260&amp;Horizontal!BZ$11,Vertical!$E:$O,BZ$10,0))+0</f>
        <v>21.21</v>
      </c>
      <c r="CA260" s="207">
        <f>(VLOOKUP(Horizontal!$C260&amp;Horizontal!$B260&amp;Horizontal!CA$11,Vertical!$E:$O,CA$10,0))+0</f>
        <v>35.71</v>
      </c>
      <c r="CB260" s="209">
        <f>(VLOOKUP(Horizontal!$C260&amp;Horizontal!$B260&amp;Horizontal!CB$11,Vertical!$E:$O,CB$10,0))+0</f>
        <v>30</v>
      </c>
      <c r="CC260" s="210">
        <f>(VLOOKUP(Horizontal!$C260&amp;Horizontal!$B260&amp;Horizontal!CC$11,Vertical!$E:$O,CC$10,0))+0</f>
        <v>3.23</v>
      </c>
      <c r="CD260" s="207">
        <f>(VLOOKUP(Horizontal!$C260&amp;Horizontal!$B260&amp;Horizontal!CD$11,Vertical!$E:$O,CD$10,0))+0</f>
        <v>3.13</v>
      </c>
      <c r="CE260" s="207">
        <f>(VLOOKUP(Horizontal!$C260&amp;Horizontal!$B260&amp;Horizontal!CE$11,Vertical!$E:$O,CE$10,0))+0</f>
        <v>16.670000000000002</v>
      </c>
      <c r="CF260" s="207">
        <f>(VLOOKUP(Horizontal!$C260&amp;Horizontal!$B260&amp;Horizontal!CF$11,Vertical!$E:$O,CF$10,0))+0</f>
        <v>21.88</v>
      </c>
      <c r="CG260" s="207">
        <f>(VLOOKUP(Horizontal!$C260&amp;Horizontal!$B260&amp;Horizontal!CG$11,Vertical!$E:$O,CG$10,0))+0</f>
        <v>26.47</v>
      </c>
      <c r="CH260" s="207">
        <f>(VLOOKUP(Horizontal!$C260&amp;Horizontal!$B260&amp;Horizontal!CH$11,Vertical!$E:$O,CH$10,0))+0</f>
        <v>38.71</v>
      </c>
      <c r="CI260" s="207">
        <f>(VLOOKUP(Horizontal!$C260&amp;Horizontal!$B260&amp;Horizontal!CI$11,Vertical!$E:$O,CI$10,0))+0</f>
        <v>48.48</v>
      </c>
      <c r="CJ260" s="207">
        <f>(VLOOKUP(Horizontal!$C260&amp;Horizontal!$B260&amp;Horizontal!CJ$11,Vertical!$E:$O,CJ$10,0))+0</f>
        <v>42.86</v>
      </c>
      <c r="CK260" s="209">
        <f>(VLOOKUP(Horizontal!$C260&amp;Horizontal!$B260&amp;Horizontal!CK$11,Vertical!$E:$O,CK$10,0))+0</f>
        <v>36.67</v>
      </c>
      <c r="CL260" s="210">
        <f>(VLOOKUP(Horizontal!$C260&amp;Horizontal!$B260&amp;Horizontal!CL$11,Vertical!$E:$O,CL$10,0))+0</f>
        <v>96.77</v>
      </c>
      <c r="CM260" s="207">
        <f>(VLOOKUP(Horizontal!$C260&amp;Horizontal!$B260&amp;Horizontal!CM$11,Vertical!$E:$O,CM$10,0))+0</f>
        <v>90.63</v>
      </c>
      <c r="CN260" s="207">
        <f>(VLOOKUP(Horizontal!$C260&amp;Horizontal!$B260&amp;Horizontal!CN$11,Vertical!$E:$O,CN$10,0))+0</f>
        <v>76.67</v>
      </c>
      <c r="CO260" s="207">
        <f>(VLOOKUP(Horizontal!$C260&amp;Horizontal!$B260&amp;Horizontal!CO$11,Vertical!$E:$O,CO$10,0))+0</f>
        <v>18.75</v>
      </c>
      <c r="CP260" s="207">
        <f>(VLOOKUP(Horizontal!$C260&amp;Horizontal!$B260&amp;Horizontal!CP$11,Vertical!$E:$O,CP$10,0))+0</f>
        <v>52.94</v>
      </c>
      <c r="CQ260" s="207">
        <f>(VLOOKUP(Horizontal!$C260&amp;Horizontal!$B260&amp;Horizontal!CQ$11,Vertical!$E:$O,CQ$10,0))+0</f>
        <v>32.26</v>
      </c>
      <c r="CR260" s="207">
        <f>(VLOOKUP(Horizontal!$C260&amp;Horizontal!$B260&amp;Horizontal!CR$11,Vertical!$E:$O,CR$10,0))+0</f>
        <v>30.3</v>
      </c>
      <c r="CS260" s="207">
        <f>(VLOOKUP(Horizontal!$C260&amp;Horizontal!$B260&amp;Horizontal!CS$11,Vertical!$E:$O,CS$10,0))+0</f>
        <v>21.43</v>
      </c>
      <c r="CT260" s="207">
        <f>(VLOOKUP(Horizontal!$C260&amp;Horizontal!$B260&amp;Horizontal!CT$11,Vertical!$E:$O,CT$10,0))+0</f>
        <v>33.33</v>
      </c>
      <c r="CU260" s="150"/>
      <c r="CV260" s="211">
        <f t="shared" si="174"/>
        <v>35.399999999999977</v>
      </c>
      <c r="CW260" s="190">
        <f t="shared" si="175"/>
        <v>31.75</v>
      </c>
      <c r="CX260" s="190">
        <f t="shared" si="176"/>
        <v>33.950000000000017</v>
      </c>
      <c r="CY260" s="190">
        <f t="shared" si="177"/>
        <v>35.940000000000026</v>
      </c>
      <c r="CZ260" s="190">
        <f t="shared" si="178"/>
        <v>39.02000000000001</v>
      </c>
      <c r="DA260" s="190">
        <f t="shared" si="179"/>
        <v>37.94</v>
      </c>
      <c r="DB260" s="190">
        <f t="shared" si="180"/>
        <v>35.120000000000005</v>
      </c>
      <c r="DC260" s="190">
        <f t="shared" si="181"/>
        <v>34.629999999999995</v>
      </c>
      <c r="DD260" s="212">
        <f t="shared" si="182"/>
        <v>34.430000000000007</v>
      </c>
      <c r="DE260" s="9">
        <v>170</v>
      </c>
      <c r="DF260" s="212">
        <f t="shared" si="183"/>
        <v>-6.2827895981086783</v>
      </c>
      <c r="DG260" s="264"/>
      <c r="DH260" s="265"/>
      <c r="DI260" s="265"/>
      <c r="DJ260" s="266"/>
      <c r="DK260" s="190">
        <v>224.57</v>
      </c>
      <c r="DL260" s="190">
        <v>224.57</v>
      </c>
      <c r="DM260" s="190">
        <v>223.92</v>
      </c>
      <c r="DN260" s="212">
        <v>223.92</v>
      </c>
      <c r="DO260" s="190">
        <v>231.12</v>
      </c>
      <c r="DP260" s="190">
        <v>231.12</v>
      </c>
      <c r="DQ260" s="190">
        <v>231.12</v>
      </c>
      <c r="DR260" s="212">
        <v>231.12</v>
      </c>
      <c r="DS260" s="150"/>
      <c r="DT260" s="190">
        <v>216</v>
      </c>
      <c r="DU260" s="190">
        <v>225</v>
      </c>
      <c r="DV260" s="190">
        <v>195</v>
      </c>
      <c r="DW260" s="190">
        <v>160</v>
      </c>
      <c r="DX260" s="190"/>
      <c r="DY260" s="190"/>
      <c r="DZ260" s="190"/>
      <c r="EA260" s="190"/>
      <c r="EB260" s="190"/>
      <c r="EC260" s="190"/>
      <c r="ED260" s="190">
        <v>188</v>
      </c>
      <c r="EE260" s="190">
        <v>183</v>
      </c>
      <c r="EF260" s="190">
        <v>165</v>
      </c>
      <c r="EG260" s="190">
        <v>153</v>
      </c>
      <c r="EH260" s="212">
        <v>150</v>
      </c>
      <c r="EI260" s="213"/>
      <c r="EJ260" s="211">
        <v>30</v>
      </c>
      <c r="EK260" s="190">
        <v>30</v>
      </c>
      <c r="EL260" s="190">
        <v>35</v>
      </c>
      <c r="EM260" s="190">
        <v>35</v>
      </c>
      <c r="EN260" s="190"/>
      <c r="EO260" s="190"/>
      <c r="EP260" s="190"/>
      <c r="EQ260" s="190"/>
      <c r="ER260" s="190"/>
      <c r="ES260" s="190"/>
      <c r="ET260" s="190">
        <v>40</v>
      </c>
      <c r="EU260" s="190">
        <v>40</v>
      </c>
      <c r="EV260" s="190">
        <v>35</v>
      </c>
      <c r="EW260" s="190">
        <v>35</v>
      </c>
      <c r="EX260" s="212">
        <v>35</v>
      </c>
      <c r="EY260" s="211"/>
      <c r="EZ260" s="75">
        <f t="shared" si="223"/>
        <v>-1.4103792961796521E-2</v>
      </c>
      <c r="FA260" s="89">
        <f t="shared" si="228"/>
        <v>-0.1</v>
      </c>
      <c r="FB260" s="212"/>
      <c r="FC260" s="213">
        <f t="shared" si="207"/>
        <v>10</v>
      </c>
      <c r="FD260" s="213">
        <f t="shared" si="208"/>
        <v>10</v>
      </c>
      <c r="FE260" s="213">
        <f t="shared" si="209"/>
        <v>15</v>
      </c>
      <c r="FF260" s="213">
        <f t="shared" si="210"/>
        <v>15</v>
      </c>
      <c r="FG260" s="213"/>
      <c r="FH260" s="213"/>
      <c r="FI260" s="213"/>
      <c r="FJ260" s="213"/>
      <c r="FK260" s="213"/>
      <c r="FL260" s="213"/>
      <c r="FM260" s="213">
        <f t="shared" si="211"/>
        <v>20</v>
      </c>
      <c r="FN260" s="213">
        <f t="shared" si="212"/>
        <v>20</v>
      </c>
      <c r="FO260" s="213">
        <f t="shared" si="213"/>
        <v>15</v>
      </c>
      <c r="FP260" s="213">
        <f t="shared" si="214"/>
        <v>15</v>
      </c>
      <c r="FQ260" s="213">
        <f t="shared" si="215"/>
        <v>15</v>
      </c>
      <c r="FR260" s="213"/>
      <c r="FS260" s="211">
        <v>0</v>
      </c>
      <c r="FT260" s="190">
        <v>0</v>
      </c>
      <c r="FU260" s="190">
        <v>0</v>
      </c>
      <c r="FV260" s="190">
        <v>0</v>
      </c>
      <c r="FW260" s="190" t="s">
        <v>13</v>
      </c>
      <c r="FX260" s="190" t="s">
        <v>13</v>
      </c>
      <c r="FY260" s="190" t="s">
        <v>13</v>
      </c>
      <c r="FZ260" s="190" t="s">
        <v>13</v>
      </c>
      <c r="GA260" s="190" t="s">
        <v>13</v>
      </c>
      <c r="GB260" s="190" t="s">
        <v>13</v>
      </c>
      <c r="GC260" s="190">
        <v>0</v>
      </c>
      <c r="GD260" s="190">
        <v>0</v>
      </c>
      <c r="GE260" s="190">
        <v>0</v>
      </c>
      <c r="GF260" s="190">
        <v>0</v>
      </c>
      <c r="GG260" s="212">
        <v>0</v>
      </c>
    </row>
    <row r="261" spans="2:189">
      <c r="B261" s="33">
        <v>43739</v>
      </c>
      <c r="C261" s="30" t="s">
        <v>26</v>
      </c>
      <c r="D261" s="30">
        <v>2019</v>
      </c>
      <c r="E261" s="30" t="str">
        <f t="shared" ref="E261" si="244">D261&amp;C261</f>
        <v>2019S40</v>
      </c>
      <c r="F261" s="30" t="str">
        <f t="shared" si="133"/>
        <v>102019</v>
      </c>
      <c r="G261" s="208" t="str">
        <f>VLOOKUP(Horizontal!$C261&amp;Horizontal!$B261&amp;Horizontal!G$11,Vertical!$E:$O,G$10,0)</f>
        <v>-3,42</v>
      </c>
      <c r="H261" s="207">
        <f>(VLOOKUP(Horizontal!$C261&amp;Horizontal!$B261&amp;Horizontal!H$11,Vertical!$E:$O,H$10,0))+0</f>
        <v>216.38</v>
      </c>
      <c r="I261" s="207">
        <f>(VLOOKUP(Horizontal!$C261&amp;Horizontal!$B261&amp;Horizontal!I$11,Vertical!$E:$O,I$10,0))+0</f>
        <v>238.75</v>
      </c>
      <c r="J261" s="207">
        <f>(VLOOKUP(Horizontal!$C261&amp;Horizontal!$B261&amp;Horizontal!J$11,Vertical!$E:$O,J$10,0))+0</f>
        <v>222.91</v>
      </c>
      <c r="K261" s="207">
        <f>(VLOOKUP(Horizontal!$C261&amp;Horizontal!$B261&amp;Horizontal!K$11,Vertical!$E:$O,K$10,0))+0</f>
        <v>172.67</v>
      </c>
      <c r="L261" s="207">
        <f>(VLOOKUP(Horizontal!$C261&amp;Horizontal!$B261&amp;Horizontal!L$11,Vertical!$E:$O,L$10,0))+0</f>
        <v>193.71</v>
      </c>
      <c r="M261" s="207">
        <f>(VLOOKUP(Horizontal!$C261&amp;Horizontal!$B261&amp;Horizontal!M$11,Vertical!$E:$O,M$10,0))+0</f>
        <v>182.58</v>
      </c>
      <c r="N261" s="207">
        <f>(VLOOKUP(Horizontal!$C261&amp;Horizontal!$B261&amp;Horizontal!N$11,Vertical!$E:$O,N$10,0))+0</f>
        <v>169.26</v>
      </c>
      <c r="O261" s="207">
        <f>(VLOOKUP(Horizontal!$C261&amp;Horizontal!$B261&amp;Horizontal!O$11,Vertical!$E:$O,O$10,0))+0</f>
        <v>156.4</v>
      </c>
      <c r="P261" s="209">
        <f>(VLOOKUP(Horizontal!$C261&amp;Horizontal!$B261&amp;Horizontal!P$11,Vertical!$E:$O,P$10,0))+0</f>
        <v>151.87</v>
      </c>
      <c r="Q261" s="210">
        <f>(VLOOKUP(Horizontal!$C261&amp;Horizontal!$B261&amp;Horizontal!Q$11,Vertical!$E:$O,Q$10,0))+0</f>
        <v>51</v>
      </c>
      <c r="R261" s="207">
        <f>(VLOOKUP(Horizontal!$C261&amp;Horizontal!$B261&amp;Horizontal!R$11,Vertical!$E:$O,R$10,0))+0</f>
        <v>69</v>
      </c>
      <c r="S261" s="207">
        <f>(VLOOKUP(Horizontal!$C261&amp;Horizontal!$B261&amp;Horizontal!S$11,Vertical!$E:$O,S$10,0))+0</f>
        <v>70</v>
      </c>
      <c r="T261" s="207">
        <f>(VLOOKUP(Horizontal!$C261&amp;Horizontal!$B261&amp;Horizontal!T$11,Vertical!$E:$O,T$10,0))+0</f>
        <v>60</v>
      </c>
      <c r="U261" s="207">
        <f>(VLOOKUP(Horizontal!$C261&amp;Horizontal!$B261&amp;Horizontal!U$11,Vertical!$E:$O,U$10,0))+0</f>
        <v>50</v>
      </c>
      <c r="V261" s="207">
        <f>(VLOOKUP(Horizontal!$C261&amp;Horizontal!$B261&amp;Horizontal!V$11,Vertical!$E:$O,V$10,0))+0</f>
        <v>42</v>
      </c>
      <c r="W261" s="207">
        <f>(VLOOKUP(Horizontal!$C261&amp;Horizontal!$B261&amp;Horizontal!W$11,Vertical!$E:$O,W$10,0))+0</f>
        <v>33</v>
      </c>
      <c r="X261" s="207">
        <f>(VLOOKUP(Horizontal!$C261&amp;Horizontal!$B261&amp;Horizontal!X$11,Vertical!$E:$O,X$10,0))+0</f>
        <v>28</v>
      </c>
      <c r="Y261" s="209">
        <f>(VLOOKUP(Horizontal!$C261&amp;Horizontal!$B261&amp;Horizontal!Y$11,Vertical!$E:$O,Y$10,0))+0</f>
        <v>20</v>
      </c>
      <c r="Z261" s="210">
        <f>(VLOOKUP(Horizontal!$C261&amp;Horizontal!$B261&amp;Horizontal!Z$11,Vertical!$E:$O,Z$10,0))+0</f>
        <v>8.82</v>
      </c>
      <c r="AA261" s="207">
        <f>(VLOOKUP(Horizontal!$C261&amp;Horizontal!$B261&amp;Horizontal!AA$11,Vertical!$E:$O,AA$10,0))+0</f>
        <v>0</v>
      </c>
      <c r="AB261" s="207">
        <f>(VLOOKUP(Horizontal!$C261&amp;Horizontal!$B261&amp;Horizontal!AB$11,Vertical!$E:$O,AB$10,0))+0</f>
        <v>0</v>
      </c>
      <c r="AC261" s="207">
        <f>(VLOOKUP(Horizontal!$C261&amp;Horizontal!$B261&amp;Horizontal!AC$11,Vertical!$E:$O,AC$10,0))+0</f>
        <v>0</v>
      </c>
      <c r="AD261" s="207">
        <f>(VLOOKUP(Horizontal!$C261&amp;Horizontal!$B261&amp;Horizontal!AD$11,Vertical!$E:$O,AD$10,0))+0</f>
        <v>0</v>
      </c>
      <c r="AE261" s="207">
        <f>(VLOOKUP(Horizontal!$C261&amp;Horizontal!$B261&amp;Horizontal!AE$11,Vertical!$E:$O,AE$10,0))+0</f>
        <v>18.920000000000002</v>
      </c>
      <c r="AF261" s="207">
        <f>(VLOOKUP(Horizontal!$C261&amp;Horizontal!$B261&amp;Horizontal!AF$11,Vertical!$E:$O,AF$10,0))+0</f>
        <v>17.95</v>
      </c>
      <c r="AG261" s="207">
        <f>(VLOOKUP(Horizontal!$C261&amp;Horizontal!$B261&amp;Horizontal!AG$11,Vertical!$E:$O,AG$10,0))+0</f>
        <v>20</v>
      </c>
      <c r="AH261" s="209">
        <f>(VLOOKUP(Horizontal!$C261&amp;Horizontal!$B261&amp;Horizontal!AH$11,Vertical!$E:$O,AH$10,0))+0</f>
        <v>22.86</v>
      </c>
      <c r="AI261" s="210">
        <f>(VLOOKUP(Horizontal!$C261&amp;Horizontal!$B261&amp;Horizontal!AI$11,Vertical!$E:$O,AI$10,0))+0</f>
        <v>8.82</v>
      </c>
      <c r="AJ261" s="207">
        <f>(VLOOKUP(Horizontal!$C261&amp;Horizontal!$B261&amp;Horizontal!AJ$11,Vertical!$E:$O,AJ$10,0))+0</f>
        <v>0</v>
      </c>
      <c r="AK261" s="207">
        <f>(VLOOKUP(Horizontal!$C261&amp;Horizontal!$B261&amp;Horizontal!AK$11,Vertical!$E:$O,AK$10,0))+0</f>
        <v>0</v>
      </c>
      <c r="AL261" s="207">
        <f>(VLOOKUP(Horizontal!$C261&amp;Horizontal!$B261&amp;Horizontal!AL$11,Vertical!$E:$O,AL$10,0))+0</f>
        <v>0</v>
      </c>
      <c r="AM261" s="207">
        <f>(VLOOKUP(Horizontal!$C261&amp;Horizontal!$B261&amp;Horizontal!AM$11,Vertical!$E:$O,AM$10,0))+0</f>
        <v>8.6199999999999992</v>
      </c>
      <c r="AN261" s="207">
        <f>(VLOOKUP(Horizontal!$C261&amp;Horizontal!$B261&amp;Horizontal!AN$11,Vertical!$E:$O,AN$10,0))+0</f>
        <v>21.62</v>
      </c>
      <c r="AO261" s="207">
        <f>(VLOOKUP(Horizontal!$C261&amp;Horizontal!$B261&amp;Horizontal!AO$11,Vertical!$E:$O,AO$10,0))+0</f>
        <v>41.03</v>
      </c>
      <c r="AP261" s="207">
        <f>(VLOOKUP(Horizontal!$C261&amp;Horizontal!$B261&amp;Horizontal!AP$11,Vertical!$E:$O,AP$10,0))+0</f>
        <v>48.57</v>
      </c>
      <c r="AQ261" s="209">
        <f>(VLOOKUP(Horizontal!$C261&amp;Horizontal!$B261&amp;Horizontal!AQ$11,Vertical!$E:$O,AQ$10,0))+0</f>
        <v>40</v>
      </c>
      <c r="AR261" s="210">
        <f>(VLOOKUP(Horizontal!$C261&amp;Horizontal!$B261&amp;Horizontal!AR$11,Vertical!$E:$O,AR$10,0))+0</f>
        <v>82.35</v>
      </c>
      <c r="AS261" s="207">
        <f>(VLOOKUP(Horizontal!$C261&amp;Horizontal!$B261&amp;Horizontal!AS$11,Vertical!$E:$O,AS$10,0))+0</f>
        <v>100</v>
      </c>
      <c r="AT261" s="207">
        <f>(VLOOKUP(Horizontal!$C261&amp;Horizontal!$B261&amp;Horizontal!AT$11,Vertical!$E:$O,AT$10,0))+0</f>
        <v>100</v>
      </c>
      <c r="AU261" s="207">
        <f>(VLOOKUP(Horizontal!$C261&amp;Horizontal!$B261&amp;Horizontal!AU$11,Vertical!$E:$O,AU$10,0))+0</f>
        <v>100</v>
      </c>
      <c r="AV261" s="207">
        <f>(VLOOKUP(Horizontal!$C261&amp;Horizontal!$B261&amp;Horizontal!AV$11,Vertical!$E:$O,AV$10,0))+0</f>
        <v>91.38</v>
      </c>
      <c r="AW261" s="207">
        <f>(VLOOKUP(Horizontal!$C261&amp;Horizontal!$B261&amp;Horizontal!AW$11,Vertical!$E:$O,AW$10,0))+0</f>
        <v>59.46</v>
      </c>
      <c r="AX261" s="207">
        <f>(VLOOKUP(Horizontal!$C261&amp;Horizontal!$B261&amp;Horizontal!AX$11,Vertical!$E:$O,AX$10,0))+0</f>
        <v>41.03</v>
      </c>
      <c r="AY261" s="207">
        <f>(VLOOKUP(Horizontal!$C261&amp;Horizontal!$B261&amp;Horizontal!AY$11,Vertical!$E:$O,AY$10,0))+0</f>
        <v>31.43</v>
      </c>
      <c r="AZ261" s="209">
        <f>(VLOOKUP(Horizontal!$C261&amp;Horizontal!$B261&amp;Horizontal!AZ$11,Vertical!$E:$O,AZ$10,0))+0</f>
        <v>37.14</v>
      </c>
      <c r="BA261" s="208">
        <f>(VLOOKUP(Horizontal!$C261&amp;Horizontal!$B261&amp;Horizontal!BA$11,Vertical!$E:$O,BA$10,0))+0</f>
        <v>35.46</v>
      </c>
      <c r="BB261" s="210">
        <f>(VLOOKUP(Horizontal!$C261&amp;Horizontal!$B261&amp;Horizontal!BB$11,Vertical!$E:$O,BB$10,0))+0</f>
        <v>251.94</v>
      </c>
      <c r="BC261" s="207">
        <f>(VLOOKUP(Horizontal!$C261&amp;Horizontal!$B261&amp;Horizontal!BC$11,Vertical!$E:$O,BC$10,0))+0</f>
        <v>272.18</v>
      </c>
      <c r="BD261" s="207">
        <f>(VLOOKUP(Horizontal!$C261&amp;Horizontal!$B261&amp;Horizontal!BD$11,Vertical!$E:$O,BD$10,0))+0</f>
        <v>257.77999999999997</v>
      </c>
      <c r="BE261" s="207">
        <f>(VLOOKUP(Horizontal!$C261&amp;Horizontal!$B261&amp;Horizontal!BE$11,Vertical!$E:$O,BE$10,0))+0</f>
        <v>206.38</v>
      </c>
      <c r="BF261" s="207">
        <f>(VLOOKUP(Horizontal!$C261&amp;Horizontal!$B261&amp;Horizontal!BF$11,Vertical!$E:$O,BF$10,0))+0</f>
        <v>230.01</v>
      </c>
      <c r="BG261" s="207">
        <f>(VLOOKUP(Horizontal!$C261&amp;Horizontal!$B261&amp;Horizontal!BG$11,Vertical!$E:$O,BG$10,0))+0</f>
        <v>219.89</v>
      </c>
      <c r="BH261" s="207">
        <f>(VLOOKUP(Horizontal!$C261&amp;Horizontal!$B261&amp;Horizontal!BH$11,Vertical!$E:$O,BH$10,0))+0</f>
        <v>203.78</v>
      </c>
      <c r="BI261" s="207">
        <f>(VLOOKUP(Horizontal!$C261&amp;Horizontal!$B261&amp;Horizontal!BI$11,Vertical!$E:$O,BI$10,0))+0</f>
        <v>190.39</v>
      </c>
      <c r="BJ261" s="209">
        <f>(VLOOKUP(Horizontal!$C261&amp;Horizontal!$B261&amp;Horizontal!BJ$11,Vertical!$E:$O,BJ$10,0))+0</f>
        <v>185.82</v>
      </c>
      <c r="BK261" s="210">
        <f>(VLOOKUP(Horizontal!$C261&amp;Horizontal!$B261&amp;Horizontal!BK$11,Vertical!$E:$O,BK$10,0))+0</f>
        <v>51</v>
      </c>
      <c r="BL261" s="207">
        <f>(VLOOKUP(Horizontal!$C261&amp;Horizontal!$B261&amp;Horizontal!BL$11,Vertical!$E:$O,BL$10,0))+0</f>
        <v>52</v>
      </c>
      <c r="BM261" s="207">
        <f>(VLOOKUP(Horizontal!$C261&amp;Horizontal!$B261&amp;Horizontal!BM$11,Vertical!$E:$O,BM$10,0))+0</f>
        <v>49</v>
      </c>
      <c r="BN261" s="207">
        <f>(VLOOKUP(Horizontal!$C261&amp;Horizontal!$B261&amp;Horizontal!BN$11,Vertical!$E:$O,BN$10,0))+0</f>
        <v>44</v>
      </c>
      <c r="BO261" s="207">
        <f>(VLOOKUP(Horizontal!$C261&amp;Horizontal!$B261&amp;Horizontal!BO$11,Vertical!$E:$O,BO$10,0))+0</f>
        <v>45</v>
      </c>
      <c r="BP261" s="207">
        <f>(VLOOKUP(Horizontal!$C261&amp;Horizontal!$B261&amp;Horizontal!BP$11,Vertical!$E:$O,BP$10,0))+0</f>
        <v>37</v>
      </c>
      <c r="BQ261" s="207">
        <f>(VLOOKUP(Horizontal!$C261&amp;Horizontal!$B261&amp;Horizontal!BQ$11,Vertical!$E:$O,BQ$10,0))+0</f>
        <v>32</v>
      </c>
      <c r="BR261" s="207">
        <f>(VLOOKUP(Horizontal!$C261&amp;Horizontal!$B261&amp;Horizontal!BR$11,Vertical!$E:$O,BR$10,0))+0</f>
        <v>27</v>
      </c>
      <c r="BS261" s="209">
        <f>(VLOOKUP(Horizontal!$C261&amp;Horizontal!$B261&amp;Horizontal!BS$11,Vertical!$E:$O,BS$10,0))+0</f>
        <v>21</v>
      </c>
      <c r="BT261" s="210">
        <f>(VLOOKUP(Horizontal!$C261&amp;Horizontal!$B261&amp;Horizontal!BT$11,Vertical!$E:$O,BT$10,0))+0</f>
        <v>14.29</v>
      </c>
      <c r="BU261" s="207">
        <f>(VLOOKUP(Horizontal!$C261&amp;Horizontal!$B261&amp;Horizontal!BU$11,Vertical!$E:$O,BU$10,0))+0</f>
        <v>0</v>
      </c>
      <c r="BV261" s="207">
        <f>(VLOOKUP(Horizontal!$C261&amp;Horizontal!$B261&amp;Horizontal!BV$11,Vertical!$E:$O,BV$10,0))+0</f>
        <v>0</v>
      </c>
      <c r="BW261" s="207">
        <f>(VLOOKUP(Horizontal!$C261&amp;Horizontal!$B261&amp;Horizontal!BW$11,Vertical!$E:$O,BW$10,0))+0</f>
        <v>3.78</v>
      </c>
      <c r="BX261" s="207">
        <f>(VLOOKUP(Horizontal!$C261&amp;Horizontal!$B261&amp;Horizontal!BX$11,Vertical!$E:$O,BX$10,0))+0</f>
        <v>13.33</v>
      </c>
      <c r="BY261" s="207">
        <f>(VLOOKUP(Horizontal!$C261&amp;Horizontal!$B261&amp;Horizontal!BY$11,Vertical!$E:$O,BY$10,0))+0</f>
        <v>16.670000000000002</v>
      </c>
      <c r="BZ261" s="207">
        <f>(VLOOKUP(Horizontal!$C261&amp;Horizontal!$B261&amp;Horizontal!BZ$11,Vertical!$E:$O,BZ$10,0))+0</f>
        <v>25.81</v>
      </c>
      <c r="CA261" s="207">
        <f>(VLOOKUP(Horizontal!$C261&amp;Horizontal!$B261&amp;Horizontal!CA$11,Vertical!$E:$O,CA$10,0))+0</f>
        <v>40.74</v>
      </c>
      <c r="CB261" s="209">
        <f>(VLOOKUP(Horizontal!$C261&amp;Horizontal!$B261&amp;Horizontal!CB$11,Vertical!$E:$O,CB$10,0))+0</f>
        <v>26.67</v>
      </c>
      <c r="CC261" s="210">
        <f>(VLOOKUP(Horizontal!$C261&amp;Horizontal!$B261&amp;Horizontal!CC$11,Vertical!$E:$O,CC$10,0))+0</f>
        <v>17.86</v>
      </c>
      <c r="CD261" s="207">
        <f>(VLOOKUP(Horizontal!$C261&amp;Horizontal!$B261&amp;Horizontal!CD$11,Vertical!$E:$O,CD$10,0))+0</f>
        <v>0</v>
      </c>
      <c r="CE261" s="207">
        <f>(VLOOKUP(Horizontal!$C261&amp;Horizontal!$B261&amp;Horizontal!CE$11,Vertical!$E:$O,CE$10,0))+0</f>
        <v>0</v>
      </c>
      <c r="CF261" s="207">
        <f>(VLOOKUP(Horizontal!$C261&amp;Horizontal!$B261&amp;Horizontal!CF$11,Vertical!$E:$O,CF$10,0))+0</f>
        <v>3.44</v>
      </c>
      <c r="CG261" s="207">
        <f>(VLOOKUP(Horizontal!$C261&amp;Horizontal!$B261&amp;Horizontal!CG$11,Vertical!$E:$O,CG$10,0))+0</f>
        <v>6.67</v>
      </c>
      <c r="CH261" s="207">
        <f>(VLOOKUP(Horizontal!$C261&amp;Horizontal!$B261&amp;Horizontal!CH$11,Vertical!$E:$O,CH$10,0))+0</f>
        <v>33.33</v>
      </c>
      <c r="CI261" s="207">
        <f>(VLOOKUP(Horizontal!$C261&amp;Horizontal!$B261&amp;Horizontal!CI$11,Vertical!$E:$O,CI$10,0))+0</f>
        <v>35.479999999999997</v>
      </c>
      <c r="CJ261" s="207">
        <f>(VLOOKUP(Horizontal!$C261&amp;Horizontal!$B261&amp;Horizontal!CJ$11,Vertical!$E:$O,CJ$10,0))+0</f>
        <v>37.04</v>
      </c>
      <c r="CK261" s="209">
        <f>(VLOOKUP(Horizontal!$C261&amp;Horizontal!$B261&amp;Horizontal!CK$11,Vertical!$E:$O,CK$10,0))+0</f>
        <v>40</v>
      </c>
      <c r="CL261" s="210">
        <f>(VLOOKUP(Horizontal!$C261&amp;Horizontal!$B261&amp;Horizontal!CL$11,Vertical!$E:$O,CL$10,0))+0</f>
        <v>67.86</v>
      </c>
      <c r="CM261" s="207">
        <f>(VLOOKUP(Horizontal!$C261&amp;Horizontal!$B261&amp;Horizontal!CM$11,Vertical!$E:$O,CM$10,0))+0</f>
        <v>100</v>
      </c>
      <c r="CN261" s="207">
        <f>(VLOOKUP(Horizontal!$C261&amp;Horizontal!$B261&amp;Horizontal!CN$11,Vertical!$E:$O,CN$10,0))+0</f>
        <v>100</v>
      </c>
      <c r="CO261" s="207">
        <f>(VLOOKUP(Horizontal!$C261&amp;Horizontal!$B261&amp;Horizontal!CO$11,Vertical!$E:$O,CO$10,0))+0</f>
        <v>92.78</v>
      </c>
      <c r="CP261" s="207">
        <f>(VLOOKUP(Horizontal!$C261&amp;Horizontal!$B261&amp;Horizontal!CP$11,Vertical!$E:$O,CP$10,0))+0</f>
        <v>80</v>
      </c>
      <c r="CQ261" s="207">
        <f>(VLOOKUP(Horizontal!$C261&amp;Horizontal!$B261&amp;Horizontal!CQ$11,Vertical!$E:$O,CQ$10,0))+0</f>
        <v>50</v>
      </c>
      <c r="CR261" s="207">
        <f>(VLOOKUP(Horizontal!$C261&amp;Horizontal!$B261&amp;Horizontal!CR$11,Vertical!$E:$O,CR$10,0))+0</f>
        <v>38.71</v>
      </c>
      <c r="CS261" s="207">
        <f>(VLOOKUP(Horizontal!$C261&amp;Horizontal!$B261&amp;Horizontal!CS$11,Vertical!$E:$O,CS$10,0))+0</f>
        <v>22.22</v>
      </c>
      <c r="CT261" s="207">
        <f>(VLOOKUP(Horizontal!$C261&amp;Horizontal!$B261&amp;Horizontal!CT$11,Vertical!$E:$O,CT$10,0))+0</f>
        <v>33.33</v>
      </c>
      <c r="CU261" s="150"/>
      <c r="CV261" s="211">
        <f t="shared" si="174"/>
        <v>35.56</v>
      </c>
      <c r="CW261" s="190">
        <f t="shared" si="175"/>
        <v>33.430000000000007</v>
      </c>
      <c r="CX261" s="190">
        <f t="shared" si="176"/>
        <v>34.869999999999976</v>
      </c>
      <c r="CY261" s="190">
        <f t="shared" si="177"/>
        <v>33.710000000000008</v>
      </c>
      <c r="CZ261" s="190">
        <f t="shared" si="178"/>
        <v>36.299999999999983</v>
      </c>
      <c r="DA261" s="190">
        <f t="shared" si="179"/>
        <v>37.309999999999974</v>
      </c>
      <c r="DB261" s="190">
        <f t="shared" si="180"/>
        <v>34.52000000000001</v>
      </c>
      <c r="DC261" s="190">
        <f t="shared" si="181"/>
        <v>33.989999999999981</v>
      </c>
      <c r="DD261" s="212">
        <f t="shared" si="182"/>
        <v>33.949999999999989</v>
      </c>
      <c r="DE261" s="9">
        <v>170</v>
      </c>
      <c r="DF261" s="212">
        <f t="shared" si="183"/>
        <v>-7.9227895981086647</v>
      </c>
      <c r="DG261" s="264"/>
      <c r="DH261" s="265"/>
      <c r="DI261" s="265"/>
      <c r="DJ261" s="266"/>
      <c r="DK261" s="190">
        <v>229.61</v>
      </c>
      <c r="DL261" s="190">
        <v>229.61</v>
      </c>
      <c r="DM261" s="190">
        <v>229.61</v>
      </c>
      <c r="DN261" s="212">
        <v>229.61</v>
      </c>
      <c r="DO261" s="190">
        <v>238.02</v>
      </c>
      <c r="DP261" s="190">
        <v>238.02</v>
      </c>
      <c r="DQ261" s="190">
        <v>238.02</v>
      </c>
      <c r="DR261" s="212">
        <v>238.02</v>
      </c>
      <c r="DS261" s="150"/>
      <c r="DT261" s="190">
        <v>245</v>
      </c>
      <c r="DU261" s="190">
        <v>238</v>
      </c>
      <c r="DV261" s="190">
        <v>180</v>
      </c>
      <c r="DW261" s="190">
        <v>177</v>
      </c>
      <c r="DX261" s="190"/>
      <c r="DY261" s="190"/>
      <c r="DZ261" s="190"/>
      <c r="EA261" s="190"/>
      <c r="EB261" s="190"/>
      <c r="EC261" s="190"/>
      <c r="ED261" s="190">
        <v>200</v>
      </c>
      <c r="EE261" s="190">
        <v>186</v>
      </c>
      <c r="EF261" s="190">
        <v>167</v>
      </c>
      <c r="EG261" s="190">
        <v>153</v>
      </c>
      <c r="EH261" s="212">
        <v>150</v>
      </c>
      <c r="EI261" s="213"/>
      <c r="EJ261" s="211">
        <v>35</v>
      </c>
      <c r="EK261" s="190">
        <v>35</v>
      </c>
      <c r="EL261" s="190">
        <v>35</v>
      </c>
      <c r="EM261" s="190">
        <v>42</v>
      </c>
      <c r="EN261" s="190"/>
      <c r="EO261" s="190"/>
      <c r="EP261" s="190"/>
      <c r="EQ261" s="190"/>
      <c r="ER261" s="190"/>
      <c r="ES261" s="190"/>
      <c r="ET261" s="190">
        <v>42</v>
      </c>
      <c r="EU261" s="190">
        <v>40</v>
      </c>
      <c r="EV261" s="190">
        <v>35</v>
      </c>
      <c r="EW261" s="190">
        <v>35</v>
      </c>
      <c r="EX261" s="212">
        <v>30</v>
      </c>
      <c r="EY261" s="211"/>
      <c r="EZ261" s="75">
        <f t="shared" si="223"/>
        <v>-1.3767007487319863E-2</v>
      </c>
      <c r="FA261" s="89">
        <f t="shared" si="228"/>
        <v>-0.1</v>
      </c>
      <c r="FB261" s="212"/>
      <c r="FC261" s="213">
        <f t="shared" si="207"/>
        <v>15</v>
      </c>
      <c r="FD261" s="213">
        <f t="shared" si="208"/>
        <v>15</v>
      </c>
      <c r="FE261" s="213">
        <f t="shared" si="209"/>
        <v>15</v>
      </c>
      <c r="FF261" s="213">
        <f t="shared" si="210"/>
        <v>22</v>
      </c>
      <c r="FG261" s="213"/>
      <c r="FH261" s="213"/>
      <c r="FI261" s="213"/>
      <c r="FJ261" s="213"/>
      <c r="FK261" s="213"/>
      <c r="FL261" s="213"/>
      <c r="FM261" s="213">
        <f t="shared" si="211"/>
        <v>22</v>
      </c>
      <c r="FN261" s="213">
        <f t="shared" si="212"/>
        <v>20</v>
      </c>
      <c r="FO261" s="213">
        <f t="shared" si="213"/>
        <v>15</v>
      </c>
      <c r="FP261" s="213">
        <f t="shared" si="214"/>
        <v>15</v>
      </c>
      <c r="FQ261" s="213">
        <f t="shared" si="215"/>
        <v>10</v>
      </c>
      <c r="FR261" s="213"/>
      <c r="FS261" s="211">
        <v>0</v>
      </c>
      <c r="FT261" s="190">
        <v>0</v>
      </c>
      <c r="FU261" s="190">
        <v>0</v>
      </c>
      <c r="FV261" s="190">
        <v>0</v>
      </c>
      <c r="FW261" s="190" t="s">
        <v>13</v>
      </c>
      <c r="FX261" s="190" t="s">
        <v>13</v>
      </c>
      <c r="FY261" s="190" t="s">
        <v>13</v>
      </c>
      <c r="FZ261" s="190" t="s">
        <v>13</v>
      </c>
      <c r="GA261" s="190" t="s">
        <v>13</v>
      </c>
      <c r="GB261" s="190" t="s">
        <v>13</v>
      </c>
      <c r="GC261" s="190">
        <v>0</v>
      </c>
      <c r="GD261" s="190">
        <v>0</v>
      </c>
      <c r="GE261" s="190">
        <v>0</v>
      </c>
      <c r="GF261" s="190">
        <v>0</v>
      </c>
      <c r="GG261" s="212">
        <v>0</v>
      </c>
    </row>
    <row r="262" spans="2:189">
      <c r="B262" s="33">
        <v>43746</v>
      </c>
      <c r="C262" s="30" t="s">
        <v>25</v>
      </c>
      <c r="D262" s="30">
        <v>2019</v>
      </c>
      <c r="E262" s="30" t="str">
        <f t="shared" ref="E262" si="245">D262&amp;C262</f>
        <v>2019S41</v>
      </c>
      <c r="F262" s="30" t="str">
        <f t="shared" si="133"/>
        <v>102019</v>
      </c>
      <c r="G262" s="208" t="str">
        <f>VLOOKUP(Horizontal!$C262&amp;Horizontal!$B262&amp;Horizontal!G$11,Vertical!$E:$O,G$10,0)</f>
        <v>-3,52</v>
      </c>
      <c r="H262" s="207">
        <f>(VLOOKUP(Horizontal!$C262&amp;Horizontal!$B262&amp;Horizontal!H$11,Vertical!$E:$O,H$10,0))+0</f>
        <v>262.49</v>
      </c>
      <c r="I262" s="207">
        <f>(VLOOKUP(Horizontal!$C262&amp;Horizontal!$B262&amp;Horizontal!I$11,Vertical!$E:$O,I$10,0))+0</f>
        <v>265.48</v>
      </c>
      <c r="J262" s="207">
        <f>(VLOOKUP(Horizontal!$C262&amp;Horizontal!$B262&amp;Horizontal!J$11,Vertical!$E:$O,J$10,0))+0</f>
        <v>209.07</v>
      </c>
      <c r="K262" s="207">
        <f>(VLOOKUP(Horizontal!$C262&amp;Horizontal!$B262&amp;Horizontal!K$11,Vertical!$E:$O,K$10,0))+0</f>
        <v>198.12</v>
      </c>
      <c r="L262" s="207">
        <f>(VLOOKUP(Horizontal!$C262&amp;Horizontal!$B262&amp;Horizontal!L$11,Vertical!$E:$O,L$10,0))+0</f>
        <v>201.24</v>
      </c>
      <c r="M262" s="207">
        <f>(VLOOKUP(Horizontal!$C262&amp;Horizontal!$B262&amp;Horizontal!M$11,Vertical!$E:$O,M$10,0))+0</f>
        <v>183.35</v>
      </c>
      <c r="N262" s="207">
        <f>(VLOOKUP(Horizontal!$C262&amp;Horizontal!$B262&amp;Horizontal!N$11,Vertical!$E:$O,N$10,0))+0</f>
        <v>169.52</v>
      </c>
      <c r="O262" s="207">
        <f>(VLOOKUP(Horizontal!$C262&amp;Horizontal!$B262&amp;Horizontal!O$11,Vertical!$E:$O,O$10,0))+0</f>
        <v>157.16</v>
      </c>
      <c r="P262" s="209">
        <f>(VLOOKUP(Horizontal!$C262&amp;Horizontal!$B262&amp;Horizontal!P$11,Vertical!$E:$O,P$10,0))+0</f>
        <v>151.87</v>
      </c>
      <c r="Q262" s="210">
        <f>(VLOOKUP(Horizontal!$C262&amp;Horizontal!$B262&amp;Horizontal!Q$11,Vertical!$E:$O,Q$10,0))+0</f>
        <v>63</v>
      </c>
      <c r="R262" s="207">
        <f>(VLOOKUP(Horizontal!$C262&amp;Horizontal!$B262&amp;Horizontal!R$11,Vertical!$E:$O,R$10,0))+0</f>
        <v>65</v>
      </c>
      <c r="S262" s="207">
        <f>(VLOOKUP(Horizontal!$C262&amp;Horizontal!$B262&amp;Horizontal!S$11,Vertical!$E:$O,S$10,0))+0</f>
        <v>60</v>
      </c>
      <c r="T262" s="207">
        <f>(VLOOKUP(Horizontal!$C262&amp;Horizontal!$B262&amp;Horizontal!T$11,Vertical!$E:$O,T$10,0))+0</f>
        <v>42</v>
      </c>
      <c r="U262" s="207">
        <f>(VLOOKUP(Horizontal!$C262&amp;Horizontal!$B262&amp;Horizontal!U$11,Vertical!$E:$O,U$10,0))+0</f>
        <v>45</v>
      </c>
      <c r="V262" s="207">
        <f>(VLOOKUP(Horizontal!$C262&amp;Horizontal!$B262&amp;Horizontal!V$11,Vertical!$E:$O,V$10,0))+0</f>
        <v>39</v>
      </c>
      <c r="W262" s="207">
        <f>(VLOOKUP(Horizontal!$C262&amp;Horizontal!$B262&amp;Horizontal!W$11,Vertical!$E:$O,W$10,0))+0</f>
        <v>33</v>
      </c>
      <c r="X262" s="207">
        <f>(VLOOKUP(Horizontal!$C262&amp;Horizontal!$B262&amp;Horizontal!X$11,Vertical!$E:$O,X$10,0))+0</f>
        <v>27</v>
      </c>
      <c r="Y262" s="209">
        <f>(VLOOKUP(Horizontal!$C262&amp;Horizontal!$B262&amp;Horizontal!Y$11,Vertical!$E:$O,Y$10,0))+0</f>
        <v>21</v>
      </c>
      <c r="Z262" s="210">
        <f>(VLOOKUP(Horizontal!$C262&amp;Horizontal!$B262&amp;Horizontal!Z$11,Vertical!$E:$O,Z$10,0))+0</f>
        <v>0</v>
      </c>
      <c r="AA262" s="207">
        <f>(VLOOKUP(Horizontal!$C262&amp;Horizontal!$B262&amp;Horizontal!AA$11,Vertical!$E:$O,AA$10,0))+0</f>
        <v>0</v>
      </c>
      <c r="AB262" s="207">
        <f>(VLOOKUP(Horizontal!$C262&amp;Horizontal!$B262&amp;Horizontal!AB$11,Vertical!$E:$O,AB$10,0))+0</f>
        <v>0</v>
      </c>
      <c r="AC262" s="207">
        <f>(VLOOKUP(Horizontal!$C262&amp;Horizontal!$B262&amp;Horizontal!AC$11,Vertical!$E:$O,AC$10,0))+0</f>
        <v>0</v>
      </c>
      <c r="AD262" s="207">
        <f>(VLOOKUP(Horizontal!$C262&amp;Horizontal!$B262&amp;Horizontal!AD$11,Vertical!$E:$O,AD$10,0))+0</f>
        <v>5.41</v>
      </c>
      <c r="AE262" s="207">
        <f>(VLOOKUP(Horizontal!$C262&amp;Horizontal!$B262&amp;Horizontal!AE$11,Vertical!$E:$O,AE$10,0))+0</f>
        <v>21.05</v>
      </c>
      <c r="AF262" s="207">
        <f>(VLOOKUP(Horizontal!$C262&amp;Horizontal!$B262&amp;Horizontal!AF$11,Vertical!$E:$O,AF$10,0))+0</f>
        <v>24.39</v>
      </c>
      <c r="AG262" s="207">
        <f>(VLOOKUP(Horizontal!$C262&amp;Horizontal!$B262&amp;Horizontal!AG$11,Vertical!$E:$O,AG$10,0))+0</f>
        <v>17.95</v>
      </c>
      <c r="AH262" s="209">
        <f>(VLOOKUP(Horizontal!$C262&amp;Horizontal!$B262&amp;Horizontal!AH$11,Vertical!$E:$O,AH$10,0))+0</f>
        <v>23.68</v>
      </c>
      <c r="AI262" s="210">
        <f>(VLOOKUP(Horizontal!$C262&amp;Horizontal!$B262&amp;Horizontal!AI$11,Vertical!$E:$O,AI$10,0))+0</f>
        <v>0</v>
      </c>
      <c r="AJ262" s="207">
        <f>(VLOOKUP(Horizontal!$C262&amp;Horizontal!$B262&amp;Horizontal!AJ$11,Vertical!$E:$O,AJ$10,0))+0</f>
        <v>0</v>
      </c>
      <c r="AK262" s="207">
        <f>(VLOOKUP(Horizontal!$C262&amp;Horizontal!$B262&amp;Horizontal!AK$11,Vertical!$E:$O,AK$10,0))+0</f>
        <v>0</v>
      </c>
      <c r="AL262" s="207">
        <f>(VLOOKUP(Horizontal!$C262&amp;Horizontal!$B262&amp;Horizontal!AL$11,Vertical!$E:$O,AL$10,0))+0</f>
        <v>0</v>
      </c>
      <c r="AM262" s="207">
        <f>(VLOOKUP(Horizontal!$C262&amp;Horizontal!$B262&amp;Horizontal!AM$11,Vertical!$E:$O,AM$10,0))+0</f>
        <v>8.11</v>
      </c>
      <c r="AN262" s="207">
        <f>(VLOOKUP(Horizontal!$C262&amp;Horizontal!$B262&amp;Horizontal!AN$11,Vertical!$E:$O,AN$10,0))+0</f>
        <v>31.58</v>
      </c>
      <c r="AO262" s="207">
        <f>(VLOOKUP(Horizontal!$C262&amp;Horizontal!$B262&amp;Horizontal!AO$11,Vertical!$E:$O,AO$10,0))+0</f>
        <v>29.27</v>
      </c>
      <c r="AP262" s="207">
        <f>(VLOOKUP(Horizontal!$C262&amp;Horizontal!$B262&amp;Horizontal!AP$11,Vertical!$E:$O,AP$10,0))+0</f>
        <v>42.31</v>
      </c>
      <c r="AQ262" s="209">
        <f>(VLOOKUP(Horizontal!$C262&amp;Horizontal!$B262&amp;Horizontal!AQ$11,Vertical!$E:$O,AQ$10,0))+0</f>
        <v>31.58</v>
      </c>
      <c r="AR262" s="210">
        <f>(VLOOKUP(Horizontal!$C262&amp;Horizontal!$B262&amp;Horizontal!AR$11,Vertical!$E:$O,AR$10,0))+0</f>
        <v>100</v>
      </c>
      <c r="AS262" s="207">
        <f>(VLOOKUP(Horizontal!$C262&amp;Horizontal!$B262&amp;Horizontal!AS$11,Vertical!$E:$O,AS$10,0))+0</f>
        <v>100</v>
      </c>
      <c r="AT262" s="207">
        <f>(VLOOKUP(Horizontal!$C262&amp;Horizontal!$B262&amp;Horizontal!AT$11,Vertical!$E:$O,AT$10,0))+0</f>
        <v>100</v>
      </c>
      <c r="AU262" s="207">
        <f>(VLOOKUP(Horizontal!$C262&amp;Horizontal!$B262&amp;Horizontal!AU$11,Vertical!$E:$O,AU$10,0))+0</f>
        <v>100</v>
      </c>
      <c r="AV262" s="207">
        <f>(VLOOKUP(Horizontal!$C262&amp;Horizontal!$B262&amp;Horizontal!AV$11,Vertical!$E:$O,AV$10,0))+0</f>
        <v>86.49</v>
      </c>
      <c r="AW262" s="207">
        <f>(VLOOKUP(Horizontal!$C262&amp;Horizontal!$B262&amp;Horizontal!AW$11,Vertical!$E:$O,AW$10,0))+0</f>
        <v>47.37</v>
      </c>
      <c r="AX262" s="207">
        <f>(VLOOKUP(Horizontal!$C262&amp;Horizontal!$B262&amp;Horizontal!AX$11,Vertical!$E:$O,AX$10,0))+0</f>
        <v>46.34</v>
      </c>
      <c r="AY262" s="207">
        <f>(VLOOKUP(Horizontal!$C262&amp;Horizontal!$B262&amp;Horizontal!AY$11,Vertical!$E:$O,AY$10,0))+0</f>
        <v>39.74</v>
      </c>
      <c r="AZ262" s="209">
        <f>(VLOOKUP(Horizontal!$C262&amp;Horizontal!$B262&amp;Horizontal!AZ$11,Vertical!$E:$O,AZ$10,0))+0</f>
        <v>44.74</v>
      </c>
      <c r="BA262" s="208">
        <f>(VLOOKUP(Horizontal!$C262&amp;Horizontal!$B262&amp;Horizontal!BA$11,Vertical!$E:$O,BA$10,0))+0</f>
        <v>35.340000000000003</v>
      </c>
      <c r="BB262" s="210">
        <f>(VLOOKUP(Horizontal!$C262&amp;Horizontal!$B262&amp;Horizontal!BB$11,Vertical!$E:$O,BB$10,0))+0</f>
        <v>296.86</v>
      </c>
      <c r="BC262" s="207">
        <f>(VLOOKUP(Horizontal!$C262&amp;Horizontal!$B262&amp;Horizontal!BC$11,Vertical!$E:$O,BC$10,0))+0</f>
        <v>299.8</v>
      </c>
      <c r="BD262" s="207">
        <f>(VLOOKUP(Horizontal!$C262&amp;Horizontal!$B262&amp;Horizontal!BD$11,Vertical!$E:$O,BD$10,0))+0</f>
        <v>242.55</v>
      </c>
      <c r="BE262" s="207">
        <f>(VLOOKUP(Horizontal!$C262&amp;Horizontal!$B262&amp;Horizontal!BE$11,Vertical!$E:$O,BE$10,0))+0</f>
        <v>238.06</v>
      </c>
      <c r="BF262" s="207">
        <f>(VLOOKUP(Horizontal!$C262&amp;Horizontal!$B262&amp;Horizontal!BF$11,Vertical!$E:$O,BF$10,0))+0</f>
        <v>238.07</v>
      </c>
      <c r="BG262" s="207">
        <f>(VLOOKUP(Horizontal!$C262&amp;Horizontal!$B262&amp;Horizontal!BG$11,Vertical!$E:$O,BG$10,0))+0</f>
        <v>218.91</v>
      </c>
      <c r="BH262" s="207">
        <f>(VLOOKUP(Horizontal!$C262&amp;Horizontal!$B262&amp;Horizontal!BH$11,Vertical!$E:$O,BH$10,0))+0</f>
        <v>204.01</v>
      </c>
      <c r="BI262" s="207">
        <f>(VLOOKUP(Horizontal!$C262&amp;Horizontal!$B262&amp;Horizontal!BI$11,Vertical!$E:$O,BI$10,0))+0</f>
        <v>191.36</v>
      </c>
      <c r="BJ262" s="209">
        <f>(VLOOKUP(Horizontal!$C262&amp;Horizontal!$B262&amp;Horizontal!BJ$11,Vertical!$E:$O,BJ$10,0))+0</f>
        <v>185.98</v>
      </c>
      <c r="BK262" s="210">
        <f>(VLOOKUP(Horizontal!$C262&amp;Horizontal!$B262&amp;Horizontal!BK$11,Vertical!$E:$O,BK$10,0))+0</f>
        <v>53</v>
      </c>
      <c r="BL262" s="207">
        <f>(VLOOKUP(Horizontal!$C262&amp;Horizontal!$B262&amp;Horizontal!BL$11,Vertical!$E:$O,BL$10,0))+0</f>
        <v>51</v>
      </c>
      <c r="BM262" s="207">
        <f>(VLOOKUP(Horizontal!$C262&amp;Horizontal!$B262&amp;Horizontal!BM$11,Vertical!$E:$O,BM$10,0))+0</f>
        <v>47</v>
      </c>
      <c r="BN262" s="207">
        <f>(VLOOKUP(Horizontal!$C262&amp;Horizontal!$B262&amp;Horizontal!BN$11,Vertical!$E:$O,BN$10,0))+0</f>
        <v>40</v>
      </c>
      <c r="BO262" s="207">
        <f>(VLOOKUP(Horizontal!$C262&amp;Horizontal!$B262&amp;Horizontal!BO$11,Vertical!$E:$O,BO$10,0))+0</f>
        <v>43</v>
      </c>
      <c r="BP262" s="207">
        <f>(VLOOKUP(Horizontal!$C262&amp;Horizontal!$B262&amp;Horizontal!BP$11,Vertical!$E:$O,BP$10,0))+0</f>
        <v>39</v>
      </c>
      <c r="BQ262" s="207">
        <f>(VLOOKUP(Horizontal!$C262&amp;Horizontal!$B262&amp;Horizontal!BQ$11,Vertical!$E:$O,BQ$10,0))+0</f>
        <v>36</v>
      </c>
      <c r="BR262" s="207">
        <f>(VLOOKUP(Horizontal!$C262&amp;Horizontal!$B262&amp;Horizontal!BR$11,Vertical!$E:$O,BR$10,0))+0</f>
        <v>32</v>
      </c>
      <c r="BS262" s="209">
        <f>(VLOOKUP(Horizontal!$C262&amp;Horizontal!$B262&amp;Horizontal!BS$11,Vertical!$E:$O,BS$10,0))+0</f>
        <v>26</v>
      </c>
      <c r="BT262" s="210">
        <f>(VLOOKUP(Horizontal!$C262&amp;Horizontal!$B262&amp;Horizontal!BT$11,Vertical!$E:$O,BT$10,0))+0</f>
        <v>0</v>
      </c>
      <c r="BU262" s="207">
        <f>(VLOOKUP(Horizontal!$C262&amp;Horizontal!$B262&amp;Horizontal!BU$11,Vertical!$E:$O,BU$10,0))+0</f>
        <v>0</v>
      </c>
      <c r="BV262" s="207">
        <f>(VLOOKUP(Horizontal!$C262&amp;Horizontal!$B262&amp;Horizontal!BV$11,Vertical!$E:$O,BV$10,0))+0</f>
        <v>0</v>
      </c>
      <c r="BW262" s="207">
        <f>(VLOOKUP(Horizontal!$C262&amp;Horizontal!$B262&amp;Horizontal!BW$11,Vertical!$E:$O,BW$10,0))+0</f>
        <v>0</v>
      </c>
      <c r="BX262" s="207">
        <f>(VLOOKUP(Horizontal!$C262&amp;Horizontal!$B262&amp;Horizontal!BX$11,Vertical!$E:$O,BX$10,0))+0</f>
        <v>3.33</v>
      </c>
      <c r="BY262" s="207">
        <f>(VLOOKUP(Horizontal!$C262&amp;Horizontal!$B262&amp;Horizontal!BY$11,Vertical!$E:$O,BY$10,0))+0</f>
        <v>20</v>
      </c>
      <c r="BZ262" s="207">
        <f>(VLOOKUP(Horizontal!$C262&amp;Horizontal!$B262&amp;Horizontal!BZ$11,Vertical!$E:$O,BZ$10,0))+0</f>
        <v>28.13</v>
      </c>
      <c r="CA262" s="207">
        <f>(VLOOKUP(Horizontal!$C262&amp;Horizontal!$B262&amp;Horizontal!CA$11,Vertical!$E:$O,CA$10,0))+0</f>
        <v>27.59</v>
      </c>
      <c r="CB262" s="209">
        <f>(VLOOKUP(Horizontal!$C262&amp;Horizontal!$B262&amp;Horizontal!CB$11,Vertical!$E:$O,CB$10,0))+0</f>
        <v>32.14</v>
      </c>
      <c r="CC262" s="210">
        <f>(VLOOKUP(Horizontal!$C262&amp;Horizontal!$B262&amp;Horizontal!CC$11,Vertical!$E:$O,CC$10,0))+0</f>
        <v>0</v>
      </c>
      <c r="CD262" s="207">
        <f>(VLOOKUP(Horizontal!$C262&amp;Horizontal!$B262&amp;Horizontal!CD$11,Vertical!$E:$O,CD$10,0))+0</f>
        <v>0</v>
      </c>
      <c r="CE262" s="207">
        <f>(VLOOKUP(Horizontal!$C262&amp;Horizontal!$B262&amp;Horizontal!CE$11,Vertical!$E:$O,CE$10,0))+0</f>
        <v>0</v>
      </c>
      <c r="CF262" s="207">
        <f>(VLOOKUP(Horizontal!$C262&amp;Horizontal!$B262&amp;Horizontal!CF$11,Vertical!$E:$O,CF$10,0))+0</f>
        <v>0</v>
      </c>
      <c r="CG262" s="207">
        <f>(VLOOKUP(Horizontal!$C262&amp;Horizontal!$B262&amp;Horizontal!CG$11,Vertical!$E:$O,CG$10,0))+0</f>
        <v>0</v>
      </c>
      <c r="CH262" s="207">
        <f>(VLOOKUP(Horizontal!$C262&amp;Horizontal!$B262&amp;Horizontal!CH$11,Vertical!$E:$O,CH$10,0))+0</f>
        <v>43.33</v>
      </c>
      <c r="CI262" s="207">
        <f>(VLOOKUP(Horizontal!$C262&amp;Horizontal!$B262&amp;Horizontal!CI$11,Vertical!$E:$O,CI$10,0))+0</f>
        <v>25</v>
      </c>
      <c r="CJ262" s="207">
        <f>(VLOOKUP(Horizontal!$C262&amp;Horizontal!$B262&amp;Horizontal!CJ$11,Vertical!$E:$O,CJ$10,0))+0</f>
        <v>31.03</v>
      </c>
      <c r="CK262" s="209">
        <f>(VLOOKUP(Horizontal!$C262&amp;Horizontal!$B262&amp;Horizontal!CK$11,Vertical!$E:$O,CK$10,0))+0</f>
        <v>28.57</v>
      </c>
      <c r="CL262" s="210">
        <f>(VLOOKUP(Horizontal!$C262&amp;Horizontal!$B262&amp;Horizontal!CL$11,Vertical!$E:$O,CL$10,0))+0</f>
        <v>100</v>
      </c>
      <c r="CM262" s="207">
        <f>(VLOOKUP(Horizontal!$C262&amp;Horizontal!$B262&amp;Horizontal!CM$11,Vertical!$E:$O,CM$10,0))+0</f>
        <v>100</v>
      </c>
      <c r="CN262" s="207">
        <f>(VLOOKUP(Horizontal!$C262&amp;Horizontal!$B262&amp;Horizontal!CN$11,Vertical!$E:$O,CN$10,0))+0</f>
        <v>100</v>
      </c>
      <c r="CO262" s="207">
        <f>(VLOOKUP(Horizontal!$C262&amp;Horizontal!$B262&amp;Horizontal!CO$11,Vertical!$E:$O,CO$10,0))+0</f>
        <v>100</v>
      </c>
      <c r="CP262" s="207">
        <f>(VLOOKUP(Horizontal!$C262&amp;Horizontal!$B262&amp;Horizontal!CP$11,Vertical!$E:$O,CP$10,0))+0</f>
        <v>96.67</v>
      </c>
      <c r="CQ262" s="207">
        <f>(VLOOKUP(Horizontal!$C262&amp;Horizontal!$B262&amp;Horizontal!CQ$11,Vertical!$E:$O,CQ$10,0))+0</f>
        <v>36.67</v>
      </c>
      <c r="CR262" s="207">
        <f>(VLOOKUP(Horizontal!$C262&amp;Horizontal!$B262&amp;Horizontal!CR$11,Vertical!$E:$O,CR$10,0))+0</f>
        <v>46.88</v>
      </c>
      <c r="CS262" s="207">
        <f>(VLOOKUP(Horizontal!$C262&amp;Horizontal!$B262&amp;Horizontal!CS$11,Vertical!$E:$O,CS$10,0))+0</f>
        <v>41.38</v>
      </c>
      <c r="CT262" s="207">
        <f>(VLOOKUP(Horizontal!$C262&amp;Horizontal!$B262&amp;Horizontal!CT$11,Vertical!$E:$O,CT$10,0))+0</f>
        <v>39.29</v>
      </c>
      <c r="CU262" s="150"/>
      <c r="CV262" s="211">
        <f t="shared" si="174"/>
        <v>34.370000000000005</v>
      </c>
      <c r="CW262" s="190">
        <f t="shared" si="175"/>
        <v>34.319999999999993</v>
      </c>
      <c r="CX262" s="190">
        <f t="shared" si="176"/>
        <v>33.480000000000018</v>
      </c>
      <c r="CY262" s="190">
        <f t="shared" si="177"/>
        <v>39.94</v>
      </c>
      <c r="CZ262" s="190">
        <f t="shared" si="178"/>
        <v>36.829999999999984</v>
      </c>
      <c r="DA262" s="190">
        <f t="shared" si="179"/>
        <v>35.56</v>
      </c>
      <c r="DB262" s="190">
        <f t="shared" si="180"/>
        <v>34.489999999999981</v>
      </c>
      <c r="DC262" s="190">
        <f t="shared" si="181"/>
        <v>34.200000000000017</v>
      </c>
      <c r="DD262" s="212">
        <f t="shared" si="182"/>
        <v>34.109999999999985</v>
      </c>
      <c r="DE262" s="9">
        <v>170</v>
      </c>
      <c r="DF262" s="212">
        <f t="shared" si="183"/>
        <v>-54.032789598108678</v>
      </c>
      <c r="DG262" s="264"/>
      <c r="DH262" s="265"/>
      <c r="DI262" s="265"/>
      <c r="DJ262" s="266"/>
      <c r="DK262" s="190">
        <v>259.49</v>
      </c>
      <c r="DL262" s="190">
        <v>259.49</v>
      </c>
      <c r="DM262" s="190">
        <v>259.49</v>
      </c>
      <c r="DN262" s="212">
        <v>259.49</v>
      </c>
      <c r="DO262" s="190">
        <v>270.83999999999997</v>
      </c>
      <c r="DP262" s="190">
        <v>270.83999999999997</v>
      </c>
      <c r="DQ262" s="190">
        <v>270.83999999999997</v>
      </c>
      <c r="DR262" s="212">
        <v>270.83999999999997</v>
      </c>
      <c r="DS262" s="150"/>
      <c r="DT262" s="190">
        <v>268</v>
      </c>
      <c r="DU262" s="190">
        <v>285</v>
      </c>
      <c r="DV262" s="190">
        <v>219</v>
      </c>
      <c r="DW262" s="190">
        <v>208</v>
      </c>
      <c r="DX262" s="190"/>
      <c r="DY262" s="190"/>
      <c r="DZ262" s="190"/>
      <c r="EA262" s="190"/>
      <c r="EB262" s="190"/>
      <c r="EC262" s="190"/>
      <c r="ED262" s="190">
        <v>208</v>
      </c>
      <c r="EE262" s="190">
        <v>187</v>
      </c>
      <c r="EF262" s="190">
        <v>170</v>
      </c>
      <c r="EG262" s="190">
        <v>155</v>
      </c>
      <c r="EH262" s="212">
        <v>153</v>
      </c>
      <c r="EI262" s="213"/>
      <c r="EJ262" s="211">
        <v>35</v>
      </c>
      <c r="EK262" s="190">
        <v>35</v>
      </c>
      <c r="EL262" s="190">
        <v>35</v>
      </c>
      <c r="EM262" s="190">
        <v>35</v>
      </c>
      <c r="EN262" s="190"/>
      <c r="EO262" s="190"/>
      <c r="EP262" s="190"/>
      <c r="EQ262" s="190"/>
      <c r="ER262" s="190"/>
      <c r="ES262" s="190"/>
      <c r="ET262" s="190">
        <v>40</v>
      </c>
      <c r="EU262" s="190">
        <v>40</v>
      </c>
      <c r="EV262" s="190">
        <v>35</v>
      </c>
      <c r="EW262" s="190">
        <v>35</v>
      </c>
      <c r="EX262" s="212">
        <v>30</v>
      </c>
      <c r="EY262" s="211"/>
      <c r="EZ262" s="75">
        <f t="shared" si="223"/>
        <v>-1.296405421331762E-2</v>
      </c>
      <c r="FA262" s="89">
        <f t="shared" si="228"/>
        <v>-0.1</v>
      </c>
      <c r="FB262" s="212"/>
      <c r="FC262" s="213">
        <f t="shared" si="207"/>
        <v>15</v>
      </c>
      <c r="FD262" s="213">
        <f t="shared" si="208"/>
        <v>15</v>
      </c>
      <c r="FE262" s="213">
        <f t="shared" si="209"/>
        <v>15</v>
      </c>
      <c r="FF262" s="213">
        <f t="shared" si="210"/>
        <v>15</v>
      </c>
      <c r="FG262" s="213"/>
      <c r="FH262" s="213"/>
      <c r="FI262" s="213"/>
      <c r="FJ262" s="213"/>
      <c r="FK262" s="213"/>
      <c r="FL262" s="213"/>
      <c r="FM262" s="213">
        <f t="shared" si="211"/>
        <v>20</v>
      </c>
      <c r="FN262" s="213">
        <f t="shared" si="212"/>
        <v>20</v>
      </c>
      <c r="FO262" s="213">
        <f t="shared" si="213"/>
        <v>15</v>
      </c>
      <c r="FP262" s="213">
        <f t="shared" si="214"/>
        <v>15</v>
      </c>
      <c r="FQ262" s="213">
        <f t="shared" si="215"/>
        <v>10</v>
      </c>
      <c r="FR262" s="213"/>
      <c r="FS262" s="211">
        <v>0</v>
      </c>
      <c r="FT262" s="190">
        <v>0</v>
      </c>
      <c r="FU262" s="190">
        <v>0</v>
      </c>
      <c r="FV262" s="190">
        <v>0</v>
      </c>
      <c r="FW262" s="190" t="s">
        <v>13</v>
      </c>
      <c r="FX262" s="190" t="s">
        <v>13</v>
      </c>
      <c r="FY262" s="190" t="s">
        <v>13</v>
      </c>
      <c r="FZ262" s="190" t="s">
        <v>13</v>
      </c>
      <c r="GA262" s="190" t="s">
        <v>13</v>
      </c>
      <c r="GB262" s="190" t="s">
        <v>13</v>
      </c>
      <c r="GC262" s="190">
        <v>0</v>
      </c>
      <c r="GD262" s="190">
        <v>0</v>
      </c>
      <c r="GE262" s="190">
        <v>0</v>
      </c>
      <c r="GF262" s="190">
        <v>0</v>
      </c>
      <c r="GG262" s="212">
        <v>0</v>
      </c>
    </row>
    <row r="263" spans="2:189">
      <c r="B263" s="33">
        <v>43753</v>
      </c>
      <c r="C263" s="30" t="s">
        <v>24</v>
      </c>
      <c r="D263" s="30">
        <v>2019</v>
      </c>
      <c r="E263" s="30" t="str">
        <f t="shared" ref="E263" si="246">D263&amp;C263</f>
        <v>2019S42</v>
      </c>
      <c r="F263" s="30" t="str">
        <f t="shared" si="133"/>
        <v>102019</v>
      </c>
      <c r="G263" s="208" t="str">
        <f>VLOOKUP(Horizontal!$C263&amp;Horizontal!$B263&amp;Horizontal!G$11,Vertical!$E:$O,G$10,0)</f>
        <v>-3,63</v>
      </c>
      <c r="H263" s="207">
        <f>(VLOOKUP(Horizontal!$C263&amp;Horizontal!$B263&amp;Horizontal!H$11,Vertical!$E:$O,H$10,0))+0</f>
        <v>268.77999999999997</v>
      </c>
      <c r="I263" s="207">
        <f>(VLOOKUP(Horizontal!$C263&amp;Horizontal!$B263&amp;Horizontal!I$11,Vertical!$E:$O,I$10,0))+0</f>
        <v>287.23</v>
      </c>
      <c r="J263" s="207">
        <f>(VLOOKUP(Horizontal!$C263&amp;Horizontal!$B263&amp;Horizontal!J$11,Vertical!$E:$O,J$10,0))+0</f>
        <v>220.02</v>
      </c>
      <c r="K263" s="207">
        <f>(VLOOKUP(Horizontal!$C263&amp;Horizontal!$B263&amp;Horizontal!K$11,Vertical!$E:$O,K$10,0))+0</f>
        <v>212</v>
      </c>
      <c r="L263" s="207">
        <f>(VLOOKUP(Horizontal!$C263&amp;Horizontal!$B263&amp;Horizontal!L$11,Vertical!$E:$O,L$10,0))+0</f>
        <v>205.83</v>
      </c>
      <c r="M263" s="207">
        <f>(VLOOKUP(Horizontal!$C263&amp;Horizontal!$B263&amp;Horizontal!M$11,Vertical!$E:$O,M$10,0))+0</f>
        <v>184.8</v>
      </c>
      <c r="N263" s="207">
        <f>(VLOOKUP(Horizontal!$C263&amp;Horizontal!$B263&amp;Horizontal!N$11,Vertical!$E:$O,N$10,0))+0</f>
        <v>169.85</v>
      </c>
      <c r="O263" s="207">
        <f>(VLOOKUP(Horizontal!$C263&amp;Horizontal!$B263&amp;Horizontal!O$11,Vertical!$E:$O,O$10,0))+0</f>
        <v>157.58000000000001</v>
      </c>
      <c r="P263" s="209">
        <f>(VLOOKUP(Horizontal!$C263&amp;Horizontal!$B263&amp;Horizontal!P$11,Vertical!$E:$O,P$10,0))+0</f>
        <v>152.31</v>
      </c>
      <c r="Q263" s="210">
        <f>(VLOOKUP(Horizontal!$C263&amp;Horizontal!$B263&amp;Horizontal!Q$11,Vertical!$E:$O,Q$10,0))+0</f>
        <v>58</v>
      </c>
      <c r="R263" s="207">
        <f>(VLOOKUP(Horizontal!$C263&amp;Horizontal!$B263&amp;Horizontal!R$11,Vertical!$E:$O,R$10,0))+0</f>
        <v>64</v>
      </c>
      <c r="S263" s="207">
        <f>(VLOOKUP(Horizontal!$C263&amp;Horizontal!$B263&amp;Horizontal!S$11,Vertical!$E:$O,S$10,0))+0</f>
        <v>62</v>
      </c>
      <c r="T263" s="207">
        <f>(VLOOKUP(Horizontal!$C263&amp;Horizontal!$B263&amp;Horizontal!T$11,Vertical!$E:$O,T$10,0))+0</f>
        <v>49</v>
      </c>
      <c r="U263" s="207">
        <f>(VLOOKUP(Horizontal!$C263&amp;Horizontal!$B263&amp;Horizontal!U$11,Vertical!$E:$O,U$10,0))+0</f>
        <v>46</v>
      </c>
      <c r="V263" s="207">
        <f>(VLOOKUP(Horizontal!$C263&amp;Horizontal!$B263&amp;Horizontal!V$11,Vertical!$E:$O,V$10,0))+0</f>
        <v>40</v>
      </c>
      <c r="W263" s="207">
        <f>(VLOOKUP(Horizontal!$C263&amp;Horizontal!$B263&amp;Horizontal!W$11,Vertical!$E:$O,W$10,0))+0</f>
        <v>33</v>
      </c>
      <c r="X263" s="207">
        <f>(VLOOKUP(Horizontal!$C263&amp;Horizontal!$B263&amp;Horizontal!X$11,Vertical!$E:$O,X$10,0))+0</f>
        <v>27</v>
      </c>
      <c r="Y263" s="209">
        <f>(VLOOKUP(Horizontal!$C263&amp;Horizontal!$B263&amp;Horizontal!Y$11,Vertical!$E:$O,Y$10,0))+0</f>
        <v>23</v>
      </c>
      <c r="Z263" s="210">
        <f>(VLOOKUP(Horizontal!$C263&amp;Horizontal!$B263&amp;Horizontal!Z$11,Vertical!$E:$O,Z$10,0))+0</f>
        <v>0</v>
      </c>
      <c r="AA263" s="207">
        <f>(VLOOKUP(Horizontal!$C263&amp;Horizontal!$B263&amp;Horizontal!AA$11,Vertical!$E:$O,AA$10,0))+0</f>
        <v>0</v>
      </c>
      <c r="AB263" s="207">
        <f>(VLOOKUP(Horizontal!$C263&amp;Horizontal!$B263&amp;Horizontal!AB$11,Vertical!$E:$O,AB$10,0))+0</f>
        <v>0</v>
      </c>
      <c r="AC263" s="207">
        <f>(VLOOKUP(Horizontal!$C263&amp;Horizontal!$B263&amp;Horizontal!AC$11,Vertical!$E:$O,AC$10,0))+0</f>
        <v>5.26</v>
      </c>
      <c r="AD263" s="207">
        <f>(VLOOKUP(Horizontal!$C263&amp;Horizontal!$B263&amp;Horizontal!AD$11,Vertical!$E:$O,AD$10,0))+0</f>
        <v>22.5</v>
      </c>
      <c r="AE263" s="207">
        <f>(VLOOKUP(Horizontal!$C263&amp;Horizontal!$B263&amp;Horizontal!AE$11,Vertical!$E:$O,AE$10,0))+0</f>
        <v>9.3000000000000007</v>
      </c>
      <c r="AF263" s="207">
        <f>(VLOOKUP(Horizontal!$C263&amp;Horizontal!$B263&amp;Horizontal!AF$11,Vertical!$E:$O,AF$10,0))+0</f>
        <v>23.26</v>
      </c>
      <c r="AG263" s="207">
        <f>(VLOOKUP(Horizontal!$C263&amp;Horizontal!$B263&amp;Horizontal!AG$11,Vertical!$E:$O,AG$10,0))+0</f>
        <v>21.43</v>
      </c>
      <c r="AH263" s="209">
        <f>(VLOOKUP(Horizontal!$C263&amp;Horizontal!$B263&amp;Horizontal!AH$11,Vertical!$E:$O,AH$10,0))+0</f>
        <v>23.08</v>
      </c>
      <c r="AI263" s="210">
        <f>(VLOOKUP(Horizontal!$C263&amp;Horizontal!$B263&amp;Horizontal!AI$11,Vertical!$E:$O,AI$10,0))+0</f>
        <v>0</v>
      </c>
      <c r="AJ263" s="207">
        <f>(VLOOKUP(Horizontal!$C263&amp;Horizontal!$B263&amp;Horizontal!AJ$11,Vertical!$E:$O,AJ$10,0))+0</f>
        <v>0</v>
      </c>
      <c r="AK263" s="207">
        <f>(VLOOKUP(Horizontal!$C263&amp;Horizontal!$B263&amp;Horizontal!AK$11,Vertical!$E:$O,AK$10,0))+0</f>
        <v>0</v>
      </c>
      <c r="AL263" s="207">
        <f>(VLOOKUP(Horizontal!$C263&amp;Horizontal!$B263&amp;Horizontal!AL$11,Vertical!$E:$O,AL$10,0))+0</f>
        <v>5.26</v>
      </c>
      <c r="AM263" s="207">
        <f>(VLOOKUP(Horizontal!$C263&amp;Horizontal!$B263&amp;Horizontal!AM$11,Vertical!$E:$O,AM$10,0))+0</f>
        <v>12.5</v>
      </c>
      <c r="AN263" s="207">
        <f>(VLOOKUP(Horizontal!$C263&amp;Horizontal!$B263&amp;Horizontal!AN$11,Vertical!$E:$O,AN$10,0))+0</f>
        <v>44.19</v>
      </c>
      <c r="AO263" s="207">
        <f>(VLOOKUP(Horizontal!$C263&amp;Horizontal!$B263&amp;Horizontal!AO$11,Vertical!$E:$O,AO$10,0))+0</f>
        <v>44.19</v>
      </c>
      <c r="AP263" s="207">
        <f>(VLOOKUP(Horizontal!$C263&amp;Horizontal!$B263&amp;Horizontal!AP$11,Vertical!$E:$O,AP$10,0))+0</f>
        <v>33.33</v>
      </c>
      <c r="AQ263" s="209">
        <f>(VLOOKUP(Horizontal!$C263&amp;Horizontal!$B263&amp;Horizontal!AQ$11,Vertical!$E:$O,AQ$10,0))+0</f>
        <v>51.28</v>
      </c>
      <c r="AR263" s="210">
        <f>(VLOOKUP(Horizontal!$C263&amp;Horizontal!$B263&amp;Horizontal!AR$11,Vertical!$E:$O,AR$10,0))+0</f>
        <v>100</v>
      </c>
      <c r="AS263" s="207">
        <f>(VLOOKUP(Horizontal!$C263&amp;Horizontal!$B263&amp;Horizontal!AS$11,Vertical!$E:$O,AS$10,0))+0</f>
        <v>100</v>
      </c>
      <c r="AT263" s="207">
        <f>(VLOOKUP(Horizontal!$C263&amp;Horizontal!$B263&amp;Horizontal!AT$11,Vertical!$E:$O,AT$10,0))+0</f>
        <v>100</v>
      </c>
      <c r="AU263" s="207">
        <f>(VLOOKUP(Horizontal!$C263&amp;Horizontal!$B263&amp;Horizontal!AU$11,Vertical!$E:$O,AU$10,0))+0</f>
        <v>89.47</v>
      </c>
      <c r="AV263" s="207">
        <f>(VLOOKUP(Horizontal!$C263&amp;Horizontal!$B263&amp;Horizontal!AV$11,Vertical!$E:$O,AV$10,0))+0</f>
        <v>65</v>
      </c>
      <c r="AW263" s="207">
        <f>(VLOOKUP(Horizontal!$C263&amp;Horizontal!$B263&amp;Horizontal!AW$11,Vertical!$E:$O,AW$10,0))+0</f>
        <v>46.51</v>
      </c>
      <c r="AX263" s="207">
        <f>(VLOOKUP(Horizontal!$C263&amp;Horizontal!$B263&amp;Horizontal!AX$11,Vertical!$E:$O,AX$10,0))+0</f>
        <v>32.56</v>
      </c>
      <c r="AY263" s="207">
        <f>(VLOOKUP(Horizontal!$C263&amp;Horizontal!$B263&amp;Horizontal!AY$11,Vertical!$E:$O,AY$10,0))+0</f>
        <v>45.24</v>
      </c>
      <c r="AZ263" s="209">
        <f>(VLOOKUP(Horizontal!$C263&amp;Horizontal!$B263&amp;Horizontal!AZ$11,Vertical!$E:$O,AZ$10,0))+0</f>
        <v>25.64</v>
      </c>
      <c r="BA263" s="208">
        <f>(VLOOKUP(Horizontal!$C263&amp;Horizontal!$B263&amp;Horizontal!BA$11,Vertical!$E:$O,BA$10,0))+0</f>
        <v>35.9</v>
      </c>
      <c r="BB263" s="210">
        <f>(VLOOKUP(Horizontal!$C263&amp;Horizontal!$B263&amp;Horizontal!BB$11,Vertical!$E:$O,BB$10,0))+0</f>
        <v>303.19</v>
      </c>
      <c r="BC263" s="207">
        <f>(VLOOKUP(Horizontal!$C263&amp;Horizontal!$B263&amp;Horizontal!BC$11,Vertical!$E:$O,BC$10,0))+0</f>
        <v>321.91000000000003</v>
      </c>
      <c r="BD263" s="207">
        <f>(VLOOKUP(Horizontal!$C263&amp;Horizontal!$B263&amp;Horizontal!BD$11,Vertical!$E:$O,BD$10,0))+0</f>
        <v>255.41</v>
      </c>
      <c r="BE263" s="207">
        <f>(VLOOKUP(Horizontal!$C263&amp;Horizontal!$B263&amp;Horizontal!BE$11,Vertical!$E:$O,BE$10,0))+0</f>
        <v>249.94</v>
      </c>
      <c r="BF263" s="207">
        <f>(VLOOKUP(Horizontal!$C263&amp;Horizontal!$B263&amp;Horizontal!BF$11,Vertical!$E:$O,BF$10,0))+0</f>
        <v>243.32</v>
      </c>
      <c r="BG263" s="207">
        <f>(VLOOKUP(Horizontal!$C263&amp;Horizontal!$B263&amp;Horizontal!BG$11,Vertical!$E:$O,BG$10,0))+0</f>
        <v>219.9</v>
      </c>
      <c r="BH263" s="207">
        <f>(VLOOKUP(Horizontal!$C263&amp;Horizontal!$B263&amp;Horizontal!BH$11,Vertical!$E:$O,BH$10,0))+0</f>
        <v>204.59</v>
      </c>
      <c r="BI263" s="207">
        <f>(VLOOKUP(Horizontal!$C263&amp;Horizontal!$B263&amp;Horizontal!BI$11,Vertical!$E:$O,BI$10,0))+0</f>
        <v>191.33</v>
      </c>
      <c r="BJ263" s="209">
        <f>(VLOOKUP(Horizontal!$C263&amp;Horizontal!$B263&amp;Horizontal!BJ$11,Vertical!$E:$O,BJ$10,0))+0</f>
        <v>185.5</v>
      </c>
      <c r="BK263" s="210">
        <f>(VLOOKUP(Horizontal!$C263&amp;Horizontal!$B263&amp;Horizontal!BK$11,Vertical!$E:$O,BK$10,0))+0</f>
        <v>54</v>
      </c>
      <c r="BL263" s="207">
        <f>(VLOOKUP(Horizontal!$C263&amp;Horizontal!$B263&amp;Horizontal!BL$11,Vertical!$E:$O,BL$10,0))+0</f>
        <v>52</v>
      </c>
      <c r="BM263" s="207">
        <f>(VLOOKUP(Horizontal!$C263&amp;Horizontal!$B263&amp;Horizontal!BM$11,Vertical!$E:$O,BM$10,0))+0</f>
        <v>51</v>
      </c>
      <c r="BN263" s="207">
        <f>(VLOOKUP(Horizontal!$C263&amp;Horizontal!$B263&amp;Horizontal!BN$11,Vertical!$E:$O,BN$10,0))+0</f>
        <v>45</v>
      </c>
      <c r="BO263" s="207">
        <f>(VLOOKUP(Horizontal!$C263&amp;Horizontal!$B263&amp;Horizontal!BO$11,Vertical!$E:$O,BO$10,0))+0</f>
        <v>46</v>
      </c>
      <c r="BP263" s="207">
        <f>(VLOOKUP(Horizontal!$C263&amp;Horizontal!$B263&amp;Horizontal!BP$11,Vertical!$E:$O,BP$10,0))+0</f>
        <v>38</v>
      </c>
      <c r="BQ263" s="207">
        <f>(VLOOKUP(Horizontal!$C263&amp;Horizontal!$B263&amp;Horizontal!BQ$11,Vertical!$E:$O,BQ$10,0))+0</f>
        <v>33</v>
      </c>
      <c r="BR263" s="207">
        <f>(VLOOKUP(Horizontal!$C263&amp;Horizontal!$B263&amp;Horizontal!BR$11,Vertical!$E:$O,BR$10,0))+0</f>
        <v>32</v>
      </c>
      <c r="BS263" s="209">
        <f>(VLOOKUP(Horizontal!$C263&amp;Horizontal!$B263&amp;Horizontal!BS$11,Vertical!$E:$O,BS$10,0))+0</f>
        <v>28</v>
      </c>
      <c r="BT263" s="210">
        <f>(VLOOKUP(Horizontal!$C263&amp;Horizontal!$B263&amp;Horizontal!BT$11,Vertical!$E:$O,BT$10,0))+0</f>
        <v>6.25</v>
      </c>
      <c r="BU263" s="207">
        <f>(VLOOKUP(Horizontal!$C263&amp;Horizontal!$B263&amp;Horizontal!BU$11,Vertical!$E:$O,BU$10,0))+0</f>
        <v>6.67</v>
      </c>
      <c r="BV263" s="207">
        <f>(VLOOKUP(Horizontal!$C263&amp;Horizontal!$B263&amp;Horizontal!BV$11,Vertical!$E:$O,BV$10,0))+0</f>
        <v>0</v>
      </c>
      <c r="BW263" s="207">
        <f>(VLOOKUP(Horizontal!$C263&amp;Horizontal!$B263&amp;Horizontal!BW$11,Vertical!$E:$O,BW$10,0))+0</f>
        <v>3.13</v>
      </c>
      <c r="BX263" s="207">
        <f>(VLOOKUP(Horizontal!$C263&amp;Horizontal!$B263&amp;Horizontal!BX$11,Vertical!$E:$O,BX$10,0))+0</f>
        <v>15.15</v>
      </c>
      <c r="BY263" s="207">
        <f>(VLOOKUP(Horizontal!$C263&amp;Horizontal!$B263&amp;Horizontal!BY$11,Vertical!$E:$O,BY$10,0))+0</f>
        <v>25.81</v>
      </c>
      <c r="BZ263" s="207">
        <f>(VLOOKUP(Horizontal!$C263&amp;Horizontal!$B263&amp;Horizontal!BZ$11,Vertical!$E:$O,BZ$10,0))+0</f>
        <v>18.75</v>
      </c>
      <c r="CA263" s="207">
        <f>(VLOOKUP(Horizontal!$C263&amp;Horizontal!$B263&amp;Horizontal!CA$11,Vertical!$E:$O,CA$10,0))+0</f>
        <v>29.03</v>
      </c>
      <c r="CB263" s="209">
        <f>(VLOOKUP(Horizontal!$C263&amp;Horizontal!$B263&amp;Horizontal!CB$11,Vertical!$E:$O,CB$10,0))+0</f>
        <v>32.26</v>
      </c>
      <c r="CC263" s="210">
        <f>(VLOOKUP(Horizontal!$C263&amp;Horizontal!$B263&amp;Horizontal!CC$11,Vertical!$E:$O,CC$10,0))+0</f>
        <v>0</v>
      </c>
      <c r="CD263" s="207">
        <f>(VLOOKUP(Horizontal!$C263&amp;Horizontal!$B263&amp;Horizontal!CD$11,Vertical!$E:$O,CD$10,0))+0</f>
        <v>0</v>
      </c>
      <c r="CE263" s="207">
        <f>(VLOOKUP(Horizontal!$C263&amp;Horizontal!$B263&amp;Horizontal!CE$11,Vertical!$E:$O,CE$10,0))+0</f>
        <v>0</v>
      </c>
      <c r="CF263" s="207">
        <f>(VLOOKUP(Horizontal!$C263&amp;Horizontal!$B263&amp;Horizontal!CF$11,Vertical!$E:$O,CF$10,0))+0</f>
        <v>0</v>
      </c>
      <c r="CG263" s="207">
        <f>(VLOOKUP(Horizontal!$C263&amp;Horizontal!$B263&amp;Horizontal!CG$11,Vertical!$E:$O,CG$10,0))+0</f>
        <v>12.12</v>
      </c>
      <c r="CH263" s="207">
        <f>(VLOOKUP(Horizontal!$C263&amp;Horizontal!$B263&amp;Horizontal!CH$11,Vertical!$E:$O,CH$10,0))+0</f>
        <v>29.03</v>
      </c>
      <c r="CI263" s="207">
        <f>(VLOOKUP(Horizontal!$C263&amp;Horizontal!$B263&amp;Horizontal!CI$11,Vertical!$E:$O,CI$10,0))+0</f>
        <v>40.630000000000003</v>
      </c>
      <c r="CJ263" s="207">
        <f>(VLOOKUP(Horizontal!$C263&amp;Horizontal!$B263&amp;Horizontal!CJ$11,Vertical!$E:$O,CJ$10,0))+0</f>
        <v>25.81</v>
      </c>
      <c r="CK263" s="209">
        <f>(VLOOKUP(Horizontal!$C263&amp;Horizontal!$B263&amp;Horizontal!CK$11,Vertical!$E:$O,CK$10,0))+0</f>
        <v>41.94</v>
      </c>
      <c r="CL263" s="210">
        <f>(VLOOKUP(Horizontal!$C263&amp;Horizontal!$B263&amp;Horizontal!CL$11,Vertical!$E:$O,CL$10,0))+0</f>
        <v>93.75</v>
      </c>
      <c r="CM263" s="207">
        <f>(VLOOKUP(Horizontal!$C263&amp;Horizontal!$B263&amp;Horizontal!CM$11,Vertical!$E:$O,CM$10,0))+0</f>
        <v>93.33</v>
      </c>
      <c r="CN263" s="207">
        <f>(VLOOKUP(Horizontal!$C263&amp;Horizontal!$B263&amp;Horizontal!CN$11,Vertical!$E:$O,CN$10,0))+0</f>
        <v>100</v>
      </c>
      <c r="CO263" s="207">
        <f>(VLOOKUP(Horizontal!$C263&amp;Horizontal!$B263&amp;Horizontal!CO$11,Vertical!$E:$O,CO$10,0))+0</f>
        <v>96.88</v>
      </c>
      <c r="CP263" s="207">
        <f>(VLOOKUP(Horizontal!$C263&amp;Horizontal!$B263&amp;Horizontal!CP$11,Vertical!$E:$O,CP$10,0))+0</f>
        <v>72.73</v>
      </c>
      <c r="CQ263" s="207">
        <f>(VLOOKUP(Horizontal!$C263&amp;Horizontal!$B263&amp;Horizontal!CQ$11,Vertical!$E:$O,CQ$10,0))+0</f>
        <v>45.16</v>
      </c>
      <c r="CR263" s="207">
        <f>(VLOOKUP(Horizontal!$C263&amp;Horizontal!$B263&amp;Horizontal!CR$11,Vertical!$E:$O,CR$10,0))+0</f>
        <v>40.630000000000003</v>
      </c>
      <c r="CS263" s="207">
        <f>(VLOOKUP(Horizontal!$C263&amp;Horizontal!$B263&amp;Horizontal!CS$11,Vertical!$E:$O,CS$10,0))+0</f>
        <v>45.16</v>
      </c>
      <c r="CT263" s="207">
        <f>(VLOOKUP(Horizontal!$C263&amp;Horizontal!$B263&amp;Horizontal!CT$11,Vertical!$E:$O,CT$10,0))+0</f>
        <v>25.81</v>
      </c>
      <c r="CU263" s="150"/>
      <c r="CV263" s="211">
        <f t="shared" si="174"/>
        <v>34.410000000000025</v>
      </c>
      <c r="CW263" s="190">
        <f t="shared" si="175"/>
        <v>34.680000000000007</v>
      </c>
      <c r="CX263" s="190">
        <f t="shared" si="176"/>
        <v>35.389999999999986</v>
      </c>
      <c r="CY263" s="190">
        <f t="shared" si="177"/>
        <v>37.94</v>
      </c>
      <c r="CZ263" s="190">
        <f t="shared" si="178"/>
        <v>37.489999999999981</v>
      </c>
      <c r="DA263" s="190">
        <f t="shared" si="179"/>
        <v>35.099999999999994</v>
      </c>
      <c r="DB263" s="190">
        <f t="shared" si="180"/>
        <v>34.740000000000009</v>
      </c>
      <c r="DC263" s="190">
        <f t="shared" si="181"/>
        <v>33.75</v>
      </c>
      <c r="DD263" s="212">
        <f t="shared" si="182"/>
        <v>33.19</v>
      </c>
      <c r="DE263" s="9">
        <v>170</v>
      </c>
      <c r="DF263" s="212">
        <f t="shared" si="183"/>
        <v>-60.322789598108642</v>
      </c>
      <c r="DG263" s="264"/>
      <c r="DH263" s="265"/>
      <c r="DI263" s="265"/>
      <c r="DJ263" s="266"/>
      <c r="DK263" s="190">
        <v>262.72000000000003</v>
      </c>
      <c r="DL263" s="190">
        <v>262.72000000000003</v>
      </c>
      <c r="DM263" s="190">
        <v>262.72000000000003</v>
      </c>
      <c r="DN263" s="212">
        <v>262.72000000000003</v>
      </c>
      <c r="DO263" s="190">
        <v>273.52</v>
      </c>
      <c r="DP263" s="190">
        <v>273.52</v>
      </c>
      <c r="DQ263" s="190">
        <v>273.52</v>
      </c>
      <c r="DR263" s="212">
        <v>273.52</v>
      </c>
      <c r="DS263" s="150"/>
      <c r="DT263" s="190">
        <v>267</v>
      </c>
      <c r="DU263" s="190">
        <v>285</v>
      </c>
      <c r="DV263" s="190">
        <v>215</v>
      </c>
      <c r="DW263" s="190">
        <v>210</v>
      </c>
      <c r="DX263" s="190"/>
      <c r="DY263" s="190"/>
      <c r="DZ263" s="190"/>
      <c r="EA263" s="190"/>
      <c r="EB263" s="190"/>
      <c r="EC263" s="190"/>
      <c r="ED263" s="190">
        <v>210</v>
      </c>
      <c r="EE263" s="190">
        <v>189</v>
      </c>
      <c r="EF263" s="190">
        <v>173</v>
      </c>
      <c r="EG263" s="190">
        <v>163</v>
      </c>
      <c r="EH263" s="212">
        <v>155</v>
      </c>
      <c r="EI263" s="213"/>
      <c r="EJ263" s="211">
        <v>35</v>
      </c>
      <c r="EK263" s="190">
        <v>35</v>
      </c>
      <c r="EL263" s="190">
        <v>40</v>
      </c>
      <c r="EM263" s="190">
        <v>40</v>
      </c>
      <c r="EN263" s="190"/>
      <c r="EO263" s="190"/>
      <c r="EP263" s="190"/>
      <c r="EQ263" s="190"/>
      <c r="ER263" s="190"/>
      <c r="ES263" s="190"/>
      <c r="ET263" s="190">
        <v>40</v>
      </c>
      <c r="EU263" s="190">
        <v>40</v>
      </c>
      <c r="EV263" s="190">
        <v>40</v>
      </c>
      <c r="EW263" s="190">
        <v>35</v>
      </c>
      <c r="EX263" s="212">
        <v>30</v>
      </c>
      <c r="EY263" s="211"/>
      <c r="EZ263" s="75">
        <f t="shared" si="223"/>
        <v>-1.3413147101208292E-2</v>
      </c>
      <c r="FA263" s="89">
        <f t="shared" si="228"/>
        <v>-0.1</v>
      </c>
      <c r="FB263" s="212"/>
      <c r="FC263" s="213">
        <f t="shared" si="207"/>
        <v>15</v>
      </c>
      <c r="FD263" s="213">
        <f t="shared" si="208"/>
        <v>15</v>
      </c>
      <c r="FE263" s="213">
        <f t="shared" si="209"/>
        <v>20</v>
      </c>
      <c r="FF263" s="213">
        <f t="shared" si="210"/>
        <v>20</v>
      </c>
      <c r="FG263" s="213"/>
      <c r="FH263" s="213"/>
      <c r="FI263" s="213"/>
      <c r="FJ263" s="213"/>
      <c r="FK263" s="213"/>
      <c r="FL263" s="213"/>
      <c r="FM263" s="213">
        <f t="shared" si="211"/>
        <v>20</v>
      </c>
      <c r="FN263" s="213">
        <f t="shared" si="212"/>
        <v>20</v>
      </c>
      <c r="FO263" s="213">
        <f t="shared" si="213"/>
        <v>20</v>
      </c>
      <c r="FP263" s="213">
        <f t="shared" si="214"/>
        <v>15</v>
      </c>
      <c r="FQ263" s="213">
        <f t="shared" si="215"/>
        <v>10</v>
      </c>
      <c r="FR263" s="213"/>
      <c r="FS263" s="211">
        <v>0</v>
      </c>
      <c r="FT263" s="190">
        <v>0</v>
      </c>
      <c r="FU263" s="190">
        <v>0</v>
      </c>
      <c r="FV263" s="190">
        <v>0</v>
      </c>
      <c r="FW263" s="190" t="s">
        <v>13</v>
      </c>
      <c r="FX263" s="190" t="s">
        <v>13</v>
      </c>
      <c r="FY263" s="190" t="s">
        <v>13</v>
      </c>
      <c r="FZ263" s="190" t="s">
        <v>13</v>
      </c>
      <c r="GA263" s="190" t="s">
        <v>13</v>
      </c>
      <c r="GB263" s="190" t="s">
        <v>13</v>
      </c>
      <c r="GC263" s="190">
        <v>0</v>
      </c>
      <c r="GD263" s="190">
        <v>0</v>
      </c>
      <c r="GE263" s="190">
        <v>0</v>
      </c>
      <c r="GF263" s="190">
        <v>0</v>
      </c>
      <c r="GG263" s="212">
        <v>0</v>
      </c>
    </row>
    <row r="264" spans="2:189">
      <c r="B264" s="33">
        <v>43760</v>
      </c>
      <c r="C264" s="30" t="s">
        <v>23</v>
      </c>
      <c r="D264" s="30">
        <v>2019</v>
      </c>
      <c r="E264" s="30" t="str">
        <f t="shared" ref="E264" si="247">D264&amp;C264</f>
        <v>2019S43</v>
      </c>
      <c r="F264" s="30" t="str">
        <f t="shared" si="133"/>
        <v>102019</v>
      </c>
      <c r="G264" s="208" t="str">
        <f>VLOOKUP(Horizontal!$C264&amp;Horizontal!$B264&amp;Horizontal!G$11,Vertical!$E:$O,G$10,0)</f>
        <v>-3,74</v>
      </c>
      <c r="H264" s="207">
        <f>(VLOOKUP(Horizontal!$C264&amp;Horizontal!$B264&amp;Horizontal!H$11,Vertical!$E:$O,H$10,0))+0</f>
        <v>267.89999999999998</v>
      </c>
      <c r="I264" s="207">
        <f>(VLOOKUP(Horizontal!$C264&amp;Horizontal!$B264&amp;Horizontal!I$11,Vertical!$E:$O,I$10,0))+0</f>
        <v>278.52999999999997</v>
      </c>
      <c r="J264" s="207">
        <f>(VLOOKUP(Horizontal!$C264&amp;Horizontal!$B264&amp;Horizontal!J$11,Vertical!$E:$O,J$10,0))+0</f>
        <v>212.97</v>
      </c>
      <c r="K264" s="207">
        <f>(VLOOKUP(Horizontal!$C264&amp;Horizontal!$B264&amp;Horizontal!K$11,Vertical!$E:$O,K$10,0))+0</f>
        <v>208.88</v>
      </c>
      <c r="L264" s="207">
        <f>(VLOOKUP(Horizontal!$C264&amp;Horizontal!$B264&amp;Horizontal!L$11,Vertical!$E:$O,L$10,0))+0</f>
        <v>205.17</v>
      </c>
      <c r="M264" s="207">
        <f>(VLOOKUP(Horizontal!$C264&amp;Horizontal!$B264&amp;Horizontal!M$11,Vertical!$E:$O,M$10,0))+0</f>
        <v>185.37</v>
      </c>
      <c r="N264" s="207">
        <f>(VLOOKUP(Horizontal!$C264&amp;Horizontal!$B264&amp;Horizontal!N$11,Vertical!$E:$O,N$10,0))+0</f>
        <v>169.62</v>
      </c>
      <c r="O264" s="207">
        <f>(VLOOKUP(Horizontal!$C264&amp;Horizontal!$B264&amp;Horizontal!O$11,Vertical!$E:$O,O$10,0))+0</f>
        <v>157.46</v>
      </c>
      <c r="P264" s="209">
        <f>(VLOOKUP(Horizontal!$C264&amp;Horizontal!$B264&amp;Horizontal!P$11,Vertical!$E:$O,P$10,0))+0</f>
        <v>151.94999999999999</v>
      </c>
      <c r="Q264" s="210">
        <f>(VLOOKUP(Horizontal!$C264&amp;Horizontal!$B264&amp;Horizontal!Q$11,Vertical!$E:$O,Q$10,0))+0</f>
        <v>55</v>
      </c>
      <c r="R264" s="207">
        <f>(VLOOKUP(Horizontal!$C264&amp;Horizontal!$B264&amp;Horizontal!R$11,Vertical!$E:$O,R$10,0))+0</f>
        <v>64</v>
      </c>
      <c r="S264" s="207">
        <f>(VLOOKUP(Horizontal!$C264&amp;Horizontal!$B264&amp;Horizontal!S$11,Vertical!$E:$O,S$10,0))+0</f>
        <v>62</v>
      </c>
      <c r="T264" s="207">
        <f>(VLOOKUP(Horizontal!$C264&amp;Horizontal!$B264&amp;Horizontal!T$11,Vertical!$E:$O,T$10,0))+0</f>
        <v>46</v>
      </c>
      <c r="U264" s="207">
        <f>(VLOOKUP(Horizontal!$C264&amp;Horizontal!$B264&amp;Horizontal!U$11,Vertical!$E:$O,U$10,0))+0</f>
        <v>45</v>
      </c>
      <c r="V264" s="207">
        <f>(VLOOKUP(Horizontal!$C264&amp;Horizontal!$B264&amp;Horizontal!V$11,Vertical!$E:$O,V$10,0))+0</f>
        <v>41</v>
      </c>
      <c r="W264" s="207">
        <f>(VLOOKUP(Horizontal!$C264&amp;Horizontal!$B264&amp;Horizontal!W$11,Vertical!$E:$O,W$10,0))+0</f>
        <v>34</v>
      </c>
      <c r="X264" s="207">
        <f>(VLOOKUP(Horizontal!$C264&amp;Horizontal!$B264&amp;Horizontal!X$11,Vertical!$E:$O,X$10,0))+0</f>
        <v>29</v>
      </c>
      <c r="Y264" s="209">
        <f>(VLOOKUP(Horizontal!$C264&amp;Horizontal!$B264&amp;Horizontal!Y$11,Vertical!$E:$O,Y$10,0))+0</f>
        <v>24</v>
      </c>
      <c r="Z264" s="210">
        <f>(VLOOKUP(Horizontal!$C264&amp;Horizontal!$B264&amp;Horizontal!Z$11,Vertical!$E:$O,Z$10,0))+0</f>
        <v>58.54</v>
      </c>
      <c r="AA264" s="207">
        <f>(VLOOKUP(Horizontal!$C264&amp;Horizontal!$B264&amp;Horizontal!AA$11,Vertical!$E:$O,AA$10,0))+0</f>
        <v>94.59</v>
      </c>
      <c r="AB264" s="207">
        <f>(VLOOKUP(Horizontal!$C264&amp;Horizontal!$B264&amp;Horizontal!AB$11,Vertical!$E:$O,AB$10,0))+0</f>
        <v>80</v>
      </c>
      <c r="AC264" s="207">
        <f>(VLOOKUP(Horizontal!$C264&amp;Horizontal!$B264&amp;Horizontal!AC$11,Vertical!$E:$O,AC$10,0))+0</f>
        <v>66.67</v>
      </c>
      <c r="AD264" s="207">
        <f>(VLOOKUP(Horizontal!$C264&amp;Horizontal!$B264&amp;Horizontal!AD$11,Vertical!$E:$O,AD$10,0))+0</f>
        <v>52.38</v>
      </c>
      <c r="AE264" s="207">
        <f>(VLOOKUP(Horizontal!$C264&amp;Horizontal!$B264&amp;Horizontal!AE$11,Vertical!$E:$O,AE$10,0))+0</f>
        <v>17.07</v>
      </c>
      <c r="AF264" s="207">
        <f>(VLOOKUP(Horizontal!$C264&amp;Horizontal!$B264&amp;Horizontal!AF$11,Vertical!$E:$O,AF$10,0))+0</f>
        <v>19.510000000000002</v>
      </c>
      <c r="AG264" s="207">
        <f>(VLOOKUP(Horizontal!$C264&amp;Horizontal!$B264&amp;Horizontal!AG$11,Vertical!$E:$O,AG$10,0))+0</f>
        <v>25.64</v>
      </c>
      <c r="AH264" s="209">
        <f>(VLOOKUP(Horizontal!$C264&amp;Horizontal!$B264&amp;Horizontal!AH$11,Vertical!$E:$O,AH$10,0))+0</f>
        <v>20.51</v>
      </c>
      <c r="AI264" s="210">
        <f>(VLOOKUP(Horizontal!$C264&amp;Horizontal!$B264&amp;Horizontal!AI$11,Vertical!$E:$O,AI$10,0))+0</f>
        <v>17.07</v>
      </c>
      <c r="AJ264" s="207">
        <f>(VLOOKUP(Horizontal!$C264&amp;Horizontal!$B264&amp;Horizontal!AJ$11,Vertical!$E:$O,AJ$10,0))+0</f>
        <v>0</v>
      </c>
      <c r="AK264" s="207">
        <f>(VLOOKUP(Horizontal!$C264&amp;Horizontal!$B264&amp;Horizontal!AK$11,Vertical!$E:$O,AK$10,0))+0</f>
        <v>2.5</v>
      </c>
      <c r="AL264" s="207">
        <f>(VLOOKUP(Horizontal!$C264&amp;Horizontal!$B264&amp;Horizontal!AL$11,Vertical!$E:$O,AL$10,0))+0</f>
        <v>10.26</v>
      </c>
      <c r="AM264" s="207">
        <f>(VLOOKUP(Horizontal!$C264&amp;Horizontal!$B264&amp;Horizontal!AM$11,Vertical!$E:$O,AM$10,0))+0</f>
        <v>19.05</v>
      </c>
      <c r="AN264" s="207">
        <f>(VLOOKUP(Horizontal!$C264&amp;Horizontal!$B264&amp;Horizontal!AN$11,Vertical!$E:$O,AN$10,0))+0</f>
        <v>39.020000000000003</v>
      </c>
      <c r="AO264" s="207">
        <f>(VLOOKUP(Horizontal!$C264&amp;Horizontal!$B264&amp;Horizontal!AO$11,Vertical!$E:$O,AO$10,0))+0</f>
        <v>56.1</v>
      </c>
      <c r="AP264" s="207">
        <f>(VLOOKUP(Horizontal!$C264&amp;Horizontal!$B264&amp;Horizontal!AP$11,Vertical!$E:$O,AP$10,0))+0</f>
        <v>48.72</v>
      </c>
      <c r="AQ264" s="209">
        <f>(VLOOKUP(Horizontal!$C264&amp;Horizontal!$B264&amp;Horizontal!AQ$11,Vertical!$E:$O,AQ$10,0))+0</f>
        <v>53.85</v>
      </c>
      <c r="AR264" s="210">
        <f>(VLOOKUP(Horizontal!$C264&amp;Horizontal!$B264&amp;Horizontal!AR$11,Vertical!$E:$O,AR$10,0))+0</f>
        <v>24.39</v>
      </c>
      <c r="AS264" s="207">
        <f>(VLOOKUP(Horizontal!$C264&amp;Horizontal!$B264&amp;Horizontal!AS$11,Vertical!$E:$O,AS$10,0))+0</f>
        <v>5.41</v>
      </c>
      <c r="AT264" s="207">
        <f>(VLOOKUP(Horizontal!$C264&amp;Horizontal!$B264&amp;Horizontal!AT$11,Vertical!$E:$O,AT$10,0))+0</f>
        <v>17.5</v>
      </c>
      <c r="AU264" s="207">
        <f>(VLOOKUP(Horizontal!$C264&amp;Horizontal!$B264&amp;Horizontal!AU$11,Vertical!$E:$O,AU$10,0))+0</f>
        <v>23.08</v>
      </c>
      <c r="AV264" s="207">
        <f>(VLOOKUP(Horizontal!$C264&amp;Horizontal!$B264&amp;Horizontal!AV$11,Vertical!$E:$O,AV$10,0))+0</f>
        <v>28.57</v>
      </c>
      <c r="AW264" s="207">
        <f>(VLOOKUP(Horizontal!$C264&amp;Horizontal!$B264&amp;Horizontal!AW$11,Vertical!$E:$O,AW$10,0))+0</f>
        <v>43.9</v>
      </c>
      <c r="AX264" s="207">
        <f>(VLOOKUP(Horizontal!$C264&amp;Horizontal!$B264&amp;Horizontal!AX$11,Vertical!$E:$O,AX$10,0))+0</f>
        <v>24.39</v>
      </c>
      <c r="AY264" s="207">
        <f>(VLOOKUP(Horizontal!$C264&amp;Horizontal!$B264&amp;Horizontal!AY$11,Vertical!$E:$O,AY$10,0))+0</f>
        <v>25.64</v>
      </c>
      <c r="AZ264" s="209">
        <f>(VLOOKUP(Horizontal!$C264&amp;Horizontal!$B264&amp;Horizontal!AZ$11,Vertical!$E:$O,AZ$10,0))+0</f>
        <v>25.64</v>
      </c>
      <c r="BA264" s="208">
        <f>(VLOOKUP(Horizontal!$C264&amp;Horizontal!$B264&amp;Horizontal!BA$11,Vertical!$E:$O,BA$10,0))+0</f>
        <v>36.369999999999997</v>
      </c>
      <c r="BB264" s="210">
        <f>(VLOOKUP(Horizontal!$C264&amp;Horizontal!$B264&amp;Horizontal!BB$11,Vertical!$E:$O,BB$10,0))+0</f>
        <v>303.2</v>
      </c>
      <c r="BC264" s="207">
        <f>(VLOOKUP(Horizontal!$C264&amp;Horizontal!$B264&amp;Horizontal!BC$11,Vertical!$E:$O,BC$10,0))+0</f>
        <v>314.49</v>
      </c>
      <c r="BD264" s="207">
        <f>(VLOOKUP(Horizontal!$C264&amp;Horizontal!$B264&amp;Horizontal!BD$11,Vertical!$E:$O,BD$10,0))+0</f>
        <v>249.72</v>
      </c>
      <c r="BE264" s="207">
        <f>(VLOOKUP(Horizontal!$C264&amp;Horizontal!$B264&amp;Horizontal!BE$11,Vertical!$E:$O,BE$10,0))+0</f>
        <v>248.97</v>
      </c>
      <c r="BF264" s="207">
        <f>(VLOOKUP(Horizontal!$C264&amp;Horizontal!$B264&amp;Horizontal!BF$11,Vertical!$E:$O,BF$10,0))+0</f>
        <v>243.02</v>
      </c>
      <c r="BG264" s="207">
        <f>(VLOOKUP(Horizontal!$C264&amp;Horizontal!$B264&amp;Horizontal!BG$11,Vertical!$E:$O,BG$10,0))+0</f>
        <v>220.87</v>
      </c>
      <c r="BH264" s="207">
        <f>(VLOOKUP(Horizontal!$C264&amp;Horizontal!$B264&amp;Horizontal!BH$11,Vertical!$E:$O,BH$10,0))+0</f>
        <v>204.61</v>
      </c>
      <c r="BI264" s="207">
        <f>(VLOOKUP(Horizontal!$C264&amp;Horizontal!$B264&amp;Horizontal!BI$11,Vertical!$E:$O,BI$10,0))+0</f>
        <v>191.83</v>
      </c>
      <c r="BJ264" s="209">
        <f>(VLOOKUP(Horizontal!$C264&amp;Horizontal!$B264&amp;Horizontal!BJ$11,Vertical!$E:$O,BJ$10,0))+0</f>
        <v>185.58</v>
      </c>
      <c r="BK264" s="210">
        <f>(VLOOKUP(Horizontal!$C264&amp;Horizontal!$B264&amp;Horizontal!BK$11,Vertical!$E:$O,BK$10,0))+0</f>
        <v>51</v>
      </c>
      <c r="BL264" s="207">
        <f>(VLOOKUP(Horizontal!$C264&amp;Horizontal!$B264&amp;Horizontal!BL$11,Vertical!$E:$O,BL$10,0))+0</f>
        <v>49</v>
      </c>
      <c r="BM264" s="207">
        <f>(VLOOKUP(Horizontal!$C264&amp;Horizontal!$B264&amp;Horizontal!BM$11,Vertical!$E:$O,BM$10,0))+0</f>
        <v>46</v>
      </c>
      <c r="BN264" s="207">
        <f>(VLOOKUP(Horizontal!$C264&amp;Horizontal!$B264&amp;Horizontal!BN$11,Vertical!$E:$O,BN$10,0))+0</f>
        <v>42</v>
      </c>
      <c r="BO264" s="207">
        <f>(VLOOKUP(Horizontal!$C264&amp;Horizontal!$B264&amp;Horizontal!BO$11,Vertical!$E:$O,BO$10,0))+0</f>
        <v>43</v>
      </c>
      <c r="BP264" s="207">
        <f>(VLOOKUP(Horizontal!$C264&amp;Horizontal!$B264&amp;Horizontal!BP$11,Vertical!$E:$O,BP$10,0))+0</f>
        <v>40</v>
      </c>
      <c r="BQ264" s="207">
        <f>(VLOOKUP(Horizontal!$C264&amp;Horizontal!$B264&amp;Horizontal!BQ$11,Vertical!$E:$O,BQ$10,0))+0</f>
        <v>34</v>
      </c>
      <c r="BR264" s="207">
        <f>(VLOOKUP(Horizontal!$C264&amp;Horizontal!$B264&amp;Horizontal!BR$11,Vertical!$E:$O,BR$10,0))+0</f>
        <v>32</v>
      </c>
      <c r="BS264" s="209">
        <f>(VLOOKUP(Horizontal!$C264&amp;Horizontal!$B264&amp;Horizontal!BS$11,Vertical!$E:$O,BS$10,0))+0</f>
        <v>27</v>
      </c>
      <c r="BT264" s="210">
        <f>(VLOOKUP(Horizontal!$C264&amp;Horizontal!$B264&amp;Horizontal!BT$11,Vertical!$E:$O,BT$10,0))+0</f>
        <v>36.67</v>
      </c>
      <c r="BU264" s="207">
        <f>(VLOOKUP(Horizontal!$C264&amp;Horizontal!$B264&amp;Horizontal!BU$11,Vertical!$E:$O,BU$10,0))+0</f>
        <v>75.86</v>
      </c>
      <c r="BV264" s="207">
        <f>(VLOOKUP(Horizontal!$C264&amp;Horizontal!$B264&amp;Horizontal!BV$11,Vertical!$E:$O,BV$10,0))+0</f>
        <v>75.760000000000005</v>
      </c>
      <c r="BW264" s="207">
        <f>(VLOOKUP(Horizontal!$C264&amp;Horizontal!$B264&amp;Horizontal!BW$11,Vertical!$E:$O,BW$10,0))+0</f>
        <v>46.43</v>
      </c>
      <c r="BX264" s="207">
        <f>(VLOOKUP(Horizontal!$C264&amp;Horizontal!$B264&amp;Horizontal!BX$11,Vertical!$E:$O,BX$10,0))+0</f>
        <v>44.12</v>
      </c>
      <c r="BY264" s="207">
        <f>(VLOOKUP(Horizontal!$C264&amp;Horizontal!$B264&amp;Horizontal!BY$11,Vertical!$E:$O,BY$10,0))+0</f>
        <v>15.63</v>
      </c>
      <c r="BZ264" s="207">
        <f>(VLOOKUP(Horizontal!$C264&amp;Horizontal!$B264&amp;Horizontal!BZ$11,Vertical!$E:$O,BZ$10,0))+0</f>
        <v>12.9</v>
      </c>
      <c r="CA264" s="207">
        <f>(VLOOKUP(Horizontal!$C264&amp;Horizontal!$B264&amp;Horizontal!CA$11,Vertical!$E:$O,CA$10,0))+0</f>
        <v>29.41</v>
      </c>
      <c r="CB264" s="209">
        <f>(VLOOKUP(Horizontal!$C264&amp;Horizontal!$B264&amp;Horizontal!CB$11,Vertical!$E:$O,CB$10,0))+0</f>
        <v>28.13</v>
      </c>
      <c r="CC264" s="210">
        <f>(VLOOKUP(Horizontal!$C264&amp;Horizontal!$B264&amp;Horizontal!CC$11,Vertical!$E:$O,CC$10,0))+0</f>
        <v>30</v>
      </c>
      <c r="CD264" s="207">
        <f>(VLOOKUP(Horizontal!$C264&amp;Horizontal!$B264&amp;Horizontal!CD$11,Vertical!$E:$O,CD$10,0))+0</f>
        <v>0</v>
      </c>
      <c r="CE264" s="207">
        <f>(VLOOKUP(Horizontal!$C264&amp;Horizontal!$B264&amp;Horizontal!CE$11,Vertical!$E:$O,CE$10,0))+0</f>
        <v>6.06</v>
      </c>
      <c r="CF264" s="207">
        <f>(VLOOKUP(Horizontal!$C264&amp;Horizontal!$B264&amp;Horizontal!CF$11,Vertical!$E:$O,CF$10,0))+0</f>
        <v>17.86</v>
      </c>
      <c r="CG264" s="207">
        <f>(VLOOKUP(Horizontal!$C264&amp;Horizontal!$B264&amp;Horizontal!CG$11,Vertical!$E:$O,CG$10,0))+0</f>
        <v>14.71</v>
      </c>
      <c r="CH264" s="207">
        <f>(VLOOKUP(Horizontal!$C264&amp;Horizontal!$B264&amp;Horizontal!CH$11,Vertical!$E:$O,CH$10,0))+0</f>
        <v>40.630000000000003</v>
      </c>
      <c r="CI264" s="207">
        <f>(VLOOKUP(Horizontal!$C264&amp;Horizontal!$B264&amp;Horizontal!CI$11,Vertical!$E:$O,CI$10,0))+0</f>
        <v>51.61</v>
      </c>
      <c r="CJ264" s="207">
        <f>(VLOOKUP(Horizontal!$C264&amp;Horizontal!$B264&amp;Horizontal!CJ$11,Vertical!$E:$O,CJ$10,0))+0</f>
        <v>44.12</v>
      </c>
      <c r="CK264" s="209">
        <f>(VLOOKUP(Horizontal!$C264&amp;Horizontal!$B264&amp;Horizontal!CK$11,Vertical!$E:$O,CK$10,0))+0</f>
        <v>37.5</v>
      </c>
      <c r="CL264" s="210">
        <f>(VLOOKUP(Horizontal!$C264&amp;Horizontal!$B264&amp;Horizontal!CL$11,Vertical!$E:$O,CL$10,0))+0</f>
        <v>33.33</v>
      </c>
      <c r="CM264" s="207">
        <f>(VLOOKUP(Horizontal!$C264&amp;Horizontal!$B264&amp;Horizontal!CM$11,Vertical!$E:$O,CM$10,0))+0</f>
        <v>24.14</v>
      </c>
      <c r="CN264" s="207">
        <f>(VLOOKUP(Horizontal!$C264&amp;Horizontal!$B264&amp;Horizontal!CN$11,Vertical!$E:$O,CN$10,0))+0</f>
        <v>18.18</v>
      </c>
      <c r="CO264" s="207">
        <f>(VLOOKUP(Horizontal!$C264&amp;Horizontal!$B264&amp;Horizontal!CO$11,Vertical!$E:$O,CO$10,0))+0</f>
        <v>35.71</v>
      </c>
      <c r="CP264" s="207">
        <f>(VLOOKUP(Horizontal!$C264&amp;Horizontal!$B264&amp;Horizontal!CP$11,Vertical!$E:$O,CP$10,0))+0</f>
        <v>41.18</v>
      </c>
      <c r="CQ264" s="207">
        <f>(VLOOKUP(Horizontal!$C264&amp;Horizontal!$B264&amp;Horizontal!CQ$11,Vertical!$E:$O,CQ$10,0))+0</f>
        <v>43.75</v>
      </c>
      <c r="CR264" s="207">
        <f>(VLOOKUP(Horizontal!$C264&amp;Horizontal!$B264&amp;Horizontal!CR$11,Vertical!$E:$O,CR$10,0))+0</f>
        <v>35.479999999999997</v>
      </c>
      <c r="CS264" s="207">
        <f>(VLOOKUP(Horizontal!$C264&amp;Horizontal!$B264&amp;Horizontal!CS$11,Vertical!$E:$O,CS$10,0))+0</f>
        <v>26.47</v>
      </c>
      <c r="CT264" s="207">
        <f>(VLOOKUP(Horizontal!$C264&amp;Horizontal!$B264&amp;Horizontal!CT$11,Vertical!$E:$O,CT$10,0))+0</f>
        <v>34.380000000000003</v>
      </c>
      <c r="CU264" s="150"/>
      <c r="CV264" s="211">
        <f t="shared" si="174"/>
        <v>35.300000000000011</v>
      </c>
      <c r="CW264" s="190">
        <f t="shared" si="175"/>
        <v>35.960000000000036</v>
      </c>
      <c r="CX264" s="190">
        <f t="shared" si="176"/>
        <v>36.75</v>
      </c>
      <c r="CY264" s="190">
        <f t="shared" si="177"/>
        <v>40.090000000000003</v>
      </c>
      <c r="CZ264" s="190">
        <f t="shared" si="178"/>
        <v>37.850000000000023</v>
      </c>
      <c r="DA264" s="190">
        <f t="shared" si="179"/>
        <v>35.5</v>
      </c>
      <c r="DB264" s="190">
        <f t="shared" si="180"/>
        <v>34.990000000000009</v>
      </c>
      <c r="DC264" s="190">
        <f t="shared" si="181"/>
        <v>34.370000000000005</v>
      </c>
      <c r="DD264" s="212">
        <f t="shared" si="182"/>
        <v>33.630000000000024</v>
      </c>
      <c r="DE264" s="9">
        <v>170</v>
      </c>
      <c r="DF264" s="212">
        <f t="shared" si="183"/>
        <v>-59.442789598108646</v>
      </c>
      <c r="DG264" s="264"/>
      <c r="DH264" s="265"/>
      <c r="DI264" s="265"/>
      <c r="DJ264" s="266"/>
      <c r="DK264" s="190">
        <v>265.13</v>
      </c>
      <c r="DL264" s="190">
        <v>265.13</v>
      </c>
      <c r="DM264" s="190">
        <v>265.13</v>
      </c>
      <c r="DN264" s="212">
        <v>265.13</v>
      </c>
      <c r="DO264" s="190">
        <v>273.51</v>
      </c>
      <c r="DP264" s="190">
        <v>273.51</v>
      </c>
      <c r="DQ264" s="190">
        <v>273.51</v>
      </c>
      <c r="DR264" s="212">
        <v>273.51</v>
      </c>
      <c r="DS264" s="150"/>
      <c r="DT264" s="190">
        <v>270</v>
      </c>
      <c r="DU264" s="190">
        <v>281</v>
      </c>
      <c r="DV264" s="190">
        <v>211</v>
      </c>
      <c r="DW264" s="190">
        <v>205</v>
      </c>
      <c r="DX264" s="190"/>
      <c r="DY264" s="190"/>
      <c r="DZ264" s="190"/>
      <c r="EA264" s="190"/>
      <c r="EB264" s="190"/>
      <c r="EC264" s="190"/>
      <c r="ED264" s="190">
        <v>205</v>
      </c>
      <c r="EE264" s="190">
        <v>186</v>
      </c>
      <c r="EF264" s="190">
        <v>168</v>
      </c>
      <c r="EG264" s="190">
        <v>157</v>
      </c>
      <c r="EH264" s="212">
        <v>151</v>
      </c>
      <c r="EI264" s="213"/>
      <c r="EJ264" s="211">
        <v>35</v>
      </c>
      <c r="EK264" s="190">
        <v>35</v>
      </c>
      <c r="EL264" s="190">
        <v>40</v>
      </c>
      <c r="EM264" s="190">
        <v>40</v>
      </c>
      <c r="EN264" s="190"/>
      <c r="EO264" s="190"/>
      <c r="EP264" s="190"/>
      <c r="EQ264" s="190"/>
      <c r="ER264" s="190"/>
      <c r="ES264" s="190"/>
      <c r="ET264" s="190">
        <v>40</v>
      </c>
      <c r="EU264" s="190">
        <v>35</v>
      </c>
      <c r="EV264" s="190">
        <v>35</v>
      </c>
      <c r="EW264" s="190">
        <v>35</v>
      </c>
      <c r="EX264" s="212">
        <v>35</v>
      </c>
      <c r="EY264" s="211"/>
      <c r="EZ264" s="75">
        <f t="shared" si="223"/>
        <v>-1.3662599547015417E-2</v>
      </c>
      <c r="FA264" s="89">
        <f t="shared" si="228"/>
        <v>-0.1</v>
      </c>
      <c r="FB264" s="212"/>
      <c r="FC264" s="213">
        <f t="shared" si="207"/>
        <v>15</v>
      </c>
      <c r="FD264" s="213">
        <f t="shared" si="208"/>
        <v>15</v>
      </c>
      <c r="FE264" s="213">
        <f t="shared" si="209"/>
        <v>20</v>
      </c>
      <c r="FF264" s="213">
        <f t="shared" si="210"/>
        <v>20</v>
      </c>
      <c r="FG264" s="213"/>
      <c r="FH264" s="213"/>
      <c r="FI264" s="213"/>
      <c r="FJ264" s="213"/>
      <c r="FK264" s="213"/>
      <c r="FL264" s="213"/>
      <c r="FM264" s="213">
        <f t="shared" si="211"/>
        <v>20</v>
      </c>
      <c r="FN264" s="213">
        <f t="shared" si="212"/>
        <v>15</v>
      </c>
      <c r="FO264" s="213">
        <f t="shared" si="213"/>
        <v>15</v>
      </c>
      <c r="FP264" s="213">
        <f t="shared" si="214"/>
        <v>15</v>
      </c>
      <c r="FQ264" s="213">
        <f t="shared" si="215"/>
        <v>15</v>
      </c>
      <c r="FR264" s="213"/>
      <c r="FS264" s="211">
        <v>0</v>
      </c>
      <c r="FT264" s="190">
        <v>0</v>
      </c>
      <c r="FU264" s="190">
        <v>0</v>
      </c>
      <c r="FV264" s="190">
        <v>0</v>
      </c>
      <c r="FW264" s="190" t="s">
        <v>13</v>
      </c>
      <c r="FX264" s="190" t="s">
        <v>13</v>
      </c>
      <c r="FY264" s="190" t="s">
        <v>13</v>
      </c>
      <c r="FZ264" s="190" t="s">
        <v>13</v>
      </c>
      <c r="GA264" s="190" t="s">
        <v>13</v>
      </c>
      <c r="GB264" s="190" t="s">
        <v>13</v>
      </c>
      <c r="GC264" s="190">
        <v>0</v>
      </c>
      <c r="GD264" s="190">
        <v>0</v>
      </c>
      <c r="GE264" s="190">
        <v>0</v>
      </c>
      <c r="GF264" s="190">
        <v>0</v>
      </c>
      <c r="GG264" s="212">
        <v>0</v>
      </c>
    </row>
    <row r="265" spans="2:189">
      <c r="B265" s="33">
        <v>43767</v>
      </c>
      <c r="C265" s="30" t="s">
        <v>22</v>
      </c>
      <c r="D265" s="30">
        <v>2019</v>
      </c>
      <c r="E265" s="30" t="str">
        <f t="shared" ref="E265" si="248">D265&amp;C265</f>
        <v>2019S44</v>
      </c>
      <c r="F265" s="30" t="str">
        <f t="shared" si="133"/>
        <v>10Final2019</v>
      </c>
      <c r="G265" s="208" t="str">
        <f>VLOOKUP(Horizontal!$C265&amp;Horizontal!$B265&amp;Horizontal!G$11,Vertical!$E:$O,G$10,0)</f>
        <v>-3,58</v>
      </c>
      <c r="H265" s="207">
        <f>(VLOOKUP(Horizontal!$C265&amp;Horizontal!$B265&amp;Horizontal!H$11,Vertical!$E:$O,H$10,0))+0</f>
        <v>270.18</v>
      </c>
      <c r="I265" s="207">
        <f>(VLOOKUP(Horizontal!$C265&amp;Horizontal!$B265&amp;Horizontal!I$11,Vertical!$E:$O,I$10,0))+0</f>
        <v>310.75</v>
      </c>
      <c r="J265" s="207">
        <f>(VLOOKUP(Horizontal!$C265&amp;Horizontal!$B265&amp;Horizontal!J$11,Vertical!$E:$O,J$10,0))+0</f>
        <v>261.79000000000002</v>
      </c>
      <c r="K265" s="207">
        <f>(VLOOKUP(Horizontal!$C265&amp;Horizontal!$B265&amp;Horizontal!K$11,Vertical!$E:$O,K$10,0))+0</f>
        <v>224.33</v>
      </c>
      <c r="L265" s="207">
        <f>(VLOOKUP(Horizontal!$C265&amp;Horizontal!$B265&amp;Horizontal!L$11,Vertical!$E:$O,L$10,0))+0</f>
        <v>208.88</v>
      </c>
      <c r="M265" s="207">
        <f>(VLOOKUP(Horizontal!$C265&amp;Horizontal!$B265&amp;Horizontal!M$11,Vertical!$E:$O,M$10,0))+0</f>
        <v>186.79</v>
      </c>
      <c r="N265" s="207">
        <f>(VLOOKUP(Horizontal!$C265&amp;Horizontal!$B265&amp;Horizontal!N$11,Vertical!$E:$O,N$10,0))+0</f>
        <v>170.26</v>
      </c>
      <c r="O265" s="207">
        <f>(VLOOKUP(Horizontal!$C265&amp;Horizontal!$B265&amp;Horizontal!O$11,Vertical!$E:$O,O$10,0))+0</f>
        <v>158.43</v>
      </c>
      <c r="P265" s="209">
        <f>(VLOOKUP(Horizontal!$C265&amp;Horizontal!$B265&amp;Horizontal!P$11,Vertical!$E:$O,P$10,0))+0</f>
        <v>152.44</v>
      </c>
      <c r="Q265" s="210">
        <f>(VLOOKUP(Horizontal!$C265&amp;Horizontal!$B265&amp;Horizontal!Q$11,Vertical!$E:$O,Q$10,0))+0</f>
        <v>56</v>
      </c>
      <c r="R265" s="207">
        <f>(VLOOKUP(Horizontal!$C265&amp;Horizontal!$B265&amp;Horizontal!R$11,Vertical!$E:$O,R$10,0))+0</f>
        <v>66</v>
      </c>
      <c r="S265" s="207">
        <f>(VLOOKUP(Horizontal!$C265&amp;Horizontal!$B265&amp;Horizontal!S$11,Vertical!$E:$O,S$10,0))+0</f>
        <v>66</v>
      </c>
      <c r="T265" s="207">
        <f>(VLOOKUP(Horizontal!$C265&amp;Horizontal!$B265&amp;Horizontal!T$11,Vertical!$E:$O,T$10,0))+0</f>
        <v>50</v>
      </c>
      <c r="U265" s="207">
        <f>(VLOOKUP(Horizontal!$C265&amp;Horizontal!$B265&amp;Horizontal!U$11,Vertical!$E:$O,U$10,0))+0</f>
        <v>44</v>
      </c>
      <c r="V265" s="207">
        <f>(VLOOKUP(Horizontal!$C265&amp;Horizontal!$B265&amp;Horizontal!V$11,Vertical!$E:$O,V$10,0))+0</f>
        <v>41</v>
      </c>
      <c r="W265" s="207">
        <f>(VLOOKUP(Horizontal!$C265&amp;Horizontal!$B265&amp;Horizontal!W$11,Vertical!$E:$O,W$10,0))+0</f>
        <v>32</v>
      </c>
      <c r="X265" s="207">
        <f>(VLOOKUP(Horizontal!$C265&amp;Horizontal!$B265&amp;Horizontal!X$11,Vertical!$E:$O,X$10,0))+0</f>
        <v>25</v>
      </c>
      <c r="Y265" s="209">
        <f>(VLOOKUP(Horizontal!$C265&amp;Horizontal!$B265&amp;Horizontal!Y$11,Vertical!$E:$O,Y$10,0))+0</f>
        <v>24</v>
      </c>
      <c r="Z265" s="210">
        <f>(VLOOKUP(Horizontal!$C265&amp;Horizontal!$B265&amp;Horizontal!Z$11,Vertical!$E:$O,Z$10,0))+0</f>
        <v>3.13</v>
      </c>
      <c r="AA265" s="207">
        <f>(VLOOKUP(Horizontal!$C265&amp;Horizontal!$B265&amp;Horizontal!AA$11,Vertical!$E:$O,AA$10,0))+0</f>
        <v>0</v>
      </c>
      <c r="AB265" s="207">
        <f>(VLOOKUP(Horizontal!$C265&amp;Horizontal!$B265&amp;Horizontal!AB$11,Vertical!$E:$O,AB$10,0))+0</f>
        <v>0</v>
      </c>
      <c r="AC265" s="207">
        <f>(VLOOKUP(Horizontal!$C265&amp;Horizontal!$B265&amp;Horizontal!AC$11,Vertical!$E:$O,AC$10,0))+0</f>
        <v>0</v>
      </c>
      <c r="AD265" s="207">
        <f>(VLOOKUP(Horizontal!$C265&amp;Horizontal!$B265&amp;Horizontal!AD$11,Vertical!$E:$O,AD$10,0))+0</f>
        <v>3.13</v>
      </c>
      <c r="AE265" s="207">
        <f>(VLOOKUP(Horizontal!$C265&amp;Horizontal!$B265&amp;Horizontal!AE$11,Vertical!$E:$O,AE$10,0))+0</f>
        <v>14.71</v>
      </c>
      <c r="AF265" s="207">
        <f>(VLOOKUP(Horizontal!$C265&amp;Horizontal!$B265&amp;Horizontal!AF$11,Vertical!$E:$O,AF$10,0))+0</f>
        <v>27.78</v>
      </c>
      <c r="AG265" s="207">
        <f>(VLOOKUP(Horizontal!$C265&amp;Horizontal!$B265&amp;Horizontal!AG$11,Vertical!$E:$O,AG$10,0))+0</f>
        <v>19.440000000000001</v>
      </c>
      <c r="AH265" s="209">
        <f>(VLOOKUP(Horizontal!$C265&amp;Horizontal!$B265&amp;Horizontal!AH$11,Vertical!$E:$O,AH$10,0))+0</f>
        <v>25.71</v>
      </c>
      <c r="AI265" s="210">
        <f>(VLOOKUP(Horizontal!$C265&amp;Horizontal!$B265&amp;Horizontal!AI$11,Vertical!$E:$O,AI$10,0))+0</f>
        <v>9.3800000000000008</v>
      </c>
      <c r="AJ265" s="207">
        <f>(VLOOKUP(Horizontal!$C265&amp;Horizontal!$B265&amp;Horizontal!AJ$11,Vertical!$E:$O,AJ$10,0))+0</f>
        <v>0</v>
      </c>
      <c r="AK265" s="207">
        <f>(VLOOKUP(Horizontal!$C265&amp;Horizontal!$B265&amp;Horizontal!AK$11,Vertical!$E:$O,AK$10,0))+0</f>
        <v>0</v>
      </c>
      <c r="AL265" s="207">
        <f>(VLOOKUP(Horizontal!$C265&amp;Horizontal!$B265&amp;Horizontal!AL$11,Vertical!$E:$O,AL$10,0))+0</f>
        <v>0</v>
      </c>
      <c r="AM265" s="207">
        <f>(VLOOKUP(Horizontal!$C265&amp;Horizontal!$B265&amp;Horizontal!AM$11,Vertical!$E:$O,AM$10,0))+0</f>
        <v>15.63</v>
      </c>
      <c r="AN265" s="207">
        <f>(VLOOKUP(Horizontal!$C265&amp;Horizontal!$B265&amp;Horizontal!AN$11,Vertical!$E:$O,AN$10,0))+0</f>
        <v>35.29</v>
      </c>
      <c r="AO265" s="207">
        <f>(VLOOKUP(Horizontal!$C265&amp;Horizontal!$B265&amp;Horizontal!AO$11,Vertical!$E:$O,AO$10,0))+0</f>
        <v>36.11</v>
      </c>
      <c r="AP265" s="207">
        <f>(VLOOKUP(Horizontal!$C265&amp;Horizontal!$B265&amp;Horizontal!AP$11,Vertical!$E:$O,AP$10,0))+0</f>
        <v>38.89</v>
      </c>
      <c r="AQ265" s="209">
        <f>(VLOOKUP(Horizontal!$C265&amp;Horizontal!$B265&amp;Horizontal!AQ$11,Vertical!$E:$O,AQ$10,0))+0</f>
        <v>51.43</v>
      </c>
      <c r="AR265" s="210">
        <f>(VLOOKUP(Horizontal!$C265&amp;Horizontal!$B265&amp;Horizontal!AR$11,Vertical!$E:$O,AR$10,0))+0</f>
        <v>87.5</v>
      </c>
      <c r="AS265" s="207">
        <f>(VLOOKUP(Horizontal!$C265&amp;Horizontal!$B265&amp;Horizontal!AS$11,Vertical!$E:$O,AS$10,0))+0</f>
        <v>100</v>
      </c>
      <c r="AT265" s="207">
        <f>(VLOOKUP(Horizontal!$C265&amp;Horizontal!$B265&amp;Horizontal!AT$11,Vertical!$E:$O,AT$10,0))+0</f>
        <v>100</v>
      </c>
      <c r="AU265" s="207">
        <f>(VLOOKUP(Horizontal!$C265&amp;Horizontal!$B265&amp;Horizontal!AU$11,Vertical!$E:$O,AU$10,0))+0</f>
        <v>100</v>
      </c>
      <c r="AV265" s="207">
        <f>(VLOOKUP(Horizontal!$C265&amp;Horizontal!$B265&amp;Horizontal!AV$11,Vertical!$E:$O,AV$10,0))+0</f>
        <v>81.25</v>
      </c>
      <c r="AW265" s="207">
        <f>(VLOOKUP(Horizontal!$C265&amp;Horizontal!$B265&amp;Horizontal!AW$11,Vertical!$E:$O,AW$10,0))+0</f>
        <v>50</v>
      </c>
      <c r="AX265" s="207">
        <f>(VLOOKUP(Horizontal!$C265&amp;Horizontal!$B265&amp;Horizontal!AX$11,Vertical!$E:$O,AX$10,0))+0</f>
        <v>36.11</v>
      </c>
      <c r="AY265" s="207">
        <f>(VLOOKUP(Horizontal!$C265&amp;Horizontal!$B265&amp;Horizontal!AY$11,Vertical!$E:$O,AY$10,0))+0</f>
        <v>41.67</v>
      </c>
      <c r="AZ265" s="209">
        <f>(VLOOKUP(Horizontal!$C265&amp;Horizontal!$B265&amp;Horizontal!AZ$11,Vertical!$E:$O,AZ$10,0))+0</f>
        <v>22.86</v>
      </c>
      <c r="BA265" s="208">
        <f>(VLOOKUP(Horizontal!$C265&amp;Horizontal!$B265&amp;Horizontal!BA$11,Vertical!$E:$O,BA$10,0))+0</f>
        <v>36.380000000000003</v>
      </c>
      <c r="BB265" s="210">
        <f>(VLOOKUP(Horizontal!$C265&amp;Horizontal!$B265&amp;Horizontal!BB$11,Vertical!$E:$O,BB$10,0))+0</f>
        <v>306.41000000000003</v>
      </c>
      <c r="BC265" s="207">
        <f>(VLOOKUP(Horizontal!$C265&amp;Horizontal!$B265&amp;Horizontal!BC$11,Vertical!$E:$O,BC$10,0))+0</f>
        <v>346.87</v>
      </c>
      <c r="BD265" s="207">
        <f>(VLOOKUP(Horizontal!$C265&amp;Horizontal!$B265&amp;Horizontal!BD$11,Vertical!$E:$O,BD$10,0))+0</f>
        <v>298.55</v>
      </c>
      <c r="BE265" s="207">
        <f>(VLOOKUP(Horizontal!$C265&amp;Horizontal!$B265&amp;Horizontal!BE$11,Vertical!$E:$O,BE$10,0))+0</f>
        <v>263.3</v>
      </c>
      <c r="BF265" s="207">
        <f>(VLOOKUP(Horizontal!$C265&amp;Horizontal!$B265&amp;Horizontal!BF$11,Vertical!$E:$O,BF$10,0))+0</f>
        <v>246.8</v>
      </c>
      <c r="BG265" s="207">
        <f>(VLOOKUP(Horizontal!$C265&amp;Horizontal!$B265&amp;Horizontal!BG$11,Vertical!$E:$O,BG$10,0))+0</f>
        <v>222.16</v>
      </c>
      <c r="BH265" s="207">
        <f>(VLOOKUP(Horizontal!$C265&amp;Horizontal!$B265&amp;Horizontal!BH$11,Vertical!$E:$O,BH$10,0))+0</f>
        <v>205.03</v>
      </c>
      <c r="BI265" s="207">
        <f>(VLOOKUP(Horizontal!$C265&amp;Horizontal!$B265&amp;Horizontal!BI$11,Vertical!$E:$O,BI$10,0))+0</f>
        <v>192.06</v>
      </c>
      <c r="BJ265" s="209">
        <f>(VLOOKUP(Horizontal!$C265&amp;Horizontal!$B265&amp;Horizontal!BJ$11,Vertical!$E:$O,BJ$10,0))+0</f>
        <v>185.45</v>
      </c>
      <c r="BK265" s="210">
        <f>(VLOOKUP(Horizontal!$C265&amp;Horizontal!$B265&amp;Horizontal!BK$11,Vertical!$E:$O,BK$10,0))+0</f>
        <v>56</v>
      </c>
      <c r="BL265" s="207">
        <f>(VLOOKUP(Horizontal!$C265&amp;Horizontal!$B265&amp;Horizontal!BL$11,Vertical!$E:$O,BL$10,0))+0</f>
        <v>50</v>
      </c>
      <c r="BM265" s="207">
        <f>(VLOOKUP(Horizontal!$C265&amp;Horizontal!$B265&amp;Horizontal!BM$11,Vertical!$E:$O,BM$10,0))+0</f>
        <v>47</v>
      </c>
      <c r="BN265" s="207">
        <f>(VLOOKUP(Horizontal!$C265&amp;Horizontal!$B265&amp;Horizontal!BN$11,Vertical!$E:$O,BN$10,0))+0</f>
        <v>45</v>
      </c>
      <c r="BO265" s="207">
        <f>(VLOOKUP(Horizontal!$C265&amp;Horizontal!$B265&amp;Horizontal!BO$11,Vertical!$E:$O,BO$10,0))+0</f>
        <v>42</v>
      </c>
      <c r="BP265" s="207">
        <f>(VLOOKUP(Horizontal!$C265&amp;Horizontal!$B265&amp;Horizontal!BP$11,Vertical!$E:$O,BP$10,0))+0</f>
        <v>38</v>
      </c>
      <c r="BQ265" s="207">
        <f>(VLOOKUP(Horizontal!$C265&amp;Horizontal!$B265&amp;Horizontal!BQ$11,Vertical!$E:$O,BQ$10,0))+0</f>
        <v>35</v>
      </c>
      <c r="BR265" s="207">
        <f>(VLOOKUP(Horizontal!$C265&amp;Horizontal!$B265&amp;Horizontal!BR$11,Vertical!$E:$O,BR$10,0))+0</f>
        <v>30</v>
      </c>
      <c r="BS265" s="209">
        <f>(VLOOKUP(Horizontal!$C265&amp;Horizontal!$B265&amp;Horizontal!BS$11,Vertical!$E:$O,BS$10,0))+0</f>
        <v>28</v>
      </c>
      <c r="BT265" s="210">
        <f>(VLOOKUP(Horizontal!$C265&amp;Horizontal!$B265&amp;Horizontal!BT$11,Vertical!$E:$O,BT$10,0))+0</f>
        <v>16.670000000000002</v>
      </c>
      <c r="BU265" s="207">
        <f>(VLOOKUP(Horizontal!$C265&amp;Horizontal!$B265&amp;Horizontal!BU$11,Vertical!$E:$O,BU$10,0))+0</f>
        <v>3.33</v>
      </c>
      <c r="BV265" s="207">
        <f>(VLOOKUP(Horizontal!$C265&amp;Horizontal!$B265&amp;Horizontal!BV$11,Vertical!$E:$O,BV$10,0))+0</f>
        <v>0</v>
      </c>
      <c r="BW265" s="207">
        <f>(VLOOKUP(Horizontal!$C265&amp;Horizontal!$B265&amp;Horizontal!BW$11,Vertical!$E:$O,BW$10,0))+0</f>
        <v>6.25</v>
      </c>
      <c r="BX265" s="207">
        <f>(VLOOKUP(Horizontal!$C265&amp;Horizontal!$B265&amp;Horizontal!BX$11,Vertical!$E:$O,BX$10,0))+0</f>
        <v>9.3800000000000008</v>
      </c>
      <c r="BY265" s="207">
        <f>(VLOOKUP(Horizontal!$C265&amp;Horizontal!$B265&amp;Horizontal!BY$11,Vertical!$E:$O,BY$10,0))+0</f>
        <v>13.33</v>
      </c>
      <c r="BZ265" s="207">
        <f>(VLOOKUP(Horizontal!$C265&amp;Horizontal!$B265&amp;Horizontal!BZ$11,Vertical!$E:$O,BZ$10,0))+0</f>
        <v>30</v>
      </c>
      <c r="CA265" s="207">
        <f>(VLOOKUP(Horizontal!$C265&amp;Horizontal!$B265&amp;Horizontal!CA$11,Vertical!$E:$O,CA$10,0))+0</f>
        <v>26.67</v>
      </c>
      <c r="CB265" s="209">
        <f>(VLOOKUP(Horizontal!$C265&amp;Horizontal!$B265&amp;Horizontal!CB$11,Vertical!$E:$O,CB$10,0))+0</f>
        <v>20.69</v>
      </c>
      <c r="CC265" s="210">
        <f>(VLOOKUP(Horizontal!$C265&amp;Horizontal!$B265&amp;Horizontal!CC$11,Vertical!$E:$O,CC$10,0))+0</f>
        <v>13.33</v>
      </c>
      <c r="CD265" s="207">
        <f>(VLOOKUP(Horizontal!$C265&amp;Horizontal!$B265&amp;Horizontal!CD$11,Vertical!$E:$O,CD$10,0))+0</f>
        <v>0</v>
      </c>
      <c r="CE265" s="207">
        <f>(VLOOKUP(Horizontal!$C265&amp;Horizontal!$B265&amp;Horizontal!CE$11,Vertical!$E:$O,CE$10,0))+0</f>
        <v>0</v>
      </c>
      <c r="CF265" s="207">
        <f>(VLOOKUP(Horizontal!$C265&amp;Horizontal!$B265&amp;Horizontal!CF$11,Vertical!$E:$O,CF$10,0))+0</f>
        <v>3.13</v>
      </c>
      <c r="CG265" s="207">
        <f>(VLOOKUP(Horizontal!$C265&amp;Horizontal!$B265&amp;Horizontal!CG$11,Vertical!$E:$O,CG$10,0))+0</f>
        <v>25</v>
      </c>
      <c r="CH265" s="207">
        <f>(VLOOKUP(Horizontal!$C265&amp;Horizontal!$B265&amp;Horizontal!CH$11,Vertical!$E:$O,CH$10,0))+0</f>
        <v>43.33</v>
      </c>
      <c r="CI265" s="207">
        <f>(VLOOKUP(Horizontal!$C265&amp;Horizontal!$B265&amp;Horizontal!CI$11,Vertical!$E:$O,CI$10,0))+0</f>
        <v>50</v>
      </c>
      <c r="CJ265" s="207">
        <f>(VLOOKUP(Horizontal!$C265&amp;Horizontal!$B265&amp;Horizontal!CJ$11,Vertical!$E:$O,CJ$10,0))+0</f>
        <v>43.33</v>
      </c>
      <c r="CK265" s="209">
        <f>(VLOOKUP(Horizontal!$C265&amp;Horizontal!$B265&amp;Horizontal!CK$11,Vertical!$E:$O,CK$10,0))+0</f>
        <v>51.72</v>
      </c>
      <c r="CL265" s="210">
        <f>(VLOOKUP(Horizontal!$C265&amp;Horizontal!$B265&amp;Horizontal!CL$11,Vertical!$E:$O,CL$10,0))+0</f>
        <v>70</v>
      </c>
      <c r="CM265" s="207">
        <f>(VLOOKUP(Horizontal!$C265&amp;Horizontal!$B265&amp;Horizontal!CM$11,Vertical!$E:$O,CM$10,0))+0</f>
        <v>96.67</v>
      </c>
      <c r="CN265" s="207">
        <f>(VLOOKUP(Horizontal!$C265&amp;Horizontal!$B265&amp;Horizontal!CN$11,Vertical!$E:$O,CN$10,0))+0</f>
        <v>100</v>
      </c>
      <c r="CO265" s="207">
        <f>(VLOOKUP(Horizontal!$C265&amp;Horizontal!$B265&amp;Horizontal!CO$11,Vertical!$E:$O,CO$10,0))+0</f>
        <v>90.63</v>
      </c>
      <c r="CP265" s="207">
        <f>(VLOOKUP(Horizontal!$C265&amp;Horizontal!$B265&amp;Horizontal!CP$11,Vertical!$E:$O,CP$10,0))+0</f>
        <v>65.63</v>
      </c>
      <c r="CQ265" s="207">
        <f>(VLOOKUP(Horizontal!$C265&amp;Horizontal!$B265&amp;Horizontal!CQ$11,Vertical!$E:$O,CQ$10,0))+0</f>
        <v>43.33</v>
      </c>
      <c r="CR265" s="207">
        <f>(VLOOKUP(Horizontal!$C265&amp;Horizontal!$B265&amp;Horizontal!CR$11,Vertical!$E:$O,CR$10,0))+0</f>
        <v>20</v>
      </c>
      <c r="CS265" s="207">
        <f>(VLOOKUP(Horizontal!$C265&amp;Horizontal!$B265&amp;Horizontal!CS$11,Vertical!$E:$O,CS$10,0))+0</f>
        <v>30</v>
      </c>
      <c r="CT265" s="207">
        <f>(VLOOKUP(Horizontal!$C265&amp;Horizontal!$B265&amp;Horizontal!CT$11,Vertical!$E:$O,CT$10,0))+0</f>
        <v>27.59</v>
      </c>
      <c r="CU265" s="150"/>
      <c r="CV265" s="211">
        <f t="shared" si="174"/>
        <v>36.230000000000018</v>
      </c>
      <c r="CW265" s="190">
        <f t="shared" si="175"/>
        <v>36.120000000000005</v>
      </c>
      <c r="CX265" s="190">
        <f t="shared" si="176"/>
        <v>36.759999999999991</v>
      </c>
      <c r="CY265" s="190">
        <f t="shared" si="177"/>
        <v>38.97</v>
      </c>
      <c r="CZ265" s="190">
        <f t="shared" si="178"/>
        <v>37.920000000000016</v>
      </c>
      <c r="DA265" s="190">
        <f t="shared" si="179"/>
        <v>35.370000000000005</v>
      </c>
      <c r="DB265" s="190">
        <f t="shared" si="180"/>
        <v>34.77000000000001</v>
      </c>
      <c r="DC265" s="190">
        <f t="shared" si="181"/>
        <v>33.629999999999995</v>
      </c>
      <c r="DD265" s="212">
        <f t="shared" si="182"/>
        <v>33.009999999999991</v>
      </c>
      <c r="DE265" s="9">
        <v>170</v>
      </c>
      <c r="DF265" s="212">
        <f t="shared" si="183"/>
        <v>-61.722789598108676</v>
      </c>
      <c r="DG265" s="264"/>
      <c r="DH265" s="265"/>
      <c r="DI265" s="265"/>
      <c r="DJ265" s="266"/>
      <c r="DK265" s="190">
        <v>309.27999999999997</v>
      </c>
      <c r="DL265" s="190">
        <v>309.27999999999997</v>
      </c>
      <c r="DM265" s="190">
        <v>309.27999999999997</v>
      </c>
      <c r="DN265" s="212">
        <v>309.27999999999997</v>
      </c>
      <c r="DO265" s="190">
        <v>301.64999999999998</v>
      </c>
      <c r="DP265" s="190">
        <v>301.64999999999998</v>
      </c>
      <c r="DQ265" s="190">
        <v>301.64999999999998</v>
      </c>
      <c r="DR265" s="212">
        <v>301.64999999999998</v>
      </c>
      <c r="DS265" s="150"/>
      <c r="DT265" s="190">
        <v>270</v>
      </c>
      <c r="DU265" s="190">
        <v>310</v>
      </c>
      <c r="DV265" s="190">
        <v>260</v>
      </c>
      <c r="DW265" s="190">
        <v>220</v>
      </c>
      <c r="DX265" s="190"/>
      <c r="DY265" s="190"/>
      <c r="DZ265" s="190"/>
      <c r="EA265" s="190"/>
      <c r="EB265" s="190"/>
      <c r="EC265" s="190"/>
      <c r="ED265" s="190">
        <v>214</v>
      </c>
      <c r="EE265" s="190">
        <v>189</v>
      </c>
      <c r="EF265" s="190">
        <v>166</v>
      </c>
      <c r="EG265" s="190">
        <v>159</v>
      </c>
      <c r="EH265" s="212">
        <v>153</v>
      </c>
      <c r="EI265" s="213"/>
      <c r="EJ265" s="211">
        <v>37</v>
      </c>
      <c r="EK265" s="190">
        <v>40</v>
      </c>
      <c r="EL265" s="190">
        <v>40</v>
      </c>
      <c r="EM265" s="190">
        <v>45</v>
      </c>
      <c r="EN265" s="190"/>
      <c r="EO265" s="190"/>
      <c r="EP265" s="190"/>
      <c r="EQ265" s="190"/>
      <c r="ER265" s="190"/>
      <c r="ES265" s="190"/>
      <c r="ET265" s="190">
        <v>40</v>
      </c>
      <c r="EU265" s="190">
        <v>35</v>
      </c>
      <c r="EV265" s="190">
        <v>35</v>
      </c>
      <c r="EW265" s="190">
        <v>35</v>
      </c>
      <c r="EX265" s="212">
        <v>35</v>
      </c>
      <c r="EY265" s="211"/>
      <c r="EZ265" s="75">
        <f t="shared" si="223"/>
        <v>-1.3085751882447549E-2</v>
      </c>
      <c r="FA265" s="89">
        <f t="shared" si="228"/>
        <v>-0.1</v>
      </c>
      <c r="FB265" s="212"/>
      <c r="FC265" s="213">
        <f t="shared" si="207"/>
        <v>17</v>
      </c>
      <c r="FD265" s="213">
        <f t="shared" si="208"/>
        <v>20</v>
      </c>
      <c r="FE265" s="213">
        <f t="shared" si="209"/>
        <v>20</v>
      </c>
      <c r="FF265" s="213">
        <f t="shared" si="210"/>
        <v>25</v>
      </c>
      <c r="FG265" s="213"/>
      <c r="FH265" s="213"/>
      <c r="FI265" s="213"/>
      <c r="FJ265" s="213"/>
      <c r="FK265" s="213"/>
      <c r="FL265" s="213"/>
      <c r="FM265" s="213">
        <f t="shared" si="211"/>
        <v>20</v>
      </c>
      <c r="FN265" s="213">
        <f t="shared" si="212"/>
        <v>15</v>
      </c>
      <c r="FO265" s="213">
        <f t="shared" si="213"/>
        <v>15</v>
      </c>
      <c r="FP265" s="213">
        <f t="shared" si="214"/>
        <v>15</v>
      </c>
      <c r="FQ265" s="213">
        <f t="shared" si="215"/>
        <v>15</v>
      </c>
      <c r="FR265" s="213"/>
      <c r="FS265" s="211">
        <v>0</v>
      </c>
      <c r="FT265" s="190">
        <v>0</v>
      </c>
      <c r="FU265" s="190">
        <v>0</v>
      </c>
      <c r="FV265" s="190">
        <v>0</v>
      </c>
      <c r="FW265" s="190" t="s">
        <v>13</v>
      </c>
      <c r="FX265" s="190" t="s">
        <v>13</v>
      </c>
      <c r="FY265" s="190" t="s">
        <v>13</v>
      </c>
      <c r="FZ265" s="190" t="s">
        <v>13</v>
      </c>
      <c r="GA265" s="190" t="s">
        <v>13</v>
      </c>
      <c r="GB265" s="190" t="s">
        <v>13</v>
      </c>
      <c r="GC265" s="190">
        <v>0</v>
      </c>
      <c r="GD265" s="190">
        <v>0</v>
      </c>
      <c r="GE265" s="190">
        <v>0</v>
      </c>
      <c r="GF265" s="190">
        <v>0</v>
      </c>
      <c r="GG265" s="212">
        <v>0</v>
      </c>
    </row>
    <row r="266" spans="2:189">
      <c r="B266" s="33">
        <v>43774</v>
      </c>
      <c r="C266" s="30" t="s">
        <v>21</v>
      </c>
      <c r="D266" s="30">
        <v>2019</v>
      </c>
      <c r="E266" s="30" t="str">
        <f t="shared" ref="E266" si="249">D266&amp;C266</f>
        <v>2019S45</v>
      </c>
      <c r="F266" s="30" t="str">
        <f t="shared" si="133"/>
        <v>112019</v>
      </c>
      <c r="G266" s="208" t="str">
        <f>VLOOKUP(Horizontal!$C266&amp;Horizontal!$B266&amp;Horizontal!G$11,Vertical!$E:$O,G$10,0)</f>
        <v>-3,38</v>
      </c>
      <c r="H266" s="207">
        <f>(VLOOKUP(Horizontal!$C266&amp;Horizontal!$B266&amp;Horizontal!H$11,Vertical!$E:$O,H$10,0))+0</f>
        <v>291.45999999999998</v>
      </c>
      <c r="I266" s="207">
        <f>(VLOOKUP(Horizontal!$C266&amp;Horizontal!$B266&amp;Horizontal!I$11,Vertical!$E:$O,I$10,0))+0</f>
        <v>194.44</v>
      </c>
      <c r="J266" s="207">
        <f>(VLOOKUP(Horizontal!$C266&amp;Horizontal!$B266&amp;Horizontal!J$11,Vertical!$E:$O,J$10,0))+0</f>
        <v>190.03</v>
      </c>
      <c r="K266" s="207">
        <f>(VLOOKUP(Horizontal!$C266&amp;Horizontal!$B266&amp;Horizontal!K$11,Vertical!$E:$O,K$10,0))+0</f>
        <v>188.48</v>
      </c>
      <c r="L266" s="207">
        <f>(VLOOKUP(Horizontal!$C266&amp;Horizontal!$B266&amp;Horizontal!L$11,Vertical!$E:$O,L$10,0))+0</f>
        <v>197.69</v>
      </c>
      <c r="M266" s="207">
        <f>(VLOOKUP(Horizontal!$C266&amp;Horizontal!$B266&amp;Horizontal!M$11,Vertical!$E:$O,M$10,0))+0</f>
        <v>185.68</v>
      </c>
      <c r="N266" s="207">
        <f>(VLOOKUP(Horizontal!$C266&amp;Horizontal!$B266&amp;Horizontal!N$11,Vertical!$E:$O,N$10,0))+0</f>
        <v>169.8</v>
      </c>
      <c r="O266" s="207">
        <f>(VLOOKUP(Horizontal!$C266&amp;Horizontal!$B266&amp;Horizontal!O$11,Vertical!$E:$O,O$10,0))+0</f>
        <v>158.36000000000001</v>
      </c>
      <c r="P266" s="209">
        <f>(VLOOKUP(Horizontal!$C266&amp;Horizontal!$B266&amp;Horizontal!P$11,Vertical!$E:$O,P$10,0))+0</f>
        <v>152.13999999999999</v>
      </c>
      <c r="Q266" s="210">
        <f>(VLOOKUP(Horizontal!$C266&amp;Horizontal!$B266&amp;Horizontal!Q$11,Vertical!$E:$O,Q$10,0))+0</f>
        <v>63</v>
      </c>
      <c r="R266" s="207">
        <f>(VLOOKUP(Horizontal!$C266&amp;Horizontal!$B266&amp;Horizontal!R$11,Vertical!$E:$O,R$10,0))+0</f>
        <v>68</v>
      </c>
      <c r="S266" s="207">
        <f>(VLOOKUP(Horizontal!$C266&amp;Horizontal!$B266&amp;Horizontal!S$11,Vertical!$E:$O,S$10,0))+0</f>
        <v>56</v>
      </c>
      <c r="T266" s="207">
        <f>(VLOOKUP(Horizontal!$C266&amp;Horizontal!$B266&amp;Horizontal!T$11,Vertical!$E:$O,T$10,0))+0</f>
        <v>47</v>
      </c>
      <c r="U266" s="207">
        <f>(VLOOKUP(Horizontal!$C266&amp;Horizontal!$B266&amp;Horizontal!U$11,Vertical!$E:$O,U$10,0))+0</f>
        <v>46</v>
      </c>
      <c r="V266" s="207">
        <f>(VLOOKUP(Horizontal!$C266&amp;Horizontal!$B266&amp;Horizontal!V$11,Vertical!$E:$O,V$10,0))+0</f>
        <v>40</v>
      </c>
      <c r="W266" s="207">
        <f>(VLOOKUP(Horizontal!$C266&amp;Horizontal!$B266&amp;Horizontal!W$11,Vertical!$E:$O,W$10,0))+0</f>
        <v>32</v>
      </c>
      <c r="X266" s="207">
        <f>(VLOOKUP(Horizontal!$C266&amp;Horizontal!$B266&amp;Horizontal!X$11,Vertical!$E:$O,X$10,0))+0</f>
        <v>27</v>
      </c>
      <c r="Y266" s="209">
        <f>(VLOOKUP(Horizontal!$C266&amp;Horizontal!$B266&amp;Horizontal!Y$11,Vertical!$E:$O,Y$10,0))+0</f>
        <v>22</v>
      </c>
      <c r="Z266" s="210">
        <f>(VLOOKUP(Horizontal!$C266&amp;Horizontal!$B266&amp;Horizontal!Z$11,Vertical!$E:$O,Z$10,0))+0</f>
        <v>96.97</v>
      </c>
      <c r="AA266" s="207">
        <f>(VLOOKUP(Horizontal!$C266&amp;Horizontal!$B266&amp;Horizontal!AA$11,Vertical!$E:$O,AA$10,0))+0</f>
        <v>100</v>
      </c>
      <c r="AB266" s="207">
        <f>(VLOOKUP(Horizontal!$C266&amp;Horizontal!$B266&amp;Horizontal!AB$11,Vertical!$E:$O,AB$10,0))+0</f>
        <v>100</v>
      </c>
      <c r="AC266" s="207">
        <f>(VLOOKUP(Horizontal!$C266&amp;Horizontal!$B266&amp;Horizontal!AC$11,Vertical!$E:$O,AC$10,0))+0</f>
        <v>100</v>
      </c>
      <c r="AD266" s="207">
        <f>(VLOOKUP(Horizontal!$C266&amp;Horizontal!$B266&amp;Horizontal!AD$11,Vertical!$E:$O,AD$10,0))+0</f>
        <v>94.29</v>
      </c>
      <c r="AE266" s="207">
        <f>(VLOOKUP(Horizontal!$C266&amp;Horizontal!$B266&amp;Horizontal!AE$11,Vertical!$E:$O,AE$10,0))+0</f>
        <v>55.26</v>
      </c>
      <c r="AF266" s="207">
        <f>(VLOOKUP(Horizontal!$C266&amp;Horizontal!$B266&amp;Horizontal!AF$11,Vertical!$E:$O,AF$10,0))+0</f>
        <v>29.41</v>
      </c>
      <c r="AG266" s="207">
        <f>(VLOOKUP(Horizontal!$C266&amp;Horizontal!$B266&amp;Horizontal!AG$11,Vertical!$E:$O,AG$10,0))+0</f>
        <v>36.840000000000003</v>
      </c>
      <c r="AH266" s="209">
        <f>(VLOOKUP(Horizontal!$C266&amp;Horizontal!$B266&amp;Horizontal!AH$11,Vertical!$E:$O,AH$10,0))+0</f>
        <v>41.67</v>
      </c>
      <c r="AI266" s="210">
        <f>(VLOOKUP(Horizontal!$C266&amp;Horizontal!$B266&amp;Horizontal!AI$11,Vertical!$E:$O,AI$10,0))+0</f>
        <v>0</v>
      </c>
      <c r="AJ266" s="207">
        <f>(VLOOKUP(Horizontal!$C266&amp;Horizontal!$B266&amp;Horizontal!AJ$11,Vertical!$E:$O,AJ$10,0))+0</f>
        <v>0</v>
      </c>
      <c r="AK266" s="207">
        <f>(VLOOKUP(Horizontal!$C266&amp;Horizontal!$B266&amp;Horizontal!AK$11,Vertical!$E:$O,AK$10,0))+0</f>
        <v>0</v>
      </c>
      <c r="AL266" s="207">
        <f>(VLOOKUP(Horizontal!$C266&amp;Horizontal!$B266&amp;Horizontal!AL$11,Vertical!$E:$O,AL$10,0))+0</f>
        <v>0</v>
      </c>
      <c r="AM266" s="207">
        <f>(VLOOKUP(Horizontal!$C266&amp;Horizontal!$B266&amp;Horizontal!AM$11,Vertical!$E:$O,AM$10,0))+0</f>
        <v>5.71</v>
      </c>
      <c r="AN266" s="207">
        <f>(VLOOKUP(Horizontal!$C266&amp;Horizontal!$B266&amp;Horizontal!AN$11,Vertical!$E:$O,AN$10,0))+0</f>
        <v>23.68</v>
      </c>
      <c r="AO266" s="207">
        <f>(VLOOKUP(Horizontal!$C266&amp;Horizontal!$B266&amp;Horizontal!AO$11,Vertical!$E:$O,AO$10,0))+0</f>
        <v>50</v>
      </c>
      <c r="AP266" s="207">
        <f>(VLOOKUP(Horizontal!$C266&amp;Horizontal!$B266&amp;Horizontal!AP$11,Vertical!$E:$O,AP$10,0))+0</f>
        <v>44.74</v>
      </c>
      <c r="AQ266" s="209">
        <f>(VLOOKUP(Horizontal!$C266&amp;Horizontal!$B266&amp;Horizontal!AQ$11,Vertical!$E:$O,AQ$10,0))+0</f>
        <v>50</v>
      </c>
      <c r="AR266" s="210">
        <f>(VLOOKUP(Horizontal!$C266&amp;Horizontal!$B266&amp;Horizontal!AR$11,Vertical!$E:$O,AR$10,0))+0</f>
        <v>3.03</v>
      </c>
      <c r="AS266" s="207">
        <f>(VLOOKUP(Horizontal!$C266&amp;Horizontal!$B266&amp;Horizontal!AS$11,Vertical!$E:$O,AS$10,0))+0</f>
        <v>0</v>
      </c>
      <c r="AT266" s="207">
        <f>(VLOOKUP(Horizontal!$C266&amp;Horizontal!$B266&amp;Horizontal!AT$11,Vertical!$E:$O,AT$10,0))+0</f>
        <v>0</v>
      </c>
      <c r="AU266" s="207">
        <f>(VLOOKUP(Horizontal!$C266&amp;Horizontal!$B266&amp;Horizontal!AU$11,Vertical!$E:$O,AU$10,0))+0</f>
        <v>0</v>
      </c>
      <c r="AV266" s="207">
        <f>(VLOOKUP(Horizontal!$C266&amp;Horizontal!$B266&amp;Horizontal!AV$11,Vertical!$E:$O,AV$10,0))+0</f>
        <v>0</v>
      </c>
      <c r="AW266" s="207">
        <f>(VLOOKUP(Horizontal!$C266&amp;Horizontal!$B266&amp;Horizontal!AW$11,Vertical!$E:$O,AW$10,0))+0</f>
        <v>21.05</v>
      </c>
      <c r="AX266" s="207">
        <f>(VLOOKUP(Horizontal!$C266&amp;Horizontal!$B266&amp;Horizontal!AX$11,Vertical!$E:$O,AX$10,0))+0</f>
        <v>20.59</v>
      </c>
      <c r="AY266" s="207">
        <f>(VLOOKUP(Horizontal!$C266&amp;Horizontal!$B266&amp;Horizontal!AY$11,Vertical!$E:$O,AY$10,0))+0</f>
        <v>18.420000000000002</v>
      </c>
      <c r="AZ266" s="209">
        <f>(VLOOKUP(Horizontal!$C266&amp;Horizontal!$B266&amp;Horizontal!AZ$11,Vertical!$E:$O,AZ$10,0))+0</f>
        <v>8.33</v>
      </c>
      <c r="BA266" s="208">
        <f>(VLOOKUP(Horizontal!$C266&amp;Horizontal!$B266&amp;Horizontal!BA$11,Vertical!$E:$O,BA$10,0))+0</f>
        <v>38.369999999999997</v>
      </c>
      <c r="BB266" s="210">
        <f>(VLOOKUP(Horizontal!$C266&amp;Horizontal!$B266&amp;Horizontal!BB$11,Vertical!$E:$O,BB$10,0))+0</f>
        <v>328.92</v>
      </c>
      <c r="BC266" s="207">
        <f>(VLOOKUP(Horizontal!$C266&amp;Horizontal!$B266&amp;Horizontal!BC$11,Vertical!$E:$O,BC$10,0))+0</f>
        <v>231.95</v>
      </c>
      <c r="BD266" s="207">
        <f>(VLOOKUP(Horizontal!$C266&amp;Horizontal!$B266&amp;Horizontal!BD$11,Vertical!$E:$O,BD$10,0))+0</f>
        <v>231.02</v>
      </c>
      <c r="BE266" s="207">
        <f>(VLOOKUP(Horizontal!$C266&amp;Horizontal!$B266&amp;Horizontal!BE$11,Vertical!$E:$O,BE$10,0))+0</f>
        <v>229.83</v>
      </c>
      <c r="BF266" s="207">
        <f>(VLOOKUP(Horizontal!$C266&amp;Horizontal!$B266&amp;Horizontal!BF$11,Vertical!$E:$O,BF$10,0))+0</f>
        <v>238.2</v>
      </c>
      <c r="BG266" s="207">
        <f>(VLOOKUP(Horizontal!$C266&amp;Horizontal!$B266&amp;Horizontal!BG$11,Vertical!$E:$O,BG$10,0))+0</f>
        <v>221.25</v>
      </c>
      <c r="BH266" s="207">
        <f>(VLOOKUP(Horizontal!$C266&amp;Horizontal!$B266&amp;Horizontal!BH$11,Vertical!$E:$O,BH$10,0))+0</f>
        <v>205.01</v>
      </c>
      <c r="BI266" s="207">
        <f>(VLOOKUP(Horizontal!$C266&amp;Horizontal!$B266&amp;Horizontal!BI$11,Vertical!$E:$O,BI$10,0))+0</f>
        <v>192.26</v>
      </c>
      <c r="BJ266" s="209">
        <f>(VLOOKUP(Horizontal!$C266&amp;Horizontal!$B266&amp;Horizontal!BJ$11,Vertical!$E:$O,BJ$10,0))+0</f>
        <v>186.16</v>
      </c>
      <c r="BK266" s="210">
        <f>(VLOOKUP(Horizontal!$C266&amp;Horizontal!$B266&amp;Horizontal!BK$11,Vertical!$E:$O,BK$10,0))+0</f>
        <v>55</v>
      </c>
      <c r="BL266" s="207">
        <f>(VLOOKUP(Horizontal!$C266&amp;Horizontal!$B266&amp;Horizontal!BL$11,Vertical!$E:$O,BL$10,0))+0</f>
        <v>55</v>
      </c>
      <c r="BM266" s="207">
        <f>(VLOOKUP(Horizontal!$C266&amp;Horizontal!$B266&amp;Horizontal!BM$11,Vertical!$E:$O,BM$10,0))+0</f>
        <v>49</v>
      </c>
      <c r="BN266" s="207">
        <f>(VLOOKUP(Horizontal!$C266&amp;Horizontal!$B266&amp;Horizontal!BN$11,Vertical!$E:$O,BN$10,0))+0</f>
        <v>49</v>
      </c>
      <c r="BO266" s="207">
        <f>(VLOOKUP(Horizontal!$C266&amp;Horizontal!$B266&amp;Horizontal!BO$11,Vertical!$E:$O,BO$10,0))+0</f>
        <v>46</v>
      </c>
      <c r="BP266" s="207">
        <f>(VLOOKUP(Horizontal!$C266&amp;Horizontal!$B266&amp;Horizontal!BP$11,Vertical!$E:$O,BP$10,0))+0</f>
        <v>42</v>
      </c>
      <c r="BQ266" s="207">
        <f>(VLOOKUP(Horizontal!$C266&amp;Horizontal!$B266&amp;Horizontal!BQ$11,Vertical!$E:$O,BQ$10,0))+0</f>
        <v>34</v>
      </c>
      <c r="BR266" s="207">
        <f>(VLOOKUP(Horizontal!$C266&amp;Horizontal!$B266&amp;Horizontal!BR$11,Vertical!$E:$O,BR$10,0))+0</f>
        <v>29</v>
      </c>
      <c r="BS266" s="209">
        <f>(VLOOKUP(Horizontal!$C266&amp;Horizontal!$B266&amp;Horizontal!BS$11,Vertical!$E:$O,BS$10,0))+0</f>
        <v>26</v>
      </c>
      <c r="BT266" s="210">
        <f>(VLOOKUP(Horizontal!$C266&amp;Horizontal!$B266&amp;Horizontal!BT$11,Vertical!$E:$O,BT$10,0))+0</f>
        <v>96.43</v>
      </c>
      <c r="BU266" s="207">
        <f>(VLOOKUP(Horizontal!$C266&amp;Horizontal!$B266&amp;Horizontal!BU$11,Vertical!$E:$O,BU$10,0))+0</f>
        <v>100</v>
      </c>
      <c r="BV266" s="207">
        <f>(VLOOKUP(Horizontal!$C266&amp;Horizontal!$B266&amp;Horizontal!BV$11,Vertical!$E:$O,BV$10,0))+0</f>
        <v>100</v>
      </c>
      <c r="BW266" s="207">
        <f>(VLOOKUP(Horizontal!$C266&amp;Horizontal!$B266&amp;Horizontal!BW$11,Vertical!$E:$O,BW$10,0))+0</f>
        <v>100</v>
      </c>
      <c r="BX266" s="207">
        <f>(VLOOKUP(Horizontal!$C266&amp;Horizontal!$B266&amp;Horizontal!BX$11,Vertical!$E:$O,BX$10,0))+0</f>
        <v>78.13</v>
      </c>
      <c r="BY266" s="207">
        <f>(VLOOKUP(Horizontal!$C266&amp;Horizontal!$B266&amp;Horizontal!BY$11,Vertical!$E:$O,BY$10,0))+0</f>
        <v>45.16</v>
      </c>
      <c r="BZ266" s="207">
        <f>(VLOOKUP(Horizontal!$C266&amp;Horizontal!$B266&amp;Horizontal!BZ$11,Vertical!$E:$O,BZ$10,0))+0</f>
        <v>35.479999999999997</v>
      </c>
      <c r="CA266" s="207">
        <f>(VLOOKUP(Horizontal!$C266&amp;Horizontal!$B266&amp;Horizontal!CA$11,Vertical!$E:$O,CA$10,0))+0</f>
        <v>32.26</v>
      </c>
      <c r="CB266" s="209">
        <f>(VLOOKUP(Horizontal!$C266&amp;Horizontal!$B266&amp;Horizontal!CB$11,Vertical!$E:$O,CB$10,0))+0</f>
        <v>23.33</v>
      </c>
      <c r="CC266" s="210">
        <f>(VLOOKUP(Horizontal!$C266&amp;Horizontal!$B266&amp;Horizontal!CC$11,Vertical!$E:$O,CC$10,0))+0</f>
        <v>3.57</v>
      </c>
      <c r="CD266" s="207">
        <f>(VLOOKUP(Horizontal!$C266&amp;Horizontal!$B266&amp;Horizontal!CD$11,Vertical!$E:$O,CD$10,0))+0</f>
        <v>0</v>
      </c>
      <c r="CE266" s="207">
        <f>(VLOOKUP(Horizontal!$C266&amp;Horizontal!$B266&amp;Horizontal!CE$11,Vertical!$E:$O,CE$10,0))+0</f>
        <v>0</v>
      </c>
      <c r="CF266" s="207">
        <f>(VLOOKUP(Horizontal!$C266&amp;Horizontal!$B266&amp;Horizontal!CF$11,Vertical!$E:$O,CF$10,0))+0</f>
        <v>0</v>
      </c>
      <c r="CG266" s="207">
        <f>(VLOOKUP(Horizontal!$C266&amp;Horizontal!$B266&amp;Horizontal!CG$11,Vertical!$E:$O,CG$10,0))+0</f>
        <v>9.3800000000000008</v>
      </c>
      <c r="CH266" s="207">
        <f>(VLOOKUP(Horizontal!$C266&amp;Horizontal!$B266&amp;Horizontal!CH$11,Vertical!$E:$O,CH$10,0))+0</f>
        <v>32.26</v>
      </c>
      <c r="CI266" s="207">
        <f>(VLOOKUP(Horizontal!$C266&amp;Horizontal!$B266&amp;Horizontal!CI$11,Vertical!$E:$O,CI$10,0))+0</f>
        <v>32.26</v>
      </c>
      <c r="CJ266" s="207">
        <f>(VLOOKUP(Horizontal!$C266&amp;Horizontal!$B266&amp;Horizontal!CJ$11,Vertical!$E:$O,CJ$10,0))+0</f>
        <v>38.71</v>
      </c>
      <c r="CK266" s="209">
        <f>(VLOOKUP(Horizontal!$C266&amp;Horizontal!$B266&amp;Horizontal!CK$11,Vertical!$E:$O,CK$10,0))+0</f>
        <v>50</v>
      </c>
      <c r="CL266" s="210">
        <f>(VLOOKUP(Horizontal!$C266&amp;Horizontal!$B266&amp;Horizontal!CL$11,Vertical!$E:$O,CL$10,0))+0</f>
        <v>0</v>
      </c>
      <c r="CM266" s="207">
        <f>(VLOOKUP(Horizontal!$C266&amp;Horizontal!$B266&amp;Horizontal!CM$11,Vertical!$E:$O,CM$10,0))+0</f>
        <v>0</v>
      </c>
      <c r="CN266" s="207">
        <f>(VLOOKUP(Horizontal!$C266&amp;Horizontal!$B266&amp;Horizontal!CN$11,Vertical!$E:$O,CN$10,0))+0</f>
        <v>0</v>
      </c>
      <c r="CO266" s="207">
        <f>(VLOOKUP(Horizontal!$C266&amp;Horizontal!$B266&amp;Horizontal!CO$11,Vertical!$E:$O,CO$10,0))+0</f>
        <v>0</v>
      </c>
      <c r="CP266" s="207">
        <f>(VLOOKUP(Horizontal!$C266&amp;Horizontal!$B266&amp;Horizontal!CP$11,Vertical!$E:$O,CP$10,0))+0</f>
        <v>12.5</v>
      </c>
      <c r="CQ266" s="207">
        <f>(VLOOKUP(Horizontal!$C266&amp;Horizontal!$B266&amp;Horizontal!CQ$11,Vertical!$E:$O,CQ$10,0))+0</f>
        <v>22.58</v>
      </c>
      <c r="CR266" s="207">
        <f>(VLOOKUP(Horizontal!$C266&amp;Horizontal!$B266&amp;Horizontal!CR$11,Vertical!$E:$O,CR$10,0))+0</f>
        <v>32.26</v>
      </c>
      <c r="CS266" s="207">
        <f>(VLOOKUP(Horizontal!$C266&amp;Horizontal!$B266&amp;Horizontal!CS$11,Vertical!$E:$O,CS$10,0))+0</f>
        <v>29.03</v>
      </c>
      <c r="CT266" s="207">
        <f>(VLOOKUP(Horizontal!$C266&amp;Horizontal!$B266&amp;Horizontal!CT$11,Vertical!$E:$O,CT$10,0))+0</f>
        <v>26.67</v>
      </c>
      <c r="CU266" s="150"/>
      <c r="CV266" s="211">
        <f t="shared" si="174"/>
        <v>37.460000000000036</v>
      </c>
      <c r="CW266" s="190">
        <f t="shared" si="175"/>
        <v>37.509999999999991</v>
      </c>
      <c r="CX266" s="190">
        <f t="shared" si="176"/>
        <v>40.990000000000009</v>
      </c>
      <c r="CY266" s="190">
        <f t="shared" si="177"/>
        <v>41.350000000000023</v>
      </c>
      <c r="CZ266" s="190">
        <f t="shared" si="178"/>
        <v>40.509999999999991</v>
      </c>
      <c r="DA266" s="190">
        <f t="shared" si="179"/>
        <v>35.569999999999993</v>
      </c>
      <c r="DB266" s="190">
        <f t="shared" si="180"/>
        <v>35.20999999999998</v>
      </c>
      <c r="DC266" s="190">
        <f t="shared" si="181"/>
        <v>33.899999999999977</v>
      </c>
      <c r="DD266" s="212">
        <f t="shared" si="182"/>
        <v>34.02000000000001</v>
      </c>
      <c r="DE266" s="9">
        <v>170</v>
      </c>
      <c r="DF266" s="212">
        <f t="shared" si="183"/>
        <v>-83.002789598108649</v>
      </c>
      <c r="DG266" s="264"/>
      <c r="DH266" s="265"/>
      <c r="DI266" s="265"/>
      <c r="DJ266" s="266"/>
      <c r="DK266" s="190">
        <v>333.92</v>
      </c>
      <c r="DL266" s="190">
        <v>333.92</v>
      </c>
      <c r="DM266" s="190">
        <v>333.92</v>
      </c>
      <c r="DN266" s="212">
        <v>333.92</v>
      </c>
      <c r="DO266" s="190">
        <v>334.73</v>
      </c>
      <c r="DP266" s="190">
        <v>334.73</v>
      </c>
      <c r="DQ266" s="190">
        <v>334.73</v>
      </c>
      <c r="DR266" s="212">
        <v>334.73</v>
      </c>
      <c r="DS266" s="150"/>
      <c r="DT266" s="190">
        <v>292</v>
      </c>
      <c r="DU266" s="190">
        <v>194</v>
      </c>
      <c r="DV266" s="190">
        <v>191</v>
      </c>
      <c r="DW266" s="190">
        <v>191</v>
      </c>
      <c r="DX266" s="190"/>
      <c r="DY266" s="190"/>
      <c r="DZ266" s="190"/>
      <c r="EA266" s="190"/>
      <c r="EB266" s="190"/>
      <c r="EC266" s="190"/>
      <c r="ED266" s="190">
        <v>192</v>
      </c>
      <c r="EE266" s="190">
        <v>186</v>
      </c>
      <c r="EF266" s="190">
        <v>169</v>
      </c>
      <c r="EG266" s="190">
        <v>149</v>
      </c>
      <c r="EH266" s="212">
        <v>145</v>
      </c>
      <c r="EI266" s="213"/>
      <c r="EJ266" s="211">
        <v>40</v>
      </c>
      <c r="EK266" s="190">
        <v>40</v>
      </c>
      <c r="EL266" s="190">
        <v>45</v>
      </c>
      <c r="EM266" s="190">
        <v>40</v>
      </c>
      <c r="EN266" s="190"/>
      <c r="EO266" s="190"/>
      <c r="EP266" s="190"/>
      <c r="EQ266" s="190"/>
      <c r="ER266" s="190"/>
      <c r="ES266" s="190"/>
      <c r="ET266" s="190">
        <v>40</v>
      </c>
      <c r="EU266" s="190">
        <v>35</v>
      </c>
      <c r="EV266" s="190">
        <v>35</v>
      </c>
      <c r="EW266" s="190">
        <v>35</v>
      </c>
      <c r="EX266" s="212">
        <v>35</v>
      </c>
      <c r="EY266" s="211"/>
      <c r="EZ266" s="75">
        <f t="shared" si="223"/>
        <v>-1.1442887128444715E-2</v>
      </c>
      <c r="FA266" s="89">
        <f t="shared" si="228"/>
        <v>-0.1</v>
      </c>
      <c r="FB266" s="212"/>
      <c r="FC266" s="213">
        <f t="shared" ref="FC266:FC287" si="250">(EJ266-20)+0</f>
        <v>20</v>
      </c>
      <c r="FD266" s="213">
        <f t="shared" ref="FD266:FD287" si="251">(EK266-20)+0</f>
        <v>20</v>
      </c>
      <c r="FE266" s="213">
        <f t="shared" ref="FE266:FE287" si="252">(EL266-20)+0</f>
        <v>25</v>
      </c>
      <c r="FF266" s="213">
        <f t="shared" ref="FF266:FF287" si="253">(EM266-20)+0</f>
        <v>20</v>
      </c>
      <c r="FG266" s="213"/>
      <c r="FH266" s="213"/>
      <c r="FI266" s="213"/>
      <c r="FJ266" s="213"/>
      <c r="FK266" s="213"/>
      <c r="FL266" s="213"/>
      <c r="FM266" s="213">
        <f t="shared" ref="FM266:FM287" si="254">(ET266-20)+0</f>
        <v>20</v>
      </c>
      <c r="FN266" s="213">
        <f t="shared" ref="FN266:FN287" si="255">(EU266-20)+0</f>
        <v>15</v>
      </c>
      <c r="FO266" s="213">
        <f t="shared" ref="FO266:FO287" si="256">(EV266-20)+0</f>
        <v>15</v>
      </c>
      <c r="FP266" s="213">
        <f t="shared" ref="FP266:FP287" si="257">(EW266-20)+0</f>
        <v>15</v>
      </c>
      <c r="FQ266" s="213">
        <f t="shared" ref="FQ266:FQ287" si="258">(EX266-20)+0</f>
        <v>15</v>
      </c>
      <c r="FR266" s="213"/>
      <c r="FS266" s="211">
        <v>0</v>
      </c>
      <c r="FT266" s="190">
        <v>0</v>
      </c>
      <c r="FU266" s="190">
        <v>0</v>
      </c>
      <c r="FV266" s="190">
        <v>0</v>
      </c>
      <c r="FW266" s="190" t="s">
        <v>13</v>
      </c>
      <c r="FX266" s="190" t="s">
        <v>13</v>
      </c>
      <c r="FY266" s="190" t="s">
        <v>13</v>
      </c>
      <c r="FZ266" s="190" t="s">
        <v>13</v>
      </c>
      <c r="GA266" s="190" t="s">
        <v>13</v>
      </c>
      <c r="GB266" s="190" t="s">
        <v>13</v>
      </c>
      <c r="GC266" s="190">
        <v>0</v>
      </c>
      <c r="GD266" s="190">
        <v>0</v>
      </c>
      <c r="GE266" s="190">
        <v>0</v>
      </c>
      <c r="GF266" s="190">
        <v>0</v>
      </c>
      <c r="GG266" s="212">
        <v>0</v>
      </c>
    </row>
    <row r="267" spans="2:189">
      <c r="B267" s="33">
        <v>43781</v>
      </c>
      <c r="C267" s="30" t="s">
        <v>20</v>
      </c>
      <c r="D267" s="30">
        <v>2019</v>
      </c>
      <c r="E267" s="30" t="str">
        <f t="shared" ref="E267" si="259">D267&amp;C267</f>
        <v>2019S46</v>
      </c>
      <c r="F267" s="30" t="str">
        <f t="shared" si="133"/>
        <v>112019</v>
      </c>
      <c r="G267" s="208" t="str">
        <f>VLOOKUP(Horizontal!$C267&amp;Horizontal!$B267&amp;Horizontal!G$11,Vertical!$E:$O,G$10,0)</f>
        <v>-3,48</v>
      </c>
      <c r="H267" s="207">
        <f>(VLOOKUP(Horizontal!$C267&amp;Horizontal!$B267&amp;Horizontal!H$11,Vertical!$E:$O,H$10,0))+0</f>
        <v>307</v>
      </c>
      <c r="I267" s="207">
        <f>(VLOOKUP(Horizontal!$C267&amp;Horizontal!$B267&amp;Horizontal!I$11,Vertical!$E:$O,I$10,0))+0</f>
        <v>247.53</v>
      </c>
      <c r="J267" s="207">
        <f>(VLOOKUP(Horizontal!$C267&amp;Horizontal!$B267&amp;Horizontal!J$11,Vertical!$E:$O,J$10,0))+0</f>
        <v>233.97</v>
      </c>
      <c r="K267" s="207">
        <f>(VLOOKUP(Horizontal!$C267&amp;Horizontal!$B267&amp;Horizontal!K$11,Vertical!$E:$O,K$10,0))+0</f>
        <v>215.42</v>
      </c>
      <c r="L267" s="207">
        <f>(VLOOKUP(Horizontal!$C267&amp;Horizontal!$B267&amp;Horizontal!L$11,Vertical!$E:$O,L$10,0))+0</f>
        <v>205.32</v>
      </c>
      <c r="M267" s="207">
        <f>(VLOOKUP(Horizontal!$C267&amp;Horizontal!$B267&amp;Horizontal!M$11,Vertical!$E:$O,M$10,0))+0</f>
        <v>186.72</v>
      </c>
      <c r="N267" s="207">
        <f>(VLOOKUP(Horizontal!$C267&amp;Horizontal!$B267&amp;Horizontal!N$11,Vertical!$E:$O,N$10,0))+0</f>
        <v>170.53</v>
      </c>
      <c r="O267" s="207">
        <f>(VLOOKUP(Horizontal!$C267&amp;Horizontal!$B267&amp;Horizontal!O$11,Vertical!$E:$O,O$10,0))+0</f>
        <v>158.65</v>
      </c>
      <c r="P267" s="209">
        <f>(VLOOKUP(Horizontal!$C267&amp;Horizontal!$B267&amp;Horizontal!P$11,Vertical!$E:$O,P$10,0))+0</f>
        <v>151.77000000000001</v>
      </c>
      <c r="Q267" s="210">
        <f>(VLOOKUP(Horizontal!$C267&amp;Horizontal!$B267&amp;Horizontal!Q$11,Vertical!$E:$O,Q$10,0))+0</f>
        <v>57</v>
      </c>
      <c r="R267" s="207">
        <f>(VLOOKUP(Horizontal!$C267&amp;Horizontal!$B267&amp;Horizontal!R$11,Vertical!$E:$O,R$10,0))+0</f>
        <v>65</v>
      </c>
      <c r="S267" s="207">
        <f>(VLOOKUP(Horizontal!$C267&amp;Horizontal!$B267&amp;Horizontal!S$11,Vertical!$E:$O,S$10,0))+0</f>
        <v>56</v>
      </c>
      <c r="T267" s="207">
        <f>(VLOOKUP(Horizontal!$C267&amp;Horizontal!$B267&amp;Horizontal!T$11,Vertical!$E:$O,T$10,0))+0</f>
        <v>49</v>
      </c>
      <c r="U267" s="207">
        <f>(VLOOKUP(Horizontal!$C267&amp;Horizontal!$B267&amp;Horizontal!U$11,Vertical!$E:$O,U$10,0))+0</f>
        <v>45</v>
      </c>
      <c r="V267" s="207">
        <f>(VLOOKUP(Horizontal!$C267&amp;Horizontal!$B267&amp;Horizontal!V$11,Vertical!$E:$O,V$10,0))+0</f>
        <v>38</v>
      </c>
      <c r="W267" s="207">
        <f>(VLOOKUP(Horizontal!$C267&amp;Horizontal!$B267&amp;Horizontal!W$11,Vertical!$E:$O,W$10,0))+0</f>
        <v>32</v>
      </c>
      <c r="X267" s="207">
        <f>(VLOOKUP(Horizontal!$C267&amp;Horizontal!$B267&amp;Horizontal!X$11,Vertical!$E:$O,X$10,0))+0</f>
        <v>29</v>
      </c>
      <c r="Y267" s="209">
        <f>(VLOOKUP(Horizontal!$C267&amp;Horizontal!$B267&amp;Horizontal!Y$11,Vertical!$E:$O,Y$10,0))+0</f>
        <v>25</v>
      </c>
      <c r="Z267" s="210">
        <f>(VLOOKUP(Horizontal!$C267&amp;Horizontal!$B267&amp;Horizontal!Z$11,Vertical!$E:$O,Z$10,0))+0</f>
        <v>7.69</v>
      </c>
      <c r="AA267" s="207">
        <f>(VLOOKUP(Horizontal!$C267&amp;Horizontal!$B267&amp;Horizontal!AA$11,Vertical!$E:$O,AA$10,0))+0</f>
        <v>0</v>
      </c>
      <c r="AB267" s="207">
        <f>(VLOOKUP(Horizontal!$C267&amp;Horizontal!$B267&amp;Horizontal!AB$11,Vertical!$E:$O,AB$10,0))+0</f>
        <v>0</v>
      </c>
      <c r="AC267" s="207">
        <f>(VLOOKUP(Horizontal!$C267&amp;Horizontal!$B267&amp;Horizontal!AC$11,Vertical!$E:$O,AC$10,0))+0</f>
        <v>3.13</v>
      </c>
      <c r="AD267" s="207">
        <f>(VLOOKUP(Horizontal!$C267&amp;Horizontal!$B267&amp;Horizontal!AD$11,Vertical!$E:$O,AD$10,0))+0</f>
        <v>19.440000000000001</v>
      </c>
      <c r="AE267" s="207">
        <f>(VLOOKUP(Horizontal!$C267&amp;Horizontal!$B267&amp;Horizontal!AE$11,Vertical!$E:$O,AE$10,0))+0</f>
        <v>14.29</v>
      </c>
      <c r="AF267" s="207">
        <f>(VLOOKUP(Horizontal!$C267&amp;Horizontal!$B267&amp;Horizontal!AF$11,Vertical!$E:$O,AF$10,0))+0</f>
        <v>14.71</v>
      </c>
      <c r="AG267" s="207">
        <f>(VLOOKUP(Horizontal!$C267&amp;Horizontal!$B267&amp;Horizontal!AG$11,Vertical!$E:$O,AG$10,0))+0</f>
        <v>8.57</v>
      </c>
      <c r="AH267" s="209">
        <f>(VLOOKUP(Horizontal!$C267&amp;Horizontal!$B267&amp;Horizontal!AH$11,Vertical!$E:$O,AH$10,0))+0</f>
        <v>17.649999999999999</v>
      </c>
      <c r="AI267" s="210">
        <f>(VLOOKUP(Horizontal!$C267&amp;Horizontal!$B267&amp;Horizontal!AI$11,Vertical!$E:$O,AI$10,0))+0</f>
        <v>0</v>
      </c>
      <c r="AJ267" s="207">
        <f>(VLOOKUP(Horizontal!$C267&amp;Horizontal!$B267&amp;Horizontal!AJ$11,Vertical!$E:$O,AJ$10,0))+0</f>
        <v>0</v>
      </c>
      <c r="AK267" s="207">
        <f>(VLOOKUP(Horizontal!$C267&amp;Horizontal!$B267&amp;Horizontal!AK$11,Vertical!$E:$O,AK$10,0))+0</f>
        <v>0</v>
      </c>
      <c r="AL267" s="207">
        <f>(VLOOKUP(Horizontal!$C267&amp;Horizontal!$B267&amp;Horizontal!AL$11,Vertical!$E:$O,AL$10,0))+0</f>
        <v>3.13</v>
      </c>
      <c r="AM267" s="207">
        <f>(VLOOKUP(Horizontal!$C267&amp;Horizontal!$B267&amp;Horizontal!AM$11,Vertical!$E:$O,AM$10,0))+0</f>
        <v>5.56</v>
      </c>
      <c r="AN267" s="207">
        <f>(VLOOKUP(Horizontal!$C267&amp;Horizontal!$B267&amp;Horizontal!AN$11,Vertical!$E:$O,AN$10,0))+0</f>
        <v>42.86</v>
      </c>
      <c r="AO267" s="207">
        <f>(VLOOKUP(Horizontal!$C267&amp;Horizontal!$B267&amp;Horizontal!AO$11,Vertical!$E:$O,AO$10,0))+0</f>
        <v>47.06</v>
      </c>
      <c r="AP267" s="207">
        <f>(VLOOKUP(Horizontal!$C267&amp;Horizontal!$B267&amp;Horizontal!AP$11,Vertical!$E:$O,AP$10,0))+0</f>
        <v>51.43</v>
      </c>
      <c r="AQ267" s="209">
        <f>(VLOOKUP(Horizontal!$C267&amp;Horizontal!$B267&amp;Horizontal!AQ$11,Vertical!$E:$O,AQ$10,0))+0</f>
        <v>61.76</v>
      </c>
      <c r="AR267" s="210">
        <f>(VLOOKUP(Horizontal!$C267&amp;Horizontal!$B267&amp;Horizontal!AR$11,Vertical!$E:$O,AR$10,0))+0</f>
        <v>92.31</v>
      </c>
      <c r="AS267" s="207">
        <f>(VLOOKUP(Horizontal!$C267&amp;Horizontal!$B267&amp;Horizontal!AS$11,Vertical!$E:$O,AS$10,0))+0</f>
        <v>100</v>
      </c>
      <c r="AT267" s="207">
        <f>(VLOOKUP(Horizontal!$C267&amp;Horizontal!$B267&amp;Horizontal!AT$11,Vertical!$E:$O,AT$10,0))+0</f>
        <v>100</v>
      </c>
      <c r="AU267" s="207">
        <f>(VLOOKUP(Horizontal!$C267&amp;Horizontal!$B267&amp;Horizontal!AU$11,Vertical!$E:$O,AU$10,0))+0</f>
        <v>93.75</v>
      </c>
      <c r="AV267" s="207">
        <f>(VLOOKUP(Horizontal!$C267&amp;Horizontal!$B267&amp;Horizontal!AV$11,Vertical!$E:$O,AV$10,0))+0</f>
        <v>75</v>
      </c>
      <c r="AW267" s="207">
        <f>(VLOOKUP(Horizontal!$C267&amp;Horizontal!$B267&amp;Horizontal!AW$11,Vertical!$E:$O,AW$10,0))+0</f>
        <v>42.86</v>
      </c>
      <c r="AX267" s="207">
        <f>(VLOOKUP(Horizontal!$C267&amp;Horizontal!$B267&amp;Horizontal!AX$11,Vertical!$E:$O,AX$10,0))+0</f>
        <v>38.24</v>
      </c>
      <c r="AY267" s="207">
        <f>(VLOOKUP(Horizontal!$C267&amp;Horizontal!$B267&amp;Horizontal!AY$11,Vertical!$E:$O,AY$10,0))+0</f>
        <v>40</v>
      </c>
      <c r="AZ267" s="209">
        <f>(VLOOKUP(Horizontal!$C267&amp;Horizontal!$B267&amp;Horizontal!AZ$11,Vertical!$E:$O,AZ$10,0))+0</f>
        <v>20.59</v>
      </c>
      <c r="BA267" s="208">
        <f>(VLOOKUP(Horizontal!$C267&amp;Horizontal!$B267&amp;Horizontal!BA$11,Vertical!$E:$O,BA$10,0))+0</f>
        <v>38.630000000000003</v>
      </c>
      <c r="BB267" s="210">
        <f>(VLOOKUP(Horizontal!$C267&amp;Horizontal!$B267&amp;Horizontal!BB$11,Vertical!$E:$O,BB$10,0))+0</f>
        <v>344.97</v>
      </c>
      <c r="BC267" s="207">
        <f>(VLOOKUP(Horizontal!$C267&amp;Horizontal!$B267&amp;Horizontal!BC$11,Vertical!$E:$O,BC$10,0))+0</f>
        <v>286.22000000000003</v>
      </c>
      <c r="BD267" s="207">
        <f>(VLOOKUP(Horizontal!$C267&amp;Horizontal!$B267&amp;Horizontal!BD$11,Vertical!$E:$O,BD$10,0))+0</f>
        <v>273.94</v>
      </c>
      <c r="BE267" s="207">
        <f>(VLOOKUP(Horizontal!$C267&amp;Horizontal!$B267&amp;Horizontal!BE$11,Vertical!$E:$O,BE$10,0))+0</f>
        <v>254.85</v>
      </c>
      <c r="BF267" s="207">
        <f>(VLOOKUP(Horizontal!$C267&amp;Horizontal!$B267&amp;Horizontal!BF$11,Vertical!$E:$O,BF$10,0))+0</f>
        <v>245.08</v>
      </c>
      <c r="BG267" s="207">
        <f>(VLOOKUP(Horizontal!$C267&amp;Horizontal!$B267&amp;Horizontal!BG$11,Vertical!$E:$O,BG$10,0))+0</f>
        <v>223.05</v>
      </c>
      <c r="BH267" s="207">
        <f>(VLOOKUP(Horizontal!$C267&amp;Horizontal!$B267&amp;Horizontal!BH$11,Vertical!$E:$O,BH$10,0))+0</f>
        <v>205.15</v>
      </c>
      <c r="BI267" s="207">
        <f>(VLOOKUP(Horizontal!$C267&amp;Horizontal!$B267&amp;Horizontal!BI$11,Vertical!$E:$O,BI$10,0))+0</f>
        <v>193.22</v>
      </c>
      <c r="BJ267" s="209">
        <f>(VLOOKUP(Horizontal!$C267&amp;Horizontal!$B267&amp;Horizontal!BJ$11,Vertical!$E:$O,BJ$10,0))+0</f>
        <v>186.58</v>
      </c>
      <c r="BK267" s="210">
        <f>(VLOOKUP(Horizontal!$C267&amp;Horizontal!$B267&amp;Horizontal!BK$11,Vertical!$E:$O,BK$10,0))+0</f>
        <v>49</v>
      </c>
      <c r="BL267" s="207">
        <f>(VLOOKUP(Horizontal!$C267&amp;Horizontal!$B267&amp;Horizontal!BL$11,Vertical!$E:$O,BL$10,0))+0</f>
        <v>46</v>
      </c>
      <c r="BM267" s="207">
        <f>(VLOOKUP(Horizontal!$C267&amp;Horizontal!$B267&amp;Horizontal!BM$11,Vertical!$E:$O,BM$10,0))+0</f>
        <v>47</v>
      </c>
      <c r="BN267" s="207">
        <f>(VLOOKUP(Horizontal!$C267&amp;Horizontal!$B267&amp;Horizontal!BN$11,Vertical!$E:$O,BN$10,0))+0</f>
        <v>46</v>
      </c>
      <c r="BO267" s="207">
        <f>(VLOOKUP(Horizontal!$C267&amp;Horizontal!$B267&amp;Horizontal!BO$11,Vertical!$E:$O,BO$10,0))+0</f>
        <v>45</v>
      </c>
      <c r="BP267" s="207">
        <f>(VLOOKUP(Horizontal!$C267&amp;Horizontal!$B267&amp;Horizontal!BP$11,Vertical!$E:$O,BP$10,0))+0</f>
        <v>40</v>
      </c>
      <c r="BQ267" s="207">
        <f>(VLOOKUP(Horizontal!$C267&amp;Horizontal!$B267&amp;Horizontal!BQ$11,Vertical!$E:$O,BQ$10,0))+0</f>
        <v>36</v>
      </c>
      <c r="BR267" s="207">
        <f>(VLOOKUP(Horizontal!$C267&amp;Horizontal!$B267&amp;Horizontal!BR$11,Vertical!$E:$O,BR$10,0))+0</f>
        <v>33</v>
      </c>
      <c r="BS267" s="209">
        <f>(VLOOKUP(Horizontal!$C267&amp;Horizontal!$B267&amp;Horizontal!BS$11,Vertical!$E:$O,BS$10,0))+0</f>
        <v>33</v>
      </c>
      <c r="BT267" s="210">
        <f>(VLOOKUP(Horizontal!$C267&amp;Horizontal!$B267&amp;Horizontal!BT$11,Vertical!$E:$O,BT$10,0))+0</f>
        <v>0</v>
      </c>
      <c r="BU267" s="207">
        <f>(VLOOKUP(Horizontal!$C267&amp;Horizontal!$B267&amp;Horizontal!BU$11,Vertical!$E:$O,BU$10,0))+0</f>
        <v>0</v>
      </c>
      <c r="BV267" s="207">
        <f>(VLOOKUP(Horizontal!$C267&amp;Horizontal!$B267&amp;Horizontal!BV$11,Vertical!$E:$O,BV$10,0))+0</f>
        <v>0</v>
      </c>
      <c r="BW267" s="207">
        <f>(VLOOKUP(Horizontal!$C267&amp;Horizontal!$B267&amp;Horizontal!BW$11,Vertical!$E:$O,BW$10,0))+0</f>
        <v>7.14</v>
      </c>
      <c r="BX267" s="207">
        <f>(VLOOKUP(Horizontal!$C267&amp;Horizontal!$B267&amp;Horizontal!BX$11,Vertical!$E:$O,BX$10,0))+0</f>
        <v>16.670000000000002</v>
      </c>
      <c r="BY267" s="207">
        <f>(VLOOKUP(Horizontal!$C267&amp;Horizontal!$B267&amp;Horizontal!BY$11,Vertical!$E:$O,BY$10,0))+0</f>
        <v>17.86</v>
      </c>
      <c r="BZ267" s="207">
        <f>(VLOOKUP(Horizontal!$C267&amp;Horizontal!$B267&amp;Horizontal!BZ$11,Vertical!$E:$O,BZ$10,0))+0</f>
        <v>31.03</v>
      </c>
      <c r="CA267" s="207">
        <f>(VLOOKUP(Horizontal!$C267&amp;Horizontal!$B267&amp;Horizontal!CA$11,Vertical!$E:$O,CA$10,0))+0</f>
        <v>11.54</v>
      </c>
      <c r="CB267" s="209">
        <f>(VLOOKUP(Horizontal!$C267&amp;Horizontal!$B267&amp;Horizontal!CB$11,Vertical!$E:$O,CB$10,0))+0</f>
        <v>17.86</v>
      </c>
      <c r="CC267" s="210">
        <f>(VLOOKUP(Horizontal!$C267&amp;Horizontal!$B267&amp;Horizontal!CC$11,Vertical!$E:$O,CC$10,0))+0</f>
        <v>0</v>
      </c>
      <c r="CD267" s="207">
        <f>(VLOOKUP(Horizontal!$C267&amp;Horizontal!$B267&amp;Horizontal!CD$11,Vertical!$E:$O,CD$10,0))+0</f>
        <v>0</v>
      </c>
      <c r="CE267" s="207">
        <f>(VLOOKUP(Horizontal!$C267&amp;Horizontal!$B267&amp;Horizontal!CE$11,Vertical!$E:$O,CE$10,0))+0</f>
        <v>0</v>
      </c>
      <c r="CF267" s="207">
        <f>(VLOOKUP(Horizontal!$C267&amp;Horizontal!$B267&amp;Horizontal!CF$11,Vertical!$E:$O,CF$10,0))+0</f>
        <v>0</v>
      </c>
      <c r="CG267" s="207">
        <f>(VLOOKUP(Horizontal!$C267&amp;Horizontal!$B267&amp;Horizontal!CG$11,Vertical!$E:$O,CG$10,0))+0</f>
        <v>10</v>
      </c>
      <c r="CH267" s="207">
        <f>(VLOOKUP(Horizontal!$C267&amp;Horizontal!$B267&amp;Horizontal!CH$11,Vertical!$E:$O,CH$10,0))+0</f>
        <v>39.29</v>
      </c>
      <c r="CI267" s="207">
        <f>(VLOOKUP(Horizontal!$C267&amp;Horizontal!$B267&amp;Horizontal!CI$11,Vertical!$E:$O,CI$10,0))+0</f>
        <v>41.38</v>
      </c>
      <c r="CJ267" s="207">
        <f>(VLOOKUP(Horizontal!$C267&amp;Horizontal!$B267&amp;Horizontal!CJ$11,Vertical!$E:$O,CJ$10,0))+0</f>
        <v>42.31</v>
      </c>
      <c r="CK267" s="209">
        <f>(VLOOKUP(Horizontal!$C267&amp;Horizontal!$B267&amp;Horizontal!CK$11,Vertical!$E:$O,CK$10,0))+0</f>
        <v>42.86</v>
      </c>
      <c r="CL267" s="210">
        <f>(VLOOKUP(Horizontal!$C267&amp;Horizontal!$B267&amp;Horizontal!CL$11,Vertical!$E:$O,CL$10,0))+0</f>
        <v>100</v>
      </c>
      <c r="CM267" s="207">
        <f>(VLOOKUP(Horizontal!$C267&amp;Horizontal!$B267&amp;Horizontal!CM$11,Vertical!$E:$O,CM$10,0))+0</f>
        <v>100</v>
      </c>
      <c r="CN267" s="207">
        <f>(VLOOKUP(Horizontal!$C267&amp;Horizontal!$B267&amp;Horizontal!CN$11,Vertical!$E:$O,CN$10,0))+0</f>
        <v>100</v>
      </c>
      <c r="CO267" s="207">
        <f>(VLOOKUP(Horizontal!$C267&amp;Horizontal!$B267&amp;Horizontal!CO$11,Vertical!$E:$O,CO$10,0))+0</f>
        <v>92.86</v>
      </c>
      <c r="CP267" s="207">
        <f>(VLOOKUP(Horizontal!$C267&amp;Horizontal!$B267&amp;Horizontal!CP$11,Vertical!$E:$O,CP$10,0))+0</f>
        <v>73.33</v>
      </c>
      <c r="CQ267" s="207">
        <f>(VLOOKUP(Horizontal!$C267&amp;Horizontal!$B267&amp;Horizontal!CQ$11,Vertical!$E:$O,CQ$10,0))+0</f>
        <v>42.86</v>
      </c>
      <c r="CR267" s="207">
        <f>(VLOOKUP(Horizontal!$C267&amp;Horizontal!$B267&amp;Horizontal!CR$11,Vertical!$E:$O,CR$10,0))+0</f>
        <v>27.59</v>
      </c>
      <c r="CS267" s="207">
        <f>(VLOOKUP(Horizontal!$C267&amp;Horizontal!$B267&amp;Horizontal!CS$11,Vertical!$E:$O,CS$10,0))+0</f>
        <v>46.15</v>
      </c>
      <c r="CT267" s="207">
        <f>(VLOOKUP(Horizontal!$C267&amp;Horizontal!$B267&amp;Horizontal!CT$11,Vertical!$E:$O,CT$10,0))+0</f>
        <v>39.29</v>
      </c>
      <c r="CU267" s="150"/>
      <c r="CV267" s="211">
        <f t="shared" si="174"/>
        <v>37.970000000000027</v>
      </c>
      <c r="CW267" s="190">
        <f t="shared" si="175"/>
        <v>38.690000000000026</v>
      </c>
      <c r="CX267" s="190">
        <f t="shared" si="176"/>
        <v>39.97</v>
      </c>
      <c r="CY267" s="190">
        <f t="shared" si="177"/>
        <v>39.430000000000007</v>
      </c>
      <c r="CZ267" s="190">
        <f t="shared" si="178"/>
        <v>39.760000000000019</v>
      </c>
      <c r="DA267" s="190">
        <f t="shared" si="179"/>
        <v>36.330000000000013</v>
      </c>
      <c r="DB267" s="190">
        <f t="shared" si="180"/>
        <v>34.620000000000005</v>
      </c>
      <c r="DC267" s="190">
        <f t="shared" si="181"/>
        <v>34.569999999999993</v>
      </c>
      <c r="DD267" s="212">
        <f t="shared" si="182"/>
        <v>34.81</v>
      </c>
      <c r="DE267" s="9">
        <v>170</v>
      </c>
      <c r="DF267" s="212">
        <f t="shared" si="183"/>
        <v>-98.542789598108669</v>
      </c>
      <c r="DG267" s="264"/>
      <c r="DH267" s="265"/>
      <c r="DI267" s="265"/>
      <c r="DJ267" s="266"/>
      <c r="DK267" s="190">
        <v>304.77999999999997</v>
      </c>
      <c r="DL267" s="190">
        <v>304.77999999999997</v>
      </c>
      <c r="DM267" s="190">
        <v>304.77999999999997</v>
      </c>
      <c r="DN267" s="212">
        <v>304.77999999999997</v>
      </c>
      <c r="DO267" s="190">
        <v>308.2</v>
      </c>
      <c r="DP267" s="190">
        <v>308.2</v>
      </c>
      <c r="DQ267" s="190">
        <v>308.2</v>
      </c>
      <c r="DR267" s="212">
        <v>308.2</v>
      </c>
      <c r="DS267" s="150"/>
      <c r="DT267" s="190">
        <v>310</v>
      </c>
      <c r="DU267" s="190">
        <v>260</v>
      </c>
      <c r="DV267" s="190">
        <v>235</v>
      </c>
      <c r="DW267" s="190">
        <v>230</v>
      </c>
      <c r="DX267" s="190"/>
      <c r="DY267" s="190"/>
      <c r="DZ267" s="190"/>
      <c r="EA267" s="190"/>
      <c r="EB267" s="190"/>
      <c r="EC267" s="190"/>
      <c r="ED267" s="190">
        <v>211</v>
      </c>
      <c r="EE267" s="190">
        <v>190</v>
      </c>
      <c r="EF267" s="190">
        <v>172</v>
      </c>
      <c r="EG267" s="190">
        <v>158</v>
      </c>
      <c r="EH267" s="212">
        <v>150</v>
      </c>
      <c r="EI267" s="213"/>
      <c r="EJ267" s="211">
        <v>40</v>
      </c>
      <c r="EK267" s="190">
        <v>40</v>
      </c>
      <c r="EL267" s="190">
        <v>40</v>
      </c>
      <c r="EM267" s="190">
        <v>40</v>
      </c>
      <c r="EN267" s="190"/>
      <c r="EO267" s="190"/>
      <c r="EP267" s="190"/>
      <c r="EQ267" s="190"/>
      <c r="ER267" s="190"/>
      <c r="ES267" s="190"/>
      <c r="ET267" s="190">
        <v>40</v>
      </c>
      <c r="EU267" s="190">
        <v>35</v>
      </c>
      <c r="EV267" s="190">
        <v>35</v>
      </c>
      <c r="EW267" s="190">
        <v>35</v>
      </c>
      <c r="EX267" s="212">
        <v>35</v>
      </c>
      <c r="EY267" s="211"/>
      <c r="EZ267" s="75">
        <f t="shared" si="223"/>
        <v>-1.1101186678575984E-2</v>
      </c>
      <c r="FA267" s="89">
        <f t="shared" si="228"/>
        <v>-0.1</v>
      </c>
      <c r="FB267" s="212"/>
      <c r="FC267" s="213">
        <f t="shared" si="250"/>
        <v>20</v>
      </c>
      <c r="FD267" s="213">
        <f t="shared" si="251"/>
        <v>20</v>
      </c>
      <c r="FE267" s="213">
        <f t="shared" si="252"/>
        <v>20</v>
      </c>
      <c r="FF267" s="213">
        <f t="shared" si="253"/>
        <v>20</v>
      </c>
      <c r="FG267" s="213"/>
      <c r="FH267" s="213"/>
      <c r="FI267" s="213"/>
      <c r="FJ267" s="213"/>
      <c r="FK267" s="213"/>
      <c r="FL267" s="213"/>
      <c r="FM267" s="213">
        <f t="shared" si="254"/>
        <v>20</v>
      </c>
      <c r="FN267" s="213">
        <f t="shared" si="255"/>
        <v>15</v>
      </c>
      <c r="FO267" s="213">
        <f t="shared" si="256"/>
        <v>15</v>
      </c>
      <c r="FP267" s="213">
        <f t="shared" si="257"/>
        <v>15</v>
      </c>
      <c r="FQ267" s="213">
        <f t="shared" si="258"/>
        <v>15</v>
      </c>
      <c r="FR267" s="213"/>
      <c r="FS267" s="211">
        <v>0</v>
      </c>
      <c r="FT267" s="190">
        <v>0</v>
      </c>
      <c r="FU267" s="190">
        <v>0</v>
      </c>
      <c r="FV267" s="190">
        <v>0</v>
      </c>
      <c r="FW267" s="190" t="s">
        <v>13</v>
      </c>
      <c r="FX267" s="190" t="s">
        <v>13</v>
      </c>
      <c r="FY267" s="190" t="s">
        <v>13</v>
      </c>
      <c r="FZ267" s="190" t="s">
        <v>13</v>
      </c>
      <c r="GA267" s="190" t="s">
        <v>13</v>
      </c>
      <c r="GB267" s="190" t="s">
        <v>13</v>
      </c>
      <c r="GC267" s="190">
        <v>0</v>
      </c>
      <c r="GD267" s="190">
        <v>0</v>
      </c>
      <c r="GE267" s="190">
        <v>0</v>
      </c>
      <c r="GF267" s="190">
        <v>0</v>
      </c>
      <c r="GG267" s="212">
        <v>0</v>
      </c>
    </row>
    <row r="268" spans="2:189">
      <c r="B268" s="33">
        <v>43788</v>
      </c>
      <c r="C268" s="30" t="s">
        <v>86</v>
      </c>
      <c r="D268" s="30">
        <v>2019</v>
      </c>
      <c r="E268" s="30" t="str">
        <f t="shared" ref="E268" si="260">D268&amp;C268</f>
        <v>2019S47</v>
      </c>
      <c r="F268" s="30" t="str">
        <f t="shared" si="133"/>
        <v>112019</v>
      </c>
      <c r="G268" s="208" t="str">
        <f>VLOOKUP(Horizontal!$C268&amp;Horizontal!$B268&amp;Horizontal!G$11,Vertical!$E:$O,G$10,0)</f>
        <v>-3,61</v>
      </c>
      <c r="H268" s="207">
        <f>(VLOOKUP(Horizontal!$C268&amp;Horizontal!$B268&amp;Horizontal!H$11,Vertical!$E:$O,H$10,0))+0</f>
        <v>311.33</v>
      </c>
      <c r="I268" s="207">
        <f>(VLOOKUP(Horizontal!$C268&amp;Horizontal!$B268&amp;Horizontal!I$11,Vertical!$E:$O,I$10,0))+0</f>
        <v>245.15</v>
      </c>
      <c r="J268" s="207">
        <f>(VLOOKUP(Horizontal!$C268&amp;Horizontal!$B268&amp;Horizontal!J$11,Vertical!$E:$O,J$10,0))+0</f>
        <v>221.5</v>
      </c>
      <c r="K268" s="207">
        <f>(VLOOKUP(Horizontal!$C268&amp;Horizontal!$B268&amp;Horizontal!K$11,Vertical!$E:$O,K$10,0))+0</f>
        <v>213.34</v>
      </c>
      <c r="L268" s="207">
        <f>(VLOOKUP(Horizontal!$C268&amp;Horizontal!$B268&amp;Horizontal!L$11,Vertical!$E:$O,L$10,0))+0</f>
        <v>204.96</v>
      </c>
      <c r="M268" s="207">
        <f>(VLOOKUP(Horizontal!$C268&amp;Horizontal!$B268&amp;Horizontal!M$11,Vertical!$E:$O,M$10,0))+0</f>
        <v>185.64</v>
      </c>
      <c r="N268" s="207">
        <f>(VLOOKUP(Horizontal!$C268&amp;Horizontal!$B268&amp;Horizontal!N$11,Vertical!$E:$O,N$10,0))+0</f>
        <v>170.23</v>
      </c>
      <c r="O268" s="207">
        <f>(VLOOKUP(Horizontal!$C268&amp;Horizontal!$B268&amp;Horizontal!O$11,Vertical!$E:$O,O$10,0))+0</f>
        <v>157.88</v>
      </c>
      <c r="P268" s="209">
        <f>(VLOOKUP(Horizontal!$C268&amp;Horizontal!$B268&amp;Horizontal!P$11,Vertical!$E:$O,P$10,0))+0</f>
        <v>151.61000000000001</v>
      </c>
      <c r="Q268" s="210">
        <f>(VLOOKUP(Horizontal!$C268&amp;Horizontal!$B268&amp;Horizontal!Q$11,Vertical!$E:$O,Q$10,0))+0</f>
        <v>57</v>
      </c>
      <c r="R268" s="207">
        <f>(VLOOKUP(Horizontal!$C268&amp;Horizontal!$B268&amp;Horizontal!R$11,Vertical!$E:$O,R$10,0))+0</f>
        <v>69</v>
      </c>
      <c r="S268" s="207">
        <f>(VLOOKUP(Horizontal!$C268&amp;Horizontal!$B268&amp;Horizontal!S$11,Vertical!$E:$O,S$10,0))+0</f>
        <v>60</v>
      </c>
      <c r="T268" s="207">
        <f>(VLOOKUP(Horizontal!$C268&amp;Horizontal!$B268&amp;Horizontal!T$11,Vertical!$E:$O,T$10,0))+0</f>
        <v>47</v>
      </c>
      <c r="U268" s="207">
        <f>(VLOOKUP(Horizontal!$C268&amp;Horizontal!$B268&amp;Horizontal!U$11,Vertical!$E:$O,U$10,0))+0</f>
        <v>46</v>
      </c>
      <c r="V268" s="207">
        <f>(VLOOKUP(Horizontal!$C268&amp;Horizontal!$B268&amp;Horizontal!V$11,Vertical!$E:$O,V$10,0))+0</f>
        <v>40</v>
      </c>
      <c r="W268" s="207">
        <f>(VLOOKUP(Horizontal!$C268&amp;Horizontal!$B268&amp;Horizontal!W$11,Vertical!$E:$O,W$10,0))+0</f>
        <v>31</v>
      </c>
      <c r="X268" s="207">
        <f>(VLOOKUP(Horizontal!$C268&amp;Horizontal!$B268&amp;Horizontal!X$11,Vertical!$E:$O,X$10,0))+0</f>
        <v>27</v>
      </c>
      <c r="Y268" s="209">
        <f>(VLOOKUP(Horizontal!$C268&amp;Horizontal!$B268&amp;Horizontal!Y$11,Vertical!$E:$O,Y$10,0))+0</f>
        <v>24</v>
      </c>
      <c r="Z268" s="210">
        <f>(VLOOKUP(Horizontal!$C268&amp;Horizontal!$B268&amp;Horizontal!Z$11,Vertical!$E:$O,Z$10,0))+0</f>
        <v>0</v>
      </c>
      <c r="AA268" s="207">
        <f>(VLOOKUP(Horizontal!$C268&amp;Horizontal!$B268&amp;Horizontal!AA$11,Vertical!$E:$O,AA$10,0))+0</f>
        <v>54.29</v>
      </c>
      <c r="AB268" s="207">
        <f>(VLOOKUP(Horizontal!$C268&amp;Horizontal!$B268&amp;Horizontal!AB$11,Vertical!$E:$O,AB$10,0))+0</f>
        <v>87.18</v>
      </c>
      <c r="AC268" s="207">
        <f>(VLOOKUP(Horizontal!$C268&amp;Horizontal!$B268&amp;Horizontal!AC$11,Vertical!$E:$O,AC$10,0))+0</f>
        <v>48.39</v>
      </c>
      <c r="AD268" s="207">
        <f>(VLOOKUP(Horizontal!$C268&amp;Horizontal!$B268&amp;Horizontal!AD$11,Vertical!$E:$O,AD$10,0))+0</f>
        <v>50</v>
      </c>
      <c r="AE268" s="207">
        <f>(VLOOKUP(Horizontal!$C268&amp;Horizontal!$B268&amp;Horizontal!AE$11,Vertical!$E:$O,AE$10,0))+0</f>
        <v>44.74</v>
      </c>
      <c r="AF268" s="207">
        <f>(VLOOKUP(Horizontal!$C268&amp;Horizontal!$B268&amp;Horizontal!AF$11,Vertical!$E:$O,AF$10,0))+0</f>
        <v>21.13</v>
      </c>
      <c r="AG268" s="207">
        <f>(VLOOKUP(Horizontal!$C268&amp;Horizontal!$B268&amp;Horizontal!AG$11,Vertical!$E:$O,AG$10,0))+0</f>
        <v>37.840000000000003</v>
      </c>
      <c r="AH268" s="209">
        <f>(VLOOKUP(Horizontal!$C268&amp;Horizontal!$B268&amp;Horizontal!AH$11,Vertical!$E:$O,AH$10,0))+0</f>
        <v>42.86</v>
      </c>
      <c r="AI268" s="210">
        <f>(VLOOKUP(Horizontal!$C268&amp;Horizontal!$B268&amp;Horizontal!AI$11,Vertical!$E:$O,AI$10,0))+0</f>
        <v>0</v>
      </c>
      <c r="AJ268" s="207">
        <f>(VLOOKUP(Horizontal!$C268&amp;Horizontal!$B268&amp;Horizontal!AJ$11,Vertical!$E:$O,AJ$10,0))+0</f>
        <v>11.43</v>
      </c>
      <c r="AK268" s="207">
        <f>(VLOOKUP(Horizontal!$C268&amp;Horizontal!$B268&amp;Horizontal!AK$11,Vertical!$E:$O,AK$10,0))+0</f>
        <v>3.21</v>
      </c>
      <c r="AL268" s="207">
        <f>(VLOOKUP(Horizontal!$C268&amp;Horizontal!$B268&amp;Horizontal!AL$11,Vertical!$E:$O,AL$10,0))+0</f>
        <v>19.350000000000001</v>
      </c>
      <c r="AM268" s="207">
        <f>(VLOOKUP(Horizontal!$C268&amp;Horizontal!$B268&amp;Horizontal!AM$11,Vertical!$E:$O,AM$10,0))+0</f>
        <v>13.89</v>
      </c>
      <c r="AN268" s="207">
        <f>(VLOOKUP(Horizontal!$C268&amp;Horizontal!$B268&amp;Horizontal!AN$11,Vertical!$E:$O,AN$10,0))+0</f>
        <v>36.840000000000003</v>
      </c>
      <c r="AO268" s="207">
        <f>(VLOOKUP(Horizontal!$C268&amp;Horizontal!$B268&amp;Horizontal!AO$11,Vertical!$E:$O,AO$10,0))+0</f>
        <v>56.55</v>
      </c>
      <c r="AP268" s="207">
        <f>(VLOOKUP(Horizontal!$C268&amp;Horizontal!$B268&amp;Horizontal!AP$11,Vertical!$E:$O,AP$10,0))+0</f>
        <v>51.35</v>
      </c>
      <c r="AQ268" s="209">
        <f>(VLOOKUP(Horizontal!$C268&amp;Horizontal!$B268&amp;Horizontal!AQ$11,Vertical!$E:$O,AQ$10,0))+0</f>
        <v>48.57</v>
      </c>
      <c r="AR268" s="210">
        <f>(VLOOKUP(Horizontal!$C268&amp;Horizontal!$B268&amp;Horizontal!AR$11,Vertical!$E:$O,AR$10,0))+0</f>
        <v>100</v>
      </c>
      <c r="AS268" s="207">
        <f>(VLOOKUP(Horizontal!$C268&amp;Horizontal!$B268&amp;Horizontal!AS$11,Vertical!$E:$O,AS$10,0))+0</f>
        <v>34.29</v>
      </c>
      <c r="AT268" s="207">
        <f>(VLOOKUP(Horizontal!$C268&amp;Horizontal!$B268&amp;Horizontal!AT$11,Vertical!$E:$O,AT$10,0))+0</f>
        <v>9.6199999999999992</v>
      </c>
      <c r="AU268" s="207">
        <f>(VLOOKUP(Horizontal!$C268&amp;Horizontal!$B268&amp;Horizontal!AU$11,Vertical!$E:$O,AU$10,0))+0</f>
        <v>32.26</v>
      </c>
      <c r="AV268" s="207">
        <f>(VLOOKUP(Horizontal!$C268&amp;Horizontal!$B268&amp;Horizontal!AV$11,Vertical!$E:$O,AV$10,0))+0</f>
        <v>36.11</v>
      </c>
      <c r="AW268" s="207">
        <f>(VLOOKUP(Horizontal!$C268&amp;Horizontal!$B268&amp;Horizontal!AW$11,Vertical!$E:$O,AW$10,0))+0</f>
        <v>18.420000000000002</v>
      </c>
      <c r="AX268" s="207">
        <f>(VLOOKUP(Horizontal!$C268&amp;Horizontal!$B268&amp;Horizontal!AX$11,Vertical!$E:$O,AX$10,0))+0</f>
        <v>22.32</v>
      </c>
      <c r="AY268" s="207">
        <f>(VLOOKUP(Horizontal!$C268&amp;Horizontal!$B268&amp;Horizontal!AY$11,Vertical!$E:$O,AY$10,0))+0</f>
        <v>10.81</v>
      </c>
      <c r="AZ268" s="209">
        <f>(VLOOKUP(Horizontal!$C268&amp;Horizontal!$B268&amp;Horizontal!AZ$11,Vertical!$E:$O,AZ$10,0))+0</f>
        <v>8.57</v>
      </c>
      <c r="BA268" s="208">
        <f>(VLOOKUP(Horizontal!$C268&amp;Horizontal!$B268&amp;Horizontal!BA$11,Vertical!$E:$O,BA$10,0))+0</f>
        <v>40.01</v>
      </c>
      <c r="BB268" s="210">
        <f>(VLOOKUP(Horizontal!$C268&amp;Horizontal!$B268&amp;Horizontal!BB$11,Vertical!$E:$O,BB$10,0))+0</f>
        <v>349.95</v>
      </c>
      <c r="BC268" s="207">
        <f>(VLOOKUP(Horizontal!$C268&amp;Horizontal!$B268&amp;Horizontal!BC$11,Vertical!$E:$O,BC$10,0))+0</f>
        <v>284.13</v>
      </c>
      <c r="BD268" s="207">
        <f>(VLOOKUP(Horizontal!$C268&amp;Horizontal!$B268&amp;Horizontal!BD$11,Vertical!$E:$O,BD$10,0))+0</f>
        <v>262.39</v>
      </c>
      <c r="BE268" s="207">
        <f>(VLOOKUP(Horizontal!$C268&amp;Horizontal!$B268&amp;Horizontal!BE$11,Vertical!$E:$O,BE$10,0))+0</f>
        <v>253.17</v>
      </c>
      <c r="BF268" s="207">
        <f>(VLOOKUP(Horizontal!$C268&amp;Horizontal!$B268&amp;Horizontal!BF$11,Vertical!$E:$O,BF$10,0))+0</f>
        <v>243.97</v>
      </c>
      <c r="BG268" s="207">
        <f>(VLOOKUP(Horizontal!$C268&amp;Horizontal!$B268&amp;Horizontal!BG$11,Vertical!$E:$O,BG$10,0))+0</f>
        <v>222.3</v>
      </c>
      <c r="BH268" s="207">
        <f>(VLOOKUP(Horizontal!$C268&amp;Horizontal!$B268&amp;Horizontal!BH$11,Vertical!$E:$O,BH$10,0))+0</f>
        <v>204.65</v>
      </c>
      <c r="BI268" s="207">
        <f>(VLOOKUP(Horizontal!$C268&amp;Horizontal!$B268&amp;Horizontal!BI$11,Vertical!$E:$O,BI$10,0))+0</f>
        <v>192.76</v>
      </c>
      <c r="BJ268" s="209">
        <f>(VLOOKUP(Horizontal!$C268&amp;Horizontal!$B268&amp;Horizontal!BJ$11,Vertical!$E:$O,BJ$10,0))+0</f>
        <v>185.88</v>
      </c>
      <c r="BK268" s="210">
        <f>(VLOOKUP(Horizontal!$C268&amp;Horizontal!$B268&amp;Horizontal!BK$11,Vertical!$E:$O,BK$10,0))+0</f>
        <v>49</v>
      </c>
      <c r="BL268" s="207">
        <f>(VLOOKUP(Horizontal!$C268&amp;Horizontal!$B268&amp;Horizontal!BL$11,Vertical!$E:$O,BL$10,0))+0</f>
        <v>51</v>
      </c>
      <c r="BM268" s="207">
        <f>(VLOOKUP(Horizontal!$C268&amp;Horizontal!$B268&amp;Horizontal!BM$11,Vertical!$E:$O,BM$10,0))+0</f>
        <v>47</v>
      </c>
      <c r="BN268" s="207">
        <f>(VLOOKUP(Horizontal!$C268&amp;Horizontal!$B268&amp;Horizontal!BN$11,Vertical!$E:$O,BN$10,0))+0</f>
        <v>43</v>
      </c>
      <c r="BO268" s="207">
        <f>(VLOOKUP(Horizontal!$C268&amp;Horizontal!$B268&amp;Horizontal!BO$11,Vertical!$E:$O,BO$10,0))+0</f>
        <v>41</v>
      </c>
      <c r="BP268" s="207">
        <f>(VLOOKUP(Horizontal!$C268&amp;Horizontal!$B268&amp;Horizontal!BP$11,Vertical!$E:$O,BP$10,0))+0</f>
        <v>36</v>
      </c>
      <c r="BQ268" s="207">
        <f>(VLOOKUP(Horizontal!$C268&amp;Horizontal!$B268&amp;Horizontal!BQ$11,Vertical!$E:$O,BQ$10,0))+0</f>
        <v>29</v>
      </c>
      <c r="BR268" s="207">
        <f>(VLOOKUP(Horizontal!$C268&amp;Horizontal!$B268&amp;Horizontal!BR$11,Vertical!$E:$O,BR$10,0))+0</f>
        <v>27</v>
      </c>
      <c r="BS268" s="209">
        <f>(VLOOKUP(Horizontal!$C268&amp;Horizontal!$B268&amp;Horizontal!BS$11,Vertical!$E:$O,BS$10,0))+0</f>
        <v>28</v>
      </c>
      <c r="BT268" s="210">
        <f>(VLOOKUP(Horizontal!$C268&amp;Horizontal!$B268&amp;Horizontal!BT$11,Vertical!$E:$O,BT$10,0))+0</f>
        <v>0</v>
      </c>
      <c r="BU268" s="207">
        <f>(VLOOKUP(Horizontal!$C268&amp;Horizontal!$B268&amp;Horizontal!BU$11,Vertical!$E:$O,BU$10,0))+0</f>
        <v>50</v>
      </c>
      <c r="BV268" s="207">
        <f>(VLOOKUP(Horizontal!$C268&amp;Horizontal!$B268&amp;Horizontal!BV$11,Vertical!$E:$O,BV$10,0))+0</f>
        <v>88</v>
      </c>
      <c r="BW268" s="207">
        <f>(VLOOKUP(Horizontal!$C268&amp;Horizontal!$B268&amp;Horizontal!BW$11,Vertical!$E:$O,BW$10,0))+0</f>
        <v>51.85</v>
      </c>
      <c r="BX268" s="207">
        <f>(VLOOKUP(Horizontal!$C268&amp;Horizontal!$B268&amp;Horizontal!BX$11,Vertical!$E:$O,BX$10,0))+0</f>
        <v>60</v>
      </c>
      <c r="BY268" s="207">
        <f>(VLOOKUP(Horizontal!$C268&amp;Horizontal!$B268&amp;Horizontal!BY$11,Vertical!$E:$O,BY$10,0))+0</f>
        <v>40</v>
      </c>
      <c r="BZ268" s="207">
        <f>(VLOOKUP(Horizontal!$C268&amp;Horizontal!$B268&amp;Horizontal!BZ$11,Vertical!$E:$O,BZ$10,0))+0</f>
        <v>40.74</v>
      </c>
      <c r="CA268" s="207">
        <f>(VLOOKUP(Horizontal!$C268&amp;Horizontal!$B268&amp;Horizontal!CA$11,Vertical!$E:$O,CA$10,0))+0</f>
        <v>35.71</v>
      </c>
      <c r="CB268" s="209">
        <f>(VLOOKUP(Horizontal!$C268&amp;Horizontal!$B268&amp;Horizontal!CB$11,Vertical!$E:$O,CB$10,0))+0</f>
        <v>37.04</v>
      </c>
      <c r="CC268" s="210">
        <f>(VLOOKUP(Horizontal!$C268&amp;Horizontal!$B268&amp;Horizontal!CC$11,Vertical!$E:$O,CC$10,0))+0</f>
        <v>0</v>
      </c>
      <c r="CD268" s="207">
        <f>(VLOOKUP(Horizontal!$C268&amp;Horizontal!$B268&amp;Horizontal!CD$11,Vertical!$E:$O,CD$10,0))+0</f>
        <v>7.14</v>
      </c>
      <c r="CE268" s="207">
        <f>(VLOOKUP(Horizontal!$C268&amp;Horizontal!$B268&amp;Horizontal!CE$11,Vertical!$E:$O,CE$10,0))+0</f>
        <v>4</v>
      </c>
      <c r="CF268" s="207">
        <f>(VLOOKUP(Horizontal!$C268&amp;Horizontal!$B268&amp;Horizontal!CF$11,Vertical!$E:$O,CF$10,0))+0</f>
        <v>7.41</v>
      </c>
      <c r="CG268" s="207">
        <f>(VLOOKUP(Horizontal!$C268&amp;Horizontal!$B268&amp;Horizontal!CG$11,Vertical!$E:$O,CG$10,0))+0</f>
        <v>6.67</v>
      </c>
      <c r="CH268" s="207">
        <f>(VLOOKUP(Horizontal!$C268&amp;Horizontal!$B268&amp;Horizontal!CH$11,Vertical!$E:$O,CH$10,0))+0</f>
        <v>23.33</v>
      </c>
      <c r="CI268" s="207">
        <f>(VLOOKUP(Horizontal!$C268&amp;Horizontal!$B268&amp;Horizontal!CI$11,Vertical!$E:$O,CI$10,0))+0</f>
        <v>48.15</v>
      </c>
      <c r="CJ268" s="207">
        <f>(VLOOKUP(Horizontal!$C268&amp;Horizontal!$B268&amp;Horizontal!CJ$11,Vertical!$E:$O,CJ$10,0))+0</f>
        <v>50</v>
      </c>
      <c r="CK268" s="209">
        <f>(VLOOKUP(Horizontal!$C268&amp;Horizontal!$B268&amp;Horizontal!CK$11,Vertical!$E:$O,CK$10,0))+0</f>
        <v>55.56</v>
      </c>
      <c r="CL268" s="210">
        <f>(VLOOKUP(Horizontal!$C268&amp;Horizontal!$B268&amp;Horizontal!CL$11,Vertical!$E:$O,CL$10,0))+0</f>
        <v>100</v>
      </c>
      <c r="CM268" s="207">
        <f>(VLOOKUP(Horizontal!$C268&amp;Horizontal!$B268&amp;Horizontal!CM$11,Vertical!$E:$O,CM$10,0))+0</f>
        <v>42.86</v>
      </c>
      <c r="CN268" s="207">
        <f>(VLOOKUP(Horizontal!$C268&amp;Horizontal!$B268&amp;Horizontal!CN$11,Vertical!$E:$O,CN$10,0))+0</f>
        <v>8</v>
      </c>
      <c r="CO268" s="207">
        <f>(VLOOKUP(Horizontal!$C268&amp;Horizontal!$B268&amp;Horizontal!CO$11,Vertical!$E:$O,CO$10,0))+0</f>
        <v>40.74</v>
      </c>
      <c r="CP268" s="207">
        <f>(VLOOKUP(Horizontal!$C268&amp;Horizontal!$B268&amp;Horizontal!CP$11,Vertical!$E:$O,CP$10,0))+0</f>
        <v>33.33</v>
      </c>
      <c r="CQ268" s="207">
        <f>(VLOOKUP(Horizontal!$C268&amp;Horizontal!$B268&amp;Horizontal!CQ$11,Vertical!$E:$O,CQ$10,0))+0</f>
        <v>36.67</v>
      </c>
      <c r="CR268" s="207">
        <f>(VLOOKUP(Horizontal!$C268&amp;Horizontal!$B268&amp;Horizontal!CR$11,Vertical!$E:$O,CR$10,0))+0</f>
        <v>11.11</v>
      </c>
      <c r="CS268" s="207">
        <f>(VLOOKUP(Horizontal!$C268&amp;Horizontal!$B268&amp;Horizontal!CS$11,Vertical!$E:$O,CS$10,0))+0</f>
        <v>14.29</v>
      </c>
      <c r="CT268" s="207">
        <f>(VLOOKUP(Horizontal!$C268&amp;Horizontal!$B268&amp;Horizontal!CT$11,Vertical!$E:$O,CT$10,0))+0</f>
        <v>7.41</v>
      </c>
      <c r="CU268" s="150"/>
      <c r="CV268" s="211">
        <f t="shared" si="174"/>
        <v>38.620000000000005</v>
      </c>
      <c r="CW268" s="190">
        <f t="shared" si="175"/>
        <v>38.97999999999999</v>
      </c>
      <c r="CX268" s="190">
        <f t="shared" si="176"/>
        <v>40.889999999999986</v>
      </c>
      <c r="CY268" s="190">
        <f t="shared" si="177"/>
        <v>39.829999999999984</v>
      </c>
      <c r="CZ268" s="190">
        <f t="shared" si="178"/>
        <v>39.009999999999991</v>
      </c>
      <c r="DA268" s="190">
        <f t="shared" si="179"/>
        <v>36.660000000000025</v>
      </c>
      <c r="DB268" s="190">
        <f t="shared" si="180"/>
        <v>34.420000000000016</v>
      </c>
      <c r="DC268" s="190">
        <f t="shared" si="181"/>
        <v>34.879999999999995</v>
      </c>
      <c r="DD268" s="212">
        <f t="shared" si="182"/>
        <v>34.269999999999982</v>
      </c>
      <c r="DE268" s="9">
        <v>170</v>
      </c>
      <c r="DF268" s="212">
        <f t="shared" si="183"/>
        <v>-102.87278959810865</v>
      </c>
      <c r="DG268" s="264"/>
      <c r="DH268" s="265"/>
      <c r="DI268" s="265"/>
      <c r="DJ268" s="266"/>
      <c r="DK268" s="190">
        <v>323.3</v>
      </c>
      <c r="DL268" s="190">
        <v>323.3</v>
      </c>
      <c r="DM268" s="190">
        <v>323.3</v>
      </c>
      <c r="DN268" s="212">
        <v>323.3</v>
      </c>
      <c r="DO268" s="190">
        <v>322.83999999999997</v>
      </c>
      <c r="DP268" s="190">
        <v>322.83999999999997</v>
      </c>
      <c r="DQ268" s="190">
        <v>322.83999999999997</v>
      </c>
      <c r="DR268" s="212">
        <v>322.83999999999997</v>
      </c>
      <c r="DS268" s="150"/>
      <c r="DT268" s="190">
        <v>310</v>
      </c>
      <c r="DU268" s="190">
        <v>235</v>
      </c>
      <c r="DV268" s="190">
        <v>215</v>
      </c>
      <c r="DW268" s="190">
        <v>208</v>
      </c>
      <c r="DX268" s="190"/>
      <c r="DY268" s="190"/>
      <c r="DZ268" s="190"/>
      <c r="EA268" s="190"/>
      <c r="EB268" s="190"/>
      <c r="EC268" s="190"/>
      <c r="ED268" s="190">
        <v>205</v>
      </c>
      <c r="EE268" s="190">
        <v>188</v>
      </c>
      <c r="EF268" s="190">
        <v>170</v>
      </c>
      <c r="EG268" s="190">
        <v>158</v>
      </c>
      <c r="EH268" s="212">
        <v>150</v>
      </c>
      <c r="EI268" s="213"/>
      <c r="EJ268" s="211">
        <v>40</v>
      </c>
      <c r="EK268" s="190">
        <v>40</v>
      </c>
      <c r="EL268" s="190">
        <v>45</v>
      </c>
      <c r="EM268" s="190">
        <v>40</v>
      </c>
      <c r="EN268" s="190"/>
      <c r="EO268" s="190"/>
      <c r="EP268" s="190"/>
      <c r="EQ268" s="190"/>
      <c r="ER268" s="190"/>
      <c r="ES268" s="190"/>
      <c r="ET268" s="190">
        <v>40</v>
      </c>
      <c r="EU268" s="190">
        <v>35</v>
      </c>
      <c r="EV268" s="190">
        <v>35</v>
      </c>
      <c r="EW268" s="190">
        <v>35</v>
      </c>
      <c r="EX268" s="212">
        <v>35</v>
      </c>
      <c r="EY268" s="211"/>
      <c r="EZ268" s="75">
        <f t="shared" si="223"/>
        <v>-1.1511112528299479E-2</v>
      </c>
      <c r="FA268" s="89">
        <f t="shared" si="228"/>
        <v>-0.1</v>
      </c>
      <c r="FB268" s="212"/>
      <c r="FC268" s="213">
        <f t="shared" si="250"/>
        <v>20</v>
      </c>
      <c r="FD268" s="213">
        <f t="shared" si="251"/>
        <v>20</v>
      </c>
      <c r="FE268" s="213">
        <f t="shared" si="252"/>
        <v>25</v>
      </c>
      <c r="FF268" s="213">
        <f t="shared" si="253"/>
        <v>20</v>
      </c>
      <c r="FG268" s="213"/>
      <c r="FH268" s="213"/>
      <c r="FI268" s="213"/>
      <c r="FJ268" s="213"/>
      <c r="FK268" s="213"/>
      <c r="FL268" s="213"/>
      <c r="FM268" s="213">
        <f t="shared" si="254"/>
        <v>20</v>
      </c>
      <c r="FN268" s="213">
        <f t="shared" si="255"/>
        <v>15</v>
      </c>
      <c r="FO268" s="213">
        <f t="shared" si="256"/>
        <v>15</v>
      </c>
      <c r="FP268" s="213">
        <f t="shared" si="257"/>
        <v>15</v>
      </c>
      <c r="FQ268" s="213">
        <f t="shared" si="258"/>
        <v>15</v>
      </c>
      <c r="FR268" s="213"/>
      <c r="FS268" s="211">
        <v>0</v>
      </c>
      <c r="FT268" s="190">
        <v>0</v>
      </c>
      <c r="FU268" s="190">
        <v>0</v>
      </c>
      <c r="FV268" s="190">
        <v>0</v>
      </c>
      <c r="FW268" s="190" t="s">
        <v>13</v>
      </c>
      <c r="FX268" s="190" t="s">
        <v>13</v>
      </c>
      <c r="FY268" s="190" t="s">
        <v>13</v>
      </c>
      <c r="FZ268" s="190" t="s">
        <v>13</v>
      </c>
      <c r="GA268" s="190" t="s">
        <v>13</v>
      </c>
      <c r="GB268" s="190" t="s">
        <v>13</v>
      </c>
      <c r="GC268" s="190">
        <v>0</v>
      </c>
      <c r="GD268" s="190">
        <v>0</v>
      </c>
      <c r="GE268" s="190">
        <v>0</v>
      </c>
      <c r="GF268" s="190">
        <v>0</v>
      </c>
      <c r="GG268" s="212">
        <v>0</v>
      </c>
    </row>
    <row r="269" spans="2:189">
      <c r="B269" s="33">
        <v>43795</v>
      </c>
      <c r="C269" s="30" t="s">
        <v>102</v>
      </c>
      <c r="D269" s="30">
        <v>2019</v>
      </c>
      <c r="E269" s="30" t="str">
        <f t="shared" ref="E269" si="261">D269&amp;C269</f>
        <v>2019S48</v>
      </c>
      <c r="F269" s="30" t="str">
        <f t="shared" si="133"/>
        <v>11Final2019</v>
      </c>
      <c r="G269" s="208" t="str">
        <f>VLOOKUP(Horizontal!$C269&amp;Horizontal!$B269&amp;Horizontal!G$11,Vertical!$E:$O,G$10,0)</f>
        <v>-3,57</v>
      </c>
      <c r="H269" s="207">
        <f>(VLOOKUP(Horizontal!$C269&amp;Horizontal!$B269&amp;Horizontal!H$11,Vertical!$E:$O,H$10,0))+0</f>
        <v>312.33999999999997</v>
      </c>
      <c r="I269" s="207">
        <f>(VLOOKUP(Horizontal!$C269&amp;Horizontal!$B269&amp;Horizontal!I$11,Vertical!$E:$O,I$10,0))+0</f>
        <v>236.87</v>
      </c>
      <c r="J269" s="207">
        <f>(VLOOKUP(Horizontal!$C269&amp;Horizontal!$B269&amp;Horizontal!J$11,Vertical!$E:$O,J$10,0))+0</f>
        <v>211.94</v>
      </c>
      <c r="K269" s="207">
        <f>(VLOOKUP(Horizontal!$C269&amp;Horizontal!$B269&amp;Horizontal!K$11,Vertical!$E:$O,K$10,0))+0</f>
        <v>203.31</v>
      </c>
      <c r="L269" s="207">
        <f>(VLOOKUP(Horizontal!$C269&amp;Horizontal!$B269&amp;Horizontal!L$11,Vertical!$E:$O,L$10,0))+0</f>
        <v>203.97</v>
      </c>
      <c r="M269" s="207">
        <f>(VLOOKUP(Horizontal!$C269&amp;Horizontal!$B269&amp;Horizontal!M$11,Vertical!$E:$O,M$10,0))+0</f>
        <v>186.31</v>
      </c>
      <c r="N269" s="207">
        <f>(VLOOKUP(Horizontal!$C269&amp;Horizontal!$B269&amp;Horizontal!N$11,Vertical!$E:$O,N$10,0))+0</f>
        <v>169.94</v>
      </c>
      <c r="O269" s="207">
        <f>(VLOOKUP(Horizontal!$C269&amp;Horizontal!$B269&amp;Horizontal!O$11,Vertical!$E:$O,O$10,0))+0</f>
        <v>157.71</v>
      </c>
      <c r="P269" s="209">
        <f>(VLOOKUP(Horizontal!$C269&amp;Horizontal!$B269&amp;Horizontal!P$11,Vertical!$E:$O,P$10,0))+0</f>
        <v>151.13</v>
      </c>
      <c r="Q269" s="210">
        <f>(VLOOKUP(Horizontal!$C269&amp;Horizontal!$B269&amp;Horizontal!Q$11,Vertical!$E:$O,Q$10,0))+0</f>
        <v>55</v>
      </c>
      <c r="R269" s="207">
        <f>(VLOOKUP(Horizontal!$C269&amp;Horizontal!$B269&amp;Horizontal!R$11,Vertical!$E:$O,R$10,0))+0</f>
        <v>66</v>
      </c>
      <c r="S269" s="207">
        <f>(VLOOKUP(Horizontal!$C269&amp;Horizontal!$B269&amp;Horizontal!S$11,Vertical!$E:$O,S$10,0))+0</f>
        <v>60</v>
      </c>
      <c r="T269" s="207">
        <f>(VLOOKUP(Horizontal!$C269&amp;Horizontal!$B269&amp;Horizontal!T$11,Vertical!$E:$O,T$10,0))+0</f>
        <v>50</v>
      </c>
      <c r="U269" s="207">
        <f>(VLOOKUP(Horizontal!$C269&amp;Horizontal!$B269&amp;Horizontal!U$11,Vertical!$E:$O,U$10,0))+0</f>
        <v>46</v>
      </c>
      <c r="V269" s="207">
        <f>(VLOOKUP(Horizontal!$C269&amp;Horizontal!$B269&amp;Horizontal!V$11,Vertical!$E:$O,V$10,0))+0</f>
        <v>40</v>
      </c>
      <c r="W269" s="207">
        <f>(VLOOKUP(Horizontal!$C269&amp;Horizontal!$B269&amp;Horizontal!W$11,Vertical!$E:$O,W$10,0))+0</f>
        <v>36</v>
      </c>
      <c r="X269" s="207">
        <f>(VLOOKUP(Horizontal!$C269&amp;Horizontal!$B269&amp;Horizontal!X$11,Vertical!$E:$O,X$10,0))+0</f>
        <v>29</v>
      </c>
      <c r="Y269" s="209">
        <f>(VLOOKUP(Horizontal!$C269&amp;Horizontal!$B269&amp;Horizontal!Y$11,Vertical!$E:$O,Y$10,0))+0</f>
        <v>26</v>
      </c>
      <c r="Z269" s="210">
        <f>(VLOOKUP(Horizontal!$C269&amp;Horizontal!$B269&amp;Horizontal!Z$11,Vertical!$E:$O,Z$10,0))+0</f>
        <v>8.57</v>
      </c>
      <c r="AA269" s="207">
        <f>(VLOOKUP(Horizontal!$C269&amp;Horizontal!$B269&amp;Horizontal!AA$11,Vertical!$E:$O,AA$10,0))+0</f>
        <v>91.43</v>
      </c>
      <c r="AB269" s="207">
        <f>(VLOOKUP(Horizontal!$C269&amp;Horizontal!$B269&amp;Horizontal!AB$11,Vertical!$E:$O,AB$10,0))+0</f>
        <v>96.77</v>
      </c>
      <c r="AC269" s="207">
        <f>(VLOOKUP(Horizontal!$C269&amp;Horizontal!$B269&amp;Horizontal!AC$11,Vertical!$E:$O,AC$10,0))+0</f>
        <v>87.88</v>
      </c>
      <c r="AD269" s="207">
        <f>(VLOOKUP(Horizontal!$C269&amp;Horizontal!$B269&amp;Horizontal!AD$11,Vertical!$E:$O,AD$10,0))+0</f>
        <v>51.52</v>
      </c>
      <c r="AE269" s="207">
        <f>(VLOOKUP(Horizontal!$C269&amp;Horizontal!$B269&amp;Horizontal!AE$11,Vertical!$E:$O,AE$10,0))+0</f>
        <v>20</v>
      </c>
      <c r="AF269" s="207">
        <f>(VLOOKUP(Horizontal!$C269&amp;Horizontal!$B269&amp;Horizontal!AF$11,Vertical!$E:$O,AF$10,0))+0</f>
        <v>26.47</v>
      </c>
      <c r="AG269" s="207">
        <f>(VLOOKUP(Horizontal!$C269&amp;Horizontal!$B269&amp;Horizontal!AG$11,Vertical!$E:$O,AG$10,0))+0</f>
        <v>32.35</v>
      </c>
      <c r="AH269" s="209">
        <f>(VLOOKUP(Horizontal!$C269&amp;Horizontal!$B269&amp;Horizontal!AH$11,Vertical!$E:$O,AH$10,0))+0</f>
        <v>21.21</v>
      </c>
      <c r="AI269" s="210">
        <f>(VLOOKUP(Horizontal!$C269&amp;Horizontal!$B269&amp;Horizontal!AI$11,Vertical!$E:$O,AI$10,0))+0</f>
        <v>25.71</v>
      </c>
      <c r="AJ269" s="207">
        <f>(VLOOKUP(Horizontal!$C269&amp;Horizontal!$B269&amp;Horizontal!AJ$11,Vertical!$E:$O,AJ$10,0))+0</f>
        <v>2.86</v>
      </c>
      <c r="AK269" s="207">
        <f>(VLOOKUP(Horizontal!$C269&amp;Horizontal!$B269&amp;Horizontal!AK$11,Vertical!$E:$O,AK$10,0))+0</f>
        <v>0</v>
      </c>
      <c r="AL269" s="207">
        <f>(VLOOKUP(Horizontal!$C269&amp;Horizontal!$B269&amp;Horizontal!AL$11,Vertical!$E:$O,AL$10,0))+0</f>
        <v>9.09</v>
      </c>
      <c r="AM269" s="207">
        <f>(VLOOKUP(Horizontal!$C269&amp;Horizontal!$B269&amp;Horizontal!AM$11,Vertical!$E:$O,AM$10,0))+0</f>
        <v>27.27</v>
      </c>
      <c r="AN269" s="207">
        <f>(VLOOKUP(Horizontal!$C269&amp;Horizontal!$B269&amp;Horizontal!AN$11,Vertical!$E:$O,AN$10,0))+0</f>
        <v>57.14</v>
      </c>
      <c r="AO269" s="207">
        <f>(VLOOKUP(Horizontal!$C269&amp;Horizontal!$B269&amp;Horizontal!AO$11,Vertical!$E:$O,AO$10,0))+0</f>
        <v>58.82</v>
      </c>
      <c r="AP269" s="207">
        <f>(VLOOKUP(Horizontal!$C269&amp;Horizontal!$B269&amp;Horizontal!AP$11,Vertical!$E:$O,AP$10,0))+0</f>
        <v>47.06</v>
      </c>
      <c r="AQ269" s="209">
        <f>(VLOOKUP(Horizontal!$C269&amp;Horizontal!$B269&amp;Horizontal!AQ$11,Vertical!$E:$O,AQ$10,0))+0</f>
        <v>54.55</v>
      </c>
      <c r="AR269" s="210">
        <f>(VLOOKUP(Horizontal!$C269&amp;Horizontal!$B269&amp;Horizontal!AR$11,Vertical!$E:$O,AR$10,0))+0</f>
        <v>65.709999999999994</v>
      </c>
      <c r="AS269" s="207">
        <f>(VLOOKUP(Horizontal!$C269&amp;Horizontal!$B269&amp;Horizontal!AS$11,Vertical!$E:$O,AS$10,0))+0</f>
        <v>5.71</v>
      </c>
      <c r="AT269" s="207">
        <f>(VLOOKUP(Horizontal!$C269&amp;Horizontal!$B269&amp;Horizontal!AT$11,Vertical!$E:$O,AT$10,0))+0</f>
        <v>3.23</v>
      </c>
      <c r="AU269" s="207">
        <f>(VLOOKUP(Horizontal!$C269&amp;Horizontal!$B269&amp;Horizontal!AU$11,Vertical!$E:$O,AU$10,0))+0</f>
        <v>3.03</v>
      </c>
      <c r="AV269" s="207">
        <f>(VLOOKUP(Horizontal!$C269&amp;Horizontal!$B269&amp;Horizontal!AV$11,Vertical!$E:$O,AV$10,0))+0</f>
        <v>21.21</v>
      </c>
      <c r="AW269" s="207">
        <f>(VLOOKUP(Horizontal!$C269&amp;Horizontal!$B269&amp;Horizontal!AW$11,Vertical!$E:$O,AW$10,0))+0</f>
        <v>22.86</v>
      </c>
      <c r="AX269" s="207">
        <f>(VLOOKUP(Horizontal!$C269&amp;Horizontal!$B269&amp;Horizontal!AX$11,Vertical!$E:$O,AX$10,0))+0</f>
        <v>14.71</v>
      </c>
      <c r="AY269" s="207">
        <f>(VLOOKUP(Horizontal!$C269&amp;Horizontal!$B269&amp;Horizontal!AY$11,Vertical!$E:$O,AY$10,0))+0</f>
        <v>20.59</v>
      </c>
      <c r="AZ269" s="209">
        <f>(VLOOKUP(Horizontal!$C269&amp;Horizontal!$B269&amp;Horizontal!AZ$11,Vertical!$E:$O,AZ$10,0))+0</f>
        <v>24.24</v>
      </c>
      <c r="BA269" s="208">
        <f>(VLOOKUP(Horizontal!$C269&amp;Horizontal!$B269&amp;Horizontal!BA$11,Vertical!$E:$O,BA$10,0))+0</f>
        <v>39.76</v>
      </c>
      <c r="BB269" s="210">
        <f>(VLOOKUP(Horizontal!$C269&amp;Horizontal!$B269&amp;Horizontal!BB$11,Vertical!$E:$O,BB$10,0))+0</f>
        <v>351.56</v>
      </c>
      <c r="BC269" s="207">
        <f>(VLOOKUP(Horizontal!$C269&amp;Horizontal!$B269&amp;Horizontal!BC$11,Vertical!$E:$O,BC$10,0))+0</f>
        <v>275.49</v>
      </c>
      <c r="BD269" s="207">
        <f>(VLOOKUP(Horizontal!$C269&amp;Horizontal!$B269&amp;Horizontal!BD$11,Vertical!$E:$O,BD$10,0))+0</f>
        <v>251.92</v>
      </c>
      <c r="BE269" s="207">
        <f>(VLOOKUP(Horizontal!$C269&amp;Horizontal!$B269&amp;Horizontal!BE$11,Vertical!$E:$O,BE$10,0))+0</f>
        <v>244.4</v>
      </c>
      <c r="BF269" s="207">
        <f>(VLOOKUP(Horizontal!$C269&amp;Horizontal!$B269&amp;Horizontal!BF$11,Vertical!$E:$O,BF$10,0))+0</f>
        <v>242.95</v>
      </c>
      <c r="BG269" s="207">
        <f>(VLOOKUP(Horizontal!$C269&amp;Horizontal!$B269&amp;Horizontal!BG$11,Vertical!$E:$O,BG$10,0))+0</f>
        <v>222.57</v>
      </c>
      <c r="BH269" s="207">
        <f>(VLOOKUP(Horizontal!$C269&amp;Horizontal!$B269&amp;Horizontal!BH$11,Vertical!$E:$O,BH$10,0))+0</f>
        <v>204.78</v>
      </c>
      <c r="BI269" s="207">
        <f>(VLOOKUP(Horizontal!$C269&amp;Horizontal!$B269&amp;Horizontal!BI$11,Vertical!$E:$O,BI$10,0))+0</f>
        <v>192.08</v>
      </c>
      <c r="BJ269" s="209">
        <f>(VLOOKUP(Horizontal!$C269&amp;Horizontal!$B269&amp;Horizontal!BJ$11,Vertical!$E:$O,BJ$10,0))+0</f>
        <v>184.81</v>
      </c>
      <c r="BK269" s="210">
        <f>(VLOOKUP(Horizontal!$C269&amp;Horizontal!$B269&amp;Horizontal!BK$11,Vertical!$E:$O,BK$10,0))+0</f>
        <v>51</v>
      </c>
      <c r="BL269" s="207">
        <f>(VLOOKUP(Horizontal!$C269&amp;Horizontal!$B269&amp;Horizontal!BL$11,Vertical!$E:$O,BL$10,0))+0</f>
        <v>47</v>
      </c>
      <c r="BM269" s="207">
        <f>(VLOOKUP(Horizontal!$C269&amp;Horizontal!$B269&amp;Horizontal!BM$11,Vertical!$E:$O,BM$10,0))+0</f>
        <v>43</v>
      </c>
      <c r="BN269" s="207">
        <f>(VLOOKUP(Horizontal!$C269&amp;Horizontal!$B269&amp;Horizontal!BN$11,Vertical!$E:$O,BN$10,0))+0</f>
        <v>42</v>
      </c>
      <c r="BO269" s="207">
        <f>(VLOOKUP(Horizontal!$C269&amp;Horizontal!$B269&amp;Horizontal!BO$11,Vertical!$E:$O,BO$10,0))+0</f>
        <v>40</v>
      </c>
      <c r="BP269" s="207">
        <f>(VLOOKUP(Horizontal!$C269&amp;Horizontal!$B269&amp;Horizontal!BP$11,Vertical!$E:$O,BP$10,0))+0</f>
        <v>36</v>
      </c>
      <c r="BQ269" s="207">
        <f>(VLOOKUP(Horizontal!$C269&amp;Horizontal!$B269&amp;Horizontal!BQ$11,Vertical!$E:$O,BQ$10,0))+0</f>
        <v>32</v>
      </c>
      <c r="BR269" s="207">
        <f>(VLOOKUP(Horizontal!$C269&amp;Horizontal!$B269&amp;Horizontal!BR$11,Vertical!$E:$O,BR$10,0))+0</f>
        <v>28</v>
      </c>
      <c r="BS269" s="209">
        <f>(VLOOKUP(Horizontal!$C269&amp;Horizontal!$B269&amp;Horizontal!BS$11,Vertical!$E:$O,BS$10,0))+0</f>
        <v>28</v>
      </c>
      <c r="BT269" s="210">
        <f>(VLOOKUP(Horizontal!$C269&amp;Horizontal!$B269&amp;Horizontal!BT$11,Vertical!$E:$O,BT$10,0))+0</f>
        <v>14.29</v>
      </c>
      <c r="BU269" s="207">
        <f>(VLOOKUP(Horizontal!$C269&amp;Horizontal!$B269&amp;Horizontal!BU$11,Vertical!$E:$O,BU$10,0))+0</f>
        <v>80.77</v>
      </c>
      <c r="BV269" s="207">
        <f>(VLOOKUP(Horizontal!$C269&amp;Horizontal!$B269&amp;Horizontal!BV$11,Vertical!$E:$O,BV$10,0))+0</f>
        <v>87.5</v>
      </c>
      <c r="BW269" s="207">
        <f>(VLOOKUP(Horizontal!$C269&amp;Horizontal!$B269&amp;Horizontal!BW$11,Vertical!$E:$O,BW$10,0))+0</f>
        <v>70.37</v>
      </c>
      <c r="BX269" s="207">
        <f>(VLOOKUP(Horizontal!$C269&amp;Horizontal!$B269&amp;Horizontal!BX$11,Vertical!$E:$O,BX$10,0))+0</f>
        <v>62.07</v>
      </c>
      <c r="BY269" s="207">
        <f>(VLOOKUP(Horizontal!$C269&amp;Horizontal!$B269&amp;Horizontal!BY$11,Vertical!$E:$O,BY$10,0))+0</f>
        <v>27.59</v>
      </c>
      <c r="BZ269" s="207">
        <f>(VLOOKUP(Horizontal!$C269&amp;Horizontal!$B269&amp;Horizontal!BZ$11,Vertical!$E:$O,BZ$10,0))+0</f>
        <v>20.69</v>
      </c>
      <c r="CA269" s="207">
        <f>(VLOOKUP(Horizontal!$C269&amp;Horizontal!$B269&amp;Horizontal!CA$11,Vertical!$E:$O,CA$10,0))+0</f>
        <v>33.33</v>
      </c>
      <c r="CB269" s="209">
        <f>(VLOOKUP(Horizontal!$C269&amp;Horizontal!$B269&amp;Horizontal!CB$11,Vertical!$E:$O,CB$10,0))+0</f>
        <v>32.14</v>
      </c>
      <c r="CC269" s="210">
        <f>(VLOOKUP(Horizontal!$C269&amp;Horizontal!$B269&amp;Horizontal!CC$11,Vertical!$E:$O,CC$10,0))+0</f>
        <v>17.86</v>
      </c>
      <c r="CD269" s="207">
        <f>(VLOOKUP(Horizontal!$C269&amp;Horizontal!$B269&amp;Horizontal!CD$11,Vertical!$E:$O,CD$10,0))+0</f>
        <v>0</v>
      </c>
      <c r="CE269" s="207">
        <f>(VLOOKUP(Horizontal!$C269&amp;Horizontal!$B269&amp;Horizontal!CE$11,Vertical!$E:$O,CE$10,0))+0</f>
        <v>4.17</v>
      </c>
      <c r="CF269" s="207">
        <f>(VLOOKUP(Horizontal!$C269&amp;Horizontal!$B269&amp;Horizontal!CF$11,Vertical!$E:$O,CF$10,0))+0</f>
        <v>22.22</v>
      </c>
      <c r="CG269" s="207">
        <f>(VLOOKUP(Horizontal!$C269&amp;Horizontal!$B269&amp;Horizontal!CG$11,Vertical!$E:$O,CG$10,0))+0</f>
        <v>3.45</v>
      </c>
      <c r="CH269" s="207">
        <f>(VLOOKUP(Horizontal!$C269&amp;Horizontal!$B269&amp;Horizontal!CH$11,Vertical!$E:$O,CH$10,0))+0</f>
        <v>37.93</v>
      </c>
      <c r="CI269" s="207">
        <f>(VLOOKUP(Horizontal!$C269&amp;Horizontal!$B269&amp;Horizontal!CI$11,Vertical!$E:$O,CI$10,0))+0</f>
        <v>55.17</v>
      </c>
      <c r="CJ269" s="207">
        <f>(VLOOKUP(Horizontal!$C269&amp;Horizontal!$B269&amp;Horizontal!CJ$11,Vertical!$E:$O,CJ$10,0))+0</f>
        <v>44.44</v>
      </c>
      <c r="CK269" s="209">
        <f>(VLOOKUP(Horizontal!$C269&amp;Horizontal!$B269&amp;Horizontal!CK$11,Vertical!$E:$O,CK$10,0))+0</f>
        <v>42.86</v>
      </c>
      <c r="CL269" s="210">
        <f>(VLOOKUP(Horizontal!$C269&amp;Horizontal!$B269&amp;Horizontal!CL$11,Vertical!$E:$O,CL$10,0))+0</f>
        <v>67.86</v>
      </c>
      <c r="CM269" s="207">
        <f>(VLOOKUP(Horizontal!$C269&amp;Horizontal!$B269&amp;Horizontal!CM$11,Vertical!$E:$O,CM$10,0))+0</f>
        <v>19.23</v>
      </c>
      <c r="CN269" s="207">
        <f>(VLOOKUP(Horizontal!$C269&amp;Horizontal!$B269&amp;Horizontal!CN$11,Vertical!$E:$O,CN$10,0))+0</f>
        <v>8.33</v>
      </c>
      <c r="CO269" s="207">
        <f>(VLOOKUP(Horizontal!$C269&amp;Horizontal!$B269&amp;Horizontal!CO$11,Vertical!$E:$O,CO$10,0))+0</f>
        <v>7.41</v>
      </c>
      <c r="CP269" s="207">
        <f>(VLOOKUP(Horizontal!$C269&amp;Horizontal!$B269&amp;Horizontal!CP$11,Vertical!$E:$O,CP$10,0))+0</f>
        <v>34.479999999999997</v>
      </c>
      <c r="CQ269" s="207">
        <f>(VLOOKUP(Horizontal!$C269&amp;Horizontal!$B269&amp;Horizontal!CQ$11,Vertical!$E:$O,CQ$10,0))+0</f>
        <v>34.479999999999997</v>
      </c>
      <c r="CR269" s="207">
        <f>(VLOOKUP(Horizontal!$C269&amp;Horizontal!$B269&amp;Horizontal!CR$11,Vertical!$E:$O,CR$10,0))+0</f>
        <v>24.14</v>
      </c>
      <c r="CS269" s="207">
        <f>(VLOOKUP(Horizontal!$C269&amp;Horizontal!$B269&amp;Horizontal!CS$11,Vertical!$E:$O,CS$10,0))+0</f>
        <v>22.22</v>
      </c>
      <c r="CT269" s="207">
        <f>(VLOOKUP(Horizontal!$C269&amp;Horizontal!$B269&amp;Horizontal!CT$11,Vertical!$E:$O,CT$10,0))+0</f>
        <v>25</v>
      </c>
      <c r="CU269" s="150"/>
      <c r="CV269" s="211">
        <f t="shared" si="174"/>
        <v>39.220000000000027</v>
      </c>
      <c r="CW269" s="190">
        <f t="shared" si="175"/>
        <v>38.620000000000005</v>
      </c>
      <c r="CX269" s="190">
        <f t="shared" si="176"/>
        <v>39.97999999999999</v>
      </c>
      <c r="CY269" s="190">
        <f t="shared" si="177"/>
        <v>41.09</v>
      </c>
      <c r="CZ269" s="190">
        <f t="shared" si="178"/>
        <v>38.97999999999999</v>
      </c>
      <c r="DA269" s="190">
        <f t="shared" si="179"/>
        <v>36.259999999999991</v>
      </c>
      <c r="DB269" s="190">
        <f t="shared" si="180"/>
        <v>34.840000000000003</v>
      </c>
      <c r="DC269" s="190">
        <f t="shared" si="181"/>
        <v>34.370000000000005</v>
      </c>
      <c r="DD269" s="212">
        <f t="shared" si="182"/>
        <v>33.680000000000007</v>
      </c>
      <c r="DE269" s="9">
        <v>170</v>
      </c>
      <c r="DF269" s="212">
        <f t="shared" si="183"/>
        <v>-103.88278959810864</v>
      </c>
      <c r="DG269" s="264"/>
      <c r="DH269" s="265"/>
      <c r="DI269" s="265"/>
      <c r="DJ269" s="266"/>
      <c r="DK269" s="190">
        <v>314.8</v>
      </c>
      <c r="DL269" s="190">
        <v>314.8</v>
      </c>
      <c r="DM269" s="190">
        <v>314.8</v>
      </c>
      <c r="DN269" s="212">
        <v>314.8</v>
      </c>
      <c r="DO269" s="190">
        <v>317.33</v>
      </c>
      <c r="DP269" s="190">
        <v>317.33</v>
      </c>
      <c r="DQ269" s="190">
        <v>317.33</v>
      </c>
      <c r="DR269" s="212">
        <v>317.33</v>
      </c>
      <c r="DS269" s="150"/>
      <c r="DT269" s="190">
        <v>313</v>
      </c>
      <c r="DU269" s="190">
        <v>221</v>
      </c>
      <c r="DV269" s="190">
        <v>200</v>
      </c>
      <c r="DW269" s="190">
        <v>200</v>
      </c>
      <c r="DX269" s="190"/>
      <c r="DY269" s="190"/>
      <c r="DZ269" s="190"/>
      <c r="EA269" s="190"/>
      <c r="EB269" s="190"/>
      <c r="EC269" s="190"/>
      <c r="ED269" s="190">
        <v>201</v>
      </c>
      <c r="EE269" s="190">
        <v>190</v>
      </c>
      <c r="EF269" s="190">
        <v>171</v>
      </c>
      <c r="EG269" s="190">
        <v>158</v>
      </c>
      <c r="EH269" s="212">
        <v>150</v>
      </c>
      <c r="EI269" s="213"/>
      <c r="EJ269" s="211">
        <v>42</v>
      </c>
      <c r="EK269" s="190">
        <v>45</v>
      </c>
      <c r="EL269" s="190">
        <v>45</v>
      </c>
      <c r="EM269" s="190">
        <v>40</v>
      </c>
      <c r="EN269" s="190"/>
      <c r="EO269" s="190"/>
      <c r="EP269" s="190"/>
      <c r="EQ269" s="190"/>
      <c r="ER269" s="190"/>
      <c r="ES269" s="190"/>
      <c r="ET269" s="190">
        <v>42</v>
      </c>
      <c r="EU269" s="190">
        <v>35</v>
      </c>
      <c r="EV269" s="190">
        <v>35</v>
      </c>
      <c r="EW269" s="190">
        <v>35</v>
      </c>
      <c r="EX269" s="212">
        <v>35</v>
      </c>
      <c r="EY269" s="211"/>
      <c r="EZ269" s="75">
        <f t="shared" si="223"/>
        <v>-1.1277126701835297E-2</v>
      </c>
      <c r="FA269" s="89">
        <f t="shared" si="228"/>
        <v>-0.1</v>
      </c>
      <c r="FB269" s="212"/>
      <c r="FC269" s="213">
        <f t="shared" si="250"/>
        <v>22</v>
      </c>
      <c r="FD269" s="213">
        <f t="shared" si="251"/>
        <v>25</v>
      </c>
      <c r="FE269" s="213">
        <f t="shared" si="252"/>
        <v>25</v>
      </c>
      <c r="FF269" s="213">
        <f t="shared" si="253"/>
        <v>20</v>
      </c>
      <c r="FG269" s="213"/>
      <c r="FH269" s="213"/>
      <c r="FI269" s="213"/>
      <c r="FJ269" s="213"/>
      <c r="FK269" s="213"/>
      <c r="FL269" s="213"/>
      <c r="FM269" s="213">
        <f t="shared" si="254"/>
        <v>22</v>
      </c>
      <c r="FN269" s="213">
        <f t="shared" si="255"/>
        <v>15</v>
      </c>
      <c r="FO269" s="213">
        <f t="shared" si="256"/>
        <v>15</v>
      </c>
      <c r="FP269" s="213">
        <f t="shared" si="257"/>
        <v>15</v>
      </c>
      <c r="FQ269" s="213">
        <f t="shared" si="258"/>
        <v>15</v>
      </c>
      <c r="FR269" s="213"/>
      <c r="FS269" s="211">
        <v>0</v>
      </c>
      <c r="FT269" s="190">
        <v>0</v>
      </c>
      <c r="FU269" s="190">
        <v>0</v>
      </c>
      <c r="FV269" s="190">
        <v>0</v>
      </c>
      <c r="FW269" s="190" t="s">
        <v>13</v>
      </c>
      <c r="FX269" s="190" t="s">
        <v>13</v>
      </c>
      <c r="FY269" s="190" t="s">
        <v>13</v>
      </c>
      <c r="FZ269" s="190" t="s">
        <v>13</v>
      </c>
      <c r="GA269" s="190" t="s">
        <v>13</v>
      </c>
      <c r="GB269" s="190" t="s">
        <v>13</v>
      </c>
      <c r="GC269" s="190">
        <v>0</v>
      </c>
      <c r="GD269" s="190">
        <v>0</v>
      </c>
      <c r="GE269" s="190">
        <v>0</v>
      </c>
      <c r="GF269" s="190">
        <v>0</v>
      </c>
      <c r="GG269" s="212">
        <v>0</v>
      </c>
    </row>
    <row r="270" spans="2:189">
      <c r="B270" s="33">
        <v>43802</v>
      </c>
      <c r="C270" s="30" t="s">
        <v>103</v>
      </c>
      <c r="D270" s="30">
        <v>2019</v>
      </c>
      <c r="E270" s="30" t="str">
        <f t="shared" ref="E270" si="262">D270&amp;C270</f>
        <v>2019S49</v>
      </c>
      <c r="F270" s="30" t="str">
        <f t="shared" si="133"/>
        <v>122019</v>
      </c>
      <c r="G270" s="208" t="str">
        <f>VLOOKUP(Horizontal!$C270&amp;Horizontal!$B270&amp;Horizontal!G$11,Vertical!$E:$O,G$10,0)</f>
        <v>-4,22</v>
      </c>
      <c r="H270" s="207">
        <f>(VLOOKUP(Horizontal!$C270&amp;Horizontal!$B270&amp;Horizontal!H$11,Vertical!$E:$O,H$10,0))+0</f>
        <v>219.98</v>
      </c>
      <c r="I270" s="207">
        <f>(VLOOKUP(Horizontal!$C270&amp;Horizontal!$B270&amp;Horizontal!I$11,Vertical!$E:$O,I$10,0))+0</f>
        <v>183.94</v>
      </c>
      <c r="J270" s="207">
        <f>(VLOOKUP(Horizontal!$C270&amp;Horizontal!$B270&amp;Horizontal!J$11,Vertical!$E:$O,J$10,0))+0</f>
        <v>183.2</v>
      </c>
      <c r="K270" s="207">
        <f>(VLOOKUP(Horizontal!$C270&amp;Horizontal!$B270&amp;Horizontal!K$11,Vertical!$E:$O,K$10,0))+0</f>
        <v>182.43</v>
      </c>
      <c r="L270" s="207">
        <f>(VLOOKUP(Horizontal!$C270&amp;Horizontal!$B270&amp;Horizontal!L$11,Vertical!$E:$O,L$10,0))+0</f>
        <v>199.33</v>
      </c>
      <c r="M270" s="207">
        <f>(VLOOKUP(Horizontal!$C270&amp;Horizontal!$B270&amp;Horizontal!M$11,Vertical!$E:$O,M$10,0))+0</f>
        <v>186.2</v>
      </c>
      <c r="N270" s="207">
        <f>(VLOOKUP(Horizontal!$C270&amp;Horizontal!$B270&amp;Horizontal!N$11,Vertical!$E:$O,N$10,0))+0</f>
        <v>169.99</v>
      </c>
      <c r="O270" s="207">
        <f>(VLOOKUP(Horizontal!$C270&amp;Horizontal!$B270&amp;Horizontal!O$11,Vertical!$E:$O,O$10,0))+0</f>
        <v>157.69999999999999</v>
      </c>
      <c r="P270" s="209">
        <f>(VLOOKUP(Horizontal!$C270&amp;Horizontal!$B270&amp;Horizontal!P$11,Vertical!$E:$O,P$10,0))+0</f>
        <v>151.52000000000001</v>
      </c>
      <c r="Q270" s="210">
        <f>(VLOOKUP(Horizontal!$C270&amp;Horizontal!$B270&amp;Horizontal!Q$11,Vertical!$E:$O,Q$10,0))+0</f>
        <v>62</v>
      </c>
      <c r="R270" s="207">
        <f>(VLOOKUP(Horizontal!$C270&amp;Horizontal!$B270&amp;Horizontal!R$11,Vertical!$E:$O,R$10,0))+0</f>
        <v>63</v>
      </c>
      <c r="S270" s="207">
        <f>(VLOOKUP(Horizontal!$C270&amp;Horizontal!$B270&amp;Horizontal!S$11,Vertical!$E:$O,S$10,0))+0</f>
        <v>51</v>
      </c>
      <c r="T270" s="207">
        <f>(VLOOKUP(Horizontal!$C270&amp;Horizontal!$B270&amp;Horizontal!T$11,Vertical!$E:$O,T$10,0))+0</f>
        <v>48</v>
      </c>
      <c r="U270" s="207">
        <f>(VLOOKUP(Horizontal!$C270&amp;Horizontal!$B270&amp;Horizontal!U$11,Vertical!$E:$O,U$10,0))+0</f>
        <v>46</v>
      </c>
      <c r="V270" s="207">
        <f>(VLOOKUP(Horizontal!$C270&amp;Horizontal!$B270&amp;Horizontal!V$11,Vertical!$E:$O,V$10,0))+0</f>
        <v>44</v>
      </c>
      <c r="W270" s="207">
        <f>(VLOOKUP(Horizontal!$C270&amp;Horizontal!$B270&amp;Horizontal!W$11,Vertical!$E:$O,W$10,0))+0</f>
        <v>35</v>
      </c>
      <c r="X270" s="207">
        <f>(VLOOKUP(Horizontal!$C270&amp;Horizontal!$B270&amp;Horizontal!X$11,Vertical!$E:$O,X$10,0))+0</f>
        <v>30</v>
      </c>
      <c r="Y270" s="209">
        <f>(VLOOKUP(Horizontal!$C270&amp;Horizontal!$B270&amp;Horizontal!Y$11,Vertical!$E:$O,Y$10,0))+0</f>
        <v>26</v>
      </c>
      <c r="Z270" s="210">
        <f>(VLOOKUP(Horizontal!$C270&amp;Horizontal!$B270&amp;Horizontal!Z$11,Vertical!$E:$O,Z$10,0))+0</f>
        <v>100</v>
      </c>
      <c r="AA270" s="207">
        <f>(VLOOKUP(Horizontal!$C270&amp;Horizontal!$B270&amp;Horizontal!AA$11,Vertical!$E:$O,AA$10,0))+0</f>
        <v>96.97</v>
      </c>
      <c r="AB270" s="207">
        <f>(VLOOKUP(Horizontal!$C270&amp;Horizontal!$B270&amp;Horizontal!AB$11,Vertical!$E:$O,AB$10,0))+0</f>
        <v>100</v>
      </c>
      <c r="AC270" s="207">
        <f>(VLOOKUP(Horizontal!$C270&amp;Horizontal!$B270&amp;Horizontal!AC$11,Vertical!$E:$O,AC$10,0))+0</f>
        <v>100</v>
      </c>
      <c r="AD270" s="207">
        <f>(VLOOKUP(Horizontal!$C270&amp;Horizontal!$B270&amp;Horizontal!AD$11,Vertical!$E:$O,AD$10,0))+0</f>
        <v>83.33</v>
      </c>
      <c r="AE270" s="207">
        <f>(VLOOKUP(Horizontal!$C270&amp;Horizontal!$B270&amp;Horizontal!AE$11,Vertical!$E:$O,AE$10,0))+0</f>
        <v>33.33</v>
      </c>
      <c r="AF270" s="207">
        <f>(VLOOKUP(Horizontal!$C270&amp;Horizontal!$B270&amp;Horizontal!AF$11,Vertical!$E:$O,AF$10,0))+0</f>
        <v>20.59</v>
      </c>
      <c r="AG270" s="207">
        <f>(VLOOKUP(Horizontal!$C270&amp;Horizontal!$B270&amp;Horizontal!AG$11,Vertical!$E:$O,AG$10,0))+0</f>
        <v>28.57</v>
      </c>
      <c r="AH270" s="209">
        <f>(VLOOKUP(Horizontal!$C270&amp;Horizontal!$B270&amp;Horizontal!AH$11,Vertical!$E:$O,AH$10,0))+0</f>
        <v>16.670000000000002</v>
      </c>
      <c r="AI270" s="210">
        <f>(VLOOKUP(Horizontal!$C270&amp;Horizontal!$B270&amp;Horizontal!AI$11,Vertical!$E:$O,AI$10,0))+0</f>
        <v>0</v>
      </c>
      <c r="AJ270" s="207">
        <f>(VLOOKUP(Horizontal!$C270&amp;Horizontal!$B270&amp;Horizontal!AJ$11,Vertical!$E:$O,AJ$10,0))+0</f>
        <v>0</v>
      </c>
      <c r="AK270" s="207">
        <f>(VLOOKUP(Horizontal!$C270&amp;Horizontal!$B270&amp;Horizontal!AK$11,Vertical!$E:$O,AK$10,0))+0</f>
        <v>0</v>
      </c>
      <c r="AL270" s="207">
        <f>(VLOOKUP(Horizontal!$C270&amp;Horizontal!$B270&amp;Horizontal!AL$11,Vertical!$E:$O,AL$10,0))+0</f>
        <v>0</v>
      </c>
      <c r="AM270" s="207">
        <f>(VLOOKUP(Horizontal!$C270&amp;Horizontal!$B270&amp;Horizontal!AM$11,Vertical!$E:$O,AM$10,0))+0</f>
        <v>8.33</v>
      </c>
      <c r="AN270" s="207">
        <f>(VLOOKUP(Horizontal!$C270&amp;Horizontal!$B270&amp;Horizontal!AN$11,Vertical!$E:$O,AN$10,0))+0</f>
        <v>30.3</v>
      </c>
      <c r="AO270" s="207">
        <f>(VLOOKUP(Horizontal!$C270&amp;Horizontal!$B270&amp;Horizontal!AO$11,Vertical!$E:$O,AO$10,0))+0</f>
        <v>70.59</v>
      </c>
      <c r="AP270" s="207">
        <f>(VLOOKUP(Horizontal!$C270&amp;Horizontal!$B270&amp;Horizontal!AP$11,Vertical!$E:$O,AP$10,0))+0</f>
        <v>57.14</v>
      </c>
      <c r="AQ270" s="209">
        <f>(VLOOKUP(Horizontal!$C270&amp;Horizontal!$B270&amp;Horizontal!AQ$11,Vertical!$E:$O,AQ$10,0))+0</f>
        <v>66.67</v>
      </c>
      <c r="AR270" s="210">
        <f>(VLOOKUP(Horizontal!$C270&amp;Horizontal!$B270&amp;Horizontal!AR$11,Vertical!$E:$O,AR$10,0))+0</f>
        <v>0</v>
      </c>
      <c r="AS270" s="207">
        <f>(VLOOKUP(Horizontal!$C270&amp;Horizontal!$B270&amp;Horizontal!AS$11,Vertical!$E:$O,AS$10,0))+0</f>
        <v>3.03</v>
      </c>
      <c r="AT270" s="207">
        <f>(VLOOKUP(Horizontal!$C270&amp;Horizontal!$B270&amp;Horizontal!AT$11,Vertical!$E:$O,AT$10,0))+0</f>
        <v>0</v>
      </c>
      <c r="AU270" s="207">
        <f>(VLOOKUP(Horizontal!$C270&amp;Horizontal!$B270&amp;Horizontal!AU$11,Vertical!$E:$O,AU$10,0))+0</f>
        <v>0</v>
      </c>
      <c r="AV270" s="207">
        <f>(VLOOKUP(Horizontal!$C270&amp;Horizontal!$B270&amp;Horizontal!AV$11,Vertical!$E:$O,AV$10,0))+0</f>
        <v>8.33</v>
      </c>
      <c r="AW270" s="207">
        <f>(VLOOKUP(Horizontal!$C270&amp;Horizontal!$B270&amp;Horizontal!AW$11,Vertical!$E:$O,AW$10,0))+0</f>
        <v>36.36</v>
      </c>
      <c r="AX270" s="207">
        <f>(VLOOKUP(Horizontal!$C270&amp;Horizontal!$B270&amp;Horizontal!AX$11,Vertical!$E:$O,AX$10,0))+0</f>
        <v>8.82</v>
      </c>
      <c r="AY270" s="207">
        <f>(VLOOKUP(Horizontal!$C270&amp;Horizontal!$B270&amp;Horizontal!AY$11,Vertical!$E:$O,AY$10,0))+0</f>
        <v>14.29</v>
      </c>
      <c r="AZ270" s="209">
        <f>(VLOOKUP(Horizontal!$C270&amp;Horizontal!$B270&amp;Horizontal!AZ$11,Vertical!$E:$O,AZ$10,0))+0</f>
        <v>16.670000000000002</v>
      </c>
      <c r="BA270" s="208">
        <f>(VLOOKUP(Horizontal!$C270&amp;Horizontal!$B270&amp;Horizontal!BA$11,Vertical!$E:$O,BA$10,0))+0</f>
        <v>43.94</v>
      </c>
      <c r="BB270" s="210">
        <f>(VLOOKUP(Horizontal!$C270&amp;Horizontal!$B270&amp;Horizontal!BB$11,Vertical!$E:$O,BB$10,0))+0</f>
        <v>261.79000000000002</v>
      </c>
      <c r="BC270" s="207">
        <f>(VLOOKUP(Horizontal!$C270&amp;Horizontal!$B270&amp;Horizontal!BC$11,Vertical!$E:$O,BC$10,0))+0</f>
        <v>225.67</v>
      </c>
      <c r="BD270" s="207">
        <f>(VLOOKUP(Horizontal!$C270&amp;Horizontal!$B270&amp;Horizontal!BD$11,Vertical!$E:$O,BD$10,0))+0</f>
        <v>224.64</v>
      </c>
      <c r="BE270" s="207">
        <f>(VLOOKUP(Horizontal!$C270&amp;Horizontal!$B270&amp;Horizontal!BE$11,Vertical!$E:$O,BE$10,0))+0</f>
        <v>224.03</v>
      </c>
      <c r="BF270" s="207">
        <f>(VLOOKUP(Horizontal!$C270&amp;Horizontal!$B270&amp;Horizontal!BF$11,Vertical!$E:$O,BF$10,0))+0</f>
        <v>238.88</v>
      </c>
      <c r="BG270" s="207">
        <f>(VLOOKUP(Horizontal!$C270&amp;Horizontal!$B270&amp;Horizontal!BG$11,Vertical!$E:$O,BG$10,0))+0</f>
        <v>222.65</v>
      </c>
      <c r="BH270" s="207">
        <f>(VLOOKUP(Horizontal!$C270&amp;Horizontal!$B270&amp;Horizontal!BH$11,Vertical!$E:$O,BH$10,0))+0</f>
        <v>205</v>
      </c>
      <c r="BI270" s="207">
        <f>(VLOOKUP(Horizontal!$C270&amp;Horizontal!$B270&amp;Horizontal!BI$11,Vertical!$E:$O,BI$10,0))+0</f>
        <v>192.14</v>
      </c>
      <c r="BJ270" s="209">
        <f>(VLOOKUP(Horizontal!$C270&amp;Horizontal!$B270&amp;Horizontal!BJ$11,Vertical!$E:$O,BJ$10,0))+0</f>
        <v>185.19</v>
      </c>
      <c r="BK270" s="210">
        <f>(VLOOKUP(Horizontal!$C270&amp;Horizontal!$B270&amp;Horizontal!BK$11,Vertical!$E:$O,BK$10,0))+0</f>
        <v>57</v>
      </c>
      <c r="BL270" s="207">
        <f>(VLOOKUP(Horizontal!$C270&amp;Horizontal!$B270&amp;Horizontal!BL$11,Vertical!$E:$O,BL$10,0))+0</f>
        <v>55</v>
      </c>
      <c r="BM270" s="207">
        <f>(VLOOKUP(Horizontal!$C270&amp;Horizontal!$B270&amp;Horizontal!BM$11,Vertical!$E:$O,BM$10,0))+0</f>
        <v>49</v>
      </c>
      <c r="BN270" s="207">
        <f>(VLOOKUP(Horizontal!$C270&amp;Horizontal!$B270&amp;Horizontal!BN$11,Vertical!$E:$O,BN$10,0))+0</f>
        <v>47</v>
      </c>
      <c r="BO270" s="207">
        <f>(VLOOKUP(Horizontal!$C270&amp;Horizontal!$B270&amp;Horizontal!BO$11,Vertical!$E:$O,BO$10,0))+0</f>
        <v>47</v>
      </c>
      <c r="BP270" s="207">
        <f>(VLOOKUP(Horizontal!$C270&amp;Horizontal!$B270&amp;Horizontal!BP$11,Vertical!$E:$O,BP$10,0))+0</f>
        <v>42</v>
      </c>
      <c r="BQ270" s="207">
        <f>(VLOOKUP(Horizontal!$C270&amp;Horizontal!$B270&amp;Horizontal!BQ$11,Vertical!$E:$O,BQ$10,0))+0</f>
        <v>33</v>
      </c>
      <c r="BR270" s="207">
        <f>(VLOOKUP(Horizontal!$C270&amp;Horizontal!$B270&amp;Horizontal!BR$11,Vertical!$E:$O,BR$10,0))+0</f>
        <v>30</v>
      </c>
      <c r="BS270" s="209">
        <f>(VLOOKUP(Horizontal!$C270&amp;Horizontal!$B270&amp;Horizontal!BS$11,Vertical!$E:$O,BS$10,0))+0</f>
        <v>29</v>
      </c>
      <c r="BT270" s="210">
        <f>(VLOOKUP(Horizontal!$C270&amp;Horizontal!$B270&amp;Horizontal!BT$11,Vertical!$E:$O,BT$10,0))+0</f>
        <v>96.3</v>
      </c>
      <c r="BU270" s="207">
        <f>(VLOOKUP(Horizontal!$C270&amp;Horizontal!$B270&amp;Horizontal!BU$11,Vertical!$E:$O,BU$10,0))+0</f>
        <v>96.3</v>
      </c>
      <c r="BV270" s="207">
        <f>(VLOOKUP(Horizontal!$C270&amp;Horizontal!$B270&amp;Horizontal!BV$11,Vertical!$E:$O,BV$10,0))+0</f>
        <v>92.86</v>
      </c>
      <c r="BW270" s="207">
        <f>(VLOOKUP(Horizontal!$C270&amp;Horizontal!$B270&amp;Horizontal!BW$11,Vertical!$E:$O,BW$10,0))+0</f>
        <v>92.86</v>
      </c>
      <c r="BX270" s="207">
        <f>(VLOOKUP(Horizontal!$C270&amp;Horizontal!$B270&amp;Horizontal!BX$11,Vertical!$E:$O,BX$10,0))+0</f>
        <v>58.62</v>
      </c>
      <c r="BY270" s="207">
        <f>(VLOOKUP(Horizontal!$C270&amp;Horizontal!$B270&amp;Horizontal!BY$11,Vertical!$E:$O,BY$10,0))+0</f>
        <v>35.71</v>
      </c>
      <c r="BZ270" s="207">
        <f>(VLOOKUP(Horizontal!$C270&amp;Horizontal!$B270&amp;Horizontal!BZ$11,Vertical!$E:$O,BZ$10,0))+0</f>
        <v>24.14</v>
      </c>
      <c r="CA270" s="207">
        <f>(VLOOKUP(Horizontal!$C270&amp;Horizontal!$B270&amp;Horizontal!CA$11,Vertical!$E:$O,CA$10,0))+0</f>
        <v>30</v>
      </c>
      <c r="CB270" s="209">
        <f>(VLOOKUP(Horizontal!$C270&amp;Horizontal!$B270&amp;Horizontal!CB$11,Vertical!$E:$O,CB$10,0))+0</f>
        <v>26.67</v>
      </c>
      <c r="CC270" s="210">
        <f>(VLOOKUP(Horizontal!$C270&amp;Horizontal!$B270&amp;Horizontal!CC$11,Vertical!$E:$O,CC$10,0))+0</f>
        <v>0</v>
      </c>
      <c r="CD270" s="207">
        <f>(VLOOKUP(Horizontal!$C270&amp;Horizontal!$B270&amp;Horizontal!CD$11,Vertical!$E:$O,CD$10,0))+0</f>
        <v>0</v>
      </c>
      <c r="CE270" s="207">
        <f>(VLOOKUP(Horizontal!$C270&amp;Horizontal!$B270&amp;Horizontal!CE$11,Vertical!$E:$O,CE$10,0))+0</f>
        <v>0</v>
      </c>
      <c r="CF270" s="207">
        <f>(VLOOKUP(Horizontal!$C270&amp;Horizontal!$B270&amp;Horizontal!CF$11,Vertical!$E:$O,CF$10,0))+0</f>
        <v>0</v>
      </c>
      <c r="CG270" s="207">
        <f>(VLOOKUP(Horizontal!$C270&amp;Horizontal!$B270&amp;Horizontal!CG$11,Vertical!$E:$O,CG$10,0))+0</f>
        <v>31.03</v>
      </c>
      <c r="CH270" s="207">
        <f>(VLOOKUP(Horizontal!$C270&amp;Horizontal!$B270&amp;Horizontal!CH$11,Vertical!$E:$O,CH$10,0))+0</f>
        <v>35.71</v>
      </c>
      <c r="CI270" s="207">
        <f>(VLOOKUP(Horizontal!$C270&amp;Horizontal!$B270&amp;Horizontal!CI$11,Vertical!$E:$O,CI$10,0))+0</f>
        <v>62.07</v>
      </c>
      <c r="CJ270" s="207">
        <f>(VLOOKUP(Horizontal!$C270&amp;Horizontal!$B270&amp;Horizontal!CJ$11,Vertical!$E:$O,CJ$10,0))+0</f>
        <v>56.67</v>
      </c>
      <c r="CK270" s="209">
        <f>(VLOOKUP(Horizontal!$C270&amp;Horizontal!$B270&amp;Horizontal!CK$11,Vertical!$E:$O,CK$10,0))+0</f>
        <v>56.67</v>
      </c>
      <c r="CL270" s="210">
        <f>(VLOOKUP(Horizontal!$C270&amp;Horizontal!$B270&amp;Horizontal!CL$11,Vertical!$E:$O,CL$10,0))+0</f>
        <v>3.7</v>
      </c>
      <c r="CM270" s="207">
        <f>(VLOOKUP(Horizontal!$C270&amp;Horizontal!$B270&amp;Horizontal!CM$11,Vertical!$E:$O,CM$10,0))+0</f>
        <v>3.7</v>
      </c>
      <c r="CN270" s="207">
        <f>(VLOOKUP(Horizontal!$C270&amp;Horizontal!$B270&amp;Horizontal!CN$11,Vertical!$E:$O,CN$10,0))+0</f>
        <v>7.14</v>
      </c>
      <c r="CO270" s="207">
        <f>(VLOOKUP(Horizontal!$C270&amp;Horizontal!$B270&amp;Horizontal!CO$11,Vertical!$E:$O,CO$10,0))+0</f>
        <v>7.14</v>
      </c>
      <c r="CP270" s="207">
        <f>(VLOOKUP(Horizontal!$C270&amp;Horizontal!$B270&amp;Horizontal!CP$11,Vertical!$E:$O,CP$10,0))+0</f>
        <v>10.34</v>
      </c>
      <c r="CQ270" s="207">
        <f>(VLOOKUP(Horizontal!$C270&amp;Horizontal!$B270&amp;Horizontal!CQ$11,Vertical!$E:$O,CQ$10,0))+0</f>
        <v>28.57</v>
      </c>
      <c r="CR270" s="207">
        <f>(VLOOKUP(Horizontal!$C270&amp;Horizontal!$B270&amp;Horizontal!CR$11,Vertical!$E:$O,CR$10,0))+0</f>
        <v>13.79</v>
      </c>
      <c r="CS270" s="207">
        <f>(VLOOKUP(Horizontal!$C270&amp;Horizontal!$B270&amp;Horizontal!CS$11,Vertical!$E:$O,CS$10,0))+0</f>
        <v>13.33</v>
      </c>
      <c r="CT270" s="207">
        <f>(VLOOKUP(Horizontal!$C270&amp;Horizontal!$B270&amp;Horizontal!CT$11,Vertical!$E:$O,CT$10,0))+0</f>
        <v>16.670000000000002</v>
      </c>
      <c r="CU270" s="150"/>
      <c r="CV270" s="211">
        <f t="shared" si="174"/>
        <v>41.810000000000031</v>
      </c>
      <c r="CW270" s="190">
        <f t="shared" si="175"/>
        <v>41.72999999999999</v>
      </c>
      <c r="CX270" s="190">
        <f t="shared" si="176"/>
        <v>41.44</v>
      </c>
      <c r="CY270" s="190">
        <f t="shared" si="177"/>
        <v>41.599999999999994</v>
      </c>
      <c r="CZ270" s="190">
        <f t="shared" si="178"/>
        <v>39.549999999999983</v>
      </c>
      <c r="DA270" s="190">
        <f t="shared" si="179"/>
        <v>36.450000000000017</v>
      </c>
      <c r="DB270" s="190">
        <f t="shared" si="180"/>
        <v>35.009999999999991</v>
      </c>
      <c r="DC270" s="190">
        <f t="shared" si="181"/>
        <v>34.44</v>
      </c>
      <c r="DD270" s="212">
        <f t="shared" si="182"/>
        <v>33.669999999999987</v>
      </c>
      <c r="DE270" s="9">
        <v>170</v>
      </c>
      <c r="DF270" s="212">
        <f t="shared" si="183"/>
        <v>-11.522789598108659</v>
      </c>
      <c r="DG270" s="264"/>
      <c r="DH270" s="265"/>
      <c r="DI270" s="265"/>
      <c r="DJ270" s="266"/>
      <c r="DK270" s="190">
        <v>233.26</v>
      </c>
      <c r="DL270" s="190">
        <v>233.26</v>
      </c>
      <c r="DM270" s="190">
        <v>233.26</v>
      </c>
      <c r="DN270" s="212">
        <v>233.26</v>
      </c>
      <c r="DO270" s="190">
        <v>234.99</v>
      </c>
      <c r="DP270" s="190">
        <v>234.99</v>
      </c>
      <c r="DQ270" s="190">
        <v>234.99</v>
      </c>
      <c r="DR270" s="212">
        <v>234.99</v>
      </c>
      <c r="DS270" s="150"/>
      <c r="DT270" s="190">
        <v>220</v>
      </c>
      <c r="DU270" s="190">
        <v>181</v>
      </c>
      <c r="DV270" s="190">
        <v>182</v>
      </c>
      <c r="DW270" s="190">
        <v>182</v>
      </c>
      <c r="DX270" s="190"/>
      <c r="DY270" s="190"/>
      <c r="DZ270" s="190"/>
      <c r="EA270" s="190"/>
      <c r="EB270" s="190"/>
      <c r="EC270" s="190"/>
      <c r="ED270" s="190">
        <v>197</v>
      </c>
      <c r="EE270" s="190">
        <v>189</v>
      </c>
      <c r="EF270" s="190">
        <v>172</v>
      </c>
      <c r="EG270" s="190">
        <v>159</v>
      </c>
      <c r="EH270" s="212">
        <v>150</v>
      </c>
      <c r="EI270" s="213"/>
      <c r="EJ270" s="211">
        <v>50</v>
      </c>
      <c r="EK270" s="190">
        <v>50</v>
      </c>
      <c r="EL270" s="190">
        <v>40</v>
      </c>
      <c r="EM270" s="190">
        <v>42</v>
      </c>
      <c r="EN270" s="190"/>
      <c r="EO270" s="190"/>
      <c r="EP270" s="190"/>
      <c r="EQ270" s="190"/>
      <c r="ER270" s="190"/>
      <c r="ES270" s="190"/>
      <c r="ET270" s="190">
        <v>42</v>
      </c>
      <c r="EU270" s="190">
        <v>35</v>
      </c>
      <c r="EV270" s="190">
        <v>35</v>
      </c>
      <c r="EW270" s="190">
        <v>35</v>
      </c>
      <c r="EX270" s="212">
        <v>35</v>
      </c>
      <c r="EY270" s="211"/>
      <c r="EZ270" s="75">
        <f t="shared" si="223"/>
        <v>-1.8820800999018821E-2</v>
      </c>
      <c r="FA270" s="89">
        <f t="shared" si="228"/>
        <v>-0.1</v>
      </c>
      <c r="FB270" s="212"/>
      <c r="FC270" s="213">
        <f t="shared" si="250"/>
        <v>30</v>
      </c>
      <c r="FD270" s="213">
        <f t="shared" si="251"/>
        <v>30</v>
      </c>
      <c r="FE270" s="213">
        <f t="shared" si="252"/>
        <v>20</v>
      </c>
      <c r="FF270" s="213">
        <f t="shared" si="253"/>
        <v>22</v>
      </c>
      <c r="FG270" s="213"/>
      <c r="FH270" s="213"/>
      <c r="FI270" s="213"/>
      <c r="FJ270" s="213"/>
      <c r="FK270" s="213"/>
      <c r="FL270" s="213"/>
      <c r="FM270" s="213">
        <f t="shared" si="254"/>
        <v>22</v>
      </c>
      <c r="FN270" s="213">
        <f t="shared" si="255"/>
        <v>15</v>
      </c>
      <c r="FO270" s="213">
        <f t="shared" si="256"/>
        <v>15</v>
      </c>
      <c r="FP270" s="213">
        <f t="shared" si="257"/>
        <v>15</v>
      </c>
      <c r="FQ270" s="213">
        <f t="shared" si="258"/>
        <v>15</v>
      </c>
      <c r="FR270" s="213"/>
      <c r="FS270" s="211">
        <v>0</v>
      </c>
      <c r="FT270" s="190">
        <v>0</v>
      </c>
      <c r="FU270" s="190">
        <v>0</v>
      </c>
      <c r="FV270" s="190">
        <v>0</v>
      </c>
      <c r="FW270" s="190" t="s">
        <v>13</v>
      </c>
      <c r="FX270" s="190" t="s">
        <v>13</v>
      </c>
      <c r="FY270" s="190" t="s">
        <v>13</v>
      </c>
      <c r="FZ270" s="190" t="s">
        <v>13</v>
      </c>
      <c r="GA270" s="190" t="s">
        <v>13</v>
      </c>
      <c r="GB270" s="190" t="s">
        <v>13</v>
      </c>
      <c r="GC270" s="190">
        <v>0</v>
      </c>
      <c r="GD270" s="190">
        <v>0</v>
      </c>
      <c r="GE270" s="190">
        <v>0</v>
      </c>
      <c r="GF270" s="190">
        <v>0</v>
      </c>
      <c r="GG270" s="212">
        <v>0</v>
      </c>
    </row>
    <row r="271" spans="2:189">
      <c r="B271" s="33">
        <v>43809</v>
      </c>
      <c r="C271" s="30" t="s">
        <v>104</v>
      </c>
      <c r="D271" s="30">
        <v>2019</v>
      </c>
      <c r="E271" s="30" t="str">
        <f t="shared" ref="E271" si="263">D271&amp;C271</f>
        <v>2019S50</v>
      </c>
      <c r="F271" s="30" t="str">
        <f t="shared" si="133"/>
        <v>122019</v>
      </c>
      <c r="G271" s="208" t="str">
        <f>VLOOKUP(Horizontal!$C271&amp;Horizontal!$B271&amp;Horizontal!G$11,Vertical!$E:$O,G$10,0)</f>
        <v>-4,61</v>
      </c>
      <c r="H271" s="207">
        <f>(VLOOKUP(Horizontal!$C271&amp;Horizontal!$B271&amp;Horizontal!H$11,Vertical!$E:$O,H$10,0))+0</f>
        <v>219.58</v>
      </c>
      <c r="I271" s="207">
        <f>(VLOOKUP(Horizontal!$C271&amp;Horizontal!$B271&amp;Horizontal!I$11,Vertical!$E:$O,I$10,0))+0</f>
        <v>204.54</v>
      </c>
      <c r="J271" s="207">
        <f>(VLOOKUP(Horizontal!$C271&amp;Horizontal!$B271&amp;Horizontal!J$11,Vertical!$E:$O,J$10,0))+0</f>
        <v>201.04</v>
      </c>
      <c r="K271" s="207">
        <f>(VLOOKUP(Horizontal!$C271&amp;Horizontal!$B271&amp;Horizontal!K$11,Vertical!$E:$O,K$10,0))+0</f>
        <v>197.74</v>
      </c>
      <c r="L271" s="207">
        <f>(VLOOKUP(Horizontal!$C271&amp;Horizontal!$B271&amp;Horizontal!L$11,Vertical!$E:$O,L$10,0))+0</f>
        <v>199.72</v>
      </c>
      <c r="M271" s="207">
        <f>(VLOOKUP(Horizontal!$C271&amp;Horizontal!$B271&amp;Horizontal!M$11,Vertical!$E:$O,M$10,0))+0</f>
        <v>186.12</v>
      </c>
      <c r="N271" s="207">
        <f>(VLOOKUP(Horizontal!$C271&amp;Horizontal!$B271&amp;Horizontal!N$11,Vertical!$E:$O,N$10,0))+0</f>
        <v>169.98</v>
      </c>
      <c r="O271" s="207">
        <f>(VLOOKUP(Horizontal!$C271&amp;Horizontal!$B271&amp;Horizontal!O$11,Vertical!$E:$O,O$10,0))+0</f>
        <v>158.02000000000001</v>
      </c>
      <c r="P271" s="209">
        <f>(VLOOKUP(Horizontal!$C271&amp;Horizontal!$B271&amp;Horizontal!P$11,Vertical!$E:$O,P$10,0))+0</f>
        <v>151.81</v>
      </c>
      <c r="Q271" s="210">
        <f>(VLOOKUP(Horizontal!$C271&amp;Horizontal!$B271&amp;Horizontal!Q$11,Vertical!$E:$O,Q$10,0))+0</f>
        <v>64</v>
      </c>
      <c r="R271" s="207">
        <f>(VLOOKUP(Horizontal!$C271&amp;Horizontal!$B271&amp;Horizontal!R$11,Vertical!$E:$O,R$10,0))+0</f>
        <v>63</v>
      </c>
      <c r="S271" s="207">
        <f>(VLOOKUP(Horizontal!$C271&amp;Horizontal!$B271&amp;Horizontal!S$11,Vertical!$E:$O,S$10,0))+0</f>
        <v>53</v>
      </c>
      <c r="T271" s="207">
        <f>(VLOOKUP(Horizontal!$C271&amp;Horizontal!$B271&amp;Horizontal!T$11,Vertical!$E:$O,T$10,0))+0</f>
        <v>45</v>
      </c>
      <c r="U271" s="207">
        <f>(VLOOKUP(Horizontal!$C271&amp;Horizontal!$B271&amp;Horizontal!U$11,Vertical!$E:$O,U$10,0))+0</f>
        <v>48</v>
      </c>
      <c r="V271" s="207">
        <f>(VLOOKUP(Horizontal!$C271&amp;Horizontal!$B271&amp;Horizontal!V$11,Vertical!$E:$O,V$10,0))+0</f>
        <v>40</v>
      </c>
      <c r="W271" s="207">
        <f>(VLOOKUP(Horizontal!$C271&amp;Horizontal!$B271&amp;Horizontal!W$11,Vertical!$E:$O,W$10,0))+0</f>
        <v>32</v>
      </c>
      <c r="X271" s="207">
        <f>(VLOOKUP(Horizontal!$C271&amp;Horizontal!$B271&amp;Horizontal!X$11,Vertical!$E:$O,X$10,0))+0</f>
        <v>26</v>
      </c>
      <c r="Y271" s="209">
        <f>(VLOOKUP(Horizontal!$C271&amp;Horizontal!$B271&amp;Horizontal!Y$11,Vertical!$E:$O,Y$10,0))+0</f>
        <v>23</v>
      </c>
      <c r="Z271" s="210">
        <f>(VLOOKUP(Horizontal!$C271&amp;Horizontal!$B271&amp;Horizontal!Z$11,Vertical!$E:$O,Z$10,0))+0</f>
        <v>65.790000000000006</v>
      </c>
      <c r="AA271" s="207">
        <f>(VLOOKUP(Horizontal!$C271&amp;Horizontal!$B271&amp;Horizontal!AA$11,Vertical!$E:$O,AA$10,0))+0</f>
        <v>2.94</v>
      </c>
      <c r="AB271" s="207">
        <f>(VLOOKUP(Horizontal!$C271&amp;Horizontal!$B271&amp;Horizontal!AB$11,Vertical!$E:$O,AB$10,0))+0</f>
        <v>3.23</v>
      </c>
      <c r="AC271" s="207">
        <f>(VLOOKUP(Horizontal!$C271&amp;Horizontal!$B271&amp;Horizontal!AC$11,Vertical!$E:$O,AC$10,0))+0</f>
        <v>8.82</v>
      </c>
      <c r="AD271" s="207">
        <f>(VLOOKUP(Horizontal!$C271&amp;Horizontal!$B271&amp;Horizontal!AD$11,Vertical!$E:$O,AD$10,0))+0</f>
        <v>39.47</v>
      </c>
      <c r="AE271" s="207">
        <f>(VLOOKUP(Horizontal!$C271&amp;Horizontal!$B271&amp;Horizontal!AE$11,Vertical!$E:$O,AE$10,0))+0</f>
        <v>25.64</v>
      </c>
      <c r="AF271" s="207">
        <f>(VLOOKUP(Horizontal!$C271&amp;Horizontal!$B271&amp;Horizontal!AF$11,Vertical!$E:$O,AF$10,0))+0</f>
        <v>21.62</v>
      </c>
      <c r="AG271" s="207">
        <f>(VLOOKUP(Horizontal!$C271&amp;Horizontal!$B271&amp;Horizontal!AG$11,Vertical!$E:$O,AG$10,0))+0</f>
        <v>13.16</v>
      </c>
      <c r="AH271" s="209">
        <f>(VLOOKUP(Horizontal!$C271&amp;Horizontal!$B271&amp;Horizontal!AH$11,Vertical!$E:$O,AH$10,0))+0</f>
        <v>27.03</v>
      </c>
      <c r="AI271" s="210">
        <f>(VLOOKUP(Horizontal!$C271&amp;Horizontal!$B271&amp;Horizontal!AI$11,Vertical!$E:$O,AI$10,0))+0</f>
        <v>7.89</v>
      </c>
      <c r="AJ271" s="207">
        <f>(VLOOKUP(Horizontal!$C271&amp;Horizontal!$B271&amp;Horizontal!AJ$11,Vertical!$E:$O,AJ$10,0))+0</f>
        <v>0</v>
      </c>
      <c r="AK271" s="207">
        <f>(VLOOKUP(Horizontal!$C271&amp;Horizontal!$B271&amp;Horizontal!AK$11,Vertical!$E:$O,AK$10,0))+0</f>
        <v>0</v>
      </c>
      <c r="AL271" s="207">
        <f>(VLOOKUP(Horizontal!$C271&amp;Horizontal!$B271&amp;Horizontal!AL$11,Vertical!$E:$O,AL$10,0))+0</f>
        <v>5.88</v>
      </c>
      <c r="AM271" s="207">
        <f>(VLOOKUP(Horizontal!$C271&amp;Horizontal!$B271&amp;Horizontal!AM$11,Vertical!$E:$O,AM$10,0))+0</f>
        <v>15.79</v>
      </c>
      <c r="AN271" s="207">
        <f>(VLOOKUP(Horizontal!$C271&amp;Horizontal!$B271&amp;Horizontal!AN$11,Vertical!$E:$O,AN$10,0))+0</f>
        <v>41.03</v>
      </c>
      <c r="AO271" s="207">
        <f>(VLOOKUP(Horizontal!$C271&amp;Horizontal!$B271&amp;Horizontal!AO$11,Vertical!$E:$O,AO$10,0))+0</f>
        <v>59.46</v>
      </c>
      <c r="AP271" s="207">
        <f>(VLOOKUP(Horizontal!$C271&amp;Horizontal!$B271&amp;Horizontal!AP$11,Vertical!$E:$O,AP$10,0))+0</f>
        <v>63.16</v>
      </c>
      <c r="AQ271" s="209">
        <f>(VLOOKUP(Horizontal!$C271&amp;Horizontal!$B271&amp;Horizontal!AQ$11,Vertical!$E:$O,AQ$10,0))+0</f>
        <v>48.65</v>
      </c>
      <c r="AR271" s="210">
        <f>(VLOOKUP(Horizontal!$C271&amp;Horizontal!$B271&amp;Horizontal!AR$11,Vertical!$E:$O,AR$10,0))+0</f>
        <v>26.32</v>
      </c>
      <c r="AS271" s="207">
        <f>(VLOOKUP(Horizontal!$C271&amp;Horizontal!$B271&amp;Horizontal!AS$11,Vertical!$E:$O,AS$10,0))+0</f>
        <v>97.06</v>
      </c>
      <c r="AT271" s="207">
        <f>(VLOOKUP(Horizontal!$C271&amp;Horizontal!$B271&amp;Horizontal!AT$11,Vertical!$E:$O,AT$10,0))+0</f>
        <v>96.77</v>
      </c>
      <c r="AU271" s="207">
        <f>(VLOOKUP(Horizontal!$C271&amp;Horizontal!$B271&amp;Horizontal!AU$11,Vertical!$E:$O,AU$10,0))+0</f>
        <v>85.29</v>
      </c>
      <c r="AV271" s="207">
        <f>(VLOOKUP(Horizontal!$C271&amp;Horizontal!$B271&amp;Horizontal!AV$11,Vertical!$E:$O,AV$10,0))+0</f>
        <v>44.74</v>
      </c>
      <c r="AW271" s="207">
        <f>(VLOOKUP(Horizontal!$C271&amp;Horizontal!$B271&amp;Horizontal!AW$11,Vertical!$E:$O,AW$10,0))+0</f>
        <v>33.33</v>
      </c>
      <c r="AX271" s="207">
        <f>(VLOOKUP(Horizontal!$C271&amp;Horizontal!$B271&amp;Horizontal!AX$11,Vertical!$E:$O,AX$10,0))+0</f>
        <v>18.920000000000002</v>
      </c>
      <c r="AY271" s="207">
        <f>(VLOOKUP(Horizontal!$C271&amp;Horizontal!$B271&amp;Horizontal!AY$11,Vertical!$E:$O,AY$10,0))+0</f>
        <v>23.68</v>
      </c>
      <c r="AZ271" s="209">
        <f>(VLOOKUP(Horizontal!$C271&amp;Horizontal!$B271&amp;Horizontal!AZ$11,Vertical!$E:$O,AZ$10,0))+0</f>
        <v>24.32</v>
      </c>
      <c r="BA271" s="208">
        <f>(VLOOKUP(Horizontal!$C271&amp;Horizontal!$B271&amp;Horizontal!BA$11,Vertical!$E:$O,BA$10,0))+0</f>
        <v>43.17</v>
      </c>
      <c r="BB271" s="210">
        <f>(VLOOKUP(Horizontal!$C271&amp;Horizontal!$B271&amp;Horizontal!BB$11,Vertical!$E:$O,BB$10,0))+0</f>
        <v>260.82</v>
      </c>
      <c r="BC271" s="207">
        <f>(VLOOKUP(Horizontal!$C271&amp;Horizontal!$B271&amp;Horizontal!BC$11,Vertical!$E:$O,BC$10,0))+0</f>
        <v>247.23</v>
      </c>
      <c r="BD271" s="207">
        <f>(VLOOKUP(Horizontal!$C271&amp;Horizontal!$B271&amp;Horizontal!BD$11,Vertical!$E:$O,BD$10,0))+0</f>
        <v>243.08</v>
      </c>
      <c r="BE271" s="207">
        <f>(VLOOKUP(Horizontal!$C271&amp;Horizontal!$B271&amp;Horizontal!BE$11,Vertical!$E:$O,BE$10,0))+0</f>
        <v>237.3</v>
      </c>
      <c r="BF271" s="207">
        <f>(VLOOKUP(Horizontal!$C271&amp;Horizontal!$B271&amp;Horizontal!BF$11,Vertical!$E:$O,BF$10,0))+0</f>
        <v>241.3</v>
      </c>
      <c r="BG271" s="207">
        <f>(VLOOKUP(Horizontal!$C271&amp;Horizontal!$B271&amp;Horizontal!BG$11,Vertical!$E:$O,BG$10,0))+0</f>
        <v>222.63</v>
      </c>
      <c r="BH271" s="207">
        <f>(VLOOKUP(Horizontal!$C271&amp;Horizontal!$B271&amp;Horizontal!BH$11,Vertical!$E:$O,BH$10,0))+0</f>
        <v>205.16</v>
      </c>
      <c r="BI271" s="207">
        <f>(VLOOKUP(Horizontal!$C271&amp;Horizontal!$B271&amp;Horizontal!BI$11,Vertical!$E:$O,BI$10,0))+0</f>
        <v>193.05</v>
      </c>
      <c r="BJ271" s="209">
        <f>(VLOOKUP(Horizontal!$C271&amp;Horizontal!$B271&amp;Horizontal!BJ$11,Vertical!$E:$O,BJ$10,0))+0</f>
        <v>186.32</v>
      </c>
      <c r="BK271" s="210">
        <f>(VLOOKUP(Horizontal!$C271&amp;Horizontal!$B271&amp;Horizontal!BK$11,Vertical!$E:$O,BK$10,0))+0</f>
        <v>51</v>
      </c>
      <c r="BL271" s="207">
        <f>(VLOOKUP(Horizontal!$C271&amp;Horizontal!$B271&amp;Horizontal!BL$11,Vertical!$E:$O,BL$10,0))+0</f>
        <v>48</v>
      </c>
      <c r="BM271" s="207">
        <f>(VLOOKUP(Horizontal!$C271&amp;Horizontal!$B271&amp;Horizontal!BM$11,Vertical!$E:$O,BM$10,0))+0</f>
        <v>47</v>
      </c>
      <c r="BN271" s="207">
        <f>(VLOOKUP(Horizontal!$C271&amp;Horizontal!$B271&amp;Horizontal!BN$11,Vertical!$E:$O,BN$10,0))+0</f>
        <v>42</v>
      </c>
      <c r="BO271" s="207">
        <f>(VLOOKUP(Horizontal!$C271&amp;Horizontal!$B271&amp;Horizontal!BO$11,Vertical!$E:$O,BO$10,0))+0</f>
        <v>47</v>
      </c>
      <c r="BP271" s="207">
        <f>(VLOOKUP(Horizontal!$C271&amp;Horizontal!$B271&amp;Horizontal!BP$11,Vertical!$E:$O,BP$10,0))+0</f>
        <v>40</v>
      </c>
      <c r="BQ271" s="207">
        <f>(VLOOKUP(Horizontal!$C271&amp;Horizontal!$B271&amp;Horizontal!BQ$11,Vertical!$E:$O,BQ$10,0))+0</f>
        <v>32</v>
      </c>
      <c r="BR271" s="207">
        <f>(VLOOKUP(Horizontal!$C271&amp;Horizontal!$B271&amp;Horizontal!BR$11,Vertical!$E:$O,BR$10,0))+0</f>
        <v>29</v>
      </c>
      <c r="BS271" s="209">
        <f>(VLOOKUP(Horizontal!$C271&amp;Horizontal!$B271&amp;Horizontal!BS$11,Vertical!$E:$O,BS$10,0))+0</f>
        <v>29</v>
      </c>
      <c r="BT271" s="210">
        <f>(VLOOKUP(Horizontal!$C271&amp;Horizontal!$B271&amp;Horizontal!BT$11,Vertical!$E:$O,BT$10,0))+0</f>
        <v>57.14</v>
      </c>
      <c r="BU271" s="207">
        <f>(VLOOKUP(Horizontal!$C271&amp;Horizontal!$B271&amp;Horizontal!BU$11,Vertical!$E:$O,BU$10,0))+0</f>
        <v>6.06</v>
      </c>
      <c r="BV271" s="207">
        <f>(VLOOKUP(Horizontal!$C271&amp;Horizontal!$B271&amp;Horizontal!BV$11,Vertical!$E:$O,BV$10,0))+0</f>
        <v>6.25</v>
      </c>
      <c r="BW271" s="207">
        <f>(VLOOKUP(Horizontal!$C271&amp;Horizontal!$B271&amp;Horizontal!BW$11,Vertical!$E:$O,BW$10,0))+0</f>
        <v>14.29</v>
      </c>
      <c r="BX271" s="207">
        <f>(VLOOKUP(Horizontal!$C271&amp;Horizontal!$B271&amp;Horizontal!BX$11,Vertical!$E:$O,BX$10,0))+0</f>
        <v>36.11</v>
      </c>
      <c r="BY271" s="207">
        <f>(VLOOKUP(Horizontal!$C271&amp;Horizontal!$B271&amp;Horizontal!BY$11,Vertical!$E:$O,BY$10,0))+0</f>
        <v>30.3</v>
      </c>
      <c r="BZ271" s="207">
        <f>(VLOOKUP(Horizontal!$C271&amp;Horizontal!$B271&amp;Horizontal!BZ$11,Vertical!$E:$O,BZ$10,0))+0</f>
        <v>25</v>
      </c>
      <c r="CA271" s="207">
        <f>(VLOOKUP(Horizontal!$C271&amp;Horizontal!$B271&amp;Horizontal!CA$11,Vertical!$E:$O,CA$10,0))+0</f>
        <v>24.24</v>
      </c>
      <c r="CB271" s="209">
        <f>(VLOOKUP(Horizontal!$C271&amp;Horizontal!$B271&amp;Horizontal!CB$11,Vertical!$E:$O,CB$10,0))+0</f>
        <v>26.47</v>
      </c>
      <c r="CC271" s="210">
        <f>(VLOOKUP(Horizontal!$C271&amp;Horizontal!$B271&amp;Horizontal!CC$11,Vertical!$E:$O,CC$10,0))+0</f>
        <v>8.57</v>
      </c>
      <c r="CD271" s="207">
        <f>(VLOOKUP(Horizontal!$C271&amp;Horizontal!$B271&amp;Horizontal!CD$11,Vertical!$E:$O,CD$10,0))+0</f>
        <v>0</v>
      </c>
      <c r="CE271" s="207">
        <f>(VLOOKUP(Horizontal!$C271&amp;Horizontal!$B271&amp;Horizontal!CE$11,Vertical!$E:$O,CE$10,0))+0</f>
        <v>0</v>
      </c>
      <c r="CF271" s="207">
        <f>(VLOOKUP(Horizontal!$C271&amp;Horizontal!$B271&amp;Horizontal!CF$11,Vertical!$E:$O,CF$10,0))+0</f>
        <v>0</v>
      </c>
      <c r="CG271" s="207">
        <f>(VLOOKUP(Horizontal!$C271&amp;Horizontal!$B271&amp;Horizontal!CG$11,Vertical!$E:$O,CG$10,0))+0</f>
        <v>13.89</v>
      </c>
      <c r="CH271" s="207">
        <f>(VLOOKUP(Horizontal!$C271&amp;Horizontal!$B271&amp;Horizontal!CH$11,Vertical!$E:$O,CH$10,0))+0</f>
        <v>36.36</v>
      </c>
      <c r="CI271" s="207">
        <f>(VLOOKUP(Horizontal!$C271&amp;Horizontal!$B271&amp;Horizontal!CI$11,Vertical!$E:$O,CI$10,0))+0</f>
        <v>43.75</v>
      </c>
      <c r="CJ271" s="207">
        <f>(VLOOKUP(Horizontal!$C271&amp;Horizontal!$B271&amp;Horizontal!CJ$11,Vertical!$E:$O,CJ$10,0))+0</f>
        <v>45.45</v>
      </c>
      <c r="CK271" s="209">
        <f>(VLOOKUP(Horizontal!$C271&amp;Horizontal!$B271&amp;Horizontal!CK$11,Vertical!$E:$O,CK$10,0))+0</f>
        <v>35.29</v>
      </c>
      <c r="CL271" s="210">
        <f>(VLOOKUP(Horizontal!$C271&amp;Horizontal!$B271&amp;Horizontal!CL$11,Vertical!$E:$O,CL$10,0))+0</f>
        <v>34.29</v>
      </c>
      <c r="CM271" s="207">
        <f>(VLOOKUP(Horizontal!$C271&amp;Horizontal!$B271&amp;Horizontal!CM$11,Vertical!$E:$O,CM$10,0))+0</f>
        <v>93.94</v>
      </c>
      <c r="CN271" s="207">
        <f>(VLOOKUP(Horizontal!$C271&amp;Horizontal!$B271&amp;Horizontal!CN$11,Vertical!$E:$O,CN$10,0))+0</f>
        <v>93.75</v>
      </c>
      <c r="CO271" s="207">
        <f>(VLOOKUP(Horizontal!$C271&amp;Horizontal!$B271&amp;Horizontal!CO$11,Vertical!$E:$O,CO$10,0))+0</f>
        <v>85.71</v>
      </c>
      <c r="CP271" s="207">
        <f>(VLOOKUP(Horizontal!$C271&amp;Horizontal!$B271&amp;Horizontal!CP$11,Vertical!$E:$O,CP$10,0))+0</f>
        <v>50</v>
      </c>
      <c r="CQ271" s="207">
        <f>(VLOOKUP(Horizontal!$C271&amp;Horizontal!$B271&amp;Horizontal!CQ$11,Vertical!$E:$O,CQ$10,0))+0</f>
        <v>33.33</v>
      </c>
      <c r="CR271" s="207">
        <f>(VLOOKUP(Horizontal!$C271&amp;Horizontal!$B271&amp;Horizontal!CR$11,Vertical!$E:$O,CR$10,0))+0</f>
        <v>31.25</v>
      </c>
      <c r="CS271" s="207">
        <f>(VLOOKUP(Horizontal!$C271&amp;Horizontal!$B271&amp;Horizontal!CS$11,Vertical!$E:$O,CS$10,0))+0</f>
        <v>30.3</v>
      </c>
      <c r="CT271" s="207">
        <f>(VLOOKUP(Horizontal!$C271&amp;Horizontal!$B271&amp;Horizontal!CT$11,Vertical!$E:$O,CT$10,0))+0</f>
        <v>38.24</v>
      </c>
      <c r="CU271" s="150"/>
      <c r="CV271" s="211">
        <f t="shared" ref="CV271:CV289" si="264">(BB271-H271)+0</f>
        <v>41.239999999999981</v>
      </c>
      <c r="CW271" s="190">
        <f t="shared" ref="CW271:CW289" si="265">(BC271-I271)+0</f>
        <v>42.69</v>
      </c>
      <c r="CX271" s="190">
        <f t="shared" ref="CX271:CX289" si="266">(BD271-J271)+0</f>
        <v>42.04000000000002</v>
      </c>
      <c r="CY271" s="190">
        <f t="shared" ref="CY271:CY289" si="267">(BE271-K271)+0</f>
        <v>39.56</v>
      </c>
      <c r="CZ271" s="190">
        <f t="shared" ref="CZ271:CZ289" si="268">(BF271-L271)+0</f>
        <v>41.580000000000013</v>
      </c>
      <c r="DA271" s="190">
        <f t="shared" ref="DA271:DA289" si="269">(BG271-M271)+0</f>
        <v>36.509999999999991</v>
      </c>
      <c r="DB271" s="190">
        <f t="shared" ref="DB271:DB289" si="270">(BH271-N271)+0</f>
        <v>35.180000000000007</v>
      </c>
      <c r="DC271" s="190">
        <f t="shared" ref="DC271:DC289" si="271">(BI271-O271)+0</f>
        <v>35.03</v>
      </c>
      <c r="DD271" s="212">
        <f t="shared" ref="DD271:DD289" si="272">(BJ271-P271)+0</f>
        <v>34.509999999999991</v>
      </c>
      <c r="DE271" s="9">
        <v>170</v>
      </c>
      <c r="DF271" s="212">
        <f t="shared" ref="DF271:DF289" si="273">($H$7-H271)+0</f>
        <v>-11.122789598108682</v>
      </c>
      <c r="DG271" s="264"/>
      <c r="DH271" s="265"/>
      <c r="DI271" s="265"/>
      <c r="DJ271" s="266"/>
      <c r="DK271" s="190">
        <v>215.25</v>
      </c>
      <c r="DL271" s="190">
        <v>215.25</v>
      </c>
      <c r="DM271" s="190">
        <v>215.25</v>
      </c>
      <c r="DN271" s="212">
        <v>215.25</v>
      </c>
      <c r="DO271" s="190">
        <v>217.57</v>
      </c>
      <c r="DP271" s="190">
        <v>217.57</v>
      </c>
      <c r="DQ271" s="190">
        <v>217.57</v>
      </c>
      <c r="DR271" s="212">
        <v>217.57</v>
      </c>
      <c r="DS271" s="150"/>
      <c r="DT271" s="190">
        <v>215</v>
      </c>
      <c r="DU271" s="190">
        <v>195</v>
      </c>
      <c r="DV271" s="190">
        <v>197</v>
      </c>
      <c r="DW271" s="190">
        <v>197</v>
      </c>
      <c r="DX271" s="190"/>
      <c r="DY271" s="190"/>
      <c r="DZ271" s="190"/>
      <c r="EA271" s="190"/>
      <c r="EB271" s="190"/>
      <c r="EC271" s="190"/>
      <c r="ED271" s="190">
        <v>202</v>
      </c>
      <c r="EE271" s="190">
        <v>188</v>
      </c>
      <c r="EF271" s="190">
        <v>170</v>
      </c>
      <c r="EG271" s="190">
        <v>157</v>
      </c>
      <c r="EH271" s="212">
        <v>149</v>
      </c>
      <c r="EI271" s="213"/>
      <c r="EJ271" s="211">
        <v>45</v>
      </c>
      <c r="EK271" s="190">
        <v>50</v>
      </c>
      <c r="EL271" s="190">
        <v>50</v>
      </c>
      <c r="EM271" s="190">
        <v>45</v>
      </c>
      <c r="EN271" s="190"/>
      <c r="EO271" s="190"/>
      <c r="EP271" s="190"/>
      <c r="EQ271" s="190"/>
      <c r="ER271" s="190"/>
      <c r="ES271" s="190"/>
      <c r="ET271" s="190">
        <v>40</v>
      </c>
      <c r="EU271" s="190">
        <v>35</v>
      </c>
      <c r="EV271" s="190">
        <v>35</v>
      </c>
      <c r="EW271" s="190">
        <v>35</v>
      </c>
      <c r="EX271" s="212">
        <v>35</v>
      </c>
      <c r="EY271" s="211"/>
      <c r="EZ271" s="75">
        <f t="shared" si="223"/>
        <v>-2.0991758116661353E-2</v>
      </c>
      <c r="FA271" s="89">
        <f t="shared" si="228"/>
        <v>-0.1</v>
      </c>
      <c r="FB271" s="212"/>
      <c r="FC271" s="213">
        <f t="shared" si="250"/>
        <v>25</v>
      </c>
      <c r="FD271" s="213">
        <f t="shared" si="251"/>
        <v>30</v>
      </c>
      <c r="FE271" s="213">
        <f t="shared" si="252"/>
        <v>30</v>
      </c>
      <c r="FF271" s="213">
        <f t="shared" si="253"/>
        <v>25</v>
      </c>
      <c r="FG271" s="213"/>
      <c r="FH271" s="213"/>
      <c r="FI271" s="213"/>
      <c r="FJ271" s="213"/>
      <c r="FK271" s="213"/>
      <c r="FL271" s="213"/>
      <c r="FM271" s="213">
        <f t="shared" si="254"/>
        <v>20</v>
      </c>
      <c r="FN271" s="213">
        <f t="shared" si="255"/>
        <v>15</v>
      </c>
      <c r="FO271" s="213">
        <f t="shared" si="256"/>
        <v>15</v>
      </c>
      <c r="FP271" s="213">
        <f t="shared" si="257"/>
        <v>15</v>
      </c>
      <c r="FQ271" s="213">
        <f t="shared" si="258"/>
        <v>15</v>
      </c>
      <c r="FR271" s="213"/>
      <c r="FS271" s="211">
        <v>0</v>
      </c>
      <c r="FT271" s="190">
        <v>0</v>
      </c>
      <c r="FU271" s="190">
        <v>0</v>
      </c>
      <c r="FV271" s="190">
        <v>0</v>
      </c>
      <c r="FW271" s="190" t="s">
        <v>13</v>
      </c>
      <c r="FX271" s="190" t="s">
        <v>13</v>
      </c>
      <c r="FY271" s="190" t="s">
        <v>13</v>
      </c>
      <c r="FZ271" s="190" t="s">
        <v>13</v>
      </c>
      <c r="GA271" s="190" t="s">
        <v>13</v>
      </c>
      <c r="GB271" s="190" t="s">
        <v>13</v>
      </c>
      <c r="GC271" s="190">
        <v>0</v>
      </c>
      <c r="GD271" s="190">
        <v>0</v>
      </c>
      <c r="GE271" s="190">
        <v>0</v>
      </c>
      <c r="GF271" s="190">
        <v>0</v>
      </c>
      <c r="GG271" s="212">
        <v>0</v>
      </c>
    </row>
    <row r="272" spans="2:189">
      <c r="B272" s="33">
        <v>43816</v>
      </c>
      <c r="C272" s="30" t="s">
        <v>105</v>
      </c>
      <c r="D272" s="30">
        <v>2019</v>
      </c>
      <c r="E272" s="30" t="str">
        <f t="shared" ref="E272" si="274">D272&amp;C272</f>
        <v>2019S51</v>
      </c>
      <c r="F272" s="30" t="str">
        <f t="shared" si="133"/>
        <v>122019</v>
      </c>
      <c r="G272" s="208" t="str">
        <f>VLOOKUP(Horizontal!$C272&amp;Horizontal!$B272&amp;Horizontal!G$11,Vertical!$E:$O,G$10,0)</f>
        <v>-4,06</v>
      </c>
      <c r="H272" s="207">
        <f>(VLOOKUP(Horizontal!$C272&amp;Horizontal!$B272&amp;Horizontal!H$11,Vertical!$E:$O,H$10,0))+0</f>
        <v>214.19</v>
      </c>
      <c r="I272" s="207">
        <f>(VLOOKUP(Horizontal!$C272&amp;Horizontal!$B272&amp;Horizontal!I$11,Vertical!$E:$O,I$10,0))+0</f>
        <v>197.26</v>
      </c>
      <c r="J272" s="207">
        <f>(VLOOKUP(Horizontal!$C272&amp;Horizontal!$B272&amp;Horizontal!J$11,Vertical!$E:$O,J$10,0))+0</f>
        <v>196.19</v>
      </c>
      <c r="K272" s="207">
        <f>(VLOOKUP(Horizontal!$C272&amp;Horizontal!$B272&amp;Horizontal!K$11,Vertical!$E:$O,K$10,0))+0</f>
        <v>194.58</v>
      </c>
      <c r="L272" s="207">
        <f>(VLOOKUP(Horizontal!$C272&amp;Horizontal!$B272&amp;Horizontal!L$11,Vertical!$E:$O,L$10,0))+0</f>
        <v>201.98</v>
      </c>
      <c r="M272" s="207">
        <f>(VLOOKUP(Horizontal!$C272&amp;Horizontal!$B272&amp;Horizontal!M$11,Vertical!$E:$O,M$10,0))+0</f>
        <v>186.11</v>
      </c>
      <c r="N272" s="207">
        <f>(VLOOKUP(Horizontal!$C272&amp;Horizontal!$B272&amp;Horizontal!N$11,Vertical!$E:$O,N$10,0))+0</f>
        <v>170.13</v>
      </c>
      <c r="O272" s="207">
        <f>(VLOOKUP(Horizontal!$C272&amp;Horizontal!$B272&amp;Horizontal!O$11,Vertical!$E:$O,O$10,0))+0</f>
        <v>158.05000000000001</v>
      </c>
      <c r="P272" s="209">
        <f>(VLOOKUP(Horizontal!$C272&amp;Horizontal!$B272&amp;Horizontal!P$11,Vertical!$E:$O,P$10,0))+0</f>
        <v>151.65</v>
      </c>
      <c r="Q272" s="210">
        <f>(VLOOKUP(Horizontal!$C272&amp;Horizontal!$B272&amp;Horizontal!Q$11,Vertical!$E:$O,Q$10,0))+0</f>
        <v>59</v>
      </c>
      <c r="R272" s="207">
        <f>(VLOOKUP(Horizontal!$C272&amp;Horizontal!$B272&amp;Horizontal!R$11,Vertical!$E:$O,R$10,0))+0</f>
        <v>64</v>
      </c>
      <c r="S272" s="207">
        <f>(VLOOKUP(Horizontal!$C272&amp;Horizontal!$B272&amp;Horizontal!S$11,Vertical!$E:$O,S$10,0))+0</f>
        <v>54</v>
      </c>
      <c r="T272" s="207">
        <f>(VLOOKUP(Horizontal!$C272&amp;Horizontal!$B272&amp;Horizontal!T$11,Vertical!$E:$O,T$10,0))+0</f>
        <v>47</v>
      </c>
      <c r="U272" s="207">
        <f>(VLOOKUP(Horizontal!$C272&amp;Horizontal!$B272&amp;Horizontal!U$11,Vertical!$E:$O,U$10,0))+0</f>
        <v>44</v>
      </c>
      <c r="V272" s="207">
        <f>(VLOOKUP(Horizontal!$C272&amp;Horizontal!$B272&amp;Horizontal!V$11,Vertical!$E:$O,V$10,0))+0</f>
        <v>38</v>
      </c>
      <c r="W272" s="207">
        <f>(VLOOKUP(Horizontal!$C272&amp;Horizontal!$B272&amp;Horizontal!W$11,Vertical!$E:$O,W$10,0))+0</f>
        <v>33</v>
      </c>
      <c r="X272" s="207">
        <f>(VLOOKUP(Horizontal!$C272&amp;Horizontal!$B272&amp;Horizontal!X$11,Vertical!$E:$O,X$10,0))+0</f>
        <v>27</v>
      </c>
      <c r="Y272" s="209">
        <f>(VLOOKUP(Horizontal!$C272&amp;Horizontal!$B272&amp;Horizontal!Y$11,Vertical!$E:$O,Y$10,0))+0</f>
        <v>23</v>
      </c>
      <c r="Z272" s="210">
        <f>(VLOOKUP(Horizontal!$C272&amp;Horizontal!$B272&amp;Horizontal!Z$11,Vertical!$E:$O,Z$10,0))+0</f>
        <v>90.63</v>
      </c>
      <c r="AA272" s="207">
        <f>(VLOOKUP(Horizontal!$C272&amp;Horizontal!$B272&amp;Horizontal!AA$11,Vertical!$E:$O,AA$10,0))+0</f>
        <v>78.209999999999994</v>
      </c>
      <c r="AB272" s="207">
        <f>(VLOOKUP(Horizontal!$C272&amp;Horizontal!$B272&amp;Horizontal!AB$11,Vertical!$E:$O,AB$10,0))+0</f>
        <v>73.03</v>
      </c>
      <c r="AC272" s="207">
        <f>(VLOOKUP(Horizontal!$C272&amp;Horizontal!$B272&amp;Horizontal!AC$11,Vertical!$E:$O,AC$10,0))+0</f>
        <v>51.35</v>
      </c>
      <c r="AD272" s="207">
        <f>(VLOOKUP(Horizontal!$C272&amp;Horizontal!$B272&amp;Horizontal!AD$11,Vertical!$E:$O,AD$10,0))+0</f>
        <v>16.22</v>
      </c>
      <c r="AE272" s="207">
        <f>(VLOOKUP(Horizontal!$C272&amp;Horizontal!$B272&amp;Horizontal!AE$11,Vertical!$E:$O,AE$10,0))+0</f>
        <v>15.79</v>
      </c>
      <c r="AF272" s="207">
        <f>(VLOOKUP(Horizontal!$C272&amp;Horizontal!$B272&amp;Horizontal!AF$11,Vertical!$E:$O,AF$10,0))+0</f>
        <v>26.32</v>
      </c>
      <c r="AG272" s="207">
        <f>(VLOOKUP(Horizontal!$C272&amp;Horizontal!$B272&amp;Horizontal!AG$11,Vertical!$E:$O,AG$10,0))+0</f>
        <v>21.62</v>
      </c>
      <c r="AH272" s="209">
        <f>(VLOOKUP(Horizontal!$C272&amp;Horizontal!$B272&amp;Horizontal!AH$11,Vertical!$E:$O,AH$10,0))+0</f>
        <v>22.86</v>
      </c>
      <c r="AI272" s="210">
        <f>(VLOOKUP(Horizontal!$C272&amp;Horizontal!$B272&amp;Horizontal!AI$11,Vertical!$E:$O,AI$10,0))+0</f>
        <v>3.13</v>
      </c>
      <c r="AJ272" s="207">
        <f>(VLOOKUP(Horizontal!$C272&amp;Horizontal!$B272&amp;Horizontal!AJ$11,Vertical!$E:$O,AJ$10,0))+0</f>
        <v>6.41</v>
      </c>
      <c r="AK272" s="207">
        <f>(VLOOKUP(Horizontal!$C272&amp;Horizontal!$B272&amp;Horizontal!AK$11,Vertical!$E:$O,AK$10,0))+0</f>
        <v>5.62</v>
      </c>
      <c r="AL272" s="207">
        <f>(VLOOKUP(Horizontal!$C272&amp;Horizontal!$B272&amp;Horizontal!AL$11,Vertical!$E:$O,AL$10,0))+0</f>
        <v>5.41</v>
      </c>
      <c r="AM272" s="207">
        <f>(VLOOKUP(Horizontal!$C272&amp;Horizontal!$B272&amp;Horizontal!AM$11,Vertical!$E:$O,AM$10,0))+0</f>
        <v>18.920000000000002</v>
      </c>
      <c r="AN272" s="207">
        <f>(VLOOKUP(Horizontal!$C272&amp;Horizontal!$B272&amp;Horizontal!AN$11,Vertical!$E:$O,AN$10,0))+0</f>
        <v>55.26</v>
      </c>
      <c r="AO272" s="207">
        <f>(VLOOKUP(Horizontal!$C272&amp;Horizontal!$B272&amp;Horizontal!AO$11,Vertical!$E:$O,AO$10,0))+0</f>
        <v>55.26</v>
      </c>
      <c r="AP272" s="207">
        <f>(VLOOKUP(Horizontal!$C272&amp;Horizontal!$B272&amp;Horizontal!AP$11,Vertical!$E:$O,AP$10,0))+0</f>
        <v>45.95</v>
      </c>
      <c r="AQ272" s="209">
        <f>(VLOOKUP(Horizontal!$C272&amp;Horizontal!$B272&amp;Horizontal!AQ$11,Vertical!$E:$O,AQ$10,0))+0</f>
        <v>40</v>
      </c>
      <c r="AR272" s="210">
        <f>(VLOOKUP(Horizontal!$C272&amp;Horizontal!$B272&amp;Horizontal!AR$11,Vertical!$E:$O,AR$10,0))+0</f>
        <v>6.25</v>
      </c>
      <c r="AS272" s="207">
        <f>(VLOOKUP(Horizontal!$C272&amp;Horizontal!$B272&amp;Horizontal!AS$11,Vertical!$E:$O,AS$10,0))+0</f>
        <v>15.38</v>
      </c>
      <c r="AT272" s="207">
        <f>(VLOOKUP(Horizontal!$C272&amp;Horizontal!$B272&amp;Horizontal!AT$11,Vertical!$E:$O,AT$10,0))+0</f>
        <v>21.35</v>
      </c>
      <c r="AU272" s="207">
        <f>(VLOOKUP(Horizontal!$C272&amp;Horizontal!$B272&amp;Horizontal!AU$11,Vertical!$E:$O,AU$10,0))+0</f>
        <v>43.24</v>
      </c>
      <c r="AV272" s="207">
        <f>(VLOOKUP(Horizontal!$C272&amp;Horizontal!$B272&amp;Horizontal!AV$11,Vertical!$E:$O,AV$10,0))+0</f>
        <v>64.86</v>
      </c>
      <c r="AW272" s="207">
        <f>(VLOOKUP(Horizontal!$C272&amp;Horizontal!$B272&amp;Horizontal!AW$11,Vertical!$E:$O,AW$10,0))+0</f>
        <v>28.95</v>
      </c>
      <c r="AX272" s="207">
        <f>(VLOOKUP(Horizontal!$C272&amp;Horizontal!$B272&amp;Horizontal!AX$11,Vertical!$E:$O,AX$10,0))+0</f>
        <v>18.420000000000002</v>
      </c>
      <c r="AY272" s="207">
        <f>(VLOOKUP(Horizontal!$C272&amp;Horizontal!$B272&amp;Horizontal!AY$11,Vertical!$E:$O,AY$10,0))+0</f>
        <v>32.43</v>
      </c>
      <c r="AZ272" s="209">
        <f>(VLOOKUP(Horizontal!$C272&amp;Horizontal!$B272&amp;Horizontal!AZ$11,Vertical!$E:$O,AZ$10,0))+0</f>
        <v>37.14</v>
      </c>
      <c r="BA272" s="208">
        <f>(VLOOKUP(Horizontal!$C272&amp;Horizontal!$B272&amp;Horizontal!BA$11,Vertical!$E:$O,BA$10,0))+0</f>
        <v>43.31</v>
      </c>
      <c r="BB272" s="210">
        <f>(VLOOKUP(Horizontal!$C272&amp;Horizontal!$B272&amp;Horizontal!BB$11,Vertical!$E:$O,BB$10,0))+0</f>
        <v>256.85000000000002</v>
      </c>
      <c r="BC272" s="207">
        <f>(VLOOKUP(Horizontal!$C272&amp;Horizontal!$B272&amp;Horizontal!BC$11,Vertical!$E:$O,BC$10,0))+0</f>
        <v>241.75</v>
      </c>
      <c r="BD272" s="207">
        <f>(VLOOKUP(Horizontal!$C272&amp;Horizontal!$B272&amp;Horizontal!BD$11,Vertical!$E:$O,BD$10,0))+0</f>
        <v>238.85</v>
      </c>
      <c r="BE272" s="207">
        <f>(VLOOKUP(Horizontal!$C272&amp;Horizontal!$B272&amp;Horizontal!BE$11,Vertical!$E:$O,BE$10,0))+0</f>
        <v>236.24</v>
      </c>
      <c r="BF272" s="207">
        <f>(VLOOKUP(Horizontal!$C272&amp;Horizontal!$B272&amp;Horizontal!BF$11,Vertical!$E:$O,BF$10,0))+0</f>
        <v>243.28</v>
      </c>
      <c r="BG272" s="207">
        <f>(VLOOKUP(Horizontal!$C272&amp;Horizontal!$B272&amp;Horizontal!BG$11,Vertical!$E:$O,BG$10,0))+0</f>
        <v>223.28</v>
      </c>
      <c r="BH272" s="207">
        <f>(VLOOKUP(Horizontal!$C272&amp;Horizontal!$B272&amp;Horizontal!BH$11,Vertical!$E:$O,BH$10,0))+0</f>
        <v>205.75</v>
      </c>
      <c r="BI272" s="207">
        <f>(VLOOKUP(Horizontal!$C272&amp;Horizontal!$B272&amp;Horizontal!BI$11,Vertical!$E:$O,BI$10,0))+0</f>
        <v>193.56</v>
      </c>
      <c r="BJ272" s="209">
        <f>(VLOOKUP(Horizontal!$C272&amp;Horizontal!$B272&amp;Horizontal!BJ$11,Vertical!$E:$O,BJ$10,0))+0</f>
        <v>186.64</v>
      </c>
      <c r="BK272" s="210">
        <f>(VLOOKUP(Horizontal!$C272&amp;Horizontal!$B272&amp;Horizontal!BK$11,Vertical!$E:$O,BK$10,0))+0</f>
        <v>53</v>
      </c>
      <c r="BL272" s="207">
        <f>(VLOOKUP(Horizontal!$C272&amp;Horizontal!$B272&amp;Horizontal!BL$11,Vertical!$E:$O,BL$10,0))+0</f>
        <v>51</v>
      </c>
      <c r="BM272" s="207">
        <f>(VLOOKUP(Horizontal!$C272&amp;Horizontal!$B272&amp;Horizontal!BM$11,Vertical!$E:$O,BM$10,0))+0</f>
        <v>48</v>
      </c>
      <c r="BN272" s="207">
        <f>(VLOOKUP(Horizontal!$C272&amp;Horizontal!$B272&amp;Horizontal!BN$11,Vertical!$E:$O,BN$10,0))+0</f>
        <v>43</v>
      </c>
      <c r="BO272" s="207">
        <f>(VLOOKUP(Horizontal!$C272&amp;Horizontal!$B272&amp;Horizontal!BO$11,Vertical!$E:$O,BO$10,0))+0</f>
        <v>46</v>
      </c>
      <c r="BP272" s="207">
        <f>(VLOOKUP(Horizontal!$C272&amp;Horizontal!$B272&amp;Horizontal!BP$11,Vertical!$E:$O,BP$10,0))+0</f>
        <v>38</v>
      </c>
      <c r="BQ272" s="207">
        <f>(VLOOKUP(Horizontal!$C272&amp;Horizontal!$B272&amp;Horizontal!BQ$11,Vertical!$E:$O,BQ$10,0))+0</f>
        <v>33</v>
      </c>
      <c r="BR272" s="207">
        <f>(VLOOKUP(Horizontal!$C272&amp;Horizontal!$B272&amp;Horizontal!BR$11,Vertical!$E:$O,BR$10,0))+0</f>
        <v>29</v>
      </c>
      <c r="BS272" s="209">
        <f>(VLOOKUP(Horizontal!$C272&amp;Horizontal!$B272&amp;Horizontal!BS$11,Vertical!$E:$O,BS$10,0))+0</f>
        <v>29</v>
      </c>
      <c r="BT272" s="210">
        <f>(VLOOKUP(Horizontal!$C272&amp;Horizontal!$B272&amp;Horizontal!BT$11,Vertical!$E:$O,BT$10,0))+0</f>
        <v>72.73</v>
      </c>
      <c r="BU272" s="207">
        <f>(VLOOKUP(Horizontal!$C272&amp;Horizontal!$B272&amp;Horizontal!BU$11,Vertical!$E:$O,BU$10,0))+0</f>
        <v>64.52</v>
      </c>
      <c r="BV272" s="207">
        <f>(VLOOKUP(Horizontal!$C272&amp;Horizontal!$B272&amp;Horizontal!BV$11,Vertical!$E:$O,BV$10,0))+0</f>
        <v>57.58</v>
      </c>
      <c r="BW272" s="207">
        <f>(VLOOKUP(Horizontal!$C272&amp;Horizontal!$B272&amp;Horizontal!BW$11,Vertical!$E:$O,BW$10,0))+0</f>
        <v>41.94</v>
      </c>
      <c r="BX272" s="207">
        <f>(VLOOKUP(Horizontal!$C272&amp;Horizontal!$B272&amp;Horizontal!BX$11,Vertical!$E:$O,BX$10,0))+0</f>
        <v>17.14</v>
      </c>
      <c r="BY272" s="207">
        <f>(VLOOKUP(Horizontal!$C272&amp;Horizontal!$B272&amp;Horizontal!BY$11,Vertical!$E:$O,BY$10,0))+0</f>
        <v>24.24</v>
      </c>
      <c r="BZ272" s="207">
        <f>(VLOOKUP(Horizontal!$C272&amp;Horizontal!$B272&amp;Horizontal!BZ$11,Vertical!$E:$O,BZ$10,0))+0</f>
        <v>23.33</v>
      </c>
      <c r="CA272" s="207">
        <f>(VLOOKUP(Horizontal!$C272&amp;Horizontal!$B272&amp;Horizontal!CA$11,Vertical!$E:$O,CA$10,0))+0</f>
        <v>25.81</v>
      </c>
      <c r="CB272" s="209">
        <f>(VLOOKUP(Horizontal!$C272&amp;Horizontal!$B272&amp;Horizontal!CB$11,Vertical!$E:$O,CB$10,0))+0</f>
        <v>20</v>
      </c>
      <c r="CC272" s="210">
        <f>(VLOOKUP(Horizontal!$C272&amp;Horizontal!$B272&amp;Horizontal!CC$11,Vertical!$E:$O,CC$10,0))+0</f>
        <v>12.12</v>
      </c>
      <c r="CD272" s="207">
        <f>(VLOOKUP(Horizontal!$C272&amp;Horizontal!$B272&amp;Horizontal!CD$11,Vertical!$E:$O,CD$10,0))+0</f>
        <v>6.45</v>
      </c>
      <c r="CE272" s="207">
        <f>(VLOOKUP(Horizontal!$C272&amp;Horizontal!$B272&amp;Horizontal!CE$11,Vertical!$E:$O,CE$10,0))+0</f>
        <v>12.12</v>
      </c>
      <c r="CF272" s="207">
        <f>(VLOOKUP(Horizontal!$C272&amp;Horizontal!$B272&amp;Horizontal!CF$11,Vertical!$E:$O,CF$10,0))+0</f>
        <v>12.9</v>
      </c>
      <c r="CG272" s="207">
        <f>(VLOOKUP(Horizontal!$C272&amp;Horizontal!$B272&amp;Horizontal!CG$11,Vertical!$E:$O,CG$10,0))+0</f>
        <v>20</v>
      </c>
      <c r="CH272" s="207">
        <f>(VLOOKUP(Horizontal!$C272&amp;Horizontal!$B272&amp;Horizontal!CH$11,Vertical!$E:$O,CH$10,0))+0</f>
        <v>39.39</v>
      </c>
      <c r="CI272" s="207">
        <f>(VLOOKUP(Horizontal!$C272&amp;Horizontal!$B272&amp;Horizontal!CI$11,Vertical!$E:$O,CI$10,0))+0</f>
        <v>40</v>
      </c>
      <c r="CJ272" s="207">
        <f>(VLOOKUP(Horizontal!$C272&amp;Horizontal!$B272&amp;Horizontal!CJ$11,Vertical!$E:$O,CJ$10,0))+0</f>
        <v>35.479999999999997</v>
      </c>
      <c r="CK272" s="209">
        <f>(VLOOKUP(Horizontal!$C272&amp;Horizontal!$B272&amp;Horizontal!CK$11,Vertical!$E:$O,CK$10,0))+0</f>
        <v>23.33</v>
      </c>
      <c r="CL272" s="210">
        <f>(VLOOKUP(Horizontal!$C272&amp;Horizontal!$B272&amp;Horizontal!CL$11,Vertical!$E:$O,CL$10,0))+0</f>
        <v>15.15</v>
      </c>
      <c r="CM272" s="207">
        <f>(VLOOKUP(Horizontal!$C272&amp;Horizontal!$B272&amp;Horizontal!CM$11,Vertical!$E:$O,CM$10,0))+0</f>
        <v>29.03</v>
      </c>
      <c r="CN272" s="207">
        <f>(VLOOKUP(Horizontal!$C272&amp;Horizontal!$B272&amp;Horizontal!CN$11,Vertical!$E:$O,CN$10,0))+0</f>
        <v>30.3</v>
      </c>
      <c r="CO272" s="207">
        <f>(VLOOKUP(Horizontal!$C272&amp;Horizontal!$B272&amp;Horizontal!CO$11,Vertical!$E:$O,CO$10,0))+0</f>
        <v>45.16</v>
      </c>
      <c r="CP272" s="207">
        <f>(VLOOKUP(Horizontal!$C272&amp;Horizontal!$B272&amp;Horizontal!CP$11,Vertical!$E:$O,CP$10,0))+0</f>
        <v>62.86</v>
      </c>
      <c r="CQ272" s="207">
        <f>(VLOOKUP(Horizontal!$C272&amp;Horizontal!$B272&amp;Horizontal!CQ$11,Vertical!$E:$O,CQ$10,0))+0</f>
        <v>36.36</v>
      </c>
      <c r="CR272" s="207">
        <f>(VLOOKUP(Horizontal!$C272&amp;Horizontal!$B272&amp;Horizontal!CR$11,Vertical!$E:$O,CR$10,0))+0</f>
        <v>36.67</v>
      </c>
      <c r="CS272" s="207">
        <f>(VLOOKUP(Horizontal!$C272&amp;Horizontal!$B272&amp;Horizontal!CS$11,Vertical!$E:$O,CS$10,0))+0</f>
        <v>38.71</v>
      </c>
      <c r="CT272" s="207">
        <f>(VLOOKUP(Horizontal!$C272&amp;Horizontal!$B272&amp;Horizontal!CT$11,Vertical!$E:$O,CT$10,0))+0</f>
        <v>56.67</v>
      </c>
      <c r="CU272" s="150"/>
      <c r="CV272" s="211">
        <f t="shared" si="264"/>
        <v>42.660000000000025</v>
      </c>
      <c r="CW272" s="190">
        <f t="shared" si="265"/>
        <v>44.490000000000009</v>
      </c>
      <c r="CX272" s="190">
        <f t="shared" si="266"/>
        <v>42.66</v>
      </c>
      <c r="CY272" s="190">
        <f t="shared" si="267"/>
        <v>41.66</v>
      </c>
      <c r="CZ272" s="190">
        <f t="shared" si="268"/>
        <v>41.300000000000011</v>
      </c>
      <c r="DA272" s="190">
        <f t="shared" si="269"/>
        <v>37.169999999999987</v>
      </c>
      <c r="DB272" s="190">
        <f t="shared" si="270"/>
        <v>35.620000000000005</v>
      </c>
      <c r="DC272" s="190">
        <f t="shared" si="271"/>
        <v>35.509999999999991</v>
      </c>
      <c r="DD272" s="212">
        <f t="shared" si="272"/>
        <v>34.989999999999981</v>
      </c>
      <c r="DE272" s="9">
        <v>170</v>
      </c>
      <c r="DF272" s="212">
        <f t="shared" si="273"/>
        <v>-5.732789598108667</v>
      </c>
      <c r="DG272" s="264"/>
      <c r="DH272" s="265"/>
      <c r="DI272" s="265"/>
      <c r="DJ272" s="266"/>
      <c r="DK272" s="190">
        <v>226.76</v>
      </c>
      <c r="DL272" s="190">
        <v>226.76</v>
      </c>
      <c r="DM272" s="190">
        <v>226.76</v>
      </c>
      <c r="DN272" s="212">
        <v>226.76</v>
      </c>
      <c r="DO272" s="190">
        <v>226.59</v>
      </c>
      <c r="DP272" s="190">
        <v>226.59</v>
      </c>
      <c r="DQ272" s="190">
        <v>226.59</v>
      </c>
      <c r="DR272" s="212">
        <v>226.59</v>
      </c>
      <c r="DS272" s="150"/>
      <c r="DT272" s="190">
        <v>209</v>
      </c>
      <c r="DU272" s="190">
        <v>191</v>
      </c>
      <c r="DV272" s="190">
        <v>191</v>
      </c>
      <c r="DW272" s="190">
        <v>190</v>
      </c>
      <c r="DX272" s="190"/>
      <c r="DY272" s="190"/>
      <c r="DZ272" s="190"/>
      <c r="EA272" s="190"/>
      <c r="EB272" s="190"/>
      <c r="EC272" s="190"/>
      <c r="ED272" s="190">
        <v>204</v>
      </c>
      <c r="EE272" s="190">
        <v>190</v>
      </c>
      <c r="EF272" s="190">
        <v>171</v>
      </c>
      <c r="EG272" s="190">
        <v>158</v>
      </c>
      <c r="EH272" s="212">
        <v>150</v>
      </c>
      <c r="EI272" s="213"/>
      <c r="EJ272" s="211">
        <v>45</v>
      </c>
      <c r="EK272" s="190">
        <v>50</v>
      </c>
      <c r="EL272" s="190">
        <v>50</v>
      </c>
      <c r="EM272" s="190">
        <v>45</v>
      </c>
      <c r="EN272" s="190"/>
      <c r="EO272" s="190"/>
      <c r="EP272" s="190"/>
      <c r="EQ272" s="190"/>
      <c r="ER272" s="190"/>
      <c r="ES272" s="190"/>
      <c r="ET272" s="190">
        <v>45</v>
      </c>
      <c r="EU272" s="190">
        <v>35</v>
      </c>
      <c r="EV272" s="190">
        <v>35</v>
      </c>
      <c r="EW272" s="190">
        <v>35</v>
      </c>
      <c r="EX272" s="212">
        <v>35</v>
      </c>
      <c r="EY272" s="211"/>
      <c r="EZ272" s="75">
        <f t="shared" si="223"/>
        <v>-1.9055665070872054E-2</v>
      </c>
      <c r="FA272" s="89">
        <f t="shared" si="228"/>
        <v>-0.1</v>
      </c>
      <c r="FB272" s="212"/>
      <c r="FC272" s="213">
        <f t="shared" si="250"/>
        <v>25</v>
      </c>
      <c r="FD272" s="213">
        <f t="shared" si="251"/>
        <v>30</v>
      </c>
      <c r="FE272" s="213">
        <f t="shared" si="252"/>
        <v>30</v>
      </c>
      <c r="FF272" s="213">
        <f t="shared" si="253"/>
        <v>25</v>
      </c>
      <c r="FG272" s="213"/>
      <c r="FH272" s="213"/>
      <c r="FI272" s="213"/>
      <c r="FJ272" s="213"/>
      <c r="FK272" s="213"/>
      <c r="FL272" s="213"/>
      <c r="FM272" s="213">
        <f t="shared" si="254"/>
        <v>25</v>
      </c>
      <c r="FN272" s="213">
        <f t="shared" si="255"/>
        <v>15</v>
      </c>
      <c r="FO272" s="213">
        <f t="shared" si="256"/>
        <v>15</v>
      </c>
      <c r="FP272" s="213">
        <f t="shared" si="257"/>
        <v>15</v>
      </c>
      <c r="FQ272" s="213">
        <f t="shared" si="258"/>
        <v>15</v>
      </c>
      <c r="FR272" s="213"/>
      <c r="FS272" s="211">
        <v>0</v>
      </c>
      <c r="FT272" s="190">
        <v>0</v>
      </c>
      <c r="FU272" s="190">
        <v>0</v>
      </c>
      <c r="FV272" s="190">
        <v>0</v>
      </c>
      <c r="FW272" s="190" t="s">
        <v>13</v>
      </c>
      <c r="FX272" s="190" t="s">
        <v>13</v>
      </c>
      <c r="FY272" s="190" t="s">
        <v>13</v>
      </c>
      <c r="FZ272" s="190" t="s">
        <v>13</v>
      </c>
      <c r="GA272" s="190" t="s">
        <v>13</v>
      </c>
      <c r="GB272" s="190" t="s">
        <v>13</v>
      </c>
      <c r="GC272" s="190">
        <v>0</v>
      </c>
      <c r="GD272" s="190">
        <v>0</v>
      </c>
      <c r="GE272" s="190">
        <v>0</v>
      </c>
      <c r="GF272" s="190">
        <v>0</v>
      </c>
      <c r="GG272" s="212">
        <v>0</v>
      </c>
    </row>
    <row r="273" spans="2:189">
      <c r="B273" s="33">
        <v>43823</v>
      </c>
      <c r="C273" s="30" t="s">
        <v>106</v>
      </c>
      <c r="D273" s="30">
        <v>2019</v>
      </c>
      <c r="E273" s="30" t="str">
        <f t="shared" ref="E273:E275" si="275">D273&amp;C273</f>
        <v>2019S52</v>
      </c>
      <c r="F273" s="30" t="str">
        <f t="shared" si="133"/>
        <v>122019</v>
      </c>
      <c r="G273" s="208" t="str">
        <f>VLOOKUP(Horizontal!$C273&amp;Horizontal!$B273&amp;Horizontal!G$11,Vertical!$E:$O,G$10,0)</f>
        <v>-3,94</v>
      </c>
      <c r="H273" s="207">
        <f>(VLOOKUP(Horizontal!$C273&amp;Horizontal!$B273&amp;Horizontal!H$11,Vertical!$E:$O,H$10,0))+0</f>
        <v>214.53</v>
      </c>
      <c r="I273" s="207">
        <f>(VLOOKUP(Horizontal!$C273&amp;Horizontal!$B273&amp;Horizontal!I$11,Vertical!$E:$O,I$10,0))+0</f>
        <v>225.11</v>
      </c>
      <c r="J273" s="207">
        <f>(VLOOKUP(Horizontal!$C273&amp;Horizontal!$B273&amp;Horizontal!J$11,Vertical!$E:$O,J$10,0))+0</f>
        <v>212.5</v>
      </c>
      <c r="K273" s="207">
        <f>(VLOOKUP(Horizontal!$C273&amp;Horizontal!$B273&amp;Horizontal!K$11,Vertical!$E:$O,K$10,0))+0</f>
        <v>203.13</v>
      </c>
      <c r="L273" s="207">
        <f>(VLOOKUP(Horizontal!$C273&amp;Horizontal!$B273&amp;Horizontal!L$11,Vertical!$E:$O,L$10,0))+0</f>
        <v>209.97</v>
      </c>
      <c r="M273" s="207">
        <f>(VLOOKUP(Horizontal!$C273&amp;Horizontal!$B273&amp;Horizontal!M$11,Vertical!$E:$O,M$10,0))+0</f>
        <v>186.86</v>
      </c>
      <c r="N273" s="207">
        <f>(VLOOKUP(Horizontal!$C273&amp;Horizontal!$B273&amp;Horizontal!N$11,Vertical!$E:$O,N$10,0))+0</f>
        <v>170.6</v>
      </c>
      <c r="O273" s="207">
        <f>(VLOOKUP(Horizontal!$C273&amp;Horizontal!$B273&amp;Horizontal!O$11,Vertical!$E:$O,O$10,0))+0</f>
        <v>157.96</v>
      </c>
      <c r="P273" s="209">
        <f>(VLOOKUP(Horizontal!$C273&amp;Horizontal!$B273&amp;Horizontal!P$11,Vertical!$E:$O,P$10,0))+0</f>
        <v>151.9</v>
      </c>
      <c r="Q273" s="210">
        <f>(VLOOKUP(Horizontal!$C273&amp;Horizontal!$B273&amp;Horizontal!Q$11,Vertical!$E:$O,Q$10,0))+0</f>
        <v>57</v>
      </c>
      <c r="R273" s="207">
        <f>(VLOOKUP(Horizontal!$C273&amp;Horizontal!$B273&amp;Horizontal!R$11,Vertical!$E:$O,R$10,0))+0</f>
        <v>67</v>
      </c>
      <c r="S273" s="207">
        <f>(VLOOKUP(Horizontal!$C273&amp;Horizontal!$B273&amp;Horizontal!S$11,Vertical!$E:$O,S$10,0))+0</f>
        <v>63</v>
      </c>
      <c r="T273" s="207">
        <f>(VLOOKUP(Horizontal!$C273&amp;Horizontal!$B273&amp;Horizontal!T$11,Vertical!$E:$O,T$10,0))+0</f>
        <v>56</v>
      </c>
      <c r="U273" s="207">
        <f>(VLOOKUP(Horizontal!$C273&amp;Horizontal!$B273&amp;Horizontal!U$11,Vertical!$E:$O,U$10,0))+0</f>
        <v>48</v>
      </c>
      <c r="V273" s="207">
        <f>(VLOOKUP(Horizontal!$C273&amp;Horizontal!$B273&amp;Horizontal!V$11,Vertical!$E:$O,V$10,0))+0</f>
        <v>38</v>
      </c>
      <c r="W273" s="207">
        <f>(VLOOKUP(Horizontal!$C273&amp;Horizontal!$B273&amp;Horizontal!W$11,Vertical!$E:$O,W$10,0))+0</f>
        <v>29</v>
      </c>
      <c r="X273" s="207">
        <f>(VLOOKUP(Horizontal!$C273&amp;Horizontal!$B273&amp;Horizontal!X$11,Vertical!$E:$O,X$10,0))+0</f>
        <v>26</v>
      </c>
      <c r="Y273" s="209">
        <f>(VLOOKUP(Horizontal!$C273&amp;Horizontal!$B273&amp;Horizontal!Y$11,Vertical!$E:$O,Y$10,0))+0</f>
        <v>20</v>
      </c>
      <c r="Z273" s="210">
        <f>(VLOOKUP(Horizontal!$C273&amp;Horizontal!$B273&amp;Horizontal!Z$11,Vertical!$E:$O,Z$10,0))+0</f>
        <v>37.5</v>
      </c>
      <c r="AA273" s="207">
        <f>(VLOOKUP(Horizontal!$C273&amp;Horizontal!$B273&amp;Horizontal!AA$11,Vertical!$E:$O,AA$10,0))+0</f>
        <v>0</v>
      </c>
      <c r="AB273" s="207">
        <f>(VLOOKUP(Horizontal!$C273&amp;Horizontal!$B273&amp;Horizontal!AB$11,Vertical!$E:$O,AB$10,0))+0</f>
        <v>3.57</v>
      </c>
      <c r="AC273" s="207">
        <f>(VLOOKUP(Horizontal!$C273&amp;Horizontal!$B273&amp;Horizontal!AC$11,Vertical!$E:$O,AC$10,0))+0</f>
        <v>6.45</v>
      </c>
      <c r="AD273" s="207">
        <f>(VLOOKUP(Horizontal!$C273&amp;Horizontal!$B273&amp;Horizontal!AD$11,Vertical!$E:$O,AD$10,0))+0</f>
        <v>9.3800000000000008</v>
      </c>
      <c r="AE273" s="207">
        <f>(VLOOKUP(Horizontal!$C273&amp;Horizontal!$B273&amp;Horizontal!AE$11,Vertical!$E:$O,AE$10,0))+0</f>
        <v>10</v>
      </c>
      <c r="AF273" s="207">
        <f>(VLOOKUP(Horizontal!$C273&amp;Horizontal!$B273&amp;Horizontal!AF$11,Vertical!$E:$O,AF$10,0))+0</f>
        <v>3.54</v>
      </c>
      <c r="AG273" s="207">
        <f>(VLOOKUP(Horizontal!$C273&amp;Horizontal!$B273&amp;Horizontal!AG$11,Vertical!$E:$O,AG$10,0))+0</f>
        <v>28.13</v>
      </c>
      <c r="AH273" s="209">
        <f>(VLOOKUP(Horizontal!$C273&amp;Horizontal!$B273&amp;Horizontal!AH$11,Vertical!$E:$O,AH$10,0))+0</f>
        <v>16.670000000000002</v>
      </c>
      <c r="AI273" s="210">
        <f>(VLOOKUP(Horizontal!$C273&amp;Horizontal!$B273&amp;Horizontal!AI$11,Vertical!$E:$O,AI$10,0))+0</f>
        <v>28.13</v>
      </c>
      <c r="AJ273" s="207">
        <f>(VLOOKUP(Horizontal!$C273&amp;Horizontal!$B273&amp;Horizontal!AJ$11,Vertical!$E:$O,AJ$10,0))+0</f>
        <v>3.23</v>
      </c>
      <c r="AK273" s="207">
        <f>(VLOOKUP(Horizontal!$C273&amp;Horizontal!$B273&amp;Horizontal!AK$11,Vertical!$E:$O,AK$10,0))+0</f>
        <v>3.57</v>
      </c>
      <c r="AL273" s="207">
        <f>(VLOOKUP(Horizontal!$C273&amp;Horizontal!$B273&amp;Horizontal!AL$11,Vertical!$E:$O,AL$10,0))+0</f>
        <v>3.23</v>
      </c>
      <c r="AM273" s="207">
        <f>(VLOOKUP(Horizontal!$C273&amp;Horizontal!$B273&amp;Horizontal!AM$11,Vertical!$E:$O,AM$10,0))+0</f>
        <v>6.25</v>
      </c>
      <c r="AN273" s="207">
        <f>(VLOOKUP(Horizontal!$C273&amp;Horizontal!$B273&amp;Horizontal!AN$11,Vertical!$E:$O,AN$10,0))+0</f>
        <v>46.67</v>
      </c>
      <c r="AO273" s="207">
        <f>(VLOOKUP(Horizontal!$C273&amp;Horizontal!$B273&amp;Horizontal!AO$11,Vertical!$E:$O,AO$10,0))+0</f>
        <v>54.66</v>
      </c>
      <c r="AP273" s="207">
        <f>(VLOOKUP(Horizontal!$C273&amp;Horizontal!$B273&amp;Horizontal!AP$11,Vertical!$E:$O,AP$10,0))+0</f>
        <v>40.630000000000003</v>
      </c>
      <c r="AQ273" s="209">
        <f>(VLOOKUP(Horizontal!$C273&amp;Horizontal!$B273&amp;Horizontal!AQ$11,Vertical!$E:$O,AQ$10,0))+0</f>
        <v>56.67</v>
      </c>
      <c r="AR273" s="210">
        <f>(VLOOKUP(Horizontal!$C273&amp;Horizontal!$B273&amp;Horizontal!AR$11,Vertical!$E:$O,AR$10,0))+0</f>
        <v>34.380000000000003</v>
      </c>
      <c r="AS273" s="207">
        <f>(VLOOKUP(Horizontal!$C273&amp;Horizontal!$B273&amp;Horizontal!AS$11,Vertical!$E:$O,AS$10,0))+0</f>
        <v>96.77</v>
      </c>
      <c r="AT273" s="207">
        <f>(VLOOKUP(Horizontal!$C273&amp;Horizontal!$B273&amp;Horizontal!AT$11,Vertical!$E:$O,AT$10,0))+0</f>
        <v>92.86</v>
      </c>
      <c r="AU273" s="207">
        <f>(VLOOKUP(Horizontal!$C273&amp;Horizontal!$B273&amp;Horizontal!AU$11,Vertical!$E:$O,AU$10,0))+0</f>
        <v>90.32</v>
      </c>
      <c r="AV273" s="207">
        <f>(VLOOKUP(Horizontal!$C273&amp;Horizontal!$B273&amp;Horizontal!AV$11,Vertical!$E:$O,AV$10,0))+0</f>
        <v>84.38</v>
      </c>
      <c r="AW273" s="207">
        <f>(VLOOKUP(Horizontal!$C273&amp;Horizontal!$B273&amp;Horizontal!AW$11,Vertical!$E:$O,AW$10,0))+0</f>
        <v>43.33</v>
      </c>
      <c r="AX273" s="207">
        <f>(VLOOKUP(Horizontal!$C273&amp;Horizontal!$B273&amp;Horizontal!AX$11,Vertical!$E:$O,AX$10,0))+0</f>
        <v>41.8</v>
      </c>
      <c r="AY273" s="207">
        <f>(VLOOKUP(Horizontal!$C273&amp;Horizontal!$B273&amp;Horizontal!AY$11,Vertical!$E:$O,AY$10,0))+0</f>
        <v>31.25</v>
      </c>
      <c r="AZ273" s="209">
        <f>(VLOOKUP(Horizontal!$C273&amp;Horizontal!$B273&amp;Horizontal!AZ$11,Vertical!$E:$O,AZ$10,0))+0</f>
        <v>26.67</v>
      </c>
      <c r="BA273" s="208">
        <f>(VLOOKUP(Horizontal!$C273&amp;Horizontal!$B273&amp;Horizontal!BA$11,Vertical!$E:$O,BA$10,0))+0</f>
        <v>45.09</v>
      </c>
      <c r="BB273" s="210">
        <f>(VLOOKUP(Horizontal!$C273&amp;Horizontal!$B273&amp;Horizontal!BB$11,Vertical!$E:$O,BB$10,0))+0</f>
        <v>258.08</v>
      </c>
      <c r="BC273" s="207">
        <f>(VLOOKUP(Horizontal!$C273&amp;Horizontal!$B273&amp;Horizontal!BC$11,Vertical!$E:$O,BC$10,0))+0</f>
        <v>270.27</v>
      </c>
      <c r="BD273" s="207">
        <f>(VLOOKUP(Horizontal!$C273&amp;Horizontal!$B273&amp;Horizontal!BD$11,Vertical!$E:$O,BD$10,0))+0</f>
        <v>254.02</v>
      </c>
      <c r="BE273" s="207">
        <f>(VLOOKUP(Horizontal!$C273&amp;Horizontal!$B273&amp;Horizontal!BE$11,Vertical!$E:$O,BE$10,0))+0</f>
        <v>243.78</v>
      </c>
      <c r="BF273" s="207">
        <f>(VLOOKUP(Horizontal!$C273&amp;Horizontal!$B273&amp;Horizontal!BF$11,Vertical!$E:$O,BF$10,0))+0</f>
        <v>251.38</v>
      </c>
      <c r="BG273" s="207">
        <f>(VLOOKUP(Horizontal!$C273&amp;Horizontal!$B273&amp;Horizontal!BG$11,Vertical!$E:$O,BG$10,0))+0</f>
        <v>224.41</v>
      </c>
      <c r="BH273" s="207">
        <f>(VLOOKUP(Horizontal!$C273&amp;Horizontal!$B273&amp;Horizontal!BH$11,Vertical!$E:$O,BH$10,0))+0</f>
        <v>205.85</v>
      </c>
      <c r="BI273" s="207">
        <f>(VLOOKUP(Horizontal!$C273&amp;Horizontal!$B273&amp;Horizontal!BI$11,Vertical!$E:$O,BI$10,0))+0</f>
        <v>193.6</v>
      </c>
      <c r="BJ273" s="209">
        <f>(VLOOKUP(Horizontal!$C273&amp;Horizontal!$B273&amp;Horizontal!BJ$11,Vertical!$E:$O,BJ$10,0))+0</f>
        <v>186.53</v>
      </c>
      <c r="BK273" s="210">
        <f>(VLOOKUP(Horizontal!$C273&amp;Horizontal!$B273&amp;Horizontal!BK$11,Vertical!$E:$O,BK$10,0))+0</f>
        <v>51</v>
      </c>
      <c r="BL273" s="207">
        <f>(VLOOKUP(Horizontal!$C273&amp;Horizontal!$B273&amp;Horizontal!BL$11,Vertical!$E:$O,BL$10,0))+0</f>
        <v>44</v>
      </c>
      <c r="BM273" s="207">
        <f>(VLOOKUP(Horizontal!$C273&amp;Horizontal!$B273&amp;Horizontal!BM$11,Vertical!$E:$O,BM$10,0))+0</f>
        <v>43</v>
      </c>
      <c r="BN273" s="207">
        <f>(VLOOKUP(Horizontal!$C273&amp;Horizontal!$B273&amp;Horizontal!BN$11,Vertical!$E:$O,BN$10,0))+0</f>
        <v>41</v>
      </c>
      <c r="BO273" s="207">
        <f>(VLOOKUP(Horizontal!$C273&amp;Horizontal!$B273&amp;Horizontal!BO$11,Vertical!$E:$O,BO$10,0))+0</f>
        <v>38</v>
      </c>
      <c r="BP273" s="207">
        <f>(VLOOKUP(Horizontal!$C273&amp;Horizontal!$B273&amp;Horizontal!BP$11,Vertical!$E:$O,BP$10,0))+0</f>
        <v>33</v>
      </c>
      <c r="BQ273" s="207">
        <f>(VLOOKUP(Horizontal!$C273&amp;Horizontal!$B273&amp;Horizontal!BQ$11,Vertical!$E:$O,BQ$10,0))+0</f>
        <v>31</v>
      </c>
      <c r="BR273" s="207">
        <f>(VLOOKUP(Horizontal!$C273&amp;Horizontal!$B273&amp;Horizontal!BR$11,Vertical!$E:$O,BR$10,0))+0</f>
        <v>25</v>
      </c>
      <c r="BS273" s="209">
        <f>(VLOOKUP(Horizontal!$C273&amp;Horizontal!$B273&amp;Horizontal!BS$11,Vertical!$E:$O,BS$10,0))+0</f>
        <v>27</v>
      </c>
      <c r="BT273" s="210">
        <f>(VLOOKUP(Horizontal!$C273&amp;Horizontal!$B273&amp;Horizontal!BT$11,Vertical!$E:$O,BT$10,0))+0</f>
        <v>23.08</v>
      </c>
      <c r="BU273" s="207">
        <f>(VLOOKUP(Horizontal!$C273&amp;Horizontal!$B273&amp;Horizontal!BU$11,Vertical!$E:$O,BU$10,0))+0</f>
        <v>0</v>
      </c>
      <c r="BV273" s="207">
        <f>(VLOOKUP(Horizontal!$C273&amp;Horizontal!$B273&amp;Horizontal!BV$11,Vertical!$E:$O,BV$10,0))+0</f>
        <v>12.5</v>
      </c>
      <c r="BW273" s="207">
        <f>(VLOOKUP(Horizontal!$C273&amp;Horizontal!$B273&amp;Horizontal!BW$11,Vertical!$E:$O,BW$10,0))+0</f>
        <v>11.54</v>
      </c>
      <c r="BX273" s="207">
        <f>(VLOOKUP(Horizontal!$C273&amp;Horizontal!$B273&amp;Horizontal!BX$11,Vertical!$E:$O,BX$10,0))+0</f>
        <v>3.45</v>
      </c>
      <c r="BY273" s="207">
        <f>(VLOOKUP(Horizontal!$C273&amp;Horizontal!$B273&amp;Horizontal!BY$11,Vertical!$E:$O,BY$10,0))+0</f>
        <v>12</v>
      </c>
      <c r="BZ273" s="207">
        <f>(VLOOKUP(Horizontal!$C273&amp;Horizontal!$B273&amp;Horizontal!BZ$11,Vertical!$E:$O,BZ$10,0))+0</f>
        <v>19.920000000000002</v>
      </c>
      <c r="CA273" s="207">
        <f>(VLOOKUP(Horizontal!$C273&amp;Horizontal!$B273&amp;Horizontal!CA$11,Vertical!$E:$O,CA$10,0))+0</f>
        <v>20.329999999999998</v>
      </c>
      <c r="CB273" s="209">
        <f>(VLOOKUP(Horizontal!$C273&amp;Horizontal!$B273&amp;Horizontal!CB$11,Vertical!$E:$O,CB$10,0))+0</f>
        <v>29.17</v>
      </c>
      <c r="CC273" s="210">
        <f>(VLOOKUP(Horizontal!$C273&amp;Horizontal!$B273&amp;Horizontal!CC$11,Vertical!$E:$O,CC$10,0))+0</f>
        <v>19.23</v>
      </c>
      <c r="CD273" s="207">
        <f>(VLOOKUP(Horizontal!$C273&amp;Horizontal!$B273&amp;Horizontal!CD$11,Vertical!$E:$O,CD$10,0))+0</f>
        <v>0</v>
      </c>
      <c r="CE273" s="207">
        <f>(VLOOKUP(Horizontal!$C273&amp;Horizontal!$B273&amp;Horizontal!CE$11,Vertical!$E:$O,CE$10,0))+0</f>
        <v>4.17</v>
      </c>
      <c r="CF273" s="207">
        <f>(VLOOKUP(Horizontal!$C273&amp;Horizontal!$B273&amp;Horizontal!CF$11,Vertical!$E:$O,CF$10,0))+0</f>
        <v>7.69</v>
      </c>
      <c r="CG273" s="207">
        <f>(VLOOKUP(Horizontal!$C273&amp;Horizontal!$B273&amp;Horizontal!CG$11,Vertical!$E:$O,CG$10,0))+0</f>
        <v>6.9</v>
      </c>
      <c r="CH273" s="207">
        <f>(VLOOKUP(Horizontal!$C273&amp;Horizontal!$B273&amp;Horizontal!CH$11,Vertical!$E:$O,CH$10,0))+0</f>
        <v>44</v>
      </c>
      <c r="CI273" s="207">
        <f>(VLOOKUP(Horizontal!$C273&amp;Horizontal!$B273&amp;Horizontal!CI$11,Vertical!$E:$O,CI$10,0))+0</f>
        <v>40.24</v>
      </c>
      <c r="CJ273" s="207">
        <f>(VLOOKUP(Horizontal!$C273&amp;Horizontal!$B273&amp;Horizontal!CJ$11,Vertical!$E:$O,CJ$10,0))+0</f>
        <v>49.19</v>
      </c>
      <c r="CK273" s="209">
        <f>(VLOOKUP(Horizontal!$C273&amp;Horizontal!$B273&amp;Horizontal!CK$11,Vertical!$E:$O,CK$10,0))+0</f>
        <v>41.67</v>
      </c>
      <c r="CL273" s="210">
        <f>(VLOOKUP(Horizontal!$C273&amp;Horizontal!$B273&amp;Horizontal!CL$11,Vertical!$E:$O,CL$10,0))+0</f>
        <v>57.69</v>
      </c>
      <c r="CM273" s="207">
        <f>(VLOOKUP(Horizontal!$C273&amp;Horizontal!$B273&amp;Horizontal!CM$11,Vertical!$E:$O,CM$10,0))+0</f>
        <v>100</v>
      </c>
      <c r="CN273" s="207">
        <f>(VLOOKUP(Horizontal!$C273&amp;Horizontal!$B273&amp;Horizontal!CN$11,Vertical!$E:$O,CN$10,0))+0</f>
        <v>83.33</v>
      </c>
      <c r="CO273" s="207">
        <f>(VLOOKUP(Horizontal!$C273&amp;Horizontal!$B273&amp;Horizontal!CO$11,Vertical!$E:$O,CO$10,0))+0</f>
        <v>80.77</v>
      </c>
      <c r="CP273" s="207">
        <f>(VLOOKUP(Horizontal!$C273&amp;Horizontal!$B273&amp;Horizontal!CP$11,Vertical!$E:$O,CP$10,0))+0</f>
        <v>89.66</v>
      </c>
      <c r="CQ273" s="207">
        <f>(VLOOKUP(Horizontal!$C273&amp;Horizontal!$B273&amp;Horizontal!CQ$11,Vertical!$E:$O,CQ$10,0))+0</f>
        <v>44</v>
      </c>
      <c r="CR273" s="207">
        <f>(VLOOKUP(Horizontal!$C273&amp;Horizontal!$B273&amp;Horizontal!CR$11,Vertical!$E:$O,CR$10,0))+0</f>
        <v>39.840000000000003</v>
      </c>
      <c r="CS273" s="207">
        <f>(VLOOKUP(Horizontal!$C273&amp;Horizontal!$B273&amp;Horizontal!CS$11,Vertical!$E:$O,CS$10,0))+0</f>
        <v>30.49</v>
      </c>
      <c r="CT273" s="207">
        <f>(VLOOKUP(Horizontal!$C273&amp;Horizontal!$B273&amp;Horizontal!CT$11,Vertical!$E:$O,CT$10,0))+0</f>
        <v>29.17</v>
      </c>
      <c r="CU273" s="150"/>
      <c r="CV273" s="211">
        <f t="shared" si="264"/>
        <v>43.549999999999983</v>
      </c>
      <c r="CW273" s="190">
        <f t="shared" si="265"/>
        <v>45.159999999999968</v>
      </c>
      <c r="CX273" s="190">
        <f t="shared" si="266"/>
        <v>41.52000000000001</v>
      </c>
      <c r="CY273" s="190">
        <f t="shared" si="267"/>
        <v>40.650000000000006</v>
      </c>
      <c r="CZ273" s="190">
        <f t="shared" si="268"/>
        <v>41.41</v>
      </c>
      <c r="DA273" s="190">
        <f t="shared" si="269"/>
        <v>37.549999999999983</v>
      </c>
      <c r="DB273" s="190">
        <f t="shared" si="270"/>
        <v>35.25</v>
      </c>
      <c r="DC273" s="190">
        <f t="shared" si="271"/>
        <v>35.639999999999986</v>
      </c>
      <c r="DD273" s="212">
        <f t="shared" si="272"/>
        <v>34.629999999999995</v>
      </c>
      <c r="DE273" s="9">
        <v>170</v>
      </c>
      <c r="DF273" s="212">
        <f t="shared" si="273"/>
        <v>-6.0727895981086704</v>
      </c>
      <c r="DG273" s="264"/>
      <c r="DH273" s="265"/>
      <c r="DI273" s="265"/>
      <c r="DJ273" s="266"/>
      <c r="DK273" s="190">
        <v>193.28</v>
      </c>
      <c r="DL273" s="190">
        <v>193.28</v>
      </c>
      <c r="DM273" s="190">
        <v>193.28</v>
      </c>
      <c r="DN273" s="212">
        <v>193.28</v>
      </c>
      <c r="DO273" s="190">
        <v>195.13</v>
      </c>
      <c r="DP273" s="190">
        <v>195.13</v>
      </c>
      <c r="DQ273" s="190">
        <v>195.13</v>
      </c>
      <c r="DR273" s="212">
        <v>195.13</v>
      </c>
      <c r="DS273" s="150"/>
      <c r="DT273" s="190">
        <v>219</v>
      </c>
      <c r="DU273" s="190">
        <v>269</v>
      </c>
      <c r="DV273" s="190">
        <v>266</v>
      </c>
      <c r="DW273" s="190">
        <v>245</v>
      </c>
      <c r="DX273" s="190"/>
      <c r="DY273" s="190"/>
      <c r="DZ273" s="190"/>
      <c r="EA273" s="190"/>
      <c r="EB273" s="190"/>
      <c r="EC273" s="190"/>
      <c r="ED273" s="190">
        <v>230</v>
      </c>
      <c r="EE273" s="190">
        <v>191</v>
      </c>
      <c r="EF273" s="190">
        <v>172</v>
      </c>
      <c r="EG273" s="190">
        <v>158</v>
      </c>
      <c r="EH273" s="212">
        <v>150</v>
      </c>
      <c r="EI273" s="213"/>
      <c r="EJ273" s="211">
        <v>48</v>
      </c>
      <c r="EK273" s="190">
        <v>50</v>
      </c>
      <c r="EL273" s="190">
        <v>50</v>
      </c>
      <c r="EM273" s="190">
        <v>50</v>
      </c>
      <c r="EN273" s="190"/>
      <c r="EO273" s="190"/>
      <c r="EP273" s="190"/>
      <c r="EQ273" s="190"/>
      <c r="ER273" s="190"/>
      <c r="ES273" s="190"/>
      <c r="ET273" s="190">
        <v>45</v>
      </c>
      <c r="EU273" s="190">
        <v>35</v>
      </c>
      <c r="EV273" s="190">
        <v>35</v>
      </c>
      <c r="EW273" s="190">
        <v>35</v>
      </c>
      <c r="EX273" s="212">
        <v>35</v>
      </c>
      <c r="EY273" s="211"/>
      <c r="EZ273" s="75">
        <f t="shared" ref="EZ273:EZ289" si="276">(G273/(DT273-G273))+0</f>
        <v>-1.7672916479770342E-2</v>
      </c>
      <c r="FA273" s="89">
        <f t="shared" si="228"/>
        <v>-0.1</v>
      </c>
      <c r="FB273" s="212"/>
      <c r="FC273" s="213">
        <f t="shared" si="250"/>
        <v>28</v>
      </c>
      <c r="FD273" s="213">
        <f t="shared" si="251"/>
        <v>30</v>
      </c>
      <c r="FE273" s="213">
        <f t="shared" si="252"/>
        <v>30</v>
      </c>
      <c r="FF273" s="213">
        <f t="shared" si="253"/>
        <v>30</v>
      </c>
      <c r="FG273" s="213"/>
      <c r="FH273" s="213"/>
      <c r="FI273" s="213"/>
      <c r="FJ273" s="213"/>
      <c r="FK273" s="213"/>
      <c r="FL273" s="213"/>
      <c r="FM273" s="213">
        <f t="shared" si="254"/>
        <v>25</v>
      </c>
      <c r="FN273" s="213">
        <f t="shared" si="255"/>
        <v>15</v>
      </c>
      <c r="FO273" s="213">
        <f t="shared" si="256"/>
        <v>15</v>
      </c>
      <c r="FP273" s="213">
        <f t="shared" si="257"/>
        <v>15</v>
      </c>
      <c r="FQ273" s="213">
        <f t="shared" si="258"/>
        <v>15</v>
      </c>
      <c r="FR273" s="213"/>
      <c r="FS273" s="211">
        <v>0</v>
      </c>
      <c r="FT273" s="190">
        <v>0</v>
      </c>
      <c r="FU273" s="190">
        <v>0</v>
      </c>
      <c r="FV273" s="190">
        <v>0</v>
      </c>
      <c r="FW273" s="190" t="s">
        <v>13</v>
      </c>
      <c r="FX273" s="190" t="s">
        <v>13</v>
      </c>
      <c r="FY273" s="190" t="s">
        <v>13</v>
      </c>
      <c r="FZ273" s="190" t="s">
        <v>13</v>
      </c>
      <c r="GA273" s="190" t="s">
        <v>13</v>
      </c>
      <c r="GB273" s="190" t="s">
        <v>13</v>
      </c>
      <c r="GC273" s="190">
        <v>0</v>
      </c>
      <c r="GD273" s="190">
        <v>0</v>
      </c>
      <c r="GE273" s="190">
        <v>0</v>
      </c>
      <c r="GF273" s="190">
        <v>0</v>
      </c>
      <c r="GG273" s="212">
        <v>0</v>
      </c>
    </row>
    <row r="274" spans="2:189">
      <c r="B274" s="33">
        <v>43830</v>
      </c>
      <c r="C274" s="30" t="s">
        <v>64</v>
      </c>
      <c r="D274" s="30">
        <v>2020</v>
      </c>
      <c r="E274" s="30" t="str">
        <f t="shared" si="275"/>
        <v>2020S1</v>
      </c>
      <c r="F274" s="30" t="str">
        <f t="shared" si="133"/>
        <v>12Final2019</v>
      </c>
      <c r="G274" s="208" t="str">
        <f>VLOOKUP(Horizontal!$C274&amp;Horizontal!$B274&amp;Horizontal!G$11,Vertical!$E:$O,G$10,0)</f>
        <v>-3,97</v>
      </c>
      <c r="H274" s="207">
        <f>(VLOOKUP(Horizontal!$C274&amp;Horizontal!$B274&amp;Horizontal!H$11,Vertical!$E:$O,H$10,0))+0</f>
        <v>224.22</v>
      </c>
      <c r="I274" s="207">
        <f>(VLOOKUP(Horizontal!$C274&amp;Horizontal!$B274&amp;Horizontal!I$11,Vertical!$E:$O,I$10,0))+0</f>
        <v>316.92</v>
      </c>
      <c r="J274" s="207">
        <f>(VLOOKUP(Horizontal!$C274&amp;Horizontal!$B274&amp;Horizontal!J$11,Vertical!$E:$O,J$10,0))+0</f>
        <v>315.32</v>
      </c>
      <c r="K274" s="207">
        <f>(VLOOKUP(Horizontal!$C274&amp;Horizontal!$B274&amp;Horizontal!K$11,Vertical!$E:$O,K$10,0))+0</f>
        <v>265</v>
      </c>
      <c r="L274" s="207">
        <f>(VLOOKUP(Horizontal!$C274&amp;Horizontal!$B274&amp;Horizontal!L$11,Vertical!$E:$O,L$10,0))+0</f>
        <v>241.45</v>
      </c>
      <c r="M274" s="207">
        <f>(VLOOKUP(Horizontal!$C274&amp;Horizontal!$B274&amp;Horizontal!M$11,Vertical!$E:$O,M$10,0))+0</f>
        <v>188.72</v>
      </c>
      <c r="N274" s="207">
        <f>(VLOOKUP(Horizontal!$C274&amp;Horizontal!$B274&amp;Horizontal!N$11,Vertical!$E:$O,N$10,0))+0</f>
        <v>171</v>
      </c>
      <c r="O274" s="207">
        <f>(VLOOKUP(Horizontal!$C274&amp;Horizontal!$B274&amp;Horizontal!O$11,Vertical!$E:$O,O$10,0))+0</f>
        <v>158.41</v>
      </c>
      <c r="P274" s="209">
        <f>(VLOOKUP(Horizontal!$C274&amp;Horizontal!$B274&amp;Horizontal!P$11,Vertical!$E:$O,P$10,0))+0</f>
        <v>151.91999999999999</v>
      </c>
      <c r="Q274" s="210">
        <f>(VLOOKUP(Horizontal!$C274&amp;Horizontal!$B274&amp;Horizontal!Q$11,Vertical!$E:$O,Q$10,0))+0</f>
        <v>54</v>
      </c>
      <c r="R274" s="207">
        <f>(VLOOKUP(Horizontal!$C274&amp;Horizontal!$B274&amp;Horizontal!R$11,Vertical!$E:$O,R$10,0))+0</f>
        <v>71</v>
      </c>
      <c r="S274" s="207">
        <f>(VLOOKUP(Horizontal!$C274&amp;Horizontal!$B274&amp;Horizontal!S$11,Vertical!$E:$O,S$10,0))+0</f>
        <v>69</v>
      </c>
      <c r="T274" s="207">
        <f>(VLOOKUP(Horizontal!$C274&amp;Horizontal!$B274&amp;Horizontal!T$11,Vertical!$E:$O,T$10,0))+0</f>
        <v>64</v>
      </c>
      <c r="U274" s="207">
        <f>(VLOOKUP(Horizontal!$C274&amp;Horizontal!$B274&amp;Horizontal!U$11,Vertical!$E:$O,U$10,0))+0</f>
        <v>50</v>
      </c>
      <c r="V274" s="207">
        <f>(VLOOKUP(Horizontal!$C274&amp;Horizontal!$B274&amp;Horizontal!V$11,Vertical!$E:$O,V$10,0))+0</f>
        <v>38</v>
      </c>
      <c r="W274" s="207">
        <f>(VLOOKUP(Horizontal!$C274&amp;Horizontal!$B274&amp;Horizontal!W$11,Vertical!$E:$O,W$10,0))+0</f>
        <v>29</v>
      </c>
      <c r="X274" s="207">
        <f>(VLOOKUP(Horizontal!$C274&amp;Horizontal!$B274&amp;Horizontal!X$11,Vertical!$E:$O,X$10,0))+0</f>
        <v>22</v>
      </c>
      <c r="Y274" s="209">
        <f>(VLOOKUP(Horizontal!$C274&amp;Horizontal!$B274&amp;Horizontal!Y$11,Vertical!$E:$O,Y$10,0))+0</f>
        <v>17</v>
      </c>
      <c r="Z274" s="210">
        <f>(VLOOKUP(Horizontal!$C274&amp;Horizontal!$B274&amp;Horizontal!Z$11,Vertical!$E:$O,Z$10,0))+0</f>
        <v>0</v>
      </c>
      <c r="AA274" s="207">
        <f>(VLOOKUP(Horizontal!$C274&amp;Horizontal!$B274&amp;Horizontal!AA$11,Vertical!$E:$O,AA$10,0))+0</f>
        <v>0</v>
      </c>
      <c r="AB274" s="207">
        <f>(VLOOKUP(Horizontal!$C274&amp;Horizontal!$B274&amp;Horizontal!AB$11,Vertical!$E:$O,AB$10,0))+0</f>
        <v>0</v>
      </c>
      <c r="AC274" s="207">
        <f>(VLOOKUP(Horizontal!$C274&amp;Horizontal!$B274&amp;Horizontal!AC$11,Vertical!$E:$O,AC$10,0))+0</f>
        <v>0</v>
      </c>
      <c r="AD274" s="207">
        <f>(VLOOKUP(Horizontal!$C274&amp;Horizontal!$B274&amp;Horizontal!AD$11,Vertical!$E:$O,AD$10,0))+0</f>
        <v>0</v>
      </c>
      <c r="AE274" s="207">
        <f>(VLOOKUP(Horizontal!$C274&amp;Horizontal!$B274&amp;Horizontal!AE$11,Vertical!$E:$O,AE$10,0))+0</f>
        <v>12</v>
      </c>
      <c r="AF274" s="207">
        <f>(VLOOKUP(Horizontal!$C274&amp;Horizontal!$B274&amp;Horizontal!AF$11,Vertical!$E:$O,AF$10,0))+0</f>
        <v>11.54</v>
      </c>
      <c r="AG274" s="207">
        <f>(VLOOKUP(Horizontal!$C274&amp;Horizontal!$B274&amp;Horizontal!AG$11,Vertical!$E:$O,AG$10,0))+0</f>
        <v>26.09</v>
      </c>
      <c r="AH274" s="209">
        <f>(VLOOKUP(Horizontal!$C274&amp;Horizontal!$B274&amp;Horizontal!AH$11,Vertical!$E:$O,AH$10,0))+0</f>
        <v>16</v>
      </c>
      <c r="AI274" s="210">
        <f>(VLOOKUP(Horizontal!$C274&amp;Horizontal!$B274&amp;Horizontal!AI$11,Vertical!$E:$O,AI$10,0))+0</f>
        <v>0</v>
      </c>
      <c r="AJ274" s="207">
        <f>(VLOOKUP(Horizontal!$C274&amp;Horizontal!$B274&amp;Horizontal!AJ$11,Vertical!$E:$O,AJ$10,0))+0</f>
        <v>0</v>
      </c>
      <c r="AK274" s="207">
        <f>(VLOOKUP(Horizontal!$C274&amp;Horizontal!$B274&amp;Horizontal!AK$11,Vertical!$E:$O,AK$10,0))+0</f>
        <v>0</v>
      </c>
      <c r="AL274" s="207">
        <f>(VLOOKUP(Horizontal!$C274&amp;Horizontal!$B274&amp;Horizontal!AL$11,Vertical!$E:$O,AL$10,0))+0</f>
        <v>0</v>
      </c>
      <c r="AM274" s="207">
        <f>(VLOOKUP(Horizontal!$C274&amp;Horizontal!$B274&amp;Horizontal!AM$11,Vertical!$E:$O,AM$10,0))+0</f>
        <v>4.3499999999999996</v>
      </c>
      <c r="AN274" s="207">
        <f>(VLOOKUP(Horizontal!$C274&amp;Horizontal!$B274&amp;Horizontal!AN$11,Vertical!$E:$O,AN$10,0))+0</f>
        <v>24</v>
      </c>
      <c r="AO274" s="207">
        <f>(VLOOKUP(Horizontal!$C274&amp;Horizontal!$B274&amp;Horizontal!AO$11,Vertical!$E:$O,AO$10,0))+0</f>
        <v>46.15</v>
      </c>
      <c r="AP274" s="207">
        <f>(VLOOKUP(Horizontal!$C274&amp;Horizontal!$B274&amp;Horizontal!AP$11,Vertical!$E:$O,AP$10,0))+0</f>
        <v>39.130000000000003</v>
      </c>
      <c r="AQ274" s="209">
        <f>(VLOOKUP(Horizontal!$C274&amp;Horizontal!$B274&amp;Horizontal!AQ$11,Vertical!$E:$O,AQ$10,0))+0</f>
        <v>52</v>
      </c>
      <c r="AR274" s="210">
        <f>(VLOOKUP(Horizontal!$C274&amp;Horizontal!$B274&amp;Horizontal!AR$11,Vertical!$E:$O,AR$10,0))+0</f>
        <v>100</v>
      </c>
      <c r="AS274" s="207">
        <f>(VLOOKUP(Horizontal!$C274&amp;Horizontal!$B274&amp;Horizontal!AS$11,Vertical!$E:$O,AS$10,0))+0</f>
        <v>100</v>
      </c>
      <c r="AT274" s="207">
        <f>(VLOOKUP(Horizontal!$C274&amp;Horizontal!$B274&amp;Horizontal!AT$11,Vertical!$E:$O,AT$10,0))+0</f>
        <v>100</v>
      </c>
      <c r="AU274" s="207">
        <f>(VLOOKUP(Horizontal!$C274&amp;Horizontal!$B274&amp;Horizontal!AU$11,Vertical!$E:$O,AU$10,0))+0</f>
        <v>100</v>
      </c>
      <c r="AV274" s="207">
        <f>(VLOOKUP(Horizontal!$C274&amp;Horizontal!$B274&amp;Horizontal!AV$11,Vertical!$E:$O,AV$10,0))+0</f>
        <v>95.65</v>
      </c>
      <c r="AW274" s="207">
        <f>(VLOOKUP(Horizontal!$C274&amp;Horizontal!$B274&amp;Horizontal!AW$11,Vertical!$E:$O,AW$10,0))+0</f>
        <v>64</v>
      </c>
      <c r="AX274" s="207">
        <f>(VLOOKUP(Horizontal!$C274&amp;Horizontal!$B274&amp;Horizontal!AX$11,Vertical!$E:$O,AX$10,0))+0</f>
        <v>42.31</v>
      </c>
      <c r="AY274" s="207">
        <f>(VLOOKUP(Horizontal!$C274&amp;Horizontal!$B274&amp;Horizontal!AY$11,Vertical!$E:$O,AY$10,0))+0</f>
        <v>34.78</v>
      </c>
      <c r="AZ274" s="209">
        <f>(VLOOKUP(Horizontal!$C274&amp;Horizontal!$B274&amp;Horizontal!AZ$11,Vertical!$E:$O,AZ$10,0))+0</f>
        <v>32</v>
      </c>
      <c r="BA274" s="208">
        <f>(VLOOKUP(Horizontal!$C274&amp;Horizontal!$B274&amp;Horizontal!BA$11,Vertical!$E:$O,BA$10,0))+0</f>
        <v>45.72</v>
      </c>
      <c r="BB274" s="210">
        <f>(VLOOKUP(Horizontal!$C274&amp;Horizontal!$B274&amp;Horizontal!BB$11,Vertical!$E:$O,BB$10,0))+0</f>
        <v>269.77</v>
      </c>
      <c r="BC274" s="207">
        <f>(VLOOKUP(Horizontal!$C274&amp;Horizontal!$B274&amp;Horizontal!BC$11,Vertical!$E:$O,BC$10,0))+0</f>
        <v>361.78</v>
      </c>
      <c r="BD274" s="207">
        <f>(VLOOKUP(Horizontal!$C274&amp;Horizontal!$B274&amp;Horizontal!BD$11,Vertical!$E:$O,BD$10,0))+0</f>
        <v>359.64</v>
      </c>
      <c r="BE274" s="207">
        <f>(VLOOKUP(Horizontal!$C274&amp;Horizontal!$B274&amp;Horizontal!BE$11,Vertical!$E:$O,BE$10,0))+0</f>
        <v>308.08</v>
      </c>
      <c r="BF274" s="207">
        <f>(VLOOKUP(Horizontal!$C274&amp;Horizontal!$B274&amp;Horizontal!BF$11,Vertical!$E:$O,BF$10,0))+0</f>
        <v>282.32</v>
      </c>
      <c r="BG274" s="207">
        <f>(VLOOKUP(Horizontal!$C274&amp;Horizontal!$B274&amp;Horizontal!BG$11,Vertical!$E:$O,BG$10,0))+0</f>
        <v>227.79</v>
      </c>
      <c r="BH274" s="207">
        <f>(VLOOKUP(Horizontal!$C274&amp;Horizontal!$B274&amp;Horizontal!BH$11,Vertical!$E:$O,BH$10,0))+0</f>
        <v>206.5</v>
      </c>
      <c r="BI274" s="207">
        <f>(VLOOKUP(Horizontal!$C274&amp;Horizontal!$B274&amp;Horizontal!BI$11,Vertical!$E:$O,BI$10,0))+0</f>
        <v>192.18</v>
      </c>
      <c r="BJ274" s="209">
        <f>(VLOOKUP(Horizontal!$C274&amp;Horizontal!$B274&amp;Horizontal!BJ$11,Vertical!$E:$O,BJ$10,0))+0</f>
        <v>185.96</v>
      </c>
      <c r="BK274" s="210">
        <f>(VLOOKUP(Horizontal!$C274&amp;Horizontal!$B274&amp;Horizontal!BK$11,Vertical!$E:$O,BK$10,0))+0</f>
        <v>52</v>
      </c>
      <c r="BL274" s="207">
        <f>(VLOOKUP(Horizontal!$C274&amp;Horizontal!$B274&amp;Horizontal!BL$11,Vertical!$E:$O,BL$10,0))+0</f>
        <v>48</v>
      </c>
      <c r="BM274" s="207">
        <f>(VLOOKUP(Horizontal!$C274&amp;Horizontal!$B274&amp;Horizontal!BM$11,Vertical!$E:$O,BM$10,0))+0</f>
        <v>44</v>
      </c>
      <c r="BN274" s="207">
        <f>(VLOOKUP(Horizontal!$C274&amp;Horizontal!$B274&amp;Horizontal!BN$11,Vertical!$E:$O,BN$10,0))+0</f>
        <v>43</v>
      </c>
      <c r="BO274" s="207">
        <f>(VLOOKUP(Horizontal!$C274&amp;Horizontal!$B274&amp;Horizontal!BO$11,Vertical!$E:$O,BO$10,0))+0</f>
        <v>40</v>
      </c>
      <c r="BP274" s="207">
        <f>(VLOOKUP(Horizontal!$C274&amp;Horizontal!$B274&amp;Horizontal!BP$11,Vertical!$E:$O,BP$10,0))+0</f>
        <v>36</v>
      </c>
      <c r="BQ274" s="207">
        <f>(VLOOKUP(Horizontal!$C274&amp;Horizontal!$B274&amp;Horizontal!BQ$11,Vertical!$E:$O,BQ$10,0))+0</f>
        <v>31</v>
      </c>
      <c r="BR274" s="207">
        <f>(VLOOKUP(Horizontal!$C274&amp;Horizontal!$B274&amp;Horizontal!BR$11,Vertical!$E:$O,BR$10,0))+0</f>
        <v>26</v>
      </c>
      <c r="BS274" s="209">
        <f>(VLOOKUP(Horizontal!$C274&amp;Horizontal!$B274&amp;Horizontal!BS$11,Vertical!$E:$O,BS$10,0))+0</f>
        <v>25</v>
      </c>
      <c r="BT274" s="210">
        <f>(VLOOKUP(Horizontal!$C274&amp;Horizontal!$B274&amp;Horizontal!BT$11,Vertical!$E:$O,BT$10,0))+0</f>
        <v>0</v>
      </c>
      <c r="BU274" s="207">
        <f>(VLOOKUP(Horizontal!$C274&amp;Horizontal!$B274&amp;Horizontal!BU$11,Vertical!$E:$O,BU$10,0))+0</f>
        <v>0</v>
      </c>
      <c r="BV274" s="207">
        <f>(VLOOKUP(Horizontal!$C274&amp;Horizontal!$B274&amp;Horizontal!BV$11,Vertical!$E:$O,BV$10,0))+0</f>
        <v>0</v>
      </c>
      <c r="BW274" s="207">
        <f>(VLOOKUP(Horizontal!$C274&amp;Horizontal!$B274&amp;Horizontal!BW$11,Vertical!$E:$O,BW$10,0))+0</f>
        <v>0</v>
      </c>
      <c r="BX274" s="207">
        <f>(VLOOKUP(Horizontal!$C274&amp;Horizontal!$B274&amp;Horizontal!BX$11,Vertical!$E:$O,BX$10,0))+0</f>
        <v>5</v>
      </c>
      <c r="BY274" s="207">
        <f>(VLOOKUP(Horizontal!$C274&amp;Horizontal!$B274&amp;Horizontal!BY$11,Vertical!$E:$O,BY$10,0))+0</f>
        <v>14.29</v>
      </c>
      <c r="BZ274" s="207">
        <f>(VLOOKUP(Horizontal!$C274&amp;Horizontal!$B274&amp;Horizontal!BZ$11,Vertical!$E:$O,BZ$10,0))+0</f>
        <v>9.52</v>
      </c>
      <c r="CA274" s="207">
        <f>(VLOOKUP(Horizontal!$C274&amp;Horizontal!$B274&amp;Horizontal!CA$11,Vertical!$E:$O,CA$10,0))+0</f>
        <v>36.840000000000003</v>
      </c>
      <c r="CB274" s="209">
        <f>(VLOOKUP(Horizontal!$C274&amp;Horizontal!$B274&amp;Horizontal!CB$11,Vertical!$E:$O,CB$10,0))+0</f>
        <v>35</v>
      </c>
      <c r="CC274" s="210">
        <f>(VLOOKUP(Horizontal!$C274&amp;Horizontal!$B274&amp;Horizontal!CC$11,Vertical!$E:$O,CC$10,0))+0</f>
        <v>0</v>
      </c>
      <c r="CD274" s="207">
        <f>(VLOOKUP(Horizontal!$C274&amp;Horizontal!$B274&amp;Horizontal!CD$11,Vertical!$E:$O,CD$10,0))+0</f>
        <v>0</v>
      </c>
      <c r="CE274" s="207">
        <f>(VLOOKUP(Horizontal!$C274&amp;Horizontal!$B274&amp;Horizontal!CE$11,Vertical!$E:$O,CE$10,0))+0</f>
        <v>0</v>
      </c>
      <c r="CF274" s="207">
        <f>(VLOOKUP(Horizontal!$C274&amp;Horizontal!$B274&amp;Horizontal!CF$11,Vertical!$E:$O,CF$10,0))+0</f>
        <v>0</v>
      </c>
      <c r="CG274" s="207">
        <f>(VLOOKUP(Horizontal!$C274&amp;Horizontal!$B274&amp;Horizontal!CG$11,Vertical!$E:$O,CG$10,0))+0</f>
        <v>0</v>
      </c>
      <c r="CH274" s="207">
        <f>(VLOOKUP(Horizontal!$C274&amp;Horizontal!$B274&amp;Horizontal!CH$11,Vertical!$E:$O,CH$10,0))+0</f>
        <v>14.29</v>
      </c>
      <c r="CI274" s="207">
        <f>(VLOOKUP(Horizontal!$C274&amp;Horizontal!$B274&amp;Horizontal!CI$11,Vertical!$E:$O,CI$10,0))+0</f>
        <v>33.33</v>
      </c>
      <c r="CJ274" s="207">
        <f>(VLOOKUP(Horizontal!$C274&amp;Horizontal!$B274&amp;Horizontal!CJ$11,Vertical!$E:$O,CJ$10,0))+0</f>
        <v>47.37</v>
      </c>
      <c r="CK274" s="209">
        <f>(VLOOKUP(Horizontal!$C274&amp;Horizontal!$B274&amp;Horizontal!CK$11,Vertical!$E:$O,CK$10,0))+0</f>
        <v>25</v>
      </c>
      <c r="CL274" s="210">
        <f>(VLOOKUP(Horizontal!$C274&amp;Horizontal!$B274&amp;Horizontal!CL$11,Vertical!$E:$O,CL$10,0))+0</f>
        <v>100</v>
      </c>
      <c r="CM274" s="207">
        <f>(VLOOKUP(Horizontal!$C274&amp;Horizontal!$B274&amp;Horizontal!CM$11,Vertical!$E:$O,CM$10,0))+0</f>
        <v>100</v>
      </c>
      <c r="CN274" s="207">
        <f>(VLOOKUP(Horizontal!$C274&amp;Horizontal!$B274&amp;Horizontal!CN$11,Vertical!$E:$O,CN$10,0))+0</f>
        <v>100</v>
      </c>
      <c r="CO274" s="207">
        <f>(VLOOKUP(Horizontal!$C274&amp;Horizontal!$B274&amp;Horizontal!CO$11,Vertical!$E:$O,CO$10,0))+0</f>
        <v>100</v>
      </c>
      <c r="CP274" s="207">
        <f>(VLOOKUP(Horizontal!$C274&amp;Horizontal!$B274&amp;Horizontal!CP$11,Vertical!$E:$O,CP$10,0))+0</f>
        <v>95</v>
      </c>
      <c r="CQ274" s="207">
        <f>(VLOOKUP(Horizontal!$C274&amp;Horizontal!$B274&amp;Horizontal!CQ$11,Vertical!$E:$O,CQ$10,0))+0</f>
        <v>71.430000000000007</v>
      </c>
      <c r="CR274" s="207">
        <f>(VLOOKUP(Horizontal!$C274&amp;Horizontal!$B274&amp;Horizontal!CR$11,Vertical!$E:$O,CR$10,0))+0</f>
        <v>57.14</v>
      </c>
      <c r="CS274" s="207">
        <f>(VLOOKUP(Horizontal!$C274&amp;Horizontal!$B274&amp;Horizontal!CS$11,Vertical!$E:$O,CS$10,0))+0</f>
        <v>15.79</v>
      </c>
      <c r="CT274" s="215">
        <f>(VLOOKUP(Horizontal!$C274&amp;Horizontal!$B274&amp;Horizontal!CT$11,Vertical!$E:$O,CT$10,0))+0</f>
        <v>40</v>
      </c>
      <c r="CU274" s="150"/>
      <c r="CV274" s="211">
        <f t="shared" si="264"/>
        <v>45.549999999999983</v>
      </c>
      <c r="CW274" s="190">
        <f t="shared" si="265"/>
        <v>44.859999999999957</v>
      </c>
      <c r="CX274" s="190">
        <f t="shared" si="266"/>
        <v>44.319999999999993</v>
      </c>
      <c r="CY274" s="190">
        <f t="shared" si="267"/>
        <v>43.079999999999984</v>
      </c>
      <c r="CZ274" s="190">
        <f t="shared" si="268"/>
        <v>40.870000000000005</v>
      </c>
      <c r="DA274" s="190">
        <f t="shared" si="269"/>
        <v>39.069999999999993</v>
      </c>
      <c r="DB274" s="190">
        <f t="shared" si="270"/>
        <v>35.5</v>
      </c>
      <c r="DC274" s="190">
        <f t="shared" si="271"/>
        <v>33.77000000000001</v>
      </c>
      <c r="DD274" s="212">
        <f t="shared" si="272"/>
        <v>34.04000000000002</v>
      </c>
      <c r="DE274" s="9">
        <v>170</v>
      </c>
      <c r="DF274" s="212">
        <f t="shared" si="273"/>
        <v>-15.762789598108668</v>
      </c>
      <c r="DG274" s="264"/>
      <c r="DH274" s="265"/>
      <c r="DI274" s="265"/>
      <c r="DJ274" s="266"/>
      <c r="DK274" s="190">
        <v>278.31</v>
      </c>
      <c r="DL274" s="190">
        <v>287.31</v>
      </c>
      <c r="DM274" s="190">
        <v>287.31</v>
      </c>
      <c r="DN274" s="212">
        <v>287.31</v>
      </c>
      <c r="DO274" s="190">
        <v>290.33</v>
      </c>
      <c r="DP274" s="190">
        <v>290.33</v>
      </c>
      <c r="DQ274" s="190">
        <v>290.33</v>
      </c>
      <c r="DR274" s="212">
        <v>290.33</v>
      </c>
      <c r="DS274" s="150"/>
      <c r="DT274" s="190">
        <v>352</v>
      </c>
      <c r="DU274" s="190">
        <v>340</v>
      </c>
      <c r="DV274" s="190">
        <v>270</v>
      </c>
      <c r="DW274" s="190">
        <v>220</v>
      </c>
      <c r="DX274" s="190"/>
      <c r="DY274" s="190"/>
      <c r="DZ274" s="190"/>
      <c r="EA274" s="190"/>
      <c r="EB274" s="190"/>
      <c r="EC274" s="190">
        <v>245</v>
      </c>
      <c r="ED274" s="190">
        <v>248</v>
      </c>
      <c r="EE274" s="190">
        <v>191</v>
      </c>
      <c r="EF274" s="190">
        <v>172</v>
      </c>
      <c r="EG274" s="190">
        <v>158</v>
      </c>
      <c r="EH274" s="212">
        <v>150</v>
      </c>
      <c r="EI274" s="213"/>
      <c r="EJ274" s="211">
        <v>50</v>
      </c>
      <c r="EK274" s="190">
        <v>50</v>
      </c>
      <c r="EL274" s="190">
        <v>50</v>
      </c>
      <c r="EM274" s="190">
        <v>50</v>
      </c>
      <c r="EN274" s="190"/>
      <c r="EO274" s="190"/>
      <c r="EP274" s="190"/>
      <c r="EQ274" s="190"/>
      <c r="ER274" s="190"/>
      <c r="ES274" s="190"/>
      <c r="ET274" s="190">
        <v>45</v>
      </c>
      <c r="EU274" s="190">
        <v>35</v>
      </c>
      <c r="EV274" s="190">
        <v>35</v>
      </c>
      <c r="EW274" s="190">
        <v>35</v>
      </c>
      <c r="EX274" s="212">
        <v>35</v>
      </c>
      <c r="EY274" s="211"/>
      <c r="EZ274" s="75">
        <f t="shared" si="276"/>
        <v>-1.1152625221226507E-2</v>
      </c>
      <c r="FA274" s="89">
        <f t="shared" si="228"/>
        <v>-0.1</v>
      </c>
      <c r="FB274" s="212"/>
      <c r="FC274" s="213">
        <f t="shared" si="250"/>
        <v>30</v>
      </c>
      <c r="FD274" s="213">
        <f t="shared" si="251"/>
        <v>30</v>
      </c>
      <c r="FE274" s="213">
        <f t="shared" si="252"/>
        <v>30</v>
      </c>
      <c r="FF274" s="213">
        <f t="shared" si="253"/>
        <v>30</v>
      </c>
      <c r="FG274" s="213"/>
      <c r="FH274" s="213"/>
      <c r="FI274" s="213"/>
      <c r="FJ274" s="213"/>
      <c r="FK274" s="213"/>
      <c r="FL274" s="213"/>
      <c r="FM274" s="213">
        <f t="shared" si="254"/>
        <v>25</v>
      </c>
      <c r="FN274" s="213">
        <f t="shared" si="255"/>
        <v>15</v>
      </c>
      <c r="FO274" s="213">
        <f t="shared" si="256"/>
        <v>15</v>
      </c>
      <c r="FP274" s="213">
        <f t="shared" si="257"/>
        <v>15</v>
      </c>
      <c r="FQ274" s="213">
        <f t="shared" si="258"/>
        <v>15</v>
      </c>
      <c r="FR274" s="213"/>
      <c r="FS274" s="211">
        <v>0</v>
      </c>
      <c r="FT274" s="190">
        <v>0</v>
      </c>
      <c r="FU274" s="190">
        <v>0</v>
      </c>
      <c r="FV274" s="190">
        <v>0</v>
      </c>
      <c r="FW274" s="190" t="s">
        <v>13</v>
      </c>
      <c r="FX274" s="190" t="s">
        <v>13</v>
      </c>
      <c r="FY274" s="190" t="s">
        <v>13</v>
      </c>
      <c r="FZ274" s="190" t="s">
        <v>13</v>
      </c>
      <c r="GA274" s="190" t="s">
        <v>13</v>
      </c>
      <c r="GB274" s="190" t="s">
        <v>13</v>
      </c>
      <c r="GC274" s="190">
        <v>0</v>
      </c>
      <c r="GD274" s="190">
        <v>0</v>
      </c>
      <c r="GE274" s="190">
        <v>0</v>
      </c>
      <c r="GF274" s="190">
        <v>0</v>
      </c>
      <c r="GG274" s="212">
        <v>0</v>
      </c>
    </row>
    <row r="275" spans="2:189">
      <c r="B275" s="33">
        <v>43837</v>
      </c>
      <c r="C275" s="30" t="s">
        <v>63</v>
      </c>
      <c r="D275" s="30">
        <v>2020</v>
      </c>
      <c r="E275" s="30" t="str">
        <f t="shared" si="275"/>
        <v>2020S2</v>
      </c>
      <c r="F275" s="30" t="str">
        <f t="shared" si="133"/>
        <v>12020</v>
      </c>
      <c r="G275" s="208" t="str">
        <f>VLOOKUP(Horizontal!$C275&amp;Horizontal!$B275&amp;Horizontal!G$11,Vertical!$E:$O,G$10,0)</f>
        <v>-4,59</v>
      </c>
      <c r="H275" s="207">
        <f>(VLOOKUP(Horizontal!$C275&amp;Horizontal!$B275&amp;Horizontal!H$11,Vertical!$E:$O,H$10,0))+0</f>
        <v>296.45999999999998</v>
      </c>
      <c r="I275" s="207">
        <f>(VLOOKUP(Horizontal!$C275&amp;Horizontal!$B275&amp;Horizontal!I$11,Vertical!$E:$O,I$10,0))+0</f>
        <v>226.65</v>
      </c>
      <c r="J275" s="207">
        <f>(VLOOKUP(Horizontal!$C275&amp;Horizontal!$B275&amp;Horizontal!J$11,Vertical!$E:$O,J$10,0))+0</f>
        <v>200.94</v>
      </c>
      <c r="K275" s="207">
        <f>(VLOOKUP(Horizontal!$C275&amp;Horizontal!$B275&amp;Horizontal!K$11,Vertical!$E:$O,K$10,0))+0</f>
        <v>186.52</v>
      </c>
      <c r="L275" s="207">
        <f>(VLOOKUP(Horizontal!$C275&amp;Horizontal!$B275&amp;Horizontal!L$11,Vertical!$E:$O,L$10,0))+0</f>
        <v>227.91</v>
      </c>
      <c r="M275" s="207">
        <f>(VLOOKUP(Horizontal!$C275&amp;Horizontal!$B275&amp;Horizontal!M$11,Vertical!$E:$O,M$10,0))+0</f>
        <v>190.35</v>
      </c>
      <c r="N275" s="207">
        <f>(VLOOKUP(Horizontal!$C275&amp;Horizontal!$B275&amp;Horizontal!N$11,Vertical!$E:$O,N$10,0))+0</f>
        <v>171.69</v>
      </c>
      <c r="O275" s="207">
        <f>(VLOOKUP(Horizontal!$C275&amp;Horizontal!$B275&amp;Horizontal!O$11,Vertical!$E:$O,O$10,0))+0</f>
        <v>158.94999999999999</v>
      </c>
      <c r="P275" s="209">
        <f>(VLOOKUP(Horizontal!$C275&amp;Horizontal!$B275&amp;Horizontal!P$11,Vertical!$E:$O,P$10,0))+0</f>
        <v>152.53</v>
      </c>
      <c r="Q275" s="210">
        <f>(VLOOKUP(Horizontal!$C275&amp;Horizontal!$B275&amp;Horizontal!Q$11,Vertical!$E:$O,Q$10,0))+0</f>
        <v>66</v>
      </c>
      <c r="R275" s="207">
        <f>(VLOOKUP(Horizontal!$C275&amp;Horizontal!$B275&amp;Horizontal!R$11,Vertical!$E:$O,R$10,0))+0</f>
        <v>63</v>
      </c>
      <c r="S275" s="207">
        <f>(VLOOKUP(Horizontal!$C275&amp;Horizontal!$B275&amp;Horizontal!S$11,Vertical!$E:$O,S$10,0))+0</f>
        <v>58</v>
      </c>
      <c r="T275" s="207">
        <f>(VLOOKUP(Horizontal!$C275&amp;Horizontal!$B275&amp;Horizontal!T$11,Vertical!$E:$O,T$10,0))+0</f>
        <v>46</v>
      </c>
      <c r="U275" s="207">
        <f>(VLOOKUP(Horizontal!$C275&amp;Horizontal!$B275&amp;Horizontal!U$11,Vertical!$E:$O,U$10,0))+0</f>
        <v>45</v>
      </c>
      <c r="V275" s="207">
        <f>(VLOOKUP(Horizontal!$C275&amp;Horizontal!$B275&amp;Horizontal!V$11,Vertical!$E:$O,V$10,0))+0</f>
        <v>40</v>
      </c>
      <c r="W275" s="207">
        <f>(VLOOKUP(Horizontal!$C275&amp;Horizontal!$B275&amp;Horizontal!W$11,Vertical!$E:$O,W$10,0))+0</f>
        <v>34</v>
      </c>
      <c r="X275" s="207">
        <f>(VLOOKUP(Horizontal!$C275&amp;Horizontal!$B275&amp;Horizontal!X$11,Vertical!$E:$O,X$10,0))+0</f>
        <v>29</v>
      </c>
      <c r="Y275" s="209">
        <f>(VLOOKUP(Horizontal!$C275&amp;Horizontal!$B275&amp;Horizontal!Y$11,Vertical!$E:$O,Y$10,0))+0</f>
        <v>23</v>
      </c>
      <c r="Z275" s="210">
        <f>(VLOOKUP(Horizontal!$C275&amp;Horizontal!$B275&amp;Horizontal!Z$11,Vertical!$E:$O,Z$10,0))+0</f>
        <v>95.83</v>
      </c>
      <c r="AA275" s="207">
        <f>(VLOOKUP(Horizontal!$C275&amp;Horizontal!$B275&amp;Horizontal!AA$11,Vertical!$E:$O,AA$10,0))+0</f>
        <v>100</v>
      </c>
      <c r="AB275" s="207">
        <f>(VLOOKUP(Horizontal!$C275&amp;Horizontal!$B275&amp;Horizontal!AB$11,Vertical!$E:$O,AB$10,0))+0</f>
        <v>100</v>
      </c>
      <c r="AC275" s="207">
        <f>(VLOOKUP(Horizontal!$C275&amp;Horizontal!$B275&amp;Horizontal!AC$11,Vertical!$E:$O,AC$10,0))+0</f>
        <v>100</v>
      </c>
      <c r="AD275" s="207">
        <f>(VLOOKUP(Horizontal!$C275&amp;Horizontal!$B275&amp;Horizontal!AD$11,Vertical!$E:$O,AD$10,0))+0</f>
        <v>86.96</v>
      </c>
      <c r="AE275" s="207">
        <f>(VLOOKUP(Horizontal!$C275&amp;Horizontal!$B275&amp;Horizontal!AE$11,Vertical!$E:$O,AE$10,0))+0</f>
        <v>51.72</v>
      </c>
      <c r="AF275" s="207">
        <f>(VLOOKUP(Horizontal!$C275&amp;Horizontal!$B275&amp;Horizontal!AF$11,Vertical!$E:$O,AF$10,0))+0</f>
        <v>33.33</v>
      </c>
      <c r="AG275" s="207">
        <f>(VLOOKUP(Horizontal!$C275&amp;Horizontal!$B275&amp;Horizontal!AG$11,Vertical!$E:$O,AG$10,0))+0</f>
        <v>20</v>
      </c>
      <c r="AH275" s="209">
        <f>(VLOOKUP(Horizontal!$C275&amp;Horizontal!$B275&amp;Horizontal!AH$11,Vertical!$E:$O,AH$10,0))+0</f>
        <v>27.59</v>
      </c>
      <c r="AI275" s="210">
        <f>(VLOOKUP(Horizontal!$C275&amp;Horizontal!$B275&amp;Horizontal!AI$11,Vertical!$E:$O,AI$10,0))+0</f>
        <v>0</v>
      </c>
      <c r="AJ275" s="207">
        <f>(VLOOKUP(Horizontal!$C275&amp;Horizontal!$B275&amp;Horizontal!AJ$11,Vertical!$E:$O,AJ$10,0))+0</f>
        <v>0</v>
      </c>
      <c r="AK275" s="207">
        <f>(VLOOKUP(Horizontal!$C275&amp;Horizontal!$B275&amp;Horizontal!AK$11,Vertical!$E:$O,AK$10,0))+0</f>
        <v>0</v>
      </c>
      <c r="AL275" s="207">
        <f>(VLOOKUP(Horizontal!$C275&amp;Horizontal!$B275&amp;Horizontal!AL$11,Vertical!$E:$O,AL$10,0))+0</f>
        <v>0</v>
      </c>
      <c r="AM275" s="207">
        <f>(VLOOKUP(Horizontal!$C275&amp;Horizontal!$B275&amp;Horizontal!AM$11,Vertical!$E:$O,AM$10,0))+0</f>
        <v>4.3499999999999996</v>
      </c>
      <c r="AN275" s="207">
        <f>(VLOOKUP(Horizontal!$C275&amp;Horizontal!$B275&amp;Horizontal!AN$11,Vertical!$E:$O,AN$10,0))+0</f>
        <v>17.239999999999998</v>
      </c>
      <c r="AO275" s="207">
        <f>(VLOOKUP(Horizontal!$C275&amp;Horizontal!$B275&amp;Horizontal!AO$11,Vertical!$E:$O,AO$10,0))+0</f>
        <v>36.67</v>
      </c>
      <c r="AP275" s="207">
        <f>(VLOOKUP(Horizontal!$C275&amp;Horizontal!$B275&amp;Horizontal!AP$11,Vertical!$E:$O,AP$10,0))+0</f>
        <v>50</v>
      </c>
      <c r="AQ275" s="209">
        <f>(VLOOKUP(Horizontal!$C275&amp;Horizontal!$B275&amp;Horizontal!AQ$11,Vertical!$E:$O,AQ$10,0))+0</f>
        <v>55.17</v>
      </c>
      <c r="AR275" s="210">
        <f>(VLOOKUP(Horizontal!$C275&amp;Horizontal!$B275&amp;Horizontal!AR$11,Vertical!$E:$O,AR$10,0))+0</f>
        <v>4.17</v>
      </c>
      <c r="AS275" s="207">
        <f>(VLOOKUP(Horizontal!$C275&amp;Horizontal!$B275&amp;Horizontal!AS$11,Vertical!$E:$O,AS$10,0))+0</f>
        <v>0</v>
      </c>
      <c r="AT275" s="207">
        <f>(VLOOKUP(Horizontal!$C275&amp;Horizontal!$B275&amp;Horizontal!AT$11,Vertical!$E:$O,AT$10,0))+0</f>
        <v>0</v>
      </c>
      <c r="AU275" s="207">
        <f>(VLOOKUP(Horizontal!$C275&amp;Horizontal!$B275&amp;Horizontal!AU$11,Vertical!$E:$O,AU$10,0))+0</f>
        <v>0</v>
      </c>
      <c r="AV275" s="207">
        <f>(VLOOKUP(Horizontal!$C275&amp;Horizontal!$B275&amp;Horizontal!AV$11,Vertical!$E:$O,AV$10,0))+0</f>
        <v>8.6999999999999993</v>
      </c>
      <c r="AW275" s="207">
        <f>(VLOOKUP(Horizontal!$C275&amp;Horizontal!$B275&amp;Horizontal!AW$11,Vertical!$E:$O,AW$10,0))+0</f>
        <v>31.03</v>
      </c>
      <c r="AX275" s="207">
        <f>(VLOOKUP(Horizontal!$C275&amp;Horizontal!$B275&amp;Horizontal!AX$11,Vertical!$E:$O,AX$10,0))+0</f>
        <v>30</v>
      </c>
      <c r="AY275" s="207">
        <f>(VLOOKUP(Horizontal!$C275&amp;Horizontal!$B275&amp;Horizontal!AY$11,Vertical!$E:$O,AY$10,0))+0</f>
        <v>30</v>
      </c>
      <c r="AZ275" s="209">
        <f>(VLOOKUP(Horizontal!$C275&amp;Horizontal!$B275&amp;Horizontal!AZ$11,Vertical!$E:$O,AZ$10,0))+0</f>
        <v>17.239999999999998</v>
      </c>
      <c r="BA275" s="208">
        <f>(VLOOKUP(Horizontal!$C275&amp;Horizontal!$B275&amp;Horizontal!BA$11,Vertical!$E:$O,BA$10,0))+0</f>
        <v>45.7</v>
      </c>
      <c r="BB275" s="210">
        <f>(VLOOKUP(Horizontal!$C275&amp;Horizontal!$B275&amp;Horizontal!BB$11,Vertical!$E:$O,BB$10,0))+0</f>
        <v>345.52</v>
      </c>
      <c r="BC275" s="207">
        <f>(VLOOKUP(Horizontal!$C275&amp;Horizontal!$B275&amp;Horizontal!BC$11,Vertical!$E:$O,BC$10,0))+0</f>
        <v>270.37</v>
      </c>
      <c r="BD275" s="207">
        <f>(VLOOKUP(Horizontal!$C275&amp;Horizontal!$B275&amp;Horizontal!BD$11,Vertical!$E:$O,BD$10,0))+0</f>
        <v>244.1</v>
      </c>
      <c r="BE275" s="207">
        <f>(VLOOKUP(Horizontal!$C275&amp;Horizontal!$B275&amp;Horizontal!BE$11,Vertical!$E:$O,BE$10,0))+0</f>
        <v>227.42</v>
      </c>
      <c r="BF275" s="207">
        <f>(VLOOKUP(Horizontal!$C275&amp;Horizontal!$B275&amp;Horizontal!BF$11,Vertical!$E:$O,BF$10,0))+0</f>
        <v>270.47000000000003</v>
      </c>
      <c r="BG275" s="207">
        <f>(VLOOKUP(Horizontal!$C275&amp;Horizontal!$B275&amp;Horizontal!BG$11,Vertical!$E:$O,BG$10,0))+0</f>
        <v>230.31</v>
      </c>
      <c r="BH275" s="207">
        <f>(VLOOKUP(Horizontal!$C275&amp;Horizontal!$B275&amp;Horizontal!BH$11,Vertical!$E:$O,BH$10,0))+0</f>
        <v>207.32</v>
      </c>
      <c r="BI275" s="207">
        <f>(VLOOKUP(Horizontal!$C275&amp;Horizontal!$B275&amp;Horizontal!BI$11,Vertical!$E:$O,BI$10,0))+0</f>
        <v>193.02</v>
      </c>
      <c r="BJ275" s="209">
        <f>(VLOOKUP(Horizontal!$C275&amp;Horizontal!$B275&amp;Horizontal!BJ$11,Vertical!$E:$O,BJ$10,0))+0</f>
        <v>186.33</v>
      </c>
      <c r="BK275" s="210">
        <f>(VLOOKUP(Horizontal!$C275&amp;Horizontal!$B275&amp;Horizontal!BK$11,Vertical!$E:$O,BK$10,0))+0</f>
        <v>53</v>
      </c>
      <c r="BL275" s="207">
        <f>(VLOOKUP(Horizontal!$C275&amp;Horizontal!$B275&amp;Horizontal!BL$11,Vertical!$E:$O,BL$10,0))+0</f>
        <v>50</v>
      </c>
      <c r="BM275" s="207">
        <f>(VLOOKUP(Horizontal!$C275&amp;Horizontal!$B275&amp;Horizontal!BM$11,Vertical!$E:$O,BM$10,0))+0</f>
        <v>47</v>
      </c>
      <c r="BN275" s="207">
        <f>(VLOOKUP(Horizontal!$C275&amp;Horizontal!$B275&amp;Horizontal!BN$11,Vertical!$E:$O,BN$10,0))+0</f>
        <v>42</v>
      </c>
      <c r="BO275" s="207">
        <f>(VLOOKUP(Horizontal!$C275&amp;Horizontal!$B275&amp;Horizontal!BO$11,Vertical!$E:$O,BO$10,0))+0</f>
        <v>43</v>
      </c>
      <c r="BP275" s="207">
        <f>(VLOOKUP(Horizontal!$C275&amp;Horizontal!$B275&amp;Horizontal!BP$11,Vertical!$E:$O,BP$10,0))+0</f>
        <v>37</v>
      </c>
      <c r="BQ275" s="207">
        <f>(VLOOKUP(Horizontal!$C275&amp;Horizontal!$B275&amp;Horizontal!BQ$11,Vertical!$E:$O,BQ$10,0))+0</f>
        <v>32</v>
      </c>
      <c r="BR275" s="207">
        <f>(VLOOKUP(Horizontal!$C275&amp;Horizontal!$B275&amp;Horizontal!BR$11,Vertical!$E:$O,BR$10,0))+0</f>
        <v>30</v>
      </c>
      <c r="BS275" s="209">
        <f>(VLOOKUP(Horizontal!$C275&amp;Horizontal!$B275&amp;Horizontal!BS$11,Vertical!$E:$O,BS$10,0))+0</f>
        <v>28</v>
      </c>
      <c r="BT275" s="210">
        <f>(VLOOKUP(Horizontal!$C275&amp;Horizontal!$B275&amp;Horizontal!BT$11,Vertical!$E:$O,BT$10,0))+0</f>
        <v>78.260000000000005</v>
      </c>
      <c r="BU275" s="207">
        <f>(VLOOKUP(Horizontal!$C275&amp;Horizontal!$B275&amp;Horizontal!BU$11,Vertical!$E:$O,BU$10,0))+0</f>
        <v>100</v>
      </c>
      <c r="BV275" s="207">
        <f>(VLOOKUP(Horizontal!$C275&amp;Horizontal!$B275&amp;Horizontal!BV$11,Vertical!$E:$O,BV$10,0))+0</f>
        <v>100</v>
      </c>
      <c r="BW275" s="207">
        <f>(VLOOKUP(Horizontal!$C275&amp;Horizontal!$B275&amp;Horizontal!BW$11,Vertical!$E:$O,BW$10,0))+0</f>
        <v>100</v>
      </c>
      <c r="BX275" s="207">
        <f>(VLOOKUP(Horizontal!$C275&amp;Horizontal!$B275&amp;Horizontal!BX$11,Vertical!$E:$O,BX$10,0))+0</f>
        <v>68</v>
      </c>
      <c r="BY275" s="207">
        <f>(VLOOKUP(Horizontal!$C275&amp;Horizontal!$B275&amp;Horizontal!BY$11,Vertical!$E:$O,BY$10,0))+0</f>
        <v>44</v>
      </c>
      <c r="BZ275" s="207">
        <f>(VLOOKUP(Horizontal!$C275&amp;Horizontal!$B275&amp;Horizontal!BZ$11,Vertical!$E:$O,BZ$10,0))+0</f>
        <v>28</v>
      </c>
      <c r="CA275" s="207">
        <f>(VLOOKUP(Horizontal!$C275&amp;Horizontal!$B275&amp;Horizontal!CA$11,Vertical!$E:$O,CA$10,0))+0</f>
        <v>33.33</v>
      </c>
      <c r="CB275" s="209">
        <f>(VLOOKUP(Horizontal!$C275&amp;Horizontal!$B275&amp;Horizontal!CB$11,Vertical!$E:$O,CB$10,0))+0</f>
        <v>41.67</v>
      </c>
      <c r="CC275" s="210">
        <f>(VLOOKUP(Horizontal!$C275&amp;Horizontal!$B275&amp;Horizontal!CC$11,Vertical!$E:$O,CC$10,0))+0</f>
        <v>4.3499999999999996</v>
      </c>
      <c r="CD275" s="207">
        <f>(VLOOKUP(Horizontal!$C275&amp;Horizontal!$B275&amp;Horizontal!CD$11,Vertical!$E:$O,CD$10,0))+0</f>
        <v>0</v>
      </c>
      <c r="CE275" s="207">
        <f>(VLOOKUP(Horizontal!$C275&amp;Horizontal!$B275&amp;Horizontal!CE$11,Vertical!$E:$O,CE$10,0))+0</f>
        <v>0</v>
      </c>
      <c r="CF275" s="207">
        <f>(VLOOKUP(Horizontal!$C275&amp;Horizontal!$B275&amp;Horizontal!CF$11,Vertical!$E:$O,CF$10,0))+0</f>
        <v>0</v>
      </c>
      <c r="CG275" s="207">
        <f>(VLOOKUP(Horizontal!$C275&amp;Horizontal!$B275&amp;Horizontal!CG$11,Vertical!$E:$O,CG$10,0))+0</f>
        <v>4</v>
      </c>
      <c r="CH275" s="207">
        <f>(VLOOKUP(Horizontal!$C275&amp;Horizontal!$B275&amp;Horizontal!CH$11,Vertical!$E:$O,CH$10,0))+0</f>
        <v>24</v>
      </c>
      <c r="CI275" s="207">
        <f>(VLOOKUP(Horizontal!$C275&amp;Horizontal!$B275&amp;Horizontal!CI$11,Vertical!$E:$O,CI$10,0))+0</f>
        <v>36</v>
      </c>
      <c r="CJ275" s="207">
        <f>(VLOOKUP(Horizontal!$C275&amp;Horizontal!$B275&amp;Horizontal!CJ$11,Vertical!$E:$O,CJ$10,0))+0</f>
        <v>29.17</v>
      </c>
      <c r="CK275" s="209">
        <f>(VLOOKUP(Horizontal!$C275&amp;Horizontal!$B275&amp;Horizontal!CK$11,Vertical!$E:$O,CK$10,0))+0</f>
        <v>29.17</v>
      </c>
      <c r="CL275" s="210">
        <f>(VLOOKUP(Horizontal!$C275&amp;Horizontal!$B275&amp;Horizontal!CL$11,Vertical!$E:$O,CL$10,0))+0</f>
        <v>17.39</v>
      </c>
      <c r="CM275" s="207">
        <f>(VLOOKUP(Horizontal!$C275&amp;Horizontal!$B275&amp;Horizontal!CM$11,Vertical!$E:$O,CM$10,0))+0</f>
        <v>0</v>
      </c>
      <c r="CN275" s="207">
        <f>(VLOOKUP(Horizontal!$C275&amp;Horizontal!$B275&amp;Horizontal!CN$11,Vertical!$E:$O,CN$10,0))+0</f>
        <v>0</v>
      </c>
      <c r="CO275" s="207">
        <f>(VLOOKUP(Horizontal!$C275&amp;Horizontal!$B275&amp;Horizontal!CO$11,Vertical!$E:$O,CO$10,0))+0</f>
        <v>0</v>
      </c>
      <c r="CP275" s="207">
        <f>(VLOOKUP(Horizontal!$C275&amp;Horizontal!$B275&amp;Horizontal!CP$11,Vertical!$E:$O,CP$10,0))+0</f>
        <v>28</v>
      </c>
      <c r="CQ275" s="207">
        <f>(VLOOKUP(Horizontal!$C275&amp;Horizontal!$B275&amp;Horizontal!CQ$11,Vertical!$E:$O,CQ$10,0))+0</f>
        <v>32</v>
      </c>
      <c r="CR275" s="207">
        <f>(VLOOKUP(Horizontal!$C275&amp;Horizontal!$B275&amp;Horizontal!CR$11,Vertical!$E:$O,CR$10,0))+0</f>
        <v>36</v>
      </c>
      <c r="CS275" s="207">
        <f>(VLOOKUP(Horizontal!$C275&amp;Horizontal!$B275&amp;Horizontal!CS$11,Vertical!$E:$O,CS$10,0))+0</f>
        <v>37.5</v>
      </c>
      <c r="CT275" s="207">
        <f>(VLOOKUP(Horizontal!$C275&amp;Horizontal!$B275&amp;Horizontal!CT$11,Vertical!$E:$O,CT$10,0))+0</f>
        <v>29.17</v>
      </c>
      <c r="CU275" s="150"/>
      <c r="CV275" s="211">
        <f t="shared" si="264"/>
        <v>49.06</v>
      </c>
      <c r="CW275" s="190">
        <f t="shared" si="265"/>
        <v>43.72</v>
      </c>
      <c r="CX275" s="190">
        <f t="shared" si="266"/>
        <v>43.16</v>
      </c>
      <c r="CY275" s="190">
        <f t="shared" si="267"/>
        <v>40.899999999999977</v>
      </c>
      <c r="CZ275" s="190">
        <f t="shared" si="268"/>
        <v>42.560000000000031</v>
      </c>
      <c r="DA275" s="190">
        <f t="shared" si="269"/>
        <v>39.960000000000008</v>
      </c>
      <c r="DB275" s="190">
        <f t="shared" si="270"/>
        <v>35.629999999999995</v>
      </c>
      <c r="DC275" s="190">
        <f t="shared" si="271"/>
        <v>34.070000000000022</v>
      </c>
      <c r="DD275" s="212">
        <f t="shared" si="272"/>
        <v>33.800000000000011</v>
      </c>
      <c r="DE275" s="9">
        <v>170</v>
      </c>
      <c r="DF275" s="212">
        <f t="shared" si="273"/>
        <v>-88.002789598108649</v>
      </c>
      <c r="DG275" s="264"/>
      <c r="DH275" s="265"/>
      <c r="DI275" s="265"/>
      <c r="DJ275" s="266"/>
      <c r="DK275" s="190">
        <v>361.62</v>
      </c>
      <c r="DL275" s="190">
        <v>361.62</v>
      </c>
      <c r="DM275" s="190">
        <v>361.62</v>
      </c>
      <c r="DN275" s="212">
        <v>361.62</v>
      </c>
      <c r="DO275" s="190">
        <v>368.51</v>
      </c>
      <c r="DP275" s="190">
        <v>368.51</v>
      </c>
      <c r="DQ275" s="190">
        <v>368.51</v>
      </c>
      <c r="DR275" s="212">
        <v>368.51</v>
      </c>
      <c r="DS275" s="150"/>
      <c r="DT275" s="190">
        <v>299</v>
      </c>
      <c r="DU275" s="190">
        <v>215</v>
      </c>
      <c r="DV275" s="190">
        <v>199</v>
      </c>
      <c r="DW275" s="190">
        <v>185</v>
      </c>
      <c r="DX275" s="190"/>
      <c r="DY275" s="190"/>
      <c r="DZ275" s="190"/>
      <c r="EA275" s="190"/>
      <c r="EB275" s="190"/>
      <c r="EC275" s="190"/>
      <c r="ED275" s="190">
        <v>222</v>
      </c>
      <c r="EE275" s="190">
        <v>192</v>
      </c>
      <c r="EF275" s="190">
        <v>172</v>
      </c>
      <c r="EG275" s="190">
        <v>159</v>
      </c>
      <c r="EH275" s="212">
        <v>150</v>
      </c>
      <c r="EI275" s="213"/>
      <c r="EJ275" s="211">
        <v>50</v>
      </c>
      <c r="EK275" s="190">
        <v>50</v>
      </c>
      <c r="EL275" s="190">
        <v>50</v>
      </c>
      <c r="EM275" s="190">
        <v>45</v>
      </c>
      <c r="EN275" s="190"/>
      <c r="EO275" s="190"/>
      <c r="EP275" s="190"/>
      <c r="EQ275" s="190"/>
      <c r="ER275" s="190"/>
      <c r="ES275" s="190"/>
      <c r="ET275" s="190">
        <v>45</v>
      </c>
      <c r="EU275" s="190">
        <v>35</v>
      </c>
      <c r="EV275" s="190">
        <v>35</v>
      </c>
      <c r="EW275" s="190">
        <v>35</v>
      </c>
      <c r="EX275" s="212">
        <v>35</v>
      </c>
      <c r="EY275" s="211"/>
      <c r="EZ275" s="75">
        <f t="shared" si="276"/>
        <v>-1.511907506834876E-2</v>
      </c>
      <c r="FA275" s="89">
        <f t="shared" si="228"/>
        <v>-0.1</v>
      </c>
      <c r="FB275" s="212"/>
      <c r="FC275" s="213">
        <f t="shared" si="250"/>
        <v>30</v>
      </c>
      <c r="FD275" s="213">
        <f t="shared" si="251"/>
        <v>30</v>
      </c>
      <c r="FE275" s="213">
        <f t="shared" si="252"/>
        <v>30</v>
      </c>
      <c r="FF275" s="213">
        <f t="shared" si="253"/>
        <v>25</v>
      </c>
      <c r="FG275" s="213"/>
      <c r="FH275" s="213"/>
      <c r="FI275" s="213"/>
      <c r="FJ275" s="213"/>
      <c r="FK275" s="213"/>
      <c r="FL275" s="213"/>
      <c r="FM275" s="213">
        <f t="shared" si="254"/>
        <v>25</v>
      </c>
      <c r="FN275" s="213">
        <f t="shared" si="255"/>
        <v>15</v>
      </c>
      <c r="FO275" s="213">
        <f t="shared" si="256"/>
        <v>15</v>
      </c>
      <c r="FP275" s="213">
        <f t="shared" si="257"/>
        <v>15</v>
      </c>
      <c r="FQ275" s="213">
        <f t="shared" si="258"/>
        <v>15</v>
      </c>
      <c r="FR275" s="213"/>
      <c r="FS275" s="211">
        <v>0</v>
      </c>
      <c r="FT275" s="190">
        <v>0</v>
      </c>
      <c r="FU275" s="190">
        <v>0</v>
      </c>
      <c r="FV275" s="190">
        <v>0</v>
      </c>
      <c r="FW275" s="190" t="s">
        <v>13</v>
      </c>
      <c r="FX275" s="190" t="s">
        <v>13</v>
      </c>
      <c r="FY275" s="190" t="s">
        <v>13</v>
      </c>
      <c r="FZ275" s="190" t="s">
        <v>13</v>
      </c>
      <c r="GA275" s="190" t="s">
        <v>13</v>
      </c>
      <c r="GB275" s="190" t="s">
        <v>13</v>
      </c>
      <c r="GC275" s="190">
        <v>0</v>
      </c>
      <c r="GD275" s="190">
        <v>0</v>
      </c>
      <c r="GE275" s="190">
        <v>0</v>
      </c>
      <c r="GF275" s="190">
        <v>0</v>
      </c>
      <c r="GG275" s="212">
        <v>0</v>
      </c>
    </row>
    <row r="276" spans="2:189">
      <c r="B276" s="33">
        <v>43844</v>
      </c>
      <c r="C276" s="30" t="s">
        <v>62</v>
      </c>
      <c r="D276" s="30">
        <v>2020</v>
      </c>
      <c r="E276" s="30" t="str">
        <f t="shared" ref="E276" si="277">D276&amp;C276</f>
        <v>2020S3</v>
      </c>
      <c r="F276" s="30" t="str">
        <f t="shared" si="133"/>
        <v>12020</v>
      </c>
      <c r="G276" s="208" t="str">
        <f>VLOOKUP(Horizontal!$C276&amp;Horizontal!$B276&amp;Horizontal!G$11,Vertical!$E:$O,G$10,0)</f>
        <v>-4,64</v>
      </c>
      <c r="H276" s="207">
        <f>(VLOOKUP(Horizontal!$C276&amp;Horizontal!$B276&amp;Horizontal!H$11,Vertical!$E:$O,H$10,0))+0</f>
        <v>319.56</v>
      </c>
      <c r="I276" s="207">
        <f>(VLOOKUP(Horizontal!$C276&amp;Horizontal!$B276&amp;Horizontal!I$11,Vertical!$E:$O,I$10,0))+0</f>
        <v>280.89999999999998</v>
      </c>
      <c r="J276" s="207">
        <f>(VLOOKUP(Horizontal!$C276&amp;Horizontal!$B276&amp;Horizontal!J$11,Vertical!$E:$O,J$10,0))+0</f>
        <v>247.36</v>
      </c>
      <c r="K276" s="207">
        <f>(VLOOKUP(Horizontal!$C276&amp;Horizontal!$B276&amp;Horizontal!K$11,Vertical!$E:$O,K$10,0))+0</f>
        <v>195.03</v>
      </c>
      <c r="L276" s="207">
        <f>(VLOOKUP(Horizontal!$C276&amp;Horizontal!$B276&amp;Horizontal!L$11,Vertical!$E:$O,L$10,0))+0</f>
        <v>235.34</v>
      </c>
      <c r="M276" s="207">
        <f>(VLOOKUP(Horizontal!$C276&amp;Horizontal!$B276&amp;Horizontal!M$11,Vertical!$E:$O,M$10,0))+0</f>
        <v>194.03</v>
      </c>
      <c r="N276" s="207">
        <f>(VLOOKUP(Horizontal!$C276&amp;Horizontal!$B276&amp;Horizontal!N$11,Vertical!$E:$O,N$10,0))+0</f>
        <v>173.64</v>
      </c>
      <c r="O276" s="207">
        <f>(VLOOKUP(Horizontal!$C276&amp;Horizontal!$B276&amp;Horizontal!O$11,Vertical!$E:$O,O$10,0))+0</f>
        <v>159.53</v>
      </c>
      <c r="P276" s="209">
        <f>(VLOOKUP(Horizontal!$C276&amp;Horizontal!$B276&amp;Horizontal!P$11,Vertical!$E:$O,P$10,0))+0</f>
        <v>152.97999999999999</v>
      </c>
      <c r="Q276" s="210">
        <f>(VLOOKUP(Horizontal!$C276&amp;Horizontal!$B276&amp;Horizontal!Q$11,Vertical!$E:$O,Q$10,0))+0</f>
        <v>62</v>
      </c>
      <c r="R276" s="207">
        <f>(VLOOKUP(Horizontal!$C276&amp;Horizontal!$B276&amp;Horizontal!R$11,Vertical!$E:$O,R$10,0))+0</f>
        <v>66</v>
      </c>
      <c r="S276" s="207">
        <f>(VLOOKUP(Horizontal!$C276&amp;Horizontal!$B276&amp;Horizontal!S$11,Vertical!$E:$O,S$10,0))+0</f>
        <v>64</v>
      </c>
      <c r="T276" s="207">
        <f>(VLOOKUP(Horizontal!$C276&amp;Horizontal!$B276&amp;Horizontal!T$11,Vertical!$E:$O,T$10,0))+0</f>
        <v>50</v>
      </c>
      <c r="U276" s="207">
        <f>(VLOOKUP(Horizontal!$C276&amp;Horizontal!$B276&amp;Horizontal!U$11,Vertical!$E:$O,U$10,0))+0</f>
        <v>53</v>
      </c>
      <c r="V276" s="207">
        <f>(VLOOKUP(Horizontal!$C276&amp;Horizontal!$B276&amp;Horizontal!V$11,Vertical!$E:$O,V$10,0))+0</f>
        <v>44</v>
      </c>
      <c r="W276" s="207">
        <f>(VLOOKUP(Horizontal!$C276&amp;Horizontal!$B276&amp;Horizontal!W$11,Vertical!$E:$O,W$10,0))+0</f>
        <v>38</v>
      </c>
      <c r="X276" s="207">
        <f>(VLOOKUP(Horizontal!$C276&amp;Horizontal!$B276&amp;Horizontal!X$11,Vertical!$E:$O,X$10,0))+0</f>
        <v>32</v>
      </c>
      <c r="Y276" s="209">
        <f>(VLOOKUP(Horizontal!$C276&amp;Horizontal!$B276&amp;Horizontal!Y$11,Vertical!$E:$O,Y$10,0))+0</f>
        <v>30</v>
      </c>
      <c r="Z276" s="210">
        <f>(VLOOKUP(Horizontal!$C276&amp;Horizontal!$B276&amp;Horizontal!Z$11,Vertical!$E:$O,Z$10,0))+0</f>
        <v>0</v>
      </c>
      <c r="AA276" s="207">
        <f>(VLOOKUP(Horizontal!$C276&amp;Horizontal!$B276&amp;Horizontal!AA$11,Vertical!$E:$O,AA$10,0))+0</f>
        <v>0</v>
      </c>
      <c r="AB276" s="207">
        <f>(VLOOKUP(Horizontal!$C276&amp;Horizontal!$B276&amp;Horizontal!AB$11,Vertical!$E:$O,AB$10,0))+0</f>
        <v>2.86</v>
      </c>
      <c r="AC276" s="207">
        <f>(VLOOKUP(Horizontal!$C276&amp;Horizontal!$B276&amp;Horizontal!AC$11,Vertical!$E:$O,AC$10,0))+0</f>
        <v>15.63</v>
      </c>
      <c r="AD276" s="207">
        <f>(VLOOKUP(Horizontal!$C276&amp;Horizontal!$B276&amp;Horizontal!AD$11,Vertical!$E:$O,AD$10,0))+0</f>
        <v>25</v>
      </c>
      <c r="AE276" s="207">
        <f>(VLOOKUP(Horizontal!$C276&amp;Horizontal!$B276&amp;Horizontal!AE$11,Vertical!$E:$O,AE$10,0))+0</f>
        <v>12.2</v>
      </c>
      <c r="AF276" s="207">
        <f>(VLOOKUP(Horizontal!$C276&amp;Horizontal!$B276&amp;Horizontal!AF$11,Vertical!$E:$O,AF$10,0))+0</f>
        <v>12.5</v>
      </c>
      <c r="AG276" s="207">
        <f>(VLOOKUP(Horizontal!$C276&amp;Horizontal!$B276&amp;Horizontal!AG$11,Vertical!$E:$O,AG$10,0))+0</f>
        <v>13.51</v>
      </c>
      <c r="AH276" s="209">
        <f>(VLOOKUP(Horizontal!$C276&amp;Horizontal!$B276&amp;Horizontal!AH$11,Vertical!$E:$O,AH$10,0))+0</f>
        <v>15.79</v>
      </c>
      <c r="AI276" s="210">
        <f>(VLOOKUP(Horizontal!$C276&amp;Horizontal!$B276&amp;Horizontal!AI$11,Vertical!$E:$O,AI$10,0))+0</f>
        <v>0</v>
      </c>
      <c r="AJ276" s="207">
        <f>(VLOOKUP(Horizontal!$C276&amp;Horizontal!$B276&amp;Horizontal!AJ$11,Vertical!$E:$O,AJ$10,0))+0</f>
        <v>0</v>
      </c>
      <c r="AK276" s="207">
        <f>(VLOOKUP(Horizontal!$C276&amp;Horizontal!$B276&amp;Horizontal!AK$11,Vertical!$E:$O,AK$10,0))+0</f>
        <v>0</v>
      </c>
      <c r="AL276" s="207">
        <f>(VLOOKUP(Horizontal!$C276&amp;Horizontal!$B276&amp;Horizontal!AL$11,Vertical!$E:$O,AL$10,0))+0</f>
        <v>3.13</v>
      </c>
      <c r="AM276" s="207">
        <f>(VLOOKUP(Horizontal!$C276&amp;Horizontal!$B276&amp;Horizontal!AM$11,Vertical!$E:$O,AM$10,0))+0</f>
        <v>0</v>
      </c>
      <c r="AN276" s="207">
        <f>(VLOOKUP(Horizontal!$C276&amp;Horizontal!$B276&amp;Horizontal!AN$11,Vertical!$E:$O,AN$10,0))+0</f>
        <v>21.95</v>
      </c>
      <c r="AO276" s="207">
        <f>(VLOOKUP(Horizontal!$C276&amp;Horizontal!$B276&amp;Horizontal!AO$11,Vertical!$E:$O,AO$10,0))+0</f>
        <v>35</v>
      </c>
      <c r="AP276" s="207">
        <f>(VLOOKUP(Horizontal!$C276&amp;Horizontal!$B276&amp;Horizontal!AP$11,Vertical!$E:$O,AP$10,0))+0</f>
        <v>51.35</v>
      </c>
      <c r="AQ276" s="209">
        <f>(VLOOKUP(Horizontal!$C276&amp;Horizontal!$B276&amp;Horizontal!AQ$11,Vertical!$E:$O,AQ$10,0))+0</f>
        <v>52.63</v>
      </c>
      <c r="AR276" s="210">
        <f>(VLOOKUP(Horizontal!$C276&amp;Horizontal!$B276&amp;Horizontal!AR$11,Vertical!$E:$O,AR$10,0))+0</f>
        <v>100</v>
      </c>
      <c r="AS276" s="207">
        <f>(VLOOKUP(Horizontal!$C276&amp;Horizontal!$B276&amp;Horizontal!AS$11,Vertical!$E:$O,AS$10,0))+0</f>
        <v>100</v>
      </c>
      <c r="AT276" s="207">
        <f>(VLOOKUP(Horizontal!$C276&amp;Horizontal!$B276&amp;Horizontal!AT$11,Vertical!$E:$O,AT$10,0))+0</f>
        <v>97.14</v>
      </c>
      <c r="AU276" s="207">
        <f>(VLOOKUP(Horizontal!$C276&amp;Horizontal!$B276&amp;Horizontal!AU$11,Vertical!$E:$O,AU$10,0))+0</f>
        <v>81.25</v>
      </c>
      <c r="AV276" s="207">
        <f>(VLOOKUP(Horizontal!$C276&amp;Horizontal!$B276&amp;Horizontal!AV$11,Vertical!$E:$O,AV$10,0))+0</f>
        <v>75</v>
      </c>
      <c r="AW276" s="207">
        <f>(VLOOKUP(Horizontal!$C276&amp;Horizontal!$B276&amp;Horizontal!AW$11,Vertical!$E:$O,AW$10,0))+0</f>
        <v>65.849999999999994</v>
      </c>
      <c r="AX276" s="207">
        <f>(VLOOKUP(Horizontal!$C276&amp;Horizontal!$B276&amp;Horizontal!AX$11,Vertical!$E:$O,AX$10,0))+0</f>
        <v>52.5</v>
      </c>
      <c r="AY276" s="207">
        <f>(VLOOKUP(Horizontal!$C276&amp;Horizontal!$B276&amp;Horizontal!AY$11,Vertical!$E:$O,AY$10,0))+0</f>
        <v>35.14</v>
      </c>
      <c r="AZ276" s="209">
        <f>(VLOOKUP(Horizontal!$C276&amp;Horizontal!$B276&amp;Horizontal!AZ$11,Vertical!$E:$O,AZ$10,0))+0</f>
        <v>31.58</v>
      </c>
      <c r="BA276" s="208">
        <f>(VLOOKUP(Horizontal!$C276&amp;Horizontal!$B276&amp;Horizontal!BA$11,Vertical!$E:$O,BA$10,0))+0</f>
        <v>45.47</v>
      </c>
      <c r="BB276" s="210">
        <f>(VLOOKUP(Horizontal!$C276&amp;Horizontal!$B276&amp;Horizontal!BB$11,Vertical!$E:$O,BB$10,0))+0</f>
        <v>364.64</v>
      </c>
      <c r="BC276" s="207">
        <f>(VLOOKUP(Horizontal!$C276&amp;Horizontal!$B276&amp;Horizontal!BC$11,Vertical!$E:$O,BC$10,0))+0</f>
        <v>324.55</v>
      </c>
      <c r="BD276" s="207">
        <f>(VLOOKUP(Horizontal!$C276&amp;Horizontal!$B276&amp;Horizontal!BD$11,Vertical!$E:$O,BD$10,0))+0</f>
        <v>292.12</v>
      </c>
      <c r="BE276" s="207">
        <f>(VLOOKUP(Horizontal!$C276&amp;Horizontal!$B276&amp;Horizontal!BE$11,Vertical!$E:$O,BE$10,0))+0</f>
        <v>236.77</v>
      </c>
      <c r="BF276" s="207">
        <f>(VLOOKUP(Horizontal!$C276&amp;Horizontal!$B276&amp;Horizontal!BF$11,Vertical!$E:$O,BF$10,0))+0</f>
        <v>278.55</v>
      </c>
      <c r="BG276" s="207">
        <f>(VLOOKUP(Horizontal!$C276&amp;Horizontal!$B276&amp;Horizontal!BG$11,Vertical!$E:$O,BG$10,0))+0</f>
        <v>234.03</v>
      </c>
      <c r="BH276" s="207">
        <f>(VLOOKUP(Horizontal!$C276&amp;Horizontal!$B276&amp;Horizontal!BH$11,Vertical!$E:$O,BH$10,0))+0</f>
        <v>209.94</v>
      </c>
      <c r="BI276" s="207">
        <f>(VLOOKUP(Horizontal!$C276&amp;Horizontal!$B276&amp;Horizontal!BI$11,Vertical!$E:$O,BI$10,0))+0</f>
        <v>195.01</v>
      </c>
      <c r="BJ276" s="209">
        <f>(VLOOKUP(Horizontal!$C276&amp;Horizontal!$B276&amp;Horizontal!BJ$11,Vertical!$E:$O,BJ$10,0))+0</f>
        <v>186.71</v>
      </c>
      <c r="BK276" s="210">
        <f>(VLOOKUP(Horizontal!$C276&amp;Horizontal!$B276&amp;Horizontal!BK$11,Vertical!$E:$O,BK$10,0))+0</f>
        <v>57</v>
      </c>
      <c r="BL276" s="207">
        <f>(VLOOKUP(Horizontal!$C276&amp;Horizontal!$B276&amp;Horizontal!BL$11,Vertical!$E:$O,BL$10,0))+0</f>
        <v>53</v>
      </c>
      <c r="BM276" s="207">
        <f>(VLOOKUP(Horizontal!$C276&amp;Horizontal!$B276&amp;Horizontal!BM$11,Vertical!$E:$O,BM$10,0))+0</f>
        <v>50</v>
      </c>
      <c r="BN276" s="207">
        <f>(VLOOKUP(Horizontal!$C276&amp;Horizontal!$B276&amp;Horizontal!BN$11,Vertical!$E:$O,BN$10,0))+0</f>
        <v>47</v>
      </c>
      <c r="BO276" s="207">
        <f>(VLOOKUP(Horizontal!$C276&amp;Horizontal!$B276&amp;Horizontal!BO$11,Vertical!$E:$O,BO$10,0))+0</f>
        <v>49</v>
      </c>
      <c r="BP276" s="207">
        <f>(VLOOKUP(Horizontal!$C276&amp;Horizontal!$B276&amp;Horizontal!BP$11,Vertical!$E:$O,BP$10,0))+0</f>
        <v>41</v>
      </c>
      <c r="BQ276" s="207">
        <f>(VLOOKUP(Horizontal!$C276&amp;Horizontal!$B276&amp;Horizontal!BQ$11,Vertical!$E:$O,BQ$10,0))+0</f>
        <v>37</v>
      </c>
      <c r="BR276" s="207">
        <f>(VLOOKUP(Horizontal!$C276&amp;Horizontal!$B276&amp;Horizontal!BR$11,Vertical!$E:$O,BR$10,0))+0</f>
        <v>32</v>
      </c>
      <c r="BS276" s="209">
        <f>(VLOOKUP(Horizontal!$C276&amp;Horizontal!$B276&amp;Horizontal!BS$11,Vertical!$E:$O,BS$10,0))+0</f>
        <v>28</v>
      </c>
      <c r="BT276" s="210">
        <f>(VLOOKUP(Horizontal!$C276&amp;Horizontal!$B276&amp;Horizontal!BT$11,Vertical!$E:$O,BT$10,0))+0</f>
        <v>3.45</v>
      </c>
      <c r="BU276" s="207">
        <f>(VLOOKUP(Horizontal!$C276&amp;Horizontal!$B276&amp;Horizontal!BU$11,Vertical!$E:$O,BU$10,0))+0</f>
        <v>3.57</v>
      </c>
      <c r="BV276" s="207">
        <f>(VLOOKUP(Horizontal!$C276&amp;Horizontal!$B276&amp;Horizontal!BV$11,Vertical!$E:$O,BV$10,0))+0</f>
        <v>3.57</v>
      </c>
      <c r="BW276" s="207">
        <f>(VLOOKUP(Horizontal!$C276&amp;Horizontal!$B276&amp;Horizontal!BW$11,Vertical!$E:$O,BW$10,0))+0</f>
        <v>23.33</v>
      </c>
      <c r="BX276" s="207">
        <f>(VLOOKUP(Horizontal!$C276&amp;Horizontal!$B276&amp;Horizontal!BX$11,Vertical!$E:$O,BX$10,0))+0</f>
        <v>19.23</v>
      </c>
      <c r="BY276" s="207">
        <f>(VLOOKUP(Horizontal!$C276&amp;Horizontal!$B276&amp;Horizontal!BY$11,Vertical!$E:$O,BY$10,0))+0</f>
        <v>12.5</v>
      </c>
      <c r="BZ276" s="207">
        <f>(VLOOKUP(Horizontal!$C276&amp;Horizontal!$B276&amp;Horizontal!BZ$11,Vertical!$E:$O,BZ$10,0))+0</f>
        <v>15.63</v>
      </c>
      <c r="CA276" s="207">
        <f>(VLOOKUP(Horizontal!$C276&amp;Horizontal!$B276&amp;Horizontal!CA$11,Vertical!$E:$O,CA$10,0))+0</f>
        <v>27.27</v>
      </c>
      <c r="CB276" s="209">
        <f>(VLOOKUP(Horizontal!$C276&amp;Horizontal!$B276&amp;Horizontal!CB$11,Vertical!$E:$O,CB$10,0))+0</f>
        <v>18.75</v>
      </c>
      <c r="CC276" s="210">
        <f>(VLOOKUP(Horizontal!$C276&amp;Horizontal!$B276&amp;Horizontal!CC$11,Vertical!$E:$O,CC$10,0))+0</f>
        <v>3.45</v>
      </c>
      <c r="CD276" s="207">
        <f>(VLOOKUP(Horizontal!$C276&amp;Horizontal!$B276&amp;Horizontal!CD$11,Vertical!$E:$O,CD$10,0))+0</f>
        <v>3.57</v>
      </c>
      <c r="CE276" s="207">
        <f>(VLOOKUP(Horizontal!$C276&amp;Horizontal!$B276&amp;Horizontal!CE$11,Vertical!$E:$O,CE$10,0))+0</f>
        <v>3.57</v>
      </c>
      <c r="CF276" s="207">
        <f>(VLOOKUP(Horizontal!$C276&amp;Horizontal!$B276&amp;Horizontal!CF$11,Vertical!$E:$O,CF$10,0))+0</f>
        <v>10</v>
      </c>
      <c r="CG276" s="207">
        <f>(VLOOKUP(Horizontal!$C276&amp;Horizontal!$B276&amp;Horizontal!CG$11,Vertical!$E:$O,CG$10,0))+0</f>
        <v>7.69</v>
      </c>
      <c r="CH276" s="207">
        <f>(VLOOKUP(Horizontal!$C276&amp;Horizontal!$B276&amp;Horizontal!CH$11,Vertical!$E:$O,CH$10,0))+0</f>
        <v>18.75</v>
      </c>
      <c r="CI276" s="207">
        <f>(VLOOKUP(Horizontal!$C276&amp;Horizontal!$B276&amp;Horizontal!CI$11,Vertical!$E:$O,CI$10,0))+0</f>
        <v>34.380000000000003</v>
      </c>
      <c r="CJ276" s="207">
        <f>(VLOOKUP(Horizontal!$C276&amp;Horizontal!$B276&amp;Horizontal!CJ$11,Vertical!$E:$O,CJ$10,0))+0</f>
        <v>27.27</v>
      </c>
      <c r="CK276" s="209">
        <f>(VLOOKUP(Horizontal!$C276&amp;Horizontal!$B276&amp;Horizontal!CK$11,Vertical!$E:$O,CK$10,0))+0</f>
        <v>37.5</v>
      </c>
      <c r="CL276" s="210">
        <f>(VLOOKUP(Horizontal!$C276&amp;Horizontal!$B276&amp;Horizontal!CL$11,Vertical!$E:$O,CL$10,0))+0</f>
        <v>93.1</v>
      </c>
      <c r="CM276" s="207">
        <f>(VLOOKUP(Horizontal!$C276&amp;Horizontal!$B276&amp;Horizontal!CM$11,Vertical!$E:$O,CM$10,0))+0</f>
        <v>92.86</v>
      </c>
      <c r="CN276" s="207">
        <f>(VLOOKUP(Horizontal!$C276&amp;Horizontal!$B276&amp;Horizontal!CN$11,Vertical!$E:$O,CN$10,0))+0</f>
        <v>92.86</v>
      </c>
      <c r="CO276" s="207">
        <f>(VLOOKUP(Horizontal!$C276&amp;Horizontal!$B276&amp;Horizontal!CO$11,Vertical!$E:$O,CO$10,0))+0</f>
        <v>66.67</v>
      </c>
      <c r="CP276" s="207">
        <f>(VLOOKUP(Horizontal!$C276&amp;Horizontal!$B276&amp;Horizontal!CP$11,Vertical!$E:$O,CP$10,0))+0</f>
        <v>73.08</v>
      </c>
      <c r="CQ276" s="207">
        <f>(VLOOKUP(Horizontal!$C276&amp;Horizontal!$B276&amp;Horizontal!CQ$11,Vertical!$E:$O,CQ$10,0))+0</f>
        <v>68.75</v>
      </c>
      <c r="CR276" s="207">
        <f>(VLOOKUP(Horizontal!$C276&amp;Horizontal!$B276&amp;Horizontal!CR$11,Vertical!$E:$O,CR$10,0))+0</f>
        <v>50</v>
      </c>
      <c r="CS276" s="207">
        <f>(VLOOKUP(Horizontal!$C276&amp;Horizontal!$B276&amp;Horizontal!CS$11,Vertical!$E:$O,CS$10,0))+0</f>
        <v>45.45</v>
      </c>
      <c r="CT276" s="207">
        <f>(VLOOKUP(Horizontal!$C276&amp;Horizontal!$B276&amp;Horizontal!CT$11,Vertical!$E:$O,CT$10,0))+0</f>
        <v>43.75</v>
      </c>
      <c r="CU276" s="150"/>
      <c r="CV276" s="211">
        <f t="shared" si="264"/>
        <v>45.079999999999984</v>
      </c>
      <c r="CW276" s="190">
        <f t="shared" si="265"/>
        <v>43.650000000000034</v>
      </c>
      <c r="CX276" s="190">
        <f t="shared" si="266"/>
        <v>44.759999999999991</v>
      </c>
      <c r="CY276" s="190">
        <f t="shared" si="267"/>
        <v>41.740000000000009</v>
      </c>
      <c r="CZ276" s="190">
        <f t="shared" si="268"/>
        <v>43.210000000000008</v>
      </c>
      <c r="DA276" s="190">
        <f t="shared" si="269"/>
        <v>40</v>
      </c>
      <c r="DB276" s="190">
        <f t="shared" si="270"/>
        <v>36.300000000000011</v>
      </c>
      <c r="DC276" s="190">
        <f t="shared" si="271"/>
        <v>35.47999999999999</v>
      </c>
      <c r="DD276" s="212">
        <f t="shared" si="272"/>
        <v>33.730000000000018</v>
      </c>
      <c r="DE276" s="9">
        <v>170</v>
      </c>
      <c r="DF276" s="212">
        <f t="shared" si="273"/>
        <v>-111.10278959810867</v>
      </c>
      <c r="DG276" s="264"/>
      <c r="DH276" s="265"/>
      <c r="DI276" s="265"/>
      <c r="DJ276" s="266"/>
      <c r="DK276" s="190">
        <v>263.04000000000002</v>
      </c>
      <c r="DL276" s="190">
        <v>263.04000000000002</v>
      </c>
      <c r="DM276" s="190">
        <v>263.04000000000002</v>
      </c>
      <c r="DN276" s="212">
        <v>263.04000000000002</v>
      </c>
      <c r="DO276" s="190">
        <v>268.32</v>
      </c>
      <c r="DP276" s="190">
        <v>268.32</v>
      </c>
      <c r="DQ276" s="190">
        <v>268.32</v>
      </c>
      <c r="DR276" s="212">
        <v>268.32</v>
      </c>
      <c r="DS276" s="150"/>
      <c r="DT276" s="190">
        <v>323</v>
      </c>
      <c r="DU276" s="190">
        <v>283</v>
      </c>
      <c r="DV276" s="190">
        <v>249</v>
      </c>
      <c r="DW276" s="190">
        <v>196</v>
      </c>
      <c r="DX276" s="190"/>
      <c r="DY276" s="190"/>
      <c r="DZ276" s="190"/>
      <c r="EA276" s="190"/>
      <c r="EB276" s="190"/>
      <c r="EC276" s="190"/>
      <c r="ED276" s="190">
        <v>234</v>
      </c>
      <c r="EE276" s="190">
        <v>205</v>
      </c>
      <c r="EF276" s="190">
        <v>176</v>
      </c>
      <c r="EG276" s="190">
        <v>158</v>
      </c>
      <c r="EH276" s="212">
        <v>150</v>
      </c>
      <c r="EI276" s="213"/>
      <c r="EJ276" s="211">
        <v>50</v>
      </c>
      <c r="EK276" s="190">
        <v>50</v>
      </c>
      <c r="EL276" s="190">
        <v>50</v>
      </c>
      <c r="EM276" s="190">
        <v>47</v>
      </c>
      <c r="EN276" s="190"/>
      <c r="EO276" s="190"/>
      <c r="EP276" s="190"/>
      <c r="EQ276" s="190"/>
      <c r="ER276" s="190"/>
      <c r="ES276" s="190"/>
      <c r="ET276" s="190">
        <v>47</v>
      </c>
      <c r="EU276" s="190">
        <v>35</v>
      </c>
      <c r="EV276" s="190">
        <v>35</v>
      </c>
      <c r="EW276" s="190">
        <v>35</v>
      </c>
      <c r="EX276" s="212">
        <v>35</v>
      </c>
      <c r="EY276" s="211"/>
      <c r="EZ276" s="75">
        <f t="shared" si="276"/>
        <v>-1.4161884995727018E-2</v>
      </c>
      <c r="FA276" s="89">
        <f t="shared" si="228"/>
        <v>-0.1</v>
      </c>
      <c r="FB276" s="212"/>
      <c r="FC276" s="213">
        <f t="shared" si="250"/>
        <v>30</v>
      </c>
      <c r="FD276" s="213">
        <f t="shared" si="251"/>
        <v>30</v>
      </c>
      <c r="FE276" s="213">
        <f t="shared" si="252"/>
        <v>30</v>
      </c>
      <c r="FF276" s="213">
        <f t="shared" si="253"/>
        <v>27</v>
      </c>
      <c r="FG276" s="213"/>
      <c r="FH276" s="213"/>
      <c r="FI276" s="213"/>
      <c r="FJ276" s="213"/>
      <c r="FK276" s="213"/>
      <c r="FL276" s="213"/>
      <c r="FM276" s="213">
        <f t="shared" si="254"/>
        <v>27</v>
      </c>
      <c r="FN276" s="213">
        <f t="shared" si="255"/>
        <v>15</v>
      </c>
      <c r="FO276" s="213">
        <f t="shared" si="256"/>
        <v>15</v>
      </c>
      <c r="FP276" s="213">
        <f t="shared" si="257"/>
        <v>15</v>
      </c>
      <c r="FQ276" s="213">
        <f t="shared" si="258"/>
        <v>15</v>
      </c>
      <c r="FR276" s="213"/>
      <c r="FS276" s="211">
        <v>0</v>
      </c>
      <c r="FT276" s="190">
        <v>0</v>
      </c>
      <c r="FU276" s="190">
        <v>0</v>
      </c>
      <c r="FV276" s="190">
        <v>0</v>
      </c>
      <c r="FW276" s="190" t="s">
        <v>13</v>
      </c>
      <c r="FX276" s="190" t="s">
        <v>13</v>
      </c>
      <c r="FY276" s="190" t="s">
        <v>13</v>
      </c>
      <c r="FZ276" s="190" t="s">
        <v>13</v>
      </c>
      <c r="GA276" s="190" t="s">
        <v>13</v>
      </c>
      <c r="GB276" s="190" t="s">
        <v>13</v>
      </c>
      <c r="GC276" s="190">
        <v>0</v>
      </c>
      <c r="GD276" s="190">
        <v>0</v>
      </c>
      <c r="GE276" s="190">
        <v>0</v>
      </c>
      <c r="GF276" s="190">
        <v>0</v>
      </c>
      <c r="GG276" s="212">
        <v>0</v>
      </c>
    </row>
    <row r="277" spans="2:189">
      <c r="B277" s="33">
        <v>43851</v>
      </c>
      <c r="C277" s="30" t="s">
        <v>61</v>
      </c>
      <c r="D277" s="30">
        <v>2020</v>
      </c>
      <c r="E277" s="30" t="str">
        <f t="shared" ref="E277" si="278">D277&amp;C277</f>
        <v>2020S4</v>
      </c>
      <c r="F277" s="30" t="str">
        <f t="shared" si="133"/>
        <v>12020</v>
      </c>
      <c r="G277" s="208" t="str">
        <f>VLOOKUP(Horizontal!$C277&amp;Horizontal!$B277&amp;Horizontal!G$11,Vertical!$E:$O,G$10,0)</f>
        <v>-5,18</v>
      </c>
      <c r="H277" s="207">
        <f>(VLOOKUP(Horizontal!$C277&amp;Horizontal!$B277&amp;Horizontal!H$11,Vertical!$E:$O,H$10,0))+0</f>
        <v>321.81</v>
      </c>
      <c r="I277" s="207">
        <f>(VLOOKUP(Horizontal!$C277&amp;Horizontal!$B277&amp;Horizontal!I$11,Vertical!$E:$O,I$10,0))+0</f>
        <v>231.98</v>
      </c>
      <c r="J277" s="207">
        <f>(VLOOKUP(Horizontal!$C277&amp;Horizontal!$B277&amp;Horizontal!J$11,Vertical!$E:$O,J$10,0))+0</f>
        <v>211.67</v>
      </c>
      <c r="K277" s="207">
        <f>(VLOOKUP(Horizontal!$C277&amp;Horizontal!$B277&amp;Horizontal!K$11,Vertical!$E:$O,K$10,0))+0</f>
        <v>175.07</v>
      </c>
      <c r="L277" s="207">
        <f>(VLOOKUP(Horizontal!$C277&amp;Horizontal!$B277&amp;Horizontal!L$11,Vertical!$E:$O,L$10,0))+0</f>
        <v>230.88</v>
      </c>
      <c r="M277" s="207">
        <f>(VLOOKUP(Horizontal!$C277&amp;Horizontal!$B277&amp;Horizontal!M$11,Vertical!$E:$O,M$10,0))+0</f>
        <v>195.03</v>
      </c>
      <c r="N277" s="207">
        <f>(VLOOKUP(Horizontal!$C277&amp;Horizontal!$B277&amp;Horizontal!N$11,Vertical!$E:$O,N$10,0))+0</f>
        <v>173.57</v>
      </c>
      <c r="O277" s="207">
        <f>(VLOOKUP(Horizontal!$C277&amp;Horizontal!$B277&amp;Horizontal!O$11,Vertical!$E:$O,O$10,0))+0</f>
        <v>159.99</v>
      </c>
      <c r="P277" s="209">
        <f>(VLOOKUP(Horizontal!$C277&amp;Horizontal!$B277&amp;Horizontal!P$11,Vertical!$E:$O,P$10,0))+0</f>
        <v>152.85</v>
      </c>
      <c r="Q277" s="210">
        <f>(VLOOKUP(Horizontal!$C277&amp;Horizontal!$B277&amp;Horizontal!Q$11,Vertical!$E:$O,Q$10,0))+0</f>
        <v>63</v>
      </c>
      <c r="R277" s="207">
        <f>(VLOOKUP(Horizontal!$C277&amp;Horizontal!$B277&amp;Horizontal!R$11,Vertical!$E:$O,R$10,0))+0</f>
        <v>72</v>
      </c>
      <c r="S277" s="207">
        <f>(VLOOKUP(Horizontal!$C277&amp;Horizontal!$B277&amp;Horizontal!S$11,Vertical!$E:$O,S$10,0))+0</f>
        <v>68</v>
      </c>
      <c r="T277" s="207">
        <f>(VLOOKUP(Horizontal!$C277&amp;Horizontal!$B277&amp;Horizontal!T$11,Vertical!$E:$O,T$10,0))+0</f>
        <v>55</v>
      </c>
      <c r="U277" s="207">
        <f>(VLOOKUP(Horizontal!$C277&amp;Horizontal!$B277&amp;Horizontal!U$11,Vertical!$E:$O,U$10,0))+0</f>
        <v>48</v>
      </c>
      <c r="V277" s="207">
        <f>(VLOOKUP(Horizontal!$C277&amp;Horizontal!$B277&amp;Horizontal!V$11,Vertical!$E:$O,V$10,0))+0</f>
        <v>41</v>
      </c>
      <c r="W277" s="207">
        <f>(VLOOKUP(Horizontal!$C277&amp;Horizontal!$B277&amp;Horizontal!W$11,Vertical!$E:$O,W$10,0))+0</f>
        <v>32</v>
      </c>
      <c r="X277" s="207">
        <f>(VLOOKUP(Horizontal!$C277&amp;Horizontal!$B277&amp;Horizontal!X$11,Vertical!$E:$O,X$10,0))+0</f>
        <v>24</v>
      </c>
      <c r="Y277" s="209">
        <f>(VLOOKUP(Horizontal!$C277&amp;Horizontal!$B277&amp;Horizontal!Y$11,Vertical!$E:$O,Y$10,0))+0</f>
        <v>22</v>
      </c>
      <c r="Z277" s="210">
        <f>(VLOOKUP(Horizontal!$C277&amp;Horizontal!$B277&amp;Horizontal!Z$11,Vertical!$E:$O,Z$10,0))+0</f>
        <v>6.45</v>
      </c>
      <c r="AA277" s="207">
        <f>(VLOOKUP(Horizontal!$C277&amp;Horizontal!$B277&amp;Horizontal!AA$11,Vertical!$E:$O,AA$10,0))+0</f>
        <v>96.15</v>
      </c>
      <c r="AB277" s="207">
        <f>(VLOOKUP(Horizontal!$C277&amp;Horizontal!$B277&amp;Horizontal!AB$11,Vertical!$E:$O,AB$10,0))+0</f>
        <v>96.67</v>
      </c>
      <c r="AC277" s="207">
        <f>(VLOOKUP(Horizontal!$C277&amp;Horizontal!$B277&amp;Horizontal!AC$11,Vertical!$E:$O,AC$10,0))+0</f>
        <v>96.77</v>
      </c>
      <c r="AD277" s="207">
        <f>(VLOOKUP(Horizontal!$C277&amp;Horizontal!$B277&amp;Horizontal!AD$11,Vertical!$E:$O,AD$10,0))+0</f>
        <v>70.97</v>
      </c>
      <c r="AE277" s="207">
        <f>(VLOOKUP(Horizontal!$C277&amp;Horizontal!$B277&amp;Horizontal!AE$11,Vertical!$E:$O,AE$10,0))+0</f>
        <v>18.18</v>
      </c>
      <c r="AF277" s="207">
        <f>(VLOOKUP(Horizontal!$C277&amp;Horizontal!$B277&amp;Horizontal!AF$11,Vertical!$E:$O,AF$10,0))+0</f>
        <v>14.71</v>
      </c>
      <c r="AG277" s="207">
        <f>(VLOOKUP(Horizontal!$C277&amp;Horizontal!$B277&amp;Horizontal!AG$11,Vertical!$E:$O,AG$10,0))+0</f>
        <v>18.18</v>
      </c>
      <c r="AH277" s="209">
        <f>(VLOOKUP(Horizontal!$C277&amp;Horizontal!$B277&amp;Horizontal!AH$11,Vertical!$E:$O,AH$10,0))+0</f>
        <v>21.21</v>
      </c>
      <c r="AI277" s="210">
        <f>(VLOOKUP(Horizontal!$C277&amp;Horizontal!$B277&amp;Horizontal!AI$11,Vertical!$E:$O,AI$10,0))+0</f>
        <v>6.45</v>
      </c>
      <c r="AJ277" s="207">
        <f>(VLOOKUP(Horizontal!$C277&amp;Horizontal!$B277&amp;Horizontal!AJ$11,Vertical!$E:$O,AJ$10,0))+0</f>
        <v>0</v>
      </c>
      <c r="AK277" s="207">
        <f>(VLOOKUP(Horizontal!$C277&amp;Horizontal!$B277&amp;Horizontal!AK$11,Vertical!$E:$O,AK$10,0))+0</f>
        <v>0</v>
      </c>
      <c r="AL277" s="207">
        <f>(VLOOKUP(Horizontal!$C277&amp;Horizontal!$B277&amp;Horizontal!AL$11,Vertical!$E:$O,AL$10,0))+0</f>
        <v>3.23</v>
      </c>
      <c r="AM277" s="207">
        <f>(VLOOKUP(Horizontal!$C277&amp;Horizontal!$B277&amp;Horizontal!AM$11,Vertical!$E:$O,AM$10,0))+0</f>
        <v>0</v>
      </c>
      <c r="AN277" s="207">
        <f>(VLOOKUP(Horizontal!$C277&amp;Horizontal!$B277&amp;Horizontal!AN$11,Vertical!$E:$O,AN$10,0))+0</f>
        <v>30.3</v>
      </c>
      <c r="AO277" s="207">
        <f>(VLOOKUP(Horizontal!$C277&amp;Horizontal!$B277&amp;Horizontal!AO$11,Vertical!$E:$O,AO$10,0))+0</f>
        <v>38.24</v>
      </c>
      <c r="AP277" s="207">
        <f>(VLOOKUP(Horizontal!$C277&amp;Horizontal!$B277&amp;Horizontal!AP$11,Vertical!$E:$O,AP$10,0))+0</f>
        <v>30.3</v>
      </c>
      <c r="AQ277" s="209">
        <f>(VLOOKUP(Horizontal!$C277&amp;Horizontal!$B277&amp;Horizontal!AQ$11,Vertical!$E:$O,AQ$10,0))+0</f>
        <v>48.48</v>
      </c>
      <c r="AR277" s="210">
        <f>(VLOOKUP(Horizontal!$C277&amp;Horizontal!$B277&amp;Horizontal!AR$11,Vertical!$E:$O,AR$10,0))+0</f>
        <v>87.1</v>
      </c>
      <c r="AS277" s="207">
        <f>(VLOOKUP(Horizontal!$C277&amp;Horizontal!$B277&amp;Horizontal!AS$11,Vertical!$E:$O,AS$10,0))+0</f>
        <v>3.85</v>
      </c>
      <c r="AT277" s="207">
        <f>(VLOOKUP(Horizontal!$C277&amp;Horizontal!$B277&amp;Horizontal!AT$11,Vertical!$E:$O,AT$10,0))+0</f>
        <v>3.33</v>
      </c>
      <c r="AU277" s="207">
        <f>(VLOOKUP(Horizontal!$C277&amp;Horizontal!$B277&amp;Horizontal!AU$11,Vertical!$E:$O,AU$10,0))+0</f>
        <v>0</v>
      </c>
      <c r="AV277" s="207">
        <f>(VLOOKUP(Horizontal!$C277&amp;Horizontal!$B277&amp;Horizontal!AV$11,Vertical!$E:$O,AV$10,0))+0</f>
        <v>29.03</v>
      </c>
      <c r="AW277" s="207">
        <f>(VLOOKUP(Horizontal!$C277&amp;Horizontal!$B277&amp;Horizontal!AW$11,Vertical!$E:$O,AW$10,0))+0</f>
        <v>51.52</v>
      </c>
      <c r="AX277" s="207">
        <f>(VLOOKUP(Horizontal!$C277&amp;Horizontal!$B277&amp;Horizontal!AX$11,Vertical!$E:$O,AX$10,0))+0</f>
        <v>47.06</v>
      </c>
      <c r="AY277" s="207">
        <f>(VLOOKUP(Horizontal!$C277&amp;Horizontal!$B277&amp;Horizontal!AY$11,Vertical!$E:$O,AY$10,0))+0</f>
        <v>51.52</v>
      </c>
      <c r="AZ277" s="209">
        <f>(VLOOKUP(Horizontal!$C277&amp;Horizontal!$B277&amp;Horizontal!AZ$11,Vertical!$E:$O,AZ$10,0))+0</f>
        <v>30.3</v>
      </c>
      <c r="BA277" s="208">
        <f>(VLOOKUP(Horizontal!$C277&amp;Horizontal!$B277&amp;Horizontal!BA$11,Vertical!$E:$O,BA$10,0))+0</f>
        <v>47.11</v>
      </c>
      <c r="BB277" s="210">
        <f>(VLOOKUP(Horizontal!$C277&amp;Horizontal!$B277&amp;Horizontal!BB$11,Vertical!$E:$O,BB$10,0))+0</f>
        <v>367.12</v>
      </c>
      <c r="BC277" s="207">
        <f>(VLOOKUP(Horizontal!$C277&amp;Horizontal!$B277&amp;Horizontal!BC$11,Vertical!$E:$O,BC$10,0))+0</f>
        <v>278.97000000000003</v>
      </c>
      <c r="BD277" s="207">
        <f>(VLOOKUP(Horizontal!$C277&amp;Horizontal!$B277&amp;Horizontal!BD$11,Vertical!$E:$O,BD$10,0))+0</f>
        <v>257.29000000000002</v>
      </c>
      <c r="BE277" s="207">
        <f>(VLOOKUP(Horizontal!$C277&amp;Horizontal!$B277&amp;Horizontal!BE$11,Vertical!$E:$O,BE$10,0))+0</f>
        <v>215.6</v>
      </c>
      <c r="BF277" s="207">
        <f>(VLOOKUP(Horizontal!$C277&amp;Horizontal!$B277&amp;Horizontal!BF$11,Vertical!$E:$O,BF$10,0))+0</f>
        <v>274.02</v>
      </c>
      <c r="BG277" s="207">
        <f>(VLOOKUP(Horizontal!$C277&amp;Horizontal!$B277&amp;Horizontal!BG$11,Vertical!$E:$O,BG$10,0))+0</f>
        <v>235.63</v>
      </c>
      <c r="BH277" s="207">
        <f>(VLOOKUP(Horizontal!$C277&amp;Horizontal!$B277&amp;Horizontal!BH$11,Vertical!$E:$O,BH$10,0))+0</f>
        <v>209.35</v>
      </c>
      <c r="BI277" s="207">
        <f>(VLOOKUP(Horizontal!$C277&amp;Horizontal!$B277&amp;Horizontal!BI$11,Vertical!$E:$O,BI$10,0))+0</f>
        <v>194.55</v>
      </c>
      <c r="BJ277" s="209">
        <f>(VLOOKUP(Horizontal!$C277&amp;Horizontal!$B277&amp;Horizontal!BJ$11,Vertical!$E:$O,BJ$10,0))+0</f>
        <v>186.8</v>
      </c>
      <c r="BK277" s="210">
        <f>(VLOOKUP(Horizontal!$C277&amp;Horizontal!$B277&amp;Horizontal!BK$11,Vertical!$E:$O,BK$10,0))+0</f>
        <v>54</v>
      </c>
      <c r="BL277" s="207">
        <f>(VLOOKUP(Horizontal!$C277&amp;Horizontal!$B277&amp;Horizontal!BL$11,Vertical!$E:$O,BL$10,0))+0</f>
        <v>54</v>
      </c>
      <c r="BM277" s="207">
        <f>(VLOOKUP(Horizontal!$C277&amp;Horizontal!$B277&amp;Horizontal!BM$11,Vertical!$E:$O,BM$10,0))+0</f>
        <v>53</v>
      </c>
      <c r="BN277" s="207">
        <f>(VLOOKUP(Horizontal!$C277&amp;Horizontal!$B277&amp;Horizontal!BN$11,Vertical!$E:$O,BN$10,0))+0</f>
        <v>47</v>
      </c>
      <c r="BO277" s="207">
        <f>(VLOOKUP(Horizontal!$C277&amp;Horizontal!$B277&amp;Horizontal!BO$11,Vertical!$E:$O,BO$10,0))+0</f>
        <v>42</v>
      </c>
      <c r="BP277" s="207">
        <f>(VLOOKUP(Horizontal!$C277&amp;Horizontal!$B277&amp;Horizontal!BP$11,Vertical!$E:$O,BP$10,0))+0</f>
        <v>34</v>
      </c>
      <c r="BQ277" s="207">
        <f>(VLOOKUP(Horizontal!$C277&amp;Horizontal!$B277&amp;Horizontal!BQ$11,Vertical!$E:$O,BQ$10,0))+0</f>
        <v>28</v>
      </c>
      <c r="BR277" s="207">
        <f>(VLOOKUP(Horizontal!$C277&amp;Horizontal!$B277&amp;Horizontal!BR$11,Vertical!$E:$O,BR$10,0))+0</f>
        <v>25</v>
      </c>
      <c r="BS277" s="209">
        <f>(VLOOKUP(Horizontal!$C277&amp;Horizontal!$B277&amp;Horizontal!BS$11,Vertical!$E:$O,BS$10,0))+0</f>
        <v>22</v>
      </c>
      <c r="BT277" s="210">
        <f>(VLOOKUP(Horizontal!$C277&amp;Horizontal!$B277&amp;Horizontal!BT$11,Vertical!$E:$O,BT$10,0))+0</f>
        <v>6.78</v>
      </c>
      <c r="BU277" s="207">
        <f>(VLOOKUP(Horizontal!$C277&amp;Horizontal!$B277&amp;Horizontal!BU$11,Vertical!$E:$O,BU$10,0))+0</f>
        <v>84.91</v>
      </c>
      <c r="BV277" s="207">
        <f>(VLOOKUP(Horizontal!$C277&amp;Horizontal!$B277&amp;Horizontal!BV$11,Vertical!$E:$O,BV$10,0))+0</f>
        <v>84.62</v>
      </c>
      <c r="BW277" s="207">
        <f>(VLOOKUP(Horizontal!$C277&amp;Horizontal!$B277&amp;Horizontal!BW$11,Vertical!$E:$O,BW$10,0))+0</f>
        <v>83.33</v>
      </c>
      <c r="BX277" s="207">
        <f>(VLOOKUP(Horizontal!$C277&amp;Horizontal!$B277&amp;Horizontal!BX$11,Vertical!$E:$O,BX$10,0))+0</f>
        <v>65.22</v>
      </c>
      <c r="BY277" s="207">
        <f>(VLOOKUP(Horizontal!$C277&amp;Horizontal!$B277&amp;Horizontal!BY$11,Vertical!$E:$O,BY$10,0))+0</f>
        <v>13.79</v>
      </c>
      <c r="BZ277" s="207">
        <f>(VLOOKUP(Horizontal!$C277&amp;Horizontal!$B277&amp;Horizontal!BZ$11,Vertical!$E:$O,BZ$10,0))+0</f>
        <v>29.03</v>
      </c>
      <c r="CA277" s="207">
        <f>(VLOOKUP(Horizontal!$C277&amp;Horizontal!$B277&amp;Horizontal!CA$11,Vertical!$E:$O,CA$10,0))+0</f>
        <v>31.03</v>
      </c>
      <c r="CB277" s="209">
        <f>(VLOOKUP(Horizontal!$C277&amp;Horizontal!$B277&amp;Horizontal!CB$11,Vertical!$E:$O,CB$10,0))+0</f>
        <v>28.57</v>
      </c>
      <c r="CC277" s="210">
        <f>(VLOOKUP(Horizontal!$C277&amp;Horizontal!$B277&amp;Horizontal!CC$11,Vertical!$E:$O,CC$10,0))+0</f>
        <v>13.56</v>
      </c>
      <c r="CD277" s="207">
        <f>(VLOOKUP(Horizontal!$C277&amp;Horizontal!$B277&amp;Horizontal!CD$11,Vertical!$E:$O,CD$10,0))+0</f>
        <v>0</v>
      </c>
      <c r="CE277" s="207">
        <f>(VLOOKUP(Horizontal!$C277&amp;Horizontal!$B277&amp;Horizontal!CE$11,Vertical!$E:$O,CE$10,0))+0</f>
        <v>0</v>
      </c>
      <c r="CF277" s="207">
        <f>(VLOOKUP(Horizontal!$C277&amp;Horizontal!$B277&amp;Horizontal!CF$11,Vertical!$E:$O,CF$10,0))+0</f>
        <v>0</v>
      </c>
      <c r="CG277" s="207">
        <f>(VLOOKUP(Horizontal!$C277&amp;Horizontal!$B277&amp;Horizontal!CG$11,Vertical!$E:$O,CG$10,0))+0</f>
        <v>0</v>
      </c>
      <c r="CH277" s="207">
        <f>(VLOOKUP(Horizontal!$C277&amp;Horizontal!$B277&amp;Horizontal!CH$11,Vertical!$E:$O,CH$10,0))+0</f>
        <v>31.03</v>
      </c>
      <c r="CI277" s="207">
        <f>(VLOOKUP(Horizontal!$C277&amp;Horizontal!$B277&amp;Horizontal!CI$11,Vertical!$E:$O,CI$10,0))+0</f>
        <v>35.479999999999997</v>
      </c>
      <c r="CJ277" s="207">
        <f>(VLOOKUP(Horizontal!$C277&amp;Horizontal!$B277&amp;Horizontal!CJ$11,Vertical!$E:$O,CJ$10,0))+0</f>
        <v>24.14</v>
      </c>
      <c r="CK277" s="209">
        <f>(VLOOKUP(Horizontal!$C277&amp;Horizontal!$B277&amp;Horizontal!CK$11,Vertical!$E:$O,CK$10,0))+0</f>
        <v>32.14</v>
      </c>
      <c r="CL277" s="210">
        <f>(VLOOKUP(Horizontal!$C277&amp;Horizontal!$B277&amp;Horizontal!CL$11,Vertical!$E:$O,CL$10,0))+0</f>
        <v>79.66</v>
      </c>
      <c r="CM277" s="207">
        <f>(VLOOKUP(Horizontal!$C277&amp;Horizontal!$B277&amp;Horizontal!CM$11,Vertical!$E:$O,CM$10,0))+0</f>
        <v>15.09</v>
      </c>
      <c r="CN277" s="207">
        <f>(VLOOKUP(Horizontal!$C277&amp;Horizontal!$B277&amp;Horizontal!CN$11,Vertical!$E:$O,CN$10,0))+0</f>
        <v>15.38</v>
      </c>
      <c r="CO277" s="207">
        <f>(VLOOKUP(Horizontal!$C277&amp;Horizontal!$B277&amp;Horizontal!CO$11,Vertical!$E:$O,CO$10,0))+0</f>
        <v>16.670000000000002</v>
      </c>
      <c r="CP277" s="207">
        <f>(VLOOKUP(Horizontal!$C277&amp;Horizontal!$B277&amp;Horizontal!CP$11,Vertical!$E:$O,CP$10,0))+0</f>
        <v>34.78</v>
      </c>
      <c r="CQ277" s="207">
        <f>(VLOOKUP(Horizontal!$C277&amp;Horizontal!$B277&amp;Horizontal!CQ$11,Vertical!$E:$O,CQ$10,0))+0</f>
        <v>55.17</v>
      </c>
      <c r="CR277" s="207">
        <f>(VLOOKUP(Horizontal!$C277&amp;Horizontal!$B277&amp;Horizontal!CR$11,Vertical!$E:$O,CR$10,0))+0</f>
        <v>35.479999999999997</v>
      </c>
      <c r="CS277" s="207">
        <f>(VLOOKUP(Horizontal!$C277&amp;Horizontal!$B277&amp;Horizontal!CS$11,Vertical!$E:$O,CS$10,0))+0</f>
        <v>44.83</v>
      </c>
      <c r="CT277" s="207">
        <f>(VLOOKUP(Horizontal!$C277&amp;Horizontal!$B277&amp;Horizontal!CT$11,Vertical!$E:$O,CT$10,0))+0</f>
        <v>39.29</v>
      </c>
      <c r="CU277" s="150"/>
      <c r="CV277" s="211">
        <f t="shared" si="264"/>
        <v>45.31</v>
      </c>
      <c r="CW277" s="190">
        <f t="shared" si="265"/>
        <v>46.990000000000038</v>
      </c>
      <c r="CX277" s="190">
        <f t="shared" si="266"/>
        <v>45.620000000000033</v>
      </c>
      <c r="CY277" s="190">
        <f t="shared" si="267"/>
        <v>40.53</v>
      </c>
      <c r="CZ277" s="190">
        <f t="shared" si="268"/>
        <v>43.139999999999986</v>
      </c>
      <c r="DA277" s="190">
        <f t="shared" si="269"/>
        <v>40.599999999999994</v>
      </c>
      <c r="DB277" s="190">
        <f t="shared" si="270"/>
        <v>35.78</v>
      </c>
      <c r="DC277" s="190">
        <f t="shared" si="271"/>
        <v>34.56</v>
      </c>
      <c r="DD277" s="212">
        <f t="shared" si="272"/>
        <v>33.950000000000017</v>
      </c>
      <c r="DE277" s="9">
        <v>170</v>
      </c>
      <c r="DF277" s="212">
        <f t="shared" si="273"/>
        <v>-113.35278959810867</v>
      </c>
      <c r="DG277" s="264"/>
      <c r="DH277" s="265"/>
      <c r="DI277" s="265"/>
      <c r="DJ277" s="266"/>
      <c r="DK277" s="190">
        <v>349.15</v>
      </c>
      <c r="DL277" s="190">
        <v>349.15</v>
      </c>
      <c r="DM277" s="190">
        <v>348.54</v>
      </c>
      <c r="DN277" s="212">
        <v>348.54</v>
      </c>
      <c r="DO277" s="190">
        <v>355.42</v>
      </c>
      <c r="DP277" s="190">
        <v>355.42</v>
      </c>
      <c r="DQ277" s="190">
        <v>355.42</v>
      </c>
      <c r="DR277" s="212">
        <v>355.42</v>
      </c>
      <c r="DS277" s="150"/>
      <c r="DT277" s="190">
        <v>323</v>
      </c>
      <c r="DU277" s="190">
        <v>234</v>
      </c>
      <c r="DV277" s="190">
        <v>217</v>
      </c>
      <c r="DW277" s="190">
        <v>178</v>
      </c>
      <c r="DX277" s="190"/>
      <c r="DY277" s="190"/>
      <c r="DZ277" s="190"/>
      <c r="EA277" s="190"/>
      <c r="EB277" s="190"/>
      <c r="EC277" s="190"/>
      <c r="ED277" s="190">
        <v>233</v>
      </c>
      <c r="EE277" s="190">
        <v>203</v>
      </c>
      <c r="EF277" s="190">
        <v>177</v>
      </c>
      <c r="EG277" s="190">
        <v>160</v>
      </c>
      <c r="EH277" s="212">
        <v>152</v>
      </c>
      <c r="EI277" s="213"/>
      <c r="EJ277" s="211">
        <v>53</v>
      </c>
      <c r="EK277" s="190">
        <v>53</v>
      </c>
      <c r="EL277" s="190">
        <v>53</v>
      </c>
      <c r="EM277" s="190">
        <v>48</v>
      </c>
      <c r="EN277" s="190"/>
      <c r="EO277" s="190"/>
      <c r="EP277" s="190"/>
      <c r="EQ277" s="190"/>
      <c r="ER277" s="190"/>
      <c r="ES277" s="190"/>
      <c r="ET277" s="190">
        <v>48</v>
      </c>
      <c r="EU277" s="190">
        <v>45</v>
      </c>
      <c r="EV277" s="190">
        <v>37</v>
      </c>
      <c r="EW277" s="190">
        <v>37</v>
      </c>
      <c r="EX277" s="212">
        <v>37</v>
      </c>
      <c r="EY277" s="211"/>
      <c r="EZ277" s="75">
        <f t="shared" si="276"/>
        <v>-1.5784020964105062E-2</v>
      </c>
      <c r="FA277" s="89">
        <f t="shared" ref="FA277:FA289" si="279">(FA276)+0</f>
        <v>-0.1</v>
      </c>
      <c r="FB277" s="212"/>
      <c r="FC277" s="213">
        <f t="shared" si="250"/>
        <v>33</v>
      </c>
      <c r="FD277" s="213">
        <f t="shared" si="251"/>
        <v>33</v>
      </c>
      <c r="FE277" s="213">
        <f t="shared" si="252"/>
        <v>33</v>
      </c>
      <c r="FF277" s="213">
        <f t="shared" si="253"/>
        <v>28</v>
      </c>
      <c r="FG277" s="213"/>
      <c r="FH277" s="213"/>
      <c r="FI277" s="213"/>
      <c r="FJ277" s="213"/>
      <c r="FK277" s="213"/>
      <c r="FL277" s="213"/>
      <c r="FM277" s="213">
        <f t="shared" si="254"/>
        <v>28</v>
      </c>
      <c r="FN277" s="213">
        <f t="shared" si="255"/>
        <v>25</v>
      </c>
      <c r="FO277" s="213">
        <f t="shared" si="256"/>
        <v>17</v>
      </c>
      <c r="FP277" s="213">
        <f t="shared" si="257"/>
        <v>17</v>
      </c>
      <c r="FQ277" s="213">
        <f t="shared" si="258"/>
        <v>17</v>
      </c>
      <c r="FR277" s="213"/>
      <c r="FS277" s="211">
        <v>0</v>
      </c>
      <c r="FT277" s="190">
        <v>0</v>
      </c>
      <c r="FU277" s="190">
        <v>0</v>
      </c>
      <c r="FV277" s="190">
        <v>0</v>
      </c>
      <c r="FW277" s="190" t="s">
        <v>13</v>
      </c>
      <c r="FX277" s="190" t="s">
        <v>13</v>
      </c>
      <c r="FY277" s="190" t="s">
        <v>13</v>
      </c>
      <c r="FZ277" s="190" t="s">
        <v>13</v>
      </c>
      <c r="GA277" s="190" t="s">
        <v>13</v>
      </c>
      <c r="GB277" s="190" t="s">
        <v>13</v>
      </c>
      <c r="GC277" s="190">
        <v>0</v>
      </c>
      <c r="GD277" s="190">
        <v>0</v>
      </c>
      <c r="GE277" s="190">
        <v>0</v>
      </c>
      <c r="GF277" s="190">
        <v>0</v>
      </c>
      <c r="GG277" s="212">
        <v>0</v>
      </c>
    </row>
    <row r="278" spans="2:189">
      <c r="B278" s="33">
        <v>43858</v>
      </c>
      <c r="C278" s="30" t="s">
        <v>60</v>
      </c>
      <c r="D278" s="30">
        <v>2020</v>
      </c>
      <c r="E278" s="30" t="str">
        <f t="shared" ref="E278" si="280">D278&amp;C278</f>
        <v>2020S5</v>
      </c>
      <c r="F278" s="30" t="str">
        <f t="shared" si="133"/>
        <v>1Final2020</v>
      </c>
      <c r="G278" s="208" t="str">
        <f>VLOOKUP(Horizontal!$C278&amp;Horizontal!$B278&amp;Horizontal!G$11,Vertical!$E:$O,G$10,0)</f>
        <v>-5,27</v>
      </c>
      <c r="H278" s="207">
        <f>(VLOOKUP(Horizontal!$C278&amp;Horizontal!$B278&amp;Horizontal!H$11,Vertical!$E:$O,H$10,0))+0</f>
        <v>321.72000000000003</v>
      </c>
      <c r="I278" s="207">
        <f>(VLOOKUP(Horizontal!$C278&amp;Horizontal!$B278&amp;Horizontal!I$11,Vertical!$E:$O,I$10,0))+0</f>
        <v>191.63</v>
      </c>
      <c r="J278" s="207">
        <f>(VLOOKUP(Horizontal!$C278&amp;Horizontal!$B278&amp;Horizontal!J$11,Vertical!$E:$O,J$10,0))+0</f>
        <v>192.18</v>
      </c>
      <c r="K278" s="207">
        <f>(VLOOKUP(Horizontal!$C278&amp;Horizontal!$B278&amp;Horizontal!K$11,Vertical!$E:$O,K$10,0))+0</f>
        <v>170.28</v>
      </c>
      <c r="L278" s="207">
        <f>(VLOOKUP(Horizontal!$C278&amp;Horizontal!$B278&amp;Horizontal!L$11,Vertical!$E:$O,L$10,0))+0</f>
        <v>227.53</v>
      </c>
      <c r="M278" s="207">
        <f>(VLOOKUP(Horizontal!$C278&amp;Horizontal!$B278&amp;Horizontal!M$11,Vertical!$E:$O,M$10,0))+0</f>
        <v>196.65</v>
      </c>
      <c r="N278" s="207">
        <f>(VLOOKUP(Horizontal!$C278&amp;Horizontal!$B278&amp;Horizontal!N$11,Vertical!$E:$O,N$10,0))+0</f>
        <v>173.92</v>
      </c>
      <c r="O278" s="207">
        <f>(VLOOKUP(Horizontal!$C278&amp;Horizontal!$B278&amp;Horizontal!O$11,Vertical!$E:$O,O$10,0))+0</f>
        <v>159.97999999999999</v>
      </c>
      <c r="P278" s="209">
        <f>(VLOOKUP(Horizontal!$C278&amp;Horizontal!$B278&amp;Horizontal!P$11,Vertical!$E:$O,P$10,0))+0</f>
        <v>152.94</v>
      </c>
      <c r="Q278" s="210">
        <f>(VLOOKUP(Horizontal!$C278&amp;Horizontal!$B278&amp;Horizontal!Q$11,Vertical!$E:$O,Q$10,0))+0</f>
        <v>53</v>
      </c>
      <c r="R278" s="207">
        <f>(VLOOKUP(Horizontal!$C278&amp;Horizontal!$B278&amp;Horizontal!R$11,Vertical!$E:$O,R$10,0))+0</f>
        <v>73</v>
      </c>
      <c r="S278" s="207">
        <f>(VLOOKUP(Horizontal!$C278&amp;Horizontal!$B278&amp;Horizontal!S$11,Vertical!$E:$O,S$10,0))+0</f>
        <v>71</v>
      </c>
      <c r="T278" s="207">
        <f>(VLOOKUP(Horizontal!$C278&amp;Horizontal!$B278&amp;Horizontal!T$11,Vertical!$E:$O,T$10,0))+0</f>
        <v>59</v>
      </c>
      <c r="U278" s="207">
        <f>(VLOOKUP(Horizontal!$C278&amp;Horizontal!$B278&amp;Horizontal!U$11,Vertical!$E:$O,U$10,0))+0</f>
        <v>50</v>
      </c>
      <c r="V278" s="207">
        <f>(VLOOKUP(Horizontal!$C278&amp;Horizontal!$B278&amp;Horizontal!V$11,Vertical!$E:$O,V$10,0))+0</f>
        <v>41</v>
      </c>
      <c r="W278" s="207">
        <f>(VLOOKUP(Horizontal!$C278&amp;Horizontal!$B278&amp;Horizontal!W$11,Vertical!$E:$O,W$10,0))+0</f>
        <v>32</v>
      </c>
      <c r="X278" s="207">
        <f>(VLOOKUP(Horizontal!$C278&amp;Horizontal!$B278&amp;Horizontal!X$11,Vertical!$E:$O,X$10,0))+0</f>
        <v>25</v>
      </c>
      <c r="Y278" s="209">
        <f>(VLOOKUP(Horizontal!$C278&amp;Horizontal!$B278&amp;Horizontal!Y$11,Vertical!$E:$O,Y$10,0))+0</f>
        <v>19</v>
      </c>
      <c r="Z278" s="210">
        <f>(VLOOKUP(Horizontal!$C278&amp;Horizontal!$B278&amp;Horizontal!Z$11,Vertical!$E:$O,Z$10,0))+0</f>
        <v>40</v>
      </c>
      <c r="AA278" s="207">
        <f>(VLOOKUP(Horizontal!$C278&amp;Horizontal!$B278&amp;Horizontal!AA$11,Vertical!$E:$O,AA$10,0))+0</f>
        <v>100</v>
      </c>
      <c r="AB278" s="207">
        <f>(VLOOKUP(Horizontal!$C278&amp;Horizontal!$B278&amp;Horizontal!AB$11,Vertical!$E:$O,AB$10,0))+0</f>
        <v>100</v>
      </c>
      <c r="AC278" s="207">
        <f>(VLOOKUP(Horizontal!$C278&amp;Horizontal!$B278&amp;Horizontal!AC$11,Vertical!$E:$O,AC$10,0))+0</f>
        <v>87.88</v>
      </c>
      <c r="AD278" s="207">
        <f>(VLOOKUP(Horizontal!$C278&amp;Horizontal!$B278&amp;Horizontal!AD$11,Vertical!$E:$O,AD$10,0))+0</f>
        <v>65.63</v>
      </c>
      <c r="AE278" s="207">
        <f>(VLOOKUP(Horizontal!$C278&amp;Horizontal!$B278&amp;Horizontal!AE$11,Vertical!$E:$O,AE$10,0))+0</f>
        <v>13.89</v>
      </c>
      <c r="AF278" s="207">
        <f>(VLOOKUP(Horizontal!$C278&amp;Horizontal!$B278&amp;Horizontal!AF$11,Vertical!$E:$O,AF$10,0))+0</f>
        <v>33.33</v>
      </c>
      <c r="AG278" s="207">
        <f>(VLOOKUP(Horizontal!$C278&amp;Horizontal!$B278&amp;Horizontal!AG$11,Vertical!$E:$O,AG$10,0))+0</f>
        <v>12.12</v>
      </c>
      <c r="AH278" s="209">
        <f>(VLOOKUP(Horizontal!$C278&amp;Horizontal!$B278&amp;Horizontal!AH$11,Vertical!$E:$O,AH$10,0))+0</f>
        <v>23.53</v>
      </c>
      <c r="AI278" s="210">
        <f>(VLOOKUP(Horizontal!$C278&amp;Horizontal!$B278&amp;Horizontal!AI$11,Vertical!$E:$O,AI$10,0))+0</f>
        <v>33.33</v>
      </c>
      <c r="AJ278" s="207">
        <f>(VLOOKUP(Horizontal!$C278&amp;Horizontal!$B278&amp;Horizontal!AJ$11,Vertical!$E:$O,AJ$10,0))+0</f>
        <v>0</v>
      </c>
      <c r="AK278" s="207">
        <f>(VLOOKUP(Horizontal!$C278&amp;Horizontal!$B278&amp;Horizontal!AK$11,Vertical!$E:$O,AK$10,0))+0</f>
        <v>0</v>
      </c>
      <c r="AL278" s="207">
        <f>(VLOOKUP(Horizontal!$C278&amp;Horizontal!$B278&amp;Horizontal!AL$11,Vertical!$E:$O,AL$10,0))+0</f>
        <v>12.12</v>
      </c>
      <c r="AM278" s="207">
        <f>(VLOOKUP(Horizontal!$C278&amp;Horizontal!$B278&amp;Horizontal!AM$11,Vertical!$E:$O,AM$10,0))+0</f>
        <v>6.25</v>
      </c>
      <c r="AN278" s="207">
        <f>(VLOOKUP(Horizontal!$C278&amp;Horizontal!$B278&amp;Horizontal!AN$11,Vertical!$E:$O,AN$10,0))+0</f>
        <v>30.56</v>
      </c>
      <c r="AO278" s="207">
        <f>(VLOOKUP(Horizontal!$C278&amp;Horizontal!$B278&amp;Horizontal!AO$11,Vertical!$E:$O,AO$10,0))+0</f>
        <v>33.33</v>
      </c>
      <c r="AP278" s="207">
        <f>(VLOOKUP(Horizontal!$C278&amp;Horizontal!$B278&amp;Horizontal!AP$11,Vertical!$E:$O,AP$10,0))+0</f>
        <v>51.52</v>
      </c>
      <c r="AQ278" s="209">
        <f>(VLOOKUP(Horizontal!$C278&amp;Horizontal!$B278&amp;Horizontal!AQ$11,Vertical!$E:$O,AQ$10,0))+0</f>
        <v>58.82</v>
      </c>
      <c r="AR278" s="210">
        <f>(VLOOKUP(Horizontal!$C278&amp;Horizontal!$B278&amp;Horizontal!AR$11,Vertical!$E:$O,AR$10,0))+0</f>
        <v>26.67</v>
      </c>
      <c r="AS278" s="207">
        <f>(VLOOKUP(Horizontal!$C278&amp;Horizontal!$B278&amp;Horizontal!AS$11,Vertical!$E:$O,AS$10,0))+0</f>
        <v>0</v>
      </c>
      <c r="AT278" s="207">
        <f>(VLOOKUP(Horizontal!$C278&amp;Horizontal!$B278&amp;Horizontal!AT$11,Vertical!$E:$O,AT$10,0))+0</f>
        <v>0</v>
      </c>
      <c r="AU278" s="207">
        <f>(VLOOKUP(Horizontal!$C278&amp;Horizontal!$B278&amp;Horizontal!AU$11,Vertical!$E:$O,AU$10,0))+0</f>
        <v>0</v>
      </c>
      <c r="AV278" s="207">
        <f>(VLOOKUP(Horizontal!$C278&amp;Horizontal!$B278&amp;Horizontal!AV$11,Vertical!$E:$O,AV$10,0))+0</f>
        <v>28.13</v>
      </c>
      <c r="AW278" s="207">
        <f>(VLOOKUP(Horizontal!$C278&amp;Horizontal!$B278&amp;Horizontal!AW$11,Vertical!$E:$O,AW$10,0))+0</f>
        <v>55.56</v>
      </c>
      <c r="AX278" s="207">
        <f>(VLOOKUP(Horizontal!$C278&amp;Horizontal!$B278&amp;Horizontal!AX$11,Vertical!$E:$O,AX$10,0))+0</f>
        <v>33.33</v>
      </c>
      <c r="AY278" s="207">
        <f>(VLOOKUP(Horizontal!$C278&amp;Horizontal!$B278&amp;Horizontal!AY$11,Vertical!$E:$O,AY$10,0))+0</f>
        <v>36.36</v>
      </c>
      <c r="AZ278" s="209">
        <f>(VLOOKUP(Horizontal!$C278&amp;Horizontal!$B278&amp;Horizontal!AZ$11,Vertical!$E:$O,AZ$10,0))+0</f>
        <v>17.649999999999999</v>
      </c>
      <c r="BA278" s="208">
        <f>(VLOOKUP(Horizontal!$C278&amp;Horizontal!$B278&amp;Horizontal!BA$11,Vertical!$E:$O,BA$10,0))+0</f>
        <v>47.51</v>
      </c>
      <c r="BB278" s="210">
        <f>(VLOOKUP(Horizontal!$C278&amp;Horizontal!$B278&amp;Horizontal!BB$11,Vertical!$E:$O,BB$10,0))+0</f>
        <v>369.25</v>
      </c>
      <c r="BC278" s="207">
        <f>(VLOOKUP(Horizontal!$C278&amp;Horizontal!$B278&amp;Horizontal!BC$11,Vertical!$E:$O,BC$10,0))+0</f>
        <v>239.62</v>
      </c>
      <c r="BD278" s="207">
        <f>(VLOOKUP(Horizontal!$C278&amp;Horizontal!$B278&amp;Horizontal!BD$11,Vertical!$E:$O,BD$10,0))+0</f>
        <v>238.33</v>
      </c>
      <c r="BE278" s="207">
        <f>(VLOOKUP(Horizontal!$C278&amp;Horizontal!$B278&amp;Horizontal!BE$11,Vertical!$E:$O,BE$10,0))+0</f>
        <v>213.9</v>
      </c>
      <c r="BF278" s="207">
        <f>(VLOOKUP(Horizontal!$C278&amp;Horizontal!$B278&amp;Horizontal!BF$11,Vertical!$E:$O,BF$10,0))+0</f>
        <v>271.97000000000003</v>
      </c>
      <c r="BG278" s="207">
        <f>(VLOOKUP(Horizontal!$C278&amp;Horizontal!$B278&amp;Horizontal!BG$11,Vertical!$E:$O,BG$10,0))+0</f>
        <v>236.01</v>
      </c>
      <c r="BH278" s="207">
        <f>(VLOOKUP(Horizontal!$C278&amp;Horizontal!$B278&amp;Horizontal!BH$11,Vertical!$E:$O,BH$10,0))+0</f>
        <v>210.43</v>
      </c>
      <c r="BI278" s="207">
        <f>(VLOOKUP(Horizontal!$C278&amp;Horizontal!$B278&amp;Horizontal!BI$11,Vertical!$E:$O,BI$10,0))+0</f>
        <v>196.26</v>
      </c>
      <c r="BJ278" s="209">
        <f>(VLOOKUP(Horizontal!$C278&amp;Horizontal!$B278&amp;Horizontal!BJ$11,Vertical!$E:$O,BJ$10,0))+0</f>
        <v>188.12</v>
      </c>
      <c r="BK278" s="210">
        <f>(VLOOKUP(Horizontal!$C278&amp;Horizontal!$B278&amp;Horizontal!BK$11,Vertical!$E:$O,BK$10,0))+0</f>
        <v>58</v>
      </c>
      <c r="BL278" s="207">
        <f>(VLOOKUP(Horizontal!$C278&amp;Horizontal!$B278&amp;Horizontal!BL$11,Vertical!$E:$O,BL$10,0))+0</f>
        <v>55</v>
      </c>
      <c r="BM278" s="207">
        <f>(VLOOKUP(Horizontal!$C278&amp;Horizontal!$B278&amp;Horizontal!BM$11,Vertical!$E:$O,BM$10,0))+0</f>
        <v>49</v>
      </c>
      <c r="BN278" s="207">
        <f>(VLOOKUP(Horizontal!$C278&amp;Horizontal!$B278&amp;Horizontal!BN$11,Vertical!$E:$O,BN$10,0))+0</f>
        <v>44</v>
      </c>
      <c r="BO278" s="207">
        <f>(VLOOKUP(Horizontal!$C278&amp;Horizontal!$B278&amp;Horizontal!BO$11,Vertical!$E:$O,BO$10,0))+0</f>
        <v>45</v>
      </c>
      <c r="BP278" s="207">
        <f>(VLOOKUP(Horizontal!$C278&amp;Horizontal!$B278&amp;Horizontal!BP$11,Vertical!$E:$O,BP$10,0))+0</f>
        <v>38</v>
      </c>
      <c r="BQ278" s="207">
        <f>(VLOOKUP(Horizontal!$C278&amp;Horizontal!$B278&amp;Horizontal!BQ$11,Vertical!$E:$O,BQ$10,0))+0</f>
        <v>31</v>
      </c>
      <c r="BR278" s="207">
        <f>(VLOOKUP(Horizontal!$C278&amp;Horizontal!$B278&amp;Horizontal!BR$11,Vertical!$E:$O,BR$10,0))+0</f>
        <v>28</v>
      </c>
      <c r="BS278" s="209">
        <f>(VLOOKUP(Horizontal!$C278&amp;Horizontal!$B278&amp;Horizontal!BS$11,Vertical!$E:$O,BS$10,0))+0</f>
        <v>22</v>
      </c>
      <c r="BT278" s="210">
        <f>(VLOOKUP(Horizontal!$C278&amp;Horizontal!$B278&amp;Horizontal!BT$11,Vertical!$E:$O,BT$10,0))+0</f>
        <v>28.13</v>
      </c>
      <c r="BU278" s="207">
        <f>(VLOOKUP(Horizontal!$C278&amp;Horizontal!$B278&amp;Horizontal!BU$11,Vertical!$E:$O,BU$10,0))+0</f>
        <v>100</v>
      </c>
      <c r="BV278" s="207">
        <f>(VLOOKUP(Horizontal!$C278&amp;Horizontal!$B278&amp;Horizontal!BV$11,Vertical!$E:$O,BV$10,0))+0</f>
        <v>100</v>
      </c>
      <c r="BW278" s="207">
        <f>(VLOOKUP(Horizontal!$C278&amp;Horizontal!$B278&amp;Horizontal!BW$11,Vertical!$E:$O,BW$10,0))+0</f>
        <v>59.26</v>
      </c>
      <c r="BX278" s="207">
        <f>(VLOOKUP(Horizontal!$C278&amp;Horizontal!$B278&amp;Horizontal!BX$11,Vertical!$E:$O,BX$10,0))+0</f>
        <v>55.56</v>
      </c>
      <c r="BY278" s="207">
        <f>(VLOOKUP(Horizontal!$C278&amp;Horizontal!$B278&amp;Horizontal!BY$11,Vertical!$E:$O,BY$10,0))+0</f>
        <v>12.5</v>
      </c>
      <c r="BZ278" s="207">
        <f>(VLOOKUP(Horizontal!$C278&amp;Horizontal!$B278&amp;Horizontal!BZ$11,Vertical!$E:$O,BZ$10,0))+0</f>
        <v>15.63</v>
      </c>
      <c r="CA278" s="207">
        <f>(VLOOKUP(Horizontal!$C278&amp;Horizontal!$B278&amp;Horizontal!CA$11,Vertical!$E:$O,CA$10,0))+0</f>
        <v>9.68</v>
      </c>
      <c r="CB278" s="209">
        <f>(VLOOKUP(Horizontal!$C278&amp;Horizontal!$B278&amp;Horizontal!CB$11,Vertical!$E:$O,CB$10,0))+0</f>
        <v>9.68</v>
      </c>
      <c r="CC278" s="210">
        <f>(VLOOKUP(Horizontal!$C278&amp;Horizontal!$B278&amp;Horizontal!CC$11,Vertical!$E:$O,CC$10,0))+0</f>
        <v>15.63</v>
      </c>
      <c r="CD278" s="207">
        <f>(VLOOKUP(Horizontal!$C278&amp;Horizontal!$B278&amp;Horizontal!CD$11,Vertical!$E:$O,CD$10,0))+0</f>
        <v>0</v>
      </c>
      <c r="CE278" s="207">
        <f>(VLOOKUP(Horizontal!$C278&amp;Horizontal!$B278&amp;Horizontal!CE$11,Vertical!$E:$O,CE$10,0))+0</f>
        <v>0</v>
      </c>
      <c r="CF278" s="207">
        <f>(VLOOKUP(Horizontal!$C278&amp;Horizontal!$B278&amp;Horizontal!CF$11,Vertical!$E:$O,CF$10,0))+0</f>
        <v>25.93</v>
      </c>
      <c r="CG278" s="207">
        <f>(VLOOKUP(Horizontal!$C278&amp;Horizontal!$B278&amp;Horizontal!CG$11,Vertical!$E:$O,CG$10,0))+0</f>
        <v>7.41</v>
      </c>
      <c r="CH278" s="207">
        <f>(VLOOKUP(Horizontal!$C278&amp;Horizontal!$B278&amp;Horizontal!CH$11,Vertical!$E:$O,CH$10,0))+0</f>
        <v>28.13</v>
      </c>
      <c r="CI278" s="207">
        <f>(VLOOKUP(Horizontal!$C278&amp;Horizontal!$B278&amp;Horizontal!CI$11,Vertical!$E:$O,CI$10,0))+0</f>
        <v>37.5</v>
      </c>
      <c r="CJ278" s="207">
        <f>(VLOOKUP(Horizontal!$C278&amp;Horizontal!$B278&amp;Horizontal!CJ$11,Vertical!$E:$O,CJ$10,0))+0</f>
        <v>51.61</v>
      </c>
      <c r="CK278" s="209">
        <f>(VLOOKUP(Horizontal!$C278&amp;Horizontal!$B278&amp;Horizontal!CK$11,Vertical!$E:$O,CK$10,0))+0</f>
        <v>48.39</v>
      </c>
      <c r="CL278" s="210">
        <f>(VLOOKUP(Horizontal!$C278&amp;Horizontal!$B278&amp;Horizontal!CL$11,Vertical!$E:$O,CL$10,0))+0</f>
        <v>56.25</v>
      </c>
      <c r="CM278" s="207">
        <f>(VLOOKUP(Horizontal!$C278&amp;Horizontal!$B278&amp;Horizontal!CM$11,Vertical!$E:$O,CM$10,0))+0</f>
        <v>0</v>
      </c>
      <c r="CN278" s="207">
        <f>(VLOOKUP(Horizontal!$C278&amp;Horizontal!$B278&amp;Horizontal!CN$11,Vertical!$E:$O,CN$10,0))+0</f>
        <v>0</v>
      </c>
      <c r="CO278" s="207">
        <f>(VLOOKUP(Horizontal!$C278&amp;Horizontal!$B278&amp;Horizontal!CO$11,Vertical!$E:$O,CO$10,0))+0</f>
        <v>14.81</v>
      </c>
      <c r="CP278" s="207">
        <f>(VLOOKUP(Horizontal!$C278&amp;Horizontal!$B278&amp;Horizontal!CP$11,Vertical!$E:$O,CP$10,0))+0</f>
        <v>37.04</v>
      </c>
      <c r="CQ278" s="207">
        <f>(VLOOKUP(Horizontal!$C278&amp;Horizontal!$B278&amp;Horizontal!CQ$11,Vertical!$E:$O,CQ$10,0))+0</f>
        <v>59.38</v>
      </c>
      <c r="CR278" s="207">
        <f>(VLOOKUP(Horizontal!$C278&amp;Horizontal!$B278&amp;Horizontal!CR$11,Vertical!$E:$O,CR$10,0))+0</f>
        <v>46.88</v>
      </c>
      <c r="CS278" s="207">
        <f>(VLOOKUP(Horizontal!$C278&amp;Horizontal!$B278&amp;Horizontal!CS$11,Vertical!$E:$O,CS$10,0))+0</f>
        <v>38.71</v>
      </c>
      <c r="CT278" s="207">
        <f>(VLOOKUP(Horizontal!$C278&amp;Horizontal!$B278&amp;Horizontal!CT$11,Vertical!$E:$O,CT$10,0))+0</f>
        <v>41.94</v>
      </c>
      <c r="CU278" s="150"/>
      <c r="CV278" s="211">
        <f t="shared" si="264"/>
        <v>47.529999999999973</v>
      </c>
      <c r="CW278" s="190">
        <f t="shared" si="265"/>
        <v>47.990000000000009</v>
      </c>
      <c r="CX278" s="190">
        <f t="shared" si="266"/>
        <v>46.150000000000006</v>
      </c>
      <c r="CY278" s="190">
        <f t="shared" si="267"/>
        <v>43.620000000000005</v>
      </c>
      <c r="CZ278" s="190">
        <f t="shared" si="268"/>
        <v>44.440000000000026</v>
      </c>
      <c r="DA278" s="190">
        <f t="shared" si="269"/>
        <v>39.359999999999985</v>
      </c>
      <c r="DB278" s="190">
        <f t="shared" si="270"/>
        <v>36.510000000000019</v>
      </c>
      <c r="DC278" s="190">
        <f t="shared" si="271"/>
        <v>36.28</v>
      </c>
      <c r="DD278" s="212">
        <f t="shared" si="272"/>
        <v>35.180000000000007</v>
      </c>
      <c r="DE278" s="9">
        <v>170</v>
      </c>
      <c r="DF278" s="212">
        <f t="shared" si="273"/>
        <v>-113.2627895981087</v>
      </c>
      <c r="DG278" s="264"/>
      <c r="DH278" s="265"/>
      <c r="DI278" s="265"/>
      <c r="DJ278" s="266"/>
      <c r="DK278" s="190">
        <v>318.05</v>
      </c>
      <c r="DL278" s="190">
        <v>318.05</v>
      </c>
      <c r="DM278" s="190">
        <v>318.05</v>
      </c>
      <c r="DN278" s="212">
        <v>318.05</v>
      </c>
      <c r="DO278" s="190">
        <v>333</v>
      </c>
      <c r="DP278" s="190">
        <v>333</v>
      </c>
      <c r="DQ278" s="190">
        <v>332.28</v>
      </c>
      <c r="DR278" s="212">
        <v>332.28</v>
      </c>
      <c r="DS278" s="150"/>
      <c r="DT278" s="190">
        <v>327.38</v>
      </c>
      <c r="DU278" s="190">
        <v>205</v>
      </c>
      <c r="DV278" s="190">
        <v>207</v>
      </c>
      <c r="DW278" s="190">
        <v>175</v>
      </c>
      <c r="DX278" s="190"/>
      <c r="DY278" s="190"/>
      <c r="DZ278" s="190"/>
      <c r="EA278" s="190"/>
      <c r="EB278" s="190"/>
      <c r="EC278" s="190"/>
      <c r="ED278" s="190">
        <v>234</v>
      </c>
      <c r="EE278" s="190">
        <v>203</v>
      </c>
      <c r="EF278" s="190">
        <v>173</v>
      </c>
      <c r="EG278" s="190">
        <v>159</v>
      </c>
      <c r="EH278" s="212">
        <v>153</v>
      </c>
      <c r="EI278" s="213"/>
      <c r="EJ278" s="211">
        <v>52</v>
      </c>
      <c r="EK278" s="190">
        <v>52</v>
      </c>
      <c r="EL278" s="190">
        <v>52</v>
      </c>
      <c r="EM278" s="190">
        <v>48</v>
      </c>
      <c r="EN278" s="190"/>
      <c r="EO278" s="190"/>
      <c r="EP278" s="190"/>
      <c r="EQ278" s="190"/>
      <c r="ER278" s="190"/>
      <c r="ES278" s="190"/>
      <c r="ET278" s="190">
        <v>48</v>
      </c>
      <c r="EU278" s="190">
        <v>47</v>
      </c>
      <c r="EV278" s="190">
        <v>43</v>
      </c>
      <c r="EW278" s="190">
        <v>36</v>
      </c>
      <c r="EX278" s="212">
        <v>35</v>
      </c>
      <c r="EY278" s="211"/>
      <c r="EZ278" s="75">
        <f t="shared" si="276"/>
        <v>-1.5842477078009919E-2</v>
      </c>
      <c r="FA278" s="89">
        <f t="shared" si="279"/>
        <v>-0.1</v>
      </c>
      <c r="FB278" s="212"/>
      <c r="FC278" s="213">
        <f t="shared" si="250"/>
        <v>32</v>
      </c>
      <c r="FD278" s="213">
        <f t="shared" si="251"/>
        <v>32</v>
      </c>
      <c r="FE278" s="213">
        <f t="shared" si="252"/>
        <v>32</v>
      </c>
      <c r="FF278" s="213">
        <f t="shared" si="253"/>
        <v>28</v>
      </c>
      <c r="FG278" s="213"/>
      <c r="FH278" s="213"/>
      <c r="FI278" s="213"/>
      <c r="FJ278" s="213"/>
      <c r="FK278" s="213"/>
      <c r="FL278" s="213"/>
      <c r="FM278" s="213">
        <f t="shared" si="254"/>
        <v>28</v>
      </c>
      <c r="FN278" s="213">
        <f t="shared" si="255"/>
        <v>27</v>
      </c>
      <c r="FO278" s="213">
        <f t="shared" si="256"/>
        <v>23</v>
      </c>
      <c r="FP278" s="213">
        <f t="shared" si="257"/>
        <v>16</v>
      </c>
      <c r="FQ278" s="213">
        <f t="shared" si="258"/>
        <v>15</v>
      </c>
      <c r="FR278" s="213"/>
      <c r="FS278" s="211">
        <v>115</v>
      </c>
      <c r="FT278" s="190">
        <v>115</v>
      </c>
      <c r="FU278" s="190">
        <v>115</v>
      </c>
      <c r="FV278" s="190">
        <v>115</v>
      </c>
      <c r="FW278" s="190"/>
      <c r="FX278" s="190"/>
      <c r="FY278" s="190"/>
      <c r="FZ278" s="190"/>
      <c r="GA278" s="190"/>
      <c r="GB278" s="190"/>
      <c r="GC278" s="190">
        <v>115</v>
      </c>
      <c r="GD278" s="190">
        <v>128</v>
      </c>
      <c r="GE278" s="190">
        <v>124</v>
      </c>
      <c r="GF278" s="190">
        <v>117</v>
      </c>
      <c r="GG278" s="212">
        <v>113</v>
      </c>
    </row>
    <row r="279" spans="2:189">
      <c r="B279" s="33">
        <v>43865</v>
      </c>
      <c r="C279" s="30" t="s">
        <v>99</v>
      </c>
      <c r="D279" s="30">
        <v>2020</v>
      </c>
      <c r="E279" s="30" t="str">
        <f t="shared" ref="E279" si="281">D279&amp;C279</f>
        <v>2020S6</v>
      </c>
      <c r="F279" s="30" t="str">
        <f t="shared" si="133"/>
        <v>22020</v>
      </c>
      <c r="G279" s="208" t="str">
        <f>VLOOKUP(Horizontal!$C279&amp;Horizontal!$B279&amp;Horizontal!G$11,Vertical!$E:$O,G$10,0)</f>
        <v>-5,75</v>
      </c>
      <c r="H279" s="207">
        <f>(VLOOKUP(Horizontal!$C279&amp;Horizontal!$B279&amp;Horizontal!H$11,Vertical!$E:$O,H$10,0))+0</f>
        <v>196.41</v>
      </c>
      <c r="I279" s="207">
        <f>(VLOOKUP(Horizontal!$C279&amp;Horizontal!$B279&amp;Horizontal!I$11,Vertical!$E:$O,I$10,0))+0</f>
        <v>199.77</v>
      </c>
      <c r="J279" s="207">
        <f>(VLOOKUP(Horizontal!$C279&amp;Horizontal!$B279&amp;Horizontal!J$11,Vertical!$E:$O,J$10,0))+0</f>
        <v>174.65</v>
      </c>
      <c r="K279" s="207">
        <f>(VLOOKUP(Horizontal!$C279&amp;Horizontal!$B279&amp;Horizontal!K$11,Vertical!$E:$O,K$10,0))+0</f>
        <v>180</v>
      </c>
      <c r="L279" s="207">
        <f>(VLOOKUP(Horizontal!$C279&amp;Horizontal!$B279&amp;Horizontal!L$11,Vertical!$E:$O,L$10,0))+0</f>
        <v>234.04</v>
      </c>
      <c r="M279" s="207">
        <f>(VLOOKUP(Horizontal!$C279&amp;Horizontal!$B279&amp;Horizontal!M$11,Vertical!$E:$O,M$10,0))+0</f>
        <v>198.29</v>
      </c>
      <c r="N279" s="207">
        <f>(VLOOKUP(Horizontal!$C279&amp;Horizontal!$B279&amp;Horizontal!N$11,Vertical!$E:$O,N$10,0))+0</f>
        <v>174.42</v>
      </c>
      <c r="O279" s="207">
        <f>(VLOOKUP(Horizontal!$C279&amp;Horizontal!$B279&amp;Horizontal!O$11,Vertical!$E:$O,O$10,0))+0</f>
        <v>160.29</v>
      </c>
      <c r="P279" s="209">
        <f>(VLOOKUP(Horizontal!$C279&amp;Horizontal!$B279&amp;Horizontal!P$11,Vertical!$E:$O,P$10,0))+0</f>
        <v>153.27000000000001</v>
      </c>
      <c r="Q279" s="210">
        <f>(VLOOKUP(Horizontal!$C279&amp;Horizontal!$B279&amp;Horizontal!Q$11,Vertical!$E:$O,Q$10,0))+0</f>
        <v>66</v>
      </c>
      <c r="R279" s="207">
        <f>(VLOOKUP(Horizontal!$C279&amp;Horizontal!$B279&amp;Horizontal!R$11,Vertical!$E:$O,R$10,0))+0</f>
        <v>64</v>
      </c>
      <c r="S279" s="207">
        <f>(VLOOKUP(Horizontal!$C279&amp;Horizontal!$B279&amp;Horizontal!S$11,Vertical!$E:$O,S$10,0))+0</f>
        <v>54</v>
      </c>
      <c r="T279" s="207">
        <f>(VLOOKUP(Horizontal!$C279&amp;Horizontal!$B279&amp;Horizontal!T$11,Vertical!$E:$O,T$10,0))+0</f>
        <v>48</v>
      </c>
      <c r="U279" s="207">
        <f>(VLOOKUP(Horizontal!$C279&amp;Horizontal!$B279&amp;Horizontal!U$11,Vertical!$E:$O,U$10,0))+0</f>
        <v>47</v>
      </c>
      <c r="V279" s="207">
        <f>(VLOOKUP(Horizontal!$C279&amp;Horizontal!$B279&amp;Horizontal!V$11,Vertical!$E:$O,V$10,0))+0</f>
        <v>43</v>
      </c>
      <c r="W279" s="207">
        <f>(VLOOKUP(Horizontal!$C279&amp;Horizontal!$B279&amp;Horizontal!W$11,Vertical!$E:$O,W$10,0))+0</f>
        <v>36</v>
      </c>
      <c r="X279" s="207">
        <f>(VLOOKUP(Horizontal!$C279&amp;Horizontal!$B279&amp;Horizontal!X$11,Vertical!$E:$O,X$10,0))+0</f>
        <v>28</v>
      </c>
      <c r="Y279" s="209">
        <f>(VLOOKUP(Horizontal!$C279&amp;Horizontal!$B279&amp;Horizontal!Y$11,Vertical!$E:$O,Y$10,0))+0</f>
        <v>24</v>
      </c>
      <c r="Z279" s="210">
        <f>(VLOOKUP(Horizontal!$C279&amp;Horizontal!$B279&amp;Horizontal!Z$11,Vertical!$E:$O,Z$10,0))+0</f>
        <v>14.71</v>
      </c>
      <c r="AA279" s="207">
        <f>(VLOOKUP(Horizontal!$C279&amp;Horizontal!$B279&amp;Horizontal!AA$11,Vertical!$E:$O,AA$10,0))+0</f>
        <v>8.82</v>
      </c>
      <c r="AB279" s="207">
        <f>(VLOOKUP(Horizontal!$C279&amp;Horizontal!$B279&amp;Horizontal!AB$11,Vertical!$E:$O,AB$10,0))+0</f>
        <v>11.11</v>
      </c>
      <c r="AC279" s="207">
        <f>(VLOOKUP(Horizontal!$C279&amp;Horizontal!$B279&amp;Horizontal!AC$11,Vertical!$E:$O,AC$10,0))+0</f>
        <v>11.11</v>
      </c>
      <c r="AD279" s="207">
        <f>(VLOOKUP(Horizontal!$C279&amp;Horizontal!$B279&amp;Horizontal!AD$11,Vertical!$E:$O,AD$10,0))+0</f>
        <v>13.51</v>
      </c>
      <c r="AE279" s="207">
        <f>(VLOOKUP(Horizontal!$C279&amp;Horizontal!$B279&amp;Horizontal!AE$11,Vertical!$E:$O,AE$10,0))+0</f>
        <v>5.13</v>
      </c>
      <c r="AF279" s="207">
        <f>(VLOOKUP(Horizontal!$C279&amp;Horizontal!$B279&amp;Horizontal!AF$11,Vertical!$E:$O,AF$10,0))+0</f>
        <v>10.81</v>
      </c>
      <c r="AG279" s="207">
        <f>(VLOOKUP(Horizontal!$C279&amp;Horizontal!$B279&amp;Horizontal!AG$11,Vertical!$E:$O,AG$10,0))+0</f>
        <v>5.56</v>
      </c>
      <c r="AH279" s="209">
        <f>(VLOOKUP(Horizontal!$C279&amp;Horizontal!$B279&amp;Horizontal!AH$11,Vertical!$E:$O,AH$10,0))+0</f>
        <v>5.41</v>
      </c>
      <c r="AI279" s="210">
        <f>(VLOOKUP(Horizontal!$C279&amp;Horizontal!$B279&amp;Horizontal!AI$11,Vertical!$E:$O,AI$10,0))+0</f>
        <v>0</v>
      </c>
      <c r="AJ279" s="207">
        <f>(VLOOKUP(Horizontal!$C279&amp;Horizontal!$B279&amp;Horizontal!AJ$11,Vertical!$E:$O,AJ$10,0))+0</f>
        <v>2.94</v>
      </c>
      <c r="AK279" s="207">
        <f>(VLOOKUP(Horizontal!$C279&amp;Horizontal!$B279&amp;Horizontal!AK$11,Vertical!$E:$O,AK$10,0))+0</f>
        <v>2.78</v>
      </c>
      <c r="AL279" s="207">
        <f>(VLOOKUP(Horizontal!$C279&amp;Horizontal!$B279&amp;Horizontal!AL$11,Vertical!$E:$O,AL$10,0))+0</f>
        <v>2.78</v>
      </c>
      <c r="AM279" s="207">
        <f>(VLOOKUP(Horizontal!$C279&amp;Horizontal!$B279&amp;Horizontal!AM$11,Vertical!$E:$O,AM$10,0))+0</f>
        <v>2.7</v>
      </c>
      <c r="AN279" s="207">
        <f>(VLOOKUP(Horizontal!$C279&amp;Horizontal!$B279&amp;Horizontal!AN$11,Vertical!$E:$O,AN$10,0))+0</f>
        <v>25.64</v>
      </c>
      <c r="AO279" s="207">
        <f>(VLOOKUP(Horizontal!$C279&amp;Horizontal!$B279&amp;Horizontal!AO$11,Vertical!$E:$O,AO$10,0))+0</f>
        <v>35.14</v>
      </c>
      <c r="AP279" s="207">
        <f>(VLOOKUP(Horizontal!$C279&amp;Horizontal!$B279&amp;Horizontal!AP$11,Vertical!$E:$O,AP$10,0))+0</f>
        <v>63.89</v>
      </c>
      <c r="AQ279" s="209">
        <f>(VLOOKUP(Horizontal!$C279&amp;Horizontal!$B279&amp;Horizontal!AQ$11,Vertical!$E:$O,AQ$10,0))+0</f>
        <v>62.16</v>
      </c>
      <c r="AR279" s="210">
        <f>(VLOOKUP(Horizontal!$C279&amp;Horizontal!$B279&amp;Horizontal!AR$11,Vertical!$E:$O,AR$10,0))+0</f>
        <v>85.29</v>
      </c>
      <c r="AS279" s="207">
        <f>(VLOOKUP(Horizontal!$C279&amp;Horizontal!$B279&amp;Horizontal!AS$11,Vertical!$E:$O,AS$10,0))+0</f>
        <v>88.24</v>
      </c>
      <c r="AT279" s="207">
        <f>(VLOOKUP(Horizontal!$C279&amp;Horizontal!$B279&amp;Horizontal!AT$11,Vertical!$E:$O,AT$10,0))+0</f>
        <v>86.11</v>
      </c>
      <c r="AU279" s="207">
        <f>(VLOOKUP(Horizontal!$C279&amp;Horizontal!$B279&amp;Horizontal!AU$11,Vertical!$E:$O,AU$10,0))+0</f>
        <v>86.11</v>
      </c>
      <c r="AV279" s="207">
        <f>(VLOOKUP(Horizontal!$C279&amp;Horizontal!$B279&amp;Horizontal!AV$11,Vertical!$E:$O,AV$10,0))+0</f>
        <v>83.78</v>
      </c>
      <c r="AW279" s="207">
        <f>(VLOOKUP(Horizontal!$C279&amp;Horizontal!$B279&amp;Horizontal!AW$11,Vertical!$E:$O,AW$10,0))+0</f>
        <v>69.23</v>
      </c>
      <c r="AX279" s="207">
        <f>(VLOOKUP(Horizontal!$C279&amp;Horizontal!$B279&amp;Horizontal!AX$11,Vertical!$E:$O,AX$10,0))+0</f>
        <v>54.05</v>
      </c>
      <c r="AY279" s="207">
        <f>(VLOOKUP(Horizontal!$C279&amp;Horizontal!$B279&amp;Horizontal!AY$11,Vertical!$E:$O,AY$10,0))+0</f>
        <v>30.56</v>
      </c>
      <c r="AZ279" s="209">
        <f>(VLOOKUP(Horizontal!$C279&amp;Horizontal!$B279&amp;Horizontal!AZ$11,Vertical!$E:$O,AZ$10,0))+0</f>
        <v>32.43</v>
      </c>
      <c r="BA279" s="208">
        <f>(VLOOKUP(Horizontal!$C279&amp;Horizontal!$B279&amp;Horizontal!BA$11,Vertical!$E:$O,BA$10,0))+0</f>
        <v>47.71</v>
      </c>
      <c r="BB279" s="210">
        <f>(VLOOKUP(Horizontal!$C279&amp;Horizontal!$B279&amp;Horizontal!BB$11,Vertical!$E:$O,BB$10,0))+0</f>
        <v>243.67</v>
      </c>
      <c r="BC279" s="207">
        <f>(VLOOKUP(Horizontal!$C279&amp;Horizontal!$B279&amp;Horizontal!BC$11,Vertical!$E:$O,BC$10,0))+0</f>
        <v>245.54</v>
      </c>
      <c r="BD279" s="207">
        <f>(VLOOKUP(Horizontal!$C279&amp;Horizontal!$B279&amp;Horizontal!BD$11,Vertical!$E:$O,BD$10,0))+0</f>
        <v>217</v>
      </c>
      <c r="BE279" s="207">
        <f>(VLOOKUP(Horizontal!$C279&amp;Horizontal!$B279&amp;Horizontal!BE$11,Vertical!$E:$O,BE$10,0))+0</f>
        <v>222.13</v>
      </c>
      <c r="BF279" s="207">
        <f>(VLOOKUP(Horizontal!$C279&amp;Horizontal!$B279&amp;Horizontal!BF$11,Vertical!$E:$O,BF$10,0))+0</f>
        <v>275.52999999999997</v>
      </c>
      <c r="BG279" s="207">
        <f>(VLOOKUP(Horizontal!$C279&amp;Horizontal!$B279&amp;Horizontal!BG$11,Vertical!$E:$O,BG$10,0))+0</f>
        <v>237.55</v>
      </c>
      <c r="BH279" s="207">
        <f>(VLOOKUP(Horizontal!$C279&amp;Horizontal!$B279&amp;Horizontal!BH$11,Vertical!$E:$O,BH$10,0))+0</f>
        <v>211.91</v>
      </c>
      <c r="BI279" s="207">
        <f>(VLOOKUP(Horizontal!$C279&amp;Horizontal!$B279&amp;Horizontal!BI$11,Vertical!$E:$O,BI$10,0))+0</f>
        <v>197.66</v>
      </c>
      <c r="BJ279" s="209">
        <f>(VLOOKUP(Horizontal!$C279&amp;Horizontal!$B279&amp;Horizontal!BJ$11,Vertical!$E:$O,BJ$10,0))+0</f>
        <v>189.34</v>
      </c>
      <c r="BK279" s="210">
        <f>(VLOOKUP(Horizontal!$C279&amp;Horizontal!$B279&amp;Horizontal!BK$11,Vertical!$E:$O,BK$10,0))+0</f>
        <v>58</v>
      </c>
      <c r="BL279" s="207">
        <f>(VLOOKUP(Horizontal!$C279&amp;Horizontal!$B279&amp;Horizontal!BL$11,Vertical!$E:$O,BL$10,0))+0</f>
        <v>52</v>
      </c>
      <c r="BM279" s="207">
        <f>(VLOOKUP(Horizontal!$C279&amp;Horizontal!$B279&amp;Horizontal!BM$11,Vertical!$E:$O,BM$10,0))+0</f>
        <v>47</v>
      </c>
      <c r="BN279" s="207">
        <f>(VLOOKUP(Horizontal!$C279&amp;Horizontal!$B279&amp;Horizontal!BN$11,Vertical!$E:$O,BN$10,0))+0</f>
        <v>47</v>
      </c>
      <c r="BO279" s="207">
        <f>(VLOOKUP(Horizontal!$C279&amp;Horizontal!$B279&amp;Horizontal!BO$11,Vertical!$E:$O,BO$10,0))+0</f>
        <v>45</v>
      </c>
      <c r="BP279" s="207">
        <f>(VLOOKUP(Horizontal!$C279&amp;Horizontal!$B279&amp;Horizontal!BP$11,Vertical!$E:$O,BP$10,0))+0</f>
        <v>38</v>
      </c>
      <c r="BQ279" s="207">
        <f>(VLOOKUP(Horizontal!$C279&amp;Horizontal!$B279&amp;Horizontal!BQ$11,Vertical!$E:$O,BQ$10,0))+0</f>
        <v>34</v>
      </c>
      <c r="BR279" s="207">
        <f>(VLOOKUP(Horizontal!$C279&amp;Horizontal!$B279&amp;Horizontal!BR$11,Vertical!$E:$O,BR$10,0))+0</f>
        <v>29</v>
      </c>
      <c r="BS279" s="209">
        <f>(VLOOKUP(Horizontal!$C279&amp;Horizontal!$B279&amp;Horizontal!BS$11,Vertical!$E:$O,BS$10,0))+0</f>
        <v>26</v>
      </c>
      <c r="BT279" s="210">
        <f>(VLOOKUP(Horizontal!$C279&amp;Horizontal!$B279&amp;Horizontal!BT$11,Vertical!$E:$O,BT$10,0))+0</f>
        <v>31.03</v>
      </c>
      <c r="BU279" s="207">
        <f>(VLOOKUP(Horizontal!$C279&amp;Horizontal!$B279&amp;Horizontal!BU$11,Vertical!$E:$O,BU$10,0))+0</f>
        <v>25</v>
      </c>
      <c r="BV279" s="207">
        <f>(VLOOKUP(Horizontal!$C279&amp;Horizontal!$B279&amp;Horizontal!BV$11,Vertical!$E:$O,BV$10,0))+0</f>
        <v>37.93</v>
      </c>
      <c r="BW279" s="207">
        <f>(VLOOKUP(Horizontal!$C279&amp;Horizontal!$B279&amp;Horizontal!BW$11,Vertical!$E:$O,BW$10,0))+0</f>
        <v>37.93</v>
      </c>
      <c r="BX279" s="207">
        <f>(VLOOKUP(Horizontal!$C279&amp;Horizontal!$B279&amp;Horizontal!BX$11,Vertical!$E:$O,BX$10,0))+0</f>
        <v>20.69</v>
      </c>
      <c r="BY279" s="207">
        <f>(VLOOKUP(Horizontal!$C279&amp;Horizontal!$B279&amp;Horizontal!BY$11,Vertical!$E:$O,BY$10,0))+0</f>
        <v>13.79</v>
      </c>
      <c r="BZ279" s="207">
        <f>(VLOOKUP(Horizontal!$C279&amp;Horizontal!$B279&amp;Horizontal!BZ$11,Vertical!$E:$O,BZ$10,0))+0</f>
        <v>16.13</v>
      </c>
      <c r="CA279" s="207">
        <f>(VLOOKUP(Horizontal!$C279&amp;Horizontal!$B279&amp;Horizontal!CA$11,Vertical!$E:$O,CA$10,0))+0</f>
        <v>6.45</v>
      </c>
      <c r="CB279" s="209">
        <f>(VLOOKUP(Horizontal!$C279&amp;Horizontal!$B279&amp;Horizontal!CB$11,Vertical!$E:$O,CB$10,0))+0</f>
        <v>13.33</v>
      </c>
      <c r="CC279" s="210">
        <f>(VLOOKUP(Horizontal!$C279&amp;Horizontal!$B279&amp;Horizontal!CC$11,Vertical!$E:$O,CC$10,0))+0</f>
        <v>3.45</v>
      </c>
      <c r="CD279" s="207">
        <f>(VLOOKUP(Horizontal!$C279&amp;Horizontal!$B279&amp;Horizontal!CD$11,Vertical!$E:$O,CD$10,0))+0</f>
        <v>0</v>
      </c>
      <c r="CE279" s="207">
        <f>(VLOOKUP(Horizontal!$C279&amp;Horizontal!$B279&amp;Horizontal!CE$11,Vertical!$E:$O,CE$10,0))+0</f>
        <v>10.34</v>
      </c>
      <c r="CF279" s="207">
        <f>(VLOOKUP(Horizontal!$C279&amp;Horizontal!$B279&amp;Horizontal!CF$11,Vertical!$E:$O,CF$10,0))+0</f>
        <v>10.34</v>
      </c>
      <c r="CG279" s="207">
        <f>(VLOOKUP(Horizontal!$C279&amp;Horizontal!$B279&amp;Horizontal!CG$11,Vertical!$E:$O,CG$10,0))+0</f>
        <v>10.34</v>
      </c>
      <c r="CH279" s="207">
        <f>(VLOOKUP(Horizontal!$C279&amp;Horizontal!$B279&amp;Horizontal!CH$11,Vertical!$E:$O,CH$10,0))+0</f>
        <v>34.479999999999997</v>
      </c>
      <c r="CI279" s="207">
        <f>(VLOOKUP(Horizontal!$C279&amp;Horizontal!$B279&amp;Horizontal!CI$11,Vertical!$E:$O,CI$10,0))+0</f>
        <v>25.81</v>
      </c>
      <c r="CJ279" s="207">
        <f>(VLOOKUP(Horizontal!$C279&amp;Horizontal!$B279&amp;Horizontal!CJ$11,Vertical!$E:$O,CJ$10,0))+0</f>
        <v>38.71</v>
      </c>
      <c r="CK279" s="209">
        <f>(VLOOKUP(Horizontal!$C279&amp;Horizontal!$B279&amp;Horizontal!CK$11,Vertical!$E:$O,CK$10,0))+0</f>
        <v>36.67</v>
      </c>
      <c r="CL279" s="210">
        <f>(VLOOKUP(Horizontal!$C279&amp;Horizontal!$B279&amp;Horizontal!CL$11,Vertical!$E:$O,CL$10,0))+0</f>
        <v>65.52</v>
      </c>
      <c r="CM279" s="207">
        <f>(VLOOKUP(Horizontal!$C279&amp;Horizontal!$B279&amp;Horizontal!CM$11,Vertical!$E:$O,CM$10,0))+0</f>
        <v>75</v>
      </c>
      <c r="CN279" s="207">
        <f>(VLOOKUP(Horizontal!$C279&amp;Horizontal!$B279&amp;Horizontal!CN$11,Vertical!$E:$O,CN$10,0))+0</f>
        <v>51.72</v>
      </c>
      <c r="CO279" s="207">
        <f>(VLOOKUP(Horizontal!$C279&amp;Horizontal!$B279&amp;Horizontal!CO$11,Vertical!$E:$O,CO$10,0))+0</f>
        <v>51.72</v>
      </c>
      <c r="CP279" s="207">
        <f>(VLOOKUP(Horizontal!$C279&amp;Horizontal!$B279&amp;Horizontal!CP$11,Vertical!$E:$O,CP$10,0))+0</f>
        <v>68.97</v>
      </c>
      <c r="CQ279" s="207">
        <f>(VLOOKUP(Horizontal!$C279&amp;Horizontal!$B279&amp;Horizontal!CQ$11,Vertical!$E:$O,CQ$10,0))+0</f>
        <v>51.72</v>
      </c>
      <c r="CR279" s="207">
        <f>(VLOOKUP(Horizontal!$C279&amp;Horizontal!$B279&amp;Horizontal!CR$11,Vertical!$E:$O,CR$10,0))+0</f>
        <v>58.06</v>
      </c>
      <c r="CS279" s="207">
        <f>(VLOOKUP(Horizontal!$C279&amp;Horizontal!$B279&amp;Horizontal!CS$11,Vertical!$E:$O,CS$10,0))+0</f>
        <v>54.84</v>
      </c>
      <c r="CT279" s="207">
        <f>(VLOOKUP(Horizontal!$C279&amp;Horizontal!$B279&amp;Horizontal!CT$11,Vertical!$E:$O,CT$10,0))+0</f>
        <v>50</v>
      </c>
      <c r="CU279" s="150"/>
      <c r="CV279" s="211">
        <f t="shared" si="264"/>
        <v>47.259999999999991</v>
      </c>
      <c r="CW279" s="190">
        <f t="shared" si="265"/>
        <v>45.769999999999982</v>
      </c>
      <c r="CX279" s="190">
        <f t="shared" si="266"/>
        <v>42.349999999999994</v>
      </c>
      <c r="CY279" s="190">
        <f t="shared" si="267"/>
        <v>42.129999999999995</v>
      </c>
      <c r="CZ279" s="190">
        <f t="shared" si="268"/>
        <v>41.489999999999981</v>
      </c>
      <c r="DA279" s="190">
        <f t="shared" si="269"/>
        <v>39.260000000000019</v>
      </c>
      <c r="DB279" s="190">
        <f t="shared" si="270"/>
        <v>37.490000000000009</v>
      </c>
      <c r="DC279" s="190">
        <f t="shared" si="271"/>
        <v>37.370000000000005</v>
      </c>
      <c r="DD279" s="212">
        <f t="shared" si="272"/>
        <v>36.069999999999993</v>
      </c>
      <c r="DE279" s="9">
        <v>170</v>
      </c>
      <c r="DF279" s="212">
        <f t="shared" si="273"/>
        <v>12.047210401891334</v>
      </c>
      <c r="DG279" s="264"/>
      <c r="DH279" s="265"/>
      <c r="DI279" s="265"/>
      <c r="DJ279" s="266"/>
      <c r="DK279" s="190">
        <v>186.86</v>
      </c>
      <c r="DL279" s="190">
        <v>186.9</v>
      </c>
      <c r="DM279" s="190">
        <v>186.86</v>
      </c>
      <c r="DN279" s="212">
        <v>186.86</v>
      </c>
      <c r="DO279" s="190">
        <v>190.96</v>
      </c>
      <c r="DP279" s="190">
        <v>191.01</v>
      </c>
      <c r="DQ279" s="190">
        <v>190.96</v>
      </c>
      <c r="DR279" s="212">
        <v>190.96</v>
      </c>
      <c r="DS279" s="150"/>
      <c r="DT279" s="190">
        <v>192</v>
      </c>
      <c r="DU279" s="190">
        <v>193</v>
      </c>
      <c r="DV279" s="190">
        <v>173</v>
      </c>
      <c r="DW279" s="190">
        <v>179</v>
      </c>
      <c r="DX279" s="190"/>
      <c r="DY279" s="190"/>
      <c r="DZ279" s="190"/>
      <c r="EA279" s="190"/>
      <c r="EB279" s="190"/>
      <c r="EC279" s="190"/>
      <c r="ED279" s="190">
        <v>231</v>
      </c>
      <c r="EE279" s="190">
        <v>203</v>
      </c>
      <c r="EF279" s="190">
        <v>173</v>
      </c>
      <c r="EG279" s="190">
        <v>159</v>
      </c>
      <c r="EH279" s="212">
        <v>153</v>
      </c>
      <c r="EI279" s="213"/>
      <c r="EJ279" s="211">
        <v>52</v>
      </c>
      <c r="EK279" s="190">
        <v>52</v>
      </c>
      <c r="EL279" s="190">
        <v>48</v>
      </c>
      <c r="EM279" s="190">
        <v>48</v>
      </c>
      <c r="EN279" s="190"/>
      <c r="EO279" s="190"/>
      <c r="EP279" s="190"/>
      <c r="EQ279" s="190"/>
      <c r="ER279" s="190"/>
      <c r="ES279" s="190"/>
      <c r="ET279" s="190">
        <v>48</v>
      </c>
      <c r="EU279" s="190">
        <v>47</v>
      </c>
      <c r="EV279" s="190">
        <v>43</v>
      </c>
      <c r="EW279" s="190">
        <v>36</v>
      </c>
      <c r="EX279" s="212">
        <v>35</v>
      </c>
      <c r="EY279" s="211"/>
      <c r="EZ279" s="75">
        <f t="shared" si="276"/>
        <v>-2.9077117572692796E-2</v>
      </c>
      <c r="FA279" s="89">
        <f t="shared" si="279"/>
        <v>-0.1</v>
      </c>
      <c r="FB279" s="212"/>
      <c r="FC279" s="213">
        <f t="shared" si="250"/>
        <v>32</v>
      </c>
      <c r="FD279" s="213">
        <f t="shared" si="251"/>
        <v>32</v>
      </c>
      <c r="FE279" s="213">
        <f t="shared" si="252"/>
        <v>28</v>
      </c>
      <c r="FF279" s="213">
        <f t="shared" si="253"/>
        <v>28</v>
      </c>
      <c r="FG279" s="213"/>
      <c r="FH279" s="213"/>
      <c r="FI279" s="213"/>
      <c r="FJ279" s="213"/>
      <c r="FK279" s="213"/>
      <c r="FL279" s="213"/>
      <c r="FM279" s="213">
        <f t="shared" si="254"/>
        <v>28</v>
      </c>
      <c r="FN279" s="213">
        <f t="shared" si="255"/>
        <v>27</v>
      </c>
      <c r="FO279" s="213">
        <f t="shared" si="256"/>
        <v>23</v>
      </c>
      <c r="FP279" s="213">
        <f t="shared" si="257"/>
        <v>16</v>
      </c>
      <c r="FQ279" s="213">
        <f t="shared" si="258"/>
        <v>15</v>
      </c>
      <c r="FR279" s="213"/>
      <c r="FS279" s="211">
        <v>110</v>
      </c>
      <c r="FT279" s="190">
        <v>110</v>
      </c>
      <c r="FU279" s="190">
        <v>110</v>
      </c>
      <c r="FV279" s="190">
        <v>110</v>
      </c>
      <c r="FW279" s="190"/>
      <c r="FX279" s="190"/>
      <c r="FY279" s="190"/>
      <c r="FZ279" s="190"/>
      <c r="GA279" s="190"/>
      <c r="GB279" s="190"/>
      <c r="GC279" s="190">
        <v>110</v>
      </c>
      <c r="GD279" s="190">
        <v>128</v>
      </c>
      <c r="GE279" s="190">
        <v>124</v>
      </c>
      <c r="GF279" s="190">
        <v>117</v>
      </c>
      <c r="GG279" s="212">
        <v>113</v>
      </c>
    </row>
    <row r="280" spans="2:189">
      <c r="B280" s="33">
        <v>43872</v>
      </c>
      <c r="C280" s="30" t="s">
        <v>59</v>
      </c>
      <c r="D280" s="30">
        <v>2020</v>
      </c>
      <c r="E280" s="30" t="str">
        <f t="shared" ref="E280" si="282">D280&amp;C280</f>
        <v>2020S7</v>
      </c>
      <c r="F280" s="30" t="str">
        <f t="shared" si="133"/>
        <v>22020</v>
      </c>
      <c r="G280" s="208" t="str">
        <f>VLOOKUP(Horizontal!$C280&amp;Horizontal!$B280&amp;Horizontal!G$11,Vertical!$E:$O,G$10,0)</f>
        <v>-4,77</v>
      </c>
      <c r="H280" s="207">
        <f>(VLOOKUP(Horizontal!$C280&amp;Horizontal!$B280&amp;Horizontal!H$11,Vertical!$E:$O,H$10,0))+0</f>
        <v>164.31</v>
      </c>
      <c r="I280" s="207">
        <f>(VLOOKUP(Horizontal!$C280&amp;Horizontal!$B280&amp;Horizontal!I$11,Vertical!$E:$O,I$10,0))+0</f>
        <v>162.44999999999999</v>
      </c>
      <c r="J280" s="207">
        <f>(VLOOKUP(Horizontal!$C280&amp;Horizontal!$B280&amp;Horizontal!J$11,Vertical!$E:$O,J$10,0))+0</f>
        <v>145.47</v>
      </c>
      <c r="K280" s="207">
        <f>(VLOOKUP(Horizontal!$C280&amp;Horizontal!$B280&amp;Horizontal!K$11,Vertical!$E:$O,K$10,0))+0</f>
        <v>161.16</v>
      </c>
      <c r="L280" s="207">
        <f>(VLOOKUP(Horizontal!$C280&amp;Horizontal!$B280&amp;Horizontal!L$11,Vertical!$E:$O,L$10,0))+0</f>
        <v>227.16</v>
      </c>
      <c r="M280" s="207">
        <f>(VLOOKUP(Horizontal!$C280&amp;Horizontal!$B280&amp;Horizontal!M$11,Vertical!$E:$O,M$10,0))+0</f>
        <v>199.09</v>
      </c>
      <c r="N280" s="207">
        <f>(VLOOKUP(Horizontal!$C280&amp;Horizontal!$B280&amp;Horizontal!N$11,Vertical!$E:$O,N$10,0))+0</f>
        <v>174.75</v>
      </c>
      <c r="O280" s="207">
        <f>(VLOOKUP(Horizontal!$C280&amp;Horizontal!$B280&amp;Horizontal!O$11,Vertical!$E:$O,O$10,0))+0</f>
        <v>160.9</v>
      </c>
      <c r="P280" s="209">
        <f>(VLOOKUP(Horizontal!$C280&amp;Horizontal!$B280&amp;Horizontal!P$11,Vertical!$E:$O,P$10,0))+0</f>
        <v>153.35</v>
      </c>
      <c r="Q280" s="210">
        <f>(VLOOKUP(Horizontal!$C280&amp;Horizontal!$B280&amp;Horizontal!Q$11,Vertical!$E:$O,Q$10,0))+0</f>
        <v>66</v>
      </c>
      <c r="R280" s="207">
        <f>(VLOOKUP(Horizontal!$C280&amp;Horizontal!$B280&amp;Horizontal!R$11,Vertical!$E:$O,R$10,0))+0</f>
        <v>66</v>
      </c>
      <c r="S280" s="207">
        <f>(VLOOKUP(Horizontal!$C280&amp;Horizontal!$B280&amp;Horizontal!S$11,Vertical!$E:$O,S$10,0))+0</f>
        <v>58</v>
      </c>
      <c r="T280" s="207">
        <f>(VLOOKUP(Horizontal!$C280&amp;Horizontal!$B280&amp;Horizontal!T$11,Vertical!$E:$O,T$10,0))+0</f>
        <v>56</v>
      </c>
      <c r="U280" s="207">
        <f>(VLOOKUP(Horizontal!$C280&amp;Horizontal!$B280&amp;Horizontal!U$11,Vertical!$E:$O,U$10,0))+0</f>
        <v>50</v>
      </c>
      <c r="V280" s="207">
        <f>(VLOOKUP(Horizontal!$C280&amp;Horizontal!$B280&amp;Horizontal!V$11,Vertical!$E:$O,V$10,0))+0</f>
        <v>42</v>
      </c>
      <c r="W280" s="207">
        <f>(VLOOKUP(Horizontal!$C280&amp;Horizontal!$B280&amp;Horizontal!W$11,Vertical!$E:$O,W$10,0))+0</f>
        <v>36</v>
      </c>
      <c r="X280" s="207">
        <f>(VLOOKUP(Horizontal!$C280&amp;Horizontal!$B280&amp;Horizontal!X$11,Vertical!$E:$O,X$10,0))+0</f>
        <v>29</v>
      </c>
      <c r="Y280" s="209">
        <f>(VLOOKUP(Horizontal!$C280&amp;Horizontal!$B280&amp;Horizontal!Y$11,Vertical!$E:$O,Y$10,0))+0</f>
        <v>23</v>
      </c>
      <c r="Z280" s="210">
        <f>(VLOOKUP(Horizontal!$C280&amp;Horizontal!$B280&amp;Horizontal!Z$11,Vertical!$E:$O,Z$10,0))+0</f>
        <v>100</v>
      </c>
      <c r="AA280" s="207">
        <f>(VLOOKUP(Horizontal!$C280&amp;Horizontal!$B280&amp;Horizontal!AA$11,Vertical!$E:$O,AA$10,0))+0</f>
        <v>100</v>
      </c>
      <c r="AB280" s="207">
        <f>(VLOOKUP(Horizontal!$C280&amp;Horizontal!$B280&amp;Horizontal!AB$11,Vertical!$E:$O,AB$10,0))+0</f>
        <v>97.3</v>
      </c>
      <c r="AC280" s="207">
        <f>(VLOOKUP(Horizontal!$C280&amp;Horizontal!$B280&amp;Horizontal!AC$11,Vertical!$E:$O,AC$10,0))+0</f>
        <v>96.77</v>
      </c>
      <c r="AD280" s="207">
        <f>(VLOOKUP(Horizontal!$C280&amp;Horizontal!$B280&amp;Horizontal!AD$11,Vertical!$E:$O,AD$10,0))+0</f>
        <v>85.29</v>
      </c>
      <c r="AE280" s="207">
        <f>(VLOOKUP(Horizontal!$C280&amp;Horizontal!$B280&amp;Horizontal!AE$11,Vertical!$E:$O,AE$10,0))+0</f>
        <v>33.33</v>
      </c>
      <c r="AF280" s="207">
        <f>(VLOOKUP(Horizontal!$C280&amp;Horizontal!$B280&amp;Horizontal!AF$11,Vertical!$E:$O,AF$10,0))+0</f>
        <v>34.21</v>
      </c>
      <c r="AG280" s="207">
        <f>(VLOOKUP(Horizontal!$C280&amp;Horizontal!$B280&amp;Horizontal!AG$11,Vertical!$E:$O,AG$10,0))+0</f>
        <v>23.68</v>
      </c>
      <c r="AH280" s="209">
        <f>(VLOOKUP(Horizontal!$C280&amp;Horizontal!$B280&amp;Horizontal!AH$11,Vertical!$E:$O,AH$10,0))+0</f>
        <v>26.32</v>
      </c>
      <c r="AI280" s="210">
        <f>(VLOOKUP(Horizontal!$C280&amp;Horizontal!$B280&amp;Horizontal!AI$11,Vertical!$E:$O,AI$10,0))+0</f>
        <v>0</v>
      </c>
      <c r="AJ280" s="207">
        <f>(VLOOKUP(Horizontal!$C280&amp;Horizontal!$B280&amp;Horizontal!AJ$11,Vertical!$E:$O,AJ$10,0))+0</f>
        <v>0</v>
      </c>
      <c r="AK280" s="207">
        <f>(VLOOKUP(Horizontal!$C280&amp;Horizontal!$B280&amp;Horizontal!AK$11,Vertical!$E:$O,AK$10,0))+0</f>
        <v>0</v>
      </c>
      <c r="AL280" s="207">
        <f>(VLOOKUP(Horizontal!$C280&amp;Horizontal!$B280&amp;Horizontal!AL$11,Vertical!$E:$O,AL$10,0))+0</f>
        <v>3.23</v>
      </c>
      <c r="AM280" s="207">
        <f>(VLOOKUP(Horizontal!$C280&amp;Horizontal!$B280&amp;Horizontal!AM$11,Vertical!$E:$O,AM$10,0))+0</f>
        <v>2.94</v>
      </c>
      <c r="AN280" s="207">
        <f>(VLOOKUP(Horizontal!$C280&amp;Horizontal!$B280&amp;Horizontal!AN$11,Vertical!$E:$O,AN$10,0))+0</f>
        <v>23.08</v>
      </c>
      <c r="AO280" s="207">
        <f>(VLOOKUP(Horizontal!$C280&amp;Horizontal!$B280&amp;Horizontal!AO$11,Vertical!$E:$O,AO$10,0))+0</f>
        <v>36.840000000000003</v>
      </c>
      <c r="AP280" s="207">
        <f>(VLOOKUP(Horizontal!$C280&amp;Horizontal!$B280&amp;Horizontal!AP$11,Vertical!$E:$O,AP$10,0))+0</f>
        <v>57.89</v>
      </c>
      <c r="AQ280" s="209">
        <f>(VLOOKUP(Horizontal!$C280&amp;Horizontal!$B280&amp;Horizontal!AQ$11,Vertical!$E:$O,AQ$10,0))+0</f>
        <v>47.37</v>
      </c>
      <c r="AR280" s="210">
        <f>(VLOOKUP(Horizontal!$C280&amp;Horizontal!$B280&amp;Horizontal!AR$11,Vertical!$E:$O,AR$10,0))+0</f>
        <v>0</v>
      </c>
      <c r="AS280" s="207">
        <f>(VLOOKUP(Horizontal!$C280&amp;Horizontal!$B280&amp;Horizontal!AS$11,Vertical!$E:$O,AS$10,0))+0</f>
        <v>0</v>
      </c>
      <c r="AT280" s="207">
        <f>(VLOOKUP(Horizontal!$C280&amp;Horizontal!$B280&amp;Horizontal!AT$11,Vertical!$E:$O,AT$10,0))+0</f>
        <v>2.7</v>
      </c>
      <c r="AU280" s="207">
        <f>(VLOOKUP(Horizontal!$C280&amp;Horizontal!$B280&amp;Horizontal!AU$11,Vertical!$E:$O,AU$10,0))+0</f>
        <v>0</v>
      </c>
      <c r="AV280" s="207">
        <f>(VLOOKUP(Horizontal!$C280&amp;Horizontal!$B280&amp;Horizontal!AV$11,Vertical!$E:$O,AV$10,0))+0</f>
        <v>11.76</v>
      </c>
      <c r="AW280" s="207">
        <f>(VLOOKUP(Horizontal!$C280&amp;Horizontal!$B280&amp;Horizontal!AW$11,Vertical!$E:$O,AW$10,0))+0</f>
        <v>43.59</v>
      </c>
      <c r="AX280" s="207">
        <f>(VLOOKUP(Horizontal!$C280&amp;Horizontal!$B280&amp;Horizontal!AX$11,Vertical!$E:$O,AX$10,0))+0</f>
        <v>28.95</v>
      </c>
      <c r="AY280" s="207">
        <f>(VLOOKUP(Horizontal!$C280&amp;Horizontal!$B280&amp;Horizontal!AY$11,Vertical!$E:$O,AY$10,0))+0</f>
        <v>18.420000000000002</v>
      </c>
      <c r="AZ280" s="209">
        <f>(VLOOKUP(Horizontal!$C280&amp;Horizontal!$B280&amp;Horizontal!AZ$11,Vertical!$E:$O,AZ$10,0))+0</f>
        <v>26.32</v>
      </c>
      <c r="BA280" s="208">
        <f>(VLOOKUP(Horizontal!$C280&amp;Horizontal!$B280&amp;Horizontal!BA$11,Vertical!$E:$O,BA$10,0))+0</f>
        <v>48.19</v>
      </c>
      <c r="BB280" s="210">
        <f>(VLOOKUP(Horizontal!$C280&amp;Horizontal!$B280&amp;Horizontal!BB$11,Vertical!$E:$O,BB$10,0))+0</f>
        <v>211.66</v>
      </c>
      <c r="BC280" s="207">
        <f>(VLOOKUP(Horizontal!$C280&amp;Horizontal!$B280&amp;Horizontal!BC$11,Vertical!$E:$O,BC$10,0))+0</f>
        <v>208.46</v>
      </c>
      <c r="BD280" s="207">
        <f>(VLOOKUP(Horizontal!$C280&amp;Horizontal!$B280&amp;Horizontal!BD$11,Vertical!$E:$O,BD$10,0))+0</f>
        <v>188.68</v>
      </c>
      <c r="BE280" s="207">
        <f>(VLOOKUP(Horizontal!$C280&amp;Horizontal!$B280&amp;Horizontal!BE$11,Vertical!$E:$O,BE$10,0))+0</f>
        <v>203.96</v>
      </c>
      <c r="BF280" s="207">
        <f>(VLOOKUP(Horizontal!$C280&amp;Horizontal!$B280&amp;Horizontal!BF$11,Vertical!$E:$O,BF$10,0))+0</f>
        <v>271.39999999999998</v>
      </c>
      <c r="BG280" s="207">
        <f>(VLOOKUP(Horizontal!$C280&amp;Horizontal!$B280&amp;Horizontal!BG$11,Vertical!$E:$O,BG$10,0))+0</f>
        <v>238.9</v>
      </c>
      <c r="BH280" s="207">
        <f>(VLOOKUP(Horizontal!$C280&amp;Horizontal!$B280&amp;Horizontal!BH$11,Vertical!$E:$O,BH$10,0))+0</f>
        <v>212.24</v>
      </c>
      <c r="BI280" s="207">
        <f>(VLOOKUP(Horizontal!$C280&amp;Horizontal!$B280&amp;Horizontal!BI$11,Vertical!$E:$O,BI$10,0))+0</f>
        <v>197.06</v>
      </c>
      <c r="BJ280" s="209">
        <f>(VLOOKUP(Horizontal!$C280&amp;Horizontal!$B280&amp;Horizontal!BJ$11,Vertical!$E:$O,BJ$10,0))+0</f>
        <v>189.51</v>
      </c>
      <c r="BK280" s="210">
        <f>(VLOOKUP(Horizontal!$C280&amp;Horizontal!$B280&amp;Horizontal!BK$11,Vertical!$E:$O,BK$10,0))+0</f>
        <v>54</v>
      </c>
      <c r="BL280" s="207">
        <f>(VLOOKUP(Horizontal!$C280&amp;Horizontal!$B280&amp;Horizontal!BL$11,Vertical!$E:$O,BL$10,0))+0</f>
        <v>54</v>
      </c>
      <c r="BM280" s="207">
        <f>(VLOOKUP(Horizontal!$C280&amp;Horizontal!$B280&amp;Horizontal!BM$11,Vertical!$E:$O,BM$10,0))+0</f>
        <v>51</v>
      </c>
      <c r="BN280" s="207">
        <f>(VLOOKUP(Horizontal!$C280&amp;Horizontal!$B280&amp;Horizontal!BN$11,Vertical!$E:$O,BN$10,0))+0</f>
        <v>50</v>
      </c>
      <c r="BO280" s="207">
        <f>(VLOOKUP(Horizontal!$C280&amp;Horizontal!$B280&amp;Horizontal!BO$11,Vertical!$E:$O,BO$10,0))+0</f>
        <v>44</v>
      </c>
      <c r="BP280" s="207">
        <f>(VLOOKUP(Horizontal!$C280&amp;Horizontal!$B280&amp;Horizontal!BP$11,Vertical!$E:$O,BP$10,0))+0</f>
        <v>40</v>
      </c>
      <c r="BQ280" s="207">
        <f>(VLOOKUP(Horizontal!$C280&amp;Horizontal!$B280&amp;Horizontal!BQ$11,Vertical!$E:$O,BQ$10,0))+0</f>
        <v>38</v>
      </c>
      <c r="BR280" s="207">
        <f>(VLOOKUP(Horizontal!$C280&amp;Horizontal!$B280&amp;Horizontal!BR$11,Vertical!$E:$O,BR$10,0))+0</f>
        <v>31</v>
      </c>
      <c r="BS280" s="209">
        <f>(VLOOKUP(Horizontal!$C280&amp;Horizontal!$B280&amp;Horizontal!BS$11,Vertical!$E:$O,BS$10,0))+0</f>
        <v>27</v>
      </c>
      <c r="BT280" s="210">
        <f>(VLOOKUP(Horizontal!$C280&amp;Horizontal!$B280&amp;Horizontal!BT$11,Vertical!$E:$O,BT$10,0))+0</f>
        <v>93.33</v>
      </c>
      <c r="BU280" s="207">
        <f>(VLOOKUP(Horizontal!$C280&amp;Horizontal!$B280&amp;Horizontal!BU$11,Vertical!$E:$O,BU$10,0))+0</f>
        <v>96.67</v>
      </c>
      <c r="BV280" s="207">
        <f>(VLOOKUP(Horizontal!$C280&amp;Horizontal!$B280&amp;Horizontal!BV$11,Vertical!$E:$O,BV$10,0))+0</f>
        <v>92.86</v>
      </c>
      <c r="BW280" s="207">
        <f>(VLOOKUP(Horizontal!$C280&amp;Horizontal!$B280&amp;Horizontal!BW$11,Vertical!$E:$O,BW$10,0))+0</f>
        <v>92.31</v>
      </c>
      <c r="BX280" s="207">
        <f>(VLOOKUP(Horizontal!$C280&amp;Horizontal!$B280&amp;Horizontal!BX$11,Vertical!$E:$O,BX$10,0))+0</f>
        <v>71.430000000000007</v>
      </c>
      <c r="BY280" s="207">
        <f>(VLOOKUP(Horizontal!$C280&amp;Horizontal!$B280&amp;Horizontal!BY$11,Vertical!$E:$O,BY$10,0))+0</f>
        <v>39.39</v>
      </c>
      <c r="BZ280" s="207">
        <f>(VLOOKUP(Horizontal!$C280&amp;Horizontal!$B280&amp;Horizontal!BZ$11,Vertical!$E:$O,BZ$10,0))+0</f>
        <v>36.36</v>
      </c>
      <c r="CA280" s="207">
        <f>(VLOOKUP(Horizontal!$C280&amp;Horizontal!$B280&amp;Horizontal!CA$11,Vertical!$E:$O,CA$10,0))+0</f>
        <v>38.24</v>
      </c>
      <c r="CB280" s="209">
        <f>(VLOOKUP(Horizontal!$C280&amp;Horizontal!$B280&amp;Horizontal!CB$11,Vertical!$E:$O,CB$10,0))+0</f>
        <v>35.479999999999997</v>
      </c>
      <c r="CC280" s="210">
        <f>(VLOOKUP(Horizontal!$C280&amp;Horizontal!$B280&amp;Horizontal!CC$11,Vertical!$E:$O,CC$10,0))+0</f>
        <v>0</v>
      </c>
      <c r="CD280" s="207">
        <f>(VLOOKUP(Horizontal!$C280&amp;Horizontal!$B280&amp;Horizontal!CD$11,Vertical!$E:$O,CD$10,0))+0</f>
        <v>0</v>
      </c>
      <c r="CE280" s="207">
        <f>(VLOOKUP(Horizontal!$C280&amp;Horizontal!$B280&amp;Horizontal!CE$11,Vertical!$E:$O,CE$10,0))+0</f>
        <v>0</v>
      </c>
      <c r="CF280" s="207">
        <f>(VLOOKUP(Horizontal!$C280&amp;Horizontal!$B280&amp;Horizontal!CF$11,Vertical!$E:$O,CF$10,0))+0</f>
        <v>3.85</v>
      </c>
      <c r="CG280" s="207">
        <f>(VLOOKUP(Horizontal!$C280&amp;Horizontal!$B280&amp;Horizontal!CG$11,Vertical!$E:$O,CG$10,0))+0</f>
        <v>7.14</v>
      </c>
      <c r="CH280" s="207">
        <f>(VLOOKUP(Horizontal!$C280&amp;Horizontal!$B280&amp;Horizontal!CH$11,Vertical!$E:$O,CH$10,0))+0</f>
        <v>30.3</v>
      </c>
      <c r="CI280" s="207">
        <f>(VLOOKUP(Horizontal!$C280&amp;Horizontal!$B280&amp;Horizontal!CI$11,Vertical!$E:$O,CI$10,0))+0</f>
        <v>21.21</v>
      </c>
      <c r="CJ280" s="207">
        <f>(VLOOKUP(Horizontal!$C280&amp;Horizontal!$B280&amp;Horizontal!CJ$11,Vertical!$E:$O,CJ$10,0))+0</f>
        <v>23.53</v>
      </c>
      <c r="CK280" s="209">
        <f>(VLOOKUP(Horizontal!$C280&amp;Horizontal!$B280&amp;Horizontal!CK$11,Vertical!$E:$O,CK$10,0))+0</f>
        <v>25.81</v>
      </c>
      <c r="CL280" s="210">
        <f>(VLOOKUP(Horizontal!$C280&amp;Horizontal!$B280&amp;Horizontal!CL$11,Vertical!$E:$O,CL$10,0))+0</f>
        <v>6.67</v>
      </c>
      <c r="CM280" s="207">
        <f>(VLOOKUP(Horizontal!$C280&amp;Horizontal!$B280&amp;Horizontal!CM$11,Vertical!$E:$O,CM$10,0))+0</f>
        <v>3.33</v>
      </c>
      <c r="CN280" s="207">
        <f>(VLOOKUP(Horizontal!$C280&amp;Horizontal!$B280&amp;Horizontal!CN$11,Vertical!$E:$O,CN$10,0))+0</f>
        <v>7.14</v>
      </c>
      <c r="CO280" s="207">
        <f>(VLOOKUP(Horizontal!$C280&amp;Horizontal!$B280&amp;Horizontal!CO$11,Vertical!$E:$O,CO$10,0))+0</f>
        <v>3.85</v>
      </c>
      <c r="CP280" s="207">
        <f>(VLOOKUP(Horizontal!$C280&amp;Horizontal!$B280&amp;Horizontal!CP$11,Vertical!$E:$O,CP$10,0))+0</f>
        <v>21.43</v>
      </c>
      <c r="CQ280" s="207">
        <f>(VLOOKUP(Horizontal!$C280&amp;Horizontal!$B280&amp;Horizontal!CQ$11,Vertical!$E:$O,CQ$10,0))+0</f>
        <v>30.3</v>
      </c>
      <c r="CR280" s="207">
        <f>(VLOOKUP(Horizontal!$C280&amp;Horizontal!$B280&amp;Horizontal!CR$11,Vertical!$E:$O,CR$10,0))+0</f>
        <v>42.42</v>
      </c>
      <c r="CS280" s="207">
        <f>(VLOOKUP(Horizontal!$C280&amp;Horizontal!$B280&amp;Horizontal!CS$11,Vertical!$E:$O,CS$10,0))+0</f>
        <v>38.24</v>
      </c>
      <c r="CT280" s="207">
        <f>(VLOOKUP(Horizontal!$C280&amp;Horizontal!$B280&amp;Horizontal!CT$11,Vertical!$E:$O,CT$10,0))+0</f>
        <v>38.71</v>
      </c>
      <c r="CU280" s="150"/>
      <c r="CV280" s="211">
        <f t="shared" si="264"/>
        <v>47.349999999999994</v>
      </c>
      <c r="CW280" s="190">
        <f t="shared" si="265"/>
        <v>46.010000000000019</v>
      </c>
      <c r="CX280" s="190">
        <f t="shared" si="266"/>
        <v>43.210000000000008</v>
      </c>
      <c r="CY280" s="190">
        <f t="shared" si="267"/>
        <v>42.800000000000011</v>
      </c>
      <c r="CZ280" s="190">
        <f t="shared" si="268"/>
        <v>44.239999999999981</v>
      </c>
      <c r="DA280" s="190">
        <f t="shared" si="269"/>
        <v>39.81</v>
      </c>
      <c r="DB280" s="190">
        <f t="shared" si="270"/>
        <v>37.490000000000009</v>
      </c>
      <c r="DC280" s="190">
        <f t="shared" si="271"/>
        <v>36.159999999999997</v>
      </c>
      <c r="DD280" s="212">
        <f t="shared" si="272"/>
        <v>36.159999999999997</v>
      </c>
      <c r="DE280" s="9">
        <v>170</v>
      </c>
      <c r="DF280" s="212">
        <f t="shared" si="273"/>
        <v>44.147210401891329</v>
      </c>
      <c r="DG280" s="264"/>
      <c r="DH280" s="265"/>
      <c r="DI280" s="265"/>
      <c r="DJ280" s="266"/>
      <c r="DK280" s="190">
        <v>145.56</v>
      </c>
      <c r="DL280" s="190">
        <v>155.54</v>
      </c>
      <c r="DM280" s="190">
        <v>145.56</v>
      </c>
      <c r="DN280" s="212">
        <v>145.30000000000001</v>
      </c>
      <c r="DO280" s="190">
        <v>150.66999999999999</v>
      </c>
      <c r="DP280" s="190">
        <v>174.24</v>
      </c>
      <c r="DQ280" s="190">
        <v>150.66999999999999</v>
      </c>
      <c r="DR280" s="212">
        <v>149.88999999999999</v>
      </c>
      <c r="DS280" s="150"/>
      <c r="DT280" s="190">
        <v>164</v>
      </c>
      <c r="DU280" s="190">
        <v>154</v>
      </c>
      <c r="DV280" s="190">
        <v>145</v>
      </c>
      <c r="DW280" s="190">
        <v>155</v>
      </c>
      <c r="DX280" s="190"/>
      <c r="DY280" s="190"/>
      <c r="DZ280" s="190"/>
      <c r="EA280" s="190"/>
      <c r="EB280" s="190"/>
      <c r="EC280" s="190"/>
      <c r="ED280" s="190">
        <v>240</v>
      </c>
      <c r="EE280" s="190">
        <v>208</v>
      </c>
      <c r="EF280" s="190">
        <v>179</v>
      </c>
      <c r="EG280" s="190">
        <v>161</v>
      </c>
      <c r="EH280" s="212">
        <v>153</v>
      </c>
      <c r="EI280" s="213"/>
      <c r="EJ280" s="211">
        <v>52</v>
      </c>
      <c r="EK280" s="190">
        <v>52</v>
      </c>
      <c r="EL280" s="190">
        <v>48</v>
      </c>
      <c r="EM280" s="190">
        <v>48</v>
      </c>
      <c r="EN280" s="190"/>
      <c r="EO280" s="190"/>
      <c r="EP280" s="190"/>
      <c r="EQ280" s="190"/>
      <c r="ER280" s="190"/>
      <c r="ES280" s="190"/>
      <c r="ET280" s="190">
        <v>48</v>
      </c>
      <c r="EU280" s="190">
        <v>45</v>
      </c>
      <c r="EV280" s="190">
        <v>38</v>
      </c>
      <c r="EW280" s="190">
        <v>36</v>
      </c>
      <c r="EX280" s="212">
        <v>34</v>
      </c>
      <c r="EY280" s="211"/>
      <c r="EZ280" s="75">
        <f t="shared" si="276"/>
        <v>-2.826331694021449E-2</v>
      </c>
      <c r="FA280" s="89">
        <f t="shared" si="279"/>
        <v>-0.1</v>
      </c>
      <c r="FB280" s="212"/>
      <c r="FC280" s="213">
        <f t="shared" si="250"/>
        <v>32</v>
      </c>
      <c r="FD280" s="213">
        <f t="shared" si="251"/>
        <v>32</v>
      </c>
      <c r="FE280" s="213">
        <f t="shared" si="252"/>
        <v>28</v>
      </c>
      <c r="FF280" s="213">
        <f t="shared" si="253"/>
        <v>28</v>
      </c>
      <c r="FG280" s="213"/>
      <c r="FH280" s="213"/>
      <c r="FI280" s="213"/>
      <c r="FJ280" s="213"/>
      <c r="FK280" s="213"/>
      <c r="FL280" s="213"/>
      <c r="FM280" s="213">
        <f t="shared" si="254"/>
        <v>28</v>
      </c>
      <c r="FN280" s="213">
        <f t="shared" si="255"/>
        <v>25</v>
      </c>
      <c r="FO280" s="213">
        <f t="shared" si="256"/>
        <v>18</v>
      </c>
      <c r="FP280" s="213">
        <f t="shared" si="257"/>
        <v>16</v>
      </c>
      <c r="FQ280" s="213">
        <f t="shared" si="258"/>
        <v>14</v>
      </c>
      <c r="FR280" s="213"/>
      <c r="FS280" s="211">
        <v>110</v>
      </c>
      <c r="FT280" s="190">
        <v>110</v>
      </c>
      <c r="FU280" s="190">
        <v>110</v>
      </c>
      <c r="FV280" s="190">
        <v>110</v>
      </c>
      <c r="FW280" s="190"/>
      <c r="FX280" s="190"/>
      <c r="FY280" s="190"/>
      <c r="FZ280" s="190"/>
      <c r="GA280" s="190"/>
      <c r="GB280" s="190"/>
      <c r="GC280" s="190">
        <v>100</v>
      </c>
      <c r="GD280" s="190">
        <v>128</v>
      </c>
      <c r="GE280" s="190">
        <v>120</v>
      </c>
      <c r="GF280" s="190">
        <v>117</v>
      </c>
      <c r="GG280" s="212">
        <v>113</v>
      </c>
    </row>
    <row r="281" spans="2:189">
      <c r="B281" s="33">
        <v>43879</v>
      </c>
      <c r="C281" s="30" t="s">
        <v>58</v>
      </c>
      <c r="D281" s="30">
        <v>2020</v>
      </c>
      <c r="E281" s="30" t="str">
        <f t="shared" ref="E281" si="283">D281&amp;C281</f>
        <v>2020S8</v>
      </c>
      <c r="F281" s="30" t="str">
        <f t="shared" si="133"/>
        <v>22020</v>
      </c>
      <c r="G281" s="208" t="str">
        <f>VLOOKUP(Horizontal!$C281&amp;Horizontal!$B281&amp;Horizontal!G$11,Vertical!$E:$O,G$10,0)</f>
        <v>-3,69</v>
      </c>
      <c r="H281" s="207">
        <f>(VLOOKUP(Horizontal!$C281&amp;Horizontal!$B281&amp;Horizontal!H$11,Vertical!$E:$O,H$10,0))+0</f>
        <v>152.61000000000001</v>
      </c>
      <c r="I281" s="207">
        <f>(VLOOKUP(Horizontal!$C281&amp;Horizontal!$B281&amp;Horizontal!I$11,Vertical!$E:$O,I$10,0))+0</f>
        <v>113.46</v>
      </c>
      <c r="J281" s="207">
        <f>(VLOOKUP(Horizontal!$C281&amp;Horizontal!$B281&amp;Horizontal!J$11,Vertical!$E:$O,J$10,0))+0</f>
        <v>116.01</v>
      </c>
      <c r="K281" s="207">
        <f>(VLOOKUP(Horizontal!$C281&amp;Horizontal!$B281&amp;Horizontal!K$11,Vertical!$E:$O,K$10,0))+0</f>
        <v>138.82</v>
      </c>
      <c r="L281" s="207">
        <f>(VLOOKUP(Horizontal!$C281&amp;Horizontal!$B281&amp;Horizontal!L$11,Vertical!$E:$O,L$10,0))+0</f>
        <v>217.17</v>
      </c>
      <c r="M281" s="207">
        <f>(VLOOKUP(Horizontal!$C281&amp;Horizontal!$B281&amp;Horizontal!M$11,Vertical!$E:$O,M$10,0))+0</f>
        <v>198.61</v>
      </c>
      <c r="N281" s="207">
        <f>(VLOOKUP(Horizontal!$C281&amp;Horizontal!$B281&amp;Horizontal!N$11,Vertical!$E:$O,N$10,0))+0</f>
        <v>174.95</v>
      </c>
      <c r="O281" s="207">
        <f>(VLOOKUP(Horizontal!$C281&amp;Horizontal!$B281&amp;Horizontal!O$11,Vertical!$E:$O,O$10,0))+0</f>
        <v>160.62</v>
      </c>
      <c r="P281" s="209">
        <f>(VLOOKUP(Horizontal!$C281&amp;Horizontal!$B281&amp;Horizontal!P$11,Vertical!$E:$O,P$10,0))+0</f>
        <v>153.94</v>
      </c>
      <c r="Q281" s="210">
        <f>(VLOOKUP(Horizontal!$C281&amp;Horizontal!$B281&amp;Horizontal!Q$11,Vertical!$E:$O,Q$10,0))+0</f>
        <v>61</v>
      </c>
      <c r="R281" s="207">
        <f>(VLOOKUP(Horizontal!$C281&amp;Horizontal!$B281&amp;Horizontal!R$11,Vertical!$E:$O,R$10,0))+0</f>
        <v>66</v>
      </c>
      <c r="S281" s="207">
        <f>(VLOOKUP(Horizontal!$C281&amp;Horizontal!$B281&amp;Horizontal!S$11,Vertical!$E:$O,S$10,0))+0</f>
        <v>64</v>
      </c>
      <c r="T281" s="207">
        <f>(VLOOKUP(Horizontal!$C281&amp;Horizontal!$B281&amp;Horizontal!T$11,Vertical!$E:$O,T$10,0))+0</f>
        <v>59</v>
      </c>
      <c r="U281" s="207">
        <f>(VLOOKUP(Horizontal!$C281&amp;Horizontal!$B281&amp;Horizontal!U$11,Vertical!$E:$O,U$10,0))+0</f>
        <v>52</v>
      </c>
      <c r="V281" s="207">
        <f>(VLOOKUP(Horizontal!$C281&amp;Horizontal!$B281&amp;Horizontal!V$11,Vertical!$E:$O,V$10,0))+0</f>
        <v>44</v>
      </c>
      <c r="W281" s="207">
        <f>(VLOOKUP(Horizontal!$C281&amp;Horizontal!$B281&amp;Horizontal!W$11,Vertical!$E:$O,W$10,0))+0</f>
        <v>36</v>
      </c>
      <c r="X281" s="207">
        <f>(VLOOKUP(Horizontal!$C281&amp;Horizontal!$B281&amp;Horizontal!X$11,Vertical!$E:$O,X$10,0))+0</f>
        <v>27</v>
      </c>
      <c r="Y281" s="209">
        <f>(VLOOKUP(Horizontal!$C281&amp;Horizontal!$B281&amp;Horizontal!Y$11,Vertical!$E:$O,Y$10,0))+0</f>
        <v>22</v>
      </c>
      <c r="Z281" s="210">
        <f>(VLOOKUP(Horizontal!$C281&amp;Horizontal!$B281&amp;Horizontal!Z$11,Vertical!$E:$O,Z$10,0))+0</f>
        <v>100</v>
      </c>
      <c r="AA281" s="207">
        <f>(VLOOKUP(Horizontal!$C281&amp;Horizontal!$B281&amp;Horizontal!AA$11,Vertical!$E:$O,AA$10,0))+0</f>
        <v>100</v>
      </c>
      <c r="AB281" s="207">
        <f>(VLOOKUP(Horizontal!$C281&amp;Horizontal!$B281&amp;Horizontal!AB$11,Vertical!$E:$O,AB$10,0))+0</f>
        <v>100</v>
      </c>
      <c r="AC281" s="207">
        <f>(VLOOKUP(Horizontal!$C281&amp;Horizontal!$B281&amp;Horizontal!AC$11,Vertical!$E:$O,AC$10,0))+0</f>
        <v>100</v>
      </c>
      <c r="AD281" s="207">
        <f>(VLOOKUP(Horizontal!$C281&amp;Horizontal!$B281&amp;Horizontal!AD$11,Vertical!$E:$O,AD$10,0))+0</f>
        <v>83.33</v>
      </c>
      <c r="AE281" s="207">
        <f>(VLOOKUP(Horizontal!$C281&amp;Horizontal!$B281&amp;Horizontal!AE$11,Vertical!$E:$O,AE$10,0))+0</f>
        <v>37.5</v>
      </c>
      <c r="AF281" s="207">
        <f>(VLOOKUP(Horizontal!$C281&amp;Horizontal!$B281&amp;Horizontal!AF$11,Vertical!$E:$O,AF$10,0))+0</f>
        <v>19.440000000000001</v>
      </c>
      <c r="AG281" s="207">
        <f>(VLOOKUP(Horizontal!$C281&amp;Horizontal!$B281&amp;Horizontal!AG$11,Vertical!$E:$O,AG$10,0))+0</f>
        <v>23.53</v>
      </c>
      <c r="AH281" s="209">
        <f>(VLOOKUP(Horizontal!$C281&amp;Horizontal!$B281&amp;Horizontal!AH$11,Vertical!$E:$O,AH$10,0))+0</f>
        <v>13.89</v>
      </c>
      <c r="AI281" s="210">
        <f>(VLOOKUP(Horizontal!$C281&amp;Horizontal!$B281&amp;Horizontal!AI$11,Vertical!$E:$O,AI$10,0))+0</f>
        <v>0</v>
      </c>
      <c r="AJ281" s="207">
        <f>(VLOOKUP(Horizontal!$C281&amp;Horizontal!$B281&amp;Horizontal!AJ$11,Vertical!$E:$O,AJ$10,0))+0</f>
        <v>0</v>
      </c>
      <c r="AK281" s="207">
        <f>(VLOOKUP(Horizontal!$C281&amp;Horizontal!$B281&amp;Horizontal!AK$11,Vertical!$E:$O,AK$10,0))+0</f>
        <v>0</v>
      </c>
      <c r="AL281" s="207">
        <f>(VLOOKUP(Horizontal!$C281&amp;Horizontal!$B281&amp;Horizontal!AL$11,Vertical!$E:$O,AL$10,0))+0</f>
        <v>0</v>
      </c>
      <c r="AM281" s="207">
        <f>(VLOOKUP(Horizontal!$C281&amp;Horizontal!$B281&amp;Horizontal!AM$11,Vertical!$E:$O,AM$10,0))+0</f>
        <v>5.56</v>
      </c>
      <c r="AN281" s="207">
        <f>(VLOOKUP(Horizontal!$C281&amp;Horizontal!$B281&amp;Horizontal!AN$11,Vertical!$E:$O,AN$10,0))+0</f>
        <v>21.88</v>
      </c>
      <c r="AO281" s="207">
        <f>(VLOOKUP(Horizontal!$C281&amp;Horizontal!$B281&amp;Horizontal!AO$11,Vertical!$E:$O,AO$10,0))+0</f>
        <v>44.44</v>
      </c>
      <c r="AP281" s="207">
        <f>(VLOOKUP(Horizontal!$C281&amp;Horizontal!$B281&amp;Horizontal!AP$11,Vertical!$E:$O,AP$10,0))+0</f>
        <v>41.18</v>
      </c>
      <c r="AQ281" s="209">
        <f>(VLOOKUP(Horizontal!$C281&amp;Horizontal!$B281&amp;Horizontal!AQ$11,Vertical!$E:$O,AQ$10,0))+0</f>
        <v>58.33</v>
      </c>
      <c r="AR281" s="210">
        <f>(VLOOKUP(Horizontal!$C281&amp;Horizontal!$B281&amp;Horizontal!AR$11,Vertical!$E:$O,AR$10,0))+0</f>
        <v>0</v>
      </c>
      <c r="AS281" s="207">
        <f>(VLOOKUP(Horizontal!$C281&amp;Horizontal!$B281&amp;Horizontal!AS$11,Vertical!$E:$O,AS$10,0))+0</f>
        <v>0</v>
      </c>
      <c r="AT281" s="207">
        <f>(VLOOKUP(Horizontal!$C281&amp;Horizontal!$B281&amp;Horizontal!AT$11,Vertical!$E:$O,AT$10,0))+0</f>
        <v>0</v>
      </c>
      <c r="AU281" s="207">
        <f>(VLOOKUP(Horizontal!$C281&amp;Horizontal!$B281&amp;Horizontal!AU$11,Vertical!$E:$O,AU$10,0))+0</f>
        <v>0</v>
      </c>
      <c r="AV281" s="207">
        <f>(VLOOKUP(Horizontal!$C281&amp;Horizontal!$B281&amp;Horizontal!AV$11,Vertical!$E:$O,AV$10,0))+0</f>
        <v>11.11</v>
      </c>
      <c r="AW281" s="207">
        <f>(VLOOKUP(Horizontal!$C281&amp;Horizontal!$B281&amp;Horizontal!AW$11,Vertical!$E:$O,AW$10,0))+0</f>
        <v>40.630000000000003</v>
      </c>
      <c r="AX281" s="207">
        <f>(VLOOKUP(Horizontal!$C281&amp;Horizontal!$B281&amp;Horizontal!AX$11,Vertical!$E:$O,AX$10,0))+0</f>
        <v>36.11</v>
      </c>
      <c r="AY281" s="207">
        <f>(VLOOKUP(Horizontal!$C281&amp;Horizontal!$B281&amp;Horizontal!AY$11,Vertical!$E:$O,AY$10,0))+0</f>
        <v>35.29</v>
      </c>
      <c r="AZ281" s="209">
        <f>(VLOOKUP(Horizontal!$C281&amp;Horizontal!$B281&amp;Horizontal!AZ$11,Vertical!$E:$O,AZ$10,0))+0</f>
        <v>27.78</v>
      </c>
      <c r="BA281" s="208">
        <f>(VLOOKUP(Horizontal!$C281&amp;Horizontal!$B281&amp;Horizontal!BA$11,Vertical!$E:$O,BA$10,0))+0</f>
        <v>48.98</v>
      </c>
      <c r="BB281" s="210">
        <f>(VLOOKUP(Horizontal!$C281&amp;Horizontal!$B281&amp;Horizontal!BB$11,Vertical!$E:$O,BB$10,0))+0</f>
        <v>200.96</v>
      </c>
      <c r="BC281" s="207">
        <f>(VLOOKUP(Horizontal!$C281&amp;Horizontal!$B281&amp;Horizontal!BC$11,Vertical!$E:$O,BC$10,0))+0</f>
        <v>161.07</v>
      </c>
      <c r="BD281" s="207">
        <f>(VLOOKUP(Horizontal!$C281&amp;Horizontal!$B281&amp;Horizontal!BD$11,Vertical!$E:$O,BD$10,0))+0</f>
        <v>162.12</v>
      </c>
      <c r="BE281" s="207">
        <f>(VLOOKUP(Horizontal!$C281&amp;Horizontal!$B281&amp;Horizontal!BE$11,Vertical!$E:$O,BE$10,0))+0</f>
        <v>184.51</v>
      </c>
      <c r="BF281" s="207">
        <f>(VLOOKUP(Horizontal!$C281&amp;Horizontal!$B281&amp;Horizontal!BF$11,Vertical!$E:$O,BF$10,0))+0</f>
        <v>262.45</v>
      </c>
      <c r="BG281" s="207">
        <f>(VLOOKUP(Horizontal!$C281&amp;Horizontal!$B281&amp;Horizontal!BG$11,Vertical!$E:$O,BG$10,0))+0</f>
        <v>239.46</v>
      </c>
      <c r="BH281" s="207">
        <f>(VLOOKUP(Horizontal!$C281&amp;Horizontal!$B281&amp;Horizontal!BH$11,Vertical!$E:$O,BH$10,0))+0</f>
        <v>213.4</v>
      </c>
      <c r="BI281" s="207">
        <f>(VLOOKUP(Horizontal!$C281&amp;Horizontal!$B281&amp;Horizontal!BI$11,Vertical!$E:$O,BI$10,0))+0</f>
        <v>198.18</v>
      </c>
      <c r="BJ281" s="209">
        <f>(VLOOKUP(Horizontal!$C281&amp;Horizontal!$B281&amp;Horizontal!BJ$11,Vertical!$E:$O,BJ$10,0))+0</f>
        <v>190.36</v>
      </c>
      <c r="BK281" s="210">
        <f>(VLOOKUP(Horizontal!$C281&amp;Horizontal!$B281&amp;Horizontal!BK$11,Vertical!$E:$O,BK$10,0))+0</f>
        <v>55</v>
      </c>
      <c r="BL281" s="207">
        <f>(VLOOKUP(Horizontal!$C281&amp;Horizontal!$B281&amp;Horizontal!BL$11,Vertical!$E:$O,BL$10,0))+0</f>
        <v>54</v>
      </c>
      <c r="BM281" s="207">
        <f>(VLOOKUP(Horizontal!$C281&amp;Horizontal!$B281&amp;Horizontal!BM$11,Vertical!$E:$O,BM$10,0))+0</f>
        <v>50</v>
      </c>
      <c r="BN281" s="207">
        <f>(VLOOKUP(Horizontal!$C281&amp;Horizontal!$B281&amp;Horizontal!BN$11,Vertical!$E:$O,BN$10,0))+0</f>
        <v>48</v>
      </c>
      <c r="BO281" s="207">
        <f>(VLOOKUP(Horizontal!$C281&amp;Horizontal!$B281&amp;Horizontal!BO$11,Vertical!$E:$O,BO$10,0))+0</f>
        <v>46</v>
      </c>
      <c r="BP281" s="207">
        <f>(VLOOKUP(Horizontal!$C281&amp;Horizontal!$B281&amp;Horizontal!BP$11,Vertical!$E:$O,BP$10,0))+0</f>
        <v>43</v>
      </c>
      <c r="BQ281" s="207">
        <f>(VLOOKUP(Horizontal!$C281&amp;Horizontal!$B281&amp;Horizontal!BQ$11,Vertical!$E:$O,BQ$10,0))+0</f>
        <v>36</v>
      </c>
      <c r="BR281" s="207">
        <f>(VLOOKUP(Horizontal!$C281&amp;Horizontal!$B281&amp;Horizontal!BR$11,Vertical!$E:$O,BR$10,0))+0</f>
        <v>29</v>
      </c>
      <c r="BS281" s="209">
        <f>(VLOOKUP(Horizontal!$C281&amp;Horizontal!$B281&amp;Horizontal!BS$11,Vertical!$E:$O,BS$10,0))+0</f>
        <v>26</v>
      </c>
      <c r="BT281" s="210">
        <f>(VLOOKUP(Horizontal!$C281&amp;Horizontal!$B281&amp;Horizontal!BT$11,Vertical!$E:$O,BT$10,0))+0</f>
        <v>96.43</v>
      </c>
      <c r="BU281" s="207">
        <f>(VLOOKUP(Horizontal!$C281&amp;Horizontal!$B281&amp;Horizontal!BU$11,Vertical!$E:$O,BU$10,0))+0</f>
        <v>100</v>
      </c>
      <c r="BV281" s="207">
        <f>(VLOOKUP(Horizontal!$C281&amp;Horizontal!$B281&amp;Horizontal!BV$11,Vertical!$E:$O,BV$10,0))+0</f>
        <v>92.86</v>
      </c>
      <c r="BW281" s="207">
        <f>(VLOOKUP(Horizontal!$C281&amp;Horizontal!$B281&amp;Horizontal!BW$11,Vertical!$E:$O,BW$10,0))+0</f>
        <v>96.15</v>
      </c>
      <c r="BX281" s="207">
        <f>(VLOOKUP(Horizontal!$C281&amp;Horizontal!$B281&amp;Horizontal!BX$11,Vertical!$E:$O,BX$10,0))+0</f>
        <v>78.569999999999993</v>
      </c>
      <c r="BY281" s="207">
        <f>(VLOOKUP(Horizontal!$C281&amp;Horizontal!$B281&amp;Horizontal!BY$11,Vertical!$E:$O,BY$10,0))+0</f>
        <v>28.13</v>
      </c>
      <c r="BZ281" s="207">
        <f>(VLOOKUP(Horizontal!$C281&amp;Horizontal!$B281&amp;Horizontal!BZ$11,Vertical!$E:$O,BZ$10,0))+0</f>
        <v>18.75</v>
      </c>
      <c r="CA281" s="207">
        <f>(VLOOKUP(Horizontal!$C281&amp;Horizontal!$B281&amp;Horizontal!CA$11,Vertical!$E:$O,CA$10,0))+0</f>
        <v>25.81</v>
      </c>
      <c r="CB281" s="209">
        <f>(VLOOKUP(Horizontal!$C281&amp;Horizontal!$B281&amp;Horizontal!CB$11,Vertical!$E:$O,CB$10,0))+0</f>
        <v>16.13</v>
      </c>
      <c r="CC281" s="210">
        <f>(VLOOKUP(Horizontal!$C281&amp;Horizontal!$B281&amp;Horizontal!CC$11,Vertical!$E:$O,CC$10,0))+0</f>
        <v>0</v>
      </c>
      <c r="CD281" s="207">
        <f>(VLOOKUP(Horizontal!$C281&amp;Horizontal!$B281&amp;Horizontal!CD$11,Vertical!$E:$O,CD$10,0))+0</f>
        <v>0</v>
      </c>
      <c r="CE281" s="207">
        <f>(VLOOKUP(Horizontal!$C281&amp;Horizontal!$B281&amp;Horizontal!CE$11,Vertical!$E:$O,CE$10,0))+0</f>
        <v>0</v>
      </c>
      <c r="CF281" s="207">
        <f>(VLOOKUP(Horizontal!$C281&amp;Horizontal!$B281&amp;Horizontal!CF$11,Vertical!$E:$O,CF$10,0))+0</f>
        <v>0</v>
      </c>
      <c r="CG281" s="207">
        <f>(VLOOKUP(Horizontal!$C281&amp;Horizontal!$B281&amp;Horizontal!CG$11,Vertical!$E:$O,CG$10,0))+0</f>
        <v>7.14</v>
      </c>
      <c r="CH281" s="207">
        <f>(VLOOKUP(Horizontal!$C281&amp;Horizontal!$B281&amp;Horizontal!CH$11,Vertical!$E:$O,CH$10,0))+0</f>
        <v>25</v>
      </c>
      <c r="CI281" s="207">
        <f>(VLOOKUP(Horizontal!$C281&amp;Horizontal!$B281&amp;Horizontal!CI$11,Vertical!$E:$O,CI$10,0))+0</f>
        <v>28.13</v>
      </c>
      <c r="CJ281" s="207">
        <f>(VLOOKUP(Horizontal!$C281&amp;Horizontal!$B281&amp;Horizontal!CJ$11,Vertical!$E:$O,CJ$10,0))+0</f>
        <v>48.39</v>
      </c>
      <c r="CK281" s="209">
        <f>(VLOOKUP(Horizontal!$C281&amp;Horizontal!$B281&amp;Horizontal!CK$11,Vertical!$E:$O,CK$10,0))+0</f>
        <v>45.16</v>
      </c>
      <c r="CL281" s="210">
        <f>(VLOOKUP(Horizontal!$C281&amp;Horizontal!$B281&amp;Horizontal!CL$11,Vertical!$E:$O,CL$10,0))+0</f>
        <v>3.57</v>
      </c>
      <c r="CM281" s="207">
        <f>(VLOOKUP(Horizontal!$C281&amp;Horizontal!$B281&amp;Horizontal!CM$11,Vertical!$E:$O,CM$10,0))+0</f>
        <v>0</v>
      </c>
      <c r="CN281" s="207">
        <f>(VLOOKUP(Horizontal!$C281&amp;Horizontal!$B281&amp;Horizontal!CN$11,Vertical!$E:$O,CN$10,0))+0</f>
        <v>7.14</v>
      </c>
      <c r="CO281" s="207">
        <f>(VLOOKUP(Horizontal!$C281&amp;Horizontal!$B281&amp;Horizontal!CO$11,Vertical!$E:$O,CO$10,0))+0</f>
        <v>3.85</v>
      </c>
      <c r="CP281" s="207">
        <f>(VLOOKUP(Horizontal!$C281&amp;Horizontal!$B281&amp;Horizontal!CP$11,Vertical!$E:$O,CP$10,0))+0</f>
        <v>14.29</v>
      </c>
      <c r="CQ281" s="207">
        <f>(VLOOKUP(Horizontal!$C281&amp;Horizontal!$B281&amp;Horizontal!CQ$11,Vertical!$E:$O,CQ$10,0))+0</f>
        <v>46.88</v>
      </c>
      <c r="CR281" s="207">
        <f>(VLOOKUP(Horizontal!$C281&amp;Horizontal!$B281&amp;Horizontal!CR$11,Vertical!$E:$O,CR$10,0))+0</f>
        <v>53.13</v>
      </c>
      <c r="CS281" s="207">
        <f>(VLOOKUP(Horizontal!$C281&amp;Horizontal!$B281&amp;Horizontal!CS$11,Vertical!$E:$O,CS$10,0))+0</f>
        <v>25.81</v>
      </c>
      <c r="CT281" s="207">
        <f>(VLOOKUP(Horizontal!$C281&amp;Horizontal!$B281&amp;Horizontal!CT$11,Vertical!$E:$O,CT$10,0))+0</f>
        <v>38.71</v>
      </c>
      <c r="CU281" s="150"/>
      <c r="CV281" s="211">
        <f t="shared" si="264"/>
        <v>48.349999999999994</v>
      </c>
      <c r="CW281" s="190">
        <f t="shared" si="265"/>
        <v>47.61</v>
      </c>
      <c r="CX281" s="190">
        <f t="shared" si="266"/>
        <v>46.11</v>
      </c>
      <c r="CY281" s="190">
        <f t="shared" si="267"/>
        <v>45.69</v>
      </c>
      <c r="CZ281" s="190">
        <f t="shared" si="268"/>
        <v>45.28</v>
      </c>
      <c r="DA281" s="190">
        <f t="shared" si="269"/>
        <v>40.849999999999994</v>
      </c>
      <c r="DB281" s="190">
        <f t="shared" si="270"/>
        <v>38.450000000000017</v>
      </c>
      <c r="DC281" s="190">
        <f t="shared" si="271"/>
        <v>37.56</v>
      </c>
      <c r="DD281" s="212">
        <f t="shared" si="272"/>
        <v>36.420000000000016</v>
      </c>
      <c r="DE281" s="9">
        <v>170</v>
      </c>
      <c r="DF281" s="212">
        <f t="shared" si="273"/>
        <v>55.847210401891317</v>
      </c>
      <c r="DG281" s="264"/>
      <c r="DH281" s="265"/>
      <c r="DI281" s="265"/>
      <c r="DJ281" s="266"/>
      <c r="DK281" s="190">
        <v>141.62</v>
      </c>
      <c r="DL281" s="190">
        <v>163.63999999999999</v>
      </c>
      <c r="DM281" s="190">
        <v>141.62</v>
      </c>
      <c r="DN281" s="212">
        <v>132.63</v>
      </c>
      <c r="DO281" s="190">
        <v>146.13</v>
      </c>
      <c r="DP281" s="190">
        <v>171.14</v>
      </c>
      <c r="DQ281" s="190">
        <v>144.93</v>
      </c>
      <c r="DR281" s="212">
        <v>132.63</v>
      </c>
      <c r="DS281" s="150"/>
      <c r="DT281" s="190">
        <v>151</v>
      </c>
      <c r="DU281" s="190">
        <v>110</v>
      </c>
      <c r="DV281" s="190">
        <v>115</v>
      </c>
      <c r="DW281" s="190">
        <v>140</v>
      </c>
      <c r="DX281" s="190"/>
      <c r="DY281" s="190"/>
      <c r="DZ281" s="190"/>
      <c r="EA281" s="190"/>
      <c r="EB281" s="190"/>
      <c r="EC281" s="190"/>
      <c r="ED281" s="190">
        <v>211</v>
      </c>
      <c r="EE281" s="190">
        <v>204</v>
      </c>
      <c r="EF281" s="190">
        <v>179</v>
      </c>
      <c r="EG281" s="190">
        <v>163</v>
      </c>
      <c r="EH281" s="212">
        <v>154</v>
      </c>
      <c r="EI281" s="213"/>
      <c r="EJ281" s="211">
        <v>50</v>
      </c>
      <c r="EK281" s="190">
        <v>45</v>
      </c>
      <c r="EL281" s="190">
        <v>45</v>
      </c>
      <c r="EM281" s="190">
        <v>45</v>
      </c>
      <c r="EN281" s="190"/>
      <c r="EO281" s="190"/>
      <c r="EP281" s="190"/>
      <c r="EQ281" s="190"/>
      <c r="ER281" s="190"/>
      <c r="ES281" s="190"/>
      <c r="ET281" s="190">
        <v>40</v>
      </c>
      <c r="EU281" s="190">
        <v>45</v>
      </c>
      <c r="EV281" s="190">
        <v>36</v>
      </c>
      <c r="EW281" s="190">
        <v>34</v>
      </c>
      <c r="EX281" s="212">
        <v>34</v>
      </c>
      <c r="EY281" s="211"/>
      <c r="EZ281" s="75">
        <f t="shared" si="276"/>
        <v>-2.3854159932768765E-2</v>
      </c>
      <c r="FA281" s="89">
        <f t="shared" si="279"/>
        <v>-0.1</v>
      </c>
      <c r="FB281" s="212"/>
      <c r="FC281" s="213">
        <f t="shared" si="250"/>
        <v>30</v>
      </c>
      <c r="FD281" s="213">
        <f t="shared" si="251"/>
        <v>25</v>
      </c>
      <c r="FE281" s="213">
        <f t="shared" si="252"/>
        <v>25</v>
      </c>
      <c r="FF281" s="213">
        <f t="shared" si="253"/>
        <v>25</v>
      </c>
      <c r="FG281" s="213"/>
      <c r="FH281" s="213"/>
      <c r="FI281" s="213"/>
      <c r="FJ281" s="213"/>
      <c r="FK281" s="213"/>
      <c r="FL281" s="213"/>
      <c r="FM281" s="213">
        <f t="shared" si="254"/>
        <v>20</v>
      </c>
      <c r="FN281" s="213">
        <f t="shared" si="255"/>
        <v>25</v>
      </c>
      <c r="FO281" s="213">
        <f t="shared" si="256"/>
        <v>16</v>
      </c>
      <c r="FP281" s="213">
        <f t="shared" si="257"/>
        <v>14</v>
      </c>
      <c r="FQ281" s="213">
        <f t="shared" si="258"/>
        <v>14</v>
      </c>
      <c r="FR281" s="213"/>
      <c r="FS281" s="211">
        <v>110</v>
      </c>
      <c r="FT281" s="190">
        <v>110</v>
      </c>
      <c r="FU281" s="190">
        <v>100</v>
      </c>
      <c r="FV281" s="190">
        <v>100</v>
      </c>
      <c r="FW281" s="190"/>
      <c r="FX281" s="190"/>
      <c r="FY281" s="190"/>
      <c r="FZ281" s="190"/>
      <c r="GA281" s="190"/>
      <c r="GB281" s="190"/>
      <c r="GC281" s="190">
        <v>100</v>
      </c>
      <c r="GD281" s="190">
        <v>128</v>
      </c>
      <c r="GE281" s="190">
        <v>118</v>
      </c>
      <c r="GF281" s="190">
        <v>115</v>
      </c>
      <c r="GG281" s="212">
        <v>113</v>
      </c>
    </row>
    <row r="282" spans="2:189">
      <c r="B282" s="33">
        <v>43886</v>
      </c>
      <c r="C282" s="30" t="s">
        <v>57</v>
      </c>
      <c r="D282" s="30">
        <v>2020</v>
      </c>
      <c r="E282" s="30" t="str">
        <f t="shared" ref="E282" si="284">D282&amp;C282</f>
        <v>2020S9</v>
      </c>
      <c r="F282" s="30" t="str">
        <f t="shared" si="133"/>
        <v>2Final2020</v>
      </c>
      <c r="G282" s="208" t="str">
        <f>VLOOKUP(Horizontal!$C282&amp;Horizontal!$B282&amp;Horizontal!G$11,Vertical!$E:$O,G$10,0)</f>
        <v>-3,51</v>
      </c>
      <c r="H282" s="207">
        <f>(VLOOKUP(Horizontal!$C282&amp;Horizontal!$B282&amp;Horizontal!H$11,Vertical!$E:$O,H$10,0))+0</f>
        <v>150.94</v>
      </c>
      <c r="I282" s="207">
        <f>(VLOOKUP(Horizontal!$C282&amp;Horizontal!$B282&amp;Horizontal!I$11,Vertical!$E:$O,I$10,0))+0</f>
        <v>89.94</v>
      </c>
      <c r="J282" s="207">
        <f>(VLOOKUP(Horizontal!$C282&amp;Horizontal!$B282&amp;Horizontal!J$11,Vertical!$E:$O,J$10,0))+0</f>
        <v>101.09</v>
      </c>
      <c r="K282" s="207">
        <f>(VLOOKUP(Horizontal!$C282&amp;Horizontal!$B282&amp;Horizontal!K$11,Vertical!$E:$O,K$10,0))+0</f>
        <v>124.59</v>
      </c>
      <c r="L282" s="207">
        <f>(VLOOKUP(Horizontal!$C282&amp;Horizontal!$B282&amp;Horizontal!L$11,Vertical!$E:$O,L$10,0))+0</f>
        <v>208.69</v>
      </c>
      <c r="M282" s="207">
        <f>(VLOOKUP(Horizontal!$C282&amp;Horizontal!$B282&amp;Horizontal!M$11,Vertical!$E:$O,M$10,0))+0</f>
        <v>197.81</v>
      </c>
      <c r="N282" s="207">
        <f>(VLOOKUP(Horizontal!$C282&amp;Horizontal!$B282&amp;Horizontal!N$11,Vertical!$E:$O,N$10,0))+0</f>
        <v>174.37</v>
      </c>
      <c r="O282" s="207">
        <f>(VLOOKUP(Horizontal!$C282&amp;Horizontal!$B282&amp;Horizontal!O$11,Vertical!$E:$O,O$10,0))+0</f>
        <v>160.47999999999999</v>
      </c>
      <c r="P282" s="209">
        <f>(VLOOKUP(Horizontal!$C282&amp;Horizontal!$B282&amp;Horizontal!P$11,Vertical!$E:$O,P$10,0))+0</f>
        <v>153.56</v>
      </c>
      <c r="Q282" s="210">
        <f>(VLOOKUP(Horizontal!$C282&amp;Horizontal!$B282&amp;Horizontal!Q$11,Vertical!$E:$O,Q$10,0))+0</f>
        <v>59</v>
      </c>
      <c r="R282" s="207">
        <f>(VLOOKUP(Horizontal!$C282&amp;Horizontal!$B282&amp;Horizontal!R$11,Vertical!$E:$O,R$10,0))+0</f>
        <v>65</v>
      </c>
      <c r="S282" s="207">
        <f>(VLOOKUP(Horizontal!$C282&amp;Horizontal!$B282&amp;Horizontal!S$11,Vertical!$E:$O,S$10,0))+0</f>
        <v>61</v>
      </c>
      <c r="T282" s="207">
        <f>(VLOOKUP(Horizontal!$C282&amp;Horizontal!$B282&amp;Horizontal!T$11,Vertical!$E:$O,T$10,0))+0</f>
        <v>55</v>
      </c>
      <c r="U282" s="207">
        <f>(VLOOKUP(Horizontal!$C282&amp;Horizontal!$B282&amp;Horizontal!U$11,Vertical!$E:$O,U$10,0))+0</f>
        <v>52</v>
      </c>
      <c r="V282" s="207">
        <f>(VLOOKUP(Horizontal!$C282&amp;Horizontal!$B282&amp;Horizontal!V$11,Vertical!$E:$O,V$10,0))+0</f>
        <v>47</v>
      </c>
      <c r="W282" s="207">
        <f>(VLOOKUP(Horizontal!$C282&amp;Horizontal!$B282&amp;Horizontal!W$11,Vertical!$E:$O,W$10,0))+0</f>
        <v>38</v>
      </c>
      <c r="X282" s="207">
        <f>(VLOOKUP(Horizontal!$C282&amp;Horizontal!$B282&amp;Horizontal!X$11,Vertical!$E:$O,X$10,0))+0</f>
        <v>30</v>
      </c>
      <c r="Y282" s="209">
        <f>(VLOOKUP(Horizontal!$C282&amp;Horizontal!$B282&amp;Horizontal!Y$11,Vertical!$E:$O,Y$10,0))+0</f>
        <v>22</v>
      </c>
      <c r="Z282" s="210">
        <f>(VLOOKUP(Horizontal!$C282&amp;Horizontal!$B282&amp;Horizontal!Z$11,Vertical!$E:$O,Z$10,0))+0</f>
        <v>80</v>
      </c>
      <c r="AA282" s="207">
        <f>(VLOOKUP(Horizontal!$C282&amp;Horizontal!$B282&amp;Horizontal!AA$11,Vertical!$E:$O,AA$10,0))+0</f>
        <v>100</v>
      </c>
      <c r="AB282" s="207">
        <f>(VLOOKUP(Horizontal!$C282&amp;Horizontal!$B282&amp;Horizontal!AB$11,Vertical!$E:$O,AB$10,0))+0</f>
        <v>100</v>
      </c>
      <c r="AC282" s="207">
        <f>(VLOOKUP(Horizontal!$C282&amp;Horizontal!$B282&amp;Horizontal!AC$11,Vertical!$E:$O,AC$10,0))+0</f>
        <v>95.83</v>
      </c>
      <c r="AD282" s="207">
        <f>(VLOOKUP(Horizontal!$C282&amp;Horizontal!$B282&amp;Horizontal!AD$11,Vertical!$E:$O,AD$10,0))+0</f>
        <v>87.5</v>
      </c>
      <c r="AE282" s="207">
        <f>(VLOOKUP(Horizontal!$C282&amp;Horizontal!$B282&amp;Horizontal!AE$11,Vertical!$E:$O,AE$10,0))+0</f>
        <v>52.17</v>
      </c>
      <c r="AF282" s="207">
        <f>(VLOOKUP(Horizontal!$C282&amp;Horizontal!$B282&amp;Horizontal!AF$11,Vertical!$E:$O,AF$10,0))+0</f>
        <v>33.33</v>
      </c>
      <c r="AG282" s="207">
        <f>(VLOOKUP(Horizontal!$C282&amp;Horizontal!$B282&amp;Horizontal!AG$11,Vertical!$E:$O,AG$10,0))+0</f>
        <v>30.43</v>
      </c>
      <c r="AH282" s="209">
        <f>(VLOOKUP(Horizontal!$C282&amp;Horizontal!$B282&amp;Horizontal!AH$11,Vertical!$E:$O,AH$10,0))+0</f>
        <v>13.04</v>
      </c>
      <c r="AI282" s="210">
        <f>(VLOOKUP(Horizontal!$C282&amp;Horizontal!$B282&amp;Horizontal!AI$11,Vertical!$E:$O,AI$10,0))+0</f>
        <v>12</v>
      </c>
      <c r="AJ282" s="207">
        <f>(VLOOKUP(Horizontal!$C282&amp;Horizontal!$B282&amp;Horizontal!AJ$11,Vertical!$E:$O,AJ$10,0))+0</f>
        <v>0</v>
      </c>
      <c r="AK282" s="207">
        <f>(VLOOKUP(Horizontal!$C282&amp;Horizontal!$B282&amp;Horizontal!AK$11,Vertical!$E:$O,AK$10,0))+0</f>
        <v>0</v>
      </c>
      <c r="AL282" s="207">
        <f>(VLOOKUP(Horizontal!$C282&amp;Horizontal!$B282&amp;Horizontal!AL$11,Vertical!$E:$O,AL$10,0))+0</f>
        <v>0</v>
      </c>
      <c r="AM282" s="207">
        <f>(VLOOKUP(Horizontal!$C282&amp;Horizontal!$B282&amp;Horizontal!AM$11,Vertical!$E:$O,AM$10,0))+0</f>
        <v>4.17</v>
      </c>
      <c r="AN282" s="207">
        <f>(VLOOKUP(Horizontal!$C282&amp;Horizontal!$B282&amp;Horizontal!AN$11,Vertical!$E:$O,AN$10,0))+0</f>
        <v>43.48</v>
      </c>
      <c r="AO282" s="207">
        <f>(VLOOKUP(Horizontal!$C282&amp;Horizontal!$B282&amp;Horizontal!AO$11,Vertical!$E:$O,AO$10,0))+0</f>
        <v>62.5</v>
      </c>
      <c r="AP282" s="207">
        <f>(VLOOKUP(Horizontal!$C282&amp;Horizontal!$B282&amp;Horizontal!AP$11,Vertical!$E:$O,AP$10,0))+0</f>
        <v>69.569999999999993</v>
      </c>
      <c r="AQ282" s="209">
        <f>(VLOOKUP(Horizontal!$C282&amp;Horizontal!$B282&amp;Horizontal!AQ$11,Vertical!$E:$O,AQ$10,0))+0</f>
        <v>73.91</v>
      </c>
      <c r="AR282" s="210">
        <f>(VLOOKUP(Horizontal!$C282&amp;Horizontal!$B282&amp;Horizontal!AR$11,Vertical!$E:$O,AR$10,0))+0</f>
        <v>8</v>
      </c>
      <c r="AS282" s="207">
        <f>(VLOOKUP(Horizontal!$C282&amp;Horizontal!$B282&amp;Horizontal!AS$11,Vertical!$E:$O,AS$10,0))+0</f>
        <v>0</v>
      </c>
      <c r="AT282" s="207">
        <f>(VLOOKUP(Horizontal!$C282&amp;Horizontal!$B282&amp;Horizontal!AT$11,Vertical!$E:$O,AT$10,0))+0</f>
        <v>0</v>
      </c>
      <c r="AU282" s="207">
        <f>(VLOOKUP(Horizontal!$C282&amp;Horizontal!$B282&amp;Horizontal!AU$11,Vertical!$E:$O,AU$10,0))+0</f>
        <v>4.17</v>
      </c>
      <c r="AV282" s="207">
        <f>(VLOOKUP(Horizontal!$C282&amp;Horizontal!$B282&amp;Horizontal!AV$11,Vertical!$E:$O,AV$10,0))+0</f>
        <v>8.33</v>
      </c>
      <c r="AW282" s="207">
        <f>(VLOOKUP(Horizontal!$C282&amp;Horizontal!$B282&amp;Horizontal!AW$11,Vertical!$E:$O,AW$10,0))+0</f>
        <v>4.3499999999999996</v>
      </c>
      <c r="AX282" s="207">
        <f>(VLOOKUP(Horizontal!$C282&amp;Horizontal!$B282&amp;Horizontal!AX$11,Vertical!$E:$O,AX$10,0))+0</f>
        <v>4.17</v>
      </c>
      <c r="AY282" s="207">
        <f>(VLOOKUP(Horizontal!$C282&amp;Horizontal!$B282&amp;Horizontal!AY$11,Vertical!$E:$O,AY$10,0))+0</f>
        <v>0</v>
      </c>
      <c r="AZ282" s="209">
        <f>(VLOOKUP(Horizontal!$C282&amp;Horizontal!$B282&amp;Horizontal!AZ$11,Vertical!$E:$O,AZ$10,0))+0</f>
        <v>13.04</v>
      </c>
      <c r="BA282" s="208">
        <f>(VLOOKUP(Horizontal!$C282&amp;Horizontal!$B282&amp;Horizontal!BA$11,Vertical!$E:$O,BA$10,0))+0</f>
        <v>48.34</v>
      </c>
      <c r="BB282" s="210">
        <f>(VLOOKUP(Horizontal!$C282&amp;Horizontal!$B282&amp;Horizontal!BB$11,Vertical!$E:$O,BB$10,0))+0</f>
        <v>199.82</v>
      </c>
      <c r="BC282" s="207">
        <f>(VLOOKUP(Horizontal!$C282&amp;Horizontal!$B282&amp;Horizontal!BC$11,Vertical!$E:$O,BC$10,0))+0</f>
        <v>137.66999999999999</v>
      </c>
      <c r="BD282" s="207">
        <f>(VLOOKUP(Horizontal!$C282&amp;Horizontal!$B282&amp;Horizontal!BD$11,Vertical!$E:$O,BD$10,0))+0</f>
        <v>147.30000000000001</v>
      </c>
      <c r="BE282" s="207">
        <f>(VLOOKUP(Horizontal!$C282&amp;Horizontal!$B282&amp;Horizontal!BE$11,Vertical!$E:$O,BE$10,0))+0</f>
        <v>168.7</v>
      </c>
      <c r="BF282" s="207">
        <f>(VLOOKUP(Horizontal!$C282&amp;Horizontal!$B282&amp;Horizontal!BF$11,Vertical!$E:$O,BF$10,0))+0</f>
        <v>252.31</v>
      </c>
      <c r="BG282" s="207">
        <f>(VLOOKUP(Horizontal!$C282&amp;Horizontal!$B282&amp;Horizontal!BG$11,Vertical!$E:$O,BG$10,0))+0</f>
        <v>238.9</v>
      </c>
      <c r="BH282" s="207">
        <f>(VLOOKUP(Horizontal!$C282&amp;Horizontal!$B282&amp;Horizontal!BH$11,Vertical!$E:$O,BH$10,0))+0</f>
        <v>212.41</v>
      </c>
      <c r="BI282" s="207">
        <f>(VLOOKUP(Horizontal!$C282&amp;Horizontal!$B282&amp;Horizontal!BI$11,Vertical!$E:$O,BI$10,0))+0</f>
        <v>197.32</v>
      </c>
      <c r="BJ282" s="209">
        <f>(VLOOKUP(Horizontal!$C282&amp;Horizontal!$B282&amp;Horizontal!BJ$11,Vertical!$E:$O,BJ$10,0))+0</f>
        <v>188.93</v>
      </c>
      <c r="BK282" s="210">
        <f>(VLOOKUP(Horizontal!$C282&amp;Horizontal!$B282&amp;Horizontal!BK$11,Vertical!$E:$O,BK$10,0))+0</f>
        <v>54</v>
      </c>
      <c r="BL282" s="207">
        <f>(VLOOKUP(Horizontal!$C282&amp;Horizontal!$B282&amp;Horizontal!BL$11,Vertical!$E:$O,BL$10,0))+0</f>
        <v>52</v>
      </c>
      <c r="BM282" s="207">
        <f>(VLOOKUP(Horizontal!$C282&amp;Horizontal!$B282&amp;Horizontal!BM$11,Vertical!$E:$O,BM$10,0))+0</f>
        <v>50</v>
      </c>
      <c r="BN282" s="207">
        <f>(VLOOKUP(Horizontal!$C282&amp;Horizontal!$B282&amp;Horizontal!BN$11,Vertical!$E:$O,BN$10,0))+0</f>
        <v>47</v>
      </c>
      <c r="BO282" s="207">
        <f>(VLOOKUP(Horizontal!$C282&amp;Horizontal!$B282&amp;Horizontal!BO$11,Vertical!$E:$O,BO$10,0))+0</f>
        <v>46</v>
      </c>
      <c r="BP282" s="207">
        <f>(VLOOKUP(Horizontal!$C282&amp;Horizontal!$B282&amp;Horizontal!BP$11,Vertical!$E:$O,BP$10,0))+0</f>
        <v>44</v>
      </c>
      <c r="BQ282" s="207">
        <f>(VLOOKUP(Horizontal!$C282&amp;Horizontal!$B282&amp;Horizontal!BQ$11,Vertical!$E:$O,BQ$10,0))+0</f>
        <v>39</v>
      </c>
      <c r="BR282" s="207">
        <f>(VLOOKUP(Horizontal!$C282&amp;Horizontal!$B282&amp;Horizontal!BR$11,Vertical!$E:$O,BR$10,0))+0</f>
        <v>35</v>
      </c>
      <c r="BS282" s="209">
        <f>(VLOOKUP(Horizontal!$C282&amp;Horizontal!$B282&amp;Horizontal!BS$11,Vertical!$E:$O,BS$10,0))+0</f>
        <v>27</v>
      </c>
      <c r="BT282" s="210">
        <f>(VLOOKUP(Horizontal!$C282&amp;Horizontal!$B282&amp;Horizontal!BT$11,Vertical!$E:$O,BT$10,0))+0</f>
        <v>47.37</v>
      </c>
      <c r="BU282" s="207">
        <f>(VLOOKUP(Horizontal!$C282&amp;Horizontal!$B282&amp;Horizontal!BU$11,Vertical!$E:$O,BU$10,0))+0</f>
        <v>100</v>
      </c>
      <c r="BV282" s="207">
        <f>(VLOOKUP(Horizontal!$C282&amp;Horizontal!$B282&amp;Horizontal!BV$11,Vertical!$E:$O,BV$10,0))+0</f>
        <v>100</v>
      </c>
      <c r="BW282" s="207">
        <f>(VLOOKUP(Horizontal!$C282&amp;Horizontal!$B282&amp;Horizontal!BW$11,Vertical!$E:$O,BW$10,0))+0</f>
        <v>89.47</v>
      </c>
      <c r="BX282" s="207">
        <f>(VLOOKUP(Horizontal!$C282&amp;Horizontal!$B282&amp;Horizontal!BX$11,Vertical!$E:$O,BX$10,0))+0</f>
        <v>73.680000000000007</v>
      </c>
      <c r="BY282" s="207">
        <f>(VLOOKUP(Horizontal!$C282&amp;Horizontal!$B282&amp;Horizontal!BY$11,Vertical!$E:$O,BY$10,0))+0</f>
        <v>57.14</v>
      </c>
      <c r="BZ282" s="207">
        <f>(VLOOKUP(Horizontal!$C282&amp;Horizontal!$B282&amp;Horizontal!BZ$11,Vertical!$E:$O,BZ$10,0))+0</f>
        <v>27.78</v>
      </c>
      <c r="CA282" s="207">
        <f>(VLOOKUP(Horizontal!$C282&amp;Horizontal!$B282&amp;Horizontal!CA$11,Vertical!$E:$O,CA$10,0))+0</f>
        <v>22.73</v>
      </c>
      <c r="CB282" s="209">
        <f>(VLOOKUP(Horizontal!$C282&amp;Horizontal!$B282&amp;Horizontal!CB$11,Vertical!$E:$O,CB$10,0))+0</f>
        <v>20</v>
      </c>
      <c r="CC282" s="210">
        <f>(VLOOKUP(Horizontal!$C282&amp;Horizontal!$B282&amp;Horizontal!CC$11,Vertical!$E:$O,CC$10,0))+0</f>
        <v>21.05</v>
      </c>
      <c r="CD282" s="207">
        <f>(VLOOKUP(Horizontal!$C282&amp;Horizontal!$B282&amp;Horizontal!CD$11,Vertical!$E:$O,CD$10,0))+0</f>
        <v>0</v>
      </c>
      <c r="CE282" s="207">
        <f>(VLOOKUP(Horizontal!$C282&amp;Horizontal!$B282&amp;Horizontal!CE$11,Vertical!$E:$O,CE$10,0))+0</f>
        <v>0</v>
      </c>
      <c r="CF282" s="207">
        <f>(VLOOKUP(Horizontal!$C282&amp;Horizontal!$B282&amp;Horizontal!CF$11,Vertical!$E:$O,CF$10,0))+0</f>
        <v>0</v>
      </c>
      <c r="CG282" s="207">
        <f>(VLOOKUP(Horizontal!$C282&amp;Horizontal!$B282&amp;Horizontal!CG$11,Vertical!$E:$O,CG$10,0))+0</f>
        <v>5.26</v>
      </c>
      <c r="CH282" s="207">
        <f>(VLOOKUP(Horizontal!$C282&amp;Horizontal!$B282&amp;Horizontal!CH$11,Vertical!$E:$O,CH$10,0))+0</f>
        <v>28.57</v>
      </c>
      <c r="CI282" s="207">
        <f>(VLOOKUP(Horizontal!$C282&amp;Horizontal!$B282&amp;Horizontal!CI$11,Vertical!$E:$O,CI$10,0))+0</f>
        <v>33.33</v>
      </c>
      <c r="CJ282" s="207">
        <f>(VLOOKUP(Horizontal!$C282&amp;Horizontal!$B282&amp;Horizontal!CJ$11,Vertical!$E:$O,CJ$10,0))+0</f>
        <v>50</v>
      </c>
      <c r="CK282" s="209">
        <f>(VLOOKUP(Horizontal!$C282&amp;Horizontal!$B282&amp;Horizontal!CK$11,Vertical!$E:$O,CK$10,0))+0</f>
        <v>40</v>
      </c>
      <c r="CL282" s="210">
        <f>(VLOOKUP(Horizontal!$C282&amp;Horizontal!$B282&amp;Horizontal!CL$11,Vertical!$E:$O,CL$10,0))+0</f>
        <v>31.58</v>
      </c>
      <c r="CM282" s="207">
        <f>(VLOOKUP(Horizontal!$C282&amp;Horizontal!$B282&amp;Horizontal!CM$11,Vertical!$E:$O,CM$10,0))+0</f>
        <v>0</v>
      </c>
      <c r="CN282" s="207">
        <f>(VLOOKUP(Horizontal!$C282&amp;Horizontal!$B282&amp;Horizontal!CN$11,Vertical!$E:$O,CN$10,0))+0</f>
        <v>0</v>
      </c>
      <c r="CO282" s="207">
        <f>(VLOOKUP(Horizontal!$C282&amp;Horizontal!$B282&amp;Horizontal!CO$11,Vertical!$E:$O,CO$10,0))+0</f>
        <v>10.53</v>
      </c>
      <c r="CP282" s="207">
        <f>(VLOOKUP(Horizontal!$C282&amp;Horizontal!$B282&amp;Horizontal!CP$11,Vertical!$E:$O,CP$10,0))+0</f>
        <v>21.05</v>
      </c>
      <c r="CQ282" s="207">
        <f>(VLOOKUP(Horizontal!$C282&amp;Horizontal!$B282&amp;Horizontal!CQ$11,Vertical!$E:$O,CQ$10,0))+0</f>
        <v>14.29</v>
      </c>
      <c r="CR282" s="207">
        <f>(VLOOKUP(Horizontal!$C282&amp;Horizontal!$B282&amp;Horizontal!CR$11,Vertical!$E:$O,CR$10,0))+0</f>
        <v>38.89</v>
      </c>
      <c r="CS282" s="207">
        <f>(VLOOKUP(Horizontal!$C282&amp;Horizontal!$B282&amp;Horizontal!CS$11,Vertical!$E:$O,CS$10,0))+0</f>
        <v>27.27</v>
      </c>
      <c r="CT282" s="207">
        <f>(VLOOKUP(Horizontal!$C282&amp;Horizontal!$B282&amp;Horizontal!CT$11,Vertical!$E:$O,CT$10,0))+0</f>
        <v>40</v>
      </c>
      <c r="CU282" s="150"/>
      <c r="CV282" s="211">
        <f t="shared" si="264"/>
        <v>48.879999999999995</v>
      </c>
      <c r="CW282" s="190">
        <f t="shared" si="265"/>
        <v>47.72999999999999</v>
      </c>
      <c r="CX282" s="190">
        <f t="shared" si="266"/>
        <v>46.210000000000008</v>
      </c>
      <c r="CY282" s="190">
        <f t="shared" si="267"/>
        <v>44.109999999999985</v>
      </c>
      <c r="CZ282" s="190">
        <f t="shared" si="268"/>
        <v>43.620000000000005</v>
      </c>
      <c r="DA282" s="190">
        <f t="shared" si="269"/>
        <v>41.09</v>
      </c>
      <c r="DB282" s="190">
        <f t="shared" si="270"/>
        <v>38.039999999999992</v>
      </c>
      <c r="DC282" s="190">
        <f t="shared" si="271"/>
        <v>36.840000000000003</v>
      </c>
      <c r="DD282" s="212">
        <f t="shared" si="272"/>
        <v>35.370000000000005</v>
      </c>
      <c r="DE282" s="9">
        <v>170</v>
      </c>
      <c r="DF282" s="212">
        <f t="shared" si="273"/>
        <v>57.517210401891333</v>
      </c>
      <c r="DG282" s="264"/>
      <c r="DH282" s="265"/>
      <c r="DI282" s="265"/>
      <c r="DJ282" s="266"/>
      <c r="DK282" s="190">
        <v>140.51</v>
      </c>
      <c r="DL282" s="190">
        <v>180.61</v>
      </c>
      <c r="DM282" s="190">
        <v>16.64</v>
      </c>
      <c r="DN282" s="212">
        <v>16.63</v>
      </c>
      <c r="DO282" s="190">
        <v>143.85</v>
      </c>
      <c r="DP282" s="190">
        <v>180.77</v>
      </c>
      <c r="DQ282" s="190">
        <v>125.8</v>
      </c>
      <c r="DR282" s="212">
        <v>39.68</v>
      </c>
      <c r="DS282" s="150"/>
      <c r="DT282" s="190">
        <v>151</v>
      </c>
      <c r="DU282" s="190">
        <v>110</v>
      </c>
      <c r="DV282" s="190">
        <v>115</v>
      </c>
      <c r="DW282" s="190">
        <v>140</v>
      </c>
      <c r="DX282" s="190"/>
      <c r="DY282" s="190"/>
      <c r="DZ282" s="190"/>
      <c r="EA282" s="190"/>
      <c r="EB282" s="190"/>
      <c r="EC282" s="190"/>
      <c r="ED282" s="190">
        <v>211</v>
      </c>
      <c r="EE282" s="190">
        <v>204</v>
      </c>
      <c r="EF282" s="190">
        <v>179</v>
      </c>
      <c r="EG282" s="190">
        <v>163</v>
      </c>
      <c r="EH282" s="212">
        <v>154</v>
      </c>
      <c r="EI282" s="213"/>
      <c r="EJ282" s="211">
        <v>50</v>
      </c>
      <c r="EK282" s="190">
        <v>45</v>
      </c>
      <c r="EL282" s="190">
        <v>45</v>
      </c>
      <c r="EM282" s="190">
        <v>45</v>
      </c>
      <c r="EN282" s="190"/>
      <c r="EO282" s="190"/>
      <c r="EP282" s="190"/>
      <c r="EQ282" s="190"/>
      <c r="ER282" s="190"/>
      <c r="ES282" s="190"/>
      <c r="ET282" s="190">
        <v>40</v>
      </c>
      <c r="EU282" s="190">
        <v>45</v>
      </c>
      <c r="EV282" s="190">
        <v>36</v>
      </c>
      <c r="EW282" s="190">
        <v>34</v>
      </c>
      <c r="EX282" s="212">
        <v>34</v>
      </c>
      <c r="EY282" s="211"/>
      <c r="EZ282" s="75">
        <f t="shared" si="276"/>
        <v>-2.2716976247492072E-2</v>
      </c>
      <c r="FA282" s="89">
        <f t="shared" si="279"/>
        <v>-0.1</v>
      </c>
      <c r="FB282" s="212"/>
      <c r="FC282" s="213">
        <f t="shared" si="250"/>
        <v>30</v>
      </c>
      <c r="FD282" s="213">
        <f t="shared" si="251"/>
        <v>25</v>
      </c>
      <c r="FE282" s="213">
        <f t="shared" si="252"/>
        <v>25</v>
      </c>
      <c r="FF282" s="213">
        <f t="shared" si="253"/>
        <v>25</v>
      </c>
      <c r="FG282" s="213"/>
      <c r="FH282" s="213"/>
      <c r="FI282" s="213"/>
      <c r="FJ282" s="213"/>
      <c r="FK282" s="213"/>
      <c r="FL282" s="213"/>
      <c r="FM282" s="213">
        <f t="shared" si="254"/>
        <v>20</v>
      </c>
      <c r="FN282" s="213">
        <f t="shared" si="255"/>
        <v>25</v>
      </c>
      <c r="FO282" s="213">
        <f t="shared" si="256"/>
        <v>16</v>
      </c>
      <c r="FP282" s="213">
        <f t="shared" si="257"/>
        <v>14</v>
      </c>
      <c r="FQ282" s="213">
        <f t="shared" si="258"/>
        <v>14</v>
      </c>
      <c r="FR282" s="213"/>
      <c r="FS282" s="211">
        <v>110</v>
      </c>
      <c r="FT282" s="190">
        <v>110</v>
      </c>
      <c r="FU282" s="190">
        <v>100</v>
      </c>
      <c r="FV282" s="190">
        <v>100</v>
      </c>
      <c r="FW282" s="190"/>
      <c r="FX282" s="190"/>
      <c r="FY282" s="190"/>
      <c r="FZ282" s="190"/>
      <c r="GA282" s="190"/>
      <c r="GB282" s="190"/>
      <c r="GC282" s="190">
        <v>100</v>
      </c>
      <c r="GD282" s="190">
        <v>128</v>
      </c>
      <c r="GE282" s="190">
        <v>118</v>
      </c>
      <c r="GF282" s="190">
        <v>115</v>
      </c>
      <c r="GG282" s="212">
        <v>113</v>
      </c>
    </row>
    <row r="283" spans="2:189">
      <c r="B283" s="33">
        <v>43893</v>
      </c>
      <c r="C283" s="30" t="s">
        <v>56</v>
      </c>
      <c r="D283" s="30">
        <v>2020</v>
      </c>
      <c r="E283" s="30" t="str">
        <f t="shared" ref="E283" si="285">D283&amp;C283</f>
        <v>2020S10</v>
      </c>
      <c r="F283" s="30" t="str">
        <f t="shared" si="133"/>
        <v>32020</v>
      </c>
      <c r="G283" s="208" t="str">
        <f>VLOOKUP(Horizontal!$C283&amp;Horizontal!$B283&amp;Horizontal!G$11,Vertical!$E:$O,G$10,0)</f>
        <v>-3,25</v>
      </c>
      <c r="H283" s="207">
        <f>(VLOOKUP(Horizontal!$C283&amp;Horizontal!$B283&amp;Horizontal!H$11,Vertical!$E:$O,H$10,0))+0</f>
        <v>81.41</v>
      </c>
      <c r="I283" s="207">
        <f>(VLOOKUP(Horizontal!$C283&amp;Horizontal!$B283&amp;Horizontal!I$11,Vertical!$E:$O,I$10,0))+0</f>
        <v>96.19</v>
      </c>
      <c r="J283" s="207">
        <f>(VLOOKUP(Horizontal!$C283&amp;Horizontal!$B283&amp;Horizontal!J$11,Vertical!$E:$O,J$10,0))+0</f>
        <v>124.73</v>
      </c>
      <c r="K283" s="207">
        <f>(VLOOKUP(Horizontal!$C283&amp;Horizontal!$B283&amp;Horizontal!K$11,Vertical!$E:$O,K$10,0))+0</f>
        <v>170.13</v>
      </c>
      <c r="L283" s="207">
        <f>(VLOOKUP(Horizontal!$C283&amp;Horizontal!$B283&amp;Horizontal!L$11,Vertical!$E:$O,L$10,0))+0</f>
        <v>208.56</v>
      </c>
      <c r="M283" s="207">
        <f>(VLOOKUP(Horizontal!$C283&amp;Horizontal!$B283&amp;Horizontal!M$11,Vertical!$E:$O,M$10,0))+0</f>
        <v>196.33</v>
      </c>
      <c r="N283" s="207">
        <f>(VLOOKUP(Horizontal!$C283&amp;Horizontal!$B283&amp;Horizontal!N$11,Vertical!$E:$O,N$10,0))+0</f>
        <v>174.33</v>
      </c>
      <c r="O283" s="207">
        <f>(VLOOKUP(Horizontal!$C283&amp;Horizontal!$B283&amp;Horizontal!O$11,Vertical!$E:$O,O$10,0))+0</f>
        <v>160.4</v>
      </c>
      <c r="P283" s="209">
        <f>(VLOOKUP(Horizontal!$C283&amp;Horizontal!$B283&amp;Horizontal!P$11,Vertical!$E:$O,P$10,0))+0</f>
        <v>153.71</v>
      </c>
      <c r="Q283" s="210">
        <f>(VLOOKUP(Horizontal!$C283&amp;Horizontal!$B283&amp;Horizontal!Q$11,Vertical!$E:$O,Q$10,0))+0</f>
        <v>67</v>
      </c>
      <c r="R283" s="207">
        <f>(VLOOKUP(Horizontal!$C283&amp;Horizontal!$B283&amp;Horizontal!R$11,Vertical!$E:$O,R$10,0))+0</f>
        <v>68</v>
      </c>
      <c r="S283" s="207">
        <f>(VLOOKUP(Horizontal!$C283&amp;Horizontal!$B283&amp;Horizontal!S$11,Vertical!$E:$O,S$10,0))+0</f>
        <v>61</v>
      </c>
      <c r="T283" s="207">
        <f>(VLOOKUP(Horizontal!$C283&amp;Horizontal!$B283&amp;Horizontal!T$11,Vertical!$E:$O,T$10,0))+0</f>
        <v>54</v>
      </c>
      <c r="U283" s="207">
        <f>(VLOOKUP(Horizontal!$C283&amp;Horizontal!$B283&amp;Horizontal!U$11,Vertical!$E:$O,U$10,0))+0</f>
        <v>52</v>
      </c>
      <c r="V283" s="207">
        <f>(VLOOKUP(Horizontal!$C283&amp;Horizontal!$B283&amp;Horizontal!V$11,Vertical!$E:$O,V$10,0))+0</f>
        <v>47</v>
      </c>
      <c r="W283" s="207">
        <f>(VLOOKUP(Horizontal!$C283&amp;Horizontal!$B283&amp;Horizontal!W$11,Vertical!$E:$O,W$10,0))+0</f>
        <v>36</v>
      </c>
      <c r="X283" s="207">
        <f>(VLOOKUP(Horizontal!$C283&amp;Horizontal!$B283&amp;Horizontal!X$11,Vertical!$E:$O,X$10,0))+0</f>
        <v>31</v>
      </c>
      <c r="Y283" s="209">
        <f>(VLOOKUP(Horizontal!$C283&amp;Horizontal!$B283&amp;Horizontal!Y$11,Vertical!$E:$O,Y$10,0))+0</f>
        <v>21</v>
      </c>
      <c r="Z283" s="210">
        <f>(VLOOKUP(Horizontal!$C283&amp;Horizontal!$B283&amp;Horizontal!Z$11,Vertical!$E:$O,Z$10,0))+0</f>
        <v>96.15</v>
      </c>
      <c r="AA283" s="207">
        <f>(VLOOKUP(Horizontal!$C283&amp;Horizontal!$B283&amp;Horizontal!AA$11,Vertical!$E:$O,AA$10,0))+0</f>
        <v>88.89</v>
      </c>
      <c r="AB283" s="207">
        <f>(VLOOKUP(Horizontal!$C283&amp;Horizontal!$B283&amp;Horizontal!AB$11,Vertical!$E:$O,AB$10,0))+0</f>
        <v>35.71</v>
      </c>
      <c r="AC283" s="207">
        <f>(VLOOKUP(Horizontal!$C283&amp;Horizontal!$B283&amp;Horizontal!AC$11,Vertical!$E:$O,AC$10,0))+0</f>
        <v>35.71</v>
      </c>
      <c r="AD283" s="207">
        <f>(VLOOKUP(Horizontal!$C283&amp;Horizontal!$B283&amp;Horizontal!AD$11,Vertical!$E:$O,AD$10,0))+0</f>
        <v>38.46</v>
      </c>
      <c r="AE283" s="207">
        <f>(VLOOKUP(Horizontal!$C283&amp;Horizontal!$B283&amp;Horizontal!AE$11,Vertical!$E:$O,AE$10,0))+0</f>
        <v>51.72</v>
      </c>
      <c r="AF283" s="207">
        <f>(VLOOKUP(Horizontal!$C283&amp;Horizontal!$B283&amp;Horizontal!AF$11,Vertical!$E:$O,AF$10,0))+0</f>
        <v>27.59</v>
      </c>
      <c r="AG283" s="207">
        <f>(VLOOKUP(Horizontal!$C283&amp;Horizontal!$B283&amp;Horizontal!AG$11,Vertical!$E:$O,AG$10,0))+0</f>
        <v>28.57</v>
      </c>
      <c r="AH283" s="209">
        <f>(VLOOKUP(Horizontal!$C283&amp;Horizontal!$B283&amp;Horizontal!AH$11,Vertical!$E:$O,AH$10,0))+0</f>
        <v>32.14</v>
      </c>
      <c r="AI283" s="210">
        <f>(VLOOKUP(Horizontal!$C283&amp;Horizontal!$B283&amp;Horizontal!AI$11,Vertical!$E:$O,AI$10,0))+0</f>
        <v>0</v>
      </c>
      <c r="AJ283" s="207">
        <f>(VLOOKUP(Horizontal!$C283&amp;Horizontal!$B283&amp;Horizontal!AJ$11,Vertical!$E:$O,AJ$10,0))+0</f>
        <v>7.41</v>
      </c>
      <c r="AK283" s="207">
        <f>(VLOOKUP(Horizontal!$C283&amp;Horizontal!$B283&amp;Horizontal!AK$11,Vertical!$E:$O,AK$10,0))+0</f>
        <v>17.86</v>
      </c>
      <c r="AL283" s="207">
        <f>(VLOOKUP(Horizontal!$C283&amp;Horizontal!$B283&amp;Horizontal!AL$11,Vertical!$E:$O,AL$10,0))+0</f>
        <v>17.86</v>
      </c>
      <c r="AM283" s="207">
        <f>(VLOOKUP(Horizontal!$C283&amp;Horizontal!$B283&amp;Horizontal!AM$11,Vertical!$E:$O,AM$10,0))+0</f>
        <v>15.38</v>
      </c>
      <c r="AN283" s="207">
        <f>(VLOOKUP(Horizontal!$C283&amp;Horizontal!$B283&amp;Horizontal!AN$11,Vertical!$E:$O,AN$10,0))+0</f>
        <v>41.38</v>
      </c>
      <c r="AO283" s="207">
        <f>(VLOOKUP(Horizontal!$C283&amp;Horizontal!$B283&amp;Horizontal!AO$11,Vertical!$E:$O,AO$10,0))+0</f>
        <v>51.72</v>
      </c>
      <c r="AP283" s="207">
        <f>(VLOOKUP(Horizontal!$C283&amp;Horizontal!$B283&amp;Horizontal!AP$11,Vertical!$E:$O,AP$10,0))+0</f>
        <v>60.71</v>
      </c>
      <c r="AQ283" s="209">
        <f>(VLOOKUP(Horizontal!$C283&amp;Horizontal!$B283&amp;Horizontal!AQ$11,Vertical!$E:$O,AQ$10,0))+0</f>
        <v>46.43</v>
      </c>
      <c r="AR283" s="210">
        <f>(VLOOKUP(Horizontal!$C283&amp;Horizontal!$B283&amp;Horizontal!AR$11,Vertical!$E:$O,AR$10,0))+0</f>
        <v>3.85</v>
      </c>
      <c r="AS283" s="207">
        <f>(VLOOKUP(Horizontal!$C283&amp;Horizontal!$B283&amp;Horizontal!AS$11,Vertical!$E:$O,AS$10,0))+0</f>
        <v>3.7</v>
      </c>
      <c r="AT283" s="207">
        <f>(VLOOKUP(Horizontal!$C283&amp;Horizontal!$B283&amp;Horizontal!AT$11,Vertical!$E:$O,AT$10,0))+0</f>
        <v>46.43</v>
      </c>
      <c r="AU283" s="207">
        <f>(VLOOKUP(Horizontal!$C283&amp;Horizontal!$B283&amp;Horizontal!AU$11,Vertical!$E:$O,AU$10,0))+0</f>
        <v>46.43</v>
      </c>
      <c r="AV283" s="207">
        <f>(VLOOKUP(Horizontal!$C283&amp;Horizontal!$B283&amp;Horizontal!AV$11,Vertical!$E:$O,AV$10,0))+0</f>
        <v>46.15</v>
      </c>
      <c r="AW283" s="207">
        <f>(VLOOKUP(Horizontal!$C283&amp;Horizontal!$B283&amp;Horizontal!AW$11,Vertical!$E:$O,AW$10,0))+0</f>
        <v>6.9</v>
      </c>
      <c r="AX283" s="207">
        <f>(VLOOKUP(Horizontal!$C283&amp;Horizontal!$B283&amp;Horizontal!AX$11,Vertical!$E:$O,AX$10,0))+0</f>
        <v>20.69</v>
      </c>
      <c r="AY283" s="207">
        <f>(VLOOKUP(Horizontal!$C283&amp;Horizontal!$B283&amp;Horizontal!AY$11,Vertical!$E:$O,AY$10,0))+0</f>
        <v>10.71</v>
      </c>
      <c r="AZ283" s="209">
        <f>(VLOOKUP(Horizontal!$C283&amp;Horizontal!$B283&amp;Horizontal!AZ$11,Vertical!$E:$O,AZ$10,0))+0</f>
        <v>21.43</v>
      </c>
      <c r="BA283" s="208">
        <f>(VLOOKUP(Horizontal!$C283&amp;Horizontal!$B283&amp;Horizontal!BA$11,Vertical!$E:$O,BA$10,0))+0</f>
        <v>48.36</v>
      </c>
      <c r="BB283" s="210">
        <f>(VLOOKUP(Horizontal!$C283&amp;Horizontal!$B283&amp;Horizontal!BB$11,Vertical!$E:$O,BB$10,0))+0</f>
        <v>129.69999999999999</v>
      </c>
      <c r="BC283" s="207">
        <f>(VLOOKUP(Horizontal!$C283&amp;Horizontal!$B283&amp;Horizontal!BC$11,Vertical!$E:$O,BC$10,0))+0</f>
        <v>142.58000000000001</v>
      </c>
      <c r="BD283" s="207">
        <f>(VLOOKUP(Horizontal!$C283&amp;Horizontal!$B283&amp;Horizontal!BD$11,Vertical!$E:$O,BD$10,0))+0</f>
        <v>170.16</v>
      </c>
      <c r="BE283" s="207">
        <f>(VLOOKUP(Horizontal!$C283&amp;Horizontal!$B283&amp;Horizontal!BE$11,Vertical!$E:$O,BE$10,0))+0</f>
        <v>215.57</v>
      </c>
      <c r="BF283" s="207">
        <f>(VLOOKUP(Horizontal!$C283&amp;Horizontal!$B283&amp;Horizontal!BF$11,Vertical!$E:$O,BF$10,0))+0</f>
        <v>252.79</v>
      </c>
      <c r="BG283" s="207">
        <f>(VLOOKUP(Horizontal!$C283&amp;Horizontal!$B283&amp;Horizontal!BG$11,Vertical!$E:$O,BG$10,0))+0</f>
        <v>237.11</v>
      </c>
      <c r="BH283" s="207">
        <f>(VLOOKUP(Horizontal!$C283&amp;Horizontal!$B283&amp;Horizontal!BH$11,Vertical!$E:$O,BH$10,0))+0</f>
        <v>211.83</v>
      </c>
      <c r="BI283" s="207">
        <f>(VLOOKUP(Horizontal!$C283&amp;Horizontal!$B283&amp;Horizontal!BI$11,Vertical!$E:$O,BI$10,0))+0</f>
        <v>197.79</v>
      </c>
      <c r="BJ283" s="209">
        <f>(VLOOKUP(Horizontal!$C283&amp;Horizontal!$B283&amp;Horizontal!BJ$11,Vertical!$E:$O,BJ$10,0))+0</f>
        <v>189.35</v>
      </c>
      <c r="BK283" s="210">
        <f>(VLOOKUP(Horizontal!$C283&amp;Horizontal!$B283&amp;Horizontal!BK$11,Vertical!$E:$O,BK$10,0))+0</f>
        <v>54</v>
      </c>
      <c r="BL283" s="207">
        <f>(VLOOKUP(Horizontal!$C283&amp;Horizontal!$B283&amp;Horizontal!BL$11,Vertical!$E:$O,BL$10,0))+0</f>
        <v>52</v>
      </c>
      <c r="BM283" s="207">
        <f>(VLOOKUP(Horizontal!$C283&amp;Horizontal!$B283&amp;Horizontal!BM$11,Vertical!$E:$O,BM$10,0))+0</f>
        <v>49</v>
      </c>
      <c r="BN283" s="207">
        <f>(VLOOKUP(Horizontal!$C283&amp;Horizontal!$B283&amp;Horizontal!BN$11,Vertical!$E:$O,BN$10,0))+0</f>
        <v>44</v>
      </c>
      <c r="BO283" s="207">
        <f>(VLOOKUP(Horizontal!$C283&amp;Horizontal!$B283&amp;Horizontal!BO$11,Vertical!$E:$O,BO$10,0))+0</f>
        <v>43</v>
      </c>
      <c r="BP283" s="207">
        <f>(VLOOKUP(Horizontal!$C283&amp;Horizontal!$B283&amp;Horizontal!BP$11,Vertical!$E:$O,BP$10,0))+0</f>
        <v>39</v>
      </c>
      <c r="BQ283" s="207">
        <f>(VLOOKUP(Horizontal!$C283&amp;Horizontal!$B283&amp;Horizontal!BQ$11,Vertical!$E:$O,BQ$10,0))+0</f>
        <v>34</v>
      </c>
      <c r="BR283" s="207">
        <f>(VLOOKUP(Horizontal!$C283&amp;Horizontal!$B283&amp;Horizontal!BR$11,Vertical!$E:$O,BR$10,0))+0</f>
        <v>29</v>
      </c>
      <c r="BS283" s="209">
        <f>(VLOOKUP(Horizontal!$C283&amp;Horizontal!$B283&amp;Horizontal!BS$11,Vertical!$E:$O,BS$10,0))+0</f>
        <v>25</v>
      </c>
      <c r="BT283" s="210">
        <f>(VLOOKUP(Horizontal!$C283&amp;Horizontal!$B283&amp;Horizontal!BT$11,Vertical!$E:$O,BT$10,0))+0</f>
        <v>100</v>
      </c>
      <c r="BU283" s="207">
        <f>(VLOOKUP(Horizontal!$C283&amp;Horizontal!$B283&amp;Horizontal!BU$11,Vertical!$E:$O,BU$10,0))+0</f>
        <v>90.48</v>
      </c>
      <c r="BV283" s="207">
        <f>(VLOOKUP(Horizontal!$C283&amp;Horizontal!$B283&amp;Horizontal!BV$11,Vertical!$E:$O,BV$10,0))+0</f>
        <v>50</v>
      </c>
      <c r="BW283" s="207">
        <f>(VLOOKUP(Horizontal!$C283&amp;Horizontal!$B283&amp;Horizontal!BW$11,Vertical!$E:$O,BW$10,0))+0</f>
        <v>50</v>
      </c>
      <c r="BX283" s="207">
        <f>(VLOOKUP(Horizontal!$C283&amp;Horizontal!$B283&amp;Horizontal!BX$11,Vertical!$E:$O,BX$10,0))+0</f>
        <v>36.36</v>
      </c>
      <c r="BY283" s="207">
        <f>(VLOOKUP(Horizontal!$C283&amp;Horizontal!$B283&amp;Horizontal!BY$11,Vertical!$E:$O,BY$10,0))+0</f>
        <v>54.17</v>
      </c>
      <c r="BZ283" s="207">
        <f>(VLOOKUP(Horizontal!$C283&amp;Horizontal!$B283&amp;Horizontal!BZ$11,Vertical!$E:$O,BZ$10,0))+0</f>
        <v>33.33</v>
      </c>
      <c r="CA283" s="207">
        <f>(VLOOKUP(Horizontal!$C283&amp;Horizontal!$B283&amp;Horizontal!CA$11,Vertical!$E:$O,CA$10,0))+0</f>
        <v>27.27</v>
      </c>
      <c r="CB283" s="209">
        <f>(VLOOKUP(Horizontal!$C283&amp;Horizontal!$B283&amp;Horizontal!CB$11,Vertical!$E:$O,CB$10,0))+0</f>
        <v>36.840000000000003</v>
      </c>
      <c r="CC283" s="210">
        <f>(VLOOKUP(Horizontal!$C283&amp;Horizontal!$B283&amp;Horizontal!CC$11,Vertical!$E:$O,CC$10,0))+0</f>
        <v>0</v>
      </c>
      <c r="CD283" s="207">
        <f>(VLOOKUP(Horizontal!$C283&amp;Horizontal!$B283&amp;Horizontal!CD$11,Vertical!$E:$O,CD$10,0))+0</f>
        <v>4.76</v>
      </c>
      <c r="CE283" s="207">
        <f>(VLOOKUP(Horizontal!$C283&amp;Horizontal!$B283&amp;Horizontal!CE$11,Vertical!$E:$O,CE$10,0))+0</f>
        <v>13.64</v>
      </c>
      <c r="CF283" s="207">
        <f>(VLOOKUP(Horizontal!$C283&amp;Horizontal!$B283&amp;Horizontal!CF$11,Vertical!$E:$O,CF$10,0))+0</f>
        <v>13.64</v>
      </c>
      <c r="CG283" s="207">
        <f>(VLOOKUP(Horizontal!$C283&amp;Horizontal!$B283&amp;Horizontal!CG$11,Vertical!$E:$O,CG$10,0))+0</f>
        <v>13.64</v>
      </c>
      <c r="CH283" s="207">
        <f>(VLOOKUP(Horizontal!$C283&amp;Horizontal!$B283&amp;Horizontal!CH$11,Vertical!$E:$O,CH$10,0))+0</f>
        <v>33.33</v>
      </c>
      <c r="CI283" s="207">
        <f>(VLOOKUP(Horizontal!$C283&amp;Horizontal!$B283&amp;Horizontal!CI$11,Vertical!$E:$O,CI$10,0))+0</f>
        <v>62.5</v>
      </c>
      <c r="CJ283" s="207">
        <f>(VLOOKUP(Horizontal!$C283&amp;Horizontal!$B283&amp;Horizontal!CJ$11,Vertical!$E:$O,CJ$10,0))+0</f>
        <v>63.64</v>
      </c>
      <c r="CK283" s="209">
        <f>(VLOOKUP(Horizontal!$C283&amp;Horizontal!$B283&amp;Horizontal!CK$11,Vertical!$E:$O,CK$10,0))+0</f>
        <v>52.63</v>
      </c>
      <c r="CL283" s="210">
        <f>(VLOOKUP(Horizontal!$C283&amp;Horizontal!$B283&amp;Horizontal!CL$11,Vertical!$E:$O,CL$10,0))+0</f>
        <v>0</v>
      </c>
      <c r="CM283" s="207">
        <f>(VLOOKUP(Horizontal!$C283&amp;Horizontal!$B283&amp;Horizontal!CM$11,Vertical!$E:$O,CM$10,0))+0</f>
        <v>4.76</v>
      </c>
      <c r="CN283" s="207">
        <f>(VLOOKUP(Horizontal!$C283&amp;Horizontal!$B283&amp;Horizontal!CN$11,Vertical!$E:$O,CN$10,0))+0</f>
        <v>36.36</v>
      </c>
      <c r="CO283" s="207">
        <f>(VLOOKUP(Horizontal!$C283&amp;Horizontal!$B283&amp;Horizontal!CO$11,Vertical!$E:$O,CO$10,0))+0</f>
        <v>36.36</v>
      </c>
      <c r="CP283" s="207">
        <f>(VLOOKUP(Horizontal!$C283&amp;Horizontal!$B283&amp;Horizontal!CP$11,Vertical!$E:$O,CP$10,0))+0</f>
        <v>50</v>
      </c>
      <c r="CQ283" s="207">
        <f>(VLOOKUP(Horizontal!$C283&amp;Horizontal!$B283&amp;Horizontal!CQ$11,Vertical!$E:$O,CQ$10,0))+0</f>
        <v>12.5</v>
      </c>
      <c r="CR283" s="207">
        <f>(VLOOKUP(Horizontal!$C283&amp;Horizontal!$B283&amp;Horizontal!CR$11,Vertical!$E:$O,CR$10,0))+0</f>
        <v>4.17</v>
      </c>
      <c r="CS283" s="207">
        <f>(VLOOKUP(Horizontal!$C283&amp;Horizontal!$B283&amp;Horizontal!CS$11,Vertical!$E:$O,CS$10,0))+0</f>
        <v>9.09</v>
      </c>
      <c r="CT283" s="207">
        <f>(VLOOKUP(Horizontal!$C283&amp;Horizontal!$B283&amp;Horizontal!CT$11,Vertical!$E:$O,CT$10,0))+0</f>
        <v>10.53</v>
      </c>
      <c r="CU283" s="150"/>
      <c r="CV283" s="211">
        <f t="shared" si="264"/>
        <v>48.289999999999992</v>
      </c>
      <c r="CW283" s="190">
        <f t="shared" si="265"/>
        <v>46.390000000000015</v>
      </c>
      <c r="CX283" s="190">
        <f t="shared" si="266"/>
        <v>45.429999999999993</v>
      </c>
      <c r="CY283" s="190">
        <f t="shared" si="267"/>
        <v>45.44</v>
      </c>
      <c r="CZ283" s="190">
        <f t="shared" si="268"/>
        <v>44.22999999999999</v>
      </c>
      <c r="DA283" s="190">
        <f t="shared" si="269"/>
        <v>40.78</v>
      </c>
      <c r="DB283" s="190">
        <f t="shared" si="270"/>
        <v>37.5</v>
      </c>
      <c r="DC283" s="190">
        <f t="shared" si="271"/>
        <v>37.389999999999986</v>
      </c>
      <c r="DD283" s="212">
        <f t="shared" si="272"/>
        <v>35.639999999999986</v>
      </c>
      <c r="DE283" s="9">
        <v>170</v>
      </c>
      <c r="DF283" s="212">
        <f t="shared" si="273"/>
        <v>127.04721040189133</v>
      </c>
      <c r="DG283" s="264"/>
      <c r="DH283" s="265"/>
      <c r="DI283" s="265"/>
      <c r="DJ283" s="266"/>
      <c r="DK283" s="190">
        <v>53.84</v>
      </c>
      <c r="DL283" s="190">
        <v>63.31</v>
      </c>
      <c r="DM283" s="190">
        <v>53.84</v>
      </c>
      <c r="DN283" s="212">
        <v>52.3</v>
      </c>
      <c r="DO283" s="190">
        <v>58.6</v>
      </c>
      <c r="DP283" s="190">
        <v>66.78</v>
      </c>
      <c r="DQ283" s="190">
        <v>58.6</v>
      </c>
      <c r="DR283" s="212">
        <v>57.34</v>
      </c>
      <c r="DS283" s="150"/>
      <c r="DT283" s="190">
        <v>150</v>
      </c>
      <c r="DU283" s="190">
        <v>85</v>
      </c>
      <c r="DV283" s="190">
        <v>96</v>
      </c>
      <c r="DW283" s="190">
        <v>125</v>
      </c>
      <c r="DX283" s="190"/>
      <c r="DY283" s="190"/>
      <c r="DZ283" s="190"/>
      <c r="EA283" s="190"/>
      <c r="EB283" s="190"/>
      <c r="EC283" s="190"/>
      <c r="ED283" s="190">
        <v>210</v>
      </c>
      <c r="EE283" s="190">
        <v>202</v>
      </c>
      <c r="EF283" s="190">
        <v>178</v>
      </c>
      <c r="EG283" s="190">
        <v>163</v>
      </c>
      <c r="EH283" s="212">
        <v>153</v>
      </c>
      <c r="EI283" s="213"/>
      <c r="EJ283" s="211">
        <v>46</v>
      </c>
      <c r="EK283" s="190">
        <v>45</v>
      </c>
      <c r="EL283" s="190">
        <v>40</v>
      </c>
      <c r="EM283" s="190">
        <v>40</v>
      </c>
      <c r="EN283" s="190"/>
      <c r="EO283" s="190"/>
      <c r="EP283" s="190"/>
      <c r="EQ283" s="190"/>
      <c r="ER283" s="190"/>
      <c r="ES283" s="190"/>
      <c r="ET283" s="190">
        <v>38</v>
      </c>
      <c r="EU283" s="190">
        <v>44</v>
      </c>
      <c r="EV283" s="190">
        <v>34</v>
      </c>
      <c r="EW283" s="190">
        <v>30</v>
      </c>
      <c r="EX283" s="212">
        <v>32</v>
      </c>
      <c r="EY283" s="211"/>
      <c r="EZ283" s="75">
        <f t="shared" si="276"/>
        <v>-2.1207177814029365E-2</v>
      </c>
      <c r="FA283" s="89">
        <f t="shared" si="279"/>
        <v>-0.1</v>
      </c>
      <c r="FB283" s="212"/>
      <c r="FC283" s="213">
        <f t="shared" si="250"/>
        <v>26</v>
      </c>
      <c r="FD283" s="213">
        <f t="shared" si="251"/>
        <v>25</v>
      </c>
      <c r="FE283" s="213">
        <f t="shared" si="252"/>
        <v>20</v>
      </c>
      <c r="FF283" s="213">
        <f t="shared" si="253"/>
        <v>20</v>
      </c>
      <c r="FG283" s="213"/>
      <c r="FH283" s="213"/>
      <c r="FI283" s="213"/>
      <c r="FJ283" s="213"/>
      <c r="FK283" s="213"/>
      <c r="FL283" s="213"/>
      <c r="FM283" s="213">
        <f t="shared" si="254"/>
        <v>18</v>
      </c>
      <c r="FN283" s="213">
        <f t="shared" si="255"/>
        <v>24</v>
      </c>
      <c r="FO283" s="213">
        <f t="shared" si="256"/>
        <v>14</v>
      </c>
      <c r="FP283" s="213">
        <f t="shared" si="257"/>
        <v>10</v>
      </c>
      <c r="FQ283" s="213">
        <f t="shared" si="258"/>
        <v>12</v>
      </c>
      <c r="FR283" s="213"/>
      <c r="FS283" s="211">
        <v>110</v>
      </c>
      <c r="FT283" s="190">
        <v>110</v>
      </c>
      <c r="FU283" s="190">
        <v>100</v>
      </c>
      <c r="FV283" s="190">
        <v>100</v>
      </c>
      <c r="FW283" s="190"/>
      <c r="FX283" s="190"/>
      <c r="FY283" s="190"/>
      <c r="FZ283" s="190"/>
      <c r="GA283" s="190"/>
      <c r="GB283" s="190"/>
      <c r="GC283" s="190">
        <v>100</v>
      </c>
      <c r="GD283" s="190">
        <v>126</v>
      </c>
      <c r="GE283" s="190">
        <v>116</v>
      </c>
      <c r="GF283" s="190">
        <v>110</v>
      </c>
      <c r="GG283" s="212">
        <v>111</v>
      </c>
    </row>
    <row r="284" spans="2:189">
      <c r="B284" s="33">
        <v>43900</v>
      </c>
      <c r="C284" s="30" t="s">
        <v>55</v>
      </c>
      <c r="D284" s="30">
        <v>2020</v>
      </c>
      <c r="E284" s="30" t="str">
        <f t="shared" ref="E284" si="286">D284&amp;C284</f>
        <v>2020S11</v>
      </c>
      <c r="F284" s="30" t="str">
        <f t="shared" si="133"/>
        <v>32020</v>
      </c>
      <c r="G284" s="208" t="str">
        <f>VLOOKUP(Horizontal!$C284&amp;Horizontal!$B284&amp;Horizontal!G$11,Vertical!$E:$O,G$10,0)</f>
        <v>-2,52</v>
      </c>
      <c r="H284" s="207">
        <f>(VLOOKUP(Horizontal!$C284&amp;Horizontal!$B284&amp;Horizontal!H$11,Vertical!$E:$O,H$10,0))+0</f>
        <v>84.04</v>
      </c>
      <c r="I284" s="207">
        <f>(VLOOKUP(Horizontal!$C284&amp;Horizontal!$B284&amp;Horizontal!I$11,Vertical!$E:$O,I$10,0))+0</f>
        <v>104.5</v>
      </c>
      <c r="J284" s="207">
        <f>(VLOOKUP(Horizontal!$C284&amp;Horizontal!$B284&amp;Horizontal!J$11,Vertical!$E:$O,J$10,0))+0</f>
        <v>127.73</v>
      </c>
      <c r="K284" s="207">
        <f>(VLOOKUP(Horizontal!$C284&amp;Horizontal!$B284&amp;Horizontal!K$11,Vertical!$E:$O,K$10,0))+0</f>
        <v>172.05</v>
      </c>
      <c r="L284" s="207">
        <f>(VLOOKUP(Horizontal!$C284&amp;Horizontal!$B284&amp;Horizontal!L$11,Vertical!$E:$O,L$10,0))+0</f>
        <v>206.3</v>
      </c>
      <c r="M284" s="207">
        <f>(VLOOKUP(Horizontal!$C284&amp;Horizontal!$B284&amp;Horizontal!M$11,Vertical!$E:$O,M$10,0))+0</f>
        <v>194.42</v>
      </c>
      <c r="N284" s="207">
        <f>(VLOOKUP(Horizontal!$C284&amp;Horizontal!$B284&amp;Horizontal!N$11,Vertical!$E:$O,N$10,0))+0</f>
        <v>174.88</v>
      </c>
      <c r="O284" s="207">
        <f>(VLOOKUP(Horizontal!$C284&amp;Horizontal!$B284&amp;Horizontal!O$11,Vertical!$E:$O,O$10,0))+0</f>
        <v>160.53</v>
      </c>
      <c r="P284" s="209">
        <f>(VLOOKUP(Horizontal!$C284&amp;Horizontal!$B284&amp;Horizontal!P$11,Vertical!$E:$O,P$10,0))+0</f>
        <v>153.69</v>
      </c>
      <c r="Q284" s="210">
        <f>(VLOOKUP(Horizontal!$C284&amp;Horizontal!$B284&amp;Horizontal!Q$11,Vertical!$E:$O,Q$10,0))+0</f>
        <v>60</v>
      </c>
      <c r="R284" s="207">
        <f>(VLOOKUP(Horizontal!$C284&amp;Horizontal!$B284&amp;Horizontal!R$11,Vertical!$E:$O,R$10,0))+0</f>
        <v>65</v>
      </c>
      <c r="S284" s="207">
        <f>(VLOOKUP(Horizontal!$C284&amp;Horizontal!$B284&amp;Horizontal!S$11,Vertical!$E:$O,S$10,0))+0</f>
        <v>63</v>
      </c>
      <c r="T284" s="207">
        <f>(VLOOKUP(Horizontal!$C284&amp;Horizontal!$B284&amp;Horizontal!T$11,Vertical!$E:$O,T$10,0))+0</f>
        <v>58</v>
      </c>
      <c r="U284" s="207">
        <f>(VLOOKUP(Horizontal!$C284&amp;Horizontal!$B284&amp;Horizontal!U$11,Vertical!$E:$O,U$10,0))+0</f>
        <v>51</v>
      </c>
      <c r="V284" s="207">
        <f>(VLOOKUP(Horizontal!$C284&amp;Horizontal!$B284&amp;Horizontal!V$11,Vertical!$E:$O,V$10,0))+0</f>
        <v>45</v>
      </c>
      <c r="W284" s="207">
        <f>(VLOOKUP(Horizontal!$C284&amp;Horizontal!$B284&amp;Horizontal!W$11,Vertical!$E:$O,W$10,0))+0</f>
        <v>35</v>
      </c>
      <c r="X284" s="207">
        <f>(VLOOKUP(Horizontal!$C284&amp;Horizontal!$B284&amp;Horizontal!X$11,Vertical!$E:$O,X$10,0))+0</f>
        <v>29</v>
      </c>
      <c r="Y284" s="209">
        <f>(VLOOKUP(Horizontal!$C284&amp;Horizontal!$B284&amp;Horizontal!Y$11,Vertical!$E:$O,Y$10,0))+0</f>
        <v>22</v>
      </c>
      <c r="Z284" s="210">
        <f>(VLOOKUP(Horizontal!$C284&amp;Horizontal!$B284&amp;Horizontal!Z$11,Vertical!$E:$O,Z$10,0))+0</f>
        <v>13.16</v>
      </c>
      <c r="AA284" s="207">
        <f>(VLOOKUP(Horizontal!$C284&amp;Horizontal!$B284&amp;Horizontal!AA$11,Vertical!$E:$O,AA$10,0))+0</f>
        <v>0</v>
      </c>
      <c r="AB284" s="207">
        <f>(VLOOKUP(Horizontal!$C284&amp;Horizontal!$B284&amp;Horizontal!AB$11,Vertical!$E:$O,AB$10,0))+0</f>
        <v>15</v>
      </c>
      <c r="AC284" s="207">
        <f>(VLOOKUP(Horizontal!$C284&amp;Horizontal!$B284&amp;Horizontal!AC$11,Vertical!$E:$O,AC$10,0))+0</f>
        <v>21.62</v>
      </c>
      <c r="AD284" s="207">
        <f>(VLOOKUP(Horizontal!$C284&amp;Horizontal!$B284&amp;Horizontal!AD$11,Vertical!$E:$O,AD$10,0))+0</f>
        <v>69.23</v>
      </c>
      <c r="AE284" s="207">
        <f>(VLOOKUP(Horizontal!$C284&amp;Horizontal!$B284&amp;Horizontal!AE$11,Vertical!$E:$O,AE$10,0))+0</f>
        <v>66.67</v>
      </c>
      <c r="AF284" s="207">
        <f>(VLOOKUP(Horizontal!$C284&amp;Horizontal!$B284&amp;Horizontal!AF$11,Vertical!$E:$O,AF$10,0))+0</f>
        <v>9.52</v>
      </c>
      <c r="AG284" s="207">
        <f>(VLOOKUP(Horizontal!$C284&amp;Horizontal!$B284&amp;Horizontal!AG$11,Vertical!$E:$O,AG$10,0))+0</f>
        <v>17.5</v>
      </c>
      <c r="AH284" s="209">
        <f>(VLOOKUP(Horizontal!$C284&amp;Horizontal!$B284&amp;Horizontal!AH$11,Vertical!$E:$O,AH$10,0))+0</f>
        <v>21.43</v>
      </c>
      <c r="AI284" s="210">
        <f>(VLOOKUP(Horizontal!$C284&amp;Horizontal!$B284&amp;Horizontal!AI$11,Vertical!$E:$O,AI$10,0))+0</f>
        <v>2.63</v>
      </c>
      <c r="AJ284" s="207">
        <f>(VLOOKUP(Horizontal!$C284&amp;Horizontal!$B284&amp;Horizontal!AJ$11,Vertical!$E:$O,AJ$10,0))+0</f>
        <v>5.71</v>
      </c>
      <c r="AK284" s="207">
        <f>(VLOOKUP(Horizontal!$C284&amp;Horizontal!$B284&amp;Horizontal!AK$11,Vertical!$E:$O,AK$10,0))+0</f>
        <v>5</v>
      </c>
      <c r="AL284" s="207">
        <f>(VLOOKUP(Horizontal!$C284&amp;Horizontal!$B284&amp;Horizontal!AL$11,Vertical!$E:$O,AL$10,0))+0</f>
        <v>13.51</v>
      </c>
      <c r="AM284" s="207">
        <f>(VLOOKUP(Horizontal!$C284&amp;Horizontal!$B284&amp;Horizontal!AM$11,Vertical!$E:$O,AM$10,0))+0</f>
        <v>20.51</v>
      </c>
      <c r="AN284" s="207">
        <f>(VLOOKUP(Horizontal!$C284&amp;Horizontal!$B284&amp;Horizontal!AN$11,Vertical!$E:$O,AN$10,0))+0</f>
        <v>21.43</v>
      </c>
      <c r="AO284" s="207">
        <f>(VLOOKUP(Horizontal!$C284&amp;Horizontal!$B284&amp;Horizontal!AO$11,Vertical!$E:$O,AO$10,0))+0</f>
        <v>64.290000000000006</v>
      </c>
      <c r="AP284" s="207">
        <f>(VLOOKUP(Horizontal!$C284&amp;Horizontal!$B284&amp;Horizontal!AP$11,Vertical!$E:$O,AP$10,0))+0</f>
        <v>65</v>
      </c>
      <c r="AQ284" s="209">
        <f>(VLOOKUP(Horizontal!$C284&amp;Horizontal!$B284&amp;Horizontal!AQ$11,Vertical!$E:$O,AQ$10,0))+0</f>
        <v>57.14</v>
      </c>
      <c r="AR284" s="210">
        <f>(VLOOKUP(Horizontal!$C284&amp;Horizontal!$B284&amp;Horizontal!AR$11,Vertical!$E:$O,AR$10,0))+0</f>
        <v>84.21</v>
      </c>
      <c r="AS284" s="207">
        <f>(VLOOKUP(Horizontal!$C284&amp;Horizontal!$B284&amp;Horizontal!AS$11,Vertical!$E:$O,AS$10,0))+0</f>
        <v>94.29</v>
      </c>
      <c r="AT284" s="207">
        <f>(VLOOKUP(Horizontal!$C284&amp;Horizontal!$B284&amp;Horizontal!AT$11,Vertical!$E:$O,AT$10,0))+0</f>
        <v>80</v>
      </c>
      <c r="AU284" s="207">
        <f>(VLOOKUP(Horizontal!$C284&amp;Horizontal!$B284&amp;Horizontal!AU$11,Vertical!$E:$O,AU$10,0))+0</f>
        <v>64.86</v>
      </c>
      <c r="AV284" s="207">
        <f>(VLOOKUP(Horizontal!$C284&amp;Horizontal!$B284&amp;Horizontal!AV$11,Vertical!$E:$O,AV$10,0))+0</f>
        <v>10.26</v>
      </c>
      <c r="AW284" s="207">
        <f>(VLOOKUP(Horizontal!$C284&amp;Horizontal!$B284&amp;Horizontal!AW$11,Vertical!$E:$O,AW$10,0))+0</f>
        <v>11.9</v>
      </c>
      <c r="AX284" s="207">
        <f>(VLOOKUP(Horizontal!$C284&amp;Horizontal!$B284&amp;Horizontal!AX$11,Vertical!$E:$O,AX$10,0))+0</f>
        <v>26.19</v>
      </c>
      <c r="AY284" s="207">
        <f>(VLOOKUP(Horizontal!$C284&amp;Horizontal!$B284&amp;Horizontal!AY$11,Vertical!$E:$O,AY$10,0))+0</f>
        <v>17.5</v>
      </c>
      <c r="AZ284" s="209">
        <f>(VLOOKUP(Horizontal!$C284&amp;Horizontal!$B284&amp;Horizontal!AZ$11,Vertical!$E:$O,AZ$10,0))+0</f>
        <v>21.43</v>
      </c>
      <c r="BA284" s="208">
        <f>(VLOOKUP(Horizontal!$C284&amp;Horizontal!$B284&amp;Horizontal!BA$11,Vertical!$E:$O,BA$10,0))+0</f>
        <v>49.3</v>
      </c>
      <c r="BB284" s="210">
        <f>(VLOOKUP(Horizontal!$C284&amp;Horizontal!$B284&amp;Horizontal!BB$11,Vertical!$E:$O,BB$10,0))+0</f>
        <v>131.97999999999999</v>
      </c>
      <c r="BC284" s="207">
        <f>(VLOOKUP(Horizontal!$C284&amp;Horizontal!$B284&amp;Horizontal!BC$11,Vertical!$E:$O,BC$10,0))+0</f>
        <v>150.68</v>
      </c>
      <c r="BD284" s="207">
        <f>(VLOOKUP(Horizontal!$C284&amp;Horizontal!$B284&amp;Horizontal!BD$11,Vertical!$E:$O,BD$10,0))+0</f>
        <v>173.29</v>
      </c>
      <c r="BE284" s="207">
        <f>(VLOOKUP(Horizontal!$C284&amp;Horizontal!$B284&amp;Horizontal!BE$11,Vertical!$E:$O,BE$10,0))+0</f>
        <v>218.08</v>
      </c>
      <c r="BF284" s="207">
        <f>(VLOOKUP(Horizontal!$C284&amp;Horizontal!$B284&amp;Horizontal!BF$11,Vertical!$E:$O,BF$10,0))+0</f>
        <v>251.64</v>
      </c>
      <c r="BG284" s="207">
        <f>(VLOOKUP(Horizontal!$C284&amp;Horizontal!$B284&amp;Horizontal!BG$11,Vertical!$E:$O,BG$10,0))+0</f>
        <v>236.79</v>
      </c>
      <c r="BH284" s="207">
        <f>(VLOOKUP(Horizontal!$C284&amp;Horizontal!$B284&amp;Horizontal!BH$11,Vertical!$E:$O,BH$10,0))+0</f>
        <v>211.9</v>
      </c>
      <c r="BI284" s="207">
        <f>(VLOOKUP(Horizontal!$C284&amp;Horizontal!$B284&amp;Horizontal!BI$11,Vertical!$E:$O,BI$10,0))+0</f>
        <v>197.97</v>
      </c>
      <c r="BJ284" s="209">
        <f>(VLOOKUP(Horizontal!$C284&amp;Horizontal!$B284&amp;Horizontal!BJ$11,Vertical!$E:$O,BJ$10,0))+0</f>
        <v>189.84</v>
      </c>
      <c r="BK284" s="210">
        <f>(VLOOKUP(Horizontal!$C284&amp;Horizontal!$B284&amp;Horizontal!BK$11,Vertical!$E:$O,BK$10,0))+0</f>
        <v>55</v>
      </c>
      <c r="BL284" s="207">
        <f>(VLOOKUP(Horizontal!$C284&amp;Horizontal!$B284&amp;Horizontal!BL$11,Vertical!$E:$O,BL$10,0))+0</f>
        <v>54</v>
      </c>
      <c r="BM284" s="207">
        <f>(VLOOKUP(Horizontal!$C284&amp;Horizontal!$B284&amp;Horizontal!BM$11,Vertical!$E:$O,BM$10,0))+0</f>
        <v>50</v>
      </c>
      <c r="BN284" s="207">
        <f>(VLOOKUP(Horizontal!$C284&amp;Horizontal!$B284&amp;Horizontal!BN$11,Vertical!$E:$O,BN$10,0))+0</f>
        <v>48</v>
      </c>
      <c r="BO284" s="207">
        <f>(VLOOKUP(Horizontal!$C284&amp;Horizontal!$B284&amp;Horizontal!BO$11,Vertical!$E:$O,BO$10,0))+0</f>
        <v>45</v>
      </c>
      <c r="BP284" s="207">
        <f>(VLOOKUP(Horizontal!$C284&amp;Horizontal!$B284&amp;Horizontal!BP$11,Vertical!$E:$O,BP$10,0))+0</f>
        <v>42</v>
      </c>
      <c r="BQ284" s="207">
        <f>(VLOOKUP(Horizontal!$C284&amp;Horizontal!$B284&amp;Horizontal!BQ$11,Vertical!$E:$O,BQ$10,0))+0</f>
        <v>36</v>
      </c>
      <c r="BR284" s="207">
        <f>(VLOOKUP(Horizontal!$C284&amp;Horizontal!$B284&amp;Horizontal!BR$11,Vertical!$E:$O,BR$10,0))+0</f>
        <v>31</v>
      </c>
      <c r="BS284" s="209">
        <f>(VLOOKUP(Horizontal!$C284&amp;Horizontal!$B284&amp;Horizontal!BS$11,Vertical!$E:$O,BS$10,0))+0</f>
        <v>26</v>
      </c>
      <c r="BT284" s="210">
        <f>(VLOOKUP(Horizontal!$C284&amp;Horizontal!$B284&amp;Horizontal!BT$11,Vertical!$E:$O,BT$10,0))+0</f>
        <v>27.78</v>
      </c>
      <c r="BU284" s="207">
        <f>(VLOOKUP(Horizontal!$C284&amp;Horizontal!$B284&amp;Horizontal!BU$11,Vertical!$E:$O,BU$10,0))+0</f>
        <v>14.71</v>
      </c>
      <c r="BV284" s="207">
        <f>(VLOOKUP(Horizontal!$C284&amp;Horizontal!$B284&amp;Horizontal!BV$11,Vertical!$E:$O,BV$10,0))+0</f>
        <v>16.670000000000002</v>
      </c>
      <c r="BW284" s="207">
        <f>(VLOOKUP(Horizontal!$C284&amp;Horizontal!$B284&amp;Horizontal!BW$11,Vertical!$E:$O,BW$10,0))+0</f>
        <v>15.15</v>
      </c>
      <c r="BX284" s="207">
        <f>(VLOOKUP(Horizontal!$C284&amp;Horizontal!$B284&amp;Horizontal!BX$11,Vertical!$E:$O,BX$10,0))+0</f>
        <v>50</v>
      </c>
      <c r="BY284" s="207">
        <f>(VLOOKUP(Horizontal!$C284&amp;Horizontal!$B284&amp;Horizontal!BY$11,Vertical!$E:$O,BY$10,0))+0</f>
        <v>39.47</v>
      </c>
      <c r="BZ284" s="207">
        <f>(VLOOKUP(Horizontal!$C284&amp;Horizontal!$B284&amp;Horizontal!BZ$11,Vertical!$E:$O,BZ$10,0))+0</f>
        <v>17.14</v>
      </c>
      <c r="CA284" s="207">
        <f>(VLOOKUP(Horizontal!$C284&amp;Horizontal!$B284&amp;Horizontal!CA$11,Vertical!$E:$O,CA$10,0))+0</f>
        <v>8.57</v>
      </c>
      <c r="CB284" s="209">
        <f>(VLOOKUP(Horizontal!$C284&amp;Horizontal!$B284&amp;Horizontal!CB$11,Vertical!$E:$O,CB$10,0))+0</f>
        <v>22.86</v>
      </c>
      <c r="CC284" s="210">
        <f>(VLOOKUP(Horizontal!$C284&amp;Horizontal!$B284&amp;Horizontal!CC$11,Vertical!$E:$O,CC$10,0))+0</f>
        <v>5.56</v>
      </c>
      <c r="CD284" s="207">
        <f>(VLOOKUP(Horizontal!$C284&amp;Horizontal!$B284&amp;Horizontal!CD$11,Vertical!$E:$O,CD$10,0))+0</f>
        <v>5.88</v>
      </c>
      <c r="CE284" s="207">
        <f>(VLOOKUP(Horizontal!$C284&amp;Horizontal!$B284&amp;Horizontal!CE$11,Vertical!$E:$O,CE$10,0))+0</f>
        <v>11.11</v>
      </c>
      <c r="CF284" s="207">
        <f>(VLOOKUP(Horizontal!$C284&amp;Horizontal!$B284&amp;Horizontal!CF$11,Vertical!$E:$O,CF$10,0))+0</f>
        <v>18.18</v>
      </c>
      <c r="CG284" s="207">
        <f>(VLOOKUP(Horizontal!$C284&amp;Horizontal!$B284&amp;Horizontal!CG$11,Vertical!$E:$O,CG$10,0))+0</f>
        <v>14.71</v>
      </c>
      <c r="CH284" s="207">
        <f>(VLOOKUP(Horizontal!$C284&amp;Horizontal!$B284&amp;Horizontal!CH$11,Vertical!$E:$O,CH$10,0))+0</f>
        <v>31.58</v>
      </c>
      <c r="CI284" s="207">
        <f>(VLOOKUP(Horizontal!$C284&amp;Horizontal!$B284&amp;Horizontal!CI$11,Vertical!$E:$O,CI$10,0))+0</f>
        <v>57.14</v>
      </c>
      <c r="CJ284" s="207">
        <f>(VLOOKUP(Horizontal!$C284&amp;Horizontal!$B284&amp;Horizontal!CJ$11,Vertical!$E:$O,CJ$10,0))+0</f>
        <v>60</v>
      </c>
      <c r="CK284" s="209">
        <f>(VLOOKUP(Horizontal!$C284&amp;Horizontal!$B284&amp;Horizontal!CK$11,Vertical!$E:$O,CK$10,0))+0</f>
        <v>51.43</v>
      </c>
      <c r="CL284" s="210">
        <f>(VLOOKUP(Horizontal!$C284&amp;Horizontal!$B284&amp;Horizontal!CL$11,Vertical!$E:$O,CL$10,0))+0</f>
        <v>66.67</v>
      </c>
      <c r="CM284" s="207">
        <f>(VLOOKUP(Horizontal!$C284&amp;Horizontal!$B284&amp;Horizontal!CM$11,Vertical!$E:$O,CM$10,0))+0</f>
        <v>79.41</v>
      </c>
      <c r="CN284" s="207">
        <f>(VLOOKUP(Horizontal!$C284&amp;Horizontal!$B284&amp;Horizontal!CN$11,Vertical!$E:$O,CN$10,0))+0</f>
        <v>72.22</v>
      </c>
      <c r="CO284" s="207">
        <f>(VLOOKUP(Horizontal!$C284&amp;Horizontal!$B284&amp;Horizontal!CO$11,Vertical!$E:$O,CO$10,0))+0</f>
        <v>66.67</v>
      </c>
      <c r="CP284" s="207">
        <f>(VLOOKUP(Horizontal!$C284&amp;Horizontal!$B284&amp;Horizontal!CP$11,Vertical!$E:$O,CP$10,0))+0</f>
        <v>35.29</v>
      </c>
      <c r="CQ284" s="207">
        <f>(VLOOKUP(Horizontal!$C284&amp;Horizontal!$B284&amp;Horizontal!CQ$11,Vertical!$E:$O,CQ$10,0))+0</f>
        <v>28.95</v>
      </c>
      <c r="CR284" s="207">
        <f>(VLOOKUP(Horizontal!$C284&amp;Horizontal!$B284&amp;Horizontal!CR$11,Vertical!$E:$O,CR$10,0))+0</f>
        <v>25.71</v>
      </c>
      <c r="CS284" s="207">
        <f>(VLOOKUP(Horizontal!$C284&amp;Horizontal!$B284&amp;Horizontal!CS$11,Vertical!$E:$O,CS$10,0))+0</f>
        <v>31.43</v>
      </c>
      <c r="CT284" s="207">
        <f>(VLOOKUP(Horizontal!$C284&amp;Horizontal!$B284&amp;Horizontal!CT$11,Vertical!$E:$O,CT$10,0))+0</f>
        <v>25.71</v>
      </c>
      <c r="CU284" s="150"/>
      <c r="CV284" s="211">
        <f t="shared" si="264"/>
        <v>47.939999999999984</v>
      </c>
      <c r="CW284" s="190">
        <f t="shared" si="265"/>
        <v>46.180000000000007</v>
      </c>
      <c r="CX284" s="190">
        <f t="shared" si="266"/>
        <v>45.559999999999988</v>
      </c>
      <c r="CY284" s="190">
        <f t="shared" si="267"/>
        <v>46.03</v>
      </c>
      <c r="CZ284" s="190">
        <f t="shared" si="268"/>
        <v>45.339999999999975</v>
      </c>
      <c r="DA284" s="190">
        <f t="shared" si="269"/>
        <v>42.370000000000005</v>
      </c>
      <c r="DB284" s="190">
        <f t="shared" si="270"/>
        <v>37.02000000000001</v>
      </c>
      <c r="DC284" s="190">
        <f t="shared" si="271"/>
        <v>37.44</v>
      </c>
      <c r="DD284" s="212">
        <f t="shared" si="272"/>
        <v>36.150000000000006</v>
      </c>
      <c r="DE284" s="9">
        <v>170</v>
      </c>
      <c r="DF284" s="212">
        <f t="shared" si="273"/>
        <v>124.41721040189132</v>
      </c>
      <c r="DG284" s="264"/>
      <c r="DH284" s="265"/>
      <c r="DI284" s="265"/>
      <c r="DJ284" s="266"/>
      <c r="DK284" s="190">
        <v>87.91</v>
      </c>
      <c r="DL284" s="190">
        <v>158.37</v>
      </c>
      <c r="DM284" s="190">
        <v>87.62</v>
      </c>
      <c r="DN284" s="212">
        <v>0</v>
      </c>
      <c r="DO284" s="190">
        <v>86.62</v>
      </c>
      <c r="DP284" s="190">
        <v>158.19999999999999</v>
      </c>
      <c r="DQ284" s="190">
        <v>84.67</v>
      </c>
      <c r="DR284" s="212">
        <v>39.68</v>
      </c>
      <c r="DS284" s="150"/>
      <c r="DT284" s="190">
        <v>85</v>
      </c>
      <c r="DU284" s="190">
        <v>110</v>
      </c>
      <c r="DV284" s="190">
        <v>130</v>
      </c>
      <c r="DW284" s="190">
        <v>171</v>
      </c>
      <c r="DX284" s="190"/>
      <c r="DY284" s="190"/>
      <c r="DZ284" s="190"/>
      <c r="EA284" s="190"/>
      <c r="EB284" s="190"/>
      <c r="EC284" s="190"/>
      <c r="ED284" s="190">
        <v>210</v>
      </c>
      <c r="EE284" s="190">
        <v>201</v>
      </c>
      <c r="EF284" s="190">
        <v>177</v>
      </c>
      <c r="EG284" s="190">
        <v>164</v>
      </c>
      <c r="EH284" s="212">
        <v>154</v>
      </c>
      <c r="EI284" s="213"/>
      <c r="EJ284" s="211">
        <v>48</v>
      </c>
      <c r="EK284" s="190">
        <v>40</v>
      </c>
      <c r="EL284" s="190">
        <v>40</v>
      </c>
      <c r="EM284" s="190">
        <v>38</v>
      </c>
      <c r="EN284" s="190"/>
      <c r="EO284" s="190"/>
      <c r="EP284" s="190"/>
      <c r="EQ284" s="190"/>
      <c r="ER284" s="190"/>
      <c r="ES284" s="190"/>
      <c r="ET284" s="190">
        <v>38</v>
      </c>
      <c r="EU284" s="190">
        <v>44</v>
      </c>
      <c r="EV284" s="190">
        <v>33</v>
      </c>
      <c r="EW284" s="190">
        <v>27</v>
      </c>
      <c r="EX284" s="212">
        <v>29</v>
      </c>
      <c r="EY284" s="211"/>
      <c r="EZ284" s="75">
        <f t="shared" si="276"/>
        <v>-2.8793418647166363E-2</v>
      </c>
      <c r="FA284" s="89">
        <f t="shared" si="279"/>
        <v>-0.1</v>
      </c>
      <c r="FB284" s="212"/>
      <c r="FC284" s="213">
        <f t="shared" si="250"/>
        <v>28</v>
      </c>
      <c r="FD284" s="213">
        <f t="shared" si="251"/>
        <v>20</v>
      </c>
      <c r="FE284" s="213">
        <f t="shared" si="252"/>
        <v>20</v>
      </c>
      <c r="FF284" s="213">
        <f t="shared" si="253"/>
        <v>18</v>
      </c>
      <c r="FG284" s="213"/>
      <c r="FH284" s="213"/>
      <c r="FI284" s="213"/>
      <c r="FJ284" s="213"/>
      <c r="FK284" s="213"/>
      <c r="FL284" s="213"/>
      <c r="FM284" s="213">
        <f t="shared" si="254"/>
        <v>18</v>
      </c>
      <c r="FN284" s="213">
        <f t="shared" si="255"/>
        <v>24</v>
      </c>
      <c r="FO284" s="213">
        <f t="shared" si="256"/>
        <v>13</v>
      </c>
      <c r="FP284" s="213">
        <f t="shared" si="257"/>
        <v>7</v>
      </c>
      <c r="FQ284" s="213">
        <f t="shared" si="258"/>
        <v>9</v>
      </c>
      <c r="FR284" s="213"/>
      <c r="FS284" s="211">
        <v>110</v>
      </c>
      <c r="FT284" s="190">
        <v>100</v>
      </c>
      <c r="FU284" s="190">
        <v>100</v>
      </c>
      <c r="FV284" s="190">
        <v>100</v>
      </c>
      <c r="FW284" s="190"/>
      <c r="FX284" s="190"/>
      <c r="FY284" s="190"/>
      <c r="FZ284" s="190"/>
      <c r="GA284" s="190"/>
      <c r="GB284" s="190"/>
      <c r="GC284" s="190">
        <v>100</v>
      </c>
      <c r="GD284" s="190">
        <v>126</v>
      </c>
      <c r="GE284" s="190">
        <v>115</v>
      </c>
      <c r="GF284" s="190">
        <v>107</v>
      </c>
      <c r="GG284" s="212">
        <v>107</v>
      </c>
    </row>
    <row r="285" spans="2:189">
      <c r="B285" s="33">
        <v>43907</v>
      </c>
      <c r="C285" s="30" t="s">
        <v>54</v>
      </c>
      <c r="D285" s="30">
        <v>2020</v>
      </c>
      <c r="E285" s="30" t="str">
        <f t="shared" ref="E285:E287" si="287">D285&amp;C285</f>
        <v>2020S12</v>
      </c>
      <c r="F285" s="30" t="str">
        <f t="shared" si="133"/>
        <v>32020</v>
      </c>
      <c r="G285" s="208" t="str">
        <f>VLOOKUP(Horizontal!$C285&amp;Horizontal!$B285&amp;Horizontal!G$11,Vertical!$E:$O,G$10,0)</f>
        <v>-2,13</v>
      </c>
      <c r="H285" s="207">
        <f>(VLOOKUP(Horizontal!$C285&amp;Horizontal!$B285&amp;Horizontal!H$11,Vertical!$E:$O,H$10,0))+0</f>
        <v>83.69</v>
      </c>
      <c r="I285" s="207">
        <f>(VLOOKUP(Horizontal!$C285&amp;Horizontal!$B285&amp;Horizontal!I$11,Vertical!$E:$O,I$10,0))+0</f>
        <v>89.9</v>
      </c>
      <c r="J285" s="207">
        <f>(VLOOKUP(Horizontal!$C285&amp;Horizontal!$B285&amp;Horizontal!J$11,Vertical!$E:$O,J$10,0))+0</f>
        <v>92.49</v>
      </c>
      <c r="K285" s="207">
        <f>(VLOOKUP(Horizontal!$C285&amp;Horizontal!$B285&amp;Horizontal!K$11,Vertical!$E:$O,K$10,0))+0</f>
        <v>125.8</v>
      </c>
      <c r="L285" s="207">
        <f>(VLOOKUP(Horizontal!$C285&amp;Horizontal!$B285&amp;Horizontal!L$11,Vertical!$E:$O,L$10,0))+0</f>
        <v>182.72</v>
      </c>
      <c r="M285" s="207">
        <f>(VLOOKUP(Horizontal!$C285&amp;Horizontal!$B285&amp;Horizontal!M$11,Vertical!$E:$O,M$10,0))+0</f>
        <v>187.19</v>
      </c>
      <c r="N285" s="207">
        <f>(VLOOKUP(Horizontal!$C285&amp;Horizontal!$B285&amp;Horizontal!N$11,Vertical!$E:$O,N$10,0))+0</f>
        <v>174.5</v>
      </c>
      <c r="O285" s="207">
        <f>(VLOOKUP(Horizontal!$C285&amp;Horizontal!$B285&amp;Horizontal!O$11,Vertical!$E:$O,O$10,0))+0</f>
        <v>160.22999999999999</v>
      </c>
      <c r="P285" s="209">
        <f>(VLOOKUP(Horizontal!$C285&amp;Horizontal!$B285&amp;Horizontal!P$11,Vertical!$E:$O,P$10,0))+0</f>
        <v>153.37</v>
      </c>
      <c r="Q285" s="210">
        <f>(VLOOKUP(Horizontal!$C285&amp;Horizontal!$B285&amp;Horizontal!Q$11,Vertical!$E:$O,Q$10,0))+0</f>
        <v>56</v>
      </c>
      <c r="R285" s="207">
        <f>(VLOOKUP(Horizontal!$C285&amp;Horizontal!$B285&amp;Horizontal!R$11,Vertical!$E:$O,R$10,0))+0</f>
        <v>65</v>
      </c>
      <c r="S285" s="207">
        <f>(VLOOKUP(Horizontal!$C285&amp;Horizontal!$B285&amp;Horizontal!S$11,Vertical!$E:$O,S$10,0))+0</f>
        <v>64</v>
      </c>
      <c r="T285" s="207">
        <f>(VLOOKUP(Horizontal!$C285&amp;Horizontal!$B285&amp;Horizontal!T$11,Vertical!$E:$O,T$10,0))+0</f>
        <v>60</v>
      </c>
      <c r="U285" s="207">
        <f>(VLOOKUP(Horizontal!$C285&amp;Horizontal!$B285&amp;Horizontal!U$11,Vertical!$E:$O,U$10,0))+0</f>
        <v>55</v>
      </c>
      <c r="V285" s="207">
        <f>(VLOOKUP(Horizontal!$C285&amp;Horizontal!$B285&amp;Horizontal!V$11,Vertical!$E:$O,V$10,0))+0</f>
        <v>50</v>
      </c>
      <c r="W285" s="207">
        <f>(VLOOKUP(Horizontal!$C285&amp;Horizontal!$B285&amp;Horizontal!W$11,Vertical!$E:$O,W$10,0))+0</f>
        <v>39</v>
      </c>
      <c r="X285" s="207">
        <f>(VLOOKUP(Horizontal!$C285&amp;Horizontal!$B285&amp;Horizontal!X$11,Vertical!$E:$O,X$10,0))+0</f>
        <v>32</v>
      </c>
      <c r="Y285" s="209">
        <f>(VLOOKUP(Horizontal!$C285&amp;Horizontal!$B285&amp;Horizontal!Y$11,Vertical!$E:$O,Y$10,0))+0</f>
        <v>25</v>
      </c>
      <c r="Z285" s="210">
        <f>(VLOOKUP(Horizontal!$C285&amp;Horizontal!$B285&amp;Horizontal!Z$11,Vertical!$E:$O,Z$10,0))+0</f>
        <v>53.66</v>
      </c>
      <c r="AA285" s="207">
        <f>(VLOOKUP(Horizontal!$C285&amp;Horizontal!$B285&amp;Horizontal!AA$11,Vertical!$E:$O,AA$10,0))+0</f>
        <v>94.44</v>
      </c>
      <c r="AB285" s="207">
        <f>(VLOOKUP(Horizontal!$C285&amp;Horizontal!$B285&amp;Horizontal!AB$11,Vertical!$E:$O,AB$10,0))+0</f>
        <v>100</v>
      </c>
      <c r="AC285" s="207">
        <f>(VLOOKUP(Horizontal!$C285&amp;Horizontal!$B285&amp;Horizontal!AC$11,Vertical!$E:$O,AC$10,0))+0</f>
        <v>100</v>
      </c>
      <c r="AD285" s="207">
        <f>(VLOOKUP(Horizontal!$C285&amp;Horizontal!$B285&amp;Horizontal!AD$11,Vertical!$E:$O,AD$10,0))+0</f>
        <v>97.14</v>
      </c>
      <c r="AE285" s="207">
        <f>(VLOOKUP(Horizontal!$C285&amp;Horizontal!$B285&amp;Horizontal!AE$11,Vertical!$E:$O,AE$10,0))+0</f>
        <v>90.24</v>
      </c>
      <c r="AF285" s="207">
        <f>(VLOOKUP(Horizontal!$C285&amp;Horizontal!$B285&amp;Horizontal!AF$11,Vertical!$E:$O,AF$10,0))+0</f>
        <v>36.590000000000003</v>
      </c>
      <c r="AG285" s="207">
        <f>(VLOOKUP(Horizontal!$C285&amp;Horizontal!$B285&amp;Horizontal!AG$11,Vertical!$E:$O,AG$10,0))+0</f>
        <v>30</v>
      </c>
      <c r="AH285" s="209">
        <f>(VLOOKUP(Horizontal!$C285&amp;Horizontal!$B285&amp;Horizontal!AH$11,Vertical!$E:$O,AH$10,0))+0</f>
        <v>34.15</v>
      </c>
      <c r="AI285" s="210">
        <f>(VLOOKUP(Horizontal!$C285&amp;Horizontal!$B285&amp;Horizontal!AI$11,Vertical!$E:$O,AI$10,0))+0</f>
        <v>14.63</v>
      </c>
      <c r="AJ285" s="207">
        <f>(VLOOKUP(Horizontal!$C285&amp;Horizontal!$B285&amp;Horizontal!AJ$11,Vertical!$E:$O,AJ$10,0))+0</f>
        <v>2.78</v>
      </c>
      <c r="AK285" s="207">
        <f>(VLOOKUP(Horizontal!$C285&amp;Horizontal!$B285&amp;Horizontal!AK$11,Vertical!$E:$O,AK$10,0))+0</f>
        <v>0</v>
      </c>
      <c r="AL285" s="207">
        <f>(VLOOKUP(Horizontal!$C285&amp;Horizontal!$B285&amp;Horizontal!AL$11,Vertical!$E:$O,AL$10,0))+0</f>
        <v>0</v>
      </c>
      <c r="AM285" s="207">
        <f>(VLOOKUP(Horizontal!$C285&amp;Horizontal!$B285&amp;Horizontal!AM$11,Vertical!$E:$O,AM$10,0))+0</f>
        <v>0</v>
      </c>
      <c r="AN285" s="207">
        <f>(VLOOKUP(Horizontal!$C285&amp;Horizontal!$B285&amp;Horizontal!AN$11,Vertical!$E:$O,AN$10,0))+0</f>
        <v>4.88</v>
      </c>
      <c r="AO285" s="207">
        <f>(VLOOKUP(Horizontal!$C285&amp;Horizontal!$B285&amp;Horizontal!AO$11,Vertical!$E:$O,AO$10,0))+0</f>
        <v>43.9</v>
      </c>
      <c r="AP285" s="207">
        <f>(VLOOKUP(Horizontal!$C285&amp;Horizontal!$B285&amp;Horizontal!AP$11,Vertical!$E:$O,AP$10,0))+0</f>
        <v>52.5</v>
      </c>
      <c r="AQ285" s="209">
        <f>(VLOOKUP(Horizontal!$C285&amp;Horizontal!$B285&amp;Horizontal!AQ$11,Vertical!$E:$O,AQ$10,0))+0</f>
        <v>53.66</v>
      </c>
      <c r="AR285" s="210">
        <f>(VLOOKUP(Horizontal!$C285&amp;Horizontal!$B285&amp;Horizontal!AR$11,Vertical!$E:$O,AR$10,0))+0</f>
        <v>31.71</v>
      </c>
      <c r="AS285" s="207">
        <f>(VLOOKUP(Horizontal!$C285&amp;Horizontal!$B285&amp;Horizontal!AS$11,Vertical!$E:$O,AS$10,0))+0</f>
        <v>2.78</v>
      </c>
      <c r="AT285" s="207">
        <f>(VLOOKUP(Horizontal!$C285&amp;Horizontal!$B285&amp;Horizontal!AT$11,Vertical!$E:$O,AT$10,0))+0</f>
        <v>0</v>
      </c>
      <c r="AU285" s="207">
        <f>(VLOOKUP(Horizontal!$C285&amp;Horizontal!$B285&amp;Horizontal!AU$11,Vertical!$E:$O,AU$10,0))+0</f>
        <v>0</v>
      </c>
      <c r="AV285" s="207">
        <f>(VLOOKUP(Horizontal!$C285&amp;Horizontal!$B285&amp;Horizontal!AV$11,Vertical!$E:$O,AV$10,0))+0</f>
        <v>2.86</v>
      </c>
      <c r="AW285" s="207">
        <f>(VLOOKUP(Horizontal!$C285&amp;Horizontal!$B285&amp;Horizontal!AW$11,Vertical!$E:$O,AW$10,0))+0</f>
        <v>4.88</v>
      </c>
      <c r="AX285" s="207">
        <f>(VLOOKUP(Horizontal!$C285&amp;Horizontal!$B285&amp;Horizontal!AX$11,Vertical!$E:$O,AX$10,0))+0</f>
        <v>19.510000000000002</v>
      </c>
      <c r="AY285" s="207">
        <f>(VLOOKUP(Horizontal!$C285&amp;Horizontal!$B285&amp;Horizontal!AY$11,Vertical!$E:$O,AY$10,0))+0</f>
        <v>17.5</v>
      </c>
      <c r="AZ285" s="209">
        <f>(VLOOKUP(Horizontal!$C285&amp;Horizontal!$B285&amp;Horizontal!AZ$11,Vertical!$E:$O,AZ$10,0))+0</f>
        <v>12.2</v>
      </c>
      <c r="BA285" s="208">
        <f>(VLOOKUP(Horizontal!$C285&amp;Horizontal!$B285&amp;Horizontal!BA$11,Vertical!$E:$O,BA$10,0))+0</f>
        <v>49.5</v>
      </c>
      <c r="BB285" s="210">
        <f>(VLOOKUP(Horizontal!$C285&amp;Horizontal!$B285&amp;Horizontal!BB$11,Vertical!$E:$O,BB$10,0))+0</f>
        <v>132.54</v>
      </c>
      <c r="BC285" s="207">
        <f>(VLOOKUP(Horizontal!$C285&amp;Horizontal!$B285&amp;Horizontal!BC$11,Vertical!$E:$O,BC$10,0))+0</f>
        <v>136.13</v>
      </c>
      <c r="BD285" s="207">
        <f>(VLOOKUP(Horizontal!$C285&amp;Horizontal!$B285&amp;Horizontal!BD$11,Vertical!$E:$O,BD$10,0))+0</f>
        <v>137.68</v>
      </c>
      <c r="BE285" s="207">
        <f>(VLOOKUP(Horizontal!$C285&amp;Horizontal!$B285&amp;Horizontal!BE$11,Vertical!$E:$O,BE$10,0))+0</f>
        <v>169.99</v>
      </c>
      <c r="BF285" s="207">
        <f>(VLOOKUP(Horizontal!$C285&amp;Horizontal!$B285&amp;Horizontal!BF$11,Vertical!$E:$O,BF$10,0))+0</f>
        <v>228.95</v>
      </c>
      <c r="BG285" s="207">
        <f>(VLOOKUP(Horizontal!$C285&amp;Horizontal!$B285&amp;Horizontal!BG$11,Vertical!$E:$O,BG$10,0))+0</f>
        <v>231.38</v>
      </c>
      <c r="BH285" s="207">
        <f>(VLOOKUP(Horizontal!$C285&amp;Horizontal!$B285&amp;Horizontal!BH$11,Vertical!$E:$O,BH$10,0))+0</f>
        <v>211.4</v>
      </c>
      <c r="BI285" s="207">
        <f>(VLOOKUP(Horizontal!$C285&amp;Horizontal!$B285&amp;Horizontal!BI$11,Vertical!$E:$O,BI$10,0))+0</f>
        <v>197.58</v>
      </c>
      <c r="BJ285" s="209">
        <f>(VLOOKUP(Horizontal!$C285&amp;Horizontal!$B285&amp;Horizontal!BJ$11,Vertical!$E:$O,BJ$10,0))+0</f>
        <v>189.62</v>
      </c>
      <c r="BK285" s="210">
        <f>(VLOOKUP(Horizontal!$C285&amp;Horizontal!$B285&amp;Horizontal!BK$11,Vertical!$E:$O,BK$10,0))+0</f>
        <v>58</v>
      </c>
      <c r="BL285" s="207">
        <f>(VLOOKUP(Horizontal!$C285&amp;Horizontal!$B285&amp;Horizontal!BL$11,Vertical!$E:$O,BL$10,0))+0</f>
        <v>56</v>
      </c>
      <c r="BM285" s="207">
        <f>(VLOOKUP(Horizontal!$C285&amp;Horizontal!$B285&amp;Horizontal!BM$11,Vertical!$E:$O,BM$10,0))+0</f>
        <v>52</v>
      </c>
      <c r="BN285" s="207">
        <f>(VLOOKUP(Horizontal!$C285&amp;Horizontal!$B285&amp;Horizontal!BN$11,Vertical!$E:$O,BN$10,0))+0</f>
        <v>49</v>
      </c>
      <c r="BO285" s="207">
        <f>(VLOOKUP(Horizontal!$C285&amp;Horizontal!$B285&amp;Horizontal!BO$11,Vertical!$E:$O,BO$10,0))+0</f>
        <v>46</v>
      </c>
      <c r="BP285" s="207">
        <f>(VLOOKUP(Horizontal!$C285&amp;Horizontal!$B285&amp;Horizontal!BP$11,Vertical!$E:$O,BP$10,0))+0</f>
        <v>44</v>
      </c>
      <c r="BQ285" s="207">
        <f>(VLOOKUP(Horizontal!$C285&amp;Horizontal!$B285&amp;Horizontal!BQ$11,Vertical!$E:$O,BQ$10,0))+0</f>
        <v>36</v>
      </c>
      <c r="BR285" s="207">
        <f>(VLOOKUP(Horizontal!$C285&amp;Horizontal!$B285&amp;Horizontal!BR$11,Vertical!$E:$O,BR$10,0))+0</f>
        <v>34</v>
      </c>
      <c r="BS285" s="209">
        <f>(VLOOKUP(Horizontal!$C285&amp;Horizontal!$B285&amp;Horizontal!BS$11,Vertical!$E:$O,BS$10,0))+0</f>
        <v>28</v>
      </c>
      <c r="BT285" s="210">
        <f>(VLOOKUP(Horizontal!$C285&amp;Horizontal!$B285&amp;Horizontal!BT$11,Vertical!$E:$O,BT$10,0))+0</f>
        <v>36.36</v>
      </c>
      <c r="BU285" s="207">
        <f>(VLOOKUP(Horizontal!$C285&amp;Horizontal!$B285&amp;Horizontal!BU$11,Vertical!$E:$O,BU$10,0))+0</f>
        <v>86.49</v>
      </c>
      <c r="BV285" s="207">
        <f>(VLOOKUP(Horizontal!$C285&amp;Horizontal!$B285&amp;Horizontal!BV$11,Vertical!$E:$O,BV$10,0))+0</f>
        <v>96.88</v>
      </c>
      <c r="BW285" s="207">
        <f>(VLOOKUP(Horizontal!$C285&amp;Horizontal!$B285&amp;Horizontal!BW$11,Vertical!$E:$O,BW$10,0))+0</f>
        <v>96.97</v>
      </c>
      <c r="BX285" s="207">
        <f>(VLOOKUP(Horizontal!$C285&amp;Horizontal!$B285&amp;Horizontal!BX$11,Vertical!$E:$O,BX$10,0))+0</f>
        <v>93.1</v>
      </c>
      <c r="BY285" s="207">
        <f>(VLOOKUP(Horizontal!$C285&amp;Horizontal!$B285&amp;Horizontal!BY$11,Vertical!$E:$O,BY$10,0))+0</f>
        <v>77.78</v>
      </c>
      <c r="BZ285" s="207">
        <f>(VLOOKUP(Horizontal!$C285&amp;Horizontal!$B285&amp;Horizontal!BZ$11,Vertical!$E:$O,BZ$10,0))+0</f>
        <v>25</v>
      </c>
      <c r="CA285" s="207">
        <f>(VLOOKUP(Horizontal!$C285&amp;Horizontal!$B285&amp;Horizontal!CA$11,Vertical!$E:$O,CA$10,0))+0</f>
        <v>26.47</v>
      </c>
      <c r="CB285" s="209">
        <f>(VLOOKUP(Horizontal!$C285&amp;Horizontal!$B285&amp;Horizontal!CB$11,Vertical!$E:$O,CB$10,0))+0</f>
        <v>22.58</v>
      </c>
      <c r="CC285" s="210">
        <f>(VLOOKUP(Horizontal!$C285&amp;Horizontal!$B285&amp;Horizontal!CC$11,Vertical!$E:$O,CC$10,0))+0</f>
        <v>18.18</v>
      </c>
      <c r="CD285" s="207">
        <f>(VLOOKUP(Horizontal!$C285&amp;Horizontal!$B285&amp;Horizontal!CD$11,Vertical!$E:$O,CD$10,0))+0</f>
        <v>0</v>
      </c>
      <c r="CE285" s="207">
        <f>(VLOOKUP(Horizontal!$C285&amp;Horizontal!$B285&amp;Horizontal!CE$11,Vertical!$E:$O,CE$10,0))+0</f>
        <v>0</v>
      </c>
      <c r="CF285" s="207">
        <f>(VLOOKUP(Horizontal!$C285&amp;Horizontal!$B285&amp;Horizontal!CF$11,Vertical!$E:$O,CF$10,0))+0</f>
        <v>0</v>
      </c>
      <c r="CG285" s="207">
        <f>(VLOOKUP(Horizontal!$C285&amp;Horizontal!$B285&amp;Horizontal!CG$11,Vertical!$E:$O,CG$10,0))+0</f>
        <v>3.45</v>
      </c>
      <c r="CH285" s="207">
        <f>(VLOOKUP(Horizontal!$C285&amp;Horizontal!$B285&amp;Horizontal!CH$11,Vertical!$E:$O,CH$10,0))+0</f>
        <v>13.89</v>
      </c>
      <c r="CI285" s="207">
        <f>(VLOOKUP(Horizontal!$C285&amp;Horizontal!$B285&amp;Horizontal!CI$11,Vertical!$E:$O,CI$10,0))+0</f>
        <v>46.88</v>
      </c>
      <c r="CJ285" s="207">
        <f>(VLOOKUP(Horizontal!$C285&amp;Horizontal!$B285&amp;Horizontal!CJ$11,Vertical!$E:$O,CJ$10,0))+0</f>
        <v>44.12</v>
      </c>
      <c r="CK285" s="209">
        <f>(VLOOKUP(Horizontal!$C285&amp;Horizontal!$B285&amp;Horizontal!CK$11,Vertical!$E:$O,CK$10,0))+0</f>
        <v>51.61</v>
      </c>
      <c r="CL285" s="210">
        <f>(VLOOKUP(Horizontal!$C285&amp;Horizontal!$B285&amp;Horizontal!CL$11,Vertical!$E:$O,CL$10,0))+0</f>
        <v>45.45</v>
      </c>
      <c r="CM285" s="207">
        <f>(VLOOKUP(Horizontal!$C285&amp;Horizontal!$B285&amp;Horizontal!CM$11,Vertical!$E:$O,CM$10,0))+0</f>
        <v>13.51</v>
      </c>
      <c r="CN285" s="207">
        <f>(VLOOKUP(Horizontal!$C285&amp;Horizontal!$B285&amp;Horizontal!CN$11,Vertical!$E:$O,CN$10,0))+0</f>
        <v>3.13</v>
      </c>
      <c r="CO285" s="207">
        <f>(VLOOKUP(Horizontal!$C285&amp;Horizontal!$B285&amp;Horizontal!CO$11,Vertical!$E:$O,CO$10,0))+0</f>
        <v>3.03</v>
      </c>
      <c r="CP285" s="207">
        <f>(VLOOKUP(Horizontal!$C285&amp;Horizontal!$B285&amp;Horizontal!CP$11,Vertical!$E:$O,CP$10,0))+0</f>
        <v>3.45</v>
      </c>
      <c r="CQ285" s="207">
        <f>(VLOOKUP(Horizontal!$C285&amp;Horizontal!$B285&amp;Horizontal!CQ$11,Vertical!$E:$O,CQ$10,0))+0</f>
        <v>8.33</v>
      </c>
      <c r="CR285" s="207">
        <f>(VLOOKUP(Horizontal!$C285&amp;Horizontal!$B285&amp;Horizontal!CR$11,Vertical!$E:$O,CR$10,0))+0</f>
        <v>28.13</v>
      </c>
      <c r="CS285" s="207">
        <f>(VLOOKUP(Horizontal!$C285&amp;Horizontal!$B285&amp;Horizontal!CS$11,Vertical!$E:$O,CS$10,0))+0</f>
        <v>29.41</v>
      </c>
      <c r="CT285" s="207">
        <f>(VLOOKUP(Horizontal!$C285&amp;Horizontal!$B285&amp;Horizontal!CT$11,Vertical!$E:$O,CT$10,0))+0</f>
        <v>25.81</v>
      </c>
      <c r="CU285" s="150"/>
      <c r="CV285" s="211">
        <f t="shared" si="264"/>
        <v>48.849999999999994</v>
      </c>
      <c r="CW285" s="190">
        <f t="shared" si="265"/>
        <v>46.22999999999999</v>
      </c>
      <c r="CX285" s="190">
        <f t="shared" si="266"/>
        <v>45.190000000000012</v>
      </c>
      <c r="CY285" s="190">
        <f t="shared" si="267"/>
        <v>44.190000000000012</v>
      </c>
      <c r="CZ285" s="190">
        <f t="shared" si="268"/>
        <v>46.22999999999999</v>
      </c>
      <c r="DA285" s="190">
        <f t="shared" si="269"/>
        <v>44.19</v>
      </c>
      <c r="DB285" s="190">
        <f t="shared" si="270"/>
        <v>36.900000000000006</v>
      </c>
      <c r="DC285" s="190">
        <f t="shared" si="271"/>
        <v>37.350000000000023</v>
      </c>
      <c r="DD285" s="212">
        <f t="shared" si="272"/>
        <v>36.25</v>
      </c>
      <c r="DE285" s="9">
        <v>170</v>
      </c>
      <c r="DF285" s="212">
        <f t="shared" si="273"/>
        <v>124.76721040189133</v>
      </c>
      <c r="DG285" s="264"/>
      <c r="DH285" s="265"/>
      <c r="DI285" s="265"/>
      <c r="DJ285" s="266"/>
      <c r="DK285" s="190">
        <v>99.08</v>
      </c>
      <c r="DL285" s="190">
        <v>225.76</v>
      </c>
      <c r="DM285" s="190">
        <v>98.79</v>
      </c>
      <c r="DN285" s="212">
        <v>0</v>
      </c>
      <c r="DO285" s="190">
        <v>100.86</v>
      </c>
      <c r="DP285" s="190">
        <v>224.12</v>
      </c>
      <c r="DQ285" s="190">
        <v>98.97</v>
      </c>
      <c r="DR285" s="212">
        <v>39.68</v>
      </c>
      <c r="DS285" s="150"/>
      <c r="DT285" s="190">
        <v>85</v>
      </c>
      <c r="DU285" s="190">
        <v>90</v>
      </c>
      <c r="DV285" s="190">
        <v>92</v>
      </c>
      <c r="DW285" s="190">
        <v>125</v>
      </c>
      <c r="DX285" s="190"/>
      <c r="DY285" s="190"/>
      <c r="DZ285" s="190"/>
      <c r="EA285" s="190"/>
      <c r="EB285" s="190"/>
      <c r="EC285" s="190"/>
      <c r="ED285" s="190">
        <v>183</v>
      </c>
      <c r="EE285" s="190">
        <v>187</v>
      </c>
      <c r="EF285" s="190">
        <v>176</v>
      </c>
      <c r="EG285" s="190">
        <v>163</v>
      </c>
      <c r="EH285" s="212">
        <v>154</v>
      </c>
      <c r="EI285" s="213"/>
      <c r="EJ285" s="211">
        <v>48</v>
      </c>
      <c r="EK285" s="190">
        <v>42</v>
      </c>
      <c r="EL285" s="190">
        <v>42</v>
      </c>
      <c r="EM285" s="190">
        <v>42</v>
      </c>
      <c r="EN285" s="190"/>
      <c r="EO285" s="190"/>
      <c r="EP285" s="190"/>
      <c r="EQ285" s="190"/>
      <c r="ER285" s="190"/>
      <c r="ES285" s="190"/>
      <c r="ET285" s="190">
        <v>42</v>
      </c>
      <c r="EU285" s="190">
        <v>50</v>
      </c>
      <c r="EV285" s="190">
        <v>35</v>
      </c>
      <c r="EW285" s="190">
        <v>28</v>
      </c>
      <c r="EX285" s="212">
        <v>29</v>
      </c>
      <c r="EY285" s="211"/>
      <c r="EZ285" s="75">
        <f t="shared" si="276"/>
        <v>-2.4446229771605647E-2</v>
      </c>
      <c r="FA285" s="89">
        <f t="shared" si="279"/>
        <v>-0.1</v>
      </c>
      <c r="FB285" s="212"/>
      <c r="FC285" s="213">
        <f t="shared" si="250"/>
        <v>28</v>
      </c>
      <c r="FD285" s="213">
        <f t="shared" si="251"/>
        <v>22</v>
      </c>
      <c r="FE285" s="213">
        <f t="shared" si="252"/>
        <v>22</v>
      </c>
      <c r="FF285" s="213">
        <f t="shared" si="253"/>
        <v>22</v>
      </c>
      <c r="FG285" s="213"/>
      <c r="FH285" s="213"/>
      <c r="FI285" s="213"/>
      <c r="FJ285" s="213"/>
      <c r="FK285" s="213"/>
      <c r="FL285" s="213"/>
      <c r="FM285" s="213">
        <f t="shared" si="254"/>
        <v>22</v>
      </c>
      <c r="FN285" s="213">
        <f t="shared" si="255"/>
        <v>30</v>
      </c>
      <c r="FO285" s="213">
        <f t="shared" si="256"/>
        <v>15</v>
      </c>
      <c r="FP285" s="213">
        <f t="shared" si="257"/>
        <v>8</v>
      </c>
      <c r="FQ285" s="213">
        <f t="shared" si="258"/>
        <v>9</v>
      </c>
      <c r="FR285" s="213"/>
      <c r="FS285" s="211">
        <v>110</v>
      </c>
      <c r="FT285" s="190">
        <v>100</v>
      </c>
      <c r="FU285" s="190">
        <v>100</v>
      </c>
      <c r="FV285" s="190">
        <v>100</v>
      </c>
      <c r="FW285" s="190"/>
      <c r="FX285" s="190"/>
      <c r="FY285" s="190"/>
      <c r="FZ285" s="190"/>
      <c r="GA285" s="190"/>
      <c r="GB285" s="190"/>
      <c r="GC285" s="190">
        <v>100</v>
      </c>
      <c r="GD285" s="190">
        <v>133</v>
      </c>
      <c r="GE285" s="190">
        <v>116</v>
      </c>
      <c r="GF285" s="190">
        <v>109</v>
      </c>
      <c r="GG285" s="212">
        <v>107</v>
      </c>
    </row>
    <row r="286" spans="2:189">
      <c r="B286" s="33">
        <v>43914</v>
      </c>
      <c r="C286" s="30" t="s">
        <v>53</v>
      </c>
      <c r="D286" s="30">
        <v>2020</v>
      </c>
      <c r="E286" s="30" t="str">
        <f t="shared" si="287"/>
        <v>2020S13</v>
      </c>
      <c r="F286" s="30" t="str">
        <f>IF(MONTH(B287)&lt;&gt;MONTH(B286),MONTH(B286)&amp;"Final"&amp;YEAR(B286),MONTH(B286)&amp;YEAR(B286))</f>
        <v>32020</v>
      </c>
      <c r="G286" s="208" t="str">
        <f>VLOOKUP(Horizontal!$C286&amp;Horizontal!$B286&amp;Horizontal!G$11,Vertical!$E:$O,G$10,0)</f>
        <v>-2,17</v>
      </c>
      <c r="H286" s="207">
        <f>(VLOOKUP(Horizontal!$C286&amp;Horizontal!$B286&amp;Horizontal!H$11,Vertical!$E:$O,H$10,0))+0</f>
        <v>81.47</v>
      </c>
      <c r="I286" s="207">
        <f>(VLOOKUP(Horizontal!$C286&amp;Horizontal!$B286&amp;Horizontal!I$11,Vertical!$E:$O,I$10,0))+0</f>
        <v>48.68</v>
      </c>
      <c r="J286" s="207">
        <f>(VLOOKUP(Horizontal!$C286&amp;Horizontal!$B286&amp;Horizontal!J$11,Vertical!$E:$O,J$10,0))+0</f>
        <v>55.28</v>
      </c>
      <c r="K286" s="207">
        <f>(VLOOKUP(Horizontal!$C286&amp;Horizontal!$B286&amp;Horizontal!K$11,Vertical!$E:$O,K$10,0))+0</f>
        <v>78.31</v>
      </c>
      <c r="L286" s="207">
        <f>(VLOOKUP(Horizontal!$C286&amp;Horizontal!$B286&amp;Horizontal!L$11,Vertical!$E:$O,L$10,0))+0</f>
        <v>147.76</v>
      </c>
      <c r="M286" s="207">
        <f>(VLOOKUP(Horizontal!$C286&amp;Horizontal!$B286&amp;Horizontal!M$11,Vertical!$E:$O,M$10,0))+0</f>
        <v>178.44</v>
      </c>
      <c r="N286" s="207">
        <f>(VLOOKUP(Horizontal!$C286&amp;Horizontal!$B286&amp;Horizontal!N$11,Vertical!$E:$O,N$10,0))+0</f>
        <v>172.47</v>
      </c>
      <c r="O286" s="207">
        <f>(VLOOKUP(Horizontal!$C286&amp;Horizontal!$B286&amp;Horizontal!O$11,Vertical!$E:$O,O$10,0))+0</f>
        <v>159.69999999999999</v>
      </c>
      <c r="P286" s="209">
        <f>(VLOOKUP(Horizontal!$C286&amp;Horizontal!$B286&amp;Horizontal!P$11,Vertical!$E:$O,P$10,0))+0</f>
        <v>152.88999999999999</v>
      </c>
      <c r="Q286" s="210">
        <f>(VLOOKUP(Horizontal!$C286&amp;Horizontal!$B286&amp;Horizontal!Q$11,Vertical!$E:$O,Q$10,0))+0</f>
        <v>58</v>
      </c>
      <c r="R286" s="207">
        <f>(VLOOKUP(Horizontal!$C286&amp;Horizontal!$B286&amp;Horizontal!R$11,Vertical!$E:$O,R$10,0))+0</f>
        <v>63</v>
      </c>
      <c r="S286" s="207">
        <f>(VLOOKUP(Horizontal!$C286&amp;Horizontal!$B286&amp;Horizontal!S$11,Vertical!$E:$O,S$10,0))+0</f>
        <v>61</v>
      </c>
      <c r="T286" s="207">
        <f>(VLOOKUP(Horizontal!$C286&amp;Horizontal!$B286&amp;Horizontal!T$11,Vertical!$E:$O,T$10,0))+0</f>
        <v>57</v>
      </c>
      <c r="U286" s="207">
        <f>(VLOOKUP(Horizontal!$C286&amp;Horizontal!$B286&amp;Horizontal!U$11,Vertical!$E:$O,U$10,0))+0</f>
        <v>53</v>
      </c>
      <c r="V286" s="207">
        <f>(VLOOKUP(Horizontal!$C286&amp;Horizontal!$B286&amp;Horizontal!V$11,Vertical!$E:$O,V$10,0))+0</f>
        <v>47</v>
      </c>
      <c r="W286" s="207">
        <f>(VLOOKUP(Horizontal!$C286&amp;Horizontal!$B286&amp;Horizontal!W$11,Vertical!$E:$O,W$10,0))+0</f>
        <v>39</v>
      </c>
      <c r="X286" s="207">
        <f>(VLOOKUP(Horizontal!$C286&amp;Horizontal!$B286&amp;Horizontal!X$11,Vertical!$E:$O,X$10,0))+0</f>
        <v>28</v>
      </c>
      <c r="Y286" s="209">
        <f>(VLOOKUP(Horizontal!$C286&amp;Horizontal!$B286&amp;Horizontal!Y$11,Vertical!$E:$O,Y$10,0))+0</f>
        <v>23</v>
      </c>
      <c r="Z286" s="210">
        <f>(VLOOKUP(Horizontal!$C286&amp;Horizontal!$B286&amp;Horizontal!Z$11,Vertical!$E:$O,Z$10,0))+0</f>
        <v>70</v>
      </c>
      <c r="AA286" s="207">
        <f>(VLOOKUP(Horizontal!$C286&amp;Horizontal!$B286&amp;Horizontal!AA$11,Vertical!$E:$O,AA$10,0))+0</f>
        <v>100</v>
      </c>
      <c r="AB286" s="207">
        <f>(VLOOKUP(Horizontal!$C286&amp;Horizontal!$B286&amp;Horizontal!AB$11,Vertical!$E:$O,AB$10,0))+0</f>
        <v>100</v>
      </c>
      <c r="AC286" s="207">
        <f>(VLOOKUP(Horizontal!$C286&amp;Horizontal!$B286&amp;Horizontal!AC$11,Vertical!$E:$O,AC$10,0))+0</f>
        <v>100</v>
      </c>
      <c r="AD286" s="207">
        <f>(VLOOKUP(Horizontal!$C286&amp;Horizontal!$B286&amp;Horizontal!AD$11,Vertical!$E:$O,AD$10,0))+0</f>
        <v>100</v>
      </c>
      <c r="AE286" s="207">
        <f>(VLOOKUP(Horizontal!$C286&amp;Horizontal!$B286&amp;Horizontal!AE$11,Vertical!$E:$O,AE$10,0))+0</f>
        <v>94.74</v>
      </c>
      <c r="AF286" s="207">
        <f>(VLOOKUP(Horizontal!$C286&amp;Horizontal!$B286&amp;Horizontal!AF$11,Vertical!$E:$O,AF$10,0))+0</f>
        <v>69.05</v>
      </c>
      <c r="AG286" s="207">
        <f>(VLOOKUP(Horizontal!$C286&amp;Horizontal!$B286&amp;Horizontal!AG$11,Vertical!$E:$O,AG$10,0))+0</f>
        <v>42.5</v>
      </c>
      <c r="AH286" s="209">
        <f>(VLOOKUP(Horizontal!$C286&amp;Horizontal!$B286&amp;Horizontal!AH$11,Vertical!$E:$O,AH$10,0))+0</f>
        <v>42.5</v>
      </c>
      <c r="AI286" s="210">
        <f>(VLOOKUP(Horizontal!$C286&amp;Horizontal!$B286&amp;Horizontal!AI$11,Vertical!$E:$O,AI$10,0))+0</f>
        <v>20</v>
      </c>
      <c r="AJ286" s="207">
        <f>(VLOOKUP(Horizontal!$C286&amp;Horizontal!$B286&amp;Horizontal!AJ$11,Vertical!$E:$O,AJ$10,0))+0</f>
        <v>0</v>
      </c>
      <c r="AK286" s="207">
        <f>(VLOOKUP(Horizontal!$C286&amp;Horizontal!$B286&amp;Horizontal!AK$11,Vertical!$E:$O,AK$10,0))+0</f>
        <v>0</v>
      </c>
      <c r="AL286" s="207">
        <f>(VLOOKUP(Horizontal!$C286&amp;Horizontal!$B286&amp;Horizontal!AL$11,Vertical!$E:$O,AL$10,0))+0</f>
        <v>0</v>
      </c>
      <c r="AM286" s="207">
        <f>(VLOOKUP(Horizontal!$C286&amp;Horizontal!$B286&amp;Horizontal!AM$11,Vertical!$E:$O,AM$10,0))+0</f>
        <v>0</v>
      </c>
      <c r="AN286" s="207">
        <f>(VLOOKUP(Horizontal!$C286&amp;Horizontal!$B286&amp;Horizontal!AN$11,Vertical!$E:$O,AN$10,0))+0</f>
        <v>2.63</v>
      </c>
      <c r="AO286" s="207">
        <f>(VLOOKUP(Horizontal!$C286&amp;Horizontal!$B286&amp;Horizontal!AO$11,Vertical!$E:$O,AO$10,0))+0</f>
        <v>26.19</v>
      </c>
      <c r="AP286" s="207">
        <f>(VLOOKUP(Horizontal!$C286&amp;Horizontal!$B286&amp;Horizontal!AP$11,Vertical!$E:$O,AP$10,0))+0</f>
        <v>50</v>
      </c>
      <c r="AQ286" s="209">
        <f>(VLOOKUP(Horizontal!$C286&amp;Horizontal!$B286&amp;Horizontal!AQ$11,Vertical!$E:$O,AQ$10,0))+0</f>
        <v>50</v>
      </c>
      <c r="AR286" s="210">
        <f>(VLOOKUP(Horizontal!$C286&amp;Horizontal!$B286&amp;Horizontal!AR$11,Vertical!$E:$O,AR$10,0))+0</f>
        <v>10</v>
      </c>
      <c r="AS286" s="207">
        <f>(VLOOKUP(Horizontal!$C286&amp;Horizontal!$B286&amp;Horizontal!AS$11,Vertical!$E:$O,AS$10,0))+0</f>
        <v>0</v>
      </c>
      <c r="AT286" s="207">
        <f>(VLOOKUP(Horizontal!$C286&amp;Horizontal!$B286&amp;Horizontal!AT$11,Vertical!$E:$O,AT$10,0))+0</f>
        <v>0</v>
      </c>
      <c r="AU286" s="207">
        <f>(VLOOKUP(Horizontal!$C286&amp;Horizontal!$B286&amp;Horizontal!AU$11,Vertical!$E:$O,AU$10,0))+0</f>
        <v>0</v>
      </c>
      <c r="AV286" s="207">
        <f>(VLOOKUP(Horizontal!$C286&amp;Horizontal!$B286&amp;Horizontal!AV$11,Vertical!$E:$O,AV$10,0))+0</f>
        <v>0</v>
      </c>
      <c r="AW286" s="207">
        <f>(VLOOKUP(Horizontal!$C286&amp;Horizontal!$B286&amp;Horizontal!AW$11,Vertical!$E:$O,AW$10,0))+0</f>
        <v>2.63</v>
      </c>
      <c r="AX286" s="207">
        <f>(VLOOKUP(Horizontal!$C286&amp;Horizontal!$B286&amp;Horizontal!AX$11,Vertical!$E:$O,AX$10,0))+0</f>
        <v>4.76</v>
      </c>
      <c r="AY286" s="207">
        <f>(VLOOKUP(Horizontal!$C286&amp;Horizontal!$B286&amp;Horizontal!AY$11,Vertical!$E:$O,AY$10,0))+0</f>
        <v>7.5</v>
      </c>
      <c r="AZ286" s="209">
        <f>(VLOOKUP(Horizontal!$C286&amp;Horizontal!$B286&amp;Horizontal!AZ$11,Vertical!$E:$O,AZ$10,0))+0</f>
        <v>7.5</v>
      </c>
      <c r="BA286" s="208">
        <f>(VLOOKUP(Horizontal!$C286&amp;Horizontal!$B286&amp;Horizontal!BA$11,Vertical!$E:$O,BA$10,0))+0</f>
        <v>41.84</v>
      </c>
      <c r="BB286" s="210">
        <f>(VLOOKUP(Horizontal!$C286&amp;Horizontal!$B286&amp;Horizontal!BB$11,Vertical!$E:$O,BB$10,0))+0</f>
        <v>122.08</v>
      </c>
      <c r="BC286" s="207">
        <f>(VLOOKUP(Horizontal!$C286&amp;Horizontal!$B286&amp;Horizontal!BC$11,Vertical!$E:$O,BC$10,0))+0</f>
        <v>89.58</v>
      </c>
      <c r="BD286" s="207">
        <f>(VLOOKUP(Horizontal!$C286&amp;Horizontal!$B286&amp;Horizontal!BD$11,Vertical!$E:$O,BD$10,0))+0</f>
        <v>97.07</v>
      </c>
      <c r="BE286" s="207">
        <f>(VLOOKUP(Horizontal!$C286&amp;Horizontal!$B286&amp;Horizontal!BE$11,Vertical!$E:$O,BE$10,0))+0</f>
        <v>119.47</v>
      </c>
      <c r="BF286" s="207">
        <f>(VLOOKUP(Horizontal!$C286&amp;Horizontal!$B286&amp;Horizontal!BF$11,Vertical!$E:$O,BF$10,0))+0</f>
        <v>189.08</v>
      </c>
      <c r="BG286" s="207">
        <f>(VLOOKUP(Horizontal!$C286&amp;Horizontal!$B286&amp;Horizontal!BG$11,Vertical!$E:$O,BG$10,0))+0</f>
        <v>220.03</v>
      </c>
      <c r="BH286" s="207">
        <f>(VLOOKUP(Horizontal!$C286&amp;Horizontal!$B286&amp;Horizontal!BH$11,Vertical!$E:$O,BH$10,0))+0</f>
        <v>209.44</v>
      </c>
      <c r="BI286" s="207">
        <f>(VLOOKUP(Horizontal!$C286&amp;Horizontal!$B286&amp;Horizontal!BI$11,Vertical!$E:$O,BI$10,0))+0</f>
        <v>196.36</v>
      </c>
      <c r="BJ286" s="209">
        <f>(VLOOKUP(Horizontal!$C286&amp;Horizontal!$B286&amp;Horizontal!BJ$11,Vertical!$E:$O,BJ$10,0))+0</f>
        <v>188.1</v>
      </c>
      <c r="BK286" s="210">
        <f>(VLOOKUP(Horizontal!$C286&amp;Horizontal!$B286&amp;Horizontal!BK$11,Vertical!$E:$O,BK$10,0))+0</f>
        <v>57</v>
      </c>
      <c r="BL286" s="207">
        <f>(VLOOKUP(Horizontal!$C286&amp;Horizontal!$B286&amp;Horizontal!BL$11,Vertical!$E:$O,BL$10,0))+0</f>
        <v>52</v>
      </c>
      <c r="BM286" s="207">
        <f>(VLOOKUP(Horizontal!$C286&amp;Horizontal!$B286&amp;Horizontal!BM$11,Vertical!$E:$O,BM$10,0))+0</f>
        <v>46</v>
      </c>
      <c r="BN286" s="207">
        <f>(VLOOKUP(Horizontal!$C286&amp;Horizontal!$B286&amp;Horizontal!BN$11,Vertical!$E:$O,BN$10,0))+0</f>
        <v>43</v>
      </c>
      <c r="BO286" s="207">
        <f>(VLOOKUP(Horizontal!$C286&amp;Horizontal!$B286&amp;Horizontal!BO$11,Vertical!$E:$O,BO$10,0))+0</f>
        <v>41</v>
      </c>
      <c r="BP286" s="207">
        <f>(VLOOKUP(Horizontal!$C286&amp;Horizontal!$B286&amp;Horizontal!BP$11,Vertical!$E:$O,BP$10,0))+0</f>
        <v>41</v>
      </c>
      <c r="BQ286" s="207">
        <f>(VLOOKUP(Horizontal!$C286&amp;Horizontal!$B286&amp;Horizontal!BQ$11,Vertical!$E:$O,BQ$10,0))+0</f>
        <v>35</v>
      </c>
      <c r="BR286" s="207">
        <f>(VLOOKUP(Horizontal!$C286&amp;Horizontal!$B286&amp;Horizontal!BR$11,Vertical!$E:$O,BR$10,0))+0</f>
        <v>30</v>
      </c>
      <c r="BS286" s="209">
        <f>(VLOOKUP(Horizontal!$C286&amp;Horizontal!$B286&amp;Horizontal!BS$11,Vertical!$E:$O,BS$10,0))+0</f>
        <v>28</v>
      </c>
      <c r="BT286" s="210">
        <f>(VLOOKUP(Horizontal!$C286&amp;Horizontal!$B286&amp;Horizontal!BT$11,Vertical!$E:$O,BT$10,0))+0</f>
        <v>88.89</v>
      </c>
      <c r="BU286" s="207">
        <f>(VLOOKUP(Horizontal!$C286&amp;Horizontal!$B286&amp;Horizontal!BU$11,Vertical!$E:$O,BU$10,0))+0</f>
        <v>100</v>
      </c>
      <c r="BV286" s="207">
        <f>(VLOOKUP(Horizontal!$C286&amp;Horizontal!$B286&amp;Horizontal!BV$11,Vertical!$E:$O,BV$10,0))+0</f>
        <v>100</v>
      </c>
      <c r="BW286" s="207">
        <f>(VLOOKUP(Horizontal!$C286&amp;Horizontal!$B286&amp;Horizontal!BW$11,Vertical!$E:$O,BW$10,0))+0</f>
        <v>100</v>
      </c>
      <c r="BX286" s="207">
        <f>(VLOOKUP(Horizontal!$C286&amp;Horizontal!$B286&amp;Horizontal!BX$11,Vertical!$E:$O,BX$10,0))+0</f>
        <v>96.77</v>
      </c>
      <c r="BY286" s="207">
        <f>(VLOOKUP(Horizontal!$C286&amp;Horizontal!$B286&amp;Horizontal!BY$11,Vertical!$E:$O,BY$10,0))+0</f>
        <v>90.91</v>
      </c>
      <c r="BZ286" s="207">
        <f>(VLOOKUP(Horizontal!$C286&amp;Horizontal!$B286&amp;Horizontal!BZ$11,Vertical!$E:$O,BZ$10,0))+0</f>
        <v>65.63</v>
      </c>
      <c r="CA286" s="207">
        <f>(VLOOKUP(Horizontal!$C286&amp;Horizontal!$B286&amp;Horizontal!CA$11,Vertical!$E:$O,CA$10,0))+0</f>
        <v>55.88</v>
      </c>
      <c r="CB286" s="209">
        <f>(VLOOKUP(Horizontal!$C286&amp;Horizontal!$B286&amp;Horizontal!CB$11,Vertical!$E:$O,CB$10,0))+0</f>
        <v>51.52</v>
      </c>
      <c r="CC286" s="210">
        <f>(VLOOKUP(Horizontal!$C286&amp;Horizontal!$B286&amp;Horizontal!CC$11,Vertical!$E:$O,CC$10,0))+0</f>
        <v>5.56</v>
      </c>
      <c r="CD286" s="207">
        <f>(VLOOKUP(Horizontal!$C286&amp;Horizontal!$B286&amp;Horizontal!CD$11,Vertical!$E:$O,CD$10,0))+0</f>
        <v>0</v>
      </c>
      <c r="CE286" s="207">
        <f>(VLOOKUP(Horizontal!$C286&amp;Horizontal!$B286&amp;Horizontal!CE$11,Vertical!$E:$O,CE$10,0))+0</f>
        <v>0</v>
      </c>
      <c r="CF286" s="207">
        <f>(VLOOKUP(Horizontal!$C286&amp;Horizontal!$B286&amp;Horizontal!CF$11,Vertical!$E:$O,CF$10,0))+0</f>
        <v>0</v>
      </c>
      <c r="CG286" s="207">
        <f>(VLOOKUP(Horizontal!$C286&amp;Horizontal!$B286&amp;Horizontal!CG$11,Vertical!$E:$O,CG$10,0))+0</f>
        <v>0</v>
      </c>
      <c r="CH286" s="207">
        <f>(VLOOKUP(Horizontal!$C286&amp;Horizontal!$B286&amp;Horizontal!CH$11,Vertical!$E:$O,CH$10,0))+0</f>
        <v>3.03</v>
      </c>
      <c r="CI286" s="207">
        <f>(VLOOKUP(Horizontal!$C286&amp;Horizontal!$B286&amp;Horizontal!CI$11,Vertical!$E:$O,CI$10,0))+0</f>
        <v>25</v>
      </c>
      <c r="CJ286" s="207">
        <f>(VLOOKUP(Horizontal!$C286&amp;Horizontal!$B286&amp;Horizontal!CJ$11,Vertical!$E:$O,CJ$10,0))+0</f>
        <v>29.41</v>
      </c>
      <c r="CK286" s="209">
        <f>(VLOOKUP(Horizontal!$C286&amp;Horizontal!$B286&amp;Horizontal!CK$11,Vertical!$E:$O,CK$10,0))+0</f>
        <v>36.36</v>
      </c>
      <c r="CL286" s="210">
        <f>(VLOOKUP(Horizontal!$C286&amp;Horizontal!$B286&amp;Horizontal!CL$11,Vertical!$E:$O,CL$10,0))+0</f>
        <v>5.56</v>
      </c>
      <c r="CM286" s="207">
        <f>(VLOOKUP(Horizontal!$C286&amp;Horizontal!$B286&amp;Horizontal!CM$11,Vertical!$E:$O,CM$10,0))+0</f>
        <v>0</v>
      </c>
      <c r="CN286" s="207">
        <f>(VLOOKUP(Horizontal!$C286&amp;Horizontal!$B286&amp;Horizontal!CN$11,Vertical!$E:$O,CN$10,0))+0</f>
        <v>0</v>
      </c>
      <c r="CO286" s="207">
        <f>(VLOOKUP(Horizontal!$C286&amp;Horizontal!$B286&amp;Horizontal!CO$11,Vertical!$E:$O,CO$10,0))+0</f>
        <v>0</v>
      </c>
      <c r="CP286" s="207">
        <f>(VLOOKUP(Horizontal!$C286&amp;Horizontal!$B286&amp;Horizontal!CP$11,Vertical!$E:$O,CP$10,0))+0</f>
        <v>3.23</v>
      </c>
      <c r="CQ286" s="207">
        <f>(VLOOKUP(Horizontal!$C286&amp;Horizontal!$B286&amp;Horizontal!CQ$11,Vertical!$E:$O,CQ$10,0))+0</f>
        <v>6.06</v>
      </c>
      <c r="CR286" s="207">
        <f>(VLOOKUP(Horizontal!$C286&amp;Horizontal!$B286&amp;Horizontal!CR$11,Vertical!$E:$O,CR$10,0))+0</f>
        <v>9.3800000000000008</v>
      </c>
      <c r="CS286" s="207">
        <f>(VLOOKUP(Horizontal!$C286&amp;Horizontal!$B286&amp;Horizontal!CS$11,Vertical!$E:$O,CS$10,0))+0</f>
        <v>14.71</v>
      </c>
      <c r="CT286" s="207">
        <f>(VLOOKUP(Horizontal!$C286&amp;Horizontal!$B286&amp;Horizontal!CT$11,Vertical!$E:$O,CT$10,0))+0</f>
        <v>12.12</v>
      </c>
      <c r="CU286" s="150"/>
      <c r="CV286" s="211">
        <f t="shared" si="264"/>
        <v>40.61</v>
      </c>
      <c r="CW286" s="190">
        <f t="shared" si="265"/>
        <v>40.9</v>
      </c>
      <c r="CX286" s="190">
        <f t="shared" si="266"/>
        <v>41.789999999999992</v>
      </c>
      <c r="CY286" s="190">
        <f t="shared" si="267"/>
        <v>41.16</v>
      </c>
      <c r="CZ286" s="190">
        <f t="shared" si="268"/>
        <v>41.320000000000022</v>
      </c>
      <c r="DA286" s="190">
        <f t="shared" si="269"/>
        <v>41.59</v>
      </c>
      <c r="DB286" s="190">
        <f t="shared" si="270"/>
        <v>36.97</v>
      </c>
      <c r="DC286" s="190">
        <f t="shared" si="271"/>
        <v>36.660000000000025</v>
      </c>
      <c r="DD286" s="212">
        <f t="shared" si="272"/>
        <v>35.210000000000008</v>
      </c>
      <c r="DE286" s="9">
        <v>170</v>
      </c>
      <c r="DF286" s="212">
        <f t="shared" si="273"/>
        <v>126.98721040189133</v>
      </c>
      <c r="DG286" s="264"/>
      <c r="DH286" s="265"/>
      <c r="DI286" s="265"/>
      <c r="DJ286" s="266"/>
      <c r="DK286" s="190">
        <v>101.8</v>
      </c>
      <c r="DL286" s="190">
        <v>202.69</v>
      </c>
      <c r="DM286" s="190">
        <v>0</v>
      </c>
      <c r="DN286" s="212">
        <v>0</v>
      </c>
      <c r="DO286" s="190">
        <v>101.98</v>
      </c>
      <c r="DP286" s="190">
        <v>201.83</v>
      </c>
      <c r="DQ286" s="190">
        <v>39.68</v>
      </c>
      <c r="DR286" s="212">
        <v>39.68</v>
      </c>
      <c r="DS286" s="150"/>
      <c r="DT286" s="190">
        <v>85</v>
      </c>
      <c r="DU286" s="190">
        <v>50</v>
      </c>
      <c r="DV286" s="190">
        <v>55</v>
      </c>
      <c r="DW286" s="190">
        <v>75</v>
      </c>
      <c r="DX286" s="190"/>
      <c r="DY286" s="190"/>
      <c r="DZ286" s="190"/>
      <c r="EA286" s="190"/>
      <c r="EB286" s="190"/>
      <c r="EC286" s="190"/>
      <c r="ED286" s="190">
        <v>145</v>
      </c>
      <c r="EE286" s="190">
        <v>170</v>
      </c>
      <c r="EF286" s="190">
        <v>173</v>
      </c>
      <c r="EG286" s="190">
        <v>160</v>
      </c>
      <c r="EH286" s="212">
        <v>155</v>
      </c>
      <c r="EI286" s="213"/>
      <c r="EJ286" s="211">
        <v>35</v>
      </c>
      <c r="EK286" s="190">
        <v>30</v>
      </c>
      <c r="EL286" s="190">
        <v>30</v>
      </c>
      <c r="EM286" s="190">
        <v>30</v>
      </c>
      <c r="EN286" s="190"/>
      <c r="EO286" s="190"/>
      <c r="EP286" s="190"/>
      <c r="EQ286" s="190"/>
      <c r="ER286" s="190"/>
      <c r="ES286" s="190"/>
      <c r="ET286" s="190">
        <v>30</v>
      </c>
      <c r="EU286" s="190">
        <v>50</v>
      </c>
      <c r="EV286" s="190">
        <v>35</v>
      </c>
      <c r="EW286" s="190">
        <v>32</v>
      </c>
      <c r="EX286" s="212">
        <v>32</v>
      </c>
      <c r="EY286" s="211"/>
      <c r="EZ286" s="75">
        <f t="shared" si="276"/>
        <v>-2.4893885511070322E-2</v>
      </c>
      <c r="FA286" s="89">
        <f t="shared" si="279"/>
        <v>-0.1</v>
      </c>
      <c r="FB286" s="212"/>
      <c r="FC286" s="213">
        <f t="shared" si="250"/>
        <v>15</v>
      </c>
      <c r="FD286" s="213">
        <f t="shared" si="251"/>
        <v>10</v>
      </c>
      <c r="FE286" s="213">
        <f t="shared" si="252"/>
        <v>10</v>
      </c>
      <c r="FF286" s="213">
        <f t="shared" si="253"/>
        <v>10</v>
      </c>
      <c r="FG286" s="213"/>
      <c r="FH286" s="213"/>
      <c r="FI286" s="213"/>
      <c r="FJ286" s="213"/>
      <c r="FK286" s="213"/>
      <c r="FL286" s="213"/>
      <c r="FM286" s="213">
        <f t="shared" si="254"/>
        <v>10</v>
      </c>
      <c r="FN286" s="213">
        <f t="shared" si="255"/>
        <v>30</v>
      </c>
      <c r="FO286" s="213">
        <f t="shared" si="256"/>
        <v>15</v>
      </c>
      <c r="FP286" s="213">
        <f t="shared" si="257"/>
        <v>12</v>
      </c>
      <c r="FQ286" s="213">
        <f t="shared" si="258"/>
        <v>12</v>
      </c>
      <c r="FR286" s="213"/>
      <c r="FS286" s="211">
        <v>110</v>
      </c>
      <c r="FT286" s="190">
        <v>100</v>
      </c>
      <c r="FU286" s="190">
        <v>100</v>
      </c>
      <c r="FV286" s="190">
        <v>100</v>
      </c>
      <c r="FW286" s="190"/>
      <c r="FX286" s="190"/>
      <c r="FY286" s="190"/>
      <c r="FZ286" s="190"/>
      <c r="GA286" s="190"/>
      <c r="GB286" s="190"/>
      <c r="GC286" s="190">
        <v>100</v>
      </c>
      <c r="GD286" s="190">
        <v>130</v>
      </c>
      <c r="GE286" s="190">
        <v>112</v>
      </c>
      <c r="GF286" s="190">
        <v>108</v>
      </c>
      <c r="GG286" s="212">
        <v>105</v>
      </c>
    </row>
    <row r="287" spans="2:189">
      <c r="B287" s="33">
        <v>43921</v>
      </c>
      <c r="C287" s="30" t="s">
        <v>52</v>
      </c>
      <c r="D287" s="30">
        <v>2020</v>
      </c>
      <c r="E287" s="30" t="str">
        <f t="shared" si="287"/>
        <v>2020S14</v>
      </c>
      <c r="F287" s="30" t="str">
        <f t="shared" ref="F287:F290" si="288">IF(MONTH(B288)&lt;&gt;MONTH(B287),MONTH(B287)&amp;"Final"&amp;YEAR(B287),MONTH(B287)&amp;YEAR(B287))</f>
        <v>3Final2020</v>
      </c>
      <c r="G287" s="208" t="str">
        <f>VLOOKUP(Horizontal!$C287&amp;Horizontal!$B287&amp;Horizontal!G$11,Vertical!$E:$O,G$10,0)</f>
        <v>-2,88</v>
      </c>
      <c r="H287" s="207">
        <f>(VLOOKUP(Horizontal!$C287&amp;Horizontal!$B287&amp;Horizontal!H$11,Vertical!$E:$O,H$10,0))+0</f>
        <v>80.28</v>
      </c>
      <c r="I287" s="207">
        <f>(VLOOKUP(Horizontal!$C287&amp;Horizontal!$B287&amp;Horizontal!I$11,Vertical!$E:$O,I$10,0))+0</f>
        <v>42.31</v>
      </c>
      <c r="J287" s="207">
        <f>(VLOOKUP(Horizontal!$C287&amp;Horizontal!$B287&amp;Horizontal!J$11,Vertical!$E:$O,J$10,0))+0</f>
        <v>47.5</v>
      </c>
      <c r="K287" s="207">
        <f>(VLOOKUP(Horizontal!$C287&amp;Horizontal!$B287&amp;Horizontal!K$11,Vertical!$E:$O,K$10,0))+0</f>
        <v>64.72</v>
      </c>
      <c r="L287" s="207">
        <f>(VLOOKUP(Horizontal!$C287&amp;Horizontal!$B287&amp;Horizontal!L$11,Vertical!$E:$O,L$10,0))+0</f>
        <v>118.18</v>
      </c>
      <c r="M287" s="207">
        <f>(VLOOKUP(Horizontal!$C287&amp;Horizontal!$B287&amp;Horizontal!M$11,Vertical!$E:$O,M$10,0))+0</f>
        <v>171.01</v>
      </c>
      <c r="N287" s="207">
        <f>(VLOOKUP(Horizontal!$C287&amp;Horizontal!$B287&amp;Horizontal!N$11,Vertical!$E:$O,N$10,0))+0</f>
        <v>169.22</v>
      </c>
      <c r="O287" s="207">
        <f>(VLOOKUP(Horizontal!$C287&amp;Horizontal!$B287&amp;Horizontal!O$11,Vertical!$E:$O,O$10,0))+0</f>
        <v>159.47999999999999</v>
      </c>
      <c r="P287" s="209">
        <f>(VLOOKUP(Horizontal!$C287&amp;Horizontal!$B287&amp;Horizontal!P$11,Vertical!$E:$O,P$10,0))+0</f>
        <v>152.27000000000001</v>
      </c>
      <c r="Q287" s="210">
        <f>(VLOOKUP(Horizontal!$C287&amp;Horizontal!$B287&amp;Horizontal!Q$11,Vertical!$E:$O,Q$10,0))+0</f>
        <v>55</v>
      </c>
      <c r="R287" s="207">
        <f>(VLOOKUP(Horizontal!$C287&amp;Horizontal!$B287&amp;Horizontal!R$11,Vertical!$E:$O,R$10,0))+0</f>
        <v>59</v>
      </c>
      <c r="S287" s="207">
        <f>(VLOOKUP(Horizontal!$C287&amp;Horizontal!$B287&amp;Horizontal!S$11,Vertical!$E:$O,S$10,0))+0</f>
        <v>59</v>
      </c>
      <c r="T287" s="207">
        <f>(VLOOKUP(Horizontal!$C287&amp;Horizontal!$B287&amp;Horizontal!T$11,Vertical!$E:$O,T$10,0))+0</f>
        <v>59</v>
      </c>
      <c r="U287" s="207">
        <f>(VLOOKUP(Horizontal!$C287&amp;Horizontal!$B287&amp;Horizontal!U$11,Vertical!$E:$O,U$10,0))+0</f>
        <v>57</v>
      </c>
      <c r="V287" s="207">
        <f>(VLOOKUP(Horizontal!$C287&amp;Horizontal!$B287&amp;Horizontal!V$11,Vertical!$E:$O,V$10,0))+0</f>
        <v>46</v>
      </c>
      <c r="W287" s="207">
        <f>(VLOOKUP(Horizontal!$C287&amp;Horizontal!$B287&amp;Horizontal!W$11,Vertical!$E:$O,W$10,0))+0</f>
        <v>38</v>
      </c>
      <c r="X287" s="207">
        <f>(VLOOKUP(Horizontal!$C287&amp;Horizontal!$B287&amp;Horizontal!X$11,Vertical!$E:$O,X$10,0))+0</f>
        <v>29</v>
      </c>
      <c r="Y287" s="209">
        <f>(VLOOKUP(Horizontal!$C287&amp;Horizontal!$B287&amp;Horizontal!Y$11,Vertical!$E:$O,Y$10,0))+0</f>
        <v>23</v>
      </c>
      <c r="Z287" s="210">
        <f>(VLOOKUP(Horizontal!$C287&amp;Horizontal!$B287&amp;Horizontal!Z$11,Vertical!$E:$O,Z$10,0))+0</f>
        <v>68.290000000000006</v>
      </c>
      <c r="AA287" s="207">
        <f>(VLOOKUP(Horizontal!$C287&amp;Horizontal!$B287&amp;Horizontal!AA$11,Vertical!$E:$O,AA$10,0))+0</f>
        <v>97.37</v>
      </c>
      <c r="AB287" s="207">
        <f>(VLOOKUP(Horizontal!$C287&amp;Horizontal!$B287&amp;Horizontal!AB$11,Vertical!$E:$O,AB$10,0))+0</f>
        <v>97.06</v>
      </c>
      <c r="AC287" s="207">
        <f>(VLOOKUP(Horizontal!$C287&amp;Horizontal!$B287&amp;Horizontal!AC$11,Vertical!$E:$O,AC$10,0))+0</f>
        <v>100</v>
      </c>
      <c r="AD287" s="207">
        <f>(VLOOKUP(Horizontal!$C287&amp;Horizontal!$B287&amp;Horizontal!AD$11,Vertical!$E:$O,AD$10,0))+0</f>
        <v>97.06</v>
      </c>
      <c r="AE287" s="207">
        <f>(VLOOKUP(Horizontal!$C287&amp;Horizontal!$B287&amp;Horizontal!AE$11,Vertical!$E:$O,AE$10,0))+0</f>
        <v>87.5</v>
      </c>
      <c r="AF287" s="207">
        <f>(VLOOKUP(Horizontal!$C287&amp;Horizontal!$B287&amp;Horizontal!AF$11,Vertical!$E:$O,AF$10,0))+0</f>
        <v>65.849999999999994</v>
      </c>
      <c r="AG287" s="207">
        <f>(VLOOKUP(Horizontal!$C287&amp;Horizontal!$B287&amp;Horizontal!AG$11,Vertical!$E:$O,AG$10,0))+0</f>
        <v>35.9</v>
      </c>
      <c r="AH287" s="209">
        <f>(VLOOKUP(Horizontal!$C287&amp;Horizontal!$B287&amp;Horizontal!AH$11,Vertical!$E:$O,AH$10,0))+0</f>
        <v>33.33</v>
      </c>
      <c r="AI287" s="210">
        <f>(VLOOKUP(Horizontal!$C287&amp;Horizontal!$B287&amp;Horizontal!AI$11,Vertical!$E:$O,AI$10,0))+0</f>
        <v>14.63</v>
      </c>
      <c r="AJ287" s="207">
        <f>(VLOOKUP(Horizontal!$C287&amp;Horizontal!$B287&amp;Horizontal!AJ$11,Vertical!$E:$O,AJ$10,0))+0</f>
        <v>0</v>
      </c>
      <c r="AK287" s="207">
        <f>(VLOOKUP(Horizontal!$C287&amp;Horizontal!$B287&amp;Horizontal!AK$11,Vertical!$E:$O,AK$10,0))+0</f>
        <v>2.94</v>
      </c>
      <c r="AL287" s="207">
        <f>(VLOOKUP(Horizontal!$C287&amp;Horizontal!$B287&amp;Horizontal!AL$11,Vertical!$E:$O,AL$10,0))+0</f>
        <v>0</v>
      </c>
      <c r="AM287" s="207">
        <f>(VLOOKUP(Horizontal!$C287&amp;Horizontal!$B287&amp;Horizontal!AM$11,Vertical!$E:$O,AM$10,0))+0</f>
        <v>2.94</v>
      </c>
      <c r="AN287" s="207">
        <f>(VLOOKUP(Horizontal!$C287&amp;Horizontal!$B287&amp;Horizontal!AN$11,Vertical!$E:$O,AN$10,0))+0</f>
        <v>7.5</v>
      </c>
      <c r="AO287" s="207">
        <f>(VLOOKUP(Horizontal!$C287&amp;Horizontal!$B287&amp;Horizontal!AO$11,Vertical!$E:$O,AO$10,0))+0</f>
        <v>26.83</v>
      </c>
      <c r="AP287" s="207">
        <f>(VLOOKUP(Horizontal!$C287&amp;Horizontal!$B287&amp;Horizontal!AP$11,Vertical!$E:$O,AP$10,0))+0</f>
        <v>43.59</v>
      </c>
      <c r="AQ287" s="209">
        <f>(VLOOKUP(Horizontal!$C287&amp;Horizontal!$B287&amp;Horizontal!AQ$11,Vertical!$E:$O,AQ$10,0))+0</f>
        <v>51.28</v>
      </c>
      <c r="AR287" s="210">
        <f>(VLOOKUP(Horizontal!$C287&amp;Horizontal!$B287&amp;Horizontal!AR$11,Vertical!$E:$O,AR$10,0))+0</f>
        <v>17.07</v>
      </c>
      <c r="AS287" s="207">
        <f>(VLOOKUP(Horizontal!$C287&amp;Horizontal!$B287&amp;Horizontal!AS$11,Vertical!$E:$O,AS$10,0))+0</f>
        <v>2.63</v>
      </c>
      <c r="AT287" s="207">
        <f>(VLOOKUP(Horizontal!$C287&amp;Horizontal!$B287&amp;Horizontal!AT$11,Vertical!$E:$O,AT$10,0))+0</f>
        <v>0</v>
      </c>
      <c r="AU287" s="207">
        <f>(VLOOKUP(Horizontal!$C287&amp;Horizontal!$B287&amp;Horizontal!AU$11,Vertical!$E:$O,AU$10,0))+0</f>
        <v>0</v>
      </c>
      <c r="AV287" s="207">
        <f>(VLOOKUP(Horizontal!$C287&amp;Horizontal!$B287&amp;Horizontal!AV$11,Vertical!$E:$O,AV$10,0))+0</f>
        <v>0</v>
      </c>
      <c r="AW287" s="207">
        <f>(VLOOKUP(Horizontal!$C287&amp;Horizontal!$B287&amp;Horizontal!AW$11,Vertical!$E:$O,AW$10,0))+0</f>
        <v>5</v>
      </c>
      <c r="AX287" s="207">
        <f>(VLOOKUP(Horizontal!$C287&amp;Horizontal!$B287&amp;Horizontal!AX$11,Vertical!$E:$O,AX$10,0))+0</f>
        <v>7.32</v>
      </c>
      <c r="AY287" s="207">
        <f>(VLOOKUP(Horizontal!$C287&amp;Horizontal!$B287&amp;Horizontal!AY$11,Vertical!$E:$O,AY$10,0))+0</f>
        <v>20.51</v>
      </c>
      <c r="AZ287" s="209">
        <f>(VLOOKUP(Horizontal!$C287&amp;Horizontal!$B287&amp;Horizontal!AZ$11,Vertical!$E:$O,AZ$10,0))+0</f>
        <v>15.38</v>
      </c>
      <c r="BA287" s="208">
        <f>(VLOOKUP(Horizontal!$C287&amp;Horizontal!$B287&amp;Horizontal!BA$11,Vertical!$E:$O,BA$10,0))+0</f>
        <v>31.18</v>
      </c>
      <c r="BB287" s="210">
        <f>(VLOOKUP(Horizontal!$C287&amp;Horizontal!$B287&amp;Horizontal!BB$11,Vertical!$E:$O,BB$10,0))+0</f>
        <v>113.84</v>
      </c>
      <c r="BC287" s="207">
        <f>(VLOOKUP(Horizontal!$C287&amp;Horizontal!$B287&amp;Horizontal!BC$11,Vertical!$E:$O,BC$10,0))+0</f>
        <v>77.78</v>
      </c>
      <c r="BD287" s="207">
        <f>(VLOOKUP(Horizontal!$C287&amp;Horizontal!$B287&amp;Horizontal!BD$11,Vertical!$E:$O,BD$10,0))+0</f>
        <v>83.98</v>
      </c>
      <c r="BE287" s="207">
        <f>(VLOOKUP(Horizontal!$C287&amp;Horizontal!$B287&amp;Horizontal!BE$11,Vertical!$E:$O,BE$10,0))+0</f>
        <v>103.4</v>
      </c>
      <c r="BF287" s="207">
        <f>(VLOOKUP(Horizontal!$C287&amp;Horizontal!$B287&amp;Horizontal!BF$11,Vertical!$E:$O,BF$10,0))+0</f>
        <v>155.30000000000001</v>
      </c>
      <c r="BG287" s="207">
        <f>(VLOOKUP(Horizontal!$C287&amp;Horizontal!$B287&amp;Horizontal!BG$11,Vertical!$E:$O,BG$10,0))+0</f>
        <v>213.24</v>
      </c>
      <c r="BH287" s="207">
        <f>(VLOOKUP(Horizontal!$C287&amp;Horizontal!$B287&amp;Horizontal!BH$11,Vertical!$E:$O,BH$10,0))+0</f>
        <v>206.05</v>
      </c>
      <c r="BI287" s="207">
        <f>(VLOOKUP(Horizontal!$C287&amp;Horizontal!$B287&amp;Horizontal!BI$11,Vertical!$E:$O,BI$10,0))+0</f>
        <v>194.91</v>
      </c>
      <c r="BJ287" s="209">
        <f>(VLOOKUP(Horizontal!$C287&amp;Horizontal!$B287&amp;Horizontal!BJ$11,Vertical!$E:$O,BJ$10,0))+0</f>
        <v>186.6</v>
      </c>
      <c r="BK287" s="210">
        <f>(VLOOKUP(Horizontal!$C287&amp;Horizontal!$B287&amp;Horizontal!BK$11,Vertical!$E:$O,BK$10,0))+0</f>
        <v>57</v>
      </c>
      <c r="BL287" s="207">
        <f>(VLOOKUP(Horizontal!$C287&amp;Horizontal!$B287&amp;Horizontal!BL$11,Vertical!$E:$O,BL$10,0))+0</f>
        <v>55</v>
      </c>
      <c r="BM287" s="207">
        <f>(VLOOKUP(Horizontal!$C287&amp;Horizontal!$B287&amp;Horizontal!BM$11,Vertical!$E:$O,BM$10,0))+0</f>
        <v>49</v>
      </c>
      <c r="BN287" s="207">
        <f>(VLOOKUP(Horizontal!$C287&amp;Horizontal!$B287&amp;Horizontal!BN$11,Vertical!$E:$O,BN$10,0))+0</f>
        <v>47</v>
      </c>
      <c r="BO287" s="207">
        <f>(VLOOKUP(Horizontal!$C287&amp;Horizontal!$B287&amp;Horizontal!BO$11,Vertical!$E:$O,BO$10,0))+0</f>
        <v>47</v>
      </c>
      <c r="BP287" s="207">
        <f>(VLOOKUP(Horizontal!$C287&amp;Horizontal!$B287&amp;Horizontal!BP$11,Vertical!$E:$O,BP$10,0))+0</f>
        <v>41</v>
      </c>
      <c r="BQ287" s="207">
        <f>(VLOOKUP(Horizontal!$C287&amp;Horizontal!$B287&amp;Horizontal!BQ$11,Vertical!$E:$O,BQ$10,0))+0</f>
        <v>37</v>
      </c>
      <c r="BR287" s="207">
        <f>(VLOOKUP(Horizontal!$C287&amp;Horizontal!$B287&amp;Horizontal!BR$11,Vertical!$E:$O,BR$10,0))+0</f>
        <v>31</v>
      </c>
      <c r="BS287" s="209">
        <f>(VLOOKUP(Horizontal!$C287&amp;Horizontal!$B287&amp;Horizontal!BS$11,Vertical!$E:$O,BS$10,0))+0</f>
        <v>27</v>
      </c>
      <c r="BT287" s="210">
        <f>(VLOOKUP(Horizontal!$C287&amp;Horizontal!$B287&amp;Horizontal!BT$11,Vertical!$E:$O,BT$10,0))+0</f>
        <v>84.85</v>
      </c>
      <c r="BU287" s="207">
        <f>(VLOOKUP(Horizontal!$C287&amp;Horizontal!$B287&amp;Horizontal!BU$11,Vertical!$E:$O,BU$10,0))+0</f>
        <v>97.14</v>
      </c>
      <c r="BV287" s="207">
        <f>(VLOOKUP(Horizontal!$C287&amp;Horizontal!$B287&amp;Horizontal!BV$11,Vertical!$E:$O,BV$10,0))+0</f>
        <v>96.88</v>
      </c>
      <c r="BW287" s="207">
        <f>(VLOOKUP(Horizontal!$C287&amp;Horizontal!$B287&amp;Horizontal!BW$11,Vertical!$E:$O,BW$10,0))+0</f>
        <v>96.88</v>
      </c>
      <c r="BX287" s="207">
        <f>(VLOOKUP(Horizontal!$C287&amp;Horizontal!$B287&amp;Horizontal!BX$11,Vertical!$E:$O,BX$10,0))+0</f>
        <v>100</v>
      </c>
      <c r="BY287" s="207">
        <f>(VLOOKUP(Horizontal!$C287&amp;Horizontal!$B287&amp;Horizontal!BY$11,Vertical!$E:$O,BY$10,0))+0</f>
        <v>83.33</v>
      </c>
      <c r="BZ287" s="207">
        <f>(VLOOKUP(Horizontal!$C287&amp;Horizontal!$B287&amp;Horizontal!BZ$11,Vertical!$E:$O,BZ$10,0))+0</f>
        <v>52.78</v>
      </c>
      <c r="CA287" s="207">
        <f>(VLOOKUP(Horizontal!$C287&amp;Horizontal!$B287&amp;Horizontal!CA$11,Vertical!$E:$O,CA$10,0))+0</f>
        <v>51.43</v>
      </c>
      <c r="CB287" s="209">
        <f>(VLOOKUP(Horizontal!$C287&amp;Horizontal!$B287&amp;Horizontal!CB$11,Vertical!$E:$O,CB$10,0))+0</f>
        <v>54.29</v>
      </c>
      <c r="CC287" s="210">
        <f>(VLOOKUP(Horizontal!$C287&amp;Horizontal!$B287&amp;Horizontal!CC$11,Vertical!$E:$O,CC$10,0))+0</f>
        <v>6.06</v>
      </c>
      <c r="CD287" s="207">
        <f>(VLOOKUP(Horizontal!$C287&amp;Horizontal!$B287&amp;Horizontal!CD$11,Vertical!$E:$O,CD$10,0))+0</f>
        <v>0</v>
      </c>
      <c r="CE287" s="207">
        <f>(VLOOKUP(Horizontal!$C287&amp;Horizontal!$B287&amp;Horizontal!CE$11,Vertical!$E:$O,CE$10,0))+0</f>
        <v>0</v>
      </c>
      <c r="CF287" s="207">
        <f>(VLOOKUP(Horizontal!$C287&amp;Horizontal!$B287&amp;Horizontal!CF$11,Vertical!$E:$O,CF$10,0))+0</f>
        <v>0</v>
      </c>
      <c r="CG287" s="207">
        <f>(VLOOKUP(Horizontal!$C287&amp;Horizontal!$B287&amp;Horizontal!CG$11,Vertical!$E:$O,CG$10,0))+0</f>
        <v>0</v>
      </c>
      <c r="CH287" s="207">
        <f>(VLOOKUP(Horizontal!$C287&amp;Horizontal!$B287&amp;Horizontal!CH$11,Vertical!$E:$O,CH$10,0))+0</f>
        <v>11.11</v>
      </c>
      <c r="CI287" s="207">
        <f>(VLOOKUP(Horizontal!$C287&amp;Horizontal!$B287&amp;Horizontal!CI$11,Vertical!$E:$O,CI$10,0))+0</f>
        <v>30.56</v>
      </c>
      <c r="CJ287" s="207">
        <f>(VLOOKUP(Horizontal!$C287&amp;Horizontal!$B287&amp;Horizontal!CJ$11,Vertical!$E:$O,CJ$10,0))+0</f>
        <v>31.43</v>
      </c>
      <c r="CK287" s="209">
        <f>(VLOOKUP(Horizontal!$C287&amp;Horizontal!$B287&amp;Horizontal!CK$11,Vertical!$E:$O,CK$10,0))+0</f>
        <v>20</v>
      </c>
      <c r="CL287" s="210">
        <f>(VLOOKUP(Horizontal!$C287&amp;Horizontal!$B287&amp;Horizontal!CL$11,Vertical!$E:$O,CL$10,0))+0</f>
        <v>9.09</v>
      </c>
      <c r="CM287" s="207">
        <f>(VLOOKUP(Horizontal!$C287&amp;Horizontal!$B287&amp;Horizontal!CM$11,Vertical!$E:$O,CM$10,0))+0</f>
        <v>2.86</v>
      </c>
      <c r="CN287" s="207">
        <f>(VLOOKUP(Horizontal!$C287&amp;Horizontal!$B287&amp;Horizontal!CN$11,Vertical!$E:$O,CN$10,0))+0</f>
        <v>3.13</v>
      </c>
      <c r="CO287" s="207">
        <f>(VLOOKUP(Horizontal!$C287&amp;Horizontal!$B287&amp;Horizontal!CO$11,Vertical!$E:$O,CO$10,0))+0</f>
        <v>3.13</v>
      </c>
      <c r="CP287" s="207">
        <f>(VLOOKUP(Horizontal!$C287&amp;Horizontal!$B287&amp;Horizontal!CP$11,Vertical!$E:$O,CP$10,0))+0</f>
        <v>0</v>
      </c>
      <c r="CQ287" s="207">
        <f>(VLOOKUP(Horizontal!$C287&amp;Horizontal!$B287&amp;Horizontal!CQ$11,Vertical!$E:$O,CQ$10,0))+0</f>
        <v>5.56</v>
      </c>
      <c r="CR287" s="207">
        <f>(VLOOKUP(Horizontal!$C287&amp;Horizontal!$B287&amp;Horizontal!CR$11,Vertical!$E:$O,CR$10,0))+0</f>
        <v>16.670000000000002</v>
      </c>
      <c r="CS287" s="207">
        <f>(VLOOKUP(Horizontal!$C287&amp;Horizontal!$B287&amp;Horizontal!CS$11,Vertical!$E:$O,CS$10,0))+0</f>
        <v>17.14</v>
      </c>
      <c r="CT287" s="207">
        <f>(VLOOKUP(Horizontal!$C287&amp;Horizontal!$B287&amp;Horizontal!CT$11,Vertical!$E:$O,CT$10,0))+0</f>
        <v>25.71</v>
      </c>
      <c r="CU287" s="150"/>
      <c r="CV287" s="211">
        <f t="shared" si="264"/>
        <v>33.56</v>
      </c>
      <c r="CW287" s="190">
        <f t="shared" si="265"/>
        <v>35.47</v>
      </c>
      <c r="CX287" s="190">
        <f t="shared" si="266"/>
        <v>36.480000000000004</v>
      </c>
      <c r="CY287" s="190">
        <f t="shared" si="267"/>
        <v>38.680000000000007</v>
      </c>
      <c r="CZ287" s="190">
        <f t="shared" si="268"/>
        <v>37.120000000000005</v>
      </c>
      <c r="DA287" s="190">
        <f t="shared" si="269"/>
        <v>42.230000000000018</v>
      </c>
      <c r="DB287" s="190">
        <f t="shared" si="270"/>
        <v>36.830000000000013</v>
      </c>
      <c r="DC287" s="190">
        <f t="shared" si="271"/>
        <v>35.430000000000007</v>
      </c>
      <c r="DD287" s="212">
        <f t="shared" si="272"/>
        <v>34.329999999999984</v>
      </c>
      <c r="DE287" s="9">
        <v>170</v>
      </c>
      <c r="DF287" s="212">
        <f t="shared" si="273"/>
        <v>128.17721040189133</v>
      </c>
      <c r="DG287" s="264"/>
      <c r="DH287" s="265"/>
      <c r="DI287" s="265"/>
      <c r="DJ287" s="266"/>
      <c r="DK287" s="190">
        <v>0</v>
      </c>
      <c r="DL287" s="190">
        <v>0</v>
      </c>
      <c r="DM287" s="190">
        <v>0</v>
      </c>
      <c r="DN287" s="212">
        <v>0</v>
      </c>
      <c r="DO287" s="190">
        <v>39.68</v>
      </c>
      <c r="DP287" s="190">
        <v>39.68</v>
      </c>
      <c r="DQ287" s="190">
        <v>39.68</v>
      </c>
      <c r="DR287" s="212">
        <v>39.68</v>
      </c>
      <c r="DS287" s="150"/>
      <c r="DT287" s="190">
        <v>85</v>
      </c>
      <c r="DU287" s="190">
        <v>42</v>
      </c>
      <c r="DV287" s="190">
        <v>45</v>
      </c>
      <c r="DW287" s="190">
        <v>70</v>
      </c>
      <c r="DX287" s="190"/>
      <c r="DY287" s="190"/>
      <c r="DZ287" s="190"/>
      <c r="EA287" s="190"/>
      <c r="EB287" s="190"/>
      <c r="EC287" s="190"/>
      <c r="ED287" s="190">
        <v>125</v>
      </c>
      <c r="EE287" s="190">
        <v>168</v>
      </c>
      <c r="EF287" s="190">
        <v>167</v>
      </c>
      <c r="EG287" s="190">
        <v>159</v>
      </c>
      <c r="EH287" s="212">
        <v>154</v>
      </c>
      <c r="EI287" s="213"/>
      <c r="EJ287" s="211">
        <v>28</v>
      </c>
      <c r="EK287" s="190">
        <v>28</v>
      </c>
      <c r="EL287" s="190">
        <v>30</v>
      </c>
      <c r="EM287" s="190">
        <v>30</v>
      </c>
      <c r="EN287" s="190"/>
      <c r="EO287" s="190"/>
      <c r="EP287" s="190"/>
      <c r="EQ287" s="190"/>
      <c r="ER287" s="190"/>
      <c r="ES287" s="190"/>
      <c r="ET287" s="190">
        <v>35</v>
      </c>
      <c r="EU287" s="190">
        <v>45</v>
      </c>
      <c r="EV287" s="190">
        <v>38</v>
      </c>
      <c r="EW287" s="190">
        <v>36</v>
      </c>
      <c r="EX287" s="212">
        <v>33</v>
      </c>
      <c r="EY287" s="211"/>
      <c r="EZ287" s="75">
        <f t="shared" si="276"/>
        <v>-3.2771961766044605E-2</v>
      </c>
      <c r="FA287" s="89">
        <f t="shared" si="279"/>
        <v>-0.1</v>
      </c>
      <c r="FB287" s="212"/>
      <c r="FC287" s="213">
        <f t="shared" si="250"/>
        <v>8</v>
      </c>
      <c r="FD287" s="213">
        <f t="shared" si="251"/>
        <v>8</v>
      </c>
      <c r="FE287" s="213">
        <f t="shared" si="252"/>
        <v>10</v>
      </c>
      <c r="FF287" s="213">
        <f t="shared" si="253"/>
        <v>10</v>
      </c>
      <c r="FG287" s="213"/>
      <c r="FH287" s="213"/>
      <c r="FI287" s="213"/>
      <c r="FJ287" s="213"/>
      <c r="FK287" s="213"/>
      <c r="FL287" s="213"/>
      <c r="FM287" s="213">
        <f t="shared" si="254"/>
        <v>15</v>
      </c>
      <c r="FN287" s="213">
        <f t="shared" si="255"/>
        <v>25</v>
      </c>
      <c r="FO287" s="213">
        <f t="shared" si="256"/>
        <v>18</v>
      </c>
      <c r="FP287" s="213">
        <f t="shared" si="257"/>
        <v>16</v>
      </c>
      <c r="FQ287" s="213">
        <f t="shared" si="258"/>
        <v>13</v>
      </c>
      <c r="FR287" s="213"/>
      <c r="FS287" s="211">
        <v>110</v>
      </c>
      <c r="FT287" s="190">
        <v>115</v>
      </c>
      <c r="FU287" s="190">
        <v>110</v>
      </c>
      <c r="FV287" s="190">
        <v>110</v>
      </c>
      <c r="FW287" s="190"/>
      <c r="FX287" s="190"/>
      <c r="FY287" s="190"/>
      <c r="FZ287" s="190"/>
      <c r="GA287" s="190"/>
      <c r="GB287" s="190"/>
      <c r="GC287" s="190">
        <v>110</v>
      </c>
      <c r="GD287" s="190">
        <v>129</v>
      </c>
      <c r="GE287" s="190">
        <v>118</v>
      </c>
      <c r="GF287" s="190">
        <v>111</v>
      </c>
      <c r="GG287" s="212">
        <v>110</v>
      </c>
    </row>
    <row r="288" spans="2:189">
      <c r="B288" s="33">
        <v>43928</v>
      </c>
      <c r="C288" s="30" t="s">
        <v>51</v>
      </c>
      <c r="D288" s="30">
        <v>2020</v>
      </c>
      <c r="E288" s="30" t="str">
        <f t="shared" ref="E288" si="289">D288&amp;C288</f>
        <v>2020S15</v>
      </c>
      <c r="F288" s="30" t="str">
        <f t="shared" si="288"/>
        <v>42020</v>
      </c>
      <c r="G288" s="208" t="str">
        <f>VLOOKUP(Horizontal!$C288&amp;Horizontal!$B288&amp;Horizontal!G$11,Vertical!$E:$O,G$10,0)</f>
        <v>-1,17</v>
      </c>
      <c r="H288" s="207">
        <f>(VLOOKUP(Horizontal!$C288&amp;Horizontal!$B288&amp;Horizontal!H$11,Vertical!$E:$O,H$10,0))+0</f>
        <v>41.05</v>
      </c>
      <c r="I288" s="207">
        <f>(VLOOKUP(Horizontal!$C288&amp;Horizontal!$B288&amp;Horizontal!I$11,Vertical!$E:$O,I$10,0))+0</f>
        <v>45.04</v>
      </c>
      <c r="J288" s="207">
        <f>(VLOOKUP(Horizontal!$C288&amp;Horizontal!$B288&amp;Horizontal!J$11,Vertical!$E:$O,J$10,0))+0</f>
        <v>72.06</v>
      </c>
      <c r="K288" s="207">
        <f>(VLOOKUP(Horizontal!$C288&amp;Horizontal!$B288&amp;Horizontal!K$11,Vertical!$E:$O,K$10,0))+0</f>
        <v>95.22</v>
      </c>
      <c r="L288" s="207">
        <f>(VLOOKUP(Horizontal!$C288&amp;Horizontal!$B288&amp;Horizontal!L$11,Vertical!$E:$O,L$10,0))+0</f>
        <v>121.67</v>
      </c>
      <c r="M288" s="207">
        <f>(VLOOKUP(Horizontal!$C288&amp;Horizontal!$B288&amp;Horizontal!M$11,Vertical!$E:$O,M$10,0))+0</f>
        <v>166.03</v>
      </c>
      <c r="N288" s="207">
        <f>(VLOOKUP(Horizontal!$C288&amp;Horizontal!$B288&amp;Horizontal!N$11,Vertical!$E:$O,N$10,0))+0</f>
        <v>167.57</v>
      </c>
      <c r="O288" s="207">
        <f>(VLOOKUP(Horizontal!$C288&amp;Horizontal!$B288&amp;Horizontal!O$11,Vertical!$E:$O,O$10,0))+0</f>
        <v>158.94999999999999</v>
      </c>
      <c r="P288" s="209">
        <f>(VLOOKUP(Horizontal!$C288&amp;Horizontal!$B288&amp;Horizontal!P$11,Vertical!$E:$O,P$10,0))+0</f>
        <v>151.6</v>
      </c>
      <c r="Q288" s="210">
        <f>(VLOOKUP(Horizontal!$C288&amp;Horizontal!$B288&amp;Horizontal!Q$11,Vertical!$E:$O,Q$10,0))+0</f>
        <v>53</v>
      </c>
      <c r="R288" s="207">
        <f>(VLOOKUP(Horizontal!$C288&amp;Horizontal!$B288&amp;Horizontal!R$11,Vertical!$E:$O,R$10,0))+0</f>
        <v>54</v>
      </c>
      <c r="S288" s="207">
        <f>(VLOOKUP(Horizontal!$C288&amp;Horizontal!$B288&amp;Horizontal!S$11,Vertical!$E:$O,S$10,0))+0</f>
        <v>54</v>
      </c>
      <c r="T288" s="207">
        <f>(VLOOKUP(Horizontal!$C288&amp;Horizontal!$B288&amp;Horizontal!T$11,Vertical!$E:$O,T$10,0))+0</f>
        <v>49</v>
      </c>
      <c r="U288" s="207">
        <f>(VLOOKUP(Horizontal!$C288&amp;Horizontal!$B288&amp;Horizontal!U$11,Vertical!$E:$O,U$10,0))+0</f>
        <v>48</v>
      </c>
      <c r="V288" s="207">
        <f>(VLOOKUP(Horizontal!$C288&amp;Horizontal!$B288&amp;Horizontal!V$11,Vertical!$E:$O,V$10,0))+0</f>
        <v>47</v>
      </c>
      <c r="W288" s="207">
        <f>(VLOOKUP(Horizontal!$C288&amp;Horizontal!$B288&amp;Horizontal!W$11,Vertical!$E:$O,W$10,0))+0</f>
        <v>38</v>
      </c>
      <c r="X288" s="207">
        <f>(VLOOKUP(Horizontal!$C288&amp;Horizontal!$B288&amp;Horizontal!X$11,Vertical!$E:$O,X$10,0))+0</f>
        <v>28</v>
      </c>
      <c r="Y288" s="209">
        <f>(VLOOKUP(Horizontal!$C288&amp;Horizontal!$B288&amp;Horizontal!Y$11,Vertical!$E:$O,Y$10,0))+0</f>
        <v>22</v>
      </c>
      <c r="Z288" s="210">
        <f>(VLOOKUP(Horizontal!$C288&amp;Horizontal!$B288&amp;Horizontal!Z$11,Vertical!$E:$O,Z$10,0))+0</f>
        <v>70</v>
      </c>
      <c r="AA288" s="207">
        <f>(VLOOKUP(Horizontal!$C288&amp;Horizontal!$B288&amp;Horizontal!AA$11,Vertical!$E:$O,AA$10,0))+0</f>
        <v>85.71</v>
      </c>
      <c r="AB288" s="207">
        <f>(VLOOKUP(Horizontal!$C288&amp;Horizontal!$B288&amp;Horizontal!AB$11,Vertical!$E:$O,AB$10,0))+0</f>
        <v>6.06</v>
      </c>
      <c r="AC288" s="207">
        <f>(VLOOKUP(Horizontal!$C288&amp;Horizontal!$B288&amp;Horizontal!AC$11,Vertical!$E:$O,AC$10,0))+0</f>
        <v>6.06</v>
      </c>
      <c r="AD288" s="207">
        <f>(VLOOKUP(Horizontal!$C288&amp;Horizontal!$B288&amp;Horizontal!AD$11,Vertical!$E:$O,AD$10,0))+0</f>
        <v>21.62</v>
      </c>
      <c r="AE288" s="207">
        <f>(VLOOKUP(Horizontal!$C288&amp;Horizontal!$B288&amp;Horizontal!AE$11,Vertical!$E:$O,AE$10,0))+0</f>
        <v>81.08</v>
      </c>
      <c r="AF288" s="207">
        <f>(VLOOKUP(Horizontal!$C288&amp;Horizontal!$B288&amp;Horizontal!AF$11,Vertical!$E:$O,AF$10,0))+0</f>
        <v>57.14</v>
      </c>
      <c r="AG288" s="207">
        <f>(VLOOKUP(Horizontal!$C288&amp;Horizontal!$B288&amp;Horizontal!AG$11,Vertical!$E:$O,AG$10,0))+0</f>
        <v>34.15</v>
      </c>
      <c r="AH288" s="209">
        <f>(VLOOKUP(Horizontal!$C288&amp;Horizontal!$B288&amp;Horizontal!AH$11,Vertical!$E:$O,AH$10,0))+0</f>
        <v>39.47</v>
      </c>
      <c r="AI288" s="210">
        <f>(VLOOKUP(Horizontal!$C288&amp;Horizontal!$B288&amp;Horizontal!AI$11,Vertical!$E:$O,AI$10,0))+0</f>
        <v>17.5</v>
      </c>
      <c r="AJ288" s="207">
        <f>(VLOOKUP(Horizontal!$C288&amp;Horizontal!$B288&amp;Horizontal!AJ$11,Vertical!$E:$O,AJ$10,0))+0</f>
        <v>8.57</v>
      </c>
      <c r="AK288" s="207">
        <f>(VLOOKUP(Horizontal!$C288&amp;Horizontal!$B288&amp;Horizontal!AK$11,Vertical!$E:$O,AK$10,0))+0</f>
        <v>3.03</v>
      </c>
      <c r="AL288" s="207">
        <f>(VLOOKUP(Horizontal!$C288&amp;Horizontal!$B288&amp;Horizontal!AL$11,Vertical!$E:$O,AL$10,0))+0</f>
        <v>3.03</v>
      </c>
      <c r="AM288" s="207">
        <f>(VLOOKUP(Horizontal!$C288&amp;Horizontal!$B288&amp;Horizontal!AM$11,Vertical!$E:$O,AM$10,0))+0</f>
        <v>18.920000000000002</v>
      </c>
      <c r="AN288" s="207">
        <f>(VLOOKUP(Horizontal!$C288&amp;Horizontal!$B288&amp;Horizontal!AN$11,Vertical!$E:$O,AN$10,0))+0</f>
        <v>10.81</v>
      </c>
      <c r="AO288" s="207">
        <f>(VLOOKUP(Horizontal!$C288&amp;Horizontal!$B288&amp;Horizontal!AO$11,Vertical!$E:$O,AO$10,0))+0</f>
        <v>23.81</v>
      </c>
      <c r="AP288" s="207">
        <f>(VLOOKUP(Horizontal!$C288&amp;Horizontal!$B288&amp;Horizontal!AP$11,Vertical!$E:$O,AP$10,0))+0</f>
        <v>53.66</v>
      </c>
      <c r="AQ288" s="209">
        <f>(VLOOKUP(Horizontal!$C288&amp;Horizontal!$B288&amp;Horizontal!AQ$11,Vertical!$E:$O,AQ$10,0))+0</f>
        <v>47.37</v>
      </c>
      <c r="AR288" s="210">
        <f>(VLOOKUP(Horizontal!$C288&amp;Horizontal!$B288&amp;Horizontal!AR$11,Vertical!$E:$O,AR$10,0))+0</f>
        <v>12.5</v>
      </c>
      <c r="AS288" s="207">
        <f>(VLOOKUP(Horizontal!$C288&amp;Horizontal!$B288&amp;Horizontal!AS$11,Vertical!$E:$O,AS$10,0))+0</f>
        <v>5.71</v>
      </c>
      <c r="AT288" s="207">
        <f>(VLOOKUP(Horizontal!$C288&amp;Horizontal!$B288&amp;Horizontal!AT$11,Vertical!$E:$O,AT$10,0))+0</f>
        <v>90.91</v>
      </c>
      <c r="AU288" s="207">
        <f>(VLOOKUP(Horizontal!$C288&amp;Horizontal!$B288&amp;Horizontal!AU$11,Vertical!$E:$O,AU$10,0))+0</f>
        <v>90.91</v>
      </c>
      <c r="AV288" s="207">
        <f>(VLOOKUP(Horizontal!$C288&amp;Horizontal!$B288&amp;Horizontal!AV$11,Vertical!$E:$O,AV$10,0))+0</f>
        <v>59.46</v>
      </c>
      <c r="AW288" s="207">
        <f>(VLOOKUP(Horizontal!$C288&amp;Horizontal!$B288&amp;Horizontal!AW$11,Vertical!$E:$O,AW$10,0))+0</f>
        <v>8.11</v>
      </c>
      <c r="AX288" s="207">
        <f>(VLOOKUP(Horizontal!$C288&amp;Horizontal!$B288&amp;Horizontal!AX$11,Vertical!$E:$O,AX$10,0))+0</f>
        <v>19.05</v>
      </c>
      <c r="AY288" s="207">
        <f>(VLOOKUP(Horizontal!$C288&amp;Horizontal!$B288&amp;Horizontal!AY$11,Vertical!$E:$O,AY$10,0))+0</f>
        <v>12.2</v>
      </c>
      <c r="AZ288" s="209">
        <f>(VLOOKUP(Horizontal!$C288&amp;Horizontal!$B288&amp;Horizontal!AZ$11,Vertical!$E:$O,AZ$10,0))+0</f>
        <v>13.16</v>
      </c>
      <c r="BA288" s="208">
        <f>(VLOOKUP(Horizontal!$C288&amp;Horizontal!$B288&amp;Horizontal!BA$11,Vertical!$E:$O,BA$10,0))+0</f>
        <v>34.590000000000003</v>
      </c>
      <c r="BB288" s="210">
        <f>(VLOOKUP(Horizontal!$C288&amp;Horizontal!$B288&amp;Horizontal!BB$11,Vertical!$E:$O,BB$10,0))+0</f>
        <v>76.36</v>
      </c>
      <c r="BC288" s="207">
        <f>(VLOOKUP(Horizontal!$C288&amp;Horizontal!$B288&amp;Horizontal!BC$11,Vertical!$E:$O,BC$10,0))+0</f>
        <v>80.95</v>
      </c>
      <c r="BD288" s="207">
        <f>(VLOOKUP(Horizontal!$C288&amp;Horizontal!$B288&amp;Horizontal!BD$11,Vertical!$E:$O,BD$10,0))+0</f>
        <v>107.34</v>
      </c>
      <c r="BE288" s="207">
        <f>(VLOOKUP(Horizontal!$C288&amp;Horizontal!$B288&amp;Horizontal!BE$11,Vertical!$E:$O,BE$10,0))+0</f>
        <v>131.66</v>
      </c>
      <c r="BF288" s="207">
        <f>(VLOOKUP(Horizontal!$C288&amp;Horizontal!$B288&amp;Horizontal!BF$11,Vertical!$E:$O,BF$10,0))+0</f>
        <v>159.83000000000001</v>
      </c>
      <c r="BG288" s="207">
        <f>(VLOOKUP(Horizontal!$C288&amp;Horizontal!$B288&amp;Horizontal!BG$11,Vertical!$E:$O,BG$10,0))+0</f>
        <v>207.58</v>
      </c>
      <c r="BH288" s="207">
        <f>(VLOOKUP(Horizontal!$C288&amp;Horizontal!$B288&amp;Horizontal!BH$11,Vertical!$E:$O,BH$10,0))+0</f>
        <v>204.19</v>
      </c>
      <c r="BI288" s="207">
        <f>(VLOOKUP(Horizontal!$C288&amp;Horizontal!$B288&amp;Horizontal!BI$11,Vertical!$E:$O,BI$10,0))+0</f>
        <v>194.15</v>
      </c>
      <c r="BJ288" s="209">
        <f>(VLOOKUP(Horizontal!$C288&amp;Horizontal!$B288&amp;Horizontal!BJ$11,Vertical!$E:$O,BJ$10,0))+0</f>
        <v>185.12</v>
      </c>
      <c r="BK288" s="210">
        <f>(VLOOKUP(Horizontal!$C288&amp;Horizontal!$B288&amp;Horizontal!BK$11,Vertical!$E:$O,BK$10,0))+0</f>
        <v>54</v>
      </c>
      <c r="BL288" s="207">
        <f>(VLOOKUP(Horizontal!$C288&amp;Horizontal!$B288&amp;Horizontal!BL$11,Vertical!$E:$O,BL$10,0))+0</f>
        <v>49</v>
      </c>
      <c r="BM288" s="207">
        <f>(VLOOKUP(Horizontal!$C288&amp;Horizontal!$B288&amp;Horizontal!BM$11,Vertical!$E:$O,BM$10,0))+0</f>
        <v>46</v>
      </c>
      <c r="BN288" s="207">
        <f>(VLOOKUP(Horizontal!$C288&amp;Horizontal!$B288&amp;Horizontal!BN$11,Vertical!$E:$O,BN$10,0))+0</f>
        <v>45</v>
      </c>
      <c r="BO288" s="207">
        <f>(VLOOKUP(Horizontal!$C288&amp;Horizontal!$B288&amp;Horizontal!BO$11,Vertical!$E:$O,BO$10,0))+0</f>
        <v>45</v>
      </c>
      <c r="BP288" s="207">
        <f>(VLOOKUP(Horizontal!$C288&amp;Horizontal!$B288&amp;Horizontal!BP$11,Vertical!$E:$O,BP$10,0))+0</f>
        <v>41</v>
      </c>
      <c r="BQ288" s="207">
        <f>(VLOOKUP(Horizontal!$C288&amp;Horizontal!$B288&amp;Horizontal!BQ$11,Vertical!$E:$O,BQ$10,0))+0</f>
        <v>37</v>
      </c>
      <c r="BR288" s="207">
        <f>(VLOOKUP(Horizontal!$C288&amp;Horizontal!$B288&amp;Horizontal!BR$11,Vertical!$E:$O,BR$10,0))+0</f>
        <v>31</v>
      </c>
      <c r="BS288" s="209">
        <f>(VLOOKUP(Horizontal!$C288&amp;Horizontal!$B288&amp;Horizontal!BS$11,Vertical!$E:$O,BS$10,0))+0</f>
        <v>26</v>
      </c>
      <c r="BT288" s="210">
        <f>(VLOOKUP(Horizontal!$C288&amp;Horizontal!$B288&amp;Horizontal!BT$11,Vertical!$E:$O,BT$10,0))+0</f>
        <v>53.13</v>
      </c>
      <c r="BU288" s="207">
        <f>(VLOOKUP(Horizontal!$C288&amp;Horizontal!$B288&amp;Horizontal!BU$11,Vertical!$E:$O,BU$10,0))+0</f>
        <v>64.709999999999994</v>
      </c>
      <c r="BV288" s="207">
        <f>(VLOOKUP(Horizontal!$C288&amp;Horizontal!$B288&amp;Horizontal!BV$11,Vertical!$E:$O,BV$10,0))+0</f>
        <v>24.24</v>
      </c>
      <c r="BW288" s="207">
        <f>(VLOOKUP(Horizontal!$C288&amp;Horizontal!$B288&amp;Horizontal!BW$11,Vertical!$E:$O,BW$10,0))+0</f>
        <v>24.24</v>
      </c>
      <c r="BX288" s="207">
        <f>(VLOOKUP(Horizontal!$C288&amp;Horizontal!$B288&amp;Horizontal!BX$11,Vertical!$E:$O,BX$10,0))+0</f>
        <v>34.380000000000003</v>
      </c>
      <c r="BY288" s="207">
        <f>(VLOOKUP(Horizontal!$C288&amp;Horizontal!$B288&amp;Horizontal!BY$11,Vertical!$E:$O,BY$10,0))+0</f>
        <v>68.569999999999993</v>
      </c>
      <c r="BZ288" s="207">
        <f>(VLOOKUP(Horizontal!$C288&amp;Horizontal!$B288&amp;Horizontal!BZ$11,Vertical!$E:$O,BZ$10,0))+0</f>
        <v>56.76</v>
      </c>
      <c r="CA288" s="207">
        <f>(VLOOKUP(Horizontal!$C288&amp;Horizontal!$B288&amp;Horizontal!CA$11,Vertical!$E:$O,CA$10,0))+0</f>
        <v>41.67</v>
      </c>
      <c r="CB288" s="209">
        <f>(VLOOKUP(Horizontal!$C288&amp;Horizontal!$B288&amp;Horizontal!CB$11,Vertical!$E:$O,CB$10,0))+0</f>
        <v>48.48</v>
      </c>
      <c r="CC288" s="210">
        <f>(VLOOKUP(Horizontal!$C288&amp;Horizontal!$B288&amp;Horizontal!CC$11,Vertical!$E:$O,CC$10,0))+0</f>
        <v>15.63</v>
      </c>
      <c r="CD288" s="207">
        <f>(VLOOKUP(Horizontal!$C288&amp;Horizontal!$B288&amp;Horizontal!CD$11,Vertical!$E:$O,CD$10,0))+0</f>
        <v>2.94</v>
      </c>
      <c r="CE288" s="207">
        <f>(VLOOKUP(Horizontal!$C288&amp;Horizontal!$B288&amp;Horizontal!CE$11,Vertical!$E:$O,CE$10,0))+0</f>
        <v>6.06</v>
      </c>
      <c r="CF288" s="207">
        <f>(VLOOKUP(Horizontal!$C288&amp;Horizontal!$B288&amp;Horizontal!CF$11,Vertical!$E:$O,CF$10,0))+0</f>
        <v>6.06</v>
      </c>
      <c r="CG288" s="207">
        <f>(VLOOKUP(Horizontal!$C288&amp;Horizontal!$B288&amp;Horizontal!CG$11,Vertical!$E:$O,CG$10,0))+0</f>
        <v>15.63</v>
      </c>
      <c r="CH288" s="207">
        <f>(VLOOKUP(Horizontal!$C288&amp;Horizontal!$B288&amp;Horizontal!CH$11,Vertical!$E:$O,CH$10,0))+0</f>
        <v>14.29</v>
      </c>
      <c r="CI288" s="207">
        <f>(VLOOKUP(Horizontal!$C288&amp;Horizontal!$B288&amp;Horizontal!CI$11,Vertical!$E:$O,CI$10,0))+0</f>
        <v>18.920000000000002</v>
      </c>
      <c r="CJ288" s="207">
        <f>(VLOOKUP(Horizontal!$C288&amp;Horizontal!$B288&amp;Horizontal!CJ$11,Vertical!$E:$O,CJ$10,0))+0</f>
        <v>30.56</v>
      </c>
      <c r="CK288" s="209">
        <f>(VLOOKUP(Horizontal!$C288&amp;Horizontal!$B288&amp;Horizontal!CK$11,Vertical!$E:$O,CK$10,0))+0</f>
        <v>27.27</v>
      </c>
      <c r="CL288" s="210">
        <f>(VLOOKUP(Horizontal!$C288&amp;Horizontal!$B288&amp;Horizontal!CL$11,Vertical!$E:$O,CL$10,0))+0</f>
        <v>31.25</v>
      </c>
      <c r="CM288" s="207">
        <f>(VLOOKUP(Horizontal!$C288&amp;Horizontal!$B288&amp;Horizontal!CM$11,Vertical!$E:$O,CM$10,0))+0</f>
        <v>32.35</v>
      </c>
      <c r="CN288" s="207">
        <f>(VLOOKUP(Horizontal!$C288&amp;Horizontal!$B288&amp;Horizontal!CN$11,Vertical!$E:$O,CN$10,0))+0</f>
        <v>69.7</v>
      </c>
      <c r="CO288" s="207">
        <f>(VLOOKUP(Horizontal!$C288&amp;Horizontal!$B288&amp;Horizontal!CO$11,Vertical!$E:$O,CO$10,0))+0</f>
        <v>69.7</v>
      </c>
      <c r="CP288" s="207">
        <f>(VLOOKUP(Horizontal!$C288&amp;Horizontal!$B288&amp;Horizontal!CP$11,Vertical!$E:$O,CP$10,0))+0</f>
        <v>50</v>
      </c>
      <c r="CQ288" s="207">
        <f>(VLOOKUP(Horizontal!$C288&amp;Horizontal!$B288&amp;Horizontal!CQ$11,Vertical!$E:$O,CQ$10,0))+0</f>
        <v>17.14</v>
      </c>
      <c r="CR288" s="207">
        <f>(VLOOKUP(Horizontal!$C288&amp;Horizontal!$B288&amp;Horizontal!CR$11,Vertical!$E:$O,CR$10,0))+0</f>
        <v>24.32</v>
      </c>
      <c r="CS288" s="207">
        <f>(VLOOKUP(Horizontal!$C288&amp;Horizontal!$B288&amp;Horizontal!CS$11,Vertical!$E:$O,CS$10,0))+0</f>
        <v>27.78</v>
      </c>
      <c r="CT288" s="207">
        <f>(VLOOKUP(Horizontal!$C288&amp;Horizontal!$B288&amp;Horizontal!CT$11,Vertical!$E:$O,CT$10,0))+0</f>
        <v>24.24</v>
      </c>
      <c r="CU288" s="150"/>
      <c r="CV288" s="211">
        <f t="shared" si="264"/>
        <v>35.31</v>
      </c>
      <c r="CW288" s="190">
        <f t="shared" si="265"/>
        <v>35.910000000000004</v>
      </c>
      <c r="CX288" s="190">
        <f t="shared" si="266"/>
        <v>35.28</v>
      </c>
      <c r="CY288" s="190">
        <f t="shared" si="267"/>
        <v>36.44</v>
      </c>
      <c r="CZ288" s="190">
        <f t="shared" si="268"/>
        <v>38.160000000000011</v>
      </c>
      <c r="DA288" s="190">
        <f t="shared" si="269"/>
        <v>41.550000000000011</v>
      </c>
      <c r="DB288" s="190">
        <f t="shared" si="270"/>
        <v>36.620000000000005</v>
      </c>
      <c r="DC288" s="190">
        <f t="shared" si="271"/>
        <v>35.200000000000017</v>
      </c>
      <c r="DD288" s="212">
        <f t="shared" si="272"/>
        <v>33.52000000000001</v>
      </c>
      <c r="DE288" s="9">
        <v>170</v>
      </c>
      <c r="DF288" s="212">
        <f t="shared" si="273"/>
        <v>167.40721040189135</v>
      </c>
      <c r="DG288" s="264">
        <v>93</v>
      </c>
      <c r="DH288" s="265">
        <v>14.000000000000002</v>
      </c>
      <c r="DI288" s="265">
        <v>128</v>
      </c>
      <c r="DJ288" s="266">
        <v>113.99999999999999</v>
      </c>
      <c r="DK288" s="190">
        <v>0.08</v>
      </c>
      <c r="DL288" s="190">
        <v>0.08</v>
      </c>
      <c r="DM288" s="190">
        <v>0</v>
      </c>
      <c r="DN288" s="212">
        <v>0</v>
      </c>
      <c r="DO288" s="190">
        <v>39.68</v>
      </c>
      <c r="DP288" s="190">
        <v>39.68</v>
      </c>
      <c r="DQ288" s="190">
        <v>39.68</v>
      </c>
      <c r="DR288" s="212">
        <v>39.68</v>
      </c>
      <c r="DS288" s="150"/>
      <c r="DT288" s="190">
        <v>82</v>
      </c>
      <c r="DU288" s="190">
        <v>40</v>
      </c>
      <c r="DV288" s="190">
        <v>45</v>
      </c>
      <c r="DW288" s="190">
        <v>75</v>
      </c>
      <c r="DX288" s="190"/>
      <c r="DY288" s="190"/>
      <c r="DZ288" s="190"/>
      <c r="EA288" s="190"/>
      <c r="EB288" s="190"/>
      <c r="EC288" s="190"/>
      <c r="ED288" s="190">
        <v>123</v>
      </c>
      <c r="EE288" s="190">
        <v>168</v>
      </c>
      <c r="EF288" s="190">
        <v>164</v>
      </c>
      <c r="EG288" s="190">
        <v>157</v>
      </c>
      <c r="EH288" s="212">
        <v>153</v>
      </c>
      <c r="EI288" s="213"/>
      <c r="EJ288" s="211">
        <v>40</v>
      </c>
      <c r="EK288" s="190">
        <v>40</v>
      </c>
      <c r="EL288" s="190">
        <v>35</v>
      </c>
      <c r="EM288" s="190">
        <v>35</v>
      </c>
      <c r="EN288" s="190"/>
      <c r="EO288" s="190"/>
      <c r="EP288" s="190"/>
      <c r="EQ288" s="190"/>
      <c r="ER288" s="190"/>
      <c r="ES288" s="190"/>
      <c r="ET288" s="190">
        <v>37</v>
      </c>
      <c r="EU288" s="190">
        <v>40</v>
      </c>
      <c r="EV288" s="190">
        <v>40</v>
      </c>
      <c r="EW288" s="190">
        <v>34</v>
      </c>
      <c r="EX288" s="212">
        <v>33</v>
      </c>
      <c r="EY288" s="211"/>
      <c r="EZ288" s="75">
        <f t="shared" si="276"/>
        <v>-1.4067572441986292E-2</v>
      </c>
      <c r="FA288" s="89">
        <f t="shared" si="279"/>
        <v>-0.1</v>
      </c>
      <c r="FB288" s="212"/>
      <c r="FC288" s="213">
        <v>20</v>
      </c>
      <c r="FD288" s="213">
        <v>20</v>
      </c>
      <c r="FE288" s="213">
        <v>15</v>
      </c>
      <c r="FF288" s="213">
        <v>15</v>
      </c>
      <c r="FG288" s="213"/>
      <c r="FH288" s="213"/>
      <c r="FI288" s="213"/>
      <c r="FJ288" s="213"/>
      <c r="FK288" s="213"/>
      <c r="FL288" s="213"/>
      <c r="FM288" s="213">
        <v>17</v>
      </c>
      <c r="FN288" s="213">
        <v>20</v>
      </c>
      <c r="FO288" s="213">
        <v>20</v>
      </c>
      <c r="FP288" s="213">
        <v>14</v>
      </c>
      <c r="FQ288" s="213">
        <v>13</v>
      </c>
      <c r="FR288" s="213"/>
      <c r="FS288" s="211">
        <v>130</v>
      </c>
      <c r="FT288" s="190">
        <v>120</v>
      </c>
      <c r="FU288" s="190">
        <v>115</v>
      </c>
      <c r="FV288" s="190">
        <v>110</v>
      </c>
      <c r="FW288" s="190"/>
      <c r="FX288" s="190"/>
      <c r="FY288" s="190"/>
      <c r="FZ288" s="190"/>
      <c r="GA288" s="190"/>
      <c r="GB288" s="190"/>
      <c r="GC288" s="190">
        <v>110</v>
      </c>
      <c r="GD288" s="190">
        <v>124</v>
      </c>
      <c r="GE288" s="190">
        <v>121</v>
      </c>
      <c r="GF288" s="190">
        <v>113</v>
      </c>
      <c r="GG288" s="212">
        <v>111</v>
      </c>
    </row>
    <row r="289" spans="2:189">
      <c r="B289" s="33">
        <v>43935</v>
      </c>
      <c r="C289" s="30" t="s">
        <v>50</v>
      </c>
      <c r="D289" s="30">
        <v>2020</v>
      </c>
      <c r="E289" s="30" t="str">
        <f t="shared" ref="E289" si="290">D289&amp;C289</f>
        <v>2020S16</v>
      </c>
      <c r="F289" s="30" t="str">
        <f t="shared" si="288"/>
        <v>42020</v>
      </c>
      <c r="G289" s="208" t="str">
        <f>VLOOKUP(Horizontal!$C289&amp;Horizontal!$B289&amp;Horizontal!G$11,Vertical!$E:$O,G$10,0)</f>
        <v>-0,25</v>
      </c>
      <c r="H289" s="207">
        <f>(VLOOKUP(Horizontal!$C289&amp;Horizontal!$B289&amp;Horizontal!H$11,Vertical!$E:$O,H$10,0))+0</f>
        <v>40.65</v>
      </c>
      <c r="I289" s="207">
        <f>(VLOOKUP(Horizontal!$C289&amp;Horizontal!$B289&amp;Horizontal!I$11,Vertical!$E:$O,I$10,0))+0</f>
        <v>44.02</v>
      </c>
      <c r="J289" s="207">
        <f>(VLOOKUP(Horizontal!$C289&amp;Horizontal!$B289&amp;Horizontal!J$11,Vertical!$E:$O,J$10,0))+0</f>
        <v>69.489999999999995</v>
      </c>
      <c r="K289" s="207">
        <f>(VLOOKUP(Horizontal!$C289&amp;Horizontal!$B289&amp;Horizontal!K$11,Vertical!$E:$O,K$10,0))+0</f>
        <v>90.41</v>
      </c>
      <c r="L289" s="207">
        <f>(VLOOKUP(Horizontal!$C289&amp;Horizontal!$B289&amp;Horizontal!L$11,Vertical!$E:$O,L$10,0))+0</f>
        <v>117.44</v>
      </c>
      <c r="M289" s="207">
        <f>(VLOOKUP(Horizontal!$C289&amp;Horizontal!$B289&amp;Horizontal!M$11,Vertical!$E:$O,M$10,0))+0</f>
        <v>162.65</v>
      </c>
      <c r="N289" s="207">
        <f>(VLOOKUP(Horizontal!$C289&amp;Horizontal!$B289&amp;Horizontal!N$11,Vertical!$E:$O,N$10,0))+0</f>
        <v>166.15</v>
      </c>
      <c r="O289" s="207">
        <f>(VLOOKUP(Horizontal!$C289&amp;Horizontal!$B289&amp;Horizontal!O$11,Vertical!$E:$O,O$10,0))+0</f>
        <v>158.71</v>
      </c>
      <c r="P289" s="209">
        <f>(VLOOKUP(Horizontal!$C289&amp;Horizontal!$B289&amp;Horizontal!P$11,Vertical!$E:$O,P$10,0))+0</f>
        <v>151.69999999999999</v>
      </c>
      <c r="Q289" s="210">
        <f>(VLOOKUP(Horizontal!$C289&amp;Horizontal!$B289&amp;Horizontal!Q$11,Vertical!$E:$O,Q$10,0))+0</f>
        <v>53</v>
      </c>
      <c r="R289" s="207">
        <f>(VLOOKUP(Horizontal!$C289&amp;Horizontal!$B289&amp;Horizontal!R$11,Vertical!$E:$O,R$10,0))+0</f>
        <v>54</v>
      </c>
      <c r="S289" s="207">
        <f>(VLOOKUP(Horizontal!$C289&amp;Horizontal!$B289&amp;Horizontal!S$11,Vertical!$E:$O,S$10,0))+0</f>
        <v>53</v>
      </c>
      <c r="T289" s="207">
        <f>(VLOOKUP(Horizontal!$C289&amp;Horizontal!$B289&amp;Horizontal!T$11,Vertical!$E:$O,T$10,0))+0</f>
        <v>49</v>
      </c>
      <c r="U289" s="207">
        <f>(VLOOKUP(Horizontal!$C289&amp;Horizontal!$B289&amp;Horizontal!U$11,Vertical!$E:$O,U$10,0))+0</f>
        <v>44</v>
      </c>
      <c r="V289" s="207">
        <f>(VLOOKUP(Horizontal!$C289&amp;Horizontal!$B289&amp;Horizontal!V$11,Vertical!$E:$O,V$10,0))+0</f>
        <v>46</v>
      </c>
      <c r="W289" s="207">
        <f>(VLOOKUP(Horizontal!$C289&amp;Horizontal!$B289&amp;Horizontal!W$11,Vertical!$E:$O,W$10,0))+0</f>
        <v>34</v>
      </c>
      <c r="X289" s="207">
        <f>(VLOOKUP(Horizontal!$C289&amp;Horizontal!$B289&amp;Horizontal!X$11,Vertical!$E:$O,X$10,0))+0</f>
        <v>28</v>
      </c>
      <c r="Y289" s="209">
        <f>(VLOOKUP(Horizontal!$C289&amp;Horizontal!$B289&amp;Horizontal!Y$11,Vertical!$E:$O,Y$10,0))+0</f>
        <v>23</v>
      </c>
      <c r="Z289" s="210">
        <f>(VLOOKUP(Horizontal!$C289&amp;Horizontal!$B289&amp;Horizontal!Z$11,Vertical!$E:$O,Z$10,0))+0</f>
        <v>48.84</v>
      </c>
      <c r="AA289" s="207">
        <f>(VLOOKUP(Horizontal!$C289&amp;Horizontal!$B289&amp;Horizontal!AA$11,Vertical!$E:$O,AA$10,0))+0</f>
        <v>67.5</v>
      </c>
      <c r="AB289" s="207">
        <f>(VLOOKUP(Horizontal!$C289&amp;Horizontal!$B289&amp;Horizontal!AB$11,Vertical!$E:$O,AB$10,0))+0</f>
        <v>78.95</v>
      </c>
      <c r="AC289" s="207">
        <f>(VLOOKUP(Horizontal!$C289&amp;Horizontal!$B289&amp;Horizontal!AC$11,Vertical!$E:$O,AC$10,0))+0</f>
        <v>75.61</v>
      </c>
      <c r="AD289" s="207">
        <f>(VLOOKUP(Horizontal!$C289&amp;Horizontal!$B289&amp;Horizontal!AD$11,Vertical!$E:$O,AD$10,0))+0</f>
        <v>78.05</v>
      </c>
      <c r="AE289" s="207">
        <f>(VLOOKUP(Horizontal!$C289&amp;Horizontal!$B289&amp;Horizontal!AE$11,Vertical!$E:$O,AE$10,0))+0</f>
        <v>81.819999999999993</v>
      </c>
      <c r="AF289" s="207">
        <f>(VLOOKUP(Horizontal!$C289&amp;Horizontal!$B289&amp;Horizontal!AF$11,Vertical!$E:$O,AF$10,0))+0</f>
        <v>55.81</v>
      </c>
      <c r="AG289" s="207">
        <f>(VLOOKUP(Horizontal!$C289&amp;Horizontal!$B289&amp;Horizontal!AG$11,Vertical!$E:$O,AG$10,0))+0</f>
        <v>41.46</v>
      </c>
      <c r="AH289" s="209">
        <f>(VLOOKUP(Horizontal!$C289&amp;Horizontal!$B289&amp;Horizontal!AH$11,Vertical!$E:$O,AH$10,0))+0</f>
        <v>35</v>
      </c>
      <c r="AI289" s="210">
        <f>(VLOOKUP(Horizontal!$C289&amp;Horizontal!$B289&amp;Horizontal!AI$11,Vertical!$E:$O,AI$10,0))+0</f>
        <v>41.86</v>
      </c>
      <c r="AJ289" s="207">
        <f>(VLOOKUP(Horizontal!$C289&amp;Horizontal!$B289&amp;Horizontal!AJ$11,Vertical!$E:$O,AJ$10,0))+0</f>
        <v>22.5</v>
      </c>
      <c r="AK289" s="207">
        <f>(VLOOKUP(Horizontal!$C289&amp;Horizontal!$B289&amp;Horizontal!AK$11,Vertical!$E:$O,AK$10,0))+0</f>
        <v>7.89</v>
      </c>
      <c r="AL289" s="207">
        <f>(VLOOKUP(Horizontal!$C289&amp;Horizontal!$B289&amp;Horizontal!AL$11,Vertical!$E:$O,AL$10,0))+0</f>
        <v>12.2</v>
      </c>
      <c r="AM289" s="207">
        <f>(VLOOKUP(Horizontal!$C289&amp;Horizontal!$B289&amp;Horizontal!AM$11,Vertical!$E:$O,AM$10,0))+0</f>
        <v>12.2</v>
      </c>
      <c r="AN289" s="207">
        <f>(VLOOKUP(Horizontal!$C289&amp;Horizontal!$B289&amp;Horizontal!AN$11,Vertical!$E:$O,AN$10,0))+0</f>
        <v>13.64</v>
      </c>
      <c r="AO289" s="207">
        <f>(VLOOKUP(Horizontal!$C289&amp;Horizontal!$B289&amp;Horizontal!AO$11,Vertical!$E:$O,AO$10,0))+0</f>
        <v>34.880000000000003</v>
      </c>
      <c r="AP289" s="207">
        <f>(VLOOKUP(Horizontal!$C289&amp;Horizontal!$B289&amp;Horizontal!AP$11,Vertical!$E:$O,AP$10,0))+0</f>
        <v>48.78</v>
      </c>
      <c r="AQ289" s="209">
        <f>(VLOOKUP(Horizontal!$C289&amp;Horizontal!$B289&amp;Horizontal!AQ$11,Vertical!$E:$O,AQ$10,0))+0</f>
        <v>47.5</v>
      </c>
      <c r="AR289" s="210">
        <f>(VLOOKUP(Horizontal!$C289&amp;Horizontal!$B289&amp;Horizontal!AR$11,Vertical!$E:$O,AR$10,0))+0</f>
        <v>9.3000000000000007</v>
      </c>
      <c r="AS289" s="207">
        <f>(VLOOKUP(Horizontal!$C289&amp;Horizontal!$B289&amp;Horizontal!AS$11,Vertical!$E:$O,AS$10,0))+0</f>
        <v>10</v>
      </c>
      <c r="AT289" s="207">
        <f>(VLOOKUP(Horizontal!$C289&amp;Horizontal!$B289&amp;Horizontal!AT$11,Vertical!$E:$O,AT$10,0))+0</f>
        <v>13.16</v>
      </c>
      <c r="AU289" s="207">
        <f>(VLOOKUP(Horizontal!$C289&amp;Horizontal!$B289&amp;Horizontal!AU$11,Vertical!$E:$O,AU$10,0))+0</f>
        <v>12.2</v>
      </c>
      <c r="AV289" s="207">
        <f>(VLOOKUP(Horizontal!$C289&amp;Horizontal!$B289&amp;Horizontal!AV$11,Vertical!$E:$O,AV$10,0))+0</f>
        <v>9.76</v>
      </c>
      <c r="AW289" s="207">
        <f>(VLOOKUP(Horizontal!$C289&amp;Horizontal!$B289&amp;Horizontal!AW$11,Vertical!$E:$O,AW$10,0))+0</f>
        <v>4.55</v>
      </c>
      <c r="AX289" s="207">
        <f>(VLOOKUP(Horizontal!$C289&amp;Horizontal!$B289&amp;Horizontal!AX$11,Vertical!$E:$O,AX$10,0))+0</f>
        <v>9.3000000000000007</v>
      </c>
      <c r="AY289" s="207">
        <f>(VLOOKUP(Horizontal!$C289&amp;Horizontal!$B289&amp;Horizontal!AY$11,Vertical!$E:$O,AY$10,0))+0</f>
        <v>9.76</v>
      </c>
      <c r="AZ289" s="209">
        <f>(VLOOKUP(Horizontal!$C289&amp;Horizontal!$B289&amp;Horizontal!AZ$11,Vertical!$E:$O,AZ$10,0))+0</f>
        <v>17.5</v>
      </c>
      <c r="BA289" s="208">
        <f>(VLOOKUP(Horizontal!$C289&amp;Horizontal!$B289&amp;Horizontal!BA$11,Vertical!$E:$O,BA$10,0))+0</f>
        <v>35.020000000000003</v>
      </c>
      <c r="BB289" s="210">
        <f>(VLOOKUP(Horizontal!$C289&amp;Horizontal!$B289&amp;Horizontal!BB$11,Vertical!$E:$O,BB$10,0))+0</f>
        <v>75.87</v>
      </c>
      <c r="BC289" s="207">
        <f>(VLOOKUP(Horizontal!$C289&amp;Horizontal!$B289&amp;Horizontal!BC$11,Vertical!$E:$O,BC$10,0))+0</f>
        <v>79.680000000000007</v>
      </c>
      <c r="BD289" s="207">
        <f>(VLOOKUP(Horizontal!$C289&amp;Horizontal!$B289&amp;Horizontal!BD$11,Vertical!$E:$O,BD$10,0))+0</f>
        <v>105.43</v>
      </c>
      <c r="BE289" s="207">
        <f>(VLOOKUP(Horizontal!$C289&amp;Horizontal!$B289&amp;Horizontal!BE$11,Vertical!$E:$O,BE$10,0))+0</f>
        <v>127.39</v>
      </c>
      <c r="BF289" s="207">
        <f>(VLOOKUP(Horizontal!$C289&amp;Horizontal!$B289&amp;Horizontal!BF$11,Vertical!$E:$O,BF$10,0))+0</f>
        <v>155.57</v>
      </c>
      <c r="BG289" s="207">
        <f>(VLOOKUP(Horizontal!$C289&amp;Horizontal!$B289&amp;Horizontal!BG$11,Vertical!$E:$O,BG$10,0))+0</f>
        <v>204.25</v>
      </c>
      <c r="BH289" s="207">
        <f>(VLOOKUP(Horizontal!$C289&amp;Horizontal!$B289&amp;Horizontal!BH$11,Vertical!$E:$O,BH$10,0))+0</f>
        <v>202.59</v>
      </c>
      <c r="BI289" s="207">
        <f>(VLOOKUP(Horizontal!$C289&amp;Horizontal!$B289&amp;Horizontal!BI$11,Vertical!$E:$O,BI$10,0))+0</f>
        <v>193.53</v>
      </c>
      <c r="BJ289" s="209">
        <f>(VLOOKUP(Horizontal!$C289&amp;Horizontal!$B289&amp;Horizontal!BJ$11,Vertical!$E:$O,BJ$10,0))+0</f>
        <v>185.58</v>
      </c>
      <c r="BK289" s="210">
        <f>(VLOOKUP(Horizontal!$C289&amp;Horizontal!$B289&amp;Horizontal!BK$11,Vertical!$E:$O,BK$10,0))+0</f>
        <v>55</v>
      </c>
      <c r="BL289" s="207">
        <f>(VLOOKUP(Horizontal!$C289&amp;Horizontal!$B289&amp;Horizontal!BL$11,Vertical!$E:$O,BL$10,0))+0</f>
        <v>51</v>
      </c>
      <c r="BM289" s="207">
        <f>(VLOOKUP(Horizontal!$C289&amp;Horizontal!$B289&amp;Horizontal!BM$11,Vertical!$E:$O,BM$10,0))+0</f>
        <v>45</v>
      </c>
      <c r="BN289" s="207">
        <f>(VLOOKUP(Horizontal!$C289&amp;Horizontal!$B289&amp;Horizontal!BN$11,Vertical!$E:$O,BN$10,0))+0</f>
        <v>43</v>
      </c>
      <c r="BO289" s="207">
        <f>(VLOOKUP(Horizontal!$C289&amp;Horizontal!$B289&amp;Horizontal!BO$11,Vertical!$E:$O,BO$10,0))+0</f>
        <v>41</v>
      </c>
      <c r="BP289" s="207">
        <f>(VLOOKUP(Horizontal!$C289&amp;Horizontal!$B289&amp;Horizontal!BP$11,Vertical!$E:$O,BP$10,0))+0</f>
        <v>41</v>
      </c>
      <c r="BQ289" s="207">
        <f>(VLOOKUP(Horizontal!$C289&amp;Horizontal!$B289&amp;Horizontal!BQ$11,Vertical!$E:$O,BQ$10,0))+0</f>
        <v>32</v>
      </c>
      <c r="BR289" s="207">
        <f>(VLOOKUP(Horizontal!$C289&amp;Horizontal!$B289&amp;Horizontal!BR$11,Vertical!$E:$O,BR$10,0))+0</f>
        <v>28</v>
      </c>
      <c r="BS289" s="209">
        <f>(VLOOKUP(Horizontal!$C289&amp;Horizontal!$B289&amp;Horizontal!BS$11,Vertical!$E:$O,BS$10,0))+0</f>
        <v>23</v>
      </c>
      <c r="BT289" s="210">
        <f>(VLOOKUP(Horizontal!$C289&amp;Horizontal!$B289&amp;Horizontal!BT$11,Vertical!$E:$O,BT$10,0))+0</f>
        <v>50</v>
      </c>
      <c r="BU289" s="207">
        <f>(VLOOKUP(Horizontal!$C289&amp;Horizontal!$B289&amp;Horizontal!BU$11,Vertical!$E:$O,BU$10,0))+0</f>
        <v>58.33</v>
      </c>
      <c r="BV289" s="207">
        <f>(VLOOKUP(Horizontal!$C289&amp;Horizontal!$B289&amp;Horizontal!BV$11,Vertical!$E:$O,BV$10,0))+0</f>
        <v>75.760000000000005</v>
      </c>
      <c r="BW289" s="207">
        <f>(VLOOKUP(Horizontal!$C289&amp;Horizontal!$B289&amp;Horizontal!BW$11,Vertical!$E:$O,BW$10,0))+0</f>
        <v>58.06</v>
      </c>
      <c r="BX289" s="207">
        <f>(VLOOKUP(Horizontal!$C289&amp;Horizontal!$B289&amp;Horizontal!BX$11,Vertical!$E:$O,BX$10,0))+0</f>
        <v>78.790000000000006</v>
      </c>
      <c r="BY289" s="207">
        <f>(VLOOKUP(Horizontal!$C289&amp;Horizontal!$B289&amp;Horizontal!BY$11,Vertical!$E:$O,BY$10,0))+0</f>
        <v>77.14</v>
      </c>
      <c r="BZ289" s="207">
        <f>(VLOOKUP(Horizontal!$C289&amp;Horizontal!$B289&amp;Horizontal!BZ$11,Vertical!$E:$O,BZ$10,0))+0</f>
        <v>54.05</v>
      </c>
      <c r="CA289" s="207">
        <f>(VLOOKUP(Horizontal!$C289&amp;Horizontal!$B289&amp;Horizontal!CA$11,Vertical!$E:$O,CA$10,0))+0</f>
        <v>45.71</v>
      </c>
      <c r="CB289" s="209">
        <f>(VLOOKUP(Horizontal!$C289&amp;Horizontal!$B289&amp;Horizontal!CB$11,Vertical!$E:$O,CB$10,0))+0</f>
        <v>35.29</v>
      </c>
      <c r="CC289" s="210">
        <f>(VLOOKUP(Horizontal!$C289&amp;Horizontal!$B289&amp;Horizontal!CC$11,Vertical!$E:$O,CC$10,0))+0</f>
        <v>33.33</v>
      </c>
      <c r="CD289" s="207">
        <f>(VLOOKUP(Horizontal!$C289&amp;Horizontal!$B289&amp;Horizontal!CD$11,Vertical!$E:$O,CD$10,0))+0</f>
        <v>22.22</v>
      </c>
      <c r="CE289" s="207">
        <f>(VLOOKUP(Horizontal!$C289&amp;Horizontal!$B289&amp;Horizontal!CE$11,Vertical!$E:$O,CE$10,0))+0</f>
        <v>15.15</v>
      </c>
      <c r="CF289" s="207">
        <f>(VLOOKUP(Horizontal!$C289&amp;Horizontal!$B289&amp;Horizontal!CF$11,Vertical!$E:$O,CF$10,0))+0</f>
        <v>16.13</v>
      </c>
      <c r="CG289" s="207">
        <f>(VLOOKUP(Horizontal!$C289&amp;Horizontal!$B289&amp;Horizontal!CG$11,Vertical!$E:$O,CG$10,0))+0</f>
        <v>6.06</v>
      </c>
      <c r="CH289" s="207">
        <f>(VLOOKUP(Horizontal!$C289&amp;Horizontal!$B289&amp;Horizontal!CH$11,Vertical!$E:$O,CH$10,0))+0</f>
        <v>14.29</v>
      </c>
      <c r="CI289" s="207">
        <f>(VLOOKUP(Horizontal!$C289&amp;Horizontal!$B289&amp;Horizontal!CI$11,Vertical!$E:$O,CI$10,0))+0</f>
        <v>24.32</v>
      </c>
      <c r="CJ289" s="207">
        <f>(VLOOKUP(Horizontal!$C289&amp;Horizontal!$B289&amp;Horizontal!CJ$11,Vertical!$E:$O,CJ$10,0))+0</f>
        <v>37.14</v>
      </c>
      <c r="CK289" s="209">
        <f>(VLOOKUP(Horizontal!$C289&amp;Horizontal!$B289&amp;Horizontal!CK$11,Vertical!$E:$O,CK$10,0))+0</f>
        <v>41.18</v>
      </c>
      <c r="CL289" s="210">
        <f>(VLOOKUP(Horizontal!$C289&amp;Horizontal!$B289&amp;Horizontal!CL$11,Vertical!$E:$O,CL$10,0))+0</f>
        <v>16.670000000000002</v>
      </c>
      <c r="CM289" s="207">
        <f>(VLOOKUP(Horizontal!$C289&amp;Horizontal!$B289&amp;Horizontal!CM$11,Vertical!$E:$O,CM$10,0))+0</f>
        <v>19.440000000000001</v>
      </c>
      <c r="CN289" s="207">
        <f>(VLOOKUP(Horizontal!$C289&amp;Horizontal!$B289&amp;Horizontal!CN$11,Vertical!$E:$O,CN$10,0))+0</f>
        <v>9.09</v>
      </c>
      <c r="CO289" s="207">
        <f>(VLOOKUP(Horizontal!$C289&amp;Horizontal!$B289&amp;Horizontal!CO$11,Vertical!$E:$O,CO$10,0))+0</f>
        <v>25.81</v>
      </c>
      <c r="CP289" s="207">
        <f>(VLOOKUP(Horizontal!$C289&amp;Horizontal!$B289&amp;Horizontal!CP$11,Vertical!$E:$O,CP$10,0))+0</f>
        <v>15.15</v>
      </c>
      <c r="CQ289" s="207">
        <f>(VLOOKUP(Horizontal!$C289&amp;Horizontal!$B289&amp;Horizontal!CQ$11,Vertical!$E:$O,CQ$10,0))+0</f>
        <v>8.57</v>
      </c>
      <c r="CR289" s="207">
        <f>(VLOOKUP(Horizontal!$C289&amp;Horizontal!$B289&amp;Horizontal!CR$11,Vertical!$E:$O,CR$10,0))+0</f>
        <v>21.62</v>
      </c>
      <c r="CS289" s="207">
        <f>(VLOOKUP(Horizontal!$C289&amp;Horizontal!$B289&amp;Horizontal!CS$11,Vertical!$E:$O,CS$10,0))+0</f>
        <v>17.14</v>
      </c>
      <c r="CT289" s="207">
        <f>(VLOOKUP(Horizontal!$C289&amp;Horizontal!$B289&amp;Horizontal!CT$11,Vertical!$E:$O,CT$10,0))+0</f>
        <v>23.53</v>
      </c>
      <c r="CU289" s="150"/>
      <c r="CV289" s="211">
        <f t="shared" si="264"/>
        <v>35.220000000000006</v>
      </c>
      <c r="CW289" s="190">
        <f t="shared" si="265"/>
        <v>35.660000000000004</v>
      </c>
      <c r="CX289" s="190">
        <f t="shared" si="266"/>
        <v>35.940000000000012</v>
      </c>
      <c r="CY289" s="190">
        <f t="shared" si="267"/>
        <v>36.980000000000004</v>
      </c>
      <c r="CZ289" s="190">
        <f t="shared" si="268"/>
        <v>38.129999999999995</v>
      </c>
      <c r="DA289" s="190">
        <f t="shared" si="269"/>
        <v>41.599999999999994</v>
      </c>
      <c r="DB289" s="190">
        <f t="shared" si="270"/>
        <v>36.44</v>
      </c>
      <c r="DC289" s="190">
        <f t="shared" si="271"/>
        <v>34.819999999999993</v>
      </c>
      <c r="DD289" s="212">
        <f t="shared" si="272"/>
        <v>33.880000000000024</v>
      </c>
      <c r="DE289" s="9">
        <v>170</v>
      </c>
      <c r="DF289" s="212">
        <f t="shared" si="273"/>
        <v>167.80721040189133</v>
      </c>
      <c r="DG289" s="264">
        <v>82</v>
      </c>
      <c r="DH289" s="265">
        <v>17</v>
      </c>
      <c r="DI289" s="265">
        <v>108</v>
      </c>
      <c r="DJ289" s="266">
        <v>110.00000000000001</v>
      </c>
      <c r="DK289" s="190">
        <v>0.05</v>
      </c>
      <c r="DL289" s="190">
        <v>0.05</v>
      </c>
      <c r="DM289" s="190">
        <v>0</v>
      </c>
      <c r="DN289" s="212">
        <v>0</v>
      </c>
      <c r="DO289" s="190">
        <v>39.68</v>
      </c>
      <c r="DP289" s="190">
        <v>39.68</v>
      </c>
      <c r="DQ289" s="190">
        <v>39.68</v>
      </c>
      <c r="DR289" s="212">
        <v>39.68</v>
      </c>
      <c r="DS289" s="150"/>
      <c r="DT289" s="190">
        <v>50</v>
      </c>
      <c r="DU289" s="190">
        <v>60</v>
      </c>
      <c r="DV289" s="190">
        <v>80</v>
      </c>
      <c r="DW289" s="190">
        <v>100</v>
      </c>
      <c r="DX289" s="190"/>
      <c r="DY289" s="190"/>
      <c r="DZ289" s="190"/>
      <c r="EA289" s="190"/>
      <c r="EB289" s="190"/>
      <c r="EC289" s="190"/>
      <c r="ED289" s="190">
        <v>125</v>
      </c>
      <c r="EE289" s="190">
        <v>164</v>
      </c>
      <c r="EF289" s="190">
        <v>163</v>
      </c>
      <c r="EG289" s="190">
        <v>156</v>
      </c>
      <c r="EH289" s="212">
        <v>153</v>
      </c>
      <c r="EI289" s="213"/>
      <c r="EJ289" s="211">
        <v>35</v>
      </c>
      <c r="EK289" s="190">
        <v>35</v>
      </c>
      <c r="EL289" s="190">
        <v>35</v>
      </c>
      <c r="EM289" s="190">
        <v>40</v>
      </c>
      <c r="EN289" s="190"/>
      <c r="EO289" s="190"/>
      <c r="EP289" s="190"/>
      <c r="EQ289" s="190"/>
      <c r="ER289" s="190"/>
      <c r="ES289" s="190"/>
      <c r="ET289" s="190">
        <v>40</v>
      </c>
      <c r="EU289" s="190">
        <v>42</v>
      </c>
      <c r="EV289" s="190">
        <v>38</v>
      </c>
      <c r="EW289" s="190">
        <v>31</v>
      </c>
      <c r="EX289" s="212">
        <v>32</v>
      </c>
      <c r="EY289" s="211"/>
      <c r="EZ289" s="75">
        <f t="shared" si="276"/>
        <v>-4.9751243781094526E-3</v>
      </c>
      <c r="FA289" s="89">
        <f t="shared" si="279"/>
        <v>-0.1</v>
      </c>
      <c r="FB289" s="212"/>
      <c r="FC289" s="213"/>
      <c r="FD289" s="213"/>
      <c r="FE289" s="213"/>
      <c r="FF289" s="213"/>
      <c r="FG289" s="213"/>
      <c r="FH289" s="213"/>
      <c r="FI289" s="213"/>
      <c r="FJ289" s="213"/>
      <c r="FK289" s="213"/>
      <c r="FL289" s="213"/>
      <c r="FM289" s="213"/>
      <c r="FN289" s="213"/>
      <c r="FO289" s="213"/>
      <c r="FP289" s="213"/>
      <c r="FQ289" s="213"/>
      <c r="FR289" s="213"/>
      <c r="FS289" s="211">
        <v>120</v>
      </c>
      <c r="FT289" s="190">
        <v>115</v>
      </c>
      <c r="FU289" s="190">
        <v>115</v>
      </c>
      <c r="FV289" s="190">
        <v>115</v>
      </c>
      <c r="FW289" s="190"/>
      <c r="FX289" s="190"/>
      <c r="FY289" s="190"/>
      <c r="FZ289" s="190"/>
      <c r="GA289" s="190"/>
      <c r="GB289" s="190"/>
      <c r="GC289" s="190">
        <v>115</v>
      </c>
      <c r="GD289" s="190">
        <v>126</v>
      </c>
      <c r="GE289" s="190">
        <v>120</v>
      </c>
      <c r="GF289" s="190">
        <v>112</v>
      </c>
      <c r="GG289" s="212">
        <v>110</v>
      </c>
    </row>
    <row r="290" spans="2:189">
      <c r="B290" s="33">
        <v>43942</v>
      </c>
      <c r="C290" s="30" t="s">
        <v>49</v>
      </c>
      <c r="D290" s="30">
        <v>2020</v>
      </c>
      <c r="E290" s="30" t="str">
        <f t="shared" ref="E290" si="291">D290&amp;C290</f>
        <v>2020S17</v>
      </c>
      <c r="F290" s="30" t="str">
        <f t="shared" si="288"/>
        <v>42020</v>
      </c>
      <c r="G290" s="208" t="str">
        <f>VLOOKUP(Horizontal!$C290&amp;Horizontal!$B290&amp;Horizontal!G$11,Vertical!$E:$O,G$10,0)</f>
        <v>-0,01</v>
      </c>
      <c r="H290" s="207">
        <f>(VLOOKUP(Horizontal!$C290&amp;Horizontal!$B290&amp;Horizontal!H$11,Vertical!$E:$O,H$10,0))+0</f>
        <v>40.299999999999997</v>
      </c>
      <c r="I290" s="207">
        <f>(VLOOKUP(Horizontal!$C290&amp;Horizontal!$B290&amp;Horizontal!I$11,Vertical!$E:$O,I$10,0))+0</f>
        <v>43.94</v>
      </c>
      <c r="J290" s="207">
        <f>(VLOOKUP(Horizontal!$C290&amp;Horizontal!$B290&amp;Horizontal!J$11,Vertical!$E:$O,J$10,0))+0</f>
        <v>57.97</v>
      </c>
      <c r="K290" s="207">
        <f>(VLOOKUP(Horizontal!$C290&amp;Horizontal!$B290&amp;Horizontal!K$11,Vertical!$E:$O,K$10,0))+0</f>
        <v>71.36</v>
      </c>
      <c r="L290" s="207">
        <f>(VLOOKUP(Horizontal!$C290&amp;Horizontal!$B290&amp;Horizontal!L$11,Vertical!$E:$O,L$10,0))+0</f>
        <v>100</v>
      </c>
      <c r="M290" s="207">
        <f>(VLOOKUP(Horizontal!$C290&amp;Horizontal!$B290&amp;Horizontal!M$11,Vertical!$E:$O,M$10,0))+0</f>
        <v>152.91</v>
      </c>
      <c r="N290" s="207">
        <f>(VLOOKUP(Horizontal!$C290&amp;Horizontal!$B290&amp;Horizontal!N$11,Vertical!$E:$O,N$10,0))+0</f>
        <v>161.63</v>
      </c>
      <c r="O290" s="207">
        <f>(VLOOKUP(Horizontal!$C290&amp;Horizontal!$B290&amp;Horizontal!O$11,Vertical!$E:$O,O$10,0))+0</f>
        <v>157.32</v>
      </c>
      <c r="P290" s="209">
        <f>(VLOOKUP(Horizontal!$C290&amp;Horizontal!$B290&amp;Horizontal!P$11,Vertical!$E:$O,P$10,0))+0</f>
        <v>151.24</v>
      </c>
      <c r="Q290" s="210">
        <f>(VLOOKUP(Horizontal!$C290&amp;Horizontal!$B290&amp;Horizontal!Q$11,Vertical!$E:$O,Q$10,0))+0</f>
        <v>51</v>
      </c>
      <c r="R290" s="207">
        <f>(VLOOKUP(Horizontal!$C290&amp;Horizontal!$B290&amp;Horizontal!R$11,Vertical!$E:$O,R$10,0))+0</f>
        <v>52</v>
      </c>
      <c r="S290" s="207">
        <f>(VLOOKUP(Horizontal!$C290&amp;Horizontal!$B290&amp;Horizontal!S$11,Vertical!$E:$O,S$10,0))+0</f>
        <v>56</v>
      </c>
      <c r="T290" s="207">
        <f>(VLOOKUP(Horizontal!$C290&amp;Horizontal!$B290&amp;Horizontal!T$11,Vertical!$E:$O,T$10,0))+0</f>
        <v>53</v>
      </c>
      <c r="U290" s="207">
        <f>(VLOOKUP(Horizontal!$C290&amp;Horizontal!$B290&amp;Horizontal!U$11,Vertical!$E:$O,U$10,0))+0</f>
        <v>46</v>
      </c>
      <c r="V290" s="207">
        <f>(VLOOKUP(Horizontal!$C290&amp;Horizontal!$B290&amp;Horizontal!V$11,Vertical!$E:$O,V$10,0))+0</f>
        <v>44</v>
      </c>
      <c r="W290" s="207">
        <f>(VLOOKUP(Horizontal!$C290&amp;Horizontal!$B290&amp;Horizontal!W$11,Vertical!$E:$O,W$10,0))+0</f>
        <v>32</v>
      </c>
      <c r="X290" s="207">
        <f>(VLOOKUP(Horizontal!$C290&amp;Horizontal!$B290&amp;Horizontal!X$11,Vertical!$E:$O,X$10,0))+0</f>
        <v>27</v>
      </c>
      <c r="Y290" s="209">
        <f>(VLOOKUP(Horizontal!$C290&amp;Horizontal!$B290&amp;Horizontal!Y$11,Vertical!$E:$O,Y$10,0))+0</f>
        <v>23</v>
      </c>
      <c r="Z290" s="210">
        <f>(VLOOKUP(Horizontal!$C290&amp;Horizontal!$B290&amp;Horizontal!Z$11,Vertical!$E:$O,Z$10,0))+0</f>
        <v>38.89</v>
      </c>
      <c r="AA290" s="207">
        <f>(VLOOKUP(Horizontal!$C290&amp;Horizontal!$B290&amp;Horizontal!AA$11,Vertical!$E:$O,AA$10,0))+0</f>
        <v>34.29</v>
      </c>
      <c r="AB290" s="207">
        <f>(VLOOKUP(Horizontal!$C290&amp;Horizontal!$B290&amp;Horizontal!AB$11,Vertical!$E:$O,AB$10,0))+0</f>
        <v>96.88</v>
      </c>
      <c r="AC290" s="207">
        <f>(VLOOKUP(Horizontal!$C290&amp;Horizontal!$B290&amp;Horizontal!AC$11,Vertical!$E:$O,AC$10,0))+0</f>
        <v>96.88</v>
      </c>
      <c r="AD290" s="207">
        <f>(VLOOKUP(Horizontal!$C290&amp;Horizontal!$B290&amp;Horizontal!AD$11,Vertical!$E:$O,AD$10,0))+0</f>
        <v>97.06</v>
      </c>
      <c r="AE290" s="207">
        <f>(VLOOKUP(Horizontal!$C290&amp;Horizontal!$B290&amp;Horizontal!AE$11,Vertical!$E:$O,AE$10,0))+0</f>
        <v>100</v>
      </c>
      <c r="AF290" s="207">
        <f>(VLOOKUP(Horizontal!$C290&amp;Horizontal!$B290&amp;Horizontal!AF$11,Vertical!$E:$O,AF$10,0))+0</f>
        <v>82.05</v>
      </c>
      <c r="AG290" s="207">
        <f>(VLOOKUP(Horizontal!$C290&amp;Horizontal!$B290&amp;Horizontal!AG$11,Vertical!$E:$O,AG$10,0))+0</f>
        <v>58.33</v>
      </c>
      <c r="AH290" s="209">
        <f>(VLOOKUP(Horizontal!$C290&amp;Horizontal!$B290&amp;Horizontal!AH$11,Vertical!$E:$O,AH$10,0))+0</f>
        <v>37.14</v>
      </c>
      <c r="AI290" s="210">
        <f>(VLOOKUP(Horizontal!$C290&amp;Horizontal!$B290&amp;Horizontal!AI$11,Vertical!$E:$O,AI$10,0))+0</f>
        <v>47.22</v>
      </c>
      <c r="AJ290" s="207">
        <f>(VLOOKUP(Horizontal!$C290&amp;Horizontal!$B290&amp;Horizontal!AJ$11,Vertical!$E:$O,AJ$10,0))+0</f>
        <v>34.29</v>
      </c>
      <c r="AK290" s="207">
        <f>(VLOOKUP(Horizontal!$C290&amp;Horizontal!$B290&amp;Horizontal!AK$11,Vertical!$E:$O,AK$10,0))+0</f>
        <v>0</v>
      </c>
      <c r="AL290" s="207">
        <f>(VLOOKUP(Horizontal!$C290&amp;Horizontal!$B290&amp;Horizontal!AL$11,Vertical!$E:$O,AL$10,0))+0</f>
        <v>0</v>
      </c>
      <c r="AM290" s="207">
        <f>(VLOOKUP(Horizontal!$C290&amp;Horizontal!$B290&amp;Horizontal!AM$11,Vertical!$E:$O,AM$10,0))+0</f>
        <v>2.94</v>
      </c>
      <c r="AN290" s="207">
        <f>(VLOOKUP(Horizontal!$C290&amp;Horizontal!$B290&amp;Horizontal!AN$11,Vertical!$E:$O,AN$10,0))+0</f>
        <v>0</v>
      </c>
      <c r="AO290" s="207">
        <f>(VLOOKUP(Horizontal!$C290&amp;Horizontal!$B290&amp;Horizontal!AO$11,Vertical!$E:$O,AO$10,0))+0</f>
        <v>12.82</v>
      </c>
      <c r="AP290" s="207">
        <f>(VLOOKUP(Horizontal!$C290&amp;Horizontal!$B290&amp;Horizontal!AP$11,Vertical!$E:$O,AP$10,0))+0</f>
        <v>38.89</v>
      </c>
      <c r="AQ290" s="209">
        <f>(VLOOKUP(Horizontal!$C290&amp;Horizontal!$B290&amp;Horizontal!AQ$11,Vertical!$E:$O,AQ$10,0))+0</f>
        <v>54.29</v>
      </c>
      <c r="AR290" s="210">
        <f>(VLOOKUP(Horizontal!$C290&amp;Horizontal!$B290&amp;Horizontal!AR$11,Vertical!$E:$O,AR$10,0))+0</f>
        <v>13.89</v>
      </c>
      <c r="AS290" s="207">
        <f>(VLOOKUP(Horizontal!$C290&amp;Horizontal!$B290&amp;Horizontal!AS$11,Vertical!$E:$O,AS$10,0))+0</f>
        <v>31.43</v>
      </c>
      <c r="AT290" s="207">
        <f>(VLOOKUP(Horizontal!$C290&amp;Horizontal!$B290&amp;Horizontal!AT$11,Vertical!$E:$O,AT$10,0))+0</f>
        <v>3.13</v>
      </c>
      <c r="AU290" s="207">
        <f>(VLOOKUP(Horizontal!$C290&amp;Horizontal!$B290&amp;Horizontal!AU$11,Vertical!$E:$O,AU$10,0))+0</f>
        <v>3.13</v>
      </c>
      <c r="AV290" s="207">
        <f>(VLOOKUP(Horizontal!$C290&amp;Horizontal!$B290&amp;Horizontal!AV$11,Vertical!$E:$O,AV$10,0))+0</f>
        <v>0</v>
      </c>
      <c r="AW290" s="207">
        <f>(VLOOKUP(Horizontal!$C290&amp;Horizontal!$B290&amp;Horizontal!AW$11,Vertical!$E:$O,AW$10,0))+0</f>
        <v>0</v>
      </c>
      <c r="AX290" s="207">
        <f>(VLOOKUP(Horizontal!$C290&amp;Horizontal!$B290&amp;Horizontal!AX$11,Vertical!$E:$O,AX$10,0))+0</f>
        <v>5.13</v>
      </c>
      <c r="AY290" s="207">
        <f>(VLOOKUP(Horizontal!$C290&amp;Horizontal!$B290&amp;Horizontal!AY$11,Vertical!$E:$O,AY$10,0))+0</f>
        <v>2.78</v>
      </c>
      <c r="AZ290" s="209">
        <f>(VLOOKUP(Horizontal!$C290&amp;Horizontal!$B290&amp;Horizontal!AZ$11,Vertical!$E:$O,AZ$10,0))+0</f>
        <v>8.57</v>
      </c>
      <c r="BA290" s="208">
        <f>(VLOOKUP(Horizontal!$C290&amp;Horizontal!$B290&amp;Horizontal!BA$11,Vertical!$E:$O,BA$10,0))+0</f>
        <v>35.07</v>
      </c>
      <c r="BB290" s="210">
        <f>(VLOOKUP(Horizontal!$C290&amp;Horizontal!$B290&amp;Horizontal!BB$11,Vertical!$E:$O,BB$10,0))+0</f>
        <v>75.56</v>
      </c>
      <c r="BC290" s="207">
        <f>(VLOOKUP(Horizontal!$C290&amp;Horizontal!$B290&amp;Horizontal!BC$11,Vertical!$E:$O,BC$10,0))+0</f>
        <v>79.599999999999994</v>
      </c>
      <c r="BD290" s="207">
        <f>(VLOOKUP(Horizontal!$C290&amp;Horizontal!$B290&amp;Horizontal!BD$11,Vertical!$E:$O,BD$10,0))+0</f>
        <v>94.43</v>
      </c>
      <c r="BE290" s="207">
        <f>(VLOOKUP(Horizontal!$C290&amp;Horizontal!$B290&amp;Horizontal!BE$11,Vertical!$E:$O,BE$10,0))+0</f>
        <v>108.21</v>
      </c>
      <c r="BF290" s="207">
        <f>(VLOOKUP(Horizontal!$C290&amp;Horizontal!$B290&amp;Horizontal!BF$11,Vertical!$E:$O,BF$10,0))+0</f>
        <v>137.03</v>
      </c>
      <c r="BG290" s="207">
        <f>(VLOOKUP(Horizontal!$C290&amp;Horizontal!$B290&amp;Horizontal!BG$11,Vertical!$E:$O,BG$10,0))+0</f>
        <v>194.44</v>
      </c>
      <c r="BH290" s="207">
        <f>(VLOOKUP(Horizontal!$C290&amp;Horizontal!$B290&amp;Horizontal!BH$11,Vertical!$E:$O,BH$10,0))+0</f>
        <v>198.75</v>
      </c>
      <c r="BI290" s="207">
        <f>(VLOOKUP(Horizontal!$C290&amp;Horizontal!$B290&amp;Horizontal!BI$11,Vertical!$E:$O,BI$10,0))+0</f>
        <v>191.65</v>
      </c>
      <c r="BJ290" s="209">
        <f>(VLOOKUP(Horizontal!$C290&amp;Horizontal!$B290&amp;Horizontal!BJ$11,Vertical!$E:$O,BJ$10,0))+0</f>
        <v>184.78</v>
      </c>
      <c r="BK290" s="210">
        <f>(VLOOKUP(Horizontal!$C290&amp;Horizontal!$B290&amp;Horizontal!BK$11,Vertical!$E:$O,BK$10,0))+0</f>
        <v>52</v>
      </c>
      <c r="BL290" s="207">
        <f>(VLOOKUP(Horizontal!$C290&amp;Horizontal!$B290&amp;Horizontal!BL$11,Vertical!$E:$O,BL$10,0))+0</f>
        <v>50</v>
      </c>
      <c r="BM290" s="207">
        <f>(VLOOKUP(Horizontal!$C290&amp;Horizontal!$B290&amp;Horizontal!BM$11,Vertical!$E:$O,BM$10,0))+0</f>
        <v>45</v>
      </c>
      <c r="BN290" s="207">
        <f>(VLOOKUP(Horizontal!$C290&amp;Horizontal!$B290&amp;Horizontal!BN$11,Vertical!$E:$O,BN$10,0))+0</f>
        <v>41</v>
      </c>
      <c r="BO290" s="207">
        <f>(VLOOKUP(Horizontal!$C290&amp;Horizontal!$B290&amp;Horizontal!BO$11,Vertical!$E:$O,BO$10,0))+0</f>
        <v>38</v>
      </c>
      <c r="BP290" s="207">
        <f>(VLOOKUP(Horizontal!$C290&amp;Horizontal!$B290&amp;Horizontal!BP$11,Vertical!$E:$O,BP$10,0))+0</f>
        <v>40</v>
      </c>
      <c r="BQ290" s="207">
        <f>(VLOOKUP(Horizontal!$C290&amp;Horizontal!$B290&amp;Horizontal!BQ$11,Vertical!$E:$O,BQ$10,0))+0</f>
        <v>30</v>
      </c>
      <c r="BR290" s="207">
        <f>(VLOOKUP(Horizontal!$C290&amp;Horizontal!$B290&amp;Horizontal!BR$11,Vertical!$E:$O,BR$10,0))+0</f>
        <v>26</v>
      </c>
      <c r="BS290" s="209">
        <f>(VLOOKUP(Horizontal!$C290&amp;Horizontal!$B290&amp;Horizontal!BS$11,Vertical!$E:$O,BS$10,0))+0</f>
        <v>24</v>
      </c>
      <c r="BT290" s="210">
        <f>(VLOOKUP(Horizontal!$C290&amp;Horizontal!$B290&amp;Horizontal!BT$11,Vertical!$E:$O,BT$10,0))+0</f>
        <v>36.36</v>
      </c>
      <c r="BU290" s="207">
        <f>(VLOOKUP(Horizontal!$C290&amp;Horizontal!$B290&amp;Horizontal!BU$11,Vertical!$E:$O,BU$10,0))+0</f>
        <v>39.39</v>
      </c>
      <c r="BV290" s="207">
        <f>(VLOOKUP(Horizontal!$C290&amp;Horizontal!$B290&amp;Horizontal!BV$11,Vertical!$E:$O,BV$10,0))+0</f>
        <v>82.35</v>
      </c>
      <c r="BW290" s="207">
        <f>(VLOOKUP(Horizontal!$C290&amp;Horizontal!$B290&amp;Horizontal!BW$11,Vertical!$E:$O,BW$10,0))+0</f>
        <v>96.43</v>
      </c>
      <c r="BX290" s="207">
        <f>(VLOOKUP(Horizontal!$C290&amp;Horizontal!$B290&amp;Horizontal!BX$11,Vertical!$E:$O,BX$10,0))+0</f>
        <v>90.63</v>
      </c>
      <c r="BY290" s="207">
        <f>(VLOOKUP(Horizontal!$C290&amp;Horizontal!$B290&amp;Horizontal!BY$11,Vertical!$E:$O,BY$10,0))+0</f>
        <v>88.57</v>
      </c>
      <c r="BZ290" s="207">
        <f>(VLOOKUP(Horizontal!$C290&amp;Horizontal!$B290&amp;Horizontal!BZ$11,Vertical!$E:$O,BZ$10,0))+0</f>
        <v>81.540000000000006</v>
      </c>
      <c r="CA290" s="207">
        <f>(VLOOKUP(Horizontal!$C290&amp;Horizontal!$B290&amp;Horizontal!CA$11,Vertical!$E:$O,CA$10,0))+0</f>
        <v>58.82</v>
      </c>
      <c r="CB290" s="209">
        <f>(VLOOKUP(Horizontal!$C290&amp;Horizontal!$B290&amp;Horizontal!CB$11,Vertical!$E:$O,CB$10,0))+0</f>
        <v>37.5</v>
      </c>
      <c r="CC290" s="210">
        <f>(VLOOKUP(Horizontal!$C290&amp;Horizontal!$B290&amp;Horizontal!CC$11,Vertical!$E:$O,CC$10,0))+0</f>
        <v>30.3</v>
      </c>
      <c r="CD290" s="207">
        <f>(VLOOKUP(Horizontal!$C290&amp;Horizontal!$B290&amp;Horizontal!CD$11,Vertical!$E:$O,CD$10,0))+0</f>
        <v>27.27</v>
      </c>
      <c r="CE290" s="207">
        <f>(VLOOKUP(Horizontal!$C290&amp;Horizontal!$B290&amp;Horizontal!CE$11,Vertical!$E:$O,CE$10,0))+0</f>
        <v>2.94</v>
      </c>
      <c r="CF290" s="207">
        <f>(VLOOKUP(Horizontal!$C290&amp;Horizontal!$B290&amp;Horizontal!CF$11,Vertical!$E:$O,CF$10,0))+0</f>
        <v>0</v>
      </c>
      <c r="CG290" s="207">
        <f>(VLOOKUP(Horizontal!$C290&amp;Horizontal!$B290&amp;Horizontal!CG$11,Vertical!$E:$O,CG$10,0))+0</f>
        <v>6.25</v>
      </c>
      <c r="CH290" s="207">
        <f>(VLOOKUP(Horizontal!$C290&amp;Horizontal!$B290&amp;Horizontal!CH$11,Vertical!$E:$O,CH$10,0))+0</f>
        <v>5.71</v>
      </c>
      <c r="CI290" s="207">
        <f>(VLOOKUP(Horizontal!$C290&amp;Horizontal!$B290&amp;Horizontal!CI$11,Vertical!$E:$O,CI$10,0))+0</f>
        <v>12.31</v>
      </c>
      <c r="CJ290" s="207">
        <f>(VLOOKUP(Horizontal!$C290&amp;Horizontal!$B290&amp;Horizontal!CJ$11,Vertical!$E:$O,CJ$10,0))+0</f>
        <v>32.35</v>
      </c>
      <c r="CK290" s="209">
        <f>(VLOOKUP(Horizontal!$C290&amp;Horizontal!$B290&amp;Horizontal!CK$11,Vertical!$E:$O,CK$10,0))+0</f>
        <v>53.13</v>
      </c>
      <c r="CL290" s="210">
        <f>(VLOOKUP(Horizontal!$C290&amp;Horizontal!$B290&amp;Horizontal!CL$11,Vertical!$E:$O,CL$10,0))+0</f>
        <v>33.33</v>
      </c>
      <c r="CM290" s="207">
        <f>(VLOOKUP(Horizontal!$C290&amp;Horizontal!$B290&amp;Horizontal!CM$11,Vertical!$E:$O,CM$10,0))+0</f>
        <v>33.33</v>
      </c>
      <c r="CN290" s="207">
        <f>(VLOOKUP(Horizontal!$C290&amp;Horizontal!$B290&amp;Horizontal!CN$11,Vertical!$E:$O,CN$10,0))+0</f>
        <v>14.71</v>
      </c>
      <c r="CO290" s="207">
        <f>(VLOOKUP(Horizontal!$C290&amp;Horizontal!$B290&amp;Horizontal!CO$11,Vertical!$E:$O,CO$10,0))+0</f>
        <v>3.57</v>
      </c>
      <c r="CP290" s="207">
        <f>(VLOOKUP(Horizontal!$C290&amp;Horizontal!$B290&amp;Horizontal!CP$11,Vertical!$E:$O,CP$10,0))+0</f>
        <v>3.13</v>
      </c>
      <c r="CQ290" s="207">
        <f>(VLOOKUP(Horizontal!$C290&amp;Horizontal!$B290&amp;Horizontal!CQ$11,Vertical!$E:$O,CQ$10,0))+0</f>
        <v>5.71</v>
      </c>
      <c r="CR290" s="207">
        <f>(VLOOKUP(Horizontal!$C290&amp;Horizontal!$B290&amp;Horizontal!CR$11,Vertical!$E:$O,CR$10,0))+0</f>
        <v>6.15</v>
      </c>
      <c r="CS290" s="207">
        <f>(VLOOKUP(Horizontal!$C290&amp;Horizontal!$B290&amp;Horizontal!CS$11,Vertical!$E:$O,CS$10,0))+0</f>
        <v>8.82</v>
      </c>
      <c r="CT290" s="207">
        <f>(VLOOKUP(Horizontal!$C290&amp;Horizontal!$B290&amp;Horizontal!CT$11,Vertical!$E:$O,CT$10,0))+0</f>
        <v>9.3800000000000008</v>
      </c>
      <c r="CU290" s="150"/>
      <c r="CV290" s="211">
        <f t="shared" ref="CV290" si="292">(BB290-H290)+0</f>
        <v>35.260000000000005</v>
      </c>
      <c r="CW290" s="190">
        <f t="shared" ref="CW290" si="293">(BC290-I290)+0</f>
        <v>35.659999999999997</v>
      </c>
      <c r="CX290" s="190">
        <f t="shared" ref="CX290" si="294">(BD290-J290)+0</f>
        <v>36.460000000000008</v>
      </c>
      <c r="CY290" s="190">
        <f t="shared" ref="CY290" si="295">(BE290-K290)+0</f>
        <v>36.849999999999994</v>
      </c>
      <c r="CZ290" s="190">
        <f t="shared" ref="CZ290" si="296">(BF290-L290)+0</f>
        <v>37.03</v>
      </c>
      <c r="DA290" s="190">
        <f t="shared" ref="DA290" si="297">(BG290-M290)+0</f>
        <v>41.53</v>
      </c>
      <c r="DB290" s="190">
        <f t="shared" ref="DB290" si="298">(BH290-N290)+0</f>
        <v>37.120000000000005</v>
      </c>
      <c r="DC290" s="190">
        <f t="shared" ref="DC290" si="299">(BI290-O290)+0</f>
        <v>34.330000000000013</v>
      </c>
      <c r="DD290" s="212">
        <f t="shared" ref="DD290" si="300">(BJ290-P290)+0</f>
        <v>33.539999999999992</v>
      </c>
      <c r="DE290" s="9">
        <v>170</v>
      </c>
      <c r="DF290" s="212">
        <f t="shared" ref="DF290" si="301">($H$7-H290)+0</f>
        <v>168.15721040189135</v>
      </c>
      <c r="DG290" s="264">
        <v>78</v>
      </c>
      <c r="DH290" s="265">
        <v>15</v>
      </c>
      <c r="DI290" s="265">
        <v>79</v>
      </c>
      <c r="DJ290" s="266">
        <v>95</v>
      </c>
      <c r="DK290" s="190">
        <v>0</v>
      </c>
      <c r="DL290" s="190">
        <v>0</v>
      </c>
      <c r="DM290" s="190">
        <v>0</v>
      </c>
      <c r="DN290" s="212">
        <v>0</v>
      </c>
      <c r="DO290" s="190">
        <v>39.68</v>
      </c>
      <c r="DP290" s="190">
        <v>39.68</v>
      </c>
      <c r="DQ290" s="190">
        <v>39.68</v>
      </c>
      <c r="DR290" s="212">
        <v>39.68</v>
      </c>
      <c r="DS290" s="150"/>
      <c r="DT290" s="190">
        <v>40</v>
      </c>
      <c r="DU290" s="190">
        <v>45</v>
      </c>
      <c r="DV290" s="190">
        <v>65</v>
      </c>
      <c r="DW290" s="190">
        <v>75</v>
      </c>
      <c r="DX290" s="190"/>
      <c r="DY290" s="190"/>
      <c r="DZ290" s="190"/>
      <c r="EA290" s="190"/>
      <c r="EB290" s="190"/>
      <c r="EC290" s="190"/>
      <c r="ED290" s="190">
        <v>106</v>
      </c>
      <c r="EE290" s="190">
        <v>151</v>
      </c>
      <c r="EF290" s="190">
        <v>158</v>
      </c>
      <c r="EG290" s="190">
        <v>155</v>
      </c>
      <c r="EH290" s="212">
        <v>153</v>
      </c>
      <c r="EI290" s="213"/>
      <c r="EJ290" s="211">
        <v>35</v>
      </c>
      <c r="EK290" s="190">
        <v>35</v>
      </c>
      <c r="EL290" s="190">
        <v>35</v>
      </c>
      <c r="EM290" s="190">
        <v>40</v>
      </c>
      <c r="EN290" s="190"/>
      <c r="EO290" s="190"/>
      <c r="EP290" s="190"/>
      <c r="EQ290" s="190"/>
      <c r="ER290" s="190"/>
      <c r="ES290" s="190"/>
      <c r="ET290" s="190">
        <v>40</v>
      </c>
      <c r="EU290" s="190">
        <v>44</v>
      </c>
      <c r="EV290" s="190">
        <v>39</v>
      </c>
      <c r="EW290" s="190">
        <v>31</v>
      </c>
      <c r="EX290" s="212">
        <v>32</v>
      </c>
      <c r="EY290" s="211"/>
      <c r="EZ290" s="75">
        <f t="shared" ref="EZ290" si="302">(G290/(DT290-G290))+0</f>
        <v>-2.4993751562109475E-4</v>
      </c>
      <c r="FA290" s="89">
        <f t="shared" ref="FA290:FA291" si="303">(FA289)+0</f>
        <v>-0.1</v>
      </c>
      <c r="FB290" s="212"/>
      <c r="FC290" s="213"/>
      <c r="FD290" s="213"/>
      <c r="FE290" s="213"/>
      <c r="FF290" s="213"/>
      <c r="FG290" s="213"/>
      <c r="FH290" s="213"/>
      <c r="FI290" s="213"/>
      <c r="FJ290" s="213"/>
      <c r="FK290" s="213"/>
      <c r="FL290" s="213"/>
      <c r="FM290" s="213"/>
      <c r="FN290" s="213"/>
      <c r="FO290" s="213"/>
      <c r="FP290" s="213"/>
      <c r="FQ290" s="213"/>
      <c r="FR290" s="213"/>
      <c r="FS290" s="211">
        <v>125</v>
      </c>
      <c r="FT290" s="190">
        <v>115</v>
      </c>
      <c r="FU290" s="190">
        <v>115</v>
      </c>
      <c r="FV290" s="190">
        <v>115</v>
      </c>
      <c r="FW290" s="190"/>
      <c r="FX290" s="190"/>
      <c r="FY290" s="190"/>
      <c r="FZ290" s="190"/>
      <c r="GA290" s="190"/>
      <c r="GB290" s="190"/>
      <c r="GC290" s="190">
        <v>115</v>
      </c>
      <c r="GD290" s="190">
        <v>127</v>
      </c>
      <c r="GE290" s="190">
        <v>122</v>
      </c>
      <c r="GF290" s="190">
        <v>113</v>
      </c>
      <c r="GG290" s="212">
        <v>110</v>
      </c>
    </row>
    <row r="291" spans="2:189">
      <c r="B291" s="33">
        <v>43949</v>
      </c>
      <c r="C291" s="30" t="s">
        <v>48</v>
      </c>
      <c r="D291" s="30">
        <v>2020</v>
      </c>
      <c r="E291" s="30" t="str">
        <f t="shared" ref="E291" si="304">D291&amp;C291</f>
        <v>2020S18</v>
      </c>
      <c r="F291" s="30" t="str">
        <f>IF(MONTH(B292)&lt;&gt;MONTH(B291),MONTH(B291)&amp;"Final"&amp;YEAR(B291),MONTH(B291)&amp;YEAR(B291))</f>
        <v>4Final2020</v>
      </c>
      <c r="G291" s="208" t="str">
        <f>VLOOKUP(Horizontal!$C291&amp;Horizontal!$B291&amp;Horizontal!G$11,Vertical!$E:$O,G$10,0)</f>
        <v>-0,71</v>
      </c>
      <c r="H291" s="207">
        <f>(VLOOKUP(Horizontal!$C291&amp;Horizontal!$B291&amp;Horizontal!H$11,Vertical!$E:$O,H$10,0))+0</f>
        <v>39.71</v>
      </c>
      <c r="I291" s="207">
        <f>(VLOOKUP(Horizontal!$C291&amp;Horizontal!$B291&amp;Horizontal!I$11,Vertical!$E:$O,I$10,0))+0</f>
        <v>44.92</v>
      </c>
      <c r="J291" s="207">
        <f>(VLOOKUP(Horizontal!$C291&amp;Horizontal!$B291&amp;Horizontal!J$11,Vertical!$E:$O,J$10,0))+0</f>
        <v>68.92</v>
      </c>
      <c r="K291" s="207">
        <f>(VLOOKUP(Horizontal!$C291&amp;Horizontal!$B291&amp;Horizontal!K$11,Vertical!$E:$O,K$10,0))+0</f>
        <v>85.79</v>
      </c>
      <c r="L291" s="207">
        <f>(VLOOKUP(Horizontal!$C291&amp;Horizontal!$B291&amp;Horizontal!L$11,Vertical!$E:$O,L$10,0))+0</f>
        <v>101.41</v>
      </c>
      <c r="M291" s="207">
        <f>(VLOOKUP(Horizontal!$C291&amp;Horizontal!$B291&amp;Horizontal!M$11,Vertical!$E:$O,M$10,0))+0</f>
        <v>149.05000000000001</v>
      </c>
      <c r="N291" s="207">
        <f>(VLOOKUP(Horizontal!$C291&amp;Horizontal!$B291&amp;Horizontal!N$11,Vertical!$E:$O,N$10,0))+0</f>
        <v>158.05000000000001</v>
      </c>
      <c r="O291" s="207">
        <f>(VLOOKUP(Horizontal!$C291&amp;Horizontal!$B291&amp;Horizontal!O$11,Vertical!$E:$O,O$10,0))+0</f>
        <v>155.72999999999999</v>
      </c>
      <c r="P291" s="209">
        <f>(VLOOKUP(Horizontal!$C291&amp;Horizontal!$B291&amp;Horizontal!P$11,Vertical!$E:$O,P$10,0))+0</f>
        <v>150.12</v>
      </c>
      <c r="Q291" s="210">
        <f>(VLOOKUP(Horizontal!$C291&amp;Horizontal!$B291&amp;Horizontal!Q$11,Vertical!$E:$O,Q$10,0))+0</f>
        <v>58</v>
      </c>
      <c r="R291" s="207">
        <f>(VLOOKUP(Horizontal!$C291&amp;Horizontal!$B291&amp;Horizontal!R$11,Vertical!$E:$O,R$10,0))+0</f>
        <v>58</v>
      </c>
      <c r="S291" s="207">
        <f>(VLOOKUP(Horizontal!$C291&amp;Horizontal!$B291&amp;Horizontal!S$11,Vertical!$E:$O,S$10,0))+0</f>
        <v>57</v>
      </c>
      <c r="T291" s="207">
        <f>(VLOOKUP(Horizontal!$C291&amp;Horizontal!$B291&amp;Horizontal!T$11,Vertical!$E:$O,T$10,0))+0</f>
        <v>57</v>
      </c>
      <c r="U291" s="207">
        <f>(VLOOKUP(Horizontal!$C291&amp;Horizontal!$B291&amp;Horizontal!U$11,Vertical!$E:$O,U$10,0))+0</f>
        <v>51</v>
      </c>
      <c r="V291" s="207">
        <f>(VLOOKUP(Horizontal!$C291&amp;Horizontal!$B291&amp;Horizontal!V$11,Vertical!$E:$O,V$10,0))+0</f>
        <v>54</v>
      </c>
      <c r="W291" s="207">
        <f>(VLOOKUP(Horizontal!$C291&amp;Horizontal!$B291&amp;Horizontal!W$11,Vertical!$E:$O,W$10,0))+0</f>
        <v>39</v>
      </c>
      <c r="X291" s="207">
        <f>(VLOOKUP(Horizontal!$C291&amp;Horizontal!$B291&amp;Horizontal!X$11,Vertical!$E:$O,X$10,0))+0</f>
        <v>30</v>
      </c>
      <c r="Y291" s="209">
        <f>(VLOOKUP(Horizontal!$C291&amp;Horizontal!$B291&amp;Horizontal!Y$11,Vertical!$E:$O,Y$10,0))+0</f>
        <v>24</v>
      </c>
      <c r="Z291" s="210">
        <f>(VLOOKUP(Horizontal!$C291&amp;Horizontal!$B291&amp;Horizontal!Z$11,Vertical!$E:$O,Z$10,0))+0</f>
        <v>50</v>
      </c>
      <c r="AA291" s="207">
        <f>(VLOOKUP(Horizontal!$C291&amp;Horizontal!$B291&amp;Horizontal!AA$11,Vertical!$E:$O,AA$10,0))+0</f>
        <v>22.86</v>
      </c>
      <c r="AB291" s="207">
        <f>(VLOOKUP(Horizontal!$C291&amp;Horizontal!$B291&amp;Horizontal!AB$11,Vertical!$E:$O,AB$10,0))+0</f>
        <v>3.13</v>
      </c>
      <c r="AC291" s="207">
        <f>(VLOOKUP(Horizontal!$C291&amp;Horizontal!$B291&amp;Horizontal!AC$11,Vertical!$E:$O,AC$10,0))+0</f>
        <v>5.71</v>
      </c>
      <c r="AD291" s="207">
        <f>(VLOOKUP(Horizontal!$C291&amp;Horizontal!$B291&amp;Horizontal!AD$11,Vertical!$E:$O,AD$10,0))+0</f>
        <v>37.14</v>
      </c>
      <c r="AE291" s="207">
        <f>(VLOOKUP(Horizontal!$C291&amp;Horizontal!$B291&amp;Horizontal!AE$11,Vertical!$E:$O,AE$10,0))+0</f>
        <v>78.95</v>
      </c>
      <c r="AF291" s="207">
        <f>(VLOOKUP(Horizontal!$C291&amp;Horizontal!$B291&amp;Horizontal!AF$11,Vertical!$E:$O,AF$10,0))+0</f>
        <v>61.11</v>
      </c>
      <c r="AG291" s="207">
        <f>(VLOOKUP(Horizontal!$C291&amp;Horizontal!$B291&amp;Horizontal!AG$11,Vertical!$E:$O,AG$10,0))+0</f>
        <v>44.44</v>
      </c>
      <c r="AH291" s="209">
        <f>(VLOOKUP(Horizontal!$C291&amp;Horizontal!$B291&amp;Horizontal!AH$11,Vertical!$E:$O,AH$10,0))+0</f>
        <v>47.5</v>
      </c>
      <c r="AI291" s="210">
        <f>(VLOOKUP(Horizontal!$C291&amp;Horizontal!$B291&amp;Horizontal!AI$11,Vertical!$E:$O,AI$10,0))+0</f>
        <v>36.840000000000003</v>
      </c>
      <c r="AJ291" s="207">
        <f>(VLOOKUP(Horizontal!$C291&amp;Horizontal!$B291&amp;Horizontal!AJ$11,Vertical!$E:$O,AJ$10,0))+0</f>
        <v>20</v>
      </c>
      <c r="AK291" s="207">
        <f>(VLOOKUP(Horizontal!$C291&amp;Horizontal!$B291&amp;Horizontal!AK$11,Vertical!$E:$O,AK$10,0))+0</f>
        <v>0</v>
      </c>
      <c r="AL291" s="207">
        <f>(VLOOKUP(Horizontal!$C291&amp;Horizontal!$B291&amp;Horizontal!AL$11,Vertical!$E:$O,AL$10,0))+0</f>
        <v>2.86</v>
      </c>
      <c r="AM291" s="207">
        <f>(VLOOKUP(Horizontal!$C291&amp;Horizontal!$B291&amp;Horizontal!AM$11,Vertical!$E:$O,AM$10,0))+0</f>
        <v>11.43</v>
      </c>
      <c r="AN291" s="207">
        <f>(VLOOKUP(Horizontal!$C291&amp;Horizontal!$B291&amp;Horizontal!AN$11,Vertical!$E:$O,AN$10,0))+0</f>
        <v>10.53</v>
      </c>
      <c r="AO291" s="207">
        <f>(VLOOKUP(Horizontal!$C291&amp;Horizontal!$B291&amp;Horizontal!AO$11,Vertical!$E:$O,AO$10,0))+0</f>
        <v>25</v>
      </c>
      <c r="AP291" s="207">
        <f>(VLOOKUP(Horizontal!$C291&amp;Horizontal!$B291&amp;Horizontal!AP$11,Vertical!$E:$O,AP$10,0))+0</f>
        <v>25</v>
      </c>
      <c r="AQ291" s="209">
        <f>(VLOOKUP(Horizontal!$C291&amp;Horizontal!$B291&amp;Horizontal!AQ$11,Vertical!$E:$O,AQ$10,0))+0</f>
        <v>32.5</v>
      </c>
      <c r="AR291" s="210">
        <f>(VLOOKUP(Horizontal!$C291&amp;Horizontal!$B291&amp;Horizontal!AR$11,Vertical!$E:$O,AR$10,0))+0</f>
        <v>13.16</v>
      </c>
      <c r="AS291" s="207">
        <f>(VLOOKUP(Horizontal!$C291&amp;Horizontal!$B291&amp;Horizontal!AS$11,Vertical!$E:$O,AS$10,0))+0</f>
        <v>57.14</v>
      </c>
      <c r="AT291" s="207">
        <f>(VLOOKUP(Horizontal!$C291&amp;Horizontal!$B291&amp;Horizontal!AT$11,Vertical!$E:$O,AT$10,0))+0</f>
        <v>96.88</v>
      </c>
      <c r="AU291" s="207">
        <f>(VLOOKUP(Horizontal!$C291&amp;Horizontal!$B291&amp;Horizontal!AU$11,Vertical!$E:$O,AU$10,0))+0</f>
        <v>91.43</v>
      </c>
      <c r="AV291" s="207">
        <f>(VLOOKUP(Horizontal!$C291&amp;Horizontal!$B291&amp;Horizontal!AV$11,Vertical!$E:$O,AV$10,0))+0</f>
        <v>51.43</v>
      </c>
      <c r="AW291" s="207">
        <f>(VLOOKUP(Horizontal!$C291&amp;Horizontal!$B291&amp;Horizontal!AW$11,Vertical!$E:$O,AW$10,0))+0</f>
        <v>10.53</v>
      </c>
      <c r="AX291" s="207">
        <f>(VLOOKUP(Horizontal!$C291&amp;Horizontal!$B291&amp;Horizontal!AX$11,Vertical!$E:$O,AX$10,0))+0</f>
        <v>13.89</v>
      </c>
      <c r="AY291" s="207">
        <f>(VLOOKUP(Horizontal!$C291&amp;Horizontal!$B291&amp;Horizontal!AY$11,Vertical!$E:$O,AY$10,0))+0</f>
        <v>30.56</v>
      </c>
      <c r="AZ291" s="209">
        <f>(VLOOKUP(Horizontal!$C291&amp;Horizontal!$B291&amp;Horizontal!AZ$11,Vertical!$E:$O,AZ$10,0))+0</f>
        <v>20</v>
      </c>
      <c r="BA291" s="208">
        <f>(VLOOKUP(Horizontal!$C291&amp;Horizontal!$B291&amp;Horizontal!BA$11,Vertical!$E:$O,BA$10,0))+0</f>
        <v>38.909999999999997</v>
      </c>
      <c r="BB291" s="210">
        <f>(VLOOKUP(Horizontal!$C291&amp;Horizontal!$B291&amp;Horizontal!BB$11,Vertical!$E:$O,BB$10,0))+0</f>
        <v>79.27</v>
      </c>
      <c r="BC291" s="207">
        <f>(VLOOKUP(Horizontal!$C291&amp;Horizontal!$B291&amp;Horizontal!BC$11,Vertical!$E:$O,BC$10,0))+0</f>
        <v>81.23</v>
      </c>
      <c r="BD291" s="207">
        <f>(VLOOKUP(Horizontal!$C291&amp;Horizontal!$B291&amp;Horizontal!BD$11,Vertical!$E:$O,BD$10,0))+0</f>
        <v>105.24</v>
      </c>
      <c r="BE291" s="207">
        <f>(VLOOKUP(Horizontal!$C291&amp;Horizontal!$B291&amp;Horizontal!BE$11,Vertical!$E:$O,BE$10,0))+0</f>
        <v>122.15</v>
      </c>
      <c r="BF291" s="207">
        <f>(VLOOKUP(Horizontal!$C291&amp;Horizontal!$B291&amp;Horizontal!BF$11,Vertical!$E:$O,BF$10,0))+0</f>
        <v>138.06</v>
      </c>
      <c r="BG291" s="207">
        <f>(VLOOKUP(Horizontal!$C291&amp;Horizontal!$B291&amp;Horizontal!BG$11,Vertical!$E:$O,BG$10,0))+0</f>
        <v>189.69</v>
      </c>
      <c r="BH291" s="207">
        <f>(VLOOKUP(Horizontal!$C291&amp;Horizontal!$B291&amp;Horizontal!BH$11,Vertical!$E:$O,BH$10,0))+0</f>
        <v>194.87</v>
      </c>
      <c r="BI291" s="207">
        <f>(VLOOKUP(Horizontal!$C291&amp;Horizontal!$B291&amp;Horizontal!BI$11,Vertical!$E:$O,BI$10,0))+0</f>
        <v>189.79</v>
      </c>
      <c r="BJ291" s="209">
        <f>(VLOOKUP(Horizontal!$C291&amp;Horizontal!$B291&amp;Horizontal!BJ$11,Vertical!$E:$O,BJ$10,0))+0</f>
        <v>184.14</v>
      </c>
      <c r="BK291" s="210">
        <f>(VLOOKUP(Horizontal!$C291&amp;Horizontal!$B291&amp;Horizontal!BK$11,Vertical!$E:$O,BK$10,0))+0</f>
        <v>60</v>
      </c>
      <c r="BL291" s="207">
        <f>(VLOOKUP(Horizontal!$C291&amp;Horizontal!$B291&amp;Horizontal!BL$11,Vertical!$E:$O,BL$10,0))+0</f>
        <v>56</v>
      </c>
      <c r="BM291" s="207">
        <f>(VLOOKUP(Horizontal!$C291&amp;Horizontal!$B291&amp;Horizontal!BM$11,Vertical!$E:$O,BM$10,0))+0</f>
        <v>53</v>
      </c>
      <c r="BN291" s="207">
        <f>(VLOOKUP(Horizontal!$C291&amp;Horizontal!$B291&amp;Horizontal!BN$11,Vertical!$E:$O,BN$10,0))+0</f>
        <v>46</v>
      </c>
      <c r="BO291" s="207">
        <f>(VLOOKUP(Horizontal!$C291&amp;Horizontal!$B291&amp;Horizontal!BO$11,Vertical!$E:$O,BO$10,0))+0</f>
        <v>43</v>
      </c>
      <c r="BP291" s="207">
        <f>(VLOOKUP(Horizontal!$C291&amp;Horizontal!$B291&amp;Horizontal!BP$11,Vertical!$E:$O,BP$10,0))+0</f>
        <v>43</v>
      </c>
      <c r="BQ291" s="207">
        <f>(VLOOKUP(Horizontal!$C291&amp;Horizontal!$B291&amp;Horizontal!BQ$11,Vertical!$E:$O,BQ$10,0))+0</f>
        <v>33</v>
      </c>
      <c r="BR291" s="207">
        <f>(VLOOKUP(Horizontal!$C291&amp;Horizontal!$B291&amp;Horizontal!BR$11,Vertical!$E:$O,BR$10,0))+0</f>
        <v>26</v>
      </c>
      <c r="BS291" s="209">
        <f>(VLOOKUP(Horizontal!$C291&amp;Horizontal!$B291&amp;Horizontal!BS$11,Vertical!$E:$O,BS$10,0))+0</f>
        <v>19</v>
      </c>
      <c r="BT291" s="210">
        <f>(VLOOKUP(Horizontal!$C291&amp;Horizontal!$B291&amp;Horizontal!BT$11,Vertical!$E:$O,BT$10,0))+0</f>
        <v>14.71</v>
      </c>
      <c r="BU291" s="207">
        <f>(VLOOKUP(Horizontal!$C291&amp;Horizontal!$B291&amp;Horizontal!BU$11,Vertical!$E:$O,BU$10,0))+0</f>
        <v>17.649999999999999</v>
      </c>
      <c r="BV291" s="207">
        <f>(VLOOKUP(Horizontal!$C291&amp;Horizontal!$B291&amp;Horizontal!BV$11,Vertical!$E:$O,BV$10,0))+0</f>
        <v>21.21</v>
      </c>
      <c r="BW291" s="207">
        <f>(VLOOKUP(Horizontal!$C291&amp;Horizontal!$B291&amp;Horizontal!BW$11,Vertical!$E:$O,BW$10,0))+0</f>
        <v>13.79</v>
      </c>
      <c r="BX291" s="207">
        <f>(VLOOKUP(Horizontal!$C291&amp;Horizontal!$B291&amp;Horizontal!BX$11,Vertical!$E:$O,BX$10,0))+0</f>
        <v>31.25</v>
      </c>
      <c r="BY291" s="207">
        <f>(VLOOKUP(Horizontal!$C291&amp;Horizontal!$B291&amp;Horizontal!BY$11,Vertical!$E:$O,BY$10,0))+0</f>
        <v>76.47</v>
      </c>
      <c r="BZ291" s="207">
        <f>(VLOOKUP(Horizontal!$C291&amp;Horizontal!$B291&amp;Horizontal!BZ$11,Vertical!$E:$O,BZ$10,0))+0</f>
        <v>63.38</v>
      </c>
      <c r="CA291" s="207">
        <f>(VLOOKUP(Horizontal!$C291&amp;Horizontal!$B291&amp;Horizontal!CA$11,Vertical!$E:$O,CA$10,0))+0</f>
        <v>56.25</v>
      </c>
      <c r="CB291" s="209">
        <f>(VLOOKUP(Horizontal!$C291&amp;Horizontal!$B291&amp;Horizontal!CB$11,Vertical!$E:$O,CB$10,0))+0</f>
        <v>39.29</v>
      </c>
      <c r="CC291" s="210">
        <f>(VLOOKUP(Horizontal!$C291&amp;Horizontal!$B291&amp;Horizontal!CC$11,Vertical!$E:$O,CC$10,0))+0</f>
        <v>26.47</v>
      </c>
      <c r="CD291" s="207">
        <f>(VLOOKUP(Horizontal!$C291&amp;Horizontal!$B291&amp;Horizontal!CD$11,Vertical!$E:$O,CD$10,0))+0</f>
        <v>23.53</v>
      </c>
      <c r="CE291" s="207">
        <f>(VLOOKUP(Horizontal!$C291&amp;Horizontal!$B291&amp;Horizontal!CE$11,Vertical!$E:$O,CE$10,0))+0</f>
        <v>0</v>
      </c>
      <c r="CF291" s="207">
        <f>(VLOOKUP(Horizontal!$C291&amp;Horizontal!$B291&amp;Horizontal!CF$11,Vertical!$E:$O,CF$10,0))+0</f>
        <v>3.45</v>
      </c>
      <c r="CG291" s="207">
        <f>(VLOOKUP(Horizontal!$C291&amp;Horizontal!$B291&amp;Horizontal!CG$11,Vertical!$E:$O,CG$10,0))+0</f>
        <v>3.13</v>
      </c>
      <c r="CH291" s="207">
        <f>(VLOOKUP(Horizontal!$C291&amp;Horizontal!$B291&amp;Horizontal!CH$11,Vertical!$E:$O,CH$10,0))+0</f>
        <v>11.76</v>
      </c>
      <c r="CI291" s="207">
        <f>(VLOOKUP(Horizontal!$C291&amp;Horizontal!$B291&amp;Horizontal!CI$11,Vertical!$E:$O,CI$10,0))+0</f>
        <v>14.08</v>
      </c>
      <c r="CJ291" s="207">
        <f>(VLOOKUP(Horizontal!$C291&amp;Horizontal!$B291&amp;Horizontal!CJ$11,Vertical!$E:$O,CJ$10,0))+0</f>
        <v>15.63</v>
      </c>
      <c r="CK291" s="209">
        <f>(VLOOKUP(Horizontal!$C291&amp;Horizontal!$B291&amp;Horizontal!CK$11,Vertical!$E:$O,CK$10,0))+0</f>
        <v>32.14</v>
      </c>
      <c r="CL291" s="210">
        <f>(VLOOKUP(Horizontal!$C291&amp;Horizontal!$B291&amp;Horizontal!CL$11,Vertical!$E:$O,CL$10,0))+0</f>
        <v>58.82</v>
      </c>
      <c r="CM291" s="207">
        <f>(VLOOKUP(Horizontal!$C291&amp;Horizontal!$B291&amp;Horizontal!CM$11,Vertical!$E:$O,CM$10,0))+0</f>
        <v>58.82</v>
      </c>
      <c r="CN291" s="207">
        <f>(VLOOKUP(Horizontal!$C291&amp;Horizontal!$B291&amp;Horizontal!CN$11,Vertical!$E:$O,CN$10,0))+0</f>
        <v>78.790000000000006</v>
      </c>
      <c r="CO291" s="207">
        <f>(VLOOKUP(Horizontal!$C291&amp;Horizontal!$B291&amp;Horizontal!CO$11,Vertical!$E:$O,CO$10,0))+0</f>
        <v>82.76</v>
      </c>
      <c r="CP291" s="207">
        <f>(VLOOKUP(Horizontal!$C291&amp;Horizontal!$B291&amp;Horizontal!CP$11,Vertical!$E:$O,CP$10,0))+0</f>
        <v>65.63</v>
      </c>
      <c r="CQ291" s="207">
        <f>(VLOOKUP(Horizontal!$C291&amp;Horizontal!$B291&amp;Horizontal!CQ$11,Vertical!$E:$O,CQ$10,0))+0</f>
        <v>11.76</v>
      </c>
      <c r="CR291" s="207">
        <f>(VLOOKUP(Horizontal!$C291&amp;Horizontal!$B291&amp;Horizontal!CR$11,Vertical!$E:$O,CR$10,0))+0</f>
        <v>22.54</v>
      </c>
      <c r="CS291" s="207">
        <f>(VLOOKUP(Horizontal!$C291&amp;Horizontal!$B291&amp;Horizontal!CS$11,Vertical!$E:$O,CS$10,0))+0</f>
        <v>28.13</v>
      </c>
      <c r="CT291" s="207">
        <f>(VLOOKUP(Horizontal!$C291&amp;Horizontal!$B291&amp;Horizontal!CT$11,Vertical!$E:$O,CT$10,0))+0</f>
        <v>28.57</v>
      </c>
      <c r="CU291" s="150"/>
      <c r="CV291" s="211">
        <f t="shared" ref="CV291" si="305">(BB291-H291)+0</f>
        <v>39.559999999999995</v>
      </c>
      <c r="CW291" s="190">
        <f t="shared" ref="CW291" si="306">(BC291-I291)+0</f>
        <v>36.31</v>
      </c>
      <c r="CX291" s="190">
        <f t="shared" ref="CX291" si="307">(BD291-J291)+0</f>
        <v>36.319999999999993</v>
      </c>
      <c r="CY291" s="190">
        <f t="shared" ref="CY291" si="308">(BE291-K291)+0</f>
        <v>36.36</v>
      </c>
      <c r="CZ291" s="190">
        <f t="shared" ref="CZ291" si="309">(BF291-L291)+0</f>
        <v>36.650000000000006</v>
      </c>
      <c r="DA291" s="190">
        <f t="shared" ref="DA291" si="310">(BG291-M291)+0</f>
        <v>40.639999999999986</v>
      </c>
      <c r="DB291" s="190">
        <f t="shared" ref="DB291" si="311">(BH291-N291)+0</f>
        <v>36.819999999999993</v>
      </c>
      <c r="DC291" s="190">
        <f t="shared" ref="DC291" si="312">(BI291-O291)+0</f>
        <v>34.06</v>
      </c>
      <c r="DD291" s="212">
        <f t="shared" ref="DD291" si="313">(BJ291-P291)+0</f>
        <v>34.019999999999982</v>
      </c>
      <c r="DE291" s="9">
        <v>170</v>
      </c>
      <c r="DF291" s="212">
        <f t="shared" ref="DF291" si="314">($H$7-H291)+0</f>
        <v>168.74721040189132</v>
      </c>
      <c r="DG291" s="264">
        <v>80</v>
      </c>
      <c r="DH291" s="265">
        <v>12</v>
      </c>
      <c r="DI291" s="265">
        <v>83</v>
      </c>
      <c r="DJ291" s="266">
        <v>112</v>
      </c>
      <c r="DK291" s="190">
        <v>0</v>
      </c>
      <c r="DL291" s="190">
        <v>0</v>
      </c>
      <c r="DM291" s="190">
        <v>0</v>
      </c>
      <c r="DN291" s="212">
        <v>0</v>
      </c>
      <c r="DO291" s="190">
        <v>39.68</v>
      </c>
      <c r="DP291" s="190">
        <v>39.68</v>
      </c>
      <c r="DQ291" s="190">
        <v>39.68</v>
      </c>
      <c r="DR291" s="212">
        <v>39.68</v>
      </c>
      <c r="DS291" s="150"/>
      <c r="DT291" s="190">
        <v>39</v>
      </c>
      <c r="DU291" s="190">
        <v>47</v>
      </c>
      <c r="DV291" s="190">
        <v>70</v>
      </c>
      <c r="DW291" s="190">
        <v>90</v>
      </c>
      <c r="DX291" s="190"/>
      <c r="DY291" s="190"/>
      <c r="DZ291" s="190"/>
      <c r="EA291" s="190"/>
      <c r="EB291" s="190"/>
      <c r="EC291" s="190"/>
      <c r="ED291" s="190">
        <v>105</v>
      </c>
      <c r="EE291" s="190">
        <v>149</v>
      </c>
      <c r="EF291" s="190">
        <v>157</v>
      </c>
      <c r="EG291" s="190">
        <v>155</v>
      </c>
      <c r="EH291" s="212">
        <v>153</v>
      </c>
      <c r="EI291" s="213"/>
      <c r="EJ291" s="211">
        <v>40</v>
      </c>
      <c r="EK291" s="190">
        <v>36</v>
      </c>
      <c r="EL291" s="190">
        <v>36</v>
      </c>
      <c r="EM291" s="190">
        <v>36</v>
      </c>
      <c r="EN291" s="190"/>
      <c r="EO291" s="190"/>
      <c r="EP291" s="190"/>
      <c r="EQ291" s="190"/>
      <c r="ER291" s="190"/>
      <c r="ES291" s="190"/>
      <c r="ET291" s="190">
        <v>37</v>
      </c>
      <c r="EU291" s="190">
        <v>44</v>
      </c>
      <c r="EV291" s="190">
        <v>38</v>
      </c>
      <c r="EW291" s="190">
        <v>31</v>
      </c>
      <c r="EX291" s="212">
        <v>31</v>
      </c>
      <c r="EY291" s="211"/>
      <c r="EZ291" s="75">
        <f t="shared" ref="EZ291" si="315">(G291/(DT291-G291))+0</f>
        <v>-1.7879627297909845E-2</v>
      </c>
      <c r="FA291" s="89">
        <f t="shared" si="303"/>
        <v>-0.1</v>
      </c>
      <c r="FB291" s="212"/>
      <c r="FC291" s="213"/>
      <c r="FD291" s="213"/>
      <c r="FE291" s="213"/>
      <c r="FF291" s="213"/>
      <c r="FG291" s="213"/>
      <c r="FH291" s="213"/>
      <c r="FI291" s="213"/>
      <c r="FJ291" s="213"/>
      <c r="FK291" s="213"/>
      <c r="FL291" s="213"/>
      <c r="FM291" s="213"/>
      <c r="FN291" s="213"/>
      <c r="FO291" s="213"/>
      <c r="FP291" s="213"/>
      <c r="FQ291" s="213"/>
      <c r="FR291" s="213"/>
      <c r="FS291" s="211">
        <v>125</v>
      </c>
      <c r="FT291" s="190">
        <v>115</v>
      </c>
      <c r="FU291" s="190">
        <v>115</v>
      </c>
      <c r="FV291" s="190">
        <v>115</v>
      </c>
      <c r="FW291" s="190"/>
      <c r="FX291" s="190"/>
      <c r="FY291" s="190"/>
      <c r="FZ291" s="190"/>
      <c r="GA291" s="190"/>
      <c r="GB291" s="190"/>
      <c r="GC291" s="190">
        <v>115</v>
      </c>
      <c r="GD291" s="190">
        <v>128</v>
      </c>
      <c r="GE291" s="190">
        <v>121</v>
      </c>
      <c r="GF291" s="190">
        <v>113</v>
      </c>
      <c r="GG291" s="212">
        <v>110</v>
      </c>
    </row>
    <row r="292" spans="2:189">
      <c r="B292" s="33">
        <f>B291+7</f>
        <v>43956</v>
      </c>
      <c r="C292" s="30" t="s">
        <v>47</v>
      </c>
      <c r="D292" s="30">
        <v>2020</v>
      </c>
      <c r="E292" s="30" t="str">
        <f t="shared" ref="E292" si="316">D292&amp;C292</f>
        <v>2020S19</v>
      </c>
      <c r="F292" s="30" t="str">
        <f t="shared" ref="F292:F386" si="317">IF(MONTH(B293)&lt;&gt;MONTH(B292),MONTH(B292)&amp;"Final"&amp;YEAR(B292),MONTH(B292)&amp;YEAR(B292))</f>
        <v>52020</v>
      </c>
      <c r="G292" s="208" t="str">
        <f>VLOOKUP(Horizontal!$C292&amp;Horizontal!$B292&amp;Horizontal!G$11,Vertical!$E:$O,G$10,0)</f>
        <v>-0,92</v>
      </c>
      <c r="H292" s="207">
        <f>(VLOOKUP(Horizontal!$C292&amp;Horizontal!$B292&amp;Horizontal!H$11,Vertical!$E:$O,H$10,0))+0</f>
        <v>56.08</v>
      </c>
      <c r="I292" s="207">
        <f>(VLOOKUP(Horizontal!$C292&amp;Horizontal!$B292&amp;Horizontal!I$11,Vertical!$E:$O,I$10,0))+0</f>
        <v>69.209999999999994</v>
      </c>
      <c r="J292" s="207">
        <f>(VLOOKUP(Horizontal!$C292&amp;Horizontal!$B292&amp;Horizontal!J$11,Vertical!$E:$O,J$10,0))+0</f>
        <v>81.89</v>
      </c>
      <c r="K292" s="207">
        <f>(VLOOKUP(Horizontal!$C292&amp;Horizontal!$B292&amp;Horizontal!K$11,Vertical!$E:$O,K$10,0))+0</f>
        <v>98.41</v>
      </c>
      <c r="L292" s="207">
        <f>(VLOOKUP(Horizontal!$C292&amp;Horizontal!$B292&amp;Horizontal!L$11,Vertical!$E:$O,L$10,0))+0</f>
        <v>102.4</v>
      </c>
      <c r="M292" s="207">
        <f>(VLOOKUP(Horizontal!$C292&amp;Horizontal!$B292&amp;Horizontal!M$11,Vertical!$E:$O,M$10,0))+0</f>
        <v>148.85</v>
      </c>
      <c r="N292" s="207">
        <f>(VLOOKUP(Horizontal!$C292&amp;Horizontal!$B292&amp;Horizontal!N$11,Vertical!$E:$O,N$10,0))+0</f>
        <v>156.53</v>
      </c>
      <c r="O292" s="207">
        <f>(VLOOKUP(Horizontal!$C292&amp;Horizontal!$B292&amp;Horizontal!O$11,Vertical!$E:$O,O$10,0))+0</f>
        <v>154.6</v>
      </c>
      <c r="P292" s="209">
        <f>(VLOOKUP(Horizontal!$C292&amp;Horizontal!$B292&amp;Horizontal!P$11,Vertical!$E:$O,P$10,0))+0</f>
        <v>149.63</v>
      </c>
      <c r="Q292" s="210">
        <f>(VLOOKUP(Horizontal!$C292&amp;Horizontal!$B292&amp;Horizontal!Q$11,Vertical!$E:$O,Q$10,0))+0</f>
        <v>52</v>
      </c>
      <c r="R292" s="207">
        <f>(VLOOKUP(Horizontal!$C292&amp;Horizontal!$B292&amp;Horizontal!R$11,Vertical!$E:$O,R$10,0))+0</f>
        <v>52</v>
      </c>
      <c r="S292" s="207">
        <f>(VLOOKUP(Horizontal!$C292&amp;Horizontal!$B292&amp;Horizontal!S$11,Vertical!$E:$O,S$10,0))+0</f>
        <v>48</v>
      </c>
      <c r="T292" s="207">
        <f>(VLOOKUP(Horizontal!$C292&amp;Horizontal!$B292&amp;Horizontal!T$11,Vertical!$E:$O,T$10,0))+0</f>
        <v>42</v>
      </c>
      <c r="U292" s="207">
        <f>(VLOOKUP(Horizontal!$C292&amp;Horizontal!$B292&amp;Horizontal!U$11,Vertical!$E:$O,U$10,0))+0</f>
        <v>43</v>
      </c>
      <c r="V292" s="207">
        <f>(VLOOKUP(Horizontal!$C292&amp;Horizontal!$B292&amp;Horizontal!V$11,Vertical!$E:$O,V$10,0))+0</f>
        <v>42</v>
      </c>
      <c r="W292" s="207">
        <f>(VLOOKUP(Horizontal!$C292&amp;Horizontal!$B292&amp;Horizontal!W$11,Vertical!$E:$O,W$10,0))+0</f>
        <v>35</v>
      </c>
      <c r="X292" s="207">
        <f>(VLOOKUP(Horizontal!$C292&amp;Horizontal!$B292&amp;Horizontal!X$11,Vertical!$E:$O,X$10,0))+0</f>
        <v>28</v>
      </c>
      <c r="Y292" s="209">
        <f>(VLOOKUP(Horizontal!$C292&amp;Horizontal!$B292&amp;Horizontal!Y$11,Vertical!$E:$O,Y$10,0))+0</f>
        <v>24</v>
      </c>
      <c r="Z292" s="210">
        <f>(VLOOKUP(Horizontal!$C292&amp;Horizontal!$B292&amp;Horizontal!Z$11,Vertical!$E:$O,Z$10,0))+0</f>
        <v>0</v>
      </c>
      <c r="AA292" s="207">
        <f>(VLOOKUP(Horizontal!$C292&amp;Horizontal!$B292&amp;Horizontal!AA$11,Vertical!$E:$O,AA$10,0))+0</f>
        <v>32.5</v>
      </c>
      <c r="AB292" s="207">
        <f>(VLOOKUP(Horizontal!$C292&amp;Horizontal!$B292&amp;Horizontal!AB$11,Vertical!$E:$O,AB$10,0))+0</f>
        <v>70.45</v>
      </c>
      <c r="AC292" s="207">
        <f>(VLOOKUP(Horizontal!$C292&amp;Horizontal!$B292&amp;Horizontal!AC$11,Vertical!$E:$O,AC$10,0))+0</f>
        <v>70.45</v>
      </c>
      <c r="AD292" s="207">
        <f>(VLOOKUP(Horizontal!$C292&amp;Horizontal!$B292&amp;Horizontal!AD$11,Vertical!$E:$O,AD$10,0))+0</f>
        <v>34.15</v>
      </c>
      <c r="AE292" s="207">
        <f>(VLOOKUP(Horizontal!$C292&amp;Horizontal!$B292&amp;Horizontal!AE$11,Vertical!$E:$O,AE$10,0))+0</f>
        <v>38.1</v>
      </c>
      <c r="AF292" s="207">
        <f>(VLOOKUP(Horizontal!$C292&amp;Horizontal!$B292&amp;Horizontal!AF$11,Vertical!$E:$O,AF$10,0))+0</f>
        <v>64.44</v>
      </c>
      <c r="AG292" s="207">
        <f>(VLOOKUP(Horizontal!$C292&amp;Horizontal!$B292&amp;Horizontal!AG$11,Vertical!$E:$O,AG$10,0))+0</f>
        <v>53.33</v>
      </c>
      <c r="AH292" s="209">
        <f>(VLOOKUP(Horizontal!$C292&amp;Horizontal!$B292&amp;Horizontal!AH$11,Vertical!$E:$O,AH$10,0))+0</f>
        <v>48.72</v>
      </c>
      <c r="AI292" s="210">
        <f>(VLOOKUP(Horizontal!$C292&amp;Horizontal!$B292&amp;Horizontal!AI$11,Vertical!$E:$O,AI$10,0))+0</f>
        <v>0</v>
      </c>
      <c r="AJ292" s="207">
        <f>(VLOOKUP(Horizontal!$C292&amp;Horizontal!$B292&amp;Horizontal!AJ$11,Vertical!$E:$O,AJ$10,0))+0</f>
        <v>17.5</v>
      </c>
      <c r="AK292" s="207">
        <f>(VLOOKUP(Horizontal!$C292&amp;Horizontal!$B292&amp;Horizontal!AK$11,Vertical!$E:$O,AK$10,0))+0</f>
        <v>4.55</v>
      </c>
      <c r="AL292" s="207">
        <f>(VLOOKUP(Horizontal!$C292&amp;Horizontal!$B292&amp;Horizontal!AL$11,Vertical!$E:$O,AL$10,0))+0</f>
        <v>4.55</v>
      </c>
      <c r="AM292" s="207">
        <f>(VLOOKUP(Horizontal!$C292&amp;Horizontal!$B292&amp;Horizontal!AM$11,Vertical!$E:$O,AM$10,0))+0</f>
        <v>14.63</v>
      </c>
      <c r="AN292" s="207">
        <f>(VLOOKUP(Horizontal!$C292&amp;Horizontal!$B292&amp;Horizontal!AN$11,Vertical!$E:$O,AN$10,0))+0</f>
        <v>35.71</v>
      </c>
      <c r="AO292" s="207">
        <f>(VLOOKUP(Horizontal!$C292&amp;Horizontal!$B292&amp;Horizontal!AO$11,Vertical!$E:$O,AO$10,0))+0</f>
        <v>20</v>
      </c>
      <c r="AP292" s="207">
        <f>(VLOOKUP(Horizontal!$C292&amp;Horizontal!$B292&amp;Horizontal!AP$11,Vertical!$E:$O,AP$10,0))+0</f>
        <v>33.33</v>
      </c>
      <c r="AQ292" s="209">
        <f>(VLOOKUP(Horizontal!$C292&amp;Horizontal!$B292&amp;Horizontal!AQ$11,Vertical!$E:$O,AQ$10,0))+0</f>
        <v>38.46</v>
      </c>
      <c r="AR292" s="210">
        <f>(VLOOKUP(Horizontal!$C292&amp;Horizontal!$B292&amp;Horizontal!AR$11,Vertical!$E:$O,AR$10,0))+0</f>
        <v>100</v>
      </c>
      <c r="AS292" s="207">
        <f>(VLOOKUP(Horizontal!$C292&amp;Horizontal!$B292&amp;Horizontal!AS$11,Vertical!$E:$O,AS$10,0))+0</f>
        <v>50</v>
      </c>
      <c r="AT292" s="207">
        <f>(VLOOKUP(Horizontal!$C292&amp;Horizontal!$B292&amp;Horizontal!AT$11,Vertical!$E:$O,AT$10,0))+0</f>
        <v>25</v>
      </c>
      <c r="AU292" s="207">
        <f>(VLOOKUP(Horizontal!$C292&amp;Horizontal!$B292&amp;Horizontal!AU$11,Vertical!$E:$O,AU$10,0))+0</f>
        <v>25</v>
      </c>
      <c r="AV292" s="207">
        <f>(VLOOKUP(Horizontal!$C292&amp;Horizontal!$B292&amp;Horizontal!AV$11,Vertical!$E:$O,AV$10,0))+0</f>
        <v>51.22</v>
      </c>
      <c r="AW292" s="207">
        <f>(VLOOKUP(Horizontal!$C292&amp;Horizontal!$B292&amp;Horizontal!AW$11,Vertical!$E:$O,AW$10,0))+0</f>
        <v>26.19</v>
      </c>
      <c r="AX292" s="207">
        <f>(VLOOKUP(Horizontal!$C292&amp;Horizontal!$B292&amp;Horizontal!AX$11,Vertical!$E:$O,AX$10,0))+0</f>
        <v>15.56</v>
      </c>
      <c r="AY292" s="207">
        <f>(VLOOKUP(Horizontal!$C292&amp;Horizontal!$B292&amp;Horizontal!AY$11,Vertical!$E:$O,AY$10,0))+0</f>
        <v>13.33</v>
      </c>
      <c r="AZ292" s="209">
        <f>(VLOOKUP(Horizontal!$C292&amp;Horizontal!$B292&amp;Horizontal!AZ$11,Vertical!$E:$O,AZ$10,0))+0</f>
        <v>12.82</v>
      </c>
      <c r="BA292" s="208">
        <f>(VLOOKUP(Horizontal!$C292&amp;Horizontal!$B292&amp;Horizontal!BA$11,Vertical!$E:$O,BA$10,0))+0</f>
        <v>35.82</v>
      </c>
      <c r="BB292" s="210">
        <f>(VLOOKUP(Horizontal!$C292&amp;Horizontal!$B292&amp;Horizontal!BB$11,Vertical!$E:$O,BB$10,0))+0</f>
        <v>91.59</v>
      </c>
      <c r="BC292" s="207">
        <f>(VLOOKUP(Horizontal!$C292&amp;Horizontal!$B292&amp;Horizontal!BC$11,Vertical!$E:$O,BC$10,0))+0</f>
        <v>104.8</v>
      </c>
      <c r="BD292" s="207">
        <f>(VLOOKUP(Horizontal!$C292&amp;Horizontal!$B292&amp;Horizontal!BD$11,Vertical!$E:$O,BD$10,0))+0</f>
        <v>118.62</v>
      </c>
      <c r="BE292" s="207">
        <f>(VLOOKUP(Horizontal!$C292&amp;Horizontal!$B292&amp;Horizontal!BE$11,Vertical!$E:$O,BE$10,0))+0</f>
        <v>134.25</v>
      </c>
      <c r="BF292" s="207">
        <f>(VLOOKUP(Horizontal!$C292&amp;Horizontal!$B292&amp;Horizontal!BF$11,Vertical!$E:$O,BF$10,0))+0</f>
        <v>138.29</v>
      </c>
      <c r="BG292" s="207">
        <f>(VLOOKUP(Horizontal!$C292&amp;Horizontal!$B292&amp;Horizontal!BG$11,Vertical!$E:$O,BG$10,0))+0</f>
        <v>189.05</v>
      </c>
      <c r="BH292" s="207">
        <f>(VLOOKUP(Horizontal!$C292&amp;Horizontal!$B292&amp;Horizontal!BH$11,Vertical!$E:$O,BH$10,0))+0</f>
        <v>193.49</v>
      </c>
      <c r="BI292" s="207">
        <f>(VLOOKUP(Horizontal!$C292&amp;Horizontal!$B292&amp;Horizontal!BI$11,Vertical!$E:$O,BI$10,0))+0</f>
        <v>189.45</v>
      </c>
      <c r="BJ292" s="209">
        <f>(VLOOKUP(Horizontal!$C292&amp;Horizontal!$B292&amp;Horizontal!BJ$11,Vertical!$E:$O,BJ$10,0))+0</f>
        <v>183.68</v>
      </c>
      <c r="BK292" s="210">
        <f>(VLOOKUP(Horizontal!$C292&amp;Horizontal!$B292&amp;Horizontal!BK$11,Vertical!$E:$O,BK$10,0))+0</f>
        <v>52</v>
      </c>
      <c r="BL292" s="207">
        <f>(VLOOKUP(Horizontal!$C292&amp;Horizontal!$B292&amp;Horizontal!BL$11,Vertical!$E:$O,BL$10,0))+0</f>
        <v>47</v>
      </c>
      <c r="BM292" s="207">
        <f>(VLOOKUP(Horizontal!$C292&amp;Horizontal!$B292&amp;Horizontal!BM$11,Vertical!$E:$O,BM$10,0))+0</f>
        <v>43</v>
      </c>
      <c r="BN292" s="207">
        <f>(VLOOKUP(Horizontal!$C292&amp;Horizontal!$B292&amp;Horizontal!BN$11,Vertical!$E:$O,BN$10,0))+0</f>
        <v>42</v>
      </c>
      <c r="BO292" s="207">
        <f>(VLOOKUP(Horizontal!$C292&amp;Horizontal!$B292&amp;Horizontal!BO$11,Vertical!$E:$O,BO$10,0))+0</f>
        <v>39</v>
      </c>
      <c r="BP292" s="207">
        <f>(VLOOKUP(Horizontal!$C292&amp;Horizontal!$B292&amp;Horizontal!BP$11,Vertical!$E:$O,BP$10,0))+0</f>
        <v>40</v>
      </c>
      <c r="BQ292" s="207">
        <f>(VLOOKUP(Horizontal!$C292&amp;Horizontal!$B292&amp;Horizontal!BQ$11,Vertical!$E:$O,BQ$10,0))+0</f>
        <v>32</v>
      </c>
      <c r="BR292" s="207">
        <f>(VLOOKUP(Horizontal!$C292&amp;Horizontal!$B292&amp;Horizontal!BR$11,Vertical!$E:$O,BR$10,0))+0</f>
        <v>28</v>
      </c>
      <c r="BS292" s="209">
        <f>(VLOOKUP(Horizontal!$C292&amp;Horizontal!$B292&amp;Horizontal!BS$11,Vertical!$E:$O,BS$10,0))+0</f>
        <v>24</v>
      </c>
      <c r="BT292" s="210">
        <f>(VLOOKUP(Horizontal!$C292&amp;Horizontal!$B292&amp;Horizontal!BT$11,Vertical!$E:$O,BT$10,0))+0</f>
        <v>0</v>
      </c>
      <c r="BU292" s="207">
        <f>(VLOOKUP(Horizontal!$C292&amp;Horizontal!$B292&amp;Horizontal!BU$11,Vertical!$E:$O,BU$10,0))+0</f>
        <v>37.840000000000003</v>
      </c>
      <c r="BV292" s="207">
        <f>(VLOOKUP(Horizontal!$C292&amp;Horizontal!$B292&amp;Horizontal!BV$11,Vertical!$E:$O,BV$10,0))+0</f>
        <v>61.11</v>
      </c>
      <c r="BW292" s="207">
        <f>(VLOOKUP(Horizontal!$C292&amp;Horizontal!$B292&amp;Horizontal!BW$11,Vertical!$E:$O,BW$10,0))+0</f>
        <v>61.11</v>
      </c>
      <c r="BX292" s="207">
        <f>(VLOOKUP(Horizontal!$C292&amp;Horizontal!$B292&amp;Horizontal!BX$11,Vertical!$E:$O,BX$10,0))+0</f>
        <v>33.33</v>
      </c>
      <c r="BY292" s="207">
        <f>(VLOOKUP(Horizontal!$C292&amp;Horizontal!$B292&amp;Horizontal!BY$11,Vertical!$E:$O,BY$10,0))+0</f>
        <v>50</v>
      </c>
      <c r="BZ292" s="207">
        <f>(VLOOKUP(Horizontal!$C292&amp;Horizontal!$B292&amp;Horizontal!BZ$11,Vertical!$E:$O,BZ$10,0))+0</f>
        <v>56.41</v>
      </c>
      <c r="CA292" s="207">
        <f>(VLOOKUP(Horizontal!$C292&amp;Horizontal!$B292&amp;Horizontal!CA$11,Vertical!$E:$O,CA$10,0))+0</f>
        <v>54.05</v>
      </c>
      <c r="CB292" s="209">
        <f>(VLOOKUP(Horizontal!$C292&amp;Horizontal!$B292&amp;Horizontal!CB$11,Vertical!$E:$O,CB$10,0))+0</f>
        <v>35.14</v>
      </c>
      <c r="CC292" s="210">
        <f>(VLOOKUP(Horizontal!$C292&amp;Horizontal!$B292&amp;Horizontal!CC$11,Vertical!$E:$O,CC$10,0))+0</f>
        <v>0</v>
      </c>
      <c r="CD292" s="207">
        <f>(VLOOKUP(Horizontal!$C292&amp;Horizontal!$B292&amp;Horizontal!CD$11,Vertical!$E:$O,CD$10,0))+0</f>
        <v>10.81</v>
      </c>
      <c r="CE292" s="207">
        <f>(VLOOKUP(Horizontal!$C292&amp;Horizontal!$B292&amp;Horizontal!CE$11,Vertical!$E:$O,CE$10,0))+0</f>
        <v>11.11</v>
      </c>
      <c r="CF292" s="207">
        <f>(VLOOKUP(Horizontal!$C292&amp;Horizontal!$B292&amp;Horizontal!CF$11,Vertical!$E:$O,CF$10,0))+0</f>
        <v>11.11</v>
      </c>
      <c r="CG292" s="207">
        <f>(VLOOKUP(Horizontal!$C292&amp;Horizontal!$B292&amp;Horizontal!CG$11,Vertical!$E:$O,CG$10,0))+0</f>
        <v>6.06</v>
      </c>
      <c r="CH292" s="207">
        <f>(VLOOKUP(Horizontal!$C292&amp;Horizontal!$B292&amp;Horizontal!CH$11,Vertical!$E:$O,CH$10,0))+0</f>
        <v>20.59</v>
      </c>
      <c r="CI292" s="207">
        <f>(VLOOKUP(Horizontal!$C292&amp;Horizontal!$B292&amp;Horizontal!CI$11,Vertical!$E:$O,CI$10,0))+0</f>
        <v>23.08</v>
      </c>
      <c r="CJ292" s="207">
        <f>(VLOOKUP(Horizontal!$C292&amp;Horizontal!$B292&amp;Horizontal!CJ$11,Vertical!$E:$O,CJ$10,0))+0</f>
        <v>27.03</v>
      </c>
      <c r="CK292" s="209">
        <f>(VLOOKUP(Horizontal!$C292&amp;Horizontal!$B292&amp;Horizontal!CK$11,Vertical!$E:$O,CK$10,0))+0</f>
        <v>43.24</v>
      </c>
      <c r="CL292" s="210">
        <f>(VLOOKUP(Horizontal!$C292&amp;Horizontal!$B292&amp;Horizontal!CL$11,Vertical!$E:$O,CL$10,0))+0</f>
        <v>100</v>
      </c>
      <c r="CM292" s="207">
        <f>(VLOOKUP(Horizontal!$C292&amp;Horizontal!$B292&amp;Horizontal!CM$11,Vertical!$E:$O,CM$10,0))+0</f>
        <v>51.35</v>
      </c>
      <c r="CN292" s="207">
        <f>(VLOOKUP(Horizontal!$C292&amp;Horizontal!$B292&amp;Horizontal!CN$11,Vertical!$E:$O,CN$10,0))+0</f>
        <v>27.78</v>
      </c>
      <c r="CO292" s="207">
        <f>(VLOOKUP(Horizontal!$C292&amp;Horizontal!$B292&amp;Horizontal!CO$11,Vertical!$E:$O,CO$10,0))+0</f>
        <v>27.78</v>
      </c>
      <c r="CP292" s="207">
        <f>(VLOOKUP(Horizontal!$C292&amp;Horizontal!$B292&amp;Horizontal!CP$11,Vertical!$E:$O,CP$10,0))+0</f>
        <v>60.61</v>
      </c>
      <c r="CQ292" s="207">
        <f>(VLOOKUP(Horizontal!$C292&amp;Horizontal!$B292&amp;Horizontal!CQ$11,Vertical!$E:$O,CQ$10,0))+0</f>
        <v>29.41</v>
      </c>
      <c r="CR292" s="207">
        <f>(VLOOKUP(Horizontal!$C292&amp;Horizontal!$B292&amp;Horizontal!CR$11,Vertical!$E:$O,CR$10,0))+0</f>
        <v>20.51</v>
      </c>
      <c r="CS292" s="207">
        <f>(VLOOKUP(Horizontal!$C292&amp;Horizontal!$B292&amp;Horizontal!CS$11,Vertical!$E:$O,CS$10,0))+0</f>
        <v>18.920000000000002</v>
      </c>
      <c r="CT292" s="207">
        <f>(VLOOKUP(Horizontal!$C292&amp;Horizontal!$B292&amp;Horizontal!CT$11,Vertical!$E:$O,CT$10,0))+0</f>
        <v>21.62</v>
      </c>
      <c r="CU292" s="150"/>
      <c r="CV292" s="211">
        <f t="shared" ref="CV292" si="318">(BB292-H292)+0</f>
        <v>35.510000000000005</v>
      </c>
      <c r="CW292" s="190">
        <f t="shared" ref="CW292" si="319">(BC292-I292)+0</f>
        <v>35.590000000000003</v>
      </c>
      <c r="CX292" s="190">
        <f t="shared" ref="CX292" si="320">(BD292-J292)+0</f>
        <v>36.730000000000004</v>
      </c>
      <c r="CY292" s="190">
        <f t="shared" ref="CY292" si="321">(BE292-K292)+0</f>
        <v>35.840000000000003</v>
      </c>
      <c r="CZ292" s="190">
        <f t="shared" ref="CZ292" si="322">(BF292-L292)+0</f>
        <v>35.889999999999986</v>
      </c>
      <c r="DA292" s="190">
        <f t="shared" ref="DA292" si="323">(BG292-M292)+0</f>
        <v>40.200000000000017</v>
      </c>
      <c r="DB292" s="190">
        <f t="shared" ref="DB292" si="324">(BH292-N292)+0</f>
        <v>36.960000000000008</v>
      </c>
      <c r="DC292" s="190">
        <f t="shared" ref="DC292" si="325">(BI292-O292)+0</f>
        <v>34.849999999999994</v>
      </c>
      <c r="DD292" s="212">
        <f t="shared" ref="DD292" si="326">(BJ292-P292)+0</f>
        <v>34.050000000000011</v>
      </c>
      <c r="DE292" s="9">
        <v>170</v>
      </c>
      <c r="DF292" s="212">
        <f t="shared" ref="DF292" si="327">($H$7-H292)+0</f>
        <v>152.37721040189132</v>
      </c>
      <c r="DG292" s="264">
        <v>90</v>
      </c>
      <c r="DH292" s="265">
        <v>9</v>
      </c>
      <c r="DI292" s="265">
        <v>99</v>
      </c>
      <c r="DJ292" s="266">
        <v>158</v>
      </c>
      <c r="DK292" s="190">
        <v>25.82</v>
      </c>
      <c r="DL292" s="190">
        <v>25.82</v>
      </c>
      <c r="DM292" s="190">
        <v>0</v>
      </c>
      <c r="DN292" s="212">
        <v>0</v>
      </c>
      <c r="DO292" s="190">
        <v>53.85</v>
      </c>
      <c r="DP292" s="190">
        <v>53.85</v>
      </c>
      <c r="DQ292" s="190">
        <v>39.68</v>
      </c>
      <c r="DR292" s="212">
        <v>39.68</v>
      </c>
      <c r="DS292" s="150"/>
      <c r="DT292" s="190">
        <v>39</v>
      </c>
      <c r="DU292" s="190">
        <v>55</v>
      </c>
      <c r="DV292" s="190">
        <v>60</v>
      </c>
      <c r="DW292" s="190">
        <v>75</v>
      </c>
      <c r="DX292" s="190"/>
      <c r="DY292" s="190"/>
      <c r="DZ292" s="190"/>
      <c r="EA292" s="190"/>
      <c r="EB292" s="190"/>
      <c r="EC292" s="190"/>
      <c r="ED292" s="190">
        <v>98</v>
      </c>
      <c r="EE292" s="190">
        <v>146</v>
      </c>
      <c r="EF292" s="190">
        <v>155</v>
      </c>
      <c r="EG292" s="190">
        <v>155</v>
      </c>
      <c r="EH292" s="212">
        <v>153</v>
      </c>
      <c r="EI292" s="213"/>
      <c r="EJ292" s="211">
        <v>35</v>
      </c>
      <c r="EK292" s="190">
        <v>35</v>
      </c>
      <c r="EL292" s="190">
        <v>36</v>
      </c>
      <c r="EM292" s="190">
        <v>36</v>
      </c>
      <c r="EN292" s="190"/>
      <c r="EO292" s="190"/>
      <c r="EP292" s="190"/>
      <c r="EQ292" s="190"/>
      <c r="ER292" s="190"/>
      <c r="ES292" s="190"/>
      <c r="ET292" s="190">
        <v>38</v>
      </c>
      <c r="EU292" s="190">
        <v>40</v>
      </c>
      <c r="EV292" s="190">
        <v>39</v>
      </c>
      <c r="EW292" s="190">
        <v>31</v>
      </c>
      <c r="EX292" s="212">
        <v>31</v>
      </c>
      <c r="EY292" s="211"/>
      <c r="EZ292" s="75">
        <f t="shared" ref="EZ292" si="328">(G292/(DT292-G292))+0</f>
        <v>-2.3046092184368736E-2</v>
      </c>
      <c r="FA292" s="89">
        <f t="shared" ref="FA292:FA297" si="329">(FA291)+0</f>
        <v>-0.1</v>
      </c>
      <c r="FB292" s="212"/>
      <c r="FC292" s="213"/>
      <c r="FD292" s="213"/>
      <c r="FE292" s="213"/>
      <c r="FF292" s="213"/>
      <c r="FG292" s="213"/>
      <c r="FH292" s="213"/>
      <c r="FI292" s="213"/>
      <c r="FJ292" s="213"/>
      <c r="FK292" s="213"/>
      <c r="FL292" s="213"/>
      <c r="FM292" s="213"/>
      <c r="FN292" s="213"/>
      <c r="FO292" s="213"/>
      <c r="FP292" s="213"/>
      <c r="FQ292" s="213"/>
      <c r="FR292" s="213"/>
      <c r="FS292" s="211">
        <v>120</v>
      </c>
      <c r="FT292" s="190">
        <v>115</v>
      </c>
      <c r="FU292" s="190">
        <v>115</v>
      </c>
      <c r="FV292" s="190">
        <v>115</v>
      </c>
      <c r="FW292" s="190"/>
      <c r="FX292" s="190"/>
      <c r="FY292" s="190"/>
      <c r="FZ292" s="190"/>
      <c r="GA292" s="190"/>
      <c r="GB292" s="190"/>
      <c r="GC292" s="190">
        <v>115</v>
      </c>
      <c r="GD292" s="190">
        <v>126</v>
      </c>
      <c r="GE292" s="190">
        <v>122</v>
      </c>
      <c r="GF292" s="190">
        <v>113</v>
      </c>
      <c r="GG292" s="212">
        <v>110</v>
      </c>
    </row>
    <row r="293" spans="2:189">
      <c r="B293" s="33">
        <v>43963</v>
      </c>
      <c r="C293" s="30" t="s">
        <v>46</v>
      </c>
      <c r="D293" s="30">
        <v>2020</v>
      </c>
      <c r="E293" s="30" t="str">
        <f t="shared" ref="E293" si="330">D293&amp;C293</f>
        <v>2020S20</v>
      </c>
      <c r="F293" s="30" t="str">
        <f t="shared" si="317"/>
        <v>52020</v>
      </c>
      <c r="G293" s="208" t="str">
        <f>VLOOKUP(Horizontal!$C293&amp;Horizontal!$B293&amp;Horizontal!G$11,Vertical!$E:$O,G$10,0)</f>
        <v>-0,96</v>
      </c>
      <c r="H293" s="207">
        <f>(VLOOKUP(Horizontal!$C293&amp;Horizontal!$B293&amp;Horizontal!H$11,Vertical!$E:$O,H$10,0))+0</f>
        <v>60.56</v>
      </c>
      <c r="I293" s="207">
        <f>(VLOOKUP(Horizontal!$C293&amp;Horizontal!$B293&amp;Horizontal!I$11,Vertical!$E:$O,I$10,0))+0</f>
        <v>83.56</v>
      </c>
      <c r="J293" s="207">
        <f>(VLOOKUP(Horizontal!$C293&amp;Horizontal!$B293&amp;Horizontal!J$11,Vertical!$E:$O,J$10,0))+0</f>
        <v>84.09</v>
      </c>
      <c r="K293" s="207">
        <f>(VLOOKUP(Horizontal!$C293&amp;Horizontal!$B293&amp;Horizontal!K$11,Vertical!$E:$O,K$10,0))+0</f>
        <v>95.15</v>
      </c>
      <c r="L293" s="207">
        <f>(VLOOKUP(Horizontal!$C293&amp;Horizontal!$B293&amp;Horizontal!L$11,Vertical!$E:$O,L$10,0))+0</f>
        <v>99.91</v>
      </c>
      <c r="M293" s="207">
        <f>(VLOOKUP(Horizontal!$C293&amp;Horizontal!$B293&amp;Horizontal!M$11,Vertical!$E:$O,M$10,0))+0</f>
        <v>144.6</v>
      </c>
      <c r="N293" s="207">
        <f>(VLOOKUP(Horizontal!$C293&amp;Horizontal!$B293&amp;Horizontal!N$11,Vertical!$E:$O,N$10,0))+0</f>
        <v>153.71</v>
      </c>
      <c r="O293" s="207">
        <f>(VLOOKUP(Horizontal!$C293&amp;Horizontal!$B293&amp;Horizontal!O$11,Vertical!$E:$O,O$10,0))+0</f>
        <v>152.97</v>
      </c>
      <c r="P293" s="209">
        <f>(VLOOKUP(Horizontal!$C293&amp;Horizontal!$B293&amp;Horizontal!P$11,Vertical!$E:$O,P$10,0))+0</f>
        <v>149.1</v>
      </c>
      <c r="Q293" s="210">
        <f>(VLOOKUP(Horizontal!$C293&amp;Horizontal!$B293&amp;Horizontal!Q$11,Vertical!$E:$O,Q$10,0))+0</f>
        <v>58</v>
      </c>
      <c r="R293" s="207">
        <f>(VLOOKUP(Horizontal!$C293&amp;Horizontal!$B293&amp;Horizontal!R$11,Vertical!$E:$O,R$10,0))+0</f>
        <v>59</v>
      </c>
      <c r="S293" s="207">
        <f>(VLOOKUP(Horizontal!$C293&amp;Horizontal!$B293&amp;Horizontal!S$11,Vertical!$E:$O,S$10,0))+0</f>
        <v>55</v>
      </c>
      <c r="T293" s="207">
        <f>(VLOOKUP(Horizontal!$C293&amp;Horizontal!$B293&amp;Horizontal!T$11,Vertical!$E:$O,T$10,0))+0</f>
        <v>48</v>
      </c>
      <c r="U293" s="207">
        <f>(VLOOKUP(Horizontal!$C293&amp;Horizontal!$B293&amp;Horizontal!U$11,Vertical!$E:$O,U$10,0))+0</f>
        <v>43</v>
      </c>
      <c r="V293" s="207">
        <f>(VLOOKUP(Horizontal!$C293&amp;Horizontal!$B293&amp;Horizontal!V$11,Vertical!$E:$O,V$10,0))+0</f>
        <v>48</v>
      </c>
      <c r="W293" s="207">
        <f>(VLOOKUP(Horizontal!$C293&amp;Horizontal!$B293&amp;Horizontal!W$11,Vertical!$E:$O,W$10,0))+0</f>
        <v>37</v>
      </c>
      <c r="X293" s="207">
        <f>(VLOOKUP(Horizontal!$C293&amp;Horizontal!$B293&amp;Horizontal!X$11,Vertical!$E:$O,X$10,0))+0</f>
        <v>31</v>
      </c>
      <c r="Y293" s="209">
        <f>(VLOOKUP(Horizontal!$C293&amp;Horizontal!$B293&amp;Horizontal!Y$11,Vertical!$E:$O,Y$10,0))+0</f>
        <v>25</v>
      </c>
      <c r="Z293" s="210">
        <f>(VLOOKUP(Horizontal!$C293&amp;Horizontal!$B293&amp;Horizontal!Z$11,Vertical!$E:$O,Z$10,0))+0</f>
        <v>2.33</v>
      </c>
      <c r="AA293" s="207">
        <f>(VLOOKUP(Horizontal!$C293&amp;Horizontal!$B293&amp;Horizontal!AA$11,Vertical!$E:$O,AA$10,0))+0</f>
        <v>0</v>
      </c>
      <c r="AB293" s="207">
        <f>(VLOOKUP(Horizontal!$C293&amp;Horizontal!$B293&amp;Horizontal!AB$11,Vertical!$E:$O,AB$10,0))+0</f>
        <v>9.09</v>
      </c>
      <c r="AC293" s="207">
        <f>(VLOOKUP(Horizontal!$C293&amp;Horizontal!$B293&amp;Horizontal!AC$11,Vertical!$E:$O,AC$10,0))+0</f>
        <v>59.57</v>
      </c>
      <c r="AD293" s="207">
        <f>(VLOOKUP(Horizontal!$C293&amp;Horizontal!$B293&amp;Horizontal!AD$11,Vertical!$E:$O,AD$10,0))+0</f>
        <v>67.44</v>
      </c>
      <c r="AE293" s="207">
        <f>(VLOOKUP(Horizontal!$C293&amp;Horizontal!$B293&amp;Horizontal!AE$11,Vertical!$E:$O,AE$10,0))+0</f>
        <v>74.47</v>
      </c>
      <c r="AF293" s="207">
        <f>(VLOOKUP(Horizontal!$C293&amp;Horizontal!$B293&amp;Horizontal!AF$11,Vertical!$E:$O,AF$10,0))+0</f>
        <v>69.569999999999993</v>
      </c>
      <c r="AG293" s="207">
        <f>(VLOOKUP(Horizontal!$C293&amp;Horizontal!$B293&amp;Horizontal!AG$11,Vertical!$E:$O,AG$10,0))+0</f>
        <v>53.33</v>
      </c>
      <c r="AH293" s="209">
        <f>(VLOOKUP(Horizontal!$C293&amp;Horizontal!$B293&amp;Horizontal!AH$11,Vertical!$E:$O,AH$10,0))+0</f>
        <v>37.21</v>
      </c>
      <c r="AI293" s="210">
        <f>(VLOOKUP(Horizontal!$C293&amp;Horizontal!$B293&amp;Horizontal!AI$11,Vertical!$E:$O,AI$10,0))+0</f>
        <v>0</v>
      </c>
      <c r="AJ293" s="207">
        <f>(VLOOKUP(Horizontal!$C293&amp;Horizontal!$B293&amp;Horizontal!AJ$11,Vertical!$E:$O,AJ$10,0))+0</f>
        <v>0</v>
      </c>
      <c r="AK293" s="207">
        <f>(VLOOKUP(Horizontal!$C293&amp;Horizontal!$B293&amp;Horizontal!AK$11,Vertical!$E:$O,AK$10,0))+0</f>
        <v>13.64</v>
      </c>
      <c r="AL293" s="207">
        <f>(VLOOKUP(Horizontal!$C293&amp;Horizontal!$B293&amp;Horizontal!AL$11,Vertical!$E:$O,AL$10,0))+0</f>
        <v>14.89</v>
      </c>
      <c r="AM293" s="207">
        <f>(VLOOKUP(Horizontal!$C293&amp;Horizontal!$B293&amp;Horizontal!AM$11,Vertical!$E:$O,AM$10,0))+0</f>
        <v>11.63</v>
      </c>
      <c r="AN293" s="207">
        <f>(VLOOKUP(Horizontal!$C293&amp;Horizontal!$B293&amp;Horizontal!AN$11,Vertical!$E:$O,AN$10,0))+0</f>
        <v>17.02</v>
      </c>
      <c r="AO293" s="207">
        <f>(VLOOKUP(Horizontal!$C293&amp;Horizontal!$B293&amp;Horizontal!AO$11,Vertical!$E:$O,AO$10,0))+0</f>
        <v>23.91</v>
      </c>
      <c r="AP293" s="207">
        <f>(VLOOKUP(Horizontal!$C293&amp;Horizontal!$B293&amp;Horizontal!AP$11,Vertical!$E:$O,AP$10,0))+0</f>
        <v>28.89</v>
      </c>
      <c r="AQ293" s="209">
        <f>(VLOOKUP(Horizontal!$C293&amp;Horizontal!$B293&amp;Horizontal!AQ$11,Vertical!$E:$O,AQ$10,0))+0</f>
        <v>37.21</v>
      </c>
      <c r="AR293" s="210">
        <f>(VLOOKUP(Horizontal!$C293&amp;Horizontal!$B293&amp;Horizontal!AR$11,Vertical!$E:$O,AR$10,0))+0</f>
        <v>97.67</v>
      </c>
      <c r="AS293" s="207">
        <f>(VLOOKUP(Horizontal!$C293&amp;Horizontal!$B293&amp;Horizontal!AS$11,Vertical!$E:$O,AS$10,0))+0</f>
        <v>100</v>
      </c>
      <c r="AT293" s="207">
        <f>(VLOOKUP(Horizontal!$C293&amp;Horizontal!$B293&amp;Horizontal!AT$11,Vertical!$E:$O,AT$10,0))+0</f>
        <v>77.27</v>
      </c>
      <c r="AU293" s="207">
        <f>(VLOOKUP(Horizontal!$C293&amp;Horizontal!$B293&amp;Horizontal!AU$11,Vertical!$E:$O,AU$10,0))+0</f>
        <v>25.53</v>
      </c>
      <c r="AV293" s="207">
        <f>(VLOOKUP(Horizontal!$C293&amp;Horizontal!$B293&amp;Horizontal!AV$11,Vertical!$E:$O,AV$10,0))+0</f>
        <v>20.93</v>
      </c>
      <c r="AW293" s="207">
        <f>(VLOOKUP(Horizontal!$C293&amp;Horizontal!$B293&amp;Horizontal!AW$11,Vertical!$E:$O,AW$10,0))+0</f>
        <v>8.51</v>
      </c>
      <c r="AX293" s="207">
        <f>(VLOOKUP(Horizontal!$C293&amp;Horizontal!$B293&amp;Horizontal!AX$11,Vertical!$E:$O,AX$10,0))+0</f>
        <v>6.52</v>
      </c>
      <c r="AY293" s="207">
        <f>(VLOOKUP(Horizontal!$C293&amp;Horizontal!$B293&amp;Horizontal!AY$11,Vertical!$E:$O,AY$10,0))+0</f>
        <v>17.78</v>
      </c>
      <c r="AZ293" s="209">
        <f>(VLOOKUP(Horizontal!$C293&amp;Horizontal!$B293&amp;Horizontal!AZ$11,Vertical!$E:$O,AZ$10,0))+0</f>
        <v>25.58</v>
      </c>
      <c r="BA293" s="208">
        <f>(VLOOKUP(Horizontal!$C293&amp;Horizontal!$B293&amp;Horizontal!BA$11,Vertical!$E:$O,BA$10,0))+0</f>
        <v>35.31</v>
      </c>
      <c r="BB293" s="210">
        <f>(VLOOKUP(Horizontal!$C293&amp;Horizontal!$B293&amp;Horizontal!BB$11,Vertical!$E:$O,BB$10,0))+0</f>
        <v>95.2</v>
      </c>
      <c r="BC293" s="207">
        <f>(VLOOKUP(Horizontal!$C293&amp;Horizontal!$B293&amp;Horizontal!BC$11,Vertical!$E:$O,BC$10,0))+0</f>
        <v>119.08</v>
      </c>
      <c r="BD293" s="207">
        <f>(VLOOKUP(Horizontal!$C293&amp;Horizontal!$B293&amp;Horizontal!BD$11,Vertical!$E:$O,BD$10,0))+0</f>
        <v>119.88</v>
      </c>
      <c r="BE293" s="207">
        <f>(VLOOKUP(Horizontal!$C293&amp;Horizontal!$B293&amp;Horizontal!BE$11,Vertical!$E:$O,BE$10,0))+0</f>
        <v>130.72</v>
      </c>
      <c r="BF293" s="207">
        <f>(VLOOKUP(Horizontal!$C293&amp;Horizontal!$B293&amp;Horizontal!BF$11,Vertical!$E:$O,BF$10,0))+0</f>
        <v>135.74</v>
      </c>
      <c r="BG293" s="207">
        <f>(VLOOKUP(Horizontal!$C293&amp;Horizontal!$B293&amp;Horizontal!BG$11,Vertical!$E:$O,BG$10,0))+0</f>
        <v>185.73</v>
      </c>
      <c r="BH293" s="207">
        <f>(VLOOKUP(Horizontal!$C293&amp;Horizontal!$B293&amp;Horizontal!BH$11,Vertical!$E:$O,BH$10,0))+0</f>
        <v>190.63</v>
      </c>
      <c r="BI293" s="207">
        <f>(VLOOKUP(Horizontal!$C293&amp;Horizontal!$B293&amp;Horizontal!BI$11,Vertical!$E:$O,BI$10,0))+0</f>
        <v>188.28</v>
      </c>
      <c r="BJ293" s="209">
        <f>(VLOOKUP(Horizontal!$C293&amp;Horizontal!$B293&amp;Horizontal!BJ$11,Vertical!$E:$O,BJ$10,0))+0</f>
        <v>183.23</v>
      </c>
      <c r="BK293" s="210">
        <f>(VLOOKUP(Horizontal!$C293&amp;Horizontal!$B293&amp;Horizontal!BK$11,Vertical!$E:$O,BK$10,0))+0</f>
        <v>52</v>
      </c>
      <c r="BL293" s="207">
        <f>(VLOOKUP(Horizontal!$C293&amp;Horizontal!$B293&amp;Horizontal!BL$11,Vertical!$E:$O,BL$10,0))+0</f>
        <v>48</v>
      </c>
      <c r="BM293" s="207">
        <f>(VLOOKUP(Horizontal!$C293&amp;Horizontal!$B293&amp;Horizontal!BM$11,Vertical!$E:$O,BM$10,0))+0</f>
        <v>42</v>
      </c>
      <c r="BN293" s="207">
        <f>(VLOOKUP(Horizontal!$C293&amp;Horizontal!$B293&amp;Horizontal!BN$11,Vertical!$E:$O,BN$10,0))+0</f>
        <v>40</v>
      </c>
      <c r="BO293" s="207">
        <f>(VLOOKUP(Horizontal!$C293&amp;Horizontal!$B293&amp;Horizontal!BO$11,Vertical!$E:$O,BO$10,0))+0</f>
        <v>40</v>
      </c>
      <c r="BP293" s="207">
        <f>(VLOOKUP(Horizontal!$C293&amp;Horizontal!$B293&amp;Horizontal!BP$11,Vertical!$E:$O,BP$10,0))+0</f>
        <v>40</v>
      </c>
      <c r="BQ293" s="207">
        <f>(VLOOKUP(Horizontal!$C293&amp;Horizontal!$B293&amp;Horizontal!BQ$11,Vertical!$E:$O,BQ$10,0))+0</f>
        <v>33</v>
      </c>
      <c r="BR293" s="207">
        <f>(VLOOKUP(Horizontal!$C293&amp;Horizontal!$B293&amp;Horizontal!BR$11,Vertical!$E:$O,BR$10,0))+0</f>
        <v>31</v>
      </c>
      <c r="BS293" s="209">
        <f>(VLOOKUP(Horizontal!$C293&amp;Horizontal!$B293&amp;Horizontal!BS$11,Vertical!$E:$O,BS$10,0))+0</f>
        <v>27</v>
      </c>
      <c r="BT293" s="210">
        <f>(VLOOKUP(Horizontal!$C293&amp;Horizontal!$B293&amp;Horizontal!BT$11,Vertical!$E:$O,BT$10,0))+0</f>
        <v>7.5</v>
      </c>
      <c r="BU293" s="207">
        <f>(VLOOKUP(Horizontal!$C293&amp;Horizontal!$B293&amp;Horizontal!BU$11,Vertical!$E:$O,BU$10,0))+0</f>
        <v>0</v>
      </c>
      <c r="BV293" s="207">
        <f>(VLOOKUP(Horizontal!$C293&amp;Horizontal!$B293&amp;Horizontal!BV$11,Vertical!$E:$O,BV$10,0))+0</f>
        <v>28.95</v>
      </c>
      <c r="BW293" s="207">
        <f>(VLOOKUP(Horizontal!$C293&amp;Horizontal!$B293&amp;Horizontal!BW$11,Vertical!$E:$O,BW$10,0))+0</f>
        <v>60</v>
      </c>
      <c r="BX293" s="207">
        <f>(VLOOKUP(Horizontal!$C293&amp;Horizontal!$B293&amp;Horizontal!BX$11,Vertical!$E:$O,BX$10,0))+0</f>
        <v>68.42</v>
      </c>
      <c r="BY293" s="207">
        <f>(VLOOKUP(Horizontal!$C293&amp;Horizontal!$B293&amp;Horizontal!BY$11,Vertical!$E:$O,BY$10,0))+0</f>
        <v>70</v>
      </c>
      <c r="BZ293" s="207">
        <f>(VLOOKUP(Horizontal!$C293&amp;Horizontal!$B293&amp;Horizontal!BZ$11,Vertical!$E:$O,BZ$10,0))+0</f>
        <v>74.36</v>
      </c>
      <c r="CA293" s="207">
        <f>(VLOOKUP(Horizontal!$C293&amp;Horizontal!$B293&amp;Horizontal!CA$11,Vertical!$E:$O,CA$10,0))+0</f>
        <v>42.5</v>
      </c>
      <c r="CB293" s="209">
        <f>(VLOOKUP(Horizontal!$C293&amp;Horizontal!$B293&amp;Horizontal!CB$11,Vertical!$E:$O,CB$10,0))+0</f>
        <v>42.11</v>
      </c>
      <c r="CC293" s="210">
        <f>(VLOOKUP(Horizontal!$C293&amp;Horizontal!$B293&amp;Horizontal!CC$11,Vertical!$E:$O,CC$10,0))+0</f>
        <v>10</v>
      </c>
      <c r="CD293" s="207">
        <f>(VLOOKUP(Horizontal!$C293&amp;Horizontal!$B293&amp;Horizontal!CD$11,Vertical!$E:$O,CD$10,0))+0</f>
        <v>0</v>
      </c>
      <c r="CE293" s="207">
        <f>(VLOOKUP(Horizontal!$C293&amp;Horizontal!$B293&amp;Horizontal!CE$11,Vertical!$E:$O,CE$10,0))+0</f>
        <v>7.89</v>
      </c>
      <c r="CF293" s="207">
        <f>(VLOOKUP(Horizontal!$C293&amp;Horizontal!$B293&amp;Horizontal!CF$11,Vertical!$E:$O,CF$10,0))+0</f>
        <v>15</v>
      </c>
      <c r="CG293" s="207">
        <f>(VLOOKUP(Horizontal!$C293&amp;Horizontal!$B293&amp;Horizontal!CG$11,Vertical!$E:$O,CG$10,0))+0</f>
        <v>7.89</v>
      </c>
      <c r="CH293" s="207">
        <f>(VLOOKUP(Horizontal!$C293&amp;Horizontal!$B293&amp;Horizontal!CH$11,Vertical!$E:$O,CH$10,0))+0</f>
        <v>25</v>
      </c>
      <c r="CI293" s="207">
        <f>(VLOOKUP(Horizontal!$C293&amp;Horizontal!$B293&amp;Horizontal!CI$11,Vertical!$E:$O,CI$10,0))+0</f>
        <v>23.08</v>
      </c>
      <c r="CJ293" s="207">
        <f>(VLOOKUP(Horizontal!$C293&amp;Horizontal!$B293&amp;Horizontal!CJ$11,Vertical!$E:$O,CJ$10,0))+0</f>
        <v>45</v>
      </c>
      <c r="CK293" s="209">
        <f>(VLOOKUP(Horizontal!$C293&amp;Horizontal!$B293&amp;Horizontal!CK$11,Vertical!$E:$O,CK$10,0))+0</f>
        <v>34.21</v>
      </c>
      <c r="CL293" s="210">
        <f>(VLOOKUP(Horizontal!$C293&amp;Horizontal!$B293&amp;Horizontal!CL$11,Vertical!$E:$O,CL$10,0))+0</f>
        <v>82.5</v>
      </c>
      <c r="CM293" s="207">
        <f>(VLOOKUP(Horizontal!$C293&amp;Horizontal!$B293&amp;Horizontal!CM$11,Vertical!$E:$O,CM$10,0))+0</f>
        <v>100</v>
      </c>
      <c r="CN293" s="207">
        <f>(VLOOKUP(Horizontal!$C293&amp;Horizontal!$B293&amp;Horizontal!CN$11,Vertical!$E:$O,CN$10,0))+0</f>
        <v>63.16</v>
      </c>
      <c r="CO293" s="207">
        <f>(VLOOKUP(Horizontal!$C293&amp;Horizontal!$B293&amp;Horizontal!CO$11,Vertical!$E:$O,CO$10,0))+0</f>
        <v>25</v>
      </c>
      <c r="CP293" s="207">
        <f>(VLOOKUP(Horizontal!$C293&amp;Horizontal!$B293&amp;Horizontal!CP$11,Vertical!$E:$O,CP$10,0))+0</f>
        <v>23.68</v>
      </c>
      <c r="CQ293" s="207">
        <f>(VLOOKUP(Horizontal!$C293&amp;Horizontal!$B293&amp;Horizontal!CQ$11,Vertical!$E:$O,CQ$10,0))+0</f>
        <v>5</v>
      </c>
      <c r="CR293" s="207">
        <f>(VLOOKUP(Horizontal!$C293&amp;Horizontal!$B293&amp;Horizontal!CR$11,Vertical!$E:$O,CR$10,0))+0</f>
        <v>2.56</v>
      </c>
      <c r="CS293" s="207">
        <f>(VLOOKUP(Horizontal!$C293&amp;Horizontal!$B293&amp;Horizontal!CS$11,Vertical!$E:$O,CS$10,0))+0</f>
        <v>12.5</v>
      </c>
      <c r="CT293" s="207">
        <f>(VLOOKUP(Horizontal!$C293&amp;Horizontal!$B293&amp;Horizontal!CT$11,Vertical!$E:$O,CT$10,0))+0</f>
        <v>23.68</v>
      </c>
      <c r="CU293" s="150"/>
      <c r="CV293" s="211">
        <f t="shared" ref="CV293" si="331">(BB293-H293)+0</f>
        <v>34.64</v>
      </c>
      <c r="CW293" s="190">
        <f t="shared" ref="CW293" si="332">(BC293-I293)+0</f>
        <v>35.519999999999996</v>
      </c>
      <c r="CX293" s="190">
        <f t="shared" ref="CX293" si="333">(BD293-J293)+0</f>
        <v>35.789999999999992</v>
      </c>
      <c r="CY293" s="190">
        <f t="shared" ref="CY293" si="334">(BE293-K293)+0</f>
        <v>35.569999999999993</v>
      </c>
      <c r="CZ293" s="190">
        <f t="shared" ref="CZ293" si="335">(BF293-L293)+0</f>
        <v>35.830000000000013</v>
      </c>
      <c r="DA293" s="190">
        <f t="shared" ref="DA293" si="336">(BG293-M293)+0</f>
        <v>41.129999999999995</v>
      </c>
      <c r="DB293" s="190">
        <f t="shared" ref="DB293" si="337">(BH293-N293)+0</f>
        <v>36.919999999999987</v>
      </c>
      <c r="DC293" s="190">
        <f t="shared" ref="DC293" si="338">(BI293-O293)+0</f>
        <v>35.31</v>
      </c>
      <c r="DD293" s="212">
        <f t="shared" ref="DD293" si="339">(BJ293-P293)+0</f>
        <v>34.129999999999995</v>
      </c>
      <c r="DE293" s="9">
        <v>170</v>
      </c>
      <c r="DF293" s="212">
        <f t="shared" ref="DF293" si="340">($H$7-H293)+0</f>
        <v>147.89721040189133</v>
      </c>
      <c r="DG293" s="264">
        <v>78</v>
      </c>
      <c r="DH293" s="265">
        <v>10</v>
      </c>
      <c r="DI293" s="265">
        <v>92</v>
      </c>
      <c r="DJ293" s="266">
        <v>138</v>
      </c>
      <c r="DK293" s="190">
        <v>42.39</v>
      </c>
      <c r="DL293" s="190">
        <v>42.39</v>
      </c>
      <c r="DM293" s="190">
        <v>0</v>
      </c>
      <c r="DN293" s="212">
        <v>0</v>
      </c>
      <c r="DO293" s="190">
        <v>61.33</v>
      </c>
      <c r="DP293" s="190">
        <v>61.33</v>
      </c>
      <c r="DQ293" s="190">
        <v>39.68</v>
      </c>
      <c r="DR293" s="212">
        <v>39.68</v>
      </c>
      <c r="DS293" s="150"/>
      <c r="DT293" s="190">
        <v>65</v>
      </c>
      <c r="DU293" s="190">
        <v>85</v>
      </c>
      <c r="DV293" s="190">
        <v>85</v>
      </c>
      <c r="DW293" s="190">
        <v>95</v>
      </c>
      <c r="DX293" s="190"/>
      <c r="DY293" s="190"/>
      <c r="DZ293" s="190"/>
      <c r="EA293" s="190"/>
      <c r="EB293" s="190"/>
      <c r="EC293" s="190"/>
      <c r="ED293" s="190">
        <v>103</v>
      </c>
      <c r="EE293" s="190">
        <v>145</v>
      </c>
      <c r="EF293" s="190">
        <v>153</v>
      </c>
      <c r="EG293" s="190">
        <v>154</v>
      </c>
      <c r="EH293" s="212">
        <v>152</v>
      </c>
      <c r="EI293" s="213"/>
      <c r="EJ293" s="211">
        <v>32</v>
      </c>
      <c r="EK293" s="190">
        <v>35</v>
      </c>
      <c r="EL293" s="190">
        <v>35</v>
      </c>
      <c r="EM293" s="190">
        <v>35</v>
      </c>
      <c r="EN293" s="190"/>
      <c r="EO293" s="190"/>
      <c r="EP293" s="190"/>
      <c r="EQ293" s="190"/>
      <c r="ER293" s="190"/>
      <c r="ES293" s="190"/>
      <c r="ET293" s="190">
        <v>36</v>
      </c>
      <c r="EU293" s="190">
        <v>41</v>
      </c>
      <c r="EV293" s="190">
        <v>38</v>
      </c>
      <c r="EW293" s="190">
        <v>30</v>
      </c>
      <c r="EX293" s="212">
        <v>29</v>
      </c>
      <c r="EY293" s="211"/>
      <c r="EZ293" s="75">
        <f t="shared" ref="EZ293" si="341">(G293/(DT293-G293))+0</f>
        <v>-1.4554275318374773E-2</v>
      </c>
      <c r="FA293" s="89">
        <f t="shared" si="329"/>
        <v>-0.1</v>
      </c>
      <c r="FB293" s="212"/>
      <c r="FC293" s="213"/>
      <c r="FD293" s="213"/>
      <c r="FE293" s="213"/>
      <c r="FF293" s="213"/>
      <c r="FG293" s="213"/>
      <c r="FH293" s="213"/>
      <c r="FI293" s="213"/>
      <c r="FJ293" s="213"/>
      <c r="FK293" s="213"/>
      <c r="FL293" s="213"/>
      <c r="FM293" s="213"/>
      <c r="FN293" s="213"/>
      <c r="FO293" s="213"/>
      <c r="FP293" s="213"/>
      <c r="FQ293" s="213"/>
      <c r="FR293" s="213"/>
      <c r="FS293" s="211">
        <v>115</v>
      </c>
      <c r="FT293" s="190">
        <v>112</v>
      </c>
      <c r="FU293" s="190">
        <v>112</v>
      </c>
      <c r="FV293" s="190">
        <v>112</v>
      </c>
      <c r="FW293" s="190"/>
      <c r="FX293" s="190"/>
      <c r="FY293" s="190"/>
      <c r="FZ293" s="190"/>
      <c r="GA293" s="190"/>
      <c r="GB293" s="190"/>
      <c r="GC293" s="190">
        <v>116</v>
      </c>
      <c r="GD293" s="190">
        <v>126</v>
      </c>
      <c r="GE293" s="190">
        <v>121</v>
      </c>
      <c r="GF293" s="190">
        <v>112</v>
      </c>
      <c r="GG293" s="212">
        <v>111</v>
      </c>
    </row>
    <row r="294" spans="2:189">
      <c r="B294" s="33">
        <v>43970</v>
      </c>
      <c r="C294" s="30" t="s">
        <v>45</v>
      </c>
      <c r="D294" s="30">
        <v>2020</v>
      </c>
      <c r="E294" s="30" t="str">
        <f t="shared" ref="E294" si="342">D294&amp;C294</f>
        <v>2020S21</v>
      </c>
      <c r="F294" s="30" t="str">
        <f t="shared" si="317"/>
        <v>52020</v>
      </c>
      <c r="G294" s="208" t="str">
        <f>VLOOKUP(Horizontal!$C294&amp;Horizontal!$B294&amp;Horizontal!G$11,Vertical!$E:$O,G$10,0)</f>
        <v>-1,64</v>
      </c>
      <c r="H294" s="207">
        <f>(VLOOKUP(Horizontal!$C294&amp;Horizontal!$B294&amp;Horizontal!H$11,Vertical!$E:$O,H$10,0))+0</f>
        <v>67.599999999999994</v>
      </c>
      <c r="I294" s="207">
        <f>(VLOOKUP(Horizontal!$C294&amp;Horizontal!$B294&amp;Horizontal!I$11,Vertical!$E:$O,I$10,0))+0</f>
        <v>96.59</v>
      </c>
      <c r="J294" s="207">
        <f>(VLOOKUP(Horizontal!$C294&amp;Horizontal!$B294&amp;Horizontal!J$11,Vertical!$E:$O,J$10,0))+0</f>
        <v>101.27</v>
      </c>
      <c r="K294" s="207">
        <f>(VLOOKUP(Horizontal!$C294&amp;Horizontal!$B294&amp;Horizontal!K$11,Vertical!$E:$O,K$10,0))+0</f>
        <v>103.63</v>
      </c>
      <c r="L294" s="207">
        <f>(VLOOKUP(Horizontal!$C294&amp;Horizontal!$B294&amp;Horizontal!L$11,Vertical!$E:$O,L$10,0))+0</f>
        <v>107.57</v>
      </c>
      <c r="M294" s="207">
        <f>(VLOOKUP(Horizontal!$C294&amp;Horizontal!$B294&amp;Horizontal!M$11,Vertical!$E:$O,M$10,0))+0</f>
        <v>143.62</v>
      </c>
      <c r="N294" s="207">
        <f>(VLOOKUP(Horizontal!$C294&amp;Horizontal!$B294&amp;Horizontal!N$11,Vertical!$E:$O,N$10,0))+0</f>
        <v>152.44</v>
      </c>
      <c r="O294" s="207">
        <f>(VLOOKUP(Horizontal!$C294&amp;Horizontal!$B294&amp;Horizontal!O$11,Vertical!$E:$O,O$10,0))+0</f>
        <v>151.86000000000001</v>
      </c>
      <c r="P294" s="209">
        <f>(VLOOKUP(Horizontal!$C294&amp;Horizontal!$B294&amp;Horizontal!P$11,Vertical!$E:$O,P$10,0))+0</f>
        <v>148.74</v>
      </c>
      <c r="Q294" s="210">
        <f>(VLOOKUP(Horizontal!$C294&amp;Horizontal!$B294&amp;Horizontal!Q$11,Vertical!$E:$O,Q$10,0))+0</f>
        <v>55</v>
      </c>
      <c r="R294" s="207">
        <f>(VLOOKUP(Horizontal!$C294&amp;Horizontal!$B294&amp;Horizontal!R$11,Vertical!$E:$O,R$10,0))+0</f>
        <v>56</v>
      </c>
      <c r="S294" s="207">
        <f>(VLOOKUP(Horizontal!$C294&amp;Horizontal!$B294&amp;Horizontal!S$11,Vertical!$E:$O,S$10,0))+0</f>
        <v>55</v>
      </c>
      <c r="T294" s="207">
        <f>(VLOOKUP(Horizontal!$C294&amp;Horizontal!$B294&amp;Horizontal!T$11,Vertical!$E:$O,T$10,0))+0</f>
        <v>49</v>
      </c>
      <c r="U294" s="207">
        <f>(VLOOKUP(Horizontal!$C294&amp;Horizontal!$B294&amp;Horizontal!U$11,Vertical!$E:$O,U$10,0))+0</f>
        <v>45</v>
      </c>
      <c r="V294" s="207">
        <f>(VLOOKUP(Horizontal!$C294&amp;Horizontal!$B294&amp;Horizontal!V$11,Vertical!$E:$O,V$10,0))+0</f>
        <v>45</v>
      </c>
      <c r="W294" s="207">
        <f>(VLOOKUP(Horizontal!$C294&amp;Horizontal!$B294&amp;Horizontal!W$11,Vertical!$E:$O,W$10,0))+0</f>
        <v>39</v>
      </c>
      <c r="X294" s="207">
        <f>(VLOOKUP(Horizontal!$C294&amp;Horizontal!$B294&amp;Horizontal!X$11,Vertical!$E:$O,X$10,0))+0</f>
        <v>34</v>
      </c>
      <c r="Y294" s="209">
        <f>(VLOOKUP(Horizontal!$C294&amp;Horizontal!$B294&amp;Horizontal!Y$11,Vertical!$E:$O,Y$10,0))+0</f>
        <v>28</v>
      </c>
      <c r="Z294" s="210">
        <f>(VLOOKUP(Horizontal!$C294&amp;Horizontal!$B294&amp;Horizontal!Z$11,Vertical!$E:$O,Z$10,0))+0</f>
        <v>0</v>
      </c>
      <c r="AA294" s="207">
        <f>(VLOOKUP(Horizontal!$C294&amp;Horizontal!$B294&amp;Horizontal!AA$11,Vertical!$E:$O,AA$10,0))+0</f>
        <v>0</v>
      </c>
      <c r="AB294" s="207">
        <f>(VLOOKUP(Horizontal!$C294&amp;Horizontal!$B294&amp;Horizontal!AB$11,Vertical!$E:$O,AB$10,0))+0</f>
        <v>0</v>
      </c>
      <c r="AC294" s="207">
        <f>(VLOOKUP(Horizontal!$C294&amp;Horizontal!$B294&amp;Horizontal!AC$11,Vertical!$E:$O,AC$10,0))+0</f>
        <v>16.28</v>
      </c>
      <c r="AD294" s="207">
        <f>(VLOOKUP(Horizontal!$C294&amp;Horizontal!$B294&amp;Horizontal!AD$11,Vertical!$E:$O,AD$10,0))+0</f>
        <v>23.81</v>
      </c>
      <c r="AE294" s="207">
        <f>(VLOOKUP(Horizontal!$C294&amp;Horizontal!$B294&amp;Horizontal!AE$11,Vertical!$E:$O,AE$10,0))+0</f>
        <v>47.73</v>
      </c>
      <c r="AF294" s="207">
        <f>(VLOOKUP(Horizontal!$C294&amp;Horizontal!$B294&amp;Horizontal!AF$11,Vertical!$E:$O,AF$10,0))+0</f>
        <v>52.38</v>
      </c>
      <c r="AG294" s="207">
        <f>(VLOOKUP(Horizontal!$C294&amp;Horizontal!$B294&amp;Horizontal!AG$11,Vertical!$E:$O,AG$10,0))+0</f>
        <v>51.22</v>
      </c>
      <c r="AH294" s="209">
        <f>(VLOOKUP(Horizontal!$C294&amp;Horizontal!$B294&amp;Horizontal!AH$11,Vertical!$E:$O,AH$10,0))+0</f>
        <v>33.33</v>
      </c>
      <c r="AI294" s="210">
        <f>(VLOOKUP(Horizontal!$C294&amp;Horizontal!$B294&amp;Horizontal!AI$11,Vertical!$E:$O,AI$10,0))+0</f>
        <v>2.44</v>
      </c>
      <c r="AJ294" s="207">
        <f>(VLOOKUP(Horizontal!$C294&amp;Horizontal!$B294&amp;Horizontal!AJ$11,Vertical!$E:$O,AJ$10,0))+0</f>
        <v>0</v>
      </c>
      <c r="AK294" s="207">
        <f>(VLOOKUP(Horizontal!$C294&amp;Horizontal!$B294&amp;Horizontal!AK$11,Vertical!$E:$O,AK$10,0))+0</f>
        <v>2.56</v>
      </c>
      <c r="AL294" s="207">
        <f>(VLOOKUP(Horizontal!$C294&amp;Horizontal!$B294&amp;Horizontal!AL$11,Vertical!$E:$O,AL$10,0))+0</f>
        <v>2.33</v>
      </c>
      <c r="AM294" s="207">
        <f>(VLOOKUP(Horizontal!$C294&amp;Horizontal!$B294&amp;Horizontal!AM$11,Vertical!$E:$O,AM$10,0))+0</f>
        <v>11.9</v>
      </c>
      <c r="AN294" s="207">
        <f>(VLOOKUP(Horizontal!$C294&amp;Horizontal!$B294&amp;Horizontal!AN$11,Vertical!$E:$O,AN$10,0))+0</f>
        <v>22.73</v>
      </c>
      <c r="AO294" s="207">
        <f>(VLOOKUP(Horizontal!$C294&amp;Horizontal!$B294&amp;Horizontal!AO$11,Vertical!$E:$O,AO$10,0))+0</f>
        <v>28.57</v>
      </c>
      <c r="AP294" s="207">
        <f>(VLOOKUP(Horizontal!$C294&amp;Horizontal!$B294&amp;Horizontal!AP$11,Vertical!$E:$O,AP$10,0))+0</f>
        <v>31.71</v>
      </c>
      <c r="AQ294" s="209">
        <f>(VLOOKUP(Horizontal!$C294&amp;Horizontal!$B294&amp;Horizontal!AQ$11,Vertical!$E:$O,AQ$10,0))+0</f>
        <v>46.15</v>
      </c>
      <c r="AR294" s="210">
        <f>(VLOOKUP(Horizontal!$C294&amp;Horizontal!$B294&amp;Horizontal!AR$11,Vertical!$E:$O,AR$10,0))+0</f>
        <v>97.56</v>
      </c>
      <c r="AS294" s="207">
        <f>(VLOOKUP(Horizontal!$C294&amp;Horizontal!$B294&amp;Horizontal!AS$11,Vertical!$E:$O,AS$10,0))+0</f>
        <v>100</v>
      </c>
      <c r="AT294" s="207">
        <f>(VLOOKUP(Horizontal!$C294&amp;Horizontal!$B294&amp;Horizontal!AT$11,Vertical!$E:$O,AT$10,0))+0</f>
        <v>97.44</v>
      </c>
      <c r="AU294" s="207">
        <f>(VLOOKUP(Horizontal!$C294&amp;Horizontal!$B294&amp;Horizontal!AU$11,Vertical!$E:$O,AU$10,0))+0</f>
        <v>81.400000000000006</v>
      </c>
      <c r="AV294" s="207">
        <f>(VLOOKUP(Horizontal!$C294&amp;Horizontal!$B294&amp;Horizontal!AV$11,Vertical!$E:$O,AV$10,0))+0</f>
        <v>64.290000000000006</v>
      </c>
      <c r="AW294" s="207">
        <f>(VLOOKUP(Horizontal!$C294&amp;Horizontal!$B294&amp;Horizontal!AW$11,Vertical!$E:$O,AW$10,0))+0</f>
        <v>29.55</v>
      </c>
      <c r="AX294" s="207">
        <f>(VLOOKUP(Horizontal!$C294&amp;Horizontal!$B294&amp;Horizontal!AX$11,Vertical!$E:$O,AX$10,0))+0</f>
        <v>19.05</v>
      </c>
      <c r="AY294" s="207">
        <f>(VLOOKUP(Horizontal!$C294&amp;Horizontal!$B294&amp;Horizontal!AY$11,Vertical!$E:$O,AY$10,0))+0</f>
        <v>17.07</v>
      </c>
      <c r="AZ294" s="209">
        <f>(VLOOKUP(Horizontal!$C294&amp;Horizontal!$B294&amp;Horizontal!AZ$11,Vertical!$E:$O,AZ$10,0))+0</f>
        <v>20.51</v>
      </c>
      <c r="BA294" s="208">
        <f>(VLOOKUP(Horizontal!$C294&amp;Horizontal!$B294&amp;Horizontal!BA$11,Vertical!$E:$O,BA$10,0))+0</f>
        <v>34.14</v>
      </c>
      <c r="BB294" s="210">
        <f>(VLOOKUP(Horizontal!$C294&amp;Horizontal!$B294&amp;Horizontal!BB$11,Vertical!$E:$O,BB$10,0))+0</f>
        <v>100.52</v>
      </c>
      <c r="BC294" s="207">
        <f>(VLOOKUP(Horizontal!$C294&amp;Horizontal!$B294&amp;Horizontal!BC$11,Vertical!$E:$O,BC$10,0))+0</f>
        <v>130.24</v>
      </c>
      <c r="BD294" s="207">
        <f>(VLOOKUP(Horizontal!$C294&amp;Horizontal!$B294&amp;Horizontal!BD$11,Vertical!$E:$O,BD$10,0))+0</f>
        <v>136.19</v>
      </c>
      <c r="BE294" s="207">
        <f>(VLOOKUP(Horizontal!$C294&amp;Horizontal!$B294&amp;Horizontal!BE$11,Vertical!$E:$O,BE$10,0))+0</f>
        <v>138.97</v>
      </c>
      <c r="BF294" s="207">
        <f>(VLOOKUP(Horizontal!$C294&amp;Horizontal!$B294&amp;Horizontal!BF$11,Vertical!$E:$O,BF$10,0))+0</f>
        <v>142.04</v>
      </c>
      <c r="BG294" s="207">
        <f>(VLOOKUP(Horizontal!$C294&amp;Horizontal!$B294&amp;Horizontal!BG$11,Vertical!$E:$O,BG$10,0))+0</f>
        <v>184.14</v>
      </c>
      <c r="BH294" s="207">
        <f>(VLOOKUP(Horizontal!$C294&amp;Horizontal!$B294&amp;Horizontal!BH$11,Vertical!$E:$O,BH$10,0))+0</f>
        <v>189.46</v>
      </c>
      <c r="BI294" s="207">
        <f>(VLOOKUP(Horizontal!$C294&amp;Horizontal!$B294&amp;Horizontal!BI$11,Vertical!$E:$O,BI$10,0))+0</f>
        <v>186.05</v>
      </c>
      <c r="BJ294" s="209">
        <f>(VLOOKUP(Horizontal!$C294&amp;Horizontal!$B294&amp;Horizontal!BJ$11,Vertical!$E:$O,BJ$10,0))+0</f>
        <v>182.19</v>
      </c>
      <c r="BK294" s="210">
        <f>(VLOOKUP(Horizontal!$C294&amp;Horizontal!$B294&amp;Horizontal!BK$11,Vertical!$E:$O,BK$10,0))+0</f>
        <v>54</v>
      </c>
      <c r="BL294" s="207">
        <f>(VLOOKUP(Horizontal!$C294&amp;Horizontal!$B294&amp;Horizontal!BL$11,Vertical!$E:$O,BL$10,0))+0</f>
        <v>51</v>
      </c>
      <c r="BM294" s="207">
        <f>(VLOOKUP(Horizontal!$C294&amp;Horizontal!$B294&amp;Horizontal!BM$11,Vertical!$E:$O,BM$10,0))+0</f>
        <v>48</v>
      </c>
      <c r="BN294" s="207">
        <f>(VLOOKUP(Horizontal!$C294&amp;Horizontal!$B294&amp;Horizontal!BN$11,Vertical!$E:$O,BN$10,0))+0</f>
        <v>47</v>
      </c>
      <c r="BO294" s="207">
        <f>(VLOOKUP(Horizontal!$C294&amp;Horizontal!$B294&amp;Horizontal!BO$11,Vertical!$E:$O,BO$10,0))+0</f>
        <v>43</v>
      </c>
      <c r="BP294" s="207">
        <f>(VLOOKUP(Horizontal!$C294&amp;Horizontal!$B294&amp;Horizontal!BP$11,Vertical!$E:$O,BP$10,0))+0</f>
        <v>44</v>
      </c>
      <c r="BQ294" s="207">
        <f>(VLOOKUP(Horizontal!$C294&amp;Horizontal!$B294&amp;Horizontal!BQ$11,Vertical!$E:$O,BQ$10,0))+0</f>
        <v>37</v>
      </c>
      <c r="BR294" s="207">
        <f>(VLOOKUP(Horizontal!$C294&amp;Horizontal!$B294&amp;Horizontal!BR$11,Vertical!$E:$O,BR$10,0))+0</f>
        <v>31</v>
      </c>
      <c r="BS294" s="209">
        <f>(VLOOKUP(Horizontal!$C294&amp;Horizontal!$B294&amp;Horizontal!BS$11,Vertical!$E:$O,BS$10,0))+0</f>
        <v>27</v>
      </c>
      <c r="BT294" s="210">
        <f>(VLOOKUP(Horizontal!$C294&amp;Horizontal!$B294&amp;Horizontal!BT$11,Vertical!$E:$O,BT$10,0))+0</f>
        <v>2.94</v>
      </c>
      <c r="BU294" s="207">
        <f>(VLOOKUP(Horizontal!$C294&amp;Horizontal!$B294&amp;Horizontal!BU$11,Vertical!$E:$O,BU$10,0))+0</f>
        <v>0</v>
      </c>
      <c r="BV294" s="207">
        <f>(VLOOKUP(Horizontal!$C294&amp;Horizontal!$B294&amp;Horizontal!BV$11,Vertical!$E:$O,BV$10,0))+0</f>
        <v>0</v>
      </c>
      <c r="BW294" s="207">
        <f>(VLOOKUP(Horizontal!$C294&amp;Horizontal!$B294&amp;Horizontal!BW$11,Vertical!$E:$O,BW$10,0))+0</f>
        <v>15.79</v>
      </c>
      <c r="BX294" s="207">
        <f>(VLOOKUP(Horizontal!$C294&amp;Horizontal!$B294&amp;Horizontal!BX$11,Vertical!$E:$O,BX$10,0))+0</f>
        <v>33.33</v>
      </c>
      <c r="BY294" s="207">
        <f>(VLOOKUP(Horizontal!$C294&amp;Horizontal!$B294&amp;Horizontal!BY$11,Vertical!$E:$O,BY$10,0))+0</f>
        <v>65.709999999999994</v>
      </c>
      <c r="BZ294" s="207">
        <f>(VLOOKUP(Horizontal!$C294&amp;Horizontal!$B294&amp;Horizontal!BZ$11,Vertical!$E:$O,BZ$10,0))+0</f>
        <v>57.14</v>
      </c>
      <c r="CA294" s="207">
        <f>(VLOOKUP(Horizontal!$C294&amp;Horizontal!$B294&amp;Horizontal!CA$11,Vertical!$E:$O,CA$10,0))+0</f>
        <v>52.78</v>
      </c>
      <c r="CB294" s="209">
        <f>(VLOOKUP(Horizontal!$C294&amp;Horizontal!$B294&amp;Horizontal!CB$11,Vertical!$E:$O,CB$10,0))+0</f>
        <v>45.95</v>
      </c>
      <c r="CC294" s="210">
        <f>(VLOOKUP(Horizontal!$C294&amp;Horizontal!$B294&amp;Horizontal!CC$11,Vertical!$E:$O,CC$10,0))+0</f>
        <v>5.88</v>
      </c>
      <c r="CD294" s="207">
        <f>(VLOOKUP(Horizontal!$C294&amp;Horizontal!$B294&amp;Horizontal!CD$11,Vertical!$E:$O,CD$10,0))+0</f>
        <v>3.13</v>
      </c>
      <c r="CE294" s="207">
        <f>(VLOOKUP(Horizontal!$C294&amp;Horizontal!$B294&amp;Horizontal!CE$11,Vertical!$E:$O,CE$10,0))+0</f>
        <v>3.03</v>
      </c>
      <c r="CF294" s="207">
        <f>(VLOOKUP(Horizontal!$C294&amp;Horizontal!$B294&amp;Horizontal!CF$11,Vertical!$E:$O,CF$10,0))+0</f>
        <v>10.53</v>
      </c>
      <c r="CG294" s="207">
        <f>(VLOOKUP(Horizontal!$C294&amp;Horizontal!$B294&amp;Horizontal!CG$11,Vertical!$E:$O,CG$10,0))+0</f>
        <v>5.56</v>
      </c>
      <c r="CH294" s="207">
        <f>(VLOOKUP(Horizontal!$C294&amp;Horizontal!$B294&amp;Horizontal!CH$11,Vertical!$E:$O,CH$10,0))+0</f>
        <v>5.71</v>
      </c>
      <c r="CI294" s="207">
        <f>(VLOOKUP(Horizontal!$C294&amp;Horizontal!$B294&amp;Horizontal!CI$11,Vertical!$E:$O,CI$10,0))+0</f>
        <v>25.71</v>
      </c>
      <c r="CJ294" s="207">
        <f>(VLOOKUP(Horizontal!$C294&amp;Horizontal!$B294&amp;Horizontal!CJ$11,Vertical!$E:$O,CJ$10,0))+0</f>
        <v>30.56</v>
      </c>
      <c r="CK294" s="209">
        <f>(VLOOKUP(Horizontal!$C294&amp;Horizontal!$B294&amp;Horizontal!CK$11,Vertical!$E:$O,CK$10,0))+0</f>
        <v>37.840000000000003</v>
      </c>
      <c r="CL294" s="210">
        <f>(VLOOKUP(Horizontal!$C294&amp;Horizontal!$B294&amp;Horizontal!CL$11,Vertical!$E:$O,CL$10,0))+0</f>
        <v>91.18</v>
      </c>
      <c r="CM294" s="207">
        <f>(VLOOKUP(Horizontal!$C294&amp;Horizontal!$B294&amp;Horizontal!CM$11,Vertical!$E:$O,CM$10,0))+0</f>
        <v>96.88</v>
      </c>
      <c r="CN294" s="207">
        <f>(VLOOKUP(Horizontal!$C294&amp;Horizontal!$B294&amp;Horizontal!CN$11,Vertical!$E:$O,CN$10,0))+0</f>
        <v>96.97</v>
      </c>
      <c r="CO294" s="207">
        <f>(VLOOKUP(Horizontal!$C294&amp;Horizontal!$B294&amp;Horizontal!CO$11,Vertical!$E:$O,CO$10,0))+0</f>
        <v>73.680000000000007</v>
      </c>
      <c r="CP294" s="207">
        <f>(VLOOKUP(Horizontal!$C294&amp;Horizontal!$B294&amp;Horizontal!CP$11,Vertical!$E:$O,CP$10,0))+0</f>
        <v>61.11</v>
      </c>
      <c r="CQ294" s="207">
        <f>(VLOOKUP(Horizontal!$C294&amp;Horizontal!$B294&amp;Horizontal!CQ$11,Vertical!$E:$O,CQ$10,0))+0</f>
        <v>28.57</v>
      </c>
      <c r="CR294" s="207">
        <f>(VLOOKUP(Horizontal!$C294&amp;Horizontal!$B294&amp;Horizontal!CR$11,Vertical!$E:$O,CR$10,0))+0</f>
        <v>17.14</v>
      </c>
      <c r="CS294" s="207">
        <f>(VLOOKUP(Horizontal!$C294&amp;Horizontal!$B294&amp;Horizontal!CS$11,Vertical!$E:$O,CS$10,0))+0</f>
        <v>16.670000000000002</v>
      </c>
      <c r="CT294" s="207">
        <f>(VLOOKUP(Horizontal!$C294&amp;Horizontal!$B294&amp;Horizontal!CT$11,Vertical!$E:$O,CT$10,0))+0</f>
        <v>16.22</v>
      </c>
      <c r="CU294" s="150"/>
      <c r="CV294" s="211">
        <f t="shared" ref="CV294" si="343">(BB294-H294)+0</f>
        <v>32.92</v>
      </c>
      <c r="CW294" s="190">
        <f t="shared" ref="CW294" si="344">(BC294-I294)+0</f>
        <v>33.650000000000006</v>
      </c>
      <c r="CX294" s="190">
        <f t="shared" ref="CX294" si="345">(BD294-J294)+0</f>
        <v>34.92</v>
      </c>
      <c r="CY294" s="190">
        <f t="shared" ref="CY294" si="346">(BE294-K294)+0</f>
        <v>35.340000000000003</v>
      </c>
      <c r="CZ294" s="190">
        <f t="shared" ref="CZ294" si="347">(BF294-L294)+0</f>
        <v>34.47</v>
      </c>
      <c r="DA294" s="190">
        <f t="shared" ref="DA294" si="348">(BG294-M294)+0</f>
        <v>40.519999999999982</v>
      </c>
      <c r="DB294" s="190">
        <f t="shared" ref="DB294" si="349">(BH294-N294)+0</f>
        <v>37.02000000000001</v>
      </c>
      <c r="DC294" s="190">
        <f t="shared" ref="DC294" si="350">(BI294-O294)+0</f>
        <v>34.19</v>
      </c>
      <c r="DD294" s="212">
        <f t="shared" ref="DD294" si="351">(BJ294-P294)+0</f>
        <v>33.449999999999989</v>
      </c>
      <c r="DE294" s="9">
        <v>170</v>
      </c>
      <c r="DF294" s="212">
        <f t="shared" ref="DF294" si="352">($H$7-H294)+0</f>
        <v>140.85721040189134</v>
      </c>
      <c r="DG294" s="264">
        <v>78</v>
      </c>
      <c r="DH294" s="265">
        <v>10</v>
      </c>
      <c r="DI294" s="265">
        <v>92</v>
      </c>
      <c r="DJ294" s="266">
        <v>138</v>
      </c>
      <c r="DK294" s="190">
        <v>42.39</v>
      </c>
      <c r="DL294" s="190">
        <v>42.39</v>
      </c>
      <c r="DM294" s="190">
        <v>0</v>
      </c>
      <c r="DN294" s="212">
        <v>0</v>
      </c>
      <c r="DO294" s="190">
        <v>78.88</v>
      </c>
      <c r="DP294" s="190">
        <v>78.88</v>
      </c>
      <c r="DQ294" s="190">
        <v>39.68</v>
      </c>
      <c r="DR294" s="212">
        <v>39.68</v>
      </c>
      <c r="DS294" s="150"/>
      <c r="DT294" s="190">
        <v>70</v>
      </c>
      <c r="DU294" s="190">
        <v>115</v>
      </c>
      <c r="DV294" s="190">
        <v>117</v>
      </c>
      <c r="DW294" s="190">
        <v>125</v>
      </c>
      <c r="DX294" s="190"/>
      <c r="DY294" s="190"/>
      <c r="DZ294" s="190"/>
      <c r="EA294" s="190"/>
      <c r="EB294" s="190"/>
      <c r="EC294" s="190"/>
      <c r="ED294" s="190">
        <v>121</v>
      </c>
      <c r="EE294" s="190">
        <v>142</v>
      </c>
      <c r="EF294" s="190">
        <v>151</v>
      </c>
      <c r="EG294" s="190">
        <v>151</v>
      </c>
      <c r="EH294" s="212">
        <v>151</v>
      </c>
      <c r="EI294" s="213"/>
      <c r="EJ294" s="211">
        <v>33</v>
      </c>
      <c r="EK294" s="190">
        <v>35</v>
      </c>
      <c r="EL294" s="190">
        <v>35</v>
      </c>
      <c r="EM294" s="190">
        <v>35</v>
      </c>
      <c r="EN294" s="190"/>
      <c r="EO294" s="190"/>
      <c r="EP294" s="190"/>
      <c r="EQ294" s="190"/>
      <c r="ER294" s="190"/>
      <c r="ES294" s="190"/>
      <c r="ET294" s="190">
        <v>37</v>
      </c>
      <c r="EU294" s="190">
        <v>42</v>
      </c>
      <c r="EV294" s="190">
        <v>40</v>
      </c>
      <c r="EW294" s="190">
        <v>31</v>
      </c>
      <c r="EX294" s="212">
        <v>29</v>
      </c>
      <c r="EY294" s="211"/>
      <c r="EZ294" s="75">
        <f t="shared" ref="EZ294" si="353">(G294/(DT294-G294))+0</f>
        <v>-2.289223897264098E-2</v>
      </c>
      <c r="FA294" s="89">
        <f t="shared" si="329"/>
        <v>-0.1</v>
      </c>
      <c r="FB294" s="212"/>
      <c r="FC294" s="213"/>
      <c r="FD294" s="213"/>
      <c r="FE294" s="213"/>
      <c r="FF294" s="213"/>
      <c r="FG294" s="213"/>
      <c r="FH294" s="213"/>
      <c r="FI294" s="213"/>
      <c r="FJ294" s="213"/>
      <c r="FK294" s="213"/>
      <c r="FL294" s="213"/>
      <c r="FM294" s="213"/>
      <c r="FN294" s="213"/>
      <c r="FO294" s="213"/>
      <c r="FP294" s="213"/>
      <c r="FQ294" s="213"/>
      <c r="FR294" s="213"/>
      <c r="FS294" s="211">
        <v>115</v>
      </c>
      <c r="FT294" s="190">
        <v>112</v>
      </c>
      <c r="FU294" s="190">
        <v>112</v>
      </c>
      <c r="FV294" s="190">
        <v>112</v>
      </c>
      <c r="FW294" s="190"/>
      <c r="FX294" s="190"/>
      <c r="FY294" s="190"/>
      <c r="FZ294" s="190"/>
      <c r="GA294" s="190"/>
      <c r="GB294" s="190"/>
      <c r="GC294" s="190">
        <v>116</v>
      </c>
      <c r="GD294" s="190">
        <v>128</v>
      </c>
      <c r="GE294" s="190">
        <v>122</v>
      </c>
      <c r="GF294" s="190">
        <v>113</v>
      </c>
      <c r="GG294" s="212">
        <v>111</v>
      </c>
    </row>
    <row r="295" spans="2:189">
      <c r="B295" s="33">
        <v>43977</v>
      </c>
      <c r="C295" s="30" t="s">
        <v>44</v>
      </c>
      <c r="D295" s="30">
        <v>2020</v>
      </c>
      <c r="E295" s="30" t="str">
        <f t="shared" ref="E295" si="354">D295&amp;C295</f>
        <v>2020S22</v>
      </c>
      <c r="F295" s="30" t="str">
        <f t="shared" si="317"/>
        <v>5Final2020</v>
      </c>
      <c r="G295" s="208" t="str">
        <f>VLOOKUP(Horizontal!$C295&amp;Horizontal!$B295&amp;Horizontal!G$11,Vertical!$E:$O,G$10,0)</f>
        <v>-1,94</v>
      </c>
      <c r="H295" s="207">
        <f>(VLOOKUP(Horizontal!$C295&amp;Horizontal!$B295&amp;Horizontal!H$11,Vertical!$E:$O,H$10,0))+0</f>
        <v>69.010000000000005</v>
      </c>
      <c r="I295" s="207">
        <f>(VLOOKUP(Horizontal!$C295&amp;Horizontal!$B295&amp;Horizontal!I$11,Vertical!$E:$O,I$10,0))+0</f>
        <v>101.31</v>
      </c>
      <c r="J295" s="207">
        <f>(VLOOKUP(Horizontal!$C295&amp;Horizontal!$B295&amp;Horizontal!J$11,Vertical!$E:$O,J$10,0))+0</f>
        <v>107.16</v>
      </c>
      <c r="K295" s="207">
        <f>(VLOOKUP(Horizontal!$C295&amp;Horizontal!$B295&amp;Horizontal!K$11,Vertical!$E:$O,K$10,0))+0</f>
        <v>108.51</v>
      </c>
      <c r="L295" s="207">
        <f>(VLOOKUP(Horizontal!$C295&amp;Horizontal!$B295&amp;Horizontal!L$11,Vertical!$E:$O,L$10,0))+0</f>
        <v>112.24</v>
      </c>
      <c r="M295" s="207">
        <f>(VLOOKUP(Horizontal!$C295&amp;Horizontal!$B295&amp;Horizontal!M$11,Vertical!$E:$O,M$10,0))+0</f>
        <v>144.91</v>
      </c>
      <c r="N295" s="207">
        <f>(VLOOKUP(Horizontal!$C295&amp;Horizontal!$B295&amp;Horizontal!N$11,Vertical!$E:$O,N$10,0))+0</f>
        <v>152.69999999999999</v>
      </c>
      <c r="O295" s="207">
        <f>(VLOOKUP(Horizontal!$C295&amp;Horizontal!$B295&amp;Horizontal!O$11,Vertical!$E:$O,O$10,0))+0</f>
        <v>151.19</v>
      </c>
      <c r="P295" s="209">
        <f>(VLOOKUP(Horizontal!$C295&amp;Horizontal!$B295&amp;Horizontal!P$11,Vertical!$E:$O,P$10,0))+0</f>
        <v>148.29</v>
      </c>
      <c r="Q295" s="210">
        <f>(VLOOKUP(Horizontal!$C295&amp;Horizontal!$B295&amp;Horizontal!Q$11,Vertical!$E:$O,Q$10,0))+0</f>
        <v>54</v>
      </c>
      <c r="R295" s="207">
        <f>(VLOOKUP(Horizontal!$C295&amp;Horizontal!$B295&amp;Horizontal!R$11,Vertical!$E:$O,R$10,0))+0</f>
        <v>59</v>
      </c>
      <c r="S295" s="207">
        <f>(VLOOKUP(Horizontal!$C295&amp;Horizontal!$B295&amp;Horizontal!S$11,Vertical!$E:$O,S$10,0))+0</f>
        <v>58</v>
      </c>
      <c r="T295" s="207">
        <f>(VLOOKUP(Horizontal!$C295&amp;Horizontal!$B295&amp;Horizontal!T$11,Vertical!$E:$O,T$10,0))+0</f>
        <v>49</v>
      </c>
      <c r="U295" s="207">
        <f>(VLOOKUP(Horizontal!$C295&amp;Horizontal!$B295&amp;Horizontal!U$11,Vertical!$E:$O,U$10,0))+0</f>
        <v>45</v>
      </c>
      <c r="V295" s="207">
        <f>(VLOOKUP(Horizontal!$C295&amp;Horizontal!$B295&amp;Horizontal!V$11,Vertical!$E:$O,V$10,0))+0</f>
        <v>46</v>
      </c>
      <c r="W295" s="207">
        <f>(VLOOKUP(Horizontal!$C295&amp;Horizontal!$B295&amp;Horizontal!W$11,Vertical!$E:$O,W$10,0))+0</f>
        <v>39</v>
      </c>
      <c r="X295" s="207">
        <f>(VLOOKUP(Horizontal!$C295&amp;Horizontal!$B295&amp;Horizontal!X$11,Vertical!$E:$O,X$10,0))+0</f>
        <v>30</v>
      </c>
      <c r="Y295" s="209">
        <f>(VLOOKUP(Horizontal!$C295&amp;Horizontal!$B295&amp;Horizontal!Y$11,Vertical!$E:$O,Y$10,0))+0</f>
        <v>23</v>
      </c>
      <c r="Z295" s="210">
        <f>(VLOOKUP(Horizontal!$C295&amp;Horizontal!$B295&amp;Horizontal!Z$11,Vertical!$E:$O,Z$10,0))+0</f>
        <v>5.56</v>
      </c>
      <c r="AA295" s="207">
        <f>(VLOOKUP(Horizontal!$C295&amp;Horizontal!$B295&amp;Horizontal!AA$11,Vertical!$E:$O,AA$10,0))+0</f>
        <v>7.89</v>
      </c>
      <c r="AB295" s="207">
        <f>(VLOOKUP(Horizontal!$C295&amp;Horizontal!$B295&amp;Horizontal!AB$11,Vertical!$E:$O,AB$10,0))+0</f>
        <v>5.41</v>
      </c>
      <c r="AC295" s="207">
        <f>(VLOOKUP(Horizontal!$C295&amp;Horizontal!$B295&amp;Horizontal!AC$11,Vertical!$E:$O,AC$10,0))+0</f>
        <v>16.22</v>
      </c>
      <c r="AD295" s="207">
        <f>(VLOOKUP(Horizontal!$C295&amp;Horizontal!$B295&amp;Horizontal!AD$11,Vertical!$E:$O,AD$10,0))+0</f>
        <v>11.43</v>
      </c>
      <c r="AE295" s="207">
        <f>(VLOOKUP(Horizontal!$C295&amp;Horizontal!$B295&amp;Horizontal!AE$11,Vertical!$E:$O,AE$10,0))+0</f>
        <v>23.68</v>
      </c>
      <c r="AF295" s="207">
        <f>(VLOOKUP(Horizontal!$C295&amp;Horizontal!$B295&amp;Horizontal!AF$11,Vertical!$E:$O,AF$10,0))+0</f>
        <v>38.89</v>
      </c>
      <c r="AG295" s="207">
        <f>(VLOOKUP(Horizontal!$C295&amp;Horizontal!$B295&amp;Horizontal!AG$11,Vertical!$E:$O,AG$10,0))+0</f>
        <v>47.22</v>
      </c>
      <c r="AH295" s="209">
        <f>(VLOOKUP(Horizontal!$C295&amp;Horizontal!$B295&amp;Horizontal!AH$11,Vertical!$E:$O,AH$10,0))+0</f>
        <v>41.18</v>
      </c>
      <c r="AI295" s="210">
        <f>(VLOOKUP(Horizontal!$C295&amp;Horizontal!$B295&amp;Horizontal!AI$11,Vertical!$E:$O,AI$10,0))+0</f>
        <v>16.670000000000002</v>
      </c>
      <c r="AJ295" s="207">
        <f>(VLOOKUP(Horizontal!$C295&amp;Horizontal!$B295&amp;Horizontal!AJ$11,Vertical!$E:$O,AJ$10,0))+0</f>
        <v>7.89</v>
      </c>
      <c r="AK295" s="207">
        <f>(VLOOKUP(Horizontal!$C295&amp;Horizontal!$B295&amp;Horizontal!AK$11,Vertical!$E:$O,AK$10,0))+0</f>
        <v>0</v>
      </c>
      <c r="AL295" s="207">
        <f>(VLOOKUP(Horizontal!$C295&amp;Horizontal!$B295&amp;Horizontal!AL$11,Vertical!$E:$O,AL$10,0))+0</f>
        <v>2.7</v>
      </c>
      <c r="AM295" s="207">
        <f>(VLOOKUP(Horizontal!$C295&amp;Horizontal!$B295&amp;Horizontal!AM$11,Vertical!$E:$O,AM$10,0))+0</f>
        <v>14.29</v>
      </c>
      <c r="AN295" s="207">
        <f>(VLOOKUP(Horizontal!$C295&amp;Horizontal!$B295&amp;Horizontal!AN$11,Vertical!$E:$O,AN$10,0))+0</f>
        <v>23.68</v>
      </c>
      <c r="AO295" s="207">
        <f>(VLOOKUP(Horizontal!$C295&amp;Horizontal!$B295&amp;Horizontal!AO$11,Vertical!$E:$O,AO$10,0))+0</f>
        <v>19.440000000000001</v>
      </c>
      <c r="AP295" s="207">
        <f>(VLOOKUP(Horizontal!$C295&amp;Horizontal!$B295&amp;Horizontal!AP$11,Vertical!$E:$O,AP$10,0))+0</f>
        <v>36.11</v>
      </c>
      <c r="AQ295" s="209">
        <f>(VLOOKUP(Horizontal!$C295&amp;Horizontal!$B295&amp;Horizontal!AQ$11,Vertical!$E:$O,AQ$10,0))+0</f>
        <v>29.41</v>
      </c>
      <c r="AR295" s="210">
        <f>(VLOOKUP(Horizontal!$C295&amp;Horizontal!$B295&amp;Horizontal!AR$11,Vertical!$E:$O,AR$10,0))+0</f>
        <v>77.78</v>
      </c>
      <c r="AS295" s="207">
        <f>(VLOOKUP(Horizontal!$C295&amp;Horizontal!$B295&amp;Horizontal!AS$11,Vertical!$E:$O,AS$10,0))+0</f>
        <v>84.21</v>
      </c>
      <c r="AT295" s="207">
        <f>(VLOOKUP(Horizontal!$C295&amp;Horizontal!$B295&amp;Horizontal!AT$11,Vertical!$E:$O,AT$10,0))+0</f>
        <v>94.59</v>
      </c>
      <c r="AU295" s="207">
        <f>(VLOOKUP(Horizontal!$C295&amp;Horizontal!$B295&amp;Horizontal!AU$11,Vertical!$E:$O,AU$10,0))+0</f>
        <v>81.08</v>
      </c>
      <c r="AV295" s="207">
        <f>(VLOOKUP(Horizontal!$C295&amp;Horizontal!$B295&amp;Horizontal!AV$11,Vertical!$E:$O,AV$10,0))+0</f>
        <v>74.290000000000006</v>
      </c>
      <c r="AW295" s="207">
        <f>(VLOOKUP(Horizontal!$C295&amp;Horizontal!$B295&amp;Horizontal!AW$11,Vertical!$E:$O,AW$10,0))+0</f>
        <v>52.63</v>
      </c>
      <c r="AX295" s="207">
        <f>(VLOOKUP(Horizontal!$C295&amp;Horizontal!$B295&amp;Horizontal!AX$11,Vertical!$E:$O,AX$10,0))+0</f>
        <v>41.67</v>
      </c>
      <c r="AY295" s="207">
        <f>(VLOOKUP(Horizontal!$C295&amp;Horizontal!$B295&amp;Horizontal!AY$11,Vertical!$E:$O,AY$10,0))+0</f>
        <v>16.670000000000002</v>
      </c>
      <c r="AZ295" s="209">
        <f>(VLOOKUP(Horizontal!$C295&amp;Horizontal!$B295&amp;Horizontal!AZ$11,Vertical!$E:$O,AZ$10,0))+0</f>
        <v>29.41</v>
      </c>
      <c r="BA295" s="208">
        <f>(VLOOKUP(Horizontal!$C295&amp;Horizontal!$B295&amp;Horizontal!BA$11,Vertical!$E:$O,BA$10,0))+0</f>
        <v>34.159999999999997</v>
      </c>
      <c r="BB295" s="210">
        <f>(VLOOKUP(Horizontal!$C295&amp;Horizontal!$B295&amp;Horizontal!BB$11,Vertical!$E:$O,BB$10,0))+0</f>
        <v>102.32</v>
      </c>
      <c r="BC295" s="207">
        <f>(VLOOKUP(Horizontal!$C295&amp;Horizontal!$B295&amp;Horizontal!BC$11,Vertical!$E:$O,BC$10,0))+0</f>
        <v>134.88</v>
      </c>
      <c r="BD295" s="207">
        <f>(VLOOKUP(Horizontal!$C295&amp;Horizontal!$B295&amp;Horizontal!BD$11,Vertical!$E:$O,BD$10,0))+0</f>
        <v>141.57</v>
      </c>
      <c r="BE295" s="207">
        <f>(VLOOKUP(Horizontal!$C295&amp;Horizontal!$B295&amp;Horizontal!BE$11,Vertical!$E:$O,BE$10,0))+0</f>
        <v>142.77000000000001</v>
      </c>
      <c r="BF295" s="207">
        <f>(VLOOKUP(Horizontal!$C295&amp;Horizontal!$B295&amp;Horizontal!BF$11,Vertical!$E:$O,BF$10,0))+0</f>
        <v>147.52000000000001</v>
      </c>
      <c r="BG295" s="207">
        <f>(VLOOKUP(Horizontal!$C295&amp;Horizontal!$B295&amp;Horizontal!BG$11,Vertical!$E:$O,BG$10,0))+0</f>
        <v>184.51</v>
      </c>
      <c r="BH295" s="207">
        <f>(VLOOKUP(Horizontal!$C295&amp;Horizontal!$B295&amp;Horizontal!BH$11,Vertical!$E:$O,BH$10,0))+0</f>
        <v>189.59</v>
      </c>
      <c r="BI295" s="207">
        <f>(VLOOKUP(Horizontal!$C295&amp;Horizontal!$B295&amp;Horizontal!BI$11,Vertical!$E:$O,BI$10,0))+0</f>
        <v>185.42</v>
      </c>
      <c r="BJ295" s="209">
        <f>(VLOOKUP(Horizontal!$C295&amp;Horizontal!$B295&amp;Horizontal!BJ$11,Vertical!$E:$O,BJ$10,0))+0</f>
        <v>181.67</v>
      </c>
      <c r="BK295" s="210">
        <f>(VLOOKUP(Horizontal!$C295&amp;Horizontal!$B295&amp;Horizontal!BK$11,Vertical!$E:$O,BK$10,0))+0</f>
        <v>53</v>
      </c>
      <c r="BL295" s="207">
        <f>(VLOOKUP(Horizontal!$C295&amp;Horizontal!$B295&amp;Horizontal!BL$11,Vertical!$E:$O,BL$10,0))+0</f>
        <v>52</v>
      </c>
      <c r="BM295" s="207">
        <f>(VLOOKUP(Horizontal!$C295&amp;Horizontal!$B295&amp;Horizontal!BM$11,Vertical!$E:$O,BM$10,0))+0</f>
        <v>49</v>
      </c>
      <c r="BN295" s="207">
        <f>(VLOOKUP(Horizontal!$C295&amp;Horizontal!$B295&amp;Horizontal!BN$11,Vertical!$E:$O,BN$10,0))+0</f>
        <v>46</v>
      </c>
      <c r="BO295" s="207">
        <f>(VLOOKUP(Horizontal!$C295&amp;Horizontal!$B295&amp;Horizontal!BO$11,Vertical!$E:$O,BO$10,0))+0</f>
        <v>43</v>
      </c>
      <c r="BP295" s="207">
        <f>(VLOOKUP(Horizontal!$C295&amp;Horizontal!$B295&amp;Horizontal!BP$11,Vertical!$E:$O,BP$10,0))+0</f>
        <v>43</v>
      </c>
      <c r="BQ295" s="207">
        <f>(VLOOKUP(Horizontal!$C295&amp;Horizontal!$B295&amp;Horizontal!BQ$11,Vertical!$E:$O,BQ$10,0))+0</f>
        <v>37</v>
      </c>
      <c r="BR295" s="207">
        <f>(VLOOKUP(Horizontal!$C295&amp;Horizontal!$B295&amp;Horizontal!BR$11,Vertical!$E:$O,BR$10,0))+0</f>
        <v>31</v>
      </c>
      <c r="BS295" s="209">
        <f>(VLOOKUP(Horizontal!$C295&amp;Horizontal!$B295&amp;Horizontal!BS$11,Vertical!$E:$O,BS$10,0))+0</f>
        <v>26</v>
      </c>
      <c r="BT295" s="210">
        <f>(VLOOKUP(Horizontal!$C295&amp;Horizontal!$B295&amp;Horizontal!BT$11,Vertical!$E:$O,BT$10,0))+0</f>
        <v>18.75</v>
      </c>
      <c r="BU295" s="207">
        <f>(VLOOKUP(Horizontal!$C295&amp;Horizontal!$B295&amp;Horizontal!BU$11,Vertical!$E:$O,BU$10,0))+0</f>
        <v>12.5</v>
      </c>
      <c r="BV295" s="207">
        <f>(VLOOKUP(Horizontal!$C295&amp;Horizontal!$B295&amp;Horizontal!BV$11,Vertical!$E:$O,BV$10,0))+0</f>
        <v>3.23</v>
      </c>
      <c r="BW295" s="207">
        <f>(VLOOKUP(Horizontal!$C295&amp;Horizontal!$B295&amp;Horizontal!BW$11,Vertical!$E:$O,BW$10,0))+0</f>
        <v>18.75</v>
      </c>
      <c r="BX295" s="207">
        <f>(VLOOKUP(Horizontal!$C295&amp;Horizontal!$B295&amp;Horizontal!BX$11,Vertical!$E:$O,BX$10,0))+0</f>
        <v>10</v>
      </c>
      <c r="BY295" s="207">
        <f>(VLOOKUP(Horizontal!$C295&amp;Horizontal!$B295&amp;Horizontal!BY$11,Vertical!$E:$O,BY$10,0))+0</f>
        <v>28.13</v>
      </c>
      <c r="BZ295" s="207">
        <f>(VLOOKUP(Horizontal!$C295&amp;Horizontal!$B295&amp;Horizontal!BZ$11,Vertical!$E:$O,BZ$10,0))+0</f>
        <v>29.03</v>
      </c>
      <c r="CA295" s="207">
        <f>(VLOOKUP(Horizontal!$C295&amp;Horizontal!$B295&amp;Horizontal!CA$11,Vertical!$E:$O,CA$10,0))+0</f>
        <v>46.88</v>
      </c>
      <c r="CB295" s="209">
        <f>(VLOOKUP(Horizontal!$C295&amp;Horizontal!$B295&amp;Horizontal!CB$11,Vertical!$E:$O,CB$10,0))+0</f>
        <v>48.39</v>
      </c>
      <c r="CC295" s="210">
        <f>(VLOOKUP(Horizontal!$C295&amp;Horizontal!$B295&amp;Horizontal!CC$11,Vertical!$E:$O,CC$10,0))+0</f>
        <v>9.3800000000000008</v>
      </c>
      <c r="CD295" s="207">
        <f>(VLOOKUP(Horizontal!$C295&amp;Horizontal!$B295&amp;Horizontal!CD$11,Vertical!$E:$O,CD$10,0))+0</f>
        <v>3.13</v>
      </c>
      <c r="CE295" s="207">
        <f>(VLOOKUP(Horizontal!$C295&amp;Horizontal!$B295&amp;Horizontal!CE$11,Vertical!$E:$O,CE$10,0))+0</f>
        <v>6.45</v>
      </c>
      <c r="CF295" s="207">
        <f>(VLOOKUP(Horizontal!$C295&amp;Horizontal!$B295&amp;Horizontal!CF$11,Vertical!$E:$O,CF$10,0))+0</f>
        <v>3.13</v>
      </c>
      <c r="CG295" s="207">
        <f>(VLOOKUP(Horizontal!$C295&amp;Horizontal!$B295&amp;Horizontal!CG$11,Vertical!$E:$O,CG$10,0))+0</f>
        <v>10</v>
      </c>
      <c r="CH295" s="207">
        <f>(VLOOKUP(Horizontal!$C295&amp;Horizontal!$B295&amp;Horizontal!CH$11,Vertical!$E:$O,CH$10,0))+0</f>
        <v>28.13</v>
      </c>
      <c r="CI295" s="207">
        <f>(VLOOKUP(Horizontal!$C295&amp;Horizontal!$B295&amp;Horizontal!CI$11,Vertical!$E:$O,CI$10,0))+0</f>
        <v>35.479999999999997</v>
      </c>
      <c r="CJ295" s="207">
        <f>(VLOOKUP(Horizontal!$C295&amp;Horizontal!$B295&amp;Horizontal!CJ$11,Vertical!$E:$O,CJ$10,0))+0</f>
        <v>25</v>
      </c>
      <c r="CK295" s="209">
        <f>(VLOOKUP(Horizontal!$C295&amp;Horizontal!$B295&amp;Horizontal!CK$11,Vertical!$E:$O,CK$10,0))+0</f>
        <v>19.350000000000001</v>
      </c>
      <c r="CL295" s="210">
        <f>(VLOOKUP(Horizontal!$C295&amp;Horizontal!$B295&amp;Horizontal!CL$11,Vertical!$E:$O,CL$10,0))+0</f>
        <v>71.88</v>
      </c>
      <c r="CM295" s="207">
        <f>(VLOOKUP(Horizontal!$C295&amp;Horizontal!$B295&amp;Horizontal!CM$11,Vertical!$E:$O,CM$10,0))+0</f>
        <v>84.38</v>
      </c>
      <c r="CN295" s="207">
        <f>(VLOOKUP(Horizontal!$C295&amp;Horizontal!$B295&amp;Horizontal!CN$11,Vertical!$E:$O,CN$10,0))+0</f>
        <v>90.32</v>
      </c>
      <c r="CO295" s="207">
        <f>(VLOOKUP(Horizontal!$C295&amp;Horizontal!$B295&amp;Horizontal!CO$11,Vertical!$E:$O,CO$10,0))+0</f>
        <v>78.13</v>
      </c>
      <c r="CP295" s="207">
        <f>(VLOOKUP(Horizontal!$C295&amp;Horizontal!$B295&amp;Horizontal!CP$11,Vertical!$E:$O,CP$10,0))+0</f>
        <v>80</v>
      </c>
      <c r="CQ295" s="207">
        <f>(VLOOKUP(Horizontal!$C295&amp;Horizontal!$B295&amp;Horizontal!CQ$11,Vertical!$E:$O,CQ$10,0))+0</f>
        <v>43.75</v>
      </c>
      <c r="CR295" s="207">
        <f>(VLOOKUP(Horizontal!$C295&amp;Horizontal!$B295&amp;Horizontal!CR$11,Vertical!$E:$O,CR$10,0))+0</f>
        <v>35.479999999999997</v>
      </c>
      <c r="CS295" s="207">
        <f>(VLOOKUP(Horizontal!$C295&amp;Horizontal!$B295&amp;Horizontal!CS$11,Vertical!$E:$O,CS$10,0))+0</f>
        <v>28.13</v>
      </c>
      <c r="CT295" s="207">
        <f>(VLOOKUP(Horizontal!$C295&amp;Horizontal!$B295&amp;Horizontal!CT$11,Vertical!$E:$O,CT$10,0))+0</f>
        <v>32.26</v>
      </c>
      <c r="CU295" s="150"/>
      <c r="CV295" s="211">
        <f t="shared" ref="CV295" si="355">(BB295-H295)+0</f>
        <v>33.309999999999988</v>
      </c>
      <c r="CW295" s="190">
        <f t="shared" ref="CW295" si="356">(BC295-I295)+0</f>
        <v>33.569999999999993</v>
      </c>
      <c r="CX295" s="190">
        <f t="shared" ref="CX295" si="357">(BD295-J295)+0</f>
        <v>34.409999999999997</v>
      </c>
      <c r="CY295" s="190">
        <f t="shared" ref="CY295" si="358">(BE295-K295)+0</f>
        <v>34.260000000000005</v>
      </c>
      <c r="CZ295" s="190">
        <f t="shared" ref="CZ295" si="359">(BF295-L295)+0</f>
        <v>35.280000000000015</v>
      </c>
      <c r="DA295" s="190">
        <f t="shared" ref="DA295" si="360">(BG295-M295)+0</f>
        <v>39.599999999999994</v>
      </c>
      <c r="DB295" s="190">
        <f t="shared" ref="DB295" si="361">(BH295-N295)+0</f>
        <v>36.890000000000015</v>
      </c>
      <c r="DC295" s="190">
        <f t="shared" ref="DC295" si="362">(BI295-O295)+0</f>
        <v>34.22999999999999</v>
      </c>
      <c r="DD295" s="212">
        <f t="shared" ref="DD295" si="363">(BJ295-P295)+0</f>
        <v>33.379999999999995</v>
      </c>
      <c r="DE295" s="9">
        <v>170</v>
      </c>
      <c r="DF295" s="212">
        <f t="shared" ref="DF295" si="364">($H$7-H295)+0</f>
        <v>139.44721040189131</v>
      </c>
      <c r="DG295" s="264">
        <v>71</v>
      </c>
      <c r="DH295" s="265">
        <v>14</v>
      </c>
      <c r="DI295" s="265">
        <v>57</v>
      </c>
      <c r="DJ295" s="266">
        <v>93</v>
      </c>
      <c r="DK295" s="190">
        <v>91.87</v>
      </c>
      <c r="DL295" s="190">
        <v>91.87</v>
      </c>
      <c r="DM295" s="190">
        <v>0</v>
      </c>
      <c r="DN295" s="212">
        <v>0</v>
      </c>
      <c r="DO295" s="190">
        <v>91.41</v>
      </c>
      <c r="DP295" s="190">
        <v>91.41</v>
      </c>
      <c r="DQ295" s="190">
        <v>39.68</v>
      </c>
      <c r="DR295" s="212">
        <v>39.68</v>
      </c>
      <c r="DS295" s="150"/>
      <c r="DT295" s="190">
        <v>70</v>
      </c>
      <c r="DU295" s="190">
        <v>105</v>
      </c>
      <c r="DV295" s="190">
        <v>110</v>
      </c>
      <c r="DW295" s="190">
        <v>115</v>
      </c>
      <c r="DX295" s="190"/>
      <c r="DY295" s="190"/>
      <c r="DZ295" s="190"/>
      <c r="EA295" s="190"/>
      <c r="EB295" s="190"/>
      <c r="EC295" s="190"/>
      <c r="ED295" s="190">
        <v>115</v>
      </c>
      <c r="EE295" s="190">
        <v>146</v>
      </c>
      <c r="EF295" s="190">
        <v>151</v>
      </c>
      <c r="EG295" s="190">
        <v>150</v>
      </c>
      <c r="EH295" s="212">
        <v>148</v>
      </c>
      <c r="EI295" s="213"/>
      <c r="EJ295" s="211">
        <v>33</v>
      </c>
      <c r="EK295" s="190">
        <v>35</v>
      </c>
      <c r="EL295" s="190">
        <v>35</v>
      </c>
      <c r="EM295" s="190">
        <v>35</v>
      </c>
      <c r="EN295" s="190"/>
      <c r="EO295" s="190"/>
      <c r="EP295" s="190"/>
      <c r="EQ295" s="190"/>
      <c r="ER295" s="190"/>
      <c r="ES295" s="190"/>
      <c r="ET295" s="190">
        <v>37</v>
      </c>
      <c r="EU295" s="190">
        <v>39</v>
      </c>
      <c r="EV295" s="190">
        <v>40</v>
      </c>
      <c r="EW295" s="190">
        <v>32</v>
      </c>
      <c r="EX295" s="212">
        <v>31</v>
      </c>
      <c r="EY295" s="211"/>
      <c r="EZ295" s="75">
        <f t="shared" ref="EZ295" si="365">(G295/(DT295-G295))+0</f>
        <v>-2.6966916875173757E-2</v>
      </c>
      <c r="FA295" s="89">
        <f t="shared" si="329"/>
        <v>-0.1</v>
      </c>
      <c r="FB295" s="212"/>
      <c r="FC295" s="213"/>
      <c r="FD295" s="213"/>
      <c r="FE295" s="213"/>
      <c r="FF295" s="213"/>
      <c r="FG295" s="213"/>
      <c r="FH295" s="213"/>
      <c r="FI295" s="213"/>
      <c r="FJ295" s="213"/>
      <c r="FK295" s="213"/>
      <c r="FL295" s="213"/>
      <c r="FM295" s="213"/>
      <c r="FN295" s="213"/>
      <c r="FO295" s="213"/>
      <c r="FP295" s="213"/>
      <c r="FQ295" s="213"/>
      <c r="FR295" s="213"/>
      <c r="FS295" s="211">
        <v>118</v>
      </c>
      <c r="FT295" s="190">
        <v>115</v>
      </c>
      <c r="FU295" s="190">
        <v>115</v>
      </c>
      <c r="FV295" s="190">
        <v>115</v>
      </c>
      <c r="FW295" s="190"/>
      <c r="FX295" s="190"/>
      <c r="FY295" s="190"/>
      <c r="FZ295" s="190"/>
      <c r="GA295" s="190"/>
      <c r="GB295" s="190"/>
      <c r="GC295" s="190">
        <v>120</v>
      </c>
      <c r="GD295" s="190">
        <v>122</v>
      </c>
      <c r="GE295" s="190">
        <v>121</v>
      </c>
      <c r="GF295" s="190">
        <v>114</v>
      </c>
      <c r="GG295" s="212">
        <v>112</v>
      </c>
    </row>
    <row r="296" spans="2:189">
      <c r="B296" s="33">
        <v>43984</v>
      </c>
      <c r="C296" s="30" t="s">
        <v>43</v>
      </c>
      <c r="D296" s="30">
        <v>2020</v>
      </c>
      <c r="E296" s="30" t="str">
        <f t="shared" ref="E296" si="366">D296&amp;C296</f>
        <v>2020S23</v>
      </c>
      <c r="F296" s="30" t="str">
        <f t="shared" si="317"/>
        <v>62020</v>
      </c>
      <c r="G296" s="208" t="str">
        <f>VLOOKUP(Horizontal!$C296&amp;Horizontal!$B296&amp;Horizontal!G$11,Vertical!$E:$O,G$10,0)</f>
        <v>-1,94</v>
      </c>
      <c r="H296" s="207">
        <f>(VLOOKUP(Horizontal!$C296&amp;Horizontal!$B296&amp;Horizontal!H$11,Vertical!$E:$O,H$10,0))+0</f>
        <v>97.74</v>
      </c>
      <c r="I296" s="207">
        <f>(VLOOKUP(Horizontal!$C296&amp;Horizontal!$B296&amp;Horizontal!I$11,Vertical!$E:$O,I$10,0))+0</f>
        <v>94.7</v>
      </c>
      <c r="J296" s="207">
        <f>(VLOOKUP(Horizontal!$C296&amp;Horizontal!$B296&amp;Horizontal!J$11,Vertical!$E:$O,J$10,0))+0</f>
        <v>106.14</v>
      </c>
      <c r="K296" s="207">
        <f>(VLOOKUP(Horizontal!$C296&amp;Horizontal!$B296&amp;Horizontal!K$11,Vertical!$E:$O,K$10,0))+0</f>
        <v>107.74</v>
      </c>
      <c r="L296" s="207">
        <f>(VLOOKUP(Horizontal!$C296&amp;Horizontal!$B296&amp;Horizontal!L$11,Vertical!$E:$O,L$10,0))+0</f>
        <v>110.16</v>
      </c>
      <c r="M296" s="207">
        <f>(VLOOKUP(Horizontal!$C296&amp;Horizontal!$B296&amp;Horizontal!M$11,Vertical!$E:$O,M$10,0))+0</f>
        <v>145.66</v>
      </c>
      <c r="N296" s="207">
        <f>(VLOOKUP(Horizontal!$C296&amp;Horizontal!$B296&amp;Horizontal!N$11,Vertical!$E:$O,N$10,0))+0</f>
        <v>152.47</v>
      </c>
      <c r="O296" s="207">
        <f>(VLOOKUP(Horizontal!$C296&amp;Horizontal!$B296&amp;Horizontal!O$11,Vertical!$E:$O,O$10,0))+0</f>
        <v>150.74</v>
      </c>
      <c r="P296" s="209">
        <f>(VLOOKUP(Horizontal!$C296&amp;Horizontal!$B296&amp;Horizontal!P$11,Vertical!$E:$O,P$10,0))+0</f>
        <v>147.86000000000001</v>
      </c>
      <c r="Q296" s="210">
        <f>(VLOOKUP(Horizontal!$C296&amp;Horizontal!$B296&amp;Horizontal!Q$11,Vertical!$E:$O,Q$10,0))+0</f>
        <v>59</v>
      </c>
      <c r="R296" s="207">
        <f>(VLOOKUP(Horizontal!$C296&amp;Horizontal!$B296&amp;Horizontal!R$11,Vertical!$E:$O,R$10,0))+0</f>
        <v>59</v>
      </c>
      <c r="S296" s="207">
        <f>(VLOOKUP(Horizontal!$C296&amp;Horizontal!$B296&amp;Horizontal!S$11,Vertical!$E:$O,S$10,0))+0</f>
        <v>51</v>
      </c>
      <c r="T296" s="207">
        <f>(VLOOKUP(Horizontal!$C296&amp;Horizontal!$B296&amp;Horizontal!T$11,Vertical!$E:$O,T$10,0))+0</f>
        <v>48</v>
      </c>
      <c r="U296" s="207">
        <f>(VLOOKUP(Horizontal!$C296&amp;Horizontal!$B296&amp;Horizontal!U$11,Vertical!$E:$O,U$10,0))+0</f>
        <v>46</v>
      </c>
      <c r="V296" s="207">
        <f>(VLOOKUP(Horizontal!$C296&amp;Horizontal!$B296&amp;Horizontal!V$11,Vertical!$E:$O,V$10,0))+0</f>
        <v>44</v>
      </c>
      <c r="W296" s="207">
        <f>(VLOOKUP(Horizontal!$C296&amp;Horizontal!$B296&amp;Horizontal!W$11,Vertical!$E:$O,W$10,0))+0</f>
        <v>38</v>
      </c>
      <c r="X296" s="207">
        <f>(VLOOKUP(Horizontal!$C296&amp;Horizontal!$B296&amp;Horizontal!X$11,Vertical!$E:$O,X$10,0))+0</f>
        <v>27</v>
      </c>
      <c r="Y296" s="209">
        <f>(VLOOKUP(Horizontal!$C296&amp;Horizontal!$B296&amp;Horizontal!Y$11,Vertical!$E:$O,Y$10,0))+0</f>
        <v>23</v>
      </c>
      <c r="Z296" s="210">
        <f>(VLOOKUP(Horizontal!$C296&amp;Horizontal!$B296&amp;Horizontal!Z$11,Vertical!$E:$O,Z$10,0))+0</f>
        <v>72.97</v>
      </c>
      <c r="AA296" s="207">
        <f>(VLOOKUP(Horizontal!$C296&amp;Horizontal!$B296&amp;Horizontal!AA$11,Vertical!$E:$O,AA$10,0))+0</f>
        <v>87.18</v>
      </c>
      <c r="AB296" s="207">
        <f>(VLOOKUP(Horizontal!$C296&amp;Horizontal!$B296&amp;Horizontal!AB$11,Vertical!$E:$O,AB$10,0))+0</f>
        <v>57.14</v>
      </c>
      <c r="AC296" s="207">
        <f>(VLOOKUP(Horizontal!$C296&amp;Horizontal!$B296&amp;Horizontal!AC$11,Vertical!$E:$O,AC$10,0))+0</f>
        <v>57.14</v>
      </c>
      <c r="AD296" s="207">
        <f>(VLOOKUP(Horizontal!$C296&amp;Horizontal!$B296&amp;Horizontal!AD$11,Vertical!$E:$O,AD$10,0))+0</f>
        <v>52.78</v>
      </c>
      <c r="AE296" s="207">
        <f>(VLOOKUP(Horizontal!$C296&amp;Horizontal!$B296&amp;Horizontal!AE$11,Vertical!$E:$O,AE$10,0))+0</f>
        <v>20</v>
      </c>
      <c r="AF296" s="207">
        <f>(VLOOKUP(Horizontal!$C296&amp;Horizontal!$B296&amp;Horizontal!AF$11,Vertical!$E:$O,AF$10,0))+0</f>
        <v>25</v>
      </c>
      <c r="AG296" s="207">
        <f>(VLOOKUP(Horizontal!$C296&amp;Horizontal!$B296&amp;Horizontal!AG$11,Vertical!$E:$O,AG$10,0))+0</f>
        <v>28.21</v>
      </c>
      <c r="AH296" s="209">
        <f>(VLOOKUP(Horizontal!$C296&amp;Horizontal!$B296&amp;Horizontal!AH$11,Vertical!$E:$O,AH$10,0))+0</f>
        <v>40.54</v>
      </c>
      <c r="AI296" s="210">
        <f>(VLOOKUP(Horizontal!$C296&amp;Horizontal!$B296&amp;Horizontal!AI$11,Vertical!$E:$O,AI$10,0))+0</f>
        <v>8.11</v>
      </c>
      <c r="AJ296" s="207">
        <f>(VLOOKUP(Horizontal!$C296&amp;Horizontal!$B296&amp;Horizontal!AJ$11,Vertical!$E:$O,AJ$10,0))+0</f>
        <v>7.69</v>
      </c>
      <c r="AK296" s="207">
        <f>(VLOOKUP(Horizontal!$C296&amp;Horizontal!$B296&amp;Horizontal!AK$11,Vertical!$E:$O,AK$10,0))+0</f>
        <v>8.57</v>
      </c>
      <c r="AL296" s="207">
        <f>(VLOOKUP(Horizontal!$C296&amp;Horizontal!$B296&amp;Horizontal!AL$11,Vertical!$E:$O,AL$10,0))+0</f>
        <v>8.57</v>
      </c>
      <c r="AM296" s="207">
        <f>(VLOOKUP(Horizontal!$C296&amp;Horizontal!$B296&amp;Horizontal!AM$11,Vertical!$E:$O,AM$10,0))+0</f>
        <v>16.670000000000002</v>
      </c>
      <c r="AN296" s="207">
        <f>(VLOOKUP(Horizontal!$C296&amp;Horizontal!$B296&amp;Horizontal!AN$11,Vertical!$E:$O,AN$10,0))+0</f>
        <v>27.5</v>
      </c>
      <c r="AO296" s="207">
        <f>(VLOOKUP(Horizontal!$C296&amp;Horizontal!$B296&amp;Horizontal!AO$11,Vertical!$E:$O,AO$10,0))+0</f>
        <v>55</v>
      </c>
      <c r="AP296" s="207">
        <f>(VLOOKUP(Horizontal!$C296&amp;Horizontal!$B296&amp;Horizontal!AP$11,Vertical!$E:$O,AP$10,0))+0</f>
        <v>56.41</v>
      </c>
      <c r="AQ296" s="209">
        <f>(VLOOKUP(Horizontal!$C296&amp;Horizontal!$B296&amp;Horizontal!AQ$11,Vertical!$E:$O,AQ$10,0))+0</f>
        <v>43.24</v>
      </c>
      <c r="AR296" s="210">
        <f>(VLOOKUP(Horizontal!$C296&amp;Horizontal!$B296&amp;Horizontal!AR$11,Vertical!$E:$O,AR$10,0))+0</f>
        <v>18.920000000000002</v>
      </c>
      <c r="AS296" s="207">
        <f>(VLOOKUP(Horizontal!$C296&amp;Horizontal!$B296&amp;Horizontal!AS$11,Vertical!$E:$O,AS$10,0))+0</f>
        <v>5.13</v>
      </c>
      <c r="AT296" s="207">
        <f>(VLOOKUP(Horizontal!$C296&amp;Horizontal!$B296&amp;Horizontal!AT$11,Vertical!$E:$O,AT$10,0))+0</f>
        <v>34.29</v>
      </c>
      <c r="AU296" s="207">
        <f>(VLOOKUP(Horizontal!$C296&amp;Horizontal!$B296&amp;Horizontal!AU$11,Vertical!$E:$O,AU$10,0))+0</f>
        <v>34.29</v>
      </c>
      <c r="AV296" s="207">
        <f>(VLOOKUP(Horizontal!$C296&amp;Horizontal!$B296&amp;Horizontal!AV$11,Vertical!$E:$O,AV$10,0))+0</f>
        <v>30.56</v>
      </c>
      <c r="AW296" s="207">
        <f>(VLOOKUP(Horizontal!$C296&amp;Horizontal!$B296&amp;Horizontal!AW$11,Vertical!$E:$O,AW$10,0))+0</f>
        <v>52.5</v>
      </c>
      <c r="AX296" s="207">
        <f>(VLOOKUP(Horizontal!$C296&amp;Horizontal!$B296&amp;Horizontal!AX$11,Vertical!$E:$O,AX$10,0))+0</f>
        <v>20</v>
      </c>
      <c r="AY296" s="207">
        <f>(VLOOKUP(Horizontal!$C296&amp;Horizontal!$B296&amp;Horizontal!AY$11,Vertical!$E:$O,AY$10,0))+0</f>
        <v>15.38</v>
      </c>
      <c r="AZ296" s="209">
        <f>(VLOOKUP(Horizontal!$C296&amp;Horizontal!$B296&amp;Horizontal!AZ$11,Vertical!$E:$O,AZ$10,0))+0</f>
        <v>16.22</v>
      </c>
      <c r="BA296" s="208">
        <f>(VLOOKUP(Horizontal!$C296&amp;Horizontal!$B296&amp;Horizontal!BA$11,Vertical!$E:$O,BA$10,0))+0</f>
        <v>34.74</v>
      </c>
      <c r="BB296" s="210">
        <f>(VLOOKUP(Horizontal!$C296&amp;Horizontal!$B296&amp;Horizontal!BB$11,Vertical!$E:$O,BB$10,0))+0</f>
        <v>132.76</v>
      </c>
      <c r="BC296" s="207">
        <f>(VLOOKUP(Horizontal!$C296&amp;Horizontal!$B296&amp;Horizontal!BC$11,Vertical!$E:$O,BC$10,0))+0</f>
        <v>129.9</v>
      </c>
      <c r="BD296" s="207">
        <f>(VLOOKUP(Horizontal!$C296&amp;Horizontal!$B296&amp;Horizontal!BD$11,Vertical!$E:$O,BD$10,0))+0</f>
        <v>140.21</v>
      </c>
      <c r="BE296" s="207">
        <f>(VLOOKUP(Horizontal!$C296&amp;Horizontal!$B296&amp;Horizontal!BE$11,Vertical!$E:$O,BE$10,0))+0</f>
        <v>142.77000000000001</v>
      </c>
      <c r="BF296" s="207">
        <f>(VLOOKUP(Horizontal!$C296&amp;Horizontal!$B296&amp;Horizontal!BF$11,Vertical!$E:$O,BF$10,0))+0</f>
        <v>144.97999999999999</v>
      </c>
      <c r="BG296" s="207">
        <f>(VLOOKUP(Horizontal!$C296&amp;Horizontal!$B296&amp;Horizontal!BG$11,Vertical!$E:$O,BG$10,0))+0</f>
        <v>185.48</v>
      </c>
      <c r="BH296" s="207">
        <f>(VLOOKUP(Horizontal!$C296&amp;Horizontal!$B296&amp;Horizontal!BH$11,Vertical!$E:$O,BH$10,0))+0</f>
        <v>189.8</v>
      </c>
      <c r="BI296" s="207">
        <f>(VLOOKUP(Horizontal!$C296&amp;Horizontal!$B296&amp;Horizontal!BI$11,Vertical!$E:$O,BI$10,0))+0</f>
        <v>185.53</v>
      </c>
      <c r="BJ296" s="209">
        <f>(VLOOKUP(Horizontal!$C296&amp;Horizontal!$B296&amp;Horizontal!BJ$11,Vertical!$E:$O,BJ$10,0))+0</f>
        <v>181.99</v>
      </c>
      <c r="BK296" s="210">
        <f>(VLOOKUP(Horizontal!$C296&amp;Horizontal!$B296&amp;Horizontal!BK$11,Vertical!$E:$O,BK$10,0))+0</f>
        <v>52</v>
      </c>
      <c r="BL296" s="207">
        <f>(VLOOKUP(Horizontal!$C296&amp;Horizontal!$B296&amp;Horizontal!BL$11,Vertical!$E:$O,BL$10,0))+0</f>
        <v>50</v>
      </c>
      <c r="BM296" s="207">
        <f>(VLOOKUP(Horizontal!$C296&amp;Horizontal!$B296&amp;Horizontal!BM$11,Vertical!$E:$O,BM$10,0))+0</f>
        <v>47</v>
      </c>
      <c r="BN296" s="207">
        <f>(VLOOKUP(Horizontal!$C296&amp;Horizontal!$B296&amp;Horizontal!BN$11,Vertical!$E:$O,BN$10,0))+0</f>
        <v>47</v>
      </c>
      <c r="BO296" s="207">
        <f>(VLOOKUP(Horizontal!$C296&amp;Horizontal!$B296&amp;Horizontal!BO$11,Vertical!$E:$O,BO$10,0))+0</f>
        <v>44</v>
      </c>
      <c r="BP296" s="207">
        <f>(VLOOKUP(Horizontal!$C296&amp;Horizontal!$B296&amp;Horizontal!BP$11,Vertical!$E:$O,BP$10,0))+0</f>
        <v>42</v>
      </c>
      <c r="BQ296" s="207">
        <f>(VLOOKUP(Horizontal!$C296&amp;Horizontal!$B296&amp;Horizontal!BQ$11,Vertical!$E:$O,BQ$10,0))+0</f>
        <v>38</v>
      </c>
      <c r="BR296" s="207">
        <f>(VLOOKUP(Horizontal!$C296&amp;Horizontal!$B296&amp;Horizontal!BR$11,Vertical!$E:$O,BR$10,0))+0</f>
        <v>30</v>
      </c>
      <c r="BS296" s="209">
        <f>(VLOOKUP(Horizontal!$C296&amp;Horizontal!$B296&amp;Horizontal!BS$11,Vertical!$E:$O,BS$10,0))+0</f>
        <v>26</v>
      </c>
      <c r="BT296" s="210">
        <f>(VLOOKUP(Horizontal!$C296&amp;Horizontal!$B296&amp;Horizontal!BT$11,Vertical!$E:$O,BT$10,0))+0</f>
        <v>63.64</v>
      </c>
      <c r="BU296" s="207">
        <f>(VLOOKUP(Horizontal!$C296&amp;Horizontal!$B296&amp;Horizontal!BU$11,Vertical!$E:$O,BU$10,0))+0</f>
        <v>81.25</v>
      </c>
      <c r="BV296" s="207">
        <f>(VLOOKUP(Horizontal!$C296&amp;Horizontal!$B296&amp;Horizontal!BV$11,Vertical!$E:$O,BV$10,0))+0</f>
        <v>57.58</v>
      </c>
      <c r="BW296" s="207">
        <f>(VLOOKUP(Horizontal!$C296&amp;Horizontal!$B296&amp;Horizontal!BW$11,Vertical!$E:$O,BW$10,0))+0</f>
        <v>57.58</v>
      </c>
      <c r="BX296" s="207">
        <f>(VLOOKUP(Horizontal!$C296&amp;Horizontal!$B296&amp;Horizontal!BX$11,Vertical!$E:$O,BX$10,0))+0</f>
        <v>56.67</v>
      </c>
      <c r="BY296" s="207">
        <f>(VLOOKUP(Horizontal!$C296&amp;Horizontal!$B296&amp;Horizontal!BY$11,Vertical!$E:$O,BY$10,0))+0</f>
        <v>27.27</v>
      </c>
      <c r="BZ296" s="207">
        <f>(VLOOKUP(Horizontal!$C296&amp;Horizontal!$B296&amp;Horizontal!BZ$11,Vertical!$E:$O,BZ$10,0))+0</f>
        <v>17.14</v>
      </c>
      <c r="CA296" s="207">
        <f>(VLOOKUP(Horizontal!$C296&amp;Horizontal!$B296&amp;Horizontal!CA$11,Vertical!$E:$O,CA$10,0))+0</f>
        <v>33.33</v>
      </c>
      <c r="CB296" s="209">
        <f>(VLOOKUP(Horizontal!$C296&amp;Horizontal!$B296&amp;Horizontal!CB$11,Vertical!$E:$O,CB$10,0))+0</f>
        <v>38.24</v>
      </c>
      <c r="CC296" s="210">
        <f>(VLOOKUP(Horizontal!$C296&amp;Horizontal!$B296&amp;Horizontal!CC$11,Vertical!$E:$O,CC$10,0))+0</f>
        <v>12.12</v>
      </c>
      <c r="CD296" s="207">
        <f>(VLOOKUP(Horizontal!$C296&amp;Horizontal!$B296&amp;Horizontal!CD$11,Vertical!$E:$O,CD$10,0))+0</f>
        <v>12.5</v>
      </c>
      <c r="CE296" s="207">
        <f>(VLOOKUP(Horizontal!$C296&amp;Horizontal!$B296&amp;Horizontal!CE$11,Vertical!$E:$O,CE$10,0))+0</f>
        <v>12.12</v>
      </c>
      <c r="CF296" s="207">
        <f>(VLOOKUP(Horizontal!$C296&amp;Horizontal!$B296&amp;Horizontal!CF$11,Vertical!$E:$O,CF$10,0))+0</f>
        <v>12.12</v>
      </c>
      <c r="CG296" s="207">
        <f>(VLOOKUP(Horizontal!$C296&amp;Horizontal!$B296&amp;Horizontal!CG$11,Vertical!$E:$O,CG$10,0))+0</f>
        <v>13.33</v>
      </c>
      <c r="CH296" s="207">
        <f>(VLOOKUP(Horizontal!$C296&amp;Horizontal!$B296&amp;Horizontal!CH$11,Vertical!$E:$O,CH$10,0))+0</f>
        <v>33.33</v>
      </c>
      <c r="CI296" s="207">
        <f>(VLOOKUP(Horizontal!$C296&amp;Horizontal!$B296&amp;Horizontal!CI$11,Vertical!$E:$O,CI$10,0))+0</f>
        <v>48.57</v>
      </c>
      <c r="CJ296" s="207">
        <f>(VLOOKUP(Horizontal!$C296&amp;Horizontal!$B296&amp;Horizontal!CJ$11,Vertical!$E:$O,CJ$10,0))+0</f>
        <v>39.39</v>
      </c>
      <c r="CK296" s="209">
        <f>(VLOOKUP(Horizontal!$C296&amp;Horizontal!$B296&amp;Horizontal!CK$11,Vertical!$E:$O,CK$10,0))+0</f>
        <v>32.35</v>
      </c>
      <c r="CL296" s="210">
        <f>(VLOOKUP(Horizontal!$C296&amp;Horizontal!$B296&amp;Horizontal!CL$11,Vertical!$E:$O,CL$10,0))+0</f>
        <v>24.24</v>
      </c>
      <c r="CM296" s="207">
        <f>(VLOOKUP(Horizontal!$C296&amp;Horizontal!$B296&amp;Horizontal!CM$11,Vertical!$E:$O,CM$10,0))+0</f>
        <v>6.25</v>
      </c>
      <c r="CN296" s="207">
        <f>(VLOOKUP(Horizontal!$C296&amp;Horizontal!$B296&amp;Horizontal!CN$11,Vertical!$E:$O,CN$10,0))+0</f>
        <v>30.3</v>
      </c>
      <c r="CO296" s="207">
        <f>(VLOOKUP(Horizontal!$C296&amp;Horizontal!$B296&amp;Horizontal!CO$11,Vertical!$E:$O,CO$10,0))+0</f>
        <v>30.3</v>
      </c>
      <c r="CP296" s="207">
        <f>(VLOOKUP(Horizontal!$C296&amp;Horizontal!$B296&amp;Horizontal!CP$11,Vertical!$E:$O,CP$10,0))+0</f>
        <v>30</v>
      </c>
      <c r="CQ296" s="207">
        <f>(VLOOKUP(Horizontal!$C296&amp;Horizontal!$B296&amp;Horizontal!CQ$11,Vertical!$E:$O,CQ$10,0))+0</f>
        <v>39.39</v>
      </c>
      <c r="CR296" s="207">
        <f>(VLOOKUP(Horizontal!$C296&amp;Horizontal!$B296&amp;Horizontal!CR$11,Vertical!$E:$O,CR$10,0))+0</f>
        <v>34.29</v>
      </c>
      <c r="CS296" s="207">
        <f>(VLOOKUP(Horizontal!$C296&amp;Horizontal!$B296&amp;Horizontal!CS$11,Vertical!$E:$O,CS$10,0))+0</f>
        <v>27.27</v>
      </c>
      <c r="CT296" s="207">
        <f>(VLOOKUP(Horizontal!$C296&amp;Horizontal!$B296&amp;Horizontal!CT$11,Vertical!$E:$O,CT$10,0))+0</f>
        <v>29.41</v>
      </c>
      <c r="CU296" s="150"/>
      <c r="CV296" s="211">
        <f t="shared" ref="CV296" si="367">(BB296-H296)+0</f>
        <v>35.019999999999996</v>
      </c>
      <c r="CW296" s="190">
        <f t="shared" ref="CW296" si="368">(BC296-I296)+0</f>
        <v>35.200000000000003</v>
      </c>
      <c r="CX296" s="190">
        <f t="shared" ref="CX296" si="369">(BD296-J296)+0</f>
        <v>34.070000000000007</v>
      </c>
      <c r="CY296" s="190">
        <f t="shared" ref="CY296" si="370">(BE296-K296)+0</f>
        <v>35.030000000000015</v>
      </c>
      <c r="CZ296" s="190">
        <f t="shared" ref="CZ296" si="371">(BF296-L296)+0</f>
        <v>34.819999999999993</v>
      </c>
      <c r="DA296" s="190">
        <f t="shared" ref="DA296" si="372">(BG296-M296)+0</f>
        <v>39.819999999999993</v>
      </c>
      <c r="DB296" s="190">
        <f t="shared" ref="DB296" si="373">(BH296-N296)+0</f>
        <v>37.330000000000013</v>
      </c>
      <c r="DC296" s="190">
        <f t="shared" ref="DC296" si="374">(BI296-O296)+0</f>
        <v>34.789999999999992</v>
      </c>
      <c r="DD296" s="212">
        <f t="shared" ref="DD296" si="375">(BJ296-P296)+0</f>
        <v>34.129999999999995</v>
      </c>
      <c r="DE296" s="9">
        <v>170</v>
      </c>
      <c r="DF296" s="212">
        <f t="shared" ref="DF296" si="376">($H$7-H296)+0</f>
        <v>110.71721040189134</v>
      </c>
      <c r="DG296" s="264">
        <v>80</v>
      </c>
      <c r="DH296" s="265">
        <v>18</v>
      </c>
      <c r="DI296" s="265">
        <v>79</v>
      </c>
      <c r="DJ296" s="266">
        <v>124</v>
      </c>
      <c r="DK296" s="190">
        <v>102.42</v>
      </c>
      <c r="DL296" s="190">
        <v>102.42</v>
      </c>
      <c r="DM296" s="190">
        <v>0</v>
      </c>
      <c r="DN296" s="212">
        <v>0</v>
      </c>
      <c r="DO296" s="190">
        <v>104.09</v>
      </c>
      <c r="DP296" s="190">
        <v>104.09</v>
      </c>
      <c r="DQ296" s="190">
        <v>39.68</v>
      </c>
      <c r="DR296" s="212">
        <v>36.68</v>
      </c>
      <c r="DS296" s="150"/>
      <c r="DT296" s="190">
        <v>70</v>
      </c>
      <c r="DU296" s="190">
        <v>98</v>
      </c>
      <c r="DV296" s="190">
        <v>92</v>
      </c>
      <c r="DW296" s="190">
        <v>105</v>
      </c>
      <c r="DX296" s="190"/>
      <c r="DY296" s="190"/>
      <c r="DZ296" s="190"/>
      <c r="EA296" s="190"/>
      <c r="EB296" s="190"/>
      <c r="EC296" s="190"/>
      <c r="ED296" s="190">
        <v>111</v>
      </c>
      <c r="EE296" s="190">
        <v>146</v>
      </c>
      <c r="EF296" s="190">
        <v>151</v>
      </c>
      <c r="EG296" s="190">
        <v>149</v>
      </c>
      <c r="EH296" s="212">
        <v>147</v>
      </c>
      <c r="EI296" s="213"/>
      <c r="EJ296" s="211">
        <v>32</v>
      </c>
      <c r="EK296" s="190">
        <v>35</v>
      </c>
      <c r="EL296" s="190">
        <v>35</v>
      </c>
      <c r="EM296" s="190">
        <v>35</v>
      </c>
      <c r="EN296" s="190"/>
      <c r="EO296" s="190"/>
      <c r="EP296" s="190"/>
      <c r="EQ296" s="190"/>
      <c r="ER296" s="190"/>
      <c r="ES296" s="190"/>
      <c r="ET296" s="190">
        <v>37</v>
      </c>
      <c r="EU296" s="190">
        <v>39</v>
      </c>
      <c r="EV296" s="190">
        <v>37</v>
      </c>
      <c r="EW296" s="190">
        <v>32</v>
      </c>
      <c r="EX296" s="212">
        <v>31</v>
      </c>
      <c r="EY296" s="211"/>
      <c r="EZ296" s="75">
        <f t="shared" ref="EZ296" si="377">(G296/(DT296-G296))+0</f>
        <v>-2.6966916875173757E-2</v>
      </c>
      <c r="FA296" s="89">
        <f t="shared" si="329"/>
        <v>-0.1</v>
      </c>
      <c r="FB296" s="212"/>
      <c r="FC296" s="213"/>
      <c r="FD296" s="213"/>
      <c r="FE296" s="213"/>
      <c r="FF296" s="213"/>
      <c r="FG296" s="213"/>
      <c r="FH296" s="213"/>
      <c r="FI296" s="213"/>
      <c r="FJ296" s="213"/>
      <c r="FK296" s="213"/>
      <c r="FL296" s="213"/>
      <c r="FM296" s="213"/>
      <c r="FN296" s="213"/>
      <c r="FO296" s="213"/>
      <c r="FP296" s="213"/>
      <c r="FQ296" s="213"/>
      <c r="FR296" s="213"/>
      <c r="FS296" s="211">
        <v>110</v>
      </c>
      <c r="FT296" s="190">
        <v>110</v>
      </c>
      <c r="FU296" s="190">
        <v>110</v>
      </c>
      <c r="FV296" s="190">
        <v>110</v>
      </c>
      <c r="FW296" s="190"/>
      <c r="FX296" s="190"/>
      <c r="FY296" s="190"/>
      <c r="FZ296" s="190"/>
      <c r="GA296" s="190"/>
      <c r="GB296" s="190"/>
      <c r="GC296" s="190">
        <v>115</v>
      </c>
      <c r="GD296" s="190">
        <v>122</v>
      </c>
      <c r="GE296" s="190">
        <v>120</v>
      </c>
      <c r="GF296" s="190">
        <v>115</v>
      </c>
      <c r="GG296" s="212">
        <v>113</v>
      </c>
    </row>
    <row r="297" spans="2:189">
      <c r="B297" s="33">
        <v>43991</v>
      </c>
      <c r="C297" s="30" t="s">
        <v>42</v>
      </c>
      <c r="D297" s="30">
        <v>2020</v>
      </c>
      <c r="E297" s="30" t="str">
        <f t="shared" ref="E297" si="378">D297&amp;C297</f>
        <v>2020S24</v>
      </c>
      <c r="F297" s="30" t="str">
        <f t="shared" si="317"/>
        <v>62020</v>
      </c>
      <c r="G297" s="208" t="str">
        <f>VLOOKUP(Horizontal!$C297&amp;Horizontal!$B297&amp;Horizontal!G$11,Vertical!$E:$O,G$10,0)</f>
        <v>-2,12</v>
      </c>
      <c r="H297" s="207">
        <f>(VLOOKUP(Horizontal!$C297&amp;Horizontal!$B297&amp;Horizontal!H$11,Vertical!$E:$O,H$10,0))+0</f>
        <v>116.8</v>
      </c>
      <c r="I297" s="207">
        <f>(VLOOKUP(Horizontal!$C297&amp;Horizontal!$B297&amp;Horizontal!I$11,Vertical!$E:$O,I$10,0))+0</f>
        <v>122.29</v>
      </c>
      <c r="J297" s="207">
        <f>(VLOOKUP(Horizontal!$C297&amp;Horizontal!$B297&amp;Horizontal!J$11,Vertical!$E:$O,J$10,0))+0</f>
        <v>121.11</v>
      </c>
      <c r="K297" s="207">
        <f>(VLOOKUP(Horizontal!$C297&amp;Horizontal!$B297&amp;Horizontal!K$11,Vertical!$E:$O,K$10,0))+0</f>
        <v>121.49</v>
      </c>
      <c r="L297" s="207">
        <f>(VLOOKUP(Horizontal!$C297&amp;Horizontal!$B297&amp;Horizontal!L$11,Vertical!$E:$O,L$10,0))+0</f>
        <v>118.19</v>
      </c>
      <c r="M297" s="207">
        <f>(VLOOKUP(Horizontal!$C297&amp;Horizontal!$B297&amp;Horizontal!M$11,Vertical!$E:$O,M$10,0))+0</f>
        <v>147.05000000000001</v>
      </c>
      <c r="N297" s="207">
        <f>(VLOOKUP(Horizontal!$C297&amp;Horizontal!$B297&amp;Horizontal!N$11,Vertical!$E:$O,N$10,0))+0</f>
        <v>152.9</v>
      </c>
      <c r="O297" s="207">
        <f>(VLOOKUP(Horizontal!$C297&amp;Horizontal!$B297&amp;Horizontal!O$11,Vertical!$E:$O,O$10,0))+0</f>
        <v>150.54</v>
      </c>
      <c r="P297" s="209">
        <f>(VLOOKUP(Horizontal!$C297&amp;Horizontal!$B297&amp;Horizontal!P$11,Vertical!$E:$O,P$10,0))+0</f>
        <v>147.65</v>
      </c>
      <c r="Q297" s="210">
        <f>(VLOOKUP(Horizontal!$C297&amp;Horizontal!$B297&amp;Horizontal!Q$11,Vertical!$E:$O,Q$10,0))+0</f>
        <v>61</v>
      </c>
      <c r="R297" s="207">
        <f>(VLOOKUP(Horizontal!$C297&amp;Horizontal!$B297&amp;Horizontal!R$11,Vertical!$E:$O,R$10,0))+0</f>
        <v>62</v>
      </c>
      <c r="S297" s="207">
        <f>(VLOOKUP(Horizontal!$C297&amp;Horizontal!$B297&amp;Horizontal!S$11,Vertical!$E:$O,S$10,0))+0</f>
        <v>58</v>
      </c>
      <c r="T297" s="207">
        <f>(VLOOKUP(Horizontal!$C297&amp;Horizontal!$B297&amp;Horizontal!T$11,Vertical!$E:$O,T$10,0))+0</f>
        <v>54</v>
      </c>
      <c r="U297" s="207">
        <f>(VLOOKUP(Horizontal!$C297&amp;Horizontal!$B297&amp;Horizontal!U$11,Vertical!$E:$O,U$10,0))+0</f>
        <v>48</v>
      </c>
      <c r="V297" s="207">
        <f>(VLOOKUP(Horizontal!$C297&amp;Horizontal!$B297&amp;Horizontal!V$11,Vertical!$E:$O,V$10,0))+0</f>
        <v>46</v>
      </c>
      <c r="W297" s="207">
        <f>(VLOOKUP(Horizontal!$C297&amp;Horizontal!$B297&amp;Horizontal!W$11,Vertical!$E:$O,W$10,0))+0</f>
        <v>39</v>
      </c>
      <c r="X297" s="207">
        <f>(VLOOKUP(Horizontal!$C297&amp;Horizontal!$B297&amp;Horizontal!X$11,Vertical!$E:$O,X$10,0))+0</f>
        <v>31</v>
      </c>
      <c r="Y297" s="209">
        <f>(VLOOKUP(Horizontal!$C297&amp;Horizontal!$B297&amp;Horizontal!Y$11,Vertical!$E:$O,Y$10,0))+0</f>
        <v>26</v>
      </c>
      <c r="Z297" s="210">
        <f>(VLOOKUP(Horizontal!$C297&amp;Horizontal!$B297&amp;Horizontal!Z$11,Vertical!$E:$O,Z$10,0))+0</f>
        <v>0</v>
      </c>
      <c r="AA297" s="207">
        <f>(VLOOKUP(Horizontal!$C297&amp;Horizontal!$B297&amp;Horizontal!AA$11,Vertical!$E:$O,AA$10,0))+0</f>
        <v>2.78</v>
      </c>
      <c r="AB297" s="207">
        <f>(VLOOKUP(Horizontal!$C297&amp;Horizontal!$B297&amp;Horizontal!AB$11,Vertical!$E:$O,AB$10,0))+0</f>
        <v>0</v>
      </c>
      <c r="AC297" s="207">
        <f>(VLOOKUP(Horizontal!$C297&amp;Horizontal!$B297&amp;Horizontal!AC$11,Vertical!$E:$O,AC$10,0))+0</f>
        <v>2.94</v>
      </c>
      <c r="AD297" s="207">
        <f>(VLOOKUP(Horizontal!$C297&amp;Horizontal!$B297&amp;Horizontal!AD$11,Vertical!$E:$O,AD$10,0))+0</f>
        <v>17.95</v>
      </c>
      <c r="AE297" s="207">
        <f>(VLOOKUP(Horizontal!$C297&amp;Horizontal!$B297&amp;Horizontal!AE$11,Vertical!$E:$O,AE$10,0))+0</f>
        <v>10.26</v>
      </c>
      <c r="AF297" s="207">
        <f>(VLOOKUP(Horizontal!$C297&amp;Horizontal!$B297&amp;Horizontal!AF$11,Vertical!$E:$O,AF$10,0))+0</f>
        <v>17.5</v>
      </c>
      <c r="AG297" s="207">
        <f>(VLOOKUP(Horizontal!$C297&amp;Horizontal!$B297&amp;Horizontal!AG$11,Vertical!$E:$O,AG$10,0))+0</f>
        <v>34.21</v>
      </c>
      <c r="AH297" s="209">
        <f>(VLOOKUP(Horizontal!$C297&amp;Horizontal!$B297&amp;Horizontal!AH$11,Vertical!$E:$O,AH$10,0))+0</f>
        <v>36.840000000000003</v>
      </c>
      <c r="AI297" s="210">
        <f>(VLOOKUP(Horizontal!$C297&amp;Horizontal!$B297&amp;Horizontal!AI$11,Vertical!$E:$O,AI$10,0))+0</f>
        <v>0</v>
      </c>
      <c r="AJ297" s="207">
        <f>(VLOOKUP(Horizontal!$C297&amp;Horizontal!$B297&amp;Horizontal!AJ$11,Vertical!$E:$O,AJ$10,0))+0</f>
        <v>0</v>
      </c>
      <c r="AK297" s="207">
        <f>(VLOOKUP(Horizontal!$C297&amp;Horizontal!$B297&amp;Horizontal!AK$11,Vertical!$E:$O,AK$10,0))+0</f>
        <v>0</v>
      </c>
      <c r="AL297" s="207">
        <f>(VLOOKUP(Horizontal!$C297&amp;Horizontal!$B297&amp;Horizontal!AL$11,Vertical!$E:$O,AL$10,0))+0</f>
        <v>0</v>
      </c>
      <c r="AM297" s="207">
        <f>(VLOOKUP(Horizontal!$C297&amp;Horizontal!$B297&amp;Horizontal!AM$11,Vertical!$E:$O,AM$10,0))+0</f>
        <v>2.56</v>
      </c>
      <c r="AN297" s="207">
        <f>(VLOOKUP(Horizontal!$C297&amp;Horizontal!$B297&amp;Horizontal!AN$11,Vertical!$E:$O,AN$10,0))+0</f>
        <v>35.9</v>
      </c>
      <c r="AO297" s="207">
        <f>(VLOOKUP(Horizontal!$C297&amp;Horizontal!$B297&amp;Horizontal!AO$11,Vertical!$E:$O,AO$10,0))+0</f>
        <v>50</v>
      </c>
      <c r="AP297" s="207">
        <f>(VLOOKUP(Horizontal!$C297&amp;Horizontal!$B297&amp;Horizontal!AP$11,Vertical!$E:$O,AP$10,0))+0</f>
        <v>50</v>
      </c>
      <c r="AQ297" s="209">
        <f>(VLOOKUP(Horizontal!$C297&amp;Horizontal!$B297&amp;Horizontal!AQ$11,Vertical!$E:$O,AQ$10,0))+0</f>
        <v>44.74</v>
      </c>
      <c r="AR297" s="210">
        <f>(VLOOKUP(Horizontal!$C297&amp;Horizontal!$B297&amp;Horizontal!AR$11,Vertical!$E:$O,AR$10,0))+0</f>
        <v>100</v>
      </c>
      <c r="AS297" s="207">
        <f>(VLOOKUP(Horizontal!$C297&amp;Horizontal!$B297&amp;Horizontal!AS$11,Vertical!$E:$O,AS$10,0))+0</f>
        <v>97.22</v>
      </c>
      <c r="AT297" s="207">
        <f>(VLOOKUP(Horizontal!$C297&amp;Horizontal!$B297&amp;Horizontal!AT$11,Vertical!$E:$O,AT$10,0))+0</f>
        <v>100</v>
      </c>
      <c r="AU297" s="207">
        <f>(VLOOKUP(Horizontal!$C297&amp;Horizontal!$B297&amp;Horizontal!AU$11,Vertical!$E:$O,AU$10,0))+0</f>
        <v>97.06</v>
      </c>
      <c r="AV297" s="207">
        <f>(VLOOKUP(Horizontal!$C297&amp;Horizontal!$B297&amp;Horizontal!AV$11,Vertical!$E:$O,AV$10,0))+0</f>
        <v>79.489999999999995</v>
      </c>
      <c r="AW297" s="207">
        <f>(VLOOKUP(Horizontal!$C297&amp;Horizontal!$B297&amp;Horizontal!AW$11,Vertical!$E:$O,AW$10,0))+0</f>
        <v>53.85</v>
      </c>
      <c r="AX297" s="207">
        <f>(VLOOKUP(Horizontal!$C297&amp;Horizontal!$B297&amp;Horizontal!AX$11,Vertical!$E:$O,AX$10,0))+0</f>
        <v>32.5</v>
      </c>
      <c r="AY297" s="207">
        <f>(VLOOKUP(Horizontal!$C297&amp;Horizontal!$B297&amp;Horizontal!AY$11,Vertical!$E:$O,AY$10,0))+0</f>
        <v>15.79</v>
      </c>
      <c r="AZ297" s="209">
        <f>(VLOOKUP(Horizontal!$C297&amp;Horizontal!$B297&amp;Horizontal!AZ$11,Vertical!$E:$O,AZ$10,0))+0</f>
        <v>18.420000000000002</v>
      </c>
      <c r="BA297" s="208">
        <f>(VLOOKUP(Horizontal!$C297&amp;Horizontal!$B297&amp;Horizontal!BA$11,Vertical!$E:$O,BA$10,0))+0</f>
        <v>34.950000000000003</v>
      </c>
      <c r="BB297" s="210">
        <f>(VLOOKUP(Horizontal!$C297&amp;Horizontal!$B297&amp;Horizontal!BB$11,Vertical!$E:$O,BB$10,0))+0</f>
        <v>152.15</v>
      </c>
      <c r="BC297" s="207">
        <f>(VLOOKUP(Horizontal!$C297&amp;Horizontal!$B297&amp;Horizontal!BC$11,Vertical!$E:$O,BC$10,0))+0</f>
        <v>157.44</v>
      </c>
      <c r="BD297" s="207">
        <f>(VLOOKUP(Horizontal!$C297&amp;Horizontal!$B297&amp;Horizontal!BD$11,Vertical!$E:$O,BD$10,0))+0</f>
        <v>156.83000000000001</v>
      </c>
      <c r="BE297" s="207">
        <f>(VLOOKUP(Horizontal!$C297&amp;Horizontal!$B297&amp;Horizontal!BE$11,Vertical!$E:$O,BE$10,0))+0</f>
        <v>157.18</v>
      </c>
      <c r="BF297" s="207">
        <f>(VLOOKUP(Horizontal!$C297&amp;Horizontal!$B297&amp;Horizontal!BF$11,Vertical!$E:$O,BF$10,0))+0</f>
        <v>153.96</v>
      </c>
      <c r="BG297" s="207">
        <f>(VLOOKUP(Horizontal!$C297&amp;Horizontal!$B297&amp;Horizontal!BG$11,Vertical!$E:$O,BG$10,0))+0</f>
        <v>186.48</v>
      </c>
      <c r="BH297" s="207">
        <f>(VLOOKUP(Horizontal!$C297&amp;Horizontal!$B297&amp;Horizontal!BH$11,Vertical!$E:$O,BH$10,0))+0</f>
        <v>190.23</v>
      </c>
      <c r="BI297" s="207">
        <f>(VLOOKUP(Horizontal!$C297&amp;Horizontal!$B297&amp;Horizontal!BI$11,Vertical!$E:$O,BI$10,0))+0</f>
        <v>185.23</v>
      </c>
      <c r="BJ297" s="209">
        <f>(VLOOKUP(Horizontal!$C297&amp;Horizontal!$B297&amp;Horizontal!BJ$11,Vertical!$E:$O,BJ$10,0))+0</f>
        <v>181.92</v>
      </c>
      <c r="BK297" s="210">
        <f>(VLOOKUP(Horizontal!$C297&amp;Horizontal!$B297&amp;Horizontal!BK$11,Vertical!$E:$O,BK$10,0))+0</f>
        <v>52</v>
      </c>
      <c r="BL297" s="207">
        <f>(VLOOKUP(Horizontal!$C297&amp;Horizontal!$B297&amp;Horizontal!BL$11,Vertical!$E:$O,BL$10,0))+0</f>
        <v>50</v>
      </c>
      <c r="BM297" s="207">
        <f>(VLOOKUP(Horizontal!$C297&amp;Horizontal!$B297&amp;Horizontal!BM$11,Vertical!$E:$O,BM$10,0))+0</f>
        <v>47</v>
      </c>
      <c r="BN297" s="207">
        <f>(VLOOKUP(Horizontal!$C297&amp;Horizontal!$B297&amp;Horizontal!BN$11,Vertical!$E:$O,BN$10,0))+0</f>
        <v>45</v>
      </c>
      <c r="BO297" s="207">
        <f>(VLOOKUP(Horizontal!$C297&amp;Horizontal!$B297&amp;Horizontal!BO$11,Vertical!$E:$O,BO$10,0))+0</f>
        <v>44</v>
      </c>
      <c r="BP297" s="207">
        <f>(VLOOKUP(Horizontal!$C297&amp;Horizontal!$B297&amp;Horizontal!BP$11,Vertical!$E:$O,BP$10,0))+0</f>
        <v>41</v>
      </c>
      <c r="BQ297" s="207">
        <f>(VLOOKUP(Horizontal!$C297&amp;Horizontal!$B297&amp;Horizontal!BQ$11,Vertical!$E:$O,BQ$10,0))+0</f>
        <v>37</v>
      </c>
      <c r="BR297" s="207">
        <f>(VLOOKUP(Horizontal!$C297&amp;Horizontal!$B297&amp;Horizontal!BR$11,Vertical!$E:$O,BR$10,0))+0</f>
        <v>30</v>
      </c>
      <c r="BS297" s="209">
        <f>(VLOOKUP(Horizontal!$C297&amp;Horizontal!$B297&amp;Horizontal!BS$11,Vertical!$E:$O,BS$10,0))+0</f>
        <v>24</v>
      </c>
      <c r="BT297" s="210">
        <f>(VLOOKUP(Horizontal!$C297&amp;Horizontal!$B297&amp;Horizontal!BT$11,Vertical!$E:$O,BT$10,0))+0</f>
        <v>0</v>
      </c>
      <c r="BU297" s="207">
        <f>(VLOOKUP(Horizontal!$C297&amp;Horizontal!$B297&amp;Horizontal!BU$11,Vertical!$E:$O,BU$10,0))+0</f>
        <v>3.23</v>
      </c>
      <c r="BV297" s="207">
        <f>(VLOOKUP(Horizontal!$C297&amp;Horizontal!$B297&amp;Horizontal!BV$11,Vertical!$E:$O,BV$10,0))+0</f>
        <v>0</v>
      </c>
      <c r="BW297" s="207">
        <f>(VLOOKUP(Horizontal!$C297&amp;Horizontal!$B297&amp;Horizontal!BW$11,Vertical!$E:$O,BW$10,0))+0</f>
        <v>3.57</v>
      </c>
      <c r="BX297" s="207">
        <f>(VLOOKUP(Horizontal!$C297&amp;Horizontal!$B297&amp;Horizontal!BX$11,Vertical!$E:$O,BX$10,0))+0</f>
        <v>20</v>
      </c>
      <c r="BY297" s="207">
        <f>(VLOOKUP(Horizontal!$C297&amp;Horizontal!$B297&amp;Horizontal!BY$11,Vertical!$E:$O,BY$10,0))+0</f>
        <v>21.21</v>
      </c>
      <c r="BZ297" s="207">
        <f>(VLOOKUP(Horizontal!$C297&amp;Horizontal!$B297&amp;Horizontal!BZ$11,Vertical!$E:$O,BZ$10,0))+0</f>
        <v>19.440000000000001</v>
      </c>
      <c r="CA297" s="207">
        <f>(VLOOKUP(Horizontal!$C297&amp;Horizontal!$B297&amp;Horizontal!CA$11,Vertical!$E:$O,CA$10,0))+0</f>
        <v>24.24</v>
      </c>
      <c r="CB297" s="209">
        <f>(VLOOKUP(Horizontal!$C297&amp;Horizontal!$B297&amp;Horizontal!CB$11,Vertical!$E:$O,CB$10,0))+0</f>
        <v>34.380000000000003</v>
      </c>
      <c r="CC297" s="210">
        <f>(VLOOKUP(Horizontal!$C297&amp;Horizontal!$B297&amp;Horizontal!CC$11,Vertical!$E:$O,CC$10,0))+0</f>
        <v>0</v>
      </c>
      <c r="CD297" s="207">
        <f>(VLOOKUP(Horizontal!$C297&amp;Horizontal!$B297&amp;Horizontal!CD$11,Vertical!$E:$O,CD$10,0))+0</f>
        <v>0</v>
      </c>
      <c r="CE297" s="207">
        <f>(VLOOKUP(Horizontal!$C297&amp;Horizontal!$B297&amp;Horizontal!CE$11,Vertical!$E:$O,CE$10,0))+0</f>
        <v>0</v>
      </c>
      <c r="CF297" s="207">
        <f>(VLOOKUP(Horizontal!$C297&amp;Horizontal!$B297&amp;Horizontal!CF$11,Vertical!$E:$O,CF$10,0))+0</f>
        <v>0</v>
      </c>
      <c r="CG297" s="207">
        <f>(VLOOKUP(Horizontal!$C297&amp;Horizontal!$B297&amp;Horizontal!CG$11,Vertical!$E:$O,CG$10,0))+0</f>
        <v>5.71</v>
      </c>
      <c r="CH297" s="207">
        <f>(VLOOKUP(Horizontal!$C297&amp;Horizontal!$B297&amp;Horizontal!CH$11,Vertical!$E:$O,CH$10,0))+0</f>
        <v>27.27</v>
      </c>
      <c r="CI297" s="207">
        <f>(VLOOKUP(Horizontal!$C297&amp;Horizontal!$B297&amp;Horizontal!CI$11,Vertical!$E:$O,CI$10,0))+0</f>
        <v>47.22</v>
      </c>
      <c r="CJ297" s="207">
        <f>(VLOOKUP(Horizontal!$C297&amp;Horizontal!$B297&amp;Horizontal!CJ$11,Vertical!$E:$O,CJ$10,0))+0</f>
        <v>45.45</v>
      </c>
      <c r="CK297" s="209">
        <f>(VLOOKUP(Horizontal!$C297&amp;Horizontal!$B297&amp;Horizontal!CK$11,Vertical!$E:$O,CK$10,0))+0</f>
        <v>28.13</v>
      </c>
      <c r="CL297" s="210">
        <f>(VLOOKUP(Horizontal!$C297&amp;Horizontal!$B297&amp;Horizontal!CL$11,Vertical!$E:$O,CL$10,0))+0</f>
        <v>100</v>
      </c>
      <c r="CM297" s="207">
        <f>(VLOOKUP(Horizontal!$C297&amp;Horizontal!$B297&amp;Horizontal!CM$11,Vertical!$E:$O,CM$10,0))+0</f>
        <v>96.77</v>
      </c>
      <c r="CN297" s="207">
        <f>(VLOOKUP(Horizontal!$C297&amp;Horizontal!$B297&amp;Horizontal!CN$11,Vertical!$E:$O,CN$10,0))+0</f>
        <v>100</v>
      </c>
      <c r="CO297" s="207">
        <f>(VLOOKUP(Horizontal!$C297&amp;Horizontal!$B297&amp;Horizontal!CO$11,Vertical!$E:$O,CO$10,0))+0</f>
        <v>96.43</v>
      </c>
      <c r="CP297" s="207">
        <f>(VLOOKUP(Horizontal!$C297&amp;Horizontal!$B297&amp;Horizontal!CP$11,Vertical!$E:$O,CP$10,0))+0</f>
        <v>74.290000000000006</v>
      </c>
      <c r="CQ297" s="207">
        <f>(VLOOKUP(Horizontal!$C297&amp;Horizontal!$B297&amp;Horizontal!CQ$11,Vertical!$E:$O,CQ$10,0))+0</f>
        <v>51.52</v>
      </c>
      <c r="CR297" s="207">
        <f>(VLOOKUP(Horizontal!$C297&amp;Horizontal!$B297&amp;Horizontal!CR$11,Vertical!$E:$O,CR$10,0))+0</f>
        <v>33.33</v>
      </c>
      <c r="CS297" s="207">
        <f>(VLOOKUP(Horizontal!$C297&amp;Horizontal!$B297&amp;Horizontal!CS$11,Vertical!$E:$O,CS$10,0))+0</f>
        <v>30.3</v>
      </c>
      <c r="CT297" s="207">
        <f>(VLOOKUP(Horizontal!$C297&amp;Horizontal!$B297&amp;Horizontal!CT$11,Vertical!$E:$O,CT$10,0))+0</f>
        <v>37.5</v>
      </c>
      <c r="CU297" s="150"/>
      <c r="CV297" s="211">
        <f t="shared" ref="CV297" si="379">(BB297-H297)+0</f>
        <v>35.350000000000009</v>
      </c>
      <c r="CW297" s="190">
        <f t="shared" ref="CW297" si="380">(BC297-I297)+0</f>
        <v>35.149999999999991</v>
      </c>
      <c r="CX297" s="190">
        <f t="shared" ref="CX297" si="381">(BD297-J297)+0</f>
        <v>35.720000000000013</v>
      </c>
      <c r="CY297" s="190">
        <f t="shared" ref="CY297" si="382">(BE297-K297)+0</f>
        <v>35.690000000000012</v>
      </c>
      <c r="CZ297" s="190">
        <f t="shared" ref="CZ297" si="383">(BF297-L297)+0</f>
        <v>35.77000000000001</v>
      </c>
      <c r="DA297" s="190">
        <f t="shared" ref="DA297" si="384">(BG297-M297)+0</f>
        <v>39.429999999999978</v>
      </c>
      <c r="DB297" s="190">
        <f t="shared" ref="DB297" si="385">(BH297-N297)+0</f>
        <v>37.329999999999984</v>
      </c>
      <c r="DC297" s="190">
        <f t="shared" ref="DC297" si="386">(BI297-O297)+0</f>
        <v>34.69</v>
      </c>
      <c r="DD297" s="212">
        <f t="shared" ref="DD297" si="387">(BJ297-P297)+0</f>
        <v>34.269999999999982</v>
      </c>
      <c r="DE297" s="9">
        <v>170</v>
      </c>
      <c r="DF297" s="212">
        <f t="shared" ref="DF297" si="388">($H$7-H297)+0</f>
        <v>91.657210401891334</v>
      </c>
      <c r="DG297" s="264">
        <v>77</v>
      </c>
      <c r="DH297" s="265">
        <v>19</v>
      </c>
      <c r="DI297" s="265">
        <v>87</v>
      </c>
      <c r="DJ297" s="266">
        <v>134</v>
      </c>
      <c r="DK297" s="190">
        <v>112.53</v>
      </c>
      <c r="DL297" s="190">
        <v>112.53</v>
      </c>
      <c r="DM297" s="190">
        <v>0</v>
      </c>
      <c r="DN297" s="212">
        <v>0</v>
      </c>
      <c r="DO297" s="190">
        <v>114.92</v>
      </c>
      <c r="DP297" s="190">
        <v>114.92</v>
      </c>
      <c r="DQ297" s="190">
        <v>39.68</v>
      </c>
      <c r="DR297" s="212">
        <v>39.68</v>
      </c>
      <c r="DS297" s="150"/>
      <c r="DT297" s="190">
        <v>120</v>
      </c>
      <c r="DU297" s="190">
        <v>123</v>
      </c>
      <c r="DV297" s="190">
        <v>127</v>
      </c>
      <c r="DW297" s="190">
        <v>127</v>
      </c>
      <c r="DX297" s="190"/>
      <c r="DY297" s="190"/>
      <c r="DZ297" s="190"/>
      <c r="EA297" s="190"/>
      <c r="EB297" s="190"/>
      <c r="EC297" s="190"/>
      <c r="ED297" s="190">
        <v>120</v>
      </c>
      <c r="EE297" s="190">
        <v>150</v>
      </c>
      <c r="EF297" s="190">
        <v>151</v>
      </c>
      <c r="EG297" s="190">
        <v>150</v>
      </c>
      <c r="EH297" s="212">
        <v>147</v>
      </c>
      <c r="EI297" s="213"/>
      <c r="EJ297" s="211">
        <v>35</v>
      </c>
      <c r="EK297" s="190">
        <v>35</v>
      </c>
      <c r="EL297" s="190">
        <v>35</v>
      </c>
      <c r="EM297" s="190">
        <v>37</v>
      </c>
      <c r="EN297" s="190"/>
      <c r="EO297" s="190"/>
      <c r="EP297" s="190"/>
      <c r="EQ297" s="190"/>
      <c r="ER297" s="190"/>
      <c r="ES297" s="190"/>
      <c r="ET297" s="190">
        <v>37</v>
      </c>
      <c r="EU297" s="190">
        <v>38</v>
      </c>
      <c r="EV297" s="190">
        <v>37</v>
      </c>
      <c r="EW297" s="190">
        <v>32</v>
      </c>
      <c r="EX297" s="212">
        <v>31</v>
      </c>
      <c r="EY297" s="211"/>
      <c r="EZ297" s="75">
        <f t="shared" ref="EZ297" si="389">(G297/(DT297-G297))+0</f>
        <v>-1.7359973796265967E-2</v>
      </c>
      <c r="FA297" s="89">
        <f t="shared" si="329"/>
        <v>-0.1</v>
      </c>
      <c r="FB297" s="212"/>
      <c r="FC297" s="213"/>
      <c r="FD297" s="213"/>
      <c r="FE297" s="213"/>
      <c r="FF297" s="213"/>
      <c r="FG297" s="213"/>
      <c r="FH297" s="213"/>
      <c r="FI297" s="213"/>
      <c r="FJ297" s="213"/>
      <c r="FK297" s="213"/>
      <c r="FL297" s="213"/>
      <c r="FM297" s="213"/>
      <c r="FN297" s="213"/>
      <c r="FO297" s="213"/>
      <c r="FP297" s="213"/>
      <c r="FQ297" s="213"/>
      <c r="FR297" s="213"/>
      <c r="FS297" s="211">
        <v>110</v>
      </c>
      <c r="FT297" s="190">
        <v>110</v>
      </c>
      <c r="FU297" s="190">
        <v>110</v>
      </c>
      <c r="FV297" s="190">
        <v>110</v>
      </c>
      <c r="FW297" s="190"/>
      <c r="FX297" s="190"/>
      <c r="FY297" s="190"/>
      <c r="FZ297" s="190"/>
      <c r="GA297" s="190"/>
      <c r="GB297" s="190"/>
      <c r="GC297" s="190">
        <v>120</v>
      </c>
      <c r="GD297" s="190">
        <v>121</v>
      </c>
      <c r="GE297" s="190">
        <v>120</v>
      </c>
      <c r="GF297" s="190">
        <v>114</v>
      </c>
      <c r="GG297" s="212">
        <v>112</v>
      </c>
    </row>
    <row r="298" spans="2:189">
      <c r="B298" s="33">
        <v>43998</v>
      </c>
      <c r="C298" s="30" t="s">
        <v>41</v>
      </c>
      <c r="D298" s="30">
        <v>2020</v>
      </c>
      <c r="E298" s="30" t="str">
        <f t="shared" ref="E298" si="390">D298&amp;C298</f>
        <v>2020S25</v>
      </c>
      <c r="F298" s="30" t="str">
        <f t="shared" si="317"/>
        <v>62020</v>
      </c>
      <c r="G298" s="208" t="str">
        <f>VLOOKUP(Horizontal!$C298&amp;Horizontal!$B298&amp;Horizontal!G$11,Vertical!$E:$O,G$10,0)</f>
        <v>-2,03</v>
      </c>
      <c r="H298" s="207">
        <f>(VLOOKUP(Horizontal!$C298&amp;Horizontal!$B298&amp;Horizontal!H$11,Vertical!$E:$O,H$10,0))+0</f>
        <v>115.09</v>
      </c>
      <c r="I298" s="207">
        <f>(VLOOKUP(Horizontal!$C298&amp;Horizontal!$B298&amp;Horizontal!I$11,Vertical!$E:$O,I$10,0))+0</f>
        <v>109.52</v>
      </c>
      <c r="J298" s="207">
        <f>(VLOOKUP(Horizontal!$C298&amp;Horizontal!$B298&amp;Horizontal!J$11,Vertical!$E:$O,J$10,0))+0</f>
        <v>118.92</v>
      </c>
      <c r="K298" s="207">
        <f>(VLOOKUP(Horizontal!$C298&amp;Horizontal!$B298&amp;Horizontal!K$11,Vertical!$E:$O,K$10,0))+0</f>
        <v>120.48</v>
      </c>
      <c r="L298" s="207">
        <f>(VLOOKUP(Horizontal!$C298&amp;Horizontal!$B298&amp;Horizontal!L$11,Vertical!$E:$O,L$10,0))+0</f>
        <v>115.67</v>
      </c>
      <c r="M298" s="207">
        <f>(VLOOKUP(Horizontal!$C298&amp;Horizontal!$B298&amp;Horizontal!M$11,Vertical!$E:$O,M$10,0))+0</f>
        <v>150.84</v>
      </c>
      <c r="N298" s="207">
        <f>(VLOOKUP(Horizontal!$C298&amp;Horizontal!$B298&amp;Horizontal!N$11,Vertical!$E:$O,N$10,0))+0</f>
        <v>154.32</v>
      </c>
      <c r="O298" s="207">
        <f>(VLOOKUP(Horizontal!$C298&amp;Horizontal!$B298&amp;Horizontal!O$11,Vertical!$E:$O,O$10,0))+0</f>
        <v>150.96</v>
      </c>
      <c r="P298" s="209">
        <f>(VLOOKUP(Horizontal!$C298&amp;Horizontal!$B298&amp;Horizontal!P$11,Vertical!$E:$O,P$10,0))+0</f>
        <v>147.91999999999999</v>
      </c>
      <c r="Q298" s="210">
        <f>(VLOOKUP(Horizontal!$C298&amp;Horizontal!$B298&amp;Horizontal!Q$11,Vertical!$E:$O,Q$10,0))+0</f>
        <v>56</v>
      </c>
      <c r="R298" s="207">
        <f>(VLOOKUP(Horizontal!$C298&amp;Horizontal!$B298&amp;Horizontal!R$11,Vertical!$E:$O,R$10,0))+0</f>
        <v>60</v>
      </c>
      <c r="S298" s="207">
        <f>(VLOOKUP(Horizontal!$C298&amp;Horizontal!$B298&amp;Horizontal!S$11,Vertical!$E:$O,S$10,0))+0</f>
        <v>57</v>
      </c>
      <c r="T298" s="207">
        <f>(VLOOKUP(Horizontal!$C298&amp;Horizontal!$B298&amp;Horizontal!T$11,Vertical!$E:$O,T$10,0))+0</f>
        <v>53</v>
      </c>
      <c r="U298" s="207">
        <f>(VLOOKUP(Horizontal!$C298&amp;Horizontal!$B298&amp;Horizontal!U$11,Vertical!$E:$O,U$10,0))+0</f>
        <v>49</v>
      </c>
      <c r="V298" s="207">
        <f>(VLOOKUP(Horizontal!$C298&amp;Horizontal!$B298&amp;Horizontal!V$11,Vertical!$E:$O,V$10,0))+0</f>
        <v>44</v>
      </c>
      <c r="W298" s="207">
        <f>(VLOOKUP(Horizontal!$C298&amp;Horizontal!$B298&amp;Horizontal!W$11,Vertical!$E:$O,W$10,0))+0</f>
        <v>35</v>
      </c>
      <c r="X298" s="207">
        <f>(VLOOKUP(Horizontal!$C298&amp;Horizontal!$B298&amp;Horizontal!X$11,Vertical!$E:$O,X$10,0))+0</f>
        <v>32</v>
      </c>
      <c r="Y298" s="209">
        <f>(VLOOKUP(Horizontal!$C298&amp;Horizontal!$B298&amp;Horizontal!Y$11,Vertical!$E:$O,Y$10,0))+0</f>
        <v>27</v>
      </c>
      <c r="Z298" s="210">
        <f>(VLOOKUP(Horizontal!$C298&amp;Horizontal!$B298&amp;Horizontal!Z$11,Vertical!$E:$O,Z$10,0))+0</f>
        <v>72.5</v>
      </c>
      <c r="AA298" s="207">
        <f>(VLOOKUP(Horizontal!$C298&amp;Horizontal!$B298&amp;Horizontal!AA$11,Vertical!$E:$O,AA$10,0))+0</f>
        <v>97.37</v>
      </c>
      <c r="AB298" s="207">
        <f>(VLOOKUP(Horizontal!$C298&amp;Horizontal!$B298&amp;Horizontal!AB$11,Vertical!$E:$O,AB$10,0))+0</f>
        <v>55.81</v>
      </c>
      <c r="AC298" s="207">
        <f>(VLOOKUP(Horizontal!$C298&amp;Horizontal!$B298&amp;Horizontal!AC$11,Vertical!$E:$O,AC$10,0))+0</f>
        <v>38.1</v>
      </c>
      <c r="AD298" s="207">
        <f>(VLOOKUP(Horizontal!$C298&amp;Horizontal!$B298&amp;Horizontal!AD$11,Vertical!$E:$O,AD$10,0))+0</f>
        <v>61.54</v>
      </c>
      <c r="AE298" s="207">
        <f>(VLOOKUP(Horizontal!$C298&amp;Horizontal!$B298&amp;Horizontal!AE$11,Vertical!$E:$O,AE$10,0))+0</f>
        <v>7.5</v>
      </c>
      <c r="AF298" s="207">
        <f>(VLOOKUP(Horizontal!$C298&amp;Horizontal!$B298&amp;Horizontal!AF$11,Vertical!$E:$O,AF$10,0))+0</f>
        <v>9.3000000000000007</v>
      </c>
      <c r="AG298" s="207">
        <f>(VLOOKUP(Horizontal!$C298&amp;Horizontal!$B298&amp;Horizontal!AG$11,Vertical!$E:$O,AG$10,0))+0</f>
        <v>24.39</v>
      </c>
      <c r="AH298" s="209">
        <f>(VLOOKUP(Horizontal!$C298&amp;Horizontal!$B298&amp;Horizontal!AH$11,Vertical!$E:$O,AH$10,0))+0</f>
        <v>24.39</v>
      </c>
      <c r="AI298" s="210">
        <f>(VLOOKUP(Horizontal!$C298&amp;Horizontal!$B298&amp;Horizontal!AI$11,Vertical!$E:$O,AI$10,0))+0</f>
        <v>15</v>
      </c>
      <c r="AJ298" s="207">
        <f>(VLOOKUP(Horizontal!$C298&amp;Horizontal!$B298&amp;Horizontal!AJ$11,Vertical!$E:$O,AJ$10,0))+0</f>
        <v>0</v>
      </c>
      <c r="AK298" s="207">
        <f>(VLOOKUP(Horizontal!$C298&amp;Horizontal!$B298&amp;Horizontal!AK$11,Vertical!$E:$O,AK$10,0))+0</f>
        <v>9.3000000000000007</v>
      </c>
      <c r="AL298" s="207">
        <f>(VLOOKUP(Horizontal!$C298&amp;Horizontal!$B298&amp;Horizontal!AL$11,Vertical!$E:$O,AL$10,0))+0</f>
        <v>9.52</v>
      </c>
      <c r="AM298" s="207">
        <f>(VLOOKUP(Horizontal!$C298&amp;Horizontal!$B298&amp;Horizontal!AM$11,Vertical!$E:$O,AM$10,0))+0</f>
        <v>7.69</v>
      </c>
      <c r="AN298" s="207">
        <f>(VLOOKUP(Horizontal!$C298&amp;Horizontal!$B298&amp;Horizontal!AN$11,Vertical!$E:$O,AN$10,0))+0</f>
        <v>20</v>
      </c>
      <c r="AO298" s="207">
        <f>(VLOOKUP(Horizontal!$C298&amp;Horizontal!$B298&amp;Horizontal!AO$11,Vertical!$E:$O,AO$10,0))+0</f>
        <v>41.86</v>
      </c>
      <c r="AP298" s="207">
        <f>(VLOOKUP(Horizontal!$C298&amp;Horizontal!$B298&amp;Horizontal!AP$11,Vertical!$E:$O,AP$10,0))+0</f>
        <v>41.46</v>
      </c>
      <c r="AQ298" s="209">
        <f>(VLOOKUP(Horizontal!$C298&amp;Horizontal!$B298&amp;Horizontal!AQ$11,Vertical!$E:$O,AQ$10,0))+0</f>
        <v>43.9</v>
      </c>
      <c r="AR298" s="210">
        <f>(VLOOKUP(Horizontal!$C298&amp;Horizontal!$B298&amp;Horizontal!AR$11,Vertical!$E:$O,AR$10,0))+0</f>
        <v>12.5</v>
      </c>
      <c r="AS298" s="207">
        <f>(VLOOKUP(Horizontal!$C298&amp;Horizontal!$B298&amp;Horizontal!AS$11,Vertical!$E:$O,AS$10,0))+0</f>
        <v>2.63</v>
      </c>
      <c r="AT298" s="207">
        <f>(VLOOKUP(Horizontal!$C298&amp;Horizontal!$B298&amp;Horizontal!AT$11,Vertical!$E:$O,AT$10,0))+0</f>
        <v>34.880000000000003</v>
      </c>
      <c r="AU298" s="207">
        <f>(VLOOKUP(Horizontal!$C298&amp;Horizontal!$B298&amp;Horizontal!AU$11,Vertical!$E:$O,AU$10,0))+0</f>
        <v>52.38</v>
      </c>
      <c r="AV298" s="207">
        <f>(VLOOKUP(Horizontal!$C298&amp;Horizontal!$B298&amp;Horizontal!AV$11,Vertical!$E:$O,AV$10,0))+0</f>
        <v>30.77</v>
      </c>
      <c r="AW298" s="207">
        <f>(VLOOKUP(Horizontal!$C298&amp;Horizontal!$B298&amp;Horizontal!AW$11,Vertical!$E:$O,AW$10,0))+0</f>
        <v>72.5</v>
      </c>
      <c r="AX298" s="207">
        <f>(VLOOKUP(Horizontal!$C298&amp;Horizontal!$B298&amp;Horizontal!AX$11,Vertical!$E:$O,AX$10,0))+0</f>
        <v>48.84</v>
      </c>
      <c r="AY298" s="207">
        <f>(VLOOKUP(Horizontal!$C298&amp;Horizontal!$B298&amp;Horizontal!AY$11,Vertical!$E:$O,AY$10,0))+0</f>
        <v>34.15</v>
      </c>
      <c r="AZ298" s="209">
        <f>(VLOOKUP(Horizontal!$C298&amp;Horizontal!$B298&amp;Horizontal!AZ$11,Vertical!$E:$O,AZ$10,0))+0</f>
        <v>31.71</v>
      </c>
      <c r="BA298" s="208">
        <f>(VLOOKUP(Horizontal!$C298&amp;Horizontal!$B298&amp;Horizontal!BA$11,Vertical!$E:$O,BA$10,0))+0</f>
        <v>35.46</v>
      </c>
      <c r="BB298" s="210">
        <f>(VLOOKUP(Horizontal!$C298&amp;Horizontal!$B298&amp;Horizontal!BB$11,Vertical!$E:$O,BB$10,0))+0</f>
        <v>150.69</v>
      </c>
      <c r="BC298" s="207">
        <f>(VLOOKUP(Horizontal!$C298&amp;Horizontal!$B298&amp;Horizontal!BC$11,Vertical!$E:$O,BC$10,0))+0</f>
        <v>146.19999999999999</v>
      </c>
      <c r="BD298" s="207">
        <f>(VLOOKUP(Horizontal!$C298&amp;Horizontal!$B298&amp;Horizontal!BD$11,Vertical!$E:$O,BD$10,0))+0</f>
        <v>154.93</v>
      </c>
      <c r="BE298" s="207">
        <f>(VLOOKUP(Horizontal!$C298&amp;Horizontal!$B298&amp;Horizontal!BE$11,Vertical!$E:$O,BE$10,0))+0</f>
        <v>155.94999999999999</v>
      </c>
      <c r="BF298" s="207">
        <f>(VLOOKUP(Horizontal!$C298&amp;Horizontal!$B298&amp;Horizontal!BF$11,Vertical!$E:$O,BF$10,0))+0</f>
        <v>152.38</v>
      </c>
      <c r="BG298" s="207">
        <f>(VLOOKUP(Horizontal!$C298&amp;Horizontal!$B298&amp;Horizontal!BG$11,Vertical!$E:$O,BG$10,0))+0</f>
        <v>190.38</v>
      </c>
      <c r="BH298" s="207">
        <f>(VLOOKUP(Horizontal!$C298&amp;Horizontal!$B298&amp;Horizontal!BH$11,Vertical!$E:$O,BH$10,0))+0</f>
        <v>190.86</v>
      </c>
      <c r="BI298" s="207">
        <f>(VLOOKUP(Horizontal!$C298&amp;Horizontal!$B298&amp;Horizontal!BI$11,Vertical!$E:$O,BI$10,0))+0</f>
        <v>185.98</v>
      </c>
      <c r="BJ298" s="209">
        <f>(VLOOKUP(Horizontal!$C298&amp;Horizontal!$B298&amp;Horizontal!BJ$11,Vertical!$E:$O,BJ$10,0))+0</f>
        <v>181.77</v>
      </c>
      <c r="BK298" s="210">
        <f>(VLOOKUP(Horizontal!$C298&amp;Horizontal!$B298&amp;Horizontal!BK$11,Vertical!$E:$O,BK$10,0))+0</f>
        <v>53</v>
      </c>
      <c r="BL298" s="207">
        <f>(VLOOKUP(Horizontal!$C298&amp;Horizontal!$B298&amp;Horizontal!BL$11,Vertical!$E:$O,BL$10,0))+0</f>
        <v>48</v>
      </c>
      <c r="BM298" s="207">
        <f>(VLOOKUP(Horizontal!$C298&amp;Horizontal!$B298&amp;Horizontal!BM$11,Vertical!$E:$O,BM$10,0))+0</f>
        <v>47</v>
      </c>
      <c r="BN298" s="207">
        <f>(VLOOKUP(Horizontal!$C298&amp;Horizontal!$B298&amp;Horizontal!BN$11,Vertical!$E:$O,BN$10,0))+0</f>
        <v>46</v>
      </c>
      <c r="BO298" s="207">
        <f>(VLOOKUP(Horizontal!$C298&amp;Horizontal!$B298&amp;Horizontal!BO$11,Vertical!$E:$O,BO$10,0))+0</f>
        <v>44</v>
      </c>
      <c r="BP298" s="207">
        <f>(VLOOKUP(Horizontal!$C298&amp;Horizontal!$B298&amp;Horizontal!BP$11,Vertical!$E:$O,BP$10,0))+0</f>
        <v>39</v>
      </c>
      <c r="BQ298" s="207">
        <f>(VLOOKUP(Horizontal!$C298&amp;Horizontal!$B298&amp;Horizontal!BQ$11,Vertical!$E:$O,BQ$10,0))+0</f>
        <v>34</v>
      </c>
      <c r="BR298" s="207">
        <f>(VLOOKUP(Horizontal!$C298&amp;Horizontal!$B298&amp;Horizontal!BR$11,Vertical!$E:$O,BR$10,0))+0</f>
        <v>34</v>
      </c>
      <c r="BS298" s="209">
        <f>(VLOOKUP(Horizontal!$C298&amp;Horizontal!$B298&amp;Horizontal!BS$11,Vertical!$E:$O,BS$10,0))+0</f>
        <v>26</v>
      </c>
      <c r="BT298" s="210">
        <f>(VLOOKUP(Horizontal!$C298&amp;Horizontal!$B298&amp;Horizontal!BT$11,Vertical!$E:$O,BT$10,0))+0</f>
        <v>50</v>
      </c>
      <c r="BU298" s="207">
        <f>(VLOOKUP(Horizontal!$C298&amp;Horizontal!$B298&amp;Horizontal!BU$11,Vertical!$E:$O,BU$10,0))+0</f>
        <v>88.24</v>
      </c>
      <c r="BV298" s="207">
        <f>(VLOOKUP(Horizontal!$C298&amp;Horizontal!$B298&amp;Horizontal!BV$11,Vertical!$E:$O,BV$10,0))+0</f>
        <v>54.05</v>
      </c>
      <c r="BW298" s="207">
        <f>(VLOOKUP(Horizontal!$C298&amp;Horizontal!$B298&amp;Horizontal!BW$11,Vertical!$E:$O,BW$10,0))+0</f>
        <v>43.24</v>
      </c>
      <c r="BX298" s="207">
        <f>(VLOOKUP(Horizontal!$C298&amp;Horizontal!$B298&amp;Horizontal!BX$11,Vertical!$E:$O,BX$10,0))+0</f>
        <v>45.71</v>
      </c>
      <c r="BY298" s="207">
        <f>(VLOOKUP(Horizontal!$C298&amp;Horizontal!$B298&amp;Horizontal!BY$11,Vertical!$E:$O,BY$10,0))+0</f>
        <v>10.53</v>
      </c>
      <c r="BZ298" s="207">
        <f>(VLOOKUP(Horizontal!$C298&amp;Horizontal!$B298&amp;Horizontal!BZ$11,Vertical!$E:$O,BZ$10,0))+0</f>
        <v>16.670000000000002</v>
      </c>
      <c r="CA298" s="207">
        <f>(VLOOKUP(Horizontal!$C298&amp;Horizontal!$B298&amp;Horizontal!CA$11,Vertical!$E:$O,CA$10,0))+0</f>
        <v>29.73</v>
      </c>
      <c r="CB298" s="209">
        <f>(VLOOKUP(Horizontal!$C298&amp;Horizontal!$B298&amp;Horizontal!CB$11,Vertical!$E:$O,CB$10,0))+0</f>
        <v>33.33</v>
      </c>
      <c r="CC298" s="210">
        <f>(VLOOKUP(Horizontal!$C298&amp;Horizontal!$B298&amp;Horizontal!CC$11,Vertical!$E:$O,CC$10,0))+0</f>
        <v>19.440000000000001</v>
      </c>
      <c r="CD298" s="207">
        <f>(VLOOKUP(Horizontal!$C298&amp;Horizontal!$B298&amp;Horizontal!CD$11,Vertical!$E:$O,CD$10,0))+0</f>
        <v>2.94</v>
      </c>
      <c r="CE298" s="207">
        <f>(VLOOKUP(Horizontal!$C298&amp;Horizontal!$B298&amp;Horizontal!CE$11,Vertical!$E:$O,CE$10,0))+0</f>
        <v>8.11</v>
      </c>
      <c r="CF298" s="207">
        <f>(VLOOKUP(Horizontal!$C298&amp;Horizontal!$B298&amp;Horizontal!CF$11,Vertical!$E:$O,CF$10,0))+0</f>
        <v>10.81</v>
      </c>
      <c r="CG298" s="207">
        <f>(VLOOKUP(Horizontal!$C298&amp;Horizontal!$B298&amp;Horizontal!CG$11,Vertical!$E:$O,CG$10,0))+0</f>
        <v>14.29</v>
      </c>
      <c r="CH298" s="207">
        <f>(VLOOKUP(Horizontal!$C298&amp;Horizontal!$B298&amp;Horizontal!CH$11,Vertical!$E:$O,CH$10,0))+0</f>
        <v>15.79</v>
      </c>
      <c r="CI298" s="207">
        <f>(VLOOKUP(Horizontal!$C298&amp;Horizontal!$B298&amp;Horizontal!CI$11,Vertical!$E:$O,CI$10,0))+0</f>
        <v>30.56</v>
      </c>
      <c r="CJ298" s="207">
        <f>(VLOOKUP(Horizontal!$C298&amp;Horizontal!$B298&amp;Horizontal!CJ$11,Vertical!$E:$O,CJ$10,0))+0</f>
        <v>35.14</v>
      </c>
      <c r="CK298" s="209">
        <f>(VLOOKUP(Horizontal!$C298&amp;Horizontal!$B298&amp;Horizontal!CK$11,Vertical!$E:$O,CK$10,0))+0</f>
        <v>36.11</v>
      </c>
      <c r="CL298" s="210">
        <f>(VLOOKUP(Horizontal!$C298&amp;Horizontal!$B298&amp;Horizontal!CL$11,Vertical!$E:$O,CL$10,0))+0</f>
        <v>30.56</v>
      </c>
      <c r="CM298" s="207">
        <f>(VLOOKUP(Horizontal!$C298&amp;Horizontal!$B298&amp;Horizontal!CM$11,Vertical!$E:$O,CM$10,0))+0</f>
        <v>8.82</v>
      </c>
      <c r="CN298" s="207">
        <f>(VLOOKUP(Horizontal!$C298&amp;Horizontal!$B298&amp;Horizontal!CN$11,Vertical!$E:$O,CN$10,0))+0</f>
        <v>37.840000000000003</v>
      </c>
      <c r="CO298" s="207">
        <f>(VLOOKUP(Horizontal!$C298&amp;Horizontal!$B298&amp;Horizontal!CO$11,Vertical!$E:$O,CO$10,0))+0</f>
        <v>45.95</v>
      </c>
      <c r="CP298" s="207">
        <f>(VLOOKUP(Horizontal!$C298&amp;Horizontal!$B298&amp;Horizontal!CP$11,Vertical!$E:$O,CP$10,0))+0</f>
        <v>40</v>
      </c>
      <c r="CQ298" s="207">
        <f>(VLOOKUP(Horizontal!$C298&amp;Horizontal!$B298&amp;Horizontal!CQ$11,Vertical!$E:$O,CQ$10,0))+0</f>
        <v>73.680000000000007</v>
      </c>
      <c r="CR298" s="207">
        <f>(VLOOKUP(Horizontal!$C298&amp;Horizontal!$B298&amp;Horizontal!CR$11,Vertical!$E:$O,CR$10,0))+0</f>
        <v>52.78</v>
      </c>
      <c r="CS298" s="207">
        <f>(VLOOKUP(Horizontal!$C298&amp;Horizontal!$B298&amp;Horizontal!CS$11,Vertical!$E:$O,CS$10,0))+0</f>
        <v>35.14</v>
      </c>
      <c r="CT298" s="207">
        <f>(VLOOKUP(Horizontal!$C298&amp;Horizontal!$B298&amp;Horizontal!CT$11,Vertical!$E:$O,CT$10,0))+0</f>
        <v>30.56</v>
      </c>
      <c r="CU298" s="150"/>
      <c r="CV298" s="211">
        <f t="shared" ref="CV298" si="391">(BB298-H298)+0</f>
        <v>35.599999999999994</v>
      </c>
      <c r="CW298" s="190">
        <f t="shared" ref="CW298" si="392">(BC298-I298)+0</f>
        <v>36.679999999999993</v>
      </c>
      <c r="CX298" s="190">
        <f t="shared" ref="CX298" si="393">(BD298-J298)+0</f>
        <v>36.010000000000005</v>
      </c>
      <c r="CY298" s="190">
        <f t="shared" ref="CY298" si="394">(BE298-K298)+0</f>
        <v>35.469999999999985</v>
      </c>
      <c r="CZ298" s="190">
        <f t="shared" ref="CZ298" si="395">(BF298-L298)+0</f>
        <v>36.709999999999994</v>
      </c>
      <c r="DA298" s="190">
        <f t="shared" ref="DA298" si="396">(BG298-M298)+0</f>
        <v>39.539999999999992</v>
      </c>
      <c r="DB298" s="190">
        <f t="shared" ref="DB298" si="397">(BH298-N298)+0</f>
        <v>36.54000000000002</v>
      </c>
      <c r="DC298" s="190">
        <f t="shared" ref="DC298" si="398">(BI298-O298)+0</f>
        <v>35.019999999999982</v>
      </c>
      <c r="DD298" s="212">
        <f t="shared" ref="DD298" si="399">(BJ298-P298)+0</f>
        <v>33.850000000000023</v>
      </c>
      <c r="DE298" s="9">
        <v>170</v>
      </c>
      <c r="DF298" s="212">
        <f t="shared" ref="DF298" si="400">($H$7-H298)+0</f>
        <v>93.367210401891327</v>
      </c>
      <c r="DG298" s="264">
        <v>71</v>
      </c>
      <c r="DH298" s="265">
        <v>30</v>
      </c>
      <c r="DI298" s="265">
        <v>77</v>
      </c>
      <c r="DJ298" s="266">
        <v>109</v>
      </c>
      <c r="DK298" s="190">
        <v>125.44</v>
      </c>
      <c r="DL298" s="190">
        <v>125.44</v>
      </c>
      <c r="DM298" s="190">
        <v>88.25</v>
      </c>
      <c r="DN298" s="212">
        <v>88.25</v>
      </c>
      <c r="DO298" s="190">
        <v>127.68</v>
      </c>
      <c r="DP298" s="190">
        <v>127.68</v>
      </c>
      <c r="DQ298" s="190">
        <v>86.21</v>
      </c>
      <c r="DR298" s="212">
        <v>86.21</v>
      </c>
      <c r="DS298" s="150"/>
      <c r="DT298" s="190">
        <v>115</v>
      </c>
      <c r="DU298" s="190">
        <v>105</v>
      </c>
      <c r="DV298" s="190">
        <v>118</v>
      </c>
      <c r="DW298" s="190">
        <v>118</v>
      </c>
      <c r="DX298" s="190"/>
      <c r="DY298" s="190"/>
      <c r="DZ298" s="190"/>
      <c r="EA298" s="190"/>
      <c r="EB298" s="190"/>
      <c r="EC298" s="190"/>
      <c r="ED298" s="190">
        <v>116</v>
      </c>
      <c r="EE298" s="190">
        <v>154</v>
      </c>
      <c r="EF298" s="190">
        <v>155</v>
      </c>
      <c r="EG298" s="190">
        <v>150</v>
      </c>
      <c r="EH298" s="212">
        <v>147</v>
      </c>
      <c r="EI298" s="213"/>
      <c r="EJ298" s="211">
        <v>35</v>
      </c>
      <c r="EK298" s="190">
        <v>35</v>
      </c>
      <c r="EL298" s="190">
        <v>35</v>
      </c>
      <c r="EM298" s="190">
        <v>37</v>
      </c>
      <c r="EN298" s="190"/>
      <c r="EO298" s="190"/>
      <c r="EP298" s="190"/>
      <c r="EQ298" s="190"/>
      <c r="ER298" s="190"/>
      <c r="ES298" s="190"/>
      <c r="ET298" s="190">
        <v>37</v>
      </c>
      <c r="EU298" s="190">
        <v>38</v>
      </c>
      <c r="EV298" s="190">
        <v>35</v>
      </c>
      <c r="EW298" s="190">
        <v>31</v>
      </c>
      <c r="EX298" s="212">
        <v>29</v>
      </c>
      <c r="EY298" s="211"/>
      <c r="EZ298" s="75">
        <f t="shared" ref="EZ298" si="401">(G298/(DT298-G298))+0</f>
        <v>-1.7345979663334187E-2</v>
      </c>
      <c r="FA298" s="89">
        <f t="shared" ref="FA298" si="402">(FA297)+0</f>
        <v>-0.1</v>
      </c>
      <c r="FB298" s="212"/>
      <c r="FC298" s="213"/>
      <c r="FD298" s="213"/>
      <c r="FE298" s="213"/>
      <c r="FF298" s="213"/>
      <c r="FG298" s="213"/>
      <c r="FH298" s="213"/>
      <c r="FI298" s="213"/>
      <c r="FJ298" s="213"/>
      <c r="FK298" s="213"/>
      <c r="FL298" s="213"/>
      <c r="FM298" s="213"/>
      <c r="FN298" s="213"/>
      <c r="FO298" s="213"/>
      <c r="FP298" s="213"/>
      <c r="FQ298" s="213"/>
      <c r="FR298" s="213"/>
      <c r="FS298" s="211">
        <v>110</v>
      </c>
      <c r="FT298" s="190">
        <v>115</v>
      </c>
      <c r="FU298" s="190">
        <v>115</v>
      </c>
      <c r="FV298" s="190">
        <v>115</v>
      </c>
      <c r="FW298" s="190"/>
      <c r="FX298" s="190"/>
      <c r="FY298" s="190"/>
      <c r="FZ298" s="190"/>
      <c r="GA298" s="190"/>
      <c r="GB298" s="190"/>
      <c r="GC298" s="190">
        <v>120</v>
      </c>
      <c r="GD298" s="190">
        <v>120</v>
      </c>
      <c r="GE298" s="190">
        <v>120</v>
      </c>
      <c r="GF298" s="190">
        <v>114</v>
      </c>
      <c r="GG298" s="212">
        <v>112</v>
      </c>
    </row>
    <row r="299" spans="2:189">
      <c r="B299" s="33">
        <v>44005</v>
      </c>
      <c r="C299" s="30" t="s">
        <v>40</v>
      </c>
      <c r="D299" s="30">
        <v>2020</v>
      </c>
      <c r="E299" s="30" t="str">
        <f t="shared" ref="E299" si="403">D299&amp;C299</f>
        <v>2020S26</v>
      </c>
      <c r="F299" s="30" t="str">
        <f t="shared" si="317"/>
        <v>62020</v>
      </c>
      <c r="G299" s="208" t="str">
        <f>VLOOKUP(Horizontal!$C299&amp;Horizontal!$B299&amp;Horizontal!G$11,Vertical!$E:$O,G$10,0)</f>
        <v>-1,97</v>
      </c>
      <c r="H299" s="207">
        <f>(VLOOKUP(Horizontal!$C299&amp;Horizontal!$B299&amp;Horizontal!H$11,Vertical!$E:$O,H$10,0))+0</f>
        <v>111.93</v>
      </c>
      <c r="I299" s="207">
        <f>(VLOOKUP(Horizontal!$C299&amp;Horizontal!$B299&amp;Horizontal!I$11,Vertical!$E:$O,I$10,0))+0</f>
        <v>94.05</v>
      </c>
      <c r="J299" s="207">
        <f>(VLOOKUP(Horizontal!$C299&amp;Horizontal!$B299&amp;Horizontal!J$11,Vertical!$E:$O,J$10,0))+0</f>
        <v>100.06</v>
      </c>
      <c r="K299" s="207">
        <f>(VLOOKUP(Horizontal!$C299&amp;Horizontal!$B299&amp;Horizontal!K$11,Vertical!$E:$O,K$10,0))+0</f>
        <v>108.84</v>
      </c>
      <c r="L299" s="207">
        <f>(VLOOKUP(Horizontal!$C299&amp;Horizontal!$B299&amp;Horizontal!L$11,Vertical!$E:$O,L$10,0))+0</f>
        <v>111.2</v>
      </c>
      <c r="M299" s="207">
        <f>(VLOOKUP(Horizontal!$C299&amp;Horizontal!$B299&amp;Horizontal!M$11,Vertical!$E:$O,M$10,0))+0</f>
        <v>150.47999999999999</v>
      </c>
      <c r="N299" s="207">
        <f>(VLOOKUP(Horizontal!$C299&amp;Horizontal!$B299&amp;Horizontal!N$11,Vertical!$E:$O,N$10,0))+0</f>
        <v>154.35</v>
      </c>
      <c r="O299" s="207">
        <f>(VLOOKUP(Horizontal!$C299&amp;Horizontal!$B299&amp;Horizontal!O$11,Vertical!$E:$O,O$10,0))+0</f>
        <v>151.05000000000001</v>
      </c>
      <c r="P299" s="209">
        <f>(VLOOKUP(Horizontal!$C299&amp;Horizontal!$B299&amp;Horizontal!P$11,Vertical!$E:$O,P$10,0))+0</f>
        <v>147.91999999999999</v>
      </c>
      <c r="Q299" s="210">
        <f>(VLOOKUP(Horizontal!$C299&amp;Horizontal!$B299&amp;Horizontal!Q$11,Vertical!$E:$O,Q$10,0))+0</f>
        <v>54</v>
      </c>
      <c r="R299" s="207">
        <f>(VLOOKUP(Horizontal!$C299&amp;Horizontal!$B299&amp;Horizontal!R$11,Vertical!$E:$O,R$10,0))+0</f>
        <v>62</v>
      </c>
      <c r="S299" s="207">
        <f>(VLOOKUP(Horizontal!$C299&amp;Horizontal!$B299&amp;Horizontal!S$11,Vertical!$E:$O,S$10,0))+0</f>
        <v>60</v>
      </c>
      <c r="T299" s="207">
        <f>(VLOOKUP(Horizontal!$C299&amp;Horizontal!$B299&amp;Horizontal!T$11,Vertical!$E:$O,T$10,0))+0</f>
        <v>52</v>
      </c>
      <c r="U299" s="207">
        <f>(VLOOKUP(Horizontal!$C299&amp;Horizontal!$B299&amp;Horizontal!U$11,Vertical!$E:$O,U$10,0))+0</f>
        <v>48</v>
      </c>
      <c r="V299" s="207">
        <f>(VLOOKUP(Horizontal!$C299&amp;Horizontal!$B299&amp;Horizontal!V$11,Vertical!$E:$O,V$10,0))+0</f>
        <v>46</v>
      </c>
      <c r="W299" s="207">
        <f>(VLOOKUP(Horizontal!$C299&amp;Horizontal!$B299&amp;Horizontal!W$11,Vertical!$E:$O,W$10,0))+0</f>
        <v>39</v>
      </c>
      <c r="X299" s="207">
        <f>(VLOOKUP(Horizontal!$C299&amp;Horizontal!$B299&amp;Horizontal!X$11,Vertical!$E:$O,X$10,0))+0</f>
        <v>31</v>
      </c>
      <c r="Y299" s="209">
        <f>(VLOOKUP(Horizontal!$C299&amp;Horizontal!$B299&amp;Horizontal!Y$11,Vertical!$E:$O,Y$10,0))+0</f>
        <v>24</v>
      </c>
      <c r="Z299" s="210">
        <f>(VLOOKUP(Horizontal!$C299&amp;Horizontal!$B299&amp;Horizontal!Z$11,Vertical!$E:$O,Z$10,0))+0</f>
        <v>83.33</v>
      </c>
      <c r="AA299" s="207">
        <f>(VLOOKUP(Horizontal!$C299&amp;Horizontal!$B299&amp;Horizontal!AA$11,Vertical!$E:$O,AA$10,0))+0</f>
        <v>97.44</v>
      </c>
      <c r="AB299" s="207">
        <f>(VLOOKUP(Horizontal!$C299&amp;Horizontal!$B299&amp;Horizontal!AB$11,Vertical!$E:$O,AB$10,0))+0</f>
        <v>97.44</v>
      </c>
      <c r="AC299" s="207">
        <f>(VLOOKUP(Horizontal!$C299&amp;Horizontal!$B299&amp;Horizontal!AC$11,Vertical!$E:$O,AC$10,0))+0</f>
        <v>100</v>
      </c>
      <c r="AD299" s="207">
        <f>(VLOOKUP(Horizontal!$C299&amp;Horizontal!$B299&amp;Horizontal!AD$11,Vertical!$E:$O,AD$10,0))+0</f>
        <v>85.71</v>
      </c>
      <c r="AE299" s="207">
        <f>(VLOOKUP(Horizontal!$C299&amp;Horizontal!$B299&amp;Horizontal!AE$11,Vertical!$E:$O,AE$10,0))+0</f>
        <v>46.51</v>
      </c>
      <c r="AF299" s="207">
        <f>(VLOOKUP(Horizontal!$C299&amp;Horizontal!$B299&amp;Horizontal!AF$11,Vertical!$E:$O,AF$10,0))+0</f>
        <v>27.91</v>
      </c>
      <c r="AG299" s="207">
        <f>(VLOOKUP(Horizontal!$C299&amp;Horizontal!$B299&amp;Horizontal!AG$11,Vertical!$E:$O,AG$10,0))+0</f>
        <v>21.43</v>
      </c>
      <c r="AH299" s="209">
        <f>(VLOOKUP(Horizontal!$C299&amp;Horizontal!$B299&amp;Horizontal!AH$11,Vertical!$E:$O,AH$10,0))+0</f>
        <v>30</v>
      </c>
      <c r="AI299" s="210">
        <f>(VLOOKUP(Horizontal!$C299&amp;Horizontal!$B299&amp;Horizontal!AI$11,Vertical!$E:$O,AI$10,0))+0</f>
        <v>14.29</v>
      </c>
      <c r="AJ299" s="207">
        <f>(VLOOKUP(Horizontal!$C299&amp;Horizontal!$B299&amp;Horizontal!AJ$11,Vertical!$E:$O,AJ$10,0))+0</f>
        <v>2.56</v>
      </c>
      <c r="AK299" s="207">
        <f>(VLOOKUP(Horizontal!$C299&amp;Horizontal!$B299&amp;Horizontal!AK$11,Vertical!$E:$O,AK$10,0))+0</f>
        <v>2.56</v>
      </c>
      <c r="AL299" s="207">
        <f>(VLOOKUP(Horizontal!$C299&amp;Horizontal!$B299&amp;Horizontal!AL$11,Vertical!$E:$O,AL$10,0))+0</f>
        <v>0</v>
      </c>
      <c r="AM299" s="207">
        <f>(VLOOKUP(Horizontal!$C299&amp;Horizontal!$B299&amp;Horizontal!AM$11,Vertical!$E:$O,AM$10,0))+0</f>
        <v>7.14</v>
      </c>
      <c r="AN299" s="207">
        <f>(VLOOKUP(Horizontal!$C299&amp;Horizontal!$B299&amp;Horizontal!AN$11,Vertical!$E:$O,AN$10,0))+0</f>
        <v>23.26</v>
      </c>
      <c r="AO299" s="207">
        <f>(VLOOKUP(Horizontal!$C299&amp;Horizontal!$B299&amp;Horizontal!AO$11,Vertical!$E:$O,AO$10,0))+0</f>
        <v>30.23</v>
      </c>
      <c r="AP299" s="207">
        <f>(VLOOKUP(Horizontal!$C299&amp;Horizontal!$B299&amp;Horizontal!AP$11,Vertical!$E:$O,AP$10,0))+0</f>
        <v>57.14</v>
      </c>
      <c r="AQ299" s="209">
        <f>(VLOOKUP(Horizontal!$C299&amp;Horizontal!$B299&amp;Horizontal!AQ$11,Vertical!$E:$O,AQ$10,0))+0</f>
        <v>40</v>
      </c>
      <c r="AR299" s="210">
        <f>(VLOOKUP(Horizontal!$C299&amp;Horizontal!$B299&amp;Horizontal!AR$11,Vertical!$E:$O,AR$10,0))+0</f>
        <v>2.38</v>
      </c>
      <c r="AS299" s="207">
        <f>(VLOOKUP(Horizontal!$C299&amp;Horizontal!$B299&amp;Horizontal!AS$11,Vertical!$E:$O,AS$10,0))+0</f>
        <v>0</v>
      </c>
      <c r="AT299" s="207">
        <f>(VLOOKUP(Horizontal!$C299&amp;Horizontal!$B299&amp;Horizontal!AT$11,Vertical!$E:$O,AT$10,0))+0</f>
        <v>0</v>
      </c>
      <c r="AU299" s="207">
        <f>(VLOOKUP(Horizontal!$C299&amp;Horizontal!$B299&amp;Horizontal!AU$11,Vertical!$E:$O,AU$10,0))+0</f>
        <v>0</v>
      </c>
      <c r="AV299" s="207">
        <f>(VLOOKUP(Horizontal!$C299&amp;Horizontal!$B299&amp;Horizontal!AV$11,Vertical!$E:$O,AV$10,0))+0</f>
        <v>7.14</v>
      </c>
      <c r="AW299" s="207">
        <f>(VLOOKUP(Horizontal!$C299&amp;Horizontal!$B299&amp;Horizontal!AW$11,Vertical!$E:$O,AW$10,0))+0</f>
        <v>30.23</v>
      </c>
      <c r="AX299" s="207">
        <f>(VLOOKUP(Horizontal!$C299&amp;Horizontal!$B299&amp;Horizontal!AX$11,Vertical!$E:$O,AX$10,0))+0</f>
        <v>41.86</v>
      </c>
      <c r="AY299" s="207">
        <f>(VLOOKUP(Horizontal!$C299&amp;Horizontal!$B299&amp;Horizontal!AY$11,Vertical!$E:$O,AY$10,0))+0</f>
        <v>21.43</v>
      </c>
      <c r="AZ299" s="209">
        <f>(VLOOKUP(Horizontal!$C299&amp;Horizontal!$B299&amp;Horizontal!AZ$11,Vertical!$E:$O,AZ$10,0))+0</f>
        <v>30</v>
      </c>
      <c r="BA299" s="208">
        <f>(VLOOKUP(Horizontal!$C299&amp;Horizontal!$B299&amp;Horizontal!BA$11,Vertical!$E:$O,BA$10,0))+0</f>
        <v>35.119999999999997</v>
      </c>
      <c r="BB299" s="210">
        <f>(VLOOKUP(Horizontal!$C299&amp;Horizontal!$B299&amp;Horizontal!BB$11,Vertical!$E:$O,BB$10,0))+0</f>
        <v>147.11000000000001</v>
      </c>
      <c r="BC299" s="207">
        <f>(VLOOKUP(Horizontal!$C299&amp;Horizontal!$B299&amp;Horizontal!BC$11,Vertical!$E:$O,BC$10,0))+0</f>
        <v>129.32</v>
      </c>
      <c r="BD299" s="207">
        <f>(VLOOKUP(Horizontal!$C299&amp;Horizontal!$B299&amp;Horizontal!BD$11,Vertical!$E:$O,BD$10,0))+0</f>
        <v>135.75</v>
      </c>
      <c r="BE299" s="207">
        <f>(VLOOKUP(Horizontal!$C299&amp;Horizontal!$B299&amp;Horizontal!BE$11,Vertical!$E:$O,BE$10,0))+0</f>
        <v>143.54</v>
      </c>
      <c r="BF299" s="207">
        <f>(VLOOKUP(Horizontal!$C299&amp;Horizontal!$B299&amp;Horizontal!BF$11,Vertical!$E:$O,BF$10,0))+0</f>
        <v>146.9</v>
      </c>
      <c r="BG299" s="207">
        <f>(VLOOKUP(Horizontal!$C299&amp;Horizontal!$B299&amp;Horizontal!BG$11,Vertical!$E:$O,BG$10,0))+0</f>
        <v>189.79</v>
      </c>
      <c r="BH299" s="207">
        <f>(VLOOKUP(Horizontal!$C299&amp;Horizontal!$B299&amp;Horizontal!BH$11,Vertical!$E:$O,BH$10,0))+0</f>
        <v>190.92</v>
      </c>
      <c r="BI299" s="207">
        <f>(VLOOKUP(Horizontal!$C299&amp;Horizontal!$B299&amp;Horizontal!BI$11,Vertical!$E:$O,BI$10,0))+0</f>
        <v>185.52</v>
      </c>
      <c r="BJ299" s="209">
        <f>(VLOOKUP(Horizontal!$C299&amp;Horizontal!$B299&amp;Horizontal!BJ$11,Vertical!$E:$O,BJ$10,0))+0</f>
        <v>181.69</v>
      </c>
      <c r="BK299" s="210">
        <f>(VLOOKUP(Horizontal!$C299&amp;Horizontal!$B299&amp;Horizontal!BK$11,Vertical!$E:$O,BK$10,0))+0</f>
        <v>51</v>
      </c>
      <c r="BL299" s="207">
        <f>(VLOOKUP(Horizontal!$C299&amp;Horizontal!$B299&amp;Horizontal!BL$11,Vertical!$E:$O,BL$10,0))+0</f>
        <v>48</v>
      </c>
      <c r="BM299" s="207">
        <f>(VLOOKUP(Horizontal!$C299&amp;Horizontal!$B299&amp;Horizontal!BM$11,Vertical!$E:$O,BM$10,0))+0</f>
        <v>46</v>
      </c>
      <c r="BN299" s="207">
        <f>(VLOOKUP(Horizontal!$C299&amp;Horizontal!$B299&amp;Horizontal!BN$11,Vertical!$E:$O,BN$10,0))+0</f>
        <v>46</v>
      </c>
      <c r="BO299" s="207">
        <f>(VLOOKUP(Horizontal!$C299&amp;Horizontal!$B299&amp;Horizontal!BO$11,Vertical!$E:$O,BO$10,0))+0</f>
        <v>43</v>
      </c>
      <c r="BP299" s="207">
        <f>(VLOOKUP(Horizontal!$C299&amp;Horizontal!$B299&amp;Horizontal!BP$11,Vertical!$E:$O,BP$10,0))+0</f>
        <v>41</v>
      </c>
      <c r="BQ299" s="207">
        <f>(VLOOKUP(Horizontal!$C299&amp;Horizontal!$B299&amp;Horizontal!BQ$11,Vertical!$E:$O,BQ$10,0))+0</f>
        <v>35</v>
      </c>
      <c r="BR299" s="207">
        <f>(VLOOKUP(Horizontal!$C299&amp;Horizontal!$B299&amp;Horizontal!BR$11,Vertical!$E:$O,BR$10,0))+0</f>
        <v>31</v>
      </c>
      <c r="BS299" s="209">
        <f>(VLOOKUP(Horizontal!$C299&amp;Horizontal!$B299&amp;Horizontal!BS$11,Vertical!$E:$O,BS$10,0))+0</f>
        <v>25</v>
      </c>
      <c r="BT299" s="210">
        <f>(VLOOKUP(Horizontal!$C299&amp;Horizontal!$B299&amp;Horizontal!BT$11,Vertical!$E:$O,BT$10,0))+0</f>
        <v>78.38</v>
      </c>
      <c r="BU299" s="207">
        <f>(VLOOKUP(Horizontal!$C299&amp;Horizontal!$B299&amp;Horizontal!BU$11,Vertical!$E:$O,BU$10,0))+0</f>
        <v>96.97</v>
      </c>
      <c r="BV299" s="207">
        <f>(VLOOKUP(Horizontal!$C299&amp;Horizontal!$B299&amp;Horizontal!BV$11,Vertical!$E:$O,BV$10,0))+0</f>
        <v>97.14</v>
      </c>
      <c r="BW299" s="207">
        <f>(VLOOKUP(Horizontal!$C299&amp;Horizontal!$B299&amp;Horizontal!BW$11,Vertical!$E:$O,BW$10,0))+0</f>
        <v>94.74</v>
      </c>
      <c r="BX299" s="207">
        <f>(VLOOKUP(Horizontal!$C299&amp;Horizontal!$B299&amp;Horizontal!BX$11,Vertical!$E:$O,BX$10,0))+0</f>
        <v>83.78</v>
      </c>
      <c r="BY299" s="207">
        <f>(VLOOKUP(Horizontal!$C299&amp;Horizontal!$B299&amp;Horizontal!BY$11,Vertical!$E:$O,BY$10,0))+0</f>
        <v>44.44</v>
      </c>
      <c r="BZ299" s="207">
        <f>(VLOOKUP(Horizontal!$C299&amp;Horizontal!$B299&amp;Horizontal!BZ$11,Vertical!$E:$O,BZ$10,0))+0</f>
        <v>31.58</v>
      </c>
      <c r="CA299" s="207">
        <f>(VLOOKUP(Horizontal!$C299&amp;Horizontal!$B299&amp;Horizontal!CA$11,Vertical!$E:$O,CA$10,0))+0</f>
        <v>27.03</v>
      </c>
      <c r="CB299" s="209">
        <f>(VLOOKUP(Horizontal!$C299&amp;Horizontal!$B299&amp;Horizontal!CB$11,Vertical!$E:$O,CB$10,0))+0</f>
        <v>38.24</v>
      </c>
      <c r="CC299" s="210">
        <f>(VLOOKUP(Horizontal!$C299&amp;Horizontal!$B299&amp;Horizontal!CC$11,Vertical!$E:$O,CC$10,0))+0</f>
        <v>18.920000000000002</v>
      </c>
      <c r="CD299" s="207">
        <f>(VLOOKUP(Horizontal!$C299&amp;Horizontal!$B299&amp;Horizontal!CD$11,Vertical!$E:$O,CD$10,0))+0</f>
        <v>3.03</v>
      </c>
      <c r="CE299" s="207">
        <f>(VLOOKUP(Horizontal!$C299&amp;Horizontal!$B299&amp;Horizontal!CE$11,Vertical!$E:$O,CE$10,0))+0</f>
        <v>2.86</v>
      </c>
      <c r="CF299" s="207">
        <f>(VLOOKUP(Horizontal!$C299&amp;Horizontal!$B299&amp;Horizontal!CF$11,Vertical!$E:$O,CF$10,0))+0</f>
        <v>5.26</v>
      </c>
      <c r="CG299" s="207">
        <f>(VLOOKUP(Horizontal!$C299&amp;Horizontal!$B299&amp;Horizontal!CG$11,Vertical!$E:$O,CG$10,0))+0</f>
        <v>8.11</v>
      </c>
      <c r="CH299" s="207">
        <f>(VLOOKUP(Horizontal!$C299&amp;Horizontal!$B299&amp;Horizontal!CH$11,Vertical!$E:$O,CH$10,0))+0</f>
        <v>22.22</v>
      </c>
      <c r="CI299" s="207">
        <f>(VLOOKUP(Horizontal!$C299&amp;Horizontal!$B299&amp;Horizontal!CI$11,Vertical!$E:$O,CI$10,0))+0</f>
        <v>36.840000000000003</v>
      </c>
      <c r="CJ299" s="207">
        <f>(VLOOKUP(Horizontal!$C299&amp;Horizontal!$B299&amp;Horizontal!CJ$11,Vertical!$E:$O,CJ$10,0))+0</f>
        <v>37.840000000000003</v>
      </c>
      <c r="CK299" s="209">
        <f>(VLOOKUP(Horizontal!$C299&amp;Horizontal!$B299&amp;Horizontal!CK$11,Vertical!$E:$O,CK$10,0))+0</f>
        <v>38.24</v>
      </c>
      <c r="CL299" s="210">
        <f>(VLOOKUP(Horizontal!$C299&amp;Horizontal!$B299&amp;Horizontal!CL$11,Vertical!$E:$O,CL$10,0))+0</f>
        <v>2.7</v>
      </c>
      <c r="CM299" s="207">
        <f>(VLOOKUP(Horizontal!$C299&amp;Horizontal!$B299&amp;Horizontal!CM$11,Vertical!$E:$O,CM$10,0))+0</f>
        <v>0</v>
      </c>
      <c r="CN299" s="207">
        <f>(VLOOKUP(Horizontal!$C299&amp;Horizontal!$B299&amp;Horizontal!CN$11,Vertical!$E:$O,CN$10,0))+0</f>
        <v>0</v>
      </c>
      <c r="CO299" s="207">
        <f>(VLOOKUP(Horizontal!$C299&amp;Horizontal!$B299&amp;Horizontal!CO$11,Vertical!$E:$O,CO$10,0))+0</f>
        <v>0</v>
      </c>
      <c r="CP299" s="207">
        <f>(VLOOKUP(Horizontal!$C299&amp;Horizontal!$B299&amp;Horizontal!CP$11,Vertical!$E:$O,CP$10,0))+0</f>
        <v>8.11</v>
      </c>
      <c r="CQ299" s="207">
        <f>(VLOOKUP(Horizontal!$C299&amp;Horizontal!$B299&amp;Horizontal!CQ$11,Vertical!$E:$O,CQ$10,0))+0</f>
        <v>33.33</v>
      </c>
      <c r="CR299" s="207">
        <f>(VLOOKUP(Horizontal!$C299&amp;Horizontal!$B299&amp;Horizontal!CR$11,Vertical!$E:$O,CR$10,0))+0</f>
        <v>31.58</v>
      </c>
      <c r="CS299" s="207">
        <f>(VLOOKUP(Horizontal!$C299&amp;Horizontal!$B299&amp;Horizontal!CS$11,Vertical!$E:$O,CS$10,0))+0</f>
        <v>35.14</v>
      </c>
      <c r="CT299" s="207">
        <f>(VLOOKUP(Horizontal!$C299&amp;Horizontal!$B299&amp;Horizontal!CT$11,Vertical!$E:$O,CT$10,0))+0</f>
        <v>23.53</v>
      </c>
      <c r="CU299" s="150"/>
      <c r="CV299" s="211">
        <f t="shared" ref="CV299" si="404">(BB299-H299)+0</f>
        <v>35.180000000000007</v>
      </c>
      <c r="CW299" s="190">
        <f t="shared" ref="CW299" si="405">(BC299-I299)+0</f>
        <v>35.269999999999996</v>
      </c>
      <c r="CX299" s="190">
        <f t="shared" ref="CX299" si="406">(BD299-J299)+0</f>
        <v>35.69</v>
      </c>
      <c r="CY299" s="190">
        <f t="shared" ref="CY299" si="407">(BE299-K299)+0</f>
        <v>34.699999999999989</v>
      </c>
      <c r="CZ299" s="190">
        <f t="shared" ref="CZ299" si="408">(BF299-L299)+0</f>
        <v>35.700000000000003</v>
      </c>
      <c r="DA299" s="190">
        <f t="shared" ref="DA299" si="409">(BG299-M299)+0</f>
        <v>39.31</v>
      </c>
      <c r="DB299" s="190">
        <f t="shared" ref="DB299" si="410">(BH299-N299)+0</f>
        <v>36.569999999999993</v>
      </c>
      <c r="DC299" s="190">
        <f t="shared" ref="DC299" si="411">(BI299-O299)+0</f>
        <v>34.47</v>
      </c>
      <c r="DD299" s="212">
        <f t="shared" ref="DD299" si="412">(BJ299-P299)+0</f>
        <v>33.77000000000001</v>
      </c>
      <c r="DE299" s="9">
        <v>170</v>
      </c>
      <c r="DF299" s="212">
        <f t="shared" ref="DF299" si="413">($H$7-H299)+0</f>
        <v>96.527210401891324</v>
      </c>
      <c r="DG299" s="264">
        <v>69</v>
      </c>
      <c r="DH299" s="265">
        <v>53</v>
      </c>
      <c r="DI299" s="265">
        <v>63</v>
      </c>
      <c r="DJ299" s="266">
        <v>85</v>
      </c>
      <c r="DK299" s="190">
        <v>116.4</v>
      </c>
      <c r="DL299" s="190">
        <v>116.4</v>
      </c>
      <c r="DM299" s="190">
        <v>91.98</v>
      </c>
      <c r="DN299" s="212">
        <v>91.98</v>
      </c>
      <c r="DO299" s="190">
        <v>117.82</v>
      </c>
      <c r="DP299" s="190">
        <v>117.82</v>
      </c>
      <c r="DQ299" s="190">
        <v>89.07</v>
      </c>
      <c r="DR299" s="212">
        <v>89.07</v>
      </c>
      <c r="DS299" s="150"/>
      <c r="DT299" s="190">
        <v>112</v>
      </c>
      <c r="DU299" s="190">
        <v>89</v>
      </c>
      <c r="DV299" s="190">
        <v>95</v>
      </c>
      <c r="DW299" s="190">
        <v>105</v>
      </c>
      <c r="DX299" s="190"/>
      <c r="DY299" s="190"/>
      <c r="DZ299" s="190"/>
      <c r="EA299" s="190"/>
      <c r="EB299" s="190"/>
      <c r="EC299" s="190"/>
      <c r="ED299" s="190">
        <v>108</v>
      </c>
      <c r="EE299" s="190">
        <v>151</v>
      </c>
      <c r="EF299" s="190">
        <v>157</v>
      </c>
      <c r="EG299" s="190">
        <v>152</v>
      </c>
      <c r="EH299" s="212">
        <v>148</v>
      </c>
      <c r="EI299" s="213"/>
      <c r="EJ299" s="211">
        <v>34</v>
      </c>
      <c r="EK299" s="190">
        <v>35</v>
      </c>
      <c r="EL299" s="190">
        <v>35</v>
      </c>
      <c r="EM299" s="190">
        <v>37</v>
      </c>
      <c r="EN299" s="190"/>
      <c r="EO299" s="190"/>
      <c r="EP299" s="190"/>
      <c r="EQ299" s="190"/>
      <c r="ER299" s="190"/>
      <c r="ES299" s="190"/>
      <c r="ET299" s="190">
        <v>37</v>
      </c>
      <c r="EU299" s="190">
        <v>41</v>
      </c>
      <c r="EV299" s="190">
        <v>38</v>
      </c>
      <c r="EW299" s="190">
        <v>36</v>
      </c>
      <c r="EX299" s="212">
        <v>33</v>
      </c>
      <c r="EY299" s="211"/>
      <c r="EZ299" s="75">
        <f t="shared" ref="EZ299" si="414">(G299/(DT299-G299))+0</f>
        <v>-1.7285250504518734E-2</v>
      </c>
      <c r="FA299" s="89">
        <f t="shared" ref="FA299:FA386" si="415">(FA298)+0</f>
        <v>-0.1</v>
      </c>
      <c r="FB299" s="212"/>
      <c r="FC299" s="213"/>
      <c r="FD299" s="213"/>
      <c r="FE299" s="213"/>
      <c r="FF299" s="213"/>
      <c r="FG299" s="213"/>
      <c r="FH299" s="213"/>
      <c r="FI299" s="213"/>
      <c r="FJ299" s="213"/>
      <c r="FK299" s="213"/>
      <c r="FL299" s="213"/>
      <c r="FM299" s="213"/>
      <c r="FN299" s="213"/>
      <c r="FO299" s="213"/>
      <c r="FP299" s="213"/>
      <c r="FQ299" s="213"/>
      <c r="FR299" s="213"/>
      <c r="FS299" s="211">
        <v>110</v>
      </c>
      <c r="FT299" s="190">
        <v>115</v>
      </c>
      <c r="FU299" s="190">
        <v>115</v>
      </c>
      <c r="FV299" s="190">
        <v>115</v>
      </c>
      <c r="FW299" s="190"/>
      <c r="FX299" s="190"/>
      <c r="FY299" s="190"/>
      <c r="FZ299" s="190"/>
      <c r="GA299" s="190"/>
      <c r="GB299" s="190"/>
      <c r="GC299" s="190">
        <v>115</v>
      </c>
      <c r="GD299" s="190">
        <v>119</v>
      </c>
      <c r="GE299" s="190">
        <v>115</v>
      </c>
      <c r="GF299" s="190">
        <v>112</v>
      </c>
      <c r="GG299" s="212">
        <v>110</v>
      </c>
    </row>
    <row r="300" spans="2:189">
      <c r="B300" s="33">
        <v>44012</v>
      </c>
      <c r="C300" s="30" t="s">
        <v>39</v>
      </c>
      <c r="D300" s="30">
        <v>2020</v>
      </c>
      <c r="E300" s="30" t="str">
        <f t="shared" ref="E300" si="416">D300&amp;C300</f>
        <v>2020S27</v>
      </c>
      <c r="F300" s="30" t="str">
        <f t="shared" si="317"/>
        <v>6Final2020</v>
      </c>
      <c r="G300" s="208" t="str">
        <f>VLOOKUP(Horizontal!$C300&amp;Horizontal!$B300&amp;Horizontal!G$11,Vertical!$E:$O,G$10,0)</f>
        <v>-1,88</v>
      </c>
      <c r="H300" s="207">
        <f>(VLOOKUP(Horizontal!$C300&amp;Horizontal!$B300&amp;Horizontal!H$11,Vertical!$E:$O,H$10,0))+0</f>
        <v>112.39</v>
      </c>
      <c r="I300" s="207">
        <f>(VLOOKUP(Horizontal!$C300&amp;Horizontal!$B300&amp;Horizontal!I$11,Vertical!$E:$O,I$10,0))+0</f>
        <v>88.74</v>
      </c>
      <c r="J300" s="207">
        <f>(VLOOKUP(Horizontal!$C300&amp;Horizontal!$B300&amp;Horizontal!J$11,Vertical!$E:$O,J$10,0))+0</f>
        <v>88.77</v>
      </c>
      <c r="K300" s="207">
        <f>(VLOOKUP(Horizontal!$C300&amp;Horizontal!$B300&amp;Horizontal!K$11,Vertical!$E:$O,K$10,0))+0</f>
        <v>102.72</v>
      </c>
      <c r="L300" s="207">
        <f>(VLOOKUP(Horizontal!$C300&amp;Horizontal!$B300&amp;Horizontal!L$11,Vertical!$E:$O,L$10,0))+0</f>
        <v>107.99</v>
      </c>
      <c r="M300" s="207">
        <f>(VLOOKUP(Horizontal!$C300&amp;Horizontal!$B300&amp;Horizontal!M$11,Vertical!$E:$O,M$10,0))+0</f>
        <v>148.87</v>
      </c>
      <c r="N300" s="207">
        <f>(VLOOKUP(Horizontal!$C300&amp;Horizontal!$B300&amp;Horizontal!N$11,Vertical!$E:$O,N$10,0))+0</f>
        <v>153.88</v>
      </c>
      <c r="O300" s="207">
        <f>(VLOOKUP(Horizontal!$C300&amp;Horizontal!$B300&amp;Horizontal!O$11,Vertical!$E:$O,O$10,0))+0</f>
        <v>150.91999999999999</v>
      </c>
      <c r="P300" s="209">
        <f>(VLOOKUP(Horizontal!$C300&amp;Horizontal!$B300&amp;Horizontal!P$11,Vertical!$E:$O,P$10,0))+0</f>
        <v>147.47</v>
      </c>
      <c r="Q300" s="210">
        <f>(VLOOKUP(Horizontal!$C300&amp;Horizontal!$B300&amp;Horizontal!Q$11,Vertical!$E:$O,Q$10,0))+0</f>
        <v>55</v>
      </c>
      <c r="R300" s="207">
        <f>(VLOOKUP(Horizontal!$C300&amp;Horizontal!$B300&amp;Horizontal!R$11,Vertical!$E:$O,R$10,0))+0</f>
        <v>60</v>
      </c>
      <c r="S300" s="207">
        <f>(VLOOKUP(Horizontal!$C300&amp;Horizontal!$B300&amp;Horizontal!S$11,Vertical!$E:$O,S$10,0))+0</f>
        <v>63</v>
      </c>
      <c r="T300" s="207">
        <f>(VLOOKUP(Horizontal!$C300&amp;Horizontal!$B300&amp;Horizontal!T$11,Vertical!$E:$O,T$10,0))+0</f>
        <v>57</v>
      </c>
      <c r="U300" s="207">
        <f>(VLOOKUP(Horizontal!$C300&amp;Horizontal!$B300&amp;Horizontal!U$11,Vertical!$E:$O,U$10,0))+0</f>
        <v>51</v>
      </c>
      <c r="V300" s="207">
        <f>(VLOOKUP(Horizontal!$C300&amp;Horizontal!$B300&amp;Horizontal!V$11,Vertical!$E:$O,V$10,0))+0</f>
        <v>47</v>
      </c>
      <c r="W300" s="207">
        <f>(VLOOKUP(Horizontal!$C300&amp;Horizontal!$B300&amp;Horizontal!W$11,Vertical!$E:$O,W$10,0))+0</f>
        <v>36</v>
      </c>
      <c r="X300" s="207">
        <f>(VLOOKUP(Horizontal!$C300&amp;Horizontal!$B300&amp;Horizontal!X$11,Vertical!$E:$O,X$10,0))+0</f>
        <v>31</v>
      </c>
      <c r="Y300" s="209">
        <f>(VLOOKUP(Horizontal!$C300&amp;Horizontal!$B300&amp;Horizontal!Y$11,Vertical!$E:$O,Y$10,0))+0</f>
        <v>27</v>
      </c>
      <c r="Z300" s="210">
        <f>(VLOOKUP(Horizontal!$C300&amp;Horizontal!$B300&amp;Horizontal!Z$11,Vertical!$E:$O,Z$10,0))+0</f>
        <v>20</v>
      </c>
      <c r="AA300" s="207">
        <f>(VLOOKUP(Horizontal!$C300&amp;Horizontal!$B300&amp;Horizontal!AA$11,Vertical!$E:$O,AA$10,0))+0</f>
        <v>100</v>
      </c>
      <c r="AB300" s="207">
        <f>(VLOOKUP(Horizontal!$C300&amp;Horizontal!$B300&amp;Horizontal!AB$11,Vertical!$E:$O,AB$10,0))+0</f>
        <v>100</v>
      </c>
      <c r="AC300" s="207">
        <f>(VLOOKUP(Horizontal!$C300&amp;Horizontal!$B300&amp;Horizontal!AC$11,Vertical!$E:$O,AC$10,0))+0</f>
        <v>100</v>
      </c>
      <c r="AD300" s="207">
        <f>(VLOOKUP(Horizontal!$C300&amp;Horizontal!$B300&amp;Horizontal!AD$11,Vertical!$E:$O,AD$10,0))+0</f>
        <v>73.81</v>
      </c>
      <c r="AE300" s="207">
        <f>(VLOOKUP(Horizontal!$C300&amp;Horizontal!$B300&amp;Horizontal!AE$11,Vertical!$E:$O,AE$10,0))+0</f>
        <v>53.66</v>
      </c>
      <c r="AF300" s="207">
        <f>(VLOOKUP(Horizontal!$C300&amp;Horizontal!$B300&amp;Horizontal!AF$11,Vertical!$E:$O,AF$10,0))+0</f>
        <v>36.590000000000003</v>
      </c>
      <c r="AG300" s="207">
        <f>(VLOOKUP(Horizontal!$C300&amp;Horizontal!$B300&amp;Horizontal!AG$11,Vertical!$E:$O,AG$10,0))+0</f>
        <v>17.5</v>
      </c>
      <c r="AH300" s="209">
        <f>(VLOOKUP(Horizontal!$C300&amp;Horizontal!$B300&amp;Horizontal!AH$11,Vertical!$E:$O,AH$10,0))+0</f>
        <v>32.5</v>
      </c>
      <c r="AI300" s="210">
        <f>(VLOOKUP(Horizontal!$C300&amp;Horizontal!$B300&amp;Horizontal!AI$11,Vertical!$E:$O,AI$10,0))+0</f>
        <v>37.14</v>
      </c>
      <c r="AJ300" s="207">
        <f>(VLOOKUP(Horizontal!$C300&amp;Horizontal!$B300&amp;Horizontal!AJ$11,Vertical!$E:$O,AJ$10,0))+0</f>
        <v>0</v>
      </c>
      <c r="AK300" s="207">
        <f>(VLOOKUP(Horizontal!$C300&amp;Horizontal!$B300&amp;Horizontal!AK$11,Vertical!$E:$O,AK$10,0))+0</f>
        <v>0</v>
      </c>
      <c r="AL300" s="207">
        <f>(VLOOKUP(Horizontal!$C300&amp;Horizontal!$B300&amp;Horizontal!AL$11,Vertical!$E:$O,AL$10,0))+0</f>
        <v>0</v>
      </c>
      <c r="AM300" s="207">
        <f>(VLOOKUP(Horizontal!$C300&amp;Horizontal!$B300&amp;Horizontal!AM$11,Vertical!$E:$O,AM$10,0))+0</f>
        <v>16.670000000000002</v>
      </c>
      <c r="AN300" s="207">
        <f>(VLOOKUP(Horizontal!$C300&amp;Horizontal!$B300&amp;Horizontal!AN$11,Vertical!$E:$O,AN$10,0))+0</f>
        <v>41.46</v>
      </c>
      <c r="AO300" s="207">
        <f>(VLOOKUP(Horizontal!$C300&amp;Horizontal!$B300&amp;Horizontal!AO$11,Vertical!$E:$O,AO$10,0))+0</f>
        <v>53.66</v>
      </c>
      <c r="AP300" s="207">
        <f>(VLOOKUP(Horizontal!$C300&amp;Horizontal!$B300&amp;Horizontal!AP$11,Vertical!$E:$O,AP$10,0))+0</f>
        <v>62.5</v>
      </c>
      <c r="AQ300" s="209">
        <f>(VLOOKUP(Horizontal!$C300&amp;Horizontal!$B300&amp;Horizontal!AQ$11,Vertical!$E:$O,AQ$10,0))+0</f>
        <v>50</v>
      </c>
      <c r="AR300" s="210">
        <f>(VLOOKUP(Horizontal!$C300&amp;Horizontal!$B300&amp;Horizontal!AR$11,Vertical!$E:$O,AR$10,0))+0</f>
        <v>42.86</v>
      </c>
      <c r="AS300" s="207">
        <f>(VLOOKUP(Horizontal!$C300&amp;Horizontal!$B300&amp;Horizontal!AS$11,Vertical!$E:$O,AS$10,0))+0</f>
        <v>0</v>
      </c>
      <c r="AT300" s="207">
        <f>(VLOOKUP(Horizontal!$C300&amp;Horizontal!$B300&amp;Horizontal!AT$11,Vertical!$E:$O,AT$10,0))+0</f>
        <v>0</v>
      </c>
      <c r="AU300" s="207">
        <f>(VLOOKUP(Horizontal!$C300&amp;Horizontal!$B300&amp;Horizontal!AU$11,Vertical!$E:$O,AU$10,0))+0</f>
        <v>0</v>
      </c>
      <c r="AV300" s="207">
        <f>(VLOOKUP(Horizontal!$C300&amp;Horizontal!$B300&amp;Horizontal!AV$11,Vertical!$E:$O,AV$10,0))+0</f>
        <v>9.52</v>
      </c>
      <c r="AW300" s="207">
        <f>(VLOOKUP(Horizontal!$C300&amp;Horizontal!$B300&amp;Horizontal!AW$11,Vertical!$E:$O,AW$10,0))+0</f>
        <v>4.88</v>
      </c>
      <c r="AX300" s="207">
        <f>(VLOOKUP(Horizontal!$C300&amp;Horizontal!$B300&amp;Horizontal!AX$11,Vertical!$E:$O,AX$10,0))+0</f>
        <v>9.76</v>
      </c>
      <c r="AY300" s="207">
        <f>(VLOOKUP(Horizontal!$C300&amp;Horizontal!$B300&amp;Horizontal!AY$11,Vertical!$E:$O,AY$10,0))+0</f>
        <v>20</v>
      </c>
      <c r="AZ300" s="209">
        <f>(VLOOKUP(Horizontal!$C300&amp;Horizontal!$B300&amp;Horizontal!AZ$11,Vertical!$E:$O,AZ$10,0))+0</f>
        <v>17.5</v>
      </c>
      <c r="BA300" s="208">
        <f>(VLOOKUP(Horizontal!$C300&amp;Horizontal!$B300&amp;Horizontal!BA$11,Vertical!$E:$O,BA$10,0))+0</f>
        <v>34.880000000000003</v>
      </c>
      <c r="BB300" s="210">
        <f>(VLOOKUP(Horizontal!$C300&amp;Horizontal!$B300&amp;Horizontal!BB$11,Vertical!$E:$O,BB$10,0))+0</f>
        <v>147.74</v>
      </c>
      <c r="BC300" s="207">
        <f>(VLOOKUP(Horizontal!$C300&amp;Horizontal!$B300&amp;Horizontal!BC$11,Vertical!$E:$O,BC$10,0))+0</f>
        <v>124.52</v>
      </c>
      <c r="BD300" s="207">
        <f>(VLOOKUP(Horizontal!$C300&amp;Horizontal!$B300&amp;Horizontal!BD$11,Vertical!$E:$O,BD$10,0))+0</f>
        <v>123.99</v>
      </c>
      <c r="BE300" s="207">
        <f>(VLOOKUP(Horizontal!$C300&amp;Horizontal!$B300&amp;Horizontal!BE$11,Vertical!$E:$O,BE$10,0))+0</f>
        <v>138.22999999999999</v>
      </c>
      <c r="BF300" s="207">
        <f>(VLOOKUP(Horizontal!$C300&amp;Horizontal!$B300&amp;Horizontal!BF$11,Vertical!$E:$O,BF$10,0))+0</f>
        <v>144.53</v>
      </c>
      <c r="BG300" s="207">
        <f>(VLOOKUP(Horizontal!$C300&amp;Horizontal!$B300&amp;Horizontal!BG$11,Vertical!$E:$O,BG$10,0))+0</f>
        <v>188.87</v>
      </c>
      <c r="BH300" s="207">
        <f>(VLOOKUP(Horizontal!$C300&amp;Horizontal!$B300&amp;Horizontal!BH$11,Vertical!$E:$O,BH$10,0))+0</f>
        <v>190.93</v>
      </c>
      <c r="BI300" s="207">
        <f>(VLOOKUP(Horizontal!$C300&amp;Horizontal!$B300&amp;Horizontal!BI$11,Vertical!$E:$O,BI$10,0))+0</f>
        <v>185.6</v>
      </c>
      <c r="BJ300" s="209">
        <f>(VLOOKUP(Horizontal!$C300&amp;Horizontal!$B300&amp;Horizontal!BJ$11,Vertical!$E:$O,BJ$10,0))+0</f>
        <v>181.35</v>
      </c>
      <c r="BK300" s="210">
        <f>(VLOOKUP(Horizontal!$C300&amp;Horizontal!$B300&amp;Horizontal!BK$11,Vertical!$E:$O,BK$10,0))+0</f>
        <v>58</v>
      </c>
      <c r="BL300" s="207">
        <f>(VLOOKUP(Horizontal!$C300&amp;Horizontal!$B300&amp;Horizontal!BL$11,Vertical!$E:$O,BL$10,0))+0</f>
        <v>52</v>
      </c>
      <c r="BM300" s="207">
        <f>(VLOOKUP(Horizontal!$C300&amp;Horizontal!$B300&amp;Horizontal!BM$11,Vertical!$E:$O,BM$10,0))+0</f>
        <v>48</v>
      </c>
      <c r="BN300" s="207">
        <f>(VLOOKUP(Horizontal!$C300&amp;Horizontal!$B300&amp;Horizontal!BN$11,Vertical!$E:$O,BN$10,0))+0</f>
        <v>46</v>
      </c>
      <c r="BO300" s="207">
        <f>(VLOOKUP(Horizontal!$C300&amp;Horizontal!$B300&amp;Horizontal!BO$11,Vertical!$E:$O,BO$10,0))+0</f>
        <v>45</v>
      </c>
      <c r="BP300" s="207">
        <f>(VLOOKUP(Horizontal!$C300&amp;Horizontal!$B300&amp;Horizontal!BP$11,Vertical!$E:$O,BP$10,0))+0</f>
        <v>45</v>
      </c>
      <c r="BQ300" s="207">
        <f>(VLOOKUP(Horizontal!$C300&amp;Horizontal!$B300&amp;Horizontal!BQ$11,Vertical!$E:$O,BQ$10,0))+0</f>
        <v>36</v>
      </c>
      <c r="BR300" s="207">
        <f>(VLOOKUP(Horizontal!$C300&amp;Horizontal!$B300&amp;Horizontal!BR$11,Vertical!$E:$O,BR$10,0))+0</f>
        <v>32</v>
      </c>
      <c r="BS300" s="209">
        <f>(VLOOKUP(Horizontal!$C300&amp;Horizontal!$B300&amp;Horizontal!BS$11,Vertical!$E:$O,BS$10,0))+0</f>
        <v>27</v>
      </c>
      <c r="BT300" s="210">
        <f>(VLOOKUP(Horizontal!$C300&amp;Horizontal!$B300&amp;Horizontal!BT$11,Vertical!$E:$O,BT$10,0))+0</f>
        <v>23.08</v>
      </c>
      <c r="BU300" s="207">
        <f>(VLOOKUP(Horizontal!$C300&amp;Horizontal!$B300&amp;Horizontal!BU$11,Vertical!$E:$O,BU$10,0))+0</f>
        <v>100</v>
      </c>
      <c r="BV300" s="207">
        <f>(VLOOKUP(Horizontal!$C300&amp;Horizontal!$B300&amp;Horizontal!BV$11,Vertical!$E:$O,BV$10,0))+0</f>
        <v>100</v>
      </c>
      <c r="BW300" s="207">
        <f>(VLOOKUP(Horizontal!$C300&amp;Horizontal!$B300&amp;Horizontal!BW$11,Vertical!$E:$O,BW$10,0))+0</f>
        <v>88.57</v>
      </c>
      <c r="BX300" s="207">
        <f>(VLOOKUP(Horizontal!$C300&amp;Horizontal!$B300&amp;Horizontal!BX$11,Vertical!$E:$O,BX$10,0))+0</f>
        <v>62.86</v>
      </c>
      <c r="BY300" s="207">
        <f>(VLOOKUP(Horizontal!$C300&amp;Horizontal!$B300&amp;Horizontal!BY$11,Vertical!$E:$O,BY$10,0))+0</f>
        <v>42.11</v>
      </c>
      <c r="BZ300" s="207">
        <f>(VLOOKUP(Horizontal!$C300&amp;Horizontal!$B300&amp;Horizontal!BZ$11,Vertical!$E:$O,BZ$10,0))+0</f>
        <v>29.73</v>
      </c>
      <c r="CA300" s="207">
        <f>(VLOOKUP(Horizontal!$C300&amp;Horizontal!$B300&amp;Horizontal!CA$11,Vertical!$E:$O,CA$10,0))+0</f>
        <v>44.44</v>
      </c>
      <c r="CB300" s="209">
        <f>(VLOOKUP(Horizontal!$C300&amp;Horizontal!$B300&amp;Horizontal!CB$11,Vertical!$E:$O,CB$10,0))+0</f>
        <v>37.14</v>
      </c>
      <c r="CC300" s="210">
        <f>(VLOOKUP(Horizontal!$C300&amp;Horizontal!$B300&amp;Horizontal!CC$11,Vertical!$E:$O,CC$10,0))+0</f>
        <v>17.95</v>
      </c>
      <c r="CD300" s="207">
        <f>(VLOOKUP(Horizontal!$C300&amp;Horizontal!$B300&amp;Horizontal!CD$11,Vertical!$E:$O,CD$10,0))+0</f>
        <v>0</v>
      </c>
      <c r="CE300" s="207">
        <f>(VLOOKUP(Horizontal!$C300&amp;Horizontal!$B300&amp;Horizontal!CE$11,Vertical!$E:$O,CE$10,0))+0</f>
        <v>0</v>
      </c>
      <c r="CF300" s="207">
        <f>(VLOOKUP(Horizontal!$C300&amp;Horizontal!$B300&amp;Horizontal!CF$11,Vertical!$E:$O,CF$10,0))+0</f>
        <v>0</v>
      </c>
      <c r="CG300" s="207">
        <f>(VLOOKUP(Horizontal!$C300&amp;Horizontal!$B300&amp;Horizontal!CG$11,Vertical!$E:$O,CG$10,0))+0</f>
        <v>20</v>
      </c>
      <c r="CH300" s="207">
        <f>(VLOOKUP(Horizontal!$C300&amp;Horizontal!$B300&amp;Horizontal!CH$11,Vertical!$E:$O,CH$10,0))+0</f>
        <v>47.37</v>
      </c>
      <c r="CI300" s="207">
        <f>(VLOOKUP(Horizontal!$C300&amp;Horizontal!$B300&amp;Horizontal!CI$11,Vertical!$E:$O,CI$10,0))+0</f>
        <v>40.54</v>
      </c>
      <c r="CJ300" s="207">
        <f>(VLOOKUP(Horizontal!$C300&amp;Horizontal!$B300&amp;Horizontal!CJ$11,Vertical!$E:$O,CJ$10,0))+0</f>
        <v>38.89</v>
      </c>
      <c r="CK300" s="209">
        <f>(VLOOKUP(Horizontal!$C300&amp;Horizontal!$B300&amp;Horizontal!CK$11,Vertical!$E:$O,CK$10,0))+0</f>
        <v>37.14</v>
      </c>
      <c r="CL300" s="210">
        <f>(VLOOKUP(Horizontal!$C300&amp;Horizontal!$B300&amp;Horizontal!CL$11,Vertical!$E:$O,CL$10,0))+0</f>
        <v>58.97</v>
      </c>
      <c r="CM300" s="207">
        <f>(VLOOKUP(Horizontal!$C300&amp;Horizontal!$B300&amp;Horizontal!CM$11,Vertical!$E:$O,CM$10,0))+0</f>
        <v>0</v>
      </c>
      <c r="CN300" s="207">
        <f>(VLOOKUP(Horizontal!$C300&amp;Horizontal!$B300&amp;Horizontal!CN$11,Vertical!$E:$O,CN$10,0))+0</f>
        <v>0</v>
      </c>
      <c r="CO300" s="207">
        <f>(VLOOKUP(Horizontal!$C300&amp;Horizontal!$B300&amp;Horizontal!CO$11,Vertical!$E:$O,CO$10,0))+0</f>
        <v>11.43</v>
      </c>
      <c r="CP300" s="207">
        <f>(VLOOKUP(Horizontal!$C300&amp;Horizontal!$B300&amp;Horizontal!CP$11,Vertical!$E:$O,CP$10,0))+0</f>
        <v>17.14</v>
      </c>
      <c r="CQ300" s="207">
        <f>(VLOOKUP(Horizontal!$C300&amp;Horizontal!$B300&amp;Horizontal!CQ$11,Vertical!$E:$O,CQ$10,0))+0</f>
        <v>10.53</v>
      </c>
      <c r="CR300" s="207">
        <f>(VLOOKUP(Horizontal!$C300&amp;Horizontal!$B300&amp;Horizontal!CR$11,Vertical!$E:$O,CR$10,0))+0</f>
        <v>29.73</v>
      </c>
      <c r="CS300" s="207">
        <f>(VLOOKUP(Horizontal!$C300&amp;Horizontal!$B300&amp;Horizontal!CS$11,Vertical!$E:$O,CS$10,0))+0</f>
        <v>16.670000000000002</v>
      </c>
      <c r="CT300" s="207">
        <f>(VLOOKUP(Horizontal!$C300&amp;Horizontal!$B300&amp;Horizontal!CT$11,Vertical!$E:$O,CT$10,0))+0</f>
        <v>25.71</v>
      </c>
      <c r="CU300" s="150"/>
      <c r="CV300" s="211">
        <f t="shared" ref="CV300" si="417">(BB300-H300)+0</f>
        <v>35.350000000000009</v>
      </c>
      <c r="CW300" s="190">
        <f t="shared" ref="CW300" si="418">(BC300-I300)+0</f>
        <v>35.78</v>
      </c>
      <c r="CX300" s="190">
        <f t="shared" ref="CX300" si="419">(BD300-J300)+0</f>
        <v>35.22</v>
      </c>
      <c r="CY300" s="190">
        <f t="shared" ref="CY300" si="420">(BE300-K300)+0</f>
        <v>35.509999999999991</v>
      </c>
      <c r="CZ300" s="190">
        <f t="shared" ref="CZ300" si="421">(BF300-L300)+0</f>
        <v>36.540000000000006</v>
      </c>
      <c r="DA300" s="190">
        <f t="shared" ref="DA300" si="422">(BG300-M300)+0</f>
        <v>40</v>
      </c>
      <c r="DB300" s="190">
        <f t="shared" ref="DB300" si="423">(BH300-N300)+0</f>
        <v>37.050000000000011</v>
      </c>
      <c r="DC300" s="190">
        <f t="shared" ref="DC300" si="424">(BI300-O300)+0</f>
        <v>34.680000000000007</v>
      </c>
      <c r="DD300" s="212">
        <f t="shared" ref="DD300" si="425">(BJ300-P300)+0</f>
        <v>33.879999999999995</v>
      </c>
      <c r="DE300" s="9">
        <v>170</v>
      </c>
      <c r="DF300" s="212">
        <f t="shared" ref="DF300" si="426">($H$7-H300)+0</f>
        <v>96.06721040189133</v>
      </c>
      <c r="DG300" s="264">
        <v>74</v>
      </c>
      <c r="DH300" s="265">
        <v>50</v>
      </c>
      <c r="DI300" s="265">
        <v>66</v>
      </c>
      <c r="DJ300" s="266">
        <v>89</v>
      </c>
      <c r="DK300" s="190">
        <v>94.47</v>
      </c>
      <c r="DL300" s="190">
        <v>94.47</v>
      </c>
      <c r="DM300" s="190">
        <v>88.62</v>
      </c>
      <c r="DN300" s="212">
        <v>92.95</v>
      </c>
      <c r="DO300" s="190">
        <v>96.57</v>
      </c>
      <c r="DP300" s="190">
        <v>96.57</v>
      </c>
      <c r="DQ300" s="190">
        <v>90.69</v>
      </c>
      <c r="DR300" s="212">
        <v>94.82</v>
      </c>
      <c r="DS300" s="150"/>
      <c r="DT300" s="190">
        <v>112</v>
      </c>
      <c r="DU300" s="190">
        <v>89</v>
      </c>
      <c r="DV300" s="190">
        <v>86</v>
      </c>
      <c r="DW300" s="190">
        <v>102</v>
      </c>
      <c r="DX300" s="190"/>
      <c r="DY300" s="190"/>
      <c r="DZ300" s="190"/>
      <c r="EA300" s="190"/>
      <c r="EB300" s="190"/>
      <c r="EC300" s="190"/>
      <c r="ED300" s="190">
        <v>108</v>
      </c>
      <c r="EE300" s="190">
        <v>148</v>
      </c>
      <c r="EF300" s="190">
        <v>158</v>
      </c>
      <c r="EG300" s="190">
        <v>152</v>
      </c>
      <c r="EH300" s="212">
        <v>148</v>
      </c>
      <c r="EI300" s="213"/>
      <c r="EJ300" s="211">
        <v>35</v>
      </c>
      <c r="EK300" s="190">
        <v>36</v>
      </c>
      <c r="EL300" s="190">
        <v>36</v>
      </c>
      <c r="EM300" s="190">
        <v>37</v>
      </c>
      <c r="EN300" s="190"/>
      <c r="EO300" s="190"/>
      <c r="EP300" s="190"/>
      <c r="EQ300" s="190"/>
      <c r="ER300" s="190"/>
      <c r="ES300" s="190"/>
      <c r="ET300" s="190">
        <v>37</v>
      </c>
      <c r="EU300" s="190">
        <v>45</v>
      </c>
      <c r="EV300" s="190">
        <v>39</v>
      </c>
      <c r="EW300" s="190">
        <v>38</v>
      </c>
      <c r="EX300" s="212">
        <v>35</v>
      </c>
      <c r="EY300" s="211"/>
      <c r="EZ300" s="75">
        <f t="shared" ref="EZ300" si="427">(G300/(DT300-G300))+0</f>
        <v>-1.650860554970144E-2</v>
      </c>
      <c r="FA300" s="89">
        <f t="shared" si="415"/>
        <v>-0.1</v>
      </c>
      <c r="FB300" s="212"/>
      <c r="FC300" s="213"/>
      <c r="FD300" s="213"/>
      <c r="FE300" s="213"/>
      <c r="FF300" s="213"/>
      <c r="FG300" s="213"/>
      <c r="FH300" s="213"/>
      <c r="FI300" s="213"/>
      <c r="FJ300" s="213"/>
      <c r="FK300" s="213"/>
      <c r="FL300" s="213"/>
      <c r="FM300" s="213"/>
      <c r="FN300" s="213"/>
      <c r="FO300" s="213"/>
      <c r="FP300" s="213"/>
      <c r="FQ300" s="213"/>
      <c r="FR300" s="213"/>
      <c r="FS300" s="211">
        <v>112</v>
      </c>
      <c r="FT300" s="190">
        <v>115</v>
      </c>
      <c r="FU300" s="190">
        <v>115</v>
      </c>
      <c r="FV300" s="190">
        <v>115</v>
      </c>
      <c r="FW300" s="190"/>
      <c r="FX300" s="190"/>
      <c r="FY300" s="190"/>
      <c r="FZ300" s="190"/>
      <c r="GA300" s="190"/>
      <c r="GB300" s="190"/>
      <c r="GC300" s="190">
        <v>120</v>
      </c>
      <c r="GD300" s="190">
        <v>120</v>
      </c>
      <c r="GE300" s="190">
        <v>115</v>
      </c>
      <c r="GF300" s="190">
        <v>115</v>
      </c>
      <c r="GG300" s="212">
        <v>110</v>
      </c>
    </row>
    <row r="301" spans="2:189">
      <c r="B301" s="33">
        <v>44019</v>
      </c>
      <c r="C301" s="30" t="s">
        <v>38</v>
      </c>
      <c r="D301" s="30">
        <v>2020</v>
      </c>
      <c r="E301" s="30" t="str">
        <f t="shared" ref="E301" si="428">D301&amp;C301</f>
        <v>2020S28</v>
      </c>
      <c r="F301" s="30" t="str">
        <f t="shared" si="317"/>
        <v>72020</v>
      </c>
      <c r="G301" s="208" t="str">
        <f>VLOOKUP(Horizontal!$C301&amp;Horizontal!$B301&amp;Horizontal!G$11,Vertical!$E:$O,G$10,0)</f>
        <v>-1,64</v>
      </c>
      <c r="H301" s="207">
        <f>(VLOOKUP(Horizontal!$C301&amp;Horizontal!$B301&amp;Horizontal!H$11,Vertical!$E:$O,H$10,0))+0</f>
        <v>87.96</v>
      </c>
      <c r="I301" s="207">
        <f>(VLOOKUP(Horizontal!$C301&amp;Horizontal!$B301&amp;Horizontal!I$11,Vertical!$E:$O,I$10,0))+0</f>
        <v>86.32</v>
      </c>
      <c r="J301" s="207">
        <f>(VLOOKUP(Horizontal!$C301&amp;Horizontal!$B301&amp;Horizontal!J$11,Vertical!$E:$O,J$10,0))+0</f>
        <v>100.37</v>
      </c>
      <c r="K301" s="207">
        <f>(VLOOKUP(Horizontal!$C301&amp;Horizontal!$B301&amp;Horizontal!K$11,Vertical!$E:$O,K$10,0))+0</f>
        <v>106.67</v>
      </c>
      <c r="L301" s="207">
        <f>(VLOOKUP(Horizontal!$C301&amp;Horizontal!$B301&amp;Horizontal!L$11,Vertical!$E:$O,L$10,0))+0</f>
        <v>103.18</v>
      </c>
      <c r="M301" s="207">
        <f>(VLOOKUP(Horizontal!$C301&amp;Horizontal!$B301&amp;Horizontal!M$11,Vertical!$E:$O,M$10,0))+0</f>
        <v>146.96</v>
      </c>
      <c r="N301" s="207">
        <f>(VLOOKUP(Horizontal!$C301&amp;Horizontal!$B301&amp;Horizontal!N$11,Vertical!$E:$O,N$10,0))+0</f>
        <v>153.86000000000001</v>
      </c>
      <c r="O301" s="207">
        <f>(VLOOKUP(Horizontal!$C301&amp;Horizontal!$B301&amp;Horizontal!O$11,Vertical!$E:$O,O$10,0))+0</f>
        <v>150.83000000000001</v>
      </c>
      <c r="P301" s="209">
        <f>(VLOOKUP(Horizontal!$C301&amp;Horizontal!$B301&amp;Horizontal!P$11,Vertical!$E:$O,P$10,0))+0</f>
        <v>147.38999999999999</v>
      </c>
      <c r="Q301" s="210">
        <f>(VLOOKUP(Horizontal!$C301&amp;Horizontal!$B301&amp;Horizontal!Q$11,Vertical!$E:$O,Q$10,0))+0</f>
        <v>62</v>
      </c>
      <c r="R301" s="207">
        <f>(VLOOKUP(Horizontal!$C301&amp;Horizontal!$B301&amp;Horizontal!R$11,Vertical!$E:$O,R$10,0))+0</f>
        <v>62</v>
      </c>
      <c r="S301" s="207">
        <f>(VLOOKUP(Horizontal!$C301&amp;Horizontal!$B301&amp;Horizontal!S$11,Vertical!$E:$O,S$10,0))+0</f>
        <v>59</v>
      </c>
      <c r="T301" s="207">
        <f>(VLOOKUP(Horizontal!$C301&amp;Horizontal!$B301&amp;Horizontal!T$11,Vertical!$E:$O,T$10,0))+0</f>
        <v>48</v>
      </c>
      <c r="U301" s="207">
        <f>(VLOOKUP(Horizontal!$C301&amp;Horizontal!$B301&amp;Horizontal!U$11,Vertical!$E:$O,U$10,0))+0</f>
        <v>42</v>
      </c>
      <c r="V301" s="207">
        <f>(VLOOKUP(Horizontal!$C301&amp;Horizontal!$B301&amp;Horizontal!V$11,Vertical!$E:$O,V$10,0))+0</f>
        <v>42</v>
      </c>
      <c r="W301" s="207">
        <f>(VLOOKUP(Horizontal!$C301&amp;Horizontal!$B301&amp;Horizontal!W$11,Vertical!$E:$O,W$10,0))+0</f>
        <v>27</v>
      </c>
      <c r="X301" s="207">
        <f>(VLOOKUP(Horizontal!$C301&amp;Horizontal!$B301&amp;Horizontal!X$11,Vertical!$E:$O,X$10,0))+0</f>
        <v>24</v>
      </c>
      <c r="Y301" s="209">
        <f>(VLOOKUP(Horizontal!$C301&amp;Horizontal!$B301&amp;Horizontal!Y$11,Vertical!$E:$O,Y$10,0))+0</f>
        <v>21</v>
      </c>
      <c r="Z301" s="210">
        <f>(VLOOKUP(Horizontal!$C301&amp;Horizontal!$B301&amp;Horizontal!Z$11,Vertical!$E:$O,Z$10,0))+0</f>
        <v>53.49</v>
      </c>
      <c r="AA301" s="207">
        <f>(VLOOKUP(Horizontal!$C301&amp;Horizontal!$B301&amp;Horizontal!AA$11,Vertical!$E:$O,AA$10,0))+0</f>
        <v>88.37</v>
      </c>
      <c r="AB301" s="207">
        <f>(VLOOKUP(Horizontal!$C301&amp;Horizontal!$B301&amp;Horizontal!AB$11,Vertical!$E:$O,AB$10,0))+0</f>
        <v>80.95</v>
      </c>
      <c r="AC301" s="207">
        <f>(VLOOKUP(Horizontal!$C301&amp;Horizontal!$B301&amp;Horizontal!AC$11,Vertical!$E:$O,AC$10,0))+0</f>
        <v>80.95</v>
      </c>
      <c r="AD301" s="207">
        <f>(VLOOKUP(Horizontal!$C301&amp;Horizontal!$B301&amp;Horizontal!AD$11,Vertical!$E:$O,AD$10,0))+0</f>
        <v>72.73</v>
      </c>
      <c r="AE301" s="207">
        <f>(VLOOKUP(Horizontal!$C301&amp;Horizontal!$B301&amp;Horizontal!AE$11,Vertical!$E:$O,AE$10,0))+0</f>
        <v>67.44</v>
      </c>
      <c r="AF301" s="207">
        <f>(VLOOKUP(Horizontal!$C301&amp;Horizontal!$B301&amp;Horizontal!AF$11,Vertical!$E:$O,AF$10,0))+0</f>
        <v>27.5</v>
      </c>
      <c r="AG301" s="207">
        <f>(VLOOKUP(Horizontal!$C301&amp;Horizontal!$B301&amp;Horizontal!AG$11,Vertical!$E:$O,AG$10,0))+0</f>
        <v>33.33</v>
      </c>
      <c r="AH301" s="209">
        <f>(VLOOKUP(Horizontal!$C301&amp;Horizontal!$B301&amp;Horizontal!AH$11,Vertical!$E:$O,AH$10,0))+0</f>
        <v>39.020000000000003</v>
      </c>
      <c r="AI301" s="210">
        <f>(VLOOKUP(Horizontal!$C301&amp;Horizontal!$B301&amp;Horizontal!AI$11,Vertical!$E:$O,AI$10,0))+0</f>
        <v>23.26</v>
      </c>
      <c r="AJ301" s="207">
        <f>(VLOOKUP(Horizontal!$C301&amp;Horizontal!$B301&amp;Horizontal!AJ$11,Vertical!$E:$O,AJ$10,0))+0</f>
        <v>6.98</v>
      </c>
      <c r="AK301" s="207">
        <f>(VLOOKUP(Horizontal!$C301&amp;Horizontal!$B301&amp;Horizontal!AK$11,Vertical!$E:$O,AK$10,0))+0</f>
        <v>14.29</v>
      </c>
      <c r="AL301" s="207">
        <f>(VLOOKUP(Horizontal!$C301&amp;Horizontal!$B301&amp;Horizontal!AL$11,Vertical!$E:$O,AL$10,0))+0</f>
        <v>14.29</v>
      </c>
      <c r="AM301" s="207">
        <f>(VLOOKUP(Horizontal!$C301&amp;Horizontal!$B301&amp;Horizontal!AM$11,Vertical!$E:$O,AM$10,0))+0</f>
        <v>11.36</v>
      </c>
      <c r="AN301" s="207">
        <f>(VLOOKUP(Horizontal!$C301&amp;Horizontal!$B301&amp;Horizontal!AN$11,Vertical!$E:$O,AN$10,0))+0</f>
        <v>27.91</v>
      </c>
      <c r="AO301" s="207">
        <f>(VLOOKUP(Horizontal!$C301&amp;Horizontal!$B301&amp;Horizontal!AO$11,Vertical!$E:$O,AO$10,0))+0</f>
        <v>47.5</v>
      </c>
      <c r="AP301" s="207">
        <f>(VLOOKUP(Horizontal!$C301&amp;Horizontal!$B301&amp;Horizontal!AP$11,Vertical!$E:$O,AP$10,0))+0</f>
        <v>57.14</v>
      </c>
      <c r="AQ301" s="209">
        <f>(VLOOKUP(Horizontal!$C301&amp;Horizontal!$B301&amp;Horizontal!AQ$11,Vertical!$E:$O,AQ$10,0))+0</f>
        <v>43.9</v>
      </c>
      <c r="AR301" s="210">
        <f>(VLOOKUP(Horizontal!$C301&amp;Horizontal!$B301&amp;Horizontal!AR$11,Vertical!$E:$O,AR$10,0))+0</f>
        <v>23.26</v>
      </c>
      <c r="AS301" s="207">
        <f>(VLOOKUP(Horizontal!$C301&amp;Horizontal!$B301&amp;Horizontal!AS$11,Vertical!$E:$O,AS$10,0))+0</f>
        <v>4.6500000000000004</v>
      </c>
      <c r="AT301" s="207">
        <f>(VLOOKUP(Horizontal!$C301&amp;Horizontal!$B301&amp;Horizontal!AT$11,Vertical!$E:$O,AT$10,0))+0</f>
        <v>4.76</v>
      </c>
      <c r="AU301" s="207">
        <f>(VLOOKUP(Horizontal!$C301&amp;Horizontal!$B301&amp;Horizontal!AU$11,Vertical!$E:$O,AU$10,0))+0</f>
        <v>4.76</v>
      </c>
      <c r="AV301" s="207">
        <f>(VLOOKUP(Horizontal!$C301&amp;Horizontal!$B301&amp;Horizontal!AV$11,Vertical!$E:$O,AV$10,0))+0</f>
        <v>15.91</v>
      </c>
      <c r="AW301" s="207">
        <f>(VLOOKUP(Horizontal!$C301&amp;Horizontal!$B301&amp;Horizontal!AW$11,Vertical!$E:$O,AW$10,0))+0</f>
        <v>4.6500000000000004</v>
      </c>
      <c r="AX301" s="207">
        <f>(VLOOKUP(Horizontal!$C301&amp;Horizontal!$B301&amp;Horizontal!AX$11,Vertical!$E:$O,AX$10,0))+0</f>
        <v>25</v>
      </c>
      <c r="AY301" s="207">
        <f>(VLOOKUP(Horizontal!$C301&amp;Horizontal!$B301&amp;Horizontal!AY$11,Vertical!$E:$O,AY$10,0))+0</f>
        <v>9.52</v>
      </c>
      <c r="AZ301" s="209">
        <f>(VLOOKUP(Horizontal!$C301&amp;Horizontal!$B301&amp;Horizontal!AZ$11,Vertical!$E:$O,AZ$10,0))+0</f>
        <v>17.07</v>
      </c>
      <c r="BA301" s="208">
        <f>(VLOOKUP(Horizontal!$C301&amp;Horizontal!$B301&amp;Horizontal!BA$11,Vertical!$E:$O,BA$10,0))+0</f>
        <v>36.33</v>
      </c>
      <c r="BB301" s="210">
        <f>(VLOOKUP(Horizontal!$C301&amp;Horizontal!$B301&amp;Horizontal!BB$11,Vertical!$E:$O,BB$10,0))+0</f>
        <v>124.74</v>
      </c>
      <c r="BC301" s="207">
        <f>(VLOOKUP(Horizontal!$C301&amp;Horizontal!$B301&amp;Horizontal!BC$11,Vertical!$E:$O,BC$10,0))+0</f>
        <v>122.68</v>
      </c>
      <c r="BD301" s="207">
        <f>(VLOOKUP(Horizontal!$C301&amp;Horizontal!$B301&amp;Horizontal!BD$11,Vertical!$E:$O,BD$10,0))+0</f>
        <v>136.72</v>
      </c>
      <c r="BE301" s="207">
        <f>(VLOOKUP(Horizontal!$C301&amp;Horizontal!$B301&amp;Horizontal!BE$11,Vertical!$E:$O,BE$10,0))+0</f>
        <v>142.81</v>
      </c>
      <c r="BF301" s="207">
        <f>(VLOOKUP(Horizontal!$C301&amp;Horizontal!$B301&amp;Horizontal!BF$11,Vertical!$E:$O,BF$10,0))+0</f>
        <v>140.04</v>
      </c>
      <c r="BG301" s="207">
        <f>(VLOOKUP(Horizontal!$C301&amp;Horizontal!$B301&amp;Horizontal!BG$11,Vertical!$E:$O,BG$10,0))+0</f>
        <v>187.17</v>
      </c>
      <c r="BH301" s="207">
        <f>(VLOOKUP(Horizontal!$C301&amp;Horizontal!$B301&amp;Horizontal!BH$11,Vertical!$E:$O,BH$10,0))+0</f>
        <v>191.16</v>
      </c>
      <c r="BI301" s="207">
        <f>(VLOOKUP(Horizontal!$C301&amp;Horizontal!$B301&amp;Horizontal!BI$11,Vertical!$E:$O,BI$10,0))+0</f>
        <v>185.57</v>
      </c>
      <c r="BJ301" s="209">
        <f>(VLOOKUP(Horizontal!$C301&amp;Horizontal!$B301&amp;Horizontal!BJ$11,Vertical!$E:$O,BJ$10,0))+0</f>
        <v>181.42</v>
      </c>
      <c r="BK301" s="210">
        <f>(VLOOKUP(Horizontal!$C301&amp;Horizontal!$B301&amp;Horizontal!BK$11,Vertical!$E:$O,BK$10,0))+0</f>
        <v>54</v>
      </c>
      <c r="BL301" s="207">
        <f>(VLOOKUP(Horizontal!$C301&amp;Horizontal!$B301&amp;Horizontal!BL$11,Vertical!$E:$O,BL$10,0))+0</f>
        <v>48</v>
      </c>
      <c r="BM301" s="207">
        <f>(VLOOKUP(Horizontal!$C301&amp;Horizontal!$B301&amp;Horizontal!BM$11,Vertical!$E:$O,BM$10,0))+0</f>
        <v>45</v>
      </c>
      <c r="BN301" s="207">
        <f>(VLOOKUP(Horizontal!$C301&amp;Horizontal!$B301&amp;Horizontal!BN$11,Vertical!$E:$O,BN$10,0))+0</f>
        <v>43</v>
      </c>
      <c r="BO301" s="207">
        <f>(VLOOKUP(Horizontal!$C301&amp;Horizontal!$B301&amp;Horizontal!BO$11,Vertical!$E:$O,BO$10,0))+0</f>
        <v>39</v>
      </c>
      <c r="BP301" s="207">
        <f>(VLOOKUP(Horizontal!$C301&amp;Horizontal!$B301&amp;Horizontal!BP$11,Vertical!$E:$O,BP$10,0))+0</f>
        <v>39</v>
      </c>
      <c r="BQ301" s="207">
        <f>(VLOOKUP(Horizontal!$C301&amp;Horizontal!$B301&amp;Horizontal!BQ$11,Vertical!$E:$O,BQ$10,0))+0</f>
        <v>30</v>
      </c>
      <c r="BR301" s="207">
        <f>(VLOOKUP(Horizontal!$C301&amp;Horizontal!$B301&amp;Horizontal!BR$11,Vertical!$E:$O,BR$10,0))+0</f>
        <v>23</v>
      </c>
      <c r="BS301" s="209">
        <f>(VLOOKUP(Horizontal!$C301&amp;Horizontal!$B301&amp;Horizontal!BS$11,Vertical!$E:$O,BS$10,0))+0</f>
        <v>21</v>
      </c>
      <c r="BT301" s="210">
        <f>(VLOOKUP(Horizontal!$C301&amp;Horizontal!$B301&amp;Horizontal!BT$11,Vertical!$E:$O,BT$10,0))+0</f>
        <v>40.590000000000003</v>
      </c>
      <c r="BU301" s="207">
        <f>(VLOOKUP(Horizontal!$C301&amp;Horizontal!$B301&amp;Horizontal!BU$11,Vertical!$E:$O,BU$10,0))+0</f>
        <v>60.47</v>
      </c>
      <c r="BV301" s="207">
        <f>(VLOOKUP(Horizontal!$C301&amp;Horizontal!$B301&amp;Horizontal!BV$11,Vertical!$E:$O,BV$10,0))+0</f>
        <v>59.46</v>
      </c>
      <c r="BW301" s="207">
        <f>(VLOOKUP(Horizontal!$C301&amp;Horizontal!$B301&amp;Horizontal!BW$11,Vertical!$E:$O,BW$10,0))+0</f>
        <v>59.46</v>
      </c>
      <c r="BX301" s="207">
        <f>(VLOOKUP(Horizontal!$C301&amp;Horizontal!$B301&amp;Horizontal!BX$11,Vertical!$E:$O,BX$10,0))+0</f>
        <v>71.05</v>
      </c>
      <c r="BY301" s="207">
        <f>(VLOOKUP(Horizontal!$C301&amp;Horizontal!$B301&amp;Horizontal!BY$11,Vertical!$E:$O,BY$10,0))+0</f>
        <v>58.17</v>
      </c>
      <c r="BZ301" s="207">
        <f>(VLOOKUP(Horizontal!$C301&amp;Horizontal!$B301&amp;Horizontal!BZ$11,Vertical!$E:$O,BZ$10,0))+0</f>
        <v>22.86</v>
      </c>
      <c r="CA301" s="207">
        <f>(VLOOKUP(Horizontal!$C301&amp;Horizontal!$B301&amp;Horizontal!CA$11,Vertical!$E:$O,CA$10,0))+0</f>
        <v>22.86</v>
      </c>
      <c r="CB301" s="209">
        <f>(VLOOKUP(Horizontal!$C301&amp;Horizontal!$B301&amp;Horizontal!CB$11,Vertical!$E:$O,CB$10,0))+0</f>
        <v>30.67</v>
      </c>
      <c r="CC301" s="210">
        <f>(VLOOKUP(Horizontal!$C301&amp;Horizontal!$B301&amp;Horizontal!CC$11,Vertical!$E:$O,CC$10,0))+0</f>
        <v>16.13</v>
      </c>
      <c r="CD301" s="207">
        <f>(VLOOKUP(Horizontal!$C301&amp;Horizontal!$B301&amp;Horizontal!CD$11,Vertical!$E:$O,CD$10,0))+0</f>
        <v>10.73</v>
      </c>
      <c r="CE301" s="207">
        <f>(VLOOKUP(Horizontal!$C301&amp;Horizontal!$B301&amp;Horizontal!CE$11,Vertical!$E:$O,CE$10,0))+0</f>
        <v>16.22</v>
      </c>
      <c r="CF301" s="207">
        <f>(VLOOKUP(Horizontal!$C301&amp;Horizontal!$B301&amp;Horizontal!CF$11,Vertical!$E:$O,CF$10,0))+0</f>
        <v>16.22</v>
      </c>
      <c r="CG301" s="207">
        <f>(VLOOKUP(Horizontal!$C301&amp;Horizontal!$B301&amp;Horizontal!CG$11,Vertical!$E:$O,CG$10,0))+0</f>
        <v>10.53</v>
      </c>
      <c r="CH301" s="207">
        <f>(VLOOKUP(Horizontal!$C301&amp;Horizontal!$B301&amp;Horizontal!CH$11,Vertical!$E:$O,CH$10,0))+0</f>
        <v>22.16</v>
      </c>
      <c r="CI301" s="207">
        <f>(VLOOKUP(Horizontal!$C301&amp;Horizontal!$B301&amp;Horizontal!CI$11,Vertical!$E:$O,CI$10,0))+0</f>
        <v>40</v>
      </c>
      <c r="CJ301" s="207">
        <f>(VLOOKUP(Horizontal!$C301&amp;Horizontal!$B301&amp;Horizontal!CJ$11,Vertical!$E:$O,CJ$10,0))+0</f>
        <v>37.14</v>
      </c>
      <c r="CK301" s="209">
        <f>(VLOOKUP(Horizontal!$C301&amp;Horizontal!$B301&amp;Horizontal!CK$11,Vertical!$E:$O,CK$10,0))+0</f>
        <v>42.67</v>
      </c>
      <c r="CL301" s="210">
        <f>(VLOOKUP(Horizontal!$C301&amp;Horizontal!$B301&amp;Horizontal!CL$11,Vertical!$E:$O,CL$10,0))+0</f>
        <v>43.28</v>
      </c>
      <c r="CM301" s="207">
        <f>(VLOOKUP(Horizontal!$C301&amp;Horizontal!$B301&amp;Horizontal!CM$11,Vertical!$E:$O,CM$10,0))+0</f>
        <v>28.8</v>
      </c>
      <c r="CN301" s="207">
        <f>(VLOOKUP(Horizontal!$C301&amp;Horizontal!$B301&amp;Horizontal!CN$11,Vertical!$E:$O,CN$10,0))+0</f>
        <v>24.32</v>
      </c>
      <c r="CO301" s="207">
        <f>(VLOOKUP(Horizontal!$C301&amp;Horizontal!$B301&amp;Horizontal!CO$11,Vertical!$E:$O,CO$10,0))+0</f>
        <v>24.32</v>
      </c>
      <c r="CP301" s="207">
        <f>(VLOOKUP(Horizontal!$C301&amp;Horizontal!$B301&amp;Horizontal!CP$11,Vertical!$E:$O,CP$10,0))+0</f>
        <v>18.420000000000002</v>
      </c>
      <c r="CQ301" s="207">
        <f>(VLOOKUP(Horizontal!$C301&amp;Horizontal!$B301&amp;Horizontal!CQ$11,Vertical!$E:$O,CQ$10,0))+0</f>
        <v>19.670000000000002</v>
      </c>
      <c r="CR301" s="207">
        <f>(VLOOKUP(Horizontal!$C301&amp;Horizontal!$B301&amp;Horizontal!CR$11,Vertical!$E:$O,CR$10,0))+0</f>
        <v>37.14</v>
      </c>
      <c r="CS301" s="207">
        <f>(VLOOKUP(Horizontal!$C301&amp;Horizontal!$B301&amp;Horizontal!CS$11,Vertical!$E:$O,CS$10,0))+0</f>
        <v>40</v>
      </c>
      <c r="CT301" s="207">
        <f>(VLOOKUP(Horizontal!$C301&amp;Horizontal!$B301&amp;Horizontal!CT$11,Vertical!$E:$O,CT$10,0))+0</f>
        <v>26.67</v>
      </c>
      <c r="CU301" s="150"/>
      <c r="CV301" s="211">
        <f t="shared" ref="CV301" si="429">(BB301-H301)+0</f>
        <v>36.78</v>
      </c>
      <c r="CW301" s="190">
        <f t="shared" ref="CW301" si="430">(BC301-I301)+0</f>
        <v>36.360000000000014</v>
      </c>
      <c r="CX301" s="190">
        <f t="shared" ref="CX301" si="431">(BD301-J301)+0</f>
        <v>36.349999999999994</v>
      </c>
      <c r="CY301" s="190">
        <f t="shared" ref="CY301" si="432">(BE301-K301)+0</f>
        <v>36.14</v>
      </c>
      <c r="CZ301" s="190">
        <f t="shared" ref="CZ301" si="433">(BF301-L301)+0</f>
        <v>36.859999999999985</v>
      </c>
      <c r="DA301" s="190">
        <f t="shared" ref="DA301" si="434">(BG301-M301)+0</f>
        <v>40.20999999999998</v>
      </c>
      <c r="DB301" s="190">
        <f t="shared" ref="DB301" si="435">(BH301-N301)+0</f>
        <v>37.299999999999983</v>
      </c>
      <c r="DC301" s="190">
        <f t="shared" ref="DC301" si="436">(BI301-O301)+0</f>
        <v>34.739999999999981</v>
      </c>
      <c r="DD301" s="212">
        <f t="shared" ref="DD301" si="437">(BJ301-P301)+0</f>
        <v>34.03</v>
      </c>
      <c r="DE301" s="9">
        <v>170</v>
      </c>
      <c r="DF301" s="212">
        <f t="shared" ref="DF301" si="438">($H$7-H301)+0</f>
        <v>120.49721040189134</v>
      </c>
      <c r="DG301" s="264">
        <v>88</v>
      </c>
      <c r="DH301" s="265">
        <v>85</v>
      </c>
      <c r="DI301" s="265">
        <v>72</v>
      </c>
      <c r="DJ301" s="266">
        <v>119</v>
      </c>
      <c r="DK301" s="190">
        <v>81.88</v>
      </c>
      <c r="DL301" s="190">
        <v>81.88</v>
      </c>
      <c r="DM301" s="190">
        <v>81.88</v>
      </c>
      <c r="DN301" s="212">
        <v>81.88</v>
      </c>
      <c r="DO301" s="190">
        <v>83.69</v>
      </c>
      <c r="DP301" s="190">
        <v>83.69</v>
      </c>
      <c r="DQ301" s="190">
        <v>83.69</v>
      </c>
      <c r="DR301" s="212">
        <v>83.69</v>
      </c>
      <c r="DS301" s="150"/>
      <c r="DT301" s="190">
        <v>113</v>
      </c>
      <c r="DU301" s="190">
        <v>90</v>
      </c>
      <c r="DV301" s="190">
        <v>87</v>
      </c>
      <c r="DW301" s="190">
        <v>101</v>
      </c>
      <c r="DX301" s="190"/>
      <c r="DY301" s="190"/>
      <c r="DZ301" s="190"/>
      <c r="EA301" s="190"/>
      <c r="EB301" s="190"/>
      <c r="EC301" s="190"/>
      <c r="ED301" s="190">
        <v>105</v>
      </c>
      <c r="EE301" s="190">
        <v>145</v>
      </c>
      <c r="EF301" s="190">
        <v>154</v>
      </c>
      <c r="EG301" s="190">
        <v>152</v>
      </c>
      <c r="EH301" s="212">
        <v>148</v>
      </c>
      <c r="EI301" s="213"/>
      <c r="EJ301" s="211">
        <v>39</v>
      </c>
      <c r="EK301" s="190">
        <v>36</v>
      </c>
      <c r="EL301" s="190">
        <v>36</v>
      </c>
      <c r="EM301" s="190">
        <v>37</v>
      </c>
      <c r="EN301" s="190"/>
      <c r="EO301" s="190"/>
      <c r="EP301" s="190"/>
      <c r="EQ301" s="190"/>
      <c r="ER301" s="190"/>
      <c r="ES301" s="190"/>
      <c r="ET301" s="190">
        <v>37</v>
      </c>
      <c r="EU301" s="190">
        <v>45</v>
      </c>
      <c r="EV301" s="190">
        <v>38</v>
      </c>
      <c r="EW301" s="190">
        <v>35</v>
      </c>
      <c r="EX301" s="212">
        <v>32</v>
      </c>
      <c r="EY301" s="211"/>
      <c r="EZ301" s="75">
        <f t="shared" ref="EZ301" si="439">(G301/(DT301-G301))+0</f>
        <v>-1.4305652477320307E-2</v>
      </c>
      <c r="FA301" s="89">
        <f t="shared" si="415"/>
        <v>-0.1</v>
      </c>
      <c r="FB301" s="212"/>
      <c r="FC301" s="213"/>
      <c r="FD301" s="213"/>
      <c r="FE301" s="213"/>
      <c r="FF301" s="213"/>
      <c r="FG301" s="213"/>
      <c r="FH301" s="213"/>
      <c r="FI301" s="213"/>
      <c r="FJ301" s="213"/>
      <c r="FK301" s="213"/>
      <c r="FL301" s="213"/>
      <c r="FM301" s="213"/>
      <c r="FN301" s="213"/>
      <c r="FO301" s="213"/>
      <c r="FP301" s="213"/>
      <c r="FQ301" s="213"/>
      <c r="FR301" s="213"/>
      <c r="FS301" s="211">
        <v>115</v>
      </c>
      <c r="FT301" s="190">
        <v>115</v>
      </c>
      <c r="FU301" s="190">
        <v>115</v>
      </c>
      <c r="FV301" s="190">
        <v>115</v>
      </c>
      <c r="FW301" s="190"/>
      <c r="FX301" s="190"/>
      <c r="FY301" s="190"/>
      <c r="FZ301" s="190"/>
      <c r="GA301" s="190"/>
      <c r="GB301" s="190"/>
      <c r="GC301" s="190">
        <v>120</v>
      </c>
      <c r="GD301" s="190">
        <v>120</v>
      </c>
      <c r="GE301" s="190">
        <v>115</v>
      </c>
      <c r="GF301" s="190">
        <v>114</v>
      </c>
      <c r="GG301" s="212">
        <v>110</v>
      </c>
    </row>
    <row r="302" spans="2:189">
      <c r="B302" s="33">
        <v>44026</v>
      </c>
      <c r="C302" s="30" t="s">
        <v>37</v>
      </c>
      <c r="D302" s="30">
        <v>2020</v>
      </c>
      <c r="E302" s="30" t="str">
        <f t="shared" ref="E302" si="440">D302&amp;C302</f>
        <v>2020S29</v>
      </c>
      <c r="F302" s="30" t="str">
        <f t="shared" si="317"/>
        <v>72020</v>
      </c>
      <c r="G302" s="208" t="str">
        <f>VLOOKUP(Horizontal!$C302&amp;Horizontal!$B302&amp;Horizontal!G$11,Vertical!$E:$O,G$10,0)</f>
        <v>-1,49</v>
      </c>
      <c r="H302" s="207">
        <f>(VLOOKUP(Horizontal!$C302&amp;Horizontal!$B302&amp;Horizontal!H$11,Vertical!$E:$O,H$10,0))+0</f>
        <v>88.05</v>
      </c>
      <c r="I302" s="207">
        <f>(VLOOKUP(Horizontal!$C302&amp;Horizontal!$B302&amp;Horizontal!I$11,Vertical!$E:$O,I$10,0))+0</f>
        <v>87.76</v>
      </c>
      <c r="J302" s="207">
        <f>(VLOOKUP(Horizontal!$C302&amp;Horizontal!$B302&amp;Horizontal!J$11,Vertical!$E:$O,J$10,0))+0</f>
        <v>103.48</v>
      </c>
      <c r="K302" s="207">
        <f>(VLOOKUP(Horizontal!$C302&amp;Horizontal!$B302&amp;Horizontal!K$11,Vertical!$E:$O,K$10,0))+0</f>
        <v>109.26</v>
      </c>
      <c r="L302" s="207">
        <f>(VLOOKUP(Horizontal!$C302&amp;Horizontal!$B302&amp;Horizontal!L$11,Vertical!$E:$O,L$10,0))+0</f>
        <v>103.94</v>
      </c>
      <c r="M302" s="207">
        <f>(VLOOKUP(Horizontal!$C302&amp;Horizontal!$B302&amp;Horizontal!M$11,Vertical!$E:$O,M$10,0))+0</f>
        <v>147.11000000000001</v>
      </c>
      <c r="N302" s="207">
        <f>(VLOOKUP(Horizontal!$C302&amp;Horizontal!$B302&amp;Horizontal!N$11,Vertical!$E:$O,N$10,0))+0</f>
        <v>153.97</v>
      </c>
      <c r="O302" s="207">
        <f>(VLOOKUP(Horizontal!$C302&amp;Horizontal!$B302&amp;Horizontal!O$11,Vertical!$E:$O,O$10,0))+0</f>
        <v>150.83000000000001</v>
      </c>
      <c r="P302" s="209">
        <f>(VLOOKUP(Horizontal!$C302&amp;Horizontal!$B302&amp;Horizontal!P$11,Vertical!$E:$O,P$10,0))+0</f>
        <v>147.47</v>
      </c>
      <c r="Q302" s="210">
        <f>(VLOOKUP(Horizontal!$C302&amp;Horizontal!$B302&amp;Horizontal!Q$11,Vertical!$E:$O,Q$10,0))+0</f>
        <v>52</v>
      </c>
      <c r="R302" s="207">
        <f>(VLOOKUP(Horizontal!$C302&amp;Horizontal!$B302&amp;Horizontal!R$11,Vertical!$E:$O,R$10,0))+0</f>
        <v>55</v>
      </c>
      <c r="S302" s="207">
        <f>(VLOOKUP(Horizontal!$C302&amp;Horizontal!$B302&amp;Horizontal!S$11,Vertical!$E:$O,S$10,0))+0</f>
        <v>55</v>
      </c>
      <c r="T302" s="207">
        <f>(VLOOKUP(Horizontal!$C302&amp;Horizontal!$B302&amp;Horizontal!T$11,Vertical!$E:$O,T$10,0))+0</f>
        <v>46</v>
      </c>
      <c r="U302" s="207">
        <f>(VLOOKUP(Horizontal!$C302&amp;Horizontal!$B302&amp;Horizontal!U$11,Vertical!$E:$O,U$10,0))+0</f>
        <v>42</v>
      </c>
      <c r="V302" s="207">
        <f>(VLOOKUP(Horizontal!$C302&amp;Horizontal!$B302&amp;Horizontal!V$11,Vertical!$E:$O,V$10,0))+0</f>
        <v>45</v>
      </c>
      <c r="W302" s="207">
        <f>(VLOOKUP(Horizontal!$C302&amp;Horizontal!$B302&amp;Horizontal!W$11,Vertical!$E:$O,W$10,0))+0</f>
        <v>36</v>
      </c>
      <c r="X302" s="207">
        <f>(VLOOKUP(Horizontal!$C302&amp;Horizontal!$B302&amp;Horizontal!X$11,Vertical!$E:$O,X$10,0))+0</f>
        <v>30</v>
      </c>
      <c r="Y302" s="209">
        <f>(VLOOKUP(Horizontal!$C302&amp;Horizontal!$B302&amp;Horizontal!Y$11,Vertical!$E:$O,Y$10,0))+0</f>
        <v>25</v>
      </c>
      <c r="Z302" s="210">
        <f>(VLOOKUP(Horizontal!$C302&amp;Horizontal!$B302&amp;Horizontal!Z$11,Vertical!$E:$O,Z$10,0))+0</f>
        <v>37.21</v>
      </c>
      <c r="AA302" s="207">
        <f>(VLOOKUP(Horizontal!$C302&amp;Horizontal!$B302&amp;Horizontal!AA$11,Vertical!$E:$O,AA$10,0))+0</f>
        <v>19.510000000000002</v>
      </c>
      <c r="AB302" s="207">
        <f>(VLOOKUP(Horizontal!$C302&amp;Horizontal!$B302&amp;Horizontal!AB$11,Vertical!$E:$O,AB$10,0))+0</f>
        <v>20.93</v>
      </c>
      <c r="AC302" s="207">
        <f>(VLOOKUP(Horizontal!$C302&amp;Horizontal!$B302&amp;Horizontal!AC$11,Vertical!$E:$O,AC$10,0))+0</f>
        <v>11.36</v>
      </c>
      <c r="AD302" s="207">
        <f>(VLOOKUP(Horizontal!$C302&amp;Horizontal!$B302&amp;Horizontal!AD$11,Vertical!$E:$O,AD$10,0))+0</f>
        <v>30.95</v>
      </c>
      <c r="AE302" s="207">
        <f>(VLOOKUP(Horizontal!$C302&amp;Horizontal!$B302&amp;Horizontal!AE$11,Vertical!$E:$O,AE$10,0))+0</f>
        <v>34.090000000000003</v>
      </c>
      <c r="AF302" s="207">
        <f>(VLOOKUP(Horizontal!$C302&amp;Horizontal!$B302&amp;Horizontal!AF$11,Vertical!$E:$O,AF$10,0))+0</f>
        <v>23.26</v>
      </c>
      <c r="AG302" s="207">
        <f>(VLOOKUP(Horizontal!$C302&amp;Horizontal!$B302&amp;Horizontal!AG$11,Vertical!$E:$O,AG$10,0))+0</f>
        <v>20.93</v>
      </c>
      <c r="AH302" s="209">
        <f>(VLOOKUP(Horizontal!$C302&amp;Horizontal!$B302&amp;Horizontal!AH$11,Vertical!$E:$O,AH$10,0))+0</f>
        <v>18.18</v>
      </c>
      <c r="AI302" s="210">
        <f>(VLOOKUP(Horizontal!$C302&amp;Horizontal!$B302&amp;Horizontal!AI$11,Vertical!$E:$O,AI$10,0))+0</f>
        <v>32.56</v>
      </c>
      <c r="AJ302" s="207">
        <f>(VLOOKUP(Horizontal!$C302&amp;Horizontal!$B302&amp;Horizontal!AJ$11,Vertical!$E:$O,AJ$10,0))+0</f>
        <v>7.32</v>
      </c>
      <c r="AK302" s="207">
        <f>(VLOOKUP(Horizontal!$C302&amp;Horizontal!$B302&amp;Horizontal!AK$11,Vertical!$E:$O,AK$10,0))+0</f>
        <v>6.98</v>
      </c>
      <c r="AL302" s="207">
        <f>(VLOOKUP(Horizontal!$C302&amp;Horizontal!$B302&amp;Horizontal!AL$11,Vertical!$E:$O,AL$10,0))+0</f>
        <v>9.09</v>
      </c>
      <c r="AM302" s="207">
        <f>(VLOOKUP(Horizontal!$C302&amp;Horizontal!$B302&amp;Horizontal!AM$11,Vertical!$E:$O,AM$10,0))+0</f>
        <v>14.29</v>
      </c>
      <c r="AN302" s="207">
        <f>(VLOOKUP(Horizontal!$C302&amp;Horizontal!$B302&amp;Horizontal!AN$11,Vertical!$E:$O,AN$10,0))+0</f>
        <v>27.27</v>
      </c>
      <c r="AO302" s="207">
        <f>(VLOOKUP(Horizontal!$C302&amp;Horizontal!$B302&amp;Horizontal!AO$11,Vertical!$E:$O,AO$10,0))+0</f>
        <v>48.84</v>
      </c>
      <c r="AP302" s="207">
        <f>(VLOOKUP(Horizontal!$C302&amp;Horizontal!$B302&amp;Horizontal!AP$11,Vertical!$E:$O,AP$10,0))+0</f>
        <v>55.81</v>
      </c>
      <c r="AQ302" s="209">
        <f>(VLOOKUP(Horizontal!$C302&amp;Horizontal!$B302&amp;Horizontal!AQ$11,Vertical!$E:$O,AQ$10,0))+0</f>
        <v>56.82</v>
      </c>
      <c r="AR302" s="210">
        <f>(VLOOKUP(Horizontal!$C302&amp;Horizontal!$B302&amp;Horizontal!AR$11,Vertical!$E:$O,AR$10,0))+0</f>
        <v>30.23</v>
      </c>
      <c r="AS302" s="207">
        <f>(VLOOKUP(Horizontal!$C302&amp;Horizontal!$B302&amp;Horizontal!AS$11,Vertical!$E:$O,AS$10,0))+0</f>
        <v>73.17</v>
      </c>
      <c r="AT302" s="207">
        <f>(VLOOKUP(Horizontal!$C302&amp;Horizontal!$B302&amp;Horizontal!AT$11,Vertical!$E:$O,AT$10,0))+0</f>
        <v>72.09</v>
      </c>
      <c r="AU302" s="207">
        <f>(VLOOKUP(Horizontal!$C302&amp;Horizontal!$B302&amp;Horizontal!AU$11,Vertical!$E:$O,AU$10,0))+0</f>
        <v>79.55</v>
      </c>
      <c r="AV302" s="207">
        <f>(VLOOKUP(Horizontal!$C302&amp;Horizontal!$B302&amp;Horizontal!AV$11,Vertical!$E:$O,AV$10,0))+0</f>
        <v>54.76</v>
      </c>
      <c r="AW302" s="207">
        <f>(VLOOKUP(Horizontal!$C302&amp;Horizontal!$B302&amp;Horizontal!AW$11,Vertical!$E:$O,AW$10,0))+0</f>
        <v>38.64</v>
      </c>
      <c r="AX302" s="207">
        <f>(VLOOKUP(Horizontal!$C302&amp;Horizontal!$B302&amp;Horizontal!AX$11,Vertical!$E:$O,AX$10,0))+0</f>
        <v>27.91</v>
      </c>
      <c r="AY302" s="207">
        <f>(VLOOKUP(Horizontal!$C302&amp;Horizontal!$B302&amp;Horizontal!AY$11,Vertical!$E:$O,AY$10,0))+0</f>
        <v>23.26</v>
      </c>
      <c r="AZ302" s="209">
        <f>(VLOOKUP(Horizontal!$C302&amp;Horizontal!$B302&amp;Horizontal!AZ$11,Vertical!$E:$O,AZ$10,0))+0</f>
        <v>25</v>
      </c>
      <c r="BA302" s="208">
        <f>(VLOOKUP(Horizontal!$C302&amp;Horizontal!$B302&amp;Horizontal!BA$11,Vertical!$E:$O,BA$10,0))+0</f>
        <v>36.700000000000003</v>
      </c>
      <c r="BB302" s="210">
        <f>(VLOOKUP(Horizontal!$C302&amp;Horizontal!$B302&amp;Horizontal!BB$11,Vertical!$E:$O,BB$10,0))+0</f>
        <v>124.56</v>
      </c>
      <c r="BC302" s="207">
        <f>(VLOOKUP(Horizontal!$C302&amp;Horizontal!$B302&amp;Horizontal!BC$11,Vertical!$E:$O,BC$10,0))+0</f>
        <v>123.97</v>
      </c>
      <c r="BD302" s="207">
        <f>(VLOOKUP(Horizontal!$C302&amp;Horizontal!$B302&amp;Horizontal!BD$11,Vertical!$E:$O,BD$10,0))+0</f>
        <v>140.08000000000001</v>
      </c>
      <c r="BE302" s="207">
        <f>(VLOOKUP(Horizontal!$C302&amp;Horizontal!$B302&amp;Horizontal!BE$11,Vertical!$E:$O,BE$10,0))+0</f>
        <v>145.19999999999999</v>
      </c>
      <c r="BF302" s="207">
        <f>(VLOOKUP(Horizontal!$C302&amp;Horizontal!$B302&amp;Horizontal!BF$11,Vertical!$E:$O,BF$10,0))+0</f>
        <v>140.22</v>
      </c>
      <c r="BG302" s="207">
        <f>(VLOOKUP(Horizontal!$C302&amp;Horizontal!$B302&amp;Horizontal!BG$11,Vertical!$E:$O,BG$10,0))+0</f>
        <v>187.82</v>
      </c>
      <c r="BH302" s="207">
        <f>(VLOOKUP(Horizontal!$C302&amp;Horizontal!$B302&amp;Horizontal!BH$11,Vertical!$E:$O,BH$10,0))+0</f>
        <v>191.62</v>
      </c>
      <c r="BI302" s="207">
        <f>(VLOOKUP(Horizontal!$C302&amp;Horizontal!$B302&amp;Horizontal!BI$11,Vertical!$E:$O,BI$10,0))+0</f>
        <v>186.01</v>
      </c>
      <c r="BJ302" s="209">
        <f>(VLOOKUP(Horizontal!$C302&amp;Horizontal!$B302&amp;Horizontal!BJ$11,Vertical!$E:$O,BJ$10,0))+0</f>
        <v>182</v>
      </c>
      <c r="BK302" s="210">
        <f>(VLOOKUP(Horizontal!$C302&amp;Horizontal!$B302&amp;Horizontal!BK$11,Vertical!$E:$O,BK$10,0))+0</f>
        <v>49</v>
      </c>
      <c r="BL302" s="207">
        <f>(VLOOKUP(Horizontal!$C302&amp;Horizontal!$B302&amp;Horizontal!BL$11,Vertical!$E:$O,BL$10,0))+0</f>
        <v>45</v>
      </c>
      <c r="BM302" s="207">
        <f>(VLOOKUP(Horizontal!$C302&amp;Horizontal!$B302&amp;Horizontal!BM$11,Vertical!$E:$O,BM$10,0))+0</f>
        <v>42</v>
      </c>
      <c r="BN302" s="207">
        <f>(VLOOKUP(Horizontal!$C302&amp;Horizontal!$B302&amp;Horizontal!BN$11,Vertical!$E:$O,BN$10,0))+0</f>
        <v>41</v>
      </c>
      <c r="BO302" s="207">
        <f>(VLOOKUP(Horizontal!$C302&amp;Horizontal!$B302&amp;Horizontal!BO$11,Vertical!$E:$O,BO$10,0))+0</f>
        <v>40</v>
      </c>
      <c r="BP302" s="207">
        <f>(VLOOKUP(Horizontal!$C302&amp;Horizontal!$B302&amp;Horizontal!BP$11,Vertical!$E:$O,BP$10,0))+0</f>
        <v>41</v>
      </c>
      <c r="BQ302" s="207">
        <f>(VLOOKUP(Horizontal!$C302&amp;Horizontal!$B302&amp;Horizontal!BQ$11,Vertical!$E:$O,BQ$10,0))+0</f>
        <v>35</v>
      </c>
      <c r="BR302" s="207">
        <f>(VLOOKUP(Horizontal!$C302&amp;Horizontal!$B302&amp;Horizontal!BR$11,Vertical!$E:$O,BR$10,0))+0</f>
        <v>30</v>
      </c>
      <c r="BS302" s="209">
        <f>(VLOOKUP(Horizontal!$C302&amp;Horizontal!$B302&amp;Horizontal!BS$11,Vertical!$E:$O,BS$10,0))+0</f>
        <v>27</v>
      </c>
      <c r="BT302" s="210">
        <f>(VLOOKUP(Horizontal!$C302&amp;Horizontal!$B302&amp;Horizontal!BT$11,Vertical!$E:$O,BT$10,0))+0</f>
        <v>27.78</v>
      </c>
      <c r="BU302" s="207">
        <f>(VLOOKUP(Horizontal!$C302&amp;Horizontal!$B302&amp;Horizontal!BU$11,Vertical!$E:$O,BU$10,0))+0</f>
        <v>25</v>
      </c>
      <c r="BV302" s="207">
        <f>(VLOOKUP(Horizontal!$C302&amp;Horizontal!$B302&amp;Horizontal!BV$11,Vertical!$E:$O,BV$10,0))+0</f>
        <v>16.22</v>
      </c>
      <c r="BW302" s="207">
        <f>(VLOOKUP(Horizontal!$C302&amp;Horizontal!$B302&amp;Horizontal!BW$11,Vertical!$E:$O,BW$10,0))+0</f>
        <v>14.71</v>
      </c>
      <c r="BX302" s="207">
        <f>(VLOOKUP(Horizontal!$C302&amp;Horizontal!$B302&amp;Horizontal!BX$11,Vertical!$E:$O,BX$10,0))+0</f>
        <v>39.47</v>
      </c>
      <c r="BY302" s="207">
        <f>(VLOOKUP(Horizontal!$C302&amp;Horizontal!$B302&amp;Horizontal!BY$11,Vertical!$E:$O,BY$10,0))+0</f>
        <v>25</v>
      </c>
      <c r="BZ302" s="207">
        <f>(VLOOKUP(Horizontal!$C302&amp;Horizontal!$B302&amp;Horizontal!BZ$11,Vertical!$E:$O,BZ$10,0))+0</f>
        <v>28.95</v>
      </c>
      <c r="CA302" s="207">
        <f>(VLOOKUP(Horizontal!$C302&amp;Horizontal!$B302&amp;Horizontal!CA$11,Vertical!$E:$O,CA$10,0))+0</f>
        <v>22.22</v>
      </c>
      <c r="CB302" s="209">
        <f>(VLOOKUP(Horizontal!$C302&amp;Horizontal!$B302&amp;Horizontal!CB$11,Vertical!$E:$O,CB$10,0))+0</f>
        <v>29.73</v>
      </c>
      <c r="CC302" s="210">
        <f>(VLOOKUP(Horizontal!$C302&amp;Horizontal!$B302&amp;Horizontal!CC$11,Vertical!$E:$O,CC$10,0))+0</f>
        <v>33.33</v>
      </c>
      <c r="CD302" s="207">
        <f>(VLOOKUP(Horizontal!$C302&amp;Horizontal!$B302&amp;Horizontal!CD$11,Vertical!$E:$O,CD$10,0))+0</f>
        <v>13.89</v>
      </c>
      <c r="CE302" s="207">
        <f>(VLOOKUP(Horizontal!$C302&amp;Horizontal!$B302&amp;Horizontal!CE$11,Vertical!$E:$O,CE$10,0))+0</f>
        <v>16.22</v>
      </c>
      <c r="CF302" s="207">
        <f>(VLOOKUP(Horizontal!$C302&amp;Horizontal!$B302&amp;Horizontal!CF$11,Vertical!$E:$O,CF$10,0))+0</f>
        <v>20.59</v>
      </c>
      <c r="CG302" s="207">
        <f>(VLOOKUP(Horizontal!$C302&amp;Horizontal!$B302&amp;Horizontal!CG$11,Vertical!$E:$O,CG$10,0))+0</f>
        <v>7.89</v>
      </c>
      <c r="CH302" s="207">
        <f>(VLOOKUP(Horizontal!$C302&amp;Horizontal!$B302&amp;Horizontal!CH$11,Vertical!$E:$O,CH$10,0))+0</f>
        <v>33.33</v>
      </c>
      <c r="CI302" s="207">
        <f>(VLOOKUP(Horizontal!$C302&amp;Horizontal!$B302&amp;Horizontal!CI$11,Vertical!$E:$O,CI$10,0))+0</f>
        <v>28.95</v>
      </c>
      <c r="CJ302" s="207">
        <f>(VLOOKUP(Horizontal!$C302&amp;Horizontal!$B302&amp;Horizontal!CJ$11,Vertical!$E:$O,CJ$10,0))+0</f>
        <v>44.44</v>
      </c>
      <c r="CK302" s="209">
        <f>(VLOOKUP(Horizontal!$C302&amp;Horizontal!$B302&amp;Horizontal!CK$11,Vertical!$E:$O,CK$10,0))+0</f>
        <v>35.14</v>
      </c>
      <c r="CL302" s="210">
        <f>(VLOOKUP(Horizontal!$C302&amp;Horizontal!$B302&amp;Horizontal!CL$11,Vertical!$E:$O,CL$10,0))+0</f>
        <v>38.89</v>
      </c>
      <c r="CM302" s="207">
        <f>(VLOOKUP(Horizontal!$C302&amp;Horizontal!$B302&amp;Horizontal!CM$11,Vertical!$E:$O,CM$10,0))+0</f>
        <v>61.11</v>
      </c>
      <c r="CN302" s="207">
        <f>(VLOOKUP(Horizontal!$C302&amp;Horizontal!$B302&amp;Horizontal!CN$11,Vertical!$E:$O,CN$10,0))+0</f>
        <v>67.569999999999993</v>
      </c>
      <c r="CO302" s="207">
        <f>(VLOOKUP(Horizontal!$C302&amp;Horizontal!$B302&amp;Horizontal!CO$11,Vertical!$E:$O,CO$10,0))+0</f>
        <v>64.709999999999994</v>
      </c>
      <c r="CP302" s="207">
        <f>(VLOOKUP(Horizontal!$C302&amp;Horizontal!$B302&amp;Horizontal!CP$11,Vertical!$E:$O,CP$10,0))+0</f>
        <v>52.63</v>
      </c>
      <c r="CQ302" s="207">
        <f>(VLOOKUP(Horizontal!$C302&amp;Horizontal!$B302&amp;Horizontal!CQ$11,Vertical!$E:$O,CQ$10,0))+0</f>
        <v>41.67</v>
      </c>
      <c r="CR302" s="207">
        <f>(VLOOKUP(Horizontal!$C302&amp;Horizontal!$B302&amp;Horizontal!CR$11,Vertical!$E:$O,CR$10,0))+0</f>
        <v>42.11</v>
      </c>
      <c r="CS302" s="207">
        <f>(VLOOKUP(Horizontal!$C302&amp;Horizontal!$B302&amp;Horizontal!CS$11,Vertical!$E:$O,CS$10,0))+0</f>
        <v>33.33</v>
      </c>
      <c r="CT302" s="207">
        <f>(VLOOKUP(Horizontal!$C302&amp;Horizontal!$B302&amp;Horizontal!CT$11,Vertical!$E:$O,CT$10,0))+0</f>
        <v>35.14</v>
      </c>
      <c r="CU302" s="150"/>
      <c r="CV302" s="211">
        <f t="shared" ref="CV302" si="441">(BB302-H302)+0</f>
        <v>36.510000000000005</v>
      </c>
      <c r="CW302" s="190">
        <f t="shared" ref="CW302" si="442">(BC302-I302)+0</f>
        <v>36.209999999999994</v>
      </c>
      <c r="CX302" s="190">
        <f t="shared" ref="CX302" si="443">(BD302-J302)+0</f>
        <v>36.600000000000009</v>
      </c>
      <c r="CY302" s="190">
        <f t="shared" ref="CY302" si="444">(BE302-K302)+0</f>
        <v>35.939999999999984</v>
      </c>
      <c r="CZ302" s="190">
        <f t="shared" ref="CZ302" si="445">(BF302-L302)+0</f>
        <v>36.28</v>
      </c>
      <c r="DA302" s="190">
        <f t="shared" ref="DA302" si="446">(BG302-M302)+0</f>
        <v>40.70999999999998</v>
      </c>
      <c r="DB302" s="190">
        <f t="shared" ref="DB302" si="447">(BH302-N302)+0</f>
        <v>37.650000000000006</v>
      </c>
      <c r="DC302" s="190">
        <f t="shared" ref="DC302" si="448">(BI302-O302)+0</f>
        <v>35.179999999999978</v>
      </c>
      <c r="DD302" s="212">
        <f t="shared" ref="DD302" si="449">(BJ302-P302)+0</f>
        <v>34.53</v>
      </c>
      <c r="DE302" s="9">
        <v>170</v>
      </c>
      <c r="DF302" s="212">
        <f t="shared" ref="DF302" si="450">($H$7-H302)+0</f>
        <v>120.40721040189133</v>
      </c>
      <c r="DG302" s="264">
        <v>78</v>
      </c>
      <c r="DH302" s="265">
        <v>150</v>
      </c>
      <c r="DI302" s="265">
        <v>72</v>
      </c>
      <c r="DJ302" s="266">
        <v>102</v>
      </c>
      <c r="DK302" s="190">
        <v>83.71</v>
      </c>
      <c r="DL302" s="190">
        <v>83.71</v>
      </c>
      <c r="DM302" s="190">
        <v>80.599999999999994</v>
      </c>
      <c r="DN302" s="212">
        <v>83.71</v>
      </c>
      <c r="DO302" s="190">
        <v>85.45</v>
      </c>
      <c r="DP302" s="190">
        <v>85.45</v>
      </c>
      <c r="DQ302" s="190">
        <v>85.35</v>
      </c>
      <c r="DR302" s="212">
        <v>85.45</v>
      </c>
      <c r="DS302" s="150"/>
      <c r="DT302" s="190">
        <v>88</v>
      </c>
      <c r="DU302" s="190">
        <v>87</v>
      </c>
      <c r="DV302" s="190">
        <v>100</v>
      </c>
      <c r="DW302" s="190">
        <v>110</v>
      </c>
      <c r="DX302" s="190"/>
      <c r="DY302" s="190"/>
      <c r="DZ302" s="190"/>
      <c r="EA302" s="190"/>
      <c r="EB302" s="190"/>
      <c r="EC302" s="190"/>
      <c r="ED302" s="190">
        <v>103</v>
      </c>
      <c r="EE302" s="190">
        <v>147</v>
      </c>
      <c r="EF302" s="190">
        <v>157</v>
      </c>
      <c r="EG302" s="190">
        <v>152</v>
      </c>
      <c r="EH302" s="212">
        <v>148</v>
      </c>
      <c r="EI302" s="213"/>
      <c r="EJ302" s="211">
        <v>36</v>
      </c>
      <c r="EK302" s="190">
        <v>36</v>
      </c>
      <c r="EL302" s="190">
        <v>37</v>
      </c>
      <c r="EM302" s="190">
        <v>37</v>
      </c>
      <c r="EN302" s="190"/>
      <c r="EO302" s="190"/>
      <c r="EP302" s="190"/>
      <c r="EQ302" s="190"/>
      <c r="ER302" s="190"/>
      <c r="ES302" s="190"/>
      <c r="ET302" s="190">
        <v>37</v>
      </c>
      <c r="EU302" s="190">
        <v>45</v>
      </c>
      <c r="EV302" s="190">
        <v>37</v>
      </c>
      <c r="EW302" s="190">
        <v>35</v>
      </c>
      <c r="EX302" s="212">
        <v>32</v>
      </c>
      <c r="EY302" s="211"/>
      <c r="EZ302" s="75">
        <f t="shared" ref="EZ302" si="451">(G302/(DT302-G302))+0</f>
        <v>-1.664990501732037E-2</v>
      </c>
      <c r="FA302" s="89">
        <f t="shared" si="415"/>
        <v>-0.1</v>
      </c>
      <c r="FB302" s="212"/>
      <c r="FC302" s="213"/>
      <c r="FD302" s="213"/>
      <c r="FE302" s="213"/>
      <c r="FF302" s="213"/>
      <c r="FG302" s="213"/>
      <c r="FH302" s="213"/>
      <c r="FI302" s="213"/>
      <c r="FJ302" s="213"/>
      <c r="FK302" s="213"/>
      <c r="FL302" s="213"/>
      <c r="FM302" s="213"/>
      <c r="FN302" s="213"/>
      <c r="FO302" s="213"/>
      <c r="FP302" s="213"/>
      <c r="FQ302" s="213"/>
      <c r="FR302" s="213"/>
      <c r="FS302" s="211">
        <v>115</v>
      </c>
      <c r="FT302" s="190">
        <v>115</v>
      </c>
      <c r="FU302" s="190">
        <v>115</v>
      </c>
      <c r="FV302" s="190">
        <v>117</v>
      </c>
      <c r="FW302" s="190"/>
      <c r="FX302" s="190"/>
      <c r="FY302" s="190"/>
      <c r="FZ302" s="190"/>
      <c r="GA302" s="190"/>
      <c r="GB302" s="190"/>
      <c r="GC302" s="190">
        <v>120</v>
      </c>
      <c r="GD302" s="190">
        <v>120</v>
      </c>
      <c r="GE302" s="190">
        <v>115</v>
      </c>
      <c r="GF302" s="190">
        <v>114</v>
      </c>
      <c r="GG302" s="212">
        <v>110</v>
      </c>
    </row>
    <row r="303" spans="2:189">
      <c r="B303" s="33">
        <v>44033</v>
      </c>
      <c r="C303" s="30" t="s">
        <v>36</v>
      </c>
      <c r="D303" s="30">
        <v>2020</v>
      </c>
      <c r="E303" s="30" t="str">
        <f t="shared" ref="E303" si="452">D303&amp;C303</f>
        <v>2020S30</v>
      </c>
      <c r="F303" s="30" t="str">
        <f t="shared" si="317"/>
        <v>72020</v>
      </c>
      <c r="G303" s="208" t="str">
        <f>VLOOKUP(Horizontal!$C303&amp;Horizontal!$B303&amp;Horizontal!G$11,Vertical!$E:$O,G$10,0)</f>
        <v>-1,56</v>
      </c>
      <c r="H303" s="207">
        <f>(VLOOKUP(Horizontal!$C303&amp;Horizontal!$B303&amp;Horizontal!H$11,Vertical!$E:$O,H$10,0))+0</f>
        <v>87.96</v>
      </c>
      <c r="I303" s="207">
        <f>(VLOOKUP(Horizontal!$C303&amp;Horizontal!$B303&amp;Horizontal!I$11,Vertical!$E:$O,I$10,0))+0</f>
        <v>84.07</v>
      </c>
      <c r="J303" s="207">
        <f>(VLOOKUP(Horizontal!$C303&amp;Horizontal!$B303&amp;Horizontal!J$11,Vertical!$E:$O,J$10,0))+0</f>
        <v>95.42</v>
      </c>
      <c r="K303" s="207">
        <f>(VLOOKUP(Horizontal!$C303&amp;Horizontal!$B303&amp;Horizontal!K$11,Vertical!$E:$O,K$10,0))+0</f>
        <v>101.3</v>
      </c>
      <c r="L303" s="207">
        <f>(VLOOKUP(Horizontal!$C303&amp;Horizontal!$B303&amp;Horizontal!L$11,Vertical!$E:$O,L$10,0))+0</f>
        <v>98.45</v>
      </c>
      <c r="M303" s="207">
        <f>(VLOOKUP(Horizontal!$C303&amp;Horizontal!$B303&amp;Horizontal!M$11,Vertical!$E:$O,M$10,0))+0</f>
        <v>144.54</v>
      </c>
      <c r="N303" s="207">
        <f>(VLOOKUP(Horizontal!$C303&amp;Horizontal!$B303&amp;Horizontal!N$11,Vertical!$E:$O,N$10,0))+0</f>
        <v>153.38999999999999</v>
      </c>
      <c r="O303" s="207">
        <f>(VLOOKUP(Horizontal!$C303&amp;Horizontal!$B303&amp;Horizontal!O$11,Vertical!$E:$O,O$10,0))+0</f>
        <v>150.49</v>
      </c>
      <c r="P303" s="209">
        <f>(VLOOKUP(Horizontal!$C303&amp;Horizontal!$B303&amp;Horizontal!P$11,Vertical!$E:$O,P$10,0))+0</f>
        <v>146.96</v>
      </c>
      <c r="Q303" s="210">
        <f>(VLOOKUP(Horizontal!$C303&amp;Horizontal!$B303&amp;Horizontal!Q$11,Vertical!$E:$O,Q$10,0))+0</f>
        <v>53</v>
      </c>
      <c r="R303" s="207">
        <f>(VLOOKUP(Horizontal!$C303&amp;Horizontal!$B303&amp;Horizontal!R$11,Vertical!$E:$O,R$10,0))+0</f>
        <v>58</v>
      </c>
      <c r="S303" s="207">
        <f>(VLOOKUP(Horizontal!$C303&amp;Horizontal!$B303&amp;Horizontal!S$11,Vertical!$E:$O,S$10,0))+0</f>
        <v>59</v>
      </c>
      <c r="T303" s="207">
        <f>(VLOOKUP(Horizontal!$C303&amp;Horizontal!$B303&amp;Horizontal!T$11,Vertical!$E:$O,T$10,0))+0</f>
        <v>52</v>
      </c>
      <c r="U303" s="207">
        <f>(VLOOKUP(Horizontal!$C303&amp;Horizontal!$B303&amp;Horizontal!U$11,Vertical!$E:$O,U$10,0))+0</f>
        <v>48</v>
      </c>
      <c r="V303" s="207">
        <f>(VLOOKUP(Horizontal!$C303&amp;Horizontal!$B303&amp;Horizontal!V$11,Vertical!$E:$O,V$10,0))+0</f>
        <v>49</v>
      </c>
      <c r="W303" s="207">
        <f>(VLOOKUP(Horizontal!$C303&amp;Horizontal!$B303&amp;Horizontal!W$11,Vertical!$E:$O,W$10,0))+0</f>
        <v>38</v>
      </c>
      <c r="X303" s="207">
        <f>(VLOOKUP(Horizontal!$C303&amp;Horizontal!$B303&amp;Horizontal!X$11,Vertical!$E:$O,X$10,0))+0</f>
        <v>31</v>
      </c>
      <c r="Y303" s="209">
        <f>(VLOOKUP(Horizontal!$C303&amp;Horizontal!$B303&amp;Horizontal!Y$11,Vertical!$E:$O,Y$10,0))+0</f>
        <v>28</v>
      </c>
      <c r="Z303" s="210">
        <f>(VLOOKUP(Horizontal!$C303&amp;Horizontal!$B303&amp;Horizontal!Z$11,Vertical!$E:$O,Z$10,0))+0</f>
        <v>29.73</v>
      </c>
      <c r="AA303" s="207">
        <f>(VLOOKUP(Horizontal!$C303&amp;Horizontal!$B303&amp;Horizontal!AA$11,Vertical!$E:$O,AA$10,0))+0</f>
        <v>97.06</v>
      </c>
      <c r="AB303" s="207">
        <f>(VLOOKUP(Horizontal!$C303&amp;Horizontal!$B303&amp;Horizontal!AB$11,Vertical!$E:$O,AB$10,0))+0</f>
        <v>97.06</v>
      </c>
      <c r="AC303" s="207">
        <f>(VLOOKUP(Horizontal!$C303&amp;Horizontal!$B303&amp;Horizontal!AC$11,Vertical!$E:$O,AC$10,0))+0</f>
        <v>94.59</v>
      </c>
      <c r="AD303" s="207">
        <f>(VLOOKUP(Horizontal!$C303&amp;Horizontal!$B303&amp;Horizontal!AD$11,Vertical!$E:$O,AD$10,0))+0</f>
        <v>87.5</v>
      </c>
      <c r="AE303" s="207">
        <f>(VLOOKUP(Horizontal!$C303&amp;Horizontal!$B303&amp;Horizontal!AE$11,Vertical!$E:$O,AE$10,0))+0</f>
        <v>65.91</v>
      </c>
      <c r="AF303" s="207">
        <f>(VLOOKUP(Horizontal!$C303&amp;Horizontal!$B303&amp;Horizontal!AF$11,Vertical!$E:$O,AF$10,0))+0</f>
        <v>37.21</v>
      </c>
      <c r="AG303" s="207">
        <f>(VLOOKUP(Horizontal!$C303&amp;Horizontal!$B303&amp;Horizontal!AG$11,Vertical!$E:$O,AG$10,0))+0</f>
        <v>27.5</v>
      </c>
      <c r="AH303" s="209">
        <f>(VLOOKUP(Horizontal!$C303&amp;Horizontal!$B303&amp;Horizontal!AH$11,Vertical!$E:$O,AH$10,0))+0</f>
        <v>27.5</v>
      </c>
      <c r="AI303" s="210">
        <f>(VLOOKUP(Horizontal!$C303&amp;Horizontal!$B303&amp;Horizontal!AI$11,Vertical!$E:$O,AI$10,0))+0</f>
        <v>40.54</v>
      </c>
      <c r="AJ303" s="207">
        <f>(VLOOKUP(Horizontal!$C303&amp;Horizontal!$B303&amp;Horizontal!AJ$11,Vertical!$E:$O,AJ$10,0))+0</f>
        <v>0</v>
      </c>
      <c r="AK303" s="207">
        <f>(VLOOKUP(Horizontal!$C303&amp;Horizontal!$B303&amp;Horizontal!AK$11,Vertical!$E:$O,AK$10,0))+0</f>
        <v>0</v>
      </c>
      <c r="AL303" s="207">
        <f>(VLOOKUP(Horizontal!$C303&amp;Horizontal!$B303&amp;Horizontal!AL$11,Vertical!$E:$O,AL$10,0))+0</f>
        <v>5.41</v>
      </c>
      <c r="AM303" s="207">
        <f>(VLOOKUP(Horizontal!$C303&amp;Horizontal!$B303&amp;Horizontal!AM$11,Vertical!$E:$O,AM$10,0))+0</f>
        <v>10</v>
      </c>
      <c r="AN303" s="207">
        <f>(VLOOKUP(Horizontal!$C303&amp;Horizontal!$B303&amp;Horizontal!AN$11,Vertical!$E:$O,AN$10,0))+0</f>
        <v>29.55</v>
      </c>
      <c r="AO303" s="207">
        <f>(VLOOKUP(Horizontal!$C303&amp;Horizontal!$B303&amp;Horizontal!AO$11,Vertical!$E:$O,AO$10,0))+0</f>
        <v>51.16</v>
      </c>
      <c r="AP303" s="207">
        <f>(VLOOKUP(Horizontal!$C303&amp;Horizontal!$B303&amp;Horizontal!AP$11,Vertical!$E:$O,AP$10,0))+0</f>
        <v>67.5</v>
      </c>
      <c r="AQ303" s="209">
        <f>(VLOOKUP(Horizontal!$C303&amp;Horizontal!$B303&amp;Horizontal!AQ$11,Vertical!$E:$O,AQ$10,0))+0</f>
        <v>65</v>
      </c>
      <c r="AR303" s="210">
        <f>(VLOOKUP(Horizontal!$C303&amp;Horizontal!$B303&amp;Horizontal!AR$11,Vertical!$E:$O,AR$10,0))+0</f>
        <v>29.73</v>
      </c>
      <c r="AS303" s="207">
        <f>(VLOOKUP(Horizontal!$C303&amp;Horizontal!$B303&amp;Horizontal!AS$11,Vertical!$E:$O,AS$10,0))+0</f>
        <v>2.94</v>
      </c>
      <c r="AT303" s="207">
        <f>(VLOOKUP(Horizontal!$C303&amp;Horizontal!$B303&amp;Horizontal!AT$11,Vertical!$E:$O,AT$10,0))+0</f>
        <v>2.94</v>
      </c>
      <c r="AU303" s="207">
        <f>(VLOOKUP(Horizontal!$C303&amp;Horizontal!$B303&amp;Horizontal!AU$11,Vertical!$E:$O,AU$10,0))+0</f>
        <v>0</v>
      </c>
      <c r="AV303" s="207">
        <f>(VLOOKUP(Horizontal!$C303&amp;Horizontal!$B303&amp;Horizontal!AV$11,Vertical!$E:$O,AV$10,0))+0</f>
        <v>2.5</v>
      </c>
      <c r="AW303" s="207">
        <f>(VLOOKUP(Horizontal!$C303&amp;Horizontal!$B303&amp;Horizontal!AW$11,Vertical!$E:$O,AW$10,0))+0</f>
        <v>4.55</v>
      </c>
      <c r="AX303" s="207">
        <f>(VLOOKUP(Horizontal!$C303&amp;Horizontal!$B303&amp;Horizontal!AX$11,Vertical!$E:$O,AX$10,0))+0</f>
        <v>11.63</v>
      </c>
      <c r="AY303" s="207">
        <f>(VLOOKUP(Horizontal!$C303&amp;Horizontal!$B303&amp;Horizontal!AY$11,Vertical!$E:$O,AY$10,0))+0</f>
        <v>5</v>
      </c>
      <c r="AZ303" s="209">
        <f>(VLOOKUP(Horizontal!$C303&amp;Horizontal!$B303&amp;Horizontal!AZ$11,Vertical!$E:$O,AZ$10,0))+0</f>
        <v>7.5</v>
      </c>
      <c r="BA303" s="208">
        <f>(VLOOKUP(Horizontal!$C303&amp;Horizontal!$B303&amp;Horizontal!BA$11,Vertical!$E:$O,BA$10,0))+0</f>
        <v>37.28</v>
      </c>
      <c r="BB303" s="210">
        <f>(VLOOKUP(Horizontal!$C303&amp;Horizontal!$B303&amp;Horizontal!BB$11,Vertical!$E:$O,BB$10,0))+0</f>
        <v>125.11</v>
      </c>
      <c r="BC303" s="207">
        <f>(VLOOKUP(Horizontal!$C303&amp;Horizontal!$B303&amp;Horizontal!BC$11,Vertical!$E:$O,BC$10,0))+0</f>
        <v>121.58</v>
      </c>
      <c r="BD303" s="207">
        <f>(VLOOKUP(Horizontal!$C303&amp;Horizontal!$B303&amp;Horizontal!BD$11,Vertical!$E:$O,BD$10,0))+0</f>
        <v>133.31</v>
      </c>
      <c r="BE303" s="207">
        <f>(VLOOKUP(Horizontal!$C303&amp;Horizontal!$B303&amp;Horizontal!BE$11,Vertical!$E:$O,BE$10,0))+0</f>
        <v>138.88999999999999</v>
      </c>
      <c r="BF303" s="207">
        <f>(VLOOKUP(Horizontal!$C303&amp;Horizontal!$B303&amp;Horizontal!BF$11,Vertical!$E:$O,BF$10,0))+0</f>
        <v>136.13999999999999</v>
      </c>
      <c r="BG303" s="207">
        <f>(VLOOKUP(Horizontal!$C303&amp;Horizontal!$B303&amp;Horizontal!BG$11,Vertical!$E:$O,BG$10,0))+0</f>
        <v>185.18</v>
      </c>
      <c r="BH303" s="207">
        <f>(VLOOKUP(Horizontal!$C303&amp;Horizontal!$B303&amp;Horizontal!BH$11,Vertical!$E:$O,BH$10,0))+0</f>
        <v>191.12</v>
      </c>
      <c r="BI303" s="207">
        <f>(VLOOKUP(Horizontal!$C303&amp;Horizontal!$B303&amp;Horizontal!BI$11,Vertical!$E:$O,BI$10,0))+0</f>
        <v>185.91</v>
      </c>
      <c r="BJ303" s="209">
        <f>(VLOOKUP(Horizontal!$C303&amp;Horizontal!$B303&amp;Horizontal!BJ$11,Vertical!$E:$O,BJ$10,0))+0</f>
        <v>181.38</v>
      </c>
      <c r="BK303" s="210">
        <f>(VLOOKUP(Horizontal!$C303&amp;Horizontal!$B303&amp;Horizontal!BK$11,Vertical!$E:$O,BK$10,0))+0</f>
        <v>51</v>
      </c>
      <c r="BL303" s="207">
        <f>(VLOOKUP(Horizontal!$C303&amp;Horizontal!$B303&amp;Horizontal!BL$11,Vertical!$E:$O,BL$10,0))+0</f>
        <v>48</v>
      </c>
      <c r="BM303" s="207">
        <f>(VLOOKUP(Horizontal!$C303&amp;Horizontal!$B303&amp;Horizontal!BM$11,Vertical!$E:$O,BM$10,0))+0</f>
        <v>46</v>
      </c>
      <c r="BN303" s="207">
        <f>(VLOOKUP(Horizontal!$C303&amp;Horizontal!$B303&amp;Horizontal!BN$11,Vertical!$E:$O,BN$10,0))+0</f>
        <v>43</v>
      </c>
      <c r="BO303" s="207">
        <f>(VLOOKUP(Horizontal!$C303&amp;Horizontal!$B303&amp;Horizontal!BO$11,Vertical!$E:$O,BO$10,0))+0</f>
        <v>42</v>
      </c>
      <c r="BP303" s="207">
        <f>(VLOOKUP(Horizontal!$C303&amp;Horizontal!$B303&amp;Horizontal!BP$11,Vertical!$E:$O,BP$10,0))+0</f>
        <v>41</v>
      </c>
      <c r="BQ303" s="207">
        <f>(VLOOKUP(Horizontal!$C303&amp;Horizontal!$B303&amp;Horizontal!BQ$11,Vertical!$E:$O,BQ$10,0))+0</f>
        <v>38</v>
      </c>
      <c r="BR303" s="207">
        <f>(VLOOKUP(Horizontal!$C303&amp;Horizontal!$B303&amp;Horizontal!BR$11,Vertical!$E:$O,BR$10,0))+0</f>
        <v>33</v>
      </c>
      <c r="BS303" s="209">
        <f>(VLOOKUP(Horizontal!$C303&amp;Horizontal!$B303&amp;Horizontal!BS$11,Vertical!$E:$O,BS$10,0))+0</f>
        <v>29</v>
      </c>
      <c r="BT303" s="210">
        <f>(VLOOKUP(Horizontal!$C303&amp;Horizontal!$B303&amp;Horizontal!BT$11,Vertical!$E:$O,BT$10,0))+0</f>
        <v>43.24</v>
      </c>
      <c r="BU303" s="207">
        <f>(VLOOKUP(Horizontal!$C303&amp;Horizontal!$B303&amp;Horizontal!BU$11,Vertical!$E:$O,BU$10,0))+0</f>
        <v>70.59</v>
      </c>
      <c r="BV303" s="207">
        <f>(VLOOKUP(Horizontal!$C303&amp;Horizontal!$B303&amp;Horizontal!BV$11,Vertical!$E:$O,BV$10,0))+0</f>
        <v>77.14</v>
      </c>
      <c r="BW303" s="207">
        <f>(VLOOKUP(Horizontal!$C303&amp;Horizontal!$B303&amp;Horizontal!BW$11,Vertical!$E:$O,BW$10,0))+0</f>
        <v>83.33</v>
      </c>
      <c r="BX303" s="207">
        <f>(VLOOKUP(Horizontal!$C303&amp;Horizontal!$B303&amp;Horizontal!BX$11,Vertical!$E:$O,BX$10,0))+0</f>
        <v>70.59</v>
      </c>
      <c r="BY303" s="207">
        <f>(VLOOKUP(Horizontal!$C303&amp;Horizontal!$B303&amp;Horizontal!BY$11,Vertical!$E:$O,BY$10,0))+0</f>
        <v>63.89</v>
      </c>
      <c r="BZ303" s="207">
        <f>(VLOOKUP(Horizontal!$C303&amp;Horizontal!$B303&amp;Horizontal!BZ$11,Vertical!$E:$O,BZ$10,0))+0</f>
        <v>37.14</v>
      </c>
      <c r="CA303" s="207">
        <f>(VLOOKUP(Horizontal!$C303&amp;Horizontal!$B303&amp;Horizontal!CA$11,Vertical!$E:$O,CA$10,0))+0</f>
        <v>12.5</v>
      </c>
      <c r="CB303" s="209">
        <f>(VLOOKUP(Horizontal!$C303&amp;Horizontal!$B303&amp;Horizontal!CB$11,Vertical!$E:$O,CB$10,0))+0</f>
        <v>28.57</v>
      </c>
      <c r="CC303" s="210">
        <f>(VLOOKUP(Horizontal!$C303&amp;Horizontal!$B303&amp;Horizontal!CC$11,Vertical!$E:$O,CC$10,0))+0</f>
        <v>27.03</v>
      </c>
      <c r="CD303" s="207">
        <f>(VLOOKUP(Horizontal!$C303&amp;Horizontal!$B303&amp;Horizontal!CD$11,Vertical!$E:$O,CD$10,0))+0</f>
        <v>8.82</v>
      </c>
      <c r="CE303" s="207">
        <f>(VLOOKUP(Horizontal!$C303&amp;Horizontal!$B303&amp;Horizontal!CE$11,Vertical!$E:$O,CE$10,0))+0</f>
        <v>11.43</v>
      </c>
      <c r="CF303" s="207">
        <f>(VLOOKUP(Horizontal!$C303&amp;Horizontal!$B303&amp;Horizontal!CF$11,Vertical!$E:$O,CF$10,0))+0</f>
        <v>8.33</v>
      </c>
      <c r="CG303" s="207">
        <f>(VLOOKUP(Horizontal!$C303&amp;Horizontal!$B303&amp;Horizontal!CG$11,Vertical!$E:$O,CG$10,0))+0</f>
        <v>23.53</v>
      </c>
      <c r="CH303" s="207">
        <f>(VLOOKUP(Horizontal!$C303&amp;Horizontal!$B303&amp;Horizontal!CH$11,Vertical!$E:$O,CH$10,0))+0</f>
        <v>27.78</v>
      </c>
      <c r="CI303" s="207">
        <f>(VLOOKUP(Horizontal!$C303&amp;Horizontal!$B303&amp;Horizontal!CI$11,Vertical!$E:$O,CI$10,0))+0</f>
        <v>34.29</v>
      </c>
      <c r="CJ303" s="207">
        <f>(VLOOKUP(Horizontal!$C303&amp;Horizontal!$B303&amp;Horizontal!CJ$11,Vertical!$E:$O,CJ$10,0))+0</f>
        <v>59.38</v>
      </c>
      <c r="CK303" s="209">
        <f>(VLOOKUP(Horizontal!$C303&amp;Horizontal!$B303&amp;Horizontal!CK$11,Vertical!$E:$O,CK$10,0))+0</f>
        <v>51.43</v>
      </c>
      <c r="CL303" s="210">
        <f>(VLOOKUP(Horizontal!$C303&amp;Horizontal!$B303&amp;Horizontal!CL$11,Vertical!$E:$O,CL$10,0))+0</f>
        <v>29.73</v>
      </c>
      <c r="CM303" s="207">
        <f>(VLOOKUP(Horizontal!$C303&amp;Horizontal!$B303&amp;Horizontal!CM$11,Vertical!$E:$O,CM$10,0))+0</f>
        <v>20.59</v>
      </c>
      <c r="CN303" s="207">
        <f>(VLOOKUP(Horizontal!$C303&amp;Horizontal!$B303&amp;Horizontal!CN$11,Vertical!$E:$O,CN$10,0))+0</f>
        <v>11.43</v>
      </c>
      <c r="CO303" s="207">
        <f>(VLOOKUP(Horizontal!$C303&amp;Horizontal!$B303&amp;Horizontal!CO$11,Vertical!$E:$O,CO$10,0))+0</f>
        <v>8.33</v>
      </c>
      <c r="CP303" s="207">
        <f>(VLOOKUP(Horizontal!$C303&amp;Horizontal!$B303&amp;Horizontal!CP$11,Vertical!$E:$O,CP$10,0))+0</f>
        <v>5.88</v>
      </c>
      <c r="CQ303" s="207">
        <f>(VLOOKUP(Horizontal!$C303&amp;Horizontal!$B303&amp;Horizontal!CQ$11,Vertical!$E:$O,CQ$10,0))+0</f>
        <v>8.33</v>
      </c>
      <c r="CR303" s="207">
        <f>(VLOOKUP(Horizontal!$C303&amp;Horizontal!$B303&amp;Horizontal!CR$11,Vertical!$E:$O,CR$10,0))+0</f>
        <v>28.57</v>
      </c>
      <c r="CS303" s="207">
        <f>(VLOOKUP(Horizontal!$C303&amp;Horizontal!$B303&amp;Horizontal!CS$11,Vertical!$E:$O,CS$10,0))+0</f>
        <v>28.13</v>
      </c>
      <c r="CT303" s="207">
        <f>(VLOOKUP(Horizontal!$C303&amp;Horizontal!$B303&amp;Horizontal!CT$11,Vertical!$E:$O,CT$10,0))+0</f>
        <v>20</v>
      </c>
      <c r="CU303" s="150"/>
      <c r="CV303" s="211">
        <f t="shared" ref="CV303" si="453">(BB303-H303)+0</f>
        <v>37.150000000000006</v>
      </c>
      <c r="CW303" s="190">
        <f t="shared" ref="CW303" si="454">(BC303-I303)+0</f>
        <v>37.510000000000005</v>
      </c>
      <c r="CX303" s="190">
        <f t="shared" ref="CX303" si="455">(BD303-J303)+0</f>
        <v>37.89</v>
      </c>
      <c r="CY303" s="190">
        <f t="shared" ref="CY303" si="456">(BE303-K303)+0</f>
        <v>37.589999999999989</v>
      </c>
      <c r="CZ303" s="190">
        <f t="shared" ref="CZ303" si="457">(BF303-L303)+0</f>
        <v>37.689999999999984</v>
      </c>
      <c r="DA303" s="190">
        <f t="shared" ref="DA303" si="458">(BG303-M303)+0</f>
        <v>40.640000000000015</v>
      </c>
      <c r="DB303" s="190">
        <f t="shared" ref="DB303" si="459">(BH303-N303)+0</f>
        <v>37.730000000000018</v>
      </c>
      <c r="DC303" s="190">
        <f t="shared" ref="DC303" si="460">(BI303-O303)+0</f>
        <v>35.419999999999987</v>
      </c>
      <c r="DD303" s="212">
        <f t="shared" ref="DD303" si="461">(BJ303-P303)+0</f>
        <v>34.419999999999987</v>
      </c>
      <c r="DE303" s="9">
        <v>170</v>
      </c>
      <c r="DF303" s="212">
        <f t="shared" ref="DF303" si="462">($H$7-H303)+0</f>
        <v>120.49721040189134</v>
      </c>
      <c r="DG303" s="264">
        <v>73</v>
      </c>
      <c r="DH303" s="265">
        <v>117</v>
      </c>
      <c r="DI303" s="265">
        <v>63</v>
      </c>
      <c r="DJ303" s="266">
        <v>85</v>
      </c>
      <c r="DK303" s="190">
        <v>88.05</v>
      </c>
      <c r="DL303" s="190">
        <v>88.05</v>
      </c>
      <c r="DM303" s="190">
        <v>72.06</v>
      </c>
      <c r="DN303" s="212">
        <v>88.05</v>
      </c>
      <c r="DO303" s="190">
        <v>90.32</v>
      </c>
      <c r="DP303" s="190">
        <v>90.32</v>
      </c>
      <c r="DQ303" s="190">
        <v>89.9</v>
      </c>
      <c r="DR303" s="212">
        <v>90.32</v>
      </c>
      <c r="DS303" s="150"/>
      <c r="DT303" s="190">
        <v>89</v>
      </c>
      <c r="DU303" s="190">
        <v>84</v>
      </c>
      <c r="DV303" s="190">
        <v>96</v>
      </c>
      <c r="DW303" s="190">
        <v>103</v>
      </c>
      <c r="DX303" s="190"/>
      <c r="DY303" s="190"/>
      <c r="DZ303" s="190"/>
      <c r="EA303" s="190"/>
      <c r="EB303" s="190"/>
      <c r="EC303" s="190"/>
      <c r="ED303" s="190">
        <v>99</v>
      </c>
      <c r="EE303" s="190">
        <v>142</v>
      </c>
      <c r="EF303" s="190">
        <v>155</v>
      </c>
      <c r="EG303" s="190">
        <v>152</v>
      </c>
      <c r="EH303" s="212">
        <v>148</v>
      </c>
      <c r="EI303" s="213"/>
      <c r="EJ303" s="211">
        <v>38</v>
      </c>
      <c r="EK303" s="190">
        <v>37</v>
      </c>
      <c r="EL303" s="190">
        <v>37</v>
      </c>
      <c r="EM303" s="190">
        <v>37</v>
      </c>
      <c r="EN303" s="190"/>
      <c r="EO303" s="190"/>
      <c r="EP303" s="190"/>
      <c r="EQ303" s="190"/>
      <c r="ER303" s="190"/>
      <c r="ES303" s="190"/>
      <c r="ET303" s="190">
        <v>39</v>
      </c>
      <c r="EU303" s="190">
        <v>43</v>
      </c>
      <c r="EV303" s="190">
        <v>37</v>
      </c>
      <c r="EW303" s="190">
        <v>35</v>
      </c>
      <c r="EX303" s="212">
        <v>32</v>
      </c>
      <c r="EY303" s="211"/>
      <c r="EZ303" s="75">
        <f t="shared" ref="EZ303" si="463">(G303/(DT303-G303))+0</f>
        <v>-1.7226148409893994E-2</v>
      </c>
      <c r="FA303" s="89">
        <f t="shared" si="415"/>
        <v>-0.1</v>
      </c>
      <c r="FB303" s="212"/>
      <c r="FC303" s="213"/>
      <c r="FD303" s="213"/>
      <c r="FE303" s="213"/>
      <c r="FF303" s="213"/>
      <c r="FG303" s="213"/>
      <c r="FH303" s="213"/>
      <c r="FI303" s="213"/>
      <c r="FJ303" s="213"/>
      <c r="FK303" s="213"/>
      <c r="FL303" s="213"/>
      <c r="FM303" s="213"/>
      <c r="FN303" s="213"/>
      <c r="FO303" s="213"/>
      <c r="FP303" s="213"/>
      <c r="FQ303" s="213"/>
      <c r="FR303" s="213"/>
      <c r="FS303" s="211">
        <v>115</v>
      </c>
      <c r="FT303" s="190">
        <v>115</v>
      </c>
      <c r="FU303" s="190">
        <v>115</v>
      </c>
      <c r="FV303" s="190">
        <v>117</v>
      </c>
      <c r="FW303" s="190"/>
      <c r="FX303" s="190"/>
      <c r="FY303" s="190"/>
      <c r="FZ303" s="190"/>
      <c r="GA303" s="190"/>
      <c r="GB303" s="190"/>
      <c r="GC303" s="190">
        <v>120</v>
      </c>
      <c r="GD303" s="190">
        <v>120</v>
      </c>
      <c r="GE303" s="190">
        <v>115</v>
      </c>
      <c r="GF303" s="190">
        <v>114</v>
      </c>
      <c r="GG303" s="212">
        <v>110</v>
      </c>
    </row>
    <row r="304" spans="2:189">
      <c r="B304" s="33">
        <v>44040</v>
      </c>
      <c r="C304" s="30" t="s">
        <v>35</v>
      </c>
      <c r="D304" s="30">
        <v>2020</v>
      </c>
      <c r="E304" s="30" t="str">
        <f t="shared" ref="E304" si="464">D304&amp;C304</f>
        <v>2020S31</v>
      </c>
      <c r="F304" s="30" t="str">
        <f t="shared" si="317"/>
        <v>7Final2020</v>
      </c>
      <c r="G304" s="208" t="str">
        <f>VLOOKUP(Horizontal!$C304&amp;Horizontal!$B304&amp;Horizontal!G$11,Vertical!$E:$O,G$10,0)</f>
        <v>-1,3</v>
      </c>
      <c r="H304" s="207">
        <f>(VLOOKUP(Horizontal!$C304&amp;Horizontal!$B304&amp;Horizontal!H$11,Vertical!$E:$O,H$10,0))+0</f>
        <v>88.11</v>
      </c>
      <c r="I304" s="207">
        <f>(VLOOKUP(Horizontal!$C304&amp;Horizontal!$B304&amp;Horizontal!I$11,Vertical!$E:$O,I$10,0))+0</f>
        <v>90.4</v>
      </c>
      <c r="J304" s="207">
        <f>(VLOOKUP(Horizontal!$C304&amp;Horizontal!$B304&amp;Horizontal!J$11,Vertical!$E:$O,J$10,0))+0</f>
        <v>107.67</v>
      </c>
      <c r="K304" s="207">
        <f>(VLOOKUP(Horizontal!$C304&amp;Horizontal!$B304&amp;Horizontal!K$11,Vertical!$E:$O,K$10,0))+0</f>
        <v>113.02</v>
      </c>
      <c r="L304" s="207">
        <f>(VLOOKUP(Horizontal!$C304&amp;Horizontal!$B304&amp;Horizontal!L$11,Vertical!$E:$O,L$10,0))+0</f>
        <v>105.55</v>
      </c>
      <c r="M304" s="207">
        <f>(VLOOKUP(Horizontal!$C304&amp;Horizontal!$B304&amp;Horizontal!M$11,Vertical!$E:$O,M$10,0))+0</f>
        <v>144.77000000000001</v>
      </c>
      <c r="N304" s="207">
        <f>(VLOOKUP(Horizontal!$C304&amp;Horizontal!$B304&amp;Horizontal!N$11,Vertical!$E:$O,N$10,0))+0</f>
        <v>153.56</v>
      </c>
      <c r="O304" s="207">
        <f>(VLOOKUP(Horizontal!$C304&amp;Horizontal!$B304&amp;Horizontal!O$11,Vertical!$E:$O,O$10,0))+0</f>
        <v>150.33000000000001</v>
      </c>
      <c r="P304" s="209">
        <f>(VLOOKUP(Horizontal!$C304&amp;Horizontal!$B304&amp;Horizontal!P$11,Vertical!$E:$O,P$10,0))+0</f>
        <v>147.16999999999999</v>
      </c>
      <c r="Q304" s="210">
        <f>(VLOOKUP(Horizontal!$C304&amp;Horizontal!$B304&amp;Horizontal!Q$11,Vertical!$E:$O,Q$10,0))+0</f>
        <v>52</v>
      </c>
      <c r="R304" s="207">
        <f>(VLOOKUP(Horizontal!$C304&amp;Horizontal!$B304&amp;Horizontal!R$11,Vertical!$E:$O,R$10,0))+0</f>
        <v>61</v>
      </c>
      <c r="S304" s="207">
        <f>(VLOOKUP(Horizontal!$C304&amp;Horizontal!$B304&amp;Horizontal!S$11,Vertical!$E:$O,S$10,0))+0</f>
        <v>59</v>
      </c>
      <c r="T304" s="207">
        <f>(VLOOKUP(Horizontal!$C304&amp;Horizontal!$B304&amp;Horizontal!T$11,Vertical!$E:$O,T$10,0))+0</f>
        <v>55</v>
      </c>
      <c r="U304" s="207">
        <f>(VLOOKUP(Horizontal!$C304&amp;Horizontal!$B304&amp;Horizontal!U$11,Vertical!$E:$O,U$10,0))+0</f>
        <v>48</v>
      </c>
      <c r="V304" s="207">
        <f>(VLOOKUP(Horizontal!$C304&amp;Horizontal!$B304&amp;Horizontal!V$11,Vertical!$E:$O,V$10,0))+0</f>
        <v>47</v>
      </c>
      <c r="W304" s="207">
        <f>(VLOOKUP(Horizontal!$C304&amp;Horizontal!$B304&amp;Horizontal!W$11,Vertical!$E:$O,W$10,0))+0</f>
        <v>37</v>
      </c>
      <c r="X304" s="207">
        <f>(VLOOKUP(Horizontal!$C304&amp;Horizontal!$B304&amp;Horizontal!X$11,Vertical!$E:$O,X$10,0))+0</f>
        <v>29</v>
      </c>
      <c r="Y304" s="209">
        <f>(VLOOKUP(Horizontal!$C304&amp;Horizontal!$B304&amp;Horizontal!Y$11,Vertical!$E:$O,Y$10,0))+0</f>
        <v>24</v>
      </c>
      <c r="Z304" s="210">
        <f>(VLOOKUP(Horizontal!$C304&amp;Horizontal!$B304&amp;Horizontal!Z$11,Vertical!$E:$O,Z$10,0))+0</f>
        <v>22.5</v>
      </c>
      <c r="AA304" s="207">
        <f>(VLOOKUP(Horizontal!$C304&amp;Horizontal!$B304&amp;Horizontal!AA$11,Vertical!$E:$O,AA$10,0))+0</f>
        <v>0</v>
      </c>
      <c r="AB304" s="207">
        <f>(VLOOKUP(Horizontal!$C304&amp;Horizontal!$B304&amp;Horizontal!AB$11,Vertical!$E:$O,AB$10,0))+0</f>
        <v>0</v>
      </c>
      <c r="AC304" s="207">
        <f>(VLOOKUP(Horizontal!$C304&amp;Horizontal!$B304&amp;Horizontal!AC$11,Vertical!$E:$O,AC$10,0))+0</f>
        <v>0</v>
      </c>
      <c r="AD304" s="207">
        <f>(VLOOKUP(Horizontal!$C304&amp;Horizontal!$B304&amp;Horizontal!AD$11,Vertical!$E:$O,AD$10,0))+0</f>
        <v>9.76</v>
      </c>
      <c r="AE304" s="207">
        <f>(VLOOKUP(Horizontal!$C304&amp;Horizontal!$B304&amp;Horizontal!AE$11,Vertical!$E:$O,AE$10,0))+0</f>
        <v>33.33</v>
      </c>
      <c r="AF304" s="207">
        <f>(VLOOKUP(Horizontal!$C304&amp;Horizontal!$B304&amp;Horizontal!AF$11,Vertical!$E:$O,AF$10,0))+0</f>
        <v>30.95</v>
      </c>
      <c r="AG304" s="207">
        <f>(VLOOKUP(Horizontal!$C304&amp;Horizontal!$B304&amp;Horizontal!AG$11,Vertical!$E:$O,AG$10,0))+0</f>
        <v>24.32</v>
      </c>
      <c r="AH304" s="209">
        <f>(VLOOKUP(Horizontal!$C304&amp;Horizontal!$B304&amp;Horizontal!AH$11,Vertical!$E:$O,AH$10,0))+0</f>
        <v>20</v>
      </c>
      <c r="AI304" s="210">
        <f>(VLOOKUP(Horizontal!$C304&amp;Horizontal!$B304&amp;Horizontal!AI$11,Vertical!$E:$O,AI$10,0))+0</f>
        <v>35</v>
      </c>
      <c r="AJ304" s="207">
        <f>(VLOOKUP(Horizontal!$C304&amp;Horizontal!$B304&amp;Horizontal!AJ$11,Vertical!$E:$O,AJ$10,0))+0</f>
        <v>5.13</v>
      </c>
      <c r="AK304" s="207">
        <f>(VLOOKUP(Horizontal!$C304&amp;Horizontal!$B304&amp;Horizontal!AK$11,Vertical!$E:$O,AK$10,0))+0</f>
        <v>0</v>
      </c>
      <c r="AL304" s="207">
        <f>(VLOOKUP(Horizontal!$C304&amp;Horizontal!$B304&amp;Horizontal!AL$11,Vertical!$E:$O,AL$10,0))+0</f>
        <v>0</v>
      </c>
      <c r="AM304" s="207">
        <f>(VLOOKUP(Horizontal!$C304&amp;Horizontal!$B304&amp;Horizontal!AM$11,Vertical!$E:$O,AM$10,0))+0</f>
        <v>7.32</v>
      </c>
      <c r="AN304" s="207">
        <f>(VLOOKUP(Horizontal!$C304&amp;Horizontal!$B304&amp;Horizontal!AN$11,Vertical!$E:$O,AN$10,0))+0</f>
        <v>28.21</v>
      </c>
      <c r="AO304" s="207">
        <f>(VLOOKUP(Horizontal!$C304&amp;Horizontal!$B304&amp;Horizontal!AO$11,Vertical!$E:$O,AO$10,0))+0</f>
        <v>45.24</v>
      </c>
      <c r="AP304" s="207">
        <f>(VLOOKUP(Horizontal!$C304&amp;Horizontal!$B304&amp;Horizontal!AP$11,Vertical!$E:$O,AP$10,0))+0</f>
        <v>62.16</v>
      </c>
      <c r="AQ304" s="209">
        <f>(VLOOKUP(Horizontal!$C304&amp;Horizontal!$B304&amp;Horizontal!AQ$11,Vertical!$E:$O,AQ$10,0))+0</f>
        <v>62.5</v>
      </c>
      <c r="AR304" s="210">
        <f>(VLOOKUP(Horizontal!$C304&amp;Horizontal!$B304&amp;Horizontal!AR$11,Vertical!$E:$O,AR$10,0))+0</f>
        <v>42.5</v>
      </c>
      <c r="AS304" s="207">
        <f>(VLOOKUP(Horizontal!$C304&amp;Horizontal!$B304&amp;Horizontal!AS$11,Vertical!$E:$O,AS$10,0))+0</f>
        <v>94.87</v>
      </c>
      <c r="AT304" s="207">
        <f>(VLOOKUP(Horizontal!$C304&amp;Horizontal!$B304&amp;Horizontal!AT$11,Vertical!$E:$O,AT$10,0))+0</f>
        <v>100</v>
      </c>
      <c r="AU304" s="207">
        <f>(VLOOKUP(Horizontal!$C304&amp;Horizontal!$B304&amp;Horizontal!AU$11,Vertical!$E:$O,AU$10,0))+0</f>
        <v>100</v>
      </c>
      <c r="AV304" s="207">
        <f>(VLOOKUP(Horizontal!$C304&amp;Horizontal!$B304&amp;Horizontal!AV$11,Vertical!$E:$O,AV$10,0))+0</f>
        <v>82.93</v>
      </c>
      <c r="AW304" s="207">
        <f>(VLOOKUP(Horizontal!$C304&amp;Horizontal!$B304&amp;Horizontal!AW$11,Vertical!$E:$O,AW$10,0))+0</f>
        <v>38.46</v>
      </c>
      <c r="AX304" s="207">
        <f>(VLOOKUP(Horizontal!$C304&amp;Horizontal!$B304&amp;Horizontal!AX$11,Vertical!$E:$O,AX$10,0))+0</f>
        <v>23.81</v>
      </c>
      <c r="AY304" s="207">
        <f>(VLOOKUP(Horizontal!$C304&amp;Horizontal!$B304&amp;Horizontal!AY$11,Vertical!$E:$O,AY$10,0))+0</f>
        <v>13.51</v>
      </c>
      <c r="AZ304" s="209">
        <f>(VLOOKUP(Horizontal!$C304&amp;Horizontal!$B304&amp;Horizontal!AZ$11,Vertical!$E:$O,AZ$10,0))+0</f>
        <v>17.5</v>
      </c>
      <c r="BA304" s="208">
        <f>(VLOOKUP(Horizontal!$C304&amp;Horizontal!$B304&amp;Horizontal!BA$11,Vertical!$E:$O,BA$10,0))+0</f>
        <v>37.799999999999997</v>
      </c>
      <c r="BB304" s="210">
        <f>(VLOOKUP(Horizontal!$C304&amp;Horizontal!$B304&amp;Horizontal!BB$11,Vertical!$E:$O,BB$10,0))+0</f>
        <v>126.44</v>
      </c>
      <c r="BC304" s="207">
        <f>(VLOOKUP(Horizontal!$C304&amp;Horizontal!$B304&amp;Horizontal!BC$11,Vertical!$E:$O,BC$10,0))+0</f>
        <v>127.9</v>
      </c>
      <c r="BD304" s="207">
        <f>(VLOOKUP(Horizontal!$C304&amp;Horizontal!$B304&amp;Horizontal!BD$11,Vertical!$E:$O,BD$10,0))+0</f>
        <v>144.94999999999999</v>
      </c>
      <c r="BE304" s="207">
        <f>(VLOOKUP(Horizontal!$C304&amp;Horizontal!$B304&amp;Horizontal!BE$11,Vertical!$E:$O,BE$10,0))+0</f>
        <v>150.94</v>
      </c>
      <c r="BF304" s="207">
        <f>(VLOOKUP(Horizontal!$C304&amp;Horizontal!$B304&amp;Horizontal!BF$11,Vertical!$E:$O,BF$10,0))+0</f>
        <v>142.61000000000001</v>
      </c>
      <c r="BG304" s="207">
        <f>(VLOOKUP(Horizontal!$C304&amp;Horizontal!$B304&amp;Horizontal!BG$11,Vertical!$E:$O,BG$10,0))+0</f>
        <v>185.51</v>
      </c>
      <c r="BH304" s="207">
        <f>(VLOOKUP(Horizontal!$C304&amp;Horizontal!$B304&amp;Horizontal!BH$11,Vertical!$E:$O,BH$10,0))+0</f>
        <v>191.49</v>
      </c>
      <c r="BI304" s="207">
        <f>(VLOOKUP(Horizontal!$C304&amp;Horizontal!$B304&amp;Horizontal!BI$11,Vertical!$E:$O,BI$10,0))+0</f>
        <v>186.27</v>
      </c>
      <c r="BJ304" s="209">
        <f>(VLOOKUP(Horizontal!$C304&amp;Horizontal!$B304&amp;Horizontal!BJ$11,Vertical!$E:$O,BJ$10,0))+0</f>
        <v>181.64</v>
      </c>
      <c r="BK304" s="210">
        <f>(VLOOKUP(Horizontal!$C304&amp;Horizontal!$B304&amp;Horizontal!BK$11,Vertical!$E:$O,BK$10,0))+0</f>
        <v>52</v>
      </c>
      <c r="BL304" s="207">
        <f>(VLOOKUP(Horizontal!$C304&amp;Horizontal!$B304&amp;Horizontal!BL$11,Vertical!$E:$O,BL$10,0))+0</f>
        <v>48</v>
      </c>
      <c r="BM304" s="207">
        <f>(VLOOKUP(Horizontal!$C304&amp;Horizontal!$B304&amp;Horizontal!BM$11,Vertical!$E:$O,BM$10,0))+0</f>
        <v>45</v>
      </c>
      <c r="BN304" s="207">
        <f>(VLOOKUP(Horizontal!$C304&amp;Horizontal!$B304&amp;Horizontal!BN$11,Vertical!$E:$O,BN$10,0))+0</f>
        <v>43</v>
      </c>
      <c r="BO304" s="207">
        <f>(VLOOKUP(Horizontal!$C304&amp;Horizontal!$B304&amp;Horizontal!BO$11,Vertical!$E:$O,BO$10,0))+0</f>
        <v>42</v>
      </c>
      <c r="BP304" s="207">
        <f>(VLOOKUP(Horizontal!$C304&amp;Horizontal!$B304&amp;Horizontal!BP$11,Vertical!$E:$O,BP$10,0))+0</f>
        <v>40</v>
      </c>
      <c r="BQ304" s="207">
        <f>(VLOOKUP(Horizontal!$C304&amp;Horizontal!$B304&amp;Horizontal!BQ$11,Vertical!$E:$O,BQ$10,0))+0</f>
        <v>36</v>
      </c>
      <c r="BR304" s="207">
        <f>(VLOOKUP(Horizontal!$C304&amp;Horizontal!$B304&amp;Horizontal!BR$11,Vertical!$E:$O,BR$10,0))+0</f>
        <v>29</v>
      </c>
      <c r="BS304" s="209">
        <f>(VLOOKUP(Horizontal!$C304&amp;Horizontal!$B304&amp;Horizontal!BS$11,Vertical!$E:$O,BS$10,0))+0</f>
        <v>24</v>
      </c>
      <c r="BT304" s="210">
        <f>(VLOOKUP(Horizontal!$C304&amp;Horizontal!$B304&amp;Horizontal!BT$11,Vertical!$E:$O,BT$10,0))+0</f>
        <v>16.22</v>
      </c>
      <c r="BU304" s="207">
        <f>(VLOOKUP(Horizontal!$C304&amp;Horizontal!$B304&amp;Horizontal!BU$11,Vertical!$E:$O,BU$10,0))+0</f>
        <v>6.06</v>
      </c>
      <c r="BV304" s="207">
        <f>(VLOOKUP(Horizontal!$C304&amp;Horizontal!$B304&amp;Horizontal!BV$11,Vertical!$E:$O,BV$10,0))+0</f>
        <v>3.33</v>
      </c>
      <c r="BW304" s="207">
        <f>(VLOOKUP(Horizontal!$C304&amp;Horizontal!$B304&amp;Horizontal!BW$11,Vertical!$E:$O,BW$10,0))+0</f>
        <v>0</v>
      </c>
      <c r="BX304" s="207">
        <f>(VLOOKUP(Horizontal!$C304&amp;Horizontal!$B304&amp;Horizontal!BX$11,Vertical!$E:$O,BX$10,0))+0</f>
        <v>20.51</v>
      </c>
      <c r="BY304" s="207">
        <f>(VLOOKUP(Horizontal!$C304&amp;Horizontal!$B304&amp;Horizontal!BY$11,Vertical!$E:$O,BY$10,0))+0</f>
        <v>29.41</v>
      </c>
      <c r="BZ304" s="207">
        <f>(VLOOKUP(Horizontal!$C304&amp;Horizontal!$B304&amp;Horizontal!BZ$11,Vertical!$E:$O,BZ$10,0))+0</f>
        <v>30.3</v>
      </c>
      <c r="CA304" s="207">
        <f>(VLOOKUP(Horizontal!$C304&amp;Horizontal!$B304&amp;Horizontal!CA$11,Vertical!$E:$O,CA$10,0))+0</f>
        <v>20.59</v>
      </c>
      <c r="CB304" s="209">
        <f>(VLOOKUP(Horizontal!$C304&amp;Horizontal!$B304&amp;Horizontal!CB$11,Vertical!$E:$O,CB$10,0))+0</f>
        <v>26.47</v>
      </c>
      <c r="CC304" s="210">
        <f>(VLOOKUP(Horizontal!$C304&amp;Horizontal!$B304&amp;Horizontal!CC$11,Vertical!$E:$O,CC$10,0))+0</f>
        <v>29.73</v>
      </c>
      <c r="CD304" s="207">
        <f>(VLOOKUP(Horizontal!$C304&amp;Horizontal!$B304&amp;Horizontal!CD$11,Vertical!$E:$O,CD$10,0))+0</f>
        <v>9.09</v>
      </c>
      <c r="CE304" s="207">
        <f>(VLOOKUP(Horizontal!$C304&amp;Horizontal!$B304&amp;Horizontal!CE$11,Vertical!$E:$O,CE$10,0))+0</f>
        <v>0</v>
      </c>
      <c r="CF304" s="207">
        <f>(VLOOKUP(Horizontal!$C304&amp;Horizontal!$B304&amp;Horizontal!CF$11,Vertical!$E:$O,CF$10,0))+0</f>
        <v>0</v>
      </c>
      <c r="CG304" s="207">
        <f>(VLOOKUP(Horizontal!$C304&amp;Horizontal!$B304&amp;Horizontal!CG$11,Vertical!$E:$O,CG$10,0))+0</f>
        <v>7.69</v>
      </c>
      <c r="CH304" s="207">
        <f>(VLOOKUP(Horizontal!$C304&amp;Horizontal!$B304&amp;Horizontal!CH$11,Vertical!$E:$O,CH$10,0))+0</f>
        <v>32.35</v>
      </c>
      <c r="CI304" s="207">
        <f>(VLOOKUP(Horizontal!$C304&amp;Horizontal!$B304&amp;Horizontal!CI$11,Vertical!$E:$O,CI$10,0))+0</f>
        <v>27.27</v>
      </c>
      <c r="CJ304" s="207">
        <f>(VLOOKUP(Horizontal!$C304&amp;Horizontal!$B304&amp;Horizontal!CJ$11,Vertical!$E:$O,CJ$10,0))+0</f>
        <v>50</v>
      </c>
      <c r="CK304" s="209">
        <f>(VLOOKUP(Horizontal!$C304&amp;Horizontal!$B304&amp;Horizontal!CK$11,Vertical!$E:$O,CK$10,0))+0</f>
        <v>38.24</v>
      </c>
      <c r="CL304" s="210">
        <f>(VLOOKUP(Horizontal!$C304&amp;Horizontal!$B304&amp;Horizontal!CL$11,Vertical!$E:$O,CL$10,0))+0</f>
        <v>54.05</v>
      </c>
      <c r="CM304" s="207">
        <f>(VLOOKUP(Horizontal!$C304&amp;Horizontal!$B304&amp;Horizontal!CM$11,Vertical!$E:$O,CM$10,0))+0</f>
        <v>84.85</v>
      </c>
      <c r="CN304" s="207">
        <f>(VLOOKUP(Horizontal!$C304&amp;Horizontal!$B304&amp;Horizontal!CN$11,Vertical!$E:$O,CN$10,0))+0</f>
        <v>96.67</v>
      </c>
      <c r="CO304" s="207">
        <f>(VLOOKUP(Horizontal!$C304&amp;Horizontal!$B304&amp;Horizontal!CO$11,Vertical!$E:$O,CO$10,0))+0</f>
        <v>100</v>
      </c>
      <c r="CP304" s="207">
        <f>(VLOOKUP(Horizontal!$C304&amp;Horizontal!$B304&amp;Horizontal!CP$11,Vertical!$E:$O,CP$10,0))+0</f>
        <v>71.790000000000006</v>
      </c>
      <c r="CQ304" s="207">
        <f>(VLOOKUP(Horizontal!$C304&amp;Horizontal!$B304&amp;Horizontal!CQ$11,Vertical!$E:$O,CQ$10,0))+0</f>
        <v>38.24</v>
      </c>
      <c r="CR304" s="207">
        <f>(VLOOKUP(Horizontal!$C304&amp;Horizontal!$B304&amp;Horizontal!CR$11,Vertical!$E:$O,CR$10,0))+0</f>
        <v>42.42</v>
      </c>
      <c r="CS304" s="207">
        <f>(VLOOKUP(Horizontal!$C304&amp;Horizontal!$B304&amp;Horizontal!CS$11,Vertical!$E:$O,CS$10,0))+0</f>
        <v>29.41</v>
      </c>
      <c r="CT304" s="207">
        <f>(VLOOKUP(Horizontal!$C304&amp;Horizontal!$B304&amp;Horizontal!CT$11,Vertical!$E:$O,CT$10,0))+0</f>
        <v>35.29</v>
      </c>
      <c r="CU304" s="150"/>
      <c r="CV304" s="211">
        <f t="shared" ref="CV304" si="465">(BB304-H304)+0</f>
        <v>38.33</v>
      </c>
      <c r="CW304" s="190">
        <f t="shared" ref="CW304" si="466">(BC304-I304)+0</f>
        <v>37.5</v>
      </c>
      <c r="CX304" s="190">
        <f t="shared" ref="CX304" si="467">(BD304-J304)+0</f>
        <v>37.279999999999987</v>
      </c>
      <c r="CY304" s="190">
        <f t="shared" ref="CY304" si="468">(BE304-K304)+0</f>
        <v>37.92</v>
      </c>
      <c r="CZ304" s="190">
        <f t="shared" ref="CZ304" si="469">(BF304-L304)+0</f>
        <v>37.060000000000016</v>
      </c>
      <c r="DA304" s="190">
        <f t="shared" ref="DA304" si="470">(BG304-M304)+0</f>
        <v>40.739999999999981</v>
      </c>
      <c r="DB304" s="190">
        <f t="shared" ref="DB304" si="471">(BH304-N304)+0</f>
        <v>37.930000000000007</v>
      </c>
      <c r="DC304" s="190">
        <f t="shared" ref="DC304" si="472">(BI304-O304)+0</f>
        <v>35.94</v>
      </c>
      <c r="DD304" s="212">
        <f t="shared" ref="DD304" si="473">(BJ304-P304)+0</f>
        <v>34.47</v>
      </c>
      <c r="DE304" s="9">
        <v>170</v>
      </c>
      <c r="DF304" s="212">
        <f t="shared" ref="DF304" si="474">($H$7-H304)+0</f>
        <v>120.34721040189133</v>
      </c>
      <c r="DG304" s="264">
        <v>68</v>
      </c>
      <c r="DH304" s="265">
        <v>59</v>
      </c>
      <c r="DI304" s="265">
        <v>65</v>
      </c>
      <c r="DJ304" s="266">
        <v>75</v>
      </c>
      <c r="DK304" s="190">
        <v>91.42</v>
      </c>
      <c r="DL304" s="190">
        <v>91.42</v>
      </c>
      <c r="DM304" s="190">
        <v>73.92</v>
      </c>
      <c r="DN304" s="212">
        <v>91.42</v>
      </c>
      <c r="DO304" s="190">
        <v>93.25</v>
      </c>
      <c r="DP304" s="190">
        <v>93.25</v>
      </c>
      <c r="DQ304" s="190">
        <v>80.930000000000007</v>
      </c>
      <c r="DR304" s="212">
        <v>93.25</v>
      </c>
      <c r="DS304" s="150"/>
      <c r="DT304" s="190">
        <v>88</v>
      </c>
      <c r="DU304" s="190">
        <v>90</v>
      </c>
      <c r="DV304" s="190">
        <v>110</v>
      </c>
      <c r="DW304" s="190">
        <v>115</v>
      </c>
      <c r="DX304" s="190"/>
      <c r="DY304" s="190"/>
      <c r="DZ304" s="190"/>
      <c r="EA304" s="190"/>
      <c r="EB304" s="190"/>
      <c r="EC304" s="190"/>
      <c r="ED304" s="190">
        <v>106</v>
      </c>
      <c r="EE304" s="190">
        <v>144</v>
      </c>
      <c r="EF304" s="190">
        <v>155</v>
      </c>
      <c r="EG304" s="190">
        <v>152</v>
      </c>
      <c r="EH304" s="212">
        <v>146</v>
      </c>
      <c r="EI304" s="213"/>
      <c r="EJ304" s="211">
        <v>40</v>
      </c>
      <c r="EK304" s="190">
        <v>38</v>
      </c>
      <c r="EL304" s="190">
        <v>38</v>
      </c>
      <c r="EM304" s="190">
        <v>38</v>
      </c>
      <c r="EN304" s="190"/>
      <c r="EO304" s="190"/>
      <c r="EP304" s="190"/>
      <c r="EQ304" s="190"/>
      <c r="ER304" s="190"/>
      <c r="ES304" s="190"/>
      <c r="ET304" s="190">
        <v>39</v>
      </c>
      <c r="EU304" s="190">
        <v>43</v>
      </c>
      <c r="EV304" s="190">
        <v>39</v>
      </c>
      <c r="EW304" s="190">
        <v>34</v>
      </c>
      <c r="EX304" s="212">
        <v>30</v>
      </c>
      <c r="EY304" s="211"/>
      <c r="EZ304" s="75">
        <f t="shared" ref="EZ304" si="475">(G304/(DT304-G304))+0</f>
        <v>-1.4557670772676373E-2</v>
      </c>
      <c r="FA304" s="89">
        <f t="shared" si="415"/>
        <v>-0.1</v>
      </c>
      <c r="FB304" s="212"/>
      <c r="FC304" s="213"/>
      <c r="FD304" s="213"/>
      <c r="FE304" s="213"/>
      <c r="FF304" s="213"/>
      <c r="FG304" s="213"/>
      <c r="FH304" s="213"/>
      <c r="FI304" s="213"/>
      <c r="FJ304" s="213"/>
      <c r="FK304" s="213"/>
      <c r="FL304" s="213"/>
      <c r="FM304" s="213"/>
      <c r="FN304" s="213"/>
      <c r="FO304" s="213"/>
      <c r="FP304" s="213"/>
      <c r="FQ304" s="213"/>
      <c r="FR304" s="213"/>
      <c r="FS304" s="211">
        <v>115</v>
      </c>
      <c r="FT304" s="190">
        <v>115</v>
      </c>
      <c r="FU304" s="190">
        <v>115</v>
      </c>
      <c r="FV304" s="190">
        <v>117</v>
      </c>
      <c r="FW304" s="190"/>
      <c r="FX304" s="190"/>
      <c r="FY304" s="190"/>
      <c r="FZ304" s="190"/>
      <c r="GA304" s="190"/>
      <c r="GB304" s="190"/>
      <c r="GC304" s="190">
        <v>120</v>
      </c>
      <c r="GD304" s="190">
        <v>120</v>
      </c>
      <c r="GE304" s="190">
        <v>115</v>
      </c>
      <c r="GF304" s="190">
        <v>114</v>
      </c>
      <c r="GG304" s="212">
        <v>110</v>
      </c>
    </row>
    <row r="305" spans="2:189">
      <c r="B305" s="33">
        <v>44047</v>
      </c>
      <c r="C305" s="30" t="s">
        <v>34</v>
      </c>
      <c r="D305" s="30">
        <v>2020</v>
      </c>
      <c r="E305" s="30" t="str">
        <f t="shared" ref="E305" si="476">D305&amp;C305</f>
        <v>2020S32</v>
      </c>
      <c r="F305" s="30" t="str">
        <f t="shared" si="317"/>
        <v>82020</v>
      </c>
      <c r="G305" s="208" t="str">
        <f>VLOOKUP(Horizontal!$C305&amp;Horizontal!$B305&amp;Horizontal!G$11,Vertical!$E:$O,G$10,0)</f>
        <v>-0,95</v>
      </c>
      <c r="H305" s="207">
        <f>(VLOOKUP(Horizontal!$C305&amp;Horizontal!$B305&amp;Horizontal!H$11,Vertical!$E:$O,H$10,0))+0</f>
        <v>95.02</v>
      </c>
      <c r="I305" s="207">
        <f>(VLOOKUP(Horizontal!$C305&amp;Horizontal!$B305&amp;Horizontal!I$11,Vertical!$E:$O,I$10,0))+0</f>
        <v>105.2</v>
      </c>
      <c r="J305" s="207">
        <f>(VLOOKUP(Horizontal!$C305&amp;Horizontal!$B305&amp;Horizontal!J$11,Vertical!$E:$O,J$10,0))+0</f>
        <v>108.65</v>
      </c>
      <c r="K305" s="207">
        <f>(VLOOKUP(Horizontal!$C305&amp;Horizontal!$B305&amp;Horizontal!K$11,Vertical!$E:$O,K$10,0))+0</f>
        <v>107.36</v>
      </c>
      <c r="L305" s="207">
        <f>(VLOOKUP(Horizontal!$C305&amp;Horizontal!$B305&amp;Horizontal!L$11,Vertical!$E:$O,L$10,0))+0</f>
        <v>98.44</v>
      </c>
      <c r="M305" s="207">
        <f>(VLOOKUP(Horizontal!$C305&amp;Horizontal!$B305&amp;Horizontal!M$11,Vertical!$E:$O,M$10,0))+0</f>
        <v>145.12</v>
      </c>
      <c r="N305" s="207">
        <f>(VLOOKUP(Horizontal!$C305&amp;Horizontal!$B305&amp;Horizontal!N$11,Vertical!$E:$O,N$10,0))+0</f>
        <v>153.94999999999999</v>
      </c>
      <c r="O305" s="207">
        <f>(VLOOKUP(Horizontal!$C305&amp;Horizontal!$B305&amp;Horizontal!O$11,Vertical!$E:$O,O$10,0))+0</f>
        <v>150.13</v>
      </c>
      <c r="P305" s="209">
        <f>(VLOOKUP(Horizontal!$C305&amp;Horizontal!$B305&amp;Horizontal!P$11,Vertical!$E:$O,P$10,0))+0</f>
        <v>147.07</v>
      </c>
      <c r="Q305" s="210">
        <f>(VLOOKUP(Horizontal!$C305&amp;Horizontal!$B305&amp;Horizontal!Q$11,Vertical!$E:$O,Q$10,0))+0</f>
        <v>58</v>
      </c>
      <c r="R305" s="207">
        <f>(VLOOKUP(Horizontal!$C305&amp;Horizontal!$B305&amp;Horizontal!R$11,Vertical!$E:$O,R$10,0))+0</f>
        <v>61</v>
      </c>
      <c r="S305" s="207">
        <f>(VLOOKUP(Horizontal!$C305&amp;Horizontal!$B305&amp;Horizontal!S$11,Vertical!$E:$O,S$10,0))+0</f>
        <v>57</v>
      </c>
      <c r="T305" s="207">
        <f>(VLOOKUP(Horizontal!$C305&amp;Horizontal!$B305&amp;Horizontal!T$11,Vertical!$E:$O,T$10,0))+0</f>
        <v>51</v>
      </c>
      <c r="U305" s="207">
        <f>(VLOOKUP(Horizontal!$C305&amp;Horizontal!$B305&amp;Horizontal!U$11,Vertical!$E:$O,U$10,0))+0</f>
        <v>45</v>
      </c>
      <c r="V305" s="207">
        <f>(VLOOKUP(Horizontal!$C305&amp;Horizontal!$B305&amp;Horizontal!V$11,Vertical!$E:$O,V$10,0))+0</f>
        <v>47</v>
      </c>
      <c r="W305" s="207">
        <f>(VLOOKUP(Horizontal!$C305&amp;Horizontal!$B305&amp;Horizontal!W$11,Vertical!$E:$O,W$10,0))+0</f>
        <v>39</v>
      </c>
      <c r="X305" s="207">
        <f>(VLOOKUP(Horizontal!$C305&amp;Horizontal!$B305&amp;Horizontal!X$11,Vertical!$E:$O,X$10,0))+0</f>
        <v>33</v>
      </c>
      <c r="Y305" s="209">
        <f>(VLOOKUP(Horizontal!$C305&amp;Horizontal!$B305&amp;Horizontal!Y$11,Vertical!$E:$O,Y$10,0))+0</f>
        <v>29</v>
      </c>
      <c r="Z305" s="210">
        <f>(VLOOKUP(Horizontal!$C305&amp;Horizontal!$B305&amp;Horizontal!Z$11,Vertical!$E:$O,Z$10,0))+0</f>
        <v>0</v>
      </c>
      <c r="AA305" s="207">
        <f>(VLOOKUP(Horizontal!$C305&amp;Horizontal!$B305&amp;Horizontal!AA$11,Vertical!$E:$O,AA$10,0))+0</f>
        <v>58.97</v>
      </c>
      <c r="AB305" s="207">
        <f>(VLOOKUP(Horizontal!$C305&amp;Horizontal!$B305&amp;Horizontal!AB$11,Vertical!$E:$O,AB$10,0))+0</f>
        <v>67.569999999999993</v>
      </c>
      <c r="AC305" s="207">
        <f>(VLOOKUP(Horizontal!$C305&amp;Horizontal!$B305&amp;Horizontal!AC$11,Vertical!$E:$O,AC$10,0))+0</f>
        <v>67.569999999999993</v>
      </c>
      <c r="AD305" s="207">
        <f>(VLOOKUP(Horizontal!$C305&amp;Horizontal!$B305&amp;Horizontal!AD$11,Vertical!$E:$O,AD$10,0))+0</f>
        <v>78.05</v>
      </c>
      <c r="AE305" s="207">
        <f>(VLOOKUP(Horizontal!$C305&amp;Horizontal!$B305&amp;Horizontal!AE$11,Vertical!$E:$O,AE$10,0))+0</f>
        <v>25</v>
      </c>
      <c r="AF305" s="207">
        <f>(VLOOKUP(Horizontal!$C305&amp;Horizontal!$B305&amp;Horizontal!AF$11,Vertical!$E:$O,AF$10,0))+0</f>
        <v>9.76</v>
      </c>
      <c r="AG305" s="207">
        <f>(VLOOKUP(Horizontal!$C305&amp;Horizontal!$B305&amp;Horizontal!AG$11,Vertical!$E:$O,AG$10,0))+0</f>
        <v>27.5</v>
      </c>
      <c r="AH305" s="209">
        <f>(VLOOKUP(Horizontal!$C305&amp;Horizontal!$B305&amp;Horizontal!AH$11,Vertical!$E:$O,AH$10,0))+0</f>
        <v>22.5</v>
      </c>
      <c r="AI305" s="210">
        <f>(VLOOKUP(Horizontal!$C305&amp;Horizontal!$B305&amp;Horizontal!AI$11,Vertical!$E:$O,AI$10,0))+0</f>
        <v>5.56</v>
      </c>
      <c r="AJ305" s="207">
        <f>(VLOOKUP(Horizontal!$C305&amp;Horizontal!$B305&amp;Horizontal!AJ$11,Vertical!$E:$O,AJ$10,0))+0</f>
        <v>7.69</v>
      </c>
      <c r="AK305" s="207">
        <f>(VLOOKUP(Horizontal!$C305&amp;Horizontal!$B305&amp;Horizontal!AK$11,Vertical!$E:$O,AK$10,0))+0</f>
        <v>2.7</v>
      </c>
      <c r="AL305" s="207">
        <f>(VLOOKUP(Horizontal!$C305&amp;Horizontal!$B305&amp;Horizontal!AL$11,Vertical!$E:$O,AL$10,0))+0</f>
        <v>2.7</v>
      </c>
      <c r="AM305" s="207">
        <f>(VLOOKUP(Horizontal!$C305&amp;Horizontal!$B305&amp;Horizontal!AM$11,Vertical!$E:$O,AM$10,0))+0</f>
        <v>7.32</v>
      </c>
      <c r="AN305" s="207">
        <f>(VLOOKUP(Horizontal!$C305&amp;Horizontal!$B305&amp;Horizontal!AN$11,Vertical!$E:$O,AN$10,0))+0</f>
        <v>35</v>
      </c>
      <c r="AO305" s="207">
        <f>(VLOOKUP(Horizontal!$C305&amp;Horizontal!$B305&amp;Horizontal!AO$11,Vertical!$E:$O,AO$10,0))+0</f>
        <v>60.98</v>
      </c>
      <c r="AP305" s="207">
        <f>(VLOOKUP(Horizontal!$C305&amp;Horizontal!$B305&amp;Horizontal!AP$11,Vertical!$E:$O,AP$10,0))+0</f>
        <v>55</v>
      </c>
      <c r="AQ305" s="209">
        <f>(VLOOKUP(Horizontal!$C305&amp;Horizontal!$B305&amp;Horizontal!AQ$11,Vertical!$E:$O,AQ$10,0))+0</f>
        <v>57.5</v>
      </c>
      <c r="AR305" s="210">
        <f>(VLOOKUP(Horizontal!$C305&amp;Horizontal!$B305&amp;Horizontal!AR$11,Vertical!$E:$O,AR$10,0))+0</f>
        <v>94.44</v>
      </c>
      <c r="AS305" s="207">
        <f>(VLOOKUP(Horizontal!$C305&amp;Horizontal!$B305&amp;Horizontal!AS$11,Vertical!$E:$O,AS$10,0))+0</f>
        <v>33.33</v>
      </c>
      <c r="AT305" s="207">
        <f>(VLOOKUP(Horizontal!$C305&amp;Horizontal!$B305&amp;Horizontal!AT$11,Vertical!$E:$O,AT$10,0))+0</f>
        <v>29.73</v>
      </c>
      <c r="AU305" s="207">
        <f>(VLOOKUP(Horizontal!$C305&amp;Horizontal!$B305&amp;Horizontal!AU$11,Vertical!$E:$O,AU$10,0))+0</f>
        <v>29.73</v>
      </c>
      <c r="AV305" s="207">
        <f>(VLOOKUP(Horizontal!$C305&amp;Horizontal!$B305&amp;Horizontal!AV$11,Vertical!$E:$O,AV$10,0))+0</f>
        <v>14.63</v>
      </c>
      <c r="AW305" s="207">
        <f>(VLOOKUP(Horizontal!$C305&amp;Horizontal!$B305&amp;Horizontal!AW$11,Vertical!$E:$O,AW$10,0))+0</f>
        <v>40</v>
      </c>
      <c r="AX305" s="207">
        <f>(VLOOKUP(Horizontal!$C305&amp;Horizontal!$B305&amp;Horizontal!AX$11,Vertical!$E:$O,AX$10,0))+0</f>
        <v>29.27</v>
      </c>
      <c r="AY305" s="207">
        <f>(VLOOKUP(Horizontal!$C305&amp;Horizontal!$B305&amp;Horizontal!AY$11,Vertical!$E:$O,AY$10,0))+0</f>
        <v>17.5</v>
      </c>
      <c r="AZ305" s="209">
        <f>(VLOOKUP(Horizontal!$C305&amp;Horizontal!$B305&amp;Horizontal!AZ$11,Vertical!$E:$O,AZ$10,0))+0</f>
        <v>20</v>
      </c>
      <c r="BA305" s="208">
        <f>(VLOOKUP(Horizontal!$C305&amp;Horizontal!$B305&amp;Horizontal!BA$11,Vertical!$E:$O,BA$10,0))+0</f>
        <v>39.65</v>
      </c>
      <c r="BB305" s="210">
        <f>(VLOOKUP(Horizontal!$C305&amp;Horizontal!$B305&amp;Horizontal!BB$11,Vertical!$E:$O,BB$10,0))+0</f>
        <v>132.97</v>
      </c>
      <c r="BC305" s="207">
        <f>(VLOOKUP(Horizontal!$C305&amp;Horizontal!$B305&amp;Horizontal!BC$11,Vertical!$E:$O,BC$10,0))+0</f>
        <v>144.33000000000001</v>
      </c>
      <c r="BD305" s="207">
        <f>(VLOOKUP(Horizontal!$C305&amp;Horizontal!$B305&amp;Horizontal!BD$11,Vertical!$E:$O,BD$10,0))+0</f>
        <v>147.44999999999999</v>
      </c>
      <c r="BE305" s="207">
        <f>(VLOOKUP(Horizontal!$C305&amp;Horizontal!$B305&amp;Horizontal!BE$11,Vertical!$E:$O,BE$10,0))+0</f>
        <v>146.66999999999999</v>
      </c>
      <c r="BF305" s="207">
        <f>(VLOOKUP(Horizontal!$C305&amp;Horizontal!$B305&amp;Horizontal!BF$11,Vertical!$E:$O,BF$10,0))+0</f>
        <v>137.1</v>
      </c>
      <c r="BG305" s="207">
        <f>(VLOOKUP(Horizontal!$C305&amp;Horizontal!$B305&amp;Horizontal!BG$11,Vertical!$E:$O,BG$10,0))+0</f>
        <v>186.06</v>
      </c>
      <c r="BH305" s="207">
        <f>(VLOOKUP(Horizontal!$C305&amp;Horizontal!$B305&amp;Horizontal!BH$11,Vertical!$E:$O,BH$10,0))+0</f>
        <v>191.65</v>
      </c>
      <c r="BI305" s="207">
        <f>(VLOOKUP(Horizontal!$C305&amp;Horizontal!$B305&amp;Horizontal!BI$11,Vertical!$E:$O,BI$10,0))+0</f>
        <v>186.21</v>
      </c>
      <c r="BJ305" s="209">
        <f>(VLOOKUP(Horizontal!$C305&amp;Horizontal!$B305&amp;Horizontal!BJ$11,Vertical!$E:$O,BJ$10,0))+0</f>
        <v>181.58</v>
      </c>
      <c r="BK305" s="210">
        <f>(VLOOKUP(Horizontal!$C305&amp;Horizontal!$B305&amp;Horizontal!BK$11,Vertical!$E:$O,BK$10,0))+0</f>
        <v>51</v>
      </c>
      <c r="BL305" s="207">
        <f>(VLOOKUP(Horizontal!$C305&amp;Horizontal!$B305&amp;Horizontal!BL$11,Vertical!$E:$O,BL$10,0))+0</f>
        <v>50</v>
      </c>
      <c r="BM305" s="207">
        <f>(VLOOKUP(Horizontal!$C305&amp;Horizontal!$B305&amp;Horizontal!BM$11,Vertical!$E:$O,BM$10,0))+0</f>
        <v>46</v>
      </c>
      <c r="BN305" s="207">
        <f>(VLOOKUP(Horizontal!$C305&amp;Horizontal!$B305&amp;Horizontal!BN$11,Vertical!$E:$O,BN$10,0))+0</f>
        <v>44</v>
      </c>
      <c r="BO305" s="207">
        <f>(VLOOKUP(Horizontal!$C305&amp;Horizontal!$B305&amp;Horizontal!BO$11,Vertical!$E:$O,BO$10,0))+0</f>
        <v>43</v>
      </c>
      <c r="BP305" s="207">
        <f>(VLOOKUP(Horizontal!$C305&amp;Horizontal!$B305&amp;Horizontal!BP$11,Vertical!$E:$O,BP$10,0))+0</f>
        <v>46</v>
      </c>
      <c r="BQ305" s="207">
        <f>(VLOOKUP(Horizontal!$C305&amp;Horizontal!$B305&amp;Horizontal!BQ$11,Vertical!$E:$O,BQ$10,0))+0</f>
        <v>42</v>
      </c>
      <c r="BR305" s="207">
        <f>(VLOOKUP(Horizontal!$C305&amp;Horizontal!$B305&amp;Horizontal!BR$11,Vertical!$E:$O,BR$10,0))+0</f>
        <v>35</v>
      </c>
      <c r="BS305" s="209">
        <f>(VLOOKUP(Horizontal!$C305&amp;Horizontal!$B305&amp;Horizontal!BS$11,Vertical!$E:$O,BS$10,0))+0</f>
        <v>29</v>
      </c>
      <c r="BT305" s="210">
        <f>(VLOOKUP(Horizontal!$C305&amp;Horizontal!$B305&amp;Horizontal!BT$11,Vertical!$E:$O,BT$10,0))+0</f>
        <v>0</v>
      </c>
      <c r="BU305" s="207">
        <f>(VLOOKUP(Horizontal!$C305&amp;Horizontal!$B305&amp;Horizontal!BU$11,Vertical!$E:$O,BU$10,0))+0</f>
        <v>48.57</v>
      </c>
      <c r="BV305" s="207">
        <f>(VLOOKUP(Horizontal!$C305&amp;Horizontal!$B305&amp;Horizontal!BV$11,Vertical!$E:$O,BV$10,0))+0</f>
        <v>61.76</v>
      </c>
      <c r="BW305" s="207">
        <f>(VLOOKUP(Horizontal!$C305&amp;Horizontal!$B305&amp;Horizontal!BW$11,Vertical!$E:$O,BW$10,0))+0</f>
        <v>61.76</v>
      </c>
      <c r="BX305" s="207">
        <f>(VLOOKUP(Horizontal!$C305&amp;Horizontal!$B305&amp;Horizontal!BX$11,Vertical!$E:$O,BX$10,0))+0</f>
        <v>63.89</v>
      </c>
      <c r="BY305" s="207">
        <f>(VLOOKUP(Horizontal!$C305&amp;Horizontal!$B305&amp;Horizontal!BY$11,Vertical!$E:$O,BY$10,0))+0</f>
        <v>19.440000000000001</v>
      </c>
      <c r="BZ305" s="207">
        <f>(VLOOKUP(Horizontal!$C305&amp;Horizontal!$B305&amp;Horizontal!BZ$11,Vertical!$E:$O,BZ$10,0))+0</f>
        <v>17.649999999999999</v>
      </c>
      <c r="CA305" s="207">
        <f>(VLOOKUP(Horizontal!$C305&amp;Horizontal!$B305&amp;Horizontal!CA$11,Vertical!$E:$O,CA$10,0))+0</f>
        <v>17.14</v>
      </c>
      <c r="CB305" s="209">
        <f>(VLOOKUP(Horizontal!$C305&amp;Horizontal!$B305&amp;Horizontal!CB$11,Vertical!$E:$O,CB$10,0))+0</f>
        <v>35.29</v>
      </c>
      <c r="CC305" s="210">
        <f>(VLOOKUP(Horizontal!$C305&amp;Horizontal!$B305&amp;Horizontal!CC$11,Vertical!$E:$O,CC$10,0))+0</f>
        <v>10.26</v>
      </c>
      <c r="CD305" s="207">
        <f>(VLOOKUP(Horizontal!$C305&amp;Horizontal!$B305&amp;Horizontal!CD$11,Vertical!$E:$O,CD$10,0))+0</f>
        <v>8.57</v>
      </c>
      <c r="CE305" s="207">
        <f>(VLOOKUP(Horizontal!$C305&amp;Horizontal!$B305&amp;Horizontal!CE$11,Vertical!$E:$O,CE$10,0))+0</f>
        <v>0</v>
      </c>
      <c r="CF305" s="207">
        <f>(VLOOKUP(Horizontal!$C305&amp;Horizontal!$B305&amp;Horizontal!CF$11,Vertical!$E:$O,CF$10,0))+0</f>
        <v>0</v>
      </c>
      <c r="CG305" s="207">
        <f>(VLOOKUP(Horizontal!$C305&amp;Horizontal!$B305&amp;Horizontal!CG$11,Vertical!$E:$O,CG$10,0))+0</f>
        <v>13.89</v>
      </c>
      <c r="CH305" s="207">
        <f>(VLOOKUP(Horizontal!$C305&amp;Horizontal!$B305&amp;Horizontal!CH$11,Vertical!$E:$O,CH$10,0))+0</f>
        <v>33.33</v>
      </c>
      <c r="CI305" s="207">
        <f>(VLOOKUP(Horizontal!$C305&amp;Horizontal!$B305&amp;Horizontal!CI$11,Vertical!$E:$O,CI$10,0))+0</f>
        <v>38.24</v>
      </c>
      <c r="CJ305" s="207">
        <f>(VLOOKUP(Horizontal!$C305&amp;Horizontal!$B305&amp;Horizontal!CJ$11,Vertical!$E:$O,CJ$10,0))+0</f>
        <v>51.43</v>
      </c>
      <c r="CK305" s="209">
        <f>(VLOOKUP(Horizontal!$C305&amp;Horizontal!$B305&amp;Horizontal!CK$11,Vertical!$E:$O,CK$10,0))+0</f>
        <v>32.35</v>
      </c>
      <c r="CL305" s="210">
        <f>(VLOOKUP(Horizontal!$C305&amp;Horizontal!$B305&amp;Horizontal!CL$11,Vertical!$E:$O,CL$10,0))+0</f>
        <v>89.74</v>
      </c>
      <c r="CM305" s="207">
        <f>(VLOOKUP(Horizontal!$C305&amp;Horizontal!$B305&amp;Horizontal!CM$11,Vertical!$E:$O,CM$10,0))+0</f>
        <v>42.86</v>
      </c>
      <c r="CN305" s="207">
        <f>(VLOOKUP(Horizontal!$C305&amp;Horizontal!$B305&amp;Horizontal!CN$11,Vertical!$E:$O,CN$10,0))+0</f>
        <v>38.24</v>
      </c>
      <c r="CO305" s="207">
        <f>(VLOOKUP(Horizontal!$C305&amp;Horizontal!$B305&amp;Horizontal!CO$11,Vertical!$E:$O,CO$10,0))+0</f>
        <v>38.24</v>
      </c>
      <c r="CP305" s="207">
        <f>(VLOOKUP(Horizontal!$C305&amp;Horizontal!$B305&amp;Horizontal!CP$11,Vertical!$E:$O,CP$10,0))+0</f>
        <v>22.22</v>
      </c>
      <c r="CQ305" s="207">
        <f>(VLOOKUP(Horizontal!$C305&amp;Horizontal!$B305&amp;Horizontal!CQ$11,Vertical!$E:$O,CQ$10,0))+0</f>
        <v>47.22</v>
      </c>
      <c r="CR305" s="207">
        <f>(VLOOKUP(Horizontal!$C305&amp;Horizontal!$B305&amp;Horizontal!CR$11,Vertical!$E:$O,CR$10,0))+0</f>
        <v>44.12</v>
      </c>
      <c r="CS305" s="207">
        <f>(VLOOKUP(Horizontal!$C305&amp;Horizontal!$B305&amp;Horizontal!CS$11,Vertical!$E:$O,CS$10,0))+0</f>
        <v>31.43</v>
      </c>
      <c r="CT305" s="207">
        <f>(VLOOKUP(Horizontal!$C305&amp;Horizontal!$B305&amp;Horizontal!CT$11,Vertical!$E:$O,CT$10,0))+0</f>
        <v>32.35</v>
      </c>
      <c r="CU305" s="150"/>
      <c r="CV305" s="211">
        <f t="shared" ref="CV305" si="477">(BB305-H305)+0</f>
        <v>37.950000000000003</v>
      </c>
      <c r="CW305" s="190">
        <f t="shared" ref="CW305" si="478">(BC305-I305)+0</f>
        <v>39.13000000000001</v>
      </c>
      <c r="CX305" s="190">
        <f t="shared" ref="CX305" si="479">(BD305-J305)+0</f>
        <v>38.799999999999983</v>
      </c>
      <c r="CY305" s="190">
        <f t="shared" ref="CY305" si="480">(BE305-K305)+0</f>
        <v>39.309999999999988</v>
      </c>
      <c r="CZ305" s="190">
        <f t="shared" ref="CZ305" si="481">(BF305-L305)+0</f>
        <v>38.659999999999997</v>
      </c>
      <c r="DA305" s="190">
        <f t="shared" ref="DA305" si="482">(BG305-M305)+0</f>
        <v>40.94</v>
      </c>
      <c r="DB305" s="190">
        <f t="shared" ref="DB305" si="483">(BH305-N305)+0</f>
        <v>37.700000000000017</v>
      </c>
      <c r="DC305" s="190">
        <f t="shared" ref="DC305" si="484">(BI305-O305)+0</f>
        <v>36.080000000000013</v>
      </c>
      <c r="DD305" s="212">
        <f t="shared" ref="DD305" si="485">(BJ305-P305)+0</f>
        <v>34.510000000000019</v>
      </c>
      <c r="DE305" s="9">
        <v>170</v>
      </c>
      <c r="DF305" s="212">
        <f t="shared" ref="DF305" si="486">($H$7-H305)+0</f>
        <v>113.43721040189133</v>
      </c>
      <c r="DG305" s="264">
        <v>77</v>
      </c>
      <c r="DH305" s="265">
        <v>60</v>
      </c>
      <c r="DI305" s="265">
        <v>71</v>
      </c>
      <c r="DJ305" s="266">
        <v>104</v>
      </c>
      <c r="DK305" s="190">
        <v>90.75</v>
      </c>
      <c r="DL305" s="190">
        <v>90.75</v>
      </c>
      <c r="DM305" s="190">
        <v>64.37</v>
      </c>
      <c r="DN305" s="212">
        <v>88.94</v>
      </c>
      <c r="DO305" s="190">
        <v>92.98</v>
      </c>
      <c r="DP305" s="190">
        <v>92.98</v>
      </c>
      <c r="DQ305" s="190">
        <v>73.03</v>
      </c>
      <c r="DR305" s="212">
        <v>92.98</v>
      </c>
      <c r="DS305" s="150"/>
      <c r="DT305" s="190">
        <v>88</v>
      </c>
      <c r="DU305" s="190">
        <v>95</v>
      </c>
      <c r="DV305" s="190">
        <v>100</v>
      </c>
      <c r="DW305" s="190">
        <v>105</v>
      </c>
      <c r="DX305" s="190"/>
      <c r="DY305" s="190"/>
      <c r="DZ305" s="190"/>
      <c r="EA305" s="190"/>
      <c r="EB305" s="190"/>
      <c r="EC305" s="190"/>
      <c r="ED305" s="190">
        <v>97</v>
      </c>
      <c r="EE305" s="190">
        <v>145</v>
      </c>
      <c r="EF305" s="190">
        <v>155</v>
      </c>
      <c r="EG305" s="190">
        <v>153</v>
      </c>
      <c r="EH305" s="212">
        <v>146</v>
      </c>
      <c r="EI305" s="213"/>
      <c r="EJ305" s="211">
        <v>44</v>
      </c>
      <c r="EK305" s="190">
        <v>39</v>
      </c>
      <c r="EL305" s="190">
        <v>39</v>
      </c>
      <c r="EM305" s="190">
        <v>39</v>
      </c>
      <c r="EN305" s="190"/>
      <c r="EO305" s="190"/>
      <c r="EP305" s="190"/>
      <c r="EQ305" s="190"/>
      <c r="ER305" s="190"/>
      <c r="ES305" s="190"/>
      <c r="ET305" s="190">
        <v>40</v>
      </c>
      <c r="EU305" s="190">
        <v>44</v>
      </c>
      <c r="EV305" s="190">
        <v>39</v>
      </c>
      <c r="EW305" s="190">
        <v>34</v>
      </c>
      <c r="EX305" s="212">
        <v>30</v>
      </c>
      <c r="EY305" s="211"/>
      <c r="EZ305" s="75">
        <f t="shared" ref="EZ305" si="487">(G305/(DT305-G305))+0</f>
        <v>-1.0680157391793142E-2</v>
      </c>
      <c r="FA305" s="89">
        <f t="shared" si="415"/>
        <v>-0.1</v>
      </c>
      <c r="FB305" s="212"/>
      <c r="FC305" s="213"/>
      <c r="FD305" s="213"/>
      <c r="FE305" s="213"/>
      <c r="FF305" s="213"/>
      <c r="FG305" s="213"/>
      <c r="FH305" s="213"/>
      <c r="FI305" s="213"/>
      <c r="FJ305" s="213"/>
      <c r="FK305" s="213"/>
      <c r="FL305" s="213"/>
      <c r="FM305" s="213"/>
      <c r="FN305" s="213"/>
      <c r="FO305" s="213"/>
      <c r="FP305" s="213"/>
      <c r="FQ305" s="213"/>
      <c r="FR305" s="213"/>
      <c r="FS305" s="211">
        <v>118</v>
      </c>
      <c r="FT305" s="190">
        <v>115</v>
      </c>
      <c r="FU305" s="190">
        <v>115</v>
      </c>
      <c r="FV305" s="190">
        <v>117</v>
      </c>
      <c r="FW305" s="190"/>
      <c r="FX305" s="190"/>
      <c r="FY305" s="190"/>
      <c r="FZ305" s="190"/>
      <c r="GA305" s="190"/>
      <c r="GB305" s="190"/>
      <c r="GC305" s="190">
        <v>129</v>
      </c>
      <c r="GD305" s="190">
        <v>120</v>
      </c>
      <c r="GE305" s="190">
        <v>115</v>
      </c>
      <c r="GF305" s="190">
        <v>114</v>
      </c>
      <c r="GG305" s="212">
        <v>110</v>
      </c>
    </row>
    <row r="306" spans="2:189">
      <c r="B306" s="33">
        <v>44054</v>
      </c>
      <c r="C306" s="30" t="s">
        <v>33</v>
      </c>
      <c r="D306" s="30">
        <v>2020</v>
      </c>
      <c r="E306" s="30" t="str">
        <f t="shared" ref="E306" si="488">D306&amp;C306</f>
        <v>2020S33</v>
      </c>
      <c r="F306" s="30" t="str">
        <f t="shared" si="317"/>
        <v>82020</v>
      </c>
      <c r="G306" s="208" t="str">
        <f>VLOOKUP(Horizontal!$C306&amp;Horizontal!$B306&amp;Horizontal!G$11,Vertical!$E:$O,G$10,0)</f>
        <v>-1,1</v>
      </c>
      <c r="H306" s="207">
        <f>(VLOOKUP(Horizontal!$C306&amp;Horizontal!$B306&amp;Horizontal!H$11,Vertical!$E:$O,H$10,0))+0</f>
        <v>90.75</v>
      </c>
      <c r="I306" s="207">
        <f>(VLOOKUP(Horizontal!$C306&amp;Horizontal!$B306&amp;Horizontal!I$11,Vertical!$E:$O,I$10,0))+0</f>
        <v>78.569999999999993</v>
      </c>
      <c r="J306" s="207">
        <f>(VLOOKUP(Horizontal!$C306&amp;Horizontal!$B306&amp;Horizontal!J$11,Vertical!$E:$O,J$10,0))+0</f>
        <v>86.11</v>
      </c>
      <c r="K306" s="207">
        <f>(VLOOKUP(Horizontal!$C306&amp;Horizontal!$B306&amp;Horizontal!K$11,Vertical!$E:$O,K$10,0))+0</f>
        <v>85.76</v>
      </c>
      <c r="L306" s="207">
        <f>(VLOOKUP(Horizontal!$C306&amp;Horizontal!$B306&amp;Horizontal!L$11,Vertical!$E:$O,L$10,0))+0</f>
        <v>82.41</v>
      </c>
      <c r="M306" s="207">
        <f>(VLOOKUP(Horizontal!$C306&amp;Horizontal!$B306&amp;Horizontal!M$11,Vertical!$E:$O,M$10,0))+0</f>
        <v>140.58000000000001</v>
      </c>
      <c r="N306" s="207">
        <f>(VLOOKUP(Horizontal!$C306&amp;Horizontal!$B306&amp;Horizontal!N$11,Vertical!$E:$O,N$10,0))+0</f>
        <v>152.94999999999999</v>
      </c>
      <c r="O306" s="207">
        <f>(VLOOKUP(Horizontal!$C306&amp;Horizontal!$B306&amp;Horizontal!O$11,Vertical!$E:$O,O$10,0))+0</f>
        <v>149.84</v>
      </c>
      <c r="P306" s="209">
        <f>(VLOOKUP(Horizontal!$C306&amp;Horizontal!$B306&amp;Horizontal!P$11,Vertical!$E:$O,P$10,0))+0</f>
        <v>146.66999999999999</v>
      </c>
      <c r="Q306" s="210">
        <f>(VLOOKUP(Horizontal!$C306&amp;Horizontal!$B306&amp;Horizontal!Q$11,Vertical!$E:$O,Q$10,0))+0</f>
        <v>58</v>
      </c>
      <c r="R306" s="207">
        <f>(VLOOKUP(Horizontal!$C306&amp;Horizontal!$B306&amp;Horizontal!R$11,Vertical!$E:$O,R$10,0))+0</f>
        <v>64</v>
      </c>
      <c r="S306" s="207">
        <f>(VLOOKUP(Horizontal!$C306&amp;Horizontal!$B306&amp;Horizontal!S$11,Vertical!$E:$O,S$10,0))+0</f>
        <v>61</v>
      </c>
      <c r="T306" s="207">
        <f>(VLOOKUP(Horizontal!$C306&amp;Horizontal!$B306&amp;Horizontal!T$11,Vertical!$E:$O,T$10,0))+0</f>
        <v>56</v>
      </c>
      <c r="U306" s="207">
        <f>(VLOOKUP(Horizontal!$C306&amp;Horizontal!$B306&amp;Horizontal!U$11,Vertical!$E:$O,U$10,0))+0</f>
        <v>51</v>
      </c>
      <c r="V306" s="207">
        <f>(VLOOKUP(Horizontal!$C306&amp;Horizontal!$B306&amp;Horizontal!V$11,Vertical!$E:$O,V$10,0))+0</f>
        <v>51</v>
      </c>
      <c r="W306" s="207">
        <f>(VLOOKUP(Horizontal!$C306&amp;Horizontal!$B306&amp;Horizontal!W$11,Vertical!$E:$O,W$10,0))+0</f>
        <v>38</v>
      </c>
      <c r="X306" s="207">
        <f>(VLOOKUP(Horizontal!$C306&amp;Horizontal!$B306&amp;Horizontal!X$11,Vertical!$E:$O,X$10,0))+0</f>
        <v>29</v>
      </c>
      <c r="Y306" s="209">
        <f>(VLOOKUP(Horizontal!$C306&amp;Horizontal!$B306&amp;Horizontal!Y$11,Vertical!$E:$O,Y$10,0))+0</f>
        <v>25</v>
      </c>
      <c r="Z306" s="210">
        <f>(VLOOKUP(Horizontal!$C306&amp;Horizontal!$B306&amp;Horizontal!Z$11,Vertical!$E:$O,Z$10,0))+0</f>
        <v>82.05</v>
      </c>
      <c r="AA306" s="207">
        <f>(VLOOKUP(Horizontal!$C306&amp;Horizontal!$B306&amp;Horizontal!AA$11,Vertical!$E:$O,AA$10,0))+0</f>
        <v>100</v>
      </c>
      <c r="AB306" s="207">
        <f>(VLOOKUP(Horizontal!$C306&amp;Horizontal!$B306&amp;Horizontal!AB$11,Vertical!$E:$O,AB$10,0))+0</f>
        <v>100</v>
      </c>
      <c r="AC306" s="207">
        <f>(VLOOKUP(Horizontal!$C306&amp;Horizontal!$B306&amp;Horizontal!AC$11,Vertical!$E:$O,AC$10,0))+0</f>
        <v>100</v>
      </c>
      <c r="AD306" s="207">
        <f>(VLOOKUP(Horizontal!$C306&amp;Horizontal!$B306&amp;Horizontal!AD$11,Vertical!$E:$O,AD$10,0))+0</f>
        <v>100</v>
      </c>
      <c r="AE306" s="207">
        <f>(VLOOKUP(Horizontal!$C306&amp;Horizontal!$B306&amp;Horizontal!AE$11,Vertical!$E:$O,AE$10,0))+0</f>
        <v>71.430000000000007</v>
      </c>
      <c r="AF306" s="207">
        <f>(VLOOKUP(Horizontal!$C306&amp;Horizontal!$B306&amp;Horizontal!AF$11,Vertical!$E:$O,AF$10,0))+0</f>
        <v>42.5</v>
      </c>
      <c r="AG306" s="207">
        <f>(VLOOKUP(Horizontal!$C306&amp;Horizontal!$B306&amp;Horizontal!AG$11,Vertical!$E:$O,AG$10,0))+0</f>
        <v>32.5</v>
      </c>
      <c r="AH306" s="209">
        <f>(VLOOKUP(Horizontal!$C306&amp;Horizontal!$B306&amp;Horizontal!AH$11,Vertical!$E:$O,AH$10,0))+0</f>
        <v>30</v>
      </c>
      <c r="AI306" s="210">
        <f>(VLOOKUP(Horizontal!$C306&amp;Horizontal!$B306&amp;Horizontal!AI$11,Vertical!$E:$O,AI$10,0))+0</f>
        <v>7.69</v>
      </c>
      <c r="AJ306" s="207">
        <f>(VLOOKUP(Horizontal!$C306&amp;Horizontal!$B306&amp;Horizontal!AJ$11,Vertical!$E:$O,AJ$10,0))+0</f>
        <v>0</v>
      </c>
      <c r="AK306" s="207">
        <f>(VLOOKUP(Horizontal!$C306&amp;Horizontal!$B306&amp;Horizontal!AK$11,Vertical!$E:$O,AK$10,0))+0</f>
        <v>0</v>
      </c>
      <c r="AL306" s="207">
        <f>(VLOOKUP(Horizontal!$C306&amp;Horizontal!$B306&amp;Horizontal!AL$11,Vertical!$E:$O,AL$10,0))+0</f>
        <v>0</v>
      </c>
      <c r="AM306" s="207">
        <f>(VLOOKUP(Horizontal!$C306&amp;Horizontal!$B306&amp;Horizontal!AM$11,Vertical!$E:$O,AM$10,0))+0</f>
        <v>0</v>
      </c>
      <c r="AN306" s="207">
        <f>(VLOOKUP(Horizontal!$C306&amp;Horizontal!$B306&amp;Horizontal!AN$11,Vertical!$E:$O,AN$10,0))+0</f>
        <v>26.19</v>
      </c>
      <c r="AO306" s="207">
        <f>(VLOOKUP(Horizontal!$C306&amp;Horizontal!$B306&amp;Horizontal!AO$11,Vertical!$E:$O,AO$10,0))+0</f>
        <v>47.5</v>
      </c>
      <c r="AP306" s="207">
        <f>(VLOOKUP(Horizontal!$C306&amp;Horizontal!$B306&amp;Horizontal!AP$11,Vertical!$E:$O,AP$10,0))+0</f>
        <v>60</v>
      </c>
      <c r="AQ306" s="209">
        <f>(VLOOKUP(Horizontal!$C306&amp;Horizontal!$B306&amp;Horizontal!AQ$11,Vertical!$E:$O,AQ$10,0))+0</f>
        <v>52.5</v>
      </c>
      <c r="AR306" s="210">
        <f>(VLOOKUP(Horizontal!$C306&amp;Horizontal!$B306&amp;Horizontal!AR$11,Vertical!$E:$O,AR$10,0))+0</f>
        <v>10.26</v>
      </c>
      <c r="AS306" s="207">
        <f>(VLOOKUP(Horizontal!$C306&amp;Horizontal!$B306&amp;Horizontal!AS$11,Vertical!$E:$O,AS$10,0))+0</f>
        <v>0</v>
      </c>
      <c r="AT306" s="207">
        <f>(VLOOKUP(Horizontal!$C306&amp;Horizontal!$B306&amp;Horizontal!AT$11,Vertical!$E:$O,AT$10,0))+0</f>
        <v>0</v>
      </c>
      <c r="AU306" s="207">
        <f>(VLOOKUP(Horizontal!$C306&amp;Horizontal!$B306&amp;Horizontal!AU$11,Vertical!$E:$O,AU$10,0))+0</f>
        <v>0</v>
      </c>
      <c r="AV306" s="207">
        <f>(VLOOKUP(Horizontal!$C306&amp;Horizontal!$B306&amp;Horizontal!AV$11,Vertical!$E:$O,AV$10,0))+0</f>
        <v>0</v>
      </c>
      <c r="AW306" s="207">
        <f>(VLOOKUP(Horizontal!$C306&amp;Horizontal!$B306&amp;Horizontal!AW$11,Vertical!$E:$O,AW$10,0))+0</f>
        <v>2.38</v>
      </c>
      <c r="AX306" s="207">
        <f>(VLOOKUP(Horizontal!$C306&amp;Horizontal!$B306&amp;Horizontal!AX$11,Vertical!$E:$O,AX$10,0))+0</f>
        <v>10</v>
      </c>
      <c r="AY306" s="207">
        <f>(VLOOKUP(Horizontal!$C306&amp;Horizontal!$B306&amp;Horizontal!AY$11,Vertical!$E:$O,AY$10,0))+0</f>
        <v>7.5</v>
      </c>
      <c r="AZ306" s="209">
        <f>(VLOOKUP(Horizontal!$C306&amp;Horizontal!$B306&amp;Horizontal!AZ$11,Vertical!$E:$O,AZ$10,0))+0</f>
        <v>17.5</v>
      </c>
      <c r="BA306" s="208">
        <f>(VLOOKUP(Horizontal!$C306&amp;Horizontal!$B306&amp;Horizontal!BA$11,Vertical!$E:$O,BA$10,0))+0</f>
        <v>39.340000000000003</v>
      </c>
      <c r="BB306" s="210">
        <f>(VLOOKUP(Horizontal!$C306&amp;Horizontal!$B306&amp;Horizontal!BB$11,Vertical!$E:$O,BB$10,0))+0</f>
        <v>130.38</v>
      </c>
      <c r="BC306" s="207">
        <f>(VLOOKUP(Horizontal!$C306&amp;Horizontal!$B306&amp;Horizontal!BC$11,Vertical!$E:$O,BC$10,0))+0</f>
        <v>117.95</v>
      </c>
      <c r="BD306" s="207">
        <f>(VLOOKUP(Horizontal!$C306&amp;Horizontal!$B306&amp;Horizontal!BD$11,Vertical!$E:$O,BD$10,0))+0</f>
        <v>125.28</v>
      </c>
      <c r="BE306" s="207">
        <f>(VLOOKUP(Horizontal!$C306&amp;Horizontal!$B306&amp;Horizontal!BE$11,Vertical!$E:$O,BE$10,0))+0</f>
        <v>124.95</v>
      </c>
      <c r="BF306" s="207">
        <f>(VLOOKUP(Horizontal!$C306&amp;Horizontal!$B306&amp;Horizontal!BF$11,Vertical!$E:$O,BF$10,0))+0</f>
        <v>121.62</v>
      </c>
      <c r="BG306" s="207">
        <f>(VLOOKUP(Horizontal!$C306&amp;Horizontal!$B306&amp;Horizontal!BG$11,Vertical!$E:$O,BG$10,0))+0</f>
        <v>181.93</v>
      </c>
      <c r="BH306" s="207">
        <f>(VLOOKUP(Horizontal!$C306&amp;Horizontal!$B306&amp;Horizontal!BH$11,Vertical!$E:$O,BH$10,0))+0</f>
        <v>190.46</v>
      </c>
      <c r="BI306" s="207">
        <f>(VLOOKUP(Horizontal!$C306&amp;Horizontal!$B306&amp;Horizontal!BI$11,Vertical!$E:$O,BI$10,0))+0</f>
        <v>186.13</v>
      </c>
      <c r="BJ306" s="209">
        <f>(VLOOKUP(Horizontal!$C306&amp;Horizontal!$B306&amp;Horizontal!BJ$11,Vertical!$E:$O,BJ$10,0))+0</f>
        <v>181.07</v>
      </c>
      <c r="BK306" s="210">
        <f>(VLOOKUP(Horizontal!$C306&amp;Horizontal!$B306&amp;Horizontal!BK$11,Vertical!$E:$O,BK$10,0))+0</f>
        <v>51</v>
      </c>
      <c r="BL306" s="207">
        <f>(VLOOKUP(Horizontal!$C306&amp;Horizontal!$B306&amp;Horizontal!BL$11,Vertical!$E:$O,BL$10,0))+0</f>
        <v>48</v>
      </c>
      <c r="BM306" s="207">
        <f>(VLOOKUP(Horizontal!$C306&amp;Horizontal!$B306&amp;Horizontal!BM$11,Vertical!$E:$O,BM$10,0))+0</f>
        <v>45</v>
      </c>
      <c r="BN306" s="207">
        <f>(VLOOKUP(Horizontal!$C306&amp;Horizontal!$B306&amp;Horizontal!BN$11,Vertical!$E:$O,BN$10,0))+0</f>
        <v>43</v>
      </c>
      <c r="BO306" s="207">
        <f>(VLOOKUP(Horizontal!$C306&amp;Horizontal!$B306&amp;Horizontal!BO$11,Vertical!$E:$O,BO$10,0))+0</f>
        <v>43</v>
      </c>
      <c r="BP306" s="207">
        <f>(VLOOKUP(Horizontal!$C306&amp;Horizontal!$B306&amp;Horizontal!BP$11,Vertical!$E:$O,BP$10,0))+0</f>
        <v>45</v>
      </c>
      <c r="BQ306" s="207">
        <f>(VLOOKUP(Horizontal!$C306&amp;Horizontal!$B306&amp;Horizontal!BQ$11,Vertical!$E:$O,BQ$10,0))+0</f>
        <v>35</v>
      </c>
      <c r="BR306" s="207">
        <f>(VLOOKUP(Horizontal!$C306&amp;Horizontal!$B306&amp;Horizontal!BR$11,Vertical!$E:$O,BR$10,0))+0</f>
        <v>29</v>
      </c>
      <c r="BS306" s="209">
        <f>(VLOOKUP(Horizontal!$C306&amp;Horizontal!$B306&amp;Horizontal!BS$11,Vertical!$E:$O,BS$10,0))+0</f>
        <v>25</v>
      </c>
      <c r="BT306" s="210">
        <f>(VLOOKUP(Horizontal!$C306&amp;Horizontal!$B306&amp;Horizontal!BT$11,Vertical!$E:$O,BT$10,0))+0</f>
        <v>69.23</v>
      </c>
      <c r="BU306" s="207">
        <f>(VLOOKUP(Horizontal!$C306&amp;Horizontal!$B306&amp;Horizontal!BU$11,Vertical!$E:$O,BU$10,0))+0</f>
        <v>100</v>
      </c>
      <c r="BV306" s="207">
        <f>(VLOOKUP(Horizontal!$C306&amp;Horizontal!$B306&amp;Horizontal!BV$11,Vertical!$E:$O,BV$10,0))+0</f>
        <v>100</v>
      </c>
      <c r="BW306" s="207">
        <f>(VLOOKUP(Horizontal!$C306&amp;Horizontal!$B306&amp;Horizontal!BW$11,Vertical!$E:$O,BW$10,0))+0</f>
        <v>100</v>
      </c>
      <c r="BX306" s="207">
        <f>(VLOOKUP(Horizontal!$C306&amp;Horizontal!$B306&amp;Horizontal!BX$11,Vertical!$E:$O,BX$10,0))+0</f>
        <v>100</v>
      </c>
      <c r="BY306" s="207">
        <f>(VLOOKUP(Horizontal!$C306&amp;Horizontal!$B306&amp;Horizontal!BY$11,Vertical!$E:$O,BY$10,0))+0</f>
        <v>68.42</v>
      </c>
      <c r="BZ306" s="207">
        <f>(VLOOKUP(Horizontal!$C306&amp;Horizontal!$B306&amp;Horizontal!BZ$11,Vertical!$E:$O,BZ$10,0))+0</f>
        <v>54.05</v>
      </c>
      <c r="CA306" s="207">
        <f>(VLOOKUP(Horizontal!$C306&amp;Horizontal!$B306&amp;Horizontal!CA$11,Vertical!$E:$O,CA$10,0))+0</f>
        <v>27.78</v>
      </c>
      <c r="CB306" s="209">
        <f>(VLOOKUP(Horizontal!$C306&amp;Horizontal!$B306&amp;Horizontal!CB$11,Vertical!$E:$O,CB$10,0))+0</f>
        <v>40</v>
      </c>
      <c r="CC306" s="210">
        <f>(VLOOKUP(Horizontal!$C306&amp;Horizontal!$B306&amp;Horizontal!CC$11,Vertical!$E:$O,CC$10,0))+0</f>
        <v>12.82</v>
      </c>
      <c r="CD306" s="207">
        <f>(VLOOKUP(Horizontal!$C306&amp;Horizontal!$B306&amp;Horizontal!CD$11,Vertical!$E:$O,CD$10,0))+0</f>
        <v>0</v>
      </c>
      <c r="CE306" s="207">
        <f>(VLOOKUP(Horizontal!$C306&amp;Horizontal!$B306&amp;Horizontal!CE$11,Vertical!$E:$O,CE$10,0))+0</f>
        <v>0</v>
      </c>
      <c r="CF306" s="207">
        <f>(VLOOKUP(Horizontal!$C306&amp;Horizontal!$B306&amp;Horizontal!CF$11,Vertical!$E:$O,CF$10,0))+0</f>
        <v>0</v>
      </c>
      <c r="CG306" s="207">
        <f>(VLOOKUP(Horizontal!$C306&amp;Horizontal!$B306&amp;Horizontal!CG$11,Vertical!$E:$O,CG$10,0))+0</f>
        <v>0</v>
      </c>
      <c r="CH306" s="207">
        <f>(VLOOKUP(Horizontal!$C306&amp;Horizontal!$B306&amp;Horizontal!CH$11,Vertical!$E:$O,CH$10,0))+0</f>
        <v>21.05</v>
      </c>
      <c r="CI306" s="207">
        <f>(VLOOKUP(Horizontal!$C306&amp;Horizontal!$B306&amp;Horizontal!CI$11,Vertical!$E:$O,CI$10,0))+0</f>
        <v>27.03</v>
      </c>
      <c r="CJ306" s="207">
        <f>(VLOOKUP(Horizontal!$C306&amp;Horizontal!$B306&amp;Horizontal!CJ$11,Vertical!$E:$O,CJ$10,0))+0</f>
        <v>44.44</v>
      </c>
      <c r="CK306" s="209">
        <f>(VLOOKUP(Horizontal!$C306&amp;Horizontal!$B306&amp;Horizontal!CK$11,Vertical!$E:$O,CK$10,0))+0</f>
        <v>34.29</v>
      </c>
      <c r="CL306" s="210">
        <f>(VLOOKUP(Horizontal!$C306&amp;Horizontal!$B306&amp;Horizontal!CL$11,Vertical!$E:$O,CL$10,0))+0</f>
        <v>17.95</v>
      </c>
      <c r="CM306" s="207">
        <f>(VLOOKUP(Horizontal!$C306&amp;Horizontal!$B306&amp;Horizontal!CM$11,Vertical!$E:$O,CM$10,0))+0</f>
        <v>0</v>
      </c>
      <c r="CN306" s="207">
        <f>(VLOOKUP(Horizontal!$C306&amp;Horizontal!$B306&amp;Horizontal!CN$11,Vertical!$E:$O,CN$10,0))+0</f>
        <v>0</v>
      </c>
      <c r="CO306" s="207">
        <f>(VLOOKUP(Horizontal!$C306&amp;Horizontal!$B306&amp;Horizontal!CO$11,Vertical!$E:$O,CO$10,0))+0</f>
        <v>0</v>
      </c>
      <c r="CP306" s="207">
        <f>(VLOOKUP(Horizontal!$C306&amp;Horizontal!$B306&amp;Horizontal!CP$11,Vertical!$E:$O,CP$10,0))+0</f>
        <v>0</v>
      </c>
      <c r="CQ306" s="207">
        <f>(VLOOKUP(Horizontal!$C306&amp;Horizontal!$B306&amp;Horizontal!CQ$11,Vertical!$E:$O,CQ$10,0))+0</f>
        <v>10.53</v>
      </c>
      <c r="CR306" s="207">
        <f>(VLOOKUP(Horizontal!$C306&amp;Horizontal!$B306&amp;Horizontal!CR$11,Vertical!$E:$O,CR$10,0))+0</f>
        <v>18.920000000000002</v>
      </c>
      <c r="CS306" s="207">
        <f>(VLOOKUP(Horizontal!$C306&amp;Horizontal!$B306&amp;Horizontal!CS$11,Vertical!$E:$O,CS$10,0))+0</f>
        <v>27.78</v>
      </c>
      <c r="CT306" s="207">
        <f>(VLOOKUP(Horizontal!$C306&amp;Horizontal!$B306&amp;Horizontal!CT$11,Vertical!$E:$O,CT$10,0))+0</f>
        <v>25.71</v>
      </c>
      <c r="CU306" s="150"/>
      <c r="CV306" s="211">
        <f t="shared" ref="CV306" si="489">(BB306-H306)+0</f>
        <v>39.629999999999995</v>
      </c>
      <c r="CW306" s="190">
        <f t="shared" ref="CW306" si="490">(BC306-I306)+0</f>
        <v>39.38000000000001</v>
      </c>
      <c r="CX306" s="190">
        <f t="shared" ref="CX306" si="491">(BD306-J306)+0</f>
        <v>39.17</v>
      </c>
      <c r="CY306" s="190">
        <f t="shared" ref="CY306" si="492">(BE306-K306)+0</f>
        <v>39.19</v>
      </c>
      <c r="CZ306" s="190">
        <f t="shared" ref="CZ306" si="493">(BF306-L306)+0</f>
        <v>39.210000000000008</v>
      </c>
      <c r="DA306" s="190">
        <f t="shared" ref="DA306" si="494">(BG306-M306)+0</f>
        <v>41.349999999999994</v>
      </c>
      <c r="DB306" s="190">
        <f t="shared" ref="DB306" si="495">(BH306-N306)+0</f>
        <v>37.510000000000019</v>
      </c>
      <c r="DC306" s="190">
        <f t="shared" ref="DC306" si="496">(BI306-O306)+0</f>
        <v>36.289999999999992</v>
      </c>
      <c r="DD306" s="212">
        <f t="shared" ref="DD306" si="497">(BJ306-P306)+0</f>
        <v>34.400000000000006</v>
      </c>
      <c r="DE306" s="9">
        <v>170</v>
      </c>
      <c r="DF306" s="212">
        <f t="shared" ref="DF306" si="498">($H$7-H306)+0</f>
        <v>117.70721040189133</v>
      </c>
      <c r="DG306" s="264">
        <v>74</v>
      </c>
      <c r="DH306" s="265">
        <v>45</v>
      </c>
      <c r="DI306" s="265">
        <v>69</v>
      </c>
      <c r="DJ306" s="266">
        <v>80</v>
      </c>
      <c r="DK306" s="190">
        <v>99.51</v>
      </c>
      <c r="DL306" s="190">
        <v>99.51</v>
      </c>
      <c r="DM306" s="190">
        <v>67.849999999999994</v>
      </c>
      <c r="DN306" s="212">
        <v>99.51</v>
      </c>
      <c r="DO306" s="190">
        <v>103.18</v>
      </c>
      <c r="DP306" s="190">
        <v>103.18</v>
      </c>
      <c r="DQ306" s="190">
        <v>76.709999999999994</v>
      </c>
      <c r="DR306" s="212">
        <v>103.18</v>
      </c>
      <c r="DS306" s="150"/>
      <c r="DT306" s="190">
        <v>90</v>
      </c>
      <c r="DU306" s="190">
        <v>79</v>
      </c>
      <c r="DV306" s="190">
        <v>87</v>
      </c>
      <c r="DW306" s="190">
        <v>85</v>
      </c>
      <c r="DX306" s="190"/>
      <c r="DY306" s="190"/>
      <c r="DZ306" s="190"/>
      <c r="EA306" s="190"/>
      <c r="EB306" s="190"/>
      <c r="EC306" s="190"/>
      <c r="ED306" s="190">
        <v>81</v>
      </c>
      <c r="EE306" s="190">
        <v>137</v>
      </c>
      <c r="EF306" s="190">
        <v>155</v>
      </c>
      <c r="EG306" s="190">
        <v>152</v>
      </c>
      <c r="EH306" s="212">
        <v>146</v>
      </c>
      <c r="EI306" s="213"/>
      <c r="EJ306" s="211">
        <v>40</v>
      </c>
      <c r="EK306" s="190">
        <v>39</v>
      </c>
      <c r="EL306" s="190">
        <v>39</v>
      </c>
      <c r="EM306" s="190">
        <v>40</v>
      </c>
      <c r="EN306" s="190"/>
      <c r="EO306" s="190"/>
      <c r="EP306" s="190"/>
      <c r="EQ306" s="190"/>
      <c r="ER306" s="190"/>
      <c r="ES306" s="190"/>
      <c r="ET306" s="190">
        <v>42</v>
      </c>
      <c r="EU306" s="190">
        <v>45</v>
      </c>
      <c r="EV306" s="190">
        <v>39</v>
      </c>
      <c r="EW306" s="190">
        <v>32</v>
      </c>
      <c r="EX306" s="212">
        <v>29</v>
      </c>
      <c r="EY306" s="211"/>
      <c r="EZ306" s="75">
        <f t="shared" ref="EZ306" si="499">(G306/(DT306-G306))+0</f>
        <v>-1.2074643249176731E-2</v>
      </c>
      <c r="FA306" s="89">
        <f t="shared" si="415"/>
        <v>-0.1</v>
      </c>
      <c r="FB306" s="212"/>
      <c r="FC306" s="213"/>
      <c r="FD306" s="213"/>
      <c r="FE306" s="213"/>
      <c r="FF306" s="213"/>
      <c r="FG306" s="213"/>
      <c r="FH306" s="213"/>
      <c r="FI306" s="213"/>
      <c r="FJ306" s="213"/>
      <c r="FK306" s="213"/>
      <c r="FL306" s="213"/>
      <c r="FM306" s="213"/>
      <c r="FN306" s="213"/>
      <c r="FO306" s="213"/>
      <c r="FP306" s="213"/>
      <c r="FQ306" s="213"/>
      <c r="FR306" s="213"/>
      <c r="FS306" s="211">
        <v>120</v>
      </c>
      <c r="FT306" s="190">
        <v>118</v>
      </c>
      <c r="FU306" s="190">
        <v>118</v>
      </c>
      <c r="FV306" s="190">
        <v>120</v>
      </c>
      <c r="FW306" s="190"/>
      <c r="FX306" s="190"/>
      <c r="FY306" s="190"/>
      <c r="FZ306" s="190"/>
      <c r="GA306" s="190"/>
      <c r="GB306" s="190"/>
      <c r="GC306" s="190">
        <v>122</v>
      </c>
      <c r="GD306" s="190">
        <v>120</v>
      </c>
      <c r="GE306" s="190">
        <v>115</v>
      </c>
      <c r="GF306" s="190">
        <v>114</v>
      </c>
      <c r="GG306" s="212">
        <v>110</v>
      </c>
    </row>
    <row r="307" spans="2:189">
      <c r="B307" s="33">
        <v>44061</v>
      </c>
      <c r="C307" s="30" t="s">
        <v>32</v>
      </c>
      <c r="D307" s="30">
        <v>2020</v>
      </c>
      <c r="E307" s="30" t="str">
        <f t="shared" ref="E307" si="500">D307&amp;C307</f>
        <v>2020S34</v>
      </c>
      <c r="F307" s="30" t="str">
        <f t="shared" si="317"/>
        <v>82020</v>
      </c>
      <c r="G307" s="208" t="str">
        <f>VLOOKUP(Horizontal!$C307&amp;Horizontal!$B307&amp;Horizontal!G$11,Vertical!$E:$O,G$10,0)</f>
        <v>-0,83</v>
      </c>
      <c r="H307" s="207">
        <f>(VLOOKUP(Horizontal!$C307&amp;Horizontal!$B307&amp;Horizontal!H$11,Vertical!$E:$O,H$10,0))+0</f>
        <v>86.05</v>
      </c>
      <c r="I307" s="207">
        <f>(VLOOKUP(Horizontal!$C307&amp;Horizontal!$B307&amp;Horizontal!I$11,Vertical!$E:$O,I$10,0))+0</f>
        <v>69.78</v>
      </c>
      <c r="J307" s="207">
        <f>(VLOOKUP(Horizontal!$C307&amp;Horizontal!$B307&amp;Horizontal!J$11,Vertical!$E:$O,J$10,0))+0</f>
        <v>84.05</v>
      </c>
      <c r="K307" s="207">
        <f>(VLOOKUP(Horizontal!$C307&amp;Horizontal!$B307&amp;Horizontal!K$11,Vertical!$E:$O,K$10,0))+0</f>
        <v>84.39</v>
      </c>
      <c r="L307" s="207">
        <f>(VLOOKUP(Horizontal!$C307&amp;Horizontal!$B307&amp;Horizontal!L$11,Vertical!$E:$O,L$10,0))+0</f>
        <v>80.59</v>
      </c>
      <c r="M307" s="207">
        <f>(VLOOKUP(Horizontal!$C307&amp;Horizontal!$B307&amp;Horizontal!M$11,Vertical!$E:$O,M$10,0))+0</f>
        <v>137.59</v>
      </c>
      <c r="N307" s="207">
        <f>(VLOOKUP(Horizontal!$C307&amp;Horizontal!$B307&amp;Horizontal!N$11,Vertical!$E:$O,N$10,0))+0</f>
        <v>151.69</v>
      </c>
      <c r="O307" s="207">
        <f>(VLOOKUP(Horizontal!$C307&amp;Horizontal!$B307&amp;Horizontal!O$11,Vertical!$E:$O,O$10,0))+0</f>
        <v>149.69</v>
      </c>
      <c r="P307" s="209">
        <f>(VLOOKUP(Horizontal!$C307&amp;Horizontal!$B307&amp;Horizontal!P$11,Vertical!$E:$O,P$10,0))+0</f>
        <v>146.31</v>
      </c>
      <c r="Q307" s="210">
        <f>(VLOOKUP(Horizontal!$C307&amp;Horizontal!$B307&amp;Horizontal!Q$11,Vertical!$E:$O,Q$10,0))+0</f>
        <v>55</v>
      </c>
      <c r="R307" s="207">
        <f>(VLOOKUP(Horizontal!$C307&amp;Horizontal!$B307&amp;Horizontal!R$11,Vertical!$E:$O,R$10,0))+0</f>
        <v>60</v>
      </c>
      <c r="S307" s="207">
        <f>(VLOOKUP(Horizontal!$C307&amp;Horizontal!$B307&amp;Horizontal!S$11,Vertical!$E:$O,S$10,0))+0</f>
        <v>54</v>
      </c>
      <c r="T307" s="207">
        <f>(VLOOKUP(Horizontal!$C307&amp;Horizontal!$B307&amp;Horizontal!T$11,Vertical!$E:$O,T$10,0))+0</f>
        <v>48</v>
      </c>
      <c r="U307" s="207">
        <f>(VLOOKUP(Horizontal!$C307&amp;Horizontal!$B307&amp;Horizontal!U$11,Vertical!$E:$O,U$10,0))+0</f>
        <v>48</v>
      </c>
      <c r="V307" s="207">
        <f>(VLOOKUP(Horizontal!$C307&amp;Horizontal!$B307&amp;Horizontal!V$11,Vertical!$E:$O,V$10,0))+0</f>
        <v>47</v>
      </c>
      <c r="W307" s="207">
        <f>(VLOOKUP(Horizontal!$C307&amp;Horizontal!$B307&amp;Horizontal!W$11,Vertical!$E:$O,W$10,0))+0</f>
        <v>39</v>
      </c>
      <c r="X307" s="207">
        <f>(VLOOKUP(Horizontal!$C307&amp;Horizontal!$B307&amp;Horizontal!X$11,Vertical!$E:$O,X$10,0))+0</f>
        <v>33</v>
      </c>
      <c r="Y307" s="209">
        <f>(VLOOKUP(Horizontal!$C307&amp;Horizontal!$B307&amp;Horizontal!Y$11,Vertical!$E:$O,Y$10,0))+0</f>
        <v>28</v>
      </c>
      <c r="Z307" s="210">
        <f>(VLOOKUP(Horizontal!$C307&amp;Horizontal!$B307&amp;Horizontal!Z$11,Vertical!$E:$O,Z$10,0))+0</f>
        <v>97.3</v>
      </c>
      <c r="AA307" s="207">
        <f>(VLOOKUP(Horizontal!$C307&amp;Horizontal!$B307&amp;Horizontal!AA$11,Vertical!$E:$O,AA$10,0))+0</f>
        <v>100</v>
      </c>
      <c r="AB307" s="207">
        <f>(VLOOKUP(Horizontal!$C307&amp;Horizontal!$B307&amp;Horizontal!AB$11,Vertical!$E:$O,AB$10,0))+0</f>
        <v>92.11</v>
      </c>
      <c r="AC307" s="207">
        <f>(VLOOKUP(Horizontal!$C307&amp;Horizontal!$B307&amp;Horizontal!AC$11,Vertical!$E:$O,AC$10,0))+0</f>
        <v>78.38</v>
      </c>
      <c r="AD307" s="207">
        <f>(VLOOKUP(Horizontal!$C307&amp;Horizontal!$B307&amp;Horizontal!AD$11,Vertical!$E:$O,AD$10,0))+0</f>
        <v>87.18</v>
      </c>
      <c r="AE307" s="207">
        <f>(VLOOKUP(Horizontal!$C307&amp;Horizontal!$B307&amp;Horizontal!AE$11,Vertical!$E:$O,AE$10,0))+0</f>
        <v>79.489999999999995</v>
      </c>
      <c r="AF307" s="207">
        <f>(VLOOKUP(Horizontal!$C307&amp;Horizontal!$B307&amp;Horizontal!AF$11,Vertical!$E:$O,AF$10,0))+0</f>
        <v>65.849999999999994</v>
      </c>
      <c r="AG307" s="207">
        <f>(VLOOKUP(Horizontal!$C307&amp;Horizontal!$B307&amp;Horizontal!AG$11,Vertical!$E:$O,AG$10,0))+0</f>
        <v>28.95</v>
      </c>
      <c r="AH307" s="209">
        <f>(VLOOKUP(Horizontal!$C307&amp;Horizontal!$B307&amp;Horizontal!AH$11,Vertical!$E:$O,AH$10,0))+0</f>
        <v>39.020000000000003</v>
      </c>
      <c r="AI307" s="210">
        <f>(VLOOKUP(Horizontal!$C307&amp;Horizontal!$B307&amp;Horizontal!AI$11,Vertical!$E:$O,AI$10,0))+0</f>
        <v>0</v>
      </c>
      <c r="AJ307" s="207">
        <f>(VLOOKUP(Horizontal!$C307&amp;Horizontal!$B307&amp;Horizontal!AJ$11,Vertical!$E:$O,AJ$10,0))+0</f>
        <v>0</v>
      </c>
      <c r="AK307" s="207">
        <f>(VLOOKUP(Horizontal!$C307&amp;Horizontal!$B307&amp;Horizontal!AK$11,Vertical!$E:$O,AK$10,0))+0</f>
        <v>2.63</v>
      </c>
      <c r="AL307" s="207">
        <f>(VLOOKUP(Horizontal!$C307&amp;Horizontal!$B307&amp;Horizontal!AL$11,Vertical!$E:$O,AL$10,0))+0</f>
        <v>10.81</v>
      </c>
      <c r="AM307" s="207">
        <f>(VLOOKUP(Horizontal!$C307&amp;Horizontal!$B307&amp;Horizontal!AM$11,Vertical!$E:$O,AM$10,0))+0</f>
        <v>5.13</v>
      </c>
      <c r="AN307" s="207">
        <f>(VLOOKUP(Horizontal!$C307&amp;Horizontal!$B307&amp;Horizontal!AN$11,Vertical!$E:$O,AN$10,0))+0</f>
        <v>15.38</v>
      </c>
      <c r="AO307" s="207">
        <f>(VLOOKUP(Horizontal!$C307&amp;Horizontal!$B307&amp;Horizontal!AO$11,Vertical!$E:$O,AO$10,0))+0</f>
        <v>26.83</v>
      </c>
      <c r="AP307" s="207">
        <f>(VLOOKUP(Horizontal!$C307&amp;Horizontal!$B307&amp;Horizontal!AP$11,Vertical!$E:$O,AP$10,0))+0</f>
        <v>52.63</v>
      </c>
      <c r="AQ307" s="209">
        <f>(VLOOKUP(Horizontal!$C307&amp;Horizontal!$B307&amp;Horizontal!AQ$11,Vertical!$E:$O,AQ$10,0))+0</f>
        <v>41.46</v>
      </c>
      <c r="AR307" s="210">
        <f>(VLOOKUP(Horizontal!$C307&amp;Horizontal!$B307&amp;Horizontal!AR$11,Vertical!$E:$O,AR$10,0))+0</f>
        <v>2.7</v>
      </c>
      <c r="AS307" s="207">
        <f>(VLOOKUP(Horizontal!$C307&amp;Horizontal!$B307&amp;Horizontal!AS$11,Vertical!$E:$O,AS$10,0))+0</f>
        <v>0</v>
      </c>
      <c r="AT307" s="207">
        <f>(VLOOKUP(Horizontal!$C307&amp;Horizontal!$B307&amp;Horizontal!AT$11,Vertical!$E:$O,AT$10,0))+0</f>
        <v>5.26</v>
      </c>
      <c r="AU307" s="207">
        <f>(VLOOKUP(Horizontal!$C307&amp;Horizontal!$B307&amp;Horizontal!AU$11,Vertical!$E:$O,AU$10,0))+0</f>
        <v>10.81</v>
      </c>
      <c r="AV307" s="207">
        <f>(VLOOKUP(Horizontal!$C307&amp;Horizontal!$B307&amp;Horizontal!AV$11,Vertical!$E:$O,AV$10,0))+0</f>
        <v>7.69</v>
      </c>
      <c r="AW307" s="207">
        <f>(VLOOKUP(Horizontal!$C307&amp;Horizontal!$B307&amp;Horizontal!AW$11,Vertical!$E:$O,AW$10,0))+0</f>
        <v>5.13</v>
      </c>
      <c r="AX307" s="207">
        <f>(VLOOKUP(Horizontal!$C307&amp;Horizontal!$B307&amp;Horizontal!AX$11,Vertical!$E:$O,AX$10,0))+0</f>
        <v>7.32</v>
      </c>
      <c r="AY307" s="207">
        <f>(VLOOKUP(Horizontal!$C307&amp;Horizontal!$B307&amp;Horizontal!AY$11,Vertical!$E:$O,AY$10,0))+0</f>
        <v>18.420000000000002</v>
      </c>
      <c r="AZ307" s="209">
        <f>(VLOOKUP(Horizontal!$C307&amp;Horizontal!$B307&amp;Horizontal!AZ$11,Vertical!$E:$O,AZ$10,0))+0</f>
        <v>19.510000000000002</v>
      </c>
      <c r="BA307" s="208">
        <f>(VLOOKUP(Horizontal!$C307&amp;Horizontal!$B307&amp;Horizontal!BA$11,Vertical!$E:$O,BA$10,0))+0</f>
        <v>40</v>
      </c>
      <c r="BB307" s="210">
        <f>(VLOOKUP(Horizontal!$C307&amp;Horizontal!$B307&amp;Horizontal!BB$11,Vertical!$E:$O,BB$10,0))+0</f>
        <v>126.41</v>
      </c>
      <c r="BC307" s="207">
        <f>(VLOOKUP(Horizontal!$C307&amp;Horizontal!$B307&amp;Horizontal!BC$11,Vertical!$E:$O,BC$10,0))+0</f>
        <v>109.66</v>
      </c>
      <c r="BD307" s="207">
        <f>(VLOOKUP(Horizontal!$C307&amp;Horizontal!$B307&amp;Horizontal!BD$11,Vertical!$E:$O,BD$10,0))+0</f>
        <v>122.91</v>
      </c>
      <c r="BE307" s="207">
        <f>(VLOOKUP(Horizontal!$C307&amp;Horizontal!$B307&amp;Horizontal!BE$11,Vertical!$E:$O,BE$10,0))+0</f>
        <v>123.78</v>
      </c>
      <c r="BF307" s="207">
        <f>(VLOOKUP(Horizontal!$C307&amp;Horizontal!$B307&amp;Horizontal!BF$11,Vertical!$E:$O,BF$10,0))+0</f>
        <v>120.82</v>
      </c>
      <c r="BG307" s="207">
        <f>(VLOOKUP(Horizontal!$C307&amp;Horizontal!$B307&amp;Horizontal!BG$11,Vertical!$E:$O,BG$10,0))+0</f>
        <v>178.9</v>
      </c>
      <c r="BH307" s="207">
        <f>(VLOOKUP(Horizontal!$C307&amp;Horizontal!$B307&amp;Horizontal!BH$11,Vertical!$E:$O,BH$10,0))+0</f>
        <v>189.91</v>
      </c>
      <c r="BI307" s="207">
        <f>(VLOOKUP(Horizontal!$C307&amp;Horizontal!$B307&amp;Horizontal!BI$11,Vertical!$E:$O,BI$10,0))+0</f>
        <v>185.74</v>
      </c>
      <c r="BJ307" s="209">
        <f>(VLOOKUP(Horizontal!$C307&amp;Horizontal!$B307&amp;Horizontal!BJ$11,Vertical!$E:$O,BJ$10,0))+0</f>
        <v>181.12</v>
      </c>
      <c r="BK307" s="210">
        <f>(VLOOKUP(Horizontal!$C307&amp;Horizontal!$B307&amp;Horizontal!BK$11,Vertical!$E:$O,BK$10,0))+0</f>
        <v>51</v>
      </c>
      <c r="BL307" s="207">
        <f>(VLOOKUP(Horizontal!$C307&amp;Horizontal!$B307&amp;Horizontal!BL$11,Vertical!$E:$O,BL$10,0))+0</f>
        <v>46</v>
      </c>
      <c r="BM307" s="207">
        <f>(VLOOKUP(Horizontal!$C307&amp;Horizontal!$B307&amp;Horizontal!BM$11,Vertical!$E:$O,BM$10,0))+0</f>
        <v>44</v>
      </c>
      <c r="BN307" s="207">
        <f>(VLOOKUP(Horizontal!$C307&amp;Horizontal!$B307&amp;Horizontal!BN$11,Vertical!$E:$O,BN$10,0))+0</f>
        <v>41</v>
      </c>
      <c r="BO307" s="207">
        <f>(VLOOKUP(Horizontal!$C307&amp;Horizontal!$B307&amp;Horizontal!BO$11,Vertical!$E:$O,BO$10,0))+0</f>
        <v>41</v>
      </c>
      <c r="BP307" s="207">
        <f>(VLOOKUP(Horizontal!$C307&amp;Horizontal!$B307&amp;Horizontal!BP$11,Vertical!$E:$O,BP$10,0))+0</f>
        <v>43</v>
      </c>
      <c r="BQ307" s="207">
        <f>(VLOOKUP(Horizontal!$C307&amp;Horizontal!$B307&amp;Horizontal!BQ$11,Vertical!$E:$O,BQ$10,0))+0</f>
        <v>36</v>
      </c>
      <c r="BR307" s="207">
        <f>(VLOOKUP(Horizontal!$C307&amp;Horizontal!$B307&amp;Horizontal!BR$11,Vertical!$E:$O,BR$10,0))+0</f>
        <v>32</v>
      </c>
      <c r="BS307" s="209">
        <f>(VLOOKUP(Horizontal!$C307&amp;Horizontal!$B307&amp;Horizontal!BS$11,Vertical!$E:$O,BS$10,0))+0</f>
        <v>29</v>
      </c>
      <c r="BT307" s="210">
        <f>(VLOOKUP(Horizontal!$C307&amp;Horizontal!$B307&amp;Horizontal!BT$11,Vertical!$E:$O,BT$10,0))+0</f>
        <v>80.56</v>
      </c>
      <c r="BU307" s="207">
        <f>(VLOOKUP(Horizontal!$C307&amp;Horizontal!$B307&amp;Horizontal!BU$11,Vertical!$E:$O,BU$10,0))+0</f>
        <v>100</v>
      </c>
      <c r="BV307" s="207">
        <f>(VLOOKUP(Horizontal!$C307&amp;Horizontal!$B307&amp;Horizontal!BV$11,Vertical!$E:$O,BV$10,0))+0</f>
        <v>73.53</v>
      </c>
      <c r="BW307" s="207">
        <f>(VLOOKUP(Horizontal!$C307&amp;Horizontal!$B307&amp;Horizontal!BW$11,Vertical!$E:$O,BW$10,0))+0</f>
        <v>58.82</v>
      </c>
      <c r="BX307" s="207">
        <f>(VLOOKUP(Horizontal!$C307&amp;Horizontal!$B307&amp;Horizontal!BX$11,Vertical!$E:$O,BX$10,0))+0</f>
        <v>72.73</v>
      </c>
      <c r="BY307" s="207">
        <f>(VLOOKUP(Horizontal!$C307&amp;Horizontal!$B307&amp;Horizontal!BY$11,Vertical!$E:$O,BY$10,0))+0</f>
        <v>78.13</v>
      </c>
      <c r="BZ307" s="207">
        <f>(VLOOKUP(Horizontal!$C307&amp;Horizontal!$B307&amp;Horizontal!BZ$11,Vertical!$E:$O,BZ$10,0))+0</f>
        <v>57.58</v>
      </c>
      <c r="CA307" s="207">
        <f>(VLOOKUP(Horizontal!$C307&amp;Horizontal!$B307&amp;Horizontal!CA$11,Vertical!$E:$O,CA$10,0))+0</f>
        <v>42.86</v>
      </c>
      <c r="CB307" s="209">
        <f>(VLOOKUP(Horizontal!$C307&amp;Horizontal!$B307&amp;Horizontal!CB$11,Vertical!$E:$O,CB$10,0))+0</f>
        <v>27.27</v>
      </c>
      <c r="CC307" s="210">
        <f>(VLOOKUP(Horizontal!$C307&amp;Horizontal!$B307&amp;Horizontal!CC$11,Vertical!$E:$O,CC$10,0))+0</f>
        <v>8.33</v>
      </c>
      <c r="CD307" s="207">
        <f>(VLOOKUP(Horizontal!$C307&amp;Horizontal!$B307&amp;Horizontal!CD$11,Vertical!$E:$O,CD$10,0))+0</f>
        <v>0</v>
      </c>
      <c r="CE307" s="207">
        <f>(VLOOKUP(Horizontal!$C307&amp;Horizontal!$B307&amp;Horizontal!CE$11,Vertical!$E:$O,CE$10,0))+0</f>
        <v>0</v>
      </c>
      <c r="CF307" s="207">
        <f>(VLOOKUP(Horizontal!$C307&amp;Horizontal!$B307&amp;Horizontal!CF$11,Vertical!$E:$O,CF$10,0))+0</f>
        <v>8.82</v>
      </c>
      <c r="CG307" s="207">
        <f>(VLOOKUP(Horizontal!$C307&amp;Horizontal!$B307&amp;Horizontal!CG$11,Vertical!$E:$O,CG$10,0))+0</f>
        <v>3.03</v>
      </c>
      <c r="CH307" s="207">
        <f>(VLOOKUP(Horizontal!$C307&amp;Horizontal!$B307&amp;Horizontal!CH$11,Vertical!$E:$O,CH$10,0))+0</f>
        <v>12.5</v>
      </c>
      <c r="CI307" s="207">
        <f>(VLOOKUP(Horizontal!$C307&amp;Horizontal!$B307&amp;Horizontal!CI$11,Vertical!$E:$O,CI$10,0))+0</f>
        <v>21.21</v>
      </c>
      <c r="CJ307" s="207">
        <f>(VLOOKUP(Horizontal!$C307&amp;Horizontal!$B307&amp;Horizontal!CJ$11,Vertical!$E:$O,CJ$10,0))+0</f>
        <v>31.43</v>
      </c>
      <c r="CK307" s="209">
        <f>(VLOOKUP(Horizontal!$C307&amp;Horizontal!$B307&amp;Horizontal!CK$11,Vertical!$E:$O,CK$10,0))+0</f>
        <v>39.39</v>
      </c>
      <c r="CL307" s="210">
        <f>(VLOOKUP(Horizontal!$C307&amp;Horizontal!$B307&amp;Horizontal!CL$11,Vertical!$E:$O,CL$10,0))+0</f>
        <v>11.11</v>
      </c>
      <c r="CM307" s="207">
        <f>(VLOOKUP(Horizontal!$C307&amp;Horizontal!$B307&amp;Horizontal!CM$11,Vertical!$E:$O,CM$10,0))+0</f>
        <v>0</v>
      </c>
      <c r="CN307" s="207">
        <f>(VLOOKUP(Horizontal!$C307&amp;Horizontal!$B307&amp;Horizontal!CN$11,Vertical!$E:$O,CN$10,0))+0</f>
        <v>26.47</v>
      </c>
      <c r="CO307" s="207">
        <f>(VLOOKUP(Horizontal!$C307&amp;Horizontal!$B307&amp;Horizontal!CO$11,Vertical!$E:$O,CO$10,0))+0</f>
        <v>32.35</v>
      </c>
      <c r="CP307" s="207">
        <f>(VLOOKUP(Horizontal!$C307&amp;Horizontal!$B307&amp;Horizontal!CP$11,Vertical!$E:$O,CP$10,0))+0</f>
        <v>24.24</v>
      </c>
      <c r="CQ307" s="207">
        <f>(VLOOKUP(Horizontal!$C307&amp;Horizontal!$B307&amp;Horizontal!CQ$11,Vertical!$E:$O,CQ$10,0))+0</f>
        <v>9.3800000000000008</v>
      </c>
      <c r="CR307" s="207">
        <f>(VLOOKUP(Horizontal!$C307&amp;Horizontal!$B307&amp;Horizontal!CR$11,Vertical!$E:$O,CR$10,0))+0</f>
        <v>21.21</v>
      </c>
      <c r="CS307" s="207">
        <f>(VLOOKUP(Horizontal!$C307&amp;Horizontal!$B307&amp;Horizontal!CS$11,Vertical!$E:$O,CS$10,0))+0</f>
        <v>25.71</v>
      </c>
      <c r="CT307" s="207">
        <f>(VLOOKUP(Horizontal!$C307&amp;Horizontal!$B307&amp;Horizontal!CT$11,Vertical!$E:$O,CT$10,0))+0</f>
        <v>33.33</v>
      </c>
      <c r="CU307" s="150"/>
      <c r="CV307" s="211">
        <f t="shared" ref="CV307" si="501">(BB307-H307)+0</f>
        <v>40.36</v>
      </c>
      <c r="CW307" s="190">
        <f t="shared" ref="CW307" si="502">(BC307-I307)+0</f>
        <v>39.879999999999995</v>
      </c>
      <c r="CX307" s="190">
        <f t="shared" ref="CX307" si="503">(BD307-J307)+0</f>
        <v>38.86</v>
      </c>
      <c r="CY307" s="190">
        <f t="shared" ref="CY307" si="504">(BE307-K307)+0</f>
        <v>39.39</v>
      </c>
      <c r="CZ307" s="190">
        <f t="shared" ref="CZ307" si="505">(BF307-L307)+0</f>
        <v>40.22999999999999</v>
      </c>
      <c r="DA307" s="190">
        <f t="shared" ref="DA307" si="506">(BG307-M307)+0</f>
        <v>41.31</v>
      </c>
      <c r="DB307" s="190">
        <f t="shared" ref="DB307" si="507">(BH307-N307)+0</f>
        <v>38.22</v>
      </c>
      <c r="DC307" s="190">
        <f t="shared" ref="DC307" si="508">(BI307-O307)+0</f>
        <v>36.050000000000011</v>
      </c>
      <c r="DD307" s="212">
        <f t="shared" ref="DD307" si="509">(BJ307-P307)+0</f>
        <v>34.81</v>
      </c>
      <c r="DE307" s="9">
        <v>170</v>
      </c>
      <c r="DF307" s="212">
        <f t="shared" ref="DF307" si="510">($H$7-H307)+0</f>
        <v>122.40721040189133</v>
      </c>
      <c r="DG307" s="264">
        <v>74</v>
      </c>
      <c r="DH307" s="265">
        <v>83</v>
      </c>
      <c r="DI307" s="265">
        <v>67</v>
      </c>
      <c r="DJ307" s="266">
        <v>71</v>
      </c>
      <c r="DK307" s="190">
        <v>90.21</v>
      </c>
      <c r="DL307" s="190">
        <v>90.21</v>
      </c>
      <c r="DM307" s="190">
        <v>65.88</v>
      </c>
      <c r="DN307" s="212">
        <v>90.21</v>
      </c>
      <c r="DO307" s="190">
        <v>94.16</v>
      </c>
      <c r="DP307" s="190">
        <v>94.16</v>
      </c>
      <c r="DQ307" s="190">
        <v>73.86</v>
      </c>
      <c r="DR307" s="212">
        <v>94.16</v>
      </c>
      <c r="DS307" s="150"/>
      <c r="DT307" s="190">
        <v>86</v>
      </c>
      <c r="DU307" s="190">
        <v>66</v>
      </c>
      <c r="DV307" s="190">
        <v>81</v>
      </c>
      <c r="DW307" s="190">
        <v>83</v>
      </c>
      <c r="DX307" s="190"/>
      <c r="DY307" s="190"/>
      <c r="DZ307" s="190"/>
      <c r="EA307" s="190"/>
      <c r="EB307" s="190"/>
      <c r="EC307" s="190"/>
      <c r="ED307" s="190">
        <v>78</v>
      </c>
      <c r="EE307" s="190">
        <v>132</v>
      </c>
      <c r="EF307" s="190">
        <v>151</v>
      </c>
      <c r="EG307" s="190">
        <v>151</v>
      </c>
      <c r="EH307" s="212">
        <v>146</v>
      </c>
      <c r="EI307" s="213"/>
      <c r="EJ307" s="211">
        <v>43</v>
      </c>
      <c r="EK307" s="190">
        <v>40</v>
      </c>
      <c r="EL307" s="190">
        <v>40</v>
      </c>
      <c r="EM307" s="190">
        <v>43</v>
      </c>
      <c r="EN307" s="190"/>
      <c r="EO307" s="190"/>
      <c r="EP307" s="190"/>
      <c r="EQ307" s="190"/>
      <c r="ER307" s="190"/>
      <c r="ES307" s="190"/>
      <c r="ET307" s="190">
        <v>45</v>
      </c>
      <c r="EU307" s="190">
        <v>45</v>
      </c>
      <c r="EV307" s="190">
        <v>39</v>
      </c>
      <c r="EW307" s="190">
        <v>34</v>
      </c>
      <c r="EX307" s="212">
        <v>29</v>
      </c>
      <c r="EY307" s="211"/>
      <c r="EZ307" s="75">
        <f t="shared" ref="EZ307" si="511">(G307/(DT307-G307))+0</f>
        <v>-9.5589082114476559E-3</v>
      </c>
      <c r="FA307" s="89">
        <f t="shared" si="415"/>
        <v>-0.1</v>
      </c>
      <c r="FB307" s="212"/>
      <c r="FC307" s="213"/>
      <c r="FD307" s="213"/>
      <c r="FE307" s="213"/>
      <c r="FF307" s="213"/>
      <c r="FG307" s="213"/>
      <c r="FH307" s="213"/>
      <c r="FI307" s="213"/>
      <c r="FJ307" s="213"/>
      <c r="FK307" s="213"/>
      <c r="FL307" s="213"/>
      <c r="FM307" s="213"/>
      <c r="FN307" s="213"/>
      <c r="FO307" s="213"/>
      <c r="FP307" s="213"/>
      <c r="FQ307" s="213"/>
      <c r="FR307" s="213"/>
      <c r="FS307" s="211">
        <v>120</v>
      </c>
      <c r="FT307" s="190">
        <v>118</v>
      </c>
      <c r="FU307" s="190">
        <v>118</v>
      </c>
      <c r="FV307" s="190">
        <v>120</v>
      </c>
      <c r="FW307" s="190"/>
      <c r="FX307" s="190"/>
      <c r="FY307" s="190"/>
      <c r="FZ307" s="190"/>
      <c r="GA307" s="190"/>
      <c r="GB307" s="190"/>
      <c r="GC307" s="190">
        <v>122</v>
      </c>
      <c r="GD307" s="190">
        <v>120</v>
      </c>
      <c r="GE307" s="190">
        <v>115</v>
      </c>
      <c r="GF307" s="190">
        <v>114</v>
      </c>
      <c r="GG307" s="212">
        <v>110</v>
      </c>
    </row>
    <row r="308" spans="2:189">
      <c r="B308" s="33">
        <v>44068</v>
      </c>
      <c r="C308" s="30" t="s">
        <v>31</v>
      </c>
      <c r="D308" s="30">
        <v>2020</v>
      </c>
      <c r="E308" s="30" t="str">
        <f t="shared" ref="E308" si="512">D308&amp;C308</f>
        <v>2020S35</v>
      </c>
      <c r="F308" s="30" t="str">
        <f t="shared" si="317"/>
        <v>8Final2020</v>
      </c>
      <c r="G308" s="208" t="str">
        <f>VLOOKUP(Horizontal!$C308&amp;Horizontal!$B308&amp;Horizontal!G$11,Vertical!$E:$O,G$10,0)</f>
        <v>-0,6</v>
      </c>
      <c r="H308" s="207">
        <f>(VLOOKUP(Horizontal!$C308&amp;Horizontal!$B308&amp;Horizontal!H$11,Vertical!$E:$O,H$10,0))+0</f>
        <v>85.28</v>
      </c>
      <c r="I308" s="207">
        <f>(VLOOKUP(Horizontal!$C308&amp;Horizontal!$B308&amp;Horizontal!I$11,Vertical!$E:$O,I$10,0))+0</f>
        <v>74.88</v>
      </c>
      <c r="J308" s="207">
        <f>(VLOOKUP(Horizontal!$C308&amp;Horizontal!$B308&amp;Horizontal!J$11,Vertical!$E:$O,J$10,0))+0</f>
        <v>92.74</v>
      </c>
      <c r="K308" s="207">
        <f>(VLOOKUP(Horizontal!$C308&amp;Horizontal!$B308&amp;Horizontal!K$11,Vertical!$E:$O,K$10,0))+0</f>
        <v>92.97</v>
      </c>
      <c r="L308" s="207">
        <f>(VLOOKUP(Horizontal!$C308&amp;Horizontal!$B308&amp;Horizontal!L$11,Vertical!$E:$O,L$10,0))+0</f>
        <v>82.45</v>
      </c>
      <c r="M308" s="207">
        <f>(VLOOKUP(Horizontal!$C308&amp;Horizontal!$B308&amp;Horizontal!M$11,Vertical!$E:$O,M$10,0))+0</f>
        <v>135.12</v>
      </c>
      <c r="N308" s="207">
        <f>(VLOOKUP(Horizontal!$C308&amp;Horizontal!$B308&amp;Horizontal!N$11,Vertical!$E:$O,N$10,0))+0</f>
        <v>150.87</v>
      </c>
      <c r="O308" s="207">
        <f>(VLOOKUP(Horizontal!$C308&amp;Horizontal!$B308&amp;Horizontal!O$11,Vertical!$E:$O,O$10,0))+0</f>
        <v>149.38</v>
      </c>
      <c r="P308" s="209">
        <f>(VLOOKUP(Horizontal!$C308&amp;Horizontal!$B308&amp;Horizontal!P$11,Vertical!$E:$O,P$10,0))+0</f>
        <v>146.08000000000001</v>
      </c>
      <c r="Q308" s="210">
        <f>(VLOOKUP(Horizontal!$C308&amp;Horizontal!$B308&amp;Horizontal!Q$11,Vertical!$E:$O,Q$10,0))+0</f>
        <v>56</v>
      </c>
      <c r="R308" s="207">
        <f>(VLOOKUP(Horizontal!$C308&amp;Horizontal!$B308&amp;Horizontal!R$11,Vertical!$E:$O,R$10,0))+0</f>
        <v>58</v>
      </c>
      <c r="S308" s="207">
        <f>(VLOOKUP(Horizontal!$C308&amp;Horizontal!$B308&amp;Horizontal!S$11,Vertical!$E:$O,S$10,0))+0</f>
        <v>56</v>
      </c>
      <c r="T308" s="207">
        <f>(VLOOKUP(Horizontal!$C308&amp;Horizontal!$B308&amp;Horizontal!T$11,Vertical!$E:$O,T$10,0))+0</f>
        <v>51</v>
      </c>
      <c r="U308" s="207">
        <f>(VLOOKUP(Horizontal!$C308&amp;Horizontal!$B308&amp;Horizontal!U$11,Vertical!$E:$O,U$10,0))+0</f>
        <v>50</v>
      </c>
      <c r="V308" s="207">
        <f>(VLOOKUP(Horizontal!$C308&amp;Horizontal!$B308&amp;Horizontal!V$11,Vertical!$E:$O,V$10,0))+0</f>
        <v>47</v>
      </c>
      <c r="W308" s="207">
        <f>(VLOOKUP(Horizontal!$C308&amp;Horizontal!$B308&amp;Horizontal!W$11,Vertical!$E:$O,W$10,0))+0</f>
        <v>39</v>
      </c>
      <c r="X308" s="207">
        <f>(VLOOKUP(Horizontal!$C308&amp;Horizontal!$B308&amp;Horizontal!X$11,Vertical!$E:$O,X$10,0))+0</f>
        <v>32</v>
      </c>
      <c r="Y308" s="209">
        <f>(VLOOKUP(Horizontal!$C308&amp;Horizontal!$B308&amp;Horizontal!Y$11,Vertical!$E:$O,Y$10,0))+0</f>
        <v>26</v>
      </c>
      <c r="Z308" s="210">
        <f>(VLOOKUP(Horizontal!$C308&amp;Horizontal!$B308&amp;Horizontal!Z$11,Vertical!$E:$O,Z$10,0))+0</f>
        <v>56.41</v>
      </c>
      <c r="AA308" s="207">
        <f>(VLOOKUP(Horizontal!$C308&amp;Horizontal!$B308&amp;Horizontal!AA$11,Vertical!$E:$O,AA$10,0))+0</f>
        <v>8.33</v>
      </c>
      <c r="AB308" s="207">
        <f>(VLOOKUP(Horizontal!$C308&amp;Horizontal!$B308&amp;Horizontal!AB$11,Vertical!$E:$O,AB$10,0))+0</f>
        <v>2.7</v>
      </c>
      <c r="AC308" s="207">
        <f>(VLOOKUP(Horizontal!$C308&amp;Horizontal!$B308&amp;Horizontal!AC$11,Vertical!$E:$O,AC$10,0))+0</f>
        <v>5.26</v>
      </c>
      <c r="AD308" s="207">
        <f>(VLOOKUP(Horizontal!$C308&amp;Horizontal!$B308&amp;Horizontal!AD$11,Vertical!$E:$O,AD$10,0))+0</f>
        <v>25.58</v>
      </c>
      <c r="AE308" s="207">
        <f>(VLOOKUP(Horizontal!$C308&amp;Horizontal!$B308&amp;Horizontal!AE$11,Vertical!$E:$O,AE$10,0))+0</f>
        <v>53.85</v>
      </c>
      <c r="AF308" s="207">
        <f>(VLOOKUP(Horizontal!$C308&amp;Horizontal!$B308&amp;Horizontal!AF$11,Vertical!$E:$O,AF$10,0))+0</f>
        <v>51.16</v>
      </c>
      <c r="AG308" s="207">
        <f>(VLOOKUP(Horizontal!$C308&amp;Horizontal!$B308&amp;Horizontal!AG$11,Vertical!$E:$O,AG$10,0))+0</f>
        <v>46.34</v>
      </c>
      <c r="AH308" s="209">
        <f>(VLOOKUP(Horizontal!$C308&amp;Horizontal!$B308&amp;Horizontal!AH$11,Vertical!$E:$O,AH$10,0))+0</f>
        <v>36.36</v>
      </c>
      <c r="AI308" s="210">
        <f>(VLOOKUP(Horizontal!$C308&amp;Horizontal!$B308&amp;Horizontal!AI$11,Vertical!$E:$O,AI$10,0))+0</f>
        <v>20.51</v>
      </c>
      <c r="AJ308" s="207">
        <f>(VLOOKUP(Horizontal!$C308&amp;Horizontal!$B308&amp;Horizontal!AJ$11,Vertical!$E:$O,AJ$10,0))+0</f>
        <v>2.78</v>
      </c>
      <c r="AK308" s="207">
        <f>(VLOOKUP(Horizontal!$C308&amp;Horizontal!$B308&amp;Horizontal!AK$11,Vertical!$E:$O,AK$10,0))+0</f>
        <v>0</v>
      </c>
      <c r="AL308" s="207">
        <f>(VLOOKUP(Horizontal!$C308&amp;Horizontal!$B308&amp;Horizontal!AL$11,Vertical!$E:$O,AL$10,0))+0</f>
        <v>0</v>
      </c>
      <c r="AM308" s="207">
        <f>(VLOOKUP(Horizontal!$C308&amp;Horizontal!$B308&amp;Horizontal!AM$11,Vertical!$E:$O,AM$10,0))+0</f>
        <v>11.63</v>
      </c>
      <c r="AN308" s="207">
        <f>(VLOOKUP(Horizontal!$C308&amp;Horizontal!$B308&amp;Horizontal!AN$11,Vertical!$E:$O,AN$10,0))+0</f>
        <v>23.08</v>
      </c>
      <c r="AO308" s="207">
        <f>(VLOOKUP(Horizontal!$C308&amp;Horizontal!$B308&amp;Horizontal!AO$11,Vertical!$E:$O,AO$10,0))+0</f>
        <v>27.91</v>
      </c>
      <c r="AP308" s="207">
        <f>(VLOOKUP(Horizontal!$C308&amp;Horizontal!$B308&amp;Horizontal!AP$11,Vertical!$E:$O,AP$10,0))+0</f>
        <v>41.46</v>
      </c>
      <c r="AQ308" s="209">
        <f>(VLOOKUP(Horizontal!$C308&amp;Horizontal!$B308&amp;Horizontal!AQ$11,Vertical!$E:$O,AQ$10,0))+0</f>
        <v>43.18</v>
      </c>
      <c r="AR308" s="210">
        <f>(VLOOKUP(Horizontal!$C308&amp;Horizontal!$B308&amp;Horizontal!AR$11,Vertical!$E:$O,AR$10,0))+0</f>
        <v>23.08</v>
      </c>
      <c r="AS308" s="207">
        <f>(VLOOKUP(Horizontal!$C308&amp;Horizontal!$B308&amp;Horizontal!AS$11,Vertical!$E:$O,AS$10,0))+0</f>
        <v>88.89</v>
      </c>
      <c r="AT308" s="207">
        <f>(VLOOKUP(Horizontal!$C308&amp;Horizontal!$B308&amp;Horizontal!AT$11,Vertical!$E:$O,AT$10,0))+0</f>
        <v>97.3</v>
      </c>
      <c r="AU308" s="207">
        <f>(VLOOKUP(Horizontal!$C308&amp;Horizontal!$B308&amp;Horizontal!AU$11,Vertical!$E:$O,AU$10,0))+0</f>
        <v>94.74</v>
      </c>
      <c r="AV308" s="207">
        <f>(VLOOKUP(Horizontal!$C308&amp;Horizontal!$B308&amp;Horizontal!AV$11,Vertical!$E:$O,AV$10,0))+0</f>
        <v>62.79</v>
      </c>
      <c r="AW308" s="207">
        <f>(VLOOKUP(Horizontal!$C308&amp;Horizontal!$B308&amp;Horizontal!AW$11,Vertical!$E:$O,AW$10,0))+0</f>
        <v>23.08</v>
      </c>
      <c r="AX308" s="207">
        <f>(VLOOKUP(Horizontal!$C308&amp;Horizontal!$B308&amp;Horizontal!AX$11,Vertical!$E:$O,AX$10,0))+0</f>
        <v>20.93</v>
      </c>
      <c r="AY308" s="207">
        <f>(VLOOKUP(Horizontal!$C308&amp;Horizontal!$B308&amp;Horizontal!AY$11,Vertical!$E:$O,AY$10,0))+0</f>
        <v>12.2</v>
      </c>
      <c r="AZ308" s="209">
        <f>(VLOOKUP(Horizontal!$C308&amp;Horizontal!$B308&amp;Horizontal!AZ$11,Vertical!$E:$O,AZ$10,0))+0</f>
        <v>20.45</v>
      </c>
      <c r="BA308" s="208">
        <f>(VLOOKUP(Horizontal!$C308&amp;Horizontal!$B308&amp;Horizontal!BA$11,Vertical!$E:$O,BA$10,0))+0</f>
        <v>41.03</v>
      </c>
      <c r="BB308" s="210">
        <f>(VLOOKUP(Horizontal!$C308&amp;Horizontal!$B308&amp;Horizontal!BB$11,Vertical!$E:$O,BB$10,0))+0</f>
        <v>126.11</v>
      </c>
      <c r="BC308" s="207">
        <f>(VLOOKUP(Horizontal!$C308&amp;Horizontal!$B308&amp;Horizontal!BC$11,Vertical!$E:$O,BC$10,0))+0</f>
        <v>114.92</v>
      </c>
      <c r="BD308" s="207">
        <f>(VLOOKUP(Horizontal!$C308&amp;Horizontal!$B308&amp;Horizontal!BD$11,Vertical!$E:$O,BD$10,0))+0</f>
        <v>131.59</v>
      </c>
      <c r="BE308" s="207">
        <f>(VLOOKUP(Horizontal!$C308&amp;Horizontal!$B308&amp;Horizontal!BE$11,Vertical!$E:$O,BE$10,0))+0</f>
        <v>131.52000000000001</v>
      </c>
      <c r="BF308" s="207">
        <f>(VLOOKUP(Horizontal!$C308&amp;Horizontal!$B308&amp;Horizontal!BF$11,Vertical!$E:$O,BF$10,0))+0</f>
        <v>122.43</v>
      </c>
      <c r="BG308" s="207">
        <f>(VLOOKUP(Horizontal!$C308&amp;Horizontal!$B308&amp;Horizontal!BG$11,Vertical!$E:$O,BG$10,0))+0</f>
        <v>176.08</v>
      </c>
      <c r="BH308" s="207">
        <f>(VLOOKUP(Horizontal!$C308&amp;Horizontal!$B308&amp;Horizontal!BH$11,Vertical!$E:$O,BH$10,0))+0</f>
        <v>189.4</v>
      </c>
      <c r="BI308" s="207">
        <f>(VLOOKUP(Horizontal!$C308&amp;Horizontal!$B308&amp;Horizontal!BI$11,Vertical!$E:$O,BI$10,0))+0</f>
        <v>185.16</v>
      </c>
      <c r="BJ308" s="209">
        <f>(VLOOKUP(Horizontal!$C308&amp;Horizontal!$B308&amp;Horizontal!BJ$11,Vertical!$E:$O,BJ$10,0))+0</f>
        <v>180.28</v>
      </c>
      <c r="BK308" s="210">
        <f>(VLOOKUP(Horizontal!$C308&amp;Horizontal!$B308&amp;Horizontal!BK$11,Vertical!$E:$O,BK$10,0))+0</f>
        <v>52</v>
      </c>
      <c r="BL308" s="207">
        <f>(VLOOKUP(Horizontal!$C308&amp;Horizontal!$B308&amp;Horizontal!BL$11,Vertical!$E:$O,BL$10,0))+0</f>
        <v>48</v>
      </c>
      <c r="BM308" s="207">
        <f>(VLOOKUP(Horizontal!$C308&amp;Horizontal!$B308&amp;Horizontal!BM$11,Vertical!$E:$O,BM$10,0))+0</f>
        <v>46</v>
      </c>
      <c r="BN308" s="207">
        <f>(VLOOKUP(Horizontal!$C308&amp;Horizontal!$B308&amp;Horizontal!BN$11,Vertical!$E:$O,BN$10,0))+0</f>
        <v>43</v>
      </c>
      <c r="BO308" s="207">
        <f>(VLOOKUP(Horizontal!$C308&amp;Horizontal!$B308&amp;Horizontal!BO$11,Vertical!$E:$O,BO$10,0))+0</f>
        <v>42</v>
      </c>
      <c r="BP308" s="207">
        <f>(VLOOKUP(Horizontal!$C308&amp;Horizontal!$B308&amp;Horizontal!BP$11,Vertical!$E:$O,BP$10,0))+0</f>
        <v>45</v>
      </c>
      <c r="BQ308" s="207">
        <f>(VLOOKUP(Horizontal!$C308&amp;Horizontal!$B308&amp;Horizontal!BQ$11,Vertical!$E:$O,BQ$10,0))+0</f>
        <v>36</v>
      </c>
      <c r="BR308" s="207">
        <f>(VLOOKUP(Horizontal!$C308&amp;Horizontal!$B308&amp;Horizontal!BR$11,Vertical!$E:$O,BR$10,0))+0</f>
        <v>33</v>
      </c>
      <c r="BS308" s="209">
        <f>(VLOOKUP(Horizontal!$C308&amp;Horizontal!$B308&amp;Horizontal!BS$11,Vertical!$E:$O,BS$10,0))+0</f>
        <v>28</v>
      </c>
      <c r="BT308" s="210">
        <f>(VLOOKUP(Horizontal!$C308&amp;Horizontal!$B308&amp;Horizontal!BT$11,Vertical!$E:$O,BT$10,0))+0</f>
        <v>43.24</v>
      </c>
      <c r="BU308" s="207">
        <f>(VLOOKUP(Horizontal!$C308&amp;Horizontal!$B308&amp;Horizontal!BU$11,Vertical!$E:$O,BU$10,0))+0</f>
        <v>21.62</v>
      </c>
      <c r="BV308" s="207">
        <f>(VLOOKUP(Horizontal!$C308&amp;Horizontal!$B308&amp;Horizontal!BV$11,Vertical!$E:$O,BV$10,0))+0</f>
        <v>12.5</v>
      </c>
      <c r="BW308" s="207">
        <f>(VLOOKUP(Horizontal!$C308&amp;Horizontal!$B308&amp;Horizontal!BW$11,Vertical!$E:$O,BW$10,0))+0</f>
        <v>18.920000000000002</v>
      </c>
      <c r="BX308" s="207">
        <f>(VLOOKUP(Horizontal!$C308&amp;Horizontal!$B308&amp;Horizontal!BX$11,Vertical!$E:$O,BX$10,0))+0</f>
        <v>27.27</v>
      </c>
      <c r="BY308" s="207">
        <f>(VLOOKUP(Horizontal!$C308&amp;Horizontal!$B308&amp;Horizontal!BY$11,Vertical!$E:$O,BY$10,0))+0</f>
        <v>58.82</v>
      </c>
      <c r="BZ308" s="207">
        <f>(VLOOKUP(Horizontal!$C308&amp;Horizontal!$B308&amp;Horizontal!BZ$11,Vertical!$E:$O,BZ$10,0))+0</f>
        <v>40</v>
      </c>
      <c r="CA308" s="207">
        <f>(VLOOKUP(Horizontal!$C308&amp;Horizontal!$B308&amp;Horizontal!CA$11,Vertical!$E:$O,CA$10,0))+0</f>
        <v>34.29</v>
      </c>
      <c r="CB308" s="209">
        <f>(VLOOKUP(Horizontal!$C308&amp;Horizontal!$B308&amp;Horizontal!CB$11,Vertical!$E:$O,CB$10,0))+0</f>
        <v>28.95</v>
      </c>
      <c r="CC308" s="210">
        <f>(VLOOKUP(Horizontal!$C308&amp;Horizontal!$B308&amp;Horizontal!CC$11,Vertical!$E:$O,CC$10,0))+0</f>
        <v>13.51</v>
      </c>
      <c r="CD308" s="207">
        <f>(VLOOKUP(Horizontal!$C308&amp;Horizontal!$B308&amp;Horizontal!CD$11,Vertical!$E:$O,CD$10,0))+0</f>
        <v>5.41</v>
      </c>
      <c r="CE308" s="207">
        <f>(VLOOKUP(Horizontal!$C308&amp;Horizontal!$B308&amp;Horizontal!CE$11,Vertical!$E:$O,CE$10,0))+0</f>
        <v>0</v>
      </c>
      <c r="CF308" s="207">
        <f>(VLOOKUP(Horizontal!$C308&amp;Horizontal!$B308&amp;Horizontal!CF$11,Vertical!$E:$O,CF$10,0))+0</f>
        <v>5.41</v>
      </c>
      <c r="CG308" s="207">
        <f>(VLOOKUP(Horizontal!$C308&amp;Horizontal!$B308&amp;Horizontal!CG$11,Vertical!$E:$O,CG$10,0))+0</f>
        <v>9.09</v>
      </c>
      <c r="CH308" s="207">
        <f>(VLOOKUP(Horizontal!$C308&amp;Horizontal!$B308&amp;Horizontal!CH$11,Vertical!$E:$O,CH$10,0))+0</f>
        <v>14.71</v>
      </c>
      <c r="CI308" s="207">
        <f>(VLOOKUP(Horizontal!$C308&amp;Horizontal!$B308&amp;Horizontal!CI$11,Vertical!$E:$O,CI$10,0))+0</f>
        <v>37.14</v>
      </c>
      <c r="CJ308" s="207">
        <f>(VLOOKUP(Horizontal!$C308&amp;Horizontal!$B308&amp;Horizontal!CJ$11,Vertical!$E:$O,CJ$10,0))+0</f>
        <v>40</v>
      </c>
      <c r="CK308" s="209">
        <f>(VLOOKUP(Horizontal!$C308&amp;Horizontal!$B308&amp;Horizontal!CK$11,Vertical!$E:$O,CK$10,0))+0</f>
        <v>55.26</v>
      </c>
      <c r="CL308" s="210">
        <f>(VLOOKUP(Horizontal!$C308&amp;Horizontal!$B308&amp;Horizontal!CL$11,Vertical!$E:$O,CL$10,0))+0</f>
        <v>43.24</v>
      </c>
      <c r="CM308" s="207">
        <f>(VLOOKUP(Horizontal!$C308&amp;Horizontal!$B308&amp;Horizontal!CM$11,Vertical!$E:$O,CM$10,0))+0</f>
        <v>72.97</v>
      </c>
      <c r="CN308" s="207">
        <f>(VLOOKUP(Horizontal!$C308&amp;Horizontal!$B308&amp;Horizontal!CN$11,Vertical!$E:$O,CN$10,0))+0</f>
        <v>87.5</v>
      </c>
      <c r="CO308" s="207">
        <f>(VLOOKUP(Horizontal!$C308&amp;Horizontal!$B308&amp;Horizontal!CO$11,Vertical!$E:$O,CO$10,0))+0</f>
        <v>75.680000000000007</v>
      </c>
      <c r="CP308" s="207">
        <f>(VLOOKUP(Horizontal!$C308&amp;Horizontal!$B308&amp;Horizontal!CP$11,Vertical!$E:$O,CP$10,0))+0</f>
        <v>63.64</v>
      </c>
      <c r="CQ308" s="207">
        <f>(VLOOKUP(Horizontal!$C308&amp;Horizontal!$B308&amp;Horizontal!CQ$11,Vertical!$E:$O,CQ$10,0))+0</f>
        <v>26.47</v>
      </c>
      <c r="CR308" s="207">
        <f>(VLOOKUP(Horizontal!$C308&amp;Horizontal!$B308&amp;Horizontal!CR$11,Vertical!$E:$O,CR$10,0))+0</f>
        <v>22.86</v>
      </c>
      <c r="CS308" s="207">
        <f>(VLOOKUP(Horizontal!$C308&amp;Horizontal!$B308&amp;Horizontal!CS$11,Vertical!$E:$O,CS$10,0))+0</f>
        <v>25.71</v>
      </c>
      <c r="CT308" s="207">
        <f>(VLOOKUP(Horizontal!$C308&amp;Horizontal!$B308&amp;Horizontal!CT$11,Vertical!$E:$O,CT$10,0))+0</f>
        <v>15.79</v>
      </c>
      <c r="CU308" s="150"/>
      <c r="CV308" s="211">
        <f t="shared" ref="CV308" si="513">(BB308-H308)+0</f>
        <v>40.83</v>
      </c>
      <c r="CW308" s="190">
        <f t="shared" ref="CW308" si="514">(BC308-I308)+0</f>
        <v>40.040000000000006</v>
      </c>
      <c r="CX308" s="190">
        <f t="shared" ref="CX308" si="515">(BD308-J308)+0</f>
        <v>38.850000000000009</v>
      </c>
      <c r="CY308" s="190">
        <f t="shared" ref="CY308" si="516">(BE308-K308)+0</f>
        <v>38.550000000000011</v>
      </c>
      <c r="CZ308" s="190">
        <f t="shared" ref="CZ308" si="517">(BF308-L308)+0</f>
        <v>39.980000000000004</v>
      </c>
      <c r="DA308" s="190">
        <f t="shared" ref="DA308" si="518">(BG308-M308)+0</f>
        <v>40.960000000000008</v>
      </c>
      <c r="DB308" s="190">
        <f t="shared" ref="DB308" si="519">(BH308-N308)+0</f>
        <v>38.53</v>
      </c>
      <c r="DC308" s="190">
        <f t="shared" ref="DC308" si="520">(BI308-O308)+0</f>
        <v>35.78</v>
      </c>
      <c r="DD308" s="212">
        <f t="shared" ref="DD308" si="521">(BJ308-P308)+0</f>
        <v>34.199999999999989</v>
      </c>
      <c r="DE308" s="9">
        <v>170</v>
      </c>
      <c r="DF308" s="212">
        <f t="shared" ref="DF308" si="522">($H$7-H308)+0</f>
        <v>123.17721040189133</v>
      </c>
      <c r="DG308" s="264">
        <v>102</v>
      </c>
      <c r="DH308" s="265">
        <v>151</v>
      </c>
      <c r="DI308" s="265">
        <v>67</v>
      </c>
      <c r="DJ308" s="266">
        <v>62</v>
      </c>
      <c r="DK308" s="190">
        <v>54.81</v>
      </c>
      <c r="DL308" s="190">
        <v>54.81</v>
      </c>
      <c r="DM308" s="190">
        <v>50.86</v>
      </c>
      <c r="DN308" s="212">
        <v>54.81</v>
      </c>
      <c r="DO308" s="190">
        <v>58.27</v>
      </c>
      <c r="DP308" s="190">
        <v>58.27</v>
      </c>
      <c r="DQ308" s="190">
        <v>56.82</v>
      </c>
      <c r="DR308" s="212">
        <v>58.27</v>
      </c>
      <c r="DS308" s="150"/>
      <c r="DT308" s="190">
        <v>85</v>
      </c>
      <c r="DU308" s="190">
        <v>75</v>
      </c>
      <c r="DV308" s="190">
        <v>92</v>
      </c>
      <c r="DW308" s="190">
        <v>92</v>
      </c>
      <c r="DX308" s="190"/>
      <c r="DY308" s="190"/>
      <c r="DZ308" s="190"/>
      <c r="EA308" s="190"/>
      <c r="EB308" s="190"/>
      <c r="EC308" s="190"/>
      <c r="ED308" s="190">
        <v>82</v>
      </c>
      <c r="EE308" s="190">
        <v>133</v>
      </c>
      <c r="EF308" s="190">
        <v>153</v>
      </c>
      <c r="EG308" s="190">
        <v>151</v>
      </c>
      <c r="EH308" s="212">
        <v>146</v>
      </c>
      <c r="EI308" s="213"/>
      <c r="EJ308" s="211">
        <v>44</v>
      </c>
      <c r="EK308" s="190">
        <v>40</v>
      </c>
      <c r="EL308" s="190">
        <v>40</v>
      </c>
      <c r="EM308" s="190">
        <v>43</v>
      </c>
      <c r="EN308" s="190"/>
      <c r="EO308" s="190"/>
      <c r="EP308" s="190"/>
      <c r="EQ308" s="190"/>
      <c r="ER308" s="190"/>
      <c r="ES308" s="190"/>
      <c r="ET308" s="190">
        <v>45</v>
      </c>
      <c r="EU308" s="190">
        <v>46</v>
      </c>
      <c r="EV308" s="190">
        <v>39</v>
      </c>
      <c r="EW308" s="190">
        <v>34</v>
      </c>
      <c r="EX308" s="212">
        <v>29</v>
      </c>
      <c r="EY308" s="211"/>
      <c r="EZ308" s="75">
        <f t="shared" ref="EZ308" si="523">(G308/(DT308-G308))+0</f>
        <v>-7.0093457943925233E-3</v>
      </c>
      <c r="FA308" s="89">
        <f t="shared" si="415"/>
        <v>-0.1</v>
      </c>
      <c r="FB308" s="212"/>
      <c r="FC308" s="213"/>
      <c r="FD308" s="213"/>
      <c r="FE308" s="213"/>
      <c r="FF308" s="213"/>
      <c r="FG308" s="213"/>
      <c r="FH308" s="213"/>
      <c r="FI308" s="213"/>
      <c r="FJ308" s="213"/>
      <c r="FK308" s="213"/>
      <c r="FL308" s="213"/>
      <c r="FM308" s="213"/>
      <c r="FN308" s="213"/>
      <c r="FO308" s="213"/>
      <c r="FP308" s="213"/>
      <c r="FQ308" s="213"/>
      <c r="FR308" s="213"/>
      <c r="FS308" s="211">
        <v>120</v>
      </c>
      <c r="FT308" s="190">
        <v>118</v>
      </c>
      <c r="FU308" s="190">
        <v>118</v>
      </c>
      <c r="FV308" s="190">
        <v>120</v>
      </c>
      <c r="FW308" s="190"/>
      <c r="FX308" s="190"/>
      <c r="FY308" s="190"/>
      <c r="FZ308" s="190"/>
      <c r="GA308" s="190"/>
      <c r="GB308" s="190"/>
      <c r="GC308" s="190">
        <v>122</v>
      </c>
      <c r="GD308" s="190">
        <v>120</v>
      </c>
      <c r="GE308" s="190">
        <v>116</v>
      </c>
      <c r="GF308" s="190">
        <v>115</v>
      </c>
      <c r="GG308" s="212">
        <v>110</v>
      </c>
    </row>
    <row r="309" spans="2:189">
      <c r="B309" s="33">
        <v>44075</v>
      </c>
      <c r="C309" s="30" t="s">
        <v>30</v>
      </c>
      <c r="D309" s="30">
        <v>2020</v>
      </c>
      <c r="E309" s="30" t="str">
        <f t="shared" ref="E309" si="524">D309&amp;C309</f>
        <v>2020S36</v>
      </c>
      <c r="F309" s="30" t="str">
        <f t="shared" si="317"/>
        <v>92020</v>
      </c>
      <c r="G309" s="208" t="str">
        <f>VLOOKUP(Horizontal!$C309&amp;Horizontal!$B309&amp;Horizontal!G$11,Vertical!$E:$O,G$10,0)</f>
        <v>-0,53</v>
      </c>
      <c r="H309" s="207">
        <f>(VLOOKUP(Horizontal!$C309&amp;Horizontal!$B309&amp;Horizontal!H$11,Vertical!$E:$O,H$10,0))+0</f>
        <v>84.9</v>
      </c>
      <c r="I309" s="207">
        <f>(VLOOKUP(Horizontal!$C309&amp;Horizontal!$B309&amp;Horizontal!I$11,Vertical!$E:$O,I$10,0))+0</f>
        <v>83.14</v>
      </c>
      <c r="J309" s="207">
        <f>(VLOOKUP(Horizontal!$C309&amp;Horizontal!$B309&amp;Horizontal!J$11,Vertical!$E:$O,J$10,0))+0</f>
        <v>101.05</v>
      </c>
      <c r="K309" s="207">
        <f>(VLOOKUP(Horizontal!$C309&amp;Horizontal!$B309&amp;Horizontal!K$11,Vertical!$E:$O,K$10,0))+0</f>
        <v>101.38</v>
      </c>
      <c r="L309" s="207">
        <f>(VLOOKUP(Horizontal!$C309&amp;Horizontal!$B309&amp;Horizontal!L$11,Vertical!$E:$O,L$10,0))+0</f>
        <v>86.26</v>
      </c>
      <c r="M309" s="207">
        <f>(VLOOKUP(Horizontal!$C309&amp;Horizontal!$B309&amp;Horizontal!M$11,Vertical!$E:$O,M$10,0))+0</f>
        <v>135.80000000000001</v>
      </c>
      <c r="N309" s="207">
        <f>(VLOOKUP(Horizontal!$C309&amp;Horizontal!$B309&amp;Horizontal!N$11,Vertical!$E:$O,N$10,0))+0</f>
        <v>150.88</v>
      </c>
      <c r="O309" s="207">
        <f>(VLOOKUP(Horizontal!$C309&amp;Horizontal!$B309&amp;Horizontal!O$11,Vertical!$E:$O,O$10,0))+0</f>
        <v>149.49</v>
      </c>
      <c r="P309" s="209">
        <f>(VLOOKUP(Horizontal!$C309&amp;Horizontal!$B309&amp;Horizontal!P$11,Vertical!$E:$O,P$10,0))+0</f>
        <v>146.13</v>
      </c>
      <c r="Q309" s="210">
        <f>(VLOOKUP(Horizontal!$C309&amp;Horizontal!$B309&amp;Horizontal!Q$11,Vertical!$E:$O,Q$10,0))+0</f>
        <v>52</v>
      </c>
      <c r="R309" s="207">
        <f>(VLOOKUP(Horizontal!$C309&amp;Horizontal!$B309&amp;Horizontal!R$11,Vertical!$E:$O,R$10,0))+0</f>
        <v>56</v>
      </c>
      <c r="S309" s="207">
        <f>(VLOOKUP(Horizontal!$C309&amp;Horizontal!$B309&amp;Horizontal!S$11,Vertical!$E:$O,S$10,0))+0</f>
        <v>57</v>
      </c>
      <c r="T309" s="207">
        <f>(VLOOKUP(Horizontal!$C309&amp;Horizontal!$B309&amp;Horizontal!T$11,Vertical!$E:$O,T$10,0))+0</f>
        <v>55</v>
      </c>
      <c r="U309" s="207">
        <f>(VLOOKUP(Horizontal!$C309&amp;Horizontal!$B309&amp;Horizontal!U$11,Vertical!$E:$O,U$10,0))+0</f>
        <v>53</v>
      </c>
      <c r="V309" s="207">
        <f>(VLOOKUP(Horizontal!$C309&amp;Horizontal!$B309&amp;Horizontal!V$11,Vertical!$E:$O,V$10,0))+0</f>
        <v>49</v>
      </c>
      <c r="W309" s="207">
        <f>(VLOOKUP(Horizontal!$C309&amp;Horizontal!$B309&amp;Horizontal!W$11,Vertical!$E:$O,W$10,0))+0</f>
        <v>39</v>
      </c>
      <c r="X309" s="207">
        <f>(VLOOKUP(Horizontal!$C309&amp;Horizontal!$B309&amp;Horizontal!X$11,Vertical!$E:$O,X$10,0))+0</f>
        <v>34</v>
      </c>
      <c r="Y309" s="209">
        <f>(VLOOKUP(Horizontal!$C309&amp;Horizontal!$B309&amp;Horizontal!Y$11,Vertical!$E:$O,Y$10,0))+0</f>
        <v>28</v>
      </c>
      <c r="Z309" s="210">
        <f>(VLOOKUP(Horizontal!$C309&amp;Horizontal!$B309&amp;Horizontal!Z$11,Vertical!$E:$O,Z$10,0))+0</f>
        <v>45.45</v>
      </c>
      <c r="AA309" s="207">
        <f>(VLOOKUP(Horizontal!$C309&amp;Horizontal!$B309&amp;Horizontal!AA$11,Vertical!$E:$O,AA$10,0))+0</f>
        <v>0</v>
      </c>
      <c r="AB309" s="207">
        <f>(VLOOKUP(Horizontal!$C309&amp;Horizontal!$B309&amp;Horizontal!AB$11,Vertical!$E:$O,AB$10,0))+0</f>
        <v>0</v>
      </c>
      <c r="AC309" s="207">
        <f>(VLOOKUP(Horizontal!$C309&amp;Horizontal!$B309&amp;Horizontal!AC$11,Vertical!$E:$O,AC$10,0))+0</f>
        <v>0</v>
      </c>
      <c r="AD309" s="207">
        <f>(VLOOKUP(Horizontal!$C309&amp;Horizontal!$B309&amp;Horizontal!AD$11,Vertical!$E:$O,AD$10,0))+0</f>
        <v>9.52</v>
      </c>
      <c r="AE309" s="207">
        <f>(VLOOKUP(Horizontal!$C309&amp;Horizontal!$B309&amp;Horizontal!AE$11,Vertical!$E:$O,AE$10,0))+0</f>
        <v>32.43</v>
      </c>
      <c r="AF309" s="207">
        <f>(VLOOKUP(Horizontal!$C309&amp;Horizontal!$B309&amp;Horizontal!AF$11,Vertical!$E:$O,AF$10,0))+0</f>
        <v>24.39</v>
      </c>
      <c r="AG309" s="207">
        <f>(VLOOKUP(Horizontal!$C309&amp;Horizontal!$B309&amp;Horizontal!AG$11,Vertical!$E:$O,AG$10,0))+0</f>
        <v>20.93</v>
      </c>
      <c r="AH309" s="209">
        <f>(VLOOKUP(Horizontal!$C309&amp;Horizontal!$B309&amp;Horizontal!AH$11,Vertical!$E:$O,AH$10,0))+0</f>
        <v>25</v>
      </c>
      <c r="AI309" s="210">
        <f>(VLOOKUP(Horizontal!$C309&amp;Horizontal!$B309&amp;Horizontal!AI$11,Vertical!$E:$O,AI$10,0))+0</f>
        <v>27.27</v>
      </c>
      <c r="AJ309" s="207">
        <f>(VLOOKUP(Horizontal!$C309&amp;Horizontal!$B309&amp;Horizontal!AJ$11,Vertical!$E:$O,AJ$10,0))+0</f>
        <v>0</v>
      </c>
      <c r="AK309" s="207">
        <f>(VLOOKUP(Horizontal!$C309&amp;Horizontal!$B309&amp;Horizontal!AK$11,Vertical!$E:$O,AK$10,0))+0</f>
        <v>0</v>
      </c>
      <c r="AL309" s="207">
        <f>(VLOOKUP(Horizontal!$C309&amp;Horizontal!$B309&amp;Horizontal!AL$11,Vertical!$E:$O,AL$10,0))+0</f>
        <v>2.5</v>
      </c>
      <c r="AM309" s="207">
        <f>(VLOOKUP(Horizontal!$C309&amp;Horizontal!$B309&amp;Horizontal!AM$11,Vertical!$E:$O,AM$10,0))+0</f>
        <v>9.52</v>
      </c>
      <c r="AN309" s="207">
        <f>(VLOOKUP(Horizontal!$C309&amp;Horizontal!$B309&amp;Horizontal!AN$11,Vertical!$E:$O,AN$10,0))+0</f>
        <v>13.51</v>
      </c>
      <c r="AO309" s="207">
        <f>(VLOOKUP(Horizontal!$C309&amp;Horizontal!$B309&amp;Horizontal!AO$11,Vertical!$E:$O,AO$10,0))+0</f>
        <v>48.78</v>
      </c>
      <c r="AP309" s="207">
        <f>(VLOOKUP(Horizontal!$C309&amp;Horizontal!$B309&amp;Horizontal!AP$11,Vertical!$E:$O,AP$10,0))+0</f>
        <v>51.16</v>
      </c>
      <c r="AQ309" s="209">
        <f>(VLOOKUP(Horizontal!$C309&amp;Horizontal!$B309&amp;Horizontal!AQ$11,Vertical!$E:$O,AQ$10,0))+0</f>
        <v>47.73</v>
      </c>
      <c r="AR309" s="210">
        <f>(VLOOKUP(Horizontal!$C309&amp;Horizontal!$B309&amp;Horizontal!AR$11,Vertical!$E:$O,AR$10,0))+0</f>
        <v>27.27</v>
      </c>
      <c r="AS309" s="207">
        <f>(VLOOKUP(Horizontal!$C309&amp;Horizontal!$B309&amp;Horizontal!AS$11,Vertical!$E:$O,AS$10,0))+0</f>
        <v>100</v>
      </c>
      <c r="AT309" s="207">
        <f>(VLOOKUP(Horizontal!$C309&amp;Horizontal!$B309&amp;Horizontal!AT$11,Vertical!$E:$O,AT$10,0))+0</f>
        <v>100</v>
      </c>
      <c r="AU309" s="207">
        <f>(VLOOKUP(Horizontal!$C309&amp;Horizontal!$B309&amp;Horizontal!AU$11,Vertical!$E:$O,AU$10,0))+0</f>
        <v>97.5</v>
      </c>
      <c r="AV309" s="207">
        <f>(VLOOKUP(Horizontal!$C309&amp;Horizontal!$B309&amp;Horizontal!AV$11,Vertical!$E:$O,AV$10,0))+0</f>
        <v>80.95</v>
      </c>
      <c r="AW309" s="207">
        <f>(VLOOKUP(Horizontal!$C309&amp;Horizontal!$B309&amp;Horizontal!AW$11,Vertical!$E:$O,AW$10,0))+0</f>
        <v>54.05</v>
      </c>
      <c r="AX309" s="207">
        <f>(VLOOKUP(Horizontal!$C309&amp;Horizontal!$B309&amp;Horizontal!AX$11,Vertical!$E:$O,AX$10,0))+0</f>
        <v>26.83</v>
      </c>
      <c r="AY309" s="207">
        <f>(VLOOKUP(Horizontal!$C309&amp;Horizontal!$B309&amp;Horizontal!AY$11,Vertical!$E:$O,AY$10,0))+0</f>
        <v>27.91</v>
      </c>
      <c r="AZ309" s="209">
        <f>(VLOOKUP(Horizontal!$C309&amp;Horizontal!$B309&amp;Horizontal!AZ$11,Vertical!$E:$O,AZ$10,0))+0</f>
        <v>27.27</v>
      </c>
      <c r="BA309" s="208">
        <f>(VLOOKUP(Horizontal!$C309&amp;Horizontal!$B309&amp;Horizontal!BA$11,Vertical!$E:$O,BA$10,0))+0</f>
        <v>43.24</v>
      </c>
      <c r="BB309" s="210">
        <f>(VLOOKUP(Horizontal!$C309&amp;Horizontal!$B309&amp;Horizontal!BB$11,Vertical!$E:$O,BB$10,0))+0</f>
        <v>127.93</v>
      </c>
      <c r="BC309" s="207">
        <f>(VLOOKUP(Horizontal!$C309&amp;Horizontal!$B309&amp;Horizontal!BC$11,Vertical!$E:$O,BC$10,0))+0</f>
        <v>122.93</v>
      </c>
      <c r="BD309" s="207">
        <f>(VLOOKUP(Horizontal!$C309&amp;Horizontal!$B309&amp;Horizontal!BD$11,Vertical!$E:$O,BD$10,0))+0</f>
        <v>140.44</v>
      </c>
      <c r="BE309" s="207">
        <f>(VLOOKUP(Horizontal!$C309&amp;Horizontal!$B309&amp;Horizontal!BE$11,Vertical!$E:$O,BE$10,0))+0</f>
        <v>141.16999999999999</v>
      </c>
      <c r="BF309" s="207">
        <f>(VLOOKUP(Horizontal!$C309&amp;Horizontal!$B309&amp;Horizontal!BF$11,Vertical!$E:$O,BF$10,0))+0</f>
        <v>126.85</v>
      </c>
      <c r="BG309" s="207">
        <f>(VLOOKUP(Horizontal!$C309&amp;Horizontal!$B309&amp;Horizontal!BG$11,Vertical!$E:$O,BG$10,0))+0</f>
        <v>177.58</v>
      </c>
      <c r="BH309" s="207">
        <f>(VLOOKUP(Horizontal!$C309&amp;Horizontal!$B309&amp;Horizontal!BH$11,Vertical!$E:$O,BH$10,0))+0</f>
        <v>189.58</v>
      </c>
      <c r="BI309" s="207">
        <f>(VLOOKUP(Horizontal!$C309&amp;Horizontal!$B309&amp;Horizontal!BI$11,Vertical!$E:$O,BI$10,0))+0</f>
        <v>184.93</v>
      </c>
      <c r="BJ309" s="209">
        <f>(VLOOKUP(Horizontal!$C309&amp;Horizontal!$B309&amp;Horizontal!BJ$11,Vertical!$E:$O,BJ$10,0))+0</f>
        <v>180.73</v>
      </c>
      <c r="BK309" s="210">
        <f>(VLOOKUP(Horizontal!$C309&amp;Horizontal!$B309&amp;Horizontal!BK$11,Vertical!$E:$O,BK$10,0))+0</f>
        <v>52</v>
      </c>
      <c r="BL309" s="207">
        <f>(VLOOKUP(Horizontal!$C309&amp;Horizontal!$B309&amp;Horizontal!BL$11,Vertical!$E:$O,BL$10,0))+0</f>
        <v>47</v>
      </c>
      <c r="BM309" s="207">
        <f>(VLOOKUP(Horizontal!$C309&amp;Horizontal!$B309&amp;Horizontal!BM$11,Vertical!$E:$O,BM$10,0))+0</f>
        <v>45</v>
      </c>
      <c r="BN309" s="207">
        <f>(VLOOKUP(Horizontal!$C309&amp;Horizontal!$B309&amp;Horizontal!BN$11,Vertical!$E:$O,BN$10,0))+0</f>
        <v>45</v>
      </c>
      <c r="BO309" s="207">
        <f>(VLOOKUP(Horizontal!$C309&amp;Horizontal!$B309&amp;Horizontal!BO$11,Vertical!$E:$O,BO$10,0))+0</f>
        <v>44</v>
      </c>
      <c r="BP309" s="207">
        <f>(VLOOKUP(Horizontal!$C309&amp;Horizontal!$B309&amp;Horizontal!BP$11,Vertical!$E:$O,BP$10,0))+0</f>
        <v>44</v>
      </c>
      <c r="BQ309" s="207">
        <f>(VLOOKUP(Horizontal!$C309&amp;Horizontal!$B309&amp;Horizontal!BQ$11,Vertical!$E:$O,BQ$10,0))+0</f>
        <v>36</v>
      </c>
      <c r="BR309" s="207">
        <f>(VLOOKUP(Horizontal!$C309&amp;Horizontal!$B309&amp;Horizontal!BR$11,Vertical!$E:$O,BR$10,0))+0</f>
        <v>34</v>
      </c>
      <c r="BS309" s="209">
        <f>(VLOOKUP(Horizontal!$C309&amp;Horizontal!$B309&amp;Horizontal!BS$11,Vertical!$E:$O,BS$10,0))+0</f>
        <v>30</v>
      </c>
      <c r="BT309" s="210">
        <f>(VLOOKUP(Horizontal!$C309&amp;Horizontal!$B309&amp;Horizontal!BT$11,Vertical!$E:$O,BT$10,0))+0</f>
        <v>19.510000000000002</v>
      </c>
      <c r="BU309" s="207">
        <f>(VLOOKUP(Horizontal!$C309&amp;Horizontal!$B309&amp;Horizontal!BU$11,Vertical!$E:$O,BU$10,0))+0</f>
        <v>0</v>
      </c>
      <c r="BV309" s="207">
        <f>(VLOOKUP(Horizontal!$C309&amp;Horizontal!$B309&amp;Horizontal!BV$11,Vertical!$E:$O,BV$10,0))+0</f>
        <v>0</v>
      </c>
      <c r="BW309" s="207">
        <f>(VLOOKUP(Horizontal!$C309&amp;Horizontal!$B309&amp;Horizontal!BW$11,Vertical!$E:$O,BW$10,0))+0</f>
        <v>0</v>
      </c>
      <c r="BX309" s="207">
        <f>(VLOOKUP(Horizontal!$C309&amp;Horizontal!$B309&amp;Horizontal!BX$11,Vertical!$E:$O,BX$10,0))+0</f>
        <v>18.920000000000002</v>
      </c>
      <c r="BY309" s="207">
        <f>(VLOOKUP(Horizontal!$C309&amp;Horizontal!$B309&amp;Horizontal!BY$11,Vertical!$E:$O,BY$10,0))+0</f>
        <v>36.840000000000003</v>
      </c>
      <c r="BZ309" s="207">
        <f>(VLOOKUP(Horizontal!$C309&amp;Horizontal!$B309&amp;Horizontal!BZ$11,Vertical!$E:$O,BZ$10,0))+0</f>
        <v>18.920000000000002</v>
      </c>
      <c r="CA309" s="207">
        <f>(VLOOKUP(Horizontal!$C309&amp;Horizontal!$B309&amp;Horizontal!CA$11,Vertical!$E:$O,CA$10,0))+0</f>
        <v>30</v>
      </c>
      <c r="CB309" s="209">
        <f>(VLOOKUP(Horizontal!$C309&amp;Horizontal!$B309&amp;Horizontal!CB$11,Vertical!$E:$O,CB$10,0))+0</f>
        <v>17.95</v>
      </c>
      <c r="CC309" s="210">
        <f>(VLOOKUP(Horizontal!$C309&amp;Horizontal!$B309&amp;Horizontal!CC$11,Vertical!$E:$O,CC$10,0))+0</f>
        <v>19.510000000000002</v>
      </c>
      <c r="CD309" s="207">
        <f>(VLOOKUP(Horizontal!$C309&amp;Horizontal!$B309&amp;Horizontal!CD$11,Vertical!$E:$O,CD$10,0))+0</f>
        <v>5.26</v>
      </c>
      <c r="CE309" s="207">
        <f>(VLOOKUP(Horizontal!$C309&amp;Horizontal!$B309&amp;Horizontal!CE$11,Vertical!$E:$O,CE$10,0))+0</f>
        <v>2.5</v>
      </c>
      <c r="CF309" s="207">
        <f>(VLOOKUP(Horizontal!$C309&amp;Horizontal!$B309&amp;Horizontal!CF$11,Vertical!$E:$O,CF$10,0))+0</f>
        <v>2.63</v>
      </c>
      <c r="CG309" s="207">
        <f>(VLOOKUP(Horizontal!$C309&amp;Horizontal!$B309&amp;Horizontal!CG$11,Vertical!$E:$O,CG$10,0))+0</f>
        <v>2.7</v>
      </c>
      <c r="CH309" s="207">
        <f>(VLOOKUP(Horizontal!$C309&amp;Horizontal!$B309&amp;Horizontal!CH$11,Vertical!$E:$O,CH$10,0))+0</f>
        <v>13.16</v>
      </c>
      <c r="CI309" s="207">
        <f>(VLOOKUP(Horizontal!$C309&amp;Horizontal!$B309&amp;Horizontal!CI$11,Vertical!$E:$O,CI$10,0))+0</f>
        <v>40.54</v>
      </c>
      <c r="CJ309" s="207">
        <f>(VLOOKUP(Horizontal!$C309&amp;Horizontal!$B309&amp;Horizontal!CJ$11,Vertical!$E:$O,CJ$10,0))+0</f>
        <v>32.5</v>
      </c>
      <c r="CK309" s="209">
        <f>(VLOOKUP(Horizontal!$C309&amp;Horizontal!$B309&amp;Horizontal!CK$11,Vertical!$E:$O,CK$10,0))+0</f>
        <v>43.59</v>
      </c>
      <c r="CL309" s="210">
        <f>(VLOOKUP(Horizontal!$C309&amp;Horizontal!$B309&amp;Horizontal!CL$11,Vertical!$E:$O,CL$10,0))+0</f>
        <v>60.98</v>
      </c>
      <c r="CM309" s="207">
        <f>(VLOOKUP(Horizontal!$C309&amp;Horizontal!$B309&amp;Horizontal!CM$11,Vertical!$E:$O,CM$10,0))+0</f>
        <v>94.74</v>
      </c>
      <c r="CN309" s="207">
        <f>(VLOOKUP(Horizontal!$C309&amp;Horizontal!$B309&amp;Horizontal!CN$11,Vertical!$E:$O,CN$10,0))+0</f>
        <v>97.5</v>
      </c>
      <c r="CO309" s="207">
        <f>(VLOOKUP(Horizontal!$C309&amp;Horizontal!$B309&amp;Horizontal!CO$11,Vertical!$E:$O,CO$10,0))+0</f>
        <v>97.37</v>
      </c>
      <c r="CP309" s="207">
        <f>(VLOOKUP(Horizontal!$C309&amp;Horizontal!$B309&amp;Horizontal!CP$11,Vertical!$E:$O,CP$10,0))+0</f>
        <v>78.38</v>
      </c>
      <c r="CQ309" s="207">
        <f>(VLOOKUP(Horizontal!$C309&amp;Horizontal!$B309&amp;Horizontal!CQ$11,Vertical!$E:$O,CQ$10,0))+0</f>
        <v>50</v>
      </c>
      <c r="CR309" s="207">
        <f>(VLOOKUP(Horizontal!$C309&amp;Horizontal!$B309&amp;Horizontal!CR$11,Vertical!$E:$O,CR$10,0))+0</f>
        <v>40.54</v>
      </c>
      <c r="CS309" s="207">
        <f>(VLOOKUP(Horizontal!$C309&amp;Horizontal!$B309&amp;Horizontal!CS$11,Vertical!$E:$O,CS$10,0))+0</f>
        <v>37.5</v>
      </c>
      <c r="CT309" s="207">
        <f>(VLOOKUP(Horizontal!$C309&amp;Horizontal!$B309&amp;Horizontal!CT$11,Vertical!$E:$O,CT$10,0))+0</f>
        <v>38.46</v>
      </c>
      <c r="CU309" s="150"/>
      <c r="CV309" s="211">
        <f t="shared" ref="CV309" si="525">(BB309-H309)+0</f>
        <v>43.03</v>
      </c>
      <c r="CW309" s="190">
        <f t="shared" ref="CW309" si="526">(BC309-I309)+0</f>
        <v>39.790000000000006</v>
      </c>
      <c r="CX309" s="190">
        <f t="shared" ref="CX309" si="527">(BD309-J309)+0</f>
        <v>39.39</v>
      </c>
      <c r="CY309" s="190">
        <f t="shared" ref="CY309" si="528">(BE309-K309)+0</f>
        <v>39.789999999999992</v>
      </c>
      <c r="CZ309" s="190">
        <f t="shared" ref="CZ309" si="529">(BF309-L309)+0</f>
        <v>40.589999999999989</v>
      </c>
      <c r="DA309" s="190">
        <f t="shared" ref="DA309" si="530">(BG309-M309)+0</f>
        <v>41.78</v>
      </c>
      <c r="DB309" s="190">
        <f t="shared" ref="DB309" si="531">(BH309-N309)+0</f>
        <v>38.700000000000017</v>
      </c>
      <c r="DC309" s="190">
        <f t="shared" ref="DC309" si="532">(BI309-O309)+0</f>
        <v>35.44</v>
      </c>
      <c r="DD309" s="212">
        <f t="shared" ref="DD309" si="533">(BJ309-P309)+0</f>
        <v>34.599999999999994</v>
      </c>
      <c r="DE309" s="9">
        <v>170</v>
      </c>
      <c r="DF309" s="212">
        <f t="shared" ref="DF309" si="534">($H$7-H309)+0</f>
        <v>123.55721040189133</v>
      </c>
      <c r="DG309" s="264">
        <v>63.45</v>
      </c>
      <c r="DH309" s="265">
        <v>63.45</v>
      </c>
      <c r="DI309" s="265">
        <v>52.07</v>
      </c>
      <c r="DJ309" s="266">
        <v>63.45</v>
      </c>
      <c r="DK309" s="190">
        <v>79</v>
      </c>
      <c r="DL309" s="190">
        <v>64</v>
      </c>
      <c r="DM309" s="190">
        <v>66</v>
      </c>
      <c r="DN309" s="212">
        <v>71</v>
      </c>
      <c r="DO309" s="190">
        <v>66.89</v>
      </c>
      <c r="DP309" s="190">
        <v>66.89</v>
      </c>
      <c r="DQ309" s="190">
        <v>51.88</v>
      </c>
      <c r="DR309" s="212">
        <v>66.89</v>
      </c>
      <c r="DS309" s="150"/>
      <c r="DT309" s="190">
        <v>84.5</v>
      </c>
      <c r="DU309" s="190">
        <v>80</v>
      </c>
      <c r="DV309" s="190">
        <v>100</v>
      </c>
      <c r="DW309" s="190">
        <v>100</v>
      </c>
      <c r="DX309" s="190"/>
      <c r="DY309" s="190"/>
      <c r="DZ309" s="190"/>
      <c r="EA309" s="190"/>
      <c r="EB309" s="190"/>
      <c r="EC309" s="190"/>
      <c r="ED309" s="190">
        <v>85</v>
      </c>
      <c r="EE309" s="190">
        <v>136</v>
      </c>
      <c r="EF309" s="190">
        <v>152</v>
      </c>
      <c r="EG309" s="190">
        <v>151</v>
      </c>
      <c r="EH309" s="212">
        <v>146</v>
      </c>
      <c r="EI309" s="213"/>
      <c r="EJ309" s="211">
        <v>47</v>
      </c>
      <c r="EK309" s="190">
        <v>45</v>
      </c>
      <c r="EL309" s="190">
        <v>45</v>
      </c>
      <c r="EM309" s="190">
        <v>45</v>
      </c>
      <c r="EN309" s="190"/>
      <c r="EO309" s="190"/>
      <c r="EP309" s="190"/>
      <c r="EQ309" s="190"/>
      <c r="ER309" s="190"/>
      <c r="ES309" s="190"/>
      <c r="ET309" s="190">
        <v>47</v>
      </c>
      <c r="EU309" s="190">
        <v>47</v>
      </c>
      <c r="EV309" s="190">
        <v>40</v>
      </c>
      <c r="EW309" s="190">
        <v>33</v>
      </c>
      <c r="EX309" s="212">
        <v>29</v>
      </c>
      <c r="EY309" s="211"/>
      <c r="EZ309" s="75">
        <f t="shared" ref="EZ309" si="535">(G309/(DT309-G309))+0</f>
        <v>-6.2330942020463369E-3</v>
      </c>
      <c r="FA309" s="89">
        <f t="shared" si="415"/>
        <v>-0.1</v>
      </c>
      <c r="FB309" s="212"/>
      <c r="FC309" s="213"/>
      <c r="FD309" s="213"/>
      <c r="FE309" s="213"/>
      <c r="FF309" s="213"/>
      <c r="FG309" s="213"/>
      <c r="FH309" s="213"/>
      <c r="FI309" s="213"/>
      <c r="FJ309" s="213"/>
      <c r="FK309" s="213"/>
      <c r="FL309" s="213"/>
      <c r="FM309" s="213"/>
      <c r="FN309" s="213"/>
      <c r="FO309" s="213"/>
      <c r="FP309" s="213"/>
      <c r="FQ309" s="213"/>
      <c r="FR309" s="213"/>
      <c r="FS309" s="211">
        <v>125</v>
      </c>
      <c r="FT309" s="190">
        <v>120</v>
      </c>
      <c r="FU309" s="190">
        <v>120</v>
      </c>
      <c r="FV309" s="190">
        <v>120</v>
      </c>
      <c r="FW309" s="190"/>
      <c r="FX309" s="190"/>
      <c r="FY309" s="190"/>
      <c r="FZ309" s="190"/>
      <c r="GA309" s="190"/>
      <c r="GB309" s="190"/>
      <c r="GC309" s="190">
        <v>122</v>
      </c>
      <c r="GD309" s="190">
        <v>120</v>
      </c>
      <c r="GE309" s="190">
        <v>116</v>
      </c>
      <c r="GF309" s="190">
        <v>115</v>
      </c>
      <c r="GG309" s="212">
        <v>110</v>
      </c>
    </row>
    <row r="310" spans="2:189">
      <c r="B310" s="33">
        <v>44082</v>
      </c>
      <c r="C310" s="30" t="s">
        <v>29</v>
      </c>
      <c r="D310" s="30">
        <v>2020</v>
      </c>
      <c r="E310" s="30" t="str">
        <f t="shared" ref="E310" si="536">D310&amp;C310</f>
        <v>2020S37</v>
      </c>
      <c r="F310" s="30" t="str">
        <f t="shared" si="317"/>
        <v>92020</v>
      </c>
      <c r="G310" s="208" t="str">
        <f>VLOOKUP(Horizontal!$C310&amp;Horizontal!$B310&amp;Horizontal!G$11,Vertical!$E:$O,G$10,0)</f>
        <v>-0,52</v>
      </c>
      <c r="H310" s="207">
        <f>(VLOOKUP(Horizontal!$C310&amp;Horizontal!$B310&amp;Horizontal!H$11,Vertical!$E:$O,H$10,0))+0</f>
        <v>83.58</v>
      </c>
      <c r="I310" s="207">
        <f>(VLOOKUP(Horizontal!$C310&amp;Horizontal!$B310&amp;Horizontal!I$11,Vertical!$E:$O,I$10,0))+0</f>
        <v>100.19</v>
      </c>
      <c r="J310" s="207">
        <f>(VLOOKUP(Horizontal!$C310&amp;Horizontal!$B310&amp;Horizontal!J$11,Vertical!$E:$O,J$10,0))+0</f>
        <v>96.27</v>
      </c>
      <c r="K310" s="207">
        <f>(VLOOKUP(Horizontal!$C310&amp;Horizontal!$B310&amp;Horizontal!K$11,Vertical!$E:$O,K$10,0))+0</f>
        <v>82.31</v>
      </c>
      <c r="L310" s="207">
        <f>(VLOOKUP(Horizontal!$C310&amp;Horizontal!$B310&amp;Horizontal!L$11,Vertical!$E:$O,L$10,0))+0</f>
        <v>133.97</v>
      </c>
      <c r="M310" s="207">
        <f>(VLOOKUP(Horizontal!$C310&amp;Horizontal!$B310&amp;Horizontal!M$11,Vertical!$E:$O,M$10,0))+0</f>
        <v>150.72</v>
      </c>
      <c r="N310" s="207">
        <f>(VLOOKUP(Horizontal!$C310&amp;Horizontal!$B310&amp;Horizontal!N$11,Vertical!$E:$O,N$10,0))+0</f>
        <v>149.49</v>
      </c>
      <c r="O310" s="207">
        <f>(VLOOKUP(Horizontal!$C310&amp;Horizontal!$B310&amp;Horizontal!O$11,Vertical!$E:$O,O$10,0))+0</f>
        <v>145.94999999999999</v>
      </c>
      <c r="P310" s="209">
        <f>(VLOOKUP(Horizontal!$C310&amp;Horizontal!$B310&amp;Horizontal!P$11,Vertical!$E:$O,P$10,0))+0</f>
        <v>144.21</v>
      </c>
      <c r="Q310" s="210">
        <f>(VLOOKUP(Horizontal!$C310&amp;Horizontal!$B310&amp;Horizontal!Q$11,Vertical!$E:$O,Q$10,0))+0</f>
        <v>53</v>
      </c>
      <c r="R310" s="207">
        <f>(VLOOKUP(Horizontal!$C310&amp;Horizontal!$B310&amp;Horizontal!R$11,Vertical!$E:$O,R$10,0))+0</f>
        <v>59</v>
      </c>
      <c r="S310" s="207">
        <f>(VLOOKUP(Horizontal!$C310&amp;Horizontal!$B310&amp;Horizontal!S$11,Vertical!$E:$O,S$10,0))+0</f>
        <v>57</v>
      </c>
      <c r="T310" s="207">
        <f>(VLOOKUP(Horizontal!$C310&amp;Horizontal!$B310&amp;Horizontal!T$11,Vertical!$E:$O,T$10,0))+0</f>
        <v>51</v>
      </c>
      <c r="U310" s="207">
        <f>(VLOOKUP(Horizontal!$C310&amp;Horizontal!$B310&amp;Horizontal!U$11,Vertical!$E:$O,U$10,0))+0</f>
        <v>47</v>
      </c>
      <c r="V310" s="207">
        <f>(VLOOKUP(Horizontal!$C310&amp;Horizontal!$B310&amp;Horizontal!V$11,Vertical!$E:$O,V$10,0))+0</f>
        <v>42</v>
      </c>
      <c r="W310" s="207">
        <f>(VLOOKUP(Horizontal!$C310&amp;Horizontal!$B310&amp;Horizontal!W$11,Vertical!$E:$O,W$10,0))+0</f>
        <v>35</v>
      </c>
      <c r="X310" s="207">
        <f>(VLOOKUP(Horizontal!$C310&amp;Horizontal!$B310&amp;Horizontal!X$11,Vertical!$E:$O,X$10,0))+0</f>
        <v>29</v>
      </c>
      <c r="Y310" s="209">
        <f>(VLOOKUP(Horizontal!$C310&amp;Horizontal!$B310&amp;Horizontal!Y$11,Vertical!$E:$O,Y$10,0))+0</f>
        <v>23</v>
      </c>
      <c r="Z310" s="210">
        <f>(VLOOKUP(Horizontal!$C310&amp;Horizontal!$B310&amp;Horizontal!Z$11,Vertical!$E:$O,Z$10,0))+0</f>
        <v>25</v>
      </c>
      <c r="AA310" s="207">
        <f>(VLOOKUP(Horizontal!$C310&amp;Horizontal!$B310&amp;Horizontal!AA$11,Vertical!$E:$O,AA$10,0))+0</f>
        <v>50</v>
      </c>
      <c r="AB310" s="207">
        <f>(VLOOKUP(Horizontal!$C310&amp;Horizontal!$B310&amp;Horizontal!AB$11,Vertical!$E:$O,AB$10,0))+0</f>
        <v>80.56</v>
      </c>
      <c r="AC310" s="207">
        <f>(VLOOKUP(Horizontal!$C310&amp;Horizontal!$B310&amp;Horizontal!AC$11,Vertical!$E:$O,AC$10,0))+0</f>
        <v>89.47</v>
      </c>
      <c r="AD310" s="207">
        <f>(VLOOKUP(Horizontal!$C310&amp;Horizontal!$B310&amp;Horizontal!AD$11,Vertical!$E:$O,AD$10,0))+0</f>
        <v>57.5</v>
      </c>
      <c r="AE310" s="207">
        <f>(VLOOKUP(Horizontal!$C310&amp;Horizontal!$B310&amp;Horizontal!AE$11,Vertical!$E:$O,AE$10,0))+0</f>
        <v>35.14</v>
      </c>
      <c r="AF310" s="207">
        <f>(VLOOKUP(Horizontal!$C310&amp;Horizontal!$B310&amp;Horizontal!AF$11,Vertical!$E:$O,AF$10,0))+0</f>
        <v>25</v>
      </c>
      <c r="AG310" s="207">
        <f>(VLOOKUP(Horizontal!$C310&amp;Horizontal!$B310&amp;Horizontal!AG$11,Vertical!$E:$O,AG$10,0))+0</f>
        <v>26.19</v>
      </c>
      <c r="AH310" s="209">
        <f>(VLOOKUP(Horizontal!$C310&amp;Horizontal!$B310&amp;Horizontal!AH$11,Vertical!$E:$O,AH$10,0))+0</f>
        <v>80.489999999999995</v>
      </c>
      <c r="AI310" s="210">
        <f>(VLOOKUP(Horizontal!$C310&amp;Horizontal!$B310&amp;Horizontal!AI$11,Vertical!$E:$O,AI$10,0))+0</f>
        <v>16.670000000000002</v>
      </c>
      <c r="AJ310" s="207">
        <f>(VLOOKUP(Horizontal!$C310&amp;Horizontal!$B310&amp;Horizontal!AJ$11,Vertical!$E:$O,AJ$10,0))+0</f>
        <v>10.53</v>
      </c>
      <c r="AK310" s="207">
        <f>(VLOOKUP(Horizontal!$C310&amp;Horizontal!$B310&amp;Horizontal!AK$11,Vertical!$E:$O,AK$10,0))+0</f>
        <v>5.56</v>
      </c>
      <c r="AL310" s="207">
        <f>(VLOOKUP(Horizontal!$C310&amp;Horizontal!$B310&amp;Horizontal!AL$11,Vertical!$E:$O,AL$10,0))+0</f>
        <v>2.63</v>
      </c>
      <c r="AM310" s="207">
        <f>(VLOOKUP(Horizontal!$C310&amp;Horizontal!$B310&amp;Horizontal!AM$11,Vertical!$E:$O,AM$10,0))+0</f>
        <v>27.5</v>
      </c>
      <c r="AN310" s="207">
        <f>(VLOOKUP(Horizontal!$C310&amp;Horizontal!$B310&amp;Horizontal!AN$11,Vertical!$E:$O,AN$10,0))+0</f>
        <v>48.65</v>
      </c>
      <c r="AO310" s="207">
        <f>(VLOOKUP(Horizontal!$C310&amp;Horizontal!$B310&amp;Horizontal!AO$11,Vertical!$E:$O,AO$10,0))+0</f>
        <v>62.5</v>
      </c>
      <c r="AP310" s="207">
        <f>(VLOOKUP(Horizontal!$C310&amp;Horizontal!$B310&amp;Horizontal!AP$11,Vertical!$E:$O,AP$10,0))+0</f>
        <v>61.9</v>
      </c>
      <c r="AQ310" s="209">
        <f>(VLOOKUP(Horizontal!$C310&amp;Horizontal!$B310&amp;Horizontal!AQ$11,Vertical!$E:$O,AQ$10,0))+0</f>
        <v>14.63</v>
      </c>
      <c r="AR310" s="210">
        <f>(VLOOKUP(Horizontal!$C310&amp;Horizontal!$B310&amp;Horizontal!AR$11,Vertical!$E:$O,AR$10,0))+0</f>
        <v>58.33</v>
      </c>
      <c r="AS310" s="207">
        <f>(VLOOKUP(Horizontal!$C310&amp;Horizontal!$B310&amp;Horizontal!AS$11,Vertical!$E:$O,AS$10,0))+0</f>
        <v>39.47</v>
      </c>
      <c r="AT310" s="207">
        <f>(VLOOKUP(Horizontal!$C310&amp;Horizontal!$B310&amp;Horizontal!AT$11,Vertical!$E:$O,AT$10,0))+0</f>
        <v>13.89</v>
      </c>
      <c r="AU310" s="207">
        <f>(VLOOKUP(Horizontal!$C310&amp;Horizontal!$B310&amp;Horizontal!AU$11,Vertical!$E:$O,AU$10,0))+0</f>
        <v>7.89</v>
      </c>
      <c r="AV310" s="207">
        <f>(VLOOKUP(Horizontal!$C310&amp;Horizontal!$B310&amp;Horizontal!AV$11,Vertical!$E:$O,AV$10,0))+0</f>
        <v>15</v>
      </c>
      <c r="AW310" s="207">
        <f>(VLOOKUP(Horizontal!$C310&amp;Horizontal!$B310&amp;Horizontal!AW$11,Vertical!$E:$O,AW$10,0))+0</f>
        <v>16.22</v>
      </c>
      <c r="AX310" s="207">
        <f>(VLOOKUP(Horizontal!$C310&amp;Horizontal!$B310&amp;Horizontal!AX$11,Vertical!$E:$O,AX$10,0))+0</f>
        <v>12.5</v>
      </c>
      <c r="AY310" s="207">
        <f>(VLOOKUP(Horizontal!$C310&amp;Horizontal!$B310&amp;Horizontal!AY$11,Vertical!$E:$O,AY$10,0))+0</f>
        <v>11.9</v>
      </c>
      <c r="AZ310" s="209">
        <f>(VLOOKUP(Horizontal!$C310&amp;Horizontal!$B310&amp;Horizontal!AZ$11,Vertical!$E:$O,AZ$10,0))+0</f>
        <v>4.88</v>
      </c>
      <c r="BA310" s="208">
        <f>(VLOOKUP(Horizontal!$C310&amp;Horizontal!$B310&amp;Horizontal!BA$11,Vertical!$E:$O,BA$10,0))+0</f>
        <v>42.84</v>
      </c>
      <c r="BB310" s="210">
        <f>(VLOOKUP(Horizontal!$C310&amp;Horizontal!$B310&amp;Horizontal!BB$11,Vertical!$E:$O,BB$10,0))+0</f>
        <v>124.74</v>
      </c>
      <c r="BC310" s="207">
        <f>(VLOOKUP(Horizontal!$C310&amp;Horizontal!$B310&amp;Horizontal!BC$11,Vertical!$E:$O,BC$10,0))+0</f>
        <v>141.26</v>
      </c>
      <c r="BD310" s="207">
        <f>(VLOOKUP(Horizontal!$C310&amp;Horizontal!$B310&amp;Horizontal!BD$11,Vertical!$E:$O,BD$10,0))+0</f>
        <v>138.84</v>
      </c>
      <c r="BE310" s="207">
        <f>(VLOOKUP(Horizontal!$C310&amp;Horizontal!$B310&amp;Horizontal!BE$11,Vertical!$E:$O,BE$10,0))+0</f>
        <v>124.6</v>
      </c>
      <c r="BF310" s="207">
        <f>(VLOOKUP(Horizontal!$C310&amp;Horizontal!$B310&amp;Horizontal!BF$11,Vertical!$E:$O,BF$10,0))+0</f>
        <v>176.93</v>
      </c>
      <c r="BG310" s="207">
        <f>(VLOOKUP(Horizontal!$C310&amp;Horizontal!$B310&amp;Horizontal!BG$11,Vertical!$E:$O,BG$10,0))+0</f>
        <v>189.75</v>
      </c>
      <c r="BH310" s="207">
        <f>(VLOOKUP(Horizontal!$C310&amp;Horizontal!$B310&amp;Horizontal!BH$11,Vertical!$E:$O,BH$10,0))+0</f>
        <v>184.69</v>
      </c>
      <c r="BI310" s="207">
        <f>(VLOOKUP(Horizontal!$C310&amp;Horizontal!$B310&amp;Horizontal!BI$11,Vertical!$E:$O,BI$10,0))+0</f>
        <v>180.49</v>
      </c>
      <c r="BJ310" s="209">
        <f>(VLOOKUP(Horizontal!$C310&amp;Horizontal!$B310&amp;Horizontal!BJ$11,Vertical!$E:$O,BJ$10,0))+0</f>
        <v>177.2</v>
      </c>
      <c r="BK310" s="210">
        <f>(VLOOKUP(Horizontal!$C310&amp;Horizontal!$B310&amp;Horizontal!BK$11,Vertical!$E:$O,BK$10,0))+0</f>
        <v>50</v>
      </c>
      <c r="BL310" s="207">
        <f>(VLOOKUP(Horizontal!$C310&amp;Horizontal!$B310&amp;Horizontal!BL$11,Vertical!$E:$O,BL$10,0))+0</f>
        <v>47</v>
      </c>
      <c r="BM310" s="207">
        <f>(VLOOKUP(Horizontal!$C310&amp;Horizontal!$B310&amp;Horizontal!BM$11,Vertical!$E:$O,BM$10,0))+0</f>
        <v>47</v>
      </c>
      <c r="BN310" s="207">
        <f>(VLOOKUP(Horizontal!$C310&amp;Horizontal!$B310&amp;Horizontal!BN$11,Vertical!$E:$O,BN$10,0))+0</f>
        <v>45</v>
      </c>
      <c r="BO310" s="207">
        <f>(VLOOKUP(Horizontal!$C310&amp;Horizontal!$B310&amp;Horizontal!BO$11,Vertical!$E:$O,BO$10,0))+0</f>
        <v>44</v>
      </c>
      <c r="BP310" s="207">
        <f>(VLOOKUP(Horizontal!$C310&amp;Horizontal!$B310&amp;Horizontal!BP$11,Vertical!$E:$O,BP$10,0))+0</f>
        <v>40</v>
      </c>
      <c r="BQ310" s="207">
        <f>(VLOOKUP(Horizontal!$C310&amp;Horizontal!$B310&amp;Horizontal!BQ$11,Vertical!$E:$O,BQ$10,0))+0</f>
        <v>35</v>
      </c>
      <c r="BR310" s="207">
        <f>(VLOOKUP(Horizontal!$C310&amp;Horizontal!$B310&amp;Horizontal!BR$11,Vertical!$E:$O,BR$10,0))+0</f>
        <v>31</v>
      </c>
      <c r="BS310" s="209">
        <f>(VLOOKUP(Horizontal!$C310&amp;Horizontal!$B310&amp;Horizontal!BS$11,Vertical!$E:$O,BS$10,0))+0</f>
        <v>26</v>
      </c>
      <c r="BT310" s="210">
        <f>(VLOOKUP(Horizontal!$C310&amp;Horizontal!$B310&amp;Horizontal!BT$11,Vertical!$E:$O,BT$10,0))+0</f>
        <v>22.86</v>
      </c>
      <c r="BU310" s="207">
        <f>(VLOOKUP(Horizontal!$C310&amp;Horizontal!$B310&amp;Horizontal!BU$11,Vertical!$E:$O,BU$10,0))+0</f>
        <v>33.33</v>
      </c>
      <c r="BV310" s="207">
        <f>(VLOOKUP(Horizontal!$C310&amp;Horizontal!$B310&amp;Horizontal!BV$11,Vertical!$E:$O,BV$10,0))+0</f>
        <v>55.88</v>
      </c>
      <c r="BW310" s="207">
        <f>(VLOOKUP(Horizontal!$C310&amp;Horizontal!$B310&amp;Horizontal!BW$11,Vertical!$E:$O,BW$10,0))+0</f>
        <v>62.5</v>
      </c>
      <c r="BX310" s="207">
        <f>(VLOOKUP(Horizontal!$C310&amp;Horizontal!$B310&amp;Horizontal!BX$11,Vertical!$E:$O,BX$10,0))+0</f>
        <v>36.36</v>
      </c>
      <c r="BY310" s="207">
        <f>(VLOOKUP(Horizontal!$C310&amp;Horizontal!$B310&amp;Horizontal!BY$11,Vertical!$E:$O,BY$10,0))+0</f>
        <v>29.41</v>
      </c>
      <c r="BZ310" s="207">
        <f>(VLOOKUP(Horizontal!$C310&amp;Horizontal!$B310&amp;Horizontal!BZ$11,Vertical!$E:$O,BZ$10,0))+0</f>
        <v>38.24</v>
      </c>
      <c r="CA310" s="207">
        <f>(VLOOKUP(Horizontal!$C310&amp;Horizontal!$B310&amp;Horizontal!CA$11,Vertical!$E:$O,CA$10,0))+0</f>
        <v>36.36</v>
      </c>
      <c r="CB310" s="209">
        <f>(VLOOKUP(Horizontal!$C310&amp;Horizontal!$B310&amp;Horizontal!CB$11,Vertical!$E:$O,CB$10,0))+0</f>
        <v>94.29</v>
      </c>
      <c r="CC310" s="210">
        <f>(VLOOKUP(Horizontal!$C310&amp;Horizontal!$B310&amp;Horizontal!CC$11,Vertical!$E:$O,CC$10,0))+0</f>
        <v>17.14</v>
      </c>
      <c r="CD310" s="207">
        <f>(VLOOKUP(Horizontal!$C310&amp;Horizontal!$B310&amp;Horizontal!CD$11,Vertical!$E:$O,CD$10,0))+0</f>
        <v>12.12</v>
      </c>
      <c r="CE310" s="207">
        <f>(VLOOKUP(Horizontal!$C310&amp;Horizontal!$B310&amp;Horizontal!CE$11,Vertical!$E:$O,CE$10,0))+0</f>
        <v>8.82</v>
      </c>
      <c r="CF310" s="207">
        <f>(VLOOKUP(Horizontal!$C310&amp;Horizontal!$B310&amp;Horizontal!CF$11,Vertical!$E:$O,CF$10,0))+0</f>
        <v>9.3800000000000008</v>
      </c>
      <c r="CG310" s="207">
        <f>(VLOOKUP(Horizontal!$C310&amp;Horizontal!$B310&amp;Horizontal!CG$11,Vertical!$E:$O,CG$10,0))+0</f>
        <v>27.27</v>
      </c>
      <c r="CH310" s="207">
        <f>(VLOOKUP(Horizontal!$C310&amp;Horizontal!$B310&amp;Horizontal!CH$11,Vertical!$E:$O,CH$10,0))+0</f>
        <v>44.12</v>
      </c>
      <c r="CI310" s="207">
        <f>(VLOOKUP(Horizontal!$C310&amp;Horizontal!$B310&amp;Horizontal!CI$11,Vertical!$E:$O,CI$10,0))+0</f>
        <v>35.29</v>
      </c>
      <c r="CJ310" s="207">
        <f>(VLOOKUP(Horizontal!$C310&amp;Horizontal!$B310&amp;Horizontal!CJ$11,Vertical!$E:$O,CJ$10,0))+0</f>
        <v>48.48</v>
      </c>
      <c r="CK310" s="209">
        <f>(VLOOKUP(Horizontal!$C310&amp;Horizontal!$B310&amp;Horizontal!CK$11,Vertical!$E:$O,CK$10,0))+0</f>
        <v>2.86</v>
      </c>
      <c r="CL310" s="210">
        <f>(VLOOKUP(Horizontal!$C310&amp;Horizontal!$B310&amp;Horizontal!CL$11,Vertical!$E:$O,CL$10,0))+0</f>
        <v>60</v>
      </c>
      <c r="CM310" s="207">
        <f>(VLOOKUP(Horizontal!$C310&amp;Horizontal!$B310&amp;Horizontal!CM$11,Vertical!$E:$O,CM$10,0))+0</f>
        <v>54.55</v>
      </c>
      <c r="CN310" s="207">
        <f>(VLOOKUP(Horizontal!$C310&amp;Horizontal!$B310&amp;Horizontal!CN$11,Vertical!$E:$O,CN$10,0))+0</f>
        <v>35.29</v>
      </c>
      <c r="CO310" s="207">
        <f>(VLOOKUP(Horizontal!$C310&amp;Horizontal!$B310&amp;Horizontal!CO$11,Vertical!$E:$O,CO$10,0))+0</f>
        <v>28.13</v>
      </c>
      <c r="CP310" s="207">
        <f>(VLOOKUP(Horizontal!$C310&amp;Horizontal!$B310&amp;Horizontal!CP$11,Vertical!$E:$O,CP$10,0))+0</f>
        <v>36.36</v>
      </c>
      <c r="CQ310" s="207">
        <f>(VLOOKUP(Horizontal!$C310&amp;Horizontal!$B310&amp;Horizontal!CQ$11,Vertical!$E:$O,CQ$10,0))+0</f>
        <v>26.47</v>
      </c>
      <c r="CR310" s="207">
        <f>(VLOOKUP(Horizontal!$C310&amp;Horizontal!$B310&amp;Horizontal!CR$11,Vertical!$E:$O,CR$10,0))+0</f>
        <v>26.47</v>
      </c>
      <c r="CS310" s="207">
        <f>(VLOOKUP(Horizontal!$C310&amp;Horizontal!$B310&amp;Horizontal!CS$11,Vertical!$E:$O,CS$10,0))+0</f>
        <v>15.15</v>
      </c>
      <c r="CT310" s="207">
        <f>(VLOOKUP(Horizontal!$C310&amp;Horizontal!$B310&amp;Horizontal!CT$11,Vertical!$E:$O,CT$10,0))+0</f>
        <v>2.86</v>
      </c>
      <c r="CU310" s="150"/>
      <c r="CV310" s="211">
        <f t="shared" ref="CV310" si="537">(BB310-H310)+0</f>
        <v>41.16</v>
      </c>
      <c r="CW310" s="190">
        <f t="shared" ref="CW310" si="538">(BC310-I310)+0</f>
        <v>41.069999999999993</v>
      </c>
      <c r="CX310" s="190">
        <f t="shared" ref="CX310" si="539">(BD310-J310)+0</f>
        <v>42.570000000000007</v>
      </c>
      <c r="CY310" s="190">
        <f t="shared" ref="CY310" si="540">(BE310-K310)+0</f>
        <v>42.289999999999992</v>
      </c>
      <c r="CZ310" s="190">
        <f t="shared" ref="CZ310" si="541">(BF310-L310)+0</f>
        <v>42.960000000000008</v>
      </c>
      <c r="DA310" s="190">
        <f t="shared" ref="DA310" si="542">(BG310-M310)+0</f>
        <v>39.03</v>
      </c>
      <c r="DB310" s="190">
        <f t="shared" ref="DB310" si="543">(BH310-N310)+0</f>
        <v>35.199999999999989</v>
      </c>
      <c r="DC310" s="190">
        <f t="shared" ref="DC310" si="544">(BI310-O310)+0</f>
        <v>34.54000000000002</v>
      </c>
      <c r="DD310" s="212">
        <f t="shared" ref="DD310" si="545">(BJ310-P310)+0</f>
        <v>32.989999999999981</v>
      </c>
      <c r="DE310" s="9">
        <v>170</v>
      </c>
      <c r="DF310" s="212">
        <f t="shared" ref="DF310" si="546">($H$7-H310)+0</f>
        <v>124.87721040189133</v>
      </c>
      <c r="DG310" s="264">
        <v>74</v>
      </c>
      <c r="DH310" s="265">
        <v>53</v>
      </c>
      <c r="DI310" s="265">
        <v>69</v>
      </c>
      <c r="DJ310" s="266">
        <v>77</v>
      </c>
      <c r="DK310" s="190">
        <v>70.47</v>
      </c>
      <c r="DL310" s="190">
        <v>70.47</v>
      </c>
      <c r="DM310" s="190">
        <v>53.9</v>
      </c>
      <c r="DN310" s="212">
        <v>70.47</v>
      </c>
      <c r="DO310" s="190">
        <v>76.239999999999995</v>
      </c>
      <c r="DP310" s="190">
        <v>76.239999999999995</v>
      </c>
      <c r="DQ310" s="190">
        <v>55.23</v>
      </c>
      <c r="DR310" s="212">
        <v>76.239999999999995</v>
      </c>
      <c r="DS310" s="150"/>
      <c r="DT310" s="190">
        <v>83</v>
      </c>
      <c r="DU310" s="190">
        <v>102</v>
      </c>
      <c r="DV310" s="190">
        <v>96</v>
      </c>
      <c r="DW310" s="190">
        <v>82</v>
      </c>
      <c r="DX310" s="190"/>
      <c r="DY310" s="190"/>
      <c r="DZ310" s="190"/>
      <c r="EA310" s="190"/>
      <c r="EB310" s="190"/>
      <c r="EC310" s="190"/>
      <c r="ED310" s="190">
        <v>134</v>
      </c>
      <c r="EE310" s="190">
        <v>151</v>
      </c>
      <c r="EF310" s="190">
        <v>150</v>
      </c>
      <c r="EG310" s="190">
        <v>146</v>
      </c>
      <c r="EH310" s="212">
        <v>145</v>
      </c>
      <c r="EI310" s="213"/>
      <c r="EJ310" s="211">
        <v>44</v>
      </c>
      <c r="EK310" s="190">
        <v>44</v>
      </c>
      <c r="EL310" s="190">
        <v>45</v>
      </c>
      <c r="EM310" s="190">
        <v>47</v>
      </c>
      <c r="EN310" s="190"/>
      <c r="EO310" s="190"/>
      <c r="EP310" s="190"/>
      <c r="EQ310" s="190"/>
      <c r="ER310" s="190"/>
      <c r="ES310" s="190"/>
      <c r="ET310" s="190">
        <v>47</v>
      </c>
      <c r="EU310" s="190">
        <v>40</v>
      </c>
      <c r="EV310" s="190">
        <v>36</v>
      </c>
      <c r="EW310" s="190">
        <v>29</v>
      </c>
      <c r="EX310" s="212">
        <v>24</v>
      </c>
      <c r="EY310" s="211"/>
      <c r="EZ310" s="75">
        <f t="shared" ref="EZ310" si="547">(G310/(DT310-G310))+0</f>
        <v>-6.2260536398467438E-3</v>
      </c>
      <c r="FA310" s="89">
        <f t="shared" si="415"/>
        <v>-0.1</v>
      </c>
      <c r="FB310" s="212"/>
      <c r="FC310" s="213"/>
      <c r="FD310" s="213"/>
      <c r="FE310" s="213"/>
      <c r="FF310" s="213"/>
      <c r="FG310" s="213"/>
      <c r="FH310" s="213"/>
      <c r="FI310" s="213"/>
      <c r="FJ310" s="213"/>
      <c r="FK310" s="213"/>
      <c r="FL310" s="213"/>
      <c r="FM310" s="213"/>
      <c r="FN310" s="213"/>
      <c r="FO310" s="213"/>
      <c r="FP310" s="213"/>
      <c r="FQ310" s="213"/>
      <c r="FR310" s="213"/>
      <c r="FS310" s="211">
        <v>120</v>
      </c>
      <c r="FT310" s="190">
        <v>120</v>
      </c>
      <c r="FU310" s="190">
        <v>120</v>
      </c>
      <c r="FV310" s="190">
        <v>125</v>
      </c>
      <c r="FW310" s="190"/>
      <c r="FX310" s="190"/>
      <c r="FY310" s="190"/>
      <c r="FZ310" s="190"/>
      <c r="GA310" s="190"/>
      <c r="GB310" s="190"/>
      <c r="GC310" s="190">
        <v>120</v>
      </c>
      <c r="GD310" s="190">
        <v>116</v>
      </c>
      <c r="GE310" s="190">
        <v>115</v>
      </c>
      <c r="GF310" s="190">
        <v>110</v>
      </c>
      <c r="GG310" s="212">
        <v>105</v>
      </c>
    </row>
    <row r="311" spans="2:189">
      <c r="B311" s="33">
        <v>44089</v>
      </c>
      <c r="C311" s="30" t="s">
        <v>28</v>
      </c>
      <c r="D311" s="30">
        <v>2020</v>
      </c>
      <c r="E311" s="30" t="str">
        <f t="shared" ref="E311" si="548">D311&amp;C311</f>
        <v>2020S38</v>
      </c>
      <c r="F311" s="30" t="str">
        <f t="shared" si="317"/>
        <v>92020</v>
      </c>
      <c r="G311" s="208" t="str">
        <f>VLOOKUP(Horizontal!$C311&amp;Horizontal!$B311&amp;Horizontal!G$11,Vertical!$E:$O,G$10,0)</f>
        <v>-0,53</v>
      </c>
      <c r="H311" s="207">
        <f>(VLOOKUP(Horizontal!$C311&amp;Horizontal!$B311&amp;Horizontal!H$11,Vertical!$E:$O,H$10,0))+0</f>
        <v>88.73</v>
      </c>
      <c r="I311" s="207">
        <f>(VLOOKUP(Horizontal!$C311&amp;Horizontal!$B311&amp;Horizontal!I$11,Vertical!$E:$O,I$10,0))+0</f>
        <v>118.21</v>
      </c>
      <c r="J311" s="207">
        <f>(VLOOKUP(Horizontal!$C311&amp;Horizontal!$B311&amp;Horizontal!J$11,Vertical!$E:$O,J$10,0))+0</f>
        <v>111.65</v>
      </c>
      <c r="K311" s="207">
        <f>(VLOOKUP(Horizontal!$C311&amp;Horizontal!$B311&amp;Horizontal!K$11,Vertical!$E:$O,K$10,0))+0</f>
        <v>88.34</v>
      </c>
      <c r="L311" s="207">
        <f>(VLOOKUP(Horizontal!$C311&amp;Horizontal!$B311&amp;Horizontal!L$11,Vertical!$E:$O,L$10,0))+0</f>
        <v>136.18</v>
      </c>
      <c r="M311" s="207">
        <f>(VLOOKUP(Horizontal!$C311&amp;Horizontal!$B311&amp;Horizontal!M$11,Vertical!$E:$O,M$10,0))+0</f>
        <v>150.66999999999999</v>
      </c>
      <c r="N311" s="207">
        <f>(VLOOKUP(Horizontal!$C311&amp;Horizontal!$B311&amp;Horizontal!N$11,Vertical!$E:$O,N$10,0))+0</f>
        <v>149.30000000000001</v>
      </c>
      <c r="O311" s="207">
        <f>(VLOOKUP(Horizontal!$C311&amp;Horizontal!$B311&amp;Horizontal!O$11,Vertical!$E:$O,O$10,0))+0</f>
        <v>146</v>
      </c>
      <c r="P311" s="209">
        <f>(VLOOKUP(Horizontal!$C311&amp;Horizontal!$B311&amp;Horizontal!P$11,Vertical!$E:$O,P$10,0))+0</f>
        <v>143.65</v>
      </c>
      <c r="Q311" s="210">
        <f>(VLOOKUP(Horizontal!$C311&amp;Horizontal!$B311&amp;Horizontal!Q$11,Vertical!$E:$O,Q$10,0))+0</f>
        <v>52</v>
      </c>
      <c r="R311" s="207">
        <f>(VLOOKUP(Horizontal!$C311&amp;Horizontal!$B311&amp;Horizontal!R$11,Vertical!$E:$O,R$10,0))+0</f>
        <v>61</v>
      </c>
      <c r="S311" s="207">
        <f>(VLOOKUP(Horizontal!$C311&amp;Horizontal!$B311&amp;Horizontal!S$11,Vertical!$E:$O,S$10,0))+0</f>
        <v>60</v>
      </c>
      <c r="T311" s="207">
        <f>(VLOOKUP(Horizontal!$C311&amp;Horizontal!$B311&amp;Horizontal!T$11,Vertical!$E:$O,T$10,0))+0</f>
        <v>52</v>
      </c>
      <c r="U311" s="207">
        <f>(VLOOKUP(Horizontal!$C311&amp;Horizontal!$B311&amp;Horizontal!U$11,Vertical!$E:$O,U$10,0))+0</f>
        <v>46</v>
      </c>
      <c r="V311" s="207">
        <f>(VLOOKUP(Horizontal!$C311&amp;Horizontal!$B311&amp;Horizontal!V$11,Vertical!$E:$O,V$10,0))+0</f>
        <v>41</v>
      </c>
      <c r="W311" s="207">
        <f>(VLOOKUP(Horizontal!$C311&amp;Horizontal!$B311&amp;Horizontal!W$11,Vertical!$E:$O,W$10,0))+0</f>
        <v>35</v>
      </c>
      <c r="X311" s="207">
        <f>(VLOOKUP(Horizontal!$C311&amp;Horizontal!$B311&amp;Horizontal!X$11,Vertical!$E:$O,X$10,0))+0</f>
        <v>29</v>
      </c>
      <c r="Y311" s="209">
        <f>(VLOOKUP(Horizontal!$C311&amp;Horizontal!$B311&amp;Horizontal!Y$11,Vertical!$E:$O,Y$10,0))+0</f>
        <v>25</v>
      </c>
      <c r="Z311" s="210">
        <f>(VLOOKUP(Horizontal!$C311&amp;Horizontal!$B311&amp;Horizontal!Z$11,Vertical!$E:$O,Z$10,0))+0</f>
        <v>0</v>
      </c>
      <c r="AA311" s="207">
        <f>(VLOOKUP(Horizontal!$C311&amp;Horizontal!$B311&amp;Horizontal!AA$11,Vertical!$E:$O,AA$10,0))+0</f>
        <v>0</v>
      </c>
      <c r="AB311" s="207">
        <f>(VLOOKUP(Horizontal!$C311&amp;Horizontal!$B311&amp;Horizontal!AB$11,Vertical!$E:$O,AB$10,0))+0</f>
        <v>0</v>
      </c>
      <c r="AC311" s="207">
        <f>(VLOOKUP(Horizontal!$C311&amp;Horizontal!$B311&amp;Horizontal!AC$11,Vertical!$E:$O,AC$10,0))+0</f>
        <v>7.89</v>
      </c>
      <c r="AD311" s="207">
        <f>(VLOOKUP(Horizontal!$C311&amp;Horizontal!$B311&amp;Horizontal!AD$11,Vertical!$E:$O,AD$10,0))+0</f>
        <v>16.670000000000002</v>
      </c>
      <c r="AE311" s="207">
        <f>(VLOOKUP(Horizontal!$C311&amp;Horizontal!$B311&amp;Horizontal!AE$11,Vertical!$E:$O,AE$10,0))+0</f>
        <v>23.68</v>
      </c>
      <c r="AF311" s="207">
        <f>(VLOOKUP(Horizontal!$C311&amp;Horizontal!$B311&amp;Horizontal!AF$11,Vertical!$E:$O,AF$10,0))+0</f>
        <v>20</v>
      </c>
      <c r="AG311" s="207">
        <f>(VLOOKUP(Horizontal!$C311&amp;Horizontal!$B311&amp;Horizontal!AG$11,Vertical!$E:$O,AG$10,0))+0</f>
        <v>23.68</v>
      </c>
      <c r="AH311" s="209">
        <f>(VLOOKUP(Horizontal!$C311&amp;Horizontal!$B311&amp;Horizontal!AH$11,Vertical!$E:$O,AH$10,0))+0</f>
        <v>40</v>
      </c>
      <c r="AI311" s="210">
        <f>(VLOOKUP(Horizontal!$C311&amp;Horizontal!$B311&amp;Horizontal!AI$11,Vertical!$E:$O,AI$10,0))+0</f>
        <v>2.56</v>
      </c>
      <c r="AJ311" s="207">
        <f>(VLOOKUP(Horizontal!$C311&amp;Horizontal!$B311&amp;Horizontal!AJ$11,Vertical!$E:$O,AJ$10,0))+0</f>
        <v>0</v>
      </c>
      <c r="AK311" s="207">
        <f>(VLOOKUP(Horizontal!$C311&amp;Horizontal!$B311&amp;Horizontal!AK$11,Vertical!$E:$O,AK$10,0))+0</f>
        <v>0</v>
      </c>
      <c r="AL311" s="207">
        <f>(VLOOKUP(Horizontal!$C311&amp;Horizontal!$B311&amp;Horizontal!AL$11,Vertical!$E:$O,AL$10,0))+0</f>
        <v>2.63</v>
      </c>
      <c r="AM311" s="207">
        <f>(VLOOKUP(Horizontal!$C311&amp;Horizontal!$B311&amp;Horizontal!AM$11,Vertical!$E:$O,AM$10,0))+0</f>
        <v>21.43</v>
      </c>
      <c r="AN311" s="207">
        <f>(VLOOKUP(Horizontal!$C311&amp;Horizontal!$B311&amp;Horizontal!AN$11,Vertical!$E:$O,AN$10,0))+0</f>
        <v>60.53</v>
      </c>
      <c r="AO311" s="207">
        <f>(VLOOKUP(Horizontal!$C311&amp;Horizontal!$B311&amp;Horizontal!AO$11,Vertical!$E:$O,AO$10,0))+0</f>
        <v>60</v>
      </c>
      <c r="AP311" s="207">
        <f>(VLOOKUP(Horizontal!$C311&amp;Horizontal!$B311&amp;Horizontal!AP$11,Vertical!$E:$O,AP$10,0))+0</f>
        <v>65.790000000000006</v>
      </c>
      <c r="AQ311" s="209">
        <f>(VLOOKUP(Horizontal!$C311&amp;Horizontal!$B311&amp;Horizontal!AQ$11,Vertical!$E:$O,AQ$10,0))+0</f>
        <v>40</v>
      </c>
      <c r="AR311" s="210">
        <f>(VLOOKUP(Horizontal!$C311&amp;Horizontal!$B311&amp;Horizontal!AR$11,Vertical!$E:$O,AR$10,0))+0</f>
        <v>97.44</v>
      </c>
      <c r="AS311" s="207">
        <f>(VLOOKUP(Horizontal!$C311&amp;Horizontal!$B311&amp;Horizontal!AS$11,Vertical!$E:$O,AS$10,0))+0</f>
        <v>100</v>
      </c>
      <c r="AT311" s="207">
        <f>(VLOOKUP(Horizontal!$C311&amp;Horizontal!$B311&amp;Horizontal!AT$11,Vertical!$E:$O,AT$10,0))+0</f>
        <v>100</v>
      </c>
      <c r="AU311" s="207">
        <f>(VLOOKUP(Horizontal!$C311&amp;Horizontal!$B311&amp;Horizontal!AU$11,Vertical!$E:$O,AU$10,0))+0</f>
        <v>89.47</v>
      </c>
      <c r="AV311" s="207">
        <f>(VLOOKUP(Horizontal!$C311&amp;Horizontal!$B311&amp;Horizontal!AV$11,Vertical!$E:$O,AV$10,0))+0</f>
        <v>61.9</v>
      </c>
      <c r="AW311" s="207">
        <f>(VLOOKUP(Horizontal!$C311&amp;Horizontal!$B311&amp;Horizontal!AW$11,Vertical!$E:$O,AW$10,0))+0</f>
        <v>15.79</v>
      </c>
      <c r="AX311" s="207">
        <f>(VLOOKUP(Horizontal!$C311&amp;Horizontal!$B311&amp;Horizontal!AX$11,Vertical!$E:$O,AX$10,0))+0</f>
        <v>20</v>
      </c>
      <c r="AY311" s="207">
        <f>(VLOOKUP(Horizontal!$C311&amp;Horizontal!$B311&amp;Horizontal!AY$11,Vertical!$E:$O,AY$10,0))+0</f>
        <v>10.53</v>
      </c>
      <c r="AZ311" s="209">
        <f>(VLOOKUP(Horizontal!$C311&amp;Horizontal!$B311&amp;Horizontal!AZ$11,Vertical!$E:$O,AZ$10,0))+0</f>
        <v>20</v>
      </c>
      <c r="BA311" s="208">
        <f>(VLOOKUP(Horizontal!$C311&amp;Horizontal!$B311&amp;Horizontal!BA$11,Vertical!$E:$O,BA$10,0))+0</f>
        <v>42.84</v>
      </c>
      <c r="BB311" s="210">
        <f>(VLOOKUP(Horizontal!$C311&amp;Horizontal!$B311&amp;Horizontal!BB$11,Vertical!$E:$O,BB$10,0))+0</f>
        <v>130.41</v>
      </c>
      <c r="BC311" s="207">
        <f>(VLOOKUP(Horizontal!$C311&amp;Horizontal!$B311&amp;Horizontal!BC$11,Vertical!$E:$O,BC$10,0))+0</f>
        <v>160.35</v>
      </c>
      <c r="BD311" s="207">
        <f>(VLOOKUP(Horizontal!$C311&amp;Horizontal!$B311&amp;Horizontal!BD$11,Vertical!$E:$O,BD$10,0))+0</f>
        <v>154.09</v>
      </c>
      <c r="BE311" s="207">
        <f>(VLOOKUP(Horizontal!$C311&amp;Horizontal!$B311&amp;Horizontal!BE$11,Vertical!$E:$O,BE$10,0))+0</f>
        <v>129.52000000000001</v>
      </c>
      <c r="BF311" s="207">
        <f>(VLOOKUP(Horizontal!$C311&amp;Horizontal!$B311&amp;Horizontal!BF$11,Vertical!$E:$O,BF$10,0))+0</f>
        <v>178.48</v>
      </c>
      <c r="BG311" s="207">
        <f>(VLOOKUP(Horizontal!$C311&amp;Horizontal!$B311&amp;Horizontal!BG$11,Vertical!$E:$O,BG$10,0))+0</f>
        <v>189.78</v>
      </c>
      <c r="BH311" s="207">
        <f>(VLOOKUP(Horizontal!$C311&amp;Horizontal!$B311&amp;Horizontal!BH$11,Vertical!$E:$O,BH$10,0))+0</f>
        <v>185.05</v>
      </c>
      <c r="BI311" s="207">
        <f>(VLOOKUP(Horizontal!$C311&amp;Horizontal!$B311&amp;Horizontal!BI$11,Vertical!$E:$O,BI$10,0))+0</f>
        <v>180.68</v>
      </c>
      <c r="BJ311" s="209">
        <f>(VLOOKUP(Horizontal!$C311&amp;Horizontal!$B311&amp;Horizontal!BJ$11,Vertical!$E:$O,BJ$10,0))+0</f>
        <v>177.95</v>
      </c>
      <c r="BK311" s="210">
        <f>(VLOOKUP(Horizontal!$C311&amp;Horizontal!$B311&amp;Horizontal!BK$11,Vertical!$E:$O,BK$10,0))+0</f>
        <v>49</v>
      </c>
      <c r="BL311" s="207">
        <f>(VLOOKUP(Horizontal!$C311&amp;Horizontal!$B311&amp;Horizontal!BL$11,Vertical!$E:$O,BL$10,0))+0</f>
        <v>49</v>
      </c>
      <c r="BM311" s="207">
        <f>(VLOOKUP(Horizontal!$C311&amp;Horizontal!$B311&amp;Horizontal!BM$11,Vertical!$E:$O,BM$10,0))+0</f>
        <v>48</v>
      </c>
      <c r="BN311" s="207">
        <f>(VLOOKUP(Horizontal!$C311&amp;Horizontal!$B311&amp;Horizontal!BN$11,Vertical!$E:$O,BN$10,0))+0</f>
        <v>47</v>
      </c>
      <c r="BO311" s="207">
        <f>(VLOOKUP(Horizontal!$C311&amp;Horizontal!$B311&amp;Horizontal!BO$11,Vertical!$E:$O,BO$10,0))+0</f>
        <v>42</v>
      </c>
      <c r="BP311" s="207">
        <f>(VLOOKUP(Horizontal!$C311&amp;Horizontal!$B311&amp;Horizontal!BP$11,Vertical!$E:$O,BP$10,0))+0</f>
        <v>38</v>
      </c>
      <c r="BQ311" s="207">
        <f>(VLOOKUP(Horizontal!$C311&amp;Horizontal!$B311&amp;Horizontal!BQ$11,Vertical!$E:$O,BQ$10,0))+0</f>
        <v>36</v>
      </c>
      <c r="BR311" s="207">
        <f>(VLOOKUP(Horizontal!$C311&amp;Horizontal!$B311&amp;Horizontal!BR$11,Vertical!$E:$O,BR$10,0))+0</f>
        <v>31</v>
      </c>
      <c r="BS311" s="209">
        <f>(VLOOKUP(Horizontal!$C311&amp;Horizontal!$B311&amp;Horizontal!BS$11,Vertical!$E:$O,BS$10,0))+0</f>
        <v>30</v>
      </c>
      <c r="BT311" s="210">
        <f>(VLOOKUP(Horizontal!$C311&amp;Horizontal!$B311&amp;Horizontal!BT$11,Vertical!$E:$O,BT$10,0))+0</f>
        <v>3.03</v>
      </c>
      <c r="BU311" s="207">
        <f>(VLOOKUP(Horizontal!$C311&amp;Horizontal!$B311&amp;Horizontal!BU$11,Vertical!$E:$O,BU$10,0))+0</f>
        <v>0</v>
      </c>
      <c r="BV311" s="207">
        <f>(VLOOKUP(Horizontal!$C311&amp;Horizontal!$B311&amp;Horizontal!BV$11,Vertical!$E:$O,BV$10,0))+0</f>
        <v>0</v>
      </c>
      <c r="BW311" s="207">
        <f>(VLOOKUP(Horizontal!$C311&amp;Horizontal!$B311&amp;Horizontal!BW$11,Vertical!$E:$O,BW$10,0))+0</f>
        <v>17.649999999999999</v>
      </c>
      <c r="BX311" s="207">
        <f>(VLOOKUP(Horizontal!$C311&amp;Horizontal!$B311&amp;Horizontal!BX$11,Vertical!$E:$O,BX$10,0))+0</f>
        <v>23.53</v>
      </c>
      <c r="BY311" s="207">
        <f>(VLOOKUP(Horizontal!$C311&amp;Horizontal!$B311&amp;Horizontal!BY$11,Vertical!$E:$O,BY$10,0))+0</f>
        <v>21.88</v>
      </c>
      <c r="BZ311" s="207">
        <f>(VLOOKUP(Horizontal!$C311&amp;Horizontal!$B311&amp;Horizontal!BZ$11,Vertical!$E:$O,BZ$10,0))+0</f>
        <v>31.25</v>
      </c>
      <c r="CA311" s="207">
        <f>(VLOOKUP(Horizontal!$C311&amp;Horizontal!$B311&amp;Horizontal!CA$11,Vertical!$E:$O,CA$10,0))+0</f>
        <v>20.59</v>
      </c>
      <c r="CB311" s="209">
        <f>(VLOOKUP(Horizontal!$C311&amp;Horizontal!$B311&amp;Horizontal!CB$11,Vertical!$E:$O,CB$10,0))+0</f>
        <v>30.3</v>
      </c>
      <c r="CC311" s="210">
        <f>(VLOOKUP(Horizontal!$C311&amp;Horizontal!$B311&amp;Horizontal!CC$11,Vertical!$E:$O,CC$10,0))+0</f>
        <v>3.03</v>
      </c>
      <c r="CD311" s="207">
        <f>(VLOOKUP(Horizontal!$C311&amp;Horizontal!$B311&amp;Horizontal!CD$11,Vertical!$E:$O,CD$10,0))+0</f>
        <v>0</v>
      </c>
      <c r="CE311" s="207">
        <f>(VLOOKUP(Horizontal!$C311&amp;Horizontal!$B311&amp;Horizontal!CE$11,Vertical!$E:$O,CE$10,0))+0</f>
        <v>0</v>
      </c>
      <c r="CF311" s="207">
        <f>(VLOOKUP(Horizontal!$C311&amp;Horizontal!$B311&amp;Horizontal!CF$11,Vertical!$E:$O,CF$10,0))+0</f>
        <v>8.82</v>
      </c>
      <c r="CG311" s="207">
        <f>(VLOOKUP(Horizontal!$C311&amp;Horizontal!$B311&amp;Horizontal!CG$11,Vertical!$E:$O,CG$10,0))+0</f>
        <v>17.649999999999999</v>
      </c>
      <c r="CH311" s="207">
        <f>(VLOOKUP(Horizontal!$C311&amp;Horizontal!$B311&amp;Horizontal!CH$11,Vertical!$E:$O,CH$10,0))+0</f>
        <v>40.630000000000003</v>
      </c>
      <c r="CI311" s="207">
        <f>(VLOOKUP(Horizontal!$C311&amp;Horizontal!$B311&amp;Horizontal!CI$11,Vertical!$E:$O,CI$10,0))+0</f>
        <v>37.5</v>
      </c>
      <c r="CJ311" s="207">
        <f>(VLOOKUP(Horizontal!$C311&amp;Horizontal!$B311&amp;Horizontal!CJ$11,Vertical!$E:$O,CJ$10,0))+0</f>
        <v>47.06</v>
      </c>
      <c r="CK311" s="209">
        <f>(VLOOKUP(Horizontal!$C311&amp;Horizontal!$B311&amp;Horizontal!CK$11,Vertical!$E:$O,CK$10,0))+0</f>
        <v>30.3</v>
      </c>
      <c r="CL311" s="210">
        <f>(VLOOKUP(Horizontal!$C311&amp;Horizontal!$B311&amp;Horizontal!CL$11,Vertical!$E:$O,CL$10,0))+0</f>
        <v>93.94</v>
      </c>
      <c r="CM311" s="207">
        <f>(VLOOKUP(Horizontal!$C311&amp;Horizontal!$B311&amp;Horizontal!CM$11,Vertical!$E:$O,CM$10,0))+0</f>
        <v>100</v>
      </c>
      <c r="CN311" s="207">
        <f>(VLOOKUP(Horizontal!$C311&amp;Horizontal!$B311&amp;Horizontal!CN$11,Vertical!$E:$O,CN$10,0))+0</f>
        <v>100</v>
      </c>
      <c r="CO311" s="207">
        <f>(VLOOKUP(Horizontal!$C311&amp;Horizontal!$B311&amp;Horizontal!CO$11,Vertical!$E:$O,CO$10,0))+0</f>
        <v>73.53</v>
      </c>
      <c r="CP311" s="207">
        <f>(VLOOKUP(Horizontal!$C311&amp;Horizontal!$B311&amp;Horizontal!CP$11,Vertical!$E:$O,CP$10,0))+0</f>
        <v>58.82</v>
      </c>
      <c r="CQ311" s="207">
        <f>(VLOOKUP(Horizontal!$C311&amp;Horizontal!$B311&amp;Horizontal!CQ$11,Vertical!$E:$O,CQ$10,0))+0</f>
        <v>37.5</v>
      </c>
      <c r="CR311" s="207">
        <f>(VLOOKUP(Horizontal!$C311&amp;Horizontal!$B311&amp;Horizontal!CR$11,Vertical!$E:$O,CR$10,0))+0</f>
        <v>31.25</v>
      </c>
      <c r="CS311" s="207">
        <f>(VLOOKUP(Horizontal!$C311&amp;Horizontal!$B311&amp;Horizontal!CS$11,Vertical!$E:$O,CS$10,0))+0</f>
        <v>32.35</v>
      </c>
      <c r="CT311" s="207">
        <f>(VLOOKUP(Horizontal!$C311&amp;Horizontal!$B311&amp;Horizontal!CT$11,Vertical!$E:$O,CT$10,0))+0</f>
        <v>39.39</v>
      </c>
      <c r="CU311" s="150"/>
      <c r="CV311" s="211">
        <f t="shared" ref="CV311" si="549">(BB311-H311)+0</f>
        <v>41.679999999999993</v>
      </c>
      <c r="CW311" s="190">
        <f t="shared" ref="CW311" si="550">(BC311-I311)+0</f>
        <v>42.14</v>
      </c>
      <c r="CX311" s="190">
        <f t="shared" ref="CX311" si="551">(BD311-J311)+0</f>
        <v>42.44</v>
      </c>
      <c r="CY311" s="190">
        <f t="shared" ref="CY311" si="552">(BE311-K311)+0</f>
        <v>41.180000000000007</v>
      </c>
      <c r="CZ311" s="190">
        <f t="shared" ref="CZ311" si="553">(BF311-L311)+0</f>
        <v>42.299999999999983</v>
      </c>
      <c r="DA311" s="190">
        <f t="shared" ref="DA311" si="554">(BG311-M311)+0</f>
        <v>39.110000000000014</v>
      </c>
      <c r="DB311" s="190">
        <f t="shared" ref="DB311" si="555">(BH311-N311)+0</f>
        <v>35.75</v>
      </c>
      <c r="DC311" s="190">
        <f t="shared" ref="DC311" si="556">(BI311-O311)+0</f>
        <v>34.680000000000007</v>
      </c>
      <c r="DD311" s="212">
        <f t="shared" ref="DD311" si="557">(BJ311-P311)+0</f>
        <v>34.299999999999983</v>
      </c>
      <c r="DE311" s="9">
        <v>170</v>
      </c>
      <c r="DF311" s="212">
        <f t="shared" ref="DF311" si="558">($H$7-H311)+0</f>
        <v>119.72721040189133</v>
      </c>
      <c r="DG311" s="264">
        <v>65</v>
      </c>
      <c r="DH311" s="265">
        <v>47</v>
      </c>
      <c r="DI311" s="265">
        <v>67</v>
      </c>
      <c r="DJ311" s="266">
        <v>66</v>
      </c>
      <c r="DK311" s="190">
        <v>83.66</v>
      </c>
      <c r="DL311" s="190">
        <v>83.66</v>
      </c>
      <c r="DM311" s="190">
        <v>61.54</v>
      </c>
      <c r="DN311" s="212">
        <v>83.86</v>
      </c>
      <c r="DO311" s="190">
        <v>88.98</v>
      </c>
      <c r="DP311" s="190">
        <v>88.98</v>
      </c>
      <c r="DQ311" s="190">
        <v>63.42</v>
      </c>
      <c r="DR311" s="212">
        <v>88.98</v>
      </c>
      <c r="DS311" s="150"/>
      <c r="DT311" s="190">
        <v>89</v>
      </c>
      <c r="DU311" s="190">
        <v>120</v>
      </c>
      <c r="DV311" s="190">
        <v>111</v>
      </c>
      <c r="DW311" s="190">
        <v>88</v>
      </c>
      <c r="DX311" s="190"/>
      <c r="DY311" s="190"/>
      <c r="DZ311" s="190"/>
      <c r="EA311" s="190"/>
      <c r="EB311" s="190"/>
      <c r="EC311" s="190"/>
      <c r="ED311" s="190">
        <v>138</v>
      </c>
      <c r="EE311" s="190">
        <v>149</v>
      </c>
      <c r="EF311" s="190">
        <v>149</v>
      </c>
      <c r="EG311" s="190">
        <v>146</v>
      </c>
      <c r="EH311" s="212">
        <v>145</v>
      </c>
      <c r="EI311" s="213"/>
      <c r="EJ311" s="211">
        <v>45</v>
      </c>
      <c r="EK311" s="190">
        <v>45</v>
      </c>
      <c r="EL311" s="190">
        <v>45</v>
      </c>
      <c r="EM311" s="190">
        <v>47</v>
      </c>
      <c r="EN311" s="190"/>
      <c r="EO311" s="190"/>
      <c r="EP311" s="190"/>
      <c r="EQ311" s="190"/>
      <c r="ER311" s="190"/>
      <c r="ES311" s="190"/>
      <c r="ET311" s="190">
        <v>47</v>
      </c>
      <c r="EU311" s="190">
        <v>40</v>
      </c>
      <c r="EV311" s="190">
        <v>36</v>
      </c>
      <c r="EW311" s="190">
        <v>29</v>
      </c>
      <c r="EX311" s="212">
        <v>24</v>
      </c>
      <c r="EY311" s="211"/>
      <c r="EZ311" s="75">
        <f t="shared" ref="EZ311" si="559">(G311/(DT311-G311))+0</f>
        <v>-5.9198034178487664E-3</v>
      </c>
      <c r="FA311" s="89">
        <f t="shared" si="415"/>
        <v>-0.1</v>
      </c>
      <c r="FB311" s="212"/>
      <c r="FC311" s="213"/>
      <c r="FD311" s="213"/>
      <c r="FE311" s="213"/>
      <c r="FF311" s="213"/>
      <c r="FG311" s="213"/>
      <c r="FH311" s="213"/>
      <c r="FI311" s="213"/>
      <c r="FJ311" s="213"/>
      <c r="FK311" s="213"/>
      <c r="FL311" s="213"/>
      <c r="FM311" s="213"/>
      <c r="FN311" s="213"/>
      <c r="FO311" s="213"/>
      <c r="FP311" s="213"/>
      <c r="FQ311" s="213"/>
      <c r="FR311" s="213"/>
      <c r="FS311" s="211">
        <v>122</v>
      </c>
      <c r="FT311" s="190">
        <v>120</v>
      </c>
      <c r="FU311" s="190">
        <v>120</v>
      </c>
      <c r="FV311" s="190">
        <v>125</v>
      </c>
      <c r="FW311" s="190"/>
      <c r="FX311" s="190"/>
      <c r="FY311" s="190"/>
      <c r="FZ311" s="190"/>
      <c r="GA311" s="190"/>
      <c r="GB311" s="190"/>
      <c r="GC311" s="190">
        <v>120</v>
      </c>
      <c r="GD311" s="190">
        <v>116</v>
      </c>
      <c r="GE311" s="190">
        <v>115</v>
      </c>
      <c r="GF311" s="190">
        <v>110</v>
      </c>
      <c r="GG311" s="212">
        <v>105</v>
      </c>
    </row>
    <row r="312" spans="2:189">
      <c r="B312" s="33">
        <v>44096</v>
      </c>
      <c r="C312" s="30" t="s">
        <v>27</v>
      </c>
      <c r="D312" s="30">
        <v>2020</v>
      </c>
      <c r="E312" s="30" t="str">
        <f t="shared" ref="E312" si="560">D312&amp;C312</f>
        <v>2020S39</v>
      </c>
      <c r="F312" s="30" t="str">
        <f t="shared" si="317"/>
        <v>92020</v>
      </c>
      <c r="G312" s="208" t="str">
        <f>VLOOKUP(Horizontal!$C312&amp;Horizontal!$B312&amp;Horizontal!G$11,Vertical!$E:$O,G$10,0)</f>
        <v>-0,55</v>
      </c>
      <c r="H312" s="207">
        <f>(VLOOKUP(Horizontal!$C312&amp;Horizontal!$B312&amp;Horizontal!H$11,Vertical!$E:$O,H$10,0))+0</f>
        <v>94.67</v>
      </c>
      <c r="I312" s="207">
        <f>(VLOOKUP(Horizontal!$C312&amp;Horizontal!$B312&amp;Horizontal!I$11,Vertical!$E:$O,I$10,0))+0</f>
        <v>151.34</v>
      </c>
      <c r="J312" s="207">
        <f>(VLOOKUP(Horizontal!$C312&amp;Horizontal!$B312&amp;Horizontal!J$11,Vertical!$E:$O,J$10,0))+0</f>
        <v>140.55000000000001</v>
      </c>
      <c r="K312" s="207">
        <f>(VLOOKUP(Horizontal!$C312&amp;Horizontal!$B312&amp;Horizontal!K$11,Vertical!$E:$O,K$10,0))+0</f>
        <v>107.53</v>
      </c>
      <c r="L312" s="207">
        <f>(VLOOKUP(Horizontal!$C312&amp;Horizontal!$B312&amp;Horizontal!L$11,Vertical!$E:$O,L$10,0))+0</f>
        <v>142.53</v>
      </c>
      <c r="M312" s="207">
        <f>(VLOOKUP(Horizontal!$C312&amp;Horizontal!$B312&amp;Horizontal!M$11,Vertical!$E:$O,M$10,0))+0</f>
        <v>151.6</v>
      </c>
      <c r="N312" s="207">
        <f>(VLOOKUP(Horizontal!$C312&amp;Horizontal!$B312&amp;Horizontal!N$11,Vertical!$E:$O,N$10,0))+0</f>
        <v>149.46</v>
      </c>
      <c r="O312" s="207">
        <f>(VLOOKUP(Horizontal!$C312&amp;Horizontal!$B312&amp;Horizontal!O$11,Vertical!$E:$O,O$10,0))+0</f>
        <v>145.76</v>
      </c>
      <c r="P312" s="209">
        <f>(VLOOKUP(Horizontal!$C312&amp;Horizontal!$B312&amp;Horizontal!P$11,Vertical!$E:$O,P$10,0))+0</f>
        <v>143</v>
      </c>
      <c r="Q312" s="210">
        <f>(VLOOKUP(Horizontal!$C312&amp;Horizontal!$B312&amp;Horizontal!Q$11,Vertical!$E:$O,Q$10,0))+0</f>
        <v>54</v>
      </c>
      <c r="R312" s="207">
        <f>(VLOOKUP(Horizontal!$C312&amp;Horizontal!$B312&amp;Horizontal!R$11,Vertical!$E:$O,R$10,0))+0</f>
        <v>63</v>
      </c>
      <c r="S312" s="207">
        <f>(VLOOKUP(Horizontal!$C312&amp;Horizontal!$B312&amp;Horizontal!S$11,Vertical!$E:$O,S$10,0))+0</f>
        <v>61</v>
      </c>
      <c r="T312" s="207">
        <f>(VLOOKUP(Horizontal!$C312&amp;Horizontal!$B312&amp;Horizontal!T$11,Vertical!$E:$O,T$10,0))+0</f>
        <v>58</v>
      </c>
      <c r="U312" s="207">
        <f>(VLOOKUP(Horizontal!$C312&amp;Horizontal!$B312&amp;Horizontal!U$11,Vertical!$E:$O,U$10,0))+0</f>
        <v>50</v>
      </c>
      <c r="V312" s="207">
        <f>(VLOOKUP(Horizontal!$C312&amp;Horizontal!$B312&amp;Horizontal!V$11,Vertical!$E:$O,V$10,0))+0</f>
        <v>43</v>
      </c>
      <c r="W312" s="207">
        <f>(VLOOKUP(Horizontal!$C312&amp;Horizontal!$B312&amp;Horizontal!W$11,Vertical!$E:$O,W$10,0))+0</f>
        <v>34</v>
      </c>
      <c r="X312" s="207">
        <f>(VLOOKUP(Horizontal!$C312&amp;Horizontal!$B312&amp;Horizontal!X$11,Vertical!$E:$O,X$10,0))+0</f>
        <v>28</v>
      </c>
      <c r="Y312" s="209">
        <f>(VLOOKUP(Horizontal!$C312&amp;Horizontal!$B312&amp;Horizontal!Y$11,Vertical!$E:$O,Y$10,0))+0</f>
        <v>25</v>
      </c>
      <c r="Z312" s="210">
        <f>(VLOOKUP(Horizontal!$C312&amp;Horizontal!$B312&amp;Horizontal!Z$11,Vertical!$E:$O,Z$10,0))+0</f>
        <v>0</v>
      </c>
      <c r="AA312" s="207">
        <f>(VLOOKUP(Horizontal!$C312&amp;Horizontal!$B312&amp;Horizontal!AA$11,Vertical!$E:$O,AA$10,0))+0</f>
        <v>0</v>
      </c>
      <c r="AB312" s="207">
        <f>(VLOOKUP(Horizontal!$C312&amp;Horizontal!$B312&amp;Horizontal!AB$11,Vertical!$E:$O,AB$10,0))+0</f>
        <v>0</v>
      </c>
      <c r="AC312" s="207">
        <f>(VLOOKUP(Horizontal!$C312&amp;Horizontal!$B312&amp;Horizontal!AC$11,Vertical!$E:$O,AC$10,0))+0</f>
        <v>0</v>
      </c>
      <c r="AD312" s="207">
        <f>(VLOOKUP(Horizontal!$C312&amp;Horizontal!$B312&amp;Horizontal!AD$11,Vertical!$E:$O,AD$10,0))+0</f>
        <v>6.67</v>
      </c>
      <c r="AE312" s="207">
        <f>(VLOOKUP(Horizontal!$C312&amp;Horizontal!$B312&amp;Horizontal!AE$11,Vertical!$E:$O,AE$10,0))+0</f>
        <v>11.9</v>
      </c>
      <c r="AF312" s="207">
        <f>(VLOOKUP(Horizontal!$C312&amp;Horizontal!$B312&amp;Horizontal!AF$11,Vertical!$E:$O,AF$10,0))+0</f>
        <v>20.51</v>
      </c>
      <c r="AG312" s="207">
        <f>(VLOOKUP(Horizontal!$C312&amp;Horizontal!$B312&amp;Horizontal!AG$11,Vertical!$E:$O,AG$10,0))+0</f>
        <v>27.5</v>
      </c>
      <c r="AH312" s="209">
        <f>(VLOOKUP(Horizontal!$C312&amp;Horizontal!$B312&amp;Horizontal!AH$11,Vertical!$E:$O,AH$10,0))+0</f>
        <v>29.27</v>
      </c>
      <c r="AI312" s="210">
        <f>(VLOOKUP(Horizontal!$C312&amp;Horizontal!$B312&amp;Horizontal!AI$11,Vertical!$E:$O,AI$10,0))+0</f>
        <v>4.88</v>
      </c>
      <c r="AJ312" s="207">
        <f>(VLOOKUP(Horizontal!$C312&amp;Horizontal!$B312&amp;Horizontal!AJ$11,Vertical!$E:$O,AJ$10,0))+0</f>
        <v>0</v>
      </c>
      <c r="AK312" s="207">
        <f>(VLOOKUP(Horizontal!$C312&amp;Horizontal!$B312&amp;Horizontal!AK$11,Vertical!$E:$O,AK$10,0))+0</f>
        <v>2.94</v>
      </c>
      <c r="AL312" s="207">
        <f>(VLOOKUP(Horizontal!$C312&amp;Horizontal!$B312&amp;Horizontal!AL$11,Vertical!$E:$O,AL$10,0))+0</f>
        <v>2.86</v>
      </c>
      <c r="AM312" s="207">
        <f>(VLOOKUP(Horizontal!$C312&amp;Horizontal!$B312&amp;Horizontal!AM$11,Vertical!$E:$O,AM$10,0))+0</f>
        <v>13.33</v>
      </c>
      <c r="AN312" s="207">
        <f>(VLOOKUP(Horizontal!$C312&amp;Horizontal!$B312&amp;Horizontal!AN$11,Vertical!$E:$O,AN$10,0))+0</f>
        <v>38.1</v>
      </c>
      <c r="AO312" s="207">
        <f>(VLOOKUP(Horizontal!$C312&amp;Horizontal!$B312&amp;Horizontal!AO$11,Vertical!$E:$O,AO$10,0))+0</f>
        <v>48.72</v>
      </c>
      <c r="AP312" s="207">
        <f>(VLOOKUP(Horizontal!$C312&amp;Horizontal!$B312&amp;Horizontal!AP$11,Vertical!$E:$O,AP$10,0))+0</f>
        <v>45</v>
      </c>
      <c r="AQ312" s="209">
        <f>(VLOOKUP(Horizontal!$C312&amp;Horizontal!$B312&amp;Horizontal!AQ$11,Vertical!$E:$O,AQ$10,0))+0</f>
        <v>48.78</v>
      </c>
      <c r="AR312" s="210">
        <f>(VLOOKUP(Horizontal!$C312&amp;Horizontal!$B312&amp;Horizontal!AR$11,Vertical!$E:$O,AR$10,0))+0</f>
        <v>95.12</v>
      </c>
      <c r="AS312" s="207">
        <f>(VLOOKUP(Horizontal!$C312&amp;Horizontal!$B312&amp;Horizontal!AS$11,Vertical!$E:$O,AS$10,0))+0</f>
        <v>100</v>
      </c>
      <c r="AT312" s="207">
        <f>(VLOOKUP(Horizontal!$C312&amp;Horizontal!$B312&amp;Horizontal!AT$11,Vertical!$E:$O,AT$10,0))+0</f>
        <v>97.06</v>
      </c>
      <c r="AU312" s="207">
        <f>(VLOOKUP(Horizontal!$C312&amp;Horizontal!$B312&amp;Horizontal!AU$11,Vertical!$E:$O,AU$10,0))+0</f>
        <v>97.14</v>
      </c>
      <c r="AV312" s="207">
        <f>(VLOOKUP(Horizontal!$C312&amp;Horizontal!$B312&amp;Horizontal!AV$11,Vertical!$E:$O,AV$10,0))+0</f>
        <v>80</v>
      </c>
      <c r="AW312" s="207">
        <f>(VLOOKUP(Horizontal!$C312&amp;Horizontal!$B312&amp;Horizontal!AW$11,Vertical!$E:$O,AW$10,0))+0</f>
        <v>50</v>
      </c>
      <c r="AX312" s="207">
        <f>(VLOOKUP(Horizontal!$C312&amp;Horizontal!$B312&amp;Horizontal!AX$11,Vertical!$E:$O,AX$10,0))+0</f>
        <v>30.77</v>
      </c>
      <c r="AY312" s="207">
        <f>(VLOOKUP(Horizontal!$C312&amp;Horizontal!$B312&amp;Horizontal!AY$11,Vertical!$E:$O,AY$10,0))+0</f>
        <v>27.5</v>
      </c>
      <c r="AZ312" s="209">
        <f>(VLOOKUP(Horizontal!$C312&amp;Horizontal!$B312&amp;Horizontal!AZ$11,Vertical!$E:$O,AZ$10,0))+0</f>
        <v>21.95</v>
      </c>
      <c r="BA312" s="208">
        <f>(VLOOKUP(Horizontal!$C312&amp;Horizontal!$B312&amp;Horizontal!BA$11,Vertical!$E:$O,BA$10,0))+0</f>
        <v>43.33</v>
      </c>
      <c r="BB312" s="210">
        <f>(VLOOKUP(Horizontal!$C312&amp;Horizontal!$B312&amp;Horizontal!BB$11,Vertical!$E:$O,BB$10,0))+0</f>
        <v>136.91</v>
      </c>
      <c r="BC312" s="207">
        <f>(VLOOKUP(Horizontal!$C312&amp;Horizontal!$B312&amp;Horizontal!BC$11,Vertical!$E:$O,BC$10,0))+0</f>
        <v>192.1</v>
      </c>
      <c r="BD312" s="207">
        <f>(VLOOKUP(Horizontal!$C312&amp;Horizontal!$B312&amp;Horizontal!BD$11,Vertical!$E:$O,BD$10,0))+0</f>
        <v>182.57</v>
      </c>
      <c r="BE312" s="207">
        <f>(VLOOKUP(Horizontal!$C312&amp;Horizontal!$B312&amp;Horizontal!BE$11,Vertical!$E:$O,BE$10,0))+0</f>
        <v>149.16999999999999</v>
      </c>
      <c r="BF312" s="207">
        <f>(VLOOKUP(Horizontal!$C312&amp;Horizontal!$B312&amp;Horizontal!BF$11,Vertical!$E:$O,BF$10,0))+0</f>
        <v>184.66</v>
      </c>
      <c r="BG312" s="207">
        <f>(VLOOKUP(Horizontal!$C312&amp;Horizontal!$B312&amp;Horizontal!BG$11,Vertical!$E:$O,BG$10,0))+0</f>
        <v>190.66</v>
      </c>
      <c r="BH312" s="207">
        <f>(VLOOKUP(Horizontal!$C312&amp;Horizontal!$B312&amp;Horizontal!BH$11,Vertical!$E:$O,BH$10,0))+0</f>
        <v>184.73</v>
      </c>
      <c r="BI312" s="207">
        <f>(VLOOKUP(Horizontal!$C312&amp;Horizontal!$B312&amp;Horizontal!BI$11,Vertical!$E:$O,BI$10,0))+0</f>
        <v>180.6</v>
      </c>
      <c r="BJ312" s="209">
        <f>(VLOOKUP(Horizontal!$C312&amp;Horizontal!$B312&amp;Horizontal!BJ$11,Vertical!$E:$O,BJ$10,0))+0</f>
        <v>177.41</v>
      </c>
      <c r="BK312" s="210">
        <f>(VLOOKUP(Horizontal!$C312&amp;Horizontal!$B312&amp;Horizontal!BK$11,Vertical!$E:$O,BK$10,0))+0</f>
        <v>51</v>
      </c>
      <c r="BL312" s="207">
        <f>(VLOOKUP(Horizontal!$C312&amp;Horizontal!$B312&amp;Horizontal!BL$11,Vertical!$E:$O,BL$10,0))+0</f>
        <v>51</v>
      </c>
      <c r="BM312" s="207">
        <f>(VLOOKUP(Horizontal!$C312&amp;Horizontal!$B312&amp;Horizontal!BM$11,Vertical!$E:$O,BM$10,0))+0</f>
        <v>48</v>
      </c>
      <c r="BN312" s="207">
        <f>(VLOOKUP(Horizontal!$C312&amp;Horizontal!$B312&amp;Horizontal!BN$11,Vertical!$E:$O,BN$10,0))+0</f>
        <v>46</v>
      </c>
      <c r="BO312" s="207">
        <f>(VLOOKUP(Horizontal!$C312&amp;Horizontal!$B312&amp;Horizontal!BO$11,Vertical!$E:$O,BO$10,0))+0</f>
        <v>47</v>
      </c>
      <c r="BP312" s="207">
        <f>(VLOOKUP(Horizontal!$C312&amp;Horizontal!$B312&amp;Horizontal!BP$11,Vertical!$E:$O,BP$10,0))+0</f>
        <v>42</v>
      </c>
      <c r="BQ312" s="207">
        <f>(VLOOKUP(Horizontal!$C312&amp;Horizontal!$B312&amp;Horizontal!BQ$11,Vertical!$E:$O,BQ$10,0))+0</f>
        <v>37</v>
      </c>
      <c r="BR312" s="207">
        <f>(VLOOKUP(Horizontal!$C312&amp;Horizontal!$B312&amp;Horizontal!BR$11,Vertical!$E:$O,BR$10,0))+0</f>
        <v>33</v>
      </c>
      <c r="BS312" s="209">
        <f>(VLOOKUP(Horizontal!$C312&amp;Horizontal!$B312&amp;Horizontal!BS$11,Vertical!$E:$O,BS$10,0))+0</f>
        <v>27</v>
      </c>
      <c r="BT312" s="210">
        <f>(VLOOKUP(Horizontal!$C312&amp;Horizontal!$B312&amp;Horizontal!BT$11,Vertical!$E:$O,BT$10,0))+0</f>
        <v>8.82</v>
      </c>
      <c r="BU312" s="207">
        <f>(VLOOKUP(Horizontal!$C312&amp;Horizontal!$B312&amp;Horizontal!BU$11,Vertical!$E:$O,BU$10,0))+0</f>
        <v>0</v>
      </c>
      <c r="BV312" s="207">
        <f>(VLOOKUP(Horizontal!$C312&amp;Horizontal!$B312&amp;Horizontal!BV$11,Vertical!$E:$O,BV$10,0))+0</f>
        <v>0</v>
      </c>
      <c r="BW312" s="207">
        <f>(VLOOKUP(Horizontal!$C312&amp;Horizontal!$B312&amp;Horizontal!BW$11,Vertical!$E:$O,BW$10,0))+0</f>
        <v>0</v>
      </c>
      <c r="BX312" s="207">
        <f>(VLOOKUP(Horizontal!$C312&amp;Horizontal!$B312&amp;Horizontal!BX$11,Vertical!$E:$O,BX$10,0))+0</f>
        <v>2.94</v>
      </c>
      <c r="BY312" s="207">
        <f>(VLOOKUP(Horizontal!$C312&amp;Horizontal!$B312&amp;Horizontal!BY$11,Vertical!$E:$O,BY$10,0))+0</f>
        <v>9.68</v>
      </c>
      <c r="BZ312" s="207">
        <f>(VLOOKUP(Horizontal!$C312&amp;Horizontal!$B312&amp;Horizontal!BZ$11,Vertical!$E:$O,BZ$10,0))+0</f>
        <v>26.47</v>
      </c>
      <c r="CA312" s="207">
        <f>(VLOOKUP(Horizontal!$C312&amp;Horizontal!$B312&amp;Horizontal!CA$11,Vertical!$E:$O,CA$10,0))+0</f>
        <v>22.86</v>
      </c>
      <c r="CB312" s="209">
        <f>(VLOOKUP(Horizontal!$C312&amp;Horizontal!$B312&amp;Horizontal!CB$11,Vertical!$E:$O,CB$10,0))+0</f>
        <v>23.53</v>
      </c>
      <c r="CC312" s="210">
        <f>(VLOOKUP(Horizontal!$C312&amp;Horizontal!$B312&amp;Horizontal!CC$11,Vertical!$E:$O,CC$10,0))+0</f>
        <v>0</v>
      </c>
      <c r="CD312" s="207">
        <f>(VLOOKUP(Horizontal!$C312&amp;Horizontal!$B312&amp;Horizontal!CD$11,Vertical!$E:$O,CD$10,0))+0</f>
        <v>0</v>
      </c>
      <c r="CE312" s="207">
        <f>(VLOOKUP(Horizontal!$C312&amp;Horizontal!$B312&amp;Horizontal!CE$11,Vertical!$E:$O,CE$10,0))+0</f>
        <v>0</v>
      </c>
      <c r="CF312" s="207">
        <f>(VLOOKUP(Horizontal!$C312&amp;Horizontal!$B312&amp;Horizontal!CF$11,Vertical!$E:$O,CF$10,0))+0</f>
        <v>0</v>
      </c>
      <c r="CG312" s="207">
        <f>(VLOOKUP(Horizontal!$C312&amp;Horizontal!$B312&amp;Horizontal!CG$11,Vertical!$E:$O,CG$10,0))+0</f>
        <v>11.76</v>
      </c>
      <c r="CH312" s="207">
        <f>(VLOOKUP(Horizontal!$C312&amp;Horizontal!$B312&amp;Horizontal!CH$11,Vertical!$E:$O,CH$10,0))+0</f>
        <v>38.71</v>
      </c>
      <c r="CI312" s="207">
        <f>(VLOOKUP(Horizontal!$C312&amp;Horizontal!$B312&amp;Horizontal!CI$11,Vertical!$E:$O,CI$10,0))+0</f>
        <v>50</v>
      </c>
      <c r="CJ312" s="207">
        <f>(VLOOKUP(Horizontal!$C312&amp;Horizontal!$B312&amp;Horizontal!CJ$11,Vertical!$E:$O,CJ$10,0))+0</f>
        <v>51.43</v>
      </c>
      <c r="CK312" s="209">
        <f>(VLOOKUP(Horizontal!$C312&amp;Horizontal!$B312&amp;Horizontal!CK$11,Vertical!$E:$O,CK$10,0))+0</f>
        <v>41.18</v>
      </c>
      <c r="CL312" s="210">
        <f>(VLOOKUP(Horizontal!$C312&amp;Horizontal!$B312&amp;Horizontal!CL$11,Vertical!$E:$O,CL$10,0))+0</f>
        <v>91.18</v>
      </c>
      <c r="CM312" s="207">
        <f>(VLOOKUP(Horizontal!$C312&amp;Horizontal!$B312&amp;Horizontal!CM$11,Vertical!$E:$O,CM$10,0))+0</f>
        <v>100</v>
      </c>
      <c r="CN312" s="207">
        <f>(VLOOKUP(Horizontal!$C312&amp;Horizontal!$B312&amp;Horizontal!CN$11,Vertical!$E:$O,CN$10,0))+0</f>
        <v>100</v>
      </c>
      <c r="CO312" s="207">
        <f>(VLOOKUP(Horizontal!$C312&amp;Horizontal!$B312&amp;Horizontal!CO$11,Vertical!$E:$O,CO$10,0))+0</f>
        <v>100</v>
      </c>
      <c r="CP312" s="207">
        <f>(VLOOKUP(Horizontal!$C312&amp;Horizontal!$B312&amp;Horizontal!CP$11,Vertical!$E:$O,CP$10,0))+0</f>
        <v>85.29</v>
      </c>
      <c r="CQ312" s="207">
        <f>(VLOOKUP(Horizontal!$C312&amp;Horizontal!$B312&amp;Horizontal!CQ$11,Vertical!$E:$O,CQ$10,0))+0</f>
        <v>51.61</v>
      </c>
      <c r="CR312" s="207">
        <f>(VLOOKUP(Horizontal!$C312&amp;Horizontal!$B312&amp;Horizontal!CR$11,Vertical!$E:$O,CR$10,0))+0</f>
        <v>23.53</v>
      </c>
      <c r="CS312" s="207">
        <f>(VLOOKUP(Horizontal!$C312&amp;Horizontal!$B312&amp;Horizontal!CS$11,Vertical!$E:$O,CS$10,0))+0</f>
        <v>25.71</v>
      </c>
      <c r="CT312" s="207">
        <f>(VLOOKUP(Horizontal!$C312&amp;Horizontal!$B312&amp;Horizontal!CT$11,Vertical!$E:$O,CT$10,0))+0</f>
        <v>35.29</v>
      </c>
      <c r="CU312" s="150"/>
      <c r="CV312" s="211">
        <f t="shared" ref="CV312" si="561">(BB312-H312)+0</f>
        <v>42.239999999999995</v>
      </c>
      <c r="CW312" s="190">
        <f t="shared" ref="CW312" si="562">(BC312-I312)+0</f>
        <v>40.759999999999991</v>
      </c>
      <c r="CX312" s="190">
        <f t="shared" ref="CX312" si="563">(BD312-J312)+0</f>
        <v>42.019999999999982</v>
      </c>
      <c r="CY312" s="190">
        <f t="shared" ref="CY312" si="564">(BE312-K312)+0</f>
        <v>41.639999999999986</v>
      </c>
      <c r="CZ312" s="190">
        <f t="shared" ref="CZ312" si="565">(BF312-L312)+0</f>
        <v>42.129999999999995</v>
      </c>
      <c r="DA312" s="190">
        <f t="shared" ref="DA312" si="566">(BG312-M312)+0</f>
        <v>39.06</v>
      </c>
      <c r="DB312" s="190">
        <f t="shared" ref="DB312" si="567">(BH312-N312)+0</f>
        <v>35.269999999999982</v>
      </c>
      <c r="DC312" s="190">
        <f t="shared" ref="DC312" si="568">(BI312-O312)+0</f>
        <v>34.840000000000003</v>
      </c>
      <c r="DD312" s="212">
        <f t="shared" ref="DD312" si="569">(BJ312-P312)+0</f>
        <v>34.409999999999997</v>
      </c>
      <c r="DE312" s="9">
        <v>170</v>
      </c>
      <c r="DF312" s="212">
        <f t="shared" ref="DF312" si="570">($H$7-H312)+0</f>
        <v>113.78721040189133</v>
      </c>
      <c r="DG312" s="264">
        <v>60</v>
      </c>
      <c r="DH312" s="265">
        <v>38</v>
      </c>
      <c r="DI312" s="265">
        <v>66</v>
      </c>
      <c r="DJ312" s="266">
        <v>58</v>
      </c>
      <c r="DK312" s="190">
        <v>98.3</v>
      </c>
      <c r="DL312" s="190">
        <v>98.3</v>
      </c>
      <c r="DM312" s="190">
        <v>67.41</v>
      </c>
      <c r="DN312" s="212">
        <v>98.3</v>
      </c>
      <c r="DO312" s="190">
        <v>105.54</v>
      </c>
      <c r="DP312" s="190">
        <v>105.54</v>
      </c>
      <c r="DQ312" s="190">
        <v>68.709999999999994</v>
      </c>
      <c r="DR312" s="212">
        <v>105.54</v>
      </c>
      <c r="DS312" s="150"/>
      <c r="DT312" s="190">
        <v>97</v>
      </c>
      <c r="DU312" s="190">
        <v>170</v>
      </c>
      <c r="DV312" s="190">
        <v>160</v>
      </c>
      <c r="DW312" s="190">
        <v>120</v>
      </c>
      <c r="DX312" s="190"/>
      <c r="DY312" s="190"/>
      <c r="DZ312" s="190"/>
      <c r="EA312" s="190"/>
      <c r="EB312" s="190"/>
      <c r="EC312" s="190"/>
      <c r="ED312" s="190">
        <v>148</v>
      </c>
      <c r="EE312" s="190">
        <v>155</v>
      </c>
      <c r="EF312" s="190">
        <v>152</v>
      </c>
      <c r="EG312" s="190">
        <v>146</v>
      </c>
      <c r="EH312" s="212">
        <v>145</v>
      </c>
      <c r="EI312" s="213"/>
      <c r="EJ312" s="211">
        <v>45</v>
      </c>
      <c r="EK312" s="190">
        <v>45</v>
      </c>
      <c r="EL312" s="190">
        <v>45</v>
      </c>
      <c r="EM312" s="190">
        <v>47</v>
      </c>
      <c r="EN312" s="190"/>
      <c r="EO312" s="190"/>
      <c r="EP312" s="190"/>
      <c r="EQ312" s="190"/>
      <c r="ER312" s="190"/>
      <c r="ES312" s="190"/>
      <c r="ET312" s="190">
        <v>47</v>
      </c>
      <c r="EU312" s="190">
        <v>40</v>
      </c>
      <c r="EV312" s="190">
        <v>36</v>
      </c>
      <c r="EW312" s="190">
        <v>29</v>
      </c>
      <c r="EX312" s="212">
        <v>24</v>
      </c>
      <c r="EY312" s="211"/>
      <c r="EZ312" s="75">
        <f t="shared" ref="EZ312" si="571">(G312/(DT312-G312))+0</f>
        <v>-5.6381342901076379E-3</v>
      </c>
      <c r="FA312" s="89">
        <f t="shared" si="415"/>
        <v>-0.1</v>
      </c>
      <c r="FB312" s="212"/>
      <c r="FC312" s="213"/>
      <c r="FD312" s="213"/>
      <c r="FE312" s="213"/>
      <c r="FF312" s="213"/>
      <c r="FG312" s="213"/>
      <c r="FH312" s="213"/>
      <c r="FI312" s="213"/>
      <c r="FJ312" s="213"/>
      <c r="FK312" s="213"/>
      <c r="FL312" s="213"/>
      <c r="FM312" s="213"/>
      <c r="FN312" s="213"/>
      <c r="FO312" s="213"/>
      <c r="FP312" s="213"/>
      <c r="FQ312" s="213"/>
      <c r="FR312" s="213"/>
      <c r="FS312" s="211">
        <v>122</v>
      </c>
      <c r="FT312" s="190">
        <v>120</v>
      </c>
      <c r="FU312" s="190">
        <v>120</v>
      </c>
      <c r="FV312" s="190">
        <v>125</v>
      </c>
      <c r="FW312" s="190"/>
      <c r="FX312" s="190"/>
      <c r="FY312" s="190"/>
      <c r="FZ312" s="190"/>
      <c r="GA312" s="190"/>
      <c r="GB312" s="190"/>
      <c r="GC312" s="190">
        <v>120</v>
      </c>
      <c r="GD312" s="190">
        <v>116</v>
      </c>
      <c r="GE312" s="190">
        <v>115</v>
      </c>
      <c r="GF312" s="190">
        <v>110</v>
      </c>
      <c r="GG312" s="212">
        <v>105</v>
      </c>
    </row>
    <row r="313" spans="2:189">
      <c r="B313" s="33">
        <v>44103</v>
      </c>
      <c r="C313" s="30" t="s">
        <v>26</v>
      </c>
      <c r="D313" s="30">
        <v>2020</v>
      </c>
      <c r="E313" s="30" t="str">
        <f t="shared" ref="E313" si="572">D313&amp;C313</f>
        <v>2020S40</v>
      </c>
      <c r="F313" s="30" t="str">
        <f t="shared" si="317"/>
        <v>9Final2020</v>
      </c>
      <c r="G313" s="208" t="str">
        <f>VLOOKUP(Horizontal!$C313&amp;Horizontal!$B313&amp;Horizontal!G$11,Vertical!$E:$O,G$10,0)</f>
        <v>-0,53</v>
      </c>
      <c r="H313" s="207">
        <f>(VLOOKUP(Horizontal!$C313&amp;Horizontal!$B313&amp;Horizontal!H$11,Vertical!$E:$O,H$10,0))+0</f>
        <v>100.08</v>
      </c>
      <c r="I313" s="207">
        <f>(VLOOKUP(Horizontal!$C313&amp;Horizontal!$B313&amp;Horizontal!I$11,Vertical!$E:$O,I$10,0))+0</f>
        <v>216.64</v>
      </c>
      <c r="J313" s="207">
        <f>(VLOOKUP(Horizontal!$C313&amp;Horizontal!$B313&amp;Horizontal!J$11,Vertical!$E:$O,J$10,0))+0</f>
        <v>212.22</v>
      </c>
      <c r="K313" s="207">
        <f>(VLOOKUP(Horizontal!$C313&amp;Horizontal!$B313&amp;Horizontal!K$11,Vertical!$E:$O,K$10,0))+0</f>
        <v>148.6</v>
      </c>
      <c r="L313" s="207">
        <f>(VLOOKUP(Horizontal!$C313&amp;Horizontal!$B313&amp;Horizontal!L$11,Vertical!$E:$O,L$10,0))+0</f>
        <v>157.72999999999999</v>
      </c>
      <c r="M313" s="207">
        <f>(VLOOKUP(Horizontal!$C313&amp;Horizontal!$B313&amp;Horizontal!M$11,Vertical!$E:$O,M$10,0))+0</f>
        <v>154.84</v>
      </c>
      <c r="N313" s="207">
        <f>(VLOOKUP(Horizontal!$C313&amp;Horizontal!$B313&amp;Horizontal!N$11,Vertical!$E:$O,N$10,0))+0</f>
        <v>150.47999999999999</v>
      </c>
      <c r="O313" s="207">
        <f>(VLOOKUP(Horizontal!$C313&amp;Horizontal!$B313&amp;Horizontal!O$11,Vertical!$E:$O,O$10,0))+0</f>
        <v>146.47</v>
      </c>
      <c r="P313" s="209">
        <f>(VLOOKUP(Horizontal!$C313&amp;Horizontal!$B313&amp;Horizontal!P$11,Vertical!$E:$O,P$10,0))+0</f>
        <v>143.57</v>
      </c>
      <c r="Q313" s="210">
        <f>(VLOOKUP(Horizontal!$C313&amp;Horizontal!$B313&amp;Horizontal!Q$11,Vertical!$E:$O,Q$10,0))+0</f>
        <v>47</v>
      </c>
      <c r="R313" s="207">
        <f>(VLOOKUP(Horizontal!$C313&amp;Horizontal!$B313&amp;Horizontal!R$11,Vertical!$E:$O,R$10,0))+0</f>
        <v>65</v>
      </c>
      <c r="S313" s="207">
        <f>(VLOOKUP(Horizontal!$C313&amp;Horizontal!$B313&amp;Horizontal!S$11,Vertical!$E:$O,S$10,0))+0</f>
        <v>64</v>
      </c>
      <c r="T313" s="207">
        <f>(VLOOKUP(Horizontal!$C313&amp;Horizontal!$B313&amp;Horizontal!T$11,Vertical!$E:$O,T$10,0))+0</f>
        <v>59</v>
      </c>
      <c r="U313" s="207">
        <f>(VLOOKUP(Horizontal!$C313&amp;Horizontal!$B313&amp;Horizontal!U$11,Vertical!$E:$O,U$10,0))+0</f>
        <v>52</v>
      </c>
      <c r="V313" s="207">
        <f>(VLOOKUP(Horizontal!$C313&amp;Horizontal!$B313&amp;Horizontal!V$11,Vertical!$E:$O,V$10,0))+0</f>
        <v>42</v>
      </c>
      <c r="W313" s="207">
        <f>(VLOOKUP(Horizontal!$C313&amp;Horizontal!$B313&amp;Horizontal!W$11,Vertical!$E:$O,W$10,0))+0</f>
        <v>34</v>
      </c>
      <c r="X313" s="207">
        <f>(VLOOKUP(Horizontal!$C313&amp;Horizontal!$B313&amp;Horizontal!X$11,Vertical!$E:$O,X$10,0))+0</f>
        <v>30</v>
      </c>
      <c r="Y313" s="209">
        <f>(VLOOKUP(Horizontal!$C313&amp;Horizontal!$B313&amp;Horizontal!Y$11,Vertical!$E:$O,Y$10,0))+0</f>
        <v>30</v>
      </c>
      <c r="Z313" s="210">
        <f>(VLOOKUP(Horizontal!$C313&amp;Horizontal!$B313&amp;Horizontal!Z$11,Vertical!$E:$O,Z$10,0))+0</f>
        <v>2.78</v>
      </c>
      <c r="AA313" s="207">
        <f>(VLOOKUP(Horizontal!$C313&amp;Horizontal!$B313&amp;Horizontal!AA$11,Vertical!$E:$O,AA$10,0))+0</f>
        <v>0</v>
      </c>
      <c r="AB313" s="207">
        <f>(VLOOKUP(Horizontal!$C313&amp;Horizontal!$B313&amp;Horizontal!AB$11,Vertical!$E:$O,AB$10,0))+0</f>
        <v>0</v>
      </c>
      <c r="AC313" s="207">
        <f>(VLOOKUP(Horizontal!$C313&amp;Horizontal!$B313&amp;Horizontal!AC$11,Vertical!$E:$O,AC$10,0))+0</f>
        <v>0</v>
      </c>
      <c r="AD313" s="207">
        <f>(VLOOKUP(Horizontal!$C313&amp;Horizontal!$B313&amp;Horizontal!AD$11,Vertical!$E:$O,AD$10,0))+0</f>
        <v>0</v>
      </c>
      <c r="AE313" s="207">
        <f>(VLOOKUP(Horizontal!$C313&amp;Horizontal!$B313&amp;Horizontal!AE$11,Vertical!$E:$O,AE$10,0))+0</f>
        <v>0</v>
      </c>
      <c r="AF313" s="207">
        <f>(VLOOKUP(Horizontal!$C313&amp;Horizontal!$B313&amp;Horizontal!AF$11,Vertical!$E:$O,AF$10,0))+0</f>
        <v>0</v>
      </c>
      <c r="AG313" s="207">
        <f>(VLOOKUP(Horizontal!$C313&amp;Horizontal!$B313&amp;Horizontal!AG$11,Vertical!$E:$O,AG$10,0))+0</f>
        <v>13.16</v>
      </c>
      <c r="AH313" s="209">
        <f>(VLOOKUP(Horizontal!$C313&amp;Horizontal!$B313&amp;Horizontal!AH$11,Vertical!$E:$O,AH$10,0))+0</f>
        <v>27.03</v>
      </c>
      <c r="AI313" s="210">
        <f>(VLOOKUP(Horizontal!$C313&amp;Horizontal!$B313&amp;Horizontal!AI$11,Vertical!$E:$O,AI$10,0))+0</f>
        <v>0</v>
      </c>
      <c r="AJ313" s="207">
        <f>(VLOOKUP(Horizontal!$C313&amp;Horizontal!$B313&amp;Horizontal!AJ$11,Vertical!$E:$O,AJ$10,0))+0</f>
        <v>0</v>
      </c>
      <c r="AK313" s="207">
        <f>(VLOOKUP(Horizontal!$C313&amp;Horizontal!$B313&amp;Horizontal!AK$11,Vertical!$E:$O,AK$10,0))+0</f>
        <v>0</v>
      </c>
      <c r="AL313" s="207">
        <f>(VLOOKUP(Horizontal!$C313&amp;Horizontal!$B313&amp;Horizontal!AL$11,Vertical!$E:$O,AL$10,0))+0</f>
        <v>0</v>
      </c>
      <c r="AM313" s="207">
        <f>(VLOOKUP(Horizontal!$C313&amp;Horizontal!$B313&amp;Horizontal!AM$11,Vertical!$E:$O,AM$10,0))+0</f>
        <v>0</v>
      </c>
      <c r="AN313" s="207">
        <f>(VLOOKUP(Horizontal!$C313&amp;Horizontal!$B313&amp;Horizontal!AN$11,Vertical!$E:$O,AN$10,0))+0</f>
        <v>23.68</v>
      </c>
      <c r="AO313" s="207">
        <f>(VLOOKUP(Horizontal!$C313&amp;Horizontal!$B313&amp;Horizontal!AO$11,Vertical!$E:$O,AO$10,0))+0</f>
        <v>42.11</v>
      </c>
      <c r="AP313" s="207">
        <f>(VLOOKUP(Horizontal!$C313&amp;Horizontal!$B313&amp;Horizontal!AP$11,Vertical!$E:$O,AP$10,0))+0</f>
        <v>44.74</v>
      </c>
      <c r="AQ313" s="209">
        <f>(VLOOKUP(Horizontal!$C313&amp;Horizontal!$B313&amp;Horizontal!AQ$11,Vertical!$E:$O,AQ$10,0))+0</f>
        <v>37.840000000000003</v>
      </c>
      <c r="AR313" s="210">
        <f>(VLOOKUP(Horizontal!$C313&amp;Horizontal!$B313&amp;Horizontal!AR$11,Vertical!$E:$O,AR$10,0))+0</f>
        <v>97.22</v>
      </c>
      <c r="AS313" s="207">
        <f>(VLOOKUP(Horizontal!$C313&amp;Horizontal!$B313&amp;Horizontal!AS$11,Vertical!$E:$O,AS$10,0))+0</f>
        <v>100</v>
      </c>
      <c r="AT313" s="207">
        <f>(VLOOKUP(Horizontal!$C313&amp;Horizontal!$B313&amp;Horizontal!AT$11,Vertical!$E:$O,AT$10,0))+0</f>
        <v>100</v>
      </c>
      <c r="AU313" s="207">
        <f>(VLOOKUP(Horizontal!$C313&amp;Horizontal!$B313&amp;Horizontal!AU$11,Vertical!$E:$O,AU$10,0))+0</f>
        <v>100</v>
      </c>
      <c r="AV313" s="207">
        <f>(VLOOKUP(Horizontal!$C313&amp;Horizontal!$B313&amp;Horizontal!AV$11,Vertical!$E:$O,AV$10,0))+0</f>
        <v>100</v>
      </c>
      <c r="AW313" s="207">
        <f>(VLOOKUP(Horizontal!$C313&amp;Horizontal!$B313&amp;Horizontal!AW$11,Vertical!$E:$O,AW$10,0))+0</f>
        <v>76.319999999999993</v>
      </c>
      <c r="AX313" s="207">
        <f>(VLOOKUP(Horizontal!$C313&amp;Horizontal!$B313&amp;Horizontal!AX$11,Vertical!$E:$O,AX$10,0))+0</f>
        <v>57.89</v>
      </c>
      <c r="AY313" s="207">
        <f>(VLOOKUP(Horizontal!$C313&amp;Horizontal!$B313&amp;Horizontal!AY$11,Vertical!$E:$O,AY$10,0))+0</f>
        <v>42.11</v>
      </c>
      <c r="AZ313" s="209">
        <f>(VLOOKUP(Horizontal!$C313&amp;Horizontal!$B313&amp;Horizontal!AZ$11,Vertical!$E:$O,AZ$10,0))+0</f>
        <v>35.14</v>
      </c>
      <c r="BA313" s="208">
        <f>(VLOOKUP(Horizontal!$C313&amp;Horizontal!$B313&amp;Horizontal!BA$11,Vertical!$E:$O,BA$10,0))+0</f>
        <v>45.22</v>
      </c>
      <c r="BB313" s="210">
        <f>(VLOOKUP(Horizontal!$C313&amp;Horizontal!$B313&amp;Horizontal!BB$11,Vertical!$E:$O,BB$10,0))+0</f>
        <v>144.62</v>
      </c>
      <c r="BC313" s="207">
        <f>(VLOOKUP(Horizontal!$C313&amp;Horizontal!$B313&amp;Horizontal!BC$11,Vertical!$E:$O,BC$10,0))+0</f>
        <v>260.49</v>
      </c>
      <c r="BD313" s="207">
        <f>(VLOOKUP(Horizontal!$C313&amp;Horizontal!$B313&amp;Horizontal!BD$11,Vertical!$E:$O,BD$10,0))+0</f>
        <v>255.38</v>
      </c>
      <c r="BE313" s="207">
        <f>(VLOOKUP(Horizontal!$C313&amp;Horizontal!$B313&amp;Horizontal!BE$11,Vertical!$E:$O,BE$10,0))+0</f>
        <v>192.05</v>
      </c>
      <c r="BF313" s="207">
        <f>(VLOOKUP(Horizontal!$C313&amp;Horizontal!$B313&amp;Horizontal!BF$11,Vertical!$E:$O,BF$10,0))+0</f>
        <v>198.54</v>
      </c>
      <c r="BG313" s="207">
        <f>(VLOOKUP(Horizontal!$C313&amp;Horizontal!$B313&amp;Horizontal!BG$11,Vertical!$E:$O,BG$10,0))+0</f>
        <v>195.39</v>
      </c>
      <c r="BH313" s="207">
        <f>(VLOOKUP(Horizontal!$C313&amp;Horizontal!$B313&amp;Horizontal!BH$11,Vertical!$E:$O,BH$10,0))+0</f>
        <v>186.63</v>
      </c>
      <c r="BI313" s="207">
        <f>(VLOOKUP(Horizontal!$C313&amp;Horizontal!$B313&amp;Horizontal!BI$11,Vertical!$E:$O,BI$10,0))+0</f>
        <v>181.62</v>
      </c>
      <c r="BJ313" s="209">
        <f>(VLOOKUP(Horizontal!$C313&amp;Horizontal!$B313&amp;Horizontal!BJ$11,Vertical!$E:$O,BJ$10,0))+0</f>
        <v>177.72</v>
      </c>
      <c r="BK313" s="210">
        <f>(VLOOKUP(Horizontal!$C313&amp;Horizontal!$B313&amp;Horizontal!BK$11,Vertical!$E:$O,BK$10,0))+0</f>
        <v>46</v>
      </c>
      <c r="BL313" s="207">
        <f>(VLOOKUP(Horizontal!$C313&amp;Horizontal!$B313&amp;Horizontal!BL$11,Vertical!$E:$O,BL$10,0))+0</f>
        <v>49</v>
      </c>
      <c r="BM313" s="207">
        <f>(VLOOKUP(Horizontal!$C313&amp;Horizontal!$B313&amp;Horizontal!BM$11,Vertical!$E:$O,BM$10,0))+0</f>
        <v>47</v>
      </c>
      <c r="BN313" s="207">
        <f>(VLOOKUP(Horizontal!$C313&amp;Horizontal!$B313&amp;Horizontal!BN$11,Vertical!$E:$O,BN$10,0))+0</f>
        <v>44</v>
      </c>
      <c r="BO313" s="207">
        <f>(VLOOKUP(Horizontal!$C313&amp;Horizontal!$B313&amp;Horizontal!BO$11,Vertical!$E:$O,BO$10,0))+0</f>
        <v>45</v>
      </c>
      <c r="BP313" s="207">
        <f>(VLOOKUP(Horizontal!$C313&amp;Horizontal!$B313&amp;Horizontal!BP$11,Vertical!$E:$O,BP$10,0))+0</f>
        <v>39</v>
      </c>
      <c r="BQ313" s="207">
        <f>(VLOOKUP(Horizontal!$C313&amp;Horizontal!$B313&amp;Horizontal!BQ$11,Vertical!$E:$O,BQ$10,0))+0</f>
        <v>32</v>
      </c>
      <c r="BR313" s="207">
        <f>(VLOOKUP(Horizontal!$C313&amp;Horizontal!$B313&amp;Horizontal!BR$11,Vertical!$E:$O,BR$10,0))+0</f>
        <v>28</v>
      </c>
      <c r="BS313" s="209">
        <f>(VLOOKUP(Horizontal!$C313&amp;Horizontal!$B313&amp;Horizontal!BS$11,Vertical!$E:$O,BS$10,0))+0</f>
        <v>26</v>
      </c>
      <c r="BT313" s="210">
        <f>(VLOOKUP(Horizontal!$C313&amp;Horizontal!$B313&amp;Horizontal!BT$11,Vertical!$E:$O,BT$10,0))+0</f>
        <v>3.03</v>
      </c>
      <c r="BU313" s="207">
        <f>(VLOOKUP(Horizontal!$C313&amp;Horizontal!$B313&amp;Horizontal!BU$11,Vertical!$E:$O,BU$10,0))+0</f>
        <v>0</v>
      </c>
      <c r="BV313" s="207">
        <f>(VLOOKUP(Horizontal!$C313&amp;Horizontal!$B313&amp;Horizontal!BV$11,Vertical!$E:$O,BV$10,0))+0</f>
        <v>0</v>
      </c>
      <c r="BW313" s="207">
        <f>(VLOOKUP(Horizontal!$C313&amp;Horizontal!$B313&amp;Horizontal!BW$11,Vertical!$E:$O,BW$10,0))+0</f>
        <v>0</v>
      </c>
      <c r="BX313" s="207">
        <f>(VLOOKUP(Horizontal!$C313&amp;Horizontal!$B313&amp;Horizontal!BX$11,Vertical!$E:$O,BX$10,0))+0</f>
        <v>0</v>
      </c>
      <c r="BY313" s="207">
        <f>(VLOOKUP(Horizontal!$C313&amp;Horizontal!$B313&amp;Horizontal!BY$11,Vertical!$E:$O,BY$10,0))+0</f>
        <v>0</v>
      </c>
      <c r="BZ313" s="207">
        <f>(VLOOKUP(Horizontal!$C313&amp;Horizontal!$B313&amp;Horizontal!BZ$11,Vertical!$E:$O,BZ$10,0))+0</f>
        <v>13.33</v>
      </c>
      <c r="CA313" s="207">
        <f>(VLOOKUP(Horizontal!$C313&amp;Horizontal!$B313&amp;Horizontal!CA$11,Vertical!$E:$O,CA$10,0))+0</f>
        <v>6.45</v>
      </c>
      <c r="CB313" s="209">
        <f>(VLOOKUP(Horizontal!$C313&amp;Horizontal!$B313&amp;Horizontal!CB$11,Vertical!$E:$O,CB$10,0))+0</f>
        <v>23.33</v>
      </c>
      <c r="CC313" s="210">
        <f>(VLOOKUP(Horizontal!$C313&amp;Horizontal!$B313&amp;Horizontal!CC$11,Vertical!$E:$O,CC$10,0))+0</f>
        <v>0</v>
      </c>
      <c r="CD313" s="207">
        <f>(VLOOKUP(Horizontal!$C313&amp;Horizontal!$B313&amp;Horizontal!CD$11,Vertical!$E:$O,CD$10,0))+0</f>
        <v>0</v>
      </c>
      <c r="CE313" s="207">
        <f>(VLOOKUP(Horizontal!$C313&amp;Horizontal!$B313&amp;Horizontal!CE$11,Vertical!$E:$O,CE$10,0))+0</f>
        <v>0</v>
      </c>
      <c r="CF313" s="207">
        <f>(VLOOKUP(Horizontal!$C313&amp;Horizontal!$B313&amp;Horizontal!CF$11,Vertical!$E:$O,CF$10,0))+0</f>
        <v>0</v>
      </c>
      <c r="CG313" s="207">
        <f>(VLOOKUP(Horizontal!$C313&amp;Horizontal!$B313&amp;Horizontal!CG$11,Vertical!$E:$O,CG$10,0))+0</f>
        <v>0</v>
      </c>
      <c r="CH313" s="207">
        <f>(VLOOKUP(Horizontal!$C313&amp;Horizontal!$B313&amp;Horizontal!CH$11,Vertical!$E:$O,CH$10,0))+0</f>
        <v>25</v>
      </c>
      <c r="CI313" s="207">
        <f>(VLOOKUP(Horizontal!$C313&amp;Horizontal!$B313&amp;Horizontal!CI$11,Vertical!$E:$O,CI$10,0))+0</f>
        <v>36.67</v>
      </c>
      <c r="CJ313" s="207">
        <f>(VLOOKUP(Horizontal!$C313&amp;Horizontal!$B313&amp;Horizontal!CJ$11,Vertical!$E:$O,CJ$10,0))+0</f>
        <v>48.39</v>
      </c>
      <c r="CK313" s="209">
        <f>(VLOOKUP(Horizontal!$C313&amp;Horizontal!$B313&amp;Horizontal!CK$11,Vertical!$E:$O,CK$10,0))+0</f>
        <v>43.33</v>
      </c>
      <c r="CL313" s="210">
        <f>(VLOOKUP(Horizontal!$C313&amp;Horizontal!$B313&amp;Horizontal!CL$11,Vertical!$E:$O,CL$10,0))+0</f>
        <v>96.97</v>
      </c>
      <c r="CM313" s="207">
        <f>(VLOOKUP(Horizontal!$C313&amp;Horizontal!$B313&amp;Horizontal!CM$11,Vertical!$E:$O,CM$10,0))+0</f>
        <v>100</v>
      </c>
      <c r="CN313" s="207">
        <f>(VLOOKUP(Horizontal!$C313&amp;Horizontal!$B313&amp;Horizontal!CN$11,Vertical!$E:$O,CN$10,0))+0</f>
        <v>100</v>
      </c>
      <c r="CO313" s="207">
        <f>(VLOOKUP(Horizontal!$C313&amp;Horizontal!$B313&amp;Horizontal!CO$11,Vertical!$E:$O,CO$10,0))+0</f>
        <v>100</v>
      </c>
      <c r="CP313" s="207">
        <f>(VLOOKUP(Horizontal!$C313&amp;Horizontal!$B313&amp;Horizontal!CP$11,Vertical!$E:$O,CP$10,0))+0</f>
        <v>100</v>
      </c>
      <c r="CQ313" s="207">
        <f>(VLOOKUP(Horizontal!$C313&amp;Horizontal!$B313&amp;Horizontal!CQ$11,Vertical!$E:$O,CQ$10,0))+0</f>
        <v>75</v>
      </c>
      <c r="CR313" s="207">
        <f>(VLOOKUP(Horizontal!$C313&amp;Horizontal!$B313&amp;Horizontal!CR$11,Vertical!$E:$O,CR$10,0))+0</f>
        <v>50</v>
      </c>
      <c r="CS313" s="207">
        <f>(VLOOKUP(Horizontal!$C313&amp;Horizontal!$B313&amp;Horizontal!CS$11,Vertical!$E:$O,CS$10,0))+0</f>
        <v>45.16</v>
      </c>
      <c r="CT313" s="207">
        <f>(VLOOKUP(Horizontal!$C313&amp;Horizontal!$B313&amp;Horizontal!CT$11,Vertical!$E:$O,CT$10,0))+0</f>
        <v>33.33</v>
      </c>
      <c r="CU313" s="150"/>
      <c r="CV313" s="211">
        <f t="shared" ref="CV313" si="573">(BB313-H313)+0</f>
        <v>44.540000000000006</v>
      </c>
      <c r="CW313" s="190">
        <f t="shared" ref="CW313" si="574">(BC313-I313)+0</f>
        <v>43.850000000000023</v>
      </c>
      <c r="CX313" s="190">
        <f t="shared" ref="CX313" si="575">(BD313-J313)+0</f>
        <v>43.16</v>
      </c>
      <c r="CY313" s="190">
        <f t="shared" ref="CY313" si="576">(BE313-K313)+0</f>
        <v>43.450000000000017</v>
      </c>
      <c r="CZ313" s="190">
        <f t="shared" ref="CZ313" si="577">(BF313-L313)+0</f>
        <v>40.81</v>
      </c>
      <c r="DA313" s="190">
        <f t="shared" ref="DA313" si="578">(BG313-M313)+0</f>
        <v>40.549999999999983</v>
      </c>
      <c r="DB313" s="190">
        <f t="shared" ref="DB313" si="579">(BH313-N313)+0</f>
        <v>36.150000000000006</v>
      </c>
      <c r="DC313" s="190">
        <f t="shared" ref="DC313" si="580">(BI313-O313)+0</f>
        <v>35.150000000000006</v>
      </c>
      <c r="DD313" s="212">
        <f t="shared" ref="DD313" si="581">(BJ313-P313)+0</f>
        <v>34.150000000000006</v>
      </c>
      <c r="DE313" s="9">
        <v>170</v>
      </c>
      <c r="DF313" s="212">
        <f t="shared" ref="DF313" si="582">($H$7-H313)+0</f>
        <v>108.37721040189133</v>
      </c>
      <c r="DG313" s="264">
        <v>58</v>
      </c>
      <c r="DH313" s="265">
        <v>42</v>
      </c>
      <c r="DI313" s="265">
        <v>60</v>
      </c>
      <c r="DJ313" s="266">
        <v>52</v>
      </c>
      <c r="DK313" s="190">
        <v>168.74</v>
      </c>
      <c r="DL313" s="190">
        <v>168.74</v>
      </c>
      <c r="DM313" s="190">
        <v>159.18</v>
      </c>
      <c r="DN313" s="212">
        <v>168.74</v>
      </c>
      <c r="DO313" s="190">
        <v>172.67</v>
      </c>
      <c r="DP313" s="190">
        <v>172.67</v>
      </c>
      <c r="DQ313" s="190">
        <v>160.33000000000001</v>
      </c>
      <c r="DR313" s="212">
        <v>172.67</v>
      </c>
      <c r="DS313" s="150"/>
      <c r="DT313" s="190">
        <v>100</v>
      </c>
      <c r="DU313" s="190">
        <v>216</v>
      </c>
      <c r="DV313" s="190">
        <v>193</v>
      </c>
      <c r="DW313" s="190">
        <v>132</v>
      </c>
      <c r="DX313" s="190"/>
      <c r="DY313" s="190"/>
      <c r="DZ313" s="190"/>
      <c r="EA313" s="190"/>
      <c r="EB313" s="190"/>
      <c r="EC313" s="190"/>
      <c r="ED313" s="190">
        <v>155</v>
      </c>
      <c r="EE313" s="190">
        <v>160</v>
      </c>
      <c r="EF313" s="190">
        <v>153</v>
      </c>
      <c r="EG313" s="190">
        <v>148</v>
      </c>
      <c r="EH313" s="212">
        <v>145</v>
      </c>
      <c r="EI313" s="213"/>
      <c r="EJ313" s="211">
        <v>49</v>
      </c>
      <c r="EK313" s="190">
        <v>47</v>
      </c>
      <c r="EL313" s="190">
        <v>47</v>
      </c>
      <c r="EM313" s="190">
        <v>49</v>
      </c>
      <c r="EN313" s="190"/>
      <c r="EO313" s="190"/>
      <c r="EP313" s="190"/>
      <c r="EQ313" s="190"/>
      <c r="ER313" s="190"/>
      <c r="ES313" s="190"/>
      <c r="ET313" s="190">
        <v>47</v>
      </c>
      <c r="EU313" s="190">
        <v>40</v>
      </c>
      <c r="EV313" s="190">
        <v>36</v>
      </c>
      <c r="EW313" s="190">
        <v>30</v>
      </c>
      <c r="EX313" s="212">
        <v>25</v>
      </c>
      <c r="EY313" s="211"/>
      <c r="EZ313" s="75">
        <f t="shared" ref="EZ313" si="583">(G313/(DT313-G313))+0</f>
        <v>-5.2720580921118074E-3</v>
      </c>
      <c r="FA313" s="89">
        <f t="shared" si="415"/>
        <v>-0.1</v>
      </c>
      <c r="FB313" s="212"/>
      <c r="FC313" s="213"/>
      <c r="FD313" s="213"/>
      <c r="FE313" s="213"/>
      <c r="FF313" s="213"/>
      <c r="FG313" s="213"/>
      <c r="FH313" s="213"/>
      <c r="FI313" s="213"/>
      <c r="FJ313" s="213"/>
      <c r="FK313" s="213"/>
      <c r="FL313" s="213"/>
      <c r="FM313" s="213"/>
      <c r="FN313" s="213"/>
      <c r="FO313" s="213"/>
      <c r="FP313" s="213"/>
      <c r="FQ313" s="213"/>
      <c r="FR313" s="213"/>
      <c r="FS313" s="211">
        <v>127</v>
      </c>
      <c r="FT313" s="190">
        <v>120</v>
      </c>
      <c r="FU313" s="190">
        <v>120</v>
      </c>
      <c r="FV313" s="190">
        <v>125</v>
      </c>
      <c r="FW313" s="190"/>
      <c r="FX313" s="190"/>
      <c r="FY313" s="190"/>
      <c r="FZ313" s="190"/>
      <c r="GA313" s="190"/>
      <c r="GB313" s="190"/>
      <c r="GC313" s="190">
        <v>120</v>
      </c>
      <c r="GD313" s="190">
        <v>116</v>
      </c>
      <c r="GE313" s="190">
        <v>115</v>
      </c>
      <c r="GF313" s="190">
        <v>110</v>
      </c>
      <c r="GG313" s="212">
        <v>105</v>
      </c>
    </row>
    <row r="314" spans="2:189">
      <c r="B314" s="33">
        <v>44110</v>
      </c>
      <c r="C314" s="30" t="s">
        <v>25</v>
      </c>
      <c r="D314" s="30">
        <v>2020</v>
      </c>
      <c r="E314" s="30" t="str">
        <f t="shared" ref="E314" si="584">D314&amp;C314</f>
        <v>2020S41</v>
      </c>
      <c r="F314" s="30" t="str">
        <f t="shared" si="317"/>
        <v>102020</v>
      </c>
      <c r="G314" s="208" t="str">
        <f>VLOOKUP(Horizontal!$C314&amp;Horizontal!$B314&amp;Horizontal!G$11,Vertical!$E:$O,G$10,0)</f>
        <v>-0,56</v>
      </c>
      <c r="H314" s="207">
        <f>(VLOOKUP(Horizontal!$C314&amp;Horizontal!$B314&amp;Horizontal!H$11,Vertical!$E:$O,H$10,0))+0</f>
        <v>266.18</v>
      </c>
      <c r="I314" s="207">
        <f>(VLOOKUP(Horizontal!$C314&amp;Horizontal!$B314&amp;Horizontal!I$11,Vertical!$E:$O,I$10,0))+0</f>
        <v>278.35000000000002</v>
      </c>
      <c r="J314" s="207">
        <f>(VLOOKUP(Horizontal!$C314&amp;Horizontal!$B314&amp;Horizontal!J$11,Vertical!$E:$O,J$10,0))+0</f>
        <v>181.3</v>
      </c>
      <c r="K314" s="207">
        <f>(VLOOKUP(Horizontal!$C314&amp;Horizontal!$B314&amp;Horizontal!K$11,Vertical!$E:$O,K$10,0))+0</f>
        <v>180.26</v>
      </c>
      <c r="L314" s="207">
        <f>(VLOOKUP(Horizontal!$C314&amp;Horizontal!$B314&amp;Horizontal!L$11,Vertical!$E:$O,L$10,0))+0</f>
        <v>163.82</v>
      </c>
      <c r="M314" s="207">
        <f>(VLOOKUP(Horizontal!$C314&amp;Horizontal!$B314&amp;Horizontal!M$11,Vertical!$E:$O,M$10,0))+0</f>
        <v>158.03</v>
      </c>
      <c r="N314" s="207">
        <f>(VLOOKUP(Horizontal!$C314&amp;Horizontal!$B314&amp;Horizontal!N$11,Vertical!$E:$O,N$10,0))+0</f>
        <v>151.21</v>
      </c>
      <c r="O314" s="207">
        <f>(VLOOKUP(Horizontal!$C314&amp;Horizontal!$B314&amp;Horizontal!O$11,Vertical!$E:$O,O$10,0))+0</f>
        <v>146.88</v>
      </c>
      <c r="P314" s="209">
        <f>(VLOOKUP(Horizontal!$C314&amp;Horizontal!$B314&amp;Horizontal!P$11,Vertical!$E:$O,P$10,0))+0</f>
        <v>143.94</v>
      </c>
      <c r="Q314" s="210">
        <f>(VLOOKUP(Horizontal!$C314&amp;Horizontal!$B314&amp;Horizontal!Q$11,Vertical!$E:$O,Q$10,0))+0</f>
        <v>61</v>
      </c>
      <c r="R314" s="207">
        <f>(VLOOKUP(Horizontal!$C314&amp;Horizontal!$B314&amp;Horizontal!R$11,Vertical!$E:$O,R$10,0))+0</f>
        <v>64</v>
      </c>
      <c r="S314" s="207">
        <f>(VLOOKUP(Horizontal!$C314&amp;Horizontal!$B314&amp;Horizontal!S$11,Vertical!$E:$O,S$10,0))+0</f>
        <v>59</v>
      </c>
      <c r="T314" s="207">
        <f>(VLOOKUP(Horizontal!$C314&amp;Horizontal!$B314&amp;Horizontal!T$11,Vertical!$E:$O,T$10,0))+0</f>
        <v>45</v>
      </c>
      <c r="U314" s="207">
        <f>(VLOOKUP(Horizontal!$C314&amp;Horizontal!$B314&amp;Horizontal!U$11,Vertical!$E:$O,U$10,0))+0</f>
        <v>47</v>
      </c>
      <c r="V314" s="207">
        <f>(VLOOKUP(Horizontal!$C314&amp;Horizontal!$B314&amp;Horizontal!V$11,Vertical!$E:$O,V$10,0))+0</f>
        <v>44</v>
      </c>
      <c r="W314" s="207">
        <f>(VLOOKUP(Horizontal!$C314&amp;Horizontal!$B314&amp;Horizontal!W$11,Vertical!$E:$O,W$10,0))+0</f>
        <v>37</v>
      </c>
      <c r="X314" s="207">
        <f>(VLOOKUP(Horizontal!$C314&amp;Horizontal!$B314&amp;Horizontal!X$11,Vertical!$E:$O,X$10,0))+0</f>
        <v>31</v>
      </c>
      <c r="Y314" s="209">
        <f>(VLOOKUP(Horizontal!$C314&amp;Horizontal!$B314&amp;Horizontal!Y$11,Vertical!$E:$O,Y$10,0))+0</f>
        <v>30</v>
      </c>
      <c r="Z314" s="210">
        <f>(VLOOKUP(Horizontal!$C314&amp;Horizontal!$B314&amp;Horizontal!Z$11,Vertical!$E:$O,Z$10,0))+0</f>
        <v>0</v>
      </c>
      <c r="AA314" s="207">
        <f>(VLOOKUP(Horizontal!$C314&amp;Horizontal!$B314&amp;Horizontal!AA$11,Vertical!$E:$O,AA$10,0))+0</f>
        <v>0</v>
      </c>
      <c r="AB314" s="207">
        <f>(VLOOKUP(Horizontal!$C314&amp;Horizontal!$B314&amp;Horizontal!AB$11,Vertical!$E:$O,AB$10,0))+0</f>
        <v>0</v>
      </c>
      <c r="AC314" s="207">
        <f>(VLOOKUP(Horizontal!$C314&amp;Horizontal!$B314&amp;Horizontal!AC$11,Vertical!$E:$O,AC$10,0))+0</f>
        <v>0</v>
      </c>
      <c r="AD314" s="207">
        <f>(VLOOKUP(Horizontal!$C314&amp;Horizontal!$B314&amp;Horizontal!AD$11,Vertical!$E:$O,AD$10,0))+0</f>
        <v>8.33</v>
      </c>
      <c r="AE314" s="207">
        <f>(VLOOKUP(Horizontal!$C314&amp;Horizontal!$B314&amp;Horizontal!AE$11,Vertical!$E:$O,AE$10,0))+0</f>
        <v>7.5</v>
      </c>
      <c r="AF314" s="207">
        <f>(VLOOKUP(Horizontal!$C314&amp;Horizontal!$B314&amp;Horizontal!AF$11,Vertical!$E:$O,AF$10,0))+0</f>
        <v>15.38</v>
      </c>
      <c r="AG314" s="207">
        <f>(VLOOKUP(Horizontal!$C314&amp;Horizontal!$B314&amp;Horizontal!AG$11,Vertical!$E:$O,AG$10,0))+0</f>
        <v>18.420000000000002</v>
      </c>
      <c r="AH314" s="209">
        <f>(VLOOKUP(Horizontal!$C314&amp;Horizontal!$B314&amp;Horizontal!AH$11,Vertical!$E:$O,AH$10,0))+0</f>
        <v>17.5</v>
      </c>
      <c r="AI314" s="210">
        <f>(VLOOKUP(Horizontal!$C314&amp;Horizontal!$B314&amp;Horizontal!AI$11,Vertical!$E:$O,AI$10,0))+0</f>
        <v>0</v>
      </c>
      <c r="AJ314" s="207">
        <f>(VLOOKUP(Horizontal!$C314&amp;Horizontal!$B314&amp;Horizontal!AJ$11,Vertical!$E:$O,AJ$10,0))+0</f>
        <v>0</v>
      </c>
      <c r="AK314" s="207">
        <f>(VLOOKUP(Horizontal!$C314&amp;Horizontal!$B314&amp;Horizontal!AK$11,Vertical!$E:$O,AK$10,0))+0</f>
        <v>0</v>
      </c>
      <c r="AL314" s="207">
        <f>(VLOOKUP(Horizontal!$C314&amp;Horizontal!$B314&amp;Horizontal!AL$11,Vertical!$E:$O,AL$10,0))+0</f>
        <v>0</v>
      </c>
      <c r="AM314" s="207">
        <f>(VLOOKUP(Horizontal!$C314&amp;Horizontal!$B314&amp;Horizontal!AM$11,Vertical!$E:$O,AM$10,0))+0</f>
        <v>11.11</v>
      </c>
      <c r="AN314" s="207">
        <f>(VLOOKUP(Horizontal!$C314&amp;Horizontal!$B314&amp;Horizontal!AN$11,Vertical!$E:$O,AN$10,0))+0</f>
        <v>12.5</v>
      </c>
      <c r="AO314" s="207">
        <f>(VLOOKUP(Horizontal!$C314&amp;Horizontal!$B314&amp;Horizontal!AO$11,Vertical!$E:$O,AO$10,0))+0</f>
        <v>28.21</v>
      </c>
      <c r="AP314" s="207">
        <f>(VLOOKUP(Horizontal!$C314&amp;Horizontal!$B314&amp;Horizontal!AP$11,Vertical!$E:$O,AP$10,0))+0</f>
        <v>31.58</v>
      </c>
      <c r="AQ314" s="209">
        <f>(VLOOKUP(Horizontal!$C314&amp;Horizontal!$B314&amp;Horizontal!AQ$11,Vertical!$E:$O,AQ$10,0))+0</f>
        <v>40</v>
      </c>
      <c r="AR314" s="210">
        <f>(VLOOKUP(Horizontal!$C314&amp;Horizontal!$B314&amp;Horizontal!AR$11,Vertical!$E:$O,AR$10,0))+0</f>
        <v>100</v>
      </c>
      <c r="AS314" s="207">
        <f>(VLOOKUP(Horizontal!$C314&amp;Horizontal!$B314&amp;Horizontal!AS$11,Vertical!$E:$O,AS$10,0))+0</f>
        <v>100</v>
      </c>
      <c r="AT314" s="207">
        <f>(VLOOKUP(Horizontal!$C314&amp;Horizontal!$B314&amp;Horizontal!AT$11,Vertical!$E:$O,AT$10,0))+0</f>
        <v>100</v>
      </c>
      <c r="AU314" s="207">
        <f>(VLOOKUP(Horizontal!$C314&amp;Horizontal!$B314&amp;Horizontal!AU$11,Vertical!$E:$O,AU$10,0))+0</f>
        <v>100</v>
      </c>
      <c r="AV314" s="207">
        <f>(VLOOKUP(Horizontal!$C314&amp;Horizontal!$B314&amp;Horizontal!AV$11,Vertical!$E:$O,AV$10,0))+0</f>
        <v>80.56</v>
      </c>
      <c r="AW314" s="207">
        <f>(VLOOKUP(Horizontal!$C314&amp;Horizontal!$B314&amp;Horizontal!AW$11,Vertical!$E:$O,AW$10,0))+0</f>
        <v>80</v>
      </c>
      <c r="AX314" s="207">
        <f>(VLOOKUP(Horizontal!$C314&amp;Horizontal!$B314&amp;Horizontal!AX$11,Vertical!$E:$O,AX$10,0))+0</f>
        <v>56.41</v>
      </c>
      <c r="AY314" s="207">
        <f>(VLOOKUP(Horizontal!$C314&amp;Horizontal!$B314&amp;Horizontal!AY$11,Vertical!$E:$O,AY$10,0))+0</f>
        <v>50</v>
      </c>
      <c r="AZ314" s="209">
        <f>(VLOOKUP(Horizontal!$C314&amp;Horizontal!$B314&amp;Horizontal!AZ$11,Vertical!$E:$O,AZ$10,0))+0</f>
        <v>42.5</v>
      </c>
      <c r="BA314" s="208">
        <f>(VLOOKUP(Horizontal!$C314&amp;Horizontal!$B314&amp;Horizontal!BA$11,Vertical!$E:$O,BA$10,0))+0</f>
        <v>47.66</v>
      </c>
      <c r="BB314" s="210">
        <f>(VLOOKUP(Horizontal!$C314&amp;Horizontal!$B314&amp;Horizontal!BB$11,Vertical!$E:$O,BB$10,0))+0</f>
        <v>311.58999999999997</v>
      </c>
      <c r="BC314" s="207">
        <f>(VLOOKUP(Horizontal!$C314&amp;Horizontal!$B314&amp;Horizontal!BC$11,Vertical!$E:$O,BC$10,0))+0</f>
        <v>323.86</v>
      </c>
      <c r="BD314" s="207">
        <f>(VLOOKUP(Horizontal!$C314&amp;Horizontal!$B314&amp;Horizontal!BD$11,Vertical!$E:$O,BD$10,0))+0</f>
        <v>226.85</v>
      </c>
      <c r="BE314" s="207">
        <f>(VLOOKUP(Horizontal!$C314&amp;Horizontal!$B314&amp;Horizontal!BE$11,Vertical!$E:$O,BE$10,0))+0</f>
        <v>226.45</v>
      </c>
      <c r="BF314" s="207">
        <f>(VLOOKUP(Horizontal!$C314&amp;Horizontal!$B314&amp;Horizontal!BF$11,Vertical!$E:$O,BF$10,0))+0</f>
        <v>206.87</v>
      </c>
      <c r="BG314" s="207">
        <f>(VLOOKUP(Horizontal!$C314&amp;Horizontal!$B314&amp;Horizontal!BG$11,Vertical!$E:$O,BG$10,0))+0</f>
        <v>197.48</v>
      </c>
      <c r="BH314" s="207">
        <f>(VLOOKUP(Horizontal!$C314&amp;Horizontal!$B314&amp;Horizontal!BH$11,Vertical!$E:$O,BH$10,0))+0</f>
        <v>188.38</v>
      </c>
      <c r="BI314" s="207">
        <f>(VLOOKUP(Horizontal!$C314&amp;Horizontal!$B314&amp;Horizontal!BI$11,Vertical!$E:$O,BI$10,0))+0</f>
        <v>181.86</v>
      </c>
      <c r="BJ314" s="209">
        <f>(VLOOKUP(Horizontal!$C314&amp;Horizontal!$B314&amp;Horizontal!BJ$11,Vertical!$E:$O,BJ$10,0))+0</f>
        <v>177.48</v>
      </c>
      <c r="BK314" s="210">
        <f>(VLOOKUP(Horizontal!$C314&amp;Horizontal!$B314&amp;Horizontal!BK$11,Vertical!$E:$O,BK$10,0))+0</f>
        <v>52</v>
      </c>
      <c r="BL314" s="207">
        <f>(VLOOKUP(Horizontal!$C314&amp;Horizontal!$B314&amp;Horizontal!BL$11,Vertical!$E:$O,BL$10,0))+0</f>
        <v>51</v>
      </c>
      <c r="BM314" s="207">
        <f>(VLOOKUP(Horizontal!$C314&amp;Horizontal!$B314&amp;Horizontal!BM$11,Vertical!$E:$O,BM$10,0))+0</f>
        <v>46</v>
      </c>
      <c r="BN314" s="207">
        <f>(VLOOKUP(Horizontal!$C314&amp;Horizontal!$B314&amp;Horizontal!BN$11,Vertical!$E:$O,BN$10,0))+0</f>
        <v>44</v>
      </c>
      <c r="BO314" s="207">
        <f>(VLOOKUP(Horizontal!$C314&amp;Horizontal!$B314&amp;Horizontal!BO$11,Vertical!$E:$O,BO$10,0))+0</f>
        <v>45</v>
      </c>
      <c r="BP314" s="207">
        <f>(VLOOKUP(Horizontal!$C314&amp;Horizontal!$B314&amp;Horizontal!BP$11,Vertical!$E:$O,BP$10,0))+0</f>
        <v>40</v>
      </c>
      <c r="BQ314" s="207">
        <f>(VLOOKUP(Horizontal!$C314&amp;Horizontal!$B314&amp;Horizontal!BQ$11,Vertical!$E:$O,BQ$10,0))+0</f>
        <v>37</v>
      </c>
      <c r="BR314" s="207">
        <f>(VLOOKUP(Horizontal!$C314&amp;Horizontal!$B314&amp;Horizontal!BR$11,Vertical!$E:$O,BR$10,0))+0</f>
        <v>32</v>
      </c>
      <c r="BS314" s="209">
        <f>(VLOOKUP(Horizontal!$C314&amp;Horizontal!$B314&amp;Horizontal!BS$11,Vertical!$E:$O,BS$10,0))+0</f>
        <v>29</v>
      </c>
      <c r="BT314" s="210">
        <f>(VLOOKUP(Horizontal!$C314&amp;Horizontal!$B314&amp;Horizontal!BT$11,Vertical!$E:$O,BT$10,0))+0</f>
        <v>0</v>
      </c>
      <c r="BU314" s="207">
        <f>(VLOOKUP(Horizontal!$C314&amp;Horizontal!$B314&amp;Horizontal!BU$11,Vertical!$E:$O,BU$10,0))+0</f>
        <v>0</v>
      </c>
      <c r="BV314" s="207">
        <f>(VLOOKUP(Horizontal!$C314&amp;Horizontal!$B314&amp;Horizontal!BV$11,Vertical!$E:$O,BV$10,0))+0</f>
        <v>0</v>
      </c>
      <c r="BW314" s="207">
        <f>(VLOOKUP(Horizontal!$C314&amp;Horizontal!$B314&amp;Horizontal!BW$11,Vertical!$E:$O,BW$10,0))+0</f>
        <v>0</v>
      </c>
      <c r="BX314" s="207">
        <f>(VLOOKUP(Horizontal!$C314&amp;Horizontal!$B314&amp;Horizontal!BX$11,Vertical!$E:$O,BX$10,0))+0</f>
        <v>6.45</v>
      </c>
      <c r="BY314" s="207">
        <f>(VLOOKUP(Horizontal!$C314&amp;Horizontal!$B314&amp;Horizontal!BY$11,Vertical!$E:$O,BY$10,0))+0</f>
        <v>18.18</v>
      </c>
      <c r="BZ314" s="207">
        <f>(VLOOKUP(Horizontal!$C314&amp;Horizontal!$B314&amp;Horizontal!BZ$11,Vertical!$E:$O,BZ$10,0))+0</f>
        <v>24.24</v>
      </c>
      <c r="CA314" s="207">
        <f>(VLOOKUP(Horizontal!$C314&amp;Horizontal!$B314&amp;Horizontal!CA$11,Vertical!$E:$O,CA$10,0))+0</f>
        <v>30.3</v>
      </c>
      <c r="CB314" s="209">
        <f>(VLOOKUP(Horizontal!$C314&amp;Horizontal!$B314&amp;Horizontal!CB$11,Vertical!$E:$O,CB$10,0))+0</f>
        <v>25.81</v>
      </c>
      <c r="CC314" s="210">
        <f>(VLOOKUP(Horizontal!$C314&amp;Horizontal!$B314&amp;Horizontal!CC$11,Vertical!$E:$O,CC$10,0))+0</f>
        <v>0</v>
      </c>
      <c r="CD314" s="207">
        <f>(VLOOKUP(Horizontal!$C314&amp;Horizontal!$B314&amp;Horizontal!CD$11,Vertical!$E:$O,CD$10,0))+0</f>
        <v>0</v>
      </c>
      <c r="CE314" s="207">
        <f>(VLOOKUP(Horizontal!$C314&amp;Horizontal!$B314&amp;Horizontal!CE$11,Vertical!$E:$O,CE$10,0))+0</f>
        <v>0</v>
      </c>
      <c r="CF314" s="207">
        <f>(VLOOKUP(Horizontal!$C314&amp;Horizontal!$B314&amp;Horizontal!CF$11,Vertical!$E:$O,CF$10,0))+0</f>
        <v>0</v>
      </c>
      <c r="CG314" s="207">
        <f>(VLOOKUP(Horizontal!$C314&amp;Horizontal!$B314&amp;Horizontal!CG$11,Vertical!$E:$O,CG$10,0))+0</f>
        <v>3.23</v>
      </c>
      <c r="CH314" s="207">
        <f>(VLOOKUP(Horizontal!$C314&amp;Horizontal!$B314&amp;Horizontal!CH$11,Vertical!$E:$O,CH$10,0))+0</f>
        <v>12.12</v>
      </c>
      <c r="CI314" s="207">
        <f>(VLOOKUP(Horizontal!$C314&amp;Horizontal!$B314&amp;Horizontal!CI$11,Vertical!$E:$O,CI$10,0))+0</f>
        <v>21.21</v>
      </c>
      <c r="CJ314" s="207">
        <f>(VLOOKUP(Horizontal!$C314&amp;Horizontal!$B314&amp;Horizontal!CJ$11,Vertical!$E:$O,CJ$10,0))+0</f>
        <v>30.3</v>
      </c>
      <c r="CK314" s="209">
        <f>(VLOOKUP(Horizontal!$C314&amp;Horizontal!$B314&amp;Horizontal!CK$11,Vertical!$E:$O,CK$10,0))+0</f>
        <v>32.26</v>
      </c>
      <c r="CL314" s="210">
        <f>(VLOOKUP(Horizontal!$C314&amp;Horizontal!$B314&amp;Horizontal!CL$11,Vertical!$E:$O,CL$10,0))+0</f>
        <v>100</v>
      </c>
      <c r="CM314" s="207">
        <f>(VLOOKUP(Horizontal!$C314&amp;Horizontal!$B314&amp;Horizontal!CM$11,Vertical!$E:$O,CM$10,0))+0</f>
        <v>100</v>
      </c>
      <c r="CN314" s="207">
        <f>(VLOOKUP(Horizontal!$C314&amp;Horizontal!$B314&amp;Horizontal!CN$11,Vertical!$E:$O,CN$10,0))+0</f>
        <v>100</v>
      </c>
      <c r="CO314" s="207">
        <f>(VLOOKUP(Horizontal!$C314&amp;Horizontal!$B314&amp;Horizontal!CO$11,Vertical!$E:$O,CO$10,0))+0</f>
        <v>100</v>
      </c>
      <c r="CP314" s="207">
        <f>(VLOOKUP(Horizontal!$C314&amp;Horizontal!$B314&amp;Horizontal!CP$11,Vertical!$E:$O,CP$10,0))+0</f>
        <v>90.32</v>
      </c>
      <c r="CQ314" s="207">
        <f>(VLOOKUP(Horizontal!$C314&amp;Horizontal!$B314&amp;Horizontal!CQ$11,Vertical!$E:$O,CQ$10,0))+0</f>
        <v>69.7</v>
      </c>
      <c r="CR314" s="207">
        <f>(VLOOKUP(Horizontal!$C314&amp;Horizontal!$B314&amp;Horizontal!CR$11,Vertical!$E:$O,CR$10,0))+0</f>
        <v>54.55</v>
      </c>
      <c r="CS314" s="207">
        <f>(VLOOKUP(Horizontal!$C314&amp;Horizontal!$B314&amp;Horizontal!CS$11,Vertical!$E:$O,CS$10,0))+0</f>
        <v>39.39</v>
      </c>
      <c r="CT314" s="207">
        <f>(VLOOKUP(Horizontal!$C314&amp;Horizontal!$B314&amp;Horizontal!CT$11,Vertical!$E:$O,CT$10,0))+0</f>
        <v>41.94</v>
      </c>
      <c r="CU314" s="150"/>
      <c r="CV314" s="211">
        <f t="shared" ref="CV314" si="585">(BB314-H314)+0</f>
        <v>45.409999999999968</v>
      </c>
      <c r="CW314" s="190">
        <f t="shared" ref="CW314" si="586">(BC314-I314)+0</f>
        <v>45.509999999999991</v>
      </c>
      <c r="CX314" s="190">
        <f t="shared" ref="CX314" si="587">(BD314-J314)+0</f>
        <v>45.549999999999983</v>
      </c>
      <c r="CY314" s="190">
        <f t="shared" ref="CY314" si="588">(BE314-K314)+0</f>
        <v>46.19</v>
      </c>
      <c r="CZ314" s="190">
        <f t="shared" ref="CZ314" si="589">(BF314-L314)+0</f>
        <v>43.050000000000011</v>
      </c>
      <c r="DA314" s="190">
        <f t="shared" ref="DA314" si="590">(BG314-M314)+0</f>
        <v>39.449999999999989</v>
      </c>
      <c r="DB314" s="190">
        <f t="shared" ref="DB314" si="591">(BH314-N314)+0</f>
        <v>37.169999999999987</v>
      </c>
      <c r="DC314" s="190">
        <f t="shared" ref="DC314" si="592">(BI314-O314)+0</f>
        <v>34.980000000000018</v>
      </c>
      <c r="DD314" s="212">
        <f t="shared" ref="DD314" si="593">(BJ314-P314)+0</f>
        <v>33.539999999999992</v>
      </c>
      <c r="DE314" s="9">
        <v>170</v>
      </c>
      <c r="DF314" s="212">
        <f t="shared" ref="DF314" si="594">($H$7-H314)+0</f>
        <v>-57.722789598108676</v>
      </c>
      <c r="DG314" s="264">
        <v>48</v>
      </c>
      <c r="DH314" s="265">
        <v>32</v>
      </c>
      <c r="DI314" s="265">
        <v>49</v>
      </c>
      <c r="DJ314" s="266">
        <v>53</v>
      </c>
      <c r="DK314" s="190">
        <v>262.04000000000002</v>
      </c>
      <c r="DL314" s="190">
        <v>262.04000000000002</v>
      </c>
      <c r="DM314" s="190">
        <v>162.77000000000001</v>
      </c>
      <c r="DN314" s="212">
        <v>262.04000000000002</v>
      </c>
      <c r="DO314" s="190">
        <v>261.89</v>
      </c>
      <c r="DP314" s="190">
        <v>261.89</v>
      </c>
      <c r="DQ314" s="190">
        <v>164.86</v>
      </c>
      <c r="DR314" s="212">
        <v>261.89</v>
      </c>
      <c r="DS314" s="150"/>
      <c r="DT314" s="190">
        <v>271</v>
      </c>
      <c r="DU314" s="190">
        <v>299</v>
      </c>
      <c r="DV314" s="190">
        <v>201</v>
      </c>
      <c r="DW314" s="190">
        <v>200</v>
      </c>
      <c r="DX314" s="190"/>
      <c r="DY314" s="190"/>
      <c r="DZ314" s="190"/>
      <c r="EA314" s="190"/>
      <c r="EB314" s="190"/>
      <c r="EC314" s="190"/>
      <c r="ED314" s="190">
        <v>183</v>
      </c>
      <c r="EE314" s="190">
        <v>162</v>
      </c>
      <c r="EF314" s="190">
        <v>154</v>
      </c>
      <c r="EG314" s="190">
        <v>148</v>
      </c>
      <c r="EH314" s="212">
        <v>145</v>
      </c>
      <c r="EI314" s="213"/>
      <c r="EJ314" s="211">
        <v>49</v>
      </c>
      <c r="EK314" s="190">
        <v>48</v>
      </c>
      <c r="EL314" s="190">
        <v>50</v>
      </c>
      <c r="EM314" s="190">
        <v>48</v>
      </c>
      <c r="EN314" s="190"/>
      <c r="EO314" s="190"/>
      <c r="EP314" s="190"/>
      <c r="EQ314" s="190"/>
      <c r="ER314" s="190"/>
      <c r="ES314" s="190"/>
      <c r="ET314" s="190">
        <v>47</v>
      </c>
      <c r="EU314" s="190">
        <v>40</v>
      </c>
      <c r="EV314" s="190">
        <v>36</v>
      </c>
      <c r="EW314" s="190">
        <v>31</v>
      </c>
      <c r="EX314" s="212">
        <v>26</v>
      </c>
      <c r="EY314" s="211"/>
      <c r="EZ314" s="75">
        <f t="shared" ref="EZ314" si="595">(G314/(DT314-G314))+0</f>
        <v>-2.0621593754603035E-3</v>
      </c>
      <c r="FA314" s="89">
        <f t="shared" si="415"/>
        <v>-0.1</v>
      </c>
      <c r="FB314" s="212"/>
      <c r="FC314" s="213"/>
      <c r="FD314" s="213"/>
      <c r="FE314" s="213"/>
      <c r="FF314" s="213"/>
      <c r="FG314" s="213"/>
      <c r="FH314" s="213"/>
      <c r="FI314" s="213"/>
      <c r="FJ314" s="213"/>
      <c r="FK314" s="213"/>
      <c r="FL314" s="213"/>
      <c r="FM314" s="213"/>
      <c r="FN314" s="213"/>
      <c r="FO314" s="213"/>
      <c r="FP314" s="213"/>
      <c r="FQ314" s="213"/>
      <c r="FR314" s="213"/>
      <c r="FS314" s="211">
        <v>125</v>
      </c>
      <c r="FT314" s="190">
        <v>125</v>
      </c>
      <c r="FU314" s="190">
        <v>128</v>
      </c>
      <c r="FV314" s="190">
        <v>120</v>
      </c>
      <c r="FW314" s="190"/>
      <c r="FX314" s="190"/>
      <c r="FY314" s="190"/>
      <c r="FZ314" s="190"/>
      <c r="GA314" s="190"/>
      <c r="GB314" s="190"/>
      <c r="GC314" s="190">
        <v>120</v>
      </c>
      <c r="GD314" s="190">
        <v>117</v>
      </c>
      <c r="GE314" s="190">
        <v>115</v>
      </c>
      <c r="GF314" s="190">
        <v>110</v>
      </c>
      <c r="GG314" s="212">
        <v>105</v>
      </c>
    </row>
    <row r="315" spans="2:189">
      <c r="B315" s="33">
        <v>44117</v>
      </c>
      <c r="C315" s="30" t="s">
        <v>24</v>
      </c>
      <c r="D315" s="30">
        <v>2020</v>
      </c>
      <c r="E315" s="30" t="str">
        <f t="shared" ref="E315" si="596">D315&amp;C315</f>
        <v>2020S42</v>
      </c>
      <c r="F315" s="30" t="str">
        <f t="shared" si="317"/>
        <v>102020</v>
      </c>
      <c r="G315" s="208" t="str">
        <f>VLOOKUP(Horizontal!$C315&amp;Horizontal!$B315&amp;Horizontal!G$11,Vertical!$E:$O,G$10,0)</f>
        <v>-0,54</v>
      </c>
      <c r="H315" s="207">
        <f>(VLOOKUP(Horizontal!$C315&amp;Horizontal!$B315&amp;Horizontal!H$11,Vertical!$E:$O,H$10,0))+0</f>
        <v>273.44</v>
      </c>
      <c r="I315" s="207">
        <f>(VLOOKUP(Horizontal!$C315&amp;Horizontal!$B315&amp;Horizontal!I$11,Vertical!$E:$O,I$10,0))+0</f>
        <v>272.39999999999998</v>
      </c>
      <c r="J315" s="207">
        <f>(VLOOKUP(Horizontal!$C315&amp;Horizontal!$B315&amp;Horizontal!J$11,Vertical!$E:$O,J$10,0))+0</f>
        <v>160.38</v>
      </c>
      <c r="K315" s="207">
        <f>(VLOOKUP(Horizontal!$C315&amp;Horizontal!$B315&amp;Horizontal!K$11,Vertical!$E:$O,K$10,0))+0</f>
        <v>163.69</v>
      </c>
      <c r="L315" s="207">
        <f>(VLOOKUP(Horizontal!$C315&amp;Horizontal!$B315&amp;Horizontal!L$11,Vertical!$E:$O,L$10,0))+0</f>
        <v>164.97</v>
      </c>
      <c r="M315" s="207">
        <f>(VLOOKUP(Horizontal!$C315&amp;Horizontal!$B315&amp;Horizontal!M$11,Vertical!$E:$O,M$10,0))+0</f>
        <v>159.99</v>
      </c>
      <c r="N315" s="207">
        <f>(VLOOKUP(Horizontal!$C315&amp;Horizontal!$B315&amp;Horizontal!N$11,Vertical!$E:$O,N$10,0))+0</f>
        <v>151.54</v>
      </c>
      <c r="O315" s="207">
        <f>(VLOOKUP(Horizontal!$C315&amp;Horizontal!$B315&amp;Horizontal!O$11,Vertical!$E:$O,O$10,0))+0</f>
        <v>146.94</v>
      </c>
      <c r="P315" s="209">
        <f>(VLOOKUP(Horizontal!$C315&amp;Horizontal!$B315&amp;Horizontal!P$11,Vertical!$E:$O,P$10,0))+0</f>
        <v>144.12</v>
      </c>
      <c r="Q315" s="210">
        <f>(VLOOKUP(Horizontal!$C315&amp;Horizontal!$B315&amp;Horizontal!Q$11,Vertical!$E:$O,Q$10,0))+0</f>
        <v>56</v>
      </c>
      <c r="R315" s="207">
        <f>(VLOOKUP(Horizontal!$C315&amp;Horizontal!$B315&amp;Horizontal!R$11,Vertical!$E:$O,R$10,0))+0</f>
        <v>68</v>
      </c>
      <c r="S315" s="207">
        <f>(VLOOKUP(Horizontal!$C315&amp;Horizontal!$B315&amp;Horizontal!S$11,Vertical!$E:$O,S$10,0))+0</f>
        <v>65</v>
      </c>
      <c r="T315" s="207">
        <f>(VLOOKUP(Horizontal!$C315&amp;Horizontal!$B315&amp;Horizontal!T$11,Vertical!$E:$O,T$10,0))+0</f>
        <v>49</v>
      </c>
      <c r="U315" s="207">
        <f>(VLOOKUP(Horizontal!$C315&amp;Horizontal!$B315&amp;Horizontal!U$11,Vertical!$E:$O,U$10,0))+0</f>
        <v>48</v>
      </c>
      <c r="V315" s="207">
        <f>(VLOOKUP(Horizontal!$C315&amp;Horizontal!$B315&amp;Horizontal!V$11,Vertical!$E:$O,V$10,0))+0</f>
        <v>39</v>
      </c>
      <c r="W315" s="207">
        <f>(VLOOKUP(Horizontal!$C315&amp;Horizontal!$B315&amp;Horizontal!W$11,Vertical!$E:$O,W$10,0))+0</f>
        <v>33</v>
      </c>
      <c r="X315" s="207">
        <f>(VLOOKUP(Horizontal!$C315&amp;Horizontal!$B315&amp;Horizontal!X$11,Vertical!$E:$O,X$10,0))+0</f>
        <v>26</v>
      </c>
      <c r="Y315" s="209">
        <f>(VLOOKUP(Horizontal!$C315&amp;Horizontal!$B315&amp;Horizontal!Y$11,Vertical!$E:$O,Y$10,0))+0</f>
        <v>24</v>
      </c>
      <c r="Z315" s="210">
        <f>(VLOOKUP(Horizontal!$C315&amp;Horizontal!$B315&amp;Horizontal!Z$11,Vertical!$E:$O,Z$10,0))+0</f>
        <v>0</v>
      </c>
      <c r="AA315" s="207">
        <f>(VLOOKUP(Horizontal!$C315&amp;Horizontal!$B315&amp;Horizontal!AA$11,Vertical!$E:$O,AA$10,0))+0</f>
        <v>52.78</v>
      </c>
      <c r="AB315" s="207">
        <f>(VLOOKUP(Horizontal!$C315&amp;Horizontal!$B315&amp;Horizontal!AB$11,Vertical!$E:$O,AB$10,0))+0</f>
        <v>94.59</v>
      </c>
      <c r="AC315" s="207">
        <f>(VLOOKUP(Horizontal!$C315&amp;Horizontal!$B315&amp;Horizontal!AC$11,Vertical!$E:$O,AC$10,0))+0</f>
        <v>81.25</v>
      </c>
      <c r="AD315" s="207">
        <f>(VLOOKUP(Horizontal!$C315&amp;Horizontal!$B315&amp;Horizontal!AD$11,Vertical!$E:$O,AD$10,0))+0</f>
        <v>35.14</v>
      </c>
      <c r="AE315" s="207">
        <f>(VLOOKUP(Horizontal!$C315&amp;Horizontal!$B315&amp;Horizontal!AE$11,Vertical!$E:$O,AE$10,0))+0</f>
        <v>12.5</v>
      </c>
      <c r="AF315" s="207">
        <f>(VLOOKUP(Horizontal!$C315&amp;Horizontal!$B315&amp;Horizontal!AF$11,Vertical!$E:$O,AF$10,0))+0</f>
        <v>12.2</v>
      </c>
      <c r="AG315" s="207">
        <f>(VLOOKUP(Horizontal!$C315&amp;Horizontal!$B315&amp;Horizontal!AG$11,Vertical!$E:$O,AG$10,0))+0</f>
        <v>15</v>
      </c>
      <c r="AH315" s="209">
        <f>(VLOOKUP(Horizontal!$C315&amp;Horizontal!$B315&amp;Horizontal!AH$11,Vertical!$E:$O,AH$10,0))+0</f>
        <v>20</v>
      </c>
      <c r="AI315" s="210">
        <f>(VLOOKUP(Horizontal!$C315&amp;Horizontal!$B315&amp;Horizontal!AI$11,Vertical!$E:$O,AI$10,0))+0</f>
        <v>2.78</v>
      </c>
      <c r="AJ315" s="207">
        <f>(VLOOKUP(Horizontal!$C315&amp;Horizontal!$B315&amp;Horizontal!AJ$11,Vertical!$E:$O,AJ$10,0))+0</f>
        <v>5.56</v>
      </c>
      <c r="AK315" s="207">
        <f>(VLOOKUP(Horizontal!$C315&amp;Horizontal!$B315&amp;Horizontal!AK$11,Vertical!$E:$O,AK$10,0))+0</f>
        <v>0</v>
      </c>
      <c r="AL315" s="207">
        <f>(VLOOKUP(Horizontal!$C315&amp;Horizontal!$B315&amp;Horizontal!AL$11,Vertical!$E:$O,AL$10,0))+0</f>
        <v>9.3800000000000008</v>
      </c>
      <c r="AM315" s="207">
        <f>(VLOOKUP(Horizontal!$C315&amp;Horizontal!$B315&amp;Horizontal!AM$11,Vertical!$E:$O,AM$10,0))+0</f>
        <v>8.11</v>
      </c>
      <c r="AN315" s="207">
        <f>(VLOOKUP(Horizontal!$C315&amp;Horizontal!$B315&amp;Horizontal!AN$11,Vertical!$E:$O,AN$10,0))+0</f>
        <v>22.5</v>
      </c>
      <c r="AO315" s="207">
        <f>(VLOOKUP(Horizontal!$C315&amp;Horizontal!$B315&amp;Horizontal!AO$11,Vertical!$E:$O,AO$10,0))+0</f>
        <v>39.020000000000003</v>
      </c>
      <c r="AP315" s="207">
        <f>(VLOOKUP(Horizontal!$C315&amp;Horizontal!$B315&amp;Horizontal!AP$11,Vertical!$E:$O,AP$10,0))+0</f>
        <v>45</v>
      </c>
      <c r="AQ315" s="209">
        <f>(VLOOKUP(Horizontal!$C315&amp;Horizontal!$B315&amp;Horizontal!AQ$11,Vertical!$E:$O,AQ$10,0))+0</f>
        <v>48.89</v>
      </c>
      <c r="AR315" s="210">
        <f>(VLOOKUP(Horizontal!$C315&amp;Horizontal!$B315&amp;Horizontal!AR$11,Vertical!$E:$O,AR$10,0))+0</f>
        <v>97.22</v>
      </c>
      <c r="AS315" s="207">
        <f>(VLOOKUP(Horizontal!$C315&amp;Horizontal!$B315&amp;Horizontal!AS$11,Vertical!$E:$O,AS$10,0))+0</f>
        <v>41.67</v>
      </c>
      <c r="AT315" s="207">
        <f>(VLOOKUP(Horizontal!$C315&amp;Horizontal!$B315&amp;Horizontal!AT$11,Vertical!$E:$O,AT$10,0))+0</f>
        <v>5.41</v>
      </c>
      <c r="AU315" s="207">
        <f>(VLOOKUP(Horizontal!$C315&amp;Horizontal!$B315&amp;Horizontal!AU$11,Vertical!$E:$O,AU$10,0))+0</f>
        <v>9.3800000000000008</v>
      </c>
      <c r="AV315" s="207">
        <f>(VLOOKUP(Horizontal!$C315&amp;Horizontal!$B315&amp;Horizontal!AV$11,Vertical!$E:$O,AV$10,0))+0</f>
        <v>56.76</v>
      </c>
      <c r="AW315" s="207">
        <f>(VLOOKUP(Horizontal!$C315&amp;Horizontal!$B315&amp;Horizontal!AW$11,Vertical!$E:$O,AW$10,0))+0</f>
        <v>65</v>
      </c>
      <c r="AX315" s="207">
        <f>(VLOOKUP(Horizontal!$C315&amp;Horizontal!$B315&amp;Horizontal!AX$11,Vertical!$E:$O,AX$10,0))+0</f>
        <v>48.78</v>
      </c>
      <c r="AY315" s="207">
        <f>(VLOOKUP(Horizontal!$C315&amp;Horizontal!$B315&amp;Horizontal!AY$11,Vertical!$E:$O,AY$10,0))+0</f>
        <v>40</v>
      </c>
      <c r="AZ315" s="209">
        <f>(VLOOKUP(Horizontal!$C315&amp;Horizontal!$B315&amp;Horizontal!AZ$11,Vertical!$E:$O,AZ$10,0))+0</f>
        <v>31.11</v>
      </c>
      <c r="BA315" s="208">
        <f>(VLOOKUP(Horizontal!$C315&amp;Horizontal!$B315&amp;Horizontal!BA$11,Vertical!$E:$O,BA$10,0))+0</f>
        <v>46.88</v>
      </c>
      <c r="BB315" s="210">
        <f>(VLOOKUP(Horizontal!$C315&amp;Horizontal!$B315&amp;Horizontal!BB$11,Vertical!$E:$O,BB$10,0))+0</f>
        <v>319.08</v>
      </c>
      <c r="BC315" s="207">
        <f>(VLOOKUP(Horizontal!$C315&amp;Horizontal!$B315&amp;Horizontal!BC$11,Vertical!$E:$O,BC$10,0))+0</f>
        <v>318.86</v>
      </c>
      <c r="BD315" s="207">
        <f>(VLOOKUP(Horizontal!$C315&amp;Horizontal!$B315&amp;Horizontal!BD$11,Vertical!$E:$O,BD$10,0))+0</f>
        <v>207.03</v>
      </c>
      <c r="BE315" s="207">
        <f>(VLOOKUP(Horizontal!$C315&amp;Horizontal!$B315&amp;Horizontal!BE$11,Vertical!$E:$O,BE$10,0))+0</f>
        <v>213.2</v>
      </c>
      <c r="BF315" s="207">
        <f>(VLOOKUP(Horizontal!$C315&amp;Horizontal!$B315&amp;Horizontal!BF$11,Vertical!$E:$O,BF$10,0))+0</f>
        <v>210.64</v>
      </c>
      <c r="BG315" s="207">
        <f>(VLOOKUP(Horizontal!$C315&amp;Horizontal!$B315&amp;Horizontal!BG$11,Vertical!$E:$O,BG$10,0))+0</f>
        <v>200.37</v>
      </c>
      <c r="BH315" s="207">
        <f>(VLOOKUP(Horizontal!$C315&amp;Horizontal!$B315&amp;Horizontal!BH$11,Vertical!$E:$O,BH$10,0))+0</f>
        <v>188.7</v>
      </c>
      <c r="BI315" s="207">
        <f>(VLOOKUP(Horizontal!$C315&amp;Horizontal!$B315&amp;Horizontal!BI$11,Vertical!$E:$O,BI$10,0))+0</f>
        <v>182.34</v>
      </c>
      <c r="BJ315" s="209">
        <f>(VLOOKUP(Horizontal!$C315&amp;Horizontal!$B315&amp;Horizontal!BJ$11,Vertical!$E:$O,BJ$10,0))+0</f>
        <v>178.63</v>
      </c>
      <c r="BK315" s="210">
        <f>(VLOOKUP(Horizontal!$C315&amp;Horizontal!$B315&amp;Horizontal!BK$11,Vertical!$E:$O,BK$10,0))+0</f>
        <v>52</v>
      </c>
      <c r="BL315" s="207">
        <f>(VLOOKUP(Horizontal!$C315&amp;Horizontal!$B315&amp;Horizontal!BL$11,Vertical!$E:$O,BL$10,0))+0</f>
        <v>49</v>
      </c>
      <c r="BM315" s="207">
        <f>(VLOOKUP(Horizontal!$C315&amp;Horizontal!$B315&amp;Horizontal!BM$11,Vertical!$E:$O,BM$10,0))+0</f>
        <v>47</v>
      </c>
      <c r="BN315" s="207">
        <f>(VLOOKUP(Horizontal!$C315&amp;Horizontal!$B315&amp;Horizontal!BN$11,Vertical!$E:$O,BN$10,0))+0</f>
        <v>43</v>
      </c>
      <c r="BO315" s="207">
        <f>(VLOOKUP(Horizontal!$C315&amp;Horizontal!$B315&amp;Horizontal!BO$11,Vertical!$E:$O,BO$10,0))+0</f>
        <v>42</v>
      </c>
      <c r="BP315" s="207">
        <f>(VLOOKUP(Horizontal!$C315&amp;Horizontal!$B315&amp;Horizontal!BP$11,Vertical!$E:$O,BP$10,0))+0</f>
        <v>40</v>
      </c>
      <c r="BQ315" s="207">
        <f>(VLOOKUP(Horizontal!$C315&amp;Horizontal!$B315&amp;Horizontal!BQ$11,Vertical!$E:$O,BQ$10,0))+0</f>
        <v>33</v>
      </c>
      <c r="BR315" s="207">
        <f>(VLOOKUP(Horizontal!$C315&amp;Horizontal!$B315&amp;Horizontal!BR$11,Vertical!$E:$O,BR$10,0))+0</f>
        <v>29</v>
      </c>
      <c r="BS315" s="209">
        <f>(VLOOKUP(Horizontal!$C315&amp;Horizontal!$B315&amp;Horizontal!BS$11,Vertical!$E:$O,BS$10,0))+0</f>
        <v>27</v>
      </c>
      <c r="BT315" s="210">
        <f>(VLOOKUP(Horizontal!$C315&amp;Horizontal!$B315&amp;Horizontal!BT$11,Vertical!$E:$O,BT$10,0))+0</f>
        <v>6.06</v>
      </c>
      <c r="BU315" s="207">
        <f>(VLOOKUP(Horizontal!$C315&amp;Horizontal!$B315&amp;Horizontal!BU$11,Vertical!$E:$O,BU$10,0))+0</f>
        <v>52.94</v>
      </c>
      <c r="BV315" s="207">
        <f>(VLOOKUP(Horizontal!$C315&amp;Horizontal!$B315&amp;Horizontal!BV$11,Vertical!$E:$O,BV$10,0))+0</f>
        <v>87.1</v>
      </c>
      <c r="BW315" s="207">
        <f>(VLOOKUP(Horizontal!$C315&amp;Horizontal!$B315&amp;Horizontal!BW$11,Vertical!$E:$O,BW$10,0))+0</f>
        <v>72.73</v>
      </c>
      <c r="BX315" s="207">
        <f>(VLOOKUP(Horizontal!$C315&amp;Horizontal!$B315&amp;Horizontal!BX$11,Vertical!$E:$O,BX$10,0))+0</f>
        <v>30.56</v>
      </c>
      <c r="BY315" s="207">
        <f>(VLOOKUP(Horizontal!$C315&amp;Horizontal!$B315&amp;Horizontal!BY$11,Vertical!$E:$O,BY$10,0))+0</f>
        <v>13.89</v>
      </c>
      <c r="BZ315" s="207">
        <f>(VLOOKUP(Horizontal!$C315&amp;Horizontal!$B315&amp;Horizontal!BZ$11,Vertical!$E:$O,BZ$10,0))+0</f>
        <v>20.59</v>
      </c>
      <c r="CA315" s="207">
        <f>(VLOOKUP(Horizontal!$C315&amp;Horizontal!$B315&amp;Horizontal!CA$11,Vertical!$E:$O,CA$10,0))+0</f>
        <v>14.29</v>
      </c>
      <c r="CB315" s="209">
        <f>(VLOOKUP(Horizontal!$C315&amp;Horizontal!$B315&amp;Horizontal!CB$11,Vertical!$E:$O,CB$10,0))+0</f>
        <v>20.59</v>
      </c>
      <c r="CC315" s="210">
        <f>(VLOOKUP(Horizontal!$C315&amp;Horizontal!$B315&amp;Horizontal!CC$11,Vertical!$E:$O,CC$10,0))+0</f>
        <v>0</v>
      </c>
      <c r="CD315" s="207">
        <f>(VLOOKUP(Horizontal!$C315&amp;Horizontal!$B315&amp;Horizontal!CD$11,Vertical!$E:$O,CD$10,0))+0</f>
        <v>2.94</v>
      </c>
      <c r="CE315" s="207">
        <f>(VLOOKUP(Horizontal!$C315&amp;Horizontal!$B315&amp;Horizontal!CE$11,Vertical!$E:$O,CE$10,0))+0</f>
        <v>6.45</v>
      </c>
      <c r="CF315" s="207">
        <f>(VLOOKUP(Horizontal!$C315&amp;Horizontal!$B315&amp;Horizontal!CF$11,Vertical!$E:$O,CF$10,0))+0</f>
        <v>3.03</v>
      </c>
      <c r="CG315" s="207">
        <f>(VLOOKUP(Horizontal!$C315&amp;Horizontal!$B315&amp;Horizontal!CG$11,Vertical!$E:$O,CG$10,0))+0</f>
        <v>8.33</v>
      </c>
      <c r="CH315" s="207">
        <f>(VLOOKUP(Horizontal!$C315&amp;Horizontal!$B315&amp;Horizontal!CH$11,Vertical!$E:$O,CH$10,0))+0</f>
        <v>16.670000000000002</v>
      </c>
      <c r="CI315" s="207">
        <f>(VLOOKUP(Horizontal!$C315&amp;Horizontal!$B315&amp;Horizontal!CI$11,Vertical!$E:$O,CI$10,0))+0</f>
        <v>29.41</v>
      </c>
      <c r="CJ315" s="207">
        <f>(VLOOKUP(Horizontal!$C315&amp;Horizontal!$B315&amp;Horizontal!CJ$11,Vertical!$E:$O,CJ$10,0))+0</f>
        <v>45.71</v>
      </c>
      <c r="CK315" s="209">
        <f>(VLOOKUP(Horizontal!$C315&amp;Horizontal!$B315&amp;Horizontal!CK$11,Vertical!$E:$O,CK$10,0))+0</f>
        <v>32.35</v>
      </c>
      <c r="CL315" s="210">
        <f>(VLOOKUP(Horizontal!$C315&amp;Horizontal!$B315&amp;Horizontal!CL$11,Vertical!$E:$O,CL$10,0))+0</f>
        <v>93.94</v>
      </c>
      <c r="CM315" s="207">
        <f>(VLOOKUP(Horizontal!$C315&amp;Horizontal!$B315&amp;Horizontal!CM$11,Vertical!$E:$O,CM$10,0))+0</f>
        <v>44.12</v>
      </c>
      <c r="CN315" s="207">
        <f>(VLOOKUP(Horizontal!$C315&amp;Horizontal!$B315&amp;Horizontal!CN$11,Vertical!$E:$O,CN$10,0))+0</f>
        <v>6.45</v>
      </c>
      <c r="CO315" s="207">
        <f>(VLOOKUP(Horizontal!$C315&amp;Horizontal!$B315&amp;Horizontal!CO$11,Vertical!$E:$O,CO$10,0))+0</f>
        <v>24.24</v>
      </c>
      <c r="CP315" s="207">
        <f>(VLOOKUP(Horizontal!$C315&amp;Horizontal!$B315&amp;Horizontal!CP$11,Vertical!$E:$O,CP$10,0))+0</f>
        <v>61.11</v>
      </c>
      <c r="CQ315" s="207">
        <f>(VLOOKUP(Horizontal!$C315&amp;Horizontal!$B315&amp;Horizontal!CQ$11,Vertical!$E:$O,CQ$10,0))+0</f>
        <v>69.44</v>
      </c>
      <c r="CR315" s="207">
        <f>(VLOOKUP(Horizontal!$C315&amp;Horizontal!$B315&amp;Horizontal!CR$11,Vertical!$E:$O,CR$10,0))+0</f>
        <v>50</v>
      </c>
      <c r="CS315" s="207">
        <f>(VLOOKUP(Horizontal!$C315&amp;Horizontal!$B315&amp;Horizontal!CS$11,Vertical!$E:$O,CS$10,0))+0</f>
        <v>40</v>
      </c>
      <c r="CT315" s="207">
        <f>(VLOOKUP(Horizontal!$C315&amp;Horizontal!$B315&amp;Horizontal!CT$11,Vertical!$E:$O,CT$10,0))+0</f>
        <v>47.06</v>
      </c>
      <c r="CU315" s="150"/>
      <c r="CV315" s="211">
        <f t="shared" ref="CV315" si="597">(BB315-H315)+0</f>
        <v>45.639999999999986</v>
      </c>
      <c r="CW315" s="190">
        <f t="shared" ref="CW315" si="598">(BC315-I315)+0</f>
        <v>46.460000000000036</v>
      </c>
      <c r="CX315" s="190">
        <f t="shared" ref="CX315" si="599">(BD315-J315)+0</f>
        <v>46.650000000000006</v>
      </c>
      <c r="CY315" s="190">
        <f t="shared" ref="CY315" si="600">(BE315-K315)+0</f>
        <v>49.509999999999991</v>
      </c>
      <c r="CZ315" s="190">
        <f t="shared" ref="CZ315" si="601">(BF315-L315)+0</f>
        <v>45.669999999999987</v>
      </c>
      <c r="DA315" s="190">
        <f t="shared" ref="DA315" si="602">(BG315-M315)+0</f>
        <v>40.379999999999995</v>
      </c>
      <c r="DB315" s="190">
        <f t="shared" ref="DB315" si="603">(BH315-N315)+0</f>
        <v>37.159999999999997</v>
      </c>
      <c r="DC315" s="190">
        <f t="shared" ref="DC315" si="604">(BI315-O315)+0</f>
        <v>35.400000000000006</v>
      </c>
      <c r="DD315" s="212">
        <f t="shared" ref="DD315" si="605">(BJ315-P315)+0</f>
        <v>34.509999999999991</v>
      </c>
      <c r="DE315" s="9">
        <v>170</v>
      </c>
      <c r="DF315" s="212">
        <f t="shared" ref="DF315" si="606">($H$7-H315)+0</f>
        <v>-64.982789598108667</v>
      </c>
      <c r="DG315" s="264">
        <v>57</v>
      </c>
      <c r="DH315" s="265">
        <v>31</v>
      </c>
      <c r="DI315" s="265">
        <v>60</v>
      </c>
      <c r="DJ315" s="266">
        <v>58</v>
      </c>
      <c r="DK315" s="190">
        <v>282.62</v>
      </c>
      <c r="DL315" s="190">
        <v>282.62</v>
      </c>
      <c r="DM315" s="190">
        <v>170.8</v>
      </c>
      <c r="DN315" s="212">
        <v>282.62</v>
      </c>
      <c r="DO315" s="190">
        <v>281.43</v>
      </c>
      <c r="DP315" s="190">
        <v>281.43</v>
      </c>
      <c r="DQ315" s="190">
        <v>170.66</v>
      </c>
      <c r="DR315" s="212">
        <v>281.43</v>
      </c>
      <c r="DS315" s="150"/>
      <c r="DT315" s="190">
        <v>280</v>
      </c>
      <c r="DU315" s="190">
        <v>295</v>
      </c>
      <c r="DV315" s="190">
        <v>173</v>
      </c>
      <c r="DW315" s="190">
        <v>165</v>
      </c>
      <c r="DX315" s="190"/>
      <c r="DY315" s="190"/>
      <c r="DZ315" s="190"/>
      <c r="EA315" s="190"/>
      <c r="EB315" s="190"/>
      <c r="EC315" s="190"/>
      <c r="ED315" s="190">
        <v>169</v>
      </c>
      <c r="EE315" s="190">
        <v>160</v>
      </c>
      <c r="EF315" s="190">
        <v>153</v>
      </c>
      <c r="EG315" s="190">
        <v>147</v>
      </c>
      <c r="EH315" s="212">
        <v>142</v>
      </c>
      <c r="EI315" s="213"/>
      <c r="EJ315" s="211">
        <v>49</v>
      </c>
      <c r="EK315" s="190">
        <v>48</v>
      </c>
      <c r="EL315" s="190">
        <v>50</v>
      </c>
      <c r="EM315" s="190">
        <v>50</v>
      </c>
      <c r="EN315" s="190"/>
      <c r="EO315" s="190"/>
      <c r="EP315" s="190"/>
      <c r="EQ315" s="190"/>
      <c r="ER315" s="190"/>
      <c r="ES315" s="190"/>
      <c r="ET315" s="190">
        <v>47</v>
      </c>
      <c r="EU315" s="190">
        <v>42</v>
      </c>
      <c r="EV315" s="190">
        <v>38</v>
      </c>
      <c r="EW315" s="190">
        <v>31</v>
      </c>
      <c r="EX315" s="212">
        <v>27</v>
      </c>
      <c r="EY315" s="211"/>
      <c r="EZ315" s="75">
        <f t="shared" ref="EZ315" si="607">(G315/(DT315-G315))+0</f>
        <v>-1.9248592001140656E-3</v>
      </c>
      <c r="FA315" s="89">
        <f t="shared" si="415"/>
        <v>-0.1</v>
      </c>
      <c r="FB315" s="212"/>
      <c r="FC315" s="213"/>
      <c r="FD315" s="213"/>
      <c r="FE315" s="213"/>
      <c r="FF315" s="213"/>
      <c r="FG315" s="213"/>
      <c r="FH315" s="213"/>
      <c r="FI315" s="213"/>
      <c r="FJ315" s="213"/>
      <c r="FK315" s="213"/>
      <c r="FL315" s="213"/>
      <c r="FM315" s="213"/>
      <c r="FN315" s="213"/>
      <c r="FO315" s="213"/>
      <c r="FP315" s="213"/>
      <c r="FQ315" s="213"/>
      <c r="FR315" s="213"/>
      <c r="FS315" s="211">
        <v>130</v>
      </c>
      <c r="FT315" s="190">
        <v>128</v>
      </c>
      <c r="FU315" s="190">
        <v>132</v>
      </c>
      <c r="FV315" s="190">
        <v>125</v>
      </c>
      <c r="FW315" s="190"/>
      <c r="FX315" s="190"/>
      <c r="FY315" s="190"/>
      <c r="FZ315" s="190"/>
      <c r="GA315" s="190"/>
      <c r="GB315" s="190"/>
      <c r="GC315" s="190">
        <v>125</v>
      </c>
      <c r="GD315" s="190">
        <v>118</v>
      </c>
      <c r="GE315" s="190">
        <v>115</v>
      </c>
      <c r="GF315" s="190">
        <v>112</v>
      </c>
      <c r="GG315" s="212">
        <v>108</v>
      </c>
    </row>
    <row r="316" spans="2:189">
      <c r="B316" s="33">
        <v>44124</v>
      </c>
      <c r="C316" s="30" t="s">
        <v>23</v>
      </c>
      <c r="D316" s="30">
        <v>2020</v>
      </c>
      <c r="E316" s="30" t="str">
        <f t="shared" ref="E316" si="608">D316&amp;C316</f>
        <v>2020S43</v>
      </c>
      <c r="F316" s="30" t="str">
        <f t="shared" si="317"/>
        <v>102020</v>
      </c>
      <c r="G316" s="208" t="str">
        <f>VLOOKUP(Horizontal!$C316&amp;Horizontal!$B316&amp;Horizontal!G$11,Vertical!$E:$O,G$10,0)</f>
        <v>-0,59</v>
      </c>
      <c r="H316" s="207">
        <f>(VLOOKUP(Horizontal!$C316&amp;Horizontal!$B316&amp;Horizontal!H$11,Vertical!$E:$O,H$10,0))+0</f>
        <v>281.32</v>
      </c>
      <c r="I316" s="207">
        <f>(VLOOKUP(Horizontal!$C316&amp;Horizontal!$B316&amp;Horizontal!I$11,Vertical!$E:$O,I$10,0))+0</f>
        <v>254</v>
      </c>
      <c r="J316" s="207">
        <f>(VLOOKUP(Horizontal!$C316&amp;Horizontal!$B316&amp;Horizontal!J$11,Vertical!$E:$O,J$10,0))+0</f>
        <v>144.32</v>
      </c>
      <c r="K316" s="207">
        <f>(VLOOKUP(Horizontal!$C316&amp;Horizontal!$B316&amp;Horizontal!K$11,Vertical!$E:$O,K$10,0))+0</f>
        <v>156.76</v>
      </c>
      <c r="L316" s="207">
        <f>(VLOOKUP(Horizontal!$C316&amp;Horizontal!$B316&amp;Horizontal!L$11,Vertical!$E:$O,L$10,0))+0</f>
        <v>158.07</v>
      </c>
      <c r="M316" s="207">
        <f>(VLOOKUP(Horizontal!$C316&amp;Horizontal!$B316&amp;Horizontal!M$11,Vertical!$E:$O,M$10,0))+0</f>
        <v>159.79</v>
      </c>
      <c r="N316" s="207">
        <f>(VLOOKUP(Horizontal!$C316&amp;Horizontal!$B316&amp;Horizontal!N$11,Vertical!$E:$O,N$10,0))+0</f>
        <v>151.72</v>
      </c>
      <c r="O316" s="207">
        <f>(VLOOKUP(Horizontal!$C316&amp;Horizontal!$B316&amp;Horizontal!O$11,Vertical!$E:$O,O$10,0))+0</f>
        <v>146.49</v>
      </c>
      <c r="P316" s="209">
        <f>(VLOOKUP(Horizontal!$C316&amp;Horizontal!$B316&amp;Horizontal!P$11,Vertical!$E:$O,P$10,0))+0</f>
        <v>143.55000000000001</v>
      </c>
      <c r="Q316" s="210">
        <f>(VLOOKUP(Horizontal!$C316&amp;Horizontal!$B316&amp;Horizontal!Q$11,Vertical!$E:$O,Q$10,0))+0</f>
        <v>52</v>
      </c>
      <c r="R316" s="207">
        <f>(VLOOKUP(Horizontal!$C316&amp;Horizontal!$B316&amp;Horizontal!R$11,Vertical!$E:$O,R$10,0))+0</f>
        <v>60</v>
      </c>
      <c r="S316" s="207">
        <f>(VLOOKUP(Horizontal!$C316&amp;Horizontal!$B316&amp;Horizontal!S$11,Vertical!$E:$O,S$10,0))+0</f>
        <v>59</v>
      </c>
      <c r="T316" s="207">
        <f>(VLOOKUP(Horizontal!$C316&amp;Horizontal!$B316&amp;Horizontal!T$11,Vertical!$E:$O,T$10,0))+0</f>
        <v>49</v>
      </c>
      <c r="U316" s="207">
        <f>(VLOOKUP(Horizontal!$C316&amp;Horizontal!$B316&amp;Horizontal!U$11,Vertical!$E:$O,U$10,0))+0</f>
        <v>47</v>
      </c>
      <c r="V316" s="207">
        <f>(VLOOKUP(Horizontal!$C316&amp;Horizontal!$B316&amp;Horizontal!V$11,Vertical!$E:$O,V$10,0))+0</f>
        <v>41</v>
      </c>
      <c r="W316" s="207">
        <f>(VLOOKUP(Horizontal!$C316&amp;Horizontal!$B316&amp;Horizontal!W$11,Vertical!$E:$O,W$10,0))+0</f>
        <v>35</v>
      </c>
      <c r="X316" s="207">
        <f>(VLOOKUP(Horizontal!$C316&amp;Horizontal!$B316&amp;Horizontal!X$11,Vertical!$E:$O,X$10,0))+0</f>
        <v>28</v>
      </c>
      <c r="Y316" s="209">
        <f>(VLOOKUP(Horizontal!$C316&amp;Horizontal!$B316&amp;Horizontal!Y$11,Vertical!$E:$O,Y$10,0))+0</f>
        <v>25</v>
      </c>
      <c r="Z316" s="210">
        <f>(VLOOKUP(Horizontal!$C316&amp;Horizontal!$B316&amp;Horizontal!Z$11,Vertical!$E:$O,Z$10,0))+0</f>
        <v>0</v>
      </c>
      <c r="AA316" s="207">
        <f>(VLOOKUP(Horizontal!$C316&amp;Horizontal!$B316&amp;Horizontal!AA$11,Vertical!$E:$O,AA$10,0))+0</f>
        <v>100</v>
      </c>
      <c r="AB316" s="207">
        <f>(VLOOKUP(Horizontal!$C316&amp;Horizontal!$B316&amp;Horizontal!AB$11,Vertical!$E:$O,AB$10,0))+0</f>
        <v>100</v>
      </c>
      <c r="AC316" s="207">
        <f>(VLOOKUP(Horizontal!$C316&amp;Horizontal!$B316&amp;Horizontal!AC$11,Vertical!$E:$O,AC$10,0))+0</f>
        <v>81.58</v>
      </c>
      <c r="AD316" s="207">
        <f>(VLOOKUP(Horizontal!$C316&amp;Horizontal!$B316&amp;Horizontal!AD$11,Vertical!$E:$O,AD$10,0))+0</f>
        <v>78.569999999999993</v>
      </c>
      <c r="AE316" s="207">
        <f>(VLOOKUP(Horizontal!$C316&amp;Horizontal!$B316&amp;Horizontal!AE$11,Vertical!$E:$O,AE$10,0))+0</f>
        <v>40.909999999999997</v>
      </c>
      <c r="AF316" s="207">
        <f>(VLOOKUP(Horizontal!$C316&amp;Horizontal!$B316&amp;Horizontal!AF$11,Vertical!$E:$O,AF$10,0))+0</f>
        <v>20.93</v>
      </c>
      <c r="AG316" s="207">
        <f>(VLOOKUP(Horizontal!$C316&amp;Horizontal!$B316&amp;Horizontal!AG$11,Vertical!$E:$O,AG$10,0))+0</f>
        <v>32.56</v>
      </c>
      <c r="AH316" s="209">
        <f>(VLOOKUP(Horizontal!$C316&amp;Horizontal!$B316&amp;Horizontal!AH$11,Vertical!$E:$O,AH$10,0))+0</f>
        <v>34.880000000000003</v>
      </c>
      <c r="AI316" s="210">
        <f>(VLOOKUP(Horizontal!$C316&amp;Horizontal!$B316&amp;Horizontal!AI$11,Vertical!$E:$O,AI$10,0))+0</f>
        <v>2.63</v>
      </c>
      <c r="AJ316" s="207">
        <f>(VLOOKUP(Horizontal!$C316&amp;Horizontal!$B316&amp;Horizontal!AJ$11,Vertical!$E:$O,AJ$10,0))+0</f>
        <v>0</v>
      </c>
      <c r="AK316" s="207">
        <f>(VLOOKUP(Horizontal!$C316&amp;Horizontal!$B316&amp;Horizontal!AK$11,Vertical!$E:$O,AK$10,0))+0</f>
        <v>0</v>
      </c>
      <c r="AL316" s="207">
        <f>(VLOOKUP(Horizontal!$C316&amp;Horizontal!$B316&amp;Horizontal!AL$11,Vertical!$E:$O,AL$10,0))+0</f>
        <v>13.16</v>
      </c>
      <c r="AM316" s="207">
        <f>(VLOOKUP(Horizontal!$C316&amp;Horizontal!$B316&amp;Horizontal!AM$11,Vertical!$E:$O,AM$10,0))+0</f>
        <v>7.14</v>
      </c>
      <c r="AN316" s="207">
        <f>(VLOOKUP(Horizontal!$C316&amp;Horizontal!$B316&amp;Horizontal!AN$11,Vertical!$E:$O,AN$10,0))+0</f>
        <v>18.18</v>
      </c>
      <c r="AO316" s="207">
        <f>(VLOOKUP(Horizontal!$C316&amp;Horizontal!$B316&amp;Horizontal!AO$11,Vertical!$E:$O,AO$10,0))+0</f>
        <v>41.86</v>
      </c>
      <c r="AP316" s="207">
        <f>(VLOOKUP(Horizontal!$C316&amp;Horizontal!$B316&amp;Horizontal!AP$11,Vertical!$E:$O,AP$10,0))+0</f>
        <v>55.81</v>
      </c>
      <c r="AQ316" s="209">
        <f>(VLOOKUP(Horizontal!$C316&amp;Horizontal!$B316&amp;Horizontal!AQ$11,Vertical!$E:$O,AQ$10,0))+0</f>
        <v>34.880000000000003</v>
      </c>
      <c r="AR316" s="210">
        <f>(VLOOKUP(Horizontal!$C316&amp;Horizontal!$B316&amp;Horizontal!AR$11,Vertical!$E:$O,AR$10,0))+0</f>
        <v>97.37</v>
      </c>
      <c r="AS316" s="207">
        <f>(VLOOKUP(Horizontal!$C316&amp;Horizontal!$B316&amp;Horizontal!AS$11,Vertical!$E:$O,AS$10,0))+0</f>
        <v>0</v>
      </c>
      <c r="AT316" s="207">
        <f>(VLOOKUP(Horizontal!$C316&amp;Horizontal!$B316&amp;Horizontal!AT$11,Vertical!$E:$O,AT$10,0))+0</f>
        <v>0</v>
      </c>
      <c r="AU316" s="207">
        <f>(VLOOKUP(Horizontal!$C316&amp;Horizontal!$B316&amp;Horizontal!AU$11,Vertical!$E:$O,AU$10,0))+0</f>
        <v>5.26</v>
      </c>
      <c r="AV316" s="207">
        <f>(VLOOKUP(Horizontal!$C316&amp;Horizontal!$B316&amp;Horizontal!AV$11,Vertical!$E:$O,AV$10,0))+0</f>
        <v>14.29</v>
      </c>
      <c r="AW316" s="207">
        <f>(VLOOKUP(Horizontal!$C316&amp;Horizontal!$B316&amp;Horizontal!AW$11,Vertical!$E:$O,AW$10,0))+0</f>
        <v>40.909999999999997</v>
      </c>
      <c r="AX316" s="207">
        <f>(VLOOKUP(Horizontal!$C316&amp;Horizontal!$B316&amp;Horizontal!AX$11,Vertical!$E:$O,AX$10,0))+0</f>
        <v>37.21</v>
      </c>
      <c r="AY316" s="207">
        <f>(VLOOKUP(Horizontal!$C316&amp;Horizontal!$B316&amp;Horizontal!AY$11,Vertical!$E:$O,AY$10,0))+0</f>
        <v>11.63</v>
      </c>
      <c r="AZ316" s="209">
        <f>(VLOOKUP(Horizontal!$C316&amp;Horizontal!$B316&amp;Horizontal!AZ$11,Vertical!$E:$O,AZ$10,0))+0</f>
        <v>30.23</v>
      </c>
      <c r="BA316" s="208">
        <f>(VLOOKUP(Horizontal!$C316&amp;Horizontal!$B316&amp;Horizontal!BA$11,Vertical!$E:$O,BA$10,0))+0</f>
        <v>47.63</v>
      </c>
      <c r="BB316" s="210">
        <f>(VLOOKUP(Horizontal!$C316&amp;Horizontal!$B316&amp;Horizontal!BB$11,Vertical!$E:$O,BB$10,0))+0</f>
        <v>327.33999999999997</v>
      </c>
      <c r="BC316" s="207">
        <f>(VLOOKUP(Horizontal!$C316&amp;Horizontal!$B316&amp;Horizontal!BC$11,Vertical!$E:$O,BC$10,0))+0</f>
        <v>300.33</v>
      </c>
      <c r="BD316" s="207">
        <f>(VLOOKUP(Horizontal!$C316&amp;Horizontal!$B316&amp;Horizontal!BD$11,Vertical!$E:$O,BD$10,0))+0</f>
        <v>190.39</v>
      </c>
      <c r="BE316" s="207">
        <f>(VLOOKUP(Horizontal!$C316&amp;Horizontal!$B316&amp;Horizontal!BE$11,Vertical!$E:$O,BE$10,0))+0</f>
        <v>204.87</v>
      </c>
      <c r="BF316" s="207">
        <f>(VLOOKUP(Horizontal!$C316&amp;Horizontal!$B316&amp;Horizontal!BF$11,Vertical!$E:$O,BF$10,0))+0</f>
        <v>203.7</v>
      </c>
      <c r="BG316" s="207">
        <f>(VLOOKUP(Horizontal!$C316&amp;Horizontal!$B316&amp;Horizontal!BG$11,Vertical!$E:$O,BG$10,0))+0</f>
        <v>198.89</v>
      </c>
      <c r="BH316" s="207">
        <f>(VLOOKUP(Horizontal!$C316&amp;Horizontal!$B316&amp;Horizontal!BH$11,Vertical!$E:$O,BH$10,0))+0</f>
        <v>188.28</v>
      </c>
      <c r="BI316" s="207">
        <f>(VLOOKUP(Horizontal!$C316&amp;Horizontal!$B316&amp;Horizontal!BI$11,Vertical!$E:$O,BI$10,0))+0</f>
        <v>182.04</v>
      </c>
      <c r="BJ316" s="209">
        <f>(VLOOKUP(Horizontal!$C316&amp;Horizontal!$B316&amp;Horizontal!BJ$11,Vertical!$E:$O,BJ$10,0))+0</f>
        <v>177.73</v>
      </c>
      <c r="BK316" s="210">
        <f>(VLOOKUP(Horizontal!$C316&amp;Horizontal!$B316&amp;Horizontal!BK$11,Vertical!$E:$O,BK$10,0))+0</f>
        <v>52</v>
      </c>
      <c r="BL316" s="207">
        <f>(VLOOKUP(Horizontal!$C316&amp;Horizontal!$B316&amp;Horizontal!BL$11,Vertical!$E:$O,BL$10,0))+0</f>
        <v>48</v>
      </c>
      <c r="BM316" s="207">
        <f>(VLOOKUP(Horizontal!$C316&amp;Horizontal!$B316&amp;Horizontal!BM$11,Vertical!$E:$O,BM$10,0))+0</f>
        <v>46</v>
      </c>
      <c r="BN316" s="207">
        <f>(VLOOKUP(Horizontal!$C316&amp;Horizontal!$B316&amp;Horizontal!BN$11,Vertical!$E:$O,BN$10,0))+0</f>
        <v>42</v>
      </c>
      <c r="BO316" s="207">
        <f>(VLOOKUP(Horizontal!$C316&amp;Horizontal!$B316&amp;Horizontal!BO$11,Vertical!$E:$O,BO$10,0))+0</f>
        <v>44</v>
      </c>
      <c r="BP316" s="207">
        <f>(VLOOKUP(Horizontal!$C316&amp;Horizontal!$B316&amp;Horizontal!BP$11,Vertical!$E:$O,BP$10,0))+0</f>
        <v>38</v>
      </c>
      <c r="BQ316" s="207">
        <f>(VLOOKUP(Horizontal!$C316&amp;Horizontal!$B316&amp;Horizontal!BQ$11,Vertical!$E:$O,BQ$10,0))+0</f>
        <v>34</v>
      </c>
      <c r="BR316" s="207">
        <f>(VLOOKUP(Horizontal!$C316&amp;Horizontal!$B316&amp;Horizontal!BR$11,Vertical!$E:$O,BR$10,0))+0</f>
        <v>30</v>
      </c>
      <c r="BS316" s="209">
        <f>(VLOOKUP(Horizontal!$C316&amp;Horizontal!$B316&amp;Horizontal!BS$11,Vertical!$E:$O,BS$10,0))+0</f>
        <v>28</v>
      </c>
      <c r="BT316" s="210">
        <f>(VLOOKUP(Horizontal!$C316&amp;Horizontal!$B316&amp;Horizontal!BT$11,Vertical!$E:$O,BT$10,0))+0</f>
        <v>2.63</v>
      </c>
      <c r="BU316" s="207">
        <f>(VLOOKUP(Horizontal!$C316&amp;Horizontal!$B316&amp;Horizontal!BU$11,Vertical!$E:$O,BU$10,0))+0</f>
        <v>94.29</v>
      </c>
      <c r="BV316" s="207">
        <f>(VLOOKUP(Horizontal!$C316&amp;Horizontal!$B316&amp;Horizontal!BV$11,Vertical!$E:$O,BV$10,0))+0</f>
        <v>100</v>
      </c>
      <c r="BW316" s="207">
        <f>(VLOOKUP(Horizontal!$C316&amp;Horizontal!$B316&amp;Horizontal!BW$11,Vertical!$E:$O,BW$10,0))+0</f>
        <v>70.27</v>
      </c>
      <c r="BX316" s="207">
        <f>(VLOOKUP(Horizontal!$C316&amp;Horizontal!$B316&amp;Horizontal!BX$11,Vertical!$E:$O,BX$10,0))+0</f>
        <v>72.22</v>
      </c>
      <c r="BY316" s="207">
        <f>(VLOOKUP(Horizontal!$C316&amp;Horizontal!$B316&amp;Horizontal!BY$11,Vertical!$E:$O,BY$10,0))+0</f>
        <v>45.95</v>
      </c>
      <c r="BZ316" s="207">
        <f>(VLOOKUP(Horizontal!$C316&amp;Horizontal!$B316&amp;Horizontal!BZ$11,Vertical!$E:$O,BZ$10,0))+0</f>
        <v>26.32</v>
      </c>
      <c r="CA316" s="207">
        <f>(VLOOKUP(Horizontal!$C316&amp;Horizontal!$B316&amp;Horizontal!CA$11,Vertical!$E:$O,CA$10,0))+0</f>
        <v>35.14</v>
      </c>
      <c r="CB316" s="209">
        <f>(VLOOKUP(Horizontal!$C316&amp;Horizontal!$B316&amp;Horizontal!CB$11,Vertical!$E:$O,CB$10,0))+0</f>
        <v>51.43</v>
      </c>
      <c r="CC316" s="210">
        <f>(VLOOKUP(Horizontal!$C316&amp;Horizontal!$B316&amp;Horizontal!CC$11,Vertical!$E:$O,CC$10,0))+0</f>
        <v>0</v>
      </c>
      <c r="CD316" s="207">
        <f>(VLOOKUP(Horizontal!$C316&amp;Horizontal!$B316&amp;Horizontal!CD$11,Vertical!$E:$O,CD$10,0))+0</f>
        <v>2.86</v>
      </c>
      <c r="CE316" s="207">
        <f>(VLOOKUP(Horizontal!$C316&amp;Horizontal!$B316&amp;Horizontal!CE$11,Vertical!$E:$O,CE$10,0))+0</f>
        <v>0</v>
      </c>
      <c r="CF316" s="207">
        <f>(VLOOKUP(Horizontal!$C316&amp;Horizontal!$B316&amp;Horizontal!CF$11,Vertical!$E:$O,CF$10,0))+0</f>
        <v>5.41</v>
      </c>
      <c r="CG316" s="207">
        <f>(VLOOKUP(Horizontal!$C316&amp;Horizontal!$B316&amp;Horizontal!CG$11,Vertical!$E:$O,CG$10,0))+0</f>
        <v>5.56</v>
      </c>
      <c r="CH316" s="207">
        <f>(VLOOKUP(Horizontal!$C316&amp;Horizontal!$B316&amp;Horizontal!CH$11,Vertical!$E:$O,CH$10,0))+0</f>
        <v>13.51</v>
      </c>
      <c r="CI316" s="207">
        <f>(VLOOKUP(Horizontal!$C316&amp;Horizontal!$B316&amp;Horizontal!CI$11,Vertical!$E:$O,CI$10,0))+0</f>
        <v>36.840000000000003</v>
      </c>
      <c r="CJ316" s="207">
        <f>(VLOOKUP(Horizontal!$C316&amp;Horizontal!$B316&amp;Horizontal!CJ$11,Vertical!$E:$O,CJ$10,0))+0</f>
        <v>37.840000000000003</v>
      </c>
      <c r="CK316" s="209">
        <f>(VLOOKUP(Horizontal!$C316&amp;Horizontal!$B316&amp;Horizontal!CK$11,Vertical!$E:$O,CK$10,0))+0</f>
        <v>25.71</v>
      </c>
      <c r="CL316" s="210">
        <f>(VLOOKUP(Horizontal!$C316&amp;Horizontal!$B316&amp;Horizontal!CL$11,Vertical!$E:$O,CL$10,0))+0</f>
        <v>97.37</v>
      </c>
      <c r="CM316" s="207">
        <f>(VLOOKUP(Horizontal!$C316&amp;Horizontal!$B316&amp;Horizontal!CM$11,Vertical!$E:$O,CM$10,0))+0</f>
        <v>2.86</v>
      </c>
      <c r="CN316" s="207">
        <f>(VLOOKUP(Horizontal!$C316&amp;Horizontal!$B316&amp;Horizontal!CN$11,Vertical!$E:$O,CN$10,0))+0</f>
        <v>0</v>
      </c>
      <c r="CO316" s="207">
        <f>(VLOOKUP(Horizontal!$C316&amp;Horizontal!$B316&amp;Horizontal!CO$11,Vertical!$E:$O,CO$10,0))+0</f>
        <v>24.32</v>
      </c>
      <c r="CP316" s="207">
        <f>(VLOOKUP(Horizontal!$C316&amp;Horizontal!$B316&amp;Horizontal!CP$11,Vertical!$E:$O,CP$10,0))+0</f>
        <v>22.22</v>
      </c>
      <c r="CQ316" s="207">
        <f>(VLOOKUP(Horizontal!$C316&amp;Horizontal!$B316&amp;Horizontal!CQ$11,Vertical!$E:$O,CQ$10,0))+0</f>
        <v>40.54</v>
      </c>
      <c r="CR316" s="207">
        <f>(VLOOKUP(Horizontal!$C316&amp;Horizontal!$B316&amp;Horizontal!CR$11,Vertical!$E:$O,CR$10,0))+0</f>
        <v>36.840000000000003</v>
      </c>
      <c r="CS316" s="207">
        <f>(VLOOKUP(Horizontal!$C316&amp;Horizontal!$B316&amp;Horizontal!CS$11,Vertical!$E:$O,CS$10,0))+0</f>
        <v>27.03</v>
      </c>
      <c r="CT316" s="207">
        <f>(VLOOKUP(Horizontal!$C316&amp;Horizontal!$B316&amp;Horizontal!CT$11,Vertical!$E:$O,CT$10,0))+0</f>
        <v>22.86</v>
      </c>
      <c r="CU316" s="150"/>
      <c r="CV316" s="211">
        <f t="shared" ref="CV316" si="609">(BB316-H316)+0</f>
        <v>46.019999999999982</v>
      </c>
      <c r="CW316" s="190">
        <f t="shared" ref="CW316" si="610">(BC316-I316)+0</f>
        <v>46.329999999999984</v>
      </c>
      <c r="CX316" s="190">
        <f t="shared" ref="CX316" si="611">(BD316-J316)+0</f>
        <v>46.069999999999993</v>
      </c>
      <c r="CY316" s="190">
        <f t="shared" ref="CY316" si="612">(BE316-K316)+0</f>
        <v>48.110000000000014</v>
      </c>
      <c r="CZ316" s="190">
        <f t="shared" ref="CZ316" si="613">(BF316-L316)+0</f>
        <v>45.629999999999995</v>
      </c>
      <c r="DA316" s="190">
        <f t="shared" ref="DA316" si="614">(BG316-M316)+0</f>
        <v>39.099999999999994</v>
      </c>
      <c r="DB316" s="190">
        <f t="shared" ref="DB316" si="615">(BH316-N316)+0</f>
        <v>36.56</v>
      </c>
      <c r="DC316" s="190">
        <f t="shared" ref="DC316" si="616">(BI316-O316)+0</f>
        <v>35.549999999999983</v>
      </c>
      <c r="DD316" s="212">
        <f t="shared" ref="DD316" si="617">(BJ316-P316)+0</f>
        <v>34.179999999999978</v>
      </c>
      <c r="DE316" s="9">
        <v>170</v>
      </c>
      <c r="DF316" s="212">
        <f t="shared" ref="DF316" si="618">($H$7-H316)+0</f>
        <v>-72.862789598108662</v>
      </c>
      <c r="DG316" s="264">
        <v>53</v>
      </c>
      <c r="DH316" s="265">
        <v>20</v>
      </c>
      <c r="DI316" s="265">
        <v>39</v>
      </c>
      <c r="DJ316" s="266">
        <v>51</v>
      </c>
      <c r="DK316" s="190">
        <v>318.74</v>
      </c>
      <c r="DL316" s="190">
        <v>318.74</v>
      </c>
      <c r="DM316" s="190">
        <v>216.12</v>
      </c>
      <c r="DN316" s="212">
        <v>318.74</v>
      </c>
      <c r="DO316" s="190">
        <v>315.94</v>
      </c>
      <c r="DP316" s="190">
        <v>315.94</v>
      </c>
      <c r="DQ316" s="190">
        <v>219.01</v>
      </c>
      <c r="DR316" s="212">
        <v>315.94</v>
      </c>
      <c r="DS316" s="150"/>
      <c r="DT316" s="190">
        <v>284</v>
      </c>
      <c r="DU316" s="190">
        <v>292</v>
      </c>
      <c r="DV316" s="190">
        <v>175</v>
      </c>
      <c r="DW316" s="190">
        <v>172</v>
      </c>
      <c r="DX316" s="190"/>
      <c r="DY316" s="190"/>
      <c r="DZ316" s="190"/>
      <c r="EA316" s="190"/>
      <c r="EB316" s="190"/>
      <c r="EC316" s="190"/>
      <c r="ED316" s="190">
        <v>167</v>
      </c>
      <c r="EE316" s="190">
        <v>160</v>
      </c>
      <c r="EF316" s="190">
        <v>152</v>
      </c>
      <c r="EG316" s="190">
        <v>146</v>
      </c>
      <c r="EH316" s="212">
        <v>142</v>
      </c>
      <c r="EI316" s="213"/>
      <c r="EJ316" s="211">
        <v>49</v>
      </c>
      <c r="EK316" s="190">
        <v>50</v>
      </c>
      <c r="EL316" s="190">
        <v>51</v>
      </c>
      <c r="EM316" s="190">
        <v>52</v>
      </c>
      <c r="EN316" s="190"/>
      <c r="EO316" s="190"/>
      <c r="EP316" s="190"/>
      <c r="EQ316" s="190"/>
      <c r="ER316" s="190"/>
      <c r="ES316" s="190"/>
      <c r="ET316" s="190">
        <v>48</v>
      </c>
      <c r="EU316" s="190">
        <v>40</v>
      </c>
      <c r="EV316" s="190">
        <v>37</v>
      </c>
      <c r="EW316" s="190">
        <v>31</v>
      </c>
      <c r="EX316" s="212">
        <v>27</v>
      </c>
      <c r="EY316" s="211"/>
      <c r="EZ316" s="75">
        <f t="shared" ref="EZ316" si="619">(G316/(DT316-G316))+0</f>
        <v>-2.0731578762430165E-3</v>
      </c>
      <c r="FA316" s="89">
        <f t="shared" si="415"/>
        <v>-0.1</v>
      </c>
      <c r="FB316" s="212"/>
      <c r="FC316" s="213"/>
      <c r="FD316" s="213"/>
      <c r="FE316" s="213"/>
      <c r="FF316" s="213"/>
      <c r="FG316" s="213"/>
      <c r="FH316" s="213"/>
      <c r="FI316" s="213"/>
      <c r="FJ316" s="213"/>
      <c r="FK316" s="213"/>
      <c r="FL316" s="213"/>
      <c r="FM316" s="213"/>
      <c r="FN316" s="213"/>
      <c r="FO316" s="213"/>
      <c r="FP316" s="213"/>
      <c r="FQ316" s="213"/>
      <c r="FR316" s="213"/>
      <c r="FS316" s="211">
        <v>135</v>
      </c>
      <c r="FT316" s="190">
        <v>132</v>
      </c>
      <c r="FU316" s="190">
        <v>132</v>
      </c>
      <c r="FV316" s="190">
        <v>125</v>
      </c>
      <c r="FW316" s="190"/>
      <c r="FX316" s="190"/>
      <c r="FY316" s="190"/>
      <c r="FZ316" s="190"/>
      <c r="GA316" s="190"/>
      <c r="GB316" s="190"/>
      <c r="GC316" s="190">
        <v>125</v>
      </c>
      <c r="GD316" s="190">
        <v>119</v>
      </c>
      <c r="GE316" s="190">
        <v>115</v>
      </c>
      <c r="GF316" s="190">
        <v>112</v>
      </c>
      <c r="GG316" s="212">
        <v>108</v>
      </c>
    </row>
    <row r="317" spans="2:189">
      <c r="B317" s="33">
        <v>44131</v>
      </c>
      <c r="C317" s="30" t="s">
        <v>22</v>
      </c>
      <c r="D317" s="30">
        <v>2020</v>
      </c>
      <c r="E317" s="30" t="str">
        <f t="shared" ref="E317" si="620">D317&amp;C317</f>
        <v>2020S44</v>
      </c>
      <c r="F317" s="30" t="str">
        <f t="shared" si="317"/>
        <v>10Final2020</v>
      </c>
      <c r="G317" s="208" t="str">
        <f>VLOOKUP(Horizontal!$C317&amp;Horizontal!$B317&amp;Horizontal!G$11,Vertical!$E:$O,G$10,0)</f>
        <v>-1,98</v>
      </c>
      <c r="H317" s="207">
        <f>(VLOOKUP(Horizontal!$C317&amp;Horizontal!$B317&amp;Horizontal!H$11,Vertical!$E:$O,H$10,0))+0</f>
        <v>285.91000000000003</v>
      </c>
      <c r="I317" s="207">
        <f>(VLOOKUP(Horizontal!$C317&amp;Horizontal!$B317&amp;Horizontal!I$11,Vertical!$E:$O,I$10,0))+0</f>
        <v>352.62</v>
      </c>
      <c r="J317" s="207">
        <f>(VLOOKUP(Horizontal!$C317&amp;Horizontal!$B317&amp;Horizontal!J$11,Vertical!$E:$O,J$10,0))+0</f>
        <v>216.47</v>
      </c>
      <c r="K317" s="207">
        <f>(VLOOKUP(Horizontal!$C317&amp;Horizontal!$B317&amp;Horizontal!K$11,Vertical!$E:$O,K$10,0))+0</f>
        <v>209.15</v>
      </c>
      <c r="L317" s="207">
        <f>(VLOOKUP(Horizontal!$C317&amp;Horizontal!$B317&amp;Horizontal!L$11,Vertical!$E:$O,L$10,0))+0</f>
        <v>187.1</v>
      </c>
      <c r="M317" s="207">
        <f>(VLOOKUP(Horizontal!$C317&amp;Horizontal!$B317&amp;Horizontal!M$11,Vertical!$E:$O,M$10,0))+0</f>
        <v>164.56</v>
      </c>
      <c r="N317" s="207">
        <f>(VLOOKUP(Horizontal!$C317&amp;Horizontal!$B317&amp;Horizontal!N$11,Vertical!$E:$O,N$10,0))+0</f>
        <v>153.13</v>
      </c>
      <c r="O317" s="207">
        <f>(VLOOKUP(Horizontal!$C317&amp;Horizontal!$B317&amp;Horizontal!O$11,Vertical!$E:$O,O$10,0))+0</f>
        <v>147.16</v>
      </c>
      <c r="P317" s="209">
        <f>(VLOOKUP(Horizontal!$C317&amp;Horizontal!$B317&amp;Horizontal!P$11,Vertical!$E:$O,P$10,0))+0</f>
        <v>144.05000000000001</v>
      </c>
      <c r="Q317" s="210">
        <f>(VLOOKUP(Horizontal!$C317&amp;Horizontal!$B317&amp;Horizontal!Q$11,Vertical!$E:$O,Q$10,0))+0</f>
        <v>54</v>
      </c>
      <c r="R317" s="207">
        <f>(VLOOKUP(Horizontal!$C317&amp;Horizontal!$B317&amp;Horizontal!R$11,Vertical!$E:$O,R$10,0))+0</f>
        <v>59</v>
      </c>
      <c r="S317" s="207">
        <f>(VLOOKUP(Horizontal!$C317&amp;Horizontal!$B317&amp;Horizontal!S$11,Vertical!$E:$O,S$10,0))+0</f>
        <v>58</v>
      </c>
      <c r="T317" s="207">
        <f>(VLOOKUP(Horizontal!$C317&amp;Horizontal!$B317&amp;Horizontal!T$11,Vertical!$E:$O,T$10,0))+0</f>
        <v>45</v>
      </c>
      <c r="U317" s="207">
        <f>(VLOOKUP(Horizontal!$C317&amp;Horizontal!$B317&amp;Horizontal!U$11,Vertical!$E:$O,U$10,0))+0</f>
        <v>42</v>
      </c>
      <c r="V317" s="207">
        <f>(VLOOKUP(Horizontal!$C317&amp;Horizontal!$B317&amp;Horizontal!V$11,Vertical!$E:$O,V$10,0))+0</f>
        <v>40</v>
      </c>
      <c r="W317" s="207">
        <f>(VLOOKUP(Horizontal!$C317&amp;Horizontal!$B317&amp;Horizontal!W$11,Vertical!$E:$O,W$10,0))+0</f>
        <v>34</v>
      </c>
      <c r="X317" s="207">
        <f>(VLOOKUP(Horizontal!$C317&amp;Horizontal!$B317&amp;Horizontal!X$11,Vertical!$E:$O,X$10,0))+0</f>
        <v>31</v>
      </c>
      <c r="Y317" s="209">
        <f>(VLOOKUP(Horizontal!$C317&amp;Horizontal!$B317&amp;Horizontal!Y$11,Vertical!$E:$O,Y$10,0))+0</f>
        <v>28</v>
      </c>
      <c r="Z317" s="210">
        <f>(VLOOKUP(Horizontal!$C317&amp;Horizontal!$B317&amp;Horizontal!Z$11,Vertical!$E:$O,Z$10,0))+0</f>
        <v>2.63</v>
      </c>
      <c r="AA317" s="207">
        <f>(VLOOKUP(Horizontal!$C317&amp;Horizontal!$B317&amp;Horizontal!AA$11,Vertical!$E:$O,AA$10,0))+0</f>
        <v>0</v>
      </c>
      <c r="AB317" s="207">
        <f>(VLOOKUP(Horizontal!$C317&amp;Horizontal!$B317&amp;Horizontal!AB$11,Vertical!$E:$O,AB$10,0))+0</f>
        <v>0</v>
      </c>
      <c r="AC317" s="207">
        <f>(VLOOKUP(Horizontal!$C317&amp;Horizontal!$B317&amp;Horizontal!AC$11,Vertical!$E:$O,AC$10,0))+0</f>
        <v>0</v>
      </c>
      <c r="AD317" s="207">
        <f>(VLOOKUP(Horizontal!$C317&amp;Horizontal!$B317&amp;Horizontal!AD$11,Vertical!$E:$O,AD$10,0))+0</f>
        <v>0</v>
      </c>
      <c r="AE317" s="207">
        <f>(VLOOKUP(Horizontal!$C317&amp;Horizontal!$B317&amp;Horizontal!AE$11,Vertical!$E:$O,AE$10,0))+0</f>
        <v>4.76</v>
      </c>
      <c r="AF317" s="207">
        <f>(VLOOKUP(Horizontal!$C317&amp;Horizontal!$B317&amp;Horizontal!AF$11,Vertical!$E:$O,AF$10,0))+0</f>
        <v>7.32</v>
      </c>
      <c r="AG317" s="207">
        <f>(VLOOKUP(Horizontal!$C317&amp;Horizontal!$B317&amp;Horizontal!AG$11,Vertical!$E:$O,AG$10,0))+0</f>
        <v>21.05</v>
      </c>
      <c r="AH317" s="209">
        <f>(VLOOKUP(Horizontal!$C317&amp;Horizontal!$B317&amp;Horizontal!AH$11,Vertical!$E:$O,AH$10,0))+0</f>
        <v>17.07</v>
      </c>
      <c r="AI317" s="210">
        <f>(VLOOKUP(Horizontal!$C317&amp;Horizontal!$B317&amp;Horizontal!AI$11,Vertical!$E:$O,AI$10,0))+0</f>
        <v>5.26</v>
      </c>
      <c r="AJ317" s="207">
        <f>(VLOOKUP(Horizontal!$C317&amp;Horizontal!$B317&amp;Horizontal!AJ$11,Vertical!$E:$O,AJ$10,0))+0</f>
        <v>0</v>
      </c>
      <c r="AK317" s="207">
        <f>(VLOOKUP(Horizontal!$C317&amp;Horizontal!$B317&amp;Horizontal!AK$11,Vertical!$E:$O,AK$10,0))+0</f>
        <v>0</v>
      </c>
      <c r="AL317" s="207">
        <f>(VLOOKUP(Horizontal!$C317&amp;Horizontal!$B317&amp;Horizontal!AL$11,Vertical!$E:$O,AL$10,0))+0</f>
        <v>0</v>
      </c>
      <c r="AM317" s="207">
        <f>(VLOOKUP(Horizontal!$C317&amp;Horizontal!$B317&amp;Horizontal!AM$11,Vertical!$E:$O,AM$10,0))+0</f>
        <v>0</v>
      </c>
      <c r="AN317" s="207">
        <f>(VLOOKUP(Horizontal!$C317&amp;Horizontal!$B317&amp;Horizontal!AN$11,Vertical!$E:$O,AN$10,0))+0</f>
        <v>19.05</v>
      </c>
      <c r="AO317" s="207">
        <f>(VLOOKUP(Horizontal!$C317&amp;Horizontal!$B317&amp;Horizontal!AO$11,Vertical!$E:$O,AO$10,0))+0</f>
        <v>34.15</v>
      </c>
      <c r="AP317" s="207">
        <f>(VLOOKUP(Horizontal!$C317&amp;Horizontal!$B317&amp;Horizontal!AP$11,Vertical!$E:$O,AP$10,0))+0</f>
        <v>44.74</v>
      </c>
      <c r="AQ317" s="209">
        <f>(VLOOKUP(Horizontal!$C317&amp;Horizontal!$B317&amp;Horizontal!AQ$11,Vertical!$E:$O,AQ$10,0))+0</f>
        <v>56.1</v>
      </c>
      <c r="AR317" s="210">
        <f>(VLOOKUP(Horizontal!$C317&amp;Horizontal!$B317&amp;Horizontal!AR$11,Vertical!$E:$O,AR$10,0))+0</f>
        <v>92.11</v>
      </c>
      <c r="AS317" s="207">
        <f>(VLOOKUP(Horizontal!$C317&amp;Horizontal!$B317&amp;Horizontal!AS$11,Vertical!$E:$O,AS$10,0))+0</f>
        <v>100</v>
      </c>
      <c r="AT317" s="207">
        <f>(VLOOKUP(Horizontal!$C317&amp;Horizontal!$B317&amp;Horizontal!AT$11,Vertical!$E:$O,AT$10,0))+0</f>
        <v>100</v>
      </c>
      <c r="AU317" s="207">
        <f>(VLOOKUP(Horizontal!$C317&amp;Horizontal!$B317&amp;Horizontal!AU$11,Vertical!$E:$O,AU$10,0))+0</f>
        <v>100</v>
      </c>
      <c r="AV317" s="207">
        <f>(VLOOKUP(Horizontal!$C317&amp;Horizontal!$B317&amp;Horizontal!AV$11,Vertical!$E:$O,AV$10,0))+0</f>
        <v>100</v>
      </c>
      <c r="AW317" s="207">
        <f>(VLOOKUP(Horizontal!$C317&amp;Horizontal!$B317&amp;Horizontal!AW$11,Vertical!$E:$O,AW$10,0))+0</f>
        <v>76.19</v>
      </c>
      <c r="AX317" s="207">
        <f>(VLOOKUP(Horizontal!$C317&amp;Horizontal!$B317&amp;Horizontal!AX$11,Vertical!$E:$O,AX$10,0))+0</f>
        <v>58.54</v>
      </c>
      <c r="AY317" s="207">
        <f>(VLOOKUP(Horizontal!$C317&amp;Horizontal!$B317&amp;Horizontal!AY$11,Vertical!$E:$O,AY$10,0))+0</f>
        <v>34.21</v>
      </c>
      <c r="AZ317" s="209">
        <f>(VLOOKUP(Horizontal!$C317&amp;Horizontal!$B317&amp;Horizontal!AZ$11,Vertical!$E:$O,AZ$10,0))+0</f>
        <v>26.83</v>
      </c>
      <c r="BA317" s="208">
        <f>(VLOOKUP(Horizontal!$C317&amp;Horizontal!$B317&amp;Horizontal!BA$11,Vertical!$E:$O,BA$10,0))+0</f>
        <v>48.55</v>
      </c>
      <c r="BB317" s="210">
        <f>(VLOOKUP(Horizontal!$C317&amp;Horizontal!$B317&amp;Horizontal!BB$11,Vertical!$E:$O,BB$10,0))+0</f>
        <v>332.95</v>
      </c>
      <c r="BC317" s="207">
        <f>(VLOOKUP(Horizontal!$C317&amp;Horizontal!$B317&amp;Horizontal!BC$11,Vertical!$E:$O,BC$10,0))+0</f>
        <v>398.68</v>
      </c>
      <c r="BD317" s="207">
        <f>(VLOOKUP(Horizontal!$C317&amp;Horizontal!$B317&amp;Horizontal!BD$11,Vertical!$E:$O,BD$10,0))+0</f>
        <v>263.79000000000002</v>
      </c>
      <c r="BE317" s="207">
        <f>(VLOOKUP(Horizontal!$C317&amp;Horizontal!$B317&amp;Horizontal!BE$11,Vertical!$E:$O,BE$10,0))+0</f>
        <v>256.73</v>
      </c>
      <c r="BF317" s="207">
        <f>(VLOOKUP(Horizontal!$C317&amp;Horizontal!$B317&amp;Horizontal!BF$11,Vertical!$E:$O,BF$10,0))+0</f>
        <v>227.58</v>
      </c>
      <c r="BG317" s="207">
        <f>(VLOOKUP(Horizontal!$C317&amp;Horizontal!$B317&amp;Horizontal!BG$11,Vertical!$E:$O,BG$10,0))+0</f>
        <v>203.63</v>
      </c>
      <c r="BH317" s="207">
        <f>(VLOOKUP(Horizontal!$C317&amp;Horizontal!$B317&amp;Horizontal!BH$11,Vertical!$E:$O,BH$10,0))+0</f>
        <v>188.67</v>
      </c>
      <c r="BI317" s="207">
        <f>(VLOOKUP(Horizontal!$C317&amp;Horizontal!$B317&amp;Horizontal!BI$11,Vertical!$E:$O,BI$10,0))+0</f>
        <v>182.18</v>
      </c>
      <c r="BJ317" s="209">
        <f>(VLOOKUP(Horizontal!$C317&amp;Horizontal!$B317&amp;Horizontal!BJ$11,Vertical!$E:$O,BJ$10,0))+0</f>
        <v>178.45</v>
      </c>
      <c r="BK317" s="210">
        <f>(VLOOKUP(Horizontal!$C317&amp;Horizontal!$B317&amp;Horizontal!BK$11,Vertical!$E:$O,BK$10,0))+0</f>
        <v>51</v>
      </c>
      <c r="BL317" s="207">
        <f>(VLOOKUP(Horizontal!$C317&amp;Horizontal!$B317&amp;Horizontal!BL$11,Vertical!$E:$O,BL$10,0))+0</f>
        <v>47</v>
      </c>
      <c r="BM317" s="207">
        <f>(VLOOKUP(Horizontal!$C317&amp;Horizontal!$B317&amp;Horizontal!BM$11,Vertical!$E:$O,BM$10,0))+0</f>
        <v>45</v>
      </c>
      <c r="BN317" s="207">
        <f>(VLOOKUP(Horizontal!$C317&amp;Horizontal!$B317&amp;Horizontal!BN$11,Vertical!$E:$O,BN$10,0))+0</f>
        <v>40</v>
      </c>
      <c r="BO317" s="207">
        <f>(VLOOKUP(Horizontal!$C317&amp;Horizontal!$B317&amp;Horizontal!BO$11,Vertical!$E:$O,BO$10,0))+0</f>
        <v>42</v>
      </c>
      <c r="BP317" s="207">
        <f>(VLOOKUP(Horizontal!$C317&amp;Horizontal!$B317&amp;Horizontal!BP$11,Vertical!$E:$O,BP$10,0))+0</f>
        <v>38</v>
      </c>
      <c r="BQ317" s="207">
        <f>(VLOOKUP(Horizontal!$C317&amp;Horizontal!$B317&amp;Horizontal!BQ$11,Vertical!$E:$O,BQ$10,0))+0</f>
        <v>34</v>
      </c>
      <c r="BR317" s="207">
        <f>(VLOOKUP(Horizontal!$C317&amp;Horizontal!$B317&amp;Horizontal!BR$11,Vertical!$E:$O,BR$10,0))+0</f>
        <v>31</v>
      </c>
      <c r="BS317" s="209">
        <f>(VLOOKUP(Horizontal!$C317&amp;Horizontal!$B317&amp;Horizontal!BS$11,Vertical!$E:$O,BS$10,0))+0</f>
        <v>29</v>
      </c>
      <c r="BT317" s="210">
        <f>(VLOOKUP(Horizontal!$C317&amp;Horizontal!$B317&amp;Horizontal!BT$11,Vertical!$E:$O,BT$10,0))+0</f>
        <v>3.13</v>
      </c>
      <c r="BU317" s="207">
        <f>(VLOOKUP(Horizontal!$C317&amp;Horizontal!$B317&amp;Horizontal!BU$11,Vertical!$E:$O,BU$10,0))+0</f>
        <v>0</v>
      </c>
      <c r="BV317" s="207">
        <f>(VLOOKUP(Horizontal!$C317&amp;Horizontal!$B317&amp;Horizontal!BV$11,Vertical!$E:$O,BV$10,0))+0</f>
        <v>0</v>
      </c>
      <c r="BW317" s="207">
        <f>(VLOOKUP(Horizontal!$C317&amp;Horizontal!$B317&amp;Horizontal!BW$11,Vertical!$E:$O,BW$10,0))+0</f>
        <v>0</v>
      </c>
      <c r="BX317" s="207">
        <f>(VLOOKUP(Horizontal!$C317&amp;Horizontal!$B317&amp;Horizontal!BX$11,Vertical!$E:$O,BX$10,0))+0</f>
        <v>16.670000000000002</v>
      </c>
      <c r="BY317" s="207">
        <f>(VLOOKUP(Horizontal!$C317&amp;Horizontal!$B317&amp;Horizontal!BY$11,Vertical!$E:$O,BY$10,0))+0</f>
        <v>25.71</v>
      </c>
      <c r="BZ317" s="207">
        <f>(VLOOKUP(Horizontal!$C317&amp;Horizontal!$B317&amp;Horizontal!BZ$11,Vertical!$E:$O,BZ$10,0))+0</f>
        <v>32.26</v>
      </c>
      <c r="CA317" s="207">
        <f>(VLOOKUP(Horizontal!$C317&amp;Horizontal!$B317&amp;Horizontal!CA$11,Vertical!$E:$O,CA$10,0))+0</f>
        <v>25</v>
      </c>
      <c r="CB317" s="209">
        <f>(VLOOKUP(Horizontal!$C317&amp;Horizontal!$B317&amp;Horizontal!CB$11,Vertical!$E:$O,CB$10,0))+0</f>
        <v>24.24</v>
      </c>
      <c r="CC317" s="210">
        <f>(VLOOKUP(Horizontal!$C317&amp;Horizontal!$B317&amp;Horizontal!CC$11,Vertical!$E:$O,CC$10,0))+0</f>
        <v>3.13</v>
      </c>
      <c r="CD317" s="207">
        <f>(VLOOKUP(Horizontal!$C317&amp;Horizontal!$B317&amp;Horizontal!CD$11,Vertical!$E:$O,CD$10,0))+0</f>
        <v>0</v>
      </c>
      <c r="CE317" s="207">
        <f>(VLOOKUP(Horizontal!$C317&amp;Horizontal!$B317&amp;Horizontal!CE$11,Vertical!$E:$O,CE$10,0))+0</f>
        <v>0</v>
      </c>
      <c r="CF317" s="207">
        <f>(VLOOKUP(Horizontal!$C317&amp;Horizontal!$B317&amp;Horizontal!CF$11,Vertical!$E:$O,CF$10,0))+0</f>
        <v>0</v>
      </c>
      <c r="CG317" s="207">
        <f>(VLOOKUP(Horizontal!$C317&amp;Horizontal!$B317&amp;Horizontal!CG$11,Vertical!$E:$O,CG$10,0))+0</f>
        <v>0</v>
      </c>
      <c r="CH317" s="207">
        <f>(VLOOKUP(Horizontal!$C317&amp;Horizontal!$B317&amp;Horizontal!CH$11,Vertical!$E:$O,CH$10,0))+0</f>
        <v>8.57</v>
      </c>
      <c r="CI317" s="207">
        <f>(VLOOKUP(Horizontal!$C317&amp;Horizontal!$B317&amp;Horizontal!CI$11,Vertical!$E:$O,CI$10,0))+0</f>
        <v>25.81</v>
      </c>
      <c r="CJ317" s="207">
        <f>(VLOOKUP(Horizontal!$C317&amp;Horizontal!$B317&amp;Horizontal!CJ$11,Vertical!$E:$O,CJ$10,0))+0</f>
        <v>40.630000000000003</v>
      </c>
      <c r="CK317" s="209">
        <f>(VLOOKUP(Horizontal!$C317&amp;Horizontal!$B317&amp;Horizontal!CK$11,Vertical!$E:$O,CK$10,0))+0</f>
        <v>48.48</v>
      </c>
      <c r="CL317" s="210">
        <f>(VLOOKUP(Horizontal!$C317&amp;Horizontal!$B317&amp;Horizontal!CL$11,Vertical!$E:$O,CL$10,0))+0</f>
        <v>93.75</v>
      </c>
      <c r="CM317" s="207">
        <f>(VLOOKUP(Horizontal!$C317&amp;Horizontal!$B317&amp;Horizontal!CM$11,Vertical!$E:$O,CM$10,0))+0</f>
        <v>100</v>
      </c>
      <c r="CN317" s="207">
        <f>(VLOOKUP(Horizontal!$C317&amp;Horizontal!$B317&amp;Horizontal!CN$11,Vertical!$E:$O,CN$10,0))+0</f>
        <v>100</v>
      </c>
      <c r="CO317" s="207">
        <f>(VLOOKUP(Horizontal!$C317&amp;Horizontal!$B317&amp;Horizontal!CO$11,Vertical!$E:$O,CO$10,0))+0</f>
        <v>100</v>
      </c>
      <c r="CP317" s="207">
        <f>(VLOOKUP(Horizontal!$C317&amp;Horizontal!$B317&amp;Horizontal!CP$11,Vertical!$E:$O,CP$10,0))+0</f>
        <v>83.33</v>
      </c>
      <c r="CQ317" s="207">
        <f>(VLOOKUP(Horizontal!$C317&amp;Horizontal!$B317&amp;Horizontal!CQ$11,Vertical!$E:$O,CQ$10,0))+0</f>
        <v>65.709999999999994</v>
      </c>
      <c r="CR317" s="207">
        <f>(VLOOKUP(Horizontal!$C317&amp;Horizontal!$B317&amp;Horizontal!CR$11,Vertical!$E:$O,CR$10,0))+0</f>
        <v>41.94</v>
      </c>
      <c r="CS317" s="207">
        <f>(VLOOKUP(Horizontal!$C317&amp;Horizontal!$B317&amp;Horizontal!CS$11,Vertical!$E:$O,CS$10,0))+0</f>
        <v>34.380000000000003</v>
      </c>
      <c r="CT317" s="207">
        <f>(VLOOKUP(Horizontal!$C317&amp;Horizontal!$B317&amp;Horizontal!CT$11,Vertical!$E:$O,CT$10,0))+0</f>
        <v>27.27</v>
      </c>
      <c r="CU317" s="150"/>
      <c r="CV317" s="211">
        <f t="shared" ref="CV317" si="621">(BB317-H317)+0</f>
        <v>47.039999999999964</v>
      </c>
      <c r="CW317" s="190">
        <f t="shared" ref="CW317" si="622">(BC317-I317)+0</f>
        <v>46.06</v>
      </c>
      <c r="CX317" s="190">
        <f t="shared" ref="CX317" si="623">(BD317-J317)+0</f>
        <v>47.320000000000022</v>
      </c>
      <c r="CY317" s="190">
        <f t="shared" ref="CY317" si="624">(BE317-K317)+0</f>
        <v>47.580000000000013</v>
      </c>
      <c r="CZ317" s="190">
        <f t="shared" ref="CZ317" si="625">(BF317-L317)+0</f>
        <v>40.480000000000018</v>
      </c>
      <c r="DA317" s="190">
        <f t="shared" ref="DA317" si="626">(BG317-M317)+0</f>
        <v>39.069999999999993</v>
      </c>
      <c r="DB317" s="190">
        <f t="shared" ref="DB317" si="627">(BH317-N317)+0</f>
        <v>35.539999999999992</v>
      </c>
      <c r="DC317" s="190">
        <f t="shared" ref="DC317" si="628">(BI317-O317)+0</f>
        <v>35.02000000000001</v>
      </c>
      <c r="DD317" s="212">
        <f t="shared" ref="DD317" si="629">(BJ317-P317)+0</f>
        <v>34.399999999999977</v>
      </c>
      <c r="DE317" s="9">
        <v>170</v>
      </c>
      <c r="DF317" s="212">
        <f t="shared" ref="DF317" si="630">($H$7-H317)+0</f>
        <v>-77.452789598108694</v>
      </c>
      <c r="DG317" s="264">
        <v>62</v>
      </c>
      <c r="DH317" s="265">
        <v>17</v>
      </c>
      <c r="DI317" s="265">
        <v>44</v>
      </c>
      <c r="DJ317" s="266">
        <v>65</v>
      </c>
      <c r="DK317" s="190">
        <v>318.62</v>
      </c>
      <c r="DL317" s="190">
        <v>318.62</v>
      </c>
      <c r="DM317" s="190">
        <v>172.61</v>
      </c>
      <c r="DN317" s="212">
        <v>318.62</v>
      </c>
      <c r="DO317" s="190">
        <v>317.02999999999997</v>
      </c>
      <c r="DP317" s="190">
        <v>317.02999999999997</v>
      </c>
      <c r="DQ317" s="190">
        <v>185.11</v>
      </c>
      <c r="DR317" s="212">
        <v>317.02999999999997</v>
      </c>
      <c r="DS317" s="150"/>
      <c r="DT317" s="190">
        <v>285</v>
      </c>
      <c r="DU317" s="190">
        <v>353</v>
      </c>
      <c r="DV317" s="190">
        <v>220</v>
      </c>
      <c r="DW317" s="190">
        <v>205</v>
      </c>
      <c r="DX317" s="190"/>
      <c r="DY317" s="190"/>
      <c r="DZ317" s="190"/>
      <c r="EA317" s="190"/>
      <c r="EB317" s="190"/>
      <c r="EC317" s="190"/>
      <c r="ED317" s="190">
        <v>187</v>
      </c>
      <c r="EE317" s="190">
        <v>165</v>
      </c>
      <c r="EF317" s="190">
        <v>153</v>
      </c>
      <c r="EG317" s="190">
        <v>147</v>
      </c>
      <c r="EH317" s="212">
        <v>142</v>
      </c>
      <c r="EI317" s="213"/>
      <c r="EJ317" s="211">
        <v>55</v>
      </c>
      <c r="EK317" s="190">
        <v>52</v>
      </c>
      <c r="EL317" s="190">
        <v>53</v>
      </c>
      <c r="EM317" s="190">
        <v>53</v>
      </c>
      <c r="EN317" s="190"/>
      <c r="EO317" s="190"/>
      <c r="EP317" s="190"/>
      <c r="EQ317" s="190"/>
      <c r="ER317" s="190"/>
      <c r="ES317" s="190"/>
      <c r="ET317" s="190">
        <v>48</v>
      </c>
      <c r="EU317" s="190">
        <v>40</v>
      </c>
      <c r="EV317" s="190">
        <v>37</v>
      </c>
      <c r="EW317" s="190">
        <v>31</v>
      </c>
      <c r="EX317" s="212">
        <v>27</v>
      </c>
      <c r="EY317" s="211"/>
      <c r="EZ317" s="75">
        <f t="shared" ref="EZ317" si="631">(G317/(DT317-G317))+0</f>
        <v>-6.8994355007317579E-3</v>
      </c>
      <c r="FA317" s="89">
        <f t="shared" si="415"/>
        <v>-0.1</v>
      </c>
      <c r="FB317" s="212"/>
      <c r="FC317" s="213"/>
      <c r="FD317" s="213"/>
      <c r="FE317" s="213"/>
      <c r="FF317" s="213"/>
      <c r="FG317" s="213"/>
      <c r="FH317" s="213"/>
      <c r="FI317" s="213"/>
      <c r="FJ317" s="213"/>
      <c r="FK317" s="213"/>
      <c r="FL317" s="213"/>
      <c r="FM317" s="213"/>
      <c r="FN317" s="213"/>
      <c r="FO317" s="213"/>
      <c r="FP317" s="213"/>
      <c r="FQ317" s="213"/>
      <c r="FR317" s="213"/>
      <c r="FS317" s="211">
        <v>140</v>
      </c>
      <c r="FT317" s="190">
        <v>132</v>
      </c>
      <c r="FU317" s="190">
        <v>135</v>
      </c>
      <c r="FV317" s="190">
        <v>125</v>
      </c>
      <c r="FW317" s="190"/>
      <c r="FX317" s="190"/>
      <c r="FY317" s="190"/>
      <c r="FZ317" s="190"/>
      <c r="GA317" s="190"/>
      <c r="GB317" s="190"/>
      <c r="GC317" s="190">
        <v>125</v>
      </c>
      <c r="GD317" s="190">
        <v>119</v>
      </c>
      <c r="GE317" s="190">
        <v>115</v>
      </c>
      <c r="GF317" s="190">
        <v>112</v>
      </c>
      <c r="GG317" s="212">
        <v>108</v>
      </c>
    </row>
    <row r="318" spans="2:189">
      <c r="B318" s="33">
        <v>44138</v>
      </c>
      <c r="C318" s="30" t="s">
        <v>21</v>
      </c>
      <c r="D318" s="30">
        <v>2020</v>
      </c>
      <c r="E318" s="30" t="str">
        <f t="shared" ref="E318" si="632">D318&amp;C318</f>
        <v>2020S45</v>
      </c>
      <c r="F318" s="30" t="str">
        <f t="shared" si="317"/>
        <v>112020</v>
      </c>
      <c r="G318" s="208" t="str">
        <f>VLOOKUP(Horizontal!$C318&amp;Horizontal!$B318&amp;Horizontal!G$11,Vertical!$E:$O,G$10,0)</f>
        <v>-2,28</v>
      </c>
      <c r="H318" s="207">
        <f>(VLOOKUP(Horizontal!$C318&amp;Horizontal!$B318&amp;Horizontal!H$11,Vertical!$E:$O,H$10,0))+0</f>
        <v>454.07</v>
      </c>
      <c r="I318" s="207">
        <f>(VLOOKUP(Horizontal!$C318&amp;Horizontal!$B318&amp;Horizontal!I$11,Vertical!$E:$O,I$10,0))+0</f>
        <v>318.79000000000002</v>
      </c>
      <c r="J318" s="207">
        <f>(VLOOKUP(Horizontal!$C318&amp;Horizontal!$B318&amp;Horizontal!J$11,Vertical!$E:$O,J$10,0))+0</f>
        <v>286.76</v>
      </c>
      <c r="K318" s="207">
        <f>(VLOOKUP(Horizontal!$C318&amp;Horizontal!$B318&amp;Horizontal!K$11,Vertical!$E:$O,K$10,0))+0</f>
        <v>243.01</v>
      </c>
      <c r="L318" s="207">
        <f>(VLOOKUP(Horizontal!$C318&amp;Horizontal!$B318&amp;Horizontal!L$11,Vertical!$E:$O,L$10,0))+0</f>
        <v>199.83</v>
      </c>
      <c r="M318" s="207">
        <f>(VLOOKUP(Horizontal!$C318&amp;Horizontal!$B318&amp;Horizontal!M$11,Vertical!$E:$O,M$10,0))+0</f>
        <v>169.44</v>
      </c>
      <c r="N318" s="207">
        <f>(VLOOKUP(Horizontal!$C318&amp;Horizontal!$B318&amp;Horizontal!N$11,Vertical!$E:$O,N$10,0))+0</f>
        <v>154.5</v>
      </c>
      <c r="O318" s="207">
        <f>(VLOOKUP(Horizontal!$C318&amp;Horizontal!$B318&amp;Horizontal!O$11,Vertical!$E:$O,O$10,0))+0</f>
        <v>148.84</v>
      </c>
      <c r="P318" s="209">
        <f>(VLOOKUP(Horizontal!$C318&amp;Horizontal!$B318&amp;Horizontal!P$11,Vertical!$E:$O,P$10,0))+0</f>
        <v>144.84</v>
      </c>
      <c r="Q318" s="210">
        <f>(VLOOKUP(Horizontal!$C318&amp;Horizontal!$B318&amp;Horizontal!Q$11,Vertical!$E:$O,Q$10,0))+0</f>
        <v>63</v>
      </c>
      <c r="R318" s="207">
        <f>(VLOOKUP(Horizontal!$C318&amp;Horizontal!$B318&amp;Horizontal!R$11,Vertical!$E:$O,R$10,0))+0</f>
        <v>64</v>
      </c>
      <c r="S318" s="207">
        <f>(VLOOKUP(Horizontal!$C318&amp;Horizontal!$B318&amp;Horizontal!S$11,Vertical!$E:$O,S$10,0))+0</f>
        <v>48</v>
      </c>
      <c r="T318" s="207">
        <f>(VLOOKUP(Horizontal!$C318&amp;Horizontal!$B318&amp;Horizontal!T$11,Vertical!$E:$O,T$10,0))+0</f>
        <v>40</v>
      </c>
      <c r="U318" s="207">
        <f>(VLOOKUP(Horizontal!$C318&amp;Horizontal!$B318&amp;Horizontal!U$11,Vertical!$E:$O,U$10,0))+0</f>
        <v>45</v>
      </c>
      <c r="V318" s="207">
        <f>(VLOOKUP(Horizontal!$C318&amp;Horizontal!$B318&amp;Horizontal!V$11,Vertical!$E:$O,V$10,0))+0</f>
        <v>39</v>
      </c>
      <c r="W318" s="207">
        <f>(VLOOKUP(Horizontal!$C318&amp;Horizontal!$B318&amp;Horizontal!W$11,Vertical!$E:$O,W$10,0))+0</f>
        <v>31</v>
      </c>
      <c r="X318" s="207">
        <f>(VLOOKUP(Horizontal!$C318&amp;Horizontal!$B318&amp;Horizontal!X$11,Vertical!$E:$O,X$10,0))+0</f>
        <v>26</v>
      </c>
      <c r="Y318" s="209">
        <f>(VLOOKUP(Horizontal!$C318&amp;Horizontal!$B318&amp;Horizontal!Y$11,Vertical!$E:$O,Y$10,0))+0</f>
        <v>22</v>
      </c>
      <c r="Z318" s="210">
        <f>(VLOOKUP(Horizontal!$C318&amp;Horizontal!$B318&amp;Horizontal!Z$11,Vertical!$E:$O,Z$10,0))+0</f>
        <v>0</v>
      </c>
      <c r="AA318" s="207">
        <f>(VLOOKUP(Horizontal!$C318&amp;Horizontal!$B318&amp;Horizontal!AA$11,Vertical!$E:$O,AA$10,0))+0</f>
        <v>0</v>
      </c>
      <c r="AB318" s="207">
        <f>(VLOOKUP(Horizontal!$C318&amp;Horizontal!$B318&amp;Horizontal!AB$11,Vertical!$E:$O,AB$10,0))+0</f>
        <v>0</v>
      </c>
      <c r="AC318" s="207">
        <f>(VLOOKUP(Horizontal!$C318&amp;Horizontal!$B318&amp;Horizontal!AC$11,Vertical!$E:$O,AC$10,0))+0</f>
        <v>0</v>
      </c>
      <c r="AD318" s="207">
        <f>(VLOOKUP(Horizontal!$C318&amp;Horizontal!$B318&amp;Horizontal!AD$11,Vertical!$E:$O,AD$10,0))+0</f>
        <v>2.86</v>
      </c>
      <c r="AE318" s="207">
        <f>(VLOOKUP(Horizontal!$C318&amp;Horizontal!$B318&amp;Horizontal!AE$11,Vertical!$E:$O,AE$10,0))+0</f>
        <v>7.5</v>
      </c>
      <c r="AF318" s="207">
        <f>(VLOOKUP(Horizontal!$C318&amp;Horizontal!$B318&amp;Horizontal!AF$11,Vertical!$E:$O,AF$10,0))+0</f>
        <v>10.26</v>
      </c>
      <c r="AG318" s="207">
        <f>(VLOOKUP(Horizontal!$C318&amp;Horizontal!$B318&amp;Horizontal!AG$11,Vertical!$E:$O,AG$10,0))+0</f>
        <v>17.07</v>
      </c>
      <c r="AH318" s="209">
        <f>(VLOOKUP(Horizontal!$C318&amp;Horizontal!$B318&amp;Horizontal!AH$11,Vertical!$E:$O,AH$10,0))+0</f>
        <v>7.89</v>
      </c>
      <c r="AI318" s="210">
        <f>(VLOOKUP(Horizontal!$C318&amp;Horizontal!$B318&amp;Horizontal!AI$11,Vertical!$E:$O,AI$10,0))+0</f>
        <v>0</v>
      </c>
      <c r="AJ318" s="207">
        <f>(VLOOKUP(Horizontal!$C318&amp;Horizontal!$B318&amp;Horizontal!AJ$11,Vertical!$E:$O,AJ$10,0))+0</f>
        <v>0</v>
      </c>
      <c r="AK318" s="207">
        <f>(VLOOKUP(Horizontal!$C318&amp;Horizontal!$B318&amp;Horizontal!AK$11,Vertical!$E:$O,AK$10,0))+0</f>
        <v>3.23</v>
      </c>
      <c r="AL318" s="207">
        <f>(VLOOKUP(Horizontal!$C318&amp;Horizontal!$B318&amp;Horizontal!AL$11,Vertical!$E:$O,AL$10,0))+0</f>
        <v>3.23</v>
      </c>
      <c r="AM318" s="207">
        <f>(VLOOKUP(Horizontal!$C318&amp;Horizontal!$B318&amp;Horizontal!AM$11,Vertical!$E:$O,AM$10,0))+0</f>
        <v>0</v>
      </c>
      <c r="AN318" s="207">
        <f>(VLOOKUP(Horizontal!$C318&amp;Horizontal!$B318&amp;Horizontal!AN$11,Vertical!$E:$O,AN$10,0))+0</f>
        <v>10</v>
      </c>
      <c r="AO318" s="207">
        <f>(VLOOKUP(Horizontal!$C318&amp;Horizontal!$B318&amp;Horizontal!AO$11,Vertical!$E:$O,AO$10,0))+0</f>
        <v>25.64</v>
      </c>
      <c r="AP318" s="207">
        <f>(VLOOKUP(Horizontal!$C318&amp;Horizontal!$B318&amp;Horizontal!AP$11,Vertical!$E:$O,AP$10,0))+0</f>
        <v>26.83</v>
      </c>
      <c r="AQ318" s="209">
        <f>(VLOOKUP(Horizontal!$C318&amp;Horizontal!$B318&amp;Horizontal!AQ$11,Vertical!$E:$O,AQ$10,0))+0</f>
        <v>42.11</v>
      </c>
      <c r="AR318" s="210">
        <f>(VLOOKUP(Horizontal!$C318&amp;Horizontal!$B318&amp;Horizontal!AR$11,Vertical!$E:$O,AR$10,0))+0</f>
        <v>100</v>
      </c>
      <c r="AS318" s="207">
        <f>(VLOOKUP(Horizontal!$C318&amp;Horizontal!$B318&amp;Horizontal!AS$11,Vertical!$E:$O,AS$10,0))+0</f>
        <v>100</v>
      </c>
      <c r="AT318" s="207">
        <f>(VLOOKUP(Horizontal!$C318&amp;Horizontal!$B318&amp;Horizontal!AT$11,Vertical!$E:$O,AT$10,0))+0</f>
        <v>96.77</v>
      </c>
      <c r="AU318" s="207">
        <f>(VLOOKUP(Horizontal!$C318&amp;Horizontal!$B318&amp;Horizontal!AU$11,Vertical!$E:$O,AU$10,0))+0</f>
        <v>96.77</v>
      </c>
      <c r="AV318" s="207">
        <f>(VLOOKUP(Horizontal!$C318&amp;Horizontal!$B318&amp;Horizontal!AV$11,Vertical!$E:$O,AV$10,0))+0</f>
        <v>97.14</v>
      </c>
      <c r="AW318" s="207">
        <f>(VLOOKUP(Horizontal!$C318&amp;Horizontal!$B318&amp;Horizontal!AW$11,Vertical!$E:$O,AW$10,0))+0</f>
        <v>82.5</v>
      </c>
      <c r="AX318" s="207">
        <f>(VLOOKUP(Horizontal!$C318&amp;Horizontal!$B318&amp;Horizontal!AX$11,Vertical!$E:$O,AX$10,0))+0</f>
        <v>64.099999999999994</v>
      </c>
      <c r="AY318" s="207">
        <f>(VLOOKUP(Horizontal!$C318&amp;Horizontal!$B318&amp;Horizontal!AY$11,Vertical!$E:$O,AY$10,0))+0</f>
        <v>56.1</v>
      </c>
      <c r="AZ318" s="209">
        <f>(VLOOKUP(Horizontal!$C318&amp;Horizontal!$B318&amp;Horizontal!AZ$11,Vertical!$E:$O,AZ$10,0))+0</f>
        <v>50</v>
      </c>
      <c r="BA318" s="208">
        <f>(VLOOKUP(Horizontal!$C318&amp;Horizontal!$B318&amp;Horizontal!BA$11,Vertical!$E:$O,BA$10,0))+0</f>
        <v>54.39</v>
      </c>
      <c r="BB318" s="210">
        <f>(VLOOKUP(Horizontal!$C318&amp;Horizontal!$B318&amp;Horizontal!BB$11,Vertical!$E:$O,BB$10,0))+0</f>
        <v>504.27</v>
      </c>
      <c r="BC318" s="207">
        <f>(VLOOKUP(Horizontal!$C318&amp;Horizontal!$B318&amp;Horizontal!BC$11,Vertical!$E:$O,BC$10,0))+0</f>
        <v>368.88</v>
      </c>
      <c r="BD318" s="207">
        <f>(VLOOKUP(Horizontal!$C318&amp;Horizontal!$B318&amp;Horizontal!BD$11,Vertical!$E:$O,BD$10,0))+0</f>
        <v>332.32</v>
      </c>
      <c r="BE318" s="207">
        <f>(VLOOKUP(Horizontal!$C318&amp;Horizontal!$B318&amp;Horizontal!BE$11,Vertical!$E:$O,BE$10,0))+0</f>
        <v>290.77999999999997</v>
      </c>
      <c r="BF318" s="207">
        <f>(VLOOKUP(Horizontal!$C318&amp;Horizontal!$B318&amp;Horizontal!BF$11,Vertical!$E:$O,BF$10,0))+0</f>
        <v>241.93</v>
      </c>
      <c r="BG318" s="207">
        <f>(VLOOKUP(Horizontal!$C318&amp;Horizontal!$B318&amp;Horizontal!BG$11,Vertical!$E:$O,BG$10,0))+0</f>
        <v>208.38</v>
      </c>
      <c r="BH318" s="207">
        <f>(VLOOKUP(Horizontal!$C318&amp;Horizontal!$B318&amp;Horizontal!BH$11,Vertical!$E:$O,BH$10,0))+0</f>
        <v>190.64</v>
      </c>
      <c r="BI318" s="207">
        <f>(VLOOKUP(Horizontal!$C318&amp;Horizontal!$B318&amp;Horizontal!BI$11,Vertical!$E:$O,BI$10,0))+0</f>
        <v>183.68</v>
      </c>
      <c r="BJ318" s="209">
        <f>(VLOOKUP(Horizontal!$C318&amp;Horizontal!$B318&amp;Horizontal!BJ$11,Vertical!$E:$O,BJ$10,0))+0</f>
        <v>179.48</v>
      </c>
      <c r="BK318" s="210">
        <f>(VLOOKUP(Horizontal!$C318&amp;Horizontal!$B318&amp;Horizontal!BK$11,Vertical!$E:$O,BK$10,0))+0</f>
        <v>51</v>
      </c>
      <c r="BL318" s="207">
        <f>(VLOOKUP(Horizontal!$C318&amp;Horizontal!$B318&amp;Horizontal!BL$11,Vertical!$E:$O,BL$10,0))+0</f>
        <v>46</v>
      </c>
      <c r="BM318" s="207">
        <f>(VLOOKUP(Horizontal!$C318&amp;Horizontal!$B318&amp;Horizontal!BM$11,Vertical!$E:$O,BM$10,0))+0</f>
        <v>38</v>
      </c>
      <c r="BN318" s="207">
        <f>(VLOOKUP(Horizontal!$C318&amp;Horizontal!$B318&amp;Horizontal!BN$11,Vertical!$E:$O,BN$10,0))+0</f>
        <v>39</v>
      </c>
      <c r="BO318" s="207">
        <f>(VLOOKUP(Horizontal!$C318&amp;Horizontal!$B318&amp;Horizontal!BO$11,Vertical!$E:$O,BO$10,0))+0</f>
        <v>43</v>
      </c>
      <c r="BP318" s="207">
        <f>(VLOOKUP(Horizontal!$C318&amp;Horizontal!$B318&amp;Horizontal!BP$11,Vertical!$E:$O,BP$10,0))+0</f>
        <v>37</v>
      </c>
      <c r="BQ318" s="207">
        <f>(VLOOKUP(Horizontal!$C318&amp;Horizontal!$B318&amp;Horizontal!BQ$11,Vertical!$E:$O,BQ$10,0))+0</f>
        <v>32</v>
      </c>
      <c r="BR318" s="207">
        <f>(VLOOKUP(Horizontal!$C318&amp;Horizontal!$B318&amp;Horizontal!BR$11,Vertical!$E:$O,BR$10,0))+0</f>
        <v>29</v>
      </c>
      <c r="BS318" s="209">
        <f>(VLOOKUP(Horizontal!$C318&amp;Horizontal!$B318&amp;Horizontal!BS$11,Vertical!$E:$O,BS$10,0))+0</f>
        <v>27</v>
      </c>
      <c r="BT318" s="210">
        <f>(VLOOKUP(Horizontal!$C318&amp;Horizontal!$B318&amp;Horizontal!BT$11,Vertical!$E:$O,BT$10,0))+0</f>
        <v>0</v>
      </c>
      <c r="BU318" s="207">
        <f>(VLOOKUP(Horizontal!$C318&amp;Horizontal!$B318&amp;Horizontal!BU$11,Vertical!$E:$O,BU$10,0))+0</f>
        <v>0</v>
      </c>
      <c r="BV318" s="207">
        <f>(VLOOKUP(Horizontal!$C318&amp;Horizontal!$B318&amp;Horizontal!BV$11,Vertical!$E:$O,BV$10,0))+0</f>
        <v>0</v>
      </c>
      <c r="BW318" s="207">
        <f>(VLOOKUP(Horizontal!$C318&amp;Horizontal!$B318&amp;Horizontal!BW$11,Vertical!$E:$O,BW$10,0))+0</f>
        <v>0</v>
      </c>
      <c r="BX318" s="207">
        <f>(VLOOKUP(Horizontal!$C318&amp;Horizontal!$B318&amp;Horizontal!BX$11,Vertical!$E:$O,BX$10,0))+0</f>
        <v>6.25</v>
      </c>
      <c r="BY318" s="207">
        <f>(VLOOKUP(Horizontal!$C318&amp;Horizontal!$B318&amp;Horizontal!BY$11,Vertical!$E:$O,BY$10,0))+0</f>
        <v>15.63</v>
      </c>
      <c r="BZ318" s="207">
        <f>(VLOOKUP(Horizontal!$C318&amp;Horizontal!$B318&amp;Horizontal!BZ$11,Vertical!$E:$O,BZ$10,0))+0</f>
        <v>13.33</v>
      </c>
      <c r="CA318" s="207">
        <f>(VLOOKUP(Horizontal!$C318&amp;Horizontal!$B318&amp;Horizontal!CA$11,Vertical!$E:$O,CA$10,0))+0</f>
        <v>21.88</v>
      </c>
      <c r="CB318" s="209">
        <f>(VLOOKUP(Horizontal!$C318&amp;Horizontal!$B318&amp;Horizontal!CB$11,Vertical!$E:$O,CB$10,0))+0</f>
        <v>12.5</v>
      </c>
      <c r="CC318" s="210">
        <f>(VLOOKUP(Horizontal!$C318&amp;Horizontal!$B318&amp;Horizontal!CC$11,Vertical!$E:$O,CC$10,0))+0</f>
        <v>0</v>
      </c>
      <c r="CD318" s="207">
        <f>(VLOOKUP(Horizontal!$C318&amp;Horizontal!$B318&amp;Horizontal!CD$11,Vertical!$E:$O,CD$10,0))+0</f>
        <v>0</v>
      </c>
      <c r="CE318" s="207">
        <f>(VLOOKUP(Horizontal!$C318&amp;Horizontal!$B318&amp;Horizontal!CE$11,Vertical!$E:$O,CE$10,0))+0</f>
        <v>0</v>
      </c>
      <c r="CF318" s="207">
        <f>(VLOOKUP(Horizontal!$C318&amp;Horizontal!$B318&amp;Horizontal!CF$11,Vertical!$E:$O,CF$10,0))+0</f>
        <v>0</v>
      </c>
      <c r="CG318" s="207">
        <f>(VLOOKUP(Horizontal!$C318&amp;Horizontal!$B318&amp;Horizontal!CG$11,Vertical!$E:$O,CG$10,0))+0</f>
        <v>0</v>
      </c>
      <c r="CH318" s="207">
        <f>(VLOOKUP(Horizontal!$C318&amp;Horizontal!$B318&amp;Horizontal!CH$11,Vertical!$E:$O,CH$10,0))+0</f>
        <v>6.25</v>
      </c>
      <c r="CI318" s="207">
        <f>(VLOOKUP(Horizontal!$C318&amp;Horizontal!$B318&amp;Horizontal!CI$11,Vertical!$E:$O,CI$10,0))+0</f>
        <v>16.670000000000002</v>
      </c>
      <c r="CJ318" s="207">
        <f>(VLOOKUP(Horizontal!$C318&amp;Horizontal!$B318&amp;Horizontal!CJ$11,Vertical!$E:$O,CJ$10,0))+0</f>
        <v>28.13</v>
      </c>
      <c r="CK318" s="209">
        <f>(VLOOKUP(Horizontal!$C318&amp;Horizontal!$B318&amp;Horizontal!CK$11,Vertical!$E:$O,CK$10,0))+0</f>
        <v>34.380000000000003</v>
      </c>
      <c r="CL318" s="210">
        <f>(VLOOKUP(Horizontal!$C318&amp;Horizontal!$B318&amp;Horizontal!CL$11,Vertical!$E:$O,CL$10,0))+0</f>
        <v>100</v>
      </c>
      <c r="CM318" s="207">
        <f>(VLOOKUP(Horizontal!$C318&amp;Horizontal!$B318&amp;Horizontal!CM$11,Vertical!$E:$O,CM$10,0))+0</f>
        <v>100</v>
      </c>
      <c r="CN318" s="207">
        <f>(VLOOKUP(Horizontal!$C318&amp;Horizontal!$B318&amp;Horizontal!CN$11,Vertical!$E:$O,CN$10,0))+0</f>
        <v>100</v>
      </c>
      <c r="CO318" s="207">
        <f>(VLOOKUP(Horizontal!$C318&amp;Horizontal!$B318&amp;Horizontal!CO$11,Vertical!$E:$O,CO$10,0))+0</f>
        <v>100</v>
      </c>
      <c r="CP318" s="207">
        <f>(VLOOKUP(Horizontal!$C318&amp;Horizontal!$B318&amp;Horizontal!CP$11,Vertical!$E:$O,CP$10,0))+0</f>
        <v>93.75</v>
      </c>
      <c r="CQ318" s="207">
        <f>(VLOOKUP(Horizontal!$C318&amp;Horizontal!$B318&amp;Horizontal!CQ$11,Vertical!$E:$O,CQ$10,0))+0</f>
        <v>78.13</v>
      </c>
      <c r="CR318" s="207">
        <f>(VLOOKUP(Horizontal!$C318&amp;Horizontal!$B318&amp;Horizontal!CR$11,Vertical!$E:$O,CR$10,0))+0</f>
        <v>70</v>
      </c>
      <c r="CS318" s="207">
        <f>(VLOOKUP(Horizontal!$C318&amp;Horizontal!$B318&amp;Horizontal!CS$11,Vertical!$E:$O,CS$10,0))+0</f>
        <v>50</v>
      </c>
      <c r="CT318" s="207">
        <f>(VLOOKUP(Horizontal!$C318&amp;Horizontal!$B318&amp;Horizontal!CT$11,Vertical!$E:$O,CT$10,0))+0</f>
        <v>53.13</v>
      </c>
      <c r="CU318" s="150"/>
      <c r="CV318" s="211">
        <f t="shared" ref="CV318" si="633">(BB318-H318)+0</f>
        <v>50.199999999999989</v>
      </c>
      <c r="CW318" s="190">
        <f t="shared" ref="CW318" si="634">(BC318-I318)+0</f>
        <v>50.089999999999975</v>
      </c>
      <c r="CX318" s="190">
        <f t="shared" ref="CX318" si="635">(BD318-J318)+0</f>
        <v>45.56</v>
      </c>
      <c r="CY318" s="190">
        <f t="shared" ref="CY318" si="636">(BE318-K318)+0</f>
        <v>47.769999999999982</v>
      </c>
      <c r="CZ318" s="190">
        <f t="shared" ref="CZ318" si="637">(BF318-L318)+0</f>
        <v>42.099999999999994</v>
      </c>
      <c r="DA318" s="190">
        <f t="shared" ref="DA318" si="638">(BG318-M318)+0</f>
        <v>38.94</v>
      </c>
      <c r="DB318" s="190">
        <f t="shared" ref="DB318" si="639">(BH318-N318)+0</f>
        <v>36.139999999999986</v>
      </c>
      <c r="DC318" s="190">
        <f t="shared" ref="DC318" si="640">(BI318-O318)+0</f>
        <v>34.840000000000003</v>
      </c>
      <c r="DD318" s="212">
        <f t="shared" ref="DD318" si="641">(BJ318-P318)+0</f>
        <v>34.639999999999986</v>
      </c>
      <c r="DE318" s="9">
        <v>170</v>
      </c>
      <c r="DF318" s="212">
        <f t="shared" ref="DF318" si="642">($H$7-H318)+0</f>
        <v>-245.61278959810866</v>
      </c>
      <c r="DG318" s="264">
        <v>65</v>
      </c>
      <c r="DH318" s="265">
        <v>18</v>
      </c>
      <c r="DI318" s="265">
        <v>46</v>
      </c>
      <c r="DJ318" s="266">
        <v>88</v>
      </c>
      <c r="DK318" s="190">
        <v>368.03</v>
      </c>
      <c r="DL318" s="190">
        <v>368.03</v>
      </c>
      <c r="DM318" s="190">
        <v>150.63999999999999</v>
      </c>
      <c r="DN318" s="212">
        <v>368.03</v>
      </c>
      <c r="DO318" s="190">
        <v>370.77</v>
      </c>
      <c r="DP318" s="190">
        <v>370.77</v>
      </c>
      <c r="DQ318" s="190">
        <v>150.6</v>
      </c>
      <c r="DR318" s="212">
        <v>370.77</v>
      </c>
      <c r="DS318" s="150"/>
      <c r="DT318" s="190">
        <v>460</v>
      </c>
      <c r="DU318" s="190">
        <v>351</v>
      </c>
      <c r="DV318" s="190">
        <v>298</v>
      </c>
      <c r="DW318" s="190">
        <v>250</v>
      </c>
      <c r="DX318" s="190"/>
      <c r="DY318" s="190"/>
      <c r="DZ318" s="190"/>
      <c r="EA318" s="190"/>
      <c r="EB318" s="190"/>
      <c r="EC318" s="190"/>
      <c r="ED318" s="190">
        <v>203</v>
      </c>
      <c r="EE318" s="190">
        <v>177</v>
      </c>
      <c r="EF318" s="190">
        <v>155</v>
      </c>
      <c r="EG318" s="190">
        <v>148</v>
      </c>
      <c r="EH318" s="212">
        <v>143</v>
      </c>
      <c r="EI318" s="213"/>
      <c r="EJ318" s="211">
        <v>55</v>
      </c>
      <c r="EK318" s="190">
        <v>56</v>
      </c>
      <c r="EL318" s="190">
        <v>52</v>
      </c>
      <c r="EM318" s="190">
        <v>52</v>
      </c>
      <c r="EN318" s="190"/>
      <c r="EO318" s="190"/>
      <c r="EP318" s="190"/>
      <c r="EQ318" s="190"/>
      <c r="ER318" s="190"/>
      <c r="ES318" s="190"/>
      <c r="ET318" s="190">
        <v>48</v>
      </c>
      <c r="EU318" s="190">
        <v>40</v>
      </c>
      <c r="EV318" s="190">
        <v>37</v>
      </c>
      <c r="EW318" s="190">
        <v>31</v>
      </c>
      <c r="EX318" s="212">
        <v>27</v>
      </c>
      <c r="EY318" s="211"/>
      <c r="EZ318" s="75">
        <f t="shared" ref="EZ318" si="643">(G318/(DT318-G318))+0</f>
        <v>-4.9320757982175304E-3</v>
      </c>
      <c r="FA318" s="89">
        <f t="shared" si="415"/>
        <v>-0.1</v>
      </c>
      <c r="FB318" s="212"/>
      <c r="FC318" s="213"/>
      <c r="FD318" s="213"/>
      <c r="FE318" s="213"/>
      <c r="FF318" s="213"/>
      <c r="FG318" s="213"/>
      <c r="FH318" s="213"/>
      <c r="FI318" s="213"/>
      <c r="FJ318" s="213"/>
      <c r="FK318" s="213"/>
      <c r="FL318" s="213"/>
      <c r="FM318" s="213"/>
      <c r="FN318" s="213"/>
      <c r="FO318" s="213"/>
      <c r="FP318" s="213"/>
      <c r="FQ318" s="213"/>
      <c r="FR318" s="213"/>
      <c r="FS318" s="211">
        <v>140</v>
      </c>
      <c r="FT318" s="190">
        <v>145</v>
      </c>
      <c r="FU318" s="190">
        <v>130</v>
      </c>
      <c r="FV318" s="190">
        <v>130</v>
      </c>
      <c r="FW318" s="190"/>
      <c r="FX318" s="190"/>
      <c r="FY318" s="190"/>
      <c r="FZ318" s="190"/>
      <c r="GA318" s="190"/>
      <c r="GB318" s="190"/>
      <c r="GC318" s="190">
        <v>130</v>
      </c>
      <c r="GD318" s="190">
        <v>119</v>
      </c>
      <c r="GE318" s="190">
        <v>115</v>
      </c>
      <c r="GF318" s="190">
        <v>112</v>
      </c>
      <c r="GG318" s="212">
        <v>108</v>
      </c>
    </row>
    <row r="319" spans="2:189">
      <c r="B319" s="33">
        <v>44145</v>
      </c>
      <c r="C319" s="30" t="s">
        <v>20</v>
      </c>
      <c r="D319" s="30">
        <v>2020</v>
      </c>
      <c r="E319" s="30" t="str">
        <f t="shared" ref="E319" si="644">D319&amp;C319</f>
        <v>2020S46</v>
      </c>
      <c r="F319" s="30" t="str">
        <f t="shared" si="317"/>
        <v>112020</v>
      </c>
      <c r="G319" s="208" t="str">
        <f>VLOOKUP(Horizontal!$C319&amp;Horizontal!$B319&amp;Horizontal!G$11,Vertical!$E:$O,G$10,0)</f>
        <v>-4,27</v>
      </c>
      <c r="H319" s="207">
        <f>(VLOOKUP(Horizontal!$C319&amp;Horizontal!$B319&amp;Horizontal!H$11,Vertical!$E:$O,H$10,0))+0</f>
        <v>452.41</v>
      </c>
      <c r="I319" s="207">
        <f>(VLOOKUP(Horizontal!$C319&amp;Horizontal!$B319&amp;Horizontal!I$11,Vertical!$E:$O,I$10,0))+0</f>
        <v>341.09</v>
      </c>
      <c r="J319" s="207">
        <f>(VLOOKUP(Horizontal!$C319&amp;Horizontal!$B319&amp;Horizontal!J$11,Vertical!$E:$O,J$10,0))+0</f>
        <v>265.22000000000003</v>
      </c>
      <c r="K319" s="207">
        <f>(VLOOKUP(Horizontal!$C319&amp;Horizontal!$B319&amp;Horizontal!K$11,Vertical!$E:$O,K$10,0))+0</f>
        <v>239.19</v>
      </c>
      <c r="L319" s="207">
        <f>(VLOOKUP(Horizontal!$C319&amp;Horizontal!$B319&amp;Horizontal!L$11,Vertical!$E:$O,L$10,0))+0</f>
        <v>200.73</v>
      </c>
      <c r="M319" s="207">
        <f>(VLOOKUP(Horizontal!$C319&amp;Horizontal!$B319&amp;Horizontal!M$11,Vertical!$E:$O,M$10,0))+0</f>
        <v>171.59</v>
      </c>
      <c r="N319" s="207">
        <f>(VLOOKUP(Horizontal!$C319&amp;Horizontal!$B319&amp;Horizontal!N$11,Vertical!$E:$O,N$10,0))+0</f>
        <v>154.97999999999999</v>
      </c>
      <c r="O319" s="207">
        <f>(VLOOKUP(Horizontal!$C319&amp;Horizontal!$B319&amp;Horizontal!O$11,Vertical!$E:$O,O$10,0))+0</f>
        <v>149.34</v>
      </c>
      <c r="P319" s="209">
        <f>(VLOOKUP(Horizontal!$C319&amp;Horizontal!$B319&amp;Horizontal!P$11,Vertical!$E:$O,P$10,0))+0</f>
        <v>145.32</v>
      </c>
      <c r="Q319" s="210">
        <f>(VLOOKUP(Horizontal!$C319&amp;Horizontal!$B319&amp;Horizontal!Q$11,Vertical!$E:$O,Q$10,0))+0</f>
        <v>56</v>
      </c>
      <c r="R319" s="207">
        <f>(VLOOKUP(Horizontal!$C319&amp;Horizontal!$B319&amp;Horizontal!R$11,Vertical!$E:$O,R$10,0))+0</f>
        <v>61</v>
      </c>
      <c r="S319" s="207">
        <f>(VLOOKUP(Horizontal!$C319&amp;Horizontal!$B319&amp;Horizontal!S$11,Vertical!$E:$O,S$10,0))+0</f>
        <v>52</v>
      </c>
      <c r="T319" s="207">
        <f>(VLOOKUP(Horizontal!$C319&amp;Horizontal!$B319&amp;Horizontal!T$11,Vertical!$E:$O,T$10,0))+0</f>
        <v>41</v>
      </c>
      <c r="U319" s="207">
        <f>(VLOOKUP(Horizontal!$C319&amp;Horizontal!$B319&amp;Horizontal!U$11,Vertical!$E:$O,U$10,0))+0</f>
        <v>46</v>
      </c>
      <c r="V319" s="207">
        <f>(VLOOKUP(Horizontal!$C319&amp;Horizontal!$B319&amp;Horizontal!V$11,Vertical!$E:$O,V$10,0))+0</f>
        <v>40</v>
      </c>
      <c r="W319" s="207">
        <f>(VLOOKUP(Horizontal!$C319&amp;Horizontal!$B319&amp;Horizontal!W$11,Vertical!$E:$O,W$10,0))+0</f>
        <v>34</v>
      </c>
      <c r="X319" s="207">
        <f>(VLOOKUP(Horizontal!$C319&amp;Horizontal!$B319&amp;Horizontal!X$11,Vertical!$E:$O,X$10,0))+0</f>
        <v>28</v>
      </c>
      <c r="Y319" s="209">
        <f>(VLOOKUP(Horizontal!$C319&amp;Horizontal!$B319&amp;Horizontal!Y$11,Vertical!$E:$O,Y$10,0))+0</f>
        <v>26</v>
      </c>
      <c r="Z319" s="210">
        <f>(VLOOKUP(Horizontal!$C319&amp;Horizontal!$B319&amp;Horizontal!Z$11,Vertical!$E:$O,Z$10,0))+0</f>
        <v>54.55</v>
      </c>
      <c r="AA319" s="207">
        <f>(VLOOKUP(Horizontal!$C319&amp;Horizontal!$B319&amp;Horizontal!AA$11,Vertical!$E:$O,AA$10,0))+0</f>
        <v>0</v>
      </c>
      <c r="AB319" s="207">
        <f>(VLOOKUP(Horizontal!$C319&amp;Horizontal!$B319&amp;Horizontal!AB$11,Vertical!$E:$O,AB$10,0))+0</f>
        <v>90.91</v>
      </c>
      <c r="AC319" s="207">
        <f>(VLOOKUP(Horizontal!$C319&amp;Horizontal!$B319&amp;Horizontal!AC$11,Vertical!$E:$O,AC$10,0))+0</f>
        <v>56.1</v>
      </c>
      <c r="AD319" s="207">
        <f>(VLOOKUP(Horizontal!$C319&amp;Horizontal!$B319&amp;Horizontal!AD$11,Vertical!$E:$O,AD$10,0))+0</f>
        <v>30.77</v>
      </c>
      <c r="AE319" s="207">
        <f>(VLOOKUP(Horizontal!$C319&amp;Horizontal!$B319&amp;Horizontal!AE$11,Vertical!$E:$O,AE$10,0))+0</f>
        <v>23.08</v>
      </c>
      <c r="AF319" s="207">
        <f>(VLOOKUP(Horizontal!$C319&amp;Horizontal!$B319&amp;Horizontal!AF$11,Vertical!$E:$O,AF$10,0))+0</f>
        <v>25</v>
      </c>
      <c r="AG319" s="207">
        <f>(VLOOKUP(Horizontal!$C319&amp;Horizontal!$B319&amp;Horizontal!AG$11,Vertical!$E:$O,AG$10,0))+0</f>
        <v>14.63</v>
      </c>
      <c r="AH319" s="209">
        <f>(VLOOKUP(Horizontal!$C319&amp;Horizontal!$B319&amp;Horizontal!AH$11,Vertical!$E:$O,AH$10,0))+0</f>
        <v>17.07</v>
      </c>
      <c r="AI319" s="210">
        <f>(VLOOKUP(Horizontal!$C319&amp;Horizontal!$B319&amp;Horizontal!AI$11,Vertical!$E:$O,AI$10,0))+0</f>
        <v>9.09</v>
      </c>
      <c r="AJ319" s="207">
        <f>(VLOOKUP(Horizontal!$C319&amp;Horizontal!$B319&amp;Horizontal!AJ$11,Vertical!$E:$O,AJ$10,0))+0</f>
        <v>0</v>
      </c>
      <c r="AK319" s="207">
        <f>(VLOOKUP(Horizontal!$C319&amp;Horizontal!$B319&amp;Horizontal!AK$11,Vertical!$E:$O,AK$10,0))+0</f>
        <v>0</v>
      </c>
      <c r="AL319" s="207">
        <f>(VLOOKUP(Horizontal!$C319&amp;Horizontal!$B319&amp;Horizontal!AL$11,Vertical!$E:$O,AL$10,0))+0</f>
        <v>9.76</v>
      </c>
      <c r="AM319" s="207">
        <f>(VLOOKUP(Horizontal!$C319&amp;Horizontal!$B319&amp;Horizontal!AM$11,Vertical!$E:$O,AM$10,0))+0</f>
        <v>10.26</v>
      </c>
      <c r="AN319" s="207">
        <f>(VLOOKUP(Horizontal!$C319&amp;Horizontal!$B319&amp;Horizontal!AN$11,Vertical!$E:$O,AN$10,0))+0</f>
        <v>10.26</v>
      </c>
      <c r="AO319" s="207">
        <f>(VLOOKUP(Horizontal!$C319&amp;Horizontal!$B319&amp;Horizontal!AO$11,Vertical!$E:$O,AO$10,0))+0</f>
        <v>27.5</v>
      </c>
      <c r="AP319" s="207">
        <f>(VLOOKUP(Horizontal!$C319&amp;Horizontal!$B319&amp;Horizontal!AP$11,Vertical!$E:$O,AP$10,0))+0</f>
        <v>39.020000000000003</v>
      </c>
      <c r="AQ319" s="209">
        <f>(VLOOKUP(Horizontal!$C319&amp;Horizontal!$B319&amp;Horizontal!AQ$11,Vertical!$E:$O,AQ$10,0))+0</f>
        <v>41.46</v>
      </c>
      <c r="AR319" s="210">
        <f>(VLOOKUP(Horizontal!$C319&amp;Horizontal!$B319&amp;Horizontal!AR$11,Vertical!$E:$O,AR$10,0))+0</f>
        <v>36.36</v>
      </c>
      <c r="AS319" s="207">
        <f>(VLOOKUP(Horizontal!$C319&amp;Horizontal!$B319&amp;Horizontal!AS$11,Vertical!$E:$O,AS$10,0))+0</f>
        <v>100</v>
      </c>
      <c r="AT319" s="207">
        <f>(VLOOKUP(Horizontal!$C319&amp;Horizontal!$B319&amp;Horizontal!AT$11,Vertical!$E:$O,AT$10,0))+0</f>
        <v>9.09</v>
      </c>
      <c r="AU319" s="207">
        <f>(VLOOKUP(Horizontal!$C319&amp;Horizontal!$B319&amp;Horizontal!AU$11,Vertical!$E:$O,AU$10,0))+0</f>
        <v>34.15</v>
      </c>
      <c r="AV319" s="207">
        <f>(VLOOKUP(Horizontal!$C319&amp;Horizontal!$B319&amp;Horizontal!AV$11,Vertical!$E:$O,AV$10,0))+0</f>
        <v>58.97</v>
      </c>
      <c r="AW319" s="207">
        <f>(VLOOKUP(Horizontal!$C319&amp;Horizontal!$B319&amp;Horizontal!AW$11,Vertical!$E:$O,AW$10,0))+0</f>
        <v>66.67</v>
      </c>
      <c r="AX319" s="207">
        <f>(VLOOKUP(Horizontal!$C319&amp;Horizontal!$B319&amp;Horizontal!AX$11,Vertical!$E:$O,AX$10,0))+0</f>
        <v>47.5</v>
      </c>
      <c r="AY319" s="207">
        <f>(VLOOKUP(Horizontal!$C319&amp;Horizontal!$B319&amp;Horizontal!AY$11,Vertical!$E:$O,AY$10,0))+0</f>
        <v>46.34</v>
      </c>
      <c r="AZ319" s="209">
        <f>(VLOOKUP(Horizontal!$C319&amp;Horizontal!$B319&amp;Horizontal!AZ$11,Vertical!$E:$O,AZ$10,0))+0</f>
        <v>41.46</v>
      </c>
      <c r="BA319" s="208">
        <f>(VLOOKUP(Horizontal!$C319&amp;Horizontal!$B319&amp;Horizontal!BA$11,Vertical!$E:$O,BA$10,0))+0</f>
        <v>54.28</v>
      </c>
      <c r="BB319" s="210">
        <f>(VLOOKUP(Horizontal!$C319&amp;Horizontal!$B319&amp;Horizontal!BB$11,Vertical!$E:$O,BB$10,0))+0</f>
        <v>504.89</v>
      </c>
      <c r="BC319" s="207">
        <f>(VLOOKUP(Horizontal!$C319&amp;Horizontal!$B319&amp;Horizontal!BC$11,Vertical!$E:$O,BC$10,0))+0</f>
        <v>391.66</v>
      </c>
      <c r="BD319" s="207">
        <f>(VLOOKUP(Horizontal!$C319&amp;Horizontal!$B319&amp;Horizontal!BD$11,Vertical!$E:$O,BD$10,0))+0</f>
        <v>313.29000000000002</v>
      </c>
      <c r="BE319" s="207">
        <f>(VLOOKUP(Horizontal!$C319&amp;Horizontal!$B319&amp;Horizontal!BE$11,Vertical!$E:$O,BE$10,0))+0</f>
        <v>288.01</v>
      </c>
      <c r="BF319" s="207">
        <f>(VLOOKUP(Horizontal!$C319&amp;Horizontal!$B319&amp;Horizontal!BF$11,Vertical!$E:$O,BF$10,0))+0</f>
        <v>245.93</v>
      </c>
      <c r="BG319" s="207">
        <f>(VLOOKUP(Horizontal!$C319&amp;Horizontal!$B319&amp;Horizontal!BG$11,Vertical!$E:$O,BG$10,0))+0</f>
        <v>211.95</v>
      </c>
      <c r="BH319" s="207">
        <f>(VLOOKUP(Horizontal!$C319&amp;Horizontal!$B319&amp;Horizontal!BH$11,Vertical!$E:$O,BH$10,0))+0</f>
        <v>192.46</v>
      </c>
      <c r="BI319" s="207">
        <f>(VLOOKUP(Horizontal!$C319&amp;Horizontal!$B319&amp;Horizontal!BI$11,Vertical!$E:$O,BI$10,0))+0</f>
        <v>185.28</v>
      </c>
      <c r="BJ319" s="209">
        <f>(VLOOKUP(Horizontal!$C319&amp;Horizontal!$B319&amp;Horizontal!BJ$11,Vertical!$E:$O,BJ$10,0))+0</f>
        <v>180.21</v>
      </c>
      <c r="BK319" s="210">
        <f>(VLOOKUP(Horizontal!$C319&amp;Horizontal!$B319&amp;Horizontal!BK$11,Vertical!$E:$O,BK$10,0))+0</f>
        <v>49</v>
      </c>
      <c r="BL319" s="207">
        <f>(VLOOKUP(Horizontal!$C319&amp;Horizontal!$B319&amp;Horizontal!BL$11,Vertical!$E:$O,BL$10,0))+0</f>
        <v>48</v>
      </c>
      <c r="BM319" s="207">
        <f>(VLOOKUP(Horizontal!$C319&amp;Horizontal!$B319&amp;Horizontal!BM$11,Vertical!$E:$O,BM$10,0))+0</f>
        <v>45</v>
      </c>
      <c r="BN319" s="207">
        <f>(VLOOKUP(Horizontal!$C319&amp;Horizontal!$B319&amp;Horizontal!BN$11,Vertical!$E:$O,BN$10,0))+0</f>
        <v>42</v>
      </c>
      <c r="BO319" s="207">
        <f>(VLOOKUP(Horizontal!$C319&amp;Horizontal!$B319&amp;Horizontal!BO$11,Vertical!$E:$O,BO$10,0))+0</f>
        <v>46</v>
      </c>
      <c r="BP319" s="207">
        <f>(VLOOKUP(Horizontal!$C319&amp;Horizontal!$B319&amp;Horizontal!BP$11,Vertical!$E:$O,BP$10,0))+0</f>
        <v>40</v>
      </c>
      <c r="BQ319" s="207">
        <f>(VLOOKUP(Horizontal!$C319&amp;Horizontal!$B319&amp;Horizontal!BQ$11,Vertical!$E:$O,BQ$10,0))+0</f>
        <v>33</v>
      </c>
      <c r="BR319" s="207">
        <f>(VLOOKUP(Horizontal!$C319&amp;Horizontal!$B319&amp;Horizontal!BR$11,Vertical!$E:$O,BR$10,0))+0</f>
        <v>30</v>
      </c>
      <c r="BS319" s="209">
        <f>(VLOOKUP(Horizontal!$C319&amp;Horizontal!$B319&amp;Horizontal!BS$11,Vertical!$E:$O,BS$10,0))+0</f>
        <v>27</v>
      </c>
      <c r="BT319" s="210">
        <f>(VLOOKUP(Horizontal!$C319&amp;Horizontal!$B319&amp;Horizontal!BT$11,Vertical!$E:$O,BT$10,0))+0</f>
        <v>34.479999999999997</v>
      </c>
      <c r="BU319" s="207">
        <f>(VLOOKUP(Horizontal!$C319&amp;Horizontal!$B319&amp;Horizontal!BU$11,Vertical!$E:$O,BU$10,0))+0</f>
        <v>3.45</v>
      </c>
      <c r="BV319" s="207">
        <f>(VLOOKUP(Horizontal!$C319&amp;Horizontal!$B319&amp;Horizontal!BV$11,Vertical!$E:$O,BV$10,0))+0</f>
        <v>74.069999999999993</v>
      </c>
      <c r="BW319" s="207">
        <f>(VLOOKUP(Horizontal!$C319&amp;Horizontal!$B319&amp;Horizontal!BW$11,Vertical!$E:$O,BW$10,0))+0</f>
        <v>55.88</v>
      </c>
      <c r="BX319" s="207">
        <f>(VLOOKUP(Horizontal!$C319&amp;Horizontal!$B319&amp;Horizontal!BX$11,Vertical!$E:$O,BX$10,0))+0</f>
        <v>42.42</v>
      </c>
      <c r="BY319" s="207">
        <f>(VLOOKUP(Horizontal!$C319&amp;Horizontal!$B319&amp;Horizontal!BY$11,Vertical!$E:$O,BY$10,0))+0</f>
        <v>14.29</v>
      </c>
      <c r="BZ319" s="207">
        <f>(VLOOKUP(Horizontal!$C319&amp;Horizontal!$B319&amp;Horizontal!BZ$11,Vertical!$E:$O,BZ$10,0))+0</f>
        <v>11.76</v>
      </c>
      <c r="CA319" s="207">
        <f>(VLOOKUP(Horizontal!$C319&amp;Horizontal!$B319&amp;Horizontal!CA$11,Vertical!$E:$O,CA$10,0))+0</f>
        <v>20</v>
      </c>
      <c r="CB319" s="209">
        <f>(VLOOKUP(Horizontal!$C319&amp;Horizontal!$B319&amp;Horizontal!CB$11,Vertical!$E:$O,CB$10,0))+0</f>
        <v>25</v>
      </c>
      <c r="CC319" s="210">
        <f>(VLOOKUP(Horizontal!$C319&amp;Horizontal!$B319&amp;Horizontal!CC$11,Vertical!$E:$O,CC$10,0))+0</f>
        <v>13.79</v>
      </c>
      <c r="CD319" s="207">
        <f>(VLOOKUP(Horizontal!$C319&amp;Horizontal!$B319&amp;Horizontal!CD$11,Vertical!$E:$O,CD$10,0))+0</f>
        <v>0</v>
      </c>
      <c r="CE319" s="207">
        <f>(VLOOKUP(Horizontal!$C319&amp;Horizontal!$B319&amp;Horizontal!CE$11,Vertical!$E:$O,CE$10,0))+0</f>
        <v>7.41</v>
      </c>
      <c r="CF319" s="207">
        <f>(VLOOKUP(Horizontal!$C319&amp;Horizontal!$B319&amp;Horizontal!CF$11,Vertical!$E:$O,CF$10,0))+0</f>
        <v>5.88</v>
      </c>
      <c r="CG319" s="207">
        <f>(VLOOKUP(Horizontal!$C319&amp;Horizontal!$B319&amp;Horizontal!CG$11,Vertical!$E:$O,CG$10,0))+0</f>
        <v>6.06</v>
      </c>
      <c r="CH319" s="207">
        <f>(VLOOKUP(Horizontal!$C319&amp;Horizontal!$B319&amp;Horizontal!CH$11,Vertical!$E:$O,CH$10,0))+0</f>
        <v>14.29</v>
      </c>
      <c r="CI319" s="207">
        <f>(VLOOKUP(Horizontal!$C319&amp;Horizontal!$B319&amp;Horizontal!CI$11,Vertical!$E:$O,CI$10,0))+0</f>
        <v>29.41</v>
      </c>
      <c r="CJ319" s="207">
        <f>(VLOOKUP(Horizontal!$C319&amp;Horizontal!$B319&amp;Horizontal!CJ$11,Vertical!$E:$O,CJ$10,0))+0</f>
        <v>25.71</v>
      </c>
      <c r="CK319" s="209">
        <f>(VLOOKUP(Horizontal!$C319&amp;Horizontal!$B319&amp;Horizontal!CK$11,Vertical!$E:$O,CK$10,0))+0</f>
        <v>31.25</v>
      </c>
      <c r="CL319" s="210">
        <f>(VLOOKUP(Horizontal!$C319&amp;Horizontal!$B319&amp;Horizontal!CL$11,Vertical!$E:$O,CL$10,0))+0</f>
        <v>51.72</v>
      </c>
      <c r="CM319" s="207">
        <f>(VLOOKUP(Horizontal!$C319&amp;Horizontal!$B319&amp;Horizontal!CM$11,Vertical!$E:$O,CM$10,0))+0</f>
        <v>96.55</v>
      </c>
      <c r="CN319" s="207">
        <f>(VLOOKUP(Horizontal!$C319&amp;Horizontal!$B319&amp;Horizontal!CN$11,Vertical!$E:$O,CN$10,0))+0</f>
        <v>18.52</v>
      </c>
      <c r="CO319" s="207">
        <f>(VLOOKUP(Horizontal!$C319&amp;Horizontal!$B319&amp;Horizontal!CO$11,Vertical!$E:$O,CO$10,0))+0</f>
        <v>38.24</v>
      </c>
      <c r="CP319" s="207">
        <f>(VLOOKUP(Horizontal!$C319&amp;Horizontal!$B319&amp;Horizontal!CP$11,Vertical!$E:$O,CP$10,0))+0</f>
        <v>51.52</v>
      </c>
      <c r="CQ319" s="207">
        <f>(VLOOKUP(Horizontal!$C319&amp;Horizontal!$B319&amp;Horizontal!CQ$11,Vertical!$E:$O,CQ$10,0))+0</f>
        <v>71.430000000000007</v>
      </c>
      <c r="CR319" s="207">
        <f>(VLOOKUP(Horizontal!$C319&amp;Horizontal!$B319&amp;Horizontal!CR$11,Vertical!$E:$O,CR$10,0))+0</f>
        <v>58.82</v>
      </c>
      <c r="CS319" s="207">
        <f>(VLOOKUP(Horizontal!$C319&amp;Horizontal!$B319&amp;Horizontal!CS$11,Vertical!$E:$O,CS$10,0))+0</f>
        <v>54.29</v>
      </c>
      <c r="CT319" s="207">
        <f>(VLOOKUP(Horizontal!$C319&amp;Horizontal!$B319&amp;Horizontal!CT$11,Vertical!$E:$O,CT$10,0))+0</f>
        <v>43.75</v>
      </c>
      <c r="CU319" s="150"/>
      <c r="CV319" s="211">
        <f t="shared" ref="CV319" si="645">(BB319-H319)+0</f>
        <v>52.479999999999961</v>
      </c>
      <c r="CW319" s="190">
        <f t="shared" ref="CW319" si="646">(BC319-I319)+0</f>
        <v>50.57000000000005</v>
      </c>
      <c r="CX319" s="190">
        <f t="shared" ref="CX319" si="647">(BD319-J319)+0</f>
        <v>48.069999999999993</v>
      </c>
      <c r="CY319" s="190">
        <f t="shared" ref="CY319" si="648">(BE319-K319)+0</f>
        <v>48.819999999999993</v>
      </c>
      <c r="CZ319" s="190">
        <f t="shared" ref="CZ319" si="649">(BF319-L319)+0</f>
        <v>45.200000000000017</v>
      </c>
      <c r="DA319" s="190">
        <f t="shared" ref="DA319" si="650">(BG319-M319)+0</f>
        <v>40.359999999999985</v>
      </c>
      <c r="DB319" s="190">
        <f t="shared" ref="DB319" si="651">(BH319-N319)+0</f>
        <v>37.480000000000018</v>
      </c>
      <c r="DC319" s="190">
        <f t="shared" ref="DC319" si="652">(BI319-O319)+0</f>
        <v>35.94</v>
      </c>
      <c r="DD319" s="212">
        <f t="shared" ref="DD319" si="653">(BJ319-P319)+0</f>
        <v>34.890000000000015</v>
      </c>
      <c r="DE319" s="9">
        <v>170</v>
      </c>
      <c r="DF319" s="212">
        <f t="shared" ref="DF319" si="654">($H$7-H319)+0</f>
        <v>-243.95278959810869</v>
      </c>
      <c r="DG319" s="264">
        <v>65</v>
      </c>
      <c r="DH319" s="265">
        <v>18</v>
      </c>
      <c r="DI319" s="265">
        <v>46</v>
      </c>
      <c r="DJ319" s="266">
        <v>88</v>
      </c>
      <c r="DK319" s="190">
        <v>368.03</v>
      </c>
      <c r="DL319" s="190">
        <v>368.03</v>
      </c>
      <c r="DM319" s="190">
        <v>150.63999999999999</v>
      </c>
      <c r="DN319" s="212">
        <v>368.03</v>
      </c>
      <c r="DO319" s="190">
        <v>559.75</v>
      </c>
      <c r="DP319" s="190">
        <v>559.75</v>
      </c>
      <c r="DQ319" s="190">
        <v>196.76</v>
      </c>
      <c r="DR319" s="212">
        <v>559.75</v>
      </c>
      <c r="DS319" s="150"/>
      <c r="DT319" s="190">
        <v>450</v>
      </c>
      <c r="DU319" s="190">
        <v>345</v>
      </c>
      <c r="DV319" s="190">
        <v>270</v>
      </c>
      <c r="DW319" s="190">
        <v>240</v>
      </c>
      <c r="DX319" s="190"/>
      <c r="DY319" s="190"/>
      <c r="DZ319" s="190"/>
      <c r="EA319" s="190"/>
      <c r="EB319" s="190"/>
      <c r="EC319" s="190"/>
      <c r="ED319" s="190">
        <v>198</v>
      </c>
      <c r="EE319" s="190">
        <v>178</v>
      </c>
      <c r="EF319" s="190">
        <v>155</v>
      </c>
      <c r="EG319" s="190">
        <v>147</v>
      </c>
      <c r="EH319" s="212">
        <v>143</v>
      </c>
      <c r="EI319" s="213"/>
      <c r="EJ319" s="211">
        <v>55</v>
      </c>
      <c r="EK319" s="190">
        <v>58</v>
      </c>
      <c r="EL319" s="190">
        <v>53</v>
      </c>
      <c r="EM319" s="190">
        <v>53</v>
      </c>
      <c r="EN319" s="190"/>
      <c r="EO319" s="190"/>
      <c r="EP319" s="190"/>
      <c r="EQ319" s="190"/>
      <c r="ER319" s="190"/>
      <c r="ES319" s="190"/>
      <c r="ET319" s="190">
        <v>48</v>
      </c>
      <c r="EU319" s="190">
        <v>40</v>
      </c>
      <c r="EV319" s="190">
        <v>37</v>
      </c>
      <c r="EW319" s="190">
        <v>31</v>
      </c>
      <c r="EX319" s="212">
        <v>27</v>
      </c>
      <c r="EY319" s="211"/>
      <c r="EZ319" s="75">
        <f t="shared" ref="EZ319" si="655">(G319/(DT319-G319))+0</f>
        <v>-9.3996962159068383E-3</v>
      </c>
      <c r="FA319" s="89">
        <f t="shared" si="415"/>
        <v>-0.1</v>
      </c>
      <c r="FB319" s="212"/>
      <c r="FC319" s="213"/>
      <c r="FD319" s="213"/>
      <c r="FE319" s="213"/>
      <c r="FF319" s="213"/>
      <c r="FG319" s="213"/>
      <c r="FH319" s="213"/>
      <c r="FI319" s="213"/>
      <c r="FJ319" s="213"/>
      <c r="FK319" s="213"/>
      <c r="FL319" s="213"/>
      <c r="FM319" s="213"/>
      <c r="FN319" s="213"/>
      <c r="FO319" s="213"/>
      <c r="FP319" s="213"/>
      <c r="FQ319" s="213"/>
      <c r="FR319" s="213"/>
      <c r="FS319" s="211">
        <v>140</v>
      </c>
      <c r="FT319" s="190">
        <v>145</v>
      </c>
      <c r="FU319" s="190">
        <v>130</v>
      </c>
      <c r="FV319" s="190">
        <v>130</v>
      </c>
      <c r="FW319" s="190"/>
      <c r="FX319" s="190"/>
      <c r="FY319" s="190"/>
      <c r="FZ319" s="190"/>
      <c r="GA319" s="190"/>
      <c r="GB319" s="190"/>
      <c r="GC319" s="190">
        <v>130</v>
      </c>
      <c r="GD319" s="190">
        <v>120</v>
      </c>
      <c r="GE319" s="190">
        <v>115</v>
      </c>
      <c r="GF319" s="190">
        <v>113</v>
      </c>
      <c r="GG319" s="212">
        <v>108</v>
      </c>
    </row>
    <row r="320" spans="2:189">
      <c r="B320" s="33">
        <v>44152</v>
      </c>
      <c r="C320" s="30" t="s">
        <v>86</v>
      </c>
      <c r="D320" s="30">
        <v>2020</v>
      </c>
      <c r="E320" s="30" t="str">
        <f t="shared" ref="E320" si="656">D320&amp;C320</f>
        <v>2020S47</v>
      </c>
      <c r="F320" s="30" t="str">
        <f t="shared" si="317"/>
        <v>112020</v>
      </c>
      <c r="G320" s="208" t="str">
        <f>VLOOKUP(Horizontal!$C320&amp;Horizontal!$B320&amp;Horizontal!G$11,Vertical!$E:$O,G$10,0)</f>
        <v>-11,37</v>
      </c>
      <c r="H320" s="207">
        <f>(VLOOKUP(Horizontal!$C320&amp;Horizontal!$B320&amp;Horizontal!H$11,Vertical!$E:$O,H$10,0))+0</f>
        <v>472.16</v>
      </c>
      <c r="I320" s="207">
        <f>(VLOOKUP(Horizontal!$C320&amp;Horizontal!$B320&amp;Horizontal!I$11,Vertical!$E:$O,I$10,0))+0</f>
        <v>467.74</v>
      </c>
      <c r="J320" s="207">
        <f>(VLOOKUP(Horizontal!$C320&amp;Horizontal!$B320&amp;Horizontal!J$11,Vertical!$E:$O,J$10,0))+0</f>
        <v>384.49</v>
      </c>
      <c r="K320" s="207">
        <f>(VLOOKUP(Horizontal!$C320&amp;Horizontal!$B320&amp;Horizontal!K$11,Vertical!$E:$O,K$10,0))+0</f>
        <v>294.68</v>
      </c>
      <c r="L320" s="207">
        <f>(VLOOKUP(Horizontal!$C320&amp;Horizontal!$B320&amp;Horizontal!L$11,Vertical!$E:$O,L$10,0))+0</f>
        <v>223.34</v>
      </c>
      <c r="M320" s="207">
        <f>(VLOOKUP(Horizontal!$C320&amp;Horizontal!$B320&amp;Horizontal!M$11,Vertical!$E:$O,M$10,0))+0</f>
        <v>181.5</v>
      </c>
      <c r="N320" s="207">
        <f>(VLOOKUP(Horizontal!$C320&amp;Horizontal!$B320&amp;Horizontal!N$11,Vertical!$E:$O,N$10,0))+0</f>
        <v>157.6</v>
      </c>
      <c r="O320" s="207">
        <f>(VLOOKUP(Horizontal!$C320&amp;Horizontal!$B320&amp;Horizontal!O$11,Vertical!$E:$O,O$10,0))+0</f>
        <v>150.05000000000001</v>
      </c>
      <c r="P320" s="209">
        <f>(VLOOKUP(Horizontal!$C320&amp;Horizontal!$B320&amp;Horizontal!P$11,Vertical!$E:$O,P$10,0))+0</f>
        <v>146.07</v>
      </c>
      <c r="Q320" s="210">
        <f>(VLOOKUP(Horizontal!$C320&amp;Horizontal!$B320&amp;Horizontal!Q$11,Vertical!$E:$O,Q$10,0))+0</f>
        <v>51</v>
      </c>
      <c r="R320" s="207">
        <f>(VLOOKUP(Horizontal!$C320&amp;Horizontal!$B320&amp;Horizontal!R$11,Vertical!$E:$O,R$10,0))+0</f>
        <v>60</v>
      </c>
      <c r="S320" s="207">
        <f>(VLOOKUP(Horizontal!$C320&amp;Horizontal!$B320&amp;Horizontal!S$11,Vertical!$E:$O,S$10,0))+0</f>
        <v>58</v>
      </c>
      <c r="T320" s="207">
        <f>(VLOOKUP(Horizontal!$C320&amp;Horizontal!$B320&amp;Horizontal!T$11,Vertical!$E:$O,T$10,0))+0</f>
        <v>47</v>
      </c>
      <c r="U320" s="207">
        <f>(VLOOKUP(Horizontal!$C320&amp;Horizontal!$B320&amp;Horizontal!U$11,Vertical!$E:$O,U$10,0))+0</f>
        <v>44</v>
      </c>
      <c r="V320" s="207">
        <f>(VLOOKUP(Horizontal!$C320&amp;Horizontal!$B320&amp;Horizontal!V$11,Vertical!$E:$O,V$10,0))+0</f>
        <v>43</v>
      </c>
      <c r="W320" s="207">
        <f>(VLOOKUP(Horizontal!$C320&amp;Horizontal!$B320&amp;Horizontal!W$11,Vertical!$E:$O,W$10,0))+0</f>
        <v>34</v>
      </c>
      <c r="X320" s="207">
        <f>(VLOOKUP(Horizontal!$C320&amp;Horizontal!$B320&amp;Horizontal!X$11,Vertical!$E:$O,X$10,0))+0</f>
        <v>29</v>
      </c>
      <c r="Y320" s="209">
        <f>(VLOOKUP(Horizontal!$C320&amp;Horizontal!$B320&amp;Horizontal!Y$11,Vertical!$E:$O,Y$10,0))+0</f>
        <v>26</v>
      </c>
      <c r="Z320" s="210">
        <f>(VLOOKUP(Horizontal!$C320&amp;Horizontal!$B320&amp;Horizontal!Z$11,Vertical!$E:$O,Z$10,0))+0</f>
        <v>0</v>
      </c>
      <c r="AA320" s="207">
        <f>(VLOOKUP(Horizontal!$C320&amp;Horizontal!$B320&amp;Horizontal!AA$11,Vertical!$E:$O,AA$10,0))+0</f>
        <v>0</v>
      </c>
      <c r="AB320" s="207">
        <f>(VLOOKUP(Horizontal!$C320&amp;Horizontal!$B320&amp;Horizontal!AB$11,Vertical!$E:$O,AB$10,0))+0</f>
        <v>0</v>
      </c>
      <c r="AC320" s="207">
        <f>(VLOOKUP(Horizontal!$C320&amp;Horizontal!$B320&amp;Horizontal!AC$11,Vertical!$E:$O,AC$10,0))+0</f>
        <v>0</v>
      </c>
      <c r="AD320" s="207">
        <f>(VLOOKUP(Horizontal!$C320&amp;Horizontal!$B320&amp;Horizontal!AD$11,Vertical!$E:$O,AD$10,0))+0</f>
        <v>0</v>
      </c>
      <c r="AE320" s="207">
        <f>(VLOOKUP(Horizontal!$C320&amp;Horizontal!$B320&amp;Horizontal!AE$11,Vertical!$E:$O,AE$10,0))+0</f>
        <v>0</v>
      </c>
      <c r="AF320" s="207">
        <f>(VLOOKUP(Horizontal!$C320&amp;Horizontal!$B320&amp;Horizontal!AF$11,Vertical!$E:$O,AF$10,0))+0</f>
        <v>2.7</v>
      </c>
      <c r="AG320" s="207">
        <f>(VLOOKUP(Horizontal!$C320&amp;Horizontal!$B320&amp;Horizontal!AG$11,Vertical!$E:$O,AG$10,0))+0</f>
        <v>12.82</v>
      </c>
      <c r="AH320" s="209">
        <f>(VLOOKUP(Horizontal!$C320&amp;Horizontal!$B320&amp;Horizontal!AH$11,Vertical!$E:$O,AH$10,0))+0</f>
        <v>12.2</v>
      </c>
      <c r="AI320" s="210">
        <f>(VLOOKUP(Horizontal!$C320&amp;Horizontal!$B320&amp;Horizontal!AI$11,Vertical!$E:$O,AI$10,0))+0</f>
        <v>0</v>
      </c>
      <c r="AJ320" s="207">
        <f>(VLOOKUP(Horizontal!$C320&amp;Horizontal!$B320&amp;Horizontal!AJ$11,Vertical!$E:$O,AJ$10,0))+0</f>
        <v>0</v>
      </c>
      <c r="AK320" s="207">
        <f>(VLOOKUP(Horizontal!$C320&amp;Horizontal!$B320&amp;Horizontal!AK$11,Vertical!$E:$O,AK$10,0))+0</f>
        <v>0</v>
      </c>
      <c r="AL320" s="207">
        <f>(VLOOKUP(Horizontal!$C320&amp;Horizontal!$B320&amp;Horizontal!AL$11,Vertical!$E:$O,AL$10,0))+0</f>
        <v>0</v>
      </c>
      <c r="AM320" s="207">
        <f>(VLOOKUP(Horizontal!$C320&amp;Horizontal!$B320&amp;Horizontal!AM$11,Vertical!$E:$O,AM$10,0))+0</f>
        <v>0</v>
      </c>
      <c r="AN320" s="207">
        <f>(VLOOKUP(Horizontal!$C320&amp;Horizontal!$B320&amp;Horizontal!AN$11,Vertical!$E:$O,AN$10,0))+0</f>
        <v>10.81</v>
      </c>
      <c r="AO320" s="207">
        <f>(VLOOKUP(Horizontal!$C320&amp;Horizontal!$B320&amp;Horizontal!AO$11,Vertical!$E:$O,AO$10,0))+0</f>
        <v>27.03</v>
      </c>
      <c r="AP320" s="207">
        <f>(VLOOKUP(Horizontal!$C320&amp;Horizontal!$B320&amp;Horizontal!AP$11,Vertical!$E:$O,AP$10,0))+0</f>
        <v>46.15</v>
      </c>
      <c r="AQ320" s="209">
        <f>(VLOOKUP(Horizontal!$C320&amp;Horizontal!$B320&amp;Horizontal!AQ$11,Vertical!$E:$O,AQ$10,0))+0</f>
        <v>41.46</v>
      </c>
      <c r="AR320" s="210">
        <f>(VLOOKUP(Horizontal!$C320&amp;Horizontal!$B320&amp;Horizontal!AR$11,Vertical!$E:$O,AR$10,0))+0</f>
        <v>100</v>
      </c>
      <c r="AS320" s="207">
        <f>(VLOOKUP(Horizontal!$C320&amp;Horizontal!$B320&amp;Horizontal!AS$11,Vertical!$E:$O,AS$10,0))+0</f>
        <v>100</v>
      </c>
      <c r="AT320" s="207">
        <f>(VLOOKUP(Horizontal!$C320&amp;Horizontal!$B320&amp;Horizontal!AT$11,Vertical!$E:$O,AT$10,0))+0</f>
        <v>100</v>
      </c>
      <c r="AU320" s="207">
        <f>(VLOOKUP(Horizontal!$C320&amp;Horizontal!$B320&amp;Horizontal!AU$11,Vertical!$E:$O,AU$10,0))+0</f>
        <v>100</v>
      </c>
      <c r="AV320" s="207">
        <f>(VLOOKUP(Horizontal!$C320&amp;Horizontal!$B320&amp;Horizontal!AV$11,Vertical!$E:$O,AV$10,0))+0</f>
        <v>100</v>
      </c>
      <c r="AW320" s="207">
        <f>(VLOOKUP(Horizontal!$C320&amp;Horizontal!$B320&amp;Horizontal!AW$11,Vertical!$E:$O,AW$10,0))+0</f>
        <v>89.19</v>
      </c>
      <c r="AX320" s="207">
        <f>(VLOOKUP(Horizontal!$C320&amp;Horizontal!$B320&amp;Horizontal!AX$11,Vertical!$E:$O,AX$10,0))+0</f>
        <v>70.27</v>
      </c>
      <c r="AY320" s="207">
        <f>(VLOOKUP(Horizontal!$C320&amp;Horizontal!$B320&amp;Horizontal!AY$11,Vertical!$E:$O,AY$10,0))+0</f>
        <v>41.03</v>
      </c>
      <c r="AZ320" s="209">
        <f>(VLOOKUP(Horizontal!$C320&amp;Horizontal!$B320&amp;Horizontal!AZ$11,Vertical!$E:$O,AZ$10,0))+0</f>
        <v>46.34</v>
      </c>
      <c r="BA320" s="208">
        <f>(VLOOKUP(Horizontal!$C320&amp;Horizontal!$B320&amp;Horizontal!BA$11,Vertical!$E:$O,BA$10,0))+0</f>
        <v>50.21</v>
      </c>
      <c r="BB320" s="210">
        <f>(VLOOKUP(Horizontal!$C320&amp;Horizontal!$B320&amp;Horizontal!BB$11,Vertical!$E:$O,BB$10,0))+0</f>
        <v>521.29999999999995</v>
      </c>
      <c r="BC320" s="207">
        <f>(VLOOKUP(Horizontal!$C320&amp;Horizontal!$B320&amp;Horizontal!BC$11,Vertical!$E:$O,BC$10,0))+0</f>
        <v>516.19000000000005</v>
      </c>
      <c r="BD320" s="207">
        <f>(VLOOKUP(Horizontal!$C320&amp;Horizontal!$B320&amp;Horizontal!BD$11,Vertical!$E:$O,BD$10,0))+0</f>
        <v>429.93</v>
      </c>
      <c r="BE320" s="207">
        <f>(VLOOKUP(Horizontal!$C320&amp;Horizontal!$B320&amp;Horizontal!BE$11,Vertical!$E:$O,BE$10,0))+0</f>
        <v>341.04</v>
      </c>
      <c r="BF320" s="207">
        <f>(VLOOKUP(Horizontal!$C320&amp;Horizontal!$B320&amp;Horizontal!BF$11,Vertical!$E:$O,BF$10,0))+0</f>
        <v>270.01</v>
      </c>
      <c r="BG320" s="207">
        <f>(VLOOKUP(Horizontal!$C320&amp;Horizontal!$B320&amp;Horizontal!BG$11,Vertical!$E:$O,BG$10,0))+0</f>
        <v>222.69</v>
      </c>
      <c r="BH320" s="207">
        <f>(VLOOKUP(Horizontal!$C320&amp;Horizontal!$B320&amp;Horizontal!BH$11,Vertical!$E:$O,BH$10,0))+0</f>
        <v>194.8</v>
      </c>
      <c r="BI320" s="207">
        <f>(VLOOKUP(Horizontal!$C320&amp;Horizontal!$B320&amp;Horizontal!BI$11,Vertical!$E:$O,BI$10,0))+0</f>
        <v>185.63</v>
      </c>
      <c r="BJ320" s="209">
        <f>(VLOOKUP(Horizontal!$C320&amp;Horizontal!$B320&amp;Horizontal!BJ$11,Vertical!$E:$O,BJ$10,0))+0</f>
        <v>181.5</v>
      </c>
      <c r="BK320" s="210">
        <f>(VLOOKUP(Horizontal!$C320&amp;Horizontal!$B320&amp;Horizontal!BK$11,Vertical!$E:$O,BK$10,0))+0</f>
        <v>52</v>
      </c>
      <c r="BL320" s="207">
        <f>(VLOOKUP(Horizontal!$C320&amp;Horizontal!$B320&amp;Horizontal!BL$11,Vertical!$E:$O,BL$10,0))+0</f>
        <v>46</v>
      </c>
      <c r="BM320" s="207">
        <f>(VLOOKUP(Horizontal!$C320&amp;Horizontal!$B320&amp;Horizontal!BM$11,Vertical!$E:$O,BM$10,0))+0</f>
        <v>44</v>
      </c>
      <c r="BN320" s="207">
        <f>(VLOOKUP(Horizontal!$C320&amp;Horizontal!$B320&amp;Horizontal!BN$11,Vertical!$E:$O,BN$10,0))+0</f>
        <v>41</v>
      </c>
      <c r="BO320" s="207">
        <f>(VLOOKUP(Horizontal!$C320&amp;Horizontal!$B320&amp;Horizontal!BO$11,Vertical!$E:$O,BO$10,0))+0</f>
        <v>46</v>
      </c>
      <c r="BP320" s="207">
        <f>(VLOOKUP(Horizontal!$C320&amp;Horizontal!$B320&amp;Horizontal!BP$11,Vertical!$E:$O,BP$10,0))+0</f>
        <v>41</v>
      </c>
      <c r="BQ320" s="207">
        <f>(VLOOKUP(Horizontal!$C320&amp;Horizontal!$B320&amp;Horizontal!BQ$11,Vertical!$E:$O,BQ$10,0))+0</f>
        <v>35</v>
      </c>
      <c r="BR320" s="207">
        <f>(VLOOKUP(Horizontal!$C320&amp;Horizontal!$B320&amp;Horizontal!BR$11,Vertical!$E:$O,BR$10,0))+0</f>
        <v>30</v>
      </c>
      <c r="BS320" s="209">
        <f>(VLOOKUP(Horizontal!$C320&amp;Horizontal!$B320&amp;Horizontal!BS$11,Vertical!$E:$O,BS$10,0))+0</f>
        <v>28</v>
      </c>
      <c r="BT320" s="210">
        <f>(VLOOKUP(Horizontal!$C320&amp;Horizontal!$B320&amp;Horizontal!BT$11,Vertical!$E:$O,BT$10,0))+0</f>
        <v>3.33</v>
      </c>
      <c r="BU320" s="207">
        <f>(VLOOKUP(Horizontal!$C320&amp;Horizontal!$B320&amp;Horizontal!BU$11,Vertical!$E:$O,BU$10,0))+0</f>
        <v>0</v>
      </c>
      <c r="BV320" s="207">
        <f>(VLOOKUP(Horizontal!$C320&amp;Horizontal!$B320&amp;Horizontal!BV$11,Vertical!$E:$O,BV$10,0))+0</f>
        <v>0</v>
      </c>
      <c r="BW320" s="207">
        <f>(VLOOKUP(Horizontal!$C320&amp;Horizontal!$B320&amp;Horizontal!BW$11,Vertical!$E:$O,BW$10,0))+0</f>
        <v>0</v>
      </c>
      <c r="BX320" s="207">
        <f>(VLOOKUP(Horizontal!$C320&amp;Horizontal!$B320&amp;Horizontal!BX$11,Vertical!$E:$O,BX$10,0))+0</f>
        <v>0</v>
      </c>
      <c r="BY320" s="207">
        <f>(VLOOKUP(Horizontal!$C320&amp;Horizontal!$B320&amp;Horizontal!BY$11,Vertical!$E:$O,BY$10,0))+0</f>
        <v>5.41</v>
      </c>
      <c r="BZ320" s="207">
        <f>(VLOOKUP(Horizontal!$C320&amp;Horizontal!$B320&amp;Horizontal!BZ$11,Vertical!$E:$O,BZ$10,0))+0</f>
        <v>12.12</v>
      </c>
      <c r="CA320" s="207">
        <f>(VLOOKUP(Horizontal!$C320&amp;Horizontal!$B320&amp;Horizontal!CA$11,Vertical!$E:$O,CA$10,0))+0</f>
        <v>17.14</v>
      </c>
      <c r="CB320" s="209">
        <f>(VLOOKUP(Horizontal!$C320&amp;Horizontal!$B320&amp;Horizontal!CB$11,Vertical!$E:$O,CB$10,0))+0</f>
        <v>23.53</v>
      </c>
      <c r="CC320" s="210">
        <f>(VLOOKUP(Horizontal!$C320&amp;Horizontal!$B320&amp;Horizontal!CC$11,Vertical!$E:$O,CC$10,0))+0</f>
        <v>0</v>
      </c>
      <c r="CD320" s="207">
        <f>(VLOOKUP(Horizontal!$C320&amp;Horizontal!$B320&amp;Horizontal!CD$11,Vertical!$E:$O,CD$10,0))+0</f>
        <v>0</v>
      </c>
      <c r="CE320" s="207">
        <f>(VLOOKUP(Horizontal!$C320&amp;Horizontal!$B320&amp;Horizontal!CE$11,Vertical!$E:$O,CE$10,0))+0</f>
        <v>0</v>
      </c>
      <c r="CF320" s="207">
        <f>(VLOOKUP(Horizontal!$C320&amp;Horizontal!$B320&amp;Horizontal!CF$11,Vertical!$E:$O,CF$10,0))+0</f>
        <v>0</v>
      </c>
      <c r="CG320" s="207">
        <f>(VLOOKUP(Horizontal!$C320&amp;Horizontal!$B320&amp;Horizontal!CG$11,Vertical!$E:$O,CG$10,0))+0</f>
        <v>0</v>
      </c>
      <c r="CH320" s="207">
        <f>(VLOOKUP(Horizontal!$C320&amp;Horizontal!$B320&amp;Horizontal!CH$11,Vertical!$E:$O,CH$10,0))+0</f>
        <v>2.7</v>
      </c>
      <c r="CI320" s="207">
        <f>(VLOOKUP(Horizontal!$C320&amp;Horizontal!$B320&amp;Horizontal!CI$11,Vertical!$E:$O,CI$10,0))+0</f>
        <v>21.21</v>
      </c>
      <c r="CJ320" s="207">
        <f>(VLOOKUP(Horizontal!$C320&amp;Horizontal!$B320&amp;Horizontal!CJ$11,Vertical!$E:$O,CJ$10,0))+0</f>
        <v>31.43</v>
      </c>
      <c r="CK320" s="209">
        <f>(VLOOKUP(Horizontal!$C320&amp;Horizontal!$B320&amp;Horizontal!CK$11,Vertical!$E:$O,CK$10,0))+0</f>
        <v>26.47</v>
      </c>
      <c r="CL320" s="210">
        <f>(VLOOKUP(Horizontal!$C320&amp;Horizontal!$B320&amp;Horizontal!CL$11,Vertical!$E:$O,CL$10,0))+0</f>
        <v>96.67</v>
      </c>
      <c r="CM320" s="207">
        <f>(VLOOKUP(Horizontal!$C320&amp;Horizontal!$B320&amp;Horizontal!CM$11,Vertical!$E:$O,CM$10,0))+0</f>
        <v>100</v>
      </c>
      <c r="CN320" s="207">
        <f>(VLOOKUP(Horizontal!$C320&amp;Horizontal!$B320&amp;Horizontal!CN$11,Vertical!$E:$O,CN$10,0))+0</f>
        <v>100</v>
      </c>
      <c r="CO320" s="207">
        <f>(VLOOKUP(Horizontal!$C320&amp;Horizontal!$B320&amp;Horizontal!CO$11,Vertical!$E:$O,CO$10,0))+0</f>
        <v>100</v>
      </c>
      <c r="CP320" s="207">
        <f>(VLOOKUP(Horizontal!$C320&amp;Horizontal!$B320&amp;Horizontal!CP$11,Vertical!$E:$O,CP$10,0))+0</f>
        <v>100</v>
      </c>
      <c r="CQ320" s="207">
        <f>(VLOOKUP(Horizontal!$C320&amp;Horizontal!$B320&amp;Horizontal!CQ$11,Vertical!$E:$O,CQ$10,0))+0</f>
        <v>91.89</v>
      </c>
      <c r="CR320" s="207">
        <f>(VLOOKUP(Horizontal!$C320&amp;Horizontal!$B320&amp;Horizontal!CR$11,Vertical!$E:$O,CR$10,0))+0</f>
        <v>66.67</v>
      </c>
      <c r="CS320" s="207">
        <f>(VLOOKUP(Horizontal!$C320&amp;Horizontal!$B320&amp;Horizontal!CS$11,Vertical!$E:$O,CS$10,0))+0</f>
        <v>51.43</v>
      </c>
      <c r="CT320" s="207">
        <f>(VLOOKUP(Horizontal!$C320&amp;Horizontal!$B320&amp;Horizontal!CT$11,Vertical!$E:$O,CT$10,0))+0</f>
        <v>50</v>
      </c>
      <c r="CU320" s="150"/>
      <c r="CV320" s="211">
        <f t="shared" ref="CV320" si="657">(BB320-H320)+0</f>
        <v>49.13999999999993</v>
      </c>
      <c r="CW320" s="190">
        <f t="shared" ref="CW320" si="658">(BC320-I320)+0</f>
        <v>48.450000000000045</v>
      </c>
      <c r="CX320" s="190">
        <f t="shared" ref="CX320" si="659">(BD320-J320)+0</f>
        <v>45.44</v>
      </c>
      <c r="CY320" s="190">
        <f t="shared" ref="CY320" si="660">(BE320-K320)+0</f>
        <v>46.360000000000014</v>
      </c>
      <c r="CZ320" s="190">
        <f t="shared" ref="CZ320" si="661">(BF320-L320)+0</f>
        <v>46.669999999999987</v>
      </c>
      <c r="DA320" s="190">
        <f t="shared" ref="DA320" si="662">(BG320-M320)+0</f>
        <v>41.19</v>
      </c>
      <c r="DB320" s="190">
        <f t="shared" ref="DB320" si="663">(BH320-N320)+0</f>
        <v>37.200000000000017</v>
      </c>
      <c r="DC320" s="190">
        <f t="shared" ref="DC320" si="664">(BI320-O320)+0</f>
        <v>35.579999999999984</v>
      </c>
      <c r="DD320" s="212">
        <f t="shared" ref="DD320" si="665">(BJ320-P320)+0</f>
        <v>35.430000000000007</v>
      </c>
      <c r="DE320" s="9">
        <v>170</v>
      </c>
      <c r="DF320" s="212">
        <f t="shared" ref="DF320" si="666">($H$7-H320)+0</f>
        <v>-263.70278959810867</v>
      </c>
      <c r="DG320" s="264">
        <v>57</v>
      </c>
      <c r="DH320" s="265">
        <v>38</v>
      </c>
      <c r="DI320" s="265">
        <v>91</v>
      </c>
      <c r="DJ320" s="266">
        <v>70</v>
      </c>
      <c r="DK320" s="190">
        <v>475.62</v>
      </c>
      <c r="DL320" s="190">
        <v>475.62</v>
      </c>
      <c r="DM320" s="190">
        <v>244.33</v>
      </c>
      <c r="DN320" s="212">
        <v>475.62</v>
      </c>
      <c r="DO320" s="190">
        <v>476.59</v>
      </c>
      <c r="DP320" s="190">
        <v>476.59</v>
      </c>
      <c r="DQ320" s="190">
        <v>276.70999999999998</v>
      </c>
      <c r="DR320" s="212">
        <v>476.59</v>
      </c>
      <c r="DS320" s="150"/>
      <c r="DT320" s="190">
        <v>472</v>
      </c>
      <c r="DU320" s="190">
        <v>450</v>
      </c>
      <c r="DV320" s="190">
        <v>363</v>
      </c>
      <c r="DW320" s="190">
        <v>280</v>
      </c>
      <c r="DX320" s="190"/>
      <c r="DY320" s="190"/>
      <c r="DZ320" s="190"/>
      <c r="EA320" s="190"/>
      <c r="EB320" s="190"/>
      <c r="EC320" s="190"/>
      <c r="ED320" s="190">
        <v>223</v>
      </c>
      <c r="EE320" s="190">
        <v>191</v>
      </c>
      <c r="EF320" s="190">
        <v>158</v>
      </c>
      <c r="EG320" s="190">
        <v>147</v>
      </c>
      <c r="EH320" s="212">
        <v>143</v>
      </c>
      <c r="EI320" s="213"/>
      <c r="EJ320" s="211">
        <v>42</v>
      </c>
      <c r="EK320" s="190">
        <v>45</v>
      </c>
      <c r="EL320" s="190">
        <v>50</v>
      </c>
      <c r="EM320" s="190">
        <v>50</v>
      </c>
      <c r="EN320" s="190"/>
      <c r="EO320" s="190"/>
      <c r="EP320" s="190"/>
      <c r="EQ320" s="190"/>
      <c r="ER320" s="190"/>
      <c r="ES320" s="190"/>
      <c r="ET320" s="190">
        <v>48</v>
      </c>
      <c r="EU320" s="190">
        <v>40</v>
      </c>
      <c r="EV320" s="190">
        <v>37</v>
      </c>
      <c r="EW320" s="190">
        <v>31</v>
      </c>
      <c r="EX320" s="212">
        <v>27</v>
      </c>
      <c r="EY320" s="211"/>
      <c r="EZ320" s="75">
        <f t="shared" ref="EZ320" si="667">(G320/(DT320-G320))+0</f>
        <v>-2.3522353476632805E-2</v>
      </c>
      <c r="FA320" s="89">
        <f t="shared" si="415"/>
        <v>-0.1</v>
      </c>
      <c r="FB320" s="212"/>
      <c r="FC320" s="213"/>
      <c r="FD320" s="213"/>
      <c r="FE320" s="213"/>
      <c r="FF320" s="213"/>
      <c r="FG320" s="213"/>
      <c r="FH320" s="213"/>
      <c r="FI320" s="213"/>
      <c r="FJ320" s="213"/>
      <c r="FK320" s="213"/>
      <c r="FL320" s="213"/>
      <c r="FM320" s="213"/>
      <c r="FN320" s="213"/>
      <c r="FO320" s="213"/>
      <c r="FP320" s="213"/>
      <c r="FQ320" s="213"/>
      <c r="FR320" s="213"/>
      <c r="FS320" s="211">
        <v>135</v>
      </c>
      <c r="FT320" s="190">
        <v>140</v>
      </c>
      <c r="FU320" s="190">
        <v>130</v>
      </c>
      <c r="FV320" s="190">
        <v>130</v>
      </c>
      <c r="FW320" s="190"/>
      <c r="FX320" s="190"/>
      <c r="FY320" s="190"/>
      <c r="FZ320" s="190"/>
      <c r="GA320" s="190"/>
      <c r="GB320" s="190"/>
      <c r="GC320" s="190">
        <v>130</v>
      </c>
      <c r="GD320" s="190">
        <v>120</v>
      </c>
      <c r="GE320" s="190">
        <v>115</v>
      </c>
      <c r="GF320" s="190">
        <v>113</v>
      </c>
      <c r="GG320" s="212">
        <v>108</v>
      </c>
    </row>
    <row r="321" spans="2:189">
      <c r="B321" s="33">
        <v>44159</v>
      </c>
      <c r="C321" s="30" t="s">
        <v>102</v>
      </c>
      <c r="D321" s="30">
        <v>2020</v>
      </c>
      <c r="E321" s="30" t="str">
        <f t="shared" ref="E321" si="668">D321&amp;C321</f>
        <v>2020S48</v>
      </c>
      <c r="F321" s="30" t="str">
        <f t="shared" si="317"/>
        <v>11Final2020</v>
      </c>
      <c r="G321" s="208" t="str">
        <f>VLOOKUP(Horizontal!$C321&amp;Horizontal!$B321&amp;Horizontal!G$11,Vertical!$E:$O,G$10,0)</f>
        <v>-11,57</v>
      </c>
      <c r="H321" s="207">
        <f>(VLOOKUP(Horizontal!$C321&amp;Horizontal!$B321&amp;Horizontal!H$11,Vertical!$E:$O,H$10,0))+0</f>
        <v>487.89</v>
      </c>
      <c r="I321" s="207">
        <f>(VLOOKUP(Horizontal!$C321&amp;Horizontal!$B321&amp;Horizontal!I$11,Vertical!$E:$O,I$10,0))+0</f>
        <v>480.99</v>
      </c>
      <c r="J321" s="207">
        <f>(VLOOKUP(Horizontal!$C321&amp;Horizontal!$B321&amp;Horizontal!J$11,Vertical!$E:$O,J$10,0))+0</f>
        <v>395.99</v>
      </c>
      <c r="K321" s="207">
        <f>(VLOOKUP(Horizontal!$C321&amp;Horizontal!$B321&amp;Horizontal!K$11,Vertical!$E:$O,K$10,0))+0</f>
        <v>297.99</v>
      </c>
      <c r="L321" s="207">
        <f>(VLOOKUP(Horizontal!$C321&amp;Horizontal!$B321&amp;Horizontal!L$11,Vertical!$E:$O,L$10,0))+0</f>
        <v>227.1</v>
      </c>
      <c r="M321" s="207">
        <f>(VLOOKUP(Horizontal!$C321&amp;Horizontal!$B321&amp;Horizontal!M$11,Vertical!$E:$O,M$10,0))+0</f>
        <v>189.54</v>
      </c>
      <c r="N321" s="207">
        <f>(VLOOKUP(Horizontal!$C321&amp;Horizontal!$B321&amp;Horizontal!N$11,Vertical!$E:$O,N$10,0))+0</f>
        <v>159.59</v>
      </c>
      <c r="O321" s="207">
        <f>(VLOOKUP(Horizontal!$C321&amp;Horizontal!$B321&amp;Horizontal!O$11,Vertical!$E:$O,O$10,0))+0</f>
        <v>150.77000000000001</v>
      </c>
      <c r="P321" s="209">
        <f>(VLOOKUP(Horizontal!$C321&amp;Horizontal!$B321&amp;Horizontal!P$11,Vertical!$E:$O,P$10,0))+0</f>
        <v>146.5</v>
      </c>
      <c r="Q321" s="210">
        <f>(VLOOKUP(Horizontal!$C321&amp;Horizontal!$B321&amp;Horizontal!Q$11,Vertical!$E:$O,Q$10,0))+0</f>
        <v>48</v>
      </c>
      <c r="R321" s="207">
        <f>(VLOOKUP(Horizontal!$C321&amp;Horizontal!$B321&amp;Horizontal!R$11,Vertical!$E:$O,R$10,0))+0</f>
        <v>59</v>
      </c>
      <c r="S321" s="207">
        <f>(VLOOKUP(Horizontal!$C321&amp;Horizontal!$B321&amp;Horizontal!S$11,Vertical!$E:$O,S$10,0))+0</f>
        <v>59</v>
      </c>
      <c r="T321" s="207">
        <f>(VLOOKUP(Horizontal!$C321&amp;Horizontal!$B321&amp;Horizontal!T$11,Vertical!$E:$O,T$10,0))+0</f>
        <v>47</v>
      </c>
      <c r="U321" s="207">
        <f>(VLOOKUP(Horizontal!$C321&amp;Horizontal!$B321&amp;Horizontal!U$11,Vertical!$E:$O,U$10,0))+0</f>
        <v>46</v>
      </c>
      <c r="V321" s="207">
        <f>(VLOOKUP(Horizontal!$C321&amp;Horizontal!$B321&amp;Horizontal!V$11,Vertical!$E:$O,V$10,0))+0</f>
        <v>42</v>
      </c>
      <c r="W321" s="207">
        <f>(VLOOKUP(Horizontal!$C321&amp;Horizontal!$B321&amp;Horizontal!W$11,Vertical!$E:$O,W$10,0))+0</f>
        <v>33</v>
      </c>
      <c r="X321" s="207">
        <f>(VLOOKUP(Horizontal!$C321&amp;Horizontal!$B321&amp;Horizontal!X$11,Vertical!$E:$O,X$10,0))+0</f>
        <v>27</v>
      </c>
      <c r="Y321" s="209">
        <f>(VLOOKUP(Horizontal!$C321&amp;Horizontal!$B321&amp;Horizontal!Y$11,Vertical!$E:$O,Y$10,0))+0</f>
        <v>25</v>
      </c>
      <c r="Z321" s="210">
        <f>(VLOOKUP(Horizontal!$C321&amp;Horizontal!$B321&amp;Horizontal!Z$11,Vertical!$E:$O,Z$10,0))+0</f>
        <v>0</v>
      </c>
      <c r="AA321" s="207">
        <f>(VLOOKUP(Horizontal!$C321&amp;Horizontal!$B321&amp;Horizontal!AA$11,Vertical!$E:$O,AA$10,0))+0</f>
        <v>5.13</v>
      </c>
      <c r="AB321" s="207">
        <f>(VLOOKUP(Horizontal!$C321&amp;Horizontal!$B321&amp;Horizontal!AB$11,Vertical!$E:$O,AB$10,0))+0</f>
        <v>0</v>
      </c>
      <c r="AC321" s="207">
        <f>(VLOOKUP(Horizontal!$C321&amp;Horizontal!$B321&amp;Horizontal!AC$11,Vertical!$E:$O,AC$10,0))+0</f>
        <v>20</v>
      </c>
      <c r="AD321" s="207">
        <f>(VLOOKUP(Horizontal!$C321&amp;Horizontal!$B321&amp;Horizontal!AD$11,Vertical!$E:$O,AD$10,0))+0</f>
        <v>16.670000000000002</v>
      </c>
      <c r="AE321" s="207">
        <f>(VLOOKUP(Horizontal!$C321&amp;Horizontal!$B321&amp;Horizontal!AE$11,Vertical!$E:$O,AE$10,0))+0</f>
        <v>6.98</v>
      </c>
      <c r="AF321" s="207">
        <f>(VLOOKUP(Horizontal!$C321&amp;Horizontal!$B321&amp;Horizontal!AF$11,Vertical!$E:$O,AF$10,0))+0</f>
        <v>13.16</v>
      </c>
      <c r="AG321" s="207">
        <f>(VLOOKUP(Horizontal!$C321&amp;Horizontal!$B321&amp;Horizontal!AG$11,Vertical!$E:$O,AG$10,0))+0</f>
        <v>7.69</v>
      </c>
      <c r="AH321" s="209">
        <f>(VLOOKUP(Horizontal!$C321&amp;Horizontal!$B321&amp;Horizontal!AH$11,Vertical!$E:$O,AH$10,0))+0</f>
        <v>10.53</v>
      </c>
      <c r="AI321" s="210">
        <f>(VLOOKUP(Horizontal!$C321&amp;Horizontal!$B321&amp;Horizontal!AI$11,Vertical!$E:$O,AI$10,0))+0</f>
        <v>2.44</v>
      </c>
      <c r="AJ321" s="207">
        <f>(VLOOKUP(Horizontal!$C321&amp;Horizontal!$B321&amp;Horizontal!AJ$11,Vertical!$E:$O,AJ$10,0))+0</f>
        <v>2.56</v>
      </c>
      <c r="AK321" s="207">
        <f>(VLOOKUP(Horizontal!$C321&amp;Horizontal!$B321&amp;Horizontal!AK$11,Vertical!$E:$O,AK$10,0))+0</f>
        <v>0</v>
      </c>
      <c r="AL321" s="207">
        <f>(VLOOKUP(Horizontal!$C321&amp;Horizontal!$B321&amp;Horizontal!AL$11,Vertical!$E:$O,AL$10,0))+0</f>
        <v>15</v>
      </c>
      <c r="AM321" s="207">
        <f>(VLOOKUP(Horizontal!$C321&amp;Horizontal!$B321&amp;Horizontal!AM$11,Vertical!$E:$O,AM$10,0))+0</f>
        <v>8.33</v>
      </c>
      <c r="AN321" s="207">
        <f>(VLOOKUP(Horizontal!$C321&amp;Horizontal!$B321&amp;Horizontal!AN$11,Vertical!$E:$O,AN$10,0))+0</f>
        <v>9.3000000000000007</v>
      </c>
      <c r="AO321" s="207">
        <f>(VLOOKUP(Horizontal!$C321&amp;Horizontal!$B321&amp;Horizontal!AO$11,Vertical!$E:$O,AO$10,0))+0</f>
        <v>23.68</v>
      </c>
      <c r="AP321" s="207">
        <f>(VLOOKUP(Horizontal!$C321&amp;Horizontal!$B321&amp;Horizontal!AP$11,Vertical!$E:$O,AP$10,0))+0</f>
        <v>48.72</v>
      </c>
      <c r="AQ321" s="209">
        <f>(VLOOKUP(Horizontal!$C321&amp;Horizontal!$B321&amp;Horizontal!AQ$11,Vertical!$E:$O,AQ$10,0))+0</f>
        <v>50</v>
      </c>
      <c r="AR321" s="210">
        <f>(VLOOKUP(Horizontal!$C321&amp;Horizontal!$B321&amp;Horizontal!AR$11,Vertical!$E:$O,AR$10,0))+0</f>
        <v>97.56</v>
      </c>
      <c r="AS321" s="207">
        <f>(VLOOKUP(Horizontal!$C321&amp;Horizontal!$B321&amp;Horizontal!AS$11,Vertical!$E:$O,AS$10,0))+0</f>
        <v>92.31</v>
      </c>
      <c r="AT321" s="207">
        <f>(VLOOKUP(Horizontal!$C321&amp;Horizontal!$B321&amp;Horizontal!AT$11,Vertical!$E:$O,AT$10,0))+0</f>
        <v>100</v>
      </c>
      <c r="AU321" s="207">
        <f>(VLOOKUP(Horizontal!$C321&amp;Horizontal!$B321&amp;Horizontal!AU$11,Vertical!$E:$O,AU$10,0))+0</f>
        <v>65</v>
      </c>
      <c r="AV321" s="207">
        <f>(VLOOKUP(Horizontal!$C321&amp;Horizontal!$B321&amp;Horizontal!AV$11,Vertical!$E:$O,AV$10,0))+0</f>
        <v>75</v>
      </c>
      <c r="AW321" s="207">
        <f>(VLOOKUP(Horizontal!$C321&amp;Horizontal!$B321&amp;Horizontal!AW$11,Vertical!$E:$O,AW$10,0))+0</f>
        <v>83.72</v>
      </c>
      <c r="AX321" s="207">
        <f>(VLOOKUP(Horizontal!$C321&amp;Horizontal!$B321&amp;Horizontal!AX$11,Vertical!$E:$O,AX$10,0))+0</f>
        <v>63.16</v>
      </c>
      <c r="AY321" s="207">
        <f>(VLOOKUP(Horizontal!$C321&amp;Horizontal!$B321&amp;Horizontal!AY$11,Vertical!$E:$O,AY$10,0))+0</f>
        <v>43.59</v>
      </c>
      <c r="AZ321" s="209">
        <f>(VLOOKUP(Horizontal!$C321&amp;Horizontal!$B321&amp;Horizontal!AZ$11,Vertical!$E:$O,AZ$10,0))+0</f>
        <v>39.47</v>
      </c>
      <c r="BA321" s="208">
        <f>(VLOOKUP(Horizontal!$C321&amp;Horizontal!$B321&amp;Horizontal!BA$11,Vertical!$E:$O,BA$10,0))+0</f>
        <v>51.16</v>
      </c>
      <c r="BB321" s="210">
        <f>(VLOOKUP(Horizontal!$C321&amp;Horizontal!$B321&amp;Horizontal!BB$11,Vertical!$E:$O,BB$10,0))+0</f>
        <v>538.08000000000004</v>
      </c>
      <c r="BC321" s="207">
        <f>(VLOOKUP(Horizontal!$C321&amp;Horizontal!$B321&amp;Horizontal!BC$11,Vertical!$E:$O,BC$10,0))+0</f>
        <v>529.30999999999995</v>
      </c>
      <c r="BD321" s="207">
        <f>(VLOOKUP(Horizontal!$C321&amp;Horizontal!$B321&amp;Horizontal!BD$11,Vertical!$E:$O,BD$10,0))+0</f>
        <v>443.34</v>
      </c>
      <c r="BE321" s="207">
        <f>(VLOOKUP(Horizontal!$C321&amp;Horizontal!$B321&amp;Horizontal!BE$11,Vertical!$E:$O,BE$10,0))+0</f>
        <v>345.96</v>
      </c>
      <c r="BF321" s="207">
        <f>(VLOOKUP(Horizontal!$C321&amp;Horizontal!$B321&amp;Horizontal!BF$11,Vertical!$E:$O,BF$10,0))+0</f>
        <v>275.31</v>
      </c>
      <c r="BG321" s="207">
        <f>(VLOOKUP(Horizontal!$C321&amp;Horizontal!$B321&amp;Horizontal!BG$11,Vertical!$E:$O,BG$10,0))+0</f>
        <v>230.22</v>
      </c>
      <c r="BH321" s="207">
        <f>(VLOOKUP(Horizontal!$C321&amp;Horizontal!$B321&amp;Horizontal!BH$11,Vertical!$E:$O,BH$10,0))+0</f>
        <v>197.93</v>
      </c>
      <c r="BI321" s="207">
        <f>(VLOOKUP(Horizontal!$C321&amp;Horizontal!$B321&amp;Horizontal!BI$11,Vertical!$E:$O,BI$10,0))+0</f>
        <v>187.23</v>
      </c>
      <c r="BJ321" s="209">
        <f>(VLOOKUP(Horizontal!$C321&amp;Horizontal!$B321&amp;Horizontal!BJ$11,Vertical!$E:$O,BJ$10,0))+0</f>
        <v>181.79</v>
      </c>
      <c r="BK321" s="210">
        <f>(VLOOKUP(Horizontal!$C321&amp;Horizontal!$B321&amp;Horizontal!BK$11,Vertical!$E:$O,BK$10,0))+0</f>
        <v>49</v>
      </c>
      <c r="BL321" s="207">
        <f>(VLOOKUP(Horizontal!$C321&amp;Horizontal!$B321&amp;Horizontal!BL$11,Vertical!$E:$O,BL$10,0))+0</f>
        <v>45</v>
      </c>
      <c r="BM321" s="207">
        <f>(VLOOKUP(Horizontal!$C321&amp;Horizontal!$B321&amp;Horizontal!BM$11,Vertical!$E:$O,BM$10,0))+0</f>
        <v>44</v>
      </c>
      <c r="BN321" s="207">
        <f>(VLOOKUP(Horizontal!$C321&amp;Horizontal!$B321&amp;Horizontal!BN$11,Vertical!$E:$O,BN$10,0))+0</f>
        <v>42</v>
      </c>
      <c r="BO321" s="207">
        <f>(VLOOKUP(Horizontal!$C321&amp;Horizontal!$B321&amp;Horizontal!BO$11,Vertical!$E:$O,BO$10,0))+0</f>
        <v>44</v>
      </c>
      <c r="BP321" s="207">
        <f>(VLOOKUP(Horizontal!$C321&amp;Horizontal!$B321&amp;Horizontal!BP$11,Vertical!$E:$O,BP$10,0))+0</f>
        <v>41</v>
      </c>
      <c r="BQ321" s="207">
        <f>(VLOOKUP(Horizontal!$C321&amp;Horizontal!$B321&amp;Horizontal!BQ$11,Vertical!$E:$O,BQ$10,0))+0</f>
        <v>33</v>
      </c>
      <c r="BR321" s="207">
        <f>(VLOOKUP(Horizontal!$C321&amp;Horizontal!$B321&amp;Horizontal!BR$11,Vertical!$E:$O,BR$10,0))+0</f>
        <v>30</v>
      </c>
      <c r="BS321" s="209">
        <f>(VLOOKUP(Horizontal!$C321&amp;Horizontal!$B321&amp;Horizontal!BS$11,Vertical!$E:$O,BS$10,0))+0</f>
        <v>29</v>
      </c>
      <c r="BT321" s="210">
        <f>(VLOOKUP(Horizontal!$C321&amp;Horizontal!$B321&amp;Horizontal!BT$11,Vertical!$E:$O,BT$10,0))+0</f>
        <v>0</v>
      </c>
      <c r="BU321" s="207">
        <f>(VLOOKUP(Horizontal!$C321&amp;Horizontal!$B321&amp;Horizontal!BU$11,Vertical!$E:$O,BU$10,0))+0</f>
        <v>8.82</v>
      </c>
      <c r="BV321" s="207">
        <f>(VLOOKUP(Horizontal!$C321&amp;Horizontal!$B321&amp;Horizontal!BV$11,Vertical!$E:$O,BV$10,0))+0</f>
        <v>5.71</v>
      </c>
      <c r="BW321" s="207">
        <f>(VLOOKUP(Horizontal!$C321&amp;Horizontal!$B321&amp;Horizontal!BW$11,Vertical!$E:$O,BW$10,0))+0</f>
        <v>15.63</v>
      </c>
      <c r="BX321" s="207">
        <f>(VLOOKUP(Horizontal!$C321&amp;Horizontal!$B321&amp;Horizontal!BX$11,Vertical!$E:$O,BX$10,0))+0</f>
        <v>17.649999999999999</v>
      </c>
      <c r="BY321" s="207">
        <f>(VLOOKUP(Horizontal!$C321&amp;Horizontal!$B321&amp;Horizontal!BY$11,Vertical!$E:$O,BY$10,0))+0</f>
        <v>13.16</v>
      </c>
      <c r="BZ321" s="207">
        <f>(VLOOKUP(Horizontal!$C321&amp;Horizontal!$B321&amp;Horizontal!BZ$11,Vertical!$E:$O,BZ$10,0))+0</f>
        <v>11.76</v>
      </c>
      <c r="CA321" s="207">
        <f>(VLOOKUP(Horizontal!$C321&amp;Horizontal!$B321&amp;Horizontal!CA$11,Vertical!$E:$O,CA$10,0))+0</f>
        <v>22.86</v>
      </c>
      <c r="CB321" s="209">
        <f>(VLOOKUP(Horizontal!$C321&amp;Horizontal!$B321&amp;Horizontal!CB$11,Vertical!$E:$O,CB$10,0))+0</f>
        <v>18.75</v>
      </c>
      <c r="CC321" s="210">
        <f>(VLOOKUP(Horizontal!$C321&amp;Horizontal!$B321&amp;Horizontal!CC$11,Vertical!$E:$O,CC$10,0))+0</f>
        <v>2.94</v>
      </c>
      <c r="CD321" s="207">
        <f>(VLOOKUP(Horizontal!$C321&amp;Horizontal!$B321&amp;Horizontal!CD$11,Vertical!$E:$O,CD$10,0))+0</f>
        <v>0</v>
      </c>
      <c r="CE321" s="207">
        <f>(VLOOKUP(Horizontal!$C321&amp;Horizontal!$B321&amp;Horizontal!CE$11,Vertical!$E:$O,CE$10,0))+0</f>
        <v>0</v>
      </c>
      <c r="CF321" s="207">
        <f>(VLOOKUP(Horizontal!$C321&amp;Horizontal!$B321&amp;Horizontal!CF$11,Vertical!$E:$O,CF$10,0))+0</f>
        <v>12.5</v>
      </c>
      <c r="CG321" s="207">
        <f>(VLOOKUP(Horizontal!$C321&amp;Horizontal!$B321&amp;Horizontal!CG$11,Vertical!$E:$O,CG$10,0))+0</f>
        <v>8.82</v>
      </c>
      <c r="CH321" s="207">
        <f>(VLOOKUP(Horizontal!$C321&amp;Horizontal!$B321&amp;Horizontal!CH$11,Vertical!$E:$O,CH$10,0))+0</f>
        <v>7.89</v>
      </c>
      <c r="CI321" s="207">
        <f>(VLOOKUP(Horizontal!$C321&amp;Horizontal!$B321&amp;Horizontal!CI$11,Vertical!$E:$O,CI$10,0))+0</f>
        <v>26.47</v>
      </c>
      <c r="CJ321" s="207">
        <f>(VLOOKUP(Horizontal!$C321&amp;Horizontal!$B321&amp;Horizontal!CJ$11,Vertical!$E:$O,CJ$10,0))+0</f>
        <v>42.86</v>
      </c>
      <c r="CK321" s="209">
        <f>(VLOOKUP(Horizontal!$C321&amp;Horizontal!$B321&amp;Horizontal!CK$11,Vertical!$E:$O,CK$10,0))+0</f>
        <v>40.630000000000003</v>
      </c>
      <c r="CL321" s="210">
        <f>(VLOOKUP(Horizontal!$C321&amp;Horizontal!$B321&amp;Horizontal!CL$11,Vertical!$E:$O,CL$10,0))+0</f>
        <v>97.06</v>
      </c>
      <c r="CM321" s="207">
        <f>(VLOOKUP(Horizontal!$C321&amp;Horizontal!$B321&amp;Horizontal!CM$11,Vertical!$E:$O,CM$10,0))+0</f>
        <v>91.18</v>
      </c>
      <c r="CN321" s="207">
        <f>(VLOOKUP(Horizontal!$C321&amp;Horizontal!$B321&amp;Horizontal!CN$11,Vertical!$E:$O,CN$10,0))+0</f>
        <v>94.29</v>
      </c>
      <c r="CO321" s="207">
        <f>(VLOOKUP(Horizontal!$C321&amp;Horizontal!$B321&amp;Horizontal!CO$11,Vertical!$E:$O,CO$10,0))+0</f>
        <v>71.88</v>
      </c>
      <c r="CP321" s="207">
        <f>(VLOOKUP(Horizontal!$C321&amp;Horizontal!$B321&amp;Horizontal!CP$11,Vertical!$E:$O,CP$10,0))+0</f>
        <v>73.53</v>
      </c>
      <c r="CQ321" s="207">
        <f>(VLOOKUP(Horizontal!$C321&amp;Horizontal!$B321&amp;Horizontal!CQ$11,Vertical!$E:$O,CQ$10,0))+0</f>
        <v>78.95</v>
      </c>
      <c r="CR321" s="207">
        <f>(VLOOKUP(Horizontal!$C321&amp;Horizontal!$B321&amp;Horizontal!CR$11,Vertical!$E:$O,CR$10,0))+0</f>
        <v>61.76</v>
      </c>
      <c r="CS321" s="207">
        <f>(VLOOKUP(Horizontal!$C321&amp;Horizontal!$B321&amp;Horizontal!CS$11,Vertical!$E:$O,CS$10,0))+0</f>
        <v>34.29</v>
      </c>
      <c r="CT321" s="207">
        <f>(VLOOKUP(Horizontal!$C321&amp;Horizontal!$B321&amp;Horizontal!CT$11,Vertical!$E:$O,CT$10,0))+0</f>
        <v>40.630000000000003</v>
      </c>
      <c r="CU321" s="150"/>
      <c r="CV321" s="211">
        <f t="shared" ref="CV321" si="669">(BB321-H321)+0</f>
        <v>50.190000000000055</v>
      </c>
      <c r="CW321" s="190">
        <f t="shared" ref="CW321" si="670">(BC321-I321)+0</f>
        <v>48.319999999999936</v>
      </c>
      <c r="CX321" s="190">
        <f t="shared" ref="CX321" si="671">(BD321-J321)+0</f>
        <v>47.349999999999966</v>
      </c>
      <c r="CY321" s="190">
        <f t="shared" ref="CY321" si="672">(BE321-K321)+0</f>
        <v>47.96999999999997</v>
      </c>
      <c r="CZ321" s="190">
        <f t="shared" ref="CZ321" si="673">(BF321-L321)+0</f>
        <v>48.210000000000008</v>
      </c>
      <c r="DA321" s="190">
        <f t="shared" ref="DA321" si="674">(BG321-M321)+0</f>
        <v>40.680000000000007</v>
      </c>
      <c r="DB321" s="190">
        <f t="shared" ref="DB321" si="675">(BH321-N321)+0</f>
        <v>38.340000000000003</v>
      </c>
      <c r="DC321" s="190">
        <f t="shared" ref="DC321" si="676">(BI321-O321)+0</f>
        <v>36.45999999999998</v>
      </c>
      <c r="DD321" s="212">
        <f t="shared" ref="DD321" si="677">(BJ321-P321)+0</f>
        <v>35.289999999999992</v>
      </c>
      <c r="DE321" s="9">
        <v>170</v>
      </c>
      <c r="DF321" s="212">
        <f t="shared" ref="DF321" si="678">($H$7-H321)+0</f>
        <v>-279.43278959810868</v>
      </c>
      <c r="DG321" s="264">
        <v>61</v>
      </c>
      <c r="DH321" s="265">
        <v>22</v>
      </c>
      <c r="DI321" s="265">
        <v>67</v>
      </c>
      <c r="DJ321" s="266">
        <v>116</v>
      </c>
      <c r="DK321" s="190">
        <v>617.02</v>
      </c>
      <c r="DL321" s="190">
        <v>617.02</v>
      </c>
      <c r="DM321" s="190">
        <v>189.4</v>
      </c>
      <c r="DN321" s="212">
        <v>617.02</v>
      </c>
      <c r="DO321" s="190">
        <v>559.75</v>
      </c>
      <c r="DP321" s="190">
        <v>559.75</v>
      </c>
      <c r="DQ321" s="190">
        <v>196.29</v>
      </c>
      <c r="DR321" s="212">
        <v>559.75</v>
      </c>
      <c r="DS321" s="150"/>
      <c r="DT321" s="190">
        <v>492</v>
      </c>
      <c r="DU321" s="190">
        <v>445</v>
      </c>
      <c r="DV321" s="190">
        <v>360</v>
      </c>
      <c r="DW321" s="190">
        <v>265</v>
      </c>
      <c r="DX321" s="190"/>
      <c r="DY321" s="190"/>
      <c r="DZ321" s="190"/>
      <c r="EA321" s="190"/>
      <c r="EB321" s="190"/>
      <c r="EC321" s="190"/>
      <c r="ED321" s="190">
        <v>217</v>
      </c>
      <c r="EE321" s="190">
        <v>190</v>
      </c>
      <c r="EF321" s="190">
        <v>158</v>
      </c>
      <c r="EG321" s="190">
        <v>147</v>
      </c>
      <c r="EH321" s="212">
        <v>143</v>
      </c>
      <c r="EI321" s="213"/>
      <c r="EJ321" s="211">
        <v>48</v>
      </c>
      <c r="EK321" s="190">
        <v>48</v>
      </c>
      <c r="EL321" s="190">
        <v>50</v>
      </c>
      <c r="EM321" s="190">
        <v>50</v>
      </c>
      <c r="EN321" s="190"/>
      <c r="EO321" s="190"/>
      <c r="EP321" s="190"/>
      <c r="EQ321" s="190"/>
      <c r="ER321" s="190"/>
      <c r="ES321" s="190"/>
      <c r="ET321" s="190">
        <v>48</v>
      </c>
      <c r="EU321" s="190">
        <v>40</v>
      </c>
      <c r="EV321" s="190">
        <v>30</v>
      </c>
      <c r="EW321" s="190">
        <v>27</v>
      </c>
      <c r="EX321" s="212">
        <v>25</v>
      </c>
      <c r="EY321" s="211"/>
      <c r="EZ321" s="75">
        <f t="shared" ref="EZ321" si="679">(G321/(DT321-G321))+0</f>
        <v>-2.2975951704827531E-2</v>
      </c>
      <c r="FA321" s="89">
        <f t="shared" si="415"/>
        <v>-0.1</v>
      </c>
      <c r="FB321" s="212"/>
      <c r="FC321" s="213"/>
      <c r="FD321" s="213"/>
      <c r="FE321" s="213"/>
      <c r="FF321" s="213"/>
      <c r="FG321" s="213"/>
      <c r="FH321" s="213"/>
      <c r="FI321" s="213"/>
      <c r="FJ321" s="213"/>
      <c r="FK321" s="213"/>
      <c r="FL321" s="213"/>
      <c r="FM321" s="213"/>
      <c r="FN321" s="213"/>
      <c r="FO321" s="213"/>
      <c r="FP321" s="213"/>
      <c r="FQ321" s="213"/>
      <c r="FR321" s="213"/>
      <c r="FS321" s="211">
        <v>135</v>
      </c>
      <c r="FT321" s="190">
        <v>140</v>
      </c>
      <c r="FU321" s="190">
        <v>130</v>
      </c>
      <c r="FV321" s="190">
        <v>130</v>
      </c>
      <c r="FW321" s="190"/>
      <c r="FX321" s="190"/>
      <c r="FY321" s="190"/>
      <c r="FZ321" s="190"/>
      <c r="GA321" s="190"/>
      <c r="GB321" s="190"/>
      <c r="GC321" s="190">
        <v>130</v>
      </c>
      <c r="GD321" s="190">
        <v>120</v>
      </c>
      <c r="GE321" s="190">
        <v>116</v>
      </c>
      <c r="GF321" s="190">
        <v>113</v>
      </c>
      <c r="GG321" s="212">
        <v>110</v>
      </c>
    </row>
    <row r="322" spans="2:189">
      <c r="B322" s="33">
        <v>44166</v>
      </c>
      <c r="C322" s="30" t="s">
        <v>103</v>
      </c>
      <c r="D322" s="30">
        <v>2020</v>
      </c>
      <c r="E322" s="30" t="str">
        <f t="shared" ref="E322" si="680">D322&amp;C322</f>
        <v>2020S49</v>
      </c>
      <c r="F322" s="30" t="str">
        <f t="shared" si="317"/>
        <v>122020</v>
      </c>
      <c r="G322" s="208" t="str">
        <f>VLOOKUP(Horizontal!$C322&amp;Horizontal!$B322&amp;Horizontal!G$11,Vertical!$E:$O,G$10,0)</f>
        <v>-8,43</v>
      </c>
      <c r="H322" s="207">
        <f>(VLOOKUP(Horizontal!$C322&amp;Horizontal!$B322&amp;Horizontal!H$11,Vertical!$E:$O,H$10,0))+0</f>
        <v>494.41</v>
      </c>
      <c r="I322" s="207">
        <f>(VLOOKUP(Horizontal!$C322&amp;Horizontal!$B322&amp;Horizontal!I$11,Vertical!$E:$O,I$10,0))+0</f>
        <v>353.72</v>
      </c>
      <c r="J322" s="207">
        <f>(VLOOKUP(Horizontal!$C322&amp;Horizontal!$B322&amp;Horizontal!J$11,Vertical!$E:$O,J$10,0))+0</f>
        <v>238.9</v>
      </c>
      <c r="K322" s="207">
        <f>(VLOOKUP(Horizontal!$C322&amp;Horizontal!$B322&amp;Horizontal!K$11,Vertical!$E:$O,K$10,0))+0</f>
        <v>191.78</v>
      </c>
      <c r="L322" s="207">
        <f>(VLOOKUP(Horizontal!$C322&amp;Horizontal!$B322&amp;Horizontal!L$11,Vertical!$E:$O,L$10,0))+0</f>
        <v>181.29</v>
      </c>
      <c r="M322" s="207">
        <f>(VLOOKUP(Horizontal!$C322&amp;Horizontal!$B322&amp;Horizontal!M$11,Vertical!$E:$O,M$10,0))+0</f>
        <v>185.47</v>
      </c>
      <c r="N322" s="207">
        <f>(VLOOKUP(Horizontal!$C322&amp;Horizontal!$B322&amp;Horizontal!N$11,Vertical!$E:$O,N$10,0))+0</f>
        <v>159.61000000000001</v>
      </c>
      <c r="O322" s="207">
        <f>(VLOOKUP(Horizontal!$C322&amp;Horizontal!$B322&amp;Horizontal!O$11,Vertical!$E:$O,O$10,0))+0</f>
        <v>150.56</v>
      </c>
      <c r="P322" s="209">
        <f>(VLOOKUP(Horizontal!$C322&amp;Horizontal!$B322&amp;Horizontal!P$11,Vertical!$E:$O,P$10,0))+0</f>
        <v>146.11000000000001</v>
      </c>
      <c r="Q322" s="210">
        <f>(VLOOKUP(Horizontal!$C322&amp;Horizontal!$B322&amp;Horizontal!Q$11,Vertical!$E:$O,Q$10,0))+0</f>
        <v>48</v>
      </c>
      <c r="R322" s="207">
        <f>(VLOOKUP(Horizontal!$C322&amp;Horizontal!$B322&amp;Horizontal!R$11,Vertical!$E:$O,R$10,0))+0</f>
        <v>57</v>
      </c>
      <c r="S322" s="207">
        <f>(VLOOKUP(Horizontal!$C322&amp;Horizontal!$B322&amp;Horizontal!S$11,Vertical!$E:$O,S$10,0))+0</f>
        <v>60</v>
      </c>
      <c r="T322" s="207">
        <f>(VLOOKUP(Horizontal!$C322&amp;Horizontal!$B322&amp;Horizontal!T$11,Vertical!$E:$O,T$10,0))+0</f>
        <v>48</v>
      </c>
      <c r="U322" s="207">
        <f>(VLOOKUP(Horizontal!$C322&amp;Horizontal!$B322&amp;Horizontal!U$11,Vertical!$E:$O,U$10,0))+0</f>
        <v>48</v>
      </c>
      <c r="V322" s="207">
        <f>(VLOOKUP(Horizontal!$C322&amp;Horizontal!$B322&amp;Horizontal!V$11,Vertical!$E:$O,V$10,0))+0</f>
        <v>39</v>
      </c>
      <c r="W322" s="207">
        <f>(VLOOKUP(Horizontal!$C322&amp;Horizontal!$B322&amp;Horizontal!W$11,Vertical!$E:$O,W$10,0))+0</f>
        <v>35</v>
      </c>
      <c r="X322" s="207">
        <f>(VLOOKUP(Horizontal!$C322&amp;Horizontal!$B322&amp;Horizontal!X$11,Vertical!$E:$O,X$10,0))+0</f>
        <v>29</v>
      </c>
      <c r="Y322" s="209">
        <f>(VLOOKUP(Horizontal!$C322&amp;Horizontal!$B322&amp;Horizontal!Y$11,Vertical!$E:$O,Y$10,0))+0</f>
        <v>27</v>
      </c>
      <c r="Z322" s="210">
        <f>(VLOOKUP(Horizontal!$C322&amp;Horizontal!$B322&amp;Horizontal!Z$11,Vertical!$E:$O,Z$10,0))+0</f>
        <v>9.52</v>
      </c>
      <c r="AA322" s="207">
        <f>(VLOOKUP(Horizontal!$C322&amp;Horizontal!$B322&amp;Horizontal!AA$11,Vertical!$E:$O,AA$10,0))+0</f>
        <v>100</v>
      </c>
      <c r="AB322" s="207">
        <f>(VLOOKUP(Horizontal!$C322&amp;Horizontal!$B322&amp;Horizontal!AB$11,Vertical!$E:$O,AB$10,0))+0</f>
        <v>100</v>
      </c>
      <c r="AC322" s="207">
        <f>(VLOOKUP(Horizontal!$C322&amp;Horizontal!$B322&amp;Horizontal!AC$11,Vertical!$E:$O,AC$10,0))+0</f>
        <v>100</v>
      </c>
      <c r="AD322" s="207">
        <f>(VLOOKUP(Horizontal!$C322&amp;Horizontal!$B322&amp;Horizontal!AD$11,Vertical!$E:$O,AD$10,0))+0</f>
        <v>100</v>
      </c>
      <c r="AE322" s="207">
        <f>(VLOOKUP(Horizontal!$C322&amp;Horizontal!$B322&amp;Horizontal!AE$11,Vertical!$E:$O,AE$10,0))+0</f>
        <v>65.849999999999994</v>
      </c>
      <c r="AF322" s="207">
        <f>(VLOOKUP(Horizontal!$C322&amp;Horizontal!$B322&amp;Horizontal!AF$11,Vertical!$E:$O,AF$10,0))+0</f>
        <v>37.5</v>
      </c>
      <c r="AG322" s="207">
        <f>(VLOOKUP(Horizontal!$C322&amp;Horizontal!$B322&amp;Horizontal!AG$11,Vertical!$E:$O,AG$10,0))+0</f>
        <v>31.71</v>
      </c>
      <c r="AH322" s="209">
        <f>(VLOOKUP(Horizontal!$C322&amp;Horizontal!$B322&amp;Horizontal!AH$11,Vertical!$E:$O,AH$10,0))+0</f>
        <v>39.020000000000003</v>
      </c>
      <c r="AI322" s="210">
        <f>(VLOOKUP(Horizontal!$C322&amp;Horizontal!$B322&amp;Horizontal!AI$11,Vertical!$E:$O,AI$10,0))+0</f>
        <v>21.43</v>
      </c>
      <c r="AJ322" s="207">
        <f>(VLOOKUP(Horizontal!$C322&amp;Horizontal!$B322&amp;Horizontal!AJ$11,Vertical!$E:$O,AJ$10,0))+0</f>
        <v>0</v>
      </c>
      <c r="AK322" s="207">
        <f>(VLOOKUP(Horizontal!$C322&amp;Horizontal!$B322&amp;Horizontal!AK$11,Vertical!$E:$O,AK$10,0))+0</f>
        <v>0</v>
      </c>
      <c r="AL322" s="207">
        <f>(VLOOKUP(Horizontal!$C322&amp;Horizontal!$B322&amp;Horizontal!AL$11,Vertical!$E:$O,AL$10,0))+0</f>
        <v>0</v>
      </c>
      <c r="AM322" s="207">
        <f>(VLOOKUP(Horizontal!$C322&amp;Horizontal!$B322&amp;Horizontal!AM$11,Vertical!$E:$O,AM$10,0))+0</f>
        <v>0</v>
      </c>
      <c r="AN322" s="207">
        <f>(VLOOKUP(Horizontal!$C322&amp;Horizontal!$B322&amp;Horizontal!AN$11,Vertical!$E:$O,AN$10,0))+0</f>
        <v>9.76</v>
      </c>
      <c r="AO322" s="207">
        <f>(VLOOKUP(Horizontal!$C322&amp;Horizontal!$B322&amp;Horizontal!AO$11,Vertical!$E:$O,AO$10,0))+0</f>
        <v>35</v>
      </c>
      <c r="AP322" s="207">
        <f>(VLOOKUP(Horizontal!$C322&amp;Horizontal!$B322&amp;Horizontal!AP$11,Vertical!$E:$O,AP$10,0))+0</f>
        <v>51.22</v>
      </c>
      <c r="AQ322" s="209">
        <f>(VLOOKUP(Horizontal!$C322&amp;Horizontal!$B322&amp;Horizontal!AQ$11,Vertical!$E:$O,AQ$10,0))+0</f>
        <v>48.78</v>
      </c>
      <c r="AR322" s="210">
        <f>(VLOOKUP(Horizontal!$C322&amp;Horizontal!$B322&amp;Horizontal!AR$11,Vertical!$E:$O,AR$10,0))+0</f>
        <v>69.05</v>
      </c>
      <c r="AS322" s="207">
        <f>(VLOOKUP(Horizontal!$C322&amp;Horizontal!$B322&amp;Horizontal!AS$11,Vertical!$E:$O,AS$10,0))+0</f>
        <v>0</v>
      </c>
      <c r="AT322" s="207">
        <f>(VLOOKUP(Horizontal!$C322&amp;Horizontal!$B322&amp;Horizontal!AT$11,Vertical!$E:$O,AT$10,0))+0</f>
        <v>0</v>
      </c>
      <c r="AU322" s="207">
        <f>(VLOOKUP(Horizontal!$C322&amp;Horizontal!$B322&amp;Horizontal!AU$11,Vertical!$E:$O,AU$10,0))+0</f>
        <v>0</v>
      </c>
      <c r="AV322" s="207">
        <f>(VLOOKUP(Horizontal!$C322&amp;Horizontal!$B322&amp;Horizontal!AV$11,Vertical!$E:$O,AV$10,0))+0</f>
        <v>0</v>
      </c>
      <c r="AW322" s="207">
        <f>(VLOOKUP(Horizontal!$C322&amp;Horizontal!$B322&amp;Horizontal!AW$11,Vertical!$E:$O,AW$10,0))+0</f>
        <v>24.39</v>
      </c>
      <c r="AX322" s="207">
        <f>(VLOOKUP(Horizontal!$C322&amp;Horizontal!$B322&amp;Horizontal!AX$11,Vertical!$E:$O,AX$10,0))+0</f>
        <v>27.5</v>
      </c>
      <c r="AY322" s="207">
        <f>(VLOOKUP(Horizontal!$C322&amp;Horizontal!$B322&amp;Horizontal!AY$11,Vertical!$E:$O,AY$10,0))+0</f>
        <v>17.07</v>
      </c>
      <c r="AZ322" s="209">
        <f>(VLOOKUP(Horizontal!$C322&amp;Horizontal!$B322&amp;Horizontal!AZ$11,Vertical!$E:$O,AZ$10,0))+0</f>
        <v>12.2</v>
      </c>
      <c r="BA322" s="208">
        <f>(VLOOKUP(Horizontal!$C322&amp;Horizontal!$B322&amp;Horizontal!BA$11,Vertical!$E:$O,BA$10,0))+0</f>
        <v>50.5</v>
      </c>
      <c r="BB322" s="210">
        <f>(VLOOKUP(Horizontal!$C322&amp;Horizontal!$B322&amp;Horizontal!BB$11,Vertical!$E:$O,BB$10,0))+0</f>
        <v>543.87</v>
      </c>
      <c r="BC322" s="207">
        <f>(VLOOKUP(Horizontal!$C322&amp;Horizontal!$B322&amp;Horizontal!BC$11,Vertical!$E:$O,BC$10,0))+0</f>
        <v>403.73</v>
      </c>
      <c r="BD322" s="207">
        <f>(VLOOKUP(Horizontal!$C322&amp;Horizontal!$B322&amp;Horizontal!BD$11,Vertical!$E:$O,BD$10,0))+0</f>
        <v>287.97000000000003</v>
      </c>
      <c r="BE322" s="207">
        <f>(VLOOKUP(Horizontal!$C322&amp;Horizontal!$B322&amp;Horizontal!BE$11,Vertical!$E:$O,BE$10,0))+0</f>
        <v>243.24</v>
      </c>
      <c r="BF322" s="207">
        <f>(VLOOKUP(Horizontal!$C322&amp;Horizontal!$B322&amp;Horizontal!BF$11,Vertical!$E:$O,BF$10,0))+0</f>
        <v>227.56</v>
      </c>
      <c r="BG322" s="207">
        <f>(VLOOKUP(Horizontal!$C322&amp;Horizontal!$B322&amp;Horizontal!BG$11,Vertical!$E:$O,BG$10,0))+0</f>
        <v>225.77</v>
      </c>
      <c r="BH322" s="207">
        <f>(VLOOKUP(Horizontal!$C322&amp;Horizontal!$B322&amp;Horizontal!BH$11,Vertical!$E:$O,BH$10,0))+0</f>
        <v>198.25</v>
      </c>
      <c r="BI322" s="207">
        <f>(VLOOKUP(Horizontal!$C322&amp;Horizontal!$B322&amp;Horizontal!BI$11,Vertical!$E:$O,BI$10,0))+0</f>
        <v>187.16</v>
      </c>
      <c r="BJ322" s="209">
        <f>(VLOOKUP(Horizontal!$C322&amp;Horizontal!$B322&amp;Horizontal!BJ$11,Vertical!$E:$O,BJ$10,0))+0</f>
        <v>181.5</v>
      </c>
      <c r="BK322" s="210">
        <f>(VLOOKUP(Horizontal!$C322&amp;Horizontal!$B322&amp;Horizontal!BK$11,Vertical!$E:$O,BK$10,0))+0</f>
        <v>51</v>
      </c>
      <c r="BL322" s="207">
        <f>(VLOOKUP(Horizontal!$C322&amp;Horizontal!$B322&amp;Horizontal!BL$11,Vertical!$E:$O,BL$10,0))+0</f>
        <v>45</v>
      </c>
      <c r="BM322" s="207">
        <f>(VLOOKUP(Horizontal!$C322&amp;Horizontal!$B322&amp;Horizontal!BM$11,Vertical!$E:$O,BM$10,0))+0</f>
        <v>45</v>
      </c>
      <c r="BN322" s="207">
        <f>(VLOOKUP(Horizontal!$C322&amp;Horizontal!$B322&amp;Horizontal!BN$11,Vertical!$E:$O,BN$10,0))+0</f>
        <v>42</v>
      </c>
      <c r="BO322" s="207">
        <f>(VLOOKUP(Horizontal!$C322&amp;Horizontal!$B322&amp;Horizontal!BO$11,Vertical!$E:$O,BO$10,0))+0</f>
        <v>44</v>
      </c>
      <c r="BP322" s="207">
        <f>(VLOOKUP(Horizontal!$C322&amp;Horizontal!$B322&amp;Horizontal!BP$11,Vertical!$E:$O,BP$10,0))+0</f>
        <v>39</v>
      </c>
      <c r="BQ322" s="207">
        <f>(VLOOKUP(Horizontal!$C322&amp;Horizontal!$B322&amp;Horizontal!BQ$11,Vertical!$E:$O,BQ$10,0))+0</f>
        <v>34</v>
      </c>
      <c r="BR322" s="207">
        <f>(VLOOKUP(Horizontal!$C322&amp;Horizontal!$B322&amp;Horizontal!BR$11,Vertical!$E:$O,BR$10,0))+0</f>
        <v>32</v>
      </c>
      <c r="BS322" s="209">
        <f>(VLOOKUP(Horizontal!$C322&amp;Horizontal!$B322&amp;Horizontal!BS$11,Vertical!$E:$O,BS$10,0))+0</f>
        <v>31</v>
      </c>
      <c r="BT322" s="210">
        <f>(VLOOKUP(Horizontal!$C322&amp;Horizontal!$B322&amp;Horizontal!BT$11,Vertical!$E:$O,BT$10,0))+0</f>
        <v>11.76</v>
      </c>
      <c r="BU322" s="207">
        <f>(VLOOKUP(Horizontal!$C322&amp;Horizontal!$B322&amp;Horizontal!BU$11,Vertical!$E:$O,BU$10,0))+0</f>
        <v>100</v>
      </c>
      <c r="BV322" s="207">
        <f>(VLOOKUP(Horizontal!$C322&amp;Horizontal!$B322&amp;Horizontal!BV$11,Vertical!$E:$O,BV$10,0))+0</f>
        <v>100</v>
      </c>
      <c r="BW322" s="207">
        <f>(VLOOKUP(Horizontal!$C322&amp;Horizontal!$B322&amp;Horizontal!BW$11,Vertical!$E:$O,BW$10,0))+0</f>
        <v>100</v>
      </c>
      <c r="BX322" s="207">
        <f>(VLOOKUP(Horizontal!$C322&amp;Horizontal!$B322&amp;Horizontal!BX$11,Vertical!$E:$O,BX$10,0))+0</f>
        <v>96.77</v>
      </c>
      <c r="BY322" s="207">
        <f>(VLOOKUP(Horizontal!$C322&amp;Horizontal!$B322&amp;Horizontal!BY$11,Vertical!$E:$O,BY$10,0))+0</f>
        <v>58.33</v>
      </c>
      <c r="BZ322" s="207">
        <f>(VLOOKUP(Horizontal!$C322&amp;Horizontal!$B322&amp;Horizontal!BZ$11,Vertical!$E:$O,BZ$10,0))+0</f>
        <v>44.44</v>
      </c>
      <c r="CA322" s="207">
        <f>(VLOOKUP(Horizontal!$C322&amp;Horizontal!$B322&amp;Horizontal!CA$11,Vertical!$E:$O,CA$10,0))+0</f>
        <v>38.24</v>
      </c>
      <c r="CB322" s="209">
        <f>(VLOOKUP(Horizontal!$C322&amp;Horizontal!$B322&amp;Horizontal!CB$11,Vertical!$E:$O,CB$10,0))+0</f>
        <v>30.56</v>
      </c>
      <c r="CC322" s="210">
        <f>(VLOOKUP(Horizontal!$C322&amp;Horizontal!$B322&amp;Horizontal!CC$11,Vertical!$E:$O,CC$10,0))+0</f>
        <v>11.76</v>
      </c>
      <c r="CD322" s="207">
        <f>(VLOOKUP(Horizontal!$C322&amp;Horizontal!$B322&amp;Horizontal!CD$11,Vertical!$E:$O,CD$10,0))+0</f>
        <v>0</v>
      </c>
      <c r="CE322" s="207">
        <f>(VLOOKUP(Horizontal!$C322&amp;Horizontal!$B322&amp;Horizontal!CE$11,Vertical!$E:$O,CE$10,0))+0</f>
        <v>0</v>
      </c>
      <c r="CF322" s="207">
        <f>(VLOOKUP(Horizontal!$C322&amp;Horizontal!$B322&amp;Horizontal!CF$11,Vertical!$E:$O,CF$10,0))+0</f>
        <v>0</v>
      </c>
      <c r="CG322" s="207">
        <f>(VLOOKUP(Horizontal!$C322&amp;Horizontal!$B322&amp;Horizontal!CG$11,Vertical!$E:$O,CG$10,0))+0</f>
        <v>0</v>
      </c>
      <c r="CH322" s="207">
        <f>(VLOOKUP(Horizontal!$C322&amp;Horizontal!$B322&amp;Horizontal!CH$11,Vertical!$E:$O,CH$10,0))+0</f>
        <v>13.89</v>
      </c>
      <c r="CI322" s="207">
        <f>(VLOOKUP(Horizontal!$C322&amp;Horizontal!$B322&amp;Horizontal!CI$11,Vertical!$E:$O,CI$10,0))+0</f>
        <v>25</v>
      </c>
      <c r="CJ322" s="207">
        <f>(VLOOKUP(Horizontal!$C322&amp;Horizontal!$B322&amp;Horizontal!CJ$11,Vertical!$E:$O,CJ$10,0))+0</f>
        <v>23.53</v>
      </c>
      <c r="CK322" s="209">
        <f>(VLOOKUP(Horizontal!$C322&amp;Horizontal!$B322&amp;Horizontal!CK$11,Vertical!$E:$O,CK$10,0))+0</f>
        <v>41.67</v>
      </c>
      <c r="CL322" s="210">
        <f>(VLOOKUP(Horizontal!$C322&amp;Horizontal!$B322&amp;Horizontal!CL$11,Vertical!$E:$O,CL$10,0))+0</f>
        <v>76.47</v>
      </c>
      <c r="CM322" s="207">
        <f>(VLOOKUP(Horizontal!$C322&amp;Horizontal!$B322&amp;Horizontal!CM$11,Vertical!$E:$O,CM$10,0))+0</f>
        <v>0</v>
      </c>
      <c r="CN322" s="207">
        <f>(VLOOKUP(Horizontal!$C322&amp;Horizontal!$B322&amp;Horizontal!CN$11,Vertical!$E:$O,CN$10,0))+0</f>
        <v>0</v>
      </c>
      <c r="CO322" s="207">
        <f>(VLOOKUP(Horizontal!$C322&amp;Horizontal!$B322&amp;Horizontal!CO$11,Vertical!$E:$O,CO$10,0))+0</f>
        <v>0</v>
      </c>
      <c r="CP322" s="207">
        <f>(VLOOKUP(Horizontal!$C322&amp;Horizontal!$B322&amp;Horizontal!CP$11,Vertical!$E:$O,CP$10,0))+0</f>
        <v>3.23</v>
      </c>
      <c r="CQ322" s="207">
        <f>(VLOOKUP(Horizontal!$C322&amp;Horizontal!$B322&amp;Horizontal!CQ$11,Vertical!$E:$O,CQ$10,0))+0</f>
        <v>27.78</v>
      </c>
      <c r="CR322" s="207">
        <f>(VLOOKUP(Horizontal!$C322&amp;Horizontal!$B322&amp;Horizontal!CR$11,Vertical!$E:$O,CR$10,0))+0</f>
        <v>30.56</v>
      </c>
      <c r="CS322" s="207">
        <f>(VLOOKUP(Horizontal!$C322&amp;Horizontal!$B322&amp;Horizontal!CS$11,Vertical!$E:$O,CS$10,0))+0</f>
        <v>38.24</v>
      </c>
      <c r="CT322" s="207">
        <f>(VLOOKUP(Horizontal!$C322&amp;Horizontal!$B322&amp;Horizontal!CT$11,Vertical!$E:$O,CT$10,0))+0</f>
        <v>27.78</v>
      </c>
      <c r="CU322" s="150"/>
      <c r="CV322" s="211">
        <f t="shared" ref="CV322" si="681">(BB322-H322)+0</f>
        <v>49.45999999999998</v>
      </c>
      <c r="CW322" s="190">
        <f t="shared" ref="CW322" si="682">(BC322-I322)+0</f>
        <v>50.009999999999991</v>
      </c>
      <c r="CX322" s="190">
        <f t="shared" ref="CX322" si="683">(BD322-J322)+0</f>
        <v>49.070000000000022</v>
      </c>
      <c r="CY322" s="190">
        <f t="shared" ref="CY322" si="684">(BE322-K322)+0</f>
        <v>51.460000000000008</v>
      </c>
      <c r="CZ322" s="190">
        <f t="shared" ref="CZ322" si="685">(BF322-L322)+0</f>
        <v>46.27000000000001</v>
      </c>
      <c r="DA322" s="190">
        <f t="shared" ref="DA322" si="686">(BG322-M322)+0</f>
        <v>40.300000000000011</v>
      </c>
      <c r="DB322" s="190">
        <f t="shared" ref="DB322" si="687">(BH322-N322)+0</f>
        <v>38.639999999999986</v>
      </c>
      <c r="DC322" s="190">
        <f t="shared" ref="DC322" si="688">(BI322-O322)+0</f>
        <v>36.599999999999994</v>
      </c>
      <c r="DD322" s="212">
        <f t="shared" ref="DD322" si="689">(BJ322-P322)+0</f>
        <v>35.389999999999986</v>
      </c>
      <c r="DE322" s="9">
        <v>170</v>
      </c>
      <c r="DF322" s="212">
        <f t="shared" ref="DF322" si="690">($H$7-H322)+0</f>
        <v>-285.95278959810867</v>
      </c>
      <c r="DG322" s="264">
        <v>37</v>
      </c>
      <c r="DH322" s="265">
        <v>47</v>
      </c>
      <c r="DI322" s="265">
        <v>73</v>
      </c>
      <c r="DJ322" s="266">
        <v>71</v>
      </c>
      <c r="DK322" s="190">
        <v>744.43</v>
      </c>
      <c r="DL322" s="190">
        <v>744.43</v>
      </c>
      <c r="DM322" s="190">
        <v>744.43</v>
      </c>
      <c r="DN322" s="212">
        <v>744.43</v>
      </c>
      <c r="DO322" s="190">
        <v>559.75</v>
      </c>
      <c r="DP322" s="190">
        <v>559.75</v>
      </c>
      <c r="DQ322" s="190">
        <v>196.29</v>
      </c>
      <c r="DR322" s="212">
        <v>559.75</v>
      </c>
      <c r="DS322" s="150"/>
      <c r="DT322" s="190">
        <v>494</v>
      </c>
      <c r="DU322" s="190">
        <v>340</v>
      </c>
      <c r="DV322" s="190">
        <v>225</v>
      </c>
      <c r="DW322" s="190">
        <v>190</v>
      </c>
      <c r="DX322" s="190"/>
      <c r="DY322" s="190"/>
      <c r="DZ322" s="190"/>
      <c r="EA322" s="190"/>
      <c r="EB322" s="190"/>
      <c r="EC322" s="190"/>
      <c r="ED322" s="190">
        <v>175</v>
      </c>
      <c r="EE322" s="190">
        <v>188</v>
      </c>
      <c r="EF322" s="190">
        <v>158</v>
      </c>
      <c r="EG322" s="190">
        <v>147</v>
      </c>
      <c r="EH322" s="212">
        <v>143</v>
      </c>
      <c r="EI322" s="213"/>
      <c r="EJ322" s="211">
        <v>50</v>
      </c>
      <c r="EK322" s="190">
        <v>50</v>
      </c>
      <c r="EL322" s="190">
        <v>50</v>
      </c>
      <c r="EM322" s="190">
        <v>50</v>
      </c>
      <c r="EN322" s="190"/>
      <c r="EO322" s="190"/>
      <c r="EP322" s="190"/>
      <c r="EQ322" s="190"/>
      <c r="ER322" s="190"/>
      <c r="ES322" s="190"/>
      <c r="ET322" s="190">
        <v>48</v>
      </c>
      <c r="EU322" s="190">
        <v>40</v>
      </c>
      <c r="EV322" s="190">
        <v>30</v>
      </c>
      <c r="EW322" s="190">
        <v>27</v>
      </c>
      <c r="EX322" s="212">
        <v>25</v>
      </c>
      <c r="EY322" s="211"/>
      <c r="EZ322" s="75">
        <f t="shared" ref="EZ322" si="691">(G322/(DT322-G322))+0</f>
        <v>-1.677845670043588E-2</v>
      </c>
      <c r="FA322" s="89">
        <f t="shared" si="415"/>
        <v>-0.1</v>
      </c>
      <c r="FB322" s="212"/>
      <c r="FC322" s="213"/>
      <c r="FD322" s="213"/>
      <c r="FE322" s="213"/>
      <c r="FF322" s="213"/>
      <c r="FG322" s="213"/>
      <c r="FH322" s="213"/>
      <c r="FI322" s="213"/>
      <c r="FJ322" s="213"/>
      <c r="FK322" s="213"/>
      <c r="FL322" s="213"/>
      <c r="FM322" s="213"/>
      <c r="FN322" s="213"/>
      <c r="FO322" s="213"/>
      <c r="FP322" s="213"/>
      <c r="FQ322" s="213"/>
      <c r="FR322" s="213"/>
      <c r="FS322" s="211">
        <v>150</v>
      </c>
      <c r="FT322" s="190">
        <v>145</v>
      </c>
      <c r="FU322" s="190">
        <v>135</v>
      </c>
      <c r="FV322" s="190">
        <v>135</v>
      </c>
      <c r="FW322" s="190"/>
      <c r="FX322" s="190"/>
      <c r="FY322" s="190"/>
      <c r="FZ322" s="190"/>
      <c r="GA322" s="190"/>
      <c r="GB322" s="190"/>
      <c r="GC322" s="190">
        <v>135</v>
      </c>
      <c r="GD322" s="190">
        <v>120</v>
      </c>
      <c r="GE322" s="190">
        <v>116</v>
      </c>
      <c r="GF322" s="190">
        <v>113</v>
      </c>
      <c r="GG322" s="212">
        <v>110</v>
      </c>
    </row>
    <row r="323" spans="2:189">
      <c r="B323" s="33">
        <v>44173</v>
      </c>
      <c r="C323" s="30" t="s">
        <v>104</v>
      </c>
      <c r="D323" s="30">
        <v>2020</v>
      </c>
      <c r="E323" s="30" t="str">
        <f t="shared" ref="E323" si="692">D323&amp;C323</f>
        <v>2020S50</v>
      </c>
      <c r="F323" s="30" t="str">
        <f t="shared" si="317"/>
        <v>122020</v>
      </c>
      <c r="G323" s="208" t="str">
        <f>VLOOKUP(Horizontal!$C323&amp;Horizontal!$B323&amp;Horizontal!G$11,Vertical!$E:$O,G$10,0)</f>
        <v>-2,16</v>
      </c>
      <c r="H323" s="207">
        <f>(VLOOKUP(Horizontal!$C323&amp;Horizontal!$B323&amp;Horizontal!H$11,Vertical!$E:$O,H$10,0))+0</f>
        <v>280.31</v>
      </c>
      <c r="I323" s="207">
        <f>(VLOOKUP(Horizontal!$C323&amp;Horizontal!$B323&amp;Horizontal!I$11,Vertical!$E:$O,I$10,0))+0</f>
        <v>237.6</v>
      </c>
      <c r="J323" s="207">
        <f>(VLOOKUP(Horizontal!$C323&amp;Horizontal!$B323&amp;Horizontal!J$11,Vertical!$E:$O,J$10,0))+0</f>
        <v>212.77</v>
      </c>
      <c r="K323" s="207">
        <f>(VLOOKUP(Horizontal!$C323&amp;Horizontal!$B323&amp;Horizontal!K$11,Vertical!$E:$O,K$10,0))+0</f>
        <v>190.85</v>
      </c>
      <c r="L323" s="207">
        <f>(VLOOKUP(Horizontal!$C323&amp;Horizontal!$B323&amp;Horizontal!L$11,Vertical!$E:$O,L$10,0))+0</f>
        <v>190.99</v>
      </c>
      <c r="M323" s="207">
        <f>(VLOOKUP(Horizontal!$C323&amp;Horizontal!$B323&amp;Horizontal!M$11,Vertical!$E:$O,M$10,0))+0</f>
        <v>182.43</v>
      </c>
      <c r="N323" s="207">
        <f>(VLOOKUP(Horizontal!$C323&amp;Horizontal!$B323&amp;Horizontal!N$11,Vertical!$E:$O,N$10,0))+0</f>
        <v>159.5</v>
      </c>
      <c r="O323" s="207">
        <f>(VLOOKUP(Horizontal!$C323&amp;Horizontal!$B323&amp;Horizontal!O$11,Vertical!$E:$O,O$10,0))+0</f>
        <v>150.57</v>
      </c>
      <c r="P323" s="209">
        <f>(VLOOKUP(Horizontal!$C323&amp;Horizontal!$B323&amp;Horizontal!P$11,Vertical!$E:$O,P$10,0))+0</f>
        <v>145.77000000000001</v>
      </c>
      <c r="Q323" s="210">
        <f>(VLOOKUP(Horizontal!$C323&amp;Horizontal!$B323&amp;Horizontal!Q$11,Vertical!$E:$O,Q$10,0))+0</f>
        <v>54</v>
      </c>
      <c r="R323" s="207">
        <f>(VLOOKUP(Horizontal!$C323&amp;Horizontal!$B323&amp;Horizontal!R$11,Vertical!$E:$O,R$10,0))+0</f>
        <v>56</v>
      </c>
      <c r="S323" s="207">
        <f>(VLOOKUP(Horizontal!$C323&amp;Horizontal!$B323&amp;Horizontal!S$11,Vertical!$E:$O,S$10,0))+0</f>
        <v>45</v>
      </c>
      <c r="T323" s="207">
        <f>(VLOOKUP(Horizontal!$C323&amp;Horizontal!$B323&amp;Horizontal!T$11,Vertical!$E:$O,T$10,0))+0</f>
        <v>41</v>
      </c>
      <c r="U323" s="207">
        <f>(VLOOKUP(Horizontal!$C323&amp;Horizontal!$B323&amp;Horizontal!U$11,Vertical!$E:$O,U$10,0))+0</f>
        <v>42</v>
      </c>
      <c r="V323" s="207">
        <f>(VLOOKUP(Horizontal!$C323&amp;Horizontal!$B323&amp;Horizontal!V$11,Vertical!$E:$O,V$10,0))+0</f>
        <v>43</v>
      </c>
      <c r="W323" s="207">
        <f>(VLOOKUP(Horizontal!$C323&amp;Horizontal!$B323&amp;Horizontal!W$11,Vertical!$E:$O,W$10,0))+0</f>
        <v>36</v>
      </c>
      <c r="X323" s="207">
        <f>(VLOOKUP(Horizontal!$C323&amp;Horizontal!$B323&amp;Horizontal!X$11,Vertical!$E:$O,X$10,0))+0</f>
        <v>32</v>
      </c>
      <c r="Y323" s="209">
        <f>(VLOOKUP(Horizontal!$C323&amp;Horizontal!$B323&amp;Horizontal!Y$11,Vertical!$E:$O,Y$10,0))+0</f>
        <v>29</v>
      </c>
      <c r="Z323" s="210">
        <f>(VLOOKUP(Horizontal!$C323&amp;Horizontal!$B323&amp;Horizontal!Z$11,Vertical!$E:$O,Z$10,0))+0</f>
        <v>100</v>
      </c>
      <c r="AA323" s="207">
        <f>(VLOOKUP(Horizontal!$C323&amp;Horizontal!$B323&amp;Horizontal!AA$11,Vertical!$E:$O,AA$10,0))+0</f>
        <v>44.12</v>
      </c>
      <c r="AB323" s="207">
        <f>(VLOOKUP(Horizontal!$C323&amp;Horizontal!$B323&amp;Horizontal!AB$11,Vertical!$E:$O,AB$10,0))+0</f>
        <v>5.56</v>
      </c>
      <c r="AC323" s="207">
        <f>(VLOOKUP(Horizontal!$C323&amp;Horizontal!$B323&amp;Horizontal!AC$11,Vertical!$E:$O,AC$10,0))+0</f>
        <v>5.56</v>
      </c>
      <c r="AD323" s="207">
        <f>(VLOOKUP(Horizontal!$C323&amp;Horizontal!$B323&amp;Horizontal!AD$11,Vertical!$E:$O,AD$10,0))+0</f>
        <v>32.5</v>
      </c>
      <c r="AE323" s="207">
        <f>(VLOOKUP(Horizontal!$C323&amp;Horizontal!$B323&amp;Horizontal!AE$11,Vertical!$E:$O,AE$10,0))+0</f>
        <v>64.099999999999994</v>
      </c>
      <c r="AF323" s="207">
        <f>(VLOOKUP(Horizontal!$C323&amp;Horizontal!$B323&amp;Horizontal!AF$11,Vertical!$E:$O,AF$10,0))+0</f>
        <v>20.51</v>
      </c>
      <c r="AG323" s="207">
        <f>(VLOOKUP(Horizontal!$C323&amp;Horizontal!$B323&amp;Horizontal!AG$11,Vertical!$E:$O,AG$10,0))+0</f>
        <v>19.510000000000002</v>
      </c>
      <c r="AH323" s="209">
        <f>(VLOOKUP(Horizontal!$C323&amp;Horizontal!$B323&amp;Horizontal!AH$11,Vertical!$E:$O,AH$10,0))+0</f>
        <v>28.21</v>
      </c>
      <c r="AI323" s="210">
        <f>(VLOOKUP(Horizontal!$C323&amp;Horizontal!$B323&amp;Horizontal!AI$11,Vertical!$E:$O,AI$10,0))+0</f>
        <v>0</v>
      </c>
      <c r="AJ323" s="207">
        <f>(VLOOKUP(Horizontal!$C323&amp;Horizontal!$B323&amp;Horizontal!AJ$11,Vertical!$E:$O,AJ$10,0))+0</f>
        <v>2.94</v>
      </c>
      <c r="AK323" s="207">
        <f>(VLOOKUP(Horizontal!$C323&amp;Horizontal!$B323&amp;Horizontal!AK$11,Vertical!$E:$O,AK$10,0))+0</f>
        <v>0</v>
      </c>
      <c r="AL323" s="207">
        <f>(VLOOKUP(Horizontal!$C323&amp;Horizontal!$B323&amp;Horizontal!AL$11,Vertical!$E:$O,AL$10,0))+0</f>
        <v>0</v>
      </c>
      <c r="AM323" s="207">
        <f>(VLOOKUP(Horizontal!$C323&amp;Horizontal!$B323&amp;Horizontal!AM$11,Vertical!$E:$O,AM$10,0))+0</f>
        <v>0</v>
      </c>
      <c r="AN323" s="207">
        <f>(VLOOKUP(Horizontal!$C323&amp;Horizontal!$B323&amp;Horizontal!AN$11,Vertical!$E:$O,AN$10,0))+0</f>
        <v>20.51</v>
      </c>
      <c r="AO323" s="207">
        <f>(VLOOKUP(Horizontal!$C323&amp;Horizontal!$B323&amp;Horizontal!AO$11,Vertical!$E:$O,AO$10,0))+0</f>
        <v>51.28</v>
      </c>
      <c r="AP323" s="207">
        <f>(VLOOKUP(Horizontal!$C323&amp;Horizontal!$B323&amp;Horizontal!AP$11,Vertical!$E:$O,AP$10,0))+0</f>
        <v>58.54</v>
      </c>
      <c r="AQ323" s="209">
        <f>(VLOOKUP(Horizontal!$C323&amp;Horizontal!$B323&amp;Horizontal!AQ$11,Vertical!$E:$O,AQ$10,0))+0</f>
        <v>53.85</v>
      </c>
      <c r="AR323" s="210">
        <f>(VLOOKUP(Horizontal!$C323&amp;Horizontal!$B323&amp;Horizontal!AR$11,Vertical!$E:$O,AR$10,0))+0</f>
        <v>0</v>
      </c>
      <c r="AS323" s="207">
        <f>(VLOOKUP(Horizontal!$C323&amp;Horizontal!$B323&amp;Horizontal!AS$11,Vertical!$E:$O,AS$10,0))+0</f>
        <v>52.94</v>
      </c>
      <c r="AT323" s="207">
        <f>(VLOOKUP(Horizontal!$C323&amp;Horizontal!$B323&amp;Horizontal!AT$11,Vertical!$E:$O,AT$10,0))+0</f>
        <v>94.44</v>
      </c>
      <c r="AU323" s="207">
        <f>(VLOOKUP(Horizontal!$C323&amp;Horizontal!$B323&amp;Horizontal!AU$11,Vertical!$E:$O,AU$10,0))+0</f>
        <v>94.44</v>
      </c>
      <c r="AV323" s="207">
        <f>(VLOOKUP(Horizontal!$C323&amp;Horizontal!$B323&amp;Horizontal!AV$11,Vertical!$E:$O,AV$10,0))+0</f>
        <v>67.5</v>
      </c>
      <c r="AW323" s="207">
        <f>(VLOOKUP(Horizontal!$C323&amp;Horizontal!$B323&amp;Horizontal!AW$11,Vertical!$E:$O,AW$10,0))+0</f>
        <v>15.38</v>
      </c>
      <c r="AX323" s="207">
        <f>(VLOOKUP(Horizontal!$C323&amp;Horizontal!$B323&amp;Horizontal!AX$11,Vertical!$E:$O,AX$10,0))+0</f>
        <v>28.21</v>
      </c>
      <c r="AY323" s="207">
        <f>(VLOOKUP(Horizontal!$C323&amp;Horizontal!$B323&amp;Horizontal!AY$11,Vertical!$E:$O,AY$10,0))+0</f>
        <v>21.95</v>
      </c>
      <c r="AZ323" s="209">
        <f>(VLOOKUP(Horizontal!$C323&amp;Horizontal!$B323&amp;Horizontal!AZ$11,Vertical!$E:$O,AZ$10,0))+0</f>
        <v>17.95</v>
      </c>
      <c r="BA323" s="208">
        <f>(VLOOKUP(Horizontal!$C323&amp;Horizontal!$B323&amp;Horizontal!BA$11,Vertical!$E:$O,BA$10,0))+0</f>
        <v>52.73</v>
      </c>
      <c r="BB323" s="210">
        <f>(VLOOKUP(Horizontal!$C323&amp;Horizontal!$B323&amp;Horizontal!BB$11,Vertical!$E:$O,BB$10,0))+0</f>
        <v>332.33</v>
      </c>
      <c r="BC323" s="207">
        <f>(VLOOKUP(Horizontal!$C323&amp;Horizontal!$B323&amp;Horizontal!BC$11,Vertical!$E:$O,BC$10,0))+0</f>
        <v>289.18</v>
      </c>
      <c r="BD323" s="207">
        <f>(VLOOKUP(Horizontal!$C323&amp;Horizontal!$B323&amp;Horizontal!BD$11,Vertical!$E:$O,BD$10,0))+0</f>
        <v>263.51</v>
      </c>
      <c r="BE323" s="207">
        <f>(VLOOKUP(Horizontal!$C323&amp;Horizontal!$B323&amp;Horizontal!BE$11,Vertical!$E:$O,BE$10,0))+0</f>
        <v>238.55</v>
      </c>
      <c r="BF323" s="207">
        <f>(VLOOKUP(Horizontal!$C323&amp;Horizontal!$B323&amp;Horizontal!BF$11,Vertical!$E:$O,BF$10,0))+0</f>
        <v>238.64</v>
      </c>
      <c r="BG323" s="207">
        <f>(VLOOKUP(Horizontal!$C323&amp;Horizontal!$B323&amp;Horizontal!BG$11,Vertical!$E:$O,BG$10,0))+0</f>
        <v>223.93</v>
      </c>
      <c r="BH323" s="207">
        <f>(VLOOKUP(Horizontal!$C323&amp;Horizontal!$B323&amp;Horizontal!BH$11,Vertical!$E:$O,BH$10,0))+0</f>
        <v>197.28</v>
      </c>
      <c r="BI323" s="207">
        <f>(VLOOKUP(Horizontal!$C323&amp;Horizontal!$B323&amp;Horizontal!BI$11,Vertical!$E:$O,BI$10,0))+0</f>
        <v>186.88</v>
      </c>
      <c r="BJ323" s="209">
        <f>(VLOOKUP(Horizontal!$C323&amp;Horizontal!$B323&amp;Horizontal!BJ$11,Vertical!$E:$O,BJ$10,0))+0</f>
        <v>180.92</v>
      </c>
      <c r="BK323" s="210">
        <f>(VLOOKUP(Horizontal!$C323&amp;Horizontal!$B323&amp;Horizontal!BK$11,Vertical!$E:$O,BK$10,0))+0</f>
        <v>45</v>
      </c>
      <c r="BL323" s="207">
        <f>(VLOOKUP(Horizontal!$C323&amp;Horizontal!$B323&amp;Horizontal!BL$11,Vertical!$E:$O,BL$10,0))+0</f>
        <v>41</v>
      </c>
      <c r="BM323" s="207">
        <f>(VLOOKUP(Horizontal!$C323&amp;Horizontal!$B323&amp;Horizontal!BM$11,Vertical!$E:$O,BM$10,0))+0</f>
        <v>39</v>
      </c>
      <c r="BN323" s="207">
        <f>(VLOOKUP(Horizontal!$C323&amp;Horizontal!$B323&amp;Horizontal!BN$11,Vertical!$E:$O,BN$10,0))+0</f>
        <v>39</v>
      </c>
      <c r="BO323" s="207">
        <f>(VLOOKUP(Horizontal!$C323&amp;Horizontal!$B323&amp;Horizontal!BO$11,Vertical!$E:$O,BO$10,0))+0</f>
        <v>42</v>
      </c>
      <c r="BP323" s="207">
        <f>(VLOOKUP(Horizontal!$C323&amp;Horizontal!$B323&amp;Horizontal!BP$11,Vertical!$E:$O,BP$10,0))+0</f>
        <v>38</v>
      </c>
      <c r="BQ323" s="207">
        <f>(VLOOKUP(Horizontal!$C323&amp;Horizontal!$B323&amp;Horizontal!BQ$11,Vertical!$E:$O,BQ$10,0))+0</f>
        <v>32</v>
      </c>
      <c r="BR323" s="207">
        <f>(VLOOKUP(Horizontal!$C323&amp;Horizontal!$B323&amp;Horizontal!BR$11,Vertical!$E:$O,BR$10,0))+0</f>
        <v>30</v>
      </c>
      <c r="BS323" s="209">
        <f>(VLOOKUP(Horizontal!$C323&amp;Horizontal!$B323&amp;Horizontal!BS$11,Vertical!$E:$O,BS$10,0))+0</f>
        <v>27</v>
      </c>
      <c r="BT323" s="210">
        <f>(VLOOKUP(Horizontal!$C323&amp;Horizontal!$B323&amp;Horizontal!BT$11,Vertical!$E:$O,BT$10,0))+0</f>
        <v>100</v>
      </c>
      <c r="BU323" s="207">
        <f>(VLOOKUP(Horizontal!$C323&amp;Horizontal!$B323&amp;Horizontal!BU$11,Vertical!$E:$O,BU$10,0))+0</f>
        <v>34.479999999999997</v>
      </c>
      <c r="BV323" s="207">
        <f>(VLOOKUP(Horizontal!$C323&amp;Horizontal!$B323&amp;Horizontal!BV$11,Vertical!$E:$O,BV$10,0))+0</f>
        <v>11.11</v>
      </c>
      <c r="BW323" s="207">
        <f>(VLOOKUP(Horizontal!$C323&amp;Horizontal!$B323&amp;Horizontal!BW$11,Vertical!$E:$O,BW$10,0))+0</f>
        <v>11.11</v>
      </c>
      <c r="BX323" s="207">
        <f>(VLOOKUP(Horizontal!$C323&amp;Horizontal!$B323&amp;Horizontal!BX$11,Vertical!$E:$O,BX$10,0))+0</f>
        <v>34.29</v>
      </c>
      <c r="BY323" s="207">
        <f>(VLOOKUP(Horizontal!$C323&amp;Horizontal!$B323&amp;Horizontal!BY$11,Vertical!$E:$O,BY$10,0))+0</f>
        <v>55.56</v>
      </c>
      <c r="BZ323" s="207">
        <f>(VLOOKUP(Horizontal!$C323&amp;Horizontal!$B323&amp;Horizontal!BZ$11,Vertical!$E:$O,BZ$10,0))+0</f>
        <v>31.43</v>
      </c>
      <c r="CA323" s="207">
        <f>(VLOOKUP(Horizontal!$C323&amp;Horizontal!$B323&amp;Horizontal!CA$11,Vertical!$E:$O,CA$10,0))+0</f>
        <v>31.25</v>
      </c>
      <c r="CB323" s="209">
        <f>(VLOOKUP(Horizontal!$C323&amp;Horizontal!$B323&amp;Horizontal!CB$11,Vertical!$E:$O,CB$10,0))+0</f>
        <v>27.27</v>
      </c>
      <c r="CC323" s="210">
        <f>(VLOOKUP(Horizontal!$C323&amp;Horizontal!$B323&amp;Horizontal!CC$11,Vertical!$E:$O,CC$10,0))+0</f>
        <v>0</v>
      </c>
      <c r="CD323" s="207">
        <f>(VLOOKUP(Horizontal!$C323&amp;Horizontal!$B323&amp;Horizontal!CD$11,Vertical!$E:$O,CD$10,0))+0</f>
        <v>6.9</v>
      </c>
      <c r="CE323" s="207">
        <f>(VLOOKUP(Horizontal!$C323&amp;Horizontal!$B323&amp;Horizontal!CE$11,Vertical!$E:$O,CE$10,0))+0</f>
        <v>3.7</v>
      </c>
      <c r="CF323" s="207">
        <f>(VLOOKUP(Horizontal!$C323&amp;Horizontal!$B323&amp;Horizontal!CF$11,Vertical!$E:$O,CF$10,0))+0</f>
        <v>3.7</v>
      </c>
      <c r="CG323" s="207">
        <f>(VLOOKUP(Horizontal!$C323&amp;Horizontal!$B323&amp;Horizontal!CG$11,Vertical!$E:$O,CG$10,0))+0</f>
        <v>2.86</v>
      </c>
      <c r="CH323" s="207">
        <f>(VLOOKUP(Horizontal!$C323&amp;Horizontal!$B323&amp;Horizontal!CH$11,Vertical!$E:$O,CH$10,0))+0</f>
        <v>22.22</v>
      </c>
      <c r="CI323" s="207">
        <f>(VLOOKUP(Horizontal!$C323&amp;Horizontal!$B323&amp;Horizontal!CI$11,Vertical!$E:$O,CI$10,0))+0</f>
        <v>42.86</v>
      </c>
      <c r="CJ323" s="207">
        <f>(VLOOKUP(Horizontal!$C323&amp;Horizontal!$B323&amp;Horizontal!CJ$11,Vertical!$E:$O,CJ$10,0))+0</f>
        <v>43.75</v>
      </c>
      <c r="CK323" s="209">
        <f>(VLOOKUP(Horizontal!$C323&amp;Horizontal!$B323&amp;Horizontal!CK$11,Vertical!$E:$O,CK$10,0))+0</f>
        <v>54.55</v>
      </c>
      <c r="CL323" s="210">
        <f>(VLOOKUP(Horizontal!$C323&amp;Horizontal!$B323&amp;Horizontal!CL$11,Vertical!$E:$O,CL$10,0))+0</f>
        <v>0</v>
      </c>
      <c r="CM323" s="207">
        <f>(VLOOKUP(Horizontal!$C323&amp;Horizontal!$B323&amp;Horizontal!CM$11,Vertical!$E:$O,CM$10,0))+0</f>
        <v>58.62</v>
      </c>
      <c r="CN323" s="207">
        <f>(VLOOKUP(Horizontal!$C323&amp;Horizontal!$B323&amp;Horizontal!CN$11,Vertical!$E:$O,CN$10,0))+0</f>
        <v>85.19</v>
      </c>
      <c r="CO323" s="207">
        <f>(VLOOKUP(Horizontal!$C323&amp;Horizontal!$B323&amp;Horizontal!CO$11,Vertical!$E:$O,CO$10,0))+0</f>
        <v>85.19</v>
      </c>
      <c r="CP323" s="207">
        <f>(VLOOKUP(Horizontal!$C323&amp;Horizontal!$B323&amp;Horizontal!CP$11,Vertical!$E:$O,CP$10,0))+0</f>
        <v>62.86</v>
      </c>
      <c r="CQ323" s="207">
        <f>(VLOOKUP(Horizontal!$C323&amp;Horizontal!$B323&amp;Horizontal!CQ$11,Vertical!$E:$O,CQ$10,0))+0</f>
        <v>22.22</v>
      </c>
      <c r="CR323" s="207">
        <f>(VLOOKUP(Horizontal!$C323&amp;Horizontal!$B323&amp;Horizontal!CR$11,Vertical!$E:$O,CR$10,0))+0</f>
        <v>25.71</v>
      </c>
      <c r="CS323" s="207">
        <f>(VLOOKUP(Horizontal!$C323&amp;Horizontal!$B323&amp;Horizontal!CS$11,Vertical!$E:$O,CS$10,0))+0</f>
        <v>25</v>
      </c>
      <c r="CT323" s="207">
        <f>(VLOOKUP(Horizontal!$C323&amp;Horizontal!$B323&amp;Horizontal!CT$11,Vertical!$E:$O,CT$10,0))+0</f>
        <v>18.18</v>
      </c>
      <c r="CU323" s="150"/>
      <c r="CV323" s="211">
        <f t="shared" ref="CV323" si="693">(BB323-H323)+0</f>
        <v>52.019999999999982</v>
      </c>
      <c r="CW323" s="190">
        <f t="shared" ref="CW323" si="694">(BC323-I323)+0</f>
        <v>51.580000000000013</v>
      </c>
      <c r="CX323" s="190">
        <f t="shared" ref="CX323" si="695">(BD323-J323)+0</f>
        <v>50.739999999999981</v>
      </c>
      <c r="CY323" s="190">
        <f t="shared" ref="CY323" si="696">(BE323-K323)+0</f>
        <v>47.700000000000017</v>
      </c>
      <c r="CZ323" s="190">
        <f t="shared" ref="CZ323" si="697">(BF323-L323)+0</f>
        <v>47.649999999999977</v>
      </c>
      <c r="DA323" s="190">
        <f t="shared" ref="DA323" si="698">(BG323-M323)+0</f>
        <v>41.5</v>
      </c>
      <c r="DB323" s="190">
        <f t="shared" ref="DB323" si="699">(BH323-N323)+0</f>
        <v>37.78</v>
      </c>
      <c r="DC323" s="190">
        <f t="shared" ref="DC323" si="700">(BI323-O323)+0</f>
        <v>36.31</v>
      </c>
      <c r="DD323" s="212">
        <f t="shared" ref="DD323" si="701">(BJ323-P323)+0</f>
        <v>35.149999999999977</v>
      </c>
      <c r="DE323" s="9">
        <v>170</v>
      </c>
      <c r="DF323" s="212">
        <f t="shared" ref="DF323" si="702">($H$7-H323)+0</f>
        <v>-71.852789598108671</v>
      </c>
      <c r="DG323" s="264">
        <v>49</v>
      </c>
      <c r="DH323" s="265">
        <v>173</v>
      </c>
      <c r="DI323" s="265">
        <v>49</v>
      </c>
      <c r="DJ323" s="266">
        <v>52</v>
      </c>
      <c r="DK323" s="190">
        <v>214.75</v>
      </c>
      <c r="DL323" s="190">
        <v>214.75</v>
      </c>
      <c r="DM323" s="190">
        <v>119.77</v>
      </c>
      <c r="DN323" s="212">
        <v>214.75</v>
      </c>
      <c r="DO323" s="190">
        <v>210.74</v>
      </c>
      <c r="DP323" s="190">
        <v>210.74</v>
      </c>
      <c r="DQ323" s="190">
        <v>200.33</v>
      </c>
      <c r="DR323" s="212">
        <v>210.74</v>
      </c>
      <c r="DS323" s="150"/>
      <c r="DT323" s="190">
        <v>283</v>
      </c>
      <c r="DU323" s="190">
        <v>272</v>
      </c>
      <c r="DV323" s="190">
        <v>230</v>
      </c>
      <c r="DW323" s="190">
        <v>211</v>
      </c>
      <c r="DX323" s="190"/>
      <c r="DY323" s="190"/>
      <c r="DZ323" s="190"/>
      <c r="EA323" s="190"/>
      <c r="EB323" s="190"/>
      <c r="EC323" s="190"/>
      <c r="ED323" s="190">
        <v>205</v>
      </c>
      <c r="EE323" s="190">
        <v>182</v>
      </c>
      <c r="EF323" s="190">
        <v>158</v>
      </c>
      <c r="EG323" s="190">
        <v>147</v>
      </c>
      <c r="EH323" s="212">
        <v>143</v>
      </c>
      <c r="EI323" s="213"/>
      <c r="EJ323" s="211">
        <v>55</v>
      </c>
      <c r="EK323" s="190">
        <v>52</v>
      </c>
      <c r="EL323" s="190">
        <v>52</v>
      </c>
      <c r="EM323" s="190">
        <v>52</v>
      </c>
      <c r="EN323" s="190"/>
      <c r="EO323" s="190"/>
      <c r="EP323" s="190"/>
      <c r="EQ323" s="190"/>
      <c r="ER323" s="190"/>
      <c r="ES323" s="190"/>
      <c r="ET323" s="190">
        <v>50</v>
      </c>
      <c r="EU323" s="190">
        <v>40</v>
      </c>
      <c r="EV323" s="190">
        <v>30</v>
      </c>
      <c r="EW323" s="190">
        <v>27</v>
      </c>
      <c r="EX323" s="212">
        <v>25</v>
      </c>
      <c r="EY323" s="211"/>
      <c r="EZ323" s="75">
        <f t="shared" ref="EZ323" si="703">(G323/(DT323-G323))+0</f>
        <v>-7.5746949081217556E-3</v>
      </c>
      <c r="FA323" s="89">
        <f t="shared" si="415"/>
        <v>-0.1</v>
      </c>
      <c r="FB323" s="212"/>
      <c r="FC323" s="213"/>
      <c r="FD323" s="213"/>
      <c r="FE323" s="213"/>
      <c r="FF323" s="213"/>
      <c r="FG323" s="213"/>
      <c r="FH323" s="213"/>
      <c r="FI323" s="213"/>
      <c r="FJ323" s="213"/>
      <c r="FK323" s="213"/>
      <c r="FL323" s="213"/>
      <c r="FM323" s="213"/>
      <c r="FN323" s="213"/>
      <c r="FO323" s="213"/>
      <c r="FP323" s="213"/>
      <c r="FQ323" s="213"/>
      <c r="FR323" s="213"/>
      <c r="FS323" s="211">
        <v>148</v>
      </c>
      <c r="FT323" s="190">
        <v>140</v>
      </c>
      <c r="FU323" s="190">
        <v>135</v>
      </c>
      <c r="FV323" s="190">
        <v>135</v>
      </c>
      <c r="FW323" s="190"/>
      <c r="FX323" s="190"/>
      <c r="FY323" s="190"/>
      <c r="FZ323" s="190"/>
      <c r="GA323" s="190"/>
      <c r="GB323" s="190"/>
      <c r="GC323" s="190">
        <v>130</v>
      </c>
      <c r="GD323" s="190">
        <v>120</v>
      </c>
      <c r="GE323" s="190">
        <v>116</v>
      </c>
      <c r="GF323" s="190">
        <v>113</v>
      </c>
      <c r="GG323" s="212">
        <v>110</v>
      </c>
    </row>
    <row r="324" spans="2:189">
      <c r="B324" s="33">
        <v>44180</v>
      </c>
      <c r="C324" s="30" t="s">
        <v>105</v>
      </c>
      <c r="D324" s="30">
        <v>2020</v>
      </c>
      <c r="E324" s="30" t="str">
        <f t="shared" ref="E324" si="704">D324&amp;C324</f>
        <v>2020S51</v>
      </c>
      <c r="F324" s="30" t="str">
        <f t="shared" si="317"/>
        <v>122020</v>
      </c>
      <c r="G324" s="208" t="str">
        <f>VLOOKUP(Horizontal!$C324&amp;Horizontal!$B324&amp;Horizontal!G$11,Vertical!$E:$O,G$10,0)</f>
        <v>-3,06</v>
      </c>
      <c r="H324" s="207">
        <f>(VLOOKUP(Horizontal!$C324&amp;Horizontal!$B324&amp;Horizontal!H$11,Vertical!$E:$O,H$10,0))+0</f>
        <v>262.32</v>
      </c>
      <c r="I324" s="207">
        <f>(VLOOKUP(Horizontal!$C324&amp;Horizontal!$B324&amp;Horizontal!I$11,Vertical!$E:$O,I$10,0))+0</f>
        <v>194.07</v>
      </c>
      <c r="J324" s="207">
        <f>(VLOOKUP(Horizontal!$C324&amp;Horizontal!$B324&amp;Horizontal!J$11,Vertical!$E:$O,J$10,0))+0</f>
        <v>176.3</v>
      </c>
      <c r="K324" s="207">
        <f>(VLOOKUP(Horizontal!$C324&amp;Horizontal!$B324&amp;Horizontal!K$11,Vertical!$E:$O,K$10,0))+0</f>
        <v>169.37</v>
      </c>
      <c r="L324" s="207">
        <f>(VLOOKUP(Horizontal!$C324&amp;Horizontal!$B324&amp;Horizontal!L$11,Vertical!$E:$O,L$10,0))+0</f>
        <v>187.45</v>
      </c>
      <c r="M324" s="207">
        <f>(VLOOKUP(Horizontal!$C324&amp;Horizontal!$B324&amp;Horizontal!M$11,Vertical!$E:$O,M$10,0))+0</f>
        <v>182.18</v>
      </c>
      <c r="N324" s="207">
        <f>(VLOOKUP(Horizontal!$C324&amp;Horizontal!$B324&amp;Horizontal!N$11,Vertical!$E:$O,N$10,0))+0</f>
        <v>159.65</v>
      </c>
      <c r="O324" s="207">
        <f>(VLOOKUP(Horizontal!$C324&amp;Horizontal!$B324&amp;Horizontal!O$11,Vertical!$E:$O,O$10,0))+0</f>
        <v>150.72999999999999</v>
      </c>
      <c r="P324" s="209">
        <f>(VLOOKUP(Horizontal!$C324&amp;Horizontal!$B324&amp;Horizontal!P$11,Vertical!$E:$O,P$10,0))+0</f>
        <v>146.08000000000001</v>
      </c>
      <c r="Q324" s="210">
        <f>(VLOOKUP(Horizontal!$C324&amp;Horizontal!$B324&amp;Horizontal!Q$11,Vertical!$E:$O,Q$10,0))+0</f>
        <v>48</v>
      </c>
      <c r="R324" s="207">
        <f>(VLOOKUP(Horizontal!$C324&amp;Horizontal!$B324&amp;Horizontal!R$11,Vertical!$E:$O,R$10,0))+0</f>
        <v>60</v>
      </c>
      <c r="S324" s="207">
        <f>(VLOOKUP(Horizontal!$C324&amp;Horizontal!$B324&amp;Horizontal!S$11,Vertical!$E:$O,S$10,0))+0</f>
        <v>52</v>
      </c>
      <c r="T324" s="207">
        <f>(VLOOKUP(Horizontal!$C324&amp;Horizontal!$B324&amp;Horizontal!T$11,Vertical!$E:$O,T$10,0))+0</f>
        <v>50</v>
      </c>
      <c r="U324" s="207">
        <f>(VLOOKUP(Horizontal!$C324&amp;Horizontal!$B324&amp;Horizontal!U$11,Vertical!$E:$O,U$10,0))+0</f>
        <v>43</v>
      </c>
      <c r="V324" s="207">
        <f>(VLOOKUP(Horizontal!$C324&amp;Horizontal!$B324&amp;Horizontal!V$11,Vertical!$E:$O,V$10,0))+0</f>
        <v>40</v>
      </c>
      <c r="W324" s="207">
        <f>(VLOOKUP(Horizontal!$C324&amp;Horizontal!$B324&amp;Horizontal!W$11,Vertical!$E:$O,W$10,0))+0</f>
        <v>32</v>
      </c>
      <c r="X324" s="207">
        <f>(VLOOKUP(Horizontal!$C324&amp;Horizontal!$B324&amp;Horizontal!X$11,Vertical!$E:$O,X$10,0))+0</f>
        <v>27</v>
      </c>
      <c r="Y324" s="209">
        <f>(VLOOKUP(Horizontal!$C324&amp;Horizontal!$B324&amp;Horizontal!Y$11,Vertical!$E:$O,Y$10,0))+0</f>
        <v>23</v>
      </c>
      <c r="Z324" s="210">
        <f>(VLOOKUP(Horizontal!$C324&amp;Horizontal!$B324&amp;Horizontal!Z$11,Vertical!$E:$O,Z$10,0))+0</f>
        <v>88.89</v>
      </c>
      <c r="AA324" s="207">
        <f>(VLOOKUP(Horizontal!$C324&amp;Horizontal!$B324&amp;Horizontal!AA$11,Vertical!$E:$O,AA$10,0))+0</f>
        <v>97.5</v>
      </c>
      <c r="AB324" s="207">
        <f>(VLOOKUP(Horizontal!$C324&amp;Horizontal!$B324&amp;Horizontal!AB$11,Vertical!$E:$O,AB$10,0))+0</f>
        <v>97.5</v>
      </c>
      <c r="AC324" s="207">
        <f>(VLOOKUP(Horizontal!$C324&amp;Horizontal!$B324&amp;Horizontal!AC$11,Vertical!$E:$O,AC$10,0))+0</f>
        <v>87.18</v>
      </c>
      <c r="AD324" s="207">
        <f>(VLOOKUP(Horizontal!$C324&amp;Horizontal!$B324&amp;Horizontal!AD$11,Vertical!$E:$O,AD$10,0))+0</f>
        <v>58.54</v>
      </c>
      <c r="AE324" s="207">
        <f>(VLOOKUP(Horizontal!$C324&amp;Horizontal!$B324&amp;Horizontal!AE$11,Vertical!$E:$O,AE$10,0))+0</f>
        <v>43.9</v>
      </c>
      <c r="AF324" s="207">
        <f>(VLOOKUP(Horizontal!$C324&amp;Horizontal!$B324&amp;Horizontal!AF$11,Vertical!$E:$O,AF$10,0))+0</f>
        <v>26.19</v>
      </c>
      <c r="AG324" s="207">
        <f>(VLOOKUP(Horizontal!$C324&amp;Horizontal!$B324&amp;Horizontal!AG$11,Vertical!$E:$O,AG$10,0))+0</f>
        <v>23.26</v>
      </c>
      <c r="AH324" s="209">
        <f>(VLOOKUP(Horizontal!$C324&amp;Horizontal!$B324&amp;Horizontal!AH$11,Vertical!$E:$O,AH$10,0))+0</f>
        <v>14.63</v>
      </c>
      <c r="AI324" s="210">
        <f>(VLOOKUP(Horizontal!$C324&amp;Horizontal!$B324&amp;Horizontal!AI$11,Vertical!$E:$O,AI$10,0))+0</f>
        <v>2.2200000000000002</v>
      </c>
      <c r="AJ324" s="207">
        <f>(VLOOKUP(Horizontal!$C324&amp;Horizontal!$B324&amp;Horizontal!AJ$11,Vertical!$E:$O,AJ$10,0))+0</f>
        <v>0</v>
      </c>
      <c r="AK324" s="207">
        <f>(VLOOKUP(Horizontal!$C324&amp;Horizontal!$B324&amp;Horizontal!AK$11,Vertical!$E:$O,AK$10,0))+0</f>
        <v>0</v>
      </c>
      <c r="AL324" s="207">
        <f>(VLOOKUP(Horizontal!$C324&amp;Horizontal!$B324&amp;Horizontal!AL$11,Vertical!$E:$O,AL$10,0))+0</f>
        <v>7.69</v>
      </c>
      <c r="AM324" s="207">
        <f>(VLOOKUP(Horizontal!$C324&amp;Horizontal!$B324&amp;Horizontal!AM$11,Vertical!$E:$O,AM$10,0))+0</f>
        <v>9.76</v>
      </c>
      <c r="AN324" s="207">
        <f>(VLOOKUP(Horizontal!$C324&amp;Horizontal!$B324&amp;Horizontal!AN$11,Vertical!$E:$O,AN$10,0))+0</f>
        <v>19.510000000000002</v>
      </c>
      <c r="AO324" s="207">
        <f>(VLOOKUP(Horizontal!$C324&amp;Horizontal!$B324&amp;Horizontal!AO$11,Vertical!$E:$O,AO$10,0))+0</f>
        <v>38.1</v>
      </c>
      <c r="AP324" s="207">
        <f>(VLOOKUP(Horizontal!$C324&amp;Horizontal!$B324&amp;Horizontal!AP$11,Vertical!$E:$O,AP$10,0))+0</f>
        <v>51.16</v>
      </c>
      <c r="AQ324" s="209">
        <f>(VLOOKUP(Horizontal!$C324&amp;Horizontal!$B324&amp;Horizontal!AQ$11,Vertical!$E:$O,AQ$10,0))+0</f>
        <v>51.22</v>
      </c>
      <c r="AR324" s="210">
        <f>(VLOOKUP(Horizontal!$C324&amp;Horizontal!$B324&amp;Horizontal!AR$11,Vertical!$E:$O,AR$10,0))+0</f>
        <v>8.89</v>
      </c>
      <c r="AS324" s="207">
        <f>(VLOOKUP(Horizontal!$C324&amp;Horizontal!$B324&amp;Horizontal!AS$11,Vertical!$E:$O,AS$10,0))+0</f>
        <v>2.5</v>
      </c>
      <c r="AT324" s="207">
        <f>(VLOOKUP(Horizontal!$C324&amp;Horizontal!$B324&amp;Horizontal!AT$11,Vertical!$E:$O,AT$10,0))+0</f>
        <v>2.5</v>
      </c>
      <c r="AU324" s="207">
        <f>(VLOOKUP(Horizontal!$C324&amp;Horizontal!$B324&amp;Horizontal!AU$11,Vertical!$E:$O,AU$10,0))+0</f>
        <v>5.13</v>
      </c>
      <c r="AV324" s="207">
        <f>(VLOOKUP(Horizontal!$C324&amp;Horizontal!$B324&amp;Horizontal!AV$11,Vertical!$E:$O,AV$10,0))+0</f>
        <v>31.71</v>
      </c>
      <c r="AW324" s="207">
        <f>(VLOOKUP(Horizontal!$C324&amp;Horizontal!$B324&amp;Horizontal!AW$11,Vertical!$E:$O,AW$10,0))+0</f>
        <v>36.590000000000003</v>
      </c>
      <c r="AX324" s="207">
        <f>(VLOOKUP(Horizontal!$C324&amp;Horizontal!$B324&amp;Horizontal!AX$11,Vertical!$E:$O,AX$10,0))+0</f>
        <v>35.71</v>
      </c>
      <c r="AY324" s="207">
        <f>(VLOOKUP(Horizontal!$C324&amp;Horizontal!$B324&amp;Horizontal!AY$11,Vertical!$E:$O,AY$10,0))+0</f>
        <v>25.58</v>
      </c>
      <c r="AZ324" s="209">
        <f>(VLOOKUP(Horizontal!$C324&amp;Horizontal!$B324&amp;Horizontal!AZ$11,Vertical!$E:$O,AZ$10,0))+0</f>
        <v>34.15</v>
      </c>
      <c r="BA324" s="208">
        <f>(VLOOKUP(Horizontal!$C324&amp;Horizontal!$B324&amp;Horizontal!BA$11,Vertical!$E:$O,BA$10,0))+0</f>
        <v>53.04</v>
      </c>
      <c r="BB324" s="210">
        <f>(VLOOKUP(Horizontal!$C324&amp;Horizontal!$B324&amp;Horizontal!BB$11,Vertical!$E:$O,BB$10,0))+0</f>
        <v>314.39</v>
      </c>
      <c r="BC324" s="207">
        <f>(VLOOKUP(Horizontal!$C324&amp;Horizontal!$B324&amp;Horizontal!BC$11,Vertical!$E:$O,BC$10,0))+0</f>
        <v>245.49</v>
      </c>
      <c r="BD324" s="207">
        <f>(VLOOKUP(Horizontal!$C324&amp;Horizontal!$B324&amp;Horizontal!BD$11,Vertical!$E:$O,BD$10,0))+0</f>
        <v>227.88</v>
      </c>
      <c r="BE324" s="207">
        <f>(VLOOKUP(Horizontal!$C324&amp;Horizontal!$B324&amp;Horizontal!BE$11,Vertical!$E:$O,BE$10,0))+0</f>
        <v>220.74</v>
      </c>
      <c r="BF324" s="207">
        <f>(VLOOKUP(Horizontal!$C324&amp;Horizontal!$B324&amp;Horizontal!BF$11,Vertical!$E:$O,BF$10,0))+0</f>
        <v>236.45</v>
      </c>
      <c r="BG324" s="207">
        <f>(VLOOKUP(Horizontal!$C324&amp;Horizontal!$B324&amp;Horizontal!BG$11,Vertical!$E:$O,BG$10,0))+0</f>
        <v>223.97</v>
      </c>
      <c r="BH324" s="207">
        <f>(VLOOKUP(Horizontal!$C324&amp;Horizontal!$B324&amp;Horizontal!BH$11,Vertical!$E:$O,BH$10,0))+0</f>
        <v>198.1</v>
      </c>
      <c r="BI324" s="207">
        <f>(VLOOKUP(Horizontal!$C324&amp;Horizontal!$B324&amp;Horizontal!BI$11,Vertical!$E:$O,BI$10,0))+0</f>
        <v>186.93</v>
      </c>
      <c r="BJ324" s="209">
        <f>(VLOOKUP(Horizontal!$C324&amp;Horizontal!$B324&amp;Horizontal!BJ$11,Vertical!$E:$O,BJ$10,0))+0</f>
        <v>181.29</v>
      </c>
      <c r="BK324" s="210">
        <f>(VLOOKUP(Horizontal!$C324&amp;Horizontal!$B324&amp;Horizontal!BK$11,Vertical!$E:$O,BK$10,0))+0</f>
        <v>44</v>
      </c>
      <c r="BL324" s="207">
        <f>(VLOOKUP(Horizontal!$C324&amp;Horizontal!$B324&amp;Horizontal!BL$11,Vertical!$E:$O,BL$10,0))+0</f>
        <v>44</v>
      </c>
      <c r="BM324" s="207">
        <f>(VLOOKUP(Horizontal!$C324&amp;Horizontal!$B324&amp;Horizontal!BM$11,Vertical!$E:$O,BM$10,0))+0</f>
        <v>42</v>
      </c>
      <c r="BN324" s="207">
        <f>(VLOOKUP(Horizontal!$C324&amp;Horizontal!$B324&amp;Horizontal!BN$11,Vertical!$E:$O,BN$10,0))+0</f>
        <v>39</v>
      </c>
      <c r="BO324" s="207">
        <f>(VLOOKUP(Horizontal!$C324&amp;Horizontal!$B324&amp;Horizontal!BO$11,Vertical!$E:$O,BO$10,0))+0</f>
        <v>42</v>
      </c>
      <c r="BP324" s="207">
        <f>(VLOOKUP(Horizontal!$C324&amp;Horizontal!$B324&amp;Horizontal!BP$11,Vertical!$E:$O,BP$10,0))+0</f>
        <v>39</v>
      </c>
      <c r="BQ324" s="207">
        <f>(VLOOKUP(Horizontal!$C324&amp;Horizontal!$B324&amp;Horizontal!BQ$11,Vertical!$E:$O,BQ$10,0))+0</f>
        <v>34</v>
      </c>
      <c r="BR324" s="207">
        <f>(VLOOKUP(Horizontal!$C324&amp;Horizontal!$B324&amp;Horizontal!BR$11,Vertical!$E:$O,BR$10,0))+0</f>
        <v>29</v>
      </c>
      <c r="BS324" s="209">
        <f>(VLOOKUP(Horizontal!$C324&amp;Horizontal!$B324&amp;Horizontal!BS$11,Vertical!$E:$O,BS$10,0))+0</f>
        <v>26</v>
      </c>
      <c r="BT324" s="210">
        <f>(VLOOKUP(Horizontal!$C324&amp;Horizontal!$B324&amp;Horizontal!BT$11,Vertical!$E:$O,BT$10,0))+0</f>
        <v>88.89</v>
      </c>
      <c r="BU324" s="207">
        <f>(VLOOKUP(Horizontal!$C324&amp;Horizontal!$B324&amp;Horizontal!BU$11,Vertical!$E:$O,BU$10,0))+0</f>
        <v>97.06</v>
      </c>
      <c r="BV324" s="207">
        <f>(VLOOKUP(Horizontal!$C324&amp;Horizontal!$B324&amp;Horizontal!BV$11,Vertical!$E:$O,BV$10,0))+0</f>
        <v>96.88</v>
      </c>
      <c r="BW324" s="207">
        <f>(VLOOKUP(Horizontal!$C324&amp;Horizontal!$B324&amp;Horizontal!BW$11,Vertical!$E:$O,BW$10,0))+0</f>
        <v>90.63</v>
      </c>
      <c r="BX324" s="207">
        <f>(VLOOKUP(Horizontal!$C324&amp;Horizontal!$B324&amp;Horizontal!BX$11,Vertical!$E:$O,BX$10,0))+0</f>
        <v>51.43</v>
      </c>
      <c r="BY324" s="207">
        <f>(VLOOKUP(Horizontal!$C324&amp;Horizontal!$B324&amp;Horizontal!BY$11,Vertical!$E:$O,BY$10,0))+0</f>
        <v>40</v>
      </c>
      <c r="BZ324" s="207">
        <f>(VLOOKUP(Horizontal!$C324&amp;Horizontal!$B324&amp;Horizontal!BZ$11,Vertical!$E:$O,BZ$10,0))+0</f>
        <v>30.56</v>
      </c>
      <c r="CA324" s="207">
        <f>(VLOOKUP(Horizontal!$C324&amp;Horizontal!$B324&amp;Horizontal!CA$11,Vertical!$E:$O,CA$10,0))+0</f>
        <v>34.29</v>
      </c>
      <c r="CB324" s="209">
        <f>(VLOOKUP(Horizontal!$C324&amp;Horizontal!$B324&amp;Horizontal!CB$11,Vertical!$E:$O,CB$10,0))+0</f>
        <v>29.41</v>
      </c>
      <c r="CC324" s="210">
        <f>(VLOOKUP(Horizontal!$C324&amp;Horizontal!$B324&amp;Horizontal!CC$11,Vertical!$E:$O,CC$10,0))+0</f>
        <v>0</v>
      </c>
      <c r="CD324" s="207">
        <f>(VLOOKUP(Horizontal!$C324&amp;Horizontal!$B324&amp;Horizontal!CD$11,Vertical!$E:$O,CD$10,0))+0</f>
        <v>0</v>
      </c>
      <c r="CE324" s="207">
        <f>(VLOOKUP(Horizontal!$C324&amp;Horizontal!$B324&amp;Horizontal!CE$11,Vertical!$E:$O,CE$10,0))+0</f>
        <v>0</v>
      </c>
      <c r="CF324" s="207">
        <f>(VLOOKUP(Horizontal!$C324&amp;Horizontal!$B324&amp;Horizontal!CF$11,Vertical!$E:$O,CF$10,0))+0</f>
        <v>6.25</v>
      </c>
      <c r="CG324" s="207">
        <f>(VLOOKUP(Horizontal!$C324&amp;Horizontal!$B324&amp;Horizontal!CG$11,Vertical!$E:$O,CG$10,0))+0</f>
        <v>8.57</v>
      </c>
      <c r="CH324" s="207">
        <f>(VLOOKUP(Horizontal!$C324&amp;Horizontal!$B324&amp;Horizontal!CH$11,Vertical!$E:$O,CH$10,0))+0</f>
        <v>25.71</v>
      </c>
      <c r="CI324" s="207">
        <f>(VLOOKUP(Horizontal!$C324&amp;Horizontal!$B324&amp;Horizontal!CI$11,Vertical!$E:$O,CI$10,0))+0</f>
        <v>30.56</v>
      </c>
      <c r="CJ324" s="207">
        <f>(VLOOKUP(Horizontal!$C324&amp;Horizontal!$B324&amp;Horizontal!CJ$11,Vertical!$E:$O,CJ$10,0))+0</f>
        <v>45.71</v>
      </c>
      <c r="CK324" s="209">
        <f>(VLOOKUP(Horizontal!$C324&amp;Horizontal!$B324&amp;Horizontal!CK$11,Vertical!$E:$O,CK$10,0))+0</f>
        <v>41.18</v>
      </c>
      <c r="CL324" s="210">
        <f>(VLOOKUP(Horizontal!$C324&amp;Horizontal!$B324&amp;Horizontal!CL$11,Vertical!$E:$O,CL$10,0))+0</f>
        <v>11.11</v>
      </c>
      <c r="CM324" s="207">
        <f>(VLOOKUP(Horizontal!$C324&amp;Horizontal!$B324&amp;Horizontal!CM$11,Vertical!$E:$O,CM$10,0))+0</f>
        <v>2.94</v>
      </c>
      <c r="CN324" s="207">
        <f>(VLOOKUP(Horizontal!$C324&amp;Horizontal!$B324&amp;Horizontal!CN$11,Vertical!$E:$O,CN$10,0))+0</f>
        <v>3.13</v>
      </c>
      <c r="CO324" s="207">
        <f>(VLOOKUP(Horizontal!$C324&amp;Horizontal!$B324&amp;Horizontal!CO$11,Vertical!$E:$O,CO$10,0))+0</f>
        <v>3.13</v>
      </c>
      <c r="CP324" s="207">
        <f>(VLOOKUP(Horizontal!$C324&amp;Horizontal!$B324&amp;Horizontal!CP$11,Vertical!$E:$O,CP$10,0))+0</f>
        <v>40</v>
      </c>
      <c r="CQ324" s="207">
        <f>(VLOOKUP(Horizontal!$C324&amp;Horizontal!$B324&amp;Horizontal!CQ$11,Vertical!$E:$O,CQ$10,0))+0</f>
        <v>34.29</v>
      </c>
      <c r="CR324" s="207">
        <f>(VLOOKUP(Horizontal!$C324&amp;Horizontal!$B324&amp;Horizontal!CR$11,Vertical!$E:$O,CR$10,0))+0</f>
        <v>38.89</v>
      </c>
      <c r="CS324" s="207">
        <f>(VLOOKUP(Horizontal!$C324&amp;Horizontal!$B324&amp;Horizontal!CS$11,Vertical!$E:$O,CS$10,0))+0</f>
        <v>20</v>
      </c>
      <c r="CT324" s="207">
        <f>(VLOOKUP(Horizontal!$C324&amp;Horizontal!$B324&amp;Horizontal!CT$11,Vertical!$E:$O,CT$10,0))+0</f>
        <v>29.41</v>
      </c>
      <c r="CU324" s="150"/>
      <c r="CV324" s="211">
        <f t="shared" ref="CV324" si="705">(BB324-H324)+0</f>
        <v>52.069999999999993</v>
      </c>
      <c r="CW324" s="190">
        <f t="shared" ref="CW324" si="706">(BC324-I324)+0</f>
        <v>51.420000000000016</v>
      </c>
      <c r="CX324" s="190">
        <f t="shared" ref="CX324" si="707">(BD324-J324)+0</f>
        <v>51.579999999999984</v>
      </c>
      <c r="CY324" s="190">
        <f t="shared" ref="CY324" si="708">(BE324-K324)+0</f>
        <v>51.370000000000005</v>
      </c>
      <c r="CZ324" s="190">
        <f t="shared" ref="CZ324" si="709">(BF324-L324)+0</f>
        <v>49</v>
      </c>
      <c r="DA324" s="190">
        <f t="shared" ref="DA324" si="710">(BG324-M324)+0</f>
        <v>41.789999999999992</v>
      </c>
      <c r="DB324" s="190">
        <f t="shared" ref="DB324" si="711">(BH324-N324)+0</f>
        <v>38.449999999999989</v>
      </c>
      <c r="DC324" s="190">
        <f t="shared" ref="DC324" si="712">(BI324-O324)+0</f>
        <v>36.200000000000017</v>
      </c>
      <c r="DD324" s="212">
        <f t="shared" ref="DD324" si="713">(BJ324-P324)+0</f>
        <v>35.20999999999998</v>
      </c>
      <c r="DE324" s="9">
        <v>170</v>
      </c>
      <c r="DF324" s="212">
        <f t="shared" ref="DF324" si="714">($H$7-H324)+0</f>
        <v>-53.862789598108662</v>
      </c>
      <c r="DG324" s="264">
        <v>61</v>
      </c>
      <c r="DH324" s="265">
        <v>91</v>
      </c>
      <c r="DI324" s="265">
        <v>36</v>
      </c>
      <c r="DJ324" s="266">
        <v>53</v>
      </c>
      <c r="DK324" s="190">
        <v>262.83999999999997</v>
      </c>
      <c r="DL324" s="190">
        <v>262.83999999999997</v>
      </c>
      <c r="DM324" s="190">
        <v>262.83999999999997</v>
      </c>
      <c r="DN324" s="212">
        <v>262.83999999999997</v>
      </c>
      <c r="DO324" s="190">
        <v>264.24</v>
      </c>
      <c r="DP324" s="190">
        <v>264.24</v>
      </c>
      <c r="DQ324" s="190">
        <v>264.24</v>
      </c>
      <c r="DR324" s="212">
        <v>264.24</v>
      </c>
      <c r="DS324" s="150"/>
      <c r="DT324" s="190">
        <v>265</v>
      </c>
      <c r="DU324" s="190">
        <v>195</v>
      </c>
      <c r="DV324" s="190">
        <v>178</v>
      </c>
      <c r="DW324" s="190">
        <v>175</v>
      </c>
      <c r="DX324" s="190"/>
      <c r="DY324" s="190"/>
      <c r="DZ324" s="190"/>
      <c r="EA324" s="190"/>
      <c r="EB324" s="190"/>
      <c r="EC324" s="190"/>
      <c r="ED324" s="190">
        <v>187</v>
      </c>
      <c r="EE324" s="190">
        <v>179</v>
      </c>
      <c r="EF324" s="190">
        <v>157</v>
      </c>
      <c r="EG324" s="190">
        <v>147</v>
      </c>
      <c r="EH324" s="212">
        <v>143</v>
      </c>
      <c r="EI324" s="213"/>
      <c r="EJ324" s="211">
        <v>55</v>
      </c>
      <c r="EK324" s="190">
        <v>52</v>
      </c>
      <c r="EL324" s="190">
        <v>52</v>
      </c>
      <c r="EM324" s="190">
        <v>52</v>
      </c>
      <c r="EN324" s="190"/>
      <c r="EO324" s="190"/>
      <c r="EP324" s="190"/>
      <c r="EQ324" s="190"/>
      <c r="ER324" s="190"/>
      <c r="ES324" s="190"/>
      <c r="ET324" s="190">
        <v>50</v>
      </c>
      <c r="EU324" s="190">
        <v>42</v>
      </c>
      <c r="EV324" s="190">
        <v>30</v>
      </c>
      <c r="EW324" s="190">
        <v>27</v>
      </c>
      <c r="EX324" s="212">
        <v>25</v>
      </c>
      <c r="EY324" s="211"/>
      <c r="EZ324" s="75">
        <f t="shared" ref="EZ324" si="715">(G324/(DT324-G324))+0</f>
        <v>-1.1415354771319854E-2</v>
      </c>
      <c r="FA324" s="89">
        <f t="shared" si="415"/>
        <v>-0.1</v>
      </c>
      <c r="FB324" s="212"/>
      <c r="FC324" s="213"/>
      <c r="FD324" s="213"/>
      <c r="FE324" s="213"/>
      <c r="FF324" s="213"/>
      <c r="FG324" s="213"/>
      <c r="FH324" s="213"/>
      <c r="FI324" s="213"/>
      <c r="FJ324" s="213"/>
      <c r="FK324" s="213"/>
      <c r="FL324" s="213"/>
      <c r="FM324" s="213"/>
      <c r="FN324" s="213"/>
      <c r="FO324" s="213"/>
      <c r="FP324" s="213"/>
      <c r="FQ324" s="213"/>
      <c r="FR324" s="213"/>
      <c r="FS324" s="211">
        <v>148</v>
      </c>
      <c r="FT324" s="190">
        <v>140</v>
      </c>
      <c r="FU324" s="190">
        <v>135</v>
      </c>
      <c r="FV324" s="190">
        <v>135</v>
      </c>
      <c r="FW324" s="190"/>
      <c r="FX324" s="190"/>
      <c r="FY324" s="190"/>
      <c r="FZ324" s="190"/>
      <c r="GA324" s="190"/>
      <c r="GB324" s="190"/>
      <c r="GC324" s="190">
        <v>130</v>
      </c>
      <c r="GD324" s="190">
        <v>112</v>
      </c>
      <c r="GE324" s="190">
        <v>118</v>
      </c>
      <c r="GF324" s="190">
        <v>115</v>
      </c>
      <c r="GG324" s="212">
        <v>110</v>
      </c>
    </row>
    <row r="325" spans="2:189">
      <c r="B325" s="33">
        <v>44187</v>
      </c>
      <c r="C325" s="30" t="s">
        <v>106</v>
      </c>
      <c r="D325" s="30">
        <v>2020</v>
      </c>
      <c r="E325" s="30" t="str">
        <f t="shared" ref="E325" si="716">D325&amp;C325</f>
        <v>2020S52</v>
      </c>
      <c r="F325" s="30" t="str">
        <f t="shared" si="317"/>
        <v>122020</v>
      </c>
      <c r="G325" s="208" t="str">
        <f>VLOOKUP(Horizontal!$C325&amp;Horizontal!$B325&amp;Horizontal!G$11,Vertical!$E:$O,G$10,0)</f>
        <v>-3,26</v>
      </c>
      <c r="H325" s="207">
        <f>(VLOOKUP(Horizontal!$C325&amp;Horizontal!$B325&amp;Horizontal!H$11,Vertical!$E:$O,H$10,0))+0</f>
        <v>267.20999999999998</v>
      </c>
      <c r="I325" s="207">
        <f>(VLOOKUP(Horizontal!$C325&amp;Horizontal!$B325&amp;Horizontal!I$11,Vertical!$E:$O,I$10,0))+0</f>
        <v>207.49</v>
      </c>
      <c r="J325" s="207">
        <f>(VLOOKUP(Horizontal!$C325&amp;Horizontal!$B325&amp;Horizontal!J$11,Vertical!$E:$O,J$10,0))+0</f>
        <v>193.03</v>
      </c>
      <c r="K325" s="207">
        <f>(VLOOKUP(Horizontal!$C325&amp;Horizontal!$B325&amp;Horizontal!K$11,Vertical!$E:$O,K$10,0))+0</f>
        <v>177.67</v>
      </c>
      <c r="L325" s="207">
        <f>(VLOOKUP(Horizontal!$C325&amp;Horizontal!$B325&amp;Horizontal!L$11,Vertical!$E:$O,L$10,0))+0</f>
        <v>191.35</v>
      </c>
      <c r="M325" s="207">
        <f>(VLOOKUP(Horizontal!$C325&amp;Horizontal!$B325&amp;Horizontal!M$11,Vertical!$E:$O,M$10,0))+0</f>
        <v>182.72</v>
      </c>
      <c r="N325" s="207">
        <f>(VLOOKUP(Horizontal!$C325&amp;Horizontal!$B325&amp;Horizontal!N$11,Vertical!$E:$O,N$10,0))+0</f>
        <v>159.76</v>
      </c>
      <c r="O325" s="207">
        <f>(VLOOKUP(Horizontal!$C325&amp;Horizontal!$B325&amp;Horizontal!O$11,Vertical!$E:$O,O$10,0))+0</f>
        <v>150.63999999999999</v>
      </c>
      <c r="P325" s="209">
        <f>(VLOOKUP(Horizontal!$C325&amp;Horizontal!$B325&amp;Horizontal!P$11,Vertical!$E:$O,P$10,0))+0</f>
        <v>146.5</v>
      </c>
      <c r="Q325" s="210">
        <f>(VLOOKUP(Horizontal!$C325&amp;Horizontal!$B325&amp;Horizontal!Q$11,Vertical!$E:$O,Q$10,0))+0</f>
        <v>48</v>
      </c>
      <c r="R325" s="207">
        <f>(VLOOKUP(Horizontal!$C325&amp;Horizontal!$B325&amp;Horizontal!R$11,Vertical!$E:$O,R$10,0))+0</f>
        <v>57</v>
      </c>
      <c r="S325" s="207">
        <f>(VLOOKUP(Horizontal!$C325&amp;Horizontal!$B325&amp;Horizontal!S$11,Vertical!$E:$O,S$10,0))+0</f>
        <v>49</v>
      </c>
      <c r="T325" s="207">
        <f>(VLOOKUP(Horizontal!$C325&amp;Horizontal!$B325&amp;Horizontal!T$11,Vertical!$E:$O,T$10,0))+0</f>
        <v>42</v>
      </c>
      <c r="U325" s="207">
        <f>(VLOOKUP(Horizontal!$C325&amp;Horizontal!$B325&amp;Horizontal!U$11,Vertical!$E:$O,U$10,0))+0</f>
        <v>42</v>
      </c>
      <c r="V325" s="207">
        <f>(VLOOKUP(Horizontal!$C325&amp;Horizontal!$B325&amp;Horizontal!V$11,Vertical!$E:$O,V$10,0))+0</f>
        <v>37</v>
      </c>
      <c r="W325" s="207">
        <f>(VLOOKUP(Horizontal!$C325&amp;Horizontal!$B325&amp;Horizontal!W$11,Vertical!$E:$O,W$10,0))+0</f>
        <v>31</v>
      </c>
      <c r="X325" s="207">
        <f>(VLOOKUP(Horizontal!$C325&amp;Horizontal!$B325&amp;Horizontal!X$11,Vertical!$E:$O,X$10,0))+0</f>
        <v>27</v>
      </c>
      <c r="Y325" s="209">
        <f>(VLOOKUP(Horizontal!$C325&amp;Horizontal!$B325&amp;Horizontal!Y$11,Vertical!$E:$O,Y$10,0))+0</f>
        <v>24</v>
      </c>
      <c r="Z325" s="210">
        <f>(VLOOKUP(Horizontal!$C325&amp;Horizontal!$B325&amp;Horizontal!Z$11,Vertical!$E:$O,Z$10,0))+0</f>
        <v>26.83</v>
      </c>
      <c r="AA325" s="207">
        <f>(VLOOKUP(Horizontal!$C325&amp;Horizontal!$B325&amp;Horizontal!AA$11,Vertical!$E:$O,AA$10,0))+0</f>
        <v>2.5</v>
      </c>
      <c r="AB325" s="207">
        <f>(VLOOKUP(Horizontal!$C325&amp;Horizontal!$B325&amp;Horizontal!AB$11,Vertical!$E:$O,AB$10,0))+0</f>
        <v>7.5</v>
      </c>
      <c r="AC325" s="207">
        <f>(VLOOKUP(Horizontal!$C325&amp;Horizontal!$B325&amp;Horizontal!AC$11,Vertical!$E:$O,AC$10,0))+0</f>
        <v>2.5</v>
      </c>
      <c r="AD325" s="207">
        <f>(VLOOKUP(Horizontal!$C325&amp;Horizontal!$B325&amp;Horizontal!AD$11,Vertical!$E:$O,AD$10,0))+0</f>
        <v>22.5</v>
      </c>
      <c r="AE325" s="207">
        <f>(VLOOKUP(Horizontal!$C325&amp;Horizontal!$B325&amp;Horizontal!AE$11,Vertical!$E:$O,AE$10,0))+0</f>
        <v>28.21</v>
      </c>
      <c r="AF325" s="207">
        <f>(VLOOKUP(Horizontal!$C325&amp;Horizontal!$B325&amp;Horizontal!AF$11,Vertical!$E:$O,AF$10,0))+0</f>
        <v>20</v>
      </c>
      <c r="AG325" s="207">
        <f>(VLOOKUP(Horizontal!$C325&amp;Horizontal!$B325&amp;Horizontal!AG$11,Vertical!$E:$O,AG$10,0))+0</f>
        <v>26.83</v>
      </c>
      <c r="AH325" s="209">
        <f>(VLOOKUP(Horizontal!$C325&amp;Horizontal!$B325&amp;Horizontal!AH$11,Vertical!$E:$O,AH$10,0))+0</f>
        <v>28.57</v>
      </c>
      <c r="AI325" s="210">
        <f>(VLOOKUP(Horizontal!$C325&amp;Horizontal!$B325&amp;Horizontal!AI$11,Vertical!$E:$O,AI$10,0))+0</f>
        <v>2.44</v>
      </c>
      <c r="AJ325" s="207">
        <f>(VLOOKUP(Horizontal!$C325&amp;Horizontal!$B325&amp;Horizontal!AJ$11,Vertical!$E:$O,AJ$10,0))+0</f>
        <v>0</v>
      </c>
      <c r="AK325" s="207">
        <f>(VLOOKUP(Horizontal!$C325&amp;Horizontal!$B325&amp;Horizontal!AK$11,Vertical!$E:$O,AK$10,0))+0</f>
        <v>0</v>
      </c>
      <c r="AL325" s="207">
        <f>(VLOOKUP(Horizontal!$C325&amp;Horizontal!$B325&amp;Horizontal!AL$11,Vertical!$E:$O,AL$10,0))+0</f>
        <v>0</v>
      </c>
      <c r="AM325" s="207">
        <f>(VLOOKUP(Horizontal!$C325&amp;Horizontal!$B325&amp;Horizontal!AM$11,Vertical!$E:$O,AM$10,0))+0</f>
        <v>7.5</v>
      </c>
      <c r="AN325" s="207">
        <f>(VLOOKUP(Horizontal!$C325&amp;Horizontal!$B325&amp;Horizontal!AN$11,Vertical!$E:$O,AN$10,0))+0</f>
        <v>35.9</v>
      </c>
      <c r="AO325" s="207">
        <f>(VLOOKUP(Horizontal!$C325&amp;Horizontal!$B325&amp;Horizontal!AO$11,Vertical!$E:$O,AO$10,0))+0</f>
        <v>52.5</v>
      </c>
      <c r="AP325" s="207">
        <f>(VLOOKUP(Horizontal!$C325&amp;Horizontal!$B325&amp;Horizontal!AP$11,Vertical!$E:$O,AP$10,0))+0</f>
        <v>51.22</v>
      </c>
      <c r="AQ325" s="209">
        <f>(VLOOKUP(Horizontal!$C325&amp;Horizontal!$B325&amp;Horizontal!AQ$11,Vertical!$E:$O,AQ$10,0))+0</f>
        <v>40.479999999999997</v>
      </c>
      <c r="AR325" s="210">
        <f>(VLOOKUP(Horizontal!$C325&amp;Horizontal!$B325&amp;Horizontal!AR$11,Vertical!$E:$O,AR$10,0))+0</f>
        <v>70.73</v>
      </c>
      <c r="AS325" s="207">
        <f>(VLOOKUP(Horizontal!$C325&amp;Horizontal!$B325&amp;Horizontal!AS$11,Vertical!$E:$O,AS$10,0))+0</f>
        <v>97.5</v>
      </c>
      <c r="AT325" s="207">
        <f>(VLOOKUP(Horizontal!$C325&amp;Horizontal!$B325&amp;Horizontal!AT$11,Vertical!$E:$O,AT$10,0))+0</f>
        <v>92.5</v>
      </c>
      <c r="AU325" s="207">
        <f>(VLOOKUP(Horizontal!$C325&amp;Horizontal!$B325&amp;Horizontal!AU$11,Vertical!$E:$O,AU$10,0))+0</f>
        <v>97.5</v>
      </c>
      <c r="AV325" s="207">
        <f>(VLOOKUP(Horizontal!$C325&amp;Horizontal!$B325&amp;Horizontal!AV$11,Vertical!$E:$O,AV$10,0))+0</f>
        <v>70</v>
      </c>
      <c r="AW325" s="207">
        <f>(VLOOKUP(Horizontal!$C325&amp;Horizontal!$B325&amp;Horizontal!AW$11,Vertical!$E:$O,AW$10,0))+0</f>
        <v>35.9</v>
      </c>
      <c r="AX325" s="207">
        <f>(VLOOKUP(Horizontal!$C325&amp;Horizontal!$B325&amp;Horizontal!AX$11,Vertical!$E:$O,AX$10,0))+0</f>
        <v>27.5</v>
      </c>
      <c r="AY325" s="207">
        <f>(VLOOKUP(Horizontal!$C325&amp;Horizontal!$B325&amp;Horizontal!AY$11,Vertical!$E:$O,AY$10,0))+0</f>
        <v>21.95</v>
      </c>
      <c r="AZ325" s="209">
        <f>(VLOOKUP(Horizontal!$C325&amp;Horizontal!$B325&amp;Horizontal!AZ$11,Vertical!$E:$O,AZ$10,0))+0</f>
        <v>30.95</v>
      </c>
      <c r="BA325" s="208">
        <f>(VLOOKUP(Horizontal!$C325&amp;Horizontal!$B325&amp;Horizontal!BA$11,Vertical!$E:$O,BA$10,0))+0</f>
        <v>53.58</v>
      </c>
      <c r="BB325" s="210">
        <f>(VLOOKUP(Horizontal!$C325&amp;Horizontal!$B325&amp;Horizontal!BB$11,Vertical!$E:$O,BB$10,0))+0</f>
        <v>320.11</v>
      </c>
      <c r="BC325" s="207">
        <f>(VLOOKUP(Horizontal!$C325&amp;Horizontal!$B325&amp;Horizontal!BC$11,Vertical!$E:$O,BC$10,0))+0</f>
        <v>256.57</v>
      </c>
      <c r="BD325" s="207">
        <f>(VLOOKUP(Horizontal!$C325&amp;Horizontal!$B325&amp;Horizontal!BD$11,Vertical!$E:$O,BD$10,0))+0</f>
        <v>243.61</v>
      </c>
      <c r="BE325" s="207">
        <f>(VLOOKUP(Horizontal!$C325&amp;Horizontal!$B325&amp;Horizontal!BE$11,Vertical!$E:$O,BE$10,0))+0</f>
        <v>228.74</v>
      </c>
      <c r="BF325" s="207">
        <f>(VLOOKUP(Horizontal!$C325&amp;Horizontal!$B325&amp;Horizontal!BF$11,Vertical!$E:$O,BF$10,0))+0</f>
        <v>239.01</v>
      </c>
      <c r="BG325" s="207">
        <f>(VLOOKUP(Horizontal!$C325&amp;Horizontal!$B325&amp;Horizontal!BG$11,Vertical!$E:$O,BG$10,0))+0</f>
        <v>224.38</v>
      </c>
      <c r="BH325" s="207">
        <f>(VLOOKUP(Horizontal!$C325&amp;Horizontal!$B325&amp;Horizontal!BH$11,Vertical!$E:$O,BH$10,0))+0</f>
        <v>197.74</v>
      </c>
      <c r="BI325" s="207">
        <f>(VLOOKUP(Horizontal!$C325&amp;Horizontal!$B325&amp;Horizontal!BI$11,Vertical!$E:$O,BI$10,0))+0</f>
        <v>187.17</v>
      </c>
      <c r="BJ325" s="209" t="e">
        <f>(VLOOKUP(Horizontal!$C325&amp;Horizontal!$B325&amp;Horizontal!BJ$11,Vertical!$E:$O,BJ$10,0))+0</f>
        <v>#N/A</v>
      </c>
      <c r="BK325" s="210">
        <f>(VLOOKUP(Horizontal!$C325&amp;Horizontal!$B325&amp;Horizontal!BK$11,Vertical!$E:$O,BK$10,0))+0</f>
        <v>46</v>
      </c>
      <c r="BL325" s="207">
        <f>(VLOOKUP(Horizontal!$C325&amp;Horizontal!$B325&amp;Horizontal!BL$11,Vertical!$E:$O,BL$10,0))+0</f>
        <v>44</v>
      </c>
      <c r="BM325" s="207">
        <f>(VLOOKUP(Horizontal!$C325&amp;Horizontal!$B325&amp;Horizontal!BM$11,Vertical!$E:$O,BM$10,0))+0</f>
        <v>40</v>
      </c>
      <c r="BN325" s="207">
        <f>(VLOOKUP(Horizontal!$C325&amp;Horizontal!$B325&amp;Horizontal!BN$11,Vertical!$E:$O,BN$10,0))+0</f>
        <v>40</v>
      </c>
      <c r="BO325" s="207">
        <f>(VLOOKUP(Horizontal!$C325&amp;Horizontal!$B325&amp;Horizontal!BO$11,Vertical!$E:$O,BO$10,0))+0</f>
        <v>41</v>
      </c>
      <c r="BP325" s="207">
        <f>(VLOOKUP(Horizontal!$C325&amp;Horizontal!$B325&amp;Horizontal!BP$11,Vertical!$E:$O,BP$10,0))+0</f>
        <v>38</v>
      </c>
      <c r="BQ325" s="207">
        <f>(VLOOKUP(Horizontal!$C325&amp;Horizontal!$B325&amp;Horizontal!BQ$11,Vertical!$E:$O,BQ$10,0))+0</f>
        <v>34</v>
      </c>
      <c r="BR325" s="207">
        <f>(VLOOKUP(Horizontal!$C325&amp;Horizontal!$B325&amp;Horizontal!BR$11,Vertical!$E:$O,BR$10,0))+0</f>
        <v>31</v>
      </c>
      <c r="BS325" s="209" t="e">
        <f>(VLOOKUP(Horizontal!$C325&amp;Horizontal!$B325&amp;Horizontal!BS$11,Vertical!$E:$O,BS$10,0))+0</f>
        <v>#N/A</v>
      </c>
      <c r="BT325" s="210">
        <f>(VLOOKUP(Horizontal!$C325&amp;Horizontal!$B325&amp;Horizontal!BT$11,Vertical!$E:$O,BT$10,0))+0</f>
        <v>28.57</v>
      </c>
      <c r="BU325" s="207">
        <f>(VLOOKUP(Horizontal!$C325&amp;Horizontal!$B325&amp;Horizontal!BU$11,Vertical!$E:$O,BU$10,0))+0</f>
        <v>17.239999999999998</v>
      </c>
      <c r="BV325" s="207">
        <f>(VLOOKUP(Horizontal!$C325&amp;Horizontal!$B325&amp;Horizontal!BV$11,Vertical!$E:$O,BV$10,0))+0</f>
        <v>13.79</v>
      </c>
      <c r="BW325" s="207">
        <f>(VLOOKUP(Horizontal!$C325&amp;Horizontal!$B325&amp;Horizontal!BW$11,Vertical!$E:$O,BW$10,0))+0</f>
        <v>21.88</v>
      </c>
      <c r="BX325" s="207">
        <f>(VLOOKUP(Horizontal!$C325&amp;Horizontal!$B325&amp;Horizontal!BX$11,Vertical!$E:$O,BX$10,0))+0</f>
        <v>34.380000000000003</v>
      </c>
      <c r="BY325" s="207">
        <f>(VLOOKUP(Horizontal!$C325&amp;Horizontal!$B325&amp;Horizontal!BY$11,Vertical!$E:$O,BY$10,0))+0</f>
        <v>34.21</v>
      </c>
      <c r="BZ325" s="207">
        <f>(VLOOKUP(Horizontal!$C325&amp;Horizontal!$B325&amp;Horizontal!BZ$11,Vertical!$E:$O,BZ$10,0))+0</f>
        <v>30</v>
      </c>
      <c r="CA325" s="207">
        <f>(VLOOKUP(Horizontal!$C325&amp;Horizontal!$B325&amp;Horizontal!CA$11,Vertical!$E:$O,CA$10,0))+0</f>
        <v>28.95</v>
      </c>
      <c r="CB325" s="209" t="e">
        <f>(VLOOKUP(Horizontal!$C325&amp;Horizontal!$B325&amp;Horizontal!CB$11,Vertical!$E:$O,CB$10,0))+0</f>
        <v>#N/A</v>
      </c>
      <c r="CC325" s="210">
        <f>(VLOOKUP(Horizontal!$C325&amp;Horizontal!$B325&amp;Horizontal!CC$11,Vertical!$E:$O,CC$10,0))+0</f>
        <v>2.86</v>
      </c>
      <c r="CD325" s="207">
        <f>(VLOOKUP(Horizontal!$C325&amp;Horizontal!$B325&amp;Horizontal!CD$11,Vertical!$E:$O,CD$10,0))+0</f>
        <v>3.45</v>
      </c>
      <c r="CE325" s="207">
        <f>(VLOOKUP(Horizontal!$C325&amp;Horizontal!$B325&amp;Horizontal!CE$11,Vertical!$E:$O,CE$10,0))+0</f>
        <v>3.45</v>
      </c>
      <c r="CF325" s="207">
        <f>(VLOOKUP(Horizontal!$C325&amp;Horizontal!$B325&amp;Horizontal!CF$11,Vertical!$E:$O,CF$10,0))+0</f>
        <v>6.25</v>
      </c>
      <c r="CG325" s="207">
        <f>(VLOOKUP(Horizontal!$C325&amp;Horizontal!$B325&amp;Horizontal!CG$11,Vertical!$E:$O,CG$10,0))+0</f>
        <v>3.13</v>
      </c>
      <c r="CH325" s="207">
        <f>(VLOOKUP(Horizontal!$C325&amp;Horizontal!$B325&amp;Horizontal!CH$11,Vertical!$E:$O,CH$10,0))+0</f>
        <v>26.32</v>
      </c>
      <c r="CI325" s="207">
        <f>(VLOOKUP(Horizontal!$C325&amp;Horizontal!$B325&amp;Horizontal!CI$11,Vertical!$E:$O,CI$10,0))+0</f>
        <v>33.33</v>
      </c>
      <c r="CJ325" s="207">
        <f>(VLOOKUP(Horizontal!$C325&amp;Horizontal!$B325&amp;Horizontal!CJ$11,Vertical!$E:$O,CJ$10,0))+0</f>
        <v>39.47</v>
      </c>
      <c r="CK325" s="209" t="e">
        <f>(VLOOKUP(Horizontal!$C325&amp;Horizontal!$B325&amp;Horizontal!CK$11,Vertical!$E:$O,CK$10,0))+0</f>
        <v>#N/A</v>
      </c>
      <c r="CL325" s="210">
        <f>(VLOOKUP(Horizontal!$C325&amp;Horizontal!$B325&amp;Horizontal!CL$11,Vertical!$E:$O,CL$10,0))+0</f>
        <v>68.569999999999993</v>
      </c>
      <c r="CM325" s="207">
        <f>(VLOOKUP(Horizontal!$C325&amp;Horizontal!$B325&amp;Horizontal!CM$11,Vertical!$E:$O,CM$10,0))+0</f>
        <v>79.31</v>
      </c>
      <c r="CN325" s="207">
        <f>(VLOOKUP(Horizontal!$C325&amp;Horizontal!$B325&amp;Horizontal!CN$11,Vertical!$E:$O,CN$10,0))+0</f>
        <v>82.76</v>
      </c>
      <c r="CO325" s="207">
        <f>(VLOOKUP(Horizontal!$C325&amp;Horizontal!$B325&amp;Horizontal!CO$11,Vertical!$E:$O,CO$10,0))+0</f>
        <v>71.88</v>
      </c>
      <c r="CP325" s="207">
        <f>(VLOOKUP(Horizontal!$C325&amp;Horizontal!$B325&amp;Horizontal!CP$11,Vertical!$E:$O,CP$10,0))+0</f>
        <v>62.5</v>
      </c>
      <c r="CQ325" s="207">
        <f>(VLOOKUP(Horizontal!$C325&amp;Horizontal!$B325&amp;Horizontal!CQ$11,Vertical!$E:$O,CQ$10,0))+0</f>
        <v>39.47</v>
      </c>
      <c r="CR325" s="207">
        <f>(VLOOKUP(Horizontal!$C325&amp;Horizontal!$B325&amp;Horizontal!CR$11,Vertical!$E:$O,CR$10,0))+0</f>
        <v>36.67</v>
      </c>
      <c r="CS325" s="207">
        <f>(VLOOKUP(Horizontal!$C325&amp;Horizontal!$B325&amp;Horizontal!CS$11,Vertical!$E:$O,CS$10,0))+0</f>
        <v>31.58</v>
      </c>
      <c r="CT325" s="207" t="e">
        <f>(VLOOKUP(Horizontal!$C325&amp;Horizontal!$B325&amp;Horizontal!CT$11,Vertical!$E:$O,CT$10,0))+0</f>
        <v>#N/A</v>
      </c>
      <c r="CU325" s="150"/>
      <c r="CV325" s="211">
        <f t="shared" ref="CV325" si="717">(BB325-H325)+0</f>
        <v>52.900000000000034</v>
      </c>
      <c r="CW325" s="190">
        <f t="shared" ref="CW325" si="718">(BC325-I325)+0</f>
        <v>49.079999999999984</v>
      </c>
      <c r="CX325" s="190">
        <f t="shared" ref="CX325" si="719">(BD325-J325)+0</f>
        <v>50.580000000000013</v>
      </c>
      <c r="CY325" s="190">
        <f t="shared" ref="CY325" si="720">(BE325-K325)+0</f>
        <v>51.070000000000022</v>
      </c>
      <c r="CZ325" s="190">
        <f t="shared" ref="CZ325" si="721">(BF325-L325)+0</f>
        <v>47.66</v>
      </c>
      <c r="DA325" s="190">
        <f t="shared" ref="DA325" si="722">(BG325-M325)+0</f>
        <v>41.66</v>
      </c>
      <c r="DB325" s="190">
        <f t="shared" ref="DB325" si="723">(BH325-N325)+0</f>
        <v>37.980000000000018</v>
      </c>
      <c r="DC325" s="190">
        <f t="shared" ref="DC325" si="724">(BI325-O325)+0</f>
        <v>36.53</v>
      </c>
      <c r="DD325" s="212" t="e">
        <f t="shared" ref="DD325" si="725">(BJ325-P325)+0</f>
        <v>#N/A</v>
      </c>
      <c r="DE325" s="9">
        <v>170</v>
      </c>
      <c r="DF325" s="212">
        <f t="shared" ref="DF325" si="726">($H$7-H325)+0</f>
        <v>-58.752789598108649</v>
      </c>
      <c r="DG325" s="264">
        <v>61</v>
      </c>
      <c r="DH325" s="265">
        <v>91</v>
      </c>
      <c r="DI325" s="265">
        <v>36</v>
      </c>
      <c r="DJ325" s="266">
        <v>53</v>
      </c>
      <c r="DK325" s="190">
        <v>262.83999999999997</v>
      </c>
      <c r="DL325" s="190">
        <v>262.83999999999997</v>
      </c>
      <c r="DM325" s="190">
        <v>262.83999999999997</v>
      </c>
      <c r="DN325" s="212">
        <v>262.83999999999997</v>
      </c>
      <c r="DO325" s="190">
        <v>198.36</v>
      </c>
      <c r="DP325" s="190">
        <v>198.36</v>
      </c>
      <c r="DQ325" s="190">
        <v>197.79</v>
      </c>
      <c r="DR325" s="212">
        <v>198.36</v>
      </c>
      <c r="DS325" s="150"/>
      <c r="DT325" s="190">
        <v>267</v>
      </c>
      <c r="DU325" s="190">
        <v>235</v>
      </c>
      <c r="DV325" s="190">
        <v>220</v>
      </c>
      <c r="DW325" s="190">
        <v>198</v>
      </c>
      <c r="DX325" s="190"/>
      <c r="DY325" s="190"/>
      <c r="DZ325" s="190"/>
      <c r="EA325" s="190"/>
      <c r="EB325" s="190"/>
      <c r="EC325" s="190"/>
      <c r="ED325" s="190">
        <v>206</v>
      </c>
      <c r="EE325" s="190">
        <v>183</v>
      </c>
      <c r="EF325" s="190">
        <v>158</v>
      </c>
      <c r="EG325" s="190">
        <v>147</v>
      </c>
      <c r="EH325" s="212">
        <v>143</v>
      </c>
      <c r="EI325" s="213"/>
      <c r="EJ325" s="211">
        <v>58</v>
      </c>
      <c r="EK325" s="190">
        <v>55</v>
      </c>
      <c r="EL325" s="190">
        <v>55</v>
      </c>
      <c r="EM325" s="190">
        <v>55</v>
      </c>
      <c r="EN325" s="190"/>
      <c r="EO325" s="190"/>
      <c r="EP325" s="190"/>
      <c r="EQ325" s="190"/>
      <c r="ER325" s="190"/>
      <c r="ES325" s="190"/>
      <c r="ET325" s="190">
        <v>50</v>
      </c>
      <c r="EU325" s="190">
        <v>43</v>
      </c>
      <c r="EV325" s="190">
        <v>32</v>
      </c>
      <c r="EW325" s="190">
        <v>27</v>
      </c>
      <c r="EX325" s="212">
        <v>25</v>
      </c>
      <c r="EY325" s="211"/>
      <c r="EZ325" s="75">
        <f t="shared" ref="EZ325" si="727">(G325/(DT325-G325))+0</f>
        <v>-1.206245837341819E-2</v>
      </c>
      <c r="FA325" s="89">
        <f t="shared" si="415"/>
        <v>-0.1</v>
      </c>
      <c r="FB325" s="212"/>
      <c r="FC325" s="213"/>
      <c r="FD325" s="213"/>
      <c r="FE325" s="213"/>
      <c r="FF325" s="213"/>
      <c r="FG325" s="213"/>
      <c r="FH325" s="213"/>
      <c r="FI325" s="213"/>
      <c r="FJ325" s="213"/>
      <c r="FK325" s="213"/>
      <c r="FL325" s="213"/>
      <c r="FM325" s="213"/>
      <c r="FN325" s="213"/>
      <c r="FO325" s="213"/>
      <c r="FP325" s="213"/>
      <c r="FQ325" s="213"/>
      <c r="FR325" s="213"/>
      <c r="FS325" s="211">
        <v>148</v>
      </c>
      <c r="FT325" s="190">
        <v>140</v>
      </c>
      <c r="FU325" s="190">
        <v>135</v>
      </c>
      <c r="FV325" s="190">
        <v>135</v>
      </c>
      <c r="FW325" s="190"/>
      <c r="FX325" s="190"/>
      <c r="FY325" s="190"/>
      <c r="FZ325" s="190"/>
      <c r="GA325" s="190"/>
      <c r="GB325" s="190"/>
      <c r="GC325" s="190">
        <v>130</v>
      </c>
      <c r="GD325" s="190">
        <v>122</v>
      </c>
      <c r="GE325" s="190">
        <v>118</v>
      </c>
      <c r="GF325" s="190">
        <v>115</v>
      </c>
      <c r="GG325" s="212">
        <v>110</v>
      </c>
    </row>
    <row r="326" spans="2:189">
      <c r="B326" s="33">
        <v>44194</v>
      </c>
      <c r="C326" s="30" t="s">
        <v>12633</v>
      </c>
      <c r="D326" s="30">
        <v>2020</v>
      </c>
      <c r="E326" s="30" t="str">
        <f t="shared" ref="E326" si="728">D326&amp;C326</f>
        <v>2020S53</v>
      </c>
      <c r="F326" s="30" t="str">
        <f t="shared" si="317"/>
        <v>12Final2020</v>
      </c>
      <c r="G326" s="208" t="str">
        <f>VLOOKUP(Horizontal!$C326&amp;Horizontal!$B326&amp;Horizontal!G$11,Vertical!$E:$O,G$10,0)</f>
        <v>-2,61</v>
      </c>
      <c r="H326" s="207">
        <f>(VLOOKUP(Horizontal!$C326&amp;Horizontal!$B326&amp;Horizontal!H$11,Vertical!$E:$O,H$10,0))+0</f>
        <v>265.49</v>
      </c>
      <c r="I326" s="207">
        <f>(VLOOKUP(Horizontal!$C326&amp;Horizontal!$B326&amp;Horizontal!I$11,Vertical!$E:$O,I$10,0))+0</f>
        <v>311.77</v>
      </c>
      <c r="J326" s="207">
        <f>(VLOOKUP(Horizontal!$C326&amp;Horizontal!$B326&amp;Horizontal!J$11,Vertical!$E:$O,J$10,0))+0</f>
        <v>271.66000000000003</v>
      </c>
      <c r="K326" s="207">
        <f>(VLOOKUP(Horizontal!$C326&amp;Horizontal!$B326&amp;Horizontal!K$11,Vertical!$E:$O,K$10,0))+0</f>
        <v>228.44</v>
      </c>
      <c r="L326" s="207">
        <f>(VLOOKUP(Horizontal!$C326&amp;Horizontal!$B326&amp;Horizontal!L$11,Vertical!$E:$O,L$10,0))+0</f>
        <v>213.36</v>
      </c>
      <c r="M326" s="207">
        <f>(VLOOKUP(Horizontal!$C326&amp;Horizontal!$B326&amp;Horizontal!M$11,Vertical!$E:$O,M$10,0))+0</f>
        <v>184.23</v>
      </c>
      <c r="N326" s="207">
        <f>(VLOOKUP(Horizontal!$C326&amp;Horizontal!$B326&amp;Horizontal!N$11,Vertical!$E:$O,N$10,0))+0</f>
        <v>160.12</v>
      </c>
      <c r="O326" s="207">
        <f>(VLOOKUP(Horizontal!$C326&amp;Horizontal!$B326&amp;Horizontal!O$11,Vertical!$E:$O,O$10,0))+0</f>
        <v>151.03</v>
      </c>
      <c r="P326" s="209">
        <f>(VLOOKUP(Horizontal!$C326&amp;Horizontal!$B326&amp;Horizontal!P$11,Vertical!$E:$O,P$10,0))+0</f>
        <v>146.37</v>
      </c>
      <c r="Q326" s="210">
        <f>(VLOOKUP(Horizontal!$C326&amp;Horizontal!$B326&amp;Horizontal!Q$11,Vertical!$E:$O,Q$10,0))+0</f>
        <v>44</v>
      </c>
      <c r="R326" s="207">
        <f>(VLOOKUP(Horizontal!$C326&amp;Horizontal!$B326&amp;Horizontal!R$11,Vertical!$E:$O,R$10,0))+0</f>
        <v>62</v>
      </c>
      <c r="S326" s="207">
        <f>(VLOOKUP(Horizontal!$C326&amp;Horizontal!$B326&amp;Horizontal!S$11,Vertical!$E:$O,S$10,0))+0</f>
        <v>55</v>
      </c>
      <c r="T326" s="207">
        <f>(VLOOKUP(Horizontal!$C326&amp;Horizontal!$B326&amp;Horizontal!T$11,Vertical!$E:$O,T$10,0))+0</f>
        <v>51</v>
      </c>
      <c r="U326" s="207">
        <f>(VLOOKUP(Horizontal!$C326&amp;Horizontal!$B326&amp;Horizontal!U$11,Vertical!$E:$O,U$10,0))+0</f>
        <v>40</v>
      </c>
      <c r="V326" s="207">
        <f>(VLOOKUP(Horizontal!$C326&amp;Horizontal!$B326&amp;Horizontal!V$11,Vertical!$E:$O,V$10,0))+0</f>
        <v>36</v>
      </c>
      <c r="W326" s="207">
        <f>(VLOOKUP(Horizontal!$C326&amp;Horizontal!$B326&amp;Horizontal!W$11,Vertical!$E:$O,W$10,0))+0</f>
        <v>30</v>
      </c>
      <c r="X326" s="207">
        <f>(VLOOKUP(Horizontal!$C326&amp;Horizontal!$B326&amp;Horizontal!X$11,Vertical!$E:$O,X$10,0))+0</f>
        <v>24</v>
      </c>
      <c r="Y326" s="209">
        <f>(VLOOKUP(Horizontal!$C326&amp;Horizontal!$B326&amp;Horizontal!Y$11,Vertical!$E:$O,Y$10,0))+0</f>
        <v>22</v>
      </c>
      <c r="Z326" s="210">
        <f>(VLOOKUP(Horizontal!$C326&amp;Horizontal!$B326&amp;Horizontal!Z$11,Vertical!$E:$O,Z$10,0))+0</f>
        <v>50.61</v>
      </c>
      <c r="AA326" s="207">
        <f>(VLOOKUP(Horizontal!$C326&amp;Horizontal!$B326&amp;Horizontal!AA$11,Vertical!$E:$O,AA$10,0))+0</f>
        <v>0</v>
      </c>
      <c r="AB326" s="207">
        <f>(VLOOKUP(Horizontal!$C326&amp;Horizontal!$B326&amp;Horizontal!AB$11,Vertical!$E:$O,AB$10,0))+0</f>
        <v>0</v>
      </c>
      <c r="AC326" s="207">
        <f>(VLOOKUP(Horizontal!$C326&amp;Horizontal!$B326&amp;Horizontal!AC$11,Vertical!$E:$O,AC$10,0))+0</f>
        <v>0</v>
      </c>
      <c r="AD326" s="207">
        <f>(VLOOKUP(Horizontal!$C326&amp;Horizontal!$B326&amp;Horizontal!AD$11,Vertical!$E:$O,AD$10,0))+0</f>
        <v>2.7</v>
      </c>
      <c r="AE326" s="207">
        <f>(VLOOKUP(Horizontal!$C326&amp;Horizontal!$B326&amp;Horizontal!AE$11,Vertical!$E:$O,AE$10,0))+0</f>
        <v>16.670000000000002</v>
      </c>
      <c r="AF326" s="207">
        <f>(VLOOKUP(Horizontal!$C326&amp;Horizontal!$B326&amp;Horizontal!AF$11,Vertical!$E:$O,AF$10,0))+0</f>
        <v>22.66</v>
      </c>
      <c r="AG326" s="207">
        <f>(VLOOKUP(Horizontal!$C326&amp;Horizontal!$B326&amp;Horizontal!AG$11,Vertical!$E:$O,AG$10,0))+0</f>
        <v>25</v>
      </c>
      <c r="AH326" s="209">
        <f>(VLOOKUP(Horizontal!$C326&amp;Horizontal!$B326&amp;Horizontal!AH$11,Vertical!$E:$O,AH$10,0))+0</f>
        <v>19.440000000000001</v>
      </c>
      <c r="AI326" s="210">
        <f>(VLOOKUP(Horizontal!$C326&amp;Horizontal!$B326&amp;Horizontal!AI$11,Vertical!$E:$O,AI$10,0))+0</f>
        <v>24.39</v>
      </c>
      <c r="AJ326" s="207">
        <f>(VLOOKUP(Horizontal!$C326&amp;Horizontal!$B326&amp;Horizontal!AJ$11,Vertical!$E:$O,AJ$10,0))+0</f>
        <v>0</v>
      </c>
      <c r="AK326" s="207">
        <f>(VLOOKUP(Horizontal!$C326&amp;Horizontal!$B326&amp;Horizontal!AK$11,Vertical!$E:$O,AK$10,0))+0</f>
        <v>0</v>
      </c>
      <c r="AL326" s="207">
        <f>(VLOOKUP(Horizontal!$C326&amp;Horizontal!$B326&amp;Horizontal!AL$11,Vertical!$E:$O,AL$10,0))+0</f>
        <v>0</v>
      </c>
      <c r="AM326" s="207">
        <f>(VLOOKUP(Horizontal!$C326&amp;Horizontal!$B326&amp;Horizontal!AM$11,Vertical!$E:$O,AM$10,0))+0</f>
        <v>5.41</v>
      </c>
      <c r="AN326" s="207">
        <f>(VLOOKUP(Horizontal!$C326&amp;Horizontal!$B326&amp;Horizontal!AN$11,Vertical!$E:$O,AN$10,0))+0</f>
        <v>22.22</v>
      </c>
      <c r="AO326" s="207">
        <f>(VLOOKUP(Horizontal!$C326&amp;Horizontal!$B326&amp;Horizontal!AO$11,Vertical!$E:$O,AO$10,0))+0</f>
        <v>42.78</v>
      </c>
      <c r="AP326" s="207">
        <f>(VLOOKUP(Horizontal!$C326&amp;Horizontal!$B326&amp;Horizontal!AP$11,Vertical!$E:$O,AP$10,0))+0</f>
        <v>41.67</v>
      </c>
      <c r="AQ326" s="209">
        <f>(VLOOKUP(Horizontal!$C326&amp;Horizontal!$B326&amp;Horizontal!AQ$11,Vertical!$E:$O,AQ$10,0))+0</f>
        <v>47.22</v>
      </c>
      <c r="AR326" s="210">
        <f>(VLOOKUP(Horizontal!$C326&amp;Horizontal!$B326&amp;Horizontal!AR$11,Vertical!$E:$O,AR$10,0))+0</f>
        <v>25</v>
      </c>
      <c r="AS326" s="207">
        <f>(VLOOKUP(Horizontal!$C326&amp;Horizontal!$B326&amp;Horizontal!AS$11,Vertical!$E:$O,AS$10,0))+0</f>
        <v>100</v>
      </c>
      <c r="AT326" s="207">
        <f>(VLOOKUP(Horizontal!$C326&amp;Horizontal!$B326&amp;Horizontal!AT$11,Vertical!$E:$O,AT$10,0))+0</f>
        <v>100</v>
      </c>
      <c r="AU326" s="207">
        <f>(VLOOKUP(Horizontal!$C326&amp;Horizontal!$B326&amp;Horizontal!AU$11,Vertical!$E:$O,AU$10,0))+0</f>
        <v>100</v>
      </c>
      <c r="AV326" s="207">
        <f>(VLOOKUP(Horizontal!$C326&amp;Horizontal!$B326&amp;Horizontal!AV$11,Vertical!$E:$O,AV$10,0))+0</f>
        <v>91.89</v>
      </c>
      <c r="AW326" s="207">
        <f>(VLOOKUP(Horizontal!$C326&amp;Horizontal!$B326&amp;Horizontal!AW$11,Vertical!$E:$O,AW$10,0))+0</f>
        <v>61.11</v>
      </c>
      <c r="AX326" s="207">
        <f>(VLOOKUP(Horizontal!$C326&amp;Horizontal!$B326&amp;Horizontal!AX$11,Vertical!$E:$O,AX$10,0))+0</f>
        <v>34.56</v>
      </c>
      <c r="AY326" s="207">
        <f>(VLOOKUP(Horizontal!$C326&amp;Horizontal!$B326&amp;Horizontal!AY$11,Vertical!$E:$O,AY$10,0))+0</f>
        <v>33.33</v>
      </c>
      <c r="AZ326" s="209">
        <f>(VLOOKUP(Horizontal!$C326&amp;Horizontal!$B326&amp;Horizontal!AZ$11,Vertical!$E:$O,AZ$10,0))+0</f>
        <v>33.33</v>
      </c>
      <c r="BA326" s="208">
        <f>(VLOOKUP(Horizontal!$C326&amp;Horizontal!$B326&amp;Horizontal!BA$11,Vertical!$E:$O,BA$10,0))+0</f>
        <v>56.83</v>
      </c>
      <c r="BB326" s="210">
        <f>(VLOOKUP(Horizontal!$C326&amp;Horizontal!$B326&amp;Horizontal!BB$11,Vertical!$E:$O,BB$10,0))+0</f>
        <v>320.7</v>
      </c>
      <c r="BC326" s="207">
        <f>(VLOOKUP(Horizontal!$C326&amp;Horizontal!$B326&amp;Horizontal!BC$11,Vertical!$E:$O,BC$10,0))+0</f>
        <v>364.37</v>
      </c>
      <c r="BD326" s="207">
        <f>(VLOOKUP(Horizontal!$C326&amp;Horizontal!$B326&amp;Horizontal!BD$11,Vertical!$E:$O,BD$10,0))+0</f>
        <v>322.91000000000003</v>
      </c>
      <c r="BE326" s="207">
        <f>(VLOOKUP(Horizontal!$C326&amp;Horizontal!$B326&amp;Horizontal!BE$11,Vertical!$E:$O,BE$10,0))+0</f>
        <v>280.79000000000002</v>
      </c>
      <c r="BF326" s="207">
        <f>(VLOOKUP(Horizontal!$C326&amp;Horizontal!$B326&amp;Horizontal!BF$11,Vertical!$E:$O,BF$10,0))+0</f>
        <v>261.3</v>
      </c>
      <c r="BG326" s="207">
        <f>(VLOOKUP(Horizontal!$C326&amp;Horizontal!$B326&amp;Horizontal!BG$11,Vertical!$E:$O,BG$10,0))+0</f>
        <v>225.7</v>
      </c>
      <c r="BH326" s="207">
        <f>(VLOOKUP(Horizontal!$C326&amp;Horizontal!$B326&amp;Horizontal!BH$11,Vertical!$E:$O,BH$10,0))+0</f>
        <v>198.29</v>
      </c>
      <c r="BI326" s="207">
        <f>(VLOOKUP(Horizontal!$C326&amp;Horizontal!$B326&amp;Horizontal!BI$11,Vertical!$E:$O,BI$10,0))+0</f>
        <v>186.67</v>
      </c>
      <c r="BJ326" s="209">
        <f>(VLOOKUP(Horizontal!$C326&amp;Horizontal!$B326&amp;Horizontal!BJ$11,Vertical!$E:$O,BJ$10,0))+0</f>
        <v>180.94</v>
      </c>
      <c r="BK326" s="210">
        <f>(VLOOKUP(Horizontal!$C326&amp;Horizontal!$B326&amp;Horizontal!BK$11,Vertical!$E:$O,BK$10,0))+0</f>
        <v>49</v>
      </c>
      <c r="BL326" s="207">
        <f>(VLOOKUP(Horizontal!$C326&amp;Horizontal!$B326&amp;Horizontal!BL$11,Vertical!$E:$O,BL$10,0))+0</f>
        <v>47</v>
      </c>
      <c r="BM326" s="207">
        <f>(VLOOKUP(Horizontal!$C326&amp;Horizontal!$B326&amp;Horizontal!BM$11,Vertical!$E:$O,BM$10,0))+0</f>
        <v>43</v>
      </c>
      <c r="BN326" s="207">
        <f>(VLOOKUP(Horizontal!$C326&amp;Horizontal!$B326&amp;Horizontal!BN$11,Vertical!$E:$O,BN$10,0))+0</f>
        <v>40</v>
      </c>
      <c r="BO326" s="207">
        <f>(VLOOKUP(Horizontal!$C326&amp;Horizontal!$B326&amp;Horizontal!BO$11,Vertical!$E:$O,BO$10,0))+0</f>
        <v>40</v>
      </c>
      <c r="BP326" s="207">
        <f>(VLOOKUP(Horizontal!$C326&amp;Horizontal!$B326&amp;Horizontal!BP$11,Vertical!$E:$O,BP$10,0))+0</f>
        <v>36</v>
      </c>
      <c r="BQ326" s="207">
        <f>(VLOOKUP(Horizontal!$C326&amp;Horizontal!$B326&amp;Horizontal!BQ$11,Vertical!$E:$O,BQ$10,0))+0</f>
        <v>29</v>
      </c>
      <c r="BR326" s="207">
        <f>(VLOOKUP(Horizontal!$C326&amp;Horizontal!$B326&amp;Horizontal!BR$11,Vertical!$E:$O,BR$10,0))+0</f>
        <v>27</v>
      </c>
      <c r="BS326" s="209">
        <f>(VLOOKUP(Horizontal!$C326&amp;Horizontal!$B326&amp;Horizontal!BS$11,Vertical!$E:$O,BS$10,0))+0</f>
        <v>23</v>
      </c>
      <c r="BT326" s="210">
        <f>(VLOOKUP(Horizontal!$C326&amp;Horizontal!$B326&amp;Horizontal!BT$11,Vertical!$E:$O,BT$10,0))+0</f>
        <v>41.27</v>
      </c>
      <c r="BU326" s="207">
        <f>(VLOOKUP(Horizontal!$C326&amp;Horizontal!$B326&amp;Horizontal!BU$11,Vertical!$E:$O,BU$10,0))+0</f>
        <v>0</v>
      </c>
      <c r="BV326" s="207">
        <f>(VLOOKUP(Horizontal!$C326&amp;Horizontal!$B326&amp;Horizontal!BV$11,Vertical!$E:$O,BV$10,0))+0</f>
        <v>3.23</v>
      </c>
      <c r="BW326" s="207">
        <f>(VLOOKUP(Horizontal!$C326&amp;Horizontal!$B326&amp;Horizontal!BW$11,Vertical!$E:$O,BW$10,0))+0</f>
        <v>6.45</v>
      </c>
      <c r="BX326" s="207">
        <f>(VLOOKUP(Horizontal!$C326&amp;Horizontal!$B326&amp;Horizontal!BX$11,Vertical!$E:$O,BX$10,0))+0</f>
        <v>8.82</v>
      </c>
      <c r="BY326" s="207">
        <f>(VLOOKUP(Horizontal!$C326&amp;Horizontal!$B326&amp;Horizontal!BY$11,Vertical!$E:$O,BY$10,0))+0</f>
        <v>20.34</v>
      </c>
      <c r="BZ326" s="207">
        <f>(VLOOKUP(Horizontal!$C326&amp;Horizontal!$B326&amp;Horizontal!BZ$11,Vertical!$E:$O,BZ$10,0))+0</f>
        <v>24.14</v>
      </c>
      <c r="CA326" s="207">
        <f>(VLOOKUP(Horizontal!$C326&amp;Horizontal!$B326&amp;Horizontal!CA$11,Vertical!$E:$O,CA$10,0))+0</f>
        <v>25.81</v>
      </c>
      <c r="CB326" s="209">
        <f>(VLOOKUP(Horizontal!$C326&amp;Horizontal!$B326&amp;Horizontal!CB$11,Vertical!$E:$O,CB$10,0))+0</f>
        <v>32.26</v>
      </c>
      <c r="CC326" s="210">
        <f>(VLOOKUP(Horizontal!$C326&amp;Horizontal!$B326&amp;Horizontal!CC$11,Vertical!$E:$O,CC$10,0))+0</f>
        <v>14.29</v>
      </c>
      <c r="CD326" s="207">
        <f>(VLOOKUP(Horizontal!$C326&amp;Horizontal!$B326&amp;Horizontal!CD$11,Vertical!$E:$O,CD$10,0))+0</f>
        <v>0</v>
      </c>
      <c r="CE326" s="207">
        <f>(VLOOKUP(Horizontal!$C326&amp;Horizontal!$B326&amp;Horizontal!CE$11,Vertical!$E:$O,CE$10,0))+0</f>
        <v>0</v>
      </c>
      <c r="CF326" s="207">
        <f>(VLOOKUP(Horizontal!$C326&amp;Horizontal!$B326&amp;Horizontal!CF$11,Vertical!$E:$O,CF$10,0))+0</f>
        <v>0</v>
      </c>
      <c r="CG326" s="207">
        <f>(VLOOKUP(Horizontal!$C326&amp;Horizontal!$B326&amp;Horizontal!CG$11,Vertical!$E:$O,CG$10,0))+0</f>
        <v>2.94</v>
      </c>
      <c r="CH326" s="207">
        <f>(VLOOKUP(Horizontal!$C326&amp;Horizontal!$B326&amp;Horizontal!CH$11,Vertical!$E:$O,CH$10,0))+0</f>
        <v>27.12</v>
      </c>
      <c r="CI326" s="207">
        <f>(VLOOKUP(Horizontal!$C326&amp;Horizontal!$B326&amp;Horizontal!CI$11,Vertical!$E:$O,CI$10,0))+0</f>
        <v>41.38</v>
      </c>
      <c r="CJ326" s="207">
        <f>(VLOOKUP(Horizontal!$C326&amp;Horizontal!$B326&amp;Horizontal!CJ$11,Vertical!$E:$O,CJ$10,0))+0</f>
        <v>41.94</v>
      </c>
      <c r="CK326" s="209">
        <f>(VLOOKUP(Horizontal!$C326&amp;Horizontal!$B326&amp;Horizontal!CK$11,Vertical!$E:$O,CK$10,0))+0</f>
        <v>45.16</v>
      </c>
      <c r="CL326" s="210">
        <f>(VLOOKUP(Horizontal!$C326&amp;Horizontal!$B326&amp;Horizontal!CL$11,Vertical!$E:$O,CL$10,0))+0</f>
        <v>44.44</v>
      </c>
      <c r="CM326" s="207">
        <f>(VLOOKUP(Horizontal!$C326&amp;Horizontal!$B326&amp;Horizontal!CM$11,Vertical!$E:$O,CM$10,0))+0</f>
        <v>100</v>
      </c>
      <c r="CN326" s="207">
        <f>(VLOOKUP(Horizontal!$C326&amp;Horizontal!$B326&amp;Horizontal!CN$11,Vertical!$E:$O,CN$10,0))+0</f>
        <v>96.77</v>
      </c>
      <c r="CO326" s="207">
        <f>(VLOOKUP(Horizontal!$C326&amp;Horizontal!$B326&amp;Horizontal!CO$11,Vertical!$E:$O,CO$10,0))+0</f>
        <v>93.55</v>
      </c>
      <c r="CP326" s="207">
        <f>(VLOOKUP(Horizontal!$C326&amp;Horizontal!$B326&amp;Horizontal!CP$11,Vertical!$E:$O,CP$10,0))+0</f>
        <v>88.24</v>
      </c>
      <c r="CQ326" s="207">
        <f>(VLOOKUP(Horizontal!$C326&amp;Horizontal!$B326&amp;Horizontal!CQ$11,Vertical!$E:$O,CQ$10,0))+0</f>
        <v>52.54</v>
      </c>
      <c r="CR326" s="207">
        <f>(VLOOKUP(Horizontal!$C326&amp;Horizontal!$B326&amp;Horizontal!CR$11,Vertical!$E:$O,CR$10,0))+0</f>
        <v>34.479999999999997</v>
      </c>
      <c r="CS326" s="207">
        <f>(VLOOKUP(Horizontal!$C326&amp;Horizontal!$B326&amp;Horizontal!CS$11,Vertical!$E:$O,CS$10,0))+0</f>
        <v>32.26</v>
      </c>
      <c r="CT326" s="207">
        <f>(VLOOKUP(Horizontal!$C326&amp;Horizontal!$B326&amp;Horizontal!CT$11,Vertical!$E:$O,CT$10,0))+0</f>
        <v>22.58</v>
      </c>
      <c r="CU326" s="150"/>
      <c r="CV326" s="211">
        <f t="shared" ref="CV326" si="729">(BB326-H326)+0</f>
        <v>55.20999999999998</v>
      </c>
      <c r="CW326" s="190">
        <f t="shared" ref="CW326" si="730">(BC326-I326)+0</f>
        <v>52.600000000000023</v>
      </c>
      <c r="CX326" s="190">
        <f t="shared" ref="CX326" si="731">(BD326-J326)+0</f>
        <v>51.25</v>
      </c>
      <c r="CY326" s="190">
        <f t="shared" ref="CY326" si="732">(BE326-K326)+0</f>
        <v>52.350000000000023</v>
      </c>
      <c r="CZ326" s="190">
        <f t="shared" ref="CZ326" si="733">(BF326-L326)+0</f>
        <v>47.94</v>
      </c>
      <c r="DA326" s="190">
        <f t="shared" ref="DA326" si="734">(BG326-M326)+0</f>
        <v>41.47</v>
      </c>
      <c r="DB326" s="190">
        <f t="shared" ref="DB326" si="735">(BH326-N326)+0</f>
        <v>38.169999999999987</v>
      </c>
      <c r="DC326" s="190">
        <f t="shared" ref="DC326" si="736">(BI326-O326)+0</f>
        <v>35.639999999999986</v>
      </c>
      <c r="DD326" s="212">
        <f t="shared" ref="DD326" si="737">(BJ326-P326)+0</f>
        <v>34.569999999999993</v>
      </c>
      <c r="DE326" s="9">
        <v>170</v>
      </c>
      <c r="DF326" s="212">
        <f t="shared" ref="DF326" si="738">($H$7-H326)+0</f>
        <v>-57.032789598108678</v>
      </c>
      <c r="DG326" s="264">
        <v>89</v>
      </c>
      <c r="DH326" s="265">
        <v>78</v>
      </c>
      <c r="DI326" s="265">
        <v>57</v>
      </c>
      <c r="DJ326" s="266">
        <v>65</v>
      </c>
      <c r="DK326" s="190">
        <v>220.72</v>
      </c>
      <c r="DL326" s="190">
        <v>220.72</v>
      </c>
      <c r="DM326" s="190">
        <v>220.72</v>
      </c>
      <c r="DN326" s="212">
        <v>220.72</v>
      </c>
      <c r="DO326" s="190">
        <v>223.29</v>
      </c>
      <c r="DP326" s="190">
        <v>223.29</v>
      </c>
      <c r="DQ326" s="190">
        <v>223.29</v>
      </c>
      <c r="DR326" s="212">
        <v>223.29</v>
      </c>
      <c r="DS326" s="150"/>
      <c r="DT326" s="190">
        <v>266</v>
      </c>
      <c r="DU326" s="190">
        <v>270</v>
      </c>
      <c r="DV326" s="190">
        <v>225</v>
      </c>
      <c r="DW326" s="190">
        <v>190</v>
      </c>
      <c r="DX326" s="190"/>
      <c r="DY326" s="190"/>
      <c r="DZ326" s="190"/>
      <c r="EA326" s="190"/>
      <c r="EB326" s="190"/>
      <c r="EC326" s="190"/>
      <c r="ED326" s="190">
        <v>206</v>
      </c>
      <c r="EE326" s="190">
        <v>183</v>
      </c>
      <c r="EF326" s="190">
        <v>158</v>
      </c>
      <c r="EG326" s="190">
        <v>147</v>
      </c>
      <c r="EH326" s="212">
        <v>145</v>
      </c>
      <c r="EI326" s="213"/>
      <c r="EJ326" s="211">
        <v>63</v>
      </c>
      <c r="EK326" s="190">
        <v>57</v>
      </c>
      <c r="EL326" s="190">
        <v>57</v>
      </c>
      <c r="EM326" s="190">
        <v>57</v>
      </c>
      <c r="EN326" s="190"/>
      <c r="EO326" s="190"/>
      <c r="EP326" s="190"/>
      <c r="EQ326" s="190"/>
      <c r="ER326" s="190"/>
      <c r="ES326" s="190"/>
      <c r="ET326" s="190">
        <v>52</v>
      </c>
      <c r="EU326" s="190">
        <v>45</v>
      </c>
      <c r="EV326" s="190">
        <v>32</v>
      </c>
      <c r="EW326" s="190">
        <v>27</v>
      </c>
      <c r="EX326" s="212">
        <v>27</v>
      </c>
      <c r="EY326" s="211"/>
      <c r="EZ326" s="75">
        <f t="shared" ref="EZ326" si="739">(G326/(DT326-G326))+0</f>
        <v>-9.7166896243624581E-3</v>
      </c>
      <c r="FA326" s="89">
        <f t="shared" si="415"/>
        <v>-0.1</v>
      </c>
      <c r="FB326" s="212"/>
      <c r="FC326" s="213"/>
      <c r="FD326" s="213"/>
      <c r="FE326" s="213"/>
      <c r="FF326" s="213"/>
      <c r="FG326" s="213"/>
      <c r="FH326" s="213"/>
      <c r="FI326" s="213"/>
      <c r="FJ326" s="213"/>
      <c r="FK326" s="213"/>
      <c r="FL326" s="213"/>
      <c r="FM326" s="213"/>
      <c r="FN326" s="213"/>
      <c r="FO326" s="213"/>
      <c r="FP326" s="213"/>
      <c r="FQ326" s="213"/>
      <c r="FR326" s="213"/>
      <c r="FS326" s="211">
        <v>155</v>
      </c>
      <c r="FT326" s="190">
        <v>140</v>
      </c>
      <c r="FU326" s="190">
        <v>135</v>
      </c>
      <c r="FV326" s="190">
        <v>135</v>
      </c>
      <c r="FW326" s="190"/>
      <c r="FX326" s="190"/>
      <c r="FY326" s="190"/>
      <c r="FZ326" s="190"/>
      <c r="GA326" s="190"/>
      <c r="GB326" s="190"/>
      <c r="GC326" s="190">
        <v>130</v>
      </c>
      <c r="GD326" s="190">
        <v>122</v>
      </c>
      <c r="GE326" s="190">
        <v>118</v>
      </c>
      <c r="GF326" s="190">
        <v>115</v>
      </c>
      <c r="GG326" s="212">
        <v>110</v>
      </c>
    </row>
    <row r="327" spans="2:189">
      <c r="B327" s="33">
        <v>44201</v>
      </c>
      <c r="C327" s="30" t="s">
        <v>64</v>
      </c>
      <c r="D327" s="30">
        <v>2021</v>
      </c>
      <c r="E327" s="30" t="str">
        <f t="shared" ref="E327" si="740">D327&amp;C327</f>
        <v>2021S1</v>
      </c>
      <c r="F327" s="30" t="str">
        <f t="shared" si="317"/>
        <v>12021</v>
      </c>
      <c r="G327" s="208" t="str">
        <f>VLOOKUP(Horizontal!$C327&amp;Horizontal!$B327&amp;Horizontal!G$11,Vertical!$E:$O,G$10,0)</f>
        <v>-1,38</v>
      </c>
      <c r="H327" s="207">
        <f>(VLOOKUP(Horizontal!$C327&amp;Horizontal!$B327&amp;Horizontal!H$11,Vertical!$E:$O,H$10,0))+0</f>
        <v>292.18</v>
      </c>
      <c r="I327" s="207">
        <f>(VLOOKUP(Horizontal!$C327&amp;Horizontal!$B327&amp;Horizontal!I$11,Vertical!$E:$O,I$10,0))+0</f>
        <v>241.63</v>
      </c>
      <c r="J327" s="207">
        <f>(VLOOKUP(Horizontal!$C327&amp;Horizontal!$B327&amp;Horizontal!J$11,Vertical!$E:$O,J$10,0))+0</f>
        <v>196.06</v>
      </c>
      <c r="K327" s="207">
        <f>(VLOOKUP(Horizontal!$C327&amp;Horizontal!$B327&amp;Horizontal!K$11,Vertical!$E:$O,K$10,0))+0</f>
        <v>153.01</v>
      </c>
      <c r="L327" s="207">
        <f>(VLOOKUP(Horizontal!$C327&amp;Horizontal!$B327&amp;Horizontal!L$11,Vertical!$E:$O,L$10,0))+0</f>
        <v>210.15</v>
      </c>
      <c r="M327" s="207">
        <f>(VLOOKUP(Horizontal!$C327&amp;Horizontal!$B327&amp;Horizontal!M$11,Vertical!$E:$O,M$10,0))+0</f>
        <v>185.23</v>
      </c>
      <c r="N327" s="207">
        <f>(VLOOKUP(Horizontal!$C327&amp;Horizontal!$B327&amp;Horizontal!N$11,Vertical!$E:$O,N$10,0))+0</f>
        <v>160.69</v>
      </c>
      <c r="O327" s="207">
        <f>(VLOOKUP(Horizontal!$C327&amp;Horizontal!$B327&amp;Horizontal!O$11,Vertical!$E:$O,O$10,0))+0</f>
        <v>150.79</v>
      </c>
      <c r="P327" s="209">
        <f>(VLOOKUP(Horizontal!$C327&amp;Horizontal!$B327&amp;Horizontal!P$11,Vertical!$E:$O,P$10,0))+0</f>
        <v>146.13</v>
      </c>
      <c r="Q327" s="210">
        <f>(VLOOKUP(Horizontal!$C327&amp;Horizontal!$B327&amp;Horizontal!Q$11,Vertical!$E:$O,Q$10,0))+0</f>
        <v>60</v>
      </c>
      <c r="R327" s="207">
        <f>(VLOOKUP(Horizontal!$C327&amp;Horizontal!$B327&amp;Horizontal!R$11,Vertical!$E:$O,R$10,0))+0</f>
        <v>55</v>
      </c>
      <c r="S327" s="207">
        <f>(VLOOKUP(Horizontal!$C327&amp;Horizontal!$B327&amp;Horizontal!S$11,Vertical!$E:$O,S$10,0))+0</f>
        <v>48</v>
      </c>
      <c r="T327" s="207">
        <f>(VLOOKUP(Horizontal!$C327&amp;Horizontal!$B327&amp;Horizontal!T$11,Vertical!$E:$O,T$10,0))+0</f>
        <v>38</v>
      </c>
      <c r="U327" s="207">
        <f>(VLOOKUP(Horizontal!$C327&amp;Horizontal!$B327&amp;Horizontal!U$11,Vertical!$E:$O,U$10,0))+0</f>
        <v>40</v>
      </c>
      <c r="V327" s="207">
        <f>(VLOOKUP(Horizontal!$C327&amp;Horizontal!$B327&amp;Horizontal!V$11,Vertical!$E:$O,V$10,0))+0</f>
        <v>40</v>
      </c>
      <c r="W327" s="207">
        <f>(VLOOKUP(Horizontal!$C327&amp;Horizontal!$B327&amp;Horizontal!W$11,Vertical!$E:$O,W$10,0))+0</f>
        <v>32</v>
      </c>
      <c r="X327" s="207">
        <f>(VLOOKUP(Horizontal!$C327&amp;Horizontal!$B327&amp;Horizontal!X$11,Vertical!$E:$O,X$10,0))+0</f>
        <v>26</v>
      </c>
      <c r="Y327" s="209">
        <f>(VLOOKUP(Horizontal!$C327&amp;Horizontal!$B327&amp;Horizontal!Y$11,Vertical!$E:$O,Y$10,0))+0</f>
        <v>24</v>
      </c>
      <c r="Z327" s="210">
        <f>(VLOOKUP(Horizontal!$C327&amp;Horizontal!$B327&amp;Horizontal!Z$11,Vertical!$E:$O,Z$10,0))+0</f>
        <v>88.57</v>
      </c>
      <c r="AA327" s="207">
        <f>(VLOOKUP(Horizontal!$C327&amp;Horizontal!$B327&amp;Horizontal!AA$11,Vertical!$E:$O,AA$10,0))+0</f>
        <v>94.29</v>
      </c>
      <c r="AB327" s="207">
        <f>(VLOOKUP(Horizontal!$C327&amp;Horizontal!$B327&amp;Horizontal!AB$11,Vertical!$E:$O,AB$10,0))+0</f>
        <v>94.74</v>
      </c>
      <c r="AC327" s="207">
        <f>(VLOOKUP(Horizontal!$C327&amp;Horizontal!$B327&amp;Horizontal!AC$11,Vertical!$E:$O,AC$10,0))+0</f>
        <v>94.74</v>
      </c>
      <c r="AD327" s="207">
        <f>(VLOOKUP(Horizontal!$C327&amp;Horizontal!$B327&amp;Horizontal!AD$11,Vertical!$E:$O,AD$10,0))+0</f>
        <v>62.16</v>
      </c>
      <c r="AE327" s="207">
        <f>(VLOOKUP(Horizontal!$C327&amp;Horizontal!$B327&amp;Horizontal!AE$11,Vertical!$E:$O,AE$10,0))+0</f>
        <v>31.58</v>
      </c>
      <c r="AF327" s="207">
        <f>(VLOOKUP(Horizontal!$C327&amp;Horizontal!$B327&amp;Horizontal!AF$11,Vertical!$E:$O,AF$10,0))+0</f>
        <v>7.69</v>
      </c>
      <c r="AG327" s="207">
        <f>(VLOOKUP(Horizontal!$C327&amp;Horizontal!$B327&amp;Horizontal!AG$11,Vertical!$E:$O,AG$10,0))+0</f>
        <v>21.95</v>
      </c>
      <c r="AH327" s="209">
        <f>(VLOOKUP(Horizontal!$C327&amp;Horizontal!$B327&amp;Horizontal!AH$11,Vertical!$E:$O,AH$10,0))+0</f>
        <v>20</v>
      </c>
      <c r="AI327" s="210">
        <f>(VLOOKUP(Horizontal!$C327&amp;Horizontal!$B327&amp;Horizontal!AI$11,Vertical!$E:$O,AI$10,0))+0</f>
        <v>2.86</v>
      </c>
      <c r="AJ327" s="207">
        <f>(VLOOKUP(Horizontal!$C327&amp;Horizontal!$B327&amp;Horizontal!AJ$11,Vertical!$E:$O,AJ$10,0))+0</f>
        <v>0</v>
      </c>
      <c r="AK327" s="207">
        <f>(VLOOKUP(Horizontal!$C327&amp;Horizontal!$B327&amp;Horizontal!AK$11,Vertical!$E:$O,AK$10,0))+0</f>
        <v>0</v>
      </c>
      <c r="AL327" s="207">
        <f>(VLOOKUP(Horizontal!$C327&amp;Horizontal!$B327&amp;Horizontal!AL$11,Vertical!$E:$O,AL$10,0))+0</f>
        <v>0</v>
      </c>
      <c r="AM327" s="207">
        <f>(VLOOKUP(Horizontal!$C327&amp;Horizontal!$B327&amp;Horizontal!AM$11,Vertical!$E:$O,AM$10,0))+0</f>
        <v>5.41</v>
      </c>
      <c r="AN327" s="207">
        <f>(VLOOKUP(Horizontal!$C327&amp;Horizontal!$B327&amp;Horizontal!AN$11,Vertical!$E:$O,AN$10,0))+0</f>
        <v>21.05</v>
      </c>
      <c r="AO327" s="207">
        <f>(VLOOKUP(Horizontal!$C327&amp;Horizontal!$B327&amp;Horizontal!AO$11,Vertical!$E:$O,AO$10,0))+0</f>
        <v>69.23</v>
      </c>
      <c r="AP327" s="207">
        <f>(VLOOKUP(Horizontal!$C327&amp;Horizontal!$B327&amp;Horizontal!AP$11,Vertical!$E:$O,AP$10,0))+0</f>
        <v>63.41</v>
      </c>
      <c r="AQ327" s="209">
        <f>(VLOOKUP(Horizontal!$C327&amp;Horizontal!$B327&amp;Horizontal!AQ$11,Vertical!$E:$O,AQ$10,0))+0</f>
        <v>67.5</v>
      </c>
      <c r="AR327" s="210">
        <f>(VLOOKUP(Horizontal!$C327&amp;Horizontal!$B327&amp;Horizontal!AR$11,Vertical!$E:$O,AR$10,0))+0</f>
        <v>8.57</v>
      </c>
      <c r="AS327" s="207">
        <f>(VLOOKUP(Horizontal!$C327&amp;Horizontal!$B327&amp;Horizontal!AS$11,Vertical!$E:$O,AS$10,0))+0</f>
        <v>5.71</v>
      </c>
      <c r="AT327" s="207">
        <f>(VLOOKUP(Horizontal!$C327&amp;Horizontal!$B327&amp;Horizontal!AT$11,Vertical!$E:$O,AT$10,0))+0</f>
        <v>5.26</v>
      </c>
      <c r="AU327" s="207">
        <f>(VLOOKUP(Horizontal!$C327&amp;Horizontal!$B327&amp;Horizontal!AU$11,Vertical!$E:$O,AU$10,0))+0</f>
        <v>5.26</v>
      </c>
      <c r="AV327" s="207">
        <f>(VLOOKUP(Horizontal!$C327&amp;Horizontal!$B327&amp;Horizontal!AV$11,Vertical!$E:$O,AV$10,0))+0</f>
        <v>32.43</v>
      </c>
      <c r="AW327" s="207">
        <f>(VLOOKUP(Horizontal!$C327&amp;Horizontal!$B327&amp;Horizontal!AW$11,Vertical!$E:$O,AW$10,0))+0</f>
        <v>47.37</v>
      </c>
      <c r="AX327" s="207">
        <f>(VLOOKUP(Horizontal!$C327&amp;Horizontal!$B327&amp;Horizontal!AX$11,Vertical!$E:$O,AX$10,0))+0</f>
        <v>23.08</v>
      </c>
      <c r="AY327" s="207">
        <f>(VLOOKUP(Horizontal!$C327&amp;Horizontal!$B327&amp;Horizontal!AY$11,Vertical!$E:$O,AY$10,0))+0</f>
        <v>14.63</v>
      </c>
      <c r="AZ327" s="209">
        <f>(VLOOKUP(Horizontal!$C327&amp;Horizontal!$B327&amp;Horizontal!AZ$11,Vertical!$E:$O,AZ$10,0))+0</f>
        <v>12.5</v>
      </c>
      <c r="BA327" s="208">
        <f>(VLOOKUP(Horizontal!$C327&amp;Horizontal!$B327&amp;Horizontal!BA$11,Vertical!$E:$O,BA$10,0))+0</f>
        <v>67.27</v>
      </c>
      <c r="BB327" s="210">
        <f>(VLOOKUP(Horizontal!$C327&amp;Horizontal!$B327&amp;Horizontal!BB$11,Vertical!$E:$O,BB$10,0))+0</f>
        <v>353.28</v>
      </c>
      <c r="BC327" s="207">
        <f>(VLOOKUP(Horizontal!$C327&amp;Horizontal!$B327&amp;Horizontal!BC$11,Vertical!$E:$O,BC$10,0))+0</f>
        <v>298.26</v>
      </c>
      <c r="BD327" s="207">
        <f>(VLOOKUP(Horizontal!$C327&amp;Horizontal!$B327&amp;Horizontal!BD$11,Vertical!$E:$O,BD$10,0))+0</f>
        <v>250.89</v>
      </c>
      <c r="BE327" s="207">
        <f>(VLOOKUP(Horizontal!$C327&amp;Horizontal!$B327&amp;Horizontal!BE$11,Vertical!$E:$O,BE$10,0))+0</f>
        <v>205.63</v>
      </c>
      <c r="BF327" s="207">
        <f>(VLOOKUP(Horizontal!$C327&amp;Horizontal!$B327&amp;Horizontal!BF$11,Vertical!$E:$O,BF$10,0))+0</f>
        <v>257.95999999999998</v>
      </c>
      <c r="BG327" s="207">
        <f>(VLOOKUP(Horizontal!$C327&amp;Horizontal!$B327&amp;Horizontal!BG$11,Vertical!$E:$O,BG$10,0))+0</f>
        <v>226.83</v>
      </c>
      <c r="BH327" s="207">
        <f>(VLOOKUP(Horizontal!$C327&amp;Horizontal!$B327&amp;Horizontal!BH$11,Vertical!$E:$O,BH$10,0))+0</f>
        <v>198.77</v>
      </c>
      <c r="BI327" s="207">
        <f>(VLOOKUP(Horizontal!$C327&amp;Horizontal!$B327&amp;Horizontal!BI$11,Vertical!$E:$O,BI$10,0))+0</f>
        <v>186.25</v>
      </c>
      <c r="BJ327" s="209">
        <f>(VLOOKUP(Horizontal!$C327&amp;Horizontal!$B327&amp;Horizontal!BJ$11,Vertical!$E:$O,BJ$10,0))+0</f>
        <v>180.94</v>
      </c>
      <c r="BK327" s="210">
        <f>(VLOOKUP(Horizontal!$C327&amp;Horizontal!$B327&amp;Horizontal!BK$11,Vertical!$E:$O,BK$10,0))+0</f>
        <v>48</v>
      </c>
      <c r="BL327" s="207">
        <f>(VLOOKUP(Horizontal!$C327&amp;Horizontal!$B327&amp;Horizontal!BL$11,Vertical!$E:$O,BL$10,0))+0</f>
        <v>45</v>
      </c>
      <c r="BM327" s="207">
        <f>(VLOOKUP(Horizontal!$C327&amp;Horizontal!$B327&amp;Horizontal!BM$11,Vertical!$E:$O,BM$10,0))+0</f>
        <v>42</v>
      </c>
      <c r="BN327" s="207">
        <f>(VLOOKUP(Horizontal!$C327&amp;Horizontal!$B327&amp;Horizontal!BN$11,Vertical!$E:$O,BN$10,0))+0</f>
        <v>39</v>
      </c>
      <c r="BO327" s="207">
        <f>(VLOOKUP(Horizontal!$C327&amp;Horizontal!$B327&amp;Horizontal!BO$11,Vertical!$E:$O,BO$10,0))+0</f>
        <v>40</v>
      </c>
      <c r="BP327" s="207">
        <f>(VLOOKUP(Horizontal!$C327&amp;Horizontal!$B327&amp;Horizontal!BP$11,Vertical!$E:$O,BP$10,0))+0</f>
        <v>35</v>
      </c>
      <c r="BQ327" s="207">
        <f>(VLOOKUP(Horizontal!$C327&amp;Horizontal!$B327&amp;Horizontal!BQ$11,Vertical!$E:$O,BQ$10,0))+0</f>
        <v>32</v>
      </c>
      <c r="BR327" s="207">
        <f>(VLOOKUP(Horizontal!$C327&amp;Horizontal!$B327&amp;Horizontal!BR$11,Vertical!$E:$O,BR$10,0))+0</f>
        <v>31</v>
      </c>
      <c r="BS327" s="209">
        <f>(VLOOKUP(Horizontal!$C327&amp;Horizontal!$B327&amp;Horizontal!BS$11,Vertical!$E:$O,BS$10,0))+0</f>
        <v>28</v>
      </c>
      <c r="BT327" s="210">
        <f>(VLOOKUP(Horizontal!$C327&amp;Horizontal!$B327&amp;Horizontal!BT$11,Vertical!$E:$O,BT$10,0))+0</f>
        <v>66.67</v>
      </c>
      <c r="BU327" s="207">
        <f>(VLOOKUP(Horizontal!$C327&amp;Horizontal!$B327&amp;Horizontal!BU$11,Vertical!$E:$O,BU$10,0))+0</f>
        <v>93.33</v>
      </c>
      <c r="BV327" s="207">
        <f>(VLOOKUP(Horizontal!$C327&amp;Horizontal!$B327&amp;Horizontal!BV$11,Vertical!$E:$O,BV$10,0))+0</f>
        <v>88.24</v>
      </c>
      <c r="BW327" s="207">
        <f>(VLOOKUP(Horizontal!$C327&amp;Horizontal!$B327&amp;Horizontal!BW$11,Vertical!$E:$O,BW$10,0))+0</f>
        <v>88.24</v>
      </c>
      <c r="BX327" s="207">
        <f>(VLOOKUP(Horizontal!$C327&amp;Horizontal!$B327&amp;Horizontal!BX$11,Vertical!$E:$O,BX$10,0))+0</f>
        <v>54.84</v>
      </c>
      <c r="BY327" s="207">
        <f>(VLOOKUP(Horizontal!$C327&amp;Horizontal!$B327&amp;Horizontal!BY$11,Vertical!$E:$O,BY$10,0))+0</f>
        <v>27.78</v>
      </c>
      <c r="BZ327" s="207">
        <f>(VLOOKUP(Horizontal!$C327&amp;Horizontal!$B327&amp;Horizontal!BZ$11,Vertical!$E:$O,BZ$10,0))+0</f>
        <v>25.71</v>
      </c>
      <c r="CA327" s="207">
        <f>(VLOOKUP(Horizontal!$C327&amp;Horizontal!$B327&amp;Horizontal!CA$11,Vertical!$E:$O,CA$10,0))+0</f>
        <v>40</v>
      </c>
      <c r="CB327" s="209">
        <f>(VLOOKUP(Horizontal!$C327&amp;Horizontal!$B327&amp;Horizontal!CB$11,Vertical!$E:$O,CB$10,0))+0</f>
        <v>28.57</v>
      </c>
      <c r="CC327" s="210">
        <f>(VLOOKUP(Horizontal!$C327&amp;Horizontal!$B327&amp;Horizontal!CC$11,Vertical!$E:$O,CC$10,0))+0</f>
        <v>9.09</v>
      </c>
      <c r="CD327" s="207">
        <f>(VLOOKUP(Horizontal!$C327&amp;Horizontal!$B327&amp;Horizontal!CD$11,Vertical!$E:$O,CD$10,0))+0</f>
        <v>3.33</v>
      </c>
      <c r="CE327" s="207">
        <f>(VLOOKUP(Horizontal!$C327&amp;Horizontal!$B327&amp;Horizontal!CE$11,Vertical!$E:$O,CE$10,0))+0</f>
        <v>0</v>
      </c>
      <c r="CF327" s="207">
        <f>(VLOOKUP(Horizontal!$C327&amp;Horizontal!$B327&amp;Horizontal!CF$11,Vertical!$E:$O,CF$10,0))+0</f>
        <v>0</v>
      </c>
      <c r="CG327" s="207">
        <f>(VLOOKUP(Horizontal!$C327&amp;Horizontal!$B327&amp;Horizontal!CG$11,Vertical!$E:$O,CG$10,0))+0</f>
        <v>9.68</v>
      </c>
      <c r="CH327" s="207">
        <f>(VLOOKUP(Horizontal!$C327&amp;Horizontal!$B327&amp;Horizontal!CH$11,Vertical!$E:$O,CH$10,0))+0</f>
        <v>33.33</v>
      </c>
      <c r="CI327" s="207">
        <f>(VLOOKUP(Horizontal!$C327&amp;Horizontal!$B327&amp;Horizontal!CI$11,Vertical!$E:$O,CI$10,0))+0</f>
        <v>48.57</v>
      </c>
      <c r="CJ327" s="207">
        <f>(VLOOKUP(Horizontal!$C327&amp;Horizontal!$B327&amp;Horizontal!CJ$11,Vertical!$E:$O,CJ$10,0))+0</f>
        <v>51.43</v>
      </c>
      <c r="CK327" s="209">
        <f>(VLOOKUP(Horizontal!$C327&amp;Horizontal!$B327&amp;Horizontal!CK$11,Vertical!$E:$O,CK$10,0))+0</f>
        <v>54.29</v>
      </c>
      <c r="CL327" s="210">
        <f>(VLOOKUP(Horizontal!$C327&amp;Horizontal!$B327&amp;Horizontal!CL$11,Vertical!$E:$O,CL$10,0))+0</f>
        <v>24.24</v>
      </c>
      <c r="CM327" s="207">
        <f>(VLOOKUP(Horizontal!$C327&amp;Horizontal!$B327&amp;Horizontal!CM$11,Vertical!$E:$O,CM$10,0))+0</f>
        <v>3.33</v>
      </c>
      <c r="CN327" s="207">
        <f>(VLOOKUP(Horizontal!$C327&amp;Horizontal!$B327&amp;Horizontal!CN$11,Vertical!$E:$O,CN$10,0))+0</f>
        <v>11.76</v>
      </c>
      <c r="CO327" s="207">
        <f>(VLOOKUP(Horizontal!$C327&amp;Horizontal!$B327&amp;Horizontal!CO$11,Vertical!$E:$O,CO$10,0))+0</f>
        <v>11.76</v>
      </c>
      <c r="CP327" s="207">
        <f>(VLOOKUP(Horizontal!$C327&amp;Horizontal!$B327&amp;Horizontal!CP$11,Vertical!$E:$O,CP$10,0))+0</f>
        <v>35.479999999999997</v>
      </c>
      <c r="CQ327" s="207">
        <f>(VLOOKUP(Horizontal!$C327&amp;Horizontal!$B327&amp;Horizontal!CQ$11,Vertical!$E:$O,CQ$10,0))+0</f>
        <v>38.89</v>
      </c>
      <c r="CR327" s="207">
        <f>(VLOOKUP(Horizontal!$C327&amp;Horizontal!$B327&amp;Horizontal!CR$11,Vertical!$E:$O,CR$10,0))+0</f>
        <v>25.71</v>
      </c>
      <c r="CS327" s="207">
        <f>(VLOOKUP(Horizontal!$C327&amp;Horizontal!$B327&amp;Horizontal!CS$11,Vertical!$E:$O,CS$10,0))+0</f>
        <v>8.57</v>
      </c>
      <c r="CT327" s="207">
        <f>(VLOOKUP(Horizontal!$C327&amp;Horizontal!$B327&amp;Horizontal!CT$11,Vertical!$E:$O,CT$10,0))+0</f>
        <v>17.14</v>
      </c>
      <c r="CU327" s="150"/>
      <c r="CV327" s="211">
        <f t="shared" ref="CV327" si="741">(BB327-H327)+0</f>
        <v>61.099999999999966</v>
      </c>
      <c r="CW327" s="190">
        <f t="shared" ref="CW327" si="742">(BC327-I327)+0</f>
        <v>56.629999999999995</v>
      </c>
      <c r="CX327" s="190">
        <f t="shared" ref="CX327" si="743">(BD327-J327)+0</f>
        <v>54.829999999999984</v>
      </c>
      <c r="CY327" s="190">
        <f t="shared" ref="CY327" si="744">(BE327-K327)+0</f>
        <v>52.620000000000005</v>
      </c>
      <c r="CZ327" s="190">
        <f t="shared" ref="CZ327" si="745">(BF327-L327)+0</f>
        <v>47.809999999999974</v>
      </c>
      <c r="DA327" s="190">
        <f t="shared" ref="DA327" si="746">(BG327-M327)+0</f>
        <v>41.600000000000023</v>
      </c>
      <c r="DB327" s="190">
        <f t="shared" ref="DB327" si="747">(BH327-N327)+0</f>
        <v>38.080000000000013</v>
      </c>
      <c r="DC327" s="190">
        <f t="shared" ref="DC327" si="748">(BI327-O327)+0</f>
        <v>35.460000000000008</v>
      </c>
      <c r="DD327" s="212">
        <f t="shared" ref="DD327" si="749">(BJ327-P327)+0</f>
        <v>34.81</v>
      </c>
      <c r="DE327" s="9">
        <v>170</v>
      </c>
      <c r="DF327" s="212">
        <f t="shared" ref="DF327" si="750">($H$7-H327)+0</f>
        <v>-83.722789598108676</v>
      </c>
      <c r="DG327" s="264">
        <v>68</v>
      </c>
      <c r="DH327" s="265">
        <v>45</v>
      </c>
      <c r="DI327" s="265">
        <v>47</v>
      </c>
      <c r="DJ327" s="266">
        <v>37</v>
      </c>
      <c r="DK327" s="190">
        <v>281.49</v>
      </c>
      <c r="DL327" s="190">
        <v>281.49</v>
      </c>
      <c r="DM327" s="190">
        <v>281.49</v>
      </c>
      <c r="DN327" s="212">
        <v>281.49</v>
      </c>
      <c r="DO327" s="190">
        <v>287.82</v>
      </c>
      <c r="DP327" s="190">
        <v>287.82</v>
      </c>
      <c r="DQ327" s="190">
        <v>287.82</v>
      </c>
      <c r="DR327" s="212">
        <v>287.82</v>
      </c>
      <c r="DS327" s="150"/>
      <c r="DT327" s="190">
        <v>264</v>
      </c>
      <c r="DU327" s="190">
        <v>216</v>
      </c>
      <c r="DV327" s="190">
        <v>183</v>
      </c>
      <c r="DW327" s="190">
        <v>145</v>
      </c>
      <c r="DX327" s="190"/>
      <c r="DY327" s="190"/>
      <c r="DZ327" s="190"/>
      <c r="EA327" s="190"/>
      <c r="EB327" s="190"/>
      <c r="EC327" s="190"/>
      <c r="ED327" s="190">
        <v>205</v>
      </c>
      <c r="EE327" s="190">
        <v>187</v>
      </c>
      <c r="EF327" s="190">
        <v>159</v>
      </c>
      <c r="EG327" s="190">
        <v>149</v>
      </c>
      <c r="EH327" s="212">
        <v>145</v>
      </c>
      <c r="EI327" s="213"/>
      <c r="EJ327" s="211">
        <v>58</v>
      </c>
      <c r="EK327" s="190">
        <v>55</v>
      </c>
      <c r="EL327" s="190">
        <v>55</v>
      </c>
      <c r="EM327" s="190">
        <v>52</v>
      </c>
      <c r="EN327" s="190"/>
      <c r="EO327" s="190"/>
      <c r="EP327" s="190"/>
      <c r="EQ327" s="190"/>
      <c r="ER327" s="190"/>
      <c r="ES327" s="190"/>
      <c r="ET327" s="190">
        <v>52</v>
      </c>
      <c r="EU327" s="190">
        <v>42</v>
      </c>
      <c r="EV327" s="190">
        <v>33</v>
      </c>
      <c r="EW327" s="190">
        <v>27</v>
      </c>
      <c r="EX327" s="212">
        <v>25</v>
      </c>
      <c r="EY327" s="211"/>
      <c r="EZ327" s="75">
        <f t="shared" ref="EZ327" si="751">(G327/(DT327-G327))+0</f>
        <v>-5.2000904363554146E-3</v>
      </c>
      <c r="FA327" s="89">
        <f t="shared" si="415"/>
        <v>-0.1</v>
      </c>
      <c r="FB327" s="212"/>
      <c r="FC327" s="213"/>
      <c r="FD327" s="213"/>
      <c r="FE327" s="213"/>
      <c r="FF327" s="213"/>
      <c r="FG327" s="213"/>
      <c r="FH327" s="213"/>
      <c r="FI327" s="213"/>
      <c r="FJ327" s="213"/>
      <c r="FK327" s="213"/>
      <c r="FL327" s="213"/>
      <c r="FM327" s="213"/>
      <c r="FN327" s="213"/>
      <c r="FO327" s="213"/>
      <c r="FP327" s="213"/>
      <c r="FQ327" s="213"/>
      <c r="FR327" s="213"/>
      <c r="FS327" s="211">
        <v>145</v>
      </c>
      <c r="FT327" s="190">
        <v>140</v>
      </c>
      <c r="FU327" s="190">
        <v>140</v>
      </c>
      <c r="FV327" s="190">
        <v>140</v>
      </c>
      <c r="FW327" s="190"/>
      <c r="FX327" s="190"/>
      <c r="FY327" s="190"/>
      <c r="FZ327" s="190"/>
      <c r="GA327" s="190"/>
      <c r="GB327" s="190"/>
      <c r="GC327" s="190">
        <v>140</v>
      </c>
      <c r="GD327" s="190">
        <v>125</v>
      </c>
      <c r="GE327" s="190">
        <v>120</v>
      </c>
      <c r="GF327" s="190">
        <v>115</v>
      </c>
      <c r="GG327" s="212">
        <v>112</v>
      </c>
    </row>
    <row r="328" spans="2:189">
      <c r="B328" s="33">
        <v>44208</v>
      </c>
      <c r="C328" s="30" t="s">
        <v>63</v>
      </c>
      <c r="D328" s="30">
        <v>2021</v>
      </c>
      <c r="E328" s="30" t="str">
        <f t="shared" ref="E328" si="752">D328&amp;C328</f>
        <v>2021S2</v>
      </c>
      <c r="F328" s="30" t="str">
        <f t="shared" si="317"/>
        <v>12021</v>
      </c>
      <c r="G328" s="208" t="str">
        <f>VLOOKUP(Horizontal!$C328&amp;Horizontal!$B328&amp;Horizontal!G$11,Vertical!$E:$O,G$10,0)</f>
        <v>-1,26</v>
      </c>
      <c r="H328" s="207">
        <f>(VLOOKUP(Horizontal!$C328&amp;Horizontal!$B328&amp;Horizontal!H$11,Vertical!$E:$O,H$10,0))+0</f>
        <v>287.16000000000003</v>
      </c>
      <c r="I328" s="207">
        <f>(VLOOKUP(Horizontal!$C328&amp;Horizontal!$B328&amp;Horizontal!I$11,Vertical!$E:$O,I$10,0))+0</f>
        <v>283.27999999999997</v>
      </c>
      <c r="J328" s="207">
        <f>(VLOOKUP(Horizontal!$C328&amp;Horizontal!$B328&amp;Horizontal!J$11,Vertical!$E:$O,J$10,0))+0</f>
        <v>253.94</v>
      </c>
      <c r="K328" s="207">
        <f>(VLOOKUP(Horizontal!$C328&amp;Horizontal!$B328&amp;Horizontal!K$11,Vertical!$E:$O,K$10,0))+0</f>
        <v>181.08</v>
      </c>
      <c r="L328" s="207">
        <f>(VLOOKUP(Horizontal!$C328&amp;Horizontal!$B328&amp;Horizontal!L$11,Vertical!$E:$O,L$10,0))+0</f>
        <v>226.19</v>
      </c>
      <c r="M328" s="207">
        <f>(VLOOKUP(Horizontal!$C328&amp;Horizontal!$B328&amp;Horizontal!M$11,Vertical!$E:$O,M$10,0))+0</f>
        <v>187.18</v>
      </c>
      <c r="N328" s="207">
        <f>(VLOOKUP(Horizontal!$C328&amp;Horizontal!$B328&amp;Horizontal!N$11,Vertical!$E:$O,N$10,0))+0</f>
        <v>161.63</v>
      </c>
      <c r="O328" s="207">
        <f>(VLOOKUP(Horizontal!$C328&amp;Horizontal!$B328&amp;Horizontal!O$11,Vertical!$E:$O,O$10,0))+0</f>
        <v>151.27000000000001</v>
      </c>
      <c r="P328" s="209">
        <f>(VLOOKUP(Horizontal!$C328&amp;Horizontal!$B328&amp;Horizontal!P$11,Vertical!$E:$O,P$10,0))+0</f>
        <v>146.53</v>
      </c>
      <c r="Q328" s="210">
        <f>(VLOOKUP(Horizontal!$C328&amp;Horizontal!$B328&amp;Horizontal!Q$11,Vertical!$E:$O,Q$10,0))+0</f>
        <v>59</v>
      </c>
      <c r="R328" s="207">
        <f>(VLOOKUP(Horizontal!$C328&amp;Horizontal!$B328&amp;Horizontal!R$11,Vertical!$E:$O,R$10,0))+0</f>
        <v>63</v>
      </c>
      <c r="S328" s="207">
        <f>(VLOOKUP(Horizontal!$C328&amp;Horizontal!$B328&amp;Horizontal!S$11,Vertical!$E:$O,S$10,0))+0</f>
        <v>57</v>
      </c>
      <c r="T328" s="207">
        <f>(VLOOKUP(Horizontal!$C328&amp;Horizontal!$B328&amp;Horizontal!T$11,Vertical!$E:$O,T$10,0))+0</f>
        <v>45</v>
      </c>
      <c r="U328" s="207">
        <f>(VLOOKUP(Horizontal!$C328&amp;Horizontal!$B328&amp;Horizontal!U$11,Vertical!$E:$O,U$10,0))+0</f>
        <v>40</v>
      </c>
      <c r="V328" s="207">
        <f>(VLOOKUP(Horizontal!$C328&amp;Horizontal!$B328&amp;Horizontal!V$11,Vertical!$E:$O,V$10,0))+0</f>
        <v>37</v>
      </c>
      <c r="W328" s="207">
        <f>(VLOOKUP(Horizontal!$C328&amp;Horizontal!$B328&amp;Horizontal!W$11,Vertical!$E:$O,W$10,0))+0</f>
        <v>31</v>
      </c>
      <c r="X328" s="207">
        <f>(VLOOKUP(Horizontal!$C328&amp;Horizontal!$B328&amp;Horizontal!X$11,Vertical!$E:$O,X$10,0))+0</f>
        <v>26</v>
      </c>
      <c r="Y328" s="209">
        <f>(VLOOKUP(Horizontal!$C328&amp;Horizontal!$B328&amp;Horizontal!Y$11,Vertical!$E:$O,Y$10,0))+0</f>
        <v>23</v>
      </c>
      <c r="Z328" s="210">
        <f>(VLOOKUP(Horizontal!$C328&amp;Horizontal!$B328&amp;Horizontal!Z$11,Vertical!$E:$O,Z$10,0))+0</f>
        <v>72.5</v>
      </c>
      <c r="AA328" s="207">
        <f>(VLOOKUP(Horizontal!$C328&amp;Horizontal!$B328&amp;Horizontal!AA$11,Vertical!$E:$O,AA$10,0))+0</f>
        <v>2.7</v>
      </c>
      <c r="AB328" s="207">
        <f>(VLOOKUP(Horizontal!$C328&amp;Horizontal!$B328&amp;Horizontal!AB$11,Vertical!$E:$O,AB$10,0))+0</f>
        <v>0</v>
      </c>
      <c r="AC328" s="207">
        <f>(VLOOKUP(Horizontal!$C328&amp;Horizontal!$B328&amp;Horizontal!AC$11,Vertical!$E:$O,AC$10,0))+0</f>
        <v>2.78</v>
      </c>
      <c r="AD328" s="207">
        <f>(VLOOKUP(Horizontal!$C328&amp;Horizontal!$B328&amp;Horizontal!AD$11,Vertical!$E:$O,AD$10,0))+0</f>
        <v>14.63</v>
      </c>
      <c r="AE328" s="207">
        <f>(VLOOKUP(Horizontal!$C328&amp;Horizontal!$B328&amp;Horizontal!AE$11,Vertical!$E:$O,AE$10,0))+0</f>
        <v>9.3000000000000007</v>
      </c>
      <c r="AF328" s="207">
        <f>(VLOOKUP(Horizontal!$C328&amp;Horizontal!$B328&amp;Horizontal!AF$11,Vertical!$E:$O,AF$10,0))+0</f>
        <v>9.76</v>
      </c>
      <c r="AG328" s="207">
        <f>(VLOOKUP(Horizontal!$C328&amp;Horizontal!$B328&amp;Horizontal!AG$11,Vertical!$E:$O,AG$10,0))+0</f>
        <v>24.39</v>
      </c>
      <c r="AH328" s="209">
        <f>(VLOOKUP(Horizontal!$C328&amp;Horizontal!$B328&amp;Horizontal!AH$11,Vertical!$E:$O,AH$10,0))+0</f>
        <v>31.71</v>
      </c>
      <c r="AI328" s="210">
        <f>(VLOOKUP(Horizontal!$C328&amp;Horizontal!$B328&amp;Horizontal!AI$11,Vertical!$E:$O,AI$10,0))+0</f>
        <v>17.5</v>
      </c>
      <c r="AJ328" s="207">
        <f>(VLOOKUP(Horizontal!$C328&amp;Horizontal!$B328&amp;Horizontal!AJ$11,Vertical!$E:$O,AJ$10,0))+0</f>
        <v>0</v>
      </c>
      <c r="AK328" s="207">
        <f>(VLOOKUP(Horizontal!$C328&amp;Horizontal!$B328&amp;Horizontal!AK$11,Vertical!$E:$O,AK$10,0))+0</f>
        <v>0</v>
      </c>
      <c r="AL328" s="207">
        <f>(VLOOKUP(Horizontal!$C328&amp;Horizontal!$B328&amp;Horizontal!AL$11,Vertical!$E:$O,AL$10,0))+0</f>
        <v>0</v>
      </c>
      <c r="AM328" s="207">
        <f>(VLOOKUP(Horizontal!$C328&amp;Horizontal!$B328&amp;Horizontal!AM$11,Vertical!$E:$O,AM$10,0))+0</f>
        <v>4.88</v>
      </c>
      <c r="AN328" s="207">
        <f>(VLOOKUP(Horizontal!$C328&amp;Horizontal!$B328&amp;Horizontal!AN$11,Vertical!$E:$O,AN$10,0))+0</f>
        <v>23.26</v>
      </c>
      <c r="AO328" s="207">
        <f>(VLOOKUP(Horizontal!$C328&amp;Horizontal!$B328&amp;Horizontal!AO$11,Vertical!$E:$O,AO$10,0))+0</f>
        <v>43.9</v>
      </c>
      <c r="AP328" s="207">
        <f>(VLOOKUP(Horizontal!$C328&amp;Horizontal!$B328&amp;Horizontal!AP$11,Vertical!$E:$O,AP$10,0))+0</f>
        <v>46.34</v>
      </c>
      <c r="AQ328" s="209">
        <f>(VLOOKUP(Horizontal!$C328&amp;Horizontal!$B328&amp;Horizontal!AQ$11,Vertical!$E:$O,AQ$10,0))+0</f>
        <v>43.9</v>
      </c>
      <c r="AR328" s="210">
        <f>(VLOOKUP(Horizontal!$C328&amp;Horizontal!$B328&amp;Horizontal!AR$11,Vertical!$E:$O,AR$10,0))+0</f>
        <v>10</v>
      </c>
      <c r="AS328" s="207">
        <f>(VLOOKUP(Horizontal!$C328&amp;Horizontal!$B328&amp;Horizontal!AS$11,Vertical!$E:$O,AS$10,0))+0</f>
        <v>97.3</v>
      </c>
      <c r="AT328" s="207">
        <f>(VLOOKUP(Horizontal!$C328&amp;Horizontal!$B328&amp;Horizontal!AT$11,Vertical!$E:$O,AT$10,0))+0</f>
        <v>100</v>
      </c>
      <c r="AU328" s="207">
        <f>(VLOOKUP(Horizontal!$C328&amp;Horizontal!$B328&amp;Horizontal!AU$11,Vertical!$E:$O,AU$10,0))+0</f>
        <v>97.22</v>
      </c>
      <c r="AV328" s="207">
        <f>(VLOOKUP(Horizontal!$C328&amp;Horizontal!$B328&amp;Horizontal!AV$11,Vertical!$E:$O,AV$10,0))+0</f>
        <v>80.489999999999995</v>
      </c>
      <c r="AW328" s="207">
        <f>(VLOOKUP(Horizontal!$C328&amp;Horizontal!$B328&amp;Horizontal!AW$11,Vertical!$E:$O,AW$10,0))+0</f>
        <v>67.44</v>
      </c>
      <c r="AX328" s="207">
        <f>(VLOOKUP(Horizontal!$C328&amp;Horizontal!$B328&amp;Horizontal!AX$11,Vertical!$E:$O,AX$10,0))+0</f>
        <v>46.34</v>
      </c>
      <c r="AY328" s="207">
        <f>(VLOOKUP(Horizontal!$C328&amp;Horizontal!$B328&amp;Horizontal!AY$11,Vertical!$E:$O,AY$10,0))+0</f>
        <v>29.27</v>
      </c>
      <c r="AZ328" s="209">
        <f>(VLOOKUP(Horizontal!$C328&amp;Horizontal!$B328&amp;Horizontal!AZ$11,Vertical!$E:$O,AZ$10,0))+0</f>
        <v>24.39</v>
      </c>
      <c r="BA328" s="208">
        <f>(VLOOKUP(Horizontal!$C328&amp;Horizontal!$B328&amp;Horizontal!BA$11,Vertical!$E:$O,BA$10,0))+0</f>
        <v>67.09</v>
      </c>
      <c r="BB328" s="210">
        <f>(VLOOKUP(Horizontal!$C328&amp;Horizontal!$B328&amp;Horizontal!BB$11,Vertical!$E:$O,BB$10,0))+0</f>
        <v>351.56</v>
      </c>
      <c r="BC328" s="207">
        <f>(VLOOKUP(Horizontal!$C328&amp;Horizontal!$B328&amp;Horizontal!BC$11,Vertical!$E:$O,BC$10,0))+0</f>
        <v>344.17</v>
      </c>
      <c r="BD328" s="207">
        <f>(VLOOKUP(Horizontal!$C328&amp;Horizontal!$B328&amp;Horizontal!BD$11,Vertical!$E:$O,BD$10,0))+0</f>
        <v>310.31</v>
      </c>
      <c r="BE328" s="207">
        <f>(VLOOKUP(Horizontal!$C328&amp;Horizontal!$B328&amp;Horizontal!BE$11,Vertical!$E:$O,BE$10,0))+0</f>
        <v>231.87</v>
      </c>
      <c r="BF328" s="207">
        <f>(VLOOKUP(Horizontal!$C328&amp;Horizontal!$B328&amp;Horizontal!BF$11,Vertical!$E:$O,BF$10,0))+0</f>
        <v>279.41000000000003</v>
      </c>
      <c r="BG328" s="207">
        <f>(VLOOKUP(Horizontal!$C328&amp;Horizontal!$B328&amp;Horizontal!BG$11,Vertical!$E:$O,BG$10,0))+0</f>
        <v>230.27</v>
      </c>
      <c r="BH328" s="207">
        <f>(VLOOKUP(Horizontal!$C328&amp;Horizontal!$B328&amp;Horizontal!BH$11,Vertical!$E:$O,BH$10,0))+0</f>
        <v>200.27</v>
      </c>
      <c r="BI328" s="207">
        <f>(VLOOKUP(Horizontal!$C328&amp;Horizontal!$B328&amp;Horizontal!BI$11,Vertical!$E:$O,BI$10,0))+0</f>
        <v>187.1</v>
      </c>
      <c r="BJ328" s="209">
        <f>(VLOOKUP(Horizontal!$C328&amp;Horizontal!$B328&amp;Horizontal!BJ$11,Vertical!$E:$O,BJ$10,0))+0</f>
        <v>180.89</v>
      </c>
      <c r="BK328" s="210">
        <f>(VLOOKUP(Horizontal!$C328&amp;Horizontal!$B328&amp;Horizontal!BK$11,Vertical!$E:$O,BK$10,0))+0</f>
        <v>46</v>
      </c>
      <c r="BL328" s="207">
        <f>(VLOOKUP(Horizontal!$C328&amp;Horizontal!$B328&amp;Horizontal!BL$11,Vertical!$E:$O,BL$10,0))+0</f>
        <v>41</v>
      </c>
      <c r="BM328" s="207">
        <f>(VLOOKUP(Horizontal!$C328&amp;Horizontal!$B328&amp;Horizontal!BM$11,Vertical!$E:$O,BM$10,0))+0</f>
        <v>39</v>
      </c>
      <c r="BN328" s="207">
        <f>(VLOOKUP(Horizontal!$C328&amp;Horizontal!$B328&amp;Horizontal!BN$11,Vertical!$E:$O,BN$10,0))+0</f>
        <v>35</v>
      </c>
      <c r="BO328" s="207">
        <f>(VLOOKUP(Horizontal!$C328&amp;Horizontal!$B328&amp;Horizontal!BO$11,Vertical!$E:$O,BO$10,0))+0</f>
        <v>36</v>
      </c>
      <c r="BP328" s="207">
        <f>(VLOOKUP(Horizontal!$C328&amp;Horizontal!$B328&amp;Horizontal!BP$11,Vertical!$E:$O,BP$10,0))+0</f>
        <v>35</v>
      </c>
      <c r="BQ328" s="207">
        <f>(VLOOKUP(Horizontal!$C328&amp;Horizontal!$B328&amp;Horizontal!BQ$11,Vertical!$E:$O,BQ$10,0))+0</f>
        <v>33</v>
      </c>
      <c r="BR328" s="207">
        <f>(VLOOKUP(Horizontal!$C328&amp;Horizontal!$B328&amp;Horizontal!BR$11,Vertical!$E:$O,BR$10,0))+0</f>
        <v>30</v>
      </c>
      <c r="BS328" s="209">
        <f>(VLOOKUP(Horizontal!$C328&amp;Horizontal!$B328&amp;Horizontal!BS$11,Vertical!$E:$O,BS$10,0))+0</f>
        <v>26</v>
      </c>
      <c r="BT328" s="210">
        <f>(VLOOKUP(Horizontal!$C328&amp;Horizontal!$B328&amp;Horizontal!BT$11,Vertical!$E:$O,BT$10,0))+0</f>
        <v>54.29</v>
      </c>
      <c r="BU328" s="207">
        <f>(VLOOKUP(Horizontal!$C328&amp;Horizontal!$B328&amp;Horizontal!BU$11,Vertical!$E:$O,BU$10,0))+0</f>
        <v>0</v>
      </c>
      <c r="BV328" s="207">
        <f>(VLOOKUP(Horizontal!$C328&amp;Horizontal!$B328&amp;Horizontal!BV$11,Vertical!$E:$O,BV$10,0))+0</f>
        <v>0</v>
      </c>
      <c r="BW328" s="207">
        <f>(VLOOKUP(Horizontal!$C328&amp;Horizontal!$B328&amp;Horizontal!BW$11,Vertical!$E:$O,BW$10,0))+0</f>
        <v>3.33</v>
      </c>
      <c r="BX328" s="207">
        <f>(VLOOKUP(Horizontal!$C328&amp;Horizontal!$B328&amp;Horizontal!BX$11,Vertical!$E:$O,BX$10,0))+0</f>
        <v>3.57</v>
      </c>
      <c r="BY328" s="207">
        <f>(VLOOKUP(Horizontal!$C328&amp;Horizontal!$B328&amp;Horizontal!BY$11,Vertical!$E:$O,BY$10,0))+0</f>
        <v>14.29</v>
      </c>
      <c r="BZ328" s="207">
        <f>(VLOOKUP(Horizontal!$C328&amp;Horizontal!$B328&amp;Horizontal!BZ$11,Vertical!$E:$O,BZ$10,0))+0</f>
        <v>12.12</v>
      </c>
      <c r="CA328" s="207">
        <f>(VLOOKUP(Horizontal!$C328&amp;Horizontal!$B328&amp;Horizontal!CA$11,Vertical!$E:$O,CA$10,0))+0</f>
        <v>21.21</v>
      </c>
      <c r="CB328" s="209">
        <f>(VLOOKUP(Horizontal!$C328&amp;Horizontal!$B328&amp;Horizontal!CB$11,Vertical!$E:$O,CB$10,0))+0</f>
        <v>27.27</v>
      </c>
      <c r="CC328" s="210">
        <f>(VLOOKUP(Horizontal!$C328&amp;Horizontal!$B328&amp;Horizontal!CC$11,Vertical!$E:$O,CC$10,0))+0</f>
        <v>8.57</v>
      </c>
      <c r="CD328" s="207">
        <f>(VLOOKUP(Horizontal!$C328&amp;Horizontal!$B328&amp;Horizontal!CD$11,Vertical!$E:$O,CD$10,0))+0</f>
        <v>0</v>
      </c>
      <c r="CE328" s="207">
        <f>(VLOOKUP(Horizontal!$C328&amp;Horizontal!$B328&amp;Horizontal!CE$11,Vertical!$E:$O,CE$10,0))+0</f>
        <v>0</v>
      </c>
      <c r="CF328" s="207">
        <f>(VLOOKUP(Horizontal!$C328&amp;Horizontal!$B328&amp;Horizontal!CF$11,Vertical!$E:$O,CF$10,0))+0</f>
        <v>0</v>
      </c>
      <c r="CG328" s="207">
        <f>(VLOOKUP(Horizontal!$C328&amp;Horizontal!$B328&amp;Horizontal!CG$11,Vertical!$E:$O,CG$10,0))+0</f>
        <v>0</v>
      </c>
      <c r="CH328" s="207">
        <f>(VLOOKUP(Horizontal!$C328&amp;Horizontal!$B328&amp;Horizontal!CH$11,Vertical!$E:$O,CH$10,0))+0</f>
        <v>22.86</v>
      </c>
      <c r="CI328" s="207">
        <f>(VLOOKUP(Horizontal!$C328&amp;Horizontal!$B328&amp;Horizontal!CI$11,Vertical!$E:$O,CI$10,0))+0</f>
        <v>33.33</v>
      </c>
      <c r="CJ328" s="207">
        <f>(VLOOKUP(Horizontal!$C328&amp;Horizontal!$B328&amp;Horizontal!CJ$11,Vertical!$E:$O,CJ$10,0))+0</f>
        <v>42.42</v>
      </c>
      <c r="CK328" s="209">
        <f>(VLOOKUP(Horizontal!$C328&amp;Horizontal!$B328&amp;Horizontal!CK$11,Vertical!$E:$O,CK$10,0))+0</f>
        <v>33.33</v>
      </c>
      <c r="CL328" s="210">
        <f>(VLOOKUP(Horizontal!$C328&amp;Horizontal!$B328&amp;Horizontal!CL$11,Vertical!$E:$O,CL$10,0))+0</f>
        <v>37.14</v>
      </c>
      <c r="CM328" s="207">
        <f>(VLOOKUP(Horizontal!$C328&amp;Horizontal!$B328&amp;Horizontal!CM$11,Vertical!$E:$O,CM$10,0))+0</f>
        <v>100</v>
      </c>
      <c r="CN328" s="207">
        <f>(VLOOKUP(Horizontal!$C328&amp;Horizontal!$B328&amp;Horizontal!CN$11,Vertical!$E:$O,CN$10,0))+0</f>
        <v>100</v>
      </c>
      <c r="CO328" s="207">
        <f>(VLOOKUP(Horizontal!$C328&amp;Horizontal!$B328&amp;Horizontal!CO$11,Vertical!$E:$O,CO$10,0))+0</f>
        <v>96.67</v>
      </c>
      <c r="CP328" s="207">
        <f>(VLOOKUP(Horizontal!$C328&amp;Horizontal!$B328&amp;Horizontal!CP$11,Vertical!$E:$O,CP$10,0))+0</f>
        <v>96.43</v>
      </c>
      <c r="CQ328" s="207">
        <f>(VLOOKUP(Horizontal!$C328&amp;Horizontal!$B328&amp;Horizontal!CQ$11,Vertical!$E:$O,CQ$10,0))+0</f>
        <v>62.86</v>
      </c>
      <c r="CR328" s="207">
        <f>(VLOOKUP(Horizontal!$C328&amp;Horizontal!$B328&amp;Horizontal!CR$11,Vertical!$E:$O,CR$10,0))+0</f>
        <v>54.55</v>
      </c>
      <c r="CS328" s="207">
        <f>(VLOOKUP(Horizontal!$C328&amp;Horizontal!$B328&amp;Horizontal!CS$11,Vertical!$E:$O,CS$10,0))+0</f>
        <v>36.36</v>
      </c>
      <c r="CT328" s="207">
        <f>(VLOOKUP(Horizontal!$C328&amp;Horizontal!$B328&amp;Horizontal!CT$11,Vertical!$E:$O,CT$10,0))+0</f>
        <v>39.39</v>
      </c>
      <c r="CU328" s="150"/>
      <c r="CV328" s="211">
        <f t="shared" ref="CV328" si="753">(BB328-H328)+0</f>
        <v>64.399999999999977</v>
      </c>
      <c r="CW328" s="190">
        <f t="shared" ref="CW328" si="754">(BC328-I328)+0</f>
        <v>60.890000000000043</v>
      </c>
      <c r="CX328" s="190">
        <f t="shared" ref="CX328" si="755">(BD328-J328)+0</f>
        <v>56.370000000000005</v>
      </c>
      <c r="CY328" s="190">
        <f t="shared" ref="CY328" si="756">(BE328-K328)+0</f>
        <v>50.789999999999992</v>
      </c>
      <c r="CZ328" s="190">
        <f t="shared" ref="CZ328" si="757">(BF328-L328)+0</f>
        <v>53.220000000000027</v>
      </c>
      <c r="DA328" s="190">
        <f t="shared" ref="DA328" si="758">(BG328-M328)+0</f>
        <v>43.09</v>
      </c>
      <c r="DB328" s="190">
        <f t="shared" ref="DB328" si="759">(BH328-N328)+0</f>
        <v>38.640000000000015</v>
      </c>
      <c r="DC328" s="190">
        <f t="shared" ref="DC328" si="760">(BI328-O328)+0</f>
        <v>35.829999999999984</v>
      </c>
      <c r="DD328" s="212">
        <f t="shared" ref="DD328" si="761">(BJ328-P328)+0</f>
        <v>34.359999999999985</v>
      </c>
      <c r="DE328" s="9">
        <v>170</v>
      </c>
      <c r="DF328" s="212">
        <f t="shared" ref="DF328" si="762">($H$7-H328)+0</f>
        <v>-78.702789598108694</v>
      </c>
      <c r="DG328" s="264">
        <v>65</v>
      </c>
      <c r="DH328" s="265">
        <v>59</v>
      </c>
      <c r="DI328" s="265">
        <v>43</v>
      </c>
      <c r="DJ328" s="266">
        <v>50</v>
      </c>
      <c r="DK328" s="190">
        <v>361.74</v>
      </c>
      <c r="DL328" s="190">
        <v>361.74</v>
      </c>
      <c r="DM328" s="190">
        <v>361.74</v>
      </c>
      <c r="DN328" s="212">
        <v>361.74</v>
      </c>
      <c r="DO328" s="190">
        <v>288.29000000000002</v>
      </c>
      <c r="DP328" s="190">
        <v>288.29000000000002</v>
      </c>
      <c r="DQ328" s="190">
        <v>288.29000000000002</v>
      </c>
      <c r="DR328" s="212">
        <v>288.29000000000002</v>
      </c>
      <c r="DS328" s="150"/>
      <c r="DT328" s="190">
        <v>280</v>
      </c>
      <c r="DU328" s="190">
        <v>285</v>
      </c>
      <c r="DV328" s="190">
        <v>265</v>
      </c>
      <c r="DW328" s="190">
        <v>188</v>
      </c>
      <c r="DX328" s="190"/>
      <c r="DY328" s="190"/>
      <c r="DZ328" s="190"/>
      <c r="EA328" s="190"/>
      <c r="EB328" s="190"/>
      <c r="EC328" s="190"/>
      <c r="ED328" s="190">
        <v>234</v>
      </c>
      <c r="EE328" s="190">
        <v>188</v>
      </c>
      <c r="EF328" s="190">
        <v>160</v>
      </c>
      <c r="EG328" s="190">
        <v>150</v>
      </c>
      <c r="EH328" s="212">
        <v>146</v>
      </c>
      <c r="EI328" s="213"/>
      <c r="EJ328" s="211">
        <v>65</v>
      </c>
      <c r="EK328" s="190">
        <v>57</v>
      </c>
      <c r="EL328" s="190">
        <v>57</v>
      </c>
      <c r="EM328" s="190">
        <v>52</v>
      </c>
      <c r="EN328" s="190"/>
      <c r="EO328" s="190"/>
      <c r="EP328" s="190"/>
      <c r="EQ328" s="190"/>
      <c r="ER328" s="190"/>
      <c r="ES328" s="190"/>
      <c r="ET328" s="190">
        <v>52</v>
      </c>
      <c r="EU328" s="190">
        <v>42</v>
      </c>
      <c r="EV328" s="190">
        <v>33</v>
      </c>
      <c r="EW328" s="190">
        <v>27</v>
      </c>
      <c r="EX328" s="212">
        <v>25</v>
      </c>
      <c r="EY328" s="211"/>
      <c r="EZ328" s="75">
        <f t="shared" ref="EZ328" si="763">(G328/(DT328-G328))+0</f>
        <v>-4.4798407167745144E-3</v>
      </c>
      <c r="FA328" s="89">
        <f t="shared" si="415"/>
        <v>-0.1</v>
      </c>
      <c r="FB328" s="212"/>
      <c r="FC328" s="213"/>
      <c r="FD328" s="213"/>
      <c r="FE328" s="213"/>
      <c r="FF328" s="213"/>
      <c r="FG328" s="213"/>
      <c r="FH328" s="213"/>
      <c r="FI328" s="213"/>
      <c r="FJ328" s="213"/>
      <c r="FK328" s="213"/>
      <c r="FL328" s="213"/>
      <c r="FM328" s="213"/>
      <c r="FN328" s="213"/>
      <c r="FO328" s="213"/>
      <c r="FP328" s="213"/>
      <c r="FQ328" s="213"/>
      <c r="FR328" s="213"/>
      <c r="FS328" s="211">
        <v>150</v>
      </c>
      <c r="FT328" s="190">
        <v>140</v>
      </c>
      <c r="FU328" s="190">
        <v>140</v>
      </c>
      <c r="FV328" s="190">
        <v>140</v>
      </c>
      <c r="FW328" s="190"/>
      <c r="FX328" s="190"/>
      <c r="FY328" s="190"/>
      <c r="FZ328" s="190"/>
      <c r="GA328" s="190"/>
      <c r="GB328" s="190"/>
      <c r="GC328" s="190">
        <v>140</v>
      </c>
      <c r="GD328" s="190">
        <v>125</v>
      </c>
      <c r="GE328" s="190">
        <v>120</v>
      </c>
      <c r="GF328" s="190">
        <v>115</v>
      </c>
      <c r="GG328" s="212">
        <v>112</v>
      </c>
    </row>
    <row r="329" spans="2:189">
      <c r="B329" s="33">
        <v>44215</v>
      </c>
      <c r="C329" s="30" t="s">
        <v>62</v>
      </c>
      <c r="D329" s="30">
        <v>2021</v>
      </c>
      <c r="E329" s="30" t="str">
        <f t="shared" ref="E329" si="764">D329&amp;C329</f>
        <v>2021S3</v>
      </c>
      <c r="F329" s="30" t="str">
        <f t="shared" si="317"/>
        <v>12021</v>
      </c>
      <c r="G329" s="208" t="str">
        <f>VLOOKUP(Horizontal!$C329&amp;Horizontal!$B329&amp;Horizontal!G$11,Vertical!$E:$O,G$10,0)</f>
        <v>-1,25</v>
      </c>
      <c r="H329" s="207">
        <f>(VLOOKUP(Horizontal!$C329&amp;Horizontal!$B329&amp;Horizontal!H$11,Vertical!$E:$O,H$10,0))+0</f>
        <v>266.25</v>
      </c>
      <c r="I329" s="207">
        <f>(VLOOKUP(Horizontal!$C329&amp;Horizontal!$B329&amp;Horizontal!I$11,Vertical!$E:$O,I$10,0))+0</f>
        <v>245.15</v>
      </c>
      <c r="J329" s="207">
        <f>(VLOOKUP(Horizontal!$C329&amp;Horizontal!$B329&amp;Horizontal!J$11,Vertical!$E:$O,J$10,0))+0</f>
        <v>245.16</v>
      </c>
      <c r="K329" s="207">
        <f>(VLOOKUP(Horizontal!$C329&amp;Horizontal!$B329&amp;Horizontal!K$11,Vertical!$E:$O,K$10,0))+0</f>
        <v>181.75</v>
      </c>
      <c r="L329" s="207">
        <f>(VLOOKUP(Horizontal!$C329&amp;Horizontal!$B329&amp;Horizontal!L$11,Vertical!$E:$O,L$10,0))+0</f>
        <v>228.11</v>
      </c>
      <c r="M329" s="207">
        <f>(VLOOKUP(Horizontal!$C329&amp;Horizontal!$B329&amp;Horizontal!M$11,Vertical!$E:$O,M$10,0))+0</f>
        <v>188.46</v>
      </c>
      <c r="N329" s="207">
        <f>(VLOOKUP(Horizontal!$C329&amp;Horizontal!$B329&amp;Horizontal!N$11,Vertical!$E:$O,N$10,0))+0</f>
        <v>162.21</v>
      </c>
      <c r="O329" s="207">
        <f>(VLOOKUP(Horizontal!$C329&amp;Horizontal!$B329&amp;Horizontal!O$11,Vertical!$E:$O,O$10,0))+0</f>
        <v>151.43</v>
      </c>
      <c r="P329" s="209">
        <f>(VLOOKUP(Horizontal!$C329&amp;Horizontal!$B329&amp;Horizontal!P$11,Vertical!$E:$O,P$10,0))+0</f>
        <v>147.04</v>
      </c>
      <c r="Q329" s="210">
        <f>(VLOOKUP(Horizontal!$C329&amp;Horizontal!$B329&amp;Horizontal!Q$11,Vertical!$E:$O,Q$10,0))+0</f>
        <v>48</v>
      </c>
      <c r="R329" s="207">
        <f>(VLOOKUP(Horizontal!$C329&amp;Horizontal!$B329&amp;Horizontal!R$11,Vertical!$E:$O,R$10,0))+0</f>
        <v>59</v>
      </c>
      <c r="S329" s="207">
        <f>(VLOOKUP(Horizontal!$C329&amp;Horizontal!$B329&amp;Horizontal!S$11,Vertical!$E:$O,S$10,0))+0</f>
        <v>57</v>
      </c>
      <c r="T329" s="207">
        <f>(VLOOKUP(Horizontal!$C329&amp;Horizontal!$B329&amp;Horizontal!T$11,Vertical!$E:$O,T$10,0))+0</f>
        <v>47</v>
      </c>
      <c r="U329" s="207">
        <f>(VLOOKUP(Horizontal!$C329&amp;Horizontal!$B329&amp;Horizontal!U$11,Vertical!$E:$O,U$10,0))+0</f>
        <v>45</v>
      </c>
      <c r="V329" s="207">
        <f>(VLOOKUP(Horizontal!$C329&amp;Horizontal!$B329&amp;Horizontal!V$11,Vertical!$E:$O,V$10,0))+0</f>
        <v>39</v>
      </c>
      <c r="W329" s="207">
        <f>(VLOOKUP(Horizontal!$C329&amp;Horizontal!$B329&amp;Horizontal!W$11,Vertical!$E:$O,W$10,0))+0</f>
        <v>34</v>
      </c>
      <c r="X329" s="207">
        <f>(VLOOKUP(Horizontal!$C329&amp;Horizontal!$B329&amp;Horizontal!X$11,Vertical!$E:$O,X$10,0))+0</f>
        <v>28</v>
      </c>
      <c r="Y329" s="209">
        <f>(VLOOKUP(Horizontal!$C329&amp;Horizontal!$B329&amp;Horizontal!Y$11,Vertical!$E:$O,Y$10,0))+0</f>
        <v>24</v>
      </c>
      <c r="Z329" s="210">
        <f>(VLOOKUP(Horizontal!$C329&amp;Horizontal!$B329&amp;Horizontal!Z$11,Vertical!$E:$O,Z$10,0))+0</f>
        <v>100</v>
      </c>
      <c r="AA329" s="207">
        <f>(VLOOKUP(Horizontal!$C329&amp;Horizontal!$B329&amp;Horizontal!AA$11,Vertical!$E:$O,AA$10,0))+0</f>
        <v>94.59</v>
      </c>
      <c r="AB329" s="207">
        <f>(VLOOKUP(Horizontal!$C329&amp;Horizontal!$B329&amp;Horizontal!AB$11,Vertical!$E:$O,AB$10,0))+0</f>
        <v>62.16</v>
      </c>
      <c r="AC329" s="207">
        <f>(VLOOKUP(Horizontal!$C329&amp;Horizontal!$B329&amp;Horizontal!AC$11,Vertical!$E:$O,AC$10,0))+0</f>
        <v>30.77</v>
      </c>
      <c r="AD329" s="207">
        <f>(VLOOKUP(Horizontal!$C329&amp;Horizontal!$B329&amp;Horizontal!AD$11,Vertical!$E:$O,AD$10,0))+0</f>
        <v>33.33</v>
      </c>
      <c r="AE329" s="207">
        <f>(VLOOKUP(Horizontal!$C329&amp;Horizontal!$B329&amp;Horizontal!AE$11,Vertical!$E:$O,AE$10,0))+0</f>
        <v>7.69</v>
      </c>
      <c r="AF329" s="207">
        <f>(VLOOKUP(Horizontal!$C329&amp;Horizontal!$B329&amp;Horizontal!AF$11,Vertical!$E:$O,AF$10,0))+0</f>
        <v>19.510000000000002</v>
      </c>
      <c r="AG329" s="207">
        <f>(VLOOKUP(Horizontal!$C329&amp;Horizontal!$B329&amp;Horizontal!AG$11,Vertical!$E:$O,AG$10,0))+0</f>
        <v>23.68</v>
      </c>
      <c r="AH329" s="209">
        <f>(VLOOKUP(Horizontal!$C329&amp;Horizontal!$B329&amp;Horizontal!AH$11,Vertical!$E:$O,AH$10,0))+0</f>
        <v>18.420000000000002</v>
      </c>
      <c r="AI329" s="210">
        <f>(VLOOKUP(Horizontal!$C329&amp;Horizontal!$B329&amp;Horizontal!AI$11,Vertical!$E:$O,AI$10,0))+0</f>
        <v>0</v>
      </c>
      <c r="AJ329" s="207">
        <f>(VLOOKUP(Horizontal!$C329&amp;Horizontal!$B329&amp;Horizontal!AJ$11,Vertical!$E:$O,AJ$10,0))+0</f>
        <v>0</v>
      </c>
      <c r="AK329" s="207">
        <f>(VLOOKUP(Horizontal!$C329&amp;Horizontal!$B329&amp;Horizontal!AK$11,Vertical!$E:$O,AK$10,0))+0</f>
        <v>8.11</v>
      </c>
      <c r="AL329" s="207">
        <f>(VLOOKUP(Horizontal!$C329&amp;Horizontal!$B329&amp;Horizontal!AL$11,Vertical!$E:$O,AL$10,0))+0</f>
        <v>12.82</v>
      </c>
      <c r="AM329" s="207">
        <f>(VLOOKUP(Horizontal!$C329&amp;Horizontal!$B329&amp;Horizontal!AM$11,Vertical!$E:$O,AM$10,0))+0</f>
        <v>5.56</v>
      </c>
      <c r="AN329" s="207">
        <f>(VLOOKUP(Horizontal!$C329&amp;Horizontal!$B329&amp;Horizontal!AN$11,Vertical!$E:$O,AN$10,0))+0</f>
        <v>38.46</v>
      </c>
      <c r="AO329" s="207">
        <f>(VLOOKUP(Horizontal!$C329&amp;Horizontal!$B329&amp;Horizontal!AO$11,Vertical!$E:$O,AO$10,0))+0</f>
        <v>41.46</v>
      </c>
      <c r="AP329" s="207">
        <f>(VLOOKUP(Horizontal!$C329&amp;Horizontal!$B329&amp;Horizontal!AP$11,Vertical!$E:$O,AP$10,0))+0</f>
        <v>50</v>
      </c>
      <c r="AQ329" s="209">
        <f>(VLOOKUP(Horizontal!$C329&amp;Horizontal!$B329&amp;Horizontal!AQ$11,Vertical!$E:$O,AQ$10,0))+0</f>
        <v>50</v>
      </c>
      <c r="AR329" s="210">
        <f>(VLOOKUP(Horizontal!$C329&amp;Horizontal!$B329&amp;Horizontal!AR$11,Vertical!$E:$O,AR$10,0))+0</f>
        <v>0</v>
      </c>
      <c r="AS329" s="207">
        <f>(VLOOKUP(Horizontal!$C329&amp;Horizontal!$B329&amp;Horizontal!AS$11,Vertical!$E:$O,AS$10,0))+0</f>
        <v>5.41</v>
      </c>
      <c r="AT329" s="207">
        <f>(VLOOKUP(Horizontal!$C329&amp;Horizontal!$B329&amp;Horizontal!AT$11,Vertical!$E:$O,AT$10,0))+0</f>
        <v>29.73</v>
      </c>
      <c r="AU329" s="207">
        <f>(VLOOKUP(Horizontal!$C329&amp;Horizontal!$B329&amp;Horizontal!AU$11,Vertical!$E:$O,AU$10,0))+0</f>
        <v>56.41</v>
      </c>
      <c r="AV329" s="207">
        <f>(VLOOKUP(Horizontal!$C329&amp;Horizontal!$B329&amp;Horizontal!AV$11,Vertical!$E:$O,AV$10,0))+0</f>
        <v>61.11</v>
      </c>
      <c r="AW329" s="207">
        <f>(VLOOKUP(Horizontal!$C329&amp;Horizontal!$B329&amp;Horizontal!AW$11,Vertical!$E:$O,AW$10,0))+0</f>
        <v>53.85</v>
      </c>
      <c r="AX329" s="207">
        <f>(VLOOKUP(Horizontal!$C329&amp;Horizontal!$B329&amp;Horizontal!AX$11,Vertical!$E:$O,AX$10,0))+0</f>
        <v>39.020000000000003</v>
      </c>
      <c r="AY329" s="207">
        <f>(VLOOKUP(Horizontal!$C329&amp;Horizontal!$B329&amp;Horizontal!AY$11,Vertical!$E:$O,AY$10,0))+0</f>
        <v>26.32</v>
      </c>
      <c r="AZ329" s="209">
        <f>(VLOOKUP(Horizontal!$C329&amp;Horizontal!$B329&amp;Horizontal!AZ$11,Vertical!$E:$O,AZ$10,0))+0</f>
        <v>31.58</v>
      </c>
      <c r="BA329" s="208">
        <f>(VLOOKUP(Horizontal!$C329&amp;Horizontal!$B329&amp;Horizontal!BA$11,Vertical!$E:$O,BA$10,0))+0</f>
        <v>67.23</v>
      </c>
      <c r="BB329" s="210">
        <f>(VLOOKUP(Horizontal!$C329&amp;Horizontal!$B329&amp;Horizontal!BB$11,Vertical!$E:$O,BB$10,0))+0</f>
        <v>332.48</v>
      </c>
      <c r="BC329" s="207">
        <f>(VLOOKUP(Horizontal!$C329&amp;Horizontal!$B329&amp;Horizontal!BC$11,Vertical!$E:$O,BC$10,0))+0</f>
        <v>307.58</v>
      </c>
      <c r="BD329" s="207">
        <f>(VLOOKUP(Horizontal!$C329&amp;Horizontal!$B329&amp;Horizontal!BD$11,Vertical!$E:$O,BD$10,0))+0</f>
        <v>301.43</v>
      </c>
      <c r="BE329" s="207">
        <f>(VLOOKUP(Horizontal!$C329&amp;Horizontal!$B329&amp;Horizontal!BE$11,Vertical!$E:$O,BE$10,0))+0</f>
        <v>233.74</v>
      </c>
      <c r="BF329" s="207">
        <f>(VLOOKUP(Horizontal!$C329&amp;Horizontal!$B329&amp;Horizontal!BF$11,Vertical!$E:$O,BF$10,0))+0</f>
        <v>279.88</v>
      </c>
      <c r="BG329" s="207">
        <f>(VLOOKUP(Horizontal!$C329&amp;Horizontal!$B329&amp;Horizontal!BG$11,Vertical!$E:$O,BG$10,0))+0</f>
        <v>233.22</v>
      </c>
      <c r="BH329" s="207">
        <f>(VLOOKUP(Horizontal!$C329&amp;Horizontal!$B329&amp;Horizontal!BH$11,Vertical!$E:$O,BH$10,0))+0</f>
        <v>202</v>
      </c>
      <c r="BI329" s="207">
        <f>(VLOOKUP(Horizontal!$C329&amp;Horizontal!$B329&amp;Horizontal!BI$11,Vertical!$E:$O,BI$10,0))+0</f>
        <v>188.73</v>
      </c>
      <c r="BJ329" s="209">
        <f>(VLOOKUP(Horizontal!$C329&amp;Horizontal!$B329&amp;Horizontal!BJ$11,Vertical!$E:$O,BJ$10,0))+0</f>
        <v>181.88</v>
      </c>
      <c r="BK329" s="210">
        <f>(VLOOKUP(Horizontal!$C329&amp;Horizontal!$B329&amp;Horizontal!BK$11,Vertical!$E:$O,BK$10,0))+0</f>
        <v>50</v>
      </c>
      <c r="BL329" s="207">
        <f>(VLOOKUP(Horizontal!$C329&amp;Horizontal!$B329&amp;Horizontal!BL$11,Vertical!$E:$O,BL$10,0))+0</f>
        <v>48</v>
      </c>
      <c r="BM329" s="207">
        <f>(VLOOKUP(Horizontal!$C329&amp;Horizontal!$B329&amp;Horizontal!BM$11,Vertical!$E:$O,BM$10,0))+0</f>
        <v>44</v>
      </c>
      <c r="BN329" s="207">
        <f>(VLOOKUP(Horizontal!$C329&amp;Horizontal!$B329&amp;Horizontal!BN$11,Vertical!$E:$O,BN$10,0))+0</f>
        <v>40</v>
      </c>
      <c r="BO329" s="207">
        <f>(VLOOKUP(Horizontal!$C329&amp;Horizontal!$B329&amp;Horizontal!BO$11,Vertical!$E:$O,BO$10,0))+0</f>
        <v>40</v>
      </c>
      <c r="BP329" s="207">
        <f>(VLOOKUP(Horizontal!$C329&amp;Horizontal!$B329&amp;Horizontal!BP$11,Vertical!$E:$O,BP$10,0))+0</f>
        <v>37</v>
      </c>
      <c r="BQ329" s="207">
        <f>(VLOOKUP(Horizontal!$C329&amp;Horizontal!$B329&amp;Horizontal!BQ$11,Vertical!$E:$O,BQ$10,0))+0</f>
        <v>30</v>
      </c>
      <c r="BR329" s="207">
        <f>(VLOOKUP(Horizontal!$C329&amp;Horizontal!$B329&amp;Horizontal!BR$11,Vertical!$E:$O,BR$10,0))+0</f>
        <v>29</v>
      </c>
      <c r="BS329" s="209">
        <f>(VLOOKUP(Horizontal!$C329&amp;Horizontal!$B329&amp;Horizontal!BS$11,Vertical!$E:$O,BS$10,0))+0</f>
        <v>26</v>
      </c>
      <c r="BT329" s="210">
        <f>(VLOOKUP(Horizontal!$C329&amp;Horizontal!$B329&amp;Horizontal!BT$11,Vertical!$E:$O,BT$10,0))+0</f>
        <v>96.43</v>
      </c>
      <c r="BU329" s="207">
        <f>(VLOOKUP(Horizontal!$C329&amp;Horizontal!$B329&amp;Horizontal!BU$11,Vertical!$E:$O,BU$10,0))+0</f>
        <v>93.33</v>
      </c>
      <c r="BV329" s="207">
        <f>(VLOOKUP(Horizontal!$C329&amp;Horizontal!$B329&amp;Horizontal!BV$11,Vertical!$E:$O,BV$10,0))+0</f>
        <v>56.25</v>
      </c>
      <c r="BW329" s="207">
        <f>(VLOOKUP(Horizontal!$C329&amp;Horizontal!$B329&amp;Horizontal!BW$11,Vertical!$E:$O,BW$10,0))+0</f>
        <v>36.36</v>
      </c>
      <c r="BX329" s="207">
        <f>(VLOOKUP(Horizontal!$C329&amp;Horizontal!$B329&amp;Horizontal!BX$11,Vertical!$E:$O,BX$10,0))+0</f>
        <v>25</v>
      </c>
      <c r="BY329" s="207">
        <f>(VLOOKUP(Horizontal!$C329&amp;Horizontal!$B329&amp;Horizontal!BY$11,Vertical!$E:$O,BY$10,0))+0</f>
        <v>11.43</v>
      </c>
      <c r="BZ329" s="207">
        <f>(VLOOKUP(Horizontal!$C329&amp;Horizontal!$B329&amp;Horizontal!BZ$11,Vertical!$E:$O,BZ$10,0))+0</f>
        <v>20</v>
      </c>
      <c r="CA329" s="207">
        <f>(VLOOKUP(Horizontal!$C329&amp;Horizontal!$B329&amp;Horizontal!CA$11,Vertical!$E:$O,CA$10,0))+0</f>
        <v>20</v>
      </c>
      <c r="CB329" s="209">
        <f>(VLOOKUP(Horizontal!$C329&amp;Horizontal!$B329&amp;Horizontal!CB$11,Vertical!$E:$O,CB$10,0))+0</f>
        <v>24.24</v>
      </c>
      <c r="CC329" s="210">
        <f>(VLOOKUP(Horizontal!$C329&amp;Horizontal!$B329&amp;Horizontal!CC$11,Vertical!$E:$O,CC$10,0))+0</f>
        <v>0</v>
      </c>
      <c r="CD329" s="207">
        <f>(VLOOKUP(Horizontal!$C329&amp;Horizontal!$B329&amp;Horizontal!CD$11,Vertical!$E:$O,CD$10,0))+0</f>
        <v>0</v>
      </c>
      <c r="CE329" s="207">
        <f>(VLOOKUP(Horizontal!$C329&amp;Horizontal!$B329&amp;Horizontal!CE$11,Vertical!$E:$O,CE$10,0))+0</f>
        <v>6.25</v>
      </c>
      <c r="CF329" s="207">
        <f>(VLOOKUP(Horizontal!$C329&amp;Horizontal!$B329&amp;Horizontal!CF$11,Vertical!$E:$O,CF$10,0))+0</f>
        <v>6.06</v>
      </c>
      <c r="CG329" s="207">
        <f>(VLOOKUP(Horizontal!$C329&amp;Horizontal!$B329&amp;Horizontal!CG$11,Vertical!$E:$O,CG$10,0))+0</f>
        <v>9.3800000000000008</v>
      </c>
      <c r="CH329" s="207">
        <f>(VLOOKUP(Horizontal!$C329&amp;Horizontal!$B329&amp;Horizontal!CH$11,Vertical!$E:$O,CH$10,0))+0</f>
        <v>25.71</v>
      </c>
      <c r="CI329" s="207">
        <f>(VLOOKUP(Horizontal!$C329&amp;Horizontal!$B329&amp;Horizontal!CI$11,Vertical!$E:$O,CI$10,0))+0</f>
        <v>17.14</v>
      </c>
      <c r="CJ329" s="207">
        <f>(VLOOKUP(Horizontal!$C329&amp;Horizontal!$B329&amp;Horizontal!CJ$11,Vertical!$E:$O,CJ$10,0))+0</f>
        <v>28.57</v>
      </c>
      <c r="CK329" s="209">
        <f>(VLOOKUP(Horizontal!$C329&amp;Horizontal!$B329&amp;Horizontal!CK$11,Vertical!$E:$O,CK$10,0))+0</f>
        <v>39.39</v>
      </c>
      <c r="CL329" s="210">
        <f>(VLOOKUP(Horizontal!$C329&amp;Horizontal!$B329&amp;Horizontal!CL$11,Vertical!$E:$O,CL$10,0))+0</f>
        <v>3.57</v>
      </c>
      <c r="CM329" s="207">
        <f>(VLOOKUP(Horizontal!$C329&amp;Horizontal!$B329&amp;Horizontal!CM$11,Vertical!$E:$O,CM$10,0))+0</f>
        <v>6.67</v>
      </c>
      <c r="CN329" s="207">
        <f>(VLOOKUP(Horizontal!$C329&amp;Horizontal!$B329&amp;Horizontal!CN$11,Vertical!$E:$O,CN$10,0))+0</f>
        <v>37.5</v>
      </c>
      <c r="CO329" s="207">
        <f>(VLOOKUP(Horizontal!$C329&amp;Horizontal!$B329&amp;Horizontal!CO$11,Vertical!$E:$O,CO$10,0))+0</f>
        <v>57.58</v>
      </c>
      <c r="CP329" s="207">
        <f>(VLOOKUP(Horizontal!$C329&amp;Horizontal!$B329&amp;Horizontal!CP$11,Vertical!$E:$O,CP$10,0))+0</f>
        <v>65.63</v>
      </c>
      <c r="CQ329" s="207">
        <f>(VLOOKUP(Horizontal!$C329&amp;Horizontal!$B329&amp;Horizontal!CQ$11,Vertical!$E:$O,CQ$10,0))+0</f>
        <v>62.86</v>
      </c>
      <c r="CR329" s="207">
        <f>(VLOOKUP(Horizontal!$C329&amp;Horizontal!$B329&amp;Horizontal!CR$11,Vertical!$E:$O,CR$10,0))+0</f>
        <v>62.86</v>
      </c>
      <c r="CS329" s="207">
        <f>(VLOOKUP(Horizontal!$C329&amp;Horizontal!$B329&amp;Horizontal!CS$11,Vertical!$E:$O,CS$10,0))+0</f>
        <v>51.43</v>
      </c>
      <c r="CT329" s="207">
        <f>(VLOOKUP(Horizontal!$C329&amp;Horizontal!$B329&amp;Horizontal!CT$11,Vertical!$E:$O,CT$10,0))+0</f>
        <v>36.36</v>
      </c>
      <c r="CU329" s="150"/>
      <c r="CV329" s="211">
        <f t="shared" ref="CV329" si="765">(BB329-H329)+0</f>
        <v>66.230000000000018</v>
      </c>
      <c r="CW329" s="190">
        <f t="shared" ref="CW329" si="766">(BC329-I329)+0</f>
        <v>62.429999999999978</v>
      </c>
      <c r="CX329" s="190">
        <f t="shared" ref="CX329" si="767">(BD329-J329)+0</f>
        <v>56.27000000000001</v>
      </c>
      <c r="CY329" s="190">
        <f t="shared" ref="CY329" si="768">(BE329-K329)+0</f>
        <v>51.990000000000009</v>
      </c>
      <c r="CZ329" s="190">
        <f t="shared" ref="CZ329" si="769">(BF329-L329)+0</f>
        <v>51.769999999999982</v>
      </c>
      <c r="DA329" s="190">
        <f t="shared" ref="DA329" si="770">(BG329-M329)+0</f>
        <v>44.759999999999991</v>
      </c>
      <c r="DB329" s="190">
        <f t="shared" ref="DB329" si="771">(BH329-N329)+0</f>
        <v>39.789999999999992</v>
      </c>
      <c r="DC329" s="190">
        <f t="shared" ref="DC329" si="772">(BI329-O329)+0</f>
        <v>37.299999999999983</v>
      </c>
      <c r="DD329" s="212">
        <f t="shared" ref="DD329" si="773">(BJ329-P329)+0</f>
        <v>34.840000000000003</v>
      </c>
      <c r="DE329" s="9">
        <v>170</v>
      </c>
      <c r="DF329" s="212">
        <f t="shared" ref="DF329" si="774">($H$7-H329)+0</f>
        <v>-57.792789598108669</v>
      </c>
      <c r="DG329" s="264">
        <v>78</v>
      </c>
      <c r="DH329" s="265">
        <v>105</v>
      </c>
      <c r="DI329" s="265">
        <v>49</v>
      </c>
      <c r="DJ329" s="266">
        <v>68</v>
      </c>
      <c r="DK329" s="190">
        <v>223.7</v>
      </c>
      <c r="DL329" s="190">
        <v>223.7</v>
      </c>
      <c r="DM329" s="190">
        <v>223.7</v>
      </c>
      <c r="DN329" s="212">
        <v>223.7</v>
      </c>
      <c r="DO329" s="190">
        <v>215.22</v>
      </c>
      <c r="DP329" s="190">
        <v>215.22</v>
      </c>
      <c r="DQ329" s="190">
        <v>215.22</v>
      </c>
      <c r="DR329" s="212">
        <v>215.22</v>
      </c>
      <c r="DS329" s="150"/>
      <c r="DT329" s="190">
        <v>265</v>
      </c>
      <c r="DU329" s="190">
        <v>233</v>
      </c>
      <c r="DV329" s="190">
        <v>233</v>
      </c>
      <c r="DW329" s="190">
        <v>174</v>
      </c>
      <c r="DX329" s="190"/>
      <c r="DY329" s="190"/>
      <c r="DZ329" s="190"/>
      <c r="EA329" s="190"/>
      <c r="EB329" s="190"/>
      <c r="EC329" s="190"/>
      <c r="ED329" s="190">
        <v>228</v>
      </c>
      <c r="EE329" s="190">
        <v>197</v>
      </c>
      <c r="EF329" s="190">
        <v>165</v>
      </c>
      <c r="EG329" s="190">
        <v>151</v>
      </c>
      <c r="EH329" s="212">
        <v>146</v>
      </c>
      <c r="EI329" s="213"/>
      <c r="EJ329" s="211">
        <v>68</v>
      </c>
      <c r="EK329" s="190">
        <v>58</v>
      </c>
      <c r="EL329" s="190">
        <v>58</v>
      </c>
      <c r="EM329" s="190">
        <v>53</v>
      </c>
      <c r="EN329" s="190"/>
      <c r="EO329" s="190"/>
      <c r="EP329" s="190"/>
      <c r="EQ329" s="190"/>
      <c r="ER329" s="190"/>
      <c r="ES329" s="190"/>
      <c r="ET329" s="190">
        <v>52</v>
      </c>
      <c r="EU329" s="190">
        <v>42</v>
      </c>
      <c r="EV329" s="190">
        <v>34</v>
      </c>
      <c r="EW329" s="190">
        <v>27</v>
      </c>
      <c r="EX329" s="212">
        <v>25</v>
      </c>
      <c r="EY329" s="211"/>
      <c r="EZ329" s="75">
        <f t="shared" ref="EZ329" si="775">(G329/(DT329-G329))+0</f>
        <v>-4.6948356807511738E-3</v>
      </c>
      <c r="FA329" s="89">
        <f t="shared" si="415"/>
        <v>-0.1</v>
      </c>
      <c r="FB329" s="212"/>
      <c r="FC329" s="213"/>
      <c r="FD329" s="213"/>
      <c r="FE329" s="213"/>
      <c r="FF329" s="213"/>
      <c r="FG329" s="213"/>
      <c r="FH329" s="213"/>
      <c r="FI329" s="213"/>
      <c r="FJ329" s="213"/>
      <c r="FK329" s="213"/>
      <c r="FL329" s="213"/>
      <c r="FM329" s="213"/>
      <c r="FN329" s="213"/>
      <c r="FO329" s="213"/>
      <c r="FP329" s="213"/>
      <c r="FQ329" s="213"/>
      <c r="FR329" s="213"/>
      <c r="FS329" s="211">
        <v>150</v>
      </c>
      <c r="FT329" s="190">
        <v>140</v>
      </c>
      <c r="FU329" s="190">
        <v>140</v>
      </c>
      <c r="FV329" s="190">
        <v>140</v>
      </c>
      <c r="FW329" s="190"/>
      <c r="FX329" s="190"/>
      <c r="FY329" s="190"/>
      <c r="FZ329" s="190"/>
      <c r="GA329" s="190"/>
      <c r="GB329" s="190"/>
      <c r="GC329" s="190">
        <v>140</v>
      </c>
      <c r="GD329" s="190">
        <v>125</v>
      </c>
      <c r="GE329" s="190">
        <v>120</v>
      </c>
      <c r="GF329" s="190">
        <v>115</v>
      </c>
      <c r="GG329" s="212">
        <v>112</v>
      </c>
    </row>
    <row r="330" spans="2:189">
      <c r="B330" s="33">
        <v>44222</v>
      </c>
      <c r="C330" s="30" t="s">
        <v>61</v>
      </c>
      <c r="D330" s="30">
        <v>2021</v>
      </c>
      <c r="E330" s="30" t="str">
        <f t="shared" ref="E330" si="776">D330&amp;C330</f>
        <v>2021S4</v>
      </c>
      <c r="F330" s="30" t="str">
        <f t="shared" si="317"/>
        <v>1Final2021</v>
      </c>
      <c r="G330" s="208" t="str">
        <f>VLOOKUP(Horizontal!$C330&amp;Horizontal!$B330&amp;Horizontal!G$11,Vertical!$E:$O,G$10,0)</f>
        <v>-0,86</v>
      </c>
      <c r="H330" s="207">
        <f>(VLOOKUP(Horizontal!$C330&amp;Horizontal!$B330&amp;Horizontal!H$11,Vertical!$E:$O,H$10,0))+0</f>
        <v>247.33</v>
      </c>
      <c r="I330" s="207">
        <f>(VLOOKUP(Horizontal!$C330&amp;Horizontal!$B330&amp;Horizontal!I$11,Vertical!$E:$O,I$10,0))+0</f>
        <v>205.88</v>
      </c>
      <c r="J330" s="207">
        <f>(VLOOKUP(Horizontal!$C330&amp;Horizontal!$B330&amp;Horizontal!J$11,Vertical!$E:$O,J$10,0))+0</f>
        <v>215.34</v>
      </c>
      <c r="K330" s="207">
        <f>(VLOOKUP(Horizontal!$C330&amp;Horizontal!$B330&amp;Horizontal!K$11,Vertical!$E:$O,K$10,0))+0</f>
        <v>166.82</v>
      </c>
      <c r="L330" s="207">
        <f>(VLOOKUP(Horizontal!$C330&amp;Horizontal!$B330&amp;Horizontal!L$11,Vertical!$E:$O,L$10,0))+0</f>
        <v>221.15</v>
      </c>
      <c r="M330" s="207">
        <f>(VLOOKUP(Horizontal!$C330&amp;Horizontal!$B330&amp;Horizontal!M$11,Vertical!$E:$O,M$10,0))+0</f>
        <v>189.57</v>
      </c>
      <c r="N330" s="207">
        <f>(VLOOKUP(Horizontal!$C330&amp;Horizontal!$B330&amp;Horizontal!N$11,Vertical!$E:$O,N$10,0))+0</f>
        <v>162.52000000000001</v>
      </c>
      <c r="O330" s="207">
        <f>(VLOOKUP(Horizontal!$C330&amp;Horizontal!$B330&amp;Horizontal!O$11,Vertical!$E:$O,O$10,0))+0</f>
        <v>151.71</v>
      </c>
      <c r="P330" s="209">
        <f>(VLOOKUP(Horizontal!$C330&amp;Horizontal!$B330&amp;Horizontal!P$11,Vertical!$E:$O,P$10,0))+0</f>
        <v>146.66</v>
      </c>
      <c r="Q330" s="210">
        <f>(VLOOKUP(Horizontal!$C330&amp;Horizontal!$B330&amp;Horizontal!Q$11,Vertical!$E:$O,Q$10,0))+0</f>
        <v>51</v>
      </c>
      <c r="R330" s="207">
        <f>(VLOOKUP(Horizontal!$C330&amp;Horizontal!$B330&amp;Horizontal!R$11,Vertical!$E:$O,R$10,0))+0</f>
        <v>57</v>
      </c>
      <c r="S330" s="207">
        <f>(VLOOKUP(Horizontal!$C330&amp;Horizontal!$B330&amp;Horizontal!S$11,Vertical!$E:$O,S$10,0))+0</f>
        <v>54</v>
      </c>
      <c r="T330" s="207">
        <f>(VLOOKUP(Horizontal!$C330&amp;Horizontal!$B330&amp;Horizontal!T$11,Vertical!$E:$O,T$10,0))+0</f>
        <v>50</v>
      </c>
      <c r="U330" s="207">
        <f>(VLOOKUP(Horizontal!$C330&amp;Horizontal!$B330&amp;Horizontal!U$11,Vertical!$E:$O,U$10,0))+0</f>
        <v>41</v>
      </c>
      <c r="V330" s="207">
        <f>(VLOOKUP(Horizontal!$C330&amp;Horizontal!$B330&amp;Horizontal!V$11,Vertical!$E:$O,V$10,0))+0</f>
        <v>38</v>
      </c>
      <c r="W330" s="207">
        <f>(VLOOKUP(Horizontal!$C330&amp;Horizontal!$B330&amp;Horizontal!W$11,Vertical!$E:$O,W$10,0))+0</f>
        <v>29</v>
      </c>
      <c r="X330" s="207">
        <f>(VLOOKUP(Horizontal!$C330&amp;Horizontal!$B330&amp;Horizontal!X$11,Vertical!$E:$O,X$10,0))+0</f>
        <v>26</v>
      </c>
      <c r="Y330" s="209">
        <f>(VLOOKUP(Horizontal!$C330&amp;Horizontal!$B330&amp;Horizontal!Y$11,Vertical!$E:$O,Y$10,0))+0</f>
        <v>24</v>
      </c>
      <c r="Z330" s="210">
        <f>(VLOOKUP(Horizontal!$C330&amp;Horizontal!$B330&amp;Horizontal!Z$11,Vertical!$E:$O,Z$10,0))+0</f>
        <v>100</v>
      </c>
      <c r="AA330" s="207">
        <f>(VLOOKUP(Horizontal!$C330&amp;Horizontal!$B330&amp;Horizontal!AA$11,Vertical!$E:$O,AA$10,0))+0</f>
        <v>96.88</v>
      </c>
      <c r="AB330" s="207">
        <f>(VLOOKUP(Horizontal!$C330&amp;Horizontal!$B330&amp;Horizontal!AB$11,Vertical!$E:$O,AB$10,0))+0</f>
        <v>100</v>
      </c>
      <c r="AC330" s="207">
        <f>(VLOOKUP(Horizontal!$C330&amp;Horizontal!$B330&amp;Horizontal!AC$11,Vertical!$E:$O,AC$10,0))+0</f>
        <v>93.55</v>
      </c>
      <c r="AD330" s="207">
        <f>(VLOOKUP(Horizontal!$C330&amp;Horizontal!$B330&amp;Horizontal!AD$11,Vertical!$E:$O,AD$10,0))+0</f>
        <v>75</v>
      </c>
      <c r="AE330" s="207">
        <f>(VLOOKUP(Horizontal!$C330&amp;Horizontal!$B330&amp;Horizontal!AE$11,Vertical!$E:$O,AE$10,0))+0</f>
        <v>35.29</v>
      </c>
      <c r="AF330" s="207">
        <f>(VLOOKUP(Horizontal!$C330&amp;Horizontal!$B330&amp;Horizontal!AF$11,Vertical!$E:$O,AF$10,0))+0</f>
        <v>20</v>
      </c>
      <c r="AG330" s="207">
        <f>(VLOOKUP(Horizontal!$C330&amp;Horizontal!$B330&amp;Horizontal!AG$11,Vertical!$E:$O,AG$10,0))+0</f>
        <v>24.32</v>
      </c>
      <c r="AH330" s="209">
        <f>(VLOOKUP(Horizontal!$C330&amp;Horizontal!$B330&amp;Horizontal!AH$11,Vertical!$E:$O,AH$10,0))+0</f>
        <v>28.57</v>
      </c>
      <c r="AI330" s="210">
        <f>(VLOOKUP(Horizontal!$C330&amp;Horizontal!$B330&amp;Horizontal!AI$11,Vertical!$E:$O,AI$10,0))+0</f>
        <v>0</v>
      </c>
      <c r="AJ330" s="207">
        <f>(VLOOKUP(Horizontal!$C330&amp;Horizontal!$B330&amp;Horizontal!AJ$11,Vertical!$E:$O,AJ$10,0))+0</f>
        <v>0</v>
      </c>
      <c r="AK330" s="207">
        <f>(VLOOKUP(Horizontal!$C330&amp;Horizontal!$B330&amp;Horizontal!AK$11,Vertical!$E:$O,AK$10,0))+0</f>
        <v>0</v>
      </c>
      <c r="AL330" s="207">
        <f>(VLOOKUP(Horizontal!$C330&amp;Horizontal!$B330&amp;Horizontal!AL$11,Vertical!$E:$O,AL$10,0))+0</f>
        <v>0</v>
      </c>
      <c r="AM330" s="207">
        <f>(VLOOKUP(Horizontal!$C330&amp;Horizontal!$B330&amp;Horizontal!AM$11,Vertical!$E:$O,AM$10,0))+0</f>
        <v>2.78</v>
      </c>
      <c r="AN330" s="207">
        <f>(VLOOKUP(Horizontal!$C330&amp;Horizontal!$B330&amp;Horizontal!AN$11,Vertical!$E:$O,AN$10,0))+0</f>
        <v>29.41</v>
      </c>
      <c r="AO330" s="207">
        <f>(VLOOKUP(Horizontal!$C330&amp;Horizontal!$B330&amp;Horizontal!AO$11,Vertical!$E:$O,AO$10,0))+0</f>
        <v>45.71</v>
      </c>
      <c r="AP330" s="207">
        <f>(VLOOKUP(Horizontal!$C330&amp;Horizontal!$B330&amp;Horizontal!AP$11,Vertical!$E:$O,AP$10,0))+0</f>
        <v>45.95</v>
      </c>
      <c r="AQ330" s="209">
        <f>(VLOOKUP(Horizontal!$C330&amp;Horizontal!$B330&amp;Horizontal!AQ$11,Vertical!$E:$O,AQ$10,0))+0</f>
        <v>37.14</v>
      </c>
      <c r="AR330" s="210">
        <f>(VLOOKUP(Horizontal!$C330&amp;Horizontal!$B330&amp;Horizontal!AR$11,Vertical!$E:$O,AR$10,0))+0</f>
        <v>0</v>
      </c>
      <c r="AS330" s="207">
        <f>(VLOOKUP(Horizontal!$C330&amp;Horizontal!$B330&amp;Horizontal!AS$11,Vertical!$E:$O,AS$10,0))+0</f>
        <v>3.13</v>
      </c>
      <c r="AT330" s="207">
        <f>(VLOOKUP(Horizontal!$C330&amp;Horizontal!$B330&amp;Horizontal!AT$11,Vertical!$E:$O,AT$10,0))+0</f>
        <v>0</v>
      </c>
      <c r="AU330" s="207">
        <f>(VLOOKUP(Horizontal!$C330&amp;Horizontal!$B330&amp;Horizontal!AU$11,Vertical!$E:$O,AU$10,0))+0</f>
        <v>6.45</v>
      </c>
      <c r="AV330" s="207">
        <f>(VLOOKUP(Horizontal!$C330&amp;Horizontal!$B330&amp;Horizontal!AV$11,Vertical!$E:$O,AV$10,0))+0</f>
        <v>22.22</v>
      </c>
      <c r="AW330" s="207">
        <f>(VLOOKUP(Horizontal!$C330&amp;Horizontal!$B330&amp;Horizontal!AW$11,Vertical!$E:$O,AW$10,0))+0</f>
        <v>35.29</v>
      </c>
      <c r="AX330" s="207">
        <f>(VLOOKUP(Horizontal!$C330&amp;Horizontal!$B330&amp;Horizontal!AX$11,Vertical!$E:$O,AX$10,0))+0</f>
        <v>34.29</v>
      </c>
      <c r="AY330" s="207">
        <f>(VLOOKUP(Horizontal!$C330&amp;Horizontal!$B330&amp;Horizontal!AY$11,Vertical!$E:$O,AY$10,0))+0</f>
        <v>29.73</v>
      </c>
      <c r="AZ330" s="209">
        <f>(VLOOKUP(Horizontal!$C330&amp;Horizontal!$B330&amp;Horizontal!AZ$11,Vertical!$E:$O,AZ$10,0))+0</f>
        <v>34.29</v>
      </c>
      <c r="BA330" s="208">
        <f>(VLOOKUP(Horizontal!$C330&amp;Horizontal!$B330&amp;Horizontal!BA$11,Vertical!$E:$O,BA$10,0))+0</f>
        <v>68.28</v>
      </c>
      <c r="BB330" s="210">
        <f>(VLOOKUP(Horizontal!$C330&amp;Horizontal!$B330&amp;Horizontal!BB$11,Vertical!$E:$O,BB$10,0))+0</f>
        <v>315.77</v>
      </c>
      <c r="BC330" s="207">
        <f>(VLOOKUP(Horizontal!$C330&amp;Horizontal!$B330&amp;Horizontal!BC$11,Vertical!$E:$O,BC$10,0))+0</f>
        <v>269.27999999999997</v>
      </c>
      <c r="BD330" s="207">
        <f>(VLOOKUP(Horizontal!$C330&amp;Horizontal!$B330&amp;Horizontal!BD$11,Vertical!$E:$O,BD$10,0))+0</f>
        <v>277.58999999999997</v>
      </c>
      <c r="BE330" s="207">
        <f>(VLOOKUP(Horizontal!$C330&amp;Horizontal!$B330&amp;Horizontal!BE$11,Vertical!$E:$O,BE$10,0))+0</f>
        <v>223.63</v>
      </c>
      <c r="BF330" s="207">
        <f>(VLOOKUP(Horizontal!$C330&amp;Horizontal!$B330&amp;Horizontal!BF$11,Vertical!$E:$O,BF$10,0))+0</f>
        <v>275.16000000000003</v>
      </c>
      <c r="BG330" s="207">
        <f>(VLOOKUP(Horizontal!$C330&amp;Horizontal!$B330&amp;Horizontal!BG$11,Vertical!$E:$O,BG$10,0))+0</f>
        <v>235.19</v>
      </c>
      <c r="BH330" s="207">
        <f>(VLOOKUP(Horizontal!$C330&amp;Horizontal!$B330&amp;Horizontal!BH$11,Vertical!$E:$O,BH$10,0))+0</f>
        <v>202.3</v>
      </c>
      <c r="BI330" s="207">
        <f>(VLOOKUP(Horizontal!$C330&amp;Horizontal!$B330&amp;Horizontal!BI$11,Vertical!$E:$O,BI$10,0))+0</f>
        <v>189.3</v>
      </c>
      <c r="BJ330" s="209">
        <f>(VLOOKUP(Horizontal!$C330&amp;Horizontal!$B330&amp;Horizontal!BJ$11,Vertical!$E:$O,BJ$10,0))+0</f>
        <v>182.1</v>
      </c>
      <c r="BK330" s="210">
        <f>(VLOOKUP(Horizontal!$C330&amp;Horizontal!$B330&amp;Horizontal!BK$11,Vertical!$E:$O,BK$10,0))+0</f>
        <v>52</v>
      </c>
      <c r="BL330" s="207">
        <f>(VLOOKUP(Horizontal!$C330&amp;Horizontal!$B330&amp;Horizontal!BL$11,Vertical!$E:$O,BL$10,0))+0</f>
        <v>49</v>
      </c>
      <c r="BM330" s="207">
        <f>(VLOOKUP(Horizontal!$C330&amp;Horizontal!$B330&amp;Horizontal!BM$11,Vertical!$E:$O,BM$10,0))+0</f>
        <v>47</v>
      </c>
      <c r="BN330" s="207">
        <f>(VLOOKUP(Horizontal!$C330&amp;Horizontal!$B330&amp;Horizontal!BN$11,Vertical!$E:$O,BN$10,0))+0</f>
        <v>44</v>
      </c>
      <c r="BO330" s="207">
        <f>(VLOOKUP(Horizontal!$C330&amp;Horizontal!$B330&amp;Horizontal!BO$11,Vertical!$E:$O,BO$10,0))+0</f>
        <v>46</v>
      </c>
      <c r="BP330" s="207">
        <f>(VLOOKUP(Horizontal!$C330&amp;Horizontal!$B330&amp;Horizontal!BP$11,Vertical!$E:$O,BP$10,0))+0</f>
        <v>42</v>
      </c>
      <c r="BQ330" s="207">
        <f>(VLOOKUP(Horizontal!$C330&amp;Horizontal!$B330&amp;Horizontal!BQ$11,Vertical!$E:$O,BQ$10,0))+0</f>
        <v>35</v>
      </c>
      <c r="BR330" s="207">
        <f>(VLOOKUP(Horizontal!$C330&amp;Horizontal!$B330&amp;Horizontal!BR$11,Vertical!$E:$O,BR$10,0))+0</f>
        <v>33</v>
      </c>
      <c r="BS330" s="209">
        <f>(VLOOKUP(Horizontal!$C330&amp;Horizontal!$B330&amp;Horizontal!BS$11,Vertical!$E:$O,BS$10,0))+0</f>
        <v>31</v>
      </c>
      <c r="BT330" s="210">
        <f>(VLOOKUP(Horizontal!$C330&amp;Horizontal!$B330&amp;Horizontal!BT$11,Vertical!$E:$O,BT$10,0))+0</f>
        <v>88.46</v>
      </c>
      <c r="BU330" s="207">
        <f>(VLOOKUP(Horizontal!$C330&amp;Horizontal!$B330&amp;Horizontal!BU$11,Vertical!$E:$O,BU$10,0))+0</f>
        <v>96.3</v>
      </c>
      <c r="BV330" s="207">
        <f>(VLOOKUP(Horizontal!$C330&amp;Horizontal!$B330&amp;Horizontal!BV$11,Vertical!$E:$O,BV$10,0))+0</f>
        <v>90.91</v>
      </c>
      <c r="BW330" s="207">
        <f>(VLOOKUP(Horizontal!$C330&amp;Horizontal!$B330&amp;Horizontal!BW$11,Vertical!$E:$O,BW$10,0))+0</f>
        <v>75.86</v>
      </c>
      <c r="BX330" s="207">
        <f>(VLOOKUP(Horizontal!$C330&amp;Horizontal!$B330&amp;Horizontal!BX$11,Vertical!$E:$O,BX$10,0))+0</f>
        <v>53.57</v>
      </c>
      <c r="BY330" s="207">
        <f>(VLOOKUP(Horizontal!$C330&amp;Horizontal!$B330&amp;Horizontal!BY$11,Vertical!$E:$O,BY$10,0))+0</f>
        <v>31.03</v>
      </c>
      <c r="BZ330" s="207">
        <f>(VLOOKUP(Horizontal!$C330&amp;Horizontal!$B330&amp;Horizontal!BZ$11,Vertical!$E:$O,BZ$10,0))+0</f>
        <v>21.43</v>
      </c>
      <c r="CA330" s="207">
        <f>(VLOOKUP(Horizontal!$C330&amp;Horizontal!$B330&amp;Horizontal!CA$11,Vertical!$E:$O,CA$10,0))+0</f>
        <v>32.14</v>
      </c>
      <c r="CB330" s="209">
        <f>(VLOOKUP(Horizontal!$C330&amp;Horizontal!$B330&amp;Horizontal!CB$11,Vertical!$E:$O,CB$10,0))+0</f>
        <v>24.14</v>
      </c>
      <c r="CC330" s="210">
        <f>(VLOOKUP(Horizontal!$C330&amp;Horizontal!$B330&amp;Horizontal!CC$11,Vertical!$E:$O,CC$10,0))+0</f>
        <v>0</v>
      </c>
      <c r="CD330" s="207">
        <f>(VLOOKUP(Horizontal!$C330&amp;Horizontal!$B330&amp;Horizontal!CD$11,Vertical!$E:$O,CD$10,0))+0</f>
        <v>0</v>
      </c>
      <c r="CE330" s="207">
        <f>(VLOOKUP(Horizontal!$C330&amp;Horizontal!$B330&amp;Horizontal!CE$11,Vertical!$E:$O,CE$10,0))+0</f>
        <v>0</v>
      </c>
      <c r="CF330" s="207">
        <f>(VLOOKUP(Horizontal!$C330&amp;Horizontal!$B330&amp;Horizontal!CF$11,Vertical!$E:$O,CF$10,0))+0</f>
        <v>6.9</v>
      </c>
      <c r="CG330" s="207">
        <f>(VLOOKUP(Horizontal!$C330&amp;Horizontal!$B330&amp;Horizontal!CG$11,Vertical!$E:$O,CG$10,0))+0</f>
        <v>7.14</v>
      </c>
      <c r="CH330" s="207">
        <f>(VLOOKUP(Horizontal!$C330&amp;Horizontal!$B330&amp;Horizontal!CH$11,Vertical!$E:$O,CH$10,0))+0</f>
        <v>17.239999999999998</v>
      </c>
      <c r="CI330" s="207">
        <f>(VLOOKUP(Horizontal!$C330&amp;Horizontal!$B330&amp;Horizontal!CI$11,Vertical!$E:$O,CI$10,0))+0</f>
        <v>25</v>
      </c>
      <c r="CJ330" s="207">
        <f>(VLOOKUP(Horizontal!$C330&amp;Horizontal!$B330&amp;Horizontal!CJ$11,Vertical!$E:$O,CJ$10,0))+0</f>
        <v>14.29</v>
      </c>
      <c r="CK330" s="209">
        <f>(VLOOKUP(Horizontal!$C330&amp;Horizontal!$B330&amp;Horizontal!CK$11,Vertical!$E:$O,CK$10,0))+0</f>
        <v>31.03</v>
      </c>
      <c r="CL330" s="210">
        <f>(VLOOKUP(Horizontal!$C330&amp;Horizontal!$B330&amp;Horizontal!CL$11,Vertical!$E:$O,CL$10,0))+0</f>
        <v>11.54</v>
      </c>
      <c r="CM330" s="207">
        <f>(VLOOKUP(Horizontal!$C330&amp;Horizontal!$B330&amp;Horizontal!CM$11,Vertical!$E:$O,CM$10,0))+0</f>
        <v>3.7</v>
      </c>
      <c r="CN330" s="207">
        <f>(VLOOKUP(Horizontal!$C330&amp;Horizontal!$B330&amp;Horizontal!CN$11,Vertical!$E:$O,CN$10,0))+0</f>
        <v>9.09</v>
      </c>
      <c r="CO330" s="207">
        <f>(VLOOKUP(Horizontal!$C330&amp;Horizontal!$B330&amp;Horizontal!CO$11,Vertical!$E:$O,CO$10,0))+0</f>
        <v>17.239999999999998</v>
      </c>
      <c r="CP330" s="207">
        <f>(VLOOKUP(Horizontal!$C330&amp;Horizontal!$B330&amp;Horizontal!CP$11,Vertical!$E:$O,CP$10,0))+0</f>
        <v>39.29</v>
      </c>
      <c r="CQ330" s="207">
        <f>(VLOOKUP(Horizontal!$C330&amp;Horizontal!$B330&amp;Horizontal!CQ$11,Vertical!$E:$O,CQ$10,0))+0</f>
        <v>51.72</v>
      </c>
      <c r="CR330" s="207">
        <f>(VLOOKUP(Horizontal!$C330&amp;Horizontal!$B330&amp;Horizontal!CR$11,Vertical!$E:$O,CR$10,0))+0</f>
        <v>53.57</v>
      </c>
      <c r="CS330" s="207">
        <f>(VLOOKUP(Horizontal!$C330&amp;Horizontal!$B330&amp;Horizontal!CS$11,Vertical!$E:$O,CS$10,0))+0</f>
        <v>53.57</v>
      </c>
      <c r="CT330" s="207">
        <f>(VLOOKUP(Horizontal!$C330&amp;Horizontal!$B330&amp;Horizontal!CT$11,Vertical!$E:$O,CT$10,0))+0</f>
        <v>44.83</v>
      </c>
      <c r="CU330" s="150"/>
      <c r="CV330" s="211">
        <f t="shared" ref="CV330" si="777">(BB330-H330)+0</f>
        <v>68.439999999999969</v>
      </c>
      <c r="CW330" s="190">
        <f t="shared" ref="CW330" si="778">(BC330-I330)+0</f>
        <v>63.399999999999977</v>
      </c>
      <c r="CX330" s="190">
        <f t="shared" ref="CX330" si="779">(BD330-J330)+0</f>
        <v>62.249999999999972</v>
      </c>
      <c r="CY330" s="190">
        <f t="shared" ref="CY330" si="780">(BE330-K330)+0</f>
        <v>56.81</v>
      </c>
      <c r="CZ330" s="190">
        <f t="shared" ref="CZ330" si="781">(BF330-L330)+0</f>
        <v>54.010000000000019</v>
      </c>
      <c r="DA330" s="190">
        <f t="shared" ref="DA330" si="782">(BG330-M330)+0</f>
        <v>45.620000000000005</v>
      </c>
      <c r="DB330" s="190">
        <f t="shared" ref="DB330" si="783">(BH330-N330)+0</f>
        <v>39.78</v>
      </c>
      <c r="DC330" s="190">
        <f t="shared" ref="DC330" si="784">(BI330-O330)+0</f>
        <v>37.590000000000003</v>
      </c>
      <c r="DD330" s="212">
        <f t="shared" ref="DD330" si="785">(BJ330-P330)+0</f>
        <v>35.44</v>
      </c>
      <c r="DE330" s="9">
        <v>170</v>
      </c>
      <c r="DF330" s="212">
        <f t="shared" ref="DF330" si="786">($H$7-H330)+0</f>
        <v>-38.872789598108682</v>
      </c>
      <c r="DG330" s="264">
        <v>69</v>
      </c>
      <c r="DH330" s="265">
        <v>257</v>
      </c>
      <c r="DI330" s="265">
        <v>53</v>
      </c>
      <c r="DJ330" s="266">
        <v>59</v>
      </c>
      <c r="DK330" s="190">
        <v>177.73</v>
      </c>
      <c r="DL330" s="190">
        <v>177.73</v>
      </c>
      <c r="DM330" s="190">
        <v>177.73</v>
      </c>
      <c r="DN330" s="212">
        <v>177.73</v>
      </c>
      <c r="DO330" s="190">
        <v>215.56</v>
      </c>
      <c r="DP330" s="190">
        <v>214.3</v>
      </c>
      <c r="DQ330" s="190">
        <v>214.19</v>
      </c>
      <c r="DR330" s="212">
        <v>214.29</v>
      </c>
      <c r="DS330" s="150"/>
      <c r="DT330" s="190">
        <v>247</v>
      </c>
      <c r="DU330" s="190">
        <v>200</v>
      </c>
      <c r="DV330" s="190">
        <v>220</v>
      </c>
      <c r="DW330" s="190">
        <v>173</v>
      </c>
      <c r="DX330" s="190"/>
      <c r="DY330" s="190"/>
      <c r="DZ330" s="190"/>
      <c r="EA330" s="190"/>
      <c r="EB330" s="190"/>
      <c r="EC330" s="190"/>
      <c r="ED330" s="190">
        <v>225</v>
      </c>
      <c r="EE330" s="190">
        <v>192</v>
      </c>
      <c r="EF330" s="190">
        <v>166</v>
      </c>
      <c r="EG330" s="190">
        <v>153</v>
      </c>
      <c r="EH330" s="212">
        <v>146</v>
      </c>
      <c r="EI330" s="213"/>
      <c r="EJ330" s="211">
        <v>68</v>
      </c>
      <c r="EK330" s="190">
        <v>60</v>
      </c>
      <c r="EL330" s="190">
        <v>60</v>
      </c>
      <c r="EM330" s="190">
        <v>55</v>
      </c>
      <c r="EN330" s="190"/>
      <c r="EO330" s="190"/>
      <c r="EP330" s="190"/>
      <c r="EQ330" s="190"/>
      <c r="ER330" s="190"/>
      <c r="ES330" s="190"/>
      <c r="ET330" s="190">
        <v>52</v>
      </c>
      <c r="EU330" s="190">
        <v>42</v>
      </c>
      <c r="EV330" s="190">
        <v>34</v>
      </c>
      <c r="EW330" s="190">
        <v>27</v>
      </c>
      <c r="EX330" s="212">
        <v>25</v>
      </c>
      <c r="EY330" s="211"/>
      <c r="EZ330" s="75">
        <f t="shared" ref="EZ330" si="787">(G330/(DT330-G330))+0</f>
        <v>-3.4697006374566283E-3</v>
      </c>
      <c r="FA330" s="89">
        <f t="shared" si="415"/>
        <v>-0.1</v>
      </c>
      <c r="FB330" s="212"/>
      <c r="FC330" s="213"/>
      <c r="FD330" s="213"/>
      <c r="FE330" s="213"/>
      <c r="FF330" s="213"/>
      <c r="FG330" s="213"/>
      <c r="FH330" s="213"/>
      <c r="FI330" s="213"/>
      <c r="FJ330" s="213"/>
      <c r="FK330" s="213"/>
      <c r="FL330" s="213"/>
      <c r="FM330" s="213"/>
      <c r="FN330" s="213"/>
      <c r="FO330" s="213"/>
      <c r="FP330" s="213"/>
      <c r="FQ330" s="213"/>
      <c r="FR330" s="213"/>
      <c r="FS330" s="211">
        <v>155</v>
      </c>
      <c r="FT330" s="190">
        <v>140</v>
      </c>
      <c r="FU330" s="190">
        <v>140</v>
      </c>
      <c r="FV330" s="190">
        <v>140</v>
      </c>
      <c r="FW330" s="190"/>
      <c r="FX330" s="190"/>
      <c r="FY330" s="190"/>
      <c r="FZ330" s="190"/>
      <c r="GA330" s="190"/>
      <c r="GB330" s="190"/>
      <c r="GC330" s="190">
        <v>140</v>
      </c>
      <c r="GD330" s="190">
        <v>126</v>
      </c>
      <c r="GE330" s="190">
        <v>122</v>
      </c>
      <c r="GF330" s="190">
        <v>116</v>
      </c>
      <c r="GG330" s="212">
        <v>112</v>
      </c>
    </row>
    <row r="331" spans="2:189">
      <c r="B331" s="33">
        <v>44229</v>
      </c>
      <c r="C331" s="30" t="s">
        <v>60</v>
      </c>
      <c r="D331" s="30">
        <v>2021</v>
      </c>
      <c r="E331" s="30" t="str">
        <f t="shared" ref="E331" si="788">D331&amp;C331</f>
        <v>2021S5</v>
      </c>
      <c r="F331" s="30" t="str">
        <f t="shared" si="317"/>
        <v>22021</v>
      </c>
      <c r="G331" s="208" t="str">
        <f>VLOOKUP(Horizontal!$C331&amp;Horizontal!$B331&amp;Horizontal!G$11,Vertical!$E:$O,G$10,0)</f>
        <v>-0,41</v>
      </c>
      <c r="H331" s="207">
        <f>(VLOOKUP(Horizontal!$C331&amp;Horizontal!$B331&amp;Horizontal!H$11,Vertical!$E:$O,H$10,0))+0</f>
        <v>171.32</v>
      </c>
      <c r="I331" s="207">
        <f>(VLOOKUP(Horizontal!$C331&amp;Horizontal!$B331&amp;Horizontal!I$11,Vertical!$E:$O,I$10,0))+0</f>
        <v>187.68</v>
      </c>
      <c r="J331" s="207">
        <f>(VLOOKUP(Horizontal!$C331&amp;Horizontal!$B331&amp;Horizontal!J$11,Vertical!$E:$O,J$10,0))+0</f>
        <v>165.43</v>
      </c>
      <c r="K331" s="207">
        <f>(VLOOKUP(Horizontal!$C331&amp;Horizontal!$B331&amp;Horizontal!K$11,Vertical!$E:$O,K$10,0))+0</f>
        <v>165.92</v>
      </c>
      <c r="L331" s="207">
        <f>(VLOOKUP(Horizontal!$C331&amp;Horizontal!$B331&amp;Horizontal!L$11,Vertical!$E:$O,L$10,0))+0</f>
        <v>224.71</v>
      </c>
      <c r="M331" s="207">
        <f>(VLOOKUP(Horizontal!$C331&amp;Horizontal!$B331&amp;Horizontal!M$11,Vertical!$E:$O,M$10,0))+0</f>
        <v>190.1</v>
      </c>
      <c r="N331" s="207">
        <f>(VLOOKUP(Horizontal!$C331&amp;Horizontal!$B331&amp;Horizontal!N$11,Vertical!$E:$O,N$10,0))+0</f>
        <v>163</v>
      </c>
      <c r="O331" s="207">
        <f>(VLOOKUP(Horizontal!$C331&amp;Horizontal!$B331&amp;Horizontal!O$11,Vertical!$E:$O,O$10,0))+0</f>
        <v>152.63999999999999</v>
      </c>
      <c r="P331" s="209">
        <f>(VLOOKUP(Horizontal!$C331&amp;Horizontal!$B331&amp;Horizontal!P$11,Vertical!$E:$O,P$10,0))+0</f>
        <v>147.09</v>
      </c>
      <c r="Q331" s="210">
        <f>(VLOOKUP(Horizontal!$C331&amp;Horizontal!$B331&amp;Horizontal!Q$11,Vertical!$E:$O,Q$10,0))+0</f>
        <v>62</v>
      </c>
      <c r="R331" s="207">
        <f>(VLOOKUP(Horizontal!$C331&amp;Horizontal!$B331&amp;Horizontal!R$11,Vertical!$E:$O,R$10,0))+0</f>
        <v>62</v>
      </c>
      <c r="S331" s="207">
        <f>(VLOOKUP(Horizontal!$C331&amp;Horizontal!$B331&amp;Horizontal!S$11,Vertical!$E:$O,S$10,0))+0</f>
        <v>53</v>
      </c>
      <c r="T331" s="207">
        <f>(VLOOKUP(Horizontal!$C331&amp;Horizontal!$B331&amp;Horizontal!T$11,Vertical!$E:$O,T$10,0))+0</f>
        <v>46</v>
      </c>
      <c r="U331" s="207">
        <f>(VLOOKUP(Horizontal!$C331&amp;Horizontal!$B331&amp;Horizontal!U$11,Vertical!$E:$O,U$10,0))+0</f>
        <v>43</v>
      </c>
      <c r="V331" s="207">
        <f>(VLOOKUP(Horizontal!$C331&amp;Horizontal!$B331&amp;Horizontal!V$11,Vertical!$E:$O,V$10,0))+0</f>
        <v>40</v>
      </c>
      <c r="W331" s="207">
        <f>(VLOOKUP(Horizontal!$C331&amp;Horizontal!$B331&amp;Horizontal!W$11,Vertical!$E:$O,W$10,0))+0</f>
        <v>33</v>
      </c>
      <c r="X331" s="207">
        <f>(VLOOKUP(Horizontal!$C331&amp;Horizontal!$B331&amp;Horizontal!X$11,Vertical!$E:$O,X$10,0))+0</f>
        <v>28</v>
      </c>
      <c r="Y331" s="209">
        <f>(VLOOKUP(Horizontal!$C331&amp;Horizontal!$B331&amp;Horizontal!Y$11,Vertical!$E:$O,Y$10,0))+0</f>
        <v>24</v>
      </c>
      <c r="Z331" s="210">
        <f>(VLOOKUP(Horizontal!$C331&amp;Horizontal!$B331&amp;Horizontal!Z$11,Vertical!$E:$O,Z$10,0))+0</f>
        <v>100</v>
      </c>
      <c r="AA331" s="207">
        <f>(VLOOKUP(Horizontal!$C331&amp;Horizontal!$B331&amp;Horizontal!AA$11,Vertical!$E:$O,AA$10,0))+0</f>
        <v>100</v>
      </c>
      <c r="AB331" s="207">
        <f>(VLOOKUP(Horizontal!$C331&amp;Horizontal!$B331&amp;Horizontal!AB$11,Vertical!$E:$O,AB$10,0))+0</f>
        <v>57.58</v>
      </c>
      <c r="AC331" s="207">
        <f>(VLOOKUP(Horizontal!$C331&amp;Horizontal!$B331&amp;Horizontal!AC$11,Vertical!$E:$O,AC$10,0))+0</f>
        <v>57.58</v>
      </c>
      <c r="AD331" s="207">
        <f>(VLOOKUP(Horizontal!$C331&amp;Horizontal!$B331&amp;Horizontal!AD$11,Vertical!$E:$O,AD$10,0))+0</f>
        <v>34.29</v>
      </c>
      <c r="AE331" s="207">
        <f>(VLOOKUP(Horizontal!$C331&amp;Horizontal!$B331&amp;Horizontal!AE$11,Vertical!$E:$O,AE$10,0))+0</f>
        <v>16.670000000000002</v>
      </c>
      <c r="AF331" s="207">
        <f>(VLOOKUP(Horizontal!$C331&amp;Horizontal!$B331&amp;Horizontal!AF$11,Vertical!$E:$O,AF$10,0))+0</f>
        <v>26.32</v>
      </c>
      <c r="AG331" s="207">
        <f>(VLOOKUP(Horizontal!$C331&amp;Horizontal!$B331&amp;Horizontal!AG$11,Vertical!$E:$O,AG$10,0))+0</f>
        <v>11.11</v>
      </c>
      <c r="AH331" s="209">
        <f>(VLOOKUP(Horizontal!$C331&amp;Horizontal!$B331&amp;Horizontal!AH$11,Vertical!$E:$O,AH$10,0))+0</f>
        <v>13.89</v>
      </c>
      <c r="AI331" s="210">
        <f>(VLOOKUP(Horizontal!$C331&amp;Horizontal!$B331&amp;Horizontal!AI$11,Vertical!$E:$O,AI$10,0))+0</f>
        <v>0</v>
      </c>
      <c r="AJ331" s="207">
        <f>(VLOOKUP(Horizontal!$C331&amp;Horizontal!$B331&amp;Horizontal!AJ$11,Vertical!$E:$O,AJ$10,0))+0</f>
        <v>0</v>
      </c>
      <c r="AK331" s="207">
        <f>(VLOOKUP(Horizontal!$C331&amp;Horizontal!$B331&amp;Horizontal!AK$11,Vertical!$E:$O,AK$10,0))+0</f>
        <v>15.15</v>
      </c>
      <c r="AL331" s="207">
        <f>(VLOOKUP(Horizontal!$C331&amp;Horizontal!$B331&amp;Horizontal!AL$11,Vertical!$E:$O,AL$10,0))+0</f>
        <v>15.15</v>
      </c>
      <c r="AM331" s="207">
        <f>(VLOOKUP(Horizontal!$C331&amp;Horizontal!$B331&amp;Horizontal!AM$11,Vertical!$E:$O,AM$10,0))+0</f>
        <v>5.71</v>
      </c>
      <c r="AN331" s="207">
        <f>(VLOOKUP(Horizontal!$C331&amp;Horizontal!$B331&amp;Horizontal!AN$11,Vertical!$E:$O,AN$10,0))+0</f>
        <v>50</v>
      </c>
      <c r="AO331" s="207">
        <f>(VLOOKUP(Horizontal!$C331&amp;Horizontal!$B331&amp;Horizontal!AO$11,Vertical!$E:$O,AO$10,0))+0</f>
        <v>28.95</v>
      </c>
      <c r="AP331" s="207">
        <f>(VLOOKUP(Horizontal!$C331&amp;Horizontal!$B331&amp;Horizontal!AP$11,Vertical!$E:$O,AP$10,0))+0</f>
        <v>47.22</v>
      </c>
      <c r="AQ331" s="209">
        <f>(VLOOKUP(Horizontal!$C331&amp;Horizontal!$B331&amp;Horizontal!AQ$11,Vertical!$E:$O,AQ$10,0))+0</f>
        <v>55.56</v>
      </c>
      <c r="AR331" s="210">
        <f>(VLOOKUP(Horizontal!$C331&amp;Horizontal!$B331&amp;Horizontal!AR$11,Vertical!$E:$O,AR$10,0))+0</f>
        <v>0</v>
      </c>
      <c r="AS331" s="207">
        <f>(VLOOKUP(Horizontal!$C331&amp;Horizontal!$B331&amp;Horizontal!AS$11,Vertical!$E:$O,AS$10,0))+0</f>
        <v>0</v>
      </c>
      <c r="AT331" s="207">
        <f>(VLOOKUP(Horizontal!$C331&amp;Horizontal!$B331&amp;Horizontal!AT$11,Vertical!$E:$O,AT$10,0))+0</f>
        <v>27.27</v>
      </c>
      <c r="AU331" s="207">
        <f>(VLOOKUP(Horizontal!$C331&amp;Horizontal!$B331&amp;Horizontal!AU$11,Vertical!$E:$O,AU$10,0))+0</f>
        <v>27.27</v>
      </c>
      <c r="AV331" s="207">
        <f>(VLOOKUP(Horizontal!$C331&amp;Horizontal!$B331&amp;Horizontal!AV$11,Vertical!$E:$O,AV$10,0))+0</f>
        <v>60</v>
      </c>
      <c r="AW331" s="207">
        <f>(VLOOKUP(Horizontal!$C331&amp;Horizontal!$B331&amp;Horizontal!AW$11,Vertical!$E:$O,AW$10,0))+0</f>
        <v>33.33</v>
      </c>
      <c r="AX331" s="207">
        <f>(VLOOKUP(Horizontal!$C331&amp;Horizontal!$B331&amp;Horizontal!AX$11,Vertical!$E:$O,AX$10,0))+0</f>
        <v>44.74</v>
      </c>
      <c r="AY331" s="207">
        <f>(VLOOKUP(Horizontal!$C331&amp;Horizontal!$B331&amp;Horizontal!AY$11,Vertical!$E:$O,AY$10,0))+0</f>
        <v>41.67</v>
      </c>
      <c r="AZ331" s="209">
        <f>(VLOOKUP(Horizontal!$C331&amp;Horizontal!$B331&amp;Horizontal!AZ$11,Vertical!$E:$O,AZ$10,0))+0</f>
        <v>30.56</v>
      </c>
      <c r="BA331" s="208">
        <f>(VLOOKUP(Horizontal!$C331&amp;Horizontal!$B331&amp;Horizontal!BA$11,Vertical!$E:$O,BA$10,0))+0</f>
        <v>68.69</v>
      </c>
      <c r="BB331" s="210">
        <f>(VLOOKUP(Horizontal!$C331&amp;Horizontal!$B331&amp;Horizontal!BB$11,Vertical!$E:$O,BB$10,0))+0</f>
        <v>238.05</v>
      </c>
      <c r="BC331" s="207">
        <f>(VLOOKUP(Horizontal!$C331&amp;Horizontal!$B331&amp;Horizontal!BC$11,Vertical!$E:$O,BC$10,0))+0</f>
        <v>251.27</v>
      </c>
      <c r="BD331" s="207">
        <f>(VLOOKUP(Horizontal!$C331&amp;Horizontal!$B331&amp;Horizontal!BD$11,Vertical!$E:$O,BD$10,0))+0</f>
        <v>222.18</v>
      </c>
      <c r="BE331" s="207">
        <f>(VLOOKUP(Horizontal!$C331&amp;Horizontal!$B331&amp;Horizontal!BE$11,Vertical!$E:$O,BE$10,0))+0</f>
        <v>221.03</v>
      </c>
      <c r="BF331" s="207">
        <f>(VLOOKUP(Horizontal!$C331&amp;Horizontal!$B331&amp;Horizontal!BF$11,Vertical!$E:$O,BF$10,0))+0</f>
        <v>278.45</v>
      </c>
      <c r="BG331" s="207">
        <f>(VLOOKUP(Horizontal!$C331&amp;Horizontal!$B331&amp;Horizontal!BG$11,Vertical!$E:$O,BG$10,0))+0</f>
        <v>235.84</v>
      </c>
      <c r="BH331" s="207">
        <f>(VLOOKUP(Horizontal!$C331&amp;Horizontal!$B331&amp;Horizontal!BH$11,Vertical!$E:$O,BH$10,0))+0</f>
        <v>202.74</v>
      </c>
      <c r="BI331" s="207">
        <f>(VLOOKUP(Horizontal!$C331&amp;Horizontal!$B331&amp;Horizontal!BI$11,Vertical!$E:$O,BI$10,0))+0</f>
        <v>189.6</v>
      </c>
      <c r="BJ331" s="209">
        <f>(VLOOKUP(Horizontal!$C331&amp;Horizontal!$B331&amp;Horizontal!BJ$11,Vertical!$E:$O,BJ$10,0))+0</f>
        <v>182.3</v>
      </c>
      <c r="BK331" s="210">
        <f>(VLOOKUP(Horizontal!$C331&amp;Horizontal!$B331&amp;Horizontal!BK$11,Vertical!$E:$O,BK$10,0))+0</f>
        <v>47</v>
      </c>
      <c r="BL331" s="207">
        <f>(VLOOKUP(Horizontal!$C331&amp;Horizontal!$B331&amp;Horizontal!BL$11,Vertical!$E:$O,BL$10,0))+0</f>
        <v>45</v>
      </c>
      <c r="BM331" s="207">
        <f>(VLOOKUP(Horizontal!$C331&amp;Horizontal!$B331&amp;Horizontal!BM$11,Vertical!$E:$O,BM$10,0))+0</f>
        <v>43</v>
      </c>
      <c r="BN331" s="207">
        <f>(VLOOKUP(Horizontal!$C331&amp;Horizontal!$B331&amp;Horizontal!BN$11,Vertical!$E:$O,BN$10,0))+0</f>
        <v>41</v>
      </c>
      <c r="BO331" s="207">
        <f>(VLOOKUP(Horizontal!$C331&amp;Horizontal!$B331&amp;Horizontal!BO$11,Vertical!$E:$O,BO$10,0))+0</f>
        <v>40</v>
      </c>
      <c r="BP331" s="207">
        <f>(VLOOKUP(Horizontal!$C331&amp;Horizontal!$B331&amp;Horizontal!BP$11,Vertical!$E:$O,BP$10,0))+0</f>
        <v>37</v>
      </c>
      <c r="BQ331" s="207">
        <f>(VLOOKUP(Horizontal!$C331&amp;Horizontal!$B331&amp;Horizontal!BQ$11,Vertical!$E:$O,BQ$10,0))+0</f>
        <v>32</v>
      </c>
      <c r="BR331" s="207">
        <f>(VLOOKUP(Horizontal!$C331&amp;Horizontal!$B331&amp;Horizontal!BR$11,Vertical!$E:$O,BR$10,0))+0</f>
        <v>28</v>
      </c>
      <c r="BS331" s="209">
        <f>(VLOOKUP(Horizontal!$C331&amp;Horizontal!$B331&amp;Horizontal!BS$11,Vertical!$E:$O,BS$10,0))+0</f>
        <v>27</v>
      </c>
      <c r="BT331" s="210">
        <f>(VLOOKUP(Horizontal!$C331&amp;Horizontal!$B331&amp;Horizontal!BT$11,Vertical!$E:$O,BT$10,0))+0</f>
        <v>100</v>
      </c>
      <c r="BU331" s="207">
        <f>(VLOOKUP(Horizontal!$C331&amp;Horizontal!$B331&amp;Horizontal!BU$11,Vertical!$E:$O,BU$10,0))+0</f>
        <v>96.43</v>
      </c>
      <c r="BV331" s="207">
        <f>(VLOOKUP(Horizontal!$C331&amp;Horizontal!$B331&amp;Horizontal!BV$11,Vertical!$E:$O,BV$10,0))+0</f>
        <v>60.71</v>
      </c>
      <c r="BW331" s="207">
        <f>(VLOOKUP(Horizontal!$C331&amp;Horizontal!$B331&amp;Horizontal!BW$11,Vertical!$E:$O,BW$10,0))+0</f>
        <v>60.71</v>
      </c>
      <c r="BX331" s="207">
        <f>(VLOOKUP(Horizontal!$C331&amp;Horizontal!$B331&amp;Horizontal!BX$11,Vertical!$E:$O,BX$10,0))+0</f>
        <v>25</v>
      </c>
      <c r="BY331" s="207">
        <f>(VLOOKUP(Horizontal!$C331&amp;Horizontal!$B331&amp;Horizontal!BY$11,Vertical!$E:$O,BY$10,0))+0</f>
        <v>31.25</v>
      </c>
      <c r="BZ331" s="207">
        <f>(VLOOKUP(Horizontal!$C331&amp;Horizontal!$B331&amp;Horizontal!BZ$11,Vertical!$E:$O,BZ$10,0))+0</f>
        <v>18.75</v>
      </c>
      <c r="CA331" s="207">
        <f>(VLOOKUP(Horizontal!$C331&amp;Horizontal!$B331&amp;Horizontal!CA$11,Vertical!$E:$O,CA$10,0))+0</f>
        <v>15.63</v>
      </c>
      <c r="CB331" s="209">
        <f>(VLOOKUP(Horizontal!$C331&amp;Horizontal!$B331&amp;Horizontal!CB$11,Vertical!$E:$O,CB$10,0))+0</f>
        <v>18.75</v>
      </c>
      <c r="CC331" s="210">
        <f>(VLOOKUP(Horizontal!$C331&amp;Horizontal!$B331&amp;Horizontal!CC$11,Vertical!$E:$O,CC$10,0))+0</f>
        <v>0</v>
      </c>
      <c r="CD331" s="207">
        <f>(VLOOKUP(Horizontal!$C331&amp;Horizontal!$B331&amp;Horizontal!CD$11,Vertical!$E:$O,CD$10,0))+0</f>
        <v>0</v>
      </c>
      <c r="CE331" s="207">
        <f>(VLOOKUP(Horizontal!$C331&amp;Horizontal!$B331&amp;Horizontal!CE$11,Vertical!$E:$O,CE$10,0))+0</f>
        <v>3.57</v>
      </c>
      <c r="CF331" s="207">
        <f>(VLOOKUP(Horizontal!$C331&amp;Horizontal!$B331&amp;Horizontal!CF$11,Vertical!$E:$O,CF$10,0))+0</f>
        <v>3.57</v>
      </c>
      <c r="CG331" s="207">
        <f>(VLOOKUP(Horizontal!$C331&amp;Horizontal!$B331&amp;Horizontal!CG$11,Vertical!$E:$O,CG$10,0))+0</f>
        <v>9.3800000000000008</v>
      </c>
      <c r="CH331" s="207">
        <f>(VLOOKUP(Horizontal!$C331&amp;Horizontal!$B331&amp;Horizontal!CH$11,Vertical!$E:$O,CH$10,0))+0</f>
        <v>21.88</v>
      </c>
      <c r="CI331" s="207">
        <f>(VLOOKUP(Horizontal!$C331&amp;Horizontal!$B331&amp;Horizontal!CI$11,Vertical!$E:$O,CI$10,0))+0</f>
        <v>50</v>
      </c>
      <c r="CJ331" s="207">
        <f>(VLOOKUP(Horizontal!$C331&amp;Horizontal!$B331&amp;Horizontal!CJ$11,Vertical!$E:$O,CJ$10,0))+0</f>
        <v>34.380000000000003</v>
      </c>
      <c r="CK331" s="209">
        <f>(VLOOKUP(Horizontal!$C331&amp;Horizontal!$B331&amp;Horizontal!CK$11,Vertical!$E:$O,CK$10,0))+0</f>
        <v>40.630000000000003</v>
      </c>
      <c r="CL331" s="210">
        <f>(VLOOKUP(Horizontal!$C331&amp;Horizontal!$B331&amp;Horizontal!CL$11,Vertical!$E:$O,CL$10,0))+0</f>
        <v>0</v>
      </c>
      <c r="CM331" s="207">
        <f>(VLOOKUP(Horizontal!$C331&amp;Horizontal!$B331&amp;Horizontal!CM$11,Vertical!$E:$O,CM$10,0))+0</f>
        <v>3.57</v>
      </c>
      <c r="CN331" s="207">
        <f>(VLOOKUP(Horizontal!$C331&amp;Horizontal!$B331&amp;Horizontal!CN$11,Vertical!$E:$O,CN$10,0))+0</f>
        <v>35.71</v>
      </c>
      <c r="CO331" s="207">
        <f>(VLOOKUP(Horizontal!$C331&amp;Horizontal!$B331&amp;Horizontal!CO$11,Vertical!$E:$O,CO$10,0))+0</f>
        <v>35.71</v>
      </c>
      <c r="CP331" s="207">
        <f>(VLOOKUP(Horizontal!$C331&amp;Horizontal!$B331&amp;Horizontal!CP$11,Vertical!$E:$O,CP$10,0))+0</f>
        <v>65.63</v>
      </c>
      <c r="CQ331" s="207">
        <f>(VLOOKUP(Horizontal!$C331&amp;Horizontal!$B331&amp;Horizontal!CQ$11,Vertical!$E:$O,CQ$10,0))+0</f>
        <v>46.88</v>
      </c>
      <c r="CR331" s="207">
        <f>(VLOOKUP(Horizontal!$C331&amp;Horizontal!$B331&amp;Horizontal!CR$11,Vertical!$E:$O,CR$10,0))+0</f>
        <v>31.25</v>
      </c>
      <c r="CS331" s="207">
        <f>(VLOOKUP(Horizontal!$C331&amp;Horizontal!$B331&amp;Horizontal!CS$11,Vertical!$E:$O,CS$10,0))+0</f>
        <v>50</v>
      </c>
      <c r="CT331" s="207">
        <f>(VLOOKUP(Horizontal!$C331&amp;Horizontal!$B331&amp;Horizontal!CT$11,Vertical!$E:$O,CT$10,0))+0</f>
        <v>40.630000000000003</v>
      </c>
      <c r="CU331" s="150"/>
      <c r="CV331" s="211">
        <f t="shared" ref="CV331" si="789">(BB331-H331)+0</f>
        <v>66.730000000000018</v>
      </c>
      <c r="CW331" s="190">
        <f t="shared" ref="CW331" si="790">(BC331-I331)+0</f>
        <v>63.59</v>
      </c>
      <c r="CX331" s="190">
        <f t="shared" ref="CX331" si="791">(BD331-J331)+0</f>
        <v>56.75</v>
      </c>
      <c r="CY331" s="190">
        <f t="shared" ref="CY331" si="792">(BE331-K331)+0</f>
        <v>55.110000000000014</v>
      </c>
      <c r="CZ331" s="190">
        <f t="shared" ref="CZ331" si="793">(BF331-L331)+0</f>
        <v>53.739999999999981</v>
      </c>
      <c r="DA331" s="190">
        <f t="shared" ref="DA331" si="794">(BG331-M331)+0</f>
        <v>45.740000000000009</v>
      </c>
      <c r="DB331" s="190">
        <f t="shared" ref="DB331" si="795">(BH331-N331)+0</f>
        <v>39.740000000000009</v>
      </c>
      <c r="DC331" s="190">
        <f t="shared" ref="DC331" si="796">(BI331-O331)+0</f>
        <v>36.960000000000008</v>
      </c>
      <c r="DD331" s="212">
        <f t="shared" ref="DD331" si="797">(BJ331-P331)+0</f>
        <v>35.210000000000008</v>
      </c>
      <c r="DE331" s="9">
        <v>170</v>
      </c>
      <c r="DF331" s="212">
        <f t="shared" ref="DF331" si="798">($H$7-H331)+0</f>
        <v>37.137210401891338</v>
      </c>
      <c r="DG331" s="264">
        <v>57</v>
      </c>
      <c r="DH331" s="265">
        <v>283</v>
      </c>
      <c r="DI331" s="265">
        <v>41</v>
      </c>
      <c r="DJ331" s="266">
        <v>51</v>
      </c>
      <c r="DK331" s="190">
        <v>148.01</v>
      </c>
      <c r="DL331" s="190">
        <v>147.53</v>
      </c>
      <c r="DM331" s="190">
        <v>148.01</v>
      </c>
      <c r="DN331" s="212">
        <v>148.01</v>
      </c>
      <c r="DO331" s="190">
        <v>152.72</v>
      </c>
      <c r="DP331" s="190">
        <v>152.72</v>
      </c>
      <c r="DQ331" s="190">
        <v>152.72</v>
      </c>
      <c r="DR331" s="212">
        <v>152.72</v>
      </c>
      <c r="DS331" s="150"/>
      <c r="DT331" s="190">
        <v>170</v>
      </c>
      <c r="DU331" s="190">
        <v>185</v>
      </c>
      <c r="DV331" s="190">
        <v>155</v>
      </c>
      <c r="DW331" s="190">
        <v>153</v>
      </c>
      <c r="DX331" s="190"/>
      <c r="DY331" s="190"/>
      <c r="DZ331" s="190"/>
      <c r="EA331" s="190"/>
      <c r="EB331" s="190"/>
      <c r="EC331" s="190"/>
      <c r="ED331" s="190">
        <v>220</v>
      </c>
      <c r="EE331" s="190">
        <v>195</v>
      </c>
      <c r="EF331" s="190">
        <v>165</v>
      </c>
      <c r="EG331" s="190">
        <v>153</v>
      </c>
      <c r="EH331" s="212">
        <v>146</v>
      </c>
      <c r="EI331" s="213"/>
      <c r="EJ331" s="211">
        <v>60</v>
      </c>
      <c r="EK331" s="190">
        <v>55</v>
      </c>
      <c r="EL331" s="190">
        <v>55</v>
      </c>
      <c r="EM331" s="190">
        <v>55</v>
      </c>
      <c r="EN331" s="190"/>
      <c r="EO331" s="190"/>
      <c r="EP331" s="190"/>
      <c r="EQ331" s="190"/>
      <c r="ER331" s="190"/>
      <c r="ES331" s="190"/>
      <c r="ET331" s="190">
        <v>55</v>
      </c>
      <c r="EU331" s="190">
        <v>45</v>
      </c>
      <c r="EV331" s="190">
        <v>25</v>
      </c>
      <c r="EW331" s="190">
        <v>27</v>
      </c>
      <c r="EX331" s="212">
        <v>25</v>
      </c>
      <c r="EY331" s="211"/>
      <c r="EZ331" s="75">
        <f t="shared" ref="EZ331" si="799">(G331/(DT331-G331))+0</f>
        <v>-2.4059620914265592E-3</v>
      </c>
      <c r="FA331" s="89">
        <f t="shared" si="415"/>
        <v>-0.1</v>
      </c>
      <c r="FB331" s="212"/>
      <c r="FC331" s="213"/>
      <c r="FD331" s="213"/>
      <c r="FE331" s="213"/>
      <c r="FF331" s="213"/>
      <c r="FG331" s="213"/>
      <c r="FH331" s="213"/>
      <c r="FI331" s="213"/>
      <c r="FJ331" s="213"/>
      <c r="FK331" s="213"/>
      <c r="FL331" s="213"/>
      <c r="FM331" s="213"/>
      <c r="FN331" s="213"/>
      <c r="FO331" s="213"/>
      <c r="FP331" s="213"/>
      <c r="FQ331" s="213"/>
      <c r="FR331" s="213"/>
      <c r="FS331" s="211">
        <v>140</v>
      </c>
      <c r="FT331" s="190">
        <v>140</v>
      </c>
      <c r="FU331" s="190">
        <v>140</v>
      </c>
      <c r="FV331" s="190">
        <v>135</v>
      </c>
      <c r="FW331" s="190"/>
      <c r="FX331" s="190"/>
      <c r="FY331" s="190"/>
      <c r="FZ331" s="190"/>
      <c r="GA331" s="190"/>
      <c r="GB331" s="190"/>
      <c r="GC331" s="190">
        <v>135</v>
      </c>
      <c r="GD331" s="190">
        <v>126</v>
      </c>
      <c r="GE331" s="190">
        <v>122</v>
      </c>
      <c r="GF331" s="190">
        <v>116</v>
      </c>
      <c r="GG331" s="212">
        <v>112</v>
      </c>
    </row>
    <row r="332" spans="2:189">
      <c r="B332" s="33">
        <v>44236</v>
      </c>
      <c r="C332" s="30" t="s">
        <v>99</v>
      </c>
      <c r="D332" s="30">
        <v>2021</v>
      </c>
      <c r="E332" s="30" t="str">
        <f t="shared" ref="E332" si="800">D332&amp;C332</f>
        <v>2021S6</v>
      </c>
      <c r="F332" s="30" t="str">
        <f t="shared" si="317"/>
        <v>22021</v>
      </c>
      <c r="G332" s="208" t="str">
        <f>VLOOKUP(Horizontal!$C332&amp;Horizontal!$B332&amp;Horizontal!G$11,Vertical!$E:$O,G$10,0)</f>
        <v>-0,46</v>
      </c>
      <c r="H332" s="207">
        <f>(VLOOKUP(Horizontal!$C332&amp;Horizontal!$B332&amp;Horizontal!H$11,Vertical!$E:$O,H$10,0))+0</f>
        <v>177.35</v>
      </c>
      <c r="I332" s="207">
        <f>(VLOOKUP(Horizontal!$C332&amp;Horizontal!$B332&amp;Horizontal!I$11,Vertical!$E:$O,I$10,0))+0</f>
        <v>196.97</v>
      </c>
      <c r="J332" s="207">
        <f>(VLOOKUP(Horizontal!$C332&amp;Horizontal!$B332&amp;Horizontal!J$11,Vertical!$E:$O,J$10,0))+0</f>
        <v>168.99</v>
      </c>
      <c r="K332" s="207">
        <f>(VLOOKUP(Horizontal!$C332&amp;Horizontal!$B332&amp;Horizontal!K$11,Vertical!$E:$O,K$10,0))+0</f>
        <v>159.12</v>
      </c>
      <c r="L332" s="207">
        <f>(VLOOKUP(Horizontal!$C332&amp;Horizontal!$B332&amp;Horizontal!L$11,Vertical!$E:$O,L$10,0))+0</f>
        <v>226.65</v>
      </c>
      <c r="M332" s="207">
        <f>(VLOOKUP(Horizontal!$C332&amp;Horizontal!$B332&amp;Horizontal!M$11,Vertical!$E:$O,M$10,0))+0</f>
        <v>192.01</v>
      </c>
      <c r="N332" s="207">
        <f>(VLOOKUP(Horizontal!$C332&amp;Horizontal!$B332&amp;Horizontal!N$11,Vertical!$E:$O,N$10,0))+0</f>
        <v>163.71</v>
      </c>
      <c r="O332" s="207">
        <f>(VLOOKUP(Horizontal!$C332&amp;Horizontal!$B332&amp;Horizontal!O$11,Vertical!$E:$O,O$10,0))+0</f>
        <v>152.82</v>
      </c>
      <c r="P332" s="209">
        <f>(VLOOKUP(Horizontal!$C332&amp;Horizontal!$B332&amp;Horizontal!P$11,Vertical!$E:$O,P$10,0))+0</f>
        <v>147.05000000000001</v>
      </c>
      <c r="Q332" s="210">
        <f>(VLOOKUP(Horizontal!$C332&amp;Horizontal!$B332&amp;Horizontal!Q$11,Vertical!$E:$O,Q$10,0))+0</f>
        <v>54</v>
      </c>
      <c r="R332" s="207">
        <f>(VLOOKUP(Horizontal!$C332&amp;Horizontal!$B332&amp;Horizontal!R$11,Vertical!$E:$O,R$10,0))+0</f>
        <v>61</v>
      </c>
      <c r="S332" s="207">
        <f>(VLOOKUP(Horizontal!$C332&amp;Horizontal!$B332&amp;Horizontal!S$11,Vertical!$E:$O,S$10,0))+0</f>
        <v>54</v>
      </c>
      <c r="T332" s="207">
        <f>(VLOOKUP(Horizontal!$C332&amp;Horizontal!$B332&amp;Horizontal!T$11,Vertical!$E:$O,T$10,0))+0</f>
        <v>48</v>
      </c>
      <c r="U332" s="207">
        <f>(VLOOKUP(Horizontal!$C332&amp;Horizontal!$B332&amp;Horizontal!U$11,Vertical!$E:$O,U$10,0))+0</f>
        <v>43</v>
      </c>
      <c r="V332" s="207">
        <f>(VLOOKUP(Horizontal!$C332&amp;Horizontal!$B332&amp;Horizontal!V$11,Vertical!$E:$O,V$10,0))+0</f>
        <v>40</v>
      </c>
      <c r="W332" s="207">
        <f>(VLOOKUP(Horizontal!$C332&amp;Horizontal!$B332&amp;Horizontal!W$11,Vertical!$E:$O,W$10,0))+0</f>
        <v>32</v>
      </c>
      <c r="X332" s="207">
        <f>(VLOOKUP(Horizontal!$C332&amp;Horizontal!$B332&amp;Horizontal!X$11,Vertical!$E:$O,X$10,0))+0</f>
        <v>29</v>
      </c>
      <c r="Y332" s="209">
        <f>(VLOOKUP(Horizontal!$C332&amp;Horizontal!$B332&amp;Horizontal!Y$11,Vertical!$E:$O,Y$10,0))+0</f>
        <v>25</v>
      </c>
      <c r="Z332" s="210">
        <f>(VLOOKUP(Horizontal!$C332&amp;Horizontal!$B332&amp;Horizontal!Z$11,Vertical!$E:$O,Z$10,0))+0</f>
        <v>25</v>
      </c>
      <c r="AA332" s="207">
        <f>(VLOOKUP(Horizontal!$C332&amp;Horizontal!$B332&amp;Horizontal!AA$11,Vertical!$E:$O,AA$10,0))+0</f>
        <v>20</v>
      </c>
      <c r="AB332" s="207">
        <f>(VLOOKUP(Horizontal!$C332&amp;Horizontal!$B332&amp;Horizontal!AB$11,Vertical!$E:$O,AB$10,0))+0</f>
        <v>20.45</v>
      </c>
      <c r="AC332" s="207">
        <f>(VLOOKUP(Horizontal!$C332&amp;Horizontal!$B332&amp;Horizontal!AC$11,Vertical!$E:$O,AC$10,0))+0</f>
        <v>86.67</v>
      </c>
      <c r="AD332" s="207">
        <f>(VLOOKUP(Horizontal!$C332&amp;Horizontal!$B332&amp;Horizontal!AD$11,Vertical!$E:$O,AD$10,0))+0</f>
        <v>36.36</v>
      </c>
      <c r="AE332" s="207">
        <f>(VLOOKUP(Horizontal!$C332&amp;Horizontal!$B332&amp;Horizontal!AE$11,Vertical!$E:$O,AE$10,0))+0</f>
        <v>13.04</v>
      </c>
      <c r="AF332" s="207">
        <f>(VLOOKUP(Horizontal!$C332&amp;Horizontal!$B332&amp;Horizontal!AF$11,Vertical!$E:$O,AF$10,0))+0</f>
        <v>18.600000000000001</v>
      </c>
      <c r="AG332" s="207">
        <f>(VLOOKUP(Horizontal!$C332&amp;Horizontal!$B332&amp;Horizontal!AG$11,Vertical!$E:$O,AG$10,0))+0</f>
        <v>20</v>
      </c>
      <c r="AH332" s="209">
        <f>(VLOOKUP(Horizontal!$C332&amp;Horizontal!$B332&amp;Horizontal!AH$11,Vertical!$E:$O,AH$10,0))+0</f>
        <v>17.07</v>
      </c>
      <c r="AI332" s="210">
        <f>(VLOOKUP(Horizontal!$C332&amp;Horizontal!$B332&amp;Horizontal!AI$11,Vertical!$E:$O,AI$10,0))+0</f>
        <v>2.5</v>
      </c>
      <c r="AJ332" s="207">
        <f>(VLOOKUP(Horizontal!$C332&amp;Horizontal!$B332&amp;Horizontal!AJ$11,Vertical!$E:$O,AJ$10,0))+0</f>
        <v>5.71</v>
      </c>
      <c r="AK332" s="207">
        <f>(VLOOKUP(Horizontal!$C332&amp;Horizontal!$B332&amp;Horizontal!AK$11,Vertical!$E:$O,AK$10,0))+0</f>
        <v>6.82</v>
      </c>
      <c r="AL332" s="207">
        <f>(VLOOKUP(Horizontal!$C332&amp;Horizontal!$B332&amp;Horizontal!AL$11,Vertical!$E:$O,AL$10,0))+0</f>
        <v>4.4400000000000004</v>
      </c>
      <c r="AM332" s="207">
        <f>(VLOOKUP(Horizontal!$C332&amp;Horizontal!$B332&amp;Horizontal!AM$11,Vertical!$E:$O,AM$10,0))+0</f>
        <v>6.82</v>
      </c>
      <c r="AN332" s="207">
        <f>(VLOOKUP(Horizontal!$C332&amp;Horizontal!$B332&amp;Horizontal!AN$11,Vertical!$E:$O,AN$10,0))+0</f>
        <v>36.96</v>
      </c>
      <c r="AO332" s="207">
        <f>(VLOOKUP(Horizontal!$C332&amp;Horizontal!$B332&amp;Horizontal!AO$11,Vertical!$E:$O,AO$10,0))+0</f>
        <v>44.19</v>
      </c>
      <c r="AP332" s="207">
        <f>(VLOOKUP(Horizontal!$C332&amp;Horizontal!$B332&amp;Horizontal!AP$11,Vertical!$E:$O,AP$10,0))+0</f>
        <v>33.33</v>
      </c>
      <c r="AQ332" s="209">
        <f>(VLOOKUP(Horizontal!$C332&amp;Horizontal!$B332&amp;Horizontal!AQ$11,Vertical!$E:$O,AQ$10,0))+0</f>
        <v>51.22</v>
      </c>
      <c r="AR332" s="210">
        <f>(VLOOKUP(Horizontal!$C332&amp;Horizontal!$B332&amp;Horizontal!AR$11,Vertical!$E:$O,AR$10,0))+0</f>
        <v>72.5</v>
      </c>
      <c r="AS332" s="207">
        <f>(VLOOKUP(Horizontal!$C332&amp;Horizontal!$B332&amp;Horizontal!AS$11,Vertical!$E:$O,AS$10,0))+0</f>
        <v>74.290000000000006</v>
      </c>
      <c r="AT332" s="207">
        <f>(VLOOKUP(Horizontal!$C332&amp;Horizontal!$B332&amp;Horizontal!AT$11,Vertical!$E:$O,AT$10,0))+0</f>
        <v>72.73</v>
      </c>
      <c r="AU332" s="207">
        <f>(VLOOKUP(Horizontal!$C332&amp;Horizontal!$B332&amp;Horizontal!AU$11,Vertical!$E:$O,AU$10,0))+0</f>
        <v>8.89</v>
      </c>
      <c r="AV332" s="207">
        <f>(VLOOKUP(Horizontal!$C332&amp;Horizontal!$B332&amp;Horizontal!AV$11,Vertical!$E:$O,AV$10,0))+0</f>
        <v>56.82</v>
      </c>
      <c r="AW332" s="207">
        <f>(VLOOKUP(Horizontal!$C332&amp;Horizontal!$B332&amp;Horizontal!AW$11,Vertical!$E:$O,AW$10,0))+0</f>
        <v>50</v>
      </c>
      <c r="AX332" s="207">
        <f>(VLOOKUP(Horizontal!$C332&amp;Horizontal!$B332&amp;Horizontal!AX$11,Vertical!$E:$O,AX$10,0))+0</f>
        <v>37.21</v>
      </c>
      <c r="AY332" s="207">
        <f>(VLOOKUP(Horizontal!$C332&amp;Horizontal!$B332&amp;Horizontal!AY$11,Vertical!$E:$O,AY$10,0))+0</f>
        <v>46.67</v>
      </c>
      <c r="AZ332" s="209">
        <f>(VLOOKUP(Horizontal!$C332&amp;Horizontal!$B332&amp;Horizontal!AZ$11,Vertical!$E:$O,AZ$10,0))+0</f>
        <v>31.71</v>
      </c>
      <c r="BA332" s="208">
        <f>(VLOOKUP(Horizontal!$C332&amp;Horizontal!$B332&amp;Horizontal!BA$11,Vertical!$E:$O,BA$10,0))+0</f>
        <v>62.01</v>
      </c>
      <c r="BB332" s="210">
        <f>(VLOOKUP(Horizontal!$C332&amp;Horizontal!$B332&amp;Horizontal!BB$11,Vertical!$E:$O,BB$10,0))+0</f>
        <v>239.59</v>
      </c>
      <c r="BC332" s="207">
        <f>(VLOOKUP(Horizontal!$C332&amp;Horizontal!$B332&amp;Horizontal!BC$11,Vertical!$E:$O,BC$10,0))+0</f>
        <v>256.69</v>
      </c>
      <c r="BD332" s="207">
        <f>(VLOOKUP(Horizontal!$C332&amp;Horizontal!$B332&amp;Horizontal!BD$11,Vertical!$E:$O,BD$10,0))+0</f>
        <v>224.73</v>
      </c>
      <c r="BE332" s="207">
        <f>(VLOOKUP(Horizontal!$C332&amp;Horizontal!$B332&amp;Horizontal!BE$11,Vertical!$E:$O,BE$10,0))+0</f>
        <v>213.67</v>
      </c>
      <c r="BF332" s="207">
        <f>(VLOOKUP(Horizontal!$C332&amp;Horizontal!$B332&amp;Horizontal!BF$11,Vertical!$E:$O,BF$10,0))+0</f>
        <v>280.38</v>
      </c>
      <c r="BG332" s="207">
        <f>(VLOOKUP(Horizontal!$C332&amp;Horizontal!$B332&amp;Horizontal!BG$11,Vertical!$E:$O,BG$10,0))+0</f>
        <v>237.59</v>
      </c>
      <c r="BH332" s="207">
        <f>(VLOOKUP(Horizontal!$C332&amp;Horizontal!$B332&amp;Horizontal!BH$11,Vertical!$E:$O,BH$10,0))+0</f>
        <v>202.95</v>
      </c>
      <c r="BI332" s="207">
        <f>(VLOOKUP(Horizontal!$C332&amp;Horizontal!$B332&amp;Horizontal!BI$11,Vertical!$E:$O,BI$10,0))+0</f>
        <v>189.57</v>
      </c>
      <c r="BJ332" s="209">
        <f>(VLOOKUP(Horizontal!$C332&amp;Horizontal!$B332&amp;Horizontal!BJ$11,Vertical!$E:$O,BJ$10,0))+0</f>
        <v>182.55</v>
      </c>
      <c r="BK332" s="210">
        <f>(VLOOKUP(Horizontal!$C332&amp;Horizontal!$B332&amp;Horizontal!BK$11,Vertical!$E:$O,BK$10,0))+0</f>
        <v>48</v>
      </c>
      <c r="BL332" s="207">
        <f>(VLOOKUP(Horizontal!$C332&amp;Horizontal!$B332&amp;Horizontal!BL$11,Vertical!$E:$O,BL$10,0))+0</f>
        <v>48</v>
      </c>
      <c r="BM332" s="207">
        <f>(VLOOKUP(Horizontal!$C332&amp;Horizontal!$B332&amp;Horizontal!BM$11,Vertical!$E:$O,BM$10,0))+0</f>
        <v>44</v>
      </c>
      <c r="BN332" s="207">
        <f>(VLOOKUP(Horizontal!$C332&amp;Horizontal!$B332&amp;Horizontal!BN$11,Vertical!$E:$O,BN$10,0))+0</f>
        <v>43</v>
      </c>
      <c r="BO332" s="207">
        <f>(VLOOKUP(Horizontal!$C332&amp;Horizontal!$B332&amp;Horizontal!BO$11,Vertical!$E:$O,BO$10,0))+0</f>
        <v>44</v>
      </c>
      <c r="BP332" s="207">
        <f>(VLOOKUP(Horizontal!$C332&amp;Horizontal!$B332&amp;Horizontal!BP$11,Vertical!$E:$O,BP$10,0))+0</f>
        <v>41</v>
      </c>
      <c r="BQ332" s="207">
        <f>(VLOOKUP(Horizontal!$C332&amp;Horizontal!$B332&amp;Horizontal!BQ$11,Vertical!$E:$O,BQ$10,0))+0</f>
        <v>36</v>
      </c>
      <c r="BR332" s="207">
        <f>(VLOOKUP(Horizontal!$C332&amp;Horizontal!$B332&amp;Horizontal!BR$11,Vertical!$E:$O,BR$10,0))+0</f>
        <v>34</v>
      </c>
      <c r="BS332" s="209">
        <f>(VLOOKUP(Horizontal!$C332&amp;Horizontal!$B332&amp;Horizontal!BS$11,Vertical!$E:$O,BS$10,0))+0</f>
        <v>28</v>
      </c>
      <c r="BT332" s="210">
        <f>(VLOOKUP(Horizontal!$C332&amp;Horizontal!$B332&amp;Horizontal!BT$11,Vertical!$E:$O,BT$10,0))+0</f>
        <v>51.22</v>
      </c>
      <c r="BU332" s="207">
        <f>(VLOOKUP(Horizontal!$C332&amp;Horizontal!$B332&amp;Horizontal!BU$11,Vertical!$E:$O,BU$10,0))+0</f>
        <v>30</v>
      </c>
      <c r="BV332" s="207">
        <f>(VLOOKUP(Horizontal!$C332&amp;Horizontal!$B332&amp;Horizontal!BV$11,Vertical!$E:$O,BV$10,0))+0</f>
        <v>36.590000000000003</v>
      </c>
      <c r="BW332" s="207">
        <f>(VLOOKUP(Horizontal!$C332&amp;Horizontal!$B332&amp;Horizontal!BW$11,Vertical!$E:$O,BW$10,0))+0</f>
        <v>78.38</v>
      </c>
      <c r="BX332" s="207">
        <f>(VLOOKUP(Horizontal!$C332&amp;Horizontal!$B332&amp;Horizontal!BX$11,Vertical!$E:$O,BX$10,0))+0</f>
        <v>30</v>
      </c>
      <c r="BY332" s="207">
        <f>(VLOOKUP(Horizontal!$C332&amp;Horizontal!$B332&amp;Horizontal!BY$11,Vertical!$E:$O,BY$10,0))+0</f>
        <v>12.5</v>
      </c>
      <c r="BZ332" s="207">
        <f>(VLOOKUP(Horizontal!$C332&amp;Horizontal!$B332&amp;Horizontal!BZ$11,Vertical!$E:$O,BZ$10,0))+0</f>
        <v>21.95</v>
      </c>
      <c r="CA332" s="207">
        <f>(VLOOKUP(Horizontal!$C332&amp;Horizontal!$B332&amp;Horizontal!CA$11,Vertical!$E:$O,CA$10,0))+0</f>
        <v>21.95</v>
      </c>
      <c r="CB332" s="209">
        <f>(VLOOKUP(Horizontal!$C332&amp;Horizontal!$B332&amp;Horizontal!CB$11,Vertical!$E:$O,CB$10,0))+0</f>
        <v>20</v>
      </c>
      <c r="CC332" s="210">
        <f>(VLOOKUP(Horizontal!$C332&amp;Horizontal!$B332&amp;Horizontal!CC$11,Vertical!$E:$O,CC$10,0))+0</f>
        <v>4.88</v>
      </c>
      <c r="CD332" s="207">
        <f>(VLOOKUP(Horizontal!$C332&amp;Horizontal!$B332&amp;Horizontal!CD$11,Vertical!$E:$O,CD$10,0))+0</f>
        <v>10</v>
      </c>
      <c r="CE332" s="207">
        <f>(VLOOKUP(Horizontal!$C332&amp;Horizontal!$B332&amp;Horizontal!CE$11,Vertical!$E:$O,CE$10,0))+0</f>
        <v>7.32</v>
      </c>
      <c r="CF332" s="207">
        <f>(VLOOKUP(Horizontal!$C332&amp;Horizontal!$B332&amp;Horizontal!CF$11,Vertical!$E:$O,CF$10,0))+0</f>
        <v>5.41</v>
      </c>
      <c r="CG332" s="207">
        <f>(VLOOKUP(Horizontal!$C332&amp;Horizontal!$B332&amp;Horizontal!CG$11,Vertical!$E:$O,CG$10,0))+0</f>
        <v>15</v>
      </c>
      <c r="CH332" s="207">
        <f>(VLOOKUP(Horizontal!$C332&amp;Horizontal!$B332&amp;Horizontal!CH$11,Vertical!$E:$O,CH$10,0))+0</f>
        <v>25</v>
      </c>
      <c r="CI332" s="207">
        <f>(VLOOKUP(Horizontal!$C332&amp;Horizontal!$B332&amp;Horizontal!CI$11,Vertical!$E:$O,CI$10,0))+0</f>
        <v>41.46</v>
      </c>
      <c r="CJ332" s="207">
        <f>(VLOOKUP(Horizontal!$C332&amp;Horizontal!$B332&amp;Horizontal!CJ$11,Vertical!$E:$O,CJ$10,0))+0</f>
        <v>34.15</v>
      </c>
      <c r="CK332" s="209">
        <f>(VLOOKUP(Horizontal!$C332&amp;Horizontal!$B332&amp;Horizontal!CK$11,Vertical!$E:$O,CK$10,0))+0</f>
        <v>42.5</v>
      </c>
      <c r="CL332" s="210">
        <f>(VLOOKUP(Horizontal!$C332&amp;Horizontal!$B332&amp;Horizontal!CL$11,Vertical!$E:$O,CL$10,0))+0</f>
        <v>43.9</v>
      </c>
      <c r="CM332" s="207">
        <f>(VLOOKUP(Horizontal!$C332&amp;Horizontal!$B332&amp;Horizontal!CM$11,Vertical!$E:$O,CM$10,0))+0</f>
        <v>60</v>
      </c>
      <c r="CN332" s="207">
        <f>(VLOOKUP(Horizontal!$C332&amp;Horizontal!$B332&amp;Horizontal!CN$11,Vertical!$E:$O,CN$10,0))+0</f>
        <v>56.1</v>
      </c>
      <c r="CO332" s="207">
        <f>(VLOOKUP(Horizontal!$C332&amp;Horizontal!$B332&amp;Horizontal!CO$11,Vertical!$E:$O,CO$10,0))+0</f>
        <v>16.22</v>
      </c>
      <c r="CP332" s="207">
        <f>(VLOOKUP(Horizontal!$C332&amp;Horizontal!$B332&amp;Horizontal!CP$11,Vertical!$E:$O,CP$10,0))+0</f>
        <v>55</v>
      </c>
      <c r="CQ332" s="207">
        <f>(VLOOKUP(Horizontal!$C332&amp;Horizontal!$B332&amp;Horizontal!CQ$11,Vertical!$E:$O,CQ$10,0))+0</f>
        <v>62.5</v>
      </c>
      <c r="CR332" s="207">
        <f>(VLOOKUP(Horizontal!$C332&amp;Horizontal!$B332&amp;Horizontal!CR$11,Vertical!$E:$O,CR$10,0))+0</f>
        <v>36.590000000000003</v>
      </c>
      <c r="CS332" s="207">
        <f>(VLOOKUP(Horizontal!$C332&amp;Horizontal!$B332&amp;Horizontal!CS$11,Vertical!$E:$O,CS$10,0))+0</f>
        <v>43.9</v>
      </c>
      <c r="CT332" s="207">
        <f>(VLOOKUP(Horizontal!$C332&amp;Horizontal!$B332&amp;Horizontal!CT$11,Vertical!$E:$O,CT$10,0))+0</f>
        <v>37.5</v>
      </c>
      <c r="CU332" s="150"/>
      <c r="CV332" s="211">
        <f t="shared" ref="CV332" si="801">(BB332-H332)+0</f>
        <v>62.240000000000009</v>
      </c>
      <c r="CW332" s="190">
        <f t="shared" ref="CW332" si="802">(BC332-I332)+0</f>
        <v>59.72</v>
      </c>
      <c r="CX332" s="190">
        <f t="shared" ref="CX332" si="803">(BD332-J332)+0</f>
        <v>55.739999999999981</v>
      </c>
      <c r="CY332" s="190">
        <f t="shared" ref="CY332" si="804">(BE332-K332)+0</f>
        <v>54.549999999999983</v>
      </c>
      <c r="CZ332" s="190">
        <f t="shared" ref="CZ332" si="805">(BF332-L332)+0</f>
        <v>53.72999999999999</v>
      </c>
      <c r="DA332" s="190">
        <f t="shared" ref="DA332" si="806">(BG332-M332)+0</f>
        <v>45.580000000000013</v>
      </c>
      <c r="DB332" s="190">
        <f t="shared" ref="DB332" si="807">(BH332-N332)+0</f>
        <v>39.239999999999981</v>
      </c>
      <c r="DC332" s="190">
        <f t="shared" ref="DC332" si="808">(BI332-O332)+0</f>
        <v>36.75</v>
      </c>
      <c r="DD332" s="212">
        <f t="shared" ref="DD332" si="809">(BJ332-P332)+0</f>
        <v>35.5</v>
      </c>
      <c r="DE332" s="9">
        <v>170</v>
      </c>
      <c r="DF332" s="212">
        <f t="shared" ref="DF332" si="810">($H$7-H332)+0</f>
        <v>31.107210401891336</v>
      </c>
      <c r="DG332" s="264">
        <v>57</v>
      </c>
      <c r="DH332" s="265">
        <v>283</v>
      </c>
      <c r="DI332" s="265">
        <v>41</v>
      </c>
      <c r="DJ332" s="266">
        <v>51</v>
      </c>
      <c r="DK332" s="190">
        <v>148.01</v>
      </c>
      <c r="DL332" s="190">
        <v>147.53</v>
      </c>
      <c r="DM332" s="190">
        <v>148.01</v>
      </c>
      <c r="DN332" s="212">
        <v>148.01</v>
      </c>
      <c r="DO332" s="190">
        <v>171.88</v>
      </c>
      <c r="DP332" s="190">
        <v>171.88</v>
      </c>
      <c r="DQ332" s="190">
        <v>171.88</v>
      </c>
      <c r="DR332" s="212">
        <v>171.88</v>
      </c>
      <c r="DS332" s="150"/>
      <c r="DT332" s="190">
        <v>174</v>
      </c>
      <c r="DU332" s="190">
        <v>187</v>
      </c>
      <c r="DV332" s="190">
        <v>155</v>
      </c>
      <c r="DW332" s="190">
        <v>153</v>
      </c>
      <c r="DX332" s="190"/>
      <c r="DY332" s="190"/>
      <c r="DZ332" s="190"/>
      <c r="EA332" s="190"/>
      <c r="EB332" s="190"/>
      <c r="EC332" s="190"/>
      <c r="ED332" s="190">
        <v>222</v>
      </c>
      <c r="EE332" s="190">
        <v>194</v>
      </c>
      <c r="EF332" s="190">
        <v>165</v>
      </c>
      <c r="EG332" s="190">
        <v>154</v>
      </c>
      <c r="EH332" s="212">
        <v>146</v>
      </c>
      <c r="EI332" s="213"/>
      <c r="EJ332" s="211">
        <v>60</v>
      </c>
      <c r="EK332" s="190">
        <v>55</v>
      </c>
      <c r="EL332" s="190">
        <v>55</v>
      </c>
      <c r="EM332" s="190">
        <v>55</v>
      </c>
      <c r="EN332" s="190"/>
      <c r="EO332" s="190"/>
      <c r="EP332" s="190"/>
      <c r="EQ332" s="190"/>
      <c r="ER332" s="190"/>
      <c r="ES332" s="190"/>
      <c r="ET332" s="190">
        <v>55</v>
      </c>
      <c r="EU332" s="190">
        <v>44</v>
      </c>
      <c r="EV332" s="190">
        <v>35</v>
      </c>
      <c r="EW332" s="190">
        <v>27</v>
      </c>
      <c r="EX332" s="212">
        <v>25</v>
      </c>
      <c r="EY332" s="211"/>
      <c r="EZ332" s="75">
        <f t="shared" ref="EZ332" si="811">(G332/(DT332-G332))+0</f>
        <v>-2.6367075547403416E-3</v>
      </c>
      <c r="FA332" s="89">
        <f t="shared" si="415"/>
        <v>-0.1</v>
      </c>
      <c r="FB332" s="212"/>
      <c r="FC332" s="213"/>
      <c r="FD332" s="213"/>
      <c r="FE332" s="213"/>
      <c r="FF332" s="213"/>
      <c r="FG332" s="213"/>
      <c r="FH332" s="213"/>
      <c r="FI332" s="213"/>
      <c r="FJ332" s="213"/>
      <c r="FK332" s="213"/>
      <c r="FL332" s="213"/>
      <c r="FM332" s="213"/>
      <c r="FN332" s="213"/>
      <c r="FO332" s="213"/>
      <c r="FP332" s="213"/>
      <c r="FQ332" s="213"/>
      <c r="FR332" s="213"/>
      <c r="FS332" s="211">
        <v>140</v>
      </c>
      <c r="FT332" s="190">
        <v>140</v>
      </c>
      <c r="FU332" s="190">
        <v>140</v>
      </c>
      <c r="FV332" s="190">
        <v>135</v>
      </c>
      <c r="FW332" s="190"/>
      <c r="FX332" s="190"/>
      <c r="FY332" s="190"/>
      <c r="FZ332" s="190"/>
      <c r="GA332" s="190"/>
      <c r="GB332" s="190"/>
      <c r="GC332" s="190">
        <v>135</v>
      </c>
      <c r="GD332" s="190">
        <v>126</v>
      </c>
      <c r="GE332" s="190">
        <v>122</v>
      </c>
      <c r="GF332" s="190">
        <v>116</v>
      </c>
      <c r="GG332" s="212">
        <v>111</v>
      </c>
    </row>
    <row r="333" spans="2:189">
      <c r="B333" s="33">
        <v>44243</v>
      </c>
      <c r="C333" s="30" t="s">
        <v>59</v>
      </c>
      <c r="D333" s="30">
        <v>2021</v>
      </c>
      <c r="E333" s="30" t="str">
        <f t="shared" ref="E333" si="812">D333&amp;C333</f>
        <v>2021S7</v>
      </c>
      <c r="F333" s="30" t="str">
        <f t="shared" si="317"/>
        <v>22021</v>
      </c>
      <c r="G333" s="208" t="str">
        <f>VLOOKUP(Horizontal!$C333&amp;Horizontal!$B333&amp;Horizontal!G$11,Vertical!$E:$O,G$10,0)</f>
        <v>-0,45</v>
      </c>
      <c r="H333" s="207">
        <f>(VLOOKUP(Horizontal!$C333&amp;Horizontal!$B333&amp;Horizontal!H$11,Vertical!$E:$O,H$10,0))+0</f>
        <v>171.07</v>
      </c>
      <c r="I333" s="207">
        <f>(VLOOKUP(Horizontal!$C333&amp;Horizontal!$B333&amp;Horizontal!I$11,Vertical!$E:$O,I$10,0))+0</f>
        <v>179.66</v>
      </c>
      <c r="J333" s="207">
        <f>(VLOOKUP(Horizontal!$C333&amp;Horizontal!$B333&amp;Horizontal!J$11,Vertical!$E:$O,J$10,0))+0</f>
        <v>159.16</v>
      </c>
      <c r="K333" s="207">
        <f>(VLOOKUP(Horizontal!$C333&amp;Horizontal!$B333&amp;Horizontal!K$11,Vertical!$E:$O,K$10,0))+0</f>
        <v>151.55000000000001</v>
      </c>
      <c r="L333" s="207">
        <f>(VLOOKUP(Horizontal!$C333&amp;Horizontal!$B333&amp;Horizontal!L$11,Vertical!$E:$O,L$10,0))+0</f>
        <v>220.75</v>
      </c>
      <c r="M333" s="207">
        <f>(VLOOKUP(Horizontal!$C333&amp;Horizontal!$B333&amp;Horizontal!M$11,Vertical!$E:$O,M$10,0))+0</f>
        <v>192.25</v>
      </c>
      <c r="N333" s="207">
        <f>(VLOOKUP(Horizontal!$C333&amp;Horizontal!$B333&amp;Horizontal!N$11,Vertical!$E:$O,N$10,0))+0</f>
        <v>163.47</v>
      </c>
      <c r="O333" s="207">
        <f>(VLOOKUP(Horizontal!$C333&amp;Horizontal!$B333&amp;Horizontal!O$11,Vertical!$E:$O,O$10,0))+0</f>
        <v>152.54</v>
      </c>
      <c r="P333" s="209">
        <f>(VLOOKUP(Horizontal!$C333&amp;Horizontal!$B333&amp;Horizontal!P$11,Vertical!$E:$O,P$10,0))+0</f>
        <v>146.83000000000001</v>
      </c>
      <c r="Q333" s="210">
        <f>(VLOOKUP(Horizontal!$C333&amp;Horizontal!$B333&amp;Horizontal!Q$11,Vertical!$E:$O,Q$10,0))+0</f>
        <v>56</v>
      </c>
      <c r="R333" s="207">
        <f>(VLOOKUP(Horizontal!$C333&amp;Horizontal!$B333&amp;Horizontal!R$11,Vertical!$E:$O,R$10,0))+0</f>
        <v>63</v>
      </c>
      <c r="S333" s="207">
        <f>(VLOOKUP(Horizontal!$C333&amp;Horizontal!$B333&amp;Horizontal!S$11,Vertical!$E:$O,S$10,0))+0</f>
        <v>58</v>
      </c>
      <c r="T333" s="207">
        <f>(VLOOKUP(Horizontal!$C333&amp;Horizontal!$B333&amp;Horizontal!T$11,Vertical!$E:$O,T$10,0))+0</f>
        <v>53</v>
      </c>
      <c r="U333" s="207">
        <f>(VLOOKUP(Horizontal!$C333&amp;Horizontal!$B333&amp;Horizontal!U$11,Vertical!$E:$O,U$10,0))+0</f>
        <v>50</v>
      </c>
      <c r="V333" s="207">
        <f>(VLOOKUP(Horizontal!$C333&amp;Horizontal!$B333&amp;Horizontal!V$11,Vertical!$E:$O,V$10,0))+0</f>
        <v>38</v>
      </c>
      <c r="W333" s="207">
        <f>(VLOOKUP(Horizontal!$C333&amp;Horizontal!$B333&amp;Horizontal!W$11,Vertical!$E:$O,W$10,0))+0</f>
        <v>31</v>
      </c>
      <c r="X333" s="207">
        <f>(VLOOKUP(Horizontal!$C333&amp;Horizontal!$B333&amp;Horizontal!X$11,Vertical!$E:$O,X$10,0))+0</f>
        <v>27</v>
      </c>
      <c r="Y333" s="209">
        <f>(VLOOKUP(Horizontal!$C333&amp;Horizontal!$B333&amp;Horizontal!Y$11,Vertical!$E:$O,Y$10,0))+0</f>
        <v>23</v>
      </c>
      <c r="Z333" s="210">
        <f>(VLOOKUP(Horizontal!$C333&amp;Horizontal!$B333&amp;Horizontal!Z$11,Vertical!$E:$O,Z$10,0))+0</f>
        <v>90.48</v>
      </c>
      <c r="AA333" s="207">
        <f>(VLOOKUP(Horizontal!$C333&amp;Horizontal!$B333&amp;Horizontal!AA$11,Vertical!$E:$O,AA$10,0))+0</f>
        <v>100</v>
      </c>
      <c r="AB333" s="207">
        <f>(VLOOKUP(Horizontal!$C333&amp;Horizontal!$B333&amp;Horizontal!AB$11,Vertical!$E:$O,AB$10,0))+0</f>
        <v>100</v>
      </c>
      <c r="AC333" s="207">
        <f>(VLOOKUP(Horizontal!$C333&amp;Horizontal!$B333&amp;Horizontal!AC$11,Vertical!$E:$O,AC$10,0))+0</f>
        <v>95.83</v>
      </c>
      <c r="AD333" s="207">
        <f>(VLOOKUP(Horizontal!$C333&amp;Horizontal!$B333&amp;Horizontal!AD$11,Vertical!$E:$O,AD$10,0))+0</f>
        <v>61.54</v>
      </c>
      <c r="AE333" s="207">
        <f>(VLOOKUP(Horizontal!$C333&amp;Horizontal!$B333&amp;Horizontal!AE$11,Vertical!$E:$O,AE$10,0))+0</f>
        <v>16</v>
      </c>
      <c r="AF333" s="207">
        <f>(VLOOKUP(Horizontal!$C333&amp;Horizontal!$B333&amp;Horizontal!AF$11,Vertical!$E:$O,AF$10,0))+0</f>
        <v>16</v>
      </c>
      <c r="AG333" s="207">
        <f>(VLOOKUP(Horizontal!$C333&amp;Horizontal!$B333&amp;Horizontal!AG$11,Vertical!$E:$O,AG$10,0))+0</f>
        <v>28.57</v>
      </c>
      <c r="AH333" s="209">
        <f>(VLOOKUP(Horizontal!$C333&amp;Horizontal!$B333&amp;Horizontal!AH$11,Vertical!$E:$O,AH$10,0))+0</f>
        <v>15.38</v>
      </c>
      <c r="AI333" s="210">
        <f>(VLOOKUP(Horizontal!$C333&amp;Horizontal!$B333&amp;Horizontal!AI$11,Vertical!$E:$O,AI$10,0))+0</f>
        <v>9.52</v>
      </c>
      <c r="AJ333" s="207">
        <f>(VLOOKUP(Horizontal!$C333&amp;Horizontal!$B333&amp;Horizontal!AJ$11,Vertical!$E:$O,AJ$10,0))+0</f>
        <v>0</v>
      </c>
      <c r="AK333" s="207">
        <f>(VLOOKUP(Horizontal!$C333&amp;Horizontal!$B333&amp;Horizontal!AK$11,Vertical!$E:$O,AK$10,0))+0</f>
        <v>0</v>
      </c>
      <c r="AL333" s="207">
        <f>(VLOOKUP(Horizontal!$C333&amp;Horizontal!$B333&amp;Horizontal!AL$11,Vertical!$E:$O,AL$10,0))+0</f>
        <v>0</v>
      </c>
      <c r="AM333" s="207">
        <f>(VLOOKUP(Horizontal!$C333&amp;Horizontal!$B333&amp;Horizontal!AM$11,Vertical!$E:$O,AM$10,0))+0</f>
        <v>15.38</v>
      </c>
      <c r="AN333" s="207">
        <f>(VLOOKUP(Horizontal!$C333&amp;Horizontal!$B333&amp;Horizontal!AN$11,Vertical!$E:$O,AN$10,0))+0</f>
        <v>36</v>
      </c>
      <c r="AO333" s="207">
        <f>(VLOOKUP(Horizontal!$C333&amp;Horizontal!$B333&amp;Horizontal!AO$11,Vertical!$E:$O,AO$10,0))+0</f>
        <v>44</v>
      </c>
      <c r="AP333" s="207">
        <f>(VLOOKUP(Horizontal!$C333&amp;Horizontal!$B333&amp;Horizontal!AP$11,Vertical!$E:$O,AP$10,0))+0</f>
        <v>46.43</v>
      </c>
      <c r="AQ333" s="209">
        <f>(VLOOKUP(Horizontal!$C333&amp;Horizontal!$B333&amp;Horizontal!AQ$11,Vertical!$E:$O,AQ$10,0))+0</f>
        <v>61.54</v>
      </c>
      <c r="AR333" s="210">
        <f>(VLOOKUP(Horizontal!$C333&amp;Horizontal!$B333&amp;Horizontal!AR$11,Vertical!$E:$O,AR$10,0))+0</f>
        <v>0</v>
      </c>
      <c r="AS333" s="207">
        <f>(VLOOKUP(Horizontal!$C333&amp;Horizontal!$B333&amp;Horizontal!AS$11,Vertical!$E:$O,AS$10,0))+0</f>
        <v>0</v>
      </c>
      <c r="AT333" s="207">
        <f>(VLOOKUP(Horizontal!$C333&amp;Horizontal!$B333&amp;Horizontal!AT$11,Vertical!$E:$O,AT$10,0))+0</f>
        <v>0</v>
      </c>
      <c r="AU333" s="207">
        <f>(VLOOKUP(Horizontal!$C333&amp;Horizontal!$B333&amp;Horizontal!AU$11,Vertical!$E:$O,AU$10,0))+0</f>
        <v>4.17</v>
      </c>
      <c r="AV333" s="207">
        <f>(VLOOKUP(Horizontal!$C333&amp;Horizontal!$B333&amp;Horizontal!AV$11,Vertical!$E:$O,AV$10,0))+0</f>
        <v>23.08</v>
      </c>
      <c r="AW333" s="207">
        <f>(VLOOKUP(Horizontal!$C333&amp;Horizontal!$B333&amp;Horizontal!AW$11,Vertical!$E:$O,AW$10,0))+0</f>
        <v>48</v>
      </c>
      <c r="AX333" s="207">
        <f>(VLOOKUP(Horizontal!$C333&amp;Horizontal!$B333&amp;Horizontal!AX$11,Vertical!$E:$O,AX$10,0))+0</f>
        <v>40</v>
      </c>
      <c r="AY333" s="207">
        <f>(VLOOKUP(Horizontal!$C333&amp;Horizontal!$B333&amp;Horizontal!AY$11,Vertical!$E:$O,AY$10,0))+0</f>
        <v>25</v>
      </c>
      <c r="AZ333" s="209">
        <f>(VLOOKUP(Horizontal!$C333&amp;Horizontal!$B333&amp;Horizontal!AZ$11,Vertical!$E:$O,AZ$10,0))+0</f>
        <v>23.08</v>
      </c>
      <c r="BA333" s="208">
        <f>(VLOOKUP(Horizontal!$C333&amp;Horizontal!$B333&amp;Horizontal!BA$11,Vertical!$E:$O,BA$10,0))+0</f>
        <v>58.93</v>
      </c>
      <c r="BB333" s="210">
        <f>(VLOOKUP(Horizontal!$C333&amp;Horizontal!$B333&amp;Horizontal!BB$11,Vertical!$E:$O,BB$10,0))+0</f>
        <v>232.85</v>
      </c>
      <c r="BC333" s="207">
        <f>(VLOOKUP(Horizontal!$C333&amp;Horizontal!$B333&amp;Horizontal!BC$11,Vertical!$E:$O,BC$10,0))+0</f>
        <v>239.32</v>
      </c>
      <c r="BD333" s="207">
        <f>(VLOOKUP(Horizontal!$C333&amp;Horizontal!$B333&amp;Horizontal!BD$11,Vertical!$E:$O,BD$10,0))+0</f>
        <v>217.53</v>
      </c>
      <c r="BE333" s="207">
        <f>(VLOOKUP(Horizontal!$C333&amp;Horizontal!$B333&amp;Horizontal!BE$11,Vertical!$E:$O,BE$10,0))+0</f>
        <v>206.45</v>
      </c>
      <c r="BF333" s="207">
        <f>(VLOOKUP(Horizontal!$C333&amp;Horizontal!$B333&amp;Horizontal!BF$11,Vertical!$E:$O,BF$10,0))+0</f>
        <v>276.17</v>
      </c>
      <c r="BG333" s="207">
        <f>(VLOOKUP(Horizontal!$C333&amp;Horizontal!$B333&amp;Horizontal!BG$11,Vertical!$E:$O,BG$10,0))+0</f>
        <v>238.46</v>
      </c>
      <c r="BH333" s="207">
        <f>(VLOOKUP(Horizontal!$C333&amp;Horizontal!$B333&amp;Horizontal!BH$11,Vertical!$E:$O,BH$10,0))+0</f>
        <v>202.87</v>
      </c>
      <c r="BI333" s="207">
        <f>(VLOOKUP(Horizontal!$C333&amp;Horizontal!$B333&amp;Horizontal!BI$11,Vertical!$E:$O,BI$10,0))+0</f>
        <v>189.05</v>
      </c>
      <c r="BJ333" s="209">
        <f>(VLOOKUP(Horizontal!$C333&amp;Horizontal!$B333&amp;Horizontal!BJ$11,Vertical!$E:$O,BJ$10,0))+0</f>
        <v>182.11</v>
      </c>
      <c r="BK333" s="210">
        <f>(VLOOKUP(Horizontal!$C333&amp;Horizontal!$B333&amp;Horizontal!BK$11,Vertical!$E:$O,BK$10,0))+0</f>
        <v>54</v>
      </c>
      <c r="BL333" s="207">
        <f>(VLOOKUP(Horizontal!$C333&amp;Horizontal!$B333&amp;Horizontal!BL$11,Vertical!$E:$O,BL$10,0))+0</f>
        <v>53</v>
      </c>
      <c r="BM333" s="207">
        <f>(VLOOKUP(Horizontal!$C333&amp;Horizontal!$B333&amp;Horizontal!BM$11,Vertical!$E:$O,BM$10,0))+0</f>
        <v>50</v>
      </c>
      <c r="BN333" s="207">
        <f>(VLOOKUP(Horizontal!$C333&amp;Horizontal!$B333&amp;Horizontal!BN$11,Vertical!$E:$O,BN$10,0))+0</f>
        <v>50</v>
      </c>
      <c r="BO333" s="207">
        <f>(VLOOKUP(Horizontal!$C333&amp;Horizontal!$B333&amp;Horizontal!BO$11,Vertical!$E:$O,BO$10,0))+0</f>
        <v>48</v>
      </c>
      <c r="BP333" s="207">
        <f>(VLOOKUP(Horizontal!$C333&amp;Horizontal!$B333&amp;Horizontal!BP$11,Vertical!$E:$O,BP$10,0))+0</f>
        <v>42</v>
      </c>
      <c r="BQ333" s="207">
        <f>(VLOOKUP(Horizontal!$C333&amp;Horizontal!$B333&amp;Horizontal!BQ$11,Vertical!$E:$O,BQ$10,0))+0</f>
        <v>37</v>
      </c>
      <c r="BR333" s="207">
        <f>(VLOOKUP(Horizontal!$C333&amp;Horizontal!$B333&amp;Horizontal!BR$11,Vertical!$E:$O,BR$10,0))+0</f>
        <v>34</v>
      </c>
      <c r="BS333" s="209">
        <f>(VLOOKUP(Horizontal!$C333&amp;Horizontal!$B333&amp;Horizontal!BS$11,Vertical!$E:$O,BS$10,0))+0</f>
        <v>30</v>
      </c>
      <c r="BT333" s="210">
        <f>(VLOOKUP(Horizontal!$C333&amp;Horizontal!$B333&amp;Horizontal!BT$11,Vertical!$E:$O,BT$10,0))+0</f>
        <v>68</v>
      </c>
      <c r="BU333" s="207">
        <f>(VLOOKUP(Horizontal!$C333&amp;Horizontal!$B333&amp;Horizontal!BU$11,Vertical!$E:$O,BU$10,0))+0</f>
        <v>72.73</v>
      </c>
      <c r="BV333" s="207">
        <f>(VLOOKUP(Horizontal!$C333&amp;Horizontal!$B333&amp;Horizontal!BV$11,Vertical!$E:$O,BV$10,0))+0</f>
        <v>70</v>
      </c>
      <c r="BW333" s="207">
        <f>(VLOOKUP(Horizontal!$C333&amp;Horizontal!$B333&amp;Horizontal!BW$11,Vertical!$E:$O,BW$10,0))+0</f>
        <v>90.91</v>
      </c>
      <c r="BX333" s="207">
        <f>(VLOOKUP(Horizontal!$C333&amp;Horizontal!$B333&amp;Horizontal!BX$11,Vertical!$E:$O,BX$10,0))+0</f>
        <v>63.64</v>
      </c>
      <c r="BY333" s="207">
        <f>(VLOOKUP(Horizontal!$C333&amp;Horizontal!$B333&amp;Horizontal!BY$11,Vertical!$E:$O,BY$10,0))+0</f>
        <v>26.09</v>
      </c>
      <c r="BZ333" s="207">
        <f>(VLOOKUP(Horizontal!$C333&amp;Horizontal!$B333&amp;Horizontal!BZ$11,Vertical!$E:$O,BZ$10,0))+0</f>
        <v>21.74</v>
      </c>
      <c r="CA333" s="207">
        <f>(VLOOKUP(Horizontal!$C333&amp;Horizontal!$B333&amp;Horizontal!CA$11,Vertical!$E:$O,CA$10,0))+0</f>
        <v>21.74</v>
      </c>
      <c r="CB333" s="209">
        <f>(VLOOKUP(Horizontal!$C333&amp;Horizontal!$B333&amp;Horizontal!CB$11,Vertical!$E:$O,CB$10,0))+0</f>
        <v>26.09</v>
      </c>
      <c r="CC333" s="210">
        <f>(VLOOKUP(Horizontal!$C333&amp;Horizontal!$B333&amp;Horizontal!CC$11,Vertical!$E:$O,CC$10,0))+0</f>
        <v>12</v>
      </c>
      <c r="CD333" s="207">
        <f>(VLOOKUP(Horizontal!$C333&amp;Horizontal!$B333&amp;Horizontal!CD$11,Vertical!$E:$O,CD$10,0))+0</f>
        <v>9.09</v>
      </c>
      <c r="CE333" s="207">
        <f>(VLOOKUP(Horizontal!$C333&amp;Horizontal!$B333&amp;Horizontal!CE$11,Vertical!$E:$O,CE$10,0))+0</f>
        <v>5</v>
      </c>
      <c r="CF333" s="207">
        <f>(VLOOKUP(Horizontal!$C333&amp;Horizontal!$B333&amp;Horizontal!CF$11,Vertical!$E:$O,CF$10,0))+0</f>
        <v>4.55</v>
      </c>
      <c r="CG333" s="207">
        <f>(VLOOKUP(Horizontal!$C333&amp;Horizontal!$B333&amp;Horizontal!CG$11,Vertical!$E:$O,CG$10,0))+0</f>
        <v>9.09</v>
      </c>
      <c r="CH333" s="207">
        <f>(VLOOKUP(Horizontal!$C333&amp;Horizontal!$B333&amp;Horizontal!CH$11,Vertical!$E:$O,CH$10,0))+0</f>
        <v>21.74</v>
      </c>
      <c r="CI333" s="207">
        <f>(VLOOKUP(Horizontal!$C333&amp;Horizontal!$B333&amp;Horizontal!CI$11,Vertical!$E:$O,CI$10,0))+0</f>
        <v>39.130000000000003</v>
      </c>
      <c r="CJ333" s="207">
        <f>(VLOOKUP(Horizontal!$C333&amp;Horizontal!$B333&amp;Horizontal!CJ$11,Vertical!$E:$O,CJ$10,0))+0</f>
        <v>43.48</v>
      </c>
      <c r="CK333" s="209">
        <f>(VLOOKUP(Horizontal!$C333&amp;Horizontal!$B333&amp;Horizontal!CK$11,Vertical!$E:$O,CK$10,0))+0</f>
        <v>39.130000000000003</v>
      </c>
      <c r="CL333" s="210">
        <f>(VLOOKUP(Horizontal!$C333&amp;Horizontal!$B333&amp;Horizontal!CL$11,Vertical!$E:$O,CL$10,0))+0</f>
        <v>20</v>
      </c>
      <c r="CM333" s="207">
        <f>(VLOOKUP(Horizontal!$C333&amp;Horizontal!$B333&amp;Horizontal!CM$11,Vertical!$E:$O,CM$10,0))+0</f>
        <v>18.18</v>
      </c>
      <c r="CN333" s="207">
        <f>(VLOOKUP(Horizontal!$C333&amp;Horizontal!$B333&amp;Horizontal!CN$11,Vertical!$E:$O,CN$10,0))+0</f>
        <v>25</v>
      </c>
      <c r="CO333" s="207">
        <f>(VLOOKUP(Horizontal!$C333&amp;Horizontal!$B333&amp;Horizontal!CO$11,Vertical!$E:$O,CO$10,0))+0</f>
        <v>4.55</v>
      </c>
      <c r="CP333" s="207">
        <f>(VLOOKUP(Horizontal!$C333&amp;Horizontal!$B333&amp;Horizontal!CP$11,Vertical!$E:$O,CP$10,0))+0</f>
        <v>27.27</v>
      </c>
      <c r="CQ333" s="207">
        <f>(VLOOKUP(Horizontal!$C333&amp;Horizontal!$B333&amp;Horizontal!CQ$11,Vertical!$E:$O,CQ$10,0))+0</f>
        <v>52.17</v>
      </c>
      <c r="CR333" s="207">
        <f>(VLOOKUP(Horizontal!$C333&amp;Horizontal!$B333&amp;Horizontal!CR$11,Vertical!$E:$O,CR$10,0))+0</f>
        <v>39.130000000000003</v>
      </c>
      <c r="CS333" s="207">
        <f>(VLOOKUP(Horizontal!$C333&amp;Horizontal!$B333&amp;Horizontal!CS$11,Vertical!$E:$O,CS$10,0))+0</f>
        <v>34.78</v>
      </c>
      <c r="CT333" s="207">
        <f>(VLOOKUP(Horizontal!$C333&amp;Horizontal!$B333&amp;Horizontal!CT$11,Vertical!$E:$O,CT$10,0))+0</f>
        <v>34.78</v>
      </c>
      <c r="CU333" s="150"/>
      <c r="CV333" s="211">
        <f t="shared" ref="CV333" si="813">(BB333-H333)+0</f>
        <v>61.78</v>
      </c>
      <c r="CW333" s="190">
        <f t="shared" ref="CW333" si="814">(BC333-I333)+0</f>
        <v>59.66</v>
      </c>
      <c r="CX333" s="190">
        <f t="shared" ref="CX333" si="815">(BD333-J333)+0</f>
        <v>58.370000000000005</v>
      </c>
      <c r="CY333" s="190">
        <f t="shared" ref="CY333" si="816">(BE333-K333)+0</f>
        <v>54.899999999999977</v>
      </c>
      <c r="CZ333" s="190">
        <f t="shared" ref="CZ333" si="817">(BF333-L333)+0</f>
        <v>55.420000000000016</v>
      </c>
      <c r="DA333" s="190">
        <f t="shared" ref="DA333" si="818">(BG333-M333)+0</f>
        <v>46.210000000000008</v>
      </c>
      <c r="DB333" s="190">
        <f t="shared" ref="DB333" si="819">(BH333-N333)+0</f>
        <v>39.400000000000006</v>
      </c>
      <c r="DC333" s="190">
        <f t="shared" ref="DC333" si="820">(BI333-O333)+0</f>
        <v>36.510000000000019</v>
      </c>
      <c r="DD333" s="212">
        <f t="shared" ref="DD333" si="821">(BJ333-P333)+0</f>
        <v>35.28</v>
      </c>
      <c r="DE333" s="9">
        <v>170</v>
      </c>
      <c r="DF333" s="212">
        <f t="shared" ref="DF333" si="822">($H$7-H333)+0</f>
        <v>37.387210401891338</v>
      </c>
      <c r="DG333" s="264">
        <v>57</v>
      </c>
      <c r="DH333" s="265">
        <v>283</v>
      </c>
      <c r="DI333" s="265">
        <v>41</v>
      </c>
      <c r="DJ333" s="266">
        <v>51</v>
      </c>
      <c r="DK333" s="190">
        <v>148.01</v>
      </c>
      <c r="DL333" s="190">
        <v>147.53</v>
      </c>
      <c r="DM333" s="190">
        <v>148.01</v>
      </c>
      <c r="DN333" s="212">
        <v>148.01</v>
      </c>
      <c r="DO333" s="190">
        <v>169.89</v>
      </c>
      <c r="DP333" s="190">
        <v>169.89</v>
      </c>
      <c r="DQ333" s="190">
        <v>169.89</v>
      </c>
      <c r="DR333" s="212">
        <v>169.89</v>
      </c>
      <c r="DS333" s="150"/>
      <c r="DT333" s="190">
        <v>172</v>
      </c>
      <c r="DU333" s="190">
        <v>179</v>
      </c>
      <c r="DV333" s="190">
        <v>157</v>
      </c>
      <c r="DW333" s="190">
        <v>150</v>
      </c>
      <c r="DX333" s="190"/>
      <c r="DY333" s="190"/>
      <c r="DZ333" s="190"/>
      <c r="EA333" s="190"/>
      <c r="EB333" s="190"/>
      <c r="EC333" s="190"/>
      <c r="ED333" s="190">
        <v>218</v>
      </c>
      <c r="EE333" s="190">
        <v>195</v>
      </c>
      <c r="EF333" s="190">
        <v>165</v>
      </c>
      <c r="EG333" s="190">
        <v>153</v>
      </c>
      <c r="EH333" s="212">
        <v>146</v>
      </c>
      <c r="EI333" s="213"/>
      <c r="EJ333" s="211">
        <v>60</v>
      </c>
      <c r="EK333" s="190">
        <v>55</v>
      </c>
      <c r="EL333" s="190">
        <v>55</v>
      </c>
      <c r="EM333" s="190">
        <v>55</v>
      </c>
      <c r="EN333" s="190"/>
      <c r="EO333" s="190"/>
      <c r="EP333" s="190"/>
      <c r="EQ333" s="190"/>
      <c r="ER333" s="190"/>
      <c r="ES333" s="190"/>
      <c r="ET333" s="190">
        <v>55</v>
      </c>
      <c r="EU333" s="190">
        <v>44</v>
      </c>
      <c r="EV333" s="190">
        <v>35</v>
      </c>
      <c r="EW333" s="190">
        <v>28</v>
      </c>
      <c r="EX333" s="212">
        <v>26</v>
      </c>
      <c r="EY333" s="211"/>
      <c r="EZ333" s="75">
        <f t="shared" ref="EZ333" si="823">(G333/(DT333-G333))+0</f>
        <v>-2.6094520150768343E-3</v>
      </c>
      <c r="FA333" s="89">
        <f t="shared" si="415"/>
        <v>-0.1</v>
      </c>
      <c r="FB333" s="212"/>
      <c r="FC333" s="213"/>
      <c r="FD333" s="213"/>
      <c r="FE333" s="213"/>
      <c r="FF333" s="213"/>
      <c r="FG333" s="213"/>
      <c r="FH333" s="213"/>
      <c r="FI333" s="213"/>
      <c r="FJ333" s="213"/>
      <c r="FK333" s="213"/>
      <c r="FL333" s="213"/>
      <c r="FM333" s="213"/>
      <c r="FN333" s="213"/>
      <c r="FO333" s="213"/>
      <c r="FP333" s="213"/>
      <c r="FQ333" s="213"/>
      <c r="FR333" s="213"/>
      <c r="FS333" s="211">
        <v>140</v>
      </c>
      <c r="FT333" s="190">
        <v>140</v>
      </c>
      <c r="FU333" s="190">
        <v>140</v>
      </c>
      <c r="FV333" s="190">
        <v>135</v>
      </c>
      <c r="FW333" s="190"/>
      <c r="FX333" s="190"/>
      <c r="FY333" s="190"/>
      <c r="FZ333" s="190"/>
      <c r="GA333" s="190"/>
      <c r="GB333" s="190"/>
      <c r="GC333" s="190">
        <v>135</v>
      </c>
      <c r="GD333" s="190">
        <v>126</v>
      </c>
      <c r="GE333" s="190">
        <v>122</v>
      </c>
      <c r="GF333" s="190">
        <v>116</v>
      </c>
      <c r="GG333" s="212">
        <v>112</v>
      </c>
    </row>
    <row r="334" spans="2:189">
      <c r="B334" s="33">
        <v>44250</v>
      </c>
      <c r="C334" s="30" t="s">
        <v>58</v>
      </c>
      <c r="D334" s="30">
        <v>2021</v>
      </c>
      <c r="E334" s="30" t="str">
        <f t="shared" ref="E334" si="824">D334&amp;C334</f>
        <v>2021S8</v>
      </c>
      <c r="F334" s="30" t="str">
        <f t="shared" si="317"/>
        <v>2Final2021</v>
      </c>
      <c r="G334" s="208" t="str">
        <f>VLOOKUP(Horizontal!$C334&amp;Horizontal!$B334&amp;Horizontal!G$11,Vertical!$E:$O,G$10,0)</f>
        <v>-0,33</v>
      </c>
      <c r="H334" s="207">
        <f>(VLOOKUP(Horizontal!$C334&amp;Horizontal!$B334&amp;Horizontal!H$11,Vertical!$E:$O,H$10,0))+0</f>
        <v>170.06</v>
      </c>
      <c r="I334" s="207">
        <f>(VLOOKUP(Horizontal!$C334&amp;Horizontal!$B334&amp;Horizontal!I$11,Vertical!$E:$O,I$10,0))+0</f>
        <v>153.96</v>
      </c>
      <c r="J334" s="207">
        <f>(VLOOKUP(Horizontal!$C334&amp;Horizontal!$B334&amp;Horizontal!J$11,Vertical!$E:$O,J$10,0))+0</f>
        <v>140.47999999999999</v>
      </c>
      <c r="K334" s="207">
        <f>(VLOOKUP(Horizontal!$C334&amp;Horizontal!$B334&amp;Horizontal!K$11,Vertical!$E:$O,K$10,0))+0</f>
        <v>140.76</v>
      </c>
      <c r="L334" s="207">
        <f>(VLOOKUP(Horizontal!$C334&amp;Horizontal!$B334&amp;Horizontal!L$11,Vertical!$E:$O,L$10,0))+0</f>
        <v>216.16</v>
      </c>
      <c r="M334" s="207">
        <f>(VLOOKUP(Horizontal!$C334&amp;Horizontal!$B334&amp;Horizontal!M$11,Vertical!$E:$O,M$10,0))+0</f>
        <v>192.95</v>
      </c>
      <c r="N334" s="207">
        <f>(VLOOKUP(Horizontal!$C334&amp;Horizontal!$B334&amp;Horizontal!N$11,Vertical!$E:$O,N$10,0))+0</f>
        <v>163.99</v>
      </c>
      <c r="O334" s="207">
        <f>(VLOOKUP(Horizontal!$C334&amp;Horizontal!$B334&amp;Horizontal!O$11,Vertical!$E:$O,O$10,0))+0</f>
        <v>152.58000000000001</v>
      </c>
      <c r="P334" s="209">
        <f>(VLOOKUP(Horizontal!$C334&amp;Horizontal!$B334&amp;Horizontal!P$11,Vertical!$E:$O,P$10,0))+0</f>
        <v>146.91999999999999</v>
      </c>
      <c r="Q334" s="210">
        <f>(VLOOKUP(Horizontal!$C334&amp;Horizontal!$B334&amp;Horizontal!Q$11,Vertical!$E:$O,Q$10,0))+0</f>
        <v>50</v>
      </c>
      <c r="R334" s="207">
        <f>(VLOOKUP(Horizontal!$C334&amp;Horizontal!$B334&amp;Horizontal!R$11,Vertical!$E:$O,R$10,0))+0</f>
        <v>59</v>
      </c>
      <c r="S334" s="207">
        <f>(VLOOKUP(Horizontal!$C334&amp;Horizontal!$B334&amp;Horizontal!S$11,Vertical!$E:$O,S$10,0))+0</f>
        <v>57</v>
      </c>
      <c r="T334" s="207">
        <f>(VLOOKUP(Horizontal!$C334&amp;Horizontal!$B334&amp;Horizontal!T$11,Vertical!$E:$O,T$10,0))+0</f>
        <v>55</v>
      </c>
      <c r="U334" s="207">
        <f>(VLOOKUP(Horizontal!$C334&amp;Horizontal!$B334&amp;Horizontal!U$11,Vertical!$E:$O,U$10,0))+0</f>
        <v>46</v>
      </c>
      <c r="V334" s="207">
        <f>(VLOOKUP(Horizontal!$C334&amp;Horizontal!$B334&amp;Horizontal!V$11,Vertical!$E:$O,V$10,0))+0</f>
        <v>42</v>
      </c>
      <c r="W334" s="207">
        <f>(VLOOKUP(Horizontal!$C334&amp;Horizontal!$B334&amp;Horizontal!W$11,Vertical!$E:$O,W$10,0))+0</f>
        <v>34</v>
      </c>
      <c r="X334" s="207">
        <f>(VLOOKUP(Horizontal!$C334&amp;Horizontal!$B334&amp;Horizontal!X$11,Vertical!$E:$O,X$10,0))+0</f>
        <v>26</v>
      </c>
      <c r="Y334" s="209">
        <f>(VLOOKUP(Horizontal!$C334&amp;Horizontal!$B334&amp;Horizontal!Y$11,Vertical!$E:$O,Y$10,0))+0</f>
        <v>23</v>
      </c>
      <c r="Z334" s="210">
        <f>(VLOOKUP(Horizontal!$C334&amp;Horizontal!$B334&amp;Horizontal!Z$11,Vertical!$E:$O,Z$10,0))+0</f>
        <v>66.67</v>
      </c>
      <c r="AA334" s="207">
        <f>(VLOOKUP(Horizontal!$C334&amp;Horizontal!$B334&amp;Horizontal!AA$11,Vertical!$E:$O,AA$10,0))+0</f>
        <v>95.24</v>
      </c>
      <c r="AB334" s="207">
        <f>(VLOOKUP(Horizontal!$C334&amp;Horizontal!$B334&amp;Horizontal!AB$11,Vertical!$E:$O,AB$10,0))+0</f>
        <v>100</v>
      </c>
      <c r="AC334" s="207">
        <f>(VLOOKUP(Horizontal!$C334&amp;Horizontal!$B334&amp;Horizontal!AC$11,Vertical!$E:$O,AC$10,0))+0</f>
        <v>95.65</v>
      </c>
      <c r="AD334" s="207">
        <f>(VLOOKUP(Horizontal!$C334&amp;Horizontal!$B334&amp;Horizontal!AD$11,Vertical!$E:$O,AD$10,0))+0</f>
        <v>80</v>
      </c>
      <c r="AE334" s="207">
        <f>(VLOOKUP(Horizontal!$C334&amp;Horizontal!$B334&amp;Horizontal!AE$11,Vertical!$E:$O,AE$10,0))+0</f>
        <v>15.38</v>
      </c>
      <c r="AF334" s="207">
        <f>(VLOOKUP(Horizontal!$C334&amp;Horizontal!$B334&amp;Horizontal!AF$11,Vertical!$E:$O,AF$10,0))+0</f>
        <v>25.93</v>
      </c>
      <c r="AG334" s="207">
        <f>(VLOOKUP(Horizontal!$C334&amp;Horizontal!$B334&amp;Horizontal!AG$11,Vertical!$E:$O,AG$10,0))+0</f>
        <v>32.14</v>
      </c>
      <c r="AH334" s="209">
        <f>(VLOOKUP(Horizontal!$C334&amp;Horizontal!$B334&amp;Horizontal!AH$11,Vertical!$E:$O,AH$10,0))+0</f>
        <v>25.93</v>
      </c>
      <c r="AI334" s="210">
        <f>(VLOOKUP(Horizontal!$C334&amp;Horizontal!$B334&amp;Horizontal!AI$11,Vertical!$E:$O,AI$10,0))+0</f>
        <v>29.17</v>
      </c>
      <c r="AJ334" s="207">
        <f>(VLOOKUP(Horizontal!$C334&amp;Horizontal!$B334&amp;Horizontal!AJ$11,Vertical!$E:$O,AJ$10,0))+0</f>
        <v>4.76</v>
      </c>
      <c r="AK334" s="207">
        <f>(VLOOKUP(Horizontal!$C334&amp;Horizontal!$B334&amp;Horizontal!AK$11,Vertical!$E:$O,AK$10,0))+0</f>
        <v>0</v>
      </c>
      <c r="AL334" s="207">
        <f>(VLOOKUP(Horizontal!$C334&amp;Horizontal!$B334&amp;Horizontal!AL$11,Vertical!$E:$O,AL$10,0))+0</f>
        <v>0</v>
      </c>
      <c r="AM334" s="207">
        <f>(VLOOKUP(Horizontal!$C334&amp;Horizontal!$B334&amp;Horizontal!AM$11,Vertical!$E:$O,AM$10,0))+0</f>
        <v>4</v>
      </c>
      <c r="AN334" s="207">
        <f>(VLOOKUP(Horizontal!$C334&amp;Horizontal!$B334&amp;Horizontal!AN$11,Vertical!$E:$O,AN$10,0))+0</f>
        <v>30.77</v>
      </c>
      <c r="AO334" s="207">
        <f>(VLOOKUP(Horizontal!$C334&amp;Horizontal!$B334&amp;Horizontal!AO$11,Vertical!$E:$O,AO$10,0))+0</f>
        <v>40.74</v>
      </c>
      <c r="AP334" s="207">
        <f>(VLOOKUP(Horizontal!$C334&amp;Horizontal!$B334&amp;Horizontal!AP$11,Vertical!$E:$O,AP$10,0))+0</f>
        <v>53.57</v>
      </c>
      <c r="AQ334" s="209">
        <f>(VLOOKUP(Horizontal!$C334&amp;Horizontal!$B334&amp;Horizontal!AQ$11,Vertical!$E:$O,AQ$10,0))+0</f>
        <v>62.96</v>
      </c>
      <c r="AR334" s="210">
        <f>(VLOOKUP(Horizontal!$C334&amp;Horizontal!$B334&amp;Horizontal!AR$11,Vertical!$E:$O,AR$10,0))+0</f>
        <v>4.17</v>
      </c>
      <c r="AS334" s="207">
        <f>(VLOOKUP(Horizontal!$C334&amp;Horizontal!$B334&amp;Horizontal!AS$11,Vertical!$E:$O,AS$10,0))+0</f>
        <v>0</v>
      </c>
      <c r="AT334" s="207">
        <f>(VLOOKUP(Horizontal!$C334&amp;Horizontal!$B334&amp;Horizontal!AT$11,Vertical!$E:$O,AT$10,0))+0</f>
        <v>0</v>
      </c>
      <c r="AU334" s="207">
        <f>(VLOOKUP(Horizontal!$C334&amp;Horizontal!$B334&amp;Horizontal!AU$11,Vertical!$E:$O,AU$10,0))+0</f>
        <v>4.3499999999999996</v>
      </c>
      <c r="AV334" s="207">
        <f>(VLOOKUP(Horizontal!$C334&amp;Horizontal!$B334&amp;Horizontal!AV$11,Vertical!$E:$O,AV$10,0))+0</f>
        <v>16</v>
      </c>
      <c r="AW334" s="207">
        <f>(VLOOKUP(Horizontal!$C334&amp;Horizontal!$B334&amp;Horizontal!AW$11,Vertical!$E:$O,AW$10,0))+0</f>
        <v>53.85</v>
      </c>
      <c r="AX334" s="207">
        <f>(VLOOKUP(Horizontal!$C334&amp;Horizontal!$B334&amp;Horizontal!AX$11,Vertical!$E:$O,AX$10,0))+0</f>
        <v>33.33</v>
      </c>
      <c r="AY334" s="207">
        <f>(VLOOKUP(Horizontal!$C334&amp;Horizontal!$B334&amp;Horizontal!AY$11,Vertical!$E:$O,AY$10,0))+0</f>
        <v>14.29</v>
      </c>
      <c r="AZ334" s="209">
        <f>(VLOOKUP(Horizontal!$C334&amp;Horizontal!$B334&amp;Horizontal!AZ$11,Vertical!$E:$O,AZ$10,0))+0</f>
        <v>11.11</v>
      </c>
      <c r="BA334" s="208">
        <f>(VLOOKUP(Horizontal!$C334&amp;Horizontal!$B334&amp;Horizontal!BA$11,Vertical!$E:$O,BA$10,0))+0</f>
        <v>58.06</v>
      </c>
      <c r="BB334" s="210">
        <f>(VLOOKUP(Horizontal!$C334&amp;Horizontal!$B334&amp;Horizontal!BB$11,Vertical!$E:$O,BB$10,0))+0</f>
        <v>229.37</v>
      </c>
      <c r="BC334" s="207">
        <f>(VLOOKUP(Horizontal!$C334&amp;Horizontal!$B334&amp;Horizontal!BC$11,Vertical!$E:$O,BC$10,0))+0</f>
        <v>211.01</v>
      </c>
      <c r="BD334" s="207">
        <f>(VLOOKUP(Horizontal!$C334&amp;Horizontal!$B334&amp;Horizontal!BD$11,Vertical!$E:$O,BD$10,0))+0</f>
        <v>194.65</v>
      </c>
      <c r="BE334" s="207">
        <f>(VLOOKUP(Horizontal!$C334&amp;Horizontal!$B334&amp;Horizontal!BE$11,Vertical!$E:$O,BE$10,0))+0</f>
        <v>196.08</v>
      </c>
      <c r="BF334" s="207">
        <f>(VLOOKUP(Horizontal!$C334&amp;Horizontal!$B334&amp;Horizontal!BF$11,Vertical!$E:$O,BF$10,0))+0</f>
        <v>269.14</v>
      </c>
      <c r="BG334" s="207">
        <f>(VLOOKUP(Horizontal!$C334&amp;Horizontal!$B334&amp;Horizontal!BG$11,Vertical!$E:$O,BG$10,0))+0</f>
        <v>238.36</v>
      </c>
      <c r="BH334" s="207">
        <f>(VLOOKUP(Horizontal!$C334&amp;Horizontal!$B334&amp;Horizontal!BH$11,Vertical!$E:$O,BH$10,0))+0</f>
        <v>203.62</v>
      </c>
      <c r="BI334" s="207">
        <f>(VLOOKUP(Horizontal!$C334&amp;Horizontal!$B334&amp;Horizontal!BI$11,Vertical!$E:$O,BI$10,0))+0</f>
        <v>190.12</v>
      </c>
      <c r="BJ334" s="209">
        <f>(VLOOKUP(Horizontal!$C334&amp;Horizontal!$B334&amp;Horizontal!BJ$11,Vertical!$E:$O,BJ$10,0))+0</f>
        <v>182.16</v>
      </c>
      <c r="BK334" s="210">
        <f>(VLOOKUP(Horizontal!$C334&amp;Horizontal!$B334&amp;Horizontal!BK$11,Vertical!$E:$O,BK$10,0))+0</f>
        <v>52</v>
      </c>
      <c r="BL334" s="207">
        <f>(VLOOKUP(Horizontal!$C334&amp;Horizontal!$B334&amp;Horizontal!BL$11,Vertical!$E:$O,BL$10,0))+0</f>
        <v>50</v>
      </c>
      <c r="BM334" s="207">
        <f>(VLOOKUP(Horizontal!$C334&amp;Horizontal!$B334&amp;Horizontal!BM$11,Vertical!$E:$O,BM$10,0))+0</f>
        <v>48</v>
      </c>
      <c r="BN334" s="207">
        <f>(VLOOKUP(Horizontal!$C334&amp;Horizontal!$B334&amp;Horizontal!BN$11,Vertical!$E:$O,BN$10,0))+0</f>
        <v>46</v>
      </c>
      <c r="BO334" s="207">
        <f>(VLOOKUP(Horizontal!$C334&amp;Horizontal!$B334&amp;Horizontal!BO$11,Vertical!$E:$O,BO$10,0))+0</f>
        <v>46</v>
      </c>
      <c r="BP334" s="207">
        <f>(VLOOKUP(Horizontal!$C334&amp;Horizontal!$B334&amp;Horizontal!BP$11,Vertical!$E:$O,BP$10,0))+0</f>
        <v>41</v>
      </c>
      <c r="BQ334" s="207">
        <f>(VLOOKUP(Horizontal!$C334&amp;Horizontal!$B334&amp;Horizontal!BQ$11,Vertical!$E:$O,BQ$10,0))+0</f>
        <v>34</v>
      </c>
      <c r="BR334" s="207">
        <f>(VLOOKUP(Horizontal!$C334&amp;Horizontal!$B334&amp;Horizontal!BR$11,Vertical!$E:$O,BR$10,0))+0</f>
        <v>29</v>
      </c>
      <c r="BS334" s="209">
        <f>(VLOOKUP(Horizontal!$C334&amp;Horizontal!$B334&amp;Horizontal!BS$11,Vertical!$E:$O,BS$10,0))+0</f>
        <v>28</v>
      </c>
      <c r="BT334" s="210">
        <f>(VLOOKUP(Horizontal!$C334&amp;Horizontal!$B334&amp;Horizontal!BT$11,Vertical!$E:$O,BT$10,0))+0</f>
        <v>69.569999999999993</v>
      </c>
      <c r="BU334" s="207">
        <f>(VLOOKUP(Horizontal!$C334&amp;Horizontal!$B334&amp;Horizontal!BU$11,Vertical!$E:$O,BU$10,0))+0</f>
        <v>90</v>
      </c>
      <c r="BV334" s="207">
        <f>(VLOOKUP(Horizontal!$C334&amp;Horizontal!$B334&amp;Horizontal!BV$11,Vertical!$E:$O,BV$10,0))+0</f>
        <v>94.74</v>
      </c>
      <c r="BW334" s="207">
        <f>(VLOOKUP(Horizontal!$C334&amp;Horizontal!$B334&amp;Horizontal!BW$11,Vertical!$E:$O,BW$10,0))+0</f>
        <v>90</v>
      </c>
      <c r="BX334" s="207">
        <f>(VLOOKUP(Horizontal!$C334&amp;Horizontal!$B334&amp;Horizontal!BX$11,Vertical!$E:$O,BX$10,0))+0</f>
        <v>81.819999999999993</v>
      </c>
      <c r="BY334" s="207">
        <f>(VLOOKUP(Horizontal!$C334&amp;Horizontal!$B334&amp;Horizontal!BY$11,Vertical!$E:$O,BY$10,0))+0</f>
        <v>28</v>
      </c>
      <c r="BZ334" s="207">
        <f>(VLOOKUP(Horizontal!$C334&amp;Horizontal!$B334&amp;Horizontal!BZ$11,Vertical!$E:$O,BZ$10,0))+0</f>
        <v>20.83</v>
      </c>
      <c r="CA334" s="207">
        <f>(VLOOKUP(Horizontal!$C334&amp;Horizontal!$B334&amp;Horizontal!CA$11,Vertical!$E:$O,CA$10,0))+0</f>
        <v>29.17</v>
      </c>
      <c r="CB334" s="209">
        <f>(VLOOKUP(Horizontal!$C334&amp;Horizontal!$B334&amp;Horizontal!CB$11,Vertical!$E:$O,CB$10,0))+0</f>
        <v>20.83</v>
      </c>
      <c r="CC334" s="210">
        <f>(VLOOKUP(Horizontal!$C334&amp;Horizontal!$B334&amp;Horizontal!CC$11,Vertical!$E:$O,CC$10,0))+0</f>
        <v>13.04</v>
      </c>
      <c r="CD334" s="207">
        <f>(VLOOKUP(Horizontal!$C334&amp;Horizontal!$B334&amp;Horizontal!CD$11,Vertical!$E:$O,CD$10,0))+0</f>
        <v>0</v>
      </c>
      <c r="CE334" s="207">
        <f>(VLOOKUP(Horizontal!$C334&amp;Horizontal!$B334&amp;Horizontal!CE$11,Vertical!$E:$O,CE$10,0))+0</f>
        <v>0</v>
      </c>
      <c r="CF334" s="207">
        <f>(VLOOKUP(Horizontal!$C334&amp;Horizontal!$B334&amp;Horizontal!CF$11,Vertical!$E:$O,CF$10,0))+0</f>
        <v>0</v>
      </c>
      <c r="CG334" s="207">
        <f>(VLOOKUP(Horizontal!$C334&amp;Horizontal!$B334&amp;Horizontal!CG$11,Vertical!$E:$O,CG$10,0))+0</f>
        <v>4.55</v>
      </c>
      <c r="CH334" s="207">
        <f>(VLOOKUP(Horizontal!$C334&amp;Horizontal!$B334&amp;Horizontal!CH$11,Vertical!$E:$O,CH$10,0))+0</f>
        <v>32</v>
      </c>
      <c r="CI334" s="207">
        <f>(VLOOKUP(Horizontal!$C334&amp;Horizontal!$B334&amp;Horizontal!CI$11,Vertical!$E:$O,CI$10,0))+0</f>
        <v>50</v>
      </c>
      <c r="CJ334" s="207">
        <f>(VLOOKUP(Horizontal!$C334&amp;Horizontal!$B334&amp;Horizontal!CJ$11,Vertical!$E:$O,CJ$10,0))+0</f>
        <v>41.67</v>
      </c>
      <c r="CK334" s="209">
        <f>(VLOOKUP(Horizontal!$C334&amp;Horizontal!$B334&amp;Horizontal!CK$11,Vertical!$E:$O,CK$10,0))+0</f>
        <v>41.67</v>
      </c>
      <c r="CL334" s="210">
        <f>(VLOOKUP(Horizontal!$C334&amp;Horizontal!$B334&amp;Horizontal!CL$11,Vertical!$E:$O,CL$10,0))+0</f>
        <v>17.39</v>
      </c>
      <c r="CM334" s="207">
        <f>(VLOOKUP(Horizontal!$C334&amp;Horizontal!$B334&amp;Horizontal!CM$11,Vertical!$E:$O,CM$10,0))+0</f>
        <v>10</v>
      </c>
      <c r="CN334" s="207">
        <f>(VLOOKUP(Horizontal!$C334&amp;Horizontal!$B334&amp;Horizontal!CN$11,Vertical!$E:$O,CN$10,0))+0</f>
        <v>5.26</v>
      </c>
      <c r="CO334" s="207">
        <f>(VLOOKUP(Horizontal!$C334&amp;Horizontal!$B334&amp;Horizontal!CO$11,Vertical!$E:$O,CO$10,0))+0</f>
        <v>10</v>
      </c>
      <c r="CP334" s="207">
        <f>(VLOOKUP(Horizontal!$C334&amp;Horizontal!$B334&amp;Horizontal!CP$11,Vertical!$E:$O,CP$10,0))+0</f>
        <v>13.64</v>
      </c>
      <c r="CQ334" s="207">
        <f>(VLOOKUP(Horizontal!$C334&amp;Horizontal!$B334&amp;Horizontal!CQ$11,Vertical!$E:$O,CQ$10,0))+0</f>
        <v>40</v>
      </c>
      <c r="CR334" s="207">
        <f>(VLOOKUP(Horizontal!$C334&amp;Horizontal!$B334&amp;Horizontal!CR$11,Vertical!$E:$O,CR$10,0))+0</f>
        <v>29.17</v>
      </c>
      <c r="CS334" s="207">
        <f>(VLOOKUP(Horizontal!$C334&amp;Horizontal!$B334&amp;Horizontal!CS$11,Vertical!$E:$O,CS$10,0))+0</f>
        <v>29.17</v>
      </c>
      <c r="CT334" s="207">
        <f>(VLOOKUP(Horizontal!$C334&amp;Horizontal!$B334&amp;Horizontal!CT$11,Vertical!$E:$O,CT$10,0))+0</f>
        <v>37.5</v>
      </c>
      <c r="CU334" s="150"/>
      <c r="CV334" s="211">
        <f t="shared" ref="CV334" si="825">(BB334-H334)+0</f>
        <v>59.31</v>
      </c>
      <c r="CW334" s="190">
        <f t="shared" ref="CW334" si="826">(BC334-I334)+0</f>
        <v>57.049999999999983</v>
      </c>
      <c r="CX334" s="190">
        <f t="shared" ref="CX334" si="827">(BD334-J334)+0</f>
        <v>54.170000000000016</v>
      </c>
      <c r="CY334" s="190">
        <f t="shared" ref="CY334" si="828">(BE334-K334)+0</f>
        <v>55.320000000000022</v>
      </c>
      <c r="CZ334" s="190">
        <f t="shared" ref="CZ334" si="829">(BF334-L334)+0</f>
        <v>52.97999999999999</v>
      </c>
      <c r="DA334" s="190">
        <f t="shared" ref="DA334" si="830">(BG334-M334)+0</f>
        <v>45.410000000000025</v>
      </c>
      <c r="DB334" s="190">
        <f t="shared" ref="DB334" si="831">(BH334-N334)+0</f>
        <v>39.629999999999995</v>
      </c>
      <c r="DC334" s="190">
        <f t="shared" ref="DC334" si="832">(BI334-O334)+0</f>
        <v>37.539999999999992</v>
      </c>
      <c r="DD334" s="212">
        <f t="shared" ref="DD334" si="833">(BJ334-P334)+0</f>
        <v>35.240000000000009</v>
      </c>
      <c r="DE334" s="9">
        <v>170</v>
      </c>
      <c r="DF334" s="212">
        <f t="shared" ref="DF334" si="834">($H$7-H334)+0</f>
        <v>38.397210401891329</v>
      </c>
      <c r="DG334" s="264">
        <v>57</v>
      </c>
      <c r="DH334" s="265">
        <v>283</v>
      </c>
      <c r="DI334" s="265">
        <v>41</v>
      </c>
      <c r="DJ334" s="266">
        <v>51</v>
      </c>
      <c r="DK334" s="190">
        <v>148.01</v>
      </c>
      <c r="DL334" s="190">
        <v>147.53</v>
      </c>
      <c r="DM334" s="190">
        <v>148.01</v>
      </c>
      <c r="DN334" s="212">
        <v>148.01</v>
      </c>
      <c r="DO334" s="190">
        <v>184.53</v>
      </c>
      <c r="DP334" s="190">
        <v>184.53</v>
      </c>
      <c r="DQ334" s="190">
        <v>184.53</v>
      </c>
      <c r="DR334" s="212">
        <v>184.53</v>
      </c>
      <c r="DS334" s="150"/>
      <c r="DT334" s="190">
        <v>170</v>
      </c>
      <c r="DU334" s="190">
        <v>150</v>
      </c>
      <c r="DV334" s="190">
        <v>138</v>
      </c>
      <c r="DW334" s="190">
        <v>127</v>
      </c>
      <c r="DX334" s="190"/>
      <c r="DY334" s="190"/>
      <c r="DZ334" s="190"/>
      <c r="EA334" s="190"/>
      <c r="EB334" s="190"/>
      <c r="EC334" s="190"/>
      <c r="ED334" s="190">
        <v>213</v>
      </c>
      <c r="EE334" s="190">
        <v>193</v>
      </c>
      <c r="EF334" s="190">
        <v>165</v>
      </c>
      <c r="EG334" s="190">
        <v>155</v>
      </c>
      <c r="EH334" s="212">
        <v>146</v>
      </c>
      <c r="EI334" s="213"/>
      <c r="EJ334" s="211">
        <v>55</v>
      </c>
      <c r="EK334" s="190">
        <v>55</v>
      </c>
      <c r="EL334" s="190">
        <v>55</v>
      </c>
      <c r="EM334" s="190">
        <v>55</v>
      </c>
      <c r="EN334" s="190"/>
      <c r="EO334" s="190"/>
      <c r="EP334" s="190"/>
      <c r="EQ334" s="190"/>
      <c r="ER334" s="190"/>
      <c r="ES334" s="190"/>
      <c r="ET334" s="190">
        <v>55</v>
      </c>
      <c r="EU334" s="190">
        <v>44</v>
      </c>
      <c r="EV334" s="190">
        <v>35</v>
      </c>
      <c r="EW334" s="190">
        <v>28</v>
      </c>
      <c r="EX334" s="212">
        <v>26</v>
      </c>
      <c r="EY334" s="211"/>
      <c r="EZ334" s="75">
        <f t="shared" ref="EZ334" si="835">(G334/(DT334-G334))+0</f>
        <v>-1.9374156050020548E-3</v>
      </c>
      <c r="FA334" s="89">
        <f t="shared" si="415"/>
        <v>-0.1</v>
      </c>
      <c r="FB334" s="212"/>
      <c r="FC334" s="213"/>
      <c r="FD334" s="213"/>
      <c r="FE334" s="213"/>
      <c r="FF334" s="213"/>
      <c r="FG334" s="213"/>
      <c r="FH334" s="213"/>
      <c r="FI334" s="213"/>
      <c r="FJ334" s="213"/>
      <c r="FK334" s="213"/>
      <c r="FL334" s="213"/>
      <c r="FM334" s="213"/>
      <c r="FN334" s="213"/>
      <c r="FO334" s="213"/>
      <c r="FP334" s="213"/>
      <c r="FQ334" s="213"/>
      <c r="FR334" s="213"/>
      <c r="FS334" s="211">
        <v>140</v>
      </c>
      <c r="FT334" s="190">
        <v>140</v>
      </c>
      <c r="FU334" s="190">
        <v>140</v>
      </c>
      <c r="FV334" s="190">
        <v>135</v>
      </c>
      <c r="FW334" s="190"/>
      <c r="FX334" s="190"/>
      <c r="FY334" s="190"/>
      <c r="FZ334" s="190"/>
      <c r="GA334" s="190"/>
      <c r="GB334" s="190"/>
      <c r="GC334" s="190">
        <v>135</v>
      </c>
      <c r="GD334" s="190">
        <v>126</v>
      </c>
      <c r="GE334" s="190">
        <v>122</v>
      </c>
      <c r="GF334" s="190">
        <v>116</v>
      </c>
      <c r="GG334" s="212">
        <v>112</v>
      </c>
    </row>
    <row r="335" spans="2:189">
      <c r="B335" s="33">
        <v>44257</v>
      </c>
      <c r="C335" s="30" t="s">
        <v>57</v>
      </c>
      <c r="D335" s="30">
        <v>2021</v>
      </c>
      <c r="E335" s="30" t="str">
        <f t="shared" ref="E335" si="836">D335&amp;C335</f>
        <v>2021S9</v>
      </c>
      <c r="F335" s="30" t="str">
        <f t="shared" si="317"/>
        <v>32021</v>
      </c>
      <c r="G335" s="208" t="str">
        <f>VLOOKUP(Horizontal!$C335&amp;Horizontal!$B335&amp;Horizontal!G$11,Vertical!$E:$O,G$10,0)</f>
        <v>-0,19</v>
      </c>
      <c r="H335" s="207">
        <f>(VLOOKUP(Horizontal!$C335&amp;Horizontal!$B335&amp;Horizontal!H$11,Vertical!$E:$O,H$10,0))+0</f>
        <v>116.63</v>
      </c>
      <c r="I335" s="207">
        <f>(VLOOKUP(Horizontal!$C335&amp;Horizontal!$B335&amp;Horizontal!I$11,Vertical!$E:$O,I$10,0))+0</f>
        <v>99.9</v>
      </c>
      <c r="J335" s="207">
        <f>(VLOOKUP(Horizontal!$C335&amp;Horizontal!$B335&amp;Horizontal!J$11,Vertical!$E:$O,J$10,0))+0</f>
        <v>98.8</v>
      </c>
      <c r="K335" s="207">
        <f>(VLOOKUP(Horizontal!$C335&amp;Horizontal!$B335&amp;Horizontal!K$11,Vertical!$E:$O,K$10,0))+0</f>
        <v>138.38999999999999</v>
      </c>
      <c r="L335" s="207">
        <f>(VLOOKUP(Horizontal!$C335&amp;Horizontal!$B335&amp;Horizontal!L$11,Vertical!$E:$O,L$10,0))+0</f>
        <v>189.91</v>
      </c>
      <c r="M335" s="207">
        <f>(VLOOKUP(Horizontal!$C335&amp;Horizontal!$B335&amp;Horizontal!M$11,Vertical!$E:$O,M$10,0))+0</f>
        <v>189.41</v>
      </c>
      <c r="N335" s="207">
        <f>(VLOOKUP(Horizontal!$C335&amp;Horizontal!$B335&amp;Horizontal!N$11,Vertical!$E:$O,N$10,0))+0</f>
        <v>164</v>
      </c>
      <c r="O335" s="207">
        <f>(VLOOKUP(Horizontal!$C335&amp;Horizontal!$B335&amp;Horizontal!O$11,Vertical!$E:$O,O$10,0))+0</f>
        <v>152.34</v>
      </c>
      <c r="P335" s="209">
        <f>(VLOOKUP(Horizontal!$C335&amp;Horizontal!$B335&amp;Horizontal!P$11,Vertical!$E:$O,P$10,0))+0</f>
        <v>147.18</v>
      </c>
      <c r="Q335" s="210">
        <f>(VLOOKUP(Horizontal!$C335&amp;Horizontal!$B335&amp;Horizontal!Q$11,Vertical!$E:$O,Q$10,0))+0</f>
        <v>62</v>
      </c>
      <c r="R335" s="207">
        <f>(VLOOKUP(Horizontal!$C335&amp;Horizontal!$B335&amp;Horizontal!R$11,Vertical!$E:$O,R$10,0))+0</f>
        <v>61</v>
      </c>
      <c r="S335" s="207">
        <f>(VLOOKUP(Horizontal!$C335&amp;Horizontal!$B335&amp;Horizontal!S$11,Vertical!$E:$O,S$10,0))+0</f>
        <v>59</v>
      </c>
      <c r="T335" s="207">
        <f>(VLOOKUP(Horizontal!$C335&amp;Horizontal!$B335&amp;Horizontal!T$11,Vertical!$E:$O,T$10,0))+0</f>
        <v>49</v>
      </c>
      <c r="U335" s="207">
        <f>(VLOOKUP(Horizontal!$C335&amp;Horizontal!$B335&amp;Horizontal!U$11,Vertical!$E:$O,U$10,0))+0</f>
        <v>50</v>
      </c>
      <c r="V335" s="207">
        <f>(VLOOKUP(Horizontal!$C335&amp;Horizontal!$B335&amp;Horizontal!V$11,Vertical!$E:$O,V$10,0))+0</f>
        <v>45</v>
      </c>
      <c r="W335" s="207">
        <f>(VLOOKUP(Horizontal!$C335&amp;Horizontal!$B335&amp;Horizontal!W$11,Vertical!$E:$O,W$10,0))+0</f>
        <v>36</v>
      </c>
      <c r="X335" s="207">
        <f>(VLOOKUP(Horizontal!$C335&amp;Horizontal!$B335&amp;Horizontal!X$11,Vertical!$E:$O,X$10,0))+0</f>
        <v>29</v>
      </c>
      <c r="Y335" s="209">
        <f>(VLOOKUP(Horizontal!$C335&amp;Horizontal!$B335&amp;Horizontal!Y$11,Vertical!$E:$O,Y$10,0))+0</f>
        <v>26</v>
      </c>
      <c r="Z335" s="210">
        <f>(VLOOKUP(Horizontal!$C335&amp;Horizontal!$B335&amp;Horizontal!Z$11,Vertical!$E:$O,Z$10,0))+0</f>
        <v>100</v>
      </c>
      <c r="AA335" s="207">
        <f>(VLOOKUP(Horizontal!$C335&amp;Horizontal!$B335&amp;Horizontal!AA$11,Vertical!$E:$O,AA$10,0))+0</f>
        <v>100</v>
      </c>
      <c r="AB335" s="207">
        <f>(VLOOKUP(Horizontal!$C335&amp;Horizontal!$B335&amp;Horizontal!AB$11,Vertical!$E:$O,AB$10,0))+0</f>
        <v>100</v>
      </c>
      <c r="AC335" s="207">
        <f>(VLOOKUP(Horizontal!$C335&amp;Horizontal!$B335&amp;Horizontal!AC$11,Vertical!$E:$O,AC$10,0))+0</f>
        <v>100</v>
      </c>
      <c r="AD335" s="207">
        <f>(VLOOKUP(Horizontal!$C335&amp;Horizontal!$B335&amp;Horizontal!AD$11,Vertical!$E:$O,AD$10,0))+0</f>
        <v>97.14</v>
      </c>
      <c r="AE335" s="207">
        <f>(VLOOKUP(Horizontal!$C335&amp;Horizontal!$B335&amp;Horizontal!AE$11,Vertical!$E:$O,AE$10,0))+0</f>
        <v>79.489999999999995</v>
      </c>
      <c r="AF335" s="207">
        <f>(VLOOKUP(Horizontal!$C335&amp;Horizontal!$B335&amp;Horizontal!AF$11,Vertical!$E:$O,AF$10,0))+0</f>
        <v>32.61</v>
      </c>
      <c r="AG335" s="207">
        <f>(VLOOKUP(Horizontal!$C335&amp;Horizontal!$B335&amp;Horizontal!AG$11,Vertical!$E:$O,AG$10,0))+0</f>
        <v>31.11</v>
      </c>
      <c r="AH335" s="209">
        <f>(VLOOKUP(Horizontal!$C335&amp;Horizontal!$B335&amp;Horizontal!AH$11,Vertical!$E:$O,AH$10,0))+0</f>
        <v>15.91</v>
      </c>
      <c r="AI335" s="210">
        <f>(VLOOKUP(Horizontal!$C335&amp;Horizontal!$B335&amp;Horizontal!AI$11,Vertical!$E:$O,AI$10,0))+0</f>
        <v>0</v>
      </c>
      <c r="AJ335" s="207">
        <f>(VLOOKUP(Horizontal!$C335&amp;Horizontal!$B335&amp;Horizontal!AJ$11,Vertical!$E:$O,AJ$10,0))+0</f>
        <v>0</v>
      </c>
      <c r="AK335" s="207">
        <f>(VLOOKUP(Horizontal!$C335&amp;Horizontal!$B335&amp;Horizontal!AK$11,Vertical!$E:$O,AK$10,0))+0</f>
        <v>0</v>
      </c>
      <c r="AL335" s="207">
        <f>(VLOOKUP(Horizontal!$C335&amp;Horizontal!$B335&amp;Horizontal!AL$11,Vertical!$E:$O,AL$10,0))+0</f>
        <v>0</v>
      </c>
      <c r="AM335" s="207">
        <f>(VLOOKUP(Horizontal!$C335&amp;Horizontal!$B335&amp;Horizontal!AM$11,Vertical!$E:$O,AM$10,0))+0</f>
        <v>0</v>
      </c>
      <c r="AN335" s="207">
        <f>(VLOOKUP(Horizontal!$C335&amp;Horizontal!$B335&amp;Horizontal!AN$11,Vertical!$E:$O,AN$10,0))+0</f>
        <v>7.69</v>
      </c>
      <c r="AO335" s="207">
        <f>(VLOOKUP(Horizontal!$C335&amp;Horizontal!$B335&amp;Horizontal!AO$11,Vertical!$E:$O,AO$10,0))+0</f>
        <v>45.65</v>
      </c>
      <c r="AP335" s="207">
        <f>(VLOOKUP(Horizontal!$C335&amp;Horizontal!$B335&amp;Horizontal!AP$11,Vertical!$E:$O,AP$10,0))+0</f>
        <v>53.33</v>
      </c>
      <c r="AQ335" s="209">
        <f>(VLOOKUP(Horizontal!$C335&amp;Horizontal!$B335&amp;Horizontal!AQ$11,Vertical!$E:$O,AQ$10,0))+0</f>
        <v>56.82</v>
      </c>
      <c r="AR335" s="210">
        <f>(VLOOKUP(Horizontal!$C335&amp;Horizontal!$B335&amp;Horizontal!AR$11,Vertical!$E:$O,AR$10,0))+0</f>
        <v>0</v>
      </c>
      <c r="AS335" s="207">
        <f>(VLOOKUP(Horizontal!$C335&amp;Horizontal!$B335&amp;Horizontal!AS$11,Vertical!$E:$O,AS$10,0))+0</f>
        <v>0</v>
      </c>
      <c r="AT335" s="207">
        <f>(VLOOKUP(Horizontal!$C335&amp;Horizontal!$B335&amp;Horizontal!AT$11,Vertical!$E:$O,AT$10,0))+0</f>
        <v>0</v>
      </c>
      <c r="AU335" s="207">
        <f>(VLOOKUP(Horizontal!$C335&amp;Horizontal!$B335&amp;Horizontal!AU$11,Vertical!$E:$O,AU$10,0))+0</f>
        <v>0</v>
      </c>
      <c r="AV335" s="207">
        <f>(VLOOKUP(Horizontal!$C335&amp;Horizontal!$B335&amp;Horizontal!AV$11,Vertical!$E:$O,AV$10,0))+0</f>
        <v>2.86</v>
      </c>
      <c r="AW335" s="207">
        <f>(VLOOKUP(Horizontal!$C335&amp;Horizontal!$B335&amp;Horizontal!AW$11,Vertical!$E:$O,AW$10,0))+0</f>
        <v>12.82</v>
      </c>
      <c r="AX335" s="207">
        <f>(VLOOKUP(Horizontal!$C335&amp;Horizontal!$B335&amp;Horizontal!AX$11,Vertical!$E:$O,AX$10,0))+0</f>
        <v>21.74</v>
      </c>
      <c r="AY335" s="207">
        <f>(VLOOKUP(Horizontal!$C335&amp;Horizontal!$B335&amp;Horizontal!AY$11,Vertical!$E:$O,AY$10,0))+0</f>
        <v>15.56</v>
      </c>
      <c r="AZ335" s="209">
        <f>(VLOOKUP(Horizontal!$C335&amp;Horizontal!$B335&amp;Horizontal!AZ$11,Vertical!$E:$O,AZ$10,0))+0</f>
        <v>27.27</v>
      </c>
      <c r="BA335" s="208">
        <f>(VLOOKUP(Horizontal!$C335&amp;Horizontal!$B335&amp;Horizontal!BA$11,Vertical!$E:$O,BA$10,0))+0</f>
        <v>55.44</v>
      </c>
      <c r="BB335" s="210">
        <f>(VLOOKUP(Horizontal!$C335&amp;Horizontal!$B335&amp;Horizontal!BB$11,Vertical!$E:$O,BB$10,0))+0</f>
        <v>171.46</v>
      </c>
      <c r="BC335" s="207">
        <f>(VLOOKUP(Horizontal!$C335&amp;Horizontal!$B335&amp;Horizontal!BC$11,Vertical!$E:$O,BC$10,0))+0</f>
        <v>152.53</v>
      </c>
      <c r="BD335" s="207">
        <f>(VLOOKUP(Horizontal!$C335&amp;Horizontal!$B335&amp;Horizontal!BD$11,Vertical!$E:$O,BD$10,0))+0</f>
        <v>151.97</v>
      </c>
      <c r="BE335" s="207">
        <f>(VLOOKUP(Horizontal!$C335&amp;Horizontal!$B335&amp;Horizontal!BE$11,Vertical!$E:$O,BE$10,0))+0</f>
        <v>191.06</v>
      </c>
      <c r="BF335" s="207">
        <f>(VLOOKUP(Horizontal!$C335&amp;Horizontal!$B335&amp;Horizontal!BF$11,Vertical!$E:$O,BF$10,0))+0</f>
        <v>240.08</v>
      </c>
      <c r="BG335" s="207">
        <f>(VLOOKUP(Horizontal!$C335&amp;Horizontal!$B335&amp;Horizontal!BG$11,Vertical!$E:$O,BG$10,0))+0</f>
        <v>233.73</v>
      </c>
      <c r="BH335" s="207">
        <f>(VLOOKUP(Horizontal!$C335&amp;Horizontal!$B335&amp;Horizontal!BH$11,Vertical!$E:$O,BH$10,0))+0</f>
        <v>202.85</v>
      </c>
      <c r="BI335" s="207">
        <f>(VLOOKUP(Horizontal!$C335&amp;Horizontal!$B335&amp;Horizontal!BI$11,Vertical!$E:$O,BI$10,0))+0</f>
        <v>190.25</v>
      </c>
      <c r="BJ335" s="209">
        <f>(VLOOKUP(Horizontal!$C335&amp;Horizontal!$B335&amp;Horizontal!BJ$11,Vertical!$E:$O,BJ$10,0))+0</f>
        <v>181.88</v>
      </c>
      <c r="BK335" s="210">
        <f>(VLOOKUP(Horizontal!$C335&amp;Horizontal!$B335&amp;Horizontal!BK$11,Vertical!$E:$O,BK$10,0))+0</f>
        <v>52</v>
      </c>
      <c r="BL335" s="207">
        <f>(VLOOKUP(Horizontal!$C335&amp;Horizontal!$B335&amp;Horizontal!BL$11,Vertical!$E:$O,BL$10,0))+0</f>
        <v>48</v>
      </c>
      <c r="BM335" s="207">
        <f>(VLOOKUP(Horizontal!$C335&amp;Horizontal!$B335&amp;Horizontal!BM$11,Vertical!$E:$O,BM$10,0))+0</f>
        <v>47</v>
      </c>
      <c r="BN335" s="207">
        <f>(VLOOKUP(Horizontal!$C335&amp;Horizontal!$B335&amp;Horizontal!BN$11,Vertical!$E:$O,BN$10,0))+0</f>
        <v>45</v>
      </c>
      <c r="BO335" s="207">
        <f>(VLOOKUP(Horizontal!$C335&amp;Horizontal!$B335&amp;Horizontal!BO$11,Vertical!$E:$O,BO$10,0))+0</f>
        <v>44</v>
      </c>
      <c r="BP335" s="207">
        <f>(VLOOKUP(Horizontal!$C335&amp;Horizontal!$B335&amp;Horizontal!BP$11,Vertical!$E:$O,BP$10,0))+0</f>
        <v>42</v>
      </c>
      <c r="BQ335" s="207">
        <f>(VLOOKUP(Horizontal!$C335&amp;Horizontal!$B335&amp;Horizontal!BQ$11,Vertical!$E:$O,BQ$10,0))+0</f>
        <v>35</v>
      </c>
      <c r="BR335" s="207">
        <f>(VLOOKUP(Horizontal!$C335&amp;Horizontal!$B335&amp;Horizontal!BR$11,Vertical!$E:$O,BR$10,0))+0</f>
        <v>29</v>
      </c>
      <c r="BS335" s="209">
        <f>(VLOOKUP(Horizontal!$C335&amp;Horizontal!$B335&amp;Horizontal!BS$11,Vertical!$E:$O,BS$10,0))+0</f>
        <v>29</v>
      </c>
      <c r="BT335" s="210">
        <f>(VLOOKUP(Horizontal!$C335&amp;Horizontal!$B335&amp;Horizontal!BT$11,Vertical!$E:$O,BT$10,0))+0</f>
        <v>100</v>
      </c>
      <c r="BU335" s="207">
        <f>(VLOOKUP(Horizontal!$C335&amp;Horizontal!$B335&amp;Horizontal!BU$11,Vertical!$E:$O,BU$10,0))+0</f>
        <v>100</v>
      </c>
      <c r="BV335" s="207">
        <f>(VLOOKUP(Horizontal!$C335&amp;Horizontal!$B335&amp;Horizontal!BV$11,Vertical!$E:$O,BV$10,0))+0</f>
        <v>100</v>
      </c>
      <c r="BW335" s="207">
        <f>(VLOOKUP(Horizontal!$C335&amp;Horizontal!$B335&amp;Horizontal!BW$11,Vertical!$E:$O,BW$10,0))+0</f>
        <v>100</v>
      </c>
      <c r="BX335" s="207">
        <f>(VLOOKUP(Horizontal!$C335&amp;Horizontal!$B335&amp;Horizontal!BX$11,Vertical!$E:$O,BX$10,0))+0</f>
        <v>96.67</v>
      </c>
      <c r="BY335" s="207">
        <f>(VLOOKUP(Horizontal!$C335&amp;Horizontal!$B335&amp;Horizontal!BY$11,Vertical!$E:$O,BY$10,0))+0</f>
        <v>66.67</v>
      </c>
      <c r="BZ335" s="207">
        <f>(VLOOKUP(Horizontal!$C335&amp;Horizontal!$B335&amp;Horizontal!BZ$11,Vertical!$E:$O,BZ$10,0))+0</f>
        <v>36.11</v>
      </c>
      <c r="CA335" s="207">
        <f>(VLOOKUP(Horizontal!$C335&amp;Horizontal!$B335&amp;Horizontal!CA$11,Vertical!$E:$O,CA$10,0))+0</f>
        <v>20.59</v>
      </c>
      <c r="CB335" s="209">
        <f>(VLOOKUP(Horizontal!$C335&amp;Horizontal!$B335&amp;Horizontal!CB$11,Vertical!$E:$O,CB$10,0))+0</f>
        <v>37.14</v>
      </c>
      <c r="CC335" s="210">
        <f>(VLOOKUP(Horizontal!$C335&amp;Horizontal!$B335&amp;Horizontal!CC$11,Vertical!$E:$O,CC$10,0))+0</f>
        <v>0</v>
      </c>
      <c r="CD335" s="207">
        <f>(VLOOKUP(Horizontal!$C335&amp;Horizontal!$B335&amp;Horizontal!CD$11,Vertical!$E:$O,CD$10,0))+0</f>
        <v>0</v>
      </c>
      <c r="CE335" s="207">
        <f>(VLOOKUP(Horizontal!$C335&amp;Horizontal!$B335&amp;Horizontal!CE$11,Vertical!$E:$O,CE$10,0))+0</f>
        <v>0</v>
      </c>
      <c r="CF335" s="207">
        <f>(VLOOKUP(Horizontal!$C335&amp;Horizontal!$B335&amp;Horizontal!CF$11,Vertical!$E:$O,CF$10,0))+0</f>
        <v>0</v>
      </c>
      <c r="CG335" s="207">
        <f>(VLOOKUP(Horizontal!$C335&amp;Horizontal!$B335&amp;Horizontal!CG$11,Vertical!$E:$O,CG$10,0))+0</f>
        <v>0</v>
      </c>
      <c r="CH335" s="207">
        <f>(VLOOKUP(Horizontal!$C335&amp;Horizontal!$B335&amp;Horizontal!CH$11,Vertical!$E:$O,CH$10,0))+0</f>
        <v>18.18</v>
      </c>
      <c r="CI335" s="207">
        <f>(VLOOKUP(Horizontal!$C335&amp;Horizontal!$B335&amp;Horizontal!CI$11,Vertical!$E:$O,CI$10,0))+0</f>
        <v>33.33</v>
      </c>
      <c r="CJ335" s="207">
        <f>(VLOOKUP(Horizontal!$C335&amp;Horizontal!$B335&amp;Horizontal!CJ$11,Vertical!$E:$O,CJ$10,0))+0</f>
        <v>58.82</v>
      </c>
      <c r="CK335" s="209">
        <f>(VLOOKUP(Horizontal!$C335&amp;Horizontal!$B335&amp;Horizontal!CK$11,Vertical!$E:$O,CK$10,0))+0</f>
        <v>51.43</v>
      </c>
      <c r="CL335" s="210">
        <f>(VLOOKUP(Horizontal!$C335&amp;Horizontal!$B335&amp;Horizontal!CL$11,Vertical!$E:$O,CL$10,0))+0</f>
        <v>0</v>
      </c>
      <c r="CM335" s="207">
        <f>(VLOOKUP(Horizontal!$C335&amp;Horizontal!$B335&amp;Horizontal!CM$11,Vertical!$E:$O,CM$10,0))+0</f>
        <v>0</v>
      </c>
      <c r="CN335" s="207">
        <f>(VLOOKUP(Horizontal!$C335&amp;Horizontal!$B335&amp;Horizontal!CN$11,Vertical!$E:$O,CN$10,0))+0</f>
        <v>0</v>
      </c>
      <c r="CO335" s="207">
        <f>(VLOOKUP(Horizontal!$C335&amp;Horizontal!$B335&amp;Horizontal!CO$11,Vertical!$E:$O,CO$10,0))+0</f>
        <v>0</v>
      </c>
      <c r="CP335" s="207">
        <f>(VLOOKUP(Horizontal!$C335&amp;Horizontal!$B335&amp;Horizontal!CP$11,Vertical!$E:$O,CP$10,0))+0</f>
        <v>3.33</v>
      </c>
      <c r="CQ335" s="207">
        <f>(VLOOKUP(Horizontal!$C335&amp;Horizontal!$B335&amp;Horizontal!CQ$11,Vertical!$E:$O,CQ$10,0))+0</f>
        <v>15.15</v>
      </c>
      <c r="CR335" s="207">
        <f>(VLOOKUP(Horizontal!$C335&amp;Horizontal!$B335&amp;Horizontal!CR$11,Vertical!$E:$O,CR$10,0))+0</f>
        <v>30.56</v>
      </c>
      <c r="CS335" s="207">
        <f>(VLOOKUP(Horizontal!$C335&amp;Horizontal!$B335&amp;Horizontal!CS$11,Vertical!$E:$O,CS$10,0))+0</f>
        <v>20.59</v>
      </c>
      <c r="CT335" s="207">
        <f>(VLOOKUP(Horizontal!$C335&amp;Horizontal!$B335&amp;Horizontal!CT$11,Vertical!$E:$O,CT$10,0))+0</f>
        <v>11.43</v>
      </c>
      <c r="CU335" s="150"/>
      <c r="CV335" s="211">
        <f t="shared" ref="CV335" si="837">(BB335-H335)+0</f>
        <v>54.830000000000013</v>
      </c>
      <c r="CW335" s="190">
        <f t="shared" ref="CW335" si="838">(BC335-I335)+0</f>
        <v>52.629999999999995</v>
      </c>
      <c r="CX335" s="190">
        <f t="shared" ref="CX335" si="839">(BD335-J335)+0</f>
        <v>53.17</v>
      </c>
      <c r="CY335" s="190">
        <f t="shared" ref="CY335" si="840">(BE335-K335)+0</f>
        <v>52.670000000000016</v>
      </c>
      <c r="CZ335" s="190">
        <f t="shared" ref="CZ335" si="841">(BF335-L335)+0</f>
        <v>50.170000000000016</v>
      </c>
      <c r="DA335" s="190">
        <f t="shared" ref="DA335" si="842">(BG335-M335)+0</f>
        <v>44.319999999999993</v>
      </c>
      <c r="DB335" s="190">
        <f t="shared" ref="DB335" si="843">(BH335-N335)+0</f>
        <v>38.849999999999994</v>
      </c>
      <c r="DC335" s="190">
        <f t="shared" ref="DC335" si="844">(BI335-O335)+0</f>
        <v>37.909999999999997</v>
      </c>
      <c r="DD335" s="212">
        <f t="shared" ref="DD335" si="845">(BJ335-P335)+0</f>
        <v>34.699999999999989</v>
      </c>
      <c r="DE335" s="9">
        <v>170</v>
      </c>
      <c r="DF335" s="212">
        <f t="shared" ref="DF335" si="846">($H$7-H335)+0</f>
        <v>91.827210401891335</v>
      </c>
      <c r="DG335" s="264">
        <v>75</v>
      </c>
      <c r="DH335" s="265">
        <v>49</v>
      </c>
      <c r="DI335" s="265">
        <v>79</v>
      </c>
      <c r="DJ335" s="266">
        <v>102</v>
      </c>
      <c r="DK335" s="190">
        <v>134.84</v>
      </c>
      <c r="DL335" s="190">
        <v>134.84</v>
      </c>
      <c r="DM335" s="190">
        <v>134.84</v>
      </c>
      <c r="DN335" s="212">
        <v>131.22999999999999</v>
      </c>
      <c r="DO335" s="190">
        <v>139.41999999999999</v>
      </c>
      <c r="DP335" s="190">
        <v>139.41999999999999</v>
      </c>
      <c r="DQ335" s="190">
        <v>138.5</v>
      </c>
      <c r="DR335" s="212">
        <v>136.07</v>
      </c>
      <c r="DS335" s="150"/>
      <c r="DT335" s="190">
        <v>110</v>
      </c>
      <c r="DU335" s="190">
        <v>97</v>
      </c>
      <c r="DV335" s="190">
        <v>95</v>
      </c>
      <c r="DW335" s="190">
        <v>135</v>
      </c>
      <c r="DX335" s="190"/>
      <c r="DY335" s="190"/>
      <c r="DZ335" s="190"/>
      <c r="EA335" s="190"/>
      <c r="EB335" s="190"/>
      <c r="EC335" s="190"/>
      <c r="ED335" s="190">
        <v>188</v>
      </c>
      <c r="EE335" s="190">
        <v>185</v>
      </c>
      <c r="EF335" s="190">
        <v>164</v>
      </c>
      <c r="EG335" s="190">
        <v>153</v>
      </c>
      <c r="EH335" s="212">
        <v>147</v>
      </c>
      <c r="EI335" s="213"/>
      <c r="EJ335" s="211">
        <v>48</v>
      </c>
      <c r="EK335" s="190">
        <v>50</v>
      </c>
      <c r="EL335" s="190">
        <v>50</v>
      </c>
      <c r="EM335" s="190">
        <v>50</v>
      </c>
      <c r="EN335" s="190"/>
      <c r="EO335" s="190"/>
      <c r="EP335" s="190"/>
      <c r="EQ335" s="190"/>
      <c r="ER335" s="190"/>
      <c r="ES335" s="190"/>
      <c r="ET335" s="190">
        <v>50</v>
      </c>
      <c r="EU335" s="190">
        <v>42</v>
      </c>
      <c r="EV335" s="190">
        <v>35</v>
      </c>
      <c r="EW335" s="190">
        <v>29</v>
      </c>
      <c r="EX335" s="212">
        <v>26</v>
      </c>
      <c r="EY335" s="211"/>
      <c r="EZ335" s="75">
        <f t="shared" ref="EZ335" si="847">(G335/(DT335-G335))+0</f>
        <v>-1.724294400580815E-3</v>
      </c>
      <c r="FA335" s="89">
        <f t="shared" si="415"/>
        <v>-0.1</v>
      </c>
      <c r="FB335" s="212"/>
      <c r="FC335" s="213"/>
      <c r="FD335" s="213"/>
      <c r="FE335" s="213"/>
      <c r="FF335" s="213"/>
      <c r="FG335" s="213"/>
      <c r="FH335" s="213"/>
      <c r="FI335" s="213"/>
      <c r="FJ335" s="213"/>
      <c r="FK335" s="213"/>
      <c r="FL335" s="213"/>
      <c r="FM335" s="213"/>
      <c r="FN335" s="213"/>
      <c r="FO335" s="213"/>
      <c r="FP335" s="213"/>
      <c r="FQ335" s="213"/>
      <c r="FR335" s="213"/>
      <c r="FS335" s="211">
        <v>140</v>
      </c>
      <c r="FT335" s="190">
        <v>135</v>
      </c>
      <c r="FU335" s="190">
        <v>135</v>
      </c>
      <c r="FV335" s="190">
        <v>135</v>
      </c>
      <c r="FW335" s="190"/>
      <c r="FX335" s="190"/>
      <c r="FY335" s="190"/>
      <c r="FZ335" s="190"/>
      <c r="GA335" s="190"/>
      <c r="GB335" s="190"/>
      <c r="GC335" s="190">
        <v>135</v>
      </c>
      <c r="GD335" s="190">
        <v>127</v>
      </c>
      <c r="GE335" s="190">
        <v>122</v>
      </c>
      <c r="GF335" s="190">
        <v>117</v>
      </c>
      <c r="GG335" s="212">
        <v>112</v>
      </c>
    </row>
    <row r="336" spans="2:189">
      <c r="B336" s="33">
        <v>44264</v>
      </c>
      <c r="C336" s="30" t="s">
        <v>56</v>
      </c>
      <c r="D336" s="30">
        <v>2021</v>
      </c>
      <c r="E336" s="30" t="str">
        <f t="shared" ref="E336" si="848">D336&amp;C336</f>
        <v>2021S10</v>
      </c>
      <c r="F336" s="30" t="str">
        <f t="shared" si="317"/>
        <v>32021</v>
      </c>
      <c r="G336" s="208" t="str">
        <f>VLOOKUP(Horizontal!$C336&amp;Horizontal!$B336&amp;Horizontal!G$11,Vertical!$E:$O,G$10,0)</f>
        <v>-0,16</v>
      </c>
      <c r="H336" s="207">
        <f>(VLOOKUP(Horizontal!$C336&amp;Horizontal!$B336&amp;Horizontal!H$11,Vertical!$E:$O,H$10,0))+0</f>
        <v>114</v>
      </c>
      <c r="I336" s="207">
        <f>(VLOOKUP(Horizontal!$C336&amp;Horizontal!$B336&amp;Horizontal!I$11,Vertical!$E:$O,I$10,0))+0</f>
        <v>105.49</v>
      </c>
      <c r="J336" s="207">
        <f>(VLOOKUP(Horizontal!$C336&amp;Horizontal!$B336&amp;Horizontal!J$11,Vertical!$E:$O,J$10,0))+0</f>
        <v>114.58</v>
      </c>
      <c r="K336" s="207">
        <f>(VLOOKUP(Horizontal!$C336&amp;Horizontal!$B336&amp;Horizontal!K$11,Vertical!$E:$O,K$10,0))+0</f>
        <v>153</v>
      </c>
      <c r="L336" s="207">
        <f>(VLOOKUP(Horizontal!$C336&amp;Horizontal!$B336&amp;Horizontal!L$11,Vertical!$E:$O,L$10,0))+0</f>
        <v>203</v>
      </c>
      <c r="M336" s="207">
        <f>(VLOOKUP(Horizontal!$C336&amp;Horizontal!$B336&amp;Horizontal!M$11,Vertical!$E:$O,M$10,0))+0</f>
        <v>186.78</v>
      </c>
      <c r="N336" s="207">
        <f>(VLOOKUP(Horizontal!$C336&amp;Horizontal!$B336&amp;Horizontal!N$11,Vertical!$E:$O,N$10,0))+0</f>
        <v>163.9</v>
      </c>
      <c r="O336" s="207">
        <f>(VLOOKUP(Horizontal!$C336&amp;Horizontal!$B336&amp;Horizontal!O$11,Vertical!$E:$O,O$10,0))+0</f>
        <v>152.28</v>
      </c>
      <c r="P336" s="209">
        <f>(VLOOKUP(Horizontal!$C336&amp;Horizontal!$B336&amp;Horizontal!P$11,Vertical!$E:$O,P$10,0))+0</f>
        <v>147.30000000000001</v>
      </c>
      <c r="Q336" s="210">
        <f>(VLOOKUP(Horizontal!$C336&amp;Horizontal!$B336&amp;Horizontal!Q$11,Vertical!$E:$O,Q$10,0))+0</f>
        <v>57</v>
      </c>
      <c r="R336" s="207">
        <f>(VLOOKUP(Horizontal!$C336&amp;Horizontal!$B336&amp;Horizontal!R$11,Vertical!$E:$O,R$10,0))+0</f>
        <v>59</v>
      </c>
      <c r="S336" s="207">
        <f>(VLOOKUP(Horizontal!$C336&amp;Horizontal!$B336&amp;Horizontal!S$11,Vertical!$E:$O,S$10,0))+0</f>
        <v>53</v>
      </c>
      <c r="T336" s="207">
        <f>(VLOOKUP(Horizontal!$C336&amp;Horizontal!$B336&amp;Horizontal!T$11,Vertical!$E:$O,T$10,0))+0</f>
        <v>49</v>
      </c>
      <c r="U336" s="207">
        <f>(VLOOKUP(Horizontal!$C336&amp;Horizontal!$B336&amp;Horizontal!U$11,Vertical!$E:$O,U$10,0))+0</f>
        <v>47</v>
      </c>
      <c r="V336" s="207">
        <f>(VLOOKUP(Horizontal!$C336&amp;Horizontal!$B336&amp;Horizontal!V$11,Vertical!$E:$O,V$10,0))+0</f>
        <v>41</v>
      </c>
      <c r="W336" s="207">
        <f>(VLOOKUP(Horizontal!$C336&amp;Horizontal!$B336&amp;Horizontal!W$11,Vertical!$E:$O,W$10,0))+0</f>
        <v>34</v>
      </c>
      <c r="X336" s="207">
        <f>(VLOOKUP(Horizontal!$C336&amp;Horizontal!$B336&amp;Horizontal!X$11,Vertical!$E:$O,X$10,0))+0</f>
        <v>26</v>
      </c>
      <c r="Y336" s="209">
        <f>(VLOOKUP(Horizontal!$C336&amp;Horizontal!$B336&amp;Horizontal!Y$11,Vertical!$E:$O,Y$10,0))+0</f>
        <v>25</v>
      </c>
      <c r="Z336" s="210">
        <f>(VLOOKUP(Horizontal!$C336&amp;Horizontal!$B336&amp;Horizontal!Z$11,Vertical!$E:$O,Z$10,0))+0</f>
        <v>75.680000000000007</v>
      </c>
      <c r="AA336" s="207">
        <f>(VLOOKUP(Horizontal!$C336&amp;Horizontal!$B336&amp;Horizontal!AA$11,Vertical!$E:$O,AA$10,0))+0</f>
        <v>13.16</v>
      </c>
      <c r="AB336" s="207">
        <f>(VLOOKUP(Horizontal!$C336&amp;Horizontal!$B336&amp;Horizontal!AB$11,Vertical!$E:$O,AB$10,0))+0</f>
        <v>5.56</v>
      </c>
      <c r="AC336" s="207">
        <f>(VLOOKUP(Horizontal!$C336&amp;Horizontal!$B336&amp;Horizontal!AC$11,Vertical!$E:$O,AC$10,0))+0</f>
        <v>7.89</v>
      </c>
      <c r="AD336" s="207">
        <f>(VLOOKUP(Horizontal!$C336&amp;Horizontal!$B336&amp;Horizontal!AD$11,Vertical!$E:$O,AD$10,0))+0</f>
        <v>20</v>
      </c>
      <c r="AE336" s="207">
        <f>(VLOOKUP(Horizontal!$C336&amp;Horizontal!$B336&amp;Horizontal!AE$11,Vertical!$E:$O,AE$10,0))+0</f>
        <v>64.290000000000006</v>
      </c>
      <c r="AF336" s="207">
        <f>(VLOOKUP(Horizontal!$C336&amp;Horizontal!$B336&amp;Horizontal!AF$11,Vertical!$E:$O,AF$10,0))+0</f>
        <v>22.73</v>
      </c>
      <c r="AG336" s="207">
        <f>(VLOOKUP(Horizontal!$C336&amp;Horizontal!$B336&amp;Horizontal!AG$11,Vertical!$E:$O,AG$10,0))+0</f>
        <v>20.45</v>
      </c>
      <c r="AH336" s="209">
        <f>(VLOOKUP(Horizontal!$C336&amp;Horizontal!$B336&amp;Horizontal!AH$11,Vertical!$E:$O,AH$10,0))+0</f>
        <v>25</v>
      </c>
      <c r="AI336" s="210">
        <f>(VLOOKUP(Horizontal!$C336&amp;Horizontal!$B336&amp;Horizontal!AI$11,Vertical!$E:$O,AI$10,0))+0</f>
        <v>13.51</v>
      </c>
      <c r="AJ336" s="207">
        <f>(VLOOKUP(Horizontal!$C336&amp;Horizontal!$B336&amp;Horizontal!AJ$11,Vertical!$E:$O,AJ$10,0))+0</f>
        <v>0</v>
      </c>
      <c r="AK336" s="207">
        <f>(VLOOKUP(Horizontal!$C336&amp;Horizontal!$B336&amp;Horizontal!AK$11,Vertical!$E:$O,AK$10,0))+0</f>
        <v>0</v>
      </c>
      <c r="AL336" s="207">
        <f>(VLOOKUP(Horizontal!$C336&amp;Horizontal!$B336&amp;Horizontal!AL$11,Vertical!$E:$O,AL$10,0))+0</f>
        <v>0</v>
      </c>
      <c r="AM336" s="207">
        <f>(VLOOKUP(Horizontal!$C336&amp;Horizontal!$B336&amp;Horizontal!AM$11,Vertical!$E:$O,AM$10,0))+0</f>
        <v>0</v>
      </c>
      <c r="AN336" s="207">
        <f>(VLOOKUP(Horizontal!$C336&amp;Horizontal!$B336&amp;Horizontal!AN$11,Vertical!$E:$O,AN$10,0))+0</f>
        <v>23.81</v>
      </c>
      <c r="AO336" s="207">
        <f>(VLOOKUP(Horizontal!$C336&amp;Horizontal!$B336&amp;Horizontal!AO$11,Vertical!$E:$O,AO$10,0))+0</f>
        <v>59.09</v>
      </c>
      <c r="AP336" s="207">
        <f>(VLOOKUP(Horizontal!$C336&amp;Horizontal!$B336&amp;Horizontal!AP$11,Vertical!$E:$O,AP$10,0))+0</f>
        <v>61.36</v>
      </c>
      <c r="AQ336" s="209">
        <f>(VLOOKUP(Horizontal!$C336&amp;Horizontal!$B336&amp;Horizontal!AQ$11,Vertical!$E:$O,AQ$10,0))+0</f>
        <v>56.82</v>
      </c>
      <c r="AR336" s="210">
        <f>(VLOOKUP(Horizontal!$C336&amp;Horizontal!$B336&amp;Horizontal!AR$11,Vertical!$E:$O,AR$10,0))+0</f>
        <v>10.81</v>
      </c>
      <c r="AS336" s="207">
        <f>(VLOOKUP(Horizontal!$C336&amp;Horizontal!$B336&amp;Horizontal!AS$11,Vertical!$E:$O,AS$10,0))+0</f>
        <v>86.84</v>
      </c>
      <c r="AT336" s="207">
        <f>(VLOOKUP(Horizontal!$C336&amp;Horizontal!$B336&amp;Horizontal!AT$11,Vertical!$E:$O,AT$10,0))+0</f>
        <v>94.44</v>
      </c>
      <c r="AU336" s="207">
        <f>(VLOOKUP(Horizontal!$C336&amp;Horizontal!$B336&amp;Horizontal!AU$11,Vertical!$E:$O,AU$10,0))+0</f>
        <v>92.11</v>
      </c>
      <c r="AV336" s="207">
        <f>(VLOOKUP(Horizontal!$C336&amp;Horizontal!$B336&amp;Horizontal!AV$11,Vertical!$E:$O,AV$10,0))+0</f>
        <v>80</v>
      </c>
      <c r="AW336" s="207">
        <f>(VLOOKUP(Horizontal!$C336&amp;Horizontal!$B336&amp;Horizontal!AW$11,Vertical!$E:$O,AW$10,0))+0</f>
        <v>11.9</v>
      </c>
      <c r="AX336" s="207">
        <f>(VLOOKUP(Horizontal!$C336&amp;Horizontal!$B336&amp;Horizontal!AX$11,Vertical!$E:$O,AX$10,0))+0</f>
        <v>18.18</v>
      </c>
      <c r="AY336" s="207">
        <f>(VLOOKUP(Horizontal!$C336&amp;Horizontal!$B336&amp;Horizontal!AY$11,Vertical!$E:$O,AY$10,0))+0</f>
        <v>18.18</v>
      </c>
      <c r="AZ336" s="209">
        <f>(VLOOKUP(Horizontal!$C336&amp;Horizontal!$B336&amp;Horizontal!AZ$11,Vertical!$E:$O,AZ$10,0))+0</f>
        <v>18.18</v>
      </c>
      <c r="BA336" s="208">
        <f>(VLOOKUP(Horizontal!$C336&amp;Horizontal!$B336&amp;Horizontal!BA$11,Vertical!$E:$O,BA$10,0))+0</f>
        <v>54.4</v>
      </c>
      <c r="BB336" s="210">
        <f>(VLOOKUP(Horizontal!$C336&amp;Horizontal!$B336&amp;Horizontal!BB$11,Vertical!$E:$O,BB$10,0))+0</f>
        <v>167.84</v>
      </c>
      <c r="BC336" s="207">
        <f>(VLOOKUP(Horizontal!$C336&amp;Horizontal!$B336&amp;Horizontal!BC$11,Vertical!$E:$O,BC$10,0))+0</f>
        <v>157.44</v>
      </c>
      <c r="BD336" s="207">
        <f>(VLOOKUP(Horizontal!$C336&amp;Horizontal!$B336&amp;Horizontal!BD$11,Vertical!$E:$O,BD$10,0))+0</f>
        <v>164.63</v>
      </c>
      <c r="BE336" s="207">
        <f>(VLOOKUP(Horizontal!$C336&amp;Horizontal!$B336&amp;Horizontal!BE$11,Vertical!$E:$O,BE$10,0))+0</f>
        <v>203.87</v>
      </c>
      <c r="BF336" s="207">
        <f>(VLOOKUP(Horizontal!$C336&amp;Horizontal!$B336&amp;Horizontal!BF$11,Vertical!$E:$O,BF$10,0))+0</f>
        <v>252</v>
      </c>
      <c r="BG336" s="207">
        <f>(VLOOKUP(Horizontal!$C336&amp;Horizontal!$B336&amp;Horizontal!BG$11,Vertical!$E:$O,BG$10,0))+0</f>
        <v>231.38</v>
      </c>
      <c r="BH336" s="207">
        <f>(VLOOKUP(Horizontal!$C336&amp;Horizontal!$B336&amp;Horizontal!BH$11,Vertical!$E:$O,BH$10,0))+0</f>
        <v>203.57</v>
      </c>
      <c r="BI336" s="207">
        <f>(VLOOKUP(Horizontal!$C336&amp;Horizontal!$B336&amp;Horizontal!BI$11,Vertical!$E:$O,BI$10,0))+0</f>
        <v>190.43</v>
      </c>
      <c r="BJ336" s="209">
        <f>(VLOOKUP(Horizontal!$C336&amp;Horizontal!$B336&amp;Horizontal!BJ$11,Vertical!$E:$O,BJ$10,0))+0</f>
        <v>182.02</v>
      </c>
      <c r="BK336" s="210">
        <f>(VLOOKUP(Horizontal!$C336&amp;Horizontal!$B336&amp;Horizontal!BK$11,Vertical!$E:$O,BK$10,0))+0</f>
        <v>48</v>
      </c>
      <c r="BL336" s="207">
        <f>(VLOOKUP(Horizontal!$C336&amp;Horizontal!$B336&amp;Horizontal!BL$11,Vertical!$E:$O,BL$10,0))+0</f>
        <v>46</v>
      </c>
      <c r="BM336" s="207">
        <f>(VLOOKUP(Horizontal!$C336&amp;Horizontal!$B336&amp;Horizontal!BM$11,Vertical!$E:$O,BM$10,0))+0</f>
        <v>44</v>
      </c>
      <c r="BN336" s="207">
        <f>(VLOOKUP(Horizontal!$C336&amp;Horizontal!$B336&amp;Horizontal!BN$11,Vertical!$E:$O,BN$10,0))+0</f>
        <v>43</v>
      </c>
      <c r="BO336" s="207">
        <f>(VLOOKUP(Horizontal!$C336&amp;Horizontal!$B336&amp;Horizontal!BO$11,Vertical!$E:$O,BO$10,0))+0</f>
        <v>44</v>
      </c>
      <c r="BP336" s="207">
        <f>(VLOOKUP(Horizontal!$C336&amp;Horizontal!$B336&amp;Horizontal!BP$11,Vertical!$E:$O,BP$10,0))+0</f>
        <v>39</v>
      </c>
      <c r="BQ336" s="207">
        <f>(VLOOKUP(Horizontal!$C336&amp;Horizontal!$B336&amp;Horizontal!BQ$11,Vertical!$E:$O,BQ$10,0))+0</f>
        <v>34</v>
      </c>
      <c r="BR336" s="207">
        <f>(VLOOKUP(Horizontal!$C336&amp;Horizontal!$B336&amp;Horizontal!BR$11,Vertical!$E:$O,BR$10,0))+0</f>
        <v>30</v>
      </c>
      <c r="BS336" s="209">
        <f>(VLOOKUP(Horizontal!$C336&amp;Horizontal!$B336&amp;Horizontal!BS$11,Vertical!$E:$O,BS$10,0))+0</f>
        <v>29</v>
      </c>
      <c r="BT336" s="210">
        <f>(VLOOKUP(Horizontal!$C336&amp;Horizontal!$B336&amp;Horizontal!BT$11,Vertical!$E:$O,BT$10,0))+0</f>
        <v>80</v>
      </c>
      <c r="BU336" s="207">
        <f>(VLOOKUP(Horizontal!$C336&amp;Horizontal!$B336&amp;Horizontal!BU$11,Vertical!$E:$O,BU$10,0))+0</f>
        <v>27.27</v>
      </c>
      <c r="BV336" s="207">
        <f>(VLOOKUP(Horizontal!$C336&amp;Horizontal!$B336&amp;Horizontal!BV$11,Vertical!$E:$O,BV$10,0))+0</f>
        <v>13.33</v>
      </c>
      <c r="BW336" s="207">
        <f>(VLOOKUP(Horizontal!$C336&amp;Horizontal!$B336&amp;Horizontal!BW$11,Vertical!$E:$O,BW$10,0))+0</f>
        <v>10.34</v>
      </c>
      <c r="BX336" s="207">
        <f>(VLOOKUP(Horizontal!$C336&amp;Horizontal!$B336&amp;Horizontal!BX$11,Vertical!$E:$O,BX$10,0))+0</f>
        <v>23.53</v>
      </c>
      <c r="BY336" s="207">
        <f>(VLOOKUP(Horizontal!$C336&amp;Horizontal!$B336&amp;Horizontal!BY$11,Vertical!$E:$O,BY$10,0))+0</f>
        <v>54.55</v>
      </c>
      <c r="BZ336" s="207">
        <f>(VLOOKUP(Horizontal!$C336&amp;Horizontal!$B336&amp;Horizontal!BZ$11,Vertical!$E:$O,BZ$10,0))+0</f>
        <v>40.54</v>
      </c>
      <c r="CA336" s="207">
        <f>(VLOOKUP(Horizontal!$C336&amp;Horizontal!$B336&amp;Horizontal!CA$11,Vertical!$E:$O,CA$10,0))+0</f>
        <v>17.14</v>
      </c>
      <c r="CB336" s="209">
        <f>(VLOOKUP(Horizontal!$C336&amp;Horizontal!$B336&amp;Horizontal!CB$11,Vertical!$E:$O,CB$10,0))+0</f>
        <v>28.57</v>
      </c>
      <c r="CC336" s="210">
        <f>(VLOOKUP(Horizontal!$C336&amp;Horizontal!$B336&amp;Horizontal!CC$11,Vertical!$E:$O,CC$10,0))+0</f>
        <v>2.86</v>
      </c>
      <c r="CD336" s="207">
        <f>(VLOOKUP(Horizontal!$C336&amp;Horizontal!$B336&amp;Horizontal!CD$11,Vertical!$E:$O,CD$10,0))+0</f>
        <v>3.03</v>
      </c>
      <c r="CE336" s="207">
        <f>(VLOOKUP(Horizontal!$C336&amp;Horizontal!$B336&amp;Horizontal!CE$11,Vertical!$E:$O,CE$10,0))+0</f>
        <v>0</v>
      </c>
      <c r="CF336" s="207">
        <f>(VLOOKUP(Horizontal!$C336&amp;Horizontal!$B336&amp;Horizontal!CF$11,Vertical!$E:$O,CF$10,0))+0</f>
        <v>0</v>
      </c>
      <c r="CG336" s="207">
        <f>(VLOOKUP(Horizontal!$C336&amp;Horizontal!$B336&amp;Horizontal!CG$11,Vertical!$E:$O,CG$10,0))+0</f>
        <v>0</v>
      </c>
      <c r="CH336" s="207">
        <f>(VLOOKUP(Horizontal!$C336&amp;Horizontal!$B336&amp;Horizontal!CH$11,Vertical!$E:$O,CH$10,0))+0</f>
        <v>18.18</v>
      </c>
      <c r="CI336" s="207">
        <f>(VLOOKUP(Horizontal!$C336&amp;Horizontal!$B336&amp;Horizontal!CI$11,Vertical!$E:$O,CI$10,0))+0</f>
        <v>18.920000000000002</v>
      </c>
      <c r="CJ336" s="207">
        <f>(VLOOKUP(Horizontal!$C336&amp;Horizontal!$B336&amp;Horizontal!CJ$11,Vertical!$E:$O,CJ$10,0))+0</f>
        <v>51.43</v>
      </c>
      <c r="CK336" s="209">
        <f>(VLOOKUP(Horizontal!$C336&amp;Horizontal!$B336&amp;Horizontal!CK$11,Vertical!$E:$O,CK$10,0))+0</f>
        <v>51.43</v>
      </c>
      <c r="CL336" s="210">
        <f>(VLOOKUP(Horizontal!$C336&amp;Horizontal!$B336&amp;Horizontal!CL$11,Vertical!$E:$O,CL$10,0))+0</f>
        <v>17.14</v>
      </c>
      <c r="CM336" s="207">
        <f>(VLOOKUP(Horizontal!$C336&amp;Horizontal!$B336&amp;Horizontal!CM$11,Vertical!$E:$O,CM$10,0))+0</f>
        <v>69.7</v>
      </c>
      <c r="CN336" s="207">
        <f>(VLOOKUP(Horizontal!$C336&amp;Horizontal!$B336&amp;Horizontal!CN$11,Vertical!$E:$O,CN$10,0))+0</f>
        <v>86.67</v>
      </c>
      <c r="CO336" s="207">
        <f>(VLOOKUP(Horizontal!$C336&amp;Horizontal!$B336&amp;Horizontal!CO$11,Vertical!$E:$O,CO$10,0))+0</f>
        <v>89.66</v>
      </c>
      <c r="CP336" s="207">
        <f>(VLOOKUP(Horizontal!$C336&amp;Horizontal!$B336&amp;Horizontal!CP$11,Vertical!$E:$O,CP$10,0))+0</f>
        <v>76.47</v>
      </c>
      <c r="CQ336" s="207">
        <f>(VLOOKUP(Horizontal!$C336&amp;Horizontal!$B336&amp;Horizontal!CQ$11,Vertical!$E:$O,CQ$10,0))+0</f>
        <v>27.27</v>
      </c>
      <c r="CR336" s="207">
        <f>(VLOOKUP(Horizontal!$C336&amp;Horizontal!$B336&amp;Horizontal!CR$11,Vertical!$E:$O,CR$10,0))+0</f>
        <v>40.54</v>
      </c>
      <c r="CS336" s="207">
        <f>(VLOOKUP(Horizontal!$C336&amp;Horizontal!$B336&amp;Horizontal!CS$11,Vertical!$E:$O,CS$10,0))+0</f>
        <v>31.43</v>
      </c>
      <c r="CT336" s="207">
        <f>(VLOOKUP(Horizontal!$C336&amp;Horizontal!$B336&amp;Horizontal!CT$11,Vertical!$E:$O,CT$10,0))+0</f>
        <v>20</v>
      </c>
      <c r="CU336" s="150"/>
      <c r="CV336" s="211">
        <f t="shared" ref="CV336" si="849">(BB336-H336)+0</f>
        <v>53.84</v>
      </c>
      <c r="CW336" s="190">
        <f t="shared" ref="CW336" si="850">(BC336-I336)+0</f>
        <v>51.95</v>
      </c>
      <c r="CX336" s="190">
        <f t="shared" ref="CX336" si="851">(BD336-J336)+0</f>
        <v>50.05</v>
      </c>
      <c r="CY336" s="190">
        <f t="shared" ref="CY336" si="852">(BE336-K336)+0</f>
        <v>50.870000000000005</v>
      </c>
      <c r="CZ336" s="190">
        <f t="shared" ref="CZ336" si="853">(BF336-L336)+0</f>
        <v>49</v>
      </c>
      <c r="DA336" s="190">
        <f t="shared" ref="DA336" si="854">(BG336-M336)+0</f>
        <v>44.599999999999994</v>
      </c>
      <c r="DB336" s="190">
        <f t="shared" ref="DB336" si="855">(BH336-N336)+0</f>
        <v>39.669999999999987</v>
      </c>
      <c r="DC336" s="190">
        <f t="shared" ref="DC336" si="856">(BI336-O336)+0</f>
        <v>38.150000000000006</v>
      </c>
      <c r="DD336" s="212">
        <f t="shared" ref="DD336" si="857">(BJ336-P336)+0</f>
        <v>34.72</v>
      </c>
      <c r="DE336" s="9">
        <v>170</v>
      </c>
      <c r="DF336" s="212">
        <f t="shared" ref="DF336" si="858">($H$7-H336)+0</f>
        <v>94.457210401891331</v>
      </c>
      <c r="DG336" s="264">
        <v>79</v>
      </c>
      <c r="DH336" s="265">
        <v>84</v>
      </c>
      <c r="DI336" s="265">
        <v>95</v>
      </c>
      <c r="DJ336" s="266">
        <v>104</v>
      </c>
      <c r="DK336" s="190">
        <v>81.27</v>
      </c>
      <c r="DL336" s="190">
        <v>81.27</v>
      </c>
      <c r="DM336" s="190">
        <v>76.010000000000005</v>
      </c>
      <c r="DN336" s="212">
        <v>0</v>
      </c>
      <c r="DO336" s="190">
        <v>71.8</v>
      </c>
      <c r="DP336" s="190">
        <v>71.8</v>
      </c>
      <c r="DQ336" s="190">
        <v>69.97</v>
      </c>
      <c r="DR336" s="212">
        <v>49.77</v>
      </c>
      <c r="DS336" s="150"/>
      <c r="DT336" s="190">
        <v>118</v>
      </c>
      <c r="DU336" s="190">
        <v>120</v>
      </c>
      <c r="DV336" s="190">
        <v>125</v>
      </c>
      <c r="DW336" s="190">
        <v>175</v>
      </c>
      <c r="DX336" s="190"/>
      <c r="DY336" s="190"/>
      <c r="DZ336" s="190"/>
      <c r="EA336" s="190"/>
      <c r="EB336" s="190"/>
      <c r="EC336" s="190"/>
      <c r="ED336" s="190">
        <v>215</v>
      </c>
      <c r="EE336" s="190">
        <v>184</v>
      </c>
      <c r="EF336" s="190">
        <v>165</v>
      </c>
      <c r="EG336" s="190">
        <v>153</v>
      </c>
      <c r="EH336" s="212">
        <v>145</v>
      </c>
      <c r="EI336" s="213"/>
      <c r="EJ336" s="211">
        <v>48</v>
      </c>
      <c r="EK336" s="190">
        <v>48</v>
      </c>
      <c r="EL336" s="190">
        <v>48</v>
      </c>
      <c r="EM336" s="190">
        <v>48</v>
      </c>
      <c r="EN336" s="190"/>
      <c r="EO336" s="190"/>
      <c r="EP336" s="190"/>
      <c r="EQ336" s="190"/>
      <c r="ER336" s="190"/>
      <c r="ES336" s="190"/>
      <c r="ET336" s="190">
        <v>48</v>
      </c>
      <c r="EU336" s="190">
        <v>44</v>
      </c>
      <c r="EV336" s="190">
        <v>35</v>
      </c>
      <c r="EW336" s="190">
        <v>30</v>
      </c>
      <c r="EX336" s="212">
        <v>28</v>
      </c>
      <c r="EY336" s="211"/>
      <c r="EZ336" s="75">
        <f t="shared" ref="EZ336" si="859">(G336/(DT336-G336))+0</f>
        <v>-1.3540961408259988E-3</v>
      </c>
      <c r="FA336" s="89">
        <f t="shared" si="415"/>
        <v>-0.1</v>
      </c>
      <c r="FB336" s="212"/>
      <c r="FC336" s="213"/>
      <c r="FD336" s="213"/>
      <c r="FE336" s="213"/>
      <c r="FF336" s="213"/>
      <c r="FG336" s="213"/>
      <c r="FH336" s="213"/>
      <c r="FI336" s="213"/>
      <c r="FJ336" s="213"/>
      <c r="FK336" s="213"/>
      <c r="FL336" s="213"/>
      <c r="FM336" s="213"/>
      <c r="FN336" s="213"/>
      <c r="FO336" s="213"/>
      <c r="FP336" s="213"/>
      <c r="FQ336" s="213"/>
      <c r="FR336" s="213"/>
      <c r="FS336" s="211">
        <v>135</v>
      </c>
      <c r="FT336" s="190">
        <v>135</v>
      </c>
      <c r="FU336" s="190">
        <v>135</v>
      </c>
      <c r="FV336" s="190">
        <v>135</v>
      </c>
      <c r="FW336" s="190"/>
      <c r="FX336" s="190"/>
      <c r="FY336" s="190"/>
      <c r="FZ336" s="190"/>
      <c r="GA336" s="190"/>
      <c r="GB336" s="190"/>
      <c r="GC336" s="190">
        <v>135</v>
      </c>
      <c r="GD336" s="190">
        <v>127</v>
      </c>
      <c r="GE336" s="190">
        <v>122</v>
      </c>
      <c r="GF336" s="190">
        <v>117</v>
      </c>
      <c r="GG336" s="212">
        <v>112</v>
      </c>
    </row>
    <row r="337" spans="2:189">
      <c r="B337" s="33">
        <v>44271</v>
      </c>
      <c r="C337" s="30" t="s">
        <v>55</v>
      </c>
      <c r="D337" s="30">
        <v>2021</v>
      </c>
      <c r="E337" s="30" t="str">
        <f t="shared" ref="E337" si="860">D337&amp;C337</f>
        <v>2021S11</v>
      </c>
      <c r="F337" s="30" t="str">
        <f t="shared" si="317"/>
        <v>32021</v>
      </c>
      <c r="G337" s="208" t="str">
        <f>VLOOKUP(Horizontal!$C337&amp;Horizontal!$B337&amp;Horizontal!G$11,Vertical!$E:$O,G$10,0)</f>
        <v>-0,15</v>
      </c>
      <c r="H337" s="207">
        <f>(VLOOKUP(Horizontal!$C337&amp;Horizontal!$B337&amp;Horizontal!H$11,Vertical!$E:$O,H$10,0))+0</f>
        <v>113.72</v>
      </c>
      <c r="I337" s="207">
        <f>(VLOOKUP(Horizontal!$C337&amp;Horizontal!$B337&amp;Horizontal!I$11,Vertical!$E:$O,I$10,0))+0</f>
        <v>120.27</v>
      </c>
      <c r="J337" s="207">
        <f>(VLOOKUP(Horizontal!$C337&amp;Horizontal!$B337&amp;Horizontal!J$11,Vertical!$E:$O,J$10,0))+0</f>
        <v>132.59</v>
      </c>
      <c r="K337" s="207">
        <f>(VLOOKUP(Horizontal!$C337&amp;Horizontal!$B337&amp;Horizontal!K$11,Vertical!$E:$O,K$10,0))+0</f>
        <v>181.07</v>
      </c>
      <c r="L337" s="207">
        <f>(VLOOKUP(Horizontal!$C337&amp;Horizontal!$B337&amp;Horizontal!L$11,Vertical!$E:$O,L$10,0))+0</f>
        <v>224.61</v>
      </c>
      <c r="M337" s="207">
        <f>(VLOOKUP(Horizontal!$C337&amp;Horizontal!$B337&amp;Horizontal!M$11,Vertical!$E:$O,M$10,0))+0</f>
        <v>189.6</v>
      </c>
      <c r="N337" s="207">
        <f>(VLOOKUP(Horizontal!$C337&amp;Horizontal!$B337&amp;Horizontal!N$11,Vertical!$E:$O,N$10,0))+0</f>
        <v>164.82</v>
      </c>
      <c r="O337" s="207">
        <f>(VLOOKUP(Horizontal!$C337&amp;Horizontal!$B337&amp;Horizontal!O$11,Vertical!$E:$O,O$10,0))+0</f>
        <v>152.47</v>
      </c>
      <c r="P337" s="209">
        <f>(VLOOKUP(Horizontal!$C337&amp;Horizontal!$B337&amp;Horizontal!P$11,Vertical!$E:$O,P$10,0))+0</f>
        <v>147.26</v>
      </c>
      <c r="Q337" s="210">
        <f>(VLOOKUP(Horizontal!$C337&amp;Horizontal!$B337&amp;Horizontal!Q$11,Vertical!$E:$O,Q$10,0))+0</f>
        <v>52</v>
      </c>
      <c r="R337" s="207">
        <f>(VLOOKUP(Horizontal!$C337&amp;Horizontal!$B337&amp;Horizontal!R$11,Vertical!$E:$O,R$10,0))+0</f>
        <v>62</v>
      </c>
      <c r="S337" s="207">
        <f>(VLOOKUP(Horizontal!$C337&amp;Horizontal!$B337&amp;Horizontal!S$11,Vertical!$E:$O,S$10,0))+0</f>
        <v>63</v>
      </c>
      <c r="T337" s="207">
        <f>(VLOOKUP(Horizontal!$C337&amp;Horizontal!$B337&amp;Horizontal!T$11,Vertical!$E:$O,T$10,0))+0</f>
        <v>53</v>
      </c>
      <c r="U337" s="207">
        <f>(VLOOKUP(Horizontal!$C337&amp;Horizontal!$B337&amp;Horizontal!U$11,Vertical!$E:$O,U$10,0))+0</f>
        <v>48</v>
      </c>
      <c r="V337" s="207">
        <f>(VLOOKUP(Horizontal!$C337&amp;Horizontal!$B337&amp;Horizontal!V$11,Vertical!$E:$O,V$10,0))+0</f>
        <v>40</v>
      </c>
      <c r="W337" s="207">
        <f>(VLOOKUP(Horizontal!$C337&amp;Horizontal!$B337&amp;Horizontal!W$11,Vertical!$E:$O,W$10,0))+0</f>
        <v>33</v>
      </c>
      <c r="X337" s="207">
        <f>(VLOOKUP(Horizontal!$C337&amp;Horizontal!$B337&amp;Horizontal!X$11,Vertical!$E:$O,X$10,0))+0</f>
        <v>26</v>
      </c>
      <c r="Y337" s="209">
        <f>(VLOOKUP(Horizontal!$C337&amp;Horizontal!$B337&amp;Horizontal!Y$11,Vertical!$E:$O,Y$10,0))+0</f>
        <v>24</v>
      </c>
      <c r="Z337" s="210">
        <f>(VLOOKUP(Horizontal!$C337&amp;Horizontal!$B337&amp;Horizontal!Z$11,Vertical!$E:$O,Z$10,0))+0</f>
        <v>30</v>
      </c>
      <c r="AA337" s="207">
        <f>(VLOOKUP(Horizontal!$C337&amp;Horizontal!$B337&amp;Horizontal!AA$11,Vertical!$E:$O,AA$10,0))+0</f>
        <v>0</v>
      </c>
      <c r="AB337" s="207">
        <f>(VLOOKUP(Horizontal!$C337&amp;Horizontal!$B337&amp;Horizontal!AB$11,Vertical!$E:$O,AB$10,0))+0</f>
        <v>0</v>
      </c>
      <c r="AC337" s="207">
        <f>(VLOOKUP(Horizontal!$C337&amp;Horizontal!$B337&amp;Horizontal!AC$11,Vertical!$E:$O,AC$10,0))+0</f>
        <v>2.78</v>
      </c>
      <c r="AD337" s="207">
        <f>(VLOOKUP(Horizontal!$C337&amp;Horizontal!$B337&amp;Horizontal!AD$11,Vertical!$E:$O,AD$10,0))+0</f>
        <v>0</v>
      </c>
      <c r="AE337" s="207">
        <f>(VLOOKUP(Horizontal!$C337&amp;Horizontal!$B337&amp;Horizontal!AE$11,Vertical!$E:$O,AE$10,0))+0</f>
        <v>10.53</v>
      </c>
      <c r="AF337" s="207">
        <f>(VLOOKUP(Horizontal!$C337&amp;Horizontal!$B337&amp;Horizontal!AF$11,Vertical!$E:$O,AF$10,0))+0</f>
        <v>11.36</v>
      </c>
      <c r="AG337" s="207">
        <f>(VLOOKUP(Horizontal!$C337&amp;Horizontal!$B337&amp;Horizontal!AG$11,Vertical!$E:$O,AG$10,0))+0</f>
        <v>21.43</v>
      </c>
      <c r="AH337" s="209">
        <f>(VLOOKUP(Horizontal!$C337&amp;Horizontal!$B337&amp;Horizontal!AH$11,Vertical!$E:$O,AH$10,0))+0</f>
        <v>18.600000000000001</v>
      </c>
      <c r="AI337" s="210">
        <f>(VLOOKUP(Horizontal!$C337&amp;Horizontal!$B337&amp;Horizontal!AI$11,Vertical!$E:$O,AI$10,0))+0</f>
        <v>22.5</v>
      </c>
      <c r="AJ337" s="207">
        <f>(VLOOKUP(Horizontal!$C337&amp;Horizontal!$B337&amp;Horizontal!AJ$11,Vertical!$E:$O,AJ$10,0))+0</f>
        <v>0</v>
      </c>
      <c r="AK337" s="207">
        <f>(VLOOKUP(Horizontal!$C337&amp;Horizontal!$B337&amp;Horizontal!AK$11,Vertical!$E:$O,AK$10,0))+0</f>
        <v>2.63</v>
      </c>
      <c r="AL337" s="207">
        <f>(VLOOKUP(Horizontal!$C337&amp;Horizontal!$B337&amp;Horizontal!AL$11,Vertical!$E:$O,AL$10,0))+0</f>
        <v>2.78</v>
      </c>
      <c r="AM337" s="207">
        <f>(VLOOKUP(Horizontal!$C337&amp;Horizontal!$B337&amp;Horizontal!AM$11,Vertical!$E:$O,AM$10,0))+0</f>
        <v>0</v>
      </c>
      <c r="AN337" s="207">
        <f>(VLOOKUP(Horizontal!$C337&amp;Horizontal!$B337&amp;Horizontal!AN$11,Vertical!$E:$O,AN$10,0))+0</f>
        <v>21.05</v>
      </c>
      <c r="AO337" s="207">
        <f>(VLOOKUP(Horizontal!$C337&amp;Horizontal!$B337&amp;Horizontal!AO$11,Vertical!$E:$O,AO$10,0))+0</f>
        <v>54.55</v>
      </c>
      <c r="AP337" s="207">
        <f>(VLOOKUP(Horizontal!$C337&amp;Horizontal!$B337&amp;Horizontal!AP$11,Vertical!$E:$O,AP$10,0))+0</f>
        <v>54.76</v>
      </c>
      <c r="AQ337" s="209">
        <f>(VLOOKUP(Horizontal!$C337&amp;Horizontal!$B337&amp;Horizontal!AQ$11,Vertical!$E:$O,AQ$10,0))+0</f>
        <v>55.81</v>
      </c>
      <c r="AR337" s="210">
        <f>(VLOOKUP(Horizontal!$C337&amp;Horizontal!$B337&amp;Horizontal!AR$11,Vertical!$E:$O,AR$10,0))+0</f>
        <v>47.5</v>
      </c>
      <c r="AS337" s="207">
        <f>(VLOOKUP(Horizontal!$C337&amp;Horizontal!$B337&amp;Horizontal!AS$11,Vertical!$E:$O,AS$10,0))+0</f>
        <v>100</v>
      </c>
      <c r="AT337" s="207">
        <f>(VLOOKUP(Horizontal!$C337&amp;Horizontal!$B337&amp;Horizontal!AT$11,Vertical!$E:$O,AT$10,0))+0</f>
        <v>97.37</v>
      </c>
      <c r="AU337" s="207">
        <f>(VLOOKUP(Horizontal!$C337&amp;Horizontal!$B337&amp;Horizontal!AU$11,Vertical!$E:$O,AU$10,0))+0</f>
        <v>94.44</v>
      </c>
      <c r="AV337" s="207">
        <f>(VLOOKUP(Horizontal!$C337&amp;Horizontal!$B337&amp;Horizontal!AV$11,Vertical!$E:$O,AV$10,0))+0</f>
        <v>100</v>
      </c>
      <c r="AW337" s="207">
        <f>(VLOOKUP(Horizontal!$C337&amp;Horizontal!$B337&amp;Horizontal!AW$11,Vertical!$E:$O,AW$10,0))+0</f>
        <v>68.42</v>
      </c>
      <c r="AX337" s="207">
        <f>(VLOOKUP(Horizontal!$C337&amp;Horizontal!$B337&amp;Horizontal!AX$11,Vertical!$E:$O,AX$10,0))+0</f>
        <v>34.090000000000003</v>
      </c>
      <c r="AY337" s="207">
        <f>(VLOOKUP(Horizontal!$C337&amp;Horizontal!$B337&amp;Horizontal!AY$11,Vertical!$E:$O,AY$10,0))+0</f>
        <v>23.81</v>
      </c>
      <c r="AZ337" s="209">
        <f>(VLOOKUP(Horizontal!$C337&amp;Horizontal!$B337&amp;Horizontal!AZ$11,Vertical!$E:$O,AZ$10,0))+0</f>
        <v>25.58</v>
      </c>
      <c r="BA337" s="208">
        <f>(VLOOKUP(Horizontal!$C337&amp;Horizontal!$B337&amp;Horizontal!BA$11,Vertical!$E:$O,BA$10,0))+0</f>
        <v>50.97</v>
      </c>
      <c r="BB337" s="210">
        <f>(VLOOKUP(Horizontal!$C337&amp;Horizontal!$B337&amp;Horizontal!BB$11,Vertical!$E:$O,BB$10,0))+0</f>
        <v>164.8</v>
      </c>
      <c r="BC337" s="207">
        <f>(VLOOKUP(Horizontal!$C337&amp;Horizontal!$B337&amp;Horizontal!BC$11,Vertical!$E:$O,BC$10,0))+0</f>
        <v>169.87</v>
      </c>
      <c r="BD337" s="207">
        <f>(VLOOKUP(Horizontal!$C337&amp;Horizontal!$B337&amp;Horizontal!BD$11,Vertical!$E:$O,BD$10,0))+0</f>
        <v>181.18</v>
      </c>
      <c r="BE337" s="207">
        <f>(VLOOKUP(Horizontal!$C337&amp;Horizontal!$B337&amp;Horizontal!BE$11,Vertical!$E:$O,BE$10,0))+0</f>
        <v>228.29</v>
      </c>
      <c r="BF337" s="207">
        <f>(VLOOKUP(Horizontal!$C337&amp;Horizontal!$B337&amp;Horizontal!BF$11,Vertical!$E:$O,BF$10,0))+0</f>
        <v>270.41000000000003</v>
      </c>
      <c r="BG337" s="207">
        <f>(VLOOKUP(Horizontal!$C337&amp;Horizontal!$B337&amp;Horizontal!BG$11,Vertical!$E:$O,BG$10,0))+0</f>
        <v>232.66</v>
      </c>
      <c r="BH337" s="207">
        <f>(VLOOKUP(Horizontal!$C337&amp;Horizontal!$B337&amp;Horizontal!BH$11,Vertical!$E:$O,BH$10,0))+0</f>
        <v>203.5</v>
      </c>
      <c r="BI337" s="207">
        <f>(VLOOKUP(Horizontal!$C337&amp;Horizontal!$B337&amp;Horizontal!BI$11,Vertical!$E:$O,BI$10,0))+0</f>
        <v>190.62</v>
      </c>
      <c r="BJ337" s="209">
        <f>(VLOOKUP(Horizontal!$C337&amp;Horizontal!$B337&amp;Horizontal!BJ$11,Vertical!$E:$O,BJ$10,0))+0</f>
        <v>182.5</v>
      </c>
      <c r="BK337" s="210">
        <f>(VLOOKUP(Horizontal!$C337&amp;Horizontal!$B337&amp;Horizontal!BK$11,Vertical!$E:$O,BK$10,0))+0</f>
        <v>49</v>
      </c>
      <c r="BL337" s="207">
        <f>(VLOOKUP(Horizontal!$C337&amp;Horizontal!$B337&amp;Horizontal!BL$11,Vertical!$E:$O,BL$10,0))+0</f>
        <v>49</v>
      </c>
      <c r="BM337" s="207">
        <f>(VLOOKUP(Horizontal!$C337&amp;Horizontal!$B337&amp;Horizontal!BM$11,Vertical!$E:$O,BM$10,0))+0</f>
        <v>48</v>
      </c>
      <c r="BN337" s="207">
        <f>(VLOOKUP(Horizontal!$C337&amp;Horizontal!$B337&amp;Horizontal!BN$11,Vertical!$E:$O,BN$10,0))+0</f>
        <v>45</v>
      </c>
      <c r="BO337" s="207">
        <f>(VLOOKUP(Horizontal!$C337&amp;Horizontal!$B337&amp;Horizontal!BO$11,Vertical!$E:$O,BO$10,0))+0</f>
        <v>42</v>
      </c>
      <c r="BP337" s="207">
        <f>(VLOOKUP(Horizontal!$C337&amp;Horizontal!$B337&amp;Horizontal!BP$11,Vertical!$E:$O,BP$10,0))+0</f>
        <v>37</v>
      </c>
      <c r="BQ337" s="207">
        <f>(VLOOKUP(Horizontal!$C337&amp;Horizontal!$B337&amp;Horizontal!BQ$11,Vertical!$E:$O,BQ$10,0))+0</f>
        <v>31</v>
      </c>
      <c r="BR337" s="207">
        <f>(VLOOKUP(Horizontal!$C337&amp;Horizontal!$B337&amp;Horizontal!BR$11,Vertical!$E:$O,BR$10,0))+0</f>
        <v>28</v>
      </c>
      <c r="BS337" s="209">
        <f>(VLOOKUP(Horizontal!$C337&amp;Horizontal!$B337&amp;Horizontal!BS$11,Vertical!$E:$O,BS$10,0))+0</f>
        <v>26</v>
      </c>
      <c r="BT337" s="210">
        <f>(VLOOKUP(Horizontal!$C337&amp;Horizontal!$B337&amp;Horizontal!BT$11,Vertical!$E:$O,BT$10,0))+0</f>
        <v>55.56</v>
      </c>
      <c r="BU337" s="207">
        <f>(VLOOKUP(Horizontal!$C337&amp;Horizontal!$B337&amp;Horizontal!BU$11,Vertical!$E:$O,BU$10,0))+0</f>
        <v>6.06</v>
      </c>
      <c r="BV337" s="207">
        <f>(VLOOKUP(Horizontal!$C337&amp;Horizontal!$B337&amp;Horizontal!BV$11,Vertical!$E:$O,BV$10,0))+0</f>
        <v>0</v>
      </c>
      <c r="BW337" s="207">
        <f>(VLOOKUP(Horizontal!$C337&amp;Horizontal!$B337&amp;Horizontal!BW$11,Vertical!$E:$O,BW$10,0))+0</f>
        <v>0</v>
      </c>
      <c r="BX337" s="207">
        <f>(VLOOKUP(Horizontal!$C337&amp;Horizontal!$B337&amp;Horizontal!BX$11,Vertical!$E:$O,BX$10,0))+0</f>
        <v>0</v>
      </c>
      <c r="BY337" s="207">
        <f>(VLOOKUP(Horizontal!$C337&amp;Horizontal!$B337&amp;Horizontal!BY$11,Vertical!$E:$O,BY$10,0))+0</f>
        <v>14.71</v>
      </c>
      <c r="BZ337" s="207">
        <f>(VLOOKUP(Horizontal!$C337&amp;Horizontal!$B337&amp;Horizontal!BZ$11,Vertical!$E:$O,BZ$10,0))+0</f>
        <v>20</v>
      </c>
      <c r="CA337" s="207">
        <f>(VLOOKUP(Horizontal!$C337&amp;Horizontal!$B337&amp;Horizontal!CA$11,Vertical!$E:$O,CA$10,0))+0</f>
        <v>15.15</v>
      </c>
      <c r="CB337" s="209">
        <f>(VLOOKUP(Horizontal!$C337&amp;Horizontal!$B337&amp;Horizontal!CB$11,Vertical!$E:$O,CB$10,0))+0</f>
        <v>20</v>
      </c>
      <c r="CC337" s="210">
        <f>(VLOOKUP(Horizontal!$C337&amp;Horizontal!$B337&amp;Horizontal!CC$11,Vertical!$E:$O,CC$10,0))+0</f>
        <v>22.22</v>
      </c>
      <c r="CD337" s="207">
        <f>(VLOOKUP(Horizontal!$C337&amp;Horizontal!$B337&amp;Horizontal!CD$11,Vertical!$E:$O,CD$10,0))+0</f>
        <v>0</v>
      </c>
      <c r="CE337" s="207">
        <f>(VLOOKUP(Horizontal!$C337&amp;Horizontal!$B337&amp;Horizontal!CE$11,Vertical!$E:$O,CE$10,0))+0</f>
        <v>0</v>
      </c>
      <c r="CF337" s="207">
        <f>(VLOOKUP(Horizontal!$C337&amp;Horizontal!$B337&amp;Horizontal!CF$11,Vertical!$E:$O,CF$10,0))+0</f>
        <v>0</v>
      </c>
      <c r="CG337" s="207">
        <f>(VLOOKUP(Horizontal!$C337&amp;Horizontal!$B337&amp;Horizontal!CG$11,Vertical!$E:$O,CG$10,0))+0</f>
        <v>0</v>
      </c>
      <c r="CH337" s="207">
        <f>(VLOOKUP(Horizontal!$C337&amp;Horizontal!$B337&amp;Horizontal!CH$11,Vertical!$E:$O,CH$10,0))+0</f>
        <v>23.53</v>
      </c>
      <c r="CI337" s="207">
        <f>(VLOOKUP(Horizontal!$C337&amp;Horizontal!$B337&amp;Horizontal!CI$11,Vertical!$E:$O,CI$10,0))+0</f>
        <v>54.29</v>
      </c>
      <c r="CJ337" s="207">
        <f>(VLOOKUP(Horizontal!$C337&amp;Horizontal!$B337&amp;Horizontal!CJ$11,Vertical!$E:$O,CJ$10,0))+0</f>
        <v>60.61</v>
      </c>
      <c r="CK337" s="209">
        <f>(VLOOKUP(Horizontal!$C337&amp;Horizontal!$B337&amp;Horizontal!CK$11,Vertical!$E:$O,CK$10,0))+0</f>
        <v>51.43</v>
      </c>
      <c r="CL337" s="210">
        <f>(VLOOKUP(Horizontal!$C337&amp;Horizontal!$B337&amp;Horizontal!CL$11,Vertical!$E:$O,CL$10,0))+0</f>
        <v>22.22</v>
      </c>
      <c r="CM337" s="207">
        <f>(VLOOKUP(Horizontal!$C337&amp;Horizontal!$B337&amp;Horizontal!CM$11,Vertical!$E:$O,CM$10,0))+0</f>
        <v>93.94</v>
      </c>
      <c r="CN337" s="207">
        <f>(VLOOKUP(Horizontal!$C337&amp;Horizontal!$B337&amp;Horizontal!CN$11,Vertical!$E:$O,CN$10,0))+0</f>
        <v>100</v>
      </c>
      <c r="CO337" s="207">
        <f>(VLOOKUP(Horizontal!$C337&amp;Horizontal!$B337&amp;Horizontal!CO$11,Vertical!$E:$O,CO$10,0))+0</f>
        <v>100</v>
      </c>
      <c r="CP337" s="207">
        <f>(VLOOKUP(Horizontal!$C337&amp;Horizontal!$B337&amp;Horizontal!CP$11,Vertical!$E:$O,CP$10,0))+0</f>
        <v>100</v>
      </c>
      <c r="CQ337" s="207">
        <f>(VLOOKUP(Horizontal!$C337&amp;Horizontal!$B337&amp;Horizontal!CQ$11,Vertical!$E:$O,CQ$10,0))+0</f>
        <v>61.76</v>
      </c>
      <c r="CR337" s="207">
        <f>(VLOOKUP(Horizontal!$C337&amp;Horizontal!$B337&amp;Horizontal!CR$11,Vertical!$E:$O,CR$10,0))+0</f>
        <v>25.71</v>
      </c>
      <c r="CS337" s="207">
        <f>(VLOOKUP(Horizontal!$C337&amp;Horizontal!$B337&amp;Horizontal!CS$11,Vertical!$E:$O,CS$10,0))+0</f>
        <v>24.24</v>
      </c>
      <c r="CT337" s="207">
        <f>(VLOOKUP(Horizontal!$C337&amp;Horizontal!$B337&amp;Horizontal!CT$11,Vertical!$E:$O,CT$10,0))+0</f>
        <v>28.57</v>
      </c>
      <c r="CU337" s="150"/>
      <c r="CV337" s="211">
        <f t="shared" ref="CV337" si="861">(BB337-H337)+0</f>
        <v>51.080000000000013</v>
      </c>
      <c r="CW337" s="190">
        <f t="shared" ref="CW337" si="862">(BC337-I337)+0</f>
        <v>49.600000000000009</v>
      </c>
      <c r="CX337" s="190">
        <f t="shared" ref="CX337" si="863">(BD337-J337)+0</f>
        <v>48.59</v>
      </c>
      <c r="CY337" s="190">
        <f t="shared" ref="CY337" si="864">(BE337-K337)+0</f>
        <v>47.22</v>
      </c>
      <c r="CZ337" s="190">
        <f t="shared" ref="CZ337" si="865">(BF337-L337)+0</f>
        <v>45.800000000000011</v>
      </c>
      <c r="DA337" s="190">
        <f t="shared" ref="DA337" si="866">(BG337-M337)+0</f>
        <v>43.06</v>
      </c>
      <c r="DB337" s="190">
        <f t="shared" ref="DB337" si="867">(BH337-N337)+0</f>
        <v>38.680000000000007</v>
      </c>
      <c r="DC337" s="190">
        <f t="shared" ref="DC337" si="868">(BI337-O337)+0</f>
        <v>38.150000000000006</v>
      </c>
      <c r="DD337" s="212">
        <f t="shared" ref="DD337" si="869">(BJ337-P337)+0</f>
        <v>35.240000000000009</v>
      </c>
      <c r="DE337" s="9">
        <v>170</v>
      </c>
      <c r="DF337" s="212">
        <f t="shared" ref="DF337" si="870">($H$7-H337)+0</f>
        <v>94.737210401891332</v>
      </c>
      <c r="DG337" s="264">
        <v>73</v>
      </c>
      <c r="DH337" s="265">
        <v>61</v>
      </c>
      <c r="DI337" s="265">
        <v>84</v>
      </c>
      <c r="DJ337" s="266">
        <v>101</v>
      </c>
      <c r="DK337" s="190">
        <v>133.41</v>
      </c>
      <c r="DL337" s="190">
        <v>133.41</v>
      </c>
      <c r="DM337" s="190">
        <v>133.31</v>
      </c>
      <c r="DN337" s="212">
        <v>0</v>
      </c>
      <c r="DO337" s="190">
        <v>119.6</v>
      </c>
      <c r="DP337" s="190">
        <v>119.6</v>
      </c>
      <c r="DQ337" s="190">
        <v>117.36</v>
      </c>
      <c r="DR337" s="212">
        <v>49.77</v>
      </c>
      <c r="DS337" s="150"/>
      <c r="DT337" s="190">
        <v>117</v>
      </c>
      <c r="DU337" s="190">
        <v>120</v>
      </c>
      <c r="DV337" s="190">
        <v>135</v>
      </c>
      <c r="DW337" s="190">
        <v>180</v>
      </c>
      <c r="DX337" s="190"/>
      <c r="DY337" s="190"/>
      <c r="DZ337" s="190"/>
      <c r="EA337" s="190"/>
      <c r="EB337" s="190"/>
      <c r="EC337" s="190"/>
      <c r="ED337" s="190">
        <v>227</v>
      </c>
      <c r="EE337" s="190">
        <v>188</v>
      </c>
      <c r="EF337" s="190">
        <v>165</v>
      </c>
      <c r="EG337" s="190">
        <v>153</v>
      </c>
      <c r="EH337" s="212">
        <v>147</v>
      </c>
      <c r="EI337" s="213"/>
      <c r="EJ337" s="211">
        <v>48</v>
      </c>
      <c r="EK337" s="190">
        <v>45</v>
      </c>
      <c r="EL337" s="190">
        <v>45</v>
      </c>
      <c r="EM337" s="190">
        <v>45</v>
      </c>
      <c r="EN337" s="190"/>
      <c r="EO337" s="190"/>
      <c r="EP337" s="190"/>
      <c r="EQ337" s="190"/>
      <c r="ER337" s="190"/>
      <c r="ES337" s="190"/>
      <c r="ET337" s="190">
        <v>45</v>
      </c>
      <c r="EU337" s="190">
        <v>44</v>
      </c>
      <c r="EV337" s="190">
        <v>35</v>
      </c>
      <c r="EW337" s="190">
        <v>31</v>
      </c>
      <c r="EX337" s="212">
        <v>28</v>
      </c>
      <c r="EY337" s="211"/>
      <c r="EZ337" s="75">
        <f t="shared" ref="EZ337" si="871">(G337/(DT337-G337))+0</f>
        <v>-1.2804097311139564E-3</v>
      </c>
      <c r="FA337" s="89">
        <f t="shared" si="415"/>
        <v>-0.1</v>
      </c>
      <c r="FB337" s="212"/>
      <c r="FC337" s="213"/>
      <c r="FD337" s="213"/>
      <c r="FE337" s="213"/>
      <c r="FF337" s="213"/>
      <c r="FG337" s="213"/>
      <c r="FH337" s="213"/>
      <c r="FI337" s="213"/>
      <c r="FJ337" s="213"/>
      <c r="FK337" s="213"/>
      <c r="FL337" s="213"/>
      <c r="FM337" s="213"/>
      <c r="FN337" s="213"/>
      <c r="FO337" s="213"/>
      <c r="FP337" s="213"/>
      <c r="FQ337" s="213"/>
      <c r="FR337" s="213"/>
      <c r="FS337" s="211">
        <v>140</v>
      </c>
      <c r="FT337" s="190">
        <v>135</v>
      </c>
      <c r="FU337" s="190">
        <v>135</v>
      </c>
      <c r="FV337" s="190">
        <v>135</v>
      </c>
      <c r="FW337" s="190"/>
      <c r="FX337" s="190"/>
      <c r="FY337" s="190"/>
      <c r="FZ337" s="190"/>
      <c r="GA337" s="190"/>
      <c r="GB337" s="190"/>
      <c r="GC337" s="190">
        <v>135</v>
      </c>
      <c r="GD337" s="190">
        <v>128</v>
      </c>
      <c r="GE337" s="190">
        <v>122</v>
      </c>
      <c r="GF337" s="190">
        <v>117</v>
      </c>
      <c r="GG337" s="212">
        <v>112</v>
      </c>
    </row>
    <row r="338" spans="2:189">
      <c r="B338" s="33">
        <v>44278</v>
      </c>
      <c r="C338" s="30" t="s">
        <v>54</v>
      </c>
      <c r="D338" s="30">
        <v>2021</v>
      </c>
      <c r="E338" s="30" t="str">
        <f t="shared" ref="E338" si="872">D338&amp;C338</f>
        <v>2021S12</v>
      </c>
      <c r="F338" s="30" t="str">
        <f t="shared" si="317"/>
        <v>32021</v>
      </c>
      <c r="G338" s="208" t="str">
        <f>VLOOKUP(Horizontal!$C338&amp;Horizontal!$B338&amp;Horizontal!G$11,Vertical!$E:$O,G$10,0)</f>
        <v>-0,03</v>
      </c>
      <c r="H338" s="207">
        <f>(VLOOKUP(Horizontal!$C338&amp;Horizontal!$B338&amp;Horizontal!H$11,Vertical!$E:$O,H$10,0))+0</f>
        <v>108.59</v>
      </c>
      <c r="I338" s="207">
        <f>(VLOOKUP(Horizontal!$C338&amp;Horizontal!$B338&amp;Horizontal!I$11,Vertical!$E:$O,I$10,0))+0</f>
        <v>108.56</v>
      </c>
      <c r="J338" s="207">
        <f>(VLOOKUP(Horizontal!$C338&amp;Horizontal!$B338&amp;Horizontal!J$11,Vertical!$E:$O,J$10,0))+0</f>
        <v>125.39</v>
      </c>
      <c r="K338" s="207">
        <f>(VLOOKUP(Horizontal!$C338&amp;Horizontal!$B338&amp;Horizontal!K$11,Vertical!$E:$O,K$10,0))+0</f>
        <v>170.35</v>
      </c>
      <c r="L338" s="207">
        <f>(VLOOKUP(Horizontal!$C338&amp;Horizontal!$B338&amp;Horizontal!L$11,Vertical!$E:$O,L$10,0))+0</f>
        <v>221.42</v>
      </c>
      <c r="M338" s="207">
        <f>(VLOOKUP(Horizontal!$C338&amp;Horizontal!$B338&amp;Horizontal!M$11,Vertical!$E:$O,M$10,0))+0</f>
        <v>190.57</v>
      </c>
      <c r="N338" s="207">
        <f>(VLOOKUP(Horizontal!$C338&amp;Horizontal!$B338&amp;Horizontal!N$11,Vertical!$E:$O,N$10,0))+0</f>
        <v>164.56</v>
      </c>
      <c r="O338" s="207">
        <f>(VLOOKUP(Horizontal!$C338&amp;Horizontal!$B338&amp;Horizontal!O$11,Vertical!$E:$O,O$10,0))+0</f>
        <v>153.02000000000001</v>
      </c>
      <c r="P338" s="209">
        <f>(VLOOKUP(Horizontal!$C338&amp;Horizontal!$B338&amp;Horizontal!P$11,Vertical!$E:$O,P$10,0))+0</f>
        <v>147.69</v>
      </c>
      <c r="Q338" s="210">
        <f>(VLOOKUP(Horizontal!$C338&amp;Horizontal!$B338&amp;Horizontal!Q$11,Vertical!$E:$O,Q$10,0))+0</f>
        <v>50</v>
      </c>
      <c r="R338" s="207">
        <f>(VLOOKUP(Horizontal!$C338&amp;Horizontal!$B338&amp;Horizontal!R$11,Vertical!$E:$O,R$10,0))+0</f>
        <v>62</v>
      </c>
      <c r="S338" s="207">
        <f>(VLOOKUP(Horizontal!$C338&amp;Horizontal!$B338&amp;Horizontal!S$11,Vertical!$E:$O,S$10,0))+0</f>
        <v>59</v>
      </c>
      <c r="T338" s="207">
        <f>(VLOOKUP(Horizontal!$C338&amp;Horizontal!$B338&amp;Horizontal!T$11,Vertical!$E:$O,T$10,0))+0</f>
        <v>53</v>
      </c>
      <c r="U338" s="207">
        <f>(VLOOKUP(Horizontal!$C338&amp;Horizontal!$B338&amp;Horizontal!U$11,Vertical!$E:$O,U$10,0))+0</f>
        <v>52</v>
      </c>
      <c r="V338" s="207">
        <f>(VLOOKUP(Horizontal!$C338&amp;Horizontal!$B338&amp;Horizontal!V$11,Vertical!$E:$O,V$10,0))+0</f>
        <v>43</v>
      </c>
      <c r="W338" s="207">
        <f>(VLOOKUP(Horizontal!$C338&amp;Horizontal!$B338&amp;Horizontal!W$11,Vertical!$E:$O,W$10,0))+0</f>
        <v>34</v>
      </c>
      <c r="X338" s="207">
        <f>(VLOOKUP(Horizontal!$C338&amp;Horizontal!$B338&amp;Horizontal!X$11,Vertical!$E:$O,X$10,0))+0</f>
        <v>29</v>
      </c>
      <c r="Y338" s="209">
        <f>(VLOOKUP(Horizontal!$C338&amp;Horizontal!$B338&amp;Horizontal!Y$11,Vertical!$E:$O,Y$10,0))+0</f>
        <v>26</v>
      </c>
      <c r="Z338" s="210">
        <f>(VLOOKUP(Horizontal!$C338&amp;Horizontal!$B338&amp;Horizontal!Z$11,Vertical!$E:$O,Z$10,0))+0</f>
        <v>97.56</v>
      </c>
      <c r="AA338" s="207">
        <f>(VLOOKUP(Horizontal!$C338&amp;Horizontal!$B338&amp;Horizontal!AA$11,Vertical!$E:$O,AA$10,0))+0</f>
        <v>97.44</v>
      </c>
      <c r="AB338" s="207">
        <f>(VLOOKUP(Horizontal!$C338&amp;Horizontal!$B338&amp;Horizontal!AB$11,Vertical!$E:$O,AB$10,0))+0</f>
        <v>80.95</v>
      </c>
      <c r="AC338" s="207">
        <f>(VLOOKUP(Horizontal!$C338&amp;Horizontal!$B338&amp;Horizontal!AC$11,Vertical!$E:$O,AC$10,0))+0</f>
        <v>89.74</v>
      </c>
      <c r="AD338" s="207">
        <f>(VLOOKUP(Horizontal!$C338&amp;Horizontal!$B338&amp;Horizontal!AD$11,Vertical!$E:$O,AD$10,0))+0</f>
        <v>60.98</v>
      </c>
      <c r="AE338" s="207">
        <f>(VLOOKUP(Horizontal!$C338&amp;Horizontal!$B338&amp;Horizontal!AE$11,Vertical!$E:$O,AE$10,0))+0</f>
        <v>13.16</v>
      </c>
      <c r="AF338" s="207">
        <f>(VLOOKUP(Horizontal!$C338&amp;Horizontal!$B338&amp;Horizontal!AF$11,Vertical!$E:$O,AF$10,0))+0</f>
        <v>23.26</v>
      </c>
      <c r="AG338" s="207">
        <f>(VLOOKUP(Horizontal!$C338&amp;Horizontal!$B338&amp;Horizontal!AG$11,Vertical!$E:$O,AG$10,0))+0</f>
        <v>16.670000000000002</v>
      </c>
      <c r="AH338" s="209">
        <f>(VLOOKUP(Horizontal!$C338&amp;Horizontal!$B338&amp;Horizontal!AH$11,Vertical!$E:$O,AH$10,0))+0</f>
        <v>11.9</v>
      </c>
      <c r="AI338" s="210">
        <f>(VLOOKUP(Horizontal!$C338&amp;Horizontal!$B338&amp;Horizontal!AI$11,Vertical!$E:$O,AI$10,0))+0</f>
        <v>2.44</v>
      </c>
      <c r="AJ338" s="207">
        <f>(VLOOKUP(Horizontal!$C338&amp;Horizontal!$B338&amp;Horizontal!AJ$11,Vertical!$E:$O,AJ$10,0))+0</f>
        <v>0</v>
      </c>
      <c r="AK338" s="207">
        <f>(VLOOKUP(Horizontal!$C338&amp;Horizontal!$B338&amp;Horizontal!AK$11,Vertical!$E:$O,AK$10,0))+0</f>
        <v>2.38</v>
      </c>
      <c r="AL338" s="207">
        <f>(VLOOKUP(Horizontal!$C338&amp;Horizontal!$B338&amp;Horizontal!AL$11,Vertical!$E:$O,AL$10,0))+0</f>
        <v>2.56</v>
      </c>
      <c r="AM338" s="207">
        <f>(VLOOKUP(Horizontal!$C338&amp;Horizontal!$B338&amp;Horizontal!AM$11,Vertical!$E:$O,AM$10,0))+0</f>
        <v>12.2</v>
      </c>
      <c r="AN338" s="207">
        <f>(VLOOKUP(Horizontal!$C338&amp;Horizontal!$B338&amp;Horizontal!AN$11,Vertical!$E:$O,AN$10,0))+0</f>
        <v>28.95</v>
      </c>
      <c r="AO338" s="207">
        <f>(VLOOKUP(Horizontal!$C338&amp;Horizontal!$B338&amp;Horizontal!AO$11,Vertical!$E:$O,AO$10,0))+0</f>
        <v>39.53</v>
      </c>
      <c r="AP338" s="207">
        <f>(VLOOKUP(Horizontal!$C338&amp;Horizontal!$B338&amp;Horizontal!AP$11,Vertical!$E:$O,AP$10,0))+0</f>
        <v>38.1</v>
      </c>
      <c r="AQ338" s="209">
        <f>(VLOOKUP(Horizontal!$C338&amp;Horizontal!$B338&amp;Horizontal!AQ$11,Vertical!$E:$O,AQ$10,0))+0</f>
        <v>50</v>
      </c>
      <c r="AR338" s="210">
        <f>(VLOOKUP(Horizontal!$C338&amp;Horizontal!$B338&amp;Horizontal!AR$11,Vertical!$E:$O,AR$10,0))+0</f>
        <v>0</v>
      </c>
      <c r="AS338" s="207">
        <f>(VLOOKUP(Horizontal!$C338&amp;Horizontal!$B338&amp;Horizontal!AS$11,Vertical!$E:$O,AS$10,0))+0</f>
        <v>2.56</v>
      </c>
      <c r="AT338" s="207">
        <f>(VLOOKUP(Horizontal!$C338&amp;Horizontal!$B338&amp;Horizontal!AT$11,Vertical!$E:$O,AT$10,0))+0</f>
        <v>16.670000000000002</v>
      </c>
      <c r="AU338" s="207">
        <f>(VLOOKUP(Horizontal!$C338&amp;Horizontal!$B338&amp;Horizontal!AU$11,Vertical!$E:$O,AU$10,0))+0</f>
        <v>7.69</v>
      </c>
      <c r="AV338" s="207">
        <f>(VLOOKUP(Horizontal!$C338&amp;Horizontal!$B338&amp;Horizontal!AV$11,Vertical!$E:$O,AV$10,0))+0</f>
        <v>26.83</v>
      </c>
      <c r="AW338" s="207">
        <f>(VLOOKUP(Horizontal!$C338&amp;Horizontal!$B338&amp;Horizontal!AW$11,Vertical!$E:$O,AW$10,0))+0</f>
        <v>57.89</v>
      </c>
      <c r="AX338" s="207">
        <f>(VLOOKUP(Horizontal!$C338&amp;Horizontal!$B338&amp;Horizontal!AX$11,Vertical!$E:$O,AX$10,0))+0</f>
        <v>37.21</v>
      </c>
      <c r="AY338" s="207">
        <f>(VLOOKUP(Horizontal!$C338&amp;Horizontal!$B338&amp;Horizontal!AY$11,Vertical!$E:$O,AY$10,0))+0</f>
        <v>45.24</v>
      </c>
      <c r="AZ338" s="209">
        <f>(VLOOKUP(Horizontal!$C338&amp;Horizontal!$B338&amp;Horizontal!AZ$11,Vertical!$E:$O,AZ$10,0))+0</f>
        <v>38.1</v>
      </c>
      <c r="BA338" s="208">
        <f>(VLOOKUP(Horizontal!$C338&amp;Horizontal!$B338&amp;Horizontal!BA$11,Vertical!$E:$O,BA$10,0))+0</f>
        <v>50.22</v>
      </c>
      <c r="BB338" s="210">
        <f>(VLOOKUP(Horizontal!$C338&amp;Horizontal!$B338&amp;Horizontal!BB$11,Vertical!$E:$O,BB$10,0))+0</f>
        <v>159.13</v>
      </c>
      <c r="BC338" s="207">
        <f>(VLOOKUP(Horizontal!$C338&amp;Horizontal!$B338&amp;Horizontal!BC$11,Vertical!$E:$O,BC$10,0))+0</f>
        <v>157.99</v>
      </c>
      <c r="BD338" s="207">
        <f>(VLOOKUP(Horizontal!$C338&amp;Horizontal!$B338&amp;Horizontal!BD$11,Vertical!$E:$O,BD$10,0))+0</f>
        <v>174.71</v>
      </c>
      <c r="BE338" s="207">
        <f>(VLOOKUP(Horizontal!$C338&amp;Horizontal!$B338&amp;Horizontal!BE$11,Vertical!$E:$O,BE$10,0))+0</f>
        <v>217.96</v>
      </c>
      <c r="BF338" s="207">
        <f>(VLOOKUP(Horizontal!$C338&amp;Horizontal!$B338&amp;Horizontal!BF$11,Vertical!$E:$O,BF$10,0))+0</f>
        <v>267.89</v>
      </c>
      <c r="BG338" s="207">
        <f>(VLOOKUP(Horizontal!$C338&amp;Horizontal!$B338&amp;Horizontal!BG$11,Vertical!$E:$O,BG$10,0))+0</f>
        <v>233.77</v>
      </c>
      <c r="BH338" s="207">
        <f>(VLOOKUP(Horizontal!$C338&amp;Horizontal!$B338&amp;Horizontal!BH$11,Vertical!$E:$O,BH$10,0))+0</f>
        <v>202.97</v>
      </c>
      <c r="BI338" s="207">
        <f>(VLOOKUP(Horizontal!$C338&amp;Horizontal!$B338&amp;Horizontal!BI$11,Vertical!$E:$O,BI$10,0))+0</f>
        <v>189.89</v>
      </c>
      <c r="BJ338" s="209">
        <f>(VLOOKUP(Horizontal!$C338&amp;Horizontal!$B338&amp;Horizontal!BJ$11,Vertical!$E:$O,BJ$10,0))+0</f>
        <v>182.58</v>
      </c>
      <c r="BK338" s="210">
        <f>(VLOOKUP(Horizontal!$C338&amp;Horizontal!$B338&amp;Horizontal!BK$11,Vertical!$E:$O,BK$10,0))+0</f>
        <v>51</v>
      </c>
      <c r="BL338" s="207">
        <f>(VLOOKUP(Horizontal!$C338&amp;Horizontal!$B338&amp;Horizontal!BL$11,Vertical!$E:$O,BL$10,0))+0</f>
        <v>49</v>
      </c>
      <c r="BM338" s="207">
        <f>(VLOOKUP(Horizontal!$C338&amp;Horizontal!$B338&amp;Horizontal!BM$11,Vertical!$E:$O,BM$10,0))+0</f>
        <v>48</v>
      </c>
      <c r="BN338" s="207">
        <f>(VLOOKUP(Horizontal!$C338&amp;Horizontal!$B338&amp;Horizontal!BN$11,Vertical!$E:$O,BN$10,0))+0</f>
        <v>47</v>
      </c>
      <c r="BO338" s="207">
        <f>(VLOOKUP(Horizontal!$C338&amp;Horizontal!$B338&amp;Horizontal!BO$11,Vertical!$E:$O,BO$10,0))+0</f>
        <v>46</v>
      </c>
      <c r="BP338" s="207">
        <f>(VLOOKUP(Horizontal!$C338&amp;Horizontal!$B338&amp;Horizontal!BP$11,Vertical!$E:$O,BP$10,0))+0</f>
        <v>41</v>
      </c>
      <c r="BQ338" s="207">
        <f>(VLOOKUP(Horizontal!$C338&amp;Horizontal!$B338&amp;Horizontal!BQ$11,Vertical!$E:$O,BQ$10,0))+0</f>
        <v>33</v>
      </c>
      <c r="BR338" s="207">
        <f>(VLOOKUP(Horizontal!$C338&amp;Horizontal!$B338&amp;Horizontal!BR$11,Vertical!$E:$O,BR$10,0))+0</f>
        <v>33</v>
      </c>
      <c r="BS338" s="209">
        <f>(VLOOKUP(Horizontal!$C338&amp;Horizontal!$B338&amp;Horizontal!BS$11,Vertical!$E:$O,BS$10,0))+0</f>
        <v>30</v>
      </c>
      <c r="BT338" s="210">
        <f>(VLOOKUP(Horizontal!$C338&amp;Horizontal!$B338&amp;Horizontal!BT$11,Vertical!$E:$O,BT$10,0))+0</f>
        <v>86.49</v>
      </c>
      <c r="BU338" s="207">
        <f>(VLOOKUP(Horizontal!$C338&amp;Horizontal!$B338&amp;Horizontal!BU$11,Vertical!$E:$O,BU$10,0))+0</f>
        <v>82.86</v>
      </c>
      <c r="BV338" s="207">
        <f>(VLOOKUP(Horizontal!$C338&amp;Horizontal!$B338&amp;Horizontal!BV$11,Vertical!$E:$O,BV$10,0))+0</f>
        <v>74.290000000000006</v>
      </c>
      <c r="BW338" s="207">
        <f>(VLOOKUP(Horizontal!$C338&amp;Horizontal!$B338&amp;Horizontal!BW$11,Vertical!$E:$O,BW$10,0))+0</f>
        <v>74.36</v>
      </c>
      <c r="BX338" s="207">
        <f>(VLOOKUP(Horizontal!$C338&amp;Horizontal!$B338&amp;Horizontal!BX$11,Vertical!$E:$O,BX$10,0))+0</f>
        <v>52.94</v>
      </c>
      <c r="BY338" s="207">
        <f>(VLOOKUP(Horizontal!$C338&amp;Horizontal!$B338&amp;Horizontal!BY$11,Vertical!$E:$O,BY$10,0))+0</f>
        <v>24.32</v>
      </c>
      <c r="BZ338" s="207">
        <f>(VLOOKUP(Horizontal!$C338&amp;Horizontal!$B338&amp;Horizontal!BZ$11,Vertical!$E:$O,BZ$10,0))+0</f>
        <v>30.56</v>
      </c>
      <c r="CA338" s="207">
        <f>(VLOOKUP(Horizontal!$C338&amp;Horizontal!$B338&amp;Horizontal!CA$11,Vertical!$E:$O,CA$10,0))+0</f>
        <v>29.73</v>
      </c>
      <c r="CB338" s="209">
        <f>(VLOOKUP(Horizontal!$C338&amp;Horizontal!$B338&amp;Horizontal!CB$11,Vertical!$E:$O,CB$10,0))+0</f>
        <v>28.95</v>
      </c>
      <c r="CC338" s="210">
        <f>(VLOOKUP(Horizontal!$C338&amp;Horizontal!$B338&amp;Horizontal!CC$11,Vertical!$E:$O,CC$10,0))+0</f>
        <v>5.41</v>
      </c>
      <c r="CD338" s="207">
        <f>(VLOOKUP(Horizontal!$C338&amp;Horizontal!$B338&amp;Horizontal!CD$11,Vertical!$E:$O,CD$10,0))+0</f>
        <v>2.86</v>
      </c>
      <c r="CE338" s="207">
        <f>(VLOOKUP(Horizontal!$C338&amp;Horizontal!$B338&amp;Horizontal!CE$11,Vertical!$E:$O,CE$10,0))+0</f>
        <v>0</v>
      </c>
      <c r="CF338" s="207">
        <f>(VLOOKUP(Horizontal!$C338&amp;Horizontal!$B338&amp;Horizontal!CF$11,Vertical!$E:$O,CF$10,0))+0</f>
        <v>2.56</v>
      </c>
      <c r="CG338" s="207">
        <f>(VLOOKUP(Horizontal!$C338&amp;Horizontal!$B338&amp;Horizontal!CG$11,Vertical!$E:$O,CG$10,0))+0</f>
        <v>5.88</v>
      </c>
      <c r="CH338" s="207">
        <f>(VLOOKUP(Horizontal!$C338&amp;Horizontal!$B338&amp;Horizontal!CH$11,Vertical!$E:$O,CH$10,0))+0</f>
        <v>29.73</v>
      </c>
      <c r="CI338" s="207">
        <f>(VLOOKUP(Horizontal!$C338&amp;Horizontal!$B338&amp;Horizontal!CI$11,Vertical!$E:$O,CI$10,0))+0</f>
        <v>36.11</v>
      </c>
      <c r="CJ338" s="207">
        <f>(VLOOKUP(Horizontal!$C338&amp;Horizontal!$B338&amp;Horizontal!CJ$11,Vertical!$E:$O,CJ$10,0))+0</f>
        <v>51.35</v>
      </c>
      <c r="CK338" s="209">
        <f>(VLOOKUP(Horizontal!$C338&amp;Horizontal!$B338&amp;Horizontal!CK$11,Vertical!$E:$O,CK$10,0))+0</f>
        <v>39.47</v>
      </c>
      <c r="CL338" s="210">
        <f>(VLOOKUP(Horizontal!$C338&amp;Horizontal!$B338&amp;Horizontal!CL$11,Vertical!$E:$O,CL$10,0))+0</f>
        <v>8.11</v>
      </c>
      <c r="CM338" s="207">
        <f>(VLOOKUP(Horizontal!$C338&amp;Horizontal!$B338&amp;Horizontal!CM$11,Vertical!$E:$O,CM$10,0))+0</f>
        <v>14.29</v>
      </c>
      <c r="CN338" s="207">
        <f>(VLOOKUP(Horizontal!$C338&amp;Horizontal!$B338&amp;Horizontal!CN$11,Vertical!$E:$O,CN$10,0))+0</f>
        <v>25.71</v>
      </c>
      <c r="CO338" s="207">
        <f>(VLOOKUP(Horizontal!$C338&amp;Horizontal!$B338&amp;Horizontal!CO$11,Vertical!$E:$O,CO$10,0))+0</f>
        <v>23.08</v>
      </c>
      <c r="CP338" s="207">
        <f>(VLOOKUP(Horizontal!$C338&amp;Horizontal!$B338&amp;Horizontal!CP$11,Vertical!$E:$O,CP$10,0))+0</f>
        <v>41.18</v>
      </c>
      <c r="CQ338" s="207">
        <f>(VLOOKUP(Horizontal!$C338&amp;Horizontal!$B338&amp;Horizontal!CQ$11,Vertical!$E:$O,CQ$10,0))+0</f>
        <v>45.95</v>
      </c>
      <c r="CR338" s="207">
        <f>(VLOOKUP(Horizontal!$C338&amp;Horizontal!$B338&amp;Horizontal!CR$11,Vertical!$E:$O,CR$10,0))+0</f>
        <v>33.33</v>
      </c>
      <c r="CS338" s="207">
        <f>(VLOOKUP(Horizontal!$C338&amp;Horizontal!$B338&amp;Horizontal!CS$11,Vertical!$E:$O,CS$10,0))+0</f>
        <v>18.920000000000002</v>
      </c>
      <c r="CT338" s="207">
        <f>(VLOOKUP(Horizontal!$C338&amp;Horizontal!$B338&amp;Horizontal!CT$11,Vertical!$E:$O,CT$10,0))+0</f>
        <v>31.58</v>
      </c>
      <c r="CU338" s="150"/>
      <c r="CV338" s="211">
        <f t="shared" ref="CV338" si="873">(BB338-H338)+0</f>
        <v>50.539999999999992</v>
      </c>
      <c r="CW338" s="190">
        <f t="shared" ref="CW338" si="874">(BC338-I338)+0</f>
        <v>49.430000000000007</v>
      </c>
      <c r="CX338" s="190">
        <f t="shared" ref="CX338" si="875">(BD338-J338)+0</f>
        <v>49.320000000000007</v>
      </c>
      <c r="CY338" s="190">
        <f t="shared" ref="CY338" si="876">(BE338-K338)+0</f>
        <v>47.610000000000014</v>
      </c>
      <c r="CZ338" s="190">
        <f t="shared" ref="CZ338" si="877">(BF338-L338)+0</f>
        <v>46.47</v>
      </c>
      <c r="DA338" s="190">
        <f t="shared" ref="DA338" si="878">(BG338-M338)+0</f>
        <v>43.200000000000017</v>
      </c>
      <c r="DB338" s="190">
        <f t="shared" ref="DB338" si="879">(BH338-N338)+0</f>
        <v>38.409999999999997</v>
      </c>
      <c r="DC338" s="190">
        <f t="shared" ref="DC338" si="880">(BI338-O338)+0</f>
        <v>36.869999999999976</v>
      </c>
      <c r="DD338" s="212">
        <f t="shared" ref="DD338" si="881">(BJ338-P338)+0</f>
        <v>34.890000000000015</v>
      </c>
      <c r="DE338" s="9">
        <v>170</v>
      </c>
      <c r="DF338" s="212">
        <f t="shared" ref="DF338" si="882">($H$7-H338)+0</f>
        <v>99.867210401891327</v>
      </c>
      <c r="DG338" s="264">
        <v>70</v>
      </c>
      <c r="DH338" s="265">
        <v>52</v>
      </c>
      <c r="DI338" s="265">
        <v>58</v>
      </c>
      <c r="DJ338" s="266">
        <v>104</v>
      </c>
      <c r="DK338" s="190">
        <v>139.33000000000001</v>
      </c>
      <c r="DL338" s="190">
        <v>139.33000000000001</v>
      </c>
      <c r="DM338" s="190">
        <v>139.09</v>
      </c>
      <c r="DN338" s="212">
        <v>0</v>
      </c>
      <c r="DO338" s="190">
        <v>130.49</v>
      </c>
      <c r="DP338" s="190">
        <v>130.49</v>
      </c>
      <c r="DQ338" s="190">
        <v>127.97</v>
      </c>
      <c r="DR338" s="212">
        <v>49.77</v>
      </c>
      <c r="DS338" s="150"/>
      <c r="DT338" s="190">
        <v>112</v>
      </c>
      <c r="DU338" s="190">
        <v>114</v>
      </c>
      <c r="DV338" s="190">
        <v>140</v>
      </c>
      <c r="DW338" s="190">
        <v>180</v>
      </c>
      <c r="DX338" s="190"/>
      <c r="DY338" s="190"/>
      <c r="DZ338" s="190"/>
      <c r="EA338" s="190"/>
      <c r="EB338" s="190"/>
      <c r="EC338" s="190"/>
      <c r="ED338" s="190">
        <v>230</v>
      </c>
      <c r="EE338" s="190">
        <v>192</v>
      </c>
      <c r="EF338" s="190">
        <v>168</v>
      </c>
      <c r="EG338" s="190">
        <v>154</v>
      </c>
      <c r="EH338" s="212">
        <v>147</v>
      </c>
      <c r="EI338" s="213"/>
      <c r="EJ338" s="211">
        <v>49</v>
      </c>
      <c r="EK338" s="190">
        <v>45</v>
      </c>
      <c r="EL338" s="190">
        <v>45</v>
      </c>
      <c r="EM338" s="190">
        <v>45</v>
      </c>
      <c r="EN338" s="190"/>
      <c r="EO338" s="190"/>
      <c r="EP338" s="190"/>
      <c r="EQ338" s="190"/>
      <c r="ER338" s="190"/>
      <c r="ES338" s="190"/>
      <c r="ET338" s="190">
        <v>45</v>
      </c>
      <c r="EU338" s="190">
        <v>45</v>
      </c>
      <c r="EV338" s="190">
        <v>35</v>
      </c>
      <c r="EW338" s="190">
        <v>31</v>
      </c>
      <c r="EX338" s="212">
        <v>28</v>
      </c>
      <c r="EY338" s="211"/>
      <c r="EZ338" s="75">
        <f t="shared" ref="EZ338" si="883">(G338/(DT338-G338))+0</f>
        <v>-2.677854146210836E-4</v>
      </c>
      <c r="FA338" s="89">
        <f t="shared" si="415"/>
        <v>-0.1</v>
      </c>
      <c r="FB338" s="212"/>
      <c r="FC338" s="213"/>
      <c r="FD338" s="213"/>
      <c r="FE338" s="213"/>
      <c r="FF338" s="213"/>
      <c r="FG338" s="213"/>
      <c r="FH338" s="213"/>
      <c r="FI338" s="213"/>
      <c r="FJ338" s="213"/>
      <c r="FK338" s="213"/>
      <c r="FL338" s="213"/>
      <c r="FM338" s="213"/>
      <c r="FN338" s="213"/>
      <c r="FO338" s="213"/>
      <c r="FP338" s="213"/>
      <c r="FQ338" s="213"/>
      <c r="FR338" s="213"/>
      <c r="FS338" s="211">
        <v>140</v>
      </c>
      <c r="FT338" s="190">
        <v>135</v>
      </c>
      <c r="FU338" s="190">
        <v>135</v>
      </c>
      <c r="FV338" s="190">
        <v>135</v>
      </c>
      <c r="FW338" s="190"/>
      <c r="FX338" s="190"/>
      <c r="FY338" s="190"/>
      <c r="FZ338" s="190"/>
      <c r="GA338" s="190"/>
      <c r="GB338" s="190"/>
      <c r="GC338" s="190">
        <v>135</v>
      </c>
      <c r="GD338" s="190">
        <v>128</v>
      </c>
      <c r="GE338" s="190">
        <v>122</v>
      </c>
      <c r="GF338" s="190">
        <v>117</v>
      </c>
      <c r="GG338" s="212">
        <v>112</v>
      </c>
    </row>
    <row r="339" spans="2:189">
      <c r="B339" s="33">
        <v>44285</v>
      </c>
      <c r="C339" s="30" t="s">
        <v>53</v>
      </c>
      <c r="D339" s="30">
        <v>2021</v>
      </c>
      <c r="E339" s="30" t="str">
        <f t="shared" ref="E339" si="884">D339&amp;C339</f>
        <v>2021S13</v>
      </c>
      <c r="F339" s="30" t="str">
        <f t="shared" si="317"/>
        <v>3Final2021</v>
      </c>
      <c r="G339" s="208" t="str">
        <f>VLOOKUP(Horizontal!$C339&amp;Horizontal!$B339&amp;Horizontal!G$11,Vertical!$E:$O,G$10,0)</f>
        <v>0,4</v>
      </c>
      <c r="H339" s="207">
        <f>(VLOOKUP(Horizontal!$C339&amp;Horizontal!$B339&amp;Horizontal!H$11,Vertical!$E:$O,H$10,0))+0</f>
        <v>109.46</v>
      </c>
      <c r="I339" s="207">
        <f>(VLOOKUP(Horizontal!$C339&amp;Horizontal!$B339&amp;Horizontal!I$11,Vertical!$E:$O,I$10,0))+0</f>
        <v>149.57</v>
      </c>
      <c r="J339" s="207">
        <f>(VLOOKUP(Horizontal!$C339&amp;Horizontal!$B339&amp;Horizontal!J$11,Vertical!$E:$O,J$10,0))+0</f>
        <v>173.24</v>
      </c>
      <c r="K339" s="207">
        <f>(VLOOKUP(Horizontal!$C339&amp;Horizontal!$B339&amp;Horizontal!K$11,Vertical!$E:$O,K$10,0))+0</f>
        <v>219.96</v>
      </c>
      <c r="L339" s="207">
        <f>(VLOOKUP(Horizontal!$C339&amp;Horizontal!$B339&amp;Horizontal!L$11,Vertical!$E:$O,L$10,0))+0</f>
        <v>245.75</v>
      </c>
      <c r="M339" s="207">
        <f>(VLOOKUP(Horizontal!$C339&amp;Horizontal!$B339&amp;Horizontal!M$11,Vertical!$E:$O,M$10,0))+0</f>
        <v>194.27</v>
      </c>
      <c r="N339" s="207">
        <f>(VLOOKUP(Horizontal!$C339&amp;Horizontal!$B339&amp;Horizontal!N$11,Vertical!$E:$O,N$10,0))+0</f>
        <v>165.25</v>
      </c>
      <c r="O339" s="207">
        <f>(VLOOKUP(Horizontal!$C339&amp;Horizontal!$B339&amp;Horizontal!O$11,Vertical!$E:$O,O$10,0))+0</f>
        <v>153.87</v>
      </c>
      <c r="P339" s="209">
        <f>(VLOOKUP(Horizontal!$C339&amp;Horizontal!$B339&amp;Horizontal!P$11,Vertical!$E:$O,P$10,0))+0</f>
        <v>148.16999999999999</v>
      </c>
      <c r="Q339" s="210">
        <f>(VLOOKUP(Horizontal!$C339&amp;Horizontal!$B339&amp;Horizontal!Q$11,Vertical!$E:$O,Q$10,0))+0</f>
        <v>51</v>
      </c>
      <c r="R339" s="207">
        <f>(VLOOKUP(Horizontal!$C339&amp;Horizontal!$B339&amp;Horizontal!R$11,Vertical!$E:$O,R$10,0))+0</f>
        <v>60</v>
      </c>
      <c r="S339" s="207">
        <f>(VLOOKUP(Horizontal!$C339&amp;Horizontal!$B339&amp;Horizontal!S$11,Vertical!$E:$O,S$10,0))+0</f>
        <v>59</v>
      </c>
      <c r="T339" s="207">
        <f>(VLOOKUP(Horizontal!$C339&amp;Horizontal!$B339&amp;Horizontal!T$11,Vertical!$E:$O,T$10,0))+0</f>
        <v>53</v>
      </c>
      <c r="U339" s="207">
        <f>(VLOOKUP(Horizontal!$C339&amp;Horizontal!$B339&amp;Horizontal!U$11,Vertical!$E:$O,U$10,0))+0</f>
        <v>48</v>
      </c>
      <c r="V339" s="207">
        <f>(VLOOKUP(Horizontal!$C339&amp;Horizontal!$B339&amp;Horizontal!V$11,Vertical!$E:$O,V$10,0))+0</f>
        <v>40</v>
      </c>
      <c r="W339" s="207">
        <f>(VLOOKUP(Horizontal!$C339&amp;Horizontal!$B339&amp;Horizontal!W$11,Vertical!$E:$O,W$10,0))+0</f>
        <v>35</v>
      </c>
      <c r="X339" s="207">
        <f>(VLOOKUP(Horizontal!$C339&amp;Horizontal!$B339&amp;Horizontal!X$11,Vertical!$E:$O,X$10,0))+0</f>
        <v>30</v>
      </c>
      <c r="Y339" s="209">
        <f>(VLOOKUP(Horizontal!$C339&amp;Horizontal!$B339&amp;Horizontal!Y$11,Vertical!$E:$O,Y$10,0))+0</f>
        <v>27</v>
      </c>
      <c r="Z339" s="210">
        <f>(VLOOKUP(Horizontal!$C339&amp;Horizontal!$B339&amp;Horizontal!Z$11,Vertical!$E:$O,Z$10,0))+0</f>
        <v>21.43</v>
      </c>
      <c r="AA339" s="207">
        <f>(VLOOKUP(Horizontal!$C339&amp;Horizontal!$B339&amp;Horizontal!AA$11,Vertical!$E:$O,AA$10,0))+0</f>
        <v>0</v>
      </c>
      <c r="AB339" s="207">
        <f>(VLOOKUP(Horizontal!$C339&amp;Horizontal!$B339&amp;Horizontal!AB$11,Vertical!$E:$O,AB$10,0))+0</f>
        <v>0</v>
      </c>
      <c r="AC339" s="207">
        <f>(VLOOKUP(Horizontal!$C339&amp;Horizontal!$B339&amp;Horizontal!AC$11,Vertical!$E:$O,AC$10,0))+0</f>
        <v>0</v>
      </c>
      <c r="AD339" s="207">
        <f>(VLOOKUP(Horizontal!$C339&amp;Horizontal!$B339&amp;Horizontal!AD$11,Vertical!$E:$O,AD$10,0))+0</f>
        <v>0</v>
      </c>
      <c r="AE339" s="207">
        <f>(VLOOKUP(Horizontal!$C339&amp;Horizontal!$B339&amp;Horizontal!AE$11,Vertical!$E:$O,AE$10,0))+0</f>
        <v>2.38</v>
      </c>
      <c r="AF339" s="207">
        <f>(VLOOKUP(Horizontal!$C339&amp;Horizontal!$B339&amp;Horizontal!AF$11,Vertical!$E:$O,AF$10,0))+0</f>
        <v>17.07</v>
      </c>
      <c r="AG339" s="207">
        <f>(VLOOKUP(Horizontal!$C339&amp;Horizontal!$B339&amp;Horizontal!AG$11,Vertical!$E:$O,AG$10,0))+0</f>
        <v>11.63</v>
      </c>
      <c r="AH339" s="209">
        <f>(VLOOKUP(Horizontal!$C339&amp;Horizontal!$B339&amp;Horizontal!AH$11,Vertical!$E:$O,AH$10,0))+0</f>
        <v>12.2</v>
      </c>
      <c r="AI339" s="210">
        <f>(VLOOKUP(Horizontal!$C339&amp;Horizontal!$B339&amp;Horizontal!AI$11,Vertical!$E:$O,AI$10,0))+0</f>
        <v>23.81</v>
      </c>
      <c r="AJ339" s="207">
        <f>(VLOOKUP(Horizontal!$C339&amp;Horizontal!$B339&amp;Horizontal!AJ$11,Vertical!$E:$O,AJ$10,0))+0</f>
        <v>0</v>
      </c>
      <c r="AK339" s="207">
        <f>(VLOOKUP(Horizontal!$C339&amp;Horizontal!$B339&amp;Horizontal!AK$11,Vertical!$E:$O,AK$10,0))+0</f>
        <v>0</v>
      </c>
      <c r="AL339" s="207">
        <f>(VLOOKUP(Horizontal!$C339&amp;Horizontal!$B339&amp;Horizontal!AL$11,Vertical!$E:$O,AL$10,0))+0</f>
        <v>0</v>
      </c>
      <c r="AM339" s="207">
        <f>(VLOOKUP(Horizontal!$C339&amp;Horizontal!$B339&amp;Horizontal!AM$11,Vertical!$E:$O,AM$10,0))+0</f>
        <v>0</v>
      </c>
      <c r="AN339" s="207">
        <f>(VLOOKUP(Horizontal!$C339&amp;Horizontal!$B339&amp;Horizontal!AN$11,Vertical!$E:$O,AN$10,0))+0</f>
        <v>21.43</v>
      </c>
      <c r="AO339" s="207">
        <f>(VLOOKUP(Horizontal!$C339&amp;Horizontal!$B339&amp;Horizontal!AO$11,Vertical!$E:$O,AO$10,0))+0</f>
        <v>41.46</v>
      </c>
      <c r="AP339" s="207">
        <f>(VLOOKUP(Horizontal!$C339&amp;Horizontal!$B339&amp;Horizontal!AP$11,Vertical!$E:$O,AP$10,0))+0</f>
        <v>46.51</v>
      </c>
      <c r="AQ339" s="209">
        <f>(VLOOKUP(Horizontal!$C339&amp;Horizontal!$B339&amp;Horizontal!AQ$11,Vertical!$E:$O,AQ$10,0))+0</f>
        <v>56.1</v>
      </c>
      <c r="AR339" s="210">
        <f>(VLOOKUP(Horizontal!$C339&amp;Horizontal!$B339&amp;Horizontal!AR$11,Vertical!$E:$O,AR$10,0))+0</f>
        <v>54.76</v>
      </c>
      <c r="AS339" s="207">
        <f>(VLOOKUP(Horizontal!$C339&amp;Horizontal!$B339&amp;Horizontal!AS$11,Vertical!$E:$O,AS$10,0))+0</f>
        <v>100</v>
      </c>
      <c r="AT339" s="207">
        <f>(VLOOKUP(Horizontal!$C339&amp;Horizontal!$B339&amp;Horizontal!AT$11,Vertical!$E:$O,AT$10,0))+0</f>
        <v>100</v>
      </c>
      <c r="AU339" s="207">
        <f>(VLOOKUP(Horizontal!$C339&amp;Horizontal!$B339&amp;Horizontal!AU$11,Vertical!$E:$O,AU$10,0))+0</f>
        <v>100</v>
      </c>
      <c r="AV339" s="207">
        <f>(VLOOKUP(Horizontal!$C339&amp;Horizontal!$B339&amp;Horizontal!AV$11,Vertical!$E:$O,AV$10,0))+0</f>
        <v>100</v>
      </c>
      <c r="AW339" s="207">
        <f>(VLOOKUP(Horizontal!$C339&amp;Horizontal!$B339&amp;Horizontal!AW$11,Vertical!$E:$O,AW$10,0))+0</f>
        <v>76.19</v>
      </c>
      <c r="AX339" s="207">
        <f>(VLOOKUP(Horizontal!$C339&amp;Horizontal!$B339&amp;Horizontal!AX$11,Vertical!$E:$O,AX$10,0))+0</f>
        <v>41.46</v>
      </c>
      <c r="AY339" s="207">
        <f>(VLOOKUP(Horizontal!$C339&amp;Horizontal!$B339&amp;Horizontal!AY$11,Vertical!$E:$O,AY$10,0))+0</f>
        <v>41.86</v>
      </c>
      <c r="AZ339" s="209">
        <f>(VLOOKUP(Horizontal!$C339&amp;Horizontal!$B339&amp;Horizontal!AZ$11,Vertical!$E:$O,AZ$10,0))+0</f>
        <v>31.71</v>
      </c>
      <c r="BA339" s="208">
        <f>(VLOOKUP(Horizontal!$C339&amp;Horizontal!$B339&amp;Horizontal!BA$11,Vertical!$E:$O,BA$10,0))+0</f>
        <v>51.46</v>
      </c>
      <c r="BB339" s="210">
        <f>(VLOOKUP(Horizontal!$C339&amp;Horizontal!$B339&amp;Horizontal!BB$11,Vertical!$E:$O,BB$10,0))+0</f>
        <v>160.74</v>
      </c>
      <c r="BC339" s="207">
        <f>(VLOOKUP(Horizontal!$C339&amp;Horizontal!$B339&amp;Horizontal!BC$11,Vertical!$E:$O,BC$10,0))+0</f>
        <v>199.08</v>
      </c>
      <c r="BD339" s="207">
        <f>(VLOOKUP(Horizontal!$C339&amp;Horizontal!$B339&amp;Horizontal!BD$11,Vertical!$E:$O,BD$10,0))+0</f>
        <v>221.47</v>
      </c>
      <c r="BE339" s="207">
        <f>(VLOOKUP(Horizontal!$C339&amp;Horizontal!$B339&amp;Horizontal!BE$11,Vertical!$E:$O,BE$10,0))+0</f>
        <v>268.74</v>
      </c>
      <c r="BF339" s="207">
        <f>(VLOOKUP(Horizontal!$C339&amp;Horizontal!$B339&amp;Horizontal!BF$11,Vertical!$E:$O,BF$10,0))+0</f>
        <v>292.99</v>
      </c>
      <c r="BG339" s="207">
        <f>(VLOOKUP(Horizontal!$C339&amp;Horizontal!$B339&amp;Horizontal!BG$11,Vertical!$E:$O,BG$10,0))+0</f>
        <v>237.95</v>
      </c>
      <c r="BH339" s="207">
        <f>(VLOOKUP(Horizontal!$C339&amp;Horizontal!$B339&amp;Horizontal!BH$11,Vertical!$E:$O,BH$10,0))+0</f>
        <v>204.23</v>
      </c>
      <c r="BI339" s="207">
        <f>(VLOOKUP(Horizontal!$C339&amp;Horizontal!$B339&amp;Horizontal!BI$11,Vertical!$E:$O,BI$10,0))+0</f>
        <v>190.24</v>
      </c>
      <c r="BJ339" s="209">
        <f>(VLOOKUP(Horizontal!$C339&amp;Horizontal!$B339&amp;Horizontal!BJ$11,Vertical!$E:$O,BJ$10,0))+0</f>
        <v>182.83</v>
      </c>
      <c r="BK339" s="210">
        <f>(VLOOKUP(Horizontal!$C339&amp;Horizontal!$B339&amp;Horizontal!BK$11,Vertical!$E:$O,BK$10,0))+0</f>
        <v>49</v>
      </c>
      <c r="BL339" s="207">
        <f>(VLOOKUP(Horizontal!$C339&amp;Horizontal!$B339&amp;Horizontal!BL$11,Vertical!$E:$O,BL$10,0))+0</f>
        <v>47</v>
      </c>
      <c r="BM339" s="207">
        <f>(VLOOKUP(Horizontal!$C339&amp;Horizontal!$B339&amp;Horizontal!BM$11,Vertical!$E:$O,BM$10,0))+0</f>
        <v>46</v>
      </c>
      <c r="BN339" s="207">
        <f>(VLOOKUP(Horizontal!$C339&amp;Horizontal!$B339&amp;Horizontal!BN$11,Vertical!$E:$O,BN$10,0))+0</f>
        <v>46</v>
      </c>
      <c r="BO339" s="207">
        <f>(VLOOKUP(Horizontal!$C339&amp;Horizontal!$B339&amp;Horizontal!BO$11,Vertical!$E:$O,BO$10,0))+0</f>
        <v>43</v>
      </c>
      <c r="BP339" s="207">
        <f>(VLOOKUP(Horizontal!$C339&amp;Horizontal!$B339&amp;Horizontal!BP$11,Vertical!$E:$O,BP$10,0))+0</f>
        <v>39</v>
      </c>
      <c r="BQ339" s="207">
        <f>(VLOOKUP(Horizontal!$C339&amp;Horizontal!$B339&amp;Horizontal!BQ$11,Vertical!$E:$O,BQ$10,0))+0</f>
        <v>34</v>
      </c>
      <c r="BR339" s="207">
        <f>(VLOOKUP(Horizontal!$C339&amp;Horizontal!$B339&amp;Horizontal!BR$11,Vertical!$E:$O,BR$10,0))+0</f>
        <v>33</v>
      </c>
      <c r="BS339" s="209">
        <f>(VLOOKUP(Horizontal!$C339&amp;Horizontal!$B339&amp;Horizontal!BS$11,Vertical!$E:$O,BS$10,0))+0</f>
        <v>28</v>
      </c>
      <c r="BT339" s="210">
        <f>(VLOOKUP(Horizontal!$C339&amp;Horizontal!$B339&amp;Horizontal!BT$11,Vertical!$E:$O,BT$10,0))+0</f>
        <v>21.62</v>
      </c>
      <c r="BU339" s="207">
        <f>(VLOOKUP(Horizontal!$C339&amp;Horizontal!$B339&amp;Horizontal!BU$11,Vertical!$E:$O,BU$10,0))+0</f>
        <v>0</v>
      </c>
      <c r="BV339" s="207">
        <f>(VLOOKUP(Horizontal!$C339&amp;Horizontal!$B339&amp;Horizontal!BV$11,Vertical!$E:$O,BV$10,0))+0</f>
        <v>0</v>
      </c>
      <c r="BW339" s="207">
        <f>(VLOOKUP(Horizontal!$C339&amp;Horizontal!$B339&amp;Horizontal!BW$11,Vertical!$E:$O,BW$10,0))+0</f>
        <v>0</v>
      </c>
      <c r="BX339" s="207">
        <f>(VLOOKUP(Horizontal!$C339&amp;Horizontal!$B339&amp;Horizontal!BX$11,Vertical!$E:$O,BX$10,0))+0</f>
        <v>0</v>
      </c>
      <c r="BY339" s="207">
        <f>(VLOOKUP(Horizontal!$C339&amp;Horizontal!$B339&amp;Horizontal!BY$11,Vertical!$E:$O,BY$10,0))+0</f>
        <v>11.11</v>
      </c>
      <c r="BZ339" s="207">
        <f>(VLOOKUP(Horizontal!$C339&amp;Horizontal!$B339&amp;Horizontal!BZ$11,Vertical!$E:$O,BZ$10,0))+0</f>
        <v>15.79</v>
      </c>
      <c r="CA339" s="207">
        <f>(VLOOKUP(Horizontal!$C339&amp;Horizontal!$B339&amp;Horizontal!CA$11,Vertical!$E:$O,CA$10,0))+0</f>
        <v>27.78</v>
      </c>
      <c r="CB339" s="209">
        <f>(VLOOKUP(Horizontal!$C339&amp;Horizontal!$B339&amp;Horizontal!CB$11,Vertical!$E:$O,CB$10,0))+0</f>
        <v>13.51</v>
      </c>
      <c r="CC339" s="210">
        <f>(VLOOKUP(Horizontal!$C339&amp;Horizontal!$B339&amp;Horizontal!CC$11,Vertical!$E:$O,CC$10,0))+0</f>
        <v>18.920000000000002</v>
      </c>
      <c r="CD339" s="207">
        <f>(VLOOKUP(Horizontal!$C339&amp;Horizontal!$B339&amp;Horizontal!CD$11,Vertical!$E:$O,CD$10,0))+0</f>
        <v>0</v>
      </c>
      <c r="CE339" s="207">
        <f>(VLOOKUP(Horizontal!$C339&amp;Horizontal!$B339&amp;Horizontal!CE$11,Vertical!$E:$O,CE$10,0))+0</f>
        <v>0</v>
      </c>
      <c r="CF339" s="207">
        <f>(VLOOKUP(Horizontal!$C339&amp;Horizontal!$B339&amp;Horizontal!CF$11,Vertical!$E:$O,CF$10,0))+0</f>
        <v>0</v>
      </c>
      <c r="CG339" s="207">
        <f>(VLOOKUP(Horizontal!$C339&amp;Horizontal!$B339&amp;Horizontal!CG$11,Vertical!$E:$O,CG$10,0))+0</f>
        <v>0</v>
      </c>
      <c r="CH339" s="207">
        <f>(VLOOKUP(Horizontal!$C339&amp;Horizontal!$B339&amp;Horizontal!CH$11,Vertical!$E:$O,CH$10,0))+0</f>
        <v>8.33</v>
      </c>
      <c r="CI339" s="207">
        <f>(VLOOKUP(Horizontal!$C339&amp;Horizontal!$B339&amp;Horizontal!CI$11,Vertical!$E:$O,CI$10,0))+0</f>
        <v>42.11</v>
      </c>
      <c r="CJ339" s="207">
        <f>(VLOOKUP(Horizontal!$C339&amp;Horizontal!$B339&amp;Horizontal!CJ$11,Vertical!$E:$O,CJ$10,0))+0</f>
        <v>38.89</v>
      </c>
      <c r="CK339" s="209">
        <f>(VLOOKUP(Horizontal!$C339&amp;Horizontal!$B339&amp;Horizontal!CK$11,Vertical!$E:$O,CK$10,0))+0</f>
        <v>45.95</v>
      </c>
      <c r="CL339" s="210">
        <f>(VLOOKUP(Horizontal!$C339&amp;Horizontal!$B339&amp;Horizontal!CL$11,Vertical!$E:$O,CL$10,0))+0</f>
        <v>59.46</v>
      </c>
      <c r="CM339" s="207">
        <f>(VLOOKUP(Horizontal!$C339&amp;Horizontal!$B339&amp;Horizontal!CM$11,Vertical!$E:$O,CM$10,0))+0</f>
        <v>100</v>
      </c>
      <c r="CN339" s="207">
        <f>(VLOOKUP(Horizontal!$C339&amp;Horizontal!$B339&amp;Horizontal!CN$11,Vertical!$E:$O,CN$10,0))+0</f>
        <v>100</v>
      </c>
      <c r="CO339" s="207">
        <f>(VLOOKUP(Horizontal!$C339&amp;Horizontal!$B339&amp;Horizontal!CO$11,Vertical!$E:$O,CO$10,0))+0</f>
        <v>100</v>
      </c>
      <c r="CP339" s="207">
        <f>(VLOOKUP(Horizontal!$C339&amp;Horizontal!$B339&amp;Horizontal!CP$11,Vertical!$E:$O,CP$10,0))+0</f>
        <v>100</v>
      </c>
      <c r="CQ339" s="207">
        <f>(VLOOKUP(Horizontal!$C339&amp;Horizontal!$B339&amp;Horizontal!CQ$11,Vertical!$E:$O,CQ$10,0))+0</f>
        <v>80.56</v>
      </c>
      <c r="CR339" s="207">
        <f>(VLOOKUP(Horizontal!$C339&amp;Horizontal!$B339&amp;Horizontal!CR$11,Vertical!$E:$O,CR$10,0))+0</f>
        <v>42.11</v>
      </c>
      <c r="CS339" s="207">
        <f>(VLOOKUP(Horizontal!$C339&amp;Horizontal!$B339&amp;Horizontal!CS$11,Vertical!$E:$O,CS$10,0))+0</f>
        <v>33.33</v>
      </c>
      <c r="CT339" s="207">
        <f>(VLOOKUP(Horizontal!$C339&amp;Horizontal!$B339&amp;Horizontal!CT$11,Vertical!$E:$O,CT$10,0))+0</f>
        <v>40.54</v>
      </c>
      <c r="CU339" s="150"/>
      <c r="CV339" s="211">
        <f t="shared" ref="CV339" si="885">(BB339-H339)+0</f>
        <v>51.280000000000015</v>
      </c>
      <c r="CW339" s="190">
        <f t="shared" ref="CW339" si="886">(BC339-I339)+0</f>
        <v>49.510000000000019</v>
      </c>
      <c r="CX339" s="190">
        <f t="shared" ref="CX339" si="887">(BD339-J339)+0</f>
        <v>48.22999999999999</v>
      </c>
      <c r="CY339" s="190">
        <f t="shared" ref="CY339" si="888">(BE339-K339)+0</f>
        <v>48.78</v>
      </c>
      <c r="CZ339" s="190">
        <f t="shared" ref="CZ339" si="889">(BF339-L339)+0</f>
        <v>47.240000000000009</v>
      </c>
      <c r="DA339" s="190">
        <f t="shared" ref="DA339" si="890">(BG339-M339)+0</f>
        <v>43.679999999999978</v>
      </c>
      <c r="DB339" s="190">
        <f t="shared" ref="DB339" si="891">(BH339-N339)+0</f>
        <v>38.97999999999999</v>
      </c>
      <c r="DC339" s="190">
        <f t="shared" ref="DC339" si="892">(BI339-O339)+0</f>
        <v>36.370000000000005</v>
      </c>
      <c r="DD339" s="212">
        <f t="shared" ref="DD339" si="893">(BJ339-P339)+0</f>
        <v>34.660000000000025</v>
      </c>
      <c r="DE339" s="9">
        <v>170</v>
      </c>
      <c r="DF339" s="212">
        <f t="shared" ref="DF339" si="894">($H$7-H339)+0</f>
        <v>98.997210401891337</v>
      </c>
      <c r="DG339" s="264">
        <v>63</v>
      </c>
      <c r="DH339" s="265">
        <v>53</v>
      </c>
      <c r="DI339" s="265">
        <v>51</v>
      </c>
      <c r="DJ339" s="266">
        <v>101</v>
      </c>
      <c r="DK339" s="190">
        <v>106.11</v>
      </c>
      <c r="DL339" s="190">
        <v>106.11</v>
      </c>
      <c r="DM339" s="190">
        <v>0</v>
      </c>
      <c r="DN339" s="212">
        <v>0</v>
      </c>
      <c r="DO339" s="190">
        <v>130.49</v>
      </c>
      <c r="DP339" s="190">
        <v>130.49</v>
      </c>
      <c r="DQ339" s="190">
        <v>127.97</v>
      </c>
      <c r="DR339" s="212">
        <v>49.77</v>
      </c>
      <c r="DS339" s="150"/>
      <c r="DT339" s="190">
        <v>109</v>
      </c>
      <c r="DU339" s="190">
        <v>152</v>
      </c>
      <c r="DV339" s="190">
        <v>152</v>
      </c>
      <c r="DW339" s="190">
        <v>215</v>
      </c>
      <c r="DX339" s="190"/>
      <c r="DY339" s="190"/>
      <c r="DZ339" s="190"/>
      <c r="EA339" s="190"/>
      <c r="EB339" s="190"/>
      <c r="EC339" s="190"/>
      <c r="ED339" s="190">
        <v>243</v>
      </c>
      <c r="EE339" s="190">
        <v>200</v>
      </c>
      <c r="EF339" s="190">
        <v>167</v>
      </c>
      <c r="EG339" s="190">
        <v>155</v>
      </c>
      <c r="EH339" s="212">
        <v>148</v>
      </c>
      <c r="EI339" s="213"/>
      <c r="EJ339" s="211">
        <v>51</v>
      </c>
      <c r="EK339" s="190">
        <v>48</v>
      </c>
      <c r="EL339" s="190">
        <v>48</v>
      </c>
      <c r="EM339" s="190">
        <v>48</v>
      </c>
      <c r="EN339" s="190"/>
      <c r="EO339" s="190"/>
      <c r="EP339" s="190"/>
      <c r="EQ339" s="190"/>
      <c r="ER339" s="190"/>
      <c r="ES339" s="190"/>
      <c r="ET339" s="190">
        <v>49</v>
      </c>
      <c r="EU339" s="190">
        <v>44</v>
      </c>
      <c r="EV339" s="190">
        <v>35</v>
      </c>
      <c r="EW339" s="190">
        <v>31</v>
      </c>
      <c r="EX339" s="212">
        <v>28</v>
      </c>
      <c r="EY339" s="211"/>
      <c r="EZ339" s="75">
        <f t="shared" ref="EZ339" si="895">(G339/(DT339-G339))+0</f>
        <v>3.6832412523020264E-3</v>
      </c>
      <c r="FA339" s="89">
        <f t="shared" si="415"/>
        <v>-0.1</v>
      </c>
      <c r="FB339" s="212"/>
      <c r="FC339" s="213"/>
      <c r="FD339" s="213"/>
      <c r="FE339" s="213"/>
      <c r="FF339" s="213"/>
      <c r="FG339" s="213"/>
      <c r="FH339" s="213"/>
      <c r="FI339" s="213"/>
      <c r="FJ339" s="213"/>
      <c r="FK339" s="213"/>
      <c r="FL339" s="213"/>
      <c r="FM339" s="213"/>
      <c r="FN339" s="213"/>
      <c r="FO339" s="213"/>
      <c r="FP339" s="213"/>
      <c r="FQ339" s="213"/>
      <c r="FR339" s="213"/>
      <c r="FS339" s="211">
        <v>140</v>
      </c>
      <c r="FT339" s="190">
        <v>135</v>
      </c>
      <c r="FU339" s="190">
        <v>135</v>
      </c>
      <c r="FV339" s="190">
        <v>135</v>
      </c>
      <c r="FW339" s="190"/>
      <c r="FX339" s="190"/>
      <c r="FY339" s="190"/>
      <c r="FZ339" s="190"/>
      <c r="GA339" s="190"/>
      <c r="GB339" s="190"/>
      <c r="GC339" s="190">
        <v>135</v>
      </c>
      <c r="GD339" s="190">
        <v>128</v>
      </c>
      <c r="GE339" s="190">
        <v>123</v>
      </c>
      <c r="GF339" s="190">
        <v>118</v>
      </c>
      <c r="GG339" s="212">
        <v>112</v>
      </c>
    </row>
    <row r="340" spans="2:189">
      <c r="B340" s="33">
        <v>44292</v>
      </c>
      <c r="C340" s="30" t="s">
        <v>52</v>
      </c>
      <c r="D340" s="30">
        <v>2021</v>
      </c>
      <c r="E340" s="30" t="str">
        <f t="shared" ref="E340" si="896">D340&amp;C340</f>
        <v>2021S14</v>
      </c>
      <c r="F340" s="30" t="str">
        <f t="shared" si="317"/>
        <v>42021</v>
      </c>
      <c r="G340" s="208" t="str">
        <f>VLOOKUP(Horizontal!$C340&amp;Horizontal!$B340&amp;Horizontal!G$11,Vertical!$E:$O,G$10,0)</f>
        <v>0,89</v>
      </c>
      <c r="H340" s="207">
        <f>(VLOOKUP(Horizontal!$C340&amp;Horizontal!$B340&amp;Horizontal!H$11,Vertical!$E:$O,H$10,0))+0</f>
        <v>146.06</v>
      </c>
      <c r="I340" s="207">
        <f>(VLOOKUP(Horizontal!$C340&amp;Horizontal!$B340&amp;Horizontal!I$11,Vertical!$E:$O,I$10,0))+0</f>
        <v>177.74</v>
      </c>
      <c r="J340" s="207">
        <f>(VLOOKUP(Horizontal!$C340&amp;Horizontal!$B340&amp;Horizontal!J$11,Vertical!$E:$O,J$10,0))+0</f>
        <v>230.09</v>
      </c>
      <c r="K340" s="207">
        <f>(VLOOKUP(Horizontal!$C340&amp;Horizontal!$B340&amp;Horizontal!K$11,Vertical!$E:$O,K$10,0))+0</f>
        <v>249.54</v>
      </c>
      <c r="L340" s="207">
        <f>(VLOOKUP(Horizontal!$C340&amp;Horizontal!$B340&amp;Horizontal!L$11,Vertical!$E:$O,L$10,0))+0</f>
        <v>258.69</v>
      </c>
      <c r="M340" s="207">
        <f>(VLOOKUP(Horizontal!$C340&amp;Horizontal!$B340&amp;Horizontal!M$11,Vertical!$E:$O,M$10,0))+0</f>
        <v>197.39</v>
      </c>
      <c r="N340" s="207">
        <f>(VLOOKUP(Horizontal!$C340&amp;Horizontal!$B340&amp;Horizontal!N$11,Vertical!$E:$O,N$10,0))+0</f>
        <v>166.7</v>
      </c>
      <c r="O340" s="207">
        <f>(VLOOKUP(Horizontal!$C340&amp;Horizontal!$B340&amp;Horizontal!O$11,Vertical!$E:$O,O$10,0))+0</f>
        <v>154.91</v>
      </c>
      <c r="P340" s="209">
        <f>(VLOOKUP(Horizontal!$C340&amp;Horizontal!$B340&amp;Horizontal!P$11,Vertical!$E:$O,P$10,0))+0</f>
        <v>148.76</v>
      </c>
      <c r="Q340" s="210">
        <f>(VLOOKUP(Horizontal!$C340&amp;Horizontal!$B340&amp;Horizontal!Q$11,Vertical!$E:$O,Q$10,0))+0</f>
        <v>59</v>
      </c>
      <c r="R340" s="207">
        <f>(VLOOKUP(Horizontal!$C340&amp;Horizontal!$B340&amp;Horizontal!R$11,Vertical!$E:$O,R$10,0))+0</f>
        <v>60</v>
      </c>
      <c r="S340" s="207">
        <f>(VLOOKUP(Horizontal!$C340&amp;Horizontal!$B340&amp;Horizontal!S$11,Vertical!$E:$O,S$10,0))+0</f>
        <v>58</v>
      </c>
      <c r="T340" s="207">
        <f>(VLOOKUP(Horizontal!$C340&amp;Horizontal!$B340&amp;Horizontal!T$11,Vertical!$E:$O,T$10,0))+0</f>
        <v>48</v>
      </c>
      <c r="U340" s="207">
        <f>(VLOOKUP(Horizontal!$C340&amp;Horizontal!$B340&amp;Horizontal!U$11,Vertical!$E:$O,U$10,0))+0</f>
        <v>48</v>
      </c>
      <c r="V340" s="207">
        <f>(VLOOKUP(Horizontal!$C340&amp;Horizontal!$B340&amp;Horizontal!V$11,Vertical!$E:$O,V$10,0))+0</f>
        <v>41</v>
      </c>
      <c r="W340" s="207">
        <f>(VLOOKUP(Horizontal!$C340&amp;Horizontal!$B340&amp;Horizontal!W$11,Vertical!$E:$O,W$10,0))+0</f>
        <v>33</v>
      </c>
      <c r="X340" s="207">
        <f>(VLOOKUP(Horizontal!$C340&amp;Horizontal!$B340&amp;Horizontal!X$11,Vertical!$E:$O,X$10,0))+0</f>
        <v>26</v>
      </c>
      <c r="Y340" s="209">
        <f>(VLOOKUP(Horizontal!$C340&amp;Horizontal!$B340&amp;Horizontal!Y$11,Vertical!$E:$O,Y$10,0))+0</f>
        <v>26</v>
      </c>
      <c r="Z340" s="210">
        <f>(VLOOKUP(Horizontal!$C340&amp;Horizontal!$B340&amp;Horizontal!Z$11,Vertical!$E:$O,Z$10,0))+0</f>
        <v>68.290000000000006</v>
      </c>
      <c r="AA340" s="207">
        <f>(VLOOKUP(Horizontal!$C340&amp;Horizontal!$B340&amp;Horizontal!AA$11,Vertical!$E:$O,AA$10,0))+0</f>
        <v>20</v>
      </c>
      <c r="AB340" s="207">
        <f>(VLOOKUP(Horizontal!$C340&amp;Horizontal!$B340&amp;Horizontal!AB$11,Vertical!$E:$O,AB$10,0))+0</f>
        <v>4.76</v>
      </c>
      <c r="AC340" s="207">
        <f>(VLOOKUP(Horizontal!$C340&amp;Horizontal!$B340&amp;Horizontal!AC$11,Vertical!$E:$O,AC$10,0))+0</f>
        <v>4.76</v>
      </c>
      <c r="AD340" s="207">
        <f>(VLOOKUP(Horizontal!$C340&amp;Horizontal!$B340&amp;Horizontal!AD$11,Vertical!$E:$O,AD$10,0))+0</f>
        <v>0</v>
      </c>
      <c r="AE340" s="207">
        <f>(VLOOKUP(Horizontal!$C340&amp;Horizontal!$B340&amp;Horizontal!AE$11,Vertical!$E:$O,AE$10,0))+0</f>
        <v>4.55</v>
      </c>
      <c r="AF340" s="207">
        <f>(VLOOKUP(Horizontal!$C340&amp;Horizontal!$B340&amp;Horizontal!AF$11,Vertical!$E:$O,AF$10,0))+0</f>
        <v>4.3499999999999996</v>
      </c>
      <c r="AG340" s="207">
        <f>(VLOOKUP(Horizontal!$C340&amp;Horizontal!$B340&amp;Horizontal!AG$11,Vertical!$E:$O,AG$10,0))+0</f>
        <v>2.27</v>
      </c>
      <c r="AH340" s="209">
        <f>(VLOOKUP(Horizontal!$C340&amp;Horizontal!$B340&amp;Horizontal!AH$11,Vertical!$E:$O,AH$10,0))+0</f>
        <v>4.4400000000000004</v>
      </c>
      <c r="AI340" s="210">
        <f>(VLOOKUP(Horizontal!$C340&amp;Horizontal!$B340&amp;Horizontal!AI$11,Vertical!$E:$O,AI$10,0))+0</f>
        <v>7.32</v>
      </c>
      <c r="AJ340" s="207">
        <f>(VLOOKUP(Horizontal!$C340&amp;Horizontal!$B340&amp;Horizontal!AJ$11,Vertical!$E:$O,AJ$10,0))+0</f>
        <v>7.5</v>
      </c>
      <c r="AK340" s="207">
        <f>(VLOOKUP(Horizontal!$C340&amp;Horizontal!$B340&amp;Horizontal!AK$11,Vertical!$E:$O,AK$10,0))+0</f>
        <v>2.38</v>
      </c>
      <c r="AL340" s="207">
        <f>(VLOOKUP(Horizontal!$C340&amp;Horizontal!$B340&amp;Horizontal!AL$11,Vertical!$E:$O,AL$10,0))+0</f>
        <v>2.38</v>
      </c>
      <c r="AM340" s="207">
        <f>(VLOOKUP(Horizontal!$C340&amp;Horizontal!$B340&amp;Horizontal!AM$11,Vertical!$E:$O,AM$10,0))+0</f>
        <v>2.38</v>
      </c>
      <c r="AN340" s="207">
        <f>(VLOOKUP(Horizontal!$C340&amp;Horizontal!$B340&amp;Horizontal!AN$11,Vertical!$E:$O,AN$10,0))+0</f>
        <v>13.64</v>
      </c>
      <c r="AO340" s="207">
        <f>(VLOOKUP(Horizontal!$C340&amp;Horizontal!$B340&amp;Horizontal!AO$11,Vertical!$E:$O,AO$10,0))+0</f>
        <v>34.78</v>
      </c>
      <c r="AP340" s="207">
        <f>(VLOOKUP(Horizontal!$C340&amp;Horizontal!$B340&amp;Horizontal!AP$11,Vertical!$E:$O,AP$10,0))+0</f>
        <v>43.18</v>
      </c>
      <c r="AQ340" s="209">
        <f>(VLOOKUP(Horizontal!$C340&amp;Horizontal!$B340&amp;Horizontal!AQ$11,Vertical!$E:$O,AQ$10,0))+0</f>
        <v>55.56</v>
      </c>
      <c r="AR340" s="210">
        <f>(VLOOKUP(Horizontal!$C340&amp;Horizontal!$B340&amp;Horizontal!AR$11,Vertical!$E:$O,AR$10,0))+0</f>
        <v>24.39</v>
      </c>
      <c r="AS340" s="207">
        <f>(VLOOKUP(Horizontal!$C340&amp;Horizontal!$B340&amp;Horizontal!AS$11,Vertical!$E:$O,AS$10,0))+0</f>
        <v>72.5</v>
      </c>
      <c r="AT340" s="207">
        <f>(VLOOKUP(Horizontal!$C340&amp;Horizontal!$B340&amp;Horizontal!AT$11,Vertical!$E:$O,AT$10,0))+0</f>
        <v>92.86</v>
      </c>
      <c r="AU340" s="207">
        <f>(VLOOKUP(Horizontal!$C340&amp;Horizontal!$B340&amp;Horizontal!AU$11,Vertical!$E:$O,AU$10,0))+0</f>
        <v>92.86</v>
      </c>
      <c r="AV340" s="207">
        <f>(VLOOKUP(Horizontal!$C340&amp;Horizontal!$B340&amp;Horizontal!AV$11,Vertical!$E:$O,AV$10,0))+0</f>
        <v>97.62</v>
      </c>
      <c r="AW340" s="207">
        <f>(VLOOKUP(Horizontal!$C340&amp;Horizontal!$B340&amp;Horizontal!AW$11,Vertical!$E:$O,AW$10,0))+0</f>
        <v>81.819999999999993</v>
      </c>
      <c r="AX340" s="207">
        <f>(VLOOKUP(Horizontal!$C340&amp;Horizontal!$B340&amp;Horizontal!AX$11,Vertical!$E:$O,AX$10,0))+0</f>
        <v>60.87</v>
      </c>
      <c r="AY340" s="207">
        <f>(VLOOKUP(Horizontal!$C340&amp;Horizontal!$B340&amp;Horizontal!AY$11,Vertical!$E:$O,AY$10,0))+0</f>
        <v>54.55</v>
      </c>
      <c r="AZ340" s="209">
        <f>(VLOOKUP(Horizontal!$C340&amp;Horizontal!$B340&amp;Horizontal!AZ$11,Vertical!$E:$O,AZ$10,0))+0</f>
        <v>40</v>
      </c>
      <c r="BA340" s="208">
        <f>(VLOOKUP(Horizontal!$C340&amp;Horizontal!$B340&amp;Horizontal!BA$11,Vertical!$E:$O,BA$10,0))+0</f>
        <v>52.61</v>
      </c>
      <c r="BB340" s="210">
        <f>(VLOOKUP(Horizontal!$C340&amp;Horizontal!$B340&amp;Horizontal!BB$11,Vertical!$E:$O,BB$10,0))+0</f>
        <v>198.13</v>
      </c>
      <c r="BC340" s="207">
        <f>(VLOOKUP(Horizontal!$C340&amp;Horizontal!$B340&amp;Horizontal!BC$11,Vertical!$E:$O,BC$10,0))+0</f>
        <v>226.53</v>
      </c>
      <c r="BD340" s="207">
        <f>(VLOOKUP(Horizontal!$C340&amp;Horizontal!$B340&amp;Horizontal!BD$11,Vertical!$E:$O,BD$10,0))+0</f>
        <v>278.97000000000003</v>
      </c>
      <c r="BE340" s="207">
        <f>(VLOOKUP(Horizontal!$C340&amp;Horizontal!$B340&amp;Horizontal!BE$11,Vertical!$E:$O,BE$10,0))+0</f>
        <v>297.26</v>
      </c>
      <c r="BF340" s="207">
        <f>(VLOOKUP(Horizontal!$C340&amp;Horizontal!$B340&amp;Horizontal!BF$11,Vertical!$E:$O,BF$10,0))+0</f>
        <v>304.95</v>
      </c>
      <c r="BG340" s="207">
        <f>(VLOOKUP(Horizontal!$C340&amp;Horizontal!$B340&amp;Horizontal!BG$11,Vertical!$E:$O,BG$10,0))+0</f>
        <v>242.15</v>
      </c>
      <c r="BH340" s="207">
        <f>(VLOOKUP(Horizontal!$C340&amp;Horizontal!$B340&amp;Horizontal!BH$11,Vertical!$E:$O,BH$10,0))+0</f>
        <v>205.56</v>
      </c>
      <c r="BI340" s="207">
        <f>(VLOOKUP(Horizontal!$C340&amp;Horizontal!$B340&amp;Horizontal!BI$11,Vertical!$E:$O,BI$10,0))+0</f>
        <v>190.79</v>
      </c>
      <c r="BJ340" s="209">
        <f>(VLOOKUP(Horizontal!$C340&amp;Horizontal!$B340&amp;Horizontal!BJ$11,Vertical!$E:$O,BJ$10,0))+0</f>
        <v>182.99</v>
      </c>
      <c r="BK340" s="210">
        <f>(VLOOKUP(Horizontal!$C340&amp;Horizontal!$B340&amp;Horizontal!BK$11,Vertical!$E:$O,BK$10,0))+0</f>
        <v>50</v>
      </c>
      <c r="BL340" s="207">
        <f>(VLOOKUP(Horizontal!$C340&amp;Horizontal!$B340&amp;Horizontal!BL$11,Vertical!$E:$O,BL$10,0))+0</f>
        <v>50</v>
      </c>
      <c r="BM340" s="207">
        <f>(VLOOKUP(Horizontal!$C340&amp;Horizontal!$B340&amp;Horizontal!BM$11,Vertical!$E:$O,BM$10,0))+0</f>
        <v>46</v>
      </c>
      <c r="BN340" s="207">
        <f>(VLOOKUP(Horizontal!$C340&amp;Horizontal!$B340&amp;Horizontal!BN$11,Vertical!$E:$O,BN$10,0))+0</f>
        <v>42</v>
      </c>
      <c r="BO340" s="207">
        <f>(VLOOKUP(Horizontal!$C340&amp;Horizontal!$B340&amp;Horizontal!BO$11,Vertical!$E:$O,BO$10,0))+0</f>
        <v>38</v>
      </c>
      <c r="BP340" s="207">
        <f>(VLOOKUP(Horizontal!$C340&amp;Horizontal!$B340&amp;Horizontal!BP$11,Vertical!$E:$O,BP$10,0))+0</f>
        <v>38</v>
      </c>
      <c r="BQ340" s="207">
        <f>(VLOOKUP(Horizontal!$C340&amp;Horizontal!$B340&amp;Horizontal!BQ$11,Vertical!$E:$O,BQ$10,0))+0</f>
        <v>31</v>
      </c>
      <c r="BR340" s="207">
        <f>(VLOOKUP(Horizontal!$C340&amp;Horizontal!$B340&amp;Horizontal!BR$11,Vertical!$E:$O,BR$10,0))+0</f>
        <v>30</v>
      </c>
      <c r="BS340" s="209">
        <f>(VLOOKUP(Horizontal!$C340&amp;Horizontal!$B340&amp;Horizontal!BS$11,Vertical!$E:$O,BS$10,0))+0</f>
        <v>27</v>
      </c>
      <c r="BT340" s="210">
        <f>(VLOOKUP(Horizontal!$C340&amp;Horizontal!$B340&amp;Horizontal!BT$11,Vertical!$E:$O,BT$10,0))+0</f>
        <v>46.15</v>
      </c>
      <c r="BU340" s="207">
        <f>(VLOOKUP(Horizontal!$C340&amp;Horizontal!$B340&amp;Horizontal!BU$11,Vertical!$E:$O,BU$10,0))+0</f>
        <v>16.22</v>
      </c>
      <c r="BV340" s="207">
        <f>(VLOOKUP(Horizontal!$C340&amp;Horizontal!$B340&amp;Horizontal!BV$11,Vertical!$E:$O,BV$10,0))+0</f>
        <v>5</v>
      </c>
      <c r="BW340" s="207">
        <f>(VLOOKUP(Horizontal!$C340&amp;Horizontal!$B340&amp;Horizontal!BW$11,Vertical!$E:$O,BW$10,0))+0</f>
        <v>5</v>
      </c>
      <c r="BX340" s="207">
        <f>(VLOOKUP(Horizontal!$C340&amp;Horizontal!$B340&amp;Horizontal!BX$11,Vertical!$E:$O,BX$10,0))+0</f>
        <v>2.7</v>
      </c>
      <c r="BY340" s="207">
        <f>(VLOOKUP(Horizontal!$C340&amp;Horizontal!$B340&amp;Horizontal!BY$11,Vertical!$E:$O,BY$10,0))+0</f>
        <v>12.82</v>
      </c>
      <c r="BZ340" s="207">
        <f>(VLOOKUP(Horizontal!$C340&amp;Horizontal!$B340&amp;Horizontal!BZ$11,Vertical!$E:$O,BZ$10,0))+0</f>
        <v>12.5</v>
      </c>
      <c r="CA340" s="207">
        <f>(VLOOKUP(Horizontal!$C340&amp;Horizontal!$B340&amp;Horizontal!CA$11,Vertical!$E:$O,CA$10,0))+0</f>
        <v>7.5</v>
      </c>
      <c r="CB340" s="209">
        <f>(VLOOKUP(Horizontal!$C340&amp;Horizontal!$B340&amp;Horizontal!CB$11,Vertical!$E:$O,CB$10,0))+0</f>
        <v>12.82</v>
      </c>
      <c r="CC340" s="210">
        <f>(VLOOKUP(Horizontal!$C340&amp;Horizontal!$B340&amp;Horizontal!CC$11,Vertical!$E:$O,CC$10,0))+0</f>
        <v>5.13</v>
      </c>
      <c r="CD340" s="207">
        <f>(VLOOKUP(Horizontal!$C340&amp;Horizontal!$B340&amp;Horizontal!CD$11,Vertical!$E:$O,CD$10,0))+0</f>
        <v>8.11</v>
      </c>
      <c r="CE340" s="207">
        <f>(VLOOKUP(Horizontal!$C340&amp;Horizontal!$B340&amp;Horizontal!CE$11,Vertical!$E:$O,CE$10,0))+0</f>
        <v>2.5</v>
      </c>
      <c r="CF340" s="207">
        <f>(VLOOKUP(Horizontal!$C340&amp;Horizontal!$B340&amp;Horizontal!CF$11,Vertical!$E:$O,CF$10,0))+0</f>
        <v>2.5</v>
      </c>
      <c r="CG340" s="207">
        <f>(VLOOKUP(Horizontal!$C340&amp;Horizontal!$B340&amp;Horizontal!CG$11,Vertical!$E:$O,CG$10,0))+0</f>
        <v>5.41</v>
      </c>
      <c r="CH340" s="207">
        <f>(VLOOKUP(Horizontal!$C340&amp;Horizontal!$B340&amp;Horizontal!CH$11,Vertical!$E:$O,CH$10,0))+0</f>
        <v>15.38</v>
      </c>
      <c r="CI340" s="207">
        <f>(VLOOKUP(Horizontal!$C340&amp;Horizontal!$B340&amp;Horizontal!CI$11,Vertical!$E:$O,CI$10,0))+0</f>
        <v>32.5</v>
      </c>
      <c r="CJ340" s="207">
        <f>(VLOOKUP(Horizontal!$C340&amp;Horizontal!$B340&amp;Horizontal!CJ$11,Vertical!$E:$O,CJ$10,0))+0</f>
        <v>45</v>
      </c>
      <c r="CK340" s="209">
        <f>(VLOOKUP(Horizontal!$C340&amp;Horizontal!$B340&amp;Horizontal!CK$11,Vertical!$E:$O,CK$10,0))+0</f>
        <v>51.28</v>
      </c>
      <c r="CL340" s="210">
        <f>(VLOOKUP(Horizontal!$C340&amp;Horizontal!$B340&amp;Horizontal!CL$11,Vertical!$E:$O,CL$10,0))+0</f>
        <v>48.72</v>
      </c>
      <c r="CM340" s="207">
        <f>(VLOOKUP(Horizontal!$C340&amp;Horizontal!$B340&amp;Horizontal!CM$11,Vertical!$E:$O,CM$10,0))+0</f>
        <v>75.680000000000007</v>
      </c>
      <c r="CN340" s="207">
        <f>(VLOOKUP(Horizontal!$C340&amp;Horizontal!$B340&amp;Horizontal!CN$11,Vertical!$E:$O,CN$10,0))+0</f>
        <v>92.5</v>
      </c>
      <c r="CO340" s="207">
        <f>(VLOOKUP(Horizontal!$C340&amp;Horizontal!$B340&amp;Horizontal!CO$11,Vertical!$E:$O,CO$10,0))+0</f>
        <v>92.5</v>
      </c>
      <c r="CP340" s="207">
        <f>(VLOOKUP(Horizontal!$C340&amp;Horizontal!$B340&amp;Horizontal!CP$11,Vertical!$E:$O,CP$10,0))+0</f>
        <v>91.89</v>
      </c>
      <c r="CQ340" s="207">
        <f>(VLOOKUP(Horizontal!$C340&amp;Horizontal!$B340&amp;Horizontal!CQ$11,Vertical!$E:$O,CQ$10,0))+0</f>
        <v>71.790000000000006</v>
      </c>
      <c r="CR340" s="207">
        <f>(VLOOKUP(Horizontal!$C340&amp;Horizontal!$B340&amp;Horizontal!CR$11,Vertical!$E:$O,CR$10,0))+0</f>
        <v>55</v>
      </c>
      <c r="CS340" s="207">
        <f>(VLOOKUP(Horizontal!$C340&amp;Horizontal!$B340&amp;Horizontal!CS$11,Vertical!$E:$O,CS$10,0))+0</f>
        <v>47.5</v>
      </c>
      <c r="CT340" s="207">
        <f>(VLOOKUP(Horizontal!$C340&amp;Horizontal!$B340&amp;Horizontal!CT$11,Vertical!$E:$O,CT$10,0))+0</f>
        <v>35.9</v>
      </c>
      <c r="CU340" s="150"/>
      <c r="CV340" s="211">
        <f t="shared" ref="CV340" si="897">(BB340-H340)+0</f>
        <v>52.069999999999993</v>
      </c>
      <c r="CW340" s="190">
        <f t="shared" ref="CW340" si="898">(BC340-I340)+0</f>
        <v>48.789999999999992</v>
      </c>
      <c r="CX340" s="190">
        <f t="shared" ref="CX340" si="899">(BD340-J340)+0</f>
        <v>48.880000000000024</v>
      </c>
      <c r="CY340" s="190">
        <f t="shared" ref="CY340" si="900">(BE340-K340)+0</f>
        <v>47.72</v>
      </c>
      <c r="CZ340" s="190">
        <f t="shared" ref="CZ340" si="901">(BF340-L340)+0</f>
        <v>46.259999999999991</v>
      </c>
      <c r="DA340" s="190">
        <f t="shared" ref="DA340" si="902">(BG340-M340)+0</f>
        <v>44.760000000000019</v>
      </c>
      <c r="DB340" s="190">
        <f t="shared" ref="DB340" si="903">(BH340-N340)+0</f>
        <v>38.860000000000014</v>
      </c>
      <c r="DC340" s="190">
        <f t="shared" ref="DC340" si="904">(BI340-O340)+0</f>
        <v>35.879999999999995</v>
      </c>
      <c r="DD340" s="212">
        <f t="shared" ref="DD340" si="905">(BJ340-P340)+0</f>
        <v>34.230000000000018</v>
      </c>
      <c r="DE340" s="9">
        <v>170</v>
      </c>
      <c r="DF340" s="212">
        <f t="shared" ref="DF340" si="906">($H$7-H340)+0</f>
        <v>62.397210401891329</v>
      </c>
      <c r="DG340" s="264">
        <v>68</v>
      </c>
      <c r="DH340" s="265">
        <v>47</v>
      </c>
      <c r="DI340" s="265">
        <v>39</v>
      </c>
      <c r="DJ340" s="266">
        <v>97</v>
      </c>
      <c r="DK340" s="190">
        <v>157.66999999999999</v>
      </c>
      <c r="DL340" s="190">
        <v>157.66999999999999</v>
      </c>
      <c r="DM340" s="190">
        <v>140.44</v>
      </c>
      <c r="DN340" s="212">
        <v>0</v>
      </c>
      <c r="DO340" s="190">
        <v>99.96</v>
      </c>
      <c r="DP340" s="190">
        <v>100.28</v>
      </c>
      <c r="DQ340" s="190">
        <v>88.19</v>
      </c>
      <c r="DR340" s="212">
        <v>56.42</v>
      </c>
      <c r="DS340" s="150"/>
      <c r="DT340" s="190">
        <v>145</v>
      </c>
      <c r="DU340" s="190">
        <v>172</v>
      </c>
      <c r="DV340" s="190">
        <v>230</v>
      </c>
      <c r="DW340" s="190">
        <v>250</v>
      </c>
      <c r="DX340" s="190"/>
      <c r="DY340" s="190"/>
      <c r="DZ340" s="190"/>
      <c r="EA340" s="190"/>
      <c r="EB340" s="190"/>
      <c r="EC340" s="190"/>
      <c r="ED340" s="190">
        <v>265</v>
      </c>
      <c r="EE340" s="190">
        <v>202</v>
      </c>
      <c r="EF340" s="190">
        <v>169</v>
      </c>
      <c r="EG340" s="190">
        <v>155</v>
      </c>
      <c r="EH340" s="212">
        <v>149</v>
      </c>
      <c r="EI340" s="213"/>
      <c r="EJ340" s="211">
        <v>52</v>
      </c>
      <c r="EK340" s="190">
        <v>48</v>
      </c>
      <c r="EL340" s="190">
        <v>48</v>
      </c>
      <c r="EM340" s="190">
        <v>49</v>
      </c>
      <c r="EN340" s="190"/>
      <c r="EO340" s="190"/>
      <c r="EP340" s="190"/>
      <c r="EQ340" s="190"/>
      <c r="ER340" s="190"/>
      <c r="ES340" s="190"/>
      <c r="ET340" s="190">
        <v>49</v>
      </c>
      <c r="EU340" s="190">
        <v>44</v>
      </c>
      <c r="EV340" s="190">
        <v>35</v>
      </c>
      <c r="EW340" s="190">
        <v>31</v>
      </c>
      <c r="EX340" s="212">
        <v>28</v>
      </c>
      <c r="EY340" s="211"/>
      <c r="EZ340" s="75">
        <f t="shared" ref="EZ340" si="907">(G340/(DT340-G340))+0</f>
        <v>6.1758379016029416E-3</v>
      </c>
      <c r="FA340" s="89">
        <f t="shared" si="415"/>
        <v>-0.1</v>
      </c>
      <c r="FB340" s="212"/>
      <c r="FC340" s="213"/>
      <c r="FD340" s="213"/>
      <c r="FE340" s="213"/>
      <c r="FF340" s="213"/>
      <c r="FG340" s="213"/>
      <c r="FH340" s="213"/>
      <c r="FI340" s="213"/>
      <c r="FJ340" s="213"/>
      <c r="FK340" s="213"/>
      <c r="FL340" s="213"/>
      <c r="FM340" s="213"/>
      <c r="FN340" s="213"/>
      <c r="FO340" s="213"/>
      <c r="FP340" s="213"/>
      <c r="FQ340" s="213"/>
      <c r="FR340" s="213"/>
      <c r="FS340" s="211">
        <v>140</v>
      </c>
      <c r="FT340" s="190">
        <v>135</v>
      </c>
      <c r="FU340" s="190">
        <v>135</v>
      </c>
      <c r="FV340" s="190">
        <v>135</v>
      </c>
      <c r="FW340" s="190"/>
      <c r="FX340" s="190"/>
      <c r="FY340" s="190"/>
      <c r="FZ340" s="190"/>
      <c r="GA340" s="190"/>
      <c r="GB340" s="190"/>
      <c r="GC340" s="190">
        <v>135</v>
      </c>
      <c r="GD340" s="190">
        <v>128</v>
      </c>
      <c r="GE340" s="190">
        <v>123</v>
      </c>
      <c r="GF340" s="190">
        <v>118</v>
      </c>
      <c r="GG340" s="212">
        <v>114</v>
      </c>
    </row>
    <row r="341" spans="2:189">
      <c r="B341" s="33">
        <v>44299</v>
      </c>
      <c r="C341" s="30" t="s">
        <v>51</v>
      </c>
      <c r="D341" s="30">
        <v>2021</v>
      </c>
      <c r="E341" s="30" t="str">
        <f t="shared" ref="E341" si="908">D341&amp;C341</f>
        <v>2021S15</v>
      </c>
      <c r="F341" s="30" t="str">
        <f t="shared" si="317"/>
        <v>42021</v>
      </c>
      <c r="G341" s="208" t="str">
        <f>VLOOKUP(Horizontal!$C341&amp;Horizontal!$B341&amp;Horizontal!G$11,Vertical!$E:$O,G$10,0)</f>
        <v>0,91</v>
      </c>
      <c r="H341" s="207">
        <f>(VLOOKUP(Horizontal!$C341&amp;Horizontal!$B341&amp;Horizontal!H$11,Vertical!$E:$O,H$10,0))+0</f>
        <v>135.66999999999999</v>
      </c>
      <c r="I341" s="207">
        <f>(VLOOKUP(Horizontal!$C341&amp;Horizontal!$B341&amp;Horizontal!I$11,Vertical!$E:$O,I$10,0))+0</f>
        <v>182.44</v>
      </c>
      <c r="J341" s="207">
        <f>(VLOOKUP(Horizontal!$C341&amp;Horizontal!$B341&amp;Horizontal!J$11,Vertical!$E:$O,J$10,0))+0</f>
        <v>244.29</v>
      </c>
      <c r="K341" s="207">
        <f>(VLOOKUP(Horizontal!$C341&amp;Horizontal!$B341&amp;Horizontal!K$11,Vertical!$E:$O,K$10,0))+0</f>
        <v>281.39999999999998</v>
      </c>
      <c r="L341" s="207">
        <f>(VLOOKUP(Horizontal!$C341&amp;Horizontal!$B341&amp;Horizontal!L$11,Vertical!$E:$O,L$10,0))+0</f>
        <v>285.63</v>
      </c>
      <c r="M341" s="207">
        <f>(VLOOKUP(Horizontal!$C341&amp;Horizontal!$B341&amp;Horizontal!M$11,Vertical!$E:$O,M$10,0))+0</f>
        <v>213.26</v>
      </c>
      <c r="N341" s="207">
        <f>(VLOOKUP(Horizontal!$C341&amp;Horizontal!$B341&amp;Horizontal!N$11,Vertical!$E:$O,N$10,0))+0</f>
        <v>170.07</v>
      </c>
      <c r="O341" s="207">
        <f>(VLOOKUP(Horizontal!$C341&amp;Horizontal!$B341&amp;Horizontal!O$11,Vertical!$E:$O,O$10,0))+0</f>
        <v>156.78</v>
      </c>
      <c r="P341" s="209">
        <f>(VLOOKUP(Horizontal!$C341&amp;Horizontal!$B341&amp;Horizontal!P$11,Vertical!$E:$O,P$10,0))+0</f>
        <v>149.57</v>
      </c>
      <c r="Q341" s="210">
        <f>(VLOOKUP(Horizontal!$C341&amp;Horizontal!$B341&amp;Horizontal!Q$11,Vertical!$E:$O,Q$10,0))+0</f>
        <v>59</v>
      </c>
      <c r="R341" s="207">
        <f>(VLOOKUP(Horizontal!$C341&amp;Horizontal!$B341&amp;Horizontal!R$11,Vertical!$E:$O,R$10,0))+0</f>
        <v>63</v>
      </c>
      <c r="S341" s="207">
        <f>(VLOOKUP(Horizontal!$C341&amp;Horizontal!$B341&amp;Horizontal!S$11,Vertical!$E:$O,S$10,0))+0</f>
        <v>56</v>
      </c>
      <c r="T341" s="207">
        <f>(VLOOKUP(Horizontal!$C341&amp;Horizontal!$B341&amp;Horizontal!T$11,Vertical!$E:$O,T$10,0))+0</f>
        <v>48</v>
      </c>
      <c r="U341" s="207">
        <f>(VLOOKUP(Horizontal!$C341&amp;Horizontal!$B341&amp;Horizontal!U$11,Vertical!$E:$O,U$10,0))+0</f>
        <v>46</v>
      </c>
      <c r="V341" s="207">
        <f>(VLOOKUP(Horizontal!$C341&amp;Horizontal!$B341&amp;Horizontal!V$11,Vertical!$E:$O,V$10,0))+0</f>
        <v>43</v>
      </c>
      <c r="W341" s="207">
        <f>(VLOOKUP(Horizontal!$C341&amp;Horizontal!$B341&amp;Horizontal!W$11,Vertical!$E:$O,W$10,0))+0</f>
        <v>38</v>
      </c>
      <c r="X341" s="207">
        <f>(VLOOKUP(Horizontal!$C341&amp;Horizontal!$B341&amp;Horizontal!X$11,Vertical!$E:$O,X$10,0))+0</f>
        <v>30</v>
      </c>
      <c r="Y341" s="209">
        <f>(VLOOKUP(Horizontal!$C341&amp;Horizontal!$B341&amp;Horizontal!Y$11,Vertical!$E:$O,Y$10,0))+0</f>
        <v>22</v>
      </c>
      <c r="Z341" s="210">
        <f>(VLOOKUP(Horizontal!$C341&amp;Horizontal!$B341&amp;Horizontal!Z$11,Vertical!$E:$O,Z$10,0))+0</f>
        <v>97.67</v>
      </c>
      <c r="AA341" s="207">
        <f>(VLOOKUP(Horizontal!$C341&amp;Horizontal!$B341&amp;Horizontal!AA$11,Vertical!$E:$O,AA$10,0))+0</f>
        <v>2.33</v>
      </c>
      <c r="AB341" s="207">
        <f>(VLOOKUP(Horizontal!$C341&amp;Horizontal!$B341&amp;Horizontal!AB$11,Vertical!$E:$O,AB$10,0))+0</f>
        <v>0</v>
      </c>
      <c r="AC341" s="207">
        <f>(VLOOKUP(Horizontal!$C341&amp;Horizontal!$B341&amp;Horizontal!AC$11,Vertical!$E:$O,AC$10,0))+0</f>
        <v>0</v>
      </c>
      <c r="AD341" s="207">
        <f>(VLOOKUP(Horizontal!$C341&amp;Horizontal!$B341&amp;Horizontal!AD$11,Vertical!$E:$O,AD$10,0))+0</f>
        <v>0</v>
      </c>
      <c r="AE341" s="207">
        <f>(VLOOKUP(Horizontal!$C341&amp;Horizontal!$B341&amp;Horizontal!AE$11,Vertical!$E:$O,AE$10,0))+0</f>
        <v>0</v>
      </c>
      <c r="AF341" s="207">
        <f>(VLOOKUP(Horizontal!$C341&amp;Horizontal!$B341&amp;Horizontal!AF$11,Vertical!$E:$O,AF$10,0))+0</f>
        <v>2.08</v>
      </c>
      <c r="AG341" s="207">
        <f>(VLOOKUP(Horizontal!$C341&amp;Horizontal!$B341&amp;Horizontal!AG$11,Vertical!$E:$O,AG$10,0))+0</f>
        <v>4.08</v>
      </c>
      <c r="AH341" s="209">
        <f>(VLOOKUP(Horizontal!$C341&amp;Horizontal!$B341&amp;Horizontal!AH$11,Vertical!$E:$O,AH$10,0))+0</f>
        <v>10.64</v>
      </c>
      <c r="AI341" s="210">
        <f>(VLOOKUP(Horizontal!$C341&amp;Horizontal!$B341&amp;Horizontal!AI$11,Vertical!$E:$O,AI$10,0))+0</f>
        <v>0</v>
      </c>
      <c r="AJ341" s="207">
        <f>(VLOOKUP(Horizontal!$C341&amp;Horizontal!$B341&amp;Horizontal!AJ$11,Vertical!$E:$O,AJ$10,0))+0</f>
        <v>4.6500000000000004</v>
      </c>
      <c r="AK341" s="207">
        <f>(VLOOKUP(Horizontal!$C341&amp;Horizontal!$B341&amp;Horizontal!AK$11,Vertical!$E:$O,AK$10,0))+0</f>
        <v>0</v>
      </c>
      <c r="AL341" s="207">
        <f>(VLOOKUP(Horizontal!$C341&amp;Horizontal!$B341&amp;Horizontal!AL$11,Vertical!$E:$O,AL$10,0))+0</f>
        <v>0</v>
      </c>
      <c r="AM341" s="207">
        <f>(VLOOKUP(Horizontal!$C341&amp;Horizontal!$B341&amp;Horizontal!AM$11,Vertical!$E:$O,AM$10,0))+0</f>
        <v>0</v>
      </c>
      <c r="AN341" s="207">
        <f>(VLOOKUP(Horizontal!$C341&amp;Horizontal!$B341&amp;Horizontal!AN$11,Vertical!$E:$O,AN$10,0))+0</f>
        <v>4.76</v>
      </c>
      <c r="AO341" s="207">
        <f>(VLOOKUP(Horizontal!$C341&amp;Horizontal!$B341&amp;Horizontal!AO$11,Vertical!$E:$O,AO$10,0))+0</f>
        <v>18.75</v>
      </c>
      <c r="AP341" s="207">
        <f>(VLOOKUP(Horizontal!$C341&amp;Horizontal!$B341&amp;Horizontal!AP$11,Vertical!$E:$O,AP$10,0))+0</f>
        <v>28.57</v>
      </c>
      <c r="AQ341" s="209">
        <f>(VLOOKUP(Horizontal!$C341&amp;Horizontal!$B341&amp;Horizontal!AQ$11,Vertical!$E:$O,AQ$10,0))+0</f>
        <v>36.17</v>
      </c>
      <c r="AR341" s="210">
        <f>(VLOOKUP(Horizontal!$C341&amp;Horizontal!$B341&amp;Horizontal!AR$11,Vertical!$E:$O,AR$10,0))+0</f>
        <v>2.33</v>
      </c>
      <c r="AS341" s="207">
        <f>(VLOOKUP(Horizontal!$C341&amp;Horizontal!$B341&amp;Horizontal!AS$11,Vertical!$E:$O,AS$10,0))+0</f>
        <v>93.02</v>
      </c>
      <c r="AT341" s="207">
        <f>(VLOOKUP(Horizontal!$C341&amp;Horizontal!$B341&amp;Horizontal!AT$11,Vertical!$E:$O,AT$10,0))+0</f>
        <v>100</v>
      </c>
      <c r="AU341" s="207">
        <f>(VLOOKUP(Horizontal!$C341&amp;Horizontal!$B341&amp;Horizontal!AU$11,Vertical!$E:$O,AU$10,0))+0</f>
        <v>100</v>
      </c>
      <c r="AV341" s="207">
        <f>(VLOOKUP(Horizontal!$C341&amp;Horizontal!$B341&amp;Horizontal!AV$11,Vertical!$E:$O,AV$10,0))+0</f>
        <v>100</v>
      </c>
      <c r="AW341" s="207">
        <f>(VLOOKUP(Horizontal!$C341&amp;Horizontal!$B341&amp;Horizontal!AW$11,Vertical!$E:$O,AW$10,0))+0</f>
        <v>95.24</v>
      </c>
      <c r="AX341" s="207">
        <f>(VLOOKUP(Horizontal!$C341&amp;Horizontal!$B341&amp;Horizontal!AX$11,Vertical!$E:$O,AX$10,0))+0</f>
        <v>79.17</v>
      </c>
      <c r="AY341" s="207">
        <f>(VLOOKUP(Horizontal!$C341&amp;Horizontal!$B341&amp;Horizontal!AY$11,Vertical!$E:$O,AY$10,0))+0</f>
        <v>67.349999999999994</v>
      </c>
      <c r="AZ341" s="209">
        <f>(VLOOKUP(Horizontal!$C341&amp;Horizontal!$B341&amp;Horizontal!AZ$11,Vertical!$E:$O,AZ$10,0))+0</f>
        <v>53.19</v>
      </c>
      <c r="BA341" s="208">
        <f>(VLOOKUP(Horizontal!$C341&amp;Horizontal!$B341&amp;Horizontal!BA$11,Vertical!$E:$O,BA$10,0))+0</f>
        <v>53.55</v>
      </c>
      <c r="BB341" s="210">
        <f>(VLOOKUP(Horizontal!$C341&amp;Horizontal!$B341&amp;Horizontal!BB$11,Vertical!$E:$O,BB$10,0))+0</f>
        <v>190.89</v>
      </c>
      <c r="BC341" s="207">
        <f>(VLOOKUP(Horizontal!$C341&amp;Horizontal!$B341&amp;Horizontal!BC$11,Vertical!$E:$O,BC$10,0))+0</f>
        <v>232.62</v>
      </c>
      <c r="BD341" s="207">
        <f>(VLOOKUP(Horizontal!$C341&amp;Horizontal!$B341&amp;Horizontal!BD$11,Vertical!$E:$O,BD$10,0))+0</f>
        <v>294.57</v>
      </c>
      <c r="BE341" s="207">
        <f>(VLOOKUP(Horizontal!$C341&amp;Horizontal!$B341&amp;Horizontal!BE$11,Vertical!$E:$O,BE$10,0))+0</f>
        <v>329.17</v>
      </c>
      <c r="BF341" s="207">
        <f>(VLOOKUP(Horizontal!$C341&amp;Horizontal!$B341&amp;Horizontal!BF$11,Vertical!$E:$O,BF$10,0))+0</f>
        <v>332.75</v>
      </c>
      <c r="BG341" s="207">
        <f>(VLOOKUP(Horizontal!$C341&amp;Horizontal!$B341&amp;Horizontal!BG$11,Vertical!$E:$O,BG$10,0))+0</f>
        <v>256.39999999999998</v>
      </c>
      <c r="BH341" s="207">
        <f>(VLOOKUP(Horizontal!$C341&amp;Horizontal!$B341&amp;Horizontal!BH$11,Vertical!$E:$O,BH$10,0))+0</f>
        <v>208.55</v>
      </c>
      <c r="BI341" s="207">
        <f>(VLOOKUP(Horizontal!$C341&amp;Horizontal!$B341&amp;Horizontal!BI$11,Vertical!$E:$O,BI$10,0))+0</f>
        <v>192.25</v>
      </c>
      <c r="BJ341" s="209">
        <f>(VLOOKUP(Horizontal!$C341&amp;Horizontal!$B341&amp;Horizontal!BJ$11,Vertical!$E:$O,BJ$10,0))+0</f>
        <v>183.68</v>
      </c>
      <c r="BK341" s="210">
        <f>(VLOOKUP(Horizontal!$C341&amp;Horizontal!$B341&amp;Horizontal!BK$11,Vertical!$E:$O,BK$10,0))+0</f>
        <v>52</v>
      </c>
      <c r="BL341" s="207">
        <f>(VLOOKUP(Horizontal!$C341&amp;Horizontal!$B341&amp;Horizontal!BL$11,Vertical!$E:$O,BL$10,0))+0</f>
        <v>52</v>
      </c>
      <c r="BM341" s="207">
        <f>(VLOOKUP(Horizontal!$C341&amp;Horizontal!$B341&amp;Horizontal!BM$11,Vertical!$E:$O,BM$10,0))+0</f>
        <v>48</v>
      </c>
      <c r="BN341" s="207">
        <f>(VLOOKUP(Horizontal!$C341&amp;Horizontal!$B341&amp;Horizontal!BN$11,Vertical!$E:$O,BN$10,0))+0</f>
        <v>43</v>
      </c>
      <c r="BO341" s="207">
        <f>(VLOOKUP(Horizontal!$C341&amp;Horizontal!$B341&amp;Horizontal!BO$11,Vertical!$E:$O,BO$10,0))+0</f>
        <v>43</v>
      </c>
      <c r="BP341" s="207">
        <f>(VLOOKUP(Horizontal!$C341&amp;Horizontal!$B341&amp;Horizontal!BP$11,Vertical!$E:$O,BP$10,0))+0</f>
        <v>43</v>
      </c>
      <c r="BQ341" s="207">
        <f>(VLOOKUP(Horizontal!$C341&amp;Horizontal!$B341&amp;Horizontal!BQ$11,Vertical!$E:$O,BQ$10,0))+0</f>
        <v>36</v>
      </c>
      <c r="BR341" s="207">
        <f>(VLOOKUP(Horizontal!$C341&amp;Horizontal!$B341&amp;Horizontal!BR$11,Vertical!$E:$O,BR$10,0))+0</f>
        <v>34</v>
      </c>
      <c r="BS341" s="209">
        <f>(VLOOKUP(Horizontal!$C341&amp;Horizontal!$B341&amp;Horizontal!BS$11,Vertical!$E:$O,BS$10,0))+0</f>
        <v>28</v>
      </c>
      <c r="BT341" s="210">
        <f>(VLOOKUP(Horizontal!$C341&amp;Horizontal!$B341&amp;Horizontal!BT$11,Vertical!$E:$O,BT$10,0))+0</f>
        <v>82.93</v>
      </c>
      <c r="BU341" s="207">
        <f>(VLOOKUP(Horizontal!$C341&amp;Horizontal!$B341&amp;Horizontal!BU$11,Vertical!$E:$O,BU$10,0))+0</f>
        <v>2.63</v>
      </c>
      <c r="BV341" s="207">
        <f>(VLOOKUP(Horizontal!$C341&amp;Horizontal!$B341&amp;Horizontal!BV$11,Vertical!$E:$O,BV$10,0))+0</f>
        <v>0</v>
      </c>
      <c r="BW341" s="207">
        <f>(VLOOKUP(Horizontal!$C341&amp;Horizontal!$B341&amp;Horizontal!BW$11,Vertical!$E:$O,BW$10,0))+0</f>
        <v>2.78</v>
      </c>
      <c r="BX341" s="207">
        <f>(VLOOKUP(Horizontal!$C341&amp;Horizontal!$B341&amp;Horizontal!BX$11,Vertical!$E:$O,BX$10,0))+0</f>
        <v>0</v>
      </c>
      <c r="BY341" s="207">
        <f>(VLOOKUP(Horizontal!$C341&amp;Horizontal!$B341&amp;Horizontal!BY$11,Vertical!$E:$O,BY$10,0))+0</f>
        <v>0</v>
      </c>
      <c r="BZ341" s="207">
        <f>(VLOOKUP(Horizontal!$C341&amp;Horizontal!$B341&amp;Horizontal!BZ$11,Vertical!$E:$O,BZ$10,0))+0</f>
        <v>7.5</v>
      </c>
      <c r="CA341" s="207">
        <f>(VLOOKUP(Horizontal!$C341&amp;Horizontal!$B341&amp;Horizontal!CA$11,Vertical!$E:$O,CA$10,0))+0</f>
        <v>17.5</v>
      </c>
      <c r="CB341" s="209">
        <f>(VLOOKUP(Horizontal!$C341&amp;Horizontal!$B341&amp;Horizontal!CB$11,Vertical!$E:$O,CB$10,0))+0</f>
        <v>17.95</v>
      </c>
      <c r="CC341" s="210">
        <f>(VLOOKUP(Horizontal!$C341&amp;Horizontal!$B341&amp;Horizontal!CC$11,Vertical!$E:$O,CC$10,0))+0</f>
        <v>4.88</v>
      </c>
      <c r="CD341" s="207">
        <f>(VLOOKUP(Horizontal!$C341&amp;Horizontal!$B341&amp;Horizontal!CD$11,Vertical!$E:$O,CD$10,0))+0</f>
        <v>5.26</v>
      </c>
      <c r="CE341" s="207">
        <f>(VLOOKUP(Horizontal!$C341&amp;Horizontal!$B341&amp;Horizontal!CE$11,Vertical!$E:$O,CE$10,0))+0</f>
        <v>0</v>
      </c>
      <c r="CF341" s="207">
        <f>(VLOOKUP(Horizontal!$C341&amp;Horizontal!$B341&amp;Horizontal!CF$11,Vertical!$E:$O,CF$10,0))+0</f>
        <v>2.78</v>
      </c>
      <c r="CG341" s="207">
        <f>(VLOOKUP(Horizontal!$C341&amp;Horizontal!$B341&amp;Horizontal!CG$11,Vertical!$E:$O,CG$10,0))+0</f>
        <v>0</v>
      </c>
      <c r="CH341" s="207">
        <f>(VLOOKUP(Horizontal!$C341&amp;Horizontal!$B341&amp;Horizontal!CH$11,Vertical!$E:$O,CH$10,0))+0</f>
        <v>0</v>
      </c>
      <c r="CI341" s="207">
        <f>(VLOOKUP(Horizontal!$C341&amp;Horizontal!$B341&amp;Horizontal!CI$11,Vertical!$E:$O,CI$10,0))+0</f>
        <v>25</v>
      </c>
      <c r="CJ341" s="207">
        <f>(VLOOKUP(Horizontal!$C341&amp;Horizontal!$B341&amp;Horizontal!CJ$11,Vertical!$E:$O,CJ$10,0))+0</f>
        <v>30</v>
      </c>
      <c r="CK341" s="209">
        <f>(VLOOKUP(Horizontal!$C341&amp;Horizontal!$B341&amp;Horizontal!CK$11,Vertical!$E:$O,CK$10,0))+0</f>
        <v>33.33</v>
      </c>
      <c r="CL341" s="210">
        <f>(VLOOKUP(Horizontal!$C341&amp;Horizontal!$B341&amp;Horizontal!CL$11,Vertical!$E:$O,CL$10,0))+0</f>
        <v>12.2</v>
      </c>
      <c r="CM341" s="207">
        <f>(VLOOKUP(Horizontal!$C341&amp;Horizontal!$B341&amp;Horizontal!CM$11,Vertical!$E:$O,CM$10,0))+0</f>
        <v>92.11</v>
      </c>
      <c r="CN341" s="207">
        <f>(VLOOKUP(Horizontal!$C341&amp;Horizontal!$B341&amp;Horizontal!CN$11,Vertical!$E:$O,CN$10,0))+0</f>
        <v>100</v>
      </c>
      <c r="CO341" s="207">
        <f>(VLOOKUP(Horizontal!$C341&amp;Horizontal!$B341&amp;Horizontal!CO$11,Vertical!$E:$O,CO$10,0))+0</f>
        <v>94.44</v>
      </c>
      <c r="CP341" s="207">
        <f>(VLOOKUP(Horizontal!$C341&amp;Horizontal!$B341&amp;Horizontal!CP$11,Vertical!$E:$O,CP$10,0))+0</f>
        <v>100</v>
      </c>
      <c r="CQ341" s="207">
        <f>(VLOOKUP(Horizontal!$C341&amp;Horizontal!$B341&amp;Horizontal!CQ$11,Vertical!$E:$O,CQ$10,0))+0</f>
        <v>100</v>
      </c>
      <c r="CR341" s="207">
        <f>(VLOOKUP(Horizontal!$C341&amp;Horizontal!$B341&amp;Horizontal!CR$11,Vertical!$E:$O,CR$10,0))+0</f>
        <v>67.5</v>
      </c>
      <c r="CS341" s="207">
        <f>(VLOOKUP(Horizontal!$C341&amp;Horizontal!$B341&amp;Horizontal!CS$11,Vertical!$E:$O,CS$10,0))+0</f>
        <v>52.5</v>
      </c>
      <c r="CT341" s="207">
        <f>(VLOOKUP(Horizontal!$C341&amp;Horizontal!$B341&amp;Horizontal!CT$11,Vertical!$E:$O,CT$10,0))+0</f>
        <v>48.72</v>
      </c>
      <c r="CU341" s="150"/>
      <c r="CV341" s="211">
        <f t="shared" ref="CV341" si="909">(BB341-H341)+0</f>
        <v>55.22</v>
      </c>
      <c r="CW341" s="190">
        <f t="shared" ref="CW341" si="910">(BC341-I341)+0</f>
        <v>50.180000000000007</v>
      </c>
      <c r="CX341" s="190">
        <f t="shared" ref="CX341" si="911">(BD341-J341)+0</f>
        <v>50.28</v>
      </c>
      <c r="CY341" s="190">
        <f t="shared" ref="CY341" si="912">(BE341-K341)+0</f>
        <v>47.770000000000039</v>
      </c>
      <c r="CZ341" s="190">
        <f t="shared" ref="CZ341" si="913">(BF341-L341)+0</f>
        <v>47.120000000000005</v>
      </c>
      <c r="DA341" s="190">
        <f t="shared" ref="DA341" si="914">(BG341-M341)+0</f>
        <v>43.139999999999986</v>
      </c>
      <c r="DB341" s="190">
        <f t="shared" ref="DB341" si="915">(BH341-N341)+0</f>
        <v>38.480000000000018</v>
      </c>
      <c r="DC341" s="190">
        <f t="shared" ref="DC341" si="916">(BI341-O341)+0</f>
        <v>35.47</v>
      </c>
      <c r="DD341" s="212">
        <f t="shared" ref="DD341" si="917">(BJ341-P341)+0</f>
        <v>34.110000000000014</v>
      </c>
      <c r="DE341" s="9">
        <v>170</v>
      </c>
      <c r="DF341" s="212">
        <f t="shared" ref="DF341" si="918">($H$7-H341)+0</f>
        <v>72.787210401891343</v>
      </c>
      <c r="DG341" s="264">
        <v>68</v>
      </c>
      <c r="DH341" s="265">
        <v>45</v>
      </c>
      <c r="DI341" s="265">
        <v>39</v>
      </c>
      <c r="DJ341" s="266">
        <v>97</v>
      </c>
      <c r="DK341" s="190">
        <v>157.66999999999999</v>
      </c>
      <c r="DL341" s="190">
        <v>157.66999999999999</v>
      </c>
      <c r="DM341" s="190">
        <v>140.44</v>
      </c>
      <c r="DN341" s="212">
        <v>0</v>
      </c>
      <c r="DO341" s="190">
        <v>110.47</v>
      </c>
      <c r="DP341" s="190">
        <v>110.47</v>
      </c>
      <c r="DQ341" s="190">
        <v>95.1</v>
      </c>
      <c r="DR341" s="212">
        <v>49.77</v>
      </c>
      <c r="DS341" s="150"/>
      <c r="DT341" s="190">
        <v>138</v>
      </c>
      <c r="DU341" s="190">
        <v>200</v>
      </c>
      <c r="DV341" s="190">
        <v>270</v>
      </c>
      <c r="DW341" s="190">
        <v>294</v>
      </c>
      <c r="DX341" s="190"/>
      <c r="DY341" s="190"/>
      <c r="DZ341" s="190"/>
      <c r="EA341" s="190"/>
      <c r="EB341" s="190"/>
      <c r="EC341" s="190"/>
      <c r="ED341" s="190">
        <v>299</v>
      </c>
      <c r="EE341" s="190">
        <v>223</v>
      </c>
      <c r="EF341" s="190">
        <v>175</v>
      </c>
      <c r="EG341" s="190">
        <v>155</v>
      </c>
      <c r="EH341" s="212">
        <v>147</v>
      </c>
      <c r="EI341" s="213"/>
      <c r="EJ341" s="211">
        <v>55</v>
      </c>
      <c r="EK341" s="190">
        <v>50</v>
      </c>
      <c r="EL341" s="190">
        <v>50</v>
      </c>
      <c r="EM341" s="190">
        <v>50</v>
      </c>
      <c r="EN341" s="190"/>
      <c r="EO341" s="190"/>
      <c r="EP341" s="190"/>
      <c r="EQ341" s="190"/>
      <c r="ER341" s="190"/>
      <c r="ES341" s="190"/>
      <c r="ET341" s="190">
        <v>50</v>
      </c>
      <c r="EU341" s="190">
        <v>47</v>
      </c>
      <c r="EV341" s="190">
        <v>35</v>
      </c>
      <c r="EW341" s="190">
        <v>31</v>
      </c>
      <c r="EX341" s="212">
        <v>28</v>
      </c>
      <c r="EY341" s="211"/>
      <c r="EZ341" s="75">
        <f t="shared" ref="EZ341" si="919">(G341/(DT341-G341))+0</f>
        <v>6.6379750528849663E-3</v>
      </c>
      <c r="FA341" s="89">
        <f t="shared" si="415"/>
        <v>-0.1</v>
      </c>
      <c r="FB341" s="212"/>
      <c r="FC341" s="213"/>
      <c r="FD341" s="213"/>
      <c r="FE341" s="213"/>
      <c r="FF341" s="213"/>
      <c r="FG341" s="213"/>
      <c r="FH341" s="213"/>
      <c r="FI341" s="213"/>
      <c r="FJ341" s="213"/>
      <c r="FK341" s="213"/>
      <c r="FL341" s="213"/>
      <c r="FM341" s="213"/>
      <c r="FN341" s="213"/>
      <c r="FO341" s="213"/>
      <c r="FP341" s="213"/>
      <c r="FQ341" s="213"/>
      <c r="FR341" s="213"/>
      <c r="FS341" s="211">
        <v>145</v>
      </c>
      <c r="FT341" s="190">
        <v>138</v>
      </c>
      <c r="FU341" s="190">
        <v>138</v>
      </c>
      <c r="FV341" s="190">
        <v>138</v>
      </c>
      <c r="FW341" s="190"/>
      <c r="FX341" s="190"/>
      <c r="FY341" s="190"/>
      <c r="FZ341" s="190"/>
      <c r="GA341" s="190"/>
      <c r="GB341" s="190"/>
      <c r="GC341" s="190">
        <v>138</v>
      </c>
      <c r="GD341" s="190">
        <v>128</v>
      </c>
      <c r="GE341" s="190">
        <v>124</v>
      </c>
      <c r="GF341" s="190">
        <v>118</v>
      </c>
      <c r="GG341" s="212">
        <v>115</v>
      </c>
    </row>
    <row r="342" spans="2:189">
      <c r="B342" s="33">
        <v>44306</v>
      </c>
      <c r="C342" s="30" t="s">
        <v>50</v>
      </c>
      <c r="D342" s="30">
        <v>2021</v>
      </c>
      <c r="E342" s="30" t="str">
        <f t="shared" ref="E342" si="920">D342&amp;C342</f>
        <v>2021S16</v>
      </c>
      <c r="F342" s="30" t="str">
        <f t="shared" si="317"/>
        <v>42021</v>
      </c>
      <c r="G342" s="208" t="str">
        <f>VLOOKUP(Horizontal!$C342&amp;Horizontal!$B342&amp;Horizontal!G$11,Vertical!$E:$O,G$10,0)</f>
        <v>0,98</v>
      </c>
      <c r="H342" s="207">
        <f>(VLOOKUP(Horizontal!$C342&amp;Horizontal!$B342&amp;Horizontal!H$11,Vertical!$E:$O,H$10,0))+0</f>
        <v>138.02000000000001</v>
      </c>
      <c r="I342" s="207">
        <f>(VLOOKUP(Horizontal!$C342&amp;Horizontal!$B342&amp;Horizontal!I$11,Vertical!$E:$O,I$10,0))+0</f>
        <v>218.38</v>
      </c>
      <c r="J342" s="207">
        <f>(VLOOKUP(Horizontal!$C342&amp;Horizontal!$B342&amp;Horizontal!J$11,Vertical!$E:$O,J$10,0))+0</f>
        <v>328.06</v>
      </c>
      <c r="K342" s="207">
        <f>(VLOOKUP(Horizontal!$C342&amp;Horizontal!$B342&amp;Horizontal!K$11,Vertical!$E:$O,K$10,0))+0</f>
        <v>369.28</v>
      </c>
      <c r="L342" s="207">
        <f>(VLOOKUP(Horizontal!$C342&amp;Horizontal!$B342&amp;Horizontal!L$11,Vertical!$E:$O,L$10,0))+0</f>
        <v>346.21</v>
      </c>
      <c r="M342" s="207">
        <f>(VLOOKUP(Horizontal!$C342&amp;Horizontal!$B342&amp;Horizontal!M$11,Vertical!$E:$O,M$10,0))+0</f>
        <v>224.98</v>
      </c>
      <c r="N342" s="207">
        <f>(VLOOKUP(Horizontal!$C342&amp;Horizontal!$B342&amp;Horizontal!N$11,Vertical!$E:$O,N$10,0))+0</f>
        <v>175.64</v>
      </c>
      <c r="O342" s="207">
        <f>(VLOOKUP(Horizontal!$C342&amp;Horizontal!$B342&amp;Horizontal!O$11,Vertical!$E:$O,O$10,0))+0</f>
        <v>160.05000000000001</v>
      </c>
      <c r="P342" s="209">
        <f>(VLOOKUP(Horizontal!$C342&amp;Horizontal!$B342&amp;Horizontal!P$11,Vertical!$E:$O,P$10,0))+0</f>
        <v>151.41999999999999</v>
      </c>
      <c r="Q342" s="210">
        <f>(VLOOKUP(Horizontal!$C342&amp;Horizontal!$B342&amp;Horizontal!Q$11,Vertical!$E:$O,Q$10,0))+0</f>
        <v>51</v>
      </c>
      <c r="R342" s="207">
        <f>(VLOOKUP(Horizontal!$C342&amp;Horizontal!$B342&amp;Horizontal!R$11,Vertical!$E:$O,R$10,0))+0</f>
        <v>63</v>
      </c>
      <c r="S342" s="207">
        <f>(VLOOKUP(Horizontal!$C342&amp;Horizontal!$B342&amp;Horizontal!S$11,Vertical!$E:$O,S$10,0))+0</f>
        <v>63</v>
      </c>
      <c r="T342" s="207">
        <f>(VLOOKUP(Horizontal!$C342&amp;Horizontal!$B342&amp;Horizontal!T$11,Vertical!$E:$O,T$10,0))+0</f>
        <v>57</v>
      </c>
      <c r="U342" s="207">
        <f>(VLOOKUP(Horizontal!$C342&amp;Horizontal!$B342&amp;Horizontal!U$11,Vertical!$E:$O,U$10,0))+0</f>
        <v>52</v>
      </c>
      <c r="V342" s="207">
        <f>(VLOOKUP(Horizontal!$C342&amp;Horizontal!$B342&amp;Horizontal!V$11,Vertical!$E:$O,V$10,0))+0</f>
        <v>44</v>
      </c>
      <c r="W342" s="207">
        <f>(VLOOKUP(Horizontal!$C342&amp;Horizontal!$B342&amp;Horizontal!W$11,Vertical!$E:$O,W$10,0))+0</f>
        <v>39</v>
      </c>
      <c r="X342" s="207">
        <f>(VLOOKUP(Horizontal!$C342&amp;Horizontal!$B342&amp;Horizontal!X$11,Vertical!$E:$O,X$10,0))+0</f>
        <v>31</v>
      </c>
      <c r="Y342" s="209">
        <f>(VLOOKUP(Horizontal!$C342&amp;Horizontal!$B342&amp;Horizontal!Y$11,Vertical!$E:$O,Y$10,0))+0</f>
        <v>28</v>
      </c>
      <c r="Z342" s="210">
        <f>(VLOOKUP(Horizontal!$C342&amp;Horizontal!$B342&amp;Horizontal!Z$11,Vertical!$E:$O,Z$10,0))+0</f>
        <v>10.53</v>
      </c>
      <c r="AA342" s="207">
        <f>(VLOOKUP(Horizontal!$C342&amp;Horizontal!$B342&amp;Horizontal!AA$11,Vertical!$E:$O,AA$10,0))+0</f>
        <v>0</v>
      </c>
      <c r="AB342" s="207">
        <f>(VLOOKUP(Horizontal!$C342&amp;Horizontal!$B342&amp;Horizontal!AB$11,Vertical!$E:$O,AB$10,0))+0</f>
        <v>0</v>
      </c>
      <c r="AC342" s="207">
        <f>(VLOOKUP(Horizontal!$C342&amp;Horizontal!$B342&amp;Horizontal!AC$11,Vertical!$E:$O,AC$10,0))+0</f>
        <v>0</v>
      </c>
      <c r="AD342" s="207">
        <f>(VLOOKUP(Horizontal!$C342&amp;Horizontal!$B342&amp;Horizontal!AD$11,Vertical!$E:$O,AD$10,0))+0</f>
        <v>0</v>
      </c>
      <c r="AE342" s="207">
        <f>(VLOOKUP(Horizontal!$C342&amp;Horizontal!$B342&amp;Horizontal!AE$11,Vertical!$E:$O,AE$10,0))+0</f>
        <v>4.6500000000000004</v>
      </c>
      <c r="AF342" s="207">
        <f>(VLOOKUP(Horizontal!$C342&amp;Horizontal!$B342&amp;Horizontal!AF$11,Vertical!$E:$O,AF$10,0))+0</f>
        <v>7.14</v>
      </c>
      <c r="AG342" s="207">
        <f>(VLOOKUP(Horizontal!$C342&amp;Horizontal!$B342&amp;Horizontal!AG$11,Vertical!$E:$O,AG$10,0))+0</f>
        <v>10.64</v>
      </c>
      <c r="AH342" s="209">
        <f>(VLOOKUP(Horizontal!$C342&amp;Horizontal!$B342&amp;Horizontal!AH$11,Vertical!$E:$O,AH$10,0))+0</f>
        <v>9.09</v>
      </c>
      <c r="AI342" s="210">
        <f>(VLOOKUP(Horizontal!$C342&amp;Horizontal!$B342&amp;Horizontal!AI$11,Vertical!$E:$O,AI$10,0))+0</f>
        <v>5.26</v>
      </c>
      <c r="AJ342" s="207">
        <f>(VLOOKUP(Horizontal!$C342&amp;Horizontal!$B342&amp;Horizontal!AJ$11,Vertical!$E:$O,AJ$10,0))+0</f>
        <v>0</v>
      </c>
      <c r="AK342" s="207">
        <f>(VLOOKUP(Horizontal!$C342&amp;Horizontal!$B342&amp;Horizontal!AK$11,Vertical!$E:$O,AK$10,0))+0</f>
        <v>0</v>
      </c>
      <c r="AL342" s="207">
        <f>(VLOOKUP(Horizontal!$C342&amp;Horizontal!$B342&amp;Horizontal!AL$11,Vertical!$E:$O,AL$10,0))+0</f>
        <v>0</v>
      </c>
      <c r="AM342" s="207">
        <f>(VLOOKUP(Horizontal!$C342&amp;Horizontal!$B342&amp;Horizontal!AM$11,Vertical!$E:$O,AM$10,0))+0</f>
        <v>0</v>
      </c>
      <c r="AN342" s="207">
        <f>(VLOOKUP(Horizontal!$C342&amp;Horizontal!$B342&amp;Horizontal!AN$11,Vertical!$E:$O,AN$10,0))+0</f>
        <v>2.33</v>
      </c>
      <c r="AO342" s="207">
        <f>(VLOOKUP(Horizontal!$C342&amp;Horizontal!$B342&amp;Horizontal!AO$11,Vertical!$E:$O,AO$10,0))+0</f>
        <v>7.14</v>
      </c>
      <c r="AP342" s="207">
        <f>(VLOOKUP(Horizontal!$C342&amp;Horizontal!$B342&amp;Horizontal!AP$11,Vertical!$E:$O,AP$10,0))+0</f>
        <v>14.89</v>
      </c>
      <c r="AQ342" s="209">
        <f>(VLOOKUP(Horizontal!$C342&amp;Horizontal!$B342&amp;Horizontal!AQ$11,Vertical!$E:$O,AQ$10,0))+0</f>
        <v>25</v>
      </c>
      <c r="AR342" s="210">
        <f>(VLOOKUP(Horizontal!$C342&amp;Horizontal!$B342&amp;Horizontal!AR$11,Vertical!$E:$O,AR$10,0))+0</f>
        <v>84.21</v>
      </c>
      <c r="AS342" s="207">
        <f>(VLOOKUP(Horizontal!$C342&amp;Horizontal!$B342&amp;Horizontal!AS$11,Vertical!$E:$O,AS$10,0))+0</f>
        <v>100</v>
      </c>
      <c r="AT342" s="207">
        <f>(VLOOKUP(Horizontal!$C342&amp;Horizontal!$B342&amp;Horizontal!AT$11,Vertical!$E:$O,AT$10,0))+0</f>
        <v>100</v>
      </c>
      <c r="AU342" s="207">
        <f>(VLOOKUP(Horizontal!$C342&amp;Horizontal!$B342&amp;Horizontal!AU$11,Vertical!$E:$O,AU$10,0))+0</f>
        <v>100</v>
      </c>
      <c r="AV342" s="207">
        <f>(VLOOKUP(Horizontal!$C342&amp;Horizontal!$B342&amp;Horizontal!AV$11,Vertical!$E:$O,AV$10,0))+0</f>
        <v>100</v>
      </c>
      <c r="AW342" s="207">
        <f>(VLOOKUP(Horizontal!$C342&amp;Horizontal!$B342&amp;Horizontal!AW$11,Vertical!$E:$O,AW$10,0))+0</f>
        <v>93.02</v>
      </c>
      <c r="AX342" s="207">
        <f>(VLOOKUP(Horizontal!$C342&amp;Horizontal!$B342&amp;Horizontal!AX$11,Vertical!$E:$O,AX$10,0))+0</f>
        <v>85.71</v>
      </c>
      <c r="AY342" s="207">
        <f>(VLOOKUP(Horizontal!$C342&amp;Horizontal!$B342&amp;Horizontal!AY$11,Vertical!$E:$O,AY$10,0))+0</f>
        <v>74.47</v>
      </c>
      <c r="AZ342" s="209">
        <f>(VLOOKUP(Horizontal!$C342&amp;Horizontal!$B342&amp;Horizontal!AZ$11,Vertical!$E:$O,AZ$10,0))+0</f>
        <v>65.91</v>
      </c>
      <c r="BA342" s="208">
        <f>(VLOOKUP(Horizontal!$C342&amp;Horizontal!$B342&amp;Horizontal!BA$11,Vertical!$E:$O,BA$10,0))+0</f>
        <v>55.18</v>
      </c>
      <c r="BB342" s="210">
        <f>(VLOOKUP(Horizontal!$C342&amp;Horizontal!$B342&amp;Horizontal!BB$11,Vertical!$E:$O,BB$10,0))+0</f>
        <v>192.72</v>
      </c>
      <c r="BC342" s="207">
        <f>(VLOOKUP(Horizontal!$C342&amp;Horizontal!$B342&amp;Horizontal!BC$11,Vertical!$E:$O,BC$10,0))+0</f>
        <v>269.10000000000002</v>
      </c>
      <c r="BD342" s="207">
        <f>(VLOOKUP(Horizontal!$C342&amp;Horizontal!$B342&amp;Horizontal!BD$11,Vertical!$E:$O,BD$10,0))+0</f>
        <v>378.12</v>
      </c>
      <c r="BE342" s="207">
        <f>(VLOOKUP(Horizontal!$C342&amp;Horizontal!$B342&amp;Horizontal!BE$11,Vertical!$E:$O,BE$10,0))+0</f>
        <v>416.75</v>
      </c>
      <c r="BF342" s="207">
        <f>(VLOOKUP(Horizontal!$C342&amp;Horizontal!$B342&amp;Horizontal!BF$11,Vertical!$E:$O,BF$10,0))+0</f>
        <v>395.79</v>
      </c>
      <c r="BG342" s="207">
        <f>(VLOOKUP(Horizontal!$C342&amp;Horizontal!$B342&amp;Horizontal!BG$11,Vertical!$E:$O,BG$10,0))+0</f>
        <v>268.52</v>
      </c>
      <c r="BH342" s="207">
        <f>(VLOOKUP(Horizontal!$C342&amp;Horizontal!$B342&amp;Horizontal!BH$11,Vertical!$E:$O,BH$10,0))+0</f>
        <v>214.71</v>
      </c>
      <c r="BI342" s="207">
        <f>(VLOOKUP(Horizontal!$C342&amp;Horizontal!$B342&amp;Horizontal!BI$11,Vertical!$E:$O,BI$10,0))+0</f>
        <v>195.17</v>
      </c>
      <c r="BJ342" s="209">
        <f>(VLOOKUP(Horizontal!$C342&amp;Horizontal!$B342&amp;Horizontal!BJ$11,Vertical!$E:$O,BJ$10,0))+0</f>
        <v>185.46</v>
      </c>
      <c r="BK342" s="210">
        <f>(VLOOKUP(Horizontal!$C342&amp;Horizontal!$B342&amp;Horizontal!BK$11,Vertical!$E:$O,BK$10,0))+0</f>
        <v>47</v>
      </c>
      <c r="BL342" s="207">
        <f>(VLOOKUP(Horizontal!$C342&amp;Horizontal!$B342&amp;Horizontal!BL$11,Vertical!$E:$O,BL$10,0))+0</f>
        <v>49</v>
      </c>
      <c r="BM342" s="207">
        <f>(VLOOKUP(Horizontal!$C342&amp;Horizontal!$B342&amp;Horizontal!BM$11,Vertical!$E:$O,BM$10,0))+0</f>
        <v>48</v>
      </c>
      <c r="BN342" s="207">
        <f>(VLOOKUP(Horizontal!$C342&amp;Horizontal!$B342&amp;Horizontal!BN$11,Vertical!$E:$O,BN$10,0))+0</f>
        <v>44</v>
      </c>
      <c r="BO342" s="207">
        <f>(VLOOKUP(Horizontal!$C342&amp;Horizontal!$B342&amp;Horizontal!BO$11,Vertical!$E:$O,BO$10,0))+0</f>
        <v>44</v>
      </c>
      <c r="BP342" s="207">
        <f>(VLOOKUP(Horizontal!$C342&amp;Horizontal!$B342&amp;Horizontal!BP$11,Vertical!$E:$O,BP$10,0))+0</f>
        <v>42</v>
      </c>
      <c r="BQ342" s="207">
        <f>(VLOOKUP(Horizontal!$C342&amp;Horizontal!$B342&amp;Horizontal!BQ$11,Vertical!$E:$O,BQ$10,0))+0</f>
        <v>36</v>
      </c>
      <c r="BR342" s="207">
        <f>(VLOOKUP(Horizontal!$C342&amp;Horizontal!$B342&amp;Horizontal!BR$11,Vertical!$E:$O,BR$10,0))+0</f>
        <v>33</v>
      </c>
      <c r="BS342" s="209">
        <f>(VLOOKUP(Horizontal!$C342&amp;Horizontal!$B342&amp;Horizontal!BS$11,Vertical!$E:$O,BS$10,0))+0</f>
        <v>30</v>
      </c>
      <c r="BT342" s="210">
        <f>(VLOOKUP(Horizontal!$C342&amp;Horizontal!$B342&amp;Horizontal!BT$11,Vertical!$E:$O,BT$10,0))+0</f>
        <v>25</v>
      </c>
      <c r="BU342" s="207">
        <f>(VLOOKUP(Horizontal!$C342&amp;Horizontal!$B342&amp;Horizontal!BU$11,Vertical!$E:$O,BU$10,0))+0</f>
        <v>0</v>
      </c>
      <c r="BV342" s="207">
        <f>(VLOOKUP(Horizontal!$C342&amp;Horizontal!$B342&amp;Horizontal!BV$11,Vertical!$E:$O,BV$10,0))+0</f>
        <v>0</v>
      </c>
      <c r="BW342" s="207">
        <f>(VLOOKUP(Horizontal!$C342&amp;Horizontal!$B342&amp;Horizontal!BW$11,Vertical!$E:$O,BW$10,0))+0</f>
        <v>0</v>
      </c>
      <c r="BX342" s="207">
        <f>(VLOOKUP(Horizontal!$C342&amp;Horizontal!$B342&amp;Horizontal!BX$11,Vertical!$E:$O,BX$10,0))+0</f>
        <v>0</v>
      </c>
      <c r="BY342" s="207">
        <f>(VLOOKUP(Horizontal!$C342&amp;Horizontal!$B342&amp;Horizontal!BY$11,Vertical!$E:$O,BY$10,0))+0</f>
        <v>5.71</v>
      </c>
      <c r="BZ342" s="207">
        <f>(VLOOKUP(Horizontal!$C342&amp;Horizontal!$B342&amp;Horizontal!BZ$11,Vertical!$E:$O,BZ$10,0))+0</f>
        <v>11.43</v>
      </c>
      <c r="CA342" s="207">
        <f>(VLOOKUP(Horizontal!$C342&amp;Horizontal!$B342&amp;Horizontal!CA$11,Vertical!$E:$O,CA$10,0))+0</f>
        <v>14.71</v>
      </c>
      <c r="CB342" s="209">
        <f>(VLOOKUP(Horizontal!$C342&amp;Horizontal!$B342&amp;Horizontal!CB$11,Vertical!$E:$O,CB$10,0))+0</f>
        <v>11.11</v>
      </c>
      <c r="CC342" s="210">
        <f>(VLOOKUP(Horizontal!$C342&amp;Horizontal!$B342&amp;Horizontal!CC$11,Vertical!$E:$O,CC$10,0))+0</f>
        <v>11.11</v>
      </c>
      <c r="CD342" s="207">
        <f>(VLOOKUP(Horizontal!$C342&amp;Horizontal!$B342&amp;Horizontal!CD$11,Vertical!$E:$O,CD$10,0))+0</f>
        <v>0</v>
      </c>
      <c r="CE342" s="207">
        <f>(VLOOKUP(Horizontal!$C342&amp;Horizontal!$B342&amp;Horizontal!CE$11,Vertical!$E:$O,CE$10,0))+0</f>
        <v>0</v>
      </c>
      <c r="CF342" s="207">
        <f>(VLOOKUP(Horizontal!$C342&amp;Horizontal!$B342&amp;Horizontal!CF$11,Vertical!$E:$O,CF$10,0))+0</f>
        <v>0</v>
      </c>
      <c r="CG342" s="207">
        <f>(VLOOKUP(Horizontal!$C342&amp;Horizontal!$B342&amp;Horizontal!CG$11,Vertical!$E:$O,CG$10,0))+0</f>
        <v>0</v>
      </c>
      <c r="CH342" s="207">
        <f>(VLOOKUP(Horizontal!$C342&amp;Horizontal!$B342&amp;Horizontal!CH$11,Vertical!$E:$O,CH$10,0))+0</f>
        <v>5.71</v>
      </c>
      <c r="CI342" s="207">
        <f>(VLOOKUP(Horizontal!$C342&amp;Horizontal!$B342&amp;Horizontal!CI$11,Vertical!$E:$O,CI$10,0))+0</f>
        <v>8.57</v>
      </c>
      <c r="CJ342" s="207">
        <f>(VLOOKUP(Horizontal!$C342&amp;Horizontal!$B342&amp;Horizontal!CJ$11,Vertical!$E:$O,CJ$10,0))+0</f>
        <v>17.649999999999999</v>
      </c>
      <c r="CK342" s="209">
        <f>(VLOOKUP(Horizontal!$C342&amp;Horizontal!$B342&amp;Horizontal!CK$11,Vertical!$E:$O,CK$10,0))+0</f>
        <v>36.11</v>
      </c>
      <c r="CL342" s="210">
        <f>(VLOOKUP(Horizontal!$C342&amp;Horizontal!$B342&amp;Horizontal!CL$11,Vertical!$E:$O,CL$10,0))+0</f>
        <v>63.89</v>
      </c>
      <c r="CM342" s="207">
        <f>(VLOOKUP(Horizontal!$C342&amp;Horizontal!$B342&amp;Horizontal!CM$11,Vertical!$E:$O,CM$10,0))+0</f>
        <v>100</v>
      </c>
      <c r="CN342" s="207">
        <f>(VLOOKUP(Horizontal!$C342&amp;Horizontal!$B342&amp;Horizontal!CN$11,Vertical!$E:$O,CN$10,0))+0</f>
        <v>100</v>
      </c>
      <c r="CO342" s="207">
        <f>(VLOOKUP(Horizontal!$C342&amp;Horizontal!$B342&amp;Horizontal!CO$11,Vertical!$E:$O,CO$10,0))+0</f>
        <v>100</v>
      </c>
      <c r="CP342" s="207">
        <f>(VLOOKUP(Horizontal!$C342&amp;Horizontal!$B342&amp;Horizontal!CP$11,Vertical!$E:$O,CP$10,0))+0</f>
        <v>100</v>
      </c>
      <c r="CQ342" s="207">
        <f>(VLOOKUP(Horizontal!$C342&amp;Horizontal!$B342&amp;Horizontal!CQ$11,Vertical!$E:$O,CQ$10,0))+0</f>
        <v>88.57</v>
      </c>
      <c r="CR342" s="207">
        <f>(VLOOKUP(Horizontal!$C342&amp;Horizontal!$B342&amp;Horizontal!CR$11,Vertical!$E:$O,CR$10,0))+0</f>
        <v>80</v>
      </c>
      <c r="CS342" s="207">
        <f>(VLOOKUP(Horizontal!$C342&amp;Horizontal!$B342&amp;Horizontal!CS$11,Vertical!$E:$O,CS$10,0))+0</f>
        <v>67.650000000000006</v>
      </c>
      <c r="CT342" s="207">
        <f>(VLOOKUP(Horizontal!$C342&amp;Horizontal!$B342&amp;Horizontal!CT$11,Vertical!$E:$O,CT$10,0))+0</f>
        <v>52.78</v>
      </c>
      <c r="CU342" s="150"/>
      <c r="CV342" s="211">
        <f t="shared" ref="CV342" si="921">(BB342-H342)+0</f>
        <v>54.699999999999989</v>
      </c>
      <c r="CW342" s="190">
        <f t="shared" ref="CW342" si="922">(BC342-I342)+0</f>
        <v>50.720000000000027</v>
      </c>
      <c r="CX342" s="190">
        <f t="shared" ref="CX342" si="923">(BD342-J342)+0</f>
        <v>50.06</v>
      </c>
      <c r="CY342" s="190">
        <f t="shared" ref="CY342" si="924">(BE342-K342)+0</f>
        <v>47.470000000000027</v>
      </c>
      <c r="CZ342" s="190">
        <f t="shared" ref="CZ342" si="925">(BF342-L342)+0</f>
        <v>49.580000000000041</v>
      </c>
      <c r="DA342" s="190">
        <f t="shared" ref="DA342" si="926">(BG342-M342)+0</f>
        <v>43.539999999999992</v>
      </c>
      <c r="DB342" s="190">
        <f t="shared" ref="DB342" si="927">(BH342-N342)+0</f>
        <v>39.070000000000022</v>
      </c>
      <c r="DC342" s="190">
        <f t="shared" ref="DC342" si="928">(BI342-O342)+0</f>
        <v>35.119999999999976</v>
      </c>
      <c r="DD342" s="212">
        <f t="shared" ref="DD342" si="929">(BJ342-P342)+0</f>
        <v>34.04000000000002</v>
      </c>
      <c r="DE342" s="9">
        <v>170</v>
      </c>
      <c r="DF342" s="212">
        <f t="shared" ref="DF342" si="930">($H$7-H342)+0</f>
        <v>70.437210401891321</v>
      </c>
      <c r="DG342" s="264">
        <v>58</v>
      </c>
      <c r="DH342" s="265">
        <v>29</v>
      </c>
      <c r="DI342" s="265">
        <v>32</v>
      </c>
      <c r="DJ342" s="266">
        <v>72</v>
      </c>
      <c r="DK342" s="190">
        <v>164.9</v>
      </c>
      <c r="DL342" s="190">
        <v>164.9</v>
      </c>
      <c r="DM342" s="190">
        <v>142.41</v>
      </c>
      <c r="DN342" s="212">
        <v>142.41</v>
      </c>
      <c r="DO342" s="190">
        <v>154.58000000000001</v>
      </c>
      <c r="DP342" s="190">
        <v>154.58000000000001</v>
      </c>
      <c r="DQ342" s="190">
        <v>138.28</v>
      </c>
      <c r="DR342" s="212">
        <v>138.28</v>
      </c>
      <c r="DS342" s="150"/>
      <c r="DT342" s="190">
        <v>138</v>
      </c>
      <c r="DU342" s="190">
        <v>205</v>
      </c>
      <c r="DV342" s="190">
        <v>320</v>
      </c>
      <c r="DW342" s="190">
        <v>365</v>
      </c>
      <c r="DX342" s="190"/>
      <c r="DY342" s="190"/>
      <c r="DZ342" s="190"/>
      <c r="EA342" s="190"/>
      <c r="EB342" s="190"/>
      <c r="EC342" s="190"/>
      <c r="ED342" s="190">
        <v>341</v>
      </c>
      <c r="EE342" s="190">
        <v>232</v>
      </c>
      <c r="EF342" s="190">
        <v>188</v>
      </c>
      <c r="EG342" s="190">
        <v>165</v>
      </c>
      <c r="EH342" s="212">
        <v>155</v>
      </c>
      <c r="EI342" s="213"/>
      <c r="EJ342" s="211">
        <v>57</v>
      </c>
      <c r="EK342" s="190">
        <v>52</v>
      </c>
      <c r="EL342" s="190">
        <v>52</v>
      </c>
      <c r="EM342" s="190">
        <v>52</v>
      </c>
      <c r="EN342" s="190"/>
      <c r="EO342" s="190"/>
      <c r="EP342" s="190"/>
      <c r="EQ342" s="190"/>
      <c r="ER342" s="190"/>
      <c r="ES342" s="190"/>
      <c r="ET342" s="190">
        <v>52</v>
      </c>
      <c r="EU342" s="190">
        <v>46</v>
      </c>
      <c r="EV342" s="190">
        <v>36</v>
      </c>
      <c r="EW342" s="190">
        <v>32</v>
      </c>
      <c r="EX342" s="212">
        <v>29</v>
      </c>
      <c r="EY342" s="211"/>
      <c r="EZ342" s="75">
        <f t="shared" ref="EZ342" si="931">(G342/(DT342-G342))+0</f>
        <v>7.1522405488249887E-3</v>
      </c>
      <c r="FA342" s="89">
        <f t="shared" si="415"/>
        <v>-0.1</v>
      </c>
      <c r="FB342" s="212"/>
      <c r="FC342" s="213"/>
      <c r="FD342" s="213"/>
      <c r="FE342" s="213"/>
      <c r="FF342" s="213"/>
      <c r="FG342" s="213"/>
      <c r="FH342" s="213"/>
      <c r="FI342" s="213"/>
      <c r="FJ342" s="213"/>
      <c r="FK342" s="213"/>
      <c r="FL342" s="213"/>
      <c r="FM342" s="213"/>
      <c r="FN342" s="213"/>
      <c r="FO342" s="213"/>
      <c r="FP342" s="213"/>
      <c r="FQ342" s="213"/>
      <c r="FR342" s="213"/>
      <c r="FS342" s="211">
        <v>145</v>
      </c>
      <c r="FT342" s="190">
        <v>140</v>
      </c>
      <c r="FU342" s="190">
        <v>140</v>
      </c>
      <c r="FV342" s="190">
        <v>140</v>
      </c>
      <c r="FW342" s="190"/>
      <c r="FX342" s="190"/>
      <c r="FY342" s="190"/>
      <c r="FZ342" s="190"/>
      <c r="GA342" s="190"/>
      <c r="GB342" s="190"/>
      <c r="GC342" s="190">
        <v>140</v>
      </c>
      <c r="GD342" s="190">
        <v>128</v>
      </c>
      <c r="GE342" s="190">
        <v>124</v>
      </c>
      <c r="GF342" s="190">
        <v>119</v>
      </c>
      <c r="GG342" s="212">
        <v>116</v>
      </c>
    </row>
    <row r="343" spans="2:189">
      <c r="B343" s="33">
        <v>44313</v>
      </c>
      <c r="C343" s="30" t="s">
        <v>49</v>
      </c>
      <c r="D343" s="30">
        <v>2021</v>
      </c>
      <c r="E343" s="30" t="str">
        <f t="shared" ref="E343" si="932">D343&amp;C343</f>
        <v>2021S17</v>
      </c>
      <c r="F343" s="30" t="str">
        <f t="shared" si="317"/>
        <v>4Final2021</v>
      </c>
      <c r="G343" s="208" t="str">
        <f>VLOOKUP(Horizontal!$C343&amp;Horizontal!$B343&amp;Horizontal!G$11,Vertical!$E:$O,G$10,0)</f>
        <v>1,03</v>
      </c>
      <c r="H343" s="207">
        <f>(VLOOKUP(Horizontal!$C343&amp;Horizontal!$B343&amp;Horizontal!H$11,Vertical!$E:$O,H$10,0))+0</f>
        <v>134.69999999999999</v>
      </c>
      <c r="I343" s="207">
        <f>(VLOOKUP(Horizontal!$C343&amp;Horizontal!$B343&amp;Horizontal!I$11,Vertical!$E:$O,I$10,0))+0</f>
        <v>198.26</v>
      </c>
      <c r="J343" s="207">
        <f>(VLOOKUP(Horizontal!$C343&amp;Horizontal!$B343&amp;Horizontal!J$11,Vertical!$E:$O,J$10,0))+0</f>
        <v>289.14999999999998</v>
      </c>
      <c r="K343" s="207">
        <f>(VLOOKUP(Horizontal!$C343&amp;Horizontal!$B343&amp;Horizontal!K$11,Vertical!$E:$O,K$10,0))+0</f>
        <v>368.32</v>
      </c>
      <c r="L343" s="207">
        <f>(VLOOKUP(Horizontal!$C343&amp;Horizontal!$B343&amp;Horizontal!L$11,Vertical!$E:$O,L$10,0))+0</f>
        <v>347.34</v>
      </c>
      <c r="M343" s="207">
        <f>(VLOOKUP(Horizontal!$C343&amp;Horizontal!$B343&amp;Horizontal!M$11,Vertical!$E:$O,M$10,0))+0</f>
        <v>229.84</v>
      </c>
      <c r="N343" s="207">
        <f>(VLOOKUP(Horizontal!$C343&amp;Horizontal!$B343&amp;Horizontal!N$11,Vertical!$E:$O,N$10,0))+0</f>
        <v>180.1</v>
      </c>
      <c r="O343" s="207">
        <f>(VLOOKUP(Horizontal!$C343&amp;Horizontal!$B343&amp;Horizontal!O$11,Vertical!$E:$O,O$10,0))+0</f>
        <v>161.18</v>
      </c>
      <c r="P343" s="209">
        <f>(VLOOKUP(Horizontal!$C343&amp;Horizontal!$B343&amp;Horizontal!P$11,Vertical!$E:$O,P$10,0))+0</f>
        <v>152.19999999999999</v>
      </c>
      <c r="Q343" s="210">
        <f>(VLOOKUP(Horizontal!$C343&amp;Horizontal!$B343&amp;Horizontal!Q$11,Vertical!$E:$O,Q$10,0))+0</f>
        <v>51</v>
      </c>
      <c r="R343" s="207">
        <f>(VLOOKUP(Horizontal!$C343&amp;Horizontal!$B343&amp;Horizontal!R$11,Vertical!$E:$O,R$10,0))+0</f>
        <v>62</v>
      </c>
      <c r="S343" s="207">
        <f>(VLOOKUP(Horizontal!$C343&amp;Horizontal!$B343&amp;Horizontal!S$11,Vertical!$E:$O,S$10,0))+0</f>
        <v>64</v>
      </c>
      <c r="T343" s="207">
        <f>(VLOOKUP(Horizontal!$C343&amp;Horizontal!$B343&amp;Horizontal!T$11,Vertical!$E:$O,T$10,0))+0</f>
        <v>49</v>
      </c>
      <c r="U343" s="207">
        <f>(VLOOKUP(Horizontal!$C343&amp;Horizontal!$B343&amp;Horizontal!U$11,Vertical!$E:$O,U$10,0))+0</f>
        <v>43</v>
      </c>
      <c r="V343" s="207">
        <f>(VLOOKUP(Horizontal!$C343&amp;Horizontal!$B343&amp;Horizontal!V$11,Vertical!$E:$O,V$10,0))+0</f>
        <v>43</v>
      </c>
      <c r="W343" s="207">
        <f>(VLOOKUP(Horizontal!$C343&amp;Horizontal!$B343&amp;Horizontal!W$11,Vertical!$E:$O,W$10,0))+0</f>
        <v>34</v>
      </c>
      <c r="X343" s="207">
        <f>(VLOOKUP(Horizontal!$C343&amp;Horizontal!$B343&amp;Horizontal!X$11,Vertical!$E:$O,X$10,0))+0</f>
        <v>30</v>
      </c>
      <c r="Y343" s="209">
        <f>(VLOOKUP(Horizontal!$C343&amp;Horizontal!$B343&amp;Horizontal!Y$11,Vertical!$E:$O,Y$10,0))+0</f>
        <v>27</v>
      </c>
      <c r="Z343" s="210">
        <f>(VLOOKUP(Horizontal!$C343&amp;Horizontal!$B343&amp;Horizontal!Z$11,Vertical!$E:$O,Z$10,0))+0</f>
        <v>94.87</v>
      </c>
      <c r="AA343" s="207">
        <f>(VLOOKUP(Horizontal!$C343&amp;Horizontal!$B343&amp;Horizontal!AA$11,Vertical!$E:$O,AA$10,0))+0</f>
        <v>100</v>
      </c>
      <c r="AB343" s="207">
        <f>(VLOOKUP(Horizontal!$C343&amp;Horizontal!$B343&amp;Horizontal!AB$11,Vertical!$E:$O,AB$10,0))+0</f>
        <v>95.24</v>
      </c>
      <c r="AC343" s="207">
        <f>(VLOOKUP(Horizontal!$C343&amp;Horizontal!$B343&amp;Horizontal!AC$11,Vertical!$E:$O,AC$10,0))+0</f>
        <v>47.62</v>
      </c>
      <c r="AD343" s="207">
        <f>(VLOOKUP(Horizontal!$C343&amp;Horizontal!$B343&amp;Horizontal!AD$11,Vertical!$E:$O,AD$10,0))+0</f>
        <v>33.33</v>
      </c>
      <c r="AE343" s="207">
        <f>(VLOOKUP(Horizontal!$C343&amp;Horizontal!$B343&amp;Horizontal!AE$11,Vertical!$E:$O,AE$10,0))+0</f>
        <v>12.2</v>
      </c>
      <c r="AF343" s="207">
        <f>(VLOOKUP(Horizontal!$C343&amp;Horizontal!$B343&amp;Horizontal!AF$11,Vertical!$E:$O,AF$10,0))+0</f>
        <v>12.5</v>
      </c>
      <c r="AG343" s="207">
        <f>(VLOOKUP(Horizontal!$C343&amp;Horizontal!$B343&amp;Horizontal!AG$11,Vertical!$E:$O,AG$10,0))+0</f>
        <v>13.64</v>
      </c>
      <c r="AH343" s="209">
        <f>(VLOOKUP(Horizontal!$C343&amp;Horizontal!$B343&amp;Horizontal!AH$11,Vertical!$E:$O,AH$10,0))+0</f>
        <v>18.18</v>
      </c>
      <c r="AI343" s="210">
        <f>(VLOOKUP(Horizontal!$C343&amp;Horizontal!$B343&amp;Horizontal!AI$11,Vertical!$E:$O,AI$10,0))+0</f>
        <v>5.13</v>
      </c>
      <c r="AJ343" s="207">
        <f>(VLOOKUP(Horizontal!$C343&amp;Horizontal!$B343&amp;Horizontal!AJ$11,Vertical!$E:$O,AJ$10,0))+0</f>
        <v>0</v>
      </c>
      <c r="AK343" s="207">
        <f>(VLOOKUP(Horizontal!$C343&amp;Horizontal!$B343&amp;Horizontal!AK$11,Vertical!$E:$O,AK$10,0))+0</f>
        <v>0</v>
      </c>
      <c r="AL343" s="207">
        <f>(VLOOKUP(Horizontal!$C343&amp;Horizontal!$B343&amp;Horizontal!AL$11,Vertical!$E:$O,AL$10,0))+0</f>
        <v>14.29</v>
      </c>
      <c r="AM343" s="207">
        <f>(VLOOKUP(Horizontal!$C343&amp;Horizontal!$B343&amp;Horizontal!AM$11,Vertical!$E:$O,AM$10,0))+0</f>
        <v>17.95</v>
      </c>
      <c r="AN343" s="207">
        <f>(VLOOKUP(Horizontal!$C343&amp;Horizontal!$B343&amp;Horizontal!AN$11,Vertical!$E:$O,AN$10,0))+0</f>
        <v>19.510000000000002</v>
      </c>
      <c r="AO343" s="207">
        <f>(VLOOKUP(Horizontal!$C343&amp;Horizontal!$B343&amp;Horizontal!AO$11,Vertical!$E:$O,AO$10,0))+0</f>
        <v>22.5</v>
      </c>
      <c r="AP343" s="207">
        <f>(VLOOKUP(Horizontal!$C343&amp;Horizontal!$B343&amp;Horizontal!AP$11,Vertical!$E:$O,AP$10,0))+0</f>
        <v>43.18</v>
      </c>
      <c r="AQ343" s="209">
        <f>(VLOOKUP(Horizontal!$C343&amp;Horizontal!$B343&amp;Horizontal!AQ$11,Vertical!$E:$O,AQ$10,0))+0</f>
        <v>40.909999999999997</v>
      </c>
      <c r="AR343" s="210">
        <f>(VLOOKUP(Horizontal!$C343&amp;Horizontal!$B343&amp;Horizontal!AR$11,Vertical!$E:$O,AR$10,0))+0</f>
        <v>0</v>
      </c>
      <c r="AS343" s="207">
        <f>(VLOOKUP(Horizontal!$C343&amp;Horizontal!$B343&amp;Horizontal!AS$11,Vertical!$E:$O,AS$10,0))+0</f>
        <v>0</v>
      </c>
      <c r="AT343" s="207">
        <f>(VLOOKUP(Horizontal!$C343&amp;Horizontal!$B343&amp;Horizontal!AT$11,Vertical!$E:$O,AT$10,0))+0</f>
        <v>4.76</v>
      </c>
      <c r="AU343" s="207">
        <f>(VLOOKUP(Horizontal!$C343&amp;Horizontal!$B343&amp;Horizontal!AU$11,Vertical!$E:$O,AU$10,0))+0</f>
        <v>38.1</v>
      </c>
      <c r="AV343" s="207">
        <f>(VLOOKUP(Horizontal!$C343&amp;Horizontal!$B343&amp;Horizontal!AV$11,Vertical!$E:$O,AV$10,0))+0</f>
        <v>48.72</v>
      </c>
      <c r="AW343" s="207">
        <f>(VLOOKUP(Horizontal!$C343&amp;Horizontal!$B343&amp;Horizontal!AW$11,Vertical!$E:$O,AW$10,0))+0</f>
        <v>68.290000000000006</v>
      </c>
      <c r="AX343" s="207">
        <f>(VLOOKUP(Horizontal!$C343&amp;Horizontal!$B343&amp;Horizontal!AX$11,Vertical!$E:$O,AX$10,0))+0</f>
        <v>65</v>
      </c>
      <c r="AY343" s="207">
        <f>(VLOOKUP(Horizontal!$C343&amp;Horizontal!$B343&amp;Horizontal!AY$11,Vertical!$E:$O,AY$10,0))+0</f>
        <v>43.18</v>
      </c>
      <c r="AZ343" s="209">
        <f>(VLOOKUP(Horizontal!$C343&amp;Horizontal!$B343&amp;Horizontal!AZ$11,Vertical!$E:$O,AZ$10,0))+0</f>
        <v>40.909999999999997</v>
      </c>
      <c r="BA343" s="208">
        <f>(VLOOKUP(Horizontal!$C343&amp;Horizontal!$B343&amp;Horizontal!BA$11,Vertical!$E:$O,BA$10,0))+0</f>
        <v>55.9</v>
      </c>
      <c r="BB343" s="210">
        <f>(VLOOKUP(Horizontal!$C343&amp;Horizontal!$B343&amp;Horizontal!BB$11,Vertical!$E:$O,BB$10,0))+0</f>
        <v>191.9</v>
      </c>
      <c r="BC343" s="207">
        <f>(VLOOKUP(Horizontal!$C343&amp;Horizontal!$B343&amp;Horizontal!BC$11,Vertical!$E:$O,BC$10,0))+0</f>
        <v>250.57</v>
      </c>
      <c r="BD343" s="207">
        <f>(VLOOKUP(Horizontal!$C343&amp;Horizontal!$B343&amp;Horizontal!BD$11,Vertical!$E:$O,BD$10,0))+0</f>
        <v>341.27</v>
      </c>
      <c r="BE343" s="207">
        <f>(VLOOKUP(Horizontal!$C343&amp;Horizontal!$B343&amp;Horizontal!BE$11,Vertical!$E:$O,BE$10,0))+0</f>
        <v>418.05</v>
      </c>
      <c r="BF343" s="207">
        <f>(VLOOKUP(Horizontal!$C343&amp;Horizontal!$B343&amp;Horizontal!BF$11,Vertical!$E:$O,BF$10,0))+0</f>
        <v>397.85</v>
      </c>
      <c r="BG343" s="207">
        <f>(VLOOKUP(Horizontal!$C343&amp;Horizontal!$B343&amp;Horizontal!BG$11,Vertical!$E:$O,BG$10,0))+0</f>
        <v>273.89</v>
      </c>
      <c r="BH343" s="207">
        <f>(VLOOKUP(Horizontal!$C343&amp;Horizontal!$B343&amp;Horizontal!BH$11,Vertical!$E:$O,BH$10,0))+0</f>
        <v>218.11</v>
      </c>
      <c r="BI343" s="207">
        <f>(VLOOKUP(Horizontal!$C343&amp;Horizontal!$B343&amp;Horizontal!BI$11,Vertical!$E:$O,BI$10,0))+0</f>
        <v>197.13</v>
      </c>
      <c r="BJ343" s="209">
        <f>(VLOOKUP(Horizontal!$C343&amp;Horizontal!$B343&amp;Horizontal!BJ$11,Vertical!$E:$O,BJ$10,0))+0</f>
        <v>186.04</v>
      </c>
      <c r="BK343" s="210">
        <f>(VLOOKUP(Horizontal!$C343&amp;Horizontal!$B343&amp;Horizontal!BK$11,Vertical!$E:$O,BK$10,0))+0</f>
        <v>52</v>
      </c>
      <c r="BL343" s="207">
        <f>(VLOOKUP(Horizontal!$C343&amp;Horizontal!$B343&amp;Horizontal!BL$11,Vertical!$E:$O,BL$10,0))+0</f>
        <v>52</v>
      </c>
      <c r="BM343" s="207">
        <f>(VLOOKUP(Horizontal!$C343&amp;Horizontal!$B343&amp;Horizontal!BM$11,Vertical!$E:$O,BM$10,0))+0</f>
        <v>49</v>
      </c>
      <c r="BN343" s="207">
        <f>(VLOOKUP(Horizontal!$C343&amp;Horizontal!$B343&amp;Horizontal!BN$11,Vertical!$E:$O,BN$10,0))+0</f>
        <v>45</v>
      </c>
      <c r="BO343" s="207">
        <f>(VLOOKUP(Horizontal!$C343&amp;Horizontal!$B343&amp;Horizontal!BO$11,Vertical!$E:$O,BO$10,0))+0</f>
        <v>44</v>
      </c>
      <c r="BP343" s="207">
        <f>(VLOOKUP(Horizontal!$C343&amp;Horizontal!$B343&amp;Horizontal!BP$11,Vertical!$E:$O,BP$10,0))+0</f>
        <v>43</v>
      </c>
      <c r="BQ343" s="207">
        <f>(VLOOKUP(Horizontal!$C343&amp;Horizontal!$B343&amp;Horizontal!BQ$11,Vertical!$E:$O,BQ$10,0))+0</f>
        <v>36</v>
      </c>
      <c r="BR343" s="207">
        <f>(VLOOKUP(Horizontal!$C343&amp;Horizontal!$B343&amp;Horizontal!BR$11,Vertical!$E:$O,BR$10,0))+0</f>
        <v>30</v>
      </c>
      <c r="BS343" s="209">
        <f>(VLOOKUP(Horizontal!$C343&amp;Horizontal!$B343&amp;Horizontal!BS$11,Vertical!$E:$O,BS$10,0))+0</f>
        <v>31</v>
      </c>
      <c r="BT343" s="210">
        <f>(VLOOKUP(Horizontal!$C343&amp;Horizontal!$B343&amp;Horizontal!BT$11,Vertical!$E:$O,BT$10,0))+0</f>
        <v>62.86</v>
      </c>
      <c r="BU343" s="207">
        <f>(VLOOKUP(Horizontal!$C343&amp;Horizontal!$B343&amp;Horizontal!BU$11,Vertical!$E:$O,BU$10,0))+0</f>
        <v>96.97</v>
      </c>
      <c r="BV343" s="207">
        <f>(VLOOKUP(Horizontal!$C343&amp;Horizontal!$B343&amp;Horizontal!BV$11,Vertical!$E:$O,BV$10,0))+0</f>
        <v>94.29</v>
      </c>
      <c r="BW343" s="207">
        <f>(VLOOKUP(Horizontal!$C343&amp;Horizontal!$B343&amp;Horizontal!BW$11,Vertical!$E:$O,BW$10,0))+0</f>
        <v>37.840000000000003</v>
      </c>
      <c r="BX343" s="207">
        <f>(VLOOKUP(Horizontal!$C343&amp;Horizontal!$B343&amp;Horizontal!BX$11,Vertical!$E:$O,BX$10,0))+0</f>
        <v>28.13</v>
      </c>
      <c r="BY343" s="207">
        <f>(VLOOKUP(Horizontal!$C343&amp;Horizontal!$B343&amp;Horizontal!BY$11,Vertical!$E:$O,BY$10,0))+0</f>
        <v>13.89</v>
      </c>
      <c r="BZ343" s="207">
        <f>(VLOOKUP(Horizontal!$C343&amp;Horizontal!$B343&amp;Horizontal!BZ$11,Vertical!$E:$O,BZ$10,0))+0</f>
        <v>17.649999999999999</v>
      </c>
      <c r="CA343" s="207">
        <f>(VLOOKUP(Horizontal!$C343&amp;Horizontal!$B343&amp;Horizontal!CA$11,Vertical!$E:$O,CA$10,0))+0</f>
        <v>21.62</v>
      </c>
      <c r="CB343" s="209">
        <f>(VLOOKUP(Horizontal!$C343&amp;Horizontal!$B343&amp;Horizontal!CB$11,Vertical!$E:$O,CB$10,0))+0</f>
        <v>26.32</v>
      </c>
      <c r="CC343" s="210">
        <f>(VLOOKUP(Horizontal!$C343&amp;Horizontal!$B343&amp;Horizontal!CC$11,Vertical!$E:$O,CC$10,0))+0</f>
        <v>8.57</v>
      </c>
      <c r="CD343" s="207">
        <f>(VLOOKUP(Horizontal!$C343&amp;Horizontal!$B343&amp;Horizontal!CD$11,Vertical!$E:$O,CD$10,0))+0</f>
        <v>0</v>
      </c>
      <c r="CE343" s="207">
        <f>(VLOOKUP(Horizontal!$C343&amp;Horizontal!$B343&amp;Horizontal!CE$11,Vertical!$E:$O,CE$10,0))+0</f>
        <v>0</v>
      </c>
      <c r="CF343" s="207">
        <f>(VLOOKUP(Horizontal!$C343&amp;Horizontal!$B343&amp;Horizontal!CF$11,Vertical!$E:$O,CF$10,0))+0</f>
        <v>21.62</v>
      </c>
      <c r="CG343" s="207">
        <f>(VLOOKUP(Horizontal!$C343&amp;Horizontal!$B343&amp;Horizontal!CG$11,Vertical!$E:$O,CG$10,0))+0</f>
        <v>18.75</v>
      </c>
      <c r="CH343" s="207">
        <f>(VLOOKUP(Horizontal!$C343&amp;Horizontal!$B343&amp;Horizontal!CH$11,Vertical!$E:$O,CH$10,0))+0</f>
        <v>25</v>
      </c>
      <c r="CI343" s="207">
        <f>(VLOOKUP(Horizontal!$C343&amp;Horizontal!$B343&amp;Horizontal!CI$11,Vertical!$E:$O,CI$10,0))+0</f>
        <v>20.59</v>
      </c>
      <c r="CJ343" s="207">
        <f>(VLOOKUP(Horizontal!$C343&amp;Horizontal!$B343&amp;Horizontal!CJ$11,Vertical!$E:$O,CJ$10,0))+0</f>
        <v>35.14</v>
      </c>
      <c r="CK343" s="209">
        <f>(VLOOKUP(Horizontal!$C343&amp;Horizontal!$B343&amp;Horizontal!CK$11,Vertical!$E:$O,CK$10,0))+0</f>
        <v>34.21</v>
      </c>
      <c r="CL343" s="210">
        <f>(VLOOKUP(Horizontal!$C343&amp;Horizontal!$B343&amp;Horizontal!CL$11,Vertical!$E:$O,CL$10,0))+0</f>
        <v>28.57</v>
      </c>
      <c r="CM343" s="207">
        <f>(VLOOKUP(Horizontal!$C343&amp;Horizontal!$B343&amp;Horizontal!CM$11,Vertical!$E:$O,CM$10,0))+0</f>
        <v>3.03</v>
      </c>
      <c r="CN343" s="207">
        <f>(VLOOKUP(Horizontal!$C343&amp;Horizontal!$B343&amp;Horizontal!CN$11,Vertical!$E:$O,CN$10,0))+0</f>
        <v>5.71</v>
      </c>
      <c r="CO343" s="207">
        <f>(VLOOKUP(Horizontal!$C343&amp;Horizontal!$B343&amp;Horizontal!CO$11,Vertical!$E:$O,CO$10,0))+0</f>
        <v>40.54</v>
      </c>
      <c r="CP343" s="207">
        <f>(VLOOKUP(Horizontal!$C343&amp;Horizontal!$B343&amp;Horizontal!CP$11,Vertical!$E:$O,CP$10,0))+0</f>
        <v>53.13</v>
      </c>
      <c r="CQ343" s="207">
        <f>(VLOOKUP(Horizontal!$C343&amp;Horizontal!$B343&amp;Horizontal!CQ$11,Vertical!$E:$O,CQ$10,0))+0</f>
        <v>61.11</v>
      </c>
      <c r="CR343" s="207">
        <f>(VLOOKUP(Horizontal!$C343&amp;Horizontal!$B343&amp;Horizontal!CR$11,Vertical!$E:$O,CR$10,0))+0</f>
        <v>61.76</v>
      </c>
      <c r="CS343" s="207">
        <f>(VLOOKUP(Horizontal!$C343&amp;Horizontal!$B343&amp;Horizontal!CS$11,Vertical!$E:$O,CS$10,0))+0</f>
        <v>43.24</v>
      </c>
      <c r="CT343" s="207">
        <f>(VLOOKUP(Horizontal!$C343&amp;Horizontal!$B343&amp;Horizontal!CT$11,Vertical!$E:$O,CT$10,0))+0</f>
        <v>39.47</v>
      </c>
      <c r="CU343" s="150"/>
      <c r="CV343" s="211">
        <f t="shared" ref="CV343" si="933">(BB343-H343)+0</f>
        <v>57.200000000000017</v>
      </c>
      <c r="CW343" s="190">
        <f t="shared" ref="CW343" si="934">(BC343-I343)+0</f>
        <v>52.31</v>
      </c>
      <c r="CX343" s="190">
        <f t="shared" ref="CX343" si="935">(BD343-J343)+0</f>
        <v>52.120000000000005</v>
      </c>
      <c r="CY343" s="190">
        <f t="shared" ref="CY343" si="936">(BE343-K343)+0</f>
        <v>49.730000000000018</v>
      </c>
      <c r="CZ343" s="190">
        <f t="shared" ref="CZ343" si="937">(BF343-L343)+0</f>
        <v>50.510000000000048</v>
      </c>
      <c r="DA343" s="190">
        <f t="shared" ref="DA343" si="938">(BG343-M343)+0</f>
        <v>44.049999999999983</v>
      </c>
      <c r="DB343" s="190">
        <f t="shared" ref="DB343" si="939">(BH343-N343)+0</f>
        <v>38.010000000000019</v>
      </c>
      <c r="DC343" s="190">
        <f t="shared" ref="DC343" si="940">(BI343-O343)+0</f>
        <v>35.949999999999989</v>
      </c>
      <c r="DD343" s="212">
        <f t="shared" ref="DD343" si="941">(BJ343-P343)+0</f>
        <v>33.840000000000003</v>
      </c>
      <c r="DE343" s="9">
        <v>170</v>
      </c>
      <c r="DF343" s="212">
        <f t="shared" ref="DF343" si="942">($H$7-H343)+0</f>
        <v>73.757210401891342</v>
      </c>
      <c r="DG343" s="264">
        <v>54</v>
      </c>
      <c r="DH343" s="265">
        <v>23</v>
      </c>
      <c r="DI343" s="265">
        <v>28</v>
      </c>
      <c r="DJ343" s="266">
        <v>69</v>
      </c>
      <c r="DK343" s="190">
        <v>162.59</v>
      </c>
      <c r="DL343" s="190">
        <v>162.29</v>
      </c>
      <c r="DM343" s="190">
        <v>143.75</v>
      </c>
      <c r="DN343" s="212">
        <v>143.75</v>
      </c>
      <c r="DO343" s="190">
        <v>150.01</v>
      </c>
      <c r="DP343" s="190">
        <v>150.01</v>
      </c>
      <c r="DQ343" s="190">
        <v>139.56</v>
      </c>
      <c r="DR343" s="212">
        <v>139.56</v>
      </c>
      <c r="DS343" s="150"/>
      <c r="DT343" s="190">
        <v>135</v>
      </c>
      <c r="DU343" s="190">
        <v>198</v>
      </c>
      <c r="DV343" s="190">
        <v>280</v>
      </c>
      <c r="DW343" s="190">
        <v>365</v>
      </c>
      <c r="DX343" s="190"/>
      <c r="DY343" s="190"/>
      <c r="DZ343" s="190"/>
      <c r="EA343" s="190"/>
      <c r="EB343" s="190"/>
      <c r="EC343" s="190"/>
      <c r="ED343" s="190">
        <v>350</v>
      </c>
      <c r="EE343" s="190">
        <v>234</v>
      </c>
      <c r="EF343" s="190">
        <v>188</v>
      </c>
      <c r="EG343" s="190">
        <v>166</v>
      </c>
      <c r="EH343" s="212">
        <v>155</v>
      </c>
      <c r="EI343" s="213"/>
      <c r="EJ343" s="211">
        <v>60</v>
      </c>
      <c r="EK343" s="190">
        <v>55</v>
      </c>
      <c r="EL343" s="190">
        <v>53</v>
      </c>
      <c r="EM343" s="190">
        <v>53</v>
      </c>
      <c r="EN343" s="190"/>
      <c r="EO343" s="190"/>
      <c r="EP343" s="190"/>
      <c r="EQ343" s="190"/>
      <c r="ER343" s="190"/>
      <c r="ES343" s="190"/>
      <c r="ET343" s="190">
        <v>53</v>
      </c>
      <c r="EU343" s="190">
        <v>50</v>
      </c>
      <c r="EV343" s="190">
        <v>37</v>
      </c>
      <c r="EW343" s="190">
        <v>32</v>
      </c>
      <c r="EX343" s="212">
        <v>29</v>
      </c>
      <c r="EY343" s="211"/>
      <c r="EZ343" s="75">
        <f t="shared" ref="EZ343" si="943">(G343/(DT343-G343))+0</f>
        <v>7.6882884227812203E-3</v>
      </c>
      <c r="FA343" s="89">
        <f t="shared" si="415"/>
        <v>-0.1</v>
      </c>
      <c r="FB343" s="212"/>
      <c r="FC343" s="213"/>
      <c r="FD343" s="213"/>
      <c r="FE343" s="213"/>
      <c r="FF343" s="213"/>
      <c r="FG343" s="213"/>
      <c r="FH343" s="213"/>
      <c r="FI343" s="213"/>
      <c r="FJ343" s="213"/>
      <c r="FK343" s="213"/>
      <c r="FL343" s="213"/>
      <c r="FM343" s="213"/>
      <c r="FN343" s="213"/>
      <c r="FO343" s="213"/>
      <c r="FP343" s="213"/>
      <c r="FQ343" s="213"/>
      <c r="FR343" s="213"/>
      <c r="FS343" s="211">
        <v>155</v>
      </c>
      <c r="FT343" s="190">
        <v>140</v>
      </c>
      <c r="FU343" s="190">
        <v>140</v>
      </c>
      <c r="FV343" s="190">
        <v>140</v>
      </c>
      <c r="FW343" s="190"/>
      <c r="FX343" s="190"/>
      <c r="FY343" s="190"/>
      <c r="FZ343" s="190"/>
      <c r="GA343" s="190"/>
      <c r="GB343" s="190"/>
      <c r="GC343" s="190">
        <v>140</v>
      </c>
      <c r="GD343" s="190">
        <v>128</v>
      </c>
      <c r="GE343" s="190">
        <v>124</v>
      </c>
      <c r="GF343" s="190">
        <v>119</v>
      </c>
      <c r="GG343" s="212">
        <v>116</v>
      </c>
    </row>
    <row r="344" spans="2:189">
      <c r="B344" s="33">
        <v>44320</v>
      </c>
      <c r="C344" s="30" t="s">
        <v>48</v>
      </c>
      <c r="D344" s="30">
        <v>2021</v>
      </c>
      <c r="E344" s="30" t="str">
        <f t="shared" ref="E344" si="944">D344&amp;C344</f>
        <v>2021S18</v>
      </c>
      <c r="F344" s="30" t="str">
        <f t="shared" si="317"/>
        <v>52021</v>
      </c>
      <c r="G344" s="208" t="str">
        <f>VLOOKUP(Horizontal!$C344&amp;Horizontal!$B344&amp;Horizontal!G$11,Vertical!$E:$O,G$10,0)</f>
        <v>1,15</v>
      </c>
      <c r="H344" s="207">
        <f>(VLOOKUP(Horizontal!$C344&amp;Horizontal!$B344&amp;Horizontal!H$11,Vertical!$E:$O,H$10,0))+0</f>
        <v>223.37</v>
      </c>
      <c r="I344" s="207">
        <f>(VLOOKUP(Horizontal!$C344&amp;Horizontal!$B344&amp;Horizontal!I$11,Vertical!$E:$O,I$10,0))+0</f>
        <v>339.45</v>
      </c>
      <c r="J344" s="207">
        <f>(VLOOKUP(Horizontal!$C344&amp;Horizontal!$B344&amp;Horizontal!J$11,Vertical!$E:$O,J$10,0))+0</f>
        <v>444.89</v>
      </c>
      <c r="K344" s="207">
        <f>(VLOOKUP(Horizontal!$C344&amp;Horizontal!$B344&amp;Horizontal!K$11,Vertical!$E:$O,K$10,0))+0</f>
        <v>457.96</v>
      </c>
      <c r="L344" s="207">
        <f>(VLOOKUP(Horizontal!$C344&amp;Horizontal!$B344&amp;Horizontal!L$11,Vertical!$E:$O,L$10,0))+0</f>
        <v>399.04</v>
      </c>
      <c r="M344" s="207">
        <f>(VLOOKUP(Horizontal!$C344&amp;Horizontal!$B344&amp;Horizontal!M$11,Vertical!$E:$O,M$10,0))+0</f>
        <v>238.65</v>
      </c>
      <c r="N344" s="207">
        <f>(VLOOKUP(Horizontal!$C344&amp;Horizontal!$B344&amp;Horizontal!N$11,Vertical!$E:$O,N$10,0))+0</f>
        <v>185.69</v>
      </c>
      <c r="O344" s="207">
        <f>(VLOOKUP(Horizontal!$C344&amp;Horizontal!$B344&amp;Horizontal!O$11,Vertical!$E:$O,O$10,0))+0</f>
        <v>164.24</v>
      </c>
      <c r="P344" s="209">
        <f>(VLOOKUP(Horizontal!$C344&amp;Horizontal!$B344&amp;Horizontal!P$11,Vertical!$E:$O,P$10,0))+0</f>
        <v>154.33000000000001</v>
      </c>
      <c r="Q344" s="210">
        <f>(VLOOKUP(Horizontal!$C344&amp;Horizontal!$B344&amp;Horizontal!Q$11,Vertical!$E:$O,Q$10,0))+0</f>
        <v>60</v>
      </c>
      <c r="R344" s="207">
        <f>(VLOOKUP(Horizontal!$C344&amp;Horizontal!$B344&amp;Horizontal!R$11,Vertical!$E:$O,R$10,0))+0</f>
        <v>61</v>
      </c>
      <c r="S344" s="207">
        <f>(VLOOKUP(Horizontal!$C344&amp;Horizontal!$B344&amp;Horizontal!S$11,Vertical!$E:$O,S$10,0))+0</f>
        <v>58</v>
      </c>
      <c r="T344" s="207">
        <f>(VLOOKUP(Horizontal!$C344&amp;Horizontal!$B344&amp;Horizontal!T$11,Vertical!$E:$O,T$10,0))+0</f>
        <v>52</v>
      </c>
      <c r="U344" s="207">
        <f>(VLOOKUP(Horizontal!$C344&amp;Horizontal!$B344&amp;Horizontal!U$11,Vertical!$E:$O,U$10,0))+0</f>
        <v>50</v>
      </c>
      <c r="V344" s="207">
        <f>(VLOOKUP(Horizontal!$C344&amp;Horizontal!$B344&amp;Horizontal!V$11,Vertical!$E:$O,V$10,0))+0</f>
        <v>43</v>
      </c>
      <c r="W344" s="207">
        <f>(VLOOKUP(Horizontal!$C344&amp;Horizontal!$B344&amp;Horizontal!W$11,Vertical!$E:$O,W$10,0))+0</f>
        <v>39</v>
      </c>
      <c r="X344" s="207">
        <f>(VLOOKUP(Horizontal!$C344&amp;Horizontal!$B344&amp;Horizontal!X$11,Vertical!$E:$O,X$10,0))+0</f>
        <v>31</v>
      </c>
      <c r="Y344" s="209">
        <f>(VLOOKUP(Horizontal!$C344&amp;Horizontal!$B344&amp;Horizontal!Y$11,Vertical!$E:$O,Y$10,0))+0</f>
        <v>27</v>
      </c>
      <c r="Z344" s="210">
        <f>(VLOOKUP(Horizontal!$C344&amp;Horizontal!$B344&amp;Horizontal!Z$11,Vertical!$E:$O,Z$10,0))+0</f>
        <v>0</v>
      </c>
      <c r="AA344" s="207">
        <f>(VLOOKUP(Horizontal!$C344&amp;Horizontal!$B344&amp;Horizontal!AA$11,Vertical!$E:$O,AA$10,0))+0</f>
        <v>0</v>
      </c>
      <c r="AB344" s="207">
        <f>(VLOOKUP(Horizontal!$C344&amp;Horizontal!$B344&amp;Horizontal!AB$11,Vertical!$E:$O,AB$10,0))+0</f>
        <v>0</v>
      </c>
      <c r="AC344" s="207">
        <f>(VLOOKUP(Horizontal!$C344&amp;Horizontal!$B344&amp;Horizontal!AC$11,Vertical!$E:$O,AC$10,0))+0</f>
        <v>0</v>
      </c>
      <c r="AD344" s="207">
        <f>(VLOOKUP(Horizontal!$C344&amp;Horizontal!$B344&amp;Horizontal!AD$11,Vertical!$E:$O,AD$10,0))+0</f>
        <v>0</v>
      </c>
      <c r="AE344" s="207">
        <f>(VLOOKUP(Horizontal!$C344&amp;Horizontal!$B344&amp;Horizontal!AE$11,Vertical!$E:$O,AE$10,0))+0</f>
        <v>2.38</v>
      </c>
      <c r="AF344" s="207">
        <f>(VLOOKUP(Horizontal!$C344&amp;Horizontal!$B344&amp;Horizontal!AF$11,Vertical!$E:$O,AF$10,0))+0</f>
        <v>2.33</v>
      </c>
      <c r="AG344" s="207">
        <f>(VLOOKUP(Horizontal!$C344&amp;Horizontal!$B344&amp;Horizontal!AG$11,Vertical!$E:$O,AG$10,0))+0</f>
        <v>15.22</v>
      </c>
      <c r="AH344" s="209">
        <f>(VLOOKUP(Horizontal!$C344&amp;Horizontal!$B344&amp;Horizontal!AH$11,Vertical!$E:$O,AH$10,0))+0</f>
        <v>6.52</v>
      </c>
      <c r="AI344" s="210">
        <f>(VLOOKUP(Horizontal!$C344&amp;Horizontal!$B344&amp;Horizontal!AI$11,Vertical!$E:$O,AI$10,0))+0</f>
        <v>0</v>
      </c>
      <c r="AJ344" s="207">
        <f>(VLOOKUP(Horizontal!$C344&amp;Horizontal!$B344&amp;Horizontal!AJ$11,Vertical!$E:$O,AJ$10,0))+0</f>
        <v>0</v>
      </c>
      <c r="AK344" s="207">
        <f>(VLOOKUP(Horizontal!$C344&amp;Horizontal!$B344&amp;Horizontal!AK$11,Vertical!$E:$O,AK$10,0))+0</f>
        <v>0</v>
      </c>
      <c r="AL344" s="207">
        <f>(VLOOKUP(Horizontal!$C344&amp;Horizontal!$B344&amp;Horizontal!AL$11,Vertical!$E:$O,AL$10,0))+0</f>
        <v>0</v>
      </c>
      <c r="AM344" s="207">
        <f>(VLOOKUP(Horizontal!$C344&amp;Horizontal!$B344&amp;Horizontal!AM$11,Vertical!$E:$O,AM$10,0))+0</f>
        <v>2.38</v>
      </c>
      <c r="AN344" s="207">
        <f>(VLOOKUP(Horizontal!$C344&amp;Horizontal!$B344&amp;Horizontal!AN$11,Vertical!$E:$O,AN$10,0))+0</f>
        <v>9.52</v>
      </c>
      <c r="AO344" s="207">
        <f>(VLOOKUP(Horizontal!$C344&amp;Horizontal!$B344&amp;Horizontal!AO$11,Vertical!$E:$O,AO$10,0))+0</f>
        <v>11.63</v>
      </c>
      <c r="AP344" s="207">
        <f>(VLOOKUP(Horizontal!$C344&amp;Horizontal!$B344&amp;Horizontal!AP$11,Vertical!$E:$O,AP$10,0))+0</f>
        <v>19.57</v>
      </c>
      <c r="AQ344" s="209">
        <f>(VLOOKUP(Horizontal!$C344&amp;Horizontal!$B344&amp;Horizontal!AQ$11,Vertical!$E:$O,AQ$10,0))+0</f>
        <v>30.43</v>
      </c>
      <c r="AR344" s="210">
        <f>(VLOOKUP(Horizontal!$C344&amp;Horizontal!$B344&amp;Horizontal!AR$11,Vertical!$E:$O,AR$10,0))+0</f>
        <v>100</v>
      </c>
      <c r="AS344" s="207">
        <f>(VLOOKUP(Horizontal!$C344&amp;Horizontal!$B344&amp;Horizontal!AS$11,Vertical!$E:$O,AS$10,0))+0</f>
        <v>100</v>
      </c>
      <c r="AT344" s="207">
        <f>(VLOOKUP(Horizontal!$C344&amp;Horizontal!$B344&amp;Horizontal!AT$11,Vertical!$E:$O,AT$10,0))+0</f>
        <v>100</v>
      </c>
      <c r="AU344" s="207">
        <f>(VLOOKUP(Horizontal!$C344&amp;Horizontal!$B344&amp;Horizontal!AU$11,Vertical!$E:$O,AU$10,0))+0</f>
        <v>100</v>
      </c>
      <c r="AV344" s="207">
        <f>(VLOOKUP(Horizontal!$C344&amp;Horizontal!$B344&amp;Horizontal!AV$11,Vertical!$E:$O,AV$10,0))+0</f>
        <v>97.62</v>
      </c>
      <c r="AW344" s="207">
        <f>(VLOOKUP(Horizontal!$C344&amp;Horizontal!$B344&amp;Horizontal!AW$11,Vertical!$E:$O,AW$10,0))+0</f>
        <v>88.1</v>
      </c>
      <c r="AX344" s="207">
        <f>(VLOOKUP(Horizontal!$C344&amp;Horizontal!$B344&amp;Horizontal!AX$11,Vertical!$E:$O,AX$10,0))+0</f>
        <v>86.05</v>
      </c>
      <c r="AY344" s="207">
        <f>(VLOOKUP(Horizontal!$C344&amp;Horizontal!$B344&amp;Horizontal!AY$11,Vertical!$E:$O,AY$10,0))+0</f>
        <v>65.22</v>
      </c>
      <c r="AZ344" s="209">
        <f>(VLOOKUP(Horizontal!$C344&amp;Horizontal!$B344&amp;Horizontal!AZ$11,Vertical!$E:$O,AZ$10,0))+0</f>
        <v>63.04</v>
      </c>
      <c r="BA344" s="208">
        <f>(VLOOKUP(Horizontal!$C344&amp;Horizontal!$B344&amp;Horizontal!BA$11,Vertical!$E:$O,BA$10,0))+0</f>
        <v>59.09</v>
      </c>
      <c r="BB344" s="210">
        <f>(VLOOKUP(Horizontal!$C344&amp;Horizontal!$B344&amp;Horizontal!BB$11,Vertical!$E:$O,BB$10,0))+0</f>
        <v>279.89</v>
      </c>
      <c r="BC344" s="207">
        <f>(VLOOKUP(Horizontal!$C344&amp;Horizontal!$B344&amp;Horizontal!BC$11,Vertical!$E:$O,BC$10,0))+0</f>
        <v>393.11</v>
      </c>
      <c r="BD344" s="207">
        <f>(VLOOKUP(Horizontal!$C344&amp;Horizontal!$B344&amp;Horizontal!BD$11,Vertical!$E:$O,BD$10,0))+0</f>
        <v>498.59</v>
      </c>
      <c r="BE344" s="207">
        <f>(VLOOKUP(Horizontal!$C344&amp;Horizontal!$B344&amp;Horizontal!BE$11,Vertical!$E:$O,BE$10,0))+0</f>
        <v>509.59</v>
      </c>
      <c r="BF344" s="207">
        <f>(VLOOKUP(Horizontal!$C344&amp;Horizontal!$B344&amp;Horizontal!BF$11,Vertical!$E:$O,BF$10,0))+0</f>
        <v>451.87</v>
      </c>
      <c r="BG344" s="207">
        <f>(VLOOKUP(Horizontal!$C344&amp;Horizontal!$B344&amp;Horizontal!BG$11,Vertical!$E:$O,BG$10,0))+0</f>
        <v>282.99</v>
      </c>
      <c r="BH344" s="207">
        <f>(VLOOKUP(Horizontal!$C344&amp;Horizontal!$B344&amp;Horizontal!BH$11,Vertical!$E:$O,BH$10,0))+0</f>
        <v>226.08</v>
      </c>
      <c r="BI344" s="207">
        <f>(VLOOKUP(Horizontal!$C344&amp;Horizontal!$B344&amp;Horizontal!BI$11,Vertical!$E:$O,BI$10,0))+0</f>
        <v>199.29</v>
      </c>
      <c r="BJ344" s="209">
        <f>(VLOOKUP(Horizontal!$C344&amp;Horizontal!$B344&amp;Horizontal!BJ$11,Vertical!$E:$O,BJ$10,0))+0</f>
        <v>187.65</v>
      </c>
      <c r="BK344" s="210">
        <f>(VLOOKUP(Horizontal!$C344&amp;Horizontal!$B344&amp;Horizontal!BK$11,Vertical!$E:$O,BK$10,0))+0</f>
        <v>54</v>
      </c>
      <c r="BL344" s="207">
        <f>(VLOOKUP(Horizontal!$C344&amp;Horizontal!$B344&amp;Horizontal!BL$11,Vertical!$E:$O,BL$10,0))+0</f>
        <v>52</v>
      </c>
      <c r="BM344" s="207">
        <f>(VLOOKUP(Horizontal!$C344&amp;Horizontal!$B344&amp;Horizontal!BM$11,Vertical!$E:$O,BM$10,0))+0</f>
        <v>50</v>
      </c>
      <c r="BN344" s="207">
        <f>(VLOOKUP(Horizontal!$C344&amp;Horizontal!$B344&amp;Horizontal!BN$11,Vertical!$E:$O,BN$10,0))+0</f>
        <v>46</v>
      </c>
      <c r="BO344" s="207">
        <f>(VLOOKUP(Horizontal!$C344&amp;Horizontal!$B344&amp;Horizontal!BO$11,Vertical!$E:$O,BO$10,0))+0</f>
        <v>45</v>
      </c>
      <c r="BP344" s="207">
        <f>(VLOOKUP(Horizontal!$C344&amp;Horizontal!$B344&amp;Horizontal!BP$11,Vertical!$E:$O,BP$10,0))+0</f>
        <v>41</v>
      </c>
      <c r="BQ344" s="207">
        <f>(VLOOKUP(Horizontal!$C344&amp;Horizontal!$B344&amp;Horizontal!BQ$11,Vertical!$E:$O,BQ$10,0))+0</f>
        <v>37</v>
      </c>
      <c r="BR344" s="207">
        <f>(VLOOKUP(Horizontal!$C344&amp;Horizontal!$B344&amp;Horizontal!BR$11,Vertical!$E:$O,BR$10,0))+0</f>
        <v>35</v>
      </c>
      <c r="BS344" s="209">
        <f>(VLOOKUP(Horizontal!$C344&amp;Horizontal!$B344&amp;Horizontal!BS$11,Vertical!$E:$O,BS$10,0))+0</f>
        <v>30</v>
      </c>
      <c r="BT344" s="210">
        <f>(VLOOKUP(Horizontal!$C344&amp;Horizontal!$B344&amp;Horizontal!BT$11,Vertical!$E:$O,BT$10,0))+0</f>
        <v>2.63</v>
      </c>
      <c r="BU344" s="207">
        <f>(VLOOKUP(Horizontal!$C344&amp;Horizontal!$B344&amp;Horizontal!BU$11,Vertical!$E:$O,BU$10,0))+0</f>
        <v>0</v>
      </c>
      <c r="BV344" s="207">
        <f>(VLOOKUP(Horizontal!$C344&amp;Horizontal!$B344&amp;Horizontal!BV$11,Vertical!$E:$O,BV$10,0))+0</f>
        <v>0</v>
      </c>
      <c r="BW344" s="207">
        <f>(VLOOKUP(Horizontal!$C344&amp;Horizontal!$B344&amp;Horizontal!BW$11,Vertical!$E:$O,BW$10,0))+0</f>
        <v>0</v>
      </c>
      <c r="BX344" s="207">
        <f>(VLOOKUP(Horizontal!$C344&amp;Horizontal!$B344&amp;Horizontal!BX$11,Vertical!$E:$O,BX$10,0))+0</f>
        <v>0</v>
      </c>
      <c r="BY344" s="207">
        <f>(VLOOKUP(Horizontal!$C344&amp;Horizontal!$B344&amp;Horizontal!BY$11,Vertical!$E:$O,BY$10,0))+0</f>
        <v>5.41</v>
      </c>
      <c r="BZ344" s="207">
        <f>(VLOOKUP(Horizontal!$C344&amp;Horizontal!$B344&amp;Horizontal!BZ$11,Vertical!$E:$O,BZ$10,0))+0</f>
        <v>5.13</v>
      </c>
      <c r="CA344" s="207">
        <f>(VLOOKUP(Horizontal!$C344&amp;Horizontal!$B344&amp;Horizontal!CA$11,Vertical!$E:$O,CA$10,0))+0</f>
        <v>12.5</v>
      </c>
      <c r="CB344" s="209">
        <f>(VLOOKUP(Horizontal!$C344&amp;Horizontal!$B344&amp;Horizontal!CB$11,Vertical!$E:$O,CB$10,0))+0</f>
        <v>10</v>
      </c>
      <c r="CC344" s="210">
        <f>(VLOOKUP(Horizontal!$C344&amp;Horizontal!$B344&amp;Horizontal!CC$11,Vertical!$E:$O,CC$10,0))+0</f>
        <v>2.63</v>
      </c>
      <c r="CD344" s="207">
        <f>(VLOOKUP(Horizontal!$C344&amp;Horizontal!$B344&amp;Horizontal!CD$11,Vertical!$E:$O,CD$10,0))+0</f>
        <v>0</v>
      </c>
      <c r="CE344" s="207">
        <f>(VLOOKUP(Horizontal!$C344&amp;Horizontal!$B344&amp;Horizontal!CE$11,Vertical!$E:$O,CE$10,0))+0</f>
        <v>0</v>
      </c>
      <c r="CF344" s="207">
        <f>(VLOOKUP(Horizontal!$C344&amp;Horizontal!$B344&amp;Horizontal!CF$11,Vertical!$E:$O,CF$10,0))+0</f>
        <v>0</v>
      </c>
      <c r="CG344" s="207">
        <f>(VLOOKUP(Horizontal!$C344&amp;Horizontal!$B344&amp;Horizontal!CG$11,Vertical!$E:$O,CG$10,0))+0</f>
        <v>0</v>
      </c>
      <c r="CH344" s="207">
        <f>(VLOOKUP(Horizontal!$C344&amp;Horizontal!$B344&amp;Horizontal!CH$11,Vertical!$E:$O,CH$10,0))+0</f>
        <v>10.81</v>
      </c>
      <c r="CI344" s="207">
        <f>(VLOOKUP(Horizontal!$C344&amp;Horizontal!$B344&amp;Horizontal!CI$11,Vertical!$E:$O,CI$10,0))+0</f>
        <v>10.26</v>
      </c>
      <c r="CJ344" s="207">
        <f>(VLOOKUP(Horizontal!$C344&amp;Horizontal!$B344&amp;Horizontal!CJ$11,Vertical!$E:$O,CJ$10,0))+0</f>
        <v>22.5</v>
      </c>
      <c r="CK344" s="209">
        <f>(VLOOKUP(Horizontal!$C344&amp;Horizontal!$B344&amp;Horizontal!CK$11,Vertical!$E:$O,CK$10,0))+0</f>
        <v>35</v>
      </c>
      <c r="CL344" s="210">
        <f>(VLOOKUP(Horizontal!$C344&amp;Horizontal!$B344&amp;Horizontal!CL$11,Vertical!$E:$O,CL$10,0))+0</f>
        <v>94.74</v>
      </c>
      <c r="CM344" s="207">
        <f>(VLOOKUP(Horizontal!$C344&amp;Horizontal!$B344&amp;Horizontal!CM$11,Vertical!$E:$O,CM$10,0))+0</f>
        <v>100</v>
      </c>
      <c r="CN344" s="207">
        <f>(VLOOKUP(Horizontal!$C344&amp;Horizontal!$B344&amp;Horizontal!CN$11,Vertical!$E:$O,CN$10,0))+0</f>
        <v>100</v>
      </c>
      <c r="CO344" s="207">
        <f>(VLOOKUP(Horizontal!$C344&amp;Horizontal!$B344&amp;Horizontal!CO$11,Vertical!$E:$O,CO$10,0))+0</f>
        <v>100</v>
      </c>
      <c r="CP344" s="207">
        <f>(VLOOKUP(Horizontal!$C344&amp;Horizontal!$B344&amp;Horizontal!CP$11,Vertical!$E:$O,CP$10,0))+0</f>
        <v>100</v>
      </c>
      <c r="CQ344" s="207">
        <f>(VLOOKUP(Horizontal!$C344&amp;Horizontal!$B344&amp;Horizontal!CQ$11,Vertical!$E:$O,CQ$10,0))+0</f>
        <v>83.78</v>
      </c>
      <c r="CR344" s="207">
        <f>(VLOOKUP(Horizontal!$C344&amp;Horizontal!$B344&amp;Horizontal!CR$11,Vertical!$E:$O,CR$10,0))+0</f>
        <v>84.62</v>
      </c>
      <c r="CS344" s="207">
        <f>(VLOOKUP(Horizontal!$C344&amp;Horizontal!$B344&amp;Horizontal!CS$11,Vertical!$E:$O,CS$10,0))+0</f>
        <v>65</v>
      </c>
      <c r="CT344" s="207">
        <f>(VLOOKUP(Horizontal!$C344&amp;Horizontal!$B344&amp;Horizontal!CT$11,Vertical!$E:$O,CT$10,0))+0</f>
        <v>55</v>
      </c>
      <c r="CU344" s="150"/>
      <c r="CV344" s="211">
        <f t="shared" ref="CV344" si="945">(BB344-H344)+0</f>
        <v>56.519999999999982</v>
      </c>
      <c r="CW344" s="190">
        <f t="shared" ref="CW344" si="946">(BC344-I344)+0</f>
        <v>53.660000000000025</v>
      </c>
      <c r="CX344" s="190">
        <f t="shared" ref="CX344" si="947">(BD344-J344)+0</f>
        <v>53.699999999999989</v>
      </c>
      <c r="CY344" s="190">
        <f t="shared" ref="CY344" si="948">(BE344-K344)+0</f>
        <v>51.629999999999995</v>
      </c>
      <c r="CZ344" s="190">
        <f t="shared" ref="CZ344" si="949">(BF344-L344)+0</f>
        <v>52.829999999999984</v>
      </c>
      <c r="DA344" s="190">
        <f t="shared" ref="DA344" si="950">(BG344-M344)+0</f>
        <v>44.34</v>
      </c>
      <c r="DB344" s="190">
        <f t="shared" ref="DB344" si="951">(BH344-N344)+0</f>
        <v>40.390000000000015</v>
      </c>
      <c r="DC344" s="190">
        <f t="shared" ref="DC344" si="952">(BI344-O344)+0</f>
        <v>35.049999999999983</v>
      </c>
      <c r="DD344" s="212">
        <f t="shared" ref="DD344" si="953">(BJ344-P344)+0</f>
        <v>33.319999999999993</v>
      </c>
      <c r="DE344" s="9">
        <v>170</v>
      </c>
      <c r="DF344" s="212">
        <f t="shared" ref="DF344" si="954">($H$7-H344)+0</f>
        <v>-14.912789598108674</v>
      </c>
      <c r="DG344" s="264">
        <v>67</v>
      </c>
      <c r="DH344" s="265">
        <v>15</v>
      </c>
      <c r="DI344" s="265">
        <v>43</v>
      </c>
      <c r="DJ344" s="266">
        <v>92</v>
      </c>
      <c r="DK344" s="190">
        <v>173.48</v>
      </c>
      <c r="DL344" s="190">
        <v>173.48</v>
      </c>
      <c r="DM344" s="190">
        <v>0</v>
      </c>
      <c r="DN344" s="212">
        <v>0</v>
      </c>
      <c r="DO344" s="190">
        <v>166.85</v>
      </c>
      <c r="DP344" s="190">
        <v>166.85</v>
      </c>
      <c r="DQ344" s="190">
        <v>49.77</v>
      </c>
      <c r="DR344" s="212">
        <v>49.77</v>
      </c>
      <c r="DS344" s="150"/>
      <c r="DT344" s="190">
        <v>220</v>
      </c>
      <c r="DU344" s="190">
        <v>324</v>
      </c>
      <c r="DV344" s="190">
        <v>467</v>
      </c>
      <c r="DW344" s="190">
        <v>480</v>
      </c>
      <c r="DX344" s="190"/>
      <c r="DY344" s="190"/>
      <c r="DZ344" s="190"/>
      <c r="EA344" s="190"/>
      <c r="EB344" s="190"/>
      <c r="EC344" s="190"/>
      <c r="ED344" s="190">
        <v>410</v>
      </c>
      <c r="EE344" s="190">
        <v>242</v>
      </c>
      <c r="EF344" s="190">
        <v>190</v>
      </c>
      <c r="EG344" s="190">
        <v>169</v>
      </c>
      <c r="EH344" s="212">
        <v>156</v>
      </c>
      <c r="EI344" s="213"/>
      <c r="EJ344" s="211">
        <v>60</v>
      </c>
      <c r="EK344" s="190">
        <v>60</v>
      </c>
      <c r="EL344" s="190">
        <v>60</v>
      </c>
      <c r="EM344" s="190">
        <v>60</v>
      </c>
      <c r="EN344" s="190"/>
      <c r="EO344" s="190"/>
      <c r="EP344" s="190"/>
      <c r="EQ344" s="190"/>
      <c r="ER344" s="190"/>
      <c r="ES344" s="190"/>
      <c r="ET344" s="190">
        <v>60</v>
      </c>
      <c r="EU344" s="190">
        <v>52</v>
      </c>
      <c r="EV344" s="190">
        <v>37</v>
      </c>
      <c r="EW344" s="190">
        <v>32</v>
      </c>
      <c r="EX344" s="212">
        <v>29</v>
      </c>
      <c r="EY344" s="211"/>
      <c r="EZ344" s="75">
        <f t="shared" ref="EZ344" si="955">(G344/(DT344-G344))+0</f>
        <v>5.2547406899702987E-3</v>
      </c>
      <c r="FA344" s="89">
        <f t="shared" si="415"/>
        <v>-0.1</v>
      </c>
      <c r="FB344" s="212"/>
      <c r="FC344" s="213"/>
      <c r="FD344" s="213"/>
      <c r="FE344" s="213"/>
      <c r="FF344" s="213"/>
      <c r="FG344" s="213"/>
      <c r="FH344" s="213"/>
      <c r="FI344" s="213"/>
      <c r="FJ344" s="213"/>
      <c r="FK344" s="213"/>
      <c r="FL344" s="213"/>
      <c r="FM344" s="213"/>
      <c r="FN344" s="213"/>
      <c r="FO344" s="213"/>
      <c r="FP344" s="213"/>
      <c r="FQ344" s="213"/>
      <c r="FR344" s="213"/>
      <c r="FS344" s="211">
        <v>145</v>
      </c>
      <c r="FT344" s="190">
        <v>145</v>
      </c>
      <c r="FU344" s="190">
        <v>145</v>
      </c>
      <c r="FV344" s="190">
        <v>145</v>
      </c>
      <c r="FW344" s="190"/>
      <c r="FX344" s="190"/>
      <c r="FY344" s="190"/>
      <c r="FZ344" s="190"/>
      <c r="GA344" s="190"/>
      <c r="GB344" s="190"/>
      <c r="GC344" s="190">
        <v>145</v>
      </c>
      <c r="GD344" s="190">
        <v>135</v>
      </c>
      <c r="GE344" s="190">
        <v>126</v>
      </c>
      <c r="GF344" s="190">
        <v>120</v>
      </c>
      <c r="GG344" s="212">
        <v>116</v>
      </c>
    </row>
    <row r="345" spans="2:189">
      <c r="B345" s="33">
        <v>44327</v>
      </c>
      <c r="C345" s="30" t="s">
        <v>47</v>
      </c>
      <c r="D345" s="30">
        <v>2021</v>
      </c>
      <c r="E345" s="30" t="str">
        <f t="shared" ref="E345" si="956">D345&amp;C345</f>
        <v>2021S19</v>
      </c>
      <c r="F345" s="30" t="str">
        <f t="shared" si="317"/>
        <v>52021</v>
      </c>
      <c r="G345" s="208" t="str">
        <f>VLOOKUP(Horizontal!$C345&amp;Horizontal!$B345&amp;Horizontal!G$11,Vertical!$E:$O,G$10,0)</f>
        <v>0,66</v>
      </c>
      <c r="H345" s="207">
        <f>(VLOOKUP(Horizontal!$C345&amp;Horizontal!$B345&amp;Horizontal!H$11,Vertical!$E:$O,H$10,0))+0</f>
        <v>214.78</v>
      </c>
      <c r="I345" s="207">
        <f>(VLOOKUP(Horizontal!$C345&amp;Horizontal!$B345&amp;Horizontal!I$11,Vertical!$E:$O,I$10,0))+0</f>
        <v>300</v>
      </c>
      <c r="J345" s="207">
        <f>(VLOOKUP(Horizontal!$C345&amp;Horizontal!$B345&amp;Horizontal!J$11,Vertical!$E:$O,J$10,0))+0</f>
        <v>446.72</v>
      </c>
      <c r="K345" s="207">
        <f>(VLOOKUP(Horizontal!$C345&amp;Horizontal!$B345&amp;Horizontal!K$11,Vertical!$E:$O,K$10,0))+0</f>
        <v>478.48</v>
      </c>
      <c r="L345" s="207">
        <f>(VLOOKUP(Horizontal!$C345&amp;Horizontal!$B345&amp;Horizontal!L$11,Vertical!$E:$O,L$10,0))+0</f>
        <v>395.25</v>
      </c>
      <c r="M345" s="207">
        <f>(VLOOKUP(Horizontal!$C345&amp;Horizontal!$B345&amp;Horizontal!M$11,Vertical!$E:$O,M$10,0))+0</f>
        <v>242.38</v>
      </c>
      <c r="N345" s="207">
        <f>(VLOOKUP(Horizontal!$C345&amp;Horizontal!$B345&amp;Horizontal!N$11,Vertical!$E:$O,N$10,0))+0</f>
        <v>189.45</v>
      </c>
      <c r="O345" s="207">
        <f>(VLOOKUP(Horizontal!$C345&amp;Horizontal!$B345&amp;Horizontal!O$11,Vertical!$E:$O,O$10,0))+0</f>
        <v>165.37</v>
      </c>
      <c r="P345" s="209">
        <f>(VLOOKUP(Horizontal!$C345&amp;Horizontal!$B345&amp;Horizontal!P$11,Vertical!$E:$O,P$10,0))+0</f>
        <v>155.49</v>
      </c>
      <c r="Q345" s="210">
        <f>(VLOOKUP(Horizontal!$C345&amp;Horizontal!$B345&amp;Horizontal!Q$11,Vertical!$E:$O,Q$10,0))+0</f>
        <v>56</v>
      </c>
      <c r="R345" s="207">
        <f>(VLOOKUP(Horizontal!$C345&amp;Horizontal!$B345&amp;Horizontal!R$11,Vertical!$E:$O,R$10,0))+0</f>
        <v>61</v>
      </c>
      <c r="S345" s="207">
        <f>(VLOOKUP(Horizontal!$C345&amp;Horizontal!$B345&amp;Horizontal!S$11,Vertical!$E:$O,S$10,0))+0</f>
        <v>58</v>
      </c>
      <c r="T345" s="207">
        <f>(VLOOKUP(Horizontal!$C345&amp;Horizontal!$B345&amp;Horizontal!T$11,Vertical!$E:$O,T$10,0))+0</f>
        <v>52</v>
      </c>
      <c r="U345" s="207">
        <f>(VLOOKUP(Horizontal!$C345&amp;Horizontal!$B345&amp;Horizontal!U$11,Vertical!$E:$O,U$10,0))+0</f>
        <v>47</v>
      </c>
      <c r="V345" s="207">
        <f>(VLOOKUP(Horizontal!$C345&amp;Horizontal!$B345&amp;Horizontal!V$11,Vertical!$E:$O,V$10,0))+0</f>
        <v>42</v>
      </c>
      <c r="W345" s="207">
        <f>(VLOOKUP(Horizontal!$C345&amp;Horizontal!$B345&amp;Horizontal!W$11,Vertical!$E:$O,W$10,0))+0</f>
        <v>37</v>
      </c>
      <c r="X345" s="207">
        <f>(VLOOKUP(Horizontal!$C345&amp;Horizontal!$B345&amp;Horizontal!X$11,Vertical!$E:$O,X$10,0))+0</f>
        <v>27</v>
      </c>
      <c r="Y345" s="209">
        <f>(VLOOKUP(Horizontal!$C345&amp;Horizontal!$B345&amp;Horizontal!Y$11,Vertical!$E:$O,Y$10,0))+0</f>
        <v>25</v>
      </c>
      <c r="Z345" s="210">
        <f>(VLOOKUP(Horizontal!$C345&amp;Horizontal!$B345&amp;Horizontal!Z$11,Vertical!$E:$O,Z$10,0))+0</f>
        <v>100</v>
      </c>
      <c r="AA345" s="207">
        <f>(VLOOKUP(Horizontal!$C345&amp;Horizontal!$B345&amp;Horizontal!AA$11,Vertical!$E:$O,AA$10,0))+0</f>
        <v>97.73</v>
      </c>
      <c r="AB345" s="207">
        <f>(VLOOKUP(Horizontal!$C345&amp;Horizontal!$B345&amp;Horizontal!AB$11,Vertical!$E:$O,AB$10,0))+0</f>
        <v>30.43</v>
      </c>
      <c r="AC345" s="207">
        <f>(VLOOKUP(Horizontal!$C345&amp;Horizontal!$B345&amp;Horizontal!AC$11,Vertical!$E:$O,AC$10,0))+0</f>
        <v>2.33</v>
      </c>
      <c r="AD345" s="207">
        <f>(VLOOKUP(Horizontal!$C345&amp;Horizontal!$B345&amp;Horizontal!AD$11,Vertical!$E:$O,AD$10,0))+0</f>
        <v>66.67</v>
      </c>
      <c r="AE345" s="207">
        <f>(VLOOKUP(Horizontal!$C345&amp;Horizontal!$B345&amp;Horizontal!AE$11,Vertical!$E:$O,AE$10,0))+0</f>
        <v>11.11</v>
      </c>
      <c r="AF345" s="207">
        <f>(VLOOKUP(Horizontal!$C345&amp;Horizontal!$B345&amp;Horizontal!AF$11,Vertical!$E:$O,AF$10,0))+0</f>
        <v>15.56</v>
      </c>
      <c r="AG345" s="207">
        <f>(VLOOKUP(Horizontal!$C345&amp;Horizontal!$B345&amp;Horizontal!AG$11,Vertical!$E:$O,AG$10,0))+0</f>
        <v>14.89</v>
      </c>
      <c r="AH345" s="209">
        <f>(VLOOKUP(Horizontal!$C345&amp;Horizontal!$B345&amp;Horizontal!AH$11,Vertical!$E:$O,AH$10,0))+0</f>
        <v>12.77</v>
      </c>
      <c r="AI345" s="210">
        <f>(VLOOKUP(Horizontal!$C345&amp;Horizontal!$B345&amp;Horizontal!AI$11,Vertical!$E:$O,AI$10,0))+0</f>
        <v>0</v>
      </c>
      <c r="AJ345" s="207">
        <f>(VLOOKUP(Horizontal!$C345&amp;Horizontal!$B345&amp;Horizontal!AJ$11,Vertical!$E:$O,AJ$10,0))+0</f>
        <v>0</v>
      </c>
      <c r="AK345" s="207">
        <f>(VLOOKUP(Horizontal!$C345&amp;Horizontal!$B345&amp;Horizontal!AK$11,Vertical!$E:$O,AK$10,0))+0</f>
        <v>10.87</v>
      </c>
      <c r="AL345" s="207">
        <f>(VLOOKUP(Horizontal!$C345&amp;Horizontal!$B345&amp;Horizontal!AL$11,Vertical!$E:$O,AL$10,0))+0</f>
        <v>0</v>
      </c>
      <c r="AM345" s="207">
        <f>(VLOOKUP(Horizontal!$C345&amp;Horizontal!$B345&amp;Horizontal!AM$11,Vertical!$E:$O,AM$10,0))+0</f>
        <v>7.14</v>
      </c>
      <c r="AN345" s="207">
        <f>(VLOOKUP(Horizontal!$C345&amp;Horizontal!$B345&amp;Horizontal!AN$11,Vertical!$E:$O,AN$10,0))+0</f>
        <v>6.67</v>
      </c>
      <c r="AO345" s="207">
        <f>(VLOOKUP(Horizontal!$C345&amp;Horizontal!$B345&amp;Horizontal!AO$11,Vertical!$E:$O,AO$10,0))+0</f>
        <v>8.89</v>
      </c>
      <c r="AP345" s="207">
        <f>(VLOOKUP(Horizontal!$C345&amp;Horizontal!$B345&amp;Horizontal!AP$11,Vertical!$E:$O,AP$10,0))+0</f>
        <v>21.28</v>
      </c>
      <c r="AQ345" s="209">
        <f>(VLOOKUP(Horizontal!$C345&amp;Horizontal!$B345&amp;Horizontal!AQ$11,Vertical!$E:$O,AQ$10,0))+0</f>
        <v>31.91</v>
      </c>
      <c r="AR345" s="210">
        <f>(VLOOKUP(Horizontal!$C345&amp;Horizontal!$B345&amp;Horizontal!AR$11,Vertical!$E:$O,AR$10,0))+0</f>
        <v>0</v>
      </c>
      <c r="AS345" s="207">
        <f>(VLOOKUP(Horizontal!$C345&amp;Horizontal!$B345&amp;Horizontal!AS$11,Vertical!$E:$O,AS$10,0))+0</f>
        <v>2.27</v>
      </c>
      <c r="AT345" s="207">
        <f>(VLOOKUP(Horizontal!$C345&amp;Horizontal!$B345&amp;Horizontal!AT$11,Vertical!$E:$O,AT$10,0))+0</f>
        <v>58.7</v>
      </c>
      <c r="AU345" s="207">
        <f>(VLOOKUP(Horizontal!$C345&amp;Horizontal!$B345&amp;Horizontal!AU$11,Vertical!$E:$O,AU$10,0))+0</f>
        <v>97.67</v>
      </c>
      <c r="AV345" s="207">
        <f>(VLOOKUP(Horizontal!$C345&amp;Horizontal!$B345&amp;Horizontal!AV$11,Vertical!$E:$O,AV$10,0))+0</f>
        <v>26.19</v>
      </c>
      <c r="AW345" s="207">
        <f>(VLOOKUP(Horizontal!$C345&amp;Horizontal!$B345&amp;Horizontal!AW$11,Vertical!$E:$O,AW$10,0))+0</f>
        <v>82.22</v>
      </c>
      <c r="AX345" s="207">
        <f>(VLOOKUP(Horizontal!$C345&amp;Horizontal!$B345&amp;Horizontal!AX$11,Vertical!$E:$O,AX$10,0))+0</f>
        <v>75.56</v>
      </c>
      <c r="AY345" s="207">
        <f>(VLOOKUP(Horizontal!$C345&amp;Horizontal!$B345&amp;Horizontal!AY$11,Vertical!$E:$O,AY$10,0))+0</f>
        <v>63.83</v>
      </c>
      <c r="AZ345" s="209">
        <f>(VLOOKUP(Horizontal!$C345&amp;Horizontal!$B345&amp;Horizontal!AZ$11,Vertical!$E:$O,AZ$10,0))+0</f>
        <v>55.32</v>
      </c>
      <c r="BA345" s="208">
        <f>(VLOOKUP(Horizontal!$C345&amp;Horizontal!$B345&amp;Horizontal!BA$11,Vertical!$E:$O,BA$10,0))+0</f>
        <v>59.73</v>
      </c>
      <c r="BB345" s="210">
        <f>(VLOOKUP(Horizontal!$C345&amp;Horizontal!$B345&amp;Horizontal!BB$11,Vertical!$E:$O,BB$10,0))+0</f>
        <v>273.36</v>
      </c>
      <c r="BC345" s="207">
        <f>(VLOOKUP(Horizontal!$C345&amp;Horizontal!$B345&amp;Horizontal!BC$11,Vertical!$E:$O,BC$10,0))+0</f>
        <v>353.95</v>
      </c>
      <c r="BD345" s="207">
        <f>(VLOOKUP(Horizontal!$C345&amp;Horizontal!$B345&amp;Horizontal!BD$11,Vertical!$E:$O,BD$10,0))+0</f>
        <v>498.63</v>
      </c>
      <c r="BE345" s="207">
        <f>(VLOOKUP(Horizontal!$C345&amp;Horizontal!$B345&amp;Horizontal!BE$11,Vertical!$E:$O,BE$10,0))+0</f>
        <v>529.1</v>
      </c>
      <c r="BF345" s="207">
        <f>(VLOOKUP(Horizontal!$C345&amp;Horizontal!$B345&amp;Horizontal!BF$11,Vertical!$E:$O,BF$10,0))+0</f>
        <v>447.56</v>
      </c>
      <c r="BG345" s="207">
        <f>(VLOOKUP(Horizontal!$C345&amp;Horizontal!$B345&amp;Horizontal!BG$11,Vertical!$E:$O,BG$10,0))+0</f>
        <v>288.22000000000003</v>
      </c>
      <c r="BH345" s="207">
        <f>(VLOOKUP(Horizontal!$C345&amp;Horizontal!$B345&amp;Horizontal!BH$11,Vertical!$E:$O,BH$10,0))+0</f>
        <v>228.14</v>
      </c>
      <c r="BI345" s="207">
        <f>(VLOOKUP(Horizontal!$C345&amp;Horizontal!$B345&amp;Horizontal!BI$11,Vertical!$E:$O,BI$10,0))+0</f>
        <v>201.19</v>
      </c>
      <c r="BJ345" s="209">
        <f>(VLOOKUP(Horizontal!$C345&amp;Horizontal!$B345&amp;Horizontal!BJ$11,Vertical!$E:$O,BJ$10,0))+0</f>
        <v>189.07</v>
      </c>
      <c r="BK345" s="210">
        <f>(VLOOKUP(Horizontal!$C345&amp;Horizontal!$B345&amp;Horizontal!BK$11,Vertical!$E:$O,BK$10,0))+0</f>
        <v>49</v>
      </c>
      <c r="BL345" s="207">
        <f>(VLOOKUP(Horizontal!$C345&amp;Horizontal!$B345&amp;Horizontal!BL$11,Vertical!$E:$O,BL$10,0))+0</f>
        <v>46</v>
      </c>
      <c r="BM345" s="207">
        <f>(VLOOKUP(Horizontal!$C345&amp;Horizontal!$B345&amp;Horizontal!BM$11,Vertical!$E:$O,BM$10,0))+0</f>
        <v>44</v>
      </c>
      <c r="BN345" s="207">
        <f>(VLOOKUP(Horizontal!$C345&amp;Horizontal!$B345&amp;Horizontal!BN$11,Vertical!$E:$O,BN$10,0))+0</f>
        <v>42</v>
      </c>
      <c r="BO345" s="207">
        <f>(VLOOKUP(Horizontal!$C345&amp;Horizontal!$B345&amp;Horizontal!BO$11,Vertical!$E:$O,BO$10,0))+0</f>
        <v>41</v>
      </c>
      <c r="BP345" s="207">
        <f>(VLOOKUP(Horizontal!$C345&amp;Horizontal!$B345&amp;Horizontal!BP$11,Vertical!$E:$O,BP$10,0))+0</f>
        <v>40</v>
      </c>
      <c r="BQ345" s="207">
        <f>(VLOOKUP(Horizontal!$C345&amp;Horizontal!$B345&amp;Horizontal!BQ$11,Vertical!$E:$O,BQ$10,0))+0</f>
        <v>33</v>
      </c>
      <c r="BR345" s="207">
        <f>(VLOOKUP(Horizontal!$C345&amp;Horizontal!$B345&amp;Horizontal!BR$11,Vertical!$E:$O,BR$10,0))+0</f>
        <v>30</v>
      </c>
      <c r="BS345" s="209">
        <f>(VLOOKUP(Horizontal!$C345&amp;Horizontal!$B345&amp;Horizontal!BS$11,Vertical!$E:$O,BS$10,0))+0</f>
        <v>28</v>
      </c>
      <c r="BT345" s="210">
        <f>(VLOOKUP(Horizontal!$C345&amp;Horizontal!$B345&amp;Horizontal!BT$11,Vertical!$E:$O,BT$10,0))+0</f>
        <v>69.44</v>
      </c>
      <c r="BU345" s="207">
        <f>(VLOOKUP(Horizontal!$C345&amp;Horizontal!$B345&amp;Horizontal!BU$11,Vertical!$E:$O,BU$10,0))+0</f>
        <v>93.75</v>
      </c>
      <c r="BV345" s="207">
        <f>(VLOOKUP(Horizontal!$C345&amp;Horizontal!$B345&amp;Horizontal!BV$11,Vertical!$E:$O,BV$10,0))+0</f>
        <v>34.29</v>
      </c>
      <c r="BW345" s="207">
        <f>(VLOOKUP(Horizontal!$C345&amp;Horizontal!$B345&amp;Horizontal!BW$11,Vertical!$E:$O,BW$10,0))+0</f>
        <v>5.88</v>
      </c>
      <c r="BX345" s="207">
        <f>(VLOOKUP(Horizontal!$C345&amp;Horizontal!$B345&amp;Horizontal!BX$11,Vertical!$E:$O,BX$10,0))+0</f>
        <v>62.5</v>
      </c>
      <c r="BY345" s="207">
        <f>(VLOOKUP(Horizontal!$C345&amp;Horizontal!$B345&amp;Horizontal!BY$11,Vertical!$E:$O,BY$10,0))+0</f>
        <v>11.43</v>
      </c>
      <c r="BZ345" s="207">
        <f>(VLOOKUP(Horizontal!$C345&amp;Horizontal!$B345&amp;Horizontal!BZ$11,Vertical!$E:$O,BZ$10,0))+0</f>
        <v>18.18</v>
      </c>
      <c r="CA345" s="207">
        <f>(VLOOKUP(Horizontal!$C345&amp;Horizontal!$B345&amp;Horizontal!CA$11,Vertical!$E:$O,CA$10,0))+0</f>
        <v>24.24</v>
      </c>
      <c r="CB345" s="209">
        <f>(VLOOKUP(Horizontal!$C345&amp;Horizontal!$B345&amp;Horizontal!CB$11,Vertical!$E:$O,CB$10,0))+0</f>
        <v>21.88</v>
      </c>
      <c r="CC345" s="210">
        <f>(VLOOKUP(Horizontal!$C345&amp;Horizontal!$B345&amp;Horizontal!CC$11,Vertical!$E:$O,CC$10,0))+0</f>
        <v>2.78</v>
      </c>
      <c r="CD345" s="207">
        <f>(VLOOKUP(Horizontal!$C345&amp;Horizontal!$B345&amp;Horizontal!CD$11,Vertical!$E:$O,CD$10,0))+0</f>
        <v>0</v>
      </c>
      <c r="CE345" s="207">
        <f>(VLOOKUP(Horizontal!$C345&amp;Horizontal!$B345&amp;Horizontal!CE$11,Vertical!$E:$O,CE$10,0))+0</f>
        <v>2.86</v>
      </c>
      <c r="CF345" s="207">
        <f>(VLOOKUP(Horizontal!$C345&amp;Horizontal!$B345&amp;Horizontal!CF$11,Vertical!$E:$O,CF$10,0))+0</f>
        <v>5.88</v>
      </c>
      <c r="CG345" s="207">
        <f>(VLOOKUP(Horizontal!$C345&amp;Horizontal!$B345&amp;Horizontal!CG$11,Vertical!$E:$O,CG$10,0))+0</f>
        <v>6.25</v>
      </c>
      <c r="CH345" s="207">
        <f>(VLOOKUP(Horizontal!$C345&amp;Horizontal!$B345&amp;Horizontal!CH$11,Vertical!$E:$O,CH$10,0))+0</f>
        <v>8.57</v>
      </c>
      <c r="CI345" s="207">
        <f>(VLOOKUP(Horizontal!$C345&amp;Horizontal!$B345&amp;Horizontal!CI$11,Vertical!$E:$O,CI$10,0))+0</f>
        <v>12.12</v>
      </c>
      <c r="CJ345" s="207">
        <f>(VLOOKUP(Horizontal!$C345&amp;Horizontal!$B345&amp;Horizontal!CJ$11,Vertical!$E:$O,CJ$10,0))+0</f>
        <v>21.21</v>
      </c>
      <c r="CK345" s="209">
        <f>(VLOOKUP(Horizontal!$C345&amp;Horizontal!$B345&amp;Horizontal!CK$11,Vertical!$E:$O,CK$10,0))+0</f>
        <v>34.380000000000003</v>
      </c>
      <c r="CL345" s="210">
        <f>(VLOOKUP(Horizontal!$C345&amp;Horizontal!$B345&amp;Horizontal!CL$11,Vertical!$E:$O,CL$10,0))+0</f>
        <v>27.78</v>
      </c>
      <c r="CM345" s="207">
        <f>(VLOOKUP(Horizontal!$C345&amp;Horizontal!$B345&amp;Horizontal!CM$11,Vertical!$E:$O,CM$10,0))+0</f>
        <v>6.25</v>
      </c>
      <c r="CN345" s="207">
        <f>(VLOOKUP(Horizontal!$C345&amp;Horizontal!$B345&amp;Horizontal!CN$11,Vertical!$E:$O,CN$10,0))+0</f>
        <v>62.86</v>
      </c>
      <c r="CO345" s="207">
        <f>(VLOOKUP(Horizontal!$C345&amp;Horizontal!$B345&amp;Horizontal!CO$11,Vertical!$E:$O,CO$10,0))+0</f>
        <v>88.24</v>
      </c>
      <c r="CP345" s="207">
        <f>(VLOOKUP(Horizontal!$C345&amp;Horizontal!$B345&amp;Horizontal!CP$11,Vertical!$E:$O,CP$10,0))+0</f>
        <v>31.25</v>
      </c>
      <c r="CQ345" s="207">
        <f>(VLOOKUP(Horizontal!$C345&amp;Horizontal!$B345&amp;Horizontal!CQ$11,Vertical!$E:$O,CQ$10,0))+0</f>
        <v>80</v>
      </c>
      <c r="CR345" s="207">
        <f>(VLOOKUP(Horizontal!$C345&amp;Horizontal!$B345&amp;Horizontal!CR$11,Vertical!$E:$O,CR$10,0))+0</f>
        <v>69.7</v>
      </c>
      <c r="CS345" s="207">
        <f>(VLOOKUP(Horizontal!$C345&amp;Horizontal!$B345&amp;Horizontal!CS$11,Vertical!$E:$O,CS$10,0))+0</f>
        <v>54.55</v>
      </c>
      <c r="CT345" s="207">
        <f>(VLOOKUP(Horizontal!$C345&amp;Horizontal!$B345&amp;Horizontal!CT$11,Vertical!$E:$O,CT$10,0))+0</f>
        <v>43.75</v>
      </c>
      <c r="CU345" s="150"/>
      <c r="CV345" s="211">
        <f t="shared" ref="CV345" si="957">(BB345-H345)+0</f>
        <v>58.580000000000013</v>
      </c>
      <c r="CW345" s="190">
        <f t="shared" ref="CW345" si="958">(BC345-I345)+0</f>
        <v>53.949999999999989</v>
      </c>
      <c r="CX345" s="190">
        <f t="shared" ref="CX345" si="959">(BD345-J345)+0</f>
        <v>51.909999999999968</v>
      </c>
      <c r="CY345" s="190">
        <f t="shared" ref="CY345" si="960">(BE345-K345)+0</f>
        <v>50.620000000000005</v>
      </c>
      <c r="CZ345" s="190">
        <f t="shared" ref="CZ345" si="961">(BF345-L345)+0</f>
        <v>52.31</v>
      </c>
      <c r="DA345" s="190">
        <f t="shared" ref="DA345" si="962">(BG345-M345)+0</f>
        <v>45.840000000000032</v>
      </c>
      <c r="DB345" s="190">
        <f t="shared" ref="DB345" si="963">(BH345-N345)+0</f>
        <v>38.69</v>
      </c>
      <c r="DC345" s="190">
        <f t="shared" ref="DC345" si="964">(BI345-O345)+0</f>
        <v>35.819999999999993</v>
      </c>
      <c r="DD345" s="212">
        <f t="shared" ref="DD345" si="965">(BJ345-P345)+0</f>
        <v>33.579999999999984</v>
      </c>
      <c r="DE345" s="9">
        <v>170</v>
      </c>
      <c r="DF345" s="212">
        <f t="shared" ref="DF345" si="966">($H$7-H345)+0</f>
        <v>-6.3227895981086704</v>
      </c>
      <c r="DG345" s="264">
        <v>65</v>
      </c>
      <c r="DH345" s="265">
        <v>17</v>
      </c>
      <c r="DI345" s="265">
        <v>42</v>
      </c>
      <c r="DJ345" s="266">
        <v>91</v>
      </c>
      <c r="DK345" s="190">
        <v>172.56</v>
      </c>
      <c r="DL345" s="190">
        <v>172.56</v>
      </c>
      <c r="DM345" s="190">
        <v>85.72</v>
      </c>
      <c r="DN345" s="212">
        <v>85.72</v>
      </c>
      <c r="DO345" s="190">
        <v>160.09</v>
      </c>
      <c r="DP345" s="190">
        <v>160.09</v>
      </c>
      <c r="DQ345" s="190">
        <v>69.75</v>
      </c>
      <c r="DR345" s="212">
        <v>69.75</v>
      </c>
      <c r="DS345" s="150"/>
      <c r="DT345" s="190">
        <v>215</v>
      </c>
      <c r="DU345" s="190">
        <v>295</v>
      </c>
      <c r="DV345" s="190">
        <v>449</v>
      </c>
      <c r="DW345" s="190">
        <v>486</v>
      </c>
      <c r="DX345" s="190"/>
      <c r="DY345" s="190"/>
      <c r="DZ345" s="190"/>
      <c r="EA345" s="190"/>
      <c r="EB345" s="190"/>
      <c r="EC345" s="190"/>
      <c r="ED345" s="190">
        <v>395</v>
      </c>
      <c r="EE345" s="190">
        <v>245</v>
      </c>
      <c r="EF345" s="190">
        <v>195</v>
      </c>
      <c r="EG345" s="190">
        <v>170</v>
      </c>
      <c r="EH345" s="212">
        <v>156</v>
      </c>
      <c r="EI345" s="213"/>
      <c r="EJ345" s="211">
        <v>65</v>
      </c>
      <c r="EK345" s="190">
        <v>60</v>
      </c>
      <c r="EL345" s="190">
        <v>60</v>
      </c>
      <c r="EM345" s="190">
        <v>60</v>
      </c>
      <c r="EN345" s="190"/>
      <c r="EO345" s="190"/>
      <c r="EP345" s="190"/>
      <c r="EQ345" s="190"/>
      <c r="ER345" s="190"/>
      <c r="ES345" s="190"/>
      <c r="ET345" s="190">
        <v>60</v>
      </c>
      <c r="EU345" s="190">
        <v>48</v>
      </c>
      <c r="EV345" s="190">
        <v>38</v>
      </c>
      <c r="EW345" s="190">
        <v>32</v>
      </c>
      <c r="EX345" s="212">
        <v>29</v>
      </c>
      <c r="EY345" s="211"/>
      <c r="EZ345" s="75">
        <f t="shared" ref="EZ345" si="967">(G345/(DT345-G345))+0</f>
        <v>3.0792199309508258E-3</v>
      </c>
      <c r="FA345" s="89">
        <f t="shared" si="415"/>
        <v>-0.1</v>
      </c>
      <c r="FB345" s="212"/>
      <c r="FC345" s="213"/>
      <c r="FD345" s="213"/>
      <c r="FE345" s="213"/>
      <c r="FF345" s="213"/>
      <c r="FG345" s="213"/>
      <c r="FH345" s="213"/>
      <c r="FI345" s="213"/>
      <c r="FJ345" s="213"/>
      <c r="FK345" s="213"/>
      <c r="FL345" s="213"/>
      <c r="FM345" s="213"/>
      <c r="FN345" s="213"/>
      <c r="FO345" s="213"/>
      <c r="FP345" s="213"/>
      <c r="FQ345" s="213"/>
      <c r="FR345" s="213"/>
      <c r="FS345" s="211">
        <v>155</v>
      </c>
      <c r="FT345" s="190">
        <v>150</v>
      </c>
      <c r="FU345" s="190">
        <v>150</v>
      </c>
      <c r="FV345" s="190">
        <v>150</v>
      </c>
      <c r="FW345" s="190"/>
      <c r="FX345" s="190"/>
      <c r="FY345" s="190"/>
      <c r="FZ345" s="190"/>
      <c r="GA345" s="190"/>
      <c r="GB345" s="190"/>
      <c r="GC345" s="190">
        <v>155</v>
      </c>
      <c r="GD345" s="190">
        <v>137</v>
      </c>
      <c r="GE345" s="190">
        <v>126</v>
      </c>
      <c r="GF345" s="190">
        <v>121</v>
      </c>
      <c r="GG345" s="212">
        <v>117</v>
      </c>
    </row>
    <row r="346" spans="2:189">
      <c r="B346" s="33">
        <v>44334</v>
      </c>
      <c r="C346" s="30" t="s">
        <v>46</v>
      </c>
      <c r="D346" s="30">
        <v>2021</v>
      </c>
      <c r="E346" s="30" t="str">
        <f t="shared" ref="E346" si="968">D346&amp;C346</f>
        <v>2021S20</v>
      </c>
      <c r="F346" s="30" t="str">
        <f t="shared" si="317"/>
        <v>52021</v>
      </c>
      <c r="G346" s="208" t="str">
        <f>VLOOKUP(Horizontal!$C346&amp;Horizontal!$B346&amp;Horizontal!G$11,Vertical!$E:$O,G$10,0)</f>
        <v>0,74</v>
      </c>
      <c r="H346" s="207">
        <f>(VLOOKUP(Horizontal!$C346&amp;Horizontal!$B346&amp;Horizontal!H$11,Vertical!$E:$O,H$10,0))+0</f>
        <v>213.95</v>
      </c>
      <c r="I346" s="207">
        <f>(VLOOKUP(Horizontal!$C346&amp;Horizontal!$B346&amp;Horizontal!I$11,Vertical!$E:$O,I$10,0))+0</f>
        <v>271.52</v>
      </c>
      <c r="J346" s="207">
        <f>(VLOOKUP(Horizontal!$C346&amp;Horizontal!$B346&amp;Horizontal!J$11,Vertical!$E:$O,J$10,0))+0</f>
        <v>427.85</v>
      </c>
      <c r="K346" s="207">
        <f>(VLOOKUP(Horizontal!$C346&amp;Horizontal!$B346&amp;Horizontal!K$11,Vertical!$E:$O,K$10,0))+0</f>
        <v>477.96</v>
      </c>
      <c r="L346" s="207">
        <f>(VLOOKUP(Horizontal!$C346&amp;Horizontal!$B346&amp;Horizontal!L$11,Vertical!$E:$O,L$10,0))+0</f>
        <v>390.82</v>
      </c>
      <c r="M346" s="207">
        <f>(VLOOKUP(Horizontal!$C346&amp;Horizontal!$B346&amp;Horizontal!M$11,Vertical!$E:$O,M$10,0))+0</f>
        <v>248.53</v>
      </c>
      <c r="N346" s="207">
        <f>(VLOOKUP(Horizontal!$C346&amp;Horizontal!$B346&amp;Horizontal!N$11,Vertical!$E:$O,N$10,0))+0</f>
        <v>192.37</v>
      </c>
      <c r="O346" s="207">
        <f>(VLOOKUP(Horizontal!$C346&amp;Horizontal!$B346&amp;Horizontal!O$11,Vertical!$E:$O,O$10,0))+0</f>
        <v>166.27</v>
      </c>
      <c r="P346" s="209">
        <f>(VLOOKUP(Horizontal!$C346&amp;Horizontal!$B346&amp;Horizontal!P$11,Vertical!$E:$O,P$10,0))+0</f>
        <v>156.38999999999999</v>
      </c>
      <c r="Q346" s="210">
        <f>(VLOOKUP(Horizontal!$C346&amp;Horizontal!$B346&amp;Horizontal!Q$11,Vertical!$E:$O,Q$10,0))+0</f>
        <v>51</v>
      </c>
      <c r="R346" s="207">
        <f>(VLOOKUP(Horizontal!$C346&amp;Horizontal!$B346&amp;Horizontal!R$11,Vertical!$E:$O,R$10,0))+0</f>
        <v>62</v>
      </c>
      <c r="S346" s="207">
        <f>(VLOOKUP(Horizontal!$C346&amp;Horizontal!$B346&amp;Horizontal!S$11,Vertical!$E:$O,S$10,0))+0</f>
        <v>59</v>
      </c>
      <c r="T346" s="207">
        <f>(VLOOKUP(Horizontal!$C346&amp;Horizontal!$B346&amp;Horizontal!T$11,Vertical!$E:$O,T$10,0))+0</f>
        <v>51</v>
      </c>
      <c r="U346" s="207">
        <f>(VLOOKUP(Horizontal!$C346&amp;Horizontal!$B346&amp;Horizontal!U$11,Vertical!$E:$O,U$10,0))+0</f>
        <v>47</v>
      </c>
      <c r="V346" s="207">
        <f>(VLOOKUP(Horizontal!$C346&amp;Horizontal!$B346&amp;Horizontal!V$11,Vertical!$E:$O,V$10,0))+0</f>
        <v>42</v>
      </c>
      <c r="W346" s="207">
        <f>(VLOOKUP(Horizontal!$C346&amp;Horizontal!$B346&amp;Horizontal!W$11,Vertical!$E:$O,W$10,0))+0</f>
        <v>37</v>
      </c>
      <c r="X346" s="207">
        <f>(VLOOKUP(Horizontal!$C346&amp;Horizontal!$B346&amp;Horizontal!X$11,Vertical!$E:$O,X$10,0))+0</f>
        <v>28</v>
      </c>
      <c r="Y346" s="209">
        <f>(VLOOKUP(Horizontal!$C346&amp;Horizontal!$B346&amp;Horizontal!Y$11,Vertical!$E:$O,Y$10,0))+0</f>
        <v>28</v>
      </c>
      <c r="Z346" s="210">
        <f>(VLOOKUP(Horizontal!$C346&amp;Horizontal!$B346&amp;Horizontal!Z$11,Vertical!$E:$O,Z$10,0))+0</f>
        <v>54.55</v>
      </c>
      <c r="AA346" s="207">
        <f>(VLOOKUP(Horizontal!$C346&amp;Horizontal!$B346&amp;Horizontal!AA$11,Vertical!$E:$O,AA$10,0))+0</f>
        <v>100</v>
      </c>
      <c r="AB346" s="207">
        <f>(VLOOKUP(Horizontal!$C346&amp;Horizontal!$B346&amp;Horizontal!AB$11,Vertical!$E:$O,AB$10,0))+0</f>
        <v>95.45</v>
      </c>
      <c r="AC346" s="207">
        <f>(VLOOKUP(Horizontal!$C346&amp;Horizontal!$B346&amp;Horizontal!AC$11,Vertical!$E:$O,AC$10,0))+0</f>
        <v>50</v>
      </c>
      <c r="AD346" s="207">
        <f>(VLOOKUP(Horizontal!$C346&amp;Horizontal!$B346&amp;Horizontal!AD$11,Vertical!$E:$O,AD$10,0))+0</f>
        <v>52.38</v>
      </c>
      <c r="AE346" s="207">
        <f>(VLOOKUP(Horizontal!$C346&amp;Horizontal!$B346&amp;Horizontal!AE$11,Vertical!$E:$O,AE$10,0))+0</f>
        <v>6.52</v>
      </c>
      <c r="AF346" s="207">
        <f>(VLOOKUP(Horizontal!$C346&amp;Horizontal!$B346&amp;Horizontal!AF$11,Vertical!$E:$O,AF$10,0))+0</f>
        <v>4.26</v>
      </c>
      <c r="AG346" s="207">
        <f>(VLOOKUP(Horizontal!$C346&amp;Horizontal!$B346&amp;Horizontal!AG$11,Vertical!$E:$O,AG$10,0))+0</f>
        <v>12.77</v>
      </c>
      <c r="AH346" s="209">
        <f>(VLOOKUP(Horizontal!$C346&amp;Horizontal!$B346&amp;Horizontal!AH$11,Vertical!$E:$O,AH$10,0))+0</f>
        <v>15.22</v>
      </c>
      <c r="AI346" s="210">
        <f>(VLOOKUP(Horizontal!$C346&amp;Horizontal!$B346&amp;Horizontal!AI$11,Vertical!$E:$O,AI$10,0))+0</f>
        <v>34.090000000000003</v>
      </c>
      <c r="AJ346" s="207">
        <f>(VLOOKUP(Horizontal!$C346&amp;Horizontal!$B346&amp;Horizontal!AJ$11,Vertical!$E:$O,AJ$10,0))+0</f>
        <v>0</v>
      </c>
      <c r="AK346" s="207">
        <f>(VLOOKUP(Horizontal!$C346&amp;Horizontal!$B346&amp;Horizontal!AK$11,Vertical!$E:$O,AK$10,0))+0</f>
        <v>0</v>
      </c>
      <c r="AL346" s="207">
        <f>(VLOOKUP(Horizontal!$C346&amp;Horizontal!$B346&amp;Horizontal!AL$11,Vertical!$E:$O,AL$10,0))+0</f>
        <v>15.22</v>
      </c>
      <c r="AM346" s="207">
        <f>(VLOOKUP(Horizontal!$C346&amp;Horizontal!$B346&amp;Horizontal!AM$11,Vertical!$E:$O,AM$10,0))+0</f>
        <v>21.43</v>
      </c>
      <c r="AN346" s="207">
        <f>(VLOOKUP(Horizontal!$C346&amp;Horizontal!$B346&amp;Horizontal!AN$11,Vertical!$E:$O,AN$10,0))+0</f>
        <v>6.52</v>
      </c>
      <c r="AO346" s="207">
        <f>(VLOOKUP(Horizontal!$C346&amp;Horizontal!$B346&amp;Horizontal!AO$11,Vertical!$E:$O,AO$10,0))+0</f>
        <v>23.4</v>
      </c>
      <c r="AP346" s="207">
        <f>(VLOOKUP(Horizontal!$C346&amp;Horizontal!$B346&amp;Horizontal!AP$11,Vertical!$E:$O,AP$10,0))+0</f>
        <v>38.299999999999997</v>
      </c>
      <c r="AQ346" s="209">
        <f>(VLOOKUP(Horizontal!$C346&amp;Horizontal!$B346&amp;Horizontal!AQ$11,Vertical!$E:$O,AQ$10,0))+0</f>
        <v>36.96</v>
      </c>
      <c r="AR346" s="210">
        <f>(VLOOKUP(Horizontal!$C346&amp;Horizontal!$B346&amp;Horizontal!AR$11,Vertical!$E:$O,AR$10,0))+0</f>
        <v>11.36</v>
      </c>
      <c r="AS346" s="207">
        <f>(VLOOKUP(Horizontal!$C346&amp;Horizontal!$B346&amp;Horizontal!AS$11,Vertical!$E:$O,AS$10,0))+0</f>
        <v>0</v>
      </c>
      <c r="AT346" s="207">
        <f>(VLOOKUP(Horizontal!$C346&amp;Horizontal!$B346&amp;Horizontal!AT$11,Vertical!$E:$O,AT$10,0))+0</f>
        <v>4.55</v>
      </c>
      <c r="AU346" s="207">
        <f>(VLOOKUP(Horizontal!$C346&amp;Horizontal!$B346&amp;Horizontal!AU$11,Vertical!$E:$O,AU$10,0))+0</f>
        <v>34.78</v>
      </c>
      <c r="AV346" s="207">
        <f>(VLOOKUP(Horizontal!$C346&amp;Horizontal!$B346&amp;Horizontal!AV$11,Vertical!$E:$O,AV$10,0))+0</f>
        <v>26.19</v>
      </c>
      <c r="AW346" s="207">
        <f>(VLOOKUP(Horizontal!$C346&amp;Horizontal!$B346&amp;Horizontal!AW$11,Vertical!$E:$O,AW$10,0))+0</f>
        <v>86.96</v>
      </c>
      <c r="AX346" s="207">
        <f>(VLOOKUP(Horizontal!$C346&amp;Horizontal!$B346&amp;Horizontal!AX$11,Vertical!$E:$O,AX$10,0))+0</f>
        <v>72.34</v>
      </c>
      <c r="AY346" s="207">
        <f>(VLOOKUP(Horizontal!$C346&amp;Horizontal!$B346&amp;Horizontal!AY$11,Vertical!$E:$O,AY$10,0))+0</f>
        <v>48.94</v>
      </c>
      <c r="AZ346" s="209">
        <f>(VLOOKUP(Horizontal!$C346&amp;Horizontal!$B346&amp;Horizontal!AZ$11,Vertical!$E:$O,AZ$10,0))+0</f>
        <v>47.83</v>
      </c>
      <c r="BA346" s="208">
        <f>(VLOOKUP(Horizontal!$C346&amp;Horizontal!$B346&amp;Horizontal!BA$11,Vertical!$E:$O,BA$10,0))+0</f>
        <v>60</v>
      </c>
      <c r="BB346" s="210">
        <f>(VLOOKUP(Horizontal!$C346&amp;Horizontal!$B346&amp;Horizontal!BB$11,Vertical!$E:$O,BB$10,0))+0</f>
        <v>273.2</v>
      </c>
      <c r="BC346" s="207">
        <f>(VLOOKUP(Horizontal!$C346&amp;Horizontal!$B346&amp;Horizontal!BC$11,Vertical!$E:$O,BC$10,0))+0</f>
        <v>326.74</v>
      </c>
      <c r="BD346" s="207">
        <f>(VLOOKUP(Horizontal!$C346&amp;Horizontal!$B346&amp;Horizontal!BD$11,Vertical!$E:$O,BD$10,0))+0</f>
        <v>480.68</v>
      </c>
      <c r="BE346" s="207">
        <f>(VLOOKUP(Horizontal!$C346&amp;Horizontal!$B346&amp;Horizontal!BE$11,Vertical!$E:$O,BE$10,0))+0</f>
        <v>529.69000000000005</v>
      </c>
      <c r="BF346" s="207">
        <f>(VLOOKUP(Horizontal!$C346&amp;Horizontal!$B346&amp;Horizontal!BF$11,Vertical!$E:$O,BF$10,0))+0</f>
        <v>446.17</v>
      </c>
      <c r="BG346" s="207">
        <f>(VLOOKUP(Horizontal!$C346&amp;Horizontal!$B346&amp;Horizontal!BG$11,Vertical!$E:$O,BG$10,0))+0</f>
        <v>294.41000000000003</v>
      </c>
      <c r="BH346" s="207">
        <f>(VLOOKUP(Horizontal!$C346&amp;Horizontal!$B346&amp;Horizontal!BH$11,Vertical!$E:$O,BH$10,0))+0</f>
        <v>232.25</v>
      </c>
      <c r="BI346" s="207">
        <f>(VLOOKUP(Horizontal!$C346&amp;Horizontal!$B346&amp;Horizontal!BI$11,Vertical!$E:$O,BI$10,0))+0</f>
        <v>202.5</v>
      </c>
      <c r="BJ346" s="209">
        <f>(VLOOKUP(Horizontal!$C346&amp;Horizontal!$B346&amp;Horizontal!BJ$11,Vertical!$E:$O,BJ$10,0))+0</f>
        <v>190.09</v>
      </c>
      <c r="BK346" s="210">
        <f>(VLOOKUP(Horizontal!$C346&amp;Horizontal!$B346&amp;Horizontal!BK$11,Vertical!$E:$O,BK$10,0))+0</f>
        <v>49</v>
      </c>
      <c r="BL346" s="207">
        <f>(VLOOKUP(Horizontal!$C346&amp;Horizontal!$B346&amp;Horizontal!BL$11,Vertical!$E:$O,BL$10,0))+0</f>
        <v>48</v>
      </c>
      <c r="BM346" s="207">
        <f>(VLOOKUP(Horizontal!$C346&amp;Horizontal!$B346&amp;Horizontal!BM$11,Vertical!$E:$O,BM$10,0))+0</f>
        <v>46</v>
      </c>
      <c r="BN346" s="207">
        <f>(VLOOKUP(Horizontal!$C346&amp;Horizontal!$B346&amp;Horizontal!BN$11,Vertical!$E:$O,BN$10,0))+0</f>
        <v>45</v>
      </c>
      <c r="BO346" s="207">
        <f>(VLOOKUP(Horizontal!$C346&amp;Horizontal!$B346&amp;Horizontal!BO$11,Vertical!$E:$O,BO$10,0))+0</f>
        <v>42</v>
      </c>
      <c r="BP346" s="207">
        <f>(VLOOKUP(Horizontal!$C346&amp;Horizontal!$B346&amp;Horizontal!BP$11,Vertical!$E:$O,BP$10,0))+0</f>
        <v>41</v>
      </c>
      <c r="BQ346" s="207">
        <f>(VLOOKUP(Horizontal!$C346&amp;Horizontal!$B346&amp;Horizontal!BQ$11,Vertical!$E:$O,BQ$10,0))+0</f>
        <v>36</v>
      </c>
      <c r="BR346" s="207">
        <f>(VLOOKUP(Horizontal!$C346&amp;Horizontal!$B346&amp;Horizontal!BR$11,Vertical!$E:$O,BR$10,0))+0</f>
        <v>32</v>
      </c>
      <c r="BS346" s="209">
        <f>(VLOOKUP(Horizontal!$C346&amp;Horizontal!$B346&amp;Horizontal!BS$11,Vertical!$E:$O,BS$10,0))+0</f>
        <v>28</v>
      </c>
      <c r="BT346" s="210">
        <f>(VLOOKUP(Horizontal!$C346&amp;Horizontal!$B346&amp;Horizontal!BT$11,Vertical!$E:$O,BT$10,0))+0</f>
        <v>42.42</v>
      </c>
      <c r="BU346" s="207">
        <f>(VLOOKUP(Horizontal!$C346&amp;Horizontal!$B346&amp;Horizontal!BU$11,Vertical!$E:$O,BU$10,0))+0</f>
        <v>90.32</v>
      </c>
      <c r="BV346" s="207">
        <f>(VLOOKUP(Horizontal!$C346&amp;Horizontal!$B346&amp;Horizontal!BV$11,Vertical!$E:$O,BV$10,0))+0</f>
        <v>88.57</v>
      </c>
      <c r="BW346" s="207">
        <f>(VLOOKUP(Horizontal!$C346&amp;Horizontal!$B346&amp;Horizontal!BW$11,Vertical!$E:$O,BW$10,0))+0</f>
        <v>38.89</v>
      </c>
      <c r="BX346" s="207">
        <f>(VLOOKUP(Horizontal!$C346&amp;Horizontal!$B346&amp;Horizontal!BX$11,Vertical!$E:$O,BX$10,0))+0</f>
        <v>48.57</v>
      </c>
      <c r="BY346" s="207">
        <f>(VLOOKUP(Horizontal!$C346&amp;Horizontal!$B346&amp;Horizontal!BY$11,Vertical!$E:$O,BY$10,0))+0</f>
        <v>7.89</v>
      </c>
      <c r="BZ346" s="207">
        <f>(VLOOKUP(Horizontal!$C346&amp;Horizontal!$B346&amp;Horizontal!BZ$11,Vertical!$E:$O,BZ$10,0))+0</f>
        <v>10.81</v>
      </c>
      <c r="CA346" s="207">
        <f>(VLOOKUP(Horizontal!$C346&amp;Horizontal!$B346&amp;Horizontal!CA$11,Vertical!$E:$O,CA$10,0))+0</f>
        <v>13.89</v>
      </c>
      <c r="CB346" s="209">
        <f>(VLOOKUP(Horizontal!$C346&amp;Horizontal!$B346&amp;Horizontal!CB$11,Vertical!$E:$O,CB$10,0))+0</f>
        <v>11.11</v>
      </c>
      <c r="CC346" s="210">
        <f>(VLOOKUP(Horizontal!$C346&amp;Horizontal!$B346&amp;Horizontal!CC$11,Vertical!$E:$O,CC$10,0))+0</f>
        <v>15.15</v>
      </c>
      <c r="CD346" s="207">
        <f>(VLOOKUP(Horizontal!$C346&amp;Horizontal!$B346&amp;Horizontal!CD$11,Vertical!$E:$O,CD$10,0))+0</f>
        <v>3.23</v>
      </c>
      <c r="CE346" s="207">
        <f>(VLOOKUP(Horizontal!$C346&amp;Horizontal!$B346&amp;Horizontal!CE$11,Vertical!$E:$O,CE$10,0))+0</f>
        <v>0</v>
      </c>
      <c r="CF346" s="207">
        <f>(VLOOKUP(Horizontal!$C346&amp;Horizontal!$B346&amp;Horizontal!CF$11,Vertical!$E:$O,CF$10,0))+0</f>
        <v>5.56</v>
      </c>
      <c r="CG346" s="207">
        <f>(VLOOKUP(Horizontal!$C346&amp;Horizontal!$B346&amp;Horizontal!CG$11,Vertical!$E:$O,CG$10,0))+0</f>
        <v>11.43</v>
      </c>
      <c r="CH346" s="207">
        <f>(VLOOKUP(Horizontal!$C346&amp;Horizontal!$B346&amp;Horizontal!CH$11,Vertical!$E:$O,CH$10,0))+0</f>
        <v>15.79</v>
      </c>
      <c r="CI346" s="207">
        <f>(VLOOKUP(Horizontal!$C346&amp;Horizontal!$B346&amp;Horizontal!CI$11,Vertical!$E:$O,CI$10,0))+0</f>
        <v>16.22</v>
      </c>
      <c r="CJ346" s="207">
        <f>(VLOOKUP(Horizontal!$C346&amp;Horizontal!$B346&amp;Horizontal!CJ$11,Vertical!$E:$O,CJ$10,0))+0</f>
        <v>27.78</v>
      </c>
      <c r="CK346" s="209">
        <f>(VLOOKUP(Horizontal!$C346&amp;Horizontal!$B346&amp;Horizontal!CK$11,Vertical!$E:$O,CK$10,0))+0</f>
        <v>27.78</v>
      </c>
      <c r="CL346" s="210">
        <f>(VLOOKUP(Horizontal!$C346&amp;Horizontal!$B346&amp;Horizontal!CL$11,Vertical!$E:$O,CL$10,0))+0</f>
        <v>42.42</v>
      </c>
      <c r="CM346" s="207">
        <f>(VLOOKUP(Horizontal!$C346&amp;Horizontal!$B346&amp;Horizontal!CM$11,Vertical!$E:$O,CM$10,0))+0</f>
        <v>6.45</v>
      </c>
      <c r="CN346" s="207">
        <f>(VLOOKUP(Horizontal!$C346&amp;Horizontal!$B346&amp;Horizontal!CN$11,Vertical!$E:$O,CN$10,0))+0</f>
        <v>11.43</v>
      </c>
      <c r="CO346" s="207">
        <f>(VLOOKUP(Horizontal!$C346&amp;Horizontal!$B346&amp;Horizontal!CO$11,Vertical!$E:$O,CO$10,0))+0</f>
        <v>55.56</v>
      </c>
      <c r="CP346" s="207">
        <f>(VLOOKUP(Horizontal!$C346&amp;Horizontal!$B346&amp;Horizontal!CP$11,Vertical!$E:$O,CP$10,0))+0</f>
        <v>40</v>
      </c>
      <c r="CQ346" s="207">
        <f>(VLOOKUP(Horizontal!$C346&amp;Horizontal!$B346&amp;Horizontal!CQ$11,Vertical!$E:$O,CQ$10,0))+0</f>
        <v>76.319999999999993</v>
      </c>
      <c r="CR346" s="207">
        <f>(VLOOKUP(Horizontal!$C346&amp;Horizontal!$B346&amp;Horizontal!CR$11,Vertical!$E:$O,CR$10,0))+0</f>
        <v>72.97</v>
      </c>
      <c r="CS346" s="207">
        <f>(VLOOKUP(Horizontal!$C346&amp;Horizontal!$B346&amp;Horizontal!CS$11,Vertical!$E:$O,CS$10,0))+0</f>
        <v>58.33</v>
      </c>
      <c r="CT346" s="207">
        <f>(VLOOKUP(Horizontal!$C346&amp;Horizontal!$B346&amp;Horizontal!CT$11,Vertical!$E:$O,CT$10,0))+0</f>
        <v>61.11</v>
      </c>
      <c r="CU346" s="150"/>
      <c r="CV346" s="211">
        <f t="shared" ref="CV346" si="969">(BB346-H346)+0</f>
        <v>59.25</v>
      </c>
      <c r="CW346" s="190">
        <f t="shared" ref="CW346" si="970">(BC346-I346)+0</f>
        <v>55.220000000000027</v>
      </c>
      <c r="CX346" s="190">
        <f t="shared" ref="CX346" si="971">(BD346-J346)+0</f>
        <v>52.829999999999984</v>
      </c>
      <c r="CY346" s="190">
        <f t="shared" ref="CY346" si="972">(BE346-K346)+0</f>
        <v>51.730000000000075</v>
      </c>
      <c r="CZ346" s="190">
        <f t="shared" ref="CZ346" si="973">(BF346-L346)+0</f>
        <v>55.350000000000023</v>
      </c>
      <c r="DA346" s="190">
        <f t="shared" ref="DA346" si="974">(BG346-M346)+0</f>
        <v>45.880000000000024</v>
      </c>
      <c r="DB346" s="190">
        <f t="shared" ref="DB346" si="975">(BH346-N346)+0</f>
        <v>39.879999999999995</v>
      </c>
      <c r="DC346" s="190">
        <f t="shared" ref="DC346" si="976">(BI346-O346)+0</f>
        <v>36.22999999999999</v>
      </c>
      <c r="DD346" s="212">
        <f t="shared" ref="DD346" si="977">(BJ346-P346)+0</f>
        <v>33.700000000000017</v>
      </c>
      <c r="DE346" s="9">
        <v>170</v>
      </c>
      <c r="DF346" s="212">
        <f t="shared" ref="DF346" si="978">($H$7-H346)+0</f>
        <v>-5.4927895981086579</v>
      </c>
      <c r="DG346" s="264">
        <v>65</v>
      </c>
      <c r="DH346" s="265">
        <v>17</v>
      </c>
      <c r="DI346" s="265">
        <v>42</v>
      </c>
      <c r="DJ346" s="266">
        <v>91</v>
      </c>
      <c r="DK346" s="190">
        <v>172.56</v>
      </c>
      <c r="DL346" s="190">
        <v>172.56</v>
      </c>
      <c r="DM346" s="190">
        <v>85.72</v>
      </c>
      <c r="DN346" s="212">
        <v>85.72</v>
      </c>
      <c r="DO346" s="190">
        <v>191.8</v>
      </c>
      <c r="DP346" s="190">
        <v>192.04</v>
      </c>
      <c r="DQ346" s="190">
        <v>151.85</v>
      </c>
      <c r="DR346" s="212">
        <v>153.01</v>
      </c>
      <c r="DS346" s="150"/>
      <c r="DT346" s="190">
        <v>217</v>
      </c>
      <c r="DU346" s="190">
        <v>295</v>
      </c>
      <c r="DV346" s="190">
        <v>449</v>
      </c>
      <c r="DW346" s="190">
        <v>486</v>
      </c>
      <c r="DX346" s="190"/>
      <c r="DY346" s="190"/>
      <c r="DZ346" s="190"/>
      <c r="EA346" s="190"/>
      <c r="EB346" s="190"/>
      <c r="EC346" s="190"/>
      <c r="ED346" s="190">
        <v>395</v>
      </c>
      <c r="EE346" s="190">
        <v>254</v>
      </c>
      <c r="EF346" s="190">
        <v>198</v>
      </c>
      <c r="EG346" s="190">
        <v>172</v>
      </c>
      <c r="EH346" s="212">
        <v>156</v>
      </c>
      <c r="EI346" s="213"/>
      <c r="EJ346" s="211">
        <v>70</v>
      </c>
      <c r="EK346" s="190">
        <v>65</v>
      </c>
      <c r="EL346" s="190">
        <v>60</v>
      </c>
      <c r="EM346" s="190">
        <v>60</v>
      </c>
      <c r="EN346" s="190"/>
      <c r="EO346" s="190"/>
      <c r="EP346" s="190"/>
      <c r="EQ346" s="190"/>
      <c r="ER346" s="190"/>
      <c r="ES346" s="190"/>
      <c r="ET346" s="190">
        <v>65</v>
      </c>
      <c r="EU346" s="190">
        <v>50</v>
      </c>
      <c r="EV346" s="190">
        <v>38</v>
      </c>
      <c r="EW346" s="190">
        <v>32</v>
      </c>
      <c r="EX346" s="212">
        <v>29</v>
      </c>
      <c r="EY346" s="211"/>
      <c r="EZ346" s="75">
        <f t="shared" ref="EZ346" si="979">(G346/(DT346-G346))+0</f>
        <v>3.421807084065477E-3</v>
      </c>
      <c r="FA346" s="89">
        <f t="shared" si="415"/>
        <v>-0.1</v>
      </c>
      <c r="FB346" s="212"/>
      <c r="FC346" s="213"/>
      <c r="FD346" s="213"/>
      <c r="FE346" s="213"/>
      <c r="FF346" s="213"/>
      <c r="FG346" s="213"/>
      <c r="FH346" s="213"/>
      <c r="FI346" s="213"/>
      <c r="FJ346" s="213"/>
      <c r="FK346" s="213"/>
      <c r="FL346" s="213"/>
      <c r="FM346" s="213"/>
      <c r="FN346" s="213"/>
      <c r="FO346" s="213"/>
      <c r="FP346" s="213"/>
      <c r="FQ346" s="213"/>
      <c r="FR346" s="213"/>
      <c r="FS346" s="211">
        <v>160</v>
      </c>
      <c r="FT346" s="190">
        <v>155</v>
      </c>
      <c r="FU346" s="190">
        <v>150</v>
      </c>
      <c r="FV346" s="190">
        <v>150</v>
      </c>
      <c r="FW346" s="190"/>
      <c r="FX346" s="190"/>
      <c r="FY346" s="190"/>
      <c r="FZ346" s="190"/>
      <c r="GA346" s="190"/>
      <c r="GB346" s="190"/>
      <c r="GC346" s="190">
        <v>160</v>
      </c>
      <c r="GD346" s="190">
        <v>138</v>
      </c>
      <c r="GE346" s="190">
        <v>126</v>
      </c>
      <c r="GF346" s="190">
        <v>121</v>
      </c>
      <c r="GG346" s="212">
        <v>117</v>
      </c>
    </row>
    <row r="347" spans="2:189">
      <c r="B347" s="33">
        <v>44341</v>
      </c>
      <c r="C347" s="30" t="s">
        <v>45</v>
      </c>
      <c r="D347" s="30">
        <v>2021</v>
      </c>
      <c r="E347" s="30" t="str">
        <f t="shared" ref="E347" si="980">D347&amp;C347</f>
        <v>2021S21</v>
      </c>
      <c r="F347" s="30" t="str">
        <f t="shared" si="317"/>
        <v>5Final2021</v>
      </c>
      <c r="G347" s="208" t="str">
        <f>VLOOKUP(Horizontal!$C347&amp;Horizontal!$B347&amp;Horizontal!G$11,Vertical!$E:$O,G$10,0)</f>
        <v>1,02</v>
      </c>
      <c r="H347" s="207">
        <f>(VLOOKUP(Horizontal!$C347&amp;Horizontal!$B347&amp;Horizontal!H$11,Vertical!$E:$O,H$10,0))+0</f>
        <v>216.87</v>
      </c>
      <c r="I347" s="207">
        <f>(VLOOKUP(Horizontal!$C347&amp;Horizontal!$B347&amp;Horizontal!I$11,Vertical!$E:$O,I$10,0))+0</f>
        <v>299.97000000000003</v>
      </c>
      <c r="J347" s="207">
        <f>(VLOOKUP(Horizontal!$C347&amp;Horizontal!$B347&amp;Horizontal!J$11,Vertical!$E:$O,J$10,0))+0</f>
        <v>467.62</v>
      </c>
      <c r="K347" s="207">
        <f>(VLOOKUP(Horizontal!$C347&amp;Horizontal!$B347&amp;Horizontal!K$11,Vertical!$E:$O,K$10,0))+0</f>
        <v>495.92</v>
      </c>
      <c r="L347" s="207">
        <f>(VLOOKUP(Horizontal!$C347&amp;Horizontal!$B347&amp;Horizontal!L$11,Vertical!$E:$O,L$10,0))+0</f>
        <v>405.93</v>
      </c>
      <c r="M347" s="207">
        <f>(VLOOKUP(Horizontal!$C347&amp;Horizontal!$B347&amp;Horizontal!M$11,Vertical!$E:$O,M$10,0))+0</f>
        <v>259.11</v>
      </c>
      <c r="N347" s="207">
        <f>(VLOOKUP(Horizontal!$C347&amp;Horizontal!$B347&amp;Horizontal!N$11,Vertical!$E:$O,N$10,0))+0</f>
        <v>195.8</v>
      </c>
      <c r="O347" s="207">
        <f>(VLOOKUP(Horizontal!$C347&amp;Horizontal!$B347&amp;Horizontal!O$11,Vertical!$E:$O,O$10,0))+0</f>
        <v>168.29</v>
      </c>
      <c r="P347" s="209">
        <f>(VLOOKUP(Horizontal!$C347&amp;Horizontal!$B347&amp;Horizontal!P$11,Vertical!$E:$O,P$10,0))+0</f>
        <v>157.85</v>
      </c>
      <c r="Q347" s="210">
        <f>(VLOOKUP(Horizontal!$C347&amp;Horizontal!$B347&amp;Horizontal!Q$11,Vertical!$E:$O,Q$10,0))+0</f>
        <v>49</v>
      </c>
      <c r="R347" s="207">
        <f>(VLOOKUP(Horizontal!$C347&amp;Horizontal!$B347&amp;Horizontal!R$11,Vertical!$E:$O,R$10,0))+0</f>
        <v>58</v>
      </c>
      <c r="S347" s="207">
        <f>(VLOOKUP(Horizontal!$C347&amp;Horizontal!$B347&amp;Horizontal!S$11,Vertical!$E:$O,S$10,0))+0</f>
        <v>57</v>
      </c>
      <c r="T347" s="207">
        <f>(VLOOKUP(Horizontal!$C347&amp;Horizontal!$B347&amp;Horizontal!T$11,Vertical!$E:$O,T$10,0))+0</f>
        <v>50</v>
      </c>
      <c r="U347" s="207">
        <f>(VLOOKUP(Horizontal!$C347&amp;Horizontal!$B347&amp;Horizontal!U$11,Vertical!$E:$O,U$10,0))+0</f>
        <v>44</v>
      </c>
      <c r="V347" s="207">
        <f>(VLOOKUP(Horizontal!$C347&amp;Horizontal!$B347&amp;Horizontal!V$11,Vertical!$E:$O,V$10,0))+0</f>
        <v>41</v>
      </c>
      <c r="W347" s="207">
        <f>(VLOOKUP(Horizontal!$C347&amp;Horizontal!$B347&amp;Horizontal!W$11,Vertical!$E:$O,W$10,0))+0</f>
        <v>36</v>
      </c>
      <c r="X347" s="207">
        <f>(VLOOKUP(Horizontal!$C347&amp;Horizontal!$B347&amp;Horizontal!X$11,Vertical!$E:$O,X$10,0))+0</f>
        <v>31</v>
      </c>
      <c r="Y347" s="209">
        <f>(VLOOKUP(Horizontal!$C347&amp;Horizontal!$B347&amp;Horizontal!Y$11,Vertical!$E:$O,Y$10,0))+0</f>
        <v>28</v>
      </c>
      <c r="Z347" s="210">
        <f>(VLOOKUP(Horizontal!$C347&amp;Horizontal!$B347&amp;Horizontal!Z$11,Vertical!$E:$O,Z$10,0))+0</f>
        <v>4.17</v>
      </c>
      <c r="AA347" s="207">
        <f>(VLOOKUP(Horizontal!$C347&amp;Horizontal!$B347&amp;Horizontal!AA$11,Vertical!$E:$O,AA$10,0))+0</f>
        <v>7.89</v>
      </c>
      <c r="AB347" s="207">
        <f>(VLOOKUP(Horizontal!$C347&amp;Horizontal!$B347&amp;Horizontal!AB$11,Vertical!$E:$O,AB$10,0))+0</f>
        <v>0</v>
      </c>
      <c r="AC347" s="207">
        <f>(VLOOKUP(Horizontal!$C347&amp;Horizontal!$B347&amp;Horizontal!AC$11,Vertical!$E:$O,AC$10,0))+0</f>
        <v>0</v>
      </c>
      <c r="AD347" s="207">
        <f>(VLOOKUP(Horizontal!$C347&amp;Horizontal!$B347&amp;Horizontal!AD$11,Vertical!$E:$O,AD$10,0))+0</f>
        <v>6.98</v>
      </c>
      <c r="AE347" s="207">
        <f>(VLOOKUP(Horizontal!$C347&amp;Horizontal!$B347&amp;Horizontal!AE$11,Vertical!$E:$O,AE$10,0))+0</f>
        <v>2.2200000000000002</v>
      </c>
      <c r="AF347" s="207">
        <f>(VLOOKUP(Horizontal!$C347&amp;Horizontal!$B347&amp;Horizontal!AF$11,Vertical!$E:$O,AF$10,0))+0</f>
        <v>6.67</v>
      </c>
      <c r="AG347" s="207">
        <f>(VLOOKUP(Horizontal!$C347&amp;Horizontal!$B347&amp;Horizontal!AG$11,Vertical!$E:$O,AG$10,0))+0</f>
        <v>6.52</v>
      </c>
      <c r="AH347" s="209">
        <f>(VLOOKUP(Horizontal!$C347&amp;Horizontal!$B347&amp;Horizontal!AH$11,Vertical!$E:$O,AH$10,0))+0</f>
        <v>8.89</v>
      </c>
      <c r="AI347" s="210">
        <f>(VLOOKUP(Horizontal!$C347&amp;Horizontal!$B347&amp;Horizontal!AI$11,Vertical!$E:$O,AI$10,0))+0</f>
        <v>12.5</v>
      </c>
      <c r="AJ347" s="207">
        <f>(VLOOKUP(Horizontal!$C347&amp;Horizontal!$B347&amp;Horizontal!AJ$11,Vertical!$E:$O,AJ$10,0))+0</f>
        <v>2.63</v>
      </c>
      <c r="AK347" s="207">
        <f>(VLOOKUP(Horizontal!$C347&amp;Horizontal!$B347&amp;Horizontal!AK$11,Vertical!$E:$O,AK$10,0))+0</f>
        <v>0</v>
      </c>
      <c r="AL347" s="207">
        <f>(VLOOKUP(Horizontal!$C347&amp;Horizontal!$B347&amp;Horizontal!AL$11,Vertical!$E:$O,AL$10,0))+0</f>
        <v>0</v>
      </c>
      <c r="AM347" s="207">
        <f>(VLOOKUP(Horizontal!$C347&amp;Horizontal!$B347&amp;Horizontal!AM$11,Vertical!$E:$O,AM$10,0))+0</f>
        <v>6.98</v>
      </c>
      <c r="AN347" s="207">
        <f>(VLOOKUP(Horizontal!$C347&amp;Horizontal!$B347&amp;Horizontal!AN$11,Vertical!$E:$O,AN$10,0))+0</f>
        <v>4.4400000000000004</v>
      </c>
      <c r="AO347" s="207">
        <f>(VLOOKUP(Horizontal!$C347&amp;Horizontal!$B347&amp;Horizontal!AO$11,Vertical!$E:$O,AO$10,0))+0</f>
        <v>8.89</v>
      </c>
      <c r="AP347" s="207">
        <f>(VLOOKUP(Horizontal!$C347&amp;Horizontal!$B347&amp;Horizontal!AP$11,Vertical!$E:$O,AP$10,0))+0</f>
        <v>30.43</v>
      </c>
      <c r="AQ347" s="209">
        <f>(VLOOKUP(Horizontal!$C347&amp;Horizontal!$B347&amp;Horizontal!AQ$11,Vertical!$E:$O,AQ$10,0))+0</f>
        <v>28.89</v>
      </c>
      <c r="AR347" s="210">
        <f>(VLOOKUP(Horizontal!$C347&amp;Horizontal!$B347&amp;Horizontal!AR$11,Vertical!$E:$O,AR$10,0))+0</f>
        <v>83.33</v>
      </c>
      <c r="AS347" s="207">
        <f>(VLOOKUP(Horizontal!$C347&amp;Horizontal!$B347&amp;Horizontal!AS$11,Vertical!$E:$O,AS$10,0))+0</f>
        <v>89.47</v>
      </c>
      <c r="AT347" s="207">
        <f>(VLOOKUP(Horizontal!$C347&amp;Horizontal!$B347&amp;Horizontal!AT$11,Vertical!$E:$O,AT$10,0))+0</f>
        <v>100</v>
      </c>
      <c r="AU347" s="207">
        <f>(VLOOKUP(Horizontal!$C347&amp;Horizontal!$B347&amp;Horizontal!AU$11,Vertical!$E:$O,AU$10,0))+0</f>
        <v>100</v>
      </c>
      <c r="AV347" s="207">
        <f>(VLOOKUP(Horizontal!$C347&amp;Horizontal!$B347&amp;Horizontal!AV$11,Vertical!$E:$O,AV$10,0))+0</f>
        <v>86.05</v>
      </c>
      <c r="AW347" s="207">
        <f>(VLOOKUP(Horizontal!$C347&amp;Horizontal!$B347&amp;Horizontal!AW$11,Vertical!$E:$O,AW$10,0))+0</f>
        <v>93.33</v>
      </c>
      <c r="AX347" s="207">
        <f>(VLOOKUP(Horizontal!$C347&amp;Horizontal!$B347&amp;Horizontal!AX$11,Vertical!$E:$O,AX$10,0))+0</f>
        <v>84.44</v>
      </c>
      <c r="AY347" s="207">
        <f>(VLOOKUP(Horizontal!$C347&amp;Horizontal!$B347&amp;Horizontal!AY$11,Vertical!$E:$O,AY$10,0))+0</f>
        <v>63.04</v>
      </c>
      <c r="AZ347" s="209">
        <f>(VLOOKUP(Horizontal!$C347&amp;Horizontal!$B347&amp;Horizontal!AZ$11,Vertical!$E:$O,AZ$10,0))+0</f>
        <v>62.22</v>
      </c>
      <c r="BA347" s="208">
        <f>(VLOOKUP(Horizontal!$C347&amp;Horizontal!$B347&amp;Horizontal!BA$11,Vertical!$E:$O,BA$10,0))+0</f>
        <v>63.01</v>
      </c>
      <c r="BB347" s="210">
        <f>(VLOOKUP(Horizontal!$C347&amp;Horizontal!$B347&amp;Horizontal!BB$11,Vertical!$E:$O,BB$10,0))+0</f>
        <v>278.67</v>
      </c>
      <c r="BC347" s="207">
        <f>(VLOOKUP(Horizontal!$C347&amp;Horizontal!$B347&amp;Horizontal!BC$11,Vertical!$E:$O,BC$10,0))+0</f>
        <v>355.83</v>
      </c>
      <c r="BD347" s="207">
        <f>(VLOOKUP(Horizontal!$C347&amp;Horizontal!$B347&amp;Horizontal!BD$11,Vertical!$E:$O,BD$10,0))+0</f>
        <v>521.69000000000005</v>
      </c>
      <c r="BE347" s="207">
        <f>(VLOOKUP(Horizontal!$C347&amp;Horizontal!$B347&amp;Horizontal!BE$11,Vertical!$E:$O,BE$10,0))+0</f>
        <v>547.69000000000005</v>
      </c>
      <c r="BF347" s="207">
        <f>(VLOOKUP(Horizontal!$C347&amp;Horizontal!$B347&amp;Horizontal!BF$11,Vertical!$E:$O,BF$10,0))+0</f>
        <v>460.76</v>
      </c>
      <c r="BG347" s="207">
        <f>(VLOOKUP(Horizontal!$C347&amp;Horizontal!$B347&amp;Horizontal!BG$11,Vertical!$E:$O,BG$10,0))+0</f>
        <v>304.56</v>
      </c>
      <c r="BH347" s="207">
        <f>(VLOOKUP(Horizontal!$C347&amp;Horizontal!$B347&amp;Horizontal!BH$11,Vertical!$E:$O,BH$10,0))+0</f>
        <v>235.75</v>
      </c>
      <c r="BI347" s="207">
        <f>(VLOOKUP(Horizontal!$C347&amp;Horizontal!$B347&amp;Horizontal!BI$11,Vertical!$E:$O,BI$10,0))+0</f>
        <v>203.62</v>
      </c>
      <c r="BJ347" s="209">
        <f>(VLOOKUP(Horizontal!$C347&amp;Horizontal!$B347&amp;Horizontal!BJ$11,Vertical!$E:$O,BJ$10,0))+0</f>
        <v>190.61</v>
      </c>
      <c r="BK347" s="210">
        <f>(VLOOKUP(Horizontal!$C347&amp;Horizontal!$B347&amp;Horizontal!BK$11,Vertical!$E:$O,BK$10,0))+0</f>
        <v>49</v>
      </c>
      <c r="BL347" s="207">
        <f>(VLOOKUP(Horizontal!$C347&amp;Horizontal!$B347&amp;Horizontal!BL$11,Vertical!$E:$O,BL$10,0))+0</f>
        <v>48</v>
      </c>
      <c r="BM347" s="207">
        <f>(VLOOKUP(Horizontal!$C347&amp;Horizontal!$B347&amp;Horizontal!BM$11,Vertical!$E:$O,BM$10,0))+0</f>
        <v>48</v>
      </c>
      <c r="BN347" s="207">
        <f>(VLOOKUP(Horizontal!$C347&amp;Horizontal!$B347&amp;Horizontal!BN$11,Vertical!$E:$O,BN$10,0))+0</f>
        <v>46</v>
      </c>
      <c r="BO347" s="207">
        <f>(VLOOKUP(Horizontal!$C347&amp;Horizontal!$B347&amp;Horizontal!BO$11,Vertical!$E:$O,BO$10,0))+0</f>
        <v>43</v>
      </c>
      <c r="BP347" s="207">
        <f>(VLOOKUP(Horizontal!$C347&amp;Horizontal!$B347&amp;Horizontal!BP$11,Vertical!$E:$O,BP$10,0))+0</f>
        <v>40</v>
      </c>
      <c r="BQ347" s="207">
        <f>(VLOOKUP(Horizontal!$C347&amp;Horizontal!$B347&amp;Horizontal!BQ$11,Vertical!$E:$O,BQ$10,0))+0</f>
        <v>35</v>
      </c>
      <c r="BR347" s="207">
        <f>(VLOOKUP(Horizontal!$C347&amp;Horizontal!$B347&amp;Horizontal!BR$11,Vertical!$E:$O,BR$10,0))+0</f>
        <v>32</v>
      </c>
      <c r="BS347" s="209">
        <f>(VLOOKUP(Horizontal!$C347&amp;Horizontal!$B347&amp;Horizontal!BS$11,Vertical!$E:$O,BS$10,0))+0</f>
        <v>30</v>
      </c>
      <c r="BT347" s="210">
        <f>(VLOOKUP(Horizontal!$C347&amp;Horizontal!$B347&amp;Horizontal!BT$11,Vertical!$E:$O,BT$10,0))+0</f>
        <v>7.89</v>
      </c>
      <c r="BU347" s="207">
        <f>(VLOOKUP(Horizontal!$C347&amp;Horizontal!$B347&amp;Horizontal!BU$11,Vertical!$E:$O,BU$10,0))+0</f>
        <v>0</v>
      </c>
      <c r="BV347" s="207">
        <f>(VLOOKUP(Horizontal!$C347&amp;Horizontal!$B347&amp;Horizontal!BV$11,Vertical!$E:$O,BV$10,0))+0</f>
        <v>0</v>
      </c>
      <c r="BW347" s="207">
        <f>(VLOOKUP(Horizontal!$C347&amp;Horizontal!$B347&amp;Horizontal!BW$11,Vertical!$E:$O,BW$10,0))+0</f>
        <v>2.63</v>
      </c>
      <c r="BX347" s="207">
        <f>(VLOOKUP(Horizontal!$C347&amp;Horizontal!$B347&amp;Horizontal!BX$11,Vertical!$E:$O,BX$10,0))+0</f>
        <v>13.16</v>
      </c>
      <c r="BY347" s="207">
        <f>(VLOOKUP(Horizontal!$C347&amp;Horizontal!$B347&amp;Horizontal!BY$11,Vertical!$E:$O,BY$10,0))+0</f>
        <v>5.13</v>
      </c>
      <c r="BZ347" s="207">
        <f>(VLOOKUP(Horizontal!$C347&amp;Horizontal!$B347&amp;Horizontal!BZ$11,Vertical!$E:$O,BZ$10,0))+0</f>
        <v>8.33</v>
      </c>
      <c r="CA347" s="207">
        <f>(VLOOKUP(Horizontal!$C347&amp;Horizontal!$B347&amp;Horizontal!CA$11,Vertical!$E:$O,CA$10,0))+0</f>
        <v>14.71</v>
      </c>
      <c r="CB347" s="209">
        <f>(VLOOKUP(Horizontal!$C347&amp;Horizontal!$B347&amp;Horizontal!CB$11,Vertical!$E:$O,CB$10,0))+0</f>
        <v>15.15</v>
      </c>
      <c r="CC347" s="210">
        <f>(VLOOKUP(Horizontal!$C347&amp;Horizontal!$B347&amp;Horizontal!CC$11,Vertical!$E:$O,CC$10,0))+0</f>
        <v>7.89</v>
      </c>
      <c r="CD347" s="207">
        <f>(VLOOKUP(Horizontal!$C347&amp;Horizontal!$B347&amp;Horizontal!CD$11,Vertical!$E:$O,CD$10,0))+0</f>
        <v>5.88</v>
      </c>
      <c r="CE347" s="207">
        <f>(VLOOKUP(Horizontal!$C347&amp;Horizontal!$B347&amp;Horizontal!CE$11,Vertical!$E:$O,CE$10,0))+0</f>
        <v>5.88</v>
      </c>
      <c r="CF347" s="207">
        <f>(VLOOKUP(Horizontal!$C347&amp;Horizontal!$B347&amp;Horizontal!CF$11,Vertical!$E:$O,CF$10,0))+0</f>
        <v>5.26</v>
      </c>
      <c r="CG347" s="207">
        <f>(VLOOKUP(Horizontal!$C347&amp;Horizontal!$B347&amp;Horizontal!CG$11,Vertical!$E:$O,CG$10,0))+0</f>
        <v>10.53</v>
      </c>
      <c r="CH347" s="207">
        <f>(VLOOKUP(Horizontal!$C347&amp;Horizontal!$B347&amp;Horizontal!CH$11,Vertical!$E:$O,CH$10,0))+0</f>
        <v>5.13</v>
      </c>
      <c r="CI347" s="207">
        <f>(VLOOKUP(Horizontal!$C347&amp;Horizontal!$B347&amp;Horizontal!CI$11,Vertical!$E:$O,CI$10,0))+0</f>
        <v>16.670000000000002</v>
      </c>
      <c r="CJ347" s="207">
        <f>(VLOOKUP(Horizontal!$C347&amp;Horizontal!$B347&amp;Horizontal!CJ$11,Vertical!$E:$O,CJ$10,0))+0</f>
        <v>26.47</v>
      </c>
      <c r="CK347" s="209">
        <f>(VLOOKUP(Horizontal!$C347&amp;Horizontal!$B347&amp;Horizontal!CK$11,Vertical!$E:$O,CK$10,0))+0</f>
        <v>30.3</v>
      </c>
      <c r="CL347" s="210">
        <f>(VLOOKUP(Horizontal!$C347&amp;Horizontal!$B347&amp;Horizontal!CL$11,Vertical!$E:$O,CL$10,0))+0</f>
        <v>84.21</v>
      </c>
      <c r="CM347" s="207">
        <f>(VLOOKUP(Horizontal!$C347&amp;Horizontal!$B347&amp;Horizontal!CM$11,Vertical!$E:$O,CM$10,0))+0</f>
        <v>94.12</v>
      </c>
      <c r="CN347" s="207">
        <f>(VLOOKUP(Horizontal!$C347&amp;Horizontal!$B347&amp;Horizontal!CN$11,Vertical!$E:$O,CN$10,0))+0</f>
        <v>94.12</v>
      </c>
      <c r="CO347" s="207">
        <f>(VLOOKUP(Horizontal!$C347&amp;Horizontal!$B347&amp;Horizontal!CO$11,Vertical!$E:$O,CO$10,0))+0</f>
        <v>92.11</v>
      </c>
      <c r="CP347" s="207">
        <f>(VLOOKUP(Horizontal!$C347&amp;Horizontal!$B347&amp;Horizontal!CP$11,Vertical!$E:$O,CP$10,0))+0</f>
        <v>76.319999999999993</v>
      </c>
      <c r="CQ347" s="207">
        <f>(VLOOKUP(Horizontal!$C347&amp;Horizontal!$B347&amp;Horizontal!CQ$11,Vertical!$E:$O,CQ$10,0))+0</f>
        <v>89.74</v>
      </c>
      <c r="CR347" s="207">
        <f>(VLOOKUP(Horizontal!$C347&amp;Horizontal!$B347&amp;Horizontal!CR$11,Vertical!$E:$O,CR$10,0))+0</f>
        <v>75</v>
      </c>
      <c r="CS347" s="207">
        <f>(VLOOKUP(Horizontal!$C347&amp;Horizontal!$B347&amp;Horizontal!CS$11,Vertical!$E:$O,CS$10,0))+0</f>
        <v>58.82</v>
      </c>
      <c r="CT347" s="207">
        <f>(VLOOKUP(Horizontal!$C347&amp;Horizontal!$B347&amp;Horizontal!CT$11,Vertical!$E:$O,CT$10,0))+0</f>
        <v>54.55</v>
      </c>
      <c r="CU347" s="150"/>
      <c r="CV347" s="211">
        <f t="shared" ref="CV347" si="981">(BB347-H347)+0</f>
        <v>61.800000000000011</v>
      </c>
      <c r="CW347" s="190">
        <f t="shared" ref="CW347" si="982">(BC347-I347)+0</f>
        <v>55.859999999999957</v>
      </c>
      <c r="CX347" s="190">
        <f t="shared" ref="CX347" si="983">(BD347-J347)+0</f>
        <v>54.07000000000005</v>
      </c>
      <c r="CY347" s="190">
        <f t="shared" ref="CY347" si="984">(BE347-K347)+0</f>
        <v>51.770000000000039</v>
      </c>
      <c r="CZ347" s="190">
        <f t="shared" ref="CZ347" si="985">(BF347-L347)+0</f>
        <v>54.829999999999984</v>
      </c>
      <c r="DA347" s="190">
        <f t="shared" ref="DA347" si="986">(BG347-M347)+0</f>
        <v>45.449999999999989</v>
      </c>
      <c r="DB347" s="190">
        <f t="shared" ref="DB347" si="987">(BH347-N347)+0</f>
        <v>39.949999999999989</v>
      </c>
      <c r="DC347" s="190">
        <f t="shared" ref="DC347" si="988">(BI347-O347)+0</f>
        <v>35.330000000000013</v>
      </c>
      <c r="DD347" s="212">
        <f t="shared" ref="DD347" si="989">(BJ347-P347)+0</f>
        <v>32.760000000000019</v>
      </c>
      <c r="DE347" s="9">
        <v>170</v>
      </c>
      <c r="DF347" s="212">
        <f t="shared" ref="DF347" si="990">($H$7-H347)+0</f>
        <v>-8.4127895981086738</v>
      </c>
      <c r="DG347" s="264">
        <v>55</v>
      </c>
      <c r="DH347" s="265">
        <v>21</v>
      </c>
      <c r="DI347" s="265">
        <v>32</v>
      </c>
      <c r="DJ347" s="266">
        <v>73</v>
      </c>
      <c r="DK347" s="190">
        <v>287.26</v>
      </c>
      <c r="DL347" s="190">
        <v>287.26</v>
      </c>
      <c r="DM347" s="190">
        <v>248.6</v>
      </c>
      <c r="DN347" s="212">
        <v>248.6</v>
      </c>
      <c r="DO347" s="190">
        <v>230.39</v>
      </c>
      <c r="DP347" s="190">
        <v>230.41</v>
      </c>
      <c r="DQ347" s="190">
        <v>207.93</v>
      </c>
      <c r="DR347" s="212">
        <v>207.96</v>
      </c>
      <c r="DS347" s="150"/>
      <c r="DT347" s="190">
        <v>216</v>
      </c>
      <c r="DU347" s="190">
        <v>295</v>
      </c>
      <c r="DV347" s="190">
        <v>470</v>
      </c>
      <c r="DW347" s="190">
        <v>495</v>
      </c>
      <c r="DX347" s="190"/>
      <c r="DY347" s="190"/>
      <c r="DZ347" s="190"/>
      <c r="EA347" s="190"/>
      <c r="EB347" s="190"/>
      <c r="EC347" s="190"/>
      <c r="ED347" s="190">
        <v>405</v>
      </c>
      <c r="EE347" s="190">
        <v>265</v>
      </c>
      <c r="EF347" s="190">
        <v>200</v>
      </c>
      <c r="EG347" s="190">
        <v>175</v>
      </c>
      <c r="EH347" s="212">
        <v>156</v>
      </c>
      <c r="EI347" s="213"/>
      <c r="EJ347" s="211">
        <v>70</v>
      </c>
      <c r="EK347" s="190">
        <v>65</v>
      </c>
      <c r="EL347" s="190">
        <v>60</v>
      </c>
      <c r="EM347" s="190">
        <v>60</v>
      </c>
      <c r="EN347" s="190"/>
      <c r="EO347" s="190"/>
      <c r="EP347" s="190"/>
      <c r="EQ347" s="190"/>
      <c r="ER347" s="190"/>
      <c r="ES347" s="190"/>
      <c r="ET347" s="190">
        <v>65</v>
      </c>
      <c r="EU347" s="190">
        <v>50</v>
      </c>
      <c r="EV347" s="190">
        <v>39</v>
      </c>
      <c r="EW347" s="190">
        <v>33</v>
      </c>
      <c r="EX347" s="212">
        <v>29</v>
      </c>
      <c r="EY347" s="211"/>
      <c r="EZ347" s="75">
        <f t="shared" ref="EZ347" si="991">(G347/(DT347-G347))+0</f>
        <v>4.7446274072006703E-3</v>
      </c>
      <c r="FA347" s="89">
        <f t="shared" si="415"/>
        <v>-0.1</v>
      </c>
      <c r="FB347" s="212"/>
      <c r="FC347" s="213"/>
      <c r="FD347" s="213"/>
      <c r="FE347" s="213"/>
      <c r="FF347" s="213"/>
      <c r="FG347" s="213"/>
      <c r="FH347" s="213"/>
      <c r="FI347" s="213"/>
      <c r="FJ347" s="213"/>
      <c r="FK347" s="213"/>
      <c r="FL347" s="213"/>
      <c r="FM347" s="213"/>
      <c r="FN347" s="213"/>
      <c r="FO347" s="213"/>
      <c r="FP347" s="213"/>
      <c r="FQ347" s="213"/>
      <c r="FR347" s="213"/>
      <c r="FS347" s="211">
        <v>170</v>
      </c>
      <c r="FT347" s="190">
        <v>155</v>
      </c>
      <c r="FU347" s="190">
        <v>150</v>
      </c>
      <c r="FV347" s="190">
        <v>150</v>
      </c>
      <c r="FW347" s="190"/>
      <c r="FX347" s="190"/>
      <c r="FY347" s="190"/>
      <c r="FZ347" s="190"/>
      <c r="GA347" s="190"/>
      <c r="GB347" s="190"/>
      <c r="GC347" s="190">
        <v>150</v>
      </c>
      <c r="GD347" s="190">
        <v>138</v>
      </c>
      <c r="GE347" s="190">
        <v>126</v>
      </c>
      <c r="GF347" s="190">
        <v>121</v>
      </c>
      <c r="GG347" s="212">
        <v>117</v>
      </c>
    </row>
    <row r="348" spans="2:189">
      <c r="B348" s="33">
        <v>44348</v>
      </c>
      <c r="C348" s="30" t="s">
        <v>44</v>
      </c>
      <c r="D348" s="30">
        <v>2021</v>
      </c>
      <c r="E348" s="30" t="str">
        <f t="shared" ref="E348" si="992">D348&amp;C348</f>
        <v>2021S22</v>
      </c>
      <c r="F348" s="30" t="str">
        <f t="shared" si="317"/>
        <v>62021</v>
      </c>
      <c r="G348" s="208" t="str">
        <f>VLOOKUP(Horizontal!$C348&amp;Horizontal!$B348&amp;Horizontal!G$11,Vertical!$E:$O,G$10,0)</f>
        <v>0,75</v>
      </c>
      <c r="H348" s="207">
        <f>(VLOOKUP(Horizontal!$C348&amp;Horizontal!$B348&amp;Horizontal!H$11,Vertical!$E:$O,H$10,0))+0</f>
        <v>218.27</v>
      </c>
      <c r="I348" s="207">
        <f>(VLOOKUP(Horizontal!$C348&amp;Horizontal!$B348&amp;Horizontal!I$11,Vertical!$E:$O,I$10,0))+0</f>
        <v>327.76</v>
      </c>
      <c r="J348" s="207">
        <f>(VLOOKUP(Horizontal!$C348&amp;Horizontal!$B348&amp;Horizontal!J$11,Vertical!$E:$O,J$10,0))+0</f>
        <v>521.79999999999995</v>
      </c>
      <c r="K348" s="207">
        <f>(VLOOKUP(Horizontal!$C348&amp;Horizontal!$B348&amp;Horizontal!K$11,Vertical!$E:$O,K$10,0))+0</f>
        <v>525.03</v>
      </c>
      <c r="L348" s="207">
        <f>(VLOOKUP(Horizontal!$C348&amp;Horizontal!$B348&amp;Horizontal!L$11,Vertical!$E:$O,L$10,0))+0</f>
        <v>449.78</v>
      </c>
      <c r="M348" s="207">
        <f>(VLOOKUP(Horizontal!$C348&amp;Horizontal!$B348&amp;Horizontal!M$11,Vertical!$E:$O,M$10,0))+0</f>
        <v>291.64999999999998</v>
      </c>
      <c r="N348" s="207">
        <f>(VLOOKUP(Horizontal!$C348&amp;Horizontal!$B348&amp;Horizontal!N$11,Vertical!$E:$O,N$10,0))+0</f>
        <v>203.97</v>
      </c>
      <c r="O348" s="207">
        <f>(VLOOKUP(Horizontal!$C348&amp;Horizontal!$B348&amp;Horizontal!O$11,Vertical!$E:$O,O$10,0))+0</f>
        <v>170.84</v>
      </c>
      <c r="P348" s="209">
        <f>(VLOOKUP(Horizontal!$C348&amp;Horizontal!$B348&amp;Horizontal!P$11,Vertical!$E:$O,P$10,0))+0</f>
        <v>159.49</v>
      </c>
      <c r="Q348" s="210">
        <f>(VLOOKUP(Horizontal!$C348&amp;Horizontal!$B348&amp;Horizontal!Q$11,Vertical!$E:$O,Q$10,0))+0</f>
        <v>52</v>
      </c>
      <c r="R348" s="207">
        <f>(VLOOKUP(Horizontal!$C348&amp;Horizontal!$B348&amp;Horizontal!R$11,Vertical!$E:$O,R$10,0))+0</f>
        <v>56</v>
      </c>
      <c r="S348" s="207">
        <f>(VLOOKUP(Horizontal!$C348&amp;Horizontal!$B348&amp;Horizontal!S$11,Vertical!$E:$O,S$10,0))+0</f>
        <v>58</v>
      </c>
      <c r="T348" s="207">
        <f>(VLOOKUP(Horizontal!$C348&amp;Horizontal!$B348&amp;Horizontal!T$11,Vertical!$E:$O,T$10,0))+0</f>
        <v>53</v>
      </c>
      <c r="U348" s="207">
        <f>(VLOOKUP(Horizontal!$C348&amp;Horizontal!$B348&amp;Horizontal!U$11,Vertical!$E:$O,U$10,0))+0</f>
        <v>45</v>
      </c>
      <c r="V348" s="207">
        <f>(VLOOKUP(Horizontal!$C348&amp;Horizontal!$B348&amp;Horizontal!V$11,Vertical!$E:$O,V$10,0))+0</f>
        <v>41</v>
      </c>
      <c r="W348" s="207">
        <f>(VLOOKUP(Horizontal!$C348&amp;Horizontal!$B348&amp;Horizontal!W$11,Vertical!$E:$O,W$10,0))+0</f>
        <v>37</v>
      </c>
      <c r="X348" s="207">
        <f>(VLOOKUP(Horizontal!$C348&amp;Horizontal!$B348&amp;Horizontal!X$11,Vertical!$E:$O,X$10,0))+0</f>
        <v>29</v>
      </c>
      <c r="Y348" s="209">
        <f>(VLOOKUP(Horizontal!$C348&amp;Horizontal!$B348&amp;Horizontal!Y$11,Vertical!$E:$O,Y$10,0))+0</f>
        <v>27</v>
      </c>
      <c r="Z348" s="210">
        <f>(VLOOKUP(Horizontal!$C348&amp;Horizontal!$B348&amp;Horizontal!Z$11,Vertical!$E:$O,Z$10,0))+0</f>
        <v>16.22</v>
      </c>
      <c r="AA348" s="207">
        <f>(VLOOKUP(Horizontal!$C348&amp;Horizontal!$B348&amp;Horizontal!AA$11,Vertical!$E:$O,AA$10,0))+0</f>
        <v>0</v>
      </c>
      <c r="AB348" s="207">
        <f>(VLOOKUP(Horizontal!$C348&amp;Horizontal!$B348&amp;Horizontal!AB$11,Vertical!$E:$O,AB$10,0))+0</f>
        <v>0</v>
      </c>
      <c r="AC348" s="207">
        <f>(VLOOKUP(Horizontal!$C348&amp;Horizontal!$B348&amp;Horizontal!AC$11,Vertical!$E:$O,AC$10,0))+0</f>
        <v>0</v>
      </c>
      <c r="AD348" s="207">
        <f>(VLOOKUP(Horizontal!$C348&amp;Horizontal!$B348&amp;Horizontal!AD$11,Vertical!$E:$O,AD$10,0))+0</f>
        <v>2.86</v>
      </c>
      <c r="AE348" s="207">
        <f>(VLOOKUP(Horizontal!$C348&amp;Horizontal!$B348&amp;Horizontal!AE$11,Vertical!$E:$O,AE$10,0))+0</f>
        <v>0</v>
      </c>
      <c r="AF348" s="207">
        <f>(VLOOKUP(Horizontal!$C348&amp;Horizontal!$B348&amp;Horizontal!AF$11,Vertical!$E:$O,AF$10,0))+0</f>
        <v>0</v>
      </c>
      <c r="AG348" s="207">
        <f>(VLOOKUP(Horizontal!$C348&amp;Horizontal!$B348&amp;Horizontal!AG$11,Vertical!$E:$O,AG$10,0))+0</f>
        <v>6.98</v>
      </c>
      <c r="AH348" s="209">
        <f>(VLOOKUP(Horizontal!$C348&amp;Horizontal!$B348&amp;Horizontal!AH$11,Vertical!$E:$O,AH$10,0))+0</f>
        <v>4.88</v>
      </c>
      <c r="AI348" s="210">
        <f>(VLOOKUP(Horizontal!$C348&amp;Horizontal!$B348&amp;Horizontal!AI$11,Vertical!$E:$O,AI$10,0))+0</f>
        <v>13.51</v>
      </c>
      <c r="AJ348" s="207">
        <f>(VLOOKUP(Horizontal!$C348&amp;Horizontal!$B348&amp;Horizontal!AJ$11,Vertical!$E:$O,AJ$10,0))+0</f>
        <v>0</v>
      </c>
      <c r="AK348" s="207">
        <f>(VLOOKUP(Horizontal!$C348&amp;Horizontal!$B348&amp;Horizontal!AK$11,Vertical!$E:$O,AK$10,0))+0</f>
        <v>0</v>
      </c>
      <c r="AL348" s="207">
        <f>(VLOOKUP(Horizontal!$C348&amp;Horizontal!$B348&amp;Horizontal!AL$11,Vertical!$E:$O,AL$10,0))+0</f>
        <v>0</v>
      </c>
      <c r="AM348" s="207">
        <f>(VLOOKUP(Horizontal!$C348&amp;Horizontal!$B348&amp;Horizontal!AM$11,Vertical!$E:$O,AM$10,0))+0</f>
        <v>0</v>
      </c>
      <c r="AN348" s="207">
        <f>(VLOOKUP(Horizontal!$C348&amp;Horizontal!$B348&amp;Horizontal!AN$11,Vertical!$E:$O,AN$10,0))+0</f>
        <v>0</v>
      </c>
      <c r="AO348" s="207">
        <f>(VLOOKUP(Horizontal!$C348&amp;Horizontal!$B348&amp;Horizontal!AO$11,Vertical!$E:$O,AO$10,0))+0</f>
        <v>4.6500000000000004</v>
      </c>
      <c r="AP348" s="207">
        <f>(VLOOKUP(Horizontal!$C348&amp;Horizontal!$B348&amp;Horizontal!AP$11,Vertical!$E:$O,AP$10,0))+0</f>
        <v>13.95</v>
      </c>
      <c r="AQ348" s="209">
        <f>(VLOOKUP(Horizontal!$C348&amp;Horizontal!$B348&amp;Horizontal!AQ$11,Vertical!$E:$O,AQ$10,0))+0</f>
        <v>29.27</v>
      </c>
      <c r="AR348" s="210">
        <f>(VLOOKUP(Horizontal!$C348&amp;Horizontal!$B348&amp;Horizontal!AR$11,Vertical!$E:$O,AR$10,0))+0</f>
        <v>70.27</v>
      </c>
      <c r="AS348" s="207">
        <f>(VLOOKUP(Horizontal!$C348&amp;Horizontal!$B348&amp;Horizontal!AS$11,Vertical!$E:$O,AS$10,0))+0</f>
        <v>100</v>
      </c>
      <c r="AT348" s="207">
        <f>(VLOOKUP(Horizontal!$C348&amp;Horizontal!$B348&amp;Horizontal!AT$11,Vertical!$E:$O,AT$10,0))+0</f>
        <v>100</v>
      </c>
      <c r="AU348" s="207">
        <f>(VLOOKUP(Horizontal!$C348&amp;Horizontal!$B348&amp;Horizontal!AU$11,Vertical!$E:$O,AU$10,0))+0</f>
        <v>100</v>
      </c>
      <c r="AV348" s="207">
        <f>(VLOOKUP(Horizontal!$C348&amp;Horizontal!$B348&amp;Horizontal!AV$11,Vertical!$E:$O,AV$10,0))+0</f>
        <v>97.14</v>
      </c>
      <c r="AW348" s="207">
        <f>(VLOOKUP(Horizontal!$C348&amp;Horizontal!$B348&amp;Horizontal!AW$11,Vertical!$E:$O,AW$10,0))+0</f>
        <v>100</v>
      </c>
      <c r="AX348" s="207">
        <f>(VLOOKUP(Horizontal!$C348&amp;Horizontal!$B348&amp;Horizontal!AX$11,Vertical!$E:$O,AX$10,0))+0</f>
        <v>95.35</v>
      </c>
      <c r="AY348" s="207">
        <f>(VLOOKUP(Horizontal!$C348&amp;Horizontal!$B348&amp;Horizontal!AY$11,Vertical!$E:$O,AY$10,0))+0</f>
        <v>79.069999999999993</v>
      </c>
      <c r="AZ348" s="209">
        <f>(VLOOKUP(Horizontal!$C348&amp;Horizontal!$B348&amp;Horizontal!AZ$11,Vertical!$E:$O,AZ$10,0))+0</f>
        <v>65.849999999999994</v>
      </c>
      <c r="BA348" s="208">
        <f>(VLOOKUP(Horizontal!$C348&amp;Horizontal!$B348&amp;Horizontal!BA$11,Vertical!$E:$O,BA$10,0))+0</f>
        <v>69.02</v>
      </c>
      <c r="BB348" s="210">
        <f>(VLOOKUP(Horizontal!$C348&amp;Horizontal!$B348&amp;Horizontal!BB$11,Vertical!$E:$O,BB$10,0))+0</f>
        <v>284.10000000000002</v>
      </c>
      <c r="BC348" s="207">
        <f>(VLOOKUP(Horizontal!$C348&amp;Horizontal!$B348&amp;Horizontal!BC$11,Vertical!$E:$O,BC$10,0))+0</f>
        <v>384.5</v>
      </c>
      <c r="BD348" s="207">
        <f>(VLOOKUP(Horizontal!$C348&amp;Horizontal!$B348&amp;Horizontal!BD$11,Vertical!$E:$O,BD$10,0))+0</f>
        <v>576.22</v>
      </c>
      <c r="BE348" s="207">
        <f>(VLOOKUP(Horizontal!$C348&amp;Horizontal!$B348&amp;Horizontal!BE$11,Vertical!$E:$O,BE$10,0))+0</f>
        <v>579.49</v>
      </c>
      <c r="BF348" s="207">
        <f>(VLOOKUP(Horizontal!$C348&amp;Horizontal!$B348&amp;Horizontal!BF$11,Vertical!$E:$O,BF$10,0))+0</f>
        <v>501.96</v>
      </c>
      <c r="BG348" s="207">
        <f>(VLOOKUP(Horizontal!$C348&amp;Horizontal!$B348&amp;Horizontal!BG$11,Vertical!$E:$O,BG$10,0))+0</f>
        <v>339.24</v>
      </c>
      <c r="BH348" s="207">
        <f>(VLOOKUP(Horizontal!$C348&amp;Horizontal!$B348&amp;Horizontal!BH$11,Vertical!$E:$O,BH$10,0))+0</f>
        <v>245.38</v>
      </c>
      <c r="BI348" s="207">
        <f>(VLOOKUP(Horizontal!$C348&amp;Horizontal!$B348&amp;Horizontal!BI$11,Vertical!$E:$O,BI$10,0))+0</f>
        <v>206.86</v>
      </c>
      <c r="BJ348" s="209">
        <f>(VLOOKUP(Horizontal!$C348&amp;Horizontal!$B348&amp;Horizontal!BJ$11,Vertical!$E:$O,BJ$10,0))+0</f>
        <v>192.95</v>
      </c>
      <c r="BK348" s="210">
        <f>(VLOOKUP(Horizontal!$C348&amp;Horizontal!$B348&amp;Horizontal!BK$11,Vertical!$E:$O,BK$10,0))+0</f>
        <v>49</v>
      </c>
      <c r="BL348" s="207">
        <f>(VLOOKUP(Horizontal!$C348&amp;Horizontal!$B348&amp;Horizontal!BL$11,Vertical!$E:$O,BL$10,0))+0</f>
        <v>51</v>
      </c>
      <c r="BM348" s="207">
        <f>(VLOOKUP(Horizontal!$C348&amp;Horizontal!$B348&amp;Horizontal!BM$11,Vertical!$E:$O,BM$10,0))+0</f>
        <v>48</v>
      </c>
      <c r="BN348" s="207">
        <f>(VLOOKUP(Horizontal!$C348&amp;Horizontal!$B348&amp;Horizontal!BN$11,Vertical!$E:$O,BN$10,0))+0</f>
        <v>46</v>
      </c>
      <c r="BO348" s="207">
        <f>(VLOOKUP(Horizontal!$C348&amp;Horizontal!$B348&amp;Horizontal!BO$11,Vertical!$E:$O,BO$10,0))+0</f>
        <v>40</v>
      </c>
      <c r="BP348" s="207">
        <f>(VLOOKUP(Horizontal!$C348&amp;Horizontal!$B348&amp;Horizontal!BP$11,Vertical!$E:$O,BP$10,0))+0</f>
        <v>41</v>
      </c>
      <c r="BQ348" s="207">
        <f>(VLOOKUP(Horizontal!$C348&amp;Horizontal!$B348&amp;Horizontal!BQ$11,Vertical!$E:$O,BQ$10,0))+0</f>
        <v>38</v>
      </c>
      <c r="BR348" s="207">
        <f>(VLOOKUP(Horizontal!$C348&amp;Horizontal!$B348&amp;Horizontal!BR$11,Vertical!$E:$O,BR$10,0))+0</f>
        <v>33</v>
      </c>
      <c r="BS348" s="209">
        <f>(VLOOKUP(Horizontal!$C348&amp;Horizontal!$B348&amp;Horizontal!BS$11,Vertical!$E:$O,BS$10,0))+0</f>
        <v>32</v>
      </c>
      <c r="BT348" s="210">
        <f>(VLOOKUP(Horizontal!$C348&amp;Horizontal!$B348&amp;Horizontal!BT$11,Vertical!$E:$O,BT$10,0))+0</f>
        <v>3.03</v>
      </c>
      <c r="BU348" s="207">
        <f>(VLOOKUP(Horizontal!$C348&amp;Horizontal!$B348&amp;Horizontal!BU$11,Vertical!$E:$O,BU$10,0))+0</f>
        <v>3.23</v>
      </c>
      <c r="BV348" s="207">
        <f>(VLOOKUP(Horizontal!$C348&amp;Horizontal!$B348&amp;Horizontal!BV$11,Vertical!$E:$O,BV$10,0))+0</f>
        <v>0</v>
      </c>
      <c r="BW348" s="207">
        <f>(VLOOKUP(Horizontal!$C348&amp;Horizontal!$B348&amp;Horizontal!BW$11,Vertical!$E:$O,BW$10,0))+0</f>
        <v>0</v>
      </c>
      <c r="BX348" s="207">
        <f>(VLOOKUP(Horizontal!$C348&amp;Horizontal!$B348&amp;Horizontal!BX$11,Vertical!$E:$O,BX$10,0))+0</f>
        <v>3.03</v>
      </c>
      <c r="BY348" s="207">
        <f>(VLOOKUP(Horizontal!$C348&amp;Horizontal!$B348&amp;Horizontal!BY$11,Vertical!$E:$O,BY$10,0))+0</f>
        <v>0</v>
      </c>
      <c r="BZ348" s="207">
        <f>(VLOOKUP(Horizontal!$C348&amp;Horizontal!$B348&amp;Horizontal!BZ$11,Vertical!$E:$O,BZ$10,0))+0</f>
        <v>0</v>
      </c>
      <c r="CA348" s="207">
        <f>(VLOOKUP(Horizontal!$C348&amp;Horizontal!$B348&amp;Horizontal!CA$11,Vertical!$E:$O,CA$10,0))+0</f>
        <v>14.29</v>
      </c>
      <c r="CB348" s="209">
        <f>(VLOOKUP(Horizontal!$C348&amp;Horizontal!$B348&amp;Horizontal!CB$11,Vertical!$E:$O,CB$10,0))+0</f>
        <v>3.13</v>
      </c>
      <c r="CC348" s="210">
        <f>(VLOOKUP(Horizontal!$C348&amp;Horizontal!$B348&amp;Horizontal!CC$11,Vertical!$E:$O,CC$10,0))+0</f>
        <v>9.09</v>
      </c>
      <c r="CD348" s="207">
        <f>(VLOOKUP(Horizontal!$C348&amp;Horizontal!$B348&amp;Horizontal!CD$11,Vertical!$E:$O,CD$10,0))+0</f>
        <v>0</v>
      </c>
      <c r="CE348" s="207">
        <f>(VLOOKUP(Horizontal!$C348&amp;Horizontal!$B348&amp;Horizontal!CE$11,Vertical!$E:$O,CE$10,0))+0</f>
        <v>0</v>
      </c>
      <c r="CF348" s="207">
        <f>(VLOOKUP(Horizontal!$C348&amp;Horizontal!$B348&amp;Horizontal!CF$11,Vertical!$E:$O,CF$10,0))+0</f>
        <v>0</v>
      </c>
      <c r="CG348" s="207">
        <f>(VLOOKUP(Horizontal!$C348&amp;Horizontal!$B348&amp;Horizontal!CG$11,Vertical!$E:$O,CG$10,0))+0</f>
        <v>0</v>
      </c>
      <c r="CH348" s="207">
        <f>(VLOOKUP(Horizontal!$C348&amp;Horizontal!$B348&amp;Horizontal!CH$11,Vertical!$E:$O,CH$10,0))+0</f>
        <v>0</v>
      </c>
      <c r="CI348" s="207">
        <f>(VLOOKUP(Horizontal!$C348&amp;Horizontal!$B348&amp;Horizontal!CI$11,Vertical!$E:$O,CI$10,0))+0</f>
        <v>0</v>
      </c>
      <c r="CJ348" s="207">
        <f>(VLOOKUP(Horizontal!$C348&amp;Horizontal!$B348&amp;Horizontal!CJ$11,Vertical!$E:$O,CJ$10,0))+0</f>
        <v>14.29</v>
      </c>
      <c r="CK348" s="209">
        <f>(VLOOKUP(Horizontal!$C348&amp;Horizontal!$B348&amp;Horizontal!CK$11,Vertical!$E:$O,CK$10,0))+0</f>
        <v>21.88</v>
      </c>
      <c r="CL348" s="210">
        <f>(VLOOKUP(Horizontal!$C348&amp;Horizontal!$B348&amp;Horizontal!CL$11,Vertical!$E:$O,CL$10,0))+0</f>
        <v>87.88</v>
      </c>
      <c r="CM348" s="207">
        <f>(VLOOKUP(Horizontal!$C348&amp;Horizontal!$B348&amp;Horizontal!CM$11,Vertical!$E:$O,CM$10,0))+0</f>
        <v>96.77</v>
      </c>
      <c r="CN348" s="207">
        <f>(VLOOKUP(Horizontal!$C348&amp;Horizontal!$B348&amp;Horizontal!CN$11,Vertical!$E:$O,CN$10,0))+0</f>
        <v>100</v>
      </c>
      <c r="CO348" s="207">
        <f>(VLOOKUP(Horizontal!$C348&amp;Horizontal!$B348&amp;Horizontal!CO$11,Vertical!$E:$O,CO$10,0))+0</f>
        <v>100</v>
      </c>
      <c r="CP348" s="207">
        <f>(VLOOKUP(Horizontal!$C348&amp;Horizontal!$B348&amp;Horizontal!CP$11,Vertical!$E:$O,CP$10,0))+0</f>
        <v>96.97</v>
      </c>
      <c r="CQ348" s="207">
        <f>(VLOOKUP(Horizontal!$C348&amp;Horizontal!$B348&amp;Horizontal!CQ$11,Vertical!$E:$O,CQ$10,0))+0</f>
        <v>100</v>
      </c>
      <c r="CR348" s="207">
        <f>(VLOOKUP(Horizontal!$C348&amp;Horizontal!$B348&amp;Horizontal!CR$11,Vertical!$E:$O,CR$10,0))+0</f>
        <v>100</v>
      </c>
      <c r="CS348" s="207">
        <f>(VLOOKUP(Horizontal!$C348&amp;Horizontal!$B348&amp;Horizontal!CS$11,Vertical!$E:$O,CS$10,0))+0</f>
        <v>71.430000000000007</v>
      </c>
      <c r="CT348" s="207">
        <f>(VLOOKUP(Horizontal!$C348&amp;Horizontal!$B348&amp;Horizontal!CT$11,Vertical!$E:$O,CT$10,0))+0</f>
        <v>75</v>
      </c>
      <c r="CU348" s="150"/>
      <c r="CV348" s="211">
        <f t="shared" ref="CV348" si="993">(BB348-H348)+0</f>
        <v>65.830000000000013</v>
      </c>
      <c r="CW348" s="190">
        <f t="shared" ref="CW348" si="994">(BC348-I348)+0</f>
        <v>56.740000000000009</v>
      </c>
      <c r="CX348" s="190">
        <f t="shared" ref="CX348" si="995">(BD348-J348)+0</f>
        <v>54.420000000000073</v>
      </c>
      <c r="CY348" s="190">
        <f t="shared" ref="CY348" si="996">(BE348-K348)+0</f>
        <v>54.460000000000036</v>
      </c>
      <c r="CZ348" s="190">
        <f t="shared" ref="CZ348" si="997">(BF348-L348)+0</f>
        <v>52.180000000000007</v>
      </c>
      <c r="DA348" s="190">
        <f t="shared" ref="DA348" si="998">(BG348-M348)+0</f>
        <v>47.590000000000032</v>
      </c>
      <c r="DB348" s="190">
        <f t="shared" ref="DB348" si="999">(BH348-N348)+0</f>
        <v>41.41</v>
      </c>
      <c r="DC348" s="190">
        <f t="shared" ref="DC348" si="1000">(BI348-O348)+0</f>
        <v>36.02000000000001</v>
      </c>
      <c r="DD348" s="212">
        <f t="shared" ref="DD348" si="1001">(BJ348-P348)+0</f>
        <v>33.45999999999998</v>
      </c>
      <c r="DE348" s="9">
        <v>170</v>
      </c>
      <c r="DF348" s="212">
        <f t="shared" ref="DF348" si="1002">($H$7-H348)+0</f>
        <v>-9.8127895981086795</v>
      </c>
      <c r="DG348" s="264">
        <v>61</v>
      </c>
      <c r="DH348" s="265">
        <v>64</v>
      </c>
      <c r="DI348" s="265">
        <v>36</v>
      </c>
      <c r="DJ348" s="266">
        <v>76</v>
      </c>
      <c r="DK348" s="190">
        <v>325.11</v>
      </c>
      <c r="DL348" s="190">
        <v>325.11</v>
      </c>
      <c r="DM348" s="190">
        <v>280.83</v>
      </c>
      <c r="DN348" s="212">
        <v>280.83</v>
      </c>
      <c r="DO348" s="190">
        <v>242.07</v>
      </c>
      <c r="DP348" s="190">
        <v>242.07</v>
      </c>
      <c r="DQ348" s="190">
        <v>237.84</v>
      </c>
      <c r="DR348" s="212">
        <v>237.84</v>
      </c>
      <c r="DS348" s="150"/>
      <c r="DT348" s="190">
        <v>310</v>
      </c>
      <c r="DU348" s="190">
        <v>502</v>
      </c>
      <c r="DV348" s="190">
        <v>522</v>
      </c>
      <c r="DW348" s="190">
        <v>515</v>
      </c>
      <c r="DX348" s="190"/>
      <c r="DY348" s="190"/>
      <c r="DZ348" s="190"/>
      <c r="EA348" s="190"/>
      <c r="EB348" s="190"/>
      <c r="EC348" s="190"/>
      <c r="ED348" s="190">
        <v>430</v>
      </c>
      <c r="EE348" s="190">
        <v>296</v>
      </c>
      <c r="EF348" s="190">
        <v>208</v>
      </c>
      <c r="EG348" s="190">
        <v>175</v>
      </c>
      <c r="EH348" s="212">
        <v>156</v>
      </c>
      <c r="EI348" s="213"/>
      <c r="EJ348" s="211">
        <v>60</v>
      </c>
      <c r="EK348" s="190">
        <v>60</v>
      </c>
      <c r="EL348" s="190">
        <v>60</v>
      </c>
      <c r="EM348" s="190">
        <v>60</v>
      </c>
      <c r="EN348" s="190"/>
      <c r="EO348" s="190"/>
      <c r="EP348" s="190"/>
      <c r="EQ348" s="190"/>
      <c r="ER348" s="190"/>
      <c r="ES348" s="190"/>
      <c r="ET348" s="190">
        <v>65</v>
      </c>
      <c r="EU348" s="190">
        <v>50</v>
      </c>
      <c r="EV348" s="190">
        <v>39</v>
      </c>
      <c r="EW348" s="190">
        <v>33</v>
      </c>
      <c r="EX348" s="212">
        <v>29</v>
      </c>
      <c r="EY348" s="211"/>
      <c r="EZ348" s="75">
        <f t="shared" ref="EZ348" si="1003">(G348/(DT348-G348))+0</f>
        <v>2.425222312045271E-3</v>
      </c>
      <c r="FA348" s="89">
        <f t="shared" si="415"/>
        <v>-0.1</v>
      </c>
      <c r="FB348" s="212"/>
      <c r="FC348" s="213"/>
      <c r="FD348" s="213"/>
      <c r="FE348" s="213"/>
      <c r="FF348" s="213"/>
      <c r="FG348" s="213"/>
      <c r="FH348" s="213"/>
      <c r="FI348" s="213"/>
      <c r="FJ348" s="213"/>
      <c r="FK348" s="213"/>
      <c r="FL348" s="213"/>
      <c r="FM348" s="213"/>
      <c r="FN348" s="213"/>
      <c r="FO348" s="213"/>
      <c r="FP348" s="213"/>
      <c r="FQ348" s="213"/>
      <c r="FR348" s="213"/>
      <c r="FS348" s="211">
        <v>165</v>
      </c>
      <c r="FT348" s="190">
        <v>155</v>
      </c>
      <c r="FU348" s="190">
        <v>150</v>
      </c>
      <c r="FV348" s="190">
        <v>150</v>
      </c>
      <c r="FW348" s="190"/>
      <c r="FX348" s="190"/>
      <c r="FY348" s="190"/>
      <c r="FZ348" s="190"/>
      <c r="GA348" s="190"/>
      <c r="GB348" s="190"/>
      <c r="GC348" s="190">
        <v>160</v>
      </c>
      <c r="GD348" s="190">
        <v>138</v>
      </c>
      <c r="GE348" s="190">
        <v>126</v>
      </c>
      <c r="GF348" s="190">
        <v>121</v>
      </c>
      <c r="GG348" s="212">
        <v>117</v>
      </c>
    </row>
    <row r="349" spans="2:189">
      <c r="B349" s="33">
        <v>44355</v>
      </c>
      <c r="C349" s="30" t="s">
        <v>43</v>
      </c>
      <c r="D349" s="30">
        <v>2021</v>
      </c>
      <c r="E349" s="30" t="str">
        <f t="shared" ref="E349" si="1004">D349&amp;C349</f>
        <v>2021S23</v>
      </c>
      <c r="F349" s="30" t="str">
        <f t="shared" si="317"/>
        <v>62021</v>
      </c>
      <c r="G349" s="208" t="str">
        <f>VLOOKUP(Horizontal!$C349&amp;Horizontal!$B349&amp;Horizontal!G$11,Vertical!$E:$O,G$10,0)</f>
        <v>0,45</v>
      </c>
      <c r="H349" s="207">
        <f>(VLOOKUP(Horizontal!$C349&amp;Horizontal!$B349&amp;Horizontal!H$11,Vertical!$E:$O,H$10,0))+0</f>
        <v>327.77</v>
      </c>
      <c r="I349" s="207">
        <f>(VLOOKUP(Horizontal!$C349&amp;Horizontal!$B349&amp;Horizontal!I$11,Vertical!$E:$O,I$10,0))+0</f>
        <v>526.85</v>
      </c>
      <c r="J349" s="207">
        <f>(VLOOKUP(Horizontal!$C349&amp;Horizontal!$B349&amp;Horizontal!J$11,Vertical!$E:$O,J$10,0))+0</f>
        <v>538.71</v>
      </c>
      <c r="K349" s="207">
        <f>(VLOOKUP(Horizontal!$C349&amp;Horizontal!$B349&amp;Horizontal!K$11,Vertical!$E:$O,K$10,0))+0</f>
        <v>528.87</v>
      </c>
      <c r="L349" s="207">
        <f>(VLOOKUP(Horizontal!$C349&amp;Horizontal!$B349&amp;Horizontal!L$11,Vertical!$E:$O,L$10,0))+0</f>
        <v>431.13</v>
      </c>
      <c r="M349" s="207">
        <f>(VLOOKUP(Horizontal!$C349&amp;Horizontal!$B349&amp;Horizontal!M$11,Vertical!$E:$O,M$10,0))+0</f>
        <v>299.45999999999998</v>
      </c>
      <c r="N349" s="207">
        <f>(VLOOKUP(Horizontal!$C349&amp;Horizontal!$B349&amp;Horizontal!N$11,Vertical!$E:$O,N$10,0))+0</f>
        <v>209.54</v>
      </c>
      <c r="O349" s="207">
        <f>(VLOOKUP(Horizontal!$C349&amp;Horizontal!$B349&amp;Horizontal!O$11,Vertical!$E:$O,O$10,0))+0</f>
        <v>171.83</v>
      </c>
      <c r="P349" s="209">
        <f>(VLOOKUP(Horizontal!$C349&amp;Horizontal!$B349&amp;Horizontal!P$11,Vertical!$E:$O,P$10,0))+0</f>
        <v>160.05000000000001</v>
      </c>
      <c r="Q349" s="210">
        <f>(VLOOKUP(Horizontal!$C349&amp;Horizontal!$B349&amp;Horizontal!Q$11,Vertical!$E:$O,Q$10,0))+0</f>
        <v>53</v>
      </c>
      <c r="R349" s="207">
        <f>(VLOOKUP(Horizontal!$C349&amp;Horizontal!$B349&amp;Horizontal!R$11,Vertical!$E:$O,R$10,0))+0</f>
        <v>59</v>
      </c>
      <c r="S349" s="207">
        <f>(VLOOKUP(Horizontal!$C349&amp;Horizontal!$B349&amp;Horizontal!S$11,Vertical!$E:$O,S$10,0))+0</f>
        <v>55</v>
      </c>
      <c r="T349" s="207">
        <f>(VLOOKUP(Horizontal!$C349&amp;Horizontal!$B349&amp;Horizontal!T$11,Vertical!$E:$O,T$10,0))+0</f>
        <v>52</v>
      </c>
      <c r="U349" s="207">
        <f>(VLOOKUP(Horizontal!$C349&amp;Horizontal!$B349&amp;Horizontal!U$11,Vertical!$E:$O,U$10,0))+0</f>
        <v>45</v>
      </c>
      <c r="V349" s="207">
        <f>(VLOOKUP(Horizontal!$C349&amp;Horizontal!$B349&amp;Horizontal!V$11,Vertical!$E:$O,V$10,0))+0</f>
        <v>43</v>
      </c>
      <c r="W349" s="207">
        <f>(VLOOKUP(Horizontal!$C349&amp;Horizontal!$B349&amp;Horizontal!W$11,Vertical!$E:$O,W$10,0))+0</f>
        <v>38</v>
      </c>
      <c r="X349" s="207">
        <f>(VLOOKUP(Horizontal!$C349&amp;Horizontal!$B349&amp;Horizontal!X$11,Vertical!$E:$O,X$10,0))+0</f>
        <v>30</v>
      </c>
      <c r="Y349" s="209">
        <f>(VLOOKUP(Horizontal!$C349&amp;Horizontal!$B349&amp;Horizontal!Y$11,Vertical!$E:$O,Y$10,0))+0</f>
        <v>28</v>
      </c>
      <c r="Z349" s="210">
        <f>(VLOOKUP(Horizontal!$C349&amp;Horizontal!$B349&amp;Horizontal!Z$11,Vertical!$E:$O,Z$10,0))+0</f>
        <v>36.36</v>
      </c>
      <c r="AA349" s="207">
        <f>(VLOOKUP(Horizontal!$C349&amp;Horizontal!$B349&amp;Horizontal!AA$11,Vertical!$E:$O,AA$10,0))+0</f>
        <v>20.45</v>
      </c>
      <c r="AB349" s="207">
        <f>(VLOOKUP(Horizontal!$C349&amp;Horizontal!$B349&amp;Horizontal!AB$11,Vertical!$E:$O,AB$10,0))+0</f>
        <v>7.32</v>
      </c>
      <c r="AC349" s="207">
        <f>(VLOOKUP(Horizontal!$C349&amp;Horizontal!$B349&amp;Horizontal!AC$11,Vertical!$E:$O,AC$10,0))+0</f>
        <v>7.32</v>
      </c>
      <c r="AD349" s="207">
        <f>(VLOOKUP(Horizontal!$C349&amp;Horizontal!$B349&amp;Horizontal!AD$11,Vertical!$E:$O,AD$10,0))+0</f>
        <v>82.05</v>
      </c>
      <c r="AE349" s="207">
        <f>(VLOOKUP(Horizontal!$C349&amp;Horizontal!$B349&amp;Horizontal!AE$11,Vertical!$E:$O,AE$10,0))+0</f>
        <v>4.4400000000000004</v>
      </c>
      <c r="AF349" s="207">
        <f>(VLOOKUP(Horizontal!$C349&amp;Horizontal!$B349&amp;Horizontal!AF$11,Vertical!$E:$O,AF$10,0))+0</f>
        <v>17.78</v>
      </c>
      <c r="AG349" s="207">
        <f>(VLOOKUP(Horizontal!$C349&amp;Horizontal!$B349&amp;Horizontal!AG$11,Vertical!$E:$O,AG$10,0))+0</f>
        <v>6.98</v>
      </c>
      <c r="AH349" s="209">
        <f>(VLOOKUP(Horizontal!$C349&amp;Horizontal!$B349&amp;Horizontal!AH$11,Vertical!$E:$O,AH$10,0))+0</f>
        <v>15.38</v>
      </c>
      <c r="AI349" s="210">
        <f>(VLOOKUP(Horizontal!$C349&amp;Horizontal!$B349&amp;Horizontal!AI$11,Vertical!$E:$O,AI$10,0))+0</f>
        <v>11.36</v>
      </c>
      <c r="AJ349" s="207">
        <f>(VLOOKUP(Horizontal!$C349&amp;Horizontal!$B349&amp;Horizontal!AJ$11,Vertical!$E:$O,AJ$10,0))+0</f>
        <v>2.27</v>
      </c>
      <c r="AK349" s="207">
        <f>(VLOOKUP(Horizontal!$C349&amp;Horizontal!$B349&amp;Horizontal!AK$11,Vertical!$E:$O,AK$10,0))+0</f>
        <v>4.88</v>
      </c>
      <c r="AL349" s="207">
        <f>(VLOOKUP(Horizontal!$C349&amp;Horizontal!$B349&amp;Horizontal!AL$11,Vertical!$E:$O,AL$10,0))+0</f>
        <v>4.88</v>
      </c>
      <c r="AM349" s="207">
        <f>(VLOOKUP(Horizontal!$C349&amp;Horizontal!$B349&amp;Horizontal!AM$11,Vertical!$E:$O,AM$10,0))+0</f>
        <v>2.56</v>
      </c>
      <c r="AN349" s="207">
        <f>(VLOOKUP(Horizontal!$C349&amp;Horizontal!$B349&amp;Horizontal!AN$11,Vertical!$E:$O,AN$10,0))+0</f>
        <v>8.89</v>
      </c>
      <c r="AO349" s="207">
        <f>(VLOOKUP(Horizontal!$C349&amp;Horizontal!$B349&amp;Horizontal!AO$11,Vertical!$E:$O,AO$10,0))+0</f>
        <v>13.33</v>
      </c>
      <c r="AP349" s="207">
        <f>(VLOOKUP(Horizontal!$C349&amp;Horizontal!$B349&amp;Horizontal!AP$11,Vertical!$E:$O,AP$10,0))+0</f>
        <v>46.51</v>
      </c>
      <c r="AQ349" s="209">
        <f>(VLOOKUP(Horizontal!$C349&amp;Horizontal!$B349&amp;Horizontal!AQ$11,Vertical!$E:$O,AQ$10,0))+0</f>
        <v>33.33</v>
      </c>
      <c r="AR349" s="210">
        <f>(VLOOKUP(Horizontal!$C349&amp;Horizontal!$B349&amp;Horizontal!AR$11,Vertical!$E:$O,AR$10,0))+0</f>
        <v>52.27</v>
      </c>
      <c r="AS349" s="207">
        <f>(VLOOKUP(Horizontal!$C349&amp;Horizontal!$B349&amp;Horizontal!AS$11,Vertical!$E:$O,AS$10,0))+0</f>
        <v>77.27</v>
      </c>
      <c r="AT349" s="207">
        <f>(VLOOKUP(Horizontal!$C349&amp;Horizontal!$B349&amp;Horizontal!AT$11,Vertical!$E:$O,AT$10,0))+0</f>
        <v>87.8</v>
      </c>
      <c r="AU349" s="207">
        <f>(VLOOKUP(Horizontal!$C349&amp;Horizontal!$B349&amp;Horizontal!AU$11,Vertical!$E:$O,AU$10,0))+0</f>
        <v>87.8</v>
      </c>
      <c r="AV349" s="207">
        <f>(VLOOKUP(Horizontal!$C349&amp;Horizontal!$B349&amp;Horizontal!AV$11,Vertical!$E:$O,AV$10,0))+0</f>
        <v>15.38</v>
      </c>
      <c r="AW349" s="207">
        <f>(VLOOKUP(Horizontal!$C349&amp;Horizontal!$B349&amp;Horizontal!AW$11,Vertical!$E:$O,AW$10,0))+0</f>
        <v>86.67</v>
      </c>
      <c r="AX349" s="207">
        <f>(VLOOKUP(Horizontal!$C349&amp;Horizontal!$B349&amp;Horizontal!AX$11,Vertical!$E:$O,AX$10,0))+0</f>
        <v>68.89</v>
      </c>
      <c r="AY349" s="207">
        <f>(VLOOKUP(Horizontal!$C349&amp;Horizontal!$B349&amp;Horizontal!AY$11,Vertical!$E:$O,AY$10,0))+0</f>
        <v>46.51</v>
      </c>
      <c r="AZ349" s="209">
        <f>(VLOOKUP(Horizontal!$C349&amp;Horizontal!$B349&amp;Horizontal!AZ$11,Vertical!$E:$O,AZ$10,0))+0</f>
        <v>51.28</v>
      </c>
      <c r="BA349" s="208">
        <f>(VLOOKUP(Horizontal!$C349&amp;Horizontal!$B349&amp;Horizontal!BA$11,Vertical!$E:$O,BA$10,0))+0</f>
        <v>56.16</v>
      </c>
      <c r="BB349" s="210">
        <f>(VLOOKUP(Horizontal!$C349&amp;Horizontal!$B349&amp;Horizontal!BB$11,Vertical!$E:$O,BB$10,0))+0</f>
        <v>385.79</v>
      </c>
      <c r="BC349" s="207">
        <f>(VLOOKUP(Horizontal!$C349&amp;Horizontal!$B349&amp;Horizontal!BC$11,Vertical!$E:$O,BC$10,0))+0</f>
        <v>580.67999999999995</v>
      </c>
      <c r="BD349" s="207">
        <f>(VLOOKUP(Horizontal!$C349&amp;Horizontal!$B349&amp;Horizontal!BD$11,Vertical!$E:$O,BD$10,0))+0</f>
        <v>591.29</v>
      </c>
      <c r="BE349" s="207">
        <f>(VLOOKUP(Horizontal!$C349&amp;Horizontal!$B349&amp;Horizontal!BE$11,Vertical!$E:$O,BE$10,0))+0</f>
        <v>581.52</v>
      </c>
      <c r="BF349" s="207">
        <f>(VLOOKUP(Horizontal!$C349&amp;Horizontal!$B349&amp;Horizontal!BF$11,Vertical!$E:$O,BF$10,0))+0</f>
        <v>488.63</v>
      </c>
      <c r="BG349" s="207">
        <f>(VLOOKUP(Horizontal!$C349&amp;Horizontal!$B349&amp;Horizontal!BG$11,Vertical!$E:$O,BG$10,0))+0</f>
        <v>350.34</v>
      </c>
      <c r="BH349" s="207">
        <f>(VLOOKUP(Horizontal!$C349&amp;Horizontal!$B349&amp;Horizontal!BH$11,Vertical!$E:$O,BH$10,0))+0</f>
        <v>249.93</v>
      </c>
      <c r="BI349" s="207">
        <f>(VLOOKUP(Horizontal!$C349&amp;Horizontal!$B349&amp;Horizontal!BI$11,Vertical!$E:$O,BI$10,0))+0</f>
        <v>208.08</v>
      </c>
      <c r="BJ349" s="209">
        <f>(VLOOKUP(Horizontal!$C349&amp;Horizontal!$B349&amp;Horizontal!BJ$11,Vertical!$E:$O,BJ$10,0))+0</f>
        <v>193.82</v>
      </c>
      <c r="BK349" s="210">
        <f>(VLOOKUP(Horizontal!$C349&amp;Horizontal!$B349&amp;Horizontal!BK$11,Vertical!$E:$O,BK$10,0))+0</f>
        <v>51</v>
      </c>
      <c r="BL349" s="207">
        <f>(VLOOKUP(Horizontal!$C349&amp;Horizontal!$B349&amp;Horizontal!BL$11,Vertical!$E:$O,BL$10,0))+0</f>
        <v>50</v>
      </c>
      <c r="BM349" s="207">
        <f>(VLOOKUP(Horizontal!$C349&amp;Horizontal!$B349&amp;Horizontal!BM$11,Vertical!$E:$O,BM$10,0))+0</f>
        <v>47</v>
      </c>
      <c r="BN349" s="207">
        <f>(VLOOKUP(Horizontal!$C349&amp;Horizontal!$B349&amp;Horizontal!BN$11,Vertical!$E:$O,BN$10,0))+0</f>
        <v>45</v>
      </c>
      <c r="BO349" s="207">
        <f>(VLOOKUP(Horizontal!$C349&amp;Horizontal!$B349&amp;Horizontal!BO$11,Vertical!$E:$O,BO$10,0))+0</f>
        <v>43</v>
      </c>
      <c r="BP349" s="207">
        <f>(VLOOKUP(Horizontal!$C349&amp;Horizontal!$B349&amp;Horizontal!BP$11,Vertical!$E:$O,BP$10,0))+0</f>
        <v>39</v>
      </c>
      <c r="BQ349" s="207">
        <f>(VLOOKUP(Horizontal!$C349&amp;Horizontal!$B349&amp;Horizontal!BQ$11,Vertical!$E:$O,BQ$10,0))+0</f>
        <v>37</v>
      </c>
      <c r="BR349" s="207">
        <f>(VLOOKUP(Horizontal!$C349&amp;Horizontal!$B349&amp;Horizontal!BR$11,Vertical!$E:$O,BR$10,0))+0</f>
        <v>32</v>
      </c>
      <c r="BS349" s="209">
        <f>(VLOOKUP(Horizontal!$C349&amp;Horizontal!$B349&amp;Horizontal!BS$11,Vertical!$E:$O,BS$10,0))+0</f>
        <v>32</v>
      </c>
      <c r="BT349" s="210">
        <f>(VLOOKUP(Horizontal!$C349&amp;Horizontal!$B349&amp;Horizontal!BT$11,Vertical!$E:$O,BT$10,0))+0</f>
        <v>40.54</v>
      </c>
      <c r="BU349" s="207">
        <f>(VLOOKUP(Horizontal!$C349&amp;Horizontal!$B349&amp;Horizontal!BU$11,Vertical!$E:$O,BU$10,0))+0</f>
        <v>31.58</v>
      </c>
      <c r="BV349" s="207">
        <f>(VLOOKUP(Horizontal!$C349&amp;Horizontal!$B349&amp;Horizontal!BV$11,Vertical!$E:$O,BV$10,0))+0</f>
        <v>11.43</v>
      </c>
      <c r="BW349" s="207">
        <f>(VLOOKUP(Horizontal!$C349&amp;Horizontal!$B349&amp;Horizontal!BW$11,Vertical!$E:$O,BW$10,0))+0</f>
        <v>11.43</v>
      </c>
      <c r="BX349" s="207">
        <f>(VLOOKUP(Horizontal!$C349&amp;Horizontal!$B349&amp;Horizontal!BX$11,Vertical!$E:$O,BX$10,0))+0</f>
        <v>70.97</v>
      </c>
      <c r="BY349" s="207">
        <f>(VLOOKUP(Horizontal!$C349&amp;Horizontal!$B349&amp;Horizontal!BY$11,Vertical!$E:$O,BY$10,0))+0</f>
        <v>2.86</v>
      </c>
      <c r="BZ349" s="207">
        <f>(VLOOKUP(Horizontal!$C349&amp;Horizontal!$B349&amp;Horizontal!BZ$11,Vertical!$E:$O,BZ$10,0))+0</f>
        <v>11.11</v>
      </c>
      <c r="CA349" s="207">
        <f>(VLOOKUP(Horizontal!$C349&amp;Horizontal!$B349&amp;Horizontal!CA$11,Vertical!$E:$O,CA$10,0))+0</f>
        <v>16.22</v>
      </c>
      <c r="CB349" s="209">
        <f>(VLOOKUP(Horizontal!$C349&amp;Horizontal!$B349&amp;Horizontal!CB$11,Vertical!$E:$O,CB$10,0))+0</f>
        <v>16.22</v>
      </c>
      <c r="CC349" s="210">
        <f>(VLOOKUP(Horizontal!$C349&amp;Horizontal!$B349&amp;Horizontal!CC$11,Vertical!$E:$O,CC$10,0))+0</f>
        <v>0</v>
      </c>
      <c r="CD349" s="207">
        <f>(VLOOKUP(Horizontal!$C349&amp;Horizontal!$B349&amp;Horizontal!CD$11,Vertical!$E:$O,CD$10,0))+0</f>
        <v>0</v>
      </c>
      <c r="CE349" s="207">
        <f>(VLOOKUP(Horizontal!$C349&amp;Horizontal!$B349&amp;Horizontal!CE$11,Vertical!$E:$O,CE$10,0))+0</f>
        <v>8.57</v>
      </c>
      <c r="CF349" s="207">
        <f>(VLOOKUP(Horizontal!$C349&amp;Horizontal!$B349&amp;Horizontal!CF$11,Vertical!$E:$O,CF$10,0))+0</f>
        <v>8.57</v>
      </c>
      <c r="CG349" s="207">
        <f>(VLOOKUP(Horizontal!$C349&amp;Horizontal!$B349&amp;Horizontal!CG$11,Vertical!$E:$O,CG$10,0))+0</f>
        <v>3.23</v>
      </c>
      <c r="CH349" s="207">
        <f>(VLOOKUP(Horizontal!$C349&amp;Horizontal!$B349&amp;Horizontal!CH$11,Vertical!$E:$O,CH$10,0))+0</f>
        <v>2.86</v>
      </c>
      <c r="CI349" s="207">
        <f>(VLOOKUP(Horizontal!$C349&amp;Horizontal!$B349&amp;Horizontal!CI$11,Vertical!$E:$O,CI$10,0))+0</f>
        <v>8.33</v>
      </c>
      <c r="CJ349" s="207">
        <f>(VLOOKUP(Horizontal!$C349&amp;Horizontal!$B349&amp;Horizontal!CJ$11,Vertical!$E:$O,CJ$10,0))+0</f>
        <v>32.43</v>
      </c>
      <c r="CK349" s="209">
        <f>(VLOOKUP(Horizontal!$C349&amp;Horizontal!$B349&amp;Horizontal!CK$11,Vertical!$E:$O,CK$10,0))+0</f>
        <v>29.73</v>
      </c>
      <c r="CL349" s="210">
        <f>(VLOOKUP(Horizontal!$C349&amp;Horizontal!$B349&amp;Horizontal!CL$11,Vertical!$E:$O,CL$10,0))+0</f>
        <v>59.46</v>
      </c>
      <c r="CM349" s="207">
        <f>(VLOOKUP(Horizontal!$C349&amp;Horizontal!$B349&amp;Horizontal!CM$11,Vertical!$E:$O,CM$10,0))+0</f>
        <v>68.42</v>
      </c>
      <c r="CN349" s="207">
        <f>(VLOOKUP(Horizontal!$C349&amp;Horizontal!$B349&amp;Horizontal!CN$11,Vertical!$E:$O,CN$10,0))+0</f>
        <v>80</v>
      </c>
      <c r="CO349" s="207">
        <f>(VLOOKUP(Horizontal!$C349&amp;Horizontal!$B349&amp;Horizontal!CO$11,Vertical!$E:$O,CO$10,0))+0</f>
        <v>80</v>
      </c>
      <c r="CP349" s="207">
        <f>(VLOOKUP(Horizontal!$C349&amp;Horizontal!$B349&amp;Horizontal!CP$11,Vertical!$E:$O,CP$10,0))+0</f>
        <v>25.81</v>
      </c>
      <c r="CQ349" s="207">
        <f>(VLOOKUP(Horizontal!$C349&amp;Horizontal!$B349&amp;Horizontal!CQ$11,Vertical!$E:$O,CQ$10,0))+0</f>
        <v>94.29</v>
      </c>
      <c r="CR349" s="207">
        <f>(VLOOKUP(Horizontal!$C349&amp;Horizontal!$B349&amp;Horizontal!CR$11,Vertical!$E:$O,CR$10,0))+0</f>
        <v>80.56</v>
      </c>
      <c r="CS349" s="207">
        <f>(VLOOKUP(Horizontal!$C349&amp;Horizontal!$B349&amp;Horizontal!CS$11,Vertical!$E:$O,CS$10,0))+0</f>
        <v>51.35</v>
      </c>
      <c r="CT349" s="207">
        <f>(VLOOKUP(Horizontal!$C349&amp;Horizontal!$B349&amp;Horizontal!CT$11,Vertical!$E:$O,CT$10,0))+0</f>
        <v>54.05</v>
      </c>
      <c r="CU349" s="150"/>
      <c r="CV349" s="211">
        <f t="shared" ref="CV349" si="1005">(BB349-H349)+0</f>
        <v>58.020000000000039</v>
      </c>
      <c r="CW349" s="190">
        <f t="shared" ref="CW349" si="1006">(BC349-I349)+0</f>
        <v>53.829999999999927</v>
      </c>
      <c r="CX349" s="190">
        <f t="shared" ref="CX349" si="1007">(BD349-J349)+0</f>
        <v>52.579999999999927</v>
      </c>
      <c r="CY349" s="190">
        <f t="shared" ref="CY349" si="1008">(BE349-K349)+0</f>
        <v>52.649999999999977</v>
      </c>
      <c r="CZ349" s="190">
        <f t="shared" ref="CZ349" si="1009">(BF349-L349)+0</f>
        <v>57.5</v>
      </c>
      <c r="DA349" s="190">
        <f t="shared" ref="DA349" si="1010">(BG349-M349)+0</f>
        <v>50.879999999999995</v>
      </c>
      <c r="DB349" s="190">
        <f t="shared" ref="DB349" si="1011">(BH349-N349)+0</f>
        <v>40.390000000000015</v>
      </c>
      <c r="DC349" s="190">
        <f t="shared" ref="DC349" si="1012">(BI349-O349)+0</f>
        <v>36.25</v>
      </c>
      <c r="DD349" s="212">
        <f t="shared" ref="DD349" si="1013">(BJ349-P349)+0</f>
        <v>33.769999999999982</v>
      </c>
      <c r="DE349" s="9">
        <v>170</v>
      </c>
      <c r="DF349" s="212">
        <f t="shared" ref="DF349" si="1014">($H$7-H349)+0</f>
        <v>-119.31278959810865</v>
      </c>
      <c r="DG349" s="264">
        <v>64</v>
      </c>
      <c r="DH349" s="265">
        <v>34</v>
      </c>
      <c r="DI349" s="265">
        <v>40</v>
      </c>
      <c r="DJ349" s="266">
        <v>84</v>
      </c>
      <c r="DK349" s="190">
        <v>431.24</v>
      </c>
      <c r="DL349" s="190">
        <v>431.24</v>
      </c>
      <c r="DM349" s="190">
        <v>303.89999999999998</v>
      </c>
      <c r="DN349" s="212">
        <v>350.26</v>
      </c>
      <c r="DO349" s="190">
        <v>270.45</v>
      </c>
      <c r="DP349" s="190">
        <v>270.45</v>
      </c>
      <c r="DQ349" s="190">
        <v>260.83999999999997</v>
      </c>
      <c r="DR349" s="212">
        <v>260.83999999999997</v>
      </c>
      <c r="DS349" s="150"/>
      <c r="DT349" s="190">
        <v>330</v>
      </c>
      <c r="DU349" s="190">
        <v>530</v>
      </c>
      <c r="DV349" s="190">
        <v>542</v>
      </c>
      <c r="DW349" s="190">
        <v>532</v>
      </c>
      <c r="DX349" s="190"/>
      <c r="DY349" s="190"/>
      <c r="DZ349" s="190"/>
      <c r="EA349" s="190"/>
      <c r="EB349" s="190"/>
      <c r="EC349" s="190"/>
      <c r="ED349" s="190">
        <v>434</v>
      </c>
      <c r="EE349" s="190">
        <v>304</v>
      </c>
      <c r="EF349" s="190">
        <v>213</v>
      </c>
      <c r="EG349" s="190">
        <v>175</v>
      </c>
      <c r="EH349" s="212">
        <v>157</v>
      </c>
      <c r="EI349" s="213"/>
      <c r="EJ349" s="211">
        <v>58</v>
      </c>
      <c r="EK349" s="190">
        <v>57</v>
      </c>
      <c r="EL349" s="190">
        <v>57</v>
      </c>
      <c r="EM349" s="190">
        <v>57</v>
      </c>
      <c r="EN349" s="190"/>
      <c r="EO349" s="190"/>
      <c r="EP349" s="190"/>
      <c r="EQ349" s="190"/>
      <c r="ER349" s="190"/>
      <c r="ES349" s="190"/>
      <c r="ET349" s="190">
        <v>60</v>
      </c>
      <c r="EU349" s="190">
        <v>53</v>
      </c>
      <c r="EV349" s="190">
        <v>39</v>
      </c>
      <c r="EW349" s="190">
        <v>33</v>
      </c>
      <c r="EX349" s="212">
        <v>29</v>
      </c>
      <c r="EY349" s="211"/>
      <c r="EZ349" s="75">
        <f t="shared" ref="EZ349" si="1015">(G349/(DT349-G349))+0</f>
        <v>1.3654984069185253E-3</v>
      </c>
      <c r="FA349" s="89">
        <f t="shared" si="415"/>
        <v>-0.1</v>
      </c>
      <c r="FB349" s="212"/>
      <c r="FC349" s="213"/>
      <c r="FD349" s="213"/>
      <c r="FE349" s="213"/>
      <c r="FF349" s="213"/>
      <c r="FG349" s="213"/>
      <c r="FH349" s="213"/>
      <c r="FI349" s="213"/>
      <c r="FJ349" s="213"/>
      <c r="FK349" s="213"/>
      <c r="FL349" s="213"/>
      <c r="FM349" s="213"/>
      <c r="FN349" s="213"/>
      <c r="FO349" s="213"/>
      <c r="FP349" s="213"/>
      <c r="FQ349" s="213"/>
      <c r="FR349" s="213"/>
      <c r="FS349" s="211">
        <v>148</v>
      </c>
      <c r="FT349" s="190">
        <v>147</v>
      </c>
      <c r="FU349" s="190">
        <v>147</v>
      </c>
      <c r="FV349" s="190">
        <v>147</v>
      </c>
      <c r="FW349" s="190"/>
      <c r="FX349" s="190"/>
      <c r="FY349" s="190"/>
      <c r="FZ349" s="190"/>
      <c r="GA349" s="190"/>
      <c r="GB349" s="190"/>
      <c r="GC349" s="190">
        <v>150</v>
      </c>
      <c r="GD349" s="190">
        <v>140</v>
      </c>
      <c r="GE349" s="190">
        <v>126</v>
      </c>
      <c r="GF349" s="190">
        <v>122</v>
      </c>
      <c r="GG349" s="212">
        <v>117</v>
      </c>
    </row>
    <row r="350" spans="2:189">
      <c r="B350" s="33">
        <v>44362</v>
      </c>
      <c r="C350" s="30" t="s">
        <v>42</v>
      </c>
      <c r="D350" s="30">
        <v>2021</v>
      </c>
      <c r="E350" s="30" t="str">
        <f t="shared" ref="E350" si="1016">D350&amp;C350</f>
        <v>2021S24</v>
      </c>
      <c r="F350" s="30" t="str">
        <f t="shared" si="317"/>
        <v>62021</v>
      </c>
      <c r="G350" s="208">
        <f>VLOOKUP(Horizontal!$C350&amp;Horizontal!$B350&amp;Horizontal!G$11,Vertical!$E:$O,G$10,0)</f>
        <v>0.4</v>
      </c>
      <c r="H350" s="207">
        <f>(VLOOKUP(Horizontal!$C350&amp;Horizontal!$B350&amp;Horizontal!H$11,Vertical!$E:$O,H$10,0))+0</f>
        <v>335.69</v>
      </c>
      <c r="I350" s="207">
        <f>(VLOOKUP(Horizontal!$C350&amp;Horizontal!$B350&amp;Horizontal!I$11,Vertical!$E:$O,I$10,0))+0</f>
        <v>547.67999999999995</v>
      </c>
      <c r="J350" s="207">
        <f>(VLOOKUP(Horizontal!$C350&amp;Horizontal!$B350&amp;Horizontal!J$11,Vertical!$E:$O,J$10,0))+0</f>
        <v>547.27</v>
      </c>
      <c r="K350" s="207">
        <f>(VLOOKUP(Horizontal!$C350&amp;Horizontal!$B350&amp;Horizontal!K$11,Vertical!$E:$O,K$10,0))+0</f>
        <v>529.85</v>
      </c>
      <c r="L350" s="207">
        <f>(VLOOKUP(Horizontal!$C350&amp;Horizontal!$B350&amp;Horizontal!L$11,Vertical!$E:$O,L$10,0))+0</f>
        <v>437.9</v>
      </c>
      <c r="M350" s="207">
        <f>(VLOOKUP(Horizontal!$C350&amp;Horizontal!$B350&amp;Horizontal!M$11,Vertical!$E:$O,M$10,0))+0</f>
        <v>328.31</v>
      </c>
      <c r="N350" s="207">
        <f>(VLOOKUP(Horizontal!$C350&amp;Horizontal!$B350&amp;Horizontal!N$11,Vertical!$E:$O,N$10,0))+0</f>
        <v>219.9</v>
      </c>
      <c r="O350" s="207">
        <f>(VLOOKUP(Horizontal!$C350&amp;Horizontal!$B350&amp;Horizontal!O$11,Vertical!$E:$O,O$10,0))+0</f>
        <v>175.81</v>
      </c>
      <c r="P350" s="209">
        <f>(VLOOKUP(Horizontal!$C350&amp;Horizontal!$B350&amp;Horizontal!P$11,Vertical!$E:$O,P$10,0))+0</f>
        <v>162.81</v>
      </c>
      <c r="Q350" s="210">
        <f>(VLOOKUP(Horizontal!$C350&amp;Horizontal!$B350&amp;Horizontal!Q$11,Vertical!$E:$O,Q$10,0))+0</f>
        <v>50</v>
      </c>
      <c r="R350" s="207">
        <f>(VLOOKUP(Horizontal!$C350&amp;Horizontal!$B350&amp;Horizontal!R$11,Vertical!$E:$O,R$10,0))+0</f>
        <v>56</v>
      </c>
      <c r="S350" s="207">
        <f>(VLOOKUP(Horizontal!$C350&amp;Horizontal!$B350&amp;Horizontal!S$11,Vertical!$E:$O,S$10,0))+0</f>
        <v>53</v>
      </c>
      <c r="T350" s="207">
        <f>(VLOOKUP(Horizontal!$C350&amp;Horizontal!$B350&amp;Horizontal!T$11,Vertical!$E:$O,T$10,0))+0</f>
        <v>47</v>
      </c>
      <c r="U350" s="207">
        <f>(VLOOKUP(Horizontal!$C350&amp;Horizontal!$B350&amp;Horizontal!U$11,Vertical!$E:$O,U$10,0))+0</f>
        <v>39</v>
      </c>
      <c r="V350" s="207">
        <f>(VLOOKUP(Horizontal!$C350&amp;Horizontal!$B350&amp;Horizontal!V$11,Vertical!$E:$O,V$10,0))+0</f>
        <v>41</v>
      </c>
      <c r="W350" s="207">
        <f>(VLOOKUP(Horizontal!$C350&amp;Horizontal!$B350&amp;Horizontal!W$11,Vertical!$E:$O,W$10,0))+0</f>
        <v>38</v>
      </c>
      <c r="X350" s="207">
        <f>(VLOOKUP(Horizontal!$C350&amp;Horizontal!$B350&amp;Horizontal!X$11,Vertical!$E:$O,X$10,0))+0</f>
        <v>32</v>
      </c>
      <c r="Y350" s="209">
        <f>(VLOOKUP(Horizontal!$C350&amp;Horizontal!$B350&amp;Horizontal!Y$11,Vertical!$E:$O,Y$10,0))+0</f>
        <v>29</v>
      </c>
      <c r="Z350" s="210">
        <f>(VLOOKUP(Horizontal!$C350&amp;Horizontal!$B350&amp;Horizontal!Z$11,Vertical!$E:$O,Z$10,0))+0</f>
        <v>4.76</v>
      </c>
      <c r="AA350" s="207">
        <f>(VLOOKUP(Horizontal!$C350&amp;Horizontal!$B350&amp;Horizontal!AA$11,Vertical!$E:$O,AA$10,0))+0</f>
        <v>2.63</v>
      </c>
      <c r="AB350" s="207">
        <f>(VLOOKUP(Horizontal!$C350&amp;Horizontal!$B350&amp;Horizontal!AB$11,Vertical!$E:$O,AB$10,0))+0</f>
        <v>0</v>
      </c>
      <c r="AC350" s="207">
        <f>(VLOOKUP(Horizontal!$C350&amp;Horizontal!$B350&amp;Horizontal!AC$11,Vertical!$E:$O,AC$10,0))+0</f>
        <v>27.5</v>
      </c>
      <c r="AD350" s="207">
        <f>(VLOOKUP(Horizontal!$C350&amp;Horizontal!$B350&amp;Horizontal!AD$11,Vertical!$E:$O,AD$10,0))+0</f>
        <v>21.95</v>
      </c>
      <c r="AE350" s="207">
        <f>(VLOOKUP(Horizontal!$C350&amp;Horizontal!$B350&amp;Horizontal!AE$11,Vertical!$E:$O,AE$10,0))+0</f>
        <v>2.17</v>
      </c>
      <c r="AF350" s="207">
        <f>(VLOOKUP(Horizontal!$C350&amp;Horizontal!$B350&amp;Horizontal!AF$11,Vertical!$E:$O,AF$10,0))+0</f>
        <v>2.17</v>
      </c>
      <c r="AG350" s="207">
        <f>(VLOOKUP(Horizontal!$C350&amp;Horizontal!$B350&amp;Horizontal!AG$11,Vertical!$E:$O,AG$10,0))+0</f>
        <v>2.27</v>
      </c>
      <c r="AH350" s="209">
        <f>(VLOOKUP(Horizontal!$C350&amp;Horizontal!$B350&amp;Horizontal!AH$11,Vertical!$E:$O,AH$10,0))+0</f>
        <v>6.82</v>
      </c>
      <c r="AI350" s="210">
        <f>(VLOOKUP(Horizontal!$C350&amp;Horizontal!$B350&amp;Horizontal!AI$11,Vertical!$E:$O,AI$10,0))+0</f>
        <v>7.14</v>
      </c>
      <c r="AJ350" s="207">
        <f>(VLOOKUP(Horizontal!$C350&amp;Horizontal!$B350&amp;Horizontal!AJ$11,Vertical!$E:$O,AJ$10,0))+0</f>
        <v>0</v>
      </c>
      <c r="AK350" s="207">
        <f>(VLOOKUP(Horizontal!$C350&amp;Horizontal!$B350&amp;Horizontal!AK$11,Vertical!$E:$O,AK$10,0))+0</f>
        <v>0</v>
      </c>
      <c r="AL350" s="207">
        <f>(VLOOKUP(Horizontal!$C350&amp;Horizontal!$B350&amp;Horizontal!AL$11,Vertical!$E:$O,AL$10,0))+0</f>
        <v>25</v>
      </c>
      <c r="AM350" s="207">
        <f>(VLOOKUP(Horizontal!$C350&amp;Horizontal!$B350&amp;Horizontal!AM$11,Vertical!$E:$O,AM$10,0))+0</f>
        <v>7.32</v>
      </c>
      <c r="AN350" s="207">
        <f>(VLOOKUP(Horizontal!$C350&amp;Horizontal!$B350&amp;Horizontal!AN$11,Vertical!$E:$O,AN$10,0))+0</f>
        <v>8.6999999999999993</v>
      </c>
      <c r="AO350" s="207">
        <f>(VLOOKUP(Horizontal!$C350&amp;Horizontal!$B350&amp;Horizontal!AO$11,Vertical!$E:$O,AO$10,0))+0</f>
        <v>10.87</v>
      </c>
      <c r="AP350" s="207">
        <f>(VLOOKUP(Horizontal!$C350&amp;Horizontal!$B350&amp;Horizontal!AP$11,Vertical!$E:$O,AP$10,0))+0</f>
        <v>22.73</v>
      </c>
      <c r="AQ350" s="209">
        <f>(VLOOKUP(Horizontal!$C350&amp;Horizontal!$B350&amp;Horizontal!AQ$11,Vertical!$E:$O,AQ$10,0))+0</f>
        <v>38.64</v>
      </c>
      <c r="AR350" s="210">
        <f>(VLOOKUP(Horizontal!$C350&amp;Horizontal!$B350&amp;Horizontal!AR$11,Vertical!$E:$O,AR$10,0))+0</f>
        <v>88.1</v>
      </c>
      <c r="AS350" s="207">
        <f>(VLOOKUP(Horizontal!$C350&amp;Horizontal!$B350&amp;Horizontal!AS$11,Vertical!$E:$O,AS$10,0))+0</f>
        <v>97.37</v>
      </c>
      <c r="AT350" s="207">
        <f>(VLOOKUP(Horizontal!$C350&amp;Horizontal!$B350&amp;Horizontal!AT$11,Vertical!$E:$O,AT$10,0))+0</f>
        <v>100</v>
      </c>
      <c r="AU350" s="207">
        <f>(VLOOKUP(Horizontal!$C350&amp;Horizontal!$B350&amp;Horizontal!AU$11,Vertical!$E:$O,AU$10,0))+0</f>
        <v>47.5</v>
      </c>
      <c r="AV350" s="207">
        <f>(VLOOKUP(Horizontal!$C350&amp;Horizontal!$B350&amp;Horizontal!AV$11,Vertical!$E:$O,AV$10,0))+0</f>
        <v>70.73</v>
      </c>
      <c r="AW350" s="207">
        <f>(VLOOKUP(Horizontal!$C350&amp;Horizontal!$B350&amp;Horizontal!AW$11,Vertical!$E:$O,AW$10,0))+0</f>
        <v>89.13</v>
      </c>
      <c r="AX350" s="207">
        <f>(VLOOKUP(Horizontal!$C350&amp;Horizontal!$B350&amp;Horizontal!AX$11,Vertical!$E:$O,AX$10,0))+0</f>
        <v>86.96</v>
      </c>
      <c r="AY350" s="207">
        <f>(VLOOKUP(Horizontal!$C350&amp;Horizontal!$B350&amp;Horizontal!AY$11,Vertical!$E:$O,AY$10,0))+0</f>
        <v>75</v>
      </c>
      <c r="AZ350" s="209">
        <f>(VLOOKUP(Horizontal!$C350&amp;Horizontal!$B350&amp;Horizontal!AZ$11,Vertical!$E:$O,AZ$10,0))+0</f>
        <v>54.55</v>
      </c>
      <c r="BA350" s="208">
        <f>(VLOOKUP(Horizontal!$C350&amp;Horizontal!$B350&amp;Horizontal!BA$11,Vertical!$E:$O,BA$10,0))+0</f>
        <v>55.83</v>
      </c>
      <c r="BB350" s="210">
        <f>(VLOOKUP(Horizontal!$C350&amp;Horizontal!$B350&amp;Horizontal!BB$11,Vertical!$E:$O,BB$10,0))+0</f>
        <v>391.91</v>
      </c>
      <c r="BC350" s="207">
        <f>(VLOOKUP(Horizontal!$C350&amp;Horizontal!$B350&amp;Horizontal!BC$11,Vertical!$E:$O,BC$10,0))+0</f>
        <v>599.41</v>
      </c>
      <c r="BD350" s="207">
        <f>(VLOOKUP(Horizontal!$C350&amp;Horizontal!$B350&amp;Horizontal!BD$11,Vertical!$E:$O,BD$10,0))+0</f>
        <v>599.9</v>
      </c>
      <c r="BE350" s="207">
        <f>(VLOOKUP(Horizontal!$C350&amp;Horizontal!$B350&amp;Horizontal!BE$11,Vertical!$E:$O,BE$10,0))+0</f>
        <v>581.91999999999996</v>
      </c>
      <c r="BF350" s="207">
        <f>(VLOOKUP(Horizontal!$C350&amp;Horizontal!$B350&amp;Horizontal!BF$11,Vertical!$E:$O,BF$10,0))+0</f>
        <v>492.44</v>
      </c>
      <c r="BG350" s="207">
        <f>(VLOOKUP(Horizontal!$C350&amp;Horizontal!$B350&amp;Horizontal!BG$11,Vertical!$E:$O,BG$10,0))+0</f>
        <v>376.67</v>
      </c>
      <c r="BH350" s="207">
        <f>(VLOOKUP(Horizontal!$C350&amp;Horizontal!$B350&amp;Horizontal!BH$11,Vertical!$E:$O,BH$10,0))+0</f>
        <v>261.23</v>
      </c>
      <c r="BI350" s="207">
        <f>(VLOOKUP(Horizontal!$C350&amp;Horizontal!$B350&amp;Horizontal!BI$11,Vertical!$E:$O,BI$10,0))+0</f>
        <v>211.44</v>
      </c>
      <c r="BJ350" s="209">
        <f>(VLOOKUP(Horizontal!$C350&amp;Horizontal!$B350&amp;Horizontal!BJ$11,Vertical!$E:$O,BJ$10,0))+0</f>
        <v>196.43</v>
      </c>
      <c r="BK350" s="210">
        <f>(VLOOKUP(Horizontal!$C350&amp;Horizontal!$B350&amp;Horizontal!BK$11,Vertical!$E:$O,BK$10,0))+0</f>
        <v>46</v>
      </c>
      <c r="BL350" s="207">
        <f>(VLOOKUP(Horizontal!$C350&amp;Horizontal!$B350&amp;Horizontal!BL$11,Vertical!$E:$O,BL$10,0))+0</f>
        <v>46</v>
      </c>
      <c r="BM350" s="207">
        <f>(VLOOKUP(Horizontal!$C350&amp;Horizontal!$B350&amp;Horizontal!BM$11,Vertical!$E:$O,BM$10,0))+0</f>
        <v>46</v>
      </c>
      <c r="BN350" s="207">
        <f>(VLOOKUP(Horizontal!$C350&amp;Horizontal!$B350&amp;Horizontal!BN$11,Vertical!$E:$O,BN$10,0))+0</f>
        <v>43</v>
      </c>
      <c r="BO350" s="207">
        <f>(VLOOKUP(Horizontal!$C350&amp;Horizontal!$B350&amp;Horizontal!BO$11,Vertical!$E:$O,BO$10,0))+0</f>
        <v>40</v>
      </c>
      <c r="BP350" s="207">
        <f>(VLOOKUP(Horizontal!$C350&amp;Horizontal!$B350&amp;Horizontal!BP$11,Vertical!$E:$O,BP$10,0))+0</f>
        <v>41</v>
      </c>
      <c r="BQ350" s="207">
        <f>(VLOOKUP(Horizontal!$C350&amp;Horizontal!$B350&amp;Horizontal!BQ$11,Vertical!$E:$O,BQ$10,0))+0</f>
        <v>37</v>
      </c>
      <c r="BR350" s="207">
        <f>(VLOOKUP(Horizontal!$C350&amp;Horizontal!$B350&amp;Horizontal!BR$11,Vertical!$E:$O,BR$10,0))+0</f>
        <v>34</v>
      </c>
      <c r="BS350" s="209">
        <f>(VLOOKUP(Horizontal!$C350&amp;Horizontal!$B350&amp;Horizontal!BS$11,Vertical!$E:$O,BS$10,0))+0</f>
        <v>30</v>
      </c>
      <c r="BT350" s="210">
        <f>(VLOOKUP(Horizontal!$C350&amp;Horizontal!$B350&amp;Horizontal!BT$11,Vertical!$E:$O,BT$10,0))+0</f>
        <v>14.29</v>
      </c>
      <c r="BU350" s="207">
        <f>(VLOOKUP(Horizontal!$C350&amp;Horizontal!$B350&amp;Horizontal!BU$11,Vertical!$E:$O,BU$10,0))+0</f>
        <v>0</v>
      </c>
      <c r="BV350" s="207">
        <f>(VLOOKUP(Horizontal!$C350&amp;Horizontal!$B350&amp;Horizontal!BV$11,Vertical!$E:$O,BV$10,0))+0</f>
        <v>5.71</v>
      </c>
      <c r="BW350" s="207">
        <f>(VLOOKUP(Horizontal!$C350&amp;Horizontal!$B350&amp;Horizontal!BW$11,Vertical!$E:$O,BW$10,0))+0</f>
        <v>32.5</v>
      </c>
      <c r="BX350" s="207">
        <f>(VLOOKUP(Horizontal!$C350&amp;Horizontal!$B350&amp;Horizontal!BX$11,Vertical!$E:$O,BX$10,0))+0</f>
        <v>33.33</v>
      </c>
      <c r="BY350" s="207">
        <f>(VLOOKUP(Horizontal!$C350&amp;Horizontal!$B350&amp;Horizontal!BY$11,Vertical!$E:$O,BY$10,0))+0</f>
        <v>4.76</v>
      </c>
      <c r="BZ350" s="207">
        <f>(VLOOKUP(Horizontal!$C350&amp;Horizontal!$B350&amp;Horizontal!BZ$11,Vertical!$E:$O,BZ$10,0))+0</f>
        <v>5</v>
      </c>
      <c r="CA350" s="207">
        <f>(VLOOKUP(Horizontal!$C350&amp;Horizontal!$B350&amp;Horizontal!CA$11,Vertical!$E:$O,CA$10,0))+0</f>
        <v>5.26</v>
      </c>
      <c r="CB350" s="209">
        <f>(VLOOKUP(Horizontal!$C350&amp;Horizontal!$B350&amp;Horizontal!CB$11,Vertical!$E:$O,CB$10,0))+0</f>
        <v>13.89</v>
      </c>
      <c r="CC350" s="210">
        <f>(VLOOKUP(Horizontal!$C350&amp;Horizontal!$B350&amp;Horizontal!CC$11,Vertical!$E:$O,CC$10,0))+0</f>
        <v>5.71</v>
      </c>
      <c r="CD350" s="207">
        <f>(VLOOKUP(Horizontal!$C350&amp;Horizontal!$B350&amp;Horizontal!CD$11,Vertical!$E:$O,CD$10,0))+0</f>
        <v>5.88</v>
      </c>
      <c r="CE350" s="207">
        <f>(VLOOKUP(Horizontal!$C350&amp;Horizontal!$B350&amp;Horizontal!CE$11,Vertical!$E:$O,CE$10,0))+0</f>
        <v>0</v>
      </c>
      <c r="CF350" s="207">
        <f>(VLOOKUP(Horizontal!$C350&amp;Horizontal!$B350&amp;Horizontal!CF$11,Vertical!$E:$O,CF$10,0))+0</f>
        <v>17.5</v>
      </c>
      <c r="CG350" s="207">
        <f>(VLOOKUP(Horizontal!$C350&amp;Horizontal!$B350&amp;Horizontal!CG$11,Vertical!$E:$O,CG$10,0))+0</f>
        <v>6.06</v>
      </c>
      <c r="CH350" s="207">
        <f>(VLOOKUP(Horizontal!$C350&amp;Horizontal!$B350&amp;Horizontal!CH$11,Vertical!$E:$O,CH$10,0))+0</f>
        <v>11.9</v>
      </c>
      <c r="CI350" s="207">
        <f>(VLOOKUP(Horizontal!$C350&amp;Horizontal!$B350&amp;Horizontal!CI$11,Vertical!$E:$O,CI$10,0))+0</f>
        <v>7.5</v>
      </c>
      <c r="CJ350" s="207">
        <f>(VLOOKUP(Horizontal!$C350&amp;Horizontal!$B350&amp;Horizontal!CJ$11,Vertical!$E:$O,CJ$10,0))+0</f>
        <v>28.95</v>
      </c>
      <c r="CK350" s="209">
        <f>(VLOOKUP(Horizontal!$C350&amp;Horizontal!$B350&amp;Horizontal!CK$11,Vertical!$E:$O,CK$10,0))+0</f>
        <v>33.33</v>
      </c>
      <c r="CL350" s="210">
        <f>(VLOOKUP(Horizontal!$C350&amp;Horizontal!$B350&amp;Horizontal!CL$11,Vertical!$E:$O,CL$10,0))+0</f>
        <v>80</v>
      </c>
      <c r="CM350" s="207">
        <f>(VLOOKUP(Horizontal!$C350&amp;Horizontal!$B350&amp;Horizontal!CM$11,Vertical!$E:$O,CM$10,0))+0</f>
        <v>94.12</v>
      </c>
      <c r="CN350" s="207">
        <f>(VLOOKUP(Horizontal!$C350&amp;Horizontal!$B350&amp;Horizontal!CN$11,Vertical!$E:$O,CN$10,0))+0</f>
        <v>94.29</v>
      </c>
      <c r="CO350" s="207">
        <f>(VLOOKUP(Horizontal!$C350&amp;Horizontal!$B350&amp;Horizontal!CO$11,Vertical!$E:$O,CO$10,0))+0</f>
        <v>50</v>
      </c>
      <c r="CP350" s="207">
        <f>(VLOOKUP(Horizontal!$C350&amp;Horizontal!$B350&amp;Horizontal!CP$11,Vertical!$E:$O,CP$10,0))+0</f>
        <v>60.61</v>
      </c>
      <c r="CQ350" s="207">
        <f>(VLOOKUP(Horizontal!$C350&amp;Horizontal!$B350&amp;Horizontal!CQ$11,Vertical!$E:$O,CQ$10,0))+0</f>
        <v>83.33</v>
      </c>
      <c r="CR350" s="207">
        <f>(VLOOKUP(Horizontal!$C350&amp;Horizontal!$B350&amp;Horizontal!CR$11,Vertical!$E:$O,CR$10,0))+0</f>
        <v>87.5</v>
      </c>
      <c r="CS350" s="207">
        <f>(VLOOKUP(Horizontal!$C350&amp;Horizontal!$B350&amp;Horizontal!CS$11,Vertical!$E:$O,CS$10,0))+0</f>
        <v>65.790000000000006</v>
      </c>
      <c r="CT350" s="207">
        <f>(VLOOKUP(Horizontal!$C350&amp;Horizontal!$B350&amp;Horizontal!CT$11,Vertical!$E:$O,CT$10,0))+0</f>
        <v>52.78</v>
      </c>
      <c r="CU350" s="150"/>
      <c r="CV350" s="211">
        <f t="shared" ref="CV350" si="1017">(BB350-H350)+0</f>
        <v>56.220000000000027</v>
      </c>
      <c r="CW350" s="190">
        <f t="shared" ref="CW350" si="1018">(BC350-I350)+0</f>
        <v>51.730000000000018</v>
      </c>
      <c r="CX350" s="190">
        <f t="shared" ref="CX350" si="1019">(BD350-J350)+0</f>
        <v>52.629999999999995</v>
      </c>
      <c r="CY350" s="190">
        <f t="shared" ref="CY350" si="1020">(BE350-K350)+0</f>
        <v>52.069999999999936</v>
      </c>
      <c r="CZ350" s="190">
        <f t="shared" ref="CZ350" si="1021">(BF350-L350)+0</f>
        <v>54.54000000000002</v>
      </c>
      <c r="DA350" s="190">
        <f t="shared" ref="DA350" si="1022">(BG350-M350)+0</f>
        <v>48.360000000000014</v>
      </c>
      <c r="DB350" s="190">
        <f t="shared" ref="DB350" si="1023">(BH350-N350)+0</f>
        <v>41.330000000000013</v>
      </c>
      <c r="DC350" s="190">
        <f t="shared" ref="DC350" si="1024">(BI350-O350)+0</f>
        <v>35.629999999999995</v>
      </c>
      <c r="DD350" s="212">
        <f t="shared" ref="DD350" si="1025">(BJ350-P350)+0</f>
        <v>33.620000000000005</v>
      </c>
      <c r="DE350" s="9">
        <v>170</v>
      </c>
      <c r="DF350" s="212">
        <f t="shared" ref="DF350" si="1026">($H$7-H350)+0</f>
        <v>-127.23278959810867</v>
      </c>
      <c r="DG350" s="264">
        <v>65</v>
      </c>
      <c r="DH350" s="265">
        <v>53</v>
      </c>
      <c r="DI350" s="265">
        <v>38</v>
      </c>
      <c r="DJ350" s="266">
        <v>70</v>
      </c>
      <c r="DK350" s="190">
        <v>434.26</v>
      </c>
      <c r="DL350" s="190">
        <v>434.26</v>
      </c>
      <c r="DM350" s="190">
        <v>296.14</v>
      </c>
      <c r="DN350" s="212">
        <v>426.3</v>
      </c>
      <c r="DO350" s="190">
        <v>273.26</v>
      </c>
      <c r="DP350" s="190">
        <v>273.26</v>
      </c>
      <c r="DQ350" s="190">
        <v>267.02999999999997</v>
      </c>
      <c r="DR350" s="212">
        <v>272.83</v>
      </c>
      <c r="DS350" s="150"/>
      <c r="DT350" s="190">
        <v>340</v>
      </c>
      <c r="DU350" s="190">
        <v>546</v>
      </c>
      <c r="DV350" s="190">
        <v>544</v>
      </c>
      <c r="DW350" s="190">
        <v>527</v>
      </c>
      <c r="DX350" s="190"/>
      <c r="DY350" s="190"/>
      <c r="DZ350" s="190"/>
      <c r="EA350" s="190"/>
      <c r="EB350" s="190"/>
      <c r="EC350" s="190"/>
      <c r="ED350" s="190">
        <v>438</v>
      </c>
      <c r="EE350" s="190">
        <v>345</v>
      </c>
      <c r="EF350" s="190">
        <v>225</v>
      </c>
      <c r="EG350" s="190">
        <v>178</v>
      </c>
      <c r="EH350" s="212">
        <v>157</v>
      </c>
      <c r="EI350" s="213"/>
      <c r="EJ350" s="211">
        <v>56</v>
      </c>
      <c r="EK350" s="190">
        <v>55</v>
      </c>
      <c r="EL350" s="190">
        <v>55</v>
      </c>
      <c r="EM350" s="190">
        <v>55</v>
      </c>
      <c r="EN350" s="190"/>
      <c r="EO350" s="190"/>
      <c r="EP350" s="190"/>
      <c r="EQ350" s="190"/>
      <c r="ER350" s="190"/>
      <c r="ES350" s="190"/>
      <c r="ET350" s="190">
        <v>60</v>
      </c>
      <c r="EU350" s="190">
        <v>57</v>
      </c>
      <c r="EV350" s="190">
        <v>40</v>
      </c>
      <c r="EW350" s="190">
        <v>33</v>
      </c>
      <c r="EX350" s="212">
        <v>29</v>
      </c>
      <c r="EY350" s="211"/>
      <c r="EZ350" s="75">
        <f t="shared" ref="EZ350" si="1027">(G350/(DT350-G350))+0</f>
        <v>1.1778563015312131E-3</v>
      </c>
      <c r="FA350" s="89">
        <f t="shared" si="415"/>
        <v>-0.1</v>
      </c>
      <c r="FB350" s="212"/>
      <c r="FC350" s="213"/>
      <c r="FD350" s="213"/>
      <c r="FE350" s="213"/>
      <c r="FF350" s="213"/>
      <c r="FG350" s="213"/>
      <c r="FH350" s="213"/>
      <c r="FI350" s="213"/>
      <c r="FJ350" s="213"/>
      <c r="FK350" s="213"/>
      <c r="FL350" s="213"/>
      <c r="FM350" s="213"/>
      <c r="FN350" s="213"/>
      <c r="FO350" s="213"/>
      <c r="FP350" s="213"/>
      <c r="FQ350" s="213"/>
      <c r="FR350" s="213"/>
      <c r="FS350" s="211">
        <v>146</v>
      </c>
      <c r="FT350" s="190">
        <v>145</v>
      </c>
      <c r="FU350" s="190">
        <v>145</v>
      </c>
      <c r="FV350" s="190">
        <v>145</v>
      </c>
      <c r="FW350" s="190"/>
      <c r="FX350" s="190"/>
      <c r="FY350" s="190"/>
      <c r="FZ350" s="190"/>
      <c r="GA350" s="190"/>
      <c r="GB350" s="190"/>
      <c r="GC350" s="190">
        <v>150</v>
      </c>
      <c r="GD350" s="190">
        <v>145</v>
      </c>
      <c r="GE350" s="190">
        <v>126</v>
      </c>
      <c r="GF350" s="190">
        <v>123</v>
      </c>
      <c r="GG350" s="212">
        <v>118</v>
      </c>
    </row>
    <row r="351" spans="2:189">
      <c r="B351" s="33">
        <v>44369</v>
      </c>
      <c r="C351" s="30" t="s">
        <v>41</v>
      </c>
      <c r="D351" s="30">
        <v>2021</v>
      </c>
      <c r="E351" s="30" t="str">
        <f t="shared" ref="E351" si="1028">D351&amp;C351</f>
        <v>2021S25</v>
      </c>
      <c r="F351" s="30" t="str">
        <f t="shared" si="317"/>
        <v>62021</v>
      </c>
      <c r="G351" s="208" t="str">
        <f>VLOOKUP(Horizontal!$C351&amp;Horizontal!$B351&amp;Horizontal!G$11,Vertical!$E:$O,G$10,0)</f>
        <v>0,29</v>
      </c>
      <c r="H351" s="207">
        <f>(VLOOKUP(Horizontal!$C351&amp;Horizontal!$B351&amp;Horizontal!H$11,Vertical!$E:$O,H$10,0))+0</f>
        <v>332.48</v>
      </c>
      <c r="I351" s="207">
        <f>(VLOOKUP(Horizontal!$C351&amp;Horizontal!$B351&amp;Horizontal!I$11,Vertical!$E:$O,I$10,0))+0</f>
        <v>531.15</v>
      </c>
      <c r="J351" s="207">
        <f>(VLOOKUP(Horizontal!$C351&amp;Horizontal!$B351&amp;Horizontal!J$11,Vertical!$E:$O,J$10,0))+0</f>
        <v>532.86</v>
      </c>
      <c r="K351" s="207">
        <f>(VLOOKUP(Horizontal!$C351&amp;Horizontal!$B351&amp;Horizontal!K$11,Vertical!$E:$O,K$10,0))+0</f>
        <v>514.67999999999995</v>
      </c>
      <c r="L351" s="207">
        <f>(VLOOKUP(Horizontal!$C351&amp;Horizontal!$B351&amp;Horizontal!L$11,Vertical!$E:$O,L$10,0))+0</f>
        <v>426.05</v>
      </c>
      <c r="M351" s="207">
        <f>(VLOOKUP(Horizontal!$C351&amp;Horizontal!$B351&amp;Horizontal!M$11,Vertical!$E:$O,M$10,0))+0</f>
        <v>343.43</v>
      </c>
      <c r="N351" s="207">
        <f>(VLOOKUP(Horizontal!$C351&amp;Horizontal!$B351&amp;Horizontal!N$11,Vertical!$E:$O,N$10,0))+0</f>
        <v>230.48</v>
      </c>
      <c r="O351" s="207">
        <f>(VLOOKUP(Horizontal!$C351&amp;Horizontal!$B351&amp;Horizontal!O$11,Vertical!$E:$O,O$10,0))+0</f>
        <v>178.25</v>
      </c>
      <c r="P351" s="209">
        <f>(VLOOKUP(Horizontal!$C351&amp;Horizontal!$B351&amp;Horizontal!P$11,Vertical!$E:$O,P$10,0))+0</f>
        <v>164.28</v>
      </c>
      <c r="Q351" s="210">
        <f>(VLOOKUP(Horizontal!$C351&amp;Horizontal!$B351&amp;Horizontal!Q$11,Vertical!$E:$O,Q$10,0))+0</f>
        <v>54</v>
      </c>
      <c r="R351" s="207">
        <f>(VLOOKUP(Horizontal!$C351&amp;Horizontal!$B351&amp;Horizontal!R$11,Vertical!$E:$O,R$10,0))+0</f>
        <v>59</v>
      </c>
      <c r="S351" s="207">
        <f>(VLOOKUP(Horizontal!$C351&amp;Horizontal!$B351&amp;Horizontal!S$11,Vertical!$E:$O,S$10,0))+0</f>
        <v>55</v>
      </c>
      <c r="T351" s="207">
        <f>(VLOOKUP(Horizontal!$C351&amp;Horizontal!$B351&amp;Horizontal!T$11,Vertical!$E:$O,T$10,0))+0</f>
        <v>50</v>
      </c>
      <c r="U351" s="207">
        <f>(VLOOKUP(Horizontal!$C351&amp;Horizontal!$B351&amp;Horizontal!U$11,Vertical!$E:$O,U$10,0))+0</f>
        <v>43</v>
      </c>
      <c r="V351" s="207">
        <f>(VLOOKUP(Horizontal!$C351&amp;Horizontal!$B351&amp;Horizontal!V$11,Vertical!$E:$O,V$10,0))+0</f>
        <v>41</v>
      </c>
      <c r="W351" s="207">
        <f>(VLOOKUP(Horizontal!$C351&amp;Horizontal!$B351&amp;Horizontal!W$11,Vertical!$E:$O,W$10,0))+0</f>
        <v>36</v>
      </c>
      <c r="X351" s="207">
        <f>(VLOOKUP(Horizontal!$C351&amp;Horizontal!$B351&amp;Horizontal!X$11,Vertical!$E:$O,X$10,0))+0</f>
        <v>29</v>
      </c>
      <c r="Y351" s="209">
        <f>(VLOOKUP(Horizontal!$C351&amp;Horizontal!$B351&amp;Horizontal!Y$11,Vertical!$E:$O,Y$10,0))+0</f>
        <v>27</v>
      </c>
      <c r="Z351" s="210">
        <f>(VLOOKUP(Horizontal!$C351&amp;Horizontal!$B351&amp;Horizontal!Z$11,Vertical!$E:$O,Z$10,0))+0</f>
        <v>76.739999999999995</v>
      </c>
      <c r="AA351" s="207">
        <f>(VLOOKUP(Horizontal!$C351&amp;Horizontal!$B351&amp;Horizontal!AA$11,Vertical!$E:$O,AA$10,0))+0</f>
        <v>100</v>
      </c>
      <c r="AB351" s="207">
        <f>(VLOOKUP(Horizontal!$C351&amp;Horizontal!$B351&amp;Horizontal!AB$11,Vertical!$E:$O,AB$10,0))+0</f>
        <v>94.74</v>
      </c>
      <c r="AC351" s="207">
        <f>(VLOOKUP(Horizontal!$C351&amp;Horizontal!$B351&amp;Horizontal!AC$11,Vertical!$E:$O,AC$10,0))+0</f>
        <v>97.44</v>
      </c>
      <c r="AD351" s="207">
        <f>(VLOOKUP(Horizontal!$C351&amp;Horizontal!$B351&amp;Horizontal!AD$11,Vertical!$E:$O,AD$10,0))+0</f>
        <v>79.069999999999993</v>
      </c>
      <c r="AE351" s="207">
        <f>(VLOOKUP(Horizontal!$C351&amp;Horizontal!$B351&amp;Horizontal!AE$11,Vertical!$E:$O,AE$10,0))+0</f>
        <v>14.29</v>
      </c>
      <c r="AF351" s="207">
        <f>(VLOOKUP(Horizontal!$C351&amp;Horizontal!$B351&amp;Horizontal!AF$11,Vertical!$E:$O,AF$10,0))+0</f>
        <v>6.98</v>
      </c>
      <c r="AG351" s="207">
        <f>(VLOOKUP(Horizontal!$C351&amp;Horizontal!$B351&amp;Horizontal!AG$11,Vertical!$E:$O,AG$10,0))+0</f>
        <v>10</v>
      </c>
      <c r="AH351" s="209">
        <f>(VLOOKUP(Horizontal!$C351&amp;Horizontal!$B351&amp;Horizontal!AH$11,Vertical!$E:$O,AH$10,0))+0</f>
        <v>14.29</v>
      </c>
      <c r="AI351" s="210">
        <f>(VLOOKUP(Horizontal!$C351&amp;Horizontal!$B351&amp;Horizontal!AI$11,Vertical!$E:$O,AI$10,0))+0</f>
        <v>11.63</v>
      </c>
      <c r="AJ351" s="207">
        <f>(VLOOKUP(Horizontal!$C351&amp;Horizontal!$B351&amp;Horizontal!AJ$11,Vertical!$E:$O,AJ$10,0))+0</f>
        <v>0</v>
      </c>
      <c r="AK351" s="207">
        <f>(VLOOKUP(Horizontal!$C351&amp;Horizontal!$B351&amp;Horizontal!AK$11,Vertical!$E:$O,AK$10,0))+0</f>
        <v>2.63</v>
      </c>
      <c r="AL351" s="207">
        <f>(VLOOKUP(Horizontal!$C351&amp;Horizontal!$B351&amp;Horizontal!AL$11,Vertical!$E:$O,AL$10,0))+0</f>
        <v>2.56</v>
      </c>
      <c r="AM351" s="207">
        <f>(VLOOKUP(Horizontal!$C351&amp;Horizontal!$B351&amp;Horizontal!AM$11,Vertical!$E:$O,AM$10,0))+0</f>
        <v>9.3000000000000007</v>
      </c>
      <c r="AN351" s="207">
        <f>(VLOOKUP(Horizontal!$C351&amp;Horizontal!$B351&amp;Horizontal!AN$11,Vertical!$E:$O,AN$10,0))+0</f>
        <v>4.76</v>
      </c>
      <c r="AO351" s="207">
        <f>(VLOOKUP(Horizontal!$C351&amp;Horizontal!$B351&amp;Horizontal!AO$11,Vertical!$E:$O,AO$10,0))+0</f>
        <v>4.6500000000000004</v>
      </c>
      <c r="AP351" s="207">
        <f>(VLOOKUP(Horizontal!$C351&amp;Horizontal!$B351&amp;Horizontal!AP$11,Vertical!$E:$O,AP$10,0))+0</f>
        <v>27.5</v>
      </c>
      <c r="AQ351" s="209">
        <f>(VLOOKUP(Horizontal!$C351&amp;Horizontal!$B351&amp;Horizontal!AQ$11,Vertical!$E:$O,AQ$10,0))+0</f>
        <v>26.19</v>
      </c>
      <c r="AR351" s="210">
        <f>(VLOOKUP(Horizontal!$C351&amp;Horizontal!$B351&amp;Horizontal!AR$11,Vertical!$E:$O,AR$10,0))+0</f>
        <v>11.63</v>
      </c>
      <c r="AS351" s="207">
        <f>(VLOOKUP(Horizontal!$C351&amp;Horizontal!$B351&amp;Horizontal!AS$11,Vertical!$E:$O,AS$10,0))+0</f>
        <v>0</v>
      </c>
      <c r="AT351" s="207">
        <f>(VLOOKUP(Horizontal!$C351&amp;Horizontal!$B351&amp;Horizontal!AT$11,Vertical!$E:$O,AT$10,0))+0</f>
        <v>2.63</v>
      </c>
      <c r="AU351" s="207">
        <f>(VLOOKUP(Horizontal!$C351&amp;Horizontal!$B351&amp;Horizontal!AU$11,Vertical!$E:$O,AU$10,0))+0</f>
        <v>0</v>
      </c>
      <c r="AV351" s="207">
        <f>(VLOOKUP(Horizontal!$C351&amp;Horizontal!$B351&amp;Horizontal!AV$11,Vertical!$E:$O,AV$10,0))+0</f>
        <v>11.63</v>
      </c>
      <c r="AW351" s="207">
        <f>(VLOOKUP(Horizontal!$C351&amp;Horizontal!$B351&amp;Horizontal!AW$11,Vertical!$E:$O,AW$10,0))+0</f>
        <v>80.95</v>
      </c>
      <c r="AX351" s="207">
        <f>(VLOOKUP(Horizontal!$C351&amp;Horizontal!$B351&amp;Horizontal!AX$11,Vertical!$E:$O,AX$10,0))+0</f>
        <v>88.37</v>
      </c>
      <c r="AY351" s="207">
        <f>(VLOOKUP(Horizontal!$C351&amp;Horizontal!$B351&amp;Horizontal!AY$11,Vertical!$E:$O,AY$10,0))+0</f>
        <v>62.5</v>
      </c>
      <c r="AZ351" s="209">
        <f>(VLOOKUP(Horizontal!$C351&amp;Horizontal!$B351&amp;Horizontal!AZ$11,Vertical!$E:$O,AZ$10,0))+0</f>
        <v>59.52</v>
      </c>
      <c r="BA351" s="208">
        <f>(VLOOKUP(Horizontal!$C351&amp;Horizontal!$B351&amp;Horizontal!BA$11,Vertical!$E:$O,BA$10,0))+0</f>
        <v>55.41</v>
      </c>
      <c r="BB351" s="210">
        <f>(VLOOKUP(Horizontal!$C351&amp;Horizontal!$B351&amp;Horizontal!BB$11,Vertical!$E:$O,BB$10,0))+0</f>
        <v>388.1</v>
      </c>
      <c r="BC351" s="207">
        <f>(VLOOKUP(Horizontal!$C351&amp;Horizontal!$B351&amp;Horizontal!BC$11,Vertical!$E:$O,BC$10,0))+0</f>
        <v>586.6</v>
      </c>
      <c r="BD351" s="207">
        <f>(VLOOKUP(Horizontal!$C351&amp;Horizontal!$B351&amp;Horizontal!BD$11,Vertical!$E:$O,BD$10,0))+0</f>
        <v>587.19000000000005</v>
      </c>
      <c r="BE351" s="207">
        <f>(VLOOKUP(Horizontal!$C351&amp;Horizontal!$B351&amp;Horizontal!BE$11,Vertical!$E:$O,BE$10,0))+0</f>
        <v>569.02</v>
      </c>
      <c r="BF351" s="207">
        <f>(VLOOKUP(Horizontal!$C351&amp;Horizontal!$B351&amp;Horizontal!BF$11,Vertical!$E:$O,BF$10,0))+0</f>
        <v>479.94</v>
      </c>
      <c r="BG351" s="207">
        <f>(VLOOKUP(Horizontal!$C351&amp;Horizontal!$B351&amp;Horizontal!BG$11,Vertical!$E:$O,BG$10,0))+0</f>
        <v>393.24</v>
      </c>
      <c r="BH351" s="207">
        <f>(VLOOKUP(Horizontal!$C351&amp;Horizontal!$B351&amp;Horizontal!BH$11,Vertical!$E:$O,BH$10,0))+0</f>
        <v>272.94</v>
      </c>
      <c r="BI351" s="207">
        <f>(VLOOKUP(Horizontal!$C351&amp;Horizontal!$B351&amp;Horizontal!BI$11,Vertical!$E:$O,BI$10,0))+0</f>
        <v>214.68</v>
      </c>
      <c r="BJ351" s="209">
        <f>(VLOOKUP(Horizontal!$C351&amp;Horizontal!$B351&amp;Horizontal!BJ$11,Vertical!$E:$O,BJ$10,0))+0</f>
        <v>198.31</v>
      </c>
      <c r="BK351" s="210">
        <f>(VLOOKUP(Horizontal!$C351&amp;Horizontal!$B351&amp;Horizontal!BK$11,Vertical!$E:$O,BK$10,0))+0</f>
        <v>47</v>
      </c>
      <c r="BL351" s="207">
        <f>(VLOOKUP(Horizontal!$C351&amp;Horizontal!$B351&amp;Horizontal!BL$11,Vertical!$E:$O,BL$10,0))+0</f>
        <v>46</v>
      </c>
      <c r="BM351" s="207">
        <f>(VLOOKUP(Horizontal!$C351&amp;Horizontal!$B351&amp;Horizontal!BM$11,Vertical!$E:$O,BM$10,0))+0</f>
        <v>45</v>
      </c>
      <c r="BN351" s="207">
        <f>(VLOOKUP(Horizontal!$C351&amp;Horizontal!$B351&amp;Horizontal!BN$11,Vertical!$E:$O,BN$10,0))+0</f>
        <v>42</v>
      </c>
      <c r="BO351" s="207">
        <f>(VLOOKUP(Horizontal!$C351&amp;Horizontal!$B351&amp;Horizontal!BO$11,Vertical!$E:$O,BO$10,0))+0</f>
        <v>37</v>
      </c>
      <c r="BP351" s="207">
        <f>(VLOOKUP(Horizontal!$C351&amp;Horizontal!$B351&amp;Horizontal!BP$11,Vertical!$E:$O,BP$10,0))+0</f>
        <v>36</v>
      </c>
      <c r="BQ351" s="207">
        <f>(VLOOKUP(Horizontal!$C351&amp;Horizontal!$B351&amp;Horizontal!BQ$11,Vertical!$E:$O,BQ$10,0))+0</f>
        <v>33</v>
      </c>
      <c r="BR351" s="207">
        <f>(VLOOKUP(Horizontal!$C351&amp;Horizontal!$B351&amp;Horizontal!BR$11,Vertical!$E:$O,BR$10,0))+0</f>
        <v>29</v>
      </c>
      <c r="BS351" s="209">
        <f>(VLOOKUP(Horizontal!$C351&amp;Horizontal!$B351&amp;Horizontal!BS$11,Vertical!$E:$O,BS$10,0))+0</f>
        <v>29</v>
      </c>
      <c r="BT351" s="210">
        <f>(VLOOKUP(Horizontal!$C351&amp;Horizontal!$B351&amp;Horizontal!BT$11,Vertical!$E:$O,BT$10,0))+0</f>
        <v>70.59</v>
      </c>
      <c r="BU351" s="207">
        <f>(VLOOKUP(Horizontal!$C351&amp;Horizontal!$B351&amp;Horizontal!BU$11,Vertical!$E:$O,BU$10,0))+0</f>
        <v>77.14</v>
      </c>
      <c r="BV351" s="207">
        <f>(VLOOKUP(Horizontal!$C351&amp;Horizontal!$B351&amp;Horizontal!BV$11,Vertical!$E:$O,BV$10,0))+0</f>
        <v>85.71</v>
      </c>
      <c r="BW351" s="207">
        <f>(VLOOKUP(Horizontal!$C351&amp;Horizontal!$B351&amp;Horizontal!BW$11,Vertical!$E:$O,BW$10,0))+0</f>
        <v>83.33</v>
      </c>
      <c r="BX351" s="207">
        <f>(VLOOKUP(Horizontal!$C351&amp;Horizontal!$B351&amp;Horizontal!BX$11,Vertical!$E:$O,BX$10,0))+0</f>
        <v>80.56</v>
      </c>
      <c r="BY351" s="207">
        <f>(VLOOKUP(Horizontal!$C351&amp;Horizontal!$B351&amp;Horizontal!BY$11,Vertical!$E:$O,BY$10,0))+0</f>
        <v>14.29</v>
      </c>
      <c r="BZ351" s="207">
        <f>(VLOOKUP(Horizontal!$C351&amp;Horizontal!$B351&amp;Horizontal!BZ$11,Vertical!$E:$O,BZ$10,0))+0</f>
        <v>2.63</v>
      </c>
      <c r="CA351" s="207">
        <f>(VLOOKUP(Horizontal!$C351&amp;Horizontal!$B351&amp;Horizontal!CA$11,Vertical!$E:$O,CA$10,0))+0</f>
        <v>13.51</v>
      </c>
      <c r="CB351" s="209">
        <f>(VLOOKUP(Horizontal!$C351&amp;Horizontal!$B351&amp;Horizontal!CB$11,Vertical!$E:$O,CB$10,0))+0</f>
        <v>17.14</v>
      </c>
      <c r="CC351" s="210">
        <f>(VLOOKUP(Horizontal!$C351&amp;Horizontal!$B351&amp;Horizontal!CC$11,Vertical!$E:$O,CC$10,0))+0</f>
        <v>14.71</v>
      </c>
      <c r="CD351" s="207">
        <f>(VLOOKUP(Horizontal!$C351&amp;Horizontal!$B351&amp;Horizontal!CD$11,Vertical!$E:$O,CD$10,0))+0</f>
        <v>5.71</v>
      </c>
      <c r="CE351" s="207">
        <f>(VLOOKUP(Horizontal!$C351&amp;Horizontal!$B351&amp;Horizontal!CE$11,Vertical!$E:$O,CE$10,0))+0</f>
        <v>8.57</v>
      </c>
      <c r="CF351" s="207">
        <f>(VLOOKUP(Horizontal!$C351&amp;Horizontal!$B351&amp;Horizontal!CF$11,Vertical!$E:$O,CF$10,0))+0</f>
        <v>8.33</v>
      </c>
      <c r="CG351" s="207">
        <f>(VLOOKUP(Horizontal!$C351&amp;Horizontal!$B351&amp;Horizontal!CG$11,Vertical!$E:$O,CG$10,0))+0</f>
        <v>5.56</v>
      </c>
      <c r="CH351" s="207">
        <f>(VLOOKUP(Horizontal!$C351&amp;Horizontal!$B351&amp;Horizontal!CH$11,Vertical!$E:$O,CH$10,0))+0</f>
        <v>5.71</v>
      </c>
      <c r="CI351" s="207">
        <f>(VLOOKUP(Horizontal!$C351&amp;Horizontal!$B351&amp;Horizontal!CI$11,Vertical!$E:$O,CI$10,0))+0</f>
        <v>5.26</v>
      </c>
      <c r="CJ351" s="207">
        <f>(VLOOKUP(Horizontal!$C351&amp;Horizontal!$B351&amp;Horizontal!CJ$11,Vertical!$E:$O,CJ$10,0))+0</f>
        <v>21.62</v>
      </c>
      <c r="CK351" s="209">
        <f>(VLOOKUP(Horizontal!$C351&amp;Horizontal!$B351&amp;Horizontal!CK$11,Vertical!$E:$O,CK$10,0))+0</f>
        <v>17.14</v>
      </c>
      <c r="CL351" s="210">
        <f>(VLOOKUP(Horizontal!$C351&amp;Horizontal!$B351&amp;Horizontal!CL$11,Vertical!$E:$O,CL$10,0))+0</f>
        <v>14.71</v>
      </c>
      <c r="CM351" s="207">
        <f>(VLOOKUP(Horizontal!$C351&amp;Horizontal!$B351&amp;Horizontal!CM$11,Vertical!$E:$O,CM$10,0))+0</f>
        <v>17.14</v>
      </c>
      <c r="CN351" s="207">
        <f>(VLOOKUP(Horizontal!$C351&amp;Horizontal!$B351&amp;Horizontal!CN$11,Vertical!$E:$O,CN$10,0))+0</f>
        <v>5.71</v>
      </c>
      <c r="CO351" s="207">
        <f>(VLOOKUP(Horizontal!$C351&amp;Horizontal!$B351&amp;Horizontal!CO$11,Vertical!$E:$O,CO$10,0))+0</f>
        <v>8.33</v>
      </c>
      <c r="CP351" s="207">
        <f>(VLOOKUP(Horizontal!$C351&amp;Horizontal!$B351&amp;Horizontal!CP$11,Vertical!$E:$O,CP$10,0))+0</f>
        <v>13.89</v>
      </c>
      <c r="CQ351" s="207">
        <f>(VLOOKUP(Horizontal!$C351&amp;Horizontal!$B351&amp;Horizontal!CQ$11,Vertical!$E:$O,CQ$10,0))+0</f>
        <v>80</v>
      </c>
      <c r="CR351" s="207">
        <f>(VLOOKUP(Horizontal!$C351&amp;Horizontal!$B351&amp;Horizontal!CR$11,Vertical!$E:$O,CR$10,0))+0</f>
        <v>92.11</v>
      </c>
      <c r="CS351" s="207">
        <f>(VLOOKUP(Horizontal!$C351&amp;Horizontal!$B351&amp;Horizontal!CS$11,Vertical!$E:$O,CS$10,0))+0</f>
        <v>64.86</v>
      </c>
      <c r="CT351" s="207">
        <f>(VLOOKUP(Horizontal!$C351&amp;Horizontal!$B351&amp;Horizontal!CT$11,Vertical!$E:$O,CT$10,0))+0</f>
        <v>65.709999999999994</v>
      </c>
      <c r="CU351" s="150"/>
      <c r="CV351" s="211">
        <f t="shared" ref="CV351" si="1029">(BB351-H351)+0</f>
        <v>55.620000000000005</v>
      </c>
      <c r="CW351" s="190">
        <f t="shared" ref="CW351" si="1030">(BC351-I351)+0</f>
        <v>55.450000000000045</v>
      </c>
      <c r="CX351" s="190">
        <f t="shared" ref="CX351" si="1031">(BD351-J351)+0</f>
        <v>54.330000000000041</v>
      </c>
      <c r="CY351" s="190">
        <f t="shared" ref="CY351" si="1032">(BE351-K351)+0</f>
        <v>54.340000000000032</v>
      </c>
      <c r="CZ351" s="190">
        <f t="shared" ref="CZ351" si="1033">(BF351-L351)+0</f>
        <v>53.889999999999986</v>
      </c>
      <c r="DA351" s="190">
        <f t="shared" ref="DA351" si="1034">(BG351-M351)+0</f>
        <v>49.81</v>
      </c>
      <c r="DB351" s="190">
        <f t="shared" ref="DB351" si="1035">(BH351-N351)+0</f>
        <v>42.460000000000008</v>
      </c>
      <c r="DC351" s="190">
        <f t="shared" ref="DC351" si="1036">(BI351-O351)+0</f>
        <v>36.430000000000007</v>
      </c>
      <c r="DD351" s="212">
        <f t="shared" ref="DD351" si="1037">(BJ351-P351)+0</f>
        <v>34.03</v>
      </c>
      <c r="DE351" s="9">
        <v>170</v>
      </c>
      <c r="DF351" s="212">
        <f t="shared" ref="DF351" si="1038">($H$7-H351)+0</f>
        <v>-124.02278959810869</v>
      </c>
      <c r="DG351" s="264">
        <v>62</v>
      </c>
      <c r="DH351" s="265">
        <v>52</v>
      </c>
      <c r="DI351" s="265">
        <v>38</v>
      </c>
      <c r="DJ351" s="266">
        <v>61</v>
      </c>
      <c r="DK351" s="190">
        <v>682.22</v>
      </c>
      <c r="DL351" s="190">
        <v>682.22</v>
      </c>
      <c r="DM351" s="190">
        <v>440.56</v>
      </c>
      <c r="DN351" s="212">
        <v>682.22</v>
      </c>
      <c r="DO351" s="190">
        <v>322.63</v>
      </c>
      <c r="DP351" s="190">
        <v>322.63</v>
      </c>
      <c r="DQ351" s="190">
        <v>267.87</v>
      </c>
      <c r="DR351" s="212">
        <v>322.63</v>
      </c>
      <c r="DS351" s="150"/>
      <c r="DT351" s="190">
        <v>334</v>
      </c>
      <c r="DU351" s="190">
        <v>538</v>
      </c>
      <c r="DV351" s="190">
        <v>541</v>
      </c>
      <c r="DW351" s="190">
        <v>519</v>
      </c>
      <c r="DX351" s="190"/>
      <c r="DY351" s="190"/>
      <c r="DZ351" s="190"/>
      <c r="EA351" s="190"/>
      <c r="EB351" s="190"/>
      <c r="EC351" s="190"/>
      <c r="ED351" s="190">
        <v>429</v>
      </c>
      <c r="EE351" s="190">
        <v>351</v>
      </c>
      <c r="EF351" s="190">
        <v>239</v>
      </c>
      <c r="EG351" s="190">
        <v>185</v>
      </c>
      <c r="EH351" s="212">
        <v>160</v>
      </c>
      <c r="EI351" s="213"/>
      <c r="EJ351" s="211">
        <v>56</v>
      </c>
      <c r="EK351" s="190">
        <v>55</v>
      </c>
      <c r="EL351" s="190">
        <v>55</v>
      </c>
      <c r="EM351" s="190">
        <v>55</v>
      </c>
      <c r="EN351" s="190"/>
      <c r="EO351" s="190"/>
      <c r="EP351" s="190"/>
      <c r="EQ351" s="190"/>
      <c r="ER351" s="190"/>
      <c r="ES351" s="190"/>
      <c r="ET351" s="190">
        <v>60</v>
      </c>
      <c r="EU351" s="190">
        <v>56</v>
      </c>
      <c r="EV351" s="190">
        <v>42</v>
      </c>
      <c r="EW351" s="190">
        <v>35</v>
      </c>
      <c r="EX351" s="212">
        <v>30</v>
      </c>
      <c r="EY351" s="211"/>
      <c r="EZ351" s="75">
        <f t="shared" ref="EZ351" si="1039">(G351/(DT351-G351))+0</f>
        <v>8.6901800964909656E-4</v>
      </c>
      <c r="FA351" s="89">
        <f t="shared" si="415"/>
        <v>-0.1</v>
      </c>
      <c r="FB351" s="212"/>
      <c r="FC351" s="213"/>
      <c r="FD351" s="213"/>
      <c r="FE351" s="213"/>
      <c r="FF351" s="213"/>
      <c r="FG351" s="213"/>
      <c r="FH351" s="213"/>
      <c r="FI351" s="213"/>
      <c r="FJ351" s="213"/>
      <c r="FK351" s="213"/>
      <c r="FL351" s="213"/>
      <c r="FM351" s="213"/>
      <c r="FN351" s="213"/>
      <c r="FO351" s="213"/>
      <c r="FP351" s="213"/>
      <c r="FQ351" s="213"/>
      <c r="FR351" s="213"/>
      <c r="FS351" s="211">
        <v>146</v>
      </c>
      <c r="FT351" s="190">
        <v>145</v>
      </c>
      <c r="FU351" s="190">
        <v>145</v>
      </c>
      <c r="FV351" s="190">
        <v>145</v>
      </c>
      <c r="FW351" s="190"/>
      <c r="FX351" s="190"/>
      <c r="FY351" s="190"/>
      <c r="FZ351" s="190"/>
      <c r="GA351" s="190"/>
      <c r="GB351" s="190"/>
      <c r="GC351" s="190">
        <v>150</v>
      </c>
      <c r="GD351" s="190">
        <v>150</v>
      </c>
      <c r="GE351" s="190">
        <v>128</v>
      </c>
      <c r="GF351" s="190">
        <v>123</v>
      </c>
      <c r="GG351" s="212">
        <v>118</v>
      </c>
    </row>
    <row r="352" spans="2:189">
      <c r="B352" s="33">
        <v>44376</v>
      </c>
      <c r="C352" s="30" t="s">
        <v>40</v>
      </c>
      <c r="D352" s="30">
        <v>2021</v>
      </c>
      <c r="E352" s="30" t="str">
        <f t="shared" ref="E352" si="1040">D352&amp;C352</f>
        <v>2021S26</v>
      </c>
      <c r="F352" s="30" t="str">
        <f t="shared" si="317"/>
        <v>6Final2021</v>
      </c>
      <c r="G352" s="208" t="str">
        <f>VLOOKUP(Horizontal!$C352&amp;Horizontal!$B352&amp;Horizontal!G$11,Vertical!$E:$O,G$10,0)</f>
        <v>0,14</v>
      </c>
      <c r="H352" s="207">
        <f>(VLOOKUP(Horizontal!$C352&amp;Horizontal!$B352&amp;Horizontal!H$11,Vertical!$E:$O,H$10,0))+0</f>
        <v>335.4</v>
      </c>
      <c r="I352" s="207">
        <f>(VLOOKUP(Horizontal!$C352&amp;Horizontal!$B352&amp;Horizontal!I$11,Vertical!$E:$O,I$10,0))+0</f>
        <v>567.67999999999995</v>
      </c>
      <c r="J352" s="207">
        <f>(VLOOKUP(Horizontal!$C352&amp;Horizontal!$B352&amp;Horizontal!J$11,Vertical!$E:$O,J$10,0))+0</f>
        <v>556.94000000000005</v>
      </c>
      <c r="K352" s="207">
        <f>(VLOOKUP(Horizontal!$C352&amp;Horizontal!$B352&amp;Horizontal!K$11,Vertical!$E:$O,K$10,0))+0</f>
        <v>531.95000000000005</v>
      </c>
      <c r="L352" s="207">
        <f>(VLOOKUP(Horizontal!$C352&amp;Horizontal!$B352&amp;Horizontal!L$11,Vertical!$E:$O,L$10,0))+0</f>
        <v>455.46</v>
      </c>
      <c r="M352" s="207">
        <f>(VLOOKUP(Horizontal!$C352&amp;Horizontal!$B352&amp;Horizontal!M$11,Vertical!$E:$O,M$10,0))+0</f>
        <v>353.71</v>
      </c>
      <c r="N352" s="207">
        <f>(VLOOKUP(Horizontal!$C352&amp;Horizontal!$B352&amp;Horizontal!N$11,Vertical!$E:$O,N$10,0))+0</f>
        <v>241.45</v>
      </c>
      <c r="O352" s="207">
        <f>(VLOOKUP(Horizontal!$C352&amp;Horizontal!$B352&amp;Horizontal!O$11,Vertical!$E:$O,O$10,0))+0</f>
        <v>181.08</v>
      </c>
      <c r="P352" s="209">
        <f>(VLOOKUP(Horizontal!$C352&amp;Horizontal!$B352&amp;Horizontal!P$11,Vertical!$E:$O,P$10,0))+0</f>
        <v>165.81</v>
      </c>
      <c r="Q352" s="210">
        <f>(VLOOKUP(Horizontal!$C352&amp;Horizontal!$B352&amp;Horizontal!Q$11,Vertical!$E:$O,Q$10,0))+0</f>
        <v>49</v>
      </c>
      <c r="R352" s="207">
        <f>(VLOOKUP(Horizontal!$C352&amp;Horizontal!$B352&amp;Horizontal!R$11,Vertical!$E:$O,R$10,0))+0</f>
        <v>50</v>
      </c>
      <c r="S352" s="207">
        <f>(VLOOKUP(Horizontal!$C352&amp;Horizontal!$B352&amp;Horizontal!S$11,Vertical!$E:$O,S$10,0))+0</f>
        <v>50</v>
      </c>
      <c r="T352" s="207">
        <f>(VLOOKUP(Horizontal!$C352&amp;Horizontal!$B352&amp;Horizontal!T$11,Vertical!$E:$O,T$10,0))+0</f>
        <v>48</v>
      </c>
      <c r="U352" s="207">
        <f>(VLOOKUP(Horizontal!$C352&amp;Horizontal!$B352&amp;Horizontal!U$11,Vertical!$E:$O,U$10,0))+0</f>
        <v>44</v>
      </c>
      <c r="V352" s="207">
        <f>(VLOOKUP(Horizontal!$C352&amp;Horizontal!$B352&amp;Horizontal!V$11,Vertical!$E:$O,V$10,0))+0</f>
        <v>43</v>
      </c>
      <c r="W352" s="207">
        <f>(VLOOKUP(Horizontal!$C352&amp;Horizontal!$B352&amp;Horizontal!W$11,Vertical!$E:$O,W$10,0))+0</f>
        <v>38</v>
      </c>
      <c r="X352" s="207">
        <f>(VLOOKUP(Horizontal!$C352&amp;Horizontal!$B352&amp;Horizontal!X$11,Vertical!$E:$O,X$10,0))+0</f>
        <v>32</v>
      </c>
      <c r="Y352" s="209">
        <f>(VLOOKUP(Horizontal!$C352&amp;Horizontal!$B352&amp;Horizontal!Y$11,Vertical!$E:$O,Y$10,0))+0</f>
        <v>29</v>
      </c>
      <c r="Z352" s="210">
        <f>(VLOOKUP(Horizontal!$C352&amp;Horizontal!$B352&amp;Horizontal!Z$11,Vertical!$E:$O,Z$10,0))+0</f>
        <v>6.67</v>
      </c>
      <c r="AA352" s="207">
        <f>(VLOOKUP(Horizontal!$C352&amp;Horizontal!$B352&amp;Horizontal!AA$11,Vertical!$E:$O,AA$10,0))+0</f>
        <v>0</v>
      </c>
      <c r="AB352" s="207">
        <f>(VLOOKUP(Horizontal!$C352&amp;Horizontal!$B352&amp;Horizontal!AB$11,Vertical!$E:$O,AB$10,0))+0</f>
        <v>2.5</v>
      </c>
      <c r="AC352" s="207">
        <f>(VLOOKUP(Horizontal!$C352&amp;Horizontal!$B352&amp;Horizontal!AC$11,Vertical!$E:$O,AC$10,0))+0</f>
        <v>2.44</v>
      </c>
      <c r="AD352" s="207">
        <f>(VLOOKUP(Horizontal!$C352&amp;Horizontal!$B352&amp;Horizontal!AD$11,Vertical!$E:$O,AD$10,0))+0</f>
        <v>2.7</v>
      </c>
      <c r="AE352" s="207">
        <f>(VLOOKUP(Horizontal!$C352&amp;Horizontal!$B352&amp;Horizontal!AE$11,Vertical!$E:$O,AE$10,0))+0</f>
        <v>2.33</v>
      </c>
      <c r="AF352" s="207">
        <f>(VLOOKUP(Horizontal!$C352&amp;Horizontal!$B352&amp;Horizontal!AF$11,Vertical!$E:$O,AF$10,0))+0</f>
        <v>4.6500000000000004</v>
      </c>
      <c r="AG352" s="207">
        <f>(VLOOKUP(Horizontal!$C352&amp;Horizontal!$B352&amp;Horizontal!AG$11,Vertical!$E:$O,AG$10,0))+0</f>
        <v>2.33</v>
      </c>
      <c r="AH352" s="209">
        <f>(VLOOKUP(Horizontal!$C352&amp;Horizontal!$B352&amp;Horizontal!AH$11,Vertical!$E:$O,AH$10,0))+0</f>
        <v>4.6500000000000004</v>
      </c>
      <c r="AI352" s="210">
        <f>(VLOOKUP(Horizontal!$C352&amp;Horizontal!$B352&amp;Horizontal!AI$11,Vertical!$E:$O,AI$10,0))+0</f>
        <v>13.33</v>
      </c>
      <c r="AJ352" s="207">
        <f>(VLOOKUP(Horizontal!$C352&amp;Horizontal!$B352&amp;Horizontal!AJ$11,Vertical!$E:$O,AJ$10,0))+0</f>
        <v>0</v>
      </c>
      <c r="AK352" s="207">
        <f>(VLOOKUP(Horizontal!$C352&amp;Horizontal!$B352&amp;Horizontal!AK$11,Vertical!$E:$O,AK$10,0))+0</f>
        <v>0</v>
      </c>
      <c r="AL352" s="207">
        <f>(VLOOKUP(Horizontal!$C352&amp;Horizontal!$B352&amp;Horizontal!AL$11,Vertical!$E:$O,AL$10,0))+0</f>
        <v>0</v>
      </c>
      <c r="AM352" s="207">
        <f>(VLOOKUP(Horizontal!$C352&amp;Horizontal!$B352&amp;Horizontal!AM$11,Vertical!$E:$O,AM$10,0))+0</f>
        <v>2.7</v>
      </c>
      <c r="AN352" s="207">
        <f>(VLOOKUP(Horizontal!$C352&amp;Horizontal!$B352&amp;Horizontal!AN$11,Vertical!$E:$O,AN$10,0))+0</f>
        <v>13.95</v>
      </c>
      <c r="AO352" s="207">
        <f>(VLOOKUP(Horizontal!$C352&amp;Horizontal!$B352&amp;Horizontal!AO$11,Vertical!$E:$O,AO$10,0))+0</f>
        <v>4.6500000000000004</v>
      </c>
      <c r="AP352" s="207">
        <f>(VLOOKUP(Horizontal!$C352&amp;Horizontal!$B352&amp;Horizontal!AP$11,Vertical!$E:$O,AP$10,0))+0</f>
        <v>27.91</v>
      </c>
      <c r="AQ352" s="209">
        <f>(VLOOKUP(Horizontal!$C352&amp;Horizontal!$B352&amp;Horizontal!AQ$11,Vertical!$E:$O,AQ$10,0))+0</f>
        <v>30.23</v>
      </c>
      <c r="AR352" s="210">
        <f>(VLOOKUP(Horizontal!$C352&amp;Horizontal!$B352&amp;Horizontal!AR$11,Vertical!$E:$O,AR$10,0))+0</f>
        <v>80</v>
      </c>
      <c r="AS352" s="207">
        <f>(VLOOKUP(Horizontal!$C352&amp;Horizontal!$B352&amp;Horizontal!AS$11,Vertical!$E:$O,AS$10,0))+0</f>
        <v>100</v>
      </c>
      <c r="AT352" s="207">
        <f>(VLOOKUP(Horizontal!$C352&amp;Horizontal!$B352&amp;Horizontal!AT$11,Vertical!$E:$O,AT$10,0))+0</f>
        <v>97.5</v>
      </c>
      <c r="AU352" s="207">
        <f>(VLOOKUP(Horizontal!$C352&amp;Horizontal!$B352&amp;Horizontal!AU$11,Vertical!$E:$O,AU$10,0))+0</f>
        <v>97.56</v>
      </c>
      <c r="AV352" s="207">
        <f>(VLOOKUP(Horizontal!$C352&amp;Horizontal!$B352&amp;Horizontal!AV$11,Vertical!$E:$O,AV$10,0))+0</f>
        <v>94.59</v>
      </c>
      <c r="AW352" s="207">
        <f>(VLOOKUP(Horizontal!$C352&amp;Horizontal!$B352&amp;Horizontal!AW$11,Vertical!$E:$O,AW$10,0))+0</f>
        <v>83.72</v>
      </c>
      <c r="AX352" s="207">
        <f>(VLOOKUP(Horizontal!$C352&amp;Horizontal!$B352&amp;Horizontal!AX$11,Vertical!$E:$O,AX$10,0))+0</f>
        <v>90.7</v>
      </c>
      <c r="AY352" s="207">
        <f>(VLOOKUP(Horizontal!$C352&amp;Horizontal!$B352&amp;Horizontal!AY$11,Vertical!$E:$O,AY$10,0))+0</f>
        <v>69.77</v>
      </c>
      <c r="AZ352" s="209">
        <f>(VLOOKUP(Horizontal!$C352&amp;Horizontal!$B352&amp;Horizontal!AZ$11,Vertical!$E:$O,AZ$10,0))+0</f>
        <v>65.12</v>
      </c>
      <c r="BA352" s="208">
        <f>(VLOOKUP(Horizontal!$C352&amp;Horizontal!$B352&amp;Horizontal!BA$11,Vertical!$E:$O,BA$10,0))+0</f>
        <v>55.3</v>
      </c>
      <c r="BB352" s="210">
        <f>(VLOOKUP(Horizontal!$C352&amp;Horizontal!$B352&amp;Horizontal!BB$11,Vertical!$E:$O,BB$10,0))+0</f>
        <v>390.49</v>
      </c>
      <c r="BC352" s="207">
        <f>(VLOOKUP(Horizontal!$C352&amp;Horizontal!$B352&amp;Horizontal!BC$11,Vertical!$E:$O,BC$10,0))+0</f>
        <v>622.23</v>
      </c>
      <c r="BD352" s="207">
        <f>(VLOOKUP(Horizontal!$C352&amp;Horizontal!$B352&amp;Horizontal!BD$11,Vertical!$E:$O,BD$10,0))+0</f>
        <v>610.61</v>
      </c>
      <c r="BE352" s="207">
        <f>(VLOOKUP(Horizontal!$C352&amp;Horizontal!$B352&amp;Horizontal!BE$11,Vertical!$E:$O,BE$10,0))+0</f>
        <v>585.67999999999995</v>
      </c>
      <c r="BF352" s="207">
        <f>(VLOOKUP(Horizontal!$C352&amp;Horizontal!$B352&amp;Horizontal!BF$11,Vertical!$E:$O,BF$10,0))+0</f>
        <v>506.44</v>
      </c>
      <c r="BG352" s="207">
        <f>(VLOOKUP(Horizontal!$C352&amp;Horizontal!$B352&amp;Horizontal!BG$11,Vertical!$E:$O,BG$10,0))+0</f>
        <v>402.44</v>
      </c>
      <c r="BH352" s="207">
        <f>(VLOOKUP(Horizontal!$C352&amp;Horizontal!$B352&amp;Horizontal!BH$11,Vertical!$E:$O,BH$10,0))+0</f>
        <v>282.85000000000002</v>
      </c>
      <c r="BI352" s="207">
        <f>(VLOOKUP(Horizontal!$C352&amp;Horizontal!$B352&amp;Horizontal!BI$11,Vertical!$E:$O,BI$10,0))+0</f>
        <v>217.63</v>
      </c>
      <c r="BJ352" s="209">
        <f>(VLOOKUP(Horizontal!$C352&amp;Horizontal!$B352&amp;Horizontal!BJ$11,Vertical!$E:$O,BJ$10,0))+0</f>
        <v>198.89</v>
      </c>
      <c r="BK352" s="210">
        <f>(VLOOKUP(Horizontal!$C352&amp;Horizontal!$B352&amp;Horizontal!BK$11,Vertical!$E:$O,BK$10,0))+0</f>
        <v>50</v>
      </c>
      <c r="BL352" s="207">
        <f>(VLOOKUP(Horizontal!$C352&amp;Horizontal!$B352&amp;Horizontal!BL$11,Vertical!$E:$O,BL$10,0))+0</f>
        <v>45</v>
      </c>
      <c r="BM352" s="207">
        <f>(VLOOKUP(Horizontal!$C352&amp;Horizontal!$B352&amp;Horizontal!BM$11,Vertical!$E:$O,BM$10,0))+0</f>
        <v>41</v>
      </c>
      <c r="BN352" s="207">
        <f>(VLOOKUP(Horizontal!$C352&amp;Horizontal!$B352&amp;Horizontal!BN$11,Vertical!$E:$O,BN$10,0))+0</f>
        <v>40</v>
      </c>
      <c r="BO352" s="207">
        <f>(VLOOKUP(Horizontal!$C352&amp;Horizontal!$B352&amp;Horizontal!BO$11,Vertical!$E:$O,BO$10,0))+0</f>
        <v>38</v>
      </c>
      <c r="BP352" s="207">
        <f>(VLOOKUP(Horizontal!$C352&amp;Horizontal!$B352&amp;Horizontal!BP$11,Vertical!$E:$O,BP$10,0))+0</f>
        <v>38</v>
      </c>
      <c r="BQ352" s="207">
        <f>(VLOOKUP(Horizontal!$C352&amp;Horizontal!$B352&amp;Horizontal!BQ$11,Vertical!$E:$O,BQ$10,0))+0</f>
        <v>37</v>
      </c>
      <c r="BR352" s="207">
        <f>(VLOOKUP(Horizontal!$C352&amp;Horizontal!$B352&amp;Horizontal!BR$11,Vertical!$E:$O,BR$10,0))+0</f>
        <v>31</v>
      </c>
      <c r="BS352" s="209">
        <f>(VLOOKUP(Horizontal!$C352&amp;Horizontal!$B352&amp;Horizontal!BS$11,Vertical!$E:$O,BS$10,0))+0</f>
        <v>28</v>
      </c>
      <c r="BT352" s="210">
        <f>(VLOOKUP(Horizontal!$C352&amp;Horizontal!$B352&amp;Horizontal!BT$11,Vertical!$E:$O,BT$10,0))+0</f>
        <v>10.81</v>
      </c>
      <c r="BU352" s="207">
        <f>(VLOOKUP(Horizontal!$C352&amp;Horizontal!$B352&amp;Horizontal!BU$11,Vertical!$E:$O,BU$10,0))+0</f>
        <v>0</v>
      </c>
      <c r="BV352" s="207">
        <f>(VLOOKUP(Horizontal!$C352&amp;Horizontal!$B352&amp;Horizontal!BV$11,Vertical!$E:$O,BV$10,0))+0</f>
        <v>5.88</v>
      </c>
      <c r="BW352" s="207">
        <f>(VLOOKUP(Horizontal!$C352&amp;Horizontal!$B352&amp;Horizontal!BW$11,Vertical!$E:$O,BW$10,0))+0</f>
        <v>10.53</v>
      </c>
      <c r="BX352" s="207">
        <f>(VLOOKUP(Horizontal!$C352&amp;Horizontal!$B352&amp;Horizontal!BX$11,Vertical!$E:$O,BX$10,0))+0</f>
        <v>14.29</v>
      </c>
      <c r="BY352" s="207">
        <f>(VLOOKUP(Horizontal!$C352&amp;Horizontal!$B352&amp;Horizontal!BY$11,Vertical!$E:$O,BY$10,0))+0</f>
        <v>2.86</v>
      </c>
      <c r="BZ352" s="207">
        <f>(VLOOKUP(Horizontal!$C352&amp;Horizontal!$B352&amp;Horizontal!BZ$11,Vertical!$E:$O,BZ$10,0))+0</f>
        <v>2.7</v>
      </c>
      <c r="CA352" s="207">
        <f>(VLOOKUP(Horizontal!$C352&amp;Horizontal!$B352&amp;Horizontal!CA$11,Vertical!$E:$O,CA$10,0))+0</f>
        <v>9.09</v>
      </c>
      <c r="CB352" s="209">
        <f>(VLOOKUP(Horizontal!$C352&amp;Horizontal!$B352&amp;Horizontal!CB$11,Vertical!$E:$O,CB$10,0))+0</f>
        <v>17.649999999999999</v>
      </c>
      <c r="CC352" s="210">
        <f>(VLOOKUP(Horizontal!$C352&amp;Horizontal!$B352&amp;Horizontal!CC$11,Vertical!$E:$O,CC$10,0))+0</f>
        <v>16.22</v>
      </c>
      <c r="CD352" s="207">
        <f>(VLOOKUP(Horizontal!$C352&amp;Horizontal!$B352&amp;Horizontal!CD$11,Vertical!$E:$O,CD$10,0))+0</f>
        <v>0</v>
      </c>
      <c r="CE352" s="207">
        <f>(VLOOKUP(Horizontal!$C352&amp;Horizontal!$B352&amp;Horizontal!CE$11,Vertical!$E:$O,CE$10,0))+0</f>
        <v>0</v>
      </c>
      <c r="CF352" s="207">
        <f>(VLOOKUP(Horizontal!$C352&amp;Horizontal!$B352&amp;Horizontal!CF$11,Vertical!$E:$O,CF$10,0))+0</f>
        <v>2.63</v>
      </c>
      <c r="CG352" s="207">
        <f>(VLOOKUP(Horizontal!$C352&amp;Horizontal!$B352&amp;Horizontal!CG$11,Vertical!$E:$O,CG$10,0))+0</f>
        <v>2.86</v>
      </c>
      <c r="CH352" s="207">
        <f>(VLOOKUP(Horizontal!$C352&amp;Horizontal!$B352&amp;Horizontal!CH$11,Vertical!$E:$O,CH$10,0))+0</f>
        <v>17.14</v>
      </c>
      <c r="CI352" s="207">
        <f>(VLOOKUP(Horizontal!$C352&amp;Horizontal!$B352&amp;Horizontal!CI$11,Vertical!$E:$O,CI$10,0))+0</f>
        <v>10.81</v>
      </c>
      <c r="CJ352" s="207">
        <f>(VLOOKUP(Horizontal!$C352&amp;Horizontal!$B352&amp;Horizontal!CJ$11,Vertical!$E:$O,CJ$10,0))+0</f>
        <v>21.21</v>
      </c>
      <c r="CK352" s="209">
        <f>(VLOOKUP(Horizontal!$C352&amp;Horizontal!$B352&amp;Horizontal!CK$11,Vertical!$E:$O,CK$10,0))+0</f>
        <v>26.47</v>
      </c>
      <c r="CL352" s="210">
        <f>(VLOOKUP(Horizontal!$C352&amp;Horizontal!$B352&amp;Horizontal!CL$11,Vertical!$E:$O,CL$10,0))+0</f>
        <v>72.97</v>
      </c>
      <c r="CM352" s="207">
        <f>(VLOOKUP(Horizontal!$C352&amp;Horizontal!$B352&amp;Horizontal!CM$11,Vertical!$E:$O,CM$10,0))+0</f>
        <v>100</v>
      </c>
      <c r="CN352" s="207">
        <f>(VLOOKUP(Horizontal!$C352&amp;Horizontal!$B352&amp;Horizontal!CN$11,Vertical!$E:$O,CN$10,0))+0</f>
        <v>94.12</v>
      </c>
      <c r="CO352" s="207">
        <f>(VLOOKUP(Horizontal!$C352&amp;Horizontal!$B352&amp;Horizontal!CO$11,Vertical!$E:$O,CO$10,0))+0</f>
        <v>86.84</v>
      </c>
      <c r="CP352" s="207">
        <f>(VLOOKUP(Horizontal!$C352&amp;Horizontal!$B352&amp;Horizontal!CP$11,Vertical!$E:$O,CP$10,0))+0</f>
        <v>82.86</v>
      </c>
      <c r="CQ352" s="207">
        <f>(VLOOKUP(Horizontal!$C352&amp;Horizontal!$B352&amp;Horizontal!CQ$11,Vertical!$E:$O,CQ$10,0))+0</f>
        <v>80</v>
      </c>
      <c r="CR352" s="207">
        <f>(VLOOKUP(Horizontal!$C352&amp;Horizontal!$B352&amp;Horizontal!CR$11,Vertical!$E:$O,CR$10,0))+0</f>
        <v>86.49</v>
      </c>
      <c r="CS352" s="207">
        <f>(VLOOKUP(Horizontal!$C352&amp;Horizontal!$B352&amp;Horizontal!CS$11,Vertical!$E:$O,CS$10,0))+0</f>
        <v>69.7</v>
      </c>
      <c r="CT352" s="207">
        <f>(VLOOKUP(Horizontal!$C352&amp;Horizontal!$B352&amp;Horizontal!CT$11,Vertical!$E:$O,CT$10,0))+0</f>
        <v>55.88</v>
      </c>
      <c r="CU352" s="150"/>
      <c r="CV352" s="211">
        <f t="shared" ref="CV352" si="1041">(BB352-H352)+0</f>
        <v>55.090000000000032</v>
      </c>
      <c r="CW352" s="190">
        <f t="shared" ref="CW352" si="1042">(BC352-I352)+0</f>
        <v>54.550000000000068</v>
      </c>
      <c r="CX352" s="190">
        <f t="shared" ref="CX352" si="1043">(BD352-J352)+0</f>
        <v>53.669999999999959</v>
      </c>
      <c r="CY352" s="190">
        <f t="shared" ref="CY352" si="1044">(BE352-K352)+0</f>
        <v>53.729999999999905</v>
      </c>
      <c r="CZ352" s="190">
        <f t="shared" ref="CZ352" si="1045">(BF352-L352)+0</f>
        <v>50.980000000000018</v>
      </c>
      <c r="DA352" s="190">
        <f t="shared" ref="DA352" si="1046">(BG352-M352)+0</f>
        <v>48.730000000000018</v>
      </c>
      <c r="DB352" s="190">
        <f t="shared" ref="DB352" si="1047">(BH352-N352)+0</f>
        <v>41.400000000000034</v>
      </c>
      <c r="DC352" s="190">
        <f t="shared" ref="DC352" si="1048">(BI352-O352)+0</f>
        <v>36.549999999999983</v>
      </c>
      <c r="DD352" s="212">
        <f t="shared" ref="DD352" si="1049">(BJ352-P352)+0</f>
        <v>33.079999999999984</v>
      </c>
      <c r="DE352" s="9">
        <v>170</v>
      </c>
      <c r="DF352" s="212">
        <f t="shared" ref="DF352" si="1050">($H$7-H352)+0</f>
        <v>-126.94278959810865</v>
      </c>
      <c r="DG352" s="264">
        <v>59</v>
      </c>
      <c r="DH352" s="265">
        <v>90</v>
      </c>
      <c r="DI352" s="265">
        <v>39</v>
      </c>
      <c r="DJ352" s="266">
        <v>61</v>
      </c>
      <c r="DK352" s="190">
        <v>944.55</v>
      </c>
      <c r="DL352" s="190">
        <v>944.55</v>
      </c>
      <c r="DM352" s="190">
        <v>944.55</v>
      </c>
      <c r="DN352" s="212">
        <v>944.55</v>
      </c>
      <c r="DO352" s="190">
        <v>583.88</v>
      </c>
      <c r="DP352" s="190">
        <v>583.88</v>
      </c>
      <c r="DQ352" s="190">
        <v>583.88</v>
      </c>
      <c r="DR352" s="212">
        <v>583.88</v>
      </c>
      <c r="DS352" s="150"/>
      <c r="DT352" s="190">
        <v>335</v>
      </c>
      <c r="DU352" s="190">
        <v>568</v>
      </c>
      <c r="DV352" s="190">
        <v>555</v>
      </c>
      <c r="DW352" s="190">
        <v>533</v>
      </c>
      <c r="DX352" s="190"/>
      <c r="DY352" s="190"/>
      <c r="DZ352" s="190"/>
      <c r="EA352" s="190"/>
      <c r="EB352" s="190"/>
      <c r="EC352" s="190"/>
      <c r="ED352" s="190">
        <v>458</v>
      </c>
      <c r="EE352" s="190">
        <v>357</v>
      </c>
      <c r="EF352" s="190">
        <v>245</v>
      </c>
      <c r="EG352" s="190">
        <v>186</v>
      </c>
      <c r="EH352" s="212">
        <v>170</v>
      </c>
      <c r="EI352" s="213"/>
      <c r="EJ352" s="211">
        <v>55</v>
      </c>
      <c r="EK352" s="190">
        <v>55</v>
      </c>
      <c r="EL352" s="190">
        <v>55</v>
      </c>
      <c r="EM352" s="190">
        <v>55</v>
      </c>
      <c r="EN352" s="190"/>
      <c r="EO352" s="190"/>
      <c r="EP352" s="190"/>
      <c r="EQ352" s="190"/>
      <c r="ER352" s="190"/>
      <c r="ES352" s="190"/>
      <c r="ET352" s="190">
        <v>60</v>
      </c>
      <c r="EU352" s="190">
        <v>57</v>
      </c>
      <c r="EV352" s="190">
        <v>45</v>
      </c>
      <c r="EW352" s="190">
        <v>37</v>
      </c>
      <c r="EX352" s="212">
        <v>32</v>
      </c>
      <c r="EY352" s="211"/>
      <c r="EZ352" s="75">
        <f t="shared" ref="EZ352" si="1051">(G352/(DT352-G352))+0</f>
        <v>4.1808516992175836E-4</v>
      </c>
      <c r="FA352" s="89">
        <f t="shared" si="415"/>
        <v>-0.1</v>
      </c>
      <c r="FB352" s="212"/>
      <c r="FC352" s="213"/>
      <c r="FD352" s="213"/>
      <c r="FE352" s="213"/>
      <c r="FF352" s="213"/>
      <c r="FG352" s="213"/>
      <c r="FH352" s="213"/>
      <c r="FI352" s="213"/>
      <c r="FJ352" s="213"/>
      <c r="FK352" s="213"/>
      <c r="FL352" s="213"/>
      <c r="FM352" s="213"/>
      <c r="FN352" s="213"/>
      <c r="FO352" s="213"/>
      <c r="FP352" s="213"/>
      <c r="FQ352" s="213"/>
      <c r="FR352" s="213"/>
      <c r="FS352" s="211">
        <v>146</v>
      </c>
      <c r="FT352" s="190">
        <v>145</v>
      </c>
      <c r="FU352" s="190">
        <v>145</v>
      </c>
      <c r="FV352" s="190">
        <v>145</v>
      </c>
      <c r="FW352" s="190"/>
      <c r="FX352" s="190"/>
      <c r="FY352" s="190"/>
      <c r="FZ352" s="190"/>
      <c r="GA352" s="190"/>
      <c r="GB352" s="190"/>
      <c r="GC352" s="190">
        <v>150</v>
      </c>
      <c r="GD352" s="190">
        <v>155</v>
      </c>
      <c r="GE352" s="190">
        <v>130</v>
      </c>
      <c r="GF352" s="190">
        <v>123</v>
      </c>
      <c r="GG352" s="212">
        <v>118</v>
      </c>
    </row>
    <row r="353" spans="2:189">
      <c r="B353" s="33">
        <v>44383</v>
      </c>
      <c r="C353" s="30" t="s">
        <v>39</v>
      </c>
      <c r="D353" s="30">
        <v>2021</v>
      </c>
      <c r="E353" s="30" t="str">
        <f t="shared" ref="E353" si="1052">D353&amp;C353</f>
        <v>2021S27</v>
      </c>
      <c r="F353" s="30" t="str">
        <f t="shared" si="317"/>
        <v>72021</v>
      </c>
      <c r="G353" s="208" t="str">
        <f>VLOOKUP(Horizontal!$C353&amp;Horizontal!$B353&amp;Horizontal!G$11,Vertical!$E:$O,G$10,0)</f>
        <v>-5,19</v>
      </c>
      <c r="H353" s="207">
        <f>(VLOOKUP(Horizontal!$C353&amp;Horizontal!$B353&amp;Horizontal!H$11,Vertical!$E:$O,H$10,0))+0</f>
        <v>569.54999999999995</v>
      </c>
      <c r="I353" s="207">
        <f>(VLOOKUP(Horizontal!$C353&amp;Horizontal!$B353&amp;Horizontal!I$11,Vertical!$E:$O,I$10,0))+0</f>
        <v>556.34</v>
      </c>
      <c r="J353" s="207">
        <f>(VLOOKUP(Horizontal!$C353&amp;Horizontal!$B353&amp;Horizontal!J$11,Vertical!$E:$O,J$10,0))+0</f>
        <v>514.78</v>
      </c>
      <c r="K353" s="207">
        <f>(VLOOKUP(Horizontal!$C353&amp;Horizontal!$B353&amp;Horizontal!K$11,Vertical!$E:$O,K$10,0))+0</f>
        <v>489.4</v>
      </c>
      <c r="L353" s="207">
        <f>(VLOOKUP(Horizontal!$C353&amp;Horizontal!$B353&amp;Horizontal!L$11,Vertical!$E:$O,L$10,0))+0</f>
        <v>429.04</v>
      </c>
      <c r="M353" s="207">
        <f>(VLOOKUP(Horizontal!$C353&amp;Horizontal!$B353&amp;Horizontal!M$11,Vertical!$E:$O,M$10,0))+0</f>
        <v>356.84</v>
      </c>
      <c r="N353" s="207">
        <f>(VLOOKUP(Horizontal!$C353&amp;Horizontal!$B353&amp;Horizontal!N$11,Vertical!$E:$O,N$10,0))+0</f>
        <v>243.99</v>
      </c>
      <c r="O353" s="207">
        <f>(VLOOKUP(Horizontal!$C353&amp;Horizontal!$B353&amp;Horizontal!O$11,Vertical!$E:$O,O$10,0))+0</f>
        <v>183.1</v>
      </c>
      <c r="P353" s="209">
        <f>(VLOOKUP(Horizontal!$C353&amp;Horizontal!$B353&amp;Horizontal!P$11,Vertical!$E:$O,P$10,0))+0</f>
        <v>166.25</v>
      </c>
      <c r="Q353" s="210">
        <f>(VLOOKUP(Horizontal!$C353&amp;Horizontal!$B353&amp;Horizontal!Q$11,Vertical!$E:$O,Q$10,0))+0</f>
        <v>50</v>
      </c>
      <c r="R353" s="207">
        <f>(VLOOKUP(Horizontal!$C353&amp;Horizontal!$B353&amp;Horizontal!R$11,Vertical!$E:$O,R$10,0))+0</f>
        <v>50</v>
      </c>
      <c r="S353" s="207">
        <f>(VLOOKUP(Horizontal!$C353&amp;Horizontal!$B353&amp;Horizontal!S$11,Vertical!$E:$O,S$10,0))+0</f>
        <v>56</v>
      </c>
      <c r="T353" s="207">
        <f>(VLOOKUP(Horizontal!$C353&amp;Horizontal!$B353&amp;Horizontal!T$11,Vertical!$E:$O,T$10,0))+0</f>
        <v>44</v>
      </c>
      <c r="U353" s="207">
        <f>(VLOOKUP(Horizontal!$C353&amp;Horizontal!$B353&amp;Horizontal!U$11,Vertical!$E:$O,U$10,0))+0</f>
        <v>39</v>
      </c>
      <c r="V353" s="207">
        <f>(VLOOKUP(Horizontal!$C353&amp;Horizontal!$B353&amp;Horizontal!V$11,Vertical!$E:$O,V$10,0))+0</f>
        <v>40</v>
      </c>
      <c r="W353" s="207">
        <f>(VLOOKUP(Horizontal!$C353&amp;Horizontal!$B353&amp;Horizontal!W$11,Vertical!$E:$O,W$10,0))+0</f>
        <v>37</v>
      </c>
      <c r="X353" s="207">
        <f>(VLOOKUP(Horizontal!$C353&amp;Horizontal!$B353&amp;Horizontal!X$11,Vertical!$E:$O,X$10,0))+0</f>
        <v>32</v>
      </c>
      <c r="Y353" s="209">
        <f>(VLOOKUP(Horizontal!$C353&amp;Horizontal!$B353&amp;Horizontal!Y$11,Vertical!$E:$O,Y$10,0))+0</f>
        <v>32</v>
      </c>
      <c r="Z353" s="210">
        <f>(VLOOKUP(Horizontal!$C353&amp;Horizontal!$B353&amp;Horizontal!Z$11,Vertical!$E:$O,Z$10,0))+0</f>
        <v>9.52</v>
      </c>
      <c r="AA353" s="207">
        <f>(VLOOKUP(Horizontal!$C353&amp;Horizontal!$B353&amp;Horizontal!AA$11,Vertical!$E:$O,AA$10,0))+0</f>
        <v>36.36</v>
      </c>
      <c r="AB353" s="207">
        <f>(VLOOKUP(Horizontal!$C353&amp;Horizontal!$B353&amp;Horizontal!AB$11,Vertical!$E:$O,AB$10,0))+0</f>
        <v>93.33</v>
      </c>
      <c r="AC353" s="207">
        <f>(VLOOKUP(Horizontal!$C353&amp;Horizontal!$B353&amp;Horizontal!AC$11,Vertical!$E:$O,AC$10,0))+0</f>
        <v>93.33</v>
      </c>
      <c r="AD353" s="207">
        <f>(VLOOKUP(Horizontal!$C353&amp;Horizontal!$B353&amp;Horizontal!AD$11,Vertical!$E:$O,AD$10,0))+0</f>
        <v>94.87</v>
      </c>
      <c r="AE353" s="207">
        <f>(VLOOKUP(Horizontal!$C353&amp;Horizontal!$B353&amp;Horizontal!AE$11,Vertical!$E:$O,AE$10,0))+0</f>
        <v>20.45</v>
      </c>
      <c r="AF353" s="207">
        <f>(VLOOKUP(Horizontal!$C353&amp;Horizontal!$B353&amp;Horizontal!AF$11,Vertical!$E:$O,AF$10,0))+0</f>
        <v>25</v>
      </c>
      <c r="AG353" s="207">
        <f>(VLOOKUP(Horizontal!$C353&amp;Horizontal!$B353&amp;Horizontal!AG$11,Vertical!$E:$O,AG$10,0))+0</f>
        <v>16.670000000000002</v>
      </c>
      <c r="AH353" s="209">
        <f>(VLOOKUP(Horizontal!$C353&amp;Horizontal!$B353&amp;Horizontal!AH$11,Vertical!$E:$O,AH$10,0))+0</f>
        <v>19.510000000000002</v>
      </c>
      <c r="AI353" s="210">
        <f>(VLOOKUP(Horizontal!$C353&amp;Horizontal!$B353&amp;Horizontal!AI$11,Vertical!$E:$O,AI$10,0))+0</f>
        <v>23.81</v>
      </c>
      <c r="AJ353" s="207">
        <f>(VLOOKUP(Horizontal!$C353&amp;Horizontal!$B353&amp;Horizontal!AJ$11,Vertical!$E:$O,AJ$10,0))+0</f>
        <v>22.73</v>
      </c>
      <c r="AK353" s="207">
        <f>(VLOOKUP(Horizontal!$C353&amp;Horizontal!$B353&amp;Horizontal!AK$11,Vertical!$E:$O,AK$10,0))+0</f>
        <v>0</v>
      </c>
      <c r="AL353" s="207">
        <f>(VLOOKUP(Horizontal!$C353&amp;Horizontal!$B353&amp;Horizontal!AL$11,Vertical!$E:$O,AL$10,0))+0</f>
        <v>0</v>
      </c>
      <c r="AM353" s="207">
        <f>(VLOOKUP(Horizontal!$C353&amp;Horizontal!$B353&amp;Horizontal!AM$11,Vertical!$E:$O,AM$10,0))+0</f>
        <v>0</v>
      </c>
      <c r="AN353" s="207">
        <f>(VLOOKUP(Horizontal!$C353&amp;Horizontal!$B353&amp;Horizontal!AN$11,Vertical!$E:$O,AN$10,0))+0</f>
        <v>11.36</v>
      </c>
      <c r="AO353" s="207">
        <f>(VLOOKUP(Horizontal!$C353&amp;Horizontal!$B353&amp;Horizontal!AO$11,Vertical!$E:$O,AO$10,0))+0</f>
        <v>11.36</v>
      </c>
      <c r="AP353" s="207">
        <f>(VLOOKUP(Horizontal!$C353&amp;Horizontal!$B353&amp;Horizontal!AP$11,Vertical!$E:$O,AP$10,0))+0</f>
        <v>22.92</v>
      </c>
      <c r="AQ353" s="209">
        <f>(VLOOKUP(Horizontal!$C353&amp;Horizontal!$B353&amp;Horizontal!AQ$11,Vertical!$E:$O,AQ$10,0))+0</f>
        <v>36.590000000000003</v>
      </c>
      <c r="AR353" s="210">
        <f>(VLOOKUP(Horizontal!$C353&amp;Horizontal!$B353&amp;Horizontal!AR$11,Vertical!$E:$O,AR$10,0))+0</f>
        <v>66.67</v>
      </c>
      <c r="AS353" s="207">
        <f>(VLOOKUP(Horizontal!$C353&amp;Horizontal!$B353&amp;Horizontal!AS$11,Vertical!$E:$O,AS$10,0))+0</f>
        <v>40.909999999999997</v>
      </c>
      <c r="AT353" s="207">
        <f>(VLOOKUP(Horizontal!$C353&amp;Horizontal!$B353&amp;Horizontal!AT$11,Vertical!$E:$O,AT$10,0))+0</f>
        <v>6.67</v>
      </c>
      <c r="AU353" s="207">
        <f>(VLOOKUP(Horizontal!$C353&amp;Horizontal!$B353&amp;Horizontal!AU$11,Vertical!$E:$O,AU$10,0))+0</f>
        <v>6.67</v>
      </c>
      <c r="AV353" s="207">
        <f>(VLOOKUP(Horizontal!$C353&amp;Horizontal!$B353&amp;Horizontal!AV$11,Vertical!$E:$O,AV$10,0))+0</f>
        <v>5.13</v>
      </c>
      <c r="AW353" s="207">
        <f>(VLOOKUP(Horizontal!$C353&amp;Horizontal!$B353&amp;Horizontal!AW$11,Vertical!$E:$O,AW$10,0))+0</f>
        <v>68.180000000000007</v>
      </c>
      <c r="AX353" s="207">
        <f>(VLOOKUP(Horizontal!$C353&amp;Horizontal!$B353&amp;Horizontal!AX$11,Vertical!$E:$O,AX$10,0))+0</f>
        <v>63.64</v>
      </c>
      <c r="AY353" s="207">
        <f>(VLOOKUP(Horizontal!$C353&amp;Horizontal!$B353&amp;Horizontal!AY$11,Vertical!$E:$O,AY$10,0))+0</f>
        <v>60.42</v>
      </c>
      <c r="AZ353" s="209">
        <f>(VLOOKUP(Horizontal!$C353&amp;Horizontal!$B353&amp;Horizontal!AZ$11,Vertical!$E:$O,AZ$10,0))+0</f>
        <v>43.9</v>
      </c>
      <c r="BA353" s="208">
        <f>(VLOOKUP(Horizontal!$C353&amp;Horizontal!$B353&amp;Horizontal!BA$11,Vertical!$E:$O,BA$10,0))+0</f>
        <v>53.53</v>
      </c>
      <c r="BB353" s="210">
        <f>(VLOOKUP(Horizontal!$C353&amp;Horizontal!$B353&amp;Horizontal!BB$11,Vertical!$E:$O,BB$10,0))+0</f>
        <v>622.95000000000005</v>
      </c>
      <c r="BC353" s="207">
        <f>(VLOOKUP(Horizontal!$C353&amp;Horizontal!$B353&amp;Horizontal!BC$11,Vertical!$E:$O,BC$10,0))+0</f>
        <v>609.30999999999995</v>
      </c>
      <c r="BD353" s="207">
        <f>(VLOOKUP(Horizontal!$C353&amp;Horizontal!$B353&amp;Horizontal!BD$11,Vertical!$E:$O,BD$10,0))+0</f>
        <v>567.6</v>
      </c>
      <c r="BE353" s="207">
        <f>(VLOOKUP(Horizontal!$C353&amp;Horizontal!$B353&amp;Horizontal!BE$11,Vertical!$E:$O,BE$10,0))+0</f>
        <v>542.01</v>
      </c>
      <c r="BF353" s="207">
        <f>(VLOOKUP(Horizontal!$C353&amp;Horizontal!$B353&amp;Horizontal!BF$11,Vertical!$E:$O,BF$10,0))+0</f>
        <v>481.48</v>
      </c>
      <c r="BG353" s="207">
        <f>(VLOOKUP(Horizontal!$C353&amp;Horizontal!$B353&amp;Horizontal!BG$11,Vertical!$E:$O,BG$10,0))+0</f>
        <v>408.1</v>
      </c>
      <c r="BH353" s="207">
        <f>(VLOOKUP(Horizontal!$C353&amp;Horizontal!$B353&amp;Horizontal!BH$11,Vertical!$E:$O,BH$10,0))+0</f>
        <v>287.14</v>
      </c>
      <c r="BI353" s="207">
        <f>(VLOOKUP(Horizontal!$C353&amp;Horizontal!$B353&amp;Horizontal!BI$11,Vertical!$E:$O,BI$10,0))+0</f>
        <v>220.25</v>
      </c>
      <c r="BJ353" s="209">
        <f>(VLOOKUP(Horizontal!$C353&amp;Horizontal!$B353&amp;Horizontal!BJ$11,Vertical!$E:$O,BJ$10,0))+0</f>
        <v>200.51</v>
      </c>
      <c r="BK353" s="210">
        <f>(VLOOKUP(Horizontal!$C353&amp;Horizontal!$B353&amp;Horizontal!BK$11,Vertical!$E:$O,BK$10,0))+0</f>
        <v>45</v>
      </c>
      <c r="BL353" s="207">
        <f>(VLOOKUP(Horizontal!$C353&amp;Horizontal!$B353&amp;Horizontal!BL$11,Vertical!$E:$O,BL$10,0))+0</f>
        <v>44</v>
      </c>
      <c r="BM353" s="207">
        <f>(VLOOKUP(Horizontal!$C353&amp;Horizontal!$B353&amp;Horizontal!BM$11,Vertical!$E:$O,BM$10,0))+0</f>
        <v>42</v>
      </c>
      <c r="BN353" s="207">
        <f>(VLOOKUP(Horizontal!$C353&amp;Horizontal!$B353&amp;Horizontal!BN$11,Vertical!$E:$O,BN$10,0))+0</f>
        <v>41</v>
      </c>
      <c r="BO353" s="207">
        <f>(VLOOKUP(Horizontal!$C353&amp;Horizontal!$B353&amp;Horizontal!BO$11,Vertical!$E:$O,BO$10,0))+0</f>
        <v>36</v>
      </c>
      <c r="BP353" s="207">
        <f>(VLOOKUP(Horizontal!$C353&amp;Horizontal!$B353&amp;Horizontal!BP$11,Vertical!$E:$O,BP$10,0))+0</f>
        <v>38</v>
      </c>
      <c r="BQ353" s="207">
        <f>(VLOOKUP(Horizontal!$C353&amp;Horizontal!$B353&amp;Horizontal!BQ$11,Vertical!$E:$O,BQ$10,0))+0</f>
        <v>35</v>
      </c>
      <c r="BR353" s="207">
        <f>(VLOOKUP(Horizontal!$C353&amp;Horizontal!$B353&amp;Horizontal!BR$11,Vertical!$E:$O,BR$10,0))+0</f>
        <v>33</v>
      </c>
      <c r="BS353" s="209">
        <f>(VLOOKUP(Horizontal!$C353&amp;Horizontal!$B353&amp;Horizontal!BS$11,Vertical!$E:$O,BS$10,0))+0</f>
        <v>32</v>
      </c>
      <c r="BT353" s="210">
        <f>(VLOOKUP(Horizontal!$C353&amp;Horizontal!$B353&amp;Horizontal!BT$11,Vertical!$E:$O,BT$10,0))+0</f>
        <v>25.71</v>
      </c>
      <c r="BU353" s="207">
        <f>(VLOOKUP(Horizontal!$C353&amp;Horizontal!$B353&amp;Horizontal!BU$11,Vertical!$E:$O,BU$10,0))+0</f>
        <v>52.63</v>
      </c>
      <c r="BV353" s="207">
        <f>(VLOOKUP(Horizontal!$C353&amp;Horizontal!$B353&amp;Horizontal!BV$11,Vertical!$E:$O,BV$10,0))+0</f>
        <v>87.18</v>
      </c>
      <c r="BW353" s="207">
        <f>(VLOOKUP(Horizontal!$C353&amp;Horizontal!$B353&amp;Horizontal!BW$11,Vertical!$E:$O,BW$10,0))+0</f>
        <v>87.18</v>
      </c>
      <c r="BX353" s="207">
        <f>(VLOOKUP(Horizontal!$C353&amp;Horizontal!$B353&amp;Horizontal!BX$11,Vertical!$E:$O,BX$10,0))+0</f>
        <v>79.41</v>
      </c>
      <c r="BY353" s="207">
        <f>(VLOOKUP(Horizontal!$C353&amp;Horizontal!$B353&amp;Horizontal!BY$11,Vertical!$E:$O,BY$10,0))+0</f>
        <v>26.32</v>
      </c>
      <c r="BZ353" s="207">
        <f>(VLOOKUP(Horizontal!$C353&amp;Horizontal!$B353&amp;Horizontal!BZ$11,Vertical!$E:$O,BZ$10,0))+0</f>
        <v>17.14</v>
      </c>
      <c r="CA353" s="207">
        <f>(VLOOKUP(Horizontal!$C353&amp;Horizontal!$B353&amp;Horizontal!CA$11,Vertical!$E:$O,CA$10,0))+0</f>
        <v>13.16</v>
      </c>
      <c r="CB353" s="209">
        <f>(VLOOKUP(Horizontal!$C353&amp;Horizontal!$B353&amp;Horizontal!CB$11,Vertical!$E:$O,CB$10,0))+0</f>
        <v>21.05</v>
      </c>
      <c r="CC353" s="210">
        <f>(VLOOKUP(Horizontal!$C353&amp;Horizontal!$B353&amp;Horizontal!CC$11,Vertical!$E:$O,CC$10,0))+0</f>
        <v>8.57</v>
      </c>
      <c r="CD353" s="207">
        <f>(VLOOKUP(Horizontal!$C353&amp;Horizontal!$B353&amp;Horizontal!CD$11,Vertical!$E:$O,CD$10,0))+0</f>
        <v>2.63</v>
      </c>
      <c r="CE353" s="207">
        <f>(VLOOKUP(Horizontal!$C353&amp;Horizontal!$B353&amp;Horizontal!CE$11,Vertical!$E:$O,CE$10,0))+0</f>
        <v>2.56</v>
      </c>
      <c r="CF353" s="207">
        <f>(VLOOKUP(Horizontal!$C353&amp;Horizontal!$B353&amp;Horizontal!CF$11,Vertical!$E:$O,CF$10,0))+0</f>
        <v>2.56</v>
      </c>
      <c r="CG353" s="207">
        <f>(VLOOKUP(Horizontal!$C353&amp;Horizontal!$B353&amp;Horizontal!CG$11,Vertical!$E:$O,CG$10,0))+0</f>
        <v>0</v>
      </c>
      <c r="CH353" s="207">
        <f>(VLOOKUP(Horizontal!$C353&amp;Horizontal!$B353&amp;Horizontal!CH$11,Vertical!$E:$O,CH$10,0))+0</f>
        <v>5.26</v>
      </c>
      <c r="CI353" s="207">
        <f>(VLOOKUP(Horizontal!$C353&amp;Horizontal!$B353&amp;Horizontal!CI$11,Vertical!$E:$O,CI$10,0))+0</f>
        <v>11.43</v>
      </c>
      <c r="CJ353" s="207">
        <f>(VLOOKUP(Horizontal!$C353&amp;Horizontal!$B353&amp;Horizontal!CJ$11,Vertical!$E:$O,CJ$10,0))+0</f>
        <v>18.420000000000002</v>
      </c>
      <c r="CK353" s="209">
        <f>(VLOOKUP(Horizontal!$C353&amp;Horizontal!$B353&amp;Horizontal!CK$11,Vertical!$E:$O,CK$10,0))+0</f>
        <v>36.840000000000003</v>
      </c>
      <c r="CL353" s="210">
        <f>(VLOOKUP(Horizontal!$C353&amp;Horizontal!$B353&amp;Horizontal!CL$11,Vertical!$E:$O,CL$10,0))+0</f>
        <v>65.709999999999994</v>
      </c>
      <c r="CM353" s="207">
        <f>(VLOOKUP(Horizontal!$C353&amp;Horizontal!$B353&amp;Horizontal!CM$11,Vertical!$E:$O,CM$10,0))+0</f>
        <v>44.74</v>
      </c>
      <c r="CN353" s="207">
        <f>(VLOOKUP(Horizontal!$C353&amp;Horizontal!$B353&amp;Horizontal!CN$11,Vertical!$E:$O,CN$10,0))+0</f>
        <v>10.26</v>
      </c>
      <c r="CO353" s="207">
        <f>(VLOOKUP(Horizontal!$C353&amp;Horizontal!$B353&amp;Horizontal!CO$11,Vertical!$E:$O,CO$10,0))+0</f>
        <v>10.26</v>
      </c>
      <c r="CP353" s="207">
        <f>(VLOOKUP(Horizontal!$C353&amp;Horizontal!$B353&amp;Horizontal!CP$11,Vertical!$E:$O,CP$10,0))+0</f>
        <v>20.59</v>
      </c>
      <c r="CQ353" s="207">
        <f>(VLOOKUP(Horizontal!$C353&amp;Horizontal!$B353&amp;Horizontal!CQ$11,Vertical!$E:$O,CQ$10,0))+0</f>
        <v>68.42</v>
      </c>
      <c r="CR353" s="207">
        <f>(VLOOKUP(Horizontal!$C353&amp;Horizontal!$B353&amp;Horizontal!CR$11,Vertical!$E:$O,CR$10,0))+0</f>
        <v>71.430000000000007</v>
      </c>
      <c r="CS353" s="207">
        <f>(VLOOKUP(Horizontal!$C353&amp;Horizontal!$B353&amp;Horizontal!CS$11,Vertical!$E:$O,CS$10,0))+0</f>
        <v>68.42</v>
      </c>
      <c r="CT353" s="207">
        <f>(VLOOKUP(Horizontal!$C353&amp;Horizontal!$B353&amp;Horizontal!CT$11,Vertical!$E:$O,CT$10,0))+0</f>
        <v>42.11</v>
      </c>
      <c r="CU353" s="150"/>
      <c r="CV353" s="211">
        <f t="shared" ref="CV353" si="1053">(BB353-H353)+0</f>
        <v>53.400000000000091</v>
      </c>
      <c r="CW353" s="190">
        <f t="shared" ref="CW353" si="1054">(BC353-I353)+0</f>
        <v>52.969999999999914</v>
      </c>
      <c r="CX353" s="190">
        <f t="shared" ref="CX353" si="1055">(BD353-J353)+0</f>
        <v>52.82000000000005</v>
      </c>
      <c r="CY353" s="190">
        <f t="shared" ref="CY353" si="1056">(BE353-K353)+0</f>
        <v>52.610000000000014</v>
      </c>
      <c r="CZ353" s="190">
        <f t="shared" ref="CZ353" si="1057">(BF353-L353)+0</f>
        <v>52.44</v>
      </c>
      <c r="DA353" s="190">
        <f t="shared" ref="DA353" si="1058">(BG353-M353)+0</f>
        <v>51.260000000000048</v>
      </c>
      <c r="DB353" s="190">
        <f t="shared" ref="DB353" si="1059">(BH353-N353)+0</f>
        <v>43.149999999999977</v>
      </c>
      <c r="DC353" s="190">
        <f t="shared" ref="DC353" si="1060">(BI353-O353)+0</f>
        <v>37.150000000000006</v>
      </c>
      <c r="DD353" s="212">
        <f t="shared" ref="DD353" si="1061">(BJ353-P353)+0</f>
        <v>34.259999999999991</v>
      </c>
      <c r="DE353" s="9">
        <v>170</v>
      </c>
      <c r="DF353" s="212">
        <f t="shared" ref="DF353" si="1062">($H$7-H353)+0</f>
        <v>-361.09278959810865</v>
      </c>
      <c r="DG353" s="264">
        <v>67</v>
      </c>
      <c r="DH353" s="265">
        <v>62</v>
      </c>
      <c r="DI353" s="265">
        <v>43</v>
      </c>
      <c r="DJ353" s="266">
        <v>90</v>
      </c>
      <c r="DK353" s="190">
        <v>957.12</v>
      </c>
      <c r="DL353" s="190">
        <v>957.12</v>
      </c>
      <c r="DM353" s="190">
        <v>957.12</v>
      </c>
      <c r="DN353" s="212">
        <v>957.12</v>
      </c>
      <c r="DO353" s="190">
        <v>583.88</v>
      </c>
      <c r="DP353" s="190">
        <v>583.88</v>
      </c>
      <c r="DQ353" s="190">
        <v>583.88</v>
      </c>
      <c r="DR353" s="212">
        <v>583.88</v>
      </c>
      <c r="DS353" s="150"/>
      <c r="DT353" s="190">
        <v>570</v>
      </c>
      <c r="DU353" s="190">
        <v>555</v>
      </c>
      <c r="DV353" s="190">
        <v>515</v>
      </c>
      <c r="DW353" s="190">
        <v>485</v>
      </c>
      <c r="DX353" s="190"/>
      <c r="DY353" s="190"/>
      <c r="DZ353" s="190"/>
      <c r="EA353" s="190"/>
      <c r="EB353" s="190"/>
      <c r="EC353" s="190"/>
      <c r="ED353" s="190">
        <v>425</v>
      </c>
      <c r="EE353" s="190">
        <v>356</v>
      </c>
      <c r="EF353" s="190">
        <v>248</v>
      </c>
      <c r="EG353" s="190">
        <v>188</v>
      </c>
      <c r="EH353" s="212">
        <v>170</v>
      </c>
      <c r="EI353" s="213"/>
      <c r="EJ353" s="211">
        <v>53</v>
      </c>
      <c r="EK353" s="190">
        <v>53</v>
      </c>
      <c r="EL353" s="190">
        <v>53</v>
      </c>
      <c r="EM353" s="190">
        <v>53</v>
      </c>
      <c r="EN353" s="190"/>
      <c r="EO353" s="190"/>
      <c r="EP353" s="190"/>
      <c r="EQ353" s="190"/>
      <c r="ER353" s="190"/>
      <c r="ES353" s="190"/>
      <c r="ET353" s="190">
        <v>55</v>
      </c>
      <c r="EU353" s="190">
        <v>56</v>
      </c>
      <c r="EV353" s="190">
        <v>45</v>
      </c>
      <c r="EW353" s="190">
        <v>38</v>
      </c>
      <c r="EX353" s="212">
        <v>32</v>
      </c>
      <c r="EY353" s="211"/>
      <c r="EZ353" s="75">
        <f t="shared" ref="EZ353" si="1063">(G353/(DT353-G353))+0</f>
        <v>-9.0231054086475776E-3</v>
      </c>
      <c r="FA353" s="89">
        <f t="shared" si="415"/>
        <v>-0.1</v>
      </c>
      <c r="FB353" s="212"/>
      <c r="FC353" s="213"/>
      <c r="FD353" s="213"/>
      <c r="FE353" s="213"/>
      <c r="FF353" s="213"/>
      <c r="FG353" s="213"/>
      <c r="FH353" s="213"/>
      <c r="FI353" s="213"/>
      <c r="FJ353" s="213"/>
      <c r="FK353" s="213"/>
      <c r="FL353" s="213"/>
      <c r="FM353" s="213"/>
      <c r="FN353" s="213"/>
      <c r="FO353" s="213"/>
      <c r="FP353" s="213"/>
      <c r="FQ353" s="213"/>
      <c r="FR353" s="213"/>
      <c r="FS353" s="211">
        <v>145</v>
      </c>
      <c r="FT353" s="190">
        <v>145</v>
      </c>
      <c r="FU353" s="190">
        <v>145</v>
      </c>
      <c r="FV353" s="190">
        <v>145</v>
      </c>
      <c r="FW353" s="190"/>
      <c r="FX353" s="190"/>
      <c r="FY353" s="190"/>
      <c r="FZ353" s="190"/>
      <c r="GA353" s="190"/>
      <c r="GB353" s="190"/>
      <c r="GC353" s="190">
        <v>150</v>
      </c>
      <c r="GD353" s="190">
        <v>158</v>
      </c>
      <c r="GE353" s="190">
        <v>132</v>
      </c>
      <c r="GF353" s="190">
        <v>123</v>
      </c>
      <c r="GG353" s="212">
        <v>118</v>
      </c>
    </row>
    <row r="354" spans="2:189">
      <c r="B354" s="33">
        <v>44390</v>
      </c>
      <c r="C354" s="30" t="s">
        <v>38</v>
      </c>
      <c r="D354" s="30">
        <v>2021</v>
      </c>
      <c r="E354" s="30" t="str">
        <f t="shared" ref="E354" si="1064">D354&amp;C354</f>
        <v>2021S28</v>
      </c>
      <c r="F354" s="30" t="str">
        <f t="shared" si="317"/>
        <v>72021</v>
      </c>
      <c r="G354" s="208" t="str">
        <f>VLOOKUP(Horizontal!$C354&amp;Horizontal!$B354&amp;Horizontal!G$11,Vertical!$E:$O,G$10,0)</f>
        <v>-9,53</v>
      </c>
      <c r="H354" s="207">
        <f>(VLOOKUP(Horizontal!$C354&amp;Horizontal!$B354&amp;Horizontal!H$11,Vertical!$E:$O,H$10,0))+0</f>
        <v>571.59</v>
      </c>
      <c r="I354" s="207">
        <f>(VLOOKUP(Horizontal!$C354&amp;Horizontal!$B354&amp;Horizontal!I$11,Vertical!$E:$O,I$10,0))+0</f>
        <v>561.87</v>
      </c>
      <c r="J354" s="207">
        <f>(VLOOKUP(Horizontal!$C354&amp;Horizontal!$B354&amp;Horizontal!J$11,Vertical!$E:$O,J$10,0))+0</f>
        <v>532.66999999999996</v>
      </c>
      <c r="K354" s="207">
        <f>(VLOOKUP(Horizontal!$C354&amp;Horizontal!$B354&amp;Horizontal!K$11,Vertical!$E:$O,K$10,0))+0</f>
        <v>493.59</v>
      </c>
      <c r="L354" s="207">
        <f>(VLOOKUP(Horizontal!$C354&amp;Horizontal!$B354&amp;Horizontal!L$11,Vertical!$E:$O,L$10,0))+0</f>
        <v>423.15</v>
      </c>
      <c r="M354" s="207">
        <f>(VLOOKUP(Horizontal!$C354&amp;Horizontal!$B354&amp;Horizontal!M$11,Vertical!$E:$O,M$10,0))+0</f>
        <v>350.3</v>
      </c>
      <c r="N354" s="207">
        <f>(VLOOKUP(Horizontal!$C354&amp;Horizontal!$B354&amp;Horizontal!N$11,Vertical!$E:$O,N$10,0))+0</f>
        <v>241.9</v>
      </c>
      <c r="O354" s="207">
        <f>(VLOOKUP(Horizontal!$C354&amp;Horizontal!$B354&amp;Horizontal!O$11,Vertical!$E:$O,O$10,0))+0</f>
        <v>183.51</v>
      </c>
      <c r="P354" s="209">
        <f>(VLOOKUP(Horizontal!$C354&amp;Horizontal!$B354&amp;Horizontal!P$11,Vertical!$E:$O,P$10,0))+0</f>
        <v>166.51</v>
      </c>
      <c r="Q354" s="210">
        <f>(VLOOKUP(Horizontal!$C354&amp;Horizontal!$B354&amp;Horizontal!Q$11,Vertical!$E:$O,Q$10,0))+0</f>
        <v>47</v>
      </c>
      <c r="R354" s="207">
        <f>(VLOOKUP(Horizontal!$C354&amp;Horizontal!$B354&amp;Horizontal!R$11,Vertical!$E:$O,R$10,0))+0</f>
        <v>51</v>
      </c>
      <c r="S354" s="207">
        <f>(VLOOKUP(Horizontal!$C354&amp;Horizontal!$B354&amp;Horizontal!S$11,Vertical!$E:$O,S$10,0))+0</f>
        <v>52</v>
      </c>
      <c r="T354" s="207">
        <f>(VLOOKUP(Horizontal!$C354&amp;Horizontal!$B354&amp;Horizontal!T$11,Vertical!$E:$O,T$10,0))+0</f>
        <v>40</v>
      </c>
      <c r="U354" s="207">
        <f>(VLOOKUP(Horizontal!$C354&amp;Horizontal!$B354&amp;Horizontal!U$11,Vertical!$E:$O,U$10,0))+0</f>
        <v>36</v>
      </c>
      <c r="V354" s="207">
        <f>(VLOOKUP(Horizontal!$C354&amp;Horizontal!$B354&amp;Horizontal!V$11,Vertical!$E:$O,V$10,0))+0</f>
        <v>39</v>
      </c>
      <c r="W354" s="207">
        <f>(VLOOKUP(Horizontal!$C354&amp;Horizontal!$B354&amp;Horizontal!W$11,Vertical!$E:$O,W$10,0))+0</f>
        <v>35</v>
      </c>
      <c r="X354" s="207">
        <f>(VLOOKUP(Horizontal!$C354&amp;Horizontal!$B354&amp;Horizontal!X$11,Vertical!$E:$O,X$10,0))+0</f>
        <v>26</v>
      </c>
      <c r="Y354" s="209">
        <f>(VLOOKUP(Horizontal!$C354&amp;Horizontal!$B354&amp;Horizontal!Y$11,Vertical!$E:$O,Y$10,0))+0</f>
        <v>24</v>
      </c>
      <c r="Z354" s="210">
        <f>(VLOOKUP(Horizontal!$C354&amp;Horizontal!$B354&amp;Horizontal!Z$11,Vertical!$E:$O,Z$10,0))+0</f>
        <v>15.56</v>
      </c>
      <c r="AA354" s="207">
        <f>(VLOOKUP(Horizontal!$C354&amp;Horizontal!$B354&amp;Horizontal!AA$11,Vertical!$E:$O,AA$10,0))+0</f>
        <v>6.98</v>
      </c>
      <c r="AB354" s="207">
        <f>(VLOOKUP(Horizontal!$C354&amp;Horizontal!$B354&amp;Horizontal!AB$11,Vertical!$E:$O,AB$10,0))+0</f>
        <v>0</v>
      </c>
      <c r="AC354" s="207">
        <f>(VLOOKUP(Horizontal!$C354&amp;Horizontal!$B354&amp;Horizontal!AC$11,Vertical!$E:$O,AC$10,0))+0</f>
        <v>15.91</v>
      </c>
      <c r="AD354" s="207">
        <f>(VLOOKUP(Horizontal!$C354&amp;Horizontal!$B354&amp;Horizontal!AD$11,Vertical!$E:$O,AD$10,0))+0</f>
        <v>76.92</v>
      </c>
      <c r="AE354" s="207">
        <f>(VLOOKUP(Horizontal!$C354&amp;Horizontal!$B354&amp;Horizontal!AE$11,Vertical!$E:$O,AE$10,0))+0</f>
        <v>56.25</v>
      </c>
      <c r="AF354" s="207">
        <f>(VLOOKUP(Horizontal!$C354&amp;Horizontal!$B354&amp;Horizontal!AF$11,Vertical!$E:$O,AF$10,0))+0</f>
        <v>44.44</v>
      </c>
      <c r="AG354" s="207">
        <f>(VLOOKUP(Horizontal!$C354&amp;Horizontal!$B354&amp;Horizontal!AG$11,Vertical!$E:$O,AG$10,0))+0</f>
        <v>27.66</v>
      </c>
      <c r="AH354" s="209">
        <f>(VLOOKUP(Horizontal!$C354&amp;Horizontal!$B354&amp;Horizontal!AH$11,Vertical!$E:$O,AH$10,0))+0</f>
        <v>20.22</v>
      </c>
      <c r="AI354" s="210">
        <f>(VLOOKUP(Horizontal!$C354&amp;Horizontal!$B354&amp;Horizontal!AI$11,Vertical!$E:$O,AI$10,0))+0</f>
        <v>17.78</v>
      </c>
      <c r="AJ354" s="207">
        <f>(VLOOKUP(Horizontal!$C354&amp;Horizontal!$B354&amp;Horizontal!AJ$11,Vertical!$E:$O,AJ$10,0))+0</f>
        <v>2.33</v>
      </c>
      <c r="AK354" s="207">
        <f>(VLOOKUP(Horizontal!$C354&amp;Horizontal!$B354&amp;Horizontal!AK$11,Vertical!$E:$O,AK$10,0))+0</f>
        <v>2.5</v>
      </c>
      <c r="AL354" s="207">
        <f>(VLOOKUP(Horizontal!$C354&amp;Horizontal!$B354&amp;Horizontal!AL$11,Vertical!$E:$O,AL$10,0))+0</f>
        <v>6.82</v>
      </c>
      <c r="AM354" s="207">
        <f>(VLOOKUP(Horizontal!$C354&amp;Horizontal!$B354&amp;Horizontal!AM$11,Vertical!$E:$O,AM$10,0))+0</f>
        <v>7.69</v>
      </c>
      <c r="AN354" s="207">
        <f>(VLOOKUP(Horizontal!$C354&amp;Horizontal!$B354&amp;Horizontal!AN$11,Vertical!$E:$O,AN$10,0))+0</f>
        <v>22.92</v>
      </c>
      <c r="AO354" s="207">
        <f>(VLOOKUP(Horizontal!$C354&amp;Horizontal!$B354&amp;Horizontal!AO$11,Vertical!$E:$O,AO$10,0))+0</f>
        <v>20</v>
      </c>
      <c r="AP354" s="207">
        <f>(VLOOKUP(Horizontal!$C354&amp;Horizontal!$B354&amp;Horizontal!AP$11,Vertical!$E:$O,AP$10,0))+0</f>
        <v>29.79</v>
      </c>
      <c r="AQ354" s="209">
        <f>(VLOOKUP(Horizontal!$C354&amp;Horizontal!$B354&amp;Horizontal!AQ$11,Vertical!$E:$O,AQ$10,0))+0</f>
        <v>33.71</v>
      </c>
      <c r="AR354" s="210">
        <f>(VLOOKUP(Horizontal!$C354&amp;Horizontal!$B354&amp;Horizontal!AR$11,Vertical!$E:$O,AR$10,0))+0</f>
        <v>66.67</v>
      </c>
      <c r="AS354" s="207">
        <f>(VLOOKUP(Horizontal!$C354&amp;Horizontal!$B354&amp;Horizontal!AS$11,Vertical!$E:$O,AS$10,0))+0</f>
        <v>90.7</v>
      </c>
      <c r="AT354" s="207">
        <f>(VLOOKUP(Horizontal!$C354&amp;Horizontal!$B354&amp;Horizontal!AT$11,Vertical!$E:$O,AT$10,0))+0</f>
        <v>97.5</v>
      </c>
      <c r="AU354" s="207">
        <f>(VLOOKUP(Horizontal!$C354&amp;Horizontal!$B354&amp;Horizontal!AU$11,Vertical!$E:$O,AU$10,0))+0</f>
        <v>77.27</v>
      </c>
      <c r="AV354" s="207">
        <f>(VLOOKUP(Horizontal!$C354&amp;Horizontal!$B354&amp;Horizontal!AV$11,Vertical!$E:$O,AV$10,0))+0</f>
        <v>15.38</v>
      </c>
      <c r="AW354" s="207">
        <f>(VLOOKUP(Horizontal!$C354&amp;Horizontal!$B354&amp;Horizontal!AW$11,Vertical!$E:$O,AW$10,0))+0</f>
        <v>20.83</v>
      </c>
      <c r="AX354" s="207">
        <f>(VLOOKUP(Horizontal!$C354&amp;Horizontal!$B354&amp;Horizontal!AX$11,Vertical!$E:$O,AX$10,0))+0</f>
        <v>35.56</v>
      </c>
      <c r="AY354" s="207">
        <f>(VLOOKUP(Horizontal!$C354&amp;Horizontal!$B354&amp;Horizontal!AY$11,Vertical!$E:$O,AY$10,0))+0</f>
        <v>42.55</v>
      </c>
      <c r="AZ354" s="209">
        <f>(VLOOKUP(Horizontal!$C354&amp;Horizontal!$B354&amp;Horizontal!AZ$11,Vertical!$E:$O,AZ$10,0))+0</f>
        <v>46.07</v>
      </c>
      <c r="BA354" s="208">
        <f>(VLOOKUP(Horizontal!$C354&amp;Horizontal!$B354&amp;Horizontal!BA$11,Vertical!$E:$O,BA$10,0))+0</f>
        <v>53.12</v>
      </c>
      <c r="BB354" s="210">
        <f>(VLOOKUP(Horizontal!$C354&amp;Horizontal!$B354&amp;Horizontal!BB$11,Vertical!$E:$O,BB$10,0))+0</f>
        <v>624.02</v>
      </c>
      <c r="BC354" s="207">
        <f>(VLOOKUP(Horizontal!$C354&amp;Horizontal!$B354&amp;Horizontal!BC$11,Vertical!$E:$O,BC$10,0))+0</f>
        <v>614.49</v>
      </c>
      <c r="BD354" s="207">
        <f>(VLOOKUP(Horizontal!$C354&amp;Horizontal!$B354&amp;Horizontal!BD$11,Vertical!$E:$O,BD$10,0))+0</f>
        <v>583.53</v>
      </c>
      <c r="BE354" s="207">
        <f>(VLOOKUP(Horizontal!$C354&amp;Horizontal!$B354&amp;Horizontal!BE$11,Vertical!$E:$O,BE$10,0))+0</f>
        <v>544.69000000000005</v>
      </c>
      <c r="BF354" s="207">
        <f>(VLOOKUP(Horizontal!$C354&amp;Horizontal!$B354&amp;Horizontal!BF$11,Vertical!$E:$O,BF$10,0))+0</f>
        <v>475.73</v>
      </c>
      <c r="BG354" s="207">
        <f>(VLOOKUP(Horizontal!$C354&amp;Horizontal!$B354&amp;Horizontal!BG$11,Vertical!$E:$O,BG$10,0))+0</f>
        <v>402.16</v>
      </c>
      <c r="BH354" s="207">
        <f>(VLOOKUP(Horizontal!$C354&amp;Horizontal!$B354&amp;Horizontal!BH$11,Vertical!$E:$O,BH$10,0))+0</f>
        <v>284.35000000000002</v>
      </c>
      <c r="BI354" s="207">
        <f>(VLOOKUP(Horizontal!$C354&amp;Horizontal!$B354&amp;Horizontal!BI$11,Vertical!$E:$O,BI$10,0))+0</f>
        <v>220.57</v>
      </c>
      <c r="BJ354" s="209">
        <f>(VLOOKUP(Horizontal!$C354&amp;Horizontal!$B354&amp;Horizontal!BJ$11,Vertical!$E:$O,BJ$10,0))+0</f>
        <v>201.31</v>
      </c>
      <c r="BK354" s="210">
        <f>(VLOOKUP(Horizontal!$C354&amp;Horizontal!$B354&amp;Horizontal!BK$11,Vertical!$E:$O,BK$10,0))+0</f>
        <v>48</v>
      </c>
      <c r="BL354" s="207">
        <f>(VLOOKUP(Horizontal!$C354&amp;Horizontal!$B354&amp;Horizontal!BL$11,Vertical!$E:$O,BL$10,0))+0</f>
        <v>45</v>
      </c>
      <c r="BM354" s="207">
        <f>(VLOOKUP(Horizontal!$C354&amp;Horizontal!$B354&amp;Horizontal!BM$11,Vertical!$E:$O,BM$10,0))+0</f>
        <v>43</v>
      </c>
      <c r="BN354" s="207">
        <f>(VLOOKUP(Horizontal!$C354&amp;Horizontal!$B354&amp;Horizontal!BN$11,Vertical!$E:$O,BN$10,0))+0</f>
        <v>38</v>
      </c>
      <c r="BO354" s="207">
        <f>(VLOOKUP(Horizontal!$C354&amp;Horizontal!$B354&amp;Horizontal!BO$11,Vertical!$E:$O,BO$10,0))+0</f>
        <v>35</v>
      </c>
      <c r="BP354" s="207">
        <f>(VLOOKUP(Horizontal!$C354&amp;Horizontal!$B354&amp;Horizontal!BP$11,Vertical!$E:$O,BP$10,0))+0</f>
        <v>36</v>
      </c>
      <c r="BQ354" s="207">
        <f>(VLOOKUP(Horizontal!$C354&amp;Horizontal!$B354&amp;Horizontal!BQ$11,Vertical!$E:$O,BQ$10,0))+0</f>
        <v>32</v>
      </c>
      <c r="BR354" s="207">
        <f>(VLOOKUP(Horizontal!$C354&amp;Horizontal!$B354&amp;Horizontal!BR$11,Vertical!$E:$O,BR$10,0))+0</f>
        <v>25</v>
      </c>
      <c r="BS354" s="209">
        <f>(VLOOKUP(Horizontal!$C354&amp;Horizontal!$B354&amp;Horizontal!BS$11,Vertical!$E:$O,BS$10,0))+0</f>
        <v>24</v>
      </c>
      <c r="BT354" s="210">
        <f>(VLOOKUP(Horizontal!$C354&amp;Horizontal!$B354&amp;Horizontal!BT$11,Vertical!$E:$O,BT$10,0))+0</f>
        <v>23.3</v>
      </c>
      <c r="BU354" s="207">
        <f>(VLOOKUP(Horizontal!$C354&amp;Horizontal!$B354&amp;Horizontal!BU$11,Vertical!$E:$O,BU$10,0))+0</f>
        <v>12.5</v>
      </c>
      <c r="BV354" s="207">
        <f>(VLOOKUP(Horizontal!$C354&amp;Horizontal!$B354&amp;Horizontal!BV$11,Vertical!$E:$O,BV$10,0))+0</f>
        <v>10.53</v>
      </c>
      <c r="BW354" s="207">
        <f>(VLOOKUP(Horizontal!$C354&amp;Horizontal!$B354&amp;Horizontal!BW$11,Vertical!$E:$O,BW$10,0))+0</f>
        <v>28.95</v>
      </c>
      <c r="BX354" s="207">
        <f>(VLOOKUP(Horizontal!$C354&amp;Horizontal!$B354&amp;Horizontal!BX$11,Vertical!$E:$O,BX$10,0))+0</f>
        <v>77.78</v>
      </c>
      <c r="BY354" s="207">
        <f>(VLOOKUP(Horizontal!$C354&amp;Horizontal!$B354&amp;Horizontal!BY$11,Vertical!$E:$O,BY$10,0))+0</f>
        <v>58.33</v>
      </c>
      <c r="BZ354" s="207">
        <f>(VLOOKUP(Horizontal!$C354&amp;Horizontal!$B354&amp;Horizontal!BZ$11,Vertical!$E:$O,BZ$10,0))+0</f>
        <v>55.26</v>
      </c>
      <c r="CA354" s="207">
        <f>(VLOOKUP(Horizontal!$C354&amp;Horizontal!$B354&amp;Horizontal!CA$11,Vertical!$E:$O,CA$10,0))+0</f>
        <v>30.56</v>
      </c>
      <c r="CB354" s="209">
        <f>(VLOOKUP(Horizontal!$C354&amp;Horizontal!$B354&amp;Horizontal!CB$11,Vertical!$E:$O,CB$10,0))+0</f>
        <v>26.32</v>
      </c>
      <c r="CC354" s="210">
        <f>(VLOOKUP(Horizontal!$C354&amp;Horizontal!$B354&amp;Horizontal!CC$11,Vertical!$E:$O,CC$10,0))+0</f>
        <v>19.89</v>
      </c>
      <c r="CD354" s="207">
        <f>(VLOOKUP(Horizontal!$C354&amp;Horizontal!$B354&amp;Horizontal!CD$11,Vertical!$E:$O,CD$10,0))+0</f>
        <v>12.5</v>
      </c>
      <c r="CE354" s="207">
        <f>(VLOOKUP(Horizontal!$C354&amp;Horizontal!$B354&amp;Horizontal!CE$11,Vertical!$E:$O,CE$10,0))+0</f>
        <v>7.89</v>
      </c>
      <c r="CF354" s="207">
        <f>(VLOOKUP(Horizontal!$C354&amp;Horizontal!$B354&amp;Horizontal!CF$11,Vertical!$E:$O,CF$10,0))+0</f>
        <v>5.26</v>
      </c>
      <c r="CG354" s="207">
        <f>(VLOOKUP(Horizontal!$C354&amp;Horizontal!$B354&amp;Horizontal!CG$11,Vertical!$E:$O,CG$10,0))+0</f>
        <v>8.33</v>
      </c>
      <c r="CH354" s="207">
        <f>(VLOOKUP(Horizontal!$C354&amp;Horizontal!$B354&amp;Horizontal!CH$11,Vertical!$E:$O,CH$10,0))+0</f>
        <v>19.440000000000001</v>
      </c>
      <c r="CI354" s="207">
        <f>(VLOOKUP(Horizontal!$C354&amp;Horizontal!$B354&amp;Horizontal!CI$11,Vertical!$E:$O,CI$10,0))+0</f>
        <v>21.05</v>
      </c>
      <c r="CJ354" s="207">
        <f>(VLOOKUP(Horizontal!$C354&amp;Horizontal!$B354&amp;Horizontal!CJ$11,Vertical!$E:$O,CJ$10,0))+0</f>
        <v>30.56</v>
      </c>
      <c r="CK354" s="209">
        <f>(VLOOKUP(Horizontal!$C354&amp;Horizontal!$B354&amp;Horizontal!CK$11,Vertical!$E:$O,CK$10,0))+0</f>
        <v>31.58</v>
      </c>
      <c r="CL354" s="210">
        <f>(VLOOKUP(Horizontal!$C354&amp;Horizontal!$B354&amp;Horizontal!CL$11,Vertical!$E:$O,CL$10,0))+0</f>
        <v>56.82</v>
      </c>
      <c r="CM354" s="207">
        <f>(VLOOKUP(Horizontal!$C354&amp;Horizontal!$B354&amp;Horizontal!CM$11,Vertical!$E:$O,CM$10,0))+0</f>
        <v>75</v>
      </c>
      <c r="CN354" s="207">
        <f>(VLOOKUP(Horizontal!$C354&amp;Horizontal!$B354&amp;Horizontal!CN$11,Vertical!$E:$O,CN$10,0))+0</f>
        <v>81.58</v>
      </c>
      <c r="CO354" s="207">
        <f>(VLOOKUP(Horizontal!$C354&amp;Horizontal!$B354&amp;Horizontal!CO$11,Vertical!$E:$O,CO$10,0))+0</f>
        <v>65.790000000000006</v>
      </c>
      <c r="CP354" s="207">
        <f>(VLOOKUP(Horizontal!$C354&amp;Horizontal!$B354&amp;Horizontal!CP$11,Vertical!$E:$O,CP$10,0))+0</f>
        <v>13.89</v>
      </c>
      <c r="CQ354" s="207">
        <f>(VLOOKUP(Horizontal!$C354&amp;Horizontal!$B354&amp;Horizontal!CQ$11,Vertical!$E:$O,CQ$10,0))+0</f>
        <v>22.22</v>
      </c>
      <c r="CR354" s="207">
        <f>(VLOOKUP(Horizontal!$C354&amp;Horizontal!$B354&amp;Horizontal!CR$11,Vertical!$E:$O,CR$10,0))+0</f>
        <v>23.68</v>
      </c>
      <c r="CS354" s="207">
        <f>(VLOOKUP(Horizontal!$C354&amp;Horizontal!$B354&amp;Horizontal!CS$11,Vertical!$E:$O,CS$10,0))+0</f>
        <v>38.89</v>
      </c>
      <c r="CT354" s="207">
        <f>(VLOOKUP(Horizontal!$C354&amp;Horizontal!$B354&amp;Horizontal!CT$11,Vertical!$E:$O,CT$10,0))+0</f>
        <v>42.11</v>
      </c>
      <c r="CU354" s="150"/>
      <c r="CV354" s="211">
        <f t="shared" ref="CV354" si="1065">(BB354-H354)+0</f>
        <v>52.42999999999995</v>
      </c>
      <c r="CW354" s="190">
        <f t="shared" ref="CW354" si="1066">(BC354-I354)+0</f>
        <v>52.620000000000005</v>
      </c>
      <c r="CX354" s="190">
        <f t="shared" ref="CX354" si="1067">(BD354-J354)+0</f>
        <v>50.860000000000014</v>
      </c>
      <c r="CY354" s="190">
        <f t="shared" ref="CY354" si="1068">(BE354-K354)+0</f>
        <v>51.10000000000008</v>
      </c>
      <c r="CZ354" s="190">
        <f t="shared" ref="CZ354" si="1069">(BF354-L354)+0</f>
        <v>52.580000000000041</v>
      </c>
      <c r="DA354" s="190">
        <f t="shared" ref="DA354" si="1070">(BG354-M354)+0</f>
        <v>51.860000000000014</v>
      </c>
      <c r="DB354" s="190">
        <f t="shared" ref="DB354" si="1071">(BH354-N354)+0</f>
        <v>42.450000000000017</v>
      </c>
      <c r="DC354" s="190">
        <f t="shared" ref="DC354" si="1072">(BI354-O354)+0</f>
        <v>37.06</v>
      </c>
      <c r="DD354" s="212">
        <f t="shared" ref="DD354" si="1073">(BJ354-P354)+0</f>
        <v>34.800000000000011</v>
      </c>
      <c r="DE354" s="9">
        <v>170</v>
      </c>
      <c r="DF354" s="212">
        <f t="shared" ref="DF354" si="1074">($H$7-H354)+0</f>
        <v>-363.13278959810873</v>
      </c>
      <c r="DG354" s="264">
        <v>61</v>
      </c>
      <c r="DH354" s="265">
        <v>41</v>
      </c>
      <c r="DI354" s="265">
        <v>41</v>
      </c>
      <c r="DJ354" s="266">
        <v>85</v>
      </c>
      <c r="DK354" s="190">
        <v>1030.5</v>
      </c>
      <c r="DL354" s="190">
        <v>1030.5</v>
      </c>
      <c r="DM354" s="190">
        <v>1030.5</v>
      </c>
      <c r="DN354" s="212">
        <v>1030.5</v>
      </c>
      <c r="DO354" s="190">
        <v>583.88</v>
      </c>
      <c r="DP354" s="190">
        <v>583.88</v>
      </c>
      <c r="DQ354" s="190">
        <v>583.88</v>
      </c>
      <c r="DR354" s="212">
        <v>583.88</v>
      </c>
      <c r="DS354" s="150"/>
      <c r="DT354" s="190">
        <v>572</v>
      </c>
      <c r="DU354" s="190">
        <v>563</v>
      </c>
      <c r="DV354" s="190">
        <v>533</v>
      </c>
      <c r="DW354" s="190">
        <v>495</v>
      </c>
      <c r="DX354" s="190"/>
      <c r="DY354" s="190"/>
      <c r="DZ354" s="190"/>
      <c r="EA354" s="190"/>
      <c r="EB354" s="190"/>
      <c r="EC354" s="190"/>
      <c r="ED354" s="190">
        <v>420</v>
      </c>
      <c r="EE354" s="190">
        <v>351</v>
      </c>
      <c r="EF354" s="190">
        <v>243</v>
      </c>
      <c r="EG354" s="190">
        <v>184</v>
      </c>
      <c r="EH354" s="212">
        <v>167</v>
      </c>
      <c r="EI354" s="213"/>
      <c r="EJ354" s="211">
        <v>45</v>
      </c>
      <c r="EK354" s="190">
        <v>50</v>
      </c>
      <c r="EL354" s="190">
        <v>50</v>
      </c>
      <c r="EM354" s="190">
        <v>50</v>
      </c>
      <c r="EN354" s="190"/>
      <c r="EO354" s="190"/>
      <c r="EP354" s="190"/>
      <c r="EQ354" s="190"/>
      <c r="ER354" s="190"/>
      <c r="ES354" s="190"/>
      <c r="ET354" s="190">
        <v>52</v>
      </c>
      <c r="EU354" s="190">
        <v>53</v>
      </c>
      <c r="EV354" s="190">
        <v>46</v>
      </c>
      <c r="EW354" s="190">
        <v>38</v>
      </c>
      <c r="EX354" s="212">
        <v>33</v>
      </c>
      <c r="EY354" s="211"/>
      <c r="EZ354" s="75">
        <f t="shared" ref="EZ354" si="1075">(G354/(DT354-G354))+0</f>
        <v>-1.6387804584458238E-2</v>
      </c>
      <c r="FA354" s="89">
        <f t="shared" si="415"/>
        <v>-0.1</v>
      </c>
      <c r="FB354" s="212"/>
      <c r="FC354" s="213"/>
      <c r="FD354" s="213"/>
      <c r="FE354" s="213"/>
      <c r="FF354" s="213"/>
      <c r="FG354" s="213"/>
      <c r="FH354" s="213"/>
      <c r="FI354" s="213"/>
      <c r="FJ354" s="213"/>
      <c r="FK354" s="213"/>
      <c r="FL354" s="213"/>
      <c r="FM354" s="213"/>
      <c r="FN354" s="213"/>
      <c r="FO354" s="213"/>
      <c r="FP354" s="213"/>
      <c r="FQ354" s="213"/>
      <c r="FR354" s="213"/>
      <c r="FS354" s="211">
        <v>140</v>
      </c>
      <c r="FT354" s="190">
        <v>145</v>
      </c>
      <c r="FU354" s="190">
        <v>145</v>
      </c>
      <c r="FV354" s="190">
        <v>145</v>
      </c>
      <c r="FW354" s="190"/>
      <c r="FX354" s="190"/>
      <c r="FY354" s="190"/>
      <c r="FZ354" s="190"/>
      <c r="GA354" s="190"/>
      <c r="GB354" s="190"/>
      <c r="GC354" s="190">
        <v>150</v>
      </c>
      <c r="GD354" s="190">
        <v>158</v>
      </c>
      <c r="GE354" s="190">
        <v>132</v>
      </c>
      <c r="GF354" s="190">
        <v>123</v>
      </c>
      <c r="GG354" s="212">
        <v>118</v>
      </c>
    </row>
    <row r="355" spans="2:189">
      <c r="B355" s="33">
        <v>44397</v>
      </c>
      <c r="C355" s="30" t="s">
        <v>37</v>
      </c>
      <c r="D355" s="30">
        <v>2021</v>
      </c>
      <c r="E355" s="30" t="str">
        <f t="shared" ref="E355" si="1076">D355&amp;C355</f>
        <v>2021S29</v>
      </c>
      <c r="F355" s="30" t="str">
        <f t="shared" si="317"/>
        <v>72021</v>
      </c>
      <c r="G355" s="208" t="str">
        <f>VLOOKUP(Horizontal!$C355&amp;Horizontal!$B355&amp;Horizontal!G$11,Vertical!$E:$O,G$10,0)</f>
        <v>-5,29</v>
      </c>
      <c r="H355" s="207">
        <f>(VLOOKUP(Horizontal!$C355&amp;Horizontal!$B355&amp;Horizontal!H$11,Vertical!$E:$O,H$10,0))+0</f>
        <v>577</v>
      </c>
      <c r="I355" s="207">
        <f>(VLOOKUP(Horizontal!$C355&amp;Horizontal!$B355&amp;Horizontal!I$11,Vertical!$E:$O,I$10,0))+0</f>
        <v>569.22</v>
      </c>
      <c r="J355" s="207">
        <f>(VLOOKUP(Horizontal!$C355&amp;Horizontal!$B355&amp;Horizontal!J$11,Vertical!$E:$O,J$10,0))+0</f>
        <v>544.67999999999995</v>
      </c>
      <c r="K355" s="207">
        <f>(VLOOKUP(Horizontal!$C355&amp;Horizontal!$B355&amp;Horizontal!K$11,Vertical!$E:$O,K$10,0))+0</f>
        <v>515.63</v>
      </c>
      <c r="L355" s="207">
        <f>(VLOOKUP(Horizontal!$C355&amp;Horizontal!$B355&amp;Horizontal!L$11,Vertical!$E:$O,L$10,0))+0</f>
        <v>432.43</v>
      </c>
      <c r="M355" s="207">
        <f>(VLOOKUP(Horizontal!$C355&amp;Horizontal!$B355&amp;Horizontal!M$11,Vertical!$E:$O,M$10,0))+0</f>
        <v>348.57</v>
      </c>
      <c r="N355" s="207">
        <f>(VLOOKUP(Horizontal!$C355&amp;Horizontal!$B355&amp;Horizontal!N$11,Vertical!$E:$O,N$10,0))+0</f>
        <v>240.37</v>
      </c>
      <c r="O355" s="207">
        <f>(VLOOKUP(Horizontal!$C355&amp;Horizontal!$B355&amp;Horizontal!O$11,Vertical!$E:$O,O$10,0))+0</f>
        <v>184.3</v>
      </c>
      <c r="P355" s="209">
        <f>(VLOOKUP(Horizontal!$C355&amp;Horizontal!$B355&amp;Horizontal!P$11,Vertical!$E:$O,P$10,0))+0</f>
        <v>167.2</v>
      </c>
      <c r="Q355" s="210">
        <f>(VLOOKUP(Horizontal!$C355&amp;Horizontal!$B355&amp;Horizontal!Q$11,Vertical!$E:$O,Q$10,0))+0</f>
        <v>43</v>
      </c>
      <c r="R355" s="207">
        <f>(VLOOKUP(Horizontal!$C355&amp;Horizontal!$B355&amp;Horizontal!R$11,Vertical!$E:$O,R$10,0))+0</f>
        <v>42</v>
      </c>
      <c r="S355" s="207">
        <f>(VLOOKUP(Horizontal!$C355&amp;Horizontal!$B355&amp;Horizontal!S$11,Vertical!$E:$O,S$10,0))+0</f>
        <v>37</v>
      </c>
      <c r="T355" s="207">
        <f>(VLOOKUP(Horizontal!$C355&amp;Horizontal!$B355&amp;Horizontal!T$11,Vertical!$E:$O,T$10,0))+0</f>
        <v>34</v>
      </c>
      <c r="U355" s="207">
        <f>(VLOOKUP(Horizontal!$C355&amp;Horizontal!$B355&amp;Horizontal!U$11,Vertical!$E:$O,U$10,0))+0</f>
        <v>32</v>
      </c>
      <c r="V355" s="207">
        <f>(VLOOKUP(Horizontal!$C355&amp;Horizontal!$B355&amp;Horizontal!V$11,Vertical!$E:$O,V$10,0))+0</f>
        <v>32</v>
      </c>
      <c r="W355" s="207">
        <f>(VLOOKUP(Horizontal!$C355&amp;Horizontal!$B355&amp;Horizontal!W$11,Vertical!$E:$O,W$10,0))+0</f>
        <v>32</v>
      </c>
      <c r="X355" s="207">
        <f>(VLOOKUP(Horizontal!$C355&amp;Horizontal!$B355&amp;Horizontal!X$11,Vertical!$E:$O,X$10,0))+0</f>
        <v>26</v>
      </c>
      <c r="Y355" s="209">
        <f>(VLOOKUP(Horizontal!$C355&amp;Horizontal!$B355&amp;Horizontal!Y$11,Vertical!$E:$O,Y$10,0))+0</f>
        <v>24</v>
      </c>
      <c r="Z355" s="210">
        <f>(VLOOKUP(Horizontal!$C355&amp;Horizontal!$B355&amp;Horizontal!Z$11,Vertical!$E:$O,Z$10,0))+0</f>
        <v>0</v>
      </c>
      <c r="AA355" s="207">
        <f>(VLOOKUP(Horizontal!$C355&amp;Horizontal!$B355&amp;Horizontal!AA$11,Vertical!$E:$O,AA$10,0))+0</f>
        <v>2.93</v>
      </c>
      <c r="AB355" s="207">
        <f>(VLOOKUP(Horizontal!$C355&amp;Horizontal!$B355&amp;Horizontal!AB$11,Vertical!$E:$O,AB$10,0))+0</f>
        <v>0</v>
      </c>
      <c r="AC355" s="207">
        <f>(VLOOKUP(Horizontal!$C355&amp;Horizontal!$B355&amp;Horizontal!AC$11,Vertical!$E:$O,AC$10,0))+0</f>
        <v>2.63</v>
      </c>
      <c r="AD355" s="207">
        <f>(VLOOKUP(Horizontal!$C355&amp;Horizontal!$B355&amp;Horizontal!AD$11,Vertical!$E:$O,AD$10,0))+0</f>
        <v>18.420000000000002</v>
      </c>
      <c r="AE355" s="207">
        <f>(VLOOKUP(Horizontal!$C355&amp;Horizontal!$B355&amp;Horizontal!AE$11,Vertical!$E:$O,AE$10,0))+0</f>
        <v>52.51</v>
      </c>
      <c r="AF355" s="207">
        <f>(VLOOKUP(Horizontal!$C355&amp;Horizontal!$B355&amp;Horizontal!AF$11,Vertical!$E:$O,AF$10,0))+0</f>
        <v>47.62</v>
      </c>
      <c r="AG355" s="207">
        <f>(VLOOKUP(Horizontal!$C355&amp;Horizontal!$B355&amp;Horizontal!AG$11,Vertical!$E:$O,AG$10,0))+0</f>
        <v>17.78</v>
      </c>
      <c r="AH355" s="209">
        <f>(VLOOKUP(Horizontal!$C355&amp;Horizontal!$B355&amp;Horizontal!AH$11,Vertical!$E:$O,AH$10,0))+0</f>
        <v>23.15</v>
      </c>
      <c r="AI355" s="210">
        <f>(VLOOKUP(Horizontal!$C355&amp;Horizontal!$B355&amp;Horizontal!AI$11,Vertical!$E:$O,AI$10,0))+0</f>
        <v>4.4400000000000004</v>
      </c>
      <c r="AJ355" s="207">
        <f>(VLOOKUP(Horizontal!$C355&amp;Horizontal!$B355&amp;Horizontal!AJ$11,Vertical!$E:$O,AJ$10,0))+0</f>
        <v>3.47</v>
      </c>
      <c r="AK355" s="207">
        <f>(VLOOKUP(Horizontal!$C355&amp;Horizontal!$B355&amp;Horizontal!AK$11,Vertical!$E:$O,AK$10,0))+0</f>
        <v>2.4900000000000002</v>
      </c>
      <c r="AL355" s="207">
        <f>(VLOOKUP(Horizontal!$C355&amp;Horizontal!$B355&amp;Horizontal!AL$11,Vertical!$E:$O,AL$10,0))+0</f>
        <v>0</v>
      </c>
      <c r="AM355" s="207">
        <f>(VLOOKUP(Horizontal!$C355&amp;Horizontal!$B355&amp;Horizontal!AM$11,Vertical!$E:$O,AM$10,0))+0</f>
        <v>7.89</v>
      </c>
      <c r="AN355" s="207">
        <f>(VLOOKUP(Horizontal!$C355&amp;Horizontal!$B355&amp;Horizontal!AN$11,Vertical!$E:$O,AN$10,0))+0</f>
        <v>21.23</v>
      </c>
      <c r="AO355" s="207">
        <f>(VLOOKUP(Horizontal!$C355&amp;Horizontal!$B355&amp;Horizontal!AO$11,Vertical!$E:$O,AO$10,0))+0</f>
        <v>40.479999999999997</v>
      </c>
      <c r="AP355" s="207">
        <f>(VLOOKUP(Horizontal!$C355&amp;Horizontal!$B355&amp;Horizontal!AP$11,Vertical!$E:$O,AP$10,0))+0</f>
        <v>40</v>
      </c>
      <c r="AQ355" s="209">
        <f>(VLOOKUP(Horizontal!$C355&amp;Horizontal!$B355&amp;Horizontal!AQ$11,Vertical!$E:$O,AQ$10,0))+0</f>
        <v>46.76</v>
      </c>
      <c r="AR355" s="210">
        <f>(VLOOKUP(Horizontal!$C355&amp;Horizontal!$B355&amp;Horizontal!AR$11,Vertical!$E:$O,AR$10,0))+0</f>
        <v>95.56</v>
      </c>
      <c r="AS355" s="207">
        <f>(VLOOKUP(Horizontal!$C355&amp;Horizontal!$B355&amp;Horizontal!AS$11,Vertical!$E:$O,AS$10,0))+0</f>
        <v>93.6</v>
      </c>
      <c r="AT355" s="207">
        <f>(VLOOKUP(Horizontal!$C355&amp;Horizontal!$B355&amp;Horizontal!AT$11,Vertical!$E:$O,AT$10,0))+0</f>
        <v>97.51</v>
      </c>
      <c r="AU355" s="207">
        <f>(VLOOKUP(Horizontal!$C355&amp;Horizontal!$B355&amp;Horizontal!AU$11,Vertical!$E:$O,AU$10,0))+0</f>
        <v>97.37</v>
      </c>
      <c r="AV355" s="207">
        <f>(VLOOKUP(Horizontal!$C355&amp;Horizontal!$B355&amp;Horizontal!AV$11,Vertical!$E:$O,AV$10,0))+0</f>
        <v>73.680000000000007</v>
      </c>
      <c r="AW355" s="207">
        <f>(VLOOKUP(Horizontal!$C355&amp;Horizontal!$B355&amp;Horizontal!AW$11,Vertical!$E:$O,AW$10,0))+0</f>
        <v>26.26</v>
      </c>
      <c r="AX355" s="207">
        <f>(VLOOKUP(Horizontal!$C355&amp;Horizontal!$B355&amp;Horizontal!AX$11,Vertical!$E:$O,AX$10,0))+0</f>
        <v>11.9</v>
      </c>
      <c r="AY355" s="207">
        <f>(VLOOKUP(Horizontal!$C355&amp;Horizontal!$B355&amp;Horizontal!AY$11,Vertical!$E:$O,AY$10,0))+0</f>
        <v>42.22</v>
      </c>
      <c r="AZ355" s="209">
        <f>(VLOOKUP(Horizontal!$C355&amp;Horizontal!$B355&amp;Horizontal!AZ$11,Vertical!$E:$O,AZ$10,0))+0</f>
        <v>30.09</v>
      </c>
      <c r="BA355" s="208">
        <f>(VLOOKUP(Horizontal!$C355&amp;Horizontal!$B355&amp;Horizontal!BA$11,Vertical!$E:$O,BA$10,0))+0</f>
        <v>50.6</v>
      </c>
      <c r="BB355" s="210">
        <f>(VLOOKUP(Horizontal!$C355&amp;Horizontal!$B355&amp;Horizontal!BB$11,Vertical!$E:$O,BB$10,0))+0</f>
        <v>627.09</v>
      </c>
      <c r="BC355" s="207">
        <f>(VLOOKUP(Horizontal!$C355&amp;Horizontal!$B355&amp;Horizontal!BC$11,Vertical!$E:$O,BC$10,0))+0</f>
        <v>620.58000000000004</v>
      </c>
      <c r="BD355" s="207">
        <f>(VLOOKUP(Horizontal!$C355&amp;Horizontal!$B355&amp;Horizontal!BD$11,Vertical!$E:$O,BD$10,0))+0</f>
        <v>594.66</v>
      </c>
      <c r="BE355" s="207">
        <f>(VLOOKUP(Horizontal!$C355&amp;Horizontal!$B355&amp;Horizontal!BE$11,Vertical!$E:$O,BE$10,0))+0</f>
        <v>565.85</v>
      </c>
      <c r="BF355" s="207">
        <f>(VLOOKUP(Horizontal!$C355&amp;Horizontal!$B355&amp;Horizontal!BF$11,Vertical!$E:$O,BF$10,0))+0</f>
        <v>482.87</v>
      </c>
      <c r="BG355" s="207">
        <f>(VLOOKUP(Horizontal!$C355&amp;Horizontal!$B355&amp;Horizontal!BG$11,Vertical!$E:$O,BG$10,0))+0</f>
        <v>400.38</v>
      </c>
      <c r="BH355" s="207">
        <f>(VLOOKUP(Horizontal!$C355&amp;Horizontal!$B355&amp;Horizontal!BH$11,Vertical!$E:$O,BH$10,0))+0</f>
        <v>284.52999999999997</v>
      </c>
      <c r="BI355" s="207">
        <f>(VLOOKUP(Horizontal!$C355&amp;Horizontal!$B355&amp;Horizontal!BI$11,Vertical!$E:$O,BI$10,0))+0</f>
        <v>221.58</v>
      </c>
      <c r="BJ355" s="209">
        <f>(VLOOKUP(Horizontal!$C355&amp;Horizontal!$B355&amp;Horizontal!BJ$11,Vertical!$E:$O,BJ$10,0))+0</f>
        <v>201.74</v>
      </c>
      <c r="BK355" s="210">
        <f>(VLOOKUP(Horizontal!$C355&amp;Horizontal!$B355&amp;Horizontal!BK$11,Vertical!$E:$O,BK$10,0))+0</f>
        <v>51</v>
      </c>
      <c r="BL355" s="207">
        <f>(VLOOKUP(Horizontal!$C355&amp;Horizontal!$B355&amp;Horizontal!BL$11,Vertical!$E:$O,BL$10,0))+0</f>
        <v>45</v>
      </c>
      <c r="BM355" s="207">
        <f>(VLOOKUP(Horizontal!$C355&amp;Horizontal!$B355&amp;Horizontal!BM$11,Vertical!$E:$O,BM$10,0))+0</f>
        <v>39</v>
      </c>
      <c r="BN355" s="207">
        <f>(VLOOKUP(Horizontal!$C355&amp;Horizontal!$B355&amp;Horizontal!BN$11,Vertical!$E:$O,BN$10,0))+0</f>
        <v>38</v>
      </c>
      <c r="BO355" s="207">
        <f>(VLOOKUP(Horizontal!$C355&amp;Horizontal!$B355&amp;Horizontal!BO$11,Vertical!$E:$O,BO$10,0))+0</f>
        <v>36</v>
      </c>
      <c r="BP355" s="207">
        <f>(VLOOKUP(Horizontal!$C355&amp;Horizontal!$B355&amp;Horizontal!BP$11,Vertical!$E:$O,BP$10,0))+0</f>
        <v>33</v>
      </c>
      <c r="BQ355" s="207">
        <f>(VLOOKUP(Horizontal!$C355&amp;Horizontal!$B355&amp;Horizontal!BQ$11,Vertical!$E:$O,BQ$10,0))+0</f>
        <v>32</v>
      </c>
      <c r="BR355" s="207">
        <f>(VLOOKUP(Horizontal!$C355&amp;Horizontal!$B355&amp;Horizontal!BR$11,Vertical!$E:$O,BR$10,0))+0</f>
        <v>25</v>
      </c>
      <c r="BS355" s="209">
        <f>(VLOOKUP(Horizontal!$C355&amp;Horizontal!$B355&amp;Horizontal!BS$11,Vertical!$E:$O,BS$10,0))+0</f>
        <v>21</v>
      </c>
      <c r="BT355" s="210">
        <f>(VLOOKUP(Horizontal!$C355&amp;Horizontal!$B355&amp;Horizontal!BT$11,Vertical!$E:$O,BT$10,0))+0</f>
        <v>17.46</v>
      </c>
      <c r="BU355" s="207">
        <f>(VLOOKUP(Horizontal!$C355&amp;Horizontal!$B355&amp;Horizontal!BU$11,Vertical!$E:$O,BU$10,0))+0</f>
        <v>10</v>
      </c>
      <c r="BV355" s="207">
        <f>(VLOOKUP(Horizontal!$C355&amp;Horizontal!$B355&amp;Horizontal!BV$11,Vertical!$E:$O,BV$10,0))+0</f>
        <v>2.5</v>
      </c>
      <c r="BW355" s="207">
        <f>(VLOOKUP(Horizontal!$C355&amp;Horizontal!$B355&amp;Horizontal!BW$11,Vertical!$E:$O,BW$10,0))+0</f>
        <v>8.11</v>
      </c>
      <c r="BX355" s="207">
        <f>(VLOOKUP(Horizontal!$C355&amp;Horizontal!$B355&amp;Horizontal!BX$11,Vertical!$E:$O,BX$10,0))+0</f>
        <v>22.86</v>
      </c>
      <c r="BY355" s="207">
        <f>(VLOOKUP(Horizontal!$C355&amp;Horizontal!$B355&amp;Horizontal!BY$11,Vertical!$E:$O,BY$10,0))+0</f>
        <v>52.78</v>
      </c>
      <c r="BZ355" s="207">
        <f>(VLOOKUP(Horizontal!$C355&amp;Horizontal!$B355&amp;Horizontal!BZ$11,Vertical!$E:$O,BZ$10,0))+0</f>
        <v>49.88</v>
      </c>
      <c r="CA355" s="207">
        <f>(VLOOKUP(Horizontal!$C355&amp;Horizontal!$B355&amp;Horizontal!CA$11,Vertical!$E:$O,CA$10,0))+0</f>
        <v>17.07</v>
      </c>
      <c r="CB355" s="209">
        <f>(VLOOKUP(Horizontal!$C355&amp;Horizontal!$B355&amp;Horizontal!CB$11,Vertical!$E:$O,CB$10,0))+0</f>
        <v>15.35</v>
      </c>
      <c r="CC355" s="210">
        <f>(VLOOKUP(Horizontal!$C355&amp;Horizontal!$B355&amp;Horizontal!CC$11,Vertical!$E:$O,CC$10,0))+0</f>
        <v>2.4900000000000002</v>
      </c>
      <c r="CD355" s="207">
        <f>(VLOOKUP(Horizontal!$C355&amp;Horizontal!$B355&amp;Horizontal!CD$11,Vertical!$E:$O,CD$10,0))+0</f>
        <v>5</v>
      </c>
      <c r="CE355" s="207">
        <f>(VLOOKUP(Horizontal!$C355&amp;Horizontal!$B355&amp;Horizontal!CE$11,Vertical!$E:$O,CE$10,0))+0</f>
        <v>5</v>
      </c>
      <c r="CF355" s="207">
        <f>(VLOOKUP(Horizontal!$C355&amp;Horizontal!$B355&amp;Horizontal!CF$11,Vertical!$E:$O,CF$10,0))+0</f>
        <v>2.7</v>
      </c>
      <c r="CG355" s="207">
        <f>(VLOOKUP(Horizontal!$C355&amp;Horizontal!$B355&amp;Horizontal!CG$11,Vertical!$E:$O,CG$10,0))+0</f>
        <v>2.86</v>
      </c>
      <c r="CH355" s="207">
        <f>(VLOOKUP(Horizontal!$C355&amp;Horizontal!$B355&amp;Horizontal!CH$11,Vertical!$E:$O,CH$10,0))+0</f>
        <v>19.440000000000001</v>
      </c>
      <c r="CI355" s="207">
        <f>(VLOOKUP(Horizontal!$C355&amp;Horizontal!$B355&amp;Horizontal!CI$11,Vertical!$E:$O,CI$10,0))+0</f>
        <v>27.68</v>
      </c>
      <c r="CJ355" s="207">
        <f>(VLOOKUP(Horizontal!$C355&amp;Horizontal!$B355&amp;Horizontal!CJ$11,Vertical!$E:$O,CJ$10,0))+0</f>
        <v>43.9</v>
      </c>
      <c r="CK355" s="209">
        <f>(VLOOKUP(Horizontal!$C355&amp;Horizontal!$B355&amp;Horizontal!CK$11,Vertical!$E:$O,CK$10,0))+0</f>
        <v>41.18</v>
      </c>
      <c r="CL355" s="210">
        <f>(VLOOKUP(Horizontal!$C355&amp;Horizontal!$B355&amp;Horizontal!CL$11,Vertical!$E:$O,CL$10,0))+0</f>
        <v>80.05</v>
      </c>
      <c r="CM355" s="207">
        <f>(VLOOKUP(Horizontal!$C355&amp;Horizontal!$B355&amp;Horizontal!CM$11,Vertical!$E:$O,CM$10,0))+0</f>
        <v>85</v>
      </c>
      <c r="CN355" s="207">
        <f>(VLOOKUP(Horizontal!$C355&amp;Horizontal!$B355&amp;Horizontal!CN$11,Vertical!$E:$O,CN$10,0))+0</f>
        <v>92.5</v>
      </c>
      <c r="CO355" s="207">
        <f>(VLOOKUP(Horizontal!$C355&amp;Horizontal!$B355&amp;Horizontal!CO$11,Vertical!$E:$O,CO$10,0))+0</f>
        <v>89.19</v>
      </c>
      <c r="CP355" s="207">
        <f>(VLOOKUP(Horizontal!$C355&amp;Horizontal!$B355&amp;Horizontal!CP$11,Vertical!$E:$O,CP$10,0))+0</f>
        <v>74.290000000000006</v>
      </c>
      <c r="CQ355" s="207">
        <f>(VLOOKUP(Horizontal!$C355&amp;Horizontal!$B355&amp;Horizontal!CQ$11,Vertical!$E:$O,CQ$10,0))+0</f>
        <v>27.78</v>
      </c>
      <c r="CR355" s="207">
        <f>(VLOOKUP(Horizontal!$C355&amp;Horizontal!$B355&amp;Horizontal!CR$11,Vertical!$E:$O,CR$10,0))+0</f>
        <v>22.44</v>
      </c>
      <c r="CS355" s="207">
        <f>(VLOOKUP(Horizontal!$C355&amp;Horizontal!$B355&amp;Horizontal!CS$11,Vertical!$E:$O,CS$10,0))+0</f>
        <v>39.020000000000003</v>
      </c>
      <c r="CT355" s="207">
        <f>(VLOOKUP(Horizontal!$C355&amp;Horizontal!$B355&amp;Horizontal!CT$11,Vertical!$E:$O,CT$10,0))+0</f>
        <v>43.48</v>
      </c>
      <c r="CU355" s="150"/>
      <c r="CV355" s="211">
        <f t="shared" ref="CV355" si="1077">(BB355-H355)+0</f>
        <v>50.090000000000032</v>
      </c>
      <c r="CW355" s="190">
        <f t="shared" ref="CW355" si="1078">(BC355-I355)+0</f>
        <v>51.360000000000014</v>
      </c>
      <c r="CX355" s="190">
        <f t="shared" ref="CX355" si="1079">(BD355-J355)+0</f>
        <v>49.980000000000018</v>
      </c>
      <c r="CY355" s="190">
        <f t="shared" ref="CY355" si="1080">(BE355-K355)+0</f>
        <v>50.220000000000027</v>
      </c>
      <c r="CZ355" s="190">
        <f t="shared" ref="CZ355" si="1081">(BF355-L355)+0</f>
        <v>50.44</v>
      </c>
      <c r="DA355" s="190">
        <f t="shared" ref="DA355" si="1082">(BG355-M355)+0</f>
        <v>51.81</v>
      </c>
      <c r="DB355" s="190">
        <f t="shared" ref="DB355" si="1083">(BH355-N355)+0</f>
        <v>44.159999999999968</v>
      </c>
      <c r="DC355" s="190">
        <f t="shared" ref="DC355" si="1084">(BI355-O355)+0</f>
        <v>37.28</v>
      </c>
      <c r="DD355" s="212">
        <f t="shared" ref="DD355" si="1085">(BJ355-P355)+0</f>
        <v>34.54000000000002</v>
      </c>
      <c r="DE355" s="9">
        <v>170</v>
      </c>
      <c r="DF355" s="212">
        <f t="shared" ref="DF355" si="1086">($H$7-H355)+0</f>
        <v>-368.5427895981087</v>
      </c>
      <c r="DG355" s="264">
        <v>58</v>
      </c>
      <c r="DH355" s="265">
        <v>42</v>
      </c>
      <c r="DI355" s="265">
        <v>41</v>
      </c>
      <c r="DJ355" s="266">
        <v>76</v>
      </c>
      <c r="DK355" s="190">
        <v>1109.5</v>
      </c>
      <c r="DL355" s="190">
        <v>1109.5</v>
      </c>
      <c r="DM355" s="190">
        <v>1109.5</v>
      </c>
      <c r="DN355" s="212">
        <v>1109.5</v>
      </c>
      <c r="DO355" s="190">
        <v>583.88</v>
      </c>
      <c r="DP355" s="190">
        <v>583.88</v>
      </c>
      <c r="DQ355" s="190">
        <v>583.88</v>
      </c>
      <c r="DR355" s="212">
        <v>583.88</v>
      </c>
      <c r="DS355" s="150"/>
      <c r="DT355" s="190">
        <v>578</v>
      </c>
      <c r="DU355" s="190">
        <v>570</v>
      </c>
      <c r="DV355" s="190">
        <v>545</v>
      </c>
      <c r="DW355" s="190">
        <v>517</v>
      </c>
      <c r="DX355" s="190"/>
      <c r="DY355" s="190"/>
      <c r="DZ355" s="190"/>
      <c r="EA355" s="190"/>
      <c r="EB355" s="190"/>
      <c r="EC355" s="190"/>
      <c r="ED355" s="190">
        <v>432</v>
      </c>
      <c r="EE355" s="190">
        <v>353</v>
      </c>
      <c r="EF355" s="190">
        <v>243</v>
      </c>
      <c r="EG355" s="190">
        <v>182</v>
      </c>
      <c r="EH355" s="212">
        <v>163</v>
      </c>
      <c r="EI355" s="213"/>
      <c r="EJ355" s="211">
        <v>45</v>
      </c>
      <c r="EK355" s="190">
        <v>50</v>
      </c>
      <c r="EL355" s="190">
        <v>50</v>
      </c>
      <c r="EM355" s="190">
        <v>50</v>
      </c>
      <c r="EN355" s="190"/>
      <c r="EO355" s="190"/>
      <c r="EP355" s="190"/>
      <c r="EQ355" s="190"/>
      <c r="ER355" s="190"/>
      <c r="ES355" s="190"/>
      <c r="ET355" s="190">
        <v>52</v>
      </c>
      <c r="EU355" s="190">
        <v>53</v>
      </c>
      <c r="EV355" s="190">
        <v>46</v>
      </c>
      <c r="EW355" s="190">
        <v>38</v>
      </c>
      <c r="EX355" s="212">
        <v>33</v>
      </c>
      <c r="EY355" s="211"/>
      <c r="EZ355" s="75">
        <f t="shared" ref="EZ355" si="1087">(G355/(DT355-G355))+0</f>
        <v>-9.0692451439249779E-3</v>
      </c>
      <c r="FA355" s="89">
        <f t="shared" si="415"/>
        <v>-0.1</v>
      </c>
      <c r="FB355" s="212"/>
      <c r="FC355" s="213"/>
      <c r="FD355" s="213"/>
      <c r="FE355" s="213"/>
      <c r="FF355" s="213"/>
      <c r="FG355" s="213"/>
      <c r="FH355" s="213"/>
      <c r="FI355" s="213"/>
      <c r="FJ355" s="213"/>
      <c r="FK355" s="213"/>
      <c r="FL355" s="213"/>
      <c r="FM355" s="213"/>
      <c r="FN355" s="213"/>
      <c r="FO355" s="213"/>
      <c r="FP355" s="213"/>
      <c r="FQ355" s="213"/>
      <c r="FR355" s="213"/>
      <c r="FS355" s="211">
        <v>140</v>
      </c>
      <c r="FT355" s="190">
        <v>145</v>
      </c>
      <c r="FU355" s="190">
        <v>145</v>
      </c>
      <c r="FV355" s="190">
        <v>145</v>
      </c>
      <c r="FW355" s="190"/>
      <c r="FX355" s="190"/>
      <c r="FY355" s="190"/>
      <c r="FZ355" s="190"/>
      <c r="GA355" s="190"/>
      <c r="GB355" s="190"/>
      <c r="GC355" s="190">
        <v>150</v>
      </c>
      <c r="GD355" s="190">
        <v>158</v>
      </c>
      <c r="GE355" s="190">
        <v>132</v>
      </c>
      <c r="GF355" s="190">
        <v>123</v>
      </c>
      <c r="GG355" s="212">
        <v>118</v>
      </c>
    </row>
    <row r="356" spans="2:189">
      <c r="B356" s="33">
        <v>44404</v>
      </c>
      <c r="C356" s="30" t="s">
        <v>36</v>
      </c>
      <c r="D356" s="30">
        <v>2021</v>
      </c>
      <c r="E356" s="30" t="str">
        <f t="shared" ref="E356" si="1088">D356&amp;C356</f>
        <v>2021S30</v>
      </c>
      <c r="F356" s="30" t="str">
        <f t="shared" si="317"/>
        <v>7Final2021</v>
      </c>
      <c r="G356" s="208" t="str">
        <f>VLOOKUP(Horizontal!$C356&amp;Horizontal!$B356&amp;Horizontal!G$11,Vertical!$E:$O,G$10,0)</f>
        <v>-4,62</v>
      </c>
      <c r="H356" s="207">
        <f>(VLOOKUP(Horizontal!$C356&amp;Horizontal!$B356&amp;Horizontal!H$11,Vertical!$E:$O,H$10,0))+0</f>
        <v>577.66</v>
      </c>
      <c r="I356" s="207">
        <f>(VLOOKUP(Horizontal!$C356&amp;Horizontal!$B356&amp;Horizontal!I$11,Vertical!$E:$O,I$10,0))+0</f>
        <v>575.04</v>
      </c>
      <c r="J356" s="207">
        <f>(VLOOKUP(Horizontal!$C356&amp;Horizontal!$B356&amp;Horizontal!J$11,Vertical!$E:$O,J$10,0))+0</f>
        <v>553.29999999999995</v>
      </c>
      <c r="K356" s="207">
        <f>(VLOOKUP(Horizontal!$C356&amp;Horizontal!$B356&amp;Horizontal!K$11,Vertical!$E:$O,K$10,0))+0</f>
        <v>528.37</v>
      </c>
      <c r="L356" s="207">
        <f>(VLOOKUP(Horizontal!$C356&amp;Horizontal!$B356&amp;Horizontal!L$11,Vertical!$E:$O,L$10,0))+0</f>
        <v>444.86</v>
      </c>
      <c r="M356" s="207">
        <f>(VLOOKUP(Horizontal!$C356&amp;Horizontal!$B356&amp;Horizontal!M$11,Vertical!$E:$O,M$10,0))+0</f>
        <v>340.25</v>
      </c>
      <c r="N356" s="207">
        <f>(VLOOKUP(Horizontal!$C356&amp;Horizontal!$B356&amp;Horizontal!N$11,Vertical!$E:$O,N$10,0))+0</f>
        <v>239.03</v>
      </c>
      <c r="O356" s="207">
        <f>(VLOOKUP(Horizontal!$C356&amp;Horizontal!$B356&amp;Horizontal!O$11,Vertical!$E:$O,O$10,0))+0</f>
        <v>183.75</v>
      </c>
      <c r="P356" s="209">
        <f>(VLOOKUP(Horizontal!$C356&amp;Horizontal!$B356&amp;Horizontal!P$11,Vertical!$E:$O,P$10,0))+0</f>
        <v>167.33</v>
      </c>
      <c r="Q356" s="210">
        <f>(VLOOKUP(Horizontal!$C356&amp;Horizontal!$B356&amp;Horizontal!Q$11,Vertical!$E:$O,Q$10,0))+0</f>
        <v>44</v>
      </c>
      <c r="R356" s="207">
        <f>(VLOOKUP(Horizontal!$C356&amp;Horizontal!$B356&amp;Horizontal!R$11,Vertical!$E:$O,R$10,0))+0</f>
        <v>40</v>
      </c>
      <c r="S356" s="207">
        <f>(VLOOKUP(Horizontal!$C356&amp;Horizontal!$B356&amp;Horizontal!S$11,Vertical!$E:$O,S$10,0))+0</f>
        <v>37</v>
      </c>
      <c r="T356" s="207">
        <f>(VLOOKUP(Horizontal!$C356&amp;Horizontal!$B356&amp;Horizontal!T$11,Vertical!$E:$O,T$10,0))+0</f>
        <v>36</v>
      </c>
      <c r="U356" s="207">
        <f>(VLOOKUP(Horizontal!$C356&amp;Horizontal!$B356&amp;Horizontal!U$11,Vertical!$E:$O,U$10,0))+0</f>
        <v>32</v>
      </c>
      <c r="V356" s="207">
        <f>(VLOOKUP(Horizontal!$C356&amp;Horizontal!$B356&amp;Horizontal!V$11,Vertical!$E:$O,V$10,0))+0</f>
        <v>36</v>
      </c>
      <c r="W356" s="207">
        <f>(VLOOKUP(Horizontal!$C356&amp;Horizontal!$B356&amp;Horizontal!W$11,Vertical!$E:$O,W$10,0))+0</f>
        <v>33</v>
      </c>
      <c r="X356" s="207">
        <f>(VLOOKUP(Horizontal!$C356&amp;Horizontal!$B356&amp;Horizontal!X$11,Vertical!$E:$O,X$10,0))+0</f>
        <v>27</v>
      </c>
      <c r="Y356" s="209">
        <f>(VLOOKUP(Horizontal!$C356&amp;Horizontal!$B356&amp;Horizontal!Y$11,Vertical!$E:$O,Y$10,0))+0</f>
        <v>25</v>
      </c>
      <c r="Z356" s="210">
        <f>(VLOOKUP(Horizontal!$C356&amp;Horizontal!$B356&amp;Horizontal!Z$11,Vertical!$E:$O,Z$10,0))+0</f>
        <v>39.47</v>
      </c>
      <c r="AA356" s="207">
        <f>(VLOOKUP(Horizontal!$C356&amp;Horizontal!$B356&amp;Horizontal!AA$11,Vertical!$E:$O,AA$10,0))+0</f>
        <v>10</v>
      </c>
      <c r="AB356" s="207">
        <f>(VLOOKUP(Horizontal!$C356&amp;Horizontal!$B356&amp;Horizontal!AB$11,Vertical!$E:$O,AB$10,0))+0</f>
        <v>4.6500000000000004</v>
      </c>
      <c r="AC356" s="207">
        <f>(VLOOKUP(Horizontal!$C356&amp;Horizontal!$B356&amp;Horizontal!AC$11,Vertical!$E:$O,AC$10,0))+0</f>
        <v>2.33</v>
      </c>
      <c r="AD356" s="207">
        <f>(VLOOKUP(Horizontal!$C356&amp;Horizontal!$B356&amp;Horizontal!AD$11,Vertical!$E:$O,AD$10,0))+0</f>
        <v>5.13</v>
      </c>
      <c r="AE356" s="207">
        <f>(VLOOKUP(Horizontal!$C356&amp;Horizontal!$B356&amp;Horizontal!AE$11,Vertical!$E:$O,AE$10,0))+0</f>
        <v>79.069999999999993</v>
      </c>
      <c r="AF356" s="207">
        <f>(VLOOKUP(Horizontal!$C356&amp;Horizontal!$B356&amp;Horizontal!AF$11,Vertical!$E:$O,AF$10,0))+0</f>
        <v>55.56</v>
      </c>
      <c r="AG356" s="207">
        <f>(VLOOKUP(Horizontal!$C356&amp;Horizontal!$B356&amp;Horizontal!AG$11,Vertical!$E:$O,AG$10,0))+0</f>
        <v>22.22</v>
      </c>
      <c r="AH356" s="209">
        <f>(VLOOKUP(Horizontal!$C356&amp;Horizontal!$B356&amp;Horizontal!AH$11,Vertical!$E:$O,AH$10,0))+0</f>
        <v>23.91</v>
      </c>
      <c r="AI356" s="210">
        <f>(VLOOKUP(Horizontal!$C356&amp;Horizontal!$B356&amp;Horizontal!AI$11,Vertical!$E:$O,AI$10,0))+0</f>
        <v>26.32</v>
      </c>
      <c r="AJ356" s="207">
        <f>(VLOOKUP(Horizontal!$C356&amp;Horizontal!$B356&amp;Horizontal!AJ$11,Vertical!$E:$O,AJ$10,0))+0</f>
        <v>2.5</v>
      </c>
      <c r="AK356" s="207">
        <f>(VLOOKUP(Horizontal!$C356&amp;Horizontal!$B356&amp;Horizontal!AK$11,Vertical!$E:$O,AK$10,0))+0</f>
        <v>0</v>
      </c>
      <c r="AL356" s="207">
        <f>(VLOOKUP(Horizontal!$C356&amp;Horizontal!$B356&amp;Horizontal!AL$11,Vertical!$E:$O,AL$10,0))+0</f>
        <v>0</v>
      </c>
      <c r="AM356" s="207">
        <f>(VLOOKUP(Horizontal!$C356&amp;Horizontal!$B356&amp;Horizontal!AM$11,Vertical!$E:$O,AM$10,0))+0</f>
        <v>2.56</v>
      </c>
      <c r="AN356" s="207">
        <f>(VLOOKUP(Horizontal!$C356&amp;Horizontal!$B356&amp;Horizontal!AN$11,Vertical!$E:$O,AN$10,0))+0</f>
        <v>16.28</v>
      </c>
      <c r="AO356" s="207">
        <f>(VLOOKUP(Horizontal!$C356&amp;Horizontal!$B356&amp;Horizontal!AO$11,Vertical!$E:$O,AO$10,0))+0</f>
        <v>31.11</v>
      </c>
      <c r="AP356" s="207">
        <f>(VLOOKUP(Horizontal!$C356&amp;Horizontal!$B356&amp;Horizontal!AP$11,Vertical!$E:$O,AP$10,0))+0</f>
        <v>48.89</v>
      </c>
      <c r="AQ356" s="209">
        <f>(VLOOKUP(Horizontal!$C356&amp;Horizontal!$B356&amp;Horizontal!AQ$11,Vertical!$E:$O,AQ$10,0))+0</f>
        <v>54.35</v>
      </c>
      <c r="AR356" s="210">
        <f>(VLOOKUP(Horizontal!$C356&amp;Horizontal!$B356&amp;Horizontal!AR$11,Vertical!$E:$O,AR$10,0))+0</f>
        <v>34.21</v>
      </c>
      <c r="AS356" s="207">
        <f>(VLOOKUP(Horizontal!$C356&amp;Horizontal!$B356&amp;Horizontal!AS$11,Vertical!$E:$O,AS$10,0))+0</f>
        <v>87.5</v>
      </c>
      <c r="AT356" s="207">
        <f>(VLOOKUP(Horizontal!$C356&amp;Horizontal!$B356&amp;Horizontal!AT$11,Vertical!$E:$O,AT$10,0))+0</f>
        <v>95.35</v>
      </c>
      <c r="AU356" s="207">
        <f>(VLOOKUP(Horizontal!$C356&amp;Horizontal!$B356&amp;Horizontal!AU$11,Vertical!$E:$O,AU$10,0))+0</f>
        <v>97.67</v>
      </c>
      <c r="AV356" s="207">
        <f>(VLOOKUP(Horizontal!$C356&amp;Horizontal!$B356&amp;Horizontal!AV$11,Vertical!$E:$O,AV$10,0))+0</f>
        <v>92.31</v>
      </c>
      <c r="AW356" s="207">
        <f>(VLOOKUP(Horizontal!$C356&amp;Horizontal!$B356&amp;Horizontal!AW$11,Vertical!$E:$O,AW$10,0))+0</f>
        <v>4.6500000000000004</v>
      </c>
      <c r="AX356" s="207">
        <f>(VLOOKUP(Horizontal!$C356&amp;Horizontal!$B356&amp;Horizontal!AX$11,Vertical!$E:$O,AX$10,0))+0</f>
        <v>13.33</v>
      </c>
      <c r="AY356" s="207">
        <f>(VLOOKUP(Horizontal!$C356&amp;Horizontal!$B356&amp;Horizontal!AY$11,Vertical!$E:$O,AY$10,0))+0</f>
        <v>28.89</v>
      </c>
      <c r="AZ356" s="209">
        <f>(VLOOKUP(Horizontal!$C356&amp;Horizontal!$B356&amp;Horizontal!AZ$11,Vertical!$E:$O,AZ$10,0))+0</f>
        <v>21.74</v>
      </c>
      <c r="BA356" s="208">
        <f>(VLOOKUP(Horizontal!$C356&amp;Horizontal!$B356&amp;Horizontal!BA$11,Vertical!$E:$O,BA$10,0))+0</f>
        <v>48.76</v>
      </c>
      <c r="BB356" s="210">
        <f>(VLOOKUP(Horizontal!$C356&amp;Horizontal!$B356&amp;Horizontal!BB$11,Vertical!$E:$O,BB$10,0))+0</f>
        <v>626.02</v>
      </c>
      <c r="BC356" s="207">
        <f>(VLOOKUP(Horizontal!$C356&amp;Horizontal!$B356&amp;Horizontal!BC$11,Vertical!$E:$O,BC$10,0))+0</f>
        <v>624.54</v>
      </c>
      <c r="BD356" s="207">
        <f>(VLOOKUP(Horizontal!$C356&amp;Horizontal!$B356&amp;Horizontal!BD$11,Vertical!$E:$O,BD$10,0))+0</f>
        <v>602.08000000000004</v>
      </c>
      <c r="BE356" s="207">
        <f>(VLOOKUP(Horizontal!$C356&amp;Horizontal!$B356&amp;Horizontal!BE$11,Vertical!$E:$O,BE$10,0))+0</f>
        <v>577.48</v>
      </c>
      <c r="BF356" s="207">
        <f>(VLOOKUP(Horizontal!$C356&amp;Horizontal!$B356&amp;Horizontal!BF$11,Vertical!$E:$O,BF$10,0))+0</f>
        <v>495.43</v>
      </c>
      <c r="BG356" s="207">
        <f>(VLOOKUP(Horizontal!$C356&amp;Horizontal!$B356&amp;Horizontal!BG$11,Vertical!$E:$O,BG$10,0))+0</f>
        <v>392.8</v>
      </c>
      <c r="BH356" s="207">
        <f>(VLOOKUP(Horizontal!$C356&amp;Horizontal!$B356&amp;Horizontal!BH$11,Vertical!$E:$O,BH$10,0))+0</f>
        <v>283.38</v>
      </c>
      <c r="BI356" s="207">
        <f>(VLOOKUP(Horizontal!$C356&amp;Horizontal!$B356&amp;Horizontal!BI$11,Vertical!$E:$O,BI$10,0))+0</f>
        <v>221.46</v>
      </c>
      <c r="BJ356" s="209">
        <f>(VLOOKUP(Horizontal!$C356&amp;Horizontal!$B356&amp;Horizontal!BJ$11,Vertical!$E:$O,BJ$10,0))+0</f>
        <v>201.95</v>
      </c>
      <c r="BK356" s="210">
        <f>(VLOOKUP(Horizontal!$C356&amp;Horizontal!$B356&amp;Horizontal!BK$11,Vertical!$E:$O,BK$10,0))+0</f>
        <v>46</v>
      </c>
      <c r="BL356" s="207">
        <f>(VLOOKUP(Horizontal!$C356&amp;Horizontal!$B356&amp;Horizontal!BL$11,Vertical!$E:$O,BL$10,0))+0</f>
        <v>40</v>
      </c>
      <c r="BM356" s="207">
        <f>(VLOOKUP(Horizontal!$C356&amp;Horizontal!$B356&amp;Horizontal!BM$11,Vertical!$E:$O,BM$10,0))+0</f>
        <v>37</v>
      </c>
      <c r="BN356" s="207">
        <f>(VLOOKUP(Horizontal!$C356&amp;Horizontal!$B356&amp;Horizontal!BN$11,Vertical!$E:$O,BN$10,0))+0</f>
        <v>35</v>
      </c>
      <c r="BO356" s="207">
        <f>(VLOOKUP(Horizontal!$C356&amp;Horizontal!$B356&amp;Horizontal!BO$11,Vertical!$E:$O,BO$10,0))+0</f>
        <v>33</v>
      </c>
      <c r="BP356" s="207">
        <f>(VLOOKUP(Horizontal!$C356&amp;Horizontal!$B356&amp;Horizontal!BP$11,Vertical!$E:$O,BP$10,0))+0</f>
        <v>35</v>
      </c>
      <c r="BQ356" s="207">
        <f>(VLOOKUP(Horizontal!$C356&amp;Horizontal!$B356&amp;Horizontal!BQ$11,Vertical!$E:$O,BQ$10,0))+0</f>
        <v>33</v>
      </c>
      <c r="BR356" s="207">
        <f>(VLOOKUP(Horizontal!$C356&amp;Horizontal!$B356&amp;Horizontal!BR$11,Vertical!$E:$O,BR$10,0))+0</f>
        <v>28</v>
      </c>
      <c r="BS356" s="209">
        <f>(VLOOKUP(Horizontal!$C356&amp;Horizontal!$B356&amp;Horizontal!BS$11,Vertical!$E:$O,BS$10,0))+0</f>
        <v>26</v>
      </c>
      <c r="BT356" s="210">
        <f>(VLOOKUP(Horizontal!$C356&amp;Horizontal!$B356&amp;Horizontal!BT$11,Vertical!$E:$O,BT$10,0))+0</f>
        <v>41.67</v>
      </c>
      <c r="BU356" s="207">
        <f>(VLOOKUP(Horizontal!$C356&amp;Horizontal!$B356&amp;Horizontal!BU$11,Vertical!$E:$O,BU$10,0))+0</f>
        <v>20</v>
      </c>
      <c r="BV356" s="207">
        <f>(VLOOKUP(Horizontal!$C356&amp;Horizontal!$B356&amp;Horizontal!BV$11,Vertical!$E:$O,BV$10,0))+0</f>
        <v>7.69</v>
      </c>
      <c r="BW356" s="207">
        <f>(VLOOKUP(Horizontal!$C356&amp;Horizontal!$B356&amp;Horizontal!BW$11,Vertical!$E:$O,BW$10,0))+0</f>
        <v>8.33</v>
      </c>
      <c r="BX356" s="207">
        <f>(VLOOKUP(Horizontal!$C356&amp;Horizontal!$B356&amp;Horizontal!BX$11,Vertical!$E:$O,BX$10,0))+0</f>
        <v>6.06</v>
      </c>
      <c r="BY356" s="207">
        <f>(VLOOKUP(Horizontal!$C356&amp;Horizontal!$B356&amp;Horizontal!BY$11,Vertical!$E:$O,BY$10,0))+0</f>
        <v>83.33</v>
      </c>
      <c r="BZ356" s="207">
        <f>(VLOOKUP(Horizontal!$C356&amp;Horizontal!$B356&amp;Horizontal!BZ$11,Vertical!$E:$O,BZ$10,0))+0</f>
        <v>48.65</v>
      </c>
      <c r="CA356" s="207">
        <f>(VLOOKUP(Horizontal!$C356&amp;Horizontal!$B356&amp;Horizontal!CA$11,Vertical!$E:$O,CA$10,0))+0</f>
        <v>28.95</v>
      </c>
      <c r="CB356" s="209">
        <f>(VLOOKUP(Horizontal!$C356&amp;Horizontal!$B356&amp;Horizontal!CB$11,Vertical!$E:$O,CB$10,0))+0</f>
        <v>31.58</v>
      </c>
      <c r="CC356" s="210">
        <f>(VLOOKUP(Horizontal!$C356&amp;Horizontal!$B356&amp;Horizontal!CC$11,Vertical!$E:$O,CC$10,0))+0</f>
        <v>16.670000000000002</v>
      </c>
      <c r="CD356" s="207">
        <f>(VLOOKUP(Horizontal!$C356&amp;Horizontal!$B356&amp;Horizontal!CD$11,Vertical!$E:$O,CD$10,0))+0</f>
        <v>2.86</v>
      </c>
      <c r="CE356" s="207">
        <f>(VLOOKUP(Horizontal!$C356&amp;Horizontal!$B356&amp;Horizontal!CE$11,Vertical!$E:$O,CE$10,0))+0</f>
        <v>7.69</v>
      </c>
      <c r="CF356" s="207">
        <f>(VLOOKUP(Horizontal!$C356&amp;Horizontal!$B356&amp;Horizontal!CF$11,Vertical!$E:$O,CF$10,0))+0</f>
        <v>0</v>
      </c>
      <c r="CG356" s="207">
        <f>(VLOOKUP(Horizontal!$C356&amp;Horizontal!$B356&amp;Horizontal!CG$11,Vertical!$E:$O,CG$10,0))+0</f>
        <v>0</v>
      </c>
      <c r="CH356" s="207">
        <f>(VLOOKUP(Horizontal!$C356&amp;Horizontal!$B356&amp;Horizontal!CH$11,Vertical!$E:$O,CH$10,0))+0</f>
        <v>11.11</v>
      </c>
      <c r="CI356" s="207">
        <f>(VLOOKUP(Horizontal!$C356&amp;Horizontal!$B356&amp;Horizontal!CI$11,Vertical!$E:$O,CI$10,0))+0</f>
        <v>32.43</v>
      </c>
      <c r="CJ356" s="207">
        <f>(VLOOKUP(Horizontal!$C356&amp;Horizontal!$B356&amp;Horizontal!CJ$11,Vertical!$E:$O,CJ$10,0))+0</f>
        <v>44.74</v>
      </c>
      <c r="CK356" s="209">
        <f>(VLOOKUP(Horizontal!$C356&amp;Horizontal!$B356&amp;Horizontal!CK$11,Vertical!$E:$O,CK$10,0))+0</f>
        <v>44.74</v>
      </c>
      <c r="CL356" s="210">
        <f>(VLOOKUP(Horizontal!$C356&amp;Horizontal!$B356&amp;Horizontal!CL$11,Vertical!$E:$O,CL$10,0))+0</f>
        <v>41.67</v>
      </c>
      <c r="CM356" s="207">
        <f>(VLOOKUP(Horizontal!$C356&amp;Horizontal!$B356&amp;Horizontal!CM$11,Vertical!$E:$O,CM$10,0))+0</f>
        <v>77.14</v>
      </c>
      <c r="CN356" s="207">
        <f>(VLOOKUP(Horizontal!$C356&amp;Horizontal!$B356&amp;Horizontal!CN$11,Vertical!$E:$O,CN$10,0))+0</f>
        <v>84.62</v>
      </c>
      <c r="CO356" s="207">
        <f>(VLOOKUP(Horizontal!$C356&amp;Horizontal!$B356&amp;Horizontal!CO$11,Vertical!$E:$O,CO$10,0))+0</f>
        <v>91.67</v>
      </c>
      <c r="CP356" s="207">
        <f>(VLOOKUP(Horizontal!$C356&amp;Horizontal!$B356&amp;Horizontal!CP$11,Vertical!$E:$O,CP$10,0))+0</f>
        <v>93.94</v>
      </c>
      <c r="CQ356" s="207">
        <f>(VLOOKUP(Horizontal!$C356&amp;Horizontal!$B356&amp;Horizontal!CQ$11,Vertical!$E:$O,CQ$10,0))+0</f>
        <v>5.56</v>
      </c>
      <c r="CR356" s="207">
        <f>(VLOOKUP(Horizontal!$C356&amp;Horizontal!$B356&amp;Horizontal!CR$11,Vertical!$E:$O,CR$10,0))+0</f>
        <v>18.920000000000002</v>
      </c>
      <c r="CS356" s="207">
        <f>(VLOOKUP(Horizontal!$C356&amp;Horizontal!$B356&amp;Horizontal!CS$11,Vertical!$E:$O,CS$10,0))+0</f>
        <v>26.32</v>
      </c>
      <c r="CT356" s="207">
        <f>(VLOOKUP(Horizontal!$C356&amp;Horizontal!$B356&amp;Horizontal!CT$11,Vertical!$E:$O,CT$10,0))+0</f>
        <v>23.68</v>
      </c>
      <c r="CU356" s="150"/>
      <c r="CV356" s="211">
        <f t="shared" ref="CV356" si="1089">(BB356-H356)+0</f>
        <v>48.360000000000014</v>
      </c>
      <c r="CW356" s="190">
        <f t="shared" ref="CW356" si="1090">(BC356-I356)+0</f>
        <v>49.5</v>
      </c>
      <c r="CX356" s="190">
        <f t="shared" ref="CX356" si="1091">(BD356-J356)+0</f>
        <v>48.780000000000086</v>
      </c>
      <c r="CY356" s="190">
        <f t="shared" ref="CY356" si="1092">(BE356-K356)+0</f>
        <v>49.110000000000014</v>
      </c>
      <c r="CZ356" s="190">
        <f t="shared" ref="CZ356" si="1093">(BF356-L356)+0</f>
        <v>50.569999999999993</v>
      </c>
      <c r="DA356" s="190">
        <f t="shared" ref="DA356" si="1094">(BG356-M356)+0</f>
        <v>52.550000000000011</v>
      </c>
      <c r="DB356" s="190">
        <f t="shared" ref="DB356" si="1095">(BH356-N356)+0</f>
        <v>44.349999999999994</v>
      </c>
      <c r="DC356" s="190">
        <f t="shared" ref="DC356" si="1096">(BI356-O356)+0</f>
        <v>37.710000000000008</v>
      </c>
      <c r="DD356" s="212">
        <f t="shared" ref="DD356" si="1097">(BJ356-P356)+0</f>
        <v>34.619999999999976</v>
      </c>
      <c r="DE356" s="9">
        <v>170</v>
      </c>
      <c r="DF356" s="212">
        <f t="shared" ref="DF356" si="1098">($H$7-H356)+0</f>
        <v>-369.20278959810867</v>
      </c>
      <c r="DG356" s="264">
        <v>54</v>
      </c>
      <c r="DH356" s="265">
        <v>32</v>
      </c>
      <c r="DI356" s="265">
        <v>41</v>
      </c>
      <c r="DJ356" s="266">
        <v>67</v>
      </c>
      <c r="DK356" s="190">
        <v>1239</v>
      </c>
      <c r="DL356" s="190">
        <v>1239</v>
      </c>
      <c r="DM356" s="190">
        <v>1239</v>
      </c>
      <c r="DN356" s="212">
        <v>1239</v>
      </c>
      <c r="DO356" s="190">
        <v>583.88</v>
      </c>
      <c r="DP356" s="190">
        <v>583.88</v>
      </c>
      <c r="DQ356" s="190">
        <v>583.88</v>
      </c>
      <c r="DR356" s="212">
        <v>583.88</v>
      </c>
      <c r="DS356" s="150"/>
      <c r="DT356" s="190">
        <v>578</v>
      </c>
      <c r="DU356" s="190">
        <v>575</v>
      </c>
      <c r="DV356" s="190">
        <v>556</v>
      </c>
      <c r="DW356" s="190">
        <v>517</v>
      </c>
      <c r="DX356" s="190"/>
      <c r="DY356" s="190"/>
      <c r="DZ356" s="190"/>
      <c r="EA356" s="190"/>
      <c r="EB356" s="190"/>
      <c r="EC356" s="190"/>
      <c r="ED356" s="190">
        <v>445</v>
      </c>
      <c r="EE356" s="190">
        <v>353</v>
      </c>
      <c r="EF356" s="190">
        <v>243</v>
      </c>
      <c r="EG356" s="190">
        <v>182</v>
      </c>
      <c r="EH356" s="212">
        <v>163</v>
      </c>
      <c r="EI356" s="213"/>
      <c r="EJ356" s="211">
        <v>45</v>
      </c>
      <c r="EK356" s="190">
        <v>48</v>
      </c>
      <c r="EL356" s="190">
        <v>48</v>
      </c>
      <c r="EM356" s="190">
        <v>48</v>
      </c>
      <c r="EN356" s="190"/>
      <c r="EO356" s="190"/>
      <c r="EP356" s="190"/>
      <c r="EQ356" s="190"/>
      <c r="ER356" s="190"/>
      <c r="ES356" s="190"/>
      <c r="ET356" s="190">
        <v>50</v>
      </c>
      <c r="EU356" s="190">
        <v>53</v>
      </c>
      <c r="EV356" s="190">
        <v>46</v>
      </c>
      <c r="EW356" s="190">
        <v>38</v>
      </c>
      <c r="EX356" s="212">
        <v>33</v>
      </c>
      <c r="EY356" s="211"/>
      <c r="EZ356" s="75">
        <f t="shared" ref="EZ356" si="1099">(G356/(DT356-G356))+0</f>
        <v>-7.929696886478323E-3</v>
      </c>
      <c r="FA356" s="89">
        <f t="shared" si="415"/>
        <v>-0.1</v>
      </c>
      <c r="FB356" s="212"/>
      <c r="FC356" s="213"/>
      <c r="FD356" s="213"/>
      <c r="FE356" s="213"/>
      <c r="FF356" s="213"/>
      <c r="FG356" s="213"/>
      <c r="FH356" s="213"/>
      <c r="FI356" s="213"/>
      <c r="FJ356" s="213"/>
      <c r="FK356" s="213"/>
      <c r="FL356" s="213"/>
      <c r="FM356" s="213"/>
      <c r="FN356" s="213"/>
      <c r="FO356" s="213"/>
      <c r="FP356" s="213"/>
      <c r="FQ356" s="213"/>
      <c r="FR356" s="213"/>
      <c r="FS356" s="211">
        <v>145</v>
      </c>
      <c r="FT356" s="190">
        <v>145</v>
      </c>
      <c r="FU356" s="190">
        <v>145</v>
      </c>
      <c r="FV356" s="190">
        <v>145</v>
      </c>
      <c r="FW356" s="190"/>
      <c r="FX356" s="190"/>
      <c r="FY356" s="190"/>
      <c r="FZ356" s="190"/>
      <c r="GA356" s="190"/>
      <c r="GB356" s="190"/>
      <c r="GC356" s="190">
        <v>150</v>
      </c>
      <c r="GD356" s="190">
        <v>158</v>
      </c>
      <c r="GE356" s="190">
        <v>132</v>
      </c>
      <c r="GF356" s="190">
        <v>123</v>
      </c>
      <c r="GG356" s="212">
        <v>118</v>
      </c>
    </row>
    <row r="357" spans="2:189">
      <c r="B357" s="33">
        <v>44411</v>
      </c>
      <c r="C357" s="30" t="s">
        <v>35</v>
      </c>
      <c r="D357" s="30">
        <v>2021</v>
      </c>
      <c r="E357" s="30" t="str">
        <f t="shared" ref="E357" si="1100">D357&amp;C357</f>
        <v>2021S31</v>
      </c>
      <c r="F357" s="30" t="str">
        <f t="shared" si="317"/>
        <v>82021</v>
      </c>
      <c r="G357" s="208" t="str">
        <f>VLOOKUP(Horizontal!$C357&amp;Horizontal!$B357&amp;Horizontal!G$11,Vertical!$E:$O,G$10,0)</f>
        <v>-4,23</v>
      </c>
      <c r="H357" s="207">
        <f>(VLOOKUP(Horizontal!$C357&amp;Horizontal!$B357&amp;Horizontal!H$11,Vertical!$E:$O,H$10,0))+0</f>
        <v>578.07000000000005</v>
      </c>
      <c r="I357" s="207">
        <f>(VLOOKUP(Horizontal!$C357&amp;Horizontal!$B357&amp;Horizontal!I$11,Vertical!$E:$O,I$10,0))+0</f>
        <v>572.01</v>
      </c>
      <c r="J357" s="207">
        <f>(VLOOKUP(Horizontal!$C357&amp;Horizontal!$B357&amp;Horizontal!J$11,Vertical!$E:$O,J$10,0))+0</f>
        <v>548.04999999999995</v>
      </c>
      <c r="K357" s="207">
        <f>(VLOOKUP(Horizontal!$C357&amp;Horizontal!$B357&amp;Horizontal!K$11,Vertical!$E:$O,K$10,0))+0</f>
        <v>513.95000000000005</v>
      </c>
      <c r="L357" s="207">
        <f>(VLOOKUP(Horizontal!$C357&amp;Horizontal!$B357&amp;Horizontal!L$11,Vertical!$E:$O,L$10,0))+0</f>
        <v>425.01</v>
      </c>
      <c r="M357" s="207">
        <f>(VLOOKUP(Horizontal!$C357&amp;Horizontal!$B357&amp;Horizontal!M$11,Vertical!$E:$O,M$10,0))+0</f>
        <v>342.68</v>
      </c>
      <c r="N357" s="207">
        <f>(VLOOKUP(Horizontal!$C357&amp;Horizontal!$B357&amp;Horizontal!N$11,Vertical!$E:$O,N$10,0))+0</f>
        <v>239.65</v>
      </c>
      <c r="O357" s="207">
        <f>(VLOOKUP(Horizontal!$C357&amp;Horizontal!$B357&amp;Horizontal!O$11,Vertical!$E:$O,O$10,0))+0</f>
        <v>183.51</v>
      </c>
      <c r="P357" s="209">
        <f>(VLOOKUP(Horizontal!$C357&amp;Horizontal!$B357&amp;Horizontal!P$11,Vertical!$E:$O,P$10,0))+0</f>
        <v>167.46</v>
      </c>
      <c r="Q357" s="210">
        <f>(VLOOKUP(Horizontal!$C357&amp;Horizontal!$B357&amp;Horizontal!Q$11,Vertical!$E:$O,Q$10,0))+0</f>
        <v>44</v>
      </c>
      <c r="R357" s="207">
        <f>(VLOOKUP(Horizontal!$C357&amp;Horizontal!$B357&amp;Horizontal!R$11,Vertical!$E:$O,R$10,0))+0</f>
        <v>44</v>
      </c>
      <c r="S357" s="207">
        <f>(VLOOKUP(Horizontal!$C357&amp;Horizontal!$B357&amp;Horizontal!S$11,Vertical!$E:$O,S$10,0))+0</f>
        <v>44</v>
      </c>
      <c r="T357" s="207">
        <f>(VLOOKUP(Horizontal!$C357&amp;Horizontal!$B357&amp;Horizontal!T$11,Vertical!$E:$O,T$10,0))+0</f>
        <v>38</v>
      </c>
      <c r="U357" s="207">
        <f>(VLOOKUP(Horizontal!$C357&amp;Horizontal!$B357&amp;Horizontal!U$11,Vertical!$E:$O,U$10,0))+0</f>
        <v>41</v>
      </c>
      <c r="V357" s="207">
        <f>(VLOOKUP(Horizontal!$C357&amp;Horizontal!$B357&amp;Horizontal!V$11,Vertical!$E:$O,V$10,0))+0</f>
        <v>35</v>
      </c>
      <c r="W357" s="207">
        <f>(VLOOKUP(Horizontal!$C357&amp;Horizontal!$B357&amp;Horizontal!W$11,Vertical!$E:$O,W$10,0))+0</f>
        <v>30</v>
      </c>
      <c r="X357" s="207">
        <f>(VLOOKUP(Horizontal!$C357&amp;Horizontal!$B357&amp;Horizontal!X$11,Vertical!$E:$O,X$10,0))+0</f>
        <v>28</v>
      </c>
      <c r="Y357" s="209">
        <f>(VLOOKUP(Horizontal!$C357&amp;Horizontal!$B357&amp;Horizontal!Y$11,Vertical!$E:$O,Y$10,0))+0</f>
        <v>26</v>
      </c>
      <c r="Z357" s="210">
        <f>(VLOOKUP(Horizontal!$C357&amp;Horizontal!$B357&amp;Horizontal!Z$11,Vertical!$E:$O,Z$10,0))+0</f>
        <v>2.33</v>
      </c>
      <c r="AA357" s="207">
        <f>(VLOOKUP(Horizontal!$C357&amp;Horizontal!$B357&amp;Horizontal!AA$11,Vertical!$E:$O,AA$10,0))+0</f>
        <v>0</v>
      </c>
      <c r="AB357" s="207">
        <f>(VLOOKUP(Horizontal!$C357&amp;Horizontal!$B357&amp;Horizontal!AB$11,Vertical!$E:$O,AB$10,0))+0</f>
        <v>0</v>
      </c>
      <c r="AC357" s="207">
        <f>(VLOOKUP(Horizontal!$C357&amp;Horizontal!$B357&amp;Horizontal!AC$11,Vertical!$E:$O,AC$10,0))+0</f>
        <v>0</v>
      </c>
      <c r="AD357" s="207">
        <f>(VLOOKUP(Horizontal!$C357&amp;Horizontal!$B357&amp;Horizontal!AD$11,Vertical!$E:$O,AD$10,0))+0</f>
        <v>88.37</v>
      </c>
      <c r="AE357" s="207">
        <f>(VLOOKUP(Horizontal!$C357&amp;Horizontal!$B357&amp;Horizontal!AE$11,Vertical!$E:$O,AE$10,0))+0</f>
        <v>37.78</v>
      </c>
      <c r="AF357" s="207">
        <f>(VLOOKUP(Horizontal!$C357&amp;Horizontal!$B357&amp;Horizontal!AF$11,Vertical!$E:$O,AF$10,0))+0</f>
        <v>27.91</v>
      </c>
      <c r="AG357" s="207">
        <f>(VLOOKUP(Horizontal!$C357&amp;Horizontal!$B357&amp;Horizontal!AG$11,Vertical!$E:$O,AG$10,0))+0</f>
        <v>43.18</v>
      </c>
      <c r="AH357" s="209">
        <f>(VLOOKUP(Horizontal!$C357&amp;Horizontal!$B357&amp;Horizontal!AH$11,Vertical!$E:$O,AH$10,0))+0</f>
        <v>18.600000000000001</v>
      </c>
      <c r="AI357" s="210">
        <f>(VLOOKUP(Horizontal!$C357&amp;Horizontal!$B357&amp;Horizontal!AI$11,Vertical!$E:$O,AI$10,0))+0</f>
        <v>20.93</v>
      </c>
      <c r="AJ357" s="207">
        <f>(VLOOKUP(Horizontal!$C357&amp;Horizontal!$B357&amp;Horizontal!AJ$11,Vertical!$E:$O,AJ$10,0))+0</f>
        <v>0</v>
      </c>
      <c r="AK357" s="207">
        <f>(VLOOKUP(Horizontal!$C357&amp;Horizontal!$B357&amp;Horizontal!AK$11,Vertical!$E:$O,AK$10,0))+0</f>
        <v>2.44</v>
      </c>
      <c r="AL357" s="207">
        <f>(VLOOKUP(Horizontal!$C357&amp;Horizontal!$B357&amp;Horizontal!AL$11,Vertical!$E:$O,AL$10,0))+0</f>
        <v>2.44</v>
      </c>
      <c r="AM357" s="207">
        <f>(VLOOKUP(Horizontal!$C357&amp;Horizontal!$B357&amp;Horizontal!AM$11,Vertical!$E:$O,AM$10,0))+0</f>
        <v>0</v>
      </c>
      <c r="AN357" s="207">
        <f>(VLOOKUP(Horizontal!$C357&amp;Horizontal!$B357&amp;Horizontal!AN$11,Vertical!$E:$O,AN$10,0))+0</f>
        <v>13.33</v>
      </c>
      <c r="AO357" s="207">
        <f>(VLOOKUP(Horizontal!$C357&amp;Horizontal!$B357&amp;Horizontal!AO$11,Vertical!$E:$O,AO$10,0))+0</f>
        <v>37.21</v>
      </c>
      <c r="AP357" s="207">
        <f>(VLOOKUP(Horizontal!$C357&amp;Horizontal!$B357&amp;Horizontal!AP$11,Vertical!$E:$O,AP$10,0))+0</f>
        <v>38.64</v>
      </c>
      <c r="AQ357" s="209">
        <f>(VLOOKUP(Horizontal!$C357&amp;Horizontal!$B357&amp;Horizontal!AQ$11,Vertical!$E:$O,AQ$10,0))+0</f>
        <v>37.21</v>
      </c>
      <c r="AR357" s="210">
        <f>(VLOOKUP(Horizontal!$C357&amp;Horizontal!$B357&amp;Horizontal!AR$11,Vertical!$E:$O,AR$10,0))+0</f>
        <v>76.739999999999995</v>
      </c>
      <c r="AS357" s="207">
        <f>(VLOOKUP(Horizontal!$C357&amp;Horizontal!$B357&amp;Horizontal!AS$11,Vertical!$E:$O,AS$10,0))+0</f>
        <v>100</v>
      </c>
      <c r="AT357" s="207">
        <f>(VLOOKUP(Horizontal!$C357&amp;Horizontal!$B357&amp;Horizontal!AT$11,Vertical!$E:$O,AT$10,0))+0</f>
        <v>97.56</v>
      </c>
      <c r="AU357" s="207">
        <f>(VLOOKUP(Horizontal!$C357&amp;Horizontal!$B357&amp;Horizontal!AU$11,Vertical!$E:$O,AU$10,0))+0</f>
        <v>97.56</v>
      </c>
      <c r="AV357" s="207">
        <f>(VLOOKUP(Horizontal!$C357&amp;Horizontal!$B357&amp;Horizontal!AV$11,Vertical!$E:$O,AV$10,0))+0</f>
        <v>11.63</v>
      </c>
      <c r="AW357" s="207">
        <f>(VLOOKUP(Horizontal!$C357&amp;Horizontal!$B357&amp;Horizontal!AW$11,Vertical!$E:$O,AW$10,0))+0</f>
        <v>48.89</v>
      </c>
      <c r="AX357" s="207">
        <f>(VLOOKUP(Horizontal!$C357&amp;Horizontal!$B357&amp;Horizontal!AX$11,Vertical!$E:$O,AX$10,0))+0</f>
        <v>34.880000000000003</v>
      </c>
      <c r="AY357" s="207">
        <f>(VLOOKUP(Horizontal!$C357&amp;Horizontal!$B357&amp;Horizontal!AY$11,Vertical!$E:$O,AY$10,0))+0</f>
        <v>18.18</v>
      </c>
      <c r="AZ357" s="209">
        <f>(VLOOKUP(Horizontal!$C357&amp;Horizontal!$B357&amp;Horizontal!AZ$11,Vertical!$E:$O,AZ$10,0))+0</f>
        <v>44.19</v>
      </c>
      <c r="BA357" s="208">
        <f>(VLOOKUP(Horizontal!$C357&amp;Horizontal!$B357&amp;Horizontal!BA$11,Vertical!$E:$O,BA$10,0))+0</f>
        <v>49.74</v>
      </c>
      <c r="BB357" s="210">
        <f>(VLOOKUP(Horizontal!$C357&amp;Horizontal!$B357&amp;Horizontal!BB$11,Vertical!$E:$O,BB$10,0))+0</f>
        <v>627.80999999999995</v>
      </c>
      <c r="BC357" s="207">
        <f>(VLOOKUP(Horizontal!$C357&amp;Horizontal!$B357&amp;Horizontal!BC$11,Vertical!$E:$O,BC$10,0))+0</f>
        <v>621.84</v>
      </c>
      <c r="BD357" s="207">
        <f>(VLOOKUP(Horizontal!$C357&amp;Horizontal!$B357&amp;Horizontal!BD$11,Vertical!$E:$O,BD$10,0))+0</f>
        <v>597.59</v>
      </c>
      <c r="BE357" s="207">
        <f>(VLOOKUP(Horizontal!$C357&amp;Horizontal!$B357&amp;Horizontal!BE$11,Vertical!$E:$O,BE$10,0))+0</f>
        <v>564.6</v>
      </c>
      <c r="BF357" s="207">
        <f>(VLOOKUP(Horizontal!$C357&amp;Horizontal!$B357&amp;Horizontal!BF$11,Vertical!$E:$O,BF$10,0))+0</f>
        <v>475.7</v>
      </c>
      <c r="BG357" s="207">
        <f>(VLOOKUP(Horizontal!$C357&amp;Horizontal!$B357&amp;Horizontal!BG$11,Vertical!$E:$O,BG$10,0))+0</f>
        <v>394.02</v>
      </c>
      <c r="BH357" s="207">
        <f>(VLOOKUP(Horizontal!$C357&amp;Horizontal!$B357&amp;Horizontal!BH$11,Vertical!$E:$O,BH$10,0))+0</f>
        <v>284.12</v>
      </c>
      <c r="BI357" s="207">
        <f>(VLOOKUP(Horizontal!$C357&amp;Horizontal!$B357&amp;Horizontal!BI$11,Vertical!$E:$O,BI$10,0))+0</f>
        <v>221.73</v>
      </c>
      <c r="BJ357" s="209">
        <f>(VLOOKUP(Horizontal!$C357&amp;Horizontal!$B357&amp;Horizontal!BJ$11,Vertical!$E:$O,BJ$10,0))+0</f>
        <v>202.38</v>
      </c>
      <c r="BK357" s="210">
        <f>(VLOOKUP(Horizontal!$C357&amp;Horizontal!$B357&amp;Horizontal!BK$11,Vertical!$E:$O,BK$10,0))+0</f>
        <v>44</v>
      </c>
      <c r="BL357" s="207">
        <f>(VLOOKUP(Horizontal!$C357&amp;Horizontal!$B357&amp;Horizontal!BL$11,Vertical!$E:$O,BL$10,0))+0</f>
        <v>42</v>
      </c>
      <c r="BM357" s="207">
        <f>(VLOOKUP(Horizontal!$C357&amp;Horizontal!$B357&amp;Horizontal!BM$11,Vertical!$E:$O,BM$10,0))+0</f>
        <v>40</v>
      </c>
      <c r="BN357" s="207">
        <f>(VLOOKUP(Horizontal!$C357&amp;Horizontal!$B357&amp;Horizontal!BN$11,Vertical!$E:$O,BN$10,0))+0</f>
        <v>38</v>
      </c>
      <c r="BO357" s="207">
        <f>(VLOOKUP(Horizontal!$C357&amp;Horizontal!$B357&amp;Horizontal!BO$11,Vertical!$E:$O,BO$10,0))+0</f>
        <v>36</v>
      </c>
      <c r="BP357" s="207">
        <f>(VLOOKUP(Horizontal!$C357&amp;Horizontal!$B357&amp;Horizontal!BP$11,Vertical!$E:$O,BP$10,0))+0</f>
        <v>35</v>
      </c>
      <c r="BQ357" s="207">
        <f>(VLOOKUP(Horizontal!$C357&amp;Horizontal!$B357&amp;Horizontal!BQ$11,Vertical!$E:$O,BQ$10,0))+0</f>
        <v>32</v>
      </c>
      <c r="BR357" s="207">
        <f>(VLOOKUP(Horizontal!$C357&amp;Horizontal!$B357&amp;Horizontal!BR$11,Vertical!$E:$O,BR$10,0))+0</f>
        <v>28</v>
      </c>
      <c r="BS357" s="209">
        <f>(VLOOKUP(Horizontal!$C357&amp;Horizontal!$B357&amp;Horizontal!BS$11,Vertical!$E:$O,BS$10,0))+0</f>
        <v>24</v>
      </c>
      <c r="BT357" s="210">
        <f>(VLOOKUP(Horizontal!$C357&amp;Horizontal!$B357&amp;Horizontal!BT$11,Vertical!$E:$O,BT$10,0))+0</f>
        <v>10</v>
      </c>
      <c r="BU357" s="207">
        <f>(VLOOKUP(Horizontal!$C357&amp;Horizontal!$B357&amp;Horizontal!BU$11,Vertical!$E:$O,BU$10,0))+0</f>
        <v>0</v>
      </c>
      <c r="BV357" s="207">
        <f>(VLOOKUP(Horizontal!$C357&amp;Horizontal!$B357&amp;Horizontal!BV$11,Vertical!$E:$O,BV$10,0))+0</f>
        <v>0</v>
      </c>
      <c r="BW357" s="207">
        <f>(VLOOKUP(Horizontal!$C357&amp;Horizontal!$B357&amp;Horizontal!BW$11,Vertical!$E:$O,BW$10,0))+0</f>
        <v>0</v>
      </c>
      <c r="BX357" s="207">
        <f>(VLOOKUP(Horizontal!$C357&amp;Horizontal!$B357&amp;Horizontal!BX$11,Vertical!$E:$O,BX$10,0))+0</f>
        <v>80.56</v>
      </c>
      <c r="BY357" s="207">
        <f>(VLOOKUP(Horizontal!$C357&amp;Horizontal!$B357&amp;Horizontal!BY$11,Vertical!$E:$O,BY$10,0))+0</f>
        <v>32.43</v>
      </c>
      <c r="BZ357" s="207">
        <f>(VLOOKUP(Horizontal!$C357&amp;Horizontal!$B357&amp;Horizontal!BZ$11,Vertical!$E:$O,BZ$10,0))+0</f>
        <v>34.29</v>
      </c>
      <c r="CA357" s="207">
        <f>(VLOOKUP(Horizontal!$C357&amp;Horizontal!$B357&amp;Horizontal!CA$11,Vertical!$E:$O,CA$10,0))+0</f>
        <v>20.51</v>
      </c>
      <c r="CB357" s="209">
        <f>(VLOOKUP(Horizontal!$C357&amp;Horizontal!$B357&amp;Horizontal!CB$11,Vertical!$E:$O,CB$10,0))+0</f>
        <v>15.79</v>
      </c>
      <c r="CC357" s="210">
        <f>(VLOOKUP(Horizontal!$C357&amp;Horizontal!$B357&amp;Horizontal!CC$11,Vertical!$E:$O,CC$10,0))+0</f>
        <v>10</v>
      </c>
      <c r="CD357" s="207">
        <f>(VLOOKUP(Horizontal!$C357&amp;Horizontal!$B357&amp;Horizontal!CD$11,Vertical!$E:$O,CD$10,0))+0</f>
        <v>2.63</v>
      </c>
      <c r="CE357" s="207">
        <f>(VLOOKUP(Horizontal!$C357&amp;Horizontal!$B357&amp;Horizontal!CE$11,Vertical!$E:$O,CE$10,0))+0</f>
        <v>2.78</v>
      </c>
      <c r="CF357" s="207">
        <f>(VLOOKUP(Horizontal!$C357&amp;Horizontal!$B357&amp;Horizontal!CF$11,Vertical!$E:$O,CF$10,0))+0</f>
        <v>2.78</v>
      </c>
      <c r="CG357" s="207">
        <f>(VLOOKUP(Horizontal!$C357&amp;Horizontal!$B357&amp;Horizontal!CG$11,Vertical!$E:$O,CG$10,0))+0</f>
        <v>5.56</v>
      </c>
      <c r="CH357" s="207">
        <f>(VLOOKUP(Horizontal!$C357&amp;Horizontal!$B357&amp;Horizontal!CH$11,Vertical!$E:$O,CH$10,0))+0</f>
        <v>13.51</v>
      </c>
      <c r="CI357" s="207">
        <f>(VLOOKUP(Horizontal!$C357&amp;Horizontal!$B357&amp;Horizontal!CI$11,Vertical!$E:$O,CI$10,0))+0</f>
        <v>37.14</v>
      </c>
      <c r="CJ357" s="207">
        <f>(VLOOKUP(Horizontal!$C357&amp;Horizontal!$B357&amp;Horizontal!CJ$11,Vertical!$E:$O,CJ$10,0))+0</f>
        <v>35.9</v>
      </c>
      <c r="CK357" s="209">
        <f>(VLOOKUP(Horizontal!$C357&amp;Horizontal!$B357&amp;Horizontal!CK$11,Vertical!$E:$O,CK$10,0))+0</f>
        <v>44.74</v>
      </c>
      <c r="CL357" s="210">
        <f>(VLOOKUP(Horizontal!$C357&amp;Horizontal!$B357&amp;Horizontal!CL$11,Vertical!$E:$O,CL$10,0))+0</f>
        <v>80</v>
      </c>
      <c r="CM357" s="207">
        <f>(VLOOKUP(Horizontal!$C357&amp;Horizontal!$B357&amp;Horizontal!CM$11,Vertical!$E:$O,CM$10,0))+0</f>
        <v>97.37</v>
      </c>
      <c r="CN357" s="207">
        <f>(VLOOKUP(Horizontal!$C357&amp;Horizontal!$B357&amp;Horizontal!CN$11,Vertical!$E:$O,CN$10,0))+0</f>
        <v>97.22</v>
      </c>
      <c r="CO357" s="207">
        <f>(VLOOKUP(Horizontal!$C357&amp;Horizontal!$B357&amp;Horizontal!CO$11,Vertical!$E:$O,CO$10,0))+0</f>
        <v>97.22</v>
      </c>
      <c r="CP357" s="207">
        <f>(VLOOKUP(Horizontal!$C357&amp;Horizontal!$B357&amp;Horizontal!CP$11,Vertical!$E:$O,CP$10,0))+0</f>
        <v>13.89</v>
      </c>
      <c r="CQ357" s="207">
        <f>(VLOOKUP(Horizontal!$C357&amp;Horizontal!$B357&amp;Horizontal!CQ$11,Vertical!$E:$O,CQ$10,0))+0</f>
        <v>54.05</v>
      </c>
      <c r="CR357" s="207">
        <f>(VLOOKUP(Horizontal!$C357&amp;Horizontal!$B357&amp;Horizontal!CR$11,Vertical!$E:$O,CR$10,0))+0</f>
        <v>28.57</v>
      </c>
      <c r="CS357" s="207">
        <f>(VLOOKUP(Horizontal!$C357&amp;Horizontal!$B357&amp;Horizontal!CS$11,Vertical!$E:$O,CS$10,0))+0</f>
        <v>43.59</v>
      </c>
      <c r="CT357" s="207">
        <f>(VLOOKUP(Horizontal!$C357&amp;Horizontal!$B357&amp;Horizontal!CT$11,Vertical!$E:$O,CT$10,0))+0</f>
        <v>39.47</v>
      </c>
      <c r="CU357" s="150"/>
      <c r="CV357" s="211">
        <f t="shared" ref="CV357" si="1101">(BB357-H357)+0</f>
        <v>49.739999999999895</v>
      </c>
      <c r="CW357" s="190">
        <f t="shared" ref="CW357" si="1102">(BC357-I357)+0</f>
        <v>49.830000000000041</v>
      </c>
      <c r="CX357" s="190">
        <f t="shared" ref="CX357" si="1103">(BD357-J357)+0</f>
        <v>49.540000000000077</v>
      </c>
      <c r="CY357" s="190">
        <f t="shared" ref="CY357" si="1104">(BE357-K357)+0</f>
        <v>50.649999999999977</v>
      </c>
      <c r="CZ357" s="190">
        <f t="shared" ref="CZ357" si="1105">(BF357-L357)+0</f>
        <v>50.69</v>
      </c>
      <c r="DA357" s="190">
        <f t="shared" ref="DA357" si="1106">(BG357-M357)+0</f>
        <v>51.339999999999975</v>
      </c>
      <c r="DB357" s="190">
        <f t="shared" ref="DB357" si="1107">(BH357-N357)+0</f>
        <v>44.47</v>
      </c>
      <c r="DC357" s="190">
        <f t="shared" ref="DC357" si="1108">(BI357-O357)+0</f>
        <v>38.22</v>
      </c>
      <c r="DD357" s="212">
        <f t="shared" ref="DD357" si="1109">(BJ357-P357)+0</f>
        <v>34.919999999999987</v>
      </c>
      <c r="DE357" s="9">
        <v>170</v>
      </c>
      <c r="DF357" s="212">
        <f t="shared" ref="DF357" si="1110">($H$7-H357)+0</f>
        <v>-369.61278959810875</v>
      </c>
      <c r="DG357" s="264">
        <v>61</v>
      </c>
      <c r="DH357" s="265">
        <v>32</v>
      </c>
      <c r="DI357" s="265">
        <v>45</v>
      </c>
      <c r="DJ357" s="266">
        <v>90</v>
      </c>
      <c r="DK357" s="190">
        <v>2540.1</v>
      </c>
      <c r="DL357" s="190">
        <v>2540.1</v>
      </c>
      <c r="DM357" s="190">
        <v>2540.1</v>
      </c>
      <c r="DN357" s="212">
        <v>2540.1</v>
      </c>
      <c r="DO357" s="190">
        <v>583.88</v>
      </c>
      <c r="DP357" s="190">
        <v>583.88</v>
      </c>
      <c r="DQ357" s="190">
        <v>583.88</v>
      </c>
      <c r="DR357" s="212">
        <v>583.88</v>
      </c>
      <c r="DS357" s="150"/>
      <c r="DT357" s="190">
        <v>578</v>
      </c>
      <c r="DU357" s="190">
        <v>571</v>
      </c>
      <c r="DV357" s="190">
        <v>548</v>
      </c>
      <c r="DW357" s="190">
        <v>515</v>
      </c>
      <c r="DX357" s="190"/>
      <c r="DY357" s="190"/>
      <c r="DZ357" s="190"/>
      <c r="EA357" s="190"/>
      <c r="EB357" s="190"/>
      <c r="EC357" s="190"/>
      <c r="ED357" s="190">
        <v>425</v>
      </c>
      <c r="EE357" s="190">
        <v>344</v>
      </c>
      <c r="EF357" s="190">
        <v>240</v>
      </c>
      <c r="EG357" s="190">
        <v>180</v>
      </c>
      <c r="EH357" s="212">
        <v>160</v>
      </c>
      <c r="EI357" s="213"/>
      <c r="EJ357" s="211">
        <v>45</v>
      </c>
      <c r="EK357" s="190">
        <v>48</v>
      </c>
      <c r="EL357" s="190">
        <v>48</v>
      </c>
      <c r="EM357" s="190">
        <v>48</v>
      </c>
      <c r="EN357" s="190"/>
      <c r="EO357" s="190"/>
      <c r="EP357" s="190"/>
      <c r="EQ357" s="190"/>
      <c r="ER357" s="190"/>
      <c r="ES357" s="190"/>
      <c r="ET357" s="190">
        <v>48</v>
      </c>
      <c r="EU357" s="190">
        <v>53</v>
      </c>
      <c r="EV357" s="190">
        <v>46</v>
      </c>
      <c r="EW357" s="190">
        <v>38</v>
      </c>
      <c r="EX357" s="212">
        <v>33</v>
      </c>
      <c r="EY357" s="211"/>
      <c r="EZ357" s="75">
        <f t="shared" ref="EZ357" si="1111">(G357/(DT357-G357))+0</f>
        <v>-7.2651701217731832E-3</v>
      </c>
      <c r="FA357" s="89">
        <f t="shared" si="415"/>
        <v>-0.1</v>
      </c>
      <c r="FB357" s="212"/>
      <c r="FC357" s="213"/>
      <c r="FD357" s="213"/>
      <c r="FE357" s="213"/>
      <c r="FF357" s="213"/>
      <c r="FG357" s="213"/>
      <c r="FH357" s="213"/>
      <c r="FI357" s="213"/>
      <c r="FJ357" s="213"/>
      <c r="FK357" s="213"/>
      <c r="FL357" s="213"/>
      <c r="FM357" s="213"/>
      <c r="FN357" s="213"/>
      <c r="FO357" s="213"/>
      <c r="FP357" s="213"/>
      <c r="FQ357" s="213"/>
      <c r="FR357" s="213"/>
      <c r="FS357" s="211">
        <v>145</v>
      </c>
      <c r="FT357" s="190">
        <v>145</v>
      </c>
      <c r="FU357" s="190">
        <v>145</v>
      </c>
      <c r="FV357" s="190">
        <v>148</v>
      </c>
      <c r="FW357" s="190"/>
      <c r="FX357" s="190"/>
      <c r="FY357" s="190"/>
      <c r="FZ357" s="190"/>
      <c r="GA357" s="190"/>
      <c r="GB357" s="190"/>
      <c r="GC357" s="190">
        <v>148</v>
      </c>
      <c r="GD357" s="190">
        <v>150</v>
      </c>
      <c r="GE357" s="190">
        <v>132</v>
      </c>
      <c r="GF357" s="190">
        <v>123</v>
      </c>
      <c r="GG357" s="212">
        <v>118</v>
      </c>
    </row>
    <row r="358" spans="2:189">
      <c r="B358" s="33">
        <v>44418</v>
      </c>
      <c r="C358" s="30" t="s">
        <v>34</v>
      </c>
      <c r="D358" s="30">
        <v>2021</v>
      </c>
      <c r="E358" s="30" t="str">
        <f t="shared" ref="E358" si="1112">D358&amp;C358</f>
        <v>2021S32</v>
      </c>
      <c r="F358" s="30" t="str">
        <f t="shared" si="317"/>
        <v>82021</v>
      </c>
      <c r="G358" s="208" t="str">
        <f>VLOOKUP(Horizontal!$C358&amp;Horizontal!$B358&amp;Horizontal!G$11,Vertical!$E:$O,G$10,0)</f>
        <v>-4,55</v>
      </c>
      <c r="H358" s="207">
        <f>(VLOOKUP(Horizontal!$C358&amp;Horizontal!$B358&amp;Horizontal!H$11,Vertical!$E:$O,H$10,0))+0</f>
        <v>578.62</v>
      </c>
      <c r="I358" s="207">
        <f>(VLOOKUP(Horizontal!$C358&amp;Horizontal!$B358&amp;Horizontal!I$11,Vertical!$E:$O,I$10,0))+0</f>
        <v>573.05999999999995</v>
      </c>
      <c r="J358" s="207">
        <f>(VLOOKUP(Horizontal!$C358&amp;Horizontal!$B358&amp;Horizontal!J$11,Vertical!$E:$O,J$10,0))+0</f>
        <v>554.6</v>
      </c>
      <c r="K358" s="207">
        <f>(VLOOKUP(Horizontal!$C358&amp;Horizontal!$B358&amp;Horizontal!K$11,Vertical!$E:$O,K$10,0))+0</f>
        <v>523.03</v>
      </c>
      <c r="L358" s="207">
        <f>(VLOOKUP(Horizontal!$C358&amp;Horizontal!$B358&amp;Horizontal!L$11,Vertical!$E:$O,L$10,0))+0</f>
        <v>435.01</v>
      </c>
      <c r="M358" s="207">
        <f>(VLOOKUP(Horizontal!$C358&amp;Horizontal!$B358&amp;Horizontal!M$11,Vertical!$E:$O,M$10,0))+0</f>
        <v>347.09</v>
      </c>
      <c r="N358" s="207">
        <f>(VLOOKUP(Horizontal!$C358&amp;Horizontal!$B358&amp;Horizontal!N$11,Vertical!$E:$O,N$10,0))+0</f>
        <v>240.31</v>
      </c>
      <c r="O358" s="207">
        <f>(VLOOKUP(Horizontal!$C358&amp;Horizontal!$B358&amp;Horizontal!O$11,Vertical!$E:$O,O$10,0))+0</f>
        <v>184.93</v>
      </c>
      <c r="P358" s="209">
        <f>(VLOOKUP(Horizontal!$C358&amp;Horizontal!$B358&amp;Horizontal!P$11,Vertical!$E:$O,P$10,0))+0</f>
        <v>168.32</v>
      </c>
      <c r="Q358" s="210">
        <f>(VLOOKUP(Horizontal!$C358&amp;Horizontal!$B358&amp;Horizontal!Q$11,Vertical!$E:$O,Q$10,0))+0</f>
        <v>39</v>
      </c>
      <c r="R358" s="207">
        <f>(VLOOKUP(Horizontal!$C358&amp;Horizontal!$B358&amp;Horizontal!R$11,Vertical!$E:$O,R$10,0))+0</f>
        <v>41</v>
      </c>
      <c r="S358" s="207">
        <f>(VLOOKUP(Horizontal!$C358&amp;Horizontal!$B358&amp;Horizontal!S$11,Vertical!$E:$O,S$10,0))+0</f>
        <v>40</v>
      </c>
      <c r="T358" s="207">
        <f>(VLOOKUP(Horizontal!$C358&amp;Horizontal!$B358&amp;Horizontal!T$11,Vertical!$E:$O,T$10,0))+0</f>
        <v>35</v>
      </c>
      <c r="U358" s="207">
        <f>(VLOOKUP(Horizontal!$C358&amp;Horizontal!$B358&amp;Horizontal!U$11,Vertical!$E:$O,U$10,0))+0</f>
        <v>35</v>
      </c>
      <c r="V358" s="207">
        <f>(VLOOKUP(Horizontal!$C358&amp;Horizontal!$B358&amp;Horizontal!V$11,Vertical!$E:$O,V$10,0))+0</f>
        <v>34</v>
      </c>
      <c r="W358" s="207">
        <f>(VLOOKUP(Horizontal!$C358&amp;Horizontal!$B358&amp;Horizontal!W$11,Vertical!$E:$O,W$10,0))+0</f>
        <v>33</v>
      </c>
      <c r="X358" s="207">
        <f>(VLOOKUP(Horizontal!$C358&amp;Horizontal!$B358&amp;Horizontal!X$11,Vertical!$E:$O,X$10,0))+0</f>
        <v>28</v>
      </c>
      <c r="Y358" s="209">
        <f>(VLOOKUP(Horizontal!$C358&amp;Horizontal!$B358&amp;Horizontal!Y$11,Vertical!$E:$O,Y$10,0))+0</f>
        <v>27</v>
      </c>
      <c r="Z358" s="210">
        <f>(VLOOKUP(Horizontal!$C358&amp;Horizontal!$B358&amp;Horizontal!Z$11,Vertical!$E:$O,Z$10,0))+0</f>
        <v>32.5</v>
      </c>
      <c r="AA358" s="207">
        <f>(VLOOKUP(Horizontal!$C358&amp;Horizontal!$B358&amp;Horizontal!AA$11,Vertical!$E:$O,AA$10,0))+0</f>
        <v>17.5</v>
      </c>
      <c r="AB358" s="207">
        <f>(VLOOKUP(Horizontal!$C358&amp;Horizontal!$B358&amp;Horizontal!AB$11,Vertical!$E:$O,AB$10,0))+0</f>
        <v>10.26</v>
      </c>
      <c r="AC358" s="207">
        <f>(VLOOKUP(Horizontal!$C358&amp;Horizontal!$B358&amp;Horizontal!AC$11,Vertical!$E:$O,AC$10,0))+0</f>
        <v>5.13</v>
      </c>
      <c r="AD358" s="207">
        <f>(VLOOKUP(Horizontal!$C358&amp;Horizontal!$B358&amp;Horizontal!AD$11,Vertical!$E:$O,AD$10,0))+0</f>
        <v>14.29</v>
      </c>
      <c r="AE358" s="207">
        <f>(VLOOKUP(Horizontal!$C358&amp;Horizontal!$B358&amp;Horizontal!AE$11,Vertical!$E:$O,AE$10,0))+0</f>
        <v>13.95</v>
      </c>
      <c r="AF358" s="207">
        <f>(VLOOKUP(Horizontal!$C358&amp;Horizontal!$B358&amp;Horizontal!AF$11,Vertical!$E:$O,AF$10,0))+0</f>
        <v>13.95</v>
      </c>
      <c r="AG358" s="207">
        <f>(VLOOKUP(Horizontal!$C358&amp;Horizontal!$B358&amp;Horizontal!AG$11,Vertical!$E:$O,AG$10,0))+0</f>
        <v>8.11</v>
      </c>
      <c r="AH358" s="209">
        <f>(VLOOKUP(Horizontal!$C358&amp;Horizontal!$B358&amp;Horizontal!AH$11,Vertical!$E:$O,AH$10,0))+0</f>
        <v>13.95</v>
      </c>
      <c r="AI358" s="210">
        <f>(VLOOKUP(Horizontal!$C358&amp;Horizontal!$B358&amp;Horizontal!AI$11,Vertical!$E:$O,AI$10,0))+0</f>
        <v>32.5</v>
      </c>
      <c r="AJ358" s="207">
        <f>(VLOOKUP(Horizontal!$C358&amp;Horizontal!$B358&amp;Horizontal!AJ$11,Vertical!$E:$O,AJ$10,0))+0</f>
        <v>30</v>
      </c>
      <c r="AK358" s="207">
        <f>(VLOOKUP(Horizontal!$C358&amp;Horizontal!$B358&amp;Horizontal!AK$11,Vertical!$E:$O,AK$10,0))+0</f>
        <v>2.56</v>
      </c>
      <c r="AL358" s="207">
        <f>(VLOOKUP(Horizontal!$C358&amp;Horizontal!$B358&amp;Horizontal!AL$11,Vertical!$E:$O,AL$10,0))+0</f>
        <v>5.13</v>
      </c>
      <c r="AM358" s="207">
        <f>(VLOOKUP(Horizontal!$C358&amp;Horizontal!$B358&amp;Horizontal!AM$11,Vertical!$E:$O,AM$10,0))+0</f>
        <v>7.14</v>
      </c>
      <c r="AN358" s="207">
        <f>(VLOOKUP(Horizontal!$C358&amp;Horizontal!$B358&amp;Horizontal!AN$11,Vertical!$E:$O,AN$10,0))+0</f>
        <v>18.600000000000001</v>
      </c>
      <c r="AO358" s="207">
        <f>(VLOOKUP(Horizontal!$C358&amp;Horizontal!$B358&amp;Horizontal!AO$11,Vertical!$E:$O,AO$10,0))+0</f>
        <v>34.880000000000003</v>
      </c>
      <c r="AP358" s="207">
        <f>(VLOOKUP(Horizontal!$C358&amp;Horizontal!$B358&amp;Horizontal!AP$11,Vertical!$E:$O,AP$10,0))+0</f>
        <v>43.24</v>
      </c>
      <c r="AQ358" s="209">
        <f>(VLOOKUP(Horizontal!$C358&amp;Horizontal!$B358&amp;Horizontal!AQ$11,Vertical!$E:$O,AQ$10,0))+0</f>
        <v>51.16</v>
      </c>
      <c r="AR358" s="210">
        <f>(VLOOKUP(Horizontal!$C358&amp;Horizontal!$B358&amp;Horizontal!AR$11,Vertical!$E:$O,AR$10,0))+0</f>
        <v>35</v>
      </c>
      <c r="AS358" s="207">
        <f>(VLOOKUP(Horizontal!$C358&amp;Horizontal!$B358&amp;Horizontal!AS$11,Vertical!$E:$O,AS$10,0))+0</f>
        <v>52.5</v>
      </c>
      <c r="AT358" s="207">
        <f>(VLOOKUP(Horizontal!$C358&amp;Horizontal!$B358&amp;Horizontal!AT$11,Vertical!$E:$O,AT$10,0))+0</f>
        <v>87.18</v>
      </c>
      <c r="AU358" s="207">
        <f>(VLOOKUP(Horizontal!$C358&amp;Horizontal!$B358&amp;Horizontal!AU$11,Vertical!$E:$O,AU$10,0))+0</f>
        <v>89.74</v>
      </c>
      <c r="AV358" s="207">
        <f>(VLOOKUP(Horizontal!$C358&amp;Horizontal!$B358&amp;Horizontal!AV$11,Vertical!$E:$O,AV$10,0))+0</f>
        <v>78.569999999999993</v>
      </c>
      <c r="AW358" s="207">
        <f>(VLOOKUP(Horizontal!$C358&amp;Horizontal!$B358&amp;Horizontal!AW$11,Vertical!$E:$O,AW$10,0))+0</f>
        <v>67.44</v>
      </c>
      <c r="AX358" s="207">
        <f>(VLOOKUP(Horizontal!$C358&amp;Horizontal!$B358&amp;Horizontal!AX$11,Vertical!$E:$O,AX$10,0))+0</f>
        <v>51.16</v>
      </c>
      <c r="AY358" s="207">
        <f>(VLOOKUP(Horizontal!$C358&amp;Horizontal!$B358&amp;Horizontal!AY$11,Vertical!$E:$O,AY$10,0))+0</f>
        <v>48.65</v>
      </c>
      <c r="AZ358" s="209">
        <f>(VLOOKUP(Horizontal!$C358&amp;Horizontal!$B358&amp;Horizontal!AZ$11,Vertical!$E:$O,AZ$10,0))+0</f>
        <v>34.880000000000003</v>
      </c>
      <c r="BA358" s="208">
        <f>(VLOOKUP(Horizontal!$C358&amp;Horizontal!$B358&amp;Horizontal!BA$11,Vertical!$E:$O,BA$10,0))+0</f>
        <v>48.94</v>
      </c>
      <c r="BB358" s="210">
        <f>(VLOOKUP(Horizontal!$C358&amp;Horizontal!$B358&amp;Horizontal!BB$11,Vertical!$E:$O,BB$10,0))+0</f>
        <v>627.47</v>
      </c>
      <c r="BC358" s="207">
        <f>(VLOOKUP(Horizontal!$C358&amp;Horizontal!$B358&amp;Horizontal!BC$11,Vertical!$E:$O,BC$10,0))+0</f>
        <v>621.91</v>
      </c>
      <c r="BD358" s="207">
        <f>(VLOOKUP(Horizontal!$C358&amp;Horizontal!$B358&amp;Horizontal!BD$11,Vertical!$E:$O,BD$10,0))+0</f>
        <v>603.67999999999995</v>
      </c>
      <c r="BE358" s="207">
        <f>(VLOOKUP(Horizontal!$C358&amp;Horizontal!$B358&amp;Horizontal!BE$11,Vertical!$E:$O,BE$10,0))+0</f>
        <v>572.73</v>
      </c>
      <c r="BF358" s="207">
        <f>(VLOOKUP(Horizontal!$C358&amp;Horizontal!$B358&amp;Horizontal!BF$11,Vertical!$E:$O,BF$10,0))+0</f>
        <v>484.66</v>
      </c>
      <c r="BG358" s="207">
        <f>(VLOOKUP(Horizontal!$C358&amp;Horizontal!$B358&amp;Horizontal!BG$11,Vertical!$E:$O,BG$10,0))+0</f>
        <v>398.78</v>
      </c>
      <c r="BH358" s="207">
        <f>(VLOOKUP(Horizontal!$C358&amp;Horizontal!$B358&amp;Horizontal!BH$11,Vertical!$E:$O,BH$10,0))+0</f>
        <v>284.73</v>
      </c>
      <c r="BI358" s="207">
        <f>(VLOOKUP(Horizontal!$C358&amp;Horizontal!$B358&amp;Horizontal!BI$11,Vertical!$E:$O,BI$10,0))+0</f>
        <v>223.57</v>
      </c>
      <c r="BJ358" s="209">
        <f>(VLOOKUP(Horizontal!$C358&amp;Horizontal!$B358&amp;Horizontal!BJ$11,Vertical!$E:$O,BJ$10,0))+0</f>
        <v>203.22</v>
      </c>
      <c r="BK358" s="210">
        <f>(VLOOKUP(Horizontal!$C358&amp;Horizontal!$B358&amp;Horizontal!BK$11,Vertical!$E:$O,BK$10,0))+0</f>
        <v>42</v>
      </c>
      <c r="BL358" s="207">
        <f>(VLOOKUP(Horizontal!$C358&amp;Horizontal!$B358&amp;Horizontal!BL$11,Vertical!$E:$O,BL$10,0))+0</f>
        <v>39</v>
      </c>
      <c r="BM358" s="207">
        <f>(VLOOKUP(Horizontal!$C358&amp;Horizontal!$B358&amp;Horizontal!BM$11,Vertical!$E:$O,BM$10,0))+0</f>
        <v>37</v>
      </c>
      <c r="BN358" s="207">
        <f>(VLOOKUP(Horizontal!$C358&amp;Horizontal!$B358&amp;Horizontal!BN$11,Vertical!$E:$O,BN$10,0))+0</f>
        <v>34</v>
      </c>
      <c r="BO358" s="207">
        <f>(VLOOKUP(Horizontal!$C358&amp;Horizontal!$B358&amp;Horizontal!BO$11,Vertical!$E:$O,BO$10,0))+0</f>
        <v>34</v>
      </c>
      <c r="BP358" s="207">
        <f>(VLOOKUP(Horizontal!$C358&amp;Horizontal!$B358&amp;Horizontal!BP$11,Vertical!$E:$O,BP$10,0))+0</f>
        <v>35</v>
      </c>
      <c r="BQ358" s="207">
        <f>(VLOOKUP(Horizontal!$C358&amp;Horizontal!$B358&amp;Horizontal!BQ$11,Vertical!$E:$O,BQ$10,0))+0</f>
        <v>35</v>
      </c>
      <c r="BR358" s="207">
        <f>(VLOOKUP(Horizontal!$C358&amp;Horizontal!$B358&amp;Horizontal!BR$11,Vertical!$E:$O,BR$10,0))+0</f>
        <v>28</v>
      </c>
      <c r="BS358" s="209">
        <f>(VLOOKUP(Horizontal!$C358&amp;Horizontal!$B358&amp;Horizontal!BS$11,Vertical!$E:$O,BS$10,0))+0</f>
        <v>28</v>
      </c>
      <c r="BT358" s="210">
        <f>(VLOOKUP(Horizontal!$C358&amp;Horizontal!$B358&amp;Horizontal!BT$11,Vertical!$E:$O,BT$10,0))+0</f>
        <v>38.24</v>
      </c>
      <c r="BU358" s="207">
        <f>(VLOOKUP(Horizontal!$C358&amp;Horizontal!$B358&amp;Horizontal!BU$11,Vertical!$E:$O,BU$10,0))+0</f>
        <v>22.22</v>
      </c>
      <c r="BV358" s="207">
        <f>(VLOOKUP(Horizontal!$C358&amp;Horizontal!$B358&amp;Horizontal!BV$11,Vertical!$E:$O,BV$10,0))+0</f>
        <v>13.89</v>
      </c>
      <c r="BW358" s="207">
        <f>(VLOOKUP(Horizontal!$C358&amp;Horizontal!$B358&amp;Horizontal!BW$11,Vertical!$E:$O,BW$10,0))+0</f>
        <v>5.88</v>
      </c>
      <c r="BX358" s="207">
        <f>(VLOOKUP(Horizontal!$C358&amp;Horizontal!$B358&amp;Horizontal!BX$11,Vertical!$E:$O,BX$10,0))+0</f>
        <v>22.22</v>
      </c>
      <c r="BY358" s="207">
        <f>(VLOOKUP(Horizontal!$C358&amp;Horizontal!$B358&amp;Horizontal!BY$11,Vertical!$E:$O,BY$10,0))+0</f>
        <v>11.76</v>
      </c>
      <c r="BZ358" s="207">
        <f>(VLOOKUP(Horizontal!$C358&amp;Horizontal!$B358&amp;Horizontal!BZ$11,Vertical!$E:$O,BZ$10,0))+0</f>
        <v>19.440000000000001</v>
      </c>
      <c r="CA358" s="207">
        <f>(VLOOKUP(Horizontal!$C358&amp;Horizontal!$B358&amp;Horizontal!CA$11,Vertical!$E:$O,CA$10,0))+0</f>
        <v>8.33</v>
      </c>
      <c r="CB358" s="209">
        <f>(VLOOKUP(Horizontal!$C358&amp;Horizontal!$B358&amp;Horizontal!CB$11,Vertical!$E:$O,CB$10,0))+0</f>
        <v>17.649999999999999</v>
      </c>
      <c r="CC358" s="210">
        <f>(VLOOKUP(Horizontal!$C358&amp;Horizontal!$B358&amp;Horizontal!CC$11,Vertical!$E:$O,CC$10,0))+0</f>
        <v>23.53</v>
      </c>
      <c r="CD358" s="207">
        <f>(VLOOKUP(Horizontal!$C358&amp;Horizontal!$B358&amp;Horizontal!CD$11,Vertical!$E:$O,CD$10,0))+0</f>
        <v>22.22</v>
      </c>
      <c r="CE358" s="207">
        <f>(VLOOKUP(Horizontal!$C358&amp;Horizontal!$B358&amp;Horizontal!CE$11,Vertical!$E:$O,CE$10,0))+0</f>
        <v>2.78</v>
      </c>
      <c r="CF358" s="207">
        <f>(VLOOKUP(Horizontal!$C358&amp;Horizontal!$B358&amp;Horizontal!CF$11,Vertical!$E:$O,CF$10,0))+0</f>
        <v>2.94</v>
      </c>
      <c r="CG358" s="207">
        <f>(VLOOKUP(Horizontal!$C358&amp;Horizontal!$B358&amp;Horizontal!CG$11,Vertical!$E:$O,CG$10,0))+0</f>
        <v>0</v>
      </c>
      <c r="CH358" s="207">
        <f>(VLOOKUP(Horizontal!$C358&amp;Horizontal!$B358&amp;Horizontal!CH$11,Vertical!$E:$O,CH$10,0))+0</f>
        <v>20.59</v>
      </c>
      <c r="CI358" s="207">
        <f>(VLOOKUP(Horizontal!$C358&amp;Horizontal!$B358&amp;Horizontal!CI$11,Vertical!$E:$O,CI$10,0))+0</f>
        <v>19.440000000000001</v>
      </c>
      <c r="CJ358" s="207">
        <f>(VLOOKUP(Horizontal!$C358&amp;Horizontal!$B358&amp;Horizontal!CJ$11,Vertical!$E:$O,CJ$10,0))+0</f>
        <v>36.11</v>
      </c>
      <c r="CK358" s="209">
        <f>(VLOOKUP(Horizontal!$C358&amp;Horizontal!$B358&amp;Horizontal!CK$11,Vertical!$E:$O,CK$10,0))+0</f>
        <v>29.41</v>
      </c>
      <c r="CL358" s="210">
        <f>(VLOOKUP(Horizontal!$C358&amp;Horizontal!$B358&amp;Horizontal!CL$11,Vertical!$E:$O,CL$10,0))+0</f>
        <v>38.24</v>
      </c>
      <c r="CM358" s="207">
        <f>(VLOOKUP(Horizontal!$C358&amp;Horizontal!$B358&amp;Horizontal!CM$11,Vertical!$E:$O,CM$10,0))+0</f>
        <v>55.56</v>
      </c>
      <c r="CN358" s="207">
        <f>(VLOOKUP(Horizontal!$C358&amp;Horizontal!$B358&amp;Horizontal!CN$11,Vertical!$E:$O,CN$10,0))+0</f>
        <v>83.33</v>
      </c>
      <c r="CO358" s="207">
        <f>(VLOOKUP(Horizontal!$C358&amp;Horizontal!$B358&amp;Horizontal!CO$11,Vertical!$E:$O,CO$10,0))+0</f>
        <v>91.18</v>
      </c>
      <c r="CP358" s="207">
        <f>(VLOOKUP(Horizontal!$C358&amp;Horizontal!$B358&amp;Horizontal!CP$11,Vertical!$E:$O,CP$10,0))+0</f>
        <v>77.78</v>
      </c>
      <c r="CQ358" s="207">
        <f>(VLOOKUP(Horizontal!$C358&amp;Horizontal!$B358&amp;Horizontal!CQ$11,Vertical!$E:$O,CQ$10,0))+0</f>
        <v>67.650000000000006</v>
      </c>
      <c r="CR358" s="207">
        <f>(VLOOKUP(Horizontal!$C358&amp;Horizontal!$B358&amp;Horizontal!CR$11,Vertical!$E:$O,CR$10,0))+0</f>
        <v>61.11</v>
      </c>
      <c r="CS358" s="207">
        <f>(VLOOKUP(Horizontal!$C358&amp;Horizontal!$B358&amp;Horizontal!CS$11,Vertical!$E:$O,CS$10,0))+0</f>
        <v>55.56</v>
      </c>
      <c r="CT358" s="207">
        <f>(VLOOKUP(Horizontal!$C358&amp;Horizontal!$B358&amp;Horizontal!CT$11,Vertical!$E:$O,CT$10,0))+0</f>
        <v>52.94</v>
      </c>
      <c r="CU358" s="150"/>
      <c r="CV358" s="211">
        <f t="shared" ref="CV358" si="1113">(BB358-H358)+0</f>
        <v>48.850000000000023</v>
      </c>
      <c r="CW358" s="190">
        <f t="shared" ref="CW358" si="1114">(BC358-I358)+0</f>
        <v>48.850000000000023</v>
      </c>
      <c r="CX358" s="190">
        <f t="shared" ref="CX358" si="1115">(BD358-J358)+0</f>
        <v>49.079999999999927</v>
      </c>
      <c r="CY358" s="190">
        <f t="shared" ref="CY358" si="1116">(BE358-K358)+0</f>
        <v>49.700000000000045</v>
      </c>
      <c r="CZ358" s="190">
        <f t="shared" ref="CZ358" si="1117">(BF358-L358)+0</f>
        <v>49.650000000000034</v>
      </c>
      <c r="DA358" s="190">
        <f t="shared" ref="DA358" si="1118">(BG358-M358)+0</f>
        <v>51.69</v>
      </c>
      <c r="DB358" s="190">
        <f t="shared" ref="DB358" si="1119">(BH358-N358)+0</f>
        <v>44.420000000000016</v>
      </c>
      <c r="DC358" s="190">
        <f t="shared" ref="DC358" si="1120">(BI358-O358)+0</f>
        <v>38.639999999999986</v>
      </c>
      <c r="DD358" s="212">
        <f t="shared" ref="DD358" si="1121">(BJ358-P358)+0</f>
        <v>34.900000000000006</v>
      </c>
      <c r="DE358" s="9">
        <v>170</v>
      </c>
      <c r="DF358" s="212">
        <f t="shared" ref="DF358" si="1122">($H$7-H358)+0</f>
        <v>-370.1627895981087</v>
      </c>
      <c r="DG358" s="264">
        <v>59</v>
      </c>
      <c r="DH358" s="265">
        <v>27</v>
      </c>
      <c r="DI358" s="265">
        <v>44</v>
      </c>
      <c r="DJ358" s="266">
        <v>89</v>
      </c>
      <c r="DK358" s="190">
        <v>2901</v>
      </c>
      <c r="DL358" s="190">
        <v>2901</v>
      </c>
      <c r="DM358" s="190">
        <v>2901</v>
      </c>
      <c r="DN358" s="212">
        <v>2901</v>
      </c>
      <c r="DO358" s="190">
        <v>583.88</v>
      </c>
      <c r="DP358" s="190">
        <v>583.88</v>
      </c>
      <c r="DQ358" s="190">
        <v>583.88</v>
      </c>
      <c r="DR358" s="212">
        <v>583.88</v>
      </c>
      <c r="DS358" s="150"/>
      <c r="DT358" s="190">
        <v>578</v>
      </c>
      <c r="DU358" s="190">
        <v>573</v>
      </c>
      <c r="DV358" s="190">
        <v>548</v>
      </c>
      <c r="DW358" s="190">
        <v>515</v>
      </c>
      <c r="DX358" s="190"/>
      <c r="DY358" s="190"/>
      <c r="DZ358" s="190"/>
      <c r="EA358" s="190"/>
      <c r="EB358" s="190"/>
      <c r="EC358" s="190"/>
      <c r="ED358" s="190">
        <v>425</v>
      </c>
      <c r="EE358" s="190">
        <v>344</v>
      </c>
      <c r="EF358" s="190">
        <v>240</v>
      </c>
      <c r="EG358" s="190">
        <v>180</v>
      </c>
      <c r="EH358" s="212">
        <v>160</v>
      </c>
      <c r="EI358" s="213"/>
      <c r="EJ358" s="211">
        <v>45</v>
      </c>
      <c r="EK358" s="190">
        <v>48</v>
      </c>
      <c r="EL358" s="190">
        <v>48</v>
      </c>
      <c r="EM358" s="190">
        <v>50</v>
      </c>
      <c r="EN358" s="190"/>
      <c r="EO358" s="190"/>
      <c r="EP358" s="190"/>
      <c r="EQ358" s="190"/>
      <c r="ER358" s="190"/>
      <c r="ES358" s="190"/>
      <c r="ET358" s="190">
        <v>50</v>
      </c>
      <c r="EU358" s="190">
        <v>52</v>
      </c>
      <c r="EV358" s="190">
        <v>45</v>
      </c>
      <c r="EW358" s="190">
        <v>38</v>
      </c>
      <c r="EX358" s="212">
        <v>33</v>
      </c>
      <c r="EY358" s="211"/>
      <c r="EZ358" s="75">
        <f t="shared" ref="EZ358" si="1123">(G358/(DT358-G358))+0</f>
        <v>-7.8104883700969878E-3</v>
      </c>
      <c r="FA358" s="89">
        <f t="shared" si="415"/>
        <v>-0.1</v>
      </c>
      <c r="FB358" s="212"/>
      <c r="FC358" s="213"/>
      <c r="FD358" s="213"/>
      <c r="FE358" s="213"/>
      <c r="FF358" s="213"/>
      <c r="FG358" s="213"/>
      <c r="FH358" s="213"/>
      <c r="FI358" s="213"/>
      <c r="FJ358" s="213"/>
      <c r="FK358" s="213"/>
      <c r="FL358" s="213"/>
      <c r="FM358" s="213"/>
      <c r="FN358" s="213"/>
      <c r="FO358" s="213"/>
      <c r="FP358" s="213"/>
      <c r="FQ358" s="213"/>
      <c r="FR358" s="213"/>
      <c r="FS358" s="211">
        <v>145</v>
      </c>
      <c r="FT358" s="190">
        <v>145</v>
      </c>
      <c r="FU358" s="190">
        <v>145</v>
      </c>
      <c r="FV358" s="190">
        <v>148</v>
      </c>
      <c r="FW358" s="190"/>
      <c r="FX358" s="190"/>
      <c r="FY358" s="190"/>
      <c r="FZ358" s="190"/>
      <c r="GA358" s="190"/>
      <c r="GB358" s="190"/>
      <c r="GC358" s="190">
        <v>148</v>
      </c>
      <c r="GD358" s="190">
        <v>150</v>
      </c>
      <c r="GE358" s="190">
        <v>132</v>
      </c>
      <c r="GF358" s="190">
        <v>123</v>
      </c>
      <c r="GG358" s="212">
        <v>118</v>
      </c>
    </row>
    <row r="359" spans="2:189">
      <c r="B359" s="33">
        <v>44425</v>
      </c>
      <c r="C359" s="30" t="s">
        <v>33</v>
      </c>
      <c r="D359" s="30">
        <v>2021</v>
      </c>
      <c r="E359" s="30" t="str">
        <f t="shared" ref="E359" si="1124">D359&amp;C359</f>
        <v>2021S33</v>
      </c>
      <c r="F359" s="30" t="str">
        <f t="shared" si="317"/>
        <v>82021</v>
      </c>
      <c r="G359" s="208" t="str">
        <f>VLOOKUP(Horizontal!$C359&amp;Horizontal!$B359&amp;Horizontal!G$11,Vertical!$E:$O,G$10,0)</f>
        <v>-4,89</v>
      </c>
      <c r="H359" s="207">
        <f>(VLOOKUP(Horizontal!$C359&amp;Horizontal!$B359&amp;Horizontal!H$11,Vertical!$E:$O,H$10,0))+0</f>
        <v>578.39</v>
      </c>
      <c r="I359" s="207">
        <f>(VLOOKUP(Horizontal!$C359&amp;Horizontal!$B359&amp;Horizontal!I$11,Vertical!$E:$O,I$10,0))+0</f>
        <v>575.41999999999996</v>
      </c>
      <c r="J359" s="207">
        <f>(VLOOKUP(Horizontal!$C359&amp;Horizontal!$B359&amp;Horizontal!J$11,Vertical!$E:$O,J$10,0))+0</f>
        <v>558.53</v>
      </c>
      <c r="K359" s="207">
        <f>(VLOOKUP(Horizontal!$C359&amp;Horizontal!$B359&amp;Horizontal!K$11,Vertical!$E:$O,K$10,0))+0</f>
        <v>530.42999999999995</v>
      </c>
      <c r="L359" s="207">
        <f>(VLOOKUP(Horizontal!$C359&amp;Horizontal!$B359&amp;Horizontal!L$11,Vertical!$E:$O,L$10,0))+0</f>
        <v>457.63</v>
      </c>
      <c r="M359" s="207">
        <f>(VLOOKUP(Horizontal!$C359&amp;Horizontal!$B359&amp;Horizontal!M$11,Vertical!$E:$O,M$10,0))+0</f>
        <v>352.1</v>
      </c>
      <c r="N359" s="207">
        <f>(VLOOKUP(Horizontal!$C359&amp;Horizontal!$B359&amp;Horizontal!N$11,Vertical!$E:$O,N$10,0))+0</f>
        <v>243.39</v>
      </c>
      <c r="O359" s="207">
        <f>(VLOOKUP(Horizontal!$C359&amp;Horizontal!$B359&amp;Horizontal!O$11,Vertical!$E:$O,O$10,0))+0</f>
        <v>185.68</v>
      </c>
      <c r="P359" s="209">
        <f>(VLOOKUP(Horizontal!$C359&amp;Horizontal!$B359&amp;Horizontal!P$11,Vertical!$E:$O,P$10,0))+0</f>
        <v>169.21</v>
      </c>
      <c r="Q359" s="210">
        <f>(VLOOKUP(Horizontal!$C359&amp;Horizontal!$B359&amp;Horizontal!Q$11,Vertical!$E:$O,Q$10,0))+0</f>
        <v>40</v>
      </c>
      <c r="R359" s="207">
        <f>(VLOOKUP(Horizontal!$C359&amp;Horizontal!$B359&amp;Horizontal!R$11,Vertical!$E:$O,R$10,0))+0</f>
        <v>42</v>
      </c>
      <c r="S359" s="207">
        <f>(VLOOKUP(Horizontal!$C359&amp;Horizontal!$B359&amp;Horizontal!S$11,Vertical!$E:$O,S$10,0))+0</f>
        <v>38</v>
      </c>
      <c r="T359" s="207">
        <f>(VLOOKUP(Horizontal!$C359&amp;Horizontal!$B359&amp;Horizontal!T$11,Vertical!$E:$O,T$10,0))+0</f>
        <v>34</v>
      </c>
      <c r="U359" s="207">
        <f>(VLOOKUP(Horizontal!$C359&amp;Horizontal!$B359&amp;Horizontal!U$11,Vertical!$E:$O,U$10,0))+0</f>
        <v>34</v>
      </c>
      <c r="V359" s="207">
        <f>(VLOOKUP(Horizontal!$C359&amp;Horizontal!$B359&amp;Horizontal!V$11,Vertical!$E:$O,V$10,0))+0</f>
        <v>34</v>
      </c>
      <c r="W359" s="207">
        <f>(VLOOKUP(Horizontal!$C359&amp;Horizontal!$B359&amp;Horizontal!W$11,Vertical!$E:$O,W$10,0))+0</f>
        <v>32</v>
      </c>
      <c r="X359" s="207">
        <f>(VLOOKUP(Horizontal!$C359&amp;Horizontal!$B359&amp;Horizontal!X$11,Vertical!$E:$O,X$10,0))+0</f>
        <v>28</v>
      </c>
      <c r="Y359" s="209">
        <f>(VLOOKUP(Horizontal!$C359&amp;Horizontal!$B359&amp;Horizontal!Y$11,Vertical!$E:$O,Y$10,0))+0</f>
        <v>25</v>
      </c>
      <c r="Z359" s="210">
        <f>(VLOOKUP(Horizontal!$C359&amp;Horizontal!$B359&amp;Horizontal!Z$11,Vertical!$E:$O,Z$10,0))+0</f>
        <v>29.55</v>
      </c>
      <c r="AA359" s="207">
        <f>(VLOOKUP(Horizontal!$C359&amp;Horizontal!$B359&amp;Horizontal!AA$11,Vertical!$E:$O,AA$10,0))+0</f>
        <v>2.33</v>
      </c>
      <c r="AB359" s="207">
        <f>(VLOOKUP(Horizontal!$C359&amp;Horizontal!$B359&amp;Horizontal!AB$11,Vertical!$E:$O,AB$10,0))+0</f>
        <v>5</v>
      </c>
      <c r="AC359" s="207">
        <f>(VLOOKUP(Horizontal!$C359&amp;Horizontal!$B359&amp;Horizontal!AC$11,Vertical!$E:$O,AC$10,0))+0</f>
        <v>2.38</v>
      </c>
      <c r="AD359" s="207">
        <f>(VLOOKUP(Horizontal!$C359&amp;Horizontal!$B359&amp;Horizontal!AD$11,Vertical!$E:$O,AD$10,0))+0</f>
        <v>0</v>
      </c>
      <c r="AE359" s="207">
        <f>(VLOOKUP(Horizontal!$C359&amp;Horizontal!$B359&amp;Horizontal!AE$11,Vertical!$E:$O,AE$10,0))+0</f>
        <v>6.98</v>
      </c>
      <c r="AF359" s="207">
        <f>(VLOOKUP(Horizontal!$C359&amp;Horizontal!$B359&amp;Horizontal!AF$11,Vertical!$E:$O,AF$10,0))+0</f>
        <v>2.17</v>
      </c>
      <c r="AG359" s="207">
        <f>(VLOOKUP(Horizontal!$C359&amp;Horizontal!$B359&amp;Horizontal!AG$11,Vertical!$E:$O,AG$10,0))+0</f>
        <v>4.4400000000000004</v>
      </c>
      <c r="AH359" s="209">
        <f>(VLOOKUP(Horizontal!$C359&amp;Horizontal!$B359&amp;Horizontal!AH$11,Vertical!$E:$O,AH$10,0))+0</f>
        <v>6.67</v>
      </c>
      <c r="AI359" s="210">
        <f>(VLOOKUP(Horizontal!$C359&amp;Horizontal!$B359&amp;Horizontal!AI$11,Vertical!$E:$O,AI$10,0))+0</f>
        <v>45.45</v>
      </c>
      <c r="AJ359" s="207">
        <f>(VLOOKUP(Horizontal!$C359&amp;Horizontal!$B359&amp;Horizontal!AJ$11,Vertical!$E:$O,AJ$10,0))+0</f>
        <v>13.95</v>
      </c>
      <c r="AK359" s="207">
        <f>(VLOOKUP(Horizontal!$C359&amp;Horizontal!$B359&amp;Horizontal!AK$11,Vertical!$E:$O,AK$10,0))+0</f>
        <v>17.5</v>
      </c>
      <c r="AL359" s="207">
        <f>(VLOOKUP(Horizontal!$C359&amp;Horizontal!$B359&amp;Horizontal!AL$11,Vertical!$E:$O,AL$10,0))+0</f>
        <v>7.14</v>
      </c>
      <c r="AM359" s="207">
        <f>(VLOOKUP(Horizontal!$C359&amp;Horizontal!$B359&amp;Horizontal!AM$11,Vertical!$E:$O,AM$10,0))+0</f>
        <v>0</v>
      </c>
      <c r="AN359" s="207">
        <f>(VLOOKUP(Horizontal!$C359&amp;Horizontal!$B359&amp;Horizontal!AN$11,Vertical!$E:$O,AN$10,0))+0</f>
        <v>6.98</v>
      </c>
      <c r="AO359" s="207">
        <f>(VLOOKUP(Horizontal!$C359&amp;Horizontal!$B359&amp;Horizontal!AO$11,Vertical!$E:$O,AO$10,0))+0</f>
        <v>28.26</v>
      </c>
      <c r="AP359" s="207">
        <f>(VLOOKUP(Horizontal!$C359&amp;Horizontal!$B359&amp;Horizontal!AP$11,Vertical!$E:$O,AP$10,0))+0</f>
        <v>40</v>
      </c>
      <c r="AQ359" s="209">
        <f>(VLOOKUP(Horizontal!$C359&amp;Horizontal!$B359&amp;Horizontal!AQ$11,Vertical!$E:$O,AQ$10,0))+0</f>
        <v>40</v>
      </c>
      <c r="AR359" s="210">
        <f>(VLOOKUP(Horizontal!$C359&amp;Horizontal!$B359&amp;Horizontal!AR$11,Vertical!$E:$O,AR$10,0))+0</f>
        <v>25</v>
      </c>
      <c r="AS359" s="207">
        <f>(VLOOKUP(Horizontal!$C359&amp;Horizontal!$B359&amp;Horizontal!AS$11,Vertical!$E:$O,AS$10,0))+0</f>
        <v>83.72</v>
      </c>
      <c r="AT359" s="207">
        <f>(VLOOKUP(Horizontal!$C359&amp;Horizontal!$B359&amp;Horizontal!AT$11,Vertical!$E:$O,AT$10,0))+0</f>
        <v>77.5</v>
      </c>
      <c r="AU359" s="207">
        <f>(VLOOKUP(Horizontal!$C359&amp;Horizontal!$B359&amp;Horizontal!AU$11,Vertical!$E:$O,AU$10,0))+0</f>
        <v>90.48</v>
      </c>
      <c r="AV359" s="207">
        <f>(VLOOKUP(Horizontal!$C359&amp;Horizontal!$B359&amp;Horizontal!AV$11,Vertical!$E:$O,AV$10,0))+0</f>
        <v>100</v>
      </c>
      <c r="AW359" s="207">
        <f>(VLOOKUP(Horizontal!$C359&amp;Horizontal!$B359&amp;Horizontal!AW$11,Vertical!$E:$O,AW$10,0))+0</f>
        <v>86.05</v>
      </c>
      <c r="AX359" s="207">
        <f>(VLOOKUP(Horizontal!$C359&amp;Horizontal!$B359&amp;Horizontal!AX$11,Vertical!$E:$O,AX$10,0))+0</f>
        <v>69.569999999999993</v>
      </c>
      <c r="AY359" s="207">
        <f>(VLOOKUP(Horizontal!$C359&amp;Horizontal!$B359&amp;Horizontal!AY$11,Vertical!$E:$O,AY$10,0))+0</f>
        <v>55.56</v>
      </c>
      <c r="AZ359" s="209">
        <f>(VLOOKUP(Horizontal!$C359&amp;Horizontal!$B359&amp;Horizontal!AZ$11,Vertical!$E:$O,AZ$10,0))+0</f>
        <v>53.33</v>
      </c>
      <c r="BA359" s="208">
        <f>(VLOOKUP(Horizontal!$C359&amp;Horizontal!$B359&amp;Horizontal!BA$11,Vertical!$E:$O,BA$10,0))+0</f>
        <v>48.34</v>
      </c>
      <c r="BB359" s="210">
        <f>(VLOOKUP(Horizontal!$C359&amp;Horizontal!$B359&amp;Horizontal!BB$11,Vertical!$E:$O,BB$10,0))+0</f>
        <v>626.92999999999995</v>
      </c>
      <c r="BC359" s="207">
        <f>(VLOOKUP(Horizontal!$C359&amp;Horizontal!$B359&amp;Horizontal!BC$11,Vertical!$E:$O,BC$10,0))+0</f>
        <v>624.32000000000005</v>
      </c>
      <c r="BD359" s="207">
        <f>(VLOOKUP(Horizontal!$C359&amp;Horizontal!$B359&amp;Horizontal!BD$11,Vertical!$E:$O,BD$10,0))+0</f>
        <v>606.36</v>
      </c>
      <c r="BE359" s="207">
        <f>(VLOOKUP(Horizontal!$C359&amp;Horizontal!$B359&amp;Horizontal!BE$11,Vertical!$E:$O,BE$10,0))+0</f>
        <v>579.59</v>
      </c>
      <c r="BF359" s="207">
        <f>(VLOOKUP(Horizontal!$C359&amp;Horizontal!$B359&amp;Horizontal!BF$11,Vertical!$E:$O,BF$10,0))+0</f>
        <v>506.52</v>
      </c>
      <c r="BG359" s="207">
        <f>(VLOOKUP(Horizontal!$C359&amp;Horizontal!$B359&amp;Horizontal!BG$11,Vertical!$E:$O,BG$10,0))+0</f>
        <v>403.17</v>
      </c>
      <c r="BH359" s="207">
        <f>(VLOOKUP(Horizontal!$C359&amp;Horizontal!$B359&amp;Horizontal!BH$11,Vertical!$E:$O,BH$10,0))+0</f>
        <v>288.86</v>
      </c>
      <c r="BI359" s="207">
        <f>(VLOOKUP(Horizontal!$C359&amp;Horizontal!$B359&amp;Horizontal!BI$11,Vertical!$E:$O,BI$10,0))+0</f>
        <v>224.88</v>
      </c>
      <c r="BJ359" s="209">
        <f>(VLOOKUP(Horizontal!$C359&amp;Horizontal!$B359&amp;Horizontal!BJ$11,Vertical!$E:$O,BJ$10,0))+0</f>
        <v>203.9</v>
      </c>
      <c r="BK359" s="210">
        <f>(VLOOKUP(Horizontal!$C359&amp;Horizontal!$B359&amp;Horizontal!BK$11,Vertical!$E:$O,BK$10,0))+0</f>
        <v>41</v>
      </c>
      <c r="BL359" s="207">
        <f>(VLOOKUP(Horizontal!$C359&amp;Horizontal!$B359&amp;Horizontal!BL$11,Vertical!$E:$O,BL$10,0))+0</f>
        <v>39</v>
      </c>
      <c r="BM359" s="207">
        <f>(VLOOKUP(Horizontal!$C359&amp;Horizontal!$B359&amp;Horizontal!BM$11,Vertical!$E:$O,BM$10,0))+0</f>
        <v>38</v>
      </c>
      <c r="BN359" s="207">
        <f>(VLOOKUP(Horizontal!$C359&amp;Horizontal!$B359&amp;Horizontal!BN$11,Vertical!$E:$O,BN$10,0))+0</f>
        <v>34</v>
      </c>
      <c r="BO359" s="207">
        <f>(VLOOKUP(Horizontal!$C359&amp;Horizontal!$B359&amp;Horizontal!BO$11,Vertical!$E:$O,BO$10,0))+0</f>
        <v>34</v>
      </c>
      <c r="BP359" s="207">
        <f>(VLOOKUP(Horizontal!$C359&amp;Horizontal!$B359&amp;Horizontal!BP$11,Vertical!$E:$O,BP$10,0))+0</f>
        <v>32</v>
      </c>
      <c r="BQ359" s="207">
        <f>(VLOOKUP(Horizontal!$C359&amp;Horizontal!$B359&amp;Horizontal!BQ$11,Vertical!$E:$O,BQ$10,0))+0</f>
        <v>31</v>
      </c>
      <c r="BR359" s="207">
        <f>(VLOOKUP(Horizontal!$C359&amp;Horizontal!$B359&amp;Horizontal!BR$11,Vertical!$E:$O,BR$10,0))+0</f>
        <v>30</v>
      </c>
      <c r="BS359" s="209">
        <f>(VLOOKUP(Horizontal!$C359&amp;Horizontal!$B359&amp;Horizontal!BS$11,Vertical!$E:$O,BS$10,0))+0</f>
        <v>28</v>
      </c>
      <c r="BT359" s="210">
        <f>(VLOOKUP(Horizontal!$C359&amp;Horizontal!$B359&amp;Horizontal!BT$11,Vertical!$E:$O,BT$10,0))+0</f>
        <v>48.65</v>
      </c>
      <c r="BU359" s="207">
        <f>(VLOOKUP(Horizontal!$C359&amp;Horizontal!$B359&amp;Horizontal!BU$11,Vertical!$E:$O,BU$10,0))+0</f>
        <v>14.29</v>
      </c>
      <c r="BV359" s="207">
        <f>(VLOOKUP(Horizontal!$C359&amp;Horizontal!$B359&amp;Horizontal!BV$11,Vertical!$E:$O,BV$10,0))+0</f>
        <v>14.29</v>
      </c>
      <c r="BW359" s="207">
        <f>(VLOOKUP(Horizontal!$C359&amp;Horizontal!$B359&amp;Horizontal!BW$11,Vertical!$E:$O,BW$10,0))+0</f>
        <v>8.33</v>
      </c>
      <c r="BX359" s="207">
        <f>(VLOOKUP(Horizontal!$C359&amp;Horizontal!$B359&amp;Horizontal!BX$11,Vertical!$E:$O,BX$10,0))+0</f>
        <v>0</v>
      </c>
      <c r="BY359" s="207">
        <f>(VLOOKUP(Horizontal!$C359&amp;Horizontal!$B359&amp;Horizontal!BY$11,Vertical!$E:$O,BY$10,0))+0</f>
        <v>2.7</v>
      </c>
      <c r="BZ359" s="207">
        <f>(VLOOKUP(Horizontal!$C359&amp;Horizontal!$B359&amp;Horizontal!BZ$11,Vertical!$E:$O,BZ$10,0))+0</f>
        <v>10.53</v>
      </c>
      <c r="CA359" s="207">
        <f>(VLOOKUP(Horizontal!$C359&amp;Horizontal!$B359&amp;Horizontal!CA$11,Vertical!$E:$O,CA$10,0))+0</f>
        <v>14.71</v>
      </c>
      <c r="CB359" s="209">
        <f>(VLOOKUP(Horizontal!$C359&amp;Horizontal!$B359&amp;Horizontal!CB$11,Vertical!$E:$O,CB$10,0))+0</f>
        <v>24.32</v>
      </c>
      <c r="CC359" s="210">
        <f>(VLOOKUP(Horizontal!$C359&amp;Horizontal!$B359&amp;Horizontal!CC$11,Vertical!$E:$O,CC$10,0))+0</f>
        <v>35.14</v>
      </c>
      <c r="CD359" s="207">
        <f>(VLOOKUP(Horizontal!$C359&amp;Horizontal!$B359&amp;Horizontal!CD$11,Vertical!$E:$O,CD$10,0))+0</f>
        <v>14.29</v>
      </c>
      <c r="CE359" s="207">
        <f>(VLOOKUP(Horizontal!$C359&amp;Horizontal!$B359&amp;Horizontal!CE$11,Vertical!$E:$O,CE$10,0))+0</f>
        <v>20</v>
      </c>
      <c r="CF359" s="207">
        <f>(VLOOKUP(Horizontal!$C359&amp;Horizontal!$B359&amp;Horizontal!CF$11,Vertical!$E:$O,CF$10,0))+0</f>
        <v>8.33</v>
      </c>
      <c r="CG359" s="207">
        <f>(VLOOKUP(Horizontal!$C359&amp;Horizontal!$B359&amp;Horizontal!CG$11,Vertical!$E:$O,CG$10,0))+0</f>
        <v>0</v>
      </c>
      <c r="CH359" s="207">
        <f>(VLOOKUP(Horizontal!$C359&amp;Horizontal!$B359&amp;Horizontal!CH$11,Vertical!$E:$O,CH$10,0))+0</f>
        <v>5.41</v>
      </c>
      <c r="CI359" s="207">
        <f>(VLOOKUP(Horizontal!$C359&amp;Horizontal!$B359&amp;Horizontal!CI$11,Vertical!$E:$O,CI$10,0))+0</f>
        <v>15.79</v>
      </c>
      <c r="CJ359" s="207">
        <f>(VLOOKUP(Horizontal!$C359&amp;Horizontal!$B359&amp;Horizontal!CJ$11,Vertical!$E:$O,CJ$10,0))+0</f>
        <v>29.41</v>
      </c>
      <c r="CK359" s="209">
        <f>(VLOOKUP(Horizontal!$C359&amp;Horizontal!$B359&amp;Horizontal!CK$11,Vertical!$E:$O,CK$10,0))+0</f>
        <v>32.43</v>
      </c>
      <c r="CL359" s="210">
        <f>(VLOOKUP(Horizontal!$C359&amp;Horizontal!$B359&amp;Horizontal!CL$11,Vertical!$E:$O,CL$10,0))+0</f>
        <v>16.22</v>
      </c>
      <c r="CM359" s="207">
        <f>(VLOOKUP(Horizontal!$C359&amp;Horizontal!$B359&amp;Horizontal!CM$11,Vertical!$E:$O,CM$10,0))+0</f>
        <v>71.430000000000007</v>
      </c>
      <c r="CN359" s="207">
        <f>(VLOOKUP(Horizontal!$C359&amp;Horizontal!$B359&amp;Horizontal!CN$11,Vertical!$E:$O,CN$10,0))+0</f>
        <v>65.709999999999994</v>
      </c>
      <c r="CO359" s="207">
        <f>(VLOOKUP(Horizontal!$C359&amp;Horizontal!$B359&amp;Horizontal!CO$11,Vertical!$E:$O,CO$10,0))+0</f>
        <v>83.33</v>
      </c>
      <c r="CP359" s="207">
        <f>(VLOOKUP(Horizontal!$C359&amp;Horizontal!$B359&amp;Horizontal!CP$11,Vertical!$E:$O,CP$10,0))+0</f>
        <v>100</v>
      </c>
      <c r="CQ359" s="207">
        <f>(VLOOKUP(Horizontal!$C359&amp;Horizontal!$B359&amp;Horizontal!CQ$11,Vertical!$E:$O,CQ$10,0))+0</f>
        <v>91.89</v>
      </c>
      <c r="CR359" s="207">
        <f>(VLOOKUP(Horizontal!$C359&amp;Horizontal!$B359&amp;Horizontal!CR$11,Vertical!$E:$O,CR$10,0))+0</f>
        <v>73.680000000000007</v>
      </c>
      <c r="CS359" s="207">
        <f>(VLOOKUP(Horizontal!$C359&amp;Horizontal!$B359&amp;Horizontal!CS$11,Vertical!$E:$O,CS$10,0))+0</f>
        <v>55.88</v>
      </c>
      <c r="CT359" s="207">
        <f>(VLOOKUP(Horizontal!$C359&amp;Horizontal!$B359&amp;Horizontal!CT$11,Vertical!$E:$O,CT$10,0))+0</f>
        <v>43.24</v>
      </c>
      <c r="CU359" s="150"/>
      <c r="CV359" s="211">
        <f t="shared" ref="CV359" si="1125">(BB359-H359)+0</f>
        <v>48.539999999999964</v>
      </c>
      <c r="CW359" s="190">
        <f t="shared" ref="CW359" si="1126">(BC359-I359)+0</f>
        <v>48.900000000000091</v>
      </c>
      <c r="CX359" s="190">
        <f t="shared" ref="CX359" si="1127">(BD359-J359)+0</f>
        <v>47.830000000000041</v>
      </c>
      <c r="CY359" s="190">
        <f t="shared" ref="CY359" si="1128">(BE359-K359)+0</f>
        <v>49.160000000000082</v>
      </c>
      <c r="CZ359" s="190">
        <f t="shared" ref="CZ359" si="1129">(BF359-L359)+0</f>
        <v>48.889999999999986</v>
      </c>
      <c r="DA359" s="190">
        <f t="shared" ref="DA359" si="1130">(BG359-M359)+0</f>
        <v>51.069999999999993</v>
      </c>
      <c r="DB359" s="190">
        <f t="shared" ref="DB359" si="1131">(BH359-N359)+0</f>
        <v>45.470000000000027</v>
      </c>
      <c r="DC359" s="190">
        <f t="shared" ref="DC359" si="1132">(BI359-O359)+0</f>
        <v>39.199999999999989</v>
      </c>
      <c r="DD359" s="212">
        <f t="shared" ref="DD359" si="1133">(BJ359-P359)+0</f>
        <v>34.69</v>
      </c>
      <c r="DE359" s="9">
        <v>170</v>
      </c>
      <c r="DF359" s="212">
        <f t="shared" ref="DF359" si="1134">($H$7-H359)+0</f>
        <v>-369.93278959810868</v>
      </c>
      <c r="DG359" s="264">
        <v>55</v>
      </c>
      <c r="DH359" s="265">
        <v>35</v>
      </c>
      <c r="DI359" s="265">
        <v>42</v>
      </c>
      <c r="DJ359" s="266">
        <v>78</v>
      </c>
      <c r="DK359" s="190">
        <v>3044.4</v>
      </c>
      <c r="DL359" s="190">
        <v>3044.4</v>
      </c>
      <c r="DM359" s="190">
        <v>3044.4</v>
      </c>
      <c r="DN359" s="212">
        <v>3044.4</v>
      </c>
      <c r="DO359" s="190">
        <v>583.88</v>
      </c>
      <c r="DP359" s="190">
        <v>583.88</v>
      </c>
      <c r="DQ359" s="190">
        <v>583.88</v>
      </c>
      <c r="DR359" s="212">
        <v>583.88</v>
      </c>
      <c r="DS359" s="150"/>
      <c r="DT359" s="190">
        <v>578</v>
      </c>
      <c r="DU359" s="190">
        <v>575</v>
      </c>
      <c r="DV359" s="190">
        <v>560</v>
      </c>
      <c r="DW359" s="190">
        <v>530</v>
      </c>
      <c r="DX359" s="190"/>
      <c r="DY359" s="190"/>
      <c r="DZ359" s="190"/>
      <c r="EA359" s="190"/>
      <c r="EB359" s="190"/>
      <c r="EC359" s="190"/>
      <c r="ED359" s="190">
        <v>460</v>
      </c>
      <c r="EE359" s="190">
        <v>350</v>
      </c>
      <c r="EF359" s="190">
        <v>240</v>
      </c>
      <c r="EG359" s="190">
        <v>178</v>
      </c>
      <c r="EH359" s="212">
        <v>160</v>
      </c>
      <c r="EI359" s="213"/>
      <c r="EJ359" s="211">
        <v>45</v>
      </c>
      <c r="EK359" s="190">
        <v>48</v>
      </c>
      <c r="EL359" s="190">
        <v>48</v>
      </c>
      <c r="EM359" s="190">
        <v>50</v>
      </c>
      <c r="EN359" s="190"/>
      <c r="EO359" s="190"/>
      <c r="EP359" s="190"/>
      <c r="EQ359" s="190"/>
      <c r="ER359" s="190"/>
      <c r="ES359" s="190"/>
      <c r="ET359" s="190">
        <v>50</v>
      </c>
      <c r="EU359" s="190">
        <v>51</v>
      </c>
      <c r="EV359" s="190">
        <v>43</v>
      </c>
      <c r="EW359" s="190">
        <v>38</v>
      </c>
      <c r="EX359" s="212">
        <v>33</v>
      </c>
      <c r="EY359" s="211"/>
      <c r="EZ359" s="75">
        <f t="shared" ref="EZ359" si="1135">(G359/(DT359-G359))+0</f>
        <v>-8.3892329599066714E-3</v>
      </c>
      <c r="FA359" s="89">
        <f t="shared" si="415"/>
        <v>-0.1</v>
      </c>
      <c r="FB359" s="212"/>
      <c r="FC359" s="213"/>
      <c r="FD359" s="213"/>
      <c r="FE359" s="213"/>
      <c r="FF359" s="213"/>
      <c r="FG359" s="213"/>
      <c r="FH359" s="213"/>
      <c r="FI359" s="213"/>
      <c r="FJ359" s="213"/>
      <c r="FK359" s="213"/>
      <c r="FL359" s="213"/>
      <c r="FM359" s="213"/>
      <c r="FN359" s="213"/>
      <c r="FO359" s="213"/>
      <c r="FP359" s="213"/>
      <c r="FQ359" s="213"/>
      <c r="FR359" s="213"/>
      <c r="FS359" s="211">
        <v>145</v>
      </c>
      <c r="FT359" s="190">
        <v>145</v>
      </c>
      <c r="FU359" s="190">
        <v>145</v>
      </c>
      <c r="FV359" s="190">
        <v>148</v>
      </c>
      <c r="FW359" s="190"/>
      <c r="FX359" s="190"/>
      <c r="FY359" s="190"/>
      <c r="FZ359" s="190"/>
      <c r="GA359" s="190"/>
      <c r="GB359" s="190"/>
      <c r="GC359" s="190">
        <v>148</v>
      </c>
      <c r="GD359" s="190">
        <v>147</v>
      </c>
      <c r="GE359" s="190">
        <v>132</v>
      </c>
      <c r="GF359" s="190">
        <v>123</v>
      </c>
      <c r="GG359" s="212">
        <v>117</v>
      </c>
    </row>
    <row r="360" spans="2:189">
      <c r="B360" s="33">
        <v>44432</v>
      </c>
      <c r="C360" s="30" t="s">
        <v>32</v>
      </c>
      <c r="D360" s="30">
        <v>2021</v>
      </c>
      <c r="E360" s="30" t="str">
        <f t="shared" ref="E360" si="1136">D360&amp;C360</f>
        <v>2021S34</v>
      </c>
      <c r="F360" s="30" t="str">
        <f t="shared" si="317"/>
        <v>82021</v>
      </c>
      <c r="G360" s="208" t="str">
        <f>VLOOKUP(Horizontal!$C360&amp;Horizontal!$B360&amp;Horizontal!G$11,Vertical!$E:$O,G$10,0)</f>
        <v>-5,2</v>
      </c>
      <c r="H360" s="207">
        <f>(VLOOKUP(Horizontal!$C360&amp;Horizontal!$B360&amp;Horizontal!H$11,Vertical!$E:$O,H$10,0))+0</f>
        <v>578.21</v>
      </c>
      <c r="I360" s="207">
        <f>(VLOOKUP(Horizontal!$C360&amp;Horizontal!$B360&amp;Horizontal!I$11,Vertical!$E:$O,I$10,0))+0</f>
        <v>574.99</v>
      </c>
      <c r="J360" s="207">
        <f>(VLOOKUP(Horizontal!$C360&amp;Horizontal!$B360&amp;Horizontal!J$11,Vertical!$E:$O,J$10,0))+0</f>
        <v>545.74</v>
      </c>
      <c r="K360" s="207">
        <f>(VLOOKUP(Horizontal!$C360&amp;Horizontal!$B360&amp;Horizontal!K$11,Vertical!$E:$O,K$10,0))+0</f>
        <v>523.17999999999995</v>
      </c>
      <c r="L360" s="207">
        <f>(VLOOKUP(Horizontal!$C360&amp;Horizontal!$B360&amp;Horizontal!L$11,Vertical!$E:$O,L$10,0))+0</f>
        <v>435.64</v>
      </c>
      <c r="M360" s="207">
        <f>(VLOOKUP(Horizontal!$C360&amp;Horizontal!$B360&amp;Horizontal!M$11,Vertical!$E:$O,M$10,0))+0</f>
        <v>353.04</v>
      </c>
      <c r="N360" s="207">
        <f>(VLOOKUP(Horizontal!$C360&amp;Horizontal!$B360&amp;Horizontal!N$11,Vertical!$E:$O,N$10,0))+0</f>
        <v>245.34</v>
      </c>
      <c r="O360" s="207">
        <f>(VLOOKUP(Horizontal!$C360&amp;Horizontal!$B360&amp;Horizontal!O$11,Vertical!$E:$O,O$10,0))+0</f>
        <v>186.46</v>
      </c>
      <c r="P360" s="209">
        <f>(VLOOKUP(Horizontal!$C360&amp;Horizontal!$B360&amp;Horizontal!P$11,Vertical!$E:$O,P$10,0))+0</f>
        <v>169.82</v>
      </c>
      <c r="Q360" s="210">
        <f>(VLOOKUP(Horizontal!$C360&amp;Horizontal!$B360&amp;Horizontal!Q$11,Vertical!$E:$O,Q$10,0))+0</f>
        <v>41</v>
      </c>
      <c r="R360" s="207">
        <f>(VLOOKUP(Horizontal!$C360&amp;Horizontal!$B360&amp;Horizontal!R$11,Vertical!$E:$O,R$10,0))+0</f>
        <v>39</v>
      </c>
      <c r="S360" s="207">
        <f>(VLOOKUP(Horizontal!$C360&amp;Horizontal!$B360&amp;Horizontal!S$11,Vertical!$E:$O,S$10,0))+0</f>
        <v>42</v>
      </c>
      <c r="T360" s="207">
        <f>(VLOOKUP(Horizontal!$C360&amp;Horizontal!$B360&amp;Horizontal!T$11,Vertical!$E:$O,T$10,0))+0</f>
        <v>40</v>
      </c>
      <c r="U360" s="207">
        <f>(VLOOKUP(Horizontal!$C360&amp;Horizontal!$B360&amp;Horizontal!U$11,Vertical!$E:$O,U$10,0))+0</f>
        <v>36</v>
      </c>
      <c r="V360" s="207">
        <f>(VLOOKUP(Horizontal!$C360&amp;Horizontal!$B360&amp;Horizontal!V$11,Vertical!$E:$O,V$10,0))+0</f>
        <v>35</v>
      </c>
      <c r="W360" s="207">
        <f>(VLOOKUP(Horizontal!$C360&amp;Horizontal!$B360&amp;Horizontal!W$11,Vertical!$E:$O,W$10,0))+0</f>
        <v>30</v>
      </c>
      <c r="X360" s="207">
        <f>(VLOOKUP(Horizontal!$C360&amp;Horizontal!$B360&amp;Horizontal!X$11,Vertical!$E:$O,X$10,0))+0</f>
        <v>25</v>
      </c>
      <c r="Y360" s="209">
        <f>(VLOOKUP(Horizontal!$C360&amp;Horizontal!$B360&amp;Horizontal!Y$11,Vertical!$E:$O,Y$10,0))+0</f>
        <v>25</v>
      </c>
      <c r="Z360" s="210">
        <f>(VLOOKUP(Horizontal!$C360&amp;Horizontal!$B360&amp;Horizontal!Z$11,Vertical!$E:$O,Z$10,0))+0</f>
        <v>29.55</v>
      </c>
      <c r="AA360" s="207">
        <f>(VLOOKUP(Horizontal!$C360&amp;Horizontal!$B360&amp;Horizontal!AA$11,Vertical!$E:$O,AA$10,0))+0</f>
        <v>43.37</v>
      </c>
      <c r="AB360" s="207">
        <f>(VLOOKUP(Horizontal!$C360&amp;Horizontal!$B360&amp;Horizontal!AB$11,Vertical!$E:$O,AB$10,0))+0</f>
        <v>87.8</v>
      </c>
      <c r="AC360" s="207">
        <f>(VLOOKUP(Horizontal!$C360&amp;Horizontal!$B360&amp;Horizontal!AC$11,Vertical!$E:$O,AC$10,0))+0</f>
        <v>79.55</v>
      </c>
      <c r="AD360" s="207">
        <f>(VLOOKUP(Horizontal!$C360&amp;Horizontal!$B360&amp;Horizontal!AD$11,Vertical!$E:$O,AD$10,0))+0</f>
        <v>92.68</v>
      </c>
      <c r="AE360" s="207">
        <f>(VLOOKUP(Horizontal!$C360&amp;Horizontal!$B360&amp;Horizontal!AE$11,Vertical!$E:$O,AE$10,0))+0</f>
        <v>30.95</v>
      </c>
      <c r="AF360" s="207">
        <f>(VLOOKUP(Horizontal!$C360&amp;Horizontal!$B360&amp;Horizontal!AF$11,Vertical!$E:$O,AF$10,0))+0</f>
        <v>17.39</v>
      </c>
      <c r="AG360" s="207">
        <f>(VLOOKUP(Horizontal!$C360&amp;Horizontal!$B360&amp;Horizontal!AG$11,Vertical!$E:$O,AG$10,0))+0</f>
        <v>14.89</v>
      </c>
      <c r="AH360" s="209">
        <f>(VLOOKUP(Horizontal!$C360&amp;Horizontal!$B360&amp;Horizontal!AH$11,Vertical!$E:$O,AH$10,0))+0</f>
        <v>15.56</v>
      </c>
      <c r="AI360" s="210">
        <f>(VLOOKUP(Horizontal!$C360&amp;Horizontal!$B360&amp;Horizontal!AI$11,Vertical!$E:$O,AI$10,0))+0</f>
        <v>50</v>
      </c>
      <c r="AJ360" s="207">
        <f>(VLOOKUP(Horizontal!$C360&amp;Horizontal!$B360&amp;Horizontal!AJ$11,Vertical!$E:$O,AJ$10,0))+0</f>
        <v>38.549999999999997</v>
      </c>
      <c r="AK360" s="207">
        <f>(VLOOKUP(Horizontal!$C360&amp;Horizontal!$B360&amp;Horizontal!AK$11,Vertical!$E:$O,AK$10,0))+0</f>
        <v>7.32</v>
      </c>
      <c r="AL360" s="207">
        <f>(VLOOKUP(Horizontal!$C360&amp;Horizontal!$B360&amp;Horizontal!AL$11,Vertical!$E:$O,AL$10,0))+0</f>
        <v>9.09</v>
      </c>
      <c r="AM360" s="207">
        <f>(VLOOKUP(Horizontal!$C360&amp;Horizontal!$B360&amp;Horizontal!AM$11,Vertical!$E:$O,AM$10,0))+0</f>
        <v>4.88</v>
      </c>
      <c r="AN360" s="207">
        <f>(VLOOKUP(Horizontal!$C360&amp;Horizontal!$B360&amp;Horizontal!AN$11,Vertical!$E:$O,AN$10,0))+0</f>
        <v>16.670000000000002</v>
      </c>
      <c r="AO360" s="207">
        <f>(VLOOKUP(Horizontal!$C360&amp;Horizontal!$B360&amp;Horizontal!AO$11,Vertical!$E:$O,AO$10,0))+0</f>
        <v>28.26</v>
      </c>
      <c r="AP360" s="207">
        <f>(VLOOKUP(Horizontal!$C360&amp;Horizontal!$B360&amp;Horizontal!AP$11,Vertical!$E:$O,AP$10,0))+0</f>
        <v>44.68</v>
      </c>
      <c r="AQ360" s="209">
        <f>(VLOOKUP(Horizontal!$C360&amp;Horizontal!$B360&amp;Horizontal!AQ$11,Vertical!$E:$O,AQ$10,0))+0</f>
        <v>57.78</v>
      </c>
      <c r="AR360" s="210">
        <f>(VLOOKUP(Horizontal!$C360&amp;Horizontal!$B360&amp;Horizontal!AR$11,Vertical!$E:$O,AR$10,0))+0</f>
        <v>20.45</v>
      </c>
      <c r="AS360" s="207">
        <f>(VLOOKUP(Horizontal!$C360&amp;Horizontal!$B360&amp;Horizontal!AS$11,Vertical!$E:$O,AS$10,0))+0</f>
        <v>18.07</v>
      </c>
      <c r="AT360" s="207">
        <f>(VLOOKUP(Horizontal!$C360&amp;Horizontal!$B360&amp;Horizontal!AT$11,Vertical!$E:$O,AT$10,0))+0</f>
        <v>4.88</v>
      </c>
      <c r="AU360" s="207">
        <f>(VLOOKUP(Horizontal!$C360&amp;Horizontal!$B360&amp;Horizontal!AU$11,Vertical!$E:$O,AU$10,0))+0</f>
        <v>11.36</v>
      </c>
      <c r="AV360" s="207">
        <f>(VLOOKUP(Horizontal!$C360&amp;Horizontal!$B360&amp;Horizontal!AV$11,Vertical!$E:$O,AV$10,0))+0</f>
        <v>2.44</v>
      </c>
      <c r="AW360" s="207">
        <f>(VLOOKUP(Horizontal!$C360&amp;Horizontal!$B360&amp;Horizontal!AW$11,Vertical!$E:$O,AW$10,0))+0</f>
        <v>52.38</v>
      </c>
      <c r="AX360" s="207">
        <f>(VLOOKUP(Horizontal!$C360&amp;Horizontal!$B360&amp;Horizontal!AX$11,Vertical!$E:$O,AX$10,0))+0</f>
        <v>54.35</v>
      </c>
      <c r="AY360" s="207">
        <f>(VLOOKUP(Horizontal!$C360&amp;Horizontal!$B360&amp;Horizontal!AY$11,Vertical!$E:$O,AY$10,0))+0</f>
        <v>40.43</v>
      </c>
      <c r="AZ360" s="209">
        <f>(VLOOKUP(Horizontal!$C360&amp;Horizontal!$B360&amp;Horizontal!AZ$11,Vertical!$E:$O,AZ$10,0))+0</f>
        <v>26.67</v>
      </c>
      <c r="BA360" s="208">
        <f>(VLOOKUP(Horizontal!$C360&amp;Horizontal!$B360&amp;Horizontal!BA$11,Vertical!$E:$O,BA$10,0))+0</f>
        <v>48.85</v>
      </c>
      <c r="BB360" s="210">
        <f>(VLOOKUP(Horizontal!$C360&amp;Horizontal!$B360&amp;Horizontal!BB$11,Vertical!$E:$O,BB$10,0))+0</f>
        <v>627.37</v>
      </c>
      <c r="BC360" s="207">
        <f>(VLOOKUP(Horizontal!$C360&amp;Horizontal!$B360&amp;Horizontal!BC$11,Vertical!$E:$O,BC$10,0))+0</f>
        <v>624.15</v>
      </c>
      <c r="BD360" s="207">
        <f>(VLOOKUP(Horizontal!$C360&amp;Horizontal!$B360&amp;Horizontal!BD$11,Vertical!$E:$O,BD$10,0))+0</f>
        <v>596.48</v>
      </c>
      <c r="BE360" s="207">
        <f>(VLOOKUP(Horizontal!$C360&amp;Horizontal!$B360&amp;Horizontal!BE$11,Vertical!$E:$O,BE$10,0))+0</f>
        <v>573.91</v>
      </c>
      <c r="BF360" s="207">
        <f>(VLOOKUP(Horizontal!$C360&amp;Horizontal!$B360&amp;Horizontal!BF$11,Vertical!$E:$O,BF$10,0))+0</f>
        <v>487.59</v>
      </c>
      <c r="BG360" s="207">
        <f>(VLOOKUP(Horizontal!$C360&amp;Horizontal!$B360&amp;Horizontal!BG$11,Vertical!$E:$O,BG$10,0))+0</f>
        <v>404.59</v>
      </c>
      <c r="BH360" s="207">
        <f>(VLOOKUP(Horizontal!$C360&amp;Horizontal!$B360&amp;Horizontal!BH$11,Vertical!$E:$O,BH$10,0))+0</f>
        <v>290.5</v>
      </c>
      <c r="BI360" s="207">
        <f>(VLOOKUP(Horizontal!$C360&amp;Horizontal!$B360&amp;Horizontal!BI$11,Vertical!$E:$O,BI$10,0))+0</f>
        <v>225.77</v>
      </c>
      <c r="BJ360" s="209">
        <f>(VLOOKUP(Horizontal!$C360&amp;Horizontal!$B360&amp;Horizontal!BJ$11,Vertical!$E:$O,BJ$10,0))+0</f>
        <v>204.8</v>
      </c>
      <c r="BK360" s="210">
        <f>(VLOOKUP(Horizontal!$C360&amp;Horizontal!$B360&amp;Horizontal!BK$11,Vertical!$E:$O,BK$10,0))+0</f>
        <v>43</v>
      </c>
      <c r="BL360" s="207">
        <f>(VLOOKUP(Horizontal!$C360&amp;Horizontal!$B360&amp;Horizontal!BL$11,Vertical!$E:$O,BL$10,0))+0</f>
        <v>41</v>
      </c>
      <c r="BM360" s="207">
        <f>(VLOOKUP(Horizontal!$C360&amp;Horizontal!$B360&amp;Horizontal!BM$11,Vertical!$E:$O,BM$10,0))+0</f>
        <v>38</v>
      </c>
      <c r="BN360" s="207">
        <f>(VLOOKUP(Horizontal!$C360&amp;Horizontal!$B360&amp;Horizontal!BN$11,Vertical!$E:$O,BN$10,0))+0</f>
        <v>37</v>
      </c>
      <c r="BO360" s="207">
        <f>(VLOOKUP(Horizontal!$C360&amp;Horizontal!$B360&amp;Horizontal!BO$11,Vertical!$E:$O,BO$10,0))+0</f>
        <v>34</v>
      </c>
      <c r="BP360" s="207">
        <f>(VLOOKUP(Horizontal!$C360&amp;Horizontal!$B360&amp;Horizontal!BP$11,Vertical!$E:$O,BP$10,0))+0</f>
        <v>36</v>
      </c>
      <c r="BQ360" s="207">
        <f>(VLOOKUP(Horizontal!$C360&amp;Horizontal!$B360&amp;Horizontal!BQ$11,Vertical!$E:$O,BQ$10,0))+0</f>
        <v>32</v>
      </c>
      <c r="BR360" s="207">
        <f>(VLOOKUP(Horizontal!$C360&amp;Horizontal!$B360&amp;Horizontal!BR$11,Vertical!$E:$O,BR$10,0))+0</f>
        <v>27</v>
      </c>
      <c r="BS360" s="209">
        <f>(VLOOKUP(Horizontal!$C360&amp;Horizontal!$B360&amp;Horizontal!BS$11,Vertical!$E:$O,BS$10,0))+0</f>
        <v>24</v>
      </c>
      <c r="BT360" s="210">
        <f>(VLOOKUP(Horizontal!$C360&amp;Horizontal!$B360&amp;Horizontal!BT$11,Vertical!$E:$O,BT$10,0))+0</f>
        <v>29.73</v>
      </c>
      <c r="BU360" s="207">
        <f>(VLOOKUP(Horizontal!$C360&amp;Horizontal!$B360&amp;Horizontal!BU$11,Vertical!$E:$O,BU$10,0))+0</f>
        <v>47.5</v>
      </c>
      <c r="BV360" s="207">
        <f>(VLOOKUP(Horizontal!$C360&amp;Horizontal!$B360&amp;Horizontal!BV$11,Vertical!$E:$O,BV$10,0))+0</f>
        <v>84.62</v>
      </c>
      <c r="BW360" s="207">
        <f>(VLOOKUP(Horizontal!$C360&amp;Horizontal!$B360&amp;Horizontal!BW$11,Vertical!$E:$O,BW$10,0))+0</f>
        <v>71.790000000000006</v>
      </c>
      <c r="BX360" s="207">
        <f>(VLOOKUP(Horizontal!$C360&amp;Horizontal!$B360&amp;Horizontal!BX$11,Vertical!$E:$O,BX$10,0))+0</f>
        <v>89.74</v>
      </c>
      <c r="BY360" s="207">
        <f>(VLOOKUP(Horizontal!$C360&amp;Horizontal!$B360&amp;Horizontal!BY$11,Vertical!$E:$O,BY$10,0))+0</f>
        <v>28.95</v>
      </c>
      <c r="BZ360" s="207">
        <f>(VLOOKUP(Horizontal!$C360&amp;Horizontal!$B360&amp;Horizontal!BZ$11,Vertical!$E:$O,BZ$10,0))+0</f>
        <v>17.95</v>
      </c>
      <c r="CA360" s="207">
        <f>(VLOOKUP(Horizontal!$C360&amp;Horizontal!$B360&amp;Horizontal!CA$11,Vertical!$E:$O,CA$10,0))+0</f>
        <v>23.08</v>
      </c>
      <c r="CB360" s="209">
        <f>(VLOOKUP(Horizontal!$C360&amp;Horizontal!$B360&amp;Horizontal!CB$11,Vertical!$E:$O,CB$10,0))+0</f>
        <v>22.86</v>
      </c>
      <c r="CC360" s="210">
        <f>(VLOOKUP(Horizontal!$C360&amp;Horizontal!$B360&amp;Horizontal!CC$11,Vertical!$E:$O,CC$10,0))+0</f>
        <v>35.14</v>
      </c>
      <c r="CD360" s="207">
        <f>(VLOOKUP(Horizontal!$C360&amp;Horizontal!$B360&amp;Horizontal!CD$11,Vertical!$E:$O,CD$10,0))+0</f>
        <v>25</v>
      </c>
      <c r="CE360" s="207">
        <f>(VLOOKUP(Horizontal!$C360&amp;Horizontal!$B360&amp;Horizontal!CE$11,Vertical!$E:$O,CE$10,0))+0</f>
        <v>5.13</v>
      </c>
      <c r="CF360" s="207">
        <f>(VLOOKUP(Horizontal!$C360&amp;Horizontal!$B360&amp;Horizontal!CF$11,Vertical!$E:$O,CF$10,0))+0</f>
        <v>10.26</v>
      </c>
      <c r="CG360" s="207">
        <f>(VLOOKUP(Horizontal!$C360&amp;Horizontal!$B360&amp;Horizontal!CG$11,Vertical!$E:$O,CG$10,0))+0</f>
        <v>5.13</v>
      </c>
      <c r="CH360" s="207">
        <f>(VLOOKUP(Horizontal!$C360&amp;Horizontal!$B360&amp;Horizontal!CH$11,Vertical!$E:$O,CH$10,0))+0</f>
        <v>18.420000000000002</v>
      </c>
      <c r="CI360" s="207">
        <f>(VLOOKUP(Horizontal!$C360&amp;Horizontal!$B360&amp;Horizontal!CI$11,Vertical!$E:$O,CI$10,0))+0</f>
        <v>20.51</v>
      </c>
      <c r="CJ360" s="207">
        <f>(VLOOKUP(Horizontal!$C360&amp;Horizontal!$B360&amp;Horizontal!CJ$11,Vertical!$E:$O,CJ$10,0))+0</f>
        <v>35.9</v>
      </c>
      <c r="CK360" s="209">
        <f>(VLOOKUP(Horizontal!$C360&amp;Horizontal!$B360&amp;Horizontal!CK$11,Vertical!$E:$O,CK$10,0))+0</f>
        <v>31.43</v>
      </c>
      <c r="CL360" s="210">
        <f>(VLOOKUP(Horizontal!$C360&amp;Horizontal!$B360&amp;Horizontal!CL$11,Vertical!$E:$O,CL$10,0))+0</f>
        <v>35.14</v>
      </c>
      <c r="CM360" s="207">
        <f>(VLOOKUP(Horizontal!$C360&amp;Horizontal!$B360&amp;Horizontal!CM$11,Vertical!$E:$O,CM$10,0))+0</f>
        <v>27.5</v>
      </c>
      <c r="CN360" s="207">
        <f>(VLOOKUP(Horizontal!$C360&amp;Horizontal!$B360&amp;Horizontal!CN$11,Vertical!$E:$O,CN$10,0))+0</f>
        <v>10.26</v>
      </c>
      <c r="CO360" s="207">
        <f>(VLOOKUP(Horizontal!$C360&amp;Horizontal!$B360&amp;Horizontal!CO$11,Vertical!$E:$O,CO$10,0))+0</f>
        <v>17.95</v>
      </c>
      <c r="CP360" s="207">
        <f>(VLOOKUP(Horizontal!$C360&amp;Horizontal!$B360&amp;Horizontal!CP$11,Vertical!$E:$O,CP$10,0))+0</f>
        <v>5.13</v>
      </c>
      <c r="CQ360" s="207">
        <f>(VLOOKUP(Horizontal!$C360&amp;Horizontal!$B360&amp;Horizontal!CQ$11,Vertical!$E:$O,CQ$10,0))+0</f>
        <v>52.63</v>
      </c>
      <c r="CR360" s="207">
        <f>(VLOOKUP(Horizontal!$C360&amp;Horizontal!$B360&amp;Horizontal!CR$11,Vertical!$E:$O,CR$10,0))+0</f>
        <v>61.54</v>
      </c>
      <c r="CS360" s="207">
        <f>(VLOOKUP(Horizontal!$C360&amp;Horizontal!$B360&amp;Horizontal!CS$11,Vertical!$E:$O,CS$10,0))+0</f>
        <v>41.03</v>
      </c>
      <c r="CT360" s="207">
        <f>(VLOOKUP(Horizontal!$C360&amp;Horizontal!$B360&amp;Horizontal!CT$11,Vertical!$E:$O,CT$10,0))+0</f>
        <v>45.71</v>
      </c>
      <c r="CU360" s="150"/>
      <c r="CV360" s="211">
        <f t="shared" ref="CV360" si="1137">(BB360-H360)+0</f>
        <v>49.159999999999968</v>
      </c>
      <c r="CW360" s="190">
        <f t="shared" ref="CW360" si="1138">(BC360-I360)+0</f>
        <v>49.159999999999968</v>
      </c>
      <c r="CX360" s="190">
        <f t="shared" ref="CX360" si="1139">(BD360-J360)+0</f>
        <v>50.740000000000009</v>
      </c>
      <c r="CY360" s="190">
        <f t="shared" ref="CY360" si="1140">(BE360-K360)+0</f>
        <v>50.730000000000018</v>
      </c>
      <c r="CZ360" s="190">
        <f t="shared" ref="CZ360" si="1141">(BF360-L360)+0</f>
        <v>51.949999999999989</v>
      </c>
      <c r="DA360" s="190">
        <f t="shared" ref="DA360" si="1142">(BG360-M360)+0</f>
        <v>51.549999999999955</v>
      </c>
      <c r="DB360" s="190">
        <f t="shared" ref="DB360" si="1143">(BH360-N360)+0</f>
        <v>45.16</v>
      </c>
      <c r="DC360" s="190">
        <f t="shared" ref="DC360" si="1144">(BI360-O360)+0</f>
        <v>39.31</v>
      </c>
      <c r="DD360" s="212">
        <f t="shared" ref="DD360" si="1145">(BJ360-P360)+0</f>
        <v>34.980000000000018</v>
      </c>
      <c r="DE360" s="9">
        <v>170</v>
      </c>
      <c r="DF360" s="212">
        <f t="shared" ref="DF360" si="1146">($H$7-H360)+0</f>
        <v>-369.75278959810873</v>
      </c>
      <c r="DG360" s="264">
        <v>54</v>
      </c>
      <c r="DH360" s="265">
        <v>37</v>
      </c>
      <c r="DI360" s="265">
        <v>41</v>
      </c>
      <c r="DJ360" s="266">
        <v>71</v>
      </c>
      <c r="DK360" s="190">
        <v>2449.8000000000002</v>
      </c>
      <c r="DL360" s="190">
        <v>2449.8000000000002</v>
      </c>
      <c r="DM360" s="190">
        <v>2405.6999999999998</v>
      </c>
      <c r="DN360" s="212">
        <v>2449.8000000000002</v>
      </c>
      <c r="DO360" s="190">
        <v>583.88</v>
      </c>
      <c r="DP360" s="190">
        <v>583.88</v>
      </c>
      <c r="DQ360" s="190">
        <v>583.88</v>
      </c>
      <c r="DR360" s="212">
        <v>583.88</v>
      </c>
      <c r="DS360" s="150"/>
      <c r="DT360" s="190">
        <v>580</v>
      </c>
      <c r="DU360" s="190">
        <v>577</v>
      </c>
      <c r="DV360" s="190">
        <v>552</v>
      </c>
      <c r="DW360" s="190">
        <v>528</v>
      </c>
      <c r="DX360" s="190"/>
      <c r="DY360" s="190"/>
      <c r="DZ360" s="190"/>
      <c r="EA360" s="190"/>
      <c r="EB360" s="190"/>
      <c r="EC360" s="190"/>
      <c r="ED360" s="190">
        <v>440</v>
      </c>
      <c r="EE360" s="190">
        <v>350</v>
      </c>
      <c r="EF360" s="190">
        <v>240</v>
      </c>
      <c r="EG360" s="190">
        <v>178</v>
      </c>
      <c r="EH360" s="212">
        <v>162</v>
      </c>
      <c r="EI360" s="213"/>
      <c r="EJ360" s="211">
        <v>45</v>
      </c>
      <c r="EK360" s="190">
        <v>48</v>
      </c>
      <c r="EL360" s="190">
        <v>50</v>
      </c>
      <c r="EM360" s="190">
        <v>50</v>
      </c>
      <c r="EN360" s="190"/>
      <c r="EO360" s="190"/>
      <c r="EP360" s="190"/>
      <c r="EQ360" s="190"/>
      <c r="ER360" s="190"/>
      <c r="ES360" s="190"/>
      <c r="ET360" s="190">
        <v>55</v>
      </c>
      <c r="EU360" s="190">
        <v>51</v>
      </c>
      <c r="EV360" s="190">
        <v>43</v>
      </c>
      <c r="EW360" s="190">
        <v>38</v>
      </c>
      <c r="EX360" s="212">
        <v>33</v>
      </c>
      <c r="EY360" s="211"/>
      <c r="EZ360" s="75">
        <f t="shared" ref="EZ360" si="1147">(G360/(DT360-G360))+0</f>
        <v>-8.885850991114148E-3</v>
      </c>
      <c r="FA360" s="89">
        <f t="shared" si="415"/>
        <v>-0.1</v>
      </c>
      <c r="FB360" s="212"/>
      <c r="FC360" s="213"/>
      <c r="FD360" s="213"/>
      <c r="FE360" s="213"/>
      <c r="FF360" s="213"/>
      <c r="FG360" s="213"/>
      <c r="FH360" s="213"/>
      <c r="FI360" s="213"/>
      <c r="FJ360" s="213"/>
      <c r="FK360" s="213"/>
      <c r="FL360" s="213"/>
      <c r="FM360" s="213"/>
      <c r="FN360" s="213"/>
      <c r="FO360" s="213"/>
      <c r="FP360" s="213"/>
      <c r="FQ360" s="213"/>
      <c r="FR360" s="213"/>
      <c r="FS360" s="211">
        <v>145</v>
      </c>
      <c r="FT360" s="190">
        <v>145</v>
      </c>
      <c r="FU360" s="190">
        <v>145</v>
      </c>
      <c r="FV360" s="190">
        <v>148</v>
      </c>
      <c r="FW360" s="190"/>
      <c r="FX360" s="190"/>
      <c r="FY360" s="190"/>
      <c r="FZ360" s="190"/>
      <c r="GA360" s="190"/>
      <c r="GB360" s="190"/>
      <c r="GC360" s="190">
        <v>150</v>
      </c>
      <c r="GD360" s="190">
        <v>147</v>
      </c>
      <c r="GE360" s="190">
        <v>140</v>
      </c>
      <c r="GF360" s="190">
        <v>130</v>
      </c>
      <c r="GG360" s="212">
        <v>119</v>
      </c>
    </row>
    <row r="361" spans="2:189">
      <c r="B361" s="33">
        <v>44439</v>
      </c>
      <c r="C361" s="30" t="s">
        <v>31</v>
      </c>
      <c r="D361" s="30">
        <v>2021</v>
      </c>
      <c r="E361" s="30" t="str">
        <f t="shared" ref="E361" si="1148">D361&amp;C361</f>
        <v>2021S35</v>
      </c>
      <c r="F361" s="30" t="str">
        <f t="shared" si="317"/>
        <v>8Final2021</v>
      </c>
      <c r="G361" s="208" t="str">
        <f>VLOOKUP(Horizontal!$C361&amp;Horizontal!$B361&amp;Horizontal!G$11,Vertical!$E:$O,G$10,0)</f>
        <v>-4,62</v>
      </c>
      <c r="H361" s="207">
        <f>(VLOOKUP(Horizontal!$C361&amp;Horizontal!$B361&amp;Horizontal!H$11,Vertical!$E:$O,H$10,0))+0</f>
        <v>578.82000000000005</v>
      </c>
      <c r="I361" s="207">
        <f>(VLOOKUP(Horizontal!$C361&amp;Horizontal!$B361&amp;Horizontal!I$11,Vertical!$E:$O,I$10,0))+0</f>
        <v>574.29999999999995</v>
      </c>
      <c r="J361" s="207">
        <f>(VLOOKUP(Horizontal!$C361&amp;Horizontal!$B361&amp;Horizontal!J$11,Vertical!$E:$O,J$10,0))+0</f>
        <v>540.01</v>
      </c>
      <c r="K361" s="207">
        <f>(VLOOKUP(Horizontal!$C361&amp;Horizontal!$B361&amp;Horizontal!K$11,Vertical!$E:$O,K$10,0))+0</f>
        <v>513.72</v>
      </c>
      <c r="L361" s="207">
        <f>(VLOOKUP(Horizontal!$C361&amp;Horizontal!$B361&amp;Horizontal!L$11,Vertical!$E:$O,L$10,0))+0</f>
        <v>431.03</v>
      </c>
      <c r="M361" s="207">
        <f>(VLOOKUP(Horizontal!$C361&amp;Horizontal!$B361&amp;Horizontal!M$11,Vertical!$E:$O,M$10,0))+0</f>
        <v>352.52</v>
      </c>
      <c r="N361" s="207">
        <f>(VLOOKUP(Horizontal!$C361&amp;Horizontal!$B361&amp;Horizontal!N$11,Vertical!$E:$O,N$10,0))+0</f>
        <v>246.61</v>
      </c>
      <c r="O361" s="207">
        <f>(VLOOKUP(Horizontal!$C361&amp;Horizontal!$B361&amp;Horizontal!O$11,Vertical!$E:$O,O$10,0))+0</f>
        <v>186.56</v>
      </c>
      <c r="P361" s="209">
        <f>(VLOOKUP(Horizontal!$C361&amp;Horizontal!$B361&amp;Horizontal!P$11,Vertical!$E:$O,P$10,0))+0</f>
        <v>170.6</v>
      </c>
      <c r="Q361" s="210">
        <f>(VLOOKUP(Horizontal!$C361&amp;Horizontal!$B361&amp;Horizontal!Q$11,Vertical!$E:$O,Q$10,0))+0</f>
        <v>45</v>
      </c>
      <c r="R361" s="207">
        <f>(VLOOKUP(Horizontal!$C361&amp;Horizontal!$B361&amp;Horizontal!R$11,Vertical!$E:$O,R$10,0))+0</f>
        <v>45</v>
      </c>
      <c r="S361" s="207">
        <f>(VLOOKUP(Horizontal!$C361&amp;Horizontal!$B361&amp;Horizontal!S$11,Vertical!$E:$O,S$10,0))+0</f>
        <v>43</v>
      </c>
      <c r="T361" s="207">
        <f>(VLOOKUP(Horizontal!$C361&amp;Horizontal!$B361&amp;Horizontal!T$11,Vertical!$E:$O,T$10,0))+0</f>
        <v>39</v>
      </c>
      <c r="U361" s="207">
        <f>(VLOOKUP(Horizontal!$C361&amp;Horizontal!$B361&amp;Horizontal!U$11,Vertical!$E:$O,U$10,0))+0</f>
        <v>36</v>
      </c>
      <c r="V361" s="207">
        <f>(VLOOKUP(Horizontal!$C361&amp;Horizontal!$B361&amp;Horizontal!V$11,Vertical!$E:$O,V$10,0))+0</f>
        <v>34</v>
      </c>
      <c r="W361" s="207">
        <f>(VLOOKUP(Horizontal!$C361&amp;Horizontal!$B361&amp;Horizontal!W$11,Vertical!$E:$O,W$10,0))+0</f>
        <v>33</v>
      </c>
      <c r="X361" s="207">
        <f>(VLOOKUP(Horizontal!$C361&amp;Horizontal!$B361&amp;Horizontal!X$11,Vertical!$E:$O,X$10,0))+0</f>
        <v>25</v>
      </c>
      <c r="Y361" s="209">
        <f>(VLOOKUP(Horizontal!$C361&amp;Horizontal!$B361&amp;Horizontal!Y$11,Vertical!$E:$O,Y$10,0))+0</f>
        <v>24</v>
      </c>
      <c r="Z361" s="210">
        <f>(VLOOKUP(Horizontal!$C361&amp;Horizontal!$B361&amp;Horizontal!Z$11,Vertical!$E:$O,Z$10,0))+0</f>
        <v>13.95</v>
      </c>
      <c r="AA361" s="207">
        <f>(VLOOKUP(Horizontal!$C361&amp;Horizontal!$B361&amp;Horizontal!AA$11,Vertical!$E:$O,AA$10,0))+0</f>
        <v>55.56</v>
      </c>
      <c r="AB361" s="207">
        <f>(VLOOKUP(Horizontal!$C361&amp;Horizontal!$B361&amp;Horizontal!AB$11,Vertical!$E:$O,AB$10,0))+0</f>
        <v>95.45</v>
      </c>
      <c r="AC361" s="207">
        <f>(VLOOKUP(Horizontal!$C361&amp;Horizontal!$B361&amp;Horizontal!AC$11,Vertical!$E:$O,AC$10,0))+0</f>
        <v>95.12</v>
      </c>
      <c r="AD361" s="207">
        <f>(VLOOKUP(Horizontal!$C361&amp;Horizontal!$B361&amp;Horizontal!AD$11,Vertical!$E:$O,AD$10,0))+0</f>
        <v>72.09</v>
      </c>
      <c r="AE361" s="207">
        <f>(VLOOKUP(Horizontal!$C361&amp;Horizontal!$B361&amp;Horizontal!AE$11,Vertical!$E:$O,AE$10,0))+0</f>
        <v>36.96</v>
      </c>
      <c r="AF361" s="207">
        <f>(VLOOKUP(Horizontal!$C361&amp;Horizontal!$B361&amp;Horizontal!AF$11,Vertical!$E:$O,AF$10,0))+0</f>
        <v>15.91</v>
      </c>
      <c r="AG361" s="207">
        <f>(VLOOKUP(Horizontal!$C361&amp;Horizontal!$B361&amp;Horizontal!AG$11,Vertical!$E:$O,AG$10,0))+0</f>
        <v>20</v>
      </c>
      <c r="AH361" s="209">
        <f>(VLOOKUP(Horizontal!$C361&amp;Horizontal!$B361&amp;Horizontal!AH$11,Vertical!$E:$O,AH$10,0))+0</f>
        <v>17.39</v>
      </c>
      <c r="AI361" s="210">
        <f>(VLOOKUP(Horizontal!$C361&amp;Horizontal!$B361&amp;Horizontal!AI$11,Vertical!$E:$O,AI$10,0))+0</f>
        <v>44.19</v>
      </c>
      <c r="AJ361" s="207">
        <f>(VLOOKUP(Horizontal!$C361&amp;Horizontal!$B361&amp;Horizontal!AJ$11,Vertical!$E:$O,AJ$10,0))+0</f>
        <v>33.33</v>
      </c>
      <c r="AK361" s="207">
        <f>(VLOOKUP(Horizontal!$C361&amp;Horizontal!$B361&amp;Horizontal!AK$11,Vertical!$E:$O,AK$10,0))+0</f>
        <v>0</v>
      </c>
      <c r="AL361" s="207">
        <f>(VLOOKUP(Horizontal!$C361&amp;Horizontal!$B361&amp;Horizontal!AL$11,Vertical!$E:$O,AL$10,0))+0</f>
        <v>2.44</v>
      </c>
      <c r="AM361" s="207">
        <f>(VLOOKUP(Horizontal!$C361&amp;Horizontal!$B361&amp;Horizontal!AM$11,Vertical!$E:$O,AM$10,0))+0</f>
        <v>18.600000000000001</v>
      </c>
      <c r="AN361" s="207">
        <f>(VLOOKUP(Horizontal!$C361&amp;Horizontal!$B361&amp;Horizontal!AN$11,Vertical!$E:$O,AN$10,0))+0</f>
        <v>19.57</v>
      </c>
      <c r="AO361" s="207">
        <f>(VLOOKUP(Horizontal!$C361&amp;Horizontal!$B361&amp;Horizontal!AO$11,Vertical!$E:$O,AO$10,0))+0</f>
        <v>38.64</v>
      </c>
      <c r="AP361" s="207">
        <f>(VLOOKUP(Horizontal!$C361&amp;Horizontal!$B361&amp;Horizontal!AP$11,Vertical!$E:$O,AP$10,0))+0</f>
        <v>42.22</v>
      </c>
      <c r="AQ361" s="209">
        <f>(VLOOKUP(Horizontal!$C361&amp;Horizontal!$B361&amp;Horizontal!AQ$11,Vertical!$E:$O,AQ$10,0))+0</f>
        <v>47.83</v>
      </c>
      <c r="AR361" s="210">
        <f>(VLOOKUP(Horizontal!$C361&amp;Horizontal!$B361&amp;Horizontal!AR$11,Vertical!$E:$O,AR$10,0))+0</f>
        <v>41.86</v>
      </c>
      <c r="AS361" s="207">
        <f>(VLOOKUP(Horizontal!$C361&amp;Horizontal!$B361&amp;Horizontal!AS$11,Vertical!$E:$O,AS$10,0))+0</f>
        <v>11.11</v>
      </c>
      <c r="AT361" s="207">
        <f>(VLOOKUP(Horizontal!$C361&amp;Horizontal!$B361&amp;Horizontal!AT$11,Vertical!$E:$O,AT$10,0))+0</f>
        <v>4.55</v>
      </c>
      <c r="AU361" s="207">
        <f>(VLOOKUP(Horizontal!$C361&amp;Horizontal!$B361&amp;Horizontal!AU$11,Vertical!$E:$O,AU$10,0))+0</f>
        <v>2.44</v>
      </c>
      <c r="AV361" s="207">
        <f>(VLOOKUP(Horizontal!$C361&amp;Horizontal!$B361&amp;Horizontal!AV$11,Vertical!$E:$O,AV$10,0))+0</f>
        <v>9.3000000000000007</v>
      </c>
      <c r="AW361" s="207">
        <f>(VLOOKUP(Horizontal!$C361&amp;Horizontal!$B361&amp;Horizontal!AW$11,Vertical!$E:$O,AW$10,0))+0</f>
        <v>43.48</v>
      </c>
      <c r="AX361" s="207">
        <f>(VLOOKUP(Horizontal!$C361&amp;Horizontal!$B361&amp;Horizontal!AX$11,Vertical!$E:$O,AX$10,0))+0</f>
        <v>45.45</v>
      </c>
      <c r="AY361" s="207">
        <f>(VLOOKUP(Horizontal!$C361&amp;Horizontal!$B361&amp;Horizontal!AY$11,Vertical!$E:$O,AY$10,0))+0</f>
        <v>37.78</v>
      </c>
      <c r="AZ361" s="209">
        <f>(VLOOKUP(Horizontal!$C361&amp;Horizontal!$B361&amp;Horizontal!AZ$11,Vertical!$E:$O,AZ$10,0))+0</f>
        <v>34.78</v>
      </c>
      <c r="BA361" s="208">
        <f>(VLOOKUP(Horizontal!$C361&amp;Horizontal!$B361&amp;Horizontal!BA$11,Vertical!$E:$O,BA$10,0))+0</f>
        <v>49.22</v>
      </c>
      <c r="BB361" s="210">
        <f>(VLOOKUP(Horizontal!$C361&amp;Horizontal!$B361&amp;Horizontal!BB$11,Vertical!$E:$O,BB$10,0))+0</f>
        <v>627.37</v>
      </c>
      <c r="BC361" s="207">
        <f>(VLOOKUP(Horizontal!$C361&amp;Horizontal!$B361&amp;Horizontal!BC$11,Vertical!$E:$O,BC$10,0))+0</f>
        <v>623.67999999999995</v>
      </c>
      <c r="BD361" s="207">
        <f>(VLOOKUP(Horizontal!$C361&amp;Horizontal!$B361&amp;Horizontal!BD$11,Vertical!$E:$O,BD$10,0))+0</f>
        <v>591.6</v>
      </c>
      <c r="BE361" s="207">
        <f>(VLOOKUP(Horizontal!$C361&amp;Horizontal!$B361&amp;Horizontal!BE$11,Vertical!$E:$O,BE$10,0))+0</f>
        <v>565.11</v>
      </c>
      <c r="BF361" s="207">
        <f>(VLOOKUP(Horizontal!$C361&amp;Horizontal!$B361&amp;Horizontal!BF$11,Vertical!$E:$O,BF$10,0))+0</f>
        <v>483.79</v>
      </c>
      <c r="BG361" s="207">
        <f>(VLOOKUP(Horizontal!$C361&amp;Horizontal!$B361&amp;Horizontal!BG$11,Vertical!$E:$O,BG$10,0))+0</f>
        <v>404.69</v>
      </c>
      <c r="BH361" s="207">
        <f>(VLOOKUP(Horizontal!$C361&amp;Horizontal!$B361&amp;Horizontal!BH$11,Vertical!$E:$O,BH$10,0))+0</f>
        <v>291.91000000000003</v>
      </c>
      <c r="BI361" s="207">
        <f>(VLOOKUP(Horizontal!$C361&amp;Horizontal!$B361&amp;Horizontal!BI$11,Vertical!$E:$O,BI$10,0))+0</f>
        <v>225.69</v>
      </c>
      <c r="BJ361" s="209">
        <f>(VLOOKUP(Horizontal!$C361&amp;Horizontal!$B361&amp;Horizontal!BJ$11,Vertical!$E:$O,BJ$10,0))+0</f>
        <v>205.51</v>
      </c>
      <c r="BK361" s="210">
        <f>(VLOOKUP(Horizontal!$C361&amp;Horizontal!$B361&amp;Horizontal!BK$11,Vertical!$E:$O,BK$10,0))+0</f>
        <v>47</v>
      </c>
      <c r="BL361" s="207">
        <f>(VLOOKUP(Horizontal!$C361&amp;Horizontal!$B361&amp;Horizontal!BL$11,Vertical!$E:$O,BL$10,0))+0</f>
        <v>40</v>
      </c>
      <c r="BM361" s="207">
        <f>(VLOOKUP(Horizontal!$C361&amp;Horizontal!$B361&amp;Horizontal!BM$11,Vertical!$E:$O,BM$10,0))+0</f>
        <v>38</v>
      </c>
      <c r="BN361" s="207">
        <f>(VLOOKUP(Horizontal!$C361&amp;Horizontal!$B361&amp;Horizontal!BN$11,Vertical!$E:$O,BN$10,0))+0</f>
        <v>34</v>
      </c>
      <c r="BO361" s="207">
        <f>(VLOOKUP(Horizontal!$C361&amp;Horizontal!$B361&amp;Horizontal!BO$11,Vertical!$E:$O,BO$10,0))+0</f>
        <v>34</v>
      </c>
      <c r="BP361" s="207">
        <f>(VLOOKUP(Horizontal!$C361&amp;Horizontal!$B361&amp;Horizontal!BP$11,Vertical!$E:$O,BP$10,0))+0</f>
        <v>34</v>
      </c>
      <c r="BQ361" s="207">
        <f>(VLOOKUP(Horizontal!$C361&amp;Horizontal!$B361&amp;Horizontal!BQ$11,Vertical!$E:$O,BQ$10,0))+0</f>
        <v>33</v>
      </c>
      <c r="BR361" s="207">
        <f>(VLOOKUP(Horizontal!$C361&amp;Horizontal!$B361&amp;Horizontal!BR$11,Vertical!$E:$O,BR$10,0))+0</f>
        <v>27</v>
      </c>
      <c r="BS361" s="209">
        <f>(VLOOKUP(Horizontal!$C361&amp;Horizontal!$B361&amp;Horizontal!BS$11,Vertical!$E:$O,BS$10,0))+0</f>
        <v>24</v>
      </c>
      <c r="BT361" s="210">
        <f>(VLOOKUP(Horizontal!$C361&amp;Horizontal!$B361&amp;Horizontal!BT$11,Vertical!$E:$O,BT$10,0))+0</f>
        <v>18.420000000000002</v>
      </c>
      <c r="BU361" s="207">
        <f>(VLOOKUP(Horizontal!$C361&amp;Horizontal!$B361&amp;Horizontal!BU$11,Vertical!$E:$O,BU$10,0))+0</f>
        <v>47.37</v>
      </c>
      <c r="BV361" s="207">
        <f>(VLOOKUP(Horizontal!$C361&amp;Horizontal!$B361&amp;Horizontal!BV$11,Vertical!$E:$O,BV$10,0))+0</f>
        <v>85.37</v>
      </c>
      <c r="BW361" s="207">
        <f>(VLOOKUP(Horizontal!$C361&amp;Horizontal!$B361&amp;Horizontal!BW$11,Vertical!$E:$O,BW$10,0))+0</f>
        <v>91.67</v>
      </c>
      <c r="BX361" s="207">
        <f>(VLOOKUP(Horizontal!$C361&amp;Horizontal!$B361&amp;Horizontal!BX$11,Vertical!$E:$O,BX$10,0))+0</f>
        <v>68.42</v>
      </c>
      <c r="BY361" s="207">
        <f>(VLOOKUP(Horizontal!$C361&amp;Horizontal!$B361&amp;Horizontal!BY$11,Vertical!$E:$O,BY$10,0))+0</f>
        <v>34.21</v>
      </c>
      <c r="BZ361" s="207">
        <f>(VLOOKUP(Horizontal!$C361&amp;Horizontal!$B361&amp;Horizontal!BZ$11,Vertical!$E:$O,BZ$10,0))+0</f>
        <v>19.440000000000001</v>
      </c>
      <c r="CA361" s="207">
        <f>(VLOOKUP(Horizontal!$C361&amp;Horizontal!$B361&amp;Horizontal!CA$11,Vertical!$E:$O,CA$10,0))+0</f>
        <v>25</v>
      </c>
      <c r="CB361" s="209">
        <f>(VLOOKUP(Horizontal!$C361&amp;Horizontal!$B361&amp;Horizontal!CB$11,Vertical!$E:$O,CB$10,0))+0</f>
        <v>20.51</v>
      </c>
      <c r="CC361" s="210">
        <f>(VLOOKUP(Horizontal!$C361&amp;Horizontal!$B361&amp;Horizontal!CC$11,Vertical!$E:$O,CC$10,0))+0</f>
        <v>34.21</v>
      </c>
      <c r="CD361" s="207">
        <f>(VLOOKUP(Horizontal!$C361&amp;Horizontal!$B361&amp;Horizontal!CD$11,Vertical!$E:$O,CD$10,0))+0</f>
        <v>21.05</v>
      </c>
      <c r="CE361" s="207">
        <f>(VLOOKUP(Horizontal!$C361&amp;Horizontal!$B361&amp;Horizontal!CE$11,Vertical!$E:$O,CE$10,0))+0</f>
        <v>7.32</v>
      </c>
      <c r="CF361" s="207">
        <f>(VLOOKUP(Horizontal!$C361&amp;Horizontal!$B361&amp;Horizontal!CF$11,Vertical!$E:$O,CF$10,0))+0</f>
        <v>5.56</v>
      </c>
      <c r="CG361" s="207">
        <f>(VLOOKUP(Horizontal!$C361&amp;Horizontal!$B361&amp;Horizontal!CG$11,Vertical!$E:$O,CG$10,0))+0</f>
        <v>13.16</v>
      </c>
      <c r="CH361" s="207">
        <f>(VLOOKUP(Horizontal!$C361&amp;Horizontal!$B361&amp;Horizontal!CH$11,Vertical!$E:$O,CH$10,0))+0</f>
        <v>21.05</v>
      </c>
      <c r="CI361" s="207">
        <f>(VLOOKUP(Horizontal!$C361&amp;Horizontal!$B361&amp;Horizontal!CI$11,Vertical!$E:$O,CI$10,0))+0</f>
        <v>30.56</v>
      </c>
      <c r="CJ361" s="207">
        <f>(VLOOKUP(Horizontal!$C361&amp;Horizontal!$B361&amp;Horizontal!CJ$11,Vertical!$E:$O,CJ$10,0))+0</f>
        <v>30.56</v>
      </c>
      <c r="CK361" s="209">
        <f>(VLOOKUP(Horizontal!$C361&amp;Horizontal!$B361&amp;Horizontal!CK$11,Vertical!$E:$O,CK$10,0))+0</f>
        <v>38.46</v>
      </c>
      <c r="CL361" s="210">
        <f>(VLOOKUP(Horizontal!$C361&amp;Horizontal!$B361&amp;Horizontal!CL$11,Vertical!$E:$O,CL$10,0))+0</f>
        <v>47.37</v>
      </c>
      <c r="CM361" s="207">
        <f>(VLOOKUP(Horizontal!$C361&amp;Horizontal!$B361&amp;Horizontal!CM$11,Vertical!$E:$O,CM$10,0))+0</f>
        <v>31.58</v>
      </c>
      <c r="CN361" s="207">
        <f>(VLOOKUP(Horizontal!$C361&amp;Horizontal!$B361&amp;Horizontal!CN$11,Vertical!$E:$O,CN$10,0))+0</f>
        <v>7.32</v>
      </c>
      <c r="CO361" s="207">
        <f>(VLOOKUP(Horizontal!$C361&amp;Horizontal!$B361&amp;Horizontal!CO$11,Vertical!$E:$O,CO$10,0))+0</f>
        <v>2.78</v>
      </c>
      <c r="CP361" s="207">
        <f>(VLOOKUP(Horizontal!$C361&amp;Horizontal!$B361&amp;Horizontal!CP$11,Vertical!$E:$O,CP$10,0))+0</f>
        <v>18.420000000000002</v>
      </c>
      <c r="CQ361" s="207">
        <f>(VLOOKUP(Horizontal!$C361&amp;Horizontal!$B361&amp;Horizontal!CQ$11,Vertical!$E:$O,CQ$10,0))+0</f>
        <v>44.74</v>
      </c>
      <c r="CR361" s="207">
        <f>(VLOOKUP(Horizontal!$C361&amp;Horizontal!$B361&amp;Horizontal!CR$11,Vertical!$E:$O,CR$10,0))+0</f>
        <v>50</v>
      </c>
      <c r="CS361" s="207">
        <f>(VLOOKUP(Horizontal!$C361&amp;Horizontal!$B361&amp;Horizontal!CS$11,Vertical!$E:$O,CS$10,0))+0</f>
        <v>44.44</v>
      </c>
      <c r="CT361" s="207">
        <f>(VLOOKUP(Horizontal!$C361&amp;Horizontal!$B361&amp;Horizontal!CT$11,Vertical!$E:$O,CT$10,0))+0</f>
        <v>41.03</v>
      </c>
      <c r="CU361" s="150"/>
      <c r="CV361" s="211">
        <f t="shared" ref="CV361" si="1149">(BB361-H361)+0</f>
        <v>48.549999999999955</v>
      </c>
      <c r="CW361" s="190">
        <f t="shared" ref="CW361" si="1150">(BC361-I361)+0</f>
        <v>49.379999999999995</v>
      </c>
      <c r="CX361" s="190">
        <f t="shared" ref="CX361" si="1151">(BD361-J361)+0</f>
        <v>51.590000000000032</v>
      </c>
      <c r="CY361" s="190">
        <f t="shared" ref="CY361" si="1152">(BE361-K361)+0</f>
        <v>51.389999999999986</v>
      </c>
      <c r="CZ361" s="190">
        <f t="shared" ref="CZ361" si="1153">(BF361-L361)+0</f>
        <v>52.760000000000048</v>
      </c>
      <c r="DA361" s="190">
        <f t="shared" ref="DA361" si="1154">(BG361-M361)+0</f>
        <v>52.170000000000016</v>
      </c>
      <c r="DB361" s="190">
        <f t="shared" ref="DB361" si="1155">(BH361-N361)+0</f>
        <v>45.300000000000011</v>
      </c>
      <c r="DC361" s="190">
        <f t="shared" ref="DC361" si="1156">(BI361-O361)+0</f>
        <v>39.129999999999995</v>
      </c>
      <c r="DD361" s="212">
        <f t="shared" ref="DD361" si="1157">(BJ361-P361)+0</f>
        <v>34.909999999999997</v>
      </c>
      <c r="DE361" s="9">
        <v>170</v>
      </c>
      <c r="DF361" s="212">
        <f t="shared" ref="DF361" si="1158">($H$7-H361)+0</f>
        <v>-370.36278959810875</v>
      </c>
      <c r="DG361" s="264">
        <v>54</v>
      </c>
      <c r="DH361" s="265">
        <v>36</v>
      </c>
      <c r="DI361" s="265">
        <v>43</v>
      </c>
      <c r="DJ361" s="266">
        <v>82</v>
      </c>
      <c r="DK361" s="190">
        <v>1027.43</v>
      </c>
      <c r="DL361" s="190">
        <v>1027.43</v>
      </c>
      <c r="DM361" s="190">
        <v>996.06</v>
      </c>
      <c r="DN361" s="212">
        <v>1027.43</v>
      </c>
      <c r="DO361" s="190">
        <v>583.88</v>
      </c>
      <c r="DP361" s="190">
        <v>583.88</v>
      </c>
      <c r="DQ361" s="190">
        <v>583.88</v>
      </c>
      <c r="DR361" s="212">
        <v>583.88</v>
      </c>
      <c r="DS361" s="150"/>
      <c r="DT361" s="190">
        <v>579</v>
      </c>
      <c r="DU361" s="190">
        <v>575</v>
      </c>
      <c r="DV361" s="190">
        <v>548</v>
      </c>
      <c r="DW361" s="190">
        <v>520</v>
      </c>
      <c r="DX361" s="190"/>
      <c r="DY361" s="190"/>
      <c r="DZ361" s="190"/>
      <c r="EA361" s="190"/>
      <c r="EB361" s="190"/>
      <c r="EC361" s="190"/>
      <c r="ED361" s="190">
        <v>430</v>
      </c>
      <c r="EE361" s="190">
        <v>352</v>
      </c>
      <c r="EF361" s="190">
        <v>242</v>
      </c>
      <c r="EG361" s="190">
        <v>180</v>
      </c>
      <c r="EH361" s="212">
        <v>162</v>
      </c>
      <c r="EI361" s="213"/>
      <c r="EJ361" s="211">
        <v>45</v>
      </c>
      <c r="EK361" s="190">
        <v>45</v>
      </c>
      <c r="EL361" s="190">
        <v>50</v>
      </c>
      <c r="EM361" s="190">
        <v>50</v>
      </c>
      <c r="EN361" s="190"/>
      <c r="EO361" s="190"/>
      <c r="EP361" s="190"/>
      <c r="EQ361" s="190"/>
      <c r="ER361" s="190"/>
      <c r="ES361" s="190"/>
      <c r="ET361" s="190">
        <v>55</v>
      </c>
      <c r="EU361" s="190">
        <v>52</v>
      </c>
      <c r="EV361" s="190">
        <v>43</v>
      </c>
      <c r="EW361" s="190">
        <v>38</v>
      </c>
      <c r="EX361" s="212">
        <v>33</v>
      </c>
      <c r="EY361" s="211"/>
      <c r="EZ361" s="75">
        <f t="shared" ref="EZ361" si="1159">(G361/(DT361-G361))+0</f>
        <v>-7.9161097974709566E-3</v>
      </c>
      <c r="FA361" s="89">
        <f t="shared" si="415"/>
        <v>-0.1</v>
      </c>
      <c r="FB361" s="212"/>
      <c r="FC361" s="213"/>
      <c r="FD361" s="213"/>
      <c r="FE361" s="213"/>
      <c r="FF361" s="213"/>
      <c r="FG361" s="213"/>
      <c r="FH361" s="213"/>
      <c r="FI361" s="213"/>
      <c r="FJ361" s="213"/>
      <c r="FK361" s="213"/>
      <c r="FL361" s="213"/>
      <c r="FM361" s="213"/>
      <c r="FN361" s="213"/>
      <c r="FO361" s="213"/>
      <c r="FP361" s="213"/>
      <c r="FQ361" s="213"/>
      <c r="FR361" s="213"/>
      <c r="FS361" s="211">
        <v>143</v>
      </c>
      <c r="FT361" s="190">
        <v>145</v>
      </c>
      <c r="FU361" s="190">
        <v>145</v>
      </c>
      <c r="FV361" s="190">
        <v>148</v>
      </c>
      <c r="FW361" s="190"/>
      <c r="FX361" s="190"/>
      <c r="FY361" s="190"/>
      <c r="FZ361" s="190"/>
      <c r="GA361" s="190"/>
      <c r="GB361" s="190"/>
      <c r="GC361" s="190">
        <v>150</v>
      </c>
      <c r="GD361" s="190">
        <v>150</v>
      </c>
      <c r="GE361" s="190">
        <v>140</v>
      </c>
      <c r="GF361" s="190">
        <v>132</v>
      </c>
      <c r="GG361" s="212">
        <v>119</v>
      </c>
    </row>
    <row r="362" spans="2:189">
      <c r="B362" s="33">
        <v>44446</v>
      </c>
      <c r="C362" s="30" t="s">
        <v>30</v>
      </c>
      <c r="D362" s="30">
        <v>2021</v>
      </c>
      <c r="E362" s="30" t="str">
        <f t="shared" ref="E362" si="1160">D362&amp;C362</f>
        <v>2021S36</v>
      </c>
      <c r="F362" s="30" t="str">
        <f t="shared" si="317"/>
        <v>92021</v>
      </c>
      <c r="G362" s="208" t="str">
        <f>VLOOKUP(Horizontal!$C362&amp;Horizontal!$B362&amp;Horizontal!G$11,Vertical!$E:$O,G$10,0)</f>
        <v>-3,58</v>
      </c>
      <c r="H362" s="207">
        <f>(VLOOKUP(Horizontal!$C362&amp;Horizontal!$B362&amp;Horizontal!H$11,Vertical!$E:$O,H$10,0))+0</f>
        <v>575.57000000000005</v>
      </c>
      <c r="I362" s="207">
        <f>(VLOOKUP(Horizontal!$C362&amp;Horizontal!$B362&amp;Horizontal!I$11,Vertical!$E:$O,I$10,0))+0</f>
        <v>554.16999999999996</v>
      </c>
      <c r="J362" s="207">
        <f>(VLOOKUP(Horizontal!$C362&amp;Horizontal!$B362&amp;Horizontal!J$11,Vertical!$E:$O,J$10,0))+0</f>
        <v>521.01</v>
      </c>
      <c r="K362" s="207">
        <f>(VLOOKUP(Horizontal!$C362&amp;Horizontal!$B362&amp;Horizontal!K$11,Vertical!$E:$O,K$10,0))+0</f>
        <v>434.45</v>
      </c>
      <c r="L362" s="207">
        <f>(VLOOKUP(Horizontal!$C362&amp;Horizontal!$B362&amp;Horizontal!L$11,Vertical!$E:$O,L$10,0))+0</f>
        <v>354.02</v>
      </c>
      <c r="M362" s="207">
        <f>(VLOOKUP(Horizontal!$C362&amp;Horizontal!$B362&amp;Horizontal!M$11,Vertical!$E:$O,M$10,0))+0</f>
        <v>247.94</v>
      </c>
      <c r="N362" s="207">
        <f>(VLOOKUP(Horizontal!$C362&amp;Horizontal!$B362&amp;Horizontal!N$11,Vertical!$E:$O,N$10,0))+0</f>
        <v>187</v>
      </c>
      <c r="O362" s="207">
        <f>(VLOOKUP(Horizontal!$C362&amp;Horizontal!$B362&amp;Horizontal!O$11,Vertical!$E:$O,O$10,0))+0</f>
        <v>170.64</v>
      </c>
      <c r="P362" s="209">
        <f>(VLOOKUP(Horizontal!$C362&amp;Horizontal!$B362&amp;Horizontal!P$11,Vertical!$E:$O,P$10,0))+0</f>
        <v>159.71</v>
      </c>
      <c r="Q362" s="210">
        <f>(VLOOKUP(Horizontal!$C362&amp;Horizontal!$B362&amp;Horizontal!Q$11,Vertical!$E:$O,Q$10,0))+0</f>
        <v>41</v>
      </c>
      <c r="R362" s="207">
        <f>(VLOOKUP(Horizontal!$C362&amp;Horizontal!$B362&amp;Horizontal!R$11,Vertical!$E:$O,R$10,0))+0</f>
        <v>43</v>
      </c>
      <c r="S362" s="207">
        <f>(VLOOKUP(Horizontal!$C362&amp;Horizontal!$B362&amp;Horizontal!S$11,Vertical!$E:$O,S$10,0))+0</f>
        <v>39</v>
      </c>
      <c r="T362" s="207">
        <f>(VLOOKUP(Horizontal!$C362&amp;Horizontal!$B362&amp;Horizontal!T$11,Vertical!$E:$O,T$10,0))+0</f>
        <v>37</v>
      </c>
      <c r="U362" s="207">
        <f>(VLOOKUP(Horizontal!$C362&amp;Horizontal!$B362&amp;Horizontal!U$11,Vertical!$E:$O,U$10,0))+0</f>
        <v>34</v>
      </c>
      <c r="V362" s="207">
        <f>(VLOOKUP(Horizontal!$C362&amp;Horizontal!$B362&amp;Horizontal!V$11,Vertical!$E:$O,V$10,0))+0</f>
        <v>33</v>
      </c>
      <c r="W362" s="207">
        <f>(VLOOKUP(Horizontal!$C362&amp;Horizontal!$B362&amp;Horizontal!W$11,Vertical!$E:$O,W$10,0))+0</f>
        <v>32</v>
      </c>
      <c r="X362" s="207">
        <f>(VLOOKUP(Horizontal!$C362&amp;Horizontal!$B362&amp;Horizontal!X$11,Vertical!$E:$O,X$10,0))+0</f>
        <v>27</v>
      </c>
      <c r="Y362" s="209">
        <f>(VLOOKUP(Horizontal!$C362&amp;Horizontal!$B362&amp;Horizontal!Y$11,Vertical!$E:$O,Y$10,0))+0</f>
        <v>25</v>
      </c>
      <c r="Z362" s="210">
        <f>(VLOOKUP(Horizontal!$C362&amp;Horizontal!$B362&amp;Horizontal!Z$11,Vertical!$E:$O,Z$10,0))+0</f>
        <v>20.51</v>
      </c>
      <c r="AA362" s="207">
        <f>(VLOOKUP(Horizontal!$C362&amp;Horizontal!$B362&amp;Horizontal!AA$11,Vertical!$E:$O,AA$10,0))+0</f>
        <v>5.13</v>
      </c>
      <c r="AB362" s="207">
        <f>(VLOOKUP(Horizontal!$C362&amp;Horizontal!$B362&amp;Horizontal!AB$11,Vertical!$E:$O,AB$10,0))+0</f>
        <v>9.52</v>
      </c>
      <c r="AC362" s="207">
        <f>(VLOOKUP(Horizontal!$C362&amp;Horizontal!$B362&amp;Horizontal!AC$11,Vertical!$E:$O,AC$10,0))+0</f>
        <v>41.03</v>
      </c>
      <c r="AD362" s="207">
        <f>(VLOOKUP(Horizontal!$C362&amp;Horizontal!$B362&amp;Horizontal!AD$11,Vertical!$E:$O,AD$10,0))+0</f>
        <v>23.68</v>
      </c>
      <c r="AE362" s="207">
        <f>(VLOOKUP(Horizontal!$C362&amp;Horizontal!$B362&amp;Horizontal!AE$11,Vertical!$E:$O,AE$10,0))+0</f>
        <v>16.22</v>
      </c>
      <c r="AF362" s="207">
        <f>(VLOOKUP(Horizontal!$C362&amp;Horizontal!$B362&amp;Horizontal!AF$11,Vertical!$E:$O,AF$10,0))+0</f>
        <v>27.78</v>
      </c>
      <c r="AG362" s="207">
        <f>(VLOOKUP(Horizontal!$C362&amp;Horizontal!$B362&amp;Horizontal!AG$11,Vertical!$E:$O,AG$10,0))+0</f>
        <v>19.510000000000002</v>
      </c>
      <c r="AH362" s="209">
        <f>(VLOOKUP(Horizontal!$C362&amp;Horizontal!$B362&amp;Horizontal!AH$11,Vertical!$E:$O,AH$10,0))+0</f>
        <v>92.5</v>
      </c>
      <c r="AI362" s="210">
        <f>(VLOOKUP(Horizontal!$C362&amp;Horizontal!$B362&amp;Horizontal!AI$11,Vertical!$E:$O,AI$10,0))+0</f>
        <v>20.51</v>
      </c>
      <c r="AJ362" s="207">
        <f>(VLOOKUP(Horizontal!$C362&amp;Horizontal!$B362&amp;Horizontal!AJ$11,Vertical!$E:$O,AJ$10,0))+0</f>
        <v>0</v>
      </c>
      <c r="AK362" s="207">
        <f>(VLOOKUP(Horizontal!$C362&amp;Horizontal!$B362&amp;Horizontal!AK$11,Vertical!$E:$O,AK$10,0))+0</f>
        <v>7.14</v>
      </c>
      <c r="AL362" s="207">
        <f>(VLOOKUP(Horizontal!$C362&amp;Horizontal!$B362&amp;Horizontal!AL$11,Vertical!$E:$O,AL$10,0))+0</f>
        <v>5.13</v>
      </c>
      <c r="AM362" s="207">
        <f>(VLOOKUP(Horizontal!$C362&amp;Horizontal!$B362&amp;Horizontal!AM$11,Vertical!$E:$O,AM$10,0))+0</f>
        <v>23.68</v>
      </c>
      <c r="AN362" s="207">
        <f>(VLOOKUP(Horizontal!$C362&amp;Horizontal!$B362&amp;Horizontal!AN$11,Vertical!$E:$O,AN$10,0))+0</f>
        <v>29.73</v>
      </c>
      <c r="AO362" s="207">
        <f>(VLOOKUP(Horizontal!$C362&amp;Horizontal!$B362&amp;Horizontal!AO$11,Vertical!$E:$O,AO$10,0))+0</f>
        <v>30.56</v>
      </c>
      <c r="AP362" s="207">
        <f>(VLOOKUP(Horizontal!$C362&amp;Horizontal!$B362&amp;Horizontal!AP$11,Vertical!$E:$O,AP$10,0))+0</f>
        <v>58.54</v>
      </c>
      <c r="AQ362" s="209">
        <f>(VLOOKUP(Horizontal!$C362&amp;Horizontal!$B362&amp;Horizontal!AQ$11,Vertical!$E:$O,AQ$10,0))+0</f>
        <v>5</v>
      </c>
      <c r="AR362" s="210">
        <f>(VLOOKUP(Horizontal!$C362&amp;Horizontal!$B362&amp;Horizontal!AR$11,Vertical!$E:$O,AR$10,0))+0</f>
        <v>58.97</v>
      </c>
      <c r="AS362" s="207">
        <f>(VLOOKUP(Horizontal!$C362&amp;Horizontal!$B362&amp;Horizontal!AS$11,Vertical!$E:$O,AS$10,0))+0</f>
        <v>94.87</v>
      </c>
      <c r="AT362" s="207">
        <f>(VLOOKUP(Horizontal!$C362&amp;Horizontal!$B362&amp;Horizontal!AT$11,Vertical!$E:$O,AT$10,0))+0</f>
        <v>83.33</v>
      </c>
      <c r="AU362" s="207">
        <f>(VLOOKUP(Horizontal!$C362&amp;Horizontal!$B362&amp;Horizontal!AU$11,Vertical!$E:$O,AU$10,0))+0</f>
        <v>53.85</v>
      </c>
      <c r="AV362" s="207">
        <f>(VLOOKUP(Horizontal!$C362&amp;Horizontal!$B362&amp;Horizontal!AV$11,Vertical!$E:$O,AV$10,0))+0</f>
        <v>52.63</v>
      </c>
      <c r="AW362" s="207">
        <f>(VLOOKUP(Horizontal!$C362&amp;Horizontal!$B362&amp;Horizontal!AW$11,Vertical!$E:$O,AW$10,0))+0</f>
        <v>54.05</v>
      </c>
      <c r="AX362" s="207">
        <f>(VLOOKUP(Horizontal!$C362&amp;Horizontal!$B362&amp;Horizontal!AX$11,Vertical!$E:$O,AX$10,0))+0</f>
        <v>41.67</v>
      </c>
      <c r="AY362" s="207">
        <f>(VLOOKUP(Horizontal!$C362&amp;Horizontal!$B362&amp;Horizontal!AY$11,Vertical!$E:$O,AY$10,0))+0</f>
        <v>21.95</v>
      </c>
      <c r="AZ362" s="209">
        <f>(VLOOKUP(Horizontal!$C362&amp;Horizontal!$B362&amp;Horizontal!AZ$11,Vertical!$E:$O,AZ$10,0))+0</f>
        <v>2.5</v>
      </c>
      <c r="BA362" s="208">
        <f>(VLOOKUP(Horizontal!$C362&amp;Horizontal!$B362&amp;Horizontal!BA$11,Vertical!$E:$O,BA$10,0))+0</f>
        <v>49.8</v>
      </c>
      <c r="BB362" s="210">
        <f>(VLOOKUP(Horizontal!$C362&amp;Horizontal!$B362&amp;Horizontal!BB$11,Vertical!$E:$O,BB$10,0))+0</f>
        <v>625.25</v>
      </c>
      <c r="BC362" s="207">
        <f>(VLOOKUP(Horizontal!$C362&amp;Horizontal!$B362&amp;Horizontal!BC$11,Vertical!$E:$O,BC$10,0))+0</f>
        <v>604.1</v>
      </c>
      <c r="BD362" s="207">
        <f>(VLOOKUP(Horizontal!$C362&amp;Horizontal!$B362&amp;Horizontal!BD$11,Vertical!$E:$O,BD$10,0))+0</f>
        <v>570.54999999999995</v>
      </c>
      <c r="BE362" s="207">
        <f>(VLOOKUP(Horizontal!$C362&amp;Horizontal!$B362&amp;Horizontal!BE$11,Vertical!$E:$O,BE$10,0))+0</f>
        <v>486.43</v>
      </c>
      <c r="BF362" s="207">
        <f>(VLOOKUP(Horizontal!$C362&amp;Horizontal!$B362&amp;Horizontal!BF$11,Vertical!$E:$O,BF$10,0))+0</f>
        <v>406.07</v>
      </c>
      <c r="BG362" s="207">
        <f>(VLOOKUP(Horizontal!$C362&amp;Horizontal!$B362&amp;Horizontal!BG$11,Vertical!$E:$O,BG$10,0))+0</f>
        <v>292.7</v>
      </c>
      <c r="BH362" s="207">
        <f>(VLOOKUP(Horizontal!$C362&amp;Horizontal!$B362&amp;Horizontal!BH$11,Vertical!$E:$O,BH$10,0))+0</f>
        <v>226.48</v>
      </c>
      <c r="BI362" s="207">
        <f>(VLOOKUP(Horizontal!$C362&amp;Horizontal!$B362&amp;Horizontal!BI$11,Vertical!$E:$O,BI$10,0))+0</f>
        <v>206.21</v>
      </c>
      <c r="BJ362" s="209">
        <f>(VLOOKUP(Horizontal!$C362&amp;Horizontal!$B362&amp;Horizontal!BJ$11,Vertical!$E:$O,BJ$10,0))+0</f>
        <v>190.63</v>
      </c>
      <c r="BK362" s="210">
        <f>(VLOOKUP(Horizontal!$C362&amp;Horizontal!$B362&amp;Horizontal!BK$11,Vertical!$E:$O,BK$10,0))+0</f>
        <v>39</v>
      </c>
      <c r="BL362" s="207">
        <f>(VLOOKUP(Horizontal!$C362&amp;Horizontal!$B362&amp;Horizontal!BL$11,Vertical!$E:$O,BL$10,0))+0</f>
        <v>40</v>
      </c>
      <c r="BM362" s="207">
        <f>(VLOOKUP(Horizontal!$C362&amp;Horizontal!$B362&amp;Horizontal!BM$11,Vertical!$E:$O,BM$10,0))+0</f>
        <v>37</v>
      </c>
      <c r="BN362" s="207">
        <f>(VLOOKUP(Horizontal!$C362&amp;Horizontal!$B362&amp;Horizontal!BN$11,Vertical!$E:$O,BN$10,0))+0</f>
        <v>35</v>
      </c>
      <c r="BO362" s="207">
        <f>(VLOOKUP(Horizontal!$C362&amp;Horizontal!$B362&amp;Horizontal!BO$11,Vertical!$E:$O,BO$10,0))+0</f>
        <v>37</v>
      </c>
      <c r="BP362" s="207">
        <f>(VLOOKUP(Horizontal!$C362&amp;Horizontal!$B362&amp;Horizontal!BP$11,Vertical!$E:$O,BP$10,0))+0</f>
        <v>35</v>
      </c>
      <c r="BQ362" s="207">
        <f>(VLOOKUP(Horizontal!$C362&amp;Horizontal!$B362&amp;Horizontal!BQ$11,Vertical!$E:$O,BQ$10,0))+0</f>
        <v>31</v>
      </c>
      <c r="BR362" s="207">
        <f>(VLOOKUP(Horizontal!$C362&amp;Horizontal!$B362&amp;Horizontal!BR$11,Vertical!$E:$O,BR$10,0))+0</f>
        <v>28</v>
      </c>
      <c r="BS362" s="209">
        <f>(VLOOKUP(Horizontal!$C362&amp;Horizontal!$B362&amp;Horizontal!BS$11,Vertical!$E:$O,BS$10,0))+0</f>
        <v>26</v>
      </c>
      <c r="BT362" s="210">
        <f>(VLOOKUP(Horizontal!$C362&amp;Horizontal!$B362&amp;Horizontal!BT$11,Vertical!$E:$O,BT$10,0))+0</f>
        <v>26.47</v>
      </c>
      <c r="BU362" s="207">
        <f>(VLOOKUP(Horizontal!$C362&amp;Horizontal!$B362&amp;Horizontal!BU$11,Vertical!$E:$O,BU$10,0))+0</f>
        <v>8.82</v>
      </c>
      <c r="BV362" s="207">
        <f>(VLOOKUP(Horizontal!$C362&amp;Horizontal!$B362&amp;Horizontal!BV$11,Vertical!$E:$O,BV$10,0))+0</f>
        <v>12.12</v>
      </c>
      <c r="BW362" s="207">
        <f>(VLOOKUP(Horizontal!$C362&amp;Horizontal!$B362&amp;Horizontal!BW$11,Vertical!$E:$O,BW$10,0))+0</f>
        <v>38.24</v>
      </c>
      <c r="BX362" s="207">
        <f>(VLOOKUP(Horizontal!$C362&amp;Horizontal!$B362&amp;Horizontal!BX$11,Vertical!$E:$O,BX$10,0))+0</f>
        <v>21.88</v>
      </c>
      <c r="BY362" s="207">
        <f>(VLOOKUP(Horizontal!$C362&amp;Horizontal!$B362&amp;Horizontal!BY$11,Vertical!$E:$O,BY$10,0))+0</f>
        <v>18.75</v>
      </c>
      <c r="BZ362" s="207">
        <f>(VLOOKUP(Horizontal!$C362&amp;Horizontal!$B362&amp;Horizontal!BZ$11,Vertical!$E:$O,BZ$10,0))+0</f>
        <v>18.18</v>
      </c>
      <c r="CA362" s="207">
        <f>(VLOOKUP(Horizontal!$C362&amp;Horizontal!$B362&amp;Horizontal!CA$11,Vertical!$E:$O,CA$10,0))+0</f>
        <v>20</v>
      </c>
      <c r="CB362" s="209">
        <f>(VLOOKUP(Horizontal!$C362&amp;Horizontal!$B362&amp;Horizontal!CB$11,Vertical!$E:$O,CB$10,0))+0</f>
        <v>94.12</v>
      </c>
      <c r="CC362" s="210">
        <f>(VLOOKUP(Horizontal!$C362&amp;Horizontal!$B362&amp;Horizontal!CC$11,Vertical!$E:$O,CC$10,0))+0</f>
        <v>14.71</v>
      </c>
      <c r="CD362" s="207">
        <f>(VLOOKUP(Horizontal!$C362&amp;Horizontal!$B362&amp;Horizontal!CD$11,Vertical!$E:$O,CD$10,0))+0</f>
        <v>0</v>
      </c>
      <c r="CE362" s="207">
        <f>(VLOOKUP(Horizontal!$C362&amp;Horizontal!$B362&amp;Horizontal!CE$11,Vertical!$E:$O,CE$10,0))+0</f>
        <v>9.09</v>
      </c>
      <c r="CF362" s="207">
        <f>(VLOOKUP(Horizontal!$C362&amp;Horizontal!$B362&amp;Horizontal!CF$11,Vertical!$E:$O,CF$10,0))+0</f>
        <v>5.88</v>
      </c>
      <c r="CG362" s="207">
        <f>(VLOOKUP(Horizontal!$C362&amp;Horizontal!$B362&amp;Horizontal!CG$11,Vertical!$E:$O,CG$10,0))+0</f>
        <v>21.88</v>
      </c>
      <c r="CH362" s="207">
        <f>(VLOOKUP(Horizontal!$C362&amp;Horizontal!$B362&amp;Horizontal!CH$11,Vertical!$E:$O,CH$10,0))+0</f>
        <v>37.5</v>
      </c>
      <c r="CI362" s="207">
        <f>(VLOOKUP(Horizontal!$C362&amp;Horizontal!$B362&amp;Horizontal!CI$11,Vertical!$E:$O,CI$10,0))+0</f>
        <v>30.3</v>
      </c>
      <c r="CJ362" s="207">
        <f>(VLOOKUP(Horizontal!$C362&amp;Horizontal!$B362&amp;Horizontal!CJ$11,Vertical!$E:$O,CJ$10,0))+0</f>
        <v>45.71</v>
      </c>
      <c r="CK362" s="209">
        <f>(VLOOKUP(Horizontal!$C362&amp;Horizontal!$B362&amp;Horizontal!CK$11,Vertical!$E:$O,CK$10,0))+0</f>
        <v>2.94</v>
      </c>
      <c r="CL362" s="210">
        <f>(VLOOKUP(Horizontal!$C362&amp;Horizontal!$B362&amp;Horizontal!CL$11,Vertical!$E:$O,CL$10,0))+0</f>
        <v>58.82</v>
      </c>
      <c r="CM362" s="207">
        <f>(VLOOKUP(Horizontal!$C362&amp;Horizontal!$B362&amp;Horizontal!CM$11,Vertical!$E:$O,CM$10,0))+0</f>
        <v>91.18</v>
      </c>
      <c r="CN362" s="207">
        <f>(VLOOKUP(Horizontal!$C362&amp;Horizontal!$B362&amp;Horizontal!CN$11,Vertical!$E:$O,CN$10,0))+0</f>
        <v>78.790000000000006</v>
      </c>
      <c r="CO362" s="207">
        <f>(VLOOKUP(Horizontal!$C362&amp;Horizontal!$B362&amp;Horizontal!CO$11,Vertical!$E:$O,CO$10,0))+0</f>
        <v>55.88</v>
      </c>
      <c r="CP362" s="207">
        <f>(VLOOKUP(Horizontal!$C362&amp;Horizontal!$B362&amp;Horizontal!CP$11,Vertical!$E:$O,CP$10,0))+0</f>
        <v>56.25</v>
      </c>
      <c r="CQ362" s="207">
        <f>(VLOOKUP(Horizontal!$C362&amp;Horizontal!$B362&amp;Horizontal!CQ$11,Vertical!$E:$O,CQ$10,0))+0</f>
        <v>43.75</v>
      </c>
      <c r="CR362" s="207">
        <f>(VLOOKUP(Horizontal!$C362&amp;Horizontal!$B362&amp;Horizontal!CR$11,Vertical!$E:$O,CR$10,0))+0</f>
        <v>51.52</v>
      </c>
      <c r="CS362" s="207">
        <f>(VLOOKUP(Horizontal!$C362&amp;Horizontal!$B362&amp;Horizontal!CS$11,Vertical!$E:$O,CS$10,0))+0</f>
        <v>34.29</v>
      </c>
      <c r="CT362" s="207">
        <f>(VLOOKUP(Horizontal!$C362&amp;Horizontal!$B362&amp;Horizontal!CT$11,Vertical!$E:$O,CT$10,0))+0</f>
        <v>2.94</v>
      </c>
      <c r="CU362" s="150"/>
      <c r="CV362" s="211">
        <f t="shared" ref="CV362" si="1161">(BB362-H362)+0</f>
        <v>49.67999999999995</v>
      </c>
      <c r="CW362" s="190">
        <f t="shared" ref="CW362" si="1162">(BC362-I362)+0</f>
        <v>49.930000000000064</v>
      </c>
      <c r="CX362" s="190">
        <f t="shared" ref="CX362" si="1163">(BD362-J362)+0</f>
        <v>49.539999999999964</v>
      </c>
      <c r="CY362" s="190">
        <f t="shared" ref="CY362" si="1164">(BE362-K362)+0</f>
        <v>51.980000000000018</v>
      </c>
      <c r="CZ362" s="190">
        <f t="shared" ref="CZ362" si="1165">(BF362-L362)+0</f>
        <v>52.050000000000011</v>
      </c>
      <c r="DA362" s="190">
        <f t="shared" ref="DA362" si="1166">(BG362-M362)+0</f>
        <v>44.759999999999991</v>
      </c>
      <c r="DB362" s="190">
        <f t="shared" ref="DB362" si="1167">(BH362-N362)+0</f>
        <v>39.47999999999999</v>
      </c>
      <c r="DC362" s="190">
        <f t="shared" ref="DC362" si="1168">(BI362-O362)+0</f>
        <v>35.570000000000022</v>
      </c>
      <c r="DD362" s="212">
        <f t="shared" ref="DD362" si="1169">(BJ362-P362)+0</f>
        <v>30.919999999999987</v>
      </c>
      <c r="DE362" s="9">
        <v>170</v>
      </c>
      <c r="DF362" s="212">
        <f t="shared" ref="DF362" si="1170">($H$7-H362)+0</f>
        <v>-367.11278959810875</v>
      </c>
      <c r="DG362" s="264">
        <v>54</v>
      </c>
      <c r="DH362" s="265">
        <v>30</v>
      </c>
      <c r="DI362" s="265">
        <v>47</v>
      </c>
      <c r="DJ362" s="266">
        <v>81</v>
      </c>
      <c r="DK362" s="190">
        <v>1261.3499999999999</v>
      </c>
      <c r="DL362" s="190">
        <v>1261.3499999999999</v>
      </c>
      <c r="DM362" s="190">
        <v>968.77</v>
      </c>
      <c r="DN362" s="212">
        <v>1261.3499999999999</v>
      </c>
      <c r="DO362" s="190">
        <v>583.88</v>
      </c>
      <c r="DP362" s="190">
        <v>583.88</v>
      </c>
      <c r="DQ362" s="190">
        <v>583.88</v>
      </c>
      <c r="DR362" s="212">
        <v>583.88</v>
      </c>
      <c r="DS362" s="150"/>
      <c r="DT362" s="190">
        <v>574</v>
      </c>
      <c r="DU362" s="190">
        <v>551</v>
      </c>
      <c r="DV362" s="190">
        <v>515</v>
      </c>
      <c r="DW362" s="190">
        <v>431</v>
      </c>
      <c r="DX362" s="190"/>
      <c r="DY362" s="190"/>
      <c r="DZ362" s="190"/>
      <c r="EA362" s="190"/>
      <c r="EB362" s="190"/>
      <c r="EC362" s="190"/>
      <c r="ED362" s="190">
        <v>354</v>
      </c>
      <c r="EE362" s="190">
        <v>245</v>
      </c>
      <c r="EF362" s="190">
        <v>180</v>
      </c>
      <c r="EG362" s="190">
        <v>162</v>
      </c>
      <c r="EH362" s="212">
        <v>146</v>
      </c>
      <c r="EI362" s="213"/>
      <c r="EJ362" s="211">
        <v>45</v>
      </c>
      <c r="EK362" s="190">
        <v>48</v>
      </c>
      <c r="EL362" s="190">
        <v>50</v>
      </c>
      <c r="EM362" s="190">
        <v>52</v>
      </c>
      <c r="EN362" s="190"/>
      <c r="EO362" s="190"/>
      <c r="EP362" s="190"/>
      <c r="EQ362" s="190"/>
      <c r="ER362" s="190"/>
      <c r="ES362" s="190"/>
      <c r="ET362" s="190">
        <v>52</v>
      </c>
      <c r="EU362" s="190">
        <v>43</v>
      </c>
      <c r="EV362" s="190">
        <v>38</v>
      </c>
      <c r="EW362" s="190">
        <v>33</v>
      </c>
      <c r="EX362" s="212">
        <v>30</v>
      </c>
      <c r="EY362" s="211"/>
      <c r="EZ362" s="75">
        <f t="shared" ref="EZ362" si="1171">(G362/(DT362-G362))+0</f>
        <v>-6.1982755635582943E-3</v>
      </c>
      <c r="FA362" s="89">
        <f t="shared" si="415"/>
        <v>-0.1</v>
      </c>
      <c r="FB362" s="212"/>
      <c r="FC362" s="213"/>
      <c r="FD362" s="213"/>
      <c r="FE362" s="213"/>
      <c r="FF362" s="213"/>
      <c r="FG362" s="213"/>
      <c r="FH362" s="213"/>
      <c r="FI362" s="213"/>
      <c r="FJ362" s="213"/>
      <c r="FK362" s="213"/>
      <c r="FL362" s="213"/>
      <c r="FM362" s="213"/>
      <c r="FN362" s="213"/>
      <c r="FO362" s="213"/>
      <c r="FP362" s="213"/>
      <c r="FQ362" s="213"/>
      <c r="FR362" s="213"/>
      <c r="FS362" s="211">
        <v>145</v>
      </c>
      <c r="FT362" s="190">
        <v>145</v>
      </c>
      <c r="FU362" s="190">
        <v>148</v>
      </c>
      <c r="FV362" s="190">
        <v>148</v>
      </c>
      <c r="FW362" s="190"/>
      <c r="FX362" s="190"/>
      <c r="FY362" s="190"/>
      <c r="FZ362" s="190"/>
      <c r="GA362" s="190"/>
      <c r="GB362" s="190"/>
      <c r="GC362" s="190">
        <v>147</v>
      </c>
      <c r="GD362" s="190">
        <v>142</v>
      </c>
      <c r="GE362" s="190">
        <v>132</v>
      </c>
      <c r="GF362" s="190">
        <v>119</v>
      </c>
      <c r="GG362" s="212">
        <v>115</v>
      </c>
    </row>
    <row r="363" spans="2:189">
      <c r="B363" s="33">
        <v>44453</v>
      </c>
      <c r="C363" s="30" t="s">
        <v>29</v>
      </c>
      <c r="D363" s="30">
        <v>2021</v>
      </c>
      <c r="E363" s="30" t="str">
        <f t="shared" ref="E363" si="1172">D363&amp;C363</f>
        <v>2021S37</v>
      </c>
      <c r="F363" s="30" t="str">
        <f t="shared" si="317"/>
        <v>92021</v>
      </c>
      <c r="G363" s="208" t="str">
        <f>VLOOKUP(Horizontal!$C363&amp;Horizontal!$B363&amp;Horizontal!G$11,Vertical!$E:$O,G$10,0)</f>
        <v>-3,88</v>
      </c>
      <c r="H363" s="207">
        <f>(VLOOKUP(Horizontal!$C363&amp;Horizontal!$B363&amp;Horizontal!H$11,Vertical!$E:$O,H$10,0))+0</f>
        <v>570.76</v>
      </c>
      <c r="I363" s="207">
        <f>(VLOOKUP(Horizontal!$C363&amp;Horizontal!$B363&amp;Horizontal!I$11,Vertical!$E:$O,I$10,0))+0</f>
        <v>538.73</v>
      </c>
      <c r="J363" s="207">
        <f>(VLOOKUP(Horizontal!$C363&amp;Horizontal!$B363&amp;Horizontal!J$11,Vertical!$E:$O,J$10,0))+0</f>
        <v>490.03</v>
      </c>
      <c r="K363" s="207">
        <f>(VLOOKUP(Horizontal!$C363&amp;Horizontal!$B363&amp;Horizontal!K$11,Vertical!$E:$O,K$10,0))+0</f>
        <v>409.94</v>
      </c>
      <c r="L363" s="207">
        <f>(VLOOKUP(Horizontal!$C363&amp;Horizontal!$B363&amp;Horizontal!L$11,Vertical!$E:$O,L$10,0))+0</f>
        <v>350.13</v>
      </c>
      <c r="M363" s="207">
        <f>(VLOOKUP(Horizontal!$C363&amp;Horizontal!$B363&amp;Horizontal!M$11,Vertical!$E:$O,M$10,0))+0</f>
        <v>247.46</v>
      </c>
      <c r="N363" s="207">
        <f>(VLOOKUP(Horizontal!$C363&amp;Horizontal!$B363&amp;Horizontal!N$11,Vertical!$E:$O,N$10,0))+0</f>
        <v>186.78</v>
      </c>
      <c r="O363" s="207">
        <f>(VLOOKUP(Horizontal!$C363&amp;Horizontal!$B363&amp;Horizontal!O$11,Vertical!$E:$O,O$10,0))+0</f>
        <v>170.7</v>
      </c>
      <c r="P363" s="209">
        <f>(VLOOKUP(Horizontal!$C363&amp;Horizontal!$B363&amp;Horizontal!P$11,Vertical!$E:$O,P$10,0))+0</f>
        <v>160.44999999999999</v>
      </c>
      <c r="Q363" s="210">
        <f>(VLOOKUP(Horizontal!$C363&amp;Horizontal!$B363&amp;Horizontal!Q$11,Vertical!$E:$O,Q$10,0))+0</f>
        <v>45</v>
      </c>
      <c r="R363" s="207">
        <f>(VLOOKUP(Horizontal!$C363&amp;Horizontal!$B363&amp;Horizontal!R$11,Vertical!$E:$O,R$10,0))+0</f>
        <v>52</v>
      </c>
      <c r="S363" s="207">
        <f>(VLOOKUP(Horizontal!$C363&amp;Horizontal!$B363&amp;Horizontal!S$11,Vertical!$E:$O,S$10,0))+0</f>
        <v>47</v>
      </c>
      <c r="T363" s="207">
        <f>(VLOOKUP(Horizontal!$C363&amp;Horizontal!$B363&amp;Horizontal!T$11,Vertical!$E:$O,T$10,0))+0</f>
        <v>41</v>
      </c>
      <c r="U363" s="207">
        <f>(VLOOKUP(Horizontal!$C363&amp;Horizontal!$B363&amp;Horizontal!U$11,Vertical!$E:$O,U$10,0))+0</f>
        <v>37</v>
      </c>
      <c r="V363" s="207">
        <f>(VLOOKUP(Horizontal!$C363&amp;Horizontal!$B363&amp;Horizontal!V$11,Vertical!$E:$O,V$10,0))+0</f>
        <v>34</v>
      </c>
      <c r="W363" s="207">
        <f>(VLOOKUP(Horizontal!$C363&amp;Horizontal!$B363&amp;Horizontal!W$11,Vertical!$E:$O,W$10,0))+0</f>
        <v>31</v>
      </c>
      <c r="X363" s="207">
        <f>(VLOOKUP(Horizontal!$C363&amp;Horizontal!$B363&amp;Horizontal!X$11,Vertical!$E:$O,X$10,0))+0</f>
        <v>26</v>
      </c>
      <c r="Y363" s="209">
        <f>(VLOOKUP(Horizontal!$C363&amp;Horizontal!$B363&amp;Horizontal!Y$11,Vertical!$E:$O,Y$10,0))+0</f>
        <v>24</v>
      </c>
      <c r="Z363" s="210">
        <f>(VLOOKUP(Horizontal!$C363&amp;Horizontal!$B363&amp;Horizontal!Z$11,Vertical!$E:$O,Z$10,0))+0</f>
        <v>86.11</v>
      </c>
      <c r="AA363" s="207">
        <f>(VLOOKUP(Horizontal!$C363&amp;Horizontal!$B363&amp;Horizontal!AA$11,Vertical!$E:$O,AA$10,0))+0</f>
        <v>96.97</v>
      </c>
      <c r="AB363" s="207">
        <f>(VLOOKUP(Horizontal!$C363&amp;Horizontal!$B363&amp;Horizontal!AB$11,Vertical!$E:$O,AB$10,0))+0</f>
        <v>100</v>
      </c>
      <c r="AC363" s="207">
        <f>(VLOOKUP(Horizontal!$C363&amp;Horizontal!$B363&amp;Horizontal!AC$11,Vertical!$E:$O,AC$10,0))+0</f>
        <v>100</v>
      </c>
      <c r="AD363" s="207">
        <f>(VLOOKUP(Horizontal!$C363&amp;Horizontal!$B363&amp;Horizontal!AD$11,Vertical!$E:$O,AD$10,0))+0</f>
        <v>74.290000000000006</v>
      </c>
      <c r="AE363" s="207">
        <f>(VLOOKUP(Horizontal!$C363&amp;Horizontal!$B363&amp;Horizontal!AE$11,Vertical!$E:$O,AE$10,0))+0</f>
        <v>29.41</v>
      </c>
      <c r="AF363" s="207">
        <f>(VLOOKUP(Horizontal!$C363&amp;Horizontal!$B363&amp;Horizontal!AF$11,Vertical!$E:$O,AF$10,0))+0</f>
        <v>34.29</v>
      </c>
      <c r="AG363" s="207">
        <f>(VLOOKUP(Horizontal!$C363&amp;Horizontal!$B363&amp;Horizontal!AG$11,Vertical!$E:$O,AG$10,0))+0</f>
        <v>23.08</v>
      </c>
      <c r="AH363" s="209">
        <f>(VLOOKUP(Horizontal!$C363&amp;Horizontal!$B363&amp;Horizontal!AH$11,Vertical!$E:$O,AH$10,0))+0</f>
        <v>44.12</v>
      </c>
      <c r="AI363" s="210">
        <f>(VLOOKUP(Horizontal!$C363&amp;Horizontal!$B363&amp;Horizontal!AI$11,Vertical!$E:$O,AI$10,0))+0</f>
        <v>8.33</v>
      </c>
      <c r="AJ363" s="207">
        <f>(VLOOKUP(Horizontal!$C363&amp;Horizontal!$B363&amp;Horizontal!AJ$11,Vertical!$E:$O,AJ$10,0))+0</f>
        <v>0</v>
      </c>
      <c r="AK363" s="207">
        <f>(VLOOKUP(Horizontal!$C363&amp;Horizontal!$B363&amp;Horizontal!AK$11,Vertical!$E:$O,AK$10,0))+0</f>
        <v>0</v>
      </c>
      <c r="AL363" s="207">
        <f>(VLOOKUP(Horizontal!$C363&amp;Horizontal!$B363&amp;Horizontal!AL$11,Vertical!$E:$O,AL$10,0))+0</f>
        <v>0</v>
      </c>
      <c r="AM363" s="207">
        <f>(VLOOKUP(Horizontal!$C363&amp;Horizontal!$B363&amp;Horizontal!AM$11,Vertical!$E:$O,AM$10,0))+0</f>
        <v>11.43</v>
      </c>
      <c r="AN363" s="207">
        <f>(VLOOKUP(Horizontal!$C363&amp;Horizontal!$B363&amp;Horizontal!AN$11,Vertical!$E:$O,AN$10,0))+0</f>
        <v>35.29</v>
      </c>
      <c r="AO363" s="207">
        <f>(VLOOKUP(Horizontal!$C363&amp;Horizontal!$B363&amp;Horizontal!AO$11,Vertical!$E:$O,AO$10,0))+0</f>
        <v>34.29</v>
      </c>
      <c r="AP363" s="207">
        <f>(VLOOKUP(Horizontal!$C363&amp;Horizontal!$B363&amp;Horizontal!AP$11,Vertical!$E:$O,AP$10,0))+0</f>
        <v>46.15</v>
      </c>
      <c r="AQ363" s="209">
        <f>(VLOOKUP(Horizontal!$C363&amp;Horizontal!$B363&amp;Horizontal!AQ$11,Vertical!$E:$O,AQ$10,0))+0</f>
        <v>17.649999999999999</v>
      </c>
      <c r="AR363" s="210">
        <f>(VLOOKUP(Horizontal!$C363&amp;Horizontal!$B363&amp;Horizontal!AR$11,Vertical!$E:$O,AR$10,0))+0</f>
        <v>5.56</v>
      </c>
      <c r="AS363" s="207">
        <f>(VLOOKUP(Horizontal!$C363&amp;Horizontal!$B363&amp;Horizontal!AS$11,Vertical!$E:$O,AS$10,0))+0</f>
        <v>3.03</v>
      </c>
      <c r="AT363" s="207">
        <f>(VLOOKUP(Horizontal!$C363&amp;Horizontal!$B363&amp;Horizontal!AT$11,Vertical!$E:$O,AT$10,0))+0</f>
        <v>0</v>
      </c>
      <c r="AU363" s="207">
        <f>(VLOOKUP(Horizontal!$C363&amp;Horizontal!$B363&amp;Horizontal!AU$11,Vertical!$E:$O,AU$10,0))+0</f>
        <v>0</v>
      </c>
      <c r="AV363" s="207">
        <f>(VLOOKUP(Horizontal!$C363&amp;Horizontal!$B363&amp;Horizontal!AV$11,Vertical!$E:$O,AV$10,0))+0</f>
        <v>14.29</v>
      </c>
      <c r="AW363" s="207">
        <f>(VLOOKUP(Horizontal!$C363&amp;Horizontal!$B363&amp;Horizontal!AW$11,Vertical!$E:$O,AW$10,0))+0</f>
        <v>35.29</v>
      </c>
      <c r="AX363" s="207">
        <f>(VLOOKUP(Horizontal!$C363&amp;Horizontal!$B363&amp;Horizontal!AX$11,Vertical!$E:$O,AX$10,0))+0</f>
        <v>31.43</v>
      </c>
      <c r="AY363" s="207">
        <f>(VLOOKUP(Horizontal!$C363&amp;Horizontal!$B363&amp;Horizontal!AY$11,Vertical!$E:$O,AY$10,0))+0</f>
        <v>30.77</v>
      </c>
      <c r="AZ363" s="209">
        <f>(VLOOKUP(Horizontal!$C363&amp;Horizontal!$B363&amp;Horizontal!AZ$11,Vertical!$E:$O,AZ$10,0))+0</f>
        <v>38.24</v>
      </c>
      <c r="BA363" s="208">
        <f>(VLOOKUP(Horizontal!$C363&amp;Horizontal!$B363&amp;Horizontal!BA$11,Vertical!$E:$O,BA$10,0))+0</f>
        <v>50.06</v>
      </c>
      <c r="BB363" s="210">
        <f>(VLOOKUP(Horizontal!$C363&amp;Horizontal!$B363&amp;Horizontal!BB$11,Vertical!$E:$O,BB$10,0))+0</f>
        <v>621.02</v>
      </c>
      <c r="BC363" s="207">
        <f>(VLOOKUP(Horizontal!$C363&amp;Horizontal!$B363&amp;Horizontal!BC$11,Vertical!$E:$O,BC$10,0))+0</f>
        <v>589.16</v>
      </c>
      <c r="BD363" s="207">
        <f>(VLOOKUP(Horizontal!$C363&amp;Horizontal!$B363&amp;Horizontal!BD$11,Vertical!$E:$O,BD$10,0))+0</f>
        <v>541.11</v>
      </c>
      <c r="BE363" s="207">
        <f>(VLOOKUP(Horizontal!$C363&amp;Horizontal!$B363&amp;Horizontal!BE$11,Vertical!$E:$O,BE$10,0))+0</f>
        <v>461.62</v>
      </c>
      <c r="BF363" s="207">
        <f>(VLOOKUP(Horizontal!$C363&amp;Horizontal!$B363&amp;Horizontal!BF$11,Vertical!$E:$O,BF$10,0))+0</f>
        <v>401.94</v>
      </c>
      <c r="BG363" s="207">
        <f>(VLOOKUP(Horizontal!$C363&amp;Horizontal!$B363&amp;Horizontal!BG$11,Vertical!$E:$O,BG$10,0))+0</f>
        <v>293.14</v>
      </c>
      <c r="BH363" s="207">
        <f>(VLOOKUP(Horizontal!$C363&amp;Horizontal!$B363&amp;Horizontal!BH$11,Vertical!$E:$O,BH$10,0))+0</f>
        <v>226.5</v>
      </c>
      <c r="BI363" s="207">
        <f>(VLOOKUP(Horizontal!$C363&amp;Horizontal!$B363&amp;Horizontal!BI$11,Vertical!$E:$O,BI$10,0))+0</f>
        <v>206.8</v>
      </c>
      <c r="BJ363" s="209">
        <f>(VLOOKUP(Horizontal!$C363&amp;Horizontal!$B363&amp;Horizontal!BJ$11,Vertical!$E:$O,BJ$10,0))+0</f>
        <v>192.3</v>
      </c>
      <c r="BK363" s="210">
        <f>(VLOOKUP(Horizontal!$C363&amp;Horizontal!$B363&amp;Horizontal!BK$11,Vertical!$E:$O,BK$10,0))+0</f>
        <v>42</v>
      </c>
      <c r="BL363" s="207">
        <f>(VLOOKUP(Horizontal!$C363&amp;Horizontal!$B363&amp;Horizontal!BL$11,Vertical!$E:$O,BL$10,0))+0</f>
        <v>42</v>
      </c>
      <c r="BM363" s="207">
        <f>(VLOOKUP(Horizontal!$C363&amp;Horizontal!$B363&amp;Horizontal!BM$11,Vertical!$E:$O,BM$10,0))+0</f>
        <v>39</v>
      </c>
      <c r="BN363" s="207">
        <f>(VLOOKUP(Horizontal!$C363&amp;Horizontal!$B363&amp;Horizontal!BN$11,Vertical!$E:$O,BN$10,0))+0</f>
        <v>39</v>
      </c>
      <c r="BO363" s="207">
        <f>(VLOOKUP(Horizontal!$C363&amp;Horizontal!$B363&amp;Horizontal!BO$11,Vertical!$E:$O,BO$10,0))+0</f>
        <v>36</v>
      </c>
      <c r="BP363" s="207">
        <f>(VLOOKUP(Horizontal!$C363&amp;Horizontal!$B363&amp;Horizontal!BP$11,Vertical!$E:$O,BP$10,0))+0</f>
        <v>36</v>
      </c>
      <c r="BQ363" s="207">
        <f>(VLOOKUP(Horizontal!$C363&amp;Horizontal!$B363&amp;Horizontal!BQ$11,Vertical!$E:$O,BQ$10,0))+0</f>
        <v>31</v>
      </c>
      <c r="BR363" s="207">
        <f>(VLOOKUP(Horizontal!$C363&amp;Horizontal!$B363&amp;Horizontal!BR$11,Vertical!$E:$O,BR$10,0))+0</f>
        <v>27</v>
      </c>
      <c r="BS363" s="209">
        <f>(VLOOKUP(Horizontal!$C363&amp;Horizontal!$B363&amp;Horizontal!BS$11,Vertical!$E:$O,BS$10,0))+0</f>
        <v>24</v>
      </c>
      <c r="BT363" s="210">
        <f>(VLOOKUP(Horizontal!$C363&amp;Horizontal!$B363&amp;Horizontal!BT$11,Vertical!$E:$O,BT$10,0))+0</f>
        <v>84.38</v>
      </c>
      <c r="BU363" s="207">
        <f>(VLOOKUP(Horizontal!$C363&amp;Horizontal!$B363&amp;Horizontal!BU$11,Vertical!$E:$O,BU$10,0))+0</f>
        <v>96.77</v>
      </c>
      <c r="BV363" s="207">
        <f>(VLOOKUP(Horizontal!$C363&amp;Horizontal!$B363&amp;Horizontal!BV$11,Vertical!$E:$O,BV$10,0))+0</f>
        <v>96.77</v>
      </c>
      <c r="BW363" s="207">
        <f>(VLOOKUP(Horizontal!$C363&amp;Horizontal!$B363&amp;Horizontal!BW$11,Vertical!$E:$O,BW$10,0))+0</f>
        <v>100</v>
      </c>
      <c r="BX363" s="207">
        <f>(VLOOKUP(Horizontal!$C363&amp;Horizontal!$B363&amp;Horizontal!BX$11,Vertical!$E:$O,BX$10,0))+0</f>
        <v>75</v>
      </c>
      <c r="BY363" s="207">
        <f>(VLOOKUP(Horizontal!$C363&amp;Horizontal!$B363&amp;Horizontal!BY$11,Vertical!$E:$O,BY$10,0))+0</f>
        <v>36.67</v>
      </c>
      <c r="BZ363" s="207">
        <f>(VLOOKUP(Horizontal!$C363&amp;Horizontal!$B363&amp;Horizontal!BZ$11,Vertical!$E:$O,BZ$10,0))+0</f>
        <v>25.81</v>
      </c>
      <c r="CA363" s="207">
        <f>(VLOOKUP(Horizontal!$C363&amp;Horizontal!$B363&amp;Horizontal!CA$11,Vertical!$E:$O,CA$10,0))+0</f>
        <v>15.63</v>
      </c>
      <c r="CB363" s="209">
        <f>(VLOOKUP(Horizontal!$C363&amp;Horizontal!$B363&amp;Horizontal!CB$11,Vertical!$E:$O,CB$10,0))+0</f>
        <v>29.03</v>
      </c>
      <c r="CC363" s="210">
        <f>(VLOOKUP(Horizontal!$C363&amp;Horizontal!$B363&amp;Horizontal!CC$11,Vertical!$E:$O,CC$10,0))+0</f>
        <v>6.25</v>
      </c>
      <c r="CD363" s="207">
        <f>(VLOOKUP(Horizontal!$C363&amp;Horizontal!$B363&amp;Horizontal!CD$11,Vertical!$E:$O,CD$10,0))+0</f>
        <v>0</v>
      </c>
      <c r="CE363" s="207">
        <f>(VLOOKUP(Horizontal!$C363&amp;Horizontal!$B363&amp;Horizontal!CE$11,Vertical!$E:$O,CE$10,0))+0</f>
        <v>0</v>
      </c>
      <c r="CF363" s="207">
        <f>(VLOOKUP(Horizontal!$C363&amp;Horizontal!$B363&amp;Horizontal!CF$11,Vertical!$E:$O,CF$10,0))+0</f>
        <v>0</v>
      </c>
      <c r="CG363" s="207">
        <f>(VLOOKUP(Horizontal!$C363&amp;Horizontal!$B363&amp;Horizontal!CG$11,Vertical!$E:$O,CG$10,0))+0</f>
        <v>7.14</v>
      </c>
      <c r="CH363" s="207">
        <f>(VLOOKUP(Horizontal!$C363&amp;Horizontal!$B363&amp;Horizontal!CH$11,Vertical!$E:$O,CH$10,0))+0</f>
        <v>23.33</v>
      </c>
      <c r="CI363" s="207">
        <f>(VLOOKUP(Horizontal!$C363&amp;Horizontal!$B363&amp;Horizontal!CI$11,Vertical!$E:$O,CI$10,0))+0</f>
        <v>29.03</v>
      </c>
      <c r="CJ363" s="207">
        <f>(VLOOKUP(Horizontal!$C363&amp;Horizontal!$B363&amp;Horizontal!CJ$11,Vertical!$E:$O,CJ$10,0))+0</f>
        <v>31.25</v>
      </c>
      <c r="CK363" s="209">
        <f>(VLOOKUP(Horizontal!$C363&amp;Horizontal!$B363&amp;Horizontal!CK$11,Vertical!$E:$O,CK$10,0))+0</f>
        <v>22.58</v>
      </c>
      <c r="CL363" s="210">
        <f>(VLOOKUP(Horizontal!$C363&amp;Horizontal!$B363&amp;Horizontal!CL$11,Vertical!$E:$O,CL$10,0))+0</f>
        <v>9.3800000000000008</v>
      </c>
      <c r="CM363" s="207">
        <f>(VLOOKUP(Horizontal!$C363&amp;Horizontal!$B363&amp;Horizontal!CM$11,Vertical!$E:$O,CM$10,0))+0</f>
        <v>3.23</v>
      </c>
      <c r="CN363" s="207">
        <f>(VLOOKUP(Horizontal!$C363&amp;Horizontal!$B363&amp;Horizontal!CN$11,Vertical!$E:$O,CN$10,0))+0</f>
        <v>3.23</v>
      </c>
      <c r="CO363" s="207">
        <f>(VLOOKUP(Horizontal!$C363&amp;Horizontal!$B363&amp;Horizontal!CO$11,Vertical!$E:$O,CO$10,0))+0</f>
        <v>0</v>
      </c>
      <c r="CP363" s="207">
        <f>(VLOOKUP(Horizontal!$C363&amp;Horizontal!$B363&amp;Horizontal!CP$11,Vertical!$E:$O,CP$10,0))+0</f>
        <v>17.86</v>
      </c>
      <c r="CQ363" s="207">
        <f>(VLOOKUP(Horizontal!$C363&amp;Horizontal!$B363&amp;Horizontal!CQ$11,Vertical!$E:$O,CQ$10,0))+0</f>
        <v>40</v>
      </c>
      <c r="CR363" s="207">
        <f>(VLOOKUP(Horizontal!$C363&amp;Horizontal!$B363&amp;Horizontal!CR$11,Vertical!$E:$O,CR$10,0))+0</f>
        <v>45.16</v>
      </c>
      <c r="CS363" s="207">
        <f>(VLOOKUP(Horizontal!$C363&amp;Horizontal!$B363&amp;Horizontal!CS$11,Vertical!$E:$O,CS$10,0))+0</f>
        <v>53.13</v>
      </c>
      <c r="CT363" s="207">
        <f>(VLOOKUP(Horizontal!$C363&amp;Horizontal!$B363&amp;Horizontal!CT$11,Vertical!$E:$O,CT$10,0))+0</f>
        <v>48.39</v>
      </c>
      <c r="CU363" s="150"/>
      <c r="CV363" s="211">
        <f t="shared" ref="CV363" si="1173">(BB363-H363)+0</f>
        <v>50.259999999999991</v>
      </c>
      <c r="CW363" s="190">
        <f t="shared" ref="CW363" si="1174">(BC363-I363)+0</f>
        <v>50.42999999999995</v>
      </c>
      <c r="CX363" s="190">
        <f t="shared" ref="CX363" si="1175">(BD363-J363)+0</f>
        <v>51.080000000000041</v>
      </c>
      <c r="CY363" s="190">
        <f t="shared" ref="CY363" si="1176">(BE363-K363)+0</f>
        <v>51.680000000000007</v>
      </c>
      <c r="CZ363" s="190">
        <f t="shared" ref="CZ363" si="1177">(BF363-L363)+0</f>
        <v>51.81</v>
      </c>
      <c r="DA363" s="190">
        <f t="shared" ref="DA363" si="1178">(BG363-M363)+0</f>
        <v>45.679999999999978</v>
      </c>
      <c r="DB363" s="190">
        <f t="shared" ref="DB363" si="1179">(BH363-N363)+0</f>
        <v>39.72</v>
      </c>
      <c r="DC363" s="190">
        <f t="shared" ref="DC363" si="1180">(BI363-O363)+0</f>
        <v>36.100000000000023</v>
      </c>
      <c r="DD363" s="212">
        <f t="shared" ref="DD363" si="1181">(BJ363-P363)+0</f>
        <v>31.850000000000023</v>
      </c>
      <c r="DE363" s="9">
        <v>170</v>
      </c>
      <c r="DF363" s="212">
        <f t="shared" ref="DF363" si="1182">($H$7-H363)+0</f>
        <v>-362.30278959810869</v>
      </c>
      <c r="DG363" s="264">
        <v>55</v>
      </c>
      <c r="DH363" s="265">
        <v>67</v>
      </c>
      <c r="DI363" s="265">
        <v>46</v>
      </c>
      <c r="DJ363" s="266">
        <v>76</v>
      </c>
      <c r="DK363" s="190">
        <v>868.3</v>
      </c>
      <c r="DL363" s="190">
        <v>868.3</v>
      </c>
      <c r="DM363" s="190">
        <v>868.3</v>
      </c>
      <c r="DN363" s="212">
        <v>868.3</v>
      </c>
      <c r="DO363" s="190">
        <v>583.88</v>
      </c>
      <c r="DP363" s="190">
        <v>583.88</v>
      </c>
      <c r="DQ363" s="190">
        <v>583.88</v>
      </c>
      <c r="DR363" s="212">
        <v>583.88</v>
      </c>
      <c r="DS363" s="150"/>
      <c r="DT363" s="190">
        <v>575</v>
      </c>
      <c r="DU363" s="190">
        <v>545</v>
      </c>
      <c r="DV363" s="190">
        <v>501</v>
      </c>
      <c r="DW363" s="190">
        <v>414</v>
      </c>
      <c r="DX363" s="190"/>
      <c r="DY363" s="190"/>
      <c r="DZ363" s="190"/>
      <c r="EA363" s="190"/>
      <c r="EB363" s="190"/>
      <c r="EC363" s="190"/>
      <c r="ED363" s="190">
        <v>352</v>
      </c>
      <c r="EE363" s="190">
        <v>245</v>
      </c>
      <c r="EF363" s="190">
        <v>180</v>
      </c>
      <c r="EG363" s="190">
        <v>160</v>
      </c>
      <c r="EH363" s="212">
        <v>147</v>
      </c>
      <c r="EI363" s="213"/>
      <c r="EJ363" s="211">
        <v>48</v>
      </c>
      <c r="EK363" s="190">
        <v>50</v>
      </c>
      <c r="EL363" s="190">
        <v>52</v>
      </c>
      <c r="EM363" s="190">
        <v>52</v>
      </c>
      <c r="EN363" s="190"/>
      <c r="EO363" s="190"/>
      <c r="EP363" s="190"/>
      <c r="EQ363" s="190"/>
      <c r="ER363" s="190"/>
      <c r="ES363" s="190"/>
      <c r="ET363" s="190">
        <v>52</v>
      </c>
      <c r="EU363" s="190">
        <v>43</v>
      </c>
      <c r="EV363" s="190">
        <v>38</v>
      </c>
      <c r="EW363" s="190">
        <v>35</v>
      </c>
      <c r="EX363" s="212">
        <v>32</v>
      </c>
      <c r="EY363" s="211"/>
      <c r="EZ363" s="75">
        <f t="shared" ref="EZ363" si="1183">(G363/(DT363-G363))+0</f>
        <v>-6.7025981205085681E-3</v>
      </c>
      <c r="FA363" s="89">
        <f t="shared" si="415"/>
        <v>-0.1</v>
      </c>
      <c r="FB363" s="212"/>
      <c r="FC363" s="213"/>
      <c r="FD363" s="213"/>
      <c r="FE363" s="213"/>
      <c r="FF363" s="213"/>
      <c r="FG363" s="213"/>
      <c r="FH363" s="213"/>
      <c r="FI363" s="213"/>
      <c r="FJ363" s="213"/>
      <c r="FK363" s="213"/>
      <c r="FL363" s="213"/>
      <c r="FM363" s="213"/>
      <c r="FN363" s="213"/>
      <c r="FO363" s="213"/>
      <c r="FP363" s="213"/>
      <c r="FQ363" s="213"/>
      <c r="FR363" s="213"/>
      <c r="FS363" s="211">
        <v>145</v>
      </c>
      <c r="FT363" s="190">
        <v>148</v>
      </c>
      <c r="FU363" s="190">
        <v>148</v>
      </c>
      <c r="FV363" s="190">
        <v>150</v>
      </c>
      <c r="FW363" s="190"/>
      <c r="FX363" s="190"/>
      <c r="FY363" s="190"/>
      <c r="FZ363" s="190"/>
      <c r="GA363" s="190"/>
      <c r="GB363" s="190"/>
      <c r="GC363" s="190">
        <v>147</v>
      </c>
      <c r="GD363" s="190">
        <v>139</v>
      </c>
      <c r="GE363" s="190">
        <v>130</v>
      </c>
      <c r="GF363" s="190">
        <v>119</v>
      </c>
      <c r="GG363" s="212">
        <v>115</v>
      </c>
    </row>
    <row r="364" spans="2:189">
      <c r="B364" s="33">
        <v>44460</v>
      </c>
      <c r="C364" s="30" t="s">
        <v>28</v>
      </c>
      <c r="D364" s="30">
        <v>2021</v>
      </c>
      <c r="E364" s="30" t="str">
        <f t="shared" ref="E364" si="1184">D364&amp;C364</f>
        <v>2021S38</v>
      </c>
      <c r="F364" s="30" t="str">
        <f t="shared" si="317"/>
        <v>92021</v>
      </c>
      <c r="G364" s="208" t="str">
        <f>VLOOKUP(Horizontal!$C364&amp;Horizontal!$B364&amp;Horizontal!G$11,Vertical!$E:$O,G$10,0)</f>
        <v>-3,79</v>
      </c>
      <c r="H364" s="207">
        <f>(VLOOKUP(Horizontal!$C364&amp;Horizontal!$B364&amp;Horizontal!H$11,Vertical!$E:$O,H$10,0))+0</f>
        <v>576.47</v>
      </c>
      <c r="I364" s="207">
        <f>(VLOOKUP(Horizontal!$C364&amp;Horizontal!$B364&amp;Horizontal!I$11,Vertical!$E:$O,I$10,0))+0</f>
        <v>555.82000000000005</v>
      </c>
      <c r="J364" s="207">
        <f>(VLOOKUP(Horizontal!$C364&amp;Horizontal!$B364&amp;Horizontal!J$11,Vertical!$E:$O,J$10,0))+0</f>
        <v>507.17</v>
      </c>
      <c r="K364" s="207">
        <f>(VLOOKUP(Horizontal!$C364&amp;Horizontal!$B364&amp;Horizontal!K$11,Vertical!$E:$O,K$10,0))+0</f>
        <v>426.93</v>
      </c>
      <c r="L364" s="207">
        <f>(VLOOKUP(Horizontal!$C364&amp;Horizontal!$B364&amp;Horizontal!L$11,Vertical!$E:$O,L$10,0))+0</f>
        <v>348.45</v>
      </c>
      <c r="M364" s="207">
        <f>(VLOOKUP(Horizontal!$C364&amp;Horizontal!$B364&amp;Horizontal!M$11,Vertical!$E:$O,M$10,0))+0</f>
        <v>247.08</v>
      </c>
      <c r="N364" s="207">
        <f>(VLOOKUP(Horizontal!$C364&amp;Horizontal!$B364&amp;Horizontal!N$11,Vertical!$E:$O,N$10,0))+0</f>
        <v>186.58</v>
      </c>
      <c r="O364" s="207">
        <f>(VLOOKUP(Horizontal!$C364&amp;Horizontal!$B364&amp;Horizontal!O$11,Vertical!$E:$O,O$10,0))+0</f>
        <v>170.36</v>
      </c>
      <c r="P364" s="209">
        <f>(VLOOKUP(Horizontal!$C364&amp;Horizontal!$B364&amp;Horizontal!P$11,Vertical!$E:$O,P$10,0))+0</f>
        <v>160.47999999999999</v>
      </c>
      <c r="Q364" s="210">
        <f>(VLOOKUP(Horizontal!$C364&amp;Horizontal!$B364&amp;Horizontal!Q$11,Vertical!$E:$O,Q$10,0))+0</f>
        <v>41</v>
      </c>
      <c r="R364" s="207">
        <f>(VLOOKUP(Horizontal!$C364&amp;Horizontal!$B364&amp;Horizontal!R$11,Vertical!$E:$O,R$10,0))+0</f>
        <v>42</v>
      </c>
      <c r="S364" s="207">
        <f>(VLOOKUP(Horizontal!$C364&amp;Horizontal!$B364&amp;Horizontal!S$11,Vertical!$E:$O,S$10,0))+0</f>
        <v>39</v>
      </c>
      <c r="T364" s="207">
        <f>(VLOOKUP(Horizontal!$C364&amp;Horizontal!$B364&amp;Horizontal!T$11,Vertical!$E:$O,T$10,0))+0</f>
        <v>36</v>
      </c>
      <c r="U364" s="207">
        <f>(VLOOKUP(Horizontal!$C364&amp;Horizontal!$B364&amp;Horizontal!U$11,Vertical!$E:$O,U$10,0))+0</f>
        <v>35</v>
      </c>
      <c r="V364" s="207">
        <f>(VLOOKUP(Horizontal!$C364&amp;Horizontal!$B364&amp;Horizontal!V$11,Vertical!$E:$O,V$10,0))+0</f>
        <v>34</v>
      </c>
      <c r="W364" s="207">
        <f>(VLOOKUP(Horizontal!$C364&amp;Horizontal!$B364&amp;Horizontal!W$11,Vertical!$E:$O,W$10,0))+0</f>
        <v>32</v>
      </c>
      <c r="X364" s="207">
        <f>(VLOOKUP(Horizontal!$C364&amp;Horizontal!$B364&amp;Horizontal!X$11,Vertical!$E:$O,X$10,0))+0</f>
        <v>27</v>
      </c>
      <c r="Y364" s="209">
        <f>(VLOOKUP(Horizontal!$C364&amp;Horizontal!$B364&amp;Horizontal!Y$11,Vertical!$E:$O,Y$10,0))+0</f>
        <v>23</v>
      </c>
      <c r="Z364" s="210">
        <f>(VLOOKUP(Horizontal!$C364&amp;Horizontal!$B364&amp;Horizontal!Z$11,Vertical!$E:$O,Z$10,0))+0</f>
        <v>3.03</v>
      </c>
      <c r="AA364" s="207">
        <f>(VLOOKUP(Horizontal!$C364&amp;Horizontal!$B364&amp;Horizontal!AA$11,Vertical!$E:$O,AA$10,0))+0</f>
        <v>0</v>
      </c>
      <c r="AB364" s="207">
        <f>(VLOOKUP(Horizontal!$C364&amp;Horizontal!$B364&amp;Horizontal!AB$11,Vertical!$E:$O,AB$10,0))+0</f>
        <v>5.41</v>
      </c>
      <c r="AC364" s="207">
        <f>(VLOOKUP(Horizontal!$C364&amp;Horizontal!$B364&amp;Horizontal!AC$11,Vertical!$E:$O,AC$10,0))+0</f>
        <v>5.56</v>
      </c>
      <c r="AD364" s="207">
        <f>(VLOOKUP(Horizontal!$C364&amp;Horizontal!$B364&amp;Horizontal!AD$11,Vertical!$E:$O,AD$10,0))+0</f>
        <v>64.099999999999994</v>
      </c>
      <c r="AE364" s="207">
        <f>(VLOOKUP(Horizontal!$C364&amp;Horizontal!$B364&amp;Horizontal!AE$11,Vertical!$E:$O,AE$10,0))+0</f>
        <v>45</v>
      </c>
      <c r="AF364" s="207">
        <f>(VLOOKUP(Horizontal!$C364&amp;Horizontal!$B364&amp;Horizontal!AF$11,Vertical!$E:$O,AF$10,0))+0</f>
        <v>30.77</v>
      </c>
      <c r="AG364" s="207">
        <f>(VLOOKUP(Horizontal!$C364&amp;Horizontal!$B364&amp;Horizontal!AG$11,Vertical!$E:$O,AG$10,0))+0</f>
        <v>22.5</v>
      </c>
      <c r="AH364" s="209">
        <f>(VLOOKUP(Horizontal!$C364&amp;Horizontal!$B364&amp;Horizontal!AH$11,Vertical!$E:$O,AH$10,0))+0</f>
        <v>18.920000000000002</v>
      </c>
      <c r="AI364" s="210">
        <f>(VLOOKUP(Horizontal!$C364&amp;Horizontal!$B364&amp;Horizontal!AI$11,Vertical!$E:$O,AI$10,0))+0</f>
        <v>3.03</v>
      </c>
      <c r="AJ364" s="207">
        <f>(VLOOKUP(Horizontal!$C364&amp;Horizontal!$B364&amp;Horizontal!AJ$11,Vertical!$E:$O,AJ$10,0))+0</f>
        <v>0</v>
      </c>
      <c r="AK364" s="207">
        <f>(VLOOKUP(Horizontal!$C364&amp;Horizontal!$B364&amp;Horizontal!AK$11,Vertical!$E:$O,AK$10,0))+0</f>
        <v>2.7</v>
      </c>
      <c r="AL364" s="207">
        <f>(VLOOKUP(Horizontal!$C364&amp;Horizontal!$B364&amp;Horizontal!AL$11,Vertical!$E:$O,AL$10,0))+0</f>
        <v>2.78</v>
      </c>
      <c r="AM364" s="207">
        <f>(VLOOKUP(Horizontal!$C364&amp;Horizontal!$B364&amp;Horizontal!AM$11,Vertical!$E:$O,AM$10,0))+0</f>
        <v>15.38</v>
      </c>
      <c r="AN364" s="207">
        <f>(VLOOKUP(Horizontal!$C364&amp;Horizontal!$B364&amp;Horizontal!AN$11,Vertical!$E:$O,AN$10,0))+0</f>
        <v>30</v>
      </c>
      <c r="AO364" s="207">
        <f>(VLOOKUP(Horizontal!$C364&amp;Horizontal!$B364&amp;Horizontal!AO$11,Vertical!$E:$O,AO$10,0))+0</f>
        <v>43.59</v>
      </c>
      <c r="AP364" s="207">
        <f>(VLOOKUP(Horizontal!$C364&amp;Horizontal!$B364&amp;Horizontal!AP$11,Vertical!$E:$O,AP$10,0))+0</f>
        <v>42.5</v>
      </c>
      <c r="AQ364" s="209">
        <f>(VLOOKUP(Horizontal!$C364&amp;Horizontal!$B364&amp;Horizontal!AQ$11,Vertical!$E:$O,AQ$10,0))+0</f>
        <v>48.65</v>
      </c>
      <c r="AR364" s="210">
        <f>(VLOOKUP(Horizontal!$C364&amp;Horizontal!$B364&amp;Horizontal!AR$11,Vertical!$E:$O,AR$10,0))+0</f>
        <v>93.94</v>
      </c>
      <c r="AS364" s="207">
        <f>(VLOOKUP(Horizontal!$C364&amp;Horizontal!$B364&amp;Horizontal!AS$11,Vertical!$E:$O,AS$10,0))+0</f>
        <v>100</v>
      </c>
      <c r="AT364" s="207">
        <f>(VLOOKUP(Horizontal!$C364&amp;Horizontal!$B364&amp;Horizontal!AT$11,Vertical!$E:$O,AT$10,0))+0</f>
        <v>91.89</v>
      </c>
      <c r="AU364" s="207">
        <f>(VLOOKUP(Horizontal!$C364&amp;Horizontal!$B364&amp;Horizontal!AU$11,Vertical!$E:$O,AU$10,0))+0</f>
        <v>91.67</v>
      </c>
      <c r="AV364" s="207">
        <f>(VLOOKUP(Horizontal!$C364&amp;Horizontal!$B364&amp;Horizontal!AV$11,Vertical!$E:$O,AV$10,0))+0</f>
        <v>20.51</v>
      </c>
      <c r="AW364" s="207">
        <f>(VLOOKUP(Horizontal!$C364&amp;Horizontal!$B364&amp;Horizontal!AW$11,Vertical!$E:$O,AW$10,0))+0</f>
        <v>25</v>
      </c>
      <c r="AX364" s="207">
        <f>(VLOOKUP(Horizontal!$C364&amp;Horizontal!$B364&amp;Horizontal!AX$11,Vertical!$E:$O,AX$10,0))+0</f>
        <v>25.64</v>
      </c>
      <c r="AY364" s="207">
        <f>(VLOOKUP(Horizontal!$C364&amp;Horizontal!$B364&amp;Horizontal!AY$11,Vertical!$E:$O,AY$10,0))+0</f>
        <v>35</v>
      </c>
      <c r="AZ364" s="209">
        <f>(VLOOKUP(Horizontal!$C364&amp;Horizontal!$B364&amp;Horizontal!AZ$11,Vertical!$E:$O,AZ$10,0))+0</f>
        <v>32.43</v>
      </c>
      <c r="BA364" s="208">
        <f>(VLOOKUP(Horizontal!$C364&amp;Horizontal!$B364&amp;Horizontal!BA$11,Vertical!$E:$O,BA$10,0))+0</f>
        <v>50.69</v>
      </c>
      <c r="BB364" s="210">
        <f>(VLOOKUP(Horizontal!$C364&amp;Horizontal!$B364&amp;Horizontal!BB$11,Vertical!$E:$O,BB$10,0))+0</f>
        <v>625.92999999999995</v>
      </c>
      <c r="BC364" s="207">
        <f>(VLOOKUP(Horizontal!$C364&amp;Horizontal!$B364&amp;Horizontal!BC$11,Vertical!$E:$O,BC$10,0))+0</f>
        <v>606.08000000000004</v>
      </c>
      <c r="BD364" s="207">
        <f>(VLOOKUP(Horizontal!$C364&amp;Horizontal!$B364&amp;Horizontal!BD$11,Vertical!$E:$O,BD$10,0))+0</f>
        <v>557.47</v>
      </c>
      <c r="BE364" s="207">
        <f>(VLOOKUP(Horizontal!$C364&amp;Horizontal!$B364&amp;Horizontal!BE$11,Vertical!$E:$O,BE$10,0))+0</f>
        <v>478.05</v>
      </c>
      <c r="BF364" s="207">
        <f>(VLOOKUP(Horizontal!$C364&amp;Horizontal!$B364&amp;Horizontal!BF$11,Vertical!$E:$O,BF$10,0))+0</f>
        <v>400.2</v>
      </c>
      <c r="BG364" s="207">
        <f>(VLOOKUP(Horizontal!$C364&amp;Horizontal!$B364&amp;Horizontal!BG$11,Vertical!$E:$O,BG$10,0))+0</f>
        <v>292.69</v>
      </c>
      <c r="BH364" s="207">
        <f>(VLOOKUP(Horizontal!$C364&amp;Horizontal!$B364&amp;Horizontal!BH$11,Vertical!$E:$O,BH$10,0))+0</f>
        <v>226.7</v>
      </c>
      <c r="BI364" s="207">
        <f>(VLOOKUP(Horizontal!$C364&amp;Horizontal!$B364&amp;Horizontal!BI$11,Vertical!$E:$O,BI$10,0))+0</f>
        <v>206.69</v>
      </c>
      <c r="BJ364" s="209">
        <f>(VLOOKUP(Horizontal!$C364&amp;Horizontal!$B364&amp;Horizontal!BJ$11,Vertical!$E:$O,BJ$10,0))+0</f>
        <v>193.07</v>
      </c>
      <c r="BK364" s="210">
        <f>(VLOOKUP(Horizontal!$C364&amp;Horizontal!$B364&amp;Horizontal!BK$11,Vertical!$E:$O,BK$10,0))+0</f>
        <v>40</v>
      </c>
      <c r="BL364" s="207">
        <f>(VLOOKUP(Horizontal!$C364&amp;Horizontal!$B364&amp;Horizontal!BL$11,Vertical!$E:$O,BL$10,0))+0</f>
        <v>39</v>
      </c>
      <c r="BM364" s="207">
        <f>(VLOOKUP(Horizontal!$C364&amp;Horizontal!$B364&amp;Horizontal!BM$11,Vertical!$E:$O,BM$10,0))+0</f>
        <v>38</v>
      </c>
      <c r="BN364" s="207">
        <f>(VLOOKUP(Horizontal!$C364&amp;Horizontal!$B364&amp;Horizontal!BN$11,Vertical!$E:$O,BN$10,0))+0</f>
        <v>36</v>
      </c>
      <c r="BO364" s="207">
        <f>(VLOOKUP(Horizontal!$C364&amp;Horizontal!$B364&amp;Horizontal!BO$11,Vertical!$E:$O,BO$10,0))+0</f>
        <v>36</v>
      </c>
      <c r="BP364" s="207">
        <f>(VLOOKUP(Horizontal!$C364&amp;Horizontal!$B364&amp;Horizontal!BP$11,Vertical!$E:$O,BP$10,0))+0</f>
        <v>34</v>
      </c>
      <c r="BQ364" s="207">
        <f>(VLOOKUP(Horizontal!$C364&amp;Horizontal!$B364&amp;Horizontal!BQ$11,Vertical!$E:$O,BQ$10,0))+0</f>
        <v>31</v>
      </c>
      <c r="BR364" s="207">
        <f>(VLOOKUP(Horizontal!$C364&amp;Horizontal!$B364&amp;Horizontal!BR$11,Vertical!$E:$O,BR$10,0))+0</f>
        <v>27</v>
      </c>
      <c r="BS364" s="209">
        <f>(VLOOKUP(Horizontal!$C364&amp;Horizontal!$B364&amp;Horizontal!BS$11,Vertical!$E:$O,BS$10,0))+0</f>
        <v>24</v>
      </c>
      <c r="BT364" s="210">
        <f>(VLOOKUP(Horizontal!$C364&amp;Horizontal!$B364&amp;Horizontal!BT$11,Vertical!$E:$O,BT$10,0))+0</f>
        <v>17.14</v>
      </c>
      <c r="BU364" s="207">
        <f>(VLOOKUP(Horizontal!$C364&amp;Horizontal!$B364&amp;Horizontal!BU$11,Vertical!$E:$O,BU$10,0))+0</f>
        <v>6.67</v>
      </c>
      <c r="BV364" s="207">
        <f>(VLOOKUP(Horizontal!$C364&amp;Horizontal!$B364&amp;Horizontal!BV$11,Vertical!$E:$O,BV$10,0))+0</f>
        <v>9.68</v>
      </c>
      <c r="BW364" s="207">
        <f>(VLOOKUP(Horizontal!$C364&amp;Horizontal!$B364&amp;Horizontal!BW$11,Vertical!$E:$O,BW$10,0))+0</f>
        <v>14.02</v>
      </c>
      <c r="BX364" s="207">
        <f>(VLOOKUP(Horizontal!$C364&amp;Horizontal!$B364&amp;Horizontal!BX$11,Vertical!$E:$O,BX$10,0))+0</f>
        <v>74.19</v>
      </c>
      <c r="BY364" s="207">
        <f>(VLOOKUP(Horizontal!$C364&amp;Horizontal!$B364&amp;Horizontal!BY$11,Vertical!$E:$O,BY$10,0))+0</f>
        <v>41.18</v>
      </c>
      <c r="BZ364" s="207">
        <f>(VLOOKUP(Horizontal!$C364&amp;Horizontal!$B364&amp;Horizontal!BZ$11,Vertical!$E:$O,BZ$10,0))+0</f>
        <v>28.13</v>
      </c>
      <c r="CA364" s="207">
        <f>(VLOOKUP(Horizontal!$C364&amp;Horizontal!$B364&amp;Horizontal!CA$11,Vertical!$E:$O,CA$10,0))+0</f>
        <v>12.12</v>
      </c>
      <c r="CB364" s="209">
        <f>(VLOOKUP(Horizontal!$C364&amp;Horizontal!$B364&amp;Horizontal!CB$11,Vertical!$E:$O,CB$10,0))+0</f>
        <v>15.15</v>
      </c>
      <c r="CC364" s="210">
        <f>(VLOOKUP(Horizontal!$C364&amp;Horizontal!$B364&amp;Horizontal!CC$11,Vertical!$E:$O,CC$10,0))+0</f>
        <v>2.86</v>
      </c>
      <c r="CD364" s="207">
        <f>(VLOOKUP(Horizontal!$C364&amp;Horizontal!$B364&amp;Horizontal!CD$11,Vertical!$E:$O,CD$10,0))+0</f>
        <v>0</v>
      </c>
      <c r="CE364" s="207">
        <f>(VLOOKUP(Horizontal!$C364&amp;Horizontal!$B364&amp;Horizontal!CE$11,Vertical!$E:$O,CE$10,0))+0</f>
        <v>3.23</v>
      </c>
      <c r="CF364" s="207">
        <f>(VLOOKUP(Horizontal!$C364&amp;Horizontal!$B364&amp;Horizontal!CF$11,Vertical!$E:$O,CF$10,0))+0</f>
        <v>0.61</v>
      </c>
      <c r="CG364" s="207">
        <f>(VLOOKUP(Horizontal!$C364&amp;Horizontal!$B364&amp;Horizontal!CG$11,Vertical!$E:$O,CG$10,0))+0</f>
        <v>9.68</v>
      </c>
      <c r="CH364" s="207">
        <f>(VLOOKUP(Horizontal!$C364&amp;Horizontal!$B364&amp;Horizontal!CH$11,Vertical!$E:$O,CH$10,0))+0</f>
        <v>29.41</v>
      </c>
      <c r="CI364" s="207">
        <f>(VLOOKUP(Horizontal!$C364&amp;Horizontal!$B364&amp;Horizontal!CI$11,Vertical!$E:$O,CI$10,0))+0</f>
        <v>28.13</v>
      </c>
      <c r="CJ364" s="207">
        <f>(VLOOKUP(Horizontal!$C364&amp;Horizontal!$B364&amp;Horizontal!CJ$11,Vertical!$E:$O,CJ$10,0))+0</f>
        <v>45.45</v>
      </c>
      <c r="CK364" s="209">
        <f>(VLOOKUP(Horizontal!$C364&amp;Horizontal!$B364&amp;Horizontal!CK$11,Vertical!$E:$O,CK$10,0))+0</f>
        <v>39.39</v>
      </c>
      <c r="CL364" s="210">
        <f>(VLOOKUP(Horizontal!$C364&amp;Horizontal!$B364&amp;Horizontal!CL$11,Vertical!$E:$O,CL$10,0))+0</f>
        <v>80</v>
      </c>
      <c r="CM364" s="207">
        <f>(VLOOKUP(Horizontal!$C364&amp;Horizontal!$B364&amp;Horizontal!CM$11,Vertical!$E:$O,CM$10,0))+0</f>
        <v>93.33</v>
      </c>
      <c r="CN364" s="207">
        <f>(VLOOKUP(Horizontal!$C364&amp;Horizontal!$B364&amp;Horizontal!CN$11,Vertical!$E:$O,CN$10,0))+0</f>
        <v>87.1</v>
      </c>
      <c r="CO364" s="207">
        <f>(VLOOKUP(Horizontal!$C364&amp;Horizontal!$B364&amp;Horizontal!CO$11,Vertical!$E:$O,CO$10,0))+0</f>
        <v>85.37</v>
      </c>
      <c r="CP364" s="207">
        <f>(VLOOKUP(Horizontal!$C364&amp;Horizontal!$B364&amp;Horizontal!CP$11,Vertical!$E:$O,CP$10,0))+0</f>
        <v>16.13</v>
      </c>
      <c r="CQ364" s="207">
        <f>(VLOOKUP(Horizontal!$C364&amp;Horizontal!$B364&amp;Horizontal!CQ$11,Vertical!$E:$O,CQ$10,0))+0</f>
        <v>29.41</v>
      </c>
      <c r="CR364" s="207">
        <f>(VLOOKUP(Horizontal!$C364&amp;Horizontal!$B364&amp;Horizontal!CR$11,Vertical!$E:$O,CR$10,0))+0</f>
        <v>43.75</v>
      </c>
      <c r="CS364" s="207">
        <f>(VLOOKUP(Horizontal!$C364&amp;Horizontal!$B364&amp;Horizontal!CS$11,Vertical!$E:$O,CS$10,0))+0</f>
        <v>42.42</v>
      </c>
      <c r="CT364" s="207">
        <f>(VLOOKUP(Horizontal!$C364&amp;Horizontal!$B364&amp;Horizontal!CT$11,Vertical!$E:$O,CT$10,0))+0</f>
        <v>45.45</v>
      </c>
      <c r="CU364" s="150"/>
      <c r="CV364" s="211">
        <f t="shared" ref="CV364" si="1185">(BB364-H364)+0</f>
        <v>49.459999999999923</v>
      </c>
      <c r="CW364" s="190">
        <f t="shared" ref="CW364" si="1186">(BC364-I364)+0</f>
        <v>50.259999999999991</v>
      </c>
      <c r="CX364" s="190">
        <f t="shared" ref="CX364" si="1187">(BD364-J364)+0</f>
        <v>50.300000000000011</v>
      </c>
      <c r="CY364" s="190">
        <f t="shared" ref="CY364" si="1188">(BE364-K364)+0</f>
        <v>51.120000000000005</v>
      </c>
      <c r="CZ364" s="190">
        <f t="shared" ref="CZ364" si="1189">(BF364-L364)+0</f>
        <v>51.75</v>
      </c>
      <c r="DA364" s="190">
        <f t="shared" ref="DA364" si="1190">(BG364-M364)+0</f>
        <v>45.609999999999985</v>
      </c>
      <c r="DB364" s="190">
        <f t="shared" ref="DB364" si="1191">(BH364-N364)+0</f>
        <v>40.119999999999976</v>
      </c>
      <c r="DC364" s="190">
        <f t="shared" ref="DC364" si="1192">(BI364-O364)+0</f>
        <v>36.329999999999984</v>
      </c>
      <c r="DD364" s="212">
        <f t="shared" ref="DD364" si="1193">(BJ364-P364)+0</f>
        <v>32.590000000000003</v>
      </c>
      <c r="DE364" s="9">
        <v>170</v>
      </c>
      <c r="DF364" s="212">
        <f t="shared" ref="DF364" si="1194">($H$7-H364)+0</f>
        <v>-368.01278959810872</v>
      </c>
      <c r="DG364" s="264">
        <v>59</v>
      </c>
      <c r="DH364" s="265">
        <v>142</v>
      </c>
      <c r="DI364" s="265">
        <v>45</v>
      </c>
      <c r="DJ364" s="266">
        <v>69</v>
      </c>
      <c r="DK364" s="190">
        <v>712.8</v>
      </c>
      <c r="DL364" s="190">
        <v>712.8</v>
      </c>
      <c r="DM364" s="190">
        <v>712.4</v>
      </c>
      <c r="DN364" s="212">
        <v>712.8</v>
      </c>
      <c r="DO364" s="190">
        <v>583.88</v>
      </c>
      <c r="DP364" s="190">
        <v>583.88</v>
      </c>
      <c r="DQ364" s="190">
        <v>583.88</v>
      </c>
      <c r="DR364" s="212">
        <v>583.88</v>
      </c>
      <c r="DS364" s="150"/>
      <c r="DT364" s="190">
        <v>575</v>
      </c>
      <c r="DU364" s="190">
        <v>553</v>
      </c>
      <c r="DV364" s="190">
        <v>497</v>
      </c>
      <c r="DW364" s="190">
        <v>418</v>
      </c>
      <c r="DX364" s="190"/>
      <c r="DY364" s="190"/>
      <c r="DZ364" s="190"/>
      <c r="EA364" s="190"/>
      <c r="EB364" s="190"/>
      <c r="EC364" s="190"/>
      <c r="ED364" s="190">
        <v>347</v>
      </c>
      <c r="EE364" s="190">
        <v>240</v>
      </c>
      <c r="EF364" s="190">
        <v>180</v>
      </c>
      <c r="EG364" s="190">
        <v>160</v>
      </c>
      <c r="EH364" s="212">
        <v>147</v>
      </c>
      <c r="EI364" s="213"/>
      <c r="EJ364" s="211">
        <v>48</v>
      </c>
      <c r="EK364" s="190">
        <v>50</v>
      </c>
      <c r="EL364" s="190">
        <v>52</v>
      </c>
      <c r="EM364" s="190">
        <v>52</v>
      </c>
      <c r="EN364" s="190"/>
      <c r="EO364" s="190"/>
      <c r="EP364" s="190"/>
      <c r="EQ364" s="190"/>
      <c r="ER364" s="190"/>
      <c r="ES364" s="190"/>
      <c r="ET364" s="190">
        <v>52</v>
      </c>
      <c r="EU364" s="190">
        <v>40</v>
      </c>
      <c r="EV364" s="190">
        <v>38</v>
      </c>
      <c r="EW364" s="190">
        <v>35</v>
      </c>
      <c r="EX364" s="212">
        <v>30</v>
      </c>
      <c r="EY364" s="211"/>
      <c r="EZ364" s="75">
        <f t="shared" ref="EZ364" si="1195">(G364/(DT364-G364))+0</f>
        <v>-6.5481435408351911E-3</v>
      </c>
      <c r="FA364" s="89">
        <f t="shared" si="415"/>
        <v>-0.1</v>
      </c>
      <c r="FB364" s="212"/>
      <c r="FC364" s="213"/>
      <c r="FD364" s="213"/>
      <c r="FE364" s="213"/>
      <c r="FF364" s="213"/>
      <c r="FG364" s="213"/>
      <c r="FH364" s="213"/>
      <c r="FI364" s="213"/>
      <c r="FJ364" s="213"/>
      <c r="FK364" s="213"/>
      <c r="FL364" s="213"/>
      <c r="FM364" s="213"/>
      <c r="FN364" s="213"/>
      <c r="FO364" s="213"/>
      <c r="FP364" s="213"/>
      <c r="FQ364" s="213"/>
      <c r="FR364" s="213"/>
      <c r="FS364" s="211">
        <v>145</v>
      </c>
      <c r="FT364" s="190">
        <v>148</v>
      </c>
      <c r="FU364" s="190">
        <v>148</v>
      </c>
      <c r="FV364" s="190">
        <v>150</v>
      </c>
      <c r="FW364" s="190"/>
      <c r="FX364" s="190"/>
      <c r="FY364" s="190"/>
      <c r="FZ364" s="190"/>
      <c r="GA364" s="190"/>
      <c r="GB364" s="190"/>
      <c r="GC364" s="190">
        <v>147</v>
      </c>
      <c r="GD364" s="190">
        <v>138</v>
      </c>
      <c r="GE364" s="190">
        <v>130</v>
      </c>
      <c r="GF364" s="190">
        <v>119</v>
      </c>
      <c r="GG364" s="212">
        <v>115</v>
      </c>
    </row>
    <row r="365" spans="2:189">
      <c r="B365" s="33">
        <v>44467</v>
      </c>
      <c r="C365" s="30" t="s">
        <v>27</v>
      </c>
      <c r="D365" s="30">
        <v>2021</v>
      </c>
      <c r="E365" s="30" t="str">
        <f t="shared" ref="E365" si="1196">D365&amp;C365</f>
        <v>2021S39</v>
      </c>
      <c r="F365" s="30" t="str">
        <f t="shared" si="317"/>
        <v>9Final2021</v>
      </c>
      <c r="G365" s="208" t="str">
        <f>VLOOKUP(Horizontal!$C365&amp;Horizontal!$B365&amp;Horizontal!G$11,Vertical!$E:$O,G$10,0)</f>
        <v>-2,73</v>
      </c>
      <c r="H365" s="207">
        <f>(VLOOKUP(Horizontal!$C365&amp;Horizontal!$B365&amp;Horizontal!H$11,Vertical!$E:$O,H$10,0))+0</f>
        <v>575.19000000000005</v>
      </c>
      <c r="I365" s="207">
        <f>(VLOOKUP(Horizontal!$C365&amp;Horizontal!$B365&amp;Horizontal!I$11,Vertical!$E:$O,I$10,0))+0</f>
        <v>480.26</v>
      </c>
      <c r="J365" s="207">
        <f>(VLOOKUP(Horizontal!$C365&amp;Horizontal!$B365&amp;Horizontal!J$11,Vertical!$E:$O,J$10,0))+0</f>
        <v>396.36</v>
      </c>
      <c r="K365" s="207">
        <f>(VLOOKUP(Horizontal!$C365&amp;Horizontal!$B365&amp;Horizontal!K$11,Vertical!$E:$O,K$10,0))+0</f>
        <v>319.92</v>
      </c>
      <c r="L365" s="207">
        <f>(VLOOKUP(Horizontal!$C365&amp;Horizontal!$B365&amp;Horizontal!L$11,Vertical!$E:$O,L$10,0))+0</f>
        <v>324.49</v>
      </c>
      <c r="M365" s="207">
        <f>(VLOOKUP(Horizontal!$C365&amp;Horizontal!$B365&amp;Horizontal!M$11,Vertical!$E:$O,M$10,0))+0</f>
        <v>240.66</v>
      </c>
      <c r="N365" s="207">
        <f>(VLOOKUP(Horizontal!$C365&amp;Horizontal!$B365&amp;Horizontal!N$11,Vertical!$E:$O,N$10,0))+0</f>
        <v>184.27</v>
      </c>
      <c r="O365" s="207">
        <f>(VLOOKUP(Horizontal!$C365&amp;Horizontal!$B365&amp;Horizontal!O$11,Vertical!$E:$O,O$10,0))+0</f>
        <v>169.57</v>
      </c>
      <c r="P365" s="209">
        <f>(VLOOKUP(Horizontal!$C365&amp;Horizontal!$B365&amp;Horizontal!P$11,Vertical!$E:$O,P$10,0))+0</f>
        <v>160.1</v>
      </c>
      <c r="Q365" s="210">
        <f>(VLOOKUP(Horizontal!$C365&amp;Horizontal!$B365&amp;Horizontal!Q$11,Vertical!$E:$O,Q$10,0))+0</f>
        <v>46</v>
      </c>
      <c r="R365" s="207">
        <f>(VLOOKUP(Horizontal!$C365&amp;Horizontal!$B365&amp;Horizontal!R$11,Vertical!$E:$O,R$10,0))+0</f>
        <v>60</v>
      </c>
      <c r="S365" s="207">
        <f>(VLOOKUP(Horizontal!$C365&amp;Horizontal!$B365&amp;Horizontal!S$11,Vertical!$E:$O,S$10,0))+0</f>
        <v>60</v>
      </c>
      <c r="T365" s="207">
        <f>(VLOOKUP(Horizontal!$C365&amp;Horizontal!$B365&amp;Horizontal!T$11,Vertical!$E:$O,T$10,0))+0</f>
        <v>56</v>
      </c>
      <c r="U365" s="207">
        <f>(VLOOKUP(Horizontal!$C365&amp;Horizontal!$B365&amp;Horizontal!U$11,Vertical!$E:$O,U$10,0))+0</f>
        <v>39</v>
      </c>
      <c r="V365" s="207">
        <f>(VLOOKUP(Horizontal!$C365&amp;Horizontal!$B365&amp;Horizontal!V$11,Vertical!$E:$O,V$10,0))+0</f>
        <v>36</v>
      </c>
      <c r="W365" s="207">
        <f>(VLOOKUP(Horizontal!$C365&amp;Horizontal!$B365&amp;Horizontal!W$11,Vertical!$E:$O,W$10,0))+0</f>
        <v>31</v>
      </c>
      <c r="X365" s="207">
        <f>(VLOOKUP(Horizontal!$C365&amp;Horizontal!$B365&amp;Horizontal!X$11,Vertical!$E:$O,X$10,0))+0</f>
        <v>26</v>
      </c>
      <c r="Y365" s="209">
        <f>(VLOOKUP(Horizontal!$C365&amp;Horizontal!$B365&amp;Horizontal!Y$11,Vertical!$E:$O,Y$10,0))+0</f>
        <v>24</v>
      </c>
      <c r="Z365" s="210">
        <f>(VLOOKUP(Horizontal!$C365&amp;Horizontal!$B365&amp;Horizontal!Z$11,Vertical!$E:$O,Z$10,0))+0</f>
        <v>55.81</v>
      </c>
      <c r="AA365" s="207">
        <f>(VLOOKUP(Horizontal!$C365&amp;Horizontal!$B365&amp;Horizontal!AA$11,Vertical!$E:$O,AA$10,0))+0</f>
        <v>100</v>
      </c>
      <c r="AB365" s="207">
        <f>(VLOOKUP(Horizontal!$C365&amp;Horizontal!$B365&amp;Horizontal!AB$11,Vertical!$E:$O,AB$10,0))+0</f>
        <v>100</v>
      </c>
      <c r="AC365" s="207">
        <f>(VLOOKUP(Horizontal!$C365&amp;Horizontal!$B365&amp;Horizontal!AC$11,Vertical!$E:$O,AC$10,0))+0</f>
        <v>100</v>
      </c>
      <c r="AD365" s="207">
        <f>(VLOOKUP(Horizontal!$C365&amp;Horizontal!$B365&amp;Horizontal!AD$11,Vertical!$E:$O,AD$10,0))+0</f>
        <v>100</v>
      </c>
      <c r="AE365" s="207">
        <f>(VLOOKUP(Horizontal!$C365&amp;Horizontal!$B365&amp;Horizontal!AE$11,Vertical!$E:$O,AE$10,0))+0</f>
        <v>90.24</v>
      </c>
      <c r="AF365" s="207">
        <f>(VLOOKUP(Horizontal!$C365&amp;Horizontal!$B365&amp;Horizontal!AF$11,Vertical!$E:$O,AF$10,0))+0</f>
        <v>59.52</v>
      </c>
      <c r="AG365" s="207">
        <f>(VLOOKUP(Horizontal!$C365&amp;Horizontal!$B365&amp;Horizontal!AG$11,Vertical!$E:$O,AG$10,0))+0</f>
        <v>57.14</v>
      </c>
      <c r="AH365" s="209">
        <f>(VLOOKUP(Horizontal!$C365&amp;Horizontal!$B365&amp;Horizontal!AH$11,Vertical!$E:$O,AH$10,0))+0</f>
        <v>24.39</v>
      </c>
      <c r="AI365" s="210">
        <f>(VLOOKUP(Horizontal!$C365&amp;Horizontal!$B365&amp;Horizontal!AI$11,Vertical!$E:$O,AI$10,0))+0</f>
        <v>16.28</v>
      </c>
      <c r="AJ365" s="207">
        <f>(VLOOKUP(Horizontal!$C365&amp;Horizontal!$B365&amp;Horizontal!AJ$11,Vertical!$E:$O,AJ$10,0))+0</f>
        <v>0</v>
      </c>
      <c r="AK365" s="207">
        <f>(VLOOKUP(Horizontal!$C365&amp;Horizontal!$B365&amp;Horizontal!AK$11,Vertical!$E:$O,AK$10,0))+0</f>
        <v>0</v>
      </c>
      <c r="AL365" s="207">
        <f>(VLOOKUP(Horizontal!$C365&amp;Horizontal!$B365&amp;Horizontal!AL$11,Vertical!$E:$O,AL$10,0))+0</f>
        <v>0</v>
      </c>
      <c r="AM365" s="207">
        <f>(VLOOKUP(Horizontal!$C365&amp;Horizontal!$B365&amp;Horizontal!AM$11,Vertical!$E:$O,AM$10,0))+0</f>
        <v>0</v>
      </c>
      <c r="AN365" s="207">
        <f>(VLOOKUP(Horizontal!$C365&amp;Horizontal!$B365&amp;Horizontal!AN$11,Vertical!$E:$O,AN$10,0))+0</f>
        <v>7.32</v>
      </c>
      <c r="AO365" s="207">
        <f>(VLOOKUP(Horizontal!$C365&amp;Horizontal!$B365&amp;Horizontal!AO$11,Vertical!$E:$O,AO$10,0))+0</f>
        <v>38.1</v>
      </c>
      <c r="AP365" s="207">
        <f>(VLOOKUP(Horizontal!$C365&amp;Horizontal!$B365&amp;Horizontal!AP$11,Vertical!$E:$O,AP$10,0))+0</f>
        <v>33.33</v>
      </c>
      <c r="AQ365" s="209">
        <f>(VLOOKUP(Horizontal!$C365&amp;Horizontal!$B365&amp;Horizontal!AQ$11,Vertical!$E:$O,AQ$10,0))+0</f>
        <v>53.66</v>
      </c>
      <c r="AR365" s="210">
        <f>(VLOOKUP(Horizontal!$C365&amp;Horizontal!$B365&amp;Horizontal!AR$11,Vertical!$E:$O,AR$10,0))+0</f>
        <v>27.91</v>
      </c>
      <c r="AS365" s="207">
        <f>(VLOOKUP(Horizontal!$C365&amp;Horizontal!$B365&amp;Horizontal!AS$11,Vertical!$E:$O,AS$10,0))+0</f>
        <v>0</v>
      </c>
      <c r="AT365" s="207">
        <f>(VLOOKUP(Horizontal!$C365&amp;Horizontal!$B365&amp;Horizontal!AT$11,Vertical!$E:$O,AT$10,0))+0</f>
        <v>0</v>
      </c>
      <c r="AU365" s="207">
        <f>(VLOOKUP(Horizontal!$C365&amp;Horizontal!$B365&amp;Horizontal!AU$11,Vertical!$E:$O,AU$10,0))+0</f>
        <v>0</v>
      </c>
      <c r="AV365" s="207">
        <f>(VLOOKUP(Horizontal!$C365&amp;Horizontal!$B365&amp;Horizontal!AV$11,Vertical!$E:$O,AV$10,0))+0</f>
        <v>0</v>
      </c>
      <c r="AW365" s="207">
        <f>(VLOOKUP(Horizontal!$C365&amp;Horizontal!$B365&amp;Horizontal!AW$11,Vertical!$E:$O,AW$10,0))+0</f>
        <v>2.44</v>
      </c>
      <c r="AX365" s="207">
        <f>(VLOOKUP(Horizontal!$C365&amp;Horizontal!$B365&amp;Horizontal!AX$11,Vertical!$E:$O,AX$10,0))+0</f>
        <v>2.38</v>
      </c>
      <c r="AY365" s="207">
        <f>(VLOOKUP(Horizontal!$C365&amp;Horizontal!$B365&amp;Horizontal!AY$11,Vertical!$E:$O,AY$10,0))+0</f>
        <v>9.52</v>
      </c>
      <c r="AZ365" s="209">
        <f>(VLOOKUP(Horizontal!$C365&amp;Horizontal!$B365&amp;Horizontal!AZ$11,Vertical!$E:$O,AZ$10,0))+0</f>
        <v>21.95</v>
      </c>
      <c r="BA365" s="208">
        <f>(VLOOKUP(Horizontal!$C365&amp;Horizontal!$B365&amp;Horizontal!BA$11,Vertical!$E:$O,BA$10,0))+0</f>
        <v>50.63</v>
      </c>
      <c r="BB365" s="210">
        <f>(VLOOKUP(Horizontal!$C365&amp;Horizontal!$B365&amp;Horizontal!BB$11,Vertical!$E:$O,BB$10,0))+0</f>
        <v>625.73</v>
      </c>
      <c r="BC365" s="207">
        <f>(VLOOKUP(Horizontal!$C365&amp;Horizontal!$B365&amp;Horizontal!BC$11,Vertical!$E:$O,BC$10,0))+0</f>
        <v>530.59</v>
      </c>
      <c r="BD365" s="207">
        <f>(VLOOKUP(Horizontal!$C365&amp;Horizontal!$B365&amp;Horizontal!BD$11,Vertical!$E:$O,BD$10,0))+0</f>
        <v>446.02</v>
      </c>
      <c r="BE365" s="207">
        <f>(VLOOKUP(Horizontal!$C365&amp;Horizontal!$B365&amp;Horizontal!BE$11,Vertical!$E:$O,BE$10,0))+0</f>
        <v>371.68</v>
      </c>
      <c r="BF365" s="207">
        <f>(VLOOKUP(Horizontal!$C365&amp;Horizontal!$B365&amp;Horizontal!BF$11,Vertical!$E:$O,BF$10,0))+0</f>
        <v>375.39</v>
      </c>
      <c r="BG365" s="207">
        <f>(VLOOKUP(Horizontal!$C365&amp;Horizontal!$B365&amp;Horizontal!BG$11,Vertical!$E:$O,BG$10,0))+0</f>
        <v>285.08999999999997</v>
      </c>
      <c r="BH365" s="207">
        <f>(VLOOKUP(Horizontal!$C365&amp;Horizontal!$B365&amp;Horizontal!BH$11,Vertical!$E:$O,BH$10,0))+0</f>
        <v>225.04</v>
      </c>
      <c r="BI365" s="207">
        <f>(VLOOKUP(Horizontal!$C365&amp;Horizontal!$B365&amp;Horizontal!BI$11,Vertical!$E:$O,BI$10,0))+0</f>
        <v>205.98</v>
      </c>
      <c r="BJ365" s="209">
        <f>(VLOOKUP(Horizontal!$C365&amp;Horizontal!$B365&amp;Horizontal!BJ$11,Vertical!$E:$O,BJ$10,0))+0</f>
        <v>193.2</v>
      </c>
      <c r="BK365" s="210">
        <f>(VLOOKUP(Horizontal!$C365&amp;Horizontal!$B365&amp;Horizontal!BK$11,Vertical!$E:$O,BK$10,0))+0</f>
        <v>43</v>
      </c>
      <c r="BL365" s="207">
        <f>(VLOOKUP(Horizontal!$C365&amp;Horizontal!$B365&amp;Horizontal!BL$11,Vertical!$E:$O,BL$10,0))+0</f>
        <v>45</v>
      </c>
      <c r="BM365" s="207">
        <f>(VLOOKUP(Horizontal!$C365&amp;Horizontal!$B365&amp;Horizontal!BM$11,Vertical!$E:$O,BM$10,0))+0</f>
        <v>45</v>
      </c>
      <c r="BN365" s="207">
        <f>(VLOOKUP(Horizontal!$C365&amp;Horizontal!$B365&amp;Horizontal!BN$11,Vertical!$E:$O,BN$10,0))+0</f>
        <v>43</v>
      </c>
      <c r="BO365" s="207">
        <f>(VLOOKUP(Horizontal!$C365&amp;Horizontal!$B365&amp;Horizontal!BO$11,Vertical!$E:$O,BO$10,0))+0</f>
        <v>39</v>
      </c>
      <c r="BP365" s="207">
        <f>(VLOOKUP(Horizontal!$C365&amp;Horizontal!$B365&amp;Horizontal!BP$11,Vertical!$E:$O,BP$10,0))+0</f>
        <v>36</v>
      </c>
      <c r="BQ365" s="207">
        <f>(VLOOKUP(Horizontal!$C365&amp;Horizontal!$B365&amp;Horizontal!BQ$11,Vertical!$E:$O,BQ$10,0))+0</f>
        <v>33</v>
      </c>
      <c r="BR365" s="207">
        <f>(VLOOKUP(Horizontal!$C365&amp;Horizontal!$B365&amp;Horizontal!BR$11,Vertical!$E:$O,BR$10,0))+0</f>
        <v>27</v>
      </c>
      <c r="BS365" s="209">
        <f>(VLOOKUP(Horizontal!$C365&amp;Horizontal!$B365&amp;Horizontal!BS$11,Vertical!$E:$O,BS$10,0))+0</f>
        <v>26</v>
      </c>
      <c r="BT365" s="210">
        <f>(VLOOKUP(Horizontal!$C365&amp;Horizontal!$B365&amp;Horizontal!BT$11,Vertical!$E:$O,BT$10,0))+0</f>
        <v>51.43</v>
      </c>
      <c r="BU365" s="207">
        <f>(VLOOKUP(Horizontal!$C365&amp;Horizontal!$B365&amp;Horizontal!BU$11,Vertical!$E:$O,BU$10,0))+0</f>
        <v>100</v>
      </c>
      <c r="BV365" s="207">
        <f>(VLOOKUP(Horizontal!$C365&amp;Horizontal!$B365&amp;Horizontal!BV$11,Vertical!$E:$O,BV$10,0))+0</f>
        <v>100</v>
      </c>
      <c r="BW365" s="207">
        <f>(VLOOKUP(Horizontal!$C365&amp;Horizontal!$B365&amp;Horizontal!BW$11,Vertical!$E:$O,BW$10,0))+0</f>
        <v>100</v>
      </c>
      <c r="BX365" s="207">
        <f>(VLOOKUP(Horizontal!$C365&amp;Horizontal!$B365&amp;Horizontal!BX$11,Vertical!$E:$O,BX$10,0))+0</f>
        <v>92.59</v>
      </c>
      <c r="BY365" s="207">
        <f>(VLOOKUP(Horizontal!$C365&amp;Horizontal!$B365&amp;Horizontal!BY$11,Vertical!$E:$O,BY$10,0))+0</f>
        <v>78.38</v>
      </c>
      <c r="BZ365" s="207">
        <f>(VLOOKUP(Horizontal!$C365&amp;Horizontal!$B365&amp;Horizontal!BZ$11,Vertical!$E:$O,BZ$10,0))+0</f>
        <v>55.88</v>
      </c>
      <c r="CA365" s="207">
        <f>(VLOOKUP(Horizontal!$C365&amp;Horizontal!$B365&amp;Horizontal!CA$11,Vertical!$E:$O,CA$10,0))+0</f>
        <v>52.94</v>
      </c>
      <c r="CB365" s="209">
        <f>(VLOOKUP(Horizontal!$C365&amp;Horizontal!$B365&amp;Horizontal!CB$11,Vertical!$E:$O,CB$10,0))+0</f>
        <v>30.3</v>
      </c>
      <c r="CC365" s="210">
        <f>(VLOOKUP(Horizontal!$C365&amp;Horizontal!$B365&amp;Horizontal!CC$11,Vertical!$E:$O,CC$10,0))+0</f>
        <v>11.43</v>
      </c>
      <c r="CD365" s="207">
        <f>(VLOOKUP(Horizontal!$C365&amp;Horizontal!$B365&amp;Horizontal!CD$11,Vertical!$E:$O,CD$10,0))+0</f>
        <v>0</v>
      </c>
      <c r="CE365" s="207">
        <f>(VLOOKUP(Horizontal!$C365&amp;Horizontal!$B365&amp;Horizontal!CE$11,Vertical!$E:$O,CE$10,0))+0</f>
        <v>0</v>
      </c>
      <c r="CF365" s="207">
        <f>(VLOOKUP(Horizontal!$C365&amp;Horizontal!$B365&amp;Horizontal!CF$11,Vertical!$E:$O,CF$10,0))+0</f>
        <v>0</v>
      </c>
      <c r="CG365" s="207">
        <f>(VLOOKUP(Horizontal!$C365&amp;Horizontal!$B365&amp;Horizontal!CG$11,Vertical!$E:$O,CG$10,0))+0</f>
        <v>7.41</v>
      </c>
      <c r="CH365" s="207">
        <f>(VLOOKUP(Horizontal!$C365&amp;Horizontal!$B365&amp;Horizontal!CH$11,Vertical!$E:$O,CH$10,0))+0</f>
        <v>16.22</v>
      </c>
      <c r="CI365" s="207">
        <f>(VLOOKUP(Horizontal!$C365&amp;Horizontal!$B365&amp;Horizontal!CI$11,Vertical!$E:$O,CI$10,0))+0</f>
        <v>35.29</v>
      </c>
      <c r="CJ365" s="207">
        <f>(VLOOKUP(Horizontal!$C365&amp;Horizontal!$B365&amp;Horizontal!CJ$11,Vertical!$E:$O,CJ$10,0))+0</f>
        <v>20.59</v>
      </c>
      <c r="CK365" s="209">
        <f>(VLOOKUP(Horizontal!$C365&amp;Horizontal!$B365&amp;Horizontal!CK$11,Vertical!$E:$O,CK$10,0))+0</f>
        <v>24.24</v>
      </c>
      <c r="CL365" s="210">
        <f>(VLOOKUP(Horizontal!$C365&amp;Horizontal!$B365&amp;Horizontal!CL$11,Vertical!$E:$O,CL$10,0))+0</f>
        <v>37.14</v>
      </c>
      <c r="CM365" s="207">
        <f>(VLOOKUP(Horizontal!$C365&amp;Horizontal!$B365&amp;Horizontal!CM$11,Vertical!$E:$O,CM$10,0))+0</f>
        <v>0</v>
      </c>
      <c r="CN365" s="207">
        <f>(VLOOKUP(Horizontal!$C365&amp;Horizontal!$B365&amp;Horizontal!CN$11,Vertical!$E:$O,CN$10,0))+0</f>
        <v>0</v>
      </c>
      <c r="CO365" s="207">
        <f>(VLOOKUP(Horizontal!$C365&amp;Horizontal!$B365&amp;Horizontal!CO$11,Vertical!$E:$O,CO$10,0))+0</f>
        <v>0</v>
      </c>
      <c r="CP365" s="207">
        <f>(VLOOKUP(Horizontal!$C365&amp;Horizontal!$B365&amp;Horizontal!CP$11,Vertical!$E:$O,CP$10,0))+0</f>
        <v>0</v>
      </c>
      <c r="CQ365" s="207">
        <f>(VLOOKUP(Horizontal!$C365&amp;Horizontal!$B365&amp;Horizontal!CQ$11,Vertical!$E:$O,CQ$10,0))+0</f>
        <v>5.41</v>
      </c>
      <c r="CR365" s="207">
        <f>(VLOOKUP(Horizontal!$C365&amp;Horizontal!$B365&amp;Horizontal!CR$11,Vertical!$E:$O,CR$10,0))+0</f>
        <v>8.82</v>
      </c>
      <c r="CS365" s="207">
        <f>(VLOOKUP(Horizontal!$C365&amp;Horizontal!$B365&amp;Horizontal!CS$11,Vertical!$E:$O,CS$10,0))+0</f>
        <v>26.47</v>
      </c>
      <c r="CT365" s="207">
        <f>(VLOOKUP(Horizontal!$C365&amp;Horizontal!$B365&amp;Horizontal!CT$11,Vertical!$E:$O,CT$10,0))+0</f>
        <v>45.45</v>
      </c>
      <c r="CU365" s="150"/>
      <c r="CV365" s="211">
        <f t="shared" ref="CV365" si="1197">(BB365-H365)+0</f>
        <v>50.539999999999964</v>
      </c>
      <c r="CW365" s="190">
        <f t="shared" ref="CW365" si="1198">(BC365-I365)+0</f>
        <v>50.330000000000041</v>
      </c>
      <c r="CX365" s="190">
        <f t="shared" ref="CX365" si="1199">(BD365-J365)+0</f>
        <v>49.659999999999968</v>
      </c>
      <c r="CY365" s="190">
        <f t="shared" ref="CY365" si="1200">(BE365-K365)+0</f>
        <v>51.759999999999991</v>
      </c>
      <c r="CZ365" s="190">
        <f t="shared" ref="CZ365" si="1201">(BF365-L365)+0</f>
        <v>50.899999999999977</v>
      </c>
      <c r="DA365" s="190">
        <f t="shared" ref="DA365" si="1202">(BG365-M365)+0</f>
        <v>44.429999999999978</v>
      </c>
      <c r="DB365" s="190">
        <f t="shared" ref="DB365" si="1203">(BH365-N365)+0</f>
        <v>40.769999999999982</v>
      </c>
      <c r="DC365" s="190">
        <f t="shared" ref="DC365" si="1204">(BI365-O365)+0</f>
        <v>36.409999999999997</v>
      </c>
      <c r="DD365" s="212">
        <f t="shared" ref="DD365" si="1205">(BJ365-P365)+0</f>
        <v>33.099999999999994</v>
      </c>
      <c r="DE365" s="9">
        <v>170</v>
      </c>
      <c r="DF365" s="212">
        <f t="shared" ref="DF365" si="1206">($H$7-H365)+0</f>
        <v>-366.73278959810875</v>
      </c>
      <c r="DG365" s="264">
        <v>50</v>
      </c>
      <c r="DH365" s="265">
        <v>60</v>
      </c>
      <c r="DI365" s="265">
        <v>43</v>
      </c>
      <c r="DJ365" s="266">
        <v>66</v>
      </c>
      <c r="DK365" s="190">
        <v>533.36</v>
      </c>
      <c r="DL365" s="190">
        <v>533.36</v>
      </c>
      <c r="DM365" s="190">
        <v>533.36</v>
      </c>
      <c r="DN365" s="212">
        <v>533.36</v>
      </c>
      <c r="DO365" s="190">
        <v>583.88</v>
      </c>
      <c r="DP365" s="190">
        <v>583.88</v>
      </c>
      <c r="DQ365" s="190">
        <v>583.88</v>
      </c>
      <c r="DR365" s="212">
        <v>583.88</v>
      </c>
      <c r="DS365" s="150"/>
      <c r="DT365" s="190">
        <v>575</v>
      </c>
      <c r="DU365" s="190">
        <v>445</v>
      </c>
      <c r="DV365" s="190">
        <v>355</v>
      </c>
      <c r="DW365" s="190">
        <v>305</v>
      </c>
      <c r="DX365" s="190"/>
      <c r="DY365" s="190"/>
      <c r="DZ365" s="190"/>
      <c r="EA365" s="190"/>
      <c r="EB365" s="190"/>
      <c r="EC365" s="190"/>
      <c r="ED365" s="190">
        <v>315</v>
      </c>
      <c r="EE365" s="190">
        <v>237</v>
      </c>
      <c r="EF365" s="190">
        <v>180</v>
      </c>
      <c r="EG365" s="190">
        <v>160</v>
      </c>
      <c r="EH365" s="212">
        <v>147</v>
      </c>
      <c r="EI365" s="213"/>
      <c r="EJ365" s="211">
        <v>50</v>
      </c>
      <c r="EK365" s="190">
        <v>50</v>
      </c>
      <c r="EL365" s="190">
        <v>52</v>
      </c>
      <c r="EM365" s="190">
        <v>52</v>
      </c>
      <c r="EN365" s="190"/>
      <c r="EO365" s="190"/>
      <c r="EP365" s="190"/>
      <c r="EQ365" s="190"/>
      <c r="ER365" s="190"/>
      <c r="ES365" s="190"/>
      <c r="ET365" s="190">
        <v>52</v>
      </c>
      <c r="EU365" s="190">
        <v>40</v>
      </c>
      <c r="EV365" s="190">
        <v>38</v>
      </c>
      <c r="EW365" s="190">
        <v>35</v>
      </c>
      <c r="EX365" s="212">
        <v>30</v>
      </c>
      <c r="EY365" s="211"/>
      <c r="EZ365" s="75">
        <f t="shared" ref="EZ365" si="1207">(G365/(DT365-G365))+0</f>
        <v>-4.7253907534661518E-3</v>
      </c>
      <c r="FA365" s="89">
        <f t="shared" si="415"/>
        <v>-0.1</v>
      </c>
      <c r="FB365" s="212"/>
      <c r="FC365" s="213"/>
      <c r="FD365" s="213"/>
      <c r="FE365" s="213"/>
      <c r="FF365" s="213"/>
      <c r="FG365" s="213"/>
      <c r="FH365" s="213"/>
      <c r="FI365" s="213"/>
      <c r="FJ365" s="213"/>
      <c r="FK365" s="213"/>
      <c r="FL365" s="213"/>
      <c r="FM365" s="213"/>
      <c r="FN365" s="213"/>
      <c r="FO365" s="213"/>
      <c r="FP365" s="213"/>
      <c r="FQ365" s="213"/>
      <c r="FR365" s="213"/>
      <c r="FS365" s="211">
        <v>145</v>
      </c>
      <c r="FT365" s="190">
        <v>148</v>
      </c>
      <c r="FU365" s="190">
        <v>148</v>
      </c>
      <c r="FV365" s="190">
        <v>150</v>
      </c>
      <c r="FW365" s="190"/>
      <c r="FX365" s="190"/>
      <c r="FY365" s="190"/>
      <c r="FZ365" s="190"/>
      <c r="GA365" s="190"/>
      <c r="GB365" s="190"/>
      <c r="GC365" s="190">
        <v>147</v>
      </c>
      <c r="GD365" s="190">
        <v>138</v>
      </c>
      <c r="GE365" s="190">
        <v>130</v>
      </c>
      <c r="GF365" s="190">
        <v>119</v>
      </c>
      <c r="GG365" s="212">
        <v>115</v>
      </c>
    </row>
    <row r="366" spans="2:189">
      <c r="B366" s="33">
        <v>44474</v>
      </c>
      <c r="C366" s="30" t="s">
        <v>26</v>
      </c>
      <c r="D366" s="30">
        <v>2021</v>
      </c>
      <c r="E366" s="30" t="str">
        <f t="shared" ref="E366" si="1208">D366&amp;C366</f>
        <v>2021S40</v>
      </c>
      <c r="F366" s="30" t="str">
        <f t="shared" si="317"/>
        <v>102021</v>
      </c>
      <c r="G366" s="208" t="str">
        <f>VLOOKUP(Horizontal!$C366&amp;Horizontal!$B366&amp;Horizontal!G$11,Vertical!$E:$O,G$10,0)</f>
        <v>-2,28</v>
      </c>
      <c r="H366" s="207">
        <f>(VLOOKUP(Horizontal!$C366&amp;Horizontal!$B366&amp;Horizontal!H$11,Vertical!$E:$O,H$10,0))+0</f>
        <v>360.75</v>
      </c>
      <c r="I366" s="207">
        <f>(VLOOKUP(Horizontal!$C366&amp;Horizontal!$B366&amp;Horizontal!I$11,Vertical!$E:$O,I$10,0))+0</f>
        <v>272.26</v>
      </c>
      <c r="J366" s="207">
        <f>(VLOOKUP(Horizontal!$C366&amp;Horizontal!$B366&amp;Horizontal!J$11,Vertical!$E:$O,J$10,0))+0</f>
        <v>244.83</v>
      </c>
      <c r="K366" s="207">
        <f>(VLOOKUP(Horizontal!$C366&amp;Horizontal!$B366&amp;Horizontal!K$11,Vertical!$E:$O,K$10,0))+0</f>
        <v>356.23</v>
      </c>
      <c r="L366" s="207">
        <f>(VLOOKUP(Horizontal!$C366&amp;Horizontal!$B366&amp;Horizontal!L$11,Vertical!$E:$O,L$10,0))+0</f>
        <v>294.72000000000003</v>
      </c>
      <c r="M366" s="207">
        <f>(VLOOKUP(Horizontal!$C366&amp;Horizontal!$B366&amp;Horizontal!M$11,Vertical!$E:$O,M$10,0))+0</f>
        <v>232.77</v>
      </c>
      <c r="N366" s="207">
        <f>(VLOOKUP(Horizontal!$C366&amp;Horizontal!$B366&amp;Horizontal!N$11,Vertical!$E:$O,N$10,0))+0</f>
        <v>182.41</v>
      </c>
      <c r="O366" s="207">
        <f>(VLOOKUP(Horizontal!$C366&amp;Horizontal!$B366&amp;Horizontal!O$11,Vertical!$E:$O,O$10,0))+0</f>
        <v>168.82</v>
      </c>
      <c r="P366" s="209">
        <f>(VLOOKUP(Horizontal!$C366&amp;Horizontal!$B366&amp;Horizontal!P$11,Vertical!$E:$O,P$10,0))+0</f>
        <v>159.62</v>
      </c>
      <c r="Q366" s="210">
        <f>(VLOOKUP(Horizontal!$C366&amp;Horizontal!$B366&amp;Horizontal!Q$11,Vertical!$E:$O,Q$10,0))+0</f>
        <v>58</v>
      </c>
      <c r="R366" s="207">
        <f>(VLOOKUP(Horizontal!$C366&amp;Horizontal!$B366&amp;Horizontal!R$11,Vertical!$E:$O,R$10,0))+0</f>
        <v>58</v>
      </c>
      <c r="S366" s="207">
        <f>(VLOOKUP(Horizontal!$C366&amp;Horizontal!$B366&amp;Horizontal!S$11,Vertical!$E:$O,S$10,0))+0</f>
        <v>56</v>
      </c>
      <c r="T366" s="207">
        <f>(VLOOKUP(Horizontal!$C366&amp;Horizontal!$B366&amp;Horizontal!T$11,Vertical!$E:$O,T$10,0))+0</f>
        <v>46</v>
      </c>
      <c r="U366" s="207">
        <f>(VLOOKUP(Horizontal!$C366&amp;Horizontal!$B366&amp;Horizontal!U$11,Vertical!$E:$O,U$10,0))+0</f>
        <v>44</v>
      </c>
      <c r="V366" s="207">
        <f>(VLOOKUP(Horizontal!$C366&amp;Horizontal!$B366&amp;Horizontal!V$11,Vertical!$E:$O,V$10,0))+0</f>
        <v>41</v>
      </c>
      <c r="W366" s="207">
        <f>(VLOOKUP(Horizontal!$C366&amp;Horizontal!$B366&amp;Horizontal!W$11,Vertical!$E:$O,W$10,0))+0</f>
        <v>31</v>
      </c>
      <c r="X366" s="207">
        <f>(VLOOKUP(Horizontal!$C366&amp;Horizontal!$B366&amp;Horizontal!X$11,Vertical!$E:$O,X$10,0))+0</f>
        <v>27</v>
      </c>
      <c r="Y366" s="209">
        <f>(VLOOKUP(Horizontal!$C366&amp;Horizontal!$B366&amp;Horizontal!Y$11,Vertical!$E:$O,Y$10,0))+0</f>
        <v>25</v>
      </c>
      <c r="Z366" s="210">
        <f>(VLOOKUP(Horizontal!$C366&amp;Horizontal!$B366&amp;Horizontal!Z$11,Vertical!$E:$O,Z$10,0))+0</f>
        <v>97.3</v>
      </c>
      <c r="AA366" s="207">
        <f>(VLOOKUP(Horizontal!$C366&amp;Horizontal!$B366&amp;Horizontal!AA$11,Vertical!$E:$O,AA$10,0))+0</f>
        <v>100</v>
      </c>
      <c r="AB366" s="207">
        <f>(VLOOKUP(Horizontal!$C366&amp;Horizontal!$B366&amp;Horizontal!AB$11,Vertical!$E:$O,AB$10,0))+0</f>
        <v>100</v>
      </c>
      <c r="AC366" s="207">
        <f>(VLOOKUP(Horizontal!$C366&amp;Horizontal!$B366&amp;Horizontal!AC$11,Vertical!$E:$O,AC$10,0))+0</f>
        <v>100</v>
      </c>
      <c r="AD366" s="207">
        <f>(VLOOKUP(Horizontal!$C366&amp;Horizontal!$B366&amp;Horizontal!AD$11,Vertical!$E:$O,AD$10,0))+0</f>
        <v>97.22</v>
      </c>
      <c r="AE366" s="207">
        <f>(VLOOKUP(Horizontal!$C366&amp;Horizontal!$B366&amp;Horizontal!AE$11,Vertical!$E:$O,AE$10,0))+0</f>
        <v>92.31</v>
      </c>
      <c r="AF366" s="207">
        <f>(VLOOKUP(Horizontal!$C366&amp;Horizontal!$B366&amp;Horizontal!AF$11,Vertical!$E:$O,AF$10,0))+0</f>
        <v>78.569999999999993</v>
      </c>
      <c r="AG366" s="207">
        <f>(VLOOKUP(Horizontal!$C366&amp;Horizontal!$B366&amp;Horizontal!AG$11,Vertical!$E:$O,AG$10,0))+0</f>
        <v>52.63</v>
      </c>
      <c r="AH366" s="209">
        <f>(VLOOKUP(Horizontal!$C366&amp;Horizontal!$B366&amp;Horizontal!AH$11,Vertical!$E:$O,AH$10,0))+0</f>
        <v>34.15</v>
      </c>
      <c r="AI366" s="210">
        <f>(VLOOKUP(Horizontal!$C366&amp;Horizontal!$B366&amp;Horizontal!AI$11,Vertical!$E:$O,AI$10,0))+0</f>
        <v>0</v>
      </c>
      <c r="AJ366" s="207">
        <f>(VLOOKUP(Horizontal!$C366&amp;Horizontal!$B366&amp;Horizontal!AJ$11,Vertical!$E:$O,AJ$10,0))+0</f>
        <v>0</v>
      </c>
      <c r="AK366" s="207">
        <f>(VLOOKUP(Horizontal!$C366&amp;Horizontal!$B366&amp;Horizontal!AK$11,Vertical!$E:$O,AK$10,0))+0</f>
        <v>0</v>
      </c>
      <c r="AL366" s="207">
        <f>(VLOOKUP(Horizontal!$C366&amp;Horizontal!$B366&amp;Horizontal!AL$11,Vertical!$E:$O,AL$10,0))+0</f>
        <v>0</v>
      </c>
      <c r="AM366" s="207">
        <f>(VLOOKUP(Horizontal!$C366&amp;Horizontal!$B366&amp;Horizontal!AM$11,Vertical!$E:$O,AM$10,0))+0</f>
        <v>0</v>
      </c>
      <c r="AN366" s="207">
        <f>(VLOOKUP(Horizontal!$C366&amp;Horizontal!$B366&amp;Horizontal!AN$11,Vertical!$E:$O,AN$10,0))+0</f>
        <v>5.13</v>
      </c>
      <c r="AO366" s="207">
        <f>(VLOOKUP(Horizontal!$C366&amp;Horizontal!$B366&amp;Horizontal!AO$11,Vertical!$E:$O,AO$10,0))+0</f>
        <v>16.670000000000002</v>
      </c>
      <c r="AP366" s="207">
        <f>(VLOOKUP(Horizontal!$C366&amp;Horizontal!$B366&amp;Horizontal!AP$11,Vertical!$E:$O,AP$10,0))+0</f>
        <v>36.840000000000003</v>
      </c>
      <c r="AQ366" s="209">
        <f>(VLOOKUP(Horizontal!$C366&amp;Horizontal!$B366&amp;Horizontal!AQ$11,Vertical!$E:$O,AQ$10,0))+0</f>
        <v>53.66</v>
      </c>
      <c r="AR366" s="210">
        <f>(VLOOKUP(Horizontal!$C366&amp;Horizontal!$B366&amp;Horizontal!AR$11,Vertical!$E:$O,AR$10,0))+0</f>
        <v>2.7</v>
      </c>
      <c r="AS366" s="207">
        <f>(VLOOKUP(Horizontal!$C366&amp;Horizontal!$B366&amp;Horizontal!AS$11,Vertical!$E:$O,AS$10,0))+0</f>
        <v>0</v>
      </c>
      <c r="AT366" s="207">
        <f>(VLOOKUP(Horizontal!$C366&amp;Horizontal!$B366&amp;Horizontal!AT$11,Vertical!$E:$O,AT$10,0))+0</f>
        <v>0</v>
      </c>
      <c r="AU366" s="207">
        <f>(VLOOKUP(Horizontal!$C366&amp;Horizontal!$B366&amp;Horizontal!AU$11,Vertical!$E:$O,AU$10,0))+0</f>
        <v>0</v>
      </c>
      <c r="AV366" s="207">
        <f>(VLOOKUP(Horizontal!$C366&amp;Horizontal!$B366&amp;Horizontal!AV$11,Vertical!$E:$O,AV$10,0))+0</f>
        <v>2.78</v>
      </c>
      <c r="AW366" s="207">
        <f>(VLOOKUP(Horizontal!$C366&amp;Horizontal!$B366&amp;Horizontal!AW$11,Vertical!$E:$O,AW$10,0))+0</f>
        <v>2.56</v>
      </c>
      <c r="AX366" s="207">
        <f>(VLOOKUP(Horizontal!$C366&amp;Horizontal!$B366&amp;Horizontal!AX$11,Vertical!$E:$O,AX$10,0))+0</f>
        <v>4.76</v>
      </c>
      <c r="AY366" s="207">
        <f>(VLOOKUP(Horizontal!$C366&amp;Horizontal!$B366&amp;Horizontal!AY$11,Vertical!$E:$O,AY$10,0))+0</f>
        <v>10.53</v>
      </c>
      <c r="AZ366" s="209">
        <f>(VLOOKUP(Horizontal!$C366&amp;Horizontal!$B366&amp;Horizontal!AZ$11,Vertical!$E:$O,AZ$10,0))+0</f>
        <v>12.2</v>
      </c>
      <c r="BA366" s="208">
        <f>(VLOOKUP(Horizontal!$C366&amp;Horizontal!$B366&amp;Horizontal!BA$11,Vertical!$E:$O,BA$10,0))+0</f>
        <v>50.96</v>
      </c>
      <c r="BB366" s="210">
        <f>(VLOOKUP(Horizontal!$C366&amp;Horizontal!$B366&amp;Horizontal!BB$11,Vertical!$E:$O,BB$10,0))+0</f>
        <v>411.14</v>
      </c>
      <c r="BC366" s="207">
        <f>(VLOOKUP(Horizontal!$C366&amp;Horizontal!$B366&amp;Horizontal!BC$11,Vertical!$E:$O,BC$10,0))+0</f>
        <v>322.41000000000003</v>
      </c>
      <c r="BD366" s="207">
        <f>(VLOOKUP(Horizontal!$C366&amp;Horizontal!$B366&amp;Horizontal!BD$11,Vertical!$E:$O,BD$10,0))+0</f>
        <v>295.05</v>
      </c>
      <c r="BE366" s="207">
        <f>(VLOOKUP(Horizontal!$C366&amp;Horizontal!$B366&amp;Horizontal!BE$11,Vertical!$E:$O,BE$10,0))+0</f>
        <v>406.4</v>
      </c>
      <c r="BF366" s="207">
        <f>(VLOOKUP(Horizontal!$C366&amp;Horizontal!$B366&amp;Horizontal!BF$11,Vertical!$E:$O,BF$10,0))+0</f>
        <v>340.4</v>
      </c>
      <c r="BG366" s="207">
        <f>(VLOOKUP(Horizontal!$C366&amp;Horizontal!$B366&amp;Horizontal!BG$11,Vertical!$E:$O,BG$10,0))+0</f>
        <v>276.83999999999997</v>
      </c>
      <c r="BH366" s="207">
        <f>(VLOOKUP(Horizontal!$C366&amp;Horizontal!$B366&amp;Horizontal!BH$11,Vertical!$E:$O,BH$10,0))+0</f>
        <v>223.53</v>
      </c>
      <c r="BI366" s="207">
        <f>(VLOOKUP(Horizontal!$C366&amp;Horizontal!$B366&amp;Horizontal!BI$11,Vertical!$E:$O,BI$10,0))+0</f>
        <v>204.22</v>
      </c>
      <c r="BJ366" s="209">
        <f>(VLOOKUP(Horizontal!$C366&amp;Horizontal!$B366&amp;Horizontal!BJ$11,Vertical!$E:$O,BJ$10,0))+0</f>
        <v>191.65</v>
      </c>
      <c r="BK366" s="210">
        <f>(VLOOKUP(Horizontal!$C366&amp;Horizontal!$B366&amp;Horizontal!BK$11,Vertical!$E:$O,BK$10,0))+0</f>
        <v>47</v>
      </c>
      <c r="BL366" s="207">
        <f>(VLOOKUP(Horizontal!$C366&amp;Horizontal!$B366&amp;Horizontal!BL$11,Vertical!$E:$O,BL$10,0))+0</f>
        <v>44</v>
      </c>
      <c r="BM366" s="207">
        <f>(VLOOKUP(Horizontal!$C366&amp;Horizontal!$B366&amp;Horizontal!BM$11,Vertical!$E:$O,BM$10,0))+0</f>
        <v>43</v>
      </c>
      <c r="BN366" s="207">
        <f>(VLOOKUP(Horizontal!$C366&amp;Horizontal!$B366&amp;Horizontal!BN$11,Vertical!$E:$O,BN$10,0))+0</f>
        <v>40</v>
      </c>
      <c r="BO366" s="207">
        <f>(VLOOKUP(Horizontal!$C366&amp;Horizontal!$B366&amp;Horizontal!BO$11,Vertical!$E:$O,BO$10,0))+0</f>
        <v>37</v>
      </c>
      <c r="BP366" s="207">
        <f>(VLOOKUP(Horizontal!$C366&amp;Horizontal!$B366&amp;Horizontal!BP$11,Vertical!$E:$O,BP$10,0))+0</f>
        <v>36</v>
      </c>
      <c r="BQ366" s="207">
        <f>(VLOOKUP(Horizontal!$C366&amp;Horizontal!$B366&amp;Horizontal!BQ$11,Vertical!$E:$O,BQ$10,0))+0</f>
        <v>32</v>
      </c>
      <c r="BR366" s="207">
        <f>(VLOOKUP(Horizontal!$C366&amp;Horizontal!$B366&amp;Horizontal!BR$11,Vertical!$E:$O,BR$10,0))+0</f>
        <v>28</v>
      </c>
      <c r="BS366" s="209">
        <f>(VLOOKUP(Horizontal!$C366&amp;Horizontal!$B366&amp;Horizontal!BS$11,Vertical!$E:$O,BS$10,0))+0</f>
        <v>27</v>
      </c>
      <c r="BT366" s="210">
        <f>(VLOOKUP(Horizontal!$C366&amp;Horizontal!$B366&amp;Horizontal!BT$11,Vertical!$E:$O,BT$10,0))+0</f>
        <v>100</v>
      </c>
      <c r="BU366" s="207">
        <f>(VLOOKUP(Horizontal!$C366&amp;Horizontal!$B366&amp;Horizontal!BU$11,Vertical!$E:$O,BU$10,0))+0</f>
        <v>100</v>
      </c>
      <c r="BV366" s="207">
        <f>(VLOOKUP(Horizontal!$C366&amp;Horizontal!$B366&amp;Horizontal!BV$11,Vertical!$E:$O,BV$10,0))+0</f>
        <v>100</v>
      </c>
      <c r="BW366" s="207">
        <f>(VLOOKUP(Horizontal!$C366&amp;Horizontal!$B366&amp;Horizontal!BW$11,Vertical!$E:$O,BW$10,0))+0</f>
        <v>100</v>
      </c>
      <c r="BX366" s="207">
        <f>(VLOOKUP(Horizontal!$C366&amp;Horizontal!$B366&amp;Horizontal!BX$11,Vertical!$E:$O,BX$10,0))+0</f>
        <v>96.67</v>
      </c>
      <c r="BY366" s="207">
        <f>(VLOOKUP(Horizontal!$C366&amp;Horizontal!$B366&amp;Horizontal!BY$11,Vertical!$E:$O,BY$10,0))+0</f>
        <v>82.35</v>
      </c>
      <c r="BZ366" s="207">
        <f>(VLOOKUP(Horizontal!$C366&amp;Horizontal!$B366&amp;Horizontal!BZ$11,Vertical!$E:$O,BZ$10,0))+0</f>
        <v>65.790000000000006</v>
      </c>
      <c r="CA366" s="207">
        <f>(VLOOKUP(Horizontal!$C366&amp;Horizontal!$B366&amp;Horizontal!CA$11,Vertical!$E:$O,CA$10,0))+0</f>
        <v>56.76</v>
      </c>
      <c r="CB366" s="209">
        <f>(VLOOKUP(Horizontal!$C366&amp;Horizontal!$B366&amp;Horizontal!CB$11,Vertical!$E:$O,CB$10,0))+0</f>
        <v>40</v>
      </c>
      <c r="CC366" s="210">
        <f>(VLOOKUP(Horizontal!$C366&amp;Horizontal!$B366&amp;Horizontal!CC$11,Vertical!$E:$O,CC$10,0))+0</f>
        <v>0</v>
      </c>
      <c r="CD366" s="207">
        <f>(VLOOKUP(Horizontal!$C366&amp;Horizontal!$B366&amp;Horizontal!CD$11,Vertical!$E:$O,CD$10,0))+0</f>
        <v>0</v>
      </c>
      <c r="CE366" s="207">
        <f>(VLOOKUP(Horizontal!$C366&amp;Horizontal!$B366&amp;Horizontal!CE$11,Vertical!$E:$O,CE$10,0))+0</f>
        <v>0</v>
      </c>
      <c r="CF366" s="207">
        <f>(VLOOKUP(Horizontal!$C366&amp;Horizontal!$B366&amp;Horizontal!CF$11,Vertical!$E:$O,CF$10,0))+0</f>
        <v>0</v>
      </c>
      <c r="CG366" s="207">
        <f>(VLOOKUP(Horizontal!$C366&amp;Horizontal!$B366&amp;Horizontal!CG$11,Vertical!$E:$O,CG$10,0))+0</f>
        <v>0</v>
      </c>
      <c r="CH366" s="207">
        <f>(VLOOKUP(Horizontal!$C366&amp;Horizontal!$B366&amp;Horizontal!CH$11,Vertical!$E:$O,CH$10,0))+0</f>
        <v>14.71</v>
      </c>
      <c r="CI366" s="207">
        <f>(VLOOKUP(Horizontal!$C366&amp;Horizontal!$B366&amp;Horizontal!CI$11,Vertical!$E:$O,CI$10,0))+0</f>
        <v>18.420000000000002</v>
      </c>
      <c r="CJ366" s="207">
        <f>(VLOOKUP(Horizontal!$C366&amp;Horizontal!$B366&amp;Horizontal!CJ$11,Vertical!$E:$O,CJ$10,0))+0</f>
        <v>29.73</v>
      </c>
      <c r="CK366" s="209">
        <f>(VLOOKUP(Horizontal!$C366&amp;Horizontal!$B366&amp;Horizontal!CK$11,Vertical!$E:$O,CK$10,0))+0</f>
        <v>37.14</v>
      </c>
      <c r="CL366" s="210">
        <f>(VLOOKUP(Horizontal!$C366&amp;Horizontal!$B366&amp;Horizontal!CL$11,Vertical!$E:$O,CL$10,0))+0</f>
        <v>0</v>
      </c>
      <c r="CM366" s="207">
        <f>(VLOOKUP(Horizontal!$C366&amp;Horizontal!$B366&amp;Horizontal!CM$11,Vertical!$E:$O,CM$10,0))+0</f>
        <v>0</v>
      </c>
      <c r="CN366" s="207">
        <f>(VLOOKUP(Horizontal!$C366&amp;Horizontal!$B366&amp;Horizontal!CN$11,Vertical!$E:$O,CN$10,0))+0</f>
        <v>0</v>
      </c>
      <c r="CO366" s="207">
        <f>(VLOOKUP(Horizontal!$C366&amp;Horizontal!$B366&amp;Horizontal!CO$11,Vertical!$E:$O,CO$10,0))+0</f>
        <v>0</v>
      </c>
      <c r="CP366" s="207">
        <f>(VLOOKUP(Horizontal!$C366&amp;Horizontal!$B366&amp;Horizontal!CP$11,Vertical!$E:$O,CP$10,0))+0</f>
        <v>3.33</v>
      </c>
      <c r="CQ366" s="207">
        <f>(VLOOKUP(Horizontal!$C366&amp;Horizontal!$B366&amp;Horizontal!CQ$11,Vertical!$E:$O,CQ$10,0))+0</f>
        <v>2.94</v>
      </c>
      <c r="CR366" s="207">
        <f>(VLOOKUP(Horizontal!$C366&amp;Horizontal!$B366&amp;Horizontal!CR$11,Vertical!$E:$O,CR$10,0))+0</f>
        <v>15.79</v>
      </c>
      <c r="CS366" s="207">
        <f>(VLOOKUP(Horizontal!$C366&amp;Horizontal!$B366&amp;Horizontal!CS$11,Vertical!$E:$O,CS$10,0))+0</f>
        <v>13.51</v>
      </c>
      <c r="CT366" s="207">
        <f>(VLOOKUP(Horizontal!$C366&amp;Horizontal!$B366&amp;Horizontal!CT$11,Vertical!$E:$O,CT$10,0))+0</f>
        <v>22.86</v>
      </c>
      <c r="CU366" s="150"/>
      <c r="CV366" s="211">
        <f t="shared" ref="CV366" si="1209">(BB366-H366)+0</f>
        <v>50.389999999999986</v>
      </c>
      <c r="CW366" s="190">
        <f t="shared" ref="CW366" si="1210">(BC366-I366)+0</f>
        <v>50.150000000000034</v>
      </c>
      <c r="CX366" s="190">
        <f t="shared" ref="CX366" si="1211">(BD366-J366)+0</f>
        <v>50.22</v>
      </c>
      <c r="CY366" s="190">
        <f t="shared" ref="CY366" si="1212">(BE366-K366)+0</f>
        <v>50.169999999999959</v>
      </c>
      <c r="CZ366" s="190">
        <f t="shared" ref="CZ366" si="1213">(BF366-L366)+0</f>
        <v>45.67999999999995</v>
      </c>
      <c r="DA366" s="190">
        <f t="shared" ref="DA366" si="1214">(BG366-M366)+0</f>
        <v>44.069999999999965</v>
      </c>
      <c r="DB366" s="190">
        <f t="shared" ref="DB366" si="1215">(BH366-N366)+0</f>
        <v>41.120000000000005</v>
      </c>
      <c r="DC366" s="190">
        <f t="shared" ref="DC366" si="1216">(BI366-O366)+0</f>
        <v>35.400000000000006</v>
      </c>
      <c r="DD366" s="212">
        <f t="shared" ref="DD366" si="1217">(BJ366-P366)+0</f>
        <v>32.03</v>
      </c>
      <c r="DE366" s="9">
        <v>170</v>
      </c>
      <c r="DF366" s="212">
        <f t="shared" ref="DF366" si="1218">($H$7-H366)+0</f>
        <v>-152.29278959810867</v>
      </c>
      <c r="DG366" s="264">
        <v>51</v>
      </c>
      <c r="DH366" s="265">
        <v>135</v>
      </c>
      <c r="DI366" s="265">
        <v>36</v>
      </c>
      <c r="DJ366" s="266">
        <v>73</v>
      </c>
      <c r="DK366" s="190">
        <v>426.2</v>
      </c>
      <c r="DL366" s="190">
        <v>426.2</v>
      </c>
      <c r="DM366" s="190">
        <v>426.2</v>
      </c>
      <c r="DN366" s="212">
        <v>426.2</v>
      </c>
      <c r="DO366" s="190">
        <v>479.8</v>
      </c>
      <c r="DP366" s="190">
        <v>479.8</v>
      </c>
      <c r="DQ366" s="190">
        <v>479.8</v>
      </c>
      <c r="DR366" s="212">
        <v>479.8</v>
      </c>
      <c r="DS366" s="150"/>
      <c r="DT366" s="190">
        <v>345</v>
      </c>
      <c r="DU366" s="190">
        <v>270</v>
      </c>
      <c r="DV366" s="190">
        <v>245</v>
      </c>
      <c r="DW366" s="190">
        <v>350</v>
      </c>
      <c r="DX366" s="190"/>
      <c r="DY366" s="190"/>
      <c r="DZ366" s="190"/>
      <c r="EA366" s="190"/>
      <c r="EB366" s="190"/>
      <c r="EC366" s="190"/>
      <c r="ED366" s="190">
        <v>275</v>
      </c>
      <c r="EE366" s="190">
        <v>220</v>
      </c>
      <c r="EF366" s="190">
        <v>179</v>
      </c>
      <c r="EG366" s="190">
        <v>160</v>
      </c>
      <c r="EH366" s="212">
        <v>147</v>
      </c>
      <c r="EI366" s="213"/>
      <c r="EJ366" s="211">
        <v>50</v>
      </c>
      <c r="EK366" s="190">
        <v>52</v>
      </c>
      <c r="EL366" s="190">
        <v>52</v>
      </c>
      <c r="EM366" s="190">
        <v>52</v>
      </c>
      <c r="EN366" s="190"/>
      <c r="EO366" s="190"/>
      <c r="EP366" s="190"/>
      <c r="EQ366" s="190"/>
      <c r="ER366" s="190"/>
      <c r="ES366" s="190"/>
      <c r="ET366" s="190">
        <v>52</v>
      </c>
      <c r="EU366" s="190">
        <v>40</v>
      </c>
      <c r="EV366" s="190">
        <v>38</v>
      </c>
      <c r="EW366" s="190">
        <v>35</v>
      </c>
      <c r="EX366" s="212">
        <v>30</v>
      </c>
      <c r="EY366" s="211"/>
      <c r="EZ366" s="75">
        <f t="shared" ref="EZ366" si="1219">(G366/(DT366-G366))+0</f>
        <v>-6.5653075328265375E-3</v>
      </c>
      <c r="FA366" s="89">
        <f t="shared" si="415"/>
        <v>-0.1</v>
      </c>
      <c r="FB366" s="212"/>
      <c r="FC366" s="213"/>
      <c r="FD366" s="213"/>
      <c r="FE366" s="213"/>
      <c r="FF366" s="213"/>
      <c r="FG366" s="213"/>
      <c r="FH366" s="213"/>
      <c r="FI366" s="213"/>
      <c r="FJ366" s="213"/>
      <c r="FK366" s="213"/>
      <c r="FL366" s="213"/>
      <c r="FM366" s="213"/>
      <c r="FN366" s="213"/>
      <c r="FO366" s="213"/>
      <c r="FP366" s="213"/>
      <c r="FQ366" s="213"/>
      <c r="FR366" s="213"/>
      <c r="FS366" s="211">
        <v>148</v>
      </c>
      <c r="FT366" s="190">
        <v>148</v>
      </c>
      <c r="FU366" s="190">
        <v>150</v>
      </c>
      <c r="FV366" s="190">
        <v>147</v>
      </c>
      <c r="FW366" s="190"/>
      <c r="FX366" s="190"/>
      <c r="FY366" s="190"/>
      <c r="FZ366" s="190"/>
      <c r="GA366" s="190"/>
      <c r="GB366" s="190"/>
      <c r="GC366" s="190">
        <v>147</v>
      </c>
      <c r="GD366" s="190">
        <v>140</v>
      </c>
      <c r="GE366" s="190">
        <v>130</v>
      </c>
      <c r="GF366" s="190">
        <v>119</v>
      </c>
      <c r="GG366" s="212">
        <v>115</v>
      </c>
    </row>
    <row r="367" spans="2:189">
      <c r="B367" s="33">
        <v>44481</v>
      </c>
      <c r="C367" s="30" t="s">
        <v>25</v>
      </c>
      <c r="D367" s="30">
        <v>2021</v>
      </c>
      <c r="E367" s="30" t="str">
        <f t="shared" ref="E367" si="1220">D367&amp;C367</f>
        <v>2021S41</v>
      </c>
      <c r="F367" s="30" t="str">
        <f t="shared" si="317"/>
        <v>102021</v>
      </c>
      <c r="G367" s="208" t="str">
        <f>VLOOKUP(Horizontal!$C367&amp;Horizontal!$B367&amp;Horizontal!G$11,Vertical!$E:$O,G$10,0)</f>
        <v>-2,38</v>
      </c>
      <c r="H367" s="207">
        <f>(VLOOKUP(Horizontal!$C367&amp;Horizontal!$B367&amp;Horizontal!H$11,Vertical!$E:$O,H$10,0))+0</f>
        <v>280.74</v>
      </c>
      <c r="I367" s="207">
        <f>(VLOOKUP(Horizontal!$C367&amp;Horizontal!$B367&amp;Horizontal!I$11,Vertical!$E:$O,I$10,0))+0</f>
        <v>217.44</v>
      </c>
      <c r="J367" s="207">
        <f>(VLOOKUP(Horizontal!$C367&amp;Horizontal!$B367&amp;Horizontal!J$11,Vertical!$E:$O,J$10,0))+0</f>
        <v>214.26</v>
      </c>
      <c r="K367" s="207">
        <f>(VLOOKUP(Horizontal!$C367&amp;Horizontal!$B367&amp;Horizontal!K$11,Vertical!$E:$O,K$10,0))+0</f>
        <v>312.27999999999997</v>
      </c>
      <c r="L367" s="207">
        <f>(VLOOKUP(Horizontal!$C367&amp;Horizontal!$B367&amp;Horizontal!L$11,Vertical!$E:$O,L$10,0))+0</f>
        <v>270.74</v>
      </c>
      <c r="M367" s="207">
        <f>(VLOOKUP(Horizontal!$C367&amp;Horizontal!$B367&amp;Horizontal!M$11,Vertical!$E:$O,M$10,0))+0</f>
        <v>222.16</v>
      </c>
      <c r="N367" s="207">
        <f>(VLOOKUP(Horizontal!$C367&amp;Horizontal!$B367&amp;Horizontal!N$11,Vertical!$E:$O,N$10,0))+0</f>
        <v>179.88</v>
      </c>
      <c r="O367" s="207">
        <f>(VLOOKUP(Horizontal!$C367&amp;Horizontal!$B367&amp;Horizontal!O$11,Vertical!$E:$O,O$10,0))+0</f>
        <v>168.08</v>
      </c>
      <c r="P367" s="209">
        <f>(VLOOKUP(Horizontal!$C367&amp;Horizontal!$B367&amp;Horizontal!P$11,Vertical!$E:$O,P$10,0))+0</f>
        <v>159.44</v>
      </c>
      <c r="Q367" s="210">
        <f>(VLOOKUP(Horizontal!$C367&amp;Horizontal!$B367&amp;Horizontal!Q$11,Vertical!$E:$O,Q$10,0))+0</f>
        <v>56</v>
      </c>
      <c r="R367" s="207">
        <f>(VLOOKUP(Horizontal!$C367&amp;Horizontal!$B367&amp;Horizontal!R$11,Vertical!$E:$O,R$10,0))+0</f>
        <v>60</v>
      </c>
      <c r="S367" s="207">
        <f>(VLOOKUP(Horizontal!$C367&amp;Horizontal!$B367&amp;Horizontal!S$11,Vertical!$E:$O,S$10,0))+0</f>
        <v>58</v>
      </c>
      <c r="T367" s="207">
        <f>(VLOOKUP(Horizontal!$C367&amp;Horizontal!$B367&amp;Horizontal!T$11,Vertical!$E:$O,T$10,0))+0</f>
        <v>50</v>
      </c>
      <c r="U367" s="207">
        <f>(VLOOKUP(Horizontal!$C367&amp;Horizontal!$B367&amp;Horizontal!U$11,Vertical!$E:$O,U$10,0))+0</f>
        <v>43</v>
      </c>
      <c r="V367" s="207">
        <f>(VLOOKUP(Horizontal!$C367&amp;Horizontal!$B367&amp;Horizontal!V$11,Vertical!$E:$O,V$10,0))+0</f>
        <v>41</v>
      </c>
      <c r="W367" s="207">
        <f>(VLOOKUP(Horizontal!$C367&amp;Horizontal!$B367&amp;Horizontal!W$11,Vertical!$E:$O,W$10,0))+0</f>
        <v>32</v>
      </c>
      <c r="X367" s="207">
        <f>(VLOOKUP(Horizontal!$C367&amp;Horizontal!$B367&amp;Horizontal!X$11,Vertical!$E:$O,X$10,0))+0</f>
        <v>29</v>
      </c>
      <c r="Y367" s="209">
        <f>(VLOOKUP(Horizontal!$C367&amp;Horizontal!$B367&amp;Horizontal!Y$11,Vertical!$E:$O,Y$10,0))+0</f>
        <v>25</v>
      </c>
      <c r="Z367" s="210">
        <f>(VLOOKUP(Horizontal!$C367&amp;Horizontal!$B367&amp;Horizontal!Z$11,Vertical!$E:$O,Z$10,0))+0</f>
        <v>100</v>
      </c>
      <c r="AA367" s="207">
        <f>(VLOOKUP(Horizontal!$C367&amp;Horizontal!$B367&amp;Horizontal!AA$11,Vertical!$E:$O,AA$10,0))+0</f>
        <v>100</v>
      </c>
      <c r="AB367" s="207">
        <f>(VLOOKUP(Horizontal!$C367&amp;Horizontal!$B367&amp;Horizontal!AB$11,Vertical!$E:$O,AB$10,0))+0</f>
        <v>100</v>
      </c>
      <c r="AC367" s="207">
        <f>(VLOOKUP(Horizontal!$C367&amp;Horizontal!$B367&amp;Horizontal!AC$11,Vertical!$E:$O,AC$10,0))+0</f>
        <v>90.63</v>
      </c>
      <c r="AD367" s="207">
        <f>(VLOOKUP(Horizontal!$C367&amp;Horizontal!$B367&amp;Horizontal!AD$11,Vertical!$E:$O,AD$10,0))+0</f>
        <v>94.29</v>
      </c>
      <c r="AE367" s="207">
        <f>(VLOOKUP(Horizontal!$C367&amp;Horizontal!$B367&amp;Horizontal!AE$11,Vertical!$E:$O,AE$10,0))+0</f>
        <v>87.18</v>
      </c>
      <c r="AF367" s="207">
        <f>(VLOOKUP(Horizontal!$C367&amp;Horizontal!$B367&amp;Horizontal!AF$11,Vertical!$E:$O,AF$10,0))+0</f>
        <v>78.05</v>
      </c>
      <c r="AG367" s="207">
        <f>(VLOOKUP(Horizontal!$C367&amp;Horizontal!$B367&amp;Horizontal!AG$11,Vertical!$E:$O,AG$10,0))+0</f>
        <v>51.28</v>
      </c>
      <c r="AH367" s="209">
        <f>(VLOOKUP(Horizontal!$C367&amp;Horizontal!$B367&amp;Horizontal!AH$11,Vertical!$E:$O,AH$10,0))+0</f>
        <v>31.71</v>
      </c>
      <c r="AI367" s="210">
        <f>(VLOOKUP(Horizontal!$C367&amp;Horizontal!$B367&amp;Horizontal!AI$11,Vertical!$E:$O,AI$10,0))+0</f>
        <v>0</v>
      </c>
      <c r="AJ367" s="207">
        <f>(VLOOKUP(Horizontal!$C367&amp;Horizontal!$B367&amp;Horizontal!AJ$11,Vertical!$E:$O,AJ$10,0))+0</f>
        <v>0</v>
      </c>
      <c r="AK367" s="207">
        <f>(VLOOKUP(Horizontal!$C367&amp;Horizontal!$B367&amp;Horizontal!AK$11,Vertical!$E:$O,AK$10,0))+0</f>
        <v>0</v>
      </c>
      <c r="AL367" s="207">
        <f>(VLOOKUP(Horizontal!$C367&amp;Horizontal!$B367&amp;Horizontal!AL$11,Vertical!$E:$O,AL$10,0))+0</f>
        <v>3.13</v>
      </c>
      <c r="AM367" s="207">
        <f>(VLOOKUP(Horizontal!$C367&amp;Horizontal!$B367&amp;Horizontal!AM$11,Vertical!$E:$O,AM$10,0))+0</f>
        <v>2.86</v>
      </c>
      <c r="AN367" s="207">
        <f>(VLOOKUP(Horizontal!$C367&amp;Horizontal!$B367&amp;Horizontal!AN$11,Vertical!$E:$O,AN$10,0))+0</f>
        <v>2.56</v>
      </c>
      <c r="AO367" s="207">
        <f>(VLOOKUP(Horizontal!$C367&amp;Horizontal!$B367&amp;Horizontal!AO$11,Vertical!$E:$O,AO$10,0))+0</f>
        <v>12.2</v>
      </c>
      <c r="AP367" s="207">
        <f>(VLOOKUP(Horizontal!$C367&amp;Horizontal!$B367&amp;Horizontal!AP$11,Vertical!$E:$O,AP$10,0))+0</f>
        <v>33.33</v>
      </c>
      <c r="AQ367" s="209">
        <f>(VLOOKUP(Horizontal!$C367&amp;Horizontal!$B367&amp;Horizontal!AQ$11,Vertical!$E:$O,AQ$10,0))+0</f>
        <v>46.34</v>
      </c>
      <c r="AR367" s="210">
        <f>(VLOOKUP(Horizontal!$C367&amp;Horizontal!$B367&amp;Horizontal!AR$11,Vertical!$E:$O,AR$10,0))+0</f>
        <v>0</v>
      </c>
      <c r="AS367" s="207">
        <f>(VLOOKUP(Horizontal!$C367&amp;Horizontal!$B367&amp;Horizontal!AS$11,Vertical!$E:$O,AS$10,0))+0</f>
        <v>0</v>
      </c>
      <c r="AT367" s="207">
        <f>(VLOOKUP(Horizontal!$C367&amp;Horizontal!$B367&amp;Horizontal!AT$11,Vertical!$E:$O,AT$10,0))+0</f>
        <v>0</v>
      </c>
      <c r="AU367" s="207">
        <f>(VLOOKUP(Horizontal!$C367&amp;Horizontal!$B367&amp;Horizontal!AU$11,Vertical!$E:$O,AU$10,0))+0</f>
        <v>6.25</v>
      </c>
      <c r="AV367" s="207">
        <f>(VLOOKUP(Horizontal!$C367&amp;Horizontal!$B367&amp;Horizontal!AV$11,Vertical!$E:$O,AV$10,0))+0</f>
        <v>2.86</v>
      </c>
      <c r="AW367" s="207">
        <f>(VLOOKUP(Horizontal!$C367&amp;Horizontal!$B367&amp;Horizontal!AW$11,Vertical!$E:$O,AW$10,0))+0</f>
        <v>10.26</v>
      </c>
      <c r="AX367" s="207">
        <f>(VLOOKUP(Horizontal!$C367&amp;Horizontal!$B367&amp;Horizontal!AX$11,Vertical!$E:$O,AX$10,0))+0</f>
        <v>9.76</v>
      </c>
      <c r="AY367" s="207">
        <f>(VLOOKUP(Horizontal!$C367&amp;Horizontal!$B367&amp;Horizontal!AY$11,Vertical!$E:$O,AY$10,0))+0</f>
        <v>15.38</v>
      </c>
      <c r="AZ367" s="209">
        <f>(VLOOKUP(Horizontal!$C367&amp;Horizontal!$B367&amp;Horizontal!AZ$11,Vertical!$E:$O,AZ$10,0))+0</f>
        <v>21.95</v>
      </c>
      <c r="BA367" s="208">
        <f>(VLOOKUP(Horizontal!$C367&amp;Horizontal!$B367&amp;Horizontal!BA$11,Vertical!$E:$O,BA$10,0))+0</f>
        <v>51.05</v>
      </c>
      <c r="BB367" s="210">
        <f>(VLOOKUP(Horizontal!$C367&amp;Horizontal!$B367&amp;Horizontal!BB$11,Vertical!$E:$O,BB$10,0))+0</f>
        <v>332.4</v>
      </c>
      <c r="BC367" s="207">
        <f>(VLOOKUP(Horizontal!$C367&amp;Horizontal!$B367&amp;Horizontal!BC$11,Vertical!$E:$O,BC$10,0))+0</f>
        <v>268.24</v>
      </c>
      <c r="BD367" s="207">
        <f>(VLOOKUP(Horizontal!$C367&amp;Horizontal!$B367&amp;Horizontal!BD$11,Vertical!$E:$O,BD$10,0))+0</f>
        <v>266.26</v>
      </c>
      <c r="BE367" s="207">
        <f>(VLOOKUP(Horizontal!$C367&amp;Horizontal!$B367&amp;Horizontal!BE$11,Vertical!$E:$O,BE$10,0))+0</f>
        <v>365.6</v>
      </c>
      <c r="BF367" s="207">
        <f>(VLOOKUP(Horizontal!$C367&amp;Horizontal!$B367&amp;Horizontal!BF$11,Vertical!$E:$O,BF$10,0))+0</f>
        <v>320.97000000000003</v>
      </c>
      <c r="BG367" s="207">
        <f>(VLOOKUP(Horizontal!$C367&amp;Horizontal!$B367&amp;Horizontal!BG$11,Vertical!$E:$O,BG$10,0))+0</f>
        <v>266.44</v>
      </c>
      <c r="BH367" s="207">
        <f>(VLOOKUP(Horizontal!$C367&amp;Horizontal!$B367&amp;Horizontal!BH$11,Vertical!$E:$O,BH$10,0))+0</f>
        <v>220.58</v>
      </c>
      <c r="BI367" s="207">
        <f>(VLOOKUP(Horizontal!$C367&amp;Horizontal!$B367&amp;Horizontal!BI$11,Vertical!$E:$O,BI$10,0))+0</f>
        <v>203.85</v>
      </c>
      <c r="BJ367" s="209">
        <f>(VLOOKUP(Horizontal!$C367&amp;Horizontal!$B367&amp;Horizontal!BJ$11,Vertical!$E:$O,BJ$10,0))+0</f>
        <v>192.58</v>
      </c>
      <c r="BK367" s="210">
        <f>(VLOOKUP(Horizontal!$C367&amp;Horizontal!$B367&amp;Horizontal!BK$11,Vertical!$E:$O,BK$10,0))+0</f>
        <v>49</v>
      </c>
      <c r="BL367" s="207">
        <f>(VLOOKUP(Horizontal!$C367&amp;Horizontal!$B367&amp;Horizontal!BL$11,Vertical!$E:$O,BL$10,0))+0</f>
        <v>48</v>
      </c>
      <c r="BM367" s="207">
        <f>(VLOOKUP(Horizontal!$C367&amp;Horizontal!$B367&amp;Horizontal!BM$11,Vertical!$E:$O,BM$10,0))+0</f>
        <v>47</v>
      </c>
      <c r="BN367" s="207">
        <f>(VLOOKUP(Horizontal!$C367&amp;Horizontal!$B367&amp;Horizontal!BN$11,Vertical!$E:$O,BN$10,0))+0</f>
        <v>44</v>
      </c>
      <c r="BO367" s="207">
        <f>(VLOOKUP(Horizontal!$C367&amp;Horizontal!$B367&amp;Horizontal!BO$11,Vertical!$E:$O,BO$10,0))+0</f>
        <v>40</v>
      </c>
      <c r="BP367" s="207">
        <f>(VLOOKUP(Horizontal!$C367&amp;Horizontal!$B367&amp;Horizontal!BP$11,Vertical!$E:$O,BP$10,0))+0</f>
        <v>36</v>
      </c>
      <c r="BQ367" s="207">
        <f>(VLOOKUP(Horizontal!$C367&amp;Horizontal!$B367&amp;Horizontal!BQ$11,Vertical!$E:$O,BQ$10,0))+0</f>
        <v>32</v>
      </c>
      <c r="BR367" s="207">
        <f>(VLOOKUP(Horizontal!$C367&amp;Horizontal!$B367&amp;Horizontal!BR$11,Vertical!$E:$O,BR$10,0))+0</f>
        <v>27</v>
      </c>
      <c r="BS367" s="209">
        <f>(VLOOKUP(Horizontal!$C367&amp;Horizontal!$B367&amp;Horizontal!BS$11,Vertical!$E:$O,BS$10,0))+0</f>
        <v>26</v>
      </c>
      <c r="BT367" s="210">
        <f>(VLOOKUP(Horizontal!$C367&amp;Horizontal!$B367&amp;Horizontal!BT$11,Vertical!$E:$O,BT$10,0))+0</f>
        <v>100</v>
      </c>
      <c r="BU367" s="207">
        <f>(VLOOKUP(Horizontal!$C367&amp;Horizontal!$B367&amp;Horizontal!BU$11,Vertical!$E:$O,BU$10,0))+0</f>
        <v>100</v>
      </c>
      <c r="BV367" s="207">
        <f>(VLOOKUP(Horizontal!$C367&amp;Horizontal!$B367&amp;Horizontal!BV$11,Vertical!$E:$O,BV$10,0))+0</f>
        <v>100</v>
      </c>
      <c r="BW367" s="207">
        <f>(VLOOKUP(Horizontal!$C367&amp;Horizontal!$B367&amp;Horizontal!BW$11,Vertical!$E:$O,BW$10,0))+0</f>
        <v>88.46</v>
      </c>
      <c r="BX367" s="207">
        <f>(VLOOKUP(Horizontal!$C367&amp;Horizontal!$B367&amp;Horizontal!BX$11,Vertical!$E:$O,BX$10,0))+0</f>
        <v>100</v>
      </c>
      <c r="BY367" s="207">
        <f>(VLOOKUP(Horizontal!$C367&amp;Horizontal!$B367&amp;Horizontal!BY$11,Vertical!$E:$O,BY$10,0))+0</f>
        <v>78.13</v>
      </c>
      <c r="BZ367" s="207">
        <f>(VLOOKUP(Horizontal!$C367&amp;Horizontal!$B367&amp;Horizontal!BZ$11,Vertical!$E:$O,BZ$10,0))+0</f>
        <v>67.650000000000006</v>
      </c>
      <c r="CA367" s="207">
        <f>(VLOOKUP(Horizontal!$C367&amp;Horizontal!$B367&amp;Horizontal!CA$11,Vertical!$E:$O,CA$10,0))+0</f>
        <v>55.56</v>
      </c>
      <c r="CB367" s="209">
        <f>(VLOOKUP(Horizontal!$C367&amp;Horizontal!$B367&amp;Horizontal!CB$11,Vertical!$E:$O,CB$10,0))+0</f>
        <v>45.71</v>
      </c>
      <c r="CC367" s="210">
        <f>(VLOOKUP(Horizontal!$C367&amp;Horizontal!$B367&amp;Horizontal!CC$11,Vertical!$E:$O,CC$10,0))+0</f>
        <v>0</v>
      </c>
      <c r="CD367" s="207">
        <f>(VLOOKUP(Horizontal!$C367&amp;Horizontal!$B367&amp;Horizontal!CD$11,Vertical!$E:$O,CD$10,0))+0</f>
        <v>0</v>
      </c>
      <c r="CE367" s="207">
        <f>(VLOOKUP(Horizontal!$C367&amp;Horizontal!$B367&amp;Horizontal!CE$11,Vertical!$E:$O,CE$10,0))+0</f>
        <v>0</v>
      </c>
      <c r="CF367" s="207">
        <f>(VLOOKUP(Horizontal!$C367&amp;Horizontal!$B367&amp;Horizontal!CF$11,Vertical!$E:$O,CF$10,0))+0</f>
        <v>0</v>
      </c>
      <c r="CG367" s="207">
        <f>(VLOOKUP(Horizontal!$C367&amp;Horizontal!$B367&amp;Horizontal!CG$11,Vertical!$E:$O,CG$10,0))+0</f>
        <v>0</v>
      </c>
      <c r="CH367" s="207">
        <f>(VLOOKUP(Horizontal!$C367&amp;Horizontal!$B367&amp;Horizontal!CH$11,Vertical!$E:$O,CH$10,0))+0</f>
        <v>6.25</v>
      </c>
      <c r="CI367" s="207">
        <f>(VLOOKUP(Horizontal!$C367&amp;Horizontal!$B367&amp;Horizontal!CI$11,Vertical!$E:$O,CI$10,0))+0</f>
        <v>14.71</v>
      </c>
      <c r="CJ367" s="207">
        <f>(VLOOKUP(Horizontal!$C367&amp;Horizontal!$B367&amp;Horizontal!CJ$11,Vertical!$E:$O,CJ$10,0))+0</f>
        <v>22.22</v>
      </c>
      <c r="CK367" s="209">
        <f>(VLOOKUP(Horizontal!$C367&amp;Horizontal!$B367&amp;Horizontal!CK$11,Vertical!$E:$O,CK$10,0))+0</f>
        <v>34.29</v>
      </c>
      <c r="CL367" s="210">
        <f>(VLOOKUP(Horizontal!$C367&amp;Horizontal!$B367&amp;Horizontal!CL$11,Vertical!$E:$O,CL$10,0))+0</f>
        <v>0</v>
      </c>
      <c r="CM367" s="207">
        <f>(VLOOKUP(Horizontal!$C367&amp;Horizontal!$B367&amp;Horizontal!CM$11,Vertical!$E:$O,CM$10,0))+0</f>
        <v>0</v>
      </c>
      <c r="CN367" s="207">
        <f>(VLOOKUP(Horizontal!$C367&amp;Horizontal!$B367&amp;Horizontal!CN$11,Vertical!$E:$O,CN$10,0))+0</f>
        <v>0</v>
      </c>
      <c r="CO367" s="207">
        <f>(VLOOKUP(Horizontal!$C367&amp;Horizontal!$B367&amp;Horizontal!CO$11,Vertical!$E:$O,CO$10,0))+0</f>
        <v>11.54</v>
      </c>
      <c r="CP367" s="207">
        <f>(VLOOKUP(Horizontal!$C367&amp;Horizontal!$B367&amp;Horizontal!CP$11,Vertical!$E:$O,CP$10,0))+0</f>
        <v>0</v>
      </c>
      <c r="CQ367" s="207">
        <f>(VLOOKUP(Horizontal!$C367&amp;Horizontal!$B367&amp;Horizontal!CQ$11,Vertical!$E:$O,CQ$10,0))+0</f>
        <v>15.63</v>
      </c>
      <c r="CR367" s="207">
        <f>(VLOOKUP(Horizontal!$C367&amp;Horizontal!$B367&amp;Horizontal!CR$11,Vertical!$E:$O,CR$10,0))+0</f>
        <v>17.649999999999999</v>
      </c>
      <c r="CS367" s="207">
        <f>(VLOOKUP(Horizontal!$C367&amp;Horizontal!$B367&amp;Horizontal!CS$11,Vertical!$E:$O,CS$10,0))+0</f>
        <v>22.22</v>
      </c>
      <c r="CT367" s="207">
        <f>(VLOOKUP(Horizontal!$C367&amp;Horizontal!$B367&amp;Horizontal!CT$11,Vertical!$E:$O,CT$10,0))+0</f>
        <v>20</v>
      </c>
      <c r="CU367" s="150"/>
      <c r="CV367" s="211">
        <f t="shared" ref="CV367" si="1221">(BB367-H367)+0</f>
        <v>51.659999999999968</v>
      </c>
      <c r="CW367" s="190">
        <f t="shared" ref="CW367" si="1222">(BC367-I367)+0</f>
        <v>50.800000000000011</v>
      </c>
      <c r="CX367" s="190">
        <f t="shared" ref="CX367" si="1223">(BD367-J367)+0</f>
        <v>52</v>
      </c>
      <c r="CY367" s="190">
        <f t="shared" ref="CY367" si="1224">(BE367-K367)+0</f>
        <v>53.32000000000005</v>
      </c>
      <c r="CZ367" s="190">
        <f t="shared" ref="CZ367" si="1225">(BF367-L367)+0</f>
        <v>50.230000000000018</v>
      </c>
      <c r="DA367" s="190">
        <f t="shared" ref="DA367" si="1226">(BG367-M367)+0</f>
        <v>44.28</v>
      </c>
      <c r="DB367" s="190">
        <f t="shared" ref="DB367" si="1227">(BH367-N367)+0</f>
        <v>40.700000000000017</v>
      </c>
      <c r="DC367" s="190">
        <f t="shared" ref="DC367" si="1228">(BI367-O367)+0</f>
        <v>35.769999999999982</v>
      </c>
      <c r="DD367" s="212">
        <f t="shared" ref="DD367" si="1229">(BJ367-P367)+0</f>
        <v>33.140000000000015</v>
      </c>
      <c r="DE367" s="9">
        <v>170</v>
      </c>
      <c r="DF367" s="212">
        <f t="shared" ref="DF367" si="1230">($H$7-H367)+0</f>
        <v>-72.282789598108678</v>
      </c>
      <c r="DG367" s="264">
        <v>112</v>
      </c>
      <c r="DH367" s="265">
        <v>153</v>
      </c>
      <c r="DI367" s="265">
        <v>33</v>
      </c>
      <c r="DJ367" s="266">
        <v>75</v>
      </c>
      <c r="DK367" s="190">
        <v>198.74</v>
      </c>
      <c r="DL367" s="190">
        <v>198.74</v>
      </c>
      <c r="DM367" s="190">
        <v>198.74</v>
      </c>
      <c r="DN367" s="212">
        <v>198.74</v>
      </c>
      <c r="DO367" s="190">
        <v>207.48</v>
      </c>
      <c r="DP367" s="190">
        <v>207.48</v>
      </c>
      <c r="DQ367" s="190">
        <v>207.48</v>
      </c>
      <c r="DR367" s="212">
        <v>207.48</v>
      </c>
      <c r="DS367" s="150"/>
      <c r="DT367" s="190">
        <v>268</v>
      </c>
      <c r="DU367" s="190">
        <v>188</v>
      </c>
      <c r="DV367" s="190">
        <v>188</v>
      </c>
      <c r="DW367" s="190">
        <v>293</v>
      </c>
      <c r="DX367" s="190"/>
      <c r="DY367" s="190"/>
      <c r="DZ367" s="190"/>
      <c r="EA367" s="190"/>
      <c r="EB367" s="190"/>
      <c r="EC367" s="190"/>
      <c r="ED367" s="190">
        <v>258</v>
      </c>
      <c r="EE367" s="190">
        <v>215</v>
      </c>
      <c r="EF367" s="190">
        <v>175</v>
      </c>
      <c r="EG367" s="190">
        <v>160</v>
      </c>
      <c r="EH367" s="212">
        <v>147</v>
      </c>
      <c r="EI367" s="213"/>
      <c r="EJ367" s="211">
        <v>50</v>
      </c>
      <c r="EK367" s="190">
        <v>52</v>
      </c>
      <c r="EL367" s="190">
        <v>52</v>
      </c>
      <c r="EM367" s="190">
        <v>52</v>
      </c>
      <c r="EN367" s="190"/>
      <c r="EO367" s="190"/>
      <c r="EP367" s="190"/>
      <c r="EQ367" s="190"/>
      <c r="ER367" s="190"/>
      <c r="ES367" s="190"/>
      <c r="ET367" s="190">
        <v>52</v>
      </c>
      <c r="EU367" s="190">
        <v>40</v>
      </c>
      <c r="EV367" s="190">
        <v>38</v>
      </c>
      <c r="EW367" s="190">
        <v>35</v>
      </c>
      <c r="EX367" s="212">
        <v>30</v>
      </c>
      <c r="EY367" s="211"/>
      <c r="EZ367" s="75">
        <f t="shared" ref="EZ367" si="1231">(G367/(DT367-G367))+0</f>
        <v>-8.8024262149567281E-3</v>
      </c>
      <c r="FA367" s="89">
        <f t="shared" si="415"/>
        <v>-0.1</v>
      </c>
      <c r="FB367" s="212"/>
      <c r="FC367" s="213"/>
      <c r="FD367" s="213"/>
      <c r="FE367" s="213"/>
      <c r="FF367" s="213"/>
      <c r="FG367" s="213"/>
      <c r="FH367" s="213"/>
      <c r="FI367" s="213"/>
      <c r="FJ367" s="213"/>
      <c r="FK367" s="213"/>
      <c r="FL367" s="213"/>
      <c r="FM367" s="213"/>
      <c r="FN367" s="213"/>
      <c r="FO367" s="213"/>
      <c r="FP367" s="213"/>
      <c r="FQ367" s="213"/>
      <c r="FR367" s="213"/>
      <c r="FS367" s="211">
        <v>148</v>
      </c>
      <c r="FT367" s="190">
        <v>148</v>
      </c>
      <c r="FU367" s="190">
        <v>150</v>
      </c>
      <c r="FV367" s="190">
        <v>147</v>
      </c>
      <c r="FW367" s="190"/>
      <c r="FX367" s="190"/>
      <c r="FY367" s="190"/>
      <c r="FZ367" s="190"/>
      <c r="GA367" s="190"/>
      <c r="GB367" s="190"/>
      <c r="GC367" s="190">
        <v>147</v>
      </c>
      <c r="GD367" s="190">
        <v>140</v>
      </c>
      <c r="GE367" s="190">
        <v>130</v>
      </c>
      <c r="GF367" s="190">
        <v>119</v>
      </c>
      <c r="GG367" s="212">
        <v>115</v>
      </c>
    </row>
    <row r="368" spans="2:189">
      <c r="B368" s="33">
        <v>44488</v>
      </c>
      <c r="C368" s="30" t="s">
        <v>24</v>
      </c>
      <c r="D368" s="30">
        <v>2021</v>
      </c>
      <c r="E368" s="30" t="str">
        <f t="shared" ref="E368" si="1232">D368&amp;C368</f>
        <v>2021S42</v>
      </c>
      <c r="F368" s="30" t="str">
        <f t="shared" si="317"/>
        <v>102021</v>
      </c>
      <c r="G368" s="208" t="str">
        <f>VLOOKUP(Horizontal!$C368&amp;Horizontal!$B368&amp;Horizontal!G$11,Vertical!$E:$O,G$10,0)</f>
        <v>-1,44</v>
      </c>
      <c r="H368" s="207">
        <f>(VLOOKUP(Horizontal!$C368&amp;Horizontal!$B368&amp;Horizontal!H$11,Vertical!$E:$O,H$10,0))+0</f>
        <v>257.49</v>
      </c>
      <c r="I368" s="207">
        <f>(VLOOKUP(Horizontal!$C368&amp;Horizontal!$B368&amp;Horizontal!I$11,Vertical!$E:$O,I$10,0))+0</f>
        <v>165.1</v>
      </c>
      <c r="J368" s="207">
        <f>(VLOOKUP(Horizontal!$C368&amp;Horizontal!$B368&amp;Horizontal!J$11,Vertical!$E:$O,J$10,0))+0</f>
        <v>170.65</v>
      </c>
      <c r="K368" s="207">
        <f>(VLOOKUP(Horizontal!$C368&amp;Horizontal!$B368&amp;Horizontal!K$11,Vertical!$E:$O,K$10,0))+0</f>
        <v>269.10000000000002</v>
      </c>
      <c r="L368" s="207">
        <f>(VLOOKUP(Horizontal!$C368&amp;Horizontal!$B368&amp;Horizontal!L$11,Vertical!$E:$O,L$10,0))+0</f>
        <v>254.8</v>
      </c>
      <c r="M368" s="207">
        <f>(VLOOKUP(Horizontal!$C368&amp;Horizontal!$B368&amp;Horizontal!M$11,Vertical!$E:$O,M$10,0))+0</f>
        <v>216.65</v>
      </c>
      <c r="N368" s="207">
        <f>(VLOOKUP(Horizontal!$C368&amp;Horizontal!$B368&amp;Horizontal!N$11,Vertical!$E:$O,N$10,0))+0</f>
        <v>178.19</v>
      </c>
      <c r="O368" s="207">
        <f>(VLOOKUP(Horizontal!$C368&amp;Horizontal!$B368&amp;Horizontal!O$11,Vertical!$E:$O,O$10,0))+0</f>
        <v>167.22</v>
      </c>
      <c r="P368" s="209">
        <f>(VLOOKUP(Horizontal!$C368&amp;Horizontal!$B368&amp;Horizontal!P$11,Vertical!$E:$O,P$10,0))+0</f>
        <v>158.54</v>
      </c>
      <c r="Q368" s="210">
        <f>(VLOOKUP(Horizontal!$C368&amp;Horizontal!$B368&amp;Horizontal!Q$11,Vertical!$E:$O,Q$10,0))+0</f>
        <v>52</v>
      </c>
      <c r="R368" s="207">
        <f>(VLOOKUP(Horizontal!$C368&amp;Horizontal!$B368&amp;Horizontal!R$11,Vertical!$E:$O,R$10,0))+0</f>
        <v>59</v>
      </c>
      <c r="S368" s="207">
        <f>(VLOOKUP(Horizontal!$C368&amp;Horizontal!$B368&amp;Horizontal!S$11,Vertical!$E:$O,S$10,0))+0</f>
        <v>59</v>
      </c>
      <c r="T368" s="207">
        <f>(VLOOKUP(Horizontal!$C368&amp;Horizontal!$B368&amp;Horizontal!T$11,Vertical!$E:$O,T$10,0))+0</f>
        <v>53</v>
      </c>
      <c r="U368" s="207">
        <f>(VLOOKUP(Horizontal!$C368&amp;Horizontal!$B368&amp;Horizontal!U$11,Vertical!$E:$O,U$10,0))+0</f>
        <v>39</v>
      </c>
      <c r="V368" s="207">
        <f>(VLOOKUP(Horizontal!$C368&amp;Horizontal!$B368&amp;Horizontal!V$11,Vertical!$E:$O,V$10,0))+0</f>
        <v>38</v>
      </c>
      <c r="W368" s="207">
        <f>(VLOOKUP(Horizontal!$C368&amp;Horizontal!$B368&amp;Horizontal!W$11,Vertical!$E:$O,W$10,0))+0</f>
        <v>31</v>
      </c>
      <c r="X368" s="207">
        <f>(VLOOKUP(Horizontal!$C368&amp;Horizontal!$B368&amp;Horizontal!X$11,Vertical!$E:$O,X$10,0))+0</f>
        <v>24</v>
      </c>
      <c r="Y368" s="209">
        <f>(VLOOKUP(Horizontal!$C368&amp;Horizontal!$B368&amp;Horizontal!Y$11,Vertical!$E:$O,Y$10,0))+0</f>
        <v>21</v>
      </c>
      <c r="Z368" s="210">
        <f>(VLOOKUP(Horizontal!$C368&amp;Horizontal!$B368&amp;Horizontal!Z$11,Vertical!$E:$O,Z$10,0))+0</f>
        <v>100</v>
      </c>
      <c r="AA368" s="207">
        <f>(VLOOKUP(Horizontal!$C368&amp;Horizontal!$B368&amp;Horizontal!AA$11,Vertical!$E:$O,AA$10,0))+0</f>
        <v>100</v>
      </c>
      <c r="AB368" s="207">
        <f>(VLOOKUP(Horizontal!$C368&amp;Horizontal!$B368&amp;Horizontal!AB$11,Vertical!$E:$O,AB$10,0))+0</f>
        <v>100</v>
      </c>
      <c r="AC368" s="207">
        <f>(VLOOKUP(Horizontal!$C368&amp;Horizontal!$B368&amp;Horizontal!AC$11,Vertical!$E:$O,AC$10,0))+0</f>
        <v>96.97</v>
      </c>
      <c r="AD368" s="207">
        <f>(VLOOKUP(Horizontal!$C368&amp;Horizontal!$B368&amp;Horizontal!AD$11,Vertical!$E:$O,AD$10,0))+0</f>
        <v>85.29</v>
      </c>
      <c r="AE368" s="207">
        <f>(VLOOKUP(Horizontal!$C368&amp;Horizontal!$B368&amp;Horizontal!AE$11,Vertical!$E:$O,AE$10,0))+0</f>
        <v>69.44</v>
      </c>
      <c r="AF368" s="207">
        <f>(VLOOKUP(Horizontal!$C368&amp;Horizontal!$B368&amp;Horizontal!AF$11,Vertical!$E:$O,AF$10,0))+0</f>
        <v>55.26</v>
      </c>
      <c r="AG368" s="207">
        <f>(VLOOKUP(Horizontal!$C368&amp;Horizontal!$B368&amp;Horizontal!AG$11,Vertical!$E:$O,AG$10,0))+0</f>
        <v>51.28</v>
      </c>
      <c r="AH368" s="209">
        <f>(VLOOKUP(Horizontal!$C368&amp;Horizontal!$B368&amp;Horizontal!AH$11,Vertical!$E:$O,AH$10,0))+0</f>
        <v>42.5</v>
      </c>
      <c r="AI368" s="210">
        <f>(VLOOKUP(Horizontal!$C368&amp;Horizontal!$B368&amp;Horizontal!AI$11,Vertical!$E:$O,AI$10,0))+0</f>
        <v>0</v>
      </c>
      <c r="AJ368" s="207">
        <f>(VLOOKUP(Horizontal!$C368&amp;Horizontal!$B368&amp;Horizontal!AJ$11,Vertical!$E:$O,AJ$10,0))+0</f>
        <v>0</v>
      </c>
      <c r="AK368" s="207">
        <f>(VLOOKUP(Horizontal!$C368&amp;Horizontal!$B368&amp;Horizontal!AK$11,Vertical!$E:$O,AK$10,0))+0</f>
        <v>0</v>
      </c>
      <c r="AL368" s="207">
        <f>(VLOOKUP(Horizontal!$C368&amp;Horizontal!$B368&amp;Horizontal!AL$11,Vertical!$E:$O,AL$10,0))+0</f>
        <v>0</v>
      </c>
      <c r="AM368" s="207">
        <f>(VLOOKUP(Horizontal!$C368&amp;Horizontal!$B368&amp;Horizontal!AM$11,Vertical!$E:$O,AM$10,0))+0</f>
        <v>0</v>
      </c>
      <c r="AN368" s="207">
        <f>(VLOOKUP(Horizontal!$C368&amp;Horizontal!$B368&amp;Horizontal!AN$11,Vertical!$E:$O,AN$10,0))+0</f>
        <v>11.11</v>
      </c>
      <c r="AO368" s="207">
        <f>(VLOOKUP(Horizontal!$C368&amp;Horizontal!$B368&amp;Horizontal!AO$11,Vertical!$E:$O,AO$10,0))+0</f>
        <v>31.58</v>
      </c>
      <c r="AP368" s="207">
        <f>(VLOOKUP(Horizontal!$C368&amp;Horizontal!$B368&amp;Horizontal!AP$11,Vertical!$E:$O,AP$10,0))+0</f>
        <v>30.77</v>
      </c>
      <c r="AQ368" s="209">
        <f>(VLOOKUP(Horizontal!$C368&amp;Horizontal!$B368&amp;Horizontal!AQ$11,Vertical!$E:$O,AQ$10,0))+0</f>
        <v>32.5</v>
      </c>
      <c r="AR368" s="210">
        <f>(VLOOKUP(Horizontal!$C368&amp;Horizontal!$B368&amp;Horizontal!AR$11,Vertical!$E:$O,AR$10,0))+0</f>
        <v>0</v>
      </c>
      <c r="AS368" s="207">
        <f>(VLOOKUP(Horizontal!$C368&amp;Horizontal!$B368&amp;Horizontal!AS$11,Vertical!$E:$O,AS$10,0))+0</f>
        <v>0</v>
      </c>
      <c r="AT368" s="207">
        <f>(VLOOKUP(Horizontal!$C368&amp;Horizontal!$B368&amp;Horizontal!AT$11,Vertical!$E:$O,AT$10,0))+0</f>
        <v>0</v>
      </c>
      <c r="AU368" s="207">
        <f>(VLOOKUP(Horizontal!$C368&amp;Horizontal!$B368&amp;Horizontal!AU$11,Vertical!$E:$O,AU$10,0))+0</f>
        <v>3.03</v>
      </c>
      <c r="AV368" s="207">
        <f>(VLOOKUP(Horizontal!$C368&amp;Horizontal!$B368&amp;Horizontal!AV$11,Vertical!$E:$O,AV$10,0))+0</f>
        <v>14.71</v>
      </c>
      <c r="AW368" s="207">
        <f>(VLOOKUP(Horizontal!$C368&amp;Horizontal!$B368&amp;Horizontal!AW$11,Vertical!$E:$O,AW$10,0))+0</f>
        <v>19.440000000000001</v>
      </c>
      <c r="AX368" s="207">
        <f>(VLOOKUP(Horizontal!$C368&amp;Horizontal!$B368&amp;Horizontal!AX$11,Vertical!$E:$O,AX$10,0))+0</f>
        <v>13.16</v>
      </c>
      <c r="AY368" s="207">
        <f>(VLOOKUP(Horizontal!$C368&amp;Horizontal!$B368&amp;Horizontal!AY$11,Vertical!$E:$O,AY$10,0))+0</f>
        <v>17.95</v>
      </c>
      <c r="AZ368" s="209">
        <f>(VLOOKUP(Horizontal!$C368&amp;Horizontal!$B368&amp;Horizontal!AZ$11,Vertical!$E:$O,AZ$10,0))+0</f>
        <v>25</v>
      </c>
      <c r="BA368" s="208">
        <f>(VLOOKUP(Horizontal!$C368&amp;Horizontal!$B368&amp;Horizontal!BA$11,Vertical!$E:$O,BA$10,0))+0</f>
        <v>52.59</v>
      </c>
      <c r="BB368" s="210">
        <f>(VLOOKUP(Horizontal!$C368&amp;Horizontal!$B368&amp;Horizontal!BB$11,Vertical!$E:$O,BB$10,0))+0</f>
        <v>308.77999999999997</v>
      </c>
      <c r="BC368" s="207">
        <f>(VLOOKUP(Horizontal!$C368&amp;Horizontal!$B368&amp;Horizontal!BC$11,Vertical!$E:$O,BC$10,0))+0</f>
        <v>216.1</v>
      </c>
      <c r="BD368" s="207">
        <f>(VLOOKUP(Horizontal!$C368&amp;Horizontal!$B368&amp;Horizontal!BD$11,Vertical!$E:$O,BD$10,0))+0</f>
        <v>222.19</v>
      </c>
      <c r="BE368" s="207">
        <f>(VLOOKUP(Horizontal!$C368&amp;Horizontal!$B368&amp;Horizontal!BE$11,Vertical!$E:$O,BE$10,0))+0</f>
        <v>323.04000000000002</v>
      </c>
      <c r="BF368" s="207">
        <f>(VLOOKUP(Horizontal!$C368&amp;Horizontal!$B368&amp;Horizontal!BF$11,Vertical!$E:$O,BF$10,0))+0</f>
        <v>305.79000000000002</v>
      </c>
      <c r="BG368" s="207">
        <f>(VLOOKUP(Horizontal!$C368&amp;Horizontal!$B368&amp;Horizontal!BG$11,Vertical!$E:$O,BG$10,0))+0</f>
        <v>261.81</v>
      </c>
      <c r="BH368" s="207">
        <f>(VLOOKUP(Horizontal!$C368&amp;Horizontal!$B368&amp;Horizontal!BH$11,Vertical!$E:$O,BH$10,0))+0</f>
        <v>218.18</v>
      </c>
      <c r="BI368" s="207">
        <f>(VLOOKUP(Horizontal!$C368&amp;Horizontal!$B368&amp;Horizontal!BI$11,Vertical!$E:$O,BI$10,0))+0</f>
        <v>202.76</v>
      </c>
      <c r="BJ368" s="209">
        <f>(VLOOKUP(Horizontal!$C368&amp;Horizontal!$B368&amp;Horizontal!BJ$11,Vertical!$E:$O,BJ$10,0))+0</f>
        <v>191.44</v>
      </c>
      <c r="BK368" s="210">
        <f>(VLOOKUP(Horizontal!$C368&amp;Horizontal!$B368&amp;Horizontal!BK$11,Vertical!$E:$O,BK$10,0))+0</f>
        <v>48</v>
      </c>
      <c r="BL368" s="207">
        <f>(VLOOKUP(Horizontal!$C368&amp;Horizontal!$B368&amp;Horizontal!BL$11,Vertical!$E:$O,BL$10,0))+0</f>
        <v>45</v>
      </c>
      <c r="BM368" s="207">
        <f>(VLOOKUP(Horizontal!$C368&amp;Horizontal!$B368&amp;Horizontal!BM$11,Vertical!$E:$O,BM$10,0))+0</f>
        <v>44</v>
      </c>
      <c r="BN368" s="207">
        <f>(VLOOKUP(Horizontal!$C368&amp;Horizontal!$B368&amp;Horizontal!BN$11,Vertical!$E:$O,BN$10,0))+0</f>
        <v>43</v>
      </c>
      <c r="BO368" s="207">
        <f>(VLOOKUP(Horizontal!$C368&amp;Horizontal!$B368&amp;Horizontal!BO$11,Vertical!$E:$O,BO$10,0))+0</f>
        <v>39</v>
      </c>
      <c r="BP368" s="207">
        <f>(VLOOKUP(Horizontal!$C368&amp;Horizontal!$B368&amp;Horizontal!BP$11,Vertical!$E:$O,BP$10,0))+0</f>
        <v>36</v>
      </c>
      <c r="BQ368" s="207">
        <f>(VLOOKUP(Horizontal!$C368&amp;Horizontal!$B368&amp;Horizontal!BQ$11,Vertical!$E:$O,BQ$10,0))+0</f>
        <v>34</v>
      </c>
      <c r="BR368" s="207">
        <f>(VLOOKUP(Horizontal!$C368&amp;Horizontal!$B368&amp;Horizontal!BR$11,Vertical!$E:$O,BR$10,0))+0</f>
        <v>29</v>
      </c>
      <c r="BS368" s="209">
        <f>(VLOOKUP(Horizontal!$C368&amp;Horizontal!$B368&amp;Horizontal!BS$11,Vertical!$E:$O,BS$10,0))+0</f>
        <v>26</v>
      </c>
      <c r="BT368" s="210">
        <f>(VLOOKUP(Horizontal!$C368&amp;Horizontal!$B368&amp;Horizontal!BT$11,Vertical!$E:$O,BT$10,0))+0</f>
        <v>100</v>
      </c>
      <c r="BU368" s="207">
        <f>(VLOOKUP(Horizontal!$C368&amp;Horizontal!$B368&amp;Horizontal!BU$11,Vertical!$E:$O,BU$10,0))+0</f>
        <v>100</v>
      </c>
      <c r="BV368" s="207">
        <f>(VLOOKUP(Horizontal!$C368&amp;Horizontal!$B368&amp;Horizontal!BV$11,Vertical!$E:$O,BV$10,0))+0</f>
        <v>100</v>
      </c>
      <c r="BW368" s="207">
        <f>(VLOOKUP(Horizontal!$C368&amp;Horizontal!$B368&amp;Horizontal!BW$11,Vertical!$E:$O,BW$10,0))+0</f>
        <v>100</v>
      </c>
      <c r="BX368" s="207">
        <f>(VLOOKUP(Horizontal!$C368&amp;Horizontal!$B368&amp;Horizontal!BX$11,Vertical!$E:$O,BX$10,0))+0</f>
        <v>77.78</v>
      </c>
      <c r="BY368" s="207">
        <f>(VLOOKUP(Horizontal!$C368&amp;Horizontal!$B368&amp;Horizontal!BY$11,Vertical!$E:$O,BY$10,0))+0</f>
        <v>59.38</v>
      </c>
      <c r="BZ368" s="207">
        <f>(VLOOKUP(Horizontal!$C368&amp;Horizontal!$B368&amp;Horizontal!BZ$11,Vertical!$E:$O,BZ$10,0))+0</f>
        <v>60</v>
      </c>
      <c r="CA368" s="207">
        <f>(VLOOKUP(Horizontal!$C368&amp;Horizontal!$B368&amp;Horizontal!CA$11,Vertical!$E:$O,CA$10,0))+0</f>
        <v>53.13</v>
      </c>
      <c r="CB368" s="209">
        <f>(VLOOKUP(Horizontal!$C368&amp;Horizontal!$B368&amp;Horizontal!CB$11,Vertical!$E:$O,CB$10,0))+0</f>
        <v>36.36</v>
      </c>
      <c r="CC368" s="210">
        <f>(VLOOKUP(Horizontal!$C368&amp;Horizontal!$B368&amp;Horizontal!CC$11,Vertical!$E:$O,CC$10,0))+0</f>
        <v>0</v>
      </c>
      <c r="CD368" s="207">
        <f>(VLOOKUP(Horizontal!$C368&amp;Horizontal!$B368&amp;Horizontal!CD$11,Vertical!$E:$O,CD$10,0))+0</f>
        <v>0</v>
      </c>
      <c r="CE368" s="207">
        <f>(VLOOKUP(Horizontal!$C368&amp;Horizontal!$B368&amp;Horizontal!CE$11,Vertical!$E:$O,CE$10,0))+0</f>
        <v>0</v>
      </c>
      <c r="CF368" s="207">
        <f>(VLOOKUP(Horizontal!$C368&amp;Horizontal!$B368&amp;Horizontal!CF$11,Vertical!$E:$O,CF$10,0))+0</f>
        <v>0</v>
      </c>
      <c r="CG368" s="207">
        <f>(VLOOKUP(Horizontal!$C368&amp;Horizontal!$B368&amp;Horizontal!CG$11,Vertical!$E:$O,CG$10,0))+0</f>
        <v>0</v>
      </c>
      <c r="CH368" s="207">
        <f>(VLOOKUP(Horizontal!$C368&amp;Horizontal!$B368&amp;Horizontal!CH$11,Vertical!$E:$O,CH$10,0))+0</f>
        <v>21.88</v>
      </c>
      <c r="CI368" s="207">
        <f>(VLOOKUP(Horizontal!$C368&amp;Horizontal!$B368&amp;Horizontal!CI$11,Vertical!$E:$O,CI$10,0))+0</f>
        <v>23.33</v>
      </c>
      <c r="CJ368" s="207">
        <f>(VLOOKUP(Horizontal!$C368&amp;Horizontal!$B368&amp;Horizontal!CJ$11,Vertical!$E:$O,CJ$10,0))+0</f>
        <v>28.13</v>
      </c>
      <c r="CK368" s="209">
        <f>(VLOOKUP(Horizontal!$C368&amp;Horizontal!$B368&amp;Horizontal!CK$11,Vertical!$E:$O,CK$10,0))+0</f>
        <v>30.3</v>
      </c>
      <c r="CL368" s="210">
        <f>(VLOOKUP(Horizontal!$C368&amp;Horizontal!$B368&amp;Horizontal!CL$11,Vertical!$E:$O,CL$10,0))+0</f>
        <v>0</v>
      </c>
      <c r="CM368" s="207">
        <f>(VLOOKUP(Horizontal!$C368&amp;Horizontal!$B368&amp;Horizontal!CM$11,Vertical!$E:$O,CM$10,0))+0</f>
        <v>0</v>
      </c>
      <c r="CN368" s="207">
        <f>(VLOOKUP(Horizontal!$C368&amp;Horizontal!$B368&amp;Horizontal!CN$11,Vertical!$E:$O,CN$10,0))+0</f>
        <v>0</v>
      </c>
      <c r="CO368" s="207">
        <f>(VLOOKUP(Horizontal!$C368&amp;Horizontal!$B368&amp;Horizontal!CO$11,Vertical!$E:$O,CO$10,0))+0</f>
        <v>0</v>
      </c>
      <c r="CP368" s="207">
        <f>(VLOOKUP(Horizontal!$C368&amp;Horizontal!$B368&amp;Horizontal!CP$11,Vertical!$E:$O,CP$10,0))+0</f>
        <v>22.22</v>
      </c>
      <c r="CQ368" s="207">
        <f>(VLOOKUP(Horizontal!$C368&amp;Horizontal!$B368&amp;Horizontal!CQ$11,Vertical!$E:$O,CQ$10,0))+0</f>
        <v>18.75</v>
      </c>
      <c r="CR368" s="207">
        <f>(VLOOKUP(Horizontal!$C368&amp;Horizontal!$B368&amp;Horizontal!CR$11,Vertical!$E:$O,CR$10,0))+0</f>
        <v>16.670000000000002</v>
      </c>
      <c r="CS368" s="207">
        <f>(VLOOKUP(Horizontal!$C368&amp;Horizontal!$B368&amp;Horizontal!CS$11,Vertical!$E:$O,CS$10,0))+0</f>
        <v>18.75</v>
      </c>
      <c r="CT368" s="207">
        <f>(VLOOKUP(Horizontal!$C368&amp;Horizontal!$B368&amp;Horizontal!CT$11,Vertical!$E:$O,CT$10,0))+0</f>
        <v>33.33</v>
      </c>
      <c r="CU368" s="150"/>
      <c r="CV368" s="211">
        <f t="shared" ref="CV368" si="1233">(BB368-H368)+0</f>
        <v>51.289999999999964</v>
      </c>
      <c r="CW368" s="190">
        <f t="shared" ref="CW368" si="1234">(BC368-I368)+0</f>
        <v>51</v>
      </c>
      <c r="CX368" s="190">
        <f t="shared" ref="CX368" si="1235">(BD368-J368)+0</f>
        <v>51.539999999999992</v>
      </c>
      <c r="CY368" s="190">
        <f t="shared" ref="CY368" si="1236">(BE368-K368)+0</f>
        <v>53.94</v>
      </c>
      <c r="CZ368" s="190">
        <f t="shared" ref="CZ368" si="1237">(BF368-L368)+0</f>
        <v>50.990000000000009</v>
      </c>
      <c r="DA368" s="190">
        <f t="shared" ref="DA368" si="1238">(BG368-M368)+0</f>
        <v>45.16</v>
      </c>
      <c r="DB368" s="190">
        <f t="shared" ref="DB368" si="1239">(BH368-N368)+0</f>
        <v>39.990000000000009</v>
      </c>
      <c r="DC368" s="190">
        <f t="shared" ref="DC368" si="1240">(BI368-O368)+0</f>
        <v>35.539999999999992</v>
      </c>
      <c r="DD368" s="212">
        <f t="shared" ref="DD368" si="1241">(BJ368-P368)+0</f>
        <v>32.900000000000006</v>
      </c>
      <c r="DE368" s="9">
        <v>170</v>
      </c>
      <c r="DF368" s="212">
        <f t="shared" ref="DF368" si="1242">($H$7-H368)+0</f>
        <v>-49.032789598108678</v>
      </c>
      <c r="DG368" s="264">
        <v>138</v>
      </c>
      <c r="DH368" s="265">
        <v>114</v>
      </c>
      <c r="DI368" s="265">
        <v>30</v>
      </c>
      <c r="DJ368" s="266">
        <v>83</v>
      </c>
      <c r="DK368" s="190">
        <v>172.6</v>
      </c>
      <c r="DL368" s="190">
        <v>172.6</v>
      </c>
      <c r="DM368" s="190">
        <v>172.6</v>
      </c>
      <c r="DN368" s="212">
        <v>172.6</v>
      </c>
      <c r="DO368" s="190">
        <v>173.81</v>
      </c>
      <c r="DP368" s="190">
        <v>173.81</v>
      </c>
      <c r="DQ368" s="190">
        <v>173.81</v>
      </c>
      <c r="DR368" s="212">
        <v>173.81</v>
      </c>
      <c r="DS368" s="150"/>
      <c r="DT368" s="190">
        <v>262</v>
      </c>
      <c r="DU368" s="190">
        <v>175</v>
      </c>
      <c r="DV368" s="190">
        <v>230</v>
      </c>
      <c r="DW368" s="190">
        <v>325</v>
      </c>
      <c r="DX368" s="190"/>
      <c r="DY368" s="190"/>
      <c r="DZ368" s="190"/>
      <c r="EA368" s="190"/>
      <c r="EB368" s="190"/>
      <c r="EC368" s="190"/>
      <c r="ED368" s="190">
        <v>275</v>
      </c>
      <c r="EE368" s="190">
        <v>215</v>
      </c>
      <c r="EF368" s="190">
        <v>175</v>
      </c>
      <c r="EG368" s="190">
        <v>160</v>
      </c>
      <c r="EH368" s="212">
        <v>147</v>
      </c>
      <c r="EI368" s="213"/>
      <c r="EJ368" s="211">
        <v>50</v>
      </c>
      <c r="EK368" s="190">
        <v>52</v>
      </c>
      <c r="EL368" s="190">
        <v>52</v>
      </c>
      <c r="EM368" s="190">
        <v>52</v>
      </c>
      <c r="EN368" s="190"/>
      <c r="EO368" s="190"/>
      <c r="EP368" s="190"/>
      <c r="EQ368" s="190"/>
      <c r="ER368" s="190"/>
      <c r="ES368" s="190"/>
      <c r="ET368" s="190">
        <v>52</v>
      </c>
      <c r="EU368" s="190">
        <v>40</v>
      </c>
      <c r="EV368" s="190">
        <v>38</v>
      </c>
      <c r="EW368" s="190">
        <v>35</v>
      </c>
      <c r="EX368" s="212">
        <v>30</v>
      </c>
      <c r="EY368" s="211"/>
      <c r="EZ368" s="75">
        <f t="shared" ref="EZ368" si="1243">(G368/(DT368-G368))+0</f>
        <v>-5.4661402976009712E-3</v>
      </c>
      <c r="FA368" s="89">
        <f t="shared" si="415"/>
        <v>-0.1</v>
      </c>
      <c r="FB368" s="212"/>
      <c r="FC368" s="213"/>
      <c r="FD368" s="213"/>
      <c r="FE368" s="213"/>
      <c r="FF368" s="213"/>
      <c r="FG368" s="213"/>
      <c r="FH368" s="213"/>
      <c r="FI368" s="213"/>
      <c r="FJ368" s="213"/>
      <c r="FK368" s="213"/>
      <c r="FL368" s="213"/>
      <c r="FM368" s="213"/>
      <c r="FN368" s="213"/>
      <c r="FO368" s="213"/>
      <c r="FP368" s="213"/>
      <c r="FQ368" s="213"/>
      <c r="FR368" s="213"/>
      <c r="FS368" s="211">
        <v>148</v>
      </c>
      <c r="FT368" s="190">
        <v>148</v>
      </c>
      <c r="FU368" s="190">
        <v>150</v>
      </c>
      <c r="FV368" s="190">
        <v>147</v>
      </c>
      <c r="FW368" s="190"/>
      <c r="FX368" s="190"/>
      <c r="FY368" s="190"/>
      <c r="FZ368" s="190"/>
      <c r="GA368" s="190"/>
      <c r="GB368" s="190"/>
      <c r="GC368" s="190">
        <v>147</v>
      </c>
      <c r="GD368" s="190">
        <v>140</v>
      </c>
      <c r="GE368" s="190">
        <v>130</v>
      </c>
      <c r="GF368" s="190">
        <v>119</v>
      </c>
      <c r="GG368" s="212">
        <v>115</v>
      </c>
    </row>
    <row r="369" spans="2:189">
      <c r="B369" s="33">
        <v>44495</v>
      </c>
      <c r="C369" s="30" t="s">
        <v>23</v>
      </c>
      <c r="D369" s="30">
        <v>2021</v>
      </c>
      <c r="E369" s="30" t="str">
        <f t="shared" ref="E369" si="1244">D369&amp;C369</f>
        <v>2021S43</v>
      </c>
      <c r="F369" s="30" t="str">
        <f t="shared" si="317"/>
        <v>10Final2021</v>
      </c>
      <c r="G369" s="208" t="str">
        <f>VLOOKUP(Horizontal!$C369&amp;Horizontal!$B369&amp;Horizontal!G$11,Vertical!$E:$O,G$10,0)</f>
        <v>-0,87</v>
      </c>
      <c r="H369" s="207">
        <f>(VLOOKUP(Horizontal!$C369&amp;Horizontal!$B369&amp;Horizontal!H$11,Vertical!$E:$O,H$10,0))+0</f>
        <v>253.51</v>
      </c>
      <c r="I369" s="207">
        <f>(VLOOKUP(Horizontal!$C369&amp;Horizontal!$B369&amp;Horizontal!I$11,Vertical!$E:$O,I$10,0))+0</f>
        <v>126.08</v>
      </c>
      <c r="J369" s="207">
        <f>(VLOOKUP(Horizontal!$C369&amp;Horizontal!$B369&amp;Horizontal!J$11,Vertical!$E:$O,J$10,0))+0</f>
        <v>148.13</v>
      </c>
      <c r="K369" s="207">
        <f>(VLOOKUP(Horizontal!$C369&amp;Horizontal!$B369&amp;Horizontal!K$11,Vertical!$E:$O,K$10,0))+0</f>
        <v>254.16</v>
      </c>
      <c r="L369" s="207">
        <f>(VLOOKUP(Horizontal!$C369&amp;Horizontal!$B369&amp;Horizontal!L$11,Vertical!$E:$O,L$10,0))+0</f>
        <v>255.73</v>
      </c>
      <c r="M369" s="207">
        <f>(VLOOKUP(Horizontal!$C369&amp;Horizontal!$B369&amp;Horizontal!M$11,Vertical!$E:$O,M$10,0))+0</f>
        <v>214.97</v>
      </c>
      <c r="N369" s="207">
        <f>(VLOOKUP(Horizontal!$C369&amp;Horizontal!$B369&amp;Horizontal!N$11,Vertical!$E:$O,N$10,0))+0</f>
        <v>177.1</v>
      </c>
      <c r="O369" s="207">
        <f>(VLOOKUP(Horizontal!$C369&amp;Horizontal!$B369&amp;Horizontal!O$11,Vertical!$E:$O,O$10,0))+0</f>
        <v>166.41</v>
      </c>
      <c r="P369" s="209">
        <f>(VLOOKUP(Horizontal!$C369&amp;Horizontal!$B369&amp;Horizontal!P$11,Vertical!$E:$O,P$10,0))+0</f>
        <v>158.44999999999999</v>
      </c>
      <c r="Q369" s="210">
        <f>(VLOOKUP(Horizontal!$C369&amp;Horizontal!$B369&amp;Horizontal!Q$11,Vertical!$E:$O,Q$10,0))+0</f>
        <v>51</v>
      </c>
      <c r="R369" s="207">
        <f>(VLOOKUP(Horizontal!$C369&amp;Horizontal!$B369&amp;Horizontal!R$11,Vertical!$E:$O,R$10,0))+0</f>
        <v>61</v>
      </c>
      <c r="S369" s="207">
        <f>(VLOOKUP(Horizontal!$C369&amp;Horizontal!$B369&amp;Horizontal!S$11,Vertical!$E:$O,S$10,0))+0</f>
        <v>61</v>
      </c>
      <c r="T369" s="207">
        <f>(VLOOKUP(Horizontal!$C369&amp;Horizontal!$B369&amp;Horizontal!T$11,Vertical!$E:$O,T$10,0))+0</f>
        <v>53</v>
      </c>
      <c r="U369" s="207">
        <f>(VLOOKUP(Horizontal!$C369&amp;Horizontal!$B369&amp;Horizontal!U$11,Vertical!$E:$O,U$10,0))+0</f>
        <v>45</v>
      </c>
      <c r="V369" s="207">
        <f>(VLOOKUP(Horizontal!$C369&amp;Horizontal!$B369&amp;Horizontal!V$11,Vertical!$E:$O,V$10,0))+0</f>
        <v>42</v>
      </c>
      <c r="W369" s="207">
        <f>(VLOOKUP(Horizontal!$C369&amp;Horizontal!$B369&amp;Horizontal!W$11,Vertical!$E:$O,W$10,0))+0</f>
        <v>34</v>
      </c>
      <c r="X369" s="207">
        <f>(VLOOKUP(Horizontal!$C369&amp;Horizontal!$B369&amp;Horizontal!X$11,Vertical!$E:$O,X$10,0))+0</f>
        <v>28</v>
      </c>
      <c r="Y369" s="209">
        <f>(VLOOKUP(Horizontal!$C369&amp;Horizontal!$B369&amp;Horizontal!Y$11,Vertical!$E:$O,Y$10,0))+0</f>
        <v>26</v>
      </c>
      <c r="Z369" s="210">
        <f>(VLOOKUP(Horizontal!$C369&amp;Horizontal!$B369&amp;Horizontal!Z$11,Vertical!$E:$O,Z$10,0))+0</f>
        <v>87.8</v>
      </c>
      <c r="AA369" s="207">
        <f>(VLOOKUP(Horizontal!$C369&amp;Horizontal!$B369&amp;Horizontal!AA$11,Vertical!$E:$O,AA$10,0))+0</f>
        <v>100</v>
      </c>
      <c r="AB369" s="207">
        <f>(VLOOKUP(Horizontal!$C369&amp;Horizontal!$B369&amp;Horizontal!AB$11,Vertical!$E:$O,AB$10,0))+0</f>
        <v>100</v>
      </c>
      <c r="AC369" s="207">
        <f>(VLOOKUP(Horizontal!$C369&amp;Horizontal!$B369&amp;Horizontal!AC$11,Vertical!$E:$O,AC$10,0))+0</f>
        <v>91.18</v>
      </c>
      <c r="AD369" s="207">
        <f>(VLOOKUP(Horizontal!$C369&amp;Horizontal!$B369&amp;Horizontal!AD$11,Vertical!$E:$O,AD$10,0))+0</f>
        <v>42.11</v>
      </c>
      <c r="AE369" s="207">
        <f>(VLOOKUP(Horizontal!$C369&amp;Horizontal!$B369&amp;Horizontal!AE$11,Vertical!$E:$O,AE$10,0))+0</f>
        <v>60</v>
      </c>
      <c r="AF369" s="207">
        <f>(VLOOKUP(Horizontal!$C369&amp;Horizontal!$B369&amp;Horizontal!AF$11,Vertical!$E:$O,AF$10,0))+0</f>
        <v>65</v>
      </c>
      <c r="AG369" s="207">
        <f>(VLOOKUP(Horizontal!$C369&amp;Horizontal!$B369&amp;Horizontal!AG$11,Vertical!$E:$O,AG$10,0))+0</f>
        <v>43.9</v>
      </c>
      <c r="AH369" s="209">
        <f>(VLOOKUP(Horizontal!$C369&amp;Horizontal!$B369&amp;Horizontal!AH$11,Vertical!$E:$O,AH$10,0))+0</f>
        <v>34.15</v>
      </c>
      <c r="AI369" s="210">
        <f>(VLOOKUP(Horizontal!$C369&amp;Horizontal!$B369&amp;Horizontal!AI$11,Vertical!$E:$O,AI$10,0))+0</f>
        <v>9.76</v>
      </c>
      <c r="AJ369" s="207">
        <f>(VLOOKUP(Horizontal!$C369&amp;Horizontal!$B369&amp;Horizontal!AJ$11,Vertical!$E:$O,AJ$10,0))+0</f>
        <v>0</v>
      </c>
      <c r="AK369" s="207">
        <f>(VLOOKUP(Horizontal!$C369&amp;Horizontal!$B369&amp;Horizontal!AK$11,Vertical!$E:$O,AK$10,0))+0</f>
        <v>0</v>
      </c>
      <c r="AL369" s="207">
        <f>(VLOOKUP(Horizontal!$C369&amp;Horizontal!$B369&amp;Horizontal!AL$11,Vertical!$E:$O,AL$10,0))+0</f>
        <v>0</v>
      </c>
      <c r="AM369" s="207">
        <f>(VLOOKUP(Horizontal!$C369&amp;Horizontal!$B369&amp;Horizontal!AM$11,Vertical!$E:$O,AM$10,0))+0</f>
        <v>7.89</v>
      </c>
      <c r="AN369" s="207">
        <f>(VLOOKUP(Horizontal!$C369&amp;Horizontal!$B369&amp;Horizontal!AN$11,Vertical!$E:$O,AN$10,0))+0</f>
        <v>15</v>
      </c>
      <c r="AO369" s="207">
        <f>(VLOOKUP(Horizontal!$C369&amp;Horizontal!$B369&amp;Horizontal!AO$11,Vertical!$E:$O,AO$10,0))+0</f>
        <v>22.5</v>
      </c>
      <c r="AP369" s="207">
        <f>(VLOOKUP(Horizontal!$C369&amp;Horizontal!$B369&amp;Horizontal!AP$11,Vertical!$E:$O,AP$10,0))+0</f>
        <v>31.71</v>
      </c>
      <c r="AQ369" s="209">
        <f>(VLOOKUP(Horizontal!$C369&amp;Horizontal!$B369&amp;Horizontal!AQ$11,Vertical!$E:$O,AQ$10,0))+0</f>
        <v>53.66</v>
      </c>
      <c r="AR369" s="210">
        <f>(VLOOKUP(Horizontal!$C369&amp;Horizontal!$B369&amp;Horizontal!AR$11,Vertical!$E:$O,AR$10,0))+0</f>
        <v>2.44</v>
      </c>
      <c r="AS369" s="207">
        <f>(VLOOKUP(Horizontal!$C369&amp;Horizontal!$B369&amp;Horizontal!AS$11,Vertical!$E:$O,AS$10,0))+0</f>
        <v>0</v>
      </c>
      <c r="AT369" s="207">
        <f>(VLOOKUP(Horizontal!$C369&amp;Horizontal!$B369&amp;Horizontal!AT$11,Vertical!$E:$O,AT$10,0))+0</f>
        <v>0</v>
      </c>
      <c r="AU369" s="207">
        <f>(VLOOKUP(Horizontal!$C369&amp;Horizontal!$B369&amp;Horizontal!AU$11,Vertical!$E:$O,AU$10,0))+0</f>
        <v>8.82</v>
      </c>
      <c r="AV369" s="207">
        <f>(VLOOKUP(Horizontal!$C369&amp;Horizontal!$B369&amp;Horizontal!AV$11,Vertical!$E:$O,AV$10,0))+0</f>
        <v>50</v>
      </c>
      <c r="AW369" s="207">
        <f>(VLOOKUP(Horizontal!$C369&amp;Horizontal!$B369&amp;Horizontal!AW$11,Vertical!$E:$O,AW$10,0))+0</f>
        <v>25</v>
      </c>
      <c r="AX369" s="207">
        <f>(VLOOKUP(Horizontal!$C369&amp;Horizontal!$B369&amp;Horizontal!AX$11,Vertical!$E:$O,AX$10,0))+0</f>
        <v>12.5</v>
      </c>
      <c r="AY369" s="207">
        <f>(VLOOKUP(Horizontal!$C369&amp;Horizontal!$B369&amp;Horizontal!AY$11,Vertical!$E:$O,AY$10,0))+0</f>
        <v>24.39</v>
      </c>
      <c r="AZ369" s="209">
        <f>(VLOOKUP(Horizontal!$C369&amp;Horizontal!$B369&amp;Horizontal!AZ$11,Vertical!$E:$O,AZ$10,0))+0</f>
        <v>12.2</v>
      </c>
      <c r="BA369" s="208">
        <f>(VLOOKUP(Horizontal!$C369&amp;Horizontal!$B369&amp;Horizontal!BA$11,Vertical!$E:$O,BA$10,0))+0</f>
        <v>54.59</v>
      </c>
      <c r="BB369" s="210">
        <f>(VLOOKUP(Horizontal!$C369&amp;Horizontal!$B369&amp;Horizontal!BB$11,Vertical!$E:$O,BB$10,0))+0</f>
        <v>308.14999999999998</v>
      </c>
      <c r="BC369" s="207">
        <f>(VLOOKUP(Horizontal!$C369&amp;Horizontal!$B369&amp;Horizontal!BC$11,Vertical!$E:$O,BC$10,0))+0</f>
        <v>179.85</v>
      </c>
      <c r="BD369" s="207">
        <f>(VLOOKUP(Horizontal!$C369&amp;Horizontal!$B369&amp;Horizontal!BD$11,Vertical!$E:$O,BD$10,0))+0</f>
        <v>201.18</v>
      </c>
      <c r="BE369" s="207">
        <f>(VLOOKUP(Horizontal!$C369&amp;Horizontal!$B369&amp;Horizontal!BE$11,Vertical!$E:$O,BE$10,0))+0</f>
        <v>309.16000000000003</v>
      </c>
      <c r="BF369" s="207">
        <f>(VLOOKUP(Horizontal!$C369&amp;Horizontal!$B369&amp;Horizontal!BF$11,Vertical!$E:$O,BF$10,0))+0</f>
        <v>306.61</v>
      </c>
      <c r="BG369" s="207">
        <f>(VLOOKUP(Horizontal!$C369&amp;Horizontal!$B369&amp;Horizontal!BG$11,Vertical!$E:$O,BG$10,0))+0</f>
        <v>260.27</v>
      </c>
      <c r="BH369" s="207">
        <f>(VLOOKUP(Horizontal!$C369&amp;Horizontal!$B369&amp;Horizontal!BH$11,Vertical!$E:$O,BH$10,0))+0</f>
        <v>217.06</v>
      </c>
      <c r="BI369" s="207">
        <f>(VLOOKUP(Horizontal!$C369&amp;Horizontal!$B369&amp;Horizontal!BI$11,Vertical!$E:$O,BI$10,0))+0</f>
        <v>202.06</v>
      </c>
      <c r="BJ369" s="209">
        <f>(VLOOKUP(Horizontal!$C369&amp;Horizontal!$B369&amp;Horizontal!BJ$11,Vertical!$E:$O,BJ$10,0))+0</f>
        <v>191.59</v>
      </c>
      <c r="BK369" s="210">
        <f>(VLOOKUP(Horizontal!$C369&amp;Horizontal!$B369&amp;Horizontal!BK$11,Vertical!$E:$O,BK$10,0))+0</f>
        <v>47</v>
      </c>
      <c r="BL369" s="207">
        <f>(VLOOKUP(Horizontal!$C369&amp;Horizontal!$B369&amp;Horizontal!BL$11,Vertical!$E:$O,BL$10,0))+0</f>
        <v>48</v>
      </c>
      <c r="BM369" s="207">
        <f>(VLOOKUP(Horizontal!$C369&amp;Horizontal!$B369&amp;Horizontal!BM$11,Vertical!$E:$O,BM$10,0))+0</f>
        <v>47</v>
      </c>
      <c r="BN369" s="207">
        <f>(VLOOKUP(Horizontal!$C369&amp;Horizontal!$B369&amp;Horizontal!BN$11,Vertical!$E:$O,BN$10,0))+0</f>
        <v>44</v>
      </c>
      <c r="BO369" s="207">
        <f>(VLOOKUP(Horizontal!$C369&amp;Horizontal!$B369&amp;Horizontal!BO$11,Vertical!$E:$O,BO$10,0))+0</f>
        <v>42</v>
      </c>
      <c r="BP369" s="207">
        <f>(VLOOKUP(Horizontal!$C369&amp;Horizontal!$B369&amp;Horizontal!BP$11,Vertical!$E:$O,BP$10,0))+0</f>
        <v>39</v>
      </c>
      <c r="BQ369" s="207">
        <f>(VLOOKUP(Horizontal!$C369&amp;Horizontal!$B369&amp;Horizontal!BQ$11,Vertical!$E:$O,BQ$10,0))+0</f>
        <v>36</v>
      </c>
      <c r="BR369" s="207">
        <f>(VLOOKUP(Horizontal!$C369&amp;Horizontal!$B369&amp;Horizontal!BR$11,Vertical!$E:$O,BR$10,0))+0</f>
        <v>32</v>
      </c>
      <c r="BS369" s="209">
        <f>(VLOOKUP(Horizontal!$C369&amp;Horizontal!$B369&amp;Horizontal!BS$11,Vertical!$E:$O,BS$10,0))+0</f>
        <v>30</v>
      </c>
      <c r="BT369" s="210">
        <f>(VLOOKUP(Horizontal!$C369&amp;Horizontal!$B369&amp;Horizontal!BT$11,Vertical!$E:$O,BT$10,0))+0</f>
        <v>67.569999999999993</v>
      </c>
      <c r="BU369" s="207">
        <f>(VLOOKUP(Horizontal!$C369&amp;Horizontal!$B369&amp;Horizontal!BU$11,Vertical!$E:$O,BU$10,0))+0</f>
        <v>96.67</v>
      </c>
      <c r="BV369" s="207">
        <f>(VLOOKUP(Horizontal!$C369&amp;Horizontal!$B369&amp;Horizontal!BV$11,Vertical!$E:$O,BV$10,0))+0</f>
        <v>100</v>
      </c>
      <c r="BW369" s="207">
        <f>(VLOOKUP(Horizontal!$C369&amp;Horizontal!$B369&amp;Horizontal!BW$11,Vertical!$E:$O,BW$10,0))+0</f>
        <v>86.67</v>
      </c>
      <c r="BX369" s="207">
        <f>(VLOOKUP(Horizontal!$C369&amp;Horizontal!$B369&amp;Horizontal!BX$11,Vertical!$E:$O,BX$10,0))+0</f>
        <v>50</v>
      </c>
      <c r="BY369" s="207">
        <f>(VLOOKUP(Horizontal!$C369&amp;Horizontal!$B369&amp;Horizontal!BY$11,Vertical!$E:$O,BY$10,0))+0</f>
        <v>54.55</v>
      </c>
      <c r="BZ369" s="207">
        <f>(VLOOKUP(Horizontal!$C369&amp;Horizontal!$B369&amp;Horizontal!BZ$11,Vertical!$E:$O,BZ$10,0))+0</f>
        <v>61.76</v>
      </c>
      <c r="CA369" s="207">
        <f>(VLOOKUP(Horizontal!$C369&amp;Horizontal!$B369&amp;Horizontal!CA$11,Vertical!$E:$O,CA$10,0))+0</f>
        <v>45.71</v>
      </c>
      <c r="CB369" s="209">
        <f>(VLOOKUP(Horizontal!$C369&amp;Horizontal!$B369&amp;Horizontal!CB$11,Vertical!$E:$O,CB$10,0))+0</f>
        <v>40</v>
      </c>
      <c r="CC369" s="210">
        <f>(VLOOKUP(Horizontal!$C369&amp;Horizontal!$B369&amp;Horizontal!CC$11,Vertical!$E:$O,CC$10,0))+0</f>
        <v>5.41</v>
      </c>
      <c r="CD369" s="207">
        <f>(VLOOKUP(Horizontal!$C369&amp;Horizontal!$B369&amp;Horizontal!CD$11,Vertical!$E:$O,CD$10,0))+0</f>
        <v>0</v>
      </c>
      <c r="CE369" s="207">
        <f>(VLOOKUP(Horizontal!$C369&amp;Horizontal!$B369&amp;Horizontal!CE$11,Vertical!$E:$O,CE$10,0))+0</f>
        <v>0</v>
      </c>
      <c r="CF369" s="207">
        <f>(VLOOKUP(Horizontal!$C369&amp;Horizontal!$B369&amp;Horizontal!CF$11,Vertical!$E:$O,CF$10,0))+0</f>
        <v>3.33</v>
      </c>
      <c r="CG369" s="207">
        <f>(VLOOKUP(Horizontal!$C369&amp;Horizontal!$B369&amp;Horizontal!CG$11,Vertical!$E:$O,CG$10,0))+0</f>
        <v>3.33</v>
      </c>
      <c r="CH369" s="207">
        <f>(VLOOKUP(Horizontal!$C369&amp;Horizontal!$B369&amp;Horizontal!CH$11,Vertical!$E:$O,CH$10,0))+0</f>
        <v>21.21</v>
      </c>
      <c r="CI369" s="207">
        <f>(VLOOKUP(Horizontal!$C369&amp;Horizontal!$B369&amp;Horizontal!CI$11,Vertical!$E:$O,CI$10,0))+0</f>
        <v>26.47</v>
      </c>
      <c r="CJ369" s="207">
        <f>(VLOOKUP(Horizontal!$C369&amp;Horizontal!$B369&amp;Horizontal!CJ$11,Vertical!$E:$O,CJ$10,0))+0</f>
        <v>34.29</v>
      </c>
      <c r="CK369" s="209">
        <f>(VLOOKUP(Horizontal!$C369&amp;Horizontal!$B369&amp;Horizontal!CK$11,Vertical!$E:$O,CK$10,0))+0</f>
        <v>34.29</v>
      </c>
      <c r="CL369" s="210">
        <f>(VLOOKUP(Horizontal!$C369&amp;Horizontal!$B369&amp;Horizontal!CL$11,Vertical!$E:$O,CL$10,0))+0</f>
        <v>27.03</v>
      </c>
      <c r="CM369" s="207">
        <f>(VLOOKUP(Horizontal!$C369&amp;Horizontal!$B369&amp;Horizontal!CM$11,Vertical!$E:$O,CM$10,0))+0</f>
        <v>3.33</v>
      </c>
      <c r="CN369" s="207">
        <f>(VLOOKUP(Horizontal!$C369&amp;Horizontal!$B369&amp;Horizontal!CN$11,Vertical!$E:$O,CN$10,0))+0</f>
        <v>0</v>
      </c>
      <c r="CO369" s="207">
        <f>(VLOOKUP(Horizontal!$C369&amp;Horizontal!$B369&amp;Horizontal!CO$11,Vertical!$E:$O,CO$10,0))+0</f>
        <v>10</v>
      </c>
      <c r="CP369" s="207">
        <f>(VLOOKUP(Horizontal!$C369&amp;Horizontal!$B369&amp;Horizontal!CP$11,Vertical!$E:$O,CP$10,0))+0</f>
        <v>46.67</v>
      </c>
      <c r="CQ369" s="207">
        <f>(VLOOKUP(Horizontal!$C369&amp;Horizontal!$B369&amp;Horizontal!CQ$11,Vertical!$E:$O,CQ$10,0))+0</f>
        <v>24.24</v>
      </c>
      <c r="CR369" s="207">
        <f>(VLOOKUP(Horizontal!$C369&amp;Horizontal!$B369&amp;Horizontal!CR$11,Vertical!$E:$O,CR$10,0))+0</f>
        <v>11.76</v>
      </c>
      <c r="CS369" s="207">
        <f>(VLOOKUP(Horizontal!$C369&amp;Horizontal!$B369&amp;Horizontal!CS$11,Vertical!$E:$O,CS$10,0))+0</f>
        <v>20</v>
      </c>
      <c r="CT369" s="207">
        <f>(VLOOKUP(Horizontal!$C369&amp;Horizontal!$B369&amp;Horizontal!CT$11,Vertical!$E:$O,CT$10,0))+0</f>
        <v>25.71</v>
      </c>
      <c r="CU369" s="150"/>
      <c r="CV369" s="211">
        <f t="shared" ref="CV369" si="1245">(BB369-H369)+0</f>
        <v>54.639999999999986</v>
      </c>
      <c r="CW369" s="190">
        <f t="shared" ref="CW369" si="1246">(BC369-I369)+0</f>
        <v>53.769999999999996</v>
      </c>
      <c r="CX369" s="190">
        <f t="shared" ref="CX369" si="1247">(BD369-J369)+0</f>
        <v>53.050000000000011</v>
      </c>
      <c r="CY369" s="190">
        <f t="shared" ref="CY369" si="1248">(BE369-K369)+0</f>
        <v>55.000000000000028</v>
      </c>
      <c r="CZ369" s="190">
        <f t="shared" ref="CZ369" si="1249">(BF369-L369)+0</f>
        <v>50.880000000000024</v>
      </c>
      <c r="DA369" s="190">
        <f t="shared" ref="DA369" si="1250">(BG369-M369)+0</f>
        <v>45.299999999999983</v>
      </c>
      <c r="DB369" s="190">
        <f t="shared" ref="DB369" si="1251">(BH369-N369)+0</f>
        <v>39.960000000000008</v>
      </c>
      <c r="DC369" s="190">
        <f t="shared" ref="DC369" si="1252">(BI369-O369)+0</f>
        <v>35.650000000000006</v>
      </c>
      <c r="DD369" s="212">
        <f t="shared" ref="DD369" si="1253">(BJ369-P369)+0</f>
        <v>33.140000000000015</v>
      </c>
      <c r="DE369" s="9">
        <v>170</v>
      </c>
      <c r="DF369" s="212">
        <f t="shared" ref="DF369" si="1254">($H$7-H369)+0</f>
        <v>-45.05278959810866</v>
      </c>
      <c r="DG369" s="264">
        <v>133</v>
      </c>
      <c r="DH369" s="265">
        <v>83</v>
      </c>
      <c r="DI369" s="265">
        <v>62</v>
      </c>
      <c r="DJ369" s="266">
        <v>125</v>
      </c>
      <c r="DK369" s="190">
        <v>161.01</v>
      </c>
      <c r="DL369" s="190">
        <v>161.01</v>
      </c>
      <c r="DM369" s="190">
        <v>161.01</v>
      </c>
      <c r="DN369" s="212">
        <v>161.01</v>
      </c>
      <c r="DO369" s="190">
        <v>162.88</v>
      </c>
      <c r="DP369" s="190">
        <v>162.88</v>
      </c>
      <c r="DQ369" s="190">
        <v>162.88</v>
      </c>
      <c r="DR369" s="212">
        <v>162.88</v>
      </c>
      <c r="DS369" s="150"/>
      <c r="DT369" s="190">
        <v>255</v>
      </c>
      <c r="DU369" s="190">
        <v>120</v>
      </c>
      <c r="DV369" s="190">
        <v>142</v>
      </c>
      <c r="DW369" s="190">
        <v>245</v>
      </c>
      <c r="DX369" s="190"/>
      <c r="DY369" s="190"/>
      <c r="DZ369" s="190"/>
      <c r="EA369" s="190"/>
      <c r="EB369" s="190"/>
      <c r="EC369" s="190"/>
      <c r="ED369" s="190">
        <v>254</v>
      </c>
      <c r="EE369" s="190">
        <v>208</v>
      </c>
      <c r="EF369" s="190">
        <v>173</v>
      </c>
      <c r="EG369" s="190">
        <v>160</v>
      </c>
      <c r="EH369" s="212">
        <v>147</v>
      </c>
      <c r="EI369" s="213"/>
      <c r="EJ369" s="211">
        <v>55</v>
      </c>
      <c r="EK369" s="190">
        <v>55</v>
      </c>
      <c r="EL369" s="190">
        <v>55</v>
      </c>
      <c r="EM369" s="190">
        <v>55</v>
      </c>
      <c r="EN369" s="190"/>
      <c r="EO369" s="190"/>
      <c r="EP369" s="190"/>
      <c r="EQ369" s="190"/>
      <c r="ER369" s="190"/>
      <c r="ES369" s="190"/>
      <c r="ET369" s="190">
        <v>52</v>
      </c>
      <c r="EU369" s="190">
        <v>40</v>
      </c>
      <c r="EV369" s="190">
        <v>38</v>
      </c>
      <c r="EW369" s="190">
        <v>35</v>
      </c>
      <c r="EX369" s="212">
        <v>30</v>
      </c>
      <c r="EY369" s="211"/>
      <c r="EZ369" s="75">
        <f t="shared" ref="EZ369" si="1255">(G369/(DT369-G369))+0</f>
        <v>-3.4001641458553172E-3</v>
      </c>
      <c r="FA369" s="89">
        <f t="shared" si="415"/>
        <v>-0.1</v>
      </c>
      <c r="FB369" s="212"/>
      <c r="FC369" s="213"/>
      <c r="FD369" s="213"/>
      <c r="FE369" s="213"/>
      <c r="FF369" s="213"/>
      <c r="FG369" s="213"/>
      <c r="FH369" s="213"/>
      <c r="FI369" s="213"/>
      <c r="FJ369" s="213"/>
      <c r="FK369" s="213"/>
      <c r="FL369" s="213"/>
      <c r="FM369" s="213"/>
      <c r="FN369" s="213"/>
      <c r="FO369" s="213"/>
      <c r="FP369" s="213"/>
      <c r="FQ369" s="213"/>
      <c r="FR369" s="213"/>
      <c r="FS369" s="211">
        <v>148</v>
      </c>
      <c r="FT369" s="190">
        <v>148</v>
      </c>
      <c r="FU369" s="190">
        <v>150</v>
      </c>
      <c r="FV369" s="190">
        <v>147</v>
      </c>
      <c r="FW369" s="190"/>
      <c r="FX369" s="190"/>
      <c r="FY369" s="190"/>
      <c r="FZ369" s="190"/>
      <c r="GA369" s="190"/>
      <c r="GB369" s="190"/>
      <c r="GC369" s="190">
        <v>147</v>
      </c>
      <c r="GD369" s="190">
        <v>140</v>
      </c>
      <c r="GE369" s="190">
        <v>130</v>
      </c>
      <c r="GF369" s="190">
        <v>119</v>
      </c>
      <c r="GG369" s="212">
        <v>115</v>
      </c>
    </row>
    <row r="370" spans="2:189">
      <c r="B370" s="33">
        <v>44502</v>
      </c>
      <c r="C370" s="30" t="s">
        <v>22</v>
      </c>
      <c r="D370" s="30">
        <v>2021</v>
      </c>
      <c r="E370" s="30" t="str">
        <f t="shared" ref="E370" si="1256">D370&amp;C370</f>
        <v>2021S44</v>
      </c>
      <c r="F370" s="30" t="str">
        <f t="shared" si="317"/>
        <v>112021</v>
      </c>
      <c r="G370" s="208" t="str">
        <f>VLOOKUP(Horizontal!$C370&amp;Horizontal!$B370&amp;Horizontal!G$11,Vertical!$E:$O,G$10,0)</f>
        <v>-0,45</v>
      </c>
      <c r="H370" s="207">
        <f>(VLOOKUP(Horizontal!$C370&amp;Horizontal!$B370&amp;Horizontal!H$11,Vertical!$E:$O,H$10,0))+0</f>
        <v>111.06</v>
      </c>
      <c r="I370" s="207">
        <f>(VLOOKUP(Horizontal!$C370&amp;Horizontal!$B370&amp;Horizontal!I$11,Vertical!$E:$O,I$10,0))+0</f>
        <v>118.94</v>
      </c>
      <c r="J370" s="207">
        <f>(VLOOKUP(Horizontal!$C370&amp;Horizontal!$B370&amp;Horizontal!J$11,Vertical!$E:$O,J$10,0))+0</f>
        <v>233.57</v>
      </c>
      <c r="K370" s="207">
        <f>(VLOOKUP(Horizontal!$C370&amp;Horizontal!$B370&amp;Horizontal!K$11,Vertical!$E:$O,K$10,0))+0</f>
        <v>222.36</v>
      </c>
      <c r="L370" s="207">
        <f>(VLOOKUP(Horizontal!$C370&amp;Horizontal!$B370&amp;Horizontal!L$11,Vertical!$E:$O,L$10,0))+0</f>
        <v>250.8</v>
      </c>
      <c r="M370" s="207">
        <f>(VLOOKUP(Horizontal!$C370&amp;Horizontal!$B370&amp;Horizontal!M$11,Vertical!$E:$O,M$10,0))+0</f>
        <v>214.28</v>
      </c>
      <c r="N370" s="207">
        <f>(VLOOKUP(Horizontal!$C370&amp;Horizontal!$B370&amp;Horizontal!N$11,Vertical!$E:$O,N$10,0))+0</f>
        <v>177.08</v>
      </c>
      <c r="O370" s="207">
        <f>(VLOOKUP(Horizontal!$C370&amp;Horizontal!$B370&amp;Horizontal!O$11,Vertical!$E:$O,O$10,0))+0</f>
        <v>165.55</v>
      </c>
      <c r="P370" s="209">
        <f>(VLOOKUP(Horizontal!$C370&amp;Horizontal!$B370&amp;Horizontal!P$11,Vertical!$E:$O,P$10,0))+0</f>
        <v>157.94999999999999</v>
      </c>
      <c r="Q370" s="210">
        <f>(VLOOKUP(Horizontal!$C370&amp;Horizontal!$B370&amp;Horizontal!Q$11,Vertical!$E:$O,Q$10,0))+0</f>
        <v>60</v>
      </c>
      <c r="R370" s="207">
        <f>(VLOOKUP(Horizontal!$C370&amp;Horizontal!$B370&amp;Horizontal!R$11,Vertical!$E:$O,R$10,0))+0</f>
        <v>62</v>
      </c>
      <c r="S370" s="207">
        <f>(VLOOKUP(Horizontal!$C370&amp;Horizontal!$B370&amp;Horizontal!S$11,Vertical!$E:$O,S$10,0))+0</f>
        <v>53</v>
      </c>
      <c r="T370" s="207">
        <f>(VLOOKUP(Horizontal!$C370&amp;Horizontal!$B370&amp;Horizontal!T$11,Vertical!$E:$O,T$10,0))+0</f>
        <v>39</v>
      </c>
      <c r="U370" s="207">
        <f>(VLOOKUP(Horizontal!$C370&amp;Horizontal!$B370&amp;Horizontal!U$11,Vertical!$E:$O,U$10,0))+0</f>
        <v>40</v>
      </c>
      <c r="V370" s="207">
        <f>(VLOOKUP(Horizontal!$C370&amp;Horizontal!$B370&amp;Horizontal!V$11,Vertical!$E:$O,V$10,0))+0</f>
        <v>37</v>
      </c>
      <c r="W370" s="207">
        <f>(VLOOKUP(Horizontal!$C370&amp;Horizontal!$B370&amp;Horizontal!W$11,Vertical!$E:$O,W$10,0))+0</f>
        <v>32</v>
      </c>
      <c r="X370" s="207">
        <f>(VLOOKUP(Horizontal!$C370&amp;Horizontal!$B370&amp;Horizontal!X$11,Vertical!$E:$O,X$10,0))+0</f>
        <v>28</v>
      </c>
      <c r="Y370" s="209">
        <f>(VLOOKUP(Horizontal!$C370&amp;Horizontal!$B370&amp;Horizontal!Y$11,Vertical!$E:$O,Y$10,0))+0</f>
        <v>24</v>
      </c>
      <c r="Z370" s="210">
        <f>(VLOOKUP(Horizontal!$C370&amp;Horizontal!$B370&amp;Horizontal!Z$11,Vertical!$E:$O,Z$10,0))+0</f>
        <v>100</v>
      </c>
      <c r="AA370" s="207">
        <f>(VLOOKUP(Horizontal!$C370&amp;Horizontal!$B370&amp;Horizontal!AA$11,Vertical!$E:$O,AA$10,0))+0</f>
        <v>100</v>
      </c>
      <c r="AB370" s="207">
        <f>(VLOOKUP(Horizontal!$C370&amp;Horizontal!$B370&amp;Horizontal!AB$11,Vertical!$E:$O,AB$10,0))+0</f>
        <v>96.15</v>
      </c>
      <c r="AC370" s="207">
        <f>(VLOOKUP(Horizontal!$C370&amp;Horizontal!$B370&amp;Horizontal!AC$11,Vertical!$E:$O,AC$10,0))+0</f>
        <v>96.15</v>
      </c>
      <c r="AD370" s="207">
        <f>(VLOOKUP(Horizontal!$C370&amp;Horizontal!$B370&amp;Horizontal!AD$11,Vertical!$E:$O,AD$10,0))+0</f>
        <v>59.52</v>
      </c>
      <c r="AE370" s="207">
        <f>(VLOOKUP(Horizontal!$C370&amp;Horizontal!$B370&amp;Horizontal!AE$11,Vertical!$E:$O,AE$10,0))+0</f>
        <v>43.9</v>
      </c>
      <c r="AF370" s="207">
        <f>(VLOOKUP(Horizontal!$C370&amp;Horizontal!$B370&amp;Horizontal!AF$11,Vertical!$E:$O,AF$10,0))+0</f>
        <v>34.090000000000003</v>
      </c>
      <c r="AG370" s="207">
        <f>(VLOOKUP(Horizontal!$C370&amp;Horizontal!$B370&amp;Horizontal!AG$11,Vertical!$E:$O,AG$10,0))+0</f>
        <v>45</v>
      </c>
      <c r="AH370" s="209">
        <f>(VLOOKUP(Horizontal!$C370&amp;Horizontal!$B370&amp;Horizontal!AH$11,Vertical!$E:$O,AH$10,0))+0</f>
        <v>39.020000000000003</v>
      </c>
      <c r="AI370" s="210">
        <f>(VLOOKUP(Horizontal!$C370&amp;Horizontal!$B370&amp;Horizontal!AI$11,Vertical!$E:$O,AI$10,0))+0</f>
        <v>0</v>
      </c>
      <c r="AJ370" s="207">
        <f>(VLOOKUP(Horizontal!$C370&amp;Horizontal!$B370&amp;Horizontal!AJ$11,Vertical!$E:$O,AJ$10,0))+0</f>
        <v>0</v>
      </c>
      <c r="AK370" s="207">
        <f>(VLOOKUP(Horizontal!$C370&amp;Horizontal!$B370&amp;Horizontal!AK$11,Vertical!$E:$O,AK$10,0))+0</f>
        <v>0</v>
      </c>
      <c r="AL370" s="207">
        <f>(VLOOKUP(Horizontal!$C370&amp;Horizontal!$B370&amp;Horizontal!AL$11,Vertical!$E:$O,AL$10,0))+0</f>
        <v>0</v>
      </c>
      <c r="AM370" s="207">
        <f>(VLOOKUP(Horizontal!$C370&amp;Horizontal!$B370&amp;Horizontal!AM$11,Vertical!$E:$O,AM$10,0))+0</f>
        <v>7.14</v>
      </c>
      <c r="AN370" s="207">
        <f>(VLOOKUP(Horizontal!$C370&amp;Horizontal!$B370&amp;Horizontal!AN$11,Vertical!$E:$O,AN$10,0))+0</f>
        <v>31.71</v>
      </c>
      <c r="AO370" s="207">
        <f>(VLOOKUP(Horizontal!$C370&amp;Horizontal!$B370&amp;Horizontal!AO$11,Vertical!$E:$O,AO$10,0))+0</f>
        <v>38.64</v>
      </c>
      <c r="AP370" s="207">
        <f>(VLOOKUP(Horizontal!$C370&amp;Horizontal!$B370&amp;Horizontal!AP$11,Vertical!$E:$O,AP$10,0))+0</f>
        <v>42.5</v>
      </c>
      <c r="AQ370" s="209">
        <f>(VLOOKUP(Horizontal!$C370&amp;Horizontal!$B370&amp;Horizontal!AQ$11,Vertical!$E:$O,AQ$10,0))+0</f>
        <v>46.34</v>
      </c>
      <c r="AR370" s="210">
        <f>(VLOOKUP(Horizontal!$C370&amp;Horizontal!$B370&amp;Horizontal!AR$11,Vertical!$E:$O,AR$10,0))+0</f>
        <v>0</v>
      </c>
      <c r="AS370" s="207">
        <f>(VLOOKUP(Horizontal!$C370&amp;Horizontal!$B370&amp;Horizontal!AS$11,Vertical!$E:$O,AS$10,0))+0</f>
        <v>0</v>
      </c>
      <c r="AT370" s="207">
        <f>(VLOOKUP(Horizontal!$C370&amp;Horizontal!$B370&amp;Horizontal!AT$11,Vertical!$E:$O,AT$10,0))+0</f>
        <v>3.85</v>
      </c>
      <c r="AU370" s="207">
        <f>(VLOOKUP(Horizontal!$C370&amp;Horizontal!$B370&amp;Horizontal!AU$11,Vertical!$E:$O,AU$10,0))+0</f>
        <v>3.85</v>
      </c>
      <c r="AV370" s="207">
        <f>(VLOOKUP(Horizontal!$C370&amp;Horizontal!$B370&amp;Horizontal!AV$11,Vertical!$E:$O,AV$10,0))+0</f>
        <v>33.33</v>
      </c>
      <c r="AW370" s="207">
        <f>(VLOOKUP(Horizontal!$C370&amp;Horizontal!$B370&amp;Horizontal!AW$11,Vertical!$E:$O,AW$10,0))+0</f>
        <v>24.39</v>
      </c>
      <c r="AX370" s="207">
        <f>(VLOOKUP(Horizontal!$C370&amp;Horizontal!$B370&amp;Horizontal!AX$11,Vertical!$E:$O,AX$10,0))+0</f>
        <v>27.27</v>
      </c>
      <c r="AY370" s="207">
        <f>(VLOOKUP(Horizontal!$C370&amp;Horizontal!$B370&amp;Horizontal!AY$11,Vertical!$E:$O,AY$10,0))+0</f>
        <v>12.5</v>
      </c>
      <c r="AZ370" s="209">
        <f>(VLOOKUP(Horizontal!$C370&amp;Horizontal!$B370&amp;Horizontal!AZ$11,Vertical!$E:$O,AZ$10,0))+0</f>
        <v>14.63</v>
      </c>
      <c r="BA370" s="208">
        <f>(VLOOKUP(Horizontal!$C370&amp;Horizontal!$B370&amp;Horizontal!BA$11,Vertical!$E:$O,BA$10,0))+0</f>
        <v>53.99</v>
      </c>
      <c r="BB370" s="210">
        <f>(VLOOKUP(Horizontal!$C370&amp;Horizontal!$B370&amp;Horizontal!BB$11,Vertical!$E:$O,BB$10,0))+0</f>
        <v>168.66</v>
      </c>
      <c r="BC370" s="207">
        <f>(VLOOKUP(Horizontal!$C370&amp;Horizontal!$B370&amp;Horizontal!BC$11,Vertical!$E:$O,BC$10,0))+0</f>
        <v>175.76</v>
      </c>
      <c r="BD370" s="207">
        <f>(VLOOKUP(Horizontal!$C370&amp;Horizontal!$B370&amp;Horizontal!BD$11,Vertical!$E:$O,BD$10,0))+0</f>
        <v>290.58999999999997</v>
      </c>
      <c r="BE370" s="207">
        <f>(VLOOKUP(Horizontal!$C370&amp;Horizontal!$B370&amp;Horizontal!BE$11,Vertical!$E:$O,BE$10,0))+0</f>
        <v>278.39</v>
      </c>
      <c r="BF370" s="207">
        <f>(VLOOKUP(Horizontal!$C370&amp;Horizontal!$B370&amp;Horizontal!BF$11,Vertical!$E:$O,BF$10,0))+0</f>
        <v>303.72000000000003</v>
      </c>
      <c r="BG370" s="207">
        <f>(VLOOKUP(Horizontal!$C370&amp;Horizontal!$B370&amp;Horizontal!BG$11,Vertical!$E:$O,BG$10,0))+0</f>
        <v>259.22000000000003</v>
      </c>
      <c r="BH370" s="207">
        <f>(VLOOKUP(Horizontal!$C370&amp;Horizontal!$B370&amp;Horizontal!BH$11,Vertical!$E:$O,BH$10,0))+0</f>
        <v>217.23</v>
      </c>
      <c r="BI370" s="207">
        <f>(VLOOKUP(Horizontal!$C370&amp;Horizontal!$B370&amp;Horizontal!BI$11,Vertical!$E:$O,BI$10,0))+0</f>
        <v>201.87</v>
      </c>
      <c r="BJ370" s="209">
        <f>(VLOOKUP(Horizontal!$C370&amp;Horizontal!$B370&amp;Horizontal!BJ$11,Vertical!$E:$O,BJ$10,0))+0</f>
        <v>191.81</v>
      </c>
      <c r="BK370" s="210">
        <f>(VLOOKUP(Horizontal!$C370&amp;Horizontal!$B370&amp;Horizontal!BK$11,Vertical!$E:$O,BK$10,0))+0</f>
        <v>51</v>
      </c>
      <c r="BL370" s="207">
        <f>(VLOOKUP(Horizontal!$C370&amp;Horizontal!$B370&amp;Horizontal!BL$11,Vertical!$E:$O,BL$10,0))+0</f>
        <v>49</v>
      </c>
      <c r="BM370" s="207">
        <f>(VLOOKUP(Horizontal!$C370&amp;Horizontal!$B370&amp;Horizontal!BM$11,Vertical!$E:$O,BM$10,0))+0</f>
        <v>44</v>
      </c>
      <c r="BN370" s="207">
        <f>(VLOOKUP(Horizontal!$C370&amp;Horizontal!$B370&amp;Horizontal!BN$11,Vertical!$E:$O,BN$10,0))+0</f>
        <v>41</v>
      </c>
      <c r="BO370" s="207">
        <f>(VLOOKUP(Horizontal!$C370&amp;Horizontal!$B370&amp;Horizontal!BO$11,Vertical!$E:$O,BO$10,0))+0</f>
        <v>36</v>
      </c>
      <c r="BP370" s="207">
        <f>(VLOOKUP(Horizontal!$C370&amp;Horizontal!$B370&amp;Horizontal!BP$11,Vertical!$E:$O,BP$10,0))+0</f>
        <v>38</v>
      </c>
      <c r="BQ370" s="207">
        <f>(VLOOKUP(Horizontal!$C370&amp;Horizontal!$B370&amp;Horizontal!BQ$11,Vertical!$E:$O,BQ$10,0))+0</f>
        <v>35</v>
      </c>
      <c r="BR370" s="207">
        <f>(VLOOKUP(Horizontal!$C370&amp;Horizontal!$B370&amp;Horizontal!BR$11,Vertical!$E:$O,BR$10,0))+0</f>
        <v>31</v>
      </c>
      <c r="BS370" s="209">
        <f>(VLOOKUP(Horizontal!$C370&amp;Horizontal!$B370&amp;Horizontal!BS$11,Vertical!$E:$O,BS$10,0))+0</f>
        <v>28</v>
      </c>
      <c r="BT370" s="210">
        <f>(VLOOKUP(Horizontal!$C370&amp;Horizontal!$B370&amp;Horizontal!BT$11,Vertical!$E:$O,BT$10,0))+0</f>
        <v>89.19</v>
      </c>
      <c r="BU370" s="207">
        <f>(VLOOKUP(Horizontal!$C370&amp;Horizontal!$B370&amp;Horizontal!BU$11,Vertical!$E:$O,BU$10,0))+0</f>
        <v>100</v>
      </c>
      <c r="BV370" s="207">
        <f>(VLOOKUP(Horizontal!$C370&amp;Horizontal!$B370&amp;Horizontal!BV$11,Vertical!$E:$O,BV$10,0))+0</f>
        <v>86.21</v>
      </c>
      <c r="BW370" s="207">
        <f>(VLOOKUP(Horizontal!$C370&amp;Horizontal!$B370&amp;Horizontal!BW$11,Vertical!$E:$O,BW$10,0))+0</f>
        <v>86.21</v>
      </c>
      <c r="BX370" s="207">
        <f>(VLOOKUP(Horizontal!$C370&amp;Horizontal!$B370&amp;Horizontal!BX$11,Vertical!$E:$O,BX$10,0))+0</f>
        <v>55.88</v>
      </c>
      <c r="BY370" s="207">
        <f>(VLOOKUP(Horizontal!$C370&amp;Horizontal!$B370&amp;Horizontal!BY$11,Vertical!$E:$O,BY$10,0))+0</f>
        <v>46.88</v>
      </c>
      <c r="BZ370" s="207">
        <f>(VLOOKUP(Horizontal!$C370&amp;Horizontal!$B370&amp;Horizontal!BZ$11,Vertical!$E:$O,BZ$10,0))+0</f>
        <v>42.86</v>
      </c>
      <c r="CA370" s="207">
        <f>(VLOOKUP(Horizontal!$C370&amp;Horizontal!$B370&amp;Horizontal!CA$11,Vertical!$E:$O,CA$10,0))+0</f>
        <v>37.5</v>
      </c>
      <c r="CB370" s="209">
        <f>(VLOOKUP(Horizontal!$C370&amp;Horizontal!$B370&amp;Horizontal!CB$11,Vertical!$E:$O,CB$10,0))+0</f>
        <v>30.56</v>
      </c>
      <c r="CC370" s="210">
        <f>(VLOOKUP(Horizontal!$C370&amp;Horizontal!$B370&amp;Horizontal!CC$11,Vertical!$E:$O,CC$10,0))+0</f>
        <v>0</v>
      </c>
      <c r="CD370" s="207">
        <f>(VLOOKUP(Horizontal!$C370&amp;Horizontal!$B370&amp;Horizontal!CD$11,Vertical!$E:$O,CD$10,0))+0</f>
        <v>0</v>
      </c>
      <c r="CE370" s="207">
        <f>(VLOOKUP(Horizontal!$C370&amp;Horizontal!$B370&amp;Horizontal!CE$11,Vertical!$E:$O,CE$10,0))+0</f>
        <v>0</v>
      </c>
      <c r="CF370" s="207">
        <f>(VLOOKUP(Horizontal!$C370&amp;Horizontal!$B370&amp;Horizontal!CF$11,Vertical!$E:$O,CF$10,0))+0</f>
        <v>0</v>
      </c>
      <c r="CG370" s="207">
        <f>(VLOOKUP(Horizontal!$C370&amp;Horizontal!$B370&amp;Horizontal!CG$11,Vertical!$E:$O,CG$10,0))+0</f>
        <v>11.76</v>
      </c>
      <c r="CH370" s="207">
        <f>(VLOOKUP(Horizontal!$C370&amp;Horizontal!$B370&amp;Horizontal!CH$11,Vertical!$E:$O,CH$10,0))+0</f>
        <v>31.25</v>
      </c>
      <c r="CI370" s="207">
        <f>(VLOOKUP(Horizontal!$C370&amp;Horizontal!$B370&amp;Horizontal!CI$11,Vertical!$E:$O,CI$10,0))+0</f>
        <v>28.57</v>
      </c>
      <c r="CJ370" s="207">
        <f>(VLOOKUP(Horizontal!$C370&amp;Horizontal!$B370&amp;Horizontal!CJ$11,Vertical!$E:$O,CJ$10,0))+0</f>
        <v>46.88</v>
      </c>
      <c r="CK370" s="209">
        <f>(VLOOKUP(Horizontal!$C370&amp;Horizontal!$B370&amp;Horizontal!CK$11,Vertical!$E:$O,CK$10,0))+0</f>
        <v>41.67</v>
      </c>
      <c r="CL370" s="210">
        <f>(VLOOKUP(Horizontal!$C370&amp;Horizontal!$B370&amp;Horizontal!CL$11,Vertical!$E:$O,CL$10,0))+0</f>
        <v>10.81</v>
      </c>
      <c r="CM370" s="207">
        <f>(VLOOKUP(Horizontal!$C370&amp;Horizontal!$B370&amp;Horizontal!CM$11,Vertical!$E:$O,CM$10,0))+0</f>
        <v>0</v>
      </c>
      <c r="CN370" s="207">
        <f>(VLOOKUP(Horizontal!$C370&amp;Horizontal!$B370&amp;Horizontal!CN$11,Vertical!$E:$O,CN$10,0))+0</f>
        <v>13.79</v>
      </c>
      <c r="CO370" s="207">
        <f>(VLOOKUP(Horizontal!$C370&amp;Horizontal!$B370&amp;Horizontal!CO$11,Vertical!$E:$O,CO$10,0))+0</f>
        <v>13.79</v>
      </c>
      <c r="CP370" s="207">
        <f>(VLOOKUP(Horizontal!$C370&amp;Horizontal!$B370&amp;Horizontal!CP$11,Vertical!$E:$O,CP$10,0))+0</f>
        <v>32.35</v>
      </c>
      <c r="CQ370" s="207">
        <f>(VLOOKUP(Horizontal!$C370&amp;Horizontal!$B370&amp;Horizontal!CQ$11,Vertical!$E:$O,CQ$10,0))+0</f>
        <v>21.88</v>
      </c>
      <c r="CR370" s="207">
        <f>(VLOOKUP(Horizontal!$C370&amp;Horizontal!$B370&amp;Horizontal!CR$11,Vertical!$E:$O,CR$10,0))+0</f>
        <v>28.57</v>
      </c>
      <c r="CS370" s="207">
        <f>(VLOOKUP(Horizontal!$C370&amp;Horizontal!$B370&amp;Horizontal!CS$11,Vertical!$E:$O,CS$10,0))+0</f>
        <v>15.63</v>
      </c>
      <c r="CT370" s="207">
        <f>(VLOOKUP(Horizontal!$C370&amp;Horizontal!$B370&amp;Horizontal!CT$11,Vertical!$E:$O,CT$10,0))+0</f>
        <v>27.78</v>
      </c>
      <c r="CU370" s="150"/>
      <c r="CV370" s="211">
        <f t="shared" ref="CV370" si="1257">(BB370-H370)+0</f>
        <v>57.599999999999994</v>
      </c>
      <c r="CW370" s="190">
        <f t="shared" ref="CW370" si="1258">(BC370-I370)+0</f>
        <v>56.819999999999993</v>
      </c>
      <c r="CX370" s="190">
        <f t="shared" ref="CX370" si="1259">(BD370-J370)+0</f>
        <v>57.019999999999982</v>
      </c>
      <c r="CY370" s="190">
        <f t="shared" ref="CY370" si="1260">(BE370-K370)+0</f>
        <v>56.029999999999973</v>
      </c>
      <c r="CZ370" s="190">
        <f t="shared" ref="CZ370" si="1261">(BF370-L370)+0</f>
        <v>52.920000000000016</v>
      </c>
      <c r="DA370" s="190">
        <f t="shared" ref="DA370" si="1262">(BG370-M370)+0</f>
        <v>44.940000000000026</v>
      </c>
      <c r="DB370" s="190">
        <f t="shared" ref="DB370" si="1263">(BH370-N370)+0</f>
        <v>40.149999999999977</v>
      </c>
      <c r="DC370" s="190">
        <f t="shared" ref="DC370" si="1264">(BI370-O370)+0</f>
        <v>36.319999999999993</v>
      </c>
      <c r="DD370" s="212">
        <f t="shared" ref="DD370" si="1265">(BJ370-P370)+0</f>
        <v>33.860000000000014</v>
      </c>
      <c r="DE370" s="9">
        <v>170</v>
      </c>
      <c r="DF370" s="212">
        <f t="shared" ref="DF370" si="1266">($H$7-H370)+0</f>
        <v>97.397210401891329</v>
      </c>
      <c r="DG370" s="264">
        <v>93</v>
      </c>
      <c r="DH370" s="265">
        <v>74</v>
      </c>
      <c r="DI370" s="265">
        <v>61</v>
      </c>
      <c r="DJ370" s="266">
        <v>90</v>
      </c>
      <c r="DK370" s="190">
        <v>94.09</v>
      </c>
      <c r="DL370" s="190">
        <v>94.09</v>
      </c>
      <c r="DM370" s="190">
        <v>94.09</v>
      </c>
      <c r="DN370" s="212">
        <v>94.09</v>
      </c>
      <c r="DO370" s="190">
        <v>96.24</v>
      </c>
      <c r="DP370" s="190">
        <v>96.24</v>
      </c>
      <c r="DQ370" s="190">
        <v>96.24</v>
      </c>
      <c r="DR370" s="212">
        <v>96.24</v>
      </c>
      <c r="DS370" s="150"/>
      <c r="DT370" s="190">
        <v>113</v>
      </c>
      <c r="DU370" s="190">
        <v>123</v>
      </c>
      <c r="DV370" s="190">
        <v>240</v>
      </c>
      <c r="DW370" s="190">
        <v>225</v>
      </c>
      <c r="DX370" s="190"/>
      <c r="DY370" s="190"/>
      <c r="DZ370" s="190"/>
      <c r="EA370" s="190"/>
      <c r="EB370" s="190"/>
      <c r="EC370" s="190"/>
      <c r="ED370" s="190">
        <v>250</v>
      </c>
      <c r="EE370" s="190">
        <v>206</v>
      </c>
      <c r="EF370" s="190">
        <v>171</v>
      </c>
      <c r="EG370" s="190">
        <v>160</v>
      </c>
      <c r="EH370" s="212">
        <v>147</v>
      </c>
      <c r="EI370" s="213"/>
      <c r="EJ370" s="211">
        <v>50</v>
      </c>
      <c r="EK370" s="190">
        <v>50</v>
      </c>
      <c r="EL370" s="190">
        <v>50</v>
      </c>
      <c r="EM370" s="190">
        <v>50</v>
      </c>
      <c r="EN370" s="190"/>
      <c r="EO370" s="190"/>
      <c r="EP370" s="190"/>
      <c r="EQ370" s="190"/>
      <c r="ER370" s="190"/>
      <c r="ES370" s="190"/>
      <c r="ET370" s="190">
        <v>50</v>
      </c>
      <c r="EU370" s="190">
        <v>40</v>
      </c>
      <c r="EV370" s="190">
        <v>38</v>
      </c>
      <c r="EW370" s="190">
        <v>35</v>
      </c>
      <c r="EX370" s="212">
        <v>30</v>
      </c>
      <c r="EY370" s="211"/>
      <c r="EZ370" s="75">
        <f t="shared" ref="EZ370" si="1267">(G370/(DT370-G370))+0</f>
        <v>-3.9665050683120318E-3</v>
      </c>
      <c r="FA370" s="89">
        <f t="shared" si="415"/>
        <v>-0.1</v>
      </c>
      <c r="FB370" s="212"/>
      <c r="FC370" s="213"/>
      <c r="FD370" s="213"/>
      <c r="FE370" s="213"/>
      <c r="FF370" s="213"/>
      <c r="FG370" s="213"/>
      <c r="FH370" s="213"/>
      <c r="FI370" s="213"/>
      <c r="FJ370" s="213"/>
      <c r="FK370" s="213"/>
      <c r="FL370" s="213"/>
      <c r="FM370" s="213"/>
      <c r="FN370" s="213"/>
      <c r="FO370" s="213"/>
      <c r="FP370" s="213"/>
      <c r="FQ370" s="213"/>
      <c r="FR370" s="213"/>
      <c r="FS370" s="211">
        <v>148</v>
      </c>
      <c r="FT370" s="190">
        <v>150</v>
      </c>
      <c r="FU370" s="190">
        <v>147</v>
      </c>
      <c r="FV370" s="190">
        <v>147</v>
      </c>
      <c r="FW370" s="190"/>
      <c r="FX370" s="190"/>
      <c r="FY370" s="190"/>
      <c r="FZ370" s="190"/>
      <c r="GA370" s="190"/>
      <c r="GB370" s="190"/>
      <c r="GC370" s="190">
        <v>145</v>
      </c>
      <c r="GD370" s="190">
        <v>140</v>
      </c>
      <c r="GE370" s="190">
        <v>130</v>
      </c>
      <c r="GF370" s="190">
        <v>113</v>
      </c>
      <c r="GG370" s="212">
        <v>115</v>
      </c>
    </row>
    <row r="371" spans="2:189">
      <c r="B371" s="33">
        <v>44509</v>
      </c>
      <c r="C371" s="30" t="s">
        <v>21</v>
      </c>
      <c r="D371" s="30">
        <v>2021</v>
      </c>
      <c r="E371" s="30" t="str">
        <f t="shared" ref="E371" si="1268">D371&amp;C371</f>
        <v>2021S45</v>
      </c>
      <c r="F371" s="30" t="str">
        <f t="shared" si="317"/>
        <v>112021</v>
      </c>
      <c r="G371" s="208" t="str">
        <f>VLOOKUP(Horizontal!$C371&amp;Horizontal!$B371&amp;Horizontal!G$11,Vertical!$E:$O,G$10,0)</f>
        <v>-0,52</v>
      </c>
      <c r="H371" s="207">
        <f>(VLOOKUP(Horizontal!$C371&amp;Horizontal!$B371&amp;Horizontal!H$11,Vertical!$E:$O,H$10,0))+0</f>
        <v>105.47</v>
      </c>
      <c r="I371" s="207">
        <f>(VLOOKUP(Horizontal!$C371&amp;Horizontal!$B371&amp;Horizontal!I$11,Vertical!$E:$O,I$10,0))+0</f>
        <v>100.65</v>
      </c>
      <c r="J371" s="207">
        <f>(VLOOKUP(Horizontal!$C371&amp;Horizontal!$B371&amp;Horizontal!J$11,Vertical!$E:$O,J$10,0))+0</f>
        <v>211.04</v>
      </c>
      <c r="K371" s="207">
        <f>(VLOOKUP(Horizontal!$C371&amp;Horizontal!$B371&amp;Horizontal!K$11,Vertical!$E:$O,K$10,0))+0</f>
        <v>201.34</v>
      </c>
      <c r="L371" s="207">
        <f>(VLOOKUP(Horizontal!$C371&amp;Horizontal!$B371&amp;Horizontal!L$11,Vertical!$E:$O,L$10,0))+0</f>
        <v>234.46</v>
      </c>
      <c r="M371" s="207">
        <f>(VLOOKUP(Horizontal!$C371&amp;Horizontal!$B371&amp;Horizontal!M$11,Vertical!$E:$O,M$10,0))+0</f>
        <v>210.54</v>
      </c>
      <c r="N371" s="207">
        <f>(VLOOKUP(Horizontal!$C371&amp;Horizontal!$B371&amp;Horizontal!N$11,Vertical!$E:$O,N$10,0))+0</f>
        <v>175.72</v>
      </c>
      <c r="O371" s="207">
        <f>(VLOOKUP(Horizontal!$C371&amp;Horizontal!$B371&amp;Horizontal!O$11,Vertical!$E:$O,O$10,0))+0</f>
        <v>165.1</v>
      </c>
      <c r="P371" s="209">
        <f>(VLOOKUP(Horizontal!$C371&amp;Horizontal!$B371&amp;Horizontal!P$11,Vertical!$E:$O,P$10,0))+0</f>
        <v>157.30000000000001</v>
      </c>
      <c r="Q371" s="210">
        <f>(VLOOKUP(Horizontal!$C371&amp;Horizontal!$B371&amp;Horizontal!Q$11,Vertical!$E:$O,Q$10,0))+0</f>
        <v>56</v>
      </c>
      <c r="R371" s="207">
        <f>(VLOOKUP(Horizontal!$C371&amp;Horizontal!$B371&amp;Horizontal!R$11,Vertical!$E:$O,R$10,0))+0</f>
        <v>61</v>
      </c>
      <c r="S371" s="207">
        <f>(VLOOKUP(Horizontal!$C371&amp;Horizontal!$B371&amp;Horizontal!S$11,Vertical!$E:$O,S$10,0))+0</f>
        <v>59</v>
      </c>
      <c r="T371" s="207">
        <f>(VLOOKUP(Horizontal!$C371&amp;Horizontal!$B371&amp;Horizontal!T$11,Vertical!$E:$O,T$10,0))+0</f>
        <v>48</v>
      </c>
      <c r="U371" s="207">
        <f>(VLOOKUP(Horizontal!$C371&amp;Horizontal!$B371&amp;Horizontal!U$11,Vertical!$E:$O,U$10,0))+0</f>
        <v>43</v>
      </c>
      <c r="V371" s="207">
        <f>(VLOOKUP(Horizontal!$C371&amp;Horizontal!$B371&amp;Horizontal!V$11,Vertical!$E:$O,V$10,0))+0</f>
        <v>41</v>
      </c>
      <c r="W371" s="207">
        <f>(VLOOKUP(Horizontal!$C371&amp;Horizontal!$B371&amp;Horizontal!W$11,Vertical!$E:$O,W$10,0))+0</f>
        <v>33</v>
      </c>
      <c r="X371" s="207">
        <f>(VLOOKUP(Horizontal!$C371&amp;Horizontal!$B371&amp;Horizontal!X$11,Vertical!$E:$O,X$10,0))+0</f>
        <v>27</v>
      </c>
      <c r="Y371" s="209">
        <f>(VLOOKUP(Horizontal!$C371&amp;Horizontal!$B371&amp;Horizontal!Y$11,Vertical!$E:$O,Y$10,0))+0</f>
        <v>25</v>
      </c>
      <c r="Z371" s="210">
        <f>(VLOOKUP(Horizontal!$C371&amp;Horizontal!$B371&amp;Horizontal!Z$11,Vertical!$E:$O,Z$10,0))+0</f>
        <v>91.43</v>
      </c>
      <c r="AA371" s="207">
        <f>(VLOOKUP(Horizontal!$C371&amp;Horizontal!$B371&amp;Horizontal!AA$11,Vertical!$E:$O,AA$10,0))+0</f>
        <v>100</v>
      </c>
      <c r="AB371" s="207">
        <f>(VLOOKUP(Horizontal!$C371&amp;Horizontal!$B371&amp;Horizontal!AB$11,Vertical!$E:$O,AB$10,0))+0</f>
        <v>97.37</v>
      </c>
      <c r="AC371" s="207">
        <f>(VLOOKUP(Horizontal!$C371&amp;Horizontal!$B371&amp;Horizontal!AC$11,Vertical!$E:$O,AC$10,0))+0</f>
        <v>94.87</v>
      </c>
      <c r="AD371" s="207">
        <f>(VLOOKUP(Horizontal!$C371&amp;Horizontal!$B371&amp;Horizontal!AD$11,Vertical!$E:$O,AD$10,0))+0</f>
        <v>94.29</v>
      </c>
      <c r="AE371" s="207">
        <f>(VLOOKUP(Horizontal!$C371&amp;Horizontal!$B371&amp;Horizontal!AE$11,Vertical!$E:$O,AE$10,0))+0</f>
        <v>80.95</v>
      </c>
      <c r="AF371" s="207">
        <f>(VLOOKUP(Horizontal!$C371&amp;Horizontal!$B371&amp;Horizontal!AF$11,Vertical!$E:$O,AF$10,0))+0</f>
        <v>61.9</v>
      </c>
      <c r="AG371" s="207">
        <f>(VLOOKUP(Horizontal!$C371&amp;Horizontal!$B371&amp;Horizontal!AG$11,Vertical!$E:$O,AG$10,0))+0</f>
        <v>37.78</v>
      </c>
      <c r="AH371" s="209">
        <f>(VLOOKUP(Horizontal!$C371&amp;Horizontal!$B371&amp;Horizontal!AH$11,Vertical!$E:$O,AH$10,0))+0</f>
        <v>40.909999999999997</v>
      </c>
      <c r="AI371" s="210">
        <f>(VLOOKUP(Horizontal!$C371&amp;Horizontal!$B371&amp;Horizontal!AI$11,Vertical!$E:$O,AI$10,0))+0</f>
        <v>2.86</v>
      </c>
      <c r="AJ371" s="207">
        <f>(VLOOKUP(Horizontal!$C371&amp;Horizontal!$B371&amp;Horizontal!AJ$11,Vertical!$E:$O,AJ$10,0))+0</f>
        <v>0</v>
      </c>
      <c r="AK371" s="207">
        <f>(VLOOKUP(Horizontal!$C371&amp;Horizontal!$B371&amp;Horizontal!AK$11,Vertical!$E:$O,AK$10,0))+0</f>
        <v>0</v>
      </c>
      <c r="AL371" s="207">
        <f>(VLOOKUP(Horizontal!$C371&amp;Horizontal!$B371&amp;Horizontal!AL$11,Vertical!$E:$O,AL$10,0))+0</f>
        <v>5.13</v>
      </c>
      <c r="AM371" s="207">
        <f>(VLOOKUP(Horizontal!$C371&amp;Horizontal!$B371&amp;Horizontal!AM$11,Vertical!$E:$O,AM$10,0))+0</f>
        <v>5.71</v>
      </c>
      <c r="AN371" s="207">
        <f>(VLOOKUP(Horizontal!$C371&amp;Horizontal!$B371&amp;Horizontal!AN$11,Vertical!$E:$O,AN$10,0))+0</f>
        <v>16.670000000000002</v>
      </c>
      <c r="AO371" s="207">
        <f>(VLOOKUP(Horizontal!$C371&amp;Horizontal!$B371&amp;Horizontal!AO$11,Vertical!$E:$O,AO$10,0))+0</f>
        <v>30.95</v>
      </c>
      <c r="AP371" s="207">
        <f>(VLOOKUP(Horizontal!$C371&amp;Horizontal!$B371&amp;Horizontal!AP$11,Vertical!$E:$O,AP$10,0))+0</f>
        <v>48.89</v>
      </c>
      <c r="AQ371" s="209">
        <f>(VLOOKUP(Horizontal!$C371&amp;Horizontal!$B371&amp;Horizontal!AQ$11,Vertical!$E:$O,AQ$10,0))+0</f>
        <v>50</v>
      </c>
      <c r="AR371" s="210">
        <f>(VLOOKUP(Horizontal!$C371&amp;Horizontal!$B371&amp;Horizontal!AR$11,Vertical!$E:$O,AR$10,0))+0</f>
        <v>5.71</v>
      </c>
      <c r="AS371" s="207">
        <f>(VLOOKUP(Horizontal!$C371&amp;Horizontal!$B371&amp;Horizontal!AS$11,Vertical!$E:$O,AS$10,0))+0</f>
        <v>0</v>
      </c>
      <c r="AT371" s="207">
        <f>(VLOOKUP(Horizontal!$C371&amp;Horizontal!$B371&amp;Horizontal!AT$11,Vertical!$E:$O,AT$10,0))+0</f>
        <v>2.63</v>
      </c>
      <c r="AU371" s="207">
        <f>(VLOOKUP(Horizontal!$C371&amp;Horizontal!$B371&amp;Horizontal!AU$11,Vertical!$E:$O,AU$10,0))+0</f>
        <v>0</v>
      </c>
      <c r="AV371" s="207">
        <f>(VLOOKUP(Horizontal!$C371&amp;Horizontal!$B371&amp;Horizontal!AV$11,Vertical!$E:$O,AV$10,0))+0</f>
        <v>0</v>
      </c>
      <c r="AW371" s="207">
        <f>(VLOOKUP(Horizontal!$C371&amp;Horizontal!$B371&amp;Horizontal!AW$11,Vertical!$E:$O,AW$10,0))+0</f>
        <v>2.38</v>
      </c>
      <c r="AX371" s="207">
        <f>(VLOOKUP(Horizontal!$C371&amp;Horizontal!$B371&amp;Horizontal!AX$11,Vertical!$E:$O,AX$10,0))+0</f>
        <v>7.14</v>
      </c>
      <c r="AY371" s="207">
        <f>(VLOOKUP(Horizontal!$C371&amp;Horizontal!$B371&amp;Horizontal!AY$11,Vertical!$E:$O,AY$10,0))+0</f>
        <v>13.33</v>
      </c>
      <c r="AZ371" s="209">
        <f>(VLOOKUP(Horizontal!$C371&amp;Horizontal!$B371&amp;Horizontal!AZ$11,Vertical!$E:$O,AZ$10,0))+0</f>
        <v>9.09</v>
      </c>
      <c r="BA371" s="208">
        <f>(VLOOKUP(Horizontal!$C371&amp;Horizontal!$B371&amp;Horizontal!BA$11,Vertical!$E:$O,BA$10,0))+0</f>
        <v>54.35</v>
      </c>
      <c r="BB371" s="210">
        <f>(VLOOKUP(Horizontal!$C371&amp;Horizontal!$B371&amp;Horizontal!BB$11,Vertical!$E:$O,BB$10,0))+0</f>
        <v>160.41999999999999</v>
      </c>
      <c r="BC371" s="207">
        <f>(VLOOKUP(Horizontal!$C371&amp;Horizontal!$B371&amp;Horizontal!BC$11,Vertical!$E:$O,BC$10,0))+0</f>
        <v>155.4</v>
      </c>
      <c r="BD371" s="207">
        <f>(VLOOKUP(Horizontal!$C371&amp;Horizontal!$B371&amp;Horizontal!BD$11,Vertical!$E:$O,BD$10,0))+0</f>
        <v>268.01</v>
      </c>
      <c r="BE371" s="207">
        <f>(VLOOKUP(Horizontal!$C371&amp;Horizontal!$B371&amp;Horizontal!BE$11,Vertical!$E:$O,BE$10,0))+0</f>
        <v>256.69</v>
      </c>
      <c r="BF371" s="207">
        <f>(VLOOKUP(Horizontal!$C371&amp;Horizontal!$B371&amp;Horizontal!BF$11,Vertical!$E:$O,BF$10,0))+0</f>
        <v>286.26</v>
      </c>
      <c r="BG371" s="207">
        <f>(VLOOKUP(Horizontal!$C371&amp;Horizontal!$B371&amp;Horizontal!BG$11,Vertical!$E:$O,BG$10,0))+0</f>
        <v>255.7</v>
      </c>
      <c r="BH371" s="207">
        <f>(VLOOKUP(Horizontal!$C371&amp;Horizontal!$B371&amp;Horizontal!BH$11,Vertical!$E:$O,BH$10,0))+0</f>
        <v>215.86</v>
      </c>
      <c r="BI371" s="207">
        <f>(VLOOKUP(Horizontal!$C371&amp;Horizontal!$B371&amp;Horizontal!BI$11,Vertical!$E:$O,BI$10,0))+0</f>
        <v>201.02</v>
      </c>
      <c r="BJ371" s="209">
        <f>(VLOOKUP(Horizontal!$C371&amp;Horizontal!$B371&amp;Horizontal!BJ$11,Vertical!$E:$O,BJ$10,0))+0</f>
        <v>191.26</v>
      </c>
      <c r="BK371" s="210">
        <f>(VLOOKUP(Horizontal!$C371&amp;Horizontal!$B371&amp;Horizontal!BK$11,Vertical!$E:$O,BK$10,0))+0</f>
        <v>49</v>
      </c>
      <c r="BL371" s="207">
        <f>(VLOOKUP(Horizontal!$C371&amp;Horizontal!$B371&amp;Horizontal!BL$11,Vertical!$E:$O,BL$10,0))+0</f>
        <v>50</v>
      </c>
      <c r="BM371" s="207">
        <f>(VLOOKUP(Horizontal!$C371&amp;Horizontal!$B371&amp;Horizontal!BM$11,Vertical!$E:$O,BM$10,0))+0</f>
        <v>45</v>
      </c>
      <c r="BN371" s="207">
        <f>(VLOOKUP(Horizontal!$C371&amp;Horizontal!$B371&amp;Horizontal!BN$11,Vertical!$E:$O,BN$10,0))+0</f>
        <v>45</v>
      </c>
      <c r="BO371" s="207">
        <f>(VLOOKUP(Horizontal!$C371&amp;Horizontal!$B371&amp;Horizontal!BO$11,Vertical!$E:$O,BO$10,0))+0</f>
        <v>43</v>
      </c>
      <c r="BP371" s="207">
        <f>(VLOOKUP(Horizontal!$C371&amp;Horizontal!$B371&amp;Horizontal!BP$11,Vertical!$E:$O,BP$10,0))+0</f>
        <v>39</v>
      </c>
      <c r="BQ371" s="207">
        <f>(VLOOKUP(Horizontal!$C371&amp;Horizontal!$B371&amp;Horizontal!BQ$11,Vertical!$E:$O,BQ$10,0))+0</f>
        <v>34</v>
      </c>
      <c r="BR371" s="207">
        <f>(VLOOKUP(Horizontal!$C371&amp;Horizontal!$B371&amp;Horizontal!BR$11,Vertical!$E:$O,BR$10,0))+0</f>
        <v>28</v>
      </c>
      <c r="BS371" s="209">
        <f>(VLOOKUP(Horizontal!$C371&amp;Horizontal!$B371&amp;Horizontal!BS$11,Vertical!$E:$O,BS$10,0))+0</f>
        <v>27</v>
      </c>
      <c r="BT371" s="210">
        <f>(VLOOKUP(Horizontal!$C371&amp;Horizontal!$B371&amp;Horizontal!BT$11,Vertical!$E:$O,BT$10,0))+0</f>
        <v>82.35</v>
      </c>
      <c r="BU371" s="207">
        <f>(VLOOKUP(Horizontal!$C371&amp;Horizontal!$B371&amp;Horizontal!BU$11,Vertical!$E:$O,BU$10,0))+0</f>
        <v>100</v>
      </c>
      <c r="BV371" s="207">
        <f>(VLOOKUP(Horizontal!$C371&amp;Horizontal!$B371&amp;Horizontal!BV$11,Vertical!$E:$O,BV$10,0))+0</f>
        <v>96.77</v>
      </c>
      <c r="BW371" s="207">
        <f>(VLOOKUP(Horizontal!$C371&amp;Horizontal!$B371&amp;Horizontal!BW$11,Vertical!$E:$O,BW$10,0))+0</f>
        <v>93.55</v>
      </c>
      <c r="BX371" s="207">
        <f>(VLOOKUP(Horizontal!$C371&amp;Horizontal!$B371&amp;Horizontal!BX$11,Vertical!$E:$O,BX$10,0))+0</f>
        <v>93.55</v>
      </c>
      <c r="BY371" s="207">
        <f>(VLOOKUP(Horizontal!$C371&amp;Horizontal!$B371&amp;Horizontal!BY$11,Vertical!$E:$O,BY$10,0))+0</f>
        <v>71.88</v>
      </c>
      <c r="BZ371" s="207">
        <f>(VLOOKUP(Horizontal!$C371&amp;Horizontal!$B371&amp;Horizontal!BZ$11,Vertical!$E:$O,BZ$10,0))+0</f>
        <v>57.58</v>
      </c>
      <c r="CA371" s="207">
        <f>(VLOOKUP(Horizontal!$C371&amp;Horizontal!$B371&amp;Horizontal!CA$11,Vertical!$E:$O,CA$10,0))+0</f>
        <v>38.24</v>
      </c>
      <c r="CB371" s="209">
        <f>(VLOOKUP(Horizontal!$C371&amp;Horizontal!$B371&amp;Horizontal!CB$11,Vertical!$E:$O,CB$10,0))+0</f>
        <v>29.41</v>
      </c>
      <c r="CC371" s="210">
        <f>(VLOOKUP(Horizontal!$C371&amp;Horizontal!$B371&amp;Horizontal!CC$11,Vertical!$E:$O,CC$10,0))+0</f>
        <v>2.94</v>
      </c>
      <c r="CD371" s="207">
        <f>(VLOOKUP(Horizontal!$C371&amp;Horizontal!$B371&amp;Horizontal!CD$11,Vertical!$E:$O,CD$10,0))+0</f>
        <v>0</v>
      </c>
      <c r="CE371" s="207">
        <f>(VLOOKUP(Horizontal!$C371&amp;Horizontal!$B371&amp;Horizontal!CE$11,Vertical!$E:$O,CE$10,0))+0</f>
        <v>0</v>
      </c>
      <c r="CF371" s="207">
        <f>(VLOOKUP(Horizontal!$C371&amp;Horizontal!$B371&amp;Horizontal!CF$11,Vertical!$E:$O,CF$10,0))+0</f>
        <v>6.45</v>
      </c>
      <c r="CG371" s="207">
        <f>(VLOOKUP(Horizontal!$C371&amp;Horizontal!$B371&amp;Horizontal!CG$11,Vertical!$E:$O,CG$10,0))+0</f>
        <v>3.23</v>
      </c>
      <c r="CH371" s="207">
        <f>(VLOOKUP(Horizontal!$C371&amp;Horizontal!$B371&amp;Horizontal!CH$11,Vertical!$E:$O,CH$10,0))+0</f>
        <v>21.88</v>
      </c>
      <c r="CI371" s="207">
        <f>(VLOOKUP(Horizontal!$C371&amp;Horizontal!$B371&amp;Horizontal!CI$11,Vertical!$E:$O,CI$10,0))+0</f>
        <v>30.3</v>
      </c>
      <c r="CJ371" s="207">
        <f>(VLOOKUP(Horizontal!$C371&amp;Horizontal!$B371&amp;Horizontal!CJ$11,Vertical!$E:$O,CJ$10,0))+0</f>
        <v>44.12</v>
      </c>
      <c r="CK371" s="209">
        <f>(VLOOKUP(Horizontal!$C371&amp;Horizontal!$B371&amp;Horizontal!CK$11,Vertical!$E:$O,CK$10,0))+0</f>
        <v>50</v>
      </c>
      <c r="CL371" s="210">
        <f>(VLOOKUP(Horizontal!$C371&amp;Horizontal!$B371&amp;Horizontal!CL$11,Vertical!$E:$O,CL$10,0))+0</f>
        <v>14.71</v>
      </c>
      <c r="CM371" s="207">
        <f>(VLOOKUP(Horizontal!$C371&amp;Horizontal!$B371&amp;Horizontal!CM$11,Vertical!$E:$O,CM$10,0))+0</f>
        <v>0</v>
      </c>
      <c r="CN371" s="207">
        <f>(VLOOKUP(Horizontal!$C371&amp;Horizontal!$B371&amp;Horizontal!CN$11,Vertical!$E:$O,CN$10,0))+0</f>
        <v>3.23</v>
      </c>
      <c r="CO371" s="207">
        <f>(VLOOKUP(Horizontal!$C371&amp;Horizontal!$B371&amp;Horizontal!CO$11,Vertical!$E:$O,CO$10,0))+0</f>
        <v>0</v>
      </c>
      <c r="CP371" s="207">
        <f>(VLOOKUP(Horizontal!$C371&amp;Horizontal!$B371&amp;Horizontal!CP$11,Vertical!$E:$O,CP$10,0))+0</f>
        <v>3.23</v>
      </c>
      <c r="CQ371" s="207">
        <f>(VLOOKUP(Horizontal!$C371&amp;Horizontal!$B371&amp;Horizontal!CQ$11,Vertical!$E:$O,CQ$10,0))+0</f>
        <v>6.25</v>
      </c>
      <c r="CR371" s="207">
        <f>(VLOOKUP(Horizontal!$C371&amp;Horizontal!$B371&amp;Horizontal!CR$11,Vertical!$E:$O,CR$10,0))+0</f>
        <v>12.12</v>
      </c>
      <c r="CS371" s="207">
        <f>(VLOOKUP(Horizontal!$C371&amp;Horizontal!$B371&amp;Horizontal!CS$11,Vertical!$E:$O,CS$10,0))+0</f>
        <v>17.649999999999999</v>
      </c>
      <c r="CT371" s="207">
        <f>(VLOOKUP(Horizontal!$C371&amp;Horizontal!$B371&amp;Horizontal!CT$11,Vertical!$E:$O,CT$10,0))+0</f>
        <v>20.59</v>
      </c>
      <c r="CU371" s="150"/>
      <c r="CV371" s="211">
        <f t="shared" ref="CV371" si="1269">(BB371-H371)+0</f>
        <v>54.949999999999989</v>
      </c>
      <c r="CW371" s="190">
        <f t="shared" ref="CW371" si="1270">(BC371-I371)+0</f>
        <v>54.75</v>
      </c>
      <c r="CX371" s="190">
        <f t="shared" ref="CX371" si="1271">(BD371-J371)+0</f>
        <v>56.97</v>
      </c>
      <c r="CY371" s="190">
        <f t="shared" ref="CY371" si="1272">(BE371-K371)+0</f>
        <v>55.349999999999994</v>
      </c>
      <c r="CZ371" s="190">
        <f t="shared" ref="CZ371" si="1273">(BF371-L371)+0</f>
        <v>51.799999999999983</v>
      </c>
      <c r="DA371" s="190">
        <f t="shared" ref="DA371" si="1274">(BG371-M371)+0</f>
        <v>45.16</v>
      </c>
      <c r="DB371" s="190">
        <f t="shared" ref="DB371" si="1275">(BH371-N371)+0</f>
        <v>40.140000000000015</v>
      </c>
      <c r="DC371" s="190">
        <f t="shared" ref="DC371" si="1276">(BI371-O371)+0</f>
        <v>35.920000000000016</v>
      </c>
      <c r="DD371" s="212">
        <f t="shared" ref="DD371" si="1277">(BJ371-P371)+0</f>
        <v>33.95999999999998</v>
      </c>
      <c r="DE371" s="9">
        <v>170</v>
      </c>
      <c r="DF371" s="212">
        <f t="shared" ref="DF371" si="1278">($H$7-H371)+0</f>
        <v>102.98721040189133</v>
      </c>
      <c r="DG371" s="264">
        <v>83</v>
      </c>
      <c r="DH371" s="265">
        <v>64</v>
      </c>
      <c r="DI371" s="265">
        <v>61</v>
      </c>
      <c r="DJ371" s="266">
        <v>135</v>
      </c>
      <c r="DK371" s="190">
        <v>99.64</v>
      </c>
      <c r="DL371" s="190">
        <v>99.64</v>
      </c>
      <c r="DM371" s="190">
        <v>99.64</v>
      </c>
      <c r="DN371" s="212">
        <v>99.64</v>
      </c>
      <c r="DO371" s="190">
        <v>105.36</v>
      </c>
      <c r="DP371" s="190">
        <v>105.36</v>
      </c>
      <c r="DQ371" s="190">
        <v>105.36</v>
      </c>
      <c r="DR371" s="212">
        <v>105.36</v>
      </c>
      <c r="DS371" s="150"/>
      <c r="DT371" s="190">
        <v>105</v>
      </c>
      <c r="DU371" s="190">
        <v>98</v>
      </c>
      <c r="DV371" s="190">
        <v>200</v>
      </c>
      <c r="DW371" s="190">
        <v>195</v>
      </c>
      <c r="DX371" s="190"/>
      <c r="DY371" s="190"/>
      <c r="DZ371" s="190"/>
      <c r="EA371" s="190"/>
      <c r="EB371" s="190"/>
      <c r="EC371" s="190"/>
      <c r="ED371" s="190">
        <v>235</v>
      </c>
      <c r="EE371" s="190">
        <v>208</v>
      </c>
      <c r="EF371" s="190">
        <v>170</v>
      </c>
      <c r="EG371" s="190">
        <v>160</v>
      </c>
      <c r="EH371" s="212">
        <v>147</v>
      </c>
      <c r="EI371" s="213"/>
      <c r="EJ371" s="211">
        <v>48</v>
      </c>
      <c r="EK371" s="190">
        <v>50</v>
      </c>
      <c r="EL371" s="190">
        <v>50</v>
      </c>
      <c r="EM371" s="190">
        <v>50</v>
      </c>
      <c r="EN371" s="190"/>
      <c r="EO371" s="190"/>
      <c r="EP371" s="190"/>
      <c r="EQ371" s="190"/>
      <c r="ER371" s="190"/>
      <c r="ES371" s="190"/>
      <c r="ET371" s="190">
        <v>50</v>
      </c>
      <c r="EU371" s="190">
        <v>40</v>
      </c>
      <c r="EV371" s="190">
        <v>38</v>
      </c>
      <c r="EW371" s="190">
        <v>35</v>
      </c>
      <c r="EX371" s="212">
        <v>30</v>
      </c>
      <c r="EY371" s="211"/>
      <c r="EZ371" s="75">
        <f t="shared" ref="EZ371" si="1279">(G371/(DT371-G371))+0</f>
        <v>-4.9279757391963615E-3</v>
      </c>
      <c r="FA371" s="89">
        <f t="shared" si="415"/>
        <v>-0.1</v>
      </c>
      <c r="FB371" s="212"/>
      <c r="FC371" s="213"/>
      <c r="FD371" s="213"/>
      <c r="FE371" s="213"/>
      <c r="FF371" s="213"/>
      <c r="FG371" s="213"/>
      <c r="FH371" s="213"/>
      <c r="FI371" s="213"/>
      <c r="FJ371" s="213"/>
      <c r="FK371" s="213"/>
      <c r="FL371" s="213"/>
      <c r="FM371" s="213"/>
      <c r="FN371" s="213"/>
      <c r="FO371" s="213"/>
      <c r="FP371" s="213"/>
      <c r="FQ371" s="213"/>
      <c r="FR371" s="213"/>
      <c r="FS371" s="211">
        <v>160</v>
      </c>
      <c r="FT371" s="190">
        <v>160</v>
      </c>
      <c r="FU371" s="190">
        <v>147</v>
      </c>
      <c r="FV371" s="190">
        <v>145</v>
      </c>
      <c r="FW371" s="190"/>
      <c r="FX371" s="190"/>
      <c r="FY371" s="190"/>
      <c r="FZ371" s="190"/>
      <c r="GA371" s="190"/>
      <c r="GB371" s="190"/>
      <c r="GC371" s="190">
        <v>140</v>
      </c>
      <c r="GD371" s="190">
        <v>130</v>
      </c>
      <c r="GE371" s="190">
        <v>119</v>
      </c>
      <c r="GF371" s="190">
        <v>115</v>
      </c>
      <c r="GG371" s="212">
        <v>112</v>
      </c>
    </row>
    <row r="372" spans="2:189">
      <c r="B372" s="33">
        <v>44516</v>
      </c>
      <c r="C372" s="30" t="s">
        <v>20</v>
      </c>
      <c r="D372" s="30">
        <v>2021</v>
      </c>
      <c r="E372" s="30" t="str">
        <f t="shared" ref="E372" si="1280">D372&amp;C372</f>
        <v>2021S46</v>
      </c>
      <c r="F372" s="30" t="str">
        <f t="shared" si="317"/>
        <v>112021</v>
      </c>
      <c r="G372" s="208" t="str">
        <f>VLOOKUP(Horizontal!$C372&amp;Horizontal!$B372&amp;Horizontal!G$11,Vertical!$E:$O,G$10,0)</f>
        <v>-0,41</v>
      </c>
      <c r="H372" s="207">
        <f>(VLOOKUP(Horizontal!$C372&amp;Horizontal!$B372&amp;Horizontal!H$11,Vertical!$E:$O,H$10,0))+0</f>
        <v>96.76</v>
      </c>
      <c r="I372" s="207">
        <f>(VLOOKUP(Horizontal!$C372&amp;Horizontal!$B372&amp;Horizontal!I$11,Vertical!$E:$O,I$10,0))+0</f>
        <v>97.46</v>
      </c>
      <c r="J372" s="207">
        <f>(VLOOKUP(Horizontal!$C372&amp;Horizontal!$B372&amp;Horizontal!J$11,Vertical!$E:$O,J$10,0))+0</f>
        <v>211.84</v>
      </c>
      <c r="K372" s="207">
        <f>(VLOOKUP(Horizontal!$C372&amp;Horizontal!$B372&amp;Horizontal!K$11,Vertical!$E:$O,K$10,0))+0</f>
        <v>205.7</v>
      </c>
      <c r="L372" s="207">
        <f>(VLOOKUP(Horizontal!$C372&amp;Horizontal!$B372&amp;Horizontal!L$11,Vertical!$E:$O,L$10,0))+0</f>
        <v>236.07</v>
      </c>
      <c r="M372" s="207">
        <f>(VLOOKUP(Horizontal!$C372&amp;Horizontal!$B372&amp;Horizontal!M$11,Vertical!$E:$O,M$10,0))+0</f>
        <v>209.3</v>
      </c>
      <c r="N372" s="207">
        <f>(VLOOKUP(Horizontal!$C372&amp;Horizontal!$B372&amp;Horizontal!N$11,Vertical!$E:$O,N$10,0))+0</f>
        <v>175.37</v>
      </c>
      <c r="O372" s="207">
        <f>(VLOOKUP(Horizontal!$C372&amp;Horizontal!$B372&amp;Horizontal!O$11,Vertical!$E:$O,O$10,0))+0</f>
        <v>164.87</v>
      </c>
      <c r="P372" s="209">
        <f>(VLOOKUP(Horizontal!$C372&amp;Horizontal!$B372&amp;Horizontal!P$11,Vertical!$E:$O,P$10,0))+0</f>
        <v>157.12</v>
      </c>
      <c r="Q372" s="210">
        <f>(VLOOKUP(Horizontal!$C372&amp;Horizontal!$B372&amp;Horizontal!Q$11,Vertical!$E:$O,Q$10,0))+0</f>
        <v>49</v>
      </c>
      <c r="R372" s="207">
        <f>(VLOOKUP(Horizontal!$C372&amp;Horizontal!$B372&amp;Horizontal!R$11,Vertical!$E:$O,R$10,0))+0</f>
        <v>56</v>
      </c>
      <c r="S372" s="207">
        <f>(VLOOKUP(Horizontal!$C372&amp;Horizontal!$B372&amp;Horizontal!S$11,Vertical!$E:$O,S$10,0))+0</f>
        <v>59</v>
      </c>
      <c r="T372" s="207">
        <f>(VLOOKUP(Horizontal!$C372&amp;Horizontal!$B372&amp;Horizontal!T$11,Vertical!$E:$O,T$10,0))+0</f>
        <v>40</v>
      </c>
      <c r="U372" s="207">
        <f>(VLOOKUP(Horizontal!$C372&amp;Horizontal!$B372&amp;Horizontal!U$11,Vertical!$E:$O,U$10,0))+0</f>
        <v>40</v>
      </c>
      <c r="V372" s="207">
        <f>(VLOOKUP(Horizontal!$C372&amp;Horizontal!$B372&amp;Horizontal!V$11,Vertical!$E:$O,V$10,0))+0</f>
        <v>38</v>
      </c>
      <c r="W372" s="207">
        <f>(VLOOKUP(Horizontal!$C372&amp;Horizontal!$B372&amp;Horizontal!W$11,Vertical!$E:$O,W$10,0))+0</f>
        <v>32</v>
      </c>
      <c r="X372" s="207">
        <f>(VLOOKUP(Horizontal!$C372&amp;Horizontal!$B372&amp;Horizontal!X$11,Vertical!$E:$O,X$10,0))+0</f>
        <v>28</v>
      </c>
      <c r="Y372" s="209">
        <f>(VLOOKUP(Horizontal!$C372&amp;Horizontal!$B372&amp;Horizontal!Y$11,Vertical!$E:$O,Y$10,0))+0</f>
        <v>26</v>
      </c>
      <c r="Z372" s="210">
        <f>(VLOOKUP(Horizontal!$C372&amp;Horizontal!$B372&amp;Horizontal!Z$11,Vertical!$E:$O,Z$10,0))+0</f>
        <v>97.37</v>
      </c>
      <c r="AA372" s="207">
        <f>(VLOOKUP(Horizontal!$C372&amp;Horizontal!$B372&amp;Horizontal!AA$11,Vertical!$E:$O,AA$10,0))+0</f>
        <v>90</v>
      </c>
      <c r="AB372" s="207">
        <f>(VLOOKUP(Horizontal!$C372&amp;Horizontal!$B372&amp;Horizontal!AB$11,Vertical!$E:$O,AB$10,0))+0</f>
        <v>29.41</v>
      </c>
      <c r="AC372" s="207">
        <f>(VLOOKUP(Horizontal!$C372&amp;Horizontal!$B372&amp;Horizontal!AC$11,Vertical!$E:$O,AC$10,0))+0</f>
        <v>19.440000000000001</v>
      </c>
      <c r="AD372" s="207">
        <f>(VLOOKUP(Horizontal!$C372&amp;Horizontal!$B372&amp;Horizontal!AD$11,Vertical!$E:$O,AD$10,0))+0</f>
        <v>47.06</v>
      </c>
      <c r="AE372" s="207">
        <f>(VLOOKUP(Horizontal!$C372&amp;Horizontal!$B372&amp;Horizontal!AE$11,Vertical!$E:$O,AE$10,0))+0</f>
        <v>61.54</v>
      </c>
      <c r="AF372" s="207">
        <f>(VLOOKUP(Horizontal!$C372&amp;Horizontal!$B372&amp;Horizontal!AF$11,Vertical!$E:$O,AF$10,0))+0</f>
        <v>41.03</v>
      </c>
      <c r="AG372" s="207">
        <f>(VLOOKUP(Horizontal!$C372&amp;Horizontal!$B372&amp;Horizontal!AG$11,Vertical!$E:$O,AG$10,0))+0</f>
        <v>23.68</v>
      </c>
      <c r="AH372" s="209">
        <f>(VLOOKUP(Horizontal!$C372&amp;Horizontal!$B372&amp;Horizontal!AH$11,Vertical!$E:$O,AH$10,0))+0</f>
        <v>28.95</v>
      </c>
      <c r="AI372" s="210">
        <f>(VLOOKUP(Horizontal!$C372&amp;Horizontal!$B372&amp;Horizontal!AI$11,Vertical!$E:$O,AI$10,0))+0</f>
        <v>2.63</v>
      </c>
      <c r="AJ372" s="207">
        <f>(VLOOKUP(Horizontal!$C372&amp;Horizontal!$B372&amp;Horizontal!AJ$11,Vertical!$E:$O,AJ$10,0))+0</f>
        <v>7.5</v>
      </c>
      <c r="AK372" s="207">
        <f>(VLOOKUP(Horizontal!$C372&amp;Horizontal!$B372&amp;Horizontal!AK$11,Vertical!$E:$O,AK$10,0))+0</f>
        <v>32.35</v>
      </c>
      <c r="AL372" s="207">
        <f>(VLOOKUP(Horizontal!$C372&amp;Horizontal!$B372&amp;Horizontal!AL$11,Vertical!$E:$O,AL$10,0))+0</f>
        <v>16.670000000000002</v>
      </c>
      <c r="AM372" s="207">
        <f>(VLOOKUP(Horizontal!$C372&amp;Horizontal!$B372&amp;Horizontal!AM$11,Vertical!$E:$O,AM$10,0))+0</f>
        <v>8.82</v>
      </c>
      <c r="AN372" s="207">
        <f>(VLOOKUP(Horizontal!$C372&amp;Horizontal!$B372&amp;Horizontal!AN$11,Vertical!$E:$O,AN$10,0))+0</f>
        <v>20.51</v>
      </c>
      <c r="AO372" s="207">
        <f>(VLOOKUP(Horizontal!$C372&amp;Horizontal!$B372&amp;Horizontal!AO$11,Vertical!$E:$O,AO$10,0))+0</f>
        <v>35.9</v>
      </c>
      <c r="AP372" s="207">
        <f>(VLOOKUP(Horizontal!$C372&amp;Horizontal!$B372&amp;Horizontal!AP$11,Vertical!$E:$O,AP$10,0))+0</f>
        <v>50</v>
      </c>
      <c r="AQ372" s="209">
        <f>(VLOOKUP(Horizontal!$C372&amp;Horizontal!$B372&amp;Horizontal!AQ$11,Vertical!$E:$O,AQ$10,0))+0</f>
        <v>44.74</v>
      </c>
      <c r="AR372" s="210">
        <f>(VLOOKUP(Horizontal!$C372&amp;Horizontal!$B372&amp;Horizontal!AR$11,Vertical!$E:$O,AR$10,0))+0</f>
        <v>0</v>
      </c>
      <c r="AS372" s="207">
        <f>(VLOOKUP(Horizontal!$C372&amp;Horizontal!$B372&amp;Horizontal!AS$11,Vertical!$E:$O,AS$10,0))+0</f>
        <v>2.5</v>
      </c>
      <c r="AT372" s="207">
        <f>(VLOOKUP(Horizontal!$C372&amp;Horizontal!$B372&amp;Horizontal!AT$11,Vertical!$E:$O,AT$10,0))+0</f>
        <v>38.24</v>
      </c>
      <c r="AU372" s="207">
        <f>(VLOOKUP(Horizontal!$C372&amp;Horizontal!$B372&amp;Horizontal!AU$11,Vertical!$E:$O,AU$10,0))+0</f>
        <v>63.89</v>
      </c>
      <c r="AV372" s="207">
        <f>(VLOOKUP(Horizontal!$C372&amp;Horizontal!$B372&amp;Horizontal!AV$11,Vertical!$E:$O,AV$10,0))+0</f>
        <v>44.12</v>
      </c>
      <c r="AW372" s="207">
        <f>(VLOOKUP(Horizontal!$C372&amp;Horizontal!$B372&amp;Horizontal!AW$11,Vertical!$E:$O,AW$10,0))+0</f>
        <v>17.95</v>
      </c>
      <c r="AX372" s="207">
        <f>(VLOOKUP(Horizontal!$C372&amp;Horizontal!$B372&amp;Horizontal!AX$11,Vertical!$E:$O,AX$10,0))+0</f>
        <v>23.08</v>
      </c>
      <c r="AY372" s="207">
        <f>(VLOOKUP(Horizontal!$C372&amp;Horizontal!$B372&amp;Horizontal!AY$11,Vertical!$E:$O,AY$10,0))+0</f>
        <v>26.32</v>
      </c>
      <c r="AZ372" s="209">
        <f>(VLOOKUP(Horizontal!$C372&amp;Horizontal!$B372&amp;Horizontal!AZ$11,Vertical!$E:$O,AZ$10,0))+0</f>
        <v>26.32</v>
      </c>
      <c r="BA372" s="208">
        <f>(VLOOKUP(Horizontal!$C372&amp;Horizontal!$B372&amp;Horizontal!BA$11,Vertical!$E:$O,BA$10,0))+0</f>
        <v>54.68</v>
      </c>
      <c r="BB372" s="210">
        <f>(VLOOKUP(Horizontal!$C372&amp;Horizontal!$B372&amp;Horizontal!BB$11,Vertical!$E:$O,BB$10,0))+0</f>
        <v>150.28</v>
      </c>
      <c r="BC372" s="207">
        <f>(VLOOKUP(Horizontal!$C372&amp;Horizontal!$B372&amp;Horizontal!BC$11,Vertical!$E:$O,BC$10,0))+0</f>
        <v>151.24</v>
      </c>
      <c r="BD372" s="207">
        <f>(VLOOKUP(Horizontal!$C372&amp;Horizontal!$B372&amp;Horizontal!BD$11,Vertical!$E:$O,BD$10,0))+0</f>
        <v>264.99</v>
      </c>
      <c r="BE372" s="207">
        <f>(VLOOKUP(Horizontal!$C372&amp;Horizontal!$B372&amp;Horizontal!BE$11,Vertical!$E:$O,BE$10,0))+0</f>
        <v>261.08</v>
      </c>
      <c r="BF372" s="207">
        <f>(VLOOKUP(Horizontal!$C372&amp;Horizontal!$B372&amp;Horizontal!BF$11,Vertical!$E:$O,BF$10,0))+0</f>
        <v>286.58</v>
      </c>
      <c r="BG372" s="207">
        <f>(VLOOKUP(Horizontal!$C372&amp;Horizontal!$B372&amp;Horizontal!BG$11,Vertical!$E:$O,BG$10,0))+0</f>
        <v>253.3</v>
      </c>
      <c r="BH372" s="207">
        <f>(VLOOKUP(Horizontal!$C372&amp;Horizontal!$B372&amp;Horizontal!BH$11,Vertical!$E:$O,BH$10,0))+0</f>
        <v>215.43</v>
      </c>
      <c r="BI372" s="207">
        <f>(VLOOKUP(Horizontal!$C372&amp;Horizontal!$B372&amp;Horizontal!BI$11,Vertical!$E:$O,BI$10,0))+0</f>
        <v>201.16</v>
      </c>
      <c r="BJ372" s="209">
        <f>(VLOOKUP(Horizontal!$C372&amp;Horizontal!$B372&amp;Horizontal!BJ$11,Vertical!$E:$O,BJ$10,0))+0</f>
        <v>190.66</v>
      </c>
      <c r="BK372" s="210">
        <f>(VLOOKUP(Horizontal!$C372&amp;Horizontal!$B372&amp;Horizontal!BK$11,Vertical!$E:$O,BK$10,0))+0</f>
        <v>47</v>
      </c>
      <c r="BL372" s="207">
        <f>(VLOOKUP(Horizontal!$C372&amp;Horizontal!$B372&amp;Horizontal!BL$11,Vertical!$E:$O,BL$10,0))+0</f>
        <v>47</v>
      </c>
      <c r="BM372" s="207">
        <f>(VLOOKUP(Horizontal!$C372&amp;Horizontal!$B372&amp;Horizontal!BM$11,Vertical!$E:$O,BM$10,0))+0</f>
        <v>44</v>
      </c>
      <c r="BN372" s="207">
        <f>(VLOOKUP(Horizontal!$C372&amp;Horizontal!$B372&amp;Horizontal!BN$11,Vertical!$E:$O,BN$10,0))+0</f>
        <v>40</v>
      </c>
      <c r="BO372" s="207">
        <f>(VLOOKUP(Horizontal!$C372&amp;Horizontal!$B372&amp;Horizontal!BO$11,Vertical!$E:$O,BO$10,0))+0</f>
        <v>38</v>
      </c>
      <c r="BP372" s="207">
        <f>(VLOOKUP(Horizontal!$C372&amp;Horizontal!$B372&amp;Horizontal!BP$11,Vertical!$E:$O,BP$10,0))+0</f>
        <v>37</v>
      </c>
      <c r="BQ372" s="207">
        <f>(VLOOKUP(Horizontal!$C372&amp;Horizontal!$B372&amp;Horizontal!BQ$11,Vertical!$E:$O,BQ$10,0))+0</f>
        <v>32</v>
      </c>
      <c r="BR372" s="207">
        <f>(VLOOKUP(Horizontal!$C372&amp;Horizontal!$B372&amp;Horizontal!BR$11,Vertical!$E:$O,BR$10,0))+0</f>
        <v>29</v>
      </c>
      <c r="BS372" s="209">
        <f>(VLOOKUP(Horizontal!$C372&amp;Horizontal!$B372&amp;Horizontal!BS$11,Vertical!$E:$O,BS$10,0))+0</f>
        <v>28</v>
      </c>
      <c r="BT372" s="210">
        <f>(VLOOKUP(Horizontal!$C372&amp;Horizontal!$B372&amp;Horizontal!BT$11,Vertical!$E:$O,BT$10,0))+0</f>
        <v>90.32</v>
      </c>
      <c r="BU372" s="207">
        <f>(VLOOKUP(Horizontal!$C372&amp;Horizontal!$B372&amp;Horizontal!BU$11,Vertical!$E:$O,BU$10,0))+0</f>
        <v>78.790000000000006</v>
      </c>
      <c r="BV372" s="207">
        <f>(VLOOKUP(Horizontal!$C372&amp;Horizontal!$B372&amp;Horizontal!BV$11,Vertical!$E:$O,BV$10,0))+0</f>
        <v>56.67</v>
      </c>
      <c r="BW372" s="207">
        <f>(VLOOKUP(Horizontal!$C372&amp;Horizontal!$B372&amp;Horizontal!BW$11,Vertical!$E:$O,BW$10,0))+0</f>
        <v>28.13</v>
      </c>
      <c r="BX372" s="207">
        <f>(VLOOKUP(Horizontal!$C372&amp;Horizontal!$B372&amp;Horizontal!BX$11,Vertical!$E:$O,BX$10,0))+0</f>
        <v>46.88</v>
      </c>
      <c r="BY372" s="207">
        <f>(VLOOKUP(Horizontal!$C372&amp;Horizontal!$B372&amp;Horizontal!BY$11,Vertical!$E:$O,BY$10,0))+0</f>
        <v>67.650000000000006</v>
      </c>
      <c r="BZ372" s="207">
        <f>(VLOOKUP(Horizontal!$C372&amp;Horizontal!$B372&amp;Horizontal!BZ$11,Vertical!$E:$O,BZ$10,0))+0</f>
        <v>39.39</v>
      </c>
      <c r="CA372" s="207">
        <f>(VLOOKUP(Horizontal!$C372&amp;Horizontal!$B372&amp;Horizontal!CA$11,Vertical!$E:$O,CA$10,0))+0</f>
        <v>26.67</v>
      </c>
      <c r="CB372" s="209">
        <f>(VLOOKUP(Horizontal!$C372&amp;Horizontal!$B372&amp;Horizontal!CB$11,Vertical!$E:$O,CB$10,0))+0</f>
        <v>35.29</v>
      </c>
      <c r="CC372" s="210">
        <f>(VLOOKUP(Horizontal!$C372&amp;Horizontal!$B372&amp;Horizontal!CC$11,Vertical!$E:$O,CC$10,0))+0</f>
        <v>3.23</v>
      </c>
      <c r="CD372" s="207">
        <f>(VLOOKUP(Horizontal!$C372&amp;Horizontal!$B372&amp;Horizontal!CD$11,Vertical!$E:$O,CD$10,0))+0</f>
        <v>3.03</v>
      </c>
      <c r="CE372" s="207">
        <f>(VLOOKUP(Horizontal!$C372&amp;Horizontal!$B372&amp;Horizontal!CE$11,Vertical!$E:$O,CE$10,0))+0</f>
        <v>13.33</v>
      </c>
      <c r="CF372" s="207">
        <f>(VLOOKUP(Horizontal!$C372&amp;Horizontal!$B372&amp;Horizontal!CF$11,Vertical!$E:$O,CF$10,0))+0</f>
        <v>9.3800000000000008</v>
      </c>
      <c r="CG372" s="207">
        <f>(VLOOKUP(Horizontal!$C372&amp;Horizontal!$B372&amp;Horizontal!CG$11,Vertical!$E:$O,CG$10,0))+0</f>
        <v>9.3800000000000008</v>
      </c>
      <c r="CH372" s="207">
        <f>(VLOOKUP(Horizontal!$C372&amp;Horizontal!$B372&amp;Horizontal!CH$11,Vertical!$E:$O,CH$10,0))+0</f>
        <v>20.59</v>
      </c>
      <c r="CI372" s="207">
        <f>(VLOOKUP(Horizontal!$C372&amp;Horizontal!$B372&amp;Horizontal!CI$11,Vertical!$E:$O,CI$10,0))+0</f>
        <v>36.36</v>
      </c>
      <c r="CJ372" s="207">
        <f>(VLOOKUP(Horizontal!$C372&amp;Horizontal!$B372&amp;Horizontal!CJ$11,Vertical!$E:$O,CJ$10,0))+0</f>
        <v>43.33</v>
      </c>
      <c r="CK372" s="209">
        <f>(VLOOKUP(Horizontal!$C372&amp;Horizontal!$B372&amp;Horizontal!CK$11,Vertical!$E:$O,CK$10,0))+0</f>
        <v>38.24</v>
      </c>
      <c r="CL372" s="210">
        <f>(VLOOKUP(Horizontal!$C372&amp;Horizontal!$B372&amp;Horizontal!CL$11,Vertical!$E:$O,CL$10,0))+0</f>
        <v>6.45</v>
      </c>
      <c r="CM372" s="207">
        <f>(VLOOKUP(Horizontal!$C372&amp;Horizontal!$B372&amp;Horizontal!CM$11,Vertical!$E:$O,CM$10,0))+0</f>
        <v>18.18</v>
      </c>
      <c r="CN372" s="207">
        <f>(VLOOKUP(Horizontal!$C372&amp;Horizontal!$B372&amp;Horizontal!CN$11,Vertical!$E:$O,CN$10,0))+0</f>
        <v>30</v>
      </c>
      <c r="CO372" s="207">
        <f>(VLOOKUP(Horizontal!$C372&amp;Horizontal!$B372&amp;Horizontal!CO$11,Vertical!$E:$O,CO$10,0))+0</f>
        <v>62.5</v>
      </c>
      <c r="CP372" s="207">
        <f>(VLOOKUP(Horizontal!$C372&amp;Horizontal!$B372&amp;Horizontal!CP$11,Vertical!$E:$O,CP$10,0))+0</f>
        <v>43.75</v>
      </c>
      <c r="CQ372" s="207">
        <f>(VLOOKUP(Horizontal!$C372&amp;Horizontal!$B372&amp;Horizontal!CQ$11,Vertical!$E:$O,CQ$10,0))+0</f>
        <v>11.76</v>
      </c>
      <c r="CR372" s="207">
        <f>(VLOOKUP(Horizontal!$C372&amp;Horizontal!$B372&amp;Horizontal!CR$11,Vertical!$E:$O,CR$10,0))+0</f>
        <v>24.24</v>
      </c>
      <c r="CS372" s="207">
        <f>(VLOOKUP(Horizontal!$C372&amp;Horizontal!$B372&amp;Horizontal!CS$11,Vertical!$E:$O,CS$10,0))+0</f>
        <v>30</v>
      </c>
      <c r="CT372" s="207">
        <f>(VLOOKUP(Horizontal!$C372&amp;Horizontal!$B372&amp;Horizontal!CT$11,Vertical!$E:$O,CT$10,0))+0</f>
        <v>26.47</v>
      </c>
      <c r="CU372" s="150"/>
      <c r="CV372" s="211">
        <f t="shared" ref="CV372" si="1281">(BB372-H372)+0</f>
        <v>53.519999999999996</v>
      </c>
      <c r="CW372" s="190">
        <f t="shared" ref="CW372" si="1282">(BC372-I372)+0</f>
        <v>53.780000000000015</v>
      </c>
      <c r="CX372" s="190">
        <f t="shared" ref="CX372" si="1283">(BD372-J372)+0</f>
        <v>53.150000000000006</v>
      </c>
      <c r="CY372" s="190">
        <f t="shared" ref="CY372" si="1284">(BE372-K372)+0</f>
        <v>55.379999999999995</v>
      </c>
      <c r="CZ372" s="190">
        <f t="shared" ref="CZ372" si="1285">(BF372-L372)+0</f>
        <v>50.509999999999991</v>
      </c>
      <c r="DA372" s="190">
        <f t="shared" ref="DA372" si="1286">(BG372-M372)+0</f>
        <v>44</v>
      </c>
      <c r="DB372" s="190">
        <f t="shared" ref="DB372" si="1287">(BH372-N372)+0</f>
        <v>40.06</v>
      </c>
      <c r="DC372" s="190">
        <f t="shared" ref="DC372" si="1288">(BI372-O372)+0</f>
        <v>36.289999999999992</v>
      </c>
      <c r="DD372" s="212">
        <f t="shared" ref="DD372" si="1289">(BJ372-P372)+0</f>
        <v>33.539999999999992</v>
      </c>
      <c r="DE372" s="9">
        <v>170</v>
      </c>
      <c r="DF372" s="212">
        <f t="shared" ref="DF372" si="1290">($H$7-H372)+0</f>
        <v>111.69721040189133</v>
      </c>
      <c r="DG372" s="264">
        <v>109</v>
      </c>
      <c r="DH372" s="265">
        <v>51</v>
      </c>
      <c r="DI372" s="265">
        <v>87</v>
      </c>
      <c r="DJ372" s="266">
        <v>190</v>
      </c>
      <c r="DK372" s="190" t="s">
        <v>13528</v>
      </c>
      <c r="DL372" s="190">
        <v>68.91</v>
      </c>
      <c r="DM372" s="190">
        <v>68.91</v>
      </c>
      <c r="DN372" s="212">
        <v>68.91</v>
      </c>
      <c r="DO372" s="190">
        <v>74.12</v>
      </c>
      <c r="DP372" s="190">
        <v>74.12</v>
      </c>
      <c r="DQ372" s="190">
        <v>74.12</v>
      </c>
      <c r="DR372" s="212">
        <v>74.12</v>
      </c>
      <c r="DS372" s="150"/>
      <c r="DT372" s="190">
        <v>95</v>
      </c>
      <c r="DU372" s="190">
        <v>90</v>
      </c>
      <c r="DV372" s="190">
        <v>195</v>
      </c>
      <c r="DW372" s="190">
        <v>193</v>
      </c>
      <c r="DX372" s="190"/>
      <c r="DY372" s="190"/>
      <c r="DZ372" s="190"/>
      <c r="EA372" s="190"/>
      <c r="EB372" s="190"/>
      <c r="EC372" s="190"/>
      <c r="ED372" s="190">
        <v>235</v>
      </c>
      <c r="EE372" s="190">
        <v>200</v>
      </c>
      <c r="EF372" s="190">
        <v>170</v>
      </c>
      <c r="EG372" s="190">
        <v>160</v>
      </c>
      <c r="EH372" s="212">
        <v>147</v>
      </c>
      <c r="EI372" s="213"/>
      <c r="EJ372" s="211">
        <v>48</v>
      </c>
      <c r="EK372" s="190">
        <v>50</v>
      </c>
      <c r="EL372" s="190">
        <v>52</v>
      </c>
      <c r="EM372" s="190">
        <v>52</v>
      </c>
      <c r="EN372" s="190"/>
      <c r="EO372" s="190"/>
      <c r="EP372" s="190"/>
      <c r="EQ372" s="190"/>
      <c r="ER372" s="190"/>
      <c r="ES372" s="190"/>
      <c r="ET372" s="190">
        <v>50</v>
      </c>
      <c r="EU372" s="190">
        <v>45</v>
      </c>
      <c r="EV372" s="190">
        <v>43</v>
      </c>
      <c r="EW372" s="190">
        <v>37</v>
      </c>
      <c r="EX372" s="212">
        <v>35</v>
      </c>
      <c r="EY372" s="211"/>
      <c r="EZ372" s="75">
        <f t="shared" ref="EZ372" si="1291">(G372/(DT372-G372))+0</f>
        <v>-4.2972434755266745E-3</v>
      </c>
      <c r="FA372" s="89">
        <f t="shared" si="415"/>
        <v>-0.1</v>
      </c>
      <c r="FB372" s="212"/>
      <c r="FC372" s="213"/>
      <c r="FD372" s="213"/>
      <c r="FE372" s="213"/>
      <c r="FF372" s="213"/>
      <c r="FG372" s="213"/>
      <c r="FH372" s="213"/>
      <c r="FI372" s="213"/>
      <c r="FJ372" s="213"/>
      <c r="FK372" s="213"/>
      <c r="FL372" s="213"/>
      <c r="FM372" s="213"/>
      <c r="FN372" s="213"/>
      <c r="FO372" s="213"/>
      <c r="FP372" s="213"/>
      <c r="FQ372" s="213"/>
      <c r="FR372" s="213"/>
      <c r="FS372" s="211">
        <v>160</v>
      </c>
      <c r="FT372" s="190">
        <v>160</v>
      </c>
      <c r="FU372" s="190">
        <v>147</v>
      </c>
      <c r="FV372" s="190">
        <v>147</v>
      </c>
      <c r="FW372" s="190"/>
      <c r="FX372" s="190"/>
      <c r="FY372" s="190"/>
      <c r="FZ372" s="190"/>
      <c r="GA372" s="190"/>
      <c r="GB372" s="190"/>
      <c r="GC372" s="190">
        <v>145</v>
      </c>
      <c r="GD372" s="190">
        <v>140</v>
      </c>
      <c r="GE372" s="190">
        <v>130</v>
      </c>
      <c r="GF372" s="190">
        <v>119</v>
      </c>
      <c r="GG372" s="212">
        <v>115</v>
      </c>
    </row>
    <row r="373" spans="2:189">
      <c r="B373" s="33">
        <v>44523</v>
      </c>
      <c r="C373" s="30" t="s">
        <v>86</v>
      </c>
      <c r="D373" s="30">
        <v>2021</v>
      </c>
      <c r="E373" s="30" t="str">
        <f t="shared" ref="E373" si="1292">D373&amp;C373</f>
        <v>2021S47</v>
      </c>
      <c r="F373" s="30" t="str">
        <f t="shared" si="317"/>
        <v>112021</v>
      </c>
      <c r="G373" s="208" t="str">
        <f>VLOOKUP(Horizontal!$C373&amp;Horizontal!$B373&amp;Horizontal!G$11,Vertical!$E:$O,G$10,0)</f>
        <v>-0,25</v>
      </c>
      <c r="H373" s="207">
        <f>(VLOOKUP(Horizontal!$C373&amp;Horizontal!$B373&amp;Horizontal!H$11,Vertical!$E:$O,H$10,0))+0</f>
        <v>91.65</v>
      </c>
      <c r="I373" s="207">
        <f>(VLOOKUP(Horizontal!$C373&amp;Horizontal!$B373&amp;Horizontal!I$11,Vertical!$E:$O,I$10,0))+0</f>
        <v>93.25</v>
      </c>
      <c r="J373" s="207">
        <f>(VLOOKUP(Horizontal!$C373&amp;Horizontal!$B373&amp;Horizontal!J$11,Vertical!$E:$O,J$10,0))+0</f>
        <v>218.59</v>
      </c>
      <c r="K373" s="207">
        <f>(VLOOKUP(Horizontal!$C373&amp;Horizontal!$B373&amp;Horizontal!K$11,Vertical!$E:$O,K$10,0))+0</f>
        <v>216.11</v>
      </c>
      <c r="L373" s="207">
        <f>(VLOOKUP(Horizontal!$C373&amp;Horizontal!$B373&amp;Horizontal!L$11,Vertical!$E:$O,L$10,0))+0</f>
        <v>238.63</v>
      </c>
      <c r="M373" s="207">
        <f>(VLOOKUP(Horizontal!$C373&amp;Horizontal!$B373&amp;Horizontal!M$11,Vertical!$E:$O,M$10,0))+0</f>
        <v>209.34</v>
      </c>
      <c r="N373" s="207">
        <f>(VLOOKUP(Horizontal!$C373&amp;Horizontal!$B373&amp;Horizontal!N$11,Vertical!$E:$O,N$10,0))+0</f>
        <v>175.33</v>
      </c>
      <c r="O373" s="207">
        <f>(VLOOKUP(Horizontal!$C373&amp;Horizontal!$B373&amp;Horizontal!O$11,Vertical!$E:$O,O$10,0))+0</f>
        <v>164.97</v>
      </c>
      <c r="P373" s="209">
        <f>(VLOOKUP(Horizontal!$C373&amp;Horizontal!$B373&amp;Horizontal!P$11,Vertical!$E:$O,P$10,0))+0</f>
        <v>157.44</v>
      </c>
      <c r="Q373" s="210">
        <f>(VLOOKUP(Horizontal!$C373&amp;Horizontal!$B373&amp;Horizontal!Q$11,Vertical!$E:$O,Q$10,0))+0</f>
        <v>49</v>
      </c>
      <c r="R373" s="207">
        <f>(VLOOKUP(Horizontal!$C373&amp;Horizontal!$B373&amp;Horizontal!R$11,Vertical!$E:$O,R$10,0))+0</f>
        <v>61</v>
      </c>
      <c r="S373" s="207">
        <f>(VLOOKUP(Horizontal!$C373&amp;Horizontal!$B373&amp;Horizontal!S$11,Vertical!$E:$O,S$10,0))+0</f>
        <v>63</v>
      </c>
      <c r="T373" s="207">
        <f>(VLOOKUP(Horizontal!$C373&amp;Horizontal!$B373&amp;Horizontal!T$11,Vertical!$E:$O,T$10,0))+0</f>
        <v>46</v>
      </c>
      <c r="U373" s="207">
        <f>(VLOOKUP(Horizontal!$C373&amp;Horizontal!$B373&amp;Horizontal!U$11,Vertical!$E:$O,U$10,0))+0</f>
        <v>43</v>
      </c>
      <c r="V373" s="207">
        <f>(VLOOKUP(Horizontal!$C373&amp;Horizontal!$B373&amp;Horizontal!V$11,Vertical!$E:$O,V$10,0))+0</f>
        <v>40</v>
      </c>
      <c r="W373" s="207">
        <f>(VLOOKUP(Horizontal!$C373&amp;Horizontal!$B373&amp;Horizontal!W$11,Vertical!$E:$O,W$10,0))+0</f>
        <v>34</v>
      </c>
      <c r="X373" s="207">
        <f>(VLOOKUP(Horizontal!$C373&amp;Horizontal!$B373&amp;Horizontal!X$11,Vertical!$E:$O,X$10,0))+0</f>
        <v>29</v>
      </c>
      <c r="Y373" s="209">
        <f>(VLOOKUP(Horizontal!$C373&amp;Horizontal!$B373&amp;Horizontal!Y$11,Vertical!$E:$O,Y$10,0))+0</f>
        <v>25</v>
      </c>
      <c r="Z373" s="210">
        <f>(VLOOKUP(Horizontal!$C373&amp;Horizontal!$B373&amp;Horizontal!Z$11,Vertical!$E:$O,Z$10,0))+0</f>
        <v>94.74</v>
      </c>
      <c r="AA373" s="207">
        <f>(VLOOKUP(Horizontal!$C373&amp;Horizontal!$B373&amp;Horizontal!AA$11,Vertical!$E:$O,AA$10,0))+0</f>
        <v>91.18</v>
      </c>
      <c r="AB373" s="207">
        <f>(VLOOKUP(Horizontal!$C373&amp;Horizontal!$B373&amp;Horizontal!AB$11,Vertical!$E:$O,AB$10,0))+0</f>
        <v>8.33</v>
      </c>
      <c r="AC373" s="207">
        <f>(VLOOKUP(Horizontal!$C373&amp;Horizontal!$B373&amp;Horizontal!AC$11,Vertical!$E:$O,AC$10,0))+0</f>
        <v>13.16</v>
      </c>
      <c r="AD373" s="207">
        <f>(VLOOKUP(Horizontal!$C373&amp;Horizontal!$B373&amp;Horizontal!AD$11,Vertical!$E:$O,AD$10,0))+0</f>
        <v>21.62</v>
      </c>
      <c r="AE373" s="207">
        <f>(VLOOKUP(Horizontal!$C373&amp;Horizontal!$B373&amp;Horizontal!AE$11,Vertical!$E:$O,AE$10,0))+0</f>
        <v>36.840000000000003</v>
      </c>
      <c r="AF373" s="207">
        <f>(VLOOKUP(Horizontal!$C373&amp;Horizontal!$B373&amp;Horizontal!AF$11,Vertical!$E:$O,AF$10,0))+0</f>
        <v>23.08</v>
      </c>
      <c r="AG373" s="207">
        <f>(VLOOKUP(Horizontal!$C373&amp;Horizontal!$B373&amp;Horizontal!AG$11,Vertical!$E:$O,AG$10,0))+0</f>
        <v>32.43</v>
      </c>
      <c r="AH373" s="209">
        <f>(VLOOKUP(Horizontal!$C373&amp;Horizontal!$B373&amp;Horizontal!AH$11,Vertical!$E:$O,AH$10,0))+0</f>
        <v>18.920000000000002</v>
      </c>
      <c r="AI373" s="210">
        <f>(VLOOKUP(Horizontal!$C373&amp;Horizontal!$B373&amp;Horizontal!AI$11,Vertical!$E:$O,AI$10,0))+0</f>
        <v>5.26</v>
      </c>
      <c r="AJ373" s="207">
        <f>(VLOOKUP(Horizontal!$C373&amp;Horizontal!$B373&amp;Horizontal!AJ$11,Vertical!$E:$O,AJ$10,0))+0</f>
        <v>2.94</v>
      </c>
      <c r="AK373" s="207">
        <f>(VLOOKUP(Horizontal!$C373&amp;Horizontal!$B373&amp;Horizontal!AK$11,Vertical!$E:$O,AK$10,0))+0</f>
        <v>2.78</v>
      </c>
      <c r="AL373" s="207">
        <f>(VLOOKUP(Horizontal!$C373&amp;Horizontal!$B373&amp;Horizontal!AL$11,Vertical!$E:$O,AL$10,0))+0</f>
        <v>13.16</v>
      </c>
      <c r="AM373" s="207">
        <f>(VLOOKUP(Horizontal!$C373&amp;Horizontal!$B373&amp;Horizontal!AM$11,Vertical!$E:$O,AM$10,0))+0</f>
        <v>21.62</v>
      </c>
      <c r="AN373" s="207">
        <f>(VLOOKUP(Horizontal!$C373&amp;Horizontal!$B373&amp;Horizontal!AN$11,Vertical!$E:$O,AN$10,0))+0</f>
        <v>31.58</v>
      </c>
      <c r="AO373" s="207">
        <f>(VLOOKUP(Horizontal!$C373&amp;Horizontal!$B373&amp;Horizontal!AO$11,Vertical!$E:$O,AO$10,0))+0</f>
        <v>53.85</v>
      </c>
      <c r="AP373" s="207">
        <f>(VLOOKUP(Horizontal!$C373&amp;Horizontal!$B373&amp;Horizontal!AP$11,Vertical!$E:$O,AP$10,0))+0</f>
        <v>51.35</v>
      </c>
      <c r="AQ373" s="209">
        <f>(VLOOKUP(Horizontal!$C373&amp;Horizontal!$B373&amp;Horizontal!AQ$11,Vertical!$E:$O,AQ$10,0))+0</f>
        <v>64.86</v>
      </c>
      <c r="AR373" s="210">
        <f>(VLOOKUP(Horizontal!$C373&amp;Horizontal!$B373&amp;Horizontal!AR$11,Vertical!$E:$O,AR$10,0))+0</f>
        <v>0</v>
      </c>
      <c r="AS373" s="207">
        <f>(VLOOKUP(Horizontal!$C373&amp;Horizontal!$B373&amp;Horizontal!AS$11,Vertical!$E:$O,AS$10,0))+0</f>
        <v>5.88</v>
      </c>
      <c r="AT373" s="207">
        <f>(VLOOKUP(Horizontal!$C373&amp;Horizontal!$B373&amp;Horizontal!AT$11,Vertical!$E:$O,AT$10,0))+0</f>
        <v>88.89</v>
      </c>
      <c r="AU373" s="207">
        <f>(VLOOKUP(Horizontal!$C373&amp;Horizontal!$B373&amp;Horizontal!AU$11,Vertical!$E:$O,AU$10,0))+0</f>
        <v>73.680000000000007</v>
      </c>
      <c r="AV373" s="207">
        <f>(VLOOKUP(Horizontal!$C373&amp;Horizontal!$B373&amp;Horizontal!AV$11,Vertical!$E:$O,AV$10,0))+0</f>
        <v>56.76</v>
      </c>
      <c r="AW373" s="207">
        <f>(VLOOKUP(Horizontal!$C373&amp;Horizontal!$B373&amp;Horizontal!AW$11,Vertical!$E:$O,AW$10,0))+0</f>
        <v>31.58</v>
      </c>
      <c r="AX373" s="207">
        <f>(VLOOKUP(Horizontal!$C373&amp;Horizontal!$B373&amp;Horizontal!AX$11,Vertical!$E:$O,AX$10,0))+0</f>
        <v>23.08</v>
      </c>
      <c r="AY373" s="207">
        <f>(VLOOKUP(Horizontal!$C373&amp;Horizontal!$B373&amp;Horizontal!AY$11,Vertical!$E:$O,AY$10,0))+0</f>
        <v>16.22</v>
      </c>
      <c r="AZ373" s="209">
        <f>(VLOOKUP(Horizontal!$C373&amp;Horizontal!$B373&amp;Horizontal!AZ$11,Vertical!$E:$O,AZ$10,0))+0</f>
        <v>16.22</v>
      </c>
      <c r="BA373" s="208">
        <f>(VLOOKUP(Horizontal!$C373&amp;Horizontal!$B373&amp;Horizontal!BA$11,Vertical!$E:$O,BA$10,0))+0</f>
        <v>54.08</v>
      </c>
      <c r="BB373" s="210">
        <f>(VLOOKUP(Horizontal!$C373&amp;Horizontal!$B373&amp;Horizontal!BB$11,Vertical!$E:$O,BB$10,0))+0</f>
        <v>146.30000000000001</v>
      </c>
      <c r="BC373" s="207">
        <f>(VLOOKUP(Horizontal!$C373&amp;Horizontal!$B373&amp;Horizontal!BC$11,Vertical!$E:$O,BC$10,0))+0</f>
        <v>146.87</v>
      </c>
      <c r="BD373" s="207">
        <f>(VLOOKUP(Horizontal!$C373&amp;Horizontal!$B373&amp;Horizontal!BD$11,Vertical!$E:$O,BD$10,0))+0</f>
        <v>272.5</v>
      </c>
      <c r="BE373" s="207">
        <f>(VLOOKUP(Horizontal!$C373&amp;Horizontal!$B373&amp;Horizontal!BE$11,Vertical!$E:$O,BE$10,0))+0</f>
        <v>271.88</v>
      </c>
      <c r="BF373" s="207">
        <f>(VLOOKUP(Horizontal!$C373&amp;Horizontal!$B373&amp;Horizontal!BF$11,Vertical!$E:$O,BF$10,0))+0</f>
        <v>290.38</v>
      </c>
      <c r="BG373" s="207">
        <f>(VLOOKUP(Horizontal!$C373&amp;Horizontal!$B373&amp;Horizontal!BG$11,Vertical!$E:$O,BG$10,0))+0</f>
        <v>254.38</v>
      </c>
      <c r="BH373" s="207">
        <f>(VLOOKUP(Horizontal!$C373&amp;Horizontal!$B373&amp;Horizontal!BH$11,Vertical!$E:$O,BH$10,0))+0</f>
        <v>215.33</v>
      </c>
      <c r="BI373" s="207">
        <f>(VLOOKUP(Horizontal!$C373&amp;Horizontal!$B373&amp;Horizontal!BI$11,Vertical!$E:$O,BI$10,0))+0</f>
        <v>200.95</v>
      </c>
      <c r="BJ373" s="209">
        <f>(VLOOKUP(Horizontal!$C373&amp;Horizontal!$B373&amp;Horizontal!BJ$11,Vertical!$E:$O,BJ$10,0))+0</f>
        <v>190.56</v>
      </c>
      <c r="BK373" s="210">
        <f>(VLOOKUP(Horizontal!$C373&amp;Horizontal!$B373&amp;Horizontal!BK$11,Vertical!$E:$O,BK$10,0))+0</f>
        <v>48</v>
      </c>
      <c r="BL373" s="207">
        <f>(VLOOKUP(Horizontal!$C373&amp;Horizontal!$B373&amp;Horizontal!BL$11,Vertical!$E:$O,BL$10,0))+0</f>
        <v>50</v>
      </c>
      <c r="BM373" s="207">
        <f>(VLOOKUP(Horizontal!$C373&amp;Horizontal!$B373&amp;Horizontal!BM$11,Vertical!$E:$O,BM$10,0))+0</f>
        <v>49</v>
      </c>
      <c r="BN373" s="207">
        <f>(VLOOKUP(Horizontal!$C373&amp;Horizontal!$B373&amp;Horizontal!BN$11,Vertical!$E:$O,BN$10,0))+0</f>
        <v>42</v>
      </c>
      <c r="BO373" s="207">
        <f>(VLOOKUP(Horizontal!$C373&amp;Horizontal!$B373&amp;Horizontal!BO$11,Vertical!$E:$O,BO$10,0))+0</f>
        <v>41</v>
      </c>
      <c r="BP373" s="207">
        <f>(VLOOKUP(Horizontal!$C373&amp;Horizontal!$B373&amp;Horizontal!BP$11,Vertical!$E:$O,BP$10,0))+0</f>
        <v>39</v>
      </c>
      <c r="BQ373" s="207">
        <f>(VLOOKUP(Horizontal!$C373&amp;Horizontal!$B373&amp;Horizontal!BQ$11,Vertical!$E:$O,BQ$10,0))+0</f>
        <v>35</v>
      </c>
      <c r="BR373" s="207">
        <f>(VLOOKUP(Horizontal!$C373&amp;Horizontal!$B373&amp;Horizontal!BR$11,Vertical!$E:$O,BR$10,0))+0</f>
        <v>30</v>
      </c>
      <c r="BS373" s="209">
        <f>(VLOOKUP(Horizontal!$C373&amp;Horizontal!$B373&amp;Horizontal!BS$11,Vertical!$E:$O,BS$10,0))+0</f>
        <v>28</v>
      </c>
      <c r="BT373" s="210">
        <f>(VLOOKUP(Horizontal!$C373&amp;Horizontal!$B373&amp;Horizontal!BT$11,Vertical!$E:$O,BT$10,0))+0</f>
        <v>86.11</v>
      </c>
      <c r="BU373" s="207">
        <f>(VLOOKUP(Horizontal!$C373&amp;Horizontal!$B373&amp;Horizontal!BU$11,Vertical!$E:$O,BU$10,0))+0</f>
        <v>81.25</v>
      </c>
      <c r="BV373" s="207">
        <f>(VLOOKUP(Horizontal!$C373&amp;Horizontal!$B373&amp;Horizontal!BV$11,Vertical!$E:$O,BV$10,0))+0</f>
        <v>12.5</v>
      </c>
      <c r="BW373" s="207">
        <f>(VLOOKUP(Horizontal!$C373&amp;Horizontal!$B373&amp;Horizontal!BW$11,Vertical!$E:$O,BW$10,0))+0</f>
        <v>10.34</v>
      </c>
      <c r="BX373" s="207">
        <f>(VLOOKUP(Horizontal!$C373&amp;Horizontal!$B373&amp;Horizontal!BX$11,Vertical!$E:$O,BX$10,0))+0</f>
        <v>27.27</v>
      </c>
      <c r="BY373" s="207">
        <f>(VLOOKUP(Horizontal!$C373&amp;Horizontal!$B373&amp;Horizontal!BY$11,Vertical!$E:$O,BY$10,0))+0</f>
        <v>30.3</v>
      </c>
      <c r="BZ373" s="207">
        <f>(VLOOKUP(Horizontal!$C373&amp;Horizontal!$B373&amp;Horizontal!BZ$11,Vertical!$E:$O,BZ$10,0))+0</f>
        <v>35.479999999999997</v>
      </c>
      <c r="CA373" s="207">
        <f>(VLOOKUP(Horizontal!$C373&amp;Horizontal!$B373&amp;Horizontal!CA$11,Vertical!$E:$O,CA$10,0))+0</f>
        <v>28.13</v>
      </c>
      <c r="CB373" s="209">
        <f>(VLOOKUP(Horizontal!$C373&amp;Horizontal!$B373&amp;Horizontal!CB$11,Vertical!$E:$O,CB$10,0))+0</f>
        <v>37.5</v>
      </c>
      <c r="CC373" s="210">
        <f>(VLOOKUP(Horizontal!$C373&amp;Horizontal!$B373&amp;Horizontal!CC$11,Vertical!$E:$O,CC$10,0))+0</f>
        <v>11.11</v>
      </c>
      <c r="CD373" s="207">
        <f>(VLOOKUP(Horizontal!$C373&amp;Horizontal!$B373&amp;Horizontal!CD$11,Vertical!$E:$O,CD$10,0))+0</f>
        <v>6.25</v>
      </c>
      <c r="CE373" s="207">
        <f>(VLOOKUP(Horizontal!$C373&amp;Horizontal!$B373&amp;Horizontal!CE$11,Vertical!$E:$O,CE$10,0))+0</f>
        <v>3.13</v>
      </c>
      <c r="CF373" s="207">
        <f>(VLOOKUP(Horizontal!$C373&amp;Horizontal!$B373&amp;Horizontal!CF$11,Vertical!$E:$O,CF$10,0))+0</f>
        <v>17.239999999999998</v>
      </c>
      <c r="CG373" s="207">
        <f>(VLOOKUP(Horizontal!$C373&amp;Horizontal!$B373&amp;Horizontal!CG$11,Vertical!$E:$O,CG$10,0))+0</f>
        <v>9.09</v>
      </c>
      <c r="CH373" s="207">
        <f>(VLOOKUP(Horizontal!$C373&amp;Horizontal!$B373&amp;Horizontal!CH$11,Vertical!$E:$O,CH$10,0))+0</f>
        <v>21.21</v>
      </c>
      <c r="CI373" s="207">
        <f>(VLOOKUP(Horizontal!$C373&amp;Horizontal!$B373&amp;Horizontal!CI$11,Vertical!$E:$O,CI$10,0))+0</f>
        <v>38.71</v>
      </c>
      <c r="CJ373" s="207">
        <f>(VLOOKUP(Horizontal!$C373&amp;Horizontal!$B373&amp;Horizontal!CJ$11,Vertical!$E:$O,CJ$10,0))+0</f>
        <v>50</v>
      </c>
      <c r="CK373" s="209">
        <f>(VLOOKUP(Horizontal!$C373&amp;Horizontal!$B373&amp;Horizontal!CK$11,Vertical!$E:$O,CK$10,0))+0</f>
        <v>46.88</v>
      </c>
      <c r="CL373" s="210">
        <f>(VLOOKUP(Horizontal!$C373&amp;Horizontal!$B373&amp;Horizontal!CL$11,Vertical!$E:$O,CL$10,0))+0</f>
        <v>2.78</v>
      </c>
      <c r="CM373" s="207">
        <f>(VLOOKUP(Horizontal!$C373&amp;Horizontal!$B373&amp;Horizontal!CM$11,Vertical!$E:$O,CM$10,0))+0</f>
        <v>12.5</v>
      </c>
      <c r="CN373" s="207">
        <f>(VLOOKUP(Horizontal!$C373&amp;Horizontal!$B373&amp;Horizontal!CN$11,Vertical!$E:$O,CN$10,0))+0</f>
        <v>84.38</v>
      </c>
      <c r="CO373" s="207">
        <f>(VLOOKUP(Horizontal!$C373&amp;Horizontal!$B373&amp;Horizontal!CO$11,Vertical!$E:$O,CO$10,0))+0</f>
        <v>72.41</v>
      </c>
      <c r="CP373" s="207">
        <f>(VLOOKUP(Horizontal!$C373&amp;Horizontal!$B373&amp;Horizontal!CP$11,Vertical!$E:$O,CP$10,0))+0</f>
        <v>63.64</v>
      </c>
      <c r="CQ373" s="207">
        <f>(VLOOKUP(Horizontal!$C373&amp;Horizontal!$B373&amp;Horizontal!CQ$11,Vertical!$E:$O,CQ$10,0))+0</f>
        <v>48.48</v>
      </c>
      <c r="CR373" s="207">
        <f>(VLOOKUP(Horizontal!$C373&amp;Horizontal!$B373&amp;Horizontal!CR$11,Vertical!$E:$O,CR$10,0))+0</f>
        <v>25.81</v>
      </c>
      <c r="CS373" s="207">
        <f>(VLOOKUP(Horizontal!$C373&amp;Horizontal!$B373&amp;Horizontal!CS$11,Vertical!$E:$O,CS$10,0))+0</f>
        <v>21.88</v>
      </c>
      <c r="CT373" s="207">
        <f>(VLOOKUP(Horizontal!$C373&amp;Horizontal!$B373&amp;Horizontal!CT$11,Vertical!$E:$O,CT$10,0))+0</f>
        <v>15.63</v>
      </c>
      <c r="CU373" s="150"/>
      <c r="CV373" s="211">
        <f t="shared" ref="CV373" si="1293">(BB373-H373)+0</f>
        <v>54.650000000000006</v>
      </c>
      <c r="CW373" s="190">
        <f t="shared" ref="CW373" si="1294">(BC373-I373)+0</f>
        <v>53.620000000000005</v>
      </c>
      <c r="CX373" s="190">
        <f t="shared" ref="CX373" si="1295">(BD373-J373)+0</f>
        <v>53.91</v>
      </c>
      <c r="CY373" s="190">
        <f t="shared" ref="CY373" si="1296">(BE373-K373)+0</f>
        <v>55.769999999999982</v>
      </c>
      <c r="CZ373" s="190">
        <f t="shared" ref="CZ373" si="1297">(BF373-L373)+0</f>
        <v>51.75</v>
      </c>
      <c r="DA373" s="190">
        <f t="shared" ref="DA373" si="1298">(BG373-M373)+0</f>
        <v>45.039999999999992</v>
      </c>
      <c r="DB373" s="190">
        <f t="shared" ref="DB373" si="1299">(BH373-N373)+0</f>
        <v>40</v>
      </c>
      <c r="DC373" s="190">
        <f t="shared" ref="DC373" si="1300">(BI373-O373)+0</f>
        <v>35.97999999999999</v>
      </c>
      <c r="DD373" s="212">
        <f t="shared" ref="DD373" si="1301">(BJ373-P373)+0</f>
        <v>33.120000000000005</v>
      </c>
      <c r="DE373" s="9">
        <v>170</v>
      </c>
      <c r="DF373" s="212">
        <f t="shared" ref="DF373" si="1302">($H$7-H373)+0</f>
        <v>116.80721040189133</v>
      </c>
      <c r="DG373" s="264">
        <v>111</v>
      </c>
      <c r="DH373" s="265">
        <v>59</v>
      </c>
      <c r="DI373" s="265">
        <v>99</v>
      </c>
      <c r="DJ373" s="266">
        <v>231</v>
      </c>
      <c r="DK373" s="190">
        <v>88.23</v>
      </c>
      <c r="DL373" s="190">
        <v>88.23</v>
      </c>
      <c r="DM373" s="190">
        <v>88.23</v>
      </c>
      <c r="DN373" s="212">
        <v>88.23</v>
      </c>
      <c r="DO373" s="190">
        <v>92.08</v>
      </c>
      <c r="DP373" s="190">
        <v>92.08</v>
      </c>
      <c r="DQ373" s="190">
        <v>92.08</v>
      </c>
      <c r="DR373" s="212">
        <v>92.08</v>
      </c>
      <c r="DS373" s="150"/>
      <c r="DT373" s="190">
        <v>92</v>
      </c>
      <c r="DU373" s="190">
        <v>88</v>
      </c>
      <c r="DV373" s="190">
        <v>212</v>
      </c>
      <c r="DW373" s="190">
        <v>212</v>
      </c>
      <c r="DX373" s="190"/>
      <c r="DY373" s="190"/>
      <c r="DZ373" s="190"/>
      <c r="EA373" s="190"/>
      <c r="EB373" s="190"/>
      <c r="EC373" s="190"/>
      <c r="ED373" s="190">
        <v>243</v>
      </c>
      <c r="EE373" s="190">
        <v>203</v>
      </c>
      <c r="EF373" s="190">
        <v>170</v>
      </c>
      <c r="EG373" s="190">
        <v>160</v>
      </c>
      <c r="EH373" s="212">
        <v>147</v>
      </c>
      <c r="EI373" s="213"/>
      <c r="EJ373" s="211">
        <v>48</v>
      </c>
      <c r="EK373" s="190">
        <v>50</v>
      </c>
      <c r="EL373" s="190">
        <v>52</v>
      </c>
      <c r="EM373" s="190">
        <v>52</v>
      </c>
      <c r="EN373" s="190"/>
      <c r="EO373" s="190"/>
      <c r="EP373" s="190"/>
      <c r="EQ373" s="190"/>
      <c r="ER373" s="190"/>
      <c r="ES373" s="190"/>
      <c r="ET373" s="190">
        <v>50</v>
      </c>
      <c r="EU373" s="190">
        <v>45</v>
      </c>
      <c r="EV373" s="190">
        <v>43</v>
      </c>
      <c r="EW373" s="190">
        <v>37</v>
      </c>
      <c r="EX373" s="212">
        <v>35</v>
      </c>
      <c r="EY373" s="211"/>
      <c r="EZ373" s="75">
        <f t="shared" ref="EZ373" si="1303">(G373/(DT373-G373))+0</f>
        <v>-2.7100271002710027E-3</v>
      </c>
      <c r="FA373" s="89">
        <f t="shared" si="415"/>
        <v>-0.1</v>
      </c>
      <c r="FB373" s="212"/>
      <c r="FC373" s="213"/>
      <c r="FD373" s="213"/>
      <c r="FE373" s="213"/>
      <c r="FF373" s="213"/>
      <c r="FG373" s="213"/>
      <c r="FH373" s="213"/>
      <c r="FI373" s="213"/>
      <c r="FJ373" s="213"/>
      <c r="FK373" s="213"/>
      <c r="FL373" s="213"/>
      <c r="FM373" s="213"/>
      <c r="FN373" s="213"/>
      <c r="FO373" s="213"/>
      <c r="FP373" s="213"/>
      <c r="FQ373" s="213"/>
      <c r="FR373" s="213"/>
      <c r="FS373" s="211">
        <v>160</v>
      </c>
      <c r="FT373" s="190">
        <v>160</v>
      </c>
      <c r="FU373" s="190">
        <v>147</v>
      </c>
      <c r="FV373" s="190">
        <v>147</v>
      </c>
      <c r="FW373" s="190"/>
      <c r="FX373" s="190"/>
      <c r="FY373" s="190"/>
      <c r="FZ373" s="190"/>
      <c r="GA373" s="190"/>
      <c r="GB373" s="190"/>
      <c r="GC373" s="190">
        <v>145</v>
      </c>
      <c r="GD373" s="190">
        <v>140</v>
      </c>
      <c r="GE373" s="190">
        <v>130</v>
      </c>
      <c r="GF373" s="190">
        <v>119</v>
      </c>
      <c r="GG373" s="212">
        <v>115</v>
      </c>
    </row>
    <row r="374" spans="2:189">
      <c r="B374" s="33">
        <v>44530</v>
      </c>
      <c r="C374" s="30" t="s">
        <v>102</v>
      </c>
      <c r="D374" s="30">
        <v>2021</v>
      </c>
      <c r="E374" s="30" t="str">
        <f t="shared" ref="E374" si="1304">D374&amp;C374</f>
        <v>2021S48</v>
      </c>
      <c r="F374" s="30" t="str">
        <f t="shared" si="317"/>
        <v>11Final2021</v>
      </c>
      <c r="G374" s="208" t="str">
        <f>VLOOKUP(Horizontal!$C374&amp;Horizontal!$B374&amp;Horizontal!G$11,Vertical!$E:$O,G$10,0)</f>
        <v>-0,2</v>
      </c>
      <c r="H374" s="207">
        <f>(VLOOKUP(Horizontal!$C374&amp;Horizontal!$B374&amp;Horizontal!H$11,Vertical!$E:$O,H$10,0))+0</f>
        <v>89.34</v>
      </c>
      <c r="I374" s="207">
        <f>(VLOOKUP(Horizontal!$C374&amp;Horizontal!$B374&amp;Horizontal!I$11,Vertical!$E:$O,I$10,0))+0</f>
        <v>76.92</v>
      </c>
      <c r="J374" s="207">
        <f>(VLOOKUP(Horizontal!$C374&amp;Horizontal!$B374&amp;Horizontal!J$11,Vertical!$E:$O,J$10,0))+0</f>
        <v>188.49</v>
      </c>
      <c r="K374" s="207">
        <f>(VLOOKUP(Horizontal!$C374&amp;Horizontal!$B374&amp;Horizontal!K$11,Vertical!$E:$O,K$10,0))+0</f>
        <v>198.66</v>
      </c>
      <c r="L374" s="207">
        <f>(VLOOKUP(Horizontal!$C374&amp;Horizontal!$B374&amp;Horizontal!L$11,Vertical!$E:$O,L$10,0))+0</f>
        <v>237.34</v>
      </c>
      <c r="M374" s="207">
        <f>(VLOOKUP(Horizontal!$C374&amp;Horizontal!$B374&amp;Horizontal!M$11,Vertical!$E:$O,M$10,0))+0</f>
        <v>210.2</v>
      </c>
      <c r="N374" s="207">
        <f>(VLOOKUP(Horizontal!$C374&amp;Horizontal!$B374&amp;Horizontal!N$11,Vertical!$E:$O,N$10,0))+0</f>
        <v>175.27</v>
      </c>
      <c r="O374" s="207">
        <f>(VLOOKUP(Horizontal!$C374&amp;Horizontal!$B374&amp;Horizontal!O$11,Vertical!$E:$O,O$10,0))+0</f>
        <v>165.14</v>
      </c>
      <c r="P374" s="209">
        <f>(VLOOKUP(Horizontal!$C374&amp;Horizontal!$B374&amp;Horizontal!P$11,Vertical!$E:$O,P$10,0))+0</f>
        <v>157.47</v>
      </c>
      <c r="Q374" s="210">
        <f>(VLOOKUP(Horizontal!$C374&amp;Horizontal!$B374&amp;Horizontal!Q$11,Vertical!$E:$O,Q$10,0))+0</f>
        <v>48</v>
      </c>
      <c r="R374" s="207">
        <f>(VLOOKUP(Horizontal!$C374&amp;Horizontal!$B374&amp;Horizontal!R$11,Vertical!$E:$O,R$10,0))+0</f>
        <v>55</v>
      </c>
      <c r="S374" s="207">
        <f>(VLOOKUP(Horizontal!$C374&amp;Horizontal!$B374&amp;Horizontal!S$11,Vertical!$E:$O,S$10,0))+0</f>
        <v>54</v>
      </c>
      <c r="T374" s="207">
        <f>(VLOOKUP(Horizontal!$C374&amp;Horizontal!$B374&amp;Horizontal!T$11,Vertical!$E:$O,T$10,0))+0</f>
        <v>47</v>
      </c>
      <c r="U374" s="207">
        <f>(VLOOKUP(Horizontal!$C374&amp;Horizontal!$B374&amp;Horizontal!U$11,Vertical!$E:$O,U$10,0))+0</f>
        <v>39</v>
      </c>
      <c r="V374" s="207">
        <f>(VLOOKUP(Horizontal!$C374&amp;Horizontal!$B374&amp;Horizontal!V$11,Vertical!$E:$O,V$10,0))+0</f>
        <v>38</v>
      </c>
      <c r="W374" s="207">
        <f>(VLOOKUP(Horizontal!$C374&amp;Horizontal!$B374&amp;Horizontal!W$11,Vertical!$E:$O,W$10,0))+0</f>
        <v>32</v>
      </c>
      <c r="X374" s="207">
        <f>(VLOOKUP(Horizontal!$C374&amp;Horizontal!$B374&amp;Horizontal!X$11,Vertical!$E:$O,X$10,0))+0</f>
        <v>29</v>
      </c>
      <c r="Y374" s="209">
        <f>(VLOOKUP(Horizontal!$C374&amp;Horizontal!$B374&amp;Horizontal!Y$11,Vertical!$E:$O,Y$10,0))+0</f>
        <v>26</v>
      </c>
      <c r="Z374" s="210">
        <f>(VLOOKUP(Horizontal!$C374&amp;Horizontal!$B374&amp;Horizontal!Z$11,Vertical!$E:$O,Z$10,0))+0</f>
        <v>84.21</v>
      </c>
      <c r="AA374" s="207">
        <f>(VLOOKUP(Horizontal!$C374&amp;Horizontal!$B374&amp;Horizontal!AA$11,Vertical!$E:$O,AA$10,0))+0</f>
        <v>97.22</v>
      </c>
      <c r="AB374" s="207">
        <f>(VLOOKUP(Horizontal!$C374&amp;Horizontal!$B374&amp;Horizontal!AB$11,Vertical!$E:$O,AB$10,0))+0</f>
        <v>97.22</v>
      </c>
      <c r="AC374" s="207">
        <f>(VLOOKUP(Horizontal!$C374&amp;Horizontal!$B374&amp;Horizontal!AC$11,Vertical!$E:$O,AC$10,0))+0</f>
        <v>91.18</v>
      </c>
      <c r="AD374" s="207">
        <f>(VLOOKUP(Horizontal!$C374&amp;Horizontal!$B374&amp;Horizontal!AD$11,Vertical!$E:$O,AD$10,0))+0</f>
        <v>54.05</v>
      </c>
      <c r="AE374" s="207">
        <f>(VLOOKUP(Horizontal!$C374&amp;Horizontal!$B374&amp;Horizontal!AE$11,Vertical!$E:$O,AE$10,0))+0</f>
        <v>25.64</v>
      </c>
      <c r="AF374" s="207">
        <f>(VLOOKUP(Horizontal!$C374&amp;Horizontal!$B374&amp;Horizontal!AF$11,Vertical!$E:$O,AF$10,0))+0</f>
        <v>17.95</v>
      </c>
      <c r="AG374" s="207">
        <f>(VLOOKUP(Horizontal!$C374&amp;Horizontal!$B374&amp;Horizontal!AG$11,Vertical!$E:$O,AG$10,0))+0</f>
        <v>21.62</v>
      </c>
      <c r="AH374" s="209">
        <f>(VLOOKUP(Horizontal!$C374&amp;Horizontal!$B374&amp;Horizontal!AH$11,Vertical!$E:$O,AH$10,0))+0</f>
        <v>25</v>
      </c>
      <c r="AI374" s="210">
        <f>(VLOOKUP(Horizontal!$C374&amp;Horizontal!$B374&amp;Horizontal!AI$11,Vertical!$E:$O,AI$10,0))+0</f>
        <v>10.53</v>
      </c>
      <c r="AJ374" s="207">
        <f>(VLOOKUP(Horizontal!$C374&amp;Horizontal!$B374&amp;Horizontal!AJ$11,Vertical!$E:$O,AJ$10,0))+0</f>
        <v>2.78</v>
      </c>
      <c r="AK374" s="207">
        <f>(VLOOKUP(Horizontal!$C374&amp;Horizontal!$B374&amp;Horizontal!AK$11,Vertical!$E:$O,AK$10,0))+0</f>
        <v>2.78</v>
      </c>
      <c r="AL374" s="207">
        <f>(VLOOKUP(Horizontal!$C374&amp;Horizontal!$B374&amp;Horizontal!AL$11,Vertical!$E:$O,AL$10,0))+0</f>
        <v>2.94</v>
      </c>
      <c r="AM374" s="207">
        <f>(VLOOKUP(Horizontal!$C374&amp;Horizontal!$B374&amp;Horizontal!AM$11,Vertical!$E:$O,AM$10,0))+0</f>
        <v>10.81</v>
      </c>
      <c r="AN374" s="207">
        <f>(VLOOKUP(Horizontal!$C374&amp;Horizontal!$B374&amp;Horizontal!AN$11,Vertical!$E:$O,AN$10,0))+0</f>
        <v>25.64</v>
      </c>
      <c r="AO374" s="207">
        <f>(VLOOKUP(Horizontal!$C374&amp;Horizontal!$B374&amp;Horizontal!AO$11,Vertical!$E:$O,AO$10,0))+0</f>
        <v>61.54</v>
      </c>
      <c r="AP374" s="207">
        <f>(VLOOKUP(Horizontal!$C374&amp;Horizontal!$B374&amp;Horizontal!AP$11,Vertical!$E:$O,AP$10,0))+0</f>
        <v>56.76</v>
      </c>
      <c r="AQ374" s="209">
        <f>(VLOOKUP(Horizontal!$C374&amp;Horizontal!$B374&amp;Horizontal!AQ$11,Vertical!$E:$O,AQ$10,0))+0</f>
        <v>44.44</v>
      </c>
      <c r="AR374" s="210">
        <f>(VLOOKUP(Horizontal!$C374&amp;Horizontal!$B374&amp;Horizontal!AR$11,Vertical!$E:$O,AR$10,0))+0</f>
        <v>5.26</v>
      </c>
      <c r="AS374" s="207">
        <f>(VLOOKUP(Horizontal!$C374&amp;Horizontal!$B374&amp;Horizontal!AS$11,Vertical!$E:$O,AS$10,0))+0</f>
        <v>0</v>
      </c>
      <c r="AT374" s="207">
        <f>(VLOOKUP(Horizontal!$C374&amp;Horizontal!$B374&amp;Horizontal!AT$11,Vertical!$E:$O,AT$10,0))+0</f>
        <v>0</v>
      </c>
      <c r="AU374" s="207">
        <f>(VLOOKUP(Horizontal!$C374&amp;Horizontal!$B374&amp;Horizontal!AU$11,Vertical!$E:$O,AU$10,0))+0</f>
        <v>5.88</v>
      </c>
      <c r="AV374" s="207">
        <f>(VLOOKUP(Horizontal!$C374&amp;Horizontal!$B374&amp;Horizontal!AV$11,Vertical!$E:$O,AV$10,0))+0</f>
        <v>35.14</v>
      </c>
      <c r="AW374" s="207">
        <f>(VLOOKUP(Horizontal!$C374&amp;Horizontal!$B374&amp;Horizontal!AW$11,Vertical!$E:$O,AW$10,0))+0</f>
        <v>48.72</v>
      </c>
      <c r="AX374" s="207">
        <f>(VLOOKUP(Horizontal!$C374&amp;Horizontal!$B374&amp;Horizontal!AX$11,Vertical!$E:$O,AX$10,0))+0</f>
        <v>20.51</v>
      </c>
      <c r="AY374" s="207">
        <f>(VLOOKUP(Horizontal!$C374&amp;Horizontal!$B374&amp;Horizontal!AY$11,Vertical!$E:$O,AY$10,0))+0</f>
        <v>21.62</v>
      </c>
      <c r="AZ374" s="209">
        <f>(VLOOKUP(Horizontal!$C374&amp;Horizontal!$B374&amp;Horizontal!AZ$11,Vertical!$E:$O,AZ$10,0))+0</f>
        <v>30.56</v>
      </c>
      <c r="BA374" s="208">
        <f>(VLOOKUP(Horizontal!$C374&amp;Horizontal!$B374&amp;Horizontal!BA$11,Vertical!$E:$O,BA$10,0))+0</f>
        <v>53.5</v>
      </c>
      <c r="BB374" s="210">
        <f>(VLOOKUP(Horizontal!$C374&amp;Horizontal!$B374&amp;Horizontal!BB$11,Vertical!$E:$O,BB$10,0))+0</f>
        <v>143.51</v>
      </c>
      <c r="BC374" s="207">
        <f>(VLOOKUP(Horizontal!$C374&amp;Horizontal!$B374&amp;Horizontal!BC$11,Vertical!$E:$O,BC$10,0))+0</f>
        <v>130.55000000000001</v>
      </c>
      <c r="BD374" s="207">
        <f>(VLOOKUP(Horizontal!$C374&amp;Horizontal!$B374&amp;Horizontal!BD$11,Vertical!$E:$O,BD$10,0))+0</f>
        <v>243.9</v>
      </c>
      <c r="BE374" s="207">
        <f>(VLOOKUP(Horizontal!$C374&amp;Horizontal!$B374&amp;Horizontal!BE$11,Vertical!$E:$O,BE$10,0))+0</f>
        <v>253.47</v>
      </c>
      <c r="BF374" s="207">
        <f>(VLOOKUP(Horizontal!$C374&amp;Horizontal!$B374&amp;Horizontal!BF$11,Vertical!$E:$O,BF$10,0))+0</f>
        <v>289.42</v>
      </c>
      <c r="BG374" s="207">
        <f>(VLOOKUP(Horizontal!$C374&amp;Horizontal!$B374&amp;Horizontal!BG$11,Vertical!$E:$O,BG$10,0))+0</f>
        <v>255.61</v>
      </c>
      <c r="BH374" s="207">
        <f>(VLOOKUP(Horizontal!$C374&amp;Horizontal!$B374&amp;Horizontal!BH$11,Vertical!$E:$O,BH$10,0))+0</f>
        <v>215.53</v>
      </c>
      <c r="BI374" s="207">
        <f>(VLOOKUP(Horizontal!$C374&amp;Horizontal!$B374&amp;Horizontal!BI$11,Vertical!$E:$O,BI$10,0))+0</f>
        <v>200.81</v>
      </c>
      <c r="BJ374" s="209">
        <f>(VLOOKUP(Horizontal!$C374&amp;Horizontal!$B374&amp;Horizontal!BJ$11,Vertical!$E:$O,BJ$10,0))+0</f>
        <v>191.19</v>
      </c>
      <c r="BK374" s="210">
        <f>(VLOOKUP(Horizontal!$C374&amp;Horizontal!$B374&amp;Horizontal!BK$11,Vertical!$E:$O,BK$10,0))+0</f>
        <v>50</v>
      </c>
      <c r="BL374" s="207">
        <f>(VLOOKUP(Horizontal!$C374&amp;Horizontal!$B374&amp;Horizontal!BL$11,Vertical!$E:$O,BL$10,0))+0</f>
        <v>48</v>
      </c>
      <c r="BM374" s="207">
        <f>(VLOOKUP(Horizontal!$C374&amp;Horizontal!$B374&amp;Horizontal!BM$11,Vertical!$E:$O,BM$10,0))+0</f>
        <v>44</v>
      </c>
      <c r="BN374" s="207">
        <f>(VLOOKUP(Horizontal!$C374&amp;Horizontal!$B374&amp;Horizontal!BN$11,Vertical!$E:$O,BN$10,0))+0</f>
        <v>41</v>
      </c>
      <c r="BO374" s="207">
        <f>(VLOOKUP(Horizontal!$C374&amp;Horizontal!$B374&amp;Horizontal!BO$11,Vertical!$E:$O,BO$10,0))+0</f>
        <v>38</v>
      </c>
      <c r="BP374" s="207">
        <f>(VLOOKUP(Horizontal!$C374&amp;Horizontal!$B374&amp;Horizontal!BP$11,Vertical!$E:$O,BP$10,0))+0</f>
        <v>36</v>
      </c>
      <c r="BQ374" s="207">
        <f>(VLOOKUP(Horizontal!$C374&amp;Horizontal!$B374&amp;Horizontal!BQ$11,Vertical!$E:$O,BQ$10,0))+0</f>
        <v>32</v>
      </c>
      <c r="BR374" s="207">
        <f>(VLOOKUP(Horizontal!$C374&amp;Horizontal!$B374&amp;Horizontal!BR$11,Vertical!$E:$O,BR$10,0))+0</f>
        <v>30</v>
      </c>
      <c r="BS374" s="209">
        <f>(VLOOKUP(Horizontal!$C374&amp;Horizontal!$B374&amp;Horizontal!BS$11,Vertical!$E:$O,BS$10,0))+0</f>
        <v>29</v>
      </c>
      <c r="BT374" s="210">
        <f>(VLOOKUP(Horizontal!$C374&amp;Horizontal!$B374&amp;Horizontal!BT$11,Vertical!$E:$O,BT$10,0))+0</f>
        <v>84.38</v>
      </c>
      <c r="BU374" s="207">
        <f>(VLOOKUP(Horizontal!$C374&amp;Horizontal!$B374&amp;Horizontal!BU$11,Vertical!$E:$O,BU$10,0))+0</f>
        <v>100</v>
      </c>
      <c r="BV374" s="207">
        <f>(VLOOKUP(Horizontal!$C374&amp;Horizontal!$B374&amp;Horizontal!BV$11,Vertical!$E:$O,BV$10,0))+0</f>
        <v>96.55</v>
      </c>
      <c r="BW374" s="207">
        <f>(VLOOKUP(Horizontal!$C374&amp;Horizontal!$B374&amp;Horizontal!BW$11,Vertical!$E:$O,BW$10,0))+0</f>
        <v>92.86</v>
      </c>
      <c r="BX374" s="207">
        <f>(VLOOKUP(Horizontal!$C374&amp;Horizontal!$B374&amp;Horizontal!BX$11,Vertical!$E:$O,BX$10,0))+0</f>
        <v>48.39</v>
      </c>
      <c r="BY374" s="207">
        <f>(VLOOKUP(Horizontal!$C374&amp;Horizontal!$B374&amp;Horizontal!BY$11,Vertical!$E:$O,BY$10,0))+0</f>
        <v>16.13</v>
      </c>
      <c r="BZ374" s="207">
        <f>(VLOOKUP(Horizontal!$C374&amp;Horizontal!$B374&amp;Horizontal!BZ$11,Vertical!$E:$O,BZ$10,0))+0</f>
        <v>19.350000000000001</v>
      </c>
      <c r="CA374" s="207">
        <f>(VLOOKUP(Horizontal!$C374&amp;Horizontal!$B374&amp;Horizontal!CA$11,Vertical!$E:$O,CA$10,0))+0</f>
        <v>33.33</v>
      </c>
      <c r="CB374" s="209">
        <f>(VLOOKUP(Horizontal!$C374&amp;Horizontal!$B374&amp;Horizontal!CB$11,Vertical!$E:$O,CB$10,0))+0</f>
        <v>25</v>
      </c>
      <c r="CC374" s="210">
        <f>(VLOOKUP(Horizontal!$C374&amp;Horizontal!$B374&amp;Horizontal!CC$11,Vertical!$E:$O,CC$10,0))+0</f>
        <v>3.13</v>
      </c>
      <c r="CD374" s="207">
        <f>(VLOOKUP(Horizontal!$C374&amp;Horizontal!$B374&amp;Horizontal!CD$11,Vertical!$E:$O,CD$10,0))+0</f>
        <v>0</v>
      </c>
      <c r="CE374" s="207">
        <f>(VLOOKUP(Horizontal!$C374&amp;Horizontal!$B374&amp;Horizontal!CE$11,Vertical!$E:$O,CE$10,0))+0</f>
        <v>3.45</v>
      </c>
      <c r="CF374" s="207">
        <f>(VLOOKUP(Horizontal!$C374&amp;Horizontal!$B374&amp;Horizontal!CF$11,Vertical!$E:$O,CF$10,0))+0</f>
        <v>0</v>
      </c>
      <c r="CG374" s="207">
        <f>(VLOOKUP(Horizontal!$C374&amp;Horizontal!$B374&amp;Horizontal!CG$11,Vertical!$E:$O,CG$10,0))+0</f>
        <v>12.9</v>
      </c>
      <c r="CH374" s="207">
        <f>(VLOOKUP(Horizontal!$C374&amp;Horizontal!$B374&amp;Horizontal!CH$11,Vertical!$E:$O,CH$10,0))+0</f>
        <v>22.58</v>
      </c>
      <c r="CI374" s="207">
        <f>(VLOOKUP(Horizontal!$C374&amp;Horizontal!$B374&amp;Horizontal!CI$11,Vertical!$E:$O,CI$10,0))+0</f>
        <v>48.39</v>
      </c>
      <c r="CJ374" s="207">
        <f>(VLOOKUP(Horizontal!$C374&amp;Horizontal!$B374&amp;Horizontal!CJ$11,Vertical!$E:$O,CJ$10,0))+0</f>
        <v>46.67</v>
      </c>
      <c r="CK374" s="209">
        <f>(VLOOKUP(Horizontal!$C374&amp;Horizontal!$B374&amp;Horizontal!CK$11,Vertical!$E:$O,CK$10,0))+0</f>
        <v>50</v>
      </c>
      <c r="CL374" s="210">
        <f>(VLOOKUP(Horizontal!$C374&amp;Horizontal!$B374&amp;Horizontal!CL$11,Vertical!$E:$O,CL$10,0))+0</f>
        <v>12.5</v>
      </c>
      <c r="CM374" s="207">
        <f>(VLOOKUP(Horizontal!$C374&amp;Horizontal!$B374&amp;Horizontal!CM$11,Vertical!$E:$O,CM$10,0))+0</f>
        <v>0</v>
      </c>
      <c r="CN374" s="207">
        <f>(VLOOKUP(Horizontal!$C374&amp;Horizontal!$B374&amp;Horizontal!CN$11,Vertical!$E:$O,CN$10,0))+0</f>
        <v>0</v>
      </c>
      <c r="CO374" s="207">
        <f>(VLOOKUP(Horizontal!$C374&amp;Horizontal!$B374&amp;Horizontal!CO$11,Vertical!$E:$O,CO$10,0))+0</f>
        <v>7.14</v>
      </c>
      <c r="CP374" s="207">
        <f>(VLOOKUP(Horizontal!$C374&amp;Horizontal!$B374&amp;Horizontal!CP$11,Vertical!$E:$O,CP$10,0))+0</f>
        <v>38.71</v>
      </c>
      <c r="CQ374" s="207">
        <f>(VLOOKUP(Horizontal!$C374&amp;Horizontal!$B374&amp;Horizontal!CQ$11,Vertical!$E:$O,CQ$10,0))+0</f>
        <v>61.29</v>
      </c>
      <c r="CR374" s="207">
        <f>(VLOOKUP(Horizontal!$C374&amp;Horizontal!$B374&amp;Horizontal!CR$11,Vertical!$E:$O,CR$10,0))+0</f>
        <v>32.26</v>
      </c>
      <c r="CS374" s="207">
        <f>(VLOOKUP(Horizontal!$C374&amp;Horizontal!$B374&amp;Horizontal!CS$11,Vertical!$E:$O,CS$10,0))+0</f>
        <v>20</v>
      </c>
      <c r="CT374" s="207">
        <f>(VLOOKUP(Horizontal!$C374&amp;Horizontal!$B374&amp;Horizontal!CT$11,Vertical!$E:$O,CT$10,0))+0</f>
        <v>25</v>
      </c>
      <c r="CU374" s="150"/>
      <c r="CV374" s="211">
        <f t="shared" ref="CV374" si="1305">(BB374-H374)+0</f>
        <v>54.169999999999987</v>
      </c>
      <c r="CW374" s="190">
        <f t="shared" ref="CW374" si="1306">(BC374-I374)+0</f>
        <v>53.63000000000001</v>
      </c>
      <c r="CX374" s="190">
        <f t="shared" ref="CX374" si="1307">(BD374-J374)+0</f>
        <v>55.41</v>
      </c>
      <c r="CY374" s="190">
        <f t="shared" ref="CY374" si="1308">(BE374-K374)+0</f>
        <v>54.81</v>
      </c>
      <c r="CZ374" s="190">
        <f t="shared" ref="CZ374" si="1309">(BF374-L374)+0</f>
        <v>52.080000000000013</v>
      </c>
      <c r="DA374" s="190">
        <f t="shared" ref="DA374" si="1310">(BG374-M374)+0</f>
        <v>45.410000000000025</v>
      </c>
      <c r="DB374" s="190">
        <f t="shared" ref="DB374" si="1311">(BH374-N374)+0</f>
        <v>40.259999999999991</v>
      </c>
      <c r="DC374" s="190">
        <f t="shared" ref="DC374" si="1312">(BI374-O374)+0</f>
        <v>35.670000000000016</v>
      </c>
      <c r="DD374" s="212">
        <f t="shared" ref="DD374" si="1313">(BJ374-P374)+0</f>
        <v>33.72</v>
      </c>
      <c r="DE374" s="9">
        <v>170</v>
      </c>
      <c r="DF374" s="212">
        <f t="shared" ref="DF374" si="1314">($H$7-H374)+0</f>
        <v>119.11721040189133</v>
      </c>
      <c r="DG374" s="264">
        <v>85</v>
      </c>
      <c r="DH374" s="265">
        <v>45</v>
      </c>
      <c r="DI374" s="265">
        <v>90</v>
      </c>
      <c r="DJ374" s="266">
        <v>176</v>
      </c>
      <c r="DK374" s="190">
        <v>41.61</v>
      </c>
      <c r="DL374" s="190">
        <v>41.61</v>
      </c>
      <c r="DM374" s="190">
        <v>41.61</v>
      </c>
      <c r="DN374" s="212">
        <v>41.61</v>
      </c>
      <c r="DO374" s="190">
        <v>47.96</v>
      </c>
      <c r="DP374" s="190">
        <v>47.96</v>
      </c>
      <c r="DQ374" s="190">
        <v>47.96</v>
      </c>
      <c r="DR374" s="212">
        <v>47.96</v>
      </c>
      <c r="DS374" s="150"/>
      <c r="DT374" s="190">
        <v>90</v>
      </c>
      <c r="DU374" s="190">
        <v>77</v>
      </c>
      <c r="DV374" s="190">
        <v>182</v>
      </c>
      <c r="DW374" s="190">
        <v>205</v>
      </c>
      <c r="DX374" s="190"/>
      <c r="DY374" s="190"/>
      <c r="DZ374" s="190"/>
      <c r="EA374" s="190"/>
      <c r="EB374" s="190"/>
      <c r="EC374" s="190"/>
      <c r="ED374" s="190">
        <v>238</v>
      </c>
      <c r="EE374" s="190">
        <v>208</v>
      </c>
      <c r="EF374" s="190">
        <v>170</v>
      </c>
      <c r="EG374" s="190">
        <v>160</v>
      </c>
      <c r="EH374" s="212">
        <v>147</v>
      </c>
      <c r="EI374" s="213"/>
      <c r="EJ374" s="211">
        <v>48</v>
      </c>
      <c r="EK374" s="190">
        <v>50</v>
      </c>
      <c r="EL374" s="190">
        <v>52</v>
      </c>
      <c r="EM374" s="190">
        <v>52</v>
      </c>
      <c r="EN374" s="190"/>
      <c r="EO374" s="190"/>
      <c r="EP374" s="190"/>
      <c r="EQ374" s="190"/>
      <c r="ER374" s="190"/>
      <c r="ES374" s="190"/>
      <c r="ET374" s="190">
        <v>50</v>
      </c>
      <c r="EU374" s="190">
        <v>45</v>
      </c>
      <c r="EV374" s="190">
        <v>43</v>
      </c>
      <c r="EW374" s="190">
        <v>37</v>
      </c>
      <c r="EX374" s="212">
        <v>35</v>
      </c>
      <c r="EY374" s="211"/>
      <c r="EZ374" s="75">
        <f t="shared" ref="EZ374" si="1315">(G374/(DT374-G374))+0</f>
        <v>-2.2172949002217295E-3</v>
      </c>
      <c r="FA374" s="89">
        <f t="shared" si="415"/>
        <v>-0.1</v>
      </c>
      <c r="FB374" s="212"/>
      <c r="FC374" s="213"/>
      <c r="FD374" s="213"/>
      <c r="FE374" s="213"/>
      <c r="FF374" s="213"/>
      <c r="FG374" s="213"/>
      <c r="FH374" s="213"/>
      <c r="FI374" s="213"/>
      <c r="FJ374" s="213"/>
      <c r="FK374" s="213"/>
      <c r="FL374" s="213"/>
      <c r="FM374" s="213"/>
      <c r="FN374" s="213"/>
      <c r="FO374" s="213"/>
      <c r="FP374" s="213"/>
      <c r="FQ374" s="213"/>
      <c r="FR374" s="213"/>
      <c r="FS374" s="211">
        <v>160</v>
      </c>
      <c r="FT374" s="190">
        <v>160</v>
      </c>
      <c r="FU374" s="190">
        <v>147</v>
      </c>
      <c r="FV374" s="190">
        <v>147</v>
      </c>
      <c r="FW374" s="190"/>
      <c r="FX374" s="190"/>
      <c r="FY374" s="190"/>
      <c r="FZ374" s="190"/>
      <c r="GA374" s="190"/>
      <c r="GB374" s="190"/>
      <c r="GC374" s="190">
        <v>145</v>
      </c>
      <c r="GD374" s="190">
        <v>140</v>
      </c>
      <c r="GE374" s="190">
        <v>135</v>
      </c>
      <c r="GF374" s="190">
        <v>119</v>
      </c>
      <c r="GG374" s="212">
        <v>115</v>
      </c>
    </row>
    <row r="375" spans="2:189">
      <c r="B375" s="33">
        <v>44537</v>
      </c>
      <c r="C375" s="30" t="s">
        <v>103</v>
      </c>
      <c r="D375" s="30">
        <v>2021</v>
      </c>
      <c r="E375" s="30" t="str">
        <f t="shared" ref="E375" si="1316">D375&amp;C375</f>
        <v>2021S49</v>
      </c>
      <c r="F375" s="30" t="str">
        <f t="shared" si="317"/>
        <v>122021</v>
      </c>
      <c r="G375" s="208" t="str">
        <f>VLOOKUP(Horizontal!$C375&amp;Horizontal!$B375&amp;Horizontal!G$11,Vertical!$E:$O,G$10,0)</f>
        <v>1,03</v>
      </c>
      <c r="H375" s="207">
        <f>(VLOOKUP(Horizontal!$C375&amp;Horizontal!$B375&amp;Horizontal!H$11,Vertical!$E:$O,H$10,0))+0</f>
        <v>81.98</v>
      </c>
      <c r="I375" s="207">
        <f>(VLOOKUP(Horizontal!$C375&amp;Horizontal!$B375&amp;Horizontal!I$11,Vertical!$E:$O,I$10,0))+0</f>
        <v>248.98</v>
      </c>
      <c r="J375" s="207">
        <f>(VLOOKUP(Horizontal!$C375&amp;Horizontal!$B375&amp;Horizontal!J$11,Vertical!$E:$O,J$10,0))+0</f>
        <v>255.1</v>
      </c>
      <c r="K375" s="207">
        <f>(VLOOKUP(Horizontal!$C375&amp;Horizontal!$B375&amp;Horizontal!K$11,Vertical!$E:$O,K$10,0))+0</f>
        <v>246.83</v>
      </c>
      <c r="L375" s="207">
        <f>(VLOOKUP(Horizontal!$C375&amp;Horizontal!$B375&amp;Horizontal!L$11,Vertical!$E:$O,L$10,0))+0</f>
        <v>262.99</v>
      </c>
      <c r="M375" s="207">
        <f>(VLOOKUP(Horizontal!$C375&amp;Horizontal!$B375&amp;Horizontal!M$11,Vertical!$E:$O,M$10,0))+0</f>
        <v>217.49</v>
      </c>
      <c r="N375" s="207">
        <f>(VLOOKUP(Horizontal!$C375&amp;Horizontal!$B375&amp;Horizontal!N$11,Vertical!$E:$O,N$10,0))+0</f>
        <v>176.11</v>
      </c>
      <c r="O375" s="207">
        <f>(VLOOKUP(Horizontal!$C375&amp;Horizontal!$B375&amp;Horizontal!O$11,Vertical!$E:$O,O$10,0))+0</f>
        <v>165.57</v>
      </c>
      <c r="P375" s="209">
        <f>(VLOOKUP(Horizontal!$C375&amp;Horizontal!$B375&amp;Horizontal!P$11,Vertical!$E:$O,P$10,0))+0</f>
        <v>157.63</v>
      </c>
      <c r="Q375" s="210">
        <f>(VLOOKUP(Horizontal!$C375&amp;Horizontal!$B375&amp;Horizontal!Q$11,Vertical!$E:$O,Q$10,0))+0</f>
        <v>53</v>
      </c>
      <c r="R375" s="207">
        <f>(VLOOKUP(Horizontal!$C375&amp;Horizontal!$B375&amp;Horizontal!R$11,Vertical!$E:$O,R$10,0))+0</f>
        <v>62</v>
      </c>
      <c r="S375" s="207">
        <f>(VLOOKUP(Horizontal!$C375&amp;Horizontal!$B375&amp;Horizontal!S$11,Vertical!$E:$O,S$10,0))+0</f>
        <v>58</v>
      </c>
      <c r="T375" s="207">
        <f>(VLOOKUP(Horizontal!$C375&amp;Horizontal!$B375&amp;Horizontal!T$11,Vertical!$E:$O,T$10,0))+0</f>
        <v>50</v>
      </c>
      <c r="U375" s="207">
        <f>(VLOOKUP(Horizontal!$C375&amp;Horizontal!$B375&amp;Horizontal!U$11,Vertical!$E:$O,U$10,0))+0</f>
        <v>44</v>
      </c>
      <c r="V375" s="207">
        <f>(VLOOKUP(Horizontal!$C375&amp;Horizontal!$B375&amp;Horizontal!V$11,Vertical!$E:$O,V$10,0))+0</f>
        <v>41</v>
      </c>
      <c r="W375" s="207">
        <f>(VLOOKUP(Horizontal!$C375&amp;Horizontal!$B375&amp;Horizontal!W$11,Vertical!$E:$O,W$10,0))+0</f>
        <v>32</v>
      </c>
      <c r="X375" s="207">
        <f>(VLOOKUP(Horizontal!$C375&amp;Horizontal!$B375&amp;Horizontal!X$11,Vertical!$E:$O,X$10,0))+0</f>
        <v>28</v>
      </c>
      <c r="Y375" s="209">
        <f>(VLOOKUP(Horizontal!$C375&amp;Horizontal!$B375&amp;Horizontal!Y$11,Vertical!$E:$O,Y$10,0))+0</f>
        <v>25</v>
      </c>
      <c r="Z375" s="210">
        <f>(VLOOKUP(Horizontal!$C375&amp;Horizontal!$B375&amp;Horizontal!Z$11,Vertical!$E:$O,Z$10,0))+0</f>
        <v>12.5</v>
      </c>
      <c r="AA375" s="207">
        <f>(VLOOKUP(Horizontal!$C375&amp;Horizontal!$B375&amp;Horizontal!AA$11,Vertical!$E:$O,AA$10,0))+0</f>
        <v>0</v>
      </c>
      <c r="AB375" s="207">
        <f>(VLOOKUP(Horizontal!$C375&amp;Horizontal!$B375&amp;Horizontal!AB$11,Vertical!$E:$O,AB$10,0))+0</f>
        <v>0</v>
      </c>
      <c r="AC375" s="207">
        <f>(VLOOKUP(Horizontal!$C375&amp;Horizontal!$B375&amp;Horizontal!AC$11,Vertical!$E:$O,AC$10,0))+0</f>
        <v>0</v>
      </c>
      <c r="AD375" s="207">
        <f>(VLOOKUP(Horizontal!$C375&amp;Horizontal!$B375&amp;Horizontal!AD$11,Vertical!$E:$O,AD$10,0))+0</f>
        <v>0</v>
      </c>
      <c r="AE375" s="207">
        <f>(VLOOKUP(Horizontal!$C375&amp;Horizontal!$B375&amp;Horizontal!AE$11,Vertical!$E:$O,AE$10,0))+0</f>
        <v>2.33</v>
      </c>
      <c r="AF375" s="207">
        <f>(VLOOKUP(Horizontal!$C375&amp;Horizontal!$B375&amp;Horizontal!AF$11,Vertical!$E:$O,AF$10,0))+0</f>
        <v>17.39</v>
      </c>
      <c r="AG375" s="207">
        <f>(VLOOKUP(Horizontal!$C375&amp;Horizontal!$B375&amp;Horizontal!AG$11,Vertical!$E:$O,AG$10,0))+0</f>
        <v>11.36</v>
      </c>
      <c r="AH375" s="209">
        <f>(VLOOKUP(Horizontal!$C375&amp;Horizontal!$B375&amp;Horizontal!AH$11,Vertical!$E:$O,AH$10,0))+0</f>
        <v>22.5</v>
      </c>
      <c r="AI375" s="210">
        <f>(VLOOKUP(Horizontal!$C375&amp;Horizontal!$B375&amp;Horizontal!AI$11,Vertical!$E:$O,AI$10,0))+0</f>
        <v>2.5</v>
      </c>
      <c r="AJ375" s="207">
        <f>(VLOOKUP(Horizontal!$C375&amp;Horizontal!$B375&amp;Horizontal!AJ$11,Vertical!$E:$O,AJ$10,0))+0</f>
        <v>0</v>
      </c>
      <c r="AK375" s="207">
        <f>(VLOOKUP(Horizontal!$C375&amp;Horizontal!$B375&amp;Horizontal!AK$11,Vertical!$E:$O,AK$10,0))+0</f>
        <v>0</v>
      </c>
      <c r="AL375" s="207">
        <f>(VLOOKUP(Horizontal!$C375&amp;Horizontal!$B375&amp;Horizontal!AL$11,Vertical!$E:$O,AL$10,0))+0</f>
        <v>0</v>
      </c>
      <c r="AM375" s="207">
        <f>(VLOOKUP(Horizontal!$C375&amp;Horizontal!$B375&amp;Horizontal!AM$11,Vertical!$E:$O,AM$10,0))+0</f>
        <v>0</v>
      </c>
      <c r="AN375" s="207">
        <f>(VLOOKUP(Horizontal!$C375&amp;Horizontal!$B375&amp;Horizontal!AN$11,Vertical!$E:$O,AN$10,0))+0</f>
        <v>6.98</v>
      </c>
      <c r="AO375" s="207">
        <f>(VLOOKUP(Horizontal!$C375&amp;Horizontal!$B375&amp;Horizontal!AO$11,Vertical!$E:$O,AO$10,0))+0</f>
        <v>32.61</v>
      </c>
      <c r="AP375" s="207">
        <f>(VLOOKUP(Horizontal!$C375&amp;Horizontal!$B375&amp;Horizontal!AP$11,Vertical!$E:$O,AP$10,0))+0</f>
        <v>50</v>
      </c>
      <c r="AQ375" s="209">
        <f>(VLOOKUP(Horizontal!$C375&amp;Horizontal!$B375&amp;Horizontal!AQ$11,Vertical!$E:$O,AQ$10,0))+0</f>
        <v>45</v>
      </c>
      <c r="AR375" s="210">
        <f>(VLOOKUP(Horizontal!$C375&amp;Horizontal!$B375&amp;Horizontal!AR$11,Vertical!$E:$O,AR$10,0))+0</f>
        <v>85</v>
      </c>
      <c r="AS375" s="207">
        <f>(VLOOKUP(Horizontal!$C375&amp;Horizontal!$B375&amp;Horizontal!AS$11,Vertical!$E:$O,AS$10,0))+0</f>
        <v>100</v>
      </c>
      <c r="AT375" s="207">
        <f>(VLOOKUP(Horizontal!$C375&amp;Horizontal!$B375&amp;Horizontal!AT$11,Vertical!$E:$O,AT$10,0))+0</f>
        <v>100</v>
      </c>
      <c r="AU375" s="207">
        <f>(VLOOKUP(Horizontal!$C375&amp;Horizontal!$B375&amp;Horizontal!AU$11,Vertical!$E:$O,AU$10,0))+0</f>
        <v>100</v>
      </c>
      <c r="AV375" s="207">
        <f>(VLOOKUP(Horizontal!$C375&amp;Horizontal!$B375&amp;Horizontal!AV$11,Vertical!$E:$O,AV$10,0))+0</f>
        <v>100</v>
      </c>
      <c r="AW375" s="207">
        <f>(VLOOKUP(Horizontal!$C375&amp;Horizontal!$B375&amp;Horizontal!AW$11,Vertical!$E:$O,AW$10,0))+0</f>
        <v>90.7</v>
      </c>
      <c r="AX375" s="207">
        <f>(VLOOKUP(Horizontal!$C375&amp;Horizontal!$B375&amp;Horizontal!AX$11,Vertical!$E:$O,AX$10,0))+0</f>
        <v>50</v>
      </c>
      <c r="AY375" s="207">
        <f>(VLOOKUP(Horizontal!$C375&amp;Horizontal!$B375&amp;Horizontal!AY$11,Vertical!$E:$O,AY$10,0))+0</f>
        <v>38.64</v>
      </c>
      <c r="AZ375" s="209">
        <f>(VLOOKUP(Horizontal!$C375&amp;Horizontal!$B375&amp;Horizontal!AZ$11,Vertical!$E:$O,AZ$10,0))+0</f>
        <v>32.5</v>
      </c>
      <c r="BA375" s="208">
        <f>(VLOOKUP(Horizontal!$C375&amp;Horizontal!$B375&amp;Horizontal!BA$11,Vertical!$E:$O,BA$10,0))+0</f>
        <v>52.58</v>
      </c>
      <c r="BB375" s="210">
        <f>(VLOOKUP(Horizontal!$C375&amp;Horizontal!$B375&amp;Horizontal!BB$11,Vertical!$E:$O,BB$10,0))+0</f>
        <v>134.69999999999999</v>
      </c>
      <c r="BC375" s="207">
        <f>(VLOOKUP(Horizontal!$C375&amp;Horizontal!$B375&amp;Horizontal!BC$11,Vertical!$E:$O,BC$10,0))+0</f>
        <v>304.44</v>
      </c>
      <c r="BD375" s="207">
        <f>(VLOOKUP(Horizontal!$C375&amp;Horizontal!$B375&amp;Horizontal!BD$11,Vertical!$E:$O,BD$10,0))+0</f>
        <v>310.24</v>
      </c>
      <c r="BE375" s="207">
        <f>(VLOOKUP(Horizontal!$C375&amp;Horizontal!$B375&amp;Horizontal!BE$11,Vertical!$E:$O,BE$10,0))+0</f>
        <v>300.52</v>
      </c>
      <c r="BF375" s="207">
        <f>(VLOOKUP(Horizontal!$C375&amp;Horizontal!$B375&amp;Horizontal!BF$11,Vertical!$E:$O,BF$10,0))+0</f>
        <v>314.73</v>
      </c>
      <c r="BG375" s="207">
        <f>(VLOOKUP(Horizontal!$C375&amp;Horizontal!$B375&amp;Horizontal!BG$11,Vertical!$E:$O,BG$10,0))+0</f>
        <v>262.82</v>
      </c>
      <c r="BH375" s="207">
        <f>(VLOOKUP(Horizontal!$C375&amp;Horizontal!$B375&amp;Horizontal!BH$11,Vertical!$E:$O,BH$10,0))+0</f>
        <v>216.46</v>
      </c>
      <c r="BI375" s="207">
        <f>(VLOOKUP(Horizontal!$C375&amp;Horizontal!$B375&amp;Horizontal!BI$11,Vertical!$E:$O,BI$10,0))+0</f>
        <v>200.99</v>
      </c>
      <c r="BJ375" s="209">
        <f>(VLOOKUP(Horizontal!$C375&amp;Horizontal!$B375&amp;Horizontal!BJ$11,Vertical!$E:$O,BJ$10,0))+0</f>
        <v>191.03</v>
      </c>
      <c r="BK375" s="210">
        <f>(VLOOKUP(Horizontal!$C375&amp;Horizontal!$B375&amp;Horizontal!BK$11,Vertical!$E:$O,BK$10,0))+0</f>
        <v>50</v>
      </c>
      <c r="BL375" s="207">
        <f>(VLOOKUP(Horizontal!$C375&amp;Horizontal!$B375&amp;Horizontal!BL$11,Vertical!$E:$O,BL$10,0))+0</f>
        <v>51</v>
      </c>
      <c r="BM375" s="207">
        <f>(VLOOKUP(Horizontal!$C375&amp;Horizontal!$B375&amp;Horizontal!BM$11,Vertical!$E:$O,BM$10,0))+0</f>
        <v>47</v>
      </c>
      <c r="BN375" s="207">
        <f>(VLOOKUP(Horizontal!$C375&amp;Horizontal!$B375&amp;Horizontal!BN$11,Vertical!$E:$O,BN$10,0))+0</f>
        <v>44</v>
      </c>
      <c r="BO375" s="207">
        <f>(VLOOKUP(Horizontal!$C375&amp;Horizontal!$B375&amp;Horizontal!BO$11,Vertical!$E:$O,BO$10,0))+0</f>
        <v>42</v>
      </c>
      <c r="BP375" s="207">
        <f>(VLOOKUP(Horizontal!$C375&amp;Horizontal!$B375&amp;Horizontal!BP$11,Vertical!$E:$O,BP$10,0))+0</f>
        <v>37</v>
      </c>
      <c r="BQ375" s="207">
        <f>(VLOOKUP(Horizontal!$C375&amp;Horizontal!$B375&amp;Horizontal!BQ$11,Vertical!$E:$O,BQ$10,0))+0</f>
        <v>34</v>
      </c>
      <c r="BR375" s="207">
        <f>(VLOOKUP(Horizontal!$C375&amp;Horizontal!$B375&amp;Horizontal!BR$11,Vertical!$E:$O,BR$10,0))+0</f>
        <v>29</v>
      </c>
      <c r="BS375" s="209">
        <f>(VLOOKUP(Horizontal!$C375&amp;Horizontal!$B375&amp;Horizontal!BS$11,Vertical!$E:$O,BS$10,0))+0</f>
        <v>27</v>
      </c>
      <c r="BT375" s="210">
        <f>(VLOOKUP(Horizontal!$C375&amp;Horizontal!$B375&amp;Horizontal!BT$11,Vertical!$E:$O,BT$10,0))+0</f>
        <v>25</v>
      </c>
      <c r="BU375" s="207">
        <f>(VLOOKUP(Horizontal!$C375&amp;Horizontal!$B375&amp;Horizontal!BU$11,Vertical!$E:$O,BU$10,0))+0</f>
        <v>0</v>
      </c>
      <c r="BV375" s="207">
        <f>(VLOOKUP(Horizontal!$C375&amp;Horizontal!$B375&amp;Horizontal!BV$11,Vertical!$E:$O,BV$10,0))+0</f>
        <v>0</v>
      </c>
      <c r="BW375" s="207">
        <f>(VLOOKUP(Horizontal!$C375&amp;Horizontal!$B375&amp;Horizontal!BW$11,Vertical!$E:$O,BW$10,0))+0</f>
        <v>0</v>
      </c>
      <c r="BX375" s="207">
        <f>(VLOOKUP(Horizontal!$C375&amp;Horizontal!$B375&amp;Horizontal!BX$11,Vertical!$E:$O,BX$10,0))+0</f>
        <v>0</v>
      </c>
      <c r="BY375" s="207">
        <f>(VLOOKUP(Horizontal!$C375&amp;Horizontal!$B375&amp;Horizontal!BY$11,Vertical!$E:$O,BY$10,0))+0</f>
        <v>5.71</v>
      </c>
      <c r="BZ375" s="207">
        <f>(VLOOKUP(Horizontal!$C375&amp;Horizontal!$B375&amp;Horizontal!BZ$11,Vertical!$E:$O,BZ$10,0))+0</f>
        <v>22.22</v>
      </c>
      <c r="CA375" s="207">
        <f>(VLOOKUP(Horizontal!$C375&amp;Horizontal!$B375&amp;Horizontal!CA$11,Vertical!$E:$O,CA$10,0))+0</f>
        <v>22.86</v>
      </c>
      <c r="CB375" s="209">
        <f>(VLOOKUP(Horizontal!$C375&amp;Horizontal!$B375&amp;Horizontal!CB$11,Vertical!$E:$O,CB$10,0))+0</f>
        <v>12.12</v>
      </c>
      <c r="CC375" s="210">
        <f>(VLOOKUP(Horizontal!$C375&amp;Horizontal!$B375&amp;Horizontal!CC$11,Vertical!$E:$O,CC$10,0))+0</f>
        <v>5.56</v>
      </c>
      <c r="CD375" s="207">
        <f>(VLOOKUP(Horizontal!$C375&amp;Horizontal!$B375&amp;Horizontal!CD$11,Vertical!$E:$O,CD$10,0))+0</f>
        <v>0</v>
      </c>
      <c r="CE375" s="207">
        <f>(VLOOKUP(Horizontal!$C375&amp;Horizontal!$B375&amp;Horizontal!CE$11,Vertical!$E:$O,CE$10,0))+0</f>
        <v>0</v>
      </c>
      <c r="CF375" s="207">
        <f>(VLOOKUP(Horizontal!$C375&amp;Horizontal!$B375&amp;Horizontal!CF$11,Vertical!$E:$O,CF$10,0))+0</f>
        <v>0</v>
      </c>
      <c r="CG375" s="207">
        <f>(VLOOKUP(Horizontal!$C375&amp;Horizontal!$B375&amp;Horizontal!CG$11,Vertical!$E:$O,CG$10,0))+0</f>
        <v>3.45</v>
      </c>
      <c r="CH375" s="207">
        <f>(VLOOKUP(Horizontal!$C375&amp;Horizontal!$B375&amp;Horizontal!CH$11,Vertical!$E:$O,CH$10,0))+0</f>
        <v>8.57</v>
      </c>
      <c r="CI375" s="207">
        <f>(VLOOKUP(Horizontal!$C375&amp;Horizontal!$B375&amp;Horizontal!CI$11,Vertical!$E:$O,CI$10,0))+0</f>
        <v>30.56</v>
      </c>
      <c r="CJ375" s="207">
        <f>(VLOOKUP(Horizontal!$C375&amp;Horizontal!$B375&amp;Horizontal!CJ$11,Vertical!$E:$O,CJ$10,0))+0</f>
        <v>54.29</v>
      </c>
      <c r="CK375" s="209">
        <f>(VLOOKUP(Horizontal!$C375&amp;Horizontal!$B375&amp;Horizontal!CK$11,Vertical!$E:$O,CK$10,0))+0</f>
        <v>45.45</v>
      </c>
      <c r="CL375" s="210">
        <f>(VLOOKUP(Horizontal!$C375&amp;Horizontal!$B375&amp;Horizontal!CL$11,Vertical!$E:$O,CL$10,0))+0</f>
        <v>69.44</v>
      </c>
      <c r="CM375" s="207">
        <f>(VLOOKUP(Horizontal!$C375&amp;Horizontal!$B375&amp;Horizontal!CM$11,Vertical!$E:$O,CM$10,0))+0</f>
        <v>100</v>
      </c>
      <c r="CN375" s="207">
        <f>(VLOOKUP(Horizontal!$C375&amp;Horizontal!$B375&amp;Horizontal!CN$11,Vertical!$E:$O,CN$10,0))+0</f>
        <v>100</v>
      </c>
      <c r="CO375" s="207">
        <f>(VLOOKUP(Horizontal!$C375&amp;Horizontal!$B375&amp;Horizontal!CO$11,Vertical!$E:$O,CO$10,0))+0</f>
        <v>100</v>
      </c>
      <c r="CP375" s="207">
        <f>(VLOOKUP(Horizontal!$C375&amp;Horizontal!$B375&amp;Horizontal!CP$11,Vertical!$E:$O,CP$10,0))+0</f>
        <v>96.55</v>
      </c>
      <c r="CQ375" s="207">
        <f>(VLOOKUP(Horizontal!$C375&amp;Horizontal!$B375&amp;Horizontal!CQ$11,Vertical!$E:$O,CQ$10,0))+0</f>
        <v>85.71</v>
      </c>
      <c r="CR375" s="207">
        <f>(VLOOKUP(Horizontal!$C375&amp;Horizontal!$B375&amp;Horizontal!CR$11,Vertical!$E:$O,CR$10,0))+0</f>
        <v>47.22</v>
      </c>
      <c r="CS375" s="207">
        <f>(VLOOKUP(Horizontal!$C375&amp;Horizontal!$B375&amp;Horizontal!CS$11,Vertical!$E:$O,CS$10,0))+0</f>
        <v>22.86</v>
      </c>
      <c r="CT375" s="207">
        <f>(VLOOKUP(Horizontal!$C375&amp;Horizontal!$B375&amp;Horizontal!CT$11,Vertical!$E:$O,CT$10,0))+0</f>
        <v>42.42</v>
      </c>
      <c r="CU375" s="150"/>
      <c r="CV375" s="211">
        <f t="shared" ref="CV375" si="1317">(BB375-H375)+0</f>
        <v>52.719999999999985</v>
      </c>
      <c r="CW375" s="190">
        <f t="shared" ref="CW375" si="1318">(BC375-I375)+0</f>
        <v>55.460000000000008</v>
      </c>
      <c r="CX375" s="190">
        <f t="shared" ref="CX375" si="1319">(BD375-J375)+0</f>
        <v>55.140000000000015</v>
      </c>
      <c r="CY375" s="190">
        <f t="shared" ref="CY375" si="1320">(BE375-K375)+0</f>
        <v>53.689999999999969</v>
      </c>
      <c r="CZ375" s="190">
        <f t="shared" ref="CZ375" si="1321">(BF375-L375)+0</f>
        <v>51.740000000000009</v>
      </c>
      <c r="DA375" s="190">
        <f t="shared" ref="DA375" si="1322">(BG375-M375)+0</f>
        <v>45.329999999999984</v>
      </c>
      <c r="DB375" s="190">
        <f t="shared" ref="DB375" si="1323">(BH375-N375)+0</f>
        <v>40.349999999999994</v>
      </c>
      <c r="DC375" s="190">
        <f t="shared" ref="DC375" si="1324">(BI375-O375)+0</f>
        <v>35.420000000000016</v>
      </c>
      <c r="DD375" s="212">
        <f t="shared" ref="DD375" si="1325">(BJ375-P375)+0</f>
        <v>33.400000000000006</v>
      </c>
      <c r="DE375" s="9">
        <v>170</v>
      </c>
      <c r="DF375" s="212">
        <f t="shared" ref="DF375" si="1326">($H$7-H375)+0</f>
        <v>126.47721040189133</v>
      </c>
      <c r="DG375" s="264">
        <v>65</v>
      </c>
      <c r="DH375" s="265">
        <v>38</v>
      </c>
      <c r="DI375" s="265">
        <v>79</v>
      </c>
      <c r="DJ375" s="266">
        <v>143</v>
      </c>
      <c r="DK375" s="190">
        <v>56.65</v>
      </c>
      <c r="DL375" s="190">
        <v>56.65</v>
      </c>
      <c r="DM375" s="190">
        <v>56.65</v>
      </c>
      <c r="DN375" s="212">
        <v>56.65</v>
      </c>
      <c r="DO375" s="190">
        <v>57.46</v>
      </c>
      <c r="DP375" s="190">
        <v>57.46</v>
      </c>
      <c r="DQ375" s="190">
        <v>57.46</v>
      </c>
      <c r="DR375" s="212">
        <v>57.46</v>
      </c>
      <c r="DS375" s="150"/>
      <c r="DT375" s="190">
        <v>80</v>
      </c>
      <c r="DU375" s="190">
        <v>230</v>
      </c>
      <c r="DV375" s="190">
        <v>243</v>
      </c>
      <c r="DW375" s="190">
        <v>235</v>
      </c>
      <c r="DX375" s="190"/>
      <c r="DY375" s="190"/>
      <c r="DZ375" s="190"/>
      <c r="EA375" s="190"/>
      <c r="EB375" s="190"/>
      <c r="EC375" s="190"/>
      <c r="ED375" s="190">
        <v>263</v>
      </c>
      <c r="EE375" s="190">
        <v>208</v>
      </c>
      <c r="EF375" s="190">
        <v>170</v>
      </c>
      <c r="EG375" s="190">
        <v>160</v>
      </c>
      <c r="EH375" s="212">
        <v>147</v>
      </c>
      <c r="EI375" s="213"/>
      <c r="EJ375" s="211">
        <v>50</v>
      </c>
      <c r="EK375" s="190">
        <v>52</v>
      </c>
      <c r="EL375" s="190">
        <v>52</v>
      </c>
      <c r="EM375" s="190">
        <v>52</v>
      </c>
      <c r="EN375" s="190"/>
      <c r="EO375" s="190"/>
      <c r="EP375" s="190"/>
      <c r="EQ375" s="190"/>
      <c r="ER375" s="190"/>
      <c r="ES375" s="190"/>
      <c r="ET375" s="190">
        <v>50</v>
      </c>
      <c r="EU375" s="190">
        <v>45</v>
      </c>
      <c r="EV375" s="190">
        <v>43</v>
      </c>
      <c r="EW375" s="190">
        <v>37</v>
      </c>
      <c r="EX375" s="212">
        <v>35</v>
      </c>
      <c r="EY375" s="211"/>
      <c r="EZ375" s="75">
        <f t="shared" ref="EZ375" si="1327">(G375/(DT375-G375))+0</f>
        <v>1.3042927694061037E-2</v>
      </c>
      <c r="FA375" s="89">
        <f t="shared" si="415"/>
        <v>-0.1</v>
      </c>
      <c r="FB375" s="212"/>
      <c r="FC375" s="213"/>
      <c r="FD375" s="213"/>
      <c r="FE375" s="213"/>
      <c r="FF375" s="213"/>
      <c r="FG375" s="213"/>
      <c r="FH375" s="213"/>
      <c r="FI375" s="213"/>
      <c r="FJ375" s="213"/>
      <c r="FK375" s="213"/>
      <c r="FL375" s="213"/>
      <c r="FM375" s="213"/>
      <c r="FN375" s="213"/>
      <c r="FO375" s="213"/>
      <c r="FP375" s="213"/>
      <c r="FQ375" s="213"/>
      <c r="FR375" s="213"/>
      <c r="FS375" s="211">
        <v>160</v>
      </c>
      <c r="FT375" s="190">
        <v>147</v>
      </c>
      <c r="FU375" s="190">
        <v>147</v>
      </c>
      <c r="FV375" s="190">
        <v>147</v>
      </c>
      <c r="FW375" s="190"/>
      <c r="FX375" s="190"/>
      <c r="FY375" s="190"/>
      <c r="FZ375" s="190"/>
      <c r="GA375" s="190"/>
      <c r="GB375" s="190"/>
      <c r="GC375" s="190">
        <v>145</v>
      </c>
      <c r="GD375" s="190">
        <v>140</v>
      </c>
      <c r="GE375" s="190">
        <v>135</v>
      </c>
      <c r="GF375" s="190">
        <v>119</v>
      </c>
      <c r="GG375" s="212">
        <v>115</v>
      </c>
    </row>
    <row r="376" spans="2:189">
      <c r="B376" s="33">
        <v>44544</v>
      </c>
      <c r="C376" s="30" t="s">
        <v>104</v>
      </c>
      <c r="D376" s="30">
        <v>2021</v>
      </c>
      <c r="E376" s="30" t="str">
        <f t="shared" ref="E376" si="1328">D376&amp;C376</f>
        <v>2021S50</v>
      </c>
      <c r="F376" s="30" t="str">
        <f t="shared" si="317"/>
        <v>122021</v>
      </c>
      <c r="G376" s="208" t="str">
        <f>VLOOKUP(Horizontal!$C376&amp;Horizontal!$B376&amp;Horizontal!G$11,Vertical!$E:$O,G$10,0)</f>
        <v>1,44</v>
      </c>
      <c r="H376" s="207">
        <f>(VLOOKUP(Horizontal!$C376&amp;Horizontal!$B376&amp;Horizontal!H$11,Vertical!$E:$O,H$10,0))+0</f>
        <v>72.37</v>
      </c>
      <c r="I376" s="207">
        <f>(VLOOKUP(Horizontal!$C376&amp;Horizontal!$B376&amp;Horizontal!I$11,Vertical!$E:$O,I$10,0))+0</f>
        <v>172.66</v>
      </c>
      <c r="J376" s="207">
        <f>(VLOOKUP(Horizontal!$C376&amp;Horizontal!$B376&amp;Horizontal!J$11,Vertical!$E:$O,J$10,0))+0</f>
        <v>211.31</v>
      </c>
      <c r="K376" s="207">
        <f>(VLOOKUP(Horizontal!$C376&amp;Horizontal!$B376&amp;Horizontal!K$11,Vertical!$E:$O,K$10,0))+0</f>
        <v>207.67</v>
      </c>
      <c r="L376" s="207">
        <f>(VLOOKUP(Horizontal!$C376&amp;Horizontal!$B376&amp;Horizontal!L$11,Vertical!$E:$O,L$10,0))+0</f>
        <v>243.13</v>
      </c>
      <c r="M376" s="207">
        <f>(VLOOKUP(Horizontal!$C376&amp;Horizontal!$B376&amp;Horizontal!M$11,Vertical!$E:$O,M$10,0))+0</f>
        <v>219.84</v>
      </c>
      <c r="N376" s="207">
        <f>(VLOOKUP(Horizontal!$C376&amp;Horizontal!$B376&amp;Horizontal!N$11,Vertical!$E:$O,N$10,0))+0</f>
        <v>176.59</v>
      </c>
      <c r="O376" s="207">
        <f>(VLOOKUP(Horizontal!$C376&amp;Horizontal!$B376&amp;Horizontal!O$11,Vertical!$E:$O,O$10,0))+0</f>
        <v>165.49</v>
      </c>
      <c r="P376" s="209">
        <f>(VLOOKUP(Horizontal!$C376&amp;Horizontal!$B376&amp;Horizontal!P$11,Vertical!$E:$O,P$10,0))+0</f>
        <v>157.37</v>
      </c>
      <c r="Q376" s="210">
        <f>(VLOOKUP(Horizontal!$C376&amp;Horizontal!$B376&amp;Horizontal!Q$11,Vertical!$E:$O,Q$10,0))+0</f>
        <v>55</v>
      </c>
      <c r="R376" s="207">
        <f>(VLOOKUP(Horizontal!$C376&amp;Horizontal!$B376&amp;Horizontal!R$11,Vertical!$E:$O,R$10,0))+0</f>
        <v>67</v>
      </c>
      <c r="S376" s="207">
        <f>(VLOOKUP(Horizontal!$C376&amp;Horizontal!$B376&amp;Horizontal!S$11,Vertical!$E:$O,S$10,0))+0</f>
        <v>61</v>
      </c>
      <c r="T376" s="207">
        <f>(VLOOKUP(Horizontal!$C376&amp;Horizontal!$B376&amp;Horizontal!T$11,Vertical!$E:$O,T$10,0))+0</f>
        <v>53</v>
      </c>
      <c r="U376" s="207">
        <f>(VLOOKUP(Horizontal!$C376&amp;Horizontal!$B376&amp;Horizontal!U$11,Vertical!$E:$O,U$10,0))+0</f>
        <v>46</v>
      </c>
      <c r="V376" s="207">
        <f>(VLOOKUP(Horizontal!$C376&amp;Horizontal!$B376&amp;Horizontal!V$11,Vertical!$E:$O,V$10,0))+0</f>
        <v>40</v>
      </c>
      <c r="W376" s="207">
        <f>(VLOOKUP(Horizontal!$C376&amp;Horizontal!$B376&amp;Horizontal!W$11,Vertical!$E:$O,W$10,0))+0</f>
        <v>33</v>
      </c>
      <c r="X376" s="207">
        <f>(VLOOKUP(Horizontal!$C376&amp;Horizontal!$B376&amp;Horizontal!X$11,Vertical!$E:$O,X$10,0))+0</f>
        <v>26</v>
      </c>
      <c r="Y376" s="209">
        <f>(VLOOKUP(Horizontal!$C376&amp;Horizontal!$B376&amp;Horizontal!Y$11,Vertical!$E:$O,Y$10,0))+0</f>
        <v>24</v>
      </c>
      <c r="Z376" s="210">
        <f>(VLOOKUP(Horizontal!$C376&amp;Horizontal!$B376&amp;Horizontal!Z$11,Vertical!$E:$O,Z$10,0))+0</f>
        <v>100</v>
      </c>
      <c r="AA376" s="207">
        <f>(VLOOKUP(Horizontal!$C376&amp;Horizontal!$B376&amp;Horizontal!AA$11,Vertical!$E:$O,AA$10,0))+0</f>
        <v>97.44</v>
      </c>
      <c r="AB376" s="207">
        <f>(VLOOKUP(Horizontal!$C376&amp;Horizontal!$B376&amp;Horizontal!AB$11,Vertical!$E:$O,AB$10,0))+0</f>
        <v>97.44</v>
      </c>
      <c r="AC376" s="207">
        <f>(VLOOKUP(Horizontal!$C376&amp;Horizontal!$B376&amp;Horizontal!AC$11,Vertical!$E:$O,AC$10,0))+0</f>
        <v>100</v>
      </c>
      <c r="AD376" s="207">
        <f>(VLOOKUP(Horizontal!$C376&amp;Horizontal!$B376&amp;Horizontal!AD$11,Vertical!$E:$O,AD$10,0))+0</f>
        <v>83.33</v>
      </c>
      <c r="AE376" s="207">
        <f>(VLOOKUP(Horizontal!$C376&amp;Horizontal!$B376&amp;Horizontal!AE$11,Vertical!$E:$O,AE$10,0))+0</f>
        <v>18.75</v>
      </c>
      <c r="AF376" s="207">
        <f>(VLOOKUP(Horizontal!$C376&amp;Horizontal!$B376&amp;Horizontal!AF$11,Vertical!$E:$O,AF$10,0))+0</f>
        <v>19.23</v>
      </c>
      <c r="AG376" s="207">
        <f>(VLOOKUP(Horizontal!$C376&amp;Horizontal!$B376&amp;Horizontal!AG$11,Vertical!$E:$O,AG$10,0))+0</f>
        <v>20</v>
      </c>
      <c r="AH376" s="209">
        <f>(VLOOKUP(Horizontal!$C376&amp;Horizontal!$B376&amp;Horizontal!AH$11,Vertical!$E:$O,AH$10,0))+0</f>
        <v>22.22</v>
      </c>
      <c r="AI376" s="210">
        <f>(VLOOKUP(Horizontal!$C376&amp;Horizontal!$B376&amp;Horizontal!AI$11,Vertical!$E:$O,AI$10,0))+0</f>
        <v>0</v>
      </c>
      <c r="AJ376" s="207">
        <f>(VLOOKUP(Horizontal!$C376&amp;Horizontal!$B376&amp;Horizontal!AJ$11,Vertical!$E:$O,AJ$10,0))+0</f>
        <v>0</v>
      </c>
      <c r="AK376" s="207">
        <f>(VLOOKUP(Horizontal!$C376&amp;Horizontal!$B376&amp;Horizontal!AK$11,Vertical!$E:$O,AK$10,0))+0</f>
        <v>0</v>
      </c>
      <c r="AL376" s="207">
        <f>(VLOOKUP(Horizontal!$C376&amp;Horizontal!$B376&amp;Horizontal!AL$11,Vertical!$E:$O,AL$10,0))+0</f>
        <v>0</v>
      </c>
      <c r="AM376" s="207">
        <f>(VLOOKUP(Horizontal!$C376&amp;Horizontal!$B376&amp;Horizontal!AM$11,Vertical!$E:$O,AM$10,0))+0</f>
        <v>7.14</v>
      </c>
      <c r="AN376" s="207">
        <f>(VLOOKUP(Horizontal!$C376&amp;Horizontal!$B376&amp;Horizontal!AN$11,Vertical!$E:$O,AN$10,0))+0</f>
        <v>25</v>
      </c>
      <c r="AO376" s="207">
        <f>(VLOOKUP(Horizontal!$C376&amp;Horizontal!$B376&amp;Horizontal!AO$11,Vertical!$E:$O,AO$10,0))+0</f>
        <v>40.380000000000003</v>
      </c>
      <c r="AP376" s="207">
        <f>(VLOOKUP(Horizontal!$C376&amp;Horizontal!$B376&amp;Horizontal!AP$11,Vertical!$E:$O,AP$10,0))+0</f>
        <v>42</v>
      </c>
      <c r="AQ376" s="209">
        <f>(VLOOKUP(Horizontal!$C376&amp;Horizontal!$B376&amp;Horizontal!AQ$11,Vertical!$E:$O,AQ$10,0))+0</f>
        <v>48.89</v>
      </c>
      <c r="AR376" s="210">
        <f>(VLOOKUP(Horizontal!$C376&amp;Horizontal!$B376&amp;Horizontal!AR$11,Vertical!$E:$O,AR$10,0))+0</f>
        <v>0</v>
      </c>
      <c r="AS376" s="207">
        <f>(VLOOKUP(Horizontal!$C376&amp;Horizontal!$B376&amp;Horizontal!AS$11,Vertical!$E:$O,AS$10,0))+0</f>
        <v>2.56</v>
      </c>
      <c r="AT376" s="207">
        <f>(VLOOKUP(Horizontal!$C376&amp;Horizontal!$B376&amp;Horizontal!AT$11,Vertical!$E:$O,AT$10,0))+0</f>
        <v>2.56</v>
      </c>
      <c r="AU376" s="207">
        <f>(VLOOKUP(Horizontal!$C376&amp;Horizontal!$B376&amp;Horizontal!AU$11,Vertical!$E:$O,AU$10,0))+0</f>
        <v>0</v>
      </c>
      <c r="AV376" s="207">
        <f>(VLOOKUP(Horizontal!$C376&amp;Horizontal!$B376&amp;Horizontal!AV$11,Vertical!$E:$O,AV$10,0))+0</f>
        <v>9.52</v>
      </c>
      <c r="AW376" s="207">
        <f>(VLOOKUP(Horizontal!$C376&amp;Horizontal!$B376&amp;Horizontal!AW$11,Vertical!$E:$O,AW$10,0))+0</f>
        <v>56.25</v>
      </c>
      <c r="AX376" s="207">
        <f>(VLOOKUP(Horizontal!$C376&amp;Horizontal!$B376&amp;Horizontal!AX$11,Vertical!$E:$O,AX$10,0))+0</f>
        <v>40.380000000000003</v>
      </c>
      <c r="AY376" s="207">
        <f>(VLOOKUP(Horizontal!$C376&amp;Horizontal!$B376&amp;Horizontal!AY$11,Vertical!$E:$O,AY$10,0))+0</f>
        <v>38</v>
      </c>
      <c r="AZ376" s="209">
        <f>(VLOOKUP(Horizontal!$C376&amp;Horizontal!$B376&amp;Horizontal!AZ$11,Vertical!$E:$O,AZ$10,0))+0</f>
        <v>28.89</v>
      </c>
      <c r="BA376" s="208">
        <f>(VLOOKUP(Horizontal!$C376&amp;Horizontal!$B376&amp;Horizontal!BA$11,Vertical!$E:$O,BA$10,0))+0</f>
        <v>53.07</v>
      </c>
      <c r="BB376" s="210">
        <f>(VLOOKUP(Horizontal!$C376&amp;Horizontal!$B376&amp;Horizontal!BB$11,Vertical!$E:$O,BB$10,0))+0</f>
        <v>124.87</v>
      </c>
      <c r="BC376" s="207">
        <f>(VLOOKUP(Horizontal!$C376&amp;Horizontal!$B376&amp;Horizontal!BC$11,Vertical!$E:$O,BC$10,0))+0</f>
        <v>227.62</v>
      </c>
      <c r="BD376" s="207">
        <f>(VLOOKUP(Horizontal!$C376&amp;Horizontal!$B376&amp;Horizontal!BD$11,Vertical!$E:$O,BD$10,0))+0</f>
        <v>264.7</v>
      </c>
      <c r="BE376" s="207">
        <f>(VLOOKUP(Horizontal!$C376&amp;Horizontal!$B376&amp;Horizontal!BE$11,Vertical!$E:$O,BE$10,0))+0</f>
        <v>260.41000000000003</v>
      </c>
      <c r="BF376" s="207">
        <f>(VLOOKUP(Horizontal!$C376&amp;Horizontal!$B376&amp;Horizontal!BF$11,Vertical!$E:$O,BF$10,0))+0</f>
        <v>294.39</v>
      </c>
      <c r="BG376" s="207">
        <f>(VLOOKUP(Horizontal!$C376&amp;Horizontal!$B376&amp;Horizontal!BG$11,Vertical!$E:$O,BG$10,0))+0</f>
        <v>264.41000000000003</v>
      </c>
      <c r="BH376" s="207">
        <f>(VLOOKUP(Horizontal!$C376&amp;Horizontal!$B376&amp;Horizontal!BH$11,Vertical!$E:$O,BH$10,0))+0</f>
        <v>216.35</v>
      </c>
      <c r="BI376" s="207">
        <f>(VLOOKUP(Horizontal!$C376&amp;Horizontal!$B376&amp;Horizontal!BI$11,Vertical!$E:$O,BI$10,0))+0</f>
        <v>201.23</v>
      </c>
      <c r="BJ376" s="209">
        <f>(VLOOKUP(Horizontal!$C376&amp;Horizontal!$B376&amp;Horizontal!BJ$11,Vertical!$E:$O,BJ$10,0))+0</f>
        <v>191.56</v>
      </c>
      <c r="BK376" s="210">
        <f>(VLOOKUP(Horizontal!$C376&amp;Horizontal!$B376&amp;Horizontal!BK$11,Vertical!$E:$O,BK$10,0))+0</f>
        <v>51</v>
      </c>
      <c r="BL376" s="207">
        <f>(VLOOKUP(Horizontal!$C376&amp;Horizontal!$B376&amp;Horizontal!BL$11,Vertical!$E:$O,BL$10,0))+0</f>
        <v>53</v>
      </c>
      <c r="BM376" s="207">
        <f>(VLOOKUP(Horizontal!$C376&amp;Horizontal!$B376&amp;Horizontal!BM$11,Vertical!$E:$O,BM$10,0))+0</f>
        <v>51</v>
      </c>
      <c r="BN376" s="207">
        <f>(VLOOKUP(Horizontal!$C376&amp;Horizontal!$B376&amp;Horizontal!BN$11,Vertical!$E:$O,BN$10,0))+0</f>
        <v>48</v>
      </c>
      <c r="BO376" s="207">
        <f>(VLOOKUP(Horizontal!$C376&amp;Horizontal!$B376&amp;Horizontal!BO$11,Vertical!$E:$O,BO$10,0))+0</f>
        <v>45</v>
      </c>
      <c r="BP376" s="207">
        <f>(VLOOKUP(Horizontal!$C376&amp;Horizontal!$B376&amp;Horizontal!BP$11,Vertical!$E:$O,BP$10,0))+0</f>
        <v>39</v>
      </c>
      <c r="BQ376" s="207">
        <f>(VLOOKUP(Horizontal!$C376&amp;Horizontal!$B376&amp;Horizontal!BQ$11,Vertical!$E:$O,BQ$10,0))+0</f>
        <v>35</v>
      </c>
      <c r="BR376" s="207">
        <f>(VLOOKUP(Horizontal!$C376&amp;Horizontal!$B376&amp;Horizontal!BR$11,Vertical!$E:$O,BR$10,0))+0</f>
        <v>29</v>
      </c>
      <c r="BS376" s="209">
        <f>(VLOOKUP(Horizontal!$C376&amp;Horizontal!$B376&amp;Horizontal!BS$11,Vertical!$E:$O,BS$10,0))+0</f>
        <v>27</v>
      </c>
      <c r="BT376" s="210">
        <f>(VLOOKUP(Horizontal!$C376&amp;Horizontal!$B376&amp;Horizontal!BT$11,Vertical!$E:$O,BT$10,0))+0</f>
        <v>100</v>
      </c>
      <c r="BU376" s="207">
        <f>(VLOOKUP(Horizontal!$C376&amp;Horizontal!$B376&amp;Horizontal!BU$11,Vertical!$E:$O,BU$10,0))+0</f>
        <v>97.14</v>
      </c>
      <c r="BV376" s="207">
        <f>(VLOOKUP(Horizontal!$C376&amp;Horizontal!$B376&amp;Horizontal!BV$11,Vertical!$E:$O,BV$10,0))+0</f>
        <v>96.88</v>
      </c>
      <c r="BW376" s="207">
        <f>(VLOOKUP(Horizontal!$C376&amp;Horizontal!$B376&amp;Horizontal!BW$11,Vertical!$E:$O,BW$10,0))+0</f>
        <v>93.75</v>
      </c>
      <c r="BX376" s="207">
        <f>(VLOOKUP(Horizontal!$C376&amp;Horizontal!$B376&amp;Horizontal!BX$11,Vertical!$E:$O,BX$10,0))+0</f>
        <v>80</v>
      </c>
      <c r="BY376" s="207">
        <f>(VLOOKUP(Horizontal!$C376&amp;Horizontal!$B376&amp;Horizontal!BY$11,Vertical!$E:$O,BY$10,0))+0</f>
        <v>25.64</v>
      </c>
      <c r="BZ376" s="207">
        <f>(VLOOKUP(Horizontal!$C376&amp;Horizontal!$B376&amp;Horizontal!BZ$11,Vertical!$E:$O,BZ$10,0))+0</f>
        <v>19.05</v>
      </c>
      <c r="CA376" s="207">
        <f>(VLOOKUP(Horizontal!$C376&amp;Horizontal!$B376&amp;Horizontal!CA$11,Vertical!$E:$O,CA$10,0))+0</f>
        <v>31.71</v>
      </c>
      <c r="CB376" s="209">
        <f>(VLOOKUP(Horizontal!$C376&amp;Horizontal!$B376&amp;Horizontal!CB$11,Vertical!$E:$O,CB$10,0))+0</f>
        <v>26.83</v>
      </c>
      <c r="CC376" s="210">
        <f>(VLOOKUP(Horizontal!$C376&amp;Horizontal!$B376&amp;Horizontal!CC$11,Vertical!$E:$O,CC$10,0))+0</f>
        <v>0</v>
      </c>
      <c r="CD376" s="207">
        <f>(VLOOKUP(Horizontal!$C376&amp;Horizontal!$B376&amp;Horizontal!CD$11,Vertical!$E:$O,CD$10,0))+0</f>
        <v>0</v>
      </c>
      <c r="CE376" s="207">
        <f>(VLOOKUP(Horizontal!$C376&amp;Horizontal!$B376&amp;Horizontal!CE$11,Vertical!$E:$O,CE$10,0))+0</f>
        <v>3.13</v>
      </c>
      <c r="CF376" s="207">
        <f>(VLOOKUP(Horizontal!$C376&amp;Horizontal!$B376&amp;Horizontal!CF$11,Vertical!$E:$O,CF$10,0))+0</f>
        <v>0</v>
      </c>
      <c r="CG376" s="207">
        <f>(VLOOKUP(Horizontal!$C376&amp;Horizontal!$B376&amp;Horizontal!CG$11,Vertical!$E:$O,CG$10,0))+0</f>
        <v>8.57</v>
      </c>
      <c r="CH376" s="207">
        <f>(VLOOKUP(Horizontal!$C376&amp;Horizontal!$B376&amp;Horizontal!CH$11,Vertical!$E:$O,CH$10,0))+0</f>
        <v>12.82</v>
      </c>
      <c r="CI376" s="207">
        <f>(VLOOKUP(Horizontal!$C376&amp;Horizontal!$B376&amp;Horizontal!CI$11,Vertical!$E:$O,CI$10,0))+0</f>
        <v>45.24</v>
      </c>
      <c r="CJ376" s="207">
        <f>(VLOOKUP(Horizontal!$C376&amp;Horizontal!$B376&amp;Horizontal!CJ$11,Vertical!$E:$O,CJ$10,0))+0</f>
        <v>41.46</v>
      </c>
      <c r="CK376" s="209">
        <f>(VLOOKUP(Horizontal!$C376&amp;Horizontal!$B376&amp;Horizontal!CK$11,Vertical!$E:$O,CK$10,0))+0</f>
        <v>46.34</v>
      </c>
      <c r="CL376" s="210">
        <f>(VLOOKUP(Horizontal!$C376&amp;Horizontal!$B376&amp;Horizontal!CL$11,Vertical!$E:$O,CL$10,0))+0</f>
        <v>0</v>
      </c>
      <c r="CM376" s="207">
        <f>(VLOOKUP(Horizontal!$C376&amp;Horizontal!$B376&amp;Horizontal!CM$11,Vertical!$E:$O,CM$10,0))+0</f>
        <v>2.86</v>
      </c>
      <c r="CN376" s="207">
        <f>(VLOOKUP(Horizontal!$C376&amp;Horizontal!$B376&amp;Horizontal!CN$11,Vertical!$E:$O,CN$10,0))+0</f>
        <v>0</v>
      </c>
      <c r="CO376" s="207">
        <f>(VLOOKUP(Horizontal!$C376&amp;Horizontal!$B376&amp;Horizontal!CO$11,Vertical!$E:$O,CO$10,0))+0</f>
        <v>6.25</v>
      </c>
      <c r="CP376" s="207">
        <f>(VLOOKUP(Horizontal!$C376&amp;Horizontal!$B376&amp;Horizontal!CP$11,Vertical!$E:$O,CP$10,0))+0</f>
        <v>11.43</v>
      </c>
      <c r="CQ376" s="207">
        <f>(VLOOKUP(Horizontal!$C376&amp;Horizontal!$B376&amp;Horizontal!CQ$11,Vertical!$E:$O,CQ$10,0))+0</f>
        <v>61.54</v>
      </c>
      <c r="CR376" s="207">
        <f>(VLOOKUP(Horizontal!$C376&amp;Horizontal!$B376&amp;Horizontal!CR$11,Vertical!$E:$O,CR$10,0))+0</f>
        <v>35.71</v>
      </c>
      <c r="CS376" s="207">
        <f>(VLOOKUP(Horizontal!$C376&amp;Horizontal!$B376&amp;Horizontal!CS$11,Vertical!$E:$O,CS$10,0))+0</f>
        <v>26.83</v>
      </c>
      <c r="CT376" s="207">
        <f>(VLOOKUP(Horizontal!$C376&amp;Horizontal!$B376&amp;Horizontal!CT$11,Vertical!$E:$O,CT$10,0))+0</f>
        <v>26.83</v>
      </c>
      <c r="CU376" s="150"/>
      <c r="CV376" s="211">
        <f t="shared" ref="CV376" si="1329">(BB376-H376)+0</f>
        <v>52.5</v>
      </c>
      <c r="CW376" s="190">
        <f t="shared" ref="CW376" si="1330">(BC376-I376)+0</f>
        <v>54.960000000000008</v>
      </c>
      <c r="CX376" s="190">
        <f t="shared" ref="CX376" si="1331">(BD376-J376)+0</f>
        <v>53.389999999999986</v>
      </c>
      <c r="CY376" s="190">
        <f t="shared" ref="CY376" si="1332">(BE376-K376)+0</f>
        <v>52.740000000000038</v>
      </c>
      <c r="CZ376" s="190">
        <f t="shared" ref="CZ376" si="1333">(BF376-L376)+0</f>
        <v>51.259999999999991</v>
      </c>
      <c r="DA376" s="190">
        <f t="shared" ref="DA376" si="1334">(BG376-M376)+0</f>
        <v>44.570000000000022</v>
      </c>
      <c r="DB376" s="190">
        <f t="shared" ref="DB376" si="1335">(BH376-N376)+0</f>
        <v>39.759999999999991</v>
      </c>
      <c r="DC376" s="190">
        <f t="shared" ref="DC376" si="1336">(BI376-O376)+0</f>
        <v>35.739999999999981</v>
      </c>
      <c r="DD376" s="212">
        <f t="shared" ref="DD376" si="1337">(BJ376-P376)+0</f>
        <v>34.19</v>
      </c>
      <c r="DE376" s="9">
        <v>170</v>
      </c>
      <c r="DF376" s="212">
        <f t="shared" ref="DF376" si="1338">($H$7-H376)+0</f>
        <v>136.08721040189133</v>
      </c>
      <c r="DG376" s="264">
        <v>71</v>
      </c>
      <c r="DH376" s="265">
        <v>29</v>
      </c>
      <c r="DI376" s="265">
        <v>79</v>
      </c>
      <c r="DJ376" s="266">
        <v>184</v>
      </c>
      <c r="DK376" s="190">
        <v>84.57</v>
      </c>
      <c r="DL376" s="190">
        <v>84.57</v>
      </c>
      <c r="DM376" s="190">
        <v>84.57</v>
      </c>
      <c r="DN376" s="212">
        <v>84.57</v>
      </c>
      <c r="DO376" s="190">
        <v>80.14</v>
      </c>
      <c r="DP376" s="190">
        <v>80.14</v>
      </c>
      <c r="DQ376" s="190">
        <v>80.14</v>
      </c>
      <c r="DR376" s="212">
        <v>80.14</v>
      </c>
      <c r="DS376" s="150"/>
      <c r="DT376" s="190">
        <v>70</v>
      </c>
      <c r="DU376" s="190">
        <v>165</v>
      </c>
      <c r="DV376" s="190">
        <v>200</v>
      </c>
      <c r="DW376" s="190">
        <v>200</v>
      </c>
      <c r="DX376" s="190"/>
      <c r="DY376" s="190"/>
      <c r="DZ376" s="190"/>
      <c r="EA376" s="190"/>
      <c r="EB376" s="190"/>
      <c r="EC376" s="190"/>
      <c r="ED376" s="190">
        <v>238</v>
      </c>
      <c r="EE376" s="190">
        <v>208</v>
      </c>
      <c r="EF376" s="190">
        <v>170</v>
      </c>
      <c r="EG376" s="190">
        <v>160</v>
      </c>
      <c r="EH376" s="212">
        <v>147</v>
      </c>
      <c r="EI376" s="213"/>
      <c r="EJ376" s="211">
        <v>50</v>
      </c>
      <c r="EK376" s="190">
        <v>52</v>
      </c>
      <c r="EL376" s="190">
        <v>52</v>
      </c>
      <c r="EM376" s="190">
        <v>52</v>
      </c>
      <c r="EN376" s="190"/>
      <c r="EO376" s="190"/>
      <c r="EP376" s="190"/>
      <c r="EQ376" s="190"/>
      <c r="ER376" s="190"/>
      <c r="ES376" s="190"/>
      <c r="ET376" s="190">
        <v>50</v>
      </c>
      <c r="EU376" s="190">
        <v>45</v>
      </c>
      <c r="EV376" s="190">
        <v>43</v>
      </c>
      <c r="EW376" s="190">
        <v>37</v>
      </c>
      <c r="EX376" s="212">
        <v>35</v>
      </c>
      <c r="EY376" s="211"/>
      <c r="EZ376" s="75">
        <f t="shared" ref="EZ376" si="1339">(G376/(DT376-G376))+0</f>
        <v>2.1003500583430569E-2</v>
      </c>
      <c r="FA376" s="89">
        <f t="shared" si="415"/>
        <v>-0.1</v>
      </c>
      <c r="FB376" s="212"/>
      <c r="FC376" s="213"/>
      <c r="FD376" s="213"/>
      <c r="FE376" s="213"/>
      <c r="FF376" s="213"/>
      <c r="FG376" s="213"/>
      <c r="FH376" s="213"/>
      <c r="FI376" s="213"/>
      <c r="FJ376" s="213"/>
      <c r="FK376" s="213"/>
      <c r="FL376" s="213"/>
      <c r="FM376" s="213"/>
      <c r="FN376" s="213"/>
      <c r="FO376" s="213"/>
      <c r="FP376" s="213"/>
      <c r="FQ376" s="213"/>
      <c r="FR376" s="213"/>
      <c r="FS376" s="211">
        <v>160</v>
      </c>
      <c r="FT376" s="190">
        <v>147</v>
      </c>
      <c r="FU376" s="190">
        <v>147</v>
      </c>
      <c r="FV376" s="190">
        <v>147</v>
      </c>
      <c r="FW376" s="190"/>
      <c r="FX376" s="190"/>
      <c r="FY376" s="190"/>
      <c r="FZ376" s="190"/>
      <c r="GA376" s="190"/>
      <c r="GB376" s="190"/>
      <c r="GC376" s="190">
        <v>145</v>
      </c>
      <c r="GD376" s="190">
        <v>140</v>
      </c>
      <c r="GE376" s="190">
        <v>135</v>
      </c>
      <c r="GF376" s="190">
        <v>119</v>
      </c>
      <c r="GG376" s="212">
        <v>115</v>
      </c>
    </row>
    <row r="377" spans="2:189">
      <c r="B377" s="33">
        <v>44551</v>
      </c>
      <c r="C377" s="30" t="s">
        <v>105</v>
      </c>
      <c r="D377" s="30">
        <v>2021</v>
      </c>
      <c r="E377" s="30" t="str">
        <f t="shared" ref="E377" si="1340">D377&amp;C377</f>
        <v>2021S51</v>
      </c>
      <c r="F377" s="30" t="str">
        <f t="shared" si="317"/>
        <v>122021</v>
      </c>
      <c r="G377" s="208" t="str">
        <f>VLOOKUP(Horizontal!$C377&amp;Horizontal!$B377&amp;Horizontal!G$11,Vertical!$E:$O,G$10,0)</f>
        <v>2,08</v>
      </c>
      <c r="H377" s="207">
        <f>(VLOOKUP(Horizontal!$C377&amp;Horizontal!$B377&amp;Horizontal!H$11,Vertical!$E:$O,H$10,0))+0</f>
        <v>70.010000000000005</v>
      </c>
      <c r="I377" s="207">
        <f>(VLOOKUP(Horizontal!$C377&amp;Horizontal!$B377&amp;Horizontal!I$11,Vertical!$E:$O,I$10,0))+0</f>
        <v>166.39</v>
      </c>
      <c r="J377" s="207">
        <f>(VLOOKUP(Horizontal!$C377&amp;Horizontal!$B377&amp;Horizontal!J$11,Vertical!$E:$O,J$10,0))+0</f>
        <v>200.36</v>
      </c>
      <c r="K377" s="207">
        <f>(VLOOKUP(Horizontal!$C377&amp;Horizontal!$B377&amp;Horizontal!K$11,Vertical!$E:$O,K$10,0))+0</f>
        <v>195.71</v>
      </c>
      <c r="L377" s="207">
        <f>(VLOOKUP(Horizontal!$C377&amp;Horizontal!$B377&amp;Horizontal!L$11,Vertical!$E:$O,L$10,0))+0</f>
        <v>238.28</v>
      </c>
      <c r="M377" s="207">
        <f>(VLOOKUP(Horizontal!$C377&amp;Horizontal!$B377&amp;Horizontal!M$11,Vertical!$E:$O,M$10,0))+0</f>
        <v>219.91</v>
      </c>
      <c r="N377" s="207">
        <f>(VLOOKUP(Horizontal!$C377&amp;Horizontal!$B377&amp;Horizontal!N$11,Vertical!$E:$O,N$10,0))+0</f>
        <v>177.58</v>
      </c>
      <c r="O377" s="207">
        <f>(VLOOKUP(Horizontal!$C377&amp;Horizontal!$B377&amp;Horizontal!O$11,Vertical!$E:$O,O$10,0))+0</f>
        <v>165.88</v>
      </c>
      <c r="P377" s="209">
        <f>(VLOOKUP(Horizontal!$C377&amp;Horizontal!$B377&amp;Horizontal!P$11,Vertical!$E:$O,P$10,0))+0</f>
        <v>157.96</v>
      </c>
      <c r="Q377" s="210">
        <f>(VLOOKUP(Horizontal!$C377&amp;Horizontal!$B377&amp;Horizontal!Q$11,Vertical!$E:$O,Q$10,0))+0</f>
        <v>56</v>
      </c>
      <c r="R377" s="207">
        <f>(VLOOKUP(Horizontal!$C377&amp;Horizontal!$B377&amp;Horizontal!R$11,Vertical!$E:$O,R$10,0))+0</f>
        <v>63</v>
      </c>
      <c r="S377" s="207">
        <f>(VLOOKUP(Horizontal!$C377&amp;Horizontal!$B377&amp;Horizontal!S$11,Vertical!$E:$O,S$10,0))+0</f>
        <v>52</v>
      </c>
      <c r="T377" s="207">
        <f>(VLOOKUP(Horizontal!$C377&amp;Horizontal!$B377&amp;Horizontal!T$11,Vertical!$E:$O,T$10,0))+0</f>
        <v>48</v>
      </c>
      <c r="U377" s="207">
        <f>(VLOOKUP(Horizontal!$C377&amp;Horizontal!$B377&amp;Horizontal!U$11,Vertical!$E:$O,U$10,0))+0</f>
        <v>41</v>
      </c>
      <c r="V377" s="207">
        <f>(VLOOKUP(Horizontal!$C377&amp;Horizontal!$B377&amp;Horizontal!V$11,Vertical!$E:$O,V$10,0))+0</f>
        <v>39</v>
      </c>
      <c r="W377" s="207">
        <f>(VLOOKUP(Horizontal!$C377&amp;Horizontal!$B377&amp;Horizontal!W$11,Vertical!$E:$O,W$10,0))+0</f>
        <v>31</v>
      </c>
      <c r="X377" s="207">
        <f>(VLOOKUP(Horizontal!$C377&amp;Horizontal!$B377&amp;Horizontal!X$11,Vertical!$E:$O,X$10,0))+0</f>
        <v>27</v>
      </c>
      <c r="Y377" s="209">
        <f>(VLOOKUP(Horizontal!$C377&amp;Horizontal!$B377&amp;Horizontal!Y$11,Vertical!$E:$O,Y$10,0))+0</f>
        <v>23</v>
      </c>
      <c r="Z377" s="210">
        <f>(VLOOKUP(Horizontal!$C377&amp;Horizontal!$B377&amp;Horizontal!Z$11,Vertical!$E:$O,Z$10,0))+0</f>
        <v>93.18</v>
      </c>
      <c r="AA377" s="207">
        <f>(VLOOKUP(Horizontal!$C377&amp;Horizontal!$B377&amp;Horizontal!AA$11,Vertical!$E:$O,AA$10,0))+0</f>
        <v>100</v>
      </c>
      <c r="AB377" s="207">
        <f>(VLOOKUP(Horizontal!$C377&amp;Horizontal!$B377&amp;Horizontal!AB$11,Vertical!$E:$O,AB$10,0))+0</f>
        <v>97.51</v>
      </c>
      <c r="AC377" s="207">
        <f>(VLOOKUP(Horizontal!$C377&amp;Horizontal!$B377&amp;Horizontal!AC$11,Vertical!$E:$O,AC$10,0))+0</f>
        <v>97.87</v>
      </c>
      <c r="AD377" s="207">
        <f>(VLOOKUP(Horizontal!$C377&amp;Horizontal!$B377&amp;Horizontal!AD$11,Vertical!$E:$O,AD$10,0))+0</f>
        <v>82.09</v>
      </c>
      <c r="AE377" s="207">
        <f>(VLOOKUP(Horizontal!$C377&amp;Horizontal!$B377&amp;Horizontal!AE$11,Vertical!$E:$O,AE$10,0))+0</f>
        <v>39.130000000000003</v>
      </c>
      <c r="AF377" s="207">
        <f>(VLOOKUP(Horizontal!$C377&amp;Horizontal!$B377&amp;Horizontal!AF$11,Vertical!$E:$O,AF$10,0))+0</f>
        <v>8.15</v>
      </c>
      <c r="AG377" s="207">
        <f>(VLOOKUP(Horizontal!$C377&amp;Horizontal!$B377&amp;Horizontal!AG$11,Vertical!$E:$O,AG$10,0))+0</f>
        <v>18.559999999999999</v>
      </c>
      <c r="AH377" s="209">
        <f>(VLOOKUP(Horizontal!$C377&amp;Horizontal!$B377&amp;Horizontal!AH$11,Vertical!$E:$O,AH$10,0))+0</f>
        <v>22.34</v>
      </c>
      <c r="AI377" s="210">
        <f>(VLOOKUP(Horizontal!$C377&amp;Horizontal!$B377&amp;Horizontal!AI$11,Vertical!$E:$O,AI$10,0))+0</f>
        <v>2.27</v>
      </c>
      <c r="AJ377" s="207">
        <f>(VLOOKUP(Horizontal!$C377&amp;Horizontal!$B377&amp;Horizontal!AJ$11,Vertical!$E:$O,AJ$10,0))+0</f>
        <v>0</v>
      </c>
      <c r="AK377" s="207">
        <f>(VLOOKUP(Horizontal!$C377&amp;Horizontal!$B377&amp;Horizontal!AK$11,Vertical!$E:$O,AK$10,0))+0</f>
        <v>0</v>
      </c>
      <c r="AL377" s="207">
        <f>(VLOOKUP(Horizontal!$C377&amp;Horizontal!$B377&amp;Horizontal!AL$11,Vertical!$E:$O,AL$10,0))+0</f>
        <v>0</v>
      </c>
      <c r="AM377" s="207">
        <f>(VLOOKUP(Horizontal!$C377&amp;Horizontal!$B377&amp;Horizontal!AM$11,Vertical!$E:$O,AM$10,0))+0</f>
        <v>7.71</v>
      </c>
      <c r="AN377" s="207">
        <f>(VLOOKUP(Horizontal!$C377&amp;Horizontal!$B377&amp;Horizontal!AN$11,Vertical!$E:$O,AN$10,0))+0</f>
        <v>21.74</v>
      </c>
      <c r="AO377" s="207">
        <f>(VLOOKUP(Horizontal!$C377&amp;Horizontal!$B377&amp;Horizontal!AO$11,Vertical!$E:$O,AO$10,0))+0</f>
        <v>34.619999999999997</v>
      </c>
      <c r="AP377" s="207">
        <f>(VLOOKUP(Horizontal!$C377&amp;Horizontal!$B377&amp;Horizontal!AP$11,Vertical!$E:$O,AP$10,0))+0</f>
        <v>59.79</v>
      </c>
      <c r="AQ377" s="209">
        <f>(VLOOKUP(Horizontal!$C377&amp;Horizontal!$B377&amp;Horizontal!AQ$11,Vertical!$E:$O,AQ$10,0))+0</f>
        <v>56.38</v>
      </c>
      <c r="AR377" s="210">
        <f>(VLOOKUP(Horizontal!$C377&amp;Horizontal!$B377&amp;Horizontal!AR$11,Vertical!$E:$O,AR$10,0))+0</f>
        <v>4.55</v>
      </c>
      <c r="AS377" s="207">
        <f>(VLOOKUP(Horizontal!$C377&amp;Horizontal!$B377&amp;Horizontal!AS$11,Vertical!$E:$O,AS$10,0))+0</f>
        <v>0</v>
      </c>
      <c r="AT377" s="207">
        <f>(VLOOKUP(Horizontal!$C377&amp;Horizontal!$B377&amp;Horizontal!AT$11,Vertical!$E:$O,AT$10,0))+0</f>
        <v>2.4900000000000002</v>
      </c>
      <c r="AU377" s="207">
        <f>(VLOOKUP(Horizontal!$C377&amp;Horizontal!$B377&amp;Horizontal!AU$11,Vertical!$E:$O,AU$10,0))+0</f>
        <v>2.13</v>
      </c>
      <c r="AV377" s="207">
        <f>(VLOOKUP(Horizontal!$C377&amp;Horizontal!$B377&amp;Horizontal!AV$11,Vertical!$E:$O,AV$10,0))+0</f>
        <v>10.199999999999999</v>
      </c>
      <c r="AW377" s="207">
        <f>(VLOOKUP(Horizontal!$C377&amp;Horizontal!$B377&amp;Horizontal!AW$11,Vertical!$E:$O,AW$10,0))+0</f>
        <v>39.130000000000003</v>
      </c>
      <c r="AX377" s="207">
        <f>(VLOOKUP(Horizontal!$C377&amp;Horizontal!$B377&amp;Horizontal!AX$11,Vertical!$E:$O,AX$10,0))+0</f>
        <v>57.23</v>
      </c>
      <c r="AY377" s="207">
        <f>(VLOOKUP(Horizontal!$C377&amp;Horizontal!$B377&amp;Horizontal!AY$11,Vertical!$E:$O,AY$10,0))+0</f>
        <v>21.65</v>
      </c>
      <c r="AZ377" s="209">
        <f>(VLOOKUP(Horizontal!$C377&amp;Horizontal!$B377&amp;Horizontal!AZ$11,Vertical!$E:$O,AZ$10,0))+0</f>
        <v>21.28</v>
      </c>
      <c r="BA377" s="208">
        <f>(VLOOKUP(Horizontal!$C377&amp;Horizontal!$B377&amp;Horizontal!BA$11,Vertical!$E:$O,BA$10,0))+0</f>
        <v>52.21</v>
      </c>
      <c r="BB377" s="210">
        <f>(VLOOKUP(Horizontal!$C377&amp;Horizontal!$B377&amp;Horizontal!BB$11,Vertical!$E:$O,BB$10,0))+0</f>
        <v>122.66</v>
      </c>
      <c r="BC377" s="207">
        <f>(VLOOKUP(Horizontal!$C377&amp;Horizontal!$B377&amp;Horizontal!BC$11,Vertical!$E:$O,BC$10,0))+0</f>
        <v>220.79</v>
      </c>
      <c r="BD377" s="207">
        <f>(VLOOKUP(Horizontal!$C377&amp;Horizontal!$B377&amp;Horizontal!BD$11,Vertical!$E:$O,BD$10,0))+0</f>
        <v>254.16</v>
      </c>
      <c r="BE377" s="207">
        <f>(VLOOKUP(Horizontal!$C377&amp;Horizontal!$B377&amp;Horizontal!BE$11,Vertical!$E:$O,BE$10,0))+0</f>
        <v>249.11</v>
      </c>
      <c r="BF377" s="207">
        <f>(VLOOKUP(Horizontal!$C377&amp;Horizontal!$B377&amp;Horizontal!BF$11,Vertical!$E:$O,BF$10,0))+0</f>
        <v>289.14999999999998</v>
      </c>
      <c r="BG377" s="207">
        <f>(VLOOKUP(Horizontal!$C377&amp;Horizontal!$B377&amp;Horizontal!BG$11,Vertical!$E:$O,BG$10,0))+0</f>
        <v>265.08999999999997</v>
      </c>
      <c r="BH377" s="207">
        <f>(VLOOKUP(Horizontal!$C377&amp;Horizontal!$B377&amp;Horizontal!BH$11,Vertical!$E:$O,BH$10,0))+0</f>
        <v>217.26</v>
      </c>
      <c r="BI377" s="207">
        <f>(VLOOKUP(Horizontal!$C377&amp;Horizontal!$B377&amp;Horizontal!BI$11,Vertical!$E:$O,BI$10,0))+0</f>
        <v>202.12</v>
      </c>
      <c r="BJ377" s="209">
        <f>(VLOOKUP(Horizontal!$C377&amp;Horizontal!$B377&amp;Horizontal!BJ$11,Vertical!$E:$O,BJ$10,0))+0</f>
        <v>191.16</v>
      </c>
      <c r="BK377" s="210">
        <f>(VLOOKUP(Horizontal!$C377&amp;Horizontal!$B377&amp;Horizontal!BK$11,Vertical!$E:$O,BK$10,0))+0</f>
        <v>54</v>
      </c>
      <c r="BL377" s="207">
        <f>(VLOOKUP(Horizontal!$C377&amp;Horizontal!$B377&amp;Horizontal!BL$11,Vertical!$E:$O,BL$10,0))+0</f>
        <v>52</v>
      </c>
      <c r="BM377" s="207">
        <f>(VLOOKUP(Horizontal!$C377&amp;Horizontal!$B377&amp;Horizontal!BM$11,Vertical!$E:$O,BM$10,0))+0</f>
        <v>48</v>
      </c>
      <c r="BN377" s="207">
        <f>(VLOOKUP(Horizontal!$C377&amp;Horizontal!$B377&amp;Horizontal!BN$11,Vertical!$E:$O,BN$10,0))+0</f>
        <v>48</v>
      </c>
      <c r="BO377" s="207">
        <f>(VLOOKUP(Horizontal!$C377&amp;Horizontal!$B377&amp;Horizontal!BO$11,Vertical!$E:$O,BO$10,0))+0</f>
        <v>42</v>
      </c>
      <c r="BP377" s="207">
        <f>(VLOOKUP(Horizontal!$C377&amp;Horizontal!$B377&amp;Horizontal!BP$11,Vertical!$E:$O,BP$10,0))+0</f>
        <v>40</v>
      </c>
      <c r="BQ377" s="207">
        <f>(VLOOKUP(Horizontal!$C377&amp;Horizontal!$B377&amp;Horizontal!BQ$11,Vertical!$E:$O,BQ$10,0))+0</f>
        <v>32</v>
      </c>
      <c r="BR377" s="207">
        <f>(VLOOKUP(Horizontal!$C377&amp;Horizontal!$B377&amp;Horizontal!BR$11,Vertical!$E:$O,BR$10,0))+0</f>
        <v>25</v>
      </c>
      <c r="BS377" s="209">
        <f>(VLOOKUP(Horizontal!$C377&amp;Horizontal!$B377&amp;Horizontal!BS$11,Vertical!$E:$O,BS$10,0))+0</f>
        <v>23</v>
      </c>
      <c r="BT377" s="210">
        <f>(VLOOKUP(Horizontal!$C377&amp;Horizontal!$B377&amp;Horizontal!BT$11,Vertical!$E:$O,BT$10,0))+0</f>
        <v>79.55</v>
      </c>
      <c r="BU377" s="207">
        <f>(VLOOKUP(Horizontal!$C377&amp;Horizontal!$B377&amp;Horizontal!BU$11,Vertical!$E:$O,BU$10,0))+0</f>
        <v>97.44</v>
      </c>
      <c r="BV377" s="207">
        <f>(VLOOKUP(Horizontal!$C377&amp;Horizontal!$B377&amp;Horizontal!BV$11,Vertical!$E:$O,BV$10,0))+0</f>
        <v>92.11</v>
      </c>
      <c r="BW377" s="207">
        <f>(VLOOKUP(Horizontal!$C377&amp;Horizontal!$B377&amp;Horizontal!BW$11,Vertical!$E:$O,BW$10,0))+0</f>
        <v>97.56</v>
      </c>
      <c r="BX377" s="207">
        <f>(VLOOKUP(Horizontal!$C377&amp;Horizontal!$B377&amp;Horizontal!BX$11,Vertical!$E:$O,BX$10,0))+0</f>
        <v>78.38</v>
      </c>
      <c r="BY377" s="207">
        <f>(VLOOKUP(Horizontal!$C377&amp;Horizontal!$B377&amp;Horizontal!BY$11,Vertical!$E:$O,BY$10,0))+0</f>
        <v>36.840000000000003</v>
      </c>
      <c r="BZ377" s="207">
        <f>(VLOOKUP(Horizontal!$C377&amp;Horizontal!$B377&amp;Horizontal!BZ$11,Vertical!$E:$O,BZ$10,0))+0</f>
        <v>19.510000000000002</v>
      </c>
      <c r="CA377" s="207">
        <f>(VLOOKUP(Horizontal!$C377&amp;Horizontal!$B377&amp;Horizontal!CA$11,Vertical!$E:$O,CA$10,0))+0</f>
        <v>16.670000000000002</v>
      </c>
      <c r="CB377" s="209">
        <f>(VLOOKUP(Horizontal!$C377&amp;Horizontal!$B377&amp;Horizontal!CB$11,Vertical!$E:$O,CB$10,0))+0</f>
        <v>23.08</v>
      </c>
      <c r="CC377" s="210">
        <f>(VLOOKUP(Horizontal!$C377&amp;Horizontal!$B377&amp;Horizontal!CC$11,Vertical!$E:$O,CC$10,0))+0</f>
        <v>5.05</v>
      </c>
      <c r="CD377" s="207">
        <f>(VLOOKUP(Horizontal!$C377&amp;Horizontal!$B377&amp;Horizontal!CD$11,Vertical!$E:$O,CD$10,0))+0</f>
        <v>0</v>
      </c>
      <c r="CE377" s="207">
        <f>(VLOOKUP(Horizontal!$C377&amp;Horizontal!$B377&amp;Horizontal!CE$11,Vertical!$E:$O,CE$10,0))+0</f>
        <v>2.63</v>
      </c>
      <c r="CF377" s="207">
        <f>(VLOOKUP(Horizontal!$C377&amp;Horizontal!$B377&amp;Horizontal!CF$11,Vertical!$E:$O,CF$10,0))+0</f>
        <v>0</v>
      </c>
      <c r="CG377" s="207">
        <f>(VLOOKUP(Horizontal!$C377&amp;Horizontal!$B377&amp;Horizontal!CG$11,Vertical!$E:$O,CG$10,0))+0</f>
        <v>2.7</v>
      </c>
      <c r="CH377" s="207">
        <f>(VLOOKUP(Horizontal!$C377&amp;Horizontal!$B377&amp;Horizontal!CH$11,Vertical!$E:$O,CH$10,0))+0</f>
        <v>15.79</v>
      </c>
      <c r="CI377" s="207">
        <f>(VLOOKUP(Horizontal!$C377&amp;Horizontal!$B377&amp;Horizontal!CI$11,Vertical!$E:$O,CI$10,0))+0</f>
        <v>31.71</v>
      </c>
      <c r="CJ377" s="207">
        <f>(VLOOKUP(Horizontal!$C377&amp;Horizontal!$B377&amp;Horizontal!CJ$11,Vertical!$E:$O,CJ$10,0))+0</f>
        <v>45.24</v>
      </c>
      <c r="CK377" s="209">
        <f>(VLOOKUP(Horizontal!$C377&amp;Horizontal!$B377&amp;Horizontal!CK$11,Vertical!$E:$O,CK$10,0))+0</f>
        <v>51.28</v>
      </c>
      <c r="CL377" s="210">
        <f>(VLOOKUP(Horizontal!$C377&amp;Horizontal!$B377&amp;Horizontal!CL$11,Vertical!$E:$O,CL$10,0))+0</f>
        <v>15.4</v>
      </c>
      <c r="CM377" s="207">
        <f>(VLOOKUP(Horizontal!$C377&amp;Horizontal!$B377&amp;Horizontal!CM$11,Vertical!$E:$O,CM$10,0))+0</f>
        <v>2.56</v>
      </c>
      <c r="CN377" s="207">
        <f>(VLOOKUP(Horizontal!$C377&amp;Horizontal!$B377&amp;Horizontal!CN$11,Vertical!$E:$O,CN$10,0))+0</f>
        <v>5.26</v>
      </c>
      <c r="CO377" s="207">
        <f>(VLOOKUP(Horizontal!$C377&amp;Horizontal!$B377&amp;Horizontal!CO$11,Vertical!$E:$O,CO$10,0))+0</f>
        <v>2.44</v>
      </c>
      <c r="CP377" s="207">
        <f>(VLOOKUP(Horizontal!$C377&amp;Horizontal!$B377&amp;Horizontal!CP$11,Vertical!$E:$O,CP$10,0))+0</f>
        <v>18.920000000000002</v>
      </c>
      <c r="CQ377" s="207">
        <f>(VLOOKUP(Horizontal!$C377&amp;Horizontal!$B377&amp;Horizontal!CQ$11,Vertical!$E:$O,CQ$10,0))+0</f>
        <v>47.37</v>
      </c>
      <c r="CR377" s="207">
        <f>(VLOOKUP(Horizontal!$C377&amp;Horizontal!$B377&amp;Horizontal!CR$11,Vertical!$E:$O,CR$10,0))+0</f>
        <v>48.78</v>
      </c>
      <c r="CS377" s="207">
        <f>(VLOOKUP(Horizontal!$C377&amp;Horizontal!$B377&amp;Horizontal!CS$11,Vertical!$E:$O,CS$10,0))+0</f>
        <v>38.1</v>
      </c>
      <c r="CT377" s="207">
        <f>(VLOOKUP(Horizontal!$C377&amp;Horizontal!$B377&amp;Horizontal!CT$11,Vertical!$E:$O,CT$10,0))+0</f>
        <v>25.64</v>
      </c>
      <c r="CU377" s="150"/>
      <c r="CV377" s="211">
        <f t="shared" ref="CV377" si="1341">(BB377-H377)+0</f>
        <v>52.649999999999991</v>
      </c>
      <c r="CW377" s="190">
        <f t="shared" ref="CW377" si="1342">(BC377-I377)+0</f>
        <v>54.400000000000006</v>
      </c>
      <c r="CX377" s="190">
        <f t="shared" ref="CX377" si="1343">(BD377-J377)+0</f>
        <v>53.799999999999983</v>
      </c>
      <c r="CY377" s="190">
        <f t="shared" ref="CY377" si="1344">(BE377-K377)+0</f>
        <v>53.400000000000006</v>
      </c>
      <c r="CZ377" s="190">
        <f t="shared" ref="CZ377" si="1345">(BF377-L377)+0</f>
        <v>50.869999999999976</v>
      </c>
      <c r="DA377" s="190">
        <f t="shared" ref="DA377" si="1346">(BG377-M377)+0</f>
        <v>45.179999999999978</v>
      </c>
      <c r="DB377" s="190">
        <f t="shared" ref="DB377" si="1347">(BH377-N377)+0</f>
        <v>39.679999999999978</v>
      </c>
      <c r="DC377" s="190">
        <f t="shared" ref="DC377" si="1348">(BI377-O377)+0</f>
        <v>36.240000000000009</v>
      </c>
      <c r="DD377" s="212">
        <f t="shared" ref="DD377" si="1349">(BJ377-P377)+0</f>
        <v>33.199999999999989</v>
      </c>
      <c r="DE377" s="9">
        <v>170</v>
      </c>
      <c r="DF377" s="212">
        <f t="shared" ref="DF377" si="1350">($H$7-H377)+0</f>
        <v>138.44721040189131</v>
      </c>
      <c r="DG377" s="264">
        <v>103</v>
      </c>
      <c r="DH377" s="265">
        <v>25</v>
      </c>
      <c r="DI377" s="265">
        <v>89</v>
      </c>
      <c r="DJ377" s="266">
        <v>217</v>
      </c>
      <c r="DK377" s="190">
        <v>63.66</v>
      </c>
      <c r="DL377" s="190">
        <v>63.66</v>
      </c>
      <c r="DM377" s="190">
        <v>63.66</v>
      </c>
      <c r="DN377" s="212">
        <v>63.66</v>
      </c>
      <c r="DO377" s="190">
        <v>66.040000000000006</v>
      </c>
      <c r="DP377" s="190">
        <v>66.040000000000006</v>
      </c>
      <c r="DQ377" s="190">
        <v>66.010000000000005</v>
      </c>
      <c r="DR377" s="212">
        <v>66.010000000000005</v>
      </c>
      <c r="DS377" s="150"/>
      <c r="DT377" s="190">
        <v>70</v>
      </c>
      <c r="DU377" s="190">
        <v>170</v>
      </c>
      <c r="DV377" s="190">
        <v>204</v>
      </c>
      <c r="DW377" s="190">
        <v>200</v>
      </c>
      <c r="DX377" s="190"/>
      <c r="DY377" s="190"/>
      <c r="DZ377" s="190"/>
      <c r="EA377" s="190"/>
      <c r="EB377" s="190"/>
      <c r="EC377" s="190"/>
      <c r="ED377" s="190">
        <v>236</v>
      </c>
      <c r="EE377" s="190">
        <v>225</v>
      </c>
      <c r="EF377" s="190">
        <v>170</v>
      </c>
      <c r="EG377" s="190">
        <v>160</v>
      </c>
      <c r="EH377" s="212">
        <v>147</v>
      </c>
      <c r="EI377" s="213"/>
      <c r="EJ377" s="211">
        <v>50</v>
      </c>
      <c r="EK377" s="190">
        <v>52</v>
      </c>
      <c r="EL377" s="190">
        <v>52</v>
      </c>
      <c r="EM377" s="190">
        <v>52</v>
      </c>
      <c r="EN377" s="190"/>
      <c r="EO377" s="190"/>
      <c r="EP377" s="190"/>
      <c r="EQ377" s="190"/>
      <c r="ER377" s="190"/>
      <c r="ES377" s="190"/>
      <c r="ET377" s="190">
        <v>50</v>
      </c>
      <c r="EU377" s="190">
        <v>47</v>
      </c>
      <c r="EV377" s="190">
        <v>43</v>
      </c>
      <c r="EW377" s="190">
        <v>37</v>
      </c>
      <c r="EX377" s="212">
        <v>35</v>
      </c>
      <c r="EY377" s="211"/>
      <c r="EZ377" s="75">
        <f t="shared" ref="EZ377" si="1351">(G377/(DT377-G377))+0</f>
        <v>3.0624263839811542E-2</v>
      </c>
      <c r="FA377" s="89">
        <f t="shared" si="415"/>
        <v>-0.1</v>
      </c>
      <c r="FB377" s="212"/>
      <c r="FC377" s="213"/>
      <c r="FD377" s="213"/>
      <c r="FE377" s="213"/>
      <c r="FF377" s="213"/>
      <c r="FG377" s="213"/>
      <c r="FH377" s="213"/>
      <c r="FI377" s="213"/>
      <c r="FJ377" s="213"/>
      <c r="FK377" s="213"/>
      <c r="FL377" s="213"/>
      <c r="FM377" s="213"/>
      <c r="FN377" s="213"/>
      <c r="FO377" s="213"/>
      <c r="FP377" s="213"/>
      <c r="FQ377" s="213"/>
      <c r="FR377" s="213"/>
      <c r="FS377" s="211">
        <v>160</v>
      </c>
      <c r="FT377" s="190">
        <v>147</v>
      </c>
      <c r="FU377" s="190">
        <v>147</v>
      </c>
      <c r="FV377" s="190">
        <v>147</v>
      </c>
      <c r="FW377" s="190"/>
      <c r="FX377" s="190"/>
      <c r="FY377" s="190"/>
      <c r="FZ377" s="190"/>
      <c r="GA377" s="190"/>
      <c r="GB377" s="190"/>
      <c r="GC377" s="190">
        <v>145</v>
      </c>
      <c r="GD377" s="190">
        <v>145</v>
      </c>
      <c r="GE377" s="190">
        <v>135</v>
      </c>
      <c r="GF377" s="190">
        <v>119</v>
      </c>
      <c r="GG377" s="212">
        <v>115</v>
      </c>
    </row>
    <row r="378" spans="2:189">
      <c r="B378" s="33">
        <v>44558</v>
      </c>
      <c r="C378" s="30" t="s">
        <v>106</v>
      </c>
      <c r="D378" s="30">
        <v>2021</v>
      </c>
      <c r="E378" s="30" t="str">
        <f t="shared" ref="E378" si="1352">D378&amp;C378</f>
        <v>2021S52</v>
      </c>
      <c r="F378" s="30" t="str">
        <f t="shared" si="317"/>
        <v>12Final2021</v>
      </c>
      <c r="G378" s="208" t="str">
        <f>VLOOKUP(Horizontal!$C378&amp;Horizontal!$B378&amp;Horizontal!G$11,Vertical!$E:$O,G$10,0)</f>
        <v>2,17</v>
      </c>
      <c r="H378" s="207">
        <f>(VLOOKUP(Horizontal!$C378&amp;Horizontal!$B378&amp;Horizontal!H$11,Vertical!$E:$O,H$10,0))+0</f>
        <v>69.48</v>
      </c>
      <c r="I378" s="207">
        <f>(VLOOKUP(Horizontal!$C378&amp;Horizontal!$B378&amp;Horizontal!I$11,Vertical!$E:$O,I$10,0))+0</f>
        <v>125.74</v>
      </c>
      <c r="J378" s="207">
        <f>(VLOOKUP(Horizontal!$C378&amp;Horizontal!$B378&amp;Horizontal!J$11,Vertical!$E:$O,J$10,0))+0</f>
        <v>172.9</v>
      </c>
      <c r="K378" s="207">
        <f>(VLOOKUP(Horizontal!$C378&amp;Horizontal!$B378&amp;Horizontal!K$11,Vertical!$E:$O,K$10,0))+0</f>
        <v>168.54</v>
      </c>
      <c r="L378" s="207">
        <f>(VLOOKUP(Horizontal!$C378&amp;Horizontal!$B378&amp;Horizontal!L$11,Vertical!$E:$O,L$10,0))+0</f>
        <v>229.72</v>
      </c>
      <c r="M378" s="207">
        <f>(VLOOKUP(Horizontal!$C378&amp;Horizontal!$B378&amp;Horizontal!M$11,Vertical!$E:$O,M$10,0))+0</f>
        <v>216.3</v>
      </c>
      <c r="N378" s="207">
        <f>(VLOOKUP(Horizontal!$C378&amp;Horizontal!$B378&amp;Horizontal!N$11,Vertical!$E:$O,N$10,0))+0</f>
        <v>177.81</v>
      </c>
      <c r="O378" s="207">
        <f>(VLOOKUP(Horizontal!$C378&amp;Horizontal!$B378&amp;Horizontal!O$11,Vertical!$E:$O,O$10,0))+0</f>
        <v>165.14</v>
      </c>
      <c r="P378" s="209">
        <f>(VLOOKUP(Horizontal!$C378&amp;Horizontal!$B378&amp;Horizontal!P$11,Vertical!$E:$O,P$10,0))+0</f>
        <v>157.63999999999999</v>
      </c>
      <c r="Q378" s="210">
        <f>(VLOOKUP(Horizontal!$C378&amp;Horizontal!$B378&amp;Horizontal!Q$11,Vertical!$E:$O,Q$10,0))+0</f>
        <v>49</v>
      </c>
      <c r="R378" s="207">
        <f>(VLOOKUP(Horizontal!$C378&amp;Horizontal!$B378&amp;Horizontal!R$11,Vertical!$E:$O,R$10,0))+0</f>
        <v>58</v>
      </c>
      <c r="S378" s="207">
        <f>(VLOOKUP(Horizontal!$C378&amp;Horizontal!$B378&amp;Horizontal!S$11,Vertical!$E:$O,S$10,0))+0</f>
        <v>54</v>
      </c>
      <c r="T378" s="207">
        <f>(VLOOKUP(Horizontal!$C378&amp;Horizontal!$B378&amp;Horizontal!T$11,Vertical!$E:$O,T$10,0))+0</f>
        <v>48</v>
      </c>
      <c r="U378" s="207">
        <f>(VLOOKUP(Horizontal!$C378&amp;Horizontal!$B378&amp;Horizontal!U$11,Vertical!$E:$O,U$10,0))+0</f>
        <v>43</v>
      </c>
      <c r="V378" s="207">
        <f>(VLOOKUP(Horizontal!$C378&amp;Horizontal!$B378&amp;Horizontal!V$11,Vertical!$E:$O,V$10,0))+0</f>
        <v>40</v>
      </c>
      <c r="W378" s="207">
        <f>(VLOOKUP(Horizontal!$C378&amp;Horizontal!$B378&amp;Horizontal!W$11,Vertical!$E:$O,W$10,0))+0</f>
        <v>30</v>
      </c>
      <c r="X378" s="207">
        <f>(VLOOKUP(Horizontal!$C378&amp;Horizontal!$B378&amp;Horizontal!X$11,Vertical!$E:$O,X$10,0))+0</f>
        <v>28</v>
      </c>
      <c r="Y378" s="209">
        <f>(VLOOKUP(Horizontal!$C378&amp;Horizontal!$B378&amp;Horizontal!Y$11,Vertical!$E:$O,Y$10,0))+0</f>
        <v>25</v>
      </c>
      <c r="Z378" s="210">
        <f>(VLOOKUP(Horizontal!$C378&amp;Horizontal!$B378&amp;Horizontal!Z$11,Vertical!$E:$O,Z$10,0))+0</f>
        <v>45.71</v>
      </c>
      <c r="AA378" s="207">
        <f>(VLOOKUP(Horizontal!$C378&amp;Horizontal!$B378&amp;Horizontal!AA$11,Vertical!$E:$O,AA$10,0))+0</f>
        <v>100</v>
      </c>
      <c r="AB378" s="207">
        <f>(VLOOKUP(Horizontal!$C378&amp;Horizontal!$B378&amp;Horizontal!AB$11,Vertical!$E:$O,AB$10,0))+0</f>
        <v>96.88</v>
      </c>
      <c r="AC378" s="207">
        <f>(VLOOKUP(Horizontal!$C378&amp;Horizontal!$B378&amp;Horizontal!AC$11,Vertical!$E:$O,AC$10,0))+0</f>
        <v>100</v>
      </c>
      <c r="AD378" s="207">
        <f>(VLOOKUP(Horizontal!$C378&amp;Horizontal!$B378&amp;Horizontal!AD$11,Vertical!$E:$O,AD$10,0))+0</f>
        <v>91.67</v>
      </c>
      <c r="AE378" s="207">
        <f>(VLOOKUP(Horizontal!$C378&amp;Horizontal!$B378&amp;Horizontal!AE$11,Vertical!$E:$O,AE$10,0))+0</f>
        <v>75.680000000000007</v>
      </c>
      <c r="AF378" s="207">
        <f>(VLOOKUP(Horizontal!$C378&amp;Horizontal!$B378&amp;Horizontal!AF$11,Vertical!$E:$O,AF$10,0))+0</f>
        <v>34.21</v>
      </c>
      <c r="AG378" s="207">
        <f>(VLOOKUP(Horizontal!$C378&amp;Horizontal!$B378&amp;Horizontal!AG$11,Vertical!$E:$O,AG$10,0))+0</f>
        <v>28.95</v>
      </c>
      <c r="AH378" s="209">
        <f>(VLOOKUP(Horizontal!$C378&amp;Horizontal!$B378&amp;Horizontal!AH$11,Vertical!$E:$O,AH$10,0))+0</f>
        <v>24.39</v>
      </c>
      <c r="AI378" s="210">
        <f>(VLOOKUP(Horizontal!$C378&amp;Horizontal!$B378&amp;Horizontal!AI$11,Vertical!$E:$O,AI$10,0))+0</f>
        <v>45.71</v>
      </c>
      <c r="AJ378" s="207">
        <f>(VLOOKUP(Horizontal!$C378&amp;Horizontal!$B378&amp;Horizontal!AJ$11,Vertical!$E:$O,AJ$10,0))+0</f>
        <v>0</v>
      </c>
      <c r="AK378" s="207">
        <f>(VLOOKUP(Horizontal!$C378&amp;Horizontal!$B378&amp;Horizontal!AK$11,Vertical!$E:$O,AK$10,0))+0</f>
        <v>3.13</v>
      </c>
      <c r="AL378" s="207">
        <f>(VLOOKUP(Horizontal!$C378&amp;Horizontal!$B378&amp;Horizontal!AL$11,Vertical!$E:$O,AL$10,0))+0</f>
        <v>0</v>
      </c>
      <c r="AM378" s="207">
        <f>(VLOOKUP(Horizontal!$C378&amp;Horizontal!$B378&amp;Horizontal!AM$11,Vertical!$E:$O,AM$10,0))+0</f>
        <v>5.56</v>
      </c>
      <c r="AN378" s="207">
        <f>(VLOOKUP(Horizontal!$C378&amp;Horizontal!$B378&amp;Horizontal!AN$11,Vertical!$E:$O,AN$10,0))+0</f>
        <v>21.62</v>
      </c>
      <c r="AO378" s="207">
        <f>(VLOOKUP(Horizontal!$C378&amp;Horizontal!$B378&amp;Horizontal!AO$11,Vertical!$E:$O,AO$10,0))+0</f>
        <v>36.840000000000003</v>
      </c>
      <c r="AP378" s="207">
        <f>(VLOOKUP(Horizontal!$C378&amp;Horizontal!$B378&amp;Horizontal!AP$11,Vertical!$E:$O,AP$10,0))+0</f>
        <v>47.37</v>
      </c>
      <c r="AQ378" s="209">
        <f>(VLOOKUP(Horizontal!$C378&amp;Horizontal!$B378&amp;Horizontal!AQ$11,Vertical!$E:$O,AQ$10,0))+0</f>
        <v>53.66</v>
      </c>
      <c r="AR378" s="210">
        <f>(VLOOKUP(Horizontal!$C378&amp;Horizontal!$B378&amp;Horizontal!AR$11,Vertical!$E:$O,AR$10,0))+0</f>
        <v>8.57</v>
      </c>
      <c r="AS378" s="207">
        <f>(VLOOKUP(Horizontal!$C378&amp;Horizontal!$B378&amp;Horizontal!AS$11,Vertical!$E:$O,AS$10,0))+0</f>
        <v>0</v>
      </c>
      <c r="AT378" s="207">
        <f>(VLOOKUP(Horizontal!$C378&amp;Horizontal!$B378&amp;Horizontal!AT$11,Vertical!$E:$O,AT$10,0))+0</f>
        <v>0</v>
      </c>
      <c r="AU378" s="207">
        <f>(VLOOKUP(Horizontal!$C378&amp;Horizontal!$B378&amp;Horizontal!AU$11,Vertical!$E:$O,AU$10,0))+0</f>
        <v>0</v>
      </c>
      <c r="AV378" s="207">
        <f>(VLOOKUP(Horizontal!$C378&amp;Horizontal!$B378&amp;Horizontal!AV$11,Vertical!$E:$O,AV$10,0))+0</f>
        <v>2.78</v>
      </c>
      <c r="AW378" s="207">
        <f>(VLOOKUP(Horizontal!$C378&amp;Horizontal!$B378&amp;Horizontal!AW$11,Vertical!$E:$O,AW$10,0))+0</f>
        <v>2.7</v>
      </c>
      <c r="AX378" s="207">
        <f>(VLOOKUP(Horizontal!$C378&amp;Horizontal!$B378&amp;Horizontal!AX$11,Vertical!$E:$O,AX$10,0))+0</f>
        <v>28.95</v>
      </c>
      <c r="AY378" s="207">
        <f>(VLOOKUP(Horizontal!$C378&amp;Horizontal!$B378&amp;Horizontal!AY$11,Vertical!$E:$O,AY$10,0))+0</f>
        <v>23.68</v>
      </c>
      <c r="AZ378" s="209">
        <f>(VLOOKUP(Horizontal!$C378&amp;Horizontal!$B378&amp;Horizontal!AZ$11,Vertical!$E:$O,AZ$10,0))+0</f>
        <v>21.95</v>
      </c>
      <c r="BA378" s="208">
        <f>(VLOOKUP(Horizontal!$C378&amp;Horizontal!$B378&amp;Horizontal!BA$11,Vertical!$E:$O,BA$10,0))+0</f>
        <v>52.25</v>
      </c>
      <c r="BB378" s="210">
        <f>(VLOOKUP(Horizontal!$C378&amp;Horizontal!$B378&amp;Horizontal!BB$11,Vertical!$E:$O,BB$10,0))+0</f>
        <v>122.02</v>
      </c>
      <c r="BC378" s="207">
        <f>(VLOOKUP(Horizontal!$C378&amp;Horizontal!$B378&amp;Horizontal!BC$11,Vertical!$E:$O,BC$10,0))+0</f>
        <v>181.42</v>
      </c>
      <c r="BD378" s="207">
        <f>(VLOOKUP(Horizontal!$C378&amp;Horizontal!$B378&amp;Horizontal!BD$11,Vertical!$E:$O,BD$10,0))+0</f>
        <v>226.95</v>
      </c>
      <c r="BE378" s="207">
        <f>(VLOOKUP(Horizontal!$C378&amp;Horizontal!$B378&amp;Horizontal!BE$11,Vertical!$E:$O,BE$10,0))+0</f>
        <v>223.58</v>
      </c>
      <c r="BF378" s="207">
        <f>(VLOOKUP(Horizontal!$C378&amp;Horizontal!$B378&amp;Horizontal!BF$11,Vertical!$E:$O,BF$10,0))+0</f>
        <v>279.83999999999997</v>
      </c>
      <c r="BG378" s="207">
        <f>(VLOOKUP(Horizontal!$C378&amp;Horizontal!$B378&amp;Horizontal!BG$11,Vertical!$E:$O,BG$10,0))+0</f>
        <v>261.97000000000003</v>
      </c>
      <c r="BH378" s="207">
        <f>(VLOOKUP(Horizontal!$C378&amp;Horizontal!$B378&amp;Horizontal!BH$11,Vertical!$E:$O,BH$10,0))+0</f>
        <v>217.32</v>
      </c>
      <c r="BI378" s="207">
        <f>(VLOOKUP(Horizontal!$C378&amp;Horizontal!$B378&amp;Horizontal!BI$11,Vertical!$E:$O,BI$10,0))+0</f>
        <v>201.42</v>
      </c>
      <c r="BJ378" s="209">
        <f>(VLOOKUP(Horizontal!$C378&amp;Horizontal!$B378&amp;Horizontal!BJ$11,Vertical!$E:$O,BJ$10,0))+0</f>
        <v>190.65</v>
      </c>
      <c r="BK378" s="210">
        <f>(VLOOKUP(Horizontal!$C378&amp;Horizontal!$B378&amp;Horizontal!BK$11,Vertical!$E:$O,BK$10,0))+0</f>
        <v>50</v>
      </c>
      <c r="BL378" s="207">
        <f>(VLOOKUP(Horizontal!$C378&amp;Horizontal!$B378&amp;Horizontal!BL$11,Vertical!$E:$O,BL$10,0))+0</f>
        <v>48</v>
      </c>
      <c r="BM378" s="207">
        <f>(VLOOKUP(Horizontal!$C378&amp;Horizontal!$B378&amp;Horizontal!BM$11,Vertical!$E:$O,BM$10,0))+0</f>
        <v>47</v>
      </c>
      <c r="BN378" s="207">
        <f>(VLOOKUP(Horizontal!$C378&amp;Horizontal!$B378&amp;Horizontal!BN$11,Vertical!$E:$O,BN$10,0))+0</f>
        <v>44</v>
      </c>
      <c r="BO378" s="207">
        <f>(VLOOKUP(Horizontal!$C378&amp;Horizontal!$B378&amp;Horizontal!BO$11,Vertical!$E:$O,BO$10,0))+0</f>
        <v>45</v>
      </c>
      <c r="BP378" s="207">
        <f>(VLOOKUP(Horizontal!$C378&amp;Horizontal!$B378&amp;Horizontal!BP$11,Vertical!$E:$O,BP$10,0))+0</f>
        <v>40</v>
      </c>
      <c r="BQ378" s="207">
        <f>(VLOOKUP(Horizontal!$C378&amp;Horizontal!$B378&amp;Horizontal!BQ$11,Vertical!$E:$O,BQ$10,0))+0</f>
        <v>35</v>
      </c>
      <c r="BR378" s="207">
        <f>(VLOOKUP(Horizontal!$C378&amp;Horizontal!$B378&amp;Horizontal!BR$11,Vertical!$E:$O,BR$10,0))+0</f>
        <v>30</v>
      </c>
      <c r="BS378" s="209">
        <f>(VLOOKUP(Horizontal!$C378&amp;Horizontal!$B378&amp;Horizontal!BS$11,Vertical!$E:$O,BS$10,0))+0</f>
        <v>27</v>
      </c>
      <c r="BT378" s="210">
        <f>(VLOOKUP(Horizontal!$C378&amp;Horizontal!$B378&amp;Horizontal!BT$11,Vertical!$E:$O,BT$10,0))+0</f>
        <v>38.71</v>
      </c>
      <c r="BU378" s="207">
        <f>(VLOOKUP(Horizontal!$C378&amp;Horizontal!$B378&amp;Horizontal!BU$11,Vertical!$E:$O,BU$10,0))+0</f>
        <v>96.15</v>
      </c>
      <c r="BV378" s="207">
        <f>(VLOOKUP(Horizontal!$C378&amp;Horizontal!$B378&amp;Horizontal!BV$11,Vertical!$E:$O,BV$10,0))+0</f>
        <v>96.43</v>
      </c>
      <c r="BW378" s="207">
        <f>(VLOOKUP(Horizontal!$C378&amp;Horizontal!$B378&amp;Horizontal!BW$11,Vertical!$E:$O,BW$10,0))+0</f>
        <v>96.55</v>
      </c>
      <c r="BX378" s="207">
        <f>(VLOOKUP(Horizontal!$C378&amp;Horizontal!$B378&amp;Horizontal!BX$11,Vertical!$E:$O,BX$10,0))+0</f>
        <v>93.75</v>
      </c>
      <c r="BY378" s="207">
        <f>(VLOOKUP(Horizontal!$C378&amp;Horizontal!$B378&amp;Horizontal!BY$11,Vertical!$E:$O,BY$10,0))+0</f>
        <v>75.760000000000005</v>
      </c>
      <c r="BZ378" s="207">
        <f>(VLOOKUP(Horizontal!$C378&amp;Horizontal!$B378&amp;Horizontal!BZ$11,Vertical!$E:$O,BZ$10,0))+0</f>
        <v>30.3</v>
      </c>
      <c r="CA378" s="207">
        <f>(VLOOKUP(Horizontal!$C378&amp;Horizontal!$B378&amp;Horizontal!CA$11,Vertical!$E:$O,CA$10,0))+0</f>
        <v>25.81</v>
      </c>
      <c r="CB378" s="209">
        <f>(VLOOKUP(Horizontal!$C378&amp;Horizontal!$B378&amp;Horizontal!CB$11,Vertical!$E:$O,CB$10,0))+0</f>
        <v>43.33</v>
      </c>
      <c r="CC378" s="210">
        <f>(VLOOKUP(Horizontal!$C378&amp;Horizontal!$B378&amp;Horizontal!CC$11,Vertical!$E:$O,CC$10,0))+0</f>
        <v>35.479999999999997</v>
      </c>
      <c r="CD378" s="207">
        <f>(VLOOKUP(Horizontal!$C378&amp;Horizontal!$B378&amp;Horizontal!CD$11,Vertical!$E:$O,CD$10,0))+0</f>
        <v>0</v>
      </c>
      <c r="CE378" s="207">
        <f>(VLOOKUP(Horizontal!$C378&amp;Horizontal!$B378&amp;Horizontal!CE$11,Vertical!$E:$O,CE$10,0))+0</f>
        <v>3.57</v>
      </c>
      <c r="CF378" s="207">
        <f>(VLOOKUP(Horizontal!$C378&amp;Horizontal!$B378&amp;Horizontal!CF$11,Vertical!$E:$O,CF$10,0))+0</f>
        <v>3.45</v>
      </c>
      <c r="CG378" s="207">
        <f>(VLOOKUP(Horizontal!$C378&amp;Horizontal!$B378&amp;Horizontal!CG$11,Vertical!$E:$O,CG$10,0))+0</f>
        <v>0</v>
      </c>
      <c r="CH378" s="207">
        <f>(VLOOKUP(Horizontal!$C378&amp;Horizontal!$B378&amp;Horizontal!CH$11,Vertical!$E:$O,CH$10,0))+0</f>
        <v>18.18</v>
      </c>
      <c r="CI378" s="207">
        <f>(VLOOKUP(Horizontal!$C378&amp;Horizontal!$B378&amp;Horizontal!CI$11,Vertical!$E:$O,CI$10,0))+0</f>
        <v>33.33</v>
      </c>
      <c r="CJ378" s="207">
        <f>(VLOOKUP(Horizontal!$C378&amp;Horizontal!$B378&amp;Horizontal!CJ$11,Vertical!$E:$O,CJ$10,0))+0</f>
        <v>48.39</v>
      </c>
      <c r="CK378" s="209">
        <f>(VLOOKUP(Horizontal!$C378&amp;Horizontal!$B378&amp;Horizontal!CK$11,Vertical!$E:$O,CK$10,0))+0</f>
        <v>43.33</v>
      </c>
      <c r="CL378" s="210">
        <f>(VLOOKUP(Horizontal!$C378&amp;Horizontal!$B378&amp;Horizontal!CL$11,Vertical!$E:$O,CL$10,0))+0</f>
        <v>25.81</v>
      </c>
      <c r="CM378" s="207">
        <f>(VLOOKUP(Horizontal!$C378&amp;Horizontal!$B378&amp;Horizontal!CM$11,Vertical!$E:$O,CM$10,0))+0</f>
        <v>3.85</v>
      </c>
      <c r="CN378" s="207">
        <f>(VLOOKUP(Horizontal!$C378&amp;Horizontal!$B378&amp;Horizontal!CN$11,Vertical!$E:$O,CN$10,0))+0</f>
        <v>0</v>
      </c>
      <c r="CO378" s="207">
        <f>(VLOOKUP(Horizontal!$C378&amp;Horizontal!$B378&amp;Horizontal!CO$11,Vertical!$E:$O,CO$10,0))+0</f>
        <v>0</v>
      </c>
      <c r="CP378" s="207">
        <f>(VLOOKUP(Horizontal!$C378&amp;Horizontal!$B378&amp;Horizontal!CP$11,Vertical!$E:$O,CP$10,0))+0</f>
        <v>6.25</v>
      </c>
      <c r="CQ378" s="207">
        <f>(VLOOKUP(Horizontal!$C378&amp;Horizontal!$B378&amp;Horizontal!CQ$11,Vertical!$E:$O,CQ$10,0))+0</f>
        <v>6.06</v>
      </c>
      <c r="CR378" s="207">
        <f>(VLOOKUP(Horizontal!$C378&amp;Horizontal!$B378&amp;Horizontal!CR$11,Vertical!$E:$O,CR$10,0))+0</f>
        <v>36.36</v>
      </c>
      <c r="CS378" s="207">
        <f>(VLOOKUP(Horizontal!$C378&amp;Horizontal!$B378&amp;Horizontal!CS$11,Vertical!$E:$O,CS$10,0))+0</f>
        <v>25.81</v>
      </c>
      <c r="CT378" s="207">
        <f>(VLOOKUP(Horizontal!$C378&amp;Horizontal!$B378&amp;Horizontal!CT$11,Vertical!$E:$O,CT$10,0))+0</f>
        <v>13.33</v>
      </c>
      <c r="CU378" s="150"/>
      <c r="CV378" s="211">
        <f t="shared" ref="CV378" si="1353">(BB378-H378)+0</f>
        <v>52.539999999999992</v>
      </c>
      <c r="CW378" s="190">
        <f t="shared" ref="CW378" si="1354">(BC378-I378)+0</f>
        <v>55.679999999999993</v>
      </c>
      <c r="CX378" s="190">
        <f t="shared" ref="CX378" si="1355">(BD378-J378)+0</f>
        <v>54.049999999999983</v>
      </c>
      <c r="CY378" s="190">
        <f t="shared" ref="CY378" si="1356">(BE378-K378)+0</f>
        <v>55.04000000000002</v>
      </c>
      <c r="CZ378" s="190">
        <f t="shared" ref="CZ378" si="1357">(BF378-L378)+0</f>
        <v>50.119999999999976</v>
      </c>
      <c r="DA378" s="190">
        <f t="shared" ref="DA378" si="1358">(BG378-M378)+0</f>
        <v>45.670000000000016</v>
      </c>
      <c r="DB378" s="190">
        <f t="shared" ref="DB378" si="1359">(BH378-N378)+0</f>
        <v>39.509999999999991</v>
      </c>
      <c r="DC378" s="190">
        <f t="shared" ref="DC378" si="1360">(BI378-O378)+0</f>
        <v>36.28</v>
      </c>
      <c r="DD378" s="212">
        <f t="shared" ref="DD378" si="1361">(BJ378-P378)+0</f>
        <v>33.010000000000019</v>
      </c>
      <c r="DE378" s="9">
        <v>170</v>
      </c>
      <c r="DF378" s="212">
        <f t="shared" ref="DF378" si="1362">($H$7-H378)+0</f>
        <v>138.97721040189134</v>
      </c>
      <c r="DG378" s="264">
        <v>94</v>
      </c>
      <c r="DH378" s="265">
        <v>21</v>
      </c>
      <c r="DI378" s="265">
        <v>119</v>
      </c>
      <c r="DJ378" s="266">
        <v>272</v>
      </c>
      <c r="DK378" s="190">
        <v>63.54</v>
      </c>
      <c r="DL378" s="190">
        <v>63.54</v>
      </c>
      <c r="DM378" s="190">
        <v>43.13</v>
      </c>
      <c r="DN378" s="212">
        <v>43.13</v>
      </c>
      <c r="DO378" s="190">
        <v>66.28</v>
      </c>
      <c r="DP378" s="190">
        <v>66.28</v>
      </c>
      <c r="DQ378" s="190">
        <v>47.56</v>
      </c>
      <c r="DR378" s="212">
        <v>47.56</v>
      </c>
      <c r="DS378" s="150"/>
      <c r="DT378" s="190">
        <v>70</v>
      </c>
      <c r="DU378" s="190">
        <v>170</v>
      </c>
      <c r="DV378" s="190">
        <v>153</v>
      </c>
      <c r="DW378" s="190">
        <v>153</v>
      </c>
      <c r="DX378" s="190"/>
      <c r="DY378" s="190"/>
      <c r="DZ378" s="190"/>
      <c r="EA378" s="190"/>
      <c r="EB378" s="190"/>
      <c r="EC378" s="190"/>
      <c r="ED378" s="190">
        <v>215</v>
      </c>
      <c r="EE378" s="190">
        <v>220</v>
      </c>
      <c r="EF378" s="190">
        <v>170</v>
      </c>
      <c r="EG378" s="190">
        <v>160</v>
      </c>
      <c r="EH378" s="212">
        <v>147</v>
      </c>
      <c r="EI378" s="213"/>
      <c r="EJ378" s="211">
        <v>50</v>
      </c>
      <c r="EK378" s="190">
        <v>52</v>
      </c>
      <c r="EL378" s="190">
        <v>52</v>
      </c>
      <c r="EM378" s="190">
        <v>52</v>
      </c>
      <c r="EN378" s="190"/>
      <c r="EO378" s="190"/>
      <c r="EP378" s="190"/>
      <c r="EQ378" s="190"/>
      <c r="ER378" s="190"/>
      <c r="ES378" s="190"/>
      <c r="ET378" s="190">
        <v>50</v>
      </c>
      <c r="EU378" s="190">
        <v>47</v>
      </c>
      <c r="EV378" s="190">
        <v>43</v>
      </c>
      <c r="EW378" s="190">
        <v>37</v>
      </c>
      <c r="EX378" s="212">
        <v>35</v>
      </c>
      <c r="EY378" s="211"/>
      <c r="EZ378" s="75">
        <f t="shared" ref="EZ378" si="1363">(G378/(DT378-G378))+0</f>
        <v>3.1991744066047469E-2</v>
      </c>
      <c r="FA378" s="89">
        <f t="shared" si="415"/>
        <v>-0.1</v>
      </c>
      <c r="FB378" s="212"/>
      <c r="FC378" s="213"/>
      <c r="FD378" s="213"/>
      <c r="FE378" s="213"/>
      <c r="FF378" s="213"/>
      <c r="FG378" s="213"/>
      <c r="FH378" s="213"/>
      <c r="FI378" s="213"/>
      <c r="FJ378" s="213"/>
      <c r="FK378" s="213"/>
      <c r="FL378" s="213"/>
      <c r="FM378" s="213"/>
      <c r="FN378" s="213"/>
      <c r="FO378" s="213"/>
      <c r="FP378" s="213"/>
      <c r="FQ378" s="213"/>
      <c r="FR378" s="213"/>
      <c r="FS378" s="211">
        <v>160</v>
      </c>
      <c r="FT378" s="190">
        <v>147</v>
      </c>
      <c r="FU378" s="190">
        <v>147</v>
      </c>
      <c r="FV378" s="190">
        <v>147</v>
      </c>
      <c r="FW378" s="190"/>
      <c r="FX378" s="190"/>
      <c r="FY378" s="190"/>
      <c r="FZ378" s="190"/>
      <c r="GA378" s="190"/>
      <c r="GB378" s="190"/>
      <c r="GC378" s="190">
        <v>145</v>
      </c>
      <c r="GD378" s="190">
        <v>145</v>
      </c>
      <c r="GE378" s="190">
        <v>135</v>
      </c>
      <c r="GF378" s="190">
        <v>119</v>
      </c>
      <c r="GG378" s="212">
        <v>115</v>
      </c>
    </row>
    <row r="379" spans="2:189">
      <c r="B379" s="33">
        <v>44565</v>
      </c>
      <c r="C379" s="30" t="s">
        <v>64</v>
      </c>
      <c r="D379" s="30">
        <v>2022</v>
      </c>
      <c r="E379" s="30" t="str">
        <f t="shared" ref="E379" si="1364">D379&amp;C379</f>
        <v>2022S1</v>
      </c>
      <c r="F379" s="30" t="str">
        <f t="shared" si="317"/>
        <v>12022</v>
      </c>
      <c r="G379" s="208" t="str">
        <f>VLOOKUP(Horizontal!$C379&amp;Horizontal!$B379&amp;Horizontal!G$11,Vertical!$E:$O,G$10,0)</f>
        <v>2,25</v>
      </c>
      <c r="H379" s="207">
        <f>(VLOOKUP(Horizontal!$C379&amp;Horizontal!$B379&amp;Horizontal!H$11,Vertical!$E:$O,H$10,0))+0</f>
        <v>80.08</v>
      </c>
      <c r="I379" s="207">
        <f>(VLOOKUP(Horizontal!$C379&amp;Horizontal!$B379&amp;Horizontal!I$11,Vertical!$E:$O,I$10,0))+0</f>
        <v>102.59</v>
      </c>
      <c r="J379" s="207">
        <f>(VLOOKUP(Horizontal!$C379&amp;Horizontal!$B379&amp;Horizontal!J$11,Vertical!$E:$O,J$10,0))+0</f>
        <v>110.36</v>
      </c>
      <c r="K379" s="207">
        <f>(VLOOKUP(Horizontal!$C379&amp;Horizontal!$B379&amp;Horizontal!K$11,Vertical!$E:$O,K$10,0))+0</f>
        <v>111.77</v>
      </c>
      <c r="L379" s="207">
        <f>(VLOOKUP(Horizontal!$C379&amp;Horizontal!$B379&amp;Horizontal!L$11,Vertical!$E:$O,L$10,0))+0</f>
        <v>189.48</v>
      </c>
      <c r="M379" s="207">
        <f>(VLOOKUP(Horizontal!$C379&amp;Horizontal!$B379&amp;Horizontal!M$11,Vertical!$E:$O,M$10,0))+0</f>
        <v>201.83</v>
      </c>
      <c r="N379" s="207">
        <f>(VLOOKUP(Horizontal!$C379&amp;Horizontal!$B379&amp;Horizontal!N$11,Vertical!$E:$O,N$10,0))+0</f>
        <v>177.46</v>
      </c>
      <c r="O379" s="207">
        <f>(VLOOKUP(Horizontal!$C379&amp;Horizontal!$B379&amp;Horizontal!O$11,Vertical!$E:$O,O$10,0))+0</f>
        <v>164.88</v>
      </c>
      <c r="P379" s="209">
        <f>(VLOOKUP(Horizontal!$C379&amp;Horizontal!$B379&amp;Horizontal!P$11,Vertical!$E:$O,P$10,0))+0</f>
        <v>157.07</v>
      </c>
      <c r="Q379" s="210">
        <f>(VLOOKUP(Horizontal!$C379&amp;Horizontal!$B379&amp;Horizontal!Q$11,Vertical!$E:$O,Q$10,0))+0</f>
        <v>59</v>
      </c>
      <c r="R379" s="207">
        <f>(VLOOKUP(Horizontal!$C379&amp;Horizontal!$B379&amp;Horizontal!R$11,Vertical!$E:$O,R$10,0))+0</f>
        <v>60</v>
      </c>
      <c r="S379" s="207">
        <f>(VLOOKUP(Horizontal!$C379&amp;Horizontal!$B379&amp;Horizontal!S$11,Vertical!$E:$O,S$10,0))+0</f>
        <v>55</v>
      </c>
      <c r="T379" s="207">
        <f>(VLOOKUP(Horizontal!$C379&amp;Horizontal!$B379&amp;Horizontal!T$11,Vertical!$E:$O,T$10,0))+0</f>
        <v>44</v>
      </c>
      <c r="U379" s="207">
        <f>(VLOOKUP(Horizontal!$C379&amp;Horizontal!$B379&amp;Horizontal!U$11,Vertical!$E:$O,U$10,0))+0</f>
        <v>45</v>
      </c>
      <c r="V379" s="207">
        <f>(VLOOKUP(Horizontal!$C379&amp;Horizontal!$B379&amp;Horizontal!V$11,Vertical!$E:$O,V$10,0))+0</f>
        <v>44</v>
      </c>
      <c r="W379" s="207">
        <f>(VLOOKUP(Horizontal!$C379&amp;Horizontal!$B379&amp;Horizontal!W$11,Vertical!$E:$O,W$10,0))+0</f>
        <v>33</v>
      </c>
      <c r="X379" s="207">
        <f>(VLOOKUP(Horizontal!$C379&amp;Horizontal!$B379&amp;Horizontal!X$11,Vertical!$E:$O,X$10,0))+0</f>
        <v>27</v>
      </c>
      <c r="Y379" s="209">
        <f>(VLOOKUP(Horizontal!$C379&amp;Horizontal!$B379&amp;Horizontal!Y$11,Vertical!$E:$O,Y$10,0))+0</f>
        <v>26</v>
      </c>
      <c r="Z379" s="210">
        <f>(VLOOKUP(Horizontal!$C379&amp;Horizontal!$B379&amp;Horizontal!Z$11,Vertical!$E:$O,Z$10,0))+0</f>
        <v>100</v>
      </c>
      <c r="AA379" s="207">
        <f>(VLOOKUP(Horizontal!$C379&amp;Horizontal!$B379&amp;Horizontal!AA$11,Vertical!$E:$O,AA$10,0))+0</f>
        <v>100</v>
      </c>
      <c r="AB379" s="207">
        <f>(VLOOKUP(Horizontal!$C379&amp;Horizontal!$B379&amp;Horizontal!AB$11,Vertical!$E:$O,AB$10,0))+0</f>
        <v>100</v>
      </c>
      <c r="AC379" s="207">
        <f>(VLOOKUP(Horizontal!$C379&amp;Horizontal!$B379&amp;Horizontal!AC$11,Vertical!$E:$O,AC$10,0))+0</f>
        <v>100</v>
      </c>
      <c r="AD379" s="207">
        <f>(VLOOKUP(Horizontal!$C379&amp;Horizontal!$B379&amp;Horizontal!AD$11,Vertical!$E:$O,AD$10,0))+0</f>
        <v>96.36</v>
      </c>
      <c r="AE379" s="207">
        <f>(VLOOKUP(Horizontal!$C379&amp;Horizontal!$B379&amp;Horizontal!AE$11,Vertical!$E:$O,AE$10,0))+0</f>
        <v>86.49</v>
      </c>
      <c r="AF379" s="207">
        <f>(VLOOKUP(Horizontal!$C379&amp;Horizontal!$B379&amp;Horizontal!AF$11,Vertical!$E:$O,AF$10,0))+0</f>
        <v>34.479999999999997</v>
      </c>
      <c r="AG379" s="207">
        <f>(VLOOKUP(Horizontal!$C379&amp;Horizontal!$B379&amp;Horizontal!AG$11,Vertical!$E:$O,AG$10,0))+0</f>
        <v>33.33</v>
      </c>
      <c r="AH379" s="209">
        <f>(VLOOKUP(Horizontal!$C379&amp;Horizontal!$B379&amp;Horizontal!AH$11,Vertical!$E:$O,AH$10,0))+0</f>
        <v>31.58</v>
      </c>
      <c r="AI379" s="210">
        <f>(VLOOKUP(Horizontal!$C379&amp;Horizontal!$B379&amp;Horizontal!AI$11,Vertical!$E:$O,AI$10,0))+0</f>
        <v>0</v>
      </c>
      <c r="AJ379" s="207">
        <f>(VLOOKUP(Horizontal!$C379&amp;Horizontal!$B379&amp;Horizontal!AJ$11,Vertical!$E:$O,AJ$10,0))+0</f>
        <v>0</v>
      </c>
      <c r="AK379" s="207">
        <f>(VLOOKUP(Horizontal!$C379&amp;Horizontal!$B379&amp;Horizontal!AK$11,Vertical!$E:$O,AK$10,0))+0</f>
        <v>0</v>
      </c>
      <c r="AL379" s="207">
        <f>(VLOOKUP(Horizontal!$C379&amp;Horizontal!$B379&amp;Horizontal!AL$11,Vertical!$E:$O,AL$10,0))+0</f>
        <v>0</v>
      </c>
      <c r="AM379" s="207">
        <f>(VLOOKUP(Horizontal!$C379&amp;Horizontal!$B379&amp;Horizontal!AM$11,Vertical!$E:$O,AM$10,0))+0</f>
        <v>0</v>
      </c>
      <c r="AN379" s="207">
        <f>(VLOOKUP(Horizontal!$C379&amp;Horizontal!$B379&amp;Horizontal!AN$11,Vertical!$E:$O,AN$10,0))+0</f>
        <v>8.11</v>
      </c>
      <c r="AO379" s="207">
        <f>(VLOOKUP(Horizontal!$C379&amp;Horizontal!$B379&amp;Horizontal!AO$11,Vertical!$E:$O,AO$10,0))+0</f>
        <v>41.38</v>
      </c>
      <c r="AP379" s="207">
        <f>(VLOOKUP(Horizontal!$C379&amp;Horizontal!$B379&amp;Horizontal!AP$11,Vertical!$E:$O,AP$10,0))+0</f>
        <v>52.78</v>
      </c>
      <c r="AQ379" s="209">
        <f>(VLOOKUP(Horizontal!$C379&amp;Horizontal!$B379&amp;Horizontal!AQ$11,Vertical!$E:$O,AQ$10,0))+0</f>
        <v>44.74</v>
      </c>
      <c r="AR379" s="210">
        <f>(VLOOKUP(Horizontal!$C379&amp;Horizontal!$B379&amp;Horizontal!AR$11,Vertical!$E:$O,AR$10,0))+0</f>
        <v>0</v>
      </c>
      <c r="AS379" s="207">
        <f>(VLOOKUP(Horizontal!$C379&amp;Horizontal!$B379&amp;Horizontal!AS$11,Vertical!$E:$O,AS$10,0))+0</f>
        <v>0</v>
      </c>
      <c r="AT379" s="207">
        <f>(VLOOKUP(Horizontal!$C379&amp;Horizontal!$B379&amp;Horizontal!AT$11,Vertical!$E:$O,AT$10,0))+0</f>
        <v>0</v>
      </c>
      <c r="AU379" s="207">
        <f>(VLOOKUP(Horizontal!$C379&amp;Horizontal!$B379&amp;Horizontal!AU$11,Vertical!$E:$O,AU$10,0))+0</f>
        <v>0</v>
      </c>
      <c r="AV379" s="207">
        <f>(VLOOKUP(Horizontal!$C379&amp;Horizontal!$B379&amp;Horizontal!AV$11,Vertical!$E:$O,AV$10,0))+0</f>
        <v>3.64</v>
      </c>
      <c r="AW379" s="207">
        <f>(VLOOKUP(Horizontal!$C379&amp;Horizontal!$B379&amp;Horizontal!AW$11,Vertical!$E:$O,AW$10,0))+0</f>
        <v>5.41</v>
      </c>
      <c r="AX379" s="207">
        <f>(VLOOKUP(Horizontal!$C379&amp;Horizontal!$B379&amp;Horizontal!AX$11,Vertical!$E:$O,AX$10,0))+0</f>
        <v>24.14</v>
      </c>
      <c r="AY379" s="207">
        <f>(VLOOKUP(Horizontal!$C379&amp;Horizontal!$B379&amp;Horizontal!AY$11,Vertical!$E:$O,AY$10,0))+0</f>
        <v>13.89</v>
      </c>
      <c r="AZ379" s="209">
        <f>(VLOOKUP(Horizontal!$C379&amp;Horizontal!$B379&amp;Horizontal!AZ$11,Vertical!$E:$O,AZ$10,0))+0</f>
        <v>23.68</v>
      </c>
      <c r="BA379" s="208">
        <f>(VLOOKUP(Horizontal!$C379&amp;Horizontal!$B379&amp;Horizontal!BA$11,Vertical!$E:$O,BA$10,0))+0</f>
        <v>53.47</v>
      </c>
      <c r="BB379" s="210">
        <f>(VLOOKUP(Horizontal!$C379&amp;Horizontal!$B379&amp;Horizontal!BB$11,Vertical!$E:$O,BB$10,0))+0</f>
        <v>134.26</v>
      </c>
      <c r="BC379" s="207">
        <f>(VLOOKUP(Horizontal!$C379&amp;Horizontal!$B379&amp;Horizontal!BC$11,Vertical!$E:$O,BC$10,0))+0</f>
        <v>156.76</v>
      </c>
      <c r="BD379" s="207">
        <f>(VLOOKUP(Horizontal!$C379&amp;Horizontal!$B379&amp;Horizontal!BD$11,Vertical!$E:$O,BD$10,0))+0</f>
        <v>164.53</v>
      </c>
      <c r="BE379" s="207">
        <f>(VLOOKUP(Horizontal!$C379&amp;Horizontal!$B379&amp;Horizontal!BE$11,Vertical!$E:$O,BE$10,0))+0</f>
        <v>163.5</v>
      </c>
      <c r="BF379" s="207">
        <f>(VLOOKUP(Horizontal!$C379&amp;Horizontal!$B379&amp;Horizontal!BF$11,Vertical!$E:$O,BF$10,0))+0</f>
        <v>239.14</v>
      </c>
      <c r="BG379" s="207">
        <f>(VLOOKUP(Horizontal!$C379&amp;Horizontal!$B379&amp;Horizontal!BG$11,Vertical!$E:$O,BG$10,0))+0</f>
        <v>247.15</v>
      </c>
      <c r="BH379" s="207">
        <f>(VLOOKUP(Horizontal!$C379&amp;Horizontal!$B379&amp;Horizontal!BH$11,Vertical!$E:$O,BH$10,0))+0</f>
        <v>216.69</v>
      </c>
      <c r="BI379" s="207">
        <f>(VLOOKUP(Horizontal!$C379&amp;Horizontal!$B379&amp;Horizontal!BI$11,Vertical!$E:$O,BI$10,0))+0</f>
        <v>200.59</v>
      </c>
      <c r="BJ379" s="209">
        <f>(VLOOKUP(Horizontal!$C379&amp;Horizontal!$B379&amp;Horizontal!BJ$11,Vertical!$E:$O,BJ$10,0))+0</f>
        <v>189.75</v>
      </c>
      <c r="BK379" s="210">
        <f>(VLOOKUP(Horizontal!$C379&amp;Horizontal!$B379&amp;Horizontal!BK$11,Vertical!$E:$O,BK$10,0))+0</f>
        <v>51</v>
      </c>
      <c r="BL379" s="207">
        <f>(VLOOKUP(Horizontal!$C379&amp;Horizontal!$B379&amp;Horizontal!BL$11,Vertical!$E:$O,BL$10,0))+0</f>
        <v>51</v>
      </c>
      <c r="BM379" s="207">
        <f>(VLOOKUP(Horizontal!$C379&amp;Horizontal!$B379&amp;Horizontal!BM$11,Vertical!$E:$O,BM$10,0))+0</f>
        <v>49</v>
      </c>
      <c r="BN379" s="207">
        <f>(VLOOKUP(Horizontal!$C379&amp;Horizontal!$B379&amp;Horizontal!BN$11,Vertical!$E:$O,BN$10,0))+0</f>
        <v>43</v>
      </c>
      <c r="BO379" s="207">
        <f>(VLOOKUP(Horizontal!$C379&amp;Horizontal!$B379&amp;Horizontal!BO$11,Vertical!$E:$O,BO$10,0))+0</f>
        <v>45</v>
      </c>
      <c r="BP379" s="207">
        <f>(VLOOKUP(Horizontal!$C379&amp;Horizontal!$B379&amp;Horizontal!BP$11,Vertical!$E:$O,BP$10,0))+0</f>
        <v>43</v>
      </c>
      <c r="BQ379" s="207">
        <f>(VLOOKUP(Horizontal!$C379&amp;Horizontal!$B379&amp;Horizontal!BQ$11,Vertical!$E:$O,BQ$10,0))+0</f>
        <v>36</v>
      </c>
      <c r="BR379" s="207">
        <f>(VLOOKUP(Horizontal!$C379&amp;Horizontal!$B379&amp;Horizontal!BR$11,Vertical!$E:$O,BR$10,0))+0</f>
        <v>31</v>
      </c>
      <c r="BS379" s="209">
        <f>(VLOOKUP(Horizontal!$C379&amp;Horizontal!$B379&amp;Horizontal!BS$11,Vertical!$E:$O,BS$10,0))+0</f>
        <v>29</v>
      </c>
      <c r="BT379" s="210">
        <f>(VLOOKUP(Horizontal!$C379&amp;Horizontal!$B379&amp;Horizontal!BT$11,Vertical!$E:$O,BT$10,0))+0</f>
        <v>100</v>
      </c>
      <c r="BU379" s="207">
        <f>(VLOOKUP(Horizontal!$C379&amp;Horizontal!$B379&amp;Horizontal!BU$11,Vertical!$E:$O,BU$10,0))+0</f>
        <v>100</v>
      </c>
      <c r="BV379" s="207">
        <f>(VLOOKUP(Horizontal!$C379&amp;Horizontal!$B379&amp;Horizontal!BV$11,Vertical!$E:$O,BV$10,0))+0</f>
        <v>100</v>
      </c>
      <c r="BW379" s="207">
        <f>(VLOOKUP(Horizontal!$C379&amp;Horizontal!$B379&amp;Horizontal!BW$11,Vertical!$E:$O,BW$10,0))+0</f>
        <v>100</v>
      </c>
      <c r="BX379" s="207">
        <f>(VLOOKUP(Horizontal!$C379&amp;Horizontal!$B379&amp;Horizontal!BX$11,Vertical!$E:$O,BX$10,0))+0</f>
        <v>100</v>
      </c>
      <c r="BY379" s="207">
        <f>(VLOOKUP(Horizontal!$C379&amp;Horizontal!$B379&amp;Horizontal!BY$11,Vertical!$E:$O,BY$10,0))+0</f>
        <v>92.86</v>
      </c>
      <c r="BZ379" s="207">
        <f>(VLOOKUP(Horizontal!$C379&amp;Horizontal!$B379&amp;Horizontal!BZ$11,Vertical!$E:$O,BZ$10,0))+0</f>
        <v>39.29</v>
      </c>
      <c r="CA379" s="207">
        <f>(VLOOKUP(Horizontal!$C379&amp;Horizontal!$B379&amp;Horizontal!CA$11,Vertical!$E:$O,CA$10,0))+0</f>
        <v>42.31</v>
      </c>
      <c r="CB379" s="209">
        <f>(VLOOKUP(Horizontal!$C379&amp;Horizontal!$B379&amp;Horizontal!CB$11,Vertical!$E:$O,CB$10,0))+0</f>
        <v>45.16</v>
      </c>
      <c r="CC379" s="210">
        <f>(VLOOKUP(Horizontal!$C379&amp;Horizontal!$B379&amp;Horizontal!CC$11,Vertical!$E:$O,CC$10,0))+0</f>
        <v>0</v>
      </c>
      <c r="CD379" s="207">
        <f>(VLOOKUP(Horizontal!$C379&amp;Horizontal!$B379&amp;Horizontal!CD$11,Vertical!$E:$O,CD$10,0))+0</f>
        <v>0</v>
      </c>
      <c r="CE379" s="207">
        <f>(VLOOKUP(Horizontal!$C379&amp;Horizontal!$B379&amp;Horizontal!CE$11,Vertical!$E:$O,CE$10,0))+0</f>
        <v>0</v>
      </c>
      <c r="CF379" s="207">
        <f>(VLOOKUP(Horizontal!$C379&amp;Horizontal!$B379&amp;Horizontal!CF$11,Vertical!$E:$O,CF$10,0))+0</f>
        <v>0</v>
      </c>
      <c r="CG379" s="207">
        <f>(VLOOKUP(Horizontal!$C379&amp;Horizontal!$B379&amp;Horizontal!CG$11,Vertical!$E:$O,CG$10,0))+0</f>
        <v>0</v>
      </c>
      <c r="CH379" s="207">
        <f>(VLOOKUP(Horizontal!$C379&amp;Horizontal!$B379&amp;Horizontal!CH$11,Vertical!$E:$O,CH$10,0))+0</f>
        <v>7.14</v>
      </c>
      <c r="CI379" s="207">
        <f>(VLOOKUP(Horizontal!$C379&amp;Horizontal!$B379&amp;Horizontal!CI$11,Vertical!$E:$O,CI$10,0))+0</f>
        <v>32.14</v>
      </c>
      <c r="CJ379" s="207">
        <f>(VLOOKUP(Horizontal!$C379&amp;Horizontal!$B379&amp;Horizontal!CJ$11,Vertical!$E:$O,CJ$10,0))+0</f>
        <v>38.46</v>
      </c>
      <c r="CK379" s="209">
        <f>(VLOOKUP(Horizontal!$C379&amp;Horizontal!$B379&amp;Horizontal!CK$11,Vertical!$E:$O,CK$10,0))+0</f>
        <v>38.71</v>
      </c>
      <c r="CL379" s="210">
        <f>(VLOOKUP(Horizontal!$C379&amp;Horizontal!$B379&amp;Horizontal!CL$11,Vertical!$E:$O,CL$10,0))+0</f>
        <v>0</v>
      </c>
      <c r="CM379" s="207">
        <f>(VLOOKUP(Horizontal!$C379&amp;Horizontal!$B379&amp;Horizontal!CM$11,Vertical!$E:$O,CM$10,0))+0</f>
        <v>0</v>
      </c>
      <c r="CN379" s="207">
        <f>(VLOOKUP(Horizontal!$C379&amp;Horizontal!$B379&amp;Horizontal!CN$11,Vertical!$E:$O,CN$10,0))+0</f>
        <v>0</v>
      </c>
      <c r="CO379" s="207">
        <f>(VLOOKUP(Horizontal!$C379&amp;Horizontal!$B379&amp;Horizontal!CO$11,Vertical!$E:$O,CO$10,0))+0</f>
        <v>0</v>
      </c>
      <c r="CP379" s="207">
        <f>(VLOOKUP(Horizontal!$C379&amp;Horizontal!$B379&amp;Horizontal!CP$11,Vertical!$E:$O,CP$10,0))+0</f>
        <v>0</v>
      </c>
      <c r="CQ379" s="207">
        <f>(VLOOKUP(Horizontal!$C379&amp;Horizontal!$B379&amp;Horizontal!CQ$11,Vertical!$E:$O,CQ$10,0))+0</f>
        <v>0</v>
      </c>
      <c r="CR379" s="207">
        <f>(VLOOKUP(Horizontal!$C379&amp;Horizontal!$B379&amp;Horizontal!CR$11,Vertical!$E:$O,CR$10,0))+0</f>
        <v>28.57</v>
      </c>
      <c r="CS379" s="207">
        <f>(VLOOKUP(Horizontal!$C379&amp;Horizontal!$B379&amp;Horizontal!CS$11,Vertical!$E:$O,CS$10,0))+0</f>
        <v>19.23</v>
      </c>
      <c r="CT379" s="207">
        <f>(VLOOKUP(Horizontal!$C379&amp;Horizontal!$B379&amp;Horizontal!CT$11,Vertical!$E:$O,CT$10,0))+0</f>
        <v>16.13</v>
      </c>
      <c r="CU379" s="150"/>
      <c r="CV379" s="211">
        <f t="shared" ref="CV379" si="1365">(BB379-H379)+0</f>
        <v>54.179999999999993</v>
      </c>
      <c r="CW379" s="190">
        <f t="shared" ref="CW379" si="1366">(BC379-I379)+0</f>
        <v>54.169999999999987</v>
      </c>
      <c r="CX379" s="190">
        <f t="shared" ref="CX379" si="1367">(BD379-J379)+0</f>
        <v>54.17</v>
      </c>
      <c r="CY379" s="190">
        <f t="shared" ref="CY379" si="1368">(BE379-K379)+0</f>
        <v>51.730000000000004</v>
      </c>
      <c r="CZ379" s="190">
        <f t="shared" ref="CZ379" si="1369">(BF379-L379)+0</f>
        <v>49.66</v>
      </c>
      <c r="DA379" s="190">
        <f t="shared" ref="DA379" si="1370">(BG379-M379)+0</f>
        <v>45.319999999999993</v>
      </c>
      <c r="DB379" s="190">
        <f t="shared" ref="DB379" si="1371">(BH379-N379)+0</f>
        <v>39.22999999999999</v>
      </c>
      <c r="DC379" s="190">
        <f t="shared" ref="DC379" si="1372">(BI379-O379)+0</f>
        <v>35.710000000000008</v>
      </c>
      <c r="DD379" s="212">
        <f t="shared" ref="DD379" si="1373">(BJ379-P379)+0</f>
        <v>32.680000000000007</v>
      </c>
      <c r="DE379" s="9">
        <v>170</v>
      </c>
      <c r="DF379" s="212">
        <f t="shared" ref="DF379" si="1374">($H$7-H379)+0</f>
        <v>128.37721040189132</v>
      </c>
      <c r="DG379" s="264">
        <v>84</v>
      </c>
      <c r="DH379" s="265">
        <v>25</v>
      </c>
      <c r="DI379" s="265">
        <v>141</v>
      </c>
      <c r="DJ379" s="266">
        <v>189</v>
      </c>
      <c r="DK379" s="190">
        <v>66.62</v>
      </c>
      <c r="DL379" s="190">
        <v>66.62</v>
      </c>
      <c r="DM379" s="190">
        <v>36.090000000000003</v>
      </c>
      <c r="DN379" s="212">
        <v>0</v>
      </c>
      <c r="DO379" s="190">
        <v>71.91</v>
      </c>
      <c r="DP379" s="190">
        <v>71.91</v>
      </c>
      <c r="DQ379" s="190">
        <v>55.7</v>
      </c>
      <c r="DR379" s="212">
        <v>55.7</v>
      </c>
      <c r="DS379" s="150"/>
      <c r="DT379" s="190">
        <v>80</v>
      </c>
      <c r="DU379" s="190">
        <v>104</v>
      </c>
      <c r="DV379" s="190">
        <v>112</v>
      </c>
      <c r="DW379" s="190">
        <v>130</v>
      </c>
      <c r="DX379" s="190"/>
      <c r="DY379" s="190"/>
      <c r="DZ379" s="190"/>
      <c r="EA379" s="190"/>
      <c r="EB379" s="190"/>
      <c r="EC379" s="190"/>
      <c r="ED379" s="190">
        <v>186</v>
      </c>
      <c r="EE379" s="190">
        <v>200</v>
      </c>
      <c r="EF379" s="190">
        <v>170</v>
      </c>
      <c r="EG379" s="190">
        <v>160</v>
      </c>
      <c r="EH379" s="212">
        <v>147</v>
      </c>
      <c r="EI379" s="213"/>
      <c r="EJ379" s="211">
        <v>52</v>
      </c>
      <c r="EK379" s="190">
        <v>52</v>
      </c>
      <c r="EL379" s="190">
        <v>52</v>
      </c>
      <c r="EM379" s="190">
        <v>52</v>
      </c>
      <c r="EN379" s="190"/>
      <c r="EO379" s="190"/>
      <c r="EP379" s="190"/>
      <c r="EQ379" s="190"/>
      <c r="ER379" s="190"/>
      <c r="ES379" s="190"/>
      <c r="ET379" s="190">
        <v>48</v>
      </c>
      <c r="EU379" s="190">
        <v>47</v>
      </c>
      <c r="EV379" s="190">
        <v>43</v>
      </c>
      <c r="EW379" s="190">
        <v>37</v>
      </c>
      <c r="EX379" s="212">
        <v>35</v>
      </c>
      <c r="EY379" s="211"/>
      <c r="EZ379" s="75">
        <f t="shared" ref="EZ379" si="1375">(G379/(DT379-G379))+0</f>
        <v>2.8938906752411574E-2</v>
      </c>
      <c r="FA379" s="89">
        <f t="shared" si="415"/>
        <v>-0.1</v>
      </c>
      <c r="FB379" s="212"/>
      <c r="FC379" s="213"/>
      <c r="FD379" s="213"/>
      <c r="FE379" s="213"/>
      <c r="FF379" s="213"/>
      <c r="FG379" s="213"/>
      <c r="FH379" s="213"/>
      <c r="FI379" s="213"/>
      <c r="FJ379" s="213"/>
      <c r="FK379" s="213"/>
      <c r="FL379" s="213"/>
      <c r="FM379" s="213"/>
      <c r="FN379" s="213"/>
      <c r="FO379" s="213"/>
      <c r="FP379" s="213"/>
      <c r="FQ379" s="213"/>
      <c r="FR379" s="213"/>
      <c r="FS379" s="211">
        <v>150</v>
      </c>
      <c r="FT379" s="190">
        <v>150</v>
      </c>
      <c r="FU379" s="190">
        <v>150</v>
      </c>
      <c r="FV379" s="190">
        <v>150</v>
      </c>
      <c r="FW379" s="190"/>
      <c r="FX379" s="190"/>
      <c r="FY379" s="190"/>
      <c r="FZ379" s="190"/>
      <c r="GA379" s="190"/>
      <c r="GB379" s="190"/>
      <c r="GC379" s="190">
        <v>147</v>
      </c>
      <c r="GD379" s="190">
        <v>145</v>
      </c>
      <c r="GE379" s="190">
        <v>135</v>
      </c>
      <c r="GF379" s="190">
        <v>119</v>
      </c>
      <c r="GG379" s="212">
        <v>115</v>
      </c>
    </row>
    <row r="380" spans="2:189">
      <c r="B380" s="33">
        <v>44572</v>
      </c>
      <c r="C380" s="30" t="s">
        <v>63</v>
      </c>
      <c r="D380" s="30">
        <v>2022</v>
      </c>
      <c r="E380" s="30" t="str">
        <f t="shared" ref="E380" si="1376">D380&amp;C380</f>
        <v>2022S2</v>
      </c>
      <c r="F380" s="30" t="str">
        <f t="shared" si="317"/>
        <v>12022</v>
      </c>
      <c r="G380" s="208" t="str">
        <f>VLOOKUP(Horizontal!$C380&amp;Horizontal!$B380&amp;Horizontal!G$11,Vertical!$E:$O,G$10,0)</f>
        <v>2,1</v>
      </c>
      <c r="H380" s="207">
        <f>(VLOOKUP(Horizontal!$C380&amp;Horizontal!$B380&amp;Horizontal!H$11,Vertical!$E:$O,H$10,0))+0</f>
        <v>69.11</v>
      </c>
      <c r="I380" s="207">
        <f>(VLOOKUP(Horizontal!$C380&amp;Horizontal!$B380&amp;Horizontal!I$11,Vertical!$E:$O,I$10,0))+0</f>
        <v>97.28</v>
      </c>
      <c r="J380" s="207">
        <f>(VLOOKUP(Horizontal!$C380&amp;Horizontal!$B380&amp;Horizontal!J$11,Vertical!$E:$O,J$10,0))+0</f>
        <v>124.57</v>
      </c>
      <c r="K380" s="207">
        <f>(VLOOKUP(Horizontal!$C380&amp;Horizontal!$B380&amp;Horizontal!K$11,Vertical!$E:$O,K$10,0))+0</f>
        <v>120.38</v>
      </c>
      <c r="L380" s="207">
        <f>(VLOOKUP(Horizontal!$C380&amp;Horizontal!$B380&amp;Horizontal!L$11,Vertical!$E:$O,L$10,0))+0</f>
        <v>192.19</v>
      </c>
      <c r="M380" s="207">
        <f>(VLOOKUP(Horizontal!$C380&amp;Horizontal!$B380&amp;Horizontal!M$11,Vertical!$E:$O,M$10,0))+0</f>
        <v>205.74</v>
      </c>
      <c r="N380" s="207">
        <f>(VLOOKUP(Horizontal!$C380&amp;Horizontal!$B380&amp;Horizontal!N$11,Vertical!$E:$O,N$10,0))+0</f>
        <v>177.56</v>
      </c>
      <c r="O380" s="207">
        <f>(VLOOKUP(Horizontal!$C380&amp;Horizontal!$B380&amp;Horizontal!O$11,Vertical!$E:$O,O$10,0))+0</f>
        <v>165.07</v>
      </c>
      <c r="P380" s="209">
        <f>(VLOOKUP(Horizontal!$C380&amp;Horizontal!$B380&amp;Horizontal!P$11,Vertical!$E:$O,P$10,0))+0</f>
        <v>157.02000000000001</v>
      </c>
      <c r="Q380" s="210">
        <f>(VLOOKUP(Horizontal!$C380&amp;Horizontal!$B380&amp;Horizontal!Q$11,Vertical!$E:$O,Q$10,0))+0</f>
        <v>56</v>
      </c>
      <c r="R380" s="207">
        <f>(VLOOKUP(Horizontal!$C380&amp;Horizontal!$B380&amp;Horizontal!R$11,Vertical!$E:$O,R$10,0))+0</f>
        <v>61</v>
      </c>
      <c r="S380" s="207">
        <f>(VLOOKUP(Horizontal!$C380&amp;Horizontal!$B380&amp;Horizontal!S$11,Vertical!$E:$O,S$10,0))+0</f>
        <v>60</v>
      </c>
      <c r="T380" s="207">
        <f>(VLOOKUP(Horizontal!$C380&amp;Horizontal!$B380&amp;Horizontal!T$11,Vertical!$E:$O,T$10,0))+0</f>
        <v>47</v>
      </c>
      <c r="U380" s="207">
        <f>(VLOOKUP(Horizontal!$C380&amp;Horizontal!$B380&amp;Horizontal!U$11,Vertical!$E:$O,U$10,0))+0</f>
        <v>44</v>
      </c>
      <c r="V380" s="207">
        <f>(VLOOKUP(Horizontal!$C380&amp;Horizontal!$B380&amp;Horizontal!V$11,Vertical!$E:$O,V$10,0))+0</f>
        <v>42</v>
      </c>
      <c r="W380" s="207">
        <f>(VLOOKUP(Horizontal!$C380&amp;Horizontal!$B380&amp;Horizontal!W$11,Vertical!$E:$O,W$10,0))+0</f>
        <v>38</v>
      </c>
      <c r="X380" s="207">
        <f>(VLOOKUP(Horizontal!$C380&amp;Horizontal!$B380&amp;Horizontal!X$11,Vertical!$E:$O,X$10,0))+0</f>
        <v>31</v>
      </c>
      <c r="Y380" s="209">
        <f>(VLOOKUP(Horizontal!$C380&amp;Horizontal!$B380&amp;Horizontal!Y$11,Vertical!$E:$O,Y$10,0))+0</f>
        <v>27</v>
      </c>
      <c r="Z380" s="210">
        <f>(VLOOKUP(Horizontal!$C380&amp;Horizontal!$B380&amp;Horizontal!Z$11,Vertical!$E:$O,Z$10,0))+0</f>
        <v>100</v>
      </c>
      <c r="AA380" s="207">
        <f>(VLOOKUP(Horizontal!$C380&amp;Horizontal!$B380&amp;Horizontal!AA$11,Vertical!$E:$O,AA$10,0))+0</f>
        <v>97.44</v>
      </c>
      <c r="AB380" s="207">
        <f>(VLOOKUP(Horizontal!$C380&amp;Horizontal!$B380&amp;Horizontal!AB$11,Vertical!$E:$O,AB$10,0))+0</f>
        <v>5</v>
      </c>
      <c r="AC380" s="207">
        <f>(VLOOKUP(Horizontal!$C380&amp;Horizontal!$B380&amp;Horizontal!AC$11,Vertical!$E:$O,AC$10,0))+0</f>
        <v>5.88</v>
      </c>
      <c r="AD380" s="207">
        <f>(VLOOKUP(Horizontal!$C380&amp;Horizontal!$B380&amp;Horizontal!AD$11,Vertical!$E:$O,AD$10,0))+0</f>
        <v>46.15</v>
      </c>
      <c r="AE380" s="207">
        <f>(VLOOKUP(Horizontal!$C380&amp;Horizontal!$B380&amp;Horizontal!AE$11,Vertical!$E:$O,AE$10,0))+0</f>
        <v>29.27</v>
      </c>
      <c r="AF380" s="207">
        <f>(VLOOKUP(Horizontal!$C380&amp;Horizontal!$B380&amp;Horizontal!AF$11,Vertical!$E:$O,AF$10,0))+0</f>
        <v>30</v>
      </c>
      <c r="AG380" s="207">
        <f>(VLOOKUP(Horizontal!$C380&amp;Horizontal!$B380&amp;Horizontal!AG$11,Vertical!$E:$O,AG$10,0))+0</f>
        <v>24.39</v>
      </c>
      <c r="AH380" s="209">
        <f>(VLOOKUP(Horizontal!$C380&amp;Horizontal!$B380&amp;Horizontal!AH$11,Vertical!$E:$O,AH$10,0))+0</f>
        <v>37.21</v>
      </c>
      <c r="AI380" s="210">
        <f>(VLOOKUP(Horizontal!$C380&amp;Horizontal!$B380&amp;Horizontal!AI$11,Vertical!$E:$O,AI$10,0))+0</f>
        <v>0</v>
      </c>
      <c r="AJ380" s="207">
        <f>(VLOOKUP(Horizontal!$C380&amp;Horizontal!$B380&amp;Horizontal!AJ$11,Vertical!$E:$O,AJ$10,0))+0</f>
        <v>2.56</v>
      </c>
      <c r="AK380" s="207">
        <f>(VLOOKUP(Horizontal!$C380&amp;Horizontal!$B380&amp;Horizontal!AK$11,Vertical!$E:$O,AK$10,0))+0</f>
        <v>0</v>
      </c>
      <c r="AL380" s="207">
        <f>(VLOOKUP(Horizontal!$C380&amp;Horizontal!$B380&amp;Horizontal!AL$11,Vertical!$E:$O,AL$10,0))+0</f>
        <v>8.82</v>
      </c>
      <c r="AM380" s="207">
        <f>(VLOOKUP(Horizontal!$C380&amp;Horizontal!$B380&amp;Horizontal!AM$11,Vertical!$E:$O,AM$10,0))+0</f>
        <v>7.69</v>
      </c>
      <c r="AN380" s="207">
        <f>(VLOOKUP(Horizontal!$C380&amp;Horizontal!$B380&amp;Horizontal!AN$11,Vertical!$E:$O,AN$10,0))+0</f>
        <v>9.76</v>
      </c>
      <c r="AO380" s="207">
        <f>(VLOOKUP(Horizontal!$C380&amp;Horizontal!$B380&amp;Horizontal!AO$11,Vertical!$E:$O,AO$10,0))+0</f>
        <v>42.5</v>
      </c>
      <c r="AP380" s="207">
        <f>(VLOOKUP(Horizontal!$C380&amp;Horizontal!$B380&amp;Horizontal!AP$11,Vertical!$E:$O,AP$10,0))+0</f>
        <v>48.78</v>
      </c>
      <c r="AQ380" s="209">
        <f>(VLOOKUP(Horizontal!$C380&amp;Horizontal!$B380&amp;Horizontal!AQ$11,Vertical!$E:$O,AQ$10,0))+0</f>
        <v>37.21</v>
      </c>
      <c r="AR380" s="210">
        <f>(VLOOKUP(Horizontal!$C380&amp;Horizontal!$B380&amp;Horizontal!AR$11,Vertical!$E:$O,AR$10,0))+0</f>
        <v>0</v>
      </c>
      <c r="AS380" s="207">
        <f>(VLOOKUP(Horizontal!$C380&amp;Horizontal!$B380&amp;Horizontal!AS$11,Vertical!$E:$O,AS$10,0))+0</f>
        <v>0</v>
      </c>
      <c r="AT380" s="207">
        <f>(VLOOKUP(Horizontal!$C380&amp;Horizontal!$B380&amp;Horizontal!AT$11,Vertical!$E:$O,AT$10,0))+0</f>
        <v>95</v>
      </c>
      <c r="AU380" s="207">
        <f>(VLOOKUP(Horizontal!$C380&amp;Horizontal!$B380&amp;Horizontal!AU$11,Vertical!$E:$O,AU$10,0))+0</f>
        <v>85.29</v>
      </c>
      <c r="AV380" s="207">
        <f>(VLOOKUP(Horizontal!$C380&amp;Horizontal!$B380&amp;Horizontal!AV$11,Vertical!$E:$O,AV$10,0))+0</f>
        <v>46.15</v>
      </c>
      <c r="AW380" s="207">
        <f>(VLOOKUP(Horizontal!$C380&amp;Horizontal!$B380&amp;Horizontal!AW$11,Vertical!$E:$O,AW$10,0))+0</f>
        <v>60.98</v>
      </c>
      <c r="AX380" s="207">
        <f>(VLOOKUP(Horizontal!$C380&amp;Horizontal!$B380&amp;Horizontal!AX$11,Vertical!$E:$O,AX$10,0))+0</f>
        <v>27.5</v>
      </c>
      <c r="AY380" s="207">
        <f>(VLOOKUP(Horizontal!$C380&amp;Horizontal!$B380&amp;Horizontal!AY$11,Vertical!$E:$O,AY$10,0))+0</f>
        <v>26.83</v>
      </c>
      <c r="AZ380" s="209">
        <f>(VLOOKUP(Horizontal!$C380&amp;Horizontal!$B380&amp;Horizontal!AZ$11,Vertical!$E:$O,AZ$10,0))+0</f>
        <v>25.58</v>
      </c>
      <c r="BA380" s="208">
        <f>(VLOOKUP(Horizontal!$C380&amp;Horizontal!$B380&amp;Horizontal!BA$11,Vertical!$E:$O,BA$10,0))+0</f>
        <v>54.01</v>
      </c>
      <c r="BB380" s="210">
        <f>(VLOOKUP(Horizontal!$C380&amp;Horizontal!$B380&amp;Horizontal!BB$11,Vertical!$E:$O,BB$10,0))+0</f>
        <v>123.54</v>
      </c>
      <c r="BC380" s="207">
        <f>(VLOOKUP(Horizontal!$C380&amp;Horizontal!$B380&amp;Horizontal!BC$11,Vertical!$E:$O,BC$10,0))+0</f>
        <v>151.13999999999999</v>
      </c>
      <c r="BD380" s="207">
        <f>(VLOOKUP(Horizontal!$C380&amp;Horizontal!$B380&amp;Horizontal!BD$11,Vertical!$E:$O,BD$10,0))+0</f>
        <v>178.3</v>
      </c>
      <c r="BE380" s="207">
        <f>(VLOOKUP(Horizontal!$C380&amp;Horizontal!$B380&amp;Horizontal!BE$11,Vertical!$E:$O,BE$10,0))+0</f>
        <v>171</v>
      </c>
      <c r="BF380" s="207">
        <f>(VLOOKUP(Horizontal!$C380&amp;Horizontal!$B380&amp;Horizontal!BF$11,Vertical!$E:$O,BF$10,0))+0</f>
        <v>242.85</v>
      </c>
      <c r="BG380" s="207">
        <f>(VLOOKUP(Horizontal!$C380&amp;Horizontal!$B380&amp;Horizontal!BG$11,Vertical!$E:$O,BG$10,0))+0</f>
        <v>250.26</v>
      </c>
      <c r="BH380" s="207">
        <f>(VLOOKUP(Horizontal!$C380&amp;Horizontal!$B380&amp;Horizontal!BH$11,Vertical!$E:$O,BH$10,0))+0</f>
        <v>217.14</v>
      </c>
      <c r="BI380" s="207">
        <f>(VLOOKUP(Horizontal!$C380&amp;Horizontal!$B380&amp;Horizontal!BI$11,Vertical!$E:$O,BI$10,0))+0</f>
        <v>200.69</v>
      </c>
      <c r="BJ380" s="209">
        <f>(VLOOKUP(Horizontal!$C380&amp;Horizontal!$B380&amp;Horizontal!BJ$11,Vertical!$E:$O,BJ$10,0))+0</f>
        <v>190.09</v>
      </c>
      <c r="BK380" s="210">
        <f>(VLOOKUP(Horizontal!$C380&amp;Horizontal!$B380&amp;Horizontal!BK$11,Vertical!$E:$O,BK$10,0))+0</f>
        <v>52</v>
      </c>
      <c r="BL380" s="207">
        <f>(VLOOKUP(Horizontal!$C380&amp;Horizontal!$B380&amp;Horizontal!BL$11,Vertical!$E:$O,BL$10,0))+0</f>
        <v>52</v>
      </c>
      <c r="BM380" s="207">
        <f>(VLOOKUP(Horizontal!$C380&amp;Horizontal!$B380&amp;Horizontal!BM$11,Vertical!$E:$O,BM$10,0))+0</f>
        <v>51</v>
      </c>
      <c r="BN380" s="207">
        <f>(VLOOKUP(Horizontal!$C380&amp;Horizontal!$B380&amp;Horizontal!BN$11,Vertical!$E:$O,BN$10,0))+0</f>
        <v>44</v>
      </c>
      <c r="BO380" s="207">
        <f>(VLOOKUP(Horizontal!$C380&amp;Horizontal!$B380&amp;Horizontal!BO$11,Vertical!$E:$O,BO$10,0))+0</f>
        <v>43</v>
      </c>
      <c r="BP380" s="207">
        <f>(VLOOKUP(Horizontal!$C380&amp;Horizontal!$B380&amp;Horizontal!BP$11,Vertical!$E:$O,BP$10,0))+0</f>
        <v>42</v>
      </c>
      <c r="BQ380" s="207">
        <f>(VLOOKUP(Horizontal!$C380&amp;Horizontal!$B380&amp;Horizontal!BQ$11,Vertical!$E:$O,BQ$10,0))+0</f>
        <v>41</v>
      </c>
      <c r="BR380" s="207">
        <f>(VLOOKUP(Horizontal!$C380&amp;Horizontal!$B380&amp;Horizontal!BR$11,Vertical!$E:$O,BR$10,0))+0</f>
        <v>34</v>
      </c>
      <c r="BS380" s="209">
        <f>(VLOOKUP(Horizontal!$C380&amp;Horizontal!$B380&amp;Horizontal!BS$11,Vertical!$E:$O,BS$10,0))+0</f>
        <v>32</v>
      </c>
      <c r="BT380" s="210">
        <f>(VLOOKUP(Horizontal!$C380&amp;Horizontal!$B380&amp;Horizontal!BT$11,Vertical!$E:$O,BT$10,0))+0</f>
        <v>97.14</v>
      </c>
      <c r="BU380" s="207">
        <f>(VLOOKUP(Horizontal!$C380&amp;Horizontal!$B380&amp;Horizontal!BU$11,Vertical!$E:$O,BU$10,0))+0</f>
        <v>92.11</v>
      </c>
      <c r="BV380" s="207">
        <f>(VLOOKUP(Horizontal!$C380&amp;Horizontal!$B380&amp;Horizontal!BV$11,Vertical!$E:$O,BV$10,0))+0</f>
        <v>5.56</v>
      </c>
      <c r="BW380" s="207">
        <f>(VLOOKUP(Horizontal!$C380&amp;Horizontal!$B380&amp;Horizontal!BW$11,Vertical!$E:$O,BW$10,0))+0</f>
        <v>17.649999999999999</v>
      </c>
      <c r="BX380" s="207">
        <f>(VLOOKUP(Horizontal!$C380&amp;Horizontal!$B380&amp;Horizontal!BX$11,Vertical!$E:$O,BX$10,0))+0</f>
        <v>44.12</v>
      </c>
      <c r="BY380" s="207">
        <f>(VLOOKUP(Horizontal!$C380&amp;Horizontal!$B380&amp;Horizontal!BY$11,Vertical!$E:$O,BY$10,0))+0</f>
        <v>30.56</v>
      </c>
      <c r="BZ380" s="207">
        <f>(VLOOKUP(Horizontal!$C380&amp;Horizontal!$B380&amp;Horizontal!BZ$11,Vertical!$E:$O,BZ$10,0))+0</f>
        <v>25.71</v>
      </c>
      <c r="CA380" s="207">
        <f>(VLOOKUP(Horizontal!$C380&amp;Horizontal!$B380&amp;Horizontal!CA$11,Vertical!$E:$O,CA$10,0))+0</f>
        <v>41.67</v>
      </c>
      <c r="CB380" s="209">
        <f>(VLOOKUP(Horizontal!$C380&amp;Horizontal!$B380&amp;Horizontal!CB$11,Vertical!$E:$O,CB$10,0))+0</f>
        <v>42.11</v>
      </c>
      <c r="CC380" s="210">
        <f>(VLOOKUP(Horizontal!$C380&amp;Horizontal!$B380&amp;Horizontal!CC$11,Vertical!$E:$O,CC$10,0))+0</f>
        <v>0</v>
      </c>
      <c r="CD380" s="207">
        <f>(VLOOKUP(Horizontal!$C380&amp;Horizontal!$B380&amp;Horizontal!CD$11,Vertical!$E:$O,CD$10,0))+0</f>
        <v>5.26</v>
      </c>
      <c r="CE380" s="207">
        <f>(VLOOKUP(Horizontal!$C380&amp;Horizontal!$B380&amp;Horizontal!CE$11,Vertical!$E:$O,CE$10,0))+0</f>
        <v>0</v>
      </c>
      <c r="CF380" s="207">
        <f>(VLOOKUP(Horizontal!$C380&amp;Horizontal!$B380&amp;Horizontal!CF$11,Vertical!$E:$O,CF$10,0))+0</f>
        <v>14.71</v>
      </c>
      <c r="CG380" s="207">
        <f>(VLOOKUP(Horizontal!$C380&amp;Horizontal!$B380&amp;Horizontal!CG$11,Vertical!$E:$O,CG$10,0))+0</f>
        <v>8.82</v>
      </c>
      <c r="CH380" s="207">
        <f>(VLOOKUP(Horizontal!$C380&amp;Horizontal!$B380&amp;Horizontal!CH$11,Vertical!$E:$O,CH$10,0))+0</f>
        <v>2.78</v>
      </c>
      <c r="CI380" s="207">
        <f>(VLOOKUP(Horizontal!$C380&amp;Horizontal!$B380&amp;Horizontal!CI$11,Vertical!$E:$O,CI$10,0))+0</f>
        <v>42.86</v>
      </c>
      <c r="CJ380" s="207">
        <f>(VLOOKUP(Horizontal!$C380&amp;Horizontal!$B380&amp;Horizontal!CJ$11,Vertical!$E:$O,CJ$10,0))+0</f>
        <v>36.11</v>
      </c>
      <c r="CK380" s="209">
        <f>(VLOOKUP(Horizontal!$C380&amp;Horizontal!$B380&amp;Horizontal!CK$11,Vertical!$E:$O,CK$10,0))+0</f>
        <v>26.32</v>
      </c>
      <c r="CL380" s="210">
        <f>(VLOOKUP(Horizontal!$C380&amp;Horizontal!$B380&amp;Horizontal!CL$11,Vertical!$E:$O,CL$10,0))+0</f>
        <v>2.86</v>
      </c>
      <c r="CM380" s="207">
        <f>(VLOOKUP(Horizontal!$C380&amp;Horizontal!$B380&amp;Horizontal!CM$11,Vertical!$E:$O,CM$10,0))+0</f>
        <v>2.63</v>
      </c>
      <c r="CN380" s="207">
        <f>(VLOOKUP(Horizontal!$C380&amp;Horizontal!$B380&amp;Horizontal!CN$11,Vertical!$E:$O,CN$10,0))+0</f>
        <v>94.44</v>
      </c>
      <c r="CO380" s="207">
        <f>(VLOOKUP(Horizontal!$C380&amp;Horizontal!$B380&amp;Horizontal!CO$11,Vertical!$E:$O,CO$10,0))+0</f>
        <v>67.650000000000006</v>
      </c>
      <c r="CP380" s="207">
        <f>(VLOOKUP(Horizontal!$C380&amp;Horizontal!$B380&amp;Horizontal!CP$11,Vertical!$E:$O,CP$10,0))+0</f>
        <v>47.06</v>
      </c>
      <c r="CQ380" s="207">
        <f>(VLOOKUP(Horizontal!$C380&amp;Horizontal!$B380&amp;Horizontal!CQ$11,Vertical!$E:$O,CQ$10,0))+0</f>
        <v>66.67</v>
      </c>
      <c r="CR380" s="207">
        <f>(VLOOKUP(Horizontal!$C380&amp;Horizontal!$B380&amp;Horizontal!CR$11,Vertical!$E:$O,CR$10,0))+0</f>
        <v>31.43</v>
      </c>
      <c r="CS380" s="207">
        <f>(VLOOKUP(Horizontal!$C380&amp;Horizontal!$B380&amp;Horizontal!CS$11,Vertical!$E:$O,CS$10,0))+0</f>
        <v>22.22</v>
      </c>
      <c r="CT380" s="207">
        <f>(VLOOKUP(Horizontal!$C380&amp;Horizontal!$B380&amp;Horizontal!CT$11,Vertical!$E:$O,CT$10,0))+0</f>
        <v>31.58</v>
      </c>
      <c r="CU380" s="150"/>
      <c r="CV380" s="211">
        <f t="shared" ref="CV380" si="1377">(BB380-H380)+0</f>
        <v>54.430000000000007</v>
      </c>
      <c r="CW380" s="190">
        <f t="shared" ref="CW380" si="1378">(BC380-I380)+0</f>
        <v>53.859999999999985</v>
      </c>
      <c r="CX380" s="190">
        <f t="shared" ref="CX380" si="1379">(BD380-J380)+0</f>
        <v>53.730000000000018</v>
      </c>
      <c r="CY380" s="190">
        <f t="shared" ref="CY380" si="1380">(BE380-K380)+0</f>
        <v>50.620000000000005</v>
      </c>
      <c r="CZ380" s="190">
        <f t="shared" ref="CZ380" si="1381">(BF380-L380)+0</f>
        <v>50.66</v>
      </c>
      <c r="DA380" s="190">
        <f t="shared" ref="DA380" si="1382">(BG380-M380)+0</f>
        <v>44.519999999999982</v>
      </c>
      <c r="DB380" s="190">
        <f t="shared" ref="DB380" si="1383">(BH380-N380)+0</f>
        <v>39.579999999999984</v>
      </c>
      <c r="DC380" s="190">
        <f t="shared" ref="DC380" si="1384">(BI380-O380)+0</f>
        <v>35.620000000000005</v>
      </c>
      <c r="DD380" s="212">
        <f t="shared" ref="DD380" si="1385">(BJ380-P380)+0</f>
        <v>33.069999999999993</v>
      </c>
      <c r="DE380" s="9">
        <v>170</v>
      </c>
      <c r="DF380" s="212">
        <f t="shared" ref="DF380" si="1386">($H$7-H380)+0</f>
        <v>139.34721040189135</v>
      </c>
      <c r="DG380" s="264">
        <v>124</v>
      </c>
      <c r="DH380" s="265">
        <v>21</v>
      </c>
      <c r="DI380" s="265">
        <v>135</v>
      </c>
      <c r="DJ380" s="266">
        <v>224</v>
      </c>
      <c r="DK380" s="190">
        <v>50.35</v>
      </c>
      <c r="DL380" s="190">
        <v>50.35</v>
      </c>
      <c r="DM380" s="190">
        <v>0</v>
      </c>
      <c r="DN380" s="212">
        <v>0</v>
      </c>
      <c r="DO380" s="190">
        <v>55.7</v>
      </c>
      <c r="DP380" s="190">
        <v>55.7</v>
      </c>
      <c r="DQ380" s="190">
        <v>55.7</v>
      </c>
      <c r="DR380" s="190">
        <v>55.7</v>
      </c>
      <c r="DS380" s="150"/>
      <c r="DT380" s="190">
        <v>68</v>
      </c>
      <c r="DU380" s="190">
        <v>88</v>
      </c>
      <c r="DV380" s="190">
        <v>118</v>
      </c>
      <c r="DW380" s="190">
        <v>115</v>
      </c>
      <c r="DX380" s="190"/>
      <c r="DY380" s="190"/>
      <c r="DZ380" s="190"/>
      <c r="EA380" s="190"/>
      <c r="EB380" s="190"/>
      <c r="EC380" s="190"/>
      <c r="ED380" s="190">
        <v>193</v>
      </c>
      <c r="EE380" s="190">
        <v>200</v>
      </c>
      <c r="EF380" s="190">
        <v>170</v>
      </c>
      <c r="EG380" s="190">
        <v>160</v>
      </c>
      <c r="EH380" s="212">
        <v>147</v>
      </c>
      <c r="EI380" s="213"/>
      <c r="EJ380" s="211">
        <v>45</v>
      </c>
      <c r="EK380" s="190">
        <v>52</v>
      </c>
      <c r="EL380" s="190">
        <v>52</v>
      </c>
      <c r="EM380" s="190">
        <v>50</v>
      </c>
      <c r="EN380" s="190"/>
      <c r="EO380" s="190"/>
      <c r="EP380" s="190"/>
      <c r="EQ380" s="190"/>
      <c r="ER380" s="190"/>
      <c r="ES380" s="190"/>
      <c r="ET380" s="190">
        <v>50</v>
      </c>
      <c r="EU380" s="190">
        <v>47</v>
      </c>
      <c r="EV380" s="190">
        <v>43</v>
      </c>
      <c r="EW380" s="190">
        <v>37</v>
      </c>
      <c r="EX380" s="212">
        <v>35</v>
      </c>
      <c r="EY380" s="211"/>
      <c r="EZ380" s="75">
        <f t="shared" ref="EZ380" si="1387">(G380/(DT380-G380))+0</f>
        <v>3.1866464339908952E-2</v>
      </c>
      <c r="FA380" s="89">
        <f t="shared" si="415"/>
        <v>-0.1</v>
      </c>
      <c r="FB380" s="212"/>
      <c r="FC380" s="213"/>
      <c r="FD380" s="213"/>
      <c r="FE380" s="213"/>
      <c r="FF380" s="213"/>
      <c r="FG380" s="213"/>
      <c r="FH380" s="213"/>
      <c r="FI380" s="213"/>
      <c r="FJ380" s="213"/>
      <c r="FK380" s="213"/>
      <c r="FL380" s="213"/>
      <c r="FM380" s="213"/>
      <c r="FN380" s="213"/>
      <c r="FO380" s="213"/>
      <c r="FP380" s="213"/>
      <c r="FQ380" s="213"/>
      <c r="FR380" s="213"/>
      <c r="FS380" s="211">
        <v>180</v>
      </c>
      <c r="FT380" s="190">
        <v>150</v>
      </c>
      <c r="FU380" s="190">
        <v>150</v>
      </c>
      <c r="FV380" s="190">
        <v>150</v>
      </c>
      <c r="FW380" s="190"/>
      <c r="FX380" s="190"/>
      <c r="FY380" s="190"/>
      <c r="FZ380" s="190"/>
      <c r="GA380" s="190"/>
      <c r="GB380" s="190"/>
      <c r="GC380" s="190">
        <v>150</v>
      </c>
      <c r="GD380" s="190">
        <v>145</v>
      </c>
      <c r="GE380" s="190">
        <v>135</v>
      </c>
      <c r="GF380" s="190">
        <v>119</v>
      </c>
      <c r="GG380" s="212">
        <v>115</v>
      </c>
    </row>
    <row r="381" spans="2:189">
      <c r="B381" s="33">
        <v>44579</v>
      </c>
      <c r="C381" s="30" t="s">
        <v>62</v>
      </c>
      <c r="D381" s="30">
        <v>2022</v>
      </c>
      <c r="E381" s="30" t="str">
        <f t="shared" ref="E381" si="1388">D381&amp;C381</f>
        <v>2022S3</v>
      </c>
      <c r="F381" s="30" t="str">
        <f t="shared" si="317"/>
        <v>12022</v>
      </c>
      <c r="G381" s="208" t="str">
        <f>VLOOKUP(Horizontal!$C381&amp;Horizontal!$B381&amp;Horizontal!G$11,Vertical!$E:$O,G$10,0)</f>
        <v>2,4</v>
      </c>
      <c r="H381" s="207">
        <f>(VLOOKUP(Horizontal!$C381&amp;Horizontal!$B381&amp;Horizontal!H$11,Vertical!$E:$O,H$10,0))+0</f>
        <v>67.040000000000006</v>
      </c>
      <c r="I381" s="207">
        <f>(VLOOKUP(Horizontal!$C381&amp;Horizontal!$B381&amp;Horizontal!I$11,Vertical!$E:$O,I$10,0))+0</f>
        <v>86.46</v>
      </c>
      <c r="J381" s="207">
        <f>(VLOOKUP(Horizontal!$C381&amp;Horizontal!$B381&amp;Horizontal!J$11,Vertical!$E:$O,J$10,0))+0</f>
        <v>124.39</v>
      </c>
      <c r="K381" s="207">
        <f>(VLOOKUP(Horizontal!$C381&amp;Horizontal!$B381&amp;Horizontal!K$11,Vertical!$E:$O,K$10,0))+0</f>
        <v>124.81</v>
      </c>
      <c r="L381" s="207">
        <f>(VLOOKUP(Horizontal!$C381&amp;Horizontal!$B381&amp;Horizontal!L$11,Vertical!$E:$O,L$10,0))+0</f>
        <v>195.42</v>
      </c>
      <c r="M381" s="207">
        <f>(VLOOKUP(Horizontal!$C381&amp;Horizontal!$B381&amp;Horizontal!M$11,Vertical!$E:$O,M$10,0))+0</f>
        <v>209.28</v>
      </c>
      <c r="N381" s="207">
        <f>(VLOOKUP(Horizontal!$C381&amp;Horizontal!$B381&amp;Horizontal!N$11,Vertical!$E:$O,N$10,0))+0</f>
        <v>178.42</v>
      </c>
      <c r="O381" s="207">
        <f>(VLOOKUP(Horizontal!$C381&amp;Horizontal!$B381&amp;Horizontal!O$11,Vertical!$E:$O,O$10,0))+0</f>
        <v>165.33</v>
      </c>
      <c r="P381" s="209">
        <f>(VLOOKUP(Horizontal!$C381&amp;Horizontal!$B381&amp;Horizontal!P$11,Vertical!$E:$O,P$10,0))+0</f>
        <v>157.13999999999999</v>
      </c>
      <c r="Q381" s="210">
        <f>(VLOOKUP(Horizontal!$C381&amp;Horizontal!$B381&amp;Horizontal!Q$11,Vertical!$E:$O,Q$10,0))+0</f>
        <v>54</v>
      </c>
      <c r="R381" s="207">
        <f>(VLOOKUP(Horizontal!$C381&amp;Horizontal!$B381&amp;Horizontal!R$11,Vertical!$E:$O,R$10,0))+0</f>
        <v>60</v>
      </c>
      <c r="S381" s="207">
        <f>(VLOOKUP(Horizontal!$C381&amp;Horizontal!$B381&amp;Horizontal!S$11,Vertical!$E:$O,S$10,0))+0</f>
        <v>58</v>
      </c>
      <c r="T381" s="207">
        <f>(VLOOKUP(Horizontal!$C381&amp;Horizontal!$B381&amp;Horizontal!T$11,Vertical!$E:$O,T$10,0))+0</f>
        <v>48</v>
      </c>
      <c r="U381" s="207">
        <f>(VLOOKUP(Horizontal!$C381&amp;Horizontal!$B381&amp;Horizontal!U$11,Vertical!$E:$O,U$10,0))+0</f>
        <v>45</v>
      </c>
      <c r="V381" s="207">
        <f>(VLOOKUP(Horizontal!$C381&amp;Horizontal!$B381&amp;Horizontal!V$11,Vertical!$E:$O,V$10,0))+0</f>
        <v>42</v>
      </c>
      <c r="W381" s="207">
        <f>(VLOOKUP(Horizontal!$C381&amp;Horizontal!$B381&amp;Horizontal!W$11,Vertical!$E:$O,W$10,0))+0</f>
        <v>34</v>
      </c>
      <c r="X381" s="207">
        <f>(VLOOKUP(Horizontal!$C381&amp;Horizontal!$B381&amp;Horizontal!X$11,Vertical!$E:$O,X$10,0))+0</f>
        <v>28</v>
      </c>
      <c r="Y381" s="209">
        <f>(VLOOKUP(Horizontal!$C381&amp;Horizontal!$B381&amp;Horizontal!Y$11,Vertical!$E:$O,Y$10,0))+0</f>
        <v>25</v>
      </c>
      <c r="Z381" s="210">
        <f>(VLOOKUP(Horizontal!$C381&amp;Horizontal!$B381&amp;Horizontal!Z$11,Vertical!$E:$O,Z$10,0))+0</f>
        <v>86.05</v>
      </c>
      <c r="AA381" s="207">
        <f>(VLOOKUP(Horizontal!$C381&amp;Horizontal!$B381&amp;Horizontal!AA$11,Vertical!$E:$O,AA$10,0))+0</f>
        <v>95.65</v>
      </c>
      <c r="AB381" s="207">
        <f>(VLOOKUP(Horizontal!$C381&amp;Horizontal!$B381&amp;Horizontal!AB$11,Vertical!$E:$O,AB$10,0))+0</f>
        <v>41.46</v>
      </c>
      <c r="AC381" s="207">
        <f>(VLOOKUP(Horizontal!$C381&amp;Horizontal!$B381&amp;Horizontal!AC$11,Vertical!$E:$O,AC$10,0))+0</f>
        <v>16.28</v>
      </c>
      <c r="AD381" s="207">
        <f>(VLOOKUP(Horizontal!$C381&amp;Horizontal!$B381&amp;Horizontal!AD$11,Vertical!$E:$O,AD$10,0))+0</f>
        <v>21.43</v>
      </c>
      <c r="AE381" s="207">
        <f>(VLOOKUP(Horizontal!$C381&amp;Horizontal!$B381&amp;Horizontal!AE$11,Vertical!$E:$O,AE$10,0))+0</f>
        <v>5</v>
      </c>
      <c r="AF381" s="207">
        <f>(VLOOKUP(Horizontal!$C381&amp;Horizontal!$B381&amp;Horizontal!AF$11,Vertical!$E:$O,AF$10,0))+0</f>
        <v>4.3499999999999996</v>
      </c>
      <c r="AG381" s="207">
        <f>(VLOOKUP(Horizontal!$C381&amp;Horizontal!$B381&amp;Horizontal!AG$11,Vertical!$E:$O,AG$10,0))+0</f>
        <v>14.63</v>
      </c>
      <c r="AH381" s="209">
        <f>(VLOOKUP(Horizontal!$C381&amp;Horizontal!$B381&amp;Horizontal!AH$11,Vertical!$E:$O,AH$10,0))+0</f>
        <v>27.91</v>
      </c>
      <c r="AI381" s="210">
        <f>(VLOOKUP(Horizontal!$C381&amp;Horizontal!$B381&amp;Horizontal!AI$11,Vertical!$E:$O,AI$10,0))+0</f>
        <v>11.63</v>
      </c>
      <c r="AJ381" s="207">
        <f>(VLOOKUP(Horizontal!$C381&amp;Horizontal!$B381&amp;Horizontal!AJ$11,Vertical!$E:$O,AJ$10,0))+0</f>
        <v>0</v>
      </c>
      <c r="AK381" s="207">
        <f>(VLOOKUP(Horizontal!$C381&amp;Horizontal!$B381&amp;Horizontal!AK$11,Vertical!$E:$O,AK$10,0))+0</f>
        <v>12.2</v>
      </c>
      <c r="AL381" s="207">
        <f>(VLOOKUP(Horizontal!$C381&amp;Horizontal!$B381&amp;Horizontal!AL$11,Vertical!$E:$O,AL$10,0))+0</f>
        <v>6.98</v>
      </c>
      <c r="AM381" s="207">
        <f>(VLOOKUP(Horizontal!$C381&amp;Horizontal!$B381&amp;Horizontal!AM$11,Vertical!$E:$O,AM$10,0))+0</f>
        <v>19.05</v>
      </c>
      <c r="AN381" s="207">
        <f>(VLOOKUP(Horizontal!$C381&amp;Horizontal!$B381&amp;Horizontal!AN$11,Vertical!$E:$O,AN$10,0))+0</f>
        <v>17.5</v>
      </c>
      <c r="AO381" s="207">
        <f>(VLOOKUP(Horizontal!$C381&amp;Horizontal!$B381&amp;Horizontal!AO$11,Vertical!$E:$O,AO$10,0))+0</f>
        <v>43.48</v>
      </c>
      <c r="AP381" s="207">
        <f>(VLOOKUP(Horizontal!$C381&amp;Horizontal!$B381&amp;Horizontal!AP$11,Vertical!$E:$O,AP$10,0))+0</f>
        <v>53.66</v>
      </c>
      <c r="AQ381" s="209">
        <f>(VLOOKUP(Horizontal!$C381&amp;Horizontal!$B381&amp;Horizontal!AQ$11,Vertical!$E:$O,AQ$10,0))+0</f>
        <v>44.19</v>
      </c>
      <c r="AR381" s="210">
        <f>(VLOOKUP(Horizontal!$C381&amp;Horizontal!$B381&amp;Horizontal!AR$11,Vertical!$E:$O,AR$10,0))+0</f>
        <v>2.33</v>
      </c>
      <c r="AS381" s="207">
        <f>(VLOOKUP(Horizontal!$C381&amp;Horizontal!$B381&amp;Horizontal!AS$11,Vertical!$E:$O,AS$10,0))+0</f>
        <v>4.3499999999999996</v>
      </c>
      <c r="AT381" s="207">
        <f>(VLOOKUP(Horizontal!$C381&amp;Horizontal!$B381&amp;Horizontal!AT$11,Vertical!$E:$O,AT$10,0))+0</f>
        <v>46.34</v>
      </c>
      <c r="AU381" s="207">
        <f>(VLOOKUP(Horizontal!$C381&amp;Horizontal!$B381&amp;Horizontal!AU$11,Vertical!$E:$O,AU$10,0))+0</f>
        <v>76.739999999999995</v>
      </c>
      <c r="AV381" s="207">
        <f>(VLOOKUP(Horizontal!$C381&amp;Horizontal!$B381&amp;Horizontal!AV$11,Vertical!$E:$O,AV$10,0))+0</f>
        <v>59.52</v>
      </c>
      <c r="AW381" s="207">
        <f>(VLOOKUP(Horizontal!$C381&amp;Horizontal!$B381&amp;Horizontal!AW$11,Vertical!$E:$O,AW$10,0))+0</f>
        <v>77.5</v>
      </c>
      <c r="AX381" s="207">
        <f>(VLOOKUP(Horizontal!$C381&amp;Horizontal!$B381&amp;Horizontal!AX$11,Vertical!$E:$O,AX$10,0))+0</f>
        <v>52.17</v>
      </c>
      <c r="AY381" s="207">
        <f>(VLOOKUP(Horizontal!$C381&amp;Horizontal!$B381&amp;Horizontal!AY$11,Vertical!$E:$O,AY$10,0))+0</f>
        <v>31.71</v>
      </c>
      <c r="AZ381" s="209">
        <f>(VLOOKUP(Horizontal!$C381&amp;Horizontal!$B381&amp;Horizontal!AZ$11,Vertical!$E:$O,AZ$10,0))+0</f>
        <v>27.91</v>
      </c>
      <c r="BA381" s="208">
        <f>(VLOOKUP(Horizontal!$C381&amp;Horizontal!$B381&amp;Horizontal!BA$11,Vertical!$E:$O,BA$10,0))+0</f>
        <v>53.64</v>
      </c>
      <c r="BB381" s="210">
        <f>(VLOOKUP(Horizontal!$C381&amp;Horizontal!$B381&amp;Horizontal!BB$11,Vertical!$E:$O,BB$10,0))+0</f>
        <v>120.94</v>
      </c>
      <c r="BC381" s="207">
        <f>(VLOOKUP(Horizontal!$C381&amp;Horizontal!$B381&amp;Horizontal!BC$11,Vertical!$E:$O,BC$10,0))+0</f>
        <v>140.31</v>
      </c>
      <c r="BD381" s="207">
        <f>(VLOOKUP(Horizontal!$C381&amp;Horizontal!$B381&amp;Horizontal!BD$11,Vertical!$E:$O,BD$10,0))+0</f>
        <v>177.24</v>
      </c>
      <c r="BE381" s="207">
        <f>(VLOOKUP(Horizontal!$C381&amp;Horizontal!$B381&amp;Horizontal!BE$11,Vertical!$E:$O,BE$10,0))+0</f>
        <v>174.81</v>
      </c>
      <c r="BF381" s="207">
        <f>(VLOOKUP(Horizontal!$C381&amp;Horizontal!$B381&amp;Horizontal!BF$11,Vertical!$E:$O,BF$10,0))+0</f>
        <v>245.5</v>
      </c>
      <c r="BG381" s="207">
        <f>(VLOOKUP(Horizontal!$C381&amp;Horizontal!$B381&amp;Horizontal!BG$11,Vertical!$E:$O,BG$10,0))+0</f>
        <v>253.72</v>
      </c>
      <c r="BH381" s="207">
        <f>(VLOOKUP(Horizontal!$C381&amp;Horizontal!$B381&amp;Horizontal!BH$11,Vertical!$E:$O,BH$10,0))+0</f>
        <v>218.32</v>
      </c>
      <c r="BI381" s="207">
        <f>(VLOOKUP(Horizontal!$C381&amp;Horizontal!$B381&amp;Horizontal!BI$11,Vertical!$E:$O,BI$10,0))+0</f>
        <v>201.09</v>
      </c>
      <c r="BJ381" s="209">
        <f>(VLOOKUP(Horizontal!$C381&amp;Horizontal!$B381&amp;Horizontal!BJ$11,Vertical!$E:$O,BJ$10,0))+0</f>
        <v>189.78</v>
      </c>
      <c r="BK381" s="210">
        <f>(VLOOKUP(Horizontal!$C381&amp;Horizontal!$B381&amp;Horizontal!BK$11,Vertical!$E:$O,BK$10,0))+0</f>
        <v>53</v>
      </c>
      <c r="BL381" s="207">
        <f>(VLOOKUP(Horizontal!$C381&amp;Horizontal!$B381&amp;Horizontal!BL$11,Vertical!$E:$O,BL$10,0))+0</f>
        <v>55</v>
      </c>
      <c r="BM381" s="207">
        <f>(VLOOKUP(Horizontal!$C381&amp;Horizontal!$B381&amp;Horizontal!BM$11,Vertical!$E:$O,BM$10,0))+0</f>
        <v>51</v>
      </c>
      <c r="BN381" s="207">
        <f>(VLOOKUP(Horizontal!$C381&amp;Horizontal!$B381&amp;Horizontal!BN$11,Vertical!$E:$O,BN$10,0))+0</f>
        <v>48</v>
      </c>
      <c r="BO381" s="207">
        <f>(VLOOKUP(Horizontal!$C381&amp;Horizontal!$B381&amp;Horizontal!BO$11,Vertical!$E:$O,BO$10,0))+0</f>
        <v>43</v>
      </c>
      <c r="BP381" s="207">
        <f>(VLOOKUP(Horizontal!$C381&amp;Horizontal!$B381&amp;Horizontal!BP$11,Vertical!$E:$O,BP$10,0))+0</f>
        <v>43</v>
      </c>
      <c r="BQ381" s="207">
        <f>(VLOOKUP(Horizontal!$C381&amp;Horizontal!$B381&amp;Horizontal!BQ$11,Vertical!$E:$O,BQ$10,0))+0</f>
        <v>38</v>
      </c>
      <c r="BR381" s="207">
        <f>(VLOOKUP(Horizontal!$C381&amp;Horizontal!$B381&amp;Horizontal!BR$11,Vertical!$E:$O,BR$10,0))+0</f>
        <v>32</v>
      </c>
      <c r="BS381" s="209">
        <f>(VLOOKUP(Horizontal!$C381&amp;Horizontal!$B381&amp;Horizontal!BS$11,Vertical!$E:$O,BS$10,0))+0</f>
        <v>32</v>
      </c>
      <c r="BT381" s="210">
        <f>(VLOOKUP(Horizontal!$C381&amp;Horizontal!$B381&amp;Horizontal!BT$11,Vertical!$E:$O,BT$10,0))+0</f>
        <v>77.5</v>
      </c>
      <c r="BU381" s="207">
        <f>(VLOOKUP(Horizontal!$C381&amp;Horizontal!$B381&amp;Horizontal!BU$11,Vertical!$E:$O,BU$10,0))+0</f>
        <v>97.37</v>
      </c>
      <c r="BV381" s="207">
        <f>(VLOOKUP(Horizontal!$C381&amp;Horizontal!$B381&amp;Horizontal!BV$11,Vertical!$E:$O,BV$10,0))+0</f>
        <v>47.62</v>
      </c>
      <c r="BW381" s="207">
        <f>(VLOOKUP(Horizontal!$C381&amp;Horizontal!$B381&amp;Horizontal!BW$11,Vertical!$E:$O,BW$10,0))+0</f>
        <v>20</v>
      </c>
      <c r="BX381" s="207">
        <f>(VLOOKUP(Horizontal!$C381&amp;Horizontal!$B381&amp;Horizontal!BX$11,Vertical!$E:$O,BX$10,0))+0</f>
        <v>29.73</v>
      </c>
      <c r="BY381" s="207">
        <f>(VLOOKUP(Horizontal!$C381&amp;Horizontal!$B381&amp;Horizontal!BY$11,Vertical!$E:$O,BY$10,0))+0</f>
        <v>17.5</v>
      </c>
      <c r="BZ381" s="207">
        <f>(VLOOKUP(Horizontal!$C381&amp;Horizontal!$B381&amp;Horizontal!BZ$11,Vertical!$E:$O,BZ$10,0))+0</f>
        <v>9.76</v>
      </c>
      <c r="CA381" s="207">
        <f>(VLOOKUP(Horizontal!$C381&amp;Horizontal!$B381&amp;Horizontal!CA$11,Vertical!$E:$O,CA$10,0))+0</f>
        <v>22.22</v>
      </c>
      <c r="CB381" s="209">
        <f>(VLOOKUP(Horizontal!$C381&amp;Horizontal!$B381&amp;Horizontal!CB$11,Vertical!$E:$O,CB$10,0))+0</f>
        <v>23.68</v>
      </c>
      <c r="CC381" s="210">
        <f>(VLOOKUP(Horizontal!$C381&amp;Horizontal!$B381&amp;Horizontal!CC$11,Vertical!$E:$O,CC$10,0))+0</f>
        <v>7.5</v>
      </c>
      <c r="CD381" s="207">
        <f>(VLOOKUP(Horizontal!$C381&amp;Horizontal!$B381&amp;Horizontal!CD$11,Vertical!$E:$O,CD$10,0))+0</f>
        <v>0</v>
      </c>
      <c r="CE381" s="207">
        <f>(VLOOKUP(Horizontal!$C381&amp;Horizontal!$B381&amp;Horizontal!CE$11,Vertical!$E:$O,CE$10,0))+0</f>
        <v>11.9</v>
      </c>
      <c r="CF381" s="207">
        <f>(VLOOKUP(Horizontal!$C381&amp;Horizontal!$B381&amp;Horizontal!CF$11,Vertical!$E:$O,CF$10,0))+0</f>
        <v>10</v>
      </c>
      <c r="CG381" s="207">
        <f>(VLOOKUP(Horizontal!$C381&amp;Horizontal!$B381&amp;Horizontal!CG$11,Vertical!$E:$O,CG$10,0))+0</f>
        <v>5.41</v>
      </c>
      <c r="CH381" s="207">
        <f>(VLOOKUP(Horizontal!$C381&amp;Horizontal!$B381&amp;Horizontal!CH$11,Vertical!$E:$O,CH$10,0))+0</f>
        <v>5</v>
      </c>
      <c r="CI381" s="207">
        <f>(VLOOKUP(Horizontal!$C381&amp;Horizontal!$B381&amp;Horizontal!CI$11,Vertical!$E:$O,CI$10,0))+0</f>
        <v>41.46</v>
      </c>
      <c r="CJ381" s="207">
        <f>(VLOOKUP(Horizontal!$C381&amp;Horizontal!$B381&amp;Horizontal!CJ$11,Vertical!$E:$O,CJ$10,0))+0</f>
        <v>44.44</v>
      </c>
      <c r="CK381" s="209">
        <f>(VLOOKUP(Horizontal!$C381&amp;Horizontal!$B381&amp;Horizontal!CK$11,Vertical!$E:$O,CK$10,0))+0</f>
        <v>31.58</v>
      </c>
      <c r="CL381" s="210">
        <f>(VLOOKUP(Horizontal!$C381&amp;Horizontal!$B381&amp;Horizontal!CL$11,Vertical!$E:$O,CL$10,0))+0</f>
        <v>15</v>
      </c>
      <c r="CM381" s="207">
        <f>(VLOOKUP(Horizontal!$C381&amp;Horizontal!$B381&amp;Horizontal!CM$11,Vertical!$E:$O,CM$10,0))+0</f>
        <v>2.63</v>
      </c>
      <c r="CN381" s="207">
        <f>(VLOOKUP(Horizontal!$C381&amp;Horizontal!$B381&amp;Horizontal!CN$11,Vertical!$E:$O,CN$10,0))+0</f>
        <v>40.479999999999997</v>
      </c>
      <c r="CO381" s="207">
        <f>(VLOOKUP(Horizontal!$C381&amp;Horizontal!$B381&amp;Horizontal!CO$11,Vertical!$E:$O,CO$10,0))+0</f>
        <v>70</v>
      </c>
      <c r="CP381" s="207">
        <f>(VLOOKUP(Horizontal!$C381&amp;Horizontal!$B381&amp;Horizontal!CP$11,Vertical!$E:$O,CP$10,0))+0</f>
        <v>64.86</v>
      </c>
      <c r="CQ381" s="207">
        <f>(VLOOKUP(Horizontal!$C381&amp;Horizontal!$B381&amp;Horizontal!CQ$11,Vertical!$E:$O,CQ$10,0))+0</f>
        <v>77.5</v>
      </c>
      <c r="CR381" s="207">
        <f>(VLOOKUP(Horizontal!$C381&amp;Horizontal!$B381&amp;Horizontal!CR$11,Vertical!$E:$O,CR$10,0))+0</f>
        <v>48.78</v>
      </c>
      <c r="CS381" s="207">
        <f>(VLOOKUP(Horizontal!$C381&amp;Horizontal!$B381&amp;Horizontal!CS$11,Vertical!$E:$O,CS$10,0))+0</f>
        <v>33.33</v>
      </c>
      <c r="CT381" s="207">
        <f>(VLOOKUP(Horizontal!$C381&amp;Horizontal!$B381&amp;Horizontal!CT$11,Vertical!$E:$O,CT$10,0))+0</f>
        <v>44.74</v>
      </c>
      <c r="CU381" s="150"/>
      <c r="CV381" s="211">
        <f t="shared" ref="CV381" si="1389">(BB381-H381)+0</f>
        <v>53.899999999999991</v>
      </c>
      <c r="CW381" s="190">
        <f t="shared" ref="CW381" si="1390">(BC381-I381)+0</f>
        <v>53.850000000000009</v>
      </c>
      <c r="CX381" s="190">
        <f t="shared" ref="CX381" si="1391">(BD381-J381)+0</f>
        <v>52.850000000000009</v>
      </c>
      <c r="CY381" s="190">
        <f t="shared" ref="CY381" si="1392">(BE381-K381)+0</f>
        <v>50</v>
      </c>
      <c r="CZ381" s="190">
        <f t="shared" ref="CZ381" si="1393">(BF381-L381)+0</f>
        <v>50.080000000000013</v>
      </c>
      <c r="DA381" s="190">
        <f t="shared" ref="DA381" si="1394">(BG381-M381)+0</f>
        <v>44.44</v>
      </c>
      <c r="DB381" s="190">
        <f t="shared" ref="DB381" si="1395">(BH381-N381)+0</f>
        <v>39.900000000000006</v>
      </c>
      <c r="DC381" s="190">
        <f t="shared" ref="DC381" si="1396">(BI381-O381)+0</f>
        <v>35.759999999999991</v>
      </c>
      <c r="DD381" s="212">
        <f t="shared" ref="DD381" si="1397">(BJ381-P381)+0</f>
        <v>32.640000000000015</v>
      </c>
      <c r="DE381" s="9">
        <v>170</v>
      </c>
      <c r="DF381" s="212">
        <f t="shared" ref="DF381" si="1398">($H$7-H381)+0</f>
        <v>141.41721040189134</v>
      </c>
      <c r="DG381" s="264">
        <v>109</v>
      </c>
      <c r="DH381" s="265">
        <v>25</v>
      </c>
      <c r="DI381" s="265">
        <v>148</v>
      </c>
      <c r="DJ381" s="266">
        <v>216</v>
      </c>
      <c r="DK381" s="190">
        <v>61.77</v>
      </c>
      <c r="DL381" s="190">
        <v>61.77</v>
      </c>
      <c r="DM381" s="190">
        <v>0.02</v>
      </c>
      <c r="DN381" s="212">
        <v>0</v>
      </c>
      <c r="DO381" s="190">
        <v>59.23</v>
      </c>
      <c r="DP381" s="190">
        <v>59.23</v>
      </c>
      <c r="DQ381" s="190">
        <v>55.7</v>
      </c>
      <c r="DR381" s="190">
        <v>55.7</v>
      </c>
      <c r="DS381" s="150"/>
      <c r="DT381" s="190">
        <v>65</v>
      </c>
      <c r="DU381" s="190">
        <v>85</v>
      </c>
      <c r="DV381" s="190">
        <v>130</v>
      </c>
      <c r="DW381" s="190">
        <v>132</v>
      </c>
      <c r="DX381" s="190"/>
      <c r="DY381" s="190"/>
      <c r="DZ381" s="190"/>
      <c r="EA381" s="190"/>
      <c r="EB381" s="190"/>
      <c r="EC381" s="190"/>
      <c r="ED381" s="190">
        <v>203</v>
      </c>
      <c r="EE381" s="190">
        <v>204</v>
      </c>
      <c r="EF381" s="190">
        <v>172</v>
      </c>
      <c r="EG381" s="190">
        <v>160</v>
      </c>
      <c r="EH381" s="212">
        <v>148</v>
      </c>
      <c r="EI381" s="213"/>
      <c r="EJ381" s="211">
        <v>50</v>
      </c>
      <c r="EK381" s="190">
        <v>52</v>
      </c>
      <c r="EL381" s="190">
        <v>52</v>
      </c>
      <c r="EM381" s="190">
        <v>50</v>
      </c>
      <c r="EN381" s="190"/>
      <c r="EO381" s="190"/>
      <c r="EP381" s="190"/>
      <c r="EQ381" s="190"/>
      <c r="ER381" s="190"/>
      <c r="ES381" s="190"/>
      <c r="ET381" s="190">
        <v>50</v>
      </c>
      <c r="EU381" s="190">
        <v>47</v>
      </c>
      <c r="EV381" s="190">
        <v>43</v>
      </c>
      <c r="EW381" s="190">
        <v>37</v>
      </c>
      <c r="EX381" s="212">
        <v>35</v>
      </c>
      <c r="EY381" s="211"/>
      <c r="EZ381" s="75">
        <f t="shared" ref="EZ381" si="1399">(G381/(DT381-G381))+0</f>
        <v>3.8338658146964855E-2</v>
      </c>
      <c r="FA381" s="89">
        <f t="shared" si="415"/>
        <v>-0.1</v>
      </c>
      <c r="FB381" s="212"/>
      <c r="FC381" s="213"/>
      <c r="FD381" s="213"/>
      <c r="FE381" s="213"/>
      <c r="FF381" s="213"/>
      <c r="FG381" s="213"/>
      <c r="FH381" s="213"/>
      <c r="FI381" s="213"/>
      <c r="FJ381" s="213"/>
      <c r="FK381" s="213"/>
      <c r="FL381" s="213"/>
      <c r="FM381" s="213"/>
      <c r="FN381" s="213"/>
      <c r="FO381" s="213"/>
      <c r="FP381" s="213"/>
      <c r="FQ381" s="213"/>
      <c r="FR381" s="213"/>
      <c r="FS381" s="211">
        <v>200</v>
      </c>
      <c r="FT381" s="190">
        <v>160</v>
      </c>
      <c r="FU381" s="190">
        <v>150</v>
      </c>
      <c r="FV381" s="190">
        <v>150</v>
      </c>
      <c r="FW381" s="190"/>
      <c r="FX381" s="190"/>
      <c r="FY381" s="190"/>
      <c r="FZ381" s="190"/>
      <c r="GA381" s="190"/>
      <c r="GB381" s="190"/>
      <c r="GC381" s="190">
        <v>150</v>
      </c>
      <c r="GD381" s="190">
        <v>145</v>
      </c>
      <c r="GE381" s="190">
        <v>132</v>
      </c>
      <c r="GF381" s="190">
        <v>120</v>
      </c>
      <c r="GG381" s="212">
        <v>115</v>
      </c>
    </row>
    <row r="382" spans="2:189">
      <c r="B382" s="33">
        <v>44586</v>
      </c>
      <c r="C382" s="30" t="s">
        <v>61</v>
      </c>
      <c r="D382" s="30">
        <v>2022</v>
      </c>
      <c r="E382" s="30" t="str">
        <f t="shared" ref="E382" si="1400">D382&amp;C382</f>
        <v>2022S4</v>
      </c>
      <c r="F382" s="30" t="str">
        <f t="shared" si="317"/>
        <v>1Final2022</v>
      </c>
      <c r="G382" s="208" t="str">
        <f>VLOOKUP(Horizontal!$C382&amp;Horizontal!$B382&amp;Horizontal!G$11,Vertical!$E:$O,G$10,0)</f>
        <v>2,4</v>
      </c>
      <c r="H382" s="207">
        <f>(VLOOKUP(Horizontal!$C382&amp;Horizontal!$B382&amp;Horizontal!H$11,Vertical!$E:$O,H$10,0))+0</f>
        <v>65.349999999999994</v>
      </c>
      <c r="I382" s="207">
        <f>(VLOOKUP(Horizontal!$C382&amp;Horizontal!$B382&amp;Horizontal!I$11,Vertical!$E:$O,I$10,0))+0</f>
        <v>70.45</v>
      </c>
      <c r="J382" s="207">
        <f>(VLOOKUP(Horizontal!$C382&amp;Horizontal!$B382&amp;Horizontal!J$11,Vertical!$E:$O,J$10,0))+0</f>
        <v>96.93</v>
      </c>
      <c r="K382" s="207">
        <f>(VLOOKUP(Horizontal!$C382&amp;Horizontal!$B382&amp;Horizontal!K$11,Vertical!$E:$O,K$10,0))+0</f>
        <v>108.78</v>
      </c>
      <c r="L382" s="207">
        <f>(VLOOKUP(Horizontal!$C382&amp;Horizontal!$B382&amp;Horizontal!L$11,Vertical!$E:$O,L$10,0))+0</f>
        <v>186.87</v>
      </c>
      <c r="M382" s="207">
        <f>(VLOOKUP(Horizontal!$C382&amp;Horizontal!$B382&amp;Horizontal!M$11,Vertical!$E:$O,M$10,0))+0</f>
        <v>210.57</v>
      </c>
      <c r="N382" s="207">
        <f>(VLOOKUP(Horizontal!$C382&amp;Horizontal!$B382&amp;Horizontal!N$11,Vertical!$E:$O,N$10,0))+0</f>
        <v>179.17</v>
      </c>
      <c r="O382" s="207">
        <f>(VLOOKUP(Horizontal!$C382&amp;Horizontal!$B382&amp;Horizontal!O$11,Vertical!$E:$O,O$10,0))+0</f>
        <v>165.53</v>
      </c>
      <c r="P382" s="209">
        <f>(VLOOKUP(Horizontal!$C382&amp;Horizontal!$B382&amp;Horizontal!P$11,Vertical!$E:$O,P$10,0))+0</f>
        <v>157.29</v>
      </c>
      <c r="Q382" s="210">
        <f>(VLOOKUP(Horizontal!$C382&amp;Horizontal!$B382&amp;Horizontal!Q$11,Vertical!$E:$O,Q$10,0))+0</f>
        <v>52</v>
      </c>
      <c r="R382" s="207">
        <f>(VLOOKUP(Horizontal!$C382&amp;Horizontal!$B382&amp;Horizontal!R$11,Vertical!$E:$O,R$10,0))+0</f>
        <v>62</v>
      </c>
      <c r="S382" s="207">
        <f>(VLOOKUP(Horizontal!$C382&amp;Horizontal!$B382&amp;Horizontal!S$11,Vertical!$E:$O,S$10,0))+0</f>
        <v>63</v>
      </c>
      <c r="T382" s="207">
        <f>(VLOOKUP(Horizontal!$C382&amp;Horizontal!$B382&amp;Horizontal!T$11,Vertical!$E:$O,T$10,0))+0</f>
        <v>54</v>
      </c>
      <c r="U382" s="207">
        <f>(VLOOKUP(Horizontal!$C382&amp;Horizontal!$B382&amp;Horizontal!U$11,Vertical!$E:$O,U$10,0))+0</f>
        <v>46</v>
      </c>
      <c r="V382" s="207">
        <f>(VLOOKUP(Horizontal!$C382&amp;Horizontal!$B382&amp;Horizontal!V$11,Vertical!$E:$O,V$10,0))+0</f>
        <v>39</v>
      </c>
      <c r="W382" s="207">
        <f>(VLOOKUP(Horizontal!$C382&amp;Horizontal!$B382&amp;Horizontal!W$11,Vertical!$E:$O,W$10,0))+0</f>
        <v>33</v>
      </c>
      <c r="X382" s="207">
        <f>(VLOOKUP(Horizontal!$C382&amp;Horizontal!$B382&amp;Horizontal!X$11,Vertical!$E:$O,X$10,0))+0</f>
        <v>27</v>
      </c>
      <c r="Y382" s="209">
        <f>(VLOOKUP(Horizontal!$C382&amp;Horizontal!$B382&amp;Horizontal!Y$11,Vertical!$E:$O,Y$10,0))+0</f>
        <v>24</v>
      </c>
      <c r="Z382" s="210">
        <f>(VLOOKUP(Horizontal!$C382&amp;Horizontal!$B382&amp;Horizontal!Z$11,Vertical!$E:$O,Z$10,0))+0</f>
        <v>81.58</v>
      </c>
      <c r="AA382" s="207">
        <f>(VLOOKUP(Horizontal!$C382&amp;Horizontal!$B382&amp;Horizontal!AA$11,Vertical!$E:$O,AA$10,0))+0</f>
        <v>100</v>
      </c>
      <c r="AB382" s="207">
        <f>(VLOOKUP(Horizontal!$C382&amp;Horizontal!$B382&amp;Horizontal!AB$11,Vertical!$E:$O,AB$10,0))+0</f>
        <v>100</v>
      </c>
      <c r="AC382" s="207">
        <f>(VLOOKUP(Horizontal!$C382&amp;Horizontal!$B382&amp;Horizontal!AC$11,Vertical!$E:$O,AC$10,0))+0</f>
        <v>100</v>
      </c>
      <c r="AD382" s="207">
        <f>(VLOOKUP(Horizontal!$C382&amp;Horizontal!$B382&amp;Horizontal!AD$11,Vertical!$E:$O,AD$10,0))+0</f>
        <v>81.08</v>
      </c>
      <c r="AE382" s="207">
        <f>(VLOOKUP(Horizontal!$C382&amp;Horizontal!$B382&amp;Horizontal!AE$11,Vertical!$E:$O,AE$10,0))+0</f>
        <v>5.26</v>
      </c>
      <c r="AF382" s="207">
        <f>(VLOOKUP(Horizontal!$C382&amp;Horizontal!$B382&amp;Horizontal!AF$11,Vertical!$E:$O,AF$10,0))+0</f>
        <v>20.51</v>
      </c>
      <c r="AG382" s="207">
        <f>(VLOOKUP(Horizontal!$C382&amp;Horizontal!$B382&amp;Horizontal!AG$11,Vertical!$E:$O,AG$10,0))+0</f>
        <v>13.51</v>
      </c>
      <c r="AH382" s="209">
        <f>(VLOOKUP(Horizontal!$C382&amp;Horizontal!$B382&amp;Horizontal!AH$11,Vertical!$E:$O,AH$10,0))+0</f>
        <v>18.920000000000002</v>
      </c>
      <c r="AI382" s="210">
        <f>(VLOOKUP(Horizontal!$C382&amp;Horizontal!$B382&amp;Horizontal!AI$11,Vertical!$E:$O,AI$10,0))+0</f>
        <v>13.16</v>
      </c>
      <c r="AJ382" s="207">
        <f>(VLOOKUP(Horizontal!$C382&amp;Horizontal!$B382&amp;Horizontal!AJ$11,Vertical!$E:$O,AJ$10,0))+0</f>
        <v>0</v>
      </c>
      <c r="AK382" s="207">
        <f>(VLOOKUP(Horizontal!$C382&amp;Horizontal!$B382&amp;Horizontal!AK$11,Vertical!$E:$O,AK$10,0))+0</f>
        <v>0</v>
      </c>
      <c r="AL382" s="207">
        <f>(VLOOKUP(Horizontal!$C382&amp;Horizontal!$B382&amp;Horizontal!AL$11,Vertical!$E:$O,AL$10,0))+0</f>
        <v>0</v>
      </c>
      <c r="AM382" s="207">
        <f>(VLOOKUP(Horizontal!$C382&amp;Horizontal!$B382&amp;Horizontal!AM$11,Vertical!$E:$O,AM$10,0))+0</f>
        <v>5.41</v>
      </c>
      <c r="AN382" s="207">
        <f>(VLOOKUP(Horizontal!$C382&amp;Horizontal!$B382&amp;Horizontal!AN$11,Vertical!$E:$O,AN$10,0))+0</f>
        <v>28.95</v>
      </c>
      <c r="AO382" s="207">
        <f>(VLOOKUP(Horizontal!$C382&amp;Horizontal!$B382&amp;Horizontal!AO$11,Vertical!$E:$O,AO$10,0))+0</f>
        <v>35.9</v>
      </c>
      <c r="AP382" s="207">
        <f>(VLOOKUP(Horizontal!$C382&amp;Horizontal!$B382&amp;Horizontal!AP$11,Vertical!$E:$O,AP$10,0))+0</f>
        <v>59.46</v>
      </c>
      <c r="AQ382" s="209">
        <f>(VLOOKUP(Horizontal!$C382&amp;Horizontal!$B382&amp;Horizontal!AQ$11,Vertical!$E:$O,AQ$10,0))+0</f>
        <v>45.95</v>
      </c>
      <c r="AR382" s="210">
        <f>(VLOOKUP(Horizontal!$C382&amp;Horizontal!$B382&amp;Horizontal!AR$11,Vertical!$E:$O,AR$10,0))+0</f>
        <v>5.26</v>
      </c>
      <c r="AS382" s="207">
        <f>(VLOOKUP(Horizontal!$C382&amp;Horizontal!$B382&amp;Horizontal!AS$11,Vertical!$E:$O,AS$10,0))+0</f>
        <v>0</v>
      </c>
      <c r="AT382" s="207">
        <f>(VLOOKUP(Horizontal!$C382&amp;Horizontal!$B382&amp;Horizontal!AT$11,Vertical!$E:$O,AT$10,0))+0</f>
        <v>0</v>
      </c>
      <c r="AU382" s="207">
        <f>(VLOOKUP(Horizontal!$C382&amp;Horizontal!$B382&amp;Horizontal!AU$11,Vertical!$E:$O,AU$10,0))+0</f>
        <v>0</v>
      </c>
      <c r="AV382" s="207">
        <f>(VLOOKUP(Horizontal!$C382&amp;Horizontal!$B382&amp;Horizontal!AV$11,Vertical!$E:$O,AV$10,0))+0</f>
        <v>13.51</v>
      </c>
      <c r="AW382" s="207">
        <f>(VLOOKUP(Horizontal!$C382&amp;Horizontal!$B382&amp;Horizontal!AW$11,Vertical!$E:$O,AW$10,0))+0</f>
        <v>65.790000000000006</v>
      </c>
      <c r="AX382" s="207">
        <f>(VLOOKUP(Horizontal!$C382&amp;Horizontal!$B382&amp;Horizontal!AX$11,Vertical!$E:$O,AX$10,0))+0</f>
        <v>43.59</v>
      </c>
      <c r="AY382" s="207">
        <f>(VLOOKUP(Horizontal!$C382&amp;Horizontal!$B382&amp;Horizontal!AY$11,Vertical!$E:$O,AY$10,0))+0</f>
        <v>27.03</v>
      </c>
      <c r="AZ382" s="209">
        <f>(VLOOKUP(Horizontal!$C382&amp;Horizontal!$B382&amp;Horizontal!AZ$11,Vertical!$E:$O,AZ$10,0))+0</f>
        <v>35.14</v>
      </c>
      <c r="BA382" s="208">
        <f>(VLOOKUP(Horizontal!$C382&amp;Horizontal!$B382&amp;Horizontal!BA$11,Vertical!$E:$O,BA$10,0))+0</f>
        <v>53.46</v>
      </c>
      <c r="BB382" s="210">
        <f>(VLOOKUP(Horizontal!$C382&amp;Horizontal!$B382&amp;Horizontal!BB$11,Vertical!$E:$O,BB$10,0))+0</f>
        <v>118.97</v>
      </c>
      <c r="BC382" s="207">
        <f>(VLOOKUP(Horizontal!$C382&amp;Horizontal!$B382&amp;Horizontal!BC$11,Vertical!$E:$O,BC$10,0))+0</f>
        <v>124.09</v>
      </c>
      <c r="BD382" s="207">
        <f>(VLOOKUP(Horizontal!$C382&amp;Horizontal!$B382&amp;Horizontal!BD$11,Vertical!$E:$O,BD$10,0))+0</f>
        <v>149.87</v>
      </c>
      <c r="BE382" s="207">
        <f>(VLOOKUP(Horizontal!$C382&amp;Horizontal!$B382&amp;Horizontal!BE$11,Vertical!$E:$O,BE$10,0))+0</f>
        <v>159.37</v>
      </c>
      <c r="BF382" s="207">
        <f>(VLOOKUP(Horizontal!$C382&amp;Horizontal!$B382&amp;Horizontal!BF$11,Vertical!$E:$O,BF$10,0))+0</f>
        <v>237.44</v>
      </c>
      <c r="BG382" s="207">
        <f>(VLOOKUP(Horizontal!$C382&amp;Horizontal!$B382&amp;Horizontal!BG$11,Vertical!$E:$O,BG$10,0))+0</f>
        <v>255.94</v>
      </c>
      <c r="BH382" s="207">
        <f>(VLOOKUP(Horizontal!$C382&amp;Horizontal!$B382&amp;Horizontal!BH$11,Vertical!$E:$O,BH$10,0))+0</f>
        <v>219.55</v>
      </c>
      <c r="BI382" s="207">
        <f>(VLOOKUP(Horizontal!$C382&amp;Horizontal!$B382&amp;Horizontal!BI$11,Vertical!$E:$O,BI$10,0))+0</f>
        <v>201.33</v>
      </c>
      <c r="BJ382" s="209">
        <f>(VLOOKUP(Horizontal!$C382&amp;Horizontal!$B382&amp;Horizontal!BJ$11,Vertical!$E:$O,BJ$10,0))+0</f>
        <v>190.15</v>
      </c>
      <c r="BK382" s="210">
        <f>(VLOOKUP(Horizontal!$C382&amp;Horizontal!$B382&amp;Horizontal!BK$11,Vertical!$E:$O,BK$10,0))+0</f>
        <v>54</v>
      </c>
      <c r="BL382" s="207">
        <f>(VLOOKUP(Horizontal!$C382&amp;Horizontal!$B382&amp;Horizontal!BL$11,Vertical!$E:$O,BL$10,0))+0</f>
        <v>53</v>
      </c>
      <c r="BM382" s="207">
        <f>(VLOOKUP(Horizontal!$C382&amp;Horizontal!$B382&amp;Horizontal!BM$11,Vertical!$E:$O,BM$10,0))+0</f>
        <v>51</v>
      </c>
      <c r="BN382" s="207">
        <f>(VLOOKUP(Horizontal!$C382&amp;Horizontal!$B382&amp;Horizontal!BN$11,Vertical!$E:$O,BN$10,0))+0</f>
        <v>47</v>
      </c>
      <c r="BO382" s="207">
        <f>(VLOOKUP(Horizontal!$C382&amp;Horizontal!$B382&amp;Horizontal!BO$11,Vertical!$E:$O,BO$10,0))+0</f>
        <v>45</v>
      </c>
      <c r="BP382" s="207">
        <f>(VLOOKUP(Horizontal!$C382&amp;Horizontal!$B382&amp;Horizontal!BP$11,Vertical!$E:$O,BP$10,0))+0</f>
        <v>42</v>
      </c>
      <c r="BQ382" s="207">
        <f>(VLOOKUP(Horizontal!$C382&amp;Horizontal!$B382&amp;Horizontal!BQ$11,Vertical!$E:$O,BQ$10,0))+0</f>
        <v>39</v>
      </c>
      <c r="BR382" s="207">
        <f>(VLOOKUP(Horizontal!$C382&amp;Horizontal!$B382&amp;Horizontal!BR$11,Vertical!$E:$O,BR$10,0))+0</f>
        <v>31</v>
      </c>
      <c r="BS382" s="209">
        <f>(VLOOKUP(Horizontal!$C382&amp;Horizontal!$B382&amp;Horizontal!BS$11,Vertical!$E:$O,BS$10,0))+0</f>
        <v>29</v>
      </c>
      <c r="BT382" s="210">
        <f>(VLOOKUP(Horizontal!$C382&amp;Horizontal!$B382&amp;Horizontal!BT$11,Vertical!$E:$O,BT$10,0))+0</f>
        <v>72.22</v>
      </c>
      <c r="BU382" s="207">
        <f>(VLOOKUP(Horizontal!$C382&amp;Horizontal!$B382&amp;Horizontal!BU$11,Vertical!$E:$O,BU$10,0))+0</f>
        <v>97.06</v>
      </c>
      <c r="BV382" s="207">
        <f>(VLOOKUP(Horizontal!$C382&amp;Horizontal!$B382&amp;Horizontal!BV$11,Vertical!$E:$O,BV$10,0))+0</f>
        <v>100</v>
      </c>
      <c r="BW382" s="207">
        <f>(VLOOKUP(Horizontal!$C382&amp;Horizontal!$B382&amp;Horizontal!BW$11,Vertical!$E:$O,BW$10,0))+0</f>
        <v>100</v>
      </c>
      <c r="BX382" s="207">
        <f>(VLOOKUP(Horizontal!$C382&amp;Horizontal!$B382&amp;Horizontal!BX$11,Vertical!$E:$O,BX$10,0))+0</f>
        <v>72.73</v>
      </c>
      <c r="BY382" s="207">
        <f>(VLOOKUP(Horizontal!$C382&amp;Horizontal!$B382&amp;Horizontal!BY$11,Vertical!$E:$O,BY$10,0))+0</f>
        <v>8.57</v>
      </c>
      <c r="BZ382" s="207">
        <f>(VLOOKUP(Horizontal!$C382&amp;Horizontal!$B382&amp;Horizontal!BZ$11,Vertical!$E:$O,BZ$10,0))+0</f>
        <v>29.41</v>
      </c>
      <c r="CA382" s="207">
        <f>(VLOOKUP(Horizontal!$C382&amp;Horizontal!$B382&amp;Horizontal!CA$11,Vertical!$E:$O,CA$10,0))+0</f>
        <v>12.12</v>
      </c>
      <c r="CB382" s="209">
        <f>(VLOOKUP(Horizontal!$C382&amp;Horizontal!$B382&amp;Horizontal!CB$11,Vertical!$E:$O,CB$10,0))+0</f>
        <v>30.3</v>
      </c>
      <c r="CC382" s="210">
        <f>(VLOOKUP(Horizontal!$C382&amp;Horizontal!$B382&amp;Horizontal!CC$11,Vertical!$E:$O,CC$10,0))+0</f>
        <v>19.440000000000001</v>
      </c>
      <c r="CD382" s="207">
        <f>(VLOOKUP(Horizontal!$C382&amp;Horizontal!$B382&amp;Horizontal!CD$11,Vertical!$E:$O,CD$10,0))+0</f>
        <v>2.94</v>
      </c>
      <c r="CE382" s="207">
        <f>(VLOOKUP(Horizontal!$C382&amp;Horizontal!$B382&amp;Horizontal!CE$11,Vertical!$E:$O,CE$10,0))+0</f>
        <v>0</v>
      </c>
      <c r="CF382" s="207">
        <f>(VLOOKUP(Horizontal!$C382&amp;Horizontal!$B382&amp;Horizontal!CF$11,Vertical!$E:$O,CF$10,0))+0</f>
        <v>0</v>
      </c>
      <c r="CG382" s="207">
        <f>(VLOOKUP(Horizontal!$C382&amp;Horizontal!$B382&amp;Horizontal!CG$11,Vertical!$E:$O,CG$10,0))+0</f>
        <v>9.09</v>
      </c>
      <c r="CH382" s="207">
        <f>(VLOOKUP(Horizontal!$C382&amp;Horizontal!$B382&amp;Horizontal!CH$11,Vertical!$E:$O,CH$10,0))+0</f>
        <v>25.71</v>
      </c>
      <c r="CI382" s="207">
        <f>(VLOOKUP(Horizontal!$C382&amp;Horizontal!$B382&amp;Horizontal!CI$11,Vertical!$E:$O,CI$10,0))+0</f>
        <v>20.59</v>
      </c>
      <c r="CJ382" s="207">
        <f>(VLOOKUP(Horizontal!$C382&amp;Horizontal!$B382&amp;Horizontal!CJ$11,Vertical!$E:$O,CJ$10,0))+0</f>
        <v>54.55</v>
      </c>
      <c r="CK382" s="209">
        <f>(VLOOKUP(Horizontal!$C382&amp;Horizontal!$B382&amp;Horizontal!CK$11,Vertical!$E:$O,CK$10,0))+0</f>
        <v>54.55</v>
      </c>
      <c r="CL382" s="210">
        <f>(VLOOKUP(Horizontal!$C382&amp;Horizontal!$B382&amp;Horizontal!CL$11,Vertical!$E:$O,CL$10,0))+0</f>
        <v>8.33</v>
      </c>
      <c r="CM382" s="207">
        <f>(VLOOKUP(Horizontal!$C382&amp;Horizontal!$B382&amp;Horizontal!CM$11,Vertical!$E:$O,CM$10,0))+0</f>
        <v>0</v>
      </c>
      <c r="CN382" s="207">
        <f>(VLOOKUP(Horizontal!$C382&amp;Horizontal!$B382&amp;Horizontal!CN$11,Vertical!$E:$O,CN$10,0))+0</f>
        <v>0</v>
      </c>
      <c r="CO382" s="207">
        <f>(VLOOKUP(Horizontal!$C382&amp;Horizontal!$B382&amp;Horizontal!CO$11,Vertical!$E:$O,CO$10,0))+0</f>
        <v>0</v>
      </c>
      <c r="CP382" s="207">
        <f>(VLOOKUP(Horizontal!$C382&amp;Horizontal!$B382&amp;Horizontal!CP$11,Vertical!$E:$O,CP$10,0))+0</f>
        <v>18.18</v>
      </c>
      <c r="CQ382" s="207">
        <f>(VLOOKUP(Horizontal!$C382&amp;Horizontal!$B382&amp;Horizontal!CQ$11,Vertical!$E:$O,CQ$10,0))+0</f>
        <v>65.709999999999994</v>
      </c>
      <c r="CR382" s="207">
        <f>(VLOOKUP(Horizontal!$C382&amp;Horizontal!$B382&amp;Horizontal!CR$11,Vertical!$E:$O,CR$10,0))+0</f>
        <v>50</v>
      </c>
      <c r="CS382" s="207">
        <f>(VLOOKUP(Horizontal!$C382&amp;Horizontal!$B382&amp;Horizontal!CS$11,Vertical!$E:$O,CS$10,0))+0</f>
        <v>33.33</v>
      </c>
      <c r="CT382" s="207">
        <f>(VLOOKUP(Horizontal!$C382&amp;Horizontal!$B382&amp;Horizontal!CT$11,Vertical!$E:$O,CT$10,0))+0</f>
        <v>15.15</v>
      </c>
      <c r="CU382" s="150"/>
      <c r="CV382" s="211">
        <f t="shared" ref="CV382" si="1401">(BB382-H382)+0</f>
        <v>53.620000000000005</v>
      </c>
      <c r="CW382" s="190">
        <f t="shared" ref="CW382" si="1402">(BC382-I382)+0</f>
        <v>53.64</v>
      </c>
      <c r="CX382" s="190">
        <f t="shared" ref="CX382" si="1403">(BD382-J382)+0</f>
        <v>52.94</v>
      </c>
      <c r="CY382" s="190">
        <f t="shared" ref="CY382" si="1404">(BE382-K382)+0</f>
        <v>50.59</v>
      </c>
      <c r="CZ382" s="190">
        <f t="shared" ref="CZ382" si="1405">(BF382-L382)+0</f>
        <v>50.569999999999993</v>
      </c>
      <c r="DA382" s="190">
        <f t="shared" ref="DA382" si="1406">(BG382-M382)+0</f>
        <v>45.370000000000005</v>
      </c>
      <c r="DB382" s="190">
        <f t="shared" ref="DB382" si="1407">(BH382-N382)+0</f>
        <v>40.380000000000024</v>
      </c>
      <c r="DC382" s="190">
        <f t="shared" ref="DC382" si="1408">(BI382-O382)+0</f>
        <v>35.800000000000011</v>
      </c>
      <c r="DD382" s="212">
        <f t="shared" ref="DD382" si="1409">(BJ382-P382)+0</f>
        <v>32.860000000000014</v>
      </c>
      <c r="DE382" s="9">
        <v>170</v>
      </c>
      <c r="DF382" s="212">
        <f t="shared" ref="DF382" si="1410">($H$7-H382)+0</f>
        <v>143.10721040189134</v>
      </c>
      <c r="DG382" s="264">
        <v>77</v>
      </c>
      <c r="DH382" s="265">
        <v>40</v>
      </c>
      <c r="DI382" s="265">
        <v>181</v>
      </c>
      <c r="DJ382" s="266">
        <v>178</v>
      </c>
      <c r="DK382" s="190">
        <v>61.39</v>
      </c>
      <c r="DL382" s="190">
        <v>61.39</v>
      </c>
      <c r="DM382" s="190">
        <v>0</v>
      </c>
      <c r="DN382" s="212">
        <v>0</v>
      </c>
      <c r="DO382" s="190">
        <v>59.06</v>
      </c>
      <c r="DP382" s="190">
        <v>59.06</v>
      </c>
      <c r="DQ382" s="190">
        <v>55.7</v>
      </c>
      <c r="DR382" s="190">
        <v>55.7</v>
      </c>
      <c r="DS382" s="150"/>
      <c r="DT382" s="190">
        <v>66</v>
      </c>
      <c r="DU382" s="190">
        <v>70</v>
      </c>
      <c r="DV382" s="190">
        <v>95</v>
      </c>
      <c r="DW382" s="190">
        <v>105</v>
      </c>
      <c r="DX382" s="190"/>
      <c r="DY382" s="190"/>
      <c r="DZ382" s="190"/>
      <c r="EA382" s="190"/>
      <c r="EB382" s="190"/>
      <c r="EC382" s="190"/>
      <c r="ED382" s="190">
        <v>183</v>
      </c>
      <c r="EE382" s="190">
        <v>204</v>
      </c>
      <c r="EF382" s="190">
        <v>175</v>
      </c>
      <c r="EG382" s="190">
        <v>160</v>
      </c>
      <c r="EH382" s="212">
        <v>150</v>
      </c>
      <c r="EI382" s="213"/>
      <c r="EJ382" s="211">
        <v>47</v>
      </c>
      <c r="EK382" s="190">
        <v>50</v>
      </c>
      <c r="EL382" s="190">
        <v>50</v>
      </c>
      <c r="EM382" s="190">
        <v>50</v>
      </c>
      <c r="EN382" s="190"/>
      <c r="EO382" s="190"/>
      <c r="EP382" s="190"/>
      <c r="EQ382" s="190"/>
      <c r="ER382" s="190"/>
      <c r="ES382" s="190"/>
      <c r="ET382" s="190">
        <v>50</v>
      </c>
      <c r="EU382" s="190">
        <v>47</v>
      </c>
      <c r="EV382" s="190">
        <v>43</v>
      </c>
      <c r="EW382" s="190">
        <v>37</v>
      </c>
      <c r="EX382" s="212">
        <v>35</v>
      </c>
      <c r="EY382" s="211"/>
      <c r="EZ382" s="75">
        <f t="shared" ref="EZ382" si="1411">(G382/(DT382-G382))+0</f>
        <v>3.7735849056603772E-2</v>
      </c>
      <c r="FA382" s="89">
        <f t="shared" si="415"/>
        <v>-0.1</v>
      </c>
      <c r="FB382" s="212"/>
      <c r="FC382" s="213"/>
      <c r="FD382" s="213"/>
      <c r="FE382" s="213"/>
      <c r="FF382" s="213"/>
      <c r="FG382" s="213"/>
      <c r="FH382" s="213"/>
      <c r="FI382" s="213"/>
      <c r="FJ382" s="213"/>
      <c r="FK382" s="213"/>
      <c r="FL382" s="213"/>
      <c r="FM382" s="213"/>
      <c r="FN382" s="213"/>
      <c r="FO382" s="213"/>
      <c r="FP382" s="213"/>
      <c r="FQ382" s="213"/>
      <c r="FR382" s="213"/>
      <c r="FS382" s="211">
        <v>195</v>
      </c>
      <c r="FT382" s="190">
        <v>160</v>
      </c>
      <c r="FU382" s="190">
        <v>150</v>
      </c>
      <c r="FV382" s="190">
        <v>150</v>
      </c>
      <c r="FW382" s="190"/>
      <c r="FX382" s="190"/>
      <c r="FY382" s="190"/>
      <c r="FZ382" s="190"/>
      <c r="GA382" s="190"/>
      <c r="GB382" s="190"/>
      <c r="GC382" s="190">
        <v>150</v>
      </c>
      <c r="GD382" s="190">
        <v>145</v>
      </c>
      <c r="GE382" s="190">
        <v>132</v>
      </c>
      <c r="GF382" s="190">
        <v>120</v>
      </c>
      <c r="GG382" s="212">
        <v>115</v>
      </c>
    </row>
    <row r="383" spans="2:189">
      <c r="B383" s="33">
        <v>44593</v>
      </c>
      <c r="C383" s="30" t="s">
        <v>60</v>
      </c>
      <c r="D383" s="30">
        <v>2022</v>
      </c>
      <c r="E383" s="30" t="str">
        <f t="shared" ref="E383" si="1412">D383&amp;C383</f>
        <v>2022S5</v>
      </c>
      <c r="F383" s="30" t="str">
        <f t="shared" si="317"/>
        <v>22022</v>
      </c>
      <c r="G383" s="208" t="str">
        <f>VLOOKUP(Horizontal!$C383&amp;Horizontal!$B383&amp;Horizontal!G$11,Vertical!$E:$O,G$10,0)</f>
        <v>2,13</v>
      </c>
      <c r="H383" s="207">
        <f>(VLOOKUP(Horizontal!$C383&amp;Horizontal!$B383&amp;Horizontal!H$11,Vertical!$E:$O,H$10,0))+0</f>
        <v>64.28</v>
      </c>
      <c r="I383" s="207">
        <f>(VLOOKUP(Horizontal!$C383&amp;Horizontal!$B383&amp;Horizontal!I$11,Vertical!$E:$O,I$10,0))+0</f>
        <v>65.23</v>
      </c>
      <c r="J383" s="207">
        <f>(VLOOKUP(Horizontal!$C383&amp;Horizontal!$B383&amp;Horizontal!J$11,Vertical!$E:$O,J$10,0))+0</f>
        <v>78.37</v>
      </c>
      <c r="K383" s="207">
        <f>(VLOOKUP(Horizontal!$C383&amp;Horizontal!$B383&amp;Horizontal!K$11,Vertical!$E:$O,K$10,0))+0</f>
        <v>93.51</v>
      </c>
      <c r="L383" s="207">
        <f>(VLOOKUP(Horizontal!$C383&amp;Horizontal!$B383&amp;Horizontal!L$11,Vertical!$E:$O,L$10,0))+0</f>
        <v>170.02</v>
      </c>
      <c r="M383" s="207">
        <f>(VLOOKUP(Horizontal!$C383&amp;Horizontal!$B383&amp;Horizontal!M$11,Vertical!$E:$O,M$10,0))+0</f>
        <v>205.56</v>
      </c>
      <c r="N383" s="207">
        <f>(VLOOKUP(Horizontal!$C383&amp;Horizontal!$B383&amp;Horizontal!N$11,Vertical!$E:$O,N$10,0))+0</f>
        <v>179.03</v>
      </c>
      <c r="O383" s="207">
        <f>(VLOOKUP(Horizontal!$C383&amp;Horizontal!$B383&amp;Horizontal!O$11,Vertical!$E:$O,O$10,0))+0</f>
        <v>166.07</v>
      </c>
      <c r="P383" s="209">
        <f>(VLOOKUP(Horizontal!$C383&amp;Horizontal!$B383&amp;Horizontal!P$11,Vertical!$E:$O,P$10,0))+0</f>
        <v>157.07</v>
      </c>
      <c r="Q383" s="210">
        <f>(VLOOKUP(Horizontal!$C383&amp;Horizontal!$B383&amp;Horizontal!Q$11,Vertical!$E:$O,Q$10,0))+0</f>
        <v>50</v>
      </c>
      <c r="R383" s="207">
        <f>(VLOOKUP(Horizontal!$C383&amp;Horizontal!$B383&amp;Horizontal!R$11,Vertical!$E:$O,R$10,0))+0</f>
        <v>56</v>
      </c>
      <c r="S383" s="207">
        <f>(VLOOKUP(Horizontal!$C383&amp;Horizontal!$B383&amp;Horizontal!S$11,Vertical!$E:$O,S$10,0))+0</f>
        <v>60</v>
      </c>
      <c r="T383" s="207">
        <f>(VLOOKUP(Horizontal!$C383&amp;Horizontal!$B383&amp;Horizontal!T$11,Vertical!$E:$O,T$10,0))+0</f>
        <v>58</v>
      </c>
      <c r="U383" s="207">
        <f>(VLOOKUP(Horizontal!$C383&amp;Horizontal!$B383&amp;Horizontal!U$11,Vertical!$E:$O,U$10,0))+0</f>
        <v>45</v>
      </c>
      <c r="V383" s="207">
        <f>(VLOOKUP(Horizontal!$C383&amp;Horizontal!$B383&amp;Horizontal!V$11,Vertical!$E:$O,V$10,0))+0</f>
        <v>45</v>
      </c>
      <c r="W383" s="207">
        <f>(VLOOKUP(Horizontal!$C383&amp;Horizontal!$B383&amp;Horizontal!W$11,Vertical!$E:$O,W$10,0))+0</f>
        <v>37</v>
      </c>
      <c r="X383" s="207">
        <f>(VLOOKUP(Horizontal!$C383&amp;Horizontal!$B383&amp;Horizontal!X$11,Vertical!$E:$O,X$10,0))+0</f>
        <v>32</v>
      </c>
      <c r="Y383" s="209">
        <f>(VLOOKUP(Horizontal!$C383&amp;Horizontal!$B383&amp;Horizontal!Y$11,Vertical!$E:$O,Y$10,0))+0</f>
        <v>28</v>
      </c>
      <c r="Z383" s="210">
        <f>(VLOOKUP(Horizontal!$C383&amp;Horizontal!$B383&amp;Horizontal!Z$11,Vertical!$E:$O,Z$10,0))+0</f>
        <v>55.56</v>
      </c>
      <c r="AA383" s="207">
        <f>(VLOOKUP(Horizontal!$C383&amp;Horizontal!$B383&amp;Horizontal!AA$11,Vertical!$E:$O,AA$10,0))+0</f>
        <v>97.56</v>
      </c>
      <c r="AB383" s="207">
        <f>(VLOOKUP(Horizontal!$C383&amp;Horizontal!$B383&amp;Horizontal!AB$11,Vertical!$E:$O,AB$10,0))+0</f>
        <v>100</v>
      </c>
      <c r="AC383" s="207">
        <f>(VLOOKUP(Horizontal!$C383&amp;Horizontal!$B383&amp;Horizontal!AC$11,Vertical!$E:$O,AC$10,0))+0</f>
        <v>100</v>
      </c>
      <c r="AD383" s="207">
        <f>(VLOOKUP(Horizontal!$C383&amp;Horizontal!$B383&amp;Horizontal!AD$11,Vertical!$E:$O,AD$10,0))+0</f>
        <v>91.89</v>
      </c>
      <c r="AE383" s="207">
        <f>(VLOOKUP(Horizontal!$C383&amp;Horizontal!$B383&amp;Horizontal!AE$11,Vertical!$E:$O,AE$10,0))+0</f>
        <v>78.569999999999993</v>
      </c>
      <c r="AF383" s="207">
        <f>(VLOOKUP(Horizontal!$C383&amp;Horizontal!$B383&amp;Horizontal!AF$11,Vertical!$E:$O,AF$10,0))+0</f>
        <v>38.1</v>
      </c>
      <c r="AG383" s="207">
        <f>(VLOOKUP(Horizontal!$C383&amp;Horizontal!$B383&amp;Horizontal!AG$11,Vertical!$E:$O,AG$10,0))+0</f>
        <v>14.63</v>
      </c>
      <c r="AH383" s="209">
        <f>(VLOOKUP(Horizontal!$C383&amp;Horizontal!$B383&amp;Horizontal!AH$11,Vertical!$E:$O,AH$10,0))+0</f>
        <v>14.63</v>
      </c>
      <c r="AI383" s="210">
        <f>(VLOOKUP(Horizontal!$C383&amp;Horizontal!$B383&amp;Horizontal!AI$11,Vertical!$E:$O,AI$10,0))+0</f>
        <v>36.11</v>
      </c>
      <c r="AJ383" s="207">
        <f>(VLOOKUP(Horizontal!$C383&amp;Horizontal!$B383&amp;Horizontal!AJ$11,Vertical!$E:$O,AJ$10,0))+0</f>
        <v>2.44</v>
      </c>
      <c r="AK383" s="207">
        <f>(VLOOKUP(Horizontal!$C383&amp;Horizontal!$B383&amp;Horizontal!AK$11,Vertical!$E:$O,AK$10,0))+0</f>
        <v>0</v>
      </c>
      <c r="AL383" s="207">
        <f>(VLOOKUP(Horizontal!$C383&amp;Horizontal!$B383&amp;Horizontal!AL$11,Vertical!$E:$O,AL$10,0))+0</f>
        <v>0</v>
      </c>
      <c r="AM383" s="207">
        <f>(VLOOKUP(Horizontal!$C383&amp;Horizontal!$B383&amp;Horizontal!AM$11,Vertical!$E:$O,AM$10,0))+0</f>
        <v>0</v>
      </c>
      <c r="AN383" s="207">
        <f>(VLOOKUP(Horizontal!$C383&amp;Horizontal!$B383&amp;Horizontal!AN$11,Vertical!$E:$O,AN$10,0))+0</f>
        <v>9.52</v>
      </c>
      <c r="AO383" s="207">
        <f>(VLOOKUP(Horizontal!$C383&amp;Horizontal!$B383&amp;Horizontal!AO$11,Vertical!$E:$O,AO$10,0))+0</f>
        <v>40.479999999999997</v>
      </c>
      <c r="AP383" s="207">
        <f>(VLOOKUP(Horizontal!$C383&amp;Horizontal!$B383&amp;Horizontal!AP$11,Vertical!$E:$O,AP$10,0))+0</f>
        <v>48.78</v>
      </c>
      <c r="AQ383" s="209">
        <f>(VLOOKUP(Horizontal!$C383&amp;Horizontal!$B383&amp;Horizontal!AQ$11,Vertical!$E:$O,AQ$10,0))+0</f>
        <v>51.22</v>
      </c>
      <c r="AR383" s="210">
        <f>(VLOOKUP(Horizontal!$C383&amp;Horizontal!$B383&amp;Horizontal!AR$11,Vertical!$E:$O,AR$10,0))+0</f>
        <v>8.33</v>
      </c>
      <c r="AS383" s="207">
        <f>(VLOOKUP(Horizontal!$C383&amp;Horizontal!$B383&amp;Horizontal!AS$11,Vertical!$E:$O,AS$10,0))+0</f>
        <v>0</v>
      </c>
      <c r="AT383" s="207">
        <f>(VLOOKUP(Horizontal!$C383&amp;Horizontal!$B383&amp;Horizontal!AT$11,Vertical!$E:$O,AT$10,0))+0</f>
        <v>0</v>
      </c>
      <c r="AU383" s="207">
        <f>(VLOOKUP(Horizontal!$C383&amp;Horizontal!$B383&amp;Horizontal!AU$11,Vertical!$E:$O,AU$10,0))+0</f>
        <v>0</v>
      </c>
      <c r="AV383" s="207">
        <f>(VLOOKUP(Horizontal!$C383&amp;Horizontal!$B383&amp;Horizontal!AV$11,Vertical!$E:$O,AV$10,0))+0</f>
        <v>8.11</v>
      </c>
      <c r="AW383" s="207">
        <f>(VLOOKUP(Horizontal!$C383&amp;Horizontal!$B383&amp;Horizontal!AW$11,Vertical!$E:$O,AW$10,0))+0</f>
        <v>11.9</v>
      </c>
      <c r="AX383" s="207">
        <f>(VLOOKUP(Horizontal!$C383&amp;Horizontal!$B383&amp;Horizontal!AX$11,Vertical!$E:$O,AX$10,0))+0</f>
        <v>21.43</v>
      </c>
      <c r="AY383" s="207">
        <f>(VLOOKUP(Horizontal!$C383&amp;Horizontal!$B383&amp;Horizontal!AY$11,Vertical!$E:$O,AY$10,0))+0</f>
        <v>36.590000000000003</v>
      </c>
      <c r="AZ383" s="209">
        <f>(VLOOKUP(Horizontal!$C383&amp;Horizontal!$B383&amp;Horizontal!AZ$11,Vertical!$E:$O,AZ$10,0))+0</f>
        <v>34.15</v>
      </c>
      <c r="BA383" s="208">
        <f>(VLOOKUP(Horizontal!$C383&amp;Horizontal!$B383&amp;Horizontal!BA$11,Vertical!$E:$O,BA$10,0))+0</f>
        <v>52.53</v>
      </c>
      <c r="BB383" s="210">
        <f>(VLOOKUP(Horizontal!$C383&amp;Horizontal!$B383&amp;Horizontal!BB$11,Vertical!$E:$O,BB$10,0))+0</f>
        <v>116.99</v>
      </c>
      <c r="BC383" s="207">
        <f>(VLOOKUP(Horizontal!$C383&amp;Horizontal!$B383&amp;Horizontal!BC$11,Vertical!$E:$O,BC$10,0))+0</f>
        <v>117.99</v>
      </c>
      <c r="BD383" s="207">
        <f>(VLOOKUP(Horizontal!$C383&amp;Horizontal!$B383&amp;Horizontal!BD$11,Vertical!$E:$O,BD$10,0))+0</f>
        <v>130.96</v>
      </c>
      <c r="BE383" s="207">
        <f>(VLOOKUP(Horizontal!$C383&amp;Horizontal!$B383&amp;Horizontal!BE$11,Vertical!$E:$O,BE$10,0))+0</f>
        <v>143.87</v>
      </c>
      <c r="BF383" s="207">
        <f>(VLOOKUP(Horizontal!$C383&amp;Horizontal!$B383&amp;Horizontal!BF$11,Vertical!$E:$O,BF$10,0))+0</f>
        <v>221.41</v>
      </c>
      <c r="BG383" s="207">
        <f>(VLOOKUP(Horizontal!$C383&amp;Horizontal!$B383&amp;Horizontal!BG$11,Vertical!$E:$O,BG$10,0))+0</f>
        <v>250.74</v>
      </c>
      <c r="BH383" s="207">
        <f>(VLOOKUP(Horizontal!$C383&amp;Horizontal!$B383&amp;Horizontal!BH$11,Vertical!$E:$O,BH$10,0))+0</f>
        <v>218.98</v>
      </c>
      <c r="BI383" s="207">
        <f>(VLOOKUP(Horizontal!$C383&amp;Horizontal!$B383&amp;Horizontal!BI$11,Vertical!$E:$O,BI$10,0))+0</f>
        <v>201.09</v>
      </c>
      <c r="BJ383" s="209">
        <f>(VLOOKUP(Horizontal!$C383&amp;Horizontal!$B383&amp;Horizontal!BJ$11,Vertical!$E:$O,BJ$10,0))+0</f>
        <v>189.94</v>
      </c>
      <c r="BK383" s="210">
        <f>(VLOOKUP(Horizontal!$C383&amp;Horizontal!$B383&amp;Horizontal!BK$11,Vertical!$E:$O,BK$10,0))+0</f>
        <v>53</v>
      </c>
      <c r="BL383" s="207">
        <f>(VLOOKUP(Horizontal!$C383&amp;Horizontal!$B383&amp;Horizontal!BL$11,Vertical!$E:$O,BL$10,0))+0</f>
        <v>51</v>
      </c>
      <c r="BM383" s="207">
        <f>(VLOOKUP(Horizontal!$C383&amp;Horizontal!$B383&amp;Horizontal!BM$11,Vertical!$E:$O,BM$10,0))+0</f>
        <v>51</v>
      </c>
      <c r="BN383" s="207">
        <f>(VLOOKUP(Horizontal!$C383&amp;Horizontal!$B383&amp;Horizontal!BN$11,Vertical!$E:$O,BN$10,0))+0</f>
        <v>49</v>
      </c>
      <c r="BO383" s="207">
        <f>(VLOOKUP(Horizontal!$C383&amp;Horizontal!$B383&amp;Horizontal!BO$11,Vertical!$E:$O,BO$10,0))+0</f>
        <v>45</v>
      </c>
      <c r="BP383" s="207">
        <f>(VLOOKUP(Horizontal!$C383&amp;Horizontal!$B383&amp;Horizontal!BP$11,Vertical!$E:$O,BP$10,0))+0</f>
        <v>44</v>
      </c>
      <c r="BQ383" s="207">
        <f>(VLOOKUP(Horizontal!$C383&amp;Horizontal!$B383&amp;Horizontal!BQ$11,Vertical!$E:$O,BQ$10,0))+0</f>
        <v>40</v>
      </c>
      <c r="BR383" s="207">
        <f>(VLOOKUP(Horizontal!$C383&amp;Horizontal!$B383&amp;Horizontal!BR$11,Vertical!$E:$O,BR$10,0))+0</f>
        <v>34</v>
      </c>
      <c r="BS383" s="209">
        <f>(VLOOKUP(Horizontal!$C383&amp;Horizontal!$B383&amp;Horizontal!BS$11,Vertical!$E:$O,BS$10,0))+0</f>
        <v>31</v>
      </c>
      <c r="BT383" s="210">
        <f>(VLOOKUP(Horizontal!$C383&amp;Horizontal!$B383&amp;Horizontal!BT$11,Vertical!$E:$O,BT$10,0))+0</f>
        <v>56.76</v>
      </c>
      <c r="BU383" s="207">
        <f>(VLOOKUP(Horizontal!$C383&amp;Horizontal!$B383&amp;Horizontal!BU$11,Vertical!$E:$O,BU$10,0))+0</f>
        <v>100</v>
      </c>
      <c r="BV383" s="207">
        <f>(VLOOKUP(Horizontal!$C383&amp;Horizontal!$B383&amp;Horizontal!BV$11,Vertical!$E:$O,BV$10,0))+0</f>
        <v>100</v>
      </c>
      <c r="BW383" s="207">
        <f>(VLOOKUP(Horizontal!$C383&amp;Horizontal!$B383&amp;Horizontal!BW$11,Vertical!$E:$O,BW$10,0))+0</f>
        <v>100</v>
      </c>
      <c r="BX383" s="207">
        <f>(VLOOKUP(Horizontal!$C383&amp;Horizontal!$B383&amp;Horizontal!BX$11,Vertical!$E:$O,BX$10,0))+0</f>
        <v>88.24</v>
      </c>
      <c r="BY383" s="207">
        <f>(VLOOKUP(Horizontal!$C383&amp;Horizontal!$B383&amp;Horizontal!BY$11,Vertical!$E:$O,BY$10,0))+0</f>
        <v>72.22</v>
      </c>
      <c r="BZ383" s="207">
        <f>(VLOOKUP(Horizontal!$C383&amp;Horizontal!$B383&amp;Horizontal!BZ$11,Vertical!$E:$O,BZ$10,0))+0</f>
        <v>40</v>
      </c>
      <c r="CA383" s="207">
        <f>(VLOOKUP(Horizontal!$C383&amp;Horizontal!$B383&amp;Horizontal!CA$11,Vertical!$E:$O,CA$10,0))+0</f>
        <v>16.670000000000002</v>
      </c>
      <c r="CB383" s="209">
        <f>(VLOOKUP(Horizontal!$C383&amp;Horizontal!$B383&amp;Horizontal!CB$11,Vertical!$E:$O,CB$10,0))+0</f>
        <v>25.71</v>
      </c>
      <c r="CC383" s="210">
        <f>(VLOOKUP(Horizontal!$C383&amp;Horizontal!$B383&amp;Horizontal!CC$11,Vertical!$E:$O,CC$10,0))+0</f>
        <v>32.43</v>
      </c>
      <c r="CD383" s="207">
        <f>(VLOOKUP(Horizontal!$C383&amp;Horizontal!$B383&amp;Horizontal!CD$11,Vertical!$E:$O,CD$10,0))+0</f>
        <v>0</v>
      </c>
      <c r="CE383" s="207">
        <f>(VLOOKUP(Horizontal!$C383&amp;Horizontal!$B383&amp;Horizontal!CE$11,Vertical!$E:$O,CE$10,0))+0</f>
        <v>0</v>
      </c>
      <c r="CF383" s="207">
        <f>(VLOOKUP(Horizontal!$C383&amp;Horizontal!$B383&amp;Horizontal!CF$11,Vertical!$E:$O,CF$10,0))+0</f>
        <v>0</v>
      </c>
      <c r="CG383" s="207">
        <f>(VLOOKUP(Horizontal!$C383&amp;Horizontal!$B383&amp;Horizontal!CG$11,Vertical!$E:$O,CG$10,0))+0</f>
        <v>2.94</v>
      </c>
      <c r="CH383" s="207">
        <f>(VLOOKUP(Horizontal!$C383&amp;Horizontal!$B383&amp;Horizontal!CH$11,Vertical!$E:$O,CH$10,0))+0</f>
        <v>11.11</v>
      </c>
      <c r="CI383" s="207">
        <f>(VLOOKUP(Horizontal!$C383&amp;Horizontal!$B383&amp;Horizontal!CI$11,Vertical!$E:$O,CI$10,0))+0</f>
        <v>34.29</v>
      </c>
      <c r="CJ383" s="207">
        <f>(VLOOKUP(Horizontal!$C383&amp;Horizontal!$B383&amp;Horizontal!CJ$11,Vertical!$E:$O,CJ$10,0))+0</f>
        <v>55.56</v>
      </c>
      <c r="CK383" s="209">
        <f>(VLOOKUP(Horizontal!$C383&amp;Horizontal!$B383&amp;Horizontal!CK$11,Vertical!$E:$O,CK$10,0))+0</f>
        <v>48.57</v>
      </c>
      <c r="CL383" s="210">
        <f>(VLOOKUP(Horizontal!$C383&amp;Horizontal!$B383&amp;Horizontal!CL$11,Vertical!$E:$O,CL$10,0))+0</f>
        <v>10.81</v>
      </c>
      <c r="CM383" s="207">
        <f>(VLOOKUP(Horizontal!$C383&amp;Horizontal!$B383&amp;Horizontal!CM$11,Vertical!$E:$O,CM$10,0))+0</f>
        <v>0</v>
      </c>
      <c r="CN383" s="207">
        <f>(VLOOKUP(Horizontal!$C383&amp;Horizontal!$B383&amp;Horizontal!CN$11,Vertical!$E:$O,CN$10,0))+0</f>
        <v>0</v>
      </c>
      <c r="CO383" s="207">
        <f>(VLOOKUP(Horizontal!$C383&amp;Horizontal!$B383&amp;Horizontal!CO$11,Vertical!$E:$O,CO$10,0))+0</f>
        <v>0</v>
      </c>
      <c r="CP383" s="207">
        <f>(VLOOKUP(Horizontal!$C383&amp;Horizontal!$B383&amp;Horizontal!CP$11,Vertical!$E:$O,CP$10,0))+0</f>
        <v>8.82</v>
      </c>
      <c r="CQ383" s="207">
        <f>(VLOOKUP(Horizontal!$C383&amp;Horizontal!$B383&amp;Horizontal!CQ$11,Vertical!$E:$O,CQ$10,0))+0</f>
        <v>16.670000000000002</v>
      </c>
      <c r="CR383" s="207">
        <f>(VLOOKUP(Horizontal!$C383&amp;Horizontal!$B383&amp;Horizontal!CR$11,Vertical!$E:$O,CR$10,0))+0</f>
        <v>25.71</v>
      </c>
      <c r="CS383" s="207">
        <f>(VLOOKUP(Horizontal!$C383&amp;Horizontal!$B383&amp;Horizontal!CS$11,Vertical!$E:$O,CS$10,0))+0</f>
        <v>27.78</v>
      </c>
      <c r="CT383" s="207">
        <f>(VLOOKUP(Horizontal!$C383&amp;Horizontal!$B383&amp;Horizontal!CT$11,Vertical!$E:$O,CT$10,0))+0</f>
        <v>25.71</v>
      </c>
      <c r="CU383" s="150"/>
      <c r="CV383" s="211">
        <f t="shared" ref="CV383" si="1413">(BB383-H383)+0</f>
        <v>52.709999999999994</v>
      </c>
      <c r="CW383" s="190">
        <f t="shared" ref="CW383" si="1414">(BC383-I383)+0</f>
        <v>52.759999999999991</v>
      </c>
      <c r="CX383" s="190">
        <f t="shared" ref="CX383" si="1415">(BD383-J383)+0</f>
        <v>52.59</v>
      </c>
      <c r="CY383" s="190">
        <f t="shared" ref="CY383" si="1416">(BE383-K383)+0</f>
        <v>50.36</v>
      </c>
      <c r="CZ383" s="190">
        <f t="shared" ref="CZ383" si="1417">(BF383-L383)+0</f>
        <v>51.389999999999986</v>
      </c>
      <c r="DA383" s="190">
        <f t="shared" ref="DA383" si="1418">(BG383-M383)+0</f>
        <v>45.180000000000007</v>
      </c>
      <c r="DB383" s="190">
        <f t="shared" ref="DB383" si="1419">(BH383-N383)+0</f>
        <v>39.949999999999989</v>
      </c>
      <c r="DC383" s="190">
        <f t="shared" ref="DC383" si="1420">(BI383-O383)+0</f>
        <v>35.02000000000001</v>
      </c>
      <c r="DD383" s="212">
        <f t="shared" ref="DD383" si="1421">(BJ383-P383)+0</f>
        <v>32.870000000000005</v>
      </c>
      <c r="DE383" s="9">
        <v>170</v>
      </c>
      <c r="DF383" s="212">
        <f t="shared" ref="DF383" si="1422">($H$7-H383)+0</f>
        <v>144.17721040189133</v>
      </c>
      <c r="DG383" s="264">
        <v>91</v>
      </c>
      <c r="DH383" s="265">
        <v>36</v>
      </c>
      <c r="DI383" s="265">
        <v>200</v>
      </c>
      <c r="DJ383" s="266">
        <v>139</v>
      </c>
      <c r="DK383" s="190">
        <v>13.25</v>
      </c>
      <c r="DL383" s="190">
        <v>13.25</v>
      </c>
      <c r="DM383" s="190">
        <v>0</v>
      </c>
      <c r="DN383" s="212">
        <v>0</v>
      </c>
      <c r="DO383" s="190">
        <v>55.7</v>
      </c>
      <c r="DP383" s="190">
        <v>55.7</v>
      </c>
      <c r="DQ383" s="190">
        <v>55.7</v>
      </c>
      <c r="DR383" s="190">
        <v>55.7</v>
      </c>
      <c r="DS383" s="150"/>
      <c r="DT383" s="190">
        <v>65</v>
      </c>
      <c r="DU383" s="190">
        <v>64</v>
      </c>
      <c r="DV383" s="190">
        <v>78</v>
      </c>
      <c r="DW383" s="190">
        <v>93</v>
      </c>
      <c r="DX383" s="190"/>
      <c r="DY383" s="190"/>
      <c r="DZ383" s="190"/>
      <c r="EA383" s="190"/>
      <c r="EB383" s="190"/>
      <c r="EC383" s="190"/>
      <c r="ED383" s="190">
        <v>171</v>
      </c>
      <c r="EE383" s="190">
        <v>204</v>
      </c>
      <c r="EF383" s="190">
        <v>175</v>
      </c>
      <c r="EG383" s="190">
        <v>160</v>
      </c>
      <c r="EH383" s="212">
        <v>150</v>
      </c>
      <c r="EI383" s="213"/>
      <c r="EJ383" s="211">
        <v>43</v>
      </c>
      <c r="EK383" s="190">
        <v>45</v>
      </c>
      <c r="EL383" s="190">
        <v>45</v>
      </c>
      <c r="EM383" s="190">
        <v>45</v>
      </c>
      <c r="EN383" s="190"/>
      <c r="EO383" s="190"/>
      <c r="EP383" s="190"/>
      <c r="EQ383" s="190"/>
      <c r="ER383" s="190"/>
      <c r="ES383" s="190"/>
      <c r="ET383" s="190">
        <v>45</v>
      </c>
      <c r="EU383" s="190">
        <v>47</v>
      </c>
      <c r="EV383" s="190">
        <v>43</v>
      </c>
      <c r="EW383" s="190">
        <v>37</v>
      </c>
      <c r="EX383" s="212">
        <v>35</v>
      </c>
      <c r="EY383" s="211"/>
      <c r="EZ383" s="75">
        <f t="shared" ref="EZ383" si="1423">(G383/(DT383-G383))+0</f>
        <v>3.3879433752187049E-2</v>
      </c>
      <c r="FA383" s="89">
        <f t="shared" si="415"/>
        <v>-0.1</v>
      </c>
      <c r="FB383" s="212"/>
      <c r="FC383" s="213"/>
      <c r="FD383" s="213"/>
      <c r="FE383" s="213"/>
      <c r="FF383" s="213"/>
      <c r="FG383" s="213"/>
      <c r="FH383" s="213"/>
      <c r="FI383" s="213"/>
      <c r="FJ383" s="213"/>
      <c r="FK383" s="213"/>
      <c r="FL383" s="213"/>
      <c r="FM383" s="213"/>
      <c r="FN383" s="213"/>
      <c r="FO383" s="213"/>
      <c r="FP383" s="213"/>
      <c r="FQ383" s="213"/>
      <c r="FR383" s="213"/>
      <c r="FS383" s="211">
        <v>195</v>
      </c>
      <c r="FT383" s="190">
        <v>160</v>
      </c>
      <c r="FU383" s="190">
        <v>150</v>
      </c>
      <c r="FV383" s="190">
        <v>150</v>
      </c>
      <c r="FW383" s="190"/>
      <c r="FX383" s="190"/>
      <c r="FY383" s="190"/>
      <c r="FZ383" s="190"/>
      <c r="GA383" s="190"/>
      <c r="GB383" s="190"/>
      <c r="GC383" s="190">
        <v>150</v>
      </c>
      <c r="GD383" s="190">
        <v>145</v>
      </c>
      <c r="GE383" s="190">
        <v>132</v>
      </c>
      <c r="GF383" s="190">
        <v>120</v>
      </c>
      <c r="GG383" s="212">
        <v>110</v>
      </c>
    </row>
    <row r="384" spans="2:189">
      <c r="B384" s="33">
        <v>44600</v>
      </c>
      <c r="C384" s="30" t="s">
        <v>99</v>
      </c>
      <c r="D384" s="30">
        <v>2022</v>
      </c>
      <c r="E384" s="30" t="str">
        <f t="shared" ref="E384" si="1424">D384&amp;C384</f>
        <v>2022S6</v>
      </c>
      <c r="F384" s="30" t="str">
        <f t="shared" si="317"/>
        <v>22022</v>
      </c>
      <c r="G384" s="208" t="str">
        <f>VLOOKUP(Horizontal!$C384&amp;Horizontal!$B384&amp;Horizontal!G$11,Vertical!$E:$O,G$10,0)</f>
        <v>1,98</v>
      </c>
      <c r="H384" s="207">
        <f>(VLOOKUP(Horizontal!$C384&amp;Horizontal!$B384&amp;Horizontal!H$11,Vertical!$E:$O,H$10,0))+0</f>
        <v>59.87</v>
      </c>
      <c r="I384" s="207">
        <f>(VLOOKUP(Horizontal!$C384&amp;Horizontal!$B384&amp;Horizontal!I$11,Vertical!$E:$O,I$10,0))+0</f>
        <v>66.209999999999994</v>
      </c>
      <c r="J384" s="207">
        <f>(VLOOKUP(Horizontal!$C384&amp;Horizontal!$B384&amp;Horizontal!J$11,Vertical!$E:$O,J$10,0))+0</f>
        <v>72.209999999999994</v>
      </c>
      <c r="K384" s="207">
        <f>(VLOOKUP(Horizontal!$C384&amp;Horizontal!$B384&amp;Horizontal!K$11,Vertical!$E:$O,K$10,0))+0</f>
        <v>83.53</v>
      </c>
      <c r="L384" s="207">
        <f>(VLOOKUP(Horizontal!$C384&amp;Horizontal!$B384&amp;Horizontal!L$11,Vertical!$E:$O,L$10,0))+0</f>
        <v>151.44999999999999</v>
      </c>
      <c r="M384" s="207">
        <f>(VLOOKUP(Horizontal!$C384&amp;Horizontal!$B384&amp;Horizontal!M$11,Vertical!$E:$O,M$10,0))+0</f>
        <v>193.27</v>
      </c>
      <c r="N384" s="207">
        <f>(VLOOKUP(Horizontal!$C384&amp;Horizontal!$B384&amp;Horizontal!N$11,Vertical!$E:$O,N$10,0))+0</f>
        <v>178.14</v>
      </c>
      <c r="O384" s="207">
        <f>(VLOOKUP(Horizontal!$C384&amp;Horizontal!$B384&amp;Horizontal!O$11,Vertical!$E:$O,O$10,0))+0</f>
        <v>165.49</v>
      </c>
      <c r="P384" s="209">
        <f>(VLOOKUP(Horizontal!$C384&amp;Horizontal!$B384&amp;Horizontal!P$11,Vertical!$E:$O,P$10,0))+0</f>
        <v>157.01</v>
      </c>
      <c r="Q384" s="210">
        <f>(VLOOKUP(Horizontal!$C384&amp;Horizontal!$B384&amp;Horizontal!Q$11,Vertical!$E:$O,Q$10,0))+0</f>
        <v>54</v>
      </c>
      <c r="R384" s="207">
        <f>(VLOOKUP(Horizontal!$C384&amp;Horizontal!$B384&amp;Horizontal!R$11,Vertical!$E:$O,R$10,0))+0</f>
        <v>61</v>
      </c>
      <c r="S384" s="207">
        <f>(VLOOKUP(Horizontal!$C384&amp;Horizontal!$B384&amp;Horizontal!S$11,Vertical!$E:$O,S$10,0))+0</f>
        <v>58</v>
      </c>
      <c r="T384" s="207">
        <f>(VLOOKUP(Horizontal!$C384&amp;Horizontal!$B384&amp;Horizontal!T$11,Vertical!$E:$O,T$10,0))+0</f>
        <v>52</v>
      </c>
      <c r="U384" s="207">
        <f>(VLOOKUP(Horizontal!$C384&amp;Horizontal!$B384&amp;Horizontal!U$11,Vertical!$E:$O,U$10,0))+0</f>
        <v>49</v>
      </c>
      <c r="V384" s="207">
        <f>(VLOOKUP(Horizontal!$C384&amp;Horizontal!$B384&amp;Horizontal!V$11,Vertical!$E:$O,V$10,0))+0</f>
        <v>50</v>
      </c>
      <c r="W384" s="207">
        <f>(VLOOKUP(Horizontal!$C384&amp;Horizontal!$B384&amp;Horizontal!W$11,Vertical!$E:$O,W$10,0))+0</f>
        <v>36</v>
      </c>
      <c r="X384" s="207">
        <f>(VLOOKUP(Horizontal!$C384&amp;Horizontal!$B384&amp;Horizontal!X$11,Vertical!$E:$O,X$10,0))+0</f>
        <v>30</v>
      </c>
      <c r="Y384" s="209">
        <f>(VLOOKUP(Horizontal!$C384&amp;Horizontal!$B384&amp;Horizontal!Y$11,Vertical!$E:$O,Y$10,0))+0</f>
        <v>26</v>
      </c>
      <c r="Z384" s="210">
        <f>(VLOOKUP(Horizontal!$C384&amp;Horizontal!$B384&amp;Horizontal!Z$11,Vertical!$E:$O,Z$10,0))+0</f>
        <v>100</v>
      </c>
      <c r="AA384" s="207">
        <f>(VLOOKUP(Horizontal!$C384&amp;Horizontal!$B384&amp;Horizontal!AA$11,Vertical!$E:$O,AA$10,0))+0</f>
        <v>100</v>
      </c>
      <c r="AB384" s="207">
        <f>(VLOOKUP(Horizontal!$C384&amp;Horizontal!$B384&amp;Horizontal!AB$11,Vertical!$E:$O,AB$10,0))+0</f>
        <v>100</v>
      </c>
      <c r="AC384" s="207">
        <f>(VLOOKUP(Horizontal!$C384&amp;Horizontal!$B384&amp;Horizontal!AC$11,Vertical!$E:$O,AC$10,0))+0</f>
        <v>100</v>
      </c>
      <c r="AD384" s="207">
        <f>(VLOOKUP(Horizontal!$C384&amp;Horizontal!$B384&amp;Horizontal!AD$11,Vertical!$E:$O,AD$10,0))+0</f>
        <v>97.62</v>
      </c>
      <c r="AE384" s="207">
        <f>(VLOOKUP(Horizontal!$C384&amp;Horizontal!$B384&amp;Horizontal!AE$11,Vertical!$E:$O,AE$10,0))+0</f>
        <v>100</v>
      </c>
      <c r="AF384" s="207">
        <f>(VLOOKUP(Horizontal!$C384&amp;Horizontal!$B384&amp;Horizontal!AF$11,Vertical!$E:$O,AF$10,0))+0</f>
        <v>53.33</v>
      </c>
      <c r="AG384" s="207">
        <f>(VLOOKUP(Horizontal!$C384&amp;Horizontal!$B384&amp;Horizontal!AG$11,Vertical!$E:$O,AG$10,0))+0</f>
        <v>22.5</v>
      </c>
      <c r="AH384" s="209">
        <f>(VLOOKUP(Horizontal!$C384&amp;Horizontal!$B384&amp;Horizontal!AH$11,Vertical!$E:$O,AH$10,0))+0</f>
        <v>23.81</v>
      </c>
      <c r="AI384" s="210">
        <f>(VLOOKUP(Horizontal!$C384&amp;Horizontal!$B384&amp;Horizontal!AI$11,Vertical!$E:$O,AI$10,0))+0</f>
        <v>0</v>
      </c>
      <c r="AJ384" s="207">
        <f>(VLOOKUP(Horizontal!$C384&amp;Horizontal!$B384&amp;Horizontal!AJ$11,Vertical!$E:$O,AJ$10,0))+0</f>
        <v>0</v>
      </c>
      <c r="AK384" s="207">
        <f>(VLOOKUP(Horizontal!$C384&amp;Horizontal!$B384&amp;Horizontal!AK$11,Vertical!$E:$O,AK$10,0))+0</f>
        <v>0</v>
      </c>
      <c r="AL384" s="207">
        <f>(VLOOKUP(Horizontal!$C384&amp;Horizontal!$B384&amp;Horizontal!AL$11,Vertical!$E:$O,AL$10,0))+0</f>
        <v>0</v>
      </c>
      <c r="AM384" s="207">
        <f>(VLOOKUP(Horizontal!$C384&amp;Horizontal!$B384&amp;Horizontal!AM$11,Vertical!$E:$O,AM$10,0))+0</f>
        <v>0</v>
      </c>
      <c r="AN384" s="207">
        <f>(VLOOKUP(Horizontal!$C384&amp;Horizontal!$B384&amp;Horizontal!AN$11,Vertical!$E:$O,AN$10,0))+0</f>
        <v>0</v>
      </c>
      <c r="AO384" s="207">
        <f>(VLOOKUP(Horizontal!$C384&amp;Horizontal!$B384&amp;Horizontal!AO$11,Vertical!$E:$O,AO$10,0))+0</f>
        <v>35.56</v>
      </c>
      <c r="AP384" s="207">
        <f>(VLOOKUP(Horizontal!$C384&amp;Horizontal!$B384&amp;Horizontal!AP$11,Vertical!$E:$O,AP$10,0))+0</f>
        <v>65</v>
      </c>
      <c r="AQ384" s="209">
        <f>(VLOOKUP(Horizontal!$C384&amp;Horizontal!$B384&amp;Horizontal!AQ$11,Vertical!$E:$O,AQ$10,0))+0</f>
        <v>61.9</v>
      </c>
      <c r="AR384" s="210">
        <f>(VLOOKUP(Horizontal!$C384&amp;Horizontal!$B384&amp;Horizontal!AR$11,Vertical!$E:$O,AR$10,0))+0</f>
        <v>0</v>
      </c>
      <c r="AS384" s="207">
        <f>(VLOOKUP(Horizontal!$C384&amp;Horizontal!$B384&amp;Horizontal!AS$11,Vertical!$E:$O,AS$10,0))+0</f>
        <v>0</v>
      </c>
      <c r="AT384" s="207">
        <f>(VLOOKUP(Horizontal!$C384&amp;Horizontal!$B384&amp;Horizontal!AT$11,Vertical!$E:$O,AT$10,0))+0</f>
        <v>0</v>
      </c>
      <c r="AU384" s="207">
        <f>(VLOOKUP(Horizontal!$C384&amp;Horizontal!$B384&amp;Horizontal!AU$11,Vertical!$E:$O,AU$10,0))+0</f>
        <v>0</v>
      </c>
      <c r="AV384" s="207">
        <f>(VLOOKUP(Horizontal!$C384&amp;Horizontal!$B384&amp;Horizontal!AV$11,Vertical!$E:$O,AV$10,0))+0</f>
        <v>2.38</v>
      </c>
      <c r="AW384" s="207">
        <f>(VLOOKUP(Horizontal!$C384&amp;Horizontal!$B384&amp;Horizontal!AW$11,Vertical!$E:$O,AW$10,0))+0</f>
        <v>0</v>
      </c>
      <c r="AX384" s="207">
        <f>(VLOOKUP(Horizontal!$C384&amp;Horizontal!$B384&amp;Horizontal!AX$11,Vertical!$E:$O,AX$10,0))+0</f>
        <v>11.11</v>
      </c>
      <c r="AY384" s="207">
        <f>(VLOOKUP(Horizontal!$C384&amp;Horizontal!$B384&amp;Horizontal!AY$11,Vertical!$E:$O,AY$10,0))+0</f>
        <v>12.5</v>
      </c>
      <c r="AZ384" s="209">
        <f>(VLOOKUP(Horizontal!$C384&amp;Horizontal!$B384&amp;Horizontal!AZ$11,Vertical!$E:$O,AZ$10,0))+0</f>
        <v>14.29</v>
      </c>
      <c r="BA384" s="208">
        <f>(VLOOKUP(Horizontal!$C384&amp;Horizontal!$B384&amp;Horizontal!BA$11,Vertical!$E:$O,BA$10,0))+0</f>
        <v>51.48</v>
      </c>
      <c r="BB384" s="210">
        <f>(VLOOKUP(Horizontal!$C384&amp;Horizontal!$B384&amp;Horizontal!BB$11,Vertical!$E:$O,BB$10,0))+0</f>
        <v>111.68</v>
      </c>
      <c r="BC384" s="207">
        <f>(VLOOKUP(Horizontal!$C384&amp;Horizontal!$B384&amp;Horizontal!BC$11,Vertical!$E:$O,BC$10,0))+0</f>
        <v>117.32</v>
      </c>
      <c r="BD384" s="207">
        <f>(VLOOKUP(Horizontal!$C384&amp;Horizontal!$B384&amp;Horizontal!BD$11,Vertical!$E:$O,BD$10,0))+0</f>
        <v>122.13</v>
      </c>
      <c r="BE384" s="207">
        <f>(VLOOKUP(Horizontal!$C384&amp;Horizontal!$B384&amp;Horizontal!BE$11,Vertical!$E:$O,BE$10,0))+0</f>
        <v>132.71</v>
      </c>
      <c r="BF384" s="207">
        <f>(VLOOKUP(Horizontal!$C384&amp;Horizontal!$B384&amp;Horizontal!BF$11,Vertical!$E:$O,BF$10,0))+0</f>
        <v>200.23</v>
      </c>
      <c r="BG384" s="207">
        <f>(VLOOKUP(Horizontal!$C384&amp;Horizontal!$B384&amp;Horizontal!BG$11,Vertical!$E:$O,BG$10,0))+0</f>
        <v>239.11</v>
      </c>
      <c r="BH384" s="207">
        <f>(VLOOKUP(Horizontal!$C384&amp;Horizontal!$B384&amp;Horizontal!BH$11,Vertical!$E:$O,BH$10,0))+0</f>
        <v>218.13</v>
      </c>
      <c r="BI384" s="207">
        <f>(VLOOKUP(Horizontal!$C384&amp;Horizontal!$B384&amp;Horizontal!BI$11,Vertical!$E:$O,BI$10,0))+0</f>
        <v>200.99</v>
      </c>
      <c r="BJ384" s="209">
        <f>(VLOOKUP(Horizontal!$C384&amp;Horizontal!$B384&amp;Horizontal!BJ$11,Vertical!$E:$O,BJ$10,0))+0</f>
        <v>189.79</v>
      </c>
      <c r="BK384" s="210">
        <f>(VLOOKUP(Horizontal!$C384&amp;Horizontal!$B384&amp;Horizontal!BK$11,Vertical!$E:$O,BK$10,0))+0</f>
        <v>53</v>
      </c>
      <c r="BL384" s="207">
        <f>(VLOOKUP(Horizontal!$C384&amp;Horizontal!$B384&amp;Horizontal!BL$11,Vertical!$E:$O,BL$10,0))+0</f>
        <v>50</v>
      </c>
      <c r="BM384" s="207">
        <f>(VLOOKUP(Horizontal!$C384&amp;Horizontal!$B384&amp;Horizontal!BM$11,Vertical!$E:$O,BM$10,0))+0</f>
        <v>48</v>
      </c>
      <c r="BN384" s="207">
        <f>(VLOOKUP(Horizontal!$C384&amp;Horizontal!$B384&amp;Horizontal!BN$11,Vertical!$E:$O,BN$10,0))+0</f>
        <v>48</v>
      </c>
      <c r="BO384" s="207">
        <f>(VLOOKUP(Horizontal!$C384&amp;Horizontal!$B384&amp;Horizontal!BO$11,Vertical!$E:$O,BO$10,0))+0</f>
        <v>44</v>
      </c>
      <c r="BP384" s="207">
        <f>(VLOOKUP(Horizontal!$C384&amp;Horizontal!$B384&amp;Horizontal!BP$11,Vertical!$E:$O,BP$10,0))+0</f>
        <v>43</v>
      </c>
      <c r="BQ384" s="207">
        <f>(VLOOKUP(Horizontal!$C384&amp;Horizontal!$B384&amp;Horizontal!BQ$11,Vertical!$E:$O,BQ$10,0))+0</f>
        <v>38</v>
      </c>
      <c r="BR384" s="207">
        <f>(VLOOKUP(Horizontal!$C384&amp;Horizontal!$B384&amp;Horizontal!BR$11,Vertical!$E:$O,BR$10,0))+0</f>
        <v>32</v>
      </c>
      <c r="BS384" s="209">
        <f>(VLOOKUP(Horizontal!$C384&amp;Horizontal!$B384&amp;Horizontal!BS$11,Vertical!$E:$O,BS$10,0))+0</f>
        <v>28</v>
      </c>
      <c r="BT384" s="210">
        <f>(VLOOKUP(Horizontal!$C384&amp;Horizontal!$B384&amp;Horizontal!BT$11,Vertical!$E:$O,BT$10,0))+0</f>
        <v>100</v>
      </c>
      <c r="BU384" s="207">
        <f>(VLOOKUP(Horizontal!$C384&amp;Horizontal!$B384&amp;Horizontal!BU$11,Vertical!$E:$O,BU$10,0))+0</f>
        <v>100</v>
      </c>
      <c r="BV384" s="207">
        <f>(VLOOKUP(Horizontal!$C384&amp;Horizontal!$B384&amp;Horizontal!BV$11,Vertical!$E:$O,BV$10,0))+0</f>
        <v>100</v>
      </c>
      <c r="BW384" s="207">
        <f>(VLOOKUP(Horizontal!$C384&amp;Horizontal!$B384&amp;Horizontal!BW$11,Vertical!$E:$O,BW$10,0))+0</f>
        <v>100</v>
      </c>
      <c r="BX384" s="207">
        <f>(VLOOKUP(Horizontal!$C384&amp;Horizontal!$B384&amp;Horizontal!BX$11,Vertical!$E:$O,BX$10,0))+0</f>
        <v>97.37</v>
      </c>
      <c r="BY384" s="207">
        <f>(VLOOKUP(Horizontal!$C384&amp;Horizontal!$B384&amp;Horizontal!BY$11,Vertical!$E:$O,BY$10,0))+0</f>
        <v>100</v>
      </c>
      <c r="BZ384" s="207">
        <f>(VLOOKUP(Horizontal!$C384&amp;Horizontal!$B384&amp;Horizontal!BZ$11,Vertical!$E:$O,BZ$10,0))+0</f>
        <v>56.76</v>
      </c>
      <c r="CA384" s="207">
        <f>(VLOOKUP(Horizontal!$C384&amp;Horizontal!$B384&amp;Horizontal!CA$11,Vertical!$E:$O,CA$10,0))+0</f>
        <v>36.840000000000003</v>
      </c>
      <c r="CB384" s="209">
        <f>(VLOOKUP(Horizontal!$C384&amp;Horizontal!$B384&amp;Horizontal!CB$11,Vertical!$E:$O,CB$10,0))+0</f>
        <v>31.58</v>
      </c>
      <c r="CC384" s="210">
        <f>(VLOOKUP(Horizontal!$C384&amp;Horizontal!$B384&amp;Horizontal!CC$11,Vertical!$E:$O,CC$10,0))+0</f>
        <v>0</v>
      </c>
      <c r="CD384" s="207">
        <f>(VLOOKUP(Horizontal!$C384&amp;Horizontal!$B384&amp;Horizontal!CD$11,Vertical!$E:$O,CD$10,0))+0</f>
        <v>0</v>
      </c>
      <c r="CE384" s="207">
        <f>(VLOOKUP(Horizontal!$C384&amp;Horizontal!$B384&amp;Horizontal!CE$11,Vertical!$E:$O,CE$10,0))+0</f>
        <v>0</v>
      </c>
      <c r="CF384" s="207">
        <f>(VLOOKUP(Horizontal!$C384&amp;Horizontal!$B384&amp;Horizontal!CF$11,Vertical!$E:$O,CF$10,0))+0</f>
        <v>0</v>
      </c>
      <c r="CG384" s="207">
        <f>(VLOOKUP(Horizontal!$C384&amp;Horizontal!$B384&amp;Horizontal!CG$11,Vertical!$E:$O,CG$10,0))+0</f>
        <v>0</v>
      </c>
      <c r="CH384" s="207">
        <f>(VLOOKUP(Horizontal!$C384&amp;Horizontal!$B384&amp;Horizontal!CH$11,Vertical!$E:$O,CH$10,0))+0</f>
        <v>0</v>
      </c>
      <c r="CI384" s="207">
        <f>(VLOOKUP(Horizontal!$C384&amp;Horizontal!$B384&amp;Horizontal!CI$11,Vertical!$E:$O,CI$10,0))+0</f>
        <v>35.14</v>
      </c>
      <c r="CJ384" s="207">
        <f>(VLOOKUP(Horizontal!$C384&amp;Horizontal!$B384&amp;Horizontal!CJ$11,Vertical!$E:$O,CJ$10,0))+0</f>
        <v>52.63</v>
      </c>
      <c r="CK384" s="209">
        <f>(VLOOKUP(Horizontal!$C384&amp;Horizontal!$B384&amp;Horizontal!CK$11,Vertical!$E:$O,CK$10,0))+0</f>
        <v>50</v>
      </c>
      <c r="CL384" s="210">
        <f>(VLOOKUP(Horizontal!$C384&amp;Horizontal!$B384&amp;Horizontal!CL$11,Vertical!$E:$O,CL$10,0))+0</f>
        <v>0</v>
      </c>
      <c r="CM384" s="207">
        <f>(VLOOKUP(Horizontal!$C384&amp;Horizontal!$B384&amp;Horizontal!CM$11,Vertical!$E:$O,CM$10,0))+0</f>
        <v>0</v>
      </c>
      <c r="CN384" s="207">
        <f>(VLOOKUP(Horizontal!$C384&amp;Horizontal!$B384&amp;Horizontal!CN$11,Vertical!$E:$O,CN$10,0))+0</f>
        <v>0</v>
      </c>
      <c r="CO384" s="207">
        <f>(VLOOKUP(Horizontal!$C384&amp;Horizontal!$B384&amp;Horizontal!CO$11,Vertical!$E:$O,CO$10,0))+0</f>
        <v>0</v>
      </c>
      <c r="CP384" s="207">
        <f>(VLOOKUP(Horizontal!$C384&amp;Horizontal!$B384&amp;Horizontal!CP$11,Vertical!$E:$O,CP$10,0))+0</f>
        <v>2.63</v>
      </c>
      <c r="CQ384" s="207">
        <f>(VLOOKUP(Horizontal!$C384&amp;Horizontal!$B384&amp;Horizontal!CQ$11,Vertical!$E:$O,CQ$10,0))+0</f>
        <v>0</v>
      </c>
      <c r="CR384" s="207">
        <f>(VLOOKUP(Horizontal!$C384&amp;Horizontal!$B384&amp;Horizontal!CR$11,Vertical!$E:$O,CR$10,0))+0</f>
        <v>8.11</v>
      </c>
      <c r="CS384" s="207">
        <f>(VLOOKUP(Horizontal!$C384&amp;Horizontal!$B384&amp;Horizontal!CS$11,Vertical!$E:$O,CS$10,0))+0</f>
        <v>10.53</v>
      </c>
      <c r="CT384" s="207">
        <f>(VLOOKUP(Horizontal!$C384&amp;Horizontal!$B384&amp;Horizontal!CT$11,Vertical!$E:$O,CT$10,0))+0</f>
        <v>18.420000000000002</v>
      </c>
      <c r="CU384" s="150"/>
      <c r="CV384" s="211">
        <f t="shared" ref="CV384" si="1425">(BB384-H384)+0</f>
        <v>51.810000000000009</v>
      </c>
      <c r="CW384" s="190">
        <f t="shared" ref="CW384" si="1426">(BC384-I384)+0</f>
        <v>51.11</v>
      </c>
      <c r="CX384" s="190">
        <f t="shared" ref="CX384" si="1427">(BD384-J384)+0</f>
        <v>49.92</v>
      </c>
      <c r="CY384" s="190">
        <f t="shared" ref="CY384" si="1428">(BE384-K384)+0</f>
        <v>49.180000000000007</v>
      </c>
      <c r="CZ384" s="190">
        <f t="shared" ref="CZ384" si="1429">(BF384-L384)+0</f>
        <v>48.78</v>
      </c>
      <c r="DA384" s="190">
        <f t="shared" ref="DA384" si="1430">(BG384-M384)+0</f>
        <v>45.84</v>
      </c>
      <c r="DB384" s="190">
        <f t="shared" ref="DB384" si="1431">(BH384-N384)+0</f>
        <v>39.990000000000009</v>
      </c>
      <c r="DC384" s="190">
        <f t="shared" ref="DC384" si="1432">(BI384-O384)+0</f>
        <v>35.5</v>
      </c>
      <c r="DD384" s="212">
        <f t="shared" ref="DD384" si="1433">(BJ384-P384)+0</f>
        <v>32.78</v>
      </c>
      <c r="DE384" s="9">
        <v>170</v>
      </c>
      <c r="DF384" s="212">
        <f t="shared" ref="DF384" si="1434">($H$7-H384)+0</f>
        <v>148.58721040189133</v>
      </c>
      <c r="DG384" s="264">
        <v>117</v>
      </c>
      <c r="DH384" s="265">
        <v>46</v>
      </c>
      <c r="DI384" s="265">
        <v>186</v>
      </c>
      <c r="DJ384" s="266">
        <v>123</v>
      </c>
      <c r="DK384" s="190">
        <v>6.98</v>
      </c>
      <c r="DL384" s="190">
        <v>6.98</v>
      </c>
      <c r="DM384" s="190">
        <v>0</v>
      </c>
      <c r="DN384" s="212">
        <v>0</v>
      </c>
      <c r="DO384" s="190">
        <v>55.7</v>
      </c>
      <c r="DP384" s="190">
        <v>55.7</v>
      </c>
      <c r="DQ384" s="190">
        <v>55.7</v>
      </c>
      <c r="DR384" s="212">
        <v>55.7</v>
      </c>
      <c r="DS384" s="150"/>
      <c r="DT384" s="190">
        <v>60</v>
      </c>
      <c r="DU384" s="190">
        <v>67</v>
      </c>
      <c r="DV384" s="190">
        <v>75</v>
      </c>
      <c r="DW384" s="190">
        <v>85</v>
      </c>
      <c r="DX384" s="190"/>
      <c r="DY384" s="190"/>
      <c r="DZ384" s="190"/>
      <c r="EA384" s="190"/>
      <c r="EB384" s="190"/>
      <c r="EC384" s="190"/>
      <c r="ED384" s="190">
        <v>165</v>
      </c>
      <c r="EE384" s="190">
        <v>195</v>
      </c>
      <c r="EF384" s="190">
        <v>175</v>
      </c>
      <c r="EG384" s="190">
        <v>160</v>
      </c>
      <c r="EH384" s="212">
        <v>150</v>
      </c>
      <c r="EI384" s="213"/>
      <c r="EJ384" s="211">
        <v>45</v>
      </c>
      <c r="EK384" s="190">
        <v>45</v>
      </c>
      <c r="EL384" s="190">
        <v>45</v>
      </c>
      <c r="EM384" s="190">
        <v>45</v>
      </c>
      <c r="EN384" s="190"/>
      <c r="EO384" s="190"/>
      <c r="EP384" s="190"/>
      <c r="EQ384" s="190"/>
      <c r="ER384" s="190"/>
      <c r="ES384" s="190"/>
      <c r="ET384" s="190">
        <v>45</v>
      </c>
      <c r="EU384" s="190">
        <v>40</v>
      </c>
      <c r="EV384" s="190">
        <v>43</v>
      </c>
      <c r="EW384" s="190">
        <v>37</v>
      </c>
      <c r="EX384" s="212">
        <v>35</v>
      </c>
      <c r="EY384" s="211"/>
      <c r="EZ384" s="75">
        <f t="shared" ref="EZ384" si="1435">(G384/(DT384-G384))+0</f>
        <v>3.4126163391933813E-2</v>
      </c>
      <c r="FA384" s="89">
        <f t="shared" si="415"/>
        <v>-0.1</v>
      </c>
      <c r="FB384" s="212"/>
      <c r="FC384" s="213"/>
      <c r="FD384" s="213"/>
      <c r="FE384" s="213"/>
      <c r="FF384" s="213"/>
      <c r="FG384" s="213"/>
      <c r="FH384" s="213"/>
      <c r="FI384" s="213"/>
      <c r="FJ384" s="213"/>
      <c r="FK384" s="213"/>
      <c r="FL384" s="213"/>
      <c r="FM384" s="213"/>
      <c r="FN384" s="213"/>
      <c r="FO384" s="213"/>
      <c r="FP384" s="213"/>
      <c r="FQ384" s="213"/>
      <c r="FR384" s="213"/>
      <c r="FS384" s="211">
        <v>175</v>
      </c>
      <c r="FT384" s="190">
        <v>160</v>
      </c>
      <c r="FU384" s="190">
        <v>160</v>
      </c>
      <c r="FV384" s="190">
        <v>160</v>
      </c>
      <c r="FW384" s="190"/>
      <c r="FX384" s="190"/>
      <c r="FY384" s="190"/>
      <c r="FZ384" s="190"/>
      <c r="GA384" s="190"/>
      <c r="GB384" s="190"/>
      <c r="GC384" s="190">
        <v>160</v>
      </c>
      <c r="GD384" s="190">
        <v>140</v>
      </c>
      <c r="GE384" s="190">
        <v>132</v>
      </c>
      <c r="GF384" s="190">
        <v>120</v>
      </c>
      <c r="GG384" s="212">
        <v>115</v>
      </c>
    </row>
    <row r="385" spans="2:189">
      <c r="B385" s="33">
        <v>44607</v>
      </c>
      <c r="C385" s="30" t="s">
        <v>59</v>
      </c>
      <c r="D385" s="30">
        <v>2022</v>
      </c>
      <c r="E385" s="30" t="str">
        <f t="shared" ref="E385" si="1436">D385&amp;C385</f>
        <v>2022S7</v>
      </c>
      <c r="F385" s="30" t="str">
        <f t="shared" si="317"/>
        <v>22022</v>
      </c>
      <c r="G385" s="208" t="str">
        <f>VLOOKUP(Horizontal!$C385&amp;Horizontal!$B385&amp;Horizontal!G$11,Vertical!$E:$O,G$10,0)</f>
        <v>2,07</v>
      </c>
      <c r="H385" s="207">
        <f>(VLOOKUP(Horizontal!$C385&amp;Horizontal!$B385&amp;Horizontal!H$11,Vertical!$E:$O,H$10,0))+0</f>
        <v>58.91</v>
      </c>
      <c r="I385" s="207">
        <f>(VLOOKUP(Horizontal!$C385&amp;Horizontal!$B385&amp;Horizontal!I$11,Vertical!$E:$O,I$10,0))+0</f>
        <v>66.010000000000005</v>
      </c>
      <c r="J385" s="207">
        <f>(VLOOKUP(Horizontal!$C385&amp;Horizontal!$B385&amp;Horizontal!J$11,Vertical!$E:$O,J$10,0))+0</f>
        <v>80.16</v>
      </c>
      <c r="K385" s="207">
        <f>(VLOOKUP(Horizontal!$C385&amp;Horizontal!$B385&amp;Horizontal!K$11,Vertical!$E:$O,K$10,0))+0</f>
        <v>91.68</v>
      </c>
      <c r="L385" s="207">
        <f>(VLOOKUP(Horizontal!$C385&amp;Horizontal!$B385&amp;Horizontal!L$11,Vertical!$E:$O,L$10,0))+0</f>
        <v>161.59</v>
      </c>
      <c r="M385" s="207">
        <f>(VLOOKUP(Horizontal!$C385&amp;Horizontal!$B385&amp;Horizontal!M$11,Vertical!$E:$O,M$10,0))+0</f>
        <v>195.4</v>
      </c>
      <c r="N385" s="207">
        <f>(VLOOKUP(Horizontal!$C385&amp;Horizontal!$B385&amp;Horizontal!N$11,Vertical!$E:$O,N$10,0))+0</f>
        <v>179.48</v>
      </c>
      <c r="O385" s="207">
        <f>(VLOOKUP(Horizontal!$C385&amp;Horizontal!$B385&amp;Horizontal!O$11,Vertical!$E:$O,O$10,0))+0</f>
        <v>165.64</v>
      </c>
      <c r="P385" s="209">
        <f>(VLOOKUP(Horizontal!$C385&amp;Horizontal!$B385&amp;Horizontal!P$11,Vertical!$E:$O,P$10,0))+0</f>
        <v>157.1</v>
      </c>
      <c r="Q385" s="210">
        <f>(VLOOKUP(Horizontal!$C385&amp;Horizontal!$B385&amp;Horizontal!Q$11,Vertical!$E:$O,Q$10,0))+0</f>
        <v>51</v>
      </c>
      <c r="R385" s="207">
        <f>(VLOOKUP(Horizontal!$C385&amp;Horizontal!$B385&amp;Horizontal!R$11,Vertical!$E:$O,R$10,0))+0</f>
        <v>60</v>
      </c>
      <c r="S385" s="207">
        <f>(VLOOKUP(Horizontal!$C385&amp;Horizontal!$B385&amp;Horizontal!S$11,Vertical!$E:$O,S$10,0))+0</f>
        <v>60</v>
      </c>
      <c r="T385" s="207">
        <f>(VLOOKUP(Horizontal!$C385&amp;Horizontal!$B385&amp;Horizontal!T$11,Vertical!$E:$O,T$10,0))+0</f>
        <v>57</v>
      </c>
      <c r="U385" s="207">
        <f>(VLOOKUP(Horizontal!$C385&amp;Horizontal!$B385&amp;Horizontal!U$11,Vertical!$E:$O,U$10,0))+0</f>
        <v>49</v>
      </c>
      <c r="V385" s="207">
        <f>(VLOOKUP(Horizontal!$C385&amp;Horizontal!$B385&amp;Horizontal!V$11,Vertical!$E:$O,V$10,0))+0</f>
        <v>40</v>
      </c>
      <c r="W385" s="207">
        <f>(VLOOKUP(Horizontal!$C385&amp;Horizontal!$B385&amp;Horizontal!W$11,Vertical!$E:$O,W$10,0))+0</f>
        <v>32</v>
      </c>
      <c r="X385" s="207">
        <f>(VLOOKUP(Horizontal!$C385&amp;Horizontal!$B385&amp;Horizontal!X$11,Vertical!$E:$O,X$10,0))+0</f>
        <v>23</v>
      </c>
      <c r="Y385" s="209">
        <f>(VLOOKUP(Horizontal!$C385&amp;Horizontal!$B385&amp;Horizontal!Y$11,Vertical!$E:$O,Y$10,0))+0</f>
        <v>20</v>
      </c>
      <c r="Z385" s="210">
        <f>(VLOOKUP(Horizontal!$C385&amp;Horizontal!$B385&amp;Horizontal!Z$11,Vertical!$E:$O,Z$10,0))+0</f>
        <v>74.42</v>
      </c>
      <c r="AA385" s="207">
        <f>(VLOOKUP(Horizontal!$C385&amp;Horizontal!$B385&amp;Horizontal!AA$11,Vertical!$E:$O,AA$10,0))+0</f>
        <v>36.36</v>
      </c>
      <c r="AB385" s="207">
        <f>(VLOOKUP(Horizontal!$C385&amp;Horizontal!$B385&amp;Horizontal!AB$11,Vertical!$E:$O,AB$10,0))+0</f>
        <v>5</v>
      </c>
      <c r="AC385" s="207">
        <f>(VLOOKUP(Horizontal!$C385&amp;Horizontal!$B385&amp;Horizontal!AC$11,Vertical!$E:$O,AC$10,0))+0</f>
        <v>7.44</v>
      </c>
      <c r="AD385" s="207">
        <f>(VLOOKUP(Horizontal!$C385&amp;Horizontal!$B385&amp;Horizontal!AD$11,Vertical!$E:$O,AD$10,0))+0</f>
        <v>18.59</v>
      </c>
      <c r="AE385" s="207">
        <f>(VLOOKUP(Horizontal!$C385&amp;Horizontal!$B385&amp;Horizontal!AE$11,Vertical!$E:$O,AE$10,0))+0</f>
        <v>25.46</v>
      </c>
      <c r="AF385" s="207">
        <f>(VLOOKUP(Horizontal!$C385&amp;Horizontal!$B385&amp;Horizontal!AF$11,Vertical!$E:$O,AF$10,0))+0</f>
        <v>22.73</v>
      </c>
      <c r="AG385" s="207">
        <f>(VLOOKUP(Horizontal!$C385&amp;Horizontal!$B385&amp;Horizontal!AG$11,Vertical!$E:$O,AG$10,0))+0</f>
        <v>18.18</v>
      </c>
      <c r="AH385" s="209">
        <f>(VLOOKUP(Horizontal!$C385&amp;Horizontal!$B385&amp;Horizontal!AH$11,Vertical!$E:$O,AH$10,0))+0</f>
        <v>24.39</v>
      </c>
      <c r="AI385" s="210">
        <f>(VLOOKUP(Horizontal!$C385&amp;Horizontal!$B385&amp;Horizontal!AI$11,Vertical!$E:$O,AI$10,0))+0</f>
        <v>25.58</v>
      </c>
      <c r="AJ385" s="207">
        <f>(VLOOKUP(Horizontal!$C385&amp;Horizontal!$B385&amp;Horizontal!AJ$11,Vertical!$E:$O,AJ$10,0))+0</f>
        <v>29.55</v>
      </c>
      <c r="AK385" s="207">
        <f>(VLOOKUP(Horizontal!$C385&amp;Horizontal!$B385&amp;Horizontal!AK$11,Vertical!$E:$O,AK$10,0))+0</f>
        <v>0</v>
      </c>
      <c r="AL385" s="207">
        <f>(VLOOKUP(Horizontal!$C385&amp;Horizontal!$B385&amp;Horizontal!AL$11,Vertical!$E:$O,AL$10,0))+0</f>
        <v>7.44</v>
      </c>
      <c r="AM385" s="207">
        <f>(VLOOKUP(Horizontal!$C385&amp;Horizontal!$B385&amp;Horizontal!AM$11,Vertical!$E:$O,AM$10,0))+0</f>
        <v>5.24</v>
      </c>
      <c r="AN385" s="207">
        <f>(VLOOKUP(Horizontal!$C385&amp;Horizontal!$B385&amp;Horizontal!AN$11,Vertical!$E:$O,AN$10,0))+0</f>
        <v>20.83</v>
      </c>
      <c r="AO385" s="207">
        <f>(VLOOKUP(Horizontal!$C385&amp;Horizontal!$B385&amp;Horizontal!AO$11,Vertical!$E:$O,AO$10,0))+0</f>
        <v>31.82</v>
      </c>
      <c r="AP385" s="207">
        <f>(VLOOKUP(Horizontal!$C385&amp;Horizontal!$B385&amp;Horizontal!AP$11,Vertical!$E:$O,AP$10,0))+0</f>
        <v>56.82</v>
      </c>
      <c r="AQ385" s="209">
        <f>(VLOOKUP(Horizontal!$C385&amp;Horizontal!$B385&amp;Horizontal!AQ$11,Vertical!$E:$O,AQ$10,0))+0</f>
        <v>53.66</v>
      </c>
      <c r="AR385" s="210">
        <f>(VLOOKUP(Horizontal!$C385&amp;Horizontal!$B385&amp;Horizontal!AR$11,Vertical!$E:$O,AR$10,0))+0</f>
        <v>0</v>
      </c>
      <c r="AS385" s="207">
        <f>(VLOOKUP(Horizontal!$C385&amp;Horizontal!$B385&amp;Horizontal!AS$11,Vertical!$E:$O,AS$10,0))+0</f>
        <v>34.090000000000003</v>
      </c>
      <c r="AT385" s="207">
        <f>(VLOOKUP(Horizontal!$C385&amp;Horizontal!$B385&amp;Horizontal!AT$11,Vertical!$E:$O,AT$10,0))+0</f>
        <v>95</v>
      </c>
      <c r="AU385" s="207">
        <f>(VLOOKUP(Horizontal!$C385&amp;Horizontal!$B385&amp;Horizontal!AU$11,Vertical!$E:$O,AU$10,0))+0</f>
        <v>85.11</v>
      </c>
      <c r="AV385" s="207">
        <f>(VLOOKUP(Horizontal!$C385&amp;Horizontal!$B385&amp;Horizontal!AV$11,Vertical!$E:$O,AV$10,0))+0</f>
        <v>76.180000000000007</v>
      </c>
      <c r="AW385" s="207">
        <f>(VLOOKUP(Horizontal!$C385&amp;Horizontal!$B385&amp;Horizontal!AW$11,Vertical!$E:$O,AW$10,0))+0</f>
        <v>53.7</v>
      </c>
      <c r="AX385" s="207">
        <f>(VLOOKUP(Horizontal!$C385&amp;Horizontal!$B385&amp;Horizontal!AX$11,Vertical!$E:$O,AX$10,0))+0</f>
        <v>45.45</v>
      </c>
      <c r="AY385" s="207">
        <f>(VLOOKUP(Horizontal!$C385&amp;Horizontal!$B385&amp;Horizontal!AY$11,Vertical!$E:$O,AY$10,0))+0</f>
        <v>25</v>
      </c>
      <c r="AZ385" s="209">
        <f>(VLOOKUP(Horizontal!$C385&amp;Horizontal!$B385&amp;Horizontal!AZ$11,Vertical!$E:$O,AZ$10,0))+0</f>
        <v>21.95</v>
      </c>
      <c r="BA385" s="208">
        <f>(VLOOKUP(Horizontal!$C385&amp;Horizontal!$B385&amp;Horizontal!BA$11,Vertical!$E:$O,BA$10,0))+0</f>
        <v>50.99</v>
      </c>
      <c r="BB385" s="210">
        <f>(VLOOKUP(Horizontal!$C385&amp;Horizontal!$B385&amp;Horizontal!BB$11,Vertical!$E:$O,BB$10,0))+0</f>
        <v>110.39</v>
      </c>
      <c r="BC385" s="207">
        <f>(VLOOKUP(Horizontal!$C385&amp;Horizontal!$B385&amp;Horizontal!BC$11,Vertical!$E:$O,BC$10,0))+0</f>
        <v>116.78</v>
      </c>
      <c r="BD385" s="207">
        <f>(VLOOKUP(Horizontal!$C385&amp;Horizontal!$B385&amp;Horizontal!BD$11,Vertical!$E:$O,BD$10,0))+0</f>
        <v>128.41</v>
      </c>
      <c r="BE385" s="207">
        <f>(VLOOKUP(Horizontal!$C385&amp;Horizontal!$B385&amp;Horizontal!BE$11,Vertical!$E:$O,BE$10,0))+0</f>
        <v>139.51</v>
      </c>
      <c r="BF385" s="207">
        <f>(VLOOKUP(Horizontal!$C385&amp;Horizontal!$B385&amp;Horizontal!BF$11,Vertical!$E:$O,BF$10,0))+0</f>
        <v>209.44</v>
      </c>
      <c r="BG385" s="207">
        <f>(VLOOKUP(Horizontal!$C385&amp;Horizontal!$B385&amp;Horizontal!BG$11,Vertical!$E:$O,BG$10,0))+0</f>
        <v>241.33</v>
      </c>
      <c r="BH385" s="207">
        <f>(VLOOKUP(Horizontal!$C385&amp;Horizontal!$B385&amp;Horizontal!BH$11,Vertical!$E:$O,BH$10,0))+0</f>
        <v>219.13</v>
      </c>
      <c r="BI385" s="207">
        <f>(VLOOKUP(Horizontal!$C385&amp;Horizontal!$B385&amp;Horizontal!BI$11,Vertical!$E:$O,BI$10,0))+0</f>
        <v>201.29</v>
      </c>
      <c r="BJ385" s="209">
        <f>(VLOOKUP(Horizontal!$C385&amp;Horizontal!$B385&amp;Horizontal!BJ$11,Vertical!$E:$O,BJ$10,0))+0</f>
        <v>189.87</v>
      </c>
      <c r="BK385" s="210">
        <f>(VLOOKUP(Horizontal!$C385&amp;Horizontal!$B385&amp;Horizontal!BK$11,Vertical!$E:$O,BK$10,0))+0</f>
        <v>58</v>
      </c>
      <c r="BL385" s="207">
        <f>(VLOOKUP(Horizontal!$C385&amp;Horizontal!$B385&amp;Horizontal!BL$11,Vertical!$E:$O,BL$10,0))+0</f>
        <v>56</v>
      </c>
      <c r="BM385" s="207">
        <f>(VLOOKUP(Horizontal!$C385&amp;Horizontal!$B385&amp;Horizontal!BM$11,Vertical!$E:$O,BM$10,0))+0</f>
        <v>52</v>
      </c>
      <c r="BN385" s="207">
        <f>(VLOOKUP(Horizontal!$C385&amp;Horizontal!$B385&amp;Horizontal!BN$11,Vertical!$E:$O,BN$10,0))+0</f>
        <v>48</v>
      </c>
      <c r="BO385" s="207">
        <f>(VLOOKUP(Horizontal!$C385&amp;Horizontal!$B385&amp;Horizontal!BO$11,Vertical!$E:$O,BO$10,0))+0</f>
        <v>45</v>
      </c>
      <c r="BP385" s="207">
        <f>(VLOOKUP(Horizontal!$C385&amp;Horizontal!$B385&amp;Horizontal!BP$11,Vertical!$E:$O,BP$10,0))+0</f>
        <v>41</v>
      </c>
      <c r="BQ385" s="207">
        <f>(VLOOKUP(Horizontal!$C385&amp;Horizontal!$B385&amp;Horizontal!BQ$11,Vertical!$E:$O,BQ$10,0))+0</f>
        <v>33</v>
      </c>
      <c r="BR385" s="207">
        <f>(VLOOKUP(Horizontal!$C385&amp;Horizontal!$B385&amp;Horizontal!BR$11,Vertical!$E:$O,BR$10,0))+0</f>
        <v>27</v>
      </c>
      <c r="BS385" s="209">
        <f>(VLOOKUP(Horizontal!$C385&amp;Horizontal!$B385&amp;Horizontal!BS$11,Vertical!$E:$O,BS$10,0))+0</f>
        <v>25</v>
      </c>
      <c r="BT385" s="210">
        <f>(VLOOKUP(Horizontal!$C385&amp;Horizontal!$B385&amp;Horizontal!BT$11,Vertical!$E:$O,BT$10,0))+0</f>
        <v>67.349999999999994</v>
      </c>
      <c r="BU385" s="207">
        <f>(VLOOKUP(Horizontal!$C385&amp;Horizontal!$B385&amp;Horizontal!BU$11,Vertical!$E:$O,BU$10,0))+0</f>
        <v>52.63</v>
      </c>
      <c r="BV385" s="207">
        <f>(VLOOKUP(Horizontal!$C385&amp;Horizontal!$B385&amp;Horizontal!BV$11,Vertical!$E:$O,BV$10,0))+0</f>
        <v>12.66</v>
      </c>
      <c r="BW385" s="207">
        <f>(VLOOKUP(Horizontal!$C385&amp;Horizontal!$B385&amp;Horizontal!BW$11,Vertical!$E:$O,BW$10,0))+0</f>
        <v>7.36</v>
      </c>
      <c r="BX385" s="207">
        <f>(VLOOKUP(Horizontal!$C385&amp;Horizontal!$B385&amp;Horizontal!BX$11,Vertical!$E:$O,BX$10,0))+0</f>
        <v>23.08</v>
      </c>
      <c r="BY385" s="207">
        <f>(VLOOKUP(Horizontal!$C385&amp;Horizontal!$B385&amp;Horizontal!BY$11,Vertical!$E:$O,BY$10,0))+0</f>
        <v>21.05</v>
      </c>
      <c r="BZ385" s="207">
        <f>(VLOOKUP(Horizontal!$C385&amp;Horizontal!$B385&amp;Horizontal!BZ$11,Vertical!$E:$O,BZ$10,0))+0</f>
        <v>21.62</v>
      </c>
      <c r="CA385" s="207">
        <f>(VLOOKUP(Horizontal!$C385&amp;Horizontal!$B385&amp;Horizontal!CA$11,Vertical!$E:$O,CA$10,0))+0</f>
        <v>22.22</v>
      </c>
      <c r="CB385" s="209">
        <f>(VLOOKUP(Horizontal!$C385&amp;Horizontal!$B385&amp;Horizontal!CB$11,Vertical!$E:$O,CB$10,0))+0</f>
        <v>25</v>
      </c>
      <c r="CC385" s="210">
        <f>(VLOOKUP(Horizontal!$C385&amp;Horizontal!$B385&amp;Horizontal!CC$11,Vertical!$E:$O,CC$10,0))+0</f>
        <v>26.82</v>
      </c>
      <c r="CD385" s="207">
        <f>(VLOOKUP(Horizontal!$C385&amp;Horizontal!$B385&amp;Horizontal!CD$11,Vertical!$E:$O,CD$10,0))+0</f>
        <v>19.739999999999998</v>
      </c>
      <c r="CE385" s="207">
        <f>(VLOOKUP(Horizontal!$C385&amp;Horizontal!$B385&amp;Horizontal!CE$11,Vertical!$E:$O,CE$10,0))+0</f>
        <v>2.5299999999999998</v>
      </c>
      <c r="CF385" s="207">
        <f>(VLOOKUP(Horizontal!$C385&amp;Horizontal!$B385&amp;Horizontal!CF$11,Vertical!$E:$O,CF$10,0))+0</f>
        <v>10.9</v>
      </c>
      <c r="CG385" s="207">
        <f>(VLOOKUP(Horizontal!$C385&amp;Horizontal!$B385&amp;Horizontal!CG$11,Vertical!$E:$O,CG$10,0))+0</f>
        <v>5.7</v>
      </c>
      <c r="CH385" s="207">
        <f>(VLOOKUP(Horizontal!$C385&amp;Horizontal!$B385&amp;Horizontal!CH$11,Vertical!$E:$O,CH$10,0))+0</f>
        <v>26.32</v>
      </c>
      <c r="CI385" s="207">
        <f>(VLOOKUP(Horizontal!$C385&amp;Horizontal!$B385&amp;Horizontal!CI$11,Vertical!$E:$O,CI$10,0))+0</f>
        <v>32.43</v>
      </c>
      <c r="CJ385" s="207">
        <f>(VLOOKUP(Horizontal!$C385&amp;Horizontal!$B385&amp;Horizontal!CJ$11,Vertical!$E:$O,CJ$10,0))+0</f>
        <v>47.22</v>
      </c>
      <c r="CK385" s="209">
        <f>(VLOOKUP(Horizontal!$C385&amp;Horizontal!$B385&amp;Horizontal!CK$11,Vertical!$E:$O,CK$10,0))+0</f>
        <v>50</v>
      </c>
      <c r="CL385" s="210">
        <f>(VLOOKUP(Horizontal!$C385&amp;Horizontal!$B385&amp;Horizontal!CL$11,Vertical!$E:$O,CL$10,0))+0</f>
        <v>5.83</v>
      </c>
      <c r="CM385" s="207">
        <f>(VLOOKUP(Horizontal!$C385&amp;Horizontal!$B385&amp;Horizontal!CM$11,Vertical!$E:$O,CM$10,0))+0</f>
        <v>27.63</v>
      </c>
      <c r="CN385" s="207">
        <f>(VLOOKUP(Horizontal!$C385&amp;Horizontal!$B385&amp;Horizontal!CN$11,Vertical!$E:$O,CN$10,0))+0</f>
        <v>84.81</v>
      </c>
      <c r="CO385" s="207">
        <f>(VLOOKUP(Horizontal!$C385&amp;Horizontal!$B385&amp;Horizontal!CO$11,Vertical!$E:$O,CO$10,0))+0</f>
        <v>81.739999999999995</v>
      </c>
      <c r="CP385" s="207">
        <f>(VLOOKUP(Horizontal!$C385&amp;Horizontal!$B385&amp;Horizontal!CP$11,Vertical!$E:$O,CP$10,0))+0</f>
        <v>71.23</v>
      </c>
      <c r="CQ385" s="207">
        <f>(VLOOKUP(Horizontal!$C385&amp;Horizontal!$B385&amp;Horizontal!CQ$11,Vertical!$E:$O,CQ$10,0))+0</f>
        <v>52.63</v>
      </c>
      <c r="CR385" s="207">
        <f>(VLOOKUP(Horizontal!$C385&amp;Horizontal!$B385&amp;Horizontal!CR$11,Vertical!$E:$O,CR$10,0))+0</f>
        <v>45.95</v>
      </c>
      <c r="CS385" s="207">
        <f>(VLOOKUP(Horizontal!$C385&amp;Horizontal!$B385&amp;Horizontal!CS$11,Vertical!$E:$O,CS$10,0))+0</f>
        <v>30.56</v>
      </c>
      <c r="CT385" s="207">
        <f>(VLOOKUP(Horizontal!$C385&amp;Horizontal!$B385&amp;Horizontal!CT$11,Vertical!$E:$O,CT$10,0))+0</f>
        <v>25</v>
      </c>
      <c r="CU385" s="150"/>
      <c r="CV385" s="211">
        <f t="shared" ref="CV385" si="1437">(BB385-H385)+0</f>
        <v>51.480000000000004</v>
      </c>
      <c r="CW385" s="190">
        <f t="shared" ref="CW385" si="1438">(BC385-I385)+0</f>
        <v>50.769999999999996</v>
      </c>
      <c r="CX385" s="190">
        <f t="shared" ref="CX385" si="1439">(BD385-J385)+0</f>
        <v>48.25</v>
      </c>
      <c r="CY385" s="190">
        <f t="shared" ref="CY385" si="1440">(BE385-K385)+0</f>
        <v>47.829999999999984</v>
      </c>
      <c r="CZ385" s="190">
        <f t="shared" ref="CZ385" si="1441">(BF385-L385)+0</f>
        <v>47.849999999999994</v>
      </c>
      <c r="DA385" s="190">
        <f t="shared" ref="DA385" si="1442">(BG385-M385)+0</f>
        <v>45.930000000000007</v>
      </c>
      <c r="DB385" s="190">
        <f t="shared" ref="DB385" si="1443">(BH385-N385)+0</f>
        <v>39.650000000000006</v>
      </c>
      <c r="DC385" s="190">
        <f t="shared" ref="DC385" si="1444">(BI385-O385)+0</f>
        <v>35.650000000000006</v>
      </c>
      <c r="DD385" s="212">
        <f t="shared" ref="DD385" si="1445">(BJ385-P385)+0</f>
        <v>32.77000000000001</v>
      </c>
      <c r="DE385" s="9">
        <v>170</v>
      </c>
      <c r="DF385" s="212">
        <f t="shared" ref="DF385" si="1446">($H$7-H385)+0</f>
        <v>149.54721040189133</v>
      </c>
      <c r="DG385" s="264">
        <v>112</v>
      </c>
      <c r="DH385" s="265">
        <v>25</v>
      </c>
      <c r="DI385" s="265">
        <v>46</v>
      </c>
      <c r="DJ385" s="266">
        <v>127</v>
      </c>
      <c r="DK385" s="190">
        <v>10.19</v>
      </c>
      <c r="DL385" s="190">
        <v>10.19</v>
      </c>
      <c r="DM385" s="190">
        <v>0</v>
      </c>
      <c r="DN385" s="212">
        <v>0</v>
      </c>
      <c r="DO385" s="190">
        <v>55.7</v>
      </c>
      <c r="DP385" s="190">
        <v>55.7</v>
      </c>
      <c r="DQ385" s="190">
        <v>55.7</v>
      </c>
      <c r="DR385" s="212">
        <v>55.7</v>
      </c>
      <c r="DS385" s="150"/>
      <c r="DT385" s="190">
        <v>58</v>
      </c>
      <c r="DU385" s="190">
        <v>65</v>
      </c>
      <c r="DV385" s="190">
        <v>80</v>
      </c>
      <c r="DW385" s="190">
        <v>92</v>
      </c>
      <c r="DX385" s="190"/>
      <c r="DY385" s="190"/>
      <c r="DZ385" s="190"/>
      <c r="EA385" s="190"/>
      <c r="EB385" s="190"/>
      <c r="EC385" s="190"/>
      <c r="ED385" s="190">
        <v>168</v>
      </c>
      <c r="EE385" s="190">
        <v>202</v>
      </c>
      <c r="EF385" s="190">
        <v>175</v>
      </c>
      <c r="EG385" s="190">
        <v>160</v>
      </c>
      <c r="EH385" s="212">
        <v>150</v>
      </c>
      <c r="EI385" s="213"/>
      <c r="EJ385" s="211">
        <v>50</v>
      </c>
      <c r="EK385" s="190">
        <v>50</v>
      </c>
      <c r="EL385" s="190">
        <v>48</v>
      </c>
      <c r="EM385" s="190">
        <v>48</v>
      </c>
      <c r="EN385" s="190"/>
      <c r="EO385" s="190"/>
      <c r="EP385" s="190"/>
      <c r="EQ385" s="190"/>
      <c r="ER385" s="190"/>
      <c r="ES385" s="190"/>
      <c r="ET385" s="190">
        <v>50</v>
      </c>
      <c r="EU385" s="190">
        <v>45</v>
      </c>
      <c r="EV385" s="190">
        <v>43</v>
      </c>
      <c r="EW385" s="190">
        <v>37</v>
      </c>
      <c r="EX385" s="212">
        <v>35</v>
      </c>
      <c r="EY385" s="211"/>
      <c r="EZ385" s="75">
        <f t="shared" ref="EZ385" si="1447">(G385/(DT385-G385))+0</f>
        <v>3.7010548900411229E-2</v>
      </c>
      <c r="FA385" s="89">
        <f t="shared" si="415"/>
        <v>-0.1</v>
      </c>
      <c r="FB385" s="212"/>
      <c r="FC385" s="213"/>
      <c r="FD385" s="213"/>
      <c r="FE385" s="213"/>
      <c r="FF385" s="213"/>
      <c r="FG385" s="213"/>
      <c r="FH385" s="213"/>
      <c r="FI385" s="213"/>
      <c r="FJ385" s="213"/>
      <c r="FK385" s="213"/>
      <c r="FL385" s="213"/>
      <c r="FM385" s="213"/>
      <c r="FN385" s="213"/>
      <c r="FO385" s="213"/>
      <c r="FP385" s="213"/>
      <c r="FQ385" s="213"/>
      <c r="FR385" s="213"/>
      <c r="FS385" s="211">
        <v>175</v>
      </c>
      <c r="FT385" s="190">
        <v>160</v>
      </c>
      <c r="FU385" s="190">
        <v>160</v>
      </c>
      <c r="FV385" s="190">
        <v>160</v>
      </c>
      <c r="FW385" s="190"/>
      <c r="FX385" s="190"/>
      <c r="FY385" s="190"/>
      <c r="FZ385" s="190"/>
      <c r="GA385" s="190"/>
      <c r="GB385" s="190"/>
      <c r="GC385" s="190">
        <v>150</v>
      </c>
      <c r="GD385" s="190">
        <v>145</v>
      </c>
      <c r="GE385" s="190">
        <v>132</v>
      </c>
      <c r="GF385" s="190">
        <v>120</v>
      </c>
      <c r="GG385" s="212">
        <v>115</v>
      </c>
    </row>
    <row r="386" spans="2:189">
      <c r="B386" s="33">
        <v>44614</v>
      </c>
      <c r="C386" s="30" t="s">
        <v>58</v>
      </c>
      <c r="D386" s="30">
        <v>2022</v>
      </c>
      <c r="E386" s="30" t="str">
        <f t="shared" ref="E386" si="1448">D386&amp;C386</f>
        <v>2022S8</v>
      </c>
      <c r="F386" s="30" t="str">
        <f t="shared" si="317"/>
        <v>2Final2022</v>
      </c>
      <c r="G386" s="208" t="str">
        <f>VLOOKUP(Horizontal!$C386&amp;Horizontal!$B386&amp;Horizontal!G$11,Vertical!$E:$O,G$10,0)</f>
        <v>1,99</v>
      </c>
      <c r="H386" s="207">
        <f>(VLOOKUP(Horizontal!$C386&amp;Horizontal!$B386&amp;Horizontal!H$11,Vertical!$E:$O,H$10,0))+0</f>
        <v>58.19</v>
      </c>
      <c r="I386" s="207">
        <f>(VLOOKUP(Horizontal!$C386&amp;Horizontal!$B386&amp;Horizontal!I$11,Vertical!$E:$O,I$10,0))+0</f>
        <v>65.14</v>
      </c>
      <c r="J386" s="207">
        <f>(VLOOKUP(Horizontal!$C386&amp;Horizontal!$B386&amp;Horizontal!J$11,Vertical!$E:$O,J$10,0))+0</f>
        <v>83.47</v>
      </c>
      <c r="K386" s="207">
        <f>(VLOOKUP(Horizontal!$C386&amp;Horizontal!$B386&amp;Horizontal!K$11,Vertical!$E:$O,K$10,0))+0</f>
        <v>95.87</v>
      </c>
      <c r="L386" s="207">
        <f>(VLOOKUP(Horizontal!$C386&amp;Horizontal!$B386&amp;Horizontal!L$11,Vertical!$E:$O,L$10,0))+0</f>
        <v>177.18</v>
      </c>
      <c r="M386" s="207">
        <f>(VLOOKUP(Horizontal!$C386&amp;Horizontal!$B386&amp;Horizontal!M$11,Vertical!$E:$O,M$10,0))+0</f>
        <v>209.34</v>
      </c>
      <c r="N386" s="207">
        <f>(VLOOKUP(Horizontal!$C386&amp;Horizontal!$B386&amp;Horizontal!N$11,Vertical!$E:$O,N$10,0))+0</f>
        <v>181.7</v>
      </c>
      <c r="O386" s="207">
        <f>(VLOOKUP(Horizontal!$C386&amp;Horizontal!$B386&amp;Horizontal!O$11,Vertical!$E:$O,O$10,0))+0</f>
        <v>166.79</v>
      </c>
      <c r="P386" s="209">
        <f>(VLOOKUP(Horizontal!$C386&amp;Horizontal!$B386&amp;Horizontal!P$11,Vertical!$E:$O,P$10,0))+0</f>
        <v>157.78</v>
      </c>
      <c r="Q386" s="210">
        <f>(VLOOKUP(Horizontal!$C386&amp;Horizontal!$B386&amp;Horizontal!Q$11,Vertical!$E:$O,Q$10,0))+0</f>
        <v>49</v>
      </c>
      <c r="R386" s="207">
        <f>(VLOOKUP(Horizontal!$C386&amp;Horizontal!$B386&amp;Horizontal!R$11,Vertical!$E:$O,R$10,0))+0</f>
        <v>55</v>
      </c>
      <c r="S386" s="207">
        <f>(VLOOKUP(Horizontal!$C386&amp;Horizontal!$B386&amp;Horizontal!S$11,Vertical!$E:$O,S$10,0))+0</f>
        <v>57</v>
      </c>
      <c r="T386" s="207">
        <f>(VLOOKUP(Horizontal!$C386&amp;Horizontal!$B386&amp;Horizontal!T$11,Vertical!$E:$O,T$10,0))+0</f>
        <v>54</v>
      </c>
      <c r="U386" s="207">
        <f>(VLOOKUP(Horizontal!$C386&amp;Horizontal!$B386&amp;Horizontal!U$11,Vertical!$E:$O,U$10,0))+0</f>
        <v>49</v>
      </c>
      <c r="V386" s="207">
        <f>(VLOOKUP(Horizontal!$C386&amp;Horizontal!$B386&amp;Horizontal!V$11,Vertical!$E:$O,V$10,0))+0</f>
        <v>45</v>
      </c>
      <c r="W386" s="207">
        <f>(VLOOKUP(Horizontal!$C386&amp;Horizontal!$B386&amp;Horizontal!W$11,Vertical!$E:$O,W$10,0))+0</f>
        <v>36</v>
      </c>
      <c r="X386" s="207">
        <f>(VLOOKUP(Horizontal!$C386&amp;Horizontal!$B386&amp;Horizontal!X$11,Vertical!$E:$O,X$10,0))+0</f>
        <v>28</v>
      </c>
      <c r="Y386" s="209">
        <f>(VLOOKUP(Horizontal!$C386&amp;Horizontal!$B386&amp;Horizontal!Y$11,Vertical!$E:$O,Y$10,0))+0</f>
        <v>26</v>
      </c>
      <c r="Z386" s="210">
        <f>(VLOOKUP(Horizontal!$C386&amp;Horizontal!$B386&amp;Horizontal!Z$11,Vertical!$E:$O,Z$10,0))+0</f>
        <v>69.77</v>
      </c>
      <c r="AA386" s="207">
        <f>(VLOOKUP(Horizontal!$C386&amp;Horizontal!$B386&amp;Horizontal!AA$11,Vertical!$E:$O,AA$10,0))+0</f>
        <v>60</v>
      </c>
      <c r="AB386" s="207">
        <f>(VLOOKUP(Horizontal!$C386&amp;Horizontal!$B386&amp;Horizontal!AB$11,Vertical!$E:$O,AB$10,0))+0</f>
        <v>2.33</v>
      </c>
      <c r="AC386" s="207">
        <f>(VLOOKUP(Horizontal!$C386&amp;Horizontal!$B386&amp;Horizontal!AC$11,Vertical!$E:$O,AC$10,0))+0</f>
        <v>2.5</v>
      </c>
      <c r="AD386" s="207">
        <f>(VLOOKUP(Horizontal!$C386&amp;Horizontal!$B386&amp;Horizontal!AD$11,Vertical!$E:$O,AD$10,0))+0</f>
        <v>2.44</v>
      </c>
      <c r="AE386" s="207">
        <f>(VLOOKUP(Horizontal!$C386&amp;Horizontal!$B386&amp;Horizontal!AE$11,Vertical!$E:$O,AE$10,0))+0</f>
        <v>2.2200000000000002</v>
      </c>
      <c r="AF386" s="207">
        <f>(VLOOKUP(Horizontal!$C386&amp;Horizontal!$B386&amp;Horizontal!AF$11,Vertical!$E:$O,AF$10,0))+0</f>
        <v>6.67</v>
      </c>
      <c r="AG386" s="207">
        <f>(VLOOKUP(Horizontal!$C386&amp;Horizontal!$B386&amp;Horizontal!AG$11,Vertical!$E:$O,AG$10,0))+0</f>
        <v>4.55</v>
      </c>
      <c r="AH386" s="209">
        <f>(VLOOKUP(Horizontal!$C386&amp;Horizontal!$B386&amp;Horizontal!AH$11,Vertical!$E:$O,AH$10,0))+0</f>
        <v>11.63</v>
      </c>
      <c r="AI386" s="210">
        <f>(VLOOKUP(Horizontal!$C386&amp;Horizontal!$B386&amp;Horizontal!AI$11,Vertical!$E:$O,AI$10,0))+0</f>
        <v>27.91</v>
      </c>
      <c r="AJ386" s="207">
        <f>(VLOOKUP(Horizontal!$C386&amp;Horizontal!$B386&amp;Horizontal!AJ$11,Vertical!$E:$O,AJ$10,0))+0</f>
        <v>28.89</v>
      </c>
      <c r="AK386" s="207">
        <f>(VLOOKUP(Horizontal!$C386&amp;Horizontal!$B386&amp;Horizontal!AK$11,Vertical!$E:$O,AK$10,0))+0</f>
        <v>4.6500000000000004</v>
      </c>
      <c r="AL386" s="207">
        <f>(VLOOKUP(Horizontal!$C386&amp;Horizontal!$B386&amp;Horizontal!AL$11,Vertical!$E:$O,AL$10,0))+0</f>
        <v>5</v>
      </c>
      <c r="AM386" s="207">
        <f>(VLOOKUP(Horizontal!$C386&amp;Horizontal!$B386&amp;Horizontal!AM$11,Vertical!$E:$O,AM$10,0))+0</f>
        <v>0</v>
      </c>
      <c r="AN386" s="207">
        <f>(VLOOKUP(Horizontal!$C386&amp;Horizontal!$B386&amp;Horizontal!AN$11,Vertical!$E:$O,AN$10,0))+0</f>
        <v>6.67</v>
      </c>
      <c r="AO386" s="207">
        <f>(VLOOKUP(Horizontal!$C386&amp;Horizontal!$B386&amp;Horizontal!AO$11,Vertical!$E:$O,AO$10,0))+0</f>
        <v>15.56</v>
      </c>
      <c r="AP386" s="207">
        <f>(VLOOKUP(Horizontal!$C386&amp;Horizontal!$B386&amp;Horizontal!AP$11,Vertical!$E:$O,AP$10,0))+0</f>
        <v>45.45</v>
      </c>
      <c r="AQ386" s="209">
        <f>(VLOOKUP(Horizontal!$C386&amp;Horizontal!$B386&amp;Horizontal!AQ$11,Vertical!$E:$O,AQ$10,0))+0</f>
        <v>48.84</v>
      </c>
      <c r="AR386" s="210">
        <f>(VLOOKUP(Horizontal!$C386&amp;Horizontal!$B386&amp;Horizontal!AR$11,Vertical!$E:$O,AR$10,0))+0</f>
        <v>2.33</v>
      </c>
      <c r="AS386" s="207">
        <f>(VLOOKUP(Horizontal!$C386&amp;Horizontal!$B386&amp;Horizontal!AS$11,Vertical!$E:$O,AS$10,0))+0</f>
        <v>11.11</v>
      </c>
      <c r="AT386" s="207">
        <f>(VLOOKUP(Horizontal!$C386&amp;Horizontal!$B386&amp;Horizontal!AT$11,Vertical!$E:$O,AT$10,0))+0</f>
        <v>93.02</v>
      </c>
      <c r="AU386" s="207">
        <f>(VLOOKUP(Horizontal!$C386&amp;Horizontal!$B386&amp;Horizontal!AU$11,Vertical!$E:$O,AU$10,0))+0</f>
        <v>92.5</v>
      </c>
      <c r="AV386" s="207">
        <f>(VLOOKUP(Horizontal!$C386&amp;Horizontal!$B386&amp;Horizontal!AV$11,Vertical!$E:$O,AV$10,0))+0</f>
        <v>97.56</v>
      </c>
      <c r="AW386" s="207">
        <f>(VLOOKUP(Horizontal!$C386&amp;Horizontal!$B386&amp;Horizontal!AW$11,Vertical!$E:$O,AW$10,0))+0</f>
        <v>91.11</v>
      </c>
      <c r="AX386" s="207">
        <f>(VLOOKUP(Horizontal!$C386&amp;Horizontal!$B386&amp;Horizontal!AX$11,Vertical!$E:$O,AX$10,0))+0</f>
        <v>77.78</v>
      </c>
      <c r="AY386" s="207">
        <f>(VLOOKUP(Horizontal!$C386&amp;Horizontal!$B386&amp;Horizontal!AY$11,Vertical!$E:$O,AY$10,0))+0</f>
        <v>50</v>
      </c>
      <c r="AZ386" s="209">
        <f>(VLOOKUP(Horizontal!$C386&amp;Horizontal!$B386&amp;Horizontal!AZ$11,Vertical!$E:$O,AZ$10,0))+0</f>
        <v>39.53</v>
      </c>
      <c r="BA386" s="208">
        <f>(VLOOKUP(Horizontal!$C386&amp;Horizontal!$B386&amp;Horizontal!BA$11,Vertical!$E:$O,BA$10,0))+0</f>
        <v>50.28</v>
      </c>
      <c r="BB386" s="210">
        <f>(VLOOKUP(Horizontal!$C386&amp;Horizontal!$B386&amp;Horizontal!BB$11,Vertical!$E:$O,BB$10,0))+0</f>
        <v>108.97</v>
      </c>
      <c r="BC386" s="207">
        <f>(VLOOKUP(Horizontal!$C386&amp;Horizontal!$B386&amp;Horizontal!BC$11,Vertical!$E:$O,BC$10,0))+0</f>
        <v>115.32</v>
      </c>
      <c r="BD386" s="207">
        <f>(VLOOKUP(Horizontal!$C386&amp;Horizontal!$B386&amp;Horizontal!BD$11,Vertical!$E:$O,BD$10,0))+0</f>
        <v>132.06</v>
      </c>
      <c r="BE386" s="207">
        <f>(VLOOKUP(Horizontal!$C386&amp;Horizontal!$B386&amp;Horizontal!BE$11,Vertical!$E:$O,BE$10,0))+0</f>
        <v>143.71</v>
      </c>
      <c r="BF386" s="207">
        <f>(VLOOKUP(Horizontal!$C386&amp;Horizontal!$B386&amp;Horizontal!BF$11,Vertical!$E:$O,BF$10,0))+0</f>
        <v>226.23</v>
      </c>
      <c r="BG386" s="207">
        <f>(VLOOKUP(Horizontal!$C386&amp;Horizontal!$B386&amp;Horizontal!BG$11,Vertical!$E:$O,BG$10,0))+0</f>
        <v>255.92</v>
      </c>
      <c r="BH386" s="207">
        <f>(VLOOKUP(Horizontal!$C386&amp;Horizontal!$B386&amp;Horizontal!BH$11,Vertical!$E:$O,BH$10,0))+0</f>
        <v>220.81</v>
      </c>
      <c r="BI386" s="207">
        <f>(VLOOKUP(Horizontal!$C386&amp;Horizontal!$B386&amp;Horizontal!BI$11,Vertical!$E:$O,BI$10,0))+0</f>
        <v>201.9</v>
      </c>
      <c r="BJ386" s="209">
        <f>(VLOOKUP(Horizontal!$C386&amp;Horizontal!$B386&amp;Horizontal!BJ$11,Vertical!$E:$O,BJ$10,0))+0</f>
        <v>190.11</v>
      </c>
      <c r="BK386" s="210">
        <f>(VLOOKUP(Horizontal!$C386&amp;Horizontal!$B386&amp;Horizontal!BK$11,Vertical!$E:$O,BK$10,0))+0</f>
        <v>51</v>
      </c>
      <c r="BL386" s="207">
        <f>(VLOOKUP(Horizontal!$C386&amp;Horizontal!$B386&amp;Horizontal!BL$11,Vertical!$E:$O,BL$10,0))+0</f>
        <v>51</v>
      </c>
      <c r="BM386" s="207">
        <f>(VLOOKUP(Horizontal!$C386&amp;Horizontal!$B386&amp;Horizontal!BM$11,Vertical!$E:$O,BM$10,0))+0</f>
        <v>49</v>
      </c>
      <c r="BN386" s="207">
        <f>(VLOOKUP(Horizontal!$C386&amp;Horizontal!$B386&amp;Horizontal!BN$11,Vertical!$E:$O,BN$10,0))+0</f>
        <v>47</v>
      </c>
      <c r="BO386" s="207">
        <f>(VLOOKUP(Horizontal!$C386&amp;Horizontal!$B386&amp;Horizontal!BO$11,Vertical!$E:$O,BO$10,0))+0</f>
        <v>45</v>
      </c>
      <c r="BP386" s="207">
        <f>(VLOOKUP(Horizontal!$C386&amp;Horizontal!$B386&amp;Horizontal!BP$11,Vertical!$E:$O,BP$10,0))+0</f>
        <v>44</v>
      </c>
      <c r="BQ386" s="207">
        <f>(VLOOKUP(Horizontal!$C386&amp;Horizontal!$B386&amp;Horizontal!BQ$11,Vertical!$E:$O,BQ$10,0))+0</f>
        <v>39</v>
      </c>
      <c r="BR386" s="207">
        <f>(VLOOKUP(Horizontal!$C386&amp;Horizontal!$B386&amp;Horizontal!BR$11,Vertical!$E:$O,BR$10,0))+0</f>
        <v>32</v>
      </c>
      <c r="BS386" s="209">
        <f>(VLOOKUP(Horizontal!$C386&amp;Horizontal!$B386&amp;Horizontal!BS$11,Vertical!$E:$O,BS$10,0))+0</f>
        <v>30</v>
      </c>
      <c r="BT386" s="210">
        <f>(VLOOKUP(Horizontal!$C386&amp;Horizontal!$B386&amp;Horizontal!BT$11,Vertical!$E:$O,BT$10,0))+0</f>
        <v>60.53</v>
      </c>
      <c r="BU386" s="207">
        <f>(VLOOKUP(Horizontal!$C386&amp;Horizontal!$B386&amp;Horizontal!BU$11,Vertical!$E:$O,BU$10,0))+0</f>
        <v>57.89</v>
      </c>
      <c r="BV386" s="207">
        <f>(VLOOKUP(Horizontal!$C386&amp;Horizontal!$B386&amp;Horizontal!BV$11,Vertical!$E:$O,BV$10,0))+0</f>
        <v>5.13</v>
      </c>
      <c r="BW386" s="207">
        <f>(VLOOKUP(Horizontal!$C386&amp;Horizontal!$B386&amp;Horizontal!BW$11,Vertical!$E:$O,BW$10,0))+0</f>
        <v>10.53</v>
      </c>
      <c r="BX386" s="207">
        <f>(VLOOKUP(Horizontal!$C386&amp;Horizontal!$B386&amp;Horizontal!BX$11,Vertical!$E:$O,BX$10,0))+0</f>
        <v>0</v>
      </c>
      <c r="BY386" s="207">
        <f>(VLOOKUP(Horizontal!$C386&amp;Horizontal!$B386&amp;Horizontal!BY$11,Vertical!$E:$O,BY$10,0))+0</f>
        <v>0</v>
      </c>
      <c r="BZ386" s="207">
        <f>(VLOOKUP(Horizontal!$C386&amp;Horizontal!$B386&amp;Horizontal!BZ$11,Vertical!$E:$O,BZ$10,0))+0</f>
        <v>10.53</v>
      </c>
      <c r="CA386" s="207">
        <f>(VLOOKUP(Horizontal!$C386&amp;Horizontal!$B386&amp;Horizontal!CA$11,Vertical!$E:$O,CA$10,0))+0</f>
        <v>12.2</v>
      </c>
      <c r="CB386" s="209">
        <f>(VLOOKUP(Horizontal!$C386&amp;Horizontal!$B386&amp;Horizontal!CB$11,Vertical!$E:$O,CB$10,0))+0</f>
        <v>21.05</v>
      </c>
      <c r="CC386" s="210">
        <f>(VLOOKUP(Horizontal!$C386&amp;Horizontal!$B386&amp;Horizontal!CC$11,Vertical!$E:$O,CC$10,0))+0</f>
        <v>23.68</v>
      </c>
      <c r="CD386" s="207">
        <f>(VLOOKUP(Horizontal!$C386&amp;Horizontal!$B386&amp;Horizontal!CD$11,Vertical!$E:$O,CD$10,0))+0</f>
        <v>21.05</v>
      </c>
      <c r="CE386" s="207">
        <f>(VLOOKUP(Horizontal!$C386&amp;Horizontal!$B386&amp;Horizontal!CE$11,Vertical!$E:$O,CE$10,0))+0</f>
        <v>7.69</v>
      </c>
      <c r="CF386" s="207">
        <f>(VLOOKUP(Horizontal!$C386&amp;Horizontal!$B386&amp;Horizontal!CF$11,Vertical!$E:$O,CF$10,0))+0</f>
        <v>7.89</v>
      </c>
      <c r="CG386" s="207">
        <f>(VLOOKUP(Horizontal!$C386&amp;Horizontal!$B386&amp;Horizontal!CG$11,Vertical!$E:$O,CG$10,0))+0</f>
        <v>0</v>
      </c>
      <c r="CH386" s="207">
        <f>(VLOOKUP(Horizontal!$C386&amp;Horizontal!$B386&amp;Horizontal!CH$11,Vertical!$E:$O,CH$10,0))+0</f>
        <v>5.71</v>
      </c>
      <c r="CI386" s="207">
        <f>(VLOOKUP(Horizontal!$C386&amp;Horizontal!$B386&amp;Horizontal!CI$11,Vertical!$E:$O,CI$10,0))+0</f>
        <v>23.68</v>
      </c>
      <c r="CJ386" s="207">
        <f>(VLOOKUP(Horizontal!$C386&amp;Horizontal!$B386&amp;Horizontal!CJ$11,Vertical!$E:$O,CJ$10,0))+0</f>
        <v>48.78</v>
      </c>
      <c r="CK386" s="209">
        <f>(VLOOKUP(Horizontal!$C386&amp;Horizontal!$B386&amp;Horizontal!CK$11,Vertical!$E:$O,CK$10,0))+0</f>
        <v>44.74</v>
      </c>
      <c r="CL386" s="210">
        <f>(VLOOKUP(Horizontal!$C386&amp;Horizontal!$B386&amp;Horizontal!CL$11,Vertical!$E:$O,CL$10,0))+0</f>
        <v>15.79</v>
      </c>
      <c r="CM386" s="207">
        <f>(VLOOKUP(Horizontal!$C386&amp;Horizontal!$B386&amp;Horizontal!CM$11,Vertical!$E:$O,CM$10,0))+0</f>
        <v>21.05</v>
      </c>
      <c r="CN386" s="207">
        <f>(VLOOKUP(Horizontal!$C386&amp;Horizontal!$B386&amp;Horizontal!CN$11,Vertical!$E:$O,CN$10,0))+0</f>
        <v>87.18</v>
      </c>
      <c r="CO386" s="207">
        <f>(VLOOKUP(Horizontal!$C386&amp;Horizontal!$B386&amp;Horizontal!CO$11,Vertical!$E:$O,CO$10,0))+0</f>
        <v>81.58</v>
      </c>
      <c r="CP386" s="207">
        <f>(VLOOKUP(Horizontal!$C386&amp;Horizontal!$B386&amp;Horizontal!CP$11,Vertical!$E:$O,CP$10,0))+0</f>
        <v>100</v>
      </c>
      <c r="CQ386" s="207">
        <f>(VLOOKUP(Horizontal!$C386&amp;Horizontal!$B386&amp;Horizontal!CQ$11,Vertical!$E:$O,CQ$10,0))+0</f>
        <v>94.29</v>
      </c>
      <c r="CR386" s="207">
        <f>(VLOOKUP(Horizontal!$C386&amp;Horizontal!$B386&amp;Horizontal!CR$11,Vertical!$E:$O,CR$10,0))+0</f>
        <v>65.790000000000006</v>
      </c>
      <c r="CS386" s="207">
        <f>(VLOOKUP(Horizontal!$C386&amp;Horizontal!$B386&amp;Horizontal!CS$11,Vertical!$E:$O,CS$10,0))+0</f>
        <v>39.020000000000003</v>
      </c>
      <c r="CT386" s="207">
        <f>(VLOOKUP(Horizontal!$C386&amp;Horizontal!$B386&amp;Horizontal!CT$11,Vertical!$E:$O,CT$10,0))+0</f>
        <v>34.21</v>
      </c>
      <c r="CU386" s="150"/>
      <c r="CV386" s="211">
        <f t="shared" ref="CV386" si="1449">(BB386-H386)+0</f>
        <v>50.78</v>
      </c>
      <c r="CW386" s="190">
        <f t="shared" ref="CW386" si="1450">(BC386-I386)+0</f>
        <v>50.179999999999993</v>
      </c>
      <c r="CX386" s="190">
        <f t="shared" ref="CX386" si="1451">(BD386-J386)+0</f>
        <v>48.59</v>
      </c>
      <c r="CY386" s="190">
        <f t="shared" ref="CY386" si="1452">(BE386-K386)+0</f>
        <v>47.84</v>
      </c>
      <c r="CZ386" s="190">
        <f t="shared" ref="CZ386" si="1453">(BF386-L386)+0</f>
        <v>49.049999999999983</v>
      </c>
      <c r="DA386" s="190">
        <f t="shared" ref="DA386" si="1454">(BG386-M386)+0</f>
        <v>46.579999999999984</v>
      </c>
      <c r="DB386" s="190">
        <f t="shared" ref="DB386" si="1455">(BH386-N386)+0</f>
        <v>39.110000000000014</v>
      </c>
      <c r="DC386" s="190">
        <f t="shared" ref="DC386" si="1456">(BI386-O386)+0</f>
        <v>35.110000000000014</v>
      </c>
      <c r="DD386" s="212">
        <f t="shared" ref="DD386" si="1457">(BJ386-P386)+0</f>
        <v>32.330000000000013</v>
      </c>
      <c r="DE386" s="9">
        <v>170</v>
      </c>
      <c r="DF386" s="212">
        <f t="shared" ref="DF386" si="1458">($H$7-H386)+0</f>
        <v>150.26721040189133</v>
      </c>
      <c r="DG386" s="264">
        <v>75</v>
      </c>
      <c r="DH386" s="265">
        <v>46</v>
      </c>
      <c r="DI386" s="265">
        <v>139</v>
      </c>
      <c r="DJ386" s="266">
        <v>112</v>
      </c>
      <c r="DK386" s="190">
        <v>12.08</v>
      </c>
      <c r="DL386" s="190">
        <v>13.9</v>
      </c>
      <c r="DM386" s="190">
        <v>0</v>
      </c>
      <c r="DN386" s="212">
        <v>0</v>
      </c>
      <c r="DO386" s="190">
        <v>55.7</v>
      </c>
      <c r="DP386" s="190">
        <v>55.7</v>
      </c>
      <c r="DQ386" s="190">
        <v>55.7</v>
      </c>
      <c r="DR386" s="212">
        <v>55.7</v>
      </c>
      <c r="DS386" s="150"/>
      <c r="DT386" s="190">
        <v>58</v>
      </c>
      <c r="DU386" s="190">
        <v>64</v>
      </c>
      <c r="DV386" s="190">
        <v>84</v>
      </c>
      <c r="DW386" s="190">
        <v>97</v>
      </c>
      <c r="DX386" s="190"/>
      <c r="DY386" s="190"/>
      <c r="DZ386" s="190"/>
      <c r="EA386" s="190"/>
      <c r="EB386" s="190"/>
      <c r="EC386" s="190"/>
      <c r="ED386" s="190">
        <v>185</v>
      </c>
      <c r="EE386" s="190">
        <v>215</v>
      </c>
      <c r="EF386" s="190">
        <v>175</v>
      </c>
      <c r="EG386" s="190">
        <v>160</v>
      </c>
      <c r="EH386" s="212">
        <v>150</v>
      </c>
      <c r="EI386" s="213"/>
      <c r="EJ386" s="211">
        <v>42</v>
      </c>
      <c r="EK386" s="190">
        <v>42</v>
      </c>
      <c r="EL386" s="190">
        <v>42</v>
      </c>
      <c r="EM386" s="190">
        <v>42</v>
      </c>
      <c r="EN386" s="190"/>
      <c r="EO386" s="190"/>
      <c r="EP386" s="190"/>
      <c r="EQ386" s="190"/>
      <c r="ER386" s="190"/>
      <c r="ES386" s="190"/>
      <c r="ET386" s="190">
        <v>45</v>
      </c>
      <c r="EU386" s="190">
        <v>40</v>
      </c>
      <c r="EV386" s="190">
        <v>43</v>
      </c>
      <c r="EW386" s="190">
        <v>37</v>
      </c>
      <c r="EX386" s="212">
        <v>35</v>
      </c>
      <c r="EY386" s="211"/>
      <c r="EZ386" s="75">
        <f t="shared" ref="EZ386:EZ388" si="1459">(G386/(DT386-G386))+0</f>
        <v>3.5529369755400823E-2</v>
      </c>
      <c r="FA386" s="89">
        <f t="shared" si="415"/>
        <v>-0.1</v>
      </c>
      <c r="FB386" s="212"/>
      <c r="FC386" s="213"/>
      <c r="FD386" s="213"/>
      <c r="FE386" s="213"/>
      <c r="FF386" s="213"/>
      <c r="FG386" s="213"/>
      <c r="FH386" s="213"/>
      <c r="FI386" s="213"/>
      <c r="FJ386" s="213"/>
      <c r="FK386" s="213"/>
      <c r="FL386" s="213"/>
      <c r="FM386" s="213"/>
      <c r="FN386" s="213"/>
      <c r="FO386" s="213"/>
      <c r="FP386" s="213"/>
      <c r="FQ386" s="213"/>
      <c r="FR386" s="213"/>
      <c r="FS386" s="211">
        <v>200</v>
      </c>
      <c r="FT386" s="190">
        <v>160</v>
      </c>
      <c r="FU386" s="190">
        <v>160</v>
      </c>
      <c r="FV386" s="190">
        <v>160</v>
      </c>
      <c r="FW386" s="190"/>
      <c r="FX386" s="190"/>
      <c r="FY386" s="190"/>
      <c r="FZ386" s="190"/>
      <c r="GA386" s="190"/>
      <c r="GB386" s="190"/>
      <c r="GC386" s="190">
        <v>150</v>
      </c>
      <c r="GD386" s="190">
        <v>145</v>
      </c>
      <c r="GE386" s="190">
        <v>132</v>
      </c>
      <c r="GF386" s="190">
        <v>120</v>
      </c>
      <c r="GG386" s="212">
        <v>115</v>
      </c>
    </row>
    <row r="387" spans="2:189">
      <c r="B387" s="33">
        <v>44628</v>
      </c>
      <c r="C387" s="30" t="s">
        <v>56</v>
      </c>
      <c r="D387" s="30">
        <v>2022</v>
      </c>
      <c r="E387" s="30" t="str">
        <f t="shared" ref="E387:E388" si="1460">D387&amp;C387</f>
        <v>2022S10</v>
      </c>
      <c r="F387" s="30" t="str">
        <f>IF(MONTH(B389)&lt;&gt;MONTH(B387),MONTH(B387)&amp;"Final"&amp;YEAR(B387),MONTH(B387)&amp;YEAR(B387))</f>
        <v>32022</v>
      </c>
      <c r="G387" s="208" t="str">
        <f>VLOOKUP(Horizontal!$C387&amp;Horizontal!$B387&amp;Horizontal!G$11,Vertical!$E:$O,G$10,0)</f>
        <v>1,6</v>
      </c>
      <c r="H387" s="207">
        <f>(VLOOKUP(Horizontal!$C387&amp;Horizontal!$B387&amp;Horizontal!H$11,Vertical!$E:$O,H$10,0))+0</f>
        <v>59.11</v>
      </c>
      <c r="I387" s="207">
        <f>(VLOOKUP(Horizontal!$C387&amp;Horizontal!$B387&amp;Horizontal!I$11,Vertical!$E:$O,I$10,0))+0</f>
        <v>73.099999999999994</v>
      </c>
      <c r="J387" s="207">
        <f>(VLOOKUP(Horizontal!$C387&amp;Horizontal!$B387&amp;Horizontal!J$11,Vertical!$E:$O,J$10,0))+0</f>
        <v>87.71</v>
      </c>
      <c r="K387" s="207">
        <f>(VLOOKUP(Horizontal!$C387&amp;Horizontal!$B387&amp;Horizontal!K$11,Vertical!$E:$O,K$10,0))+0</f>
        <v>124.55</v>
      </c>
      <c r="L387" s="207">
        <f>(VLOOKUP(Horizontal!$C387&amp;Horizontal!$B387&amp;Horizontal!L$11,Vertical!$E:$O,L$10,0))+0</f>
        <v>187.21</v>
      </c>
      <c r="M387" s="207">
        <f>(VLOOKUP(Horizontal!$C387&amp;Horizontal!$B387&amp;Horizontal!M$11,Vertical!$E:$O,M$10,0))+0</f>
        <v>216.72</v>
      </c>
      <c r="N387" s="207">
        <f>(VLOOKUP(Horizontal!$C387&amp;Horizontal!$B387&amp;Horizontal!N$11,Vertical!$E:$O,N$10,0))+0</f>
        <v>185.68</v>
      </c>
      <c r="O387" s="207">
        <f>(VLOOKUP(Horizontal!$C387&amp;Horizontal!$B387&amp;Horizontal!O$11,Vertical!$E:$O,O$10,0))+0</f>
        <v>167.16</v>
      </c>
      <c r="P387" s="209">
        <f>(VLOOKUP(Horizontal!$C387&amp;Horizontal!$B387&amp;Horizontal!P$11,Vertical!$E:$O,P$10,0))+0</f>
        <v>157.94</v>
      </c>
      <c r="Q387" s="210">
        <f>(VLOOKUP(Horizontal!$C387&amp;Horizontal!$B387&amp;Horizontal!Q$11,Vertical!$E:$O,Q$10,0))+0</f>
        <v>49</v>
      </c>
      <c r="R387" s="207">
        <f>(VLOOKUP(Horizontal!$C387&amp;Horizontal!$B387&amp;Horizontal!R$11,Vertical!$E:$O,R$10,0))+0</f>
        <v>56</v>
      </c>
      <c r="S387" s="207">
        <f>(VLOOKUP(Horizontal!$C387&amp;Horizontal!$B387&amp;Horizontal!S$11,Vertical!$E:$O,S$10,0))+0</f>
        <v>55</v>
      </c>
      <c r="T387" s="207">
        <f>(VLOOKUP(Horizontal!$C387&amp;Horizontal!$B387&amp;Horizontal!T$11,Vertical!$E:$O,T$10,0))+0</f>
        <v>56</v>
      </c>
      <c r="U387" s="207">
        <f>(VLOOKUP(Horizontal!$C387&amp;Horizontal!$B387&amp;Horizontal!U$11,Vertical!$E:$O,U$10,0))+0</f>
        <v>50</v>
      </c>
      <c r="V387" s="207">
        <f>(VLOOKUP(Horizontal!$C387&amp;Horizontal!$B387&amp;Horizontal!V$11,Vertical!$E:$O,V$10,0))+0</f>
        <v>44</v>
      </c>
      <c r="W387" s="207">
        <f>(VLOOKUP(Horizontal!$C387&amp;Horizontal!$B387&amp;Horizontal!W$11,Vertical!$E:$O,W$10,0))+0</f>
        <v>33</v>
      </c>
      <c r="X387" s="207">
        <f>(VLOOKUP(Horizontal!$C387&amp;Horizontal!$B387&amp;Horizontal!X$11,Vertical!$E:$O,X$10,0))+0</f>
        <v>30</v>
      </c>
      <c r="Y387" s="209">
        <f>(VLOOKUP(Horizontal!$C387&amp;Horizontal!$B387&amp;Horizontal!Y$11,Vertical!$E:$O,Y$10,0))+0</f>
        <v>27</v>
      </c>
      <c r="Z387" s="210">
        <f>(VLOOKUP(Horizontal!$C387&amp;Horizontal!$B387&amp;Horizontal!Z$11,Vertical!$E:$O,Z$10,0))+0</f>
        <v>57.14</v>
      </c>
      <c r="AA387" s="207">
        <f>(VLOOKUP(Horizontal!$C387&amp;Horizontal!$B387&amp;Horizontal!AA$11,Vertical!$E:$O,AA$10,0))+0</f>
        <v>25</v>
      </c>
      <c r="AB387" s="207">
        <f>(VLOOKUP(Horizontal!$C387&amp;Horizontal!$B387&amp;Horizontal!AB$11,Vertical!$E:$O,AB$10,0))+0</f>
        <v>31.25</v>
      </c>
      <c r="AC387" s="207">
        <f>(VLOOKUP(Horizontal!$C387&amp;Horizontal!$B387&amp;Horizontal!AC$11,Vertical!$E:$O,AC$10,0))+0</f>
        <v>31.25</v>
      </c>
      <c r="AD387" s="207">
        <f>(VLOOKUP(Horizontal!$C387&amp;Horizontal!$B387&amp;Horizontal!AD$11,Vertical!$E:$O,AD$10,0))+0</f>
        <v>1.82</v>
      </c>
      <c r="AE387" s="207">
        <f>(VLOOKUP(Horizontal!$C387&amp;Horizontal!$B387&amp;Horizontal!AE$11,Vertical!$E:$O,AE$10,0))+0</f>
        <v>8.82</v>
      </c>
      <c r="AF387" s="207">
        <f>(VLOOKUP(Horizontal!$C387&amp;Horizontal!$B387&amp;Horizontal!AF$11,Vertical!$E:$O,AF$10,0))+0</f>
        <v>2.94</v>
      </c>
      <c r="AG387" s="207">
        <f>(VLOOKUP(Horizontal!$C387&amp;Horizontal!$B387&amp;Horizontal!AG$11,Vertical!$E:$O,AG$10,0))+0</f>
        <v>16.13</v>
      </c>
      <c r="AH387" s="209">
        <f>(VLOOKUP(Horizontal!$C387&amp;Horizontal!$B387&amp;Horizontal!AH$11,Vertical!$E:$O,AH$10,0))+0</f>
        <v>16.13</v>
      </c>
      <c r="AI387" s="210">
        <f>(VLOOKUP(Horizontal!$C387&amp;Horizontal!$B387&amp;Horizontal!AI$11,Vertical!$E:$O,AI$10,0))+0</f>
        <v>34.29</v>
      </c>
      <c r="AJ387" s="207">
        <f>(VLOOKUP(Horizontal!$C387&amp;Horizontal!$B387&amp;Horizontal!AJ$11,Vertical!$E:$O,AJ$10,0))+0</f>
        <v>18.75</v>
      </c>
      <c r="AK387" s="207">
        <f>(VLOOKUP(Horizontal!$C387&amp;Horizontal!$B387&amp;Horizontal!AK$11,Vertical!$E:$O,AK$10,0))+0</f>
        <v>15.63</v>
      </c>
      <c r="AL387" s="207">
        <f>(VLOOKUP(Horizontal!$C387&amp;Horizontal!$B387&amp;Horizontal!AL$11,Vertical!$E:$O,AL$10,0))+0</f>
        <v>15.63</v>
      </c>
      <c r="AM387" s="207">
        <f>(VLOOKUP(Horizontal!$C387&amp;Horizontal!$B387&amp;Horizontal!AM$11,Vertical!$E:$O,AM$10,0))+0</f>
        <v>0</v>
      </c>
      <c r="AN387" s="207">
        <f>(VLOOKUP(Horizontal!$C387&amp;Horizontal!$B387&amp;Horizontal!AN$11,Vertical!$E:$O,AN$10,0))+0</f>
        <v>11.76</v>
      </c>
      <c r="AO387" s="207">
        <f>(VLOOKUP(Horizontal!$C387&amp;Horizontal!$B387&amp;Horizontal!AO$11,Vertical!$E:$O,AO$10,0))+0</f>
        <v>29.41</v>
      </c>
      <c r="AP387" s="207">
        <f>(VLOOKUP(Horizontal!$C387&amp;Horizontal!$B387&amp;Horizontal!AP$11,Vertical!$E:$O,AP$10,0))+0</f>
        <v>61.29</v>
      </c>
      <c r="AQ387" s="209">
        <f>(VLOOKUP(Horizontal!$C387&amp;Horizontal!$B387&amp;Horizontal!AQ$11,Vertical!$E:$O,AQ$10,0))+0</f>
        <v>61.29</v>
      </c>
      <c r="AR387" s="210">
        <f>(VLOOKUP(Horizontal!$C387&amp;Horizontal!$B387&amp;Horizontal!AR$11,Vertical!$E:$O,AR$10,0))+0</f>
        <v>8.57</v>
      </c>
      <c r="AS387" s="207">
        <f>(VLOOKUP(Horizontal!$C387&amp;Horizontal!$B387&amp;Horizontal!AS$11,Vertical!$E:$O,AS$10,0))+0</f>
        <v>56.25</v>
      </c>
      <c r="AT387" s="207">
        <f>(VLOOKUP(Horizontal!$C387&amp;Horizontal!$B387&amp;Horizontal!AT$11,Vertical!$E:$O,AT$10,0))+0</f>
        <v>53.13</v>
      </c>
      <c r="AU387" s="207">
        <f>(VLOOKUP(Horizontal!$C387&amp;Horizontal!$B387&amp;Horizontal!AU$11,Vertical!$E:$O,AU$10,0))+0</f>
        <v>53.13</v>
      </c>
      <c r="AV387" s="207">
        <f>(VLOOKUP(Horizontal!$C387&amp;Horizontal!$B387&amp;Horizontal!AV$11,Vertical!$E:$O,AV$10,0))+0</f>
        <v>98.18</v>
      </c>
      <c r="AW387" s="207">
        <f>(VLOOKUP(Horizontal!$C387&amp;Horizontal!$B387&amp;Horizontal!AW$11,Vertical!$E:$O,AW$10,0))+0</f>
        <v>79.41</v>
      </c>
      <c r="AX387" s="207">
        <f>(VLOOKUP(Horizontal!$C387&amp;Horizontal!$B387&amp;Horizontal!AX$11,Vertical!$E:$O,AX$10,0))+0</f>
        <v>67.650000000000006</v>
      </c>
      <c r="AY387" s="207">
        <f>(VLOOKUP(Horizontal!$C387&amp;Horizontal!$B387&amp;Horizontal!AY$11,Vertical!$E:$O,AY$10,0))+0</f>
        <v>22.58</v>
      </c>
      <c r="AZ387" s="209">
        <f>(VLOOKUP(Horizontal!$C387&amp;Horizontal!$B387&amp;Horizontal!AZ$11,Vertical!$E:$O,AZ$10,0))+0</f>
        <v>22.58</v>
      </c>
      <c r="BA387" s="208">
        <f>(VLOOKUP(Horizontal!$C387&amp;Horizontal!$B387&amp;Horizontal!BA$11,Vertical!$E:$O,BA$10,0))+0</f>
        <v>48.33</v>
      </c>
      <c r="BB387" s="210">
        <f>(VLOOKUP(Horizontal!$C387&amp;Horizontal!$B387&amp;Horizontal!BB$11,Vertical!$E:$O,BB$10,0))+0</f>
        <v>108.22</v>
      </c>
      <c r="BC387" s="207">
        <f>(VLOOKUP(Horizontal!$C387&amp;Horizontal!$B387&amp;Horizontal!BC$11,Vertical!$E:$O,BC$10,0))+0</f>
        <v>120.84</v>
      </c>
      <c r="BD387" s="207">
        <f>(VLOOKUP(Horizontal!$C387&amp;Horizontal!$B387&amp;Horizontal!BD$11,Vertical!$E:$O,BD$10,0))+0</f>
        <v>135.22</v>
      </c>
      <c r="BE387" s="207">
        <f>(VLOOKUP(Horizontal!$C387&amp;Horizontal!$B387&amp;Horizontal!BE$11,Vertical!$E:$O,BE$10,0))+0</f>
        <v>172.26</v>
      </c>
      <c r="BF387" s="207">
        <f>(VLOOKUP(Horizontal!$C387&amp;Horizontal!$B387&amp;Horizontal!BF$11,Vertical!$E:$O,BF$10,0))+0</f>
        <v>233.36</v>
      </c>
      <c r="BG387" s="207">
        <f>(VLOOKUP(Horizontal!$C387&amp;Horizontal!$B387&amp;Horizontal!BG$11,Vertical!$E:$O,BG$10,0))+0</f>
        <v>261.14</v>
      </c>
      <c r="BH387" s="207">
        <f>(VLOOKUP(Horizontal!$C387&amp;Horizontal!$B387&amp;Horizontal!BH$11,Vertical!$E:$O,BH$10,0))+0</f>
        <v>224.54</v>
      </c>
      <c r="BI387" s="207">
        <f>(VLOOKUP(Horizontal!$C387&amp;Horizontal!$B387&amp;Horizontal!BI$11,Vertical!$E:$O,BI$10,0))+0</f>
        <v>202.01</v>
      </c>
      <c r="BJ387" s="209">
        <f>(VLOOKUP(Horizontal!$C387&amp;Horizontal!$B387&amp;Horizontal!BJ$11,Vertical!$E:$O,BJ$10,0))+0</f>
        <v>190.59</v>
      </c>
      <c r="BK387" s="210">
        <f>(VLOOKUP(Horizontal!$C387&amp;Horizontal!$B387&amp;Horizontal!BK$11,Vertical!$E:$O,BK$10,0))+0</f>
        <v>51</v>
      </c>
      <c r="BL387" s="207">
        <f>(VLOOKUP(Horizontal!$C387&amp;Horizontal!$B387&amp;Horizontal!BL$11,Vertical!$E:$O,BL$10,0))+0</f>
        <v>49</v>
      </c>
      <c r="BM387" s="207">
        <f>(VLOOKUP(Horizontal!$C387&amp;Horizontal!$B387&amp;Horizontal!BM$11,Vertical!$E:$O,BM$10,0))+0</f>
        <v>48</v>
      </c>
      <c r="BN387" s="207">
        <f>(VLOOKUP(Horizontal!$C387&amp;Horizontal!$B387&amp;Horizontal!BN$11,Vertical!$E:$O,BN$10,0))+0</f>
        <v>47</v>
      </c>
      <c r="BO387" s="207">
        <f>(VLOOKUP(Horizontal!$C387&amp;Horizontal!$B387&amp;Horizontal!BO$11,Vertical!$E:$O,BO$10,0))+0</f>
        <v>45</v>
      </c>
      <c r="BP387" s="207">
        <f>(VLOOKUP(Horizontal!$C387&amp;Horizontal!$B387&amp;Horizontal!BP$11,Vertical!$E:$O,BP$10,0))+0</f>
        <v>43</v>
      </c>
      <c r="BQ387" s="207">
        <f>(VLOOKUP(Horizontal!$C387&amp;Horizontal!$B387&amp;Horizontal!BQ$11,Vertical!$E:$O,BQ$10,0))+0</f>
        <v>38</v>
      </c>
      <c r="BR387" s="207">
        <f>(VLOOKUP(Horizontal!$C387&amp;Horizontal!$B387&amp;Horizontal!BR$11,Vertical!$E:$O,BR$10,0))+0</f>
        <v>33</v>
      </c>
      <c r="BS387" s="209">
        <f>(VLOOKUP(Horizontal!$C387&amp;Horizontal!$B387&amp;Horizontal!BS$11,Vertical!$E:$O,BS$10,0))+0</f>
        <v>31</v>
      </c>
      <c r="BT387" s="210">
        <f>(VLOOKUP(Horizontal!$C387&amp;Horizontal!$B387&amp;Horizontal!BT$11,Vertical!$E:$O,BT$10,0))+0</f>
        <v>53.33</v>
      </c>
      <c r="BU387" s="207">
        <f>(VLOOKUP(Horizontal!$C387&amp;Horizontal!$B387&amp;Horizontal!BU$11,Vertical!$E:$O,BU$10,0))+0</f>
        <v>33.33</v>
      </c>
      <c r="BV387" s="207">
        <f>(VLOOKUP(Horizontal!$C387&amp;Horizontal!$B387&amp;Horizontal!BV$11,Vertical!$E:$O,BV$10,0))+0</f>
        <v>33.33</v>
      </c>
      <c r="BW387" s="207">
        <f>(VLOOKUP(Horizontal!$C387&amp;Horizontal!$B387&amp;Horizontal!BW$11,Vertical!$E:$O,BW$10,0))+0</f>
        <v>33.33</v>
      </c>
      <c r="BX387" s="207">
        <f>(VLOOKUP(Horizontal!$C387&amp;Horizontal!$B387&amp;Horizontal!BX$11,Vertical!$E:$O,BX$10,0))+0</f>
        <v>9.3800000000000008</v>
      </c>
      <c r="BY387" s="207">
        <f>(VLOOKUP(Horizontal!$C387&amp;Horizontal!$B387&amp;Horizontal!BY$11,Vertical!$E:$O,BY$10,0))+0</f>
        <v>9.68</v>
      </c>
      <c r="BZ387" s="207">
        <f>(VLOOKUP(Horizontal!$C387&amp;Horizontal!$B387&amp;Horizontal!BZ$11,Vertical!$E:$O,BZ$10,0))+0</f>
        <v>10</v>
      </c>
      <c r="CA387" s="207">
        <f>(VLOOKUP(Horizontal!$C387&amp;Horizontal!$B387&amp;Horizontal!CA$11,Vertical!$E:$O,CA$10,0))+0</f>
        <v>20.69</v>
      </c>
      <c r="CB387" s="209">
        <f>(VLOOKUP(Horizontal!$C387&amp;Horizontal!$B387&amp;Horizontal!CB$11,Vertical!$E:$O,CB$10,0))+0</f>
        <v>13.33</v>
      </c>
      <c r="CC387" s="210">
        <f>(VLOOKUP(Horizontal!$C387&amp;Horizontal!$B387&amp;Horizontal!CC$11,Vertical!$E:$O,CC$10,0))+0</f>
        <v>26.67</v>
      </c>
      <c r="CD387" s="207">
        <f>(VLOOKUP(Horizontal!$C387&amp;Horizontal!$B387&amp;Horizontal!CD$11,Vertical!$E:$O,CD$10,0))+0</f>
        <v>30</v>
      </c>
      <c r="CE387" s="207">
        <f>(VLOOKUP(Horizontal!$C387&amp;Horizontal!$B387&amp;Horizontal!CE$11,Vertical!$E:$O,CE$10,0))+0</f>
        <v>16.670000000000002</v>
      </c>
      <c r="CF387" s="207">
        <f>(VLOOKUP(Horizontal!$C387&amp;Horizontal!$B387&amp;Horizontal!CF$11,Vertical!$E:$O,CF$10,0))+0</f>
        <v>16.670000000000002</v>
      </c>
      <c r="CG387" s="207">
        <f>(VLOOKUP(Horizontal!$C387&amp;Horizontal!$B387&amp;Horizontal!CG$11,Vertical!$E:$O,CG$10,0))+0</f>
        <v>9.3800000000000008</v>
      </c>
      <c r="CH387" s="207">
        <f>(VLOOKUP(Horizontal!$C387&amp;Horizontal!$B387&amp;Horizontal!CH$11,Vertical!$E:$O,CH$10,0))+0</f>
        <v>16.13</v>
      </c>
      <c r="CI387" s="207">
        <f>(VLOOKUP(Horizontal!$C387&amp;Horizontal!$B387&amp;Horizontal!CI$11,Vertical!$E:$O,CI$10,0))+0</f>
        <v>30</v>
      </c>
      <c r="CJ387" s="207">
        <f>(VLOOKUP(Horizontal!$C387&amp;Horizontal!$B387&amp;Horizontal!CJ$11,Vertical!$E:$O,CJ$10,0))+0</f>
        <v>51.72</v>
      </c>
      <c r="CK387" s="209">
        <f>(VLOOKUP(Horizontal!$C387&amp;Horizontal!$B387&amp;Horizontal!CK$11,Vertical!$E:$O,CK$10,0))+0</f>
        <v>66.67</v>
      </c>
      <c r="CL387" s="210">
        <f>(VLOOKUP(Horizontal!$C387&amp;Horizontal!$B387&amp;Horizontal!CL$11,Vertical!$E:$O,CL$10,0))+0</f>
        <v>20</v>
      </c>
      <c r="CM387" s="207">
        <f>(VLOOKUP(Horizontal!$C387&amp;Horizontal!$B387&amp;Horizontal!CM$11,Vertical!$E:$O,CM$10,0))+0</f>
        <v>36.67</v>
      </c>
      <c r="CN387" s="207">
        <f>(VLOOKUP(Horizontal!$C387&amp;Horizontal!$B387&amp;Horizontal!CN$11,Vertical!$E:$O,CN$10,0))+0</f>
        <v>50</v>
      </c>
      <c r="CO387" s="207">
        <f>(VLOOKUP(Horizontal!$C387&amp;Horizontal!$B387&amp;Horizontal!CO$11,Vertical!$E:$O,CO$10,0))+0</f>
        <v>50</v>
      </c>
      <c r="CP387" s="207">
        <f>(VLOOKUP(Horizontal!$C387&amp;Horizontal!$B387&amp;Horizontal!CP$11,Vertical!$E:$O,CP$10,0))+0</f>
        <v>81.25</v>
      </c>
      <c r="CQ387" s="207">
        <f>(VLOOKUP(Horizontal!$C387&amp;Horizontal!$B387&amp;Horizontal!CQ$11,Vertical!$E:$O,CQ$10,0))+0</f>
        <v>74.19</v>
      </c>
      <c r="CR387" s="207">
        <f>(VLOOKUP(Horizontal!$C387&amp;Horizontal!$B387&amp;Horizontal!CR$11,Vertical!$E:$O,CR$10,0))+0</f>
        <v>60</v>
      </c>
      <c r="CS387" s="207">
        <f>(VLOOKUP(Horizontal!$C387&amp;Horizontal!$B387&amp;Horizontal!CS$11,Vertical!$E:$O,CS$10,0))+0</f>
        <v>27.59</v>
      </c>
      <c r="CT387" s="207">
        <f>(VLOOKUP(Horizontal!$C387&amp;Horizontal!$B387&amp;Horizontal!CT$11,Vertical!$E:$O,CT$10,0))+0</f>
        <v>20</v>
      </c>
      <c r="CU387" s="150"/>
      <c r="CV387" s="211">
        <f t="shared" ref="CV387:CV388" si="1461">(BB387-H387)+0</f>
        <v>49.11</v>
      </c>
      <c r="CW387" s="190">
        <f t="shared" ref="CW387:CW388" si="1462">(BC387-I387)+0</f>
        <v>47.740000000000009</v>
      </c>
      <c r="CX387" s="190">
        <f t="shared" ref="CX387:CX388" si="1463">(BD387-J387)+0</f>
        <v>47.510000000000005</v>
      </c>
      <c r="CY387" s="190">
        <f t="shared" ref="CY387:CY388" si="1464">(BE387-K387)+0</f>
        <v>47.709999999999994</v>
      </c>
      <c r="CZ387" s="190">
        <f t="shared" ref="CZ387:CZ388" si="1465">(BF387-L387)+0</f>
        <v>46.150000000000006</v>
      </c>
      <c r="DA387" s="190">
        <f t="shared" ref="DA387:DA388" si="1466">(BG387-M387)+0</f>
        <v>44.419999999999987</v>
      </c>
      <c r="DB387" s="190">
        <f t="shared" ref="DB387:DB388" si="1467">(BH387-N387)+0</f>
        <v>38.859999999999985</v>
      </c>
      <c r="DC387" s="190">
        <f t="shared" ref="DC387:DC388" si="1468">(BI387-O387)+0</f>
        <v>34.849999999999994</v>
      </c>
      <c r="DD387" s="212">
        <f t="shared" ref="DD387:DD388" si="1469">(BJ387-P387)+0</f>
        <v>32.650000000000006</v>
      </c>
      <c r="DE387" s="9">
        <v>170</v>
      </c>
      <c r="DF387" s="212">
        <f t="shared" ref="DF387:DF388" si="1470">($H$7-H387)+0</f>
        <v>149.34721040189135</v>
      </c>
      <c r="DG387" s="264">
        <v>73</v>
      </c>
      <c r="DH387" s="265">
        <v>109</v>
      </c>
      <c r="DI387" s="265">
        <v>128</v>
      </c>
      <c r="DJ387" s="266">
        <v>113</v>
      </c>
      <c r="DK387" s="190">
        <v>13.2</v>
      </c>
      <c r="DL387" s="190">
        <v>13.2</v>
      </c>
      <c r="DM387" s="190">
        <v>0</v>
      </c>
      <c r="DN387" s="212">
        <v>0</v>
      </c>
      <c r="DO387" s="190">
        <v>55.7</v>
      </c>
      <c r="DP387" s="190">
        <v>55.7</v>
      </c>
      <c r="DQ387" s="190">
        <v>55.7</v>
      </c>
      <c r="DR387" s="212">
        <v>55.7</v>
      </c>
      <c r="DS387" s="150"/>
      <c r="DT387" s="190">
        <v>57</v>
      </c>
      <c r="DU387" s="190">
        <v>58</v>
      </c>
      <c r="DV387" s="190">
        <v>72</v>
      </c>
      <c r="DW387" s="190">
        <v>88</v>
      </c>
      <c r="DX387" s="190"/>
      <c r="DY387" s="190"/>
      <c r="DZ387" s="190"/>
      <c r="EA387" s="190"/>
      <c r="EB387" s="190"/>
      <c r="EC387" s="190"/>
      <c r="ED387" s="190">
        <v>180</v>
      </c>
      <c r="EE387" s="190">
        <v>220</v>
      </c>
      <c r="EF387" s="190">
        <v>180</v>
      </c>
      <c r="EG387" s="190">
        <v>163</v>
      </c>
      <c r="EH387" s="212">
        <v>153</v>
      </c>
      <c r="EI387" s="213"/>
      <c r="EJ387" s="211">
        <v>42</v>
      </c>
      <c r="EK387" s="190">
        <v>40</v>
      </c>
      <c r="EL387" s="190">
        <v>40</v>
      </c>
      <c r="EM387" s="190">
        <v>40</v>
      </c>
      <c r="EN387" s="190"/>
      <c r="EO387" s="190"/>
      <c r="EP387" s="190"/>
      <c r="EQ387" s="190"/>
      <c r="ER387" s="190"/>
      <c r="ES387" s="190"/>
      <c r="ET387" s="190">
        <v>45</v>
      </c>
      <c r="EU387" s="190">
        <v>40</v>
      </c>
      <c r="EV387" s="190">
        <v>43</v>
      </c>
      <c r="EW387" s="190">
        <v>37</v>
      </c>
      <c r="EX387" s="212">
        <v>35</v>
      </c>
      <c r="EY387" s="211"/>
      <c r="EZ387" s="75">
        <f t="shared" si="1459"/>
        <v>2.8880866425992781E-2</v>
      </c>
      <c r="FA387" s="89">
        <f>(FA382)+0</f>
        <v>-0.1</v>
      </c>
      <c r="FB387" s="212"/>
      <c r="FC387" s="213"/>
      <c r="FD387" s="213"/>
      <c r="FE387" s="213"/>
      <c r="FF387" s="213"/>
      <c r="FG387" s="213"/>
      <c r="FH387" s="213"/>
      <c r="FI387" s="213"/>
      <c r="FJ387" s="213"/>
      <c r="FK387" s="213"/>
      <c r="FL387" s="213"/>
      <c r="FM387" s="213"/>
      <c r="FN387" s="213"/>
      <c r="FO387" s="213"/>
      <c r="FP387" s="213"/>
      <c r="FQ387" s="213"/>
      <c r="FR387" s="213"/>
      <c r="FS387" s="211">
        <v>200</v>
      </c>
      <c r="FT387" s="190">
        <v>180</v>
      </c>
      <c r="FU387" s="190">
        <v>160</v>
      </c>
      <c r="FV387" s="190">
        <v>160</v>
      </c>
      <c r="FW387" s="190"/>
      <c r="FX387" s="190"/>
      <c r="FY387" s="190"/>
      <c r="FZ387" s="190"/>
      <c r="GA387" s="190"/>
      <c r="GB387" s="190"/>
      <c r="GC387" s="190">
        <v>150</v>
      </c>
      <c r="GD387" s="190">
        <v>145</v>
      </c>
      <c r="GE387" s="190">
        <v>135</v>
      </c>
      <c r="GF387" s="190">
        <v>125</v>
      </c>
      <c r="GG387" s="212">
        <v>120</v>
      </c>
    </row>
    <row r="388" spans="2:189">
      <c r="B388" s="33">
        <v>44635</v>
      </c>
      <c r="C388" s="30" t="s">
        <v>55</v>
      </c>
      <c r="D388" s="30">
        <v>2022</v>
      </c>
      <c r="E388" s="30" t="str">
        <f t="shared" si="1460"/>
        <v>2022S11</v>
      </c>
      <c r="F388" s="30" t="str">
        <f>IF(MONTH(B389)&lt;&gt;MONTH(B388),MONTH(B388)&amp;"Final"&amp;YEAR(B388),MONTH(B388)&amp;YEAR(B388))</f>
        <v>32022</v>
      </c>
      <c r="G388" s="208" t="str">
        <f>VLOOKUP(Horizontal!$C388&amp;Horizontal!$B388&amp;Horizontal!G$11,Vertical!$E:$O,G$10,0)</f>
        <v>1,73</v>
      </c>
      <c r="H388" s="207">
        <f>(VLOOKUP(Horizontal!$C388&amp;Horizontal!$B388&amp;Horizontal!H$11,Vertical!$E:$O,H$10,0))+0</f>
        <v>58.35</v>
      </c>
      <c r="I388" s="207">
        <f>(VLOOKUP(Horizontal!$C388&amp;Horizontal!$B388&amp;Horizontal!I$11,Vertical!$E:$O,I$10,0))+0</f>
        <v>64.92</v>
      </c>
      <c r="J388" s="207">
        <f>(VLOOKUP(Horizontal!$C388&amp;Horizontal!$B388&amp;Horizontal!J$11,Vertical!$E:$O,J$10,0))+0</f>
        <v>78.05</v>
      </c>
      <c r="K388" s="207">
        <f>(VLOOKUP(Horizontal!$C388&amp;Horizontal!$B388&amp;Horizontal!K$11,Vertical!$E:$O,K$10,0))+0</f>
        <v>116.79</v>
      </c>
      <c r="L388" s="207">
        <f>(VLOOKUP(Horizontal!$C388&amp;Horizontal!$B388&amp;Horizontal!L$11,Vertical!$E:$O,L$10,0))+0</f>
        <v>175.78</v>
      </c>
      <c r="M388" s="207">
        <f>(VLOOKUP(Horizontal!$C388&amp;Horizontal!$B388&amp;Horizontal!M$11,Vertical!$E:$O,M$10,0))+0</f>
        <v>223.61</v>
      </c>
      <c r="N388" s="207">
        <f>(VLOOKUP(Horizontal!$C388&amp;Horizontal!$B388&amp;Horizontal!N$11,Vertical!$E:$O,N$10,0))+0</f>
        <v>188.56</v>
      </c>
      <c r="O388" s="207">
        <f>(VLOOKUP(Horizontal!$C388&amp;Horizontal!$B388&amp;Horizontal!O$11,Vertical!$E:$O,O$10,0))+0</f>
        <v>167.97</v>
      </c>
      <c r="P388" s="209">
        <f>(VLOOKUP(Horizontal!$C388&amp;Horizontal!$B388&amp;Horizontal!P$11,Vertical!$E:$O,P$10,0))+0</f>
        <v>158.78</v>
      </c>
      <c r="Q388" s="210">
        <f>(VLOOKUP(Horizontal!$C388&amp;Horizontal!$B388&amp;Horizontal!Q$11,Vertical!$E:$O,Q$10,0))+0</f>
        <v>47</v>
      </c>
      <c r="R388" s="207">
        <f>(VLOOKUP(Horizontal!$C388&amp;Horizontal!$B388&amp;Horizontal!R$11,Vertical!$E:$O,R$10,0))+0</f>
        <v>52</v>
      </c>
      <c r="S388" s="207">
        <f>(VLOOKUP(Horizontal!$C388&amp;Horizontal!$B388&amp;Horizontal!S$11,Vertical!$E:$O,S$10,0))+0</f>
        <v>55</v>
      </c>
      <c r="T388" s="207">
        <f>(VLOOKUP(Horizontal!$C388&amp;Horizontal!$B388&amp;Horizontal!T$11,Vertical!$E:$O,T$10,0))+0</f>
        <v>55</v>
      </c>
      <c r="U388" s="207">
        <f>(VLOOKUP(Horizontal!$C388&amp;Horizontal!$B388&amp;Horizontal!U$11,Vertical!$E:$O,U$10,0))+0</f>
        <v>48</v>
      </c>
      <c r="V388" s="207">
        <f>(VLOOKUP(Horizontal!$C388&amp;Horizontal!$B388&amp;Horizontal!V$11,Vertical!$E:$O,V$10,0))+0</f>
        <v>44</v>
      </c>
      <c r="W388" s="207">
        <f>(VLOOKUP(Horizontal!$C388&amp;Horizontal!$B388&amp;Horizontal!W$11,Vertical!$E:$O,W$10,0))+0</f>
        <v>38</v>
      </c>
      <c r="X388" s="207">
        <f>(VLOOKUP(Horizontal!$C388&amp;Horizontal!$B388&amp;Horizontal!X$11,Vertical!$E:$O,X$10,0))+0</f>
        <v>30</v>
      </c>
      <c r="Y388" s="209">
        <f>(VLOOKUP(Horizontal!$C388&amp;Horizontal!$B388&amp;Horizontal!Y$11,Vertical!$E:$O,Y$10,0))+0</f>
        <v>26</v>
      </c>
      <c r="Z388" s="210">
        <f>(VLOOKUP(Horizontal!$C388&amp;Horizontal!$B388&amp;Horizontal!Z$11,Vertical!$E:$O,Z$10,0))+0</f>
        <v>50.98</v>
      </c>
      <c r="AA388" s="207">
        <f>(VLOOKUP(Horizontal!$C388&amp;Horizontal!$B388&amp;Horizontal!AA$11,Vertical!$E:$O,AA$10,0))+0</f>
        <v>97.87</v>
      </c>
      <c r="AB388" s="207">
        <f>(VLOOKUP(Horizontal!$C388&amp;Horizontal!$B388&amp;Horizontal!AB$11,Vertical!$E:$O,AB$10,0))+0</f>
        <v>97.83</v>
      </c>
      <c r="AC388" s="207">
        <f>(VLOOKUP(Horizontal!$C388&amp;Horizontal!$B388&amp;Horizontal!AC$11,Vertical!$E:$O,AC$10,0))+0</f>
        <v>100</v>
      </c>
      <c r="AD388" s="207">
        <f>(VLOOKUP(Horizontal!$C388&amp;Horizontal!$B388&amp;Horizontal!AD$11,Vertical!$E:$O,AD$10,0))+0</f>
        <v>86.36</v>
      </c>
      <c r="AE388" s="207">
        <f>(VLOOKUP(Horizontal!$C388&amp;Horizontal!$B388&amp;Horizontal!AE$11,Vertical!$E:$O,AE$10,0))+0</f>
        <v>2</v>
      </c>
      <c r="AF388" s="207">
        <f>(VLOOKUP(Horizontal!$C388&amp;Horizontal!$B388&amp;Horizontal!AF$11,Vertical!$E:$O,AF$10,0))+0</f>
        <v>11.76</v>
      </c>
      <c r="AG388" s="207">
        <f>(VLOOKUP(Horizontal!$C388&amp;Horizontal!$B388&amp;Horizontal!AG$11,Vertical!$E:$O,AG$10,0))+0</f>
        <v>16</v>
      </c>
      <c r="AH388" s="209">
        <f>(VLOOKUP(Horizontal!$C388&amp;Horizontal!$B388&amp;Horizontal!AH$11,Vertical!$E:$O,AH$10,0))+0</f>
        <v>18.37</v>
      </c>
      <c r="AI388" s="210">
        <f>(VLOOKUP(Horizontal!$C388&amp;Horizontal!$B388&amp;Horizontal!AI$11,Vertical!$E:$O,AI$10,0))+0</f>
        <v>39.22</v>
      </c>
      <c r="AJ388" s="207">
        <f>(VLOOKUP(Horizontal!$C388&amp;Horizontal!$B388&amp;Horizontal!AJ$11,Vertical!$E:$O,AJ$10,0))+0</f>
        <v>2.13</v>
      </c>
      <c r="AK388" s="207">
        <f>(VLOOKUP(Horizontal!$C388&amp;Horizontal!$B388&amp;Horizontal!AK$11,Vertical!$E:$O,AK$10,0))+0</f>
        <v>2.17</v>
      </c>
      <c r="AL388" s="207">
        <f>(VLOOKUP(Horizontal!$C388&amp;Horizontal!$B388&amp;Horizontal!AL$11,Vertical!$E:$O,AL$10,0))+0</f>
        <v>0</v>
      </c>
      <c r="AM388" s="207">
        <f>(VLOOKUP(Horizontal!$C388&amp;Horizontal!$B388&amp;Horizontal!AM$11,Vertical!$E:$O,AM$10,0))+0</f>
        <v>2.27</v>
      </c>
      <c r="AN388" s="207">
        <f>(VLOOKUP(Horizontal!$C388&amp;Horizontal!$B388&amp;Horizontal!AN$11,Vertical!$E:$O,AN$10,0))+0</f>
        <v>12</v>
      </c>
      <c r="AO388" s="207">
        <f>(VLOOKUP(Horizontal!$C388&amp;Horizontal!$B388&amp;Horizontal!AO$11,Vertical!$E:$O,AO$10,0))+0</f>
        <v>17.649999999999999</v>
      </c>
      <c r="AP388" s="207">
        <f>(VLOOKUP(Horizontal!$C388&amp;Horizontal!$B388&amp;Horizontal!AP$11,Vertical!$E:$O,AP$10,0))+0</f>
        <v>40</v>
      </c>
      <c r="AQ388" s="209">
        <f>(VLOOKUP(Horizontal!$C388&amp;Horizontal!$B388&amp;Horizontal!AQ$11,Vertical!$E:$O,AQ$10,0))+0</f>
        <v>48.98</v>
      </c>
      <c r="AR388" s="210">
        <f>(VLOOKUP(Horizontal!$C388&amp;Horizontal!$B388&amp;Horizontal!AR$11,Vertical!$E:$O,AR$10,0))+0</f>
        <v>9.8000000000000007</v>
      </c>
      <c r="AS388" s="207">
        <f>(VLOOKUP(Horizontal!$C388&amp;Horizontal!$B388&amp;Horizontal!AS$11,Vertical!$E:$O,AS$10,0))+0</f>
        <v>0</v>
      </c>
      <c r="AT388" s="207">
        <f>(VLOOKUP(Horizontal!$C388&amp;Horizontal!$B388&amp;Horizontal!AT$11,Vertical!$E:$O,AT$10,0))+0</f>
        <v>0</v>
      </c>
      <c r="AU388" s="207">
        <f>(VLOOKUP(Horizontal!$C388&amp;Horizontal!$B388&amp;Horizontal!AU$11,Vertical!$E:$O,AU$10,0))+0</f>
        <v>0</v>
      </c>
      <c r="AV388" s="207">
        <f>(VLOOKUP(Horizontal!$C388&amp;Horizontal!$B388&amp;Horizontal!AV$11,Vertical!$E:$O,AV$10,0))+0</f>
        <v>11.36</v>
      </c>
      <c r="AW388" s="207">
        <f>(VLOOKUP(Horizontal!$C388&amp;Horizontal!$B388&amp;Horizontal!AW$11,Vertical!$E:$O,AW$10,0))+0</f>
        <v>86</v>
      </c>
      <c r="AX388" s="207">
        <f>(VLOOKUP(Horizontal!$C388&amp;Horizontal!$B388&amp;Horizontal!AX$11,Vertical!$E:$O,AX$10,0))+0</f>
        <v>70.59</v>
      </c>
      <c r="AY388" s="207">
        <f>(VLOOKUP(Horizontal!$C388&amp;Horizontal!$B388&amp;Horizontal!AY$11,Vertical!$E:$O,AY$10,0))+0</f>
        <v>44</v>
      </c>
      <c r="AZ388" s="209">
        <f>(VLOOKUP(Horizontal!$C388&amp;Horizontal!$B388&amp;Horizontal!AZ$11,Vertical!$E:$O,AZ$10,0))+0</f>
        <v>32.65</v>
      </c>
      <c r="BA388" s="208">
        <f>(VLOOKUP(Horizontal!$C388&amp;Horizontal!$B388&amp;Horizontal!BA$11,Vertical!$E:$O,BA$10,0))+0</f>
        <v>47.29</v>
      </c>
      <c r="BB388" s="210">
        <f>(VLOOKUP(Horizontal!$C388&amp;Horizontal!$B388&amp;Horizontal!BB$11,Vertical!$E:$O,BB$10,0))+0</f>
        <v>105.78</v>
      </c>
      <c r="BC388" s="207">
        <f>(VLOOKUP(Horizontal!$C388&amp;Horizontal!$B388&amp;Horizontal!BC$11,Vertical!$E:$O,BC$10,0))+0</f>
        <v>112.08</v>
      </c>
      <c r="BD388" s="207">
        <f>(VLOOKUP(Horizontal!$C388&amp;Horizontal!$B388&amp;Horizontal!BD$11,Vertical!$E:$O,BD$10,0))+0</f>
        <v>124.88</v>
      </c>
      <c r="BE388" s="207">
        <f>(VLOOKUP(Horizontal!$C388&amp;Horizontal!$B388&amp;Horizontal!BE$11,Vertical!$E:$O,BE$10,0))+0</f>
        <v>163.5</v>
      </c>
      <c r="BF388" s="207">
        <f>(VLOOKUP(Horizontal!$C388&amp;Horizontal!$B388&amp;Horizontal!BF$11,Vertical!$E:$O,BF$10,0))+0</f>
        <v>222.04</v>
      </c>
      <c r="BG388" s="207">
        <f>(VLOOKUP(Horizontal!$C388&amp;Horizontal!$B388&amp;Horizontal!BG$11,Vertical!$E:$O,BG$10,0))+0</f>
        <v>267.14999999999998</v>
      </c>
      <c r="BH388" s="207">
        <f>(VLOOKUP(Horizontal!$C388&amp;Horizontal!$B388&amp;Horizontal!BH$11,Vertical!$E:$O,BH$10,0))+0</f>
        <v>227.71</v>
      </c>
      <c r="BI388" s="207">
        <f>(VLOOKUP(Horizontal!$C388&amp;Horizontal!$B388&amp;Horizontal!BI$11,Vertical!$E:$O,BI$10,0))+0</f>
        <v>203.49</v>
      </c>
      <c r="BJ388" s="209">
        <f>(VLOOKUP(Horizontal!$C388&amp;Horizontal!$B388&amp;Horizontal!BJ$11,Vertical!$E:$O,BJ$10,0))+0</f>
        <v>191.44</v>
      </c>
      <c r="BK388" s="210">
        <f>(VLOOKUP(Horizontal!$C388&amp;Horizontal!$B388&amp;Horizontal!BK$11,Vertical!$E:$O,BK$10,0))+0</f>
        <v>49</v>
      </c>
      <c r="BL388" s="207">
        <f>(VLOOKUP(Horizontal!$C388&amp;Horizontal!$B388&amp;Horizontal!BL$11,Vertical!$E:$O,BL$10,0))+0</f>
        <v>51</v>
      </c>
      <c r="BM388" s="207">
        <f>(VLOOKUP(Horizontal!$C388&amp;Horizontal!$B388&amp;Horizontal!BM$11,Vertical!$E:$O,BM$10,0))+0</f>
        <v>51</v>
      </c>
      <c r="BN388" s="207">
        <f>(VLOOKUP(Horizontal!$C388&amp;Horizontal!$B388&amp;Horizontal!BN$11,Vertical!$E:$O,BN$10,0))+0</f>
        <v>50</v>
      </c>
      <c r="BO388" s="207">
        <f>(VLOOKUP(Horizontal!$C388&amp;Horizontal!$B388&amp;Horizontal!BO$11,Vertical!$E:$O,BO$10,0))+0</f>
        <v>47</v>
      </c>
      <c r="BP388" s="207">
        <f>(VLOOKUP(Horizontal!$C388&amp;Horizontal!$B388&amp;Horizontal!BP$11,Vertical!$E:$O,BP$10,0))+0</f>
        <v>45</v>
      </c>
      <c r="BQ388" s="207">
        <f>(VLOOKUP(Horizontal!$C388&amp;Horizontal!$B388&amp;Horizontal!BQ$11,Vertical!$E:$O,BQ$10,0))+0</f>
        <v>42</v>
      </c>
      <c r="BR388" s="207">
        <f>(VLOOKUP(Horizontal!$C388&amp;Horizontal!$B388&amp;Horizontal!BR$11,Vertical!$E:$O,BR$10,0))+0</f>
        <v>36</v>
      </c>
      <c r="BS388" s="209">
        <f>(VLOOKUP(Horizontal!$C388&amp;Horizontal!$B388&amp;Horizontal!BS$11,Vertical!$E:$O,BS$10,0))+0</f>
        <v>33</v>
      </c>
      <c r="BT388" s="210">
        <f>(VLOOKUP(Horizontal!$C388&amp;Horizontal!$B388&amp;Horizontal!BT$11,Vertical!$E:$O,BT$10,0))+0</f>
        <v>60.47</v>
      </c>
      <c r="BU388" s="207">
        <f>(VLOOKUP(Horizontal!$C388&amp;Horizontal!$B388&amp;Horizontal!BU$11,Vertical!$E:$O,BU$10,0))+0</f>
        <v>91.3</v>
      </c>
      <c r="BV388" s="207">
        <f>(VLOOKUP(Horizontal!$C388&amp;Horizontal!$B388&amp;Horizontal!BV$11,Vertical!$E:$O,BV$10,0))+0</f>
        <v>95.24</v>
      </c>
      <c r="BW388" s="207">
        <f>(VLOOKUP(Horizontal!$C388&amp;Horizontal!$B388&amp;Horizontal!BW$11,Vertical!$E:$O,BW$10,0))+0</f>
        <v>92.86</v>
      </c>
      <c r="BX388" s="207">
        <f>(VLOOKUP(Horizontal!$C388&amp;Horizontal!$B388&amp;Horizontal!BX$11,Vertical!$E:$O,BX$10,0))+0</f>
        <v>87.8</v>
      </c>
      <c r="BY388" s="207">
        <f>(VLOOKUP(Horizontal!$C388&amp;Horizontal!$B388&amp;Horizontal!BY$11,Vertical!$E:$O,BY$10,0))+0</f>
        <v>6.82</v>
      </c>
      <c r="BZ388" s="207">
        <f>(VLOOKUP(Horizontal!$C388&amp;Horizontal!$B388&amp;Horizontal!BZ$11,Vertical!$E:$O,BZ$10,0))+0</f>
        <v>13.64</v>
      </c>
      <c r="CA388" s="207">
        <f>(VLOOKUP(Horizontal!$C388&amp;Horizontal!$B388&amp;Horizontal!CA$11,Vertical!$E:$O,CA$10,0))+0</f>
        <v>21.43</v>
      </c>
      <c r="CB388" s="209">
        <f>(VLOOKUP(Horizontal!$C388&amp;Horizontal!$B388&amp;Horizontal!CB$11,Vertical!$E:$O,CB$10,0))+0</f>
        <v>15</v>
      </c>
      <c r="CC388" s="210">
        <f>(VLOOKUP(Horizontal!$C388&amp;Horizontal!$B388&amp;Horizontal!CC$11,Vertical!$E:$O,CC$10,0))+0</f>
        <v>20.93</v>
      </c>
      <c r="CD388" s="207">
        <f>(VLOOKUP(Horizontal!$C388&amp;Horizontal!$B388&amp;Horizontal!CD$11,Vertical!$E:$O,CD$10,0))+0</f>
        <v>6.52</v>
      </c>
      <c r="CE388" s="207">
        <f>(VLOOKUP(Horizontal!$C388&amp;Horizontal!$B388&amp;Horizontal!CE$11,Vertical!$E:$O,CE$10,0))+0</f>
        <v>4.76</v>
      </c>
      <c r="CF388" s="207">
        <f>(VLOOKUP(Horizontal!$C388&amp;Horizontal!$B388&amp;Horizontal!CF$11,Vertical!$E:$O,CF$10,0))+0</f>
        <v>0</v>
      </c>
      <c r="CG388" s="207">
        <f>(VLOOKUP(Horizontal!$C388&amp;Horizontal!$B388&amp;Horizontal!CG$11,Vertical!$E:$O,CG$10,0))+0</f>
        <v>2.44</v>
      </c>
      <c r="CH388" s="207">
        <f>(VLOOKUP(Horizontal!$C388&amp;Horizontal!$B388&amp;Horizontal!CH$11,Vertical!$E:$O,CH$10,0))+0</f>
        <v>18.18</v>
      </c>
      <c r="CI388" s="207">
        <f>(VLOOKUP(Horizontal!$C388&amp;Horizontal!$B388&amp;Horizontal!CI$11,Vertical!$E:$O,CI$10,0))+0</f>
        <v>20.45</v>
      </c>
      <c r="CJ388" s="207">
        <f>(VLOOKUP(Horizontal!$C388&amp;Horizontal!$B388&amp;Horizontal!CJ$11,Vertical!$E:$O,CJ$10,0))+0</f>
        <v>28.57</v>
      </c>
      <c r="CK388" s="209">
        <f>(VLOOKUP(Horizontal!$C388&amp;Horizontal!$B388&amp;Horizontal!CK$11,Vertical!$E:$O,CK$10,0))+0</f>
        <v>42.5</v>
      </c>
      <c r="CL388" s="210">
        <f>(VLOOKUP(Horizontal!$C388&amp;Horizontal!$B388&amp;Horizontal!CL$11,Vertical!$E:$O,CL$10,0))+0</f>
        <v>18.600000000000001</v>
      </c>
      <c r="CM388" s="207">
        <f>(VLOOKUP(Horizontal!$C388&amp;Horizontal!$B388&amp;Horizontal!CM$11,Vertical!$E:$O,CM$10,0))+0</f>
        <v>2.17</v>
      </c>
      <c r="CN388" s="207">
        <f>(VLOOKUP(Horizontal!$C388&amp;Horizontal!$B388&amp;Horizontal!CN$11,Vertical!$E:$O,CN$10,0))+0</f>
        <v>0</v>
      </c>
      <c r="CO388" s="207">
        <f>(VLOOKUP(Horizontal!$C388&amp;Horizontal!$B388&amp;Horizontal!CO$11,Vertical!$E:$O,CO$10,0))+0</f>
        <v>7.14</v>
      </c>
      <c r="CP388" s="207">
        <f>(VLOOKUP(Horizontal!$C388&amp;Horizontal!$B388&amp;Horizontal!CP$11,Vertical!$E:$O,CP$10,0))+0</f>
        <v>9.76</v>
      </c>
      <c r="CQ388" s="207">
        <f>(VLOOKUP(Horizontal!$C388&amp;Horizontal!$B388&amp;Horizontal!CQ$11,Vertical!$E:$O,CQ$10,0))+0</f>
        <v>75</v>
      </c>
      <c r="CR388" s="207">
        <f>(VLOOKUP(Horizontal!$C388&amp;Horizontal!$B388&amp;Horizontal!CR$11,Vertical!$E:$O,CR$10,0))+0</f>
        <v>65.91</v>
      </c>
      <c r="CS388" s="207">
        <f>(VLOOKUP(Horizontal!$C388&amp;Horizontal!$B388&amp;Horizontal!CS$11,Vertical!$E:$O,CS$10,0))+0</f>
        <v>50</v>
      </c>
      <c r="CT388" s="207">
        <f>(VLOOKUP(Horizontal!$C388&amp;Horizontal!$B388&amp;Horizontal!CT$11,Vertical!$E:$O,CT$10,0))+0</f>
        <v>42.5</v>
      </c>
      <c r="CU388" s="150"/>
      <c r="CV388" s="211">
        <f t="shared" si="1461"/>
        <v>47.43</v>
      </c>
      <c r="CW388" s="190">
        <f t="shared" si="1462"/>
        <v>47.16</v>
      </c>
      <c r="CX388" s="190">
        <f t="shared" si="1463"/>
        <v>46.83</v>
      </c>
      <c r="CY388" s="190">
        <f t="shared" si="1464"/>
        <v>46.709999999999994</v>
      </c>
      <c r="CZ388" s="190">
        <f t="shared" si="1465"/>
        <v>46.259999999999991</v>
      </c>
      <c r="DA388" s="190">
        <f t="shared" si="1466"/>
        <v>43.539999999999964</v>
      </c>
      <c r="DB388" s="190">
        <f t="shared" si="1467"/>
        <v>39.150000000000006</v>
      </c>
      <c r="DC388" s="190">
        <f t="shared" si="1468"/>
        <v>35.52000000000001</v>
      </c>
      <c r="DD388" s="212">
        <f t="shared" si="1469"/>
        <v>32.659999999999997</v>
      </c>
      <c r="DE388" s="9">
        <v>170</v>
      </c>
      <c r="DF388" s="212">
        <f t="shared" si="1470"/>
        <v>150.10721040189134</v>
      </c>
      <c r="DG388" s="264">
        <v>99</v>
      </c>
      <c r="DH388" s="265">
        <v>18</v>
      </c>
      <c r="DI388" s="265">
        <v>124</v>
      </c>
      <c r="DJ388" s="266">
        <v>147</v>
      </c>
      <c r="DK388" s="190">
        <v>11.59</v>
      </c>
      <c r="DL388" s="190">
        <v>11.59</v>
      </c>
      <c r="DM388" s="190">
        <v>0</v>
      </c>
      <c r="DN388" s="212">
        <v>0</v>
      </c>
      <c r="DO388" s="190">
        <v>55.7</v>
      </c>
      <c r="DP388" s="190">
        <v>55.7</v>
      </c>
      <c r="DQ388" s="190">
        <v>55.7</v>
      </c>
      <c r="DR388" s="212">
        <v>55.7</v>
      </c>
      <c r="DS388" s="150"/>
      <c r="DT388" s="190">
        <v>58</v>
      </c>
      <c r="DU388" s="190">
        <v>66</v>
      </c>
      <c r="DV388" s="190">
        <v>76</v>
      </c>
      <c r="DW388" s="190">
        <v>114</v>
      </c>
      <c r="DX388" s="190"/>
      <c r="DY388" s="190"/>
      <c r="DZ388" s="190"/>
      <c r="EA388" s="190"/>
      <c r="EB388" s="190"/>
      <c r="EC388" s="190"/>
      <c r="ED388" s="190">
        <v>173</v>
      </c>
      <c r="EE388" s="190">
        <v>225</v>
      </c>
      <c r="EF388" s="190">
        <v>180</v>
      </c>
      <c r="EG388" s="190">
        <v>163</v>
      </c>
      <c r="EH388" s="212">
        <v>153</v>
      </c>
      <c r="EI388" s="213"/>
      <c r="EJ388" s="211">
        <v>40</v>
      </c>
      <c r="EK388" s="190">
        <v>40</v>
      </c>
      <c r="EL388" s="190">
        <v>40</v>
      </c>
      <c r="EM388" s="190">
        <v>40</v>
      </c>
      <c r="EN388" s="190"/>
      <c r="EO388" s="190"/>
      <c r="EP388" s="190"/>
      <c r="EQ388" s="190"/>
      <c r="ER388" s="190"/>
      <c r="ES388" s="190"/>
      <c r="ET388" s="190">
        <v>45</v>
      </c>
      <c r="EU388" s="190">
        <v>40</v>
      </c>
      <c r="EV388" s="190">
        <v>43</v>
      </c>
      <c r="EW388" s="190">
        <v>37</v>
      </c>
      <c r="EX388" s="212">
        <v>35</v>
      </c>
      <c r="EY388" s="211"/>
      <c r="EZ388" s="75">
        <f t="shared" si="1459"/>
        <v>3.074462413364137E-2</v>
      </c>
      <c r="FA388" s="89">
        <f t="shared" ref="FA388" si="1471">(FA387)+0</f>
        <v>-0.1</v>
      </c>
      <c r="FB388" s="212"/>
      <c r="FC388" s="213"/>
      <c r="FD388" s="213"/>
      <c r="FE388" s="213"/>
      <c r="FF388" s="213"/>
      <c r="FG388" s="213"/>
      <c r="FH388" s="213"/>
      <c r="FI388" s="213"/>
      <c r="FJ388" s="213"/>
      <c r="FK388" s="213"/>
      <c r="FL388" s="213"/>
      <c r="FM388" s="213"/>
      <c r="FN388" s="213"/>
      <c r="FO388" s="213"/>
      <c r="FP388" s="213"/>
      <c r="FQ388" s="213"/>
      <c r="FR388" s="213"/>
      <c r="FS388" s="211">
        <v>190</v>
      </c>
      <c r="FT388" s="190">
        <v>180</v>
      </c>
      <c r="FU388" s="190">
        <v>180</v>
      </c>
      <c r="FV388" s="190">
        <v>180</v>
      </c>
      <c r="FW388" s="190"/>
      <c r="FX388" s="190"/>
      <c r="FY388" s="190"/>
      <c r="FZ388" s="190"/>
      <c r="GA388" s="190"/>
      <c r="GB388" s="190"/>
      <c r="GC388" s="190">
        <v>170</v>
      </c>
      <c r="GD388" s="190">
        <v>145</v>
      </c>
      <c r="GE388" s="190">
        <v>135</v>
      </c>
      <c r="GF388" s="190">
        <v>125</v>
      </c>
      <c r="GG388" s="212">
        <v>120</v>
      </c>
    </row>
    <row r="389" spans="2:189">
      <c r="B389" s="33">
        <v>44642</v>
      </c>
      <c r="C389" s="30" t="s">
        <v>54</v>
      </c>
      <c r="D389" s="30">
        <v>2022</v>
      </c>
      <c r="E389" s="30" t="str">
        <f t="shared" ref="E389" si="1472">D389&amp;C389</f>
        <v>2022S12</v>
      </c>
      <c r="F389" s="30" t="str">
        <f t="shared" ref="F389:F437" si="1473">IF(MONTH(B390)&lt;&gt;MONTH(B389),MONTH(B389)&amp;"Final"&amp;YEAR(B389),MONTH(B389)&amp;YEAR(B389))</f>
        <v>32022</v>
      </c>
      <c r="G389" s="208" t="str">
        <f>VLOOKUP(Horizontal!$C389&amp;Horizontal!$B389&amp;Horizontal!G$11,Vertical!$E:$O,G$10,0)</f>
        <v>1,72</v>
      </c>
      <c r="H389" s="207">
        <f>(VLOOKUP(Horizontal!$C389&amp;Horizontal!$B389&amp;Horizontal!H$11,Vertical!$E:$O,H$10,0))+0</f>
        <v>57.95</v>
      </c>
      <c r="I389" s="207">
        <f>(VLOOKUP(Horizontal!$C389&amp;Horizontal!$B389&amp;Horizontal!I$11,Vertical!$E:$O,I$10,0))+0</f>
        <v>61.15</v>
      </c>
      <c r="J389" s="207">
        <f>(VLOOKUP(Horizontal!$C389&amp;Horizontal!$B389&amp;Horizontal!J$11,Vertical!$E:$O,J$10,0))+0</f>
        <v>70.33</v>
      </c>
      <c r="K389" s="207">
        <f>(VLOOKUP(Horizontal!$C389&amp;Horizontal!$B389&amp;Horizontal!K$11,Vertical!$E:$O,K$10,0))+0</f>
        <v>98.51</v>
      </c>
      <c r="L389" s="207">
        <f>(VLOOKUP(Horizontal!$C389&amp;Horizontal!$B389&amp;Horizontal!L$11,Vertical!$E:$O,L$10,0))+0</f>
        <v>156.22999999999999</v>
      </c>
      <c r="M389" s="207">
        <f>(VLOOKUP(Horizontal!$C389&amp;Horizontal!$B389&amp;Horizontal!M$11,Vertical!$E:$O,M$10,0))+0</f>
        <v>216.92</v>
      </c>
      <c r="N389" s="207">
        <f>(VLOOKUP(Horizontal!$C389&amp;Horizontal!$B389&amp;Horizontal!N$11,Vertical!$E:$O,N$10,0))+0</f>
        <v>188.83</v>
      </c>
      <c r="O389" s="207">
        <f>(VLOOKUP(Horizontal!$C389&amp;Horizontal!$B389&amp;Horizontal!O$11,Vertical!$E:$O,O$10,0))+0</f>
        <v>168.57</v>
      </c>
      <c r="P389" s="209">
        <f>(VLOOKUP(Horizontal!$C389&amp;Horizontal!$B389&amp;Horizontal!P$11,Vertical!$E:$O,P$10,0))+0</f>
        <v>159.13</v>
      </c>
      <c r="Q389" s="210">
        <f>(VLOOKUP(Horizontal!$C389&amp;Horizontal!$B389&amp;Horizontal!Q$11,Vertical!$E:$O,Q$10,0))+0</f>
        <v>48</v>
      </c>
      <c r="R389" s="207">
        <f>(VLOOKUP(Horizontal!$C389&amp;Horizontal!$B389&amp;Horizontal!R$11,Vertical!$E:$O,R$10,0))+0</f>
        <v>51</v>
      </c>
      <c r="S389" s="207">
        <f>(VLOOKUP(Horizontal!$C389&amp;Horizontal!$B389&amp;Horizontal!S$11,Vertical!$E:$O,S$10,0))+0</f>
        <v>53</v>
      </c>
      <c r="T389" s="207">
        <f>(VLOOKUP(Horizontal!$C389&amp;Horizontal!$B389&amp;Horizontal!T$11,Vertical!$E:$O,T$10,0))+0</f>
        <v>55</v>
      </c>
      <c r="U389" s="207">
        <f>(VLOOKUP(Horizontal!$C389&amp;Horizontal!$B389&amp;Horizontal!U$11,Vertical!$E:$O,U$10,0))+0</f>
        <v>53</v>
      </c>
      <c r="V389" s="207">
        <f>(VLOOKUP(Horizontal!$C389&amp;Horizontal!$B389&amp;Horizontal!V$11,Vertical!$E:$O,V$10,0))+0</f>
        <v>46</v>
      </c>
      <c r="W389" s="207">
        <f>(VLOOKUP(Horizontal!$C389&amp;Horizontal!$B389&amp;Horizontal!W$11,Vertical!$E:$O,W$10,0))+0</f>
        <v>35</v>
      </c>
      <c r="X389" s="207">
        <f>(VLOOKUP(Horizontal!$C389&amp;Horizontal!$B389&amp;Horizontal!X$11,Vertical!$E:$O,X$10,0))+0</f>
        <v>29</v>
      </c>
      <c r="Y389" s="209">
        <f>(VLOOKUP(Horizontal!$C389&amp;Horizontal!$B389&amp;Horizontal!Y$11,Vertical!$E:$O,Y$10,0))+0</f>
        <v>25</v>
      </c>
      <c r="Z389" s="210">
        <f>(VLOOKUP(Horizontal!$C389&amp;Horizontal!$B389&amp;Horizontal!Z$11,Vertical!$E:$O,Z$10,0))+0</f>
        <v>39.58</v>
      </c>
      <c r="AA389" s="207">
        <f>(VLOOKUP(Horizontal!$C389&amp;Horizontal!$B389&amp;Horizontal!AA$11,Vertical!$E:$O,AA$10,0))+0</f>
        <v>100</v>
      </c>
      <c r="AB389" s="207">
        <f>(VLOOKUP(Horizontal!$C389&amp;Horizontal!$B389&amp;Horizontal!AB$11,Vertical!$E:$O,AB$10,0))+0</f>
        <v>100</v>
      </c>
      <c r="AC389" s="207">
        <f>(VLOOKUP(Horizontal!$C389&amp;Horizontal!$B389&amp;Horizontal!AC$11,Vertical!$E:$O,AC$10,0))+0</f>
        <v>97.62</v>
      </c>
      <c r="AD389" s="207">
        <f>(VLOOKUP(Horizontal!$C389&amp;Horizontal!$B389&amp;Horizontal!AD$11,Vertical!$E:$O,AD$10,0))+0</f>
        <v>92.68</v>
      </c>
      <c r="AE389" s="207">
        <f>(VLOOKUP(Horizontal!$C389&amp;Horizontal!$B389&amp;Horizontal!AE$11,Vertical!$E:$O,AE$10,0))+0</f>
        <v>76.09</v>
      </c>
      <c r="AF389" s="207">
        <f>(VLOOKUP(Horizontal!$C389&amp;Horizontal!$B389&amp;Horizontal!AF$11,Vertical!$E:$O,AF$10,0))+0</f>
        <v>37.5</v>
      </c>
      <c r="AG389" s="207">
        <f>(VLOOKUP(Horizontal!$C389&amp;Horizontal!$B389&amp;Horizontal!AG$11,Vertical!$E:$O,AG$10,0))+0</f>
        <v>28.89</v>
      </c>
      <c r="AH389" s="209">
        <f>(VLOOKUP(Horizontal!$C389&amp;Horizontal!$B389&amp;Horizontal!AH$11,Vertical!$E:$O,AH$10,0))+0</f>
        <v>19.149999999999999</v>
      </c>
      <c r="AI389" s="210">
        <f>(VLOOKUP(Horizontal!$C389&amp;Horizontal!$B389&amp;Horizontal!AI$11,Vertical!$E:$O,AI$10,0))+0</f>
        <v>43.75</v>
      </c>
      <c r="AJ389" s="207">
        <f>(VLOOKUP(Horizontal!$C389&amp;Horizontal!$B389&amp;Horizontal!AJ$11,Vertical!$E:$O,AJ$10,0))+0</f>
        <v>0</v>
      </c>
      <c r="AK389" s="207">
        <f>(VLOOKUP(Horizontal!$C389&amp;Horizontal!$B389&amp;Horizontal!AK$11,Vertical!$E:$O,AK$10,0))+0</f>
        <v>0</v>
      </c>
      <c r="AL389" s="207">
        <f>(VLOOKUP(Horizontal!$C389&amp;Horizontal!$B389&amp;Horizontal!AL$11,Vertical!$E:$O,AL$10,0))+0</f>
        <v>2.38</v>
      </c>
      <c r="AM389" s="207">
        <f>(VLOOKUP(Horizontal!$C389&amp;Horizontal!$B389&amp;Horizontal!AM$11,Vertical!$E:$O,AM$10,0))+0</f>
        <v>0</v>
      </c>
      <c r="AN389" s="207">
        <f>(VLOOKUP(Horizontal!$C389&amp;Horizontal!$B389&amp;Horizontal!AN$11,Vertical!$E:$O,AN$10,0))+0</f>
        <v>6.52</v>
      </c>
      <c r="AO389" s="207">
        <f>(VLOOKUP(Horizontal!$C389&amp;Horizontal!$B389&amp;Horizontal!AO$11,Vertical!$E:$O,AO$10,0))+0</f>
        <v>16.670000000000002</v>
      </c>
      <c r="AP389" s="207">
        <f>(VLOOKUP(Horizontal!$C389&amp;Horizontal!$B389&amp;Horizontal!AP$11,Vertical!$E:$O,AP$10,0))+0</f>
        <v>35.56</v>
      </c>
      <c r="AQ389" s="209">
        <f>(VLOOKUP(Horizontal!$C389&amp;Horizontal!$B389&amp;Horizontal!AQ$11,Vertical!$E:$O,AQ$10,0))+0</f>
        <v>51.06</v>
      </c>
      <c r="AR389" s="210">
        <f>(VLOOKUP(Horizontal!$C389&amp;Horizontal!$B389&amp;Horizontal!AR$11,Vertical!$E:$O,AR$10,0))+0</f>
        <v>16.670000000000002</v>
      </c>
      <c r="AS389" s="207">
        <f>(VLOOKUP(Horizontal!$C389&amp;Horizontal!$B389&amp;Horizontal!AS$11,Vertical!$E:$O,AS$10,0))+0</f>
        <v>0</v>
      </c>
      <c r="AT389" s="207">
        <f>(VLOOKUP(Horizontal!$C389&amp;Horizontal!$B389&amp;Horizontal!AT$11,Vertical!$E:$O,AT$10,0))+0</f>
        <v>0</v>
      </c>
      <c r="AU389" s="207">
        <f>(VLOOKUP(Horizontal!$C389&amp;Horizontal!$B389&amp;Horizontal!AU$11,Vertical!$E:$O,AU$10,0))+0</f>
        <v>0</v>
      </c>
      <c r="AV389" s="207">
        <f>(VLOOKUP(Horizontal!$C389&amp;Horizontal!$B389&amp;Horizontal!AV$11,Vertical!$E:$O,AV$10,0))+0</f>
        <v>7.32</v>
      </c>
      <c r="AW389" s="207">
        <f>(VLOOKUP(Horizontal!$C389&amp;Horizontal!$B389&amp;Horizontal!AW$11,Vertical!$E:$O,AW$10,0))+0</f>
        <v>17.39</v>
      </c>
      <c r="AX389" s="207">
        <f>(VLOOKUP(Horizontal!$C389&amp;Horizontal!$B389&amp;Horizontal!AX$11,Vertical!$E:$O,AX$10,0))+0</f>
        <v>45.83</v>
      </c>
      <c r="AY389" s="207">
        <f>(VLOOKUP(Horizontal!$C389&amp;Horizontal!$B389&amp;Horizontal!AY$11,Vertical!$E:$O,AY$10,0))+0</f>
        <v>35.56</v>
      </c>
      <c r="AZ389" s="209">
        <f>(VLOOKUP(Horizontal!$C389&amp;Horizontal!$B389&amp;Horizontal!AZ$11,Vertical!$E:$O,AZ$10,0))+0</f>
        <v>29.79</v>
      </c>
      <c r="BA389" s="208">
        <f>(VLOOKUP(Horizontal!$C389&amp;Horizontal!$B389&amp;Horizontal!BA$11,Vertical!$E:$O,BA$10,0))+0</f>
        <v>45.96</v>
      </c>
      <c r="BB389" s="210">
        <f>(VLOOKUP(Horizontal!$C389&amp;Horizontal!$B389&amp;Horizontal!BB$11,Vertical!$E:$O,BB$10,0))+0</f>
        <v>104.25</v>
      </c>
      <c r="BC389" s="207">
        <f>(VLOOKUP(Horizontal!$C389&amp;Horizontal!$B389&amp;Horizontal!BC$11,Vertical!$E:$O,BC$10,0))+0</f>
        <v>107.89</v>
      </c>
      <c r="BD389" s="207">
        <f>(VLOOKUP(Horizontal!$C389&amp;Horizontal!$B389&amp;Horizontal!BD$11,Vertical!$E:$O,BD$10,0))+0</f>
        <v>117.12</v>
      </c>
      <c r="BE389" s="207">
        <f>(VLOOKUP(Horizontal!$C389&amp;Horizontal!$B389&amp;Horizontal!BE$11,Vertical!$E:$O,BE$10,0))+0</f>
        <v>145.19</v>
      </c>
      <c r="BF389" s="207">
        <f>(VLOOKUP(Horizontal!$C389&amp;Horizontal!$B389&amp;Horizontal!BF$11,Vertical!$E:$O,BF$10,0))+0</f>
        <v>202.35</v>
      </c>
      <c r="BG389" s="207">
        <f>(VLOOKUP(Horizontal!$C389&amp;Horizontal!$B389&amp;Horizontal!BG$11,Vertical!$E:$O,BG$10,0))+0</f>
        <v>260.98</v>
      </c>
      <c r="BH389" s="207">
        <f>(VLOOKUP(Horizontal!$C389&amp;Horizontal!$B389&amp;Horizontal!BH$11,Vertical!$E:$O,BH$10,0))+0</f>
        <v>228.11</v>
      </c>
      <c r="BI389" s="207">
        <f>(VLOOKUP(Horizontal!$C389&amp;Horizontal!$B389&amp;Horizontal!BI$11,Vertical!$E:$O,BI$10,0))+0</f>
        <v>203.83</v>
      </c>
      <c r="BJ389" s="209">
        <f>(VLOOKUP(Horizontal!$C389&amp;Horizontal!$B389&amp;Horizontal!BJ$11,Vertical!$E:$O,BJ$10,0))+0</f>
        <v>191.56</v>
      </c>
      <c r="BK389" s="210">
        <f>(VLOOKUP(Horizontal!$C389&amp;Horizontal!$B389&amp;Horizontal!BK$11,Vertical!$E:$O,BK$10,0))+0</f>
        <v>49</v>
      </c>
      <c r="BL389" s="207">
        <f>(VLOOKUP(Horizontal!$C389&amp;Horizontal!$B389&amp;Horizontal!BL$11,Vertical!$E:$O,BL$10,0))+0</f>
        <v>49</v>
      </c>
      <c r="BM389" s="207">
        <f>(VLOOKUP(Horizontal!$C389&amp;Horizontal!$B389&amp;Horizontal!BM$11,Vertical!$E:$O,BM$10,0))+0</f>
        <v>49</v>
      </c>
      <c r="BN389" s="207">
        <f>(VLOOKUP(Horizontal!$C389&amp;Horizontal!$B389&amp;Horizontal!BN$11,Vertical!$E:$O,BN$10,0))+0</f>
        <v>48</v>
      </c>
      <c r="BO389" s="207">
        <f>(VLOOKUP(Horizontal!$C389&amp;Horizontal!$B389&amp;Horizontal!BO$11,Vertical!$E:$O,BO$10,0))+0</f>
        <v>48</v>
      </c>
      <c r="BP389" s="207">
        <f>(VLOOKUP(Horizontal!$C389&amp;Horizontal!$B389&amp;Horizontal!BP$11,Vertical!$E:$O,BP$10,0))+0</f>
        <v>44</v>
      </c>
      <c r="BQ389" s="207">
        <f>(VLOOKUP(Horizontal!$C389&amp;Horizontal!$B389&amp;Horizontal!BQ$11,Vertical!$E:$O,BQ$10,0))+0</f>
        <v>39</v>
      </c>
      <c r="BR389" s="207">
        <f>(VLOOKUP(Horizontal!$C389&amp;Horizontal!$B389&amp;Horizontal!BR$11,Vertical!$E:$O,BR$10,0))+0</f>
        <v>32</v>
      </c>
      <c r="BS389" s="209">
        <f>(VLOOKUP(Horizontal!$C389&amp;Horizontal!$B389&amp;Horizontal!BS$11,Vertical!$E:$O,BS$10,0))+0</f>
        <v>29</v>
      </c>
      <c r="BT389" s="210">
        <f>(VLOOKUP(Horizontal!$C389&amp;Horizontal!$B389&amp;Horizontal!BT$11,Vertical!$E:$O,BT$10,0))+0</f>
        <v>62.16</v>
      </c>
      <c r="BU389" s="207">
        <f>(VLOOKUP(Horizontal!$C389&amp;Horizontal!$B389&amp;Horizontal!BU$11,Vertical!$E:$O,BU$10,0))+0</f>
        <v>89.47</v>
      </c>
      <c r="BV389" s="207">
        <f>(VLOOKUP(Horizontal!$C389&amp;Horizontal!$B389&amp;Horizontal!BV$11,Vertical!$E:$O,BV$10,0))+0</f>
        <v>94.87</v>
      </c>
      <c r="BW389" s="207">
        <f>(VLOOKUP(Horizontal!$C389&amp;Horizontal!$B389&amp;Horizontal!BW$11,Vertical!$E:$O,BW$10,0))+0</f>
        <v>94.44</v>
      </c>
      <c r="BX389" s="207">
        <f>(VLOOKUP(Horizontal!$C389&amp;Horizontal!$B389&amp;Horizontal!BX$11,Vertical!$E:$O,BX$10,0))+0</f>
        <v>94.29</v>
      </c>
      <c r="BY389" s="207">
        <f>(VLOOKUP(Horizontal!$C389&amp;Horizontal!$B389&amp;Horizontal!BY$11,Vertical!$E:$O,BY$10,0))+0</f>
        <v>71.05</v>
      </c>
      <c r="BZ389" s="207">
        <f>(VLOOKUP(Horizontal!$C389&amp;Horizontal!$B389&amp;Horizontal!BZ$11,Vertical!$E:$O,BZ$10,0))+0</f>
        <v>36.840000000000003</v>
      </c>
      <c r="CA389" s="207">
        <f>(VLOOKUP(Horizontal!$C389&amp;Horizontal!$B389&amp;Horizontal!CA$11,Vertical!$E:$O,CA$10,0))+0</f>
        <v>26.32</v>
      </c>
      <c r="CB389" s="209">
        <f>(VLOOKUP(Horizontal!$C389&amp;Horizontal!$B389&amp;Horizontal!CB$11,Vertical!$E:$O,CB$10,0))+0</f>
        <v>21.62</v>
      </c>
      <c r="CC389" s="210">
        <f>(VLOOKUP(Horizontal!$C389&amp;Horizontal!$B389&amp;Horizontal!CC$11,Vertical!$E:$O,CC$10,0))+0</f>
        <v>18.920000000000002</v>
      </c>
      <c r="CD389" s="207">
        <f>(VLOOKUP(Horizontal!$C389&amp;Horizontal!$B389&amp;Horizontal!CD$11,Vertical!$E:$O,CD$10,0))+0</f>
        <v>0</v>
      </c>
      <c r="CE389" s="207">
        <f>(VLOOKUP(Horizontal!$C389&amp;Horizontal!$B389&amp;Horizontal!CE$11,Vertical!$E:$O,CE$10,0))+0</f>
        <v>2.56</v>
      </c>
      <c r="CF389" s="207">
        <f>(VLOOKUP(Horizontal!$C389&amp;Horizontal!$B389&amp;Horizontal!CF$11,Vertical!$E:$O,CF$10,0))+0</f>
        <v>0</v>
      </c>
      <c r="CG389" s="207">
        <f>(VLOOKUP(Horizontal!$C389&amp;Horizontal!$B389&amp;Horizontal!CG$11,Vertical!$E:$O,CG$10,0))+0</f>
        <v>0</v>
      </c>
      <c r="CH389" s="207">
        <f>(VLOOKUP(Horizontal!$C389&amp;Horizontal!$B389&amp;Horizontal!CH$11,Vertical!$E:$O,CH$10,0))+0</f>
        <v>0</v>
      </c>
      <c r="CI389" s="207">
        <f>(VLOOKUP(Horizontal!$C389&amp;Horizontal!$B389&amp;Horizontal!CI$11,Vertical!$E:$O,CI$10,0))+0</f>
        <v>21.05</v>
      </c>
      <c r="CJ389" s="207">
        <f>(VLOOKUP(Horizontal!$C389&amp;Horizontal!$B389&amp;Horizontal!CJ$11,Vertical!$E:$O,CJ$10,0))+0</f>
        <v>26.32</v>
      </c>
      <c r="CK389" s="209">
        <f>(VLOOKUP(Horizontal!$C389&amp;Horizontal!$B389&amp;Horizontal!CK$11,Vertical!$E:$O,CK$10,0))+0</f>
        <v>37.840000000000003</v>
      </c>
      <c r="CL389" s="210">
        <f>(VLOOKUP(Horizontal!$C389&amp;Horizontal!$B389&amp;Horizontal!CL$11,Vertical!$E:$O,CL$10,0))+0</f>
        <v>18.920000000000002</v>
      </c>
      <c r="CM389" s="207">
        <f>(VLOOKUP(Horizontal!$C389&amp;Horizontal!$B389&amp;Horizontal!CM$11,Vertical!$E:$O,CM$10,0))+0</f>
        <v>10.53</v>
      </c>
      <c r="CN389" s="207">
        <f>(VLOOKUP(Horizontal!$C389&amp;Horizontal!$B389&amp;Horizontal!CN$11,Vertical!$E:$O,CN$10,0))+0</f>
        <v>2.56</v>
      </c>
      <c r="CO389" s="207">
        <f>(VLOOKUP(Horizontal!$C389&amp;Horizontal!$B389&amp;Horizontal!CO$11,Vertical!$E:$O,CO$10,0))+0</f>
        <v>5.56</v>
      </c>
      <c r="CP389" s="207">
        <f>(VLOOKUP(Horizontal!$C389&amp;Horizontal!$B389&amp;Horizontal!CP$11,Vertical!$E:$O,CP$10,0))+0</f>
        <v>5.71</v>
      </c>
      <c r="CQ389" s="207">
        <f>(VLOOKUP(Horizontal!$C389&amp;Horizontal!$B389&amp;Horizontal!CQ$11,Vertical!$E:$O,CQ$10,0))+0</f>
        <v>28.95</v>
      </c>
      <c r="CR389" s="207">
        <f>(VLOOKUP(Horizontal!$C389&amp;Horizontal!$B389&amp;Horizontal!CR$11,Vertical!$E:$O,CR$10,0))+0</f>
        <v>42.11</v>
      </c>
      <c r="CS389" s="207">
        <f>(VLOOKUP(Horizontal!$C389&amp;Horizontal!$B389&amp;Horizontal!CS$11,Vertical!$E:$O,CS$10,0))+0</f>
        <v>47.37</v>
      </c>
      <c r="CT389" s="207">
        <f>(VLOOKUP(Horizontal!$C389&amp;Horizontal!$B389&amp;Horizontal!CT$11,Vertical!$E:$O,CT$10,0))+0</f>
        <v>40.54</v>
      </c>
      <c r="CU389" s="150"/>
      <c r="CV389" s="211">
        <f t="shared" ref="CV389" si="1474">(BB389-H389)+0</f>
        <v>46.3</v>
      </c>
      <c r="CW389" s="190">
        <f t="shared" ref="CW389" si="1475">(BC389-I389)+0</f>
        <v>46.74</v>
      </c>
      <c r="CX389" s="190">
        <f t="shared" ref="CX389" si="1476">(BD389-J389)+0</f>
        <v>46.790000000000006</v>
      </c>
      <c r="CY389" s="190">
        <f t="shared" ref="CY389" si="1477">(BE389-K389)+0</f>
        <v>46.679999999999993</v>
      </c>
      <c r="CZ389" s="190">
        <f t="shared" ref="CZ389" si="1478">(BF389-L389)+0</f>
        <v>46.120000000000005</v>
      </c>
      <c r="DA389" s="190">
        <f t="shared" ref="DA389" si="1479">(BG389-M389)+0</f>
        <v>44.060000000000031</v>
      </c>
      <c r="DB389" s="190">
        <f t="shared" ref="DB389" si="1480">(BH389-N389)+0</f>
        <v>39.28</v>
      </c>
      <c r="DC389" s="190">
        <f t="shared" ref="DC389" si="1481">(BI389-O389)+0</f>
        <v>35.260000000000019</v>
      </c>
      <c r="DD389" s="212">
        <f t="shared" ref="DD389" si="1482">(BJ389-P389)+0</f>
        <v>32.430000000000007</v>
      </c>
      <c r="DE389" s="9">
        <v>170</v>
      </c>
      <c r="DF389" s="212">
        <f t="shared" ref="DF389" si="1483">($H$7-H389)+0</f>
        <v>150.50721040189131</v>
      </c>
      <c r="DG389" s="264">
        <v>76</v>
      </c>
      <c r="DH389" s="265">
        <v>87</v>
      </c>
      <c r="DI389" s="265">
        <v>131</v>
      </c>
      <c r="DJ389" s="266">
        <v>123</v>
      </c>
      <c r="DK389" s="190">
        <v>11.94</v>
      </c>
      <c r="DL389" s="190">
        <v>11.94</v>
      </c>
      <c r="DM389" s="190">
        <v>0</v>
      </c>
      <c r="DN389" s="212">
        <v>0</v>
      </c>
      <c r="DO389" s="190">
        <v>55.7</v>
      </c>
      <c r="DP389" s="190">
        <v>55.7</v>
      </c>
      <c r="DQ389" s="190">
        <v>55.7</v>
      </c>
      <c r="DR389" s="212">
        <v>55.7</v>
      </c>
      <c r="DS389" s="150"/>
      <c r="DT389" s="190">
        <v>57</v>
      </c>
      <c r="DU389" s="190">
        <v>62</v>
      </c>
      <c r="DV389" s="190">
        <v>71</v>
      </c>
      <c r="DW389" s="190">
        <v>96</v>
      </c>
      <c r="DX389" s="190"/>
      <c r="DY389" s="190"/>
      <c r="DZ389" s="190"/>
      <c r="EA389" s="190"/>
      <c r="EB389" s="190"/>
      <c r="EC389" s="190"/>
      <c r="ED389" s="190">
        <v>155</v>
      </c>
      <c r="EE389" s="190">
        <v>217</v>
      </c>
      <c r="EF389" s="190">
        <v>182</v>
      </c>
      <c r="EG389" s="190">
        <v>163</v>
      </c>
      <c r="EH389" s="212">
        <v>153</v>
      </c>
      <c r="EI389" s="213"/>
      <c r="EJ389" s="211">
        <v>40</v>
      </c>
      <c r="EK389" s="190">
        <v>40</v>
      </c>
      <c r="EL389" s="190">
        <v>40</v>
      </c>
      <c r="EM389" s="190">
        <v>40</v>
      </c>
      <c r="EN389" s="190"/>
      <c r="EO389" s="190"/>
      <c r="EP389" s="190"/>
      <c r="EQ389" s="190"/>
      <c r="ER389" s="190"/>
      <c r="ES389" s="190"/>
      <c r="ET389" s="190">
        <v>45</v>
      </c>
      <c r="EU389" s="190">
        <v>40</v>
      </c>
      <c r="EV389" s="190">
        <v>43</v>
      </c>
      <c r="EW389" s="190">
        <v>37</v>
      </c>
      <c r="EX389" s="212">
        <v>35</v>
      </c>
      <c r="EY389" s="211"/>
      <c r="EZ389" s="75">
        <f t="shared" ref="EZ389" si="1484">(G389/(DT389-G389))+0</f>
        <v>3.1114327062228653E-2</v>
      </c>
      <c r="FA389" s="89">
        <f t="shared" ref="FA389:FA437" si="1485">(FA387)+0</f>
        <v>-0.1</v>
      </c>
      <c r="FB389" s="212"/>
      <c r="FC389" s="213"/>
      <c r="FD389" s="213"/>
      <c r="FE389" s="213"/>
      <c r="FF389" s="213"/>
      <c r="FG389" s="213"/>
      <c r="FH389" s="213"/>
      <c r="FI389" s="213"/>
      <c r="FJ389" s="213"/>
      <c r="FK389" s="213"/>
      <c r="FL389" s="213"/>
      <c r="FM389" s="213"/>
      <c r="FN389" s="213"/>
      <c r="FO389" s="213"/>
      <c r="FP389" s="213"/>
      <c r="FQ389" s="213"/>
      <c r="FR389" s="213"/>
      <c r="FS389" s="211">
        <v>190</v>
      </c>
      <c r="FT389" s="190">
        <v>180</v>
      </c>
      <c r="FU389" s="190">
        <v>180</v>
      </c>
      <c r="FV389" s="190">
        <v>180</v>
      </c>
      <c r="FW389" s="190"/>
      <c r="FX389" s="190"/>
      <c r="FY389" s="190"/>
      <c r="FZ389" s="190"/>
      <c r="GA389" s="190"/>
      <c r="GB389" s="190"/>
      <c r="GC389" s="190">
        <v>170</v>
      </c>
      <c r="GD389" s="190">
        <v>150</v>
      </c>
      <c r="GE389" s="190">
        <v>135</v>
      </c>
      <c r="GF389" s="190">
        <v>130</v>
      </c>
      <c r="GG389" s="212">
        <v>125</v>
      </c>
    </row>
    <row r="390" spans="2:189">
      <c r="B390" s="33">
        <v>44649</v>
      </c>
      <c r="C390" s="30" t="s">
        <v>53</v>
      </c>
      <c r="D390" s="30">
        <v>2022</v>
      </c>
      <c r="E390" s="30" t="str">
        <f t="shared" ref="E390" si="1486">D390&amp;C390</f>
        <v>2022S13</v>
      </c>
      <c r="F390" s="30" t="str">
        <f t="shared" si="1473"/>
        <v>3Final2022</v>
      </c>
      <c r="G390" s="208" t="str">
        <f>VLOOKUP(Horizontal!$C390&amp;Horizontal!$B390&amp;Horizontal!G$11,Vertical!$E:$O,G$10,0)</f>
        <v>1,68</v>
      </c>
      <c r="H390" s="207">
        <f>(VLOOKUP(Horizontal!$C390&amp;Horizontal!$B390&amp;Horizontal!H$11,Vertical!$E:$O,H$10,0))+0</f>
        <v>58.07</v>
      </c>
      <c r="I390" s="207">
        <f>(VLOOKUP(Horizontal!$C390&amp;Horizontal!$B390&amp;Horizontal!I$11,Vertical!$E:$O,I$10,0))+0</f>
        <v>59.66</v>
      </c>
      <c r="J390" s="207">
        <f>(VLOOKUP(Horizontal!$C390&amp;Horizontal!$B390&amp;Horizontal!J$11,Vertical!$E:$O,J$10,0))+0</f>
        <v>65.95</v>
      </c>
      <c r="K390" s="207">
        <f>(VLOOKUP(Horizontal!$C390&amp;Horizontal!$B390&amp;Horizontal!K$11,Vertical!$E:$O,K$10,0))+0</f>
        <v>88.14</v>
      </c>
      <c r="L390" s="207">
        <f>(VLOOKUP(Horizontal!$C390&amp;Horizontal!$B390&amp;Horizontal!L$11,Vertical!$E:$O,L$10,0))+0</f>
        <v>151.49</v>
      </c>
      <c r="M390" s="207">
        <f>(VLOOKUP(Horizontal!$C390&amp;Horizontal!$B390&amp;Horizontal!M$11,Vertical!$E:$O,M$10,0))+0</f>
        <v>212.76</v>
      </c>
      <c r="N390" s="207">
        <f>(VLOOKUP(Horizontal!$C390&amp;Horizontal!$B390&amp;Horizontal!N$11,Vertical!$E:$O,N$10,0))+0</f>
        <v>188.82</v>
      </c>
      <c r="O390" s="207">
        <f>(VLOOKUP(Horizontal!$C390&amp;Horizontal!$B390&amp;Horizontal!O$11,Vertical!$E:$O,O$10,0))+0</f>
        <v>168.48</v>
      </c>
      <c r="P390" s="209">
        <f>(VLOOKUP(Horizontal!$C390&amp;Horizontal!$B390&amp;Horizontal!P$11,Vertical!$E:$O,P$10,0))+0</f>
        <v>158.99</v>
      </c>
      <c r="Q390" s="210">
        <f>(VLOOKUP(Horizontal!$C390&amp;Horizontal!$B390&amp;Horizontal!Q$11,Vertical!$E:$O,Q$10,0))+0</f>
        <v>46</v>
      </c>
      <c r="R390" s="207">
        <f>(VLOOKUP(Horizontal!$C390&amp;Horizontal!$B390&amp;Horizontal!R$11,Vertical!$E:$O,R$10,0))+0</f>
        <v>49</v>
      </c>
      <c r="S390" s="207">
        <f>(VLOOKUP(Horizontal!$C390&amp;Horizontal!$B390&amp;Horizontal!S$11,Vertical!$E:$O,S$10,0))+0</f>
        <v>52</v>
      </c>
      <c r="T390" s="207">
        <f>(VLOOKUP(Horizontal!$C390&amp;Horizontal!$B390&amp;Horizontal!T$11,Vertical!$E:$O,T$10,0))+0</f>
        <v>56</v>
      </c>
      <c r="U390" s="207">
        <f>(VLOOKUP(Horizontal!$C390&amp;Horizontal!$B390&amp;Horizontal!U$11,Vertical!$E:$O,U$10,0))+0</f>
        <v>52</v>
      </c>
      <c r="V390" s="207">
        <f>(VLOOKUP(Horizontal!$C390&amp;Horizontal!$B390&amp;Horizontal!V$11,Vertical!$E:$O,V$10,0))+0</f>
        <v>43</v>
      </c>
      <c r="W390" s="207">
        <f>(VLOOKUP(Horizontal!$C390&amp;Horizontal!$B390&amp;Horizontal!W$11,Vertical!$E:$O,W$10,0))+0</f>
        <v>35</v>
      </c>
      <c r="X390" s="207">
        <f>(VLOOKUP(Horizontal!$C390&amp;Horizontal!$B390&amp;Horizontal!X$11,Vertical!$E:$O,X$10,0))+0</f>
        <v>29</v>
      </c>
      <c r="Y390" s="209">
        <f>(VLOOKUP(Horizontal!$C390&amp;Horizontal!$B390&amp;Horizontal!Y$11,Vertical!$E:$O,Y$10,0))+0</f>
        <v>27</v>
      </c>
      <c r="Z390" s="210">
        <f>(VLOOKUP(Horizontal!$C390&amp;Horizontal!$B390&amp;Horizontal!Z$11,Vertical!$E:$O,Z$10,0))+0</f>
        <v>24.44</v>
      </c>
      <c r="AA390" s="207">
        <f>(VLOOKUP(Horizontal!$C390&amp;Horizontal!$B390&amp;Horizontal!AA$11,Vertical!$E:$O,AA$10,0))+0</f>
        <v>88.37</v>
      </c>
      <c r="AB390" s="207">
        <f>(VLOOKUP(Horizontal!$C390&amp;Horizontal!$B390&amp;Horizontal!AB$11,Vertical!$E:$O,AB$10,0))+0</f>
        <v>93.18</v>
      </c>
      <c r="AC390" s="207">
        <f>(VLOOKUP(Horizontal!$C390&amp;Horizontal!$B390&amp;Horizontal!AC$11,Vertical!$E:$O,AC$10,0))+0</f>
        <v>100</v>
      </c>
      <c r="AD390" s="207">
        <f>(VLOOKUP(Horizontal!$C390&amp;Horizontal!$B390&amp;Horizontal!AD$11,Vertical!$E:$O,AD$10,0))+0</f>
        <v>90.24</v>
      </c>
      <c r="AE390" s="207">
        <f>(VLOOKUP(Horizontal!$C390&amp;Horizontal!$B390&amp;Horizontal!AE$11,Vertical!$E:$O,AE$10,0))+0</f>
        <v>85.37</v>
      </c>
      <c r="AF390" s="207">
        <f>(VLOOKUP(Horizontal!$C390&amp;Horizontal!$B390&amp;Horizontal!AF$11,Vertical!$E:$O,AF$10,0))+0</f>
        <v>46.34</v>
      </c>
      <c r="AG390" s="207">
        <f>(VLOOKUP(Horizontal!$C390&amp;Horizontal!$B390&amp;Horizontal!AG$11,Vertical!$E:$O,AG$10,0))+0</f>
        <v>25.58</v>
      </c>
      <c r="AH390" s="209">
        <f>(VLOOKUP(Horizontal!$C390&amp;Horizontal!$B390&amp;Horizontal!AH$11,Vertical!$E:$O,AH$10,0))+0</f>
        <v>38.64</v>
      </c>
      <c r="AI390" s="210">
        <f>(VLOOKUP(Horizontal!$C390&amp;Horizontal!$B390&amp;Horizontal!AI$11,Vertical!$E:$O,AI$10,0))+0</f>
        <v>55.56</v>
      </c>
      <c r="AJ390" s="207">
        <f>(VLOOKUP(Horizontal!$C390&amp;Horizontal!$B390&amp;Horizontal!AJ$11,Vertical!$E:$O,AJ$10,0))+0</f>
        <v>11.63</v>
      </c>
      <c r="AK390" s="207">
        <f>(VLOOKUP(Horizontal!$C390&amp;Horizontal!$B390&amp;Horizontal!AK$11,Vertical!$E:$O,AK$10,0))+0</f>
        <v>6.82</v>
      </c>
      <c r="AL390" s="207">
        <f>(VLOOKUP(Horizontal!$C390&amp;Horizontal!$B390&amp;Horizontal!AL$11,Vertical!$E:$O,AL$10,0))+0</f>
        <v>0</v>
      </c>
      <c r="AM390" s="207">
        <f>(VLOOKUP(Horizontal!$C390&amp;Horizontal!$B390&amp;Horizontal!AM$11,Vertical!$E:$O,AM$10,0))+0</f>
        <v>7.32</v>
      </c>
      <c r="AN390" s="207">
        <f>(VLOOKUP(Horizontal!$C390&amp;Horizontal!$B390&amp;Horizontal!AN$11,Vertical!$E:$O,AN$10,0))+0</f>
        <v>7.32</v>
      </c>
      <c r="AO390" s="207">
        <f>(VLOOKUP(Horizontal!$C390&amp;Horizontal!$B390&amp;Horizontal!AO$11,Vertical!$E:$O,AO$10,0))+0</f>
        <v>24.39</v>
      </c>
      <c r="AP390" s="207">
        <f>(VLOOKUP(Horizontal!$C390&amp;Horizontal!$B390&amp;Horizontal!AP$11,Vertical!$E:$O,AP$10,0))+0</f>
        <v>44.19</v>
      </c>
      <c r="AQ390" s="209">
        <f>(VLOOKUP(Horizontal!$C390&amp;Horizontal!$B390&amp;Horizontal!AQ$11,Vertical!$E:$O,AQ$10,0))+0</f>
        <v>34.090000000000003</v>
      </c>
      <c r="AR390" s="210">
        <f>(VLOOKUP(Horizontal!$C390&amp;Horizontal!$B390&amp;Horizontal!AR$11,Vertical!$E:$O,AR$10,0))+0</f>
        <v>20</v>
      </c>
      <c r="AS390" s="207">
        <f>(VLOOKUP(Horizontal!$C390&amp;Horizontal!$B390&amp;Horizontal!AS$11,Vertical!$E:$O,AS$10,0))+0</f>
        <v>0</v>
      </c>
      <c r="AT390" s="207">
        <f>(VLOOKUP(Horizontal!$C390&amp;Horizontal!$B390&amp;Horizontal!AT$11,Vertical!$E:$O,AT$10,0))+0</f>
        <v>0</v>
      </c>
      <c r="AU390" s="207">
        <f>(VLOOKUP(Horizontal!$C390&amp;Horizontal!$B390&amp;Horizontal!AU$11,Vertical!$E:$O,AU$10,0))+0</f>
        <v>0</v>
      </c>
      <c r="AV390" s="207">
        <f>(VLOOKUP(Horizontal!$C390&amp;Horizontal!$B390&amp;Horizontal!AV$11,Vertical!$E:$O,AV$10,0))+0</f>
        <v>2.44</v>
      </c>
      <c r="AW390" s="207">
        <f>(VLOOKUP(Horizontal!$C390&amp;Horizontal!$B390&amp;Horizontal!AW$11,Vertical!$E:$O,AW$10,0))+0</f>
        <v>7.32</v>
      </c>
      <c r="AX390" s="207">
        <f>(VLOOKUP(Horizontal!$C390&amp;Horizontal!$B390&amp;Horizontal!AX$11,Vertical!$E:$O,AX$10,0))+0</f>
        <v>29.27</v>
      </c>
      <c r="AY390" s="207">
        <f>(VLOOKUP(Horizontal!$C390&amp;Horizontal!$B390&amp;Horizontal!AY$11,Vertical!$E:$O,AY$10,0))+0</f>
        <v>30.23</v>
      </c>
      <c r="AZ390" s="209">
        <f>(VLOOKUP(Horizontal!$C390&amp;Horizontal!$B390&amp;Horizontal!AZ$11,Vertical!$E:$O,AZ$10,0))+0</f>
        <v>27.27</v>
      </c>
      <c r="BA390" s="208">
        <f>(VLOOKUP(Horizontal!$C390&amp;Horizontal!$B390&amp;Horizontal!BA$11,Vertical!$E:$O,BA$10,0))+0</f>
        <v>45.7</v>
      </c>
      <c r="BB390" s="210">
        <f>(VLOOKUP(Horizontal!$C390&amp;Horizontal!$B390&amp;Horizontal!BB$11,Vertical!$E:$O,BB$10,0))+0</f>
        <v>103.97</v>
      </c>
      <c r="BC390" s="207">
        <f>(VLOOKUP(Horizontal!$C390&amp;Horizontal!$B390&amp;Horizontal!BC$11,Vertical!$E:$O,BC$10,0))+0</f>
        <v>105.71</v>
      </c>
      <c r="BD390" s="207">
        <f>(VLOOKUP(Horizontal!$C390&amp;Horizontal!$B390&amp;Horizontal!BD$11,Vertical!$E:$O,BD$10,0))+0</f>
        <v>112.2</v>
      </c>
      <c r="BE390" s="207">
        <f>(VLOOKUP(Horizontal!$C390&amp;Horizontal!$B390&amp;Horizontal!BE$11,Vertical!$E:$O,BE$10,0))+0</f>
        <v>134.54</v>
      </c>
      <c r="BF390" s="207">
        <f>(VLOOKUP(Horizontal!$C390&amp;Horizontal!$B390&amp;Horizontal!BF$11,Vertical!$E:$O,BF$10,0))+0</f>
        <v>197.1</v>
      </c>
      <c r="BG390" s="207">
        <f>(VLOOKUP(Horizontal!$C390&amp;Horizontal!$B390&amp;Horizontal!BG$11,Vertical!$E:$O,BG$10,0))+0</f>
        <v>257.12</v>
      </c>
      <c r="BH390" s="207">
        <f>(VLOOKUP(Horizontal!$C390&amp;Horizontal!$B390&amp;Horizontal!BH$11,Vertical!$E:$O,BH$10,0))+0</f>
        <v>228.34</v>
      </c>
      <c r="BI390" s="207">
        <f>(VLOOKUP(Horizontal!$C390&amp;Horizontal!$B390&amp;Horizontal!BI$11,Vertical!$E:$O,BI$10,0))+0</f>
        <v>204.22</v>
      </c>
      <c r="BJ390" s="209">
        <f>(VLOOKUP(Horizontal!$C390&amp;Horizontal!$B390&amp;Horizontal!BJ$11,Vertical!$E:$O,BJ$10,0))+0</f>
        <v>191.6</v>
      </c>
      <c r="BK390" s="210">
        <f>(VLOOKUP(Horizontal!$C390&amp;Horizontal!$B390&amp;Horizontal!BK$11,Vertical!$E:$O,BK$10,0))+0</f>
        <v>52</v>
      </c>
      <c r="BL390" s="207">
        <f>(VLOOKUP(Horizontal!$C390&amp;Horizontal!$B390&amp;Horizontal!BL$11,Vertical!$E:$O,BL$10,0))+0</f>
        <v>48</v>
      </c>
      <c r="BM390" s="207">
        <f>(VLOOKUP(Horizontal!$C390&amp;Horizontal!$B390&amp;Horizontal!BM$11,Vertical!$E:$O,BM$10,0))+0</f>
        <v>49</v>
      </c>
      <c r="BN390" s="207">
        <f>(VLOOKUP(Horizontal!$C390&amp;Horizontal!$B390&amp;Horizontal!BN$11,Vertical!$E:$O,BN$10,0))+0</f>
        <v>48</v>
      </c>
      <c r="BO390" s="207">
        <f>(VLOOKUP(Horizontal!$C390&amp;Horizontal!$B390&amp;Horizontal!BO$11,Vertical!$E:$O,BO$10,0))+0</f>
        <v>47</v>
      </c>
      <c r="BP390" s="207">
        <f>(VLOOKUP(Horizontal!$C390&amp;Horizontal!$B390&amp;Horizontal!BP$11,Vertical!$E:$O,BP$10,0))+0</f>
        <v>42</v>
      </c>
      <c r="BQ390" s="207">
        <f>(VLOOKUP(Horizontal!$C390&amp;Horizontal!$B390&amp;Horizontal!BQ$11,Vertical!$E:$O,BQ$10,0))+0</f>
        <v>38</v>
      </c>
      <c r="BR390" s="207">
        <f>(VLOOKUP(Horizontal!$C390&amp;Horizontal!$B390&amp;Horizontal!BR$11,Vertical!$E:$O,BR$10,0))+0</f>
        <v>34</v>
      </c>
      <c r="BS390" s="209">
        <f>(VLOOKUP(Horizontal!$C390&amp;Horizontal!$B390&amp;Horizontal!BS$11,Vertical!$E:$O,BS$10,0))+0</f>
        <v>32</v>
      </c>
      <c r="BT390" s="210">
        <f>(VLOOKUP(Horizontal!$C390&amp;Horizontal!$B390&amp;Horizontal!BT$11,Vertical!$E:$O,BT$10,0))+0</f>
        <v>38.89</v>
      </c>
      <c r="BU390" s="207">
        <f>(VLOOKUP(Horizontal!$C390&amp;Horizontal!$B390&amp;Horizontal!BU$11,Vertical!$E:$O,BU$10,0))+0</f>
        <v>71.05</v>
      </c>
      <c r="BV390" s="207">
        <f>(VLOOKUP(Horizontal!$C390&amp;Horizontal!$B390&amp;Horizontal!BV$11,Vertical!$E:$O,BV$10,0))+0</f>
        <v>89.47</v>
      </c>
      <c r="BW390" s="207">
        <f>(VLOOKUP(Horizontal!$C390&amp;Horizontal!$B390&amp;Horizontal!BW$11,Vertical!$E:$O,BW$10,0))+0</f>
        <v>97.3</v>
      </c>
      <c r="BX390" s="207">
        <f>(VLOOKUP(Horizontal!$C390&amp;Horizontal!$B390&amp;Horizontal!BX$11,Vertical!$E:$O,BX$10,0))+0</f>
        <v>97.14</v>
      </c>
      <c r="BY390" s="207">
        <f>(VLOOKUP(Horizontal!$C390&amp;Horizontal!$B390&amp;Horizontal!BY$11,Vertical!$E:$O,BY$10,0))+0</f>
        <v>85.71</v>
      </c>
      <c r="BZ390" s="207">
        <f>(VLOOKUP(Horizontal!$C390&amp;Horizontal!$B390&amp;Horizontal!BZ$11,Vertical!$E:$O,BZ$10,0))+0</f>
        <v>41.18</v>
      </c>
      <c r="CA390" s="207">
        <f>(VLOOKUP(Horizontal!$C390&amp;Horizontal!$B390&amp;Horizontal!CA$11,Vertical!$E:$O,CA$10,0))+0</f>
        <v>20.59</v>
      </c>
      <c r="CB390" s="209">
        <f>(VLOOKUP(Horizontal!$C390&amp;Horizontal!$B390&amp;Horizontal!CB$11,Vertical!$E:$O,CB$10,0))+0</f>
        <v>36.11</v>
      </c>
      <c r="CC390" s="210">
        <f>(VLOOKUP(Horizontal!$C390&amp;Horizontal!$B390&amp;Horizontal!CC$11,Vertical!$E:$O,CC$10,0))+0</f>
        <v>38.89</v>
      </c>
      <c r="CD390" s="207">
        <f>(VLOOKUP(Horizontal!$C390&amp;Horizontal!$B390&amp;Horizontal!CD$11,Vertical!$E:$O,CD$10,0))+0</f>
        <v>18.420000000000002</v>
      </c>
      <c r="CE390" s="207">
        <f>(VLOOKUP(Horizontal!$C390&amp;Horizontal!$B390&amp;Horizontal!CE$11,Vertical!$E:$O,CE$10,0))+0</f>
        <v>7.89</v>
      </c>
      <c r="CF390" s="207">
        <f>(VLOOKUP(Horizontal!$C390&amp;Horizontal!$B390&amp;Horizontal!CF$11,Vertical!$E:$O,CF$10,0))+0</f>
        <v>2.7</v>
      </c>
      <c r="CG390" s="207">
        <f>(VLOOKUP(Horizontal!$C390&amp;Horizontal!$B390&amp;Horizontal!CG$11,Vertical!$E:$O,CG$10,0))+0</f>
        <v>0</v>
      </c>
      <c r="CH390" s="207">
        <f>(VLOOKUP(Horizontal!$C390&amp;Horizontal!$B390&amp;Horizontal!CH$11,Vertical!$E:$O,CH$10,0))+0</f>
        <v>2.86</v>
      </c>
      <c r="CI390" s="207">
        <f>(VLOOKUP(Horizontal!$C390&amp;Horizontal!$B390&amp;Horizontal!CI$11,Vertical!$E:$O,CI$10,0))+0</f>
        <v>23.53</v>
      </c>
      <c r="CJ390" s="207">
        <f>(VLOOKUP(Horizontal!$C390&amp;Horizontal!$B390&amp;Horizontal!CJ$11,Vertical!$E:$O,CJ$10,0))+0</f>
        <v>29.41</v>
      </c>
      <c r="CK390" s="209">
        <f>(VLOOKUP(Horizontal!$C390&amp;Horizontal!$B390&amp;Horizontal!CK$11,Vertical!$E:$O,CK$10,0))+0</f>
        <v>30.56</v>
      </c>
      <c r="CL390" s="210">
        <f>(VLOOKUP(Horizontal!$C390&amp;Horizontal!$B390&amp;Horizontal!CL$11,Vertical!$E:$O,CL$10,0))+0</f>
        <v>22.22</v>
      </c>
      <c r="CM390" s="207">
        <f>(VLOOKUP(Horizontal!$C390&amp;Horizontal!$B390&amp;Horizontal!CM$11,Vertical!$E:$O,CM$10,0))+0</f>
        <v>10.53</v>
      </c>
      <c r="CN390" s="207">
        <f>(VLOOKUP(Horizontal!$C390&amp;Horizontal!$B390&amp;Horizontal!CN$11,Vertical!$E:$O,CN$10,0))+0</f>
        <v>2.63</v>
      </c>
      <c r="CO390" s="207">
        <f>(VLOOKUP(Horizontal!$C390&amp;Horizontal!$B390&amp;Horizontal!CO$11,Vertical!$E:$O,CO$10,0))+0</f>
        <v>0</v>
      </c>
      <c r="CP390" s="207">
        <f>(VLOOKUP(Horizontal!$C390&amp;Horizontal!$B390&amp;Horizontal!CP$11,Vertical!$E:$O,CP$10,0))+0</f>
        <v>2.86</v>
      </c>
      <c r="CQ390" s="207">
        <f>(VLOOKUP(Horizontal!$C390&amp;Horizontal!$B390&amp;Horizontal!CQ$11,Vertical!$E:$O,CQ$10,0))+0</f>
        <v>11.43</v>
      </c>
      <c r="CR390" s="207">
        <f>(VLOOKUP(Horizontal!$C390&amp;Horizontal!$B390&amp;Horizontal!CR$11,Vertical!$E:$O,CR$10,0))+0</f>
        <v>35.29</v>
      </c>
      <c r="CS390" s="207">
        <f>(VLOOKUP(Horizontal!$C390&amp;Horizontal!$B390&amp;Horizontal!CS$11,Vertical!$E:$O,CS$10,0))+0</f>
        <v>50</v>
      </c>
      <c r="CT390" s="207">
        <f>(VLOOKUP(Horizontal!$C390&amp;Horizontal!$B390&amp;Horizontal!CT$11,Vertical!$E:$O,CT$10,0))+0</f>
        <v>33.33</v>
      </c>
      <c r="CU390" s="150"/>
      <c r="CV390" s="211">
        <f t="shared" ref="CV390" si="1487">(BB390-H390)+0</f>
        <v>45.9</v>
      </c>
      <c r="CW390" s="190">
        <f t="shared" ref="CW390" si="1488">(BC390-I390)+0</f>
        <v>46.05</v>
      </c>
      <c r="CX390" s="190">
        <f t="shared" ref="CX390" si="1489">(BD390-J390)+0</f>
        <v>46.25</v>
      </c>
      <c r="CY390" s="190">
        <f t="shared" ref="CY390" si="1490">(BE390-K390)+0</f>
        <v>46.399999999999991</v>
      </c>
      <c r="CZ390" s="190">
        <f t="shared" ref="CZ390" si="1491">(BF390-L390)+0</f>
        <v>45.609999999999985</v>
      </c>
      <c r="DA390" s="190">
        <f t="shared" ref="DA390" si="1492">(BG390-M390)+0</f>
        <v>44.360000000000014</v>
      </c>
      <c r="DB390" s="190">
        <f t="shared" ref="DB390" si="1493">(BH390-N390)+0</f>
        <v>39.52000000000001</v>
      </c>
      <c r="DC390" s="190">
        <f t="shared" ref="DC390" si="1494">(BI390-O390)+0</f>
        <v>35.740000000000009</v>
      </c>
      <c r="DD390" s="212">
        <f t="shared" ref="DD390" si="1495">(BJ390-P390)+0</f>
        <v>32.609999999999985</v>
      </c>
      <c r="DE390" s="9">
        <v>170</v>
      </c>
      <c r="DF390" s="212">
        <f t="shared" ref="DF390" si="1496">($H$7-H390)+0</f>
        <v>150.38721040189134</v>
      </c>
      <c r="DG390" s="264">
        <v>69</v>
      </c>
      <c r="DH390" s="265">
        <v>173</v>
      </c>
      <c r="DI390" s="265">
        <v>104</v>
      </c>
      <c r="DJ390" s="266">
        <v>115</v>
      </c>
      <c r="DK390" s="190">
        <v>42.32</v>
      </c>
      <c r="DL390" s="190">
        <v>42.34</v>
      </c>
      <c r="DM390" s="190">
        <v>0</v>
      </c>
      <c r="DN390" s="212">
        <v>0</v>
      </c>
      <c r="DO390" s="190">
        <v>55.7</v>
      </c>
      <c r="DP390" s="190">
        <v>55.7</v>
      </c>
      <c r="DQ390" s="190">
        <v>55.7</v>
      </c>
      <c r="DR390" s="212">
        <v>55.7</v>
      </c>
      <c r="DS390" s="150"/>
      <c r="DT390" s="190">
        <v>57</v>
      </c>
      <c r="DU390" s="190">
        <v>60</v>
      </c>
      <c r="DV390" s="190">
        <v>66</v>
      </c>
      <c r="DW390" s="190">
        <v>89</v>
      </c>
      <c r="DX390" s="190"/>
      <c r="DY390" s="190"/>
      <c r="DZ390" s="190"/>
      <c r="EA390" s="190"/>
      <c r="EB390" s="190"/>
      <c r="EC390" s="190"/>
      <c r="ED390" s="190">
        <v>154</v>
      </c>
      <c r="EE390" s="190">
        <v>215</v>
      </c>
      <c r="EF390" s="190">
        <v>187</v>
      </c>
      <c r="EG390" s="190">
        <v>163</v>
      </c>
      <c r="EH390" s="212">
        <v>153</v>
      </c>
      <c r="EI390" s="213"/>
      <c r="EJ390" s="211">
        <v>42</v>
      </c>
      <c r="EK390" s="190">
        <v>40</v>
      </c>
      <c r="EL390" s="190">
        <v>40</v>
      </c>
      <c r="EM390" s="190">
        <v>40</v>
      </c>
      <c r="EN390" s="190"/>
      <c r="EO390" s="190"/>
      <c r="EP390" s="190"/>
      <c r="EQ390" s="190"/>
      <c r="ER390" s="190"/>
      <c r="ES390" s="190"/>
      <c r="ET390" s="190">
        <v>45</v>
      </c>
      <c r="EU390" s="190">
        <v>40</v>
      </c>
      <c r="EV390" s="190">
        <v>43</v>
      </c>
      <c r="EW390" s="190">
        <v>37</v>
      </c>
      <c r="EX390" s="212">
        <v>35</v>
      </c>
      <c r="EY390" s="211"/>
      <c r="EZ390" s="75">
        <f t="shared" ref="EZ390" si="1497">(G390/(DT390-G390))+0</f>
        <v>3.0368763557483729E-2</v>
      </c>
      <c r="FA390" s="89">
        <f t="shared" si="1485"/>
        <v>-0.1</v>
      </c>
      <c r="FB390" s="212"/>
      <c r="FC390" s="213"/>
      <c r="FD390" s="213"/>
      <c r="FE390" s="213"/>
      <c r="FF390" s="213"/>
      <c r="FG390" s="213"/>
      <c r="FH390" s="213"/>
      <c r="FI390" s="213"/>
      <c r="FJ390" s="213"/>
      <c r="FK390" s="213"/>
      <c r="FL390" s="213"/>
      <c r="FM390" s="213"/>
      <c r="FN390" s="213"/>
      <c r="FO390" s="213"/>
      <c r="FP390" s="213"/>
      <c r="FQ390" s="213"/>
      <c r="FR390" s="213"/>
      <c r="FS390" s="211">
        <v>190</v>
      </c>
      <c r="FT390" s="190">
        <v>180</v>
      </c>
      <c r="FU390" s="190">
        <v>180</v>
      </c>
      <c r="FV390" s="190">
        <v>180</v>
      </c>
      <c r="FW390" s="190"/>
      <c r="FX390" s="190"/>
      <c r="FY390" s="190"/>
      <c r="FZ390" s="190"/>
      <c r="GA390" s="190"/>
      <c r="GB390" s="190"/>
      <c r="GC390" s="190">
        <v>170</v>
      </c>
      <c r="GD390" s="190">
        <v>150</v>
      </c>
      <c r="GE390" s="190">
        <v>135</v>
      </c>
      <c r="GF390" s="190">
        <v>130</v>
      </c>
      <c r="GG390" s="212">
        <v>125</v>
      </c>
    </row>
    <row r="391" spans="2:189">
      <c r="B391" s="33">
        <v>44656</v>
      </c>
      <c r="C391" s="30" t="s">
        <v>52</v>
      </c>
      <c r="D391" s="30">
        <v>2022</v>
      </c>
      <c r="E391" s="30" t="str">
        <f t="shared" ref="E391" si="1498">D391&amp;C391</f>
        <v>2022S14</v>
      </c>
      <c r="F391" s="30" t="str">
        <f t="shared" si="1473"/>
        <v>42022</v>
      </c>
      <c r="G391" s="208" t="str">
        <f>VLOOKUP(Horizontal!$C391&amp;Horizontal!$B391&amp;Horizontal!G$11,Vertical!$E:$O,G$10,0)</f>
        <v>1,41</v>
      </c>
      <c r="H391" s="207">
        <f>(VLOOKUP(Horizontal!$C391&amp;Horizontal!$B391&amp;Horizontal!H$11,Vertical!$E:$O,H$10,0))+0</f>
        <v>58.77</v>
      </c>
      <c r="I391" s="207">
        <f>(VLOOKUP(Horizontal!$C391&amp;Horizontal!$B391&amp;Horizontal!I$11,Vertical!$E:$O,I$10,0))+0</f>
        <v>64.73</v>
      </c>
      <c r="J391" s="207">
        <f>(VLOOKUP(Horizontal!$C391&amp;Horizontal!$B391&amp;Horizontal!J$11,Vertical!$E:$O,J$10,0))+0</f>
        <v>82.4</v>
      </c>
      <c r="K391" s="207">
        <f>(VLOOKUP(Horizontal!$C391&amp;Horizontal!$B391&amp;Horizontal!K$11,Vertical!$E:$O,K$10,0))+0</f>
        <v>107.01</v>
      </c>
      <c r="L391" s="207">
        <f>(VLOOKUP(Horizontal!$C391&amp;Horizontal!$B391&amp;Horizontal!L$11,Vertical!$E:$O,L$10,0))+0</f>
        <v>145.66</v>
      </c>
      <c r="M391" s="207">
        <f>(VLOOKUP(Horizontal!$C391&amp;Horizontal!$B391&amp;Horizontal!M$11,Vertical!$E:$O,M$10,0))+0</f>
        <v>211.92</v>
      </c>
      <c r="N391" s="207">
        <f>(VLOOKUP(Horizontal!$C391&amp;Horizontal!$B391&amp;Horizontal!N$11,Vertical!$E:$O,N$10,0))+0</f>
        <v>188.99</v>
      </c>
      <c r="O391" s="207">
        <f>(VLOOKUP(Horizontal!$C391&amp;Horizontal!$B391&amp;Horizontal!O$11,Vertical!$E:$O,O$10,0))+0</f>
        <v>168.04</v>
      </c>
      <c r="P391" s="209">
        <f>(VLOOKUP(Horizontal!$C391&amp;Horizontal!$B391&amp;Horizontal!P$11,Vertical!$E:$O,P$10,0))+0</f>
        <v>158.59</v>
      </c>
      <c r="Q391" s="210">
        <f>(VLOOKUP(Horizontal!$C391&amp;Horizontal!$B391&amp;Horizontal!Q$11,Vertical!$E:$O,Q$10,0))+0</f>
        <v>48</v>
      </c>
      <c r="R391" s="207">
        <f>(VLOOKUP(Horizontal!$C391&amp;Horizontal!$B391&amp;Horizontal!R$11,Vertical!$E:$O,R$10,0))+0</f>
        <v>49</v>
      </c>
      <c r="S391" s="207">
        <f>(VLOOKUP(Horizontal!$C391&amp;Horizontal!$B391&amp;Horizontal!S$11,Vertical!$E:$O,S$10,0))+0</f>
        <v>55</v>
      </c>
      <c r="T391" s="207">
        <f>(VLOOKUP(Horizontal!$C391&amp;Horizontal!$B391&amp;Horizontal!T$11,Vertical!$E:$O,T$10,0))+0</f>
        <v>56</v>
      </c>
      <c r="U391" s="207">
        <f>(VLOOKUP(Horizontal!$C391&amp;Horizontal!$B391&amp;Horizontal!U$11,Vertical!$E:$O,U$10,0))+0</f>
        <v>51</v>
      </c>
      <c r="V391" s="207">
        <f>(VLOOKUP(Horizontal!$C391&amp;Horizontal!$B391&amp;Horizontal!V$11,Vertical!$E:$O,V$10,0))+0</f>
        <v>45</v>
      </c>
      <c r="W391" s="207">
        <f>(VLOOKUP(Horizontal!$C391&amp;Horizontal!$B391&amp;Horizontal!W$11,Vertical!$E:$O,W$10,0))+0</f>
        <v>38</v>
      </c>
      <c r="X391" s="207">
        <f>(VLOOKUP(Horizontal!$C391&amp;Horizontal!$B391&amp;Horizontal!X$11,Vertical!$E:$O,X$10,0))+0</f>
        <v>33</v>
      </c>
      <c r="Y391" s="209">
        <f>(VLOOKUP(Horizontal!$C391&amp;Horizontal!$B391&amp;Horizontal!Y$11,Vertical!$E:$O,Y$10,0))+0</f>
        <v>28</v>
      </c>
      <c r="Z391" s="210">
        <f>(VLOOKUP(Horizontal!$C391&amp;Horizontal!$B391&amp;Horizontal!Z$11,Vertical!$E:$O,Z$10,0))+0</f>
        <v>69.77</v>
      </c>
      <c r="AA391" s="207">
        <f>(VLOOKUP(Horizontal!$C391&amp;Horizontal!$B391&amp;Horizontal!AA$11,Vertical!$E:$O,AA$10,0))+0</f>
        <v>64.930000000000007</v>
      </c>
      <c r="AB391" s="207">
        <f>(VLOOKUP(Horizontal!$C391&amp;Horizontal!$B391&amp;Horizontal!AB$11,Vertical!$E:$O,AB$10,0))+0</f>
        <v>100</v>
      </c>
      <c r="AC391" s="207">
        <f>(VLOOKUP(Horizontal!$C391&amp;Horizontal!$B391&amp;Horizontal!AC$11,Vertical!$E:$O,AC$10,0))+0</f>
        <v>100</v>
      </c>
      <c r="AD391" s="207">
        <f>(VLOOKUP(Horizontal!$C391&amp;Horizontal!$B391&amp;Horizontal!AD$11,Vertical!$E:$O,AD$10,0))+0</f>
        <v>88.1</v>
      </c>
      <c r="AE391" s="207">
        <f>(VLOOKUP(Horizontal!$C391&amp;Horizontal!$B391&amp;Horizontal!AE$11,Vertical!$E:$O,AE$10,0))+0</f>
        <v>45.24</v>
      </c>
      <c r="AF391" s="207">
        <f>(VLOOKUP(Horizontal!$C391&amp;Horizontal!$B391&amp;Horizontal!AF$11,Vertical!$E:$O,AF$10,0))+0</f>
        <v>25.23</v>
      </c>
      <c r="AG391" s="207">
        <f>(VLOOKUP(Horizontal!$C391&amp;Horizontal!$B391&amp;Horizontal!AG$11,Vertical!$E:$O,AG$10,0))+0</f>
        <v>31.82</v>
      </c>
      <c r="AH391" s="209">
        <f>(VLOOKUP(Horizontal!$C391&amp;Horizontal!$B391&amp;Horizontal!AH$11,Vertical!$E:$O,AH$10,0))+0</f>
        <v>36.36</v>
      </c>
      <c r="AI391" s="210">
        <f>(VLOOKUP(Horizontal!$C391&amp;Horizontal!$B391&amp;Horizontal!AI$11,Vertical!$E:$O,AI$10,0))+0</f>
        <v>20.93</v>
      </c>
      <c r="AJ391" s="207">
        <f>(VLOOKUP(Horizontal!$C391&amp;Horizontal!$B391&amp;Horizontal!AJ$11,Vertical!$E:$O,AJ$10,0))+0</f>
        <v>32.590000000000003</v>
      </c>
      <c r="AK391" s="207">
        <f>(VLOOKUP(Horizontal!$C391&amp;Horizontal!$B391&amp;Horizontal!AK$11,Vertical!$E:$O,AK$10,0))+0</f>
        <v>0</v>
      </c>
      <c r="AL391" s="207">
        <f>(VLOOKUP(Horizontal!$C391&amp;Horizontal!$B391&amp;Horizontal!AL$11,Vertical!$E:$O,AL$10,0))+0</f>
        <v>0</v>
      </c>
      <c r="AM391" s="207">
        <f>(VLOOKUP(Horizontal!$C391&amp;Horizontal!$B391&amp;Horizontal!AM$11,Vertical!$E:$O,AM$10,0))+0</f>
        <v>9.52</v>
      </c>
      <c r="AN391" s="207">
        <f>(VLOOKUP(Horizontal!$C391&amp;Horizontal!$B391&amp;Horizontal!AN$11,Vertical!$E:$O,AN$10,0))+0</f>
        <v>26.19</v>
      </c>
      <c r="AO391" s="207">
        <f>(VLOOKUP(Horizontal!$C391&amp;Horizontal!$B391&amp;Horizontal!AO$11,Vertical!$E:$O,AO$10,0))+0</f>
        <v>34.4</v>
      </c>
      <c r="AP391" s="207">
        <f>(VLOOKUP(Horizontal!$C391&amp;Horizontal!$B391&amp;Horizontal!AP$11,Vertical!$E:$O,AP$10,0))+0</f>
        <v>51.14</v>
      </c>
      <c r="AQ391" s="209">
        <f>(VLOOKUP(Horizontal!$C391&amp;Horizontal!$B391&amp;Horizontal!AQ$11,Vertical!$E:$O,AQ$10,0))+0</f>
        <v>45.45</v>
      </c>
      <c r="AR391" s="210">
        <f>(VLOOKUP(Horizontal!$C391&amp;Horizontal!$B391&amp;Horizontal!AR$11,Vertical!$E:$O,AR$10,0))+0</f>
        <v>9.3000000000000007</v>
      </c>
      <c r="AS391" s="207">
        <f>(VLOOKUP(Horizontal!$C391&amp;Horizontal!$B391&amp;Horizontal!AS$11,Vertical!$E:$O,AS$10,0))+0</f>
        <v>2.4900000000000002</v>
      </c>
      <c r="AT391" s="207">
        <f>(VLOOKUP(Horizontal!$C391&amp;Horizontal!$B391&amp;Horizontal!AT$11,Vertical!$E:$O,AT$10,0))+0</f>
        <v>0</v>
      </c>
      <c r="AU391" s="207">
        <f>(VLOOKUP(Horizontal!$C391&amp;Horizontal!$B391&amp;Horizontal!AU$11,Vertical!$E:$O,AU$10,0))+0</f>
        <v>0</v>
      </c>
      <c r="AV391" s="207">
        <f>(VLOOKUP(Horizontal!$C391&amp;Horizontal!$B391&amp;Horizontal!AV$11,Vertical!$E:$O,AV$10,0))+0</f>
        <v>2.38</v>
      </c>
      <c r="AW391" s="207">
        <f>(VLOOKUP(Horizontal!$C391&amp;Horizontal!$B391&amp;Horizontal!AW$11,Vertical!$E:$O,AW$10,0))+0</f>
        <v>28.57</v>
      </c>
      <c r="AX391" s="207">
        <f>(VLOOKUP(Horizontal!$C391&amp;Horizontal!$B391&amp;Horizontal!AX$11,Vertical!$E:$O,AX$10,0))+0</f>
        <v>40.369999999999997</v>
      </c>
      <c r="AY391" s="207">
        <f>(VLOOKUP(Horizontal!$C391&amp;Horizontal!$B391&amp;Horizontal!AY$11,Vertical!$E:$O,AY$10,0))+0</f>
        <v>17.05</v>
      </c>
      <c r="AZ391" s="209">
        <f>(VLOOKUP(Horizontal!$C391&amp;Horizontal!$B391&amp;Horizontal!AZ$11,Vertical!$E:$O,AZ$10,0))+0</f>
        <v>18.18</v>
      </c>
      <c r="BA391" s="208">
        <f>(VLOOKUP(Horizontal!$C391&amp;Horizontal!$B391&amp;Horizontal!BA$11,Vertical!$E:$O,BA$10,0))+0</f>
        <v>45.26</v>
      </c>
      <c r="BB391" s="210">
        <f>(VLOOKUP(Horizontal!$C391&amp;Horizontal!$B391&amp;Horizontal!BB$11,Vertical!$E:$O,BB$10,0))+0</f>
        <v>104.33</v>
      </c>
      <c r="BC391" s="207">
        <f>(VLOOKUP(Horizontal!$C391&amp;Horizontal!$B391&amp;Horizontal!BC$11,Vertical!$E:$O,BC$10,0))+0</f>
        <v>110.25</v>
      </c>
      <c r="BD391" s="207">
        <f>(VLOOKUP(Horizontal!$C391&amp;Horizontal!$B391&amp;Horizontal!BD$11,Vertical!$E:$O,BD$10,0))+0</f>
        <v>127.64</v>
      </c>
      <c r="BE391" s="207">
        <f>(VLOOKUP(Horizontal!$C391&amp;Horizontal!$B391&amp;Horizontal!BE$11,Vertical!$E:$O,BE$10,0))+0</f>
        <v>152.77000000000001</v>
      </c>
      <c r="BF391" s="207">
        <f>(VLOOKUP(Horizontal!$C391&amp;Horizontal!$B391&amp;Horizontal!BF$11,Vertical!$E:$O,BF$10,0))+0</f>
        <v>192.46</v>
      </c>
      <c r="BG391" s="207">
        <f>(VLOOKUP(Horizontal!$C391&amp;Horizontal!$B391&amp;Horizontal!BG$11,Vertical!$E:$O,BG$10,0))+0</f>
        <v>256.64</v>
      </c>
      <c r="BH391" s="207">
        <f>(VLOOKUP(Horizontal!$C391&amp;Horizontal!$B391&amp;Horizontal!BH$11,Vertical!$E:$O,BH$10,0))+0</f>
        <v>228.13</v>
      </c>
      <c r="BI391" s="207">
        <f>(VLOOKUP(Horizontal!$C391&amp;Horizontal!$B391&amp;Horizontal!BI$11,Vertical!$E:$O,BI$10,0))+0</f>
        <v>203.99</v>
      </c>
      <c r="BJ391" s="209">
        <f>(VLOOKUP(Horizontal!$C391&amp;Horizontal!$B391&amp;Horizontal!BJ$11,Vertical!$E:$O,BJ$10,0))+0</f>
        <v>191.53</v>
      </c>
      <c r="BK391" s="210">
        <f>(VLOOKUP(Horizontal!$C391&amp;Horizontal!$B391&amp;Horizontal!BK$11,Vertical!$E:$O,BK$10,0))+0</f>
        <v>51</v>
      </c>
      <c r="BL391" s="207">
        <f>(VLOOKUP(Horizontal!$C391&amp;Horizontal!$B391&amp;Horizontal!BL$11,Vertical!$E:$O,BL$10,0))+0</f>
        <v>49</v>
      </c>
      <c r="BM391" s="207">
        <f>(VLOOKUP(Horizontal!$C391&amp;Horizontal!$B391&amp;Horizontal!BM$11,Vertical!$E:$O,BM$10,0))+0</f>
        <v>49</v>
      </c>
      <c r="BN391" s="207">
        <f>(VLOOKUP(Horizontal!$C391&amp;Horizontal!$B391&amp;Horizontal!BN$11,Vertical!$E:$O,BN$10,0))+0</f>
        <v>49</v>
      </c>
      <c r="BO391" s="207">
        <f>(VLOOKUP(Horizontal!$C391&amp;Horizontal!$B391&amp;Horizontal!BO$11,Vertical!$E:$O,BO$10,0))+0</f>
        <v>47</v>
      </c>
      <c r="BP391" s="207">
        <f>(VLOOKUP(Horizontal!$C391&amp;Horizontal!$B391&amp;Horizontal!BP$11,Vertical!$E:$O,BP$10,0))+0</f>
        <v>45</v>
      </c>
      <c r="BQ391" s="207">
        <f>(VLOOKUP(Horizontal!$C391&amp;Horizontal!$B391&amp;Horizontal!BQ$11,Vertical!$E:$O,BQ$10,0))+0</f>
        <v>43</v>
      </c>
      <c r="BR391" s="207">
        <f>(VLOOKUP(Horizontal!$C391&amp;Horizontal!$B391&amp;Horizontal!BR$11,Vertical!$E:$O,BR$10,0))+0</f>
        <v>36</v>
      </c>
      <c r="BS391" s="209">
        <f>(VLOOKUP(Horizontal!$C391&amp;Horizontal!$B391&amp;Horizontal!BS$11,Vertical!$E:$O,BS$10,0))+0</f>
        <v>33</v>
      </c>
      <c r="BT391" s="210">
        <f>(VLOOKUP(Horizontal!$C391&amp;Horizontal!$B391&amp;Horizontal!BT$11,Vertical!$E:$O,BT$10,0))+0</f>
        <v>65</v>
      </c>
      <c r="BU391" s="207">
        <f>(VLOOKUP(Horizontal!$C391&amp;Horizontal!$B391&amp;Horizontal!BU$11,Vertical!$E:$O,BU$10,0))+0</f>
        <v>72.97</v>
      </c>
      <c r="BV391" s="207">
        <f>(VLOOKUP(Horizontal!$C391&amp;Horizontal!$B391&amp;Horizontal!BV$11,Vertical!$E:$O,BV$10,0))+0</f>
        <v>94.74</v>
      </c>
      <c r="BW391" s="207">
        <f>(VLOOKUP(Horizontal!$C391&amp;Horizontal!$B391&amp;Horizontal!BW$11,Vertical!$E:$O,BW$10,0))+0</f>
        <v>94.74</v>
      </c>
      <c r="BX391" s="207">
        <f>(VLOOKUP(Horizontal!$C391&amp;Horizontal!$B391&amp;Horizontal!BX$11,Vertical!$E:$O,BX$10,0))+0</f>
        <v>89.19</v>
      </c>
      <c r="BY391" s="207">
        <f>(VLOOKUP(Horizontal!$C391&amp;Horizontal!$B391&amp;Horizontal!BY$11,Vertical!$E:$O,BY$10,0))+0</f>
        <v>43.24</v>
      </c>
      <c r="BZ391" s="207">
        <f>(VLOOKUP(Horizontal!$C391&amp;Horizontal!$B391&amp;Horizontal!BZ$11,Vertical!$E:$O,BZ$10,0))+0</f>
        <v>43.24</v>
      </c>
      <c r="CA391" s="207">
        <f>(VLOOKUP(Horizontal!$C391&amp;Horizontal!$B391&amp;Horizontal!CA$11,Vertical!$E:$O,CA$10,0))+0</f>
        <v>33.33</v>
      </c>
      <c r="CB391" s="209">
        <f>(VLOOKUP(Horizontal!$C391&amp;Horizontal!$B391&amp;Horizontal!CB$11,Vertical!$E:$O,CB$10,0))+0</f>
        <v>33.33</v>
      </c>
      <c r="CC391" s="210">
        <f>(VLOOKUP(Horizontal!$C391&amp;Horizontal!$B391&amp;Horizontal!CC$11,Vertical!$E:$O,CC$10,0))+0</f>
        <v>20</v>
      </c>
      <c r="CD391" s="207">
        <f>(VLOOKUP(Horizontal!$C391&amp;Horizontal!$B391&amp;Horizontal!CD$11,Vertical!$E:$O,CD$10,0))+0</f>
        <v>18.920000000000002</v>
      </c>
      <c r="CE391" s="207">
        <f>(VLOOKUP(Horizontal!$C391&amp;Horizontal!$B391&amp;Horizontal!CE$11,Vertical!$E:$O,CE$10,0))+0</f>
        <v>0</v>
      </c>
      <c r="CF391" s="207">
        <f>(VLOOKUP(Horizontal!$C391&amp;Horizontal!$B391&amp;Horizontal!CF$11,Vertical!$E:$O,CF$10,0))+0</f>
        <v>0</v>
      </c>
      <c r="CG391" s="207">
        <f>(VLOOKUP(Horizontal!$C391&amp;Horizontal!$B391&amp;Horizontal!CG$11,Vertical!$E:$O,CG$10,0))+0</f>
        <v>8.11</v>
      </c>
      <c r="CH391" s="207">
        <f>(VLOOKUP(Horizontal!$C391&amp;Horizontal!$B391&amp;Horizontal!CH$11,Vertical!$E:$O,CH$10,0))+0</f>
        <v>18.920000000000002</v>
      </c>
      <c r="CI391" s="207">
        <f>(VLOOKUP(Horizontal!$C391&amp;Horizontal!$B391&amp;Horizontal!CI$11,Vertical!$E:$O,CI$10,0))+0</f>
        <v>29.73</v>
      </c>
      <c r="CJ391" s="207">
        <f>(VLOOKUP(Horizontal!$C391&amp;Horizontal!$B391&amp;Horizontal!CJ$11,Vertical!$E:$O,CJ$10,0))+0</f>
        <v>41.03</v>
      </c>
      <c r="CK391" s="209">
        <f>(VLOOKUP(Horizontal!$C391&amp;Horizontal!$B391&amp;Horizontal!CK$11,Vertical!$E:$O,CK$10,0))+0</f>
        <v>35.9</v>
      </c>
      <c r="CL391" s="210">
        <f>(VLOOKUP(Horizontal!$C391&amp;Horizontal!$B391&amp;Horizontal!CL$11,Vertical!$E:$O,CL$10,0))+0</f>
        <v>15</v>
      </c>
      <c r="CM391" s="207">
        <f>(VLOOKUP(Horizontal!$C391&amp;Horizontal!$B391&amp;Horizontal!CM$11,Vertical!$E:$O,CM$10,0))+0</f>
        <v>8.11</v>
      </c>
      <c r="CN391" s="207">
        <f>(VLOOKUP(Horizontal!$C391&amp;Horizontal!$B391&amp;Horizontal!CN$11,Vertical!$E:$O,CN$10,0))+0</f>
        <v>5.26</v>
      </c>
      <c r="CO391" s="207">
        <f>(VLOOKUP(Horizontal!$C391&amp;Horizontal!$B391&amp;Horizontal!CO$11,Vertical!$E:$O,CO$10,0))+0</f>
        <v>5.26</v>
      </c>
      <c r="CP391" s="207">
        <f>(VLOOKUP(Horizontal!$C391&amp;Horizontal!$B391&amp;Horizontal!CP$11,Vertical!$E:$O,CP$10,0))+0</f>
        <v>2.7</v>
      </c>
      <c r="CQ391" s="207">
        <f>(VLOOKUP(Horizontal!$C391&amp;Horizontal!$B391&amp;Horizontal!CQ$11,Vertical!$E:$O,CQ$10,0))+0</f>
        <v>37.840000000000003</v>
      </c>
      <c r="CR391" s="207">
        <f>(VLOOKUP(Horizontal!$C391&amp;Horizontal!$B391&amp;Horizontal!CR$11,Vertical!$E:$O,CR$10,0))+0</f>
        <v>27.03</v>
      </c>
      <c r="CS391" s="207">
        <f>(VLOOKUP(Horizontal!$C391&amp;Horizontal!$B391&amp;Horizontal!CS$11,Vertical!$E:$O,CS$10,0))+0</f>
        <v>25.64</v>
      </c>
      <c r="CT391" s="207">
        <f>(VLOOKUP(Horizontal!$C391&amp;Horizontal!$B391&amp;Horizontal!CT$11,Vertical!$E:$O,CT$10,0))+0</f>
        <v>30.77</v>
      </c>
      <c r="CU391" s="150"/>
      <c r="CV391" s="211">
        <f t="shared" ref="CV391" si="1499">(BB391-H391)+0</f>
        <v>45.559999999999995</v>
      </c>
      <c r="CW391" s="190">
        <f t="shared" ref="CW391" si="1500">(BC391-I391)+0</f>
        <v>45.519999999999996</v>
      </c>
      <c r="CX391" s="190">
        <f t="shared" ref="CX391" si="1501">(BD391-J391)+0</f>
        <v>45.239999999999995</v>
      </c>
      <c r="CY391" s="190">
        <f t="shared" ref="CY391" si="1502">(BE391-K391)+0</f>
        <v>45.760000000000005</v>
      </c>
      <c r="CZ391" s="190">
        <f t="shared" ref="CZ391" si="1503">(BF391-L391)+0</f>
        <v>46.800000000000011</v>
      </c>
      <c r="DA391" s="190">
        <f t="shared" ref="DA391" si="1504">(BG391-M391)+0</f>
        <v>44.72</v>
      </c>
      <c r="DB391" s="190">
        <f t="shared" ref="DB391" si="1505">(BH391-N391)+0</f>
        <v>39.139999999999986</v>
      </c>
      <c r="DC391" s="190">
        <f t="shared" ref="DC391" si="1506">(BI391-O391)+0</f>
        <v>35.950000000000017</v>
      </c>
      <c r="DD391" s="212">
        <f t="shared" ref="DD391" si="1507">(BJ391-P391)+0</f>
        <v>32.94</v>
      </c>
      <c r="DE391" s="9">
        <v>170</v>
      </c>
      <c r="DF391" s="212">
        <f t="shared" ref="DF391" si="1508">($H$7-H391)+0</f>
        <v>149.68721040189132</v>
      </c>
      <c r="DG391" s="264">
        <v>82</v>
      </c>
      <c r="DH391" s="265">
        <v>111</v>
      </c>
      <c r="DI391" s="265">
        <v>64</v>
      </c>
      <c r="DJ391" s="266">
        <v>112</v>
      </c>
      <c r="DK391" s="190">
        <v>40.15</v>
      </c>
      <c r="DL391" s="190">
        <v>40.15</v>
      </c>
      <c r="DM391" s="190">
        <v>0</v>
      </c>
      <c r="DN391" s="212">
        <v>0</v>
      </c>
      <c r="DO391" s="190">
        <v>55.7</v>
      </c>
      <c r="DP391" s="190">
        <v>55.7</v>
      </c>
      <c r="DQ391" s="190">
        <v>55.7</v>
      </c>
      <c r="DR391" s="212">
        <v>55.7</v>
      </c>
      <c r="DS391" s="150"/>
      <c r="DT391" s="190">
        <v>57</v>
      </c>
      <c r="DU391" s="190">
        <v>58</v>
      </c>
      <c r="DV391" s="190">
        <v>62</v>
      </c>
      <c r="DW391" s="190">
        <v>77</v>
      </c>
      <c r="DX391" s="190"/>
      <c r="DY391" s="190"/>
      <c r="DZ391" s="190"/>
      <c r="EA391" s="190"/>
      <c r="EB391" s="190"/>
      <c r="EC391" s="190"/>
      <c r="ED391" s="190">
        <v>130</v>
      </c>
      <c r="EE391" s="190">
        <v>212</v>
      </c>
      <c r="EF391" s="190">
        <v>187</v>
      </c>
      <c r="EG391" s="190">
        <v>163</v>
      </c>
      <c r="EH391" s="212">
        <v>153</v>
      </c>
      <c r="EI391" s="213"/>
      <c r="EJ391" s="211">
        <v>40</v>
      </c>
      <c r="EK391" s="190">
        <v>40</v>
      </c>
      <c r="EL391" s="190">
        <v>40</v>
      </c>
      <c r="EM391" s="190">
        <v>40</v>
      </c>
      <c r="EN391" s="190"/>
      <c r="EO391" s="190"/>
      <c r="EP391" s="190"/>
      <c r="EQ391" s="190"/>
      <c r="ER391" s="190"/>
      <c r="ES391" s="190"/>
      <c r="ET391" s="190">
        <v>43</v>
      </c>
      <c r="EU391" s="190">
        <v>40</v>
      </c>
      <c r="EV391" s="190">
        <v>43</v>
      </c>
      <c r="EW391" s="190">
        <v>37</v>
      </c>
      <c r="EX391" s="212">
        <v>35</v>
      </c>
      <c r="EY391" s="211"/>
      <c r="EZ391" s="75">
        <f t="shared" ref="EZ391" si="1509">(G391/(DT391-G391))+0</f>
        <v>2.536427415002698E-2</v>
      </c>
      <c r="FA391" s="89">
        <f t="shared" si="1485"/>
        <v>-0.1</v>
      </c>
      <c r="FB391" s="212"/>
      <c r="FC391" s="213"/>
      <c r="FD391" s="213"/>
      <c r="FE391" s="213"/>
      <c r="FF391" s="213"/>
      <c r="FG391" s="213"/>
      <c r="FH391" s="213"/>
      <c r="FI391" s="213"/>
      <c r="FJ391" s="213"/>
      <c r="FK391" s="213"/>
      <c r="FL391" s="213"/>
      <c r="FM391" s="213"/>
      <c r="FN391" s="213"/>
      <c r="FO391" s="213"/>
      <c r="FP391" s="213"/>
      <c r="FQ391" s="213"/>
      <c r="FR391" s="213"/>
      <c r="FS391" s="211">
        <v>190</v>
      </c>
      <c r="FT391" s="190">
        <v>180</v>
      </c>
      <c r="FU391" s="190">
        <v>180</v>
      </c>
      <c r="FV391" s="190">
        <v>180</v>
      </c>
      <c r="FW391" s="190"/>
      <c r="FX391" s="190"/>
      <c r="FY391" s="190"/>
      <c r="FZ391" s="190"/>
      <c r="GA391" s="190"/>
      <c r="GB391" s="190"/>
      <c r="GC391" s="190">
        <v>170</v>
      </c>
      <c r="GD391" s="190">
        <v>170</v>
      </c>
      <c r="GE391" s="190">
        <v>135</v>
      </c>
      <c r="GF391" s="190">
        <v>130</v>
      </c>
      <c r="GG391" s="212">
        <v>125</v>
      </c>
    </row>
    <row r="392" spans="2:189">
      <c r="B392" s="33">
        <v>44663</v>
      </c>
      <c r="C392" s="30" t="s">
        <v>51</v>
      </c>
      <c r="D392" s="30">
        <v>2022</v>
      </c>
      <c r="E392" s="30" t="str">
        <f t="shared" ref="E392" si="1510">D392&amp;C392</f>
        <v>2022S15</v>
      </c>
      <c r="F392" s="30" t="str">
        <f t="shared" si="1473"/>
        <v>42022</v>
      </c>
      <c r="G392" s="208" t="str">
        <f>VLOOKUP(Horizontal!$C392&amp;Horizontal!$B392&amp;Horizontal!G$11,Vertical!$E:$O,G$10,0)</f>
        <v>1,41</v>
      </c>
      <c r="H392" s="207">
        <f>(VLOOKUP(Horizontal!$C392&amp;Horizontal!$B392&amp;Horizontal!H$11,Vertical!$E:$O,H$10,0))+0</f>
        <v>58.42</v>
      </c>
      <c r="I392" s="207">
        <f>(VLOOKUP(Horizontal!$C392&amp;Horizontal!$B392&amp;Horizontal!I$11,Vertical!$E:$O,I$10,0))+0</f>
        <v>63.95</v>
      </c>
      <c r="J392" s="207">
        <f>(VLOOKUP(Horizontal!$C392&amp;Horizontal!$B392&amp;Horizontal!J$11,Vertical!$E:$O,J$10,0))+0</f>
        <v>81.08</v>
      </c>
      <c r="K392" s="207">
        <f>(VLOOKUP(Horizontal!$C392&amp;Horizontal!$B392&amp;Horizontal!K$11,Vertical!$E:$O,K$10,0))+0</f>
        <v>105.15</v>
      </c>
      <c r="L392" s="207">
        <f>(VLOOKUP(Horizontal!$C392&amp;Horizontal!$B392&amp;Horizontal!L$11,Vertical!$E:$O,L$10,0))+0</f>
        <v>141.31</v>
      </c>
      <c r="M392" s="207">
        <f>(VLOOKUP(Horizontal!$C392&amp;Horizontal!$B392&amp;Horizontal!M$11,Vertical!$E:$O,M$10,0))+0</f>
        <v>203.34</v>
      </c>
      <c r="N392" s="207">
        <f>(VLOOKUP(Horizontal!$C392&amp;Horizontal!$B392&amp;Horizontal!N$11,Vertical!$E:$O,N$10,0))+0</f>
        <v>188.37</v>
      </c>
      <c r="O392" s="207">
        <f>(VLOOKUP(Horizontal!$C392&amp;Horizontal!$B392&amp;Horizontal!O$11,Vertical!$E:$O,O$10,0))+0</f>
        <v>168.36</v>
      </c>
      <c r="P392" s="209">
        <f>(VLOOKUP(Horizontal!$C392&amp;Horizontal!$B392&amp;Horizontal!P$11,Vertical!$E:$O,P$10,0))+0</f>
        <v>159.1</v>
      </c>
      <c r="Q392" s="210">
        <f>(VLOOKUP(Horizontal!$C392&amp;Horizontal!$B392&amp;Horizontal!Q$11,Vertical!$E:$O,Q$10,0))+0</f>
        <v>46</v>
      </c>
      <c r="R392" s="207">
        <f>(VLOOKUP(Horizontal!$C392&amp;Horizontal!$B392&amp;Horizontal!R$11,Vertical!$E:$O,R$10,0))+0</f>
        <v>49</v>
      </c>
      <c r="S392" s="207">
        <f>(VLOOKUP(Horizontal!$C392&amp;Horizontal!$B392&amp;Horizontal!S$11,Vertical!$E:$O,S$10,0))+0</f>
        <v>48</v>
      </c>
      <c r="T392" s="207">
        <f>(VLOOKUP(Horizontal!$C392&amp;Horizontal!$B392&amp;Horizontal!T$11,Vertical!$E:$O,T$10,0))+0</f>
        <v>53</v>
      </c>
      <c r="U392" s="207">
        <f>(VLOOKUP(Horizontal!$C392&amp;Horizontal!$B392&amp;Horizontal!U$11,Vertical!$E:$O,U$10,0))+0</f>
        <v>49</v>
      </c>
      <c r="V392" s="207">
        <f>(VLOOKUP(Horizontal!$C392&amp;Horizontal!$B392&amp;Horizontal!V$11,Vertical!$E:$O,V$10,0))+0</f>
        <v>51</v>
      </c>
      <c r="W392" s="207">
        <f>(VLOOKUP(Horizontal!$C392&amp;Horizontal!$B392&amp;Horizontal!W$11,Vertical!$E:$O,W$10,0))+0</f>
        <v>43</v>
      </c>
      <c r="X392" s="207">
        <f>(VLOOKUP(Horizontal!$C392&amp;Horizontal!$B392&amp;Horizontal!X$11,Vertical!$E:$O,X$10,0))+0</f>
        <v>37</v>
      </c>
      <c r="Y392" s="209">
        <f>(VLOOKUP(Horizontal!$C392&amp;Horizontal!$B392&amp;Horizontal!Y$11,Vertical!$E:$O,Y$10,0))+0</f>
        <v>31</v>
      </c>
      <c r="Z392" s="210">
        <f>(VLOOKUP(Horizontal!$C392&amp;Horizontal!$B392&amp;Horizontal!Z$11,Vertical!$E:$O,Z$10,0))+0</f>
        <v>51.16</v>
      </c>
      <c r="AA392" s="207">
        <f>(VLOOKUP(Horizontal!$C392&amp;Horizontal!$B392&amp;Horizontal!AA$11,Vertical!$E:$O,AA$10,0))+0</f>
        <v>72.09</v>
      </c>
      <c r="AB392" s="207">
        <f>(VLOOKUP(Horizontal!$C392&amp;Horizontal!$B392&amp;Horizontal!AB$11,Vertical!$E:$O,AB$10,0))+0</f>
        <v>67.5</v>
      </c>
      <c r="AC392" s="207">
        <f>(VLOOKUP(Horizontal!$C392&amp;Horizontal!$B392&amp;Horizontal!AC$11,Vertical!$E:$O,AC$10,0))+0</f>
        <v>59.76</v>
      </c>
      <c r="AD392" s="207">
        <f>(VLOOKUP(Horizontal!$C392&amp;Horizontal!$B392&amp;Horizontal!AD$11,Vertical!$E:$O,AD$10,0))+0</f>
        <v>63.64</v>
      </c>
      <c r="AE392" s="207">
        <f>(VLOOKUP(Horizontal!$C392&amp;Horizontal!$B392&amp;Horizontal!AE$11,Vertical!$E:$O,AE$10,0))+0</f>
        <v>92.86</v>
      </c>
      <c r="AF392" s="207">
        <f>(VLOOKUP(Horizontal!$C392&amp;Horizontal!$B392&amp;Horizontal!AF$11,Vertical!$E:$O,AF$10,0))+0</f>
        <v>40.909999999999997</v>
      </c>
      <c r="AG392" s="207">
        <f>(VLOOKUP(Horizontal!$C392&amp;Horizontal!$B392&amp;Horizontal!AG$11,Vertical!$E:$O,AG$10,0))+0</f>
        <v>19.57</v>
      </c>
      <c r="AH392" s="209">
        <f>(VLOOKUP(Horizontal!$C392&amp;Horizontal!$B392&amp;Horizontal!AH$11,Vertical!$E:$O,AH$10,0))+0</f>
        <v>18.18</v>
      </c>
      <c r="AI392" s="210">
        <f>(VLOOKUP(Horizontal!$C392&amp;Horizontal!$B392&amp;Horizontal!AI$11,Vertical!$E:$O,AI$10,0))+0</f>
        <v>37.21</v>
      </c>
      <c r="AJ392" s="207">
        <f>(VLOOKUP(Horizontal!$C392&amp;Horizontal!$B392&amp;Horizontal!AJ$11,Vertical!$E:$O,AJ$10,0))+0</f>
        <v>23.26</v>
      </c>
      <c r="AK392" s="207">
        <f>(VLOOKUP(Horizontal!$C392&amp;Horizontal!$B392&amp;Horizontal!AK$11,Vertical!$E:$O,AK$10,0))+0</f>
        <v>20</v>
      </c>
      <c r="AL392" s="207">
        <f>(VLOOKUP(Horizontal!$C392&amp;Horizontal!$B392&amp;Horizontal!AL$11,Vertical!$E:$O,AL$10,0))+0</f>
        <v>17.07</v>
      </c>
      <c r="AM392" s="207">
        <f>(VLOOKUP(Horizontal!$C392&amp;Horizontal!$B392&amp;Horizontal!AM$11,Vertical!$E:$O,AM$10,0))+0</f>
        <v>15.91</v>
      </c>
      <c r="AN392" s="207">
        <f>(VLOOKUP(Horizontal!$C392&amp;Horizontal!$B392&amp;Horizontal!AN$11,Vertical!$E:$O,AN$10,0))+0</f>
        <v>7.14</v>
      </c>
      <c r="AO392" s="207">
        <f>(VLOOKUP(Horizontal!$C392&amp;Horizontal!$B392&amp;Horizontal!AO$11,Vertical!$E:$O,AO$10,0))+0</f>
        <v>36.36</v>
      </c>
      <c r="AP392" s="207">
        <f>(VLOOKUP(Horizontal!$C392&amp;Horizontal!$B392&amp;Horizontal!AP$11,Vertical!$E:$O,AP$10,0))+0</f>
        <v>54.35</v>
      </c>
      <c r="AQ392" s="209">
        <f>(VLOOKUP(Horizontal!$C392&amp;Horizontal!$B392&amp;Horizontal!AQ$11,Vertical!$E:$O,AQ$10,0))+0</f>
        <v>56.82</v>
      </c>
      <c r="AR392" s="210">
        <f>(VLOOKUP(Horizontal!$C392&amp;Horizontal!$B392&amp;Horizontal!AR$11,Vertical!$E:$O,AR$10,0))+0</f>
        <v>11.63</v>
      </c>
      <c r="AS392" s="207">
        <f>(VLOOKUP(Horizontal!$C392&amp;Horizontal!$B392&amp;Horizontal!AS$11,Vertical!$E:$O,AS$10,0))+0</f>
        <v>4.6500000000000004</v>
      </c>
      <c r="AT392" s="207">
        <f>(VLOOKUP(Horizontal!$C392&amp;Horizontal!$B392&amp;Horizontal!AT$11,Vertical!$E:$O,AT$10,0))+0</f>
        <v>12.5</v>
      </c>
      <c r="AU392" s="207">
        <f>(VLOOKUP(Horizontal!$C392&amp;Horizontal!$B392&amp;Horizontal!AU$11,Vertical!$E:$O,AU$10,0))+0</f>
        <v>23.17</v>
      </c>
      <c r="AV392" s="207">
        <f>(VLOOKUP(Horizontal!$C392&amp;Horizontal!$B392&amp;Horizontal!AV$11,Vertical!$E:$O,AV$10,0))+0</f>
        <v>20.45</v>
      </c>
      <c r="AW392" s="207">
        <f>(VLOOKUP(Horizontal!$C392&amp;Horizontal!$B392&amp;Horizontal!AW$11,Vertical!$E:$O,AW$10,0))+0</f>
        <v>0</v>
      </c>
      <c r="AX392" s="207">
        <f>(VLOOKUP(Horizontal!$C392&amp;Horizontal!$B392&amp;Horizontal!AX$11,Vertical!$E:$O,AX$10,0))+0</f>
        <v>22.73</v>
      </c>
      <c r="AY392" s="207">
        <f>(VLOOKUP(Horizontal!$C392&amp;Horizontal!$B392&amp;Horizontal!AY$11,Vertical!$E:$O,AY$10,0))+0</f>
        <v>26.09</v>
      </c>
      <c r="AZ392" s="209">
        <f>(VLOOKUP(Horizontal!$C392&amp;Horizontal!$B392&amp;Horizontal!AZ$11,Vertical!$E:$O,AZ$10,0))+0</f>
        <v>25</v>
      </c>
      <c r="BA392" s="208">
        <f>(VLOOKUP(Horizontal!$C392&amp;Horizontal!$B392&amp;Horizontal!BA$11,Vertical!$E:$O,BA$10,0))+0</f>
        <v>45.04</v>
      </c>
      <c r="BB392" s="210">
        <f>(VLOOKUP(Horizontal!$C392&amp;Horizontal!$B392&amp;Horizontal!BB$11,Vertical!$E:$O,BB$10,0))+0</f>
        <v>103.25</v>
      </c>
      <c r="BC392" s="207">
        <f>(VLOOKUP(Horizontal!$C392&amp;Horizontal!$B392&amp;Horizontal!BC$11,Vertical!$E:$O,BC$10,0))+0</f>
        <v>109.41</v>
      </c>
      <c r="BD392" s="207">
        <f>(VLOOKUP(Horizontal!$C392&amp;Horizontal!$B392&amp;Horizontal!BD$11,Vertical!$E:$O,BD$10,0))+0</f>
        <v>126.59</v>
      </c>
      <c r="BE392" s="207">
        <f>(VLOOKUP(Horizontal!$C392&amp;Horizontal!$B392&amp;Horizontal!BE$11,Vertical!$E:$O,BE$10,0))+0</f>
        <v>149.86000000000001</v>
      </c>
      <c r="BF392" s="207">
        <f>(VLOOKUP(Horizontal!$C392&amp;Horizontal!$B392&amp;Horizontal!BF$11,Vertical!$E:$O,BF$10,0))+0</f>
        <v>187.13</v>
      </c>
      <c r="BG392" s="207">
        <f>(VLOOKUP(Horizontal!$C392&amp;Horizontal!$B392&amp;Horizontal!BG$11,Vertical!$E:$O,BG$10,0))+0</f>
        <v>248.1</v>
      </c>
      <c r="BH392" s="207">
        <f>(VLOOKUP(Horizontal!$C392&amp;Horizontal!$B392&amp;Horizontal!BH$11,Vertical!$E:$O,BH$10,0))+0</f>
        <v>227.56</v>
      </c>
      <c r="BI392" s="207">
        <f>(VLOOKUP(Horizontal!$C392&amp;Horizontal!$B392&amp;Horizontal!BI$11,Vertical!$E:$O,BI$10,0))+0</f>
        <v>204.33</v>
      </c>
      <c r="BJ392" s="209">
        <f>(VLOOKUP(Horizontal!$C392&amp;Horizontal!$B392&amp;Horizontal!BJ$11,Vertical!$E:$O,BJ$10,0))+0</f>
        <v>191.75</v>
      </c>
      <c r="BK392" s="210">
        <f>(VLOOKUP(Horizontal!$C392&amp;Horizontal!$B392&amp;Horizontal!BK$11,Vertical!$E:$O,BK$10,0))+0</f>
        <v>48</v>
      </c>
      <c r="BL392" s="207">
        <f>(VLOOKUP(Horizontal!$C392&amp;Horizontal!$B392&amp;Horizontal!BL$11,Vertical!$E:$O,BL$10,0))+0</f>
        <v>49</v>
      </c>
      <c r="BM392" s="207">
        <f>(VLOOKUP(Horizontal!$C392&amp;Horizontal!$B392&amp;Horizontal!BM$11,Vertical!$E:$O,BM$10,0))+0</f>
        <v>49</v>
      </c>
      <c r="BN392" s="207">
        <f>(VLOOKUP(Horizontal!$C392&amp;Horizontal!$B392&amp;Horizontal!BN$11,Vertical!$E:$O,BN$10,0))+0</f>
        <v>49</v>
      </c>
      <c r="BO392" s="207">
        <f>(VLOOKUP(Horizontal!$C392&amp;Horizontal!$B392&amp;Horizontal!BO$11,Vertical!$E:$O,BO$10,0))+0</f>
        <v>48</v>
      </c>
      <c r="BP392" s="207">
        <f>(VLOOKUP(Horizontal!$C392&amp;Horizontal!$B392&amp;Horizontal!BP$11,Vertical!$E:$O,BP$10,0))+0</f>
        <v>48</v>
      </c>
      <c r="BQ392" s="207">
        <f>(VLOOKUP(Horizontal!$C392&amp;Horizontal!$B392&amp;Horizontal!BQ$11,Vertical!$E:$O,BQ$10,0))+0</f>
        <v>45</v>
      </c>
      <c r="BR392" s="207">
        <f>(VLOOKUP(Horizontal!$C392&amp;Horizontal!$B392&amp;Horizontal!BR$11,Vertical!$E:$O,BR$10,0))+0</f>
        <v>40</v>
      </c>
      <c r="BS392" s="209">
        <f>(VLOOKUP(Horizontal!$C392&amp;Horizontal!$B392&amp;Horizontal!BS$11,Vertical!$E:$O,BS$10,0))+0</f>
        <v>36</v>
      </c>
      <c r="BT392" s="210">
        <f>(VLOOKUP(Horizontal!$C392&amp;Horizontal!$B392&amp;Horizontal!BT$11,Vertical!$E:$O,BT$10,0))+0</f>
        <v>48.65</v>
      </c>
      <c r="BU392" s="207">
        <f>(VLOOKUP(Horizontal!$C392&amp;Horizontal!$B392&amp;Horizontal!BU$11,Vertical!$E:$O,BU$10,0))+0</f>
        <v>71.05</v>
      </c>
      <c r="BV392" s="207">
        <f>(VLOOKUP(Horizontal!$C392&amp;Horizontal!$B392&amp;Horizontal!BV$11,Vertical!$E:$O,BV$10,0))+0</f>
        <v>65.709999999999994</v>
      </c>
      <c r="BW392" s="207">
        <f>(VLOOKUP(Horizontal!$C392&amp;Horizontal!$B392&amp;Horizontal!BW$11,Vertical!$E:$O,BW$10,0))+0</f>
        <v>61.11</v>
      </c>
      <c r="BX392" s="207">
        <f>(VLOOKUP(Horizontal!$C392&amp;Horizontal!$B392&amp;Horizontal!BX$11,Vertical!$E:$O,BX$10,0))+0</f>
        <v>70.27</v>
      </c>
      <c r="BY392" s="207">
        <f>(VLOOKUP(Horizontal!$C392&amp;Horizontal!$B392&amp;Horizontal!BY$11,Vertical!$E:$O,BY$10,0))+0</f>
        <v>83.33</v>
      </c>
      <c r="BZ392" s="207">
        <f>(VLOOKUP(Horizontal!$C392&amp;Horizontal!$B392&amp;Horizontal!BZ$11,Vertical!$E:$O,BZ$10,0))+0</f>
        <v>44.44</v>
      </c>
      <c r="CA392" s="207">
        <f>(VLOOKUP(Horizontal!$C392&amp;Horizontal!$B392&amp;Horizontal!CA$11,Vertical!$E:$O,CA$10,0))+0</f>
        <v>18.920000000000002</v>
      </c>
      <c r="CB392" s="209">
        <f>(VLOOKUP(Horizontal!$C392&amp;Horizontal!$B392&amp;Horizontal!CB$11,Vertical!$E:$O,CB$10,0))+0</f>
        <v>24.32</v>
      </c>
      <c r="CC392" s="210">
        <f>(VLOOKUP(Horizontal!$C392&amp;Horizontal!$B392&amp;Horizontal!CC$11,Vertical!$E:$O,CC$10,0))+0</f>
        <v>37.840000000000003</v>
      </c>
      <c r="CD392" s="207">
        <f>(VLOOKUP(Horizontal!$C392&amp;Horizontal!$B392&amp;Horizontal!CD$11,Vertical!$E:$O,CD$10,0))+0</f>
        <v>15.79</v>
      </c>
      <c r="CE392" s="207">
        <f>(VLOOKUP(Horizontal!$C392&amp;Horizontal!$B392&amp;Horizontal!CE$11,Vertical!$E:$O,CE$10,0))+0</f>
        <v>14.29</v>
      </c>
      <c r="CF392" s="207">
        <f>(VLOOKUP(Horizontal!$C392&amp;Horizontal!$B392&amp;Horizontal!CF$11,Vertical!$E:$O,CF$10,0))+0</f>
        <v>8.33</v>
      </c>
      <c r="CG392" s="207">
        <f>(VLOOKUP(Horizontal!$C392&amp;Horizontal!$B392&amp;Horizontal!CG$11,Vertical!$E:$O,CG$10,0))+0</f>
        <v>10.81</v>
      </c>
      <c r="CH392" s="207">
        <f>(VLOOKUP(Horizontal!$C392&amp;Horizontal!$B392&amp;Horizontal!CH$11,Vertical!$E:$O,CH$10,0))+0</f>
        <v>16.670000000000002</v>
      </c>
      <c r="CI392" s="207">
        <f>(VLOOKUP(Horizontal!$C392&amp;Horizontal!$B392&amp;Horizontal!CI$11,Vertical!$E:$O,CI$10,0))+0</f>
        <v>36.11</v>
      </c>
      <c r="CJ392" s="207">
        <f>(VLOOKUP(Horizontal!$C392&amp;Horizontal!$B392&amp;Horizontal!CJ$11,Vertical!$E:$O,CJ$10,0))+0</f>
        <v>54.05</v>
      </c>
      <c r="CK392" s="209">
        <f>(VLOOKUP(Horizontal!$C392&amp;Horizontal!$B392&amp;Horizontal!CK$11,Vertical!$E:$O,CK$10,0))+0</f>
        <v>54.05</v>
      </c>
      <c r="CL392" s="210">
        <f>(VLOOKUP(Horizontal!$C392&amp;Horizontal!$B392&amp;Horizontal!CL$11,Vertical!$E:$O,CL$10,0))+0</f>
        <v>13.51</v>
      </c>
      <c r="CM392" s="207">
        <f>(VLOOKUP(Horizontal!$C392&amp;Horizontal!$B392&amp;Horizontal!CM$11,Vertical!$E:$O,CM$10,0))+0</f>
        <v>13.16</v>
      </c>
      <c r="CN392" s="207">
        <f>(VLOOKUP(Horizontal!$C392&amp;Horizontal!$B392&amp;Horizontal!CN$11,Vertical!$E:$O,CN$10,0))+0</f>
        <v>20</v>
      </c>
      <c r="CO392" s="207">
        <f>(VLOOKUP(Horizontal!$C392&amp;Horizontal!$B392&amp;Horizontal!CO$11,Vertical!$E:$O,CO$10,0))+0</f>
        <v>30.56</v>
      </c>
      <c r="CP392" s="207">
        <f>(VLOOKUP(Horizontal!$C392&amp;Horizontal!$B392&amp;Horizontal!CP$11,Vertical!$E:$O,CP$10,0))+0</f>
        <v>18.920000000000002</v>
      </c>
      <c r="CQ392" s="207">
        <f>(VLOOKUP(Horizontal!$C392&amp;Horizontal!$B392&amp;Horizontal!CQ$11,Vertical!$E:$O,CQ$10,0))+0</f>
        <v>0</v>
      </c>
      <c r="CR392" s="207">
        <f>(VLOOKUP(Horizontal!$C392&amp;Horizontal!$B392&amp;Horizontal!CR$11,Vertical!$E:$O,CR$10,0))+0</f>
        <v>19.440000000000001</v>
      </c>
      <c r="CS392" s="207">
        <f>(VLOOKUP(Horizontal!$C392&amp;Horizontal!$B392&amp;Horizontal!CS$11,Vertical!$E:$O,CS$10,0))+0</f>
        <v>27.03</v>
      </c>
      <c r="CT392" s="207">
        <f>(VLOOKUP(Horizontal!$C392&amp;Horizontal!$B392&amp;Horizontal!CT$11,Vertical!$E:$O,CT$10,0))+0</f>
        <v>21.62</v>
      </c>
      <c r="CU392" s="150"/>
      <c r="CV392" s="211">
        <f t="shared" ref="CV392" si="1511">(BB392-H392)+0</f>
        <v>44.83</v>
      </c>
      <c r="CW392" s="190">
        <f t="shared" ref="CW392" si="1512">(BC392-I392)+0</f>
        <v>45.459999999999994</v>
      </c>
      <c r="CX392" s="190">
        <f t="shared" ref="CX392" si="1513">(BD392-J392)+0</f>
        <v>45.510000000000005</v>
      </c>
      <c r="CY392" s="190">
        <f t="shared" ref="CY392" si="1514">(BE392-K392)+0</f>
        <v>44.710000000000008</v>
      </c>
      <c r="CZ392" s="190">
        <f t="shared" ref="CZ392" si="1515">(BF392-L392)+0</f>
        <v>45.819999999999993</v>
      </c>
      <c r="DA392" s="190">
        <f t="shared" ref="DA392" si="1516">(BG392-M392)+0</f>
        <v>44.759999999999991</v>
      </c>
      <c r="DB392" s="190">
        <f t="shared" ref="DB392" si="1517">(BH392-N392)+0</f>
        <v>39.19</v>
      </c>
      <c r="DC392" s="190">
        <f t="shared" ref="DC392" si="1518">(BI392-O392)+0</f>
        <v>35.97</v>
      </c>
      <c r="DD392" s="212">
        <f t="shared" ref="DD392" si="1519">(BJ392-P392)+0</f>
        <v>32.650000000000006</v>
      </c>
      <c r="DE392" s="9">
        <v>170</v>
      </c>
      <c r="DF392" s="212">
        <f t="shared" ref="DF392" si="1520">($H$7-H392)+0</f>
        <v>150.03721040189134</v>
      </c>
      <c r="DG392" s="264">
        <v>73</v>
      </c>
      <c r="DH392" s="265">
        <v>251</v>
      </c>
      <c r="DI392" s="265">
        <v>50</v>
      </c>
      <c r="DJ392" s="266">
        <v>105</v>
      </c>
      <c r="DK392" s="190">
        <v>6.48</v>
      </c>
      <c r="DL392" s="190">
        <v>6.48</v>
      </c>
      <c r="DM392" s="190">
        <v>0</v>
      </c>
      <c r="DN392" s="212">
        <v>0</v>
      </c>
      <c r="DO392" s="190">
        <v>55.7</v>
      </c>
      <c r="DP392" s="190">
        <v>55.7</v>
      </c>
      <c r="DQ392" s="190">
        <v>55.7</v>
      </c>
      <c r="DR392" s="212">
        <v>55.7</v>
      </c>
      <c r="DS392" s="150"/>
      <c r="DT392" s="190">
        <v>58</v>
      </c>
      <c r="DU392" s="190">
        <v>63</v>
      </c>
      <c r="DV392" s="190">
        <v>84</v>
      </c>
      <c r="DW392" s="190">
        <v>107</v>
      </c>
      <c r="DX392" s="190"/>
      <c r="DY392" s="190"/>
      <c r="DZ392" s="190"/>
      <c r="EA392" s="190"/>
      <c r="EB392" s="190"/>
      <c r="EC392" s="190"/>
      <c r="ED392" s="190">
        <v>149</v>
      </c>
      <c r="EE392" s="190">
        <v>205</v>
      </c>
      <c r="EF392" s="190">
        <v>187</v>
      </c>
      <c r="EG392" s="190">
        <v>163</v>
      </c>
      <c r="EH392" s="212">
        <v>153</v>
      </c>
      <c r="EI392" s="213"/>
      <c r="EJ392" s="211">
        <v>40</v>
      </c>
      <c r="EK392" s="190">
        <v>40</v>
      </c>
      <c r="EL392" s="190">
        <v>40</v>
      </c>
      <c r="EM392" s="190">
        <v>40</v>
      </c>
      <c r="EN392" s="190"/>
      <c r="EO392" s="190"/>
      <c r="EP392" s="190"/>
      <c r="EQ392" s="190"/>
      <c r="ER392" s="190"/>
      <c r="ES392" s="190"/>
      <c r="ET392" s="190">
        <v>43</v>
      </c>
      <c r="EU392" s="190">
        <v>40</v>
      </c>
      <c r="EV392" s="190">
        <v>43</v>
      </c>
      <c r="EW392" s="190">
        <v>37</v>
      </c>
      <c r="EX392" s="212">
        <v>35</v>
      </c>
      <c r="EY392" s="211"/>
      <c r="EZ392" s="75">
        <f t="shared" ref="EZ392" si="1521">(G392/(DT392-G392))+0</f>
        <v>2.4916062908641099E-2</v>
      </c>
      <c r="FA392" s="89">
        <f t="shared" si="1485"/>
        <v>-0.1</v>
      </c>
      <c r="FB392" s="212"/>
      <c r="FC392" s="213"/>
      <c r="FD392" s="213"/>
      <c r="FE392" s="213"/>
      <c r="FF392" s="213"/>
      <c r="FG392" s="213"/>
      <c r="FH392" s="213"/>
      <c r="FI392" s="213"/>
      <c r="FJ392" s="213"/>
      <c r="FK392" s="213"/>
      <c r="FL392" s="213"/>
      <c r="FM392" s="213"/>
      <c r="FN392" s="213"/>
      <c r="FO392" s="213"/>
      <c r="FP392" s="213"/>
      <c r="FQ392" s="213"/>
      <c r="FR392" s="213"/>
      <c r="FS392" s="211">
        <v>180</v>
      </c>
      <c r="FT392" s="190">
        <v>180</v>
      </c>
      <c r="FU392" s="190">
        <v>180</v>
      </c>
      <c r="FV392" s="190">
        <v>180</v>
      </c>
      <c r="FW392" s="190"/>
      <c r="FX392" s="190"/>
      <c r="FY392" s="190"/>
      <c r="FZ392" s="190"/>
      <c r="GA392" s="190"/>
      <c r="GB392" s="190"/>
      <c r="GC392" s="190">
        <v>170</v>
      </c>
      <c r="GD392" s="190">
        <v>170</v>
      </c>
      <c r="GE392" s="190">
        <v>135</v>
      </c>
      <c r="GF392" s="190">
        <v>130</v>
      </c>
      <c r="GG392" s="212">
        <v>125</v>
      </c>
    </row>
    <row r="393" spans="2:189">
      <c r="B393" s="33">
        <v>44670</v>
      </c>
      <c r="C393" s="30" t="s">
        <v>50</v>
      </c>
      <c r="D393" s="30">
        <v>2022</v>
      </c>
      <c r="E393" s="30" t="str">
        <f t="shared" ref="E393" si="1522">D393&amp;C393</f>
        <v>2022S16</v>
      </c>
      <c r="F393" s="30" t="str">
        <f t="shared" si="1473"/>
        <v>42022</v>
      </c>
      <c r="G393" s="208" t="str">
        <f>VLOOKUP(Horizontal!$C393&amp;Horizontal!$B393&amp;Horizontal!G$11,Vertical!$E:$O,G$10,0)</f>
        <v>1,47</v>
      </c>
      <c r="H393" s="207">
        <f>(VLOOKUP(Horizontal!$C393&amp;Horizontal!$B393&amp;Horizontal!H$11,Vertical!$E:$O,H$10,0))+0</f>
        <v>58.21</v>
      </c>
      <c r="I393" s="207">
        <f>(VLOOKUP(Horizontal!$C393&amp;Horizontal!$B393&amp;Horizontal!I$11,Vertical!$E:$O,I$10,0))+0</f>
        <v>59.92</v>
      </c>
      <c r="J393" s="207">
        <f>(VLOOKUP(Horizontal!$C393&amp;Horizontal!$B393&amp;Horizontal!J$11,Vertical!$E:$O,J$10,0))+0</f>
        <v>76.709999999999994</v>
      </c>
      <c r="K393" s="207">
        <f>(VLOOKUP(Horizontal!$C393&amp;Horizontal!$B393&amp;Horizontal!K$11,Vertical!$E:$O,K$10,0))+0</f>
        <v>97.37</v>
      </c>
      <c r="L393" s="207">
        <f>(VLOOKUP(Horizontal!$C393&amp;Horizontal!$B393&amp;Horizontal!L$11,Vertical!$E:$O,L$10,0))+0</f>
        <v>135.49</v>
      </c>
      <c r="M393" s="207">
        <f>(VLOOKUP(Horizontal!$C393&amp;Horizontal!$B393&amp;Horizontal!M$11,Vertical!$E:$O,M$10,0))+0</f>
        <v>200.12</v>
      </c>
      <c r="N393" s="207">
        <f>(VLOOKUP(Horizontal!$C393&amp;Horizontal!$B393&amp;Horizontal!N$11,Vertical!$E:$O,N$10,0))+0</f>
        <v>188.04</v>
      </c>
      <c r="O393" s="207">
        <f>(VLOOKUP(Horizontal!$C393&amp;Horizontal!$B393&amp;Horizontal!O$11,Vertical!$E:$O,O$10,0))+0</f>
        <v>168.24</v>
      </c>
      <c r="P393" s="209">
        <f>(VLOOKUP(Horizontal!$C393&amp;Horizontal!$B393&amp;Horizontal!P$11,Vertical!$E:$O,P$10,0))+0</f>
        <v>158.25</v>
      </c>
      <c r="Q393" s="210">
        <f>(VLOOKUP(Horizontal!$C393&amp;Horizontal!$B393&amp;Horizontal!Q$11,Vertical!$E:$O,Q$10,0))+0</f>
        <v>47</v>
      </c>
      <c r="R393" s="207">
        <f>(VLOOKUP(Horizontal!$C393&amp;Horizontal!$B393&amp;Horizontal!R$11,Vertical!$E:$O,R$10,0))+0</f>
        <v>52</v>
      </c>
      <c r="S393" s="207">
        <f>(VLOOKUP(Horizontal!$C393&amp;Horizontal!$B393&amp;Horizontal!S$11,Vertical!$E:$O,S$10,0))+0</f>
        <v>54</v>
      </c>
      <c r="T393" s="207">
        <f>(VLOOKUP(Horizontal!$C393&amp;Horizontal!$B393&amp;Horizontal!T$11,Vertical!$E:$O,T$10,0))+0</f>
        <v>57</v>
      </c>
      <c r="U393" s="207">
        <f>(VLOOKUP(Horizontal!$C393&amp;Horizontal!$B393&amp;Horizontal!U$11,Vertical!$E:$O,U$10,0))+0</f>
        <v>50</v>
      </c>
      <c r="V393" s="207">
        <f>(VLOOKUP(Horizontal!$C393&amp;Horizontal!$B393&amp;Horizontal!V$11,Vertical!$E:$O,V$10,0))+0</f>
        <v>49</v>
      </c>
      <c r="W393" s="207">
        <f>(VLOOKUP(Horizontal!$C393&amp;Horizontal!$B393&amp;Horizontal!W$11,Vertical!$E:$O,W$10,0))+0</f>
        <v>40</v>
      </c>
      <c r="X393" s="207">
        <f>(VLOOKUP(Horizontal!$C393&amp;Horizontal!$B393&amp;Horizontal!X$11,Vertical!$E:$O,X$10,0))+0</f>
        <v>34</v>
      </c>
      <c r="Y393" s="209">
        <f>(VLOOKUP(Horizontal!$C393&amp;Horizontal!$B393&amp;Horizontal!Y$11,Vertical!$E:$O,Y$10,0))+0</f>
        <v>30</v>
      </c>
      <c r="Z393" s="210">
        <f>(VLOOKUP(Horizontal!$C393&amp;Horizontal!$B393&amp;Horizontal!Z$11,Vertical!$E:$O,Z$10,0))+0</f>
        <v>27.91</v>
      </c>
      <c r="AA393" s="207">
        <f>(VLOOKUP(Horizontal!$C393&amp;Horizontal!$B393&amp;Horizontal!AA$11,Vertical!$E:$O,AA$10,0))+0</f>
        <v>97.3</v>
      </c>
      <c r="AB393" s="207">
        <f>(VLOOKUP(Horizontal!$C393&amp;Horizontal!$B393&amp;Horizontal!AB$11,Vertical!$E:$O,AB$10,0))+0</f>
        <v>94.74</v>
      </c>
      <c r="AC393" s="207">
        <f>(VLOOKUP(Horizontal!$C393&amp;Horizontal!$B393&amp;Horizontal!AC$11,Vertical!$E:$O,AC$10,0))+0</f>
        <v>94.44</v>
      </c>
      <c r="AD393" s="207">
        <f>(VLOOKUP(Horizontal!$C393&amp;Horizontal!$B393&amp;Horizontal!AD$11,Vertical!$E:$O,AD$10,0))+0</f>
        <v>75</v>
      </c>
      <c r="AE393" s="207">
        <f>(VLOOKUP(Horizontal!$C393&amp;Horizontal!$B393&amp;Horizontal!AE$11,Vertical!$E:$O,AE$10,0))+0</f>
        <v>71.260000000000005</v>
      </c>
      <c r="AF393" s="207">
        <f>(VLOOKUP(Horizontal!$C393&amp;Horizontal!$B393&amp;Horizontal!AF$11,Vertical!$E:$O,AF$10,0))+0</f>
        <v>38.64</v>
      </c>
      <c r="AG393" s="207">
        <f>(VLOOKUP(Horizontal!$C393&amp;Horizontal!$B393&amp;Horizontal!AG$11,Vertical!$E:$O,AG$10,0))+0</f>
        <v>28.57</v>
      </c>
      <c r="AH393" s="209">
        <f>(VLOOKUP(Horizontal!$C393&amp;Horizontal!$B393&amp;Horizontal!AH$11,Vertical!$E:$O,AH$10,0))+0</f>
        <v>20.51</v>
      </c>
      <c r="AI393" s="210">
        <f>(VLOOKUP(Horizontal!$C393&amp;Horizontal!$B393&amp;Horizontal!AI$11,Vertical!$E:$O,AI$10,0))+0</f>
        <v>48.84</v>
      </c>
      <c r="AJ393" s="207">
        <f>(VLOOKUP(Horizontal!$C393&amp;Horizontal!$B393&amp;Horizontal!AJ$11,Vertical!$E:$O,AJ$10,0))+0</f>
        <v>0</v>
      </c>
      <c r="AK393" s="207">
        <f>(VLOOKUP(Horizontal!$C393&amp;Horizontal!$B393&amp;Horizontal!AK$11,Vertical!$E:$O,AK$10,0))+0</f>
        <v>2.63</v>
      </c>
      <c r="AL393" s="207">
        <f>(VLOOKUP(Horizontal!$C393&amp;Horizontal!$B393&amp;Horizontal!AL$11,Vertical!$E:$O,AL$10,0))+0</f>
        <v>0</v>
      </c>
      <c r="AM393" s="207">
        <f>(VLOOKUP(Horizontal!$C393&amp;Horizontal!$B393&amp;Horizontal!AM$11,Vertical!$E:$O,AM$10,0))+0</f>
        <v>2.5</v>
      </c>
      <c r="AN393" s="207">
        <f>(VLOOKUP(Horizontal!$C393&amp;Horizontal!$B393&amp;Horizontal!AN$11,Vertical!$E:$O,AN$10,0))+0</f>
        <v>21.62</v>
      </c>
      <c r="AO393" s="207">
        <f>(VLOOKUP(Horizontal!$C393&amp;Horizontal!$B393&amp;Horizontal!AO$11,Vertical!$E:$O,AO$10,0))+0</f>
        <v>34.090000000000003</v>
      </c>
      <c r="AP393" s="207">
        <f>(VLOOKUP(Horizontal!$C393&amp;Horizontal!$B393&amp;Horizontal!AP$11,Vertical!$E:$O,AP$10,0))+0</f>
        <v>54.76</v>
      </c>
      <c r="AQ393" s="209">
        <f>(VLOOKUP(Horizontal!$C393&amp;Horizontal!$B393&amp;Horizontal!AQ$11,Vertical!$E:$O,AQ$10,0))+0</f>
        <v>66.67</v>
      </c>
      <c r="AR393" s="210">
        <f>(VLOOKUP(Horizontal!$C393&amp;Horizontal!$B393&amp;Horizontal!AR$11,Vertical!$E:$O,AR$10,0))+0</f>
        <v>23.26</v>
      </c>
      <c r="AS393" s="207">
        <f>(VLOOKUP(Horizontal!$C393&amp;Horizontal!$B393&amp;Horizontal!AS$11,Vertical!$E:$O,AS$10,0))+0</f>
        <v>2.7</v>
      </c>
      <c r="AT393" s="207">
        <f>(VLOOKUP(Horizontal!$C393&amp;Horizontal!$B393&amp;Horizontal!AT$11,Vertical!$E:$O,AT$10,0))+0</f>
        <v>2.63</v>
      </c>
      <c r="AU393" s="207">
        <f>(VLOOKUP(Horizontal!$C393&amp;Horizontal!$B393&amp;Horizontal!AU$11,Vertical!$E:$O,AU$10,0))+0</f>
        <v>5.56</v>
      </c>
      <c r="AV393" s="207">
        <f>(VLOOKUP(Horizontal!$C393&amp;Horizontal!$B393&amp;Horizontal!AV$11,Vertical!$E:$O,AV$10,0))+0</f>
        <v>22.5</v>
      </c>
      <c r="AW393" s="207">
        <f>(VLOOKUP(Horizontal!$C393&amp;Horizontal!$B393&amp;Horizontal!AW$11,Vertical!$E:$O,AW$10,0))+0</f>
        <v>7.13</v>
      </c>
      <c r="AX393" s="207">
        <f>(VLOOKUP(Horizontal!$C393&amp;Horizontal!$B393&amp;Horizontal!AX$11,Vertical!$E:$O,AX$10,0))+0</f>
        <v>27.27</v>
      </c>
      <c r="AY393" s="207">
        <f>(VLOOKUP(Horizontal!$C393&amp;Horizontal!$B393&amp;Horizontal!AY$11,Vertical!$E:$O,AY$10,0))+0</f>
        <v>16.670000000000002</v>
      </c>
      <c r="AZ393" s="209">
        <f>(VLOOKUP(Horizontal!$C393&amp;Horizontal!$B393&amp;Horizontal!AZ$11,Vertical!$E:$O,AZ$10,0))+0</f>
        <v>12.82</v>
      </c>
      <c r="BA393" s="208">
        <f>(VLOOKUP(Horizontal!$C393&amp;Horizontal!$B393&amp;Horizontal!BA$11,Vertical!$E:$O,BA$10,0))+0</f>
        <v>44.72</v>
      </c>
      <c r="BB393" s="210">
        <f>(VLOOKUP(Horizontal!$C393&amp;Horizontal!$B393&amp;Horizontal!BB$11,Vertical!$E:$O,BB$10,0))+0</f>
        <v>102.96</v>
      </c>
      <c r="BC393" s="207">
        <f>(VLOOKUP(Horizontal!$C393&amp;Horizontal!$B393&amp;Horizontal!BC$11,Vertical!$E:$O,BC$10,0))+0</f>
        <v>105.43</v>
      </c>
      <c r="BD393" s="207">
        <f>(VLOOKUP(Horizontal!$C393&amp;Horizontal!$B393&amp;Horizontal!BD$11,Vertical!$E:$O,BD$10,0))+0</f>
        <v>122.1</v>
      </c>
      <c r="BE393" s="207">
        <f>(VLOOKUP(Horizontal!$C393&amp;Horizontal!$B393&amp;Horizontal!BE$11,Vertical!$E:$O,BE$10,0))+0</f>
        <v>142.94999999999999</v>
      </c>
      <c r="BF393" s="207">
        <f>(VLOOKUP(Horizontal!$C393&amp;Horizontal!$B393&amp;Horizontal!BF$11,Vertical!$E:$O,BF$10,0))+0</f>
        <v>180.75</v>
      </c>
      <c r="BG393" s="207">
        <f>(VLOOKUP(Horizontal!$C393&amp;Horizontal!$B393&amp;Horizontal!BG$11,Vertical!$E:$O,BG$10,0))+0</f>
        <v>244.1</v>
      </c>
      <c r="BH393" s="207">
        <f>(VLOOKUP(Horizontal!$C393&amp;Horizontal!$B393&amp;Horizontal!BH$11,Vertical!$E:$O,BH$10,0))+0</f>
        <v>226.94</v>
      </c>
      <c r="BI393" s="207">
        <f>(VLOOKUP(Horizontal!$C393&amp;Horizontal!$B393&amp;Horizontal!BI$11,Vertical!$E:$O,BI$10,0))+0</f>
        <v>203.82</v>
      </c>
      <c r="BJ393" s="209">
        <f>(VLOOKUP(Horizontal!$C393&amp;Horizontal!$B393&amp;Horizontal!BJ$11,Vertical!$E:$O,BJ$10,0))+0</f>
        <v>191.05</v>
      </c>
      <c r="BK393" s="210">
        <f>(VLOOKUP(Horizontal!$C393&amp;Horizontal!$B393&amp;Horizontal!BK$11,Vertical!$E:$O,BK$10,0))+0</f>
        <v>51</v>
      </c>
      <c r="BL393" s="207">
        <f>(VLOOKUP(Horizontal!$C393&amp;Horizontal!$B393&amp;Horizontal!BL$11,Vertical!$E:$O,BL$10,0))+0</f>
        <v>47</v>
      </c>
      <c r="BM393" s="207">
        <f>(VLOOKUP(Horizontal!$C393&amp;Horizontal!$B393&amp;Horizontal!BM$11,Vertical!$E:$O,BM$10,0))+0</f>
        <v>48</v>
      </c>
      <c r="BN393" s="207">
        <f>(VLOOKUP(Horizontal!$C393&amp;Horizontal!$B393&amp;Horizontal!BN$11,Vertical!$E:$O,BN$10,0))+0</f>
        <v>49</v>
      </c>
      <c r="BO393" s="207">
        <f>(VLOOKUP(Horizontal!$C393&amp;Horizontal!$B393&amp;Horizontal!BO$11,Vertical!$E:$O,BO$10,0))+0</f>
        <v>47</v>
      </c>
      <c r="BP393" s="207">
        <f>(VLOOKUP(Horizontal!$C393&amp;Horizontal!$B393&amp;Horizontal!BP$11,Vertical!$E:$O,BP$10,0))+0</f>
        <v>47</v>
      </c>
      <c r="BQ393" s="207">
        <f>(VLOOKUP(Horizontal!$C393&amp;Horizontal!$B393&amp;Horizontal!BQ$11,Vertical!$E:$O,BQ$10,0))+0</f>
        <v>41</v>
      </c>
      <c r="BR393" s="207">
        <f>(VLOOKUP(Horizontal!$C393&amp;Horizontal!$B393&amp;Horizontal!BR$11,Vertical!$E:$O,BR$10,0))+0</f>
        <v>35</v>
      </c>
      <c r="BS393" s="209">
        <f>(VLOOKUP(Horizontal!$C393&amp;Horizontal!$B393&amp;Horizontal!BS$11,Vertical!$E:$O,BS$10,0))+0</f>
        <v>33</v>
      </c>
      <c r="BT393" s="210">
        <f>(VLOOKUP(Horizontal!$C393&amp;Horizontal!$B393&amp;Horizontal!BT$11,Vertical!$E:$O,BT$10,0))+0</f>
        <v>42.86</v>
      </c>
      <c r="BU393" s="207">
        <f>(VLOOKUP(Horizontal!$C393&amp;Horizontal!$B393&amp;Horizontal!BU$11,Vertical!$E:$O,BU$10,0))+0</f>
        <v>85.71</v>
      </c>
      <c r="BV393" s="207">
        <f>(VLOOKUP(Horizontal!$C393&amp;Horizontal!$B393&amp;Horizontal!BV$11,Vertical!$E:$O,BV$10,0))+0</f>
        <v>86.11</v>
      </c>
      <c r="BW393" s="207">
        <f>(VLOOKUP(Horizontal!$C393&amp;Horizontal!$B393&amp;Horizontal!BW$11,Vertical!$E:$O,BW$10,0))+0</f>
        <v>83.78</v>
      </c>
      <c r="BX393" s="207">
        <f>(VLOOKUP(Horizontal!$C393&amp;Horizontal!$B393&amp;Horizontal!BX$11,Vertical!$E:$O,BX$10,0))+0</f>
        <v>82.35</v>
      </c>
      <c r="BY393" s="207">
        <f>(VLOOKUP(Horizontal!$C393&amp;Horizontal!$B393&amp;Horizontal!BY$11,Vertical!$E:$O,BY$10,0))+0</f>
        <v>70.59</v>
      </c>
      <c r="BZ393" s="207">
        <f>(VLOOKUP(Horizontal!$C393&amp;Horizontal!$B393&amp;Horizontal!BZ$11,Vertical!$E:$O,BZ$10,0))+0</f>
        <v>47.06</v>
      </c>
      <c r="CA393" s="207">
        <f>(VLOOKUP(Horizontal!$C393&amp;Horizontal!$B393&amp;Horizontal!CA$11,Vertical!$E:$O,CA$10,0))+0</f>
        <v>37.14</v>
      </c>
      <c r="CB393" s="209">
        <f>(VLOOKUP(Horizontal!$C393&amp;Horizontal!$B393&amp;Horizontal!CB$11,Vertical!$E:$O,CB$10,0))+0</f>
        <v>35.9</v>
      </c>
      <c r="CC393" s="210">
        <f>(VLOOKUP(Horizontal!$C393&amp;Horizontal!$B393&amp;Horizontal!CC$11,Vertical!$E:$O,CC$10,0))+0</f>
        <v>37.14</v>
      </c>
      <c r="CD393" s="207">
        <f>(VLOOKUP(Horizontal!$C393&amp;Horizontal!$B393&amp;Horizontal!CD$11,Vertical!$E:$O,CD$10,0))+0</f>
        <v>11.43</v>
      </c>
      <c r="CE393" s="207">
        <f>(VLOOKUP(Horizontal!$C393&amp;Horizontal!$B393&amp;Horizontal!CE$11,Vertical!$E:$O,CE$10,0))+0</f>
        <v>5.56</v>
      </c>
      <c r="CF393" s="207">
        <f>(VLOOKUP(Horizontal!$C393&amp;Horizontal!$B393&amp;Horizontal!CF$11,Vertical!$E:$O,CF$10,0))+0</f>
        <v>5.41</v>
      </c>
      <c r="CG393" s="207">
        <f>(VLOOKUP(Horizontal!$C393&amp;Horizontal!$B393&amp;Horizontal!CG$11,Vertical!$E:$O,CG$10,0))+0</f>
        <v>2.94</v>
      </c>
      <c r="CH393" s="207">
        <f>(VLOOKUP(Horizontal!$C393&amp;Horizontal!$B393&amp;Horizontal!CH$11,Vertical!$E:$O,CH$10,0))+0</f>
        <v>20.59</v>
      </c>
      <c r="CI393" s="207">
        <f>(VLOOKUP(Horizontal!$C393&amp;Horizontal!$B393&amp;Horizontal!CI$11,Vertical!$E:$O,CI$10,0))+0</f>
        <v>38.24</v>
      </c>
      <c r="CJ393" s="207">
        <f>(VLOOKUP(Horizontal!$C393&amp;Horizontal!$B393&amp;Horizontal!CJ$11,Vertical!$E:$O,CJ$10,0))+0</f>
        <v>48.57</v>
      </c>
      <c r="CK393" s="209">
        <f>(VLOOKUP(Horizontal!$C393&amp;Horizontal!$B393&amp;Horizontal!CK$11,Vertical!$E:$O,CK$10,0))+0</f>
        <v>53.85</v>
      </c>
      <c r="CL393" s="210">
        <f>(VLOOKUP(Horizontal!$C393&amp;Horizontal!$B393&amp;Horizontal!CL$11,Vertical!$E:$O,CL$10,0))+0</f>
        <v>20</v>
      </c>
      <c r="CM393" s="207">
        <f>(VLOOKUP(Horizontal!$C393&amp;Horizontal!$B393&amp;Horizontal!CM$11,Vertical!$E:$O,CM$10,0))+0</f>
        <v>2.86</v>
      </c>
      <c r="CN393" s="207">
        <f>(VLOOKUP(Horizontal!$C393&amp;Horizontal!$B393&amp;Horizontal!CN$11,Vertical!$E:$O,CN$10,0))+0</f>
        <v>8.33</v>
      </c>
      <c r="CO393" s="207">
        <f>(VLOOKUP(Horizontal!$C393&amp;Horizontal!$B393&amp;Horizontal!CO$11,Vertical!$E:$O,CO$10,0))+0</f>
        <v>10.81</v>
      </c>
      <c r="CP393" s="207">
        <f>(VLOOKUP(Horizontal!$C393&amp;Horizontal!$B393&amp;Horizontal!CP$11,Vertical!$E:$O,CP$10,0))+0</f>
        <v>14.71</v>
      </c>
      <c r="CQ393" s="207">
        <f>(VLOOKUP(Horizontal!$C393&amp;Horizontal!$B393&amp;Horizontal!CQ$11,Vertical!$E:$O,CQ$10,0))+0</f>
        <v>8.82</v>
      </c>
      <c r="CR393" s="207">
        <f>(VLOOKUP(Horizontal!$C393&amp;Horizontal!$B393&amp;Horizontal!CR$11,Vertical!$E:$O,CR$10,0))+0</f>
        <v>14.71</v>
      </c>
      <c r="CS393" s="207">
        <f>(VLOOKUP(Horizontal!$C393&amp;Horizontal!$B393&amp;Horizontal!CS$11,Vertical!$E:$O,CS$10,0))+0</f>
        <v>14.29</v>
      </c>
      <c r="CT393" s="207">
        <f>(VLOOKUP(Horizontal!$C393&amp;Horizontal!$B393&amp;Horizontal!CT$11,Vertical!$E:$O,CT$10,0))+0</f>
        <v>10.26</v>
      </c>
      <c r="CU393" s="150"/>
      <c r="CV393" s="211">
        <f t="shared" ref="CV393" si="1523">(BB393-H393)+0</f>
        <v>44.749999999999993</v>
      </c>
      <c r="CW393" s="190">
        <f t="shared" ref="CW393" si="1524">(BC393-I393)+0</f>
        <v>45.510000000000005</v>
      </c>
      <c r="CX393" s="190">
        <f t="shared" ref="CX393" si="1525">(BD393-J393)+0</f>
        <v>45.39</v>
      </c>
      <c r="CY393" s="190">
        <f t="shared" ref="CY393" si="1526">(BE393-K393)+0</f>
        <v>45.579999999999984</v>
      </c>
      <c r="CZ393" s="190">
        <f t="shared" ref="CZ393" si="1527">(BF393-L393)+0</f>
        <v>45.259999999999991</v>
      </c>
      <c r="DA393" s="190">
        <f t="shared" ref="DA393" si="1528">(BG393-M393)+0</f>
        <v>43.97999999999999</v>
      </c>
      <c r="DB393" s="190">
        <f t="shared" ref="DB393" si="1529">(BH393-N393)+0</f>
        <v>38.900000000000006</v>
      </c>
      <c r="DC393" s="190">
        <f t="shared" ref="DC393" si="1530">(BI393-O393)+0</f>
        <v>35.579999999999984</v>
      </c>
      <c r="DD393" s="212">
        <f t="shared" ref="DD393" si="1531">(BJ393-P393)+0</f>
        <v>32.800000000000011</v>
      </c>
      <c r="DE393" s="9">
        <v>170</v>
      </c>
      <c r="DF393" s="212">
        <f t="shared" ref="DF393" si="1532">($H$7-H393)+0</f>
        <v>150.24721040189132</v>
      </c>
      <c r="DG393" s="264">
        <v>79</v>
      </c>
      <c r="DH393" s="265">
        <v>127</v>
      </c>
      <c r="DI393" s="265">
        <v>49</v>
      </c>
      <c r="DJ393" s="266">
        <v>101</v>
      </c>
      <c r="DK393" s="190">
        <v>26.83</v>
      </c>
      <c r="DL393" s="190">
        <v>26.83</v>
      </c>
      <c r="DM393" s="190">
        <v>0</v>
      </c>
      <c r="DN393" s="212">
        <v>0</v>
      </c>
      <c r="DO393" s="190">
        <v>55.7</v>
      </c>
      <c r="DP393" s="190">
        <v>55.7</v>
      </c>
      <c r="DQ393" s="190">
        <v>55.7</v>
      </c>
      <c r="DR393" s="212">
        <v>55.7</v>
      </c>
      <c r="DS393" s="150"/>
      <c r="DT393" s="190">
        <v>58</v>
      </c>
      <c r="DU393" s="190">
        <v>61</v>
      </c>
      <c r="DV393" s="190">
        <v>75</v>
      </c>
      <c r="DW393" s="190">
        <v>96</v>
      </c>
      <c r="DX393" s="190"/>
      <c r="DY393" s="190"/>
      <c r="DZ393" s="190"/>
      <c r="EA393" s="190"/>
      <c r="EB393" s="190"/>
      <c r="EC393" s="190"/>
      <c r="ED393" s="190">
        <v>131</v>
      </c>
      <c r="EE393" s="190">
        <v>200</v>
      </c>
      <c r="EF393" s="190">
        <v>187</v>
      </c>
      <c r="EG393" s="190">
        <v>163</v>
      </c>
      <c r="EH393" s="212">
        <v>153</v>
      </c>
      <c r="EI393" s="213"/>
      <c r="EJ393" s="211">
        <v>40</v>
      </c>
      <c r="EK393" s="190">
        <v>40</v>
      </c>
      <c r="EL393" s="190">
        <v>40</v>
      </c>
      <c r="EM393" s="190">
        <v>40</v>
      </c>
      <c r="EN393" s="190"/>
      <c r="EO393" s="190"/>
      <c r="EP393" s="190"/>
      <c r="EQ393" s="190"/>
      <c r="ER393" s="190"/>
      <c r="ES393" s="190"/>
      <c r="ET393" s="190">
        <v>43</v>
      </c>
      <c r="EU393" s="190">
        <v>40</v>
      </c>
      <c r="EV393" s="190">
        <v>43</v>
      </c>
      <c r="EW393" s="190">
        <v>37</v>
      </c>
      <c r="EX393" s="212">
        <v>35</v>
      </c>
      <c r="EY393" s="211"/>
      <c r="EZ393" s="75">
        <f t="shared" ref="EZ393" si="1533">(G393/(DT393-G393))+0</f>
        <v>2.60038917388997E-2</v>
      </c>
      <c r="FA393" s="89">
        <f t="shared" si="1485"/>
        <v>-0.1</v>
      </c>
      <c r="FB393" s="212"/>
      <c r="FC393" s="213"/>
      <c r="FD393" s="213"/>
      <c r="FE393" s="213"/>
      <c r="FF393" s="213"/>
      <c r="FG393" s="213"/>
      <c r="FH393" s="213"/>
      <c r="FI393" s="213"/>
      <c r="FJ393" s="213"/>
      <c r="FK393" s="213"/>
      <c r="FL393" s="213"/>
      <c r="FM393" s="213"/>
      <c r="FN393" s="213"/>
      <c r="FO393" s="213"/>
      <c r="FP393" s="213"/>
      <c r="FQ393" s="213"/>
      <c r="FR393" s="213"/>
      <c r="FS393" s="211">
        <v>180</v>
      </c>
      <c r="FT393" s="190">
        <v>180</v>
      </c>
      <c r="FU393" s="190">
        <v>180</v>
      </c>
      <c r="FV393" s="190">
        <v>180</v>
      </c>
      <c r="FW393" s="190"/>
      <c r="FX393" s="190"/>
      <c r="FY393" s="190"/>
      <c r="FZ393" s="190"/>
      <c r="GA393" s="190"/>
      <c r="GB393" s="190"/>
      <c r="GC393" s="190">
        <v>170</v>
      </c>
      <c r="GD393" s="190">
        <v>170</v>
      </c>
      <c r="GE393" s="190">
        <v>135</v>
      </c>
      <c r="GF393" s="190">
        <v>130</v>
      </c>
      <c r="GG393" s="212">
        <v>125</v>
      </c>
    </row>
    <row r="394" spans="2:189">
      <c r="B394" s="33">
        <v>44677</v>
      </c>
      <c r="C394" s="30" t="s">
        <v>49</v>
      </c>
      <c r="D394" s="30">
        <v>2022</v>
      </c>
      <c r="E394" s="30" t="str">
        <f t="shared" ref="E394" si="1534">D394&amp;C394</f>
        <v>2022S17</v>
      </c>
      <c r="F394" s="30" t="str">
        <f t="shared" si="1473"/>
        <v>4Final2022</v>
      </c>
      <c r="G394" s="208" t="str">
        <f>VLOOKUP(Horizontal!$C394&amp;Horizontal!$B394&amp;Horizontal!G$11,Vertical!$E:$O,G$10,0)</f>
        <v>1,56</v>
      </c>
      <c r="H394" s="207">
        <f>(VLOOKUP(Horizontal!$C394&amp;Horizontal!$B394&amp;Horizontal!H$11,Vertical!$E:$O,H$10,0))+0</f>
        <v>57.76</v>
      </c>
      <c r="I394" s="207">
        <f>(VLOOKUP(Horizontal!$C394&amp;Horizontal!$B394&amp;Horizontal!I$11,Vertical!$E:$O,I$10,0))+0</f>
        <v>59.94</v>
      </c>
      <c r="J394" s="207">
        <f>(VLOOKUP(Horizontal!$C394&amp;Horizontal!$B394&amp;Horizontal!J$11,Vertical!$E:$O,J$10,0))+0</f>
        <v>75.34</v>
      </c>
      <c r="K394" s="207">
        <f>(VLOOKUP(Horizontal!$C394&amp;Horizontal!$B394&amp;Horizontal!K$11,Vertical!$E:$O,K$10,0))+0</f>
        <v>97.19</v>
      </c>
      <c r="L394" s="207">
        <f>(VLOOKUP(Horizontal!$C394&amp;Horizontal!$B394&amp;Horizontal!L$11,Vertical!$E:$O,L$10,0))+0</f>
        <v>132.71</v>
      </c>
      <c r="M394" s="207">
        <f>(VLOOKUP(Horizontal!$C394&amp;Horizontal!$B394&amp;Horizontal!M$11,Vertical!$E:$O,M$10,0))+0</f>
        <v>194.48</v>
      </c>
      <c r="N394" s="207">
        <f>(VLOOKUP(Horizontal!$C394&amp;Horizontal!$B394&amp;Horizontal!N$11,Vertical!$E:$O,N$10,0))+0</f>
        <v>186.65</v>
      </c>
      <c r="O394" s="207">
        <f>(VLOOKUP(Horizontal!$C394&amp;Horizontal!$B394&amp;Horizontal!O$11,Vertical!$E:$O,O$10,0))+0</f>
        <v>167.73</v>
      </c>
      <c r="P394" s="209">
        <f>(VLOOKUP(Horizontal!$C394&amp;Horizontal!$B394&amp;Horizontal!P$11,Vertical!$E:$O,P$10,0))+0</f>
        <v>158.38</v>
      </c>
      <c r="Q394" s="210">
        <f>(VLOOKUP(Horizontal!$C394&amp;Horizontal!$B394&amp;Horizontal!Q$11,Vertical!$E:$O,Q$10,0))+0</f>
        <v>48</v>
      </c>
      <c r="R394" s="207">
        <f>(VLOOKUP(Horizontal!$C394&amp;Horizontal!$B394&amp;Horizontal!R$11,Vertical!$E:$O,R$10,0))+0</f>
        <v>49</v>
      </c>
      <c r="S394" s="207">
        <f>(VLOOKUP(Horizontal!$C394&amp;Horizontal!$B394&amp;Horizontal!S$11,Vertical!$E:$O,S$10,0))+0</f>
        <v>56</v>
      </c>
      <c r="T394" s="207">
        <f>(VLOOKUP(Horizontal!$C394&amp;Horizontal!$B394&amp;Horizontal!T$11,Vertical!$E:$O,T$10,0))+0</f>
        <v>58</v>
      </c>
      <c r="U394" s="207">
        <f>(VLOOKUP(Horizontal!$C394&amp;Horizontal!$B394&amp;Horizontal!U$11,Vertical!$E:$O,U$10,0))+0</f>
        <v>49</v>
      </c>
      <c r="V394" s="207">
        <f>(VLOOKUP(Horizontal!$C394&amp;Horizontal!$B394&amp;Horizontal!V$11,Vertical!$E:$O,V$10,0))+0</f>
        <v>50</v>
      </c>
      <c r="W394" s="207">
        <f>(VLOOKUP(Horizontal!$C394&amp;Horizontal!$B394&amp;Horizontal!W$11,Vertical!$E:$O,W$10,0))+0</f>
        <v>39</v>
      </c>
      <c r="X394" s="207">
        <f>(VLOOKUP(Horizontal!$C394&amp;Horizontal!$B394&amp;Horizontal!X$11,Vertical!$E:$O,X$10,0))+0</f>
        <v>31</v>
      </c>
      <c r="Y394" s="209">
        <f>(VLOOKUP(Horizontal!$C394&amp;Horizontal!$B394&amp;Horizontal!Y$11,Vertical!$E:$O,Y$10,0))+0</f>
        <v>25</v>
      </c>
      <c r="Z394" s="210">
        <f>(VLOOKUP(Horizontal!$C394&amp;Horizontal!$B394&amp;Horizontal!Z$11,Vertical!$E:$O,Z$10,0))+0</f>
        <v>39.130000000000003</v>
      </c>
      <c r="AA394" s="207">
        <f>(VLOOKUP(Horizontal!$C394&amp;Horizontal!$B394&amp;Horizontal!AA$11,Vertical!$E:$O,AA$10,0))+0</f>
        <v>46.67</v>
      </c>
      <c r="AB394" s="207">
        <f>(VLOOKUP(Horizontal!$C394&amp;Horizontal!$B394&amp;Horizontal!AB$11,Vertical!$E:$O,AB$10,0))+0</f>
        <v>76.92</v>
      </c>
      <c r="AC394" s="207">
        <f>(VLOOKUP(Horizontal!$C394&amp;Horizontal!$B394&amp;Horizontal!AC$11,Vertical!$E:$O,AC$10,0))+0</f>
        <v>42.86</v>
      </c>
      <c r="AD394" s="207">
        <f>(VLOOKUP(Horizontal!$C394&amp;Horizontal!$B394&amp;Horizontal!AD$11,Vertical!$E:$O,AD$10,0))+0</f>
        <v>87.8</v>
      </c>
      <c r="AE394" s="207">
        <f>(VLOOKUP(Horizontal!$C394&amp;Horizontal!$B394&amp;Horizontal!AE$11,Vertical!$E:$O,AE$10,0))+0</f>
        <v>90.24</v>
      </c>
      <c r="AF394" s="207">
        <f>(VLOOKUP(Horizontal!$C394&amp;Horizontal!$B394&amp;Horizontal!AF$11,Vertical!$E:$O,AF$10,0))+0</f>
        <v>61.9</v>
      </c>
      <c r="AG394" s="207">
        <f>(VLOOKUP(Horizontal!$C394&amp;Horizontal!$B394&amp;Horizontal!AG$11,Vertical!$E:$O,AG$10,0))+0</f>
        <v>47.73</v>
      </c>
      <c r="AH394" s="209">
        <f>(VLOOKUP(Horizontal!$C394&amp;Horizontal!$B394&amp;Horizontal!AH$11,Vertical!$E:$O,AH$10,0))+0</f>
        <v>45</v>
      </c>
      <c r="AI394" s="210">
        <f>(VLOOKUP(Horizontal!$C394&amp;Horizontal!$B394&amp;Horizontal!AI$11,Vertical!$E:$O,AI$10,0))+0</f>
        <v>47.83</v>
      </c>
      <c r="AJ394" s="207">
        <f>(VLOOKUP(Horizontal!$C394&amp;Horizontal!$B394&amp;Horizontal!AJ$11,Vertical!$E:$O,AJ$10,0))+0</f>
        <v>35.56</v>
      </c>
      <c r="AK394" s="207">
        <f>(VLOOKUP(Horizontal!$C394&amp;Horizontal!$B394&amp;Horizontal!AK$11,Vertical!$E:$O,AK$10,0))+0</f>
        <v>15.38</v>
      </c>
      <c r="AL394" s="207">
        <f>(VLOOKUP(Horizontal!$C394&amp;Horizontal!$B394&amp;Horizontal!AL$11,Vertical!$E:$O,AL$10,0))+0</f>
        <v>23.81</v>
      </c>
      <c r="AM394" s="207">
        <f>(VLOOKUP(Horizontal!$C394&amp;Horizontal!$B394&amp;Horizontal!AM$11,Vertical!$E:$O,AM$10,0))+0</f>
        <v>7.32</v>
      </c>
      <c r="AN394" s="207">
        <f>(VLOOKUP(Horizontal!$C394&amp;Horizontal!$B394&amp;Horizontal!AN$11,Vertical!$E:$O,AN$10,0))+0</f>
        <v>7.32</v>
      </c>
      <c r="AO394" s="207">
        <f>(VLOOKUP(Horizontal!$C394&amp;Horizontal!$B394&amp;Horizontal!AO$11,Vertical!$E:$O,AO$10,0))+0</f>
        <v>28.57</v>
      </c>
      <c r="AP394" s="207">
        <f>(VLOOKUP(Horizontal!$C394&amp;Horizontal!$B394&amp;Horizontal!AP$11,Vertical!$E:$O,AP$10,0))+0</f>
        <v>40.909999999999997</v>
      </c>
      <c r="AQ394" s="209">
        <f>(VLOOKUP(Horizontal!$C394&amp;Horizontal!$B394&amp;Horizontal!AQ$11,Vertical!$E:$O,AQ$10,0))+0</f>
        <v>50</v>
      </c>
      <c r="AR394" s="210">
        <f>(VLOOKUP(Horizontal!$C394&amp;Horizontal!$B394&amp;Horizontal!AR$11,Vertical!$E:$O,AR$10,0))+0</f>
        <v>13.04</v>
      </c>
      <c r="AS394" s="207">
        <f>(VLOOKUP(Horizontal!$C394&amp;Horizontal!$B394&amp;Horizontal!AS$11,Vertical!$E:$O,AS$10,0))+0</f>
        <v>17.78</v>
      </c>
      <c r="AT394" s="207">
        <f>(VLOOKUP(Horizontal!$C394&amp;Horizontal!$B394&amp;Horizontal!AT$11,Vertical!$E:$O,AT$10,0))+0</f>
        <v>7.69</v>
      </c>
      <c r="AU394" s="207">
        <f>(VLOOKUP(Horizontal!$C394&amp;Horizontal!$B394&amp;Horizontal!AU$11,Vertical!$E:$O,AU$10,0))+0</f>
        <v>33.33</v>
      </c>
      <c r="AV394" s="207">
        <f>(VLOOKUP(Horizontal!$C394&amp;Horizontal!$B394&amp;Horizontal!AV$11,Vertical!$E:$O,AV$10,0))+0</f>
        <v>4.88</v>
      </c>
      <c r="AW394" s="207">
        <f>(VLOOKUP(Horizontal!$C394&amp;Horizontal!$B394&amp;Horizontal!AW$11,Vertical!$E:$O,AW$10,0))+0</f>
        <v>2.44</v>
      </c>
      <c r="AX394" s="207">
        <f>(VLOOKUP(Horizontal!$C394&amp;Horizontal!$B394&amp;Horizontal!AX$11,Vertical!$E:$O,AX$10,0))+0</f>
        <v>9.52</v>
      </c>
      <c r="AY394" s="207">
        <f>(VLOOKUP(Horizontal!$C394&amp;Horizontal!$B394&amp;Horizontal!AY$11,Vertical!$E:$O,AY$10,0))+0</f>
        <v>11.36</v>
      </c>
      <c r="AZ394" s="209">
        <f>(VLOOKUP(Horizontal!$C394&amp;Horizontal!$B394&amp;Horizontal!AZ$11,Vertical!$E:$O,AZ$10,0))+0</f>
        <v>5</v>
      </c>
      <c r="BA394" s="208">
        <f>(VLOOKUP(Horizontal!$C394&amp;Horizontal!$B394&amp;Horizontal!BA$11,Vertical!$E:$O,BA$10,0))+0</f>
        <v>44.14</v>
      </c>
      <c r="BB394" s="210">
        <f>(VLOOKUP(Horizontal!$C394&amp;Horizontal!$B394&amp;Horizontal!BB$11,Vertical!$E:$O,BB$10,0))+0</f>
        <v>101.79</v>
      </c>
      <c r="BC394" s="207">
        <f>(VLOOKUP(Horizontal!$C394&amp;Horizontal!$B394&amp;Horizontal!BC$11,Vertical!$E:$O,BC$10,0))+0</f>
        <v>104.84</v>
      </c>
      <c r="BD394" s="207">
        <f>(VLOOKUP(Horizontal!$C394&amp;Horizontal!$B394&amp;Horizontal!BD$11,Vertical!$E:$O,BD$10,0))+0</f>
        <v>120.15</v>
      </c>
      <c r="BE394" s="207">
        <f>(VLOOKUP(Horizontal!$C394&amp;Horizontal!$B394&amp;Horizontal!BE$11,Vertical!$E:$O,BE$10,0))+0</f>
        <v>141.87</v>
      </c>
      <c r="BF394" s="207">
        <f>(VLOOKUP(Horizontal!$C394&amp;Horizontal!$B394&amp;Horizontal!BF$11,Vertical!$E:$O,BF$10,0))+0</f>
        <v>177.6</v>
      </c>
      <c r="BG394" s="207">
        <f>(VLOOKUP(Horizontal!$C394&amp;Horizontal!$B394&amp;Horizontal!BG$11,Vertical!$E:$O,BG$10,0))+0</f>
        <v>238.33</v>
      </c>
      <c r="BH394" s="207">
        <f>(VLOOKUP(Horizontal!$C394&amp;Horizontal!$B394&amp;Horizontal!BH$11,Vertical!$E:$O,BH$10,0))+0</f>
        <v>225.39</v>
      </c>
      <c r="BI394" s="207">
        <f>(VLOOKUP(Horizontal!$C394&amp;Horizontal!$B394&amp;Horizontal!BI$11,Vertical!$E:$O,BI$10,0))+0</f>
        <v>203.03</v>
      </c>
      <c r="BJ394" s="209">
        <f>(VLOOKUP(Horizontal!$C394&amp;Horizontal!$B394&amp;Horizontal!BJ$11,Vertical!$E:$O,BJ$10,0))+0</f>
        <v>190.76</v>
      </c>
      <c r="BK394" s="210">
        <f>(VLOOKUP(Horizontal!$C394&amp;Horizontal!$B394&amp;Horizontal!BK$11,Vertical!$E:$O,BK$10,0))+0</f>
        <v>52</v>
      </c>
      <c r="BL394" s="207">
        <f>(VLOOKUP(Horizontal!$C394&amp;Horizontal!$B394&amp;Horizontal!BL$11,Vertical!$E:$O,BL$10,0))+0</f>
        <v>49</v>
      </c>
      <c r="BM394" s="207">
        <f>(VLOOKUP(Horizontal!$C394&amp;Horizontal!$B394&amp;Horizontal!BM$11,Vertical!$E:$O,BM$10,0))+0</f>
        <v>49</v>
      </c>
      <c r="BN394" s="207">
        <f>(VLOOKUP(Horizontal!$C394&amp;Horizontal!$B394&amp;Horizontal!BN$11,Vertical!$E:$O,BN$10,0))+0</f>
        <v>49</v>
      </c>
      <c r="BO394" s="207">
        <f>(VLOOKUP(Horizontal!$C394&amp;Horizontal!$B394&amp;Horizontal!BO$11,Vertical!$E:$O,BO$10,0))+0</f>
        <v>45</v>
      </c>
      <c r="BP394" s="207">
        <f>(VLOOKUP(Horizontal!$C394&amp;Horizontal!$B394&amp;Horizontal!BP$11,Vertical!$E:$O,BP$10,0))+0</f>
        <v>45</v>
      </c>
      <c r="BQ394" s="207">
        <f>(VLOOKUP(Horizontal!$C394&amp;Horizontal!$B394&amp;Horizontal!BQ$11,Vertical!$E:$O,BQ$10,0))+0</f>
        <v>40</v>
      </c>
      <c r="BR394" s="207">
        <f>(VLOOKUP(Horizontal!$C394&amp;Horizontal!$B394&amp;Horizontal!BR$11,Vertical!$E:$O,BR$10,0))+0</f>
        <v>34</v>
      </c>
      <c r="BS394" s="209">
        <f>(VLOOKUP(Horizontal!$C394&amp;Horizontal!$B394&amp;Horizontal!BS$11,Vertical!$E:$O,BS$10,0))+0</f>
        <v>29</v>
      </c>
      <c r="BT394" s="210">
        <f>(VLOOKUP(Horizontal!$C394&amp;Horizontal!$B394&amp;Horizontal!BT$11,Vertical!$E:$O,BT$10,0))+0</f>
        <v>35.29</v>
      </c>
      <c r="BU394" s="207">
        <f>(VLOOKUP(Horizontal!$C394&amp;Horizontal!$B394&amp;Horizontal!BU$11,Vertical!$E:$O,BU$10,0))+0</f>
        <v>40</v>
      </c>
      <c r="BV394" s="207">
        <f>(VLOOKUP(Horizontal!$C394&amp;Horizontal!$B394&amp;Horizontal!BV$11,Vertical!$E:$O,BV$10,0))+0</f>
        <v>76.47</v>
      </c>
      <c r="BW394" s="207">
        <f>(VLOOKUP(Horizontal!$C394&amp;Horizontal!$B394&amp;Horizontal!BW$11,Vertical!$E:$O,BW$10,0))+0</f>
        <v>47.06</v>
      </c>
      <c r="BX394" s="207">
        <f>(VLOOKUP(Horizontal!$C394&amp;Horizontal!$B394&amp;Horizontal!BX$11,Vertical!$E:$O,BX$10,0))+0</f>
        <v>89.47</v>
      </c>
      <c r="BY394" s="207">
        <f>(VLOOKUP(Horizontal!$C394&amp;Horizontal!$B394&amp;Horizontal!BY$11,Vertical!$E:$O,BY$10,0))+0</f>
        <v>91.43</v>
      </c>
      <c r="BZ394" s="207">
        <f>(VLOOKUP(Horizontal!$C394&amp;Horizontal!$B394&amp;Horizontal!BZ$11,Vertical!$E:$O,BZ$10,0))+0</f>
        <v>68.42</v>
      </c>
      <c r="CA394" s="207">
        <f>(VLOOKUP(Horizontal!$C394&amp;Horizontal!$B394&amp;Horizontal!CA$11,Vertical!$E:$O,CA$10,0))+0</f>
        <v>44.44</v>
      </c>
      <c r="CB394" s="209">
        <f>(VLOOKUP(Horizontal!$C394&amp;Horizontal!$B394&amp;Horizontal!CB$11,Vertical!$E:$O,CB$10,0))+0</f>
        <v>45.95</v>
      </c>
      <c r="CC394" s="210">
        <f>(VLOOKUP(Horizontal!$C394&amp;Horizontal!$B394&amp;Horizontal!CC$11,Vertical!$E:$O,CC$10,0))+0</f>
        <v>50</v>
      </c>
      <c r="CD394" s="207">
        <f>(VLOOKUP(Horizontal!$C394&amp;Horizontal!$B394&amp;Horizontal!CD$11,Vertical!$E:$O,CD$10,0))+0</f>
        <v>40</v>
      </c>
      <c r="CE394" s="207">
        <f>(VLOOKUP(Horizontal!$C394&amp;Horizontal!$B394&amp;Horizontal!CE$11,Vertical!$E:$O,CE$10,0))+0</f>
        <v>14.71</v>
      </c>
      <c r="CF394" s="207">
        <f>(VLOOKUP(Horizontal!$C394&amp;Horizontal!$B394&amp;Horizontal!CF$11,Vertical!$E:$O,CF$10,0))+0</f>
        <v>20.59</v>
      </c>
      <c r="CG394" s="207">
        <f>(VLOOKUP(Horizontal!$C394&amp;Horizontal!$B394&amp;Horizontal!CG$11,Vertical!$E:$O,CG$10,0))+0</f>
        <v>5.26</v>
      </c>
      <c r="CH394" s="207">
        <f>(VLOOKUP(Horizontal!$C394&amp;Horizontal!$B394&amp;Horizontal!CH$11,Vertical!$E:$O,CH$10,0))+0</f>
        <v>5.71</v>
      </c>
      <c r="CI394" s="207">
        <f>(VLOOKUP(Horizontal!$C394&amp;Horizontal!$B394&amp;Horizontal!CI$11,Vertical!$E:$O,CI$10,0))+0</f>
        <v>23.68</v>
      </c>
      <c r="CJ394" s="207">
        <f>(VLOOKUP(Horizontal!$C394&amp;Horizontal!$B394&amp;Horizontal!CJ$11,Vertical!$E:$O,CJ$10,0))+0</f>
        <v>50</v>
      </c>
      <c r="CK394" s="209">
        <f>(VLOOKUP(Horizontal!$C394&amp;Horizontal!$B394&amp;Horizontal!CK$11,Vertical!$E:$O,CK$10,0))+0</f>
        <v>40.54</v>
      </c>
      <c r="CL394" s="210">
        <f>(VLOOKUP(Horizontal!$C394&amp;Horizontal!$B394&amp;Horizontal!CL$11,Vertical!$E:$O,CL$10,0))+0</f>
        <v>14.71</v>
      </c>
      <c r="CM394" s="207">
        <f>(VLOOKUP(Horizontal!$C394&amp;Horizontal!$B394&amp;Horizontal!CM$11,Vertical!$E:$O,CM$10,0))+0</f>
        <v>20</v>
      </c>
      <c r="CN394" s="207">
        <f>(VLOOKUP(Horizontal!$C394&amp;Horizontal!$B394&amp;Horizontal!CN$11,Vertical!$E:$O,CN$10,0))+0</f>
        <v>8.82</v>
      </c>
      <c r="CO394" s="207">
        <f>(VLOOKUP(Horizontal!$C394&amp;Horizontal!$B394&amp;Horizontal!CO$11,Vertical!$E:$O,CO$10,0))+0</f>
        <v>32.35</v>
      </c>
      <c r="CP394" s="207">
        <f>(VLOOKUP(Horizontal!$C394&amp;Horizontal!$B394&amp;Horizontal!CP$11,Vertical!$E:$O,CP$10,0))+0</f>
        <v>5.26</v>
      </c>
      <c r="CQ394" s="207">
        <f>(VLOOKUP(Horizontal!$C394&amp;Horizontal!$B394&amp;Horizontal!CQ$11,Vertical!$E:$O,CQ$10,0))+0</f>
        <v>2.86</v>
      </c>
      <c r="CR394" s="207">
        <f>(VLOOKUP(Horizontal!$C394&amp;Horizontal!$B394&amp;Horizontal!CR$11,Vertical!$E:$O,CR$10,0))+0</f>
        <v>7.89</v>
      </c>
      <c r="CS394" s="207">
        <f>(VLOOKUP(Horizontal!$C394&amp;Horizontal!$B394&amp;Horizontal!CS$11,Vertical!$E:$O,CS$10,0))+0</f>
        <v>5.56</v>
      </c>
      <c r="CT394" s="207">
        <f>(VLOOKUP(Horizontal!$C394&amp;Horizontal!$B394&amp;Horizontal!CT$11,Vertical!$E:$O,CT$10,0))+0</f>
        <v>13.51</v>
      </c>
      <c r="CU394" s="150"/>
      <c r="CV394" s="211">
        <f t="shared" ref="CV394" si="1535">(BB394-H394)+0</f>
        <v>44.030000000000008</v>
      </c>
      <c r="CW394" s="190">
        <f t="shared" ref="CW394" si="1536">(BC394-I394)+0</f>
        <v>44.900000000000006</v>
      </c>
      <c r="CX394" s="190">
        <f t="shared" ref="CX394" si="1537">(BD394-J394)+0</f>
        <v>44.81</v>
      </c>
      <c r="CY394" s="190">
        <f t="shared" ref="CY394" si="1538">(BE394-K394)+0</f>
        <v>44.680000000000007</v>
      </c>
      <c r="CZ394" s="190">
        <f t="shared" ref="CZ394" si="1539">(BF394-L394)+0</f>
        <v>44.889999999999986</v>
      </c>
      <c r="DA394" s="190">
        <f t="shared" ref="DA394" si="1540">(BG394-M394)+0</f>
        <v>43.850000000000023</v>
      </c>
      <c r="DB394" s="190">
        <f t="shared" ref="DB394" si="1541">(BH394-N394)+0</f>
        <v>38.739999999999981</v>
      </c>
      <c r="DC394" s="190">
        <f t="shared" ref="DC394" si="1542">(BI394-O394)+0</f>
        <v>35.300000000000011</v>
      </c>
      <c r="DD394" s="212">
        <f t="shared" ref="DD394" si="1543">(BJ394-P394)+0</f>
        <v>32.379999999999995</v>
      </c>
      <c r="DE394" s="9">
        <v>170</v>
      </c>
      <c r="DF394" s="212">
        <f t="shared" ref="DF394" si="1544">($H$7-H394)+0</f>
        <v>150.69721040189134</v>
      </c>
      <c r="DG394" s="264">
        <v>62</v>
      </c>
      <c r="DH394" s="265">
        <v>126</v>
      </c>
      <c r="DI394" s="265">
        <v>48</v>
      </c>
      <c r="DJ394" s="266">
        <v>94</v>
      </c>
      <c r="DK394" s="190">
        <v>32.22</v>
      </c>
      <c r="DL394" s="190">
        <v>32.22</v>
      </c>
      <c r="DM394" s="190">
        <v>0</v>
      </c>
      <c r="DN394" s="212">
        <v>0</v>
      </c>
      <c r="DO394" s="190">
        <v>55.7</v>
      </c>
      <c r="DP394" s="190">
        <v>55.7</v>
      </c>
      <c r="DQ394" s="190">
        <v>55.7</v>
      </c>
      <c r="DR394" s="212">
        <v>55.7</v>
      </c>
      <c r="DS394" s="150"/>
      <c r="DT394" s="190">
        <v>58</v>
      </c>
      <c r="DU394" s="190">
        <v>60</v>
      </c>
      <c r="DV394" s="190">
        <v>75</v>
      </c>
      <c r="DW394" s="190">
        <v>97</v>
      </c>
      <c r="DX394" s="190"/>
      <c r="DY394" s="190"/>
      <c r="DZ394" s="190"/>
      <c r="EA394" s="190"/>
      <c r="EB394" s="190"/>
      <c r="EC394" s="190"/>
      <c r="ED394" s="190">
        <v>131</v>
      </c>
      <c r="EE394" s="190">
        <v>192</v>
      </c>
      <c r="EF394" s="190">
        <v>187</v>
      </c>
      <c r="EG394" s="190">
        <v>163</v>
      </c>
      <c r="EH394" s="212">
        <v>153</v>
      </c>
      <c r="EI394" s="213"/>
      <c r="EJ394" s="211">
        <v>40</v>
      </c>
      <c r="EK394" s="190">
        <v>40</v>
      </c>
      <c r="EL394" s="190">
        <v>40</v>
      </c>
      <c r="EM394" s="190">
        <v>40</v>
      </c>
      <c r="EN394" s="190"/>
      <c r="EO394" s="190"/>
      <c r="EP394" s="190"/>
      <c r="EQ394" s="190"/>
      <c r="ER394" s="190"/>
      <c r="ES394" s="190"/>
      <c r="ET394" s="190">
        <v>43</v>
      </c>
      <c r="EU394" s="190">
        <v>40</v>
      </c>
      <c r="EV394" s="190">
        <v>43</v>
      </c>
      <c r="EW394" s="190">
        <v>37</v>
      </c>
      <c r="EX394" s="212">
        <v>35</v>
      </c>
      <c r="EY394" s="211"/>
      <c r="EZ394" s="75">
        <f t="shared" ref="EZ394" si="1545">(G394/(DT394-G394))+0</f>
        <v>2.7639971651311129E-2</v>
      </c>
      <c r="FA394" s="89">
        <f t="shared" si="1485"/>
        <v>-0.1</v>
      </c>
      <c r="FB394" s="212"/>
      <c r="FC394" s="213"/>
      <c r="FD394" s="213"/>
      <c r="FE394" s="213"/>
      <c r="FF394" s="213"/>
      <c r="FG394" s="213"/>
      <c r="FH394" s="213"/>
      <c r="FI394" s="213"/>
      <c r="FJ394" s="213"/>
      <c r="FK394" s="213"/>
      <c r="FL394" s="213"/>
      <c r="FM394" s="213"/>
      <c r="FN394" s="213"/>
      <c r="FO394" s="213"/>
      <c r="FP394" s="213"/>
      <c r="FQ394" s="213"/>
      <c r="FR394" s="213"/>
      <c r="FS394" s="211">
        <v>180</v>
      </c>
      <c r="FT394" s="190">
        <v>180</v>
      </c>
      <c r="FU394" s="190">
        <v>180</v>
      </c>
      <c r="FV394" s="190">
        <v>180</v>
      </c>
      <c r="FW394" s="190"/>
      <c r="FX394" s="190"/>
      <c r="FY394" s="190"/>
      <c r="FZ394" s="190"/>
      <c r="GA394" s="190"/>
      <c r="GB394" s="190"/>
      <c r="GC394" s="190">
        <v>170</v>
      </c>
      <c r="GD394" s="190">
        <v>170</v>
      </c>
      <c r="GE394" s="190">
        <v>135</v>
      </c>
      <c r="GF394" s="190">
        <v>130</v>
      </c>
      <c r="GG394" s="212">
        <v>125</v>
      </c>
    </row>
    <row r="395" spans="2:189">
      <c r="B395" s="33">
        <v>44684</v>
      </c>
      <c r="C395" s="30" t="s">
        <v>48</v>
      </c>
      <c r="D395" s="30">
        <v>2022</v>
      </c>
      <c r="E395" s="30" t="str">
        <f t="shared" ref="E395" si="1546">D395&amp;C395</f>
        <v>2022S18</v>
      </c>
      <c r="F395" s="30" t="str">
        <f t="shared" si="1473"/>
        <v>52022</v>
      </c>
      <c r="G395" s="208" t="str">
        <f>VLOOKUP(Horizontal!$C395&amp;Horizontal!$B395&amp;Horizontal!G$11,Vertical!$E:$O,G$10,0)</f>
        <v>1,5</v>
      </c>
      <c r="H395" s="207">
        <f>(VLOOKUP(Horizontal!$C395&amp;Horizontal!$B395&amp;Horizontal!H$11,Vertical!$E:$O,H$10,0))+0</f>
        <v>59.38</v>
      </c>
      <c r="I395" s="207">
        <f>(VLOOKUP(Horizontal!$C395&amp;Horizontal!$B395&amp;Horizontal!I$11,Vertical!$E:$O,I$10,0))+0</f>
        <v>79.709999999999994</v>
      </c>
      <c r="J395" s="207">
        <f>(VLOOKUP(Horizontal!$C395&amp;Horizontal!$B395&amp;Horizontal!J$11,Vertical!$E:$O,J$10,0))+0</f>
        <v>102.79</v>
      </c>
      <c r="K395" s="207">
        <f>(VLOOKUP(Horizontal!$C395&amp;Horizontal!$B395&amp;Horizontal!K$11,Vertical!$E:$O,K$10,0))+0</f>
        <v>121.69</v>
      </c>
      <c r="L395" s="207">
        <f>(VLOOKUP(Horizontal!$C395&amp;Horizontal!$B395&amp;Horizontal!L$11,Vertical!$E:$O,L$10,0))+0</f>
        <v>138.47</v>
      </c>
      <c r="M395" s="207">
        <f>(VLOOKUP(Horizontal!$C395&amp;Horizontal!$B395&amp;Horizontal!M$11,Vertical!$E:$O,M$10,0))+0</f>
        <v>187.65</v>
      </c>
      <c r="N395" s="207">
        <f>(VLOOKUP(Horizontal!$C395&amp;Horizontal!$B395&amp;Horizontal!N$11,Vertical!$E:$O,N$10,0))+0</f>
        <v>184.39</v>
      </c>
      <c r="O395" s="207">
        <f>(VLOOKUP(Horizontal!$C395&amp;Horizontal!$B395&amp;Horizontal!O$11,Vertical!$E:$O,O$10,0))+0</f>
        <v>167.49</v>
      </c>
      <c r="P395" s="209">
        <f>(VLOOKUP(Horizontal!$C395&amp;Horizontal!$B395&amp;Horizontal!P$11,Vertical!$E:$O,P$10,0))+0</f>
        <v>158.01</v>
      </c>
      <c r="Q395" s="210">
        <f>(VLOOKUP(Horizontal!$C395&amp;Horizontal!$B395&amp;Horizontal!Q$11,Vertical!$E:$O,Q$10,0))+0</f>
        <v>52</v>
      </c>
      <c r="R395" s="207">
        <f>(VLOOKUP(Horizontal!$C395&amp;Horizontal!$B395&amp;Horizontal!R$11,Vertical!$E:$O,R$10,0))+0</f>
        <v>56</v>
      </c>
      <c r="S395" s="207">
        <f>(VLOOKUP(Horizontal!$C395&amp;Horizontal!$B395&amp;Horizontal!S$11,Vertical!$E:$O,S$10,0))+0</f>
        <v>53</v>
      </c>
      <c r="T395" s="207">
        <f>(VLOOKUP(Horizontal!$C395&amp;Horizontal!$B395&amp;Horizontal!T$11,Vertical!$E:$O,T$10,0))+0</f>
        <v>51</v>
      </c>
      <c r="U395" s="207">
        <f>(VLOOKUP(Horizontal!$C395&amp;Horizontal!$B395&amp;Horizontal!U$11,Vertical!$E:$O,U$10,0))+0</f>
        <v>46</v>
      </c>
      <c r="V395" s="207">
        <f>(VLOOKUP(Horizontal!$C395&amp;Horizontal!$B395&amp;Horizontal!V$11,Vertical!$E:$O,V$10,0))+0</f>
        <v>47</v>
      </c>
      <c r="W395" s="207">
        <f>(VLOOKUP(Horizontal!$C395&amp;Horizontal!$B395&amp;Horizontal!W$11,Vertical!$E:$O,W$10,0))+0</f>
        <v>39</v>
      </c>
      <c r="X395" s="207">
        <f>(VLOOKUP(Horizontal!$C395&amp;Horizontal!$B395&amp;Horizontal!X$11,Vertical!$E:$O,X$10,0))+0</f>
        <v>33</v>
      </c>
      <c r="Y395" s="209">
        <f>(VLOOKUP(Horizontal!$C395&amp;Horizontal!$B395&amp;Horizontal!Y$11,Vertical!$E:$O,Y$10,0))+0</f>
        <v>29</v>
      </c>
      <c r="Z395" s="210">
        <f>(VLOOKUP(Horizontal!$C395&amp;Horizontal!$B395&amp;Horizontal!Z$11,Vertical!$E:$O,Z$10,0))+0</f>
        <v>53.66</v>
      </c>
      <c r="AA395" s="207">
        <f>(VLOOKUP(Horizontal!$C395&amp;Horizontal!$B395&amp;Horizontal!AA$11,Vertical!$E:$O,AA$10,0))+0</f>
        <v>5</v>
      </c>
      <c r="AB395" s="207">
        <f>(VLOOKUP(Horizontal!$C395&amp;Horizontal!$B395&amp;Horizontal!AB$11,Vertical!$E:$O,AB$10,0))+0</f>
        <v>7.32</v>
      </c>
      <c r="AC395" s="207">
        <f>(VLOOKUP(Horizontal!$C395&amp;Horizontal!$B395&amp;Horizontal!AC$11,Vertical!$E:$O,AC$10,0))+0</f>
        <v>7.32</v>
      </c>
      <c r="AD395" s="207">
        <f>(VLOOKUP(Horizontal!$C395&amp;Horizontal!$B395&amp;Horizontal!AD$11,Vertical!$E:$O,AD$10,0))+0</f>
        <v>10</v>
      </c>
      <c r="AE395" s="207">
        <f>(VLOOKUP(Horizontal!$C395&amp;Horizontal!$B395&amp;Horizontal!AE$11,Vertical!$E:$O,AE$10,0))+0</f>
        <v>88.37</v>
      </c>
      <c r="AF395" s="207">
        <f>(VLOOKUP(Horizontal!$C395&amp;Horizontal!$B395&amp;Horizontal!AF$11,Vertical!$E:$O,AF$10,0))+0</f>
        <v>78.05</v>
      </c>
      <c r="AG395" s="207">
        <f>(VLOOKUP(Horizontal!$C395&amp;Horizontal!$B395&amp;Horizontal!AG$11,Vertical!$E:$O,AG$10,0))+0</f>
        <v>28.57</v>
      </c>
      <c r="AH395" s="209">
        <f>(VLOOKUP(Horizontal!$C395&amp;Horizontal!$B395&amp;Horizontal!AH$11,Vertical!$E:$O,AH$10,0))+0</f>
        <v>25</v>
      </c>
      <c r="AI395" s="210">
        <f>(VLOOKUP(Horizontal!$C395&amp;Horizontal!$B395&amp;Horizontal!AI$11,Vertical!$E:$O,AI$10,0))+0</f>
        <v>29.27</v>
      </c>
      <c r="AJ395" s="207">
        <f>(VLOOKUP(Horizontal!$C395&amp;Horizontal!$B395&amp;Horizontal!AJ$11,Vertical!$E:$O,AJ$10,0))+0</f>
        <v>5</v>
      </c>
      <c r="AK395" s="207">
        <f>(VLOOKUP(Horizontal!$C395&amp;Horizontal!$B395&amp;Horizontal!AK$11,Vertical!$E:$O,AK$10,0))+0</f>
        <v>2.44</v>
      </c>
      <c r="AL395" s="207">
        <f>(VLOOKUP(Horizontal!$C395&amp;Horizontal!$B395&amp;Horizontal!AL$11,Vertical!$E:$O,AL$10,0))+0</f>
        <v>2.44</v>
      </c>
      <c r="AM395" s="207">
        <f>(VLOOKUP(Horizontal!$C395&amp;Horizontal!$B395&amp;Horizontal!AM$11,Vertical!$E:$O,AM$10,0))+0</f>
        <v>7.5</v>
      </c>
      <c r="AN395" s="207">
        <f>(VLOOKUP(Horizontal!$C395&amp;Horizontal!$B395&amp;Horizontal!AN$11,Vertical!$E:$O,AN$10,0))+0</f>
        <v>4.6500000000000004</v>
      </c>
      <c r="AO395" s="207">
        <f>(VLOOKUP(Horizontal!$C395&amp;Horizontal!$B395&amp;Horizontal!AO$11,Vertical!$E:$O,AO$10,0))+0</f>
        <v>19.510000000000002</v>
      </c>
      <c r="AP395" s="207">
        <f>(VLOOKUP(Horizontal!$C395&amp;Horizontal!$B395&amp;Horizontal!AP$11,Vertical!$E:$O,AP$10,0))+0</f>
        <v>50</v>
      </c>
      <c r="AQ395" s="209">
        <f>(VLOOKUP(Horizontal!$C395&amp;Horizontal!$B395&amp;Horizontal!AQ$11,Vertical!$E:$O,AQ$10,0))+0</f>
        <v>55</v>
      </c>
      <c r="AR395" s="210">
        <f>(VLOOKUP(Horizontal!$C395&amp;Horizontal!$B395&amp;Horizontal!AR$11,Vertical!$E:$O,AR$10,0))+0</f>
        <v>17.07</v>
      </c>
      <c r="AS395" s="207">
        <f>(VLOOKUP(Horizontal!$C395&amp;Horizontal!$B395&amp;Horizontal!AS$11,Vertical!$E:$O,AS$10,0))+0</f>
        <v>90</v>
      </c>
      <c r="AT395" s="207">
        <f>(VLOOKUP(Horizontal!$C395&amp;Horizontal!$B395&amp;Horizontal!AT$11,Vertical!$E:$O,AT$10,0))+0</f>
        <v>90.24</v>
      </c>
      <c r="AU395" s="207">
        <f>(VLOOKUP(Horizontal!$C395&amp;Horizontal!$B395&amp;Horizontal!AU$11,Vertical!$E:$O,AU$10,0))+0</f>
        <v>90.24</v>
      </c>
      <c r="AV395" s="207">
        <f>(VLOOKUP(Horizontal!$C395&amp;Horizontal!$B395&amp;Horizontal!AV$11,Vertical!$E:$O,AV$10,0))+0</f>
        <v>82.5</v>
      </c>
      <c r="AW395" s="207">
        <f>(VLOOKUP(Horizontal!$C395&amp;Horizontal!$B395&amp;Horizontal!AW$11,Vertical!$E:$O,AW$10,0))+0</f>
        <v>6.98</v>
      </c>
      <c r="AX395" s="207">
        <f>(VLOOKUP(Horizontal!$C395&amp;Horizontal!$B395&amp;Horizontal!AX$11,Vertical!$E:$O,AX$10,0))+0</f>
        <v>2.44</v>
      </c>
      <c r="AY395" s="207">
        <f>(VLOOKUP(Horizontal!$C395&amp;Horizontal!$B395&amp;Horizontal!AY$11,Vertical!$E:$O,AY$10,0))+0</f>
        <v>21.43</v>
      </c>
      <c r="AZ395" s="209">
        <f>(VLOOKUP(Horizontal!$C395&amp;Horizontal!$B395&amp;Horizontal!AZ$11,Vertical!$E:$O,AZ$10,0))+0</f>
        <v>20</v>
      </c>
      <c r="BA395" s="208">
        <f>(VLOOKUP(Horizontal!$C395&amp;Horizontal!$B395&amp;Horizontal!BA$11,Vertical!$E:$O,BA$10,0))+0</f>
        <v>44.21</v>
      </c>
      <c r="BB395" s="210">
        <f>(VLOOKUP(Horizontal!$C395&amp;Horizontal!$B395&amp;Horizontal!BB$11,Vertical!$E:$O,BB$10,0))+0</f>
        <v>103.66</v>
      </c>
      <c r="BC395" s="207">
        <f>(VLOOKUP(Horizontal!$C395&amp;Horizontal!$B395&amp;Horizontal!BC$11,Vertical!$E:$O,BC$10,0))+0</f>
        <v>123.59</v>
      </c>
      <c r="BD395" s="207">
        <f>(VLOOKUP(Horizontal!$C395&amp;Horizontal!$B395&amp;Horizontal!BD$11,Vertical!$E:$O,BD$10,0))+0</f>
        <v>146.56</v>
      </c>
      <c r="BE395" s="207">
        <f>(VLOOKUP(Horizontal!$C395&amp;Horizontal!$B395&amp;Horizontal!BE$11,Vertical!$E:$O,BE$10,0))+0</f>
        <v>165.21</v>
      </c>
      <c r="BF395" s="207">
        <f>(VLOOKUP(Horizontal!$C395&amp;Horizontal!$B395&amp;Horizontal!BF$11,Vertical!$E:$O,BF$10,0))+0</f>
        <v>183.64</v>
      </c>
      <c r="BG395" s="207">
        <f>(VLOOKUP(Horizontal!$C395&amp;Horizontal!$B395&amp;Horizontal!BG$11,Vertical!$E:$O,BG$10,0))+0</f>
        <v>231.81</v>
      </c>
      <c r="BH395" s="207">
        <f>(VLOOKUP(Horizontal!$C395&amp;Horizontal!$B395&amp;Horizontal!BH$11,Vertical!$E:$O,BH$10,0))+0</f>
        <v>223.27</v>
      </c>
      <c r="BI395" s="207">
        <f>(VLOOKUP(Horizontal!$C395&amp;Horizontal!$B395&amp;Horizontal!BI$11,Vertical!$E:$O,BI$10,0))+0</f>
        <v>203.33</v>
      </c>
      <c r="BJ395" s="209">
        <f>(VLOOKUP(Horizontal!$C395&amp;Horizontal!$B395&amp;Horizontal!BJ$11,Vertical!$E:$O,BJ$10,0))+0</f>
        <v>190.69</v>
      </c>
      <c r="BK395" s="210">
        <f>(VLOOKUP(Horizontal!$C395&amp;Horizontal!$B395&amp;Horizontal!BK$11,Vertical!$E:$O,BK$10,0))+0</f>
        <v>51</v>
      </c>
      <c r="BL395" s="207">
        <f>(VLOOKUP(Horizontal!$C395&amp;Horizontal!$B395&amp;Horizontal!BL$11,Vertical!$E:$O,BL$10,0))+0</f>
        <v>47</v>
      </c>
      <c r="BM395" s="207">
        <f>(VLOOKUP(Horizontal!$C395&amp;Horizontal!$B395&amp;Horizontal!BM$11,Vertical!$E:$O,BM$10,0))+0</f>
        <v>47</v>
      </c>
      <c r="BN395" s="207">
        <f>(VLOOKUP(Horizontal!$C395&amp;Horizontal!$B395&amp;Horizontal!BN$11,Vertical!$E:$O,BN$10,0))+0</f>
        <v>44</v>
      </c>
      <c r="BO395" s="207">
        <f>(VLOOKUP(Horizontal!$C395&amp;Horizontal!$B395&amp;Horizontal!BO$11,Vertical!$E:$O,BO$10,0))+0</f>
        <v>44</v>
      </c>
      <c r="BP395" s="207">
        <f>(VLOOKUP(Horizontal!$C395&amp;Horizontal!$B395&amp;Horizontal!BP$11,Vertical!$E:$O,BP$10,0))+0</f>
        <v>44</v>
      </c>
      <c r="BQ395" s="207">
        <f>(VLOOKUP(Horizontal!$C395&amp;Horizontal!$B395&amp;Horizontal!BQ$11,Vertical!$E:$O,BQ$10,0))+0</f>
        <v>41</v>
      </c>
      <c r="BR395" s="207">
        <f>(VLOOKUP(Horizontal!$C395&amp;Horizontal!$B395&amp;Horizontal!BR$11,Vertical!$E:$O,BR$10,0))+0</f>
        <v>35</v>
      </c>
      <c r="BS395" s="209">
        <f>(VLOOKUP(Horizontal!$C395&amp;Horizontal!$B395&amp;Horizontal!BS$11,Vertical!$E:$O,BS$10,0))+0</f>
        <v>34</v>
      </c>
      <c r="BT395" s="210">
        <f>(VLOOKUP(Horizontal!$C395&amp;Horizontal!$B395&amp;Horizontal!BT$11,Vertical!$E:$O,BT$10,0))+0</f>
        <v>50</v>
      </c>
      <c r="BU395" s="207">
        <f>(VLOOKUP(Horizontal!$C395&amp;Horizontal!$B395&amp;Horizontal!BU$11,Vertical!$E:$O,BU$10,0))+0</f>
        <v>18.18</v>
      </c>
      <c r="BV395" s="207">
        <f>(VLOOKUP(Horizontal!$C395&amp;Horizontal!$B395&amp;Horizontal!BV$11,Vertical!$E:$O,BV$10,0))+0</f>
        <v>12.12</v>
      </c>
      <c r="BW395" s="207">
        <f>(VLOOKUP(Horizontal!$C395&amp;Horizontal!$B395&amp;Horizontal!BW$11,Vertical!$E:$O,BW$10,0))+0</f>
        <v>12.12</v>
      </c>
      <c r="BX395" s="207">
        <f>(VLOOKUP(Horizontal!$C395&amp;Horizontal!$B395&amp;Horizontal!BX$11,Vertical!$E:$O,BX$10,0))+0</f>
        <v>17.14</v>
      </c>
      <c r="BY395" s="207">
        <f>(VLOOKUP(Horizontal!$C395&amp;Horizontal!$B395&amp;Horizontal!BY$11,Vertical!$E:$O,BY$10,0))+0</f>
        <v>88.57</v>
      </c>
      <c r="BZ395" s="207">
        <f>(VLOOKUP(Horizontal!$C395&amp;Horizontal!$B395&amp;Horizontal!BZ$11,Vertical!$E:$O,BZ$10,0))+0</f>
        <v>72.22</v>
      </c>
      <c r="CA395" s="207">
        <f>(VLOOKUP(Horizontal!$C395&amp;Horizontal!$B395&amp;Horizontal!CA$11,Vertical!$E:$O,CA$10,0))+0</f>
        <v>33.33</v>
      </c>
      <c r="CB395" s="209">
        <f>(VLOOKUP(Horizontal!$C395&amp;Horizontal!$B395&amp;Horizontal!CB$11,Vertical!$E:$O,CB$10,0))+0</f>
        <v>29.41</v>
      </c>
      <c r="CC395" s="210">
        <f>(VLOOKUP(Horizontal!$C395&amp;Horizontal!$B395&amp;Horizontal!CC$11,Vertical!$E:$O,CC$10,0))+0</f>
        <v>29.41</v>
      </c>
      <c r="CD395" s="207">
        <f>(VLOOKUP(Horizontal!$C395&amp;Horizontal!$B395&amp;Horizontal!CD$11,Vertical!$E:$O,CD$10,0))+0</f>
        <v>6.06</v>
      </c>
      <c r="CE395" s="207">
        <f>(VLOOKUP(Horizontal!$C395&amp;Horizontal!$B395&amp;Horizontal!CE$11,Vertical!$E:$O,CE$10,0))+0</f>
        <v>9.09</v>
      </c>
      <c r="CF395" s="207">
        <f>(VLOOKUP(Horizontal!$C395&amp;Horizontal!$B395&amp;Horizontal!CF$11,Vertical!$E:$O,CF$10,0))+0</f>
        <v>9.09</v>
      </c>
      <c r="CG395" s="207">
        <f>(VLOOKUP(Horizontal!$C395&amp;Horizontal!$B395&amp;Horizontal!CG$11,Vertical!$E:$O,CG$10,0))+0</f>
        <v>5.71</v>
      </c>
      <c r="CH395" s="207">
        <f>(VLOOKUP(Horizontal!$C395&amp;Horizontal!$B395&amp;Horizontal!CH$11,Vertical!$E:$O,CH$10,0))+0</f>
        <v>5.71</v>
      </c>
      <c r="CI395" s="207">
        <f>(VLOOKUP(Horizontal!$C395&amp;Horizontal!$B395&amp;Horizontal!CI$11,Vertical!$E:$O,CI$10,0))+0</f>
        <v>22.22</v>
      </c>
      <c r="CJ395" s="207">
        <f>(VLOOKUP(Horizontal!$C395&amp;Horizontal!$B395&amp;Horizontal!CJ$11,Vertical!$E:$O,CJ$10,0))+0</f>
        <v>38.89</v>
      </c>
      <c r="CK395" s="209">
        <f>(VLOOKUP(Horizontal!$C395&amp;Horizontal!$B395&amp;Horizontal!CK$11,Vertical!$E:$O,CK$10,0))+0</f>
        <v>35.29</v>
      </c>
      <c r="CL395" s="210">
        <f>(VLOOKUP(Horizontal!$C395&amp;Horizontal!$B395&amp;Horizontal!CL$11,Vertical!$E:$O,CL$10,0))+0</f>
        <v>20.59</v>
      </c>
      <c r="CM395" s="207">
        <f>(VLOOKUP(Horizontal!$C395&amp;Horizontal!$B395&amp;Horizontal!CM$11,Vertical!$E:$O,CM$10,0))+0</f>
        <v>75.760000000000005</v>
      </c>
      <c r="CN395" s="207">
        <f>(VLOOKUP(Horizontal!$C395&amp;Horizontal!$B395&amp;Horizontal!CN$11,Vertical!$E:$O,CN$10,0))+0</f>
        <v>78.790000000000006</v>
      </c>
      <c r="CO395" s="207">
        <f>(VLOOKUP(Horizontal!$C395&amp;Horizontal!$B395&amp;Horizontal!CO$11,Vertical!$E:$O,CO$10,0))+0</f>
        <v>78.790000000000006</v>
      </c>
      <c r="CP395" s="207">
        <f>(VLOOKUP(Horizontal!$C395&amp;Horizontal!$B395&amp;Horizontal!CP$11,Vertical!$E:$O,CP$10,0))+0</f>
        <v>77.14</v>
      </c>
      <c r="CQ395" s="207">
        <f>(VLOOKUP(Horizontal!$C395&amp;Horizontal!$B395&amp;Horizontal!CQ$11,Vertical!$E:$O,CQ$10,0))+0</f>
        <v>5.71</v>
      </c>
      <c r="CR395" s="207">
        <f>(VLOOKUP(Horizontal!$C395&amp;Horizontal!$B395&amp;Horizontal!CR$11,Vertical!$E:$O,CR$10,0))+0</f>
        <v>5.56</v>
      </c>
      <c r="CS395" s="207">
        <f>(VLOOKUP(Horizontal!$C395&amp;Horizontal!$B395&amp;Horizontal!CS$11,Vertical!$E:$O,CS$10,0))+0</f>
        <v>27.78</v>
      </c>
      <c r="CT395" s="207">
        <f>(VLOOKUP(Horizontal!$C395&amp;Horizontal!$B395&amp;Horizontal!CT$11,Vertical!$E:$O,CT$10,0))+0</f>
        <v>35.29</v>
      </c>
      <c r="CU395" s="150"/>
      <c r="CV395" s="211">
        <f t="shared" ref="CV395" si="1547">(BB395-H395)+0</f>
        <v>44.279999999999994</v>
      </c>
      <c r="CW395" s="190">
        <f t="shared" ref="CW395" si="1548">(BC395-I395)+0</f>
        <v>43.88000000000001</v>
      </c>
      <c r="CX395" s="190">
        <f t="shared" ref="CX395" si="1549">(BD395-J395)+0</f>
        <v>43.769999999999996</v>
      </c>
      <c r="CY395" s="190">
        <f t="shared" ref="CY395" si="1550">(BE395-K395)+0</f>
        <v>43.52000000000001</v>
      </c>
      <c r="CZ395" s="190">
        <f t="shared" ref="CZ395" si="1551">(BF395-L395)+0</f>
        <v>45.169999999999987</v>
      </c>
      <c r="DA395" s="190">
        <f t="shared" ref="DA395" si="1552">(BG395-M395)+0</f>
        <v>44.16</v>
      </c>
      <c r="DB395" s="190">
        <f t="shared" ref="DB395" si="1553">(BH395-N395)+0</f>
        <v>38.880000000000024</v>
      </c>
      <c r="DC395" s="190">
        <f t="shared" ref="DC395" si="1554">(BI395-O395)+0</f>
        <v>35.840000000000003</v>
      </c>
      <c r="DD395" s="212">
        <f t="shared" ref="DD395" si="1555">(BJ395-P395)+0</f>
        <v>32.680000000000007</v>
      </c>
      <c r="DE395" s="9">
        <v>170</v>
      </c>
      <c r="DF395" s="212">
        <f t="shared" ref="DF395" si="1556">($H$7-H395)+0</f>
        <v>149.07721040189134</v>
      </c>
      <c r="DG395" s="264">
        <v>72</v>
      </c>
      <c r="DH395" s="265">
        <v>190</v>
      </c>
      <c r="DI395" s="265">
        <v>56</v>
      </c>
      <c r="DJ395" s="266">
        <v>110</v>
      </c>
      <c r="DK395" s="190">
        <v>20.36</v>
      </c>
      <c r="DL395" s="190">
        <v>20.36</v>
      </c>
      <c r="DM395" s="190">
        <v>0</v>
      </c>
      <c r="DN395" s="212">
        <v>0</v>
      </c>
      <c r="DO395" s="190">
        <v>55.7</v>
      </c>
      <c r="DP395" s="190">
        <v>55.7</v>
      </c>
      <c r="DQ395" s="190">
        <v>55.7</v>
      </c>
      <c r="DR395" s="212">
        <v>55.7</v>
      </c>
      <c r="DS395" s="150"/>
      <c r="DT395" s="190">
        <v>57</v>
      </c>
      <c r="DU395" s="190">
        <v>60</v>
      </c>
      <c r="DV395" s="190">
        <v>81</v>
      </c>
      <c r="DW395" s="190">
        <v>105</v>
      </c>
      <c r="DX395" s="190"/>
      <c r="DY395" s="190"/>
      <c r="DZ395" s="190"/>
      <c r="EA395" s="190"/>
      <c r="EB395" s="190"/>
      <c r="EC395" s="190"/>
      <c r="ED395" s="190">
        <v>136</v>
      </c>
      <c r="EE395" s="190">
        <v>187</v>
      </c>
      <c r="EF395" s="190">
        <v>187</v>
      </c>
      <c r="EG395" s="190">
        <v>163</v>
      </c>
      <c r="EH395" s="212">
        <v>153</v>
      </c>
      <c r="EI395" s="213"/>
      <c r="EJ395" s="211">
        <v>38</v>
      </c>
      <c r="EK395" s="190">
        <v>38</v>
      </c>
      <c r="EL395" s="190">
        <v>38</v>
      </c>
      <c r="EM395" s="190">
        <v>38</v>
      </c>
      <c r="EN395" s="190"/>
      <c r="EO395" s="190"/>
      <c r="EP395" s="190"/>
      <c r="EQ395" s="190"/>
      <c r="ER395" s="190"/>
      <c r="ES395" s="190"/>
      <c r="ET395" s="190">
        <v>42</v>
      </c>
      <c r="EU395" s="190">
        <v>40</v>
      </c>
      <c r="EV395" s="190">
        <v>43</v>
      </c>
      <c r="EW395" s="190">
        <v>37</v>
      </c>
      <c r="EX395" s="212">
        <v>35</v>
      </c>
      <c r="EY395" s="211"/>
      <c r="EZ395" s="75">
        <f t="shared" ref="EZ395" si="1557">(G395/(DT395-G395))+0</f>
        <v>2.7027027027027029E-2</v>
      </c>
      <c r="FA395" s="89">
        <f t="shared" si="1485"/>
        <v>-0.1</v>
      </c>
      <c r="FB395" s="212"/>
      <c r="FC395" s="213"/>
      <c r="FD395" s="213"/>
      <c r="FE395" s="213"/>
      <c r="FF395" s="213"/>
      <c r="FG395" s="213"/>
      <c r="FH395" s="213"/>
      <c r="FI395" s="213"/>
      <c r="FJ395" s="213"/>
      <c r="FK395" s="213"/>
      <c r="FL395" s="213"/>
      <c r="FM395" s="213"/>
      <c r="FN395" s="213"/>
      <c r="FO395" s="213"/>
      <c r="FP395" s="213"/>
      <c r="FQ395" s="213"/>
      <c r="FR395" s="213"/>
      <c r="FS395" s="211">
        <v>190</v>
      </c>
      <c r="FT395" s="190">
        <v>180</v>
      </c>
      <c r="FU395" s="190">
        <v>180</v>
      </c>
      <c r="FV395" s="190">
        <v>180</v>
      </c>
      <c r="FW395" s="190"/>
      <c r="FX395" s="190"/>
      <c r="FY395" s="190"/>
      <c r="FZ395" s="190"/>
      <c r="GA395" s="190"/>
      <c r="GB395" s="190"/>
      <c r="GC395" s="190">
        <v>170</v>
      </c>
      <c r="GD395" s="190">
        <v>170</v>
      </c>
      <c r="GE395" s="190">
        <v>135</v>
      </c>
      <c r="GF395" s="190">
        <v>130</v>
      </c>
      <c r="GG395" s="212">
        <v>125</v>
      </c>
    </row>
    <row r="396" spans="2:189">
      <c r="B396" s="33">
        <v>44691</v>
      </c>
      <c r="C396" s="30" t="s">
        <v>47</v>
      </c>
      <c r="D396" s="30">
        <v>2022</v>
      </c>
      <c r="E396" s="30" t="str">
        <f t="shared" ref="E396" si="1558">D396&amp;C396</f>
        <v>2022S19</v>
      </c>
      <c r="F396" s="30" t="str">
        <f t="shared" si="1473"/>
        <v>52022</v>
      </c>
      <c r="G396" s="208" t="str">
        <f>VLOOKUP(Horizontal!$C396&amp;Horizontal!$B396&amp;Horizontal!G$11,Vertical!$E:$O,G$10,0)</f>
        <v>1,47</v>
      </c>
      <c r="H396" s="207">
        <f>(VLOOKUP(Horizontal!$C396&amp;Horizontal!$B396&amp;Horizontal!H$11,Vertical!$E:$O,H$10,0))+0</f>
        <v>59.35</v>
      </c>
      <c r="I396" s="207">
        <f>(VLOOKUP(Horizontal!$C396&amp;Horizontal!$B396&amp;Horizontal!I$11,Vertical!$E:$O,I$10,0))+0</f>
        <v>79.88</v>
      </c>
      <c r="J396" s="207">
        <f>(VLOOKUP(Horizontal!$C396&amp;Horizontal!$B396&amp;Horizontal!J$11,Vertical!$E:$O,J$10,0))+0</f>
        <v>107</v>
      </c>
      <c r="K396" s="207">
        <f>(VLOOKUP(Horizontal!$C396&amp;Horizontal!$B396&amp;Horizontal!K$11,Vertical!$E:$O,K$10,0))+0</f>
        <v>126.22</v>
      </c>
      <c r="L396" s="207">
        <f>(VLOOKUP(Horizontal!$C396&amp;Horizontal!$B396&amp;Horizontal!L$11,Vertical!$E:$O,L$10,0))+0</f>
        <v>142.78</v>
      </c>
      <c r="M396" s="207">
        <f>(VLOOKUP(Horizontal!$C396&amp;Horizontal!$B396&amp;Horizontal!M$11,Vertical!$E:$O,M$10,0))+0</f>
        <v>193.69</v>
      </c>
      <c r="N396" s="207">
        <f>(VLOOKUP(Horizontal!$C396&amp;Horizontal!$B396&amp;Horizontal!N$11,Vertical!$E:$O,N$10,0))+0</f>
        <v>185.27</v>
      </c>
      <c r="O396" s="207">
        <f>(VLOOKUP(Horizontal!$C396&amp;Horizontal!$B396&amp;Horizontal!O$11,Vertical!$E:$O,O$10,0))+0</f>
        <v>167.56</v>
      </c>
      <c r="P396" s="209">
        <f>(VLOOKUP(Horizontal!$C396&amp;Horizontal!$B396&amp;Horizontal!P$11,Vertical!$E:$O,P$10,0))+0</f>
        <v>158.27000000000001</v>
      </c>
      <c r="Q396" s="210">
        <f>(VLOOKUP(Horizontal!$C396&amp;Horizontal!$B396&amp;Horizontal!Q$11,Vertical!$E:$O,Q$10,0))+0</f>
        <v>49</v>
      </c>
      <c r="R396" s="207">
        <f>(VLOOKUP(Horizontal!$C396&amp;Horizontal!$B396&amp;Horizontal!R$11,Vertical!$E:$O,R$10,0))+0</f>
        <v>55</v>
      </c>
      <c r="S396" s="207">
        <f>(VLOOKUP(Horizontal!$C396&amp;Horizontal!$B396&amp;Horizontal!S$11,Vertical!$E:$O,S$10,0))+0</f>
        <v>56</v>
      </c>
      <c r="T396" s="207">
        <f>(VLOOKUP(Horizontal!$C396&amp;Horizontal!$B396&amp;Horizontal!T$11,Vertical!$E:$O,T$10,0))+0</f>
        <v>54</v>
      </c>
      <c r="U396" s="207">
        <f>(VLOOKUP(Horizontal!$C396&amp;Horizontal!$B396&amp;Horizontal!U$11,Vertical!$E:$O,U$10,0))+0</f>
        <v>51</v>
      </c>
      <c r="V396" s="207">
        <f>(VLOOKUP(Horizontal!$C396&amp;Horizontal!$B396&amp;Horizontal!V$11,Vertical!$E:$O,V$10,0))+0</f>
        <v>46</v>
      </c>
      <c r="W396" s="207">
        <f>(VLOOKUP(Horizontal!$C396&amp;Horizontal!$B396&amp;Horizontal!W$11,Vertical!$E:$O,W$10,0))+0</f>
        <v>39</v>
      </c>
      <c r="X396" s="207">
        <f>(VLOOKUP(Horizontal!$C396&amp;Horizontal!$B396&amp;Horizontal!X$11,Vertical!$E:$O,X$10,0))+0</f>
        <v>33</v>
      </c>
      <c r="Y396" s="209">
        <f>(VLOOKUP(Horizontal!$C396&amp;Horizontal!$B396&amp;Horizontal!Y$11,Vertical!$E:$O,Y$10,0))+0</f>
        <v>29</v>
      </c>
      <c r="Z396" s="210">
        <f>(VLOOKUP(Horizontal!$C396&amp;Horizontal!$B396&amp;Horizontal!Z$11,Vertical!$E:$O,Z$10,0))+0</f>
        <v>29.79</v>
      </c>
      <c r="AA396" s="207">
        <f>(VLOOKUP(Horizontal!$C396&amp;Horizontal!$B396&amp;Horizontal!AA$11,Vertical!$E:$O,AA$10,0))+0</f>
        <v>38.299999999999997</v>
      </c>
      <c r="AB396" s="207">
        <f>(VLOOKUP(Horizontal!$C396&amp;Horizontal!$B396&amp;Horizontal!AB$11,Vertical!$E:$O,AB$10,0))+0</f>
        <v>2.2200000000000002</v>
      </c>
      <c r="AC396" s="207">
        <f>(VLOOKUP(Horizontal!$C396&amp;Horizontal!$B396&amp;Horizontal!AC$11,Vertical!$E:$O,AC$10,0))+0</f>
        <v>0</v>
      </c>
      <c r="AD396" s="207">
        <f>(VLOOKUP(Horizontal!$C396&amp;Horizontal!$B396&amp;Horizontal!AD$11,Vertical!$E:$O,AD$10,0))+0</f>
        <v>4.26</v>
      </c>
      <c r="AE396" s="207">
        <f>(VLOOKUP(Horizontal!$C396&amp;Horizontal!$B396&amp;Horizontal!AE$11,Vertical!$E:$O,AE$10,0))+0</f>
        <v>14.89</v>
      </c>
      <c r="AF396" s="207">
        <f>(VLOOKUP(Horizontal!$C396&amp;Horizontal!$B396&amp;Horizontal!AF$11,Vertical!$E:$O,AF$10,0))+0</f>
        <v>21.74</v>
      </c>
      <c r="AG396" s="207">
        <f>(VLOOKUP(Horizontal!$C396&amp;Horizontal!$B396&amp;Horizontal!AG$11,Vertical!$E:$O,AG$10,0))+0</f>
        <v>28.89</v>
      </c>
      <c r="AH396" s="209">
        <f>(VLOOKUP(Horizontal!$C396&amp;Horizontal!$B396&amp;Horizontal!AH$11,Vertical!$E:$O,AH$10,0))+0</f>
        <v>22.73</v>
      </c>
      <c r="AI396" s="210">
        <f>(VLOOKUP(Horizontal!$C396&amp;Horizontal!$B396&amp;Horizontal!AI$11,Vertical!$E:$O,AI$10,0))+0</f>
        <v>40.43</v>
      </c>
      <c r="AJ396" s="207">
        <f>(VLOOKUP(Horizontal!$C396&amp;Horizontal!$B396&amp;Horizontal!AJ$11,Vertical!$E:$O,AJ$10,0))+0</f>
        <v>25.53</v>
      </c>
      <c r="AK396" s="207">
        <f>(VLOOKUP(Horizontal!$C396&amp;Horizontal!$B396&amp;Horizontal!AK$11,Vertical!$E:$O,AK$10,0))+0</f>
        <v>8.89</v>
      </c>
      <c r="AL396" s="207">
        <f>(VLOOKUP(Horizontal!$C396&amp;Horizontal!$B396&amp;Horizontal!AL$11,Vertical!$E:$O,AL$10,0))+0</f>
        <v>6.82</v>
      </c>
      <c r="AM396" s="207">
        <f>(VLOOKUP(Horizontal!$C396&amp;Horizontal!$B396&amp;Horizontal!AM$11,Vertical!$E:$O,AM$10,0))+0</f>
        <v>12.77</v>
      </c>
      <c r="AN396" s="207">
        <f>(VLOOKUP(Horizontal!$C396&amp;Horizontal!$B396&amp;Horizontal!AN$11,Vertical!$E:$O,AN$10,0))+0</f>
        <v>8.51</v>
      </c>
      <c r="AO396" s="207">
        <f>(VLOOKUP(Horizontal!$C396&amp;Horizontal!$B396&amp;Horizontal!AO$11,Vertical!$E:$O,AO$10,0))+0</f>
        <v>23.91</v>
      </c>
      <c r="AP396" s="207">
        <f>(VLOOKUP(Horizontal!$C396&amp;Horizontal!$B396&amp;Horizontal!AP$11,Vertical!$E:$O,AP$10,0))+0</f>
        <v>48.89</v>
      </c>
      <c r="AQ396" s="209">
        <f>(VLOOKUP(Horizontal!$C396&amp;Horizontal!$B396&amp;Horizontal!AQ$11,Vertical!$E:$O,AQ$10,0))+0</f>
        <v>52.27</v>
      </c>
      <c r="AR396" s="210">
        <f>(VLOOKUP(Horizontal!$C396&amp;Horizontal!$B396&amp;Horizontal!AR$11,Vertical!$E:$O,AR$10,0))+0</f>
        <v>29.79</v>
      </c>
      <c r="AS396" s="207">
        <f>(VLOOKUP(Horizontal!$C396&amp;Horizontal!$B396&amp;Horizontal!AS$11,Vertical!$E:$O,AS$10,0))+0</f>
        <v>36.17</v>
      </c>
      <c r="AT396" s="207">
        <f>(VLOOKUP(Horizontal!$C396&amp;Horizontal!$B396&amp;Horizontal!AT$11,Vertical!$E:$O,AT$10,0))+0</f>
        <v>88.89</v>
      </c>
      <c r="AU396" s="207">
        <f>(VLOOKUP(Horizontal!$C396&amp;Horizontal!$B396&amp;Horizontal!AU$11,Vertical!$E:$O,AU$10,0))+0</f>
        <v>93.18</v>
      </c>
      <c r="AV396" s="207">
        <f>(VLOOKUP(Horizontal!$C396&amp;Horizontal!$B396&amp;Horizontal!AV$11,Vertical!$E:$O,AV$10,0))+0</f>
        <v>82.98</v>
      </c>
      <c r="AW396" s="207">
        <f>(VLOOKUP(Horizontal!$C396&amp;Horizontal!$B396&amp;Horizontal!AW$11,Vertical!$E:$O,AW$10,0))+0</f>
        <v>76.599999999999994</v>
      </c>
      <c r="AX396" s="207">
        <f>(VLOOKUP(Horizontal!$C396&amp;Horizontal!$B396&amp;Horizontal!AX$11,Vertical!$E:$O,AX$10,0))+0</f>
        <v>54.35</v>
      </c>
      <c r="AY396" s="207">
        <f>(VLOOKUP(Horizontal!$C396&amp;Horizontal!$B396&amp;Horizontal!AY$11,Vertical!$E:$O,AY$10,0))+0</f>
        <v>22.22</v>
      </c>
      <c r="AZ396" s="209">
        <f>(VLOOKUP(Horizontal!$C396&amp;Horizontal!$B396&amp;Horizontal!AZ$11,Vertical!$E:$O,AZ$10,0))+0</f>
        <v>25</v>
      </c>
      <c r="BA396" s="208">
        <f>(VLOOKUP(Horizontal!$C396&amp;Horizontal!$B396&amp;Horizontal!BA$11,Vertical!$E:$O,BA$10,0))+0</f>
        <v>44.35</v>
      </c>
      <c r="BB396" s="210">
        <f>(VLOOKUP(Horizontal!$C396&amp;Horizontal!$B396&amp;Horizontal!BB$11,Vertical!$E:$O,BB$10,0))+0</f>
        <v>103.59</v>
      </c>
      <c r="BC396" s="207">
        <f>(VLOOKUP(Horizontal!$C396&amp;Horizontal!$B396&amp;Horizontal!BC$11,Vertical!$E:$O,BC$10,0))+0</f>
        <v>123.8</v>
      </c>
      <c r="BD396" s="207">
        <f>(VLOOKUP(Horizontal!$C396&amp;Horizontal!$B396&amp;Horizontal!BD$11,Vertical!$E:$O,BD$10,0))+0</f>
        <v>149.83000000000001</v>
      </c>
      <c r="BE396" s="207">
        <f>(VLOOKUP(Horizontal!$C396&amp;Horizontal!$B396&amp;Horizontal!BE$11,Vertical!$E:$O,BE$10,0))+0</f>
        <v>169.58</v>
      </c>
      <c r="BF396" s="207">
        <f>(VLOOKUP(Horizontal!$C396&amp;Horizontal!$B396&amp;Horizontal!BF$11,Vertical!$E:$O,BF$10,0))+0</f>
        <v>188.53</v>
      </c>
      <c r="BG396" s="207">
        <f>(VLOOKUP(Horizontal!$C396&amp;Horizontal!$B396&amp;Horizontal!BG$11,Vertical!$E:$O,BG$10,0))+0</f>
        <v>237.41</v>
      </c>
      <c r="BH396" s="207">
        <f>(VLOOKUP(Horizontal!$C396&amp;Horizontal!$B396&amp;Horizontal!BH$11,Vertical!$E:$O,BH$10,0))+0</f>
        <v>224.15</v>
      </c>
      <c r="BI396" s="207">
        <f>(VLOOKUP(Horizontal!$C396&amp;Horizontal!$B396&amp;Horizontal!BI$11,Vertical!$E:$O,BI$10,0))+0</f>
        <v>202.8</v>
      </c>
      <c r="BJ396" s="209">
        <f>(VLOOKUP(Horizontal!$C396&amp;Horizontal!$B396&amp;Horizontal!BJ$11,Vertical!$E:$O,BJ$10,0))+0</f>
        <v>190.71</v>
      </c>
      <c r="BK396" s="210">
        <f>(VLOOKUP(Horizontal!$C396&amp;Horizontal!$B396&amp;Horizontal!BK$11,Vertical!$E:$O,BK$10,0))+0</f>
        <v>48</v>
      </c>
      <c r="BL396" s="207">
        <f>(VLOOKUP(Horizontal!$C396&amp;Horizontal!$B396&amp;Horizontal!BL$11,Vertical!$E:$O,BL$10,0))+0</f>
        <v>50</v>
      </c>
      <c r="BM396" s="207">
        <f>(VLOOKUP(Horizontal!$C396&amp;Horizontal!$B396&amp;Horizontal!BM$11,Vertical!$E:$O,BM$10,0))+0</f>
        <v>49</v>
      </c>
      <c r="BN396" s="207">
        <f>(VLOOKUP(Horizontal!$C396&amp;Horizontal!$B396&amp;Horizontal!BN$11,Vertical!$E:$O,BN$10,0))+0</f>
        <v>47</v>
      </c>
      <c r="BO396" s="207">
        <f>(VLOOKUP(Horizontal!$C396&amp;Horizontal!$B396&amp;Horizontal!BO$11,Vertical!$E:$O,BO$10,0))+0</f>
        <v>45</v>
      </c>
      <c r="BP396" s="207">
        <f>(VLOOKUP(Horizontal!$C396&amp;Horizontal!$B396&amp;Horizontal!BP$11,Vertical!$E:$O,BP$10,0))+0</f>
        <v>45</v>
      </c>
      <c r="BQ396" s="207">
        <f>(VLOOKUP(Horizontal!$C396&amp;Horizontal!$B396&amp;Horizontal!BQ$11,Vertical!$E:$O,BQ$10,0))+0</f>
        <v>40</v>
      </c>
      <c r="BR396" s="207">
        <f>(VLOOKUP(Horizontal!$C396&amp;Horizontal!$B396&amp;Horizontal!BR$11,Vertical!$E:$O,BR$10,0))+0</f>
        <v>33</v>
      </c>
      <c r="BS396" s="209">
        <f>(VLOOKUP(Horizontal!$C396&amp;Horizontal!$B396&amp;Horizontal!BS$11,Vertical!$E:$O,BS$10,0))+0</f>
        <v>31</v>
      </c>
      <c r="BT396" s="210">
        <f>(VLOOKUP(Horizontal!$C396&amp;Horizontal!$B396&amp;Horizontal!BT$11,Vertical!$E:$O,BT$10,0))+0</f>
        <v>43.9</v>
      </c>
      <c r="BU396" s="207">
        <f>(VLOOKUP(Horizontal!$C396&amp;Horizontal!$B396&amp;Horizontal!BU$11,Vertical!$E:$O,BU$10,0))+0</f>
        <v>48.72</v>
      </c>
      <c r="BV396" s="207">
        <f>(VLOOKUP(Horizontal!$C396&amp;Horizontal!$B396&amp;Horizontal!BV$11,Vertical!$E:$O,BV$10,0))+0</f>
        <v>10.81</v>
      </c>
      <c r="BW396" s="207">
        <f>(VLOOKUP(Horizontal!$C396&amp;Horizontal!$B396&amp;Horizontal!BW$11,Vertical!$E:$O,BW$10,0))+0</f>
        <v>5.13</v>
      </c>
      <c r="BX396" s="207">
        <f>(VLOOKUP(Horizontal!$C396&amp;Horizontal!$B396&amp;Horizontal!BX$11,Vertical!$E:$O,BX$10,0))+0</f>
        <v>14.63</v>
      </c>
      <c r="BY396" s="207">
        <f>(VLOOKUP(Horizontal!$C396&amp;Horizontal!$B396&amp;Horizontal!BY$11,Vertical!$E:$O,BY$10,0))+0</f>
        <v>15.38</v>
      </c>
      <c r="BZ396" s="207">
        <f>(VLOOKUP(Horizontal!$C396&amp;Horizontal!$B396&amp;Horizontal!BZ$11,Vertical!$E:$O,BZ$10,0))+0</f>
        <v>32.43</v>
      </c>
      <c r="CA396" s="207">
        <f>(VLOOKUP(Horizontal!$C396&amp;Horizontal!$B396&amp;Horizontal!CA$11,Vertical!$E:$O,CA$10,0))+0</f>
        <v>30.77</v>
      </c>
      <c r="CB396" s="209">
        <f>(VLOOKUP(Horizontal!$C396&amp;Horizontal!$B396&amp;Horizontal!CB$11,Vertical!$E:$O,CB$10,0))+0</f>
        <v>27.78</v>
      </c>
      <c r="CC396" s="210">
        <f>(VLOOKUP(Horizontal!$C396&amp;Horizontal!$B396&amp;Horizontal!CC$11,Vertical!$E:$O,CC$10,0))+0</f>
        <v>24.39</v>
      </c>
      <c r="CD396" s="207">
        <f>(VLOOKUP(Horizontal!$C396&amp;Horizontal!$B396&amp;Horizontal!CD$11,Vertical!$E:$O,CD$10,0))+0</f>
        <v>15.38</v>
      </c>
      <c r="CE396" s="207">
        <f>(VLOOKUP(Horizontal!$C396&amp;Horizontal!$B396&amp;Horizontal!CE$11,Vertical!$E:$O,CE$10,0))+0</f>
        <v>10.81</v>
      </c>
      <c r="CF396" s="207">
        <f>(VLOOKUP(Horizontal!$C396&amp;Horizontal!$B396&amp;Horizontal!CF$11,Vertical!$E:$O,CF$10,0))+0</f>
        <v>10.26</v>
      </c>
      <c r="CG396" s="207">
        <f>(VLOOKUP(Horizontal!$C396&amp;Horizontal!$B396&amp;Horizontal!CG$11,Vertical!$E:$O,CG$10,0))+0</f>
        <v>7.32</v>
      </c>
      <c r="CH396" s="207">
        <f>(VLOOKUP(Horizontal!$C396&amp;Horizontal!$B396&amp;Horizontal!CH$11,Vertical!$E:$O,CH$10,0))+0</f>
        <v>10.26</v>
      </c>
      <c r="CI396" s="207">
        <f>(VLOOKUP(Horizontal!$C396&amp;Horizontal!$B396&amp;Horizontal!CI$11,Vertical!$E:$O,CI$10,0))+0</f>
        <v>24.32</v>
      </c>
      <c r="CJ396" s="207">
        <f>(VLOOKUP(Horizontal!$C396&amp;Horizontal!$B396&amp;Horizontal!CJ$11,Vertical!$E:$O,CJ$10,0))+0</f>
        <v>43.59</v>
      </c>
      <c r="CK396" s="209">
        <f>(VLOOKUP(Horizontal!$C396&amp;Horizontal!$B396&amp;Horizontal!CK$11,Vertical!$E:$O,CK$10,0))+0</f>
        <v>41.67</v>
      </c>
      <c r="CL396" s="210">
        <f>(VLOOKUP(Horizontal!$C396&amp;Horizontal!$B396&amp;Horizontal!CL$11,Vertical!$E:$O,CL$10,0))+0</f>
        <v>31.71</v>
      </c>
      <c r="CM396" s="207">
        <f>(VLOOKUP(Horizontal!$C396&amp;Horizontal!$B396&amp;Horizontal!CM$11,Vertical!$E:$O,CM$10,0))+0</f>
        <v>35.9</v>
      </c>
      <c r="CN396" s="207">
        <f>(VLOOKUP(Horizontal!$C396&amp;Horizontal!$B396&amp;Horizontal!CN$11,Vertical!$E:$O,CN$10,0))+0</f>
        <v>78.38</v>
      </c>
      <c r="CO396" s="207">
        <f>(VLOOKUP(Horizontal!$C396&amp;Horizontal!$B396&amp;Horizontal!CO$11,Vertical!$E:$O,CO$10,0))+0</f>
        <v>84.62</v>
      </c>
      <c r="CP396" s="207">
        <f>(VLOOKUP(Horizontal!$C396&amp;Horizontal!$B396&amp;Horizontal!CP$11,Vertical!$E:$O,CP$10,0))+0</f>
        <v>78.05</v>
      </c>
      <c r="CQ396" s="207">
        <f>(VLOOKUP(Horizontal!$C396&amp;Horizontal!$B396&amp;Horizontal!CQ$11,Vertical!$E:$O,CQ$10,0))+0</f>
        <v>74.36</v>
      </c>
      <c r="CR396" s="207">
        <f>(VLOOKUP(Horizontal!$C396&amp;Horizontal!$B396&amp;Horizontal!CR$11,Vertical!$E:$O,CR$10,0))+0</f>
        <v>43.24</v>
      </c>
      <c r="CS396" s="207">
        <f>(VLOOKUP(Horizontal!$C396&amp;Horizontal!$B396&amp;Horizontal!CS$11,Vertical!$E:$O,CS$10,0))+0</f>
        <v>25.64</v>
      </c>
      <c r="CT396" s="207">
        <f>(VLOOKUP(Horizontal!$C396&amp;Horizontal!$B396&amp;Horizontal!CT$11,Vertical!$E:$O,CT$10,0))+0</f>
        <v>30.56</v>
      </c>
      <c r="CU396" s="150"/>
      <c r="CV396" s="211">
        <f t="shared" ref="CV396" si="1559">(BB396-H396)+0</f>
        <v>44.24</v>
      </c>
      <c r="CW396" s="190">
        <f t="shared" ref="CW396" si="1560">(BC396-I396)+0</f>
        <v>43.92</v>
      </c>
      <c r="CX396" s="190">
        <f t="shared" ref="CX396" si="1561">(BD396-J396)+0</f>
        <v>42.830000000000013</v>
      </c>
      <c r="CY396" s="190">
        <f t="shared" ref="CY396" si="1562">(BE396-K396)+0</f>
        <v>43.360000000000014</v>
      </c>
      <c r="CZ396" s="190">
        <f t="shared" ref="CZ396" si="1563">(BF396-L396)+0</f>
        <v>45.75</v>
      </c>
      <c r="DA396" s="190">
        <f t="shared" ref="DA396" si="1564">(BG396-M396)+0</f>
        <v>43.72</v>
      </c>
      <c r="DB396" s="190">
        <f t="shared" ref="DB396" si="1565">(BH396-N396)+0</f>
        <v>38.879999999999995</v>
      </c>
      <c r="DC396" s="190">
        <f t="shared" ref="DC396" si="1566">(BI396-O396)+0</f>
        <v>35.240000000000009</v>
      </c>
      <c r="DD396" s="212">
        <f t="shared" ref="DD396" si="1567">(BJ396-P396)+0</f>
        <v>32.44</v>
      </c>
      <c r="DE396" s="9">
        <v>170</v>
      </c>
      <c r="DF396" s="212">
        <f t="shared" ref="DF396" si="1568">($H$7-H396)+0</f>
        <v>149.10721040189134</v>
      </c>
      <c r="DG396" s="264">
        <v>68</v>
      </c>
      <c r="DH396" s="265">
        <v>271</v>
      </c>
      <c r="DI396" s="265">
        <v>49</v>
      </c>
      <c r="DJ396" s="266">
        <v>103</v>
      </c>
      <c r="DK396" s="190">
        <v>15.13</v>
      </c>
      <c r="DL396" s="190">
        <v>15.13</v>
      </c>
      <c r="DM396" s="190">
        <v>0</v>
      </c>
      <c r="DN396" s="212">
        <v>0</v>
      </c>
      <c r="DO396" s="190">
        <v>55.7</v>
      </c>
      <c r="DP396" s="190">
        <v>55.7</v>
      </c>
      <c r="DQ396" s="190">
        <v>55.7</v>
      </c>
      <c r="DR396" s="212">
        <v>55.7</v>
      </c>
      <c r="DS396" s="150"/>
      <c r="DT396" s="190">
        <v>58</v>
      </c>
      <c r="DU396" s="190">
        <v>82</v>
      </c>
      <c r="DV396" s="190">
        <v>111</v>
      </c>
      <c r="DW396" s="190">
        <v>132</v>
      </c>
      <c r="DX396" s="190"/>
      <c r="DY396" s="190"/>
      <c r="DZ396" s="190"/>
      <c r="EA396" s="190"/>
      <c r="EB396" s="190"/>
      <c r="EC396" s="190"/>
      <c r="ED396" s="190">
        <v>148</v>
      </c>
      <c r="EE396" s="190">
        <v>195</v>
      </c>
      <c r="EF396" s="190">
        <v>183</v>
      </c>
      <c r="EG396" s="190">
        <v>163</v>
      </c>
      <c r="EH396" s="212">
        <v>153</v>
      </c>
      <c r="EI396" s="213"/>
      <c r="EJ396" s="211">
        <v>38</v>
      </c>
      <c r="EK396" s="190">
        <v>38</v>
      </c>
      <c r="EL396" s="190">
        <v>38</v>
      </c>
      <c r="EM396" s="190">
        <v>40</v>
      </c>
      <c r="EN396" s="190"/>
      <c r="EO396" s="190"/>
      <c r="EP396" s="190"/>
      <c r="EQ396" s="190"/>
      <c r="ER396" s="190"/>
      <c r="ES396" s="190"/>
      <c r="ET396" s="190">
        <v>45</v>
      </c>
      <c r="EU396" s="190">
        <v>40</v>
      </c>
      <c r="EV396" s="190">
        <v>40</v>
      </c>
      <c r="EW396" s="190">
        <v>35</v>
      </c>
      <c r="EX396" s="212">
        <v>35</v>
      </c>
      <c r="EY396" s="211"/>
      <c r="EZ396" s="75">
        <f t="shared" ref="EZ396" si="1569">(G396/(DT396-G396))+0</f>
        <v>2.60038917388997E-2</v>
      </c>
      <c r="FA396" s="89">
        <f t="shared" si="1485"/>
        <v>-0.1</v>
      </c>
      <c r="FB396" s="212"/>
      <c r="FC396" s="213"/>
      <c r="FD396" s="213"/>
      <c r="FE396" s="213"/>
      <c r="FF396" s="213"/>
      <c r="FG396" s="213"/>
      <c r="FH396" s="213"/>
      <c r="FI396" s="213"/>
      <c r="FJ396" s="213"/>
      <c r="FK396" s="213"/>
      <c r="FL396" s="213"/>
      <c r="FM396" s="213"/>
      <c r="FN396" s="213"/>
      <c r="FO396" s="213"/>
      <c r="FP396" s="213"/>
      <c r="FQ396" s="213"/>
      <c r="FR396" s="213"/>
      <c r="FS396" s="211">
        <v>180</v>
      </c>
      <c r="FT396" s="190">
        <v>180</v>
      </c>
      <c r="FU396" s="190">
        <v>180</v>
      </c>
      <c r="FV396" s="190">
        <v>175</v>
      </c>
      <c r="FW396" s="190"/>
      <c r="FX396" s="190"/>
      <c r="FY396" s="190"/>
      <c r="FZ396" s="190"/>
      <c r="GA396" s="190"/>
      <c r="GB396" s="190"/>
      <c r="GC396" s="190">
        <v>175</v>
      </c>
      <c r="GD396" s="190">
        <v>170</v>
      </c>
      <c r="GE396" s="190">
        <v>135</v>
      </c>
      <c r="GF396" s="190">
        <v>130</v>
      </c>
      <c r="GG396" s="212">
        <v>130</v>
      </c>
    </row>
    <row r="397" spans="2:189">
      <c r="B397" s="33">
        <v>44698</v>
      </c>
      <c r="C397" s="30" t="s">
        <v>46</v>
      </c>
      <c r="D397" s="30">
        <v>2022</v>
      </c>
      <c r="E397" s="30" t="str">
        <f t="shared" ref="E397" si="1570">D397&amp;C397</f>
        <v>2022S20</v>
      </c>
      <c r="F397" s="30" t="str">
        <f t="shared" si="1473"/>
        <v>52022</v>
      </c>
      <c r="G397" s="208" t="str">
        <f>VLOOKUP(Horizontal!$C397&amp;Horizontal!$B397&amp;Horizontal!G$11,Vertical!$E:$O,G$10,0)</f>
        <v>1,41</v>
      </c>
      <c r="H397" s="207">
        <f>(VLOOKUP(Horizontal!$C397&amp;Horizontal!$B397&amp;Horizontal!H$11,Vertical!$E:$O,H$10,0))+0</f>
        <v>60.22</v>
      </c>
      <c r="I397" s="207">
        <f>(VLOOKUP(Horizontal!$C397&amp;Horizontal!$B397&amp;Horizontal!I$11,Vertical!$E:$O,I$10,0))+0</f>
        <v>88.03</v>
      </c>
      <c r="J397" s="207">
        <f>(VLOOKUP(Horizontal!$C397&amp;Horizontal!$B397&amp;Horizontal!J$11,Vertical!$E:$O,J$10,0))+0</f>
        <v>126.94</v>
      </c>
      <c r="K397" s="207">
        <f>(VLOOKUP(Horizontal!$C397&amp;Horizontal!$B397&amp;Horizontal!K$11,Vertical!$E:$O,K$10,0))+0</f>
        <v>146.35</v>
      </c>
      <c r="L397" s="207">
        <f>(VLOOKUP(Horizontal!$C397&amp;Horizontal!$B397&amp;Horizontal!L$11,Vertical!$E:$O,L$10,0))+0</f>
        <v>159.15</v>
      </c>
      <c r="M397" s="207">
        <f>(VLOOKUP(Horizontal!$C397&amp;Horizontal!$B397&amp;Horizontal!M$11,Vertical!$E:$O,M$10,0))+0</f>
        <v>201.96</v>
      </c>
      <c r="N397" s="207">
        <f>(VLOOKUP(Horizontal!$C397&amp;Horizontal!$B397&amp;Horizontal!N$11,Vertical!$E:$O,N$10,0))+0</f>
        <v>187.81</v>
      </c>
      <c r="O397" s="207">
        <f>(VLOOKUP(Horizontal!$C397&amp;Horizontal!$B397&amp;Horizontal!O$11,Vertical!$E:$O,O$10,0))+0</f>
        <v>168.26</v>
      </c>
      <c r="P397" s="209">
        <f>(VLOOKUP(Horizontal!$C397&amp;Horizontal!$B397&amp;Horizontal!P$11,Vertical!$E:$O,P$10,0))+0</f>
        <v>158.97</v>
      </c>
      <c r="Q397" s="210">
        <f>(VLOOKUP(Horizontal!$C397&amp;Horizontal!$B397&amp;Horizontal!Q$11,Vertical!$E:$O,Q$10,0))+0</f>
        <v>51</v>
      </c>
      <c r="R397" s="207">
        <f>(VLOOKUP(Horizontal!$C397&amp;Horizontal!$B397&amp;Horizontal!R$11,Vertical!$E:$O,R$10,0))+0</f>
        <v>59</v>
      </c>
      <c r="S397" s="207">
        <f>(VLOOKUP(Horizontal!$C397&amp;Horizontal!$B397&amp;Horizontal!S$11,Vertical!$E:$O,S$10,0))+0</f>
        <v>63</v>
      </c>
      <c r="T397" s="207">
        <f>(VLOOKUP(Horizontal!$C397&amp;Horizontal!$B397&amp;Horizontal!T$11,Vertical!$E:$O,T$10,0))+0</f>
        <v>60</v>
      </c>
      <c r="U397" s="207">
        <f>(VLOOKUP(Horizontal!$C397&amp;Horizontal!$B397&amp;Horizontal!U$11,Vertical!$E:$O,U$10,0))+0</f>
        <v>53</v>
      </c>
      <c r="V397" s="207">
        <f>(VLOOKUP(Horizontal!$C397&amp;Horizontal!$B397&amp;Horizontal!V$11,Vertical!$E:$O,V$10,0))+0</f>
        <v>47</v>
      </c>
      <c r="W397" s="207">
        <f>(VLOOKUP(Horizontal!$C397&amp;Horizontal!$B397&amp;Horizontal!W$11,Vertical!$E:$O,W$10,0))+0</f>
        <v>39</v>
      </c>
      <c r="X397" s="207">
        <f>(VLOOKUP(Horizontal!$C397&amp;Horizontal!$B397&amp;Horizontal!X$11,Vertical!$E:$O,X$10,0))+0</f>
        <v>33</v>
      </c>
      <c r="Y397" s="209">
        <f>(VLOOKUP(Horizontal!$C397&amp;Horizontal!$B397&amp;Horizontal!Y$11,Vertical!$E:$O,Y$10,0))+0</f>
        <v>29</v>
      </c>
      <c r="Z397" s="210">
        <f>(VLOOKUP(Horizontal!$C397&amp;Horizontal!$B397&amp;Horizontal!Z$11,Vertical!$E:$O,Z$10,0))+0</f>
        <v>6.82</v>
      </c>
      <c r="AA397" s="207">
        <f>(VLOOKUP(Horizontal!$C397&amp;Horizontal!$B397&amp;Horizontal!AA$11,Vertical!$E:$O,AA$10,0))+0</f>
        <v>0</v>
      </c>
      <c r="AB397" s="207">
        <f>(VLOOKUP(Horizontal!$C397&amp;Horizontal!$B397&amp;Horizontal!AB$11,Vertical!$E:$O,AB$10,0))+0</f>
        <v>0</v>
      </c>
      <c r="AC397" s="207">
        <f>(VLOOKUP(Horizontal!$C397&amp;Horizontal!$B397&amp;Horizontal!AC$11,Vertical!$E:$O,AC$10,0))+0</f>
        <v>0</v>
      </c>
      <c r="AD397" s="207">
        <f>(VLOOKUP(Horizontal!$C397&amp;Horizontal!$B397&amp;Horizontal!AD$11,Vertical!$E:$O,AD$10,0))+0</f>
        <v>2.5</v>
      </c>
      <c r="AE397" s="207">
        <f>(VLOOKUP(Horizontal!$C397&amp;Horizontal!$B397&amp;Horizontal!AE$11,Vertical!$E:$O,AE$10,0))+0</f>
        <v>0</v>
      </c>
      <c r="AF397" s="207">
        <f>(VLOOKUP(Horizontal!$C397&amp;Horizontal!$B397&amp;Horizontal!AF$11,Vertical!$E:$O,AF$10,0))+0</f>
        <v>2.27</v>
      </c>
      <c r="AG397" s="207">
        <f>(VLOOKUP(Horizontal!$C397&amp;Horizontal!$B397&amp;Horizontal!AG$11,Vertical!$E:$O,AG$10,0))+0</f>
        <v>4.76</v>
      </c>
      <c r="AH397" s="209">
        <f>(VLOOKUP(Horizontal!$C397&amp;Horizontal!$B397&amp;Horizontal!AH$11,Vertical!$E:$O,AH$10,0))+0</f>
        <v>9.76</v>
      </c>
      <c r="AI397" s="210">
        <f>(VLOOKUP(Horizontal!$C397&amp;Horizontal!$B397&amp;Horizontal!AI$11,Vertical!$E:$O,AI$10,0))+0</f>
        <v>36.36</v>
      </c>
      <c r="AJ397" s="207">
        <f>(VLOOKUP(Horizontal!$C397&amp;Horizontal!$B397&amp;Horizontal!AJ$11,Vertical!$E:$O,AJ$10,0))+0</f>
        <v>0</v>
      </c>
      <c r="AK397" s="207">
        <f>(VLOOKUP(Horizontal!$C397&amp;Horizontal!$B397&amp;Horizontal!AK$11,Vertical!$E:$O,AK$10,0))+0</f>
        <v>0</v>
      </c>
      <c r="AL397" s="207">
        <f>(VLOOKUP(Horizontal!$C397&amp;Horizontal!$B397&amp;Horizontal!AL$11,Vertical!$E:$O,AL$10,0))+0</f>
        <v>0</v>
      </c>
      <c r="AM397" s="207">
        <f>(VLOOKUP(Horizontal!$C397&amp;Horizontal!$B397&amp;Horizontal!AM$11,Vertical!$E:$O,AM$10,0))+0</f>
        <v>0</v>
      </c>
      <c r="AN397" s="207">
        <f>(VLOOKUP(Horizontal!$C397&amp;Horizontal!$B397&amp;Horizontal!AN$11,Vertical!$E:$O,AN$10,0))+0</f>
        <v>2.44</v>
      </c>
      <c r="AO397" s="207">
        <f>(VLOOKUP(Horizontal!$C397&amp;Horizontal!$B397&amp;Horizontal!AO$11,Vertical!$E:$O,AO$10,0))+0</f>
        <v>9.09</v>
      </c>
      <c r="AP397" s="207">
        <f>(VLOOKUP(Horizontal!$C397&amp;Horizontal!$B397&amp;Horizontal!AP$11,Vertical!$E:$O,AP$10,0))+0</f>
        <v>45.24</v>
      </c>
      <c r="AQ397" s="209">
        <f>(VLOOKUP(Horizontal!$C397&amp;Horizontal!$B397&amp;Horizontal!AQ$11,Vertical!$E:$O,AQ$10,0))+0</f>
        <v>46.34</v>
      </c>
      <c r="AR397" s="210">
        <f>(VLOOKUP(Horizontal!$C397&amp;Horizontal!$B397&amp;Horizontal!AR$11,Vertical!$E:$O,AR$10,0))+0</f>
        <v>56.82</v>
      </c>
      <c r="AS397" s="207">
        <f>(VLOOKUP(Horizontal!$C397&amp;Horizontal!$B397&amp;Horizontal!AS$11,Vertical!$E:$O,AS$10,0))+0</f>
        <v>100</v>
      </c>
      <c r="AT397" s="207">
        <f>(VLOOKUP(Horizontal!$C397&amp;Horizontal!$B397&amp;Horizontal!AT$11,Vertical!$E:$O,AT$10,0))+0</f>
        <v>100</v>
      </c>
      <c r="AU397" s="207">
        <f>(VLOOKUP(Horizontal!$C397&amp;Horizontal!$B397&amp;Horizontal!AU$11,Vertical!$E:$O,AU$10,0))+0</f>
        <v>100</v>
      </c>
      <c r="AV397" s="207">
        <f>(VLOOKUP(Horizontal!$C397&amp;Horizontal!$B397&amp;Horizontal!AV$11,Vertical!$E:$O,AV$10,0))+0</f>
        <v>97.5</v>
      </c>
      <c r="AW397" s="207">
        <f>(VLOOKUP(Horizontal!$C397&amp;Horizontal!$B397&amp;Horizontal!AW$11,Vertical!$E:$O,AW$10,0))+0</f>
        <v>97.56</v>
      </c>
      <c r="AX397" s="207">
        <f>(VLOOKUP(Horizontal!$C397&amp;Horizontal!$B397&amp;Horizontal!AX$11,Vertical!$E:$O,AX$10,0))+0</f>
        <v>88.64</v>
      </c>
      <c r="AY397" s="207">
        <f>(VLOOKUP(Horizontal!$C397&amp;Horizontal!$B397&amp;Horizontal!AY$11,Vertical!$E:$O,AY$10,0))+0</f>
        <v>50</v>
      </c>
      <c r="AZ397" s="209">
        <f>(VLOOKUP(Horizontal!$C397&amp;Horizontal!$B397&amp;Horizontal!AZ$11,Vertical!$E:$O,AZ$10,0))+0</f>
        <v>43.9</v>
      </c>
      <c r="BA397" s="208">
        <f>(VLOOKUP(Horizontal!$C397&amp;Horizontal!$B397&amp;Horizontal!BA$11,Vertical!$E:$O,BA$10,0))+0</f>
        <v>44.3</v>
      </c>
      <c r="BB397" s="210">
        <f>(VLOOKUP(Horizontal!$C397&amp;Horizontal!$B397&amp;Horizontal!BB$11,Vertical!$E:$O,BB$10,0))+0</f>
        <v>104.36</v>
      </c>
      <c r="BC397" s="207">
        <f>(VLOOKUP(Horizontal!$C397&amp;Horizontal!$B397&amp;Horizontal!BC$11,Vertical!$E:$O,BC$10,0))+0</f>
        <v>131.47</v>
      </c>
      <c r="BD397" s="207">
        <f>(VLOOKUP(Horizontal!$C397&amp;Horizontal!$B397&amp;Horizontal!BD$11,Vertical!$E:$O,BD$10,0))+0</f>
        <v>170.26</v>
      </c>
      <c r="BE397" s="207">
        <f>(VLOOKUP(Horizontal!$C397&amp;Horizontal!$B397&amp;Horizontal!BE$11,Vertical!$E:$O,BE$10,0))+0</f>
        <v>189.43</v>
      </c>
      <c r="BF397" s="207">
        <f>(VLOOKUP(Horizontal!$C397&amp;Horizontal!$B397&amp;Horizontal!BF$11,Vertical!$E:$O,BF$10,0))+0</f>
        <v>204.1</v>
      </c>
      <c r="BG397" s="207">
        <f>(VLOOKUP(Horizontal!$C397&amp;Horizontal!$B397&amp;Horizontal!BG$11,Vertical!$E:$O,BG$10,0))+0</f>
        <v>245.72</v>
      </c>
      <c r="BH397" s="207">
        <f>(VLOOKUP(Horizontal!$C397&amp;Horizontal!$B397&amp;Horizontal!BH$11,Vertical!$E:$O,BH$10,0))+0</f>
        <v>226.73</v>
      </c>
      <c r="BI397" s="207">
        <f>(VLOOKUP(Horizontal!$C397&amp;Horizontal!$B397&amp;Horizontal!BI$11,Vertical!$E:$O,BI$10,0))+0</f>
        <v>203.38</v>
      </c>
      <c r="BJ397" s="209">
        <f>(VLOOKUP(Horizontal!$C397&amp;Horizontal!$B397&amp;Horizontal!BJ$11,Vertical!$E:$O,BJ$10,0))+0</f>
        <v>191.46</v>
      </c>
      <c r="BK397" s="210">
        <f>(VLOOKUP(Horizontal!$C397&amp;Horizontal!$B397&amp;Horizontal!BK$11,Vertical!$E:$O,BK$10,0))+0</f>
        <v>52</v>
      </c>
      <c r="BL397" s="207">
        <f>(VLOOKUP(Horizontal!$C397&amp;Horizontal!$B397&amp;Horizontal!BL$11,Vertical!$E:$O,BL$10,0))+0</f>
        <v>52</v>
      </c>
      <c r="BM397" s="207">
        <f>(VLOOKUP(Horizontal!$C397&amp;Horizontal!$B397&amp;Horizontal!BM$11,Vertical!$E:$O,BM$10,0))+0</f>
        <v>49</v>
      </c>
      <c r="BN397" s="207">
        <f>(VLOOKUP(Horizontal!$C397&amp;Horizontal!$B397&amp;Horizontal!BN$11,Vertical!$E:$O,BN$10,0))+0</f>
        <v>49</v>
      </c>
      <c r="BO397" s="207">
        <f>(VLOOKUP(Horizontal!$C397&amp;Horizontal!$B397&amp;Horizontal!BO$11,Vertical!$E:$O,BO$10,0))+0</f>
        <v>47</v>
      </c>
      <c r="BP397" s="207">
        <f>(VLOOKUP(Horizontal!$C397&amp;Horizontal!$B397&amp;Horizontal!BP$11,Vertical!$E:$O,BP$10,0))+0</f>
        <v>43</v>
      </c>
      <c r="BQ397" s="207">
        <f>(VLOOKUP(Horizontal!$C397&amp;Horizontal!$B397&amp;Horizontal!BQ$11,Vertical!$E:$O,BQ$10,0))+0</f>
        <v>40</v>
      </c>
      <c r="BR397" s="207">
        <f>(VLOOKUP(Horizontal!$C397&amp;Horizontal!$B397&amp;Horizontal!BR$11,Vertical!$E:$O,BR$10,0))+0</f>
        <v>35</v>
      </c>
      <c r="BS397" s="209">
        <f>(VLOOKUP(Horizontal!$C397&amp;Horizontal!$B397&amp;Horizontal!BS$11,Vertical!$E:$O,BS$10,0))+0</f>
        <v>33</v>
      </c>
      <c r="BT397" s="210">
        <f>(VLOOKUP(Horizontal!$C397&amp;Horizontal!$B397&amp;Horizontal!BT$11,Vertical!$E:$O,BT$10,0))+0</f>
        <v>22.22</v>
      </c>
      <c r="BU397" s="207">
        <f>(VLOOKUP(Horizontal!$C397&amp;Horizontal!$B397&amp;Horizontal!BU$11,Vertical!$E:$O,BU$10,0))+0</f>
        <v>2.78</v>
      </c>
      <c r="BV397" s="207">
        <f>(VLOOKUP(Horizontal!$C397&amp;Horizontal!$B397&amp;Horizontal!BV$11,Vertical!$E:$O,BV$10,0))+0</f>
        <v>0</v>
      </c>
      <c r="BW397" s="207">
        <f>(VLOOKUP(Horizontal!$C397&amp;Horizontal!$B397&amp;Horizontal!BW$11,Vertical!$E:$O,BW$10,0))+0</f>
        <v>0</v>
      </c>
      <c r="BX397" s="207">
        <f>(VLOOKUP(Horizontal!$C397&amp;Horizontal!$B397&amp;Horizontal!BX$11,Vertical!$E:$O,BX$10,0))+0</f>
        <v>2.94</v>
      </c>
      <c r="BY397" s="207">
        <f>(VLOOKUP(Horizontal!$C397&amp;Horizontal!$B397&amp;Horizontal!BY$11,Vertical!$E:$O,BY$10,0))+0</f>
        <v>2.63</v>
      </c>
      <c r="BZ397" s="207">
        <f>(VLOOKUP(Horizontal!$C397&amp;Horizontal!$B397&amp;Horizontal!BZ$11,Vertical!$E:$O,BZ$10,0))+0</f>
        <v>2.78</v>
      </c>
      <c r="CA397" s="207">
        <f>(VLOOKUP(Horizontal!$C397&amp;Horizontal!$B397&amp;Horizontal!CA$11,Vertical!$E:$O,CA$10,0))+0</f>
        <v>25</v>
      </c>
      <c r="CB397" s="209">
        <f>(VLOOKUP(Horizontal!$C397&amp;Horizontal!$B397&amp;Horizontal!CB$11,Vertical!$E:$O,CB$10,0))+0</f>
        <v>14.29</v>
      </c>
      <c r="CC397" s="210">
        <f>(VLOOKUP(Horizontal!$C397&amp;Horizontal!$B397&amp;Horizontal!CC$11,Vertical!$E:$O,CC$10,0))+0</f>
        <v>25</v>
      </c>
      <c r="CD397" s="207">
        <f>(VLOOKUP(Horizontal!$C397&amp;Horizontal!$B397&amp;Horizontal!CD$11,Vertical!$E:$O,CD$10,0))+0</f>
        <v>2.78</v>
      </c>
      <c r="CE397" s="207">
        <f>(VLOOKUP(Horizontal!$C397&amp;Horizontal!$B397&amp;Horizontal!CE$11,Vertical!$E:$O,CE$10,0))+0</f>
        <v>0</v>
      </c>
      <c r="CF397" s="207">
        <f>(VLOOKUP(Horizontal!$C397&amp;Horizontal!$B397&amp;Horizontal!CF$11,Vertical!$E:$O,CF$10,0))+0</f>
        <v>0</v>
      </c>
      <c r="CG397" s="207">
        <f>(VLOOKUP(Horizontal!$C397&amp;Horizontal!$B397&amp;Horizontal!CG$11,Vertical!$E:$O,CG$10,0))+0</f>
        <v>0</v>
      </c>
      <c r="CH397" s="207">
        <f>(VLOOKUP(Horizontal!$C397&amp;Horizontal!$B397&amp;Horizontal!CH$11,Vertical!$E:$O,CH$10,0))+0</f>
        <v>2.63</v>
      </c>
      <c r="CI397" s="207">
        <f>(VLOOKUP(Horizontal!$C397&amp;Horizontal!$B397&amp;Horizontal!CI$11,Vertical!$E:$O,CI$10,0))+0</f>
        <v>16.670000000000002</v>
      </c>
      <c r="CJ397" s="207">
        <f>(VLOOKUP(Horizontal!$C397&amp;Horizontal!$B397&amp;Horizontal!CJ$11,Vertical!$E:$O,CJ$10,0))+0</f>
        <v>36.11</v>
      </c>
      <c r="CK397" s="209">
        <f>(VLOOKUP(Horizontal!$C397&amp;Horizontal!$B397&amp;Horizontal!CK$11,Vertical!$E:$O,CK$10,0))+0</f>
        <v>45.71</v>
      </c>
      <c r="CL397" s="210">
        <f>(VLOOKUP(Horizontal!$C397&amp;Horizontal!$B397&amp;Horizontal!CL$11,Vertical!$E:$O,CL$10,0))+0</f>
        <v>52.78</v>
      </c>
      <c r="CM397" s="207">
        <f>(VLOOKUP(Horizontal!$C397&amp;Horizontal!$B397&amp;Horizontal!CM$11,Vertical!$E:$O,CM$10,0))+0</f>
        <v>94.44</v>
      </c>
      <c r="CN397" s="207">
        <f>(VLOOKUP(Horizontal!$C397&amp;Horizontal!$B397&amp;Horizontal!CN$11,Vertical!$E:$O,CN$10,0))+0</f>
        <v>100</v>
      </c>
      <c r="CO397" s="207">
        <f>(VLOOKUP(Horizontal!$C397&amp;Horizontal!$B397&amp;Horizontal!CO$11,Vertical!$E:$O,CO$10,0))+0</f>
        <v>100</v>
      </c>
      <c r="CP397" s="207">
        <f>(VLOOKUP(Horizontal!$C397&amp;Horizontal!$B397&amp;Horizontal!CP$11,Vertical!$E:$O,CP$10,0))+0</f>
        <v>97.06</v>
      </c>
      <c r="CQ397" s="207">
        <f>(VLOOKUP(Horizontal!$C397&amp;Horizontal!$B397&amp;Horizontal!CQ$11,Vertical!$E:$O,CQ$10,0))+0</f>
        <v>94.74</v>
      </c>
      <c r="CR397" s="207">
        <f>(VLOOKUP(Horizontal!$C397&amp;Horizontal!$B397&amp;Horizontal!CR$11,Vertical!$E:$O,CR$10,0))+0</f>
        <v>80.56</v>
      </c>
      <c r="CS397" s="207">
        <f>(VLOOKUP(Horizontal!$C397&amp;Horizontal!$B397&amp;Horizontal!CS$11,Vertical!$E:$O,CS$10,0))+0</f>
        <v>38.89</v>
      </c>
      <c r="CT397" s="207">
        <f>(VLOOKUP(Horizontal!$C397&amp;Horizontal!$B397&amp;Horizontal!CT$11,Vertical!$E:$O,CT$10,0))+0</f>
        <v>40</v>
      </c>
      <c r="CU397" s="150"/>
      <c r="CV397" s="211">
        <f t="shared" ref="CV397" si="1571">(BB397-H397)+0</f>
        <v>44.14</v>
      </c>
      <c r="CW397" s="190">
        <f t="shared" ref="CW397" si="1572">(BC397-I397)+0</f>
        <v>43.44</v>
      </c>
      <c r="CX397" s="190">
        <f t="shared" ref="CX397" si="1573">(BD397-J397)+0</f>
        <v>43.319999999999993</v>
      </c>
      <c r="CY397" s="190">
        <f t="shared" ref="CY397" si="1574">(BE397-K397)+0</f>
        <v>43.080000000000013</v>
      </c>
      <c r="CZ397" s="190">
        <f t="shared" ref="CZ397" si="1575">(BF397-L397)+0</f>
        <v>44.949999999999989</v>
      </c>
      <c r="DA397" s="190">
        <f t="shared" ref="DA397" si="1576">(BG397-M397)+0</f>
        <v>43.759999999999991</v>
      </c>
      <c r="DB397" s="190">
        <f t="shared" ref="DB397" si="1577">(BH397-N397)+0</f>
        <v>38.919999999999987</v>
      </c>
      <c r="DC397" s="190">
        <f t="shared" ref="DC397" si="1578">(BI397-O397)+0</f>
        <v>35.120000000000005</v>
      </c>
      <c r="DD397" s="212">
        <f t="shared" ref="DD397" si="1579">(BJ397-P397)+0</f>
        <v>32.490000000000009</v>
      </c>
      <c r="DE397" s="9">
        <v>170</v>
      </c>
      <c r="DF397" s="212">
        <f t="shared" ref="DF397" si="1580">($H$7-H397)+0</f>
        <v>148.23721040189133</v>
      </c>
      <c r="DG397" s="264">
        <v>64</v>
      </c>
      <c r="DH397" s="265">
        <v>120</v>
      </c>
      <c r="DI397" s="265">
        <v>46</v>
      </c>
      <c r="DJ397" s="266">
        <v>82</v>
      </c>
      <c r="DK397" s="190">
        <v>40.92</v>
      </c>
      <c r="DL397" s="190">
        <v>40.92</v>
      </c>
      <c r="DM397" s="190">
        <v>40.92</v>
      </c>
      <c r="DN397" s="212">
        <v>40.92</v>
      </c>
      <c r="DO397" s="190">
        <v>55.7</v>
      </c>
      <c r="DP397" s="190">
        <v>55.7</v>
      </c>
      <c r="DQ397" s="190">
        <v>55.7</v>
      </c>
      <c r="DR397" s="212">
        <v>55.7</v>
      </c>
      <c r="DS397" s="150"/>
      <c r="DT397" s="190">
        <v>60</v>
      </c>
      <c r="DU397" s="190">
        <v>85</v>
      </c>
      <c r="DV397" s="190">
        <v>120</v>
      </c>
      <c r="DW397" s="190">
        <v>137</v>
      </c>
      <c r="DX397" s="190"/>
      <c r="DY397" s="190"/>
      <c r="DZ397" s="190"/>
      <c r="EA397" s="190"/>
      <c r="EB397" s="190"/>
      <c r="EC397" s="190"/>
      <c r="ED397" s="190">
        <v>157</v>
      </c>
      <c r="EE397" s="190">
        <v>205</v>
      </c>
      <c r="EF397" s="190">
        <v>185</v>
      </c>
      <c r="EG397" s="190">
        <v>163</v>
      </c>
      <c r="EH397" s="212">
        <v>153</v>
      </c>
      <c r="EI397" s="213"/>
      <c r="EJ397" s="211">
        <v>38</v>
      </c>
      <c r="EK397" s="190">
        <v>38</v>
      </c>
      <c r="EL397" s="190">
        <v>38</v>
      </c>
      <c r="EM397" s="190">
        <v>40</v>
      </c>
      <c r="EN397" s="190"/>
      <c r="EO397" s="190"/>
      <c r="EP397" s="190"/>
      <c r="EQ397" s="190"/>
      <c r="ER397" s="190"/>
      <c r="ES397" s="190"/>
      <c r="ET397" s="190">
        <v>43</v>
      </c>
      <c r="EU397" s="190">
        <v>40</v>
      </c>
      <c r="EV397" s="190">
        <v>40</v>
      </c>
      <c r="EW397" s="190">
        <v>35</v>
      </c>
      <c r="EX397" s="212">
        <v>35</v>
      </c>
      <c r="EY397" s="211"/>
      <c r="EZ397" s="75">
        <f t="shared" ref="EZ397" si="1581">(G397/(DT397-G397))+0</f>
        <v>2.4065540194572448E-2</v>
      </c>
      <c r="FA397" s="89">
        <f t="shared" si="1485"/>
        <v>-0.1</v>
      </c>
      <c r="FB397" s="212"/>
      <c r="FC397" s="213"/>
      <c r="FD397" s="213"/>
      <c r="FE397" s="213"/>
      <c r="FF397" s="213"/>
      <c r="FG397" s="213"/>
      <c r="FH397" s="213"/>
      <c r="FI397" s="213"/>
      <c r="FJ397" s="213"/>
      <c r="FK397" s="213"/>
      <c r="FL397" s="213"/>
      <c r="FM397" s="213"/>
      <c r="FN397" s="213"/>
      <c r="FO397" s="213"/>
      <c r="FP397" s="213"/>
      <c r="FQ397" s="213"/>
      <c r="FR397" s="213"/>
      <c r="FS397" s="211">
        <v>180</v>
      </c>
      <c r="FT397" s="190">
        <v>180</v>
      </c>
      <c r="FU397" s="190">
        <v>180</v>
      </c>
      <c r="FV397" s="190">
        <v>175</v>
      </c>
      <c r="FW397" s="190"/>
      <c r="FX397" s="190"/>
      <c r="FY397" s="190"/>
      <c r="FZ397" s="190"/>
      <c r="GA397" s="190"/>
      <c r="GB397" s="190"/>
      <c r="GC397" s="190">
        <v>175</v>
      </c>
      <c r="GD397" s="190">
        <v>170</v>
      </c>
      <c r="GE397" s="190">
        <v>135</v>
      </c>
      <c r="GF397" s="190">
        <v>130</v>
      </c>
      <c r="GG397" s="212">
        <v>130</v>
      </c>
    </row>
    <row r="398" spans="2:189">
      <c r="B398" s="33">
        <v>44705</v>
      </c>
      <c r="C398" s="30" t="s">
        <v>45</v>
      </c>
      <c r="D398" s="30">
        <v>2022</v>
      </c>
      <c r="E398" s="30" t="str">
        <f t="shared" ref="E398" si="1582">D398&amp;C398</f>
        <v>2022S21</v>
      </c>
      <c r="F398" s="30" t="str">
        <f t="shared" si="1473"/>
        <v>52022</v>
      </c>
      <c r="G398" s="208" t="str">
        <f>VLOOKUP(Horizontal!$C398&amp;Horizontal!$B398&amp;Horizontal!G$11,Vertical!$E:$O,G$10,0)</f>
        <v>1,4</v>
      </c>
      <c r="H398" s="207">
        <f>(VLOOKUP(Horizontal!$C398&amp;Horizontal!$B398&amp;Horizontal!H$11,Vertical!$E:$O,H$10,0))+0</f>
        <v>58.65</v>
      </c>
      <c r="I398" s="207">
        <f>(VLOOKUP(Horizontal!$C398&amp;Horizontal!$B398&amp;Horizontal!I$11,Vertical!$E:$O,I$10,0))+0</f>
        <v>70.569999999999993</v>
      </c>
      <c r="J398" s="207">
        <f>(VLOOKUP(Horizontal!$C398&amp;Horizontal!$B398&amp;Horizontal!J$11,Vertical!$E:$O,J$10,0))+0</f>
        <v>100.17</v>
      </c>
      <c r="K398" s="207">
        <f>(VLOOKUP(Horizontal!$C398&amp;Horizontal!$B398&amp;Horizontal!K$11,Vertical!$E:$O,K$10,0))+0</f>
        <v>119.01</v>
      </c>
      <c r="L398" s="207">
        <f>(VLOOKUP(Horizontal!$C398&amp;Horizontal!$B398&amp;Horizontal!L$11,Vertical!$E:$O,L$10,0))+0</f>
        <v>143.28</v>
      </c>
      <c r="M398" s="207">
        <f>(VLOOKUP(Horizontal!$C398&amp;Horizontal!$B398&amp;Horizontal!M$11,Vertical!$E:$O,M$10,0))+0</f>
        <v>196.34</v>
      </c>
      <c r="N398" s="207">
        <f>(VLOOKUP(Horizontal!$C398&amp;Horizontal!$B398&amp;Horizontal!N$11,Vertical!$E:$O,N$10,0))+0</f>
        <v>187.11</v>
      </c>
      <c r="O398" s="207">
        <f>(VLOOKUP(Horizontal!$C398&amp;Horizontal!$B398&amp;Horizontal!O$11,Vertical!$E:$O,O$10,0))+0</f>
        <v>167.71</v>
      </c>
      <c r="P398" s="209">
        <f>(VLOOKUP(Horizontal!$C398&amp;Horizontal!$B398&amp;Horizontal!P$11,Vertical!$E:$O,P$10,0))+0</f>
        <v>158.44</v>
      </c>
      <c r="Q398" s="210">
        <f>(VLOOKUP(Horizontal!$C398&amp;Horizontal!$B398&amp;Horizontal!Q$11,Vertical!$E:$O,Q$10,0))+0</f>
        <v>48</v>
      </c>
      <c r="R398" s="207">
        <f>(VLOOKUP(Horizontal!$C398&amp;Horizontal!$B398&amp;Horizontal!R$11,Vertical!$E:$O,R$10,0))+0</f>
        <v>56</v>
      </c>
      <c r="S398" s="207">
        <f>(VLOOKUP(Horizontal!$C398&amp;Horizontal!$B398&amp;Horizontal!S$11,Vertical!$E:$O,S$10,0))+0</f>
        <v>62</v>
      </c>
      <c r="T398" s="207">
        <f>(VLOOKUP(Horizontal!$C398&amp;Horizontal!$B398&amp;Horizontal!T$11,Vertical!$E:$O,T$10,0))+0</f>
        <v>58</v>
      </c>
      <c r="U398" s="207">
        <f>(VLOOKUP(Horizontal!$C398&amp;Horizontal!$B398&amp;Horizontal!U$11,Vertical!$E:$O,U$10,0))+0</f>
        <v>54</v>
      </c>
      <c r="V398" s="207">
        <f>(VLOOKUP(Horizontal!$C398&amp;Horizontal!$B398&amp;Horizontal!V$11,Vertical!$E:$O,V$10,0))+0</f>
        <v>50</v>
      </c>
      <c r="W398" s="207">
        <f>(VLOOKUP(Horizontal!$C398&amp;Horizontal!$B398&amp;Horizontal!W$11,Vertical!$E:$O,W$10,0))+0</f>
        <v>43</v>
      </c>
      <c r="X398" s="207">
        <f>(VLOOKUP(Horizontal!$C398&amp;Horizontal!$B398&amp;Horizontal!X$11,Vertical!$E:$O,X$10,0))+0</f>
        <v>35</v>
      </c>
      <c r="Y398" s="209">
        <f>(VLOOKUP(Horizontal!$C398&amp;Horizontal!$B398&amp;Horizontal!Y$11,Vertical!$E:$O,Y$10,0))+0</f>
        <v>29</v>
      </c>
      <c r="Z398" s="210">
        <f>(VLOOKUP(Horizontal!$C398&amp;Horizontal!$B398&amp;Horizontal!Z$11,Vertical!$E:$O,Z$10,0))+0</f>
        <v>78.569999999999993</v>
      </c>
      <c r="AA398" s="207">
        <f>(VLOOKUP(Horizontal!$C398&amp;Horizontal!$B398&amp;Horizontal!AA$11,Vertical!$E:$O,AA$10,0))+0</f>
        <v>100</v>
      </c>
      <c r="AB398" s="207">
        <f>(VLOOKUP(Horizontal!$C398&amp;Horizontal!$B398&amp;Horizontal!AB$11,Vertical!$E:$O,AB$10,0))+0</f>
        <v>100</v>
      </c>
      <c r="AC398" s="207">
        <f>(VLOOKUP(Horizontal!$C398&amp;Horizontal!$B398&amp;Horizontal!AC$11,Vertical!$E:$O,AC$10,0))+0</f>
        <v>97.37</v>
      </c>
      <c r="AD398" s="207">
        <f>(VLOOKUP(Horizontal!$C398&amp;Horizontal!$B398&amp;Horizontal!AD$11,Vertical!$E:$O,AD$10,0))+0</f>
        <v>95.12</v>
      </c>
      <c r="AE398" s="207">
        <f>(VLOOKUP(Horizontal!$C398&amp;Horizontal!$B398&amp;Horizontal!AE$11,Vertical!$E:$O,AE$10,0))+0</f>
        <v>84.09</v>
      </c>
      <c r="AF398" s="207">
        <f>(VLOOKUP(Horizontal!$C398&amp;Horizontal!$B398&amp;Horizontal!AF$11,Vertical!$E:$O,AF$10,0))+0</f>
        <v>60.98</v>
      </c>
      <c r="AG398" s="207">
        <f>(VLOOKUP(Horizontal!$C398&amp;Horizontal!$B398&amp;Horizontal!AG$11,Vertical!$E:$O,AG$10,0))+0</f>
        <v>42.86</v>
      </c>
      <c r="AH398" s="209">
        <f>(VLOOKUP(Horizontal!$C398&amp;Horizontal!$B398&amp;Horizontal!AH$11,Vertical!$E:$O,AH$10,0))+0</f>
        <v>40.479999999999997</v>
      </c>
      <c r="AI398" s="210">
        <f>(VLOOKUP(Horizontal!$C398&amp;Horizontal!$B398&amp;Horizontal!AI$11,Vertical!$E:$O,AI$10,0))+0</f>
        <v>14.29</v>
      </c>
      <c r="AJ398" s="207">
        <f>(VLOOKUP(Horizontal!$C398&amp;Horizontal!$B398&amp;Horizontal!AJ$11,Vertical!$E:$O,AJ$10,0))+0</f>
        <v>0</v>
      </c>
      <c r="AK398" s="207">
        <f>(VLOOKUP(Horizontal!$C398&amp;Horizontal!$B398&amp;Horizontal!AK$11,Vertical!$E:$O,AK$10,0))+0</f>
        <v>0</v>
      </c>
      <c r="AL398" s="207">
        <f>(VLOOKUP(Horizontal!$C398&amp;Horizontal!$B398&amp;Horizontal!AL$11,Vertical!$E:$O,AL$10,0))+0</f>
        <v>2.63</v>
      </c>
      <c r="AM398" s="207">
        <f>(VLOOKUP(Horizontal!$C398&amp;Horizontal!$B398&amp;Horizontal!AM$11,Vertical!$E:$O,AM$10,0))+0</f>
        <v>2.44</v>
      </c>
      <c r="AN398" s="207">
        <f>(VLOOKUP(Horizontal!$C398&amp;Horizontal!$B398&amp;Horizontal!AN$11,Vertical!$E:$O,AN$10,0))+0</f>
        <v>4.55</v>
      </c>
      <c r="AO398" s="207">
        <f>(VLOOKUP(Horizontal!$C398&amp;Horizontal!$B398&amp;Horizontal!AO$11,Vertical!$E:$O,AO$10,0))+0</f>
        <v>21.95</v>
      </c>
      <c r="AP398" s="207">
        <f>(VLOOKUP(Horizontal!$C398&amp;Horizontal!$B398&amp;Horizontal!AP$11,Vertical!$E:$O,AP$10,0))+0</f>
        <v>38.1</v>
      </c>
      <c r="AQ398" s="209">
        <f>(VLOOKUP(Horizontal!$C398&amp;Horizontal!$B398&amp;Horizontal!AQ$11,Vertical!$E:$O,AQ$10,0))+0</f>
        <v>45.24</v>
      </c>
      <c r="AR398" s="210">
        <f>(VLOOKUP(Horizontal!$C398&amp;Horizontal!$B398&amp;Horizontal!AR$11,Vertical!$E:$O,AR$10,0))+0</f>
        <v>7.14</v>
      </c>
      <c r="AS398" s="207">
        <f>(VLOOKUP(Horizontal!$C398&amp;Horizontal!$B398&amp;Horizontal!AS$11,Vertical!$E:$O,AS$10,0))+0</f>
        <v>0</v>
      </c>
      <c r="AT398" s="207">
        <f>(VLOOKUP(Horizontal!$C398&amp;Horizontal!$B398&amp;Horizontal!AT$11,Vertical!$E:$O,AT$10,0))+0</f>
        <v>0</v>
      </c>
      <c r="AU398" s="207">
        <f>(VLOOKUP(Horizontal!$C398&amp;Horizontal!$B398&amp;Horizontal!AU$11,Vertical!$E:$O,AU$10,0))+0</f>
        <v>0</v>
      </c>
      <c r="AV398" s="207">
        <f>(VLOOKUP(Horizontal!$C398&amp;Horizontal!$B398&amp;Horizontal!AV$11,Vertical!$E:$O,AV$10,0))+0</f>
        <v>2.44</v>
      </c>
      <c r="AW398" s="207">
        <f>(VLOOKUP(Horizontal!$C398&amp;Horizontal!$B398&amp;Horizontal!AW$11,Vertical!$E:$O,AW$10,0))+0</f>
        <v>11.36</v>
      </c>
      <c r="AX398" s="207">
        <f>(VLOOKUP(Horizontal!$C398&amp;Horizontal!$B398&amp;Horizontal!AX$11,Vertical!$E:$O,AX$10,0))+0</f>
        <v>17.07</v>
      </c>
      <c r="AY398" s="207">
        <f>(VLOOKUP(Horizontal!$C398&amp;Horizontal!$B398&amp;Horizontal!AY$11,Vertical!$E:$O,AY$10,0))+0</f>
        <v>19.05</v>
      </c>
      <c r="AZ398" s="209">
        <f>(VLOOKUP(Horizontal!$C398&amp;Horizontal!$B398&amp;Horizontal!AZ$11,Vertical!$E:$O,AZ$10,0))+0</f>
        <v>14.29</v>
      </c>
      <c r="BA398" s="208">
        <f>(VLOOKUP(Horizontal!$C398&amp;Horizontal!$B398&amp;Horizontal!BA$11,Vertical!$E:$O,BA$10,0))+0</f>
        <v>43.48</v>
      </c>
      <c r="BB398" s="210">
        <f>(VLOOKUP(Horizontal!$C398&amp;Horizontal!$B398&amp;Horizontal!BB$11,Vertical!$E:$O,BB$10,0))+0</f>
        <v>102.69</v>
      </c>
      <c r="BC398" s="207">
        <f>(VLOOKUP(Horizontal!$C398&amp;Horizontal!$B398&amp;Horizontal!BC$11,Vertical!$E:$O,BC$10,0))+0</f>
        <v>115.37</v>
      </c>
      <c r="BD398" s="207">
        <f>(VLOOKUP(Horizontal!$C398&amp;Horizontal!$B398&amp;Horizontal!BD$11,Vertical!$E:$O,BD$10,0))+0</f>
        <v>144.6</v>
      </c>
      <c r="BE398" s="207">
        <f>(VLOOKUP(Horizontal!$C398&amp;Horizontal!$B398&amp;Horizontal!BE$11,Vertical!$E:$O,BE$10,0))+0</f>
        <v>163.63</v>
      </c>
      <c r="BF398" s="207">
        <f>(VLOOKUP(Horizontal!$C398&amp;Horizontal!$B398&amp;Horizontal!BF$11,Vertical!$E:$O,BF$10,0))+0</f>
        <v>187.57</v>
      </c>
      <c r="BG398" s="207">
        <f>(VLOOKUP(Horizontal!$C398&amp;Horizontal!$B398&amp;Horizontal!BG$11,Vertical!$E:$O,BG$10,0))+0</f>
        <v>240.04</v>
      </c>
      <c r="BH398" s="207">
        <f>(VLOOKUP(Horizontal!$C398&amp;Horizontal!$B398&amp;Horizontal!BH$11,Vertical!$E:$O,BH$10,0))+0</f>
        <v>225.51</v>
      </c>
      <c r="BI398" s="207">
        <f>(VLOOKUP(Horizontal!$C398&amp;Horizontal!$B398&amp;Horizontal!BI$11,Vertical!$E:$O,BI$10,0))+0</f>
        <v>203.03</v>
      </c>
      <c r="BJ398" s="209">
        <f>(VLOOKUP(Horizontal!$C398&amp;Horizontal!$B398&amp;Horizontal!BJ$11,Vertical!$E:$O,BJ$10,0))+0</f>
        <v>191.52</v>
      </c>
      <c r="BK398" s="210">
        <f>(VLOOKUP(Horizontal!$C398&amp;Horizontal!$B398&amp;Horizontal!BK$11,Vertical!$E:$O,BK$10,0))+0</f>
        <v>51</v>
      </c>
      <c r="BL398" s="207">
        <f>(VLOOKUP(Horizontal!$C398&amp;Horizontal!$B398&amp;Horizontal!BL$11,Vertical!$E:$O,BL$10,0))+0</f>
        <v>48</v>
      </c>
      <c r="BM398" s="207">
        <f>(VLOOKUP(Horizontal!$C398&amp;Horizontal!$B398&amp;Horizontal!BM$11,Vertical!$E:$O,BM$10,0))+0</f>
        <v>46</v>
      </c>
      <c r="BN398" s="207">
        <f>(VLOOKUP(Horizontal!$C398&amp;Horizontal!$B398&amp;Horizontal!BN$11,Vertical!$E:$O,BN$10,0))+0</f>
        <v>46</v>
      </c>
      <c r="BO398" s="207">
        <f>(VLOOKUP(Horizontal!$C398&amp;Horizontal!$B398&amp;Horizontal!BO$11,Vertical!$E:$O,BO$10,0))+0</f>
        <v>45</v>
      </c>
      <c r="BP398" s="207">
        <f>(VLOOKUP(Horizontal!$C398&amp;Horizontal!$B398&amp;Horizontal!BP$11,Vertical!$E:$O,BP$10,0))+0</f>
        <v>43</v>
      </c>
      <c r="BQ398" s="207">
        <f>(VLOOKUP(Horizontal!$C398&amp;Horizontal!$B398&amp;Horizontal!BQ$11,Vertical!$E:$O,BQ$10,0))+0</f>
        <v>40</v>
      </c>
      <c r="BR398" s="207">
        <f>(VLOOKUP(Horizontal!$C398&amp;Horizontal!$B398&amp;Horizontal!BR$11,Vertical!$E:$O,BR$10,0))+0</f>
        <v>34</v>
      </c>
      <c r="BS398" s="209">
        <f>(VLOOKUP(Horizontal!$C398&amp;Horizontal!$B398&amp;Horizontal!BS$11,Vertical!$E:$O,BS$10,0))+0</f>
        <v>29</v>
      </c>
      <c r="BT398" s="210">
        <f>(VLOOKUP(Horizontal!$C398&amp;Horizontal!$B398&amp;Horizontal!BT$11,Vertical!$E:$O,BT$10,0))+0</f>
        <v>77.78</v>
      </c>
      <c r="BU398" s="207">
        <f>(VLOOKUP(Horizontal!$C398&amp;Horizontal!$B398&amp;Horizontal!BU$11,Vertical!$E:$O,BU$10,0))+0</f>
        <v>97.06</v>
      </c>
      <c r="BV398" s="207">
        <f>(VLOOKUP(Horizontal!$C398&amp;Horizontal!$B398&amp;Horizontal!BV$11,Vertical!$E:$O,BV$10,0))+0</f>
        <v>100</v>
      </c>
      <c r="BW398" s="207">
        <f>(VLOOKUP(Horizontal!$C398&amp;Horizontal!$B398&amp;Horizontal!BW$11,Vertical!$E:$O,BW$10,0))+0</f>
        <v>94.29</v>
      </c>
      <c r="BX398" s="207">
        <f>(VLOOKUP(Horizontal!$C398&amp;Horizontal!$B398&amp;Horizontal!BX$11,Vertical!$E:$O,BX$10,0))+0</f>
        <v>94.44</v>
      </c>
      <c r="BY398" s="207">
        <f>(VLOOKUP(Horizontal!$C398&amp;Horizontal!$B398&amp;Horizontal!BY$11,Vertical!$E:$O,BY$10,0))+0</f>
        <v>82.86</v>
      </c>
      <c r="BZ398" s="207">
        <f>(VLOOKUP(Horizontal!$C398&amp;Horizontal!$B398&amp;Horizontal!BZ$11,Vertical!$E:$O,BZ$10,0))+0</f>
        <v>60</v>
      </c>
      <c r="CA398" s="207">
        <f>(VLOOKUP(Horizontal!$C398&amp;Horizontal!$B398&amp;Horizontal!CA$11,Vertical!$E:$O,CA$10,0))+0</f>
        <v>40</v>
      </c>
      <c r="CB398" s="209">
        <f>(VLOOKUP(Horizontal!$C398&amp;Horizontal!$B398&amp;Horizontal!CB$11,Vertical!$E:$O,CB$10,0))+0</f>
        <v>39.39</v>
      </c>
      <c r="CC398" s="210">
        <f>(VLOOKUP(Horizontal!$C398&amp;Horizontal!$B398&amp;Horizontal!CC$11,Vertical!$E:$O,CC$10,0))+0</f>
        <v>5.56</v>
      </c>
      <c r="CD398" s="207">
        <f>(VLOOKUP(Horizontal!$C398&amp;Horizontal!$B398&amp;Horizontal!CD$11,Vertical!$E:$O,CD$10,0))+0</f>
        <v>0</v>
      </c>
      <c r="CE398" s="207">
        <f>(VLOOKUP(Horizontal!$C398&amp;Horizontal!$B398&amp;Horizontal!CE$11,Vertical!$E:$O,CE$10,0))+0</f>
        <v>0</v>
      </c>
      <c r="CF398" s="207">
        <f>(VLOOKUP(Horizontal!$C398&amp;Horizontal!$B398&amp;Horizontal!CF$11,Vertical!$E:$O,CF$10,0))+0</f>
        <v>2.86</v>
      </c>
      <c r="CG398" s="207">
        <f>(VLOOKUP(Horizontal!$C398&amp;Horizontal!$B398&amp;Horizontal!CG$11,Vertical!$E:$O,CG$10,0))+0</f>
        <v>2.78</v>
      </c>
      <c r="CH398" s="207">
        <f>(VLOOKUP(Horizontal!$C398&amp;Horizontal!$B398&amp;Horizontal!CH$11,Vertical!$E:$O,CH$10,0))+0</f>
        <v>5.71</v>
      </c>
      <c r="CI398" s="207">
        <f>(VLOOKUP(Horizontal!$C398&amp;Horizontal!$B398&amp;Horizontal!CI$11,Vertical!$E:$O,CI$10,0))+0</f>
        <v>20</v>
      </c>
      <c r="CJ398" s="207">
        <f>(VLOOKUP(Horizontal!$C398&amp;Horizontal!$B398&amp;Horizontal!CJ$11,Vertical!$E:$O,CJ$10,0))+0</f>
        <v>31.43</v>
      </c>
      <c r="CK398" s="209">
        <f>(VLOOKUP(Horizontal!$C398&amp;Horizontal!$B398&amp;Horizontal!CK$11,Vertical!$E:$O,CK$10,0))+0</f>
        <v>33.33</v>
      </c>
      <c r="CL398" s="210">
        <f>(VLOOKUP(Horizontal!$C398&amp;Horizontal!$B398&amp;Horizontal!CL$11,Vertical!$E:$O,CL$10,0))+0</f>
        <v>16.670000000000002</v>
      </c>
      <c r="CM398" s="207">
        <f>(VLOOKUP(Horizontal!$C398&amp;Horizontal!$B398&amp;Horizontal!CM$11,Vertical!$E:$O,CM$10,0))+0</f>
        <v>2.94</v>
      </c>
      <c r="CN398" s="207">
        <f>(VLOOKUP(Horizontal!$C398&amp;Horizontal!$B398&amp;Horizontal!CN$11,Vertical!$E:$O,CN$10,0))+0</f>
        <v>0</v>
      </c>
      <c r="CO398" s="207">
        <f>(VLOOKUP(Horizontal!$C398&amp;Horizontal!$B398&amp;Horizontal!CO$11,Vertical!$E:$O,CO$10,0))+0</f>
        <v>2.86</v>
      </c>
      <c r="CP398" s="207">
        <f>(VLOOKUP(Horizontal!$C398&amp;Horizontal!$B398&amp;Horizontal!CP$11,Vertical!$E:$O,CP$10,0))+0</f>
        <v>2.78</v>
      </c>
      <c r="CQ398" s="207">
        <f>(VLOOKUP(Horizontal!$C398&amp;Horizontal!$B398&amp;Horizontal!CQ$11,Vertical!$E:$O,CQ$10,0))+0</f>
        <v>11.43</v>
      </c>
      <c r="CR398" s="207">
        <f>(VLOOKUP(Horizontal!$C398&amp;Horizontal!$B398&amp;Horizontal!CR$11,Vertical!$E:$O,CR$10,0))+0</f>
        <v>20</v>
      </c>
      <c r="CS398" s="207">
        <f>(VLOOKUP(Horizontal!$C398&amp;Horizontal!$B398&amp;Horizontal!CS$11,Vertical!$E:$O,CS$10,0))+0</f>
        <v>28.57</v>
      </c>
      <c r="CT398" s="207">
        <f>(VLOOKUP(Horizontal!$C398&amp;Horizontal!$B398&amp;Horizontal!CT$11,Vertical!$E:$O,CT$10,0))+0</f>
        <v>27.27</v>
      </c>
      <c r="CU398" s="150"/>
      <c r="CV398" s="211">
        <f t="shared" ref="CV398" si="1583">(BB398-H398)+0</f>
        <v>44.04</v>
      </c>
      <c r="CW398" s="190">
        <f t="shared" ref="CW398" si="1584">(BC398-I398)+0</f>
        <v>44.800000000000011</v>
      </c>
      <c r="CX398" s="190">
        <f t="shared" ref="CX398" si="1585">(BD398-J398)+0</f>
        <v>44.429999999999993</v>
      </c>
      <c r="CY398" s="190">
        <f t="shared" ref="CY398" si="1586">(BE398-K398)+0</f>
        <v>44.61999999999999</v>
      </c>
      <c r="CZ398" s="190">
        <f t="shared" ref="CZ398" si="1587">(BF398-L398)+0</f>
        <v>44.289999999999992</v>
      </c>
      <c r="DA398" s="190">
        <f t="shared" ref="DA398" si="1588">(BG398-M398)+0</f>
        <v>43.699999999999989</v>
      </c>
      <c r="DB398" s="190">
        <f t="shared" ref="DB398" si="1589">(BH398-N398)+0</f>
        <v>38.399999999999977</v>
      </c>
      <c r="DC398" s="190">
        <f t="shared" ref="DC398" si="1590">(BI398-O398)+0</f>
        <v>35.319999999999993</v>
      </c>
      <c r="DD398" s="212">
        <f t="shared" ref="DD398" si="1591">(BJ398-P398)+0</f>
        <v>33.080000000000013</v>
      </c>
      <c r="DE398" s="9">
        <v>170</v>
      </c>
      <c r="DF398" s="212">
        <f t="shared" ref="DF398" si="1592">($H$7-H398)+0</f>
        <v>149.80721040189133</v>
      </c>
      <c r="DG398" s="264">
        <v>61</v>
      </c>
      <c r="DH398" s="265">
        <v>79</v>
      </c>
      <c r="DI398" s="265">
        <v>51</v>
      </c>
      <c r="DJ398" s="266">
        <v>67</v>
      </c>
      <c r="DK398" s="190">
        <v>42.28</v>
      </c>
      <c r="DL398" s="190">
        <v>42.28</v>
      </c>
      <c r="DM398" s="190">
        <v>42.28</v>
      </c>
      <c r="DN398" s="212">
        <v>42.28</v>
      </c>
      <c r="DO398" s="190">
        <v>55.7</v>
      </c>
      <c r="DP398" s="190">
        <v>55.7</v>
      </c>
      <c r="DQ398" s="190">
        <v>55.7</v>
      </c>
      <c r="DR398" s="212">
        <v>55.7</v>
      </c>
      <c r="DS398" s="150"/>
      <c r="DT398" s="190">
        <v>58</v>
      </c>
      <c r="DU398" s="190">
        <v>68</v>
      </c>
      <c r="DV398" s="190">
        <v>95</v>
      </c>
      <c r="DW398" s="190">
        <v>115</v>
      </c>
      <c r="DX398" s="190"/>
      <c r="DY398" s="190"/>
      <c r="DZ398" s="190"/>
      <c r="EA398" s="190"/>
      <c r="EB398" s="190"/>
      <c r="EC398" s="190"/>
      <c r="ED398" s="190">
        <v>140</v>
      </c>
      <c r="EE398" s="190">
        <v>193</v>
      </c>
      <c r="EF398" s="190">
        <v>185</v>
      </c>
      <c r="EG398" s="190">
        <v>163</v>
      </c>
      <c r="EH398" s="212">
        <v>153</v>
      </c>
      <c r="EI398" s="213"/>
      <c r="EJ398" s="211">
        <v>38</v>
      </c>
      <c r="EK398" s="190">
        <v>38</v>
      </c>
      <c r="EL398" s="190">
        <v>38</v>
      </c>
      <c r="EM398" s="190">
        <v>40</v>
      </c>
      <c r="EN398" s="190"/>
      <c r="EO398" s="190"/>
      <c r="EP398" s="190"/>
      <c r="EQ398" s="190"/>
      <c r="ER398" s="190"/>
      <c r="ES398" s="190"/>
      <c r="ET398" s="190">
        <v>43</v>
      </c>
      <c r="EU398" s="190">
        <v>40</v>
      </c>
      <c r="EV398" s="190">
        <v>40</v>
      </c>
      <c r="EW398" s="190">
        <v>35</v>
      </c>
      <c r="EX398" s="212">
        <v>35</v>
      </c>
      <c r="EY398" s="211"/>
      <c r="EZ398" s="75">
        <f t="shared" ref="EZ398" si="1593">(G398/(DT398-G398))+0</f>
        <v>2.4734982332155476E-2</v>
      </c>
      <c r="FA398" s="89">
        <f t="shared" si="1485"/>
        <v>-0.1</v>
      </c>
      <c r="FB398" s="212"/>
      <c r="FC398" s="213"/>
      <c r="FD398" s="213"/>
      <c r="FE398" s="213"/>
      <c r="FF398" s="213"/>
      <c r="FG398" s="213"/>
      <c r="FH398" s="213"/>
      <c r="FI398" s="213"/>
      <c r="FJ398" s="213"/>
      <c r="FK398" s="213"/>
      <c r="FL398" s="213"/>
      <c r="FM398" s="213"/>
      <c r="FN398" s="213"/>
      <c r="FO398" s="213"/>
      <c r="FP398" s="213"/>
      <c r="FQ398" s="213"/>
      <c r="FR398" s="213"/>
      <c r="FS398" s="211">
        <v>180</v>
      </c>
      <c r="FT398" s="190">
        <v>180</v>
      </c>
      <c r="FU398" s="190">
        <v>180</v>
      </c>
      <c r="FV398" s="190">
        <v>175</v>
      </c>
      <c r="FW398" s="190"/>
      <c r="FX398" s="190"/>
      <c r="FY398" s="190"/>
      <c r="FZ398" s="190"/>
      <c r="GA398" s="190"/>
      <c r="GB398" s="190"/>
      <c r="GC398" s="190">
        <v>175</v>
      </c>
      <c r="GD398" s="190">
        <v>170</v>
      </c>
      <c r="GE398" s="190">
        <v>135</v>
      </c>
      <c r="GF398" s="190">
        <v>130</v>
      </c>
      <c r="GG398" s="212">
        <v>130</v>
      </c>
    </row>
    <row r="399" spans="2:189">
      <c r="B399" s="33">
        <v>44712</v>
      </c>
      <c r="C399" s="30" t="s">
        <v>44</v>
      </c>
      <c r="D399" s="30">
        <v>2022</v>
      </c>
      <c r="E399" s="30" t="str">
        <f t="shared" ref="E399" si="1594">D399&amp;C399</f>
        <v>2022S22</v>
      </c>
      <c r="F399" s="30" t="str">
        <f t="shared" si="1473"/>
        <v>5Final2022</v>
      </c>
      <c r="G399" s="208" t="str">
        <f>VLOOKUP(Horizontal!$C399&amp;Horizontal!$B399&amp;Horizontal!G$11,Vertical!$E:$O,G$10,0)</f>
        <v>1,45</v>
      </c>
      <c r="H399" s="207">
        <f>(VLOOKUP(Horizontal!$C399&amp;Horizontal!$B399&amp;Horizontal!H$11,Vertical!$E:$O,H$10,0))+0</f>
        <v>57.7</v>
      </c>
      <c r="I399" s="207">
        <f>(VLOOKUP(Horizontal!$C399&amp;Horizontal!$B399&amp;Horizontal!I$11,Vertical!$E:$O,I$10,0))+0</f>
        <v>64.47</v>
      </c>
      <c r="J399" s="207">
        <f>(VLOOKUP(Horizontal!$C399&amp;Horizontal!$B399&amp;Horizontal!J$11,Vertical!$E:$O,J$10,0))+0</f>
        <v>85.8</v>
      </c>
      <c r="K399" s="207">
        <f>(VLOOKUP(Horizontal!$C399&amp;Horizontal!$B399&amp;Horizontal!K$11,Vertical!$E:$O,K$10,0))+0</f>
        <v>109.97</v>
      </c>
      <c r="L399" s="207">
        <f>(VLOOKUP(Horizontal!$C399&amp;Horizontal!$B399&amp;Horizontal!L$11,Vertical!$E:$O,L$10,0))+0</f>
        <v>131.88</v>
      </c>
      <c r="M399" s="207">
        <f>(VLOOKUP(Horizontal!$C399&amp;Horizontal!$B399&amp;Horizontal!M$11,Vertical!$E:$O,M$10,0))+0</f>
        <v>185.54</v>
      </c>
      <c r="N399" s="207">
        <f>(VLOOKUP(Horizontal!$C399&amp;Horizontal!$B399&amp;Horizontal!N$11,Vertical!$E:$O,N$10,0))+0</f>
        <v>183.94</v>
      </c>
      <c r="O399" s="207">
        <f>(VLOOKUP(Horizontal!$C399&amp;Horizontal!$B399&amp;Horizontal!O$11,Vertical!$E:$O,O$10,0))+0</f>
        <v>167.19</v>
      </c>
      <c r="P399" s="209">
        <f>(VLOOKUP(Horizontal!$C399&amp;Horizontal!$B399&amp;Horizontal!P$11,Vertical!$E:$O,P$10,0))+0</f>
        <v>158.19999999999999</v>
      </c>
      <c r="Q399" s="210">
        <f>(VLOOKUP(Horizontal!$C399&amp;Horizontal!$B399&amp;Horizontal!Q$11,Vertical!$E:$O,Q$10,0))+0</f>
        <v>53</v>
      </c>
      <c r="R399" s="207">
        <f>(VLOOKUP(Horizontal!$C399&amp;Horizontal!$B399&amp;Horizontal!R$11,Vertical!$E:$O,R$10,0))+0</f>
        <v>55</v>
      </c>
      <c r="S399" s="207">
        <f>(VLOOKUP(Horizontal!$C399&amp;Horizontal!$B399&amp;Horizontal!S$11,Vertical!$E:$O,S$10,0))+0</f>
        <v>59</v>
      </c>
      <c r="T399" s="207">
        <f>(VLOOKUP(Horizontal!$C399&amp;Horizontal!$B399&amp;Horizontal!T$11,Vertical!$E:$O,T$10,0))+0</f>
        <v>57</v>
      </c>
      <c r="U399" s="207">
        <f>(VLOOKUP(Horizontal!$C399&amp;Horizontal!$B399&amp;Horizontal!U$11,Vertical!$E:$O,U$10,0))+0</f>
        <v>49</v>
      </c>
      <c r="V399" s="207">
        <f>(VLOOKUP(Horizontal!$C399&amp;Horizontal!$B399&amp;Horizontal!V$11,Vertical!$E:$O,V$10,0))+0</f>
        <v>48</v>
      </c>
      <c r="W399" s="207">
        <f>(VLOOKUP(Horizontal!$C399&amp;Horizontal!$B399&amp;Horizontal!W$11,Vertical!$E:$O,W$10,0))+0</f>
        <v>41</v>
      </c>
      <c r="X399" s="207">
        <f>(VLOOKUP(Horizontal!$C399&amp;Horizontal!$B399&amp;Horizontal!X$11,Vertical!$E:$O,X$10,0))+0</f>
        <v>36</v>
      </c>
      <c r="Y399" s="209">
        <f>(VLOOKUP(Horizontal!$C399&amp;Horizontal!$B399&amp;Horizontal!Y$11,Vertical!$E:$O,Y$10,0))+0</f>
        <v>33</v>
      </c>
      <c r="Z399" s="210">
        <f>(VLOOKUP(Horizontal!$C399&amp;Horizontal!$B399&amp;Horizontal!Z$11,Vertical!$E:$O,Z$10,0))+0</f>
        <v>63.89</v>
      </c>
      <c r="AA399" s="207">
        <f>(VLOOKUP(Horizontal!$C399&amp;Horizontal!$B399&amp;Horizontal!AA$11,Vertical!$E:$O,AA$10,0))+0</f>
        <v>100</v>
      </c>
      <c r="AB399" s="207">
        <f>(VLOOKUP(Horizontal!$C399&amp;Horizontal!$B399&amp;Horizontal!AB$11,Vertical!$E:$O,AB$10,0))+0</f>
        <v>100</v>
      </c>
      <c r="AC399" s="207">
        <f>(VLOOKUP(Horizontal!$C399&amp;Horizontal!$B399&amp;Horizontal!AC$11,Vertical!$E:$O,AC$10,0))+0</f>
        <v>100</v>
      </c>
      <c r="AD399" s="207">
        <f>(VLOOKUP(Horizontal!$C399&amp;Horizontal!$B399&amp;Horizontal!AD$11,Vertical!$E:$O,AD$10,0))+0</f>
        <v>94.12</v>
      </c>
      <c r="AE399" s="207">
        <f>(VLOOKUP(Horizontal!$C399&amp;Horizontal!$B399&amp;Horizontal!AE$11,Vertical!$E:$O,AE$10,0))+0</f>
        <v>100</v>
      </c>
      <c r="AF399" s="207">
        <f>(VLOOKUP(Horizontal!$C399&amp;Horizontal!$B399&amp;Horizontal!AF$11,Vertical!$E:$O,AF$10,0))+0</f>
        <v>84.21</v>
      </c>
      <c r="AG399" s="207">
        <f>(VLOOKUP(Horizontal!$C399&amp;Horizontal!$B399&amp;Horizontal!AG$11,Vertical!$E:$O,AG$10,0))+0</f>
        <v>36.840000000000003</v>
      </c>
      <c r="AH399" s="209">
        <f>(VLOOKUP(Horizontal!$C399&amp;Horizontal!$B399&amp;Horizontal!AH$11,Vertical!$E:$O,AH$10,0))+0</f>
        <v>38.89</v>
      </c>
      <c r="AI399" s="210">
        <f>(VLOOKUP(Horizontal!$C399&amp;Horizontal!$B399&amp;Horizontal!AI$11,Vertical!$E:$O,AI$10,0))+0</f>
        <v>30.56</v>
      </c>
      <c r="AJ399" s="207">
        <f>(VLOOKUP(Horizontal!$C399&amp;Horizontal!$B399&amp;Horizontal!AJ$11,Vertical!$E:$O,AJ$10,0))+0</f>
        <v>0</v>
      </c>
      <c r="AK399" s="207">
        <f>(VLOOKUP(Horizontal!$C399&amp;Horizontal!$B399&amp;Horizontal!AK$11,Vertical!$E:$O,AK$10,0))+0</f>
        <v>0</v>
      </c>
      <c r="AL399" s="207">
        <f>(VLOOKUP(Horizontal!$C399&amp;Horizontal!$B399&amp;Horizontal!AL$11,Vertical!$E:$O,AL$10,0))+0</f>
        <v>0</v>
      </c>
      <c r="AM399" s="207">
        <f>(VLOOKUP(Horizontal!$C399&amp;Horizontal!$B399&amp;Horizontal!AM$11,Vertical!$E:$O,AM$10,0))+0</f>
        <v>0</v>
      </c>
      <c r="AN399" s="207">
        <f>(VLOOKUP(Horizontal!$C399&amp;Horizontal!$B399&amp;Horizontal!AN$11,Vertical!$E:$O,AN$10,0))+0</f>
        <v>0</v>
      </c>
      <c r="AO399" s="207">
        <f>(VLOOKUP(Horizontal!$C399&amp;Horizontal!$B399&amp;Horizontal!AO$11,Vertical!$E:$O,AO$10,0))+0</f>
        <v>13.16</v>
      </c>
      <c r="AP399" s="207">
        <f>(VLOOKUP(Horizontal!$C399&amp;Horizontal!$B399&amp;Horizontal!AP$11,Vertical!$E:$O,AP$10,0))+0</f>
        <v>47.37</v>
      </c>
      <c r="AQ399" s="209">
        <f>(VLOOKUP(Horizontal!$C399&amp;Horizontal!$B399&amp;Horizontal!AQ$11,Vertical!$E:$O,AQ$10,0))+0</f>
        <v>47.22</v>
      </c>
      <c r="AR399" s="210">
        <f>(VLOOKUP(Horizontal!$C399&amp;Horizontal!$B399&amp;Horizontal!AR$11,Vertical!$E:$O,AR$10,0))+0</f>
        <v>5.56</v>
      </c>
      <c r="AS399" s="207">
        <f>(VLOOKUP(Horizontal!$C399&amp;Horizontal!$B399&amp;Horizontal!AS$11,Vertical!$E:$O,AS$10,0))+0</f>
        <v>0</v>
      </c>
      <c r="AT399" s="207">
        <f>(VLOOKUP(Horizontal!$C399&amp;Horizontal!$B399&amp;Horizontal!AT$11,Vertical!$E:$O,AT$10,0))+0</f>
        <v>0</v>
      </c>
      <c r="AU399" s="207">
        <f>(VLOOKUP(Horizontal!$C399&amp;Horizontal!$B399&amp;Horizontal!AU$11,Vertical!$E:$O,AU$10,0))+0</f>
        <v>0</v>
      </c>
      <c r="AV399" s="207">
        <f>(VLOOKUP(Horizontal!$C399&amp;Horizontal!$B399&amp;Horizontal!AV$11,Vertical!$E:$O,AV$10,0))+0</f>
        <v>5.88</v>
      </c>
      <c r="AW399" s="207">
        <f>(VLOOKUP(Horizontal!$C399&amp;Horizontal!$B399&amp;Horizontal!AW$11,Vertical!$E:$O,AW$10,0))+0</f>
        <v>0</v>
      </c>
      <c r="AX399" s="207">
        <f>(VLOOKUP(Horizontal!$C399&amp;Horizontal!$B399&amp;Horizontal!AX$11,Vertical!$E:$O,AX$10,0))+0</f>
        <v>2.63</v>
      </c>
      <c r="AY399" s="207">
        <f>(VLOOKUP(Horizontal!$C399&amp;Horizontal!$B399&amp;Horizontal!AY$11,Vertical!$E:$O,AY$10,0))+0</f>
        <v>15.79</v>
      </c>
      <c r="AZ399" s="209">
        <f>(VLOOKUP(Horizontal!$C399&amp;Horizontal!$B399&amp;Horizontal!AZ$11,Vertical!$E:$O,AZ$10,0))+0</f>
        <v>13.89</v>
      </c>
      <c r="BA399" s="208">
        <f>(VLOOKUP(Horizontal!$C399&amp;Horizontal!$B399&amp;Horizontal!BA$11,Vertical!$E:$O,BA$10,0))+0</f>
        <v>42.63</v>
      </c>
      <c r="BB399" s="210">
        <f>(VLOOKUP(Horizontal!$C399&amp;Horizontal!$B399&amp;Horizontal!BB$11,Vertical!$E:$O,BB$10,0))+0</f>
        <v>100.64</v>
      </c>
      <c r="BC399" s="207">
        <f>(VLOOKUP(Horizontal!$C399&amp;Horizontal!$B399&amp;Horizontal!BC$11,Vertical!$E:$O,BC$10,0))+0</f>
        <v>108.13</v>
      </c>
      <c r="BD399" s="207">
        <f>(VLOOKUP(Horizontal!$C399&amp;Horizontal!$B399&amp;Horizontal!BD$11,Vertical!$E:$O,BD$10,0))+0</f>
        <v>128.55000000000001</v>
      </c>
      <c r="BE399" s="207">
        <f>(VLOOKUP(Horizontal!$C399&amp;Horizontal!$B399&amp;Horizontal!BE$11,Vertical!$E:$O,BE$10,0))+0</f>
        <v>152.9</v>
      </c>
      <c r="BF399" s="207">
        <f>(VLOOKUP(Horizontal!$C399&amp;Horizontal!$B399&amp;Horizontal!BF$11,Vertical!$E:$O,BF$10,0))+0</f>
        <v>175.53</v>
      </c>
      <c r="BG399" s="207">
        <f>(VLOOKUP(Horizontal!$C399&amp;Horizontal!$B399&amp;Horizontal!BG$11,Vertical!$E:$O,BG$10,0))+0</f>
        <v>230.08</v>
      </c>
      <c r="BH399" s="207">
        <f>(VLOOKUP(Horizontal!$C399&amp;Horizontal!$B399&amp;Horizontal!BH$11,Vertical!$E:$O,BH$10,0))+0</f>
        <v>223.29</v>
      </c>
      <c r="BI399" s="207">
        <f>(VLOOKUP(Horizontal!$C399&amp;Horizontal!$B399&amp;Horizontal!BI$11,Vertical!$E:$O,BI$10,0))+0</f>
        <v>202.99</v>
      </c>
      <c r="BJ399" s="209">
        <f>(VLOOKUP(Horizontal!$C399&amp;Horizontal!$B399&amp;Horizontal!BJ$11,Vertical!$E:$O,BJ$10,0))+0</f>
        <v>191.26</v>
      </c>
      <c r="BK399" s="210">
        <f>(VLOOKUP(Horizontal!$C399&amp;Horizontal!$B399&amp;Horizontal!BK$11,Vertical!$E:$O,BK$10,0))+0</f>
        <v>53</v>
      </c>
      <c r="BL399" s="207">
        <f>(VLOOKUP(Horizontal!$C399&amp;Horizontal!$B399&amp;Horizontal!BL$11,Vertical!$E:$O,BL$10,0))+0</f>
        <v>49</v>
      </c>
      <c r="BM399" s="207">
        <f>(VLOOKUP(Horizontal!$C399&amp;Horizontal!$B399&amp;Horizontal!BM$11,Vertical!$E:$O,BM$10,0))+0</f>
        <v>48</v>
      </c>
      <c r="BN399" s="207">
        <f>(VLOOKUP(Horizontal!$C399&amp;Horizontal!$B399&amp;Horizontal!BN$11,Vertical!$E:$O,BN$10,0))+0</f>
        <v>45</v>
      </c>
      <c r="BO399" s="207">
        <f>(VLOOKUP(Horizontal!$C399&amp;Horizontal!$B399&amp;Horizontal!BO$11,Vertical!$E:$O,BO$10,0))+0</f>
        <v>44</v>
      </c>
      <c r="BP399" s="207">
        <f>(VLOOKUP(Horizontal!$C399&amp;Horizontal!$B399&amp;Horizontal!BP$11,Vertical!$E:$O,BP$10,0))+0</f>
        <v>41</v>
      </c>
      <c r="BQ399" s="207">
        <f>(VLOOKUP(Horizontal!$C399&amp;Horizontal!$B399&amp;Horizontal!BQ$11,Vertical!$E:$O,BQ$10,0))+0</f>
        <v>40</v>
      </c>
      <c r="BR399" s="207">
        <f>(VLOOKUP(Horizontal!$C399&amp;Horizontal!$B399&amp;Horizontal!BR$11,Vertical!$E:$O,BR$10,0))+0</f>
        <v>35</v>
      </c>
      <c r="BS399" s="209">
        <f>(VLOOKUP(Horizontal!$C399&amp;Horizontal!$B399&amp;Horizontal!BS$11,Vertical!$E:$O,BS$10,0))+0</f>
        <v>33</v>
      </c>
      <c r="BT399" s="210">
        <f>(VLOOKUP(Horizontal!$C399&amp;Horizontal!$B399&amp;Horizontal!BT$11,Vertical!$E:$O,BT$10,0))+0</f>
        <v>72.41</v>
      </c>
      <c r="BU399" s="207">
        <f>(VLOOKUP(Horizontal!$C399&amp;Horizontal!$B399&amp;Horizontal!BU$11,Vertical!$E:$O,BU$10,0))+0</f>
        <v>100</v>
      </c>
      <c r="BV399" s="207">
        <f>(VLOOKUP(Horizontal!$C399&amp;Horizontal!$B399&amp;Horizontal!BV$11,Vertical!$E:$O,BV$10,0))+0</f>
        <v>100</v>
      </c>
      <c r="BW399" s="207">
        <f>(VLOOKUP(Horizontal!$C399&amp;Horizontal!$B399&amp;Horizontal!BW$11,Vertical!$E:$O,BW$10,0))+0</f>
        <v>100</v>
      </c>
      <c r="BX399" s="207">
        <f>(VLOOKUP(Horizontal!$C399&amp;Horizontal!$B399&amp;Horizontal!BX$11,Vertical!$E:$O,BX$10,0))+0</f>
        <v>96.67</v>
      </c>
      <c r="BY399" s="207">
        <f>(VLOOKUP(Horizontal!$C399&amp;Horizontal!$B399&amp;Horizontal!BY$11,Vertical!$E:$O,BY$10,0))+0</f>
        <v>96.88</v>
      </c>
      <c r="BZ399" s="207">
        <f>(VLOOKUP(Horizontal!$C399&amp;Horizontal!$B399&amp;Horizontal!BZ$11,Vertical!$E:$O,BZ$10,0))+0</f>
        <v>75.86</v>
      </c>
      <c r="CA399" s="207">
        <f>(VLOOKUP(Horizontal!$C399&amp;Horizontal!$B399&amp;Horizontal!CA$11,Vertical!$E:$O,CA$10,0))+0</f>
        <v>43.33</v>
      </c>
      <c r="CB399" s="209">
        <f>(VLOOKUP(Horizontal!$C399&amp;Horizontal!$B399&amp;Horizontal!CB$11,Vertical!$E:$O,CB$10,0))+0</f>
        <v>39.29</v>
      </c>
      <c r="CC399" s="210">
        <f>(VLOOKUP(Horizontal!$C399&amp;Horizontal!$B399&amp;Horizontal!CC$11,Vertical!$E:$O,CC$10,0))+0</f>
        <v>20.69</v>
      </c>
      <c r="CD399" s="207">
        <f>(VLOOKUP(Horizontal!$C399&amp;Horizontal!$B399&amp;Horizontal!CD$11,Vertical!$E:$O,CD$10,0))+0</f>
        <v>0</v>
      </c>
      <c r="CE399" s="207">
        <f>(VLOOKUP(Horizontal!$C399&amp;Horizontal!$B399&amp;Horizontal!CE$11,Vertical!$E:$O,CE$10,0))+0</f>
        <v>0</v>
      </c>
      <c r="CF399" s="207">
        <f>(VLOOKUP(Horizontal!$C399&amp;Horizontal!$B399&amp;Horizontal!CF$11,Vertical!$E:$O,CF$10,0))+0</f>
        <v>0</v>
      </c>
      <c r="CG399" s="207">
        <f>(VLOOKUP(Horizontal!$C399&amp;Horizontal!$B399&amp;Horizontal!CG$11,Vertical!$E:$O,CG$10,0))+0</f>
        <v>0</v>
      </c>
      <c r="CH399" s="207">
        <f>(VLOOKUP(Horizontal!$C399&amp;Horizontal!$B399&amp;Horizontal!CH$11,Vertical!$E:$O,CH$10,0))+0</f>
        <v>3.13</v>
      </c>
      <c r="CI399" s="207">
        <f>(VLOOKUP(Horizontal!$C399&amp;Horizontal!$B399&amp;Horizontal!CI$11,Vertical!$E:$O,CI$10,0))+0</f>
        <v>13.79</v>
      </c>
      <c r="CJ399" s="207">
        <f>(VLOOKUP(Horizontal!$C399&amp;Horizontal!$B399&amp;Horizontal!CJ$11,Vertical!$E:$O,CJ$10,0))+0</f>
        <v>40</v>
      </c>
      <c r="CK399" s="209">
        <f>(VLOOKUP(Horizontal!$C399&amp;Horizontal!$B399&amp;Horizontal!CK$11,Vertical!$E:$O,CK$10,0))+0</f>
        <v>50</v>
      </c>
      <c r="CL399" s="210">
        <f>(VLOOKUP(Horizontal!$C399&amp;Horizontal!$B399&amp;Horizontal!CL$11,Vertical!$E:$O,CL$10,0))+0</f>
        <v>6.9</v>
      </c>
      <c r="CM399" s="207">
        <f>(VLOOKUP(Horizontal!$C399&amp;Horizontal!$B399&amp;Horizontal!CM$11,Vertical!$E:$O,CM$10,0))+0</f>
        <v>0</v>
      </c>
      <c r="CN399" s="207">
        <f>(VLOOKUP(Horizontal!$C399&amp;Horizontal!$B399&amp;Horizontal!CN$11,Vertical!$E:$O,CN$10,0))+0</f>
        <v>0</v>
      </c>
      <c r="CO399" s="207">
        <f>(VLOOKUP(Horizontal!$C399&amp;Horizontal!$B399&amp;Horizontal!CO$11,Vertical!$E:$O,CO$10,0))+0</f>
        <v>0</v>
      </c>
      <c r="CP399" s="207">
        <f>(VLOOKUP(Horizontal!$C399&amp;Horizontal!$B399&amp;Horizontal!CP$11,Vertical!$E:$O,CP$10,0))+0</f>
        <v>3.33</v>
      </c>
      <c r="CQ399" s="207">
        <f>(VLOOKUP(Horizontal!$C399&amp;Horizontal!$B399&amp;Horizontal!CQ$11,Vertical!$E:$O,CQ$10,0))+0</f>
        <v>0</v>
      </c>
      <c r="CR399" s="207">
        <f>(VLOOKUP(Horizontal!$C399&amp;Horizontal!$B399&amp;Horizontal!CR$11,Vertical!$E:$O,CR$10,0))+0</f>
        <v>10.34</v>
      </c>
      <c r="CS399" s="207">
        <f>(VLOOKUP(Horizontal!$C399&amp;Horizontal!$B399&amp;Horizontal!CS$11,Vertical!$E:$O,CS$10,0))+0</f>
        <v>16.670000000000002</v>
      </c>
      <c r="CT399" s="207">
        <f>(VLOOKUP(Horizontal!$C399&amp;Horizontal!$B399&amp;Horizontal!CT$11,Vertical!$E:$O,CT$10,0))+0</f>
        <v>10.71</v>
      </c>
      <c r="CU399" s="150"/>
      <c r="CV399" s="211">
        <f t="shared" ref="CV399" si="1595">(BB399-H399)+0</f>
        <v>42.94</v>
      </c>
      <c r="CW399" s="190">
        <f t="shared" ref="CW399" si="1596">(BC399-I399)+0</f>
        <v>43.66</v>
      </c>
      <c r="CX399" s="190">
        <f t="shared" ref="CX399" si="1597">(BD399-J399)+0</f>
        <v>42.750000000000014</v>
      </c>
      <c r="CY399" s="190">
        <f t="shared" ref="CY399" si="1598">(BE399-K399)+0</f>
        <v>42.930000000000007</v>
      </c>
      <c r="CZ399" s="190">
        <f t="shared" ref="CZ399" si="1599">(BF399-L399)+0</f>
        <v>43.650000000000006</v>
      </c>
      <c r="DA399" s="190">
        <f t="shared" ref="DA399" si="1600">(BG399-M399)+0</f>
        <v>44.54000000000002</v>
      </c>
      <c r="DB399" s="190">
        <f t="shared" ref="DB399" si="1601">(BH399-N399)+0</f>
        <v>39.349999999999994</v>
      </c>
      <c r="DC399" s="190">
        <f t="shared" ref="DC399" si="1602">(BI399-O399)+0</f>
        <v>35.800000000000011</v>
      </c>
      <c r="DD399" s="212">
        <f t="shared" ref="DD399" si="1603">(BJ399-P399)+0</f>
        <v>33.06</v>
      </c>
      <c r="DE399" s="9">
        <v>170</v>
      </c>
      <c r="DF399" s="212">
        <f t="shared" ref="DF399" si="1604">($H$7-H399)+0</f>
        <v>150.75721040189131</v>
      </c>
      <c r="DG399" s="264">
        <v>63</v>
      </c>
      <c r="DH399" s="265">
        <v>152</v>
      </c>
      <c r="DI399" s="265">
        <v>57</v>
      </c>
      <c r="DJ399" s="266">
        <v>68</v>
      </c>
      <c r="DK399" s="190">
        <v>39.5</v>
      </c>
      <c r="DL399" s="190">
        <v>39.5</v>
      </c>
      <c r="DM399" s="190">
        <v>39.5</v>
      </c>
      <c r="DN399" s="212">
        <v>39.5</v>
      </c>
      <c r="DO399" s="190">
        <v>55.7</v>
      </c>
      <c r="DP399" s="190">
        <v>55.7</v>
      </c>
      <c r="DQ399" s="190">
        <v>55.7</v>
      </c>
      <c r="DR399" s="212">
        <v>55.7</v>
      </c>
      <c r="DS399" s="150"/>
      <c r="DT399" s="190">
        <v>57</v>
      </c>
      <c r="DU399" s="190">
        <v>63</v>
      </c>
      <c r="DV399" s="190">
        <v>83</v>
      </c>
      <c r="DW399" s="190">
        <v>108</v>
      </c>
      <c r="DX399" s="190"/>
      <c r="DY399" s="190"/>
      <c r="DZ399" s="190"/>
      <c r="EA399" s="190"/>
      <c r="EB399" s="190"/>
      <c r="EC399" s="190"/>
      <c r="ED399" s="190">
        <v>132</v>
      </c>
      <c r="EE399" s="190">
        <v>185</v>
      </c>
      <c r="EF399" s="190">
        <v>185</v>
      </c>
      <c r="EG399" s="190">
        <v>163</v>
      </c>
      <c r="EH399" s="212">
        <v>153</v>
      </c>
      <c r="EI399" s="213"/>
      <c r="EJ399" s="211">
        <v>36</v>
      </c>
      <c r="EK399" s="190">
        <v>38</v>
      </c>
      <c r="EL399" s="190">
        <v>38</v>
      </c>
      <c r="EM399" s="190">
        <v>40</v>
      </c>
      <c r="EN399" s="190"/>
      <c r="EO399" s="190"/>
      <c r="EP399" s="190"/>
      <c r="EQ399" s="190"/>
      <c r="ER399" s="190"/>
      <c r="ES399" s="190"/>
      <c r="ET399" s="190">
        <v>42</v>
      </c>
      <c r="EU399" s="190">
        <v>40</v>
      </c>
      <c r="EV399" s="190">
        <v>40</v>
      </c>
      <c r="EW399" s="190">
        <v>35</v>
      </c>
      <c r="EX399" s="212">
        <v>35</v>
      </c>
      <c r="EY399" s="211"/>
      <c r="EZ399" s="75">
        <f t="shared" ref="EZ399" si="1605">(G399/(DT399-G399))+0</f>
        <v>2.6102610261026102E-2</v>
      </c>
      <c r="FA399" s="89">
        <f t="shared" si="1485"/>
        <v>-0.1</v>
      </c>
      <c r="FB399" s="212"/>
      <c r="FC399" s="213"/>
      <c r="FD399" s="213"/>
      <c r="FE399" s="213"/>
      <c r="FF399" s="213"/>
      <c r="FG399" s="213"/>
      <c r="FH399" s="213"/>
      <c r="FI399" s="213"/>
      <c r="FJ399" s="213"/>
      <c r="FK399" s="213"/>
      <c r="FL399" s="213"/>
      <c r="FM399" s="213"/>
      <c r="FN399" s="213"/>
      <c r="FO399" s="213"/>
      <c r="FP399" s="213"/>
      <c r="FQ399" s="213"/>
      <c r="FR399" s="213"/>
      <c r="FS399" s="211">
        <v>180</v>
      </c>
      <c r="FT399" s="190">
        <v>180</v>
      </c>
      <c r="FU399" s="190">
        <v>180</v>
      </c>
      <c r="FV399" s="190">
        <v>175</v>
      </c>
      <c r="FW399" s="190"/>
      <c r="FX399" s="190"/>
      <c r="FY399" s="190"/>
      <c r="FZ399" s="190"/>
      <c r="GA399" s="190"/>
      <c r="GB399" s="190"/>
      <c r="GC399" s="190">
        <v>175</v>
      </c>
      <c r="GD399" s="190">
        <v>170</v>
      </c>
      <c r="GE399" s="190">
        <v>135</v>
      </c>
      <c r="GF399" s="190">
        <v>130</v>
      </c>
      <c r="GG399" s="212">
        <v>130</v>
      </c>
    </row>
    <row r="400" spans="2:189">
      <c r="B400" s="33">
        <v>44719</v>
      </c>
      <c r="C400" s="30" t="s">
        <v>43</v>
      </c>
      <c r="D400" s="30">
        <v>2022</v>
      </c>
      <c r="E400" s="30" t="str">
        <f t="shared" ref="E400" si="1606">D400&amp;C400</f>
        <v>2022S23</v>
      </c>
      <c r="F400" s="30" t="str">
        <f t="shared" si="1473"/>
        <v>62022</v>
      </c>
      <c r="G400" s="208">
        <f>VLOOKUP(Horizontal!$C400&amp;Horizontal!$B400&amp;Horizontal!G$11,Vertical!$E:$O,G$10,0)</f>
        <v>1</v>
      </c>
      <c r="H400" s="207">
        <f>(VLOOKUP(Horizontal!$C400&amp;Horizontal!$B400&amp;Horizontal!H$11,Vertical!$E:$O,H$10,0))+0</f>
        <v>62.01</v>
      </c>
      <c r="I400" s="207">
        <f>(VLOOKUP(Horizontal!$C400&amp;Horizontal!$B400&amp;Horizontal!I$11,Vertical!$E:$O,I$10,0))+0</f>
        <v>78.59</v>
      </c>
      <c r="J400" s="207">
        <f>(VLOOKUP(Horizontal!$C400&amp;Horizontal!$B400&amp;Horizontal!J$11,Vertical!$E:$O,J$10,0))+0</f>
        <v>101.15</v>
      </c>
      <c r="K400" s="207">
        <f>(VLOOKUP(Horizontal!$C400&amp;Horizontal!$B400&amp;Horizontal!K$11,Vertical!$E:$O,K$10,0))+0</f>
        <v>111.18</v>
      </c>
      <c r="L400" s="207">
        <f>(VLOOKUP(Horizontal!$C400&amp;Horizontal!$B400&amp;Horizontal!L$11,Vertical!$E:$O,L$10,0))+0</f>
        <v>135.01</v>
      </c>
      <c r="M400" s="207">
        <f>(VLOOKUP(Horizontal!$C400&amp;Horizontal!$B400&amp;Horizontal!M$11,Vertical!$E:$O,M$10,0))+0</f>
        <v>189.56</v>
      </c>
      <c r="N400" s="207">
        <f>(VLOOKUP(Horizontal!$C400&amp;Horizontal!$B400&amp;Horizontal!N$11,Vertical!$E:$O,N$10,0))+0</f>
        <v>184.82</v>
      </c>
      <c r="O400" s="207">
        <f>(VLOOKUP(Horizontal!$C400&amp;Horizontal!$B400&amp;Horizontal!O$11,Vertical!$E:$O,O$10,0))+0</f>
        <v>167.57</v>
      </c>
      <c r="P400" s="209">
        <f>(VLOOKUP(Horizontal!$C400&amp;Horizontal!$B400&amp;Horizontal!P$11,Vertical!$E:$O,P$10,0))+0</f>
        <v>158.21</v>
      </c>
      <c r="Q400" s="210">
        <f>(VLOOKUP(Horizontal!$C400&amp;Horizontal!$B400&amp;Horizontal!Q$11,Vertical!$E:$O,Q$10,0))+0</f>
        <v>50</v>
      </c>
      <c r="R400" s="207">
        <f>(VLOOKUP(Horizontal!$C400&amp;Horizontal!$B400&amp;Horizontal!R$11,Vertical!$E:$O,R$10,0))+0</f>
        <v>58</v>
      </c>
      <c r="S400" s="207">
        <f>(VLOOKUP(Horizontal!$C400&amp;Horizontal!$B400&amp;Horizontal!S$11,Vertical!$E:$O,S$10,0))+0</f>
        <v>61</v>
      </c>
      <c r="T400" s="207">
        <f>(VLOOKUP(Horizontal!$C400&amp;Horizontal!$B400&amp;Horizontal!T$11,Vertical!$E:$O,T$10,0))+0</f>
        <v>60</v>
      </c>
      <c r="U400" s="207">
        <f>(VLOOKUP(Horizontal!$C400&amp;Horizontal!$B400&amp;Horizontal!U$11,Vertical!$E:$O,U$10,0))+0</f>
        <v>54</v>
      </c>
      <c r="V400" s="207">
        <f>(VLOOKUP(Horizontal!$C400&amp;Horizontal!$B400&amp;Horizontal!V$11,Vertical!$E:$O,V$10,0))+0</f>
        <v>46</v>
      </c>
      <c r="W400" s="207">
        <f>(VLOOKUP(Horizontal!$C400&amp;Horizontal!$B400&amp;Horizontal!W$11,Vertical!$E:$O,W$10,0))+0</f>
        <v>38</v>
      </c>
      <c r="X400" s="207">
        <f>(VLOOKUP(Horizontal!$C400&amp;Horizontal!$B400&amp;Horizontal!X$11,Vertical!$E:$O,X$10,0))+0</f>
        <v>32</v>
      </c>
      <c r="Y400" s="209">
        <f>(VLOOKUP(Horizontal!$C400&amp;Horizontal!$B400&amp;Horizontal!Y$11,Vertical!$E:$O,Y$10,0))+0</f>
        <v>30</v>
      </c>
      <c r="Z400" s="210">
        <f>(VLOOKUP(Horizontal!$C400&amp;Horizontal!$B400&amp;Horizontal!Z$11,Vertical!$E:$O,Z$10,0))+0</f>
        <v>92.11</v>
      </c>
      <c r="AA400" s="207">
        <f>(VLOOKUP(Horizontal!$C400&amp;Horizontal!$B400&amp;Horizontal!AA$11,Vertical!$E:$O,AA$10,0))+0</f>
        <v>100</v>
      </c>
      <c r="AB400" s="207">
        <f>(VLOOKUP(Horizontal!$C400&amp;Horizontal!$B400&amp;Horizontal!AB$11,Vertical!$E:$O,AB$10,0))+0</f>
        <v>97.22</v>
      </c>
      <c r="AC400" s="207">
        <f>(VLOOKUP(Horizontal!$C400&amp;Horizontal!$B400&amp;Horizontal!AC$11,Vertical!$E:$O,AC$10,0))+0</f>
        <v>97.22</v>
      </c>
      <c r="AD400" s="207">
        <f>(VLOOKUP(Horizontal!$C400&amp;Horizontal!$B400&amp;Horizontal!AD$11,Vertical!$E:$O,AD$10,0))+0</f>
        <v>17.95</v>
      </c>
      <c r="AE400" s="207">
        <f>(VLOOKUP(Horizontal!$C400&amp;Horizontal!$B400&amp;Horizontal!AE$11,Vertical!$E:$O,AE$10,0))+0</f>
        <v>26.19</v>
      </c>
      <c r="AF400" s="207">
        <f>(VLOOKUP(Horizontal!$C400&amp;Horizontal!$B400&amp;Horizontal!AF$11,Vertical!$E:$O,AF$10,0))+0</f>
        <v>25</v>
      </c>
      <c r="AG400" s="207">
        <f>(VLOOKUP(Horizontal!$C400&amp;Horizontal!$B400&amp;Horizontal!AG$11,Vertical!$E:$O,AG$10,0))+0</f>
        <v>26.83</v>
      </c>
      <c r="AH400" s="209">
        <f>(VLOOKUP(Horizontal!$C400&amp;Horizontal!$B400&amp;Horizontal!AH$11,Vertical!$E:$O,AH$10,0))+0</f>
        <v>27.5</v>
      </c>
      <c r="AI400" s="210">
        <f>(VLOOKUP(Horizontal!$C400&amp;Horizontal!$B400&amp;Horizontal!AI$11,Vertical!$E:$O,AI$10,0))+0</f>
        <v>5.26</v>
      </c>
      <c r="AJ400" s="207">
        <f>(VLOOKUP(Horizontal!$C400&amp;Horizontal!$B400&amp;Horizontal!AJ$11,Vertical!$E:$O,AJ$10,0))+0</f>
        <v>0</v>
      </c>
      <c r="AK400" s="207">
        <f>(VLOOKUP(Horizontal!$C400&amp;Horizontal!$B400&amp;Horizontal!AK$11,Vertical!$E:$O,AK$10,0))+0</f>
        <v>2.78</v>
      </c>
      <c r="AL400" s="207">
        <f>(VLOOKUP(Horizontal!$C400&amp;Horizontal!$B400&amp;Horizontal!AL$11,Vertical!$E:$O,AL$10,0))+0</f>
        <v>2.78</v>
      </c>
      <c r="AM400" s="207">
        <f>(VLOOKUP(Horizontal!$C400&amp;Horizontal!$B400&amp;Horizontal!AM$11,Vertical!$E:$O,AM$10,0))+0</f>
        <v>0</v>
      </c>
      <c r="AN400" s="207">
        <f>(VLOOKUP(Horizontal!$C400&amp;Horizontal!$B400&amp;Horizontal!AN$11,Vertical!$E:$O,AN$10,0))+0</f>
        <v>4.76</v>
      </c>
      <c r="AO400" s="207">
        <f>(VLOOKUP(Horizontal!$C400&amp;Horizontal!$B400&amp;Horizontal!AO$11,Vertical!$E:$O,AO$10,0))+0</f>
        <v>19.440000000000001</v>
      </c>
      <c r="AP400" s="207">
        <f>(VLOOKUP(Horizontal!$C400&amp;Horizontal!$B400&amp;Horizontal!AP$11,Vertical!$E:$O,AP$10,0))+0</f>
        <v>46.34</v>
      </c>
      <c r="AQ400" s="209">
        <f>(VLOOKUP(Horizontal!$C400&amp;Horizontal!$B400&amp;Horizontal!AQ$11,Vertical!$E:$O,AQ$10,0))+0</f>
        <v>55</v>
      </c>
      <c r="AR400" s="210">
        <f>(VLOOKUP(Horizontal!$C400&amp;Horizontal!$B400&amp;Horizontal!AR$11,Vertical!$E:$O,AR$10,0))+0</f>
        <v>2.63</v>
      </c>
      <c r="AS400" s="207">
        <f>(VLOOKUP(Horizontal!$C400&amp;Horizontal!$B400&amp;Horizontal!AS$11,Vertical!$E:$O,AS$10,0))+0</f>
        <v>0</v>
      </c>
      <c r="AT400" s="207">
        <f>(VLOOKUP(Horizontal!$C400&amp;Horizontal!$B400&amp;Horizontal!AT$11,Vertical!$E:$O,AT$10,0))+0</f>
        <v>0</v>
      </c>
      <c r="AU400" s="207">
        <f>(VLOOKUP(Horizontal!$C400&amp;Horizontal!$B400&amp;Horizontal!AU$11,Vertical!$E:$O,AU$10,0))+0</f>
        <v>0</v>
      </c>
      <c r="AV400" s="207">
        <f>(VLOOKUP(Horizontal!$C400&amp;Horizontal!$B400&amp;Horizontal!AV$11,Vertical!$E:$O,AV$10,0))+0</f>
        <v>82.05</v>
      </c>
      <c r="AW400" s="207">
        <f>(VLOOKUP(Horizontal!$C400&amp;Horizontal!$B400&amp;Horizontal!AW$11,Vertical!$E:$O,AW$10,0))+0</f>
        <v>69.05</v>
      </c>
      <c r="AX400" s="207">
        <f>(VLOOKUP(Horizontal!$C400&amp;Horizontal!$B400&amp;Horizontal!AX$11,Vertical!$E:$O,AX$10,0))+0</f>
        <v>55.56</v>
      </c>
      <c r="AY400" s="207">
        <f>(VLOOKUP(Horizontal!$C400&amp;Horizontal!$B400&amp;Horizontal!AY$11,Vertical!$E:$O,AY$10,0))+0</f>
        <v>26.83</v>
      </c>
      <c r="AZ400" s="209">
        <f>(VLOOKUP(Horizontal!$C400&amp;Horizontal!$B400&amp;Horizontal!AZ$11,Vertical!$E:$O,AZ$10,0))+0</f>
        <v>17.5</v>
      </c>
      <c r="BA400" s="208">
        <f>(VLOOKUP(Horizontal!$C400&amp;Horizontal!$B400&amp;Horizontal!BA$11,Vertical!$E:$O,BA$10,0))+0</f>
        <v>41.56</v>
      </c>
      <c r="BB400" s="210">
        <f>(VLOOKUP(Horizontal!$C400&amp;Horizontal!$B400&amp;Horizontal!BB$11,Vertical!$E:$O,BB$10,0))+0</f>
        <v>103.39</v>
      </c>
      <c r="BC400" s="207">
        <f>(VLOOKUP(Horizontal!$C400&amp;Horizontal!$B400&amp;Horizontal!BC$11,Vertical!$E:$O,BC$10,0))+0</f>
        <v>120.88</v>
      </c>
      <c r="BD400" s="207">
        <f>(VLOOKUP(Horizontal!$C400&amp;Horizontal!$B400&amp;Horizontal!BD$11,Vertical!$E:$O,BD$10,0))+0</f>
        <v>143.35</v>
      </c>
      <c r="BE400" s="207">
        <f>(VLOOKUP(Horizontal!$C400&amp;Horizontal!$B400&amp;Horizontal!BE$11,Vertical!$E:$O,BE$10,0))+0</f>
        <v>153.52000000000001</v>
      </c>
      <c r="BF400" s="207">
        <f>(VLOOKUP(Horizontal!$C400&amp;Horizontal!$B400&amp;Horizontal!BF$11,Vertical!$E:$O,BF$10,0))+0</f>
        <v>177.49</v>
      </c>
      <c r="BG400" s="207">
        <f>(VLOOKUP(Horizontal!$C400&amp;Horizontal!$B400&amp;Horizontal!BG$11,Vertical!$E:$O,BG$10,0))+0</f>
        <v>232.01</v>
      </c>
      <c r="BH400" s="207">
        <f>(VLOOKUP(Horizontal!$C400&amp;Horizontal!$B400&amp;Horizontal!BH$11,Vertical!$E:$O,BH$10,0))+0</f>
        <v>224.26</v>
      </c>
      <c r="BI400" s="207">
        <f>(VLOOKUP(Horizontal!$C400&amp;Horizontal!$B400&amp;Horizontal!BI$11,Vertical!$E:$O,BI$10,0))+0</f>
        <v>203.01</v>
      </c>
      <c r="BJ400" s="209">
        <f>(VLOOKUP(Horizontal!$C400&amp;Horizontal!$B400&amp;Horizontal!BJ$11,Vertical!$E:$O,BJ$10,0))+0</f>
        <v>191.3</v>
      </c>
      <c r="BK400" s="210">
        <f>(VLOOKUP(Horizontal!$C400&amp;Horizontal!$B400&amp;Horizontal!BK$11,Vertical!$E:$O,BK$10,0))+0</f>
        <v>52</v>
      </c>
      <c r="BL400" s="207">
        <f>(VLOOKUP(Horizontal!$C400&amp;Horizontal!$B400&amp;Horizontal!BL$11,Vertical!$E:$O,BL$10,0))+0</f>
        <v>51</v>
      </c>
      <c r="BM400" s="207">
        <f>(VLOOKUP(Horizontal!$C400&amp;Horizontal!$B400&amp;Horizontal!BM$11,Vertical!$E:$O,BM$10,0))+0</f>
        <v>51</v>
      </c>
      <c r="BN400" s="207">
        <f>(VLOOKUP(Horizontal!$C400&amp;Horizontal!$B400&amp;Horizontal!BN$11,Vertical!$E:$O,BN$10,0))+0</f>
        <v>49</v>
      </c>
      <c r="BO400" s="207">
        <f>(VLOOKUP(Horizontal!$C400&amp;Horizontal!$B400&amp;Horizontal!BO$11,Vertical!$E:$O,BO$10,0))+0</f>
        <v>48</v>
      </c>
      <c r="BP400" s="207">
        <f>(VLOOKUP(Horizontal!$C400&amp;Horizontal!$B400&amp;Horizontal!BP$11,Vertical!$E:$O,BP$10,0))+0</f>
        <v>42</v>
      </c>
      <c r="BQ400" s="207">
        <f>(VLOOKUP(Horizontal!$C400&amp;Horizontal!$B400&amp;Horizontal!BQ$11,Vertical!$E:$O,BQ$10,0))+0</f>
        <v>39</v>
      </c>
      <c r="BR400" s="207">
        <f>(VLOOKUP(Horizontal!$C400&amp;Horizontal!$B400&amp;Horizontal!BR$11,Vertical!$E:$O,BR$10,0))+0</f>
        <v>34</v>
      </c>
      <c r="BS400" s="209">
        <f>(VLOOKUP(Horizontal!$C400&amp;Horizontal!$B400&amp;Horizontal!BS$11,Vertical!$E:$O,BS$10,0))+0</f>
        <v>31</v>
      </c>
      <c r="BT400" s="210">
        <f>(VLOOKUP(Horizontal!$C400&amp;Horizontal!$B400&amp;Horizontal!BT$11,Vertical!$E:$O,BT$10,0))+0</f>
        <v>91.43</v>
      </c>
      <c r="BU400" s="207">
        <f>(VLOOKUP(Horizontal!$C400&amp;Horizontal!$B400&amp;Horizontal!BU$11,Vertical!$E:$O,BU$10,0))+0</f>
        <v>97.14</v>
      </c>
      <c r="BV400" s="207">
        <f>(VLOOKUP(Horizontal!$C400&amp;Horizontal!$B400&amp;Horizontal!BV$11,Vertical!$E:$O,BV$10,0))+0</f>
        <v>100</v>
      </c>
      <c r="BW400" s="207">
        <f>(VLOOKUP(Horizontal!$C400&amp;Horizontal!$B400&amp;Horizontal!BW$11,Vertical!$E:$O,BW$10,0))+0</f>
        <v>100</v>
      </c>
      <c r="BX400" s="207">
        <f>(VLOOKUP(Horizontal!$C400&amp;Horizontal!$B400&amp;Horizontal!BX$11,Vertical!$E:$O,BX$10,0))+0</f>
        <v>26.47</v>
      </c>
      <c r="BY400" s="207">
        <f>(VLOOKUP(Horizontal!$C400&amp;Horizontal!$B400&amp;Horizontal!BY$11,Vertical!$E:$O,BY$10,0))+0</f>
        <v>34.29</v>
      </c>
      <c r="BZ400" s="207">
        <f>(VLOOKUP(Horizontal!$C400&amp;Horizontal!$B400&amp;Horizontal!BZ$11,Vertical!$E:$O,BZ$10,0))+0</f>
        <v>23.53</v>
      </c>
      <c r="CA400" s="207">
        <f>(VLOOKUP(Horizontal!$C400&amp;Horizontal!$B400&amp;Horizontal!CA$11,Vertical!$E:$O,CA$10,0))+0</f>
        <v>41.18</v>
      </c>
      <c r="CB400" s="209">
        <f>(VLOOKUP(Horizontal!$C400&amp;Horizontal!$B400&amp;Horizontal!CB$11,Vertical!$E:$O,CB$10,0))+0</f>
        <v>24.24</v>
      </c>
      <c r="CC400" s="210">
        <f>(VLOOKUP(Horizontal!$C400&amp;Horizontal!$B400&amp;Horizontal!CC$11,Vertical!$E:$O,CC$10,0))+0</f>
        <v>8.57</v>
      </c>
      <c r="CD400" s="207">
        <f>(VLOOKUP(Horizontal!$C400&amp;Horizontal!$B400&amp;Horizontal!CD$11,Vertical!$E:$O,CD$10,0))+0</f>
        <v>2.86</v>
      </c>
      <c r="CE400" s="207">
        <f>(VLOOKUP(Horizontal!$C400&amp;Horizontal!$B400&amp;Horizontal!CE$11,Vertical!$E:$O,CE$10,0))+0</f>
        <v>0</v>
      </c>
      <c r="CF400" s="207">
        <f>(VLOOKUP(Horizontal!$C400&amp;Horizontal!$B400&amp;Horizontal!CF$11,Vertical!$E:$O,CF$10,0))+0</f>
        <v>0</v>
      </c>
      <c r="CG400" s="207">
        <f>(VLOOKUP(Horizontal!$C400&amp;Horizontal!$B400&amp;Horizontal!CG$11,Vertical!$E:$O,CG$10,0))+0</f>
        <v>2.94</v>
      </c>
      <c r="CH400" s="207">
        <f>(VLOOKUP(Horizontal!$C400&amp;Horizontal!$B400&amp;Horizontal!CH$11,Vertical!$E:$O,CH$10,0))+0</f>
        <v>5.71</v>
      </c>
      <c r="CI400" s="207">
        <f>(VLOOKUP(Horizontal!$C400&amp;Horizontal!$B400&amp;Horizontal!CI$11,Vertical!$E:$O,CI$10,0))+0</f>
        <v>20.59</v>
      </c>
      <c r="CJ400" s="207">
        <f>(VLOOKUP(Horizontal!$C400&amp;Horizontal!$B400&amp;Horizontal!CJ$11,Vertical!$E:$O,CJ$10,0))+0</f>
        <v>35.29</v>
      </c>
      <c r="CK400" s="209">
        <f>(VLOOKUP(Horizontal!$C400&amp;Horizontal!$B400&amp;Horizontal!CK$11,Vertical!$E:$O,CK$10,0))+0</f>
        <v>45.45</v>
      </c>
      <c r="CL400" s="210">
        <f>(VLOOKUP(Horizontal!$C400&amp;Horizontal!$B400&amp;Horizontal!CL$11,Vertical!$E:$O,CL$10,0))+0</f>
        <v>0</v>
      </c>
      <c r="CM400" s="207">
        <f>(VLOOKUP(Horizontal!$C400&amp;Horizontal!$B400&amp;Horizontal!CM$11,Vertical!$E:$O,CM$10,0))+0</f>
        <v>0</v>
      </c>
      <c r="CN400" s="207">
        <f>(VLOOKUP(Horizontal!$C400&amp;Horizontal!$B400&amp;Horizontal!CN$11,Vertical!$E:$O,CN$10,0))+0</f>
        <v>0</v>
      </c>
      <c r="CO400" s="207">
        <f>(VLOOKUP(Horizontal!$C400&amp;Horizontal!$B400&amp;Horizontal!CO$11,Vertical!$E:$O,CO$10,0))+0</f>
        <v>0</v>
      </c>
      <c r="CP400" s="207">
        <f>(VLOOKUP(Horizontal!$C400&amp;Horizontal!$B400&amp;Horizontal!CP$11,Vertical!$E:$O,CP$10,0))+0</f>
        <v>70.59</v>
      </c>
      <c r="CQ400" s="207">
        <f>(VLOOKUP(Horizontal!$C400&amp;Horizontal!$B400&amp;Horizontal!CQ$11,Vertical!$E:$O,CQ$10,0))+0</f>
        <v>60</v>
      </c>
      <c r="CR400" s="207">
        <f>(VLOOKUP(Horizontal!$C400&amp;Horizontal!$B400&amp;Horizontal!CR$11,Vertical!$E:$O,CR$10,0))+0</f>
        <v>55.88</v>
      </c>
      <c r="CS400" s="207">
        <f>(VLOOKUP(Horizontal!$C400&amp;Horizontal!$B400&amp;Horizontal!CS$11,Vertical!$E:$O,CS$10,0))+0</f>
        <v>23.53</v>
      </c>
      <c r="CT400" s="207">
        <f>(VLOOKUP(Horizontal!$C400&amp;Horizontal!$B400&amp;Horizontal!CT$11,Vertical!$E:$O,CT$10,0))+0</f>
        <v>30.3</v>
      </c>
      <c r="CU400" s="150"/>
      <c r="CV400" s="211">
        <f t="shared" ref="CV400" si="1607">(BB400-H400)+0</f>
        <v>41.38</v>
      </c>
      <c r="CW400" s="190">
        <f t="shared" ref="CW400" si="1608">(BC400-I400)+0</f>
        <v>42.289999999999992</v>
      </c>
      <c r="CX400" s="190">
        <f t="shared" ref="CX400" si="1609">(BD400-J400)+0</f>
        <v>42.199999999999989</v>
      </c>
      <c r="CY400" s="190">
        <f t="shared" ref="CY400" si="1610">(BE400-K400)+0</f>
        <v>42.34</v>
      </c>
      <c r="CZ400" s="190">
        <f t="shared" ref="CZ400" si="1611">(BF400-L400)+0</f>
        <v>42.480000000000018</v>
      </c>
      <c r="DA400" s="190">
        <f t="shared" ref="DA400" si="1612">(BG400-M400)+0</f>
        <v>42.449999999999989</v>
      </c>
      <c r="DB400" s="190">
        <f t="shared" ref="DB400" si="1613">(BH400-N400)+0</f>
        <v>39.44</v>
      </c>
      <c r="DC400" s="190">
        <f t="shared" ref="DC400" si="1614">(BI400-O400)+0</f>
        <v>35.44</v>
      </c>
      <c r="DD400" s="212">
        <f t="shared" ref="DD400" si="1615">(BJ400-P400)+0</f>
        <v>33.090000000000003</v>
      </c>
      <c r="DE400" s="9">
        <v>170</v>
      </c>
      <c r="DF400" s="212">
        <f t="shared" ref="DF400" si="1616">($H$7-H400)+0</f>
        <v>146.44721040189134</v>
      </c>
      <c r="DG400" s="264">
        <v>63</v>
      </c>
      <c r="DH400" s="265">
        <v>152</v>
      </c>
      <c r="DI400" s="265">
        <v>57</v>
      </c>
      <c r="DJ400" s="266">
        <v>68</v>
      </c>
      <c r="DK400" s="190">
        <v>39.5</v>
      </c>
      <c r="DL400" s="190">
        <v>39.5</v>
      </c>
      <c r="DM400" s="190">
        <v>39.5</v>
      </c>
      <c r="DN400" s="212">
        <v>39.5</v>
      </c>
      <c r="DO400" s="190">
        <v>55.7</v>
      </c>
      <c r="DP400" s="190">
        <v>55.7</v>
      </c>
      <c r="DQ400" s="190">
        <v>55.7</v>
      </c>
      <c r="DR400" s="212">
        <v>55.7</v>
      </c>
      <c r="DS400" s="150"/>
      <c r="DT400" s="190">
        <v>60</v>
      </c>
      <c r="DU400" s="190">
        <v>76</v>
      </c>
      <c r="DV400" s="190">
        <v>100</v>
      </c>
      <c r="DW400" s="190">
        <v>110</v>
      </c>
      <c r="DX400" s="190"/>
      <c r="DY400" s="190"/>
      <c r="DZ400" s="190"/>
      <c r="EA400" s="190"/>
      <c r="EB400" s="190"/>
      <c r="EC400" s="190"/>
      <c r="ED400" s="190">
        <v>134</v>
      </c>
      <c r="EE400" s="190">
        <v>190</v>
      </c>
      <c r="EF400" s="190">
        <v>184</v>
      </c>
      <c r="EG400" s="190">
        <v>163</v>
      </c>
      <c r="EH400" s="212">
        <v>153</v>
      </c>
      <c r="EI400" s="213"/>
      <c r="EJ400" s="211">
        <v>35</v>
      </c>
      <c r="EK400" s="190">
        <v>38</v>
      </c>
      <c r="EL400" s="190">
        <v>40</v>
      </c>
      <c r="EM400" s="190">
        <v>40</v>
      </c>
      <c r="EN400" s="190"/>
      <c r="EO400" s="190"/>
      <c r="EP400" s="190"/>
      <c r="EQ400" s="190"/>
      <c r="ER400" s="190"/>
      <c r="ES400" s="190"/>
      <c r="ET400" s="190">
        <v>40</v>
      </c>
      <c r="EU400" s="190">
        <v>40</v>
      </c>
      <c r="EV400" s="190">
        <v>40</v>
      </c>
      <c r="EW400" s="190">
        <v>35</v>
      </c>
      <c r="EX400" s="212">
        <v>35</v>
      </c>
      <c r="EY400" s="211"/>
      <c r="EZ400" s="75">
        <f t="shared" ref="EZ400" si="1617">(G400/(DT400-G400))+0</f>
        <v>1.6949152542372881E-2</v>
      </c>
      <c r="FA400" s="89">
        <f t="shared" si="1485"/>
        <v>-0.1</v>
      </c>
      <c r="FB400" s="212"/>
      <c r="FC400" s="213"/>
      <c r="FD400" s="213"/>
      <c r="FE400" s="213"/>
      <c r="FF400" s="213"/>
      <c r="FG400" s="213"/>
      <c r="FH400" s="213"/>
      <c r="FI400" s="213"/>
      <c r="FJ400" s="213"/>
      <c r="FK400" s="213"/>
      <c r="FL400" s="213"/>
      <c r="FM400" s="213"/>
      <c r="FN400" s="213"/>
      <c r="FO400" s="213"/>
      <c r="FP400" s="213"/>
      <c r="FQ400" s="213"/>
      <c r="FR400" s="213"/>
      <c r="FS400" s="211">
        <v>180</v>
      </c>
      <c r="FT400" s="190">
        <v>180</v>
      </c>
      <c r="FU400" s="190">
        <v>175</v>
      </c>
      <c r="FV400" s="190">
        <v>175</v>
      </c>
      <c r="FW400" s="190"/>
      <c r="FX400" s="190"/>
      <c r="FY400" s="190"/>
      <c r="FZ400" s="190"/>
      <c r="GA400" s="190"/>
      <c r="GB400" s="190"/>
      <c r="GC400" s="190">
        <v>175</v>
      </c>
      <c r="GD400" s="190">
        <v>170</v>
      </c>
      <c r="GE400" s="190">
        <v>135</v>
      </c>
      <c r="GF400" s="190">
        <v>130</v>
      </c>
      <c r="GG400" s="212">
        <v>130</v>
      </c>
    </row>
    <row r="401" spans="2:189">
      <c r="B401" s="33">
        <v>44726</v>
      </c>
      <c r="C401" s="30" t="s">
        <v>42</v>
      </c>
      <c r="D401" s="30">
        <v>2022</v>
      </c>
      <c r="E401" s="30" t="str">
        <f t="shared" ref="E401" si="1618">D401&amp;C401</f>
        <v>2022S24</v>
      </c>
      <c r="F401" s="30" t="str">
        <f t="shared" si="1473"/>
        <v>62022</v>
      </c>
      <c r="G401" s="208" t="str">
        <f>VLOOKUP(Horizontal!$C401&amp;Horizontal!$B401&amp;Horizontal!G$11,Vertical!$E:$O,G$10,0)</f>
        <v>1,09</v>
      </c>
      <c r="H401" s="207">
        <f>(VLOOKUP(Horizontal!$C401&amp;Horizontal!$B401&amp;Horizontal!H$11,Vertical!$E:$O,H$10,0))+0</f>
        <v>58.79</v>
      </c>
      <c r="I401" s="207">
        <f>(VLOOKUP(Horizontal!$C401&amp;Horizontal!$B401&amp;Horizontal!I$11,Vertical!$E:$O,I$10,0))+0</f>
        <v>66</v>
      </c>
      <c r="J401" s="207">
        <f>(VLOOKUP(Horizontal!$C401&amp;Horizontal!$B401&amp;Horizontal!J$11,Vertical!$E:$O,J$10,0))+0</f>
        <v>82.07</v>
      </c>
      <c r="K401" s="207">
        <f>(VLOOKUP(Horizontal!$C401&amp;Horizontal!$B401&amp;Horizontal!K$11,Vertical!$E:$O,K$10,0))+0</f>
        <v>92.36</v>
      </c>
      <c r="L401" s="207">
        <f>(VLOOKUP(Horizontal!$C401&amp;Horizontal!$B401&amp;Horizontal!L$11,Vertical!$E:$O,L$10,0))+0</f>
        <v>118.04</v>
      </c>
      <c r="M401" s="207">
        <f>(VLOOKUP(Horizontal!$C401&amp;Horizontal!$B401&amp;Horizontal!M$11,Vertical!$E:$O,M$10,0))+0</f>
        <v>183.36</v>
      </c>
      <c r="N401" s="207">
        <f>(VLOOKUP(Horizontal!$C401&amp;Horizontal!$B401&amp;Horizontal!N$11,Vertical!$E:$O,N$10,0))+0</f>
        <v>182.33</v>
      </c>
      <c r="O401" s="207">
        <f>(VLOOKUP(Horizontal!$C401&amp;Horizontal!$B401&amp;Horizontal!O$11,Vertical!$E:$O,O$10,0))+0</f>
        <v>166.92</v>
      </c>
      <c r="P401" s="209">
        <f>(VLOOKUP(Horizontal!$C401&amp;Horizontal!$B401&amp;Horizontal!P$11,Vertical!$E:$O,P$10,0))+0</f>
        <v>157.79</v>
      </c>
      <c r="Q401" s="210">
        <f>(VLOOKUP(Horizontal!$C401&amp;Horizontal!$B401&amp;Horizontal!Q$11,Vertical!$E:$O,Q$10,0))+0</f>
        <v>50</v>
      </c>
      <c r="R401" s="207">
        <f>(VLOOKUP(Horizontal!$C401&amp;Horizontal!$B401&amp;Horizontal!R$11,Vertical!$E:$O,R$10,0))+0</f>
        <v>55</v>
      </c>
      <c r="S401" s="207">
        <f>(VLOOKUP(Horizontal!$C401&amp;Horizontal!$B401&amp;Horizontal!S$11,Vertical!$E:$O,S$10,0))+0</f>
        <v>60</v>
      </c>
      <c r="T401" s="207">
        <f>(VLOOKUP(Horizontal!$C401&amp;Horizontal!$B401&amp;Horizontal!T$11,Vertical!$E:$O,T$10,0))+0</f>
        <v>61</v>
      </c>
      <c r="U401" s="207">
        <f>(VLOOKUP(Horizontal!$C401&amp;Horizontal!$B401&amp;Horizontal!U$11,Vertical!$E:$O,U$10,0))+0</f>
        <v>55</v>
      </c>
      <c r="V401" s="207">
        <f>(VLOOKUP(Horizontal!$C401&amp;Horizontal!$B401&amp;Horizontal!V$11,Vertical!$E:$O,V$10,0))+0</f>
        <v>48</v>
      </c>
      <c r="W401" s="207">
        <f>(VLOOKUP(Horizontal!$C401&amp;Horizontal!$B401&amp;Horizontal!W$11,Vertical!$E:$O,W$10,0))+0</f>
        <v>38</v>
      </c>
      <c r="X401" s="207">
        <f>(VLOOKUP(Horizontal!$C401&amp;Horizontal!$B401&amp;Horizontal!X$11,Vertical!$E:$O,X$10,0))+0</f>
        <v>34</v>
      </c>
      <c r="Y401" s="209">
        <f>(VLOOKUP(Horizontal!$C401&amp;Horizontal!$B401&amp;Horizontal!Y$11,Vertical!$E:$O,Y$10,0))+0</f>
        <v>31</v>
      </c>
      <c r="Z401" s="210">
        <f>(VLOOKUP(Horizontal!$C401&amp;Horizontal!$B401&amp;Horizontal!Z$11,Vertical!$E:$O,Z$10,0))+0</f>
        <v>83.67</v>
      </c>
      <c r="AA401" s="207">
        <f>(VLOOKUP(Horizontal!$C401&amp;Horizontal!$B401&amp;Horizontal!AA$11,Vertical!$E:$O,AA$10,0))+0</f>
        <v>97.73</v>
      </c>
      <c r="AB401" s="207">
        <f>(VLOOKUP(Horizontal!$C401&amp;Horizontal!$B401&amp;Horizontal!AB$11,Vertical!$E:$O,AB$10,0))+0</f>
        <v>97.67</v>
      </c>
      <c r="AC401" s="207">
        <f>(VLOOKUP(Horizontal!$C401&amp;Horizontal!$B401&amp;Horizontal!AC$11,Vertical!$E:$O,AC$10,0))+0</f>
        <v>100</v>
      </c>
      <c r="AD401" s="207">
        <f>(VLOOKUP(Horizontal!$C401&amp;Horizontal!$B401&amp;Horizontal!AD$11,Vertical!$E:$O,AD$10,0))+0</f>
        <v>100</v>
      </c>
      <c r="AE401" s="207">
        <f>(VLOOKUP(Horizontal!$C401&amp;Horizontal!$B401&amp;Horizontal!AE$11,Vertical!$E:$O,AE$10,0))+0</f>
        <v>84</v>
      </c>
      <c r="AF401" s="207">
        <f>(VLOOKUP(Horizontal!$C401&amp;Horizontal!$B401&amp;Horizontal!AF$11,Vertical!$E:$O,AF$10,0))+0</f>
        <v>76.47</v>
      </c>
      <c r="AG401" s="207">
        <f>(VLOOKUP(Horizontal!$C401&amp;Horizontal!$B401&amp;Horizontal!AG$11,Vertical!$E:$O,AG$10,0))+0</f>
        <v>34.69</v>
      </c>
      <c r="AH401" s="209">
        <f>(VLOOKUP(Horizontal!$C401&amp;Horizontal!$B401&amp;Horizontal!AH$11,Vertical!$E:$O,AH$10,0))+0</f>
        <v>31.91</v>
      </c>
      <c r="AI401" s="210">
        <f>(VLOOKUP(Horizontal!$C401&amp;Horizontal!$B401&amp;Horizontal!AI$11,Vertical!$E:$O,AI$10,0))+0</f>
        <v>10.199999999999999</v>
      </c>
      <c r="AJ401" s="207">
        <f>(VLOOKUP(Horizontal!$C401&amp;Horizontal!$B401&amp;Horizontal!AJ$11,Vertical!$E:$O,AJ$10,0))+0</f>
        <v>2.27</v>
      </c>
      <c r="AK401" s="207">
        <f>(VLOOKUP(Horizontal!$C401&amp;Horizontal!$B401&amp;Horizontal!AK$11,Vertical!$E:$O,AK$10,0))+0</f>
        <v>0</v>
      </c>
      <c r="AL401" s="207">
        <f>(VLOOKUP(Horizontal!$C401&amp;Horizontal!$B401&amp;Horizontal!AL$11,Vertical!$E:$O,AL$10,0))+0</f>
        <v>0</v>
      </c>
      <c r="AM401" s="207">
        <f>(VLOOKUP(Horizontal!$C401&amp;Horizontal!$B401&amp;Horizontal!AM$11,Vertical!$E:$O,AM$10,0))+0</f>
        <v>0</v>
      </c>
      <c r="AN401" s="207">
        <f>(VLOOKUP(Horizontal!$C401&amp;Horizontal!$B401&amp;Horizontal!AN$11,Vertical!$E:$O,AN$10,0))+0</f>
        <v>4</v>
      </c>
      <c r="AO401" s="207">
        <f>(VLOOKUP(Horizontal!$C401&amp;Horizontal!$B401&amp;Horizontal!AO$11,Vertical!$E:$O,AO$10,0))+0</f>
        <v>13.73</v>
      </c>
      <c r="AP401" s="207">
        <f>(VLOOKUP(Horizontal!$C401&amp;Horizontal!$B401&amp;Horizontal!AP$11,Vertical!$E:$O,AP$10,0))+0</f>
        <v>51.02</v>
      </c>
      <c r="AQ401" s="209">
        <f>(VLOOKUP(Horizontal!$C401&amp;Horizontal!$B401&amp;Horizontal!AQ$11,Vertical!$E:$O,AQ$10,0))+0</f>
        <v>51.06</v>
      </c>
      <c r="AR401" s="210">
        <f>(VLOOKUP(Horizontal!$C401&amp;Horizontal!$B401&amp;Horizontal!AR$11,Vertical!$E:$O,AR$10,0))+0</f>
        <v>6.12</v>
      </c>
      <c r="AS401" s="207">
        <f>(VLOOKUP(Horizontal!$C401&amp;Horizontal!$B401&amp;Horizontal!AS$11,Vertical!$E:$O,AS$10,0))+0</f>
        <v>0</v>
      </c>
      <c r="AT401" s="207">
        <f>(VLOOKUP(Horizontal!$C401&amp;Horizontal!$B401&amp;Horizontal!AT$11,Vertical!$E:$O,AT$10,0))+0</f>
        <v>2.33</v>
      </c>
      <c r="AU401" s="207">
        <f>(VLOOKUP(Horizontal!$C401&amp;Horizontal!$B401&amp;Horizontal!AU$11,Vertical!$E:$O,AU$10,0))+0</f>
        <v>0</v>
      </c>
      <c r="AV401" s="207">
        <f>(VLOOKUP(Horizontal!$C401&amp;Horizontal!$B401&amp;Horizontal!AV$11,Vertical!$E:$O,AV$10,0))+0</f>
        <v>0</v>
      </c>
      <c r="AW401" s="207">
        <f>(VLOOKUP(Horizontal!$C401&amp;Horizontal!$B401&amp;Horizontal!AW$11,Vertical!$E:$O,AW$10,0))+0</f>
        <v>12</v>
      </c>
      <c r="AX401" s="207">
        <f>(VLOOKUP(Horizontal!$C401&amp;Horizontal!$B401&amp;Horizontal!AX$11,Vertical!$E:$O,AX$10,0))+0</f>
        <v>9.8000000000000007</v>
      </c>
      <c r="AY401" s="207">
        <f>(VLOOKUP(Horizontal!$C401&amp;Horizontal!$B401&amp;Horizontal!AY$11,Vertical!$E:$O,AY$10,0))+0</f>
        <v>14.29</v>
      </c>
      <c r="AZ401" s="209">
        <f>(VLOOKUP(Horizontal!$C401&amp;Horizontal!$B401&amp;Horizontal!AZ$11,Vertical!$E:$O,AZ$10,0))+0</f>
        <v>17.02</v>
      </c>
      <c r="BA401" s="208">
        <f>(VLOOKUP(Horizontal!$C401&amp;Horizontal!$B401&amp;Horizontal!BA$11,Vertical!$E:$O,BA$10,0))+0</f>
        <v>39.979999999999997</v>
      </c>
      <c r="BB401" s="210">
        <f>(VLOOKUP(Horizontal!$C401&amp;Horizontal!$B401&amp;Horizontal!BB$11,Vertical!$E:$O,BB$10,0))+0</f>
        <v>99.22</v>
      </c>
      <c r="BC401" s="207">
        <f>(VLOOKUP(Horizontal!$C401&amp;Horizontal!$B401&amp;Horizontal!BC$11,Vertical!$E:$O,BC$10,0))+0</f>
        <v>106.85</v>
      </c>
      <c r="BD401" s="207">
        <f>(VLOOKUP(Horizontal!$C401&amp;Horizontal!$B401&amp;Horizontal!BD$11,Vertical!$E:$O,BD$10,0))+0</f>
        <v>122.74</v>
      </c>
      <c r="BE401" s="207">
        <f>(VLOOKUP(Horizontal!$C401&amp;Horizontal!$B401&amp;Horizontal!BE$11,Vertical!$E:$O,BE$10,0))+0</f>
        <v>133.44</v>
      </c>
      <c r="BF401" s="207">
        <f>(VLOOKUP(Horizontal!$C401&amp;Horizontal!$B401&amp;Horizontal!BF$11,Vertical!$E:$O,BF$10,0))+0</f>
        <v>159.66999999999999</v>
      </c>
      <c r="BG401" s="207">
        <f>(VLOOKUP(Horizontal!$C401&amp;Horizontal!$B401&amp;Horizontal!BG$11,Vertical!$E:$O,BG$10,0))+0</f>
        <v>224.56</v>
      </c>
      <c r="BH401" s="207">
        <f>(VLOOKUP(Horizontal!$C401&amp;Horizontal!$B401&amp;Horizontal!BH$11,Vertical!$E:$O,BH$10,0))+0</f>
        <v>221.2</v>
      </c>
      <c r="BI401" s="207">
        <f>(VLOOKUP(Horizontal!$C401&amp;Horizontal!$B401&amp;Horizontal!BI$11,Vertical!$E:$O,BI$10,0))+0</f>
        <v>202.6</v>
      </c>
      <c r="BJ401" s="209">
        <f>(VLOOKUP(Horizontal!$C401&amp;Horizontal!$B401&amp;Horizontal!BJ$11,Vertical!$E:$O,BJ$10,0))+0</f>
        <v>191.21</v>
      </c>
      <c r="BK401" s="210">
        <f>(VLOOKUP(Horizontal!$C401&amp;Horizontal!$B401&amp;Horizontal!BK$11,Vertical!$E:$O,BK$10,0))+0</f>
        <v>51</v>
      </c>
      <c r="BL401" s="207">
        <f>(VLOOKUP(Horizontal!$C401&amp;Horizontal!$B401&amp;Horizontal!BL$11,Vertical!$E:$O,BL$10,0))+0</f>
        <v>48</v>
      </c>
      <c r="BM401" s="207">
        <f>(VLOOKUP(Horizontal!$C401&amp;Horizontal!$B401&amp;Horizontal!BM$11,Vertical!$E:$O,BM$10,0))+0</f>
        <v>49</v>
      </c>
      <c r="BN401" s="207">
        <f>(VLOOKUP(Horizontal!$C401&amp;Horizontal!$B401&amp;Horizontal!BN$11,Vertical!$E:$O,BN$10,0))+0</f>
        <v>48</v>
      </c>
      <c r="BO401" s="207">
        <f>(VLOOKUP(Horizontal!$C401&amp;Horizontal!$B401&amp;Horizontal!BO$11,Vertical!$E:$O,BO$10,0))+0</f>
        <v>47</v>
      </c>
      <c r="BP401" s="207">
        <f>(VLOOKUP(Horizontal!$C401&amp;Horizontal!$B401&amp;Horizontal!BP$11,Vertical!$E:$O,BP$10,0))+0</f>
        <v>44</v>
      </c>
      <c r="BQ401" s="207">
        <f>(VLOOKUP(Horizontal!$C401&amp;Horizontal!$B401&amp;Horizontal!BQ$11,Vertical!$E:$O,BQ$10,0))+0</f>
        <v>40</v>
      </c>
      <c r="BR401" s="207">
        <f>(VLOOKUP(Horizontal!$C401&amp;Horizontal!$B401&amp;Horizontal!BR$11,Vertical!$E:$O,BR$10,0))+0</f>
        <v>37</v>
      </c>
      <c r="BS401" s="209">
        <f>(VLOOKUP(Horizontal!$C401&amp;Horizontal!$B401&amp;Horizontal!BS$11,Vertical!$E:$O,BS$10,0))+0</f>
        <v>35</v>
      </c>
      <c r="BT401" s="210">
        <f>(VLOOKUP(Horizontal!$C401&amp;Horizontal!$B401&amp;Horizontal!BT$11,Vertical!$E:$O,BT$10,0))+0</f>
        <v>83.33</v>
      </c>
      <c r="BU401" s="207">
        <f>(VLOOKUP(Horizontal!$C401&amp;Horizontal!$B401&amp;Horizontal!BU$11,Vertical!$E:$O,BU$10,0))+0</f>
        <v>97.56</v>
      </c>
      <c r="BV401" s="207">
        <f>(VLOOKUP(Horizontal!$C401&amp;Horizontal!$B401&amp;Horizontal!BV$11,Vertical!$E:$O,BV$10,0))+0</f>
        <v>100</v>
      </c>
      <c r="BW401" s="207">
        <f>(VLOOKUP(Horizontal!$C401&amp;Horizontal!$B401&amp;Horizontal!BW$11,Vertical!$E:$O,BW$10,0))+0</f>
        <v>100</v>
      </c>
      <c r="BX401" s="207">
        <f>(VLOOKUP(Horizontal!$C401&amp;Horizontal!$B401&amp;Horizontal!BX$11,Vertical!$E:$O,BX$10,0))+0</f>
        <v>100</v>
      </c>
      <c r="BY401" s="207">
        <f>(VLOOKUP(Horizontal!$C401&amp;Horizontal!$B401&amp;Horizontal!BY$11,Vertical!$E:$O,BY$10,0))+0</f>
        <v>77.27</v>
      </c>
      <c r="BZ401" s="207">
        <f>(VLOOKUP(Horizontal!$C401&amp;Horizontal!$B401&amp;Horizontal!BZ$11,Vertical!$E:$O,BZ$10,0))+0</f>
        <v>79.55</v>
      </c>
      <c r="CA401" s="207">
        <f>(VLOOKUP(Horizontal!$C401&amp;Horizontal!$B401&amp;Horizontal!CA$11,Vertical!$E:$O,CA$10,0))+0</f>
        <v>36.590000000000003</v>
      </c>
      <c r="CB401" s="209">
        <f>(VLOOKUP(Horizontal!$C401&amp;Horizontal!$B401&amp;Horizontal!CB$11,Vertical!$E:$O,CB$10,0))+0</f>
        <v>40</v>
      </c>
      <c r="CC401" s="210">
        <f>(VLOOKUP(Horizontal!$C401&amp;Horizontal!$B401&amp;Horizontal!CC$11,Vertical!$E:$O,CC$10,0))+0</f>
        <v>9.52</v>
      </c>
      <c r="CD401" s="207">
        <f>(VLOOKUP(Horizontal!$C401&amp;Horizontal!$B401&amp;Horizontal!CD$11,Vertical!$E:$O,CD$10,0))+0</f>
        <v>2.44</v>
      </c>
      <c r="CE401" s="207">
        <f>(VLOOKUP(Horizontal!$C401&amp;Horizontal!$B401&amp;Horizontal!CE$11,Vertical!$E:$O,CE$10,0))+0</f>
        <v>0</v>
      </c>
      <c r="CF401" s="207">
        <f>(VLOOKUP(Horizontal!$C401&amp;Horizontal!$B401&amp;Horizontal!CF$11,Vertical!$E:$O,CF$10,0))+0</f>
        <v>0</v>
      </c>
      <c r="CG401" s="207">
        <f>(VLOOKUP(Horizontal!$C401&amp;Horizontal!$B401&amp;Horizontal!CG$11,Vertical!$E:$O,CG$10,0))+0</f>
        <v>0</v>
      </c>
      <c r="CH401" s="207">
        <f>(VLOOKUP(Horizontal!$C401&amp;Horizontal!$B401&amp;Horizontal!CH$11,Vertical!$E:$O,CH$10,0))+0</f>
        <v>11.36</v>
      </c>
      <c r="CI401" s="207">
        <f>(VLOOKUP(Horizontal!$C401&amp;Horizontal!$B401&amp;Horizontal!CI$11,Vertical!$E:$O,CI$10,0))+0</f>
        <v>11.36</v>
      </c>
      <c r="CJ401" s="207">
        <f>(VLOOKUP(Horizontal!$C401&amp;Horizontal!$B401&amp;Horizontal!CJ$11,Vertical!$E:$O,CJ$10,0))+0</f>
        <v>46.34</v>
      </c>
      <c r="CK401" s="209">
        <f>(VLOOKUP(Horizontal!$C401&amp;Horizontal!$B401&amp;Horizontal!CK$11,Vertical!$E:$O,CK$10,0))+0</f>
        <v>32.5</v>
      </c>
      <c r="CL401" s="210">
        <f>(VLOOKUP(Horizontal!$C401&amp;Horizontal!$B401&amp;Horizontal!CL$11,Vertical!$E:$O,CL$10,0))+0</f>
        <v>7.14</v>
      </c>
      <c r="CM401" s="207">
        <f>(VLOOKUP(Horizontal!$C401&amp;Horizontal!$B401&amp;Horizontal!CM$11,Vertical!$E:$O,CM$10,0))+0</f>
        <v>0</v>
      </c>
      <c r="CN401" s="207">
        <f>(VLOOKUP(Horizontal!$C401&amp;Horizontal!$B401&amp;Horizontal!CN$11,Vertical!$E:$O,CN$10,0))+0</f>
        <v>0</v>
      </c>
      <c r="CO401" s="207">
        <f>(VLOOKUP(Horizontal!$C401&amp;Horizontal!$B401&amp;Horizontal!CO$11,Vertical!$E:$O,CO$10,0))+0</f>
        <v>0</v>
      </c>
      <c r="CP401" s="207">
        <f>(VLOOKUP(Horizontal!$C401&amp;Horizontal!$B401&amp;Horizontal!CP$11,Vertical!$E:$O,CP$10,0))+0</f>
        <v>0</v>
      </c>
      <c r="CQ401" s="207">
        <f>(VLOOKUP(Horizontal!$C401&amp;Horizontal!$B401&amp;Horizontal!CQ$11,Vertical!$E:$O,CQ$10,0))+0</f>
        <v>11.36</v>
      </c>
      <c r="CR401" s="207">
        <f>(VLOOKUP(Horizontal!$C401&amp;Horizontal!$B401&amp;Horizontal!CR$11,Vertical!$E:$O,CR$10,0))+0</f>
        <v>9.09</v>
      </c>
      <c r="CS401" s="207">
        <f>(VLOOKUP(Horizontal!$C401&amp;Horizontal!$B401&amp;Horizontal!CS$11,Vertical!$E:$O,CS$10,0))+0</f>
        <v>17.07</v>
      </c>
      <c r="CT401" s="207">
        <f>(VLOOKUP(Horizontal!$C401&amp;Horizontal!$B401&amp;Horizontal!CT$11,Vertical!$E:$O,CT$10,0))+0</f>
        <v>27.5</v>
      </c>
      <c r="CU401" s="150"/>
      <c r="CV401" s="211">
        <f t="shared" ref="CV401" si="1619">(BB401-H401)+0</f>
        <v>40.43</v>
      </c>
      <c r="CW401" s="190">
        <f t="shared" ref="CW401" si="1620">(BC401-I401)+0</f>
        <v>40.849999999999994</v>
      </c>
      <c r="CX401" s="190">
        <f t="shared" ref="CX401" si="1621">(BD401-J401)+0</f>
        <v>40.67</v>
      </c>
      <c r="CY401" s="190">
        <f t="shared" ref="CY401" si="1622">(BE401-K401)+0</f>
        <v>41.08</v>
      </c>
      <c r="CZ401" s="190">
        <f t="shared" ref="CZ401" si="1623">(BF401-L401)+0</f>
        <v>41.629999999999981</v>
      </c>
      <c r="DA401" s="190">
        <f t="shared" ref="DA401" si="1624">(BG401-M401)+0</f>
        <v>41.199999999999989</v>
      </c>
      <c r="DB401" s="190">
        <f t="shared" ref="DB401" si="1625">(BH401-N401)+0</f>
        <v>38.869999999999976</v>
      </c>
      <c r="DC401" s="190">
        <f t="shared" ref="DC401" si="1626">(BI401-O401)+0</f>
        <v>35.680000000000007</v>
      </c>
      <c r="DD401" s="212">
        <f t="shared" ref="DD401" si="1627">(BJ401-P401)+0</f>
        <v>33.420000000000016</v>
      </c>
      <c r="DE401" s="9">
        <v>170</v>
      </c>
      <c r="DF401" s="212">
        <f t="shared" ref="DF401" si="1628">($H$7-H401)+0</f>
        <v>149.66721040189134</v>
      </c>
      <c r="DG401" s="264">
        <v>71</v>
      </c>
      <c r="DH401" s="265">
        <v>145</v>
      </c>
      <c r="DI401" s="265">
        <v>66</v>
      </c>
      <c r="DJ401" s="266">
        <v>83</v>
      </c>
      <c r="DK401" s="190">
        <v>50.17</v>
      </c>
      <c r="DL401" s="190">
        <v>50.17</v>
      </c>
      <c r="DM401" s="190">
        <v>50.17</v>
      </c>
      <c r="DN401" s="212">
        <v>50.17</v>
      </c>
      <c r="DO401" s="190">
        <v>55.76</v>
      </c>
      <c r="DP401" s="190">
        <v>55.76</v>
      </c>
      <c r="DQ401" s="190">
        <v>55.76</v>
      </c>
      <c r="DR401" s="212">
        <v>55.76</v>
      </c>
      <c r="DS401" s="150"/>
      <c r="DT401" s="190">
        <v>58</v>
      </c>
      <c r="DU401" s="190">
        <v>64</v>
      </c>
      <c r="DV401" s="190">
        <v>81</v>
      </c>
      <c r="DW401" s="190">
        <v>92</v>
      </c>
      <c r="DX401" s="190"/>
      <c r="DY401" s="190"/>
      <c r="DZ401" s="190"/>
      <c r="EA401" s="190"/>
      <c r="EB401" s="190"/>
      <c r="EC401" s="190"/>
      <c r="ED401" s="190">
        <v>117</v>
      </c>
      <c r="EE401" s="190">
        <v>180</v>
      </c>
      <c r="EF401" s="190">
        <v>184</v>
      </c>
      <c r="EG401" s="190">
        <v>163</v>
      </c>
      <c r="EH401" s="212">
        <v>153</v>
      </c>
      <c r="EI401" s="213"/>
      <c r="EJ401" s="211">
        <v>35</v>
      </c>
      <c r="EK401" s="190">
        <v>38</v>
      </c>
      <c r="EL401" s="190">
        <v>40</v>
      </c>
      <c r="EM401" s="190">
        <v>40</v>
      </c>
      <c r="EN401" s="190"/>
      <c r="EO401" s="190"/>
      <c r="EP401" s="190"/>
      <c r="EQ401" s="190"/>
      <c r="ER401" s="190"/>
      <c r="ES401" s="190"/>
      <c r="ET401" s="190">
        <v>40</v>
      </c>
      <c r="EU401" s="190">
        <v>40</v>
      </c>
      <c r="EV401" s="190">
        <v>40</v>
      </c>
      <c r="EW401" s="190">
        <v>35</v>
      </c>
      <c r="EX401" s="212">
        <v>35</v>
      </c>
      <c r="EY401" s="211"/>
      <c r="EZ401" s="75">
        <f t="shared" ref="EZ401" si="1629">(G401/(DT401-G401))+0</f>
        <v>1.915304867334388E-2</v>
      </c>
      <c r="FA401" s="89">
        <f t="shared" si="1485"/>
        <v>-0.1</v>
      </c>
      <c r="FB401" s="212"/>
      <c r="FC401" s="213"/>
      <c r="FD401" s="213"/>
      <c r="FE401" s="213"/>
      <c r="FF401" s="213"/>
      <c r="FG401" s="213"/>
      <c r="FH401" s="213"/>
      <c r="FI401" s="213"/>
      <c r="FJ401" s="213"/>
      <c r="FK401" s="213"/>
      <c r="FL401" s="213"/>
      <c r="FM401" s="213"/>
      <c r="FN401" s="213"/>
      <c r="FO401" s="213"/>
      <c r="FP401" s="213"/>
      <c r="FQ401" s="213"/>
      <c r="FR401" s="213"/>
      <c r="FS401" s="211">
        <v>180</v>
      </c>
      <c r="FT401" s="190">
        <v>180</v>
      </c>
      <c r="FU401" s="190">
        <v>175</v>
      </c>
      <c r="FV401" s="190">
        <v>175</v>
      </c>
      <c r="FW401" s="190"/>
      <c r="FX401" s="190"/>
      <c r="FY401" s="190"/>
      <c r="FZ401" s="190"/>
      <c r="GA401" s="190"/>
      <c r="GB401" s="190"/>
      <c r="GC401" s="190">
        <v>175</v>
      </c>
      <c r="GD401" s="190">
        <v>170</v>
      </c>
      <c r="GE401" s="190">
        <v>135</v>
      </c>
      <c r="GF401" s="190">
        <v>130</v>
      </c>
      <c r="GG401" s="212">
        <v>130</v>
      </c>
    </row>
    <row r="402" spans="2:189">
      <c r="B402" s="33">
        <v>44733</v>
      </c>
      <c r="C402" s="30" t="s">
        <v>41</v>
      </c>
      <c r="D402" s="30">
        <v>2022</v>
      </c>
      <c r="E402" s="30" t="str">
        <f t="shared" ref="E402" si="1630">D402&amp;C402</f>
        <v>2022S25</v>
      </c>
      <c r="F402" s="30" t="str">
        <f t="shared" si="1473"/>
        <v>62022</v>
      </c>
      <c r="G402" s="208" t="str">
        <f>VLOOKUP(Horizontal!$C402&amp;Horizontal!$B402&amp;Horizontal!G$11,Vertical!$E:$O,G$10,0)</f>
        <v>0,96</v>
      </c>
      <c r="H402" s="207">
        <f>(VLOOKUP(Horizontal!$C402&amp;Horizontal!$B402&amp;Horizontal!H$11,Vertical!$E:$O,H$10,0))+0</f>
        <v>57.85</v>
      </c>
      <c r="I402" s="207">
        <f>(VLOOKUP(Horizontal!$C402&amp;Horizontal!$B402&amp;Horizontal!I$11,Vertical!$E:$O,I$10,0))+0</f>
        <v>63.06</v>
      </c>
      <c r="J402" s="207">
        <f>(VLOOKUP(Horizontal!$C402&amp;Horizontal!$B402&amp;Horizontal!J$11,Vertical!$E:$O,J$10,0))+0</f>
        <v>76.34</v>
      </c>
      <c r="K402" s="207">
        <f>(VLOOKUP(Horizontal!$C402&amp;Horizontal!$B402&amp;Horizontal!K$11,Vertical!$E:$O,K$10,0))+0</f>
        <v>89.54</v>
      </c>
      <c r="L402" s="207">
        <f>(VLOOKUP(Horizontal!$C402&amp;Horizontal!$B402&amp;Horizontal!L$11,Vertical!$E:$O,L$10,0))+0</f>
        <v>114.93</v>
      </c>
      <c r="M402" s="207">
        <f>(VLOOKUP(Horizontal!$C402&amp;Horizontal!$B402&amp;Horizontal!M$11,Vertical!$E:$O,M$10,0))+0</f>
        <v>178.05</v>
      </c>
      <c r="N402" s="207">
        <f>(VLOOKUP(Horizontal!$C402&amp;Horizontal!$B402&amp;Horizontal!N$11,Vertical!$E:$O,N$10,0))+0</f>
        <v>180.47</v>
      </c>
      <c r="O402" s="207">
        <f>(VLOOKUP(Horizontal!$C402&amp;Horizontal!$B402&amp;Horizontal!O$11,Vertical!$E:$O,O$10,0))+0</f>
        <v>166.84</v>
      </c>
      <c r="P402" s="209">
        <f>(VLOOKUP(Horizontal!$C402&amp;Horizontal!$B402&amp;Horizontal!P$11,Vertical!$E:$O,P$10,0))+0</f>
        <v>157.66999999999999</v>
      </c>
      <c r="Q402" s="210">
        <f>(VLOOKUP(Horizontal!$C402&amp;Horizontal!$B402&amp;Horizontal!Q$11,Vertical!$E:$O,Q$10,0))+0</f>
        <v>49</v>
      </c>
      <c r="R402" s="207">
        <f>(VLOOKUP(Horizontal!$C402&amp;Horizontal!$B402&amp;Horizontal!R$11,Vertical!$E:$O,R$10,0))+0</f>
        <v>52</v>
      </c>
      <c r="S402" s="207">
        <f>(VLOOKUP(Horizontal!$C402&amp;Horizontal!$B402&amp;Horizontal!S$11,Vertical!$E:$O,S$10,0))+0</f>
        <v>53</v>
      </c>
      <c r="T402" s="207">
        <f>(VLOOKUP(Horizontal!$C402&amp;Horizontal!$B402&amp;Horizontal!T$11,Vertical!$E:$O,T$10,0))+0</f>
        <v>58</v>
      </c>
      <c r="U402" s="207">
        <f>(VLOOKUP(Horizontal!$C402&amp;Horizontal!$B402&amp;Horizontal!U$11,Vertical!$E:$O,U$10,0))+0</f>
        <v>54</v>
      </c>
      <c r="V402" s="207">
        <f>(VLOOKUP(Horizontal!$C402&amp;Horizontal!$B402&amp;Horizontal!V$11,Vertical!$E:$O,V$10,0))+0</f>
        <v>49</v>
      </c>
      <c r="W402" s="207">
        <f>(VLOOKUP(Horizontal!$C402&amp;Horizontal!$B402&amp;Horizontal!W$11,Vertical!$E:$O,W$10,0))+0</f>
        <v>42</v>
      </c>
      <c r="X402" s="207">
        <f>(VLOOKUP(Horizontal!$C402&amp;Horizontal!$B402&amp;Horizontal!X$11,Vertical!$E:$O,X$10,0))+0</f>
        <v>33</v>
      </c>
      <c r="Y402" s="209">
        <f>(VLOOKUP(Horizontal!$C402&amp;Horizontal!$B402&amp;Horizontal!Y$11,Vertical!$E:$O,Y$10,0))+0</f>
        <v>30</v>
      </c>
      <c r="Z402" s="210">
        <f>(VLOOKUP(Horizontal!$C402&amp;Horizontal!$B402&amp;Horizontal!Z$11,Vertical!$E:$O,Z$10,0))+0</f>
        <v>54.35</v>
      </c>
      <c r="AA402" s="207">
        <f>(VLOOKUP(Horizontal!$C402&amp;Horizontal!$B402&amp;Horizontal!AA$11,Vertical!$E:$O,AA$10,0))+0</f>
        <v>95.83</v>
      </c>
      <c r="AB402" s="207">
        <f>(VLOOKUP(Horizontal!$C402&amp;Horizontal!$B402&amp;Horizontal!AB$11,Vertical!$E:$O,AB$10,0))+0</f>
        <v>100</v>
      </c>
      <c r="AC402" s="207">
        <f>(VLOOKUP(Horizontal!$C402&amp;Horizontal!$B402&amp;Horizontal!AC$11,Vertical!$E:$O,AC$10,0))+0</f>
        <v>91.49</v>
      </c>
      <c r="AD402" s="207">
        <f>(VLOOKUP(Horizontal!$C402&amp;Horizontal!$B402&amp;Horizontal!AD$11,Vertical!$E:$O,AD$10,0))+0</f>
        <v>93.62</v>
      </c>
      <c r="AE402" s="207">
        <f>(VLOOKUP(Horizontal!$C402&amp;Horizontal!$B402&amp;Horizontal!AE$11,Vertical!$E:$O,AE$10,0))+0</f>
        <v>89.58</v>
      </c>
      <c r="AF402" s="207">
        <f>(VLOOKUP(Horizontal!$C402&amp;Horizontal!$B402&amp;Horizontal!AF$11,Vertical!$E:$O,AF$10,0))+0</f>
        <v>68.75</v>
      </c>
      <c r="AG402" s="207">
        <f>(VLOOKUP(Horizontal!$C402&amp;Horizontal!$B402&amp;Horizontal!AG$11,Vertical!$E:$O,AG$10,0))+0</f>
        <v>30.61</v>
      </c>
      <c r="AH402" s="209">
        <f>(VLOOKUP(Horizontal!$C402&amp;Horizontal!$B402&amp;Horizontal!AH$11,Vertical!$E:$O,AH$10,0))+0</f>
        <v>39.58</v>
      </c>
      <c r="AI402" s="210">
        <f>(VLOOKUP(Horizontal!$C402&amp;Horizontal!$B402&amp;Horizontal!AI$11,Vertical!$E:$O,AI$10,0))+0</f>
        <v>28.26</v>
      </c>
      <c r="AJ402" s="207">
        <f>(VLOOKUP(Horizontal!$C402&amp;Horizontal!$B402&amp;Horizontal!AJ$11,Vertical!$E:$O,AJ$10,0))+0</f>
        <v>4.17</v>
      </c>
      <c r="AK402" s="207">
        <f>(VLOOKUP(Horizontal!$C402&amp;Horizontal!$B402&amp;Horizontal!AK$11,Vertical!$E:$O,AK$10,0))+0</f>
        <v>0</v>
      </c>
      <c r="AL402" s="207">
        <f>(VLOOKUP(Horizontal!$C402&amp;Horizontal!$B402&amp;Horizontal!AL$11,Vertical!$E:$O,AL$10,0))+0</f>
        <v>2.13</v>
      </c>
      <c r="AM402" s="207">
        <f>(VLOOKUP(Horizontal!$C402&amp;Horizontal!$B402&amp;Horizontal!AM$11,Vertical!$E:$O,AM$10,0))+0</f>
        <v>2.13</v>
      </c>
      <c r="AN402" s="207">
        <f>(VLOOKUP(Horizontal!$C402&amp;Horizontal!$B402&amp;Horizontal!AN$11,Vertical!$E:$O,AN$10,0))+0</f>
        <v>8.33</v>
      </c>
      <c r="AO402" s="207">
        <f>(VLOOKUP(Horizontal!$C402&amp;Horizontal!$B402&amp;Horizontal!AO$11,Vertical!$E:$O,AO$10,0))+0</f>
        <v>18.75</v>
      </c>
      <c r="AP402" s="207">
        <f>(VLOOKUP(Horizontal!$C402&amp;Horizontal!$B402&amp;Horizontal!AP$11,Vertical!$E:$O,AP$10,0))+0</f>
        <v>53.06</v>
      </c>
      <c r="AQ402" s="209">
        <f>(VLOOKUP(Horizontal!$C402&amp;Horizontal!$B402&amp;Horizontal!AQ$11,Vertical!$E:$O,AQ$10,0))+0</f>
        <v>43.75</v>
      </c>
      <c r="AR402" s="210">
        <f>(VLOOKUP(Horizontal!$C402&amp;Horizontal!$B402&amp;Horizontal!AR$11,Vertical!$E:$O,AR$10,0))+0</f>
        <v>17.39</v>
      </c>
      <c r="AS402" s="207">
        <f>(VLOOKUP(Horizontal!$C402&amp;Horizontal!$B402&amp;Horizontal!AS$11,Vertical!$E:$O,AS$10,0))+0</f>
        <v>0</v>
      </c>
      <c r="AT402" s="207">
        <f>(VLOOKUP(Horizontal!$C402&amp;Horizontal!$B402&amp;Horizontal!AT$11,Vertical!$E:$O,AT$10,0))+0</f>
        <v>0</v>
      </c>
      <c r="AU402" s="207">
        <f>(VLOOKUP(Horizontal!$C402&amp;Horizontal!$B402&amp;Horizontal!AU$11,Vertical!$E:$O,AU$10,0))+0</f>
        <v>6.38</v>
      </c>
      <c r="AV402" s="207">
        <f>(VLOOKUP(Horizontal!$C402&amp;Horizontal!$B402&amp;Horizontal!AV$11,Vertical!$E:$O,AV$10,0))+0</f>
        <v>4.26</v>
      </c>
      <c r="AW402" s="207">
        <f>(VLOOKUP(Horizontal!$C402&amp;Horizontal!$B402&amp;Horizontal!AW$11,Vertical!$E:$O,AW$10,0))+0</f>
        <v>2.08</v>
      </c>
      <c r="AX402" s="207">
        <f>(VLOOKUP(Horizontal!$C402&amp;Horizontal!$B402&amp;Horizontal!AX$11,Vertical!$E:$O,AX$10,0))+0</f>
        <v>12.5</v>
      </c>
      <c r="AY402" s="207">
        <f>(VLOOKUP(Horizontal!$C402&amp;Horizontal!$B402&amp;Horizontal!AY$11,Vertical!$E:$O,AY$10,0))+0</f>
        <v>16.329999999999998</v>
      </c>
      <c r="AZ402" s="209">
        <f>(VLOOKUP(Horizontal!$C402&amp;Horizontal!$B402&amp;Horizontal!AZ$11,Vertical!$E:$O,AZ$10,0))+0</f>
        <v>16.670000000000002</v>
      </c>
      <c r="BA402" s="208">
        <f>(VLOOKUP(Horizontal!$C402&amp;Horizontal!$B402&amp;Horizontal!BA$11,Vertical!$E:$O,BA$10,0))+0</f>
        <v>39.58</v>
      </c>
      <c r="BB402" s="210">
        <f>(VLOOKUP(Horizontal!$C402&amp;Horizontal!$B402&amp;Horizontal!BB$11,Vertical!$E:$O,BB$10,0))+0</f>
        <v>97.99</v>
      </c>
      <c r="BC402" s="207">
        <f>(VLOOKUP(Horizontal!$C402&amp;Horizontal!$B402&amp;Horizontal!BC$11,Vertical!$E:$O,BC$10,0))+0</f>
        <v>102.57</v>
      </c>
      <c r="BD402" s="207">
        <f>(VLOOKUP(Horizontal!$C402&amp;Horizontal!$B402&amp;Horizontal!BD$11,Vertical!$E:$O,BD$10,0))+0</f>
        <v>115.98</v>
      </c>
      <c r="BE402" s="207">
        <f>(VLOOKUP(Horizontal!$C402&amp;Horizontal!$B402&amp;Horizontal!BE$11,Vertical!$E:$O,BE$10,0))+0</f>
        <v>129.59</v>
      </c>
      <c r="BF402" s="207">
        <f>(VLOOKUP(Horizontal!$C402&amp;Horizontal!$B402&amp;Horizontal!BF$11,Vertical!$E:$O,BF$10,0))+0</f>
        <v>154.71</v>
      </c>
      <c r="BG402" s="207">
        <f>(VLOOKUP(Horizontal!$C402&amp;Horizontal!$B402&amp;Horizontal!BG$11,Vertical!$E:$O,BG$10,0))+0</f>
        <v>219.48</v>
      </c>
      <c r="BH402" s="207">
        <f>(VLOOKUP(Horizontal!$C402&amp;Horizontal!$B402&amp;Horizontal!BH$11,Vertical!$E:$O,BH$10,0))+0</f>
        <v>219.31</v>
      </c>
      <c r="BI402" s="207">
        <f>(VLOOKUP(Horizontal!$C402&amp;Horizontal!$B402&amp;Horizontal!BI$11,Vertical!$E:$O,BI$10,0))+0</f>
        <v>202.63</v>
      </c>
      <c r="BJ402" s="209">
        <f>(VLOOKUP(Horizontal!$C402&amp;Horizontal!$B402&amp;Horizontal!BJ$11,Vertical!$E:$O,BJ$10,0))+0</f>
        <v>190.79</v>
      </c>
      <c r="BK402" s="210">
        <f>(VLOOKUP(Horizontal!$C402&amp;Horizontal!$B402&amp;Horizontal!BK$11,Vertical!$E:$O,BK$10,0))+0</f>
        <v>48</v>
      </c>
      <c r="BL402" s="207">
        <f>(VLOOKUP(Horizontal!$C402&amp;Horizontal!$B402&amp;Horizontal!BL$11,Vertical!$E:$O,BL$10,0))+0</f>
        <v>46</v>
      </c>
      <c r="BM402" s="207">
        <f>(VLOOKUP(Horizontal!$C402&amp;Horizontal!$B402&amp;Horizontal!BM$11,Vertical!$E:$O,BM$10,0))+0</f>
        <v>46</v>
      </c>
      <c r="BN402" s="207">
        <f>(VLOOKUP(Horizontal!$C402&amp;Horizontal!$B402&amp;Horizontal!BN$11,Vertical!$E:$O,BN$10,0))+0</f>
        <v>46</v>
      </c>
      <c r="BO402" s="207">
        <f>(VLOOKUP(Horizontal!$C402&amp;Horizontal!$B402&amp;Horizontal!BO$11,Vertical!$E:$O,BO$10,0))+0</f>
        <v>46</v>
      </c>
      <c r="BP402" s="207">
        <f>(VLOOKUP(Horizontal!$C402&amp;Horizontal!$B402&amp;Horizontal!BP$11,Vertical!$E:$O,BP$10,0))+0</f>
        <v>45</v>
      </c>
      <c r="BQ402" s="207">
        <f>(VLOOKUP(Horizontal!$C402&amp;Horizontal!$B402&amp;Horizontal!BQ$11,Vertical!$E:$O,BQ$10,0))+0</f>
        <v>40</v>
      </c>
      <c r="BR402" s="207">
        <f>(VLOOKUP(Horizontal!$C402&amp;Horizontal!$B402&amp;Horizontal!BR$11,Vertical!$E:$O,BR$10,0))+0</f>
        <v>33</v>
      </c>
      <c r="BS402" s="209">
        <f>(VLOOKUP(Horizontal!$C402&amp;Horizontal!$B402&amp;Horizontal!BS$11,Vertical!$E:$O,BS$10,0))+0</f>
        <v>32</v>
      </c>
      <c r="BT402" s="210">
        <f>(VLOOKUP(Horizontal!$C402&amp;Horizontal!$B402&amp;Horizontal!BT$11,Vertical!$E:$O,BT$10,0))+0</f>
        <v>58.14</v>
      </c>
      <c r="BU402" s="207">
        <f>(VLOOKUP(Horizontal!$C402&amp;Horizontal!$B402&amp;Horizontal!BU$11,Vertical!$E:$O,BU$10,0))+0</f>
        <v>97.62</v>
      </c>
      <c r="BV402" s="207">
        <f>(VLOOKUP(Horizontal!$C402&amp;Horizontal!$B402&amp;Horizontal!BV$11,Vertical!$E:$O,BV$10,0))+0</f>
        <v>97.62</v>
      </c>
      <c r="BW402" s="207">
        <f>(VLOOKUP(Horizontal!$C402&amp;Horizontal!$B402&amp;Horizontal!BW$11,Vertical!$E:$O,BW$10,0))+0</f>
        <v>88.64</v>
      </c>
      <c r="BX402" s="207">
        <f>(VLOOKUP(Horizontal!$C402&amp;Horizontal!$B402&amp;Horizontal!BX$11,Vertical!$E:$O,BX$10,0))+0</f>
        <v>93.18</v>
      </c>
      <c r="BY402" s="207">
        <f>(VLOOKUP(Horizontal!$C402&amp;Horizontal!$B402&amp;Horizontal!BY$11,Vertical!$E:$O,BY$10,0))+0</f>
        <v>90.91</v>
      </c>
      <c r="BZ402" s="207">
        <f>(VLOOKUP(Horizontal!$C402&amp;Horizontal!$B402&amp;Horizontal!BZ$11,Vertical!$E:$O,BZ$10,0))+0</f>
        <v>62.79</v>
      </c>
      <c r="CA402" s="207">
        <f>(VLOOKUP(Horizontal!$C402&amp;Horizontal!$B402&amp;Horizontal!CA$11,Vertical!$E:$O,CA$10,0))+0</f>
        <v>38.1</v>
      </c>
      <c r="CB402" s="209">
        <f>(VLOOKUP(Horizontal!$C402&amp;Horizontal!$B402&amp;Horizontal!CB$11,Vertical!$E:$O,CB$10,0))+0</f>
        <v>40.479999999999997</v>
      </c>
      <c r="CC402" s="210">
        <f>(VLOOKUP(Horizontal!$C402&amp;Horizontal!$B402&amp;Horizontal!CC$11,Vertical!$E:$O,CC$10,0))+0</f>
        <v>23.26</v>
      </c>
      <c r="CD402" s="207">
        <f>(VLOOKUP(Horizontal!$C402&amp;Horizontal!$B402&amp;Horizontal!CD$11,Vertical!$E:$O,CD$10,0))+0</f>
        <v>2.38</v>
      </c>
      <c r="CE402" s="207">
        <f>(VLOOKUP(Horizontal!$C402&amp;Horizontal!$B402&amp;Horizontal!CE$11,Vertical!$E:$O,CE$10,0))+0</f>
        <v>2.38</v>
      </c>
      <c r="CF402" s="207">
        <f>(VLOOKUP(Horizontal!$C402&amp;Horizontal!$B402&amp;Horizontal!CF$11,Vertical!$E:$O,CF$10,0))+0</f>
        <v>9.09</v>
      </c>
      <c r="CG402" s="207">
        <f>(VLOOKUP(Horizontal!$C402&amp;Horizontal!$B402&amp;Horizontal!CG$11,Vertical!$E:$O,CG$10,0))+0</f>
        <v>4.55</v>
      </c>
      <c r="CH402" s="207">
        <f>(VLOOKUP(Horizontal!$C402&amp;Horizontal!$B402&amp;Horizontal!CH$11,Vertical!$E:$O,CH$10,0))+0</f>
        <v>4.55</v>
      </c>
      <c r="CI402" s="207">
        <f>(VLOOKUP(Horizontal!$C402&amp;Horizontal!$B402&amp;Horizontal!CI$11,Vertical!$E:$O,CI$10,0))+0</f>
        <v>18.600000000000001</v>
      </c>
      <c r="CJ402" s="207">
        <f>(VLOOKUP(Horizontal!$C402&amp;Horizontal!$B402&amp;Horizontal!CJ$11,Vertical!$E:$O,CJ$10,0))+0</f>
        <v>38.1</v>
      </c>
      <c r="CK402" s="209">
        <f>(VLOOKUP(Horizontal!$C402&amp;Horizontal!$B402&amp;Horizontal!CK$11,Vertical!$E:$O,CK$10,0))+0</f>
        <v>38.1</v>
      </c>
      <c r="CL402" s="210">
        <f>(VLOOKUP(Horizontal!$C402&amp;Horizontal!$B402&amp;Horizontal!CL$11,Vertical!$E:$O,CL$10,0))+0</f>
        <v>18.600000000000001</v>
      </c>
      <c r="CM402" s="207">
        <f>(VLOOKUP(Horizontal!$C402&amp;Horizontal!$B402&amp;Horizontal!CM$11,Vertical!$E:$O,CM$10,0))+0</f>
        <v>0</v>
      </c>
      <c r="CN402" s="207">
        <f>(VLOOKUP(Horizontal!$C402&amp;Horizontal!$B402&amp;Horizontal!CN$11,Vertical!$E:$O,CN$10,0))+0</f>
        <v>0</v>
      </c>
      <c r="CO402" s="207">
        <f>(VLOOKUP(Horizontal!$C402&amp;Horizontal!$B402&amp;Horizontal!CO$11,Vertical!$E:$O,CO$10,0))+0</f>
        <v>2.27</v>
      </c>
      <c r="CP402" s="207">
        <f>(VLOOKUP(Horizontal!$C402&amp;Horizontal!$B402&amp;Horizontal!CP$11,Vertical!$E:$O,CP$10,0))+0</f>
        <v>2.27</v>
      </c>
      <c r="CQ402" s="207">
        <f>(VLOOKUP(Horizontal!$C402&amp;Horizontal!$B402&amp;Horizontal!CQ$11,Vertical!$E:$O,CQ$10,0))+0</f>
        <v>4.55</v>
      </c>
      <c r="CR402" s="207">
        <f>(VLOOKUP(Horizontal!$C402&amp;Horizontal!$B402&amp;Horizontal!CR$11,Vertical!$E:$O,CR$10,0))+0</f>
        <v>18.600000000000001</v>
      </c>
      <c r="CS402" s="207">
        <f>(VLOOKUP(Horizontal!$C402&amp;Horizontal!$B402&amp;Horizontal!CS$11,Vertical!$E:$O,CS$10,0))+0</f>
        <v>23.81</v>
      </c>
      <c r="CT402" s="207">
        <f>(VLOOKUP(Horizontal!$C402&amp;Horizontal!$B402&amp;Horizontal!CT$11,Vertical!$E:$O,CT$10,0))+0</f>
        <v>21.43</v>
      </c>
      <c r="CU402" s="150"/>
      <c r="CV402" s="211">
        <f t="shared" ref="CV402" si="1631">(BB402-H402)+0</f>
        <v>40.139999999999993</v>
      </c>
      <c r="CW402" s="190">
        <f t="shared" ref="CW402" si="1632">(BC402-I402)+0</f>
        <v>39.509999999999991</v>
      </c>
      <c r="CX402" s="190">
        <f t="shared" ref="CX402" si="1633">(BD402-J402)+0</f>
        <v>39.64</v>
      </c>
      <c r="CY402" s="190">
        <f t="shared" ref="CY402" si="1634">(BE402-K402)+0</f>
        <v>40.049999999999997</v>
      </c>
      <c r="CZ402" s="190">
        <f t="shared" ref="CZ402" si="1635">(BF402-L402)+0</f>
        <v>39.78</v>
      </c>
      <c r="DA402" s="190">
        <f t="shared" ref="DA402" si="1636">(BG402-M402)+0</f>
        <v>41.429999999999978</v>
      </c>
      <c r="DB402" s="190">
        <f t="shared" ref="DB402" si="1637">(BH402-N402)+0</f>
        <v>38.840000000000003</v>
      </c>
      <c r="DC402" s="190">
        <f t="shared" ref="DC402" si="1638">(BI402-O402)+0</f>
        <v>35.789999999999992</v>
      </c>
      <c r="DD402" s="212">
        <f t="shared" ref="DD402" si="1639">(BJ402-P402)+0</f>
        <v>33.120000000000005</v>
      </c>
      <c r="DE402" s="9">
        <v>170</v>
      </c>
      <c r="DF402" s="212">
        <f t="shared" ref="DF402" si="1640">($H$7-H402)+0</f>
        <v>150.60721040189134</v>
      </c>
      <c r="DG402" s="264">
        <v>71</v>
      </c>
      <c r="DH402" s="265">
        <v>150</v>
      </c>
      <c r="DI402" s="265">
        <v>66</v>
      </c>
      <c r="DJ402" s="266">
        <v>72</v>
      </c>
      <c r="DK402" s="190">
        <v>50.08</v>
      </c>
      <c r="DL402" s="190">
        <v>50.08</v>
      </c>
      <c r="DM402" s="190">
        <v>50.08</v>
      </c>
      <c r="DN402" s="212">
        <v>50.08</v>
      </c>
      <c r="DO402" s="190">
        <v>55.7</v>
      </c>
      <c r="DP402" s="190">
        <v>55.7</v>
      </c>
      <c r="DQ402" s="190">
        <v>55.7</v>
      </c>
      <c r="DR402" s="212">
        <v>55.7</v>
      </c>
      <c r="DS402" s="150"/>
      <c r="DT402" s="190">
        <v>57</v>
      </c>
      <c r="DU402" s="190">
        <v>61</v>
      </c>
      <c r="DV402" s="190">
        <v>75</v>
      </c>
      <c r="DW402" s="190">
        <v>86</v>
      </c>
      <c r="DX402" s="190"/>
      <c r="DY402" s="190"/>
      <c r="DZ402" s="190"/>
      <c r="EA402" s="190"/>
      <c r="EB402" s="190"/>
      <c r="EC402" s="190"/>
      <c r="ED402" s="190">
        <v>113</v>
      </c>
      <c r="EE402" s="190">
        <v>180</v>
      </c>
      <c r="EF402" s="190">
        <v>176</v>
      </c>
      <c r="EG402" s="190">
        <v>162</v>
      </c>
      <c r="EH402" s="212">
        <v>152</v>
      </c>
      <c r="EI402" s="213"/>
      <c r="EJ402" s="211">
        <v>35</v>
      </c>
      <c r="EK402" s="190">
        <v>38</v>
      </c>
      <c r="EL402" s="190">
        <v>40</v>
      </c>
      <c r="EM402" s="190">
        <v>40</v>
      </c>
      <c r="EN402" s="190"/>
      <c r="EO402" s="190"/>
      <c r="EP402" s="190"/>
      <c r="EQ402" s="190"/>
      <c r="ER402" s="190"/>
      <c r="ES402" s="190"/>
      <c r="ET402" s="190">
        <v>40</v>
      </c>
      <c r="EU402" s="190">
        <v>40</v>
      </c>
      <c r="EV402" s="190">
        <v>40</v>
      </c>
      <c r="EW402" s="190">
        <v>35</v>
      </c>
      <c r="EX402" s="212">
        <v>35</v>
      </c>
      <c r="EY402" s="211"/>
      <c r="EZ402" s="75">
        <f t="shared" ref="EZ402" si="1641">(G402/(DT402-G402))+0</f>
        <v>1.7130620985010708E-2</v>
      </c>
      <c r="FA402" s="89">
        <f t="shared" si="1485"/>
        <v>-0.1</v>
      </c>
      <c r="FB402" s="212"/>
      <c r="FC402" s="213"/>
      <c r="FD402" s="213"/>
      <c r="FE402" s="213"/>
      <c r="FF402" s="213"/>
      <c r="FG402" s="213"/>
      <c r="FH402" s="213"/>
      <c r="FI402" s="213"/>
      <c r="FJ402" s="213"/>
      <c r="FK402" s="213"/>
      <c r="FL402" s="213"/>
      <c r="FM402" s="213"/>
      <c r="FN402" s="213"/>
      <c r="FO402" s="213"/>
      <c r="FP402" s="213"/>
      <c r="FQ402" s="213"/>
      <c r="FR402" s="213"/>
      <c r="FS402" s="211">
        <v>180</v>
      </c>
      <c r="FT402" s="190">
        <v>180</v>
      </c>
      <c r="FU402" s="190">
        <v>175</v>
      </c>
      <c r="FV402" s="190">
        <v>175</v>
      </c>
      <c r="FW402" s="190"/>
      <c r="FX402" s="190"/>
      <c r="FY402" s="190"/>
      <c r="FZ402" s="190"/>
      <c r="GA402" s="190"/>
      <c r="GB402" s="190"/>
      <c r="GC402" s="190">
        <v>175</v>
      </c>
      <c r="GD402" s="190">
        <v>170</v>
      </c>
      <c r="GE402" s="190">
        <v>135</v>
      </c>
      <c r="GF402" s="190">
        <v>130</v>
      </c>
      <c r="GG402" s="212">
        <v>130</v>
      </c>
    </row>
    <row r="403" spans="2:189">
      <c r="B403" s="33">
        <v>44740</v>
      </c>
      <c r="C403" s="30" t="s">
        <v>40</v>
      </c>
      <c r="D403" s="30">
        <v>2022</v>
      </c>
      <c r="E403" s="30" t="str">
        <f t="shared" ref="E403" si="1642">D403&amp;C403</f>
        <v>2022S26</v>
      </c>
      <c r="F403" s="30" t="str">
        <f t="shared" si="1473"/>
        <v>6Final2022</v>
      </c>
      <c r="G403" s="208" t="str">
        <f>VLOOKUP(Horizontal!$C403&amp;Horizontal!$B403&amp;Horizontal!G$11,Vertical!$E:$O,G$10,0)</f>
        <v>0,58</v>
      </c>
      <c r="H403" s="207">
        <f>(VLOOKUP(Horizontal!$C403&amp;Horizontal!$B403&amp;Horizontal!H$11,Vertical!$E:$O,H$10,0))+0</f>
        <v>57.04</v>
      </c>
      <c r="I403" s="207">
        <f>(VLOOKUP(Horizontal!$C403&amp;Horizontal!$B403&amp;Horizontal!I$11,Vertical!$E:$O,I$10,0))+0</f>
        <v>60.35</v>
      </c>
      <c r="J403" s="207">
        <f>(VLOOKUP(Horizontal!$C403&amp;Horizontal!$B403&amp;Horizontal!J$11,Vertical!$E:$O,J$10,0))+0</f>
        <v>72.83</v>
      </c>
      <c r="K403" s="207">
        <f>(VLOOKUP(Horizontal!$C403&amp;Horizontal!$B403&amp;Horizontal!K$11,Vertical!$E:$O,K$10,0))+0</f>
        <v>83.56</v>
      </c>
      <c r="L403" s="207">
        <f>(VLOOKUP(Horizontal!$C403&amp;Horizontal!$B403&amp;Horizontal!L$11,Vertical!$E:$O,L$10,0))+0</f>
        <v>105.84</v>
      </c>
      <c r="M403" s="207">
        <f>(VLOOKUP(Horizontal!$C403&amp;Horizontal!$B403&amp;Horizontal!M$11,Vertical!$E:$O,M$10,0))+0</f>
        <v>175.07</v>
      </c>
      <c r="N403" s="207">
        <f>(VLOOKUP(Horizontal!$C403&amp;Horizontal!$B403&amp;Horizontal!N$11,Vertical!$E:$O,N$10,0))+0</f>
        <v>178.96</v>
      </c>
      <c r="O403" s="207">
        <f>(VLOOKUP(Horizontal!$C403&amp;Horizontal!$B403&amp;Horizontal!O$11,Vertical!$E:$O,O$10,0))+0</f>
        <v>166.59</v>
      </c>
      <c r="P403" s="209">
        <f>(VLOOKUP(Horizontal!$C403&amp;Horizontal!$B403&amp;Horizontal!P$11,Vertical!$E:$O,P$10,0))+0</f>
        <v>157.1</v>
      </c>
      <c r="Q403" s="210">
        <f>(VLOOKUP(Horizontal!$C403&amp;Horizontal!$B403&amp;Horizontal!Q$11,Vertical!$E:$O,Q$10,0))+0</f>
        <v>51</v>
      </c>
      <c r="R403" s="207">
        <f>(VLOOKUP(Horizontal!$C403&amp;Horizontal!$B403&amp;Horizontal!R$11,Vertical!$E:$O,R$10,0))+0</f>
        <v>53</v>
      </c>
      <c r="S403" s="207">
        <f>(VLOOKUP(Horizontal!$C403&amp;Horizontal!$B403&amp;Horizontal!S$11,Vertical!$E:$O,S$10,0))+0</f>
        <v>57</v>
      </c>
      <c r="T403" s="207">
        <f>(VLOOKUP(Horizontal!$C403&amp;Horizontal!$B403&amp;Horizontal!T$11,Vertical!$E:$O,T$10,0))+0</f>
        <v>56</v>
      </c>
      <c r="U403" s="207">
        <f>(VLOOKUP(Horizontal!$C403&amp;Horizontal!$B403&amp;Horizontal!U$11,Vertical!$E:$O,U$10,0))+0</f>
        <v>51</v>
      </c>
      <c r="V403" s="207">
        <f>(VLOOKUP(Horizontal!$C403&amp;Horizontal!$B403&amp;Horizontal!V$11,Vertical!$E:$O,V$10,0))+0</f>
        <v>48</v>
      </c>
      <c r="W403" s="207">
        <f>(VLOOKUP(Horizontal!$C403&amp;Horizontal!$B403&amp;Horizontal!W$11,Vertical!$E:$O,W$10,0))+0</f>
        <v>38</v>
      </c>
      <c r="X403" s="207">
        <f>(VLOOKUP(Horizontal!$C403&amp;Horizontal!$B403&amp;Horizontal!X$11,Vertical!$E:$O,X$10,0))+0</f>
        <v>31</v>
      </c>
      <c r="Y403" s="209">
        <f>(VLOOKUP(Horizontal!$C403&amp;Horizontal!$B403&amp;Horizontal!Y$11,Vertical!$E:$O,Y$10,0))+0</f>
        <v>29</v>
      </c>
      <c r="Z403" s="210">
        <f>(VLOOKUP(Horizontal!$C403&amp;Horizontal!$B403&amp;Horizontal!Z$11,Vertical!$E:$O,Z$10,0))+0</f>
        <v>69.05</v>
      </c>
      <c r="AA403" s="207">
        <f>(VLOOKUP(Horizontal!$C403&amp;Horizontal!$B403&amp;Horizontal!AA$11,Vertical!$E:$O,AA$10,0))+0</f>
        <v>88.1</v>
      </c>
      <c r="AB403" s="207">
        <f>(VLOOKUP(Horizontal!$C403&amp;Horizontal!$B403&amp;Horizontal!AB$11,Vertical!$E:$O,AB$10,0))+0</f>
        <v>91.11</v>
      </c>
      <c r="AC403" s="207">
        <f>(VLOOKUP(Horizontal!$C403&amp;Horizontal!$B403&amp;Horizontal!AC$11,Vertical!$E:$O,AC$10,0))+0</f>
        <v>100</v>
      </c>
      <c r="AD403" s="207">
        <f>(VLOOKUP(Horizontal!$C403&amp;Horizontal!$B403&amp;Horizontal!AD$11,Vertical!$E:$O,AD$10,0))+0</f>
        <v>100</v>
      </c>
      <c r="AE403" s="207">
        <f>(VLOOKUP(Horizontal!$C403&amp;Horizontal!$B403&amp;Horizontal!AE$11,Vertical!$E:$O,AE$10,0))+0</f>
        <v>86.05</v>
      </c>
      <c r="AF403" s="207">
        <f>(VLOOKUP(Horizontal!$C403&amp;Horizontal!$B403&amp;Horizontal!AF$11,Vertical!$E:$O,AF$10,0))+0</f>
        <v>76.739999999999995</v>
      </c>
      <c r="AG403" s="207">
        <f>(VLOOKUP(Horizontal!$C403&amp;Horizontal!$B403&amp;Horizontal!AG$11,Vertical!$E:$O,AG$10,0))+0</f>
        <v>40.909999999999997</v>
      </c>
      <c r="AH403" s="209">
        <f>(VLOOKUP(Horizontal!$C403&amp;Horizontal!$B403&amp;Horizontal!AH$11,Vertical!$E:$O,AH$10,0))+0</f>
        <v>40</v>
      </c>
      <c r="AI403" s="210">
        <f>(VLOOKUP(Horizontal!$C403&amp;Horizontal!$B403&amp;Horizontal!AI$11,Vertical!$E:$O,AI$10,0))+0</f>
        <v>23.81</v>
      </c>
      <c r="AJ403" s="207">
        <f>(VLOOKUP(Horizontal!$C403&amp;Horizontal!$B403&amp;Horizontal!AJ$11,Vertical!$E:$O,AJ$10,0))+0</f>
        <v>9.52</v>
      </c>
      <c r="AK403" s="207">
        <f>(VLOOKUP(Horizontal!$C403&amp;Horizontal!$B403&amp;Horizontal!AK$11,Vertical!$E:$O,AK$10,0))+0</f>
        <v>8.89</v>
      </c>
      <c r="AL403" s="207">
        <f>(VLOOKUP(Horizontal!$C403&amp;Horizontal!$B403&amp;Horizontal!AL$11,Vertical!$E:$O,AL$10,0))+0</f>
        <v>0</v>
      </c>
      <c r="AM403" s="207">
        <f>(VLOOKUP(Horizontal!$C403&amp;Horizontal!$B403&amp;Horizontal!AM$11,Vertical!$E:$O,AM$10,0))+0</f>
        <v>0</v>
      </c>
      <c r="AN403" s="207">
        <f>(VLOOKUP(Horizontal!$C403&amp;Horizontal!$B403&amp;Horizontal!AN$11,Vertical!$E:$O,AN$10,0))+0</f>
        <v>9.3000000000000007</v>
      </c>
      <c r="AO403" s="207">
        <f>(VLOOKUP(Horizontal!$C403&amp;Horizontal!$B403&amp;Horizontal!AO$11,Vertical!$E:$O,AO$10,0))+0</f>
        <v>18.600000000000001</v>
      </c>
      <c r="AP403" s="207">
        <f>(VLOOKUP(Horizontal!$C403&amp;Horizontal!$B403&amp;Horizontal!AP$11,Vertical!$E:$O,AP$10,0))+0</f>
        <v>38.64</v>
      </c>
      <c r="AQ403" s="209">
        <f>(VLOOKUP(Horizontal!$C403&amp;Horizontal!$B403&amp;Horizontal!AQ$11,Vertical!$E:$O,AQ$10,0))+0</f>
        <v>42.22</v>
      </c>
      <c r="AR403" s="210">
        <f>(VLOOKUP(Horizontal!$C403&amp;Horizontal!$B403&amp;Horizontal!AR$11,Vertical!$E:$O,AR$10,0))+0</f>
        <v>7.14</v>
      </c>
      <c r="AS403" s="207">
        <f>(VLOOKUP(Horizontal!$C403&amp;Horizontal!$B403&amp;Horizontal!AS$11,Vertical!$E:$O,AS$10,0))+0</f>
        <v>2.38</v>
      </c>
      <c r="AT403" s="207">
        <f>(VLOOKUP(Horizontal!$C403&amp;Horizontal!$B403&amp;Horizontal!AT$11,Vertical!$E:$O,AT$10,0))+0</f>
        <v>0</v>
      </c>
      <c r="AU403" s="207">
        <f>(VLOOKUP(Horizontal!$C403&amp;Horizontal!$B403&amp;Horizontal!AU$11,Vertical!$E:$O,AU$10,0))+0</f>
        <v>0</v>
      </c>
      <c r="AV403" s="207">
        <f>(VLOOKUP(Horizontal!$C403&amp;Horizontal!$B403&amp;Horizontal!AV$11,Vertical!$E:$O,AV$10,0))+0</f>
        <v>0</v>
      </c>
      <c r="AW403" s="207">
        <f>(VLOOKUP(Horizontal!$C403&amp;Horizontal!$B403&amp;Horizontal!AW$11,Vertical!$E:$O,AW$10,0))+0</f>
        <v>4.6500000000000004</v>
      </c>
      <c r="AX403" s="207">
        <f>(VLOOKUP(Horizontal!$C403&amp;Horizontal!$B403&amp;Horizontal!AX$11,Vertical!$E:$O,AX$10,0))+0</f>
        <v>4.6500000000000004</v>
      </c>
      <c r="AY403" s="207">
        <f>(VLOOKUP(Horizontal!$C403&amp;Horizontal!$B403&amp;Horizontal!AY$11,Vertical!$E:$O,AY$10,0))+0</f>
        <v>20.45</v>
      </c>
      <c r="AZ403" s="209">
        <f>(VLOOKUP(Horizontal!$C403&amp;Horizontal!$B403&amp;Horizontal!AZ$11,Vertical!$E:$O,AZ$10,0))+0</f>
        <v>17.78</v>
      </c>
      <c r="BA403" s="208">
        <f>(VLOOKUP(Horizontal!$C403&amp;Horizontal!$B403&amp;Horizontal!BA$11,Vertical!$E:$O,BA$10,0))+0</f>
        <v>36.07</v>
      </c>
      <c r="BB403" s="210">
        <f>(VLOOKUP(Horizontal!$C403&amp;Horizontal!$B403&amp;Horizontal!BB$11,Vertical!$E:$O,BB$10,0))+0</f>
        <v>93.74</v>
      </c>
      <c r="BC403" s="207">
        <f>(VLOOKUP(Horizontal!$C403&amp;Horizontal!$B403&amp;Horizontal!BC$11,Vertical!$E:$O,BC$10,0))+0</f>
        <v>97.99</v>
      </c>
      <c r="BD403" s="207">
        <f>(VLOOKUP(Horizontal!$C403&amp;Horizontal!$B403&amp;Horizontal!BD$11,Vertical!$E:$O,BD$10,0))+0</f>
        <v>111.03</v>
      </c>
      <c r="BE403" s="207">
        <f>(VLOOKUP(Horizontal!$C403&amp;Horizontal!$B403&amp;Horizontal!BE$11,Vertical!$E:$O,BE$10,0))+0</f>
        <v>121.97</v>
      </c>
      <c r="BF403" s="207">
        <f>(VLOOKUP(Horizontal!$C403&amp;Horizontal!$B403&amp;Horizontal!BF$11,Vertical!$E:$O,BF$10,0))+0</f>
        <v>145.1</v>
      </c>
      <c r="BG403" s="207">
        <f>(VLOOKUP(Horizontal!$C403&amp;Horizontal!$B403&amp;Horizontal!BG$11,Vertical!$E:$O,BG$10,0))+0</f>
        <v>215.78</v>
      </c>
      <c r="BH403" s="207">
        <f>(VLOOKUP(Horizontal!$C403&amp;Horizontal!$B403&amp;Horizontal!BH$11,Vertical!$E:$O,BH$10,0))+0</f>
        <v>217.97</v>
      </c>
      <c r="BI403" s="207">
        <f>(VLOOKUP(Horizontal!$C403&amp;Horizontal!$B403&amp;Horizontal!BI$11,Vertical!$E:$O,BI$10,0))+0</f>
        <v>201.47</v>
      </c>
      <c r="BJ403" s="209">
        <f>(VLOOKUP(Horizontal!$C403&amp;Horizontal!$B403&amp;Horizontal!BJ$11,Vertical!$E:$O,BJ$10,0))+0</f>
        <v>190.54</v>
      </c>
      <c r="BK403" s="210">
        <f>(VLOOKUP(Horizontal!$C403&amp;Horizontal!$B403&amp;Horizontal!BK$11,Vertical!$E:$O,BK$10,0))+0</f>
        <v>52</v>
      </c>
      <c r="BL403" s="207">
        <f>(VLOOKUP(Horizontal!$C403&amp;Horizontal!$B403&amp;Horizontal!BL$11,Vertical!$E:$O,BL$10,0))+0</f>
        <v>47</v>
      </c>
      <c r="BM403" s="207">
        <f>(VLOOKUP(Horizontal!$C403&amp;Horizontal!$B403&amp;Horizontal!BM$11,Vertical!$E:$O,BM$10,0))+0</f>
        <v>48</v>
      </c>
      <c r="BN403" s="207">
        <f>(VLOOKUP(Horizontal!$C403&amp;Horizontal!$B403&amp;Horizontal!BN$11,Vertical!$E:$O,BN$10,0))+0</f>
        <v>49</v>
      </c>
      <c r="BO403" s="207">
        <f>(VLOOKUP(Horizontal!$C403&amp;Horizontal!$B403&amp;Horizontal!BO$11,Vertical!$E:$O,BO$10,0))+0</f>
        <v>46</v>
      </c>
      <c r="BP403" s="207">
        <f>(VLOOKUP(Horizontal!$C403&amp;Horizontal!$B403&amp;Horizontal!BP$11,Vertical!$E:$O,BP$10,0))+0</f>
        <v>42</v>
      </c>
      <c r="BQ403" s="207">
        <f>(VLOOKUP(Horizontal!$C403&amp;Horizontal!$B403&amp;Horizontal!BQ$11,Vertical!$E:$O,BQ$10,0))+0</f>
        <v>37</v>
      </c>
      <c r="BR403" s="207">
        <f>(VLOOKUP(Horizontal!$C403&amp;Horizontal!$B403&amp;Horizontal!BR$11,Vertical!$E:$O,BR$10,0))+0</f>
        <v>33</v>
      </c>
      <c r="BS403" s="209">
        <f>(VLOOKUP(Horizontal!$C403&amp;Horizontal!$B403&amp;Horizontal!BS$11,Vertical!$E:$O,BS$10,0))+0</f>
        <v>31</v>
      </c>
      <c r="BT403" s="210">
        <f>(VLOOKUP(Horizontal!$C403&amp;Horizontal!$B403&amp;Horizontal!BT$11,Vertical!$E:$O,BT$10,0))+0</f>
        <v>76.92</v>
      </c>
      <c r="BU403" s="207">
        <f>(VLOOKUP(Horizontal!$C403&amp;Horizontal!$B403&amp;Horizontal!BU$11,Vertical!$E:$O,BU$10,0))+0</f>
        <v>89.19</v>
      </c>
      <c r="BV403" s="207">
        <f>(VLOOKUP(Horizontal!$C403&amp;Horizontal!$B403&amp;Horizontal!BV$11,Vertical!$E:$O,BV$10,0))+0</f>
        <v>94.74</v>
      </c>
      <c r="BW403" s="207">
        <f>(VLOOKUP(Horizontal!$C403&amp;Horizontal!$B403&amp;Horizontal!BW$11,Vertical!$E:$O,BW$10,0))+0</f>
        <v>97.37</v>
      </c>
      <c r="BX403" s="207">
        <f>(VLOOKUP(Horizontal!$C403&amp;Horizontal!$B403&amp;Horizontal!BX$11,Vertical!$E:$O,BX$10,0))+0</f>
        <v>100</v>
      </c>
      <c r="BY403" s="207">
        <f>(VLOOKUP(Horizontal!$C403&amp;Horizontal!$B403&amp;Horizontal!BY$11,Vertical!$E:$O,BY$10,0))+0</f>
        <v>86.84</v>
      </c>
      <c r="BZ403" s="207">
        <f>(VLOOKUP(Horizontal!$C403&amp;Horizontal!$B403&amp;Horizontal!BZ$11,Vertical!$E:$O,BZ$10,0))+0</f>
        <v>71.05</v>
      </c>
      <c r="CA403" s="207">
        <f>(VLOOKUP(Horizontal!$C403&amp;Horizontal!$B403&amp;Horizontal!CA$11,Vertical!$E:$O,CA$10,0))+0</f>
        <v>45.95</v>
      </c>
      <c r="CB403" s="209">
        <f>(VLOOKUP(Horizontal!$C403&amp;Horizontal!$B403&amp;Horizontal!CB$11,Vertical!$E:$O,CB$10,0))+0</f>
        <v>38.89</v>
      </c>
      <c r="CC403" s="210">
        <f>(VLOOKUP(Horizontal!$C403&amp;Horizontal!$B403&amp;Horizontal!CC$11,Vertical!$E:$O,CC$10,0))+0</f>
        <v>17.95</v>
      </c>
      <c r="CD403" s="207">
        <f>(VLOOKUP(Horizontal!$C403&amp;Horizontal!$B403&amp;Horizontal!CD$11,Vertical!$E:$O,CD$10,0))+0</f>
        <v>10.81</v>
      </c>
      <c r="CE403" s="207">
        <f>(VLOOKUP(Horizontal!$C403&amp;Horizontal!$B403&amp;Horizontal!CE$11,Vertical!$E:$O,CE$10,0))+0</f>
        <v>5.26</v>
      </c>
      <c r="CF403" s="207">
        <f>(VLOOKUP(Horizontal!$C403&amp;Horizontal!$B403&amp;Horizontal!CF$11,Vertical!$E:$O,CF$10,0))+0</f>
        <v>2.63</v>
      </c>
      <c r="CG403" s="207">
        <f>(VLOOKUP(Horizontal!$C403&amp;Horizontal!$B403&amp;Horizontal!CG$11,Vertical!$E:$O,CG$10,0))+0</f>
        <v>0</v>
      </c>
      <c r="CH403" s="207">
        <f>(VLOOKUP(Horizontal!$C403&amp;Horizontal!$B403&amp;Horizontal!CH$11,Vertical!$E:$O,CH$10,0))+0</f>
        <v>5.26</v>
      </c>
      <c r="CI403" s="207">
        <f>(VLOOKUP(Horizontal!$C403&amp;Horizontal!$B403&amp;Horizontal!CI$11,Vertical!$E:$O,CI$10,0))+0</f>
        <v>18.420000000000002</v>
      </c>
      <c r="CJ403" s="207">
        <f>(VLOOKUP(Horizontal!$C403&amp;Horizontal!$B403&amp;Horizontal!CJ$11,Vertical!$E:$O,CJ$10,0))+0</f>
        <v>43.24</v>
      </c>
      <c r="CK403" s="209">
        <f>(VLOOKUP(Horizontal!$C403&amp;Horizontal!$B403&amp;Horizontal!CK$11,Vertical!$E:$O,CK$10,0))+0</f>
        <v>47.22</v>
      </c>
      <c r="CL403" s="210">
        <f>(VLOOKUP(Horizontal!$C403&amp;Horizontal!$B403&amp;Horizontal!CL$11,Vertical!$E:$O,CL$10,0))+0</f>
        <v>5.13</v>
      </c>
      <c r="CM403" s="207">
        <f>(VLOOKUP(Horizontal!$C403&amp;Horizontal!$B403&amp;Horizontal!CM$11,Vertical!$E:$O,CM$10,0))+0</f>
        <v>0</v>
      </c>
      <c r="CN403" s="207">
        <f>(VLOOKUP(Horizontal!$C403&amp;Horizontal!$B403&amp;Horizontal!CN$11,Vertical!$E:$O,CN$10,0))+0</f>
        <v>0</v>
      </c>
      <c r="CO403" s="207">
        <f>(VLOOKUP(Horizontal!$C403&amp;Horizontal!$B403&amp;Horizontal!CO$11,Vertical!$E:$O,CO$10,0))+0</f>
        <v>0</v>
      </c>
      <c r="CP403" s="207">
        <f>(VLOOKUP(Horizontal!$C403&amp;Horizontal!$B403&amp;Horizontal!CP$11,Vertical!$E:$O,CP$10,0))+0</f>
        <v>0</v>
      </c>
      <c r="CQ403" s="207">
        <f>(VLOOKUP(Horizontal!$C403&amp;Horizontal!$B403&amp;Horizontal!CQ$11,Vertical!$E:$O,CQ$10,0))+0</f>
        <v>7.89</v>
      </c>
      <c r="CR403" s="207">
        <f>(VLOOKUP(Horizontal!$C403&amp;Horizontal!$B403&amp;Horizontal!CR$11,Vertical!$E:$O,CR$10,0))+0</f>
        <v>10.53</v>
      </c>
      <c r="CS403" s="207">
        <f>(VLOOKUP(Horizontal!$C403&amp;Horizontal!$B403&amp;Horizontal!CS$11,Vertical!$E:$O,CS$10,0))+0</f>
        <v>10.81</v>
      </c>
      <c r="CT403" s="207">
        <f>(VLOOKUP(Horizontal!$C403&amp;Horizontal!$B403&amp;Horizontal!CT$11,Vertical!$E:$O,CT$10,0))+0</f>
        <v>13.89</v>
      </c>
      <c r="CU403" s="150"/>
      <c r="CV403" s="211">
        <f t="shared" ref="CV403" si="1643">(BB403-H403)+0</f>
        <v>36.699999999999996</v>
      </c>
      <c r="CW403" s="190">
        <f t="shared" ref="CW403" si="1644">(BC403-I403)+0</f>
        <v>37.639999999999993</v>
      </c>
      <c r="CX403" s="190">
        <f t="shared" ref="CX403" si="1645">(BD403-J403)+0</f>
        <v>38.200000000000003</v>
      </c>
      <c r="CY403" s="190">
        <f t="shared" ref="CY403" si="1646">(BE403-K403)+0</f>
        <v>38.409999999999997</v>
      </c>
      <c r="CZ403" s="190">
        <f t="shared" ref="CZ403" si="1647">(BF403-L403)+0</f>
        <v>39.259999999999991</v>
      </c>
      <c r="DA403" s="190">
        <f t="shared" ref="DA403" si="1648">(BG403-M403)+0</f>
        <v>40.710000000000008</v>
      </c>
      <c r="DB403" s="190">
        <f t="shared" ref="DB403" si="1649">(BH403-N403)+0</f>
        <v>39.009999999999991</v>
      </c>
      <c r="DC403" s="190">
        <f t="shared" ref="DC403" si="1650">(BI403-O403)+0</f>
        <v>34.879999999999995</v>
      </c>
      <c r="DD403" s="212">
        <f t="shared" ref="DD403" si="1651">(BJ403-P403)+0</f>
        <v>33.44</v>
      </c>
      <c r="DE403" s="9">
        <v>170</v>
      </c>
      <c r="DF403" s="212">
        <f t="shared" ref="DF403" si="1652">($H$7-H403)+0</f>
        <v>151.41721040189134</v>
      </c>
      <c r="DG403" s="264">
        <v>66</v>
      </c>
      <c r="DH403" s="265">
        <v>232</v>
      </c>
      <c r="DI403" s="265">
        <v>65</v>
      </c>
      <c r="DJ403" s="266">
        <v>70</v>
      </c>
      <c r="DK403" s="190">
        <v>45.35</v>
      </c>
      <c r="DL403" s="190">
        <v>45.35</v>
      </c>
      <c r="DM403" s="190">
        <v>45.35</v>
      </c>
      <c r="DN403" s="212">
        <v>45.35</v>
      </c>
      <c r="DO403" s="190">
        <v>55.7</v>
      </c>
      <c r="DP403" s="190">
        <v>55.7</v>
      </c>
      <c r="DQ403" s="190">
        <v>55.7</v>
      </c>
      <c r="DR403" s="212">
        <v>55.7</v>
      </c>
      <c r="DS403" s="150"/>
      <c r="DT403" s="190">
        <v>56</v>
      </c>
      <c r="DU403" s="190">
        <v>59</v>
      </c>
      <c r="DV403" s="190">
        <v>70</v>
      </c>
      <c r="DW403" s="190">
        <v>78</v>
      </c>
      <c r="DX403" s="190"/>
      <c r="DY403" s="190"/>
      <c r="DZ403" s="190"/>
      <c r="EA403" s="190"/>
      <c r="EB403" s="190"/>
      <c r="EC403" s="190"/>
      <c r="ED403" s="190">
        <v>100</v>
      </c>
      <c r="EE403" s="190">
        <v>175</v>
      </c>
      <c r="EF403" s="190">
        <v>176</v>
      </c>
      <c r="EG403" s="190">
        <v>162</v>
      </c>
      <c r="EH403" s="212">
        <v>152</v>
      </c>
      <c r="EI403" s="213"/>
      <c r="EJ403" s="211">
        <v>31</v>
      </c>
      <c r="EK403" s="190">
        <v>35</v>
      </c>
      <c r="EL403" s="190">
        <v>40</v>
      </c>
      <c r="EM403" s="190">
        <v>40</v>
      </c>
      <c r="EN403" s="190"/>
      <c r="EO403" s="190"/>
      <c r="EP403" s="190"/>
      <c r="EQ403" s="190"/>
      <c r="ER403" s="190"/>
      <c r="ES403" s="190"/>
      <c r="ET403" s="190">
        <v>40</v>
      </c>
      <c r="EU403" s="190">
        <v>40</v>
      </c>
      <c r="EV403" s="190">
        <v>40</v>
      </c>
      <c r="EW403" s="190">
        <v>35</v>
      </c>
      <c r="EX403" s="212">
        <v>35</v>
      </c>
      <c r="EY403" s="211"/>
      <c r="EZ403" s="75">
        <f t="shared" ref="EZ403" si="1653">(G403/(DT403-G403))+0</f>
        <v>1.0465535907614579E-2</v>
      </c>
      <c r="FA403" s="89">
        <f t="shared" si="1485"/>
        <v>-0.1</v>
      </c>
      <c r="FB403" s="212"/>
      <c r="FC403" s="213"/>
      <c r="FD403" s="213"/>
      <c r="FE403" s="213"/>
      <c r="FF403" s="213"/>
      <c r="FG403" s="213"/>
      <c r="FH403" s="213"/>
      <c r="FI403" s="213"/>
      <c r="FJ403" s="213"/>
      <c r="FK403" s="213"/>
      <c r="FL403" s="213"/>
      <c r="FM403" s="213"/>
      <c r="FN403" s="213"/>
      <c r="FO403" s="213"/>
      <c r="FP403" s="213"/>
      <c r="FQ403" s="213"/>
      <c r="FR403" s="213"/>
      <c r="FS403" s="211">
        <v>180</v>
      </c>
      <c r="FT403" s="190">
        <v>180</v>
      </c>
      <c r="FU403" s="190">
        <v>175</v>
      </c>
      <c r="FV403" s="190">
        <v>175</v>
      </c>
      <c r="FW403" s="190"/>
      <c r="FX403" s="190"/>
      <c r="FY403" s="190"/>
      <c r="FZ403" s="190"/>
      <c r="GA403" s="190"/>
      <c r="GB403" s="190"/>
      <c r="GC403" s="190">
        <v>175</v>
      </c>
      <c r="GD403" s="190">
        <v>170</v>
      </c>
      <c r="GE403" s="190">
        <v>135</v>
      </c>
      <c r="GF403" s="190">
        <v>130</v>
      </c>
      <c r="GG403" s="212">
        <v>130</v>
      </c>
    </row>
    <row r="404" spans="2:189">
      <c r="B404" s="33">
        <v>44747</v>
      </c>
      <c r="C404" s="30" t="s">
        <v>39</v>
      </c>
      <c r="D404" s="30">
        <v>2022</v>
      </c>
      <c r="E404" s="30" t="str">
        <f t="shared" ref="E404" si="1654">D404&amp;C404</f>
        <v>2022S27</v>
      </c>
      <c r="F404" s="30" t="str">
        <f t="shared" si="1473"/>
        <v>72022</v>
      </c>
      <c r="G404" s="208" t="str">
        <f>VLOOKUP(Horizontal!$C404&amp;Horizontal!$B404&amp;Horizontal!G$11,Vertical!$E:$O,G$10,0)</f>
        <v>0,32</v>
      </c>
      <c r="H404" s="207">
        <f>(VLOOKUP(Horizontal!$C404&amp;Horizontal!$B404&amp;Horizontal!H$11,Vertical!$E:$O,H$10,0))+0</f>
        <v>63.25</v>
      </c>
      <c r="I404" s="207">
        <f>(VLOOKUP(Horizontal!$C404&amp;Horizontal!$B404&amp;Horizontal!I$11,Vertical!$E:$O,I$10,0))+0</f>
        <v>80.05</v>
      </c>
      <c r="J404" s="207">
        <f>(VLOOKUP(Horizontal!$C404&amp;Horizontal!$B404&amp;Horizontal!J$11,Vertical!$E:$O,J$10,0))+0</f>
        <v>89.2</v>
      </c>
      <c r="K404" s="207">
        <f>(VLOOKUP(Horizontal!$C404&amp;Horizontal!$B404&amp;Horizontal!K$11,Vertical!$E:$O,K$10,0))+0</f>
        <v>105.37</v>
      </c>
      <c r="L404" s="207">
        <f>(VLOOKUP(Horizontal!$C404&amp;Horizontal!$B404&amp;Horizontal!L$11,Vertical!$E:$O,L$10,0))+0</f>
        <v>104.67</v>
      </c>
      <c r="M404" s="207">
        <f>(VLOOKUP(Horizontal!$C404&amp;Horizontal!$B404&amp;Horizontal!M$11,Vertical!$E:$O,M$10,0))+0</f>
        <v>172.89</v>
      </c>
      <c r="N404" s="207">
        <f>(VLOOKUP(Horizontal!$C404&amp;Horizontal!$B404&amp;Horizontal!N$11,Vertical!$E:$O,N$10,0))+0</f>
        <v>177.62</v>
      </c>
      <c r="O404" s="207">
        <f>(VLOOKUP(Horizontal!$C404&amp;Horizontal!$B404&amp;Horizontal!O$11,Vertical!$E:$O,O$10,0))+0</f>
        <v>165.98</v>
      </c>
      <c r="P404" s="209">
        <f>(VLOOKUP(Horizontal!$C404&amp;Horizontal!$B404&amp;Horizontal!P$11,Vertical!$E:$O,P$10,0))+0</f>
        <v>156.97999999999999</v>
      </c>
      <c r="Q404" s="210">
        <f>(VLOOKUP(Horizontal!$C404&amp;Horizontal!$B404&amp;Horizontal!Q$11,Vertical!$E:$O,Q$10,0))+0</f>
        <v>53</v>
      </c>
      <c r="R404" s="207">
        <f>(VLOOKUP(Horizontal!$C404&amp;Horizontal!$B404&amp;Horizontal!R$11,Vertical!$E:$O,R$10,0))+0</f>
        <v>64</v>
      </c>
      <c r="S404" s="207">
        <f>(VLOOKUP(Horizontal!$C404&amp;Horizontal!$B404&amp;Horizontal!S$11,Vertical!$E:$O,S$10,0))+0</f>
        <v>66</v>
      </c>
      <c r="T404" s="207">
        <f>(VLOOKUP(Horizontal!$C404&amp;Horizontal!$B404&amp;Horizontal!T$11,Vertical!$E:$O,T$10,0))+0</f>
        <v>62</v>
      </c>
      <c r="U404" s="207">
        <f>(VLOOKUP(Horizontal!$C404&amp;Horizontal!$B404&amp;Horizontal!U$11,Vertical!$E:$O,U$10,0))+0</f>
        <v>54</v>
      </c>
      <c r="V404" s="207">
        <f>(VLOOKUP(Horizontal!$C404&amp;Horizontal!$B404&amp;Horizontal!V$11,Vertical!$E:$O,V$10,0))+0</f>
        <v>45</v>
      </c>
      <c r="W404" s="207">
        <f>(VLOOKUP(Horizontal!$C404&amp;Horizontal!$B404&amp;Horizontal!W$11,Vertical!$E:$O,W$10,0))+0</f>
        <v>38</v>
      </c>
      <c r="X404" s="207">
        <f>(VLOOKUP(Horizontal!$C404&amp;Horizontal!$B404&amp;Horizontal!X$11,Vertical!$E:$O,X$10,0))+0</f>
        <v>29</v>
      </c>
      <c r="Y404" s="209">
        <f>(VLOOKUP(Horizontal!$C404&amp;Horizontal!$B404&amp;Horizontal!Y$11,Vertical!$E:$O,Y$10,0))+0</f>
        <v>27</v>
      </c>
      <c r="Z404" s="210">
        <f>(VLOOKUP(Horizontal!$C404&amp;Horizontal!$B404&amp;Horizontal!Z$11,Vertical!$E:$O,Z$10,0))+0</f>
        <v>4.88</v>
      </c>
      <c r="AA404" s="207">
        <f>(VLOOKUP(Horizontal!$C404&amp;Horizontal!$B404&amp;Horizontal!AA$11,Vertical!$E:$O,AA$10,0))+0</f>
        <v>2.44</v>
      </c>
      <c r="AB404" s="207">
        <f>(VLOOKUP(Horizontal!$C404&amp;Horizontal!$B404&amp;Horizontal!AB$11,Vertical!$E:$O,AB$10,0))+0</f>
        <v>4.88</v>
      </c>
      <c r="AC404" s="207">
        <f>(VLOOKUP(Horizontal!$C404&amp;Horizontal!$B404&amp;Horizontal!AC$11,Vertical!$E:$O,AC$10,0))+0</f>
        <v>4.88</v>
      </c>
      <c r="AD404" s="207">
        <f>(VLOOKUP(Horizontal!$C404&amp;Horizontal!$B404&amp;Horizontal!AD$11,Vertical!$E:$O,AD$10,0))+0</f>
        <v>65.91</v>
      </c>
      <c r="AE404" s="207">
        <f>(VLOOKUP(Horizontal!$C404&amp;Horizontal!$B404&amp;Horizontal!AE$11,Vertical!$E:$O,AE$10,0))+0</f>
        <v>76.739999999999995</v>
      </c>
      <c r="AF404" s="207">
        <f>(VLOOKUP(Horizontal!$C404&amp;Horizontal!$B404&amp;Horizontal!AF$11,Vertical!$E:$O,AF$10,0))+0</f>
        <v>62.79</v>
      </c>
      <c r="AG404" s="207">
        <f>(VLOOKUP(Horizontal!$C404&amp;Horizontal!$B404&amp;Horizontal!AG$11,Vertical!$E:$O,AG$10,0))+0</f>
        <v>29.41</v>
      </c>
      <c r="AH404" s="209">
        <f>(VLOOKUP(Horizontal!$C404&amp;Horizontal!$B404&amp;Horizontal!AH$11,Vertical!$E:$O,AH$10,0))+0</f>
        <v>27.27</v>
      </c>
      <c r="AI404" s="210">
        <f>(VLOOKUP(Horizontal!$C404&amp;Horizontal!$B404&amp;Horizontal!AI$11,Vertical!$E:$O,AI$10,0))+0</f>
        <v>7.32</v>
      </c>
      <c r="AJ404" s="207">
        <f>(VLOOKUP(Horizontal!$C404&amp;Horizontal!$B404&amp;Horizontal!AJ$11,Vertical!$E:$O,AJ$10,0))+0</f>
        <v>4.88</v>
      </c>
      <c r="AK404" s="207">
        <f>(VLOOKUP(Horizontal!$C404&amp;Horizontal!$B404&amp;Horizontal!AK$11,Vertical!$E:$O,AK$10,0))+0</f>
        <v>4.88</v>
      </c>
      <c r="AL404" s="207">
        <f>(VLOOKUP(Horizontal!$C404&amp;Horizontal!$B404&amp;Horizontal!AL$11,Vertical!$E:$O,AL$10,0))+0</f>
        <v>4.88</v>
      </c>
      <c r="AM404" s="207">
        <f>(VLOOKUP(Horizontal!$C404&amp;Horizontal!$B404&amp;Horizontal!AM$11,Vertical!$E:$O,AM$10,0))+0</f>
        <v>11.36</v>
      </c>
      <c r="AN404" s="207">
        <f>(VLOOKUP(Horizontal!$C404&amp;Horizontal!$B404&amp;Horizontal!AN$11,Vertical!$E:$O,AN$10,0))+0</f>
        <v>16.28</v>
      </c>
      <c r="AO404" s="207">
        <f>(VLOOKUP(Horizontal!$C404&amp;Horizontal!$B404&amp;Horizontal!AO$11,Vertical!$E:$O,AO$10,0))+0</f>
        <v>23.26</v>
      </c>
      <c r="AP404" s="207">
        <f>(VLOOKUP(Horizontal!$C404&amp;Horizontal!$B404&amp;Horizontal!AP$11,Vertical!$E:$O,AP$10,0))+0</f>
        <v>51.76</v>
      </c>
      <c r="AQ404" s="209">
        <f>(VLOOKUP(Horizontal!$C404&amp;Horizontal!$B404&amp;Horizontal!AQ$11,Vertical!$E:$O,AQ$10,0))+0</f>
        <v>50</v>
      </c>
      <c r="AR404" s="210">
        <f>(VLOOKUP(Horizontal!$C404&amp;Horizontal!$B404&amp;Horizontal!AR$11,Vertical!$E:$O,AR$10,0))+0</f>
        <v>87.8</v>
      </c>
      <c r="AS404" s="207">
        <f>(VLOOKUP(Horizontal!$C404&amp;Horizontal!$B404&amp;Horizontal!AS$11,Vertical!$E:$O,AS$10,0))+0</f>
        <v>92.68</v>
      </c>
      <c r="AT404" s="207">
        <f>(VLOOKUP(Horizontal!$C404&amp;Horizontal!$B404&amp;Horizontal!AT$11,Vertical!$E:$O,AT$10,0))+0</f>
        <v>90.24</v>
      </c>
      <c r="AU404" s="207">
        <f>(VLOOKUP(Horizontal!$C404&amp;Horizontal!$B404&amp;Horizontal!AU$11,Vertical!$E:$O,AU$10,0))+0</f>
        <v>90.24</v>
      </c>
      <c r="AV404" s="207">
        <f>(VLOOKUP(Horizontal!$C404&amp;Horizontal!$B404&amp;Horizontal!AV$11,Vertical!$E:$O,AV$10,0))+0</f>
        <v>22.73</v>
      </c>
      <c r="AW404" s="207">
        <f>(VLOOKUP(Horizontal!$C404&amp;Horizontal!$B404&amp;Horizontal!AW$11,Vertical!$E:$O,AW$10,0))+0</f>
        <v>6.98</v>
      </c>
      <c r="AX404" s="207">
        <f>(VLOOKUP(Horizontal!$C404&amp;Horizontal!$B404&amp;Horizontal!AX$11,Vertical!$E:$O,AX$10,0))+0</f>
        <v>13.95</v>
      </c>
      <c r="AY404" s="207">
        <f>(VLOOKUP(Horizontal!$C404&amp;Horizontal!$B404&amp;Horizontal!AY$11,Vertical!$E:$O,AY$10,0))+0</f>
        <v>18.82</v>
      </c>
      <c r="AZ404" s="209">
        <f>(VLOOKUP(Horizontal!$C404&amp;Horizontal!$B404&amp;Horizontal!AZ$11,Vertical!$E:$O,AZ$10,0))+0</f>
        <v>22.73</v>
      </c>
      <c r="BA404" s="208">
        <f>(VLOOKUP(Horizontal!$C404&amp;Horizontal!$B404&amp;Horizontal!BA$11,Vertical!$E:$O,BA$10,0))+0</f>
        <v>35.04</v>
      </c>
      <c r="BB404" s="210">
        <f>(VLOOKUP(Horizontal!$C404&amp;Horizontal!$B404&amp;Horizontal!BB$11,Vertical!$E:$O,BB$10,0))+0</f>
        <v>98.11</v>
      </c>
      <c r="BC404" s="207">
        <f>(VLOOKUP(Horizontal!$C404&amp;Horizontal!$B404&amp;Horizontal!BC$11,Vertical!$E:$O,BC$10,0))+0</f>
        <v>116.34</v>
      </c>
      <c r="BD404" s="207">
        <f>(VLOOKUP(Horizontal!$C404&amp;Horizontal!$B404&amp;Horizontal!BD$11,Vertical!$E:$O,BD$10,0))+0</f>
        <v>124.92</v>
      </c>
      <c r="BE404" s="207">
        <f>(VLOOKUP(Horizontal!$C404&amp;Horizontal!$B404&amp;Horizontal!BE$11,Vertical!$E:$O,BE$10,0))+0</f>
        <v>142.38999999999999</v>
      </c>
      <c r="BF404" s="207">
        <f>(VLOOKUP(Horizontal!$C404&amp;Horizontal!$B404&amp;Horizontal!BF$11,Vertical!$E:$O,BF$10,0))+0</f>
        <v>141.94</v>
      </c>
      <c r="BG404" s="207">
        <f>(VLOOKUP(Horizontal!$C404&amp;Horizontal!$B404&amp;Horizontal!BG$11,Vertical!$E:$O,BG$10,0))+0</f>
        <v>212.65</v>
      </c>
      <c r="BH404" s="207">
        <f>(VLOOKUP(Horizontal!$C404&amp;Horizontal!$B404&amp;Horizontal!BH$11,Vertical!$E:$O,BH$10,0))+0</f>
        <v>215.9</v>
      </c>
      <c r="BI404" s="207">
        <f>(VLOOKUP(Horizontal!$C404&amp;Horizontal!$B404&amp;Horizontal!BI$11,Vertical!$E:$O,BI$10,0))+0</f>
        <v>200.7</v>
      </c>
      <c r="BJ404" s="209">
        <f>(VLOOKUP(Horizontal!$C404&amp;Horizontal!$B404&amp;Horizontal!BJ$11,Vertical!$E:$O,BJ$10,0))+0</f>
        <v>189.81</v>
      </c>
      <c r="BK404" s="210">
        <f>(VLOOKUP(Horizontal!$C404&amp;Horizontal!$B404&amp;Horizontal!BK$11,Vertical!$E:$O,BK$10,0))+0</f>
        <v>52</v>
      </c>
      <c r="BL404" s="207">
        <f>(VLOOKUP(Horizontal!$C404&amp;Horizontal!$B404&amp;Horizontal!BL$11,Vertical!$E:$O,BL$10,0))+0</f>
        <v>57</v>
      </c>
      <c r="BM404" s="207">
        <f>(VLOOKUP(Horizontal!$C404&amp;Horizontal!$B404&amp;Horizontal!BM$11,Vertical!$E:$O,BM$10,0))+0</f>
        <v>52</v>
      </c>
      <c r="BN404" s="207">
        <f>(VLOOKUP(Horizontal!$C404&amp;Horizontal!$B404&amp;Horizontal!BN$11,Vertical!$E:$O,BN$10,0))+0</f>
        <v>51</v>
      </c>
      <c r="BO404" s="207">
        <f>(VLOOKUP(Horizontal!$C404&amp;Horizontal!$B404&amp;Horizontal!BO$11,Vertical!$E:$O,BO$10,0))+0</f>
        <v>45</v>
      </c>
      <c r="BP404" s="207">
        <f>(VLOOKUP(Horizontal!$C404&amp;Horizontal!$B404&amp;Horizontal!BP$11,Vertical!$E:$O,BP$10,0))+0</f>
        <v>39</v>
      </c>
      <c r="BQ404" s="207">
        <f>(VLOOKUP(Horizontal!$C404&amp;Horizontal!$B404&amp;Horizontal!BQ$11,Vertical!$E:$O,BQ$10,0))+0</f>
        <v>35</v>
      </c>
      <c r="BR404" s="207">
        <f>(VLOOKUP(Horizontal!$C404&amp;Horizontal!$B404&amp;Horizontal!BR$11,Vertical!$E:$O,BR$10,0))+0</f>
        <v>26</v>
      </c>
      <c r="BS404" s="209">
        <f>(VLOOKUP(Horizontal!$C404&amp;Horizontal!$B404&amp;Horizontal!BS$11,Vertical!$E:$O,BS$10,0))+0</f>
        <v>23</v>
      </c>
      <c r="BT404" s="210">
        <f>(VLOOKUP(Horizontal!$C404&amp;Horizontal!$B404&amp;Horizontal!BT$11,Vertical!$E:$O,BT$10,0))+0</f>
        <v>35.14</v>
      </c>
      <c r="BU404" s="207">
        <f>(VLOOKUP(Horizontal!$C404&amp;Horizontal!$B404&amp;Horizontal!BU$11,Vertical!$E:$O,BU$10,0))+0</f>
        <v>16</v>
      </c>
      <c r="BV404" s="207">
        <f>(VLOOKUP(Horizontal!$C404&amp;Horizontal!$B404&amp;Horizontal!BV$11,Vertical!$E:$O,BV$10,0))+0</f>
        <v>30.47</v>
      </c>
      <c r="BW404" s="207">
        <f>(VLOOKUP(Horizontal!$C404&amp;Horizontal!$B404&amp;Horizontal!BW$11,Vertical!$E:$O,BW$10,0))+0</f>
        <v>30.47</v>
      </c>
      <c r="BX404" s="207">
        <f>(VLOOKUP(Horizontal!$C404&amp;Horizontal!$B404&amp;Horizontal!BX$11,Vertical!$E:$O,BX$10,0))+0</f>
        <v>77.87</v>
      </c>
      <c r="BY404" s="207">
        <f>(VLOOKUP(Horizontal!$C404&amp;Horizontal!$B404&amp;Horizontal!BY$11,Vertical!$E:$O,BY$10,0))+0</f>
        <v>76.319999999999993</v>
      </c>
      <c r="BZ404" s="207">
        <f>(VLOOKUP(Horizontal!$C404&amp;Horizontal!$B404&amp;Horizontal!BZ$11,Vertical!$E:$O,BZ$10,0))+0</f>
        <v>70.83</v>
      </c>
      <c r="CA404" s="207">
        <f>(VLOOKUP(Horizontal!$C404&amp;Horizontal!$B404&amp;Horizontal!CA$11,Vertical!$E:$O,CA$10,0))+0</f>
        <v>45.87</v>
      </c>
      <c r="CB404" s="209">
        <f>(VLOOKUP(Horizontal!$C404&amp;Horizontal!$B404&amp;Horizontal!CB$11,Vertical!$E:$O,CB$10,0))+0</f>
        <v>42.86</v>
      </c>
      <c r="CC404" s="210">
        <f>(VLOOKUP(Horizontal!$C404&amp;Horizontal!$B404&amp;Horizontal!CC$11,Vertical!$E:$O,CC$10,0))+0</f>
        <v>10.81</v>
      </c>
      <c r="CD404" s="207">
        <f>(VLOOKUP(Horizontal!$C404&amp;Horizontal!$B404&amp;Horizontal!CD$11,Vertical!$E:$O,CD$10,0))+0</f>
        <v>14.67</v>
      </c>
      <c r="CE404" s="207">
        <f>(VLOOKUP(Horizontal!$C404&amp;Horizontal!$B404&amp;Horizontal!CE$11,Vertical!$E:$O,CE$10,0))+0</f>
        <v>11.08</v>
      </c>
      <c r="CF404" s="207">
        <f>(VLOOKUP(Horizontal!$C404&amp;Horizontal!$B404&amp;Horizontal!CF$11,Vertical!$E:$O,CF$10,0))+0</f>
        <v>11.08</v>
      </c>
      <c r="CG404" s="207">
        <f>(VLOOKUP(Horizontal!$C404&amp;Horizontal!$B404&amp;Horizontal!CG$11,Vertical!$E:$O,CG$10,0))+0</f>
        <v>5.46</v>
      </c>
      <c r="CH404" s="207">
        <f>(VLOOKUP(Horizontal!$C404&amp;Horizontal!$B404&amp;Horizontal!CH$11,Vertical!$E:$O,CH$10,0))+0</f>
        <v>13.16</v>
      </c>
      <c r="CI404" s="207">
        <f>(VLOOKUP(Horizontal!$C404&amp;Horizontal!$B404&amp;Horizontal!CI$11,Vertical!$E:$O,CI$10,0))+0</f>
        <v>15.28</v>
      </c>
      <c r="CJ404" s="207">
        <f>(VLOOKUP(Horizontal!$C404&amp;Horizontal!$B404&amp;Horizontal!CJ$11,Vertical!$E:$O,CJ$10,0))+0</f>
        <v>39.89</v>
      </c>
      <c r="CK404" s="209">
        <f>(VLOOKUP(Horizontal!$C404&amp;Horizontal!$B404&amp;Horizontal!CK$11,Vertical!$E:$O,CK$10,0))+0</f>
        <v>34.29</v>
      </c>
      <c r="CL404" s="210">
        <f>(VLOOKUP(Horizontal!$C404&amp;Horizontal!$B404&amp;Horizontal!CL$11,Vertical!$E:$O,CL$10,0))+0</f>
        <v>54.05</v>
      </c>
      <c r="CM404" s="207">
        <f>(VLOOKUP(Horizontal!$C404&amp;Horizontal!$B404&amp;Horizontal!CM$11,Vertical!$E:$O,CM$10,0))+0</f>
        <v>69.33</v>
      </c>
      <c r="CN404" s="207">
        <f>(VLOOKUP(Horizontal!$C404&amp;Horizontal!$B404&amp;Horizontal!CN$11,Vertical!$E:$O,CN$10,0))+0</f>
        <v>58.45</v>
      </c>
      <c r="CO404" s="207">
        <f>(VLOOKUP(Horizontal!$C404&amp;Horizontal!$B404&amp;Horizontal!CO$11,Vertical!$E:$O,CO$10,0))+0</f>
        <v>58.45</v>
      </c>
      <c r="CP404" s="207">
        <f>(VLOOKUP(Horizontal!$C404&amp;Horizontal!$B404&amp;Horizontal!CP$11,Vertical!$E:$O,CP$10,0))+0</f>
        <v>16.670000000000002</v>
      </c>
      <c r="CQ404" s="207">
        <f>(VLOOKUP(Horizontal!$C404&amp;Horizontal!$B404&amp;Horizontal!CQ$11,Vertical!$E:$O,CQ$10,0))+0</f>
        <v>10.53</v>
      </c>
      <c r="CR404" s="207">
        <f>(VLOOKUP(Horizontal!$C404&amp;Horizontal!$B404&amp;Horizontal!CR$11,Vertical!$E:$O,CR$10,0))+0</f>
        <v>13.89</v>
      </c>
      <c r="CS404" s="207">
        <f>(VLOOKUP(Horizontal!$C404&amp;Horizontal!$B404&amp;Horizontal!CS$11,Vertical!$E:$O,CS$10,0))+0</f>
        <v>14.25</v>
      </c>
      <c r="CT404" s="207">
        <f>(VLOOKUP(Horizontal!$C404&amp;Horizontal!$B404&amp;Horizontal!CT$11,Vertical!$E:$O,CT$10,0))+0</f>
        <v>22.86</v>
      </c>
      <c r="CU404" s="150"/>
      <c r="CV404" s="211">
        <f t="shared" ref="CV404" si="1655">(BB404-H404)+0</f>
        <v>34.86</v>
      </c>
      <c r="CW404" s="190">
        <f t="shared" ref="CW404" si="1656">(BC404-I404)+0</f>
        <v>36.290000000000006</v>
      </c>
      <c r="CX404" s="190">
        <f t="shared" ref="CX404" si="1657">(BD404-J404)+0</f>
        <v>35.72</v>
      </c>
      <c r="CY404" s="190">
        <f t="shared" ref="CY404" si="1658">(BE404-K404)+0</f>
        <v>37.019999999999982</v>
      </c>
      <c r="CZ404" s="190">
        <f t="shared" ref="CZ404" si="1659">(BF404-L404)+0</f>
        <v>37.269999999999996</v>
      </c>
      <c r="DA404" s="190">
        <f t="shared" ref="DA404" si="1660">(BG404-M404)+0</f>
        <v>39.760000000000019</v>
      </c>
      <c r="DB404" s="190">
        <f t="shared" ref="DB404" si="1661">(BH404-N404)+0</f>
        <v>38.28</v>
      </c>
      <c r="DC404" s="190">
        <f t="shared" ref="DC404" si="1662">(BI404-O404)+0</f>
        <v>34.72</v>
      </c>
      <c r="DD404" s="212">
        <f t="shared" ref="DD404" si="1663">(BJ404-P404)+0</f>
        <v>32.830000000000013</v>
      </c>
      <c r="DE404" s="9">
        <v>170</v>
      </c>
      <c r="DF404" s="212">
        <f t="shared" ref="DF404" si="1664">($H$7-H404)+0</f>
        <v>145.20721040189133</v>
      </c>
      <c r="DG404" s="264">
        <v>73</v>
      </c>
      <c r="DH404" s="265">
        <v>86</v>
      </c>
      <c r="DI404" s="265">
        <v>76</v>
      </c>
      <c r="DJ404" s="266">
        <v>105</v>
      </c>
      <c r="DK404" s="190">
        <v>55.86</v>
      </c>
      <c r="DL404" s="190">
        <v>55.86</v>
      </c>
      <c r="DM404" s="190">
        <v>55.86</v>
      </c>
      <c r="DN404" s="212">
        <v>55.86</v>
      </c>
      <c r="DO404" s="190">
        <v>55.7</v>
      </c>
      <c r="DP404" s="190">
        <v>55.7</v>
      </c>
      <c r="DQ404" s="190">
        <v>55.7</v>
      </c>
      <c r="DR404" s="212">
        <v>55.7</v>
      </c>
      <c r="DS404" s="150"/>
      <c r="DT404" s="190">
        <v>63</v>
      </c>
      <c r="DU404" s="190">
        <v>84</v>
      </c>
      <c r="DV404" s="190">
        <v>89</v>
      </c>
      <c r="DW404" s="190">
        <v>107</v>
      </c>
      <c r="DX404" s="190"/>
      <c r="DY404" s="190"/>
      <c r="DZ404" s="190"/>
      <c r="EA404" s="190"/>
      <c r="EB404" s="190"/>
      <c r="EC404" s="190"/>
      <c r="ED404" s="190">
        <v>106</v>
      </c>
      <c r="EE404" s="190">
        <v>172</v>
      </c>
      <c r="EF404" s="190">
        <v>176</v>
      </c>
      <c r="EG404" s="190">
        <v>162</v>
      </c>
      <c r="EH404" s="212">
        <v>152</v>
      </c>
      <c r="EI404" s="213"/>
      <c r="EJ404" s="211">
        <v>35</v>
      </c>
      <c r="EK404" s="190">
        <v>40</v>
      </c>
      <c r="EL404" s="190">
        <v>40</v>
      </c>
      <c r="EM404" s="190">
        <v>40</v>
      </c>
      <c r="EN404" s="190"/>
      <c r="EO404" s="190"/>
      <c r="EP404" s="190"/>
      <c r="EQ404" s="190"/>
      <c r="ER404" s="190"/>
      <c r="ES404" s="190"/>
      <c r="ET404" s="190">
        <v>40</v>
      </c>
      <c r="EU404" s="190">
        <v>40</v>
      </c>
      <c r="EV404" s="190">
        <v>40</v>
      </c>
      <c r="EW404" s="190">
        <v>35</v>
      </c>
      <c r="EX404" s="212">
        <v>35</v>
      </c>
      <c r="EY404" s="211"/>
      <c r="EZ404" s="75">
        <f t="shared" ref="EZ404" si="1665">(G404/(DT404-G404))+0</f>
        <v>5.1052967453733252E-3</v>
      </c>
      <c r="FA404" s="89">
        <f t="shared" si="1485"/>
        <v>-0.1</v>
      </c>
      <c r="FB404" s="212"/>
      <c r="FC404" s="213"/>
      <c r="FD404" s="213"/>
      <c r="FE404" s="213"/>
      <c r="FF404" s="213"/>
      <c r="FG404" s="213"/>
      <c r="FH404" s="213"/>
      <c r="FI404" s="213"/>
      <c r="FJ404" s="213"/>
      <c r="FK404" s="213"/>
      <c r="FL404" s="213"/>
      <c r="FM404" s="213"/>
      <c r="FN404" s="213"/>
      <c r="FO404" s="213"/>
      <c r="FP404" s="213"/>
      <c r="FQ404" s="213"/>
      <c r="FR404" s="213"/>
      <c r="FS404" s="211">
        <v>180</v>
      </c>
      <c r="FT404" s="190">
        <v>175</v>
      </c>
      <c r="FU404" s="190">
        <v>175</v>
      </c>
      <c r="FV404" s="190">
        <v>175</v>
      </c>
      <c r="FW404" s="190"/>
      <c r="FX404" s="190"/>
      <c r="FY404" s="190"/>
      <c r="FZ404" s="190"/>
      <c r="GA404" s="190"/>
      <c r="GB404" s="190"/>
      <c r="GC404" s="190">
        <v>175</v>
      </c>
      <c r="GD404" s="190">
        <v>175</v>
      </c>
      <c r="GE404" s="190">
        <v>135</v>
      </c>
      <c r="GF404" s="190">
        <v>130</v>
      </c>
      <c r="GG404" s="212">
        <v>130</v>
      </c>
    </row>
    <row r="405" spans="2:189">
      <c r="B405" s="33">
        <v>44754</v>
      </c>
      <c r="C405" s="30" t="s">
        <v>38</v>
      </c>
      <c r="D405" s="30">
        <v>2022</v>
      </c>
      <c r="E405" s="30" t="str">
        <f t="shared" ref="E405" si="1666">D405&amp;C405</f>
        <v>2022S28</v>
      </c>
      <c r="F405" s="30" t="str">
        <f t="shared" si="1473"/>
        <v>72022</v>
      </c>
      <c r="G405" s="208" t="str">
        <f>VLOOKUP(Horizontal!$C405&amp;Horizontal!$B405&amp;Horizontal!G$11,Vertical!$E:$O,G$10,0)</f>
        <v>0,35</v>
      </c>
      <c r="H405" s="207">
        <f>(VLOOKUP(Horizontal!$C405&amp;Horizontal!$B405&amp;Horizontal!H$11,Vertical!$E:$O,H$10,0))+0</f>
        <v>60.85</v>
      </c>
      <c r="I405" s="207">
        <f>(VLOOKUP(Horizontal!$C405&amp;Horizontal!$B405&amp;Horizontal!I$11,Vertical!$E:$O,I$10,0))+0</f>
        <v>80.430000000000007</v>
      </c>
      <c r="J405" s="207">
        <f>(VLOOKUP(Horizontal!$C405&amp;Horizontal!$B405&amp;Horizontal!J$11,Vertical!$E:$O,J$10,0))+0</f>
        <v>83.2</v>
      </c>
      <c r="K405" s="207">
        <f>(VLOOKUP(Horizontal!$C405&amp;Horizontal!$B405&amp;Horizontal!K$11,Vertical!$E:$O,K$10,0))+0</f>
        <v>101.87</v>
      </c>
      <c r="L405" s="207">
        <f>(VLOOKUP(Horizontal!$C405&amp;Horizontal!$B405&amp;Horizontal!L$11,Vertical!$E:$O,L$10,0))+0</f>
        <v>102.74</v>
      </c>
      <c r="M405" s="207">
        <f>(VLOOKUP(Horizontal!$C405&amp;Horizontal!$B405&amp;Horizontal!M$11,Vertical!$E:$O,M$10,0))+0</f>
        <v>170.23</v>
      </c>
      <c r="N405" s="207">
        <f>(VLOOKUP(Horizontal!$C405&amp;Horizontal!$B405&amp;Horizontal!N$11,Vertical!$E:$O,N$10,0))+0</f>
        <v>176.08</v>
      </c>
      <c r="O405" s="207">
        <f>(VLOOKUP(Horizontal!$C405&amp;Horizontal!$B405&amp;Horizontal!O$11,Vertical!$E:$O,O$10,0))+0</f>
        <v>165.87</v>
      </c>
      <c r="P405" s="209">
        <f>(VLOOKUP(Horizontal!$C405&amp;Horizontal!$B405&amp;Horizontal!P$11,Vertical!$E:$O,P$10,0))+0</f>
        <v>156.91</v>
      </c>
      <c r="Q405" s="210">
        <f>(VLOOKUP(Horizontal!$C405&amp;Horizontal!$B405&amp;Horizontal!Q$11,Vertical!$E:$O,Q$10,0))+0</f>
        <v>50</v>
      </c>
      <c r="R405" s="207">
        <f>(VLOOKUP(Horizontal!$C405&amp;Horizontal!$B405&amp;Horizontal!R$11,Vertical!$E:$O,R$10,0))+0</f>
        <v>57</v>
      </c>
      <c r="S405" s="207">
        <f>(VLOOKUP(Horizontal!$C405&amp;Horizontal!$B405&amp;Horizontal!S$11,Vertical!$E:$O,S$10,0))+0</f>
        <v>62</v>
      </c>
      <c r="T405" s="207">
        <f>(VLOOKUP(Horizontal!$C405&amp;Horizontal!$B405&amp;Horizontal!T$11,Vertical!$E:$O,T$10,0))+0</f>
        <v>52</v>
      </c>
      <c r="U405" s="207">
        <f>(VLOOKUP(Horizontal!$C405&amp;Horizontal!$B405&amp;Horizontal!U$11,Vertical!$E:$O,U$10,0))+0</f>
        <v>49</v>
      </c>
      <c r="V405" s="207">
        <f>(VLOOKUP(Horizontal!$C405&amp;Horizontal!$B405&amp;Horizontal!V$11,Vertical!$E:$O,V$10,0))+0</f>
        <v>48</v>
      </c>
      <c r="W405" s="207">
        <f>(VLOOKUP(Horizontal!$C405&amp;Horizontal!$B405&amp;Horizontal!W$11,Vertical!$E:$O,W$10,0))+0</f>
        <v>38</v>
      </c>
      <c r="X405" s="207">
        <f>(VLOOKUP(Horizontal!$C405&amp;Horizontal!$B405&amp;Horizontal!X$11,Vertical!$E:$O,X$10,0))+0</f>
        <v>27</v>
      </c>
      <c r="Y405" s="209">
        <f>(VLOOKUP(Horizontal!$C405&amp;Horizontal!$B405&amp;Horizontal!Y$11,Vertical!$E:$O,Y$10,0))+0</f>
        <v>23</v>
      </c>
      <c r="Z405" s="210">
        <f>(VLOOKUP(Horizontal!$C405&amp;Horizontal!$B405&amp;Horizontal!Z$11,Vertical!$E:$O,Z$10,0))+0</f>
        <v>82.22</v>
      </c>
      <c r="AA405" s="207">
        <f>(VLOOKUP(Horizontal!$C405&amp;Horizontal!$B405&amp;Horizontal!AA$11,Vertical!$E:$O,AA$10,0))+0</f>
        <v>31.82</v>
      </c>
      <c r="AB405" s="207">
        <f>(VLOOKUP(Horizontal!$C405&amp;Horizontal!$B405&amp;Horizontal!AB$11,Vertical!$E:$O,AB$10,0))+0</f>
        <v>88.37</v>
      </c>
      <c r="AC405" s="207">
        <f>(VLOOKUP(Horizontal!$C405&amp;Horizontal!$B405&amp;Horizontal!AC$11,Vertical!$E:$O,AC$10,0))+0</f>
        <v>81.400000000000006</v>
      </c>
      <c r="AD405" s="207">
        <f>(VLOOKUP(Horizontal!$C405&amp;Horizontal!$B405&amp;Horizontal!AD$11,Vertical!$E:$O,AD$10,0))+0</f>
        <v>63.64</v>
      </c>
      <c r="AE405" s="207">
        <f>(VLOOKUP(Horizontal!$C405&amp;Horizontal!$B405&amp;Horizontal!AE$11,Vertical!$E:$O,AE$10,0))+0</f>
        <v>68.89</v>
      </c>
      <c r="AF405" s="207">
        <f>(VLOOKUP(Horizontal!$C405&amp;Horizontal!$B405&amp;Horizontal!AF$11,Vertical!$E:$O,AF$10,0))+0</f>
        <v>60.47</v>
      </c>
      <c r="AG405" s="207">
        <f>(VLOOKUP(Horizontal!$C405&amp;Horizontal!$B405&amp;Horizontal!AG$11,Vertical!$E:$O,AG$10,0))+0</f>
        <v>23.26</v>
      </c>
      <c r="AH405" s="209">
        <f>(VLOOKUP(Horizontal!$C405&amp;Horizontal!$B405&amp;Horizontal!AH$11,Vertical!$E:$O,AH$10,0))+0</f>
        <v>29.55</v>
      </c>
      <c r="AI405" s="210">
        <f>(VLOOKUP(Horizontal!$C405&amp;Horizontal!$B405&amp;Horizontal!AI$11,Vertical!$E:$O,AI$10,0))+0</f>
        <v>8.89</v>
      </c>
      <c r="AJ405" s="207">
        <f>(VLOOKUP(Horizontal!$C405&amp;Horizontal!$B405&amp;Horizontal!AJ$11,Vertical!$E:$O,AJ$10,0))+0</f>
        <v>22.73</v>
      </c>
      <c r="AK405" s="207">
        <f>(VLOOKUP(Horizontal!$C405&amp;Horizontal!$B405&amp;Horizontal!AK$11,Vertical!$E:$O,AK$10,0))+0</f>
        <v>4.6500000000000004</v>
      </c>
      <c r="AL405" s="207">
        <f>(VLOOKUP(Horizontal!$C405&amp;Horizontal!$B405&amp;Horizontal!AL$11,Vertical!$E:$O,AL$10,0))+0</f>
        <v>6.98</v>
      </c>
      <c r="AM405" s="207">
        <f>(VLOOKUP(Horizontal!$C405&amp;Horizontal!$B405&amp;Horizontal!AM$11,Vertical!$E:$O,AM$10,0))+0</f>
        <v>15.91</v>
      </c>
      <c r="AN405" s="207">
        <f>(VLOOKUP(Horizontal!$C405&amp;Horizontal!$B405&amp;Horizontal!AN$11,Vertical!$E:$O,AN$10,0))+0</f>
        <v>17.78</v>
      </c>
      <c r="AO405" s="207">
        <f>(VLOOKUP(Horizontal!$C405&amp;Horizontal!$B405&amp;Horizontal!AO$11,Vertical!$E:$O,AO$10,0))+0</f>
        <v>16.28</v>
      </c>
      <c r="AP405" s="207">
        <f>(VLOOKUP(Horizontal!$C405&amp;Horizontal!$B405&amp;Horizontal!AP$11,Vertical!$E:$O,AP$10,0))+0</f>
        <v>62.79</v>
      </c>
      <c r="AQ405" s="209">
        <f>(VLOOKUP(Horizontal!$C405&amp;Horizontal!$B405&amp;Horizontal!AQ$11,Vertical!$E:$O,AQ$10,0))+0</f>
        <v>45.45</v>
      </c>
      <c r="AR405" s="210">
        <f>(VLOOKUP(Horizontal!$C405&amp;Horizontal!$B405&amp;Horizontal!AR$11,Vertical!$E:$O,AR$10,0))+0</f>
        <v>8.89</v>
      </c>
      <c r="AS405" s="207">
        <f>(VLOOKUP(Horizontal!$C405&amp;Horizontal!$B405&amp;Horizontal!AS$11,Vertical!$E:$O,AS$10,0))+0</f>
        <v>45.45</v>
      </c>
      <c r="AT405" s="207">
        <f>(VLOOKUP(Horizontal!$C405&amp;Horizontal!$B405&amp;Horizontal!AT$11,Vertical!$E:$O,AT$10,0))+0</f>
        <v>6.98</v>
      </c>
      <c r="AU405" s="207">
        <f>(VLOOKUP(Horizontal!$C405&amp;Horizontal!$B405&amp;Horizontal!AU$11,Vertical!$E:$O,AU$10,0))+0</f>
        <v>11.63</v>
      </c>
      <c r="AV405" s="207">
        <f>(VLOOKUP(Horizontal!$C405&amp;Horizontal!$B405&amp;Horizontal!AV$11,Vertical!$E:$O,AV$10,0))+0</f>
        <v>20.45</v>
      </c>
      <c r="AW405" s="207">
        <f>(VLOOKUP(Horizontal!$C405&amp;Horizontal!$B405&amp;Horizontal!AW$11,Vertical!$E:$O,AW$10,0))+0</f>
        <v>13.33</v>
      </c>
      <c r="AX405" s="207">
        <f>(VLOOKUP(Horizontal!$C405&amp;Horizontal!$B405&amp;Horizontal!AX$11,Vertical!$E:$O,AX$10,0))+0</f>
        <v>23.26</v>
      </c>
      <c r="AY405" s="207">
        <f>(VLOOKUP(Horizontal!$C405&amp;Horizontal!$B405&amp;Horizontal!AY$11,Vertical!$E:$O,AY$10,0))+0</f>
        <v>13.95</v>
      </c>
      <c r="AZ405" s="209">
        <f>(VLOOKUP(Horizontal!$C405&amp;Horizontal!$B405&amp;Horizontal!AZ$11,Vertical!$E:$O,AZ$10,0))+0</f>
        <v>25</v>
      </c>
      <c r="BA405" s="208">
        <f>(VLOOKUP(Horizontal!$C405&amp;Horizontal!$B405&amp;Horizontal!BA$11,Vertical!$E:$O,BA$10,0))+0</f>
        <v>35.04</v>
      </c>
      <c r="BB405" s="210">
        <f>(VLOOKUP(Horizontal!$C405&amp;Horizontal!$B405&amp;Horizontal!BB$11,Vertical!$E:$O,BB$10,0))+0</f>
        <v>95.99</v>
      </c>
      <c r="BC405" s="207">
        <f>(VLOOKUP(Horizontal!$C405&amp;Horizontal!$B405&amp;Horizontal!BC$11,Vertical!$E:$O,BC$10,0))+0</f>
        <v>116.58</v>
      </c>
      <c r="BD405" s="207">
        <f>(VLOOKUP(Horizontal!$C405&amp;Horizontal!$B405&amp;Horizontal!BD$11,Vertical!$E:$O,BD$10,0))+0</f>
        <v>119.63</v>
      </c>
      <c r="BE405" s="207">
        <f>(VLOOKUP(Horizontal!$C405&amp;Horizontal!$B405&amp;Horizontal!BE$11,Vertical!$E:$O,BE$10,0))+0</f>
        <v>139.03</v>
      </c>
      <c r="BF405" s="207">
        <f>(VLOOKUP(Horizontal!$C405&amp;Horizontal!$B405&amp;Horizontal!BF$11,Vertical!$E:$O,BF$10,0))+0</f>
        <v>139.87</v>
      </c>
      <c r="BG405" s="207">
        <f>(VLOOKUP(Horizontal!$C405&amp;Horizontal!$B405&amp;Horizontal!BG$11,Vertical!$E:$O,BG$10,0))+0</f>
        <v>209.54</v>
      </c>
      <c r="BH405" s="207">
        <f>(VLOOKUP(Horizontal!$C405&amp;Horizontal!$B405&amp;Horizontal!BH$11,Vertical!$E:$O,BH$10,0))+0</f>
        <v>213.72</v>
      </c>
      <c r="BI405" s="207">
        <f>(VLOOKUP(Horizontal!$C405&amp;Horizontal!$B405&amp;Horizontal!BI$11,Vertical!$E:$O,BI$10,0))+0</f>
        <v>200.09</v>
      </c>
      <c r="BJ405" s="209">
        <f>(VLOOKUP(Horizontal!$C405&amp;Horizontal!$B405&amp;Horizontal!BJ$11,Vertical!$E:$O,BJ$10,0))+0</f>
        <v>189.75</v>
      </c>
      <c r="BK405" s="210">
        <f>(VLOOKUP(Horizontal!$C405&amp;Horizontal!$B405&amp;Horizontal!BK$11,Vertical!$E:$O,BK$10,0))+0</f>
        <v>51</v>
      </c>
      <c r="BL405" s="207">
        <f>(VLOOKUP(Horizontal!$C405&amp;Horizontal!$B405&amp;Horizontal!BL$11,Vertical!$E:$O,BL$10,0))+0</f>
        <v>51</v>
      </c>
      <c r="BM405" s="207">
        <f>(VLOOKUP(Horizontal!$C405&amp;Horizontal!$B405&amp;Horizontal!BM$11,Vertical!$E:$O,BM$10,0))+0</f>
        <v>51</v>
      </c>
      <c r="BN405" s="207">
        <f>(VLOOKUP(Horizontal!$C405&amp;Horizontal!$B405&amp;Horizontal!BN$11,Vertical!$E:$O,BN$10,0))+0</f>
        <v>48</v>
      </c>
      <c r="BO405" s="207">
        <f>(VLOOKUP(Horizontal!$C405&amp;Horizontal!$B405&amp;Horizontal!BO$11,Vertical!$E:$O,BO$10,0))+0</f>
        <v>43</v>
      </c>
      <c r="BP405" s="207">
        <f>(VLOOKUP(Horizontal!$C405&amp;Horizontal!$B405&amp;Horizontal!BP$11,Vertical!$E:$O,BP$10,0))+0</f>
        <v>42</v>
      </c>
      <c r="BQ405" s="207">
        <f>(VLOOKUP(Horizontal!$C405&amp;Horizontal!$B405&amp;Horizontal!BQ$11,Vertical!$E:$O,BQ$10,0))+0</f>
        <v>33</v>
      </c>
      <c r="BR405" s="207">
        <f>(VLOOKUP(Horizontal!$C405&amp;Horizontal!$B405&amp;Horizontal!BR$11,Vertical!$E:$O,BR$10,0))+0</f>
        <v>22</v>
      </c>
      <c r="BS405" s="209">
        <f>(VLOOKUP(Horizontal!$C405&amp;Horizontal!$B405&amp;Horizontal!BS$11,Vertical!$E:$O,BS$10,0))+0</f>
        <v>16</v>
      </c>
      <c r="BT405" s="210">
        <f>(VLOOKUP(Horizontal!$C405&amp;Horizontal!$B405&amp;Horizontal!BT$11,Vertical!$E:$O,BT$10,0))+0</f>
        <v>67.569999999999993</v>
      </c>
      <c r="BU405" s="207">
        <f>(VLOOKUP(Horizontal!$C405&amp;Horizontal!$B405&amp;Horizontal!BU$11,Vertical!$E:$O,BU$10,0))+0</f>
        <v>38.89</v>
      </c>
      <c r="BV405" s="207">
        <f>(VLOOKUP(Horizontal!$C405&amp;Horizontal!$B405&amp;Horizontal!BV$11,Vertical!$E:$O,BV$10,0))+0</f>
        <v>80.56</v>
      </c>
      <c r="BW405" s="207">
        <f>(VLOOKUP(Horizontal!$C405&amp;Horizontal!$B405&amp;Horizontal!BW$11,Vertical!$E:$O,BW$10,0))+0</f>
        <v>78.38</v>
      </c>
      <c r="BX405" s="207">
        <f>(VLOOKUP(Horizontal!$C405&amp;Horizontal!$B405&amp;Horizontal!BX$11,Vertical!$E:$O,BX$10,0))+0</f>
        <v>76.319999999999993</v>
      </c>
      <c r="BY405" s="207">
        <f>(VLOOKUP(Horizontal!$C405&amp;Horizontal!$B405&amp;Horizontal!BY$11,Vertical!$E:$O,BY$10,0))+0</f>
        <v>75</v>
      </c>
      <c r="BZ405" s="207">
        <f>(VLOOKUP(Horizontal!$C405&amp;Horizontal!$B405&amp;Horizontal!BZ$11,Vertical!$E:$O,BZ$10,0))+0</f>
        <v>60.53</v>
      </c>
      <c r="CA405" s="207">
        <f>(VLOOKUP(Horizontal!$C405&amp;Horizontal!$B405&amp;Horizontal!CA$11,Vertical!$E:$O,CA$10,0))+0</f>
        <v>43.24</v>
      </c>
      <c r="CB405" s="209">
        <f>(VLOOKUP(Horizontal!$C405&amp;Horizontal!$B405&amp;Horizontal!CB$11,Vertical!$E:$O,CB$10,0))+0</f>
        <v>37.840000000000003</v>
      </c>
      <c r="CC405" s="210">
        <f>(VLOOKUP(Horizontal!$C405&amp;Horizontal!$B405&amp;Horizontal!CC$11,Vertical!$E:$O,CC$10,0))+0</f>
        <v>24.32</v>
      </c>
      <c r="CD405" s="207">
        <f>(VLOOKUP(Horizontal!$C405&amp;Horizontal!$B405&amp;Horizontal!CD$11,Vertical!$E:$O,CD$10,0))+0</f>
        <v>13.89</v>
      </c>
      <c r="CE405" s="207">
        <f>(VLOOKUP(Horizontal!$C405&amp;Horizontal!$B405&amp;Horizontal!CE$11,Vertical!$E:$O,CE$10,0))+0</f>
        <v>5.56</v>
      </c>
      <c r="CF405" s="207">
        <f>(VLOOKUP(Horizontal!$C405&amp;Horizontal!$B405&amp;Horizontal!CF$11,Vertical!$E:$O,CF$10,0))+0</f>
        <v>2.7</v>
      </c>
      <c r="CG405" s="207">
        <f>(VLOOKUP(Horizontal!$C405&amp;Horizontal!$B405&amp;Horizontal!CG$11,Vertical!$E:$O,CG$10,0))+0</f>
        <v>10.53</v>
      </c>
      <c r="CH405" s="207">
        <f>(VLOOKUP(Horizontal!$C405&amp;Horizontal!$B405&amp;Horizontal!CH$11,Vertical!$E:$O,CH$10,0))+0</f>
        <v>15</v>
      </c>
      <c r="CI405" s="207">
        <f>(VLOOKUP(Horizontal!$C405&amp;Horizontal!$B405&amp;Horizontal!CI$11,Vertical!$E:$O,CI$10,0))+0</f>
        <v>15.79</v>
      </c>
      <c r="CJ405" s="207">
        <f>(VLOOKUP(Horizontal!$C405&amp;Horizontal!$B405&amp;Horizontal!CJ$11,Vertical!$E:$O,CJ$10,0))+0</f>
        <v>40.54</v>
      </c>
      <c r="CK405" s="209">
        <f>(VLOOKUP(Horizontal!$C405&amp;Horizontal!$B405&amp;Horizontal!CK$11,Vertical!$E:$O,CK$10,0))+0</f>
        <v>40.54</v>
      </c>
      <c r="CL405" s="210">
        <f>(VLOOKUP(Horizontal!$C405&amp;Horizontal!$B405&amp;Horizontal!CL$11,Vertical!$E:$O,CL$10,0))+0</f>
        <v>8.11</v>
      </c>
      <c r="CM405" s="207">
        <f>(VLOOKUP(Horizontal!$C405&amp;Horizontal!$B405&amp;Horizontal!CM$11,Vertical!$E:$O,CM$10,0))+0</f>
        <v>47.22</v>
      </c>
      <c r="CN405" s="207">
        <f>(VLOOKUP(Horizontal!$C405&amp;Horizontal!$B405&amp;Horizontal!CN$11,Vertical!$E:$O,CN$10,0))+0</f>
        <v>13.89</v>
      </c>
      <c r="CO405" s="207">
        <f>(VLOOKUP(Horizontal!$C405&amp;Horizontal!$B405&amp;Horizontal!CO$11,Vertical!$E:$O,CO$10,0))+0</f>
        <v>18.920000000000002</v>
      </c>
      <c r="CP405" s="207">
        <f>(VLOOKUP(Horizontal!$C405&amp;Horizontal!$B405&amp;Horizontal!CP$11,Vertical!$E:$O,CP$10,0))+0</f>
        <v>13.16</v>
      </c>
      <c r="CQ405" s="207">
        <f>(VLOOKUP(Horizontal!$C405&amp;Horizontal!$B405&amp;Horizontal!CQ$11,Vertical!$E:$O,CQ$10,0))+0</f>
        <v>10</v>
      </c>
      <c r="CR405" s="207">
        <f>(VLOOKUP(Horizontal!$C405&amp;Horizontal!$B405&amp;Horizontal!CR$11,Vertical!$E:$O,CR$10,0))+0</f>
        <v>23.68</v>
      </c>
      <c r="CS405" s="207">
        <f>(VLOOKUP(Horizontal!$C405&amp;Horizontal!$B405&amp;Horizontal!CS$11,Vertical!$E:$O,CS$10,0))+0</f>
        <v>16.22</v>
      </c>
      <c r="CT405" s="207">
        <f>(VLOOKUP(Horizontal!$C405&amp;Horizontal!$B405&amp;Horizontal!CT$11,Vertical!$E:$O,CT$10,0))+0</f>
        <v>21.62</v>
      </c>
      <c r="CU405" s="150"/>
      <c r="CV405" s="211">
        <f t="shared" ref="CV405" si="1667">(BB405-H405)+0</f>
        <v>35.139999999999993</v>
      </c>
      <c r="CW405" s="190">
        <f t="shared" ref="CW405" si="1668">(BC405-I405)+0</f>
        <v>36.149999999999991</v>
      </c>
      <c r="CX405" s="190">
        <f t="shared" ref="CX405" si="1669">(BD405-J405)+0</f>
        <v>36.429999999999993</v>
      </c>
      <c r="CY405" s="190">
        <f t="shared" ref="CY405" si="1670">(BE405-K405)+0</f>
        <v>37.159999999999997</v>
      </c>
      <c r="CZ405" s="190">
        <f t="shared" ref="CZ405" si="1671">(BF405-L405)+0</f>
        <v>37.13000000000001</v>
      </c>
      <c r="DA405" s="190">
        <f t="shared" ref="DA405" si="1672">(BG405-M405)+0</f>
        <v>39.31</v>
      </c>
      <c r="DB405" s="190">
        <f t="shared" ref="DB405" si="1673">(BH405-N405)+0</f>
        <v>37.639999999999986</v>
      </c>
      <c r="DC405" s="190">
        <f t="shared" ref="DC405" si="1674">(BI405-O405)+0</f>
        <v>34.22</v>
      </c>
      <c r="DD405" s="212">
        <f t="shared" ref="DD405" si="1675">(BJ405-P405)+0</f>
        <v>32.840000000000003</v>
      </c>
      <c r="DE405" s="9">
        <v>170</v>
      </c>
      <c r="DF405" s="212">
        <f t="shared" ref="DF405" si="1676">($H$7-H405)+0</f>
        <v>147.60721040189134</v>
      </c>
      <c r="DG405" s="264">
        <v>73</v>
      </c>
      <c r="DH405" s="265">
        <v>86</v>
      </c>
      <c r="DI405" s="265">
        <v>76</v>
      </c>
      <c r="DJ405" s="266">
        <v>105</v>
      </c>
      <c r="DK405" s="190">
        <v>55.86</v>
      </c>
      <c r="DL405" s="190">
        <v>55.86</v>
      </c>
      <c r="DM405" s="190">
        <v>55.86</v>
      </c>
      <c r="DN405" s="212">
        <v>55.86</v>
      </c>
      <c r="DO405" s="190">
        <v>57.17</v>
      </c>
      <c r="DP405" s="190">
        <v>57.17</v>
      </c>
      <c r="DQ405" s="190">
        <v>57.16</v>
      </c>
      <c r="DR405" s="212">
        <v>57.17</v>
      </c>
      <c r="DS405" s="150"/>
      <c r="DT405" s="190">
        <v>62</v>
      </c>
      <c r="DU405" s="190">
        <v>83</v>
      </c>
      <c r="DV405" s="190">
        <v>86</v>
      </c>
      <c r="DW405" s="190">
        <v>103</v>
      </c>
      <c r="DX405" s="190"/>
      <c r="DY405" s="190"/>
      <c r="DZ405" s="190"/>
      <c r="EA405" s="190"/>
      <c r="EB405" s="190"/>
      <c r="EC405" s="190"/>
      <c r="ED405" s="190">
        <v>103</v>
      </c>
      <c r="EE405" s="190">
        <v>172</v>
      </c>
      <c r="EF405" s="190">
        <v>170</v>
      </c>
      <c r="EG405" s="190">
        <v>160</v>
      </c>
      <c r="EH405" s="212">
        <v>152</v>
      </c>
      <c r="EI405" s="213"/>
      <c r="EJ405" s="211">
        <v>30</v>
      </c>
      <c r="EK405" s="190">
        <v>37</v>
      </c>
      <c r="EL405" s="190">
        <v>37</v>
      </c>
      <c r="EM405" s="190">
        <v>37</v>
      </c>
      <c r="EN405" s="190"/>
      <c r="EO405" s="190"/>
      <c r="EP405" s="190"/>
      <c r="EQ405" s="190"/>
      <c r="ER405" s="190"/>
      <c r="ES405" s="190"/>
      <c r="ET405" s="190">
        <v>40</v>
      </c>
      <c r="EU405" s="190">
        <v>40</v>
      </c>
      <c r="EV405" s="190">
        <v>38</v>
      </c>
      <c r="EW405" s="190">
        <v>35</v>
      </c>
      <c r="EX405" s="212">
        <v>35</v>
      </c>
      <c r="EY405" s="211"/>
      <c r="EZ405" s="75">
        <f t="shared" ref="EZ405" si="1677">(G405/(DT405-G405))+0</f>
        <v>5.6772100567721003E-3</v>
      </c>
      <c r="FA405" s="89">
        <f t="shared" si="1485"/>
        <v>-0.1</v>
      </c>
      <c r="FB405" s="212"/>
      <c r="FC405" s="213"/>
      <c r="FD405" s="213"/>
      <c r="FE405" s="213"/>
      <c r="FF405" s="213"/>
      <c r="FG405" s="213"/>
      <c r="FH405" s="213"/>
      <c r="FI405" s="213"/>
      <c r="FJ405" s="213"/>
      <c r="FK405" s="213"/>
      <c r="FL405" s="213"/>
      <c r="FM405" s="213"/>
      <c r="FN405" s="213"/>
      <c r="FO405" s="213"/>
      <c r="FP405" s="213"/>
      <c r="FQ405" s="213"/>
      <c r="FR405" s="213"/>
      <c r="FS405" s="211">
        <v>175</v>
      </c>
      <c r="FT405" s="190">
        <v>175</v>
      </c>
      <c r="FU405" s="190">
        <v>175</v>
      </c>
      <c r="FV405" s="190">
        <v>175</v>
      </c>
      <c r="FW405" s="190"/>
      <c r="FX405" s="190"/>
      <c r="FY405" s="190"/>
      <c r="FZ405" s="190"/>
      <c r="GA405" s="190"/>
      <c r="GB405" s="190"/>
      <c r="GC405" s="190">
        <v>175</v>
      </c>
      <c r="GD405" s="190">
        <v>175</v>
      </c>
      <c r="GE405" s="190">
        <v>135</v>
      </c>
      <c r="GF405" s="190">
        <v>132</v>
      </c>
      <c r="GG405" s="212">
        <v>130</v>
      </c>
    </row>
    <row r="406" spans="2:189">
      <c r="B406" s="33">
        <v>44761</v>
      </c>
      <c r="C406" s="30" t="s">
        <v>37</v>
      </c>
      <c r="D406" s="30">
        <v>2022</v>
      </c>
      <c r="E406" s="30" t="str">
        <f t="shared" ref="E406" si="1678">D406&amp;C406</f>
        <v>2022S29</v>
      </c>
      <c r="F406" s="30" t="str">
        <f t="shared" si="1473"/>
        <v>72022</v>
      </c>
      <c r="G406" s="208" t="str">
        <f>VLOOKUP(Horizontal!$C406&amp;Horizontal!$B406&amp;Horizontal!G$11,Vertical!$E:$O,G$10,0)</f>
        <v>0,31</v>
      </c>
      <c r="H406" s="207">
        <f>(VLOOKUP(Horizontal!$C406&amp;Horizontal!$B406&amp;Horizontal!H$11,Vertical!$E:$O,H$10,0))+0</f>
        <v>64.83</v>
      </c>
      <c r="I406" s="207">
        <f>(VLOOKUP(Horizontal!$C406&amp;Horizontal!$B406&amp;Horizontal!I$11,Vertical!$E:$O,I$10,0))+0</f>
        <v>91.39</v>
      </c>
      <c r="J406" s="207">
        <f>(VLOOKUP(Horizontal!$C406&amp;Horizontal!$B406&amp;Horizontal!J$11,Vertical!$E:$O,J$10,0))+0</f>
        <v>92.98</v>
      </c>
      <c r="K406" s="207">
        <f>(VLOOKUP(Horizontal!$C406&amp;Horizontal!$B406&amp;Horizontal!K$11,Vertical!$E:$O,K$10,0))+0</f>
        <v>112.65</v>
      </c>
      <c r="L406" s="207">
        <f>(VLOOKUP(Horizontal!$C406&amp;Horizontal!$B406&amp;Horizontal!L$11,Vertical!$E:$O,L$10,0))+0</f>
        <v>111.32</v>
      </c>
      <c r="M406" s="207">
        <f>(VLOOKUP(Horizontal!$C406&amp;Horizontal!$B406&amp;Horizontal!M$11,Vertical!$E:$O,M$10,0))+0</f>
        <v>175.08</v>
      </c>
      <c r="N406" s="207">
        <f>(VLOOKUP(Horizontal!$C406&amp;Horizontal!$B406&amp;Horizontal!N$11,Vertical!$E:$O,N$10,0))+0</f>
        <v>176.42</v>
      </c>
      <c r="O406" s="207">
        <f>(VLOOKUP(Horizontal!$C406&amp;Horizontal!$B406&amp;Horizontal!O$11,Vertical!$E:$O,O$10,0))+0</f>
        <v>165.94</v>
      </c>
      <c r="P406" s="209">
        <f>(VLOOKUP(Horizontal!$C406&amp;Horizontal!$B406&amp;Horizontal!P$11,Vertical!$E:$O,P$10,0))+0</f>
        <v>156.79</v>
      </c>
      <c r="Q406" s="210">
        <f>(VLOOKUP(Horizontal!$C406&amp;Horizontal!$B406&amp;Horizontal!Q$11,Vertical!$E:$O,Q$10,0))+0</f>
        <v>50</v>
      </c>
      <c r="R406" s="207">
        <f>(VLOOKUP(Horizontal!$C406&amp;Horizontal!$B406&amp;Horizontal!R$11,Vertical!$E:$O,R$10,0))+0</f>
        <v>61</v>
      </c>
      <c r="S406" s="207">
        <f>(VLOOKUP(Horizontal!$C406&amp;Horizontal!$B406&amp;Horizontal!S$11,Vertical!$E:$O,S$10,0))+0</f>
        <v>64</v>
      </c>
      <c r="T406" s="207">
        <f>(VLOOKUP(Horizontal!$C406&amp;Horizontal!$B406&amp;Horizontal!T$11,Vertical!$E:$O,T$10,0))+0</f>
        <v>59</v>
      </c>
      <c r="U406" s="207">
        <f>(VLOOKUP(Horizontal!$C406&amp;Horizontal!$B406&amp;Horizontal!U$11,Vertical!$E:$O,U$10,0))+0</f>
        <v>54</v>
      </c>
      <c r="V406" s="207">
        <f>(VLOOKUP(Horizontal!$C406&amp;Horizontal!$B406&amp;Horizontal!V$11,Vertical!$E:$O,V$10,0))+0</f>
        <v>46</v>
      </c>
      <c r="W406" s="207">
        <f>(VLOOKUP(Horizontal!$C406&amp;Horizontal!$B406&amp;Horizontal!W$11,Vertical!$E:$O,W$10,0))+0</f>
        <v>39</v>
      </c>
      <c r="X406" s="207">
        <f>(VLOOKUP(Horizontal!$C406&amp;Horizontal!$B406&amp;Horizontal!X$11,Vertical!$E:$O,X$10,0))+0</f>
        <v>29</v>
      </c>
      <c r="Y406" s="209">
        <f>(VLOOKUP(Horizontal!$C406&amp;Horizontal!$B406&amp;Horizontal!Y$11,Vertical!$E:$O,Y$10,0))+0</f>
        <v>25</v>
      </c>
      <c r="Z406" s="210">
        <f>(VLOOKUP(Horizontal!$C406&amp;Horizontal!$B406&amp;Horizontal!Z$11,Vertical!$E:$O,Z$10,0))+0</f>
        <v>0</v>
      </c>
      <c r="AA406" s="207">
        <f>(VLOOKUP(Horizontal!$C406&amp;Horizontal!$B406&amp;Horizontal!AA$11,Vertical!$E:$O,AA$10,0))+0</f>
        <v>0</v>
      </c>
      <c r="AB406" s="207">
        <f>(VLOOKUP(Horizontal!$C406&amp;Horizontal!$B406&amp;Horizontal!AB$11,Vertical!$E:$O,AB$10,0))+0</f>
        <v>2.56</v>
      </c>
      <c r="AC406" s="207">
        <f>(VLOOKUP(Horizontal!$C406&amp;Horizontal!$B406&amp;Horizontal!AC$11,Vertical!$E:$O,AC$10,0))+0</f>
        <v>0</v>
      </c>
      <c r="AD406" s="207">
        <f>(VLOOKUP(Horizontal!$C406&amp;Horizontal!$B406&amp;Horizontal!AD$11,Vertical!$E:$O,AD$10,0))+0</f>
        <v>2.5</v>
      </c>
      <c r="AE406" s="207">
        <f>(VLOOKUP(Horizontal!$C406&amp;Horizontal!$B406&amp;Horizontal!AE$11,Vertical!$E:$O,AE$10,0))+0</f>
        <v>2.5</v>
      </c>
      <c r="AF406" s="207">
        <f>(VLOOKUP(Horizontal!$C406&amp;Horizontal!$B406&amp;Horizontal!AF$11,Vertical!$E:$O,AF$10,0))+0</f>
        <v>24.39</v>
      </c>
      <c r="AG406" s="207">
        <f>(VLOOKUP(Horizontal!$C406&amp;Horizontal!$B406&amp;Horizontal!AG$11,Vertical!$E:$O,AG$10,0))+0</f>
        <v>25</v>
      </c>
      <c r="AH406" s="209">
        <f>(VLOOKUP(Horizontal!$C406&amp;Horizontal!$B406&amp;Horizontal!AH$11,Vertical!$E:$O,AH$10,0))+0</f>
        <v>25.64</v>
      </c>
      <c r="AI406" s="210">
        <f>(VLOOKUP(Horizontal!$C406&amp;Horizontal!$B406&amp;Horizontal!AI$11,Vertical!$E:$O,AI$10,0))+0</f>
        <v>2.63</v>
      </c>
      <c r="AJ406" s="207">
        <f>(VLOOKUP(Horizontal!$C406&amp;Horizontal!$B406&amp;Horizontal!AJ$11,Vertical!$E:$O,AJ$10,0))+0</f>
        <v>0</v>
      </c>
      <c r="AK406" s="207">
        <f>(VLOOKUP(Horizontal!$C406&amp;Horizontal!$B406&amp;Horizontal!AK$11,Vertical!$E:$O,AK$10,0))+0</f>
        <v>0</v>
      </c>
      <c r="AL406" s="207">
        <f>(VLOOKUP(Horizontal!$C406&amp;Horizontal!$B406&amp;Horizontal!AL$11,Vertical!$E:$O,AL$10,0))+0</f>
        <v>0</v>
      </c>
      <c r="AM406" s="207">
        <f>(VLOOKUP(Horizontal!$C406&amp;Horizontal!$B406&amp;Horizontal!AM$11,Vertical!$E:$O,AM$10,0))+0</f>
        <v>0</v>
      </c>
      <c r="AN406" s="207">
        <f>(VLOOKUP(Horizontal!$C406&amp;Horizontal!$B406&amp;Horizontal!AN$11,Vertical!$E:$O,AN$10,0))+0</f>
        <v>2.5</v>
      </c>
      <c r="AO406" s="207">
        <f>(VLOOKUP(Horizontal!$C406&amp;Horizontal!$B406&amp;Horizontal!AO$11,Vertical!$E:$O,AO$10,0))+0</f>
        <v>19.510000000000002</v>
      </c>
      <c r="AP406" s="207">
        <f>(VLOOKUP(Horizontal!$C406&amp;Horizontal!$B406&amp;Horizontal!AP$11,Vertical!$E:$O,AP$10,0))+0</f>
        <v>50</v>
      </c>
      <c r="AQ406" s="209">
        <f>(VLOOKUP(Horizontal!$C406&amp;Horizontal!$B406&amp;Horizontal!AQ$11,Vertical!$E:$O,AQ$10,0))+0</f>
        <v>43.59</v>
      </c>
      <c r="AR406" s="210">
        <f>(VLOOKUP(Horizontal!$C406&amp;Horizontal!$B406&amp;Horizontal!AR$11,Vertical!$E:$O,AR$10,0))+0</f>
        <v>97.37</v>
      </c>
      <c r="AS406" s="207">
        <f>(VLOOKUP(Horizontal!$C406&amp;Horizontal!$B406&amp;Horizontal!AS$11,Vertical!$E:$O,AS$10,0))+0</f>
        <v>100</v>
      </c>
      <c r="AT406" s="207">
        <f>(VLOOKUP(Horizontal!$C406&amp;Horizontal!$B406&amp;Horizontal!AT$11,Vertical!$E:$O,AT$10,0))+0</f>
        <v>97.44</v>
      </c>
      <c r="AU406" s="207">
        <f>(VLOOKUP(Horizontal!$C406&amp;Horizontal!$B406&amp;Horizontal!AU$11,Vertical!$E:$O,AU$10,0))+0</f>
        <v>100</v>
      </c>
      <c r="AV406" s="207">
        <f>(VLOOKUP(Horizontal!$C406&amp;Horizontal!$B406&amp;Horizontal!AV$11,Vertical!$E:$O,AV$10,0))+0</f>
        <v>97.5</v>
      </c>
      <c r="AW406" s="207">
        <f>(VLOOKUP(Horizontal!$C406&amp;Horizontal!$B406&amp;Horizontal!AW$11,Vertical!$E:$O,AW$10,0))+0</f>
        <v>95</v>
      </c>
      <c r="AX406" s="207">
        <f>(VLOOKUP(Horizontal!$C406&amp;Horizontal!$B406&amp;Horizontal!AX$11,Vertical!$E:$O,AX$10,0))+0</f>
        <v>56.1</v>
      </c>
      <c r="AY406" s="207">
        <f>(VLOOKUP(Horizontal!$C406&amp;Horizontal!$B406&amp;Horizontal!AY$11,Vertical!$E:$O,AY$10,0))+0</f>
        <v>25</v>
      </c>
      <c r="AZ406" s="209">
        <f>(VLOOKUP(Horizontal!$C406&amp;Horizontal!$B406&amp;Horizontal!AZ$11,Vertical!$E:$O,AZ$10,0))+0</f>
        <v>30.77</v>
      </c>
      <c r="BA406" s="208">
        <f>(VLOOKUP(Horizontal!$C406&amp;Horizontal!$B406&amp;Horizontal!BA$11,Vertical!$E:$O,BA$10,0))+0</f>
        <v>34.619999999999997</v>
      </c>
      <c r="BB406" s="210">
        <f>(VLOOKUP(Horizontal!$C406&amp;Horizontal!$B406&amp;Horizontal!BB$11,Vertical!$E:$O,BB$10,0))+0</f>
        <v>99.26</v>
      </c>
      <c r="BC406" s="207">
        <f>(VLOOKUP(Horizontal!$C406&amp;Horizontal!$B406&amp;Horizontal!BC$11,Vertical!$E:$O,BC$10,0))+0</f>
        <v>126.53</v>
      </c>
      <c r="BD406" s="207">
        <f>(VLOOKUP(Horizontal!$C406&amp;Horizontal!$B406&amp;Horizontal!BD$11,Vertical!$E:$O,BD$10,0))+0</f>
        <v>128.47999999999999</v>
      </c>
      <c r="BE406" s="207">
        <f>(VLOOKUP(Horizontal!$C406&amp;Horizontal!$B406&amp;Horizontal!BE$11,Vertical!$E:$O,BE$10,0))+0</f>
        <v>148.51</v>
      </c>
      <c r="BF406" s="207">
        <f>(VLOOKUP(Horizontal!$C406&amp;Horizontal!$B406&amp;Horizontal!BF$11,Vertical!$E:$O,BF$10,0))+0</f>
        <v>147.41</v>
      </c>
      <c r="BG406" s="207">
        <f>(VLOOKUP(Horizontal!$C406&amp;Horizontal!$B406&amp;Horizontal!BG$11,Vertical!$E:$O,BG$10,0))+0</f>
        <v>213.66</v>
      </c>
      <c r="BH406" s="207">
        <f>(VLOOKUP(Horizontal!$C406&amp;Horizontal!$B406&amp;Horizontal!BH$11,Vertical!$E:$O,BH$10,0))+0</f>
        <v>213.4</v>
      </c>
      <c r="BI406" s="207">
        <f>(VLOOKUP(Horizontal!$C406&amp;Horizontal!$B406&amp;Horizontal!BI$11,Vertical!$E:$O,BI$10,0))+0</f>
        <v>200.36</v>
      </c>
      <c r="BJ406" s="209">
        <f>(VLOOKUP(Horizontal!$C406&amp;Horizontal!$B406&amp;Horizontal!BJ$11,Vertical!$E:$O,BJ$10,0))+0</f>
        <v>189.8</v>
      </c>
      <c r="BK406" s="210">
        <f>(VLOOKUP(Horizontal!$C406&amp;Horizontal!$B406&amp;Horizontal!BK$11,Vertical!$E:$O,BK$10,0))+0</f>
        <v>48</v>
      </c>
      <c r="BL406" s="207">
        <f>(VLOOKUP(Horizontal!$C406&amp;Horizontal!$B406&amp;Horizontal!BL$11,Vertical!$E:$O,BL$10,0))+0</f>
        <v>49</v>
      </c>
      <c r="BM406" s="207">
        <f>(VLOOKUP(Horizontal!$C406&amp;Horizontal!$B406&amp;Horizontal!BM$11,Vertical!$E:$O,BM$10,0))+0</f>
        <v>49</v>
      </c>
      <c r="BN406" s="207">
        <f>(VLOOKUP(Horizontal!$C406&amp;Horizontal!$B406&amp;Horizontal!BN$11,Vertical!$E:$O,BN$10,0))+0</f>
        <v>47</v>
      </c>
      <c r="BO406" s="207">
        <f>(VLOOKUP(Horizontal!$C406&amp;Horizontal!$B406&amp;Horizontal!BO$11,Vertical!$E:$O,BO$10,0))+0</f>
        <v>44</v>
      </c>
      <c r="BP406" s="207">
        <f>(VLOOKUP(Horizontal!$C406&amp;Horizontal!$B406&amp;Horizontal!BP$11,Vertical!$E:$O,BP$10,0))+0</f>
        <v>42</v>
      </c>
      <c r="BQ406" s="207">
        <f>(VLOOKUP(Horizontal!$C406&amp;Horizontal!$B406&amp;Horizontal!BQ$11,Vertical!$E:$O,BQ$10,0))+0</f>
        <v>36</v>
      </c>
      <c r="BR406" s="207">
        <f>(VLOOKUP(Horizontal!$C406&amp;Horizontal!$B406&amp;Horizontal!BR$11,Vertical!$E:$O,BR$10,0))+0</f>
        <v>31</v>
      </c>
      <c r="BS406" s="209">
        <f>(VLOOKUP(Horizontal!$C406&amp;Horizontal!$B406&amp;Horizontal!BS$11,Vertical!$E:$O,BS$10,0))+0</f>
        <v>29</v>
      </c>
      <c r="BT406" s="210">
        <f>(VLOOKUP(Horizontal!$C406&amp;Horizontal!$B406&amp;Horizontal!BT$11,Vertical!$E:$O,BT$10,0))+0</f>
        <v>13.89</v>
      </c>
      <c r="BU406" s="207">
        <f>(VLOOKUP(Horizontal!$C406&amp;Horizontal!$B406&amp;Horizontal!BU$11,Vertical!$E:$O,BU$10,0))+0</f>
        <v>0</v>
      </c>
      <c r="BV406" s="207">
        <f>(VLOOKUP(Horizontal!$C406&amp;Horizontal!$B406&amp;Horizontal!BV$11,Vertical!$E:$O,BV$10,0))+0</f>
        <v>5.56</v>
      </c>
      <c r="BW406" s="207">
        <f>(VLOOKUP(Horizontal!$C406&amp;Horizontal!$B406&amp;Horizontal!BW$11,Vertical!$E:$O,BW$10,0))+0</f>
        <v>2.94</v>
      </c>
      <c r="BX406" s="207">
        <f>(VLOOKUP(Horizontal!$C406&amp;Horizontal!$B406&amp;Horizontal!BX$11,Vertical!$E:$O,BX$10,0))+0</f>
        <v>5.56</v>
      </c>
      <c r="BY406" s="207">
        <f>(VLOOKUP(Horizontal!$C406&amp;Horizontal!$B406&amp;Horizontal!BY$11,Vertical!$E:$O,BY$10,0))+0</f>
        <v>8.33</v>
      </c>
      <c r="BZ406" s="207">
        <f>(VLOOKUP(Horizontal!$C406&amp;Horizontal!$B406&amp;Horizontal!BZ$11,Vertical!$E:$O,BZ$10,0))+0</f>
        <v>40</v>
      </c>
      <c r="CA406" s="207">
        <f>(VLOOKUP(Horizontal!$C406&amp;Horizontal!$B406&amp;Horizontal!CA$11,Vertical!$E:$O,CA$10,0))+0</f>
        <v>31.43</v>
      </c>
      <c r="CB406" s="209">
        <f>(VLOOKUP(Horizontal!$C406&amp;Horizontal!$B406&amp;Horizontal!CB$11,Vertical!$E:$O,CB$10,0))+0</f>
        <v>20.59</v>
      </c>
      <c r="CC406" s="210">
        <f>(VLOOKUP(Horizontal!$C406&amp;Horizontal!$B406&amp;Horizontal!CC$11,Vertical!$E:$O,CC$10,0))+0</f>
        <v>0</v>
      </c>
      <c r="CD406" s="207">
        <f>(VLOOKUP(Horizontal!$C406&amp;Horizontal!$B406&amp;Horizontal!CD$11,Vertical!$E:$O,CD$10,0))+0</f>
        <v>2.86</v>
      </c>
      <c r="CE406" s="207">
        <f>(VLOOKUP(Horizontal!$C406&amp;Horizontal!$B406&amp;Horizontal!CE$11,Vertical!$E:$O,CE$10,0))+0</f>
        <v>0</v>
      </c>
      <c r="CF406" s="207">
        <f>(VLOOKUP(Horizontal!$C406&amp;Horizontal!$B406&amp;Horizontal!CF$11,Vertical!$E:$O,CF$10,0))+0</f>
        <v>0</v>
      </c>
      <c r="CG406" s="207">
        <f>(VLOOKUP(Horizontal!$C406&amp;Horizontal!$B406&amp;Horizontal!CG$11,Vertical!$E:$O,CG$10,0))+0</f>
        <v>0</v>
      </c>
      <c r="CH406" s="207">
        <f>(VLOOKUP(Horizontal!$C406&amp;Horizontal!$B406&amp;Horizontal!CH$11,Vertical!$E:$O,CH$10,0))+0</f>
        <v>11.11</v>
      </c>
      <c r="CI406" s="207">
        <f>(VLOOKUP(Horizontal!$C406&amp;Horizontal!$B406&amp;Horizontal!CI$11,Vertical!$E:$O,CI$10,0))+0</f>
        <v>17.14</v>
      </c>
      <c r="CJ406" s="207">
        <f>(VLOOKUP(Horizontal!$C406&amp;Horizontal!$B406&amp;Horizontal!CJ$11,Vertical!$E:$O,CJ$10,0))+0</f>
        <v>34.29</v>
      </c>
      <c r="CK406" s="209">
        <f>(VLOOKUP(Horizontal!$C406&amp;Horizontal!$B406&amp;Horizontal!CK$11,Vertical!$E:$O,CK$10,0))+0</f>
        <v>47.06</v>
      </c>
      <c r="CL406" s="210">
        <f>(VLOOKUP(Horizontal!$C406&amp;Horizontal!$B406&amp;Horizontal!CL$11,Vertical!$E:$O,CL$10,0))+0</f>
        <v>86.11</v>
      </c>
      <c r="CM406" s="207">
        <f>(VLOOKUP(Horizontal!$C406&amp;Horizontal!$B406&amp;Horizontal!CM$11,Vertical!$E:$O,CM$10,0))+0</f>
        <v>97.14</v>
      </c>
      <c r="CN406" s="207">
        <f>(VLOOKUP(Horizontal!$C406&amp;Horizontal!$B406&amp;Horizontal!CN$11,Vertical!$E:$O,CN$10,0))+0</f>
        <v>94.44</v>
      </c>
      <c r="CO406" s="207">
        <f>(VLOOKUP(Horizontal!$C406&amp;Horizontal!$B406&amp;Horizontal!CO$11,Vertical!$E:$O,CO$10,0))+0</f>
        <v>97.06</v>
      </c>
      <c r="CP406" s="207">
        <f>(VLOOKUP(Horizontal!$C406&amp;Horizontal!$B406&amp;Horizontal!CP$11,Vertical!$E:$O,CP$10,0))+0</f>
        <v>94.44</v>
      </c>
      <c r="CQ406" s="207">
        <f>(VLOOKUP(Horizontal!$C406&amp;Horizontal!$B406&amp;Horizontal!CQ$11,Vertical!$E:$O,CQ$10,0))+0</f>
        <v>80.56</v>
      </c>
      <c r="CR406" s="207">
        <f>(VLOOKUP(Horizontal!$C406&amp;Horizontal!$B406&amp;Horizontal!CR$11,Vertical!$E:$O,CR$10,0))+0</f>
        <v>42.86</v>
      </c>
      <c r="CS406" s="207">
        <f>(VLOOKUP(Horizontal!$C406&amp;Horizontal!$B406&amp;Horizontal!CS$11,Vertical!$E:$O,CS$10,0))+0</f>
        <v>34.29</v>
      </c>
      <c r="CT406" s="207">
        <f>(VLOOKUP(Horizontal!$C406&amp;Horizontal!$B406&amp;Horizontal!CT$11,Vertical!$E:$O,CT$10,0))+0</f>
        <v>32.35</v>
      </c>
      <c r="CU406" s="150"/>
      <c r="CV406" s="211">
        <f t="shared" ref="CV406" si="1679">(BB406-H406)+0</f>
        <v>34.430000000000007</v>
      </c>
      <c r="CW406" s="190">
        <f t="shared" ref="CW406" si="1680">(BC406-I406)+0</f>
        <v>35.14</v>
      </c>
      <c r="CX406" s="190">
        <f t="shared" ref="CX406" si="1681">(BD406-J406)+0</f>
        <v>35.499999999999986</v>
      </c>
      <c r="CY406" s="190">
        <f t="shared" ref="CY406" si="1682">(BE406-K406)+0</f>
        <v>35.859999999999985</v>
      </c>
      <c r="CZ406" s="190">
        <f t="shared" ref="CZ406" si="1683">(BF406-L406)+0</f>
        <v>36.090000000000003</v>
      </c>
      <c r="DA406" s="190">
        <f t="shared" ref="DA406" si="1684">(BG406-M406)+0</f>
        <v>38.579999999999984</v>
      </c>
      <c r="DB406" s="190">
        <f t="shared" ref="DB406" si="1685">(BH406-N406)+0</f>
        <v>36.980000000000018</v>
      </c>
      <c r="DC406" s="190">
        <f t="shared" ref="DC406" si="1686">(BI406-O406)+0</f>
        <v>34.420000000000016</v>
      </c>
      <c r="DD406" s="212">
        <f t="shared" ref="DD406" si="1687">(BJ406-P406)+0</f>
        <v>33.010000000000019</v>
      </c>
      <c r="DE406" s="9">
        <v>170</v>
      </c>
      <c r="DF406" s="212">
        <f t="shared" ref="DF406" si="1688">($H$7-H406)+0</f>
        <v>143.62721040189132</v>
      </c>
      <c r="DG406" s="264">
        <v>62</v>
      </c>
      <c r="DH406" s="265">
        <v>88</v>
      </c>
      <c r="DI406" s="265">
        <v>73</v>
      </c>
      <c r="DJ406" s="266">
        <v>77</v>
      </c>
      <c r="DK406" s="190">
        <v>66.81</v>
      </c>
      <c r="DL406" s="190">
        <v>66.81</v>
      </c>
      <c r="DM406" s="190">
        <v>66.81</v>
      </c>
      <c r="DN406" s="212">
        <v>66.81</v>
      </c>
      <c r="DO406" s="190">
        <v>68.33</v>
      </c>
      <c r="DP406" s="190">
        <v>68.33</v>
      </c>
      <c r="DQ406" s="190">
        <v>68.33</v>
      </c>
      <c r="DR406" s="212">
        <v>68.33</v>
      </c>
      <c r="DS406" s="150"/>
      <c r="DT406" s="190">
        <v>66</v>
      </c>
      <c r="DU406" s="190">
        <v>95</v>
      </c>
      <c r="DV406" s="190">
        <v>96</v>
      </c>
      <c r="DW406" s="190">
        <v>119</v>
      </c>
      <c r="DX406" s="190"/>
      <c r="DY406" s="190"/>
      <c r="DZ406" s="190"/>
      <c r="EA406" s="190"/>
      <c r="EB406" s="190"/>
      <c r="EC406" s="190"/>
      <c r="ED406" s="190">
        <v>119</v>
      </c>
      <c r="EE406" s="190">
        <v>177</v>
      </c>
      <c r="EF406" s="190">
        <v>170</v>
      </c>
      <c r="EG406" s="190">
        <v>160</v>
      </c>
      <c r="EH406" s="212">
        <v>152</v>
      </c>
      <c r="EI406" s="213"/>
      <c r="EJ406" s="211">
        <v>30</v>
      </c>
      <c r="EK406" s="190">
        <v>30</v>
      </c>
      <c r="EL406" s="190">
        <v>30</v>
      </c>
      <c r="EM406" s="190">
        <v>35</v>
      </c>
      <c r="EN406" s="190"/>
      <c r="EO406" s="190"/>
      <c r="EP406" s="190"/>
      <c r="EQ406" s="190"/>
      <c r="ER406" s="190"/>
      <c r="ES406" s="190"/>
      <c r="ET406" s="190">
        <v>37</v>
      </c>
      <c r="EU406" s="190">
        <v>38</v>
      </c>
      <c r="EV406" s="190">
        <v>38</v>
      </c>
      <c r="EW406" s="190">
        <v>35</v>
      </c>
      <c r="EX406" s="212">
        <v>35</v>
      </c>
      <c r="EY406" s="211"/>
      <c r="EZ406" s="75">
        <f t="shared" ref="EZ406" si="1689">(G406/(DT406-G406))+0</f>
        <v>4.7191353326229259E-3</v>
      </c>
      <c r="FA406" s="89">
        <f t="shared" si="1485"/>
        <v>-0.1</v>
      </c>
      <c r="FB406" s="212"/>
      <c r="FC406" s="213"/>
      <c r="FD406" s="213"/>
      <c r="FE406" s="213"/>
      <c r="FF406" s="213"/>
      <c r="FG406" s="213"/>
      <c r="FH406" s="213"/>
      <c r="FI406" s="213"/>
      <c r="FJ406" s="213"/>
      <c r="FK406" s="213"/>
      <c r="FL406" s="213"/>
      <c r="FM406" s="213"/>
      <c r="FN406" s="213"/>
      <c r="FO406" s="213"/>
      <c r="FP406" s="213"/>
      <c r="FQ406" s="213"/>
      <c r="FR406" s="213"/>
      <c r="FS406" s="211">
        <v>175</v>
      </c>
      <c r="FT406" s="190">
        <v>175</v>
      </c>
      <c r="FU406" s="190">
        <v>175</v>
      </c>
      <c r="FV406" s="190">
        <v>175</v>
      </c>
      <c r="FW406" s="190"/>
      <c r="FX406" s="190"/>
      <c r="FY406" s="190"/>
      <c r="FZ406" s="190"/>
      <c r="GA406" s="190"/>
      <c r="GB406" s="190"/>
      <c r="GC406" s="190">
        <v>175</v>
      </c>
      <c r="GD406" s="190">
        <v>175</v>
      </c>
      <c r="GE406" s="190">
        <v>135</v>
      </c>
      <c r="GF406" s="190">
        <v>132</v>
      </c>
      <c r="GG406" s="212">
        <v>130</v>
      </c>
    </row>
    <row r="407" spans="2:189">
      <c r="B407" s="33">
        <v>44768</v>
      </c>
      <c r="C407" s="30" t="s">
        <v>36</v>
      </c>
      <c r="D407" s="30">
        <v>2022</v>
      </c>
      <c r="E407" s="30" t="str">
        <f t="shared" ref="E407" si="1690">D407&amp;C407</f>
        <v>2022S30</v>
      </c>
      <c r="F407" s="30" t="str">
        <f t="shared" si="1473"/>
        <v>7Final2022</v>
      </c>
      <c r="G407" s="208" t="str">
        <f>VLOOKUP(Horizontal!$C407&amp;Horizontal!$B407&amp;Horizontal!G$11,Vertical!$E:$O,G$10,0)</f>
        <v>0,22</v>
      </c>
      <c r="H407" s="207">
        <f>(VLOOKUP(Horizontal!$C407&amp;Horizontal!$B407&amp;Horizontal!H$11,Vertical!$E:$O,H$10,0))+0</f>
        <v>65.150000000000006</v>
      </c>
      <c r="I407" s="207">
        <f>(VLOOKUP(Horizontal!$C407&amp;Horizontal!$B407&amp;Horizontal!I$11,Vertical!$E:$O,I$10,0))+0</f>
        <v>97.16</v>
      </c>
      <c r="J407" s="207">
        <f>(VLOOKUP(Horizontal!$C407&amp;Horizontal!$B407&amp;Horizontal!J$11,Vertical!$E:$O,J$10,0))+0</f>
        <v>97.02</v>
      </c>
      <c r="K407" s="207">
        <f>(VLOOKUP(Horizontal!$C407&amp;Horizontal!$B407&amp;Horizontal!K$11,Vertical!$E:$O,K$10,0))+0</f>
        <v>113.76</v>
      </c>
      <c r="L407" s="207">
        <f>(VLOOKUP(Horizontal!$C407&amp;Horizontal!$B407&amp;Horizontal!L$11,Vertical!$E:$O,L$10,0))+0</f>
        <v>114.29</v>
      </c>
      <c r="M407" s="207">
        <f>(VLOOKUP(Horizontal!$C407&amp;Horizontal!$B407&amp;Horizontal!M$11,Vertical!$E:$O,M$10,0))+0</f>
        <v>167.76</v>
      </c>
      <c r="N407" s="207">
        <f>(VLOOKUP(Horizontal!$C407&amp;Horizontal!$B407&amp;Horizontal!N$11,Vertical!$E:$O,N$10,0))+0</f>
        <v>172.94</v>
      </c>
      <c r="O407" s="207">
        <f>(VLOOKUP(Horizontal!$C407&amp;Horizontal!$B407&amp;Horizontal!O$11,Vertical!$E:$O,O$10,0))+0</f>
        <v>165.66</v>
      </c>
      <c r="P407" s="209">
        <f>(VLOOKUP(Horizontal!$C407&amp;Horizontal!$B407&amp;Horizontal!P$11,Vertical!$E:$O,P$10,0))+0</f>
        <v>156.49</v>
      </c>
      <c r="Q407" s="210">
        <f>(VLOOKUP(Horizontal!$C407&amp;Horizontal!$B407&amp;Horizontal!Q$11,Vertical!$E:$O,Q$10,0))+0</f>
        <v>47</v>
      </c>
      <c r="R407" s="207">
        <f>(VLOOKUP(Horizontal!$C407&amp;Horizontal!$B407&amp;Horizontal!R$11,Vertical!$E:$O,R$10,0))+0</f>
        <v>59</v>
      </c>
      <c r="S407" s="207">
        <f>(VLOOKUP(Horizontal!$C407&amp;Horizontal!$B407&amp;Horizontal!S$11,Vertical!$E:$O,S$10,0))+0</f>
        <v>61</v>
      </c>
      <c r="T407" s="207">
        <f>(VLOOKUP(Horizontal!$C407&amp;Horizontal!$B407&amp;Horizontal!T$11,Vertical!$E:$O,T$10,0))+0</f>
        <v>58</v>
      </c>
      <c r="U407" s="207">
        <f>(VLOOKUP(Horizontal!$C407&amp;Horizontal!$B407&amp;Horizontal!U$11,Vertical!$E:$O,U$10,0))+0</f>
        <v>53</v>
      </c>
      <c r="V407" s="207">
        <f>(VLOOKUP(Horizontal!$C407&amp;Horizontal!$B407&amp;Horizontal!V$11,Vertical!$E:$O,V$10,0))+0</f>
        <v>47</v>
      </c>
      <c r="W407" s="207">
        <f>(VLOOKUP(Horizontal!$C407&amp;Horizontal!$B407&amp;Horizontal!W$11,Vertical!$E:$O,W$10,0))+0</f>
        <v>43</v>
      </c>
      <c r="X407" s="207">
        <f>(VLOOKUP(Horizontal!$C407&amp;Horizontal!$B407&amp;Horizontal!X$11,Vertical!$E:$O,X$10,0))+0</f>
        <v>33</v>
      </c>
      <c r="Y407" s="209">
        <f>(VLOOKUP(Horizontal!$C407&amp;Horizontal!$B407&amp;Horizontal!Y$11,Vertical!$E:$O,Y$10,0))+0</f>
        <v>31</v>
      </c>
      <c r="Z407" s="210">
        <f>(VLOOKUP(Horizontal!$C407&amp;Horizontal!$B407&amp;Horizontal!Z$11,Vertical!$E:$O,Z$10,0))+0</f>
        <v>9.52</v>
      </c>
      <c r="AA407" s="207">
        <f>(VLOOKUP(Horizontal!$C407&amp;Horizontal!$B407&amp;Horizontal!AA$11,Vertical!$E:$O,AA$10,0))+0</f>
        <v>0</v>
      </c>
      <c r="AB407" s="207">
        <f>(VLOOKUP(Horizontal!$C407&amp;Horizontal!$B407&amp;Horizontal!AB$11,Vertical!$E:$O,AB$10,0))+0</f>
        <v>4.88</v>
      </c>
      <c r="AC407" s="207">
        <f>(VLOOKUP(Horizontal!$C407&amp;Horizontal!$B407&amp;Horizontal!AC$11,Vertical!$E:$O,AC$10,0))+0</f>
        <v>20</v>
      </c>
      <c r="AD407" s="207">
        <f>(VLOOKUP(Horizontal!$C407&amp;Horizontal!$B407&amp;Horizontal!AD$11,Vertical!$E:$O,AD$10,0))+0</f>
        <v>4.88</v>
      </c>
      <c r="AE407" s="207">
        <f>(VLOOKUP(Horizontal!$C407&amp;Horizontal!$B407&amp;Horizontal!AE$11,Vertical!$E:$O,AE$10,0))+0</f>
        <v>100</v>
      </c>
      <c r="AF407" s="207">
        <f>(VLOOKUP(Horizontal!$C407&amp;Horizontal!$B407&amp;Horizontal!AF$11,Vertical!$E:$O,AF$10,0))+0</f>
        <v>81.400000000000006</v>
      </c>
      <c r="AG407" s="207">
        <f>(VLOOKUP(Horizontal!$C407&amp;Horizontal!$B407&amp;Horizontal!AG$11,Vertical!$E:$O,AG$10,0))+0</f>
        <v>38.46</v>
      </c>
      <c r="AH407" s="209">
        <f>(VLOOKUP(Horizontal!$C407&amp;Horizontal!$B407&amp;Horizontal!AH$11,Vertical!$E:$O,AH$10,0))+0</f>
        <v>46.15</v>
      </c>
      <c r="AI407" s="210">
        <f>(VLOOKUP(Horizontal!$C407&amp;Horizontal!$B407&amp;Horizontal!AI$11,Vertical!$E:$O,AI$10,0))+0</f>
        <v>42.86</v>
      </c>
      <c r="AJ407" s="207">
        <f>(VLOOKUP(Horizontal!$C407&amp;Horizontal!$B407&amp;Horizontal!AJ$11,Vertical!$E:$O,AJ$10,0))+0</f>
        <v>0</v>
      </c>
      <c r="AK407" s="207">
        <f>(VLOOKUP(Horizontal!$C407&amp;Horizontal!$B407&amp;Horizontal!AK$11,Vertical!$E:$O,AK$10,0))+0</f>
        <v>2.44</v>
      </c>
      <c r="AL407" s="207">
        <f>(VLOOKUP(Horizontal!$C407&amp;Horizontal!$B407&amp;Horizontal!AL$11,Vertical!$E:$O,AL$10,0))+0</f>
        <v>15</v>
      </c>
      <c r="AM407" s="207">
        <f>(VLOOKUP(Horizontal!$C407&amp;Horizontal!$B407&amp;Horizontal!AM$11,Vertical!$E:$O,AM$10,0))+0</f>
        <v>9.76</v>
      </c>
      <c r="AN407" s="207">
        <f>(VLOOKUP(Horizontal!$C407&amp;Horizontal!$B407&amp;Horizontal!AN$11,Vertical!$E:$O,AN$10,0))+0</f>
        <v>0</v>
      </c>
      <c r="AO407" s="207">
        <f>(VLOOKUP(Horizontal!$C407&amp;Horizontal!$B407&amp;Horizontal!AO$11,Vertical!$E:$O,AO$10,0))+0</f>
        <v>11.63</v>
      </c>
      <c r="AP407" s="207">
        <f>(VLOOKUP(Horizontal!$C407&amp;Horizontal!$B407&amp;Horizontal!AP$11,Vertical!$E:$O,AP$10,0))+0</f>
        <v>51.28</v>
      </c>
      <c r="AQ407" s="209">
        <f>(VLOOKUP(Horizontal!$C407&amp;Horizontal!$B407&amp;Horizontal!AQ$11,Vertical!$E:$O,AQ$10,0))+0</f>
        <v>46.15</v>
      </c>
      <c r="AR407" s="210">
        <f>(VLOOKUP(Horizontal!$C407&amp;Horizontal!$B407&amp;Horizontal!AR$11,Vertical!$E:$O,AR$10,0))+0</f>
        <v>47.62</v>
      </c>
      <c r="AS407" s="207">
        <f>(VLOOKUP(Horizontal!$C407&amp;Horizontal!$B407&amp;Horizontal!AS$11,Vertical!$E:$O,AS$10,0))+0</f>
        <v>100</v>
      </c>
      <c r="AT407" s="207">
        <f>(VLOOKUP(Horizontal!$C407&amp;Horizontal!$B407&amp;Horizontal!AT$11,Vertical!$E:$O,AT$10,0))+0</f>
        <v>92.68</v>
      </c>
      <c r="AU407" s="207">
        <f>(VLOOKUP(Horizontal!$C407&amp;Horizontal!$B407&amp;Horizontal!AU$11,Vertical!$E:$O,AU$10,0))+0</f>
        <v>65</v>
      </c>
      <c r="AV407" s="207">
        <f>(VLOOKUP(Horizontal!$C407&amp;Horizontal!$B407&amp;Horizontal!AV$11,Vertical!$E:$O,AV$10,0))+0</f>
        <v>85.37</v>
      </c>
      <c r="AW407" s="207">
        <f>(VLOOKUP(Horizontal!$C407&amp;Horizontal!$B407&amp;Horizontal!AW$11,Vertical!$E:$O,AW$10,0))+0</f>
        <v>0</v>
      </c>
      <c r="AX407" s="207">
        <f>(VLOOKUP(Horizontal!$C407&amp;Horizontal!$B407&amp;Horizontal!AX$11,Vertical!$E:$O,AX$10,0))+0</f>
        <v>6.98</v>
      </c>
      <c r="AY407" s="207">
        <f>(VLOOKUP(Horizontal!$C407&amp;Horizontal!$B407&amp;Horizontal!AY$11,Vertical!$E:$O,AY$10,0))+0</f>
        <v>10.26</v>
      </c>
      <c r="AZ407" s="209">
        <f>(VLOOKUP(Horizontal!$C407&amp;Horizontal!$B407&amp;Horizontal!AZ$11,Vertical!$E:$O,AZ$10,0))+0</f>
        <v>7.69</v>
      </c>
      <c r="BA407" s="208">
        <f>(VLOOKUP(Horizontal!$C407&amp;Horizontal!$B407&amp;Horizontal!BA$11,Vertical!$E:$O,BA$10,0))+0</f>
        <v>32.409999999999997</v>
      </c>
      <c r="BB407" s="210">
        <f>(VLOOKUP(Horizontal!$C407&amp;Horizontal!$B407&amp;Horizontal!BB$11,Vertical!$E:$O,BB$10,0))+0</f>
        <v>97.84</v>
      </c>
      <c r="BC407" s="207">
        <f>(VLOOKUP(Horizontal!$C407&amp;Horizontal!$B407&amp;Horizontal!BC$11,Vertical!$E:$O,BC$10,0))+0</f>
        <v>131.22</v>
      </c>
      <c r="BD407" s="207">
        <f>(VLOOKUP(Horizontal!$C407&amp;Horizontal!$B407&amp;Horizontal!BD$11,Vertical!$E:$O,BD$10,0))+0</f>
        <v>131.46</v>
      </c>
      <c r="BE407" s="207">
        <f>(VLOOKUP(Horizontal!$C407&amp;Horizontal!$B407&amp;Horizontal!BE$11,Vertical!$E:$O,BE$10,0))+0</f>
        <v>148.22999999999999</v>
      </c>
      <c r="BF407" s="207">
        <f>(VLOOKUP(Horizontal!$C407&amp;Horizontal!$B407&amp;Horizontal!BF$11,Vertical!$E:$O,BF$10,0))+0</f>
        <v>149.74</v>
      </c>
      <c r="BG407" s="207">
        <f>(VLOOKUP(Horizontal!$C407&amp;Horizontal!$B407&amp;Horizontal!BG$11,Vertical!$E:$O,BG$10,0))+0</f>
        <v>206.54</v>
      </c>
      <c r="BH407" s="207">
        <f>(VLOOKUP(Horizontal!$C407&amp;Horizontal!$B407&amp;Horizontal!BH$11,Vertical!$E:$O,BH$10,0))+0</f>
        <v>209.79</v>
      </c>
      <c r="BI407" s="207">
        <f>(VLOOKUP(Horizontal!$C407&amp;Horizontal!$B407&amp;Horizontal!BI$11,Vertical!$E:$O,BI$10,0))+0</f>
        <v>199.82</v>
      </c>
      <c r="BJ407" s="209">
        <f>(VLOOKUP(Horizontal!$C407&amp;Horizontal!$B407&amp;Horizontal!BJ$11,Vertical!$E:$O,BJ$10,0))+0</f>
        <v>189.52</v>
      </c>
      <c r="BK407" s="210">
        <f>(VLOOKUP(Horizontal!$C407&amp;Horizontal!$B407&amp;Horizontal!BK$11,Vertical!$E:$O,BK$10,0))+0</f>
        <v>49</v>
      </c>
      <c r="BL407" s="207">
        <f>(VLOOKUP(Horizontal!$C407&amp;Horizontal!$B407&amp;Horizontal!BL$11,Vertical!$E:$O,BL$10,0))+0</f>
        <v>48</v>
      </c>
      <c r="BM407" s="207">
        <f>(VLOOKUP(Horizontal!$C407&amp;Horizontal!$B407&amp;Horizontal!BM$11,Vertical!$E:$O,BM$10,0))+0</f>
        <v>48</v>
      </c>
      <c r="BN407" s="207">
        <f>(VLOOKUP(Horizontal!$C407&amp;Horizontal!$B407&amp;Horizontal!BN$11,Vertical!$E:$O,BN$10,0))+0</f>
        <v>47</v>
      </c>
      <c r="BO407" s="207">
        <f>(VLOOKUP(Horizontal!$C407&amp;Horizontal!$B407&amp;Horizontal!BO$11,Vertical!$E:$O,BO$10,0))+0</f>
        <v>44</v>
      </c>
      <c r="BP407" s="207">
        <f>(VLOOKUP(Horizontal!$C407&amp;Horizontal!$B407&amp;Horizontal!BP$11,Vertical!$E:$O,BP$10,0))+0</f>
        <v>42</v>
      </c>
      <c r="BQ407" s="207">
        <f>(VLOOKUP(Horizontal!$C407&amp;Horizontal!$B407&amp;Horizontal!BQ$11,Vertical!$E:$O,BQ$10,0))+0</f>
        <v>37</v>
      </c>
      <c r="BR407" s="207">
        <f>(VLOOKUP(Horizontal!$C407&amp;Horizontal!$B407&amp;Horizontal!BR$11,Vertical!$E:$O,BR$10,0))+0</f>
        <v>31</v>
      </c>
      <c r="BS407" s="209">
        <f>(VLOOKUP(Horizontal!$C407&amp;Horizontal!$B407&amp;Horizontal!BS$11,Vertical!$E:$O,BS$10,0))+0</f>
        <v>29</v>
      </c>
      <c r="BT407" s="210">
        <f>(VLOOKUP(Horizontal!$C407&amp;Horizontal!$B407&amp;Horizontal!BT$11,Vertical!$E:$O,BT$10,0))+0</f>
        <v>47.22</v>
      </c>
      <c r="BU407" s="207">
        <f>(VLOOKUP(Horizontal!$C407&amp;Horizontal!$B407&amp;Horizontal!BU$11,Vertical!$E:$O,BU$10,0))+0</f>
        <v>0</v>
      </c>
      <c r="BV407" s="207">
        <f>(VLOOKUP(Horizontal!$C407&amp;Horizontal!$B407&amp;Horizontal!BV$11,Vertical!$E:$O,BV$10,0))+0</f>
        <v>11.11</v>
      </c>
      <c r="BW407" s="207">
        <f>(VLOOKUP(Horizontal!$C407&amp;Horizontal!$B407&amp;Horizontal!BW$11,Vertical!$E:$O,BW$10,0))+0</f>
        <v>36.11</v>
      </c>
      <c r="BX407" s="207">
        <f>(VLOOKUP(Horizontal!$C407&amp;Horizontal!$B407&amp;Horizontal!BX$11,Vertical!$E:$O,BX$10,0))+0</f>
        <v>16.670000000000002</v>
      </c>
      <c r="BY407" s="207">
        <f>(VLOOKUP(Horizontal!$C407&amp;Horizontal!$B407&amp;Horizontal!BY$11,Vertical!$E:$O,BY$10,0))+0</f>
        <v>91.89</v>
      </c>
      <c r="BZ407" s="207">
        <f>(VLOOKUP(Horizontal!$C407&amp;Horizontal!$B407&amp;Horizontal!BZ$11,Vertical!$E:$O,BZ$10,0))+0</f>
        <v>83.78</v>
      </c>
      <c r="CA407" s="207">
        <f>(VLOOKUP(Horizontal!$C407&amp;Horizontal!$B407&amp;Horizontal!CA$11,Vertical!$E:$O,CA$10,0))+0</f>
        <v>43.24</v>
      </c>
      <c r="CB407" s="209">
        <f>(VLOOKUP(Horizontal!$C407&amp;Horizontal!$B407&amp;Horizontal!CB$11,Vertical!$E:$O,CB$10,0))+0</f>
        <v>38.89</v>
      </c>
      <c r="CC407" s="210">
        <f>(VLOOKUP(Horizontal!$C407&amp;Horizontal!$B407&amp;Horizontal!CC$11,Vertical!$E:$O,CC$10,0))+0</f>
        <v>19.440000000000001</v>
      </c>
      <c r="CD407" s="207">
        <f>(VLOOKUP(Horizontal!$C407&amp;Horizontal!$B407&amp;Horizontal!CD$11,Vertical!$E:$O,CD$10,0))+0</f>
        <v>2.94</v>
      </c>
      <c r="CE407" s="207">
        <f>(VLOOKUP(Horizontal!$C407&amp;Horizontal!$B407&amp;Horizontal!CE$11,Vertical!$E:$O,CE$10,0))+0</f>
        <v>5.56</v>
      </c>
      <c r="CF407" s="207">
        <f>(VLOOKUP(Horizontal!$C407&amp;Horizontal!$B407&amp;Horizontal!CF$11,Vertical!$E:$O,CF$10,0))+0</f>
        <v>11.11</v>
      </c>
      <c r="CG407" s="207">
        <f>(VLOOKUP(Horizontal!$C407&amp;Horizontal!$B407&amp;Horizontal!CG$11,Vertical!$E:$O,CG$10,0))+0</f>
        <v>8.33</v>
      </c>
      <c r="CH407" s="207">
        <f>(VLOOKUP(Horizontal!$C407&amp;Horizontal!$B407&amp;Horizontal!CH$11,Vertical!$E:$O,CH$10,0))+0</f>
        <v>2.7</v>
      </c>
      <c r="CI407" s="207">
        <f>(VLOOKUP(Horizontal!$C407&amp;Horizontal!$B407&amp;Horizontal!CI$11,Vertical!$E:$O,CI$10,0))+0</f>
        <v>10.81</v>
      </c>
      <c r="CJ407" s="207">
        <f>(VLOOKUP(Horizontal!$C407&amp;Horizontal!$B407&amp;Horizontal!CJ$11,Vertical!$E:$O,CJ$10,0))+0</f>
        <v>40.54</v>
      </c>
      <c r="CK407" s="209">
        <f>(VLOOKUP(Horizontal!$C407&amp;Horizontal!$B407&amp;Horizontal!CK$11,Vertical!$E:$O,CK$10,0))+0</f>
        <v>50</v>
      </c>
      <c r="CL407" s="210">
        <f>(VLOOKUP(Horizontal!$C407&amp;Horizontal!$B407&amp;Horizontal!CL$11,Vertical!$E:$O,CL$10,0))+0</f>
        <v>33.33</v>
      </c>
      <c r="CM407" s="207">
        <f>(VLOOKUP(Horizontal!$C407&amp;Horizontal!$B407&amp;Horizontal!CM$11,Vertical!$E:$O,CM$10,0))+0</f>
        <v>97.06</v>
      </c>
      <c r="CN407" s="207">
        <f>(VLOOKUP(Horizontal!$C407&amp;Horizontal!$B407&amp;Horizontal!CN$11,Vertical!$E:$O,CN$10,0))+0</f>
        <v>83.33</v>
      </c>
      <c r="CO407" s="207">
        <f>(VLOOKUP(Horizontal!$C407&amp;Horizontal!$B407&amp;Horizontal!CO$11,Vertical!$E:$O,CO$10,0))+0</f>
        <v>52.78</v>
      </c>
      <c r="CP407" s="207">
        <f>(VLOOKUP(Horizontal!$C407&amp;Horizontal!$B407&amp;Horizontal!CP$11,Vertical!$E:$O,CP$10,0))+0</f>
        <v>75</v>
      </c>
      <c r="CQ407" s="207">
        <f>(VLOOKUP(Horizontal!$C407&amp;Horizontal!$B407&amp;Horizontal!CQ$11,Vertical!$E:$O,CQ$10,0))+0</f>
        <v>5.41</v>
      </c>
      <c r="CR407" s="207">
        <f>(VLOOKUP(Horizontal!$C407&amp;Horizontal!$B407&amp;Horizontal!CR$11,Vertical!$E:$O,CR$10,0))+0</f>
        <v>5.41</v>
      </c>
      <c r="CS407" s="207">
        <f>(VLOOKUP(Horizontal!$C407&amp;Horizontal!$B407&amp;Horizontal!CS$11,Vertical!$E:$O,CS$10,0))+0</f>
        <v>16.22</v>
      </c>
      <c r="CT407" s="207">
        <f>(VLOOKUP(Horizontal!$C407&amp;Horizontal!$B407&amp;Horizontal!CT$11,Vertical!$E:$O,CT$10,0))+0</f>
        <v>11.11</v>
      </c>
      <c r="CU407" s="150"/>
      <c r="CV407" s="211">
        <f t="shared" ref="CV407" si="1691">(BB407-H407)+0</f>
        <v>32.69</v>
      </c>
      <c r="CW407" s="190">
        <f t="shared" ref="CW407" si="1692">(BC407-I407)+0</f>
        <v>34.06</v>
      </c>
      <c r="CX407" s="190">
        <f t="shared" ref="CX407" si="1693">(BD407-J407)+0</f>
        <v>34.440000000000012</v>
      </c>
      <c r="CY407" s="190">
        <f t="shared" ref="CY407" si="1694">(BE407-K407)+0</f>
        <v>34.469999999999985</v>
      </c>
      <c r="CZ407" s="190">
        <f t="shared" ref="CZ407" si="1695">(BF407-L407)+0</f>
        <v>35.450000000000003</v>
      </c>
      <c r="DA407" s="190">
        <f t="shared" ref="DA407" si="1696">(BG407-M407)+0</f>
        <v>38.78</v>
      </c>
      <c r="DB407" s="190">
        <f t="shared" ref="DB407" si="1697">(BH407-N407)+0</f>
        <v>36.849999999999994</v>
      </c>
      <c r="DC407" s="190">
        <f t="shared" ref="DC407" si="1698">(BI407-O407)+0</f>
        <v>34.159999999999997</v>
      </c>
      <c r="DD407" s="212">
        <f t="shared" ref="DD407" si="1699">(BJ407-P407)+0</f>
        <v>33.03</v>
      </c>
      <c r="DE407" s="9">
        <v>170</v>
      </c>
      <c r="DF407" s="212">
        <f t="shared" ref="DF407" si="1700">($H$7-H407)+0</f>
        <v>143.30721040189133</v>
      </c>
      <c r="DG407" s="264">
        <v>59</v>
      </c>
      <c r="DH407" s="265">
        <v>54</v>
      </c>
      <c r="DI407" s="265">
        <v>66</v>
      </c>
      <c r="DJ407" s="266">
        <v>70</v>
      </c>
      <c r="DK407" s="190">
        <v>72.010000000000005</v>
      </c>
      <c r="DL407" s="190">
        <v>72.010000000000005</v>
      </c>
      <c r="DM407" s="190">
        <v>72.010000000000005</v>
      </c>
      <c r="DN407" s="212">
        <v>72.010000000000005</v>
      </c>
      <c r="DO407" s="190">
        <v>68.819999999999993</v>
      </c>
      <c r="DP407" s="190">
        <v>68.819999999999993</v>
      </c>
      <c r="DQ407" s="190">
        <v>68.760000000000005</v>
      </c>
      <c r="DR407" s="212">
        <v>68.819999999999993</v>
      </c>
      <c r="DS407" s="150"/>
      <c r="DT407" s="190">
        <v>66</v>
      </c>
      <c r="DU407" s="190">
        <v>95</v>
      </c>
      <c r="DV407" s="190">
        <v>95</v>
      </c>
      <c r="DW407" s="190">
        <v>115</v>
      </c>
      <c r="DX407" s="190"/>
      <c r="DY407" s="190"/>
      <c r="DZ407" s="190"/>
      <c r="EA407" s="190"/>
      <c r="EB407" s="190"/>
      <c r="EC407" s="190"/>
      <c r="ED407" s="190">
        <v>116</v>
      </c>
      <c r="EE407" s="190">
        <v>165</v>
      </c>
      <c r="EF407" s="190">
        <v>170</v>
      </c>
      <c r="EG407" s="190">
        <v>162</v>
      </c>
      <c r="EH407" s="212">
        <v>152</v>
      </c>
      <c r="EI407" s="213"/>
      <c r="EJ407" s="211">
        <v>30</v>
      </c>
      <c r="EK407" s="190">
        <v>30</v>
      </c>
      <c r="EL407" s="190">
        <v>30</v>
      </c>
      <c r="EM407" s="190">
        <v>35</v>
      </c>
      <c r="EN407" s="190"/>
      <c r="EO407" s="190"/>
      <c r="EP407" s="190"/>
      <c r="EQ407" s="190"/>
      <c r="ER407" s="190"/>
      <c r="ES407" s="190"/>
      <c r="ET407" s="190">
        <v>37</v>
      </c>
      <c r="EU407" s="190">
        <v>37</v>
      </c>
      <c r="EV407" s="190">
        <v>38</v>
      </c>
      <c r="EW407" s="190">
        <v>35</v>
      </c>
      <c r="EX407" s="212">
        <v>35</v>
      </c>
      <c r="EY407" s="211"/>
      <c r="EZ407" s="75">
        <f t="shared" ref="EZ407" si="1701">(G407/(DT407-G407))+0</f>
        <v>3.3444816053511705E-3</v>
      </c>
      <c r="FA407" s="89">
        <f t="shared" si="1485"/>
        <v>-0.1</v>
      </c>
      <c r="FB407" s="212"/>
      <c r="FC407" s="213"/>
      <c r="FD407" s="213"/>
      <c r="FE407" s="213"/>
      <c r="FF407" s="213"/>
      <c r="FG407" s="213"/>
      <c r="FH407" s="213"/>
      <c r="FI407" s="213"/>
      <c r="FJ407" s="213"/>
      <c r="FK407" s="213"/>
      <c r="FL407" s="213"/>
      <c r="FM407" s="213"/>
      <c r="FN407" s="213"/>
      <c r="FO407" s="213"/>
      <c r="FP407" s="213"/>
      <c r="FQ407" s="213"/>
      <c r="FR407" s="213"/>
      <c r="FS407" s="211">
        <v>175</v>
      </c>
      <c r="FT407" s="190">
        <v>175</v>
      </c>
      <c r="FU407" s="190">
        <v>175</v>
      </c>
      <c r="FV407" s="190">
        <v>175</v>
      </c>
      <c r="FW407" s="190"/>
      <c r="FX407" s="190"/>
      <c r="FY407" s="190"/>
      <c r="FZ407" s="190"/>
      <c r="GA407" s="190"/>
      <c r="GB407" s="190"/>
      <c r="GC407" s="190">
        <v>175</v>
      </c>
      <c r="GD407" s="190">
        <v>175</v>
      </c>
      <c r="GE407" s="190">
        <v>135</v>
      </c>
      <c r="GF407" s="190">
        <v>132</v>
      </c>
      <c r="GG407" s="212">
        <v>130</v>
      </c>
    </row>
    <row r="408" spans="2:189">
      <c r="B408" s="33">
        <v>44775</v>
      </c>
      <c r="C408" s="30" t="s">
        <v>35</v>
      </c>
      <c r="D408" s="30">
        <v>2022</v>
      </c>
      <c r="E408" s="30" t="str">
        <f t="shared" ref="E408" si="1702">D408&amp;C408</f>
        <v>2022S31</v>
      </c>
      <c r="F408" s="30" t="str">
        <f t="shared" si="1473"/>
        <v>82022</v>
      </c>
      <c r="G408" s="208" t="str">
        <f>VLOOKUP(Horizontal!$C408&amp;Horizontal!$B408&amp;Horizontal!G$11,Vertical!$E:$O,G$10,0)</f>
        <v>0,3</v>
      </c>
      <c r="H408" s="207">
        <f>(VLOOKUP(Horizontal!$C408&amp;Horizontal!$B408&amp;Horizontal!H$11,Vertical!$E:$O,H$10,0))+0</f>
        <v>95.82</v>
      </c>
      <c r="I408" s="207">
        <f>(VLOOKUP(Horizontal!$C408&amp;Horizontal!$B408&amp;Horizontal!I$11,Vertical!$E:$O,I$10,0))+0</f>
        <v>88.78</v>
      </c>
      <c r="J408" s="207">
        <f>(VLOOKUP(Horizontal!$C408&amp;Horizontal!$B408&amp;Horizontal!J$11,Vertical!$E:$O,J$10,0))+0</f>
        <v>106.72</v>
      </c>
      <c r="K408" s="207">
        <f>(VLOOKUP(Horizontal!$C408&amp;Horizontal!$B408&amp;Horizontal!K$11,Vertical!$E:$O,K$10,0))+0</f>
        <v>111.96</v>
      </c>
      <c r="L408" s="207">
        <f>(VLOOKUP(Horizontal!$C408&amp;Horizontal!$B408&amp;Horizontal!L$11,Vertical!$E:$O,L$10,0))+0</f>
        <v>102.48</v>
      </c>
      <c r="M408" s="207">
        <f>(VLOOKUP(Horizontal!$C408&amp;Horizontal!$B408&amp;Horizontal!M$11,Vertical!$E:$O,M$10,0))+0</f>
        <v>164.61</v>
      </c>
      <c r="N408" s="207">
        <f>(VLOOKUP(Horizontal!$C408&amp;Horizontal!$B408&amp;Horizontal!N$11,Vertical!$E:$O,N$10,0))+0</f>
        <v>169.47</v>
      </c>
      <c r="O408" s="207">
        <f>(VLOOKUP(Horizontal!$C408&amp;Horizontal!$B408&amp;Horizontal!O$11,Vertical!$E:$O,O$10,0))+0</f>
        <v>165.12</v>
      </c>
      <c r="P408" s="209">
        <f>(VLOOKUP(Horizontal!$C408&amp;Horizontal!$B408&amp;Horizontal!P$11,Vertical!$E:$O,P$10,0))+0</f>
        <v>155.97999999999999</v>
      </c>
      <c r="Q408" s="210">
        <f>(VLOOKUP(Horizontal!$C408&amp;Horizontal!$B408&amp;Horizontal!Q$11,Vertical!$E:$O,Q$10,0))+0</f>
        <v>63</v>
      </c>
      <c r="R408" s="207">
        <f>(VLOOKUP(Horizontal!$C408&amp;Horizontal!$B408&amp;Horizontal!R$11,Vertical!$E:$O,R$10,0))+0</f>
        <v>63</v>
      </c>
      <c r="S408" s="207">
        <f>(VLOOKUP(Horizontal!$C408&amp;Horizontal!$B408&amp;Horizontal!S$11,Vertical!$E:$O,S$10,0))+0</f>
        <v>59</v>
      </c>
      <c r="T408" s="207">
        <f>(VLOOKUP(Horizontal!$C408&amp;Horizontal!$B408&amp;Horizontal!T$11,Vertical!$E:$O,T$10,0))+0</f>
        <v>58</v>
      </c>
      <c r="U408" s="207">
        <f>(VLOOKUP(Horizontal!$C408&amp;Horizontal!$B408&amp;Horizontal!U$11,Vertical!$E:$O,U$10,0))+0</f>
        <v>52</v>
      </c>
      <c r="V408" s="207">
        <f>(VLOOKUP(Horizontal!$C408&amp;Horizontal!$B408&amp;Horizontal!V$11,Vertical!$E:$O,V$10,0))+0</f>
        <v>45</v>
      </c>
      <c r="W408" s="207">
        <f>(VLOOKUP(Horizontal!$C408&amp;Horizontal!$B408&amp;Horizontal!W$11,Vertical!$E:$O,W$10,0))+0</f>
        <v>39</v>
      </c>
      <c r="X408" s="207">
        <f>(VLOOKUP(Horizontal!$C408&amp;Horizontal!$B408&amp;Horizontal!X$11,Vertical!$E:$O,X$10,0))+0</f>
        <v>31</v>
      </c>
      <c r="Y408" s="209">
        <f>(VLOOKUP(Horizontal!$C408&amp;Horizontal!$B408&amp;Horizontal!Y$11,Vertical!$E:$O,Y$10,0))+0</f>
        <v>29</v>
      </c>
      <c r="Z408" s="210">
        <f>(VLOOKUP(Horizontal!$C408&amp;Horizontal!$B408&amp;Horizontal!Z$11,Vertical!$E:$O,Z$10,0))+0</f>
        <v>80.489999999999995</v>
      </c>
      <c r="AA408" s="207">
        <f>(VLOOKUP(Horizontal!$C408&amp;Horizontal!$B408&amp;Horizontal!AA$11,Vertical!$E:$O,AA$10,0))+0</f>
        <v>97.73</v>
      </c>
      <c r="AB408" s="207">
        <f>(VLOOKUP(Horizontal!$C408&amp;Horizontal!$B408&amp;Horizontal!AB$11,Vertical!$E:$O,AB$10,0))+0</f>
        <v>93.18</v>
      </c>
      <c r="AC408" s="207">
        <f>(VLOOKUP(Horizontal!$C408&amp;Horizontal!$B408&amp;Horizontal!AC$11,Vertical!$E:$O,AC$10,0))+0</f>
        <v>93.18</v>
      </c>
      <c r="AD408" s="207">
        <f>(VLOOKUP(Horizontal!$C408&amp;Horizontal!$B408&amp;Horizontal!AD$11,Vertical!$E:$O,AD$10,0))+0</f>
        <v>100</v>
      </c>
      <c r="AE408" s="207">
        <f>(VLOOKUP(Horizontal!$C408&amp;Horizontal!$B408&amp;Horizontal!AE$11,Vertical!$E:$O,AE$10,0))+0</f>
        <v>97.67</v>
      </c>
      <c r="AF408" s="207">
        <f>(VLOOKUP(Horizontal!$C408&amp;Horizontal!$B408&amp;Horizontal!AF$11,Vertical!$E:$O,AF$10,0))+0</f>
        <v>86.36</v>
      </c>
      <c r="AG408" s="207">
        <f>(VLOOKUP(Horizontal!$C408&amp;Horizontal!$B408&amp;Horizontal!AG$11,Vertical!$E:$O,AG$10,0))+0</f>
        <v>44.19</v>
      </c>
      <c r="AH408" s="209">
        <f>(VLOOKUP(Horizontal!$C408&amp;Horizontal!$B408&amp;Horizontal!AH$11,Vertical!$E:$O,AH$10,0))+0</f>
        <v>43.18</v>
      </c>
      <c r="AI408" s="210">
        <f>(VLOOKUP(Horizontal!$C408&amp;Horizontal!$B408&amp;Horizontal!AI$11,Vertical!$E:$O,AI$10,0))+0</f>
        <v>7.32</v>
      </c>
      <c r="AJ408" s="207">
        <f>(VLOOKUP(Horizontal!$C408&amp;Horizontal!$B408&amp;Horizontal!AJ$11,Vertical!$E:$O,AJ$10,0))+0</f>
        <v>0</v>
      </c>
      <c r="AK408" s="207">
        <f>(VLOOKUP(Horizontal!$C408&amp;Horizontal!$B408&amp;Horizontal!AK$11,Vertical!$E:$O,AK$10,0))+0</f>
        <v>0</v>
      </c>
      <c r="AL408" s="207">
        <f>(VLOOKUP(Horizontal!$C408&amp;Horizontal!$B408&amp;Horizontal!AL$11,Vertical!$E:$O,AL$10,0))+0</f>
        <v>0</v>
      </c>
      <c r="AM408" s="207">
        <f>(VLOOKUP(Horizontal!$C408&amp;Horizontal!$B408&amp;Horizontal!AM$11,Vertical!$E:$O,AM$10,0))+0</f>
        <v>0</v>
      </c>
      <c r="AN408" s="207">
        <f>(VLOOKUP(Horizontal!$C408&amp;Horizontal!$B408&amp;Horizontal!AN$11,Vertical!$E:$O,AN$10,0))+0</f>
        <v>2.33</v>
      </c>
      <c r="AO408" s="207">
        <f>(VLOOKUP(Horizontal!$C408&amp;Horizontal!$B408&amp;Horizontal!AO$11,Vertical!$E:$O,AO$10,0))+0</f>
        <v>11.36</v>
      </c>
      <c r="AP408" s="207">
        <f>(VLOOKUP(Horizontal!$C408&amp;Horizontal!$B408&amp;Horizontal!AP$11,Vertical!$E:$O,AP$10,0))+0</f>
        <v>37.21</v>
      </c>
      <c r="AQ408" s="209">
        <f>(VLOOKUP(Horizontal!$C408&amp;Horizontal!$B408&amp;Horizontal!AQ$11,Vertical!$E:$O,AQ$10,0))+0</f>
        <v>34.090000000000003</v>
      </c>
      <c r="AR408" s="210">
        <f>(VLOOKUP(Horizontal!$C408&amp;Horizontal!$B408&amp;Horizontal!AR$11,Vertical!$E:$O,AR$10,0))+0</f>
        <v>12.2</v>
      </c>
      <c r="AS408" s="207">
        <f>(VLOOKUP(Horizontal!$C408&amp;Horizontal!$B408&amp;Horizontal!AS$11,Vertical!$E:$O,AS$10,0))+0</f>
        <v>2.27</v>
      </c>
      <c r="AT408" s="207">
        <f>(VLOOKUP(Horizontal!$C408&amp;Horizontal!$B408&amp;Horizontal!AT$11,Vertical!$E:$O,AT$10,0))+0</f>
        <v>6.82</v>
      </c>
      <c r="AU408" s="207">
        <f>(VLOOKUP(Horizontal!$C408&amp;Horizontal!$B408&amp;Horizontal!AU$11,Vertical!$E:$O,AU$10,0))+0</f>
        <v>6.82</v>
      </c>
      <c r="AV408" s="207">
        <f>(VLOOKUP(Horizontal!$C408&amp;Horizontal!$B408&amp;Horizontal!AV$11,Vertical!$E:$O,AV$10,0))+0</f>
        <v>0</v>
      </c>
      <c r="AW408" s="207">
        <f>(VLOOKUP(Horizontal!$C408&amp;Horizontal!$B408&amp;Horizontal!AW$11,Vertical!$E:$O,AW$10,0))+0</f>
        <v>0</v>
      </c>
      <c r="AX408" s="207">
        <f>(VLOOKUP(Horizontal!$C408&amp;Horizontal!$B408&amp;Horizontal!AX$11,Vertical!$E:$O,AX$10,0))+0</f>
        <v>2.27</v>
      </c>
      <c r="AY408" s="207">
        <f>(VLOOKUP(Horizontal!$C408&amp;Horizontal!$B408&amp;Horizontal!AY$11,Vertical!$E:$O,AY$10,0))+0</f>
        <v>18.600000000000001</v>
      </c>
      <c r="AZ408" s="209">
        <f>(VLOOKUP(Horizontal!$C408&amp;Horizontal!$B408&amp;Horizontal!AZ$11,Vertical!$E:$O,AZ$10,0))+0</f>
        <v>22.73</v>
      </c>
      <c r="BA408" s="208">
        <f>(VLOOKUP(Horizontal!$C408&amp;Horizontal!$B408&amp;Horizontal!BA$11,Vertical!$E:$O,BA$10,0))+0</f>
        <v>32.89</v>
      </c>
      <c r="BB408" s="210">
        <f>(VLOOKUP(Horizontal!$C408&amp;Horizontal!$B408&amp;Horizontal!BB$11,Vertical!$E:$O,BB$10,0))+0</f>
        <v>128.72999999999999</v>
      </c>
      <c r="BC408" s="207">
        <f>(VLOOKUP(Horizontal!$C408&amp;Horizontal!$B408&amp;Horizontal!BC$11,Vertical!$E:$O,BC$10,0))+0</f>
        <v>122.73</v>
      </c>
      <c r="BD408" s="207">
        <f>(VLOOKUP(Horizontal!$C408&amp;Horizontal!$B408&amp;Horizontal!BD$11,Vertical!$E:$O,BD$10,0))+0</f>
        <v>141.16999999999999</v>
      </c>
      <c r="BE408" s="207">
        <f>(VLOOKUP(Horizontal!$C408&amp;Horizontal!$B408&amp;Horizontal!BE$11,Vertical!$E:$O,BE$10,0))+0</f>
        <v>146.75</v>
      </c>
      <c r="BF408" s="207">
        <f>(VLOOKUP(Horizontal!$C408&amp;Horizontal!$B408&amp;Horizontal!BF$11,Vertical!$E:$O,BF$10,0))+0</f>
        <v>137.71</v>
      </c>
      <c r="BG408" s="207">
        <f>(VLOOKUP(Horizontal!$C408&amp;Horizontal!$B408&amp;Horizontal!BG$11,Vertical!$E:$O,BG$10,0))+0</f>
        <v>202.29</v>
      </c>
      <c r="BH408" s="207">
        <f>(VLOOKUP(Horizontal!$C408&amp;Horizontal!$B408&amp;Horizontal!BH$11,Vertical!$E:$O,BH$10,0))+0</f>
        <v>206.24</v>
      </c>
      <c r="BI408" s="207">
        <f>(VLOOKUP(Horizontal!$C408&amp;Horizontal!$B408&amp;Horizontal!BI$11,Vertical!$E:$O,BI$10,0))+0</f>
        <v>199.54</v>
      </c>
      <c r="BJ408" s="209">
        <f>(VLOOKUP(Horizontal!$C408&amp;Horizontal!$B408&amp;Horizontal!BJ$11,Vertical!$E:$O,BJ$10,0))+0</f>
        <v>189.21</v>
      </c>
      <c r="BK408" s="210">
        <f>(VLOOKUP(Horizontal!$C408&amp;Horizontal!$B408&amp;Horizontal!BK$11,Vertical!$E:$O,BK$10,0))+0</f>
        <v>57</v>
      </c>
      <c r="BL408" s="207">
        <f>(VLOOKUP(Horizontal!$C408&amp;Horizontal!$B408&amp;Horizontal!BL$11,Vertical!$E:$O,BL$10,0))+0</f>
        <v>51</v>
      </c>
      <c r="BM408" s="207">
        <f>(VLOOKUP(Horizontal!$C408&amp;Horizontal!$B408&amp;Horizontal!BM$11,Vertical!$E:$O,BM$10,0))+0</f>
        <v>49</v>
      </c>
      <c r="BN408" s="207">
        <f>(VLOOKUP(Horizontal!$C408&amp;Horizontal!$B408&amp;Horizontal!BN$11,Vertical!$E:$O,BN$10,0))+0</f>
        <v>46</v>
      </c>
      <c r="BO408" s="207">
        <f>(VLOOKUP(Horizontal!$C408&amp;Horizontal!$B408&amp;Horizontal!BO$11,Vertical!$E:$O,BO$10,0))+0</f>
        <v>44</v>
      </c>
      <c r="BP408" s="207">
        <f>(VLOOKUP(Horizontal!$C408&amp;Horizontal!$B408&amp;Horizontal!BP$11,Vertical!$E:$O,BP$10,0))+0</f>
        <v>42</v>
      </c>
      <c r="BQ408" s="207">
        <f>(VLOOKUP(Horizontal!$C408&amp;Horizontal!$B408&amp;Horizontal!BQ$11,Vertical!$E:$O,BQ$10,0))+0</f>
        <v>39</v>
      </c>
      <c r="BR408" s="207">
        <f>(VLOOKUP(Horizontal!$C408&amp;Horizontal!$B408&amp;Horizontal!BR$11,Vertical!$E:$O,BR$10,0))+0</f>
        <v>32</v>
      </c>
      <c r="BS408" s="209">
        <f>(VLOOKUP(Horizontal!$C408&amp;Horizontal!$B408&amp;Horizontal!BS$11,Vertical!$E:$O,BS$10,0))+0</f>
        <v>31</v>
      </c>
      <c r="BT408" s="210">
        <f>(VLOOKUP(Horizontal!$C408&amp;Horizontal!$B408&amp;Horizontal!BT$11,Vertical!$E:$O,BT$10,0))+0</f>
        <v>81.08</v>
      </c>
      <c r="BU408" s="207">
        <f>(VLOOKUP(Horizontal!$C408&amp;Horizontal!$B408&amp;Horizontal!BU$11,Vertical!$E:$O,BU$10,0))+0</f>
        <v>97.22</v>
      </c>
      <c r="BV408" s="207">
        <f>(VLOOKUP(Horizontal!$C408&amp;Horizontal!$B408&amp;Horizontal!BV$11,Vertical!$E:$O,BV$10,0))+0</f>
        <v>94.87</v>
      </c>
      <c r="BW408" s="207">
        <f>(VLOOKUP(Horizontal!$C408&amp;Horizontal!$B408&amp;Horizontal!BW$11,Vertical!$E:$O,BW$10,0))+0</f>
        <v>94.87</v>
      </c>
      <c r="BX408" s="207">
        <f>(VLOOKUP(Horizontal!$C408&amp;Horizontal!$B408&amp;Horizontal!BX$11,Vertical!$E:$O,BX$10,0))+0</f>
        <v>97.3</v>
      </c>
      <c r="BY408" s="207">
        <f>(VLOOKUP(Horizontal!$C408&amp;Horizontal!$B408&amp;Horizontal!BY$11,Vertical!$E:$O,BY$10,0))+0</f>
        <v>84.21</v>
      </c>
      <c r="BZ408" s="207">
        <f>(VLOOKUP(Horizontal!$C408&amp;Horizontal!$B408&amp;Horizontal!BZ$11,Vertical!$E:$O,BZ$10,0))+0</f>
        <v>81.08</v>
      </c>
      <c r="CA408" s="207">
        <f>(VLOOKUP(Horizontal!$C408&amp;Horizontal!$B408&amp;Horizontal!CA$11,Vertical!$E:$O,CA$10,0))+0</f>
        <v>42.11</v>
      </c>
      <c r="CB408" s="209">
        <f>(VLOOKUP(Horizontal!$C408&amp;Horizontal!$B408&amp;Horizontal!CB$11,Vertical!$E:$O,CB$10,0))+0</f>
        <v>36.11</v>
      </c>
      <c r="CC408" s="210">
        <f>(VLOOKUP(Horizontal!$C408&amp;Horizontal!$B408&amp;Horizontal!CC$11,Vertical!$E:$O,CC$10,0))+0</f>
        <v>2.7</v>
      </c>
      <c r="CD408" s="207">
        <f>(VLOOKUP(Horizontal!$C408&amp;Horizontal!$B408&amp;Horizontal!CD$11,Vertical!$E:$O,CD$10,0))+0</f>
        <v>0</v>
      </c>
      <c r="CE408" s="207">
        <f>(VLOOKUP(Horizontal!$C408&amp;Horizontal!$B408&amp;Horizontal!CE$11,Vertical!$E:$O,CE$10,0))+0</f>
        <v>0</v>
      </c>
      <c r="CF408" s="207">
        <f>(VLOOKUP(Horizontal!$C408&amp;Horizontal!$B408&amp;Horizontal!CF$11,Vertical!$E:$O,CF$10,0))+0</f>
        <v>0</v>
      </c>
      <c r="CG408" s="207">
        <f>(VLOOKUP(Horizontal!$C408&amp;Horizontal!$B408&amp;Horizontal!CG$11,Vertical!$E:$O,CG$10,0))+0</f>
        <v>0</v>
      </c>
      <c r="CH408" s="207">
        <f>(VLOOKUP(Horizontal!$C408&amp;Horizontal!$B408&amp;Horizontal!CH$11,Vertical!$E:$O,CH$10,0))+0</f>
        <v>13.16</v>
      </c>
      <c r="CI408" s="207">
        <f>(VLOOKUP(Horizontal!$C408&amp;Horizontal!$B408&amp;Horizontal!CI$11,Vertical!$E:$O,CI$10,0))+0</f>
        <v>13.51</v>
      </c>
      <c r="CJ408" s="207">
        <f>(VLOOKUP(Horizontal!$C408&amp;Horizontal!$B408&amp;Horizontal!CJ$11,Vertical!$E:$O,CJ$10,0))+0</f>
        <v>31.58</v>
      </c>
      <c r="CK408" s="209">
        <f>(VLOOKUP(Horizontal!$C408&amp;Horizontal!$B408&amp;Horizontal!CK$11,Vertical!$E:$O,CK$10,0))+0</f>
        <v>44.44</v>
      </c>
      <c r="CL408" s="210">
        <f>(VLOOKUP(Horizontal!$C408&amp;Horizontal!$B408&amp;Horizontal!CL$11,Vertical!$E:$O,CL$10,0))+0</f>
        <v>16.22</v>
      </c>
      <c r="CM408" s="207">
        <f>(VLOOKUP(Horizontal!$C408&amp;Horizontal!$B408&amp;Horizontal!CM$11,Vertical!$E:$O,CM$10,0))+0</f>
        <v>2.78</v>
      </c>
      <c r="CN408" s="207">
        <f>(VLOOKUP(Horizontal!$C408&amp;Horizontal!$B408&amp;Horizontal!CN$11,Vertical!$E:$O,CN$10,0))+0</f>
        <v>5.13</v>
      </c>
      <c r="CO408" s="207">
        <f>(VLOOKUP(Horizontal!$C408&amp;Horizontal!$B408&amp;Horizontal!CO$11,Vertical!$E:$O,CO$10,0))+0</f>
        <v>5.13</v>
      </c>
      <c r="CP408" s="207">
        <f>(VLOOKUP(Horizontal!$C408&amp;Horizontal!$B408&amp;Horizontal!CP$11,Vertical!$E:$O,CP$10,0))+0</f>
        <v>2.7</v>
      </c>
      <c r="CQ408" s="207">
        <f>(VLOOKUP(Horizontal!$C408&amp;Horizontal!$B408&amp;Horizontal!CQ$11,Vertical!$E:$O,CQ$10,0))+0</f>
        <v>2.63</v>
      </c>
      <c r="CR408" s="207">
        <f>(VLOOKUP(Horizontal!$C408&amp;Horizontal!$B408&amp;Horizontal!CR$11,Vertical!$E:$O,CR$10,0))+0</f>
        <v>5.41</v>
      </c>
      <c r="CS408" s="207">
        <f>(VLOOKUP(Horizontal!$C408&amp;Horizontal!$B408&amp;Horizontal!CS$11,Vertical!$E:$O,CS$10,0))+0</f>
        <v>26.32</v>
      </c>
      <c r="CT408" s="207">
        <f>(VLOOKUP(Horizontal!$C408&amp;Horizontal!$B408&amp;Horizontal!CT$11,Vertical!$E:$O,CT$10,0))+0</f>
        <v>19.440000000000001</v>
      </c>
      <c r="CU408" s="150"/>
      <c r="CV408" s="211">
        <f t="shared" ref="CV408" si="1703">(BB408-H408)+0</f>
        <v>32.909999999999997</v>
      </c>
      <c r="CW408" s="190">
        <f t="shared" ref="CW408" si="1704">(BC408-I408)+0</f>
        <v>33.950000000000003</v>
      </c>
      <c r="CX408" s="190">
        <f t="shared" ref="CX408" si="1705">(BD408-J408)+0</f>
        <v>34.449999999999989</v>
      </c>
      <c r="CY408" s="190">
        <f t="shared" ref="CY408" si="1706">(BE408-K408)+0</f>
        <v>34.790000000000006</v>
      </c>
      <c r="CZ408" s="190">
        <f t="shared" ref="CZ408" si="1707">(BF408-L408)+0</f>
        <v>35.230000000000004</v>
      </c>
      <c r="DA408" s="190">
        <f t="shared" ref="DA408" si="1708">(BG408-M408)+0</f>
        <v>37.679999999999978</v>
      </c>
      <c r="DB408" s="190">
        <f t="shared" ref="DB408" si="1709">(BH408-N408)+0</f>
        <v>36.77000000000001</v>
      </c>
      <c r="DC408" s="190">
        <f t="shared" ref="DC408" si="1710">(BI408-O408)+0</f>
        <v>34.419999999999987</v>
      </c>
      <c r="DD408" s="212">
        <f t="shared" ref="DD408" si="1711">(BJ408-P408)+0</f>
        <v>33.230000000000018</v>
      </c>
      <c r="DE408" s="9">
        <v>170</v>
      </c>
      <c r="DF408" s="212">
        <f t="shared" ref="DF408" si="1712">($H$7-H408)+0</f>
        <v>112.63721040189134</v>
      </c>
      <c r="DG408" s="264">
        <v>66</v>
      </c>
      <c r="DH408" s="265">
        <v>52</v>
      </c>
      <c r="DI408" s="265">
        <v>68</v>
      </c>
      <c r="DJ408" s="266">
        <v>94</v>
      </c>
      <c r="DK408" s="190">
        <v>98.67</v>
      </c>
      <c r="DL408" s="190">
        <v>98.67</v>
      </c>
      <c r="DM408" s="190">
        <v>98.67</v>
      </c>
      <c r="DN408" s="212">
        <v>98.67</v>
      </c>
      <c r="DO408" s="190">
        <v>71.349999999999994</v>
      </c>
      <c r="DP408" s="190">
        <v>71.349999999999994</v>
      </c>
      <c r="DQ408" s="190">
        <v>71.349999999999994</v>
      </c>
      <c r="DR408" s="212">
        <v>71.349999999999994</v>
      </c>
      <c r="DS408" s="150"/>
      <c r="DT408" s="190">
        <v>100</v>
      </c>
      <c r="DU408" s="190">
        <v>93</v>
      </c>
      <c r="DV408" s="190">
        <v>112</v>
      </c>
      <c r="DW408" s="190">
        <v>117</v>
      </c>
      <c r="DX408" s="190"/>
      <c r="DY408" s="190"/>
      <c r="DZ408" s="190"/>
      <c r="EA408" s="190"/>
      <c r="EB408" s="190"/>
      <c r="EC408" s="190"/>
      <c r="ED408" s="190">
        <v>105</v>
      </c>
      <c r="EE408" s="190">
        <v>165</v>
      </c>
      <c r="EF408" s="190">
        <v>170</v>
      </c>
      <c r="EG408" s="190">
        <v>162</v>
      </c>
      <c r="EH408" s="212">
        <v>152</v>
      </c>
      <c r="EI408" s="213"/>
      <c r="EJ408" s="211">
        <v>30</v>
      </c>
      <c r="EK408" s="190">
        <v>30</v>
      </c>
      <c r="EL408" s="190">
        <v>35</v>
      </c>
      <c r="EM408" s="190">
        <v>35</v>
      </c>
      <c r="EN408" s="190"/>
      <c r="EO408" s="190"/>
      <c r="EP408" s="190"/>
      <c r="EQ408" s="190"/>
      <c r="ER408" s="190"/>
      <c r="ES408" s="190"/>
      <c r="ET408" s="190">
        <v>37</v>
      </c>
      <c r="EU408" s="190">
        <v>38</v>
      </c>
      <c r="EV408" s="190">
        <v>38</v>
      </c>
      <c r="EW408" s="190">
        <v>35</v>
      </c>
      <c r="EX408" s="212">
        <v>35</v>
      </c>
      <c r="EY408" s="211"/>
      <c r="EZ408" s="75">
        <f t="shared" ref="EZ408" si="1713">(G408/(DT408-G408))+0</f>
        <v>3.009027081243731E-3</v>
      </c>
      <c r="FA408" s="89">
        <f t="shared" si="1485"/>
        <v>-0.1</v>
      </c>
      <c r="FB408" s="212"/>
      <c r="FC408" s="213"/>
      <c r="FD408" s="213"/>
      <c r="FE408" s="213"/>
      <c r="FF408" s="213"/>
      <c r="FG408" s="213"/>
      <c r="FH408" s="213"/>
      <c r="FI408" s="213"/>
      <c r="FJ408" s="213"/>
      <c r="FK408" s="213"/>
      <c r="FL408" s="213"/>
      <c r="FM408" s="213"/>
      <c r="FN408" s="213"/>
      <c r="FO408" s="213"/>
      <c r="FP408" s="213"/>
      <c r="FQ408" s="213"/>
      <c r="FR408" s="213"/>
      <c r="FS408" s="211">
        <v>175</v>
      </c>
      <c r="FT408" s="190">
        <v>175</v>
      </c>
      <c r="FU408" s="190">
        <v>175</v>
      </c>
      <c r="FV408" s="190">
        <v>175</v>
      </c>
      <c r="FW408" s="190"/>
      <c r="FX408" s="190"/>
      <c r="FY408" s="190"/>
      <c r="FZ408" s="190"/>
      <c r="GA408" s="190"/>
      <c r="GB408" s="190"/>
      <c r="GC408" s="190">
        <v>175</v>
      </c>
      <c r="GD408" s="190">
        <v>175</v>
      </c>
      <c r="GE408" s="190">
        <v>135</v>
      </c>
      <c r="GF408" s="190">
        <v>132</v>
      </c>
      <c r="GG408" s="212">
        <v>130</v>
      </c>
    </row>
    <row r="409" spans="2:189">
      <c r="B409" s="33">
        <v>44782</v>
      </c>
      <c r="C409" s="30" t="s">
        <v>34</v>
      </c>
      <c r="D409" s="30">
        <v>2022</v>
      </c>
      <c r="E409" s="30" t="str">
        <f t="shared" ref="E409" si="1714">D409&amp;C409</f>
        <v>2022S32</v>
      </c>
      <c r="F409" s="30" t="str">
        <f t="shared" si="1473"/>
        <v>82022</v>
      </c>
      <c r="G409" s="208" t="str">
        <f>VLOOKUP(Horizontal!$C409&amp;Horizontal!$B409&amp;Horizontal!G$11,Vertical!$E:$O,G$10,0)</f>
        <v>0,33</v>
      </c>
      <c r="H409" s="207">
        <f>(VLOOKUP(Horizontal!$C409&amp;Horizontal!$B409&amp;Horizontal!H$11,Vertical!$E:$O,H$10,0))+0</f>
        <v>86.65</v>
      </c>
      <c r="I409" s="207">
        <f>(VLOOKUP(Horizontal!$C409&amp;Horizontal!$B409&amp;Horizontal!I$11,Vertical!$E:$O,I$10,0))+0</f>
        <v>86.73</v>
      </c>
      <c r="J409" s="207">
        <f>(VLOOKUP(Horizontal!$C409&amp;Horizontal!$B409&amp;Horizontal!J$11,Vertical!$E:$O,J$10,0))+0</f>
        <v>101.77</v>
      </c>
      <c r="K409" s="207">
        <f>(VLOOKUP(Horizontal!$C409&amp;Horizontal!$B409&amp;Horizontal!K$11,Vertical!$E:$O,K$10,0))+0</f>
        <v>105.08</v>
      </c>
      <c r="L409" s="207">
        <f>(VLOOKUP(Horizontal!$C409&amp;Horizontal!$B409&amp;Horizontal!L$11,Vertical!$E:$O,L$10,0))+0</f>
        <v>98.09</v>
      </c>
      <c r="M409" s="207">
        <f>(VLOOKUP(Horizontal!$C409&amp;Horizontal!$B409&amp;Horizontal!M$11,Vertical!$E:$O,M$10,0))+0</f>
        <v>163.59</v>
      </c>
      <c r="N409" s="207">
        <f>(VLOOKUP(Horizontal!$C409&amp;Horizontal!$B409&amp;Horizontal!N$11,Vertical!$E:$O,N$10,0))+0</f>
        <v>168.7</v>
      </c>
      <c r="O409" s="207">
        <f>(VLOOKUP(Horizontal!$C409&amp;Horizontal!$B409&amp;Horizontal!O$11,Vertical!$E:$O,O$10,0))+0</f>
        <v>164.99</v>
      </c>
      <c r="P409" s="209">
        <f>(VLOOKUP(Horizontal!$C409&amp;Horizontal!$B409&amp;Horizontal!P$11,Vertical!$E:$O,P$10,0))+0</f>
        <v>156.11000000000001</v>
      </c>
      <c r="Q409" s="210">
        <f>(VLOOKUP(Horizontal!$C409&amp;Horizontal!$B409&amp;Horizontal!Q$11,Vertical!$E:$O,Q$10,0))+0</f>
        <v>59</v>
      </c>
      <c r="R409" s="207">
        <f>(VLOOKUP(Horizontal!$C409&amp;Horizontal!$B409&amp;Horizontal!R$11,Vertical!$E:$O,R$10,0))+0</f>
        <v>62</v>
      </c>
      <c r="S409" s="207">
        <f>(VLOOKUP(Horizontal!$C409&amp;Horizontal!$B409&amp;Horizontal!S$11,Vertical!$E:$O,S$10,0))+0</f>
        <v>62</v>
      </c>
      <c r="T409" s="207">
        <f>(VLOOKUP(Horizontal!$C409&amp;Horizontal!$B409&amp;Horizontal!T$11,Vertical!$E:$O,T$10,0))+0</f>
        <v>59</v>
      </c>
      <c r="U409" s="207">
        <f>(VLOOKUP(Horizontal!$C409&amp;Horizontal!$B409&amp;Horizontal!U$11,Vertical!$E:$O,U$10,0))+0</f>
        <v>52</v>
      </c>
      <c r="V409" s="207">
        <f>(VLOOKUP(Horizontal!$C409&amp;Horizontal!$B409&amp;Horizontal!V$11,Vertical!$E:$O,V$10,0))+0</f>
        <v>44</v>
      </c>
      <c r="W409" s="207">
        <f>(VLOOKUP(Horizontal!$C409&amp;Horizontal!$B409&amp;Horizontal!W$11,Vertical!$E:$O,W$10,0))+0</f>
        <v>37</v>
      </c>
      <c r="X409" s="207">
        <f>(VLOOKUP(Horizontal!$C409&amp;Horizontal!$B409&amp;Horizontal!X$11,Vertical!$E:$O,X$10,0))+0</f>
        <v>29</v>
      </c>
      <c r="Y409" s="209">
        <f>(VLOOKUP(Horizontal!$C409&amp;Horizontal!$B409&amp;Horizontal!Y$11,Vertical!$E:$O,Y$10,0))+0</f>
        <v>30</v>
      </c>
      <c r="Z409" s="210">
        <f>(VLOOKUP(Horizontal!$C409&amp;Horizontal!$B409&amp;Horizontal!Z$11,Vertical!$E:$O,Z$10,0))+0</f>
        <v>97.5</v>
      </c>
      <c r="AA409" s="207">
        <f>(VLOOKUP(Horizontal!$C409&amp;Horizontal!$B409&amp;Horizontal!AA$11,Vertical!$E:$O,AA$10,0))+0</f>
        <v>75.61</v>
      </c>
      <c r="AB409" s="207">
        <f>(VLOOKUP(Horizontal!$C409&amp;Horizontal!$B409&amp;Horizontal!AB$11,Vertical!$E:$O,AB$10,0))+0</f>
        <v>94.87</v>
      </c>
      <c r="AC409" s="207">
        <f>(VLOOKUP(Horizontal!$C409&amp;Horizontal!$B409&amp;Horizontal!AC$11,Vertical!$E:$O,AC$10,0))+0</f>
        <v>94.87</v>
      </c>
      <c r="AD409" s="207">
        <f>(VLOOKUP(Horizontal!$C409&amp;Horizontal!$B409&amp;Horizontal!AD$11,Vertical!$E:$O,AD$10,0))+0</f>
        <v>92.11</v>
      </c>
      <c r="AE409" s="207">
        <f>(VLOOKUP(Horizontal!$C409&amp;Horizontal!$B409&amp;Horizontal!AE$11,Vertical!$E:$O,AE$10,0))+0</f>
        <v>51.11</v>
      </c>
      <c r="AF409" s="207">
        <f>(VLOOKUP(Horizontal!$C409&amp;Horizontal!$B409&amp;Horizontal!AF$11,Vertical!$E:$O,AF$10,0))+0</f>
        <v>52.27</v>
      </c>
      <c r="AG409" s="207">
        <f>(VLOOKUP(Horizontal!$C409&amp;Horizontal!$B409&amp;Horizontal!AG$11,Vertical!$E:$O,AG$10,0))+0</f>
        <v>34.15</v>
      </c>
      <c r="AH409" s="209">
        <f>(VLOOKUP(Horizontal!$C409&amp;Horizontal!$B409&amp;Horizontal!AH$11,Vertical!$E:$O,AH$10,0))+0</f>
        <v>26.83</v>
      </c>
      <c r="AI409" s="210">
        <f>(VLOOKUP(Horizontal!$C409&amp;Horizontal!$B409&amp;Horizontal!AI$11,Vertical!$E:$O,AI$10,0))+0</f>
        <v>0</v>
      </c>
      <c r="AJ409" s="207">
        <f>(VLOOKUP(Horizontal!$C409&amp;Horizontal!$B409&amp;Horizontal!AJ$11,Vertical!$E:$O,AJ$10,0))+0</f>
        <v>12.2</v>
      </c>
      <c r="AK409" s="207">
        <f>(VLOOKUP(Horizontal!$C409&amp;Horizontal!$B409&amp;Horizontal!AK$11,Vertical!$E:$O,AK$10,0))+0</f>
        <v>2.56</v>
      </c>
      <c r="AL409" s="207">
        <f>(VLOOKUP(Horizontal!$C409&amp;Horizontal!$B409&amp;Horizontal!AL$11,Vertical!$E:$O,AL$10,0))+0</f>
        <v>2.56</v>
      </c>
      <c r="AM409" s="207">
        <f>(VLOOKUP(Horizontal!$C409&amp;Horizontal!$B409&amp;Horizontal!AM$11,Vertical!$E:$O,AM$10,0))+0</f>
        <v>5.26</v>
      </c>
      <c r="AN409" s="207">
        <f>(VLOOKUP(Horizontal!$C409&amp;Horizontal!$B409&amp;Horizontal!AN$11,Vertical!$E:$O,AN$10,0))+0</f>
        <v>22.22</v>
      </c>
      <c r="AO409" s="207">
        <f>(VLOOKUP(Horizontal!$C409&amp;Horizontal!$B409&amp;Horizontal!AO$11,Vertical!$E:$O,AO$10,0))+0</f>
        <v>22.73</v>
      </c>
      <c r="AP409" s="207">
        <f>(VLOOKUP(Horizontal!$C409&amp;Horizontal!$B409&amp;Horizontal!AP$11,Vertical!$E:$O,AP$10,0))+0</f>
        <v>41.46</v>
      </c>
      <c r="AQ409" s="209">
        <f>(VLOOKUP(Horizontal!$C409&amp;Horizontal!$B409&amp;Horizontal!AQ$11,Vertical!$E:$O,AQ$10,0))+0</f>
        <v>51.22</v>
      </c>
      <c r="AR409" s="210">
        <f>(VLOOKUP(Horizontal!$C409&amp;Horizontal!$B409&amp;Horizontal!AR$11,Vertical!$E:$O,AR$10,0))+0</f>
        <v>2.5</v>
      </c>
      <c r="AS409" s="207">
        <f>(VLOOKUP(Horizontal!$C409&amp;Horizontal!$B409&amp;Horizontal!AS$11,Vertical!$E:$O,AS$10,0))+0</f>
        <v>12.2</v>
      </c>
      <c r="AT409" s="207">
        <f>(VLOOKUP(Horizontal!$C409&amp;Horizontal!$B409&amp;Horizontal!AT$11,Vertical!$E:$O,AT$10,0))+0</f>
        <v>2.56</v>
      </c>
      <c r="AU409" s="207">
        <f>(VLOOKUP(Horizontal!$C409&amp;Horizontal!$B409&amp;Horizontal!AU$11,Vertical!$E:$O,AU$10,0))+0</f>
        <v>2.56</v>
      </c>
      <c r="AV409" s="207">
        <f>(VLOOKUP(Horizontal!$C409&amp;Horizontal!$B409&amp;Horizontal!AV$11,Vertical!$E:$O,AV$10,0))+0</f>
        <v>2.63</v>
      </c>
      <c r="AW409" s="207">
        <f>(VLOOKUP(Horizontal!$C409&amp;Horizontal!$B409&amp;Horizontal!AW$11,Vertical!$E:$O,AW$10,0))+0</f>
        <v>26.67</v>
      </c>
      <c r="AX409" s="207">
        <f>(VLOOKUP(Horizontal!$C409&amp;Horizontal!$B409&amp;Horizontal!AX$11,Vertical!$E:$O,AX$10,0))+0</f>
        <v>25</v>
      </c>
      <c r="AY409" s="207">
        <f>(VLOOKUP(Horizontal!$C409&amp;Horizontal!$B409&amp;Horizontal!AY$11,Vertical!$E:$O,AY$10,0))+0</f>
        <v>24.39</v>
      </c>
      <c r="AZ409" s="209">
        <f>(VLOOKUP(Horizontal!$C409&amp;Horizontal!$B409&amp;Horizontal!AZ$11,Vertical!$E:$O,AZ$10,0))+0</f>
        <v>21.95</v>
      </c>
      <c r="BA409" s="208">
        <f>(VLOOKUP(Horizontal!$C409&amp;Horizontal!$B409&amp;Horizontal!BA$11,Vertical!$E:$O,BA$10,0))+0</f>
        <v>31.85</v>
      </c>
      <c r="BB409" s="210">
        <f>(VLOOKUP(Horizontal!$C409&amp;Horizontal!$B409&amp;Horizontal!BB$11,Vertical!$E:$O,BB$10,0))+0</f>
        <v>118.79</v>
      </c>
      <c r="BC409" s="207">
        <f>(VLOOKUP(Horizontal!$C409&amp;Horizontal!$B409&amp;Horizontal!BC$11,Vertical!$E:$O,BC$10,0))+0</f>
        <v>120.32</v>
      </c>
      <c r="BD409" s="207">
        <f>(VLOOKUP(Horizontal!$C409&amp;Horizontal!$B409&amp;Horizontal!BD$11,Vertical!$E:$O,BD$10,0))+0</f>
        <v>135.84</v>
      </c>
      <c r="BE409" s="207">
        <f>(VLOOKUP(Horizontal!$C409&amp;Horizontal!$B409&amp;Horizontal!BE$11,Vertical!$E:$O,BE$10,0))+0</f>
        <v>139.27000000000001</v>
      </c>
      <c r="BF409" s="207">
        <f>(VLOOKUP(Horizontal!$C409&amp;Horizontal!$B409&amp;Horizontal!BF$11,Vertical!$E:$O,BF$10,0))+0</f>
        <v>133.19</v>
      </c>
      <c r="BG409" s="207">
        <f>(VLOOKUP(Horizontal!$C409&amp;Horizontal!$B409&amp;Horizontal!BG$11,Vertical!$E:$O,BG$10,0))+0</f>
        <v>200.43</v>
      </c>
      <c r="BH409" s="207">
        <f>(VLOOKUP(Horizontal!$C409&amp;Horizontal!$B409&amp;Horizontal!BH$11,Vertical!$E:$O,BH$10,0))+0</f>
        <v>204.87</v>
      </c>
      <c r="BI409" s="207">
        <f>(VLOOKUP(Horizontal!$C409&amp;Horizontal!$B409&amp;Horizontal!BI$11,Vertical!$E:$O,BI$10,0))+0</f>
        <v>198.97</v>
      </c>
      <c r="BJ409" s="209">
        <f>(VLOOKUP(Horizontal!$C409&amp;Horizontal!$B409&amp;Horizontal!BJ$11,Vertical!$E:$O,BJ$10,0))+0</f>
        <v>188.45</v>
      </c>
      <c r="BK409" s="210">
        <f>(VLOOKUP(Horizontal!$C409&amp;Horizontal!$B409&amp;Horizontal!BK$11,Vertical!$E:$O,BK$10,0))+0</f>
        <v>53</v>
      </c>
      <c r="BL409" s="207">
        <f>(VLOOKUP(Horizontal!$C409&amp;Horizontal!$B409&amp;Horizontal!BL$11,Vertical!$E:$O,BL$10,0))+0</f>
        <v>48</v>
      </c>
      <c r="BM409" s="207">
        <f>(VLOOKUP(Horizontal!$C409&amp;Horizontal!$B409&amp;Horizontal!BM$11,Vertical!$E:$O,BM$10,0))+0</f>
        <v>45</v>
      </c>
      <c r="BN409" s="207">
        <f>(VLOOKUP(Horizontal!$C409&amp;Horizontal!$B409&amp;Horizontal!BN$11,Vertical!$E:$O,BN$10,0))+0</f>
        <v>45</v>
      </c>
      <c r="BO409" s="207">
        <f>(VLOOKUP(Horizontal!$C409&amp;Horizontal!$B409&amp;Horizontal!BO$11,Vertical!$E:$O,BO$10,0))+0</f>
        <v>43</v>
      </c>
      <c r="BP409" s="207">
        <f>(VLOOKUP(Horizontal!$C409&amp;Horizontal!$B409&amp;Horizontal!BP$11,Vertical!$E:$O,BP$10,0))+0</f>
        <v>39</v>
      </c>
      <c r="BQ409" s="207">
        <f>(VLOOKUP(Horizontal!$C409&amp;Horizontal!$B409&amp;Horizontal!BQ$11,Vertical!$E:$O,BQ$10,0))+0</f>
        <v>37</v>
      </c>
      <c r="BR409" s="207">
        <f>(VLOOKUP(Horizontal!$C409&amp;Horizontal!$B409&amp;Horizontal!BR$11,Vertical!$E:$O,BR$10,0))+0</f>
        <v>31</v>
      </c>
      <c r="BS409" s="209">
        <f>(VLOOKUP(Horizontal!$C409&amp;Horizontal!$B409&amp;Horizontal!BS$11,Vertical!$E:$O,BS$10,0))+0</f>
        <v>30</v>
      </c>
      <c r="BT409" s="210">
        <f>(VLOOKUP(Horizontal!$C409&amp;Horizontal!$B409&amp;Horizontal!BT$11,Vertical!$E:$O,BT$10,0))+0</f>
        <v>96.97</v>
      </c>
      <c r="BU409" s="207">
        <f>(VLOOKUP(Horizontal!$C409&amp;Horizontal!$B409&amp;Horizontal!BU$11,Vertical!$E:$O,BU$10,0))+0</f>
        <v>77.78</v>
      </c>
      <c r="BV409" s="207">
        <f>(VLOOKUP(Horizontal!$C409&amp;Horizontal!$B409&amp;Horizontal!BV$11,Vertical!$E:$O,BV$10,0))+0</f>
        <v>94.44</v>
      </c>
      <c r="BW409" s="207">
        <f>(VLOOKUP(Horizontal!$C409&amp;Horizontal!$B409&amp;Horizontal!BW$11,Vertical!$E:$O,BW$10,0))+0</f>
        <v>91.67</v>
      </c>
      <c r="BX409" s="207">
        <f>(VLOOKUP(Horizontal!$C409&amp;Horizontal!$B409&amp;Horizontal!BX$11,Vertical!$E:$O,BX$10,0))+0</f>
        <v>84.21</v>
      </c>
      <c r="BY409" s="207">
        <f>(VLOOKUP(Horizontal!$C409&amp;Horizontal!$B409&amp;Horizontal!BY$11,Vertical!$E:$O,BY$10,0))+0</f>
        <v>77.78</v>
      </c>
      <c r="BZ409" s="207">
        <f>(VLOOKUP(Horizontal!$C409&amp;Horizontal!$B409&amp;Horizontal!BZ$11,Vertical!$E:$O,BZ$10,0))+0</f>
        <v>56.76</v>
      </c>
      <c r="CA409" s="207">
        <f>(VLOOKUP(Horizontal!$C409&amp;Horizontal!$B409&amp;Horizontal!CA$11,Vertical!$E:$O,CA$10,0))+0</f>
        <v>45.95</v>
      </c>
      <c r="CB409" s="209">
        <f>(VLOOKUP(Horizontal!$C409&amp;Horizontal!$B409&amp;Horizontal!CB$11,Vertical!$E:$O,CB$10,0))+0</f>
        <v>47.37</v>
      </c>
      <c r="CC409" s="210">
        <f>(VLOOKUP(Horizontal!$C409&amp;Horizontal!$B409&amp;Horizontal!CC$11,Vertical!$E:$O,CC$10,0))+0</f>
        <v>0</v>
      </c>
      <c r="CD409" s="207">
        <f>(VLOOKUP(Horizontal!$C409&amp;Horizontal!$B409&amp;Horizontal!CD$11,Vertical!$E:$O,CD$10,0))+0</f>
        <v>11.11</v>
      </c>
      <c r="CE409" s="207">
        <f>(VLOOKUP(Horizontal!$C409&amp;Horizontal!$B409&amp;Horizontal!CE$11,Vertical!$E:$O,CE$10,0))+0</f>
        <v>2.78</v>
      </c>
      <c r="CF409" s="207">
        <f>(VLOOKUP(Horizontal!$C409&amp;Horizontal!$B409&amp;Horizontal!CF$11,Vertical!$E:$O,CF$10,0))+0</f>
        <v>5.56</v>
      </c>
      <c r="CG409" s="207">
        <f>(VLOOKUP(Horizontal!$C409&amp;Horizontal!$B409&amp;Horizontal!CG$11,Vertical!$E:$O,CG$10,0))+0</f>
        <v>2.63</v>
      </c>
      <c r="CH409" s="207">
        <f>(VLOOKUP(Horizontal!$C409&amp;Horizontal!$B409&amp;Horizontal!CH$11,Vertical!$E:$O,CH$10,0))+0</f>
        <v>8.33</v>
      </c>
      <c r="CI409" s="207">
        <f>(VLOOKUP(Horizontal!$C409&amp;Horizontal!$B409&amp;Horizontal!CI$11,Vertical!$E:$O,CI$10,0))+0</f>
        <v>18.920000000000002</v>
      </c>
      <c r="CJ409" s="207">
        <f>(VLOOKUP(Horizontal!$C409&amp;Horizontal!$B409&amp;Horizontal!CJ$11,Vertical!$E:$O,CJ$10,0))+0</f>
        <v>29.73</v>
      </c>
      <c r="CK409" s="209">
        <f>(VLOOKUP(Horizontal!$C409&amp;Horizontal!$B409&amp;Horizontal!CK$11,Vertical!$E:$O,CK$10,0))+0</f>
        <v>39.47</v>
      </c>
      <c r="CL409" s="210">
        <f>(VLOOKUP(Horizontal!$C409&amp;Horizontal!$B409&amp;Horizontal!CL$11,Vertical!$E:$O,CL$10,0))+0</f>
        <v>3.03</v>
      </c>
      <c r="CM409" s="207">
        <f>(VLOOKUP(Horizontal!$C409&amp;Horizontal!$B409&amp;Horizontal!CM$11,Vertical!$E:$O,CM$10,0))+0</f>
        <v>11.11</v>
      </c>
      <c r="CN409" s="207">
        <f>(VLOOKUP(Horizontal!$C409&amp;Horizontal!$B409&amp;Horizontal!CN$11,Vertical!$E:$O,CN$10,0))+0</f>
        <v>2.78</v>
      </c>
      <c r="CO409" s="207">
        <f>(VLOOKUP(Horizontal!$C409&amp;Horizontal!$B409&amp;Horizontal!CO$11,Vertical!$E:$O,CO$10,0))+0</f>
        <v>2.78</v>
      </c>
      <c r="CP409" s="207">
        <f>(VLOOKUP(Horizontal!$C409&amp;Horizontal!$B409&amp;Horizontal!CP$11,Vertical!$E:$O,CP$10,0))+0</f>
        <v>13.16</v>
      </c>
      <c r="CQ409" s="207">
        <f>(VLOOKUP(Horizontal!$C409&amp;Horizontal!$B409&amp;Horizontal!CQ$11,Vertical!$E:$O,CQ$10,0))+0</f>
        <v>13.89</v>
      </c>
      <c r="CR409" s="207">
        <f>(VLOOKUP(Horizontal!$C409&amp;Horizontal!$B409&amp;Horizontal!CR$11,Vertical!$E:$O,CR$10,0))+0</f>
        <v>24.32</v>
      </c>
      <c r="CS409" s="207">
        <f>(VLOOKUP(Horizontal!$C409&amp;Horizontal!$B409&amp;Horizontal!CS$11,Vertical!$E:$O,CS$10,0))+0</f>
        <v>24.32</v>
      </c>
      <c r="CT409" s="207">
        <f>(VLOOKUP(Horizontal!$C409&amp;Horizontal!$B409&amp;Horizontal!CT$11,Vertical!$E:$O,CT$10,0))+0</f>
        <v>13.16</v>
      </c>
      <c r="CU409" s="150"/>
      <c r="CV409" s="211">
        <f t="shared" ref="CV409" si="1715">(BB409-H409)+0</f>
        <v>32.14</v>
      </c>
      <c r="CW409" s="190">
        <f t="shared" ref="CW409" si="1716">(BC409-I409)+0</f>
        <v>33.589999999999989</v>
      </c>
      <c r="CX409" s="190">
        <f t="shared" ref="CX409" si="1717">(BD409-J409)+0</f>
        <v>34.070000000000007</v>
      </c>
      <c r="CY409" s="190">
        <f t="shared" ref="CY409" si="1718">(BE409-K409)+0</f>
        <v>34.190000000000012</v>
      </c>
      <c r="CZ409" s="190">
        <f t="shared" ref="CZ409" si="1719">(BF409-L409)+0</f>
        <v>35.099999999999994</v>
      </c>
      <c r="DA409" s="190">
        <f t="shared" ref="DA409" si="1720">(BG409-M409)+0</f>
        <v>36.840000000000003</v>
      </c>
      <c r="DB409" s="190">
        <f t="shared" ref="DB409" si="1721">(BH409-N409)+0</f>
        <v>36.170000000000016</v>
      </c>
      <c r="DC409" s="190">
        <f t="shared" ref="DC409" si="1722">(BI409-O409)+0</f>
        <v>33.97999999999999</v>
      </c>
      <c r="DD409" s="212">
        <f t="shared" ref="DD409" si="1723">(BJ409-P409)+0</f>
        <v>32.339999999999975</v>
      </c>
      <c r="DE409" s="9">
        <v>170</v>
      </c>
      <c r="DF409" s="212">
        <f t="shared" ref="DF409" si="1724">($H$7-H409)+0</f>
        <v>121.80721040189133</v>
      </c>
      <c r="DG409" s="264">
        <v>72</v>
      </c>
      <c r="DH409" s="265">
        <v>103</v>
      </c>
      <c r="DI409" s="265">
        <v>70</v>
      </c>
      <c r="DJ409" s="266">
        <v>97</v>
      </c>
      <c r="DK409" s="190">
        <v>91.12</v>
      </c>
      <c r="DL409" s="190">
        <v>91.12</v>
      </c>
      <c r="DM409" s="190">
        <v>91.12</v>
      </c>
      <c r="DN409" s="212">
        <v>91.12</v>
      </c>
      <c r="DO409" s="190">
        <v>110.92</v>
      </c>
      <c r="DP409" s="190">
        <v>110.92</v>
      </c>
      <c r="DQ409" s="190">
        <v>110.9</v>
      </c>
      <c r="DR409" s="212">
        <v>110.92</v>
      </c>
      <c r="DS409" s="150"/>
      <c r="DT409" s="190">
        <v>84</v>
      </c>
      <c r="DU409" s="190">
        <v>81</v>
      </c>
      <c r="DV409" s="190">
        <v>100</v>
      </c>
      <c r="DW409" s="190">
        <v>105</v>
      </c>
      <c r="DX409" s="190"/>
      <c r="DY409" s="190"/>
      <c r="DZ409" s="190"/>
      <c r="EA409" s="190"/>
      <c r="EB409" s="190"/>
      <c r="EC409" s="190"/>
      <c r="ED409" s="190">
        <v>97</v>
      </c>
      <c r="EE409" s="190">
        <v>163</v>
      </c>
      <c r="EF409" s="190">
        <v>169</v>
      </c>
      <c r="EG409" s="190">
        <v>162</v>
      </c>
      <c r="EH409" s="212">
        <v>152</v>
      </c>
      <c r="EI409" s="213"/>
      <c r="EJ409" s="211">
        <v>30</v>
      </c>
      <c r="EK409" s="190">
        <v>30</v>
      </c>
      <c r="EL409" s="190">
        <v>35</v>
      </c>
      <c r="EM409" s="190">
        <v>35</v>
      </c>
      <c r="EN409" s="190"/>
      <c r="EO409" s="190"/>
      <c r="EP409" s="190"/>
      <c r="EQ409" s="190"/>
      <c r="ER409" s="190"/>
      <c r="ES409" s="190"/>
      <c r="ET409" s="190">
        <v>37</v>
      </c>
      <c r="EU409" s="190">
        <v>38</v>
      </c>
      <c r="EV409" s="190">
        <v>38</v>
      </c>
      <c r="EW409" s="190">
        <v>35</v>
      </c>
      <c r="EX409" s="212">
        <v>35</v>
      </c>
      <c r="EY409" s="211"/>
      <c r="EZ409" s="75">
        <f t="shared" ref="EZ409" si="1725">(G409/(DT409-G409))+0</f>
        <v>3.9440659734671923E-3</v>
      </c>
      <c r="FA409" s="89">
        <f t="shared" si="1485"/>
        <v>-0.1</v>
      </c>
      <c r="FB409" s="212"/>
      <c r="FC409" s="213"/>
      <c r="FD409" s="213"/>
      <c r="FE409" s="213"/>
      <c r="FF409" s="213"/>
      <c r="FG409" s="213"/>
      <c r="FH409" s="213"/>
      <c r="FI409" s="213"/>
      <c r="FJ409" s="213"/>
      <c r="FK409" s="213"/>
      <c r="FL409" s="213"/>
      <c r="FM409" s="213"/>
      <c r="FN409" s="213"/>
      <c r="FO409" s="213"/>
      <c r="FP409" s="213"/>
      <c r="FQ409" s="213"/>
      <c r="FR409" s="213"/>
      <c r="FS409" s="211">
        <v>175</v>
      </c>
      <c r="FT409" s="190">
        <v>175</v>
      </c>
      <c r="FU409" s="190">
        <v>175</v>
      </c>
      <c r="FV409" s="190">
        <v>175</v>
      </c>
      <c r="FW409" s="190"/>
      <c r="FX409" s="190"/>
      <c r="FY409" s="190"/>
      <c r="FZ409" s="190"/>
      <c r="GA409" s="190"/>
      <c r="GB409" s="190"/>
      <c r="GC409" s="190">
        <v>175</v>
      </c>
      <c r="GD409" s="190">
        <v>175</v>
      </c>
      <c r="GE409" s="190">
        <v>135</v>
      </c>
      <c r="GF409" s="190">
        <v>132</v>
      </c>
      <c r="GG409" s="212">
        <v>130</v>
      </c>
    </row>
    <row r="410" spans="2:189">
      <c r="B410" s="33">
        <v>44789</v>
      </c>
      <c r="C410" s="30" t="s">
        <v>33</v>
      </c>
      <c r="D410" s="30">
        <v>2022</v>
      </c>
      <c r="E410" s="30" t="str">
        <f t="shared" ref="E410" si="1726">D410&amp;C410</f>
        <v>2022S33</v>
      </c>
      <c r="F410" s="30" t="str">
        <f t="shared" si="1473"/>
        <v>82022</v>
      </c>
      <c r="G410" s="208" t="str">
        <f>VLOOKUP(Horizontal!$C410&amp;Horizontal!$B410&amp;Horizontal!G$11,Vertical!$E:$O,G$10,0)</f>
        <v>0,31</v>
      </c>
      <c r="H410" s="207">
        <f>(VLOOKUP(Horizontal!$C410&amp;Horizontal!$B410&amp;Horizontal!H$11,Vertical!$E:$O,H$10,0))+0</f>
        <v>82.21</v>
      </c>
      <c r="I410" s="207">
        <f>(VLOOKUP(Horizontal!$C410&amp;Horizontal!$B410&amp;Horizontal!I$11,Vertical!$E:$O,I$10,0))+0</f>
        <v>77.02</v>
      </c>
      <c r="J410" s="207">
        <f>(VLOOKUP(Horizontal!$C410&amp;Horizontal!$B410&amp;Horizontal!J$11,Vertical!$E:$O,J$10,0))+0</f>
        <v>100.67</v>
      </c>
      <c r="K410" s="207">
        <f>(VLOOKUP(Horizontal!$C410&amp;Horizontal!$B410&amp;Horizontal!K$11,Vertical!$E:$O,K$10,0))+0</f>
        <v>105.47</v>
      </c>
      <c r="L410" s="207">
        <f>(VLOOKUP(Horizontal!$C410&amp;Horizontal!$B410&amp;Horizontal!L$11,Vertical!$E:$O,L$10,0))+0</f>
        <v>97.67</v>
      </c>
      <c r="M410" s="207">
        <f>(VLOOKUP(Horizontal!$C410&amp;Horizontal!$B410&amp;Horizontal!M$11,Vertical!$E:$O,M$10,0))+0</f>
        <v>161.81</v>
      </c>
      <c r="N410" s="207">
        <f>(VLOOKUP(Horizontal!$C410&amp;Horizontal!$B410&amp;Horizontal!N$11,Vertical!$E:$O,N$10,0))+0</f>
        <v>167.12</v>
      </c>
      <c r="O410" s="207">
        <f>(VLOOKUP(Horizontal!$C410&amp;Horizontal!$B410&amp;Horizontal!O$11,Vertical!$E:$O,O$10,0))+0</f>
        <v>164.91</v>
      </c>
      <c r="P410" s="209">
        <f>(VLOOKUP(Horizontal!$C410&amp;Horizontal!$B410&amp;Horizontal!P$11,Vertical!$E:$O,P$10,0))+0</f>
        <v>155.88</v>
      </c>
      <c r="Q410" s="210">
        <f>(VLOOKUP(Horizontal!$C410&amp;Horizontal!$B410&amp;Horizontal!Q$11,Vertical!$E:$O,Q$10,0))+0</f>
        <v>55</v>
      </c>
      <c r="R410" s="207">
        <f>(VLOOKUP(Horizontal!$C410&amp;Horizontal!$B410&amp;Horizontal!R$11,Vertical!$E:$O,R$10,0))+0</f>
        <v>58</v>
      </c>
      <c r="S410" s="207">
        <f>(VLOOKUP(Horizontal!$C410&amp;Horizontal!$B410&amp;Horizontal!S$11,Vertical!$E:$O,S$10,0))+0</f>
        <v>57</v>
      </c>
      <c r="T410" s="207">
        <f>(VLOOKUP(Horizontal!$C410&amp;Horizontal!$B410&amp;Horizontal!T$11,Vertical!$E:$O,T$10,0))+0</f>
        <v>55</v>
      </c>
      <c r="U410" s="207">
        <f>(VLOOKUP(Horizontal!$C410&amp;Horizontal!$B410&amp;Horizontal!U$11,Vertical!$E:$O,U$10,0))+0</f>
        <v>50</v>
      </c>
      <c r="V410" s="207">
        <f>(VLOOKUP(Horizontal!$C410&amp;Horizontal!$B410&amp;Horizontal!V$11,Vertical!$E:$O,V$10,0))+0</f>
        <v>47</v>
      </c>
      <c r="W410" s="207">
        <f>(VLOOKUP(Horizontal!$C410&amp;Horizontal!$B410&amp;Horizontal!W$11,Vertical!$E:$O,W$10,0))+0</f>
        <v>37</v>
      </c>
      <c r="X410" s="207">
        <f>(VLOOKUP(Horizontal!$C410&amp;Horizontal!$B410&amp;Horizontal!X$11,Vertical!$E:$O,X$10,0))+0</f>
        <v>30</v>
      </c>
      <c r="Y410" s="209">
        <f>(VLOOKUP(Horizontal!$C410&amp;Horizontal!$B410&amp;Horizontal!Y$11,Vertical!$E:$O,Y$10,0))+0</f>
        <v>27</v>
      </c>
      <c r="Z410" s="210">
        <f>(VLOOKUP(Horizontal!$C410&amp;Horizontal!$B410&amp;Horizontal!Z$11,Vertical!$E:$O,Z$10,0))+0</f>
        <v>100</v>
      </c>
      <c r="AA410" s="207">
        <f>(VLOOKUP(Horizontal!$C410&amp;Horizontal!$B410&amp;Horizontal!AA$11,Vertical!$E:$O,AA$10,0))+0</f>
        <v>100</v>
      </c>
      <c r="AB410" s="207">
        <f>(VLOOKUP(Horizontal!$C410&amp;Horizontal!$B410&amp;Horizontal!AB$11,Vertical!$E:$O,AB$10,0))+0</f>
        <v>71.790000000000006</v>
      </c>
      <c r="AC410" s="207">
        <f>(VLOOKUP(Horizontal!$C410&amp;Horizontal!$B410&amp;Horizontal!AC$11,Vertical!$E:$O,AC$10,0))+0</f>
        <v>31.71</v>
      </c>
      <c r="AD410" s="207">
        <f>(VLOOKUP(Horizontal!$C410&amp;Horizontal!$B410&amp;Horizontal!AD$11,Vertical!$E:$O,AD$10,0))+0</f>
        <v>60.98</v>
      </c>
      <c r="AE410" s="207">
        <f>(VLOOKUP(Horizontal!$C410&amp;Horizontal!$B410&amp;Horizontal!AE$11,Vertical!$E:$O,AE$10,0))+0</f>
        <v>67.44</v>
      </c>
      <c r="AF410" s="207">
        <f>(VLOOKUP(Horizontal!$C410&amp;Horizontal!$B410&amp;Horizontal!AF$11,Vertical!$E:$O,AF$10,0))+0</f>
        <v>81.400000000000006</v>
      </c>
      <c r="AG410" s="207">
        <f>(VLOOKUP(Horizontal!$C410&amp;Horizontal!$B410&amp;Horizontal!AG$11,Vertical!$E:$O,AG$10,0))+0</f>
        <v>31.71</v>
      </c>
      <c r="AH410" s="209">
        <f>(VLOOKUP(Horizontal!$C410&amp;Horizontal!$B410&amp;Horizontal!AH$11,Vertical!$E:$O,AH$10,0))+0</f>
        <v>36.590000000000003</v>
      </c>
      <c r="AI410" s="210">
        <f>(VLOOKUP(Horizontal!$C410&amp;Horizontal!$B410&amp;Horizontal!AI$11,Vertical!$E:$O,AI$10,0))+0</f>
        <v>0</v>
      </c>
      <c r="AJ410" s="207">
        <f>(VLOOKUP(Horizontal!$C410&amp;Horizontal!$B410&amp;Horizontal!AJ$11,Vertical!$E:$O,AJ$10,0))+0</f>
        <v>0</v>
      </c>
      <c r="AK410" s="207">
        <f>(VLOOKUP(Horizontal!$C410&amp;Horizontal!$B410&amp;Horizontal!AK$11,Vertical!$E:$O,AK$10,0))+0</f>
        <v>17.95</v>
      </c>
      <c r="AL410" s="207">
        <f>(VLOOKUP(Horizontal!$C410&amp;Horizontal!$B410&amp;Horizontal!AL$11,Vertical!$E:$O,AL$10,0))+0</f>
        <v>19.510000000000002</v>
      </c>
      <c r="AM410" s="207">
        <f>(VLOOKUP(Horizontal!$C410&amp;Horizontal!$B410&amp;Horizontal!AM$11,Vertical!$E:$O,AM$10,0))+0</f>
        <v>17.07</v>
      </c>
      <c r="AN410" s="207">
        <f>(VLOOKUP(Horizontal!$C410&amp;Horizontal!$B410&amp;Horizontal!AN$11,Vertical!$E:$O,AN$10,0))+0</f>
        <v>23.26</v>
      </c>
      <c r="AO410" s="207">
        <f>(VLOOKUP(Horizontal!$C410&amp;Horizontal!$B410&amp;Horizontal!AO$11,Vertical!$E:$O,AO$10,0))+0</f>
        <v>9.3000000000000007</v>
      </c>
      <c r="AP410" s="207">
        <f>(VLOOKUP(Horizontal!$C410&amp;Horizontal!$B410&amp;Horizontal!AP$11,Vertical!$E:$O,AP$10,0))+0</f>
        <v>48.78</v>
      </c>
      <c r="AQ410" s="209">
        <f>(VLOOKUP(Horizontal!$C410&amp;Horizontal!$B410&amp;Horizontal!AQ$11,Vertical!$E:$O,AQ$10,0))+0</f>
        <v>43.9</v>
      </c>
      <c r="AR410" s="210">
        <f>(VLOOKUP(Horizontal!$C410&amp;Horizontal!$B410&amp;Horizontal!AR$11,Vertical!$E:$O,AR$10,0))+0</f>
        <v>0</v>
      </c>
      <c r="AS410" s="207">
        <f>(VLOOKUP(Horizontal!$C410&amp;Horizontal!$B410&amp;Horizontal!AS$11,Vertical!$E:$O,AS$10,0))+0</f>
        <v>0</v>
      </c>
      <c r="AT410" s="207">
        <f>(VLOOKUP(Horizontal!$C410&amp;Horizontal!$B410&amp;Horizontal!AT$11,Vertical!$E:$O,AT$10,0))+0</f>
        <v>10.26</v>
      </c>
      <c r="AU410" s="207">
        <f>(VLOOKUP(Horizontal!$C410&amp;Horizontal!$B410&amp;Horizontal!AU$11,Vertical!$E:$O,AU$10,0))+0</f>
        <v>48.78</v>
      </c>
      <c r="AV410" s="207">
        <f>(VLOOKUP(Horizontal!$C410&amp;Horizontal!$B410&amp;Horizontal!AV$11,Vertical!$E:$O,AV$10,0))+0</f>
        <v>21.95</v>
      </c>
      <c r="AW410" s="207">
        <f>(VLOOKUP(Horizontal!$C410&amp;Horizontal!$B410&amp;Horizontal!AW$11,Vertical!$E:$O,AW$10,0))+0</f>
        <v>9.3000000000000007</v>
      </c>
      <c r="AX410" s="207">
        <f>(VLOOKUP(Horizontal!$C410&amp;Horizontal!$B410&amp;Horizontal!AX$11,Vertical!$E:$O,AX$10,0))+0</f>
        <v>9.3000000000000007</v>
      </c>
      <c r="AY410" s="207">
        <f>(VLOOKUP(Horizontal!$C410&amp;Horizontal!$B410&amp;Horizontal!AY$11,Vertical!$E:$O,AY$10,0))+0</f>
        <v>19.510000000000002</v>
      </c>
      <c r="AZ410" s="209">
        <f>(VLOOKUP(Horizontal!$C410&amp;Horizontal!$B410&amp;Horizontal!AZ$11,Vertical!$E:$O,AZ$10,0))+0</f>
        <v>19.510000000000002</v>
      </c>
      <c r="BA410" s="208">
        <f>(VLOOKUP(Horizontal!$C410&amp;Horizontal!$B410&amp;Horizontal!BA$11,Vertical!$E:$O,BA$10,0))+0</f>
        <v>31.93</v>
      </c>
      <c r="BB410" s="210">
        <f>(VLOOKUP(Horizontal!$C410&amp;Horizontal!$B410&amp;Horizontal!BB$11,Vertical!$E:$O,BB$10,0))+0</f>
        <v>114.96</v>
      </c>
      <c r="BC410" s="207">
        <f>(VLOOKUP(Horizontal!$C410&amp;Horizontal!$B410&amp;Horizontal!BC$11,Vertical!$E:$O,BC$10,0))+0</f>
        <v>110.37</v>
      </c>
      <c r="BD410" s="207">
        <f>(VLOOKUP(Horizontal!$C410&amp;Horizontal!$B410&amp;Horizontal!BD$11,Vertical!$E:$O,BD$10,0))+0</f>
        <v>134.44</v>
      </c>
      <c r="BE410" s="207">
        <f>(VLOOKUP(Horizontal!$C410&amp;Horizontal!$B410&amp;Horizontal!BE$11,Vertical!$E:$O,BE$10,0))+0</f>
        <v>139.22</v>
      </c>
      <c r="BF410" s="207">
        <f>(VLOOKUP(Horizontal!$C410&amp;Horizontal!$B410&amp;Horizontal!BF$11,Vertical!$E:$O,BF$10,0))+0</f>
        <v>131.9</v>
      </c>
      <c r="BG410" s="207">
        <f>(VLOOKUP(Horizontal!$C410&amp;Horizontal!$B410&amp;Horizontal!BG$11,Vertical!$E:$O,BG$10,0))+0</f>
        <v>198.33</v>
      </c>
      <c r="BH410" s="207">
        <f>(VLOOKUP(Horizontal!$C410&amp;Horizontal!$B410&amp;Horizontal!BH$11,Vertical!$E:$O,BH$10,0))+0</f>
        <v>202.99</v>
      </c>
      <c r="BI410" s="207">
        <f>(VLOOKUP(Horizontal!$C410&amp;Horizontal!$B410&amp;Horizontal!BI$11,Vertical!$E:$O,BI$10,0))+0</f>
        <v>198.96</v>
      </c>
      <c r="BJ410" s="209">
        <f>(VLOOKUP(Horizontal!$C410&amp;Horizontal!$B410&amp;Horizontal!BJ$11,Vertical!$E:$O,BJ$10,0))+0</f>
        <v>188.69</v>
      </c>
      <c r="BK410" s="210">
        <f>(VLOOKUP(Horizontal!$C410&amp;Horizontal!$B410&amp;Horizontal!BK$11,Vertical!$E:$O,BK$10,0))+0</f>
        <v>52</v>
      </c>
      <c r="BL410" s="207">
        <f>(VLOOKUP(Horizontal!$C410&amp;Horizontal!$B410&amp;Horizontal!BL$11,Vertical!$E:$O,BL$10,0))+0</f>
        <v>49</v>
      </c>
      <c r="BM410" s="207">
        <f>(VLOOKUP(Horizontal!$C410&amp;Horizontal!$B410&amp;Horizontal!BM$11,Vertical!$E:$O,BM$10,0))+0</f>
        <v>48</v>
      </c>
      <c r="BN410" s="207">
        <f>(VLOOKUP(Horizontal!$C410&amp;Horizontal!$B410&amp;Horizontal!BN$11,Vertical!$E:$O,BN$10,0))+0</f>
        <v>47</v>
      </c>
      <c r="BO410" s="207">
        <f>(VLOOKUP(Horizontal!$C410&amp;Horizontal!$B410&amp;Horizontal!BO$11,Vertical!$E:$O,BO$10,0))+0</f>
        <v>44</v>
      </c>
      <c r="BP410" s="207">
        <f>(VLOOKUP(Horizontal!$C410&amp;Horizontal!$B410&amp;Horizontal!BP$11,Vertical!$E:$O,BP$10,0))+0</f>
        <v>44</v>
      </c>
      <c r="BQ410" s="207">
        <f>(VLOOKUP(Horizontal!$C410&amp;Horizontal!$B410&amp;Horizontal!BQ$11,Vertical!$E:$O,BQ$10,0))+0</f>
        <v>38</v>
      </c>
      <c r="BR410" s="207">
        <f>(VLOOKUP(Horizontal!$C410&amp;Horizontal!$B410&amp;Horizontal!BR$11,Vertical!$E:$O,BR$10,0))+0</f>
        <v>32</v>
      </c>
      <c r="BS410" s="209">
        <f>(VLOOKUP(Horizontal!$C410&amp;Horizontal!$B410&amp;Horizontal!BS$11,Vertical!$E:$O,BS$10,0))+0</f>
        <v>29</v>
      </c>
      <c r="BT410" s="210">
        <f>(VLOOKUP(Horizontal!$C410&amp;Horizontal!$B410&amp;Horizontal!BT$11,Vertical!$E:$O,BT$10,0))+0</f>
        <v>97.14</v>
      </c>
      <c r="BU410" s="207">
        <f>(VLOOKUP(Horizontal!$C410&amp;Horizontal!$B410&amp;Horizontal!BU$11,Vertical!$E:$O,BU$10,0))+0</f>
        <v>100</v>
      </c>
      <c r="BV410" s="207">
        <f>(VLOOKUP(Horizontal!$C410&amp;Horizontal!$B410&amp;Horizontal!BV$11,Vertical!$E:$O,BV$10,0))+0</f>
        <v>65.709999999999994</v>
      </c>
      <c r="BW410" s="207">
        <f>(VLOOKUP(Horizontal!$C410&amp;Horizontal!$B410&amp;Horizontal!BW$11,Vertical!$E:$O,BW$10,0))+0</f>
        <v>34.29</v>
      </c>
      <c r="BX410" s="207">
        <f>(VLOOKUP(Horizontal!$C410&amp;Horizontal!$B410&amp;Horizontal!BX$11,Vertical!$E:$O,BX$10,0))+0</f>
        <v>57.14</v>
      </c>
      <c r="BY410" s="207">
        <f>(VLOOKUP(Horizontal!$C410&amp;Horizontal!$B410&amp;Horizontal!BY$11,Vertical!$E:$O,BY$10,0))+0</f>
        <v>73.53</v>
      </c>
      <c r="BZ410" s="207">
        <f>(VLOOKUP(Horizontal!$C410&amp;Horizontal!$B410&amp;Horizontal!BZ$11,Vertical!$E:$O,BZ$10,0))+0</f>
        <v>69.44</v>
      </c>
      <c r="CA410" s="207">
        <f>(VLOOKUP(Horizontal!$C410&amp;Horizontal!$B410&amp;Horizontal!CA$11,Vertical!$E:$O,CA$10,0))+0</f>
        <v>31.43</v>
      </c>
      <c r="CB410" s="209">
        <f>(VLOOKUP(Horizontal!$C410&amp;Horizontal!$B410&amp;Horizontal!CB$11,Vertical!$E:$O,CB$10,0))+0</f>
        <v>30.56</v>
      </c>
      <c r="CC410" s="210">
        <f>(VLOOKUP(Horizontal!$C410&amp;Horizontal!$B410&amp;Horizontal!CC$11,Vertical!$E:$O,CC$10,0))+0</f>
        <v>2.86</v>
      </c>
      <c r="CD410" s="207">
        <f>(VLOOKUP(Horizontal!$C410&amp;Horizontal!$B410&amp;Horizontal!CD$11,Vertical!$E:$O,CD$10,0))+0</f>
        <v>0</v>
      </c>
      <c r="CE410" s="207">
        <f>(VLOOKUP(Horizontal!$C410&amp;Horizontal!$B410&amp;Horizontal!CE$11,Vertical!$E:$O,CE$10,0))+0</f>
        <v>20</v>
      </c>
      <c r="CF410" s="207">
        <f>(VLOOKUP(Horizontal!$C410&amp;Horizontal!$B410&amp;Horizontal!CF$11,Vertical!$E:$O,CF$10,0))+0</f>
        <v>28.57</v>
      </c>
      <c r="CG410" s="207">
        <f>(VLOOKUP(Horizontal!$C410&amp;Horizontal!$B410&amp;Horizontal!CG$11,Vertical!$E:$O,CG$10,0))+0</f>
        <v>14.29</v>
      </c>
      <c r="CH410" s="207">
        <f>(VLOOKUP(Horizontal!$C410&amp;Horizontal!$B410&amp;Horizontal!CH$11,Vertical!$E:$O,CH$10,0))+0</f>
        <v>20.59</v>
      </c>
      <c r="CI410" s="207">
        <f>(VLOOKUP(Horizontal!$C410&amp;Horizontal!$B410&amp;Horizontal!CI$11,Vertical!$E:$O,CI$10,0))+0</f>
        <v>16.670000000000002</v>
      </c>
      <c r="CJ410" s="207">
        <f>(VLOOKUP(Horizontal!$C410&amp;Horizontal!$B410&amp;Horizontal!CJ$11,Vertical!$E:$O,CJ$10,0))+0</f>
        <v>48.57</v>
      </c>
      <c r="CK410" s="209">
        <f>(VLOOKUP(Horizontal!$C410&amp;Horizontal!$B410&amp;Horizontal!CK$11,Vertical!$E:$O,CK$10,0))+0</f>
        <v>47.22</v>
      </c>
      <c r="CL410" s="210">
        <f>(VLOOKUP(Horizontal!$C410&amp;Horizontal!$B410&amp;Horizontal!CL$11,Vertical!$E:$O,CL$10,0))+0</f>
        <v>0</v>
      </c>
      <c r="CM410" s="207">
        <f>(VLOOKUP(Horizontal!$C410&amp;Horizontal!$B410&amp;Horizontal!CM$11,Vertical!$E:$O,CM$10,0))+0</f>
        <v>0</v>
      </c>
      <c r="CN410" s="207">
        <f>(VLOOKUP(Horizontal!$C410&amp;Horizontal!$B410&amp;Horizontal!CN$11,Vertical!$E:$O,CN$10,0))+0</f>
        <v>14.29</v>
      </c>
      <c r="CO410" s="207">
        <f>(VLOOKUP(Horizontal!$C410&amp;Horizontal!$B410&amp;Horizontal!CO$11,Vertical!$E:$O,CO$10,0))+0</f>
        <v>37.14</v>
      </c>
      <c r="CP410" s="207">
        <f>(VLOOKUP(Horizontal!$C410&amp;Horizontal!$B410&amp;Horizontal!CP$11,Vertical!$E:$O,CP$10,0))+0</f>
        <v>28.57</v>
      </c>
      <c r="CQ410" s="207">
        <f>(VLOOKUP(Horizontal!$C410&amp;Horizontal!$B410&amp;Horizontal!CQ$11,Vertical!$E:$O,CQ$10,0))+0</f>
        <v>5.88</v>
      </c>
      <c r="CR410" s="207">
        <f>(VLOOKUP(Horizontal!$C410&amp;Horizontal!$B410&amp;Horizontal!CR$11,Vertical!$E:$O,CR$10,0))+0</f>
        <v>13.89</v>
      </c>
      <c r="CS410" s="207">
        <f>(VLOOKUP(Horizontal!$C410&amp;Horizontal!$B410&amp;Horizontal!CS$11,Vertical!$E:$O,CS$10,0))+0</f>
        <v>20</v>
      </c>
      <c r="CT410" s="207">
        <f>(VLOOKUP(Horizontal!$C410&amp;Horizontal!$B410&amp;Horizontal!CT$11,Vertical!$E:$O,CT$10,0))+0</f>
        <v>22.22</v>
      </c>
      <c r="CU410" s="150"/>
      <c r="CV410" s="211">
        <f t="shared" ref="CV410" si="1727">(BB410-H410)+0</f>
        <v>32.75</v>
      </c>
      <c r="CW410" s="190">
        <f t="shared" ref="CW410" si="1728">(BC410-I410)+0</f>
        <v>33.350000000000009</v>
      </c>
      <c r="CX410" s="190">
        <f t="shared" ref="CX410" si="1729">(BD410-J410)+0</f>
        <v>33.769999999999996</v>
      </c>
      <c r="CY410" s="190">
        <f t="shared" ref="CY410" si="1730">(BE410-K410)+0</f>
        <v>33.75</v>
      </c>
      <c r="CZ410" s="190">
        <f t="shared" ref="CZ410" si="1731">(BF410-L410)+0</f>
        <v>34.230000000000004</v>
      </c>
      <c r="DA410" s="190">
        <f t="shared" ref="DA410" si="1732">(BG410-M410)+0</f>
        <v>36.52000000000001</v>
      </c>
      <c r="DB410" s="190">
        <f t="shared" ref="DB410" si="1733">(BH410-N410)+0</f>
        <v>35.870000000000005</v>
      </c>
      <c r="DC410" s="190">
        <f t="shared" ref="DC410" si="1734">(BI410-O410)+0</f>
        <v>34.050000000000011</v>
      </c>
      <c r="DD410" s="212">
        <f t="shared" ref="DD410" si="1735">(BJ410-P410)+0</f>
        <v>32.81</v>
      </c>
      <c r="DE410" s="9">
        <v>170</v>
      </c>
      <c r="DF410" s="212">
        <f t="shared" ref="DF410" si="1736">($H$7-H410)+0</f>
        <v>126.24721040189134</v>
      </c>
      <c r="DG410" s="264">
        <v>79</v>
      </c>
      <c r="DH410" s="265">
        <v>177</v>
      </c>
      <c r="DI410" s="265">
        <v>67</v>
      </c>
      <c r="DJ410" s="266">
        <v>80</v>
      </c>
      <c r="DK410" s="190">
        <v>70.650000000000006</v>
      </c>
      <c r="DL410" s="190">
        <v>70.650000000000006</v>
      </c>
      <c r="DM410" s="190">
        <v>70.650000000000006</v>
      </c>
      <c r="DN410" s="212">
        <v>70.650000000000006</v>
      </c>
      <c r="DO410" s="190">
        <v>91.03</v>
      </c>
      <c r="DP410" s="190">
        <v>91.03</v>
      </c>
      <c r="DQ410" s="190">
        <v>91.03</v>
      </c>
      <c r="DR410" s="212">
        <v>91.03</v>
      </c>
      <c r="DS410" s="150"/>
      <c r="DT410" s="190">
        <v>80</v>
      </c>
      <c r="DU410" s="190">
        <v>74</v>
      </c>
      <c r="DV410" s="190">
        <v>97</v>
      </c>
      <c r="DW410" s="190">
        <v>103</v>
      </c>
      <c r="DX410" s="190"/>
      <c r="DY410" s="190"/>
      <c r="DZ410" s="190"/>
      <c r="EA410" s="190"/>
      <c r="EB410" s="190"/>
      <c r="EC410" s="190"/>
      <c r="ED410" s="190">
        <v>95</v>
      </c>
      <c r="EE410" s="190">
        <v>160</v>
      </c>
      <c r="EF410" s="190">
        <v>169</v>
      </c>
      <c r="EG410" s="190">
        <v>163</v>
      </c>
      <c r="EH410" s="212">
        <v>153</v>
      </c>
      <c r="EI410" s="213"/>
      <c r="EJ410" s="211">
        <v>30</v>
      </c>
      <c r="EK410" s="190">
        <v>30</v>
      </c>
      <c r="EL410" s="190">
        <v>35</v>
      </c>
      <c r="EM410" s="190">
        <v>35</v>
      </c>
      <c r="EN410" s="190"/>
      <c r="EO410" s="190"/>
      <c r="EP410" s="190"/>
      <c r="EQ410" s="190"/>
      <c r="ER410" s="190"/>
      <c r="ES410" s="190"/>
      <c r="ET410" s="190">
        <v>37</v>
      </c>
      <c r="EU410" s="190">
        <v>38</v>
      </c>
      <c r="EV410" s="190">
        <v>38</v>
      </c>
      <c r="EW410" s="190">
        <v>35</v>
      </c>
      <c r="EX410" s="212">
        <v>35</v>
      </c>
      <c r="EY410" s="211"/>
      <c r="EZ410" s="75">
        <f t="shared" ref="EZ410" si="1737">(G410/(DT410-G410))+0</f>
        <v>3.8900740368929604E-3</v>
      </c>
      <c r="FA410" s="89">
        <f t="shared" si="1485"/>
        <v>-0.1</v>
      </c>
      <c r="FB410" s="212"/>
      <c r="FC410" s="213"/>
      <c r="FD410" s="213"/>
      <c r="FE410" s="213"/>
      <c r="FF410" s="213"/>
      <c r="FG410" s="213"/>
      <c r="FH410" s="213"/>
      <c r="FI410" s="213"/>
      <c r="FJ410" s="213"/>
      <c r="FK410" s="213"/>
      <c r="FL410" s="213"/>
      <c r="FM410" s="213"/>
      <c r="FN410" s="213"/>
      <c r="FO410" s="213"/>
      <c r="FP410" s="213"/>
      <c r="FQ410" s="213"/>
      <c r="FR410" s="213"/>
      <c r="FS410" s="211">
        <v>175</v>
      </c>
      <c r="FT410" s="190">
        <v>175</v>
      </c>
      <c r="FU410" s="190">
        <v>175</v>
      </c>
      <c r="FV410" s="190">
        <v>175</v>
      </c>
      <c r="FW410" s="190"/>
      <c r="FX410" s="190"/>
      <c r="FY410" s="190"/>
      <c r="FZ410" s="190"/>
      <c r="GA410" s="190"/>
      <c r="GB410" s="190"/>
      <c r="GC410" s="190">
        <v>175</v>
      </c>
      <c r="GD410" s="190">
        <v>175</v>
      </c>
      <c r="GE410" s="190">
        <v>135</v>
      </c>
      <c r="GF410" s="190">
        <v>132</v>
      </c>
      <c r="GG410" s="212">
        <v>130</v>
      </c>
    </row>
    <row r="411" spans="2:189">
      <c r="B411" s="33">
        <v>44796</v>
      </c>
      <c r="C411" s="30" t="s">
        <v>32</v>
      </c>
      <c r="D411" s="30">
        <v>2022</v>
      </c>
      <c r="E411" s="30" t="str">
        <f t="shared" ref="E411" si="1738">D411&amp;C411</f>
        <v>2022S34</v>
      </c>
      <c r="F411" s="30" t="str">
        <f t="shared" si="1473"/>
        <v>82022</v>
      </c>
      <c r="G411" s="208" t="str">
        <f>VLOOKUP(Horizontal!$C411&amp;Horizontal!$B411&amp;Horizontal!G$11,Vertical!$E:$O,G$10,0)</f>
        <v>0,29</v>
      </c>
      <c r="H411" s="207">
        <f>(VLOOKUP(Horizontal!$C411&amp;Horizontal!$B411&amp;Horizontal!H$11,Vertical!$E:$O,H$10,0))+0</f>
        <v>78.09</v>
      </c>
      <c r="I411" s="207">
        <f>(VLOOKUP(Horizontal!$C411&amp;Horizontal!$B411&amp;Horizontal!I$11,Vertical!$E:$O,I$10,0))+0</f>
        <v>69.2</v>
      </c>
      <c r="J411" s="207">
        <f>(VLOOKUP(Horizontal!$C411&amp;Horizontal!$B411&amp;Horizontal!J$11,Vertical!$E:$O,J$10,0))+0</f>
        <v>94.27</v>
      </c>
      <c r="K411" s="207">
        <f>(VLOOKUP(Horizontal!$C411&amp;Horizontal!$B411&amp;Horizontal!K$11,Vertical!$E:$O,K$10,0))+0</f>
        <v>97.69</v>
      </c>
      <c r="L411" s="207">
        <f>(VLOOKUP(Horizontal!$C411&amp;Horizontal!$B411&amp;Horizontal!L$11,Vertical!$E:$O,L$10,0))+0</f>
        <v>91.94</v>
      </c>
      <c r="M411" s="207">
        <f>(VLOOKUP(Horizontal!$C411&amp;Horizontal!$B411&amp;Horizontal!M$11,Vertical!$E:$O,M$10,0))+0</f>
        <v>154.72</v>
      </c>
      <c r="N411" s="207">
        <f>(VLOOKUP(Horizontal!$C411&amp;Horizontal!$B411&amp;Horizontal!N$11,Vertical!$E:$O,N$10,0))+0</f>
        <v>164.07</v>
      </c>
      <c r="O411" s="207">
        <f>(VLOOKUP(Horizontal!$C411&amp;Horizontal!$B411&amp;Horizontal!O$11,Vertical!$E:$O,O$10,0))+0</f>
        <v>163.75</v>
      </c>
      <c r="P411" s="209">
        <f>(VLOOKUP(Horizontal!$C411&amp;Horizontal!$B411&amp;Horizontal!P$11,Vertical!$E:$O,P$10,0))+0</f>
        <v>155.68</v>
      </c>
      <c r="Q411" s="210">
        <f>(VLOOKUP(Horizontal!$C411&amp;Horizontal!$B411&amp;Horizontal!Q$11,Vertical!$E:$O,Q$10,0))+0</f>
        <v>51</v>
      </c>
      <c r="R411" s="207">
        <f>(VLOOKUP(Horizontal!$C411&amp;Horizontal!$B411&amp;Horizontal!R$11,Vertical!$E:$O,R$10,0))+0</f>
        <v>57</v>
      </c>
      <c r="S411" s="207">
        <f>(VLOOKUP(Horizontal!$C411&amp;Horizontal!$B411&amp;Horizontal!S$11,Vertical!$E:$O,S$10,0))+0</f>
        <v>58</v>
      </c>
      <c r="T411" s="207">
        <f>(VLOOKUP(Horizontal!$C411&amp;Horizontal!$B411&amp;Horizontal!T$11,Vertical!$E:$O,T$10,0))+0</f>
        <v>56</v>
      </c>
      <c r="U411" s="207">
        <f>(VLOOKUP(Horizontal!$C411&amp;Horizontal!$B411&amp;Horizontal!U$11,Vertical!$E:$O,U$10,0))+0</f>
        <v>52</v>
      </c>
      <c r="V411" s="207">
        <f>(VLOOKUP(Horizontal!$C411&amp;Horizontal!$B411&amp;Horizontal!V$11,Vertical!$E:$O,V$10,0))+0</f>
        <v>48</v>
      </c>
      <c r="W411" s="207">
        <f>(VLOOKUP(Horizontal!$C411&amp;Horizontal!$B411&amp;Horizontal!W$11,Vertical!$E:$O,W$10,0))+0</f>
        <v>41</v>
      </c>
      <c r="X411" s="207">
        <f>(VLOOKUP(Horizontal!$C411&amp;Horizontal!$B411&amp;Horizontal!X$11,Vertical!$E:$O,X$10,0))+0</f>
        <v>30</v>
      </c>
      <c r="Y411" s="209">
        <f>(VLOOKUP(Horizontal!$C411&amp;Horizontal!$B411&amp;Horizontal!Y$11,Vertical!$E:$O,Y$10,0))+0</f>
        <v>27</v>
      </c>
      <c r="Z411" s="210">
        <f>(VLOOKUP(Horizontal!$C411&amp;Horizontal!$B411&amp;Horizontal!Z$11,Vertical!$E:$O,Z$10,0))+0</f>
        <v>100</v>
      </c>
      <c r="AA411" s="207">
        <f>(VLOOKUP(Horizontal!$C411&amp;Horizontal!$B411&amp;Horizontal!AA$11,Vertical!$E:$O,AA$10,0))+0</f>
        <v>100</v>
      </c>
      <c r="AB411" s="207">
        <f>(VLOOKUP(Horizontal!$C411&amp;Horizontal!$B411&amp;Horizontal!AB$11,Vertical!$E:$O,AB$10,0))+0</f>
        <v>100</v>
      </c>
      <c r="AC411" s="207">
        <f>(VLOOKUP(Horizontal!$C411&amp;Horizontal!$B411&amp;Horizontal!AC$11,Vertical!$E:$O,AC$10,0))+0</f>
        <v>100</v>
      </c>
      <c r="AD411" s="207">
        <f>(VLOOKUP(Horizontal!$C411&amp;Horizontal!$B411&amp;Horizontal!AD$11,Vertical!$E:$O,AD$10,0))+0</f>
        <v>97.73</v>
      </c>
      <c r="AE411" s="207">
        <f>(VLOOKUP(Horizontal!$C411&amp;Horizontal!$B411&amp;Horizontal!AE$11,Vertical!$E:$O,AE$10,0))+0</f>
        <v>95.74</v>
      </c>
      <c r="AF411" s="207">
        <f>(VLOOKUP(Horizontal!$C411&amp;Horizontal!$B411&amp;Horizontal!AF$11,Vertical!$E:$O,AF$10,0))+0</f>
        <v>85.11</v>
      </c>
      <c r="AG411" s="207">
        <f>(VLOOKUP(Horizontal!$C411&amp;Horizontal!$B411&amp;Horizontal!AG$11,Vertical!$E:$O,AG$10,0))+0</f>
        <v>48.98</v>
      </c>
      <c r="AH411" s="209">
        <f>(VLOOKUP(Horizontal!$C411&amp;Horizontal!$B411&amp;Horizontal!AH$11,Vertical!$E:$O,AH$10,0))+0</f>
        <v>37.21</v>
      </c>
      <c r="AI411" s="210">
        <f>(VLOOKUP(Horizontal!$C411&amp;Horizontal!$B411&amp;Horizontal!AI$11,Vertical!$E:$O,AI$10,0))+0</f>
        <v>0</v>
      </c>
      <c r="AJ411" s="207">
        <f>(VLOOKUP(Horizontal!$C411&amp;Horizontal!$B411&amp;Horizontal!AJ$11,Vertical!$E:$O,AJ$10,0))+0</f>
        <v>0</v>
      </c>
      <c r="AK411" s="207">
        <f>(VLOOKUP(Horizontal!$C411&amp;Horizontal!$B411&amp;Horizontal!AK$11,Vertical!$E:$O,AK$10,0))+0</f>
        <v>0</v>
      </c>
      <c r="AL411" s="207">
        <f>(VLOOKUP(Horizontal!$C411&amp;Horizontal!$B411&amp;Horizontal!AL$11,Vertical!$E:$O,AL$10,0))+0</f>
        <v>0</v>
      </c>
      <c r="AM411" s="207">
        <f>(VLOOKUP(Horizontal!$C411&amp;Horizontal!$B411&amp;Horizontal!AM$11,Vertical!$E:$O,AM$10,0))+0</f>
        <v>0</v>
      </c>
      <c r="AN411" s="207">
        <f>(VLOOKUP(Horizontal!$C411&amp;Horizontal!$B411&amp;Horizontal!AN$11,Vertical!$E:$O,AN$10,0))+0</f>
        <v>2.13</v>
      </c>
      <c r="AO411" s="207">
        <f>(VLOOKUP(Horizontal!$C411&amp;Horizontal!$B411&amp;Horizontal!AO$11,Vertical!$E:$O,AO$10,0))+0</f>
        <v>14.89</v>
      </c>
      <c r="AP411" s="207">
        <f>(VLOOKUP(Horizontal!$C411&amp;Horizontal!$B411&amp;Horizontal!AP$11,Vertical!$E:$O,AP$10,0))+0</f>
        <v>44.9</v>
      </c>
      <c r="AQ411" s="209">
        <f>(VLOOKUP(Horizontal!$C411&amp;Horizontal!$B411&amp;Horizontal!AQ$11,Vertical!$E:$O,AQ$10,0))+0</f>
        <v>51.16</v>
      </c>
      <c r="AR411" s="210">
        <f>(VLOOKUP(Horizontal!$C411&amp;Horizontal!$B411&amp;Horizontal!AR$11,Vertical!$E:$O,AR$10,0))+0</f>
        <v>0</v>
      </c>
      <c r="AS411" s="207">
        <f>(VLOOKUP(Horizontal!$C411&amp;Horizontal!$B411&amp;Horizontal!AS$11,Vertical!$E:$O,AS$10,0))+0</f>
        <v>0</v>
      </c>
      <c r="AT411" s="207">
        <f>(VLOOKUP(Horizontal!$C411&amp;Horizontal!$B411&amp;Horizontal!AT$11,Vertical!$E:$O,AT$10,0))+0</f>
        <v>0</v>
      </c>
      <c r="AU411" s="207">
        <f>(VLOOKUP(Horizontal!$C411&amp;Horizontal!$B411&amp;Horizontal!AU$11,Vertical!$E:$O,AU$10,0))+0</f>
        <v>0</v>
      </c>
      <c r="AV411" s="207">
        <f>(VLOOKUP(Horizontal!$C411&amp;Horizontal!$B411&amp;Horizontal!AV$11,Vertical!$E:$O,AV$10,0))+0</f>
        <v>2.27</v>
      </c>
      <c r="AW411" s="207">
        <f>(VLOOKUP(Horizontal!$C411&amp;Horizontal!$B411&amp;Horizontal!AW$11,Vertical!$E:$O,AW$10,0))+0</f>
        <v>2.13</v>
      </c>
      <c r="AX411" s="207">
        <f>(VLOOKUP(Horizontal!$C411&amp;Horizontal!$B411&amp;Horizontal!AX$11,Vertical!$E:$O,AX$10,0))+0</f>
        <v>0</v>
      </c>
      <c r="AY411" s="207">
        <f>(VLOOKUP(Horizontal!$C411&amp;Horizontal!$B411&amp;Horizontal!AY$11,Vertical!$E:$O,AY$10,0))+0</f>
        <v>6.12</v>
      </c>
      <c r="AZ411" s="209">
        <f>(VLOOKUP(Horizontal!$C411&amp;Horizontal!$B411&amp;Horizontal!AZ$11,Vertical!$E:$O,AZ$10,0))+0</f>
        <v>11.63</v>
      </c>
      <c r="BA411" s="208">
        <f>(VLOOKUP(Horizontal!$C411&amp;Horizontal!$B411&amp;Horizontal!BA$11,Vertical!$E:$O,BA$10,0))+0</f>
        <v>32.200000000000003</v>
      </c>
      <c r="BB411" s="210">
        <f>(VLOOKUP(Horizontal!$C411&amp;Horizontal!$B411&amp;Horizontal!BB$11,Vertical!$E:$O,BB$10,0))+0</f>
        <v>110.78</v>
      </c>
      <c r="BC411" s="207">
        <f>(VLOOKUP(Horizontal!$C411&amp;Horizontal!$B411&amp;Horizontal!BC$11,Vertical!$E:$O,BC$10,0))+0</f>
        <v>102.71</v>
      </c>
      <c r="BD411" s="207">
        <f>(VLOOKUP(Horizontal!$C411&amp;Horizontal!$B411&amp;Horizontal!BD$11,Vertical!$E:$O,BD$10,0))+0</f>
        <v>128.05000000000001</v>
      </c>
      <c r="BE411" s="207">
        <f>(VLOOKUP(Horizontal!$C411&amp;Horizontal!$B411&amp;Horizontal!BE$11,Vertical!$E:$O,BE$10,0))+0</f>
        <v>131.53</v>
      </c>
      <c r="BF411" s="207">
        <f>(VLOOKUP(Horizontal!$C411&amp;Horizontal!$B411&amp;Horizontal!BF$11,Vertical!$E:$O,BF$10,0))+0</f>
        <v>126.81</v>
      </c>
      <c r="BG411" s="207">
        <f>(VLOOKUP(Horizontal!$C411&amp;Horizontal!$B411&amp;Horizontal!BG$11,Vertical!$E:$O,BG$10,0))+0</f>
        <v>191.77</v>
      </c>
      <c r="BH411" s="207">
        <f>(VLOOKUP(Horizontal!$C411&amp;Horizontal!$B411&amp;Horizontal!BH$11,Vertical!$E:$O,BH$10,0))+0</f>
        <v>200.45</v>
      </c>
      <c r="BI411" s="207">
        <f>(VLOOKUP(Horizontal!$C411&amp;Horizontal!$B411&amp;Horizontal!BI$11,Vertical!$E:$O,BI$10,0))+0</f>
        <v>198.34</v>
      </c>
      <c r="BJ411" s="209">
        <f>(VLOOKUP(Horizontal!$C411&amp;Horizontal!$B411&amp;Horizontal!BJ$11,Vertical!$E:$O,BJ$10,0))+0</f>
        <v>188.9</v>
      </c>
      <c r="BK411" s="210">
        <f>(VLOOKUP(Horizontal!$C411&amp;Horizontal!$B411&amp;Horizontal!BK$11,Vertical!$E:$O,BK$10,0))+0</f>
        <v>51</v>
      </c>
      <c r="BL411" s="207">
        <f>(VLOOKUP(Horizontal!$C411&amp;Horizontal!$B411&amp;Horizontal!BL$11,Vertical!$E:$O,BL$10,0))+0</f>
        <v>48</v>
      </c>
      <c r="BM411" s="207">
        <f>(VLOOKUP(Horizontal!$C411&amp;Horizontal!$B411&amp;Horizontal!BM$11,Vertical!$E:$O,BM$10,0))+0</f>
        <v>46</v>
      </c>
      <c r="BN411" s="207">
        <f>(VLOOKUP(Horizontal!$C411&amp;Horizontal!$B411&amp;Horizontal!BN$11,Vertical!$E:$O,BN$10,0))+0</f>
        <v>44</v>
      </c>
      <c r="BO411" s="207">
        <f>(VLOOKUP(Horizontal!$C411&amp;Horizontal!$B411&amp;Horizontal!BO$11,Vertical!$E:$O,BO$10,0))+0</f>
        <v>43</v>
      </c>
      <c r="BP411" s="207">
        <f>(VLOOKUP(Horizontal!$C411&amp;Horizontal!$B411&amp;Horizontal!BP$11,Vertical!$E:$O,BP$10,0))+0</f>
        <v>40</v>
      </c>
      <c r="BQ411" s="207">
        <f>(VLOOKUP(Horizontal!$C411&amp;Horizontal!$B411&amp;Horizontal!BQ$11,Vertical!$E:$O,BQ$10,0))+0</f>
        <v>37</v>
      </c>
      <c r="BR411" s="207">
        <f>(VLOOKUP(Horizontal!$C411&amp;Horizontal!$B411&amp;Horizontal!BR$11,Vertical!$E:$O,BR$10,0))+0</f>
        <v>32</v>
      </c>
      <c r="BS411" s="209">
        <f>(VLOOKUP(Horizontal!$C411&amp;Horizontal!$B411&amp;Horizontal!BS$11,Vertical!$E:$O,BS$10,0))+0</f>
        <v>30</v>
      </c>
      <c r="BT411" s="210">
        <f>(VLOOKUP(Horizontal!$C411&amp;Horizontal!$B411&amp;Horizontal!BT$11,Vertical!$E:$O,BT$10,0))+0</f>
        <v>100</v>
      </c>
      <c r="BU411" s="207">
        <f>(VLOOKUP(Horizontal!$C411&amp;Horizontal!$B411&amp;Horizontal!BU$11,Vertical!$E:$O,BU$10,0))+0</f>
        <v>100</v>
      </c>
      <c r="BV411" s="207">
        <f>(VLOOKUP(Horizontal!$C411&amp;Horizontal!$B411&amp;Horizontal!BV$11,Vertical!$E:$O,BV$10,0))+0</f>
        <v>95</v>
      </c>
      <c r="BW411" s="207">
        <f>(VLOOKUP(Horizontal!$C411&amp;Horizontal!$B411&amp;Horizontal!BW$11,Vertical!$E:$O,BW$10,0))+0</f>
        <v>97.5</v>
      </c>
      <c r="BX411" s="207">
        <f>(VLOOKUP(Horizontal!$C411&amp;Horizontal!$B411&amp;Horizontal!BX$11,Vertical!$E:$O,BX$10,0))+0</f>
        <v>92.86</v>
      </c>
      <c r="BY411" s="207">
        <f>(VLOOKUP(Horizontal!$C411&amp;Horizontal!$B411&amp;Horizontal!BY$11,Vertical!$E:$O,BY$10,0))+0</f>
        <v>92.68</v>
      </c>
      <c r="BZ411" s="207">
        <f>(VLOOKUP(Horizontal!$C411&amp;Horizontal!$B411&amp;Horizontal!BZ$11,Vertical!$E:$O,BZ$10,0))+0</f>
        <v>81.58</v>
      </c>
      <c r="CA411" s="207">
        <f>(VLOOKUP(Horizontal!$C411&amp;Horizontal!$B411&amp;Horizontal!CA$11,Vertical!$E:$O,CA$10,0))+0</f>
        <v>51.22</v>
      </c>
      <c r="CB411" s="209">
        <f>(VLOOKUP(Horizontal!$C411&amp;Horizontal!$B411&amp;Horizontal!CB$11,Vertical!$E:$O,CB$10,0))+0</f>
        <v>29.73</v>
      </c>
      <c r="CC411" s="210">
        <f>(VLOOKUP(Horizontal!$C411&amp;Horizontal!$B411&amp;Horizontal!CC$11,Vertical!$E:$O,CC$10,0))+0</f>
        <v>0</v>
      </c>
      <c r="CD411" s="207">
        <f>(VLOOKUP(Horizontal!$C411&amp;Horizontal!$B411&amp;Horizontal!CD$11,Vertical!$E:$O,CD$10,0))+0</f>
        <v>0</v>
      </c>
      <c r="CE411" s="207">
        <f>(VLOOKUP(Horizontal!$C411&amp;Horizontal!$B411&amp;Horizontal!CE$11,Vertical!$E:$O,CE$10,0))+0</f>
        <v>5</v>
      </c>
      <c r="CF411" s="207">
        <f>(VLOOKUP(Horizontal!$C411&amp;Horizontal!$B411&amp;Horizontal!CF$11,Vertical!$E:$O,CF$10,0))+0</f>
        <v>2.5</v>
      </c>
      <c r="CG411" s="207">
        <f>(VLOOKUP(Horizontal!$C411&amp;Horizontal!$B411&amp;Horizontal!CG$11,Vertical!$E:$O,CG$10,0))+0</f>
        <v>4.76</v>
      </c>
      <c r="CH411" s="207">
        <f>(VLOOKUP(Horizontal!$C411&amp;Horizontal!$B411&amp;Horizontal!CH$11,Vertical!$E:$O,CH$10,0))+0</f>
        <v>4.88</v>
      </c>
      <c r="CI411" s="207">
        <f>(VLOOKUP(Horizontal!$C411&amp;Horizontal!$B411&amp;Horizontal!CI$11,Vertical!$E:$O,CI$10,0))+0</f>
        <v>15.79</v>
      </c>
      <c r="CJ411" s="207">
        <f>(VLOOKUP(Horizontal!$C411&amp;Horizontal!$B411&amp;Horizontal!CJ$11,Vertical!$E:$O,CJ$10,0))+0</f>
        <v>46.34</v>
      </c>
      <c r="CK411" s="209">
        <f>(VLOOKUP(Horizontal!$C411&amp;Horizontal!$B411&amp;Horizontal!CK$11,Vertical!$E:$O,CK$10,0))+0</f>
        <v>48.65</v>
      </c>
      <c r="CL411" s="210">
        <f>(VLOOKUP(Horizontal!$C411&amp;Horizontal!$B411&amp;Horizontal!CL$11,Vertical!$E:$O,CL$10,0))+0</f>
        <v>0</v>
      </c>
      <c r="CM411" s="207">
        <f>(VLOOKUP(Horizontal!$C411&amp;Horizontal!$B411&amp;Horizontal!CM$11,Vertical!$E:$O,CM$10,0))+0</f>
        <v>0</v>
      </c>
      <c r="CN411" s="207">
        <f>(VLOOKUP(Horizontal!$C411&amp;Horizontal!$B411&amp;Horizontal!CN$11,Vertical!$E:$O,CN$10,0))+0</f>
        <v>0</v>
      </c>
      <c r="CO411" s="207">
        <f>(VLOOKUP(Horizontal!$C411&amp;Horizontal!$B411&amp;Horizontal!CO$11,Vertical!$E:$O,CO$10,0))+0</f>
        <v>0</v>
      </c>
      <c r="CP411" s="207">
        <f>(VLOOKUP(Horizontal!$C411&amp;Horizontal!$B411&amp;Horizontal!CP$11,Vertical!$E:$O,CP$10,0))+0</f>
        <v>2.38</v>
      </c>
      <c r="CQ411" s="207">
        <f>(VLOOKUP(Horizontal!$C411&amp;Horizontal!$B411&amp;Horizontal!CQ$11,Vertical!$E:$O,CQ$10,0))+0</f>
        <v>2.44</v>
      </c>
      <c r="CR411" s="207">
        <f>(VLOOKUP(Horizontal!$C411&amp;Horizontal!$B411&amp;Horizontal!CR$11,Vertical!$E:$O,CR$10,0))+0</f>
        <v>2.63</v>
      </c>
      <c r="CS411" s="207">
        <f>(VLOOKUP(Horizontal!$C411&amp;Horizontal!$B411&amp;Horizontal!CS$11,Vertical!$E:$O,CS$10,0))+0</f>
        <v>2.44</v>
      </c>
      <c r="CT411" s="207">
        <f>(VLOOKUP(Horizontal!$C411&amp;Horizontal!$B411&amp;Horizontal!CT$11,Vertical!$E:$O,CT$10,0))+0</f>
        <v>21.62</v>
      </c>
      <c r="CU411" s="150"/>
      <c r="CV411" s="211">
        <f t="shared" ref="CV411" si="1739">(BB411-H411)+0</f>
        <v>32.69</v>
      </c>
      <c r="CW411" s="190">
        <f t="shared" ref="CW411" si="1740">(BC411-I411)+0</f>
        <v>33.509999999999991</v>
      </c>
      <c r="CX411" s="190">
        <f t="shared" ref="CX411" si="1741">(BD411-J411)+0</f>
        <v>33.780000000000015</v>
      </c>
      <c r="CY411" s="190">
        <f t="shared" ref="CY411" si="1742">(BE411-K411)+0</f>
        <v>33.840000000000003</v>
      </c>
      <c r="CZ411" s="190">
        <f t="shared" ref="CZ411" si="1743">(BF411-L411)+0</f>
        <v>34.870000000000005</v>
      </c>
      <c r="DA411" s="190">
        <f t="shared" ref="DA411" si="1744">(BG411-M411)+0</f>
        <v>37.050000000000011</v>
      </c>
      <c r="DB411" s="190">
        <f t="shared" ref="DB411" si="1745">(BH411-N411)+0</f>
        <v>36.379999999999995</v>
      </c>
      <c r="DC411" s="190">
        <f t="shared" ref="DC411" si="1746">(BI411-O411)+0</f>
        <v>34.590000000000003</v>
      </c>
      <c r="DD411" s="212">
        <f t="shared" ref="DD411" si="1747">(BJ411-P411)+0</f>
        <v>33.22</v>
      </c>
      <c r="DE411" s="9">
        <v>170</v>
      </c>
      <c r="DF411" s="212">
        <f t="shared" ref="DF411" si="1748">($H$7-H411)+0</f>
        <v>130.36721040189133</v>
      </c>
      <c r="DG411" s="264">
        <v>104</v>
      </c>
      <c r="DH411" s="265">
        <v>193</v>
      </c>
      <c r="DI411" s="265">
        <v>67</v>
      </c>
      <c r="DJ411" s="266">
        <v>72</v>
      </c>
      <c r="DK411" s="190">
        <v>51.65</v>
      </c>
      <c r="DL411" s="190">
        <v>51.65</v>
      </c>
      <c r="DM411" s="190">
        <v>51.65</v>
      </c>
      <c r="DN411" s="212">
        <v>51.65</v>
      </c>
      <c r="DO411" s="190">
        <v>69.36</v>
      </c>
      <c r="DP411" s="190">
        <v>69.36</v>
      </c>
      <c r="DQ411" s="190">
        <v>69.36</v>
      </c>
      <c r="DR411" s="212">
        <v>69.36</v>
      </c>
      <c r="DS411" s="150"/>
      <c r="DT411" s="190">
        <v>77</v>
      </c>
      <c r="DU411" s="190">
        <v>65</v>
      </c>
      <c r="DV411" s="190">
        <v>93</v>
      </c>
      <c r="DW411" s="190">
        <v>96</v>
      </c>
      <c r="DX411" s="190"/>
      <c r="DY411" s="190"/>
      <c r="DZ411" s="190"/>
      <c r="EA411" s="190"/>
      <c r="EB411" s="190"/>
      <c r="EC411" s="190"/>
      <c r="ED411" s="190">
        <v>91</v>
      </c>
      <c r="EE411" s="190">
        <v>157</v>
      </c>
      <c r="EF411" s="190">
        <v>169</v>
      </c>
      <c r="EG411" s="190">
        <v>163</v>
      </c>
      <c r="EH411" s="212">
        <v>153</v>
      </c>
      <c r="EI411" s="213"/>
      <c r="EJ411" s="211">
        <v>30</v>
      </c>
      <c r="EK411" s="190">
        <v>30</v>
      </c>
      <c r="EL411" s="190">
        <v>35</v>
      </c>
      <c r="EM411" s="190">
        <v>35</v>
      </c>
      <c r="EN411" s="190"/>
      <c r="EO411" s="190"/>
      <c r="EP411" s="190"/>
      <c r="EQ411" s="190"/>
      <c r="ER411" s="190"/>
      <c r="ES411" s="190"/>
      <c r="ET411" s="190">
        <v>37</v>
      </c>
      <c r="EU411" s="190">
        <v>37</v>
      </c>
      <c r="EV411" s="190">
        <v>38</v>
      </c>
      <c r="EW411" s="190">
        <v>35</v>
      </c>
      <c r="EX411" s="212">
        <v>35</v>
      </c>
      <c r="EY411" s="211"/>
      <c r="EZ411" s="75">
        <f t="shared" ref="EZ411" si="1749">(G411/(DT411-G411))+0</f>
        <v>3.7804719071828966E-3</v>
      </c>
      <c r="FA411" s="89">
        <f t="shared" si="1485"/>
        <v>-0.1</v>
      </c>
      <c r="FB411" s="212"/>
      <c r="FC411" s="213"/>
      <c r="FD411" s="213"/>
      <c r="FE411" s="213"/>
      <c r="FF411" s="213"/>
      <c r="FG411" s="213"/>
      <c r="FH411" s="213"/>
      <c r="FI411" s="213"/>
      <c r="FJ411" s="213"/>
      <c r="FK411" s="213"/>
      <c r="FL411" s="213"/>
      <c r="FM411" s="213"/>
      <c r="FN411" s="213"/>
      <c r="FO411" s="213"/>
      <c r="FP411" s="213"/>
      <c r="FQ411" s="213"/>
      <c r="FR411" s="213"/>
      <c r="FS411" s="211">
        <v>175</v>
      </c>
      <c r="FT411" s="190">
        <v>175</v>
      </c>
      <c r="FU411" s="190">
        <v>175</v>
      </c>
      <c r="FV411" s="190">
        <v>175</v>
      </c>
      <c r="FW411" s="190"/>
      <c r="FX411" s="190"/>
      <c r="FY411" s="190"/>
      <c r="FZ411" s="190"/>
      <c r="GA411" s="190"/>
      <c r="GB411" s="190"/>
      <c r="GC411" s="190">
        <v>175</v>
      </c>
      <c r="GD411" s="190">
        <v>175</v>
      </c>
      <c r="GE411" s="190">
        <v>135</v>
      </c>
      <c r="GF411" s="190">
        <v>132</v>
      </c>
      <c r="GG411" s="212">
        <v>130</v>
      </c>
    </row>
    <row r="412" spans="2:189">
      <c r="B412" s="33">
        <v>44803</v>
      </c>
      <c r="C412" s="30" t="s">
        <v>31</v>
      </c>
      <c r="D412" s="30">
        <v>2022</v>
      </c>
      <c r="E412" s="30" t="str">
        <f t="shared" ref="E412" si="1750">D412&amp;C412</f>
        <v>2022S35</v>
      </c>
      <c r="F412" s="30" t="str">
        <f t="shared" si="1473"/>
        <v>8Final2022</v>
      </c>
      <c r="G412" s="208" t="str">
        <f>VLOOKUP(Horizontal!$C412&amp;Horizontal!$B412&amp;Horizontal!G$11,Vertical!$E:$O,G$10,0)</f>
        <v>0,38</v>
      </c>
      <c r="H412" s="207">
        <f>(VLOOKUP(Horizontal!$C412&amp;Horizontal!$B412&amp;Horizontal!H$11,Vertical!$E:$O,H$10,0))+0</f>
        <v>77.09</v>
      </c>
      <c r="I412" s="207">
        <f>(VLOOKUP(Horizontal!$C412&amp;Horizontal!$B412&amp;Horizontal!I$11,Vertical!$E:$O,I$10,0))+0</f>
        <v>62.99</v>
      </c>
      <c r="J412" s="207">
        <f>(VLOOKUP(Horizontal!$C412&amp;Horizontal!$B412&amp;Horizontal!J$11,Vertical!$E:$O,J$10,0))+0</f>
        <v>84.73</v>
      </c>
      <c r="K412" s="207">
        <f>(VLOOKUP(Horizontal!$C412&amp;Horizontal!$B412&amp;Horizontal!K$11,Vertical!$E:$O,K$10,0))+0</f>
        <v>92.35</v>
      </c>
      <c r="L412" s="207">
        <f>(VLOOKUP(Horizontal!$C412&amp;Horizontal!$B412&amp;Horizontal!L$11,Vertical!$E:$O,L$10,0))+0</f>
        <v>85.49</v>
      </c>
      <c r="M412" s="207">
        <f>(VLOOKUP(Horizontal!$C412&amp;Horizontal!$B412&amp;Horizontal!M$11,Vertical!$E:$O,M$10,0))+0</f>
        <v>153.68</v>
      </c>
      <c r="N412" s="207">
        <f>(VLOOKUP(Horizontal!$C412&amp;Horizontal!$B412&amp;Horizontal!N$11,Vertical!$E:$O,N$10,0))+0</f>
        <v>162.80000000000001</v>
      </c>
      <c r="O412" s="207">
        <f>(VLOOKUP(Horizontal!$C412&amp;Horizontal!$B412&amp;Horizontal!O$11,Vertical!$E:$O,O$10,0))+0</f>
        <v>162.81</v>
      </c>
      <c r="P412" s="209">
        <f>(VLOOKUP(Horizontal!$C412&amp;Horizontal!$B412&amp;Horizontal!P$11,Vertical!$E:$O,P$10,0))+0</f>
        <v>155.47</v>
      </c>
      <c r="Q412" s="210">
        <f>(VLOOKUP(Horizontal!$C412&amp;Horizontal!$B412&amp;Horizontal!Q$11,Vertical!$E:$O,Q$10,0))+0</f>
        <v>54</v>
      </c>
      <c r="R412" s="207">
        <f>(VLOOKUP(Horizontal!$C412&amp;Horizontal!$B412&amp;Horizontal!R$11,Vertical!$E:$O,R$10,0))+0</f>
        <v>55</v>
      </c>
      <c r="S412" s="207">
        <f>(VLOOKUP(Horizontal!$C412&amp;Horizontal!$B412&amp;Horizontal!S$11,Vertical!$E:$O,S$10,0))+0</f>
        <v>59</v>
      </c>
      <c r="T412" s="207">
        <f>(VLOOKUP(Horizontal!$C412&amp;Horizontal!$B412&amp;Horizontal!T$11,Vertical!$E:$O,T$10,0))+0</f>
        <v>56</v>
      </c>
      <c r="U412" s="207">
        <f>(VLOOKUP(Horizontal!$C412&amp;Horizontal!$B412&amp;Horizontal!U$11,Vertical!$E:$O,U$10,0))+0</f>
        <v>50</v>
      </c>
      <c r="V412" s="207">
        <f>(VLOOKUP(Horizontal!$C412&amp;Horizontal!$B412&amp;Horizontal!V$11,Vertical!$E:$O,V$10,0))+0</f>
        <v>45</v>
      </c>
      <c r="W412" s="207">
        <f>(VLOOKUP(Horizontal!$C412&amp;Horizontal!$B412&amp;Horizontal!W$11,Vertical!$E:$O,W$10,0))+0</f>
        <v>41</v>
      </c>
      <c r="X412" s="207">
        <f>(VLOOKUP(Horizontal!$C412&amp;Horizontal!$B412&amp;Horizontal!X$11,Vertical!$E:$O,X$10,0))+0</f>
        <v>31</v>
      </c>
      <c r="Y412" s="209">
        <f>(VLOOKUP(Horizontal!$C412&amp;Horizontal!$B412&amp;Horizontal!Y$11,Vertical!$E:$O,Y$10,0))+0</f>
        <v>28</v>
      </c>
      <c r="Z412" s="210">
        <f>(VLOOKUP(Horizontal!$C412&amp;Horizontal!$B412&amp;Horizontal!Z$11,Vertical!$E:$O,Z$10,0))+0</f>
        <v>78.260000000000005</v>
      </c>
      <c r="AA412" s="207">
        <f>(VLOOKUP(Horizontal!$C412&amp;Horizontal!$B412&amp;Horizontal!AA$11,Vertical!$E:$O,AA$10,0))+0</f>
        <v>100</v>
      </c>
      <c r="AB412" s="207">
        <f>(VLOOKUP(Horizontal!$C412&amp;Horizontal!$B412&amp;Horizontal!AB$11,Vertical!$E:$O,AB$10,0))+0</f>
        <v>100</v>
      </c>
      <c r="AC412" s="207">
        <f>(VLOOKUP(Horizontal!$C412&amp;Horizontal!$B412&amp;Horizontal!AC$11,Vertical!$E:$O,AC$10,0))+0</f>
        <v>97.5</v>
      </c>
      <c r="AD412" s="207">
        <f>(VLOOKUP(Horizontal!$C412&amp;Horizontal!$B412&amp;Horizontal!AD$11,Vertical!$E:$O,AD$10,0))+0</f>
        <v>100</v>
      </c>
      <c r="AE412" s="207">
        <f>(VLOOKUP(Horizontal!$C412&amp;Horizontal!$B412&amp;Horizontal!AE$11,Vertical!$E:$O,AE$10,0))+0</f>
        <v>60</v>
      </c>
      <c r="AF412" s="207">
        <f>(VLOOKUP(Horizontal!$C412&amp;Horizontal!$B412&amp;Horizontal!AF$11,Vertical!$E:$O,AF$10,0))+0</f>
        <v>73.91</v>
      </c>
      <c r="AG412" s="207">
        <f>(VLOOKUP(Horizontal!$C412&amp;Horizontal!$B412&amp;Horizontal!AG$11,Vertical!$E:$O,AG$10,0))+0</f>
        <v>62.22</v>
      </c>
      <c r="AH412" s="209">
        <f>(VLOOKUP(Horizontal!$C412&amp;Horizontal!$B412&amp;Horizontal!AH$11,Vertical!$E:$O,AH$10,0))+0</f>
        <v>30.95</v>
      </c>
      <c r="AI412" s="210">
        <f>(VLOOKUP(Horizontal!$C412&amp;Horizontal!$B412&amp;Horizontal!AI$11,Vertical!$E:$O,AI$10,0))+0</f>
        <v>15.22</v>
      </c>
      <c r="AJ412" s="207">
        <f>(VLOOKUP(Horizontal!$C412&amp;Horizontal!$B412&amp;Horizontal!AJ$11,Vertical!$E:$O,AJ$10,0))+0</f>
        <v>0</v>
      </c>
      <c r="AK412" s="207">
        <f>(VLOOKUP(Horizontal!$C412&amp;Horizontal!$B412&amp;Horizontal!AK$11,Vertical!$E:$O,AK$10,0))+0</f>
        <v>0</v>
      </c>
      <c r="AL412" s="207">
        <f>(VLOOKUP(Horizontal!$C412&amp;Horizontal!$B412&amp;Horizontal!AL$11,Vertical!$E:$O,AL$10,0))+0</f>
        <v>0</v>
      </c>
      <c r="AM412" s="207">
        <f>(VLOOKUP(Horizontal!$C412&amp;Horizontal!$B412&amp;Horizontal!AM$11,Vertical!$E:$O,AM$10,0))+0</f>
        <v>0</v>
      </c>
      <c r="AN412" s="207">
        <f>(VLOOKUP(Horizontal!$C412&amp;Horizontal!$B412&amp;Horizontal!AN$11,Vertical!$E:$O,AN$10,0))+0</f>
        <v>15.56</v>
      </c>
      <c r="AO412" s="207">
        <f>(VLOOKUP(Horizontal!$C412&amp;Horizontal!$B412&amp;Horizontal!AO$11,Vertical!$E:$O,AO$10,0))+0</f>
        <v>15.22</v>
      </c>
      <c r="AP412" s="207">
        <f>(VLOOKUP(Horizontal!$C412&amp;Horizontal!$B412&amp;Horizontal!AP$11,Vertical!$E:$O,AP$10,0))+0</f>
        <v>22.22</v>
      </c>
      <c r="AQ412" s="209">
        <f>(VLOOKUP(Horizontal!$C412&amp;Horizontal!$B412&amp;Horizontal!AQ$11,Vertical!$E:$O,AQ$10,0))+0</f>
        <v>54.76</v>
      </c>
      <c r="AR412" s="210">
        <f>(VLOOKUP(Horizontal!$C412&amp;Horizontal!$B412&amp;Horizontal!AR$11,Vertical!$E:$O,AR$10,0))+0</f>
        <v>6.52</v>
      </c>
      <c r="AS412" s="207">
        <f>(VLOOKUP(Horizontal!$C412&amp;Horizontal!$B412&amp;Horizontal!AS$11,Vertical!$E:$O,AS$10,0))+0</f>
        <v>0</v>
      </c>
      <c r="AT412" s="207">
        <f>(VLOOKUP(Horizontal!$C412&amp;Horizontal!$B412&amp;Horizontal!AT$11,Vertical!$E:$O,AT$10,0))+0</f>
        <v>0</v>
      </c>
      <c r="AU412" s="207">
        <f>(VLOOKUP(Horizontal!$C412&amp;Horizontal!$B412&amp;Horizontal!AU$11,Vertical!$E:$O,AU$10,0))+0</f>
        <v>2.5</v>
      </c>
      <c r="AV412" s="207">
        <f>(VLOOKUP(Horizontal!$C412&amp;Horizontal!$B412&amp;Horizontal!AV$11,Vertical!$E:$O,AV$10,0))+0</f>
        <v>0</v>
      </c>
      <c r="AW412" s="207">
        <f>(VLOOKUP(Horizontal!$C412&amp;Horizontal!$B412&amp;Horizontal!AW$11,Vertical!$E:$O,AW$10,0))+0</f>
        <v>24.44</v>
      </c>
      <c r="AX412" s="207">
        <f>(VLOOKUP(Horizontal!$C412&amp;Horizontal!$B412&amp;Horizontal!AX$11,Vertical!$E:$O,AX$10,0))+0</f>
        <v>10.87</v>
      </c>
      <c r="AY412" s="207">
        <f>(VLOOKUP(Horizontal!$C412&amp;Horizontal!$B412&amp;Horizontal!AY$11,Vertical!$E:$O,AY$10,0))+0</f>
        <v>15.56</v>
      </c>
      <c r="AZ412" s="209">
        <f>(VLOOKUP(Horizontal!$C412&amp;Horizontal!$B412&amp;Horizontal!AZ$11,Vertical!$E:$O,AZ$10,0))+0</f>
        <v>14.29</v>
      </c>
      <c r="BA412" s="208">
        <f>(VLOOKUP(Horizontal!$C412&amp;Horizontal!$B412&amp;Horizontal!BA$11,Vertical!$E:$O,BA$10,0))+0</f>
        <v>31.67</v>
      </c>
      <c r="BB412" s="210">
        <f>(VLOOKUP(Horizontal!$C412&amp;Horizontal!$B412&amp;Horizontal!BB$11,Vertical!$E:$O,BB$10,0))+0</f>
        <v>109.12</v>
      </c>
      <c r="BC412" s="207">
        <f>(VLOOKUP(Horizontal!$C412&amp;Horizontal!$B412&amp;Horizontal!BC$11,Vertical!$E:$O,BC$10,0))+0</f>
        <v>95.87</v>
      </c>
      <c r="BD412" s="207">
        <f>(VLOOKUP(Horizontal!$C412&amp;Horizontal!$B412&amp;Horizontal!BD$11,Vertical!$E:$O,BD$10,0))+0</f>
        <v>119.2</v>
      </c>
      <c r="BE412" s="207">
        <f>(VLOOKUP(Horizontal!$C412&amp;Horizontal!$B412&amp;Horizontal!BE$11,Vertical!$E:$O,BE$10,0))+0</f>
        <v>126.44</v>
      </c>
      <c r="BF412" s="207">
        <f>(VLOOKUP(Horizontal!$C412&amp;Horizontal!$B412&amp;Horizontal!BF$11,Vertical!$E:$O,BF$10,0))+0</f>
        <v>120.77</v>
      </c>
      <c r="BG412" s="207">
        <f>(VLOOKUP(Horizontal!$C412&amp;Horizontal!$B412&amp;Horizontal!BG$11,Vertical!$E:$O,BG$10,0))+0</f>
        <v>190.33</v>
      </c>
      <c r="BH412" s="207">
        <f>(VLOOKUP(Horizontal!$C412&amp;Horizontal!$B412&amp;Horizontal!BH$11,Vertical!$E:$O,BH$10,0))+0</f>
        <v>198.62</v>
      </c>
      <c r="BI412" s="207">
        <f>(VLOOKUP(Horizontal!$C412&amp;Horizontal!$B412&amp;Horizontal!BI$11,Vertical!$E:$O,BI$10,0))+0</f>
        <v>196.8</v>
      </c>
      <c r="BJ412" s="209">
        <f>(VLOOKUP(Horizontal!$C412&amp;Horizontal!$B412&amp;Horizontal!BJ$11,Vertical!$E:$O,BJ$10,0))+0</f>
        <v>188.22</v>
      </c>
      <c r="BK412" s="210">
        <f>(VLOOKUP(Horizontal!$C412&amp;Horizontal!$B412&amp;Horizontal!BK$11,Vertical!$E:$O,BK$10,0))+0</f>
        <v>53</v>
      </c>
      <c r="BL412" s="207">
        <f>(VLOOKUP(Horizontal!$C412&amp;Horizontal!$B412&amp;Horizontal!BL$11,Vertical!$E:$O,BL$10,0))+0</f>
        <v>48</v>
      </c>
      <c r="BM412" s="207">
        <f>(VLOOKUP(Horizontal!$C412&amp;Horizontal!$B412&amp;Horizontal!BM$11,Vertical!$E:$O,BM$10,0))+0</f>
        <v>48</v>
      </c>
      <c r="BN412" s="207">
        <f>(VLOOKUP(Horizontal!$C412&amp;Horizontal!$B412&amp;Horizontal!BN$11,Vertical!$E:$O,BN$10,0))+0</f>
        <v>46</v>
      </c>
      <c r="BO412" s="207">
        <f>(VLOOKUP(Horizontal!$C412&amp;Horizontal!$B412&amp;Horizontal!BO$11,Vertical!$E:$O,BO$10,0))+0</f>
        <v>43</v>
      </c>
      <c r="BP412" s="207">
        <f>(VLOOKUP(Horizontal!$C412&amp;Horizontal!$B412&amp;Horizontal!BP$11,Vertical!$E:$O,BP$10,0))+0</f>
        <v>41</v>
      </c>
      <c r="BQ412" s="207">
        <f>(VLOOKUP(Horizontal!$C412&amp;Horizontal!$B412&amp;Horizontal!BQ$11,Vertical!$E:$O,BQ$10,0))+0</f>
        <v>36</v>
      </c>
      <c r="BR412" s="207">
        <f>(VLOOKUP(Horizontal!$C412&amp;Horizontal!$B412&amp;Horizontal!BR$11,Vertical!$E:$O,BR$10,0))+0</f>
        <v>32</v>
      </c>
      <c r="BS412" s="209">
        <f>(VLOOKUP(Horizontal!$C412&amp;Horizontal!$B412&amp;Horizontal!BS$11,Vertical!$E:$O,BS$10,0))+0</f>
        <v>28</v>
      </c>
      <c r="BT412" s="210">
        <f>(VLOOKUP(Horizontal!$C412&amp;Horizontal!$B412&amp;Horizontal!BT$11,Vertical!$E:$O,BT$10,0))+0</f>
        <v>76.92</v>
      </c>
      <c r="BU412" s="207">
        <f>(VLOOKUP(Horizontal!$C412&amp;Horizontal!$B412&amp;Horizontal!BU$11,Vertical!$E:$O,BU$10,0))+0</f>
        <v>100</v>
      </c>
      <c r="BV412" s="207">
        <f>(VLOOKUP(Horizontal!$C412&amp;Horizontal!$B412&amp;Horizontal!BV$11,Vertical!$E:$O,BV$10,0))+0</f>
        <v>89.74</v>
      </c>
      <c r="BW412" s="207">
        <f>(VLOOKUP(Horizontal!$C412&amp;Horizontal!$B412&amp;Horizontal!BW$11,Vertical!$E:$O,BW$10,0))+0</f>
        <v>89.47</v>
      </c>
      <c r="BX412" s="207">
        <f>(VLOOKUP(Horizontal!$C412&amp;Horizontal!$B412&amp;Horizontal!BX$11,Vertical!$E:$O,BX$10,0))+0</f>
        <v>87.8</v>
      </c>
      <c r="BY412" s="207">
        <f>(VLOOKUP(Horizontal!$C412&amp;Horizontal!$B412&amp;Horizontal!BY$11,Vertical!$E:$O,BY$10,0))+0</f>
        <v>53.66</v>
      </c>
      <c r="BZ412" s="207">
        <f>(VLOOKUP(Horizontal!$C412&amp;Horizontal!$B412&amp;Horizontal!BZ$11,Vertical!$E:$O,BZ$10,0))+0</f>
        <v>71.790000000000006</v>
      </c>
      <c r="CA412" s="207">
        <f>(VLOOKUP(Horizontal!$C412&amp;Horizontal!$B412&amp;Horizontal!CA$11,Vertical!$E:$O,CA$10,0))+0</f>
        <v>66.67</v>
      </c>
      <c r="CB412" s="209">
        <f>(VLOOKUP(Horizontal!$C412&amp;Horizontal!$B412&amp;Horizontal!CB$11,Vertical!$E:$O,CB$10,0))+0</f>
        <v>36.840000000000003</v>
      </c>
      <c r="CC412" s="210">
        <f>(VLOOKUP(Horizontal!$C412&amp;Horizontal!$B412&amp;Horizontal!CC$11,Vertical!$E:$O,CC$10,0))+0</f>
        <v>15.38</v>
      </c>
      <c r="CD412" s="207">
        <f>(VLOOKUP(Horizontal!$C412&amp;Horizontal!$B412&amp;Horizontal!CD$11,Vertical!$E:$O,CD$10,0))+0</f>
        <v>0</v>
      </c>
      <c r="CE412" s="207">
        <f>(VLOOKUP(Horizontal!$C412&amp;Horizontal!$B412&amp;Horizontal!CE$11,Vertical!$E:$O,CE$10,0))+0</f>
        <v>2.56</v>
      </c>
      <c r="CF412" s="207">
        <f>(VLOOKUP(Horizontal!$C412&amp;Horizontal!$B412&amp;Horizontal!CF$11,Vertical!$E:$O,CF$10,0))+0</f>
        <v>0</v>
      </c>
      <c r="CG412" s="207">
        <f>(VLOOKUP(Horizontal!$C412&amp;Horizontal!$B412&amp;Horizontal!CG$11,Vertical!$E:$O,CG$10,0))+0</f>
        <v>2.44</v>
      </c>
      <c r="CH412" s="207">
        <f>(VLOOKUP(Horizontal!$C412&amp;Horizontal!$B412&amp;Horizontal!CH$11,Vertical!$E:$O,CH$10,0))+0</f>
        <v>14.63</v>
      </c>
      <c r="CI412" s="207">
        <f>(VLOOKUP(Horizontal!$C412&amp;Horizontal!$B412&amp;Horizontal!CI$11,Vertical!$E:$O,CI$10,0))+0</f>
        <v>15.38</v>
      </c>
      <c r="CJ412" s="207">
        <f>(VLOOKUP(Horizontal!$C412&amp;Horizontal!$B412&amp;Horizontal!CJ$11,Vertical!$E:$O,CJ$10,0))+0</f>
        <v>17.95</v>
      </c>
      <c r="CK412" s="209">
        <f>(VLOOKUP(Horizontal!$C412&amp;Horizontal!$B412&amp;Horizontal!CK$11,Vertical!$E:$O,CK$10,0))+0</f>
        <v>36.840000000000003</v>
      </c>
      <c r="CL412" s="210">
        <f>(VLOOKUP(Horizontal!$C412&amp;Horizontal!$B412&amp;Horizontal!CL$11,Vertical!$E:$O,CL$10,0))+0</f>
        <v>7.69</v>
      </c>
      <c r="CM412" s="207">
        <f>(VLOOKUP(Horizontal!$C412&amp;Horizontal!$B412&amp;Horizontal!CM$11,Vertical!$E:$O,CM$10,0))+0</f>
        <v>0</v>
      </c>
      <c r="CN412" s="207">
        <f>(VLOOKUP(Horizontal!$C412&amp;Horizontal!$B412&amp;Horizontal!CN$11,Vertical!$E:$O,CN$10,0))+0</f>
        <v>7.69</v>
      </c>
      <c r="CO412" s="207">
        <f>(VLOOKUP(Horizontal!$C412&amp;Horizontal!$B412&amp;Horizontal!CO$11,Vertical!$E:$O,CO$10,0))+0</f>
        <v>10.53</v>
      </c>
      <c r="CP412" s="207">
        <f>(VLOOKUP(Horizontal!$C412&amp;Horizontal!$B412&amp;Horizontal!CP$11,Vertical!$E:$O,CP$10,0))+0</f>
        <v>9.76</v>
      </c>
      <c r="CQ412" s="207">
        <f>(VLOOKUP(Horizontal!$C412&amp;Horizontal!$B412&amp;Horizontal!CQ$11,Vertical!$E:$O,CQ$10,0))+0</f>
        <v>31.71</v>
      </c>
      <c r="CR412" s="207">
        <f>(VLOOKUP(Horizontal!$C412&amp;Horizontal!$B412&amp;Horizontal!CR$11,Vertical!$E:$O,CR$10,0))+0</f>
        <v>12.82</v>
      </c>
      <c r="CS412" s="207">
        <f>(VLOOKUP(Horizontal!$C412&amp;Horizontal!$B412&amp;Horizontal!CS$11,Vertical!$E:$O,CS$10,0))+0</f>
        <v>15.38</v>
      </c>
      <c r="CT412" s="207">
        <f>(VLOOKUP(Horizontal!$C412&amp;Horizontal!$B412&amp;Horizontal!CT$11,Vertical!$E:$O,CT$10,0))+0</f>
        <v>26.32</v>
      </c>
      <c r="CU412" s="150"/>
      <c r="CV412" s="211">
        <f t="shared" ref="CV412" si="1751">(BB412-H412)+0</f>
        <v>32.03</v>
      </c>
      <c r="CW412" s="190">
        <f t="shared" ref="CW412" si="1752">(BC412-I412)+0</f>
        <v>32.880000000000003</v>
      </c>
      <c r="CX412" s="190">
        <f t="shared" ref="CX412" si="1753">(BD412-J412)+0</f>
        <v>34.47</v>
      </c>
      <c r="CY412" s="190">
        <f t="shared" ref="CY412" si="1754">(BE412-K412)+0</f>
        <v>34.090000000000003</v>
      </c>
      <c r="CZ412" s="190">
        <f t="shared" ref="CZ412" si="1755">(BF412-L412)+0</f>
        <v>35.28</v>
      </c>
      <c r="DA412" s="190">
        <f t="shared" ref="DA412" si="1756">(BG412-M412)+0</f>
        <v>36.650000000000006</v>
      </c>
      <c r="DB412" s="190">
        <f t="shared" ref="DB412" si="1757">(BH412-N412)+0</f>
        <v>35.819999999999993</v>
      </c>
      <c r="DC412" s="190">
        <f t="shared" ref="DC412" si="1758">(BI412-O412)+0</f>
        <v>33.990000000000009</v>
      </c>
      <c r="DD412" s="212">
        <f t="shared" ref="DD412" si="1759">(BJ412-P412)+0</f>
        <v>32.75</v>
      </c>
      <c r="DE412" s="9">
        <v>170</v>
      </c>
      <c r="DF412" s="212">
        <f t="shared" ref="DF412" si="1760">($H$7-H412)+0</f>
        <v>131.36721040189133</v>
      </c>
      <c r="DG412" s="264">
        <v>70</v>
      </c>
      <c r="DH412" s="265">
        <v>78</v>
      </c>
      <c r="DI412" s="265">
        <v>64</v>
      </c>
      <c r="DJ412" s="266">
        <v>71</v>
      </c>
      <c r="DK412" s="190">
        <v>50.19</v>
      </c>
      <c r="DL412" s="190">
        <v>50.19</v>
      </c>
      <c r="DM412" s="190">
        <v>50.19</v>
      </c>
      <c r="DN412" s="212">
        <v>50.19</v>
      </c>
      <c r="DO412" s="190">
        <v>56.26</v>
      </c>
      <c r="DP412" s="190">
        <v>56.26</v>
      </c>
      <c r="DQ412" s="190">
        <v>56.26</v>
      </c>
      <c r="DR412" s="212">
        <v>56.26</v>
      </c>
      <c r="DS412" s="150"/>
      <c r="DT412" s="190">
        <v>77</v>
      </c>
      <c r="DU412" s="190">
        <v>64</v>
      </c>
      <c r="DV412" s="190">
        <v>86</v>
      </c>
      <c r="DW412" s="190">
        <v>92</v>
      </c>
      <c r="DX412" s="190"/>
      <c r="DY412" s="190"/>
      <c r="DZ412" s="190"/>
      <c r="EA412" s="190"/>
      <c r="EB412" s="190"/>
      <c r="EC412" s="190"/>
      <c r="ED412" s="190">
        <v>85</v>
      </c>
      <c r="EE412" s="190">
        <v>151</v>
      </c>
      <c r="EF412" s="190">
        <v>169</v>
      </c>
      <c r="EG412" s="190">
        <v>163</v>
      </c>
      <c r="EH412" s="212">
        <v>153</v>
      </c>
      <c r="EI412" s="213"/>
      <c r="EJ412" s="211">
        <v>29</v>
      </c>
      <c r="EK412" s="190">
        <v>30</v>
      </c>
      <c r="EL412" s="190">
        <v>35</v>
      </c>
      <c r="EM412" s="190">
        <v>35</v>
      </c>
      <c r="EN412" s="190"/>
      <c r="EO412" s="190"/>
      <c r="EP412" s="190"/>
      <c r="EQ412" s="190"/>
      <c r="ER412" s="190"/>
      <c r="ES412" s="190"/>
      <c r="ET412" s="190">
        <v>37</v>
      </c>
      <c r="EU412" s="190">
        <v>37</v>
      </c>
      <c r="EV412" s="190">
        <v>38</v>
      </c>
      <c r="EW412" s="190">
        <v>35</v>
      </c>
      <c r="EX412" s="212">
        <v>35</v>
      </c>
      <c r="EY412" s="211"/>
      <c r="EZ412" s="75">
        <f t="shared" ref="EZ412" si="1761">(G412/(DT412-G412))+0</f>
        <v>4.9595405899243014E-3</v>
      </c>
      <c r="FA412" s="89">
        <f t="shared" si="1485"/>
        <v>-0.1</v>
      </c>
      <c r="FB412" s="212"/>
      <c r="FC412" s="213"/>
      <c r="FD412" s="213"/>
      <c r="FE412" s="213"/>
      <c r="FF412" s="213"/>
      <c r="FG412" s="213"/>
      <c r="FH412" s="213"/>
      <c r="FI412" s="213"/>
      <c r="FJ412" s="213"/>
      <c r="FK412" s="213"/>
      <c r="FL412" s="213"/>
      <c r="FM412" s="213"/>
      <c r="FN412" s="213"/>
      <c r="FO412" s="213"/>
      <c r="FP412" s="213"/>
      <c r="FQ412" s="213"/>
      <c r="FR412" s="213"/>
      <c r="FS412" s="211">
        <v>175</v>
      </c>
      <c r="FT412" s="190">
        <v>175</v>
      </c>
      <c r="FU412" s="190">
        <v>175</v>
      </c>
      <c r="FV412" s="190">
        <v>175</v>
      </c>
      <c r="FW412" s="190"/>
      <c r="FX412" s="190"/>
      <c r="FY412" s="190"/>
      <c r="FZ412" s="190"/>
      <c r="GA412" s="190"/>
      <c r="GB412" s="190"/>
      <c r="GC412" s="190">
        <v>175</v>
      </c>
      <c r="GD412" s="190">
        <v>175</v>
      </c>
      <c r="GE412" s="190">
        <v>135</v>
      </c>
      <c r="GF412" s="190">
        <v>132</v>
      </c>
      <c r="GG412" s="212">
        <v>130</v>
      </c>
    </row>
    <row r="413" spans="2:189">
      <c r="B413" s="33">
        <v>44810</v>
      </c>
      <c r="C413" s="30" t="s">
        <v>30</v>
      </c>
      <c r="D413" s="30">
        <v>2022</v>
      </c>
      <c r="E413" s="30" t="str">
        <f t="shared" ref="E413" si="1762">D413&amp;C413</f>
        <v>2022S36</v>
      </c>
      <c r="F413" s="30" t="str">
        <f t="shared" si="1473"/>
        <v>92022</v>
      </c>
      <c r="G413" s="208" t="str">
        <f>VLOOKUP(Horizontal!$C413&amp;Horizontal!$B413&amp;Horizontal!G$11,Vertical!$E:$O,G$10,0)</f>
        <v>-0,23</v>
      </c>
      <c r="H413" s="207">
        <f>(VLOOKUP(Horizontal!$C413&amp;Horizontal!$B413&amp;Horizontal!H$11,Vertical!$E:$O,H$10,0))+0</f>
        <v>60.09</v>
      </c>
      <c r="I413" s="207">
        <f>(VLOOKUP(Horizontal!$C413&amp;Horizontal!$B413&amp;Horizontal!I$11,Vertical!$E:$O,I$10,0))+0</f>
        <v>72.87</v>
      </c>
      <c r="J413" s="207">
        <f>(VLOOKUP(Horizontal!$C413&amp;Horizontal!$B413&amp;Horizontal!J$11,Vertical!$E:$O,J$10,0))+0</f>
        <v>76.989999999999995</v>
      </c>
      <c r="K413" s="207">
        <f>(VLOOKUP(Horizontal!$C413&amp;Horizontal!$B413&amp;Horizontal!K$11,Vertical!$E:$O,K$10,0))+0</f>
        <v>74.77</v>
      </c>
      <c r="L413" s="207">
        <f>(VLOOKUP(Horizontal!$C413&amp;Horizontal!$B413&amp;Horizontal!L$11,Vertical!$E:$O,L$10,0))+0</f>
        <v>144.91</v>
      </c>
      <c r="M413" s="207">
        <f>(VLOOKUP(Horizontal!$C413&amp;Horizontal!$B413&amp;Horizontal!M$11,Vertical!$E:$O,M$10,0))+0</f>
        <v>159.44</v>
      </c>
      <c r="N413" s="207">
        <f>(VLOOKUP(Horizontal!$C413&amp;Horizontal!$B413&amp;Horizontal!N$11,Vertical!$E:$O,N$10,0))+0</f>
        <v>159.69</v>
      </c>
      <c r="O413" s="207">
        <f>(VLOOKUP(Horizontal!$C413&amp;Horizontal!$B413&amp;Horizontal!O$11,Vertical!$E:$O,O$10,0))+0</f>
        <v>154.88999999999999</v>
      </c>
      <c r="P413" s="209">
        <f>(VLOOKUP(Horizontal!$C413&amp;Horizontal!$B413&amp;Horizontal!P$11,Vertical!$E:$O,P$10,0))+0</f>
        <v>150.44999999999999</v>
      </c>
      <c r="Q413" s="210">
        <f>(VLOOKUP(Horizontal!$C413&amp;Horizontal!$B413&amp;Horizontal!Q$11,Vertical!$E:$O,Q$10,0))+0</f>
        <v>55</v>
      </c>
      <c r="R413" s="207">
        <f>(VLOOKUP(Horizontal!$C413&amp;Horizontal!$B413&amp;Horizontal!R$11,Vertical!$E:$O,R$10,0))+0</f>
        <v>61</v>
      </c>
      <c r="S413" s="207">
        <f>(VLOOKUP(Horizontal!$C413&amp;Horizontal!$B413&amp;Horizontal!S$11,Vertical!$E:$O,S$10,0))+0</f>
        <v>62</v>
      </c>
      <c r="T413" s="207">
        <f>(VLOOKUP(Horizontal!$C413&amp;Horizontal!$B413&amp;Horizontal!T$11,Vertical!$E:$O,T$10,0))+0</f>
        <v>58</v>
      </c>
      <c r="U413" s="207">
        <f>(VLOOKUP(Horizontal!$C413&amp;Horizontal!$B413&amp;Horizontal!U$11,Vertical!$E:$O,U$10,0))+0</f>
        <v>50</v>
      </c>
      <c r="V413" s="207">
        <f>(VLOOKUP(Horizontal!$C413&amp;Horizontal!$B413&amp;Horizontal!V$11,Vertical!$E:$O,V$10,0))+0</f>
        <v>43</v>
      </c>
      <c r="W413" s="207">
        <f>(VLOOKUP(Horizontal!$C413&amp;Horizontal!$B413&amp;Horizontal!W$11,Vertical!$E:$O,W$10,0))+0</f>
        <v>33</v>
      </c>
      <c r="X413" s="207">
        <f>(VLOOKUP(Horizontal!$C413&amp;Horizontal!$B413&amp;Horizontal!X$11,Vertical!$E:$O,X$10,0))+0</f>
        <v>29</v>
      </c>
      <c r="Y413" s="209">
        <f>(VLOOKUP(Horizontal!$C413&amp;Horizontal!$B413&amp;Horizontal!Y$11,Vertical!$E:$O,Y$10,0))+0</f>
        <v>23</v>
      </c>
      <c r="Z413" s="210">
        <f>(VLOOKUP(Horizontal!$C413&amp;Horizontal!$B413&amp;Horizontal!Z$11,Vertical!$E:$O,Z$10,0))+0</f>
        <v>97.56</v>
      </c>
      <c r="AA413" s="207">
        <f>(VLOOKUP(Horizontal!$C413&amp;Horizontal!$B413&amp;Horizontal!AA$11,Vertical!$E:$O,AA$10,0))+0</f>
        <v>100</v>
      </c>
      <c r="AB413" s="207">
        <f>(VLOOKUP(Horizontal!$C413&amp;Horizontal!$B413&amp;Horizontal!AB$11,Vertical!$E:$O,AB$10,0))+0</f>
        <v>100</v>
      </c>
      <c r="AC413" s="207">
        <f>(VLOOKUP(Horizontal!$C413&amp;Horizontal!$B413&amp;Horizontal!AC$11,Vertical!$E:$O,AC$10,0))+0</f>
        <v>97.62</v>
      </c>
      <c r="AD413" s="207">
        <f>(VLOOKUP(Horizontal!$C413&amp;Horizontal!$B413&amp;Horizontal!AD$11,Vertical!$E:$O,AD$10,0))+0</f>
        <v>100</v>
      </c>
      <c r="AE413" s="207">
        <f>(VLOOKUP(Horizontal!$C413&amp;Horizontal!$B413&amp;Horizontal!AE$11,Vertical!$E:$O,AE$10,0))+0</f>
        <v>83.33</v>
      </c>
      <c r="AF413" s="207">
        <f>(VLOOKUP(Horizontal!$C413&amp;Horizontal!$B413&amp;Horizontal!AF$11,Vertical!$E:$O,AF$10,0))+0</f>
        <v>76.739999999999995</v>
      </c>
      <c r="AG413" s="207">
        <f>(VLOOKUP(Horizontal!$C413&amp;Horizontal!$B413&amp;Horizontal!AG$11,Vertical!$E:$O,AG$10,0))+0</f>
        <v>43.18</v>
      </c>
      <c r="AH413" s="209">
        <f>(VLOOKUP(Horizontal!$C413&amp;Horizontal!$B413&amp;Horizontal!AH$11,Vertical!$E:$O,AH$10,0))+0</f>
        <v>95.12</v>
      </c>
      <c r="AI413" s="210">
        <f>(VLOOKUP(Horizontal!$C413&amp;Horizontal!$B413&amp;Horizontal!AI$11,Vertical!$E:$O,AI$10,0))+0</f>
        <v>2.44</v>
      </c>
      <c r="AJ413" s="207">
        <f>(VLOOKUP(Horizontal!$C413&amp;Horizontal!$B413&amp;Horizontal!AJ$11,Vertical!$E:$O,AJ$10,0))+0</f>
        <v>0</v>
      </c>
      <c r="AK413" s="207">
        <f>(VLOOKUP(Horizontal!$C413&amp;Horizontal!$B413&amp;Horizontal!AK$11,Vertical!$E:$O,AK$10,0))+0</f>
        <v>0</v>
      </c>
      <c r="AL413" s="207">
        <f>(VLOOKUP(Horizontal!$C413&amp;Horizontal!$B413&amp;Horizontal!AL$11,Vertical!$E:$O,AL$10,0))+0</f>
        <v>0</v>
      </c>
      <c r="AM413" s="207">
        <f>(VLOOKUP(Horizontal!$C413&amp;Horizontal!$B413&amp;Horizontal!AM$11,Vertical!$E:$O,AM$10,0))+0</f>
        <v>0</v>
      </c>
      <c r="AN413" s="207">
        <f>(VLOOKUP(Horizontal!$C413&amp;Horizontal!$B413&amp;Horizontal!AN$11,Vertical!$E:$O,AN$10,0))+0</f>
        <v>11.9</v>
      </c>
      <c r="AO413" s="207">
        <f>(VLOOKUP(Horizontal!$C413&amp;Horizontal!$B413&amp;Horizontal!AO$11,Vertical!$E:$O,AO$10,0))+0</f>
        <v>9.3000000000000007</v>
      </c>
      <c r="AP413" s="207">
        <f>(VLOOKUP(Horizontal!$C413&amp;Horizontal!$B413&amp;Horizontal!AP$11,Vertical!$E:$O,AP$10,0))+0</f>
        <v>38.64</v>
      </c>
      <c r="AQ413" s="209">
        <f>(VLOOKUP(Horizontal!$C413&amp;Horizontal!$B413&amp;Horizontal!AQ$11,Vertical!$E:$O,AQ$10,0))+0</f>
        <v>0</v>
      </c>
      <c r="AR413" s="210">
        <f>(VLOOKUP(Horizontal!$C413&amp;Horizontal!$B413&amp;Horizontal!AR$11,Vertical!$E:$O,AR$10,0))+0</f>
        <v>0</v>
      </c>
      <c r="AS413" s="207">
        <f>(VLOOKUP(Horizontal!$C413&amp;Horizontal!$B413&amp;Horizontal!AS$11,Vertical!$E:$O,AS$10,0))+0</f>
        <v>0</v>
      </c>
      <c r="AT413" s="207">
        <f>(VLOOKUP(Horizontal!$C413&amp;Horizontal!$B413&amp;Horizontal!AT$11,Vertical!$E:$O,AT$10,0))+0</f>
        <v>0</v>
      </c>
      <c r="AU413" s="207">
        <f>(VLOOKUP(Horizontal!$C413&amp;Horizontal!$B413&amp;Horizontal!AU$11,Vertical!$E:$O,AU$10,0))+0</f>
        <v>2.38</v>
      </c>
      <c r="AV413" s="207">
        <f>(VLOOKUP(Horizontal!$C413&amp;Horizontal!$B413&amp;Horizontal!AV$11,Vertical!$E:$O,AV$10,0))+0</f>
        <v>0</v>
      </c>
      <c r="AW413" s="207">
        <f>(VLOOKUP(Horizontal!$C413&amp;Horizontal!$B413&amp;Horizontal!AW$11,Vertical!$E:$O,AW$10,0))+0</f>
        <v>4.76</v>
      </c>
      <c r="AX413" s="207">
        <f>(VLOOKUP(Horizontal!$C413&amp;Horizontal!$B413&amp;Horizontal!AX$11,Vertical!$E:$O,AX$10,0))+0</f>
        <v>13.95</v>
      </c>
      <c r="AY413" s="207">
        <f>(VLOOKUP(Horizontal!$C413&amp;Horizontal!$B413&amp;Horizontal!AY$11,Vertical!$E:$O,AY$10,0))+0</f>
        <v>18.18</v>
      </c>
      <c r="AZ413" s="209">
        <f>(VLOOKUP(Horizontal!$C413&amp;Horizontal!$B413&amp;Horizontal!AZ$11,Vertical!$E:$O,AZ$10,0))+0</f>
        <v>4.88</v>
      </c>
      <c r="BA413" s="208">
        <f>(VLOOKUP(Horizontal!$C413&amp;Horizontal!$B413&amp;Horizontal!BA$11,Vertical!$E:$O,BA$10,0))+0</f>
        <v>32.229999999999997</v>
      </c>
      <c r="BB413" s="210">
        <f>(VLOOKUP(Horizontal!$C413&amp;Horizontal!$B413&amp;Horizontal!BB$11,Vertical!$E:$O,BB$10,0))+0</f>
        <v>92.38</v>
      </c>
      <c r="BC413" s="207">
        <f>(VLOOKUP(Horizontal!$C413&amp;Horizontal!$B413&amp;Horizontal!BC$11,Vertical!$E:$O,BC$10,0))+0</f>
        <v>105.75</v>
      </c>
      <c r="BD413" s="207">
        <f>(VLOOKUP(Horizontal!$C413&amp;Horizontal!$B413&amp;Horizontal!BD$11,Vertical!$E:$O,BD$10,0))+0</f>
        <v>110.66</v>
      </c>
      <c r="BE413" s="207">
        <f>(VLOOKUP(Horizontal!$C413&amp;Horizontal!$B413&amp;Horizontal!BE$11,Vertical!$E:$O,BE$10,0))+0</f>
        <v>108.76</v>
      </c>
      <c r="BF413" s="207">
        <f>(VLOOKUP(Horizontal!$C413&amp;Horizontal!$B413&amp;Horizontal!BF$11,Vertical!$E:$O,BF$10,0))+0</f>
        <v>181.04</v>
      </c>
      <c r="BG413" s="207">
        <f>(VLOOKUP(Horizontal!$C413&amp;Horizontal!$B413&amp;Horizontal!BG$11,Vertical!$E:$O,BG$10,0))+0</f>
        <v>194.72</v>
      </c>
      <c r="BH413" s="207">
        <f>(VLOOKUP(Horizontal!$C413&amp;Horizontal!$B413&amp;Horizontal!BH$11,Vertical!$E:$O,BH$10,0))+0</f>
        <v>194.69</v>
      </c>
      <c r="BI413" s="207">
        <f>(VLOOKUP(Horizontal!$C413&amp;Horizontal!$B413&amp;Horizontal!BI$11,Vertical!$E:$O,BI$10,0))+0</f>
        <v>187.65</v>
      </c>
      <c r="BJ413" s="209">
        <f>(VLOOKUP(Horizontal!$C413&amp;Horizontal!$B413&amp;Horizontal!BJ$11,Vertical!$E:$O,BJ$10,0))+0</f>
        <v>181.09</v>
      </c>
      <c r="BK413" s="210">
        <f>(VLOOKUP(Horizontal!$C413&amp;Horizontal!$B413&amp;Horizontal!BK$11,Vertical!$E:$O,BK$10,0))+0</f>
        <v>58</v>
      </c>
      <c r="BL413" s="207">
        <f>(VLOOKUP(Horizontal!$C413&amp;Horizontal!$B413&amp;Horizontal!BL$11,Vertical!$E:$O,BL$10,0))+0</f>
        <v>57</v>
      </c>
      <c r="BM413" s="207">
        <f>(VLOOKUP(Horizontal!$C413&amp;Horizontal!$B413&amp;Horizontal!BM$11,Vertical!$E:$O,BM$10,0))+0</f>
        <v>55</v>
      </c>
      <c r="BN413" s="207">
        <f>(VLOOKUP(Horizontal!$C413&amp;Horizontal!$B413&amp;Horizontal!BN$11,Vertical!$E:$O,BN$10,0))+0</f>
        <v>52</v>
      </c>
      <c r="BO413" s="207">
        <f>(VLOOKUP(Horizontal!$C413&amp;Horizontal!$B413&amp;Horizontal!BO$11,Vertical!$E:$O,BO$10,0))+0</f>
        <v>48</v>
      </c>
      <c r="BP413" s="207">
        <f>(VLOOKUP(Horizontal!$C413&amp;Horizontal!$B413&amp;Horizontal!BP$11,Vertical!$E:$O,BP$10,0))+0</f>
        <v>41</v>
      </c>
      <c r="BQ413" s="207">
        <f>(VLOOKUP(Horizontal!$C413&amp;Horizontal!$B413&amp;Horizontal!BQ$11,Vertical!$E:$O,BQ$10,0))+0</f>
        <v>36</v>
      </c>
      <c r="BR413" s="207">
        <f>(VLOOKUP(Horizontal!$C413&amp;Horizontal!$B413&amp;Horizontal!BR$11,Vertical!$E:$O,BR$10,0))+0</f>
        <v>30</v>
      </c>
      <c r="BS413" s="209">
        <f>(VLOOKUP(Horizontal!$C413&amp;Horizontal!$B413&amp;Horizontal!BS$11,Vertical!$E:$O,BS$10,0))+0</f>
        <v>25</v>
      </c>
      <c r="BT413" s="210">
        <f>(VLOOKUP(Horizontal!$C413&amp;Horizontal!$B413&amp;Horizontal!BT$11,Vertical!$E:$O,BT$10,0))+0</f>
        <v>97.06</v>
      </c>
      <c r="BU413" s="207">
        <f>(VLOOKUP(Horizontal!$C413&amp;Horizontal!$B413&amp;Horizontal!BU$11,Vertical!$E:$O,BU$10,0))+0</f>
        <v>100</v>
      </c>
      <c r="BV413" s="207">
        <f>(VLOOKUP(Horizontal!$C413&amp;Horizontal!$B413&amp;Horizontal!BV$11,Vertical!$E:$O,BV$10,0))+0</f>
        <v>100</v>
      </c>
      <c r="BW413" s="207">
        <f>(VLOOKUP(Horizontal!$C413&amp;Horizontal!$B413&amp;Horizontal!BW$11,Vertical!$E:$O,BW$10,0))+0</f>
        <v>100</v>
      </c>
      <c r="BX413" s="207">
        <f>(VLOOKUP(Horizontal!$C413&amp;Horizontal!$B413&amp;Horizontal!BX$11,Vertical!$E:$O,BX$10,0))+0</f>
        <v>94.12</v>
      </c>
      <c r="BY413" s="207">
        <f>(VLOOKUP(Horizontal!$C413&amp;Horizontal!$B413&amp;Horizontal!BY$11,Vertical!$E:$O,BY$10,0))+0</f>
        <v>76.92</v>
      </c>
      <c r="BZ413" s="207">
        <f>(VLOOKUP(Horizontal!$C413&amp;Horizontal!$B413&amp;Horizontal!BZ$11,Vertical!$E:$O,BZ$10,0))+0</f>
        <v>68.239999999999995</v>
      </c>
      <c r="CA413" s="207">
        <f>(VLOOKUP(Horizontal!$C413&amp;Horizontal!$B413&amp;Horizontal!CA$11,Vertical!$E:$O,CA$10,0))+0</f>
        <v>44.32</v>
      </c>
      <c r="CB413" s="209">
        <f>(VLOOKUP(Horizontal!$C413&amp;Horizontal!$B413&amp;Horizontal!CB$11,Vertical!$E:$O,CB$10,0))+0</f>
        <v>94.44</v>
      </c>
      <c r="CC413" s="210">
        <f>(VLOOKUP(Horizontal!$C413&amp;Horizontal!$B413&amp;Horizontal!CC$11,Vertical!$E:$O,CC$10,0))+0</f>
        <v>0</v>
      </c>
      <c r="CD413" s="207">
        <f>(VLOOKUP(Horizontal!$C413&amp;Horizontal!$B413&amp;Horizontal!CD$11,Vertical!$E:$O,CD$10,0))+0</f>
        <v>0</v>
      </c>
      <c r="CE413" s="207">
        <f>(VLOOKUP(Horizontal!$C413&amp;Horizontal!$B413&amp;Horizontal!CE$11,Vertical!$E:$O,CE$10,0))+0</f>
        <v>0</v>
      </c>
      <c r="CF413" s="207">
        <f>(VLOOKUP(Horizontal!$C413&amp;Horizontal!$B413&amp;Horizontal!CF$11,Vertical!$E:$O,CF$10,0))+0</f>
        <v>0</v>
      </c>
      <c r="CG413" s="207">
        <f>(VLOOKUP(Horizontal!$C413&amp;Horizontal!$B413&amp;Horizontal!CG$11,Vertical!$E:$O,CG$10,0))+0</f>
        <v>2.94</v>
      </c>
      <c r="CH413" s="207">
        <f>(VLOOKUP(Horizontal!$C413&amp;Horizontal!$B413&amp;Horizontal!CH$11,Vertical!$E:$O,CH$10,0))+0</f>
        <v>15.38</v>
      </c>
      <c r="CI413" s="207">
        <f>(VLOOKUP(Horizontal!$C413&amp;Horizontal!$B413&amp;Horizontal!CI$11,Vertical!$E:$O,CI$10,0))+0</f>
        <v>13.12</v>
      </c>
      <c r="CJ413" s="207">
        <f>(VLOOKUP(Horizontal!$C413&amp;Horizontal!$B413&amp;Horizontal!CJ$11,Vertical!$E:$O,CJ$10,0))+0</f>
        <v>44.6</v>
      </c>
      <c r="CK413" s="209">
        <f>(VLOOKUP(Horizontal!$C413&amp;Horizontal!$B413&amp;Horizontal!CK$11,Vertical!$E:$O,CK$10,0))+0</f>
        <v>2.78</v>
      </c>
      <c r="CL413" s="210">
        <f>(VLOOKUP(Horizontal!$C413&amp;Horizontal!$B413&amp;Horizontal!CL$11,Vertical!$E:$O,CL$10,0))+0</f>
        <v>2.94</v>
      </c>
      <c r="CM413" s="207">
        <f>(VLOOKUP(Horizontal!$C413&amp;Horizontal!$B413&amp;Horizontal!CM$11,Vertical!$E:$O,CM$10,0))+0</f>
        <v>0</v>
      </c>
      <c r="CN413" s="207">
        <f>(VLOOKUP(Horizontal!$C413&amp;Horizontal!$B413&amp;Horizontal!CN$11,Vertical!$E:$O,CN$10,0))+0</f>
        <v>0</v>
      </c>
      <c r="CO413" s="207">
        <f>(VLOOKUP(Horizontal!$C413&amp;Horizontal!$B413&amp;Horizontal!CO$11,Vertical!$E:$O,CO$10,0))+0</f>
        <v>0</v>
      </c>
      <c r="CP413" s="207">
        <f>(VLOOKUP(Horizontal!$C413&amp;Horizontal!$B413&amp;Horizontal!CP$11,Vertical!$E:$O,CP$10,0))+0</f>
        <v>2.94</v>
      </c>
      <c r="CQ413" s="207">
        <f>(VLOOKUP(Horizontal!$C413&amp;Horizontal!$B413&amp;Horizontal!CQ$11,Vertical!$E:$O,CQ$10,0))+0</f>
        <v>7.69</v>
      </c>
      <c r="CR413" s="207">
        <f>(VLOOKUP(Horizontal!$C413&amp;Horizontal!$B413&amp;Horizontal!CR$11,Vertical!$E:$O,CR$10,0))+0</f>
        <v>18.64</v>
      </c>
      <c r="CS413" s="207">
        <f>(VLOOKUP(Horizontal!$C413&amp;Horizontal!$B413&amp;Horizontal!CS$11,Vertical!$E:$O,CS$10,0))+0</f>
        <v>11.08</v>
      </c>
      <c r="CT413" s="207">
        <f>(VLOOKUP(Horizontal!$C413&amp;Horizontal!$B413&amp;Horizontal!CT$11,Vertical!$E:$O,CT$10,0))+0</f>
        <v>2.78</v>
      </c>
      <c r="CU413" s="150"/>
      <c r="CV413" s="211">
        <f t="shared" ref="CV413" si="1763">(BB413-H413)+0</f>
        <v>32.289999999999992</v>
      </c>
      <c r="CW413" s="190">
        <f t="shared" ref="CW413" si="1764">(BC413-I413)+0</f>
        <v>32.879999999999995</v>
      </c>
      <c r="CX413" s="190">
        <f t="shared" ref="CX413" si="1765">(BD413-J413)+0</f>
        <v>33.67</v>
      </c>
      <c r="CY413" s="190">
        <f t="shared" ref="CY413" si="1766">(BE413-K413)+0</f>
        <v>33.990000000000009</v>
      </c>
      <c r="CZ413" s="190">
        <f t="shared" ref="CZ413" si="1767">(BF413-L413)+0</f>
        <v>36.129999999999995</v>
      </c>
      <c r="DA413" s="190">
        <f t="shared" ref="DA413" si="1768">(BG413-M413)+0</f>
        <v>35.28</v>
      </c>
      <c r="DB413" s="190">
        <f t="shared" ref="DB413" si="1769">(BH413-N413)+0</f>
        <v>35</v>
      </c>
      <c r="DC413" s="190">
        <f t="shared" ref="DC413" si="1770">(BI413-O413)+0</f>
        <v>32.760000000000019</v>
      </c>
      <c r="DD413" s="212">
        <f t="shared" ref="DD413" si="1771">(BJ413-P413)+0</f>
        <v>30.640000000000015</v>
      </c>
      <c r="DE413" s="9">
        <v>170</v>
      </c>
      <c r="DF413" s="212">
        <f t="shared" ref="DF413" si="1772">($H$7-H413)+0</f>
        <v>148.36721040189133</v>
      </c>
      <c r="DG413" s="264">
        <v>70</v>
      </c>
      <c r="DH413" s="265">
        <v>78</v>
      </c>
      <c r="DI413" s="265">
        <v>64</v>
      </c>
      <c r="DJ413" s="266">
        <v>71</v>
      </c>
      <c r="DK413" s="190">
        <v>50.19</v>
      </c>
      <c r="DL413" s="190">
        <v>50.19</v>
      </c>
      <c r="DM413" s="190">
        <v>50.19</v>
      </c>
      <c r="DN413" s="212">
        <v>50.19</v>
      </c>
      <c r="DO413" s="190">
        <v>59.93</v>
      </c>
      <c r="DP413" s="190">
        <v>59.93</v>
      </c>
      <c r="DQ413" s="190">
        <v>59.93</v>
      </c>
      <c r="DR413" s="212">
        <v>59.93</v>
      </c>
      <c r="DS413" s="150"/>
      <c r="DT413" s="190">
        <v>59</v>
      </c>
      <c r="DU413" s="190">
        <v>76</v>
      </c>
      <c r="DV413" s="190">
        <v>79</v>
      </c>
      <c r="DW413" s="190">
        <v>75</v>
      </c>
      <c r="DX413" s="190"/>
      <c r="DY413" s="190"/>
      <c r="DZ413" s="190"/>
      <c r="EA413" s="190"/>
      <c r="EB413" s="190"/>
      <c r="EC413" s="190"/>
      <c r="ED413" s="190">
        <v>147</v>
      </c>
      <c r="EE413" s="190">
        <v>158</v>
      </c>
      <c r="EF413" s="190">
        <v>163</v>
      </c>
      <c r="EG413" s="190">
        <v>153</v>
      </c>
      <c r="EH413" s="212">
        <v>150</v>
      </c>
      <c r="EI413" s="213"/>
      <c r="EJ413" s="211">
        <v>29</v>
      </c>
      <c r="EK413" s="190">
        <v>32</v>
      </c>
      <c r="EL413" s="190">
        <v>35</v>
      </c>
      <c r="EM413" s="190">
        <v>36</v>
      </c>
      <c r="EN413" s="190"/>
      <c r="EO413" s="190"/>
      <c r="EP413" s="190"/>
      <c r="EQ413" s="190"/>
      <c r="ER413" s="190"/>
      <c r="ES413" s="190"/>
      <c r="ET413" s="190">
        <v>35</v>
      </c>
      <c r="EU413" s="190">
        <v>36</v>
      </c>
      <c r="EV413" s="190">
        <v>35</v>
      </c>
      <c r="EW413" s="190">
        <v>35</v>
      </c>
      <c r="EX413" s="212">
        <v>30</v>
      </c>
      <c r="EY413" s="211"/>
      <c r="EZ413" s="75">
        <f t="shared" ref="EZ413" si="1773">(G413/(DT413-G413))+0</f>
        <v>-3.8831673138612194E-3</v>
      </c>
      <c r="FA413" s="89">
        <f t="shared" si="1485"/>
        <v>-0.1</v>
      </c>
      <c r="FB413" s="212"/>
      <c r="FC413" s="213"/>
      <c r="FD413" s="213"/>
      <c r="FE413" s="213"/>
      <c r="FF413" s="213"/>
      <c r="FG413" s="213"/>
      <c r="FH413" s="213"/>
      <c r="FI413" s="213"/>
      <c r="FJ413" s="213"/>
      <c r="FK413" s="213"/>
      <c r="FL413" s="213"/>
      <c r="FM413" s="213"/>
      <c r="FN413" s="213"/>
      <c r="FO413" s="213"/>
      <c r="FP413" s="213"/>
      <c r="FQ413" s="213"/>
      <c r="FR413" s="213"/>
      <c r="FS413" s="211">
        <v>170</v>
      </c>
      <c r="FT413" s="190">
        <v>175</v>
      </c>
      <c r="FU413" s="190">
        <v>175</v>
      </c>
      <c r="FV413" s="190">
        <v>175</v>
      </c>
      <c r="FW413" s="190"/>
      <c r="FX413" s="190"/>
      <c r="FY413" s="190"/>
      <c r="FZ413" s="190"/>
      <c r="GA413" s="190"/>
      <c r="GB413" s="190"/>
      <c r="GC413" s="190">
        <v>175</v>
      </c>
      <c r="GD413" s="190">
        <v>165</v>
      </c>
      <c r="GE413" s="190">
        <v>132</v>
      </c>
      <c r="GF413" s="190">
        <v>130</v>
      </c>
      <c r="GG413" s="212">
        <v>125</v>
      </c>
    </row>
    <row r="414" spans="2:189">
      <c r="B414" s="33">
        <v>44817</v>
      </c>
      <c r="C414" s="30" t="s">
        <v>29</v>
      </c>
      <c r="D414" s="30">
        <v>2022</v>
      </c>
      <c r="E414" s="30" t="str">
        <f t="shared" ref="E414" si="1774">D414&amp;C414</f>
        <v>2022S37</v>
      </c>
      <c r="F414" s="30" t="str">
        <f t="shared" si="1473"/>
        <v>92022</v>
      </c>
      <c r="G414" s="208" t="str">
        <f>VLOOKUP(Horizontal!$C414&amp;Horizontal!$B414&amp;Horizontal!G$11,Vertical!$E:$O,G$10,0)</f>
        <v>-0,09</v>
      </c>
      <c r="H414" s="207">
        <f>(VLOOKUP(Horizontal!$C414&amp;Horizontal!$B414&amp;Horizontal!H$11,Vertical!$E:$O,H$10,0))+0</f>
        <v>58.3</v>
      </c>
      <c r="I414" s="207">
        <f>(VLOOKUP(Horizontal!$C414&amp;Horizontal!$B414&amp;Horizontal!I$11,Vertical!$E:$O,I$10,0))+0</f>
        <v>75.22</v>
      </c>
      <c r="J414" s="207">
        <f>(VLOOKUP(Horizontal!$C414&amp;Horizontal!$B414&amp;Horizontal!J$11,Vertical!$E:$O,J$10,0))+0</f>
        <v>78.05</v>
      </c>
      <c r="K414" s="207">
        <f>(VLOOKUP(Horizontal!$C414&amp;Horizontal!$B414&amp;Horizontal!K$11,Vertical!$E:$O,K$10,0))+0</f>
        <v>75.78</v>
      </c>
      <c r="L414" s="207">
        <f>(VLOOKUP(Horizontal!$C414&amp;Horizontal!$B414&amp;Horizontal!L$11,Vertical!$E:$O,L$10,0))+0</f>
        <v>142.09</v>
      </c>
      <c r="M414" s="207">
        <f>(VLOOKUP(Horizontal!$C414&amp;Horizontal!$B414&amp;Horizontal!M$11,Vertical!$E:$O,M$10,0))+0</f>
        <v>157.32</v>
      </c>
      <c r="N414" s="207">
        <f>(VLOOKUP(Horizontal!$C414&amp;Horizontal!$B414&amp;Horizontal!N$11,Vertical!$E:$O,N$10,0))+0</f>
        <v>158.38</v>
      </c>
      <c r="O414" s="207">
        <f>(VLOOKUP(Horizontal!$C414&amp;Horizontal!$B414&amp;Horizontal!O$11,Vertical!$E:$O,O$10,0))+0</f>
        <v>154.46</v>
      </c>
      <c r="P414" s="209">
        <f>(VLOOKUP(Horizontal!$C414&amp;Horizontal!$B414&amp;Horizontal!P$11,Vertical!$E:$O,P$10,0))+0</f>
        <v>150.22</v>
      </c>
      <c r="Q414" s="210">
        <f>(VLOOKUP(Horizontal!$C414&amp;Horizontal!$B414&amp;Horizontal!Q$11,Vertical!$E:$O,Q$10,0))+0</f>
        <v>50</v>
      </c>
      <c r="R414" s="207">
        <f>(VLOOKUP(Horizontal!$C414&amp;Horizontal!$B414&amp;Horizontal!R$11,Vertical!$E:$O,R$10,0))+0</f>
        <v>58</v>
      </c>
      <c r="S414" s="207">
        <f>(VLOOKUP(Horizontal!$C414&amp;Horizontal!$B414&amp;Horizontal!S$11,Vertical!$E:$O,S$10,0))+0</f>
        <v>58</v>
      </c>
      <c r="T414" s="207">
        <f>(VLOOKUP(Horizontal!$C414&amp;Horizontal!$B414&amp;Horizontal!T$11,Vertical!$E:$O,T$10,0))+0</f>
        <v>56</v>
      </c>
      <c r="U414" s="207">
        <f>(VLOOKUP(Horizontal!$C414&amp;Horizontal!$B414&amp;Horizontal!U$11,Vertical!$E:$O,U$10,0))+0</f>
        <v>48</v>
      </c>
      <c r="V414" s="207">
        <f>(VLOOKUP(Horizontal!$C414&amp;Horizontal!$B414&amp;Horizontal!V$11,Vertical!$E:$O,V$10,0))+0</f>
        <v>44</v>
      </c>
      <c r="W414" s="207">
        <f>(VLOOKUP(Horizontal!$C414&amp;Horizontal!$B414&amp;Horizontal!W$11,Vertical!$E:$O,W$10,0))+0</f>
        <v>35</v>
      </c>
      <c r="X414" s="207">
        <f>(VLOOKUP(Horizontal!$C414&amp;Horizontal!$B414&amp;Horizontal!X$11,Vertical!$E:$O,X$10,0))+0</f>
        <v>31</v>
      </c>
      <c r="Y414" s="209">
        <f>(VLOOKUP(Horizontal!$C414&amp;Horizontal!$B414&amp;Horizontal!Y$11,Vertical!$E:$O,Y$10,0))+0</f>
        <v>29</v>
      </c>
      <c r="Z414" s="210">
        <f>(VLOOKUP(Horizontal!$C414&amp;Horizontal!$B414&amp;Horizontal!Z$11,Vertical!$E:$O,Z$10,0))+0</f>
        <v>90.91</v>
      </c>
      <c r="AA414" s="207">
        <f>(VLOOKUP(Horizontal!$C414&amp;Horizontal!$B414&amp;Horizontal!AA$11,Vertical!$E:$O,AA$10,0))+0</f>
        <v>9.52</v>
      </c>
      <c r="AB414" s="207">
        <f>(VLOOKUP(Horizontal!$C414&amp;Horizontal!$B414&amp;Horizontal!AB$11,Vertical!$E:$O,AB$10,0))+0</f>
        <v>29.27</v>
      </c>
      <c r="AC414" s="207">
        <f>(VLOOKUP(Horizontal!$C414&amp;Horizontal!$B414&amp;Horizontal!AC$11,Vertical!$E:$O,AC$10,0))+0</f>
        <v>16.670000000000002</v>
      </c>
      <c r="AD414" s="207">
        <f>(VLOOKUP(Horizontal!$C414&amp;Horizontal!$B414&amp;Horizontal!AD$11,Vertical!$E:$O,AD$10,0))+0</f>
        <v>87.8</v>
      </c>
      <c r="AE414" s="207">
        <f>(VLOOKUP(Horizontal!$C414&amp;Horizontal!$B414&amp;Horizontal!AE$11,Vertical!$E:$O,AE$10,0))+0</f>
        <v>87.5</v>
      </c>
      <c r="AF414" s="207">
        <f>(VLOOKUP(Horizontal!$C414&amp;Horizontal!$B414&amp;Horizontal!AF$11,Vertical!$E:$O,AF$10,0))+0</f>
        <v>82.5</v>
      </c>
      <c r="AG414" s="207">
        <f>(VLOOKUP(Horizontal!$C414&amp;Horizontal!$B414&amp;Horizontal!AG$11,Vertical!$E:$O,AG$10,0))+0</f>
        <v>46.51</v>
      </c>
      <c r="AH414" s="209">
        <f>(VLOOKUP(Horizontal!$C414&amp;Horizontal!$B414&amp;Horizontal!AH$11,Vertical!$E:$O,AH$10,0))+0</f>
        <v>33.33</v>
      </c>
      <c r="AI414" s="210">
        <f>(VLOOKUP(Horizontal!$C414&amp;Horizontal!$B414&amp;Horizontal!AI$11,Vertical!$E:$O,AI$10,0))+0</f>
        <v>9.09</v>
      </c>
      <c r="AJ414" s="207">
        <f>(VLOOKUP(Horizontal!$C414&amp;Horizontal!$B414&amp;Horizontal!AJ$11,Vertical!$E:$O,AJ$10,0))+0</f>
        <v>4.76</v>
      </c>
      <c r="AK414" s="207">
        <f>(VLOOKUP(Horizontal!$C414&amp;Horizontal!$B414&amp;Horizontal!AK$11,Vertical!$E:$O,AK$10,0))+0</f>
        <v>17.07</v>
      </c>
      <c r="AL414" s="207">
        <f>(VLOOKUP(Horizontal!$C414&amp;Horizontal!$B414&amp;Horizontal!AL$11,Vertical!$E:$O,AL$10,0))+0</f>
        <v>21.43</v>
      </c>
      <c r="AM414" s="207">
        <f>(VLOOKUP(Horizontal!$C414&amp;Horizontal!$B414&amp;Horizontal!AM$11,Vertical!$E:$O,AM$10,0))+0</f>
        <v>7.32</v>
      </c>
      <c r="AN414" s="207">
        <f>(VLOOKUP(Horizontal!$C414&amp;Horizontal!$B414&amp;Horizontal!AN$11,Vertical!$E:$O,AN$10,0))+0</f>
        <v>5</v>
      </c>
      <c r="AO414" s="207">
        <f>(VLOOKUP(Horizontal!$C414&amp;Horizontal!$B414&amp;Horizontal!AO$11,Vertical!$E:$O,AO$10,0))+0</f>
        <v>10</v>
      </c>
      <c r="AP414" s="207">
        <f>(VLOOKUP(Horizontal!$C414&amp;Horizontal!$B414&amp;Horizontal!AP$11,Vertical!$E:$O,AP$10,0))+0</f>
        <v>32.56</v>
      </c>
      <c r="AQ414" s="209">
        <f>(VLOOKUP(Horizontal!$C414&amp;Horizontal!$B414&amp;Horizontal!AQ$11,Vertical!$E:$O,AQ$10,0))+0</f>
        <v>46.15</v>
      </c>
      <c r="AR414" s="210">
        <f>(VLOOKUP(Horizontal!$C414&amp;Horizontal!$B414&amp;Horizontal!AR$11,Vertical!$E:$O,AR$10,0))+0</f>
        <v>0</v>
      </c>
      <c r="AS414" s="207">
        <f>(VLOOKUP(Horizontal!$C414&amp;Horizontal!$B414&amp;Horizontal!AS$11,Vertical!$E:$O,AS$10,0))+0</f>
        <v>85.71</v>
      </c>
      <c r="AT414" s="207">
        <f>(VLOOKUP(Horizontal!$C414&amp;Horizontal!$B414&amp;Horizontal!AT$11,Vertical!$E:$O,AT$10,0))+0</f>
        <v>53.66</v>
      </c>
      <c r="AU414" s="207">
        <f>(VLOOKUP(Horizontal!$C414&amp;Horizontal!$B414&amp;Horizontal!AU$11,Vertical!$E:$O,AU$10,0))+0</f>
        <v>61.9</v>
      </c>
      <c r="AV414" s="207">
        <f>(VLOOKUP(Horizontal!$C414&amp;Horizontal!$B414&amp;Horizontal!AV$11,Vertical!$E:$O,AV$10,0))+0</f>
        <v>4.88</v>
      </c>
      <c r="AW414" s="207">
        <f>(VLOOKUP(Horizontal!$C414&amp;Horizontal!$B414&amp;Horizontal!AW$11,Vertical!$E:$O,AW$10,0))+0</f>
        <v>7.5</v>
      </c>
      <c r="AX414" s="207">
        <f>(VLOOKUP(Horizontal!$C414&amp;Horizontal!$B414&amp;Horizontal!AX$11,Vertical!$E:$O,AX$10,0))+0</f>
        <v>7.5</v>
      </c>
      <c r="AY414" s="207">
        <f>(VLOOKUP(Horizontal!$C414&amp;Horizontal!$B414&amp;Horizontal!AY$11,Vertical!$E:$O,AY$10,0))+0</f>
        <v>20.93</v>
      </c>
      <c r="AZ414" s="209">
        <f>(VLOOKUP(Horizontal!$C414&amp;Horizontal!$B414&amp;Horizontal!AZ$11,Vertical!$E:$O,AZ$10,0))+0</f>
        <v>20.51</v>
      </c>
      <c r="BA414" s="208">
        <f>(VLOOKUP(Horizontal!$C414&amp;Horizontal!$B414&amp;Horizontal!BA$11,Vertical!$E:$O,BA$10,0))+0</f>
        <v>31.68</v>
      </c>
      <c r="BB414" s="210">
        <f>(VLOOKUP(Horizontal!$C414&amp;Horizontal!$B414&amp;Horizontal!BB$11,Vertical!$E:$O,BB$10,0))+0</f>
        <v>90.17</v>
      </c>
      <c r="BC414" s="207">
        <f>(VLOOKUP(Horizontal!$C414&amp;Horizontal!$B414&amp;Horizontal!BC$11,Vertical!$E:$O,BC$10,0))+0</f>
        <v>107.61</v>
      </c>
      <c r="BD414" s="207">
        <f>(VLOOKUP(Horizontal!$C414&amp;Horizontal!$B414&amp;Horizontal!BD$11,Vertical!$E:$O,BD$10,0))+0</f>
        <v>110.66</v>
      </c>
      <c r="BE414" s="207">
        <f>(VLOOKUP(Horizontal!$C414&amp;Horizontal!$B414&amp;Horizontal!BE$11,Vertical!$E:$O,BE$10,0))+0</f>
        <v>109.36</v>
      </c>
      <c r="BF414" s="207">
        <f>(VLOOKUP(Horizontal!$C414&amp;Horizontal!$B414&amp;Horizontal!BF$11,Vertical!$E:$O,BF$10,0))+0</f>
        <v>178.12</v>
      </c>
      <c r="BG414" s="207">
        <f>(VLOOKUP(Horizontal!$C414&amp;Horizontal!$B414&amp;Horizontal!BG$11,Vertical!$E:$O,BG$10,0))+0</f>
        <v>192.82</v>
      </c>
      <c r="BH414" s="207">
        <f>(VLOOKUP(Horizontal!$C414&amp;Horizontal!$B414&amp;Horizontal!BH$11,Vertical!$E:$O,BH$10,0))+0</f>
        <v>192.34</v>
      </c>
      <c r="BI414" s="207">
        <f>(VLOOKUP(Horizontal!$C414&amp;Horizontal!$B414&amp;Horizontal!BI$11,Vertical!$E:$O,BI$10,0))+0</f>
        <v>187.23</v>
      </c>
      <c r="BJ414" s="209">
        <f>(VLOOKUP(Horizontal!$C414&amp;Horizontal!$B414&amp;Horizontal!BJ$11,Vertical!$E:$O,BJ$10,0))+0</f>
        <v>181.31</v>
      </c>
      <c r="BK414" s="210">
        <f>(VLOOKUP(Horizontal!$C414&amp;Horizontal!$B414&amp;Horizontal!BK$11,Vertical!$E:$O,BK$10,0))+0</f>
        <v>48</v>
      </c>
      <c r="BL414" s="207">
        <f>(VLOOKUP(Horizontal!$C414&amp;Horizontal!$B414&amp;Horizontal!BL$11,Vertical!$E:$O,BL$10,0))+0</f>
        <v>50</v>
      </c>
      <c r="BM414" s="207">
        <f>(VLOOKUP(Horizontal!$C414&amp;Horizontal!$B414&amp;Horizontal!BM$11,Vertical!$E:$O,BM$10,0))+0</f>
        <v>49</v>
      </c>
      <c r="BN414" s="207">
        <f>(VLOOKUP(Horizontal!$C414&amp;Horizontal!$B414&amp;Horizontal!BN$11,Vertical!$E:$O,BN$10,0))+0</f>
        <v>50</v>
      </c>
      <c r="BO414" s="207">
        <f>(VLOOKUP(Horizontal!$C414&amp;Horizontal!$B414&amp;Horizontal!BO$11,Vertical!$E:$O,BO$10,0))+0</f>
        <v>44</v>
      </c>
      <c r="BP414" s="207">
        <f>(VLOOKUP(Horizontal!$C414&amp;Horizontal!$B414&amp;Horizontal!BP$11,Vertical!$E:$O,BP$10,0))+0</f>
        <v>41</v>
      </c>
      <c r="BQ414" s="207">
        <f>(VLOOKUP(Horizontal!$C414&amp;Horizontal!$B414&amp;Horizontal!BQ$11,Vertical!$E:$O,BQ$10,0))+0</f>
        <v>35</v>
      </c>
      <c r="BR414" s="207">
        <f>(VLOOKUP(Horizontal!$C414&amp;Horizontal!$B414&amp;Horizontal!BR$11,Vertical!$E:$O,BR$10,0))+0</f>
        <v>32</v>
      </c>
      <c r="BS414" s="209">
        <f>(VLOOKUP(Horizontal!$C414&amp;Horizontal!$B414&amp;Horizontal!BS$11,Vertical!$E:$O,BS$10,0))+0</f>
        <v>30</v>
      </c>
      <c r="BT414" s="210">
        <f>(VLOOKUP(Horizontal!$C414&amp;Horizontal!$B414&amp;Horizontal!BT$11,Vertical!$E:$O,BT$10,0))+0</f>
        <v>88.89</v>
      </c>
      <c r="BU414" s="207">
        <f>(VLOOKUP(Horizontal!$C414&amp;Horizontal!$B414&amp;Horizontal!BU$11,Vertical!$E:$O,BU$10,0))+0</f>
        <v>30.56</v>
      </c>
      <c r="BV414" s="207">
        <f>(VLOOKUP(Horizontal!$C414&amp;Horizontal!$B414&amp;Horizontal!BV$11,Vertical!$E:$O,BV$10,0))+0</f>
        <v>50</v>
      </c>
      <c r="BW414" s="207">
        <f>(VLOOKUP(Horizontal!$C414&amp;Horizontal!$B414&amp;Horizontal!BW$11,Vertical!$E:$O,BW$10,0))+0</f>
        <v>51.35</v>
      </c>
      <c r="BX414" s="207">
        <f>(VLOOKUP(Horizontal!$C414&amp;Horizontal!$B414&amp;Horizontal!BX$11,Vertical!$E:$O,BX$10,0))+0</f>
        <v>81.08</v>
      </c>
      <c r="BY414" s="207">
        <f>(VLOOKUP(Horizontal!$C414&amp;Horizontal!$B414&amp;Horizontal!BY$11,Vertical!$E:$O,BY$10,0))+0</f>
        <v>80.56</v>
      </c>
      <c r="BZ414" s="207">
        <f>(VLOOKUP(Horizontal!$C414&amp;Horizontal!$B414&amp;Horizontal!BZ$11,Vertical!$E:$O,BZ$10,0))+0</f>
        <v>88.24</v>
      </c>
      <c r="CA414" s="207">
        <f>(VLOOKUP(Horizontal!$C414&amp;Horizontal!$B414&amp;Horizontal!CA$11,Vertical!$E:$O,CA$10,0))+0</f>
        <v>52.78</v>
      </c>
      <c r="CB414" s="209">
        <f>(VLOOKUP(Horizontal!$C414&amp;Horizontal!$B414&amp;Horizontal!CB$11,Vertical!$E:$O,CB$10,0))+0</f>
        <v>38.89</v>
      </c>
      <c r="CC414" s="210">
        <f>(VLOOKUP(Horizontal!$C414&amp;Horizontal!$B414&amp;Horizontal!CC$11,Vertical!$E:$O,CC$10,0))+0</f>
        <v>5.56</v>
      </c>
      <c r="CD414" s="207">
        <f>(VLOOKUP(Horizontal!$C414&amp;Horizontal!$B414&amp;Horizontal!CD$11,Vertical!$E:$O,CD$10,0))+0</f>
        <v>0</v>
      </c>
      <c r="CE414" s="207">
        <f>(VLOOKUP(Horizontal!$C414&amp;Horizontal!$B414&amp;Horizontal!CE$11,Vertical!$E:$O,CE$10,0))+0</f>
        <v>15.79</v>
      </c>
      <c r="CF414" s="207">
        <f>(VLOOKUP(Horizontal!$C414&amp;Horizontal!$B414&amp;Horizontal!CF$11,Vertical!$E:$O,CF$10,0))+0</f>
        <v>13.51</v>
      </c>
      <c r="CG414" s="207">
        <f>(VLOOKUP(Horizontal!$C414&amp;Horizontal!$B414&amp;Horizontal!CG$11,Vertical!$E:$O,CG$10,0))+0</f>
        <v>8.11</v>
      </c>
      <c r="CH414" s="207">
        <f>(VLOOKUP(Horizontal!$C414&amp;Horizontal!$B414&amp;Horizontal!CH$11,Vertical!$E:$O,CH$10,0))+0</f>
        <v>11.11</v>
      </c>
      <c r="CI414" s="207">
        <f>(VLOOKUP(Horizontal!$C414&amp;Horizontal!$B414&amp;Horizontal!CI$11,Vertical!$E:$O,CI$10,0))+0</f>
        <v>2.94</v>
      </c>
      <c r="CJ414" s="207">
        <f>(VLOOKUP(Horizontal!$C414&amp;Horizontal!$B414&amp;Horizontal!CJ$11,Vertical!$E:$O,CJ$10,0))+0</f>
        <v>33.33</v>
      </c>
      <c r="CK414" s="209">
        <f>(VLOOKUP(Horizontal!$C414&amp;Horizontal!$B414&amp;Horizontal!CK$11,Vertical!$E:$O,CK$10,0))+0</f>
        <v>36.11</v>
      </c>
      <c r="CL414" s="210">
        <f>(VLOOKUP(Horizontal!$C414&amp;Horizontal!$B414&amp;Horizontal!CL$11,Vertical!$E:$O,CL$10,0))+0</f>
        <v>5.56</v>
      </c>
      <c r="CM414" s="207">
        <f>(VLOOKUP(Horizontal!$C414&amp;Horizontal!$B414&amp;Horizontal!CM$11,Vertical!$E:$O,CM$10,0))+0</f>
        <v>69.44</v>
      </c>
      <c r="CN414" s="207">
        <f>(VLOOKUP(Horizontal!$C414&amp;Horizontal!$B414&amp;Horizontal!CN$11,Vertical!$E:$O,CN$10,0))+0</f>
        <v>34.21</v>
      </c>
      <c r="CO414" s="207">
        <f>(VLOOKUP(Horizontal!$C414&amp;Horizontal!$B414&amp;Horizontal!CO$11,Vertical!$E:$O,CO$10,0))+0</f>
        <v>35.14</v>
      </c>
      <c r="CP414" s="207">
        <f>(VLOOKUP(Horizontal!$C414&amp;Horizontal!$B414&amp;Horizontal!CP$11,Vertical!$E:$O,CP$10,0))+0</f>
        <v>10.81</v>
      </c>
      <c r="CQ414" s="207">
        <f>(VLOOKUP(Horizontal!$C414&amp;Horizontal!$B414&amp;Horizontal!CQ$11,Vertical!$E:$O,CQ$10,0))+0</f>
        <v>8.33</v>
      </c>
      <c r="CR414" s="207">
        <f>(VLOOKUP(Horizontal!$C414&amp;Horizontal!$B414&amp;Horizontal!CR$11,Vertical!$E:$O,CR$10,0))+0</f>
        <v>8.82</v>
      </c>
      <c r="CS414" s="207">
        <f>(VLOOKUP(Horizontal!$C414&amp;Horizontal!$B414&amp;Horizontal!CS$11,Vertical!$E:$O,CS$10,0))+0</f>
        <v>13.89</v>
      </c>
      <c r="CT414" s="207">
        <f>(VLOOKUP(Horizontal!$C414&amp;Horizontal!$B414&amp;Horizontal!CT$11,Vertical!$E:$O,CT$10,0))+0</f>
        <v>25</v>
      </c>
      <c r="CU414" s="150"/>
      <c r="CV414" s="211">
        <f t="shared" ref="CV414" si="1775">(BB414-H414)+0</f>
        <v>31.870000000000005</v>
      </c>
      <c r="CW414" s="190">
        <f t="shared" ref="CW414" si="1776">(BC414-I414)+0</f>
        <v>32.39</v>
      </c>
      <c r="CX414" s="190">
        <f t="shared" ref="CX414" si="1777">(BD414-J414)+0</f>
        <v>32.61</v>
      </c>
      <c r="CY414" s="190">
        <f t="shared" ref="CY414" si="1778">(BE414-K414)+0</f>
        <v>33.58</v>
      </c>
      <c r="CZ414" s="190">
        <f t="shared" ref="CZ414" si="1779">(BF414-L414)+0</f>
        <v>36.03</v>
      </c>
      <c r="DA414" s="190">
        <f t="shared" ref="DA414" si="1780">(BG414-M414)+0</f>
        <v>35.5</v>
      </c>
      <c r="DB414" s="190">
        <f t="shared" ref="DB414" si="1781">(BH414-N414)+0</f>
        <v>33.960000000000008</v>
      </c>
      <c r="DC414" s="190">
        <f t="shared" ref="DC414" si="1782">(BI414-O414)+0</f>
        <v>32.769999999999982</v>
      </c>
      <c r="DD414" s="212">
        <f t="shared" ref="DD414" si="1783">(BJ414-P414)+0</f>
        <v>31.090000000000003</v>
      </c>
      <c r="DE414" s="9">
        <v>170</v>
      </c>
      <c r="DF414" s="212">
        <f t="shared" ref="DF414" si="1784">($H$7-H414)+0</f>
        <v>150.15721040189135</v>
      </c>
      <c r="DG414" s="264">
        <v>69</v>
      </c>
      <c r="DH414" s="265">
        <v>112</v>
      </c>
      <c r="DI414" s="265">
        <v>66</v>
      </c>
      <c r="DJ414" s="266">
        <v>79</v>
      </c>
      <c r="DK414" s="190">
        <v>44.28</v>
      </c>
      <c r="DL414" s="190">
        <v>44.28</v>
      </c>
      <c r="DM414" s="190">
        <v>44.28</v>
      </c>
      <c r="DN414" s="212">
        <v>44.28</v>
      </c>
      <c r="DO414" s="190">
        <v>55.7</v>
      </c>
      <c r="DP414" s="190">
        <v>55.7</v>
      </c>
      <c r="DQ414" s="190">
        <v>55.7</v>
      </c>
      <c r="DR414" s="212">
        <v>55.7</v>
      </c>
      <c r="DS414" s="150"/>
      <c r="DT414" s="190">
        <v>58</v>
      </c>
      <c r="DU414" s="190">
        <v>77</v>
      </c>
      <c r="DV414" s="190">
        <v>78</v>
      </c>
      <c r="DW414" s="190">
        <v>76</v>
      </c>
      <c r="DX414" s="190"/>
      <c r="DY414" s="190"/>
      <c r="DZ414" s="190"/>
      <c r="EA414" s="190"/>
      <c r="EB414" s="190"/>
      <c r="EC414" s="190"/>
      <c r="ED414" s="190">
        <v>143</v>
      </c>
      <c r="EE414" s="190">
        <v>156</v>
      </c>
      <c r="EF414" s="190">
        <v>163</v>
      </c>
      <c r="EG414" s="190">
        <v>153</v>
      </c>
      <c r="EH414" s="212">
        <v>150</v>
      </c>
      <c r="EI414" s="213"/>
      <c r="EJ414" s="211">
        <v>29</v>
      </c>
      <c r="EK414" s="190">
        <v>32</v>
      </c>
      <c r="EL414" s="190">
        <v>35</v>
      </c>
      <c r="EM414" s="190">
        <v>36</v>
      </c>
      <c r="EN414" s="190"/>
      <c r="EO414" s="190"/>
      <c r="EP414" s="190"/>
      <c r="EQ414" s="190"/>
      <c r="ER414" s="190"/>
      <c r="ES414" s="190"/>
      <c r="ET414" s="190">
        <v>35</v>
      </c>
      <c r="EU414" s="190">
        <v>36</v>
      </c>
      <c r="EV414" s="190">
        <v>35</v>
      </c>
      <c r="EW414" s="190">
        <v>35</v>
      </c>
      <c r="EX414" s="212">
        <v>30</v>
      </c>
      <c r="EY414" s="211"/>
      <c r="EZ414" s="75">
        <f t="shared" ref="EZ414" si="1785">(G414/(DT414-G414))+0</f>
        <v>-1.5493200206576001E-3</v>
      </c>
      <c r="FA414" s="89">
        <f t="shared" si="1485"/>
        <v>-0.1</v>
      </c>
      <c r="FB414" s="212"/>
      <c r="FC414" s="213"/>
      <c r="FD414" s="213"/>
      <c r="FE414" s="213"/>
      <c r="FF414" s="213"/>
      <c r="FG414" s="213"/>
      <c r="FH414" s="213"/>
      <c r="FI414" s="213"/>
      <c r="FJ414" s="213"/>
      <c r="FK414" s="213"/>
      <c r="FL414" s="213"/>
      <c r="FM414" s="213"/>
      <c r="FN414" s="213"/>
      <c r="FO414" s="213"/>
      <c r="FP414" s="213"/>
      <c r="FQ414" s="213"/>
      <c r="FR414" s="213"/>
      <c r="FS414" s="211">
        <v>170</v>
      </c>
      <c r="FT414" s="190">
        <v>175</v>
      </c>
      <c r="FU414" s="190">
        <v>175</v>
      </c>
      <c r="FV414" s="190">
        <v>175</v>
      </c>
      <c r="FW414" s="190"/>
      <c r="FX414" s="190"/>
      <c r="FY414" s="190"/>
      <c r="FZ414" s="190"/>
      <c r="GA414" s="190"/>
      <c r="GB414" s="190"/>
      <c r="GC414" s="190">
        <v>175</v>
      </c>
      <c r="GD414" s="190">
        <v>165</v>
      </c>
      <c r="GE414" s="190">
        <v>132</v>
      </c>
      <c r="GF414" s="190">
        <v>130</v>
      </c>
      <c r="GG414" s="212">
        <v>125</v>
      </c>
    </row>
    <row r="415" spans="2:189">
      <c r="B415" s="33">
        <v>44824</v>
      </c>
      <c r="C415" s="30" t="s">
        <v>28</v>
      </c>
      <c r="D415" s="30">
        <v>2022</v>
      </c>
      <c r="E415" s="30" t="str">
        <f t="shared" ref="E415" si="1786">D415&amp;C415</f>
        <v>2022S38</v>
      </c>
      <c r="F415" s="30" t="str">
        <f t="shared" si="1473"/>
        <v>92022</v>
      </c>
      <c r="G415" s="208" t="str">
        <f>VLOOKUP(Horizontal!$C415&amp;Horizontal!$B415&amp;Horizontal!G$11,Vertical!$E:$O,G$10,0)</f>
        <v>0,01</v>
      </c>
      <c r="H415" s="207">
        <f>(VLOOKUP(Horizontal!$C415&amp;Horizontal!$B415&amp;Horizontal!H$11,Vertical!$E:$O,H$10,0))+0</f>
        <v>57.19</v>
      </c>
      <c r="I415" s="207">
        <f>(VLOOKUP(Horizontal!$C415&amp;Horizontal!$B415&amp;Horizontal!I$11,Vertical!$E:$O,I$10,0))+0</f>
        <v>61.21</v>
      </c>
      <c r="J415" s="207">
        <f>(VLOOKUP(Horizontal!$C415&amp;Horizontal!$B415&amp;Horizontal!J$11,Vertical!$E:$O,J$10,0))+0</f>
        <v>66.180000000000007</v>
      </c>
      <c r="K415" s="207">
        <f>(VLOOKUP(Horizontal!$C415&amp;Horizontal!$B415&amp;Horizontal!K$11,Vertical!$E:$O,K$10,0))+0</f>
        <v>65.709999999999994</v>
      </c>
      <c r="L415" s="207">
        <f>(VLOOKUP(Horizontal!$C415&amp;Horizontal!$B415&amp;Horizontal!L$11,Vertical!$E:$O,L$10,0))+0</f>
        <v>139.44999999999999</v>
      </c>
      <c r="M415" s="207">
        <f>(VLOOKUP(Horizontal!$C415&amp;Horizontal!$B415&amp;Horizontal!M$11,Vertical!$E:$O,M$10,0))+0</f>
        <v>155.58000000000001</v>
      </c>
      <c r="N415" s="207">
        <f>(VLOOKUP(Horizontal!$C415&amp;Horizontal!$B415&amp;Horizontal!N$11,Vertical!$E:$O,N$10,0))+0</f>
        <v>156.43</v>
      </c>
      <c r="O415" s="207">
        <f>(VLOOKUP(Horizontal!$C415&amp;Horizontal!$B415&amp;Horizontal!O$11,Vertical!$E:$O,O$10,0))+0</f>
        <v>154.06</v>
      </c>
      <c r="P415" s="209">
        <f>(VLOOKUP(Horizontal!$C415&amp;Horizontal!$B415&amp;Horizontal!P$11,Vertical!$E:$O,P$10,0))+0</f>
        <v>150.16999999999999</v>
      </c>
      <c r="Q415" s="210">
        <f>(VLOOKUP(Horizontal!$C415&amp;Horizontal!$B415&amp;Horizontal!Q$11,Vertical!$E:$O,Q$10,0))+0</f>
        <v>49</v>
      </c>
      <c r="R415" s="207">
        <f>(VLOOKUP(Horizontal!$C415&amp;Horizontal!$B415&amp;Horizontal!R$11,Vertical!$E:$O,R$10,0))+0</f>
        <v>59</v>
      </c>
      <c r="S415" s="207">
        <f>(VLOOKUP(Horizontal!$C415&amp;Horizontal!$B415&amp;Horizontal!S$11,Vertical!$E:$O,S$10,0))+0</f>
        <v>62</v>
      </c>
      <c r="T415" s="207">
        <f>(VLOOKUP(Horizontal!$C415&amp;Horizontal!$B415&amp;Horizontal!T$11,Vertical!$E:$O,T$10,0))+0</f>
        <v>59</v>
      </c>
      <c r="U415" s="207">
        <f>(VLOOKUP(Horizontal!$C415&amp;Horizontal!$B415&amp;Horizontal!U$11,Vertical!$E:$O,U$10,0))+0</f>
        <v>52</v>
      </c>
      <c r="V415" s="207">
        <f>(VLOOKUP(Horizontal!$C415&amp;Horizontal!$B415&amp;Horizontal!V$11,Vertical!$E:$O,V$10,0))+0</f>
        <v>46</v>
      </c>
      <c r="W415" s="207">
        <f>(VLOOKUP(Horizontal!$C415&amp;Horizontal!$B415&amp;Horizontal!W$11,Vertical!$E:$O,W$10,0))+0</f>
        <v>37</v>
      </c>
      <c r="X415" s="207">
        <f>(VLOOKUP(Horizontal!$C415&amp;Horizontal!$B415&amp;Horizontal!X$11,Vertical!$E:$O,X$10,0))+0</f>
        <v>31</v>
      </c>
      <c r="Y415" s="209">
        <f>(VLOOKUP(Horizontal!$C415&amp;Horizontal!$B415&amp;Horizontal!Y$11,Vertical!$E:$O,Y$10,0))+0</f>
        <v>28</v>
      </c>
      <c r="Z415" s="210">
        <f>(VLOOKUP(Horizontal!$C415&amp;Horizontal!$B415&amp;Horizontal!Z$11,Vertical!$E:$O,Z$10,0))+0</f>
        <v>78.260000000000005</v>
      </c>
      <c r="AA415" s="207">
        <f>(VLOOKUP(Horizontal!$C415&amp;Horizontal!$B415&amp;Horizontal!AA$11,Vertical!$E:$O,AA$10,0))+0</f>
        <v>97.56</v>
      </c>
      <c r="AB415" s="207">
        <f>(VLOOKUP(Horizontal!$C415&amp;Horizontal!$B415&amp;Horizontal!AB$11,Vertical!$E:$O,AB$10,0))+0</f>
        <v>100</v>
      </c>
      <c r="AC415" s="207">
        <f>(VLOOKUP(Horizontal!$C415&amp;Horizontal!$B415&amp;Horizontal!AC$11,Vertical!$E:$O,AC$10,0))+0</f>
        <v>97.56</v>
      </c>
      <c r="AD415" s="207">
        <f>(VLOOKUP(Horizontal!$C415&amp;Horizontal!$B415&amp;Horizontal!AD$11,Vertical!$E:$O,AD$10,0))+0</f>
        <v>75</v>
      </c>
      <c r="AE415" s="207">
        <f>(VLOOKUP(Horizontal!$C415&amp;Horizontal!$B415&amp;Horizontal!AE$11,Vertical!$E:$O,AE$10,0))+0</f>
        <v>80.489999999999995</v>
      </c>
      <c r="AF415" s="207">
        <f>(VLOOKUP(Horizontal!$C415&amp;Horizontal!$B415&amp;Horizontal!AF$11,Vertical!$E:$O,AF$10,0))+0</f>
        <v>83.33</v>
      </c>
      <c r="AG415" s="207">
        <f>(VLOOKUP(Horizontal!$C415&amp;Horizontal!$B415&amp;Horizontal!AG$11,Vertical!$E:$O,AG$10,0))+0</f>
        <v>38.1</v>
      </c>
      <c r="AH415" s="209">
        <f>(VLOOKUP(Horizontal!$C415&amp;Horizontal!$B415&amp;Horizontal!AH$11,Vertical!$E:$O,AH$10,0))+0</f>
        <v>27.5</v>
      </c>
      <c r="AI415" s="210">
        <f>(VLOOKUP(Horizontal!$C415&amp;Horizontal!$B415&amp;Horizontal!AI$11,Vertical!$E:$O,AI$10,0))+0</f>
        <v>15.22</v>
      </c>
      <c r="AJ415" s="207">
        <f>(VLOOKUP(Horizontal!$C415&amp;Horizontal!$B415&amp;Horizontal!AJ$11,Vertical!$E:$O,AJ$10,0))+0</f>
        <v>2.44</v>
      </c>
      <c r="AK415" s="207">
        <f>(VLOOKUP(Horizontal!$C415&amp;Horizontal!$B415&amp;Horizontal!AK$11,Vertical!$E:$O,AK$10,0))+0</f>
        <v>0</v>
      </c>
      <c r="AL415" s="207">
        <f>(VLOOKUP(Horizontal!$C415&amp;Horizontal!$B415&amp;Horizontal!AL$11,Vertical!$E:$O,AL$10,0))+0</f>
        <v>2.44</v>
      </c>
      <c r="AM415" s="207">
        <f>(VLOOKUP(Horizontal!$C415&amp;Horizontal!$B415&amp;Horizontal!AM$11,Vertical!$E:$O,AM$10,0))+0</f>
        <v>18.18</v>
      </c>
      <c r="AN415" s="207">
        <f>(VLOOKUP(Horizontal!$C415&amp;Horizontal!$B415&amp;Horizontal!AN$11,Vertical!$E:$O,AN$10,0))+0</f>
        <v>4.88</v>
      </c>
      <c r="AO415" s="207">
        <f>(VLOOKUP(Horizontal!$C415&amp;Horizontal!$B415&amp;Horizontal!AO$11,Vertical!$E:$O,AO$10,0))+0</f>
        <v>9.52</v>
      </c>
      <c r="AP415" s="207">
        <f>(VLOOKUP(Horizontal!$C415&amp;Horizontal!$B415&amp;Horizontal!AP$11,Vertical!$E:$O,AP$10,0))+0</f>
        <v>50</v>
      </c>
      <c r="AQ415" s="209">
        <f>(VLOOKUP(Horizontal!$C415&amp;Horizontal!$B415&amp;Horizontal!AQ$11,Vertical!$E:$O,AQ$10,0))+0</f>
        <v>57.5</v>
      </c>
      <c r="AR415" s="210">
        <f>(VLOOKUP(Horizontal!$C415&amp;Horizontal!$B415&amp;Horizontal!AR$11,Vertical!$E:$O,AR$10,0))+0</f>
        <v>6.52</v>
      </c>
      <c r="AS415" s="207">
        <f>(VLOOKUP(Horizontal!$C415&amp;Horizontal!$B415&amp;Horizontal!AS$11,Vertical!$E:$O,AS$10,0))+0</f>
        <v>0</v>
      </c>
      <c r="AT415" s="207">
        <f>(VLOOKUP(Horizontal!$C415&amp;Horizontal!$B415&amp;Horizontal!AT$11,Vertical!$E:$O,AT$10,0))+0</f>
        <v>0</v>
      </c>
      <c r="AU415" s="207">
        <f>(VLOOKUP(Horizontal!$C415&amp;Horizontal!$B415&amp;Horizontal!AU$11,Vertical!$E:$O,AU$10,0))+0</f>
        <v>0</v>
      </c>
      <c r="AV415" s="207">
        <f>(VLOOKUP(Horizontal!$C415&amp;Horizontal!$B415&amp;Horizontal!AV$11,Vertical!$E:$O,AV$10,0))+0</f>
        <v>6.82</v>
      </c>
      <c r="AW415" s="207">
        <f>(VLOOKUP(Horizontal!$C415&amp;Horizontal!$B415&amp;Horizontal!AW$11,Vertical!$E:$O,AW$10,0))+0</f>
        <v>14.63</v>
      </c>
      <c r="AX415" s="207">
        <f>(VLOOKUP(Horizontal!$C415&amp;Horizontal!$B415&amp;Horizontal!AX$11,Vertical!$E:$O,AX$10,0))+0</f>
        <v>7.14</v>
      </c>
      <c r="AY415" s="207">
        <f>(VLOOKUP(Horizontal!$C415&amp;Horizontal!$B415&amp;Horizontal!AY$11,Vertical!$E:$O,AY$10,0))+0</f>
        <v>11.9</v>
      </c>
      <c r="AZ415" s="209">
        <f>(VLOOKUP(Horizontal!$C415&amp;Horizontal!$B415&amp;Horizontal!AZ$11,Vertical!$E:$O,AZ$10,0))+0</f>
        <v>15</v>
      </c>
      <c r="BA415" s="208">
        <f>(VLOOKUP(Horizontal!$C415&amp;Horizontal!$B415&amp;Horizontal!BA$11,Vertical!$E:$O,BA$10,0))+0</f>
        <v>30.6</v>
      </c>
      <c r="BB415" s="210">
        <f>(VLOOKUP(Horizontal!$C415&amp;Horizontal!$B415&amp;Horizontal!BB$11,Vertical!$E:$O,BB$10,0))+0</f>
        <v>87.79</v>
      </c>
      <c r="BC415" s="207">
        <f>(VLOOKUP(Horizontal!$C415&amp;Horizontal!$B415&amp;Horizontal!BC$11,Vertical!$E:$O,BC$10,0))+0</f>
        <v>91.91</v>
      </c>
      <c r="BD415" s="207">
        <f>(VLOOKUP(Horizontal!$C415&amp;Horizontal!$B415&amp;Horizontal!BD$11,Vertical!$E:$O,BD$10,0))+0</f>
        <v>97.48</v>
      </c>
      <c r="BE415" s="207">
        <f>(VLOOKUP(Horizontal!$C415&amp;Horizontal!$B415&amp;Horizontal!BE$11,Vertical!$E:$O,BE$10,0))+0</f>
        <v>97.3</v>
      </c>
      <c r="BF415" s="207">
        <f>(VLOOKUP(Horizontal!$C415&amp;Horizontal!$B415&amp;Horizontal!BF$11,Vertical!$E:$O,BF$10,0))+0</f>
        <v>174.45</v>
      </c>
      <c r="BG415" s="207">
        <f>(VLOOKUP(Horizontal!$C415&amp;Horizontal!$B415&amp;Horizontal!BG$11,Vertical!$E:$O,BG$10,0))+0</f>
        <v>190.4</v>
      </c>
      <c r="BH415" s="207">
        <f>(VLOOKUP(Horizontal!$C415&amp;Horizontal!$B415&amp;Horizontal!BH$11,Vertical!$E:$O,BH$10,0))+0</f>
        <v>190.3</v>
      </c>
      <c r="BI415" s="207">
        <f>(VLOOKUP(Horizontal!$C415&amp;Horizontal!$B415&amp;Horizontal!BI$11,Vertical!$E:$O,BI$10,0))+0</f>
        <v>186.27</v>
      </c>
      <c r="BJ415" s="209">
        <f>(VLOOKUP(Horizontal!$C415&amp;Horizontal!$B415&amp;Horizontal!BJ$11,Vertical!$E:$O,BJ$10,0))+0</f>
        <v>181.24</v>
      </c>
      <c r="BK415" s="210">
        <f>(VLOOKUP(Horizontal!$C415&amp;Horizontal!$B415&amp;Horizontal!BK$11,Vertical!$E:$O,BK$10,0))+0</f>
        <v>49</v>
      </c>
      <c r="BL415" s="207">
        <f>(VLOOKUP(Horizontal!$C415&amp;Horizontal!$B415&amp;Horizontal!BL$11,Vertical!$E:$O,BL$10,0))+0</f>
        <v>49</v>
      </c>
      <c r="BM415" s="207">
        <f>(VLOOKUP(Horizontal!$C415&amp;Horizontal!$B415&amp;Horizontal!BM$11,Vertical!$E:$O,BM$10,0))+0</f>
        <v>49</v>
      </c>
      <c r="BN415" s="207">
        <f>(VLOOKUP(Horizontal!$C415&amp;Horizontal!$B415&amp;Horizontal!BN$11,Vertical!$E:$O,BN$10,0))+0</f>
        <v>48</v>
      </c>
      <c r="BO415" s="207">
        <f>(VLOOKUP(Horizontal!$C415&amp;Horizontal!$B415&amp;Horizontal!BO$11,Vertical!$E:$O,BO$10,0))+0</f>
        <v>45</v>
      </c>
      <c r="BP415" s="207">
        <f>(VLOOKUP(Horizontal!$C415&amp;Horizontal!$B415&amp;Horizontal!BP$11,Vertical!$E:$O,BP$10,0))+0</f>
        <v>41</v>
      </c>
      <c r="BQ415" s="207">
        <f>(VLOOKUP(Horizontal!$C415&amp;Horizontal!$B415&amp;Horizontal!BQ$11,Vertical!$E:$O,BQ$10,0))+0</f>
        <v>36</v>
      </c>
      <c r="BR415" s="207">
        <f>(VLOOKUP(Horizontal!$C415&amp;Horizontal!$B415&amp;Horizontal!BR$11,Vertical!$E:$O,BR$10,0))+0</f>
        <v>34</v>
      </c>
      <c r="BS415" s="209">
        <f>(VLOOKUP(Horizontal!$C415&amp;Horizontal!$B415&amp;Horizontal!BS$11,Vertical!$E:$O,BS$10,0))+0</f>
        <v>32</v>
      </c>
      <c r="BT415" s="210">
        <f>(VLOOKUP(Horizontal!$C415&amp;Horizontal!$B415&amp;Horizontal!BT$11,Vertical!$E:$O,BT$10,0))+0</f>
        <v>76.47</v>
      </c>
      <c r="BU415" s="207">
        <f>(VLOOKUP(Horizontal!$C415&amp;Horizontal!$B415&amp;Horizontal!BU$11,Vertical!$E:$O,BU$10,0))+0</f>
        <v>96.88</v>
      </c>
      <c r="BV415" s="207">
        <f>(VLOOKUP(Horizontal!$C415&amp;Horizontal!$B415&amp;Horizontal!BV$11,Vertical!$E:$O,BV$10,0))+0</f>
        <v>97.06</v>
      </c>
      <c r="BW415" s="207">
        <f>(VLOOKUP(Horizontal!$C415&amp;Horizontal!$B415&amp;Horizontal!BW$11,Vertical!$E:$O,BW$10,0))+0</f>
        <v>91.67</v>
      </c>
      <c r="BX415" s="207">
        <f>(VLOOKUP(Horizontal!$C415&amp;Horizontal!$B415&amp;Horizontal!BX$11,Vertical!$E:$O,BX$10,0))+0</f>
        <v>81.08</v>
      </c>
      <c r="BY415" s="207">
        <f>(VLOOKUP(Horizontal!$C415&amp;Horizontal!$B415&amp;Horizontal!BY$11,Vertical!$E:$O,BY$10,0))+0</f>
        <v>75.680000000000007</v>
      </c>
      <c r="BZ415" s="207">
        <f>(VLOOKUP(Horizontal!$C415&amp;Horizontal!$B415&amp;Horizontal!BZ$11,Vertical!$E:$O,BZ$10,0))+0</f>
        <v>80.56</v>
      </c>
      <c r="CA415" s="207">
        <f>(VLOOKUP(Horizontal!$C415&amp;Horizontal!$B415&amp;Horizontal!CA$11,Vertical!$E:$O,CA$10,0))+0</f>
        <v>37.14</v>
      </c>
      <c r="CB415" s="209">
        <f>(VLOOKUP(Horizontal!$C415&amp;Horizontal!$B415&amp;Horizontal!CB$11,Vertical!$E:$O,CB$10,0))+0</f>
        <v>22.86</v>
      </c>
      <c r="CC415" s="210">
        <f>(VLOOKUP(Horizontal!$C415&amp;Horizontal!$B415&amp;Horizontal!CC$11,Vertical!$E:$O,CC$10,0))+0</f>
        <v>11.76</v>
      </c>
      <c r="CD415" s="207">
        <f>(VLOOKUP(Horizontal!$C415&amp;Horizontal!$B415&amp;Horizontal!CD$11,Vertical!$E:$O,CD$10,0))+0</f>
        <v>0</v>
      </c>
      <c r="CE415" s="207">
        <f>(VLOOKUP(Horizontal!$C415&amp;Horizontal!$B415&amp;Horizontal!CE$11,Vertical!$E:$O,CE$10,0))+0</f>
        <v>0</v>
      </c>
      <c r="CF415" s="207">
        <f>(VLOOKUP(Horizontal!$C415&amp;Horizontal!$B415&amp;Horizontal!CF$11,Vertical!$E:$O,CF$10,0))+0</f>
        <v>2.78</v>
      </c>
      <c r="CG415" s="207">
        <f>(VLOOKUP(Horizontal!$C415&amp;Horizontal!$B415&amp;Horizontal!CG$11,Vertical!$E:$O,CG$10,0))+0</f>
        <v>5.41</v>
      </c>
      <c r="CH415" s="207">
        <f>(VLOOKUP(Horizontal!$C415&amp;Horizontal!$B415&amp;Horizontal!CH$11,Vertical!$E:$O,CH$10,0))+0</f>
        <v>13.51</v>
      </c>
      <c r="CI415" s="207">
        <f>(VLOOKUP(Horizontal!$C415&amp;Horizontal!$B415&amp;Horizontal!CI$11,Vertical!$E:$O,CI$10,0))+0</f>
        <v>8.33</v>
      </c>
      <c r="CJ415" s="207">
        <f>(VLOOKUP(Horizontal!$C415&amp;Horizontal!$B415&amp;Horizontal!CJ$11,Vertical!$E:$O,CJ$10,0))+0</f>
        <v>48.57</v>
      </c>
      <c r="CK415" s="209">
        <f>(VLOOKUP(Horizontal!$C415&amp;Horizontal!$B415&amp;Horizontal!CK$11,Vertical!$E:$O,CK$10,0))+0</f>
        <v>45.71</v>
      </c>
      <c r="CL415" s="210">
        <f>(VLOOKUP(Horizontal!$C415&amp;Horizontal!$B415&amp;Horizontal!CL$11,Vertical!$E:$O,CL$10,0))+0</f>
        <v>11.76</v>
      </c>
      <c r="CM415" s="207">
        <f>(VLOOKUP(Horizontal!$C415&amp;Horizontal!$B415&amp;Horizontal!CM$11,Vertical!$E:$O,CM$10,0))+0</f>
        <v>3.13</v>
      </c>
      <c r="CN415" s="207">
        <f>(VLOOKUP(Horizontal!$C415&amp;Horizontal!$B415&amp;Horizontal!CN$11,Vertical!$E:$O,CN$10,0))+0</f>
        <v>2.94</v>
      </c>
      <c r="CO415" s="207">
        <f>(VLOOKUP(Horizontal!$C415&amp;Horizontal!$B415&amp;Horizontal!CO$11,Vertical!$E:$O,CO$10,0))+0</f>
        <v>5.56</v>
      </c>
      <c r="CP415" s="207">
        <f>(VLOOKUP(Horizontal!$C415&amp;Horizontal!$B415&amp;Horizontal!CP$11,Vertical!$E:$O,CP$10,0))+0</f>
        <v>13.51</v>
      </c>
      <c r="CQ415" s="207">
        <f>(VLOOKUP(Horizontal!$C415&amp;Horizontal!$B415&amp;Horizontal!CQ$11,Vertical!$E:$O,CQ$10,0))+0</f>
        <v>10.81</v>
      </c>
      <c r="CR415" s="207">
        <f>(VLOOKUP(Horizontal!$C415&amp;Horizontal!$B415&amp;Horizontal!CR$11,Vertical!$E:$O,CR$10,0))+0</f>
        <v>11.11</v>
      </c>
      <c r="CS415" s="207">
        <f>(VLOOKUP(Horizontal!$C415&amp;Horizontal!$B415&amp;Horizontal!CS$11,Vertical!$E:$O,CS$10,0))+0</f>
        <v>14.29</v>
      </c>
      <c r="CT415" s="207">
        <f>(VLOOKUP(Horizontal!$C415&amp;Horizontal!$B415&amp;Horizontal!CT$11,Vertical!$E:$O,CT$10,0))+0</f>
        <v>31.43</v>
      </c>
      <c r="CU415" s="150"/>
      <c r="CV415" s="211">
        <f t="shared" ref="CV415" si="1787">(BB415-H415)+0</f>
        <v>30.600000000000009</v>
      </c>
      <c r="CW415" s="190">
        <f t="shared" ref="CW415" si="1788">(BC415-I415)+0</f>
        <v>30.699999999999996</v>
      </c>
      <c r="CX415" s="190">
        <f t="shared" ref="CX415" si="1789">(BD415-J415)+0</f>
        <v>31.299999999999997</v>
      </c>
      <c r="CY415" s="190">
        <f t="shared" ref="CY415" si="1790">(BE415-K415)+0</f>
        <v>31.590000000000003</v>
      </c>
      <c r="CZ415" s="190">
        <f t="shared" ref="CZ415" si="1791">(BF415-L415)+0</f>
        <v>35</v>
      </c>
      <c r="DA415" s="190">
        <f t="shared" ref="DA415" si="1792">(BG415-M415)+0</f>
        <v>34.819999999999993</v>
      </c>
      <c r="DB415" s="190">
        <f t="shared" ref="DB415" si="1793">(BH415-N415)+0</f>
        <v>33.870000000000005</v>
      </c>
      <c r="DC415" s="190">
        <f t="shared" ref="DC415" si="1794">(BI415-O415)+0</f>
        <v>32.210000000000008</v>
      </c>
      <c r="DD415" s="212">
        <f t="shared" ref="DD415" si="1795">(BJ415-P415)+0</f>
        <v>31.070000000000022</v>
      </c>
      <c r="DE415" s="9">
        <v>170</v>
      </c>
      <c r="DF415" s="212">
        <f t="shared" ref="DF415" si="1796">($H$7-H415)+0</f>
        <v>151.26721040189133</v>
      </c>
      <c r="DG415" s="264">
        <v>75</v>
      </c>
      <c r="DH415" s="265">
        <v>135</v>
      </c>
      <c r="DI415" s="265">
        <v>70</v>
      </c>
      <c r="DJ415" s="266">
        <v>69</v>
      </c>
      <c r="DK415" s="190">
        <v>40.81</v>
      </c>
      <c r="DL415" s="190">
        <v>40.81</v>
      </c>
      <c r="DM415" s="190">
        <v>40.81</v>
      </c>
      <c r="DN415" s="212">
        <v>40.81</v>
      </c>
      <c r="DO415" s="190">
        <v>55.7</v>
      </c>
      <c r="DP415" s="190">
        <v>55.7</v>
      </c>
      <c r="DQ415" s="190">
        <v>55.7</v>
      </c>
      <c r="DR415" s="212">
        <v>55.7</v>
      </c>
      <c r="DS415" s="150"/>
      <c r="DT415" s="190">
        <v>56</v>
      </c>
      <c r="DU415" s="190">
        <v>60</v>
      </c>
      <c r="DV415" s="190">
        <v>65</v>
      </c>
      <c r="DW415" s="190">
        <v>65</v>
      </c>
      <c r="DX415" s="190"/>
      <c r="DY415" s="190"/>
      <c r="DZ415" s="190"/>
      <c r="EA415" s="190"/>
      <c r="EB415" s="190"/>
      <c r="EC415" s="190"/>
      <c r="ED415" s="190">
        <v>136</v>
      </c>
      <c r="EE415" s="190">
        <v>154</v>
      </c>
      <c r="EF415" s="190">
        <v>163</v>
      </c>
      <c r="EG415" s="190">
        <v>153</v>
      </c>
      <c r="EH415" s="212">
        <v>150</v>
      </c>
      <c r="EI415" s="213"/>
      <c r="EJ415" s="211">
        <v>29</v>
      </c>
      <c r="EK415" s="190">
        <v>32</v>
      </c>
      <c r="EL415" s="190">
        <v>35</v>
      </c>
      <c r="EM415" s="190">
        <v>36</v>
      </c>
      <c r="EN415" s="190"/>
      <c r="EO415" s="190"/>
      <c r="EP415" s="190"/>
      <c r="EQ415" s="190"/>
      <c r="ER415" s="190"/>
      <c r="ES415" s="190"/>
      <c r="ET415" s="190">
        <v>34</v>
      </c>
      <c r="EU415" s="190">
        <v>36</v>
      </c>
      <c r="EV415" s="190">
        <v>35</v>
      </c>
      <c r="EW415" s="190">
        <v>35</v>
      </c>
      <c r="EX415" s="212">
        <v>30</v>
      </c>
      <c r="EY415" s="211"/>
      <c r="EZ415" s="75">
        <f t="shared" ref="EZ415" si="1797">(G415/(DT415-G415))+0</f>
        <v>1.786033220217896E-4</v>
      </c>
      <c r="FA415" s="89">
        <f t="shared" si="1485"/>
        <v>-0.1</v>
      </c>
      <c r="FB415" s="212"/>
      <c r="FC415" s="213"/>
      <c r="FD415" s="213"/>
      <c r="FE415" s="213"/>
      <c r="FF415" s="213"/>
      <c r="FG415" s="213"/>
      <c r="FH415" s="213"/>
      <c r="FI415" s="213"/>
      <c r="FJ415" s="213"/>
      <c r="FK415" s="213"/>
      <c r="FL415" s="213"/>
      <c r="FM415" s="213"/>
      <c r="FN415" s="213"/>
      <c r="FO415" s="213"/>
      <c r="FP415" s="213"/>
      <c r="FQ415" s="213"/>
      <c r="FR415" s="213"/>
      <c r="FS415" s="211">
        <v>170</v>
      </c>
      <c r="FT415" s="190">
        <v>175</v>
      </c>
      <c r="FU415" s="190">
        <v>175</v>
      </c>
      <c r="FV415" s="190">
        <v>175</v>
      </c>
      <c r="FW415" s="190"/>
      <c r="FX415" s="190"/>
      <c r="FY415" s="190"/>
      <c r="FZ415" s="190"/>
      <c r="GA415" s="190"/>
      <c r="GB415" s="190"/>
      <c r="GC415" s="190">
        <v>175</v>
      </c>
      <c r="GD415" s="190">
        <v>165</v>
      </c>
      <c r="GE415" s="190">
        <v>132</v>
      </c>
      <c r="GF415" s="190">
        <v>130</v>
      </c>
      <c r="GG415" s="212">
        <v>125</v>
      </c>
    </row>
    <row r="416" spans="2:189">
      <c r="B416" s="33">
        <v>44831</v>
      </c>
      <c r="C416" s="30" t="s">
        <v>27</v>
      </c>
      <c r="D416" s="30">
        <v>2022</v>
      </c>
      <c r="E416" s="30" t="str">
        <f t="shared" ref="E416" si="1798">D416&amp;C416</f>
        <v>2022S39</v>
      </c>
      <c r="F416" s="30" t="str">
        <f t="shared" si="1473"/>
        <v>9Final2022</v>
      </c>
      <c r="G416" s="208" t="str">
        <f>VLOOKUP(Horizontal!$C416&amp;Horizontal!$B416&amp;Horizontal!G$11,Vertical!$E:$O,G$10,0)</f>
        <v>0,1</v>
      </c>
      <c r="H416" s="207">
        <f>(VLOOKUP(Horizontal!$C416&amp;Horizontal!$B416&amp;Horizontal!H$11,Vertical!$E:$O,H$10,0))+0</f>
        <v>56.66</v>
      </c>
      <c r="I416" s="207">
        <f>(VLOOKUP(Horizontal!$C416&amp;Horizontal!$B416&amp;Horizontal!I$11,Vertical!$E:$O,I$10,0))+0</f>
        <v>57.91</v>
      </c>
      <c r="J416" s="207">
        <f>(VLOOKUP(Horizontal!$C416&amp;Horizontal!$B416&amp;Horizontal!J$11,Vertical!$E:$O,J$10,0))+0</f>
        <v>61.46</v>
      </c>
      <c r="K416" s="207">
        <f>(VLOOKUP(Horizontal!$C416&amp;Horizontal!$B416&amp;Horizontal!K$11,Vertical!$E:$O,K$10,0))+0</f>
        <v>64.430000000000007</v>
      </c>
      <c r="L416" s="207">
        <f>(VLOOKUP(Horizontal!$C416&amp;Horizontal!$B416&amp;Horizontal!L$11,Vertical!$E:$O,L$10,0))+0</f>
        <v>127.97</v>
      </c>
      <c r="M416" s="207">
        <f>(VLOOKUP(Horizontal!$C416&amp;Horizontal!$B416&amp;Horizontal!M$11,Vertical!$E:$O,M$10,0))+0</f>
        <v>149.63</v>
      </c>
      <c r="N416" s="207">
        <f>(VLOOKUP(Horizontal!$C416&amp;Horizontal!$B416&amp;Horizontal!N$11,Vertical!$E:$O,N$10,0))+0</f>
        <v>152.81</v>
      </c>
      <c r="O416" s="207">
        <f>(VLOOKUP(Horizontal!$C416&amp;Horizontal!$B416&amp;Horizontal!O$11,Vertical!$E:$O,O$10,0))+0</f>
        <v>152.38999999999999</v>
      </c>
      <c r="P416" s="209">
        <f>(VLOOKUP(Horizontal!$C416&amp;Horizontal!$B416&amp;Horizontal!P$11,Vertical!$E:$O,P$10,0))+0</f>
        <v>149.56</v>
      </c>
      <c r="Q416" s="210">
        <f>(VLOOKUP(Horizontal!$C416&amp;Horizontal!$B416&amp;Horizontal!Q$11,Vertical!$E:$O,Q$10,0))+0</f>
        <v>47</v>
      </c>
      <c r="R416" s="207">
        <f>(VLOOKUP(Horizontal!$C416&amp;Horizontal!$B416&amp;Horizontal!R$11,Vertical!$E:$O,R$10,0))+0</f>
        <v>54</v>
      </c>
      <c r="S416" s="207">
        <f>(VLOOKUP(Horizontal!$C416&amp;Horizontal!$B416&amp;Horizontal!S$11,Vertical!$E:$O,S$10,0))+0</f>
        <v>55</v>
      </c>
      <c r="T416" s="207">
        <f>(VLOOKUP(Horizontal!$C416&amp;Horizontal!$B416&amp;Horizontal!T$11,Vertical!$E:$O,T$10,0))+0</f>
        <v>53</v>
      </c>
      <c r="U416" s="207">
        <f>(VLOOKUP(Horizontal!$C416&amp;Horizontal!$B416&amp;Horizontal!U$11,Vertical!$E:$O,U$10,0))+0</f>
        <v>51</v>
      </c>
      <c r="V416" s="207">
        <f>(VLOOKUP(Horizontal!$C416&amp;Horizontal!$B416&amp;Horizontal!V$11,Vertical!$E:$O,V$10,0))+0</f>
        <v>45</v>
      </c>
      <c r="W416" s="207">
        <f>(VLOOKUP(Horizontal!$C416&amp;Horizontal!$B416&amp;Horizontal!W$11,Vertical!$E:$O,W$10,0))+0</f>
        <v>36</v>
      </c>
      <c r="X416" s="207">
        <f>(VLOOKUP(Horizontal!$C416&amp;Horizontal!$B416&amp;Horizontal!X$11,Vertical!$E:$O,X$10,0))+0</f>
        <v>30</v>
      </c>
      <c r="Y416" s="209">
        <f>(VLOOKUP(Horizontal!$C416&amp;Horizontal!$B416&amp;Horizontal!Y$11,Vertical!$E:$O,Y$10,0))+0</f>
        <v>27</v>
      </c>
      <c r="Z416" s="210">
        <f>(VLOOKUP(Horizontal!$C416&amp;Horizontal!$B416&amp;Horizontal!Z$11,Vertical!$E:$O,Z$10,0))+0</f>
        <v>51.11</v>
      </c>
      <c r="AA416" s="207">
        <f>(VLOOKUP(Horizontal!$C416&amp;Horizontal!$B416&amp;Horizontal!AA$11,Vertical!$E:$O,AA$10,0))+0</f>
        <v>97.62</v>
      </c>
      <c r="AB416" s="207">
        <f>(VLOOKUP(Horizontal!$C416&amp;Horizontal!$B416&amp;Horizontal!AB$11,Vertical!$E:$O,AB$10,0))+0</f>
        <v>97.78</v>
      </c>
      <c r="AC416" s="207">
        <f>(VLOOKUP(Horizontal!$C416&amp;Horizontal!$B416&amp;Horizontal!AC$11,Vertical!$E:$O,AC$10,0))+0</f>
        <v>73.33</v>
      </c>
      <c r="AD416" s="207">
        <f>(VLOOKUP(Horizontal!$C416&amp;Horizontal!$B416&amp;Horizontal!AD$11,Vertical!$E:$O,AD$10,0))+0</f>
        <v>100</v>
      </c>
      <c r="AE416" s="207">
        <f>(VLOOKUP(Horizontal!$C416&amp;Horizontal!$B416&amp;Horizontal!AE$11,Vertical!$E:$O,AE$10,0))+0</f>
        <v>95.45</v>
      </c>
      <c r="AF416" s="207">
        <f>(VLOOKUP(Horizontal!$C416&amp;Horizontal!$B416&amp;Horizontal!AF$11,Vertical!$E:$O,AF$10,0))+0</f>
        <v>85.11</v>
      </c>
      <c r="AG416" s="207">
        <f>(VLOOKUP(Horizontal!$C416&amp;Horizontal!$B416&amp;Horizontal!AG$11,Vertical!$E:$O,AG$10,0))+0</f>
        <v>74.47</v>
      </c>
      <c r="AH416" s="209">
        <f>(VLOOKUP(Horizontal!$C416&amp;Horizontal!$B416&amp;Horizontal!AH$11,Vertical!$E:$O,AH$10,0))+0</f>
        <v>52.17</v>
      </c>
      <c r="AI416" s="210">
        <f>(VLOOKUP(Horizontal!$C416&amp;Horizontal!$B416&amp;Horizontal!AI$11,Vertical!$E:$O,AI$10,0))+0</f>
        <v>31.11</v>
      </c>
      <c r="AJ416" s="207">
        <f>(VLOOKUP(Horizontal!$C416&amp;Horizontal!$B416&amp;Horizontal!AJ$11,Vertical!$E:$O,AJ$10,0))+0</f>
        <v>2.38</v>
      </c>
      <c r="AK416" s="207">
        <f>(VLOOKUP(Horizontal!$C416&amp;Horizontal!$B416&amp;Horizontal!AK$11,Vertical!$E:$O,AK$10,0))+0</f>
        <v>2.2200000000000002</v>
      </c>
      <c r="AL416" s="207">
        <f>(VLOOKUP(Horizontal!$C416&amp;Horizontal!$B416&amp;Horizontal!AL$11,Vertical!$E:$O,AL$10,0))+0</f>
        <v>17.78</v>
      </c>
      <c r="AM416" s="207">
        <f>(VLOOKUP(Horizontal!$C416&amp;Horizontal!$B416&amp;Horizontal!AM$11,Vertical!$E:$O,AM$10,0))+0</f>
        <v>0</v>
      </c>
      <c r="AN416" s="207">
        <f>(VLOOKUP(Horizontal!$C416&amp;Horizontal!$B416&amp;Horizontal!AN$11,Vertical!$E:$O,AN$10,0))+0</f>
        <v>4.55</v>
      </c>
      <c r="AO416" s="207">
        <f>(VLOOKUP(Horizontal!$C416&amp;Horizontal!$B416&amp;Horizontal!AO$11,Vertical!$E:$O,AO$10,0))+0</f>
        <v>10.64</v>
      </c>
      <c r="AP416" s="207">
        <f>(VLOOKUP(Horizontal!$C416&amp;Horizontal!$B416&amp;Horizontal!AP$11,Vertical!$E:$O,AP$10,0))+0</f>
        <v>19.149999999999999</v>
      </c>
      <c r="AQ416" s="209">
        <f>(VLOOKUP(Horizontal!$C416&amp;Horizontal!$B416&amp;Horizontal!AQ$11,Vertical!$E:$O,AQ$10,0))+0</f>
        <v>43.48</v>
      </c>
      <c r="AR416" s="210">
        <f>(VLOOKUP(Horizontal!$C416&amp;Horizontal!$B416&amp;Horizontal!AR$11,Vertical!$E:$O,AR$10,0))+0</f>
        <v>17.78</v>
      </c>
      <c r="AS416" s="207">
        <f>(VLOOKUP(Horizontal!$C416&amp;Horizontal!$B416&amp;Horizontal!AS$11,Vertical!$E:$O,AS$10,0))+0</f>
        <v>0</v>
      </c>
      <c r="AT416" s="207">
        <f>(VLOOKUP(Horizontal!$C416&amp;Horizontal!$B416&amp;Horizontal!AT$11,Vertical!$E:$O,AT$10,0))+0</f>
        <v>0</v>
      </c>
      <c r="AU416" s="207">
        <f>(VLOOKUP(Horizontal!$C416&amp;Horizontal!$B416&amp;Horizontal!AU$11,Vertical!$E:$O,AU$10,0))+0</f>
        <v>8.89</v>
      </c>
      <c r="AV416" s="207">
        <f>(VLOOKUP(Horizontal!$C416&amp;Horizontal!$B416&amp;Horizontal!AV$11,Vertical!$E:$O,AV$10,0))+0</f>
        <v>0</v>
      </c>
      <c r="AW416" s="207">
        <f>(VLOOKUP(Horizontal!$C416&amp;Horizontal!$B416&amp;Horizontal!AW$11,Vertical!$E:$O,AW$10,0))+0</f>
        <v>0</v>
      </c>
      <c r="AX416" s="207">
        <f>(VLOOKUP(Horizontal!$C416&amp;Horizontal!$B416&amp;Horizontal!AX$11,Vertical!$E:$O,AX$10,0))+0</f>
        <v>4.26</v>
      </c>
      <c r="AY416" s="207">
        <f>(VLOOKUP(Horizontal!$C416&amp;Horizontal!$B416&amp;Horizontal!AY$11,Vertical!$E:$O,AY$10,0))+0</f>
        <v>6.38</v>
      </c>
      <c r="AZ416" s="209">
        <f>(VLOOKUP(Horizontal!$C416&amp;Horizontal!$B416&amp;Horizontal!AZ$11,Vertical!$E:$O,AZ$10,0))+0</f>
        <v>4.3499999999999996</v>
      </c>
      <c r="BA416" s="208">
        <f>(VLOOKUP(Horizontal!$C416&amp;Horizontal!$B416&amp;Horizontal!BA$11,Vertical!$E:$O,BA$10,0))+0</f>
        <v>29.71</v>
      </c>
      <c r="BB416" s="210">
        <f>(VLOOKUP(Horizontal!$C416&amp;Horizontal!$B416&amp;Horizontal!BB$11,Vertical!$E:$O,BB$10,0))+0</f>
        <v>86.36</v>
      </c>
      <c r="BC416" s="207">
        <f>(VLOOKUP(Horizontal!$C416&amp;Horizontal!$B416&amp;Horizontal!BC$11,Vertical!$E:$O,BC$10,0))+0</f>
        <v>88.89</v>
      </c>
      <c r="BD416" s="207">
        <f>(VLOOKUP(Horizontal!$C416&amp;Horizontal!$B416&amp;Horizontal!BD$11,Vertical!$E:$O,BD$10,0))+0</f>
        <v>92.62</v>
      </c>
      <c r="BE416" s="207">
        <f>(VLOOKUP(Horizontal!$C416&amp;Horizontal!$B416&amp;Horizontal!BE$11,Vertical!$E:$O,BE$10,0))+0</f>
        <v>96.06</v>
      </c>
      <c r="BF416" s="207">
        <f>(VLOOKUP(Horizontal!$C416&amp;Horizontal!$B416&amp;Horizontal!BF$11,Vertical!$E:$O,BF$10,0))+0</f>
        <v>162.53</v>
      </c>
      <c r="BG416" s="207">
        <f>(VLOOKUP(Horizontal!$C416&amp;Horizontal!$B416&amp;Horizontal!BG$11,Vertical!$E:$O,BG$10,0))+0</f>
        <v>184.09</v>
      </c>
      <c r="BH416" s="207">
        <f>(VLOOKUP(Horizontal!$C416&amp;Horizontal!$B416&amp;Horizontal!BH$11,Vertical!$E:$O,BH$10,0))+0</f>
        <v>185.97</v>
      </c>
      <c r="BI416" s="207">
        <f>(VLOOKUP(Horizontal!$C416&amp;Horizontal!$B416&amp;Horizontal!BI$11,Vertical!$E:$O,BI$10,0))+0</f>
        <v>184.28</v>
      </c>
      <c r="BJ416" s="209">
        <f>(VLOOKUP(Horizontal!$C416&amp;Horizontal!$B416&amp;Horizontal!BJ$11,Vertical!$E:$O,BJ$10,0))+0</f>
        <v>179.82</v>
      </c>
      <c r="BK416" s="210">
        <f>(VLOOKUP(Horizontal!$C416&amp;Horizontal!$B416&amp;Horizontal!BK$11,Vertical!$E:$O,BK$10,0))+0</f>
        <v>51</v>
      </c>
      <c r="BL416" s="207">
        <f>(VLOOKUP(Horizontal!$C416&amp;Horizontal!$B416&amp;Horizontal!BL$11,Vertical!$E:$O,BL$10,0))+0</f>
        <v>49</v>
      </c>
      <c r="BM416" s="207">
        <f>(VLOOKUP(Horizontal!$C416&amp;Horizontal!$B416&amp;Horizontal!BM$11,Vertical!$E:$O,BM$10,0))+0</f>
        <v>49</v>
      </c>
      <c r="BN416" s="207">
        <f>(VLOOKUP(Horizontal!$C416&amp;Horizontal!$B416&amp;Horizontal!BN$11,Vertical!$E:$O,BN$10,0))+0</f>
        <v>48</v>
      </c>
      <c r="BO416" s="207">
        <f>(VLOOKUP(Horizontal!$C416&amp;Horizontal!$B416&amp;Horizontal!BO$11,Vertical!$E:$O,BO$10,0))+0</f>
        <v>46</v>
      </c>
      <c r="BP416" s="207">
        <f>(VLOOKUP(Horizontal!$C416&amp;Horizontal!$B416&amp;Horizontal!BP$11,Vertical!$E:$O,BP$10,0))+0</f>
        <v>42</v>
      </c>
      <c r="BQ416" s="207">
        <f>(VLOOKUP(Horizontal!$C416&amp;Horizontal!$B416&amp;Horizontal!BQ$11,Vertical!$E:$O,BQ$10,0))+0</f>
        <v>36</v>
      </c>
      <c r="BR416" s="207">
        <f>(VLOOKUP(Horizontal!$C416&amp;Horizontal!$B416&amp;Horizontal!BR$11,Vertical!$E:$O,BR$10,0))+0</f>
        <v>32</v>
      </c>
      <c r="BS416" s="209">
        <f>(VLOOKUP(Horizontal!$C416&amp;Horizontal!$B416&amp;Horizontal!BS$11,Vertical!$E:$O,BS$10,0))+0</f>
        <v>30</v>
      </c>
      <c r="BT416" s="210">
        <f>(VLOOKUP(Horizontal!$C416&amp;Horizontal!$B416&amp;Horizontal!BT$11,Vertical!$E:$O,BT$10,0))+0</f>
        <v>69.23</v>
      </c>
      <c r="BU416" s="207">
        <f>(VLOOKUP(Horizontal!$C416&amp;Horizontal!$B416&amp;Horizontal!BU$11,Vertical!$E:$O,BU$10,0))+0</f>
        <v>87.5</v>
      </c>
      <c r="BV416" s="207">
        <f>(VLOOKUP(Horizontal!$C416&amp;Horizontal!$B416&amp;Horizontal!BV$11,Vertical!$E:$O,BV$10,0))+0</f>
        <v>89.47</v>
      </c>
      <c r="BW416" s="207">
        <f>(VLOOKUP(Horizontal!$C416&amp;Horizontal!$B416&amp;Horizontal!BW$11,Vertical!$E:$O,BW$10,0))+0</f>
        <v>72.5</v>
      </c>
      <c r="BX416" s="207">
        <f>(VLOOKUP(Horizontal!$C416&amp;Horizontal!$B416&amp;Horizontal!BX$11,Vertical!$E:$O,BX$10,0))+0</f>
        <v>100</v>
      </c>
      <c r="BY416" s="207">
        <f>(VLOOKUP(Horizontal!$C416&amp;Horizontal!$B416&amp;Horizontal!BY$11,Vertical!$E:$O,BY$10,0))+0</f>
        <v>97.37</v>
      </c>
      <c r="BZ416" s="207">
        <f>(VLOOKUP(Horizontal!$C416&amp;Horizontal!$B416&amp;Horizontal!BZ$11,Vertical!$E:$O,BZ$10,0))+0</f>
        <v>85</v>
      </c>
      <c r="CA416" s="207">
        <f>(VLOOKUP(Horizontal!$C416&amp;Horizontal!$B416&amp;Horizontal!CA$11,Vertical!$E:$O,CA$10,0))+0</f>
        <v>87.5</v>
      </c>
      <c r="CB416" s="209">
        <f>(VLOOKUP(Horizontal!$C416&amp;Horizontal!$B416&amp;Horizontal!CB$11,Vertical!$E:$O,CB$10,0))+0</f>
        <v>57.5</v>
      </c>
      <c r="CC416" s="210">
        <f>(VLOOKUP(Horizontal!$C416&amp;Horizontal!$B416&amp;Horizontal!CC$11,Vertical!$E:$O,CC$10,0))+0</f>
        <v>10.26</v>
      </c>
      <c r="CD416" s="207">
        <f>(VLOOKUP(Horizontal!$C416&amp;Horizontal!$B416&amp;Horizontal!CD$11,Vertical!$E:$O,CD$10,0))+0</f>
        <v>2.5</v>
      </c>
      <c r="CE416" s="207">
        <f>(VLOOKUP(Horizontal!$C416&amp;Horizontal!$B416&amp;Horizontal!CE$11,Vertical!$E:$O,CE$10,0))+0</f>
        <v>5.26</v>
      </c>
      <c r="CF416" s="207">
        <f>(VLOOKUP(Horizontal!$C416&amp;Horizontal!$B416&amp;Horizontal!CF$11,Vertical!$E:$O,CF$10,0))+0</f>
        <v>7.5</v>
      </c>
      <c r="CG416" s="207">
        <f>(VLOOKUP(Horizontal!$C416&amp;Horizontal!$B416&amp;Horizontal!CG$11,Vertical!$E:$O,CG$10,0))+0</f>
        <v>0</v>
      </c>
      <c r="CH416" s="207">
        <f>(VLOOKUP(Horizontal!$C416&amp;Horizontal!$B416&amp;Horizontal!CH$11,Vertical!$E:$O,CH$10,0))+0</f>
        <v>2.63</v>
      </c>
      <c r="CI416" s="207">
        <f>(VLOOKUP(Horizontal!$C416&amp;Horizontal!$B416&amp;Horizontal!CI$11,Vertical!$E:$O,CI$10,0))+0</f>
        <v>10</v>
      </c>
      <c r="CJ416" s="207">
        <f>(VLOOKUP(Horizontal!$C416&amp;Horizontal!$B416&amp;Horizontal!CJ$11,Vertical!$E:$O,CJ$10,0))+0</f>
        <v>10</v>
      </c>
      <c r="CK416" s="209">
        <f>(VLOOKUP(Horizontal!$C416&amp;Horizontal!$B416&amp;Horizontal!CK$11,Vertical!$E:$O,CK$10,0))+0</f>
        <v>32.5</v>
      </c>
      <c r="CL416" s="210">
        <f>(VLOOKUP(Horizontal!$C416&amp;Horizontal!$B416&amp;Horizontal!CL$11,Vertical!$E:$O,CL$10,0))+0</f>
        <v>20.51</v>
      </c>
      <c r="CM416" s="207">
        <f>(VLOOKUP(Horizontal!$C416&amp;Horizontal!$B416&amp;Horizontal!CM$11,Vertical!$E:$O,CM$10,0))+0</f>
        <v>10</v>
      </c>
      <c r="CN416" s="207">
        <f>(VLOOKUP(Horizontal!$C416&amp;Horizontal!$B416&amp;Horizontal!CN$11,Vertical!$E:$O,CN$10,0))+0</f>
        <v>5.26</v>
      </c>
      <c r="CO416" s="207">
        <f>(VLOOKUP(Horizontal!$C416&amp;Horizontal!$B416&amp;Horizontal!CO$11,Vertical!$E:$O,CO$10,0))+0</f>
        <v>20</v>
      </c>
      <c r="CP416" s="207">
        <f>(VLOOKUP(Horizontal!$C416&amp;Horizontal!$B416&amp;Horizontal!CP$11,Vertical!$E:$O,CP$10,0))+0</f>
        <v>0</v>
      </c>
      <c r="CQ416" s="207">
        <f>(VLOOKUP(Horizontal!$C416&amp;Horizontal!$B416&amp;Horizontal!CQ$11,Vertical!$E:$O,CQ$10,0))+0</f>
        <v>0</v>
      </c>
      <c r="CR416" s="207">
        <f>(VLOOKUP(Horizontal!$C416&amp;Horizontal!$B416&amp;Horizontal!CR$11,Vertical!$E:$O,CR$10,0))+0</f>
        <v>5</v>
      </c>
      <c r="CS416" s="207">
        <f>(VLOOKUP(Horizontal!$C416&amp;Horizontal!$B416&amp;Horizontal!CS$11,Vertical!$E:$O,CS$10,0))+0</f>
        <v>2.5</v>
      </c>
      <c r="CT416" s="207">
        <f>(VLOOKUP(Horizontal!$C416&amp;Horizontal!$B416&amp;Horizontal!CT$11,Vertical!$E:$O,CT$10,0))+0</f>
        <v>10</v>
      </c>
      <c r="CU416" s="150"/>
      <c r="CV416" s="211">
        <f t="shared" ref="CV416" si="1799">(BB416-H416)+0</f>
        <v>29.700000000000003</v>
      </c>
      <c r="CW416" s="190">
        <f t="shared" ref="CW416" si="1800">(BC416-I416)+0</f>
        <v>30.980000000000004</v>
      </c>
      <c r="CX416" s="190">
        <f t="shared" ref="CX416" si="1801">(BD416-J416)+0</f>
        <v>31.160000000000004</v>
      </c>
      <c r="CY416" s="190">
        <f t="shared" ref="CY416" si="1802">(BE416-K416)+0</f>
        <v>31.629999999999995</v>
      </c>
      <c r="CZ416" s="190">
        <f t="shared" ref="CZ416" si="1803">(BF416-L416)+0</f>
        <v>34.56</v>
      </c>
      <c r="DA416" s="190">
        <f t="shared" ref="DA416" si="1804">(BG416-M416)+0</f>
        <v>34.460000000000008</v>
      </c>
      <c r="DB416" s="190">
        <f t="shared" ref="DB416" si="1805">(BH416-N416)+0</f>
        <v>33.159999999999997</v>
      </c>
      <c r="DC416" s="190">
        <f t="shared" ref="DC416" si="1806">(BI416-O416)+0</f>
        <v>31.890000000000015</v>
      </c>
      <c r="DD416" s="212">
        <f t="shared" ref="DD416" si="1807">(BJ416-P416)+0</f>
        <v>30.259999999999991</v>
      </c>
      <c r="DE416" s="9">
        <v>170</v>
      </c>
      <c r="DF416" s="212">
        <f t="shared" ref="DF416" si="1808">($H$7-H416)+0</f>
        <v>151.79721040189133</v>
      </c>
      <c r="DG416" s="264">
        <v>111</v>
      </c>
      <c r="DH416" s="265">
        <v>94</v>
      </c>
      <c r="DI416" s="265">
        <v>60</v>
      </c>
      <c r="DJ416" s="266">
        <v>65</v>
      </c>
      <c r="DK416" s="190">
        <v>36</v>
      </c>
      <c r="DL416" s="190">
        <v>36</v>
      </c>
      <c r="DM416" s="190">
        <v>36</v>
      </c>
      <c r="DN416" s="212">
        <v>36</v>
      </c>
      <c r="DO416" s="190">
        <v>55.7</v>
      </c>
      <c r="DP416" s="190">
        <v>55.7</v>
      </c>
      <c r="DQ416" s="190">
        <v>55.7</v>
      </c>
      <c r="DR416" s="212">
        <v>55.7</v>
      </c>
      <c r="DS416" s="150"/>
      <c r="DT416" s="190">
        <v>56</v>
      </c>
      <c r="DU416" s="190">
        <v>58</v>
      </c>
      <c r="DV416" s="190">
        <v>61</v>
      </c>
      <c r="DW416" s="190">
        <v>64</v>
      </c>
      <c r="DX416" s="190"/>
      <c r="DY416" s="190"/>
      <c r="DZ416" s="190"/>
      <c r="EA416" s="190"/>
      <c r="EB416" s="190"/>
      <c r="EC416" s="190"/>
      <c r="ED416" s="190">
        <v>125</v>
      </c>
      <c r="EE416" s="190">
        <v>149</v>
      </c>
      <c r="EF416" s="190">
        <v>160</v>
      </c>
      <c r="EG416" s="190">
        <v>152</v>
      </c>
      <c r="EH416" s="212">
        <v>150</v>
      </c>
      <c r="EI416" s="213"/>
      <c r="EJ416" s="211">
        <v>26</v>
      </c>
      <c r="EK416" s="190">
        <v>30</v>
      </c>
      <c r="EL416" s="190">
        <v>32</v>
      </c>
      <c r="EM416" s="190">
        <v>33</v>
      </c>
      <c r="EN416" s="190"/>
      <c r="EO416" s="190"/>
      <c r="EP416" s="190"/>
      <c r="EQ416" s="190"/>
      <c r="ER416" s="190"/>
      <c r="ES416" s="190"/>
      <c r="ET416" s="190">
        <v>32</v>
      </c>
      <c r="EU416" s="190">
        <v>34</v>
      </c>
      <c r="EV416" s="190">
        <v>35</v>
      </c>
      <c r="EW416" s="190">
        <v>35</v>
      </c>
      <c r="EX416" s="212">
        <v>30</v>
      </c>
      <c r="EY416" s="211"/>
      <c r="EZ416" s="75">
        <f t="shared" ref="EZ416" si="1809">(G416/(DT416-G416))+0</f>
        <v>1.7889087656529519E-3</v>
      </c>
      <c r="FA416" s="89">
        <f t="shared" si="1485"/>
        <v>-0.1</v>
      </c>
      <c r="FB416" s="212"/>
      <c r="FC416" s="213"/>
      <c r="FD416" s="213"/>
      <c r="FE416" s="213"/>
      <c r="FF416" s="213"/>
      <c r="FG416" s="213"/>
      <c r="FH416" s="213"/>
      <c r="FI416" s="213"/>
      <c r="FJ416" s="213"/>
      <c r="FK416" s="213"/>
      <c r="FL416" s="213"/>
      <c r="FM416" s="213"/>
      <c r="FN416" s="213"/>
      <c r="FO416" s="213"/>
      <c r="FP416" s="213"/>
      <c r="FQ416" s="213"/>
      <c r="FR416" s="213"/>
      <c r="FS416" s="211">
        <v>170</v>
      </c>
      <c r="FT416" s="190">
        <v>175</v>
      </c>
      <c r="FU416" s="190">
        <v>175</v>
      </c>
      <c r="FV416" s="190">
        <v>175</v>
      </c>
      <c r="FW416" s="190"/>
      <c r="FX416" s="190"/>
      <c r="FY416" s="190"/>
      <c r="FZ416" s="190"/>
      <c r="GA416" s="190"/>
      <c r="GB416" s="190"/>
      <c r="GC416" s="190">
        <v>175</v>
      </c>
      <c r="GD416" s="190">
        <v>165</v>
      </c>
      <c r="GE416" s="190">
        <v>132</v>
      </c>
      <c r="GF416" s="190">
        <v>130</v>
      </c>
      <c r="GG416" s="212">
        <v>125</v>
      </c>
    </row>
    <row r="417" spans="2:189">
      <c r="B417" s="33">
        <v>44838</v>
      </c>
      <c r="C417" s="30" t="s">
        <v>26</v>
      </c>
      <c r="D417" s="30">
        <v>2022</v>
      </c>
      <c r="E417" s="30" t="str">
        <f t="shared" ref="E417" si="1810">D417&amp;C417</f>
        <v>2022S40</v>
      </c>
      <c r="F417" s="30" t="str">
        <f t="shared" si="1473"/>
        <v>102022</v>
      </c>
      <c r="G417" s="208">
        <f>VLOOKUP(Horizontal!$C417&amp;Horizontal!$B417&amp;Horizontal!G$11,Vertical!$E:$O,G$10,0)</f>
        <v>0</v>
      </c>
      <c r="H417" s="207">
        <f>(VLOOKUP(Horizontal!$C417&amp;Horizontal!$B417&amp;Horizontal!H$11,Vertical!$E:$O,H$10,0))+0</f>
        <v>56.82</v>
      </c>
      <c r="I417" s="207">
        <f>(VLOOKUP(Horizontal!$C417&amp;Horizontal!$B417&amp;Horizontal!I$11,Vertical!$E:$O,I$10,0))+0</f>
        <v>59.07</v>
      </c>
      <c r="J417" s="207">
        <f>(VLOOKUP(Horizontal!$C417&amp;Horizontal!$B417&amp;Horizontal!J$11,Vertical!$E:$O,J$10,0))+0</f>
        <v>61.86</v>
      </c>
      <c r="K417" s="207">
        <f>(VLOOKUP(Horizontal!$C417&amp;Horizontal!$B417&amp;Horizontal!K$11,Vertical!$E:$O,K$10,0))+0</f>
        <v>75.37</v>
      </c>
      <c r="L417" s="207">
        <f>(VLOOKUP(Horizontal!$C417&amp;Horizontal!$B417&amp;Horizontal!L$11,Vertical!$E:$O,L$10,0))+0</f>
        <v>113.62</v>
      </c>
      <c r="M417" s="207">
        <f>(VLOOKUP(Horizontal!$C417&amp;Horizontal!$B417&amp;Horizontal!M$11,Vertical!$E:$O,M$10,0))+0</f>
        <v>144.08000000000001</v>
      </c>
      <c r="N417" s="207">
        <f>(VLOOKUP(Horizontal!$C417&amp;Horizontal!$B417&amp;Horizontal!N$11,Vertical!$E:$O,N$10,0))+0</f>
        <v>149.19</v>
      </c>
      <c r="O417" s="207">
        <f>(VLOOKUP(Horizontal!$C417&amp;Horizontal!$B417&amp;Horizontal!O$11,Vertical!$E:$O,O$10,0))+0</f>
        <v>150.28</v>
      </c>
      <c r="P417" s="209">
        <f>(VLOOKUP(Horizontal!$C417&amp;Horizontal!$B417&amp;Horizontal!P$11,Vertical!$E:$O,P$10,0))+0</f>
        <v>148.82</v>
      </c>
      <c r="Q417" s="210">
        <f>(VLOOKUP(Horizontal!$C417&amp;Horizontal!$B417&amp;Horizontal!Q$11,Vertical!$E:$O,Q$10,0))+0</f>
        <v>51</v>
      </c>
      <c r="R417" s="207">
        <f>(VLOOKUP(Horizontal!$C417&amp;Horizontal!$B417&amp;Horizontal!R$11,Vertical!$E:$O,R$10,0))+0</f>
        <v>54</v>
      </c>
      <c r="S417" s="207">
        <f>(VLOOKUP(Horizontal!$C417&amp;Horizontal!$B417&amp;Horizontal!S$11,Vertical!$E:$O,S$10,0))+0</f>
        <v>53</v>
      </c>
      <c r="T417" s="207">
        <f>(VLOOKUP(Horizontal!$C417&amp;Horizontal!$B417&amp;Horizontal!T$11,Vertical!$E:$O,T$10,0))+0</f>
        <v>55</v>
      </c>
      <c r="U417" s="207">
        <f>(VLOOKUP(Horizontal!$C417&amp;Horizontal!$B417&amp;Horizontal!U$11,Vertical!$E:$O,U$10,0))+0</f>
        <v>50</v>
      </c>
      <c r="V417" s="207">
        <f>(VLOOKUP(Horizontal!$C417&amp;Horizontal!$B417&amp;Horizontal!V$11,Vertical!$E:$O,V$10,0))+0</f>
        <v>45</v>
      </c>
      <c r="W417" s="207">
        <f>(VLOOKUP(Horizontal!$C417&amp;Horizontal!$B417&amp;Horizontal!W$11,Vertical!$E:$O,W$10,0))+0</f>
        <v>36</v>
      </c>
      <c r="X417" s="207">
        <f>(VLOOKUP(Horizontal!$C417&amp;Horizontal!$B417&amp;Horizontal!X$11,Vertical!$E:$O,X$10,0))+0</f>
        <v>32</v>
      </c>
      <c r="Y417" s="209">
        <f>(VLOOKUP(Horizontal!$C417&amp;Horizontal!$B417&amp;Horizontal!Y$11,Vertical!$E:$O,Y$10,0))+0</f>
        <v>29</v>
      </c>
      <c r="Z417" s="210">
        <f>(VLOOKUP(Horizontal!$C417&amp;Horizontal!$B417&amp;Horizontal!Z$11,Vertical!$E:$O,Z$10,0))+0</f>
        <v>83.33</v>
      </c>
      <c r="AA417" s="207">
        <f>(VLOOKUP(Horizontal!$C417&amp;Horizontal!$B417&amp;Horizontal!AA$11,Vertical!$E:$O,AA$10,0))+0</f>
        <v>97.83</v>
      </c>
      <c r="AB417" s="207">
        <f>(VLOOKUP(Horizontal!$C417&amp;Horizontal!$B417&amp;Horizontal!AB$11,Vertical!$E:$O,AB$10,0))+0</f>
        <v>93.75</v>
      </c>
      <c r="AC417" s="207">
        <f>(VLOOKUP(Horizontal!$C417&amp;Horizontal!$B417&amp;Horizontal!AC$11,Vertical!$E:$O,AC$10,0))+0</f>
        <v>93.75</v>
      </c>
      <c r="AD417" s="207">
        <f>(VLOOKUP(Horizontal!$C417&amp;Horizontal!$B417&amp;Horizontal!AD$11,Vertical!$E:$O,AD$10,0))+0</f>
        <v>100</v>
      </c>
      <c r="AE417" s="207">
        <f>(VLOOKUP(Horizontal!$C417&amp;Horizontal!$B417&amp;Horizontal!AE$11,Vertical!$E:$O,AE$10,0))+0</f>
        <v>97.96</v>
      </c>
      <c r="AF417" s="207">
        <f>(VLOOKUP(Horizontal!$C417&amp;Horizontal!$B417&amp;Horizontal!AF$11,Vertical!$E:$O,AF$10,0))+0</f>
        <v>88</v>
      </c>
      <c r="AG417" s="207">
        <f>(VLOOKUP(Horizontal!$C417&amp;Horizontal!$B417&amp;Horizontal!AG$11,Vertical!$E:$O,AG$10,0))+0</f>
        <v>73.47</v>
      </c>
      <c r="AH417" s="209">
        <f>(VLOOKUP(Horizontal!$C417&amp;Horizontal!$B417&amp;Horizontal!AH$11,Vertical!$E:$O,AH$10,0))+0</f>
        <v>55.32</v>
      </c>
      <c r="AI417" s="210">
        <f>(VLOOKUP(Horizontal!$C417&amp;Horizontal!$B417&amp;Horizontal!AI$11,Vertical!$E:$O,AI$10,0))+0</f>
        <v>14.58</v>
      </c>
      <c r="AJ417" s="207">
        <f>(VLOOKUP(Horizontal!$C417&amp;Horizontal!$B417&amp;Horizontal!AJ$11,Vertical!$E:$O,AJ$10,0))+0</f>
        <v>2.17</v>
      </c>
      <c r="AK417" s="207">
        <f>(VLOOKUP(Horizontal!$C417&amp;Horizontal!$B417&amp;Horizontal!AK$11,Vertical!$E:$O,AK$10,0))+0</f>
        <v>2.08</v>
      </c>
      <c r="AL417" s="207">
        <f>(VLOOKUP(Horizontal!$C417&amp;Horizontal!$B417&amp;Horizontal!AL$11,Vertical!$E:$O,AL$10,0))+0</f>
        <v>2.08</v>
      </c>
      <c r="AM417" s="207">
        <f>(VLOOKUP(Horizontal!$C417&amp;Horizontal!$B417&amp;Horizontal!AM$11,Vertical!$E:$O,AM$10,0))+0</f>
        <v>0</v>
      </c>
      <c r="AN417" s="207">
        <f>(VLOOKUP(Horizontal!$C417&amp;Horizontal!$B417&amp;Horizontal!AN$11,Vertical!$E:$O,AN$10,0))+0</f>
        <v>2.04</v>
      </c>
      <c r="AO417" s="207">
        <f>(VLOOKUP(Horizontal!$C417&amp;Horizontal!$B417&amp;Horizontal!AO$11,Vertical!$E:$O,AO$10,0))+0</f>
        <v>12</v>
      </c>
      <c r="AP417" s="207">
        <f>(VLOOKUP(Horizontal!$C417&amp;Horizontal!$B417&amp;Horizontal!AP$11,Vertical!$E:$O,AP$10,0))+0</f>
        <v>16.329999999999998</v>
      </c>
      <c r="AQ417" s="209">
        <f>(VLOOKUP(Horizontal!$C417&amp;Horizontal!$B417&amp;Horizontal!AQ$11,Vertical!$E:$O,AQ$10,0))+0</f>
        <v>25.53</v>
      </c>
      <c r="AR417" s="210">
        <f>(VLOOKUP(Horizontal!$C417&amp;Horizontal!$B417&amp;Horizontal!AR$11,Vertical!$E:$O,AR$10,0))+0</f>
        <v>2.08</v>
      </c>
      <c r="AS417" s="207">
        <f>(VLOOKUP(Horizontal!$C417&amp;Horizontal!$B417&amp;Horizontal!AS$11,Vertical!$E:$O,AS$10,0))+0</f>
        <v>0</v>
      </c>
      <c r="AT417" s="207">
        <f>(VLOOKUP(Horizontal!$C417&amp;Horizontal!$B417&amp;Horizontal!AT$11,Vertical!$E:$O,AT$10,0))+0</f>
        <v>4.17</v>
      </c>
      <c r="AU417" s="207">
        <f>(VLOOKUP(Horizontal!$C417&amp;Horizontal!$B417&amp;Horizontal!AU$11,Vertical!$E:$O,AU$10,0))+0</f>
        <v>4.17</v>
      </c>
      <c r="AV417" s="207">
        <f>(VLOOKUP(Horizontal!$C417&amp;Horizontal!$B417&amp;Horizontal!AV$11,Vertical!$E:$O,AV$10,0))+0</f>
        <v>0</v>
      </c>
      <c r="AW417" s="207">
        <f>(VLOOKUP(Horizontal!$C417&amp;Horizontal!$B417&amp;Horizontal!AW$11,Vertical!$E:$O,AW$10,0))+0</f>
        <v>0</v>
      </c>
      <c r="AX417" s="207">
        <f>(VLOOKUP(Horizontal!$C417&amp;Horizontal!$B417&amp;Horizontal!AX$11,Vertical!$E:$O,AX$10,0))+0</f>
        <v>0</v>
      </c>
      <c r="AY417" s="207">
        <f>(VLOOKUP(Horizontal!$C417&amp;Horizontal!$B417&amp;Horizontal!AY$11,Vertical!$E:$O,AY$10,0))+0</f>
        <v>10.199999999999999</v>
      </c>
      <c r="AZ417" s="209">
        <f>(VLOOKUP(Horizontal!$C417&amp;Horizontal!$B417&amp;Horizontal!AZ$11,Vertical!$E:$O,AZ$10,0))+0</f>
        <v>19.149999999999999</v>
      </c>
      <c r="BA417" s="208">
        <f>(VLOOKUP(Horizontal!$C417&amp;Horizontal!$B417&amp;Horizontal!BA$11,Vertical!$E:$O,BA$10,0))+0</f>
        <v>28.53</v>
      </c>
      <c r="BB417" s="210">
        <f>(VLOOKUP(Horizontal!$C417&amp;Horizontal!$B417&amp;Horizontal!BB$11,Vertical!$E:$O,BB$10,0))+0</f>
        <v>85.36</v>
      </c>
      <c r="BC417" s="207">
        <f>(VLOOKUP(Horizontal!$C417&amp;Horizontal!$B417&amp;Horizontal!BC$11,Vertical!$E:$O,BC$10,0))+0</f>
        <v>88.23</v>
      </c>
      <c r="BD417" s="207">
        <f>(VLOOKUP(Horizontal!$C417&amp;Horizontal!$B417&amp;Horizontal!BD$11,Vertical!$E:$O,BD$10,0))+0</f>
        <v>91.44</v>
      </c>
      <c r="BE417" s="207">
        <f>(VLOOKUP(Horizontal!$C417&amp;Horizontal!$B417&amp;Horizontal!BE$11,Vertical!$E:$O,BE$10,0))+0</f>
        <v>107.95</v>
      </c>
      <c r="BF417" s="207">
        <f>(VLOOKUP(Horizontal!$C417&amp;Horizontal!$B417&amp;Horizontal!BF$11,Vertical!$E:$O,BF$10,0))+0</f>
        <v>146.31</v>
      </c>
      <c r="BG417" s="207">
        <f>(VLOOKUP(Horizontal!$C417&amp;Horizontal!$B417&amp;Horizontal!BG$11,Vertical!$E:$O,BG$10,0))+0</f>
        <v>177.37</v>
      </c>
      <c r="BH417" s="207">
        <f>(VLOOKUP(Horizontal!$C417&amp;Horizontal!$B417&amp;Horizontal!BH$11,Vertical!$E:$O,BH$10,0))+0</f>
        <v>181.34</v>
      </c>
      <c r="BI417" s="207">
        <f>(VLOOKUP(Horizontal!$C417&amp;Horizontal!$B417&amp;Horizontal!BI$11,Vertical!$E:$O,BI$10,0))+0</f>
        <v>181.9</v>
      </c>
      <c r="BJ417" s="209">
        <f>(VLOOKUP(Horizontal!$C417&amp;Horizontal!$B417&amp;Horizontal!BJ$11,Vertical!$E:$O,BJ$10,0))+0</f>
        <v>178.51</v>
      </c>
      <c r="BK417" s="210">
        <f>(VLOOKUP(Horizontal!$C417&amp;Horizontal!$B417&amp;Horizontal!BK$11,Vertical!$E:$O,BK$10,0))+0</f>
        <v>53</v>
      </c>
      <c r="BL417" s="207">
        <f>(VLOOKUP(Horizontal!$C417&amp;Horizontal!$B417&amp;Horizontal!BL$11,Vertical!$E:$O,BL$10,0))+0</f>
        <v>49</v>
      </c>
      <c r="BM417" s="207">
        <f>(VLOOKUP(Horizontal!$C417&amp;Horizontal!$B417&amp;Horizontal!BM$11,Vertical!$E:$O,BM$10,0))+0</f>
        <v>48</v>
      </c>
      <c r="BN417" s="207">
        <f>(VLOOKUP(Horizontal!$C417&amp;Horizontal!$B417&amp;Horizontal!BN$11,Vertical!$E:$O,BN$10,0))+0</f>
        <v>46</v>
      </c>
      <c r="BO417" s="207">
        <f>(VLOOKUP(Horizontal!$C417&amp;Horizontal!$B417&amp;Horizontal!BO$11,Vertical!$E:$O,BO$10,0))+0</f>
        <v>46</v>
      </c>
      <c r="BP417" s="207">
        <f>(VLOOKUP(Horizontal!$C417&amp;Horizontal!$B417&amp;Horizontal!BP$11,Vertical!$E:$O,BP$10,0))+0</f>
        <v>41</v>
      </c>
      <c r="BQ417" s="207">
        <f>(VLOOKUP(Horizontal!$C417&amp;Horizontal!$B417&amp;Horizontal!BQ$11,Vertical!$E:$O,BQ$10,0))+0</f>
        <v>36</v>
      </c>
      <c r="BR417" s="207">
        <f>(VLOOKUP(Horizontal!$C417&amp;Horizontal!$B417&amp;Horizontal!BR$11,Vertical!$E:$O,BR$10,0))+0</f>
        <v>33</v>
      </c>
      <c r="BS417" s="209">
        <f>(VLOOKUP(Horizontal!$C417&amp;Horizontal!$B417&amp;Horizontal!BS$11,Vertical!$E:$O,BS$10,0))+0</f>
        <v>32</v>
      </c>
      <c r="BT417" s="210">
        <f>(VLOOKUP(Horizontal!$C417&amp;Horizontal!$B417&amp;Horizontal!BT$11,Vertical!$E:$O,BT$10,0))+0</f>
        <v>83.33</v>
      </c>
      <c r="BU417" s="207">
        <f>(VLOOKUP(Horizontal!$C417&amp;Horizontal!$B417&amp;Horizontal!BU$11,Vertical!$E:$O,BU$10,0))+0</f>
        <v>97.62</v>
      </c>
      <c r="BV417" s="207">
        <f>(VLOOKUP(Horizontal!$C417&amp;Horizontal!$B417&amp;Horizontal!BV$11,Vertical!$E:$O,BV$10,0))+0</f>
        <v>95.35</v>
      </c>
      <c r="BW417" s="207">
        <f>(VLOOKUP(Horizontal!$C417&amp;Horizontal!$B417&amp;Horizontal!BW$11,Vertical!$E:$O,BW$10,0))+0</f>
        <v>95.35</v>
      </c>
      <c r="BX417" s="207">
        <f>(VLOOKUP(Horizontal!$C417&amp;Horizontal!$B417&amp;Horizontal!BX$11,Vertical!$E:$O,BX$10,0))+0</f>
        <v>100</v>
      </c>
      <c r="BY417" s="207">
        <f>(VLOOKUP(Horizontal!$C417&amp;Horizontal!$B417&amp;Horizontal!BY$11,Vertical!$E:$O,BY$10,0))+0</f>
        <v>97.44</v>
      </c>
      <c r="BZ417" s="207">
        <f>(VLOOKUP(Horizontal!$C417&amp;Horizontal!$B417&amp;Horizontal!BZ$11,Vertical!$E:$O,BZ$10,0))+0</f>
        <v>83.33</v>
      </c>
      <c r="CA417" s="207">
        <f>(VLOOKUP(Horizontal!$C417&amp;Horizontal!$B417&amp;Horizontal!CA$11,Vertical!$E:$O,CA$10,0))+0</f>
        <v>76.19</v>
      </c>
      <c r="CB417" s="209">
        <f>(VLOOKUP(Horizontal!$C417&amp;Horizontal!$B417&amp;Horizontal!CB$11,Vertical!$E:$O,CB$10,0))+0</f>
        <v>69.23</v>
      </c>
      <c r="CC417" s="210">
        <f>(VLOOKUP(Horizontal!$C417&amp;Horizontal!$B417&amp;Horizontal!CC$11,Vertical!$E:$O,CC$10,0))+0</f>
        <v>11.9</v>
      </c>
      <c r="CD417" s="207">
        <f>(VLOOKUP(Horizontal!$C417&amp;Horizontal!$B417&amp;Horizontal!CD$11,Vertical!$E:$O,CD$10,0))+0</f>
        <v>0</v>
      </c>
      <c r="CE417" s="207">
        <f>(VLOOKUP(Horizontal!$C417&amp;Horizontal!$B417&amp;Horizontal!CE$11,Vertical!$E:$O,CE$10,0))+0</f>
        <v>2.33</v>
      </c>
      <c r="CF417" s="207">
        <f>(VLOOKUP(Horizontal!$C417&amp;Horizontal!$B417&amp;Horizontal!CF$11,Vertical!$E:$O,CF$10,0))+0</f>
        <v>2.33</v>
      </c>
      <c r="CG417" s="207">
        <f>(VLOOKUP(Horizontal!$C417&amp;Horizontal!$B417&amp;Horizontal!CG$11,Vertical!$E:$O,CG$10,0))+0</f>
        <v>0</v>
      </c>
      <c r="CH417" s="207">
        <f>(VLOOKUP(Horizontal!$C417&amp;Horizontal!$B417&amp;Horizontal!CH$11,Vertical!$E:$O,CH$10,0))+0</f>
        <v>0</v>
      </c>
      <c r="CI417" s="207">
        <f>(VLOOKUP(Horizontal!$C417&amp;Horizontal!$B417&amp;Horizontal!CI$11,Vertical!$E:$O,CI$10,0))+0</f>
        <v>11.9</v>
      </c>
      <c r="CJ417" s="207">
        <f>(VLOOKUP(Horizontal!$C417&amp;Horizontal!$B417&amp;Horizontal!CJ$11,Vertical!$E:$O,CJ$10,0))+0</f>
        <v>11.9</v>
      </c>
      <c r="CK417" s="209">
        <f>(VLOOKUP(Horizontal!$C417&amp;Horizontal!$B417&amp;Horizontal!CK$11,Vertical!$E:$O,CK$10,0))+0</f>
        <v>20.51</v>
      </c>
      <c r="CL417" s="210">
        <f>(VLOOKUP(Horizontal!$C417&amp;Horizontal!$B417&amp;Horizontal!CL$11,Vertical!$E:$O,CL$10,0))+0</f>
        <v>4.76</v>
      </c>
      <c r="CM417" s="207">
        <f>(VLOOKUP(Horizontal!$C417&amp;Horizontal!$B417&amp;Horizontal!CM$11,Vertical!$E:$O,CM$10,0))+0</f>
        <v>2.38</v>
      </c>
      <c r="CN417" s="207">
        <f>(VLOOKUP(Horizontal!$C417&amp;Horizontal!$B417&amp;Horizontal!CN$11,Vertical!$E:$O,CN$10,0))+0</f>
        <v>2.33</v>
      </c>
      <c r="CO417" s="207">
        <f>(VLOOKUP(Horizontal!$C417&amp;Horizontal!$B417&amp;Horizontal!CO$11,Vertical!$E:$O,CO$10,0))+0</f>
        <v>2.33</v>
      </c>
      <c r="CP417" s="207">
        <f>(VLOOKUP(Horizontal!$C417&amp;Horizontal!$B417&amp;Horizontal!CP$11,Vertical!$E:$O,CP$10,0))+0</f>
        <v>0</v>
      </c>
      <c r="CQ417" s="207">
        <f>(VLOOKUP(Horizontal!$C417&amp;Horizontal!$B417&amp;Horizontal!CQ$11,Vertical!$E:$O,CQ$10,0))+0</f>
        <v>2.56</v>
      </c>
      <c r="CR417" s="207">
        <f>(VLOOKUP(Horizontal!$C417&amp;Horizontal!$B417&amp;Horizontal!CR$11,Vertical!$E:$O,CR$10,0))+0</f>
        <v>4.76</v>
      </c>
      <c r="CS417" s="207">
        <f>(VLOOKUP(Horizontal!$C417&amp;Horizontal!$B417&amp;Horizontal!CS$11,Vertical!$E:$O,CS$10,0))+0</f>
        <v>11.9</v>
      </c>
      <c r="CT417" s="207">
        <f>(VLOOKUP(Horizontal!$C417&amp;Horizontal!$B417&amp;Horizontal!CT$11,Vertical!$E:$O,CT$10,0))+0</f>
        <v>10.26</v>
      </c>
      <c r="CU417" s="150"/>
      <c r="CV417" s="211">
        <f t="shared" ref="CV417" si="1811">(BB417-H417)+0</f>
        <v>28.54</v>
      </c>
      <c r="CW417" s="190">
        <f t="shared" ref="CW417" si="1812">(BC417-I417)+0</f>
        <v>29.160000000000004</v>
      </c>
      <c r="CX417" s="190">
        <f t="shared" ref="CX417" si="1813">(BD417-J417)+0</f>
        <v>29.58</v>
      </c>
      <c r="CY417" s="190">
        <f t="shared" ref="CY417" si="1814">(BE417-K417)+0</f>
        <v>32.58</v>
      </c>
      <c r="CZ417" s="190">
        <f t="shared" ref="CZ417" si="1815">(BF417-L417)+0</f>
        <v>32.69</v>
      </c>
      <c r="DA417" s="190">
        <f t="shared" ref="DA417" si="1816">(BG417-M417)+0</f>
        <v>33.289999999999992</v>
      </c>
      <c r="DB417" s="190">
        <f t="shared" ref="DB417" si="1817">(BH417-N417)+0</f>
        <v>32.150000000000006</v>
      </c>
      <c r="DC417" s="190">
        <f t="shared" ref="DC417" si="1818">(BI417-O417)+0</f>
        <v>31.620000000000005</v>
      </c>
      <c r="DD417" s="212">
        <f t="shared" ref="DD417" si="1819">(BJ417-P417)+0</f>
        <v>29.689999999999998</v>
      </c>
      <c r="DE417" s="9">
        <v>170</v>
      </c>
      <c r="DF417" s="212">
        <f t="shared" ref="DF417" si="1820">($H$7-H417)+0</f>
        <v>151.63721040189134</v>
      </c>
      <c r="DG417" s="264">
        <v>122</v>
      </c>
      <c r="DH417" s="265">
        <v>72</v>
      </c>
      <c r="DI417" s="265">
        <v>64</v>
      </c>
      <c r="DJ417" s="266">
        <v>64</v>
      </c>
      <c r="DK417" s="190">
        <v>10.210000000000001</v>
      </c>
      <c r="DL417" s="190">
        <v>10.210000000000001</v>
      </c>
      <c r="DM417" s="190">
        <v>10.210000000000001</v>
      </c>
      <c r="DN417" s="212">
        <v>10.210000000000001</v>
      </c>
      <c r="DO417" s="190">
        <v>55.7</v>
      </c>
      <c r="DP417" s="190">
        <v>55.7</v>
      </c>
      <c r="DQ417" s="190">
        <v>55.7</v>
      </c>
      <c r="DR417" s="212">
        <v>55.7</v>
      </c>
      <c r="DS417" s="150"/>
      <c r="DT417" s="190">
        <v>57</v>
      </c>
      <c r="DU417" s="190">
        <v>59</v>
      </c>
      <c r="DV417" s="190">
        <v>61</v>
      </c>
      <c r="DW417" s="190">
        <v>70</v>
      </c>
      <c r="DX417" s="190"/>
      <c r="DY417" s="190"/>
      <c r="DZ417" s="190"/>
      <c r="EA417" s="190"/>
      <c r="EB417" s="190"/>
      <c r="EC417" s="190"/>
      <c r="ED417" s="190">
        <v>111</v>
      </c>
      <c r="EE417" s="190">
        <v>147</v>
      </c>
      <c r="EF417" s="190">
        <v>148</v>
      </c>
      <c r="EG417" s="190">
        <v>148</v>
      </c>
      <c r="EH417" s="212">
        <v>148</v>
      </c>
      <c r="EI417" s="213"/>
      <c r="EJ417" s="211">
        <v>25</v>
      </c>
      <c r="EK417" s="190">
        <v>26</v>
      </c>
      <c r="EL417" s="190">
        <v>27</v>
      </c>
      <c r="EM417" s="190">
        <v>30</v>
      </c>
      <c r="EN417" s="190"/>
      <c r="EO417" s="190"/>
      <c r="EP417" s="190"/>
      <c r="EQ417" s="190"/>
      <c r="ER417" s="190"/>
      <c r="ES417" s="190"/>
      <c r="ET417" s="190">
        <v>30</v>
      </c>
      <c r="EU417" s="190">
        <v>33</v>
      </c>
      <c r="EV417" s="190">
        <v>33</v>
      </c>
      <c r="EW417" s="190">
        <v>32</v>
      </c>
      <c r="EX417" s="212">
        <v>32</v>
      </c>
      <c r="EY417" s="211"/>
      <c r="EZ417" s="75">
        <f t="shared" ref="EZ417" si="1821">(G417/(DT417-G417))+0</f>
        <v>0</v>
      </c>
      <c r="FA417" s="89">
        <f t="shared" si="1485"/>
        <v>-0.1</v>
      </c>
      <c r="FB417" s="212"/>
      <c r="FC417" s="213"/>
      <c r="FD417" s="213"/>
      <c r="FE417" s="213"/>
      <c r="FF417" s="213"/>
      <c r="FG417" s="213"/>
      <c r="FH417" s="213"/>
      <c r="FI417" s="213"/>
      <c r="FJ417" s="213"/>
      <c r="FK417" s="213"/>
      <c r="FL417" s="213"/>
      <c r="FM417" s="213"/>
      <c r="FN417" s="213"/>
      <c r="FO417" s="213"/>
      <c r="FP417" s="213"/>
      <c r="FQ417" s="213"/>
      <c r="FR417" s="213"/>
      <c r="FS417" s="211">
        <v>160</v>
      </c>
      <c r="FT417" s="190">
        <v>160</v>
      </c>
      <c r="FU417" s="190">
        <v>160</v>
      </c>
      <c r="FV417" s="190">
        <v>160</v>
      </c>
      <c r="FW417" s="190"/>
      <c r="FX417" s="190"/>
      <c r="FY417" s="190"/>
      <c r="FZ417" s="190"/>
      <c r="GA417" s="190"/>
      <c r="GB417" s="190"/>
      <c r="GC417" s="190">
        <v>160</v>
      </c>
      <c r="GD417" s="190">
        <v>165</v>
      </c>
      <c r="GE417" s="190">
        <v>132</v>
      </c>
      <c r="GF417" s="190">
        <v>130</v>
      </c>
      <c r="GG417" s="212">
        <v>125</v>
      </c>
    </row>
    <row r="418" spans="2:189">
      <c r="B418" s="33">
        <v>44845</v>
      </c>
      <c r="C418" s="30" t="s">
        <v>25</v>
      </c>
      <c r="D418" s="30">
        <v>2022</v>
      </c>
      <c r="E418" s="30" t="str">
        <f t="shared" ref="E418" si="1822">D418&amp;C418</f>
        <v>2022S41</v>
      </c>
      <c r="F418" s="30" t="str">
        <f t="shared" si="1473"/>
        <v>102022</v>
      </c>
      <c r="G418" s="208" t="str">
        <f>VLOOKUP(Horizontal!$C418&amp;Horizontal!$B418&amp;Horizontal!G$11,Vertical!$E:$O,G$10,0)</f>
        <v>0,09</v>
      </c>
      <c r="H418" s="207">
        <f>(VLOOKUP(Horizontal!$C418&amp;Horizontal!$B418&amp;Horizontal!H$11,Vertical!$E:$O,H$10,0))+0</f>
        <v>56.28</v>
      </c>
      <c r="I418" s="207">
        <f>(VLOOKUP(Horizontal!$C418&amp;Horizontal!$B418&amp;Horizontal!I$11,Vertical!$E:$O,I$10,0))+0</f>
        <v>57.01</v>
      </c>
      <c r="J418" s="207">
        <f>(VLOOKUP(Horizontal!$C418&amp;Horizontal!$B418&amp;Horizontal!J$11,Vertical!$E:$O,J$10,0))+0</f>
        <v>58.02</v>
      </c>
      <c r="K418" s="207">
        <f>(VLOOKUP(Horizontal!$C418&amp;Horizontal!$B418&amp;Horizontal!K$11,Vertical!$E:$O,K$10,0))+0</f>
        <v>67.33</v>
      </c>
      <c r="L418" s="207">
        <f>(VLOOKUP(Horizontal!$C418&amp;Horizontal!$B418&amp;Horizontal!L$11,Vertical!$E:$O,L$10,0))+0</f>
        <v>99.69</v>
      </c>
      <c r="M418" s="207">
        <f>(VLOOKUP(Horizontal!$C418&amp;Horizontal!$B418&amp;Horizontal!M$11,Vertical!$E:$O,M$10,0))+0</f>
        <v>136.41999999999999</v>
      </c>
      <c r="N418" s="207">
        <f>(VLOOKUP(Horizontal!$C418&amp;Horizontal!$B418&amp;Horizontal!N$11,Vertical!$E:$O,N$10,0))+0</f>
        <v>144.88</v>
      </c>
      <c r="O418" s="207">
        <f>(VLOOKUP(Horizontal!$C418&amp;Horizontal!$B418&amp;Horizontal!O$11,Vertical!$E:$O,O$10,0))+0</f>
        <v>147.77000000000001</v>
      </c>
      <c r="P418" s="209">
        <f>(VLOOKUP(Horizontal!$C418&amp;Horizontal!$B418&amp;Horizontal!P$11,Vertical!$E:$O,P$10,0))+0</f>
        <v>146.84</v>
      </c>
      <c r="Q418" s="210">
        <f>(VLOOKUP(Horizontal!$C418&amp;Horizontal!$B418&amp;Horizontal!Q$11,Vertical!$E:$O,Q$10,0))+0</f>
        <v>53</v>
      </c>
      <c r="R418" s="207">
        <f>(VLOOKUP(Horizontal!$C418&amp;Horizontal!$B418&amp;Horizontal!R$11,Vertical!$E:$O,R$10,0))+0</f>
        <v>56</v>
      </c>
      <c r="S418" s="207">
        <f>(VLOOKUP(Horizontal!$C418&amp;Horizontal!$B418&amp;Horizontal!S$11,Vertical!$E:$O,S$10,0))+0</f>
        <v>54</v>
      </c>
      <c r="T418" s="207">
        <f>(VLOOKUP(Horizontal!$C418&amp;Horizontal!$B418&amp;Horizontal!T$11,Vertical!$E:$O,T$10,0))+0</f>
        <v>55</v>
      </c>
      <c r="U418" s="207">
        <f>(VLOOKUP(Horizontal!$C418&amp;Horizontal!$B418&amp;Horizontal!U$11,Vertical!$E:$O,U$10,0))+0</f>
        <v>51</v>
      </c>
      <c r="V418" s="207">
        <f>(VLOOKUP(Horizontal!$C418&amp;Horizontal!$B418&amp;Horizontal!V$11,Vertical!$E:$O,V$10,0))+0</f>
        <v>46</v>
      </c>
      <c r="W418" s="207">
        <f>(VLOOKUP(Horizontal!$C418&amp;Horizontal!$B418&amp;Horizontal!W$11,Vertical!$E:$O,W$10,0))+0</f>
        <v>35</v>
      </c>
      <c r="X418" s="207">
        <f>(VLOOKUP(Horizontal!$C418&amp;Horizontal!$B418&amp;Horizontal!X$11,Vertical!$E:$O,X$10,0))+0</f>
        <v>29</v>
      </c>
      <c r="Y418" s="209">
        <f>(VLOOKUP(Horizontal!$C418&amp;Horizontal!$B418&amp;Horizontal!Y$11,Vertical!$E:$O,Y$10,0))+0</f>
        <v>27</v>
      </c>
      <c r="Z418" s="210">
        <f>(VLOOKUP(Horizontal!$C418&amp;Horizontal!$B418&amp;Horizontal!Z$11,Vertical!$E:$O,Z$10,0))+0</f>
        <v>59.18</v>
      </c>
      <c r="AA418" s="207">
        <f>(VLOOKUP(Horizontal!$C418&amp;Horizontal!$B418&amp;Horizontal!AA$11,Vertical!$E:$O,AA$10,0))+0</f>
        <v>88.46</v>
      </c>
      <c r="AB418" s="207">
        <f>(VLOOKUP(Horizontal!$C418&amp;Horizontal!$B418&amp;Horizontal!AB$11,Vertical!$E:$O,AB$10,0))+0</f>
        <v>96.08</v>
      </c>
      <c r="AC418" s="207">
        <f>(VLOOKUP(Horizontal!$C418&amp;Horizontal!$B418&amp;Horizontal!AC$11,Vertical!$E:$O,AC$10,0))+0</f>
        <v>97.92</v>
      </c>
      <c r="AD418" s="207">
        <f>(VLOOKUP(Horizontal!$C418&amp;Horizontal!$B418&amp;Horizontal!AD$11,Vertical!$E:$O,AD$10,0))+0</f>
        <v>100</v>
      </c>
      <c r="AE418" s="207">
        <f>(VLOOKUP(Horizontal!$C418&amp;Horizontal!$B418&amp;Horizontal!AE$11,Vertical!$E:$O,AE$10,0))+0</f>
        <v>100</v>
      </c>
      <c r="AF418" s="207">
        <f>(VLOOKUP(Horizontal!$C418&amp;Horizontal!$B418&amp;Horizontal!AF$11,Vertical!$E:$O,AF$10,0))+0</f>
        <v>91.84</v>
      </c>
      <c r="AG418" s="207">
        <f>(VLOOKUP(Horizontal!$C418&amp;Horizontal!$B418&amp;Horizontal!AG$11,Vertical!$E:$O,AG$10,0))+0</f>
        <v>79.17</v>
      </c>
      <c r="AH418" s="209">
        <f>(VLOOKUP(Horizontal!$C418&amp;Horizontal!$B418&amp;Horizontal!AH$11,Vertical!$E:$O,AH$10,0))+0</f>
        <v>68.75</v>
      </c>
      <c r="AI418" s="210">
        <f>(VLOOKUP(Horizontal!$C418&amp;Horizontal!$B418&amp;Horizontal!AI$11,Vertical!$E:$O,AI$10,0))+0</f>
        <v>30.61</v>
      </c>
      <c r="AJ418" s="207">
        <f>(VLOOKUP(Horizontal!$C418&amp;Horizontal!$B418&amp;Horizontal!AJ$11,Vertical!$E:$O,AJ$10,0))+0</f>
        <v>11.54</v>
      </c>
      <c r="AK418" s="207">
        <f>(VLOOKUP(Horizontal!$C418&amp;Horizontal!$B418&amp;Horizontal!AK$11,Vertical!$E:$O,AK$10,0))+0</f>
        <v>3.92</v>
      </c>
      <c r="AL418" s="207">
        <f>(VLOOKUP(Horizontal!$C418&amp;Horizontal!$B418&amp;Horizontal!AL$11,Vertical!$E:$O,AL$10,0))+0</f>
        <v>2.08</v>
      </c>
      <c r="AM418" s="207">
        <f>(VLOOKUP(Horizontal!$C418&amp;Horizontal!$B418&amp;Horizontal!AM$11,Vertical!$E:$O,AM$10,0))+0</f>
        <v>0</v>
      </c>
      <c r="AN418" s="207">
        <f>(VLOOKUP(Horizontal!$C418&amp;Horizontal!$B418&amp;Horizontal!AN$11,Vertical!$E:$O,AN$10,0))+0</f>
        <v>0</v>
      </c>
      <c r="AO418" s="207">
        <f>(VLOOKUP(Horizontal!$C418&amp;Horizontal!$B418&amp;Horizontal!AO$11,Vertical!$E:$O,AO$10,0))+0</f>
        <v>6.12</v>
      </c>
      <c r="AP418" s="207">
        <f>(VLOOKUP(Horizontal!$C418&amp;Horizontal!$B418&amp;Horizontal!AP$11,Vertical!$E:$O,AP$10,0))+0</f>
        <v>14.58</v>
      </c>
      <c r="AQ418" s="209">
        <f>(VLOOKUP(Horizontal!$C418&amp;Horizontal!$B418&amp;Horizontal!AQ$11,Vertical!$E:$O,AQ$10,0))+0</f>
        <v>20.83</v>
      </c>
      <c r="AR418" s="210">
        <f>(VLOOKUP(Horizontal!$C418&amp;Horizontal!$B418&amp;Horizontal!AR$11,Vertical!$E:$O,AR$10,0))+0</f>
        <v>10.199999999999999</v>
      </c>
      <c r="AS418" s="207">
        <f>(VLOOKUP(Horizontal!$C418&amp;Horizontal!$B418&amp;Horizontal!AS$11,Vertical!$E:$O,AS$10,0))+0</f>
        <v>0</v>
      </c>
      <c r="AT418" s="207">
        <f>(VLOOKUP(Horizontal!$C418&amp;Horizontal!$B418&amp;Horizontal!AT$11,Vertical!$E:$O,AT$10,0))+0</f>
        <v>0</v>
      </c>
      <c r="AU418" s="207">
        <f>(VLOOKUP(Horizontal!$C418&amp;Horizontal!$B418&amp;Horizontal!AU$11,Vertical!$E:$O,AU$10,0))+0</f>
        <v>0</v>
      </c>
      <c r="AV418" s="207">
        <f>(VLOOKUP(Horizontal!$C418&amp;Horizontal!$B418&amp;Horizontal!AV$11,Vertical!$E:$O,AV$10,0))+0</f>
        <v>0</v>
      </c>
      <c r="AW418" s="207">
        <f>(VLOOKUP(Horizontal!$C418&amp;Horizontal!$B418&amp;Horizontal!AW$11,Vertical!$E:$O,AW$10,0))+0</f>
        <v>0</v>
      </c>
      <c r="AX418" s="207">
        <f>(VLOOKUP(Horizontal!$C418&amp;Horizontal!$B418&amp;Horizontal!AX$11,Vertical!$E:$O,AX$10,0))+0</f>
        <v>2.04</v>
      </c>
      <c r="AY418" s="207">
        <f>(VLOOKUP(Horizontal!$C418&amp;Horizontal!$B418&amp;Horizontal!AY$11,Vertical!$E:$O,AY$10,0))+0</f>
        <v>6.25</v>
      </c>
      <c r="AZ418" s="209">
        <f>(VLOOKUP(Horizontal!$C418&amp;Horizontal!$B418&amp;Horizontal!AZ$11,Vertical!$E:$O,AZ$10,0))+0</f>
        <v>10.42</v>
      </c>
      <c r="BA418" s="208">
        <f>(VLOOKUP(Horizontal!$C418&amp;Horizontal!$B418&amp;Horizontal!BA$11,Vertical!$E:$O,BA$10,0))+0</f>
        <v>28.86</v>
      </c>
      <c r="BB418" s="210">
        <f>(VLOOKUP(Horizontal!$C418&amp;Horizontal!$B418&amp;Horizontal!BB$11,Vertical!$E:$O,BB$10,0))+0</f>
        <v>85.14</v>
      </c>
      <c r="BC418" s="207">
        <f>(VLOOKUP(Horizontal!$C418&amp;Horizontal!$B418&amp;Horizontal!BC$11,Vertical!$E:$O,BC$10,0))+0</f>
        <v>85.98</v>
      </c>
      <c r="BD418" s="207">
        <f>(VLOOKUP(Horizontal!$C418&amp;Horizontal!$B418&amp;Horizontal!BD$11,Vertical!$E:$O,BD$10,0))+0</f>
        <v>87.38</v>
      </c>
      <c r="BE418" s="207">
        <f>(VLOOKUP(Horizontal!$C418&amp;Horizontal!$B418&amp;Horizontal!BE$11,Vertical!$E:$O,BE$10,0))+0</f>
        <v>99.08</v>
      </c>
      <c r="BF418" s="207">
        <f>(VLOOKUP(Horizontal!$C418&amp;Horizontal!$B418&amp;Horizontal!BF$11,Vertical!$E:$O,BF$10,0))+0</f>
        <v>131.65</v>
      </c>
      <c r="BG418" s="207">
        <f>(VLOOKUP(Horizontal!$C418&amp;Horizontal!$B418&amp;Horizontal!BG$11,Vertical!$E:$O,BG$10,0))+0</f>
        <v>168.75</v>
      </c>
      <c r="BH418" s="207">
        <f>(VLOOKUP(Horizontal!$C418&amp;Horizontal!$B418&amp;Horizontal!BH$11,Vertical!$E:$O,BH$10,0))+0</f>
        <v>176.34</v>
      </c>
      <c r="BI418" s="207">
        <f>(VLOOKUP(Horizontal!$C418&amp;Horizontal!$B418&amp;Horizontal!BI$11,Vertical!$E:$O,BI$10,0))+0</f>
        <v>178.99</v>
      </c>
      <c r="BJ418" s="209">
        <f>(VLOOKUP(Horizontal!$C418&amp;Horizontal!$B418&amp;Horizontal!BJ$11,Vertical!$E:$O,BJ$10,0))+0</f>
        <v>176.62</v>
      </c>
      <c r="BK418" s="210">
        <f>(VLOOKUP(Horizontal!$C418&amp;Horizontal!$B418&amp;Horizontal!BK$11,Vertical!$E:$O,BK$10,0))+0</f>
        <v>52</v>
      </c>
      <c r="BL418" s="207">
        <f>(VLOOKUP(Horizontal!$C418&amp;Horizontal!$B418&amp;Horizontal!BL$11,Vertical!$E:$O,BL$10,0))+0</f>
        <v>50</v>
      </c>
      <c r="BM418" s="207">
        <f>(VLOOKUP(Horizontal!$C418&amp;Horizontal!$B418&amp;Horizontal!BM$11,Vertical!$E:$O,BM$10,0))+0</f>
        <v>50</v>
      </c>
      <c r="BN418" s="207">
        <f>(VLOOKUP(Horizontal!$C418&amp;Horizontal!$B418&amp;Horizontal!BN$11,Vertical!$E:$O,BN$10,0))+0</f>
        <v>49</v>
      </c>
      <c r="BO418" s="207">
        <f>(VLOOKUP(Horizontal!$C418&amp;Horizontal!$B418&amp;Horizontal!BO$11,Vertical!$E:$O,BO$10,0))+0</f>
        <v>46</v>
      </c>
      <c r="BP418" s="207">
        <f>(VLOOKUP(Horizontal!$C418&amp;Horizontal!$B418&amp;Horizontal!BP$11,Vertical!$E:$O,BP$10,0))+0</f>
        <v>41</v>
      </c>
      <c r="BQ418" s="207">
        <f>(VLOOKUP(Horizontal!$C418&amp;Horizontal!$B418&amp;Horizontal!BQ$11,Vertical!$E:$O,BQ$10,0))+0</f>
        <v>34</v>
      </c>
      <c r="BR418" s="207">
        <f>(VLOOKUP(Horizontal!$C418&amp;Horizontal!$B418&amp;Horizontal!BR$11,Vertical!$E:$O,BR$10,0))+0</f>
        <v>31</v>
      </c>
      <c r="BS418" s="209">
        <f>(VLOOKUP(Horizontal!$C418&amp;Horizontal!$B418&amp;Horizontal!BS$11,Vertical!$E:$O,BS$10,0))+0</f>
        <v>30</v>
      </c>
      <c r="BT418" s="210">
        <f>(VLOOKUP(Horizontal!$C418&amp;Horizontal!$B418&amp;Horizontal!BT$11,Vertical!$E:$O,BT$10,0))+0</f>
        <v>55.81</v>
      </c>
      <c r="BU418" s="207">
        <f>(VLOOKUP(Horizontal!$C418&amp;Horizontal!$B418&amp;Horizontal!BU$11,Vertical!$E:$O,BU$10,0))+0</f>
        <v>77.27</v>
      </c>
      <c r="BV418" s="207">
        <f>(VLOOKUP(Horizontal!$C418&amp;Horizontal!$B418&amp;Horizontal!BV$11,Vertical!$E:$O,BV$10,0))+0</f>
        <v>86.05</v>
      </c>
      <c r="BW418" s="207">
        <f>(VLOOKUP(Horizontal!$C418&amp;Horizontal!$B418&amp;Horizontal!BW$11,Vertical!$E:$O,BW$10,0))+0</f>
        <v>92.68</v>
      </c>
      <c r="BX418" s="207">
        <f>(VLOOKUP(Horizontal!$C418&amp;Horizontal!$B418&amp;Horizontal!BX$11,Vertical!$E:$O,BX$10,0))+0</f>
        <v>97.56</v>
      </c>
      <c r="BY418" s="207">
        <f>(VLOOKUP(Horizontal!$C418&amp;Horizontal!$B418&amp;Horizontal!BY$11,Vertical!$E:$O,BY$10,0))+0</f>
        <v>97.5</v>
      </c>
      <c r="BZ418" s="207">
        <f>(VLOOKUP(Horizontal!$C418&amp;Horizontal!$B418&amp;Horizontal!BZ$11,Vertical!$E:$O,BZ$10,0))+0</f>
        <v>90.24</v>
      </c>
      <c r="CA418" s="207">
        <f>(VLOOKUP(Horizontal!$C418&amp;Horizontal!$B418&amp;Horizontal!CA$11,Vertical!$E:$O,CA$10,0))+0</f>
        <v>73.81</v>
      </c>
      <c r="CB418" s="209">
        <f>(VLOOKUP(Horizontal!$C418&amp;Horizontal!$B418&amp;Horizontal!CB$11,Vertical!$E:$O,CB$10,0))+0</f>
        <v>67.5</v>
      </c>
      <c r="CC418" s="210">
        <f>(VLOOKUP(Horizontal!$C418&amp;Horizontal!$B418&amp;Horizontal!CC$11,Vertical!$E:$O,CC$10,0))+0</f>
        <v>11.63</v>
      </c>
      <c r="CD418" s="207">
        <f>(VLOOKUP(Horizontal!$C418&amp;Horizontal!$B418&amp;Horizontal!CD$11,Vertical!$E:$O,CD$10,0))+0</f>
        <v>9.09</v>
      </c>
      <c r="CE418" s="207">
        <f>(VLOOKUP(Horizontal!$C418&amp;Horizontal!$B418&amp;Horizontal!CE$11,Vertical!$E:$O,CE$10,0))+0</f>
        <v>9.3000000000000007</v>
      </c>
      <c r="CF418" s="207">
        <f>(VLOOKUP(Horizontal!$C418&amp;Horizontal!$B418&amp;Horizontal!CF$11,Vertical!$E:$O,CF$10,0))+0</f>
        <v>2.44</v>
      </c>
      <c r="CG418" s="207">
        <f>(VLOOKUP(Horizontal!$C418&amp;Horizontal!$B418&amp;Horizontal!CG$11,Vertical!$E:$O,CG$10,0))+0</f>
        <v>0</v>
      </c>
      <c r="CH418" s="207">
        <f>(VLOOKUP(Horizontal!$C418&amp;Horizontal!$B418&amp;Horizontal!CH$11,Vertical!$E:$O,CH$10,0))+0</f>
        <v>0</v>
      </c>
      <c r="CI418" s="207">
        <f>(VLOOKUP(Horizontal!$C418&amp;Horizontal!$B418&amp;Horizontal!CI$11,Vertical!$E:$O,CI$10,0))+0</f>
        <v>2.44</v>
      </c>
      <c r="CJ418" s="207">
        <f>(VLOOKUP(Horizontal!$C418&amp;Horizontal!$B418&amp;Horizontal!CJ$11,Vertical!$E:$O,CJ$10,0))+0</f>
        <v>19.05</v>
      </c>
      <c r="CK418" s="209">
        <f>(VLOOKUP(Horizontal!$C418&amp;Horizontal!$B418&amp;Horizontal!CK$11,Vertical!$E:$O,CK$10,0))+0</f>
        <v>20</v>
      </c>
      <c r="CL418" s="210">
        <f>(VLOOKUP(Horizontal!$C418&amp;Horizontal!$B418&amp;Horizontal!CL$11,Vertical!$E:$O,CL$10,0))+0</f>
        <v>32.56</v>
      </c>
      <c r="CM418" s="207">
        <f>(VLOOKUP(Horizontal!$C418&amp;Horizontal!$B418&amp;Horizontal!CM$11,Vertical!$E:$O,CM$10,0))+0</f>
        <v>13.64</v>
      </c>
      <c r="CN418" s="207">
        <f>(VLOOKUP(Horizontal!$C418&amp;Horizontal!$B418&amp;Horizontal!CN$11,Vertical!$E:$O,CN$10,0))+0</f>
        <v>4.6500000000000004</v>
      </c>
      <c r="CO418" s="207">
        <f>(VLOOKUP(Horizontal!$C418&amp;Horizontal!$B418&amp;Horizontal!CO$11,Vertical!$E:$O,CO$10,0))+0</f>
        <v>4.88</v>
      </c>
      <c r="CP418" s="207">
        <f>(VLOOKUP(Horizontal!$C418&amp;Horizontal!$B418&amp;Horizontal!CP$11,Vertical!$E:$O,CP$10,0))+0</f>
        <v>2.44</v>
      </c>
      <c r="CQ418" s="207">
        <f>(VLOOKUP(Horizontal!$C418&amp;Horizontal!$B418&amp;Horizontal!CQ$11,Vertical!$E:$O,CQ$10,0))+0</f>
        <v>2.5</v>
      </c>
      <c r="CR418" s="207">
        <f>(VLOOKUP(Horizontal!$C418&amp;Horizontal!$B418&amp;Horizontal!CR$11,Vertical!$E:$O,CR$10,0))+0</f>
        <v>7.32</v>
      </c>
      <c r="CS418" s="207">
        <f>(VLOOKUP(Horizontal!$C418&amp;Horizontal!$B418&amp;Horizontal!CS$11,Vertical!$E:$O,CS$10,0))+0</f>
        <v>7.14</v>
      </c>
      <c r="CT418" s="207">
        <f>(VLOOKUP(Horizontal!$C418&amp;Horizontal!$B418&amp;Horizontal!CT$11,Vertical!$E:$O,CT$10,0))+0</f>
        <v>12.5</v>
      </c>
      <c r="CU418" s="150"/>
      <c r="CV418" s="211">
        <f t="shared" ref="CV418" si="1823">(BB418-H418)+0</f>
        <v>28.86</v>
      </c>
      <c r="CW418" s="190">
        <f t="shared" ref="CW418" si="1824">(BC418-I418)+0</f>
        <v>28.970000000000006</v>
      </c>
      <c r="CX418" s="190">
        <f t="shared" ref="CX418" si="1825">(BD418-J418)+0</f>
        <v>29.359999999999992</v>
      </c>
      <c r="CY418" s="190">
        <f t="shared" ref="CY418" si="1826">(BE418-K418)+0</f>
        <v>31.75</v>
      </c>
      <c r="CZ418" s="190">
        <f t="shared" ref="CZ418" si="1827">(BF418-L418)+0</f>
        <v>31.960000000000008</v>
      </c>
      <c r="DA418" s="190">
        <f t="shared" ref="DA418" si="1828">(BG418-M418)+0</f>
        <v>32.330000000000013</v>
      </c>
      <c r="DB418" s="190">
        <f t="shared" ref="DB418" si="1829">(BH418-N418)+0</f>
        <v>31.460000000000008</v>
      </c>
      <c r="DC418" s="190">
        <f t="shared" ref="DC418" si="1830">(BI418-O418)+0</f>
        <v>31.22</v>
      </c>
      <c r="DD418" s="212">
        <f t="shared" ref="DD418" si="1831">(BJ418-P418)+0</f>
        <v>29.78</v>
      </c>
      <c r="DE418" s="9">
        <v>170</v>
      </c>
      <c r="DF418" s="212">
        <f t="shared" ref="DF418" si="1832">($H$7-H418)+0</f>
        <v>152.17721040189133</v>
      </c>
      <c r="DG418" s="264">
        <v>121</v>
      </c>
      <c r="DH418" s="265">
        <v>130</v>
      </c>
      <c r="DI418" s="265">
        <v>71</v>
      </c>
      <c r="DJ418" s="266">
        <v>68</v>
      </c>
      <c r="DK418" s="190">
        <v>4.12</v>
      </c>
      <c r="DL418" s="190">
        <v>4.12</v>
      </c>
      <c r="DM418" s="190">
        <v>4.12</v>
      </c>
      <c r="DN418" s="212">
        <v>4.12</v>
      </c>
      <c r="DO418" s="190">
        <v>55.7</v>
      </c>
      <c r="DP418" s="190">
        <v>55.7</v>
      </c>
      <c r="DQ418" s="190">
        <v>55.7</v>
      </c>
      <c r="DR418" s="212">
        <v>55.7</v>
      </c>
      <c r="DS418" s="150"/>
      <c r="DT418" s="190">
        <v>56</v>
      </c>
      <c r="DU418" s="190">
        <v>57</v>
      </c>
      <c r="DV418" s="190">
        <v>58</v>
      </c>
      <c r="DW418" s="190">
        <v>66</v>
      </c>
      <c r="DX418" s="190"/>
      <c r="DY418" s="190"/>
      <c r="DZ418" s="190"/>
      <c r="EA418" s="190"/>
      <c r="EB418" s="190"/>
      <c r="EC418" s="190"/>
      <c r="ED418" s="190">
        <v>102</v>
      </c>
      <c r="EE418" s="190">
        <v>137</v>
      </c>
      <c r="EF418" s="190">
        <v>148</v>
      </c>
      <c r="EG418" s="190">
        <v>148</v>
      </c>
      <c r="EH418" s="212">
        <v>148</v>
      </c>
      <c r="EI418" s="213"/>
      <c r="EJ418" s="211">
        <v>25</v>
      </c>
      <c r="EK418" s="190">
        <v>26</v>
      </c>
      <c r="EL418" s="190">
        <v>27</v>
      </c>
      <c r="EM418" s="190">
        <v>30</v>
      </c>
      <c r="EN418" s="190"/>
      <c r="EO418" s="190"/>
      <c r="EP418" s="190"/>
      <c r="EQ418" s="190"/>
      <c r="ER418" s="190"/>
      <c r="ES418" s="190"/>
      <c r="ET418" s="190">
        <v>30</v>
      </c>
      <c r="EU418" s="190">
        <v>33</v>
      </c>
      <c r="EV418" s="190">
        <v>33</v>
      </c>
      <c r="EW418" s="190">
        <v>32</v>
      </c>
      <c r="EX418" s="212">
        <v>32</v>
      </c>
      <c r="EY418" s="211"/>
      <c r="EZ418" s="75">
        <f t="shared" ref="EZ418" si="1833">(G418/(DT418-G418))+0</f>
        <v>1.6097299230906814E-3</v>
      </c>
      <c r="FA418" s="89">
        <f t="shared" si="1485"/>
        <v>-0.1</v>
      </c>
      <c r="FB418" s="212"/>
      <c r="FC418" s="213"/>
      <c r="FD418" s="213"/>
      <c r="FE418" s="213"/>
      <c r="FF418" s="213"/>
      <c r="FG418" s="213"/>
      <c r="FH418" s="213"/>
      <c r="FI418" s="213"/>
      <c r="FJ418" s="213"/>
      <c r="FK418" s="213"/>
      <c r="FL418" s="213"/>
      <c r="FM418" s="213"/>
      <c r="FN418" s="213"/>
      <c r="FO418" s="213"/>
      <c r="FP418" s="213"/>
      <c r="FQ418" s="213"/>
      <c r="FR418" s="213"/>
      <c r="FS418" s="211">
        <v>158</v>
      </c>
      <c r="FT418" s="190">
        <v>160</v>
      </c>
      <c r="FU418" s="190">
        <v>160</v>
      </c>
      <c r="FV418" s="190">
        <v>160</v>
      </c>
      <c r="FW418" s="190"/>
      <c r="FX418" s="190"/>
      <c r="FY418" s="190"/>
      <c r="FZ418" s="190"/>
      <c r="GA418" s="190"/>
      <c r="GB418" s="190"/>
      <c r="GC418" s="190">
        <v>160</v>
      </c>
      <c r="GD418" s="190">
        <v>165</v>
      </c>
      <c r="GE418" s="190">
        <v>132</v>
      </c>
      <c r="GF418" s="190">
        <v>130</v>
      </c>
      <c r="GG418" s="212">
        <v>125</v>
      </c>
    </row>
    <row r="419" spans="2:189">
      <c r="B419" s="33">
        <v>44852</v>
      </c>
      <c r="C419" s="30" t="s">
        <v>24</v>
      </c>
      <c r="D419" s="30">
        <v>2022</v>
      </c>
      <c r="E419" s="30" t="str">
        <f t="shared" ref="E419" si="1834">D419&amp;C419</f>
        <v>2022S42</v>
      </c>
      <c r="F419" s="30" t="str">
        <f t="shared" si="1473"/>
        <v>102022</v>
      </c>
      <c r="G419" s="208" t="str">
        <f>VLOOKUP(Horizontal!$C419&amp;Horizontal!$B419&amp;Horizontal!G$11,Vertical!$E:$O,G$10,0)</f>
        <v>0,07</v>
      </c>
      <c r="H419" s="207">
        <f>(VLOOKUP(Horizontal!$C419&amp;Horizontal!$B419&amp;Horizontal!H$11,Vertical!$E:$O,H$10,0))+0</f>
        <v>56.09</v>
      </c>
      <c r="I419" s="207">
        <f>(VLOOKUP(Horizontal!$C419&amp;Horizontal!$B419&amp;Horizontal!I$11,Vertical!$E:$O,I$10,0))+0</f>
        <v>56.32</v>
      </c>
      <c r="J419" s="207">
        <f>(VLOOKUP(Horizontal!$C419&amp;Horizontal!$B419&amp;Horizontal!J$11,Vertical!$E:$O,J$10,0))+0</f>
        <v>57.57</v>
      </c>
      <c r="K419" s="207">
        <f>(VLOOKUP(Horizontal!$C419&amp;Horizontal!$B419&amp;Horizontal!K$11,Vertical!$E:$O,K$10,0))+0</f>
        <v>64.459999999999994</v>
      </c>
      <c r="L419" s="207">
        <f>(VLOOKUP(Horizontal!$C419&amp;Horizontal!$B419&amp;Horizontal!L$11,Vertical!$E:$O,L$10,0))+0</f>
        <v>95.74</v>
      </c>
      <c r="M419" s="207">
        <f>(VLOOKUP(Horizontal!$C419&amp;Horizontal!$B419&amp;Horizontal!M$11,Vertical!$E:$O,M$10,0))+0</f>
        <v>134</v>
      </c>
      <c r="N419" s="207">
        <f>(VLOOKUP(Horizontal!$C419&amp;Horizontal!$B419&amp;Horizontal!N$11,Vertical!$E:$O,N$10,0))+0</f>
        <v>142.27000000000001</v>
      </c>
      <c r="O419" s="207">
        <f>(VLOOKUP(Horizontal!$C419&amp;Horizontal!$B419&amp;Horizontal!O$11,Vertical!$E:$O,O$10,0))+0</f>
        <v>145.81</v>
      </c>
      <c r="P419" s="209">
        <f>(VLOOKUP(Horizontal!$C419&amp;Horizontal!$B419&amp;Horizontal!P$11,Vertical!$E:$O,P$10,0))+0</f>
        <v>145.59</v>
      </c>
      <c r="Q419" s="210">
        <f>(VLOOKUP(Horizontal!$C419&amp;Horizontal!$B419&amp;Horizontal!Q$11,Vertical!$E:$O,Q$10,0))+0</f>
        <v>51</v>
      </c>
      <c r="R419" s="207">
        <f>(VLOOKUP(Horizontal!$C419&amp;Horizontal!$B419&amp;Horizontal!R$11,Vertical!$E:$O,R$10,0))+0</f>
        <v>51</v>
      </c>
      <c r="S419" s="207">
        <f>(VLOOKUP(Horizontal!$C419&amp;Horizontal!$B419&amp;Horizontal!S$11,Vertical!$E:$O,S$10,0))+0</f>
        <v>51</v>
      </c>
      <c r="T419" s="207">
        <f>(VLOOKUP(Horizontal!$C419&amp;Horizontal!$B419&amp;Horizontal!T$11,Vertical!$E:$O,T$10,0))+0</f>
        <v>55</v>
      </c>
      <c r="U419" s="207">
        <f>(VLOOKUP(Horizontal!$C419&amp;Horizontal!$B419&amp;Horizontal!U$11,Vertical!$E:$O,U$10,0))+0</f>
        <v>49</v>
      </c>
      <c r="V419" s="207">
        <f>(VLOOKUP(Horizontal!$C419&amp;Horizontal!$B419&amp;Horizontal!V$11,Vertical!$E:$O,V$10,0))+0</f>
        <v>44</v>
      </c>
      <c r="W419" s="207">
        <f>(VLOOKUP(Horizontal!$C419&amp;Horizontal!$B419&amp;Horizontal!W$11,Vertical!$E:$O,W$10,0))+0</f>
        <v>35</v>
      </c>
      <c r="X419" s="207">
        <f>(VLOOKUP(Horizontal!$C419&amp;Horizontal!$B419&amp;Horizontal!X$11,Vertical!$E:$O,X$10,0))+0</f>
        <v>28</v>
      </c>
      <c r="Y419" s="209">
        <f>(VLOOKUP(Horizontal!$C419&amp;Horizontal!$B419&amp;Horizontal!Y$11,Vertical!$E:$O,Y$10,0))+0</f>
        <v>25</v>
      </c>
      <c r="Z419" s="210">
        <f>(VLOOKUP(Horizontal!$C419&amp;Horizontal!$B419&amp;Horizontal!Z$11,Vertical!$E:$O,Z$10,0))+0</f>
        <v>45.83</v>
      </c>
      <c r="AA419" s="207">
        <f>(VLOOKUP(Horizontal!$C419&amp;Horizontal!$B419&amp;Horizontal!AA$11,Vertical!$E:$O,AA$10,0))+0</f>
        <v>58</v>
      </c>
      <c r="AB419" s="207">
        <f>(VLOOKUP(Horizontal!$C419&amp;Horizontal!$B419&amp;Horizontal!AB$11,Vertical!$E:$O,AB$10,0))+0</f>
        <v>46.94</v>
      </c>
      <c r="AC419" s="207">
        <f>(VLOOKUP(Horizontal!$C419&amp;Horizontal!$B419&amp;Horizontal!AC$11,Vertical!$E:$O,AC$10,0))+0</f>
        <v>95.83</v>
      </c>
      <c r="AD419" s="207">
        <f>(VLOOKUP(Horizontal!$C419&amp;Horizontal!$B419&amp;Horizontal!AD$11,Vertical!$E:$O,AD$10,0))+0</f>
        <v>87.5</v>
      </c>
      <c r="AE419" s="207">
        <f>(VLOOKUP(Horizontal!$C419&amp;Horizontal!$B419&amp;Horizontal!AE$11,Vertical!$E:$O,AE$10,0))+0</f>
        <v>93.75</v>
      </c>
      <c r="AF419" s="207">
        <f>(VLOOKUP(Horizontal!$C419&amp;Horizontal!$B419&amp;Horizontal!AF$11,Vertical!$E:$O,AF$10,0))+0</f>
        <v>85.11</v>
      </c>
      <c r="AG419" s="207">
        <f>(VLOOKUP(Horizontal!$C419&amp;Horizontal!$B419&amp;Horizontal!AG$11,Vertical!$E:$O,AG$10,0))+0</f>
        <v>71.739999999999995</v>
      </c>
      <c r="AH419" s="209">
        <f>(VLOOKUP(Horizontal!$C419&amp;Horizontal!$B419&amp;Horizontal!AH$11,Vertical!$E:$O,AH$10,0))+0</f>
        <v>67.349999999999994</v>
      </c>
      <c r="AI419" s="210">
        <f>(VLOOKUP(Horizontal!$C419&amp;Horizontal!$B419&amp;Horizontal!AI$11,Vertical!$E:$O,AI$10,0))+0</f>
        <v>37.5</v>
      </c>
      <c r="AJ419" s="207">
        <f>(VLOOKUP(Horizontal!$C419&amp;Horizontal!$B419&amp;Horizontal!AJ$11,Vertical!$E:$O,AJ$10,0))+0</f>
        <v>32</v>
      </c>
      <c r="AK419" s="207">
        <f>(VLOOKUP(Horizontal!$C419&amp;Horizontal!$B419&amp;Horizontal!AK$11,Vertical!$E:$O,AK$10,0))+0</f>
        <v>22.45</v>
      </c>
      <c r="AL419" s="207">
        <f>(VLOOKUP(Horizontal!$C419&amp;Horizontal!$B419&amp;Horizontal!AL$11,Vertical!$E:$O,AL$10,0))+0</f>
        <v>4.17</v>
      </c>
      <c r="AM419" s="207">
        <f>(VLOOKUP(Horizontal!$C419&amp;Horizontal!$B419&amp;Horizontal!AM$11,Vertical!$E:$O,AM$10,0))+0</f>
        <v>6.25</v>
      </c>
      <c r="AN419" s="207">
        <f>(VLOOKUP(Horizontal!$C419&amp;Horizontal!$B419&amp;Horizontal!AN$11,Vertical!$E:$O,AN$10,0))+0</f>
        <v>6.25</v>
      </c>
      <c r="AO419" s="207">
        <f>(VLOOKUP(Horizontal!$C419&amp;Horizontal!$B419&amp;Horizontal!AO$11,Vertical!$E:$O,AO$10,0))+0</f>
        <v>8.51</v>
      </c>
      <c r="AP419" s="207">
        <f>(VLOOKUP(Horizontal!$C419&amp;Horizontal!$B419&amp;Horizontal!AP$11,Vertical!$E:$O,AP$10,0))+0</f>
        <v>17.39</v>
      </c>
      <c r="AQ419" s="209">
        <f>(VLOOKUP(Horizontal!$C419&amp;Horizontal!$B419&amp;Horizontal!AQ$11,Vertical!$E:$O,AQ$10,0))+0</f>
        <v>18.37</v>
      </c>
      <c r="AR419" s="210">
        <f>(VLOOKUP(Horizontal!$C419&amp;Horizontal!$B419&amp;Horizontal!AR$11,Vertical!$E:$O,AR$10,0))+0</f>
        <v>16.670000000000002</v>
      </c>
      <c r="AS419" s="207">
        <f>(VLOOKUP(Horizontal!$C419&amp;Horizontal!$B419&amp;Horizontal!AS$11,Vertical!$E:$O,AS$10,0))+0</f>
        <v>10</v>
      </c>
      <c r="AT419" s="207">
        <f>(VLOOKUP(Horizontal!$C419&amp;Horizontal!$B419&amp;Horizontal!AT$11,Vertical!$E:$O,AT$10,0))+0</f>
        <v>30.61</v>
      </c>
      <c r="AU419" s="207">
        <f>(VLOOKUP(Horizontal!$C419&amp;Horizontal!$B419&amp;Horizontal!AU$11,Vertical!$E:$O,AU$10,0))+0</f>
        <v>0</v>
      </c>
      <c r="AV419" s="207">
        <f>(VLOOKUP(Horizontal!$C419&amp;Horizontal!$B419&amp;Horizontal!AV$11,Vertical!$E:$O,AV$10,0))+0</f>
        <v>6.25</v>
      </c>
      <c r="AW419" s="207">
        <f>(VLOOKUP(Horizontal!$C419&amp;Horizontal!$B419&amp;Horizontal!AW$11,Vertical!$E:$O,AW$10,0))+0</f>
        <v>0</v>
      </c>
      <c r="AX419" s="207">
        <f>(VLOOKUP(Horizontal!$C419&amp;Horizontal!$B419&amp;Horizontal!AX$11,Vertical!$E:$O,AX$10,0))+0</f>
        <v>6.38</v>
      </c>
      <c r="AY419" s="207">
        <f>(VLOOKUP(Horizontal!$C419&amp;Horizontal!$B419&amp;Horizontal!AY$11,Vertical!$E:$O,AY$10,0))+0</f>
        <v>10.87</v>
      </c>
      <c r="AZ419" s="209">
        <f>(VLOOKUP(Horizontal!$C419&amp;Horizontal!$B419&amp;Horizontal!AZ$11,Vertical!$E:$O,AZ$10,0))+0</f>
        <v>14.29</v>
      </c>
      <c r="BA419" s="208">
        <f>(VLOOKUP(Horizontal!$C419&amp;Horizontal!$B419&amp;Horizontal!BA$11,Vertical!$E:$O,BA$10,0))+0</f>
        <v>28.36</v>
      </c>
      <c r="BB419" s="210">
        <f>(VLOOKUP(Horizontal!$C419&amp;Horizontal!$B419&amp;Horizontal!BB$11,Vertical!$E:$O,BB$10,0))+0</f>
        <v>84.46</v>
      </c>
      <c r="BC419" s="207">
        <f>(VLOOKUP(Horizontal!$C419&amp;Horizontal!$B419&amp;Horizontal!BC$11,Vertical!$E:$O,BC$10,0))+0</f>
        <v>84.53</v>
      </c>
      <c r="BD419" s="207">
        <f>(VLOOKUP(Horizontal!$C419&amp;Horizontal!$B419&amp;Horizontal!BD$11,Vertical!$E:$O,BD$10,0))+0</f>
        <v>86.25</v>
      </c>
      <c r="BE419" s="207">
        <f>(VLOOKUP(Horizontal!$C419&amp;Horizontal!$B419&amp;Horizontal!BE$11,Vertical!$E:$O,BE$10,0))+0</f>
        <v>94.87</v>
      </c>
      <c r="BF419" s="207">
        <f>(VLOOKUP(Horizontal!$C419&amp;Horizontal!$B419&amp;Horizontal!BF$11,Vertical!$E:$O,BF$10,0))+0</f>
        <v>127.27</v>
      </c>
      <c r="BG419" s="207">
        <f>(VLOOKUP(Horizontal!$C419&amp;Horizontal!$B419&amp;Horizontal!BG$11,Vertical!$E:$O,BG$10,0))+0</f>
        <v>165.17</v>
      </c>
      <c r="BH419" s="207">
        <f>(VLOOKUP(Horizontal!$C419&amp;Horizontal!$B419&amp;Horizontal!BH$11,Vertical!$E:$O,BH$10,0))+0</f>
        <v>173</v>
      </c>
      <c r="BI419" s="207">
        <f>(VLOOKUP(Horizontal!$C419&amp;Horizontal!$B419&amp;Horizontal!BI$11,Vertical!$E:$O,BI$10,0))+0</f>
        <v>175.98</v>
      </c>
      <c r="BJ419" s="209">
        <f>(VLOOKUP(Horizontal!$C419&amp;Horizontal!$B419&amp;Horizontal!BJ$11,Vertical!$E:$O,BJ$10,0))+0</f>
        <v>175.1</v>
      </c>
      <c r="BK419" s="210">
        <f>(VLOOKUP(Horizontal!$C419&amp;Horizontal!$B419&amp;Horizontal!BK$11,Vertical!$E:$O,BK$10,0))+0</f>
        <v>51</v>
      </c>
      <c r="BL419" s="207">
        <f>(VLOOKUP(Horizontal!$C419&amp;Horizontal!$B419&amp;Horizontal!BL$11,Vertical!$E:$O,BL$10,0))+0</f>
        <v>48</v>
      </c>
      <c r="BM419" s="207">
        <f>(VLOOKUP(Horizontal!$C419&amp;Horizontal!$B419&amp;Horizontal!BM$11,Vertical!$E:$O,BM$10,0))+0</f>
        <v>49</v>
      </c>
      <c r="BN419" s="207">
        <f>(VLOOKUP(Horizontal!$C419&amp;Horizontal!$B419&amp;Horizontal!BN$11,Vertical!$E:$O,BN$10,0))+0</f>
        <v>47</v>
      </c>
      <c r="BO419" s="207">
        <f>(VLOOKUP(Horizontal!$C419&amp;Horizontal!$B419&amp;Horizontal!BO$11,Vertical!$E:$O,BO$10,0))+0</f>
        <v>41</v>
      </c>
      <c r="BP419" s="207">
        <f>(VLOOKUP(Horizontal!$C419&amp;Horizontal!$B419&amp;Horizontal!BP$11,Vertical!$E:$O,BP$10,0))+0</f>
        <v>39</v>
      </c>
      <c r="BQ419" s="207">
        <f>(VLOOKUP(Horizontal!$C419&amp;Horizontal!$B419&amp;Horizontal!BQ$11,Vertical!$E:$O,BQ$10,0))+0</f>
        <v>32</v>
      </c>
      <c r="BR419" s="207">
        <f>(VLOOKUP(Horizontal!$C419&amp;Horizontal!$B419&amp;Horizontal!BR$11,Vertical!$E:$O,BR$10,0))+0</f>
        <v>29</v>
      </c>
      <c r="BS419" s="209">
        <f>(VLOOKUP(Horizontal!$C419&amp;Horizontal!$B419&amp;Horizontal!BS$11,Vertical!$E:$O,BS$10,0))+0</f>
        <v>26</v>
      </c>
      <c r="BT419" s="210">
        <f>(VLOOKUP(Horizontal!$C419&amp;Horizontal!$B419&amp;Horizontal!BT$11,Vertical!$E:$O,BT$10,0))+0</f>
        <v>50</v>
      </c>
      <c r="BU419" s="207">
        <f>(VLOOKUP(Horizontal!$C419&amp;Horizontal!$B419&amp;Horizontal!BU$11,Vertical!$E:$O,BU$10,0))+0</f>
        <v>61.9</v>
      </c>
      <c r="BV419" s="207">
        <f>(VLOOKUP(Horizontal!$C419&amp;Horizontal!$B419&amp;Horizontal!BV$11,Vertical!$E:$O,BV$10,0))+0</f>
        <v>50</v>
      </c>
      <c r="BW419" s="207">
        <f>(VLOOKUP(Horizontal!$C419&amp;Horizontal!$B419&amp;Horizontal!BW$11,Vertical!$E:$O,BW$10,0))+0</f>
        <v>90</v>
      </c>
      <c r="BX419" s="207">
        <f>(VLOOKUP(Horizontal!$C419&amp;Horizontal!$B419&amp;Horizontal!BX$11,Vertical!$E:$O,BX$10,0))+0</f>
        <v>89.74</v>
      </c>
      <c r="BY419" s="207">
        <f>(VLOOKUP(Horizontal!$C419&amp;Horizontal!$B419&amp;Horizontal!BY$11,Vertical!$E:$O,BY$10,0))+0</f>
        <v>89.74</v>
      </c>
      <c r="BZ419" s="207">
        <f>(VLOOKUP(Horizontal!$C419&amp;Horizontal!$B419&amp;Horizontal!BZ$11,Vertical!$E:$O,BZ$10,0))+0</f>
        <v>84.62</v>
      </c>
      <c r="CA419" s="207">
        <f>(VLOOKUP(Horizontal!$C419&amp;Horizontal!$B419&amp;Horizontal!CA$11,Vertical!$E:$O,CA$10,0))+0</f>
        <v>78.05</v>
      </c>
      <c r="CB419" s="209">
        <f>(VLOOKUP(Horizontal!$C419&amp;Horizontal!$B419&amp;Horizontal!CB$11,Vertical!$E:$O,CB$10,0))+0</f>
        <v>73.81</v>
      </c>
      <c r="CC419" s="210">
        <f>(VLOOKUP(Horizontal!$C419&amp;Horizontal!$B419&amp;Horizontal!CC$11,Vertical!$E:$O,CC$10,0))+0</f>
        <v>35.71</v>
      </c>
      <c r="CD419" s="207">
        <f>(VLOOKUP(Horizontal!$C419&amp;Horizontal!$B419&amp;Horizontal!CD$11,Vertical!$E:$O,CD$10,0))+0</f>
        <v>30.95</v>
      </c>
      <c r="CE419" s="207">
        <f>(VLOOKUP(Horizontal!$C419&amp;Horizontal!$B419&amp;Horizontal!CE$11,Vertical!$E:$O,CE$10,0))+0</f>
        <v>26.19</v>
      </c>
      <c r="CF419" s="207">
        <f>(VLOOKUP(Horizontal!$C419&amp;Horizontal!$B419&amp;Horizontal!CF$11,Vertical!$E:$O,CF$10,0))+0</f>
        <v>2.5</v>
      </c>
      <c r="CG419" s="207">
        <f>(VLOOKUP(Horizontal!$C419&amp;Horizontal!$B419&amp;Horizontal!CG$11,Vertical!$E:$O,CG$10,0))+0</f>
        <v>2.56</v>
      </c>
      <c r="CH419" s="207">
        <f>(VLOOKUP(Horizontal!$C419&amp;Horizontal!$B419&amp;Horizontal!CH$11,Vertical!$E:$O,CH$10,0))+0</f>
        <v>5.13</v>
      </c>
      <c r="CI419" s="207">
        <f>(VLOOKUP(Horizontal!$C419&amp;Horizontal!$B419&amp;Horizontal!CI$11,Vertical!$E:$O,CI$10,0))+0</f>
        <v>10.26</v>
      </c>
      <c r="CJ419" s="207">
        <f>(VLOOKUP(Horizontal!$C419&amp;Horizontal!$B419&amp;Horizontal!CJ$11,Vertical!$E:$O,CJ$10,0))+0</f>
        <v>9.76</v>
      </c>
      <c r="CK419" s="209">
        <f>(VLOOKUP(Horizontal!$C419&amp;Horizontal!$B419&amp;Horizontal!CK$11,Vertical!$E:$O,CK$10,0))+0</f>
        <v>9.52</v>
      </c>
      <c r="CL419" s="210">
        <f>(VLOOKUP(Horizontal!$C419&amp;Horizontal!$B419&amp;Horizontal!CL$11,Vertical!$E:$O,CL$10,0))+0</f>
        <v>14.29</v>
      </c>
      <c r="CM419" s="207">
        <f>(VLOOKUP(Horizontal!$C419&amp;Horizontal!$B419&amp;Horizontal!CM$11,Vertical!$E:$O,CM$10,0))+0</f>
        <v>7.14</v>
      </c>
      <c r="CN419" s="207">
        <f>(VLOOKUP(Horizontal!$C419&amp;Horizontal!$B419&amp;Horizontal!CN$11,Vertical!$E:$O,CN$10,0))+0</f>
        <v>23.81</v>
      </c>
      <c r="CO419" s="207">
        <f>(VLOOKUP(Horizontal!$C419&amp;Horizontal!$B419&amp;Horizontal!CO$11,Vertical!$E:$O,CO$10,0))+0</f>
        <v>7.5</v>
      </c>
      <c r="CP419" s="207">
        <f>(VLOOKUP(Horizontal!$C419&amp;Horizontal!$B419&amp;Horizontal!CP$11,Vertical!$E:$O,CP$10,0))+0</f>
        <v>7.69</v>
      </c>
      <c r="CQ419" s="207">
        <f>(VLOOKUP(Horizontal!$C419&amp;Horizontal!$B419&amp;Horizontal!CQ$11,Vertical!$E:$O,CQ$10,0))+0</f>
        <v>5.13</v>
      </c>
      <c r="CR419" s="207">
        <f>(VLOOKUP(Horizontal!$C419&amp;Horizontal!$B419&amp;Horizontal!CR$11,Vertical!$E:$O,CR$10,0))+0</f>
        <v>5.13</v>
      </c>
      <c r="CS419" s="207">
        <f>(VLOOKUP(Horizontal!$C419&amp;Horizontal!$B419&amp;Horizontal!CS$11,Vertical!$E:$O,CS$10,0))+0</f>
        <v>12.2</v>
      </c>
      <c r="CT419" s="207">
        <f>(VLOOKUP(Horizontal!$C419&amp;Horizontal!$B419&amp;Horizontal!CT$11,Vertical!$E:$O,CT$10,0))+0</f>
        <v>16.670000000000002</v>
      </c>
      <c r="CU419" s="150"/>
      <c r="CV419" s="211">
        <f t="shared" ref="CV419" si="1835">(BB419-H419)+0</f>
        <v>28.36999999999999</v>
      </c>
      <c r="CW419" s="190">
        <f t="shared" ref="CW419" si="1836">(BC419-I419)+0</f>
        <v>28.21</v>
      </c>
      <c r="CX419" s="190">
        <f t="shared" ref="CX419" si="1837">(BD419-J419)+0</f>
        <v>28.68</v>
      </c>
      <c r="CY419" s="190">
        <f t="shared" ref="CY419" si="1838">(BE419-K419)+0</f>
        <v>30.410000000000011</v>
      </c>
      <c r="CZ419" s="190">
        <f t="shared" ref="CZ419" si="1839">(BF419-L419)+0</f>
        <v>31.53</v>
      </c>
      <c r="DA419" s="190">
        <f t="shared" ref="DA419" si="1840">(BG419-M419)+0</f>
        <v>31.169999999999987</v>
      </c>
      <c r="DB419" s="190">
        <f t="shared" ref="DB419" si="1841">(BH419-N419)+0</f>
        <v>30.72999999999999</v>
      </c>
      <c r="DC419" s="190">
        <f t="shared" ref="DC419" si="1842">(BI419-O419)+0</f>
        <v>30.169999999999987</v>
      </c>
      <c r="DD419" s="212">
        <f t="shared" ref="DD419" si="1843">(BJ419-P419)+0</f>
        <v>29.509999999999991</v>
      </c>
      <c r="DE419" s="9">
        <v>170</v>
      </c>
      <c r="DF419" s="212">
        <f t="shared" ref="DF419" si="1844">($H$7-H419)+0</f>
        <v>152.36721040189133</v>
      </c>
      <c r="DG419" s="264">
        <v>109</v>
      </c>
      <c r="DH419" s="265">
        <v>283</v>
      </c>
      <c r="DI419" s="265">
        <v>66</v>
      </c>
      <c r="DJ419" s="266">
        <v>69</v>
      </c>
      <c r="DK419" s="190">
        <v>3.02</v>
      </c>
      <c r="DL419" s="190">
        <v>3.02</v>
      </c>
      <c r="DM419" s="190">
        <v>3.02</v>
      </c>
      <c r="DN419" s="212">
        <v>3.02</v>
      </c>
      <c r="DO419" s="190">
        <v>55.7</v>
      </c>
      <c r="DP419" s="190">
        <v>55.7</v>
      </c>
      <c r="DQ419" s="190">
        <v>55.7</v>
      </c>
      <c r="DR419" s="212">
        <v>55.7</v>
      </c>
      <c r="DS419" s="150"/>
      <c r="DT419" s="190">
        <v>56</v>
      </c>
      <c r="DU419" s="190">
        <v>57</v>
      </c>
      <c r="DV419" s="190">
        <v>57</v>
      </c>
      <c r="DW419" s="190">
        <v>65</v>
      </c>
      <c r="DX419" s="190"/>
      <c r="DY419" s="190"/>
      <c r="DZ419" s="190"/>
      <c r="EA419" s="190"/>
      <c r="EB419" s="190"/>
      <c r="EC419" s="190"/>
      <c r="ED419" s="190">
        <v>97</v>
      </c>
      <c r="EE419" s="190">
        <v>135</v>
      </c>
      <c r="EF419" s="190">
        <v>145</v>
      </c>
      <c r="EG419" s="190">
        <v>142</v>
      </c>
      <c r="EH419" s="212">
        <v>142</v>
      </c>
      <c r="EI419" s="213"/>
      <c r="EJ419" s="211">
        <v>25</v>
      </c>
      <c r="EK419" s="190">
        <v>26</v>
      </c>
      <c r="EL419" s="190">
        <v>27</v>
      </c>
      <c r="EM419" s="190">
        <v>30</v>
      </c>
      <c r="EN419" s="190"/>
      <c r="EO419" s="190"/>
      <c r="EP419" s="190"/>
      <c r="EQ419" s="190"/>
      <c r="ER419" s="190"/>
      <c r="ES419" s="190"/>
      <c r="ET419" s="190">
        <v>30</v>
      </c>
      <c r="EU419" s="190">
        <v>33</v>
      </c>
      <c r="EV419" s="190">
        <v>32</v>
      </c>
      <c r="EW419" s="190">
        <v>32</v>
      </c>
      <c r="EX419" s="212">
        <v>32</v>
      </c>
      <c r="EY419" s="211"/>
      <c r="EZ419" s="75">
        <f t="shared" ref="EZ419" si="1845">(G419/(DT419-G419))+0</f>
        <v>1.2515644555694619E-3</v>
      </c>
      <c r="FA419" s="89">
        <f t="shared" si="1485"/>
        <v>-0.1</v>
      </c>
      <c r="FB419" s="212"/>
      <c r="FC419" s="213"/>
      <c r="FD419" s="213"/>
      <c r="FE419" s="213"/>
      <c r="FF419" s="213"/>
      <c r="FG419" s="213"/>
      <c r="FH419" s="213"/>
      <c r="FI419" s="213"/>
      <c r="FJ419" s="213"/>
      <c r="FK419" s="213"/>
      <c r="FL419" s="213"/>
      <c r="FM419" s="213"/>
      <c r="FN419" s="213"/>
      <c r="FO419" s="213"/>
      <c r="FP419" s="213"/>
      <c r="FQ419" s="213"/>
      <c r="FR419" s="213"/>
      <c r="FS419" s="211">
        <v>158</v>
      </c>
      <c r="FT419" s="190">
        <v>160</v>
      </c>
      <c r="FU419" s="190">
        <v>160</v>
      </c>
      <c r="FV419" s="190">
        <v>160</v>
      </c>
      <c r="FW419" s="190"/>
      <c r="FX419" s="190"/>
      <c r="FY419" s="190"/>
      <c r="FZ419" s="190"/>
      <c r="GA419" s="190"/>
      <c r="GB419" s="190"/>
      <c r="GC419" s="190">
        <v>160</v>
      </c>
      <c r="GD419" s="190">
        <v>165</v>
      </c>
      <c r="GE419" s="190">
        <v>160</v>
      </c>
      <c r="GF419" s="190">
        <v>160</v>
      </c>
      <c r="GG419" s="212">
        <v>160</v>
      </c>
    </row>
    <row r="420" spans="2:189">
      <c r="B420" s="33">
        <v>44859</v>
      </c>
      <c r="C420" s="30" t="s">
        <v>23</v>
      </c>
      <c r="D420" s="30">
        <v>2022</v>
      </c>
      <c r="E420" s="30" t="str">
        <f t="shared" ref="E420" si="1846">D420&amp;C420</f>
        <v>2022S43</v>
      </c>
      <c r="F420" s="30" t="str">
        <f t="shared" si="1473"/>
        <v>10Final2022</v>
      </c>
      <c r="G420" s="208" t="str">
        <f>VLOOKUP(Horizontal!$C420&amp;Horizontal!$B420&amp;Horizontal!G$11,Vertical!$E:$O,G$10,0)</f>
        <v>0,06</v>
      </c>
      <c r="H420" s="207">
        <f>(VLOOKUP(Horizontal!$C420&amp;Horizontal!$B420&amp;Horizontal!H$11,Vertical!$E:$O,H$10,0))+0</f>
        <v>56.15</v>
      </c>
      <c r="I420" s="207">
        <f>(VLOOKUP(Horizontal!$C420&amp;Horizontal!$B420&amp;Horizontal!I$11,Vertical!$E:$O,I$10,0))+0</f>
        <v>56.48</v>
      </c>
      <c r="J420" s="207">
        <f>(VLOOKUP(Horizontal!$C420&amp;Horizontal!$B420&amp;Horizontal!J$11,Vertical!$E:$O,J$10,0))+0</f>
        <v>57.19</v>
      </c>
      <c r="K420" s="207">
        <f>(VLOOKUP(Horizontal!$C420&amp;Horizontal!$B420&amp;Horizontal!K$11,Vertical!$E:$O,K$10,0))+0</f>
        <v>66.290000000000006</v>
      </c>
      <c r="L420" s="207">
        <f>(VLOOKUP(Horizontal!$C420&amp;Horizontal!$B420&amp;Horizontal!L$11,Vertical!$E:$O,L$10,0))+0</f>
        <v>98.03</v>
      </c>
      <c r="M420" s="207">
        <f>(VLOOKUP(Horizontal!$C420&amp;Horizontal!$B420&amp;Horizontal!M$11,Vertical!$E:$O,M$10,0))+0</f>
        <v>134.71</v>
      </c>
      <c r="N420" s="207">
        <f>(VLOOKUP(Horizontal!$C420&amp;Horizontal!$B420&amp;Horizontal!N$11,Vertical!$E:$O,N$10,0))+0</f>
        <v>141.88999999999999</v>
      </c>
      <c r="O420" s="207">
        <f>(VLOOKUP(Horizontal!$C420&amp;Horizontal!$B420&amp;Horizontal!O$11,Vertical!$E:$O,O$10,0))+0</f>
        <v>144.79</v>
      </c>
      <c r="P420" s="209">
        <f>(VLOOKUP(Horizontal!$C420&amp;Horizontal!$B420&amp;Horizontal!P$11,Vertical!$E:$O,P$10,0))+0</f>
        <v>145.03</v>
      </c>
      <c r="Q420" s="210">
        <f>(VLOOKUP(Horizontal!$C420&amp;Horizontal!$B420&amp;Horizontal!Q$11,Vertical!$E:$O,Q$10,0))+0</f>
        <v>52</v>
      </c>
      <c r="R420" s="207">
        <f>(VLOOKUP(Horizontal!$C420&amp;Horizontal!$B420&amp;Horizontal!R$11,Vertical!$E:$O,R$10,0))+0</f>
        <v>52</v>
      </c>
      <c r="S420" s="207">
        <f>(VLOOKUP(Horizontal!$C420&amp;Horizontal!$B420&amp;Horizontal!S$11,Vertical!$E:$O,S$10,0))+0</f>
        <v>52</v>
      </c>
      <c r="T420" s="207">
        <f>(VLOOKUP(Horizontal!$C420&amp;Horizontal!$B420&amp;Horizontal!T$11,Vertical!$E:$O,T$10,0))+0</f>
        <v>54</v>
      </c>
      <c r="U420" s="207">
        <f>(VLOOKUP(Horizontal!$C420&amp;Horizontal!$B420&amp;Horizontal!U$11,Vertical!$E:$O,U$10,0))+0</f>
        <v>47</v>
      </c>
      <c r="V420" s="207">
        <f>(VLOOKUP(Horizontal!$C420&amp;Horizontal!$B420&amp;Horizontal!V$11,Vertical!$E:$O,V$10,0))+0</f>
        <v>45</v>
      </c>
      <c r="W420" s="207">
        <f>(VLOOKUP(Horizontal!$C420&amp;Horizontal!$B420&amp;Horizontal!W$11,Vertical!$E:$O,W$10,0))+0</f>
        <v>40</v>
      </c>
      <c r="X420" s="207">
        <f>(VLOOKUP(Horizontal!$C420&amp;Horizontal!$B420&amp;Horizontal!X$11,Vertical!$E:$O,X$10,0))+0</f>
        <v>33</v>
      </c>
      <c r="Y420" s="209">
        <f>(VLOOKUP(Horizontal!$C420&amp;Horizontal!$B420&amp;Horizontal!Y$11,Vertical!$E:$O,Y$10,0))+0</f>
        <v>30</v>
      </c>
      <c r="Z420" s="210">
        <f>(VLOOKUP(Horizontal!$C420&amp;Horizontal!$B420&amp;Horizontal!Z$11,Vertical!$E:$O,Z$10,0))+0</f>
        <v>32.56</v>
      </c>
      <c r="AA420" s="207">
        <f>(VLOOKUP(Horizontal!$C420&amp;Horizontal!$B420&amp;Horizontal!AA$11,Vertical!$E:$O,AA$10,0))+0</f>
        <v>18.600000000000001</v>
      </c>
      <c r="AB420" s="207">
        <f>(VLOOKUP(Horizontal!$C420&amp;Horizontal!$B420&amp;Horizontal!AB$11,Vertical!$E:$O,AB$10,0))+0</f>
        <v>55.81</v>
      </c>
      <c r="AC420" s="207">
        <f>(VLOOKUP(Horizontal!$C420&amp;Horizontal!$B420&amp;Horizontal!AC$11,Vertical!$E:$O,AC$10,0))+0</f>
        <v>13.64</v>
      </c>
      <c r="AD420" s="207">
        <f>(VLOOKUP(Horizontal!$C420&amp;Horizontal!$B420&amp;Horizontal!AD$11,Vertical!$E:$O,AD$10,0))+0</f>
        <v>16.28</v>
      </c>
      <c r="AE420" s="207">
        <f>(VLOOKUP(Horizontal!$C420&amp;Horizontal!$B420&amp;Horizontal!AE$11,Vertical!$E:$O,AE$10,0))+0</f>
        <v>16.28</v>
      </c>
      <c r="AF420" s="207">
        <f>(VLOOKUP(Horizontal!$C420&amp;Horizontal!$B420&amp;Horizontal!AF$11,Vertical!$E:$O,AF$10,0))+0</f>
        <v>39.53</v>
      </c>
      <c r="AG420" s="207">
        <f>(VLOOKUP(Horizontal!$C420&amp;Horizontal!$B420&amp;Horizontal!AG$11,Vertical!$E:$O,AG$10,0))+0</f>
        <v>56.82</v>
      </c>
      <c r="AH420" s="209">
        <f>(VLOOKUP(Horizontal!$C420&amp;Horizontal!$B420&amp;Horizontal!AH$11,Vertical!$E:$O,AH$10,0))+0</f>
        <v>39.53</v>
      </c>
      <c r="AI420" s="210">
        <f>(VLOOKUP(Horizontal!$C420&amp;Horizontal!$B420&amp;Horizontal!AI$11,Vertical!$E:$O,AI$10,0))+0</f>
        <v>51.16</v>
      </c>
      <c r="AJ420" s="207">
        <f>(VLOOKUP(Horizontal!$C420&amp;Horizontal!$B420&amp;Horizontal!AJ$11,Vertical!$E:$O,AJ$10,0))+0</f>
        <v>46.51</v>
      </c>
      <c r="AK420" s="207">
        <f>(VLOOKUP(Horizontal!$C420&amp;Horizontal!$B420&amp;Horizontal!AK$11,Vertical!$E:$O,AK$10,0))+0</f>
        <v>25.58</v>
      </c>
      <c r="AL420" s="207">
        <f>(VLOOKUP(Horizontal!$C420&amp;Horizontal!$B420&amp;Horizontal!AL$11,Vertical!$E:$O,AL$10,0))+0</f>
        <v>9.09</v>
      </c>
      <c r="AM420" s="207">
        <f>(VLOOKUP(Horizontal!$C420&amp;Horizontal!$B420&amp;Horizontal!AM$11,Vertical!$E:$O,AM$10,0))+0</f>
        <v>2.33</v>
      </c>
      <c r="AN420" s="207">
        <f>(VLOOKUP(Horizontal!$C420&amp;Horizontal!$B420&amp;Horizontal!AN$11,Vertical!$E:$O,AN$10,0))+0</f>
        <v>18.600000000000001</v>
      </c>
      <c r="AO420" s="207">
        <f>(VLOOKUP(Horizontal!$C420&amp;Horizontal!$B420&amp;Horizontal!AO$11,Vertical!$E:$O,AO$10,0))+0</f>
        <v>18.600000000000001</v>
      </c>
      <c r="AP420" s="207">
        <f>(VLOOKUP(Horizontal!$C420&amp;Horizontal!$B420&amp;Horizontal!AP$11,Vertical!$E:$O,AP$10,0))+0</f>
        <v>25</v>
      </c>
      <c r="AQ420" s="209">
        <f>(VLOOKUP(Horizontal!$C420&amp;Horizontal!$B420&amp;Horizontal!AQ$11,Vertical!$E:$O,AQ$10,0))+0</f>
        <v>32.56</v>
      </c>
      <c r="AR420" s="210">
        <f>(VLOOKUP(Horizontal!$C420&amp;Horizontal!$B420&amp;Horizontal!AR$11,Vertical!$E:$O,AR$10,0))+0</f>
        <v>16.28</v>
      </c>
      <c r="AS420" s="207">
        <f>(VLOOKUP(Horizontal!$C420&amp;Horizontal!$B420&amp;Horizontal!AS$11,Vertical!$E:$O,AS$10,0))+0</f>
        <v>34.880000000000003</v>
      </c>
      <c r="AT420" s="207">
        <f>(VLOOKUP(Horizontal!$C420&amp;Horizontal!$B420&amp;Horizontal!AT$11,Vertical!$E:$O,AT$10,0))+0</f>
        <v>18.600000000000001</v>
      </c>
      <c r="AU420" s="207">
        <f>(VLOOKUP(Horizontal!$C420&amp;Horizontal!$B420&amp;Horizontal!AU$11,Vertical!$E:$O,AU$10,0))+0</f>
        <v>77.27</v>
      </c>
      <c r="AV420" s="207">
        <f>(VLOOKUP(Horizontal!$C420&amp;Horizontal!$B420&amp;Horizontal!AV$11,Vertical!$E:$O,AV$10,0))+0</f>
        <v>81.400000000000006</v>
      </c>
      <c r="AW420" s="207">
        <f>(VLOOKUP(Horizontal!$C420&amp;Horizontal!$B420&amp;Horizontal!AW$11,Vertical!$E:$O,AW$10,0))+0</f>
        <v>65.12</v>
      </c>
      <c r="AX420" s="207">
        <f>(VLOOKUP(Horizontal!$C420&amp;Horizontal!$B420&amp;Horizontal!AX$11,Vertical!$E:$O,AX$10,0))+0</f>
        <v>41.86</v>
      </c>
      <c r="AY420" s="207">
        <f>(VLOOKUP(Horizontal!$C420&amp;Horizontal!$B420&amp;Horizontal!AY$11,Vertical!$E:$O,AY$10,0))+0</f>
        <v>18.18</v>
      </c>
      <c r="AZ420" s="209">
        <f>(VLOOKUP(Horizontal!$C420&amp;Horizontal!$B420&amp;Horizontal!AZ$11,Vertical!$E:$O,AZ$10,0))+0</f>
        <v>27.91</v>
      </c>
      <c r="BA420" s="208">
        <f>(VLOOKUP(Horizontal!$C420&amp;Horizontal!$B420&amp;Horizontal!BA$11,Vertical!$E:$O,BA$10,0))+0</f>
        <v>27.12</v>
      </c>
      <c r="BB420" s="210">
        <f>(VLOOKUP(Horizontal!$C420&amp;Horizontal!$B420&amp;Horizontal!BB$11,Vertical!$E:$O,BB$10,0))+0</f>
        <v>83.27</v>
      </c>
      <c r="BC420" s="207">
        <f>(VLOOKUP(Horizontal!$C420&amp;Horizontal!$B420&amp;Horizontal!BC$11,Vertical!$E:$O,BC$10,0))+0</f>
        <v>83.61</v>
      </c>
      <c r="BD420" s="207">
        <f>(VLOOKUP(Horizontal!$C420&amp;Horizontal!$B420&amp;Horizontal!BD$11,Vertical!$E:$O,BD$10,0))+0</f>
        <v>84.99</v>
      </c>
      <c r="BE420" s="207">
        <f>(VLOOKUP(Horizontal!$C420&amp;Horizontal!$B420&amp;Horizontal!BE$11,Vertical!$E:$O,BE$10,0))+0</f>
        <v>96.16</v>
      </c>
      <c r="BF420" s="207">
        <f>(VLOOKUP(Horizontal!$C420&amp;Horizontal!$B420&amp;Horizontal!BF$11,Vertical!$E:$O,BF$10,0))+0</f>
        <v>128.07</v>
      </c>
      <c r="BG420" s="207">
        <f>(VLOOKUP(Horizontal!$C420&amp;Horizontal!$B420&amp;Horizontal!BG$11,Vertical!$E:$O,BG$10,0))+0</f>
        <v>165.57</v>
      </c>
      <c r="BH420" s="207">
        <f>(VLOOKUP(Horizontal!$C420&amp;Horizontal!$B420&amp;Horizontal!BH$11,Vertical!$E:$O,BH$10,0))+0</f>
        <v>172.29</v>
      </c>
      <c r="BI420" s="207">
        <f>(VLOOKUP(Horizontal!$C420&amp;Horizontal!$B420&amp;Horizontal!BI$11,Vertical!$E:$O,BI$10,0))+0</f>
        <v>174.79</v>
      </c>
      <c r="BJ420" s="209">
        <f>(VLOOKUP(Horizontal!$C420&amp;Horizontal!$B420&amp;Horizontal!BJ$11,Vertical!$E:$O,BJ$10,0))+0</f>
        <v>174.51</v>
      </c>
      <c r="BK420" s="210">
        <f>(VLOOKUP(Horizontal!$C420&amp;Horizontal!$B420&amp;Horizontal!BK$11,Vertical!$E:$O,BK$10,0))+0</f>
        <v>49</v>
      </c>
      <c r="BL420" s="207">
        <f>(VLOOKUP(Horizontal!$C420&amp;Horizontal!$B420&amp;Horizontal!BL$11,Vertical!$E:$O,BL$10,0))+0</f>
        <v>48</v>
      </c>
      <c r="BM420" s="207">
        <f>(VLOOKUP(Horizontal!$C420&amp;Horizontal!$B420&amp;Horizontal!BM$11,Vertical!$E:$O,BM$10,0))+0</f>
        <v>47</v>
      </c>
      <c r="BN420" s="207">
        <f>(VLOOKUP(Horizontal!$C420&amp;Horizontal!$B420&amp;Horizontal!BN$11,Vertical!$E:$O,BN$10,0))+0</f>
        <v>47</v>
      </c>
      <c r="BO420" s="207">
        <f>(VLOOKUP(Horizontal!$C420&amp;Horizontal!$B420&amp;Horizontal!BO$11,Vertical!$E:$O,BO$10,0))+0</f>
        <v>45</v>
      </c>
      <c r="BP420" s="207">
        <f>(VLOOKUP(Horizontal!$C420&amp;Horizontal!$B420&amp;Horizontal!BP$11,Vertical!$E:$O,BP$10,0))+0</f>
        <v>41</v>
      </c>
      <c r="BQ420" s="207">
        <f>(VLOOKUP(Horizontal!$C420&amp;Horizontal!$B420&amp;Horizontal!BQ$11,Vertical!$E:$O,BQ$10,0))+0</f>
        <v>37</v>
      </c>
      <c r="BR420" s="207">
        <f>(VLOOKUP(Horizontal!$C420&amp;Horizontal!$B420&amp;Horizontal!BR$11,Vertical!$E:$O,BR$10,0))+0</f>
        <v>33</v>
      </c>
      <c r="BS420" s="209">
        <f>(VLOOKUP(Horizontal!$C420&amp;Horizontal!$B420&amp;Horizontal!BS$11,Vertical!$E:$O,BS$10,0))+0</f>
        <v>31</v>
      </c>
      <c r="BT420" s="210">
        <f>(VLOOKUP(Horizontal!$C420&amp;Horizontal!$B420&amp;Horizontal!BT$11,Vertical!$E:$O,BT$10,0))+0</f>
        <v>44.44</v>
      </c>
      <c r="BU420" s="207">
        <f>(VLOOKUP(Horizontal!$C420&amp;Horizontal!$B420&amp;Horizontal!BU$11,Vertical!$E:$O,BU$10,0))+0</f>
        <v>44.44</v>
      </c>
      <c r="BV420" s="207">
        <f>(VLOOKUP(Horizontal!$C420&amp;Horizontal!$B420&amp;Horizontal!BV$11,Vertical!$E:$O,BV$10,0))+0</f>
        <v>59.46</v>
      </c>
      <c r="BW420" s="207">
        <f>(VLOOKUP(Horizontal!$C420&amp;Horizontal!$B420&amp;Horizontal!BW$11,Vertical!$E:$O,BW$10,0))+0</f>
        <v>22.86</v>
      </c>
      <c r="BX420" s="207">
        <f>(VLOOKUP(Horizontal!$C420&amp;Horizontal!$B420&amp;Horizontal!BX$11,Vertical!$E:$O,BX$10,0))+0</f>
        <v>28.57</v>
      </c>
      <c r="BY420" s="207">
        <f>(VLOOKUP(Horizontal!$C420&amp;Horizontal!$B420&amp;Horizontal!BY$11,Vertical!$E:$O,BY$10,0))+0</f>
        <v>38.89</v>
      </c>
      <c r="BZ420" s="207">
        <f>(VLOOKUP(Horizontal!$C420&amp;Horizontal!$B420&amp;Horizontal!BZ$11,Vertical!$E:$O,BZ$10,0))+0</f>
        <v>52.78</v>
      </c>
      <c r="CA420" s="207">
        <f>(VLOOKUP(Horizontal!$C420&amp;Horizontal!$B420&amp;Horizontal!CA$11,Vertical!$E:$O,CA$10,0))+0</f>
        <v>65.790000000000006</v>
      </c>
      <c r="CB420" s="209">
        <f>(VLOOKUP(Horizontal!$C420&amp;Horizontal!$B420&amp;Horizontal!CB$11,Vertical!$E:$O,CB$10,0))+0</f>
        <v>51.43</v>
      </c>
      <c r="CC420" s="210">
        <f>(VLOOKUP(Horizontal!$C420&amp;Horizontal!$B420&amp;Horizontal!CC$11,Vertical!$E:$O,CC$10,0))+0</f>
        <v>36.11</v>
      </c>
      <c r="CD420" s="207">
        <f>(VLOOKUP(Horizontal!$C420&amp;Horizontal!$B420&amp;Horizontal!CD$11,Vertical!$E:$O,CD$10,0))+0</f>
        <v>36.11</v>
      </c>
      <c r="CE420" s="207">
        <f>(VLOOKUP(Horizontal!$C420&amp;Horizontal!$B420&amp;Horizontal!CE$11,Vertical!$E:$O,CE$10,0))+0</f>
        <v>24.32</v>
      </c>
      <c r="CF420" s="207">
        <f>(VLOOKUP(Horizontal!$C420&amp;Horizontal!$B420&amp;Horizontal!CF$11,Vertical!$E:$O,CF$10,0))+0</f>
        <v>22.86</v>
      </c>
      <c r="CG420" s="207">
        <f>(VLOOKUP(Horizontal!$C420&amp;Horizontal!$B420&amp;Horizontal!CG$11,Vertical!$E:$O,CG$10,0))+0</f>
        <v>5.71</v>
      </c>
      <c r="CH420" s="207">
        <f>(VLOOKUP(Horizontal!$C420&amp;Horizontal!$B420&amp;Horizontal!CH$11,Vertical!$E:$O,CH$10,0))+0</f>
        <v>13.89</v>
      </c>
      <c r="CI420" s="207">
        <f>(VLOOKUP(Horizontal!$C420&amp;Horizontal!$B420&amp;Horizontal!CI$11,Vertical!$E:$O,CI$10,0))+0</f>
        <v>11.11</v>
      </c>
      <c r="CJ420" s="207">
        <f>(VLOOKUP(Horizontal!$C420&amp;Horizontal!$B420&amp;Horizontal!CJ$11,Vertical!$E:$O,CJ$10,0))+0</f>
        <v>7.89</v>
      </c>
      <c r="CK420" s="209">
        <f>(VLOOKUP(Horizontal!$C420&amp;Horizontal!$B420&amp;Horizontal!CK$11,Vertical!$E:$O,CK$10,0))+0</f>
        <v>20</v>
      </c>
      <c r="CL420" s="210">
        <f>(VLOOKUP(Horizontal!$C420&amp;Horizontal!$B420&amp;Horizontal!CL$11,Vertical!$E:$O,CL$10,0))+0</f>
        <v>19.440000000000001</v>
      </c>
      <c r="CM420" s="207">
        <f>(VLOOKUP(Horizontal!$C420&amp;Horizontal!$B420&amp;Horizontal!CM$11,Vertical!$E:$O,CM$10,0))+0</f>
        <v>19.440000000000001</v>
      </c>
      <c r="CN420" s="207">
        <f>(VLOOKUP(Horizontal!$C420&amp;Horizontal!$B420&amp;Horizontal!CN$11,Vertical!$E:$O,CN$10,0))+0</f>
        <v>16.22</v>
      </c>
      <c r="CO420" s="207">
        <f>(VLOOKUP(Horizontal!$C420&amp;Horizontal!$B420&amp;Horizontal!CO$11,Vertical!$E:$O,CO$10,0))+0</f>
        <v>54.29</v>
      </c>
      <c r="CP420" s="207">
        <f>(VLOOKUP(Horizontal!$C420&amp;Horizontal!$B420&amp;Horizontal!CP$11,Vertical!$E:$O,CP$10,0))+0</f>
        <v>65.709999999999994</v>
      </c>
      <c r="CQ420" s="207">
        <f>(VLOOKUP(Horizontal!$C420&amp;Horizontal!$B420&amp;Horizontal!CQ$11,Vertical!$E:$O,CQ$10,0))+0</f>
        <v>47.22</v>
      </c>
      <c r="CR420" s="207">
        <f>(VLOOKUP(Horizontal!$C420&amp;Horizontal!$B420&amp;Horizontal!CR$11,Vertical!$E:$O,CR$10,0))+0</f>
        <v>36.11</v>
      </c>
      <c r="CS420" s="207">
        <f>(VLOOKUP(Horizontal!$C420&amp;Horizontal!$B420&amp;Horizontal!CS$11,Vertical!$E:$O,CS$10,0))+0</f>
        <v>26.32</v>
      </c>
      <c r="CT420" s="207">
        <f>(VLOOKUP(Horizontal!$C420&amp;Horizontal!$B420&amp;Horizontal!CT$11,Vertical!$E:$O,CT$10,0))+0</f>
        <v>28.57</v>
      </c>
      <c r="CU420" s="150"/>
      <c r="CV420" s="211">
        <f t="shared" ref="CV420" si="1847">(BB420-H420)+0</f>
        <v>27.119999999999997</v>
      </c>
      <c r="CW420" s="190">
        <f t="shared" ref="CW420" si="1848">(BC420-I420)+0</f>
        <v>27.130000000000003</v>
      </c>
      <c r="CX420" s="190">
        <f t="shared" ref="CX420" si="1849">(BD420-J420)+0</f>
        <v>27.799999999999997</v>
      </c>
      <c r="CY420" s="190">
        <f t="shared" ref="CY420" si="1850">(BE420-K420)+0</f>
        <v>29.86999999999999</v>
      </c>
      <c r="CZ420" s="190">
        <f t="shared" ref="CZ420" si="1851">(BF420-L420)+0</f>
        <v>30.039999999999992</v>
      </c>
      <c r="DA420" s="190">
        <f t="shared" ref="DA420" si="1852">(BG420-M420)+0</f>
        <v>30.859999999999985</v>
      </c>
      <c r="DB420" s="190">
        <f t="shared" ref="DB420" si="1853">(BH420-N420)+0</f>
        <v>30.400000000000006</v>
      </c>
      <c r="DC420" s="190">
        <f t="shared" ref="DC420" si="1854">(BI420-O420)+0</f>
        <v>30</v>
      </c>
      <c r="DD420" s="212">
        <f t="shared" ref="DD420" si="1855">(BJ420-P420)+0</f>
        <v>29.47999999999999</v>
      </c>
      <c r="DE420" s="9">
        <v>170</v>
      </c>
      <c r="DF420" s="212">
        <f t="shared" ref="DF420" si="1856">($H$7-H420)+0</f>
        <v>152.30721040189133</v>
      </c>
      <c r="DG420" s="264">
        <v>111</v>
      </c>
      <c r="DH420" s="265">
        <v>142</v>
      </c>
      <c r="DI420" s="265">
        <v>63</v>
      </c>
      <c r="DJ420" s="266">
        <v>109</v>
      </c>
      <c r="DK420" s="190">
        <v>3.57</v>
      </c>
      <c r="DL420" s="190">
        <v>3.57</v>
      </c>
      <c r="DM420" s="190">
        <v>3.57</v>
      </c>
      <c r="DN420" s="212">
        <v>3.57</v>
      </c>
      <c r="DO420" s="190">
        <v>55.7</v>
      </c>
      <c r="DP420" s="190">
        <v>55.7</v>
      </c>
      <c r="DQ420" s="190">
        <v>55.7</v>
      </c>
      <c r="DR420" s="212">
        <v>55.7</v>
      </c>
      <c r="DS420" s="150"/>
      <c r="DT420" s="190">
        <v>56</v>
      </c>
      <c r="DU420" s="190">
        <v>57</v>
      </c>
      <c r="DV420" s="190">
        <v>57</v>
      </c>
      <c r="DW420" s="190">
        <v>66</v>
      </c>
      <c r="DX420" s="190"/>
      <c r="DY420" s="190"/>
      <c r="DZ420" s="190"/>
      <c r="EA420" s="190"/>
      <c r="EB420" s="190"/>
      <c r="EC420" s="190"/>
      <c r="ED420" s="190">
        <v>100</v>
      </c>
      <c r="EE420" s="190">
        <v>135</v>
      </c>
      <c r="EF420" s="190">
        <v>144</v>
      </c>
      <c r="EG420" s="190">
        <v>143</v>
      </c>
      <c r="EH420" s="212">
        <v>142</v>
      </c>
      <c r="EI420" s="213"/>
      <c r="EJ420" s="211">
        <v>25</v>
      </c>
      <c r="EK420" s="190">
        <v>26</v>
      </c>
      <c r="EL420" s="190">
        <v>27</v>
      </c>
      <c r="EM420" s="190">
        <v>30</v>
      </c>
      <c r="EN420" s="190"/>
      <c r="EO420" s="190"/>
      <c r="EP420" s="190"/>
      <c r="EQ420" s="190"/>
      <c r="ER420" s="190"/>
      <c r="ES420" s="190"/>
      <c r="ET420" s="190">
        <v>30</v>
      </c>
      <c r="EU420" s="190">
        <v>33</v>
      </c>
      <c r="EV420" s="190">
        <v>32</v>
      </c>
      <c r="EW420" s="190">
        <v>32</v>
      </c>
      <c r="EX420" s="212">
        <v>32</v>
      </c>
      <c r="EY420" s="211"/>
      <c r="EZ420" s="75">
        <f t="shared" ref="EZ420" si="1857">(G420/(DT420-G420))+0</f>
        <v>1.0725777618877368E-3</v>
      </c>
      <c r="FA420" s="89">
        <f t="shared" si="1485"/>
        <v>-0.1</v>
      </c>
      <c r="FB420" s="212"/>
      <c r="FC420" s="213"/>
      <c r="FD420" s="213"/>
      <c r="FE420" s="213"/>
      <c r="FF420" s="213"/>
      <c r="FG420" s="213"/>
      <c r="FH420" s="213"/>
      <c r="FI420" s="213"/>
      <c r="FJ420" s="213"/>
      <c r="FK420" s="213"/>
      <c r="FL420" s="213"/>
      <c r="FM420" s="213"/>
      <c r="FN420" s="213"/>
      <c r="FO420" s="213"/>
      <c r="FP420" s="213"/>
      <c r="FQ420" s="213"/>
      <c r="FR420" s="213"/>
      <c r="FS420" s="211">
        <v>158</v>
      </c>
      <c r="FT420" s="190">
        <v>160</v>
      </c>
      <c r="FU420" s="190">
        <v>160</v>
      </c>
      <c r="FV420" s="190">
        <v>160</v>
      </c>
      <c r="FW420" s="190"/>
      <c r="FX420" s="190"/>
      <c r="FY420" s="190"/>
      <c r="FZ420" s="190"/>
      <c r="GA420" s="190"/>
      <c r="GB420" s="190"/>
      <c r="GC420" s="190">
        <v>160</v>
      </c>
      <c r="GD420" s="190">
        <v>165</v>
      </c>
      <c r="GE420" s="190">
        <v>160</v>
      </c>
      <c r="GF420" s="190">
        <v>155</v>
      </c>
      <c r="GG420" s="212">
        <v>150</v>
      </c>
    </row>
    <row r="421" spans="2:189">
      <c r="B421" s="33">
        <v>44866</v>
      </c>
      <c r="C421" s="30" t="s">
        <v>22</v>
      </c>
      <c r="D421" s="30">
        <v>2022</v>
      </c>
      <c r="E421" s="30" t="str">
        <f t="shared" ref="E421" si="1858">D421&amp;C421</f>
        <v>2022S44</v>
      </c>
      <c r="F421" s="30" t="str">
        <f t="shared" si="1473"/>
        <v>112022</v>
      </c>
      <c r="G421" s="208" t="str">
        <f>VLOOKUP(Horizontal!$C421&amp;Horizontal!$B421&amp;Horizontal!G$11,Vertical!$E:$O,G$10,0)</f>
        <v>0,09</v>
      </c>
      <c r="H421" s="207">
        <f>(VLOOKUP(Horizontal!$C421&amp;Horizontal!$B421&amp;Horizontal!H$11,Vertical!$E:$O,H$10,0))+0</f>
        <v>55.98</v>
      </c>
      <c r="I421" s="207">
        <f>(VLOOKUP(Horizontal!$C421&amp;Horizontal!$B421&amp;Horizontal!I$11,Vertical!$E:$O,I$10,0))+0</f>
        <v>56.37</v>
      </c>
      <c r="J421" s="207">
        <f>(VLOOKUP(Horizontal!$C421&amp;Horizontal!$B421&amp;Horizontal!J$11,Vertical!$E:$O,J$10,0))+0</f>
        <v>56.86</v>
      </c>
      <c r="K421" s="207">
        <f>(VLOOKUP(Horizontal!$C421&amp;Horizontal!$B421&amp;Horizontal!K$11,Vertical!$E:$O,K$10,0))+0</f>
        <v>63.37</v>
      </c>
      <c r="L421" s="207">
        <f>(VLOOKUP(Horizontal!$C421&amp;Horizontal!$B421&amp;Horizontal!L$11,Vertical!$E:$O,L$10,0))+0</f>
        <v>101.34</v>
      </c>
      <c r="M421" s="207">
        <f>(VLOOKUP(Horizontal!$C421&amp;Horizontal!$B421&amp;Horizontal!M$11,Vertical!$E:$O,M$10,0))+0</f>
        <v>136.28</v>
      </c>
      <c r="N421" s="207">
        <f>(VLOOKUP(Horizontal!$C421&amp;Horizontal!$B421&amp;Horizontal!N$11,Vertical!$E:$O,N$10,0))+0</f>
        <v>143</v>
      </c>
      <c r="O421" s="207">
        <f>(VLOOKUP(Horizontal!$C421&amp;Horizontal!$B421&amp;Horizontal!O$11,Vertical!$E:$O,O$10,0))+0</f>
        <v>144.66999999999999</v>
      </c>
      <c r="P421" s="209">
        <f>(VLOOKUP(Horizontal!$C421&amp;Horizontal!$B421&amp;Horizontal!P$11,Vertical!$E:$O,P$10,0))+0</f>
        <v>144.91</v>
      </c>
      <c r="Q421" s="210">
        <f>(VLOOKUP(Horizontal!$C421&amp;Horizontal!$B421&amp;Horizontal!Q$11,Vertical!$E:$O,Q$10,0))+0</f>
        <v>51</v>
      </c>
      <c r="R421" s="207">
        <f>(VLOOKUP(Horizontal!$C421&amp;Horizontal!$B421&amp;Horizontal!R$11,Vertical!$E:$O,R$10,0))+0</f>
        <v>50</v>
      </c>
      <c r="S421" s="207">
        <f>(VLOOKUP(Horizontal!$C421&amp;Horizontal!$B421&amp;Horizontal!S$11,Vertical!$E:$O,S$10,0))+0</f>
        <v>49</v>
      </c>
      <c r="T421" s="207">
        <f>(VLOOKUP(Horizontal!$C421&amp;Horizontal!$B421&amp;Horizontal!T$11,Vertical!$E:$O,T$10,0))+0</f>
        <v>52</v>
      </c>
      <c r="U421" s="207">
        <f>(VLOOKUP(Horizontal!$C421&amp;Horizontal!$B421&amp;Horizontal!U$11,Vertical!$E:$O,U$10,0))+0</f>
        <v>49</v>
      </c>
      <c r="V421" s="207">
        <f>(VLOOKUP(Horizontal!$C421&amp;Horizontal!$B421&amp;Horizontal!V$11,Vertical!$E:$O,V$10,0))+0</f>
        <v>45</v>
      </c>
      <c r="W421" s="207">
        <f>(VLOOKUP(Horizontal!$C421&amp;Horizontal!$B421&amp;Horizontal!W$11,Vertical!$E:$O,W$10,0))+0</f>
        <v>36</v>
      </c>
      <c r="X421" s="207">
        <f>(VLOOKUP(Horizontal!$C421&amp;Horizontal!$B421&amp;Horizontal!X$11,Vertical!$E:$O,X$10,0))+0</f>
        <v>30</v>
      </c>
      <c r="Y421" s="209">
        <f>(VLOOKUP(Horizontal!$C421&amp;Horizontal!$B421&amp;Horizontal!Y$11,Vertical!$E:$O,Y$10,0))+0</f>
        <v>26</v>
      </c>
      <c r="Z421" s="210">
        <f>(VLOOKUP(Horizontal!$C421&amp;Horizontal!$B421&amp;Horizontal!Z$11,Vertical!$E:$O,Z$10,0))+0</f>
        <v>43.14</v>
      </c>
      <c r="AA421" s="207">
        <f>(VLOOKUP(Horizontal!$C421&amp;Horizontal!$B421&amp;Horizontal!AA$11,Vertical!$E:$O,AA$10,0))+0</f>
        <v>28.57</v>
      </c>
      <c r="AB421" s="207">
        <f>(VLOOKUP(Horizontal!$C421&amp;Horizontal!$B421&amp;Horizontal!AB$11,Vertical!$E:$O,AB$10,0))+0</f>
        <v>40</v>
      </c>
      <c r="AC421" s="207">
        <f>(VLOOKUP(Horizontal!$C421&amp;Horizontal!$B421&amp;Horizontal!AC$11,Vertical!$E:$O,AC$10,0))+0</f>
        <v>91.84</v>
      </c>
      <c r="AD421" s="207">
        <f>(VLOOKUP(Horizontal!$C421&amp;Horizontal!$B421&amp;Horizontal!AD$11,Vertical!$E:$O,AD$10,0))+0</f>
        <v>6</v>
      </c>
      <c r="AE421" s="207">
        <f>(VLOOKUP(Horizontal!$C421&amp;Horizontal!$B421&amp;Horizontal!AE$11,Vertical!$E:$O,AE$10,0))+0</f>
        <v>6.25</v>
      </c>
      <c r="AF421" s="207">
        <f>(VLOOKUP(Horizontal!$C421&amp;Horizontal!$B421&amp;Horizontal!AF$11,Vertical!$E:$O,AF$10,0))+0</f>
        <v>18</v>
      </c>
      <c r="AG421" s="207">
        <f>(VLOOKUP(Horizontal!$C421&amp;Horizontal!$B421&amp;Horizontal!AG$11,Vertical!$E:$O,AG$10,0))+0</f>
        <v>26.53</v>
      </c>
      <c r="AH421" s="209">
        <f>(VLOOKUP(Horizontal!$C421&amp;Horizontal!$B421&amp;Horizontal!AH$11,Vertical!$E:$O,AH$10,0))+0</f>
        <v>26.53</v>
      </c>
      <c r="AI421" s="210">
        <f>(VLOOKUP(Horizontal!$C421&amp;Horizontal!$B421&amp;Horizontal!AI$11,Vertical!$E:$O,AI$10,0))+0</f>
        <v>49.02</v>
      </c>
      <c r="AJ421" s="207">
        <f>(VLOOKUP(Horizontal!$C421&amp;Horizontal!$B421&amp;Horizontal!AJ$11,Vertical!$E:$O,AJ$10,0))+0</f>
        <v>53.06</v>
      </c>
      <c r="AK421" s="207">
        <f>(VLOOKUP(Horizontal!$C421&amp;Horizontal!$B421&amp;Horizontal!AK$11,Vertical!$E:$O,AK$10,0))+0</f>
        <v>54</v>
      </c>
      <c r="AL421" s="207">
        <f>(VLOOKUP(Horizontal!$C421&amp;Horizontal!$B421&amp;Horizontal!AL$11,Vertical!$E:$O,AL$10,0))+0</f>
        <v>6.12</v>
      </c>
      <c r="AM421" s="207">
        <f>(VLOOKUP(Horizontal!$C421&amp;Horizontal!$B421&amp;Horizontal!AM$11,Vertical!$E:$O,AM$10,0))+0</f>
        <v>12</v>
      </c>
      <c r="AN421" s="207">
        <f>(VLOOKUP(Horizontal!$C421&amp;Horizontal!$B421&amp;Horizontal!AN$11,Vertical!$E:$O,AN$10,0))+0</f>
        <v>18.75</v>
      </c>
      <c r="AO421" s="207">
        <f>(VLOOKUP(Horizontal!$C421&amp;Horizontal!$B421&amp;Horizontal!AO$11,Vertical!$E:$O,AO$10,0))+0</f>
        <v>24</v>
      </c>
      <c r="AP421" s="207">
        <f>(VLOOKUP(Horizontal!$C421&amp;Horizontal!$B421&amp;Horizontal!AP$11,Vertical!$E:$O,AP$10,0))+0</f>
        <v>38.78</v>
      </c>
      <c r="AQ421" s="209">
        <f>(VLOOKUP(Horizontal!$C421&amp;Horizontal!$B421&amp;Horizontal!AQ$11,Vertical!$E:$O,AQ$10,0))+0</f>
        <v>51.02</v>
      </c>
      <c r="AR421" s="210">
        <f>(VLOOKUP(Horizontal!$C421&amp;Horizontal!$B421&amp;Horizontal!AR$11,Vertical!$E:$O,AR$10,0))+0</f>
        <v>7.84</v>
      </c>
      <c r="AS421" s="207">
        <f>(VLOOKUP(Horizontal!$C421&amp;Horizontal!$B421&amp;Horizontal!AS$11,Vertical!$E:$O,AS$10,0))+0</f>
        <v>18.37</v>
      </c>
      <c r="AT421" s="207">
        <f>(VLOOKUP(Horizontal!$C421&amp;Horizontal!$B421&amp;Horizontal!AT$11,Vertical!$E:$O,AT$10,0))+0</f>
        <v>6</v>
      </c>
      <c r="AU421" s="207">
        <f>(VLOOKUP(Horizontal!$C421&amp;Horizontal!$B421&amp;Horizontal!AU$11,Vertical!$E:$O,AU$10,0))+0</f>
        <v>2.04</v>
      </c>
      <c r="AV421" s="207">
        <f>(VLOOKUP(Horizontal!$C421&amp;Horizontal!$B421&amp;Horizontal!AV$11,Vertical!$E:$O,AV$10,0))+0</f>
        <v>82</v>
      </c>
      <c r="AW421" s="207">
        <f>(VLOOKUP(Horizontal!$C421&amp;Horizontal!$B421&amp;Horizontal!AW$11,Vertical!$E:$O,AW$10,0))+0</f>
        <v>75</v>
      </c>
      <c r="AX421" s="207">
        <f>(VLOOKUP(Horizontal!$C421&amp;Horizontal!$B421&amp;Horizontal!AX$11,Vertical!$E:$O,AX$10,0))+0</f>
        <v>58</v>
      </c>
      <c r="AY421" s="207">
        <f>(VLOOKUP(Horizontal!$C421&amp;Horizontal!$B421&amp;Horizontal!AY$11,Vertical!$E:$O,AY$10,0))+0</f>
        <v>34.69</v>
      </c>
      <c r="AZ421" s="209">
        <f>(VLOOKUP(Horizontal!$C421&amp;Horizontal!$B421&amp;Horizontal!AZ$11,Vertical!$E:$O,AZ$10,0))+0</f>
        <v>22.45</v>
      </c>
      <c r="BA421" s="208">
        <f>(VLOOKUP(Horizontal!$C421&amp;Horizontal!$B421&amp;Horizontal!BA$11,Vertical!$E:$O,BA$10,0))+0</f>
        <v>26.49</v>
      </c>
      <c r="BB421" s="210">
        <f>(VLOOKUP(Horizontal!$C421&amp;Horizontal!$B421&amp;Horizontal!BB$11,Vertical!$E:$O,BB$10,0))+0</f>
        <v>82.47</v>
      </c>
      <c r="BC421" s="207">
        <f>(VLOOKUP(Horizontal!$C421&amp;Horizontal!$B421&amp;Horizontal!BC$11,Vertical!$E:$O,BC$10,0))+0</f>
        <v>83.26</v>
      </c>
      <c r="BD421" s="207">
        <f>(VLOOKUP(Horizontal!$C421&amp;Horizontal!$B421&amp;Horizontal!BD$11,Vertical!$E:$O,BD$10,0))+0</f>
        <v>84.63</v>
      </c>
      <c r="BE421" s="207">
        <f>(VLOOKUP(Horizontal!$C421&amp;Horizontal!$B421&amp;Horizontal!BE$11,Vertical!$E:$O,BE$10,0))+0</f>
        <v>92.88</v>
      </c>
      <c r="BF421" s="207">
        <f>(VLOOKUP(Horizontal!$C421&amp;Horizontal!$B421&amp;Horizontal!BF$11,Vertical!$E:$O,BF$10,0))+0</f>
        <v>130.91999999999999</v>
      </c>
      <c r="BG421" s="207">
        <f>(VLOOKUP(Horizontal!$C421&amp;Horizontal!$B421&amp;Horizontal!BG$11,Vertical!$E:$O,BG$10,0))+0</f>
        <v>166.94</v>
      </c>
      <c r="BH421" s="207">
        <f>(VLOOKUP(Horizontal!$C421&amp;Horizontal!$B421&amp;Horizontal!BH$11,Vertical!$E:$O,BH$10,0))+0</f>
        <v>172.98</v>
      </c>
      <c r="BI421" s="207">
        <f>(VLOOKUP(Horizontal!$C421&amp;Horizontal!$B421&amp;Horizontal!BI$11,Vertical!$E:$O,BI$10,0))+0</f>
        <v>174.26</v>
      </c>
      <c r="BJ421" s="209">
        <f>(VLOOKUP(Horizontal!$C421&amp;Horizontal!$B421&amp;Horizontal!BJ$11,Vertical!$E:$O,BJ$10,0))+0</f>
        <v>174.31</v>
      </c>
      <c r="BK421" s="210">
        <f>(VLOOKUP(Horizontal!$C421&amp;Horizontal!$B421&amp;Horizontal!BK$11,Vertical!$E:$O,BK$10,0))+0</f>
        <v>52</v>
      </c>
      <c r="BL421" s="207">
        <f>(VLOOKUP(Horizontal!$C421&amp;Horizontal!$B421&amp;Horizontal!BL$11,Vertical!$E:$O,BL$10,0))+0</f>
        <v>47</v>
      </c>
      <c r="BM421" s="207">
        <f>(VLOOKUP(Horizontal!$C421&amp;Horizontal!$B421&amp;Horizontal!BM$11,Vertical!$E:$O,BM$10,0))+0</f>
        <v>47</v>
      </c>
      <c r="BN421" s="207">
        <f>(VLOOKUP(Horizontal!$C421&amp;Horizontal!$B421&amp;Horizontal!BN$11,Vertical!$E:$O,BN$10,0))+0</f>
        <v>49</v>
      </c>
      <c r="BO421" s="207">
        <f>(VLOOKUP(Horizontal!$C421&amp;Horizontal!$B421&amp;Horizontal!BO$11,Vertical!$E:$O,BO$10,0))+0</f>
        <v>48</v>
      </c>
      <c r="BP421" s="207">
        <f>(VLOOKUP(Horizontal!$C421&amp;Horizontal!$B421&amp;Horizontal!BP$11,Vertical!$E:$O,BP$10,0))+0</f>
        <v>44</v>
      </c>
      <c r="BQ421" s="207">
        <f>(VLOOKUP(Horizontal!$C421&amp;Horizontal!$B421&amp;Horizontal!BQ$11,Vertical!$E:$O,BQ$10,0))+0</f>
        <v>38</v>
      </c>
      <c r="BR421" s="207">
        <f>(VLOOKUP(Horizontal!$C421&amp;Horizontal!$B421&amp;Horizontal!BR$11,Vertical!$E:$O,BR$10,0))+0</f>
        <v>33</v>
      </c>
      <c r="BS421" s="209">
        <f>(VLOOKUP(Horizontal!$C421&amp;Horizontal!$B421&amp;Horizontal!BS$11,Vertical!$E:$O,BS$10,0))+0</f>
        <v>29</v>
      </c>
      <c r="BT421" s="210">
        <f>(VLOOKUP(Horizontal!$C421&amp;Horizontal!$B421&amp;Horizontal!BT$11,Vertical!$E:$O,BT$10,0))+0</f>
        <v>59.09</v>
      </c>
      <c r="BU421" s="207">
        <f>(VLOOKUP(Horizontal!$C421&amp;Horizontal!$B421&amp;Horizontal!BU$11,Vertical!$E:$O,BU$10,0))+0</f>
        <v>44.19</v>
      </c>
      <c r="BV421" s="207">
        <f>(VLOOKUP(Horizontal!$C421&amp;Horizontal!$B421&amp;Horizontal!BV$11,Vertical!$E:$O,BV$10,0))+0</f>
        <v>48.89</v>
      </c>
      <c r="BW421" s="207">
        <f>(VLOOKUP(Horizontal!$C421&amp;Horizontal!$B421&amp;Horizontal!BW$11,Vertical!$E:$O,BW$10,0))+0</f>
        <v>81.400000000000006</v>
      </c>
      <c r="BX421" s="207">
        <f>(VLOOKUP(Horizontal!$C421&amp;Horizontal!$B421&amp;Horizontal!BX$11,Vertical!$E:$O,BX$10,0))+0</f>
        <v>13.95</v>
      </c>
      <c r="BY421" s="207">
        <f>(VLOOKUP(Horizontal!$C421&amp;Horizontal!$B421&amp;Horizontal!BY$11,Vertical!$E:$O,BY$10,0))+0</f>
        <v>11.9</v>
      </c>
      <c r="BZ421" s="207">
        <f>(VLOOKUP(Horizontal!$C421&amp;Horizontal!$B421&amp;Horizontal!BZ$11,Vertical!$E:$O,BZ$10,0))+0</f>
        <v>30.95</v>
      </c>
      <c r="CA421" s="207">
        <f>(VLOOKUP(Horizontal!$C421&amp;Horizontal!$B421&amp;Horizontal!CA$11,Vertical!$E:$O,CA$10,0))+0</f>
        <v>36.36</v>
      </c>
      <c r="CB421" s="209">
        <f>(VLOOKUP(Horizontal!$C421&amp;Horizontal!$B421&amp;Horizontal!CB$11,Vertical!$E:$O,CB$10,0))+0</f>
        <v>27.5</v>
      </c>
      <c r="CC421" s="210">
        <f>(VLOOKUP(Horizontal!$C421&amp;Horizontal!$B421&amp;Horizontal!CC$11,Vertical!$E:$O,CC$10,0))+0</f>
        <v>27.27</v>
      </c>
      <c r="CD421" s="207">
        <f>(VLOOKUP(Horizontal!$C421&amp;Horizontal!$B421&amp;Horizontal!CD$11,Vertical!$E:$O,CD$10,0))+0</f>
        <v>34.880000000000003</v>
      </c>
      <c r="CE421" s="207">
        <f>(VLOOKUP(Horizontal!$C421&amp;Horizontal!$B421&amp;Horizontal!CE$11,Vertical!$E:$O,CE$10,0))+0</f>
        <v>35.56</v>
      </c>
      <c r="CF421" s="207">
        <f>(VLOOKUP(Horizontal!$C421&amp;Horizontal!$B421&amp;Horizontal!CF$11,Vertical!$E:$O,CF$10,0))+0</f>
        <v>13.95</v>
      </c>
      <c r="CG421" s="207">
        <f>(VLOOKUP(Horizontal!$C421&amp;Horizontal!$B421&amp;Horizontal!CG$11,Vertical!$E:$O,CG$10,0))+0</f>
        <v>11.63</v>
      </c>
      <c r="CH421" s="207">
        <f>(VLOOKUP(Horizontal!$C421&amp;Horizontal!$B421&amp;Horizontal!CH$11,Vertical!$E:$O,CH$10,0))+0</f>
        <v>21.43</v>
      </c>
      <c r="CI421" s="207">
        <f>(VLOOKUP(Horizontal!$C421&amp;Horizontal!$B421&amp;Horizontal!CI$11,Vertical!$E:$O,CI$10,0))+0</f>
        <v>14.29</v>
      </c>
      <c r="CJ421" s="207">
        <f>(VLOOKUP(Horizontal!$C421&amp;Horizontal!$B421&amp;Horizontal!CJ$11,Vertical!$E:$O,CJ$10,0))+0</f>
        <v>29.55</v>
      </c>
      <c r="CK421" s="209">
        <f>(VLOOKUP(Horizontal!$C421&amp;Horizontal!$B421&amp;Horizontal!CK$11,Vertical!$E:$O,CK$10,0))+0</f>
        <v>47.5</v>
      </c>
      <c r="CL421" s="210">
        <f>(VLOOKUP(Horizontal!$C421&amp;Horizontal!$B421&amp;Horizontal!CL$11,Vertical!$E:$O,CL$10,0))+0</f>
        <v>13.64</v>
      </c>
      <c r="CM421" s="207">
        <f>(VLOOKUP(Horizontal!$C421&amp;Horizontal!$B421&amp;Horizontal!CM$11,Vertical!$E:$O,CM$10,0))+0</f>
        <v>20.93</v>
      </c>
      <c r="CN421" s="207">
        <f>(VLOOKUP(Horizontal!$C421&amp;Horizontal!$B421&amp;Horizontal!CN$11,Vertical!$E:$O,CN$10,0))+0</f>
        <v>15.56</v>
      </c>
      <c r="CO421" s="207">
        <f>(VLOOKUP(Horizontal!$C421&amp;Horizontal!$B421&amp;Horizontal!CO$11,Vertical!$E:$O,CO$10,0))+0</f>
        <v>4.6500000000000004</v>
      </c>
      <c r="CP421" s="207">
        <f>(VLOOKUP(Horizontal!$C421&amp;Horizontal!$B421&amp;Horizontal!CP$11,Vertical!$E:$O,CP$10,0))+0</f>
        <v>74.42</v>
      </c>
      <c r="CQ421" s="207">
        <f>(VLOOKUP(Horizontal!$C421&amp;Horizontal!$B421&amp;Horizontal!CQ$11,Vertical!$E:$O,CQ$10,0))+0</f>
        <v>66.67</v>
      </c>
      <c r="CR421" s="207">
        <f>(VLOOKUP(Horizontal!$C421&amp;Horizontal!$B421&amp;Horizontal!CR$11,Vertical!$E:$O,CR$10,0))+0</f>
        <v>54.76</v>
      </c>
      <c r="CS421" s="207">
        <f>(VLOOKUP(Horizontal!$C421&amp;Horizontal!$B421&amp;Horizontal!CS$11,Vertical!$E:$O,CS$10,0))+0</f>
        <v>34.090000000000003</v>
      </c>
      <c r="CT421" s="207">
        <f>(VLOOKUP(Horizontal!$C421&amp;Horizontal!$B421&amp;Horizontal!CT$11,Vertical!$E:$O,CT$10,0))+0</f>
        <v>25</v>
      </c>
      <c r="CU421" s="150"/>
      <c r="CV421" s="211">
        <f t="shared" ref="CV421" si="1859">(BB421-H421)+0</f>
        <v>26.490000000000002</v>
      </c>
      <c r="CW421" s="190">
        <f t="shared" ref="CW421" si="1860">(BC421-I421)+0</f>
        <v>26.890000000000008</v>
      </c>
      <c r="CX421" s="190">
        <f t="shared" ref="CX421" si="1861">(BD421-J421)+0</f>
        <v>27.769999999999996</v>
      </c>
      <c r="CY421" s="190">
        <f t="shared" ref="CY421" si="1862">(BE421-K421)+0</f>
        <v>29.509999999999998</v>
      </c>
      <c r="CZ421" s="190">
        <f t="shared" ref="CZ421" si="1863">(BF421-L421)+0</f>
        <v>29.579999999999984</v>
      </c>
      <c r="DA421" s="190">
        <f t="shared" ref="DA421" si="1864">(BG421-M421)+0</f>
        <v>30.659999999999997</v>
      </c>
      <c r="DB421" s="190">
        <f t="shared" ref="DB421" si="1865">(BH421-N421)+0</f>
        <v>29.97999999999999</v>
      </c>
      <c r="DC421" s="190">
        <f t="shared" ref="DC421" si="1866">(BI421-O421)+0</f>
        <v>29.590000000000003</v>
      </c>
      <c r="DD421" s="212">
        <f t="shared" ref="DD421" si="1867">(BJ421-P421)+0</f>
        <v>29.400000000000006</v>
      </c>
      <c r="DE421" s="9">
        <v>170</v>
      </c>
      <c r="DF421" s="212">
        <f t="shared" ref="DF421" si="1868">($H$7-H421)+0</f>
        <v>152.47721040189134</v>
      </c>
      <c r="DG421" s="264">
        <v>101</v>
      </c>
      <c r="DH421" s="265">
        <v>127</v>
      </c>
      <c r="DI421" s="265">
        <v>40</v>
      </c>
      <c r="DJ421" s="266">
        <v>108</v>
      </c>
      <c r="DK421" s="190">
        <v>0</v>
      </c>
      <c r="DL421" s="190">
        <v>0</v>
      </c>
      <c r="DM421" s="190">
        <v>0</v>
      </c>
      <c r="DN421" s="212">
        <v>0</v>
      </c>
      <c r="DO421" s="190">
        <v>55.7</v>
      </c>
      <c r="DP421" s="190">
        <v>55.7</v>
      </c>
      <c r="DQ421" s="190">
        <v>55.7</v>
      </c>
      <c r="DR421" s="212">
        <v>55.7</v>
      </c>
      <c r="DS421" s="150"/>
      <c r="DT421" s="190">
        <v>56</v>
      </c>
      <c r="DU421" s="190">
        <v>56</v>
      </c>
      <c r="DV421" s="190">
        <v>57</v>
      </c>
      <c r="DW421" s="190">
        <v>63</v>
      </c>
      <c r="DX421" s="190"/>
      <c r="DY421" s="190"/>
      <c r="DZ421" s="190"/>
      <c r="EA421" s="190"/>
      <c r="EB421" s="190"/>
      <c r="EC421" s="190"/>
      <c r="ED421" s="190">
        <v>100</v>
      </c>
      <c r="EE421" s="190">
        <v>137</v>
      </c>
      <c r="EF421" s="190">
        <v>142</v>
      </c>
      <c r="EG421" s="190">
        <v>143</v>
      </c>
      <c r="EH421" s="212">
        <v>142</v>
      </c>
      <c r="EI421" s="213"/>
      <c r="EJ421" s="211">
        <v>23</v>
      </c>
      <c r="EK421" s="190">
        <v>26</v>
      </c>
      <c r="EL421" s="190">
        <v>27</v>
      </c>
      <c r="EM421" s="190">
        <v>30</v>
      </c>
      <c r="EN421" s="190"/>
      <c r="EO421" s="190"/>
      <c r="EP421" s="190"/>
      <c r="EQ421" s="190"/>
      <c r="ER421" s="190"/>
      <c r="ES421" s="190"/>
      <c r="ET421" s="190">
        <v>30</v>
      </c>
      <c r="EU421" s="190">
        <v>32</v>
      </c>
      <c r="EV421" s="190">
        <v>32</v>
      </c>
      <c r="EW421" s="190">
        <v>32</v>
      </c>
      <c r="EX421" s="212">
        <v>32</v>
      </c>
      <c r="EY421" s="211"/>
      <c r="EZ421" s="75">
        <f t="shared" ref="EZ421" si="1869">(G421/(DT421-G421))+0</f>
        <v>1.6097299230906814E-3</v>
      </c>
      <c r="FA421" s="89">
        <f t="shared" si="1485"/>
        <v>-0.1</v>
      </c>
      <c r="FB421" s="212"/>
      <c r="FC421" s="213"/>
      <c r="FD421" s="213"/>
      <c r="FE421" s="213"/>
      <c r="FF421" s="213"/>
      <c r="FG421" s="213"/>
      <c r="FH421" s="213"/>
      <c r="FI421" s="213"/>
      <c r="FJ421" s="213"/>
      <c r="FK421" s="213"/>
      <c r="FL421" s="213"/>
      <c r="FM421" s="213"/>
      <c r="FN421" s="213"/>
      <c r="FO421" s="213"/>
      <c r="FP421" s="213"/>
      <c r="FQ421" s="213"/>
      <c r="FR421" s="213"/>
      <c r="FS421" s="211">
        <v>155</v>
      </c>
      <c r="FT421" s="190">
        <v>160</v>
      </c>
      <c r="FU421" s="190">
        <v>160</v>
      </c>
      <c r="FV421" s="190">
        <v>160</v>
      </c>
      <c r="FW421" s="190"/>
      <c r="FX421" s="190"/>
      <c r="FY421" s="190"/>
      <c r="FZ421" s="190"/>
      <c r="GA421" s="190"/>
      <c r="GB421" s="190"/>
      <c r="GC421" s="190">
        <v>160</v>
      </c>
      <c r="GD421" s="190">
        <v>165</v>
      </c>
      <c r="GE421" s="190">
        <v>160</v>
      </c>
      <c r="GF421" s="190">
        <v>155</v>
      </c>
      <c r="GG421" s="212">
        <v>150</v>
      </c>
    </row>
    <row r="422" spans="2:189">
      <c r="B422" s="33">
        <v>44873</v>
      </c>
      <c r="C422" s="30" t="s">
        <v>21</v>
      </c>
      <c r="D422" s="30">
        <v>2022</v>
      </c>
      <c r="E422" s="30" t="str">
        <f t="shared" ref="E422" si="1870">D422&amp;C422</f>
        <v>2022S45</v>
      </c>
      <c r="F422" s="30" t="str">
        <f t="shared" si="1473"/>
        <v>112022</v>
      </c>
      <c r="G422" s="208" t="str">
        <f>VLOOKUP(Horizontal!$C422&amp;Horizontal!$B422&amp;Horizontal!G$11,Vertical!$E:$O,G$10,0)</f>
        <v>0,03</v>
      </c>
      <c r="H422" s="207">
        <f>(VLOOKUP(Horizontal!$C422&amp;Horizontal!$B422&amp;Horizontal!H$11,Vertical!$E:$O,H$10,0))+0</f>
        <v>56.03</v>
      </c>
      <c r="I422" s="207">
        <f>(VLOOKUP(Horizontal!$C422&amp;Horizontal!$B422&amp;Horizontal!I$11,Vertical!$E:$O,I$10,0))+0</f>
        <v>56.79</v>
      </c>
      <c r="J422" s="207">
        <f>(VLOOKUP(Horizontal!$C422&amp;Horizontal!$B422&amp;Horizontal!J$11,Vertical!$E:$O,J$10,0))+0</f>
        <v>62.04</v>
      </c>
      <c r="K422" s="207">
        <f>(VLOOKUP(Horizontal!$C422&amp;Horizontal!$B422&amp;Horizontal!K$11,Vertical!$E:$O,K$10,0))+0</f>
        <v>68.599999999999994</v>
      </c>
      <c r="L422" s="207">
        <f>(VLOOKUP(Horizontal!$C422&amp;Horizontal!$B422&amp;Horizontal!L$11,Vertical!$E:$O,L$10,0))+0</f>
        <v>97.9</v>
      </c>
      <c r="M422" s="207">
        <f>(VLOOKUP(Horizontal!$C422&amp;Horizontal!$B422&amp;Horizontal!M$11,Vertical!$E:$O,M$10,0))+0</f>
        <v>135.03</v>
      </c>
      <c r="N422" s="207">
        <f>(VLOOKUP(Horizontal!$C422&amp;Horizontal!$B422&amp;Horizontal!N$11,Vertical!$E:$O,N$10,0))+0</f>
        <v>142.57</v>
      </c>
      <c r="O422" s="207">
        <f>(VLOOKUP(Horizontal!$C422&amp;Horizontal!$B422&amp;Horizontal!O$11,Vertical!$E:$O,O$10,0))+0</f>
        <v>144.74</v>
      </c>
      <c r="P422" s="209">
        <f>(VLOOKUP(Horizontal!$C422&amp;Horizontal!$B422&amp;Horizontal!P$11,Vertical!$E:$O,P$10,0))+0</f>
        <v>144.63</v>
      </c>
      <c r="Q422" s="210">
        <f>(VLOOKUP(Horizontal!$C422&amp;Horizontal!$B422&amp;Horizontal!Q$11,Vertical!$E:$O,Q$10,0))+0</f>
        <v>50</v>
      </c>
      <c r="R422" s="207">
        <f>(VLOOKUP(Horizontal!$C422&amp;Horizontal!$B422&amp;Horizontal!R$11,Vertical!$E:$O,R$10,0))+0</f>
        <v>49</v>
      </c>
      <c r="S422" s="207">
        <f>(VLOOKUP(Horizontal!$C422&amp;Horizontal!$B422&amp;Horizontal!S$11,Vertical!$E:$O,S$10,0))+0</f>
        <v>55</v>
      </c>
      <c r="T422" s="207">
        <f>(VLOOKUP(Horizontal!$C422&amp;Horizontal!$B422&amp;Horizontal!T$11,Vertical!$E:$O,T$10,0))+0</f>
        <v>54</v>
      </c>
      <c r="U422" s="207">
        <f>(VLOOKUP(Horizontal!$C422&amp;Horizontal!$B422&amp;Horizontal!U$11,Vertical!$E:$O,U$10,0))+0</f>
        <v>51</v>
      </c>
      <c r="V422" s="207">
        <f>(VLOOKUP(Horizontal!$C422&amp;Horizontal!$B422&amp;Horizontal!V$11,Vertical!$E:$O,V$10,0))+0</f>
        <v>49</v>
      </c>
      <c r="W422" s="207">
        <f>(VLOOKUP(Horizontal!$C422&amp;Horizontal!$B422&amp;Horizontal!W$11,Vertical!$E:$O,W$10,0))+0</f>
        <v>39</v>
      </c>
      <c r="X422" s="207">
        <f>(VLOOKUP(Horizontal!$C422&amp;Horizontal!$B422&amp;Horizontal!X$11,Vertical!$E:$O,X$10,0))+0</f>
        <v>31</v>
      </c>
      <c r="Y422" s="209">
        <f>(VLOOKUP(Horizontal!$C422&amp;Horizontal!$B422&amp;Horizontal!Y$11,Vertical!$E:$O,Y$10,0))+0</f>
        <v>28</v>
      </c>
      <c r="Z422" s="210">
        <f>(VLOOKUP(Horizontal!$C422&amp;Horizontal!$B422&amp;Horizontal!Z$11,Vertical!$E:$O,Z$10,0))+0</f>
        <v>40.909999999999997</v>
      </c>
      <c r="AA422" s="207">
        <f>(VLOOKUP(Horizontal!$C422&amp;Horizontal!$B422&amp;Horizontal!AA$11,Vertical!$E:$O,AA$10,0))+0</f>
        <v>27.45</v>
      </c>
      <c r="AB422" s="207">
        <f>(VLOOKUP(Horizontal!$C422&amp;Horizontal!$B422&amp;Horizontal!AB$11,Vertical!$E:$O,AB$10,0))+0</f>
        <v>89.58</v>
      </c>
      <c r="AC422" s="207">
        <f>(VLOOKUP(Horizontal!$C422&amp;Horizontal!$B422&amp;Horizontal!AC$11,Vertical!$E:$O,AC$10,0))+0</f>
        <v>89.58</v>
      </c>
      <c r="AD422" s="207">
        <f>(VLOOKUP(Horizontal!$C422&amp;Horizontal!$B422&amp;Horizontal!AD$11,Vertical!$E:$O,AD$10,0))+0</f>
        <v>79.59</v>
      </c>
      <c r="AE422" s="207">
        <f>(VLOOKUP(Horizontal!$C422&amp;Horizontal!$B422&amp;Horizontal!AE$11,Vertical!$E:$O,AE$10,0))+0</f>
        <v>68.63</v>
      </c>
      <c r="AF422" s="207">
        <f>(VLOOKUP(Horizontal!$C422&amp;Horizontal!$B422&amp;Horizontal!AF$11,Vertical!$E:$O,AF$10,0))+0</f>
        <v>46.15</v>
      </c>
      <c r="AG422" s="207">
        <f>(VLOOKUP(Horizontal!$C422&amp;Horizontal!$B422&amp;Horizontal!AG$11,Vertical!$E:$O,AG$10,0))+0</f>
        <v>36.17</v>
      </c>
      <c r="AH422" s="209">
        <f>(VLOOKUP(Horizontal!$C422&amp;Horizontal!$B422&amp;Horizontal!AH$11,Vertical!$E:$O,AH$10,0))+0</f>
        <v>43.75</v>
      </c>
      <c r="AI422" s="210">
        <f>(VLOOKUP(Horizontal!$C422&amp;Horizontal!$B422&amp;Horizontal!AI$11,Vertical!$E:$O,AI$10,0))+0</f>
        <v>45.45</v>
      </c>
      <c r="AJ422" s="207">
        <f>(VLOOKUP(Horizontal!$C422&amp;Horizontal!$B422&amp;Horizontal!AJ$11,Vertical!$E:$O,AJ$10,0))+0</f>
        <v>47.06</v>
      </c>
      <c r="AK422" s="207">
        <f>(VLOOKUP(Horizontal!$C422&amp;Horizontal!$B422&amp;Horizontal!AK$11,Vertical!$E:$O,AK$10,0))+0</f>
        <v>8.33</v>
      </c>
      <c r="AL422" s="207">
        <f>(VLOOKUP(Horizontal!$C422&amp;Horizontal!$B422&amp;Horizontal!AL$11,Vertical!$E:$O,AL$10,0))+0</f>
        <v>8.33</v>
      </c>
      <c r="AM422" s="207">
        <f>(VLOOKUP(Horizontal!$C422&amp;Horizontal!$B422&amp;Horizontal!AM$11,Vertical!$E:$O,AM$10,0))+0</f>
        <v>8.16</v>
      </c>
      <c r="AN422" s="207">
        <f>(VLOOKUP(Horizontal!$C422&amp;Horizontal!$B422&amp;Horizontal!AN$11,Vertical!$E:$O,AN$10,0))+0</f>
        <v>11.76</v>
      </c>
      <c r="AO422" s="207">
        <f>(VLOOKUP(Horizontal!$C422&amp;Horizontal!$B422&amp;Horizontal!AO$11,Vertical!$E:$O,AO$10,0))+0</f>
        <v>26.92</v>
      </c>
      <c r="AP422" s="207">
        <f>(VLOOKUP(Horizontal!$C422&amp;Horizontal!$B422&amp;Horizontal!AP$11,Vertical!$E:$O,AP$10,0))+0</f>
        <v>44.68</v>
      </c>
      <c r="AQ422" s="209">
        <f>(VLOOKUP(Horizontal!$C422&amp;Horizontal!$B422&amp;Horizontal!AQ$11,Vertical!$E:$O,AQ$10,0))+0</f>
        <v>50</v>
      </c>
      <c r="AR422" s="210">
        <f>(VLOOKUP(Horizontal!$C422&amp;Horizontal!$B422&amp;Horizontal!AR$11,Vertical!$E:$O,AR$10,0))+0</f>
        <v>13.64</v>
      </c>
      <c r="AS422" s="207">
        <f>(VLOOKUP(Horizontal!$C422&amp;Horizontal!$B422&amp;Horizontal!AS$11,Vertical!$E:$O,AS$10,0))+0</f>
        <v>25.49</v>
      </c>
      <c r="AT422" s="207">
        <f>(VLOOKUP(Horizontal!$C422&amp;Horizontal!$B422&amp;Horizontal!AT$11,Vertical!$E:$O,AT$10,0))+0</f>
        <v>2.08</v>
      </c>
      <c r="AU422" s="207">
        <f>(VLOOKUP(Horizontal!$C422&amp;Horizontal!$B422&amp;Horizontal!AU$11,Vertical!$E:$O,AU$10,0))+0</f>
        <v>2.08</v>
      </c>
      <c r="AV422" s="207">
        <f>(VLOOKUP(Horizontal!$C422&amp;Horizontal!$B422&amp;Horizontal!AV$11,Vertical!$E:$O,AV$10,0))+0</f>
        <v>12.24</v>
      </c>
      <c r="AW422" s="207">
        <f>(VLOOKUP(Horizontal!$C422&amp;Horizontal!$B422&amp;Horizontal!AW$11,Vertical!$E:$O,AW$10,0))+0</f>
        <v>19.61</v>
      </c>
      <c r="AX422" s="207">
        <f>(VLOOKUP(Horizontal!$C422&amp;Horizontal!$B422&amp;Horizontal!AX$11,Vertical!$E:$O,AX$10,0))+0</f>
        <v>26.92</v>
      </c>
      <c r="AY422" s="207">
        <f>(VLOOKUP(Horizontal!$C422&amp;Horizontal!$B422&amp;Horizontal!AY$11,Vertical!$E:$O,AY$10,0))+0</f>
        <v>19.149999999999999</v>
      </c>
      <c r="AZ422" s="209">
        <f>(VLOOKUP(Horizontal!$C422&amp;Horizontal!$B422&amp;Horizontal!AZ$11,Vertical!$E:$O,AZ$10,0))+0</f>
        <v>6.25</v>
      </c>
      <c r="BA422" s="208">
        <f>(VLOOKUP(Horizontal!$C422&amp;Horizontal!$B422&amp;Horizontal!BA$11,Vertical!$E:$O,BA$10,0))+0</f>
        <v>26.13</v>
      </c>
      <c r="BB422" s="210">
        <f>(VLOOKUP(Horizontal!$C422&amp;Horizontal!$B422&amp;Horizontal!BB$11,Vertical!$E:$O,BB$10,0))+0</f>
        <v>82.16</v>
      </c>
      <c r="BC422" s="207">
        <f>(VLOOKUP(Horizontal!$C422&amp;Horizontal!$B422&amp;Horizontal!BC$11,Vertical!$E:$O,BC$10,0))+0</f>
        <v>83.39</v>
      </c>
      <c r="BD422" s="207">
        <f>(VLOOKUP(Horizontal!$C422&amp;Horizontal!$B422&amp;Horizontal!BD$11,Vertical!$E:$O,BD$10,0))+0</f>
        <v>91.67</v>
      </c>
      <c r="BE422" s="207">
        <f>(VLOOKUP(Horizontal!$C422&amp;Horizontal!$B422&amp;Horizontal!BE$11,Vertical!$E:$O,BE$10,0))+0</f>
        <v>97.63</v>
      </c>
      <c r="BF422" s="207">
        <f>(VLOOKUP(Horizontal!$C422&amp;Horizontal!$B422&amp;Horizontal!BF$11,Vertical!$E:$O,BF$10,0))+0</f>
        <v>127.86</v>
      </c>
      <c r="BG422" s="207">
        <f>(VLOOKUP(Horizontal!$C422&amp;Horizontal!$B422&amp;Horizontal!BG$11,Vertical!$E:$O,BG$10,0))+0</f>
        <v>165.21</v>
      </c>
      <c r="BH422" s="207">
        <f>(VLOOKUP(Horizontal!$C422&amp;Horizontal!$B422&amp;Horizontal!BH$11,Vertical!$E:$O,BH$10,0))+0</f>
        <v>172.07</v>
      </c>
      <c r="BI422" s="207">
        <f>(VLOOKUP(Horizontal!$C422&amp;Horizontal!$B422&amp;Horizontal!BI$11,Vertical!$E:$O,BI$10,0))+0</f>
        <v>173.97</v>
      </c>
      <c r="BJ422" s="209">
        <f>(VLOOKUP(Horizontal!$C422&amp;Horizontal!$B422&amp;Horizontal!BJ$11,Vertical!$E:$O,BJ$10,0))+0</f>
        <v>173.96</v>
      </c>
      <c r="BK422" s="210">
        <f>(VLOOKUP(Horizontal!$C422&amp;Horizontal!$B422&amp;Horizontal!BK$11,Vertical!$E:$O,BK$10,0))+0</f>
        <v>49</v>
      </c>
      <c r="BL422" s="207">
        <f>(VLOOKUP(Horizontal!$C422&amp;Horizontal!$B422&amp;Horizontal!BL$11,Vertical!$E:$O,BL$10,0))+0</f>
        <v>47</v>
      </c>
      <c r="BM422" s="207">
        <f>(VLOOKUP(Horizontal!$C422&amp;Horizontal!$B422&amp;Horizontal!BM$11,Vertical!$E:$O,BM$10,0))+0</f>
        <v>50</v>
      </c>
      <c r="BN422" s="207">
        <f>(VLOOKUP(Horizontal!$C422&amp;Horizontal!$B422&amp;Horizontal!BN$11,Vertical!$E:$O,BN$10,0))+0</f>
        <v>48</v>
      </c>
      <c r="BO422" s="207">
        <f>(VLOOKUP(Horizontal!$C422&amp;Horizontal!$B422&amp;Horizontal!BO$11,Vertical!$E:$O,BO$10,0))+0</f>
        <v>46</v>
      </c>
      <c r="BP422" s="207">
        <f>(VLOOKUP(Horizontal!$C422&amp;Horizontal!$B422&amp;Horizontal!BP$11,Vertical!$E:$O,BP$10,0))+0</f>
        <v>43</v>
      </c>
      <c r="BQ422" s="207">
        <f>(VLOOKUP(Horizontal!$C422&amp;Horizontal!$B422&amp;Horizontal!BQ$11,Vertical!$E:$O,BQ$10,0))+0</f>
        <v>38</v>
      </c>
      <c r="BR422" s="207">
        <f>(VLOOKUP(Horizontal!$C422&amp;Horizontal!$B422&amp;Horizontal!BR$11,Vertical!$E:$O,BR$10,0))+0</f>
        <v>36</v>
      </c>
      <c r="BS422" s="209">
        <f>(VLOOKUP(Horizontal!$C422&amp;Horizontal!$B422&amp;Horizontal!BS$11,Vertical!$E:$O,BS$10,0))+0</f>
        <v>32</v>
      </c>
      <c r="BT422" s="210">
        <f>(VLOOKUP(Horizontal!$C422&amp;Horizontal!$B422&amp;Horizontal!BT$11,Vertical!$E:$O,BT$10,0))+0</f>
        <v>62.79</v>
      </c>
      <c r="BU422" s="207">
        <f>(VLOOKUP(Horizontal!$C422&amp;Horizontal!$B422&amp;Horizontal!BU$11,Vertical!$E:$O,BU$10,0))+0</f>
        <v>55.56</v>
      </c>
      <c r="BV422" s="207">
        <f>(VLOOKUP(Horizontal!$C422&amp;Horizontal!$B422&amp;Horizontal!BV$11,Vertical!$E:$O,BV$10,0))+0</f>
        <v>81.400000000000006</v>
      </c>
      <c r="BW422" s="207">
        <f>(VLOOKUP(Horizontal!$C422&amp;Horizontal!$B422&amp;Horizontal!BW$11,Vertical!$E:$O,BW$10,0))+0</f>
        <v>81.400000000000006</v>
      </c>
      <c r="BX422" s="207">
        <f>(VLOOKUP(Horizontal!$C422&amp;Horizontal!$B422&amp;Horizontal!BX$11,Vertical!$E:$O,BX$10,0))+0</f>
        <v>66.67</v>
      </c>
      <c r="BY422" s="207">
        <f>(VLOOKUP(Horizontal!$C422&amp;Horizontal!$B422&amp;Horizontal!BY$11,Vertical!$E:$O,BY$10,0))+0</f>
        <v>67.39</v>
      </c>
      <c r="BZ422" s="207">
        <f>(VLOOKUP(Horizontal!$C422&amp;Horizontal!$B422&amp;Horizontal!BZ$11,Vertical!$E:$O,BZ$10,0))+0</f>
        <v>54.35</v>
      </c>
      <c r="CA422" s="207">
        <f>(VLOOKUP(Horizontal!$C422&amp;Horizontal!$B422&amp;Horizontal!CA$11,Vertical!$E:$O,CA$10,0))+0</f>
        <v>53.49</v>
      </c>
      <c r="CB422" s="209">
        <f>(VLOOKUP(Horizontal!$C422&amp;Horizontal!$B422&amp;Horizontal!CB$11,Vertical!$E:$O,CB$10,0))+0</f>
        <v>48.72</v>
      </c>
      <c r="CC422" s="210">
        <f>(VLOOKUP(Horizontal!$C422&amp;Horizontal!$B422&amp;Horizontal!CC$11,Vertical!$E:$O,CC$10,0))+0</f>
        <v>23.26</v>
      </c>
      <c r="CD422" s="207">
        <f>(VLOOKUP(Horizontal!$C422&amp;Horizontal!$B422&amp;Horizontal!CD$11,Vertical!$E:$O,CD$10,0))+0</f>
        <v>31.11</v>
      </c>
      <c r="CE422" s="207">
        <f>(VLOOKUP(Horizontal!$C422&amp;Horizontal!$B422&amp;Horizontal!CE$11,Vertical!$E:$O,CE$10,0))+0</f>
        <v>6.98</v>
      </c>
      <c r="CF422" s="207">
        <f>(VLOOKUP(Horizontal!$C422&amp;Horizontal!$B422&amp;Horizontal!CF$11,Vertical!$E:$O,CF$10,0))+0</f>
        <v>6.98</v>
      </c>
      <c r="CG422" s="207">
        <f>(VLOOKUP(Horizontal!$C422&amp;Horizontal!$B422&amp;Horizontal!CG$11,Vertical!$E:$O,CG$10,0))+0</f>
        <v>9.52</v>
      </c>
      <c r="CH422" s="207">
        <f>(VLOOKUP(Horizontal!$C422&amp;Horizontal!$B422&amp;Horizontal!CH$11,Vertical!$E:$O,CH$10,0))+0</f>
        <v>17.39</v>
      </c>
      <c r="CI422" s="207">
        <f>(VLOOKUP(Horizontal!$C422&amp;Horizontal!$B422&amp;Horizontal!CI$11,Vertical!$E:$O,CI$10,0))+0</f>
        <v>23.91</v>
      </c>
      <c r="CJ422" s="207">
        <f>(VLOOKUP(Horizontal!$C422&amp;Horizontal!$B422&amp;Horizontal!CJ$11,Vertical!$E:$O,CJ$10,0))+0</f>
        <v>30.23</v>
      </c>
      <c r="CK422" s="209">
        <f>(VLOOKUP(Horizontal!$C422&amp;Horizontal!$B422&amp;Horizontal!CK$11,Vertical!$E:$O,CK$10,0))+0</f>
        <v>38.46</v>
      </c>
      <c r="CL422" s="210">
        <f>(VLOOKUP(Horizontal!$C422&amp;Horizontal!$B422&amp;Horizontal!CL$11,Vertical!$E:$O,CL$10,0))+0</f>
        <v>13.95</v>
      </c>
      <c r="CM422" s="207">
        <f>(VLOOKUP(Horizontal!$C422&amp;Horizontal!$B422&amp;Horizontal!CM$11,Vertical!$E:$O,CM$10,0))+0</f>
        <v>13.33</v>
      </c>
      <c r="CN422" s="207">
        <f>(VLOOKUP(Horizontal!$C422&amp;Horizontal!$B422&amp;Horizontal!CN$11,Vertical!$E:$O,CN$10,0))+0</f>
        <v>11.63</v>
      </c>
      <c r="CO422" s="207">
        <f>(VLOOKUP(Horizontal!$C422&amp;Horizontal!$B422&amp;Horizontal!CO$11,Vertical!$E:$O,CO$10,0))+0</f>
        <v>11.63</v>
      </c>
      <c r="CP422" s="207">
        <f>(VLOOKUP(Horizontal!$C422&amp;Horizontal!$B422&amp;Horizontal!CP$11,Vertical!$E:$O,CP$10,0))+0</f>
        <v>23.81</v>
      </c>
      <c r="CQ422" s="207">
        <f>(VLOOKUP(Horizontal!$C422&amp;Horizontal!$B422&amp;Horizontal!CQ$11,Vertical!$E:$O,CQ$10,0))+0</f>
        <v>15.22</v>
      </c>
      <c r="CR422" s="207">
        <f>(VLOOKUP(Horizontal!$C422&amp;Horizontal!$B422&amp;Horizontal!CR$11,Vertical!$E:$O,CR$10,0))+0</f>
        <v>21.74</v>
      </c>
      <c r="CS422" s="207">
        <f>(VLOOKUP(Horizontal!$C422&amp;Horizontal!$B422&amp;Horizontal!CS$11,Vertical!$E:$O,CS$10,0))+0</f>
        <v>16.28</v>
      </c>
      <c r="CT422" s="207">
        <f>(VLOOKUP(Horizontal!$C422&amp;Horizontal!$B422&amp;Horizontal!CT$11,Vertical!$E:$O,CT$10,0))+0</f>
        <v>12.82</v>
      </c>
      <c r="CU422" s="150"/>
      <c r="CV422" s="211">
        <f t="shared" ref="CV422" si="1871">(BB422-H422)+0</f>
        <v>26.129999999999995</v>
      </c>
      <c r="CW422" s="190">
        <f t="shared" ref="CW422" si="1872">(BC422-I422)+0</f>
        <v>26.6</v>
      </c>
      <c r="CX422" s="190">
        <f t="shared" ref="CX422" si="1873">(BD422-J422)+0</f>
        <v>29.630000000000003</v>
      </c>
      <c r="CY422" s="190">
        <f t="shared" ref="CY422" si="1874">(BE422-K422)+0</f>
        <v>29.03</v>
      </c>
      <c r="CZ422" s="190">
        <f t="shared" ref="CZ422" si="1875">(BF422-L422)+0</f>
        <v>29.959999999999994</v>
      </c>
      <c r="DA422" s="190">
        <f t="shared" ref="DA422" si="1876">(BG422-M422)+0</f>
        <v>30.180000000000007</v>
      </c>
      <c r="DB422" s="190">
        <f t="shared" ref="DB422" si="1877">(BH422-N422)+0</f>
        <v>29.5</v>
      </c>
      <c r="DC422" s="190">
        <f t="shared" ref="DC422" si="1878">(BI422-O422)+0</f>
        <v>29.22999999999999</v>
      </c>
      <c r="DD422" s="212">
        <f t="shared" ref="DD422" si="1879">(BJ422-P422)+0</f>
        <v>29.330000000000013</v>
      </c>
      <c r="DE422" s="9">
        <v>170</v>
      </c>
      <c r="DF422" s="212">
        <f t="shared" ref="DF422" si="1880">($H$7-H422)+0</f>
        <v>152.42721040189133</v>
      </c>
      <c r="DG422" s="264">
        <v>82</v>
      </c>
      <c r="DH422" s="265">
        <v>93</v>
      </c>
      <c r="DI422" s="265">
        <v>47</v>
      </c>
      <c r="DJ422" s="266">
        <v>146</v>
      </c>
      <c r="DK422" s="190">
        <v>0</v>
      </c>
      <c r="DL422" s="190">
        <v>0</v>
      </c>
      <c r="DM422" s="190">
        <v>0</v>
      </c>
      <c r="DN422" s="212">
        <v>0</v>
      </c>
      <c r="DO422" s="190">
        <v>55.7</v>
      </c>
      <c r="DP422" s="190">
        <v>55.7</v>
      </c>
      <c r="DQ422" s="190">
        <v>55.7</v>
      </c>
      <c r="DR422" s="212">
        <v>55.7</v>
      </c>
      <c r="DS422" s="150"/>
      <c r="DT422" s="190">
        <v>56</v>
      </c>
      <c r="DU422" s="190">
        <v>57</v>
      </c>
      <c r="DV422" s="190">
        <v>61</v>
      </c>
      <c r="DW422" s="190">
        <v>67</v>
      </c>
      <c r="DX422" s="190"/>
      <c r="DY422" s="190"/>
      <c r="DZ422" s="190"/>
      <c r="EA422" s="190"/>
      <c r="EB422" s="190"/>
      <c r="EC422" s="190"/>
      <c r="ED422" s="190">
        <v>97</v>
      </c>
      <c r="EE422" s="190">
        <v>135</v>
      </c>
      <c r="EF422" s="190">
        <v>142</v>
      </c>
      <c r="EG422" s="190">
        <v>143</v>
      </c>
      <c r="EH422" s="212">
        <v>143</v>
      </c>
      <c r="EI422" s="213"/>
      <c r="EJ422" s="211">
        <v>25</v>
      </c>
      <c r="EK422" s="190">
        <v>26</v>
      </c>
      <c r="EL422" s="190">
        <v>28</v>
      </c>
      <c r="EM422" s="190">
        <v>28</v>
      </c>
      <c r="EN422" s="190"/>
      <c r="EO422" s="190"/>
      <c r="EP422" s="190"/>
      <c r="EQ422" s="190"/>
      <c r="ER422" s="190"/>
      <c r="ES422" s="190"/>
      <c r="ET422" s="190">
        <v>28</v>
      </c>
      <c r="EU422" s="190">
        <v>30</v>
      </c>
      <c r="EV422" s="190">
        <v>32</v>
      </c>
      <c r="EW422" s="190">
        <v>32</v>
      </c>
      <c r="EX422" s="212">
        <v>32</v>
      </c>
      <c r="EY422" s="211"/>
      <c r="EZ422" s="75">
        <f t="shared" ref="EZ422" si="1881">(G422/(DT422-G422))+0</f>
        <v>5.3600142933714486E-4</v>
      </c>
      <c r="FA422" s="89">
        <f t="shared" si="1485"/>
        <v>-0.1</v>
      </c>
      <c r="FB422" s="212"/>
      <c r="FC422" s="213"/>
      <c r="FD422" s="213"/>
      <c r="FE422" s="213"/>
      <c r="FF422" s="213"/>
      <c r="FG422" s="213"/>
      <c r="FH422" s="213"/>
      <c r="FI422" s="213"/>
      <c r="FJ422" s="213"/>
      <c r="FK422" s="213"/>
      <c r="FL422" s="213"/>
      <c r="FM422" s="213"/>
      <c r="FN422" s="213"/>
      <c r="FO422" s="213"/>
      <c r="FP422" s="213"/>
      <c r="FQ422" s="213"/>
      <c r="FR422" s="213"/>
      <c r="FS422" s="211">
        <v>160</v>
      </c>
      <c r="FT422" s="190">
        <v>160</v>
      </c>
      <c r="FU422" s="190">
        <v>160</v>
      </c>
      <c r="FV422" s="190">
        <v>160</v>
      </c>
      <c r="FW422" s="190"/>
      <c r="FX422" s="190"/>
      <c r="FY422" s="190"/>
      <c r="FZ422" s="190"/>
      <c r="GA422" s="190"/>
      <c r="GB422" s="190"/>
      <c r="GC422" s="190">
        <v>160</v>
      </c>
      <c r="GD422" s="190">
        <v>165</v>
      </c>
      <c r="GE422" s="190">
        <v>160</v>
      </c>
      <c r="GF422" s="190">
        <v>155</v>
      </c>
      <c r="GG422" s="212">
        <v>150</v>
      </c>
    </row>
    <row r="423" spans="2:189">
      <c r="B423" s="33">
        <v>44880</v>
      </c>
      <c r="C423" s="30" t="s">
        <v>20</v>
      </c>
      <c r="D423" s="30">
        <v>2022</v>
      </c>
      <c r="E423" s="30" t="str">
        <f t="shared" ref="E423" si="1882">D423&amp;C423</f>
        <v>2022S46</v>
      </c>
      <c r="F423" s="30" t="str">
        <f t="shared" si="1473"/>
        <v>112022</v>
      </c>
      <c r="G423" s="208" t="str">
        <f>VLOOKUP(Horizontal!$C423&amp;Horizontal!$B423&amp;Horizontal!G$11,Vertical!$E:$O,G$10,0)</f>
        <v>0,05</v>
      </c>
      <c r="H423" s="207">
        <f>(VLOOKUP(Horizontal!$C423&amp;Horizontal!$B423&amp;Horizontal!H$11,Vertical!$E:$O,H$10,0))+0</f>
        <v>55.98</v>
      </c>
      <c r="I423" s="207">
        <f>(VLOOKUP(Horizontal!$C423&amp;Horizontal!$B423&amp;Horizontal!I$11,Vertical!$E:$O,I$10,0))+0</f>
        <v>56.33</v>
      </c>
      <c r="J423" s="207">
        <f>(VLOOKUP(Horizontal!$C423&amp;Horizontal!$B423&amp;Horizontal!J$11,Vertical!$E:$O,J$10,0))+0</f>
        <v>62.15</v>
      </c>
      <c r="K423" s="207">
        <f>(VLOOKUP(Horizontal!$C423&amp;Horizontal!$B423&amp;Horizontal!K$11,Vertical!$E:$O,K$10,0))+0</f>
        <v>67.180000000000007</v>
      </c>
      <c r="L423" s="207">
        <f>(VLOOKUP(Horizontal!$C423&amp;Horizontal!$B423&amp;Horizontal!L$11,Vertical!$E:$O,L$10,0))+0</f>
        <v>95.04</v>
      </c>
      <c r="M423" s="207">
        <f>(VLOOKUP(Horizontal!$C423&amp;Horizontal!$B423&amp;Horizontal!M$11,Vertical!$E:$O,M$10,0))+0</f>
        <v>131.85</v>
      </c>
      <c r="N423" s="207">
        <f>(VLOOKUP(Horizontal!$C423&amp;Horizontal!$B423&amp;Horizontal!N$11,Vertical!$E:$O,N$10,0))+0</f>
        <v>141.26</v>
      </c>
      <c r="O423" s="207">
        <f>(VLOOKUP(Horizontal!$C423&amp;Horizontal!$B423&amp;Horizontal!O$11,Vertical!$E:$O,O$10,0))+0</f>
        <v>143.16</v>
      </c>
      <c r="P423" s="209">
        <f>(VLOOKUP(Horizontal!$C423&amp;Horizontal!$B423&amp;Horizontal!P$11,Vertical!$E:$O,P$10,0))+0</f>
        <v>143.30000000000001</v>
      </c>
      <c r="Q423" s="210">
        <f>(VLOOKUP(Horizontal!$C423&amp;Horizontal!$B423&amp;Horizontal!Q$11,Vertical!$E:$O,Q$10,0))+0</f>
        <v>47</v>
      </c>
      <c r="R423" s="207">
        <f>(VLOOKUP(Horizontal!$C423&amp;Horizontal!$B423&amp;Horizontal!R$11,Vertical!$E:$O,R$10,0))+0</f>
        <v>46</v>
      </c>
      <c r="S423" s="207">
        <f>(VLOOKUP(Horizontal!$C423&amp;Horizontal!$B423&amp;Horizontal!S$11,Vertical!$E:$O,S$10,0))+0</f>
        <v>52</v>
      </c>
      <c r="T423" s="207">
        <f>(VLOOKUP(Horizontal!$C423&amp;Horizontal!$B423&amp;Horizontal!T$11,Vertical!$E:$O,T$10,0))+0</f>
        <v>50</v>
      </c>
      <c r="U423" s="207">
        <f>(VLOOKUP(Horizontal!$C423&amp;Horizontal!$B423&amp;Horizontal!U$11,Vertical!$E:$O,U$10,0))+0</f>
        <v>47</v>
      </c>
      <c r="V423" s="207">
        <f>(VLOOKUP(Horizontal!$C423&amp;Horizontal!$B423&amp;Horizontal!V$11,Vertical!$E:$O,V$10,0))+0</f>
        <v>45</v>
      </c>
      <c r="W423" s="207">
        <f>(VLOOKUP(Horizontal!$C423&amp;Horizontal!$B423&amp;Horizontal!W$11,Vertical!$E:$O,W$10,0))+0</f>
        <v>35</v>
      </c>
      <c r="X423" s="207">
        <f>(VLOOKUP(Horizontal!$C423&amp;Horizontal!$B423&amp;Horizontal!X$11,Vertical!$E:$O,X$10,0))+0</f>
        <v>30</v>
      </c>
      <c r="Y423" s="209">
        <f>(VLOOKUP(Horizontal!$C423&amp;Horizontal!$B423&amp;Horizontal!Y$11,Vertical!$E:$O,Y$10,0))+0</f>
        <v>27</v>
      </c>
      <c r="Z423" s="210">
        <f>(VLOOKUP(Horizontal!$C423&amp;Horizontal!$B423&amp;Horizontal!Z$11,Vertical!$E:$O,Z$10,0))+0</f>
        <v>30.95</v>
      </c>
      <c r="AA423" s="207">
        <f>(VLOOKUP(Horizontal!$C423&amp;Horizontal!$B423&amp;Horizontal!AA$11,Vertical!$E:$O,AA$10,0))+0</f>
        <v>60</v>
      </c>
      <c r="AB423" s="207">
        <f>(VLOOKUP(Horizontal!$C423&amp;Horizontal!$B423&amp;Horizontal!AB$11,Vertical!$E:$O,AB$10,0))+0</f>
        <v>29.79</v>
      </c>
      <c r="AC423" s="207">
        <f>(VLOOKUP(Horizontal!$C423&amp;Horizontal!$B423&amp;Horizontal!AC$11,Vertical!$E:$O,AC$10,0))+0</f>
        <v>75.510000000000005</v>
      </c>
      <c r="AD423" s="207">
        <f>(VLOOKUP(Horizontal!$C423&amp;Horizontal!$B423&amp;Horizontal!AD$11,Vertical!$E:$O,AD$10,0))+0</f>
        <v>81.25</v>
      </c>
      <c r="AE423" s="207">
        <f>(VLOOKUP(Horizontal!$C423&amp;Horizontal!$B423&amp;Horizontal!AE$11,Vertical!$E:$O,AE$10,0))+0</f>
        <v>96.08</v>
      </c>
      <c r="AF423" s="207">
        <f>(VLOOKUP(Horizontal!$C423&amp;Horizontal!$B423&amp;Horizontal!AF$11,Vertical!$E:$O,AF$10,0))+0</f>
        <v>74</v>
      </c>
      <c r="AG423" s="207">
        <f>(VLOOKUP(Horizontal!$C423&amp;Horizontal!$B423&amp;Horizontal!AG$11,Vertical!$E:$O,AG$10,0))+0</f>
        <v>58.82</v>
      </c>
      <c r="AH423" s="209">
        <f>(VLOOKUP(Horizontal!$C423&amp;Horizontal!$B423&amp;Horizontal!AH$11,Vertical!$E:$O,AH$10,0))+0</f>
        <v>62</v>
      </c>
      <c r="AI423" s="210">
        <f>(VLOOKUP(Horizontal!$C423&amp;Horizontal!$B423&amp;Horizontal!AI$11,Vertical!$E:$O,AI$10,0))+0</f>
        <v>54.76</v>
      </c>
      <c r="AJ423" s="207">
        <f>(VLOOKUP(Horizontal!$C423&amp;Horizontal!$B423&amp;Horizontal!AJ$11,Vertical!$E:$O,AJ$10,0))+0</f>
        <v>36</v>
      </c>
      <c r="AK423" s="207">
        <f>(VLOOKUP(Horizontal!$C423&amp;Horizontal!$B423&amp;Horizontal!AK$11,Vertical!$E:$O,AK$10,0))+0</f>
        <v>29.79</v>
      </c>
      <c r="AL423" s="207">
        <f>(VLOOKUP(Horizontal!$C423&amp;Horizontal!$B423&amp;Horizontal!AL$11,Vertical!$E:$O,AL$10,0))+0</f>
        <v>18.37</v>
      </c>
      <c r="AM423" s="207">
        <f>(VLOOKUP(Horizontal!$C423&amp;Horizontal!$B423&amp;Horizontal!AM$11,Vertical!$E:$O,AM$10,0))+0</f>
        <v>0</v>
      </c>
      <c r="AN423" s="207">
        <f>(VLOOKUP(Horizontal!$C423&amp;Horizontal!$B423&amp;Horizontal!AN$11,Vertical!$E:$O,AN$10,0))+0</f>
        <v>3.92</v>
      </c>
      <c r="AO423" s="207">
        <f>(VLOOKUP(Horizontal!$C423&amp;Horizontal!$B423&amp;Horizontal!AO$11,Vertical!$E:$O,AO$10,0))+0</f>
        <v>18</v>
      </c>
      <c r="AP423" s="207">
        <f>(VLOOKUP(Horizontal!$C423&amp;Horizontal!$B423&amp;Horizontal!AP$11,Vertical!$E:$O,AP$10,0))+0</f>
        <v>27.45</v>
      </c>
      <c r="AQ423" s="209">
        <f>(VLOOKUP(Horizontal!$C423&amp;Horizontal!$B423&amp;Horizontal!AQ$11,Vertical!$E:$O,AQ$10,0))+0</f>
        <v>30</v>
      </c>
      <c r="AR423" s="210">
        <f>(VLOOKUP(Horizontal!$C423&amp;Horizontal!$B423&amp;Horizontal!AR$11,Vertical!$E:$O,AR$10,0))+0</f>
        <v>14.29</v>
      </c>
      <c r="AS423" s="207">
        <f>(VLOOKUP(Horizontal!$C423&amp;Horizontal!$B423&amp;Horizontal!AS$11,Vertical!$E:$O,AS$10,0))+0</f>
        <v>4</v>
      </c>
      <c r="AT423" s="207">
        <f>(VLOOKUP(Horizontal!$C423&amp;Horizontal!$B423&amp;Horizontal!AT$11,Vertical!$E:$O,AT$10,0))+0</f>
        <v>40.43</v>
      </c>
      <c r="AU423" s="207">
        <f>(VLOOKUP(Horizontal!$C423&amp;Horizontal!$B423&amp;Horizontal!AU$11,Vertical!$E:$O,AU$10,0))+0</f>
        <v>6.12</v>
      </c>
      <c r="AV423" s="207">
        <f>(VLOOKUP(Horizontal!$C423&amp;Horizontal!$B423&amp;Horizontal!AV$11,Vertical!$E:$O,AV$10,0))+0</f>
        <v>18.75</v>
      </c>
      <c r="AW423" s="207">
        <f>(VLOOKUP(Horizontal!$C423&amp;Horizontal!$B423&amp;Horizontal!AW$11,Vertical!$E:$O,AW$10,0))+0</f>
        <v>0</v>
      </c>
      <c r="AX423" s="207">
        <f>(VLOOKUP(Horizontal!$C423&amp;Horizontal!$B423&amp;Horizontal!AX$11,Vertical!$E:$O,AX$10,0))+0</f>
        <v>8</v>
      </c>
      <c r="AY423" s="207">
        <f>(VLOOKUP(Horizontal!$C423&amp;Horizontal!$B423&amp;Horizontal!AY$11,Vertical!$E:$O,AY$10,0))+0</f>
        <v>13.73</v>
      </c>
      <c r="AZ423" s="209">
        <f>(VLOOKUP(Horizontal!$C423&amp;Horizontal!$B423&amp;Horizontal!AZ$11,Vertical!$E:$O,AZ$10,0))+0</f>
        <v>8</v>
      </c>
      <c r="BA423" s="208">
        <f>(VLOOKUP(Horizontal!$C423&amp;Horizontal!$B423&amp;Horizontal!BA$11,Vertical!$E:$O,BA$10,0))+0</f>
        <v>26.28</v>
      </c>
      <c r="BB423" s="210">
        <f>(VLOOKUP(Horizontal!$C423&amp;Horizontal!$B423&amp;Horizontal!BB$11,Vertical!$E:$O,BB$10,0))+0</f>
        <v>82.26</v>
      </c>
      <c r="BC423" s="207">
        <f>(VLOOKUP(Horizontal!$C423&amp;Horizontal!$B423&amp;Horizontal!BC$11,Vertical!$E:$O,BC$10,0))+0</f>
        <v>82.91</v>
      </c>
      <c r="BD423" s="207">
        <f>(VLOOKUP(Horizontal!$C423&amp;Horizontal!$B423&amp;Horizontal!BD$11,Vertical!$E:$O,BD$10,0))+0</f>
        <v>91.34</v>
      </c>
      <c r="BE423" s="207">
        <f>(VLOOKUP(Horizontal!$C423&amp;Horizontal!$B423&amp;Horizontal!BE$11,Vertical!$E:$O,BE$10,0))+0</f>
        <v>96.38</v>
      </c>
      <c r="BF423" s="207">
        <f>(VLOOKUP(Horizontal!$C423&amp;Horizontal!$B423&amp;Horizontal!BF$11,Vertical!$E:$O,BF$10,0))+0</f>
        <v>124.77</v>
      </c>
      <c r="BG423" s="207">
        <f>(VLOOKUP(Horizontal!$C423&amp;Horizontal!$B423&amp;Horizontal!BG$11,Vertical!$E:$O,BG$10,0))+0</f>
        <v>161.72999999999999</v>
      </c>
      <c r="BH423" s="207">
        <f>(VLOOKUP(Horizontal!$C423&amp;Horizontal!$B423&amp;Horizontal!BH$11,Vertical!$E:$O,BH$10,0))+0</f>
        <v>170.9</v>
      </c>
      <c r="BI423" s="207">
        <f>(VLOOKUP(Horizontal!$C423&amp;Horizontal!$B423&amp;Horizontal!BI$11,Vertical!$E:$O,BI$10,0))+0</f>
        <v>172.75</v>
      </c>
      <c r="BJ423" s="209">
        <f>(VLOOKUP(Horizontal!$C423&amp;Horizontal!$B423&amp;Horizontal!BJ$11,Vertical!$E:$O,BJ$10,0))+0</f>
        <v>172.72</v>
      </c>
      <c r="BK423" s="210">
        <f>(VLOOKUP(Horizontal!$C423&amp;Horizontal!$B423&amp;Horizontal!BK$11,Vertical!$E:$O,BK$10,0))+0</f>
        <v>48</v>
      </c>
      <c r="BL423" s="207">
        <f>(VLOOKUP(Horizontal!$C423&amp;Horizontal!$B423&amp;Horizontal!BL$11,Vertical!$E:$O,BL$10,0))+0</f>
        <v>45</v>
      </c>
      <c r="BM423" s="207">
        <f>(VLOOKUP(Horizontal!$C423&amp;Horizontal!$B423&amp;Horizontal!BM$11,Vertical!$E:$O,BM$10,0))+0</f>
        <v>46</v>
      </c>
      <c r="BN423" s="207">
        <f>(VLOOKUP(Horizontal!$C423&amp;Horizontal!$B423&amp;Horizontal!BN$11,Vertical!$E:$O,BN$10,0))+0</f>
        <v>46</v>
      </c>
      <c r="BO423" s="207">
        <f>(VLOOKUP(Horizontal!$C423&amp;Horizontal!$B423&amp;Horizontal!BO$11,Vertical!$E:$O,BO$10,0))+0</f>
        <v>44</v>
      </c>
      <c r="BP423" s="207">
        <f>(VLOOKUP(Horizontal!$C423&amp;Horizontal!$B423&amp;Horizontal!BP$11,Vertical!$E:$O,BP$10,0))+0</f>
        <v>42</v>
      </c>
      <c r="BQ423" s="207">
        <f>(VLOOKUP(Horizontal!$C423&amp;Horizontal!$B423&amp;Horizontal!BQ$11,Vertical!$E:$O,BQ$10,0))+0</f>
        <v>37</v>
      </c>
      <c r="BR423" s="207">
        <f>(VLOOKUP(Horizontal!$C423&amp;Horizontal!$B423&amp;Horizontal!BR$11,Vertical!$E:$O,BR$10,0))+0</f>
        <v>32</v>
      </c>
      <c r="BS423" s="209">
        <f>(VLOOKUP(Horizontal!$C423&amp;Horizontal!$B423&amp;Horizontal!BS$11,Vertical!$E:$O,BS$10,0))+0</f>
        <v>29</v>
      </c>
      <c r="BT423" s="210">
        <f>(VLOOKUP(Horizontal!$C423&amp;Horizontal!$B423&amp;Horizontal!BT$11,Vertical!$E:$O,BT$10,0))+0</f>
        <v>34.090000000000003</v>
      </c>
      <c r="BU423" s="207">
        <f>(VLOOKUP(Horizontal!$C423&amp;Horizontal!$B423&amp;Horizontal!BU$11,Vertical!$E:$O,BU$10,0))+0</f>
        <v>48.89</v>
      </c>
      <c r="BV423" s="207">
        <f>(VLOOKUP(Horizontal!$C423&amp;Horizontal!$B423&amp;Horizontal!BV$11,Vertical!$E:$O,BV$10,0))+0</f>
        <v>42.22</v>
      </c>
      <c r="BW423" s="207">
        <f>(VLOOKUP(Horizontal!$C423&amp;Horizontal!$B423&amp;Horizontal!BW$11,Vertical!$E:$O,BW$10,0))+0</f>
        <v>65.91</v>
      </c>
      <c r="BX423" s="207">
        <f>(VLOOKUP(Horizontal!$C423&amp;Horizontal!$B423&amp;Horizontal!BX$11,Vertical!$E:$O,BX$10,0))+0</f>
        <v>73.81</v>
      </c>
      <c r="BY423" s="207">
        <f>(VLOOKUP(Horizontal!$C423&amp;Horizontal!$B423&amp;Horizontal!BY$11,Vertical!$E:$O,BY$10,0))+0</f>
        <v>93.18</v>
      </c>
      <c r="BZ423" s="207">
        <f>(VLOOKUP(Horizontal!$C423&amp;Horizontal!$B423&amp;Horizontal!BZ$11,Vertical!$E:$O,BZ$10,0))+0</f>
        <v>71.11</v>
      </c>
      <c r="CA423" s="207">
        <f>(VLOOKUP(Horizontal!$C423&amp;Horizontal!$B423&amp;Horizontal!CA$11,Vertical!$E:$O,CA$10,0))+0</f>
        <v>52.27</v>
      </c>
      <c r="CB423" s="209">
        <f>(VLOOKUP(Horizontal!$C423&amp;Horizontal!$B423&amp;Horizontal!CB$11,Vertical!$E:$O,CB$10,0))+0</f>
        <v>60</v>
      </c>
      <c r="CC423" s="210">
        <f>(VLOOKUP(Horizontal!$C423&amp;Horizontal!$B423&amp;Horizontal!CC$11,Vertical!$E:$O,CC$10,0))+0</f>
        <v>45.45</v>
      </c>
      <c r="CD423" s="207">
        <f>(VLOOKUP(Horizontal!$C423&amp;Horizontal!$B423&amp;Horizontal!CD$11,Vertical!$E:$O,CD$10,0))+0</f>
        <v>26.67</v>
      </c>
      <c r="CE423" s="207">
        <f>(VLOOKUP(Horizontal!$C423&amp;Horizontal!$B423&amp;Horizontal!CE$11,Vertical!$E:$O,CE$10,0))+0</f>
        <v>13.33</v>
      </c>
      <c r="CF423" s="207">
        <f>(VLOOKUP(Horizontal!$C423&amp;Horizontal!$B423&amp;Horizontal!CF$11,Vertical!$E:$O,CF$10,0))+0</f>
        <v>11.36</v>
      </c>
      <c r="CG423" s="207">
        <f>(VLOOKUP(Horizontal!$C423&amp;Horizontal!$B423&amp;Horizontal!CG$11,Vertical!$E:$O,CG$10,0))+0</f>
        <v>4.76</v>
      </c>
      <c r="CH423" s="207">
        <f>(VLOOKUP(Horizontal!$C423&amp;Horizontal!$B423&amp;Horizontal!CH$11,Vertical!$E:$O,CH$10,0))+0</f>
        <v>4.55</v>
      </c>
      <c r="CI423" s="207">
        <f>(VLOOKUP(Horizontal!$C423&amp;Horizontal!$B423&amp;Horizontal!CI$11,Vertical!$E:$O,CI$10,0))+0</f>
        <v>13.33</v>
      </c>
      <c r="CJ423" s="207">
        <f>(VLOOKUP(Horizontal!$C423&amp;Horizontal!$B423&amp;Horizontal!CJ$11,Vertical!$E:$O,CJ$10,0))+0</f>
        <v>29.55</v>
      </c>
      <c r="CK423" s="209">
        <f>(VLOOKUP(Horizontal!$C423&amp;Horizontal!$B423&amp;Horizontal!CK$11,Vertical!$E:$O,CK$10,0))+0</f>
        <v>27.5</v>
      </c>
      <c r="CL423" s="210">
        <f>(VLOOKUP(Horizontal!$C423&amp;Horizontal!$B423&amp;Horizontal!CL$11,Vertical!$E:$O,CL$10,0))+0</f>
        <v>20.45</v>
      </c>
      <c r="CM423" s="207">
        <f>(VLOOKUP(Horizontal!$C423&amp;Horizontal!$B423&amp;Horizontal!CM$11,Vertical!$E:$O,CM$10,0))+0</f>
        <v>24.44</v>
      </c>
      <c r="CN423" s="207">
        <f>(VLOOKUP(Horizontal!$C423&amp;Horizontal!$B423&amp;Horizontal!CN$11,Vertical!$E:$O,CN$10,0))+0</f>
        <v>44.44</v>
      </c>
      <c r="CO423" s="207">
        <f>(VLOOKUP(Horizontal!$C423&amp;Horizontal!$B423&amp;Horizontal!CO$11,Vertical!$E:$O,CO$10,0))+0</f>
        <v>22.73</v>
      </c>
      <c r="CP423" s="207">
        <f>(VLOOKUP(Horizontal!$C423&amp;Horizontal!$B423&amp;Horizontal!CP$11,Vertical!$E:$O,CP$10,0))+0</f>
        <v>21.43</v>
      </c>
      <c r="CQ423" s="207">
        <f>(VLOOKUP(Horizontal!$C423&amp;Horizontal!$B423&amp;Horizontal!CQ$11,Vertical!$E:$O,CQ$10,0))+0</f>
        <v>2.27</v>
      </c>
      <c r="CR423" s="207">
        <f>(VLOOKUP(Horizontal!$C423&amp;Horizontal!$B423&amp;Horizontal!CR$11,Vertical!$E:$O,CR$10,0))+0</f>
        <v>15.56</v>
      </c>
      <c r="CS423" s="207">
        <f>(VLOOKUP(Horizontal!$C423&amp;Horizontal!$B423&amp;Horizontal!CS$11,Vertical!$E:$O,CS$10,0))+0</f>
        <v>18.18</v>
      </c>
      <c r="CT423" s="207">
        <f>(VLOOKUP(Horizontal!$C423&amp;Horizontal!$B423&amp;Horizontal!CT$11,Vertical!$E:$O,CT$10,0))+0</f>
        <v>12.5</v>
      </c>
      <c r="CU423" s="150"/>
      <c r="CV423" s="211">
        <f t="shared" ref="CV423" si="1883">(BB423-H423)+0</f>
        <v>26.280000000000008</v>
      </c>
      <c r="CW423" s="190">
        <f t="shared" ref="CW423" si="1884">(BC423-I423)+0</f>
        <v>26.58</v>
      </c>
      <c r="CX423" s="190">
        <f t="shared" ref="CX423" si="1885">(BD423-J423)+0</f>
        <v>29.190000000000005</v>
      </c>
      <c r="CY423" s="190">
        <f t="shared" ref="CY423" si="1886">(BE423-K423)+0</f>
        <v>29.199999999999989</v>
      </c>
      <c r="CZ423" s="190">
        <f t="shared" ref="CZ423" si="1887">(BF423-L423)+0</f>
        <v>29.72999999999999</v>
      </c>
      <c r="DA423" s="190">
        <f t="shared" ref="DA423" si="1888">(BG423-M423)+0</f>
        <v>29.879999999999995</v>
      </c>
      <c r="DB423" s="190">
        <f t="shared" ref="DB423" si="1889">(BH423-N423)+0</f>
        <v>29.640000000000015</v>
      </c>
      <c r="DC423" s="190">
        <f t="shared" ref="DC423" si="1890">(BI423-O423)+0</f>
        <v>29.590000000000003</v>
      </c>
      <c r="DD423" s="212">
        <f t="shared" ref="DD423" si="1891">(BJ423-P423)+0</f>
        <v>29.419999999999987</v>
      </c>
      <c r="DE423" s="9">
        <v>170</v>
      </c>
      <c r="DF423" s="212">
        <f t="shared" ref="DF423" si="1892">($H$7-H423)+0</f>
        <v>152.47721040189134</v>
      </c>
      <c r="DG423" s="264">
        <v>82</v>
      </c>
      <c r="DH423" s="265">
        <v>75</v>
      </c>
      <c r="DI423" s="265">
        <v>66</v>
      </c>
      <c r="DJ423" s="266">
        <v>140</v>
      </c>
      <c r="DK423" s="190">
        <v>0</v>
      </c>
      <c r="DL423" s="190">
        <v>0</v>
      </c>
      <c r="DM423" s="190">
        <v>0</v>
      </c>
      <c r="DN423" s="212">
        <v>0</v>
      </c>
      <c r="DO423" s="190">
        <v>55.7</v>
      </c>
      <c r="DP423" s="190">
        <v>55.7</v>
      </c>
      <c r="DQ423" s="190">
        <v>55.7</v>
      </c>
      <c r="DR423" s="212">
        <v>55.7</v>
      </c>
      <c r="DS423" s="150"/>
      <c r="DT423" s="190">
        <v>56</v>
      </c>
      <c r="DU423" s="190">
        <v>57</v>
      </c>
      <c r="DV423" s="190">
        <v>62</v>
      </c>
      <c r="DW423" s="190">
        <v>68</v>
      </c>
      <c r="DX423" s="190"/>
      <c r="DY423" s="190"/>
      <c r="DZ423" s="190"/>
      <c r="EA423" s="190"/>
      <c r="EB423" s="190"/>
      <c r="EC423" s="190"/>
      <c r="ED423" s="190">
        <v>96</v>
      </c>
      <c r="EE423" s="190">
        <v>132</v>
      </c>
      <c r="EF423" s="190">
        <v>142</v>
      </c>
      <c r="EG423" s="190">
        <v>143</v>
      </c>
      <c r="EH423" s="212">
        <v>142</v>
      </c>
      <c r="EI423" s="213"/>
      <c r="EJ423" s="211">
        <v>23</v>
      </c>
      <c r="EK423" s="190">
        <v>26</v>
      </c>
      <c r="EL423" s="190">
        <v>28</v>
      </c>
      <c r="EM423" s="190">
        <v>28</v>
      </c>
      <c r="EN423" s="190"/>
      <c r="EO423" s="190"/>
      <c r="EP423" s="190"/>
      <c r="EQ423" s="190"/>
      <c r="ER423" s="190"/>
      <c r="ES423" s="190"/>
      <c r="ET423" s="190">
        <v>28</v>
      </c>
      <c r="EU423" s="190">
        <v>30</v>
      </c>
      <c r="EV423" s="190">
        <v>30</v>
      </c>
      <c r="EW423" s="190">
        <v>30</v>
      </c>
      <c r="EX423" s="212">
        <v>30</v>
      </c>
      <c r="EY423" s="211"/>
      <c r="EZ423" s="75">
        <f t="shared" ref="EZ423" si="1893">(G423/(DT423-G423))+0</f>
        <v>8.9365504915102768E-4</v>
      </c>
      <c r="FA423" s="89">
        <f t="shared" si="1485"/>
        <v>-0.1</v>
      </c>
      <c r="FB423" s="212"/>
      <c r="FC423" s="213"/>
      <c r="FD423" s="213"/>
      <c r="FE423" s="213"/>
      <c r="FF423" s="213"/>
      <c r="FG423" s="213"/>
      <c r="FH423" s="213"/>
      <c r="FI423" s="213"/>
      <c r="FJ423" s="213"/>
      <c r="FK423" s="213"/>
      <c r="FL423" s="213"/>
      <c r="FM423" s="213"/>
      <c r="FN423" s="213"/>
      <c r="FO423" s="213"/>
      <c r="FP423" s="213"/>
      <c r="FQ423" s="213"/>
      <c r="FR423" s="213"/>
      <c r="FS423" s="211">
        <v>160</v>
      </c>
      <c r="FT423" s="190">
        <v>160</v>
      </c>
      <c r="FU423" s="190">
        <v>160</v>
      </c>
      <c r="FV423" s="190">
        <v>160</v>
      </c>
      <c r="FW423" s="190"/>
      <c r="FX423" s="190"/>
      <c r="FY423" s="190"/>
      <c r="FZ423" s="190"/>
      <c r="GA423" s="190"/>
      <c r="GB423" s="190"/>
      <c r="GC423" s="190">
        <v>160</v>
      </c>
      <c r="GD423" s="190">
        <v>165</v>
      </c>
      <c r="GE423" s="190">
        <v>150</v>
      </c>
      <c r="GF423" s="190">
        <v>150</v>
      </c>
      <c r="GG423" s="212">
        <v>150</v>
      </c>
    </row>
    <row r="424" spans="2:189">
      <c r="B424" s="33">
        <v>44887</v>
      </c>
      <c r="C424" s="30" t="s">
        <v>86</v>
      </c>
      <c r="D424" s="30">
        <v>2022</v>
      </c>
      <c r="E424" s="30" t="str">
        <f t="shared" ref="E424" si="1894">D424&amp;C424</f>
        <v>2022S47</v>
      </c>
      <c r="F424" s="30" t="str">
        <f t="shared" si="1473"/>
        <v>112022</v>
      </c>
      <c r="G424" s="208" t="str">
        <f>VLOOKUP(Horizontal!$C424&amp;Horizontal!$B424&amp;Horizontal!G$11,Vertical!$E:$O,G$10,0)</f>
        <v>0,04</v>
      </c>
      <c r="H424" s="207">
        <f>(VLOOKUP(Horizontal!$C424&amp;Horizontal!$B424&amp;Horizontal!H$11,Vertical!$E:$O,H$10,0))+0</f>
        <v>56.09</v>
      </c>
      <c r="I424" s="207">
        <f>(VLOOKUP(Horizontal!$C424&amp;Horizontal!$B424&amp;Horizontal!I$11,Vertical!$E:$O,I$10,0))+0</f>
        <v>56.12</v>
      </c>
      <c r="J424" s="207">
        <f>(VLOOKUP(Horizontal!$C424&amp;Horizontal!$B424&amp;Horizontal!J$11,Vertical!$E:$O,J$10,0))+0</f>
        <v>62.08</v>
      </c>
      <c r="K424" s="207">
        <f>(VLOOKUP(Horizontal!$C424&amp;Horizontal!$B424&amp;Horizontal!K$11,Vertical!$E:$O,K$10,0))+0</f>
        <v>66.849999999999994</v>
      </c>
      <c r="L424" s="207">
        <f>(VLOOKUP(Horizontal!$C424&amp;Horizontal!$B424&amp;Horizontal!L$11,Vertical!$E:$O,L$10,0))+0</f>
        <v>94.63</v>
      </c>
      <c r="M424" s="207">
        <f>(VLOOKUP(Horizontal!$C424&amp;Horizontal!$B424&amp;Horizontal!M$11,Vertical!$E:$O,M$10,0))+0</f>
        <v>130.77000000000001</v>
      </c>
      <c r="N424" s="207">
        <f>(VLOOKUP(Horizontal!$C424&amp;Horizontal!$B424&amp;Horizontal!N$11,Vertical!$E:$O,N$10,0))+0</f>
        <v>140.79</v>
      </c>
      <c r="O424" s="207">
        <f>(VLOOKUP(Horizontal!$C424&amp;Horizontal!$B424&amp;Horizontal!O$11,Vertical!$E:$O,O$10,0))+0</f>
        <v>142.55000000000001</v>
      </c>
      <c r="P424" s="209">
        <f>(VLOOKUP(Horizontal!$C424&amp;Horizontal!$B424&amp;Horizontal!P$11,Vertical!$E:$O,P$10,0))+0</f>
        <v>142.75</v>
      </c>
      <c r="Q424" s="210">
        <f>(VLOOKUP(Horizontal!$C424&amp;Horizontal!$B424&amp;Horizontal!Q$11,Vertical!$E:$O,Q$10,0))+0</f>
        <v>47</v>
      </c>
      <c r="R424" s="207">
        <f>(VLOOKUP(Horizontal!$C424&amp;Horizontal!$B424&amp;Horizontal!R$11,Vertical!$E:$O,R$10,0))+0</f>
        <v>46</v>
      </c>
      <c r="S424" s="207">
        <f>(VLOOKUP(Horizontal!$C424&amp;Horizontal!$B424&amp;Horizontal!S$11,Vertical!$E:$O,S$10,0))+0</f>
        <v>51</v>
      </c>
      <c r="T424" s="207">
        <f>(VLOOKUP(Horizontal!$C424&amp;Horizontal!$B424&amp;Horizontal!T$11,Vertical!$E:$O,T$10,0))+0</f>
        <v>51</v>
      </c>
      <c r="U424" s="207">
        <f>(VLOOKUP(Horizontal!$C424&amp;Horizontal!$B424&amp;Horizontal!U$11,Vertical!$E:$O,U$10,0))+0</f>
        <v>49</v>
      </c>
      <c r="V424" s="207">
        <f>(VLOOKUP(Horizontal!$C424&amp;Horizontal!$B424&amp;Horizontal!V$11,Vertical!$E:$O,V$10,0))+0</f>
        <v>44</v>
      </c>
      <c r="W424" s="207">
        <f>(VLOOKUP(Horizontal!$C424&amp;Horizontal!$B424&amp;Horizontal!W$11,Vertical!$E:$O,W$10,0))+0</f>
        <v>36</v>
      </c>
      <c r="X424" s="207">
        <f>(VLOOKUP(Horizontal!$C424&amp;Horizontal!$B424&amp;Horizontal!X$11,Vertical!$E:$O,X$10,0))+0</f>
        <v>30</v>
      </c>
      <c r="Y424" s="209">
        <f>(VLOOKUP(Horizontal!$C424&amp;Horizontal!$B424&amp;Horizontal!Y$11,Vertical!$E:$O,Y$10,0))+0</f>
        <v>28</v>
      </c>
      <c r="Z424" s="210">
        <f>(VLOOKUP(Horizontal!$C424&amp;Horizontal!$B424&amp;Horizontal!Z$11,Vertical!$E:$O,Z$10,0))+0</f>
        <v>21.15</v>
      </c>
      <c r="AA424" s="207">
        <f>(VLOOKUP(Horizontal!$C424&amp;Horizontal!$B424&amp;Horizontal!AA$11,Vertical!$E:$O,AA$10,0))+0</f>
        <v>44</v>
      </c>
      <c r="AB424" s="207">
        <f>(VLOOKUP(Horizontal!$C424&amp;Horizontal!$B424&amp;Horizontal!AB$11,Vertical!$E:$O,AB$10,0))+0</f>
        <v>24</v>
      </c>
      <c r="AC424" s="207">
        <f>(VLOOKUP(Horizontal!$C424&amp;Horizontal!$B424&amp;Horizontal!AC$11,Vertical!$E:$O,AC$10,0))+0</f>
        <v>47.92</v>
      </c>
      <c r="AD424" s="207">
        <f>(VLOOKUP(Horizontal!$C424&amp;Horizontal!$B424&amp;Horizontal!AD$11,Vertical!$E:$O,AD$10,0))+0</f>
        <v>42.86</v>
      </c>
      <c r="AE424" s="207">
        <f>(VLOOKUP(Horizontal!$C424&amp;Horizontal!$B424&amp;Horizontal!AE$11,Vertical!$E:$O,AE$10,0))+0</f>
        <v>59.62</v>
      </c>
      <c r="AF424" s="207">
        <f>(VLOOKUP(Horizontal!$C424&amp;Horizontal!$B424&amp;Horizontal!AF$11,Vertical!$E:$O,AF$10,0))+0</f>
        <v>46.15</v>
      </c>
      <c r="AG424" s="207">
        <f>(VLOOKUP(Horizontal!$C424&amp;Horizontal!$B424&amp;Horizontal!AG$11,Vertical!$E:$O,AG$10,0))+0</f>
        <v>46.15</v>
      </c>
      <c r="AH424" s="209">
        <f>(VLOOKUP(Horizontal!$C424&amp;Horizontal!$B424&amp;Horizontal!AH$11,Vertical!$E:$O,AH$10,0))+0</f>
        <v>42.86</v>
      </c>
      <c r="AI424" s="210">
        <f>(VLOOKUP(Horizontal!$C424&amp;Horizontal!$B424&amp;Horizontal!AI$11,Vertical!$E:$O,AI$10,0))+0</f>
        <v>63.46</v>
      </c>
      <c r="AJ424" s="207">
        <f>(VLOOKUP(Horizontal!$C424&amp;Horizontal!$B424&amp;Horizontal!AJ$11,Vertical!$E:$O,AJ$10,0))+0</f>
        <v>46</v>
      </c>
      <c r="AK424" s="207">
        <f>(VLOOKUP(Horizontal!$C424&amp;Horizontal!$B424&amp;Horizontal!AK$11,Vertical!$E:$O,AK$10,0))+0</f>
        <v>42</v>
      </c>
      <c r="AL424" s="207">
        <f>(VLOOKUP(Horizontal!$C424&amp;Horizontal!$B424&amp;Horizontal!AL$11,Vertical!$E:$O,AL$10,0))+0</f>
        <v>43.75</v>
      </c>
      <c r="AM424" s="207">
        <f>(VLOOKUP(Horizontal!$C424&amp;Horizontal!$B424&amp;Horizontal!AM$11,Vertical!$E:$O,AM$10,0))+0</f>
        <v>28.57</v>
      </c>
      <c r="AN424" s="207">
        <f>(VLOOKUP(Horizontal!$C424&amp;Horizontal!$B424&amp;Horizontal!AN$11,Vertical!$E:$O,AN$10,0))+0</f>
        <v>32.69</v>
      </c>
      <c r="AO424" s="207">
        <f>(VLOOKUP(Horizontal!$C424&amp;Horizontal!$B424&amp;Horizontal!AO$11,Vertical!$E:$O,AO$10,0))+0</f>
        <v>38.46</v>
      </c>
      <c r="AP424" s="207">
        <f>(VLOOKUP(Horizontal!$C424&amp;Horizontal!$B424&amp;Horizontal!AP$11,Vertical!$E:$O,AP$10,0))+0</f>
        <v>48.08</v>
      </c>
      <c r="AQ424" s="209">
        <f>(VLOOKUP(Horizontal!$C424&amp;Horizontal!$B424&amp;Horizontal!AQ$11,Vertical!$E:$O,AQ$10,0))+0</f>
        <v>48.98</v>
      </c>
      <c r="AR424" s="210">
        <f>(VLOOKUP(Horizontal!$C424&amp;Horizontal!$B424&amp;Horizontal!AR$11,Vertical!$E:$O,AR$10,0))+0</f>
        <v>15.38</v>
      </c>
      <c r="AS424" s="207">
        <f>(VLOOKUP(Horizontal!$C424&amp;Horizontal!$B424&amp;Horizontal!AS$11,Vertical!$E:$O,AS$10,0))+0</f>
        <v>10</v>
      </c>
      <c r="AT424" s="207">
        <f>(VLOOKUP(Horizontal!$C424&amp;Horizontal!$B424&amp;Horizontal!AT$11,Vertical!$E:$O,AT$10,0))+0</f>
        <v>34</v>
      </c>
      <c r="AU424" s="207">
        <f>(VLOOKUP(Horizontal!$C424&amp;Horizontal!$B424&amp;Horizontal!AU$11,Vertical!$E:$O,AU$10,0))+0</f>
        <v>8.33</v>
      </c>
      <c r="AV424" s="207">
        <f>(VLOOKUP(Horizontal!$C424&amp;Horizontal!$B424&amp;Horizontal!AV$11,Vertical!$E:$O,AV$10,0))+0</f>
        <v>28.57</v>
      </c>
      <c r="AW424" s="207">
        <f>(VLOOKUP(Horizontal!$C424&amp;Horizontal!$B424&amp;Horizontal!AW$11,Vertical!$E:$O,AW$10,0))+0</f>
        <v>7.69</v>
      </c>
      <c r="AX424" s="207">
        <f>(VLOOKUP(Horizontal!$C424&amp;Horizontal!$B424&amp;Horizontal!AX$11,Vertical!$E:$O,AX$10,0))+0</f>
        <v>15.38</v>
      </c>
      <c r="AY424" s="207">
        <f>(VLOOKUP(Horizontal!$C424&amp;Horizontal!$B424&amp;Horizontal!AY$11,Vertical!$E:$O,AY$10,0))+0</f>
        <v>5.77</v>
      </c>
      <c r="AZ424" s="209">
        <f>(VLOOKUP(Horizontal!$C424&amp;Horizontal!$B424&amp;Horizontal!AZ$11,Vertical!$E:$O,AZ$10,0))+0</f>
        <v>8.16</v>
      </c>
      <c r="BA424" s="208">
        <f>(VLOOKUP(Horizontal!$C424&amp;Horizontal!$B424&amp;Horizontal!BA$11,Vertical!$E:$O,BA$10,0))+0</f>
        <v>25.71</v>
      </c>
      <c r="BB424" s="210">
        <f>(VLOOKUP(Horizontal!$C424&amp;Horizontal!$B424&amp;Horizontal!BB$11,Vertical!$E:$O,BB$10,0))+0</f>
        <v>81.81</v>
      </c>
      <c r="BC424" s="207">
        <f>(VLOOKUP(Horizontal!$C424&amp;Horizontal!$B424&amp;Horizontal!BC$11,Vertical!$E:$O,BC$10,0))+0</f>
        <v>82.86</v>
      </c>
      <c r="BD424" s="207">
        <f>(VLOOKUP(Horizontal!$C424&amp;Horizontal!$B424&amp;Horizontal!BD$11,Vertical!$E:$O,BD$10,0))+0</f>
        <v>91.2</v>
      </c>
      <c r="BE424" s="207">
        <f>(VLOOKUP(Horizontal!$C424&amp;Horizontal!$B424&amp;Horizontal!BE$11,Vertical!$E:$O,BE$10,0))+0</f>
        <v>95.64</v>
      </c>
      <c r="BF424" s="207">
        <f>(VLOOKUP(Horizontal!$C424&amp;Horizontal!$B424&amp;Horizontal!BF$11,Vertical!$E:$O,BF$10,0))+0</f>
        <v>123.66</v>
      </c>
      <c r="BG424" s="207">
        <f>(VLOOKUP(Horizontal!$C424&amp;Horizontal!$B424&amp;Horizontal!BG$11,Vertical!$E:$O,BG$10,0))+0</f>
        <v>160.44</v>
      </c>
      <c r="BH424" s="207">
        <f>(VLOOKUP(Horizontal!$C424&amp;Horizontal!$B424&amp;Horizontal!BH$11,Vertical!$E:$O,BH$10,0))+0</f>
        <v>170.11</v>
      </c>
      <c r="BI424" s="207">
        <f>(VLOOKUP(Horizontal!$C424&amp;Horizontal!$B424&amp;Horizontal!BI$11,Vertical!$E:$O,BI$10,0))+0</f>
        <v>171.58</v>
      </c>
      <c r="BJ424" s="209">
        <f>(VLOOKUP(Horizontal!$C424&amp;Horizontal!$B424&amp;Horizontal!BJ$11,Vertical!$E:$O,BJ$10,0))+0</f>
        <v>171.51</v>
      </c>
      <c r="BK424" s="210">
        <f>(VLOOKUP(Horizontal!$C424&amp;Horizontal!$B424&amp;Horizontal!BK$11,Vertical!$E:$O,BK$10,0))+0</f>
        <v>47</v>
      </c>
      <c r="BL424" s="207">
        <f>(VLOOKUP(Horizontal!$C424&amp;Horizontal!$B424&amp;Horizontal!BL$11,Vertical!$E:$O,BL$10,0))+0</f>
        <v>45</v>
      </c>
      <c r="BM424" s="207">
        <f>(VLOOKUP(Horizontal!$C424&amp;Horizontal!$B424&amp;Horizontal!BM$11,Vertical!$E:$O,BM$10,0))+0</f>
        <v>45</v>
      </c>
      <c r="BN424" s="207">
        <f>(VLOOKUP(Horizontal!$C424&amp;Horizontal!$B424&amp;Horizontal!BN$11,Vertical!$E:$O,BN$10,0))+0</f>
        <v>43</v>
      </c>
      <c r="BO424" s="207">
        <f>(VLOOKUP(Horizontal!$C424&amp;Horizontal!$B424&amp;Horizontal!BO$11,Vertical!$E:$O,BO$10,0))+0</f>
        <v>44</v>
      </c>
      <c r="BP424" s="207">
        <f>(VLOOKUP(Horizontal!$C424&amp;Horizontal!$B424&amp;Horizontal!BP$11,Vertical!$E:$O,BP$10,0))+0</f>
        <v>42</v>
      </c>
      <c r="BQ424" s="207">
        <f>(VLOOKUP(Horizontal!$C424&amp;Horizontal!$B424&amp;Horizontal!BQ$11,Vertical!$E:$O,BQ$10,0))+0</f>
        <v>37</v>
      </c>
      <c r="BR424" s="207">
        <f>(VLOOKUP(Horizontal!$C424&amp;Horizontal!$B424&amp;Horizontal!BR$11,Vertical!$E:$O,BR$10,0))+0</f>
        <v>32</v>
      </c>
      <c r="BS424" s="209">
        <f>(VLOOKUP(Horizontal!$C424&amp;Horizontal!$B424&amp;Horizontal!BS$11,Vertical!$E:$O,BS$10,0))+0</f>
        <v>30</v>
      </c>
      <c r="BT424" s="210">
        <f>(VLOOKUP(Horizontal!$C424&amp;Horizontal!$B424&amp;Horizontal!BT$11,Vertical!$E:$O,BT$10,0))+0</f>
        <v>36.36</v>
      </c>
      <c r="BU424" s="207">
        <f>(VLOOKUP(Horizontal!$C424&amp;Horizontal!$B424&amp;Horizontal!BU$11,Vertical!$E:$O,BU$10,0))+0</f>
        <v>41.3</v>
      </c>
      <c r="BV424" s="207">
        <f>(VLOOKUP(Horizontal!$C424&amp;Horizontal!$B424&amp;Horizontal!BV$11,Vertical!$E:$O,BV$10,0))+0</f>
        <v>36.17</v>
      </c>
      <c r="BW424" s="207">
        <f>(VLOOKUP(Horizontal!$C424&amp;Horizontal!$B424&amp;Horizontal!BW$11,Vertical!$E:$O,BW$10,0))+0</f>
        <v>46.67</v>
      </c>
      <c r="BX424" s="207">
        <f>(VLOOKUP(Horizontal!$C424&amp;Horizontal!$B424&amp;Horizontal!BX$11,Vertical!$E:$O,BX$10,0))+0</f>
        <v>59.09</v>
      </c>
      <c r="BY424" s="207">
        <f>(VLOOKUP(Horizontal!$C424&amp;Horizontal!$B424&amp;Horizontal!BY$11,Vertical!$E:$O,BY$10,0))+0</f>
        <v>66.67</v>
      </c>
      <c r="BZ424" s="207">
        <f>(VLOOKUP(Horizontal!$C424&amp;Horizontal!$B424&amp;Horizontal!BZ$11,Vertical!$E:$O,BZ$10,0))+0</f>
        <v>53.19</v>
      </c>
      <c r="CA424" s="207">
        <f>(VLOOKUP(Horizontal!$C424&amp;Horizontal!$B424&amp;Horizontal!CA$11,Vertical!$E:$O,CA$10,0))+0</f>
        <v>62.22</v>
      </c>
      <c r="CB424" s="209">
        <f>(VLOOKUP(Horizontal!$C424&amp;Horizontal!$B424&amp;Horizontal!CB$11,Vertical!$E:$O,CB$10,0))+0</f>
        <v>61.36</v>
      </c>
      <c r="CC424" s="210">
        <f>(VLOOKUP(Horizontal!$C424&amp;Horizontal!$B424&amp;Horizontal!CC$11,Vertical!$E:$O,CC$10,0))+0</f>
        <v>40.909999999999997</v>
      </c>
      <c r="CD424" s="207">
        <f>(VLOOKUP(Horizontal!$C424&amp;Horizontal!$B424&amp;Horizontal!CD$11,Vertical!$E:$O,CD$10,0))+0</f>
        <v>34.78</v>
      </c>
      <c r="CE424" s="207">
        <f>(VLOOKUP(Horizontal!$C424&amp;Horizontal!$B424&amp;Horizontal!CE$11,Vertical!$E:$O,CE$10,0))+0</f>
        <v>29.79</v>
      </c>
      <c r="CF424" s="207">
        <f>(VLOOKUP(Horizontal!$C424&amp;Horizontal!$B424&amp;Horizontal!CF$11,Vertical!$E:$O,CF$10,0))+0</f>
        <v>26.67</v>
      </c>
      <c r="CG424" s="207">
        <f>(VLOOKUP(Horizontal!$C424&amp;Horizontal!$B424&amp;Horizontal!CG$11,Vertical!$E:$O,CG$10,0))+0</f>
        <v>15.91</v>
      </c>
      <c r="CH424" s="207">
        <f>(VLOOKUP(Horizontal!$C424&amp;Horizontal!$B424&amp;Horizontal!CH$11,Vertical!$E:$O,CH$10,0))+0</f>
        <v>17.78</v>
      </c>
      <c r="CI424" s="207">
        <f>(VLOOKUP(Horizontal!$C424&amp;Horizontal!$B424&amp;Horizontal!CI$11,Vertical!$E:$O,CI$10,0))+0</f>
        <v>23.4</v>
      </c>
      <c r="CJ424" s="207">
        <f>(VLOOKUP(Horizontal!$C424&amp;Horizontal!$B424&amp;Horizontal!CJ$11,Vertical!$E:$O,CJ$10,0))+0</f>
        <v>26.67</v>
      </c>
      <c r="CK424" s="209">
        <f>(VLOOKUP(Horizontal!$C424&amp;Horizontal!$B424&amp;Horizontal!CK$11,Vertical!$E:$O,CK$10,0))+0</f>
        <v>29.55</v>
      </c>
      <c r="CL424" s="210">
        <f>(VLOOKUP(Horizontal!$C424&amp;Horizontal!$B424&amp;Horizontal!CL$11,Vertical!$E:$O,CL$10,0))+0</f>
        <v>22.73</v>
      </c>
      <c r="CM424" s="207">
        <f>(VLOOKUP(Horizontal!$C424&amp;Horizontal!$B424&amp;Horizontal!CM$11,Vertical!$E:$O,CM$10,0))+0</f>
        <v>23.91</v>
      </c>
      <c r="CN424" s="207">
        <f>(VLOOKUP(Horizontal!$C424&amp;Horizontal!$B424&amp;Horizontal!CN$11,Vertical!$E:$O,CN$10,0))+0</f>
        <v>34.04</v>
      </c>
      <c r="CO424" s="207">
        <f>(VLOOKUP(Horizontal!$C424&amp;Horizontal!$B424&amp;Horizontal!CO$11,Vertical!$E:$O,CO$10,0))+0</f>
        <v>26.67</v>
      </c>
      <c r="CP424" s="207">
        <f>(VLOOKUP(Horizontal!$C424&amp;Horizontal!$B424&amp;Horizontal!CP$11,Vertical!$E:$O,CP$10,0))+0</f>
        <v>25</v>
      </c>
      <c r="CQ424" s="207">
        <f>(VLOOKUP(Horizontal!$C424&amp;Horizontal!$B424&amp;Horizontal!CQ$11,Vertical!$E:$O,CQ$10,0))+0</f>
        <v>15.56</v>
      </c>
      <c r="CR424" s="207">
        <f>(VLOOKUP(Horizontal!$C424&amp;Horizontal!$B424&amp;Horizontal!CR$11,Vertical!$E:$O,CR$10,0))+0</f>
        <v>23.4</v>
      </c>
      <c r="CS424" s="207">
        <f>(VLOOKUP(Horizontal!$C424&amp;Horizontal!$B424&amp;Horizontal!CS$11,Vertical!$E:$O,CS$10,0))+0</f>
        <v>11.11</v>
      </c>
      <c r="CT424" s="207">
        <f>(VLOOKUP(Horizontal!$C424&amp;Horizontal!$B424&amp;Horizontal!CT$11,Vertical!$E:$O,CT$10,0))+0</f>
        <v>9.09</v>
      </c>
      <c r="CU424" s="150"/>
      <c r="CV424" s="211">
        <f t="shared" ref="CV424" si="1895">(BB424-H424)+0</f>
        <v>25.72</v>
      </c>
      <c r="CW424" s="190">
        <f t="shared" ref="CW424" si="1896">(BC424-I424)+0</f>
        <v>26.740000000000002</v>
      </c>
      <c r="CX424" s="190">
        <f t="shared" ref="CX424" si="1897">(BD424-J424)+0</f>
        <v>29.120000000000005</v>
      </c>
      <c r="CY424" s="190">
        <f t="shared" ref="CY424" si="1898">(BE424-K424)+0</f>
        <v>28.790000000000006</v>
      </c>
      <c r="CZ424" s="190">
        <f t="shared" ref="CZ424" si="1899">(BF424-L424)+0</f>
        <v>29.03</v>
      </c>
      <c r="DA424" s="190">
        <f t="shared" ref="DA424" si="1900">(BG424-M424)+0</f>
        <v>29.669999999999987</v>
      </c>
      <c r="DB424" s="190">
        <f t="shared" ref="DB424" si="1901">(BH424-N424)+0</f>
        <v>29.320000000000022</v>
      </c>
      <c r="DC424" s="190">
        <f t="shared" ref="DC424" si="1902">(BI424-O424)+0</f>
        <v>29.03</v>
      </c>
      <c r="DD424" s="212">
        <f t="shared" ref="DD424" si="1903">(BJ424-P424)+0</f>
        <v>28.759999999999991</v>
      </c>
      <c r="DE424" s="9">
        <v>170</v>
      </c>
      <c r="DF424" s="212">
        <f t="shared" ref="DF424" si="1904">($H$7-H424)+0</f>
        <v>152.36721040189133</v>
      </c>
      <c r="DG424" s="264">
        <v>83</v>
      </c>
      <c r="DH424" s="265">
        <v>60</v>
      </c>
      <c r="DI424" s="265">
        <v>75</v>
      </c>
      <c r="DJ424" s="266">
        <v>179</v>
      </c>
      <c r="DK424" s="190">
        <v>0</v>
      </c>
      <c r="DL424" s="190">
        <v>0</v>
      </c>
      <c r="DM424" s="190">
        <v>0</v>
      </c>
      <c r="DN424" s="212">
        <v>0</v>
      </c>
      <c r="DO424" s="190">
        <v>55.7</v>
      </c>
      <c r="DP424" s="190">
        <v>55.7</v>
      </c>
      <c r="DQ424" s="190">
        <v>55.7</v>
      </c>
      <c r="DR424" s="212">
        <v>55.7</v>
      </c>
      <c r="DS424" s="150"/>
      <c r="DT424" s="190">
        <v>56</v>
      </c>
      <c r="DU424" s="190">
        <v>56</v>
      </c>
      <c r="DV424" s="190">
        <v>63</v>
      </c>
      <c r="DW424" s="190">
        <v>67</v>
      </c>
      <c r="DX424" s="190"/>
      <c r="DY424" s="190"/>
      <c r="DZ424" s="190"/>
      <c r="EA424" s="190"/>
      <c r="EB424" s="190"/>
      <c r="EC424" s="190"/>
      <c r="ED424" s="190">
        <v>96</v>
      </c>
      <c r="EE424" s="190">
        <v>130</v>
      </c>
      <c r="EF424" s="190">
        <v>140</v>
      </c>
      <c r="EG424" s="190">
        <v>142</v>
      </c>
      <c r="EH424" s="212">
        <v>142</v>
      </c>
      <c r="EI424" s="213"/>
      <c r="EJ424" s="211">
        <v>23</v>
      </c>
      <c r="EK424" s="190">
        <v>26</v>
      </c>
      <c r="EL424" s="190">
        <v>28</v>
      </c>
      <c r="EM424" s="190">
        <v>28</v>
      </c>
      <c r="EN424" s="190"/>
      <c r="EO424" s="190"/>
      <c r="EP424" s="190"/>
      <c r="EQ424" s="190"/>
      <c r="ER424" s="190"/>
      <c r="ES424" s="190"/>
      <c r="ET424" s="190">
        <v>28</v>
      </c>
      <c r="EU424" s="190">
        <v>30</v>
      </c>
      <c r="EV424" s="190">
        <v>30</v>
      </c>
      <c r="EW424" s="190">
        <v>30</v>
      </c>
      <c r="EX424" s="212">
        <v>30</v>
      </c>
      <c r="EY424" s="211"/>
      <c r="EZ424" s="75">
        <f t="shared" ref="EZ424" si="1905">(G424/(DT424-G424))+0</f>
        <v>7.1479628305932811E-4</v>
      </c>
      <c r="FA424" s="89">
        <f t="shared" si="1485"/>
        <v>-0.1</v>
      </c>
      <c r="FB424" s="212"/>
      <c r="FC424" s="213"/>
      <c r="FD424" s="213"/>
      <c r="FE424" s="213"/>
      <c r="FF424" s="213"/>
      <c r="FG424" s="213"/>
      <c r="FH424" s="213"/>
      <c r="FI424" s="213"/>
      <c r="FJ424" s="213"/>
      <c r="FK424" s="213"/>
      <c r="FL424" s="213"/>
      <c r="FM424" s="213"/>
      <c r="FN424" s="213"/>
      <c r="FO424" s="213"/>
      <c r="FP424" s="213"/>
      <c r="FQ424" s="213"/>
      <c r="FR424" s="213"/>
      <c r="FS424" s="211">
        <v>160</v>
      </c>
      <c r="FT424" s="190">
        <v>160</v>
      </c>
      <c r="FU424" s="190">
        <v>160</v>
      </c>
      <c r="FV424" s="190">
        <v>160</v>
      </c>
      <c r="FW424" s="190"/>
      <c r="FX424" s="190"/>
      <c r="FY424" s="190"/>
      <c r="FZ424" s="190"/>
      <c r="GA424" s="190"/>
      <c r="GB424" s="190"/>
      <c r="GC424" s="190">
        <v>160</v>
      </c>
      <c r="GD424" s="190">
        <v>165</v>
      </c>
      <c r="GE424" s="190">
        <v>150</v>
      </c>
      <c r="GF424" s="190">
        <v>150</v>
      </c>
      <c r="GG424" s="212">
        <v>150</v>
      </c>
    </row>
    <row r="425" spans="2:189">
      <c r="B425" s="33">
        <v>44894</v>
      </c>
      <c r="C425" s="30" t="s">
        <v>102</v>
      </c>
      <c r="D425" s="30">
        <v>2022</v>
      </c>
      <c r="E425" s="30" t="str">
        <f t="shared" ref="E425" si="1906">D425&amp;C425</f>
        <v>2022S48</v>
      </c>
      <c r="F425" s="30" t="str">
        <f t="shared" si="1473"/>
        <v>11Final2022</v>
      </c>
      <c r="G425" s="208" t="str">
        <f>VLOOKUP(Horizontal!$C425&amp;Horizontal!$B425&amp;Horizontal!G$11,Vertical!$E:$O,G$10,0)</f>
        <v>0,03</v>
      </c>
      <c r="H425" s="207">
        <f>(VLOOKUP(Horizontal!$C425&amp;Horizontal!$B425&amp;Horizontal!H$11,Vertical!$E:$O,H$10,0))+0</f>
        <v>55.91</v>
      </c>
      <c r="I425" s="207">
        <f>(VLOOKUP(Horizontal!$C425&amp;Horizontal!$B425&amp;Horizontal!I$11,Vertical!$E:$O,I$10,0))+0</f>
        <v>55.93</v>
      </c>
      <c r="J425" s="207">
        <f>(VLOOKUP(Horizontal!$C425&amp;Horizontal!$B425&amp;Horizontal!J$11,Vertical!$E:$O,J$10,0))+0</f>
        <v>61.92</v>
      </c>
      <c r="K425" s="207">
        <f>(VLOOKUP(Horizontal!$C425&amp;Horizontal!$B425&amp;Horizontal!K$11,Vertical!$E:$O,K$10,0))+0</f>
        <v>67.37</v>
      </c>
      <c r="L425" s="207">
        <f>(VLOOKUP(Horizontal!$C425&amp;Horizontal!$B425&amp;Horizontal!L$11,Vertical!$E:$O,L$10,0))+0</f>
        <v>95.09</v>
      </c>
      <c r="M425" s="207">
        <f>(VLOOKUP(Horizontal!$C425&amp;Horizontal!$B425&amp;Horizontal!M$11,Vertical!$E:$O,M$10,0))+0</f>
        <v>129.34</v>
      </c>
      <c r="N425" s="207">
        <f>(VLOOKUP(Horizontal!$C425&amp;Horizontal!$B425&amp;Horizontal!N$11,Vertical!$E:$O,N$10,0))+0</f>
        <v>140.08000000000001</v>
      </c>
      <c r="O425" s="207">
        <f>(VLOOKUP(Horizontal!$C425&amp;Horizontal!$B425&amp;Horizontal!O$11,Vertical!$E:$O,O$10,0))+0</f>
        <v>142.04</v>
      </c>
      <c r="P425" s="209">
        <f>(VLOOKUP(Horizontal!$C425&amp;Horizontal!$B425&amp;Horizontal!P$11,Vertical!$E:$O,P$10,0))+0</f>
        <v>142.34</v>
      </c>
      <c r="Q425" s="210">
        <f>(VLOOKUP(Horizontal!$C425&amp;Horizontal!$B425&amp;Horizontal!Q$11,Vertical!$E:$O,Q$10,0))+0</f>
        <v>48</v>
      </c>
      <c r="R425" s="207">
        <f>(VLOOKUP(Horizontal!$C425&amp;Horizontal!$B425&amp;Horizontal!R$11,Vertical!$E:$O,R$10,0))+0</f>
        <v>47</v>
      </c>
      <c r="S425" s="207">
        <f>(VLOOKUP(Horizontal!$C425&amp;Horizontal!$B425&amp;Horizontal!S$11,Vertical!$E:$O,S$10,0))+0</f>
        <v>50</v>
      </c>
      <c r="T425" s="207">
        <f>(VLOOKUP(Horizontal!$C425&amp;Horizontal!$B425&amp;Horizontal!T$11,Vertical!$E:$O,T$10,0))+0</f>
        <v>50</v>
      </c>
      <c r="U425" s="207">
        <f>(VLOOKUP(Horizontal!$C425&amp;Horizontal!$B425&amp;Horizontal!U$11,Vertical!$E:$O,U$10,0))+0</f>
        <v>44</v>
      </c>
      <c r="V425" s="207">
        <f>(VLOOKUP(Horizontal!$C425&amp;Horizontal!$B425&amp;Horizontal!V$11,Vertical!$E:$O,V$10,0))+0</f>
        <v>39</v>
      </c>
      <c r="W425" s="207">
        <f>(VLOOKUP(Horizontal!$C425&amp;Horizontal!$B425&amp;Horizontal!W$11,Vertical!$E:$O,W$10,0))+0</f>
        <v>34</v>
      </c>
      <c r="X425" s="207">
        <f>(VLOOKUP(Horizontal!$C425&amp;Horizontal!$B425&amp;Horizontal!X$11,Vertical!$E:$O,X$10,0))+0</f>
        <v>31</v>
      </c>
      <c r="Y425" s="209">
        <f>(VLOOKUP(Horizontal!$C425&amp;Horizontal!$B425&amp;Horizontal!Y$11,Vertical!$E:$O,Y$10,0))+0</f>
        <v>30</v>
      </c>
      <c r="Z425" s="210">
        <f>(VLOOKUP(Horizontal!$C425&amp;Horizontal!$B425&amp;Horizontal!Z$11,Vertical!$E:$O,Z$10,0))+0</f>
        <v>39.130000000000003</v>
      </c>
      <c r="AA425" s="207">
        <f>(VLOOKUP(Horizontal!$C425&amp;Horizontal!$B425&amp;Horizontal!AA$11,Vertical!$E:$O,AA$10,0))+0</f>
        <v>34.880000000000003</v>
      </c>
      <c r="AB425" s="207">
        <f>(VLOOKUP(Horizontal!$C425&amp;Horizontal!$B425&amp;Horizontal!AB$11,Vertical!$E:$O,AB$10,0))+0</f>
        <v>36.729999999999997</v>
      </c>
      <c r="AC425" s="207">
        <f>(VLOOKUP(Horizontal!$C425&amp;Horizontal!$B425&amp;Horizontal!AC$11,Vertical!$E:$O,AC$10,0))+0</f>
        <v>20.41</v>
      </c>
      <c r="AD425" s="207">
        <f>(VLOOKUP(Horizontal!$C425&amp;Horizontal!$B425&amp;Horizontal!AD$11,Vertical!$E:$O,AD$10,0))+0</f>
        <v>35.42</v>
      </c>
      <c r="AE425" s="207">
        <f>(VLOOKUP(Horizontal!$C425&amp;Horizontal!$B425&amp;Horizontal!AE$11,Vertical!$E:$O,AE$10,0))+0</f>
        <v>66.67</v>
      </c>
      <c r="AF425" s="207">
        <f>(VLOOKUP(Horizontal!$C425&amp;Horizontal!$B425&amp;Horizontal!AF$11,Vertical!$E:$O,AF$10,0))+0</f>
        <v>55.1</v>
      </c>
      <c r="AG425" s="207">
        <f>(VLOOKUP(Horizontal!$C425&amp;Horizontal!$B425&amp;Horizontal!AG$11,Vertical!$E:$O,AG$10,0))+0</f>
        <v>39.58</v>
      </c>
      <c r="AH425" s="209">
        <f>(VLOOKUP(Horizontal!$C425&amp;Horizontal!$B425&amp;Horizontal!AH$11,Vertical!$E:$O,AH$10,0))+0</f>
        <v>42.55</v>
      </c>
      <c r="AI425" s="210">
        <f>(VLOOKUP(Horizontal!$C425&amp;Horizontal!$B425&amp;Horizontal!AI$11,Vertical!$E:$O,AI$10,0))+0</f>
        <v>54.35</v>
      </c>
      <c r="AJ425" s="207">
        <f>(VLOOKUP(Horizontal!$C425&amp;Horizontal!$B425&amp;Horizontal!AJ$11,Vertical!$E:$O,AJ$10,0))+0</f>
        <v>58.14</v>
      </c>
      <c r="AK425" s="207">
        <f>(VLOOKUP(Horizontal!$C425&amp;Horizontal!$B425&amp;Horizontal!AK$11,Vertical!$E:$O,AK$10,0))+0</f>
        <v>44.9</v>
      </c>
      <c r="AL425" s="207">
        <f>(VLOOKUP(Horizontal!$C425&amp;Horizontal!$B425&amp;Horizontal!AL$11,Vertical!$E:$O,AL$10,0))+0</f>
        <v>30.61</v>
      </c>
      <c r="AM425" s="207">
        <f>(VLOOKUP(Horizontal!$C425&amp;Horizontal!$B425&amp;Horizontal!AM$11,Vertical!$E:$O,AM$10,0))+0</f>
        <v>16.670000000000002</v>
      </c>
      <c r="AN425" s="207">
        <f>(VLOOKUP(Horizontal!$C425&amp;Horizontal!$B425&amp;Horizontal!AN$11,Vertical!$E:$O,AN$10,0))+0</f>
        <v>25</v>
      </c>
      <c r="AO425" s="207">
        <f>(VLOOKUP(Horizontal!$C425&amp;Horizontal!$B425&amp;Horizontal!AO$11,Vertical!$E:$O,AO$10,0))+0</f>
        <v>36.729999999999997</v>
      </c>
      <c r="AP425" s="207">
        <f>(VLOOKUP(Horizontal!$C425&amp;Horizontal!$B425&amp;Horizontal!AP$11,Vertical!$E:$O,AP$10,0))+0</f>
        <v>50</v>
      </c>
      <c r="AQ425" s="209">
        <f>(VLOOKUP(Horizontal!$C425&amp;Horizontal!$B425&amp;Horizontal!AQ$11,Vertical!$E:$O,AQ$10,0))+0</f>
        <v>53.19</v>
      </c>
      <c r="AR425" s="210">
        <f>(VLOOKUP(Horizontal!$C425&amp;Horizontal!$B425&amp;Horizontal!AR$11,Vertical!$E:$O,AR$10,0))+0</f>
        <v>6.52</v>
      </c>
      <c r="AS425" s="207">
        <f>(VLOOKUP(Horizontal!$C425&amp;Horizontal!$B425&amp;Horizontal!AS$11,Vertical!$E:$O,AS$10,0))+0</f>
        <v>6.98</v>
      </c>
      <c r="AT425" s="207">
        <f>(VLOOKUP(Horizontal!$C425&amp;Horizontal!$B425&amp;Horizontal!AT$11,Vertical!$E:$O,AT$10,0))+0</f>
        <v>18.37</v>
      </c>
      <c r="AU425" s="207">
        <f>(VLOOKUP(Horizontal!$C425&amp;Horizontal!$B425&amp;Horizontal!AU$11,Vertical!$E:$O,AU$10,0))+0</f>
        <v>48.98</v>
      </c>
      <c r="AV425" s="207">
        <f>(VLOOKUP(Horizontal!$C425&amp;Horizontal!$B425&amp;Horizontal!AV$11,Vertical!$E:$O,AV$10,0))+0</f>
        <v>47.92</v>
      </c>
      <c r="AW425" s="207">
        <f>(VLOOKUP(Horizontal!$C425&amp;Horizontal!$B425&amp;Horizontal!AW$11,Vertical!$E:$O,AW$10,0))+0</f>
        <v>8.33</v>
      </c>
      <c r="AX425" s="207">
        <f>(VLOOKUP(Horizontal!$C425&amp;Horizontal!$B425&amp;Horizontal!AX$11,Vertical!$E:$O,AX$10,0))+0</f>
        <v>8.16</v>
      </c>
      <c r="AY425" s="207">
        <f>(VLOOKUP(Horizontal!$C425&amp;Horizontal!$B425&amp;Horizontal!AY$11,Vertical!$E:$O,AY$10,0))+0</f>
        <v>10.42</v>
      </c>
      <c r="AZ425" s="209">
        <f>(VLOOKUP(Horizontal!$C425&amp;Horizontal!$B425&amp;Horizontal!AZ$11,Vertical!$E:$O,AZ$10,0))+0</f>
        <v>4.26</v>
      </c>
      <c r="BA425" s="208">
        <f>(VLOOKUP(Horizontal!$C425&amp;Horizontal!$B425&amp;Horizontal!BA$11,Vertical!$E:$O,BA$10,0))+0</f>
        <v>26.14</v>
      </c>
      <c r="BB425" s="210">
        <f>(VLOOKUP(Horizontal!$C425&amp;Horizontal!$B425&amp;Horizontal!BB$11,Vertical!$E:$O,BB$10,0))+0</f>
        <v>82.05</v>
      </c>
      <c r="BC425" s="207">
        <f>(VLOOKUP(Horizontal!$C425&amp;Horizontal!$B425&amp;Horizontal!BC$11,Vertical!$E:$O,BC$10,0))+0</f>
        <v>82.68</v>
      </c>
      <c r="BD425" s="207">
        <f>(VLOOKUP(Horizontal!$C425&amp;Horizontal!$B425&amp;Horizontal!BD$11,Vertical!$E:$O,BD$10,0))+0</f>
        <v>91.02</v>
      </c>
      <c r="BE425" s="207">
        <f>(VLOOKUP(Horizontal!$C425&amp;Horizontal!$B425&amp;Horizontal!BE$11,Vertical!$E:$O,BE$10,0))+0</f>
        <v>95.98</v>
      </c>
      <c r="BF425" s="207">
        <f>(VLOOKUP(Horizontal!$C425&amp;Horizontal!$B425&amp;Horizontal!BF$11,Vertical!$E:$O,BF$10,0))+0</f>
        <v>123.68</v>
      </c>
      <c r="BG425" s="207">
        <f>(VLOOKUP(Horizontal!$C425&amp;Horizontal!$B425&amp;Horizontal!BG$11,Vertical!$E:$O,BG$10,0))+0</f>
        <v>158.80000000000001</v>
      </c>
      <c r="BH425" s="207">
        <f>(VLOOKUP(Horizontal!$C425&amp;Horizontal!$B425&amp;Horizontal!BH$11,Vertical!$E:$O,BH$10,0))+0</f>
        <v>169.29</v>
      </c>
      <c r="BI425" s="207">
        <f>(VLOOKUP(Horizontal!$C425&amp;Horizontal!$B425&amp;Horizontal!BI$11,Vertical!$E:$O,BI$10,0))+0</f>
        <v>170.93</v>
      </c>
      <c r="BJ425" s="209">
        <f>(VLOOKUP(Horizontal!$C425&amp;Horizontal!$B425&amp;Horizontal!BJ$11,Vertical!$E:$O,BJ$10,0))+0</f>
        <v>170.91</v>
      </c>
      <c r="BK425" s="210">
        <f>(VLOOKUP(Horizontal!$C425&amp;Horizontal!$B425&amp;Horizontal!BK$11,Vertical!$E:$O,BK$10,0))+0</f>
        <v>50</v>
      </c>
      <c r="BL425" s="207">
        <f>(VLOOKUP(Horizontal!$C425&amp;Horizontal!$B425&amp;Horizontal!BL$11,Vertical!$E:$O,BL$10,0))+0</f>
        <v>45</v>
      </c>
      <c r="BM425" s="207">
        <f>(VLOOKUP(Horizontal!$C425&amp;Horizontal!$B425&amp;Horizontal!BM$11,Vertical!$E:$O,BM$10,0))+0</f>
        <v>44</v>
      </c>
      <c r="BN425" s="207">
        <f>(VLOOKUP(Horizontal!$C425&amp;Horizontal!$B425&amp;Horizontal!BN$11,Vertical!$E:$O,BN$10,0))+0</f>
        <v>42</v>
      </c>
      <c r="BO425" s="207">
        <f>(VLOOKUP(Horizontal!$C425&amp;Horizontal!$B425&amp;Horizontal!BO$11,Vertical!$E:$O,BO$10,0))+0</f>
        <v>42</v>
      </c>
      <c r="BP425" s="207">
        <f>(VLOOKUP(Horizontal!$C425&amp;Horizontal!$B425&amp;Horizontal!BP$11,Vertical!$E:$O,BP$10,0))+0</f>
        <v>40</v>
      </c>
      <c r="BQ425" s="207">
        <f>(VLOOKUP(Horizontal!$C425&amp;Horizontal!$B425&amp;Horizontal!BQ$11,Vertical!$E:$O,BQ$10,0))+0</f>
        <v>36</v>
      </c>
      <c r="BR425" s="207">
        <f>(VLOOKUP(Horizontal!$C425&amp;Horizontal!$B425&amp;Horizontal!BR$11,Vertical!$E:$O,BR$10,0))+0</f>
        <v>33</v>
      </c>
      <c r="BS425" s="209">
        <f>(VLOOKUP(Horizontal!$C425&amp;Horizontal!$B425&amp;Horizontal!BS$11,Vertical!$E:$O,BS$10,0))+0</f>
        <v>32</v>
      </c>
      <c r="BT425" s="210">
        <f>(VLOOKUP(Horizontal!$C425&amp;Horizontal!$B425&amp;Horizontal!BT$11,Vertical!$E:$O,BT$10,0))+0</f>
        <v>40</v>
      </c>
      <c r="BU425" s="207">
        <f>(VLOOKUP(Horizontal!$C425&amp;Horizontal!$B425&amp;Horizontal!BU$11,Vertical!$E:$O,BU$10,0))+0</f>
        <v>36.96</v>
      </c>
      <c r="BV425" s="207">
        <f>(VLOOKUP(Horizontal!$C425&amp;Horizontal!$B425&amp;Horizontal!BV$11,Vertical!$E:$O,BV$10,0))+0</f>
        <v>45.65</v>
      </c>
      <c r="BW425" s="207">
        <f>(VLOOKUP(Horizontal!$C425&amp;Horizontal!$B425&amp;Horizontal!BW$11,Vertical!$E:$O,BW$10,0))+0</f>
        <v>34.04</v>
      </c>
      <c r="BX425" s="207">
        <f>(VLOOKUP(Horizontal!$C425&amp;Horizontal!$B425&amp;Horizontal!BX$11,Vertical!$E:$O,BX$10,0))+0</f>
        <v>45.45</v>
      </c>
      <c r="BY425" s="207">
        <f>(VLOOKUP(Horizontal!$C425&amp;Horizontal!$B425&amp;Horizontal!BY$11,Vertical!$E:$O,BY$10,0))+0</f>
        <v>73.91</v>
      </c>
      <c r="BZ425" s="207">
        <f>(VLOOKUP(Horizontal!$C425&amp;Horizontal!$B425&amp;Horizontal!BZ$11,Vertical!$E:$O,BZ$10,0))+0</f>
        <v>58.7</v>
      </c>
      <c r="CA425" s="207">
        <f>(VLOOKUP(Horizontal!$C425&amp;Horizontal!$B425&amp;Horizontal!CA$11,Vertical!$E:$O,CA$10,0))+0</f>
        <v>58.7</v>
      </c>
      <c r="CB425" s="209">
        <f>(VLOOKUP(Horizontal!$C425&amp;Horizontal!$B425&amp;Horizontal!CB$11,Vertical!$E:$O,CB$10,0))+0</f>
        <v>59.09</v>
      </c>
      <c r="CC425" s="210">
        <f>(VLOOKUP(Horizontal!$C425&amp;Horizontal!$B425&amp;Horizontal!CC$11,Vertical!$E:$O,CC$10,0))+0</f>
        <v>42.22</v>
      </c>
      <c r="CD425" s="207">
        <f>(VLOOKUP(Horizontal!$C425&amp;Horizontal!$B425&amp;Horizontal!CD$11,Vertical!$E:$O,CD$10,0))+0</f>
        <v>43.48</v>
      </c>
      <c r="CE425" s="207">
        <f>(VLOOKUP(Horizontal!$C425&amp;Horizontal!$B425&amp;Horizontal!CE$11,Vertical!$E:$O,CE$10,0))+0</f>
        <v>32.61</v>
      </c>
      <c r="CF425" s="207">
        <f>(VLOOKUP(Horizontal!$C425&amp;Horizontal!$B425&amp;Horizontal!CF$11,Vertical!$E:$O,CF$10,0))+0</f>
        <v>31.91</v>
      </c>
      <c r="CG425" s="207">
        <f>(VLOOKUP(Horizontal!$C425&amp;Horizontal!$B425&amp;Horizontal!CG$11,Vertical!$E:$O,CG$10,0))+0</f>
        <v>11.36</v>
      </c>
      <c r="CH425" s="207">
        <f>(VLOOKUP(Horizontal!$C425&amp;Horizontal!$B425&amp;Horizontal!CH$11,Vertical!$E:$O,CH$10,0))+0</f>
        <v>17.39</v>
      </c>
      <c r="CI425" s="207">
        <f>(VLOOKUP(Horizontal!$C425&amp;Horizontal!$B425&amp;Horizontal!CI$11,Vertical!$E:$O,CI$10,0))+0</f>
        <v>26.09</v>
      </c>
      <c r="CJ425" s="207">
        <f>(VLOOKUP(Horizontal!$C425&amp;Horizontal!$B425&amp;Horizontal!CJ$11,Vertical!$E:$O,CJ$10,0))+0</f>
        <v>30.43</v>
      </c>
      <c r="CK425" s="209">
        <f>(VLOOKUP(Horizontal!$C425&amp;Horizontal!$B425&amp;Horizontal!CK$11,Vertical!$E:$O,CK$10,0))+0</f>
        <v>25</v>
      </c>
      <c r="CL425" s="210">
        <f>(VLOOKUP(Horizontal!$C425&amp;Horizontal!$B425&amp;Horizontal!CL$11,Vertical!$E:$O,CL$10,0))+0</f>
        <v>17.78</v>
      </c>
      <c r="CM425" s="207">
        <f>(VLOOKUP(Horizontal!$C425&amp;Horizontal!$B425&amp;Horizontal!CM$11,Vertical!$E:$O,CM$10,0))+0</f>
        <v>19.57</v>
      </c>
      <c r="CN425" s="207">
        <f>(VLOOKUP(Horizontal!$C425&amp;Horizontal!$B425&amp;Horizontal!CN$11,Vertical!$E:$O,CN$10,0))+0</f>
        <v>21.74</v>
      </c>
      <c r="CO425" s="207">
        <f>(VLOOKUP(Horizontal!$C425&amp;Horizontal!$B425&amp;Horizontal!CO$11,Vertical!$E:$O,CO$10,0))+0</f>
        <v>34.04</v>
      </c>
      <c r="CP425" s="207">
        <f>(VLOOKUP(Horizontal!$C425&amp;Horizontal!$B425&amp;Horizontal!CP$11,Vertical!$E:$O,CP$10,0))+0</f>
        <v>43.18</v>
      </c>
      <c r="CQ425" s="207">
        <f>(VLOOKUP(Horizontal!$C425&amp;Horizontal!$B425&amp;Horizontal!CQ$11,Vertical!$E:$O,CQ$10,0))+0</f>
        <v>8.6999999999999993</v>
      </c>
      <c r="CR425" s="207">
        <f>(VLOOKUP(Horizontal!$C425&amp;Horizontal!$B425&amp;Horizontal!CR$11,Vertical!$E:$O,CR$10,0))+0</f>
        <v>15.22</v>
      </c>
      <c r="CS425" s="207">
        <f>(VLOOKUP(Horizontal!$C425&amp;Horizontal!$B425&amp;Horizontal!CS$11,Vertical!$E:$O,CS$10,0))+0</f>
        <v>10.87</v>
      </c>
      <c r="CT425" s="207">
        <f>(VLOOKUP(Horizontal!$C425&amp;Horizontal!$B425&amp;Horizontal!CT$11,Vertical!$E:$O,CT$10,0))+0</f>
        <v>15.91</v>
      </c>
      <c r="CU425" s="150"/>
      <c r="CV425" s="211">
        <f t="shared" ref="CV425" si="1907">(BB425-H425)+0</f>
        <v>26.14</v>
      </c>
      <c r="CW425" s="190">
        <f t="shared" ref="CW425" si="1908">(BC425-I425)+0</f>
        <v>26.750000000000007</v>
      </c>
      <c r="CX425" s="190">
        <f t="shared" ref="CX425" si="1909">(BD425-J425)+0</f>
        <v>29.099999999999994</v>
      </c>
      <c r="CY425" s="190">
        <f t="shared" ref="CY425" si="1910">(BE425-K425)+0</f>
        <v>28.61</v>
      </c>
      <c r="CZ425" s="190">
        <f t="shared" ref="CZ425" si="1911">(BF425-L425)+0</f>
        <v>28.590000000000003</v>
      </c>
      <c r="DA425" s="190">
        <f t="shared" ref="DA425" si="1912">(BG425-M425)+0</f>
        <v>29.460000000000008</v>
      </c>
      <c r="DB425" s="190">
        <f t="shared" ref="DB425" si="1913">(BH425-N425)+0</f>
        <v>29.20999999999998</v>
      </c>
      <c r="DC425" s="190">
        <f t="shared" ref="DC425" si="1914">(BI425-O425)+0</f>
        <v>28.890000000000015</v>
      </c>
      <c r="DD425" s="212">
        <f t="shared" ref="DD425" si="1915">(BJ425-P425)+0</f>
        <v>28.569999999999993</v>
      </c>
      <c r="DE425" s="9">
        <v>170</v>
      </c>
      <c r="DF425" s="212">
        <f t="shared" ref="DF425" si="1916">($H$7-H425)+0</f>
        <v>152.54721040189133</v>
      </c>
      <c r="DG425" s="264">
        <v>87</v>
      </c>
      <c r="DH425" s="265">
        <v>51</v>
      </c>
      <c r="DI425" s="265">
        <v>85</v>
      </c>
      <c r="DJ425" s="266">
        <v>143</v>
      </c>
      <c r="DK425" s="190">
        <v>7.0000000000000007E-2</v>
      </c>
      <c r="DL425" s="190">
        <v>7.0000000000000007E-2</v>
      </c>
      <c r="DM425" s="190">
        <v>7.0000000000000007E-2</v>
      </c>
      <c r="DN425" s="212">
        <v>7.0000000000000007E-2</v>
      </c>
      <c r="DO425" s="190">
        <v>55.7</v>
      </c>
      <c r="DP425" s="190">
        <v>55.7</v>
      </c>
      <c r="DQ425" s="190">
        <v>55.7</v>
      </c>
      <c r="DR425" s="212">
        <v>55.7</v>
      </c>
      <c r="DS425" s="150"/>
      <c r="DT425" s="190">
        <v>56</v>
      </c>
      <c r="DU425" s="190">
        <v>56</v>
      </c>
      <c r="DV425" s="190">
        <v>62</v>
      </c>
      <c r="DW425" s="190">
        <v>66</v>
      </c>
      <c r="DX425" s="190"/>
      <c r="DY425" s="190"/>
      <c r="DZ425" s="190"/>
      <c r="EA425" s="190"/>
      <c r="EB425" s="190"/>
      <c r="EC425" s="190"/>
      <c r="ED425" s="190">
        <v>96</v>
      </c>
      <c r="EE425" s="190">
        <v>128</v>
      </c>
      <c r="EF425" s="190">
        <v>140</v>
      </c>
      <c r="EG425" s="190">
        <v>142</v>
      </c>
      <c r="EH425" s="212">
        <v>142</v>
      </c>
      <c r="EI425" s="213"/>
      <c r="EJ425" s="211">
        <v>23</v>
      </c>
      <c r="EK425" s="190">
        <v>26</v>
      </c>
      <c r="EL425" s="190">
        <v>28</v>
      </c>
      <c r="EM425" s="190">
        <v>28</v>
      </c>
      <c r="EN425" s="190"/>
      <c r="EO425" s="190"/>
      <c r="EP425" s="190"/>
      <c r="EQ425" s="190"/>
      <c r="ER425" s="190"/>
      <c r="ES425" s="190"/>
      <c r="ET425" s="190">
        <v>28</v>
      </c>
      <c r="EU425" s="190">
        <v>30</v>
      </c>
      <c r="EV425" s="190">
        <v>30</v>
      </c>
      <c r="EW425" s="190">
        <v>30</v>
      </c>
      <c r="EX425" s="212">
        <v>30</v>
      </c>
      <c r="EY425" s="211"/>
      <c r="EZ425" s="75">
        <f t="shared" ref="EZ425" si="1917">(G425/(DT425-G425))+0</f>
        <v>5.3600142933714486E-4</v>
      </c>
      <c r="FA425" s="89">
        <f t="shared" si="1485"/>
        <v>-0.1</v>
      </c>
      <c r="FB425" s="212"/>
      <c r="FC425" s="213"/>
      <c r="FD425" s="213"/>
      <c r="FE425" s="213"/>
      <c r="FF425" s="213"/>
      <c r="FG425" s="213"/>
      <c r="FH425" s="213"/>
      <c r="FI425" s="213"/>
      <c r="FJ425" s="213"/>
      <c r="FK425" s="213"/>
      <c r="FL425" s="213"/>
      <c r="FM425" s="213"/>
      <c r="FN425" s="213"/>
      <c r="FO425" s="213"/>
      <c r="FP425" s="213"/>
      <c r="FQ425" s="213"/>
      <c r="FR425" s="213"/>
      <c r="FS425" s="211">
        <v>155</v>
      </c>
      <c r="FT425" s="190">
        <v>160</v>
      </c>
      <c r="FU425" s="190">
        <v>160</v>
      </c>
      <c r="FV425" s="190">
        <v>160</v>
      </c>
      <c r="FW425" s="190"/>
      <c r="FX425" s="190"/>
      <c r="FY425" s="190"/>
      <c r="FZ425" s="190"/>
      <c r="GA425" s="190"/>
      <c r="GB425" s="190"/>
      <c r="GC425" s="190">
        <v>160</v>
      </c>
      <c r="GD425" s="190">
        <v>165</v>
      </c>
      <c r="GE425" s="190">
        <v>150</v>
      </c>
      <c r="GF425" s="190">
        <v>150</v>
      </c>
      <c r="GG425" s="212">
        <v>150</v>
      </c>
    </row>
    <row r="426" spans="2:189">
      <c r="B426" s="33">
        <v>44901</v>
      </c>
      <c r="C426" s="30" t="s">
        <v>103</v>
      </c>
      <c r="D426" s="30">
        <v>2022</v>
      </c>
      <c r="E426" s="30" t="str">
        <f t="shared" ref="E426" si="1918">D426&amp;C426</f>
        <v>2022S49</v>
      </c>
      <c r="F426" s="30" t="str">
        <f t="shared" si="1473"/>
        <v>122022</v>
      </c>
      <c r="G426" s="208" t="str">
        <f>VLOOKUP(Horizontal!$C426&amp;Horizontal!$B426&amp;Horizontal!G$11,Vertical!$E:$O,G$10,0)</f>
        <v>-0,07</v>
      </c>
      <c r="H426" s="207">
        <f>(VLOOKUP(Horizontal!$C426&amp;Horizontal!$B426&amp;Horizontal!H$11,Vertical!$E:$O,H$10,0))+0</f>
        <v>55.95</v>
      </c>
      <c r="I426" s="207">
        <f>(VLOOKUP(Horizontal!$C426&amp;Horizontal!$B426&amp;Horizontal!I$11,Vertical!$E:$O,I$10,0))+0</f>
        <v>61.59</v>
      </c>
      <c r="J426" s="207">
        <f>(VLOOKUP(Horizontal!$C426&amp;Horizontal!$B426&amp;Horizontal!J$11,Vertical!$E:$O,J$10,0))+0</f>
        <v>65.12</v>
      </c>
      <c r="K426" s="207">
        <f>(VLOOKUP(Horizontal!$C426&amp;Horizontal!$B426&amp;Horizontal!K$11,Vertical!$E:$O,K$10,0))+0</f>
        <v>67.13</v>
      </c>
      <c r="L426" s="207">
        <f>(VLOOKUP(Horizontal!$C426&amp;Horizontal!$B426&amp;Horizontal!L$11,Vertical!$E:$O,L$10,0))+0</f>
        <v>92.29</v>
      </c>
      <c r="M426" s="207">
        <f>(VLOOKUP(Horizontal!$C426&amp;Horizontal!$B426&amp;Horizontal!M$11,Vertical!$E:$O,M$10,0))+0</f>
        <v>123.18</v>
      </c>
      <c r="N426" s="207">
        <f>(VLOOKUP(Horizontal!$C426&amp;Horizontal!$B426&amp;Horizontal!N$11,Vertical!$E:$O,N$10,0))+0</f>
        <v>137.5</v>
      </c>
      <c r="O426" s="207">
        <f>(VLOOKUP(Horizontal!$C426&amp;Horizontal!$B426&amp;Horizontal!O$11,Vertical!$E:$O,O$10,0))+0</f>
        <v>139.97999999999999</v>
      </c>
      <c r="P426" s="209">
        <f>(VLOOKUP(Horizontal!$C426&amp;Horizontal!$B426&amp;Horizontal!P$11,Vertical!$E:$O,P$10,0))+0</f>
        <v>140.65</v>
      </c>
      <c r="Q426" s="210">
        <f>(VLOOKUP(Horizontal!$C426&amp;Horizontal!$B426&amp;Horizontal!Q$11,Vertical!$E:$O,Q$10,0))+0</f>
        <v>49</v>
      </c>
      <c r="R426" s="207">
        <f>(VLOOKUP(Horizontal!$C426&amp;Horizontal!$B426&amp;Horizontal!R$11,Vertical!$E:$O,R$10,0))+0</f>
        <v>49</v>
      </c>
      <c r="S426" s="207">
        <f>(VLOOKUP(Horizontal!$C426&amp;Horizontal!$B426&amp;Horizontal!S$11,Vertical!$E:$O,S$10,0))+0</f>
        <v>51</v>
      </c>
      <c r="T426" s="207">
        <f>(VLOOKUP(Horizontal!$C426&amp;Horizontal!$B426&amp;Horizontal!T$11,Vertical!$E:$O,T$10,0))+0</f>
        <v>51</v>
      </c>
      <c r="U426" s="207">
        <f>(VLOOKUP(Horizontal!$C426&amp;Horizontal!$B426&amp;Horizontal!U$11,Vertical!$E:$O,U$10,0))+0</f>
        <v>45</v>
      </c>
      <c r="V426" s="207">
        <f>(VLOOKUP(Horizontal!$C426&amp;Horizontal!$B426&amp;Horizontal!V$11,Vertical!$E:$O,V$10,0))+0</f>
        <v>49</v>
      </c>
      <c r="W426" s="207">
        <f>(VLOOKUP(Horizontal!$C426&amp;Horizontal!$B426&amp;Horizontal!W$11,Vertical!$E:$O,W$10,0))+0</f>
        <v>37</v>
      </c>
      <c r="X426" s="207">
        <f>(VLOOKUP(Horizontal!$C426&amp;Horizontal!$B426&amp;Horizontal!X$11,Vertical!$E:$O,X$10,0))+0</f>
        <v>31</v>
      </c>
      <c r="Y426" s="209">
        <f>(VLOOKUP(Horizontal!$C426&amp;Horizontal!$B426&amp;Horizontal!Y$11,Vertical!$E:$O,Y$10,0))+0</f>
        <v>28</v>
      </c>
      <c r="Z426" s="210">
        <f>(VLOOKUP(Horizontal!$C426&amp;Horizontal!$B426&amp;Horizontal!Z$11,Vertical!$E:$O,Z$10,0))+0</f>
        <v>25.58</v>
      </c>
      <c r="AA426" s="207">
        <f>(VLOOKUP(Horizontal!$C426&amp;Horizontal!$B426&amp;Horizontal!AA$11,Vertical!$E:$O,AA$10,0))+0</f>
        <v>45.45</v>
      </c>
      <c r="AB426" s="207">
        <f>(VLOOKUP(Horizontal!$C426&amp;Horizontal!$B426&amp;Horizontal!AB$11,Vertical!$E:$O,AB$10,0))+0</f>
        <v>90.24</v>
      </c>
      <c r="AC426" s="207">
        <f>(VLOOKUP(Horizontal!$C426&amp;Horizontal!$B426&amp;Horizontal!AC$11,Vertical!$E:$O,AC$10,0))+0</f>
        <v>90.24</v>
      </c>
      <c r="AD426" s="207">
        <f>(VLOOKUP(Horizontal!$C426&amp;Horizontal!$B426&amp;Horizontal!AD$11,Vertical!$E:$O,AD$10,0))+0</f>
        <v>81.400000000000006</v>
      </c>
      <c r="AE426" s="207">
        <f>(VLOOKUP(Horizontal!$C426&amp;Horizontal!$B426&amp;Horizontal!AE$11,Vertical!$E:$O,AE$10,0))+0</f>
        <v>90.7</v>
      </c>
      <c r="AF426" s="207">
        <f>(VLOOKUP(Horizontal!$C426&amp;Horizontal!$B426&amp;Horizontal!AF$11,Vertical!$E:$O,AF$10,0))+0</f>
        <v>83.72</v>
      </c>
      <c r="AG426" s="207">
        <f>(VLOOKUP(Horizontal!$C426&amp;Horizontal!$B426&amp;Horizontal!AG$11,Vertical!$E:$O,AG$10,0))+0</f>
        <v>75</v>
      </c>
      <c r="AH426" s="209">
        <f>(VLOOKUP(Horizontal!$C426&amp;Horizontal!$B426&amp;Horizontal!AH$11,Vertical!$E:$O,AH$10,0))+0</f>
        <v>73.33</v>
      </c>
      <c r="AI426" s="210">
        <f>(VLOOKUP(Horizontal!$C426&amp;Horizontal!$B426&amp;Horizontal!AI$11,Vertical!$E:$O,AI$10,0))+0</f>
        <v>62.79</v>
      </c>
      <c r="AJ426" s="207">
        <f>(VLOOKUP(Horizontal!$C426&amp;Horizontal!$B426&amp;Horizontal!AJ$11,Vertical!$E:$O,AJ$10,0))+0</f>
        <v>38.64</v>
      </c>
      <c r="AK426" s="207">
        <f>(VLOOKUP(Horizontal!$C426&amp;Horizontal!$B426&amp;Horizontal!AK$11,Vertical!$E:$O,AK$10,0))+0</f>
        <v>7.32</v>
      </c>
      <c r="AL426" s="207">
        <f>(VLOOKUP(Horizontal!$C426&amp;Horizontal!$B426&amp;Horizontal!AL$11,Vertical!$E:$O,AL$10,0))+0</f>
        <v>7.32</v>
      </c>
      <c r="AM426" s="207">
        <f>(VLOOKUP(Horizontal!$C426&amp;Horizontal!$B426&amp;Horizontal!AM$11,Vertical!$E:$O,AM$10,0))+0</f>
        <v>6.98</v>
      </c>
      <c r="AN426" s="207">
        <f>(VLOOKUP(Horizontal!$C426&amp;Horizontal!$B426&amp;Horizontal!AN$11,Vertical!$E:$O,AN$10,0))+0</f>
        <v>4.6500000000000004</v>
      </c>
      <c r="AO426" s="207">
        <f>(VLOOKUP(Horizontal!$C426&amp;Horizontal!$B426&amp;Horizontal!AO$11,Vertical!$E:$O,AO$10,0))+0</f>
        <v>9.3000000000000007</v>
      </c>
      <c r="AP426" s="207">
        <f>(VLOOKUP(Horizontal!$C426&amp;Horizontal!$B426&amp;Horizontal!AP$11,Vertical!$E:$O,AP$10,0))+0</f>
        <v>18.18</v>
      </c>
      <c r="AQ426" s="209">
        <f>(VLOOKUP(Horizontal!$C426&amp;Horizontal!$B426&amp;Horizontal!AQ$11,Vertical!$E:$O,AQ$10,0))+0</f>
        <v>22.22</v>
      </c>
      <c r="AR426" s="210">
        <f>(VLOOKUP(Horizontal!$C426&amp;Horizontal!$B426&amp;Horizontal!AR$11,Vertical!$E:$O,AR$10,0))+0</f>
        <v>11.63</v>
      </c>
      <c r="AS426" s="207">
        <f>(VLOOKUP(Horizontal!$C426&amp;Horizontal!$B426&amp;Horizontal!AS$11,Vertical!$E:$O,AS$10,0))+0</f>
        <v>15.91</v>
      </c>
      <c r="AT426" s="207">
        <f>(VLOOKUP(Horizontal!$C426&amp;Horizontal!$B426&amp;Horizontal!AT$11,Vertical!$E:$O,AT$10,0))+0</f>
        <v>2.44</v>
      </c>
      <c r="AU426" s="207">
        <f>(VLOOKUP(Horizontal!$C426&amp;Horizontal!$B426&amp;Horizontal!AU$11,Vertical!$E:$O,AU$10,0))+0</f>
        <v>2.44</v>
      </c>
      <c r="AV426" s="207">
        <f>(VLOOKUP(Horizontal!$C426&amp;Horizontal!$B426&amp;Horizontal!AV$11,Vertical!$E:$O,AV$10,0))+0</f>
        <v>11.63</v>
      </c>
      <c r="AW426" s="207">
        <f>(VLOOKUP(Horizontal!$C426&amp;Horizontal!$B426&amp;Horizontal!AW$11,Vertical!$E:$O,AW$10,0))+0</f>
        <v>4.6500000000000004</v>
      </c>
      <c r="AX426" s="207">
        <f>(VLOOKUP(Horizontal!$C426&amp;Horizontal!$B426&amp;Horizontal!AX$11,Vertical!$E:$O,AX$10,0))+0</f>
        <v>6.98</v>
      </c>
      <c r="AY426" s="207">
        <f>(VLOOKUP(Horizontal!$C426&amp;Horizontal!$B426&amp;Horizontal!AY$11,Vertical!$E:$O,AY$10,0))+0</f>
        <v>6.82</v>
      </c>
      <c r="AZ426" s="209">
        <f>(VLOOKUP(Horizontal!$C426&amp;Horizontal!$B426&amp;Horizontal!AZ$11,Vertical!$E:$O,AZ$10,0))+0</f>
        <v>4.4400000000000004</v>
      </c>
      <c r="BA426" s="208">
        <f>(VLOOKUP(Horizontal!$C426&amp;Horizontal!$B426&amp;Horizontal!BA$11,Vertical!$E:$O,BA$10,0))+0</f>
        <v>25.77</v>
      </c>
      <c r="BB426" s="210">
        <f>(VLOOKUP(Horizontal!$C426&amp;Horizontal!$B426&amp;Horizontal!BB$11,Vertical!$E:$O,BB$10,0))+0</f>
        <v>81.73</v>
      </c>
      <c r="BC426" s="207">
        <f>(VLOOKUP(Horizontal!$C426&amp;Horizontal!$B426&amp;Horizontal!BC$11,Vertical!$E:$O,BC$10,0))+0</f>
        <v>90.15</v>
      </c>
      <c r="BD426" s="207">
        <f>(VLOOKUP(Horizontal!$C426&amp;Horizontal!$B426&amp;Horizontal!BD$11,Vertical!$E:$O,BD$10,0))+0</f>
        <v>93.35</v>
      </c>
      <c r="BE426" s="207">
        <f>(VLOOKUP(Horizontal!$C426&amp;Horizontal!$B426&amp;Horizontal!BE$11,Vertical!$E:$O,BE$10,0))+0</f>
        <v>95.59</v>
      </c>
      <c r="BF426" s="207">
        <f>(VLOOKUP(Horizontal!$C426&amp;Horizontal!$B426&amp;Horizontal!BF$11,Vertical!$E:$O,BF$10,0))+0</f>
        <v>120.62</v>
      </c>
      <c r="BG426" s="207">
        <f>(VLOOKUP(Horizontal!$C426&amp;Horizontal!$B426&amp;Horizontal!BG$11,Vertical!$E:$O,BG$10,0))+0</f>
        <v>152.31</v>
      </c>
      <c r="BH426" s="207">
        <f>(VLOOKUP(Horizontal!$C426&amp;Horizontal!$B426&amp;Horizontal!BH$11,Vertical!$E:$O,BH$10,0))+0</f>
        <v>166.59</v>
      </c>
      <c r="BI426" s="207">
        <f>(VLOOKUP(Horizontal!$C426&amp;Horizontal!$B426&amp;Horizontal!BI$11,Vertical!$E:$O,BI$10,0))+0</f>
        <v>168.69</v>
      </c>
      <c r="BJ426" s="209">
        <f>(VLOOKUP(Horizontal!$C426&amp;Horizontal!$B426&amp;Horizontal!BJ$11,Vertical!$E:$O,BJ$10,0))+0</f>
        <v>169.35</v>
      </c>
      <c r="BK426" s="210">
        <f>(VLOOKUP(Horizontal!$C426&amp;Horizontal!$B426&amp;Horizontal!BK$11,Vertical!$E:$O,BK$10,0))+0</f>
        <v>48</v>
      </c>
      <c r="BL426" s="207">
        <f>(VLOOKUP(Horizontal!$C426&amp;Horizontal!$B426&amp;Horizontal!BL$11,Vertical!$E:$O,BL$10,0))+0</f>
        <v>47</v>
      </c>
      <c r="BM426" s="207">
        <f>(VLOOKUP(Horizontal!$C426&amp;Horizontal!$B426&amp;Horizontal!BM$11,Vertical!$E:$O,BM$10,0))+0</f>
        <v>45</v>
      </c>
      <c r="BN426" s="207">
        <f>(VLOOKUP(Horizontal!$C426&amp;Horizontal!$B426&amp;Horizontal!BN$11,Vertical!$E:$O,BN$10,0))+0</f>
        <v>44</v>
      </c>
      <c r="BO426" s="207">
        <f>(VLOOKUP(Horizontal!$C426&amp;Horizontal!$B426&amp;Horizontal!BO$11,Vertical!$E:$O,BO$10,0))+0</f>
        <v>42</v>
      </c>
      <c r="BP426" s="207">
        <f>(VLOOKUP(Horizontal!$C426&amp;Horizontal!$B426&amp;Horizontal!BP$11,Vertical!$E:$O,BP$10,0))+0</f>
        <v>41</v>
      </c>
      <c r="BQ426" s="207">
        <f>(VLOOKUP(Horizontal!$C426&amp;Horizontal!$B426&amp;Horizontal!BQ$11,Vertical!$E:$O,BQ$10,0))+0</f>
        <v>36</v>
      </c>
      <c r="BR426" s="207">
        <f>(VLOOKUP(Horizontal!$C426&amp;Horizontal!$B426&amp;Horizontal!BR$11,Vertical!$E:$O,BR$10,0))+0</f>
        <v>30</v>
      </c>
      <c r="BS426" s="209">
        <f>(VLOOKUP(Horizontal!$C426&amp;Horizontal!$B426&amp;Horizontal!BS$11,Vertical!$E:$O,BS$10,0))+0</f>
        <v>28</v>
      </c>
      <c r="BT426" s="210">
        <f>(VLOOKUP(Horizontal!$C426&amp;Horizontal!$B426&amp;Horizontal!BT$11,Vertical!$E:$O,BT$10,0))+0</f>
        <v>55.26</v>
      </c>
      <c r="BU426" s="207">
        <f>(VLOOKUP(Horizontal!$C426&amp;Horizontal!$B426&amp;Horizontal!BU$11,Vertical!$E:$O,BU$10,0))+0</f>
        <v>46.15</v>
      </c>
      <c r="BV426" s="207">
        <f>(VLOOKUP(Horizontal!$C426&amp;Horizontal!$B426&amp;Horizontal!BV$11,Vertical!$E:$O,BV$10,0))+0</f>
        <v>89.47</v>
      </c>
      <c r="BW426" s="207">
        <f>(VLOOKUP(Horizontal!$C426&amp;Horizontal!$B426&amp;Horizontal!BW$11,Vertical!$E:$O,BW$10,0))+0</f>
        <v>89.47</v>
      </c>
      <c r="BX426" s="207">
        <f>(VLOOKUP(Horizontal!$C426&amp;Horizontal!$B426&amp;Horizontal!BX$11,Vertical!$E:$O,BX$10,0))+0</f>
        <v>87.5</v>
      </c>
      <c r="BY426" s="207">
        <f>(VLOOKUP(Horizontal!$C426&amp;Horizontal!$B426&amp;Horizontal!BY$11,Vertical!$E:$O,BY$10,0))+0</f>
        <v>97.5</v>
      </c>
      <c r="BZ426" s="207">
        <f>(VLOOKUP(Horizontal!$C426&amp;Horizontal!$B426&amp;Horizontal!BZ$11,Vertical!$E:$O,BZ$10,0))+0</f>
        <v>94.87</v>
      </c>
      <c r="CA426" s="207">
        <f>(VLOOKUP(Horizontal!$C426&amp;Horizontal!$B426&amp;Horizontal!CA$11,Vertical!$E:$O,CA$10,0))+0</f>
        <v>84.62</v>
      </c>
      <c r="CB426" s="209">
        <f>(VLOOKUP(Horizontal!$C426&amp;Horizontal!$B426&amp;Horizontal!CB$11,Vertical!$E:$O,CB$10,0))+0</f>
        <v>81.08</v>
      </c>
      <c r="CC426" s="210">
        <f>(VLOOKUP(Horizontal!$C426&amp;Horizontal!$B426&amp;Horizontal!CC$11,Vertical!$E:$O,CC$10,0))+0</f>
        <v>26.32</v>
      </c>
      <c r="CD426" s="207">
        <f>(VLOOKUP(Horizontal!$C426&amp;Horizontal!$B426&amp;Horizontal!CD$11,Vertical!$E:$O,CD$10,0))+0</f>
        <v>25.64</v>
      </c>
      <c r="CE426" s="207">
        <f>(VLOOKUP(Horizontal!$C426&amp;Horizontal!$B426&amp;Horizontal!CE$11,Vertical!$E:$O,CE$10,0))+0</f>
        <v>0</v>
      </c>
      <c r="CF426" s="207">
        <f>(VLOOKUP(Horizontal!$C426&amp;Horizontal!$B426&amp;Horizontal!CF$11,Vertical!$E:$O,CF$10,0))+0</f>
        <v>0</v>
      </c>
      <c r="CG426" s="207">
        <f>(VLOOKUP(Horizontal!$C426&amp;Horizontal!$B426&amp;Horizontal!CG$11,Vertical!$E:$O,CG$10,0))+0</f>
        <v>5</v>
      </c>
      <c r="CH426" s="207">
        <f>(VLOOKUP(Horizontal!$C426&amp;Horizontal!$B426&amp;Horizontal!CH$11,Vertical!$E:$O,CH$10,0))+0</f>
        <v>2.5</v>
      </c>
      <c r="CI426" s="207">
        <f>(VLOOKUP(Horizontal!$C426&amp;Horizontal!$B426&amp;Horizontal!CI$11,Vertical!$E:$O,CI$10,0))+0</f>
        <v>0</v>
      </c>
      <c r="CJ426" s="207">
        <f>(VLOOKUP(Horizontal!$C426&amp;Horizontal!$B426&amp;Horizontal!CJ$11,Vertical!$E:$O,CJ$10,0))+0</f>
        <v>10.26</v>
      </c>
      <c r="CK426" s="209">
        <f>(VLOOKUP(Horizontal!$C426&amp;Horizontal!$B426&amp;Horizontal!CK$11,Vertical!$E:$O,CK$10,0))+0</f>
        <v>13.51</v>
      </c>
      <c r="CL426" s="210">
        <f>(VLOOKUP(Horizontal!$C426&amp;Horizontal!$B426&amp;Horizontal!CL$11,Vertical!$E:$O,CL$10,0))+0</f>
        <v>18.420000000000002</v>
      </c>
      <c r="CM426" s="207">
        <f>(VLOOKUP(Horizontal!$C426&amp;Horizontal!$B426&amp;Horizontal!CM$11,Vertical!$E:$O,CM$10,0))+0</f>
        <v>28.21</v>
      </c>
      <c r="CN426" s="207">
        <f>(VLOOKUP(Horizontal!$C426&amp;Horizontal!$B426&amp;Horizontal!CN$11,Vertical!$E:$O,CN$10,0))+0</f>
        <v>10.53</v>
      </c>
      <c r="CO426" s="207">
        <f>(VLOOKUP(Horizontal!$C426&amp;Horizontal!$B426&amp;Horizontal!CO$11,Vertical!$E:$O,CO$10,0))+0</f>
        <v>10.53</v>
      </c>
      <c r="CP426" s="207">
        <f>(VLOOKUP(Horizontal!$C426&amp;Horizontal!$B426&amp;Horizontal!CP$11,Vertical!$E:$O,CP$10,0))+0</f>
        <v>7.5</v>
      </c>
      <c r="CQ426" s="207">
        <f>(VLOOKUP(Horizontal!$C426&amp;Horizontal!$B426&amp;Horizontal!CQ$11,Vertical!$E:$O,CQ$10,0))+0</f>
        <v>0</v>
      </c>
      <c r="CR426" s="207">
        <f>(VLOOKUP(Horizontal!$C426&amp;Horizontal!$B426&amp;Horizontal!CR$11,Vertical!$E:$O,CR$10,0))+0</f>
        <v>5.13</v>
      </c>
      <c r="CS426" s="207">
        <f>(VLOOKUP(Horizontal!$C426&amp;Horizontal!$B426&amp;Horizontal!CS$11,Vertical!$E:$O,CS$10,0))+0</f>
        <v>5.13</v>
      </c>
      <c r="CT426" s="207">
        <f>(VLOOKUP(Horizontal!$C426&amp;Horizontal!$B426&amp;Horizontal!CT$11,Vertical!$E:$O,CT$10,0))+0</f>
        <v>5.41</v>
      </c>
      <c r="CU426" s="150"/>
      <c r="CV426" s="211">
        <f t="shared" ref="CV426" si="1919">(BB426-H426)+0</f>
        <v>25.78</v>
      </c>
      <c r="CW426" s="190">
        <f t="shared" ref="CW426" si="1920">(BC426-I426)+0</f>
        <v>28.560000000000002</v>
      </c>
      <c r="CX426" s="190">
        <f t="shared" ref="CX426" si="1921">(BD426-J426)+0</f>
        <v>28.22999999999999</v>
      </c>
      <c r="CY426" s="190">
        <f t="shared" ref="CY426" si="1922">(BE426-K426)+0</f>
        <v>28.460000000000008</v>
      </c>
      <c r="CZ426" s="190">
        <f t="shared" ref="CZ426" si="1923">(BF426-L426)+0</f>
        <v>28.33</v>
      </c>
      <c r="DA426" s="190">
        <f t="shared" ref="DA426" si="1924">(BG426-M426)+0</f>
        <v>29.129999999999995</v>
      </c>
      <c r="DB426" s="190">
        <f t="shared" ref="DB426" si="1925">(BH426-N426)+0</f>
        <v>29.090000000000003</v>
      </c>
      <c r="DC426" s="190">
        <f t="shared" ref="DC426" si="1926">(BI426-O426)+0</f>
        <v>28.710000000000008</v>
      </c>
      <c r="DD426" s="212">
        <f t="shared" ref="DD426" si="1927">(BJ426-P426)+0</f>
        <v>28.699999999999989</v>
      </c>
      <c r="DE426" s="9">
        <v>170</v>
      </c>
      <c r="DF426" s="212">
        <f t="shared" ref="DF426" si="1928">($H$7-H426)+0</f>
        <v>152.50721040189131</v>
      </c>
      <c r="DG426" s="264">
        <v>74</v>
      </c>
      <c r="DH426" s="265">
        <v>90</v>
      </c>
      <c r="DI426" s="265">
        <v>87</v>
      </c>
      <c r="DJ426" s="266">
        <v>145</v>
      </c>
      <c r="DK426" s="190">
        <v>0.03</v>
      </c>
      <c r="DL426" s="190">
        <v>0.03</v>
      </c>
      <c r="DM426" s="190">
        <v>0.03</v>
      </c>
      <c r="DN426" s="212">
        <v>0.03</v>
      </c>
      <c r="DO426" s="190">
        <v>55.7</v>
      </c>
      <c r="DP426" s="190">
        <v>55.7</v>
      </c>
      <c r="DQ426" s="190">
        <v>55.7</v>
      </c>
      <c r="DR426" s="212">
        <v>55.7</v>
      </c>
      <c r="DS426" s="150"/>
      <c r="DT426" s="190">
        <v>56</v>
      </c>
      <c r="DU426" s="190">
        <v>62</v>
      </c>
      <c r="DV426" s="190">
        <v>65</v>
      </c>
      <c r="DW426" s="190">
        <v>66</v>
      </c>
      <c r="DX426" s="190"/>
      <c r="DY426" s="190"/>
      <c r="DZ426" s="190"/>
      <c r="EA426" s="190"/>
      <c r="EB426" s="190"/>
      <c r="EC426" s="190"/>
      <c r="ED426" s="190">
        <v>91</v>
      </c>
      <c r="EE426" s="190">
        <v>120</v>
      </c>
      <c r="EF426" s="190">
        <v>136</v>
      </c>
      <c r="EG426" s="190">
        <v>140</v>
      </c>
      <c r="EH426" s="212">
        <v>140</v>
      </c>
      <c r="EI426" s="213"/>
      <c r="EJ426" s="211">
        <v>26</v>
      </c>
      <c r="EK426" s="190">
        <v>28</v>
      </c>
      <c r="EL426" s="190">
        <v>28</v>
      </c>
      <c r="EM426" s="190">
        <v>28</v>
      </c>
      <c r="EN426" s="190"/>
      <c r="EO426" s="190"/>
      <c r="EP426" s="190"/>
      <c r="EQ426" s="190"/>
      <c r="ER426" s="190"/>
      <c r="ES426" s="190"/>
      <c r="ET426" s="190">
        <v>28</v>
      </c>
      <c r="EU426" s="190">
        <v>30</v>
      </c>
      <c r="EV426" s="190">
        <v>30</v>
      </c>
      <c r="EW426" s="190">
        <v>30</v>
      </c>
      <c r="EX426" s="212">
        <v>30</v>
      </c>
      <c r="EY426" s="211"/>
      <c r="EZ426" s="75">
        <f t="shared" ref="EZ426" si="1929">(G426/(DT426-G426))+0</f>
        <v>-1.2484394506866417E-3</v>
      </c>
      <c r="FA426" s="89">
        <f t="shared" si="1485"/>
        <v>-0.1</v>
      </c>
      <c r="FB426" s="212"/>
      <c r="FC426" s="213"/>
      <c r="FD426" s="213"/>
      <c r="FE426" s="213"/>
      <c r="FF426" s="213"/>
      <c r="FG426" s="213"/>
      <c r="FH426" s="213"/>
      <c r="FI426" s="213"/>
      <c r="FJ426" s="213"/>
      <c r="FK426" s="213"/>
      <c r="FL426" s="213"/>
      <c r="FM426" s="213"/>
      <c r="FN426" s="213"/>
      <c r="FO426" s="213"/>
      <c r="FP426" s="213"/>
      <c r="FQ426" s="213"/>
      <c r="FR426" s="213"/>
      <c r="FS426" s="211">
        <v>160</v>
      </c>
      <c r="FT426" s="190">
        <v>160</v>
      </c>
      <c r="FU426" s="190">
        <v>160</v>
      </c>
      <c r="FV426" s="190">
        <v>160</v>
      </c>
      <c r="FW426" s="190"/>
      <c r="FX426" s="190"/>
      <c r="FY426" s="190"/>
      <c r="FZ426" s="190"/>
      <c r="GA426" s="190"/>
      <c r="GB426" s="190"/>
      <c r="GC426" s="190">
        <v>160</v>
      </c>
      <c r="GD426" s="190">
        <v>165</v>
      </c>
      <c r="GE426" s="190">
        <v>150</v>
      </c>
      <c r="GF426" s="190">
        <v>150</v>
      </c>
      <c r="GG426" s="212">
        <v>150</v>
      </c>
    </row>
    <row r="427" spans="2:189">
      <c r="B427" s="33">
        <v>44908</v>
      </c>
      <c r="C427" s="30" t="s">
        <v>104</v>
      </c>
      <c r="D427" s="30">
        <v>2022</v>
      </c>
      <c r="E427" s="30" t="str">
        <f t="shared" ref="E427" si="1930">D427&amp;C427</f>
        <v>2022S50</v>
      </c>
      <c r="F427" s="30" t="str">
        <f t="shared" si="1473"/>
        <v>122022</v>
      </c>
      <c r="G427" s="208" t="str">
        <f>VLOOKUP(Horizontal!$C427&amp;Horizontal!$B427&amp;Horizontal!G$11,Vertical!$E:$O,G$10,0)</f>
        <v>0,02</v>
      </c>
      <c r="H427" s="207">
        <f>(VLOOKUP(Horizontal!$C427&amp;Horizontal!$B427&amp;Horizontal!H$11,Vertical!$E:$O,H$10,0))+0</f>
        <v>55.91</v>
      </c>
      <c r="I427" s="207">
        <f>(VLOOKUP(Horizontal!$C427&amp;Horizontal!$B427&amp;Horizontal!I$11,Vertical!$E:$O,I$10,0))+0</f>
        <v>69.55</v>
      </c>
      <c r="J427" s="207">
        <f>(VLOOKUP(Horizontal!$C427&amp;Horizontal!$B427&amp;Horizontal!J$11,Vertical!$E:$O,J$10,0))+0</f>
        <v>71.14</v>
      </c>
      <c r="K427" s="207">
        <f>(VLOOKUP(Horizontal!$C427&amp;Horizontal!$B427&amp;Horizontal!K$11,Vertical!$E:$O,K$10,0))+0</f>
        <v>71.42</v>
      </c>
      <c r="L427" s="207">
        <f>(VLOOKUP(Horizontal!$C427&amp;Horizontal!$B427&amp;Horizontal!L$11,Vertical!$E:$O,L$10,0))+0</f>
        <v>89.65</v>
      </c>
      <c r="M427" s="207">
        <f>(VLOOKUP(Horizontal!$C427&amp;Horizontal!$B427&amp;Horizontal!M$11,Vertical!$E:$O,M$10,0))+0</f>
        <v>119.3</v>
      </c>
      <c r="N427" s="207">
        <f>(VLOOKUP(Horizontal!$C427&amp;Horizontal!$B427&amp;Horizontal!N$11,Vertical!$E:$O,N$10,0))+0</f>
        <v>135.83000000000001</v>
      </c>
      <c r="O427" s="207">
        <f>(VLOOKUP(Horizontal!$C427&amp;Horizontal!$B427&amp;Horizontal!O$11,Vertical!$E:$O,O$10,0))+0</f>
        <v>138.44</v>
      </c>
      <c r="P427" s="209">
        <f>(VLOOKUP(Horizontal!$C427&amp;Horizontal!$B427&amp;Horizontal!P$11,Vertical!$E:$O,P$10,0))+0</f>
        <v>139.93</v>
      </c>
      <c r="Q427" s="210">
        <f>(VLOOKUP(Horizontal!$C427&amp;Horizontal!$B427&amp;Horizontal!Q$11,Vertical!$E:$O,Q$10,0))+0</f>
        <v>47</v>
      </c>
      <c r="R427" s="207">
        <f>(VLOOKUP(Horizontal!$C427&amp;Horizontal!$B427&amp;Horizontal!R$11,Vertical!$E:$O,R$10,0))+0</f>
        <v>52</v>
      </c>
      <c r="S427" s="207">
        <f>(VLOOKUP(Horizontal!$C427&amp;Horizontal!$B427&amp;Horizontal!S$11,Vertical!$E:$O,S$10,0))+0</f>
        <v>52</v>
      </c>
      <c r="T427" s="207">
        <f>(VLOOKUP(Horizontal!$C427&amp;Horizontal!$B427&amp;Horizontal!T$11,Vertical!$E:$O,T$10,0))+0</f>
        <v>51</v>
      </c>
      <c r="U427" s="207">
        <f>(VLOOKUP(Horizontal!$C427&amp;Horizontal!$B427&amp;Horizontal!U$11,Vertical!$E:$O,U$10,0))+0</f>
        <v>49</v>
      </c>
      <c r="V427" s="207">
        <f>(VLOOKUP(Horizontal!$C427&amp;Horizontal!$B427&amp;Horizontal!V$11,Vertical!$E:$O,V$10,0))+0</f>
        <v>51</v>
      </c>
      <c r="W427" s="207">
        <f>(VLOOKUP(Horizontal!$C427&amp;Horizontal!$B427&amp;Horizontal!W$11,Vertical!$E:$O,W$10,0))+0</f>
        <v>42</v>
      </c>
      <c r="X427" s="207">
        <f>(VLOOKUP(Horizontal!$C427&amp;Horizontal!$B427&amp;Horizontal!X$11,Vertical!$E:$O,X$10,0))+0</f>
        <v>35</v>
      </c>
      <c r="Y427" s="209">
        <f>(VLOOKUP(Horizontal!$C427&amp;Horizontal!$B427&amp;Horizontal!Y$11,Vertical!$E:$O,Y$10,0))+0</f>
        <v>27</v>
      </c>
      <c r="Z427" s="210">
        <f>(VLOOKUP(Horizontal!$C427&amp;Horizontal!$B427&amp;Horizontal!Z$11,Vertical!$E:$O,Z$10,0))+0</f>
        <v>20.51</v>
      </c>
      <c r="AA427" s="207">
        <f>(VLOOKUP(Horizontal!$C427&amp;Horizontal!$B427&amp;Horizontal!AA$11,Vertical!$E:$O,AA$10,0))+0</f>
        <v>0</v>
      </c>
      <c r="AB427" s="207">
        <f>(VLOOKUP(Horizontal!$C427&amp;Horizontal!$B427&amp;Horizontal!AB$11,Vertical!$E:$O,AB$10,0))+0</f>
        <v>0</v>
      </c>
      <c r="AC427" s="207">
        <f>(VLOOKUP(Horizontal!$C427&amp;Horizontal!$B427&amp;Horizontal!AC$11,Vertical!$E:$O,AC$10,0))+0</f>
        <v>0</v>
      </c>
      <c r="AD427" s="207">
        <f>(VLOOKUP(Horizontal!$C427&amp;Horizontal!$B427&amp;Horizontal!AD$11,Vertical!$E:$O,AD$10,0))+0</f>
        <v>85.71</v>
      </c>
      <c r="AE427" s="207">
        <f>(VLOOKUP(Horizontal!$C427&amp;Horizontal!$B427&amp;Horizontal!AE$11,Vertical!$E:$O,AE$10,0))+0</f>
        <v>90.48</v>
      </c>
      <c r="AF427" s="207">
        <f>(VLOOKUP(Horizontal!$C427&amp;Horizontal!$B427&amp;Horizontal!AF$11,Vertical!$E:$O,AF$10,0))+0</f>
        <v>84.09</v>
      </c>
      <c r="AG427" s="207">
        <f>(VLOOKUP(Horizontal!$C427&amp;Horizontal!$B427&amp;Horizontal!AG$11,Vertical!$E:$O,AG$10,0))+0</f>
        <v>79.069999999999993</v>
      </c>
      <c r="AH427" s="209">
        <f>(VLOOKUP(Horizontal!$C427&amp;Horizontal!$B427&amp;Horizontal!AH$11,Vertical!$E:$O,AH$10,0))+0</f>
        <v>60.47</v>
      </c>
      <c r="AI427" s="210">
        <f>(VLOOKUP(Horizontal!$C427&amp;Horizontal!$B427&amp;Horizontal!AI$11,Vertical!$E:$O,AI$10,0))+0</f>
        <v>46.15</v>
      </c>
      <c r="AJ427" s="207">
        <f>(VLOOKUP(Horizontal!$C427&amp;Horizontal!$B427&amp;Horizontal!AJ$11,Vertical!$E:$O,AJ$10,0))+0</f>
        <v>0</v>
      </c>
      <c r="AK427" s="207">
        <f>(VLOOKUP(Horizontal!$C427&amp;Horizontal!$B427&amp;Horizontal!AK$11,Vertical!$E:$O,AK$10,0))+0</f>
        <v>0</v>
      </c>
      <c r="AL427" s="207">
        <f>(VLOOKUP(Horizontal!$C427&amp;Horizontal!$B427&amp;Horizontal!AL$11,Vertical!$E:$O,AL$10,0))+0</f>
        <v>0</v>
      </c>
      <c r="AM427" s="207">
        <f>(VLOOKUP(Horizontal!$C427&amp;Horizontal!$B427&amp;Horizontal!AM$11,Vertical!$E:$O,AM$10,0))+0</f>
        <v>4.76</v>
      </c>
      <c r="AN427" s="207">
        <f>(VLOOKUP(Horizontal!$C427&amp;Horizontal!$B427&amp;Horizontal!AN$11,Vertical!$E:$O,AN$10,0))+0</f>
        <v>4.76</v>
      </c>
      <c r="AO427" s="207">
        <f>(VLOOKUP(Horizontal!$C427&amp;Horizontal!$B427&amp;Horizontal!AO$11,Vertical!$E:$O,AO$10,0))+0</f>
        <v>6.82</v>
      </c>
      <c r="AP427" s="207">
        <f>(VLOOKUP(Horizontal!$C427&amp;Horizontal!$B427&amp;Horizontal!AP$11,Vertical!$E:$O,AP$10,0))+0</f>
        <v>4.6500000000000004</v>
      </c>
      <c r="AQ427" s="209">
        <f>(VLOOKUP(Horizontal!$C427&amp;Horizontal!$B427&amp;Horizontal!AQ$11,Vertical!$E:$O,AQ$10,0))+0</f>
        <v>27.91</v>
      </c>
      <c r="AR427" s="210">
        <f>(VLOOKUP(Horizontal!$C427&amp;Horizontal!$B427&amp;Horizontal!AR$11,Vertical!$E:$O,AR$10,0))+0</f>
        <v>33.33</v>
      </c>
      <c r="AS427" s="207">
        <f>(VLOOKUP(Horizontal!$C427&amp;Horizontal!$B427&amp;Horizontal!AS$11,Vertical!$E:$O,AS$10,0))+0</f>
        <v>100</v>
      </c>
      <c r="AT427" s="207">
        <f>(VLOOKUP(Horizontal!$C427&amp;Horizontal!$B427&amp;Horizontal!AT$11,Vertical!$E:$O,AT$10,0))+0</f>
        <v>100</v>
      </c>
      <c r="AU427" s="207">
        <f>(VLOOKUP(Horizontal!$C427&amp;Horizontal!$B427&amp;Horizontal!AU$11,Vertical!$E:$O,AU$10,0))+0</f>
        <v>100</v>
      </c>
      <c r="AV427" s="207">
        <f>(VLOOKUP(Horizontal!$C427&amp;Horizontal!$B427&amp;Horizontal!AV$11,Vertical!$E:$O,AV$10,0))+0</f>
        <v>9.52</v>
      </c>
      <c r="AW427" s="207">
        <f>(VLOOKUP(Horizontal!$C427&amp;Horizontal!$B427&amp;Horizontal!AW$11,Vertical!$E:$O,AW$10,0))+0</f>
        <v>4.76</v>
      </c>
      <c r="AX427" s="207">
        <f>(VLOOKUP(Horizontal!$C427&amp;Horizontal!$B427&amp;Horizontal!AX$11,Vertical!$E:$O,AX$10,0))+0</f>
        <v>9.09</v>
      </c>
      <c r="AY427" s="207">
        <f>(VLOOKUP(Horizontal!$C427&amp;Horizontal!$B427&amp;Horizontal!AY$11,Vertical!$E:$O,AY$10,0))+0</f>
        <v>16.28</v>
      </c>
      <c r="AZ427" s="209">
        <f>(VLOOKUP(Horizontal!$C427&amp;Horizontal!$B427&amp;Horizontal!AZ$11,Vertical!$E:$O,AZ$10,0))+0</f>
        <v>11.63</v>
      </c>
      <c r="BA427" s="208">
        <f>(VLOOKUP(Horizontal!$C427&amp;Horizontal!$B427&amp;Horizontal!BA$11,Vertical!$E:$O,BA$10,0))+0</f>
        <v>25.62</v>
      </c>
      <c r="BB427" s="210">
        <f>(VLOOKUP(Horizontal!$C427&amp;Horizontal!$B427&amp;Horizontal!BB$11,Vertical!$E:$O,BB$10,0))+0</f>
        <v>81.52</v>
      </c>
      <c r="BC427" s="207">
        <f>(VLOOKUP(Horizontal!$C427&amp;Horizontal!$B427&amp;Horizontal!BC$11,Vertical!$E:$O,BC$10,0))+0</f>
        <v>97.38</v>
      </c>
      <c r="BD427" s="207">
        <f>(VLOOKUP(Horizontal!$C427&amp;Horizontal!$B427&amp;Horizontal!BD$11,Vertical!$E:$O,BD$10,0))+0</f>
        <v>98.69</v>
      </c>
      <c r="BE427" s="207">
        <f>(VLOOKUP(Horizontal!$C427&amp;Horizontal!$B427&amp;Horizontal!BE$11,Vertical!$E:$O,BE$10,0))+0</f>
        <v>99.25</v>
      </c>
      <c r="BF427" s="207">
        <f>(VLOOKUP(Horizontal!$C427&amp;Horizontal!$B427&amp;Horizontal!BF$11,Vertical!$E:$O,BF$10,0))+0</f>
        <v>117.95</v>
      </c>
      <c r="BG427" s="207">
        <f>(VLOOKUP(Horizontal!$C427&amp;Horizontal!$B427&amp;Horizontal!BG$11,Vertical!$E:$O,BG$10,0))+0</f>
        <v>148.26</v>
      </c>
      <c r="BH427" s="207">
        <f>(VLOOKUP(Horizontal!$C427&amp;Horizontal!$B427&amp;Horizontal!BH$11,Vertical!$E:$O,BH$10,0))+0</f>
        <v>164.57</v>
      </c>
      <c r="BI427" s="207">
        <f>(VLOOKUP(Horizontal!$C427&amp;Horizontal!$B427&amp;Horizontal!BI$11,Vertical!$E:$O,BI$10,0))+0</f>
        <v>166.8</v>
      </c>
      <c r="BJ427" s="209">
        <f>(VLOOKUP(Horizontal!$C427&amp;Horizontal!$B427&amp;Horizontal!BJ$11,Vertical!$E:$O,BJ$10,0))+0</f>
        <v>168.22</v>
      </c>
      <c r="BK427" s="210">
        <f>(VLOOKUP(Horizontal!$C427&amp;Horizontal!$B427&amp;Horizontal!BK$11,Vertical!$E:$O,BK$10,0))+0</f>
        <v>49</v>
      </c>
      <c r="BL427" s="207">
        <f>(VLOOKUP(Horizontal!$C427&amp;Horizontal!$B427&amp;Horizontal!BL$11,Vertical!$E:$O,BL$10,0))+0</f>
        <v>45</v>
      </c>
      <c r="BM427" s="207">
        <f>(VLOOKUP(Horizontal!$C427&amp;Horizontal!$B427&amp;Horizontal!BM$11,Vertical!$E:$O,BM$10,0))+0</f>
        <v>45</v>
      </c>
      <c r="BN427" s="207">
        <f>(VLOOKUP(Horizontal!$C427&amp;Horizontal!$B427&amp;Horizontal!BN$11,Vertical!$E:$O,BN$10,0))+0</f>
        <v>44</v>
      </c>
      <c r="BO427" s="207">
        <f>(VLOOKUP(Horizontal!$C427&amp;Horizontal!$B427&amp;Horizontal!BO$11,Vertical!$E:$O,BO$10,0))+0</f>
        <v>43</v>
      </c>
      <c r="BP427" s="207">
        <f>(VLOOKUP(Horizontal!$C427&amp;Horizontal!$B427&amp;Horizontal!BP$11,Vertical!$E:$O,BP$10,0))+0</f>
        <v>41</v>
      </c>
      <c r="BQ427" s="207">
        <f>(VLOOKUP(Horizontal!$C427&amp;Horizontal!$B427&amp;Horizontal!BQ$11,Vertical!$E:$O,BQ$10,0))+0</f>
        <v>37</v>
      </c>
      <c r="BR427" s="207">
        <f>(VLOOKUP(Horizontal!$C427&amp;Horizontal!$B427&amp;Horizontal!BR$11,Vertical!$E:$O,BR$10,0))+0</f>
        <v>31</v>
      </c>
      <c r="BS427" s="209">
        <f>(VLOOKUP(Horizontal!$C427&amp;Horizontal!$B427&amp;Horizontal!BS$11,Vertical!$E:$O,BS$10,0))+0</f>
        <v>31</v>
      </c>
      <c r="BT427" s="210">
        <f>(VLOOKUP(Horizontal!$C427&amp;Horizontal!$B427&amp;Horizontal!BT$11,Vertical!$E:$O,BT$10,0))+0</f>
        <v>32.35</v>
      </c>
      <c r="BU427" s="207">
        <f>(VLOOKUP(Horizontal!$C427&amp;Horizontal!$B427&amp;Horizontal!BU$11,Vertical!$E:$O,BU$10,0))+0</f>
        <v>0</v>
      </c>
      <c r="BV427" s="207">
        <f>(VLOOKUP(Horizontal!$C427&amp;Horizontal!$B427&amp;Horizontal!BV$11,Vertical!$E:$O,BV$10,0))+0</f>
        <v>2.86</v>
      </c>
      <c r="BW427" s="207">
        <f>(VLOOKUP(Horizontal!$C427&amp;Horizontal!$B427&amp;Horizontal!BW$11,Vertical!$E:$O,BW$10,0))+0</f>
        <v>2.86</v>
      </c>
      <c r="BX427" s="207">
        <f>(VLOOKUP(Horizontal!$C427&amp;Horizontal!$B427&amp;Horizontal!BX$11,Vertical!$E:$O,BX$10,0))+0</f>
        <v>84.85</v>
      </c>
      <c r="BY427" s="207">
        <f>(VLOOKUP(Horizontal!$C427&amp;Horizontal!$B427&amp;Horizontal!BY$11,Vertical!$E:$O,BY$10,0))+0</f>
        <v>97.22</v>
      </c>
      <c r="BZ427" s="207">
        <f>(VLOOKUP(Horizontal!$C427&amp;Horizontal!$B427&amp;Horizontal!BZ$11,Vertical!$E:$O,BZ$10,0))+0</f>
        <v>84.21</v>
      </c>
      <c r="CA427" s="207">
        <f>(VLOOKUP(Horizontal!$C427&amp;Horizontal!$B427&amp;Horizontal!CA$11,Vertical!$E:$O,CA$10,0))+0</f>
        <v>83.78</v>
      </c>
      <c r="CB427" s="209">
        <f>(VLOOKUP(Horizontal!$C427&amp;Horizontal!$B427&amp;Horizontal!CB$11,Vertical!$E:$O,CB$10,0))+0</f>
        <v>65.709999999999994</v>
      </c>
      <c r="CC427" s="210">
        <f>(VLOOKUP(Horizontal!$C427&amp;Horizontal!$B427&amp;Horizontal!CC$11,Vertical!$E:$O,CC$10,0))+0</f>
        <v>38.24</v>
      </c>
      <c r="CD427" s="207">
        <f>(VLOOKUP(Horizontal!$C427&amp;Horizontal!$B427&amp;Horizontal!CD$11,Vertical!$E:$O,CD$10,0))+0</f>
        <v>2.86</v>
      </c>
      <c r="CE427" s="207">
        <f>(VLOOKUP(Horizontal!$C427&amp;Horizontal!$B427&amp;Horizontal!CE$11,Vertical!$E:$O,CE$10,0))+0</f>
        <v>0</v>
      </c>
      <c r="CF427" s="207">
        <f>(VLOOKUP(Horizontal!$C427&amp;Horizontal!$B427&amp;Horizontal!CF$11,Vertical!$E:$O,CF$10,0))+0</f>
        <v>0</v>
      </c>
      <c r="CG427" s="207">
        <f>(VLOOKUP(Horizontal!$C427&amp;Horizontal!$B427&amp;Horizontal!CG$11,Vertical!$E:$O,CG$10,0))+0</f>
        <v>9.09</v>
      </c>
      <c r="CH427" s="207">
        <f>(VLOOKUP(Horizontal!$C427&amp;Horizontal!$B427&amp;Horizontal!CH$11,Vertical!$E:$O,CH$10,0))+0</f>
        <v>2.78</v>
      </c>
      <c r="CI427" s="207">
        <f>(VLOOKUP(Horizontal!$C427&amp;Horizontal!$B427&amp;Horizontal!CI$11,Vertical!$E:$O,CI$10,0))+0</f>
        <v>2.63</v>
      </c>
      <c r="CJ427" s="207">
        <f>(VLOOKUP(Horizontal!$C427&amp;Horizontal!$B427&amp;Horizontal!CJ$11,Vertical!$E:$O,CJ$10,0))+0</f>
        <v>5.41</v>
      </c>
      <c r="CK427" s="209">
        <f>(VLOOKUP(Horizontal!$C427&amp;Horizontal!$B427&amp;Horizontal!CK$11,Vertical!$E:$O,CK$10,0))+0</f>
        <v>20</v>
      </c>
      <c r="CL427" s="210">
        <f>(VLOOKUP(Horizontal!$C427&amp;Horizontal!$B427&amp;Horizontal!CL$11,Vertical!$E:$O,CL$10,0))+0</f>
        <v>29.41</v>
      </c>
      <c r="CM427" s="207">
        <f>(VLOOKUP(Horizontal!$C427&amp;Horizontal!$B427&amp;Horizontal!CM$11,Vertical!$E:$O,CM$10,0))+0</f>
        <v>97.14</v>
      </c>
      <c r="CN427" s="207">
        <f>(VLOOKUP(Horizontal!$C427&amp;Horizontal!$B427&amp;Horizontal!CN$11,Vertical!$E:$O,CN$10,0))+0</f>
        <v>97.14</v>
      </c>
      <c r="CO427" s="207">
        <f>(VLOOKUP(Horizontal!$C427&amp;Horizontal!$B427&amp;Horizontal!CO$11,Vertical!$E:$O,CO$10,0))+0</f>
        <v>97.14</v>
      </c>
      <c r="CP427" s="207">
        <f>(VLOOKUP(Horizontal!$C427&amp;Horizontal!$B427&amp;Horizontal!CP$11,Vertical!$E:$O,CP$10,0))+0</f>
        <v>6.06</v>
      </c>
      <c r="CQ427" s="207">
        <f>(VLOOKUP(Horizontal!$C427&amp;Horizontal!$B427&amp;Horizontal!CQ$11,Vertical!$E:$O,CQ$10,0))+0</f>
        <v>0</v>
      </c>
      <c r="CR427" s="207">
        <f>(VLOOKUP(Horizontal!$C427&amp;Horizontal!$B427&amp;Horizontal!CR$11,Vertical!$E:$O,CR$10,0))+0</f>
        <v>13.16</v>
      </c>
      <c r="CS427" s="207">
        <f>(VLOOKUP(Horizontal!$C427&amp;Horizontal!$B427&amp;Horizontal!CS$11,Vertical!$E:$O,CS$10,0))+0</f>
        <v>10.81</v>
      </c>
      <c r="CT427" s="207">
        <f>(VLOOKUP(Horizontal!$C427&amp;Horizontal!$B427&amp;Horizontal!CT$11,Vertical!$E:$O,CT$10,0))+0</f>
        <v>14.29</v>
      </c>
      <c r="CU427" s="150"/>
      <c r="CV427" s="211">
        <f t="shared" ref="CV427" si="1931">(BB427-H427)+0</f>
        <v>25.61</v>
      </c>
      <c r="CW427" s="190">
        <f t="shared" ref="CW427" si="1932">(BC427-I427)+0</f>
        <v>27.83</v>
      </c>
      <c r="CX427" s="190">
        <f t="shared" ref="CX427" si="1933">(BD427-J427)+0</f>
        <v>27.549999999999997</v>
      </c>
      <c r="CY427" s="190">
        <f t="shared" ref="CY427" si="1934">(BE427-K427)+0</f>
        <v>27.83</v>
      </c>
      <c r="CZ427" s="190">
        <f t="shared" ref="CZ427" si="1935">(BF427-L427)+0</f>
        <v>28.299999999999997</v>
      </c>
      <c r="DA427" s="190">
        <f t="shared" ref="DA427" si="1936">(BG427-M427)+0</f>
        <v>28.959999999999994</v>
      </c>
      <c r="DB427" s="190">
        <f t="shared" ref="DB427" si="1937">(BH427-N427)+0</f>
        <v>28.739999999999981</v>
      </c>
      <c r="DC427" s="190">
        <f t="shared" ref="DC427" si="1938">(BI427-O427)+0</f>
        <v>28.360000000000014</v>
      </c>
      <c r="DD427" s="212">
        <f t="shared" ref="DD427" si="1939">(BJ427-P427)+0</f>
        <v>28.289999999999992</v>
      </c>
      <c r="DE427" s="9">
        <v>170</v>
      </c>
      <c r="DF427" s="212">
        <f t="shared" ref="DF427" si="1940">($H$7-H427)+0</f>
        <v>152.54721040189133</v>
      </c>
      <c r="DG427" s="264">
        <v>89</v>
      </c>
      <c r="DH427" s="265">
        <v>89</v>
      </c>
      <c r="DI427" s="265">
        <v>78</v>
      </c>
      <c r="DJ427" s="266">
        <v>167</v>
      </c>
      <c r="DK427" s="190">
        <v>0.01</v>
      </c>
      <c r="DL427" s="190">
        <v>0.01</v>
      </c>
      <c r="DM427" s="190">
        <v>0.01</v>
      </c>
      <c r="DN427" s="212">
        <v>0.01</v>
      </c>
      <c r="DO427" s="190">
        <v>55.7</v>
      </c>
      <c r="DP427" s="190">
        <v>55.7</v>
      </c>
      <c r="DQ427" s="190">
        <v>55.7</v>
      </c>
      <c r="DR427" s="212">
        <v>55.7</v>
      </c>
      <c r="DS427" s="150"/>
      <c r="DT427" s="190">
        <v>56</v>
      </c>
      <c r="DU427" s="190">
        <v>69</v>
      </c>
      <c r="DV427" s="190">
        <v>70</v>
      </c>
      <c r="DW427" s="190">
        <v>70</v>
      </c>
      <c r="DX427" s="190"/>
      <c r="DY427" s="190"/>
      <c r="DZ427" s="190"/>
      <c r="EA427" s="190"/>
      <c r="EB427" s="190"/>
      <c r="EC427" s="190"/>
      <c r="ED427" s="190">
        <v>89</v>
      </c>
      <c r="EE427" s="190">
        <v>119</v>
      </c>
      <c r="EF427" s="190">
        <v>130</v>
      </c>
      <c r="EG427" s="190">
        <v>132</v>
      </c>
      <c r="EH427" s="212">
        <v>132</v>
      </c>
      <c r="EI427" s="213"/>
      <c r="EJ427" s="211">
        <v>26</v>
      </c>
      <c r="EK427" s="190">
        <v>28</v>
      </c>
      <c r="EL427" s="190">
        <v>28</v>
      </c>
      <c r="EM427" s="190">
        <v>28</v>
      </c>
      <c r="EN427" s="190"/>
      <c r="EO427" s="190"/>
      <c r="EP427" s="190"/>
      <c r="EQ427" s="190"/>
      <c r="ER427" s="190"/>
      <c r="ES427" s="190"/>
      <c r="ET427" s="190">
        <v>28</v>
      </c>
      <c r="EU427" s="190">
        <v>30</v>
      </c>
      <c r="EV427" s="190">
        <v>30</v>
      </c>
      <c r="EW427" s="190">
        <v>30</v>
      </c>
      <c r="EX427" s="212">
        <v>30</v>
      </c>
      <c r="EY427" s="211"/>
      <c r="EZ427" s="75">
        <f t="shared" ref="EZ427" si="1941">(G427/(DT427-G427))+0</f>
        <v>3.5727045373347627E-4</v>
      </c>
      <c r="FA427" s="89">
        <f t="shared" si="1485"/>
        <v>-0.1</v>
      </c>
      <c r="FB427" s="212"/>
      <c r="FC427" s="213"/>
      <c r="FD427" s="213"/>
      <c r="FE427" s="213"/>
      <c r="FF427" s="213"/>
      <c r="FG427" s="213"/>
      <c r="FH427" s="213"/>
      <c r="FI427" s="213"/>
      <c r="FJ427" s="213"/>
      <c r="FK427" s="213"/>
      <c r="FL427" s="213"/>
      <c r="FM427" s="213"/>
      <c r="FN427" s="213"/>
      <c r="FO427" s="213"/>
      <c r="FP427" s="213"/>
      <c r="FQ427" s="213"/>
      <c r="FR427" s="213"/>
      <c r="FS427" s="211">
        <v>160</v>
      </c>
      <c r="FT427" s="190">
        <v>160</v>
      </c>
      <c r="FU427" s="190">
        <v>160</v>
      </c>
      <c r="FV427" s="190">
        <v>160</v>
      </c>
      <c r="FW427" s="190"/>
      <c r="FX427" s="190"/>
      <c r="FY427" s="190"/>
      <c r="FZ427" s="190"/>
      <c r="GA427" s="190"/>
      <c r="GB427" s="190"/>
      <c r="GC427" s="190">
        <v>160</v>
      </c>
      <c r="GD427" s="190">
        <v>165</v>
      </c>
      <c r="GE427" s="190">
        <v>150</v>
      </c>
      <c r="GF427" s="190">
        <v>150</v>
      </c>
      <c r="GG427" s="212">
        <v>150</v>
      </c>
    </row>
    <row r="428" spans="2:189">
      <c r="B428" s="33">
        <v>44915</v>
      </c>
      <c r="C428" s="30" t="s">
        <v>105</v>
      </c>
      <c r="D428" s="30">
        <v>2022</v>
      </c>
      <c r="E428" s="30" t="str">
        <f t="shared" ref="E428" si="1942">D428&amp;C428</f>
        <v>2022S51</v>
      </c>
      <c r="F428" s="30" t="str">
        <f t="shared" si="1473"/>
        <v>122022</v>
      </c>
      <c r="G428" s="208" t="str">
        <f>VLOOKUP(Horizontal!$C428&amp;Horizontal!$B428&amp;Horizontal!G$11,Vertical!$E:$O,G$10,0)</f>
        <v>0,01</v>
      </c>
      <c r="H428" s="207">
        <f>(VLOOKUP(Horizontal!$C428&amp;Horizontal!$B428&amp;Horizontal!H$11,Vertical!$E:$O,H$10,0))+0</f>
        <v>55.89</v>
      </c>
      <c r="I428" s="207">
        <f>(VLOOKUP(Horizontal!$C428&amp;Horizontal!$B428&amp;Horizontal!I$11,Vertical!$E:$O,I$10,0))+0</f>
        <v>68.930000000000007</v>
      </c>
      <c r="J428" s="207">
        <f>(VLOOKUP(Horizontal!$C428&amp;Horizontal!$B428&amp;Horizontal!J$11,Vertical!$E:$O,J$10,0))+0</f>
        <v>69.98</v>
      </c>
      <c r="K428" s="207">
        <f>(VLOOKUP(Horizontal!$C428&amp;Horizontal!$B428&amp;Horizontal!K$11,Vertical!$E:$O,K$10,0))+0</f>
        <v>70.599999999999994</v>
      </c>
      <c r="L428" s="207">
        <f>(VLOOKUP(Horizontal!$C428&amp;Horizontal!$B428&amp;Horizontal!L$11,Vertical!$E:$O,L$10,0))+0</f>
        <v>85.71</v>
      </c>
      <c r="M428" s="207">
        <f>(VLOOKUP(Horizontal!$C428&amp;Horizontal!$B428&amp;Horizontal!M$11,Vertical!$E:$O,M$10,0))+0</f>
        <v>116.1</v>
      </c>
      <c r="N428" s="207">
        <f>(VLOOKUP(Horizontal!$C428&amp;Horizontal!$B428&amp;Horizontal!N$11,Vertical!$E:$O,N$10,0))+0</f>
        <v>132.69999999999999</v>
      </c>
      <c r="O428" s="207">
        <f>(VLOOKUP(Horizontal!$C428&amp;Horizontal!$B428&amp;Horizontal!O$11,Vertical!$E:$O,O$10,0))+0</f>
        <v>136.79</v>
      </c>
      <c r="P428" s="209">
        <f>(VLOOKUP(Horizontal!$C428&amp;Horizontal!$B428&amp;Horizontal!P$11,Vertical!$E:$O,P$10,0))+0</f>
        <v>138.36000000000001</v>
      </c>
      <c r="Q428" s="210">
        <f>(VLOOKUP(Horizontal!$C428&amp;Horizontal!$B428&amp;Horizontal!Q$11,Vertical!$E:$O,Q$10,0))+0</f>
        <v>49</v>
      </c>
      <c r="R428" s="207">
        <f>(VLOOKUP(Horizontal!$C428&amp;Horizontal!$B428&amp;Horizontal!R$11,Vertical!$E:$O,R$10,0))+0</f>
        <v>51</v>
      </c>
      <c r="S428" s="207">
        <f>(VLOOKUP(Horizontal!$C428&amp;Horizontal!$B428&amp;Horizontal!S$11,Vertical!$E:$O,S$10,0))+0</f>
        <v>50</v>
      </c>
      <c r="T428" s="207">
        <f>(VLOOKUP(Horizontal!$C428&amp;Horizontal!$B428&amp;Horizontal!T$11,Vertical!$E:$O,T$10,0))+0</f>
        <v>50</v>
      </c>
      <c r="U428" s="207">
        <f>(VLOOKUP(Horizontal!$C428&amp;Horizontal!$B428&amp;Horizontal!U$11,Vertical!$E:$O,U$10,0))+0</f>
        <v>48</v>
      </c>
      <c r="V428" s="207">
        <f>(VLOOKUP(Horizontal!$C428&amp;Horizontal!$B428&amp;Horizontal!V$11,Vertical!$E:$O,V$10,0))+0</f>
        <v>45</v>
      </c>
      <c r="W428" s="207">
        <f>(VLOOKUP(Horizontal!$C428&amp;Horizontal!$B428&amp;Horizontal!W$11,Vertical!$E:$O,W$10,0))+0</f>
        <v>42</v>
      </c>
      <c r="X428" s="207">
        <f>(VLOOKUP(Horizontal!$C428&amp;Horizontal!$B428&amp;Horizontal!X$11,Vertical!$E:$O,X$10,0))+0</f>
        <v>33</v>
      </c>
      <c r="Y428" s="209">
        <f>(VLOOKUP(Horizontal!$C428&amp;Horizontal!$B428&amp;Horizontal!Y$11,Vertical!$E:$O,Y$10,0))+0</f>
        <v>31</v>
      </c>
      <c r="Z428" s="210">
        <f>(VLOOKUP(Horizontal!$C428&amp;Horizontal!$B428&amp;Horizontal!Z$11,Vertical!$E:$O,Z$10,0))+0</f>
        <v>37.5</v>
      </c>
      <c r="AA428" s="207">
        <f>(VLOOKUP(Horizontal!$C428&amp;Horizontal!$B428&amp;Horizontal!AA$11,Vertical!$E:$O,AA$10,0))+0</f>
        <v>60.42</v>
      </c>
      <c r="AB428" s="207">
        <f>(VLOOKUP(Horizontal!$C428&amp;Horizontal!$B428&amp;Horizontal!AB$11,Vertical!$E:$O,AB$10,0))+0</f>
        <v>68.75</v>
      </c>
      <c r="AC428" s="207">
        <f>(VLOOKUP(Horizontal!$C428&amp;Horizontal!$B428&amp;Horizontal!AC$11,Vertical!$E:$O,AC$10,0))+0</f>
        <v>56</v>
      </c>
      <c r="AD428" s="207">
        <f>(VLOOKUP(Horizontal!$C428&amp;Horizontal!$B428&amp;Horizontal!AD$11,Vertical!$E:$O,AD$10,0))+0</f>
        <v>91.67</v>
      </c>
      <c r="AE428" s="207">
        <f>(VLOOKUP(Horizontal!$C428&amp;Horizontal!$B428&amp;Horizontal!AE$11,Vertical!$E:$O,AE$10,0))+0</f>
        <v>89.58</v>
      </c>
      <c r="AF428" s="207">
        <f>(VLOOKUP(Horizontal!$C428&amp;Horizontal!$B428&amp;Horizontal!AF$11,Vertical!$E:$O,AF$10,0))+0</f>
        <v>86</v>
      </c>
      <c r="AG428" s="207">
        <f>(VLOOKUP(Horizontal!$C428&amp;Horizontal!$B428&amp;Horizontal!AG$11,Vertical!$E:$O,AG$10,0))+0</f>
        <v>82</v>
      </c>
      <c r="AH428" s="209">
        <f>(VLOOKUP(Horizontal!$C428&amp;Horizontal!$B428&amp;Horizontal!AH$11,Vertical!$E:$O,AH$10,0))+0</f>
        <v>80</v>
      </c>
      <c r="AI428" s="210">
        <f>(VLOOKUP(Horizontal!$C428&amp;Horizontal!$B428&amp;Horizontal!AI$11,Vertical!$E:$O,AI$10,0))+0</f>
        <v>52.08</v>
      </c>
      <c r="AJ428" s="207">
        <f>(VLOOKUP(Horizontal!$C428&amp;Horizontal!$B428&amp;Horizontal!AJ$11,Vertical!$E:$O,AJ$10,0))+0</f>
        <v>25</v>
      </c>
      <c r="AK428" s="207">
        <f>(VLOOKUP(Horizontal!$C428&amp;Horizontal!$B428&amp;Horizontal!AK$11,Vertical!$E:$O,AK$10,0))+0</f>
        <v>20.83</v>
      </c>
      <c r="AL428" s="207">
        <f>(VLOOKUP(Horizontal!$C428&amp;Horizontal!$B428&amp;Horizontal!AL$11,Vertical!$E:$O,AL$10,0))+0</f>
        <v>16</v>
      </c>
      <c r="AM428" s="207">
        <f>(VLOOKUP(Horizontal!$C428&amp;Horizontal!$B428&amp;Horizontal!AM$11,Vertical!$E:$O,AM$10,0))+0</f>
        <v>2.08</v>
      </c>
      <c r="AN428" s="207">
        <f>(VLOOKUP(Horizontal!$C428&amp;Horizontal!$B428&amp;Horizontal!AN$11,Vertical!$E:$O,AN$10,0))+0</f>
        <v>6.25</v>
      </c>
      <c r="AO428" s="207">
        <f>(VLOOKUP(Horizontal!$C428&amp;Horizontal!$B428&amp;Horizontal!AO$11,Vertical!$E:$O,AO$10,0))+0</f>
        <v>8</v>
      </c>
      <c r="AP428" s="207">
        <f>(VLOOKUP(Horizontal!$C428&amp;Horizontal!$B428&amp;Horizontal!AP$11,Vertical!$E:$O,AP$10,0))+0</f>
        <v>12</v>
      </c>
      <c r="AQ428" s="209">
        <f>(VLOOKUP(Horizontal!$C428&amp;Horizontal!$B428&amp;Horizontal!AQ$11,Vertical!$E:$O,AQ$10,0))+0</f>
        <v>14</v>
      </c>
      <c r="AR428" s="210">
        <f>(VLOOKUP(Horizontal!$C428&amp;Horizontal!$B428&amp;Horizontal!AR$11,Vertical!$E:$O,AR$10,0))+0</f>
        <v>10.42</v>
      </c>
      <c r="AS428" s="207">
        <f>(VLOOKUP(Horizontal!$C428&amp;Horizontal!$B428&amp;Horizontal!AS$11,Vertical!$E:$O,AS$10,0))+0</f>
        <v>14.58</v>
      </c>
      <c r="AT428" s="207">
        <f>(VLOOKUP(Horizontal!$C428&amp;Horizontal!$B428&amp;Horizontal!AT$11,Vertical!$E:$O,AT$10,0))+0</f>
        <v>10.42</v>
      </c>
      <c r="AU428" s="207">
        <f>(VLOOKUP(Horizontal!$C428&amp;Horizontal!$B428&amp;Horizontal!AU$11,Vertical!$E:$O,AU$10,0))+0</f>
        <v>28</v>
      </c>
      <c r="AV428" s="207">
        <f>(VLOOKUP(Horizontal!$C428&amp;Horizontal!$B428&amp;Horizontal!AV$11,Vertical!$E:$O,AV$10,0))+0</f>
        <v>6.25</v>
      </c>
      <c r="AW428" s="207">
        <f>(VLOOKUP(Horizontal!$C428&amp;Horizontal!$B428&amp;Horizontal!AW$11,Vertical!$E:$O,AW$10,0))+0</f>
        <v>4.17</v>
      </c>
      <c r="AX428" s="207">
        <f>(VLOOKUP(Horizontal!$C428&amp;Horizontal!$B428&amp;Horizontal!AX$11,Vertical!$E:$O,AX$10,0))+0</f>
        <v>6</v>
      </c>
      <c r="AY428" s="207">
        <f>(VLOOKUP(Horizontal!$C428&amp;Horizontal!$B428&amp;Horizontal!AY$11,Vertical!$E:$O,AY$10,0))+0</f>
        <v>6</v>
      </c>
      <c r="AZ428" s="209">
        <f>(VLOOKUP(Horizontal!$C428&amp;Horizontal!$B428&amp;Horizontal!AZ$11,Vertical!$E:$O,AZ$10,0))+0</f>
        <v>6</v>
      </c>
      <c r="BA428" s="208">
        <f>(VLOOKUP(Horizontal!$C428&amp;Horizontal!$B428&amp;Horizontal!BA$11,Vertical!$E:$O,BA$10,0))+0</f>
        <v>25.33</v>
      </c>
      <c r="BB428" s="210">
        <f>(VLOOKUP(Horizontal!$C428&amp;Horizontal!$B428&amp;Horizontal!BB$11,Vertical!$E:$O,BB$10,0))+0</f>
        <v>81.22</v>
      </c>
      <c r="BC428" s="207">
        <f>(VLOOKUP(Horizontal!$C428&amp;Horizontal!$B428&amp;Horizontal!BC$11,Vertical!$E:$O,BC$10,0))+0</f>
        <v>96.36</v>
      </c>
      <c r="BD428" s="207">
        <f>(VLOOKUP(Horizontal!$C428&amp;Horizontal!$B428&amp;Horizontal!BD$11,Vertical!$E:$O,BD$10,0))+0</f>
        <v>97.29</v>
      </c>
      <c r="BE428" s="207">
        <f>(VLOOKUP(Horizontal!$C428&amp;Horizontal!$B428&amp;Horizontal!BE$11,Vertical!$E:$O,BE$10,0))+0</f>
        <v>98.17</v>
      </c>
      <c r="BF428" s="207">
        <f>(VLOOKUP(Horizontal!$C428&amp;Horizontal!$B428&amp;Horizontal!BF$11,Vertical!$E:$O,BF$10,0))+0</f>
        <v>113.96</v>
      </c>
      <c r="BG428" s="207">
        <f>(VLOOKUP(Horizontal!$C428&amp;Horizontal!$B428&amp;Horizontal!BG$11,Vertical!$E:$O,BG$10,0))+0</f>
        <v>144.88</v>
      </c>
      <c r="BH428" s="207">
        <f>(VLOOKUP(Horizontal!$C428&amp;Horizontal!$B428&amp;Horizontal!BH$11,Vertical!$E:$O,BH$10,0))+0</f>
        <v>160.88</v>
      </c>
      <c r="BI428" s="207">
        <f>(VLOOKUP(Horizontal!$C428&amp;Horizontal!$B428&amp;Horizontal!BI$11,Vertical!$E:$O,BI$10,0))+0</f>
        <v>164.95</v>
      </c>
      <c r="BJ428" s="209">
        <f>(VLOOKUP(Horizontal!$C428&amp;Horizontal!$B428&amp;Horizontal!BJ$11,Vertical!$E:$O,BJ$10,0))+0</f>
        <v>166.75</v>
      </c>
      <c r="BK428" s="210">
        <f>(VLOOKUP(Horizontal!$C428&amp;Horizontal!$B428&amp;Horizontal!BK$11,Vertical!$E:$O,BK$10,0))+0</f>
        <v>50</v>
      </c>
      <c r="BL428" s="207">
        <f>(VLOOKUP(Horizontal!$C428&amp;Horizontal!$B428&amp;Horizontal!BL$11,Vertical!$E:$O,BL$10,0))+0</f>
        <v>46</v>
      </c>
      <c r="BM428" s="207">
        <f>(VLOOKUP(Horizontal!$C428&amp;Horizontal!$B428&amp;Horizontal!BM$11,Vertical!$E:$O,BM$10,0))+0</f>
        <v>45</v>
      </c>
      <c r="BN428" s="207">
        <f>(VLOOKUP(Horizontal!$C428&amp;Horizontal!$B428&amp;Horizontal!BN$11,Vertical!$E:$O,BN$10,0))+0</f>
        <v>45</v>
      </c>
      <c r="BO428" s="207">
        <f>(VLOOKUP(Horizontal!$C428&amp;Horizontal!$B428&amp;Horizontal!BO$11,Vertical!$E:$O,BO$10,0))+0</f>
        <v>46</v>
      </c>
      <c r="BP428" s="207">
        <f>(VLOOKUP(Horizontal!$C428&amp;Horizontal!$B428&amp;Horizontal!BP$11,Vertical!$E:$O,BP$10,0))+0</f>
        <v>42</v>
      </c>
      <c r="BQ428" s="207">
        <f>(VLOOKUP(Horizontal!$C428&amp;Horizontal!$B428&amp;Horizontal!BQ$11,Vertical!$E:$O,BQ$10,0))+0</f>
        <v>37</v>
      </c>
      <c r="BR428" s="207">
        <f>(VLOOKUP(Horizontal!$C428&amp;Horizontal!$B428&amp;Horizontal!BR$11,Vertical!$E:$O,BR$10,0))+0</f>
        <v>33</v>
      </c>
      <c r="BS428" s="209">
        <f>(VLOOKUP(Horizontal!$C428&amp;Horizontal!$B428&amp;Horizontal!BS$11,Vertical!$E:$O,BS$10,0))+0</f>
        <v>30</v>
      </c>
      <c r="BT428" s="210">
        <f>(VLOOKUP(Horizontal!$C428&amp;Horizontal!$B428&amp;Horizontal!BT$11,Vertical!$E:$O,BT$10,0))+0</f>
        <v>52.63</v>
      </c>
      <c r="BU428" s="207">
        <f>(VLOOKUP(Horizontal!$C428&amp;Horizontal!$B428&amp;Horizontal!BU$11,Vertical!$E:$O,BU$10,0))+0</f>
        <v>58.97</v>
      </c>
      <c r="BV428" s="207">
        <f>(VLOOKUP(Horizontal!$C428&amp;Horizontal!$B428&amp;Horizontal!BV$11,Vertical!$E:$O,BV$10,0))+0</f>
        <v>63.41</v>
      </c>
      <c r="BW428" s="207">
        <f>(VLOOKUP(Horizontal!$C428&amp;Horizontal!$B428&amp;Horizontal!BW$11,Vertical!$E:$O,BW$10,0))+0</f>
        <v>60.98</v>
      </c>
      <c r="BX428" s="207">
        <f>(VLOOKUP(Horizontal!$C428&amp;Horizontal!$B428&amp;Horizontal!BX$11,Vertical!$E:$O,BX$10,0))+0</f>
        <v>87.8</v>
      </c>
      <c r="BY428" s="207">
        <f>(VLOOKUP(Horizontal!$C428&amp;Horizontal!$B428&amp;Horizontal!BY$11,Vertical!$E:$O,BY$10,0))+0</f>
        <v>87.8</v>
      </c>
      <c r="BZ428" s="207">
        <f>(VLOOKUP(Horizontal!$C428&amp;Horizontal!$B428&amp;Horizontal!BZ$11,Vertical!$E:$O,BZ$10,0))+0</f>
        <v>81.400000000000006</v>
      </c>
      <c r="CA428" s="207">
        <f>(VLOOKUP(Horizontal!$C428&amp;Horizontal!$B428&amp;Horizontal!CA$11,Vertical!$E:$O,CA$10,0))+0</f>
        <v>74.42</v>
      </c>
      <c r="CB428" s="209">
        <f>(VLOOKUP(Horizontal!$C428&amp;Horizontal!$B428&amp;Horizontal!CB$11,Vertical!$E:$O,CB$10,0))+0</f>
        <v>73.17</v>
      </c>
      <c r="CC428" s="210">
        <f>(VLOOKUP(Horizontal!$C428&amp;Horizontal!$B428&amp;Horizontal!CC$11,Vertical!$E:$O,CC$10,0))+0</f>
        <v>28.95</v>
      </c>
      <c r="CD428" s="207">
        <f>(VLOOKUP(Horizontal!$C428&amp;Horizontal!$B428&amp;Horizontal!CD$11,Vertical!$E:$O,CD$10,0))+0</f>
        <v>20.51</v>
      </c>
      <c r="CE428" s="207">
        <f>(VLOOKUP(Horizontal!$C428&amp;Horizontal!$B428&amp;Horizontal!CE$11,Vertical!$E:$O,CE$10,0))+0</f>
        <v>21.95</v>
      </c>
      <c r="CF428" s="207">
        <f>(VLOOKUP(Horizontal!$C428&amp;Horizontal!$B428&amp;Horizontal!CF$11,Vertical!$E:$O,CF$10,0))+0</f>
        <v>14.63</v>
      </c>
      <c r="CG428" s="207">
        <f>(VLOOKUP(Horizontal!$C428&amp;Horizontal!$B428&amp;Horizontal!CG$11,Vertical!$E:$O,CG$10,0))+0</f>
        <v>0</v>
      </c>
      <c r="CH428" s="207">
        <f>(VLOOKUP(Horizontal!$C428&amp;Horizontal!$B428&amp;Horizontal!CH$11,Vertical!$E:$O,CH$10,0))+0</f>
        <v>4.88</v>
      </c>
      <c r="CI428" s="207">
        <f>(VLOOKUP(Horizontal!$C428&amp;Horizontal!$B428&amp;Horizontal!CI$11,Vertical!$E:$O,CI$10,0))+0</f>
        <v>11.63</v>
      </c>
      <c r="CJ428" s="207">
        <f>(VLOOKUP(Horizontal!$C428&amp;Horizontal!$B428&amp;Horizontal!CJ$11,Vertical!$E:$O,CJ$10,0))+0</f>
        <v>13.95</v>
      </c>
      <c r="CK428" s="209">
        <f>(VLOOKUP(Horizontal!$C428&amp;Horizontal!$B428&amp;Horizontal!CK$11,Vertical!$E:$O,CK$10,0))+0</f>
        <v>17.07</v>
      </c>
      <c r="CL428" s="210">
        <f>(VLOOKUP(Horizontal!$C428&amp;Horizontal!$B428&amp;Horizontal!CL$11,Vertical!$E:$O,CL$10,0))+0</f>
        <v>18.420000000000002</v>
      </c>
      <c r="CM428" s="207">
        <f>(VLOOKUP(Horizontal!$C428&amp;Horizontal!$B428&amp;Horizontal!CM$11,Vertical!$E:$O,CM$10,0))+0</f>
        <v>20.51</v>
      </c>
      <c r="CN428" s="207">
        <f>(VLOOKUP(Horizontal!$C428&amp;Horizontal!$B428&amp;Horizontal!CN$11,Vertical!$E:$O,CN$10,0))+0</f>
        <v>14.63</v>
      </c>
      <c r="CO428" s="207">
        <f>(VLOOKUP(Horizontal!$C428&amp;Horizontal!$B428&amp;Horizontal!CO$11,Vertical!$E:$O,CO$10,0))+0</f>
        <v>24.39</v>
      </c>
      <c r="CP428" s="207">
        <f>(VLOOKUP(Horizontal!$C428&amp;Horizontal!$B428&amp;Horizontal!CP$11,Vertical!$E:$O,CP$10,0))+0</f>
        <v>12.2</v>
      </c>
      <c r="CQ428" s="207">
        <f>(VLOOKUP(Horizontal!$C428&amp;Horizontal!$B428&amp;Horizontal!CQ$11,Vertical!$E:$O,CQ$10,0))+0</f>
        <v>7.32</v>
      </c>
      <c r="CR428" s="207">
        <f>(VLOOKUP(Horizontal!$C428&amp;Horizontal!$B428&amp;Horizontal!CR$11,Vertical!$E:$O,CR$10,0))+0</f>
        <v>6.98</v>
      </c>
      <c r="CS428" s="207">
        <f>(VLOOKUP(Horizontal!$C428&amp;Horizontal!$B428&amp;Horizontal!CS$11,Vertical!$E:$O,CS$10,0))+0</f>
        <v>11.63</v>
      </c>
      <c r="CT428" s="207">
        <f>(VLOOKUP(Horizontal!$C428&amp;Horizontal!$B428&amp;Horizontal!CT$11,Vertical!$E:$O,CT$10,0))+0</f>
        <v>9.76</v>
      </c>
      <c r="CU428" s="150"/>
      <c r="CV428" s="211">
        <f t="shared" ref="CV428" si="1943">(BB428-H428)+0</f>
        <v>25.33</v>
      </c>
      <c r="CW428" s="190">
        <f t="shared" ref="CW428" si="1944">(BC428-I428)+0</f>
        <v>27.429999999999993</v>
      </c>
      <c r="CX428" s="190">
        <f t="shared" ref="CX428" si="1945">(BD428-J428)+0</f>
        <v>27.310000000000002</v>
      </c>
      <c r="CY428" s="190">
        <f t="shared" ref="CY428" si="1946">(BE428-K428)+0</f>
        <v>27.570000000000007</v>
      </c>
      <c r="CZ428" s="190">
        <f t="shared" ref="CZ428" si="1947">(BF428-L428)+0</f>
        <v>28.25</v>
      </c>
      <c r="DA428" s="190">
        <f t="shared" ref="DA428" si="1948">(BG428-M428)+0</f>
        <v>28.78</v>
      </c>
      <c r="DB428" s="190">
        <f t="shared" ref="DB428" si="1949">(BH428-N428)+0</f>
        <v>28.180000000000007</v>
      </c>
      <c r="DC428" s="190">
        <f t="shared" ref="DC428" si="1950">(BI428-O428)+0</f>
        <v>28.159999999999997</v>
      </c>
      <c r="DD428" s="212">
        <f t="shared" ref="DD428" si="1951">(BJ428-P428)+0</f>
        <v>28.389999999999986</v>
      </c>
      <c r="DE428" s="9">
        <v>170</v>
      </c>
      <c r="DF428" s="212">
        <f t="shared" ref="DF428" si="1952">($H$7-H428)+0</f>
        <v>152.56721040189132</v>
      </c>
      <c r="DG428" s="264">
        <v>110</v>
      </c>
      <c r="DH428" s="265">
        <v>94</v>
      </c>
      <c r="DI428" s="265">
        <v>94</v>
      </c>
      <c r="DJ428" s="266">
        <v>186</v>
      </c>
      <c r="DK428" s="190">
        <v>0.01</v>
      </c>
      <c r="DL428" s="190">
        <v>0.01</v>
      </c>
      <c r="DM428" s="190">
        <v>0.01</v>
      </c>
      <c r="DN428" s="212">
        <v>0.01</v>
      </c>
      <c r="DO428" s="190">
        <v>55.7</v>
      </c>
      <c r="DP428" s="190">
        <v>55.7</v>
      </c>
      <c r="DQ428" s="190">
        <v>55.7</v>
      </c>
      <c r="DR428" s="212">
        <v>55.7</v>
      </c>
      <c r="DS428" s="150"/>
      <c r="DT428" s="190">
        <v>56</v>
      </c>
      <c r="DU428" s="190">
        <v>69</v>
      </c>
      <c r="DV428" s="190">
        <v>70</v>
      </c>
      <c r="DW428" s="190">
        <v>71</v>
      </c>
      <c r="DX428" s="190"/>
      <c r="DY428" s="190"/>
      <c r="DZ428" s="190"/>
      <c r="EA428" s="190"/>
      <c r="EB428" s="190"/>
      <c r="EC428" s="190"/>
      <c r="ED428" s="190">
        <v>85</v>
      </c>
      <c r="EE428" s="190">
        <v>115</v>
      </c>
      <c r="EF428" s="190">
        <v>130</v>
      </c>
      <c r="EG428" s="190">
        <v>132</v>
      </c>
      <c r="EH428" s="212">
        <v>132</v>
      </c>
      <c r="EI428" s="213"/>
      <c r="EJ428" s="211">
        <v>26</v>
      </c>
      <c r="EK428" s="190">
        <v>28</v>
      </c>
      <c r="EL428" s="190">
        <v>28</v>
      </c>
      <c r="EM428" s="190">
        <v>28</v>
      </c>
      <c r="EN428" s="190"/>
      <c r="EO428" s="190"/>
      <c r="EP428" s="190"/>
      <c r="EQ428" s="190"/>
      <c r="ER428" s="190"/>
      <c r="ES428" s="190"/>
      <c r="ET428" s="190">
        <v>28</v>
      </c>
      <c r="EU428" s="190">
        <v>30</v>
      </c>
      <c r="EV428" s="190">
        <v>30</v>
      </c>
      <c r="EW428" s="190">
        <v>30</v>
      </c>
      <c r="EX428" s="212">
        <v>30</v>
      </c>
      <c r="EY428" s="211"/>
      <c r="EZ428" s="75">
        <f t="shared" ref="EZ428" si="1953">(G428/(DT428-G428))+0</f>
        <v>1.786033220217896E-4</v>
      </c>
      <c r="FA428" s="89">
        <f t="shared" si="1485"/>
        <v>-0.1</v>
      </c>
      <c r="FB428" s="212"/>
      <c r="FC428" s="213"/>
      <c r="FD428" s="213"/>
      <c r="FE428" s="213"/>
      <c r="FF428" s="213"/>
      <c r="FG428" s="213"/>
      <c r="FH428" s="213"/>
      <c r="FI428" s="213"/>
      <c r="FJ428" s="213"/>
      <c r="FK428" s="213"/>
      <c r="FL428" s="213"/>
      <c r="FM428" s="213"/>
      <c r="FN428" s="213"/>
      <c r="FO428" s="213"/>
      <c r="FP428" s="213"/>
      <c r="FQ428" s="213"/>
      <c r="FR428" s="213"/>
      <c r="FS428" s="211">
        <v>150</v>
      </c>
      <c r="FT428" s="190">
        <v>160</v>
      </c>
      <c r="FU428" s="190">
        <v>160</v>
      </c>
      <c r="FV428" s="190">
        <v>160</v>
      </c>
      <c r="FW428" s="190"/>
      <c r="FX428" s="190"/>
      <c r="FY428" s="190"/>
      <c r="FZ428" s="190"/>
      <c r="GA428" s="190"/>
      <c r="GB428" s="190"/>
      <c r="GC428" s="190">
        <v>160</v>
      </c>
      <c r="GD428" s="190">
        <v>165</v>
      </c>
      <c r="GE428" s="190">
        <v>150</v>
      </c>
      <c r="GF428" s="190">
        <v>150</v>
      </c>
      <c r="GG428" s="212">
        <v>150</v>
      </c>
    </row>
    <row r="429" spans="2:189">
      <c r="B429" s="33">
        <v>44922</v>
      </c>
      <c r="C429" s="30" t="s">
        <v>106</v>
      </c>
      <c r="D429" s="30">
        <v>2022</v>
      </c>
      <c r="E429" s="30" t="str">
        <f t="shared" ref="E429" si="1954">D429&amp;C429</f>
        <v>2022S52</v>
      </c>
      <c r="F429" s="30" t="str">
        <f t="shared" si="1473"/>
        <v>12Final2022</v>
      </c>
      <c r="G429" s="208" t="str">
        <f>VLOOKUP(Horizontal!$C429&amp;Horizontal!$B429&amp;Horizontal!G$11,Vertical!$E:$O,G$10,0)</f>
        <v>-0,09</v>
      </c>
      <c r="H429" s="207">
        <f>(VLOOKUP(Horizontal!$C429&amp;Horizontal!$B429&amp;Horizontal!H$11,Vertical!$E:$O,H$10,0))+0</f>
        <v>55.82</v>
      </c>
      <c r="I429" s="207">
        <f>(VLOOKUP(Horizontal!$C429&amp;Horizontal!$B429&amp;Horizontal!I$11,Vertical!$E:$O,I$10,0))+0</f>
        <v>69.03</v>
      </c>
      <c r="J429" s="207">
        <f>(VLOOKUP(Horizontal!$C429&amp;Horizontal!$B429&amp;Horizontal!J$11,Vertical!$E:$O,J$10,0))+0</f>
        <v>70.209999999999994</v>
      </c>
      <c r="K429" s="207">
        <f>(VLOOKUP(Horizontal!$C429&amp;Horizontal!$B429&amp;Horizontal!K$11,Vertical!$E:$O,K$10,0))+0</f>
        <v>70.92</v>
      </c>
      <c r="L429" s="207">
        <f>(VLOOKUP(Horizontal!$C429&amp;Horizontal!$B429&amp;Horizontal!L$11,Vertical!$E:$O,L$10,0))+0</f>
        <v>85.07</v>
      </c>
      <c r="M429" s="207">
        <f>(VLOOKUP(Horizontal!$C429&amp;Horizontal!$B429&amp;Horizontal!M$11,Vertical!$E:$O,M$10,0))+0</f>
        <v>115.5</v>
      </c>
      <c r="N429" s="207">
        <f>(VLOOKUP(Horizontal!$C429&amp;Horizontal!$B429&amp;Horizontal!N$11,Vertical!$E:$O,N$10,0))+0</f>
        <v>130.87</v>
      </c>
      <c r="O429" s="207">
        <f>(VLOOKUP(Horizontal!$C429&amp;Horizontal!$B429&amp;Horizontal!O$11,Vertical!$E:$O,O$10,0))+0</f>
        <v>135.52000000000001</v>
      </c>
      <c r="P429" s="209">
        <f>(VLOOKUP(Horizontal!$C429&amp;Horizontal!$B429&amp;Horizontal!P$11,Vertical!$E:$O,P$10,0))+0</f>
        <v>137.69</v>
      </c>
      <c r="Q429" s="210">
        <f>(VLOOKUP(Horizontal!$C429&amp;Horizontal!$B429&amp;Horizontal!Q$11,Vertical!$E:$O,Q$10,0))+0</f>
        <v>45</v>
      </c>
      <c r="R429" s="207">
        <f>(VLOOKUP(Horizontal!$C429&amp;Horizontal!$B429&amp;Horizontal!R$11,Vertical!$E:$O,R$10,0))+0</f>
        <v>47</v>
      </c>
      <c r="S429" s="207">
        <f>(VLOOKUP(Horizontal!$C429&amp;Horizontal!$B429&amp;Horizontal!S$11,Vertical!$E:$O,S$10,0))+0</f>
        <v>46</v>
      </c>
      <c r="T429" s="207">
        <f>(VLOOKUP(Horizontal!$C429&amp;Horizontal!$B429&amp;Horizontal!T$11,Vertical!$E:$O,T$10,0))+0</f>
        <v>48</v>
      </c>
      <c r="U429" s="207">
        <f>(VLOOKUP(Horizontal!$C429&amp;Horizontal!$B429&amp;Horizontal!U$11,Vertical!$E:$O,U$10,0))+0</f>
        <v>46</v>
      </c>
      <c r="V429" s="207">
        <f>(VLOOKUP(Horizontal!$C429&amp;Horizontal!$B429&amp;Horizontal!V$11,Vertical!$E:$O,V$10,0))+0</f>
        <v>45</v>
      </c>
      <c r="W429" s="207">
        <f>(VLOOKUP(Horizontal!$C429&amp;Horizontal!$B429&amp;Horizontal!W$11,Vertical!$E:$O,W$10,0))+0</f>
        <v>38</v>
      </c>
      <c r="X429" s="207">
        <f>(VLOOKUP(Horizontal!$C429&amp;Horizontal!$B429&amp;Horizontal!X$11,Vertical!$E:$O,X$10,0))+0</f>
        <v>33</v>
      </c>
      <c r="Y429" s="209">
        <f>(VLOOKUP(Horizontal!$C429&amp;Horizontal!$B429&amp;Horizontal!Y$11,Vertical!$E:$O,Y$10,0))+0</f>
        <v>30</v>
      </c>
      <c r="Z429" s="210">
        <f>(VLOOKUP(Horizontal!$C429&amp;Horizontal!$B429&amp;Horizontal!Z$11,Vertical!$E:$O,Z$10,0))+0</f>
        <v>30.56</v>
      </c>
      <c r="AA429" s="207">
        <f>(VLOOKUP(Horizontal!$C429&amp;Horizontal!$B429&amp;Horizontal!AA$11,Vertical!$E:$O,AA$10,0))+0</f>
        <v>18.600000000000001</v>
      </c>
      <c r="AB429" s="207">
        <f>(VLOOKUP(Horizontal!$C429&amp;Horizontal!$B429&amp;Horizontal!AB$11,Vertical!$E:$O,AB$10,0))+0</f>
        <v>16.670000000000002</v>
      </c>
      <c r="AC429" s="207">
        <f>(VLOOKUP(Horizontal!$C429&amp;Horizontal!$B429&amp;Horizontal!AC$11,Vertical!$E:$O,AC$10,0))+0</f>
        <v>18.600000000000001</v>
      </c>
      <c r="AD429" s="207">
        <f>(VLOOKUP(Horizontal!$C429&amp;Horizontal!$B429&amp;Horizontal!AD$11,Vertical!$E:$O,AD$10,0))+0</f>
        <v>46.34</v>
      </c>
      <c r="AE429" s="207">
        <f>(VLOOKUP(Horizontal!$C429&amp;Horizontal!$B429&amp;Horizontal!AE$11,Vertical!$E:$O,AE$10,0))+0</f>
        <v>46.34</v>
      </c>
      <c r="AF429" s="207">
        <f>(VLOOKUP(Horizontal!$C429&amp;Horizontal!$B429&amp;Horizontal!AF$11,Vertical!$E:$O,AF$10,0))+0</f>
        <v>75.61</v>
      </c>
      <c r="AG429" s="207">
        <f>(VLOOKUP(Horizontal!$C429&amp;Horizontal!$B429&amp;Horizontal!AG$11,Vertical!$E:$O,AG$10,0))+0</f>
        <v>64.709999999999994</v>
      </c>
      <c r="AH429" s="209">
        <f>(VLOOKUP(Horizontal!$C429&amp;Horizontal!$B429&amp;Horizontal!AH$11,Vertical!$E:$O,AH$10,0))+0</f>
        <v>43.37</v>
      </c>
      <c r="AI429" s="210">
        <f>(VLOOKUP(Horizontal!$C429&amp;Horizontal!$B429&amp;Horizontal!AI$11,Vertical!$E:$O,AI$10,0))+0</f>
        <v>50</v>
      </c>
      <c r="AJ429" s="207">
        <f>(VLOOKUP(Horizontal!$C429&amp;Horizontal!$B429&amp;Horizontal!AJ$11,Vertical!$E:$O,AJ$10,0))+0</f>
        <v>46.51</v>
      </c>
      <c r="AK429" s="207">
        <f>(VLOOKUP(Horizontal!$C429&amp;Horizontal!$B429&amp;Horizontal!AK$11,Vertical!$E:$O,AK$10,0))+0</f>
        <v>38.1</v>
      </c>
      <c r="AL429" s="207">
        <f>(VLOOKUP(Horizontal!$C429&amp;Horizontal!$B429&amp;Horizontal!AL$11,Vertical!$E:$O,AL$10,0))+0</f>
        <v>37.21</v>
      </c>
      <c r="AM429" s="207">
        <f>(VLOOKUP(Horizontal!$C429&amp;Horizontal!$B429&amp;Horizontal!AM$11,Vertical!$E:$O,AM$10,0))+0</f>
        <v>21.95</v>
      </c>
      <c r="AN429" s="207">
        <f>(VLOOKUP(Horizontal!$C429&amp;Horizontal!$B429&amp;Horizontal!AN$11,Vertical!$E:$O,AN$10,0))+0</f>
        <v>31.71</v>
      </c>
      <c r="AO429" s="207">
        <f>(VLOOKUP(Horizontal!$C429&amp;Horizontal!$B429&amp;Horizontal!AO$11,Vertical!$E:$O,AO$10,0))+0</f>
        <v>14.63</v>
      </c>
      <c r="AP429" s="207">
        <f>(VLOOKUP(Horizontal!$C429&amp;Horizontal!$B429&amp;Horizontal!AP$11,Vertical!$E:$O,AP$10,0))+0</f>
        <v>23.53</v>
      </c>
      <c r="AQ429" s="209">
        <f>(VLOOKUP(Horizontal!$C429&amp;Horizontal!$B429&amp;Horizontal!AQ$11,Vertical!$E:$O,AQ$10,0))+0</f>
        <v>46.99</v>
      </c>
      <c r="AR429" s="210">
        <f>(VLOOKUP(Horizontal!$C429&amp;Horizontal!$B429&amp;Horizontal!AR$11,Vertical!$E:$O,AR$10,0))+0</f>
        <v>19.440000000000001</v>
      </c>
      <c r="AS429" s="207">
        <f>(VLOOKUP(Horizontal!$C429&amp;Horizontal!$B429&amp;Horizontal!AS$11,Vertical!$E:$O,AS$10,0))+0</f>
        <v>34.880000000000003</v>
      </c>
      <c r="AT429" s="207">
        <f>(VLOOKUP(Horizontal!$C429&amp;Horizontal!$B429&amp;Horizontal!AT$11,Vertical!$E:$O,AT$10,0))+0</f>
        <v>45.24</v>
      </c>
      <c r="AU429" s="207">
        <f>(VLOOKUP(Horizontal!$C429&amp;Horizontal!$B429&amp;Horizontal!AU$11,Vertical!$E:$O,AU$10,0))+0</f>
        <v>44.19</v>
      </c>
      <c r="AV429" s="207">
        <f>(VLOOKUP(Horizontal!$C429&amp;Horizontal!$B429&amp;Horizontal!AV$11,Vertical!$E:$O,AV$10,0))+0</f>
        <v>31.71</v>
      </c>
      <c r="AW429" s="207">
        <f>(VLOOKUP(Horizontal!$C429&amp;Horizontal!$B429&amp;Horizontal!AW$11,Vertical!$E:$O,AW$10,0))+0</f>
        <v>21.95</v>
      </c>
      <c r="AX429" s="207">
        <f>(VLOOKUP(Horizontal!$C429&amp;Horizontal!$B429&amp;Horizontal!AX$11,Vertical!$E:$O,AX$10,0))+0</f>
        <v>9.76</v>
      </c>
      <c r="AY429" s="207">
        <f>(VLOOKUP(Horizontal!$C429&amp;Horizontal!$B429&amp;Horizontal!AY$11,Vertical!$E:$O,AY$10,0))+0</f>
        <v>11.76</v>
      </c>
      <c r="AZ429" s="209">
        <f>(VLOOKUP(Horizontal!$C429&amp;Horizontal!$B429&amp;Horizontal!AZ$11,Vertical!$E:$O,AZ$10,0))+0</f>
        <v>9.64</v>
      </c>
      <c r="BA429" s="208">
        <f>(VLOOKUP(Horizontal!$C429&amp;Horizontal!$B429&amp;Horizontal!BA$11,Vertical!$E:$O,BA$10,0))+0</f>
        <v>25.19</v>
      </c>
      <c r="BB429" s="210">
        <f>(VLOOKUP(Horizontal!$C429&amp;Horizontal!$B429&amp;Horizontal!BB$11,Vertical!$E:$O,BB$10,0))+0</f>
        <v>81.010000000000005</v>
      </c>
      <c r="BC429" s="207">
        <f>(VLOOKUP(Horizontal!$C429&amp;Horizontal!$B429&amp;Horizontal!BC$11,Vertical!$E:$O,BC$10,0))+0</f>
        <v>96.15</v>
      </c>
      <c r="BD429" s="207">
        <f>(VLOOKUP(Horizontal!$C429&amp;Horizontal!$B429&amp;Horizontal!BD$11,Vertical!$E:$O,BD$10,0))+0</f>
        <v>97.63</v>
      </c>
      <c r="BE429" s="207">
        <f>(VLOOKUP(Horizontal!$C429&amp;Horizontal!$B429&amp;Horizontal!BE$11,Vertical!$E:$O,BE$10,0))+0</f>
        <v>98.4</v>
      </c>
      <c r="BF429" s="207">
        <f>(VLOOKUP(Horizontal!$C429&amp;Horizontal!$B429&amp;Horizontal!BF$11,Vertical!$E:$O,BF$10,0))+0</f>
        <v>112.81</v>
      </c>
      <c r="BG429" s="207">
        <f>(VLOOKUP(Horizontal!$C429&amp;Horizontal!$B429&amp;Horizontal!BG$11,Vertical!$E:$O,BG$10,0))+0</f>
        <v>143.97</v>
      </c>
      <c r="BH429" s="207">
        <f>(VLOOKUP(Horizontal!$C429&amp;Horizontal!$B429&amp;Horizontal!BH$11,Vertical!$E:$O,BH$10,0))+0</f>
        <v>158.86000000000001</v>
      </c>
      <c r="BI429" s="207">
        <f>(VLOOKUP(Horizontal!$C429&amp;Horizontal!$B429&amp;Horizontal!BI$11,Vertical!$E:$O,BI$10,0))+0</f>
        <v>163.36000000000001</v>
      </c>
      <c r="BJ429" s="209">
        <f>(VLOOKUP(Horizontal!$C429&amp;Horizontal!$B429&amp;Horizontal!BJ$11,Vertical!$E:$O,BJ$10,0))+0</f>
        <v>165.71</v>
      </c>
      <c r="BK429" s="210">
        <f>(VLOOKUP(Horizontal!$C429&amp;Horizontal!$B429&amp;Horizontal!BK$11,Vertical!$E:$O,BK$10,0))+0</f>
        <v>51</v>
      </c>
      <c r="BL429" s="207">
        <f>(VLOOKUP(Horizontal!$C429&amp;Horizontal!$B429&amp;Horizontal!BL$11,Vertical!$E:$O,BL$10,0))+0</f>
        <v>44</v>
      </c>
      <c r="BM429" s="207">
        <f>(VLOOKUP(Horizontal!$C429&amp;Horizontal!$B429&amp;Horizontal!BM$11,Vertical!$E:$O,BM$10,0))+0</f>
        <v>41</v>
      </c>
      <c r="BN429" s="207">
        <f>(VLOOKUP(Horizontal!$C429&amp;Horizontal!$B429&amp;Horizontal!BN$11,Vertical!$E:$O,BN$10,0))+0</f>
        <v>41</v>
      </c>
      <c r="BO429" s="207">
        <f>(VLOOKUP(Horizontal!$C429&amp;Horizontal!$B429&amp;Horizontal!BO$11,Vertical!$E:$O,BO$10,0))+0</f>
        <v>43</v>
      </c>
      <c r="BP429" s="207">
        <f>(VLOOKUP(Horizontal!$C429&amp;Horizontal!$B429&amp;Horizontal!BP$11,Vertical!$E:$O,BP$10,0))+0</f>
        <v>41</v>
      </c>
      <c r="BQ429" s="207">
        <f>(VLOOKUP(Horizontal!$C429&amp;Horizontal!$B429&amp;Horizontal!BQ$11,Vertical!$E:$O,BQ$10,0))+0</f>
        <v>37</v>
      </c>
      <c r="BR429" s="207">
        <f>(VLOOKUP(Horizontal!$C429&amp;Horizontal!$B429&amp;Horizontal!BR$11,Vertical!$E:$O,BR$10,0))+0</f>
        <v>32</v>
      </c>
      <c r="BS429" s="209">
        <f>(VLOOKUP(Horizontal!$C429&amp;Horizontal!$B429&amp;Horizontal!BS$11,Vertical!$E:$O,BS$10,0))+0</f>
        <v>30</v>
      </c>
      <c r="BT429" s="210">
        <f>(VLOOKUP(Horizontal!$C429&amp;Horizontal!$B429&amp;Horizontal!BT$11,Vertical!$E:$O,BT$10,0))+0</f>
        <v>33.33</v>
      </c>
      <c r="BU429" s="207">
        <f>(VLOOKUP(Horizontal!$C429&amp;Horizontal!$B429&amp;Horizontal!BU$11,Vertical!$E:$O,BU$10,0))+0</f>
        <v>36.11</v>
      </c>
      <c r="BV429" s="207">
        <f>(VLOOKUP(Horizontal!$C429&amp;Horizontal!$B429&amp;Horizontal!BV$11,Vertical!$E:$O,BV$10,0))+0</f>
        <v>21.62</v>
      </c>
      <c r="BW429" s="207">
        <f>(VLOOKUP(Horizontal!$C429&amp;Horizontal!$B429&amp;Horizontal!BW$11,Vertical!$E:$O,BW$10,0))+0</f>
        <v>27.03</v>
      </c>
      <c r="BX429" s="207">
        <f>(VLOOKUP(Horizontal!$C429&amp;Horizontal!$B429&amp;Horizontal!BX$11,Vertical!$E:$O,BX$10,0))+0</f>
        <v>54.05</v>
      </c>
      <c r="BY429" s="207">
        <f>(VLOOKUP(Horizontal!$C429&amp;Horizontal!$B429&amp;Horizontal!BY$11,Vertical!$E:$O,BY$10,0))+0</f>
        <v>55.26</v>
      </c>
      <c r="BZ429" s="207">
        <f>(VLOOKUP(Horizontal!$C429&amp;Horizontal!$B429&amp;Horizontal!BZ$11,Vertical!$E:$O,BZ$10,0))+0</f>
        <v>67.569999999999993</v>
      </c>
      <c r="CA429" s="207">
        <f>(VLOOKUP(Horizontal!$C429&amp;Horizontal!$B429&amp;Horizontal!CA$11,Vertical!$E:$O,CA$10,0))+0</f>
        <v>62.16</v>
      </c>
      <c r="CB429" s="209">
        <f>(VLOOKUP(Horizontal!$C429&amp;Horizontal!$B429&amp;Horizontal!CB$11,Vertical!$E:$O,CB$10,0))+0</f>
        <v>52.78</v>
      </c>
      <c r="CC429" s="210">
        <f>(VLOOKUP(Horizontal!$C429&amp;Horizontal!$B429&amp;Horizontal!CC$11,Vertical!$E:$O,CC$10,0))+0</f>
        <v>30.56</v>
      </c>
      <c r="CD429" s="207">
        <f>(VLOOKUP(Horizontal!$C429&amp;Horizontal!$B429&amp;Horizontal!CD$11,Vertical!$E:$O,CD$10,0))+0</f>
        <v>38.89</v>
      </c>
      <c r="CE429" s="207">
        <f>(VLOOKUP(Horizontal!$C429&amp;Horizontal!$B429&amp;Horizontal!CE$11,Vertical!$E:$O,CE$10,0))+0</f>
        <v>35.14</v>
      </c>
      <c r="CF429" s="207">
        <f>(VLOOKUP(Horizontal!$C429&amp;Horizontal!$B429&amp;Horizontal!CF$11,Vertical!$E:$O,CF$10,0))+0</f>
        <v>35.14</v>
      </c>
      <c r="CG429" s="207">
        <f>(VLOOKUP(Horizontal!$C429&amp;Horizontal!$B429&amp;Horizontal!CG$11,Vertical!$E:$O,CG$10,0))+0</f>
        <v>21.62</v>
      </c>
      <c r="CH429" s="207">
        <f>(VLOOKUP(Horizontal!$C429&amp;Horizontal!$B429&amp;Horizontal!CH$11,Vertical!$E:$O,CH$10,0))+0</f>
        <v>23.68</v>
      </c>
      <c r="CI429" s="207">
        <f>(VLOOKUP(Horizontal!$C429&amp;Horizontal!$B429&amp;Horizontal!CI$11,Vertical!$E:$O,CI$10,0))+0</f>
        <v>16.22</v>
      </c>
      <c r="CJ429" s="207">
        <f>(VLOOKUP(Horizontal!$C429&amp;Horizontal!$B429&amp;Horizontal!CJ$11,Vertical!$E:$O,CJ$10,0))+0</f>
        <v>21.62</v>
      </c>
      <c r="CK429" s="209">
        <f>(VLOOKUP(Horizontal!$C429&amp;Horizontal!$B429&amp;Horizontal!CK$11,Vertical!$E:$O,CK$10,0))+0</f>
        <v>30.56</v>
      </c>
      <c r="CL429" s="210">
        <f>(VLOOKUP(Horizontal!$C429&amp;Horizontal!$B429&amp;Horizontal!CL$11,Vertical!$E:$O,CL$10,0))+0</f>
        <v>36.11</v>
      </c>
      <c r="CM429" s="207">
        <f>(VLOOKUP(Horizontal!$C429&amp;Horizontal!$B429&amp;Horizontal!CM$11,Vertical!$E:$O,CM$10,0))+0</f>
        <v>25</v>
      </c>
      <c r="CN429" s="207">
        <f>(VLOOKUP(Horizontal!$C429&amp;Horizontal!$B429&amp;Horizontal!CN$11,Vertical!$E:$O,CN$10,0))+0</f>
        <v>43.24</v>
      </c>
      <c r="CO429" s="207">
        <f>(VLOOKUP(Horizontal!$C429&amp;Horizontal!$B429&amp;Horizontal!CO$11,Vertical!$E:$O,CO$10,0))+0</f>
        <v>37.840000000000003</v>
      </c>
      <c r="CP429" s="207">
        <f>(VLOOKUP(Horizontal!$C429&amp;Horizontal!$B429&amp;Horizontal!CP$11,Vertical!$E:$O,CP$10,0))+0</f>
        <v>24.32</v>
      </c>
      <c r="CQ429" s="207">
        <f>(VLOOKUP(Horizontal!$C429&amp;Horizontal!$B429&amp;Horizontal!CQ$11,Vertical!$E:$O,CQ$10,0))+0</f>
        <v>21.05</v>
      </c>
      <c r="CR429" s="207">
        <f>(VLOOKUP(Horizontal!$C429&amp;Horizontal!$B429&amp;Horizontal!CR$11,Vertical!$E:$O,CR$10,0))+0</f>
        <v>16.22</v>
      </c>
      <c r="CS429" s="207">
        <f>(VLOOKUP(Horizontal!$C429&amp;Horizontal!$B429&amp;Horizontal!CS$11,Vertical!$E:$O,CS$10,0))+0</f>
        <v>16.22</v>
      </c>
      <c r="CT429" s="207">
        <f>(VLOOKUP(Horizontal!$C429&amp;Horizontal!$B429&amp;Horizontal!CT$11,Vertical!$E:$O,CT$10,0))+0</f>
        <v>16.670000000000002</v>
      </c>
      <c r="CU429" s="150"/>
      <c r="CV429" s="211">
        <f t="shared" ref="CV429" si="1955">(BB429-H429)+0</f>
        <v>25.190000000000005</v>
      </c>
      <c r="CW429" s="190">
        <f t="shared" ref="CW429" si="1956">(BC429-I429)+0</f>
        <v>27.120000000000005</v>
      </c>
      <c r="CX429" s="190">
        <f t="shared" ref="CX429" si="1957">(BD429-J429)+0</f>
        <v>27.42</v>
      </c>
      <c r="CY429" s="190">
        <f t="shared" ref="CY429" si="1958">(BE429-K429)+0</f>
        <v>27.480000000000004</v>
      </c>
      <c r="CZ429" s="190">
        <f t="shared" ref="CZ429" si="1959">(BF429-L429)+0</f>
        <v>27.740000000000009</v>
      </c>
      <c r="DA429" s="190">
        <f t="shared" ref="DA429" si="1960">(BG429-M429)+0</f>
        <v>28.47</v>
      </c>
      <c r="DB429" s="190">
        <f t="shared" ref="DB429" si="1961">(BH429-N429)+0</f>
        <v>27.990000000000009</v>
      </c>
      <c r="DC429" s="190">
        <f t="shared" ref="DC429" si="1962">(BI429-O429)+0</f>
        <v>27.840000000000003</v>
      </c>
      <c r="DD429" s="212">
        <f t="shared" ref="DD429" si="1963">(BJ429-P429)+0</f>
        <v>28.02000000000001</v>
      </c>
      <c r="DE429" s="9">
        <v>170</v>
      </c>
      <c r="DF429" s="212">
        <f t="shared" ref="DF429" si="1964">($H$7-H429)+0</f>
        <v>152.63721040189134</v>
      </c>
      <c r="DG429" s="264">
        <v>110</v>
      </c>
      <c r="DH429" s="265">
        <v>94</v>
      </c>
      <c r="DI429" s="265">
        <v>94</v>
      </c>
      <c r="DJ429" s="266">
        <v>186</v>
      </c>
      <c r="DK429" s="190">
        <v>0.01</v>
      </c>
      <c r="DL429" s="190">
        <v>0.01</v>
      </c>
      <c r="DM429" s="190">
        <v>0.01</v>
      </c>
      <c r="DN429" s="212">
        <v>0.01</v>
      </c>
      <c r="DO429" s="190">
        <v>55.7</v>
      </c>
      <c r="DP429" s="190">
        <v>55.7</v>
      </c>
      <c r="DQ429" s="190">
        <v>55.7</v>
      </c>
      <c r="DR429" s="212">
        <v>55.7</v>
      </c>
      <c r="DS429" s="150"/>
      <c r="DT429" s="190">
        <v>56</v>
      </c>
      <c r="DU429" s="190">
        <v>69</v>
      </c>
      <c r="DV429" s="190">
        <v>70</v>
      </c>
      <c r="DW429" s="190">
        <v>71</v>
      </c>
      <c r="DX429" s="190"/>
      <c r="DY429" s="190"/>
      <c r="DZ429" s="190"/>
      <c r="EA429" s="190"/>
      <c r="EB429" s="190"/>
      <c r="EC429" s="190"/>
      <c r="ED429" s="190">
        <v>84</v>
      </c>
      <c r="EE429" s="190">
        <v>115</v>
      </c>
      <c r="EF429" s="190">
        <v>125</v>
      </c>
      <c r="EG429" s="190">
        <v>129</v>
      </c>
      <c r="EH429" s="212">
        <v>129</v>
      </c>
      <c r="EI429" s="213"/>
      <c r="EJ429" s="211">
        <v>26</v>
      </c>
      <c r="EK429" s="190">
        <v>28</v>
      </c>
      <c r="EL429" s="190">
        <v>28</v>
      </c>
      <c r="EM429" s="190">
        <v>28</v>
      </c>
      <c r="EN429" s="190"/>
      <c r="EO429" s="190"/>
      <c r="EP429" s="190"/>
      <c r="EQ429" s="190"/>
      <c r="ER429" s="190"/>
      <c r="ES429" s="190"/>
      <c r="ET429" s="190">
        <v>28</v>
      </c>
      <c r="EU429" s="190">
        <v>30</v>
      </c>
      <c r="EV429" s="190">
        <v>30</v>
      </c>
      <c r="EW429" s="190">
        <v>30</v>
      </c>
      <c r="EX429" s="212">
        <v>30</v>
      </c>
      <c r="EY429" s="211"/>
      <c r="EZ429" s="75">
        <f t="shared" ref="EZ429" si="1965">(G429/(DT429-G429))+0</f>
        <v>-1.6045640934212871E-3</v>
      </c>
      <c r="FA429" s="89">
        <f t="shared" si="1485"/>
        <v>-0.1</v>
      </c>
      <c r="FB429" s="212"/>
      <c r="FC429" s="213"/>
      <c r="FD429" s="213"/>
      <c r="FE429" s="213"/>
      <c r="FF429" s="213"/>
      <c r="FG429" s="213"/>
      <c r="FH429" s="213"/>
      <c r="FI429" s="213"/>
      <c r="FJ429" s="213"/>
      <c r="FK429" s="213"/>
      <c r="FL429" s="213"/>
      <c r="FM429" s="213"/>
      <c r="FN429" s="213"/>
      <c r="FO429" s="213"/>
      <c r="FP429" s="213"/>
      <c r="FQ429" s="213"/>
      <c r="FR429" s="213"/>
      <c r="FS429" s="211">
        <v>147</v>
      </c>
      <c r="FT429" s="190">
        <v>150</v>
      </c>
      <c r="FU429" s="190">
        <v>150</v>
      </c>
      <c r="FV429" s="190">
        <v>150</v>
      </c>
      <c r="FW429" s="190"/>
      <c r="FX429" s="190"/>
      <c r="FY429" s="190"/>
      <c r="FZ429" s="190"/>
      <c r="GA429" s="190"/>
      <c r="GB429" s="190"/>
      <c r="GC429" s="190">
        <v>150</v>
      </c>
      <c r="GD429" s="190">
        <v>155</v>
      </c>
      <c r="GE429" s="190">
        <v>155</v>
      </c>
      <c r="GF429" s="190">
        <v>155</v>
      </c>
      <c r="GG429" s="212">
        <v>155</v>
      </c>
    </row>
    <row r="430" spans="2:189">
      <c r="B430" s="33">
        <v>44929</v>
      </c>
      <c r="C430" s="30" t="s">
        <v>64</v>
      </c>
      <c r="D430" s="30">
        <v>2022</v>
      </c>
      <c r="E430" s="30" t="str">
        <f t="shared" ref="E430" si="1966">D430&amp;C430</f>
        <v>2022S1</v>
      </c>
      <c r="F430" s="30" t="str">
        <f t="shared" si="1473"/>
        <v>12023</v>
      </c>
      <c r="G430" s="208" t="str">
        <f>VLOOKUP(Horizontal!$C430&amp;Horizontal!$B430&amp;Horizontal!G$11,Vertical!$E:$O,G$10,0)</f>
        <v>-0,24</v>
      </c>
      <c r="H430" s="207">
        <f>(VLOOKUP(Horizontal!$C430&amp;Horizontal!$B430&amp;Horizontal!H$11,Vertical!$E:$O,H$10,0))+0</f>
        <v>68.98</v>
      </c>
      <c r="I430" s="207">
        <f>(VLOOKUP(Horizontal!$C430&amp;Horizontal!$B430&amp;Horizontal!I$11,Vertical!$E:$O,I$10,0))+0</f>
        <v>69.8</v>
      </c>
      <c r="J430" s="207">
        <f>(VLOOKUP(Horizontal!$C430&amp;Horizontal!$B430&amp;Horizontal!J$11,Vertical!$E:$O,J$10,0))+0</f>
        <v>70.31</v>
      </c>
      <c r="K430" s="207">
        <f>(VLOOKUP(Horizontal!$C430&amp;Horizontal!$B430&amp;Horizontal!K$11,Vertical!$E:$O,K$10,0))+0</f>
        <v>71.38</v>
      </c>
      <c r="L430" s="207">
        <f>(VLOOKUP(Horizontal!$C430&amp;Horizontal!$B430&amp;Horizontal!L$11,Vertical!$E:$O,L$10,0))+0</f>
        <v>81.73</v>
      </c>
      <c r="M430" s="207">
        <f>(VLOOKUP(Horizontal!$C430&amp;Horizontal!$B430&amp;Horizontal!M$11,Vertical!$E:$O,M$10,0))+0</f>
        <v>111.06</v>
      </c>
      <c r="N430" s="207">
        <f>(VLOOKUP(Horizontal!$C430&amp;Horizontal!$B430&amp;Horizontal!N$11,Vertical!$E:$O,N$10,0))+0</f>
        <v>128.63</v>
      </c>
      <c r="O430" s="207">
        <f>(VLOOKUP(Horizontal!$C430&amp;Horizontal!$B430&amp;Horizontal!O$11,Vertical!$E:$O,O$10,0))+0</f>
        <v>134.22</v>
      </c>
      <c r="P430" s="209">
        <f>(VLOOKUP(Horizontal!$C430&amp;Horizontal!$B430&amp;Horizontal!P$11,Vertical!$E:$O,P$10,0))+0</f>
        <v>136.81</v>
      </c>
      <c r="Q430" s="210">
        <f>(VLOOKUP(Horizontal!$C430&amp;Horizontal!$B430&amp;Horizontal!Q$11,Vertical!$E:$O,Q$10,0))+0</f>
        <v>49</v>
      </c>
      <c r="R430" s="207">
        <f>(VLOOKUP(Horizontal!$C430&amp;Horizontal!$B430&amp;Horizontal!R$11,Vertical!$E:$O,R$10,0))+0</f>
        <v>46</v>
      </c>
      <c r="S430" s="207">
        <f>(VLOOKUP(Horizontal!$C430&amp;Horizontal!$B430&amp;Horizontal!S$11,Vertical!$E:$O,S$10,0))+0</f>
        <v>46</v>
      </c>
      <c r="T430" s="207">
        <f>(VLOOKUP(Horizontal!$C430&amp;Horizontal!$B430&amp;Horizontal!T$11,Vertical!$E:$O,T$10,0))+0</f>
        <v>44</v>
      </c>
      <c r="U430" s="207">
        <f>(VLOOKUP(Horizontal!$C430&amp;Horizontal!$B430&amp;Horizontal!U$11,Vertical!$E:$O,U$10,0))+0</f>
        <v>48</v>
      </c>
      <c r="V430" s="207">
        <f>(VLOOKUP(Horizontal!$C430&amp;Horizontal!$B430&amp;Horizontal!V$11,Vertical!$E:$O,V$10,0))+0</f>
        <v>50</v>
      </c>
      <c r="W430" s="207">
        <f>(VLOOKUP(Horizontal!$C430&amp;Horizontal!$B430&amp;Horizontal!W$11,Vertical!$E:$O,W$10,0))+0</f>
        <v>46</v>
      </c>
      <c r="X430" s="207">
        <f>(VLOOKUP(Horizontal!$C430&amp;Horizontal!$B430&amp;Horizontal!X$11,Vertical!$E:$O,X$10,0))+0</f>
        <v>35</v>
      </c>
      <c r="Y430" s="209">
        <f>(VLOOKUP(Horizontal!$C430&amp;Horizontal!$B430&amp;Horizontal!Y$11,Vertical!$E:$O,Y$10,0))+0</f>
        <v>31</v>
      </c>
      <c r="Z430" s="210">
        <f>(VLOOKUP(Horizontal!$C430&amp;Horizontal!$B430&amp;Horizontal!Z$11,Vertical!$E:$O,Z$10,0))+0</f>
        <v>31.58</v>
      </c>
      <c r="AA430" s="207">
        <f>(VLOOKUP(Horizontal!$C430&amp;Horizontal!$B430&amp;Horizontal!AA$11,Vertical!$E:$O,AA$10,0))+0</f>
        <v>54.05</v>
      </c>
      <c r="AB430" s="207">
        <f>(VLOOKUP(Horizontal!$C430&amp;Horizontal!$B430&amp;Horizontal!AB$11,Vertical!$E:$O,AB$10,0))+0</f>
        <v>53.85</v>
      </c>
      <c r="AC430" s="207">
        <f>(VLOOKUP(Horizontal!$C430&amp;Horizontal!$B430&amp;Horizontal!AC$11,Vertical!$E:$O,AC$10,0))+0</f>
        <v>53.85</v>
      </c>
      <c r="AD430" s="207">
        <f>(VLOOKUP(Horizontal!$C430&amp;Horizontal!$B430&amp;Horizontal!AD$11,Vertical!$E:$O,AD$10,0))+0</f>
        <v>92.31</v>
      </c>
      <c r="AE430" s="207">
        <f>(VLOOKUP(Horizontal!$C430&amp;Horizontal!$B430&amp;Horizontal!AE$11,Vertical!$E:$O,AE$10,0))+0</f>
        <v>92.31</v>
      </c>
      <c r="AF430" s="207">
        <f>(VLOOKUP(Horizontal!$C430&amp;Horizontal!$B430&amp;Horizontal!AF$11,Vertical!$E:$O,AF$10,0))+0</f>
        <v>78.95</v>
      </c>
      <c r="AG430" s="207">
        <f>(VLOOKUP(Horizontal!$C430&amp;Horizontal!$B430&amp;Horizontal!AG$11,Vertical!$E:$O,AG$10,0))+0</f>
        <v>67.569999999999993</v>
      </c>
      <c r="AH430" s="209">
        <f>(VLOOKUP(Horizontal!$C430&amp;Horizontal!$B430&amp;Horizontal!AH$11,Vertical!$E:$O,AH$10,0))+0</f>
        <v>50</v>
      </c>
      <c r="AI430" s="210">
        <f>(VLOOKUP(Horizontal!$C430&amp;Horizontal!$B430&amp;Horizontal!AI$11,Vertical!$E:$O,AI$10,0))+0</f>
        <v>42.11</v>
      </c>
      <c r="AJ430" s="207">
        <f>(VLOOKUP(Horizontal!$C430&amp;Horizontal!$B430&amp;Horizontal!AJ$11,Vertical!$E:$O,AJ$10,0))+0</f>
        <v>40.54</v>
      </c>
      <c r="AK430" s="207">
        <f>(VLOOKUP(Horizontal!$C430&amp;Horizontal!$B430&amp;Horizontal!AK$11,Vertical!$E:$O,AK$10,0))+0</f>
        <v>35.9</v>
      </c>
      <c r="AL430" s="207">
        <f>(VLOOKUP(Horizontal!$C430&amp;Horizontal!$B430&amp;Horizontal!AL$11,Vertical!$E:$O,AL$10,0))+0</f>
        <v>35.9</v>
      </c>
      <c r="AM430" s="207">
        <f>(VLOOKUP(Horizontal!$C430&amp;Horizontal!$B430&amp;Horizontal!AM$11,Vertical!$E:$O,AM$10,0))+0</f>
        <v>5.13</v>
      </c>
      <c r="AN430" s="207">
        <f>(VLOOKUP(Horizontal!$C430&amp;Horizontal!$B430&amp;Horizontal!AN$11,Vertical!$E:$O,AN$10,0))+0</f>
        <v>2.56</v>
      </c>
      <c r="AO430" s="207">
        <f>(VLOOKUP(Horizontal!$C430&amp;Horizontal!$B430&amp;Horizontal!AO$11,Vertical!$E:$O,AO$10,0))+0</f>
        <v>13.16</v>
      </c>
      <c r="AP430" s="207">
        <f>(VLOOKUP(Horizontal!$C430&amp;Horizontal!$B430&amp;Horizontal!AP$11,Vertical!$E:$O,AP$10,0))+0</f>
        <v>18.920000000000002</v>
      </c>
      <c r="AQ430" s="209">
        <f>(VLOOKUP(Horizontal!$C430&amp;Horizontal!$B430&amp;Horizontal!AQ$11,Vertical!$E:$O,AQ$10,0))+0</f>
        <v>41.67</v>
      </c>
      <c r="AR430" s="210">
        <f>(VLOOKUP(Horizontal!$C430&amp;Horizontal!$B430&amp;Horizontal!AR$11,Vertical!$E:$O,AR$10,0))+0</f>
        <v>26.32</v>
      </c>
      <c r="AS430" s="207">
        <f>(VLOOKUP(Horizontal!$C430&amp;Horizontal!$B430&amp;Horizontal!AS$11,Vertical!$E:$O,AS$10,0))+0</f>
        <v>5.41</v>
      </c>
      <c r="AT430" s="207">
        <f>(VLOOKUP(Horizontal!$C430&amp;Horizontal!$B430&amp;Horizontal!AT$11,Vertical!$E:$O,AT$10,0))+0</f>
        <v>10.26</v>
      </c>
      <c r="AU430" s="207">
        <f>(VLOOKUP(Horizontal!$C430&amp;Horizontal!$B430&amp;Horizontal!AU$11,Vertical!$E:$O,AU$10,0))+0</f>
        <v>10.26</v>
      </c>
      <c r="AV430" s="207">
        <f>(VLOOKUP(Horizontal!$C430&amp;Horizontal!$B430&amp;Horizontal!AV$11,Vertical!$E:$O,AV$10,0))+0</f>
        <v>2.56</v>
      </c>
      <c r="AW430" s="207">
        <f>(VLOOKUP(Horizontal!$C430&amp;Horizontal!$B430&amp;Horizontal!AW$11,Vertical!$E:$O,AW$10,0))+0</f>
        <v>5.13</v>
      </c>
      <c r="AX430" s="207">
        <f>(VLOOKUP(Horizontal!$C430&amp;Horizontal!$B430&amp;Horizontal!AX$11,Vertical!$E:$O,AX$10,0))+0</f>
        <v>7.89</v>
      </c>
      <c r="AY430" s="207">
        <f>(VLOOKUP(Horizontal!$C430&amp;Horizontal!$B430&amp;Horizontal!AY$11,Vertical!$E:$O,AY$10,0))+0</f>
        <v>13.51</v>
      </c>
      <c r="AZ430" s="209">
        <f>(VLOOKUP(Horizontal!$C430&amp;Horizontal!$B430&amp;Horizontal!AZ$11,Vertical!$E:$O,AZ$10,0))+0</f>
        <v>8.33</v>
      </c>
      <c r="BA430" s="208">
        <f>(VLOOKUP(Horizontal!$C430&amp;Horizontal!$B430&amp;Horizontal!BA$11,Vertical!$E:$O,BA$10,0))+0</f>
        <v>27.1</v>
      </c>
      <c r="BB430" s="210">
        <f>(VLOOKUP(Horizontal!$C430&amp;Horizontal!$B430&amp;Horizontal!BB$11,Vertical!$E:$O,BB$10,0))+0</f>
        <v>96.08</v>
      </c>
      <c r="BC430" s="207">
        <f>(VLOOKUP(Horizontal!$C430&amp;Horizontal!$B430&amp;Horizontal!BC$11,Vertical!$E:$O,BC$10,0))+0</f>
        <v>97.38</v>
      </c>
      <c r="BD430" s="207">
        <f>(VLOOKUP(Horizontal!$C430&amp;Horizontal!$B430&amp;Horizontal!BD$11,Vertical!$E:$O,BD$10,0))+0</f>
        <v>97.86</v>
      </c>
      <c r="BE430" s="207">
        <f>(VLOOKUP(Horizontal!$C430&amp;Horizontal!$B430&amp;Horizontal!BE$11,Vertical!$E:$O,BE$10,0))+0</f>
        <v>99.02</v>
      </c>
      <c r="BF430" s="207">
        <f>(VLOOKUP(Horizontal!$C430&amp;Horizontal!$B430&amp;Horizontal!BF$11,Vertical!$E:$O,BF$10,0))+0</f>
        <v>109.54</v>
      </c>
      <c r="BG430" s="207">
        <f>(VLOOKUP(Horizontal!$C430&amp;Horizontal!$B430&amp;Horizontal!BG$11,Vertical!$E:$O,BG$10,0))+0</f>
        <v>139.12</v>
      </c>
      <c r="BH430" s="207">
        <f>(VLOOKUP(Horizontal!$C430&amp;Horizontal!$B430&amp;Horizontal!BH$11,Vertical!$E:$O,BH$10,0))+0</f>
        <v>156.93</v>
      </c>
      <c r="BI430" s="207">
        <f>(VLOOKUP(Horizontal!$C430&amp;Horizontal!$B430&amp;Horizontal!BI$11,Vertical!$E:$O,BI$10,0))+0</f>
        <v>162</v>
      </c>
      <c r="BJ430" s="209">
        <f>(VLOOKUP(Horizontal!$C430&amp;Horizontal!$B430&amp;Horizontal!BJ$11,Vertical!$E:$O,BJ$10,0))+0</f>
        <v>165.06</v>
      </c>
      <c r="BK430" s="210">
        <f>(VLOOKUP(Horizontal!$C430&amp;Horizontal!$B430&amp;Horizontal!BK$11,Vertical!$E:$O,BK$10,0))+0</f>
        <v>50</v>
      </c>
      <c r="BL430" s="207">
        <f>(VLOOKUP(Horizontal!$C430&amp;Horizontal!$B430&amp;Horizontal!BL$11,Vertical!$E:$O,BL$10,0))+0</f>
        <v>46</v>
      </c>
      <c r="BM430" s="207">
        <f>(VLOOKUP(Horizontal!$C430&amp;Horizontal!$B430&amp;Horizontal!BM$11,Vertical!$E:$O,BM$10,0))+0</f>
        <v>44</v>
      </c>
      <c r="BN430" s="207">
        <f>(VLOOKUP(Horizontal!$C430&amp;Horizontal!$B430&amp;Horizontal!BN$11,Vertical!$E:$O,BN$10,0))+0</f>
        <v>43</v>
      </c>
      <c r="BO430" s="207">
        <f>(VLOOKUP(Horizontal!$C430&amp;Horizontal!$B430&amp;Horizontal!BO$11,Vertical!$E:$O,BO$10,0))+0</f>
        <v>45</v>
      </c>
      <c r="BP430" s="207">
        <f>(VLOOKUP(Horizontal!$C430&amp;Horizontal!$B430&amp;Horizontal!BP$11,Vertical!$E:$O,BP$10,0))+0</f>
        <v>45</v>
      </c>
      <c r="BQ430" s="207">
        <f>(VLOOKUP(Horizontal!$C430&amp;Horizontal!$B430&amp;Horizontal!BQ$11,Vertical!$E:$O,BQ$10,0))+0</f>
        <v>41</v>
      </c>
      <c r="BR430" s="207">
        <f>(VLOOKUP(Horizontal!$C430&amp;Horizontal!$B430&amp;Horizontal!BR$11,Vertical!$E:$O,BR$10,0))+0</f>
        <v>35</v>
      </c>
      <c r="BS430" s="209">
        <f>(VLOOKUP(Horizontal!$C430&amp;Horizontal!$B430&amp;Horizontal!BS$11,Vertical!$E:$O,BS$10,0))+0</f>
        <v>32</v>
      </c>
      <c r="BT430" s="210">
        <f>(VLOOKUP(Horizontal!$C430&amp;Horizontal!$B430&amp;Horizontal!BT$11,Vertical!$E:$O,BT$10,0))+0</f>
        <v>38.71</v>
      </c>
      <c r="BU430" s="207">
        <f>(VLOOKUP(Horizontal!$C430&amp;Horizontal!$B430&amp;Horizontal!BU$11,Vertical!$E:$O,BU$10,0))+0</f>
        <v>45.45</v>
      </c>
      <c r="BV430" s="207">
        <f>(VLOOKUP(Horizontal!$C430&amp;Horizontal!$B430&amp;Horizontal!BV$11,Vertical!$E:$O,BV$10,0))+0</f>
        <v>54.55</v>
      </c>
      <c r="BW430" s="207">
        <f>(VLOOKUP(Horizontal!$C430&amp;Horizontal!$B430&amp;Horizontal!BW$11,Vertical!$E:$O,BW$10,0))+0</f>
        <v>54.55</v>
      </c>
      <c r="BX430" s="207">
        <f>(VLOOKUP(Horizontal!$C430&amp;Horizontal!$B430&amp;Horizontal!BX$11,Vertical!$E:$O,BX$10,0))+0</f>
        <v>91.18</v>
      </c>
      <c r="BY430" s="207">
        <f>(VLOOKUP(Horizontal!$C430&amp;Horizontal!$B430&amp;Horizontal!BY$11,Vertical!$E:$O,BY$10,0))+0</f>
        <v>93.75</v>
      </c>
      <c r="BZ430" s="207">
        <f>(VLOOKUP(Horizontal!$C430&amp;Horizontal!$B430&amp;Horizontal!BZ$11,Vertical!$E:$O,BZ$10,0))+0</f>
        <v>78.13</v>
      </c>
      <c r="CA430" s="207">
        <f>(VLOOKUP(Horizontal!$C430&amp;Horizontal!$B430&amp;Horizontal!CA$11,Vertical!$E:$O,CA$10,0))+0</f>
        <v>69.7</v>
      </c>
      <c r="CB430" s="209">
        <f>(VLOOKUP(Horizontal!$C430&amp;Horizontal!$B430&amp;Horizontal!CB$11,Vertical!$E:$O,CB$10,0))+0</f>
        <v>59.38</v>
      </c>
      <c r="CC430" s="210">
        <f>(VLOOKUP(Horizontal!$C430&amp;Horizontal!$B430&amp;Horizontal!CC$11,Vertical!$E:$O,CC$10,0))+0</f>
        <v>35.479999999999997</v>
      </c>
      <c r="CD430" s="207">
        <f>(VLOOKUP(Horizontal!$C430&amp;Horizontal!$B430&amp;Horizontal!CD$11,Vertical!$E:$O,CD$10,0))+0</f>
        <v>36.36</v>
      </c>
      <c r="CE430" s="207">
        <f>(VLOOKUP(Horizontal!$C430&amp;Horizontal!$B430&amp;Horizontal!CE$11,Vertical!$E:$O,CE$10,0))+0</f>
        <v>30.3</v>
      </c>
      <c r="CF430" s="207">
        <f>(VLOOKUP(Horizontal!$C430&amp;Horizontal!$B430&amp;Horizontal!CF$11,Vertical!$E:$O,CF$10,0))+0</f>
        <v>30.3</v>
      </c>
      <c r="CG430" s="207">
        <f>(VLOOKUP(Horizontal!$C430&amp;Horizontal!$B430&amp;Horizontal!CG$11,Vertical!$E:$O,CG$10,0))+0</f>
        <v>8.82</v>
      </c>
      <c r="CH430" s="207">
        <f>(VLOOKUP(Horizontal!$C430&amp;Horizontal!$B430&amp;Horizontal!CH$11,Vertical!$E:$O,CH$10,0))+0</f>
        <v>3.13</v>
      </c>
      <c r="CI430" s="207">
        <f>(VLOOKUP(Horizontal!$C430&amp;Horizontal!$B430&amp;Horizontal!CI$11,Vertical!$E:$O,CI$10,0))+0</f>
        <v>15.63</v>
      </c>
      <c r="CJ430" s="207">
        <f>(VLOOKUP(Horizontal!$C430&amp;Horizontal!$B430&amp;Horizontal!CJ$11,Vertical!$E:$O,CJ$10,0))+0</f>
        <v>21.21</v>
      </c>
      <c r="CK430" s="209">
        <f>(VLOOKUP(Horizontal!$C430&amp;Horizontal!$B430&amp;Horizontal!CK$11,Vertical!$E:$O,CK$10,0))+0</f>
        <v>28.13</v>
      </c>
      <c r="CL430" s="210">
        <f>(VLOOKUP(Horizontal!$C430&amp;Horizontal!$B430&amp;Horizontal!CL$11,Vertical!$E:$O,CL$10,0))+0</f>
        <v>25.81</v>
      </c>
      <c r="CM430" s="207">
        <f>(VLOOKUP(Horizontal!$C430&amp;Horizontal!$B430&amp;Horizontal!CM$11,Vertical!$E:$O,CM$10,0))+0</f>
        <v>18.18</v>
      </c>
      <c r="CN430" s="207">
        <f>(VLOOKUP(Horizontal!$C430&amp;Horizontal!$B430&amp;Horizontal!CN$11,Vertical!$E:$O,CN$10,0))+0</f>
        <v>15.15</v>
      </c>
      <c r="CO430" s="207">
        <f>(VLOOKUP(Horizontal!$C430&amp;Horizontal!$B430&amp;Horizontal!CO$11,Vertical!$E:$O,CO$10,0))+0</f>
        <v>15.15</v>
      </c>
      <c r="CP430" s="207">
        <f>(VLOOKUP(Horizontal!$C430&amp;Horizontal!$B430&amp;Horizontal!CP$11,Vertical!$E:$O,CP$10,0))+0</f>
        <v>0</v>
      </c>
      <c r="CQ430" s="207">
        <f>(VLOOKUP(Horizontal!$C430&amp;Horizontal!$B430&amp;Horizontal!CQ$11,Vertical!$E:$O,CQ$10,0))+0</f>
        <v>3.13</v>
      </c>
      <c r="CR430" s="207">
        <f>(VLOOKUP(Horizontal!$C430&amp;Horizontal!$B430&amp;Horizontal!CR$11,Vertical!$E:$O,CR$10,0))+0</f>
        <v>6.25</v>
      </c>
      <c r="CS430" s="207">
        <f>(VLOOKUP(Horizontal!$C430&amp;Horizontal!$B430&amp;Horizontal!CS$11,Vertical!$E:$O,CS$10,0))+0</f>
        <v>9.09</v>
      </c>
      <c r="CT430" s="207">
        <f>(VLOOKUP(Horizontal!$C430&amp;Horizontal!$B430&amp;Horizontal!CT$11,Vertical!$E:$O,CT$10,0))+0</f>
        <v>12.5</v>
      </c>
      <c r="CU430" s="150"/>
      <c r="CV430" s="211">
        <f t="shared" ref="CV430" si="1967">(BB430-H430)+0</f>
        <v>27.099999999999994</v>
      </c>
      <c r="CW430" s="190">
        <f t="shared" ref="CW430" si="1968">(BC430-I430)+0</f>
        <v>27.58</v>
      </c>
      <c r="CX430" s="190">
        <f t="shared" ref="CX430" si="1969">(BD430-J430)+0</f>
        <v>27.549999999999997</v>
      </c>
      <c r="CY430" s="190">
        <f t="shared" ref="CY430" si="1970">(BE430-K430)+0</f>
        <v>27.64</v>
      </c>
      <c r="CZ430" s="190">
        <f t="shared" ref="CZ430" si="1971">(BF430-L430)+0</f>
        <v>27.810000000000002</v>
      </c>
      <c r="DA430" s="190">
        <f t="shared" ref="DA430" si="1972">(BG430-M430)+0</f>
        <v>28.060000000000002</v>
      </c>
      <c r="DB430" s="190">
        <f t="shared" ref="DB430" si="1973">(BH430-N430)+0</f>
        <v>28.300000000000011</v>
      </c>
      <c r="DC430" s="190">
        <f t="shared" ref="DC430" si="1974">(BI430-O430)+0</f>
        <v>27.78</v>
      </c>
      <c r="DD430" s="212">
        <f t="shared" ref="DD430" si="1975">(BJ430-P430)+0</f>
        <v>28.25</v>
      </c>
      <c r="DE430" s="9">
        <v>170</v>
      </c>
      <c r="DF430" s="212">
        <f t="shared" ref="DF430" si="1976">($H$7-H430)+0</f>
        <v>139.47721040189134</v>
      </c>
      <c r="DG430" s="264">
        <v>111</v>
      </c>
      <c r="DH430" s="265">
        <v>90</v>
      </c>
      <c r="DI430" s="265">
        <v>99</v>
      </c>
      <c r="DJ430" s="266">
        <v>137</v>
      </c>
      <c r="DK430" s="190">
        <v>0</v>
      </c>
      <c r="DL430" s="190">
        <v>0</v>
      </c>
      <c r="DM430" s="190">
        <v>0</v>
      </c>
      <c r="DN430" s="212">
        <v>0</v>
      </c>
      <c r="DO430" s="190">
        <v>55.7</v>
      </c>
      <c r="DP430" s="190">
        <v>55.7</v>
      </c>
      <c r="DQ430" s="190">
        <v>55.7</v>
      </c>
      <c r="DR430" s="212">
        <v>55.7</v>
      </c>
      <c r="DS430" s="150"/>
      <c r="DT430" s="190">
        <v>69</v>
      </c>
      <c r="DU430" s="190">
        <v>70</v>
      </c>
      <c r="DV430" s="190">
        <v>69</v>
      </c>
      <c r="DW430" s="190">
        <v>70</v>
      </c>
      <c r="DX430" s="190"/>
      <c r="DY430" s="190"/>
      <c r="DZ430" s="190"/>
      <c r="EA430" s="190"/>
      <c r="EB430" s="190"/>
      <c r="EC430" s="190"/>
      <c r="ED430" s="190">
        <v>79</v>
      </c>
      <c r="EE430" s="190">
        <v>105</v>
      </c>
      <c r="EF430" s="190">
        <v>125</v>
      </c>
      <c r="EG430" s="190">
        <v>129</v>
      </c>
      <c r="EH430" s="212">
        <v>129</v>
      </c>
      <c r="EI430" s="213"/>
      <c r="EJ430" s="211">
        <v>28</v>
      </c>
      <c r="EK430" s="190">
        <v>28</v>
      </c>
      <c r="EL430" s="190">
        <v>28</v>
      </c>
      <c r="EM430" s="190">
        <v>27</v>
      </c>
      <c r="EN430" s="190"/>
      <c r="EO430" s="190"/>
      <c r="EP430" s="190"/>
      <c r="EQ430" s="190"/>
      <c r="ER430" s="190"/>
      <c r="ES430" s="190"/>
      <c r="ET430" s="190">
        <v>27</v>
      </c>
      <c r="EU430" s="190">
        <v>28</v>
      </c>
      <c r="EV430" s="190">
        <v>30</v>
      </c>
      <c r="EW430" s="190">
        <v>30</v>
      </c>
      <c r="EX430" s="212">
        <v>30</v>
      </c>
      <c r="EY430" s="211"/>
      <c r="EZ430" s="75">
        <f t="shared" ref="EZ430" si="1977">(G430/(DT430-G430))+0</f>
        <v>-3.4662045060658581E-3</v>
      </c>
      <c r="FA430" s="89">
        <f t="shared" si="1485"/>
        <v>-0.1</v>
      </c>
      <c r="FB430" s="212"/>
      <c r="FC430" s="213"/>
      <c r="FD430" s="213"/>
      <c r="FE430" s="213"/>
      <c r="FF430" s="213"/>
      <c r="FG430" s="213"/>
      <c r="FH430" s="213"/>
      <c r="FI430" s="213"/>
      <c r="FJ430" s="213"/>
      <c r="FK430" s="213"/>
      <c r="FL430" s="213"/>
      <c r="FM430" s="213"/>
      <c r="FN430" s="213"/>
      <c r="FO430" s="213"/>
      <c r="FP430" s="213"/>
      <c r="FQ430" s="213"/>
      <c r="FR430" s="213"/>
      <c r="FS430" s="211">
        <v>150</v>
      </c>
      <c r="FT430" s="190">
        <v>150</v>
      </c>
      <c r="FU430" s="190">
        <v>150</v>
      </c>
      <c r="FV430" s="190">
        <v>150</v>
      </c>
      <c r="FW430" s="190"/>
      <c r="FX430" s="190"/>
      <c r="FY430" s="190"/>
      <c r="FZ430" s="190"/>
      <c r="GA430" s="190"/>
      <c r="GB430" s="190"/>
      <c r="GC430" s="190">
        <v>150</v>
      </c>
      <c r="GD430" s="190">
        <v>155</v>
      </c>
      <c r="GE430" s="190">
        <v>155</v>
      </c>
      <c r="GF430" s="190">
        <v>155</v>
      </c>
      <c r="GG430" s="212">
        <v>155</v>
      </c>
    </row>
    <row r="431" spans="2:189">
      <c r="B431" s="33">
        <v>44936</v>
      </c>
      <c r="C431" s="30" t="s">
        <v>63</v>
      </c>
      <c r="D431" s="30">
        <v>2022</v>
      </c>
      <c r="E431" s="30" t="str">
        <f t="shared" ref="E431" si="1978">D431&amp;C431</f>
        <v>2022S2</v>
      </c>
      <c r="F431" s="30" t="str">
        <f t="shared" si="1473"/>
        <v>12023</v>
      </c>
      <c r="G431" s="208" t="str">
        <f>VLOOKUP(Horizontal!$C431&amp;Horizontal!$B431&amp;Horizontal!G$11,Vertical!$E:$O,G$10,0)</f>
        <v>-0,14</v>
      </c>
      <c r="H431" s="207">
        <f>(VLOOKUP(Horizontal!$C431&amp;Horizontal!$B431&amp;Horizontal!H$11,Vertical!$E:$O,H$10,0))+0</f>
        <v>68.959999999999994</v>
      </c>
      <c r="I431" s="207">
        <f>(VLOOKUP(Horizontal!$C431&amp;Horizontal!$B431&amp;Horizontal!I$11,Vertical!$E:$O,I$10,0))+0</f>
        <v>69.27</v>
      </c>
      <c r="J431" s="207">
        <f>(VLOOKUP(Horizontal!$C431&amp;Horizontal!$B431&amp;Horizontal!J$11,Vertical!$E:$O,J$10,0))+0</f>
        <v>69.760000000000005</v>
      </c>
      <c r="K431" s="207">
        <f>(VLOOKUP(Horizontal!$C431&amp;Horizontal!$B431&amp;Horizontal!K$11,Vertical!$E:$O,K$10,0))+0</f>
        <v>70.44</v>
      </c>
      <c r="L431" s="207">
        <f>(VLOOKUP(Horizontal!$C431&amp;Horizontal!$B431&amp;Horizontal!L$11,Vertical!$E:$O,L$10,0))+0</f>
        <v>77.180000000000007</v>
      </c>
      <c r="M431" s="207">
        <f>(VLOOKUP(Horizontal!$C431&amp;Horizontal!$B431&amp;Horizontal!M$11,Vertical!$E:$O,M$10,0))+0</f>
        <v>97.74</v>
      </c>
      <c r="N431" s="207">
        <f>(VLOOKUP(Horizontal!$C431&amp;Horizontal!$B431&amp;Horizontal!N$11,Vertical!$E:$O,N$10,0))+0</f>
        <v>112.92</v>
      </c>
      <c r="O431" s="207">
        <f>(VLOOKUP(Horizontal!$C431&amp;Horizontal!$B431&amp;Horizontal!O$11,Vertical!$E:$O,O$10,0))+0</f>
        <v>128.18</v>
      </c>
      <c r="P431" s="209">
        <f>(VLOOKUP(Horizontal!$C431&amp;Horizontal!$B431&amp;Horizontal!P$11,Vertical!$E:$O,P$10,0))+0</f>
        <v>132.75</v>
      </c>
      <c r="Q431" s="210">
        <f>(VLOOKUP(Horizontal!$C431&amp;Horizontal!$B431&amp;Horizontal!Q$11,Vertical!$E:$O,Q$10,0))+0</f>
        <v>50</v>
      </c>
      <c r="R431" s="207">
        <f>(VLOOKUP(Horizontal!$C431&amp;Horizontal!$B431&amp;Horizontal!R$11,Vertical!$E:$O,R$10,0))+0</f>
        <v>51</v>
      </c>
      <c r="S431" s="207">
        <f>(VLOOKUP(Horizontal!$C431&amp;Horizontal!$B431&amp;Horizontal!S$11,Vertical!$E:$O,S$10,0))+0</f>
        <v>47</v>
      </c>
      <c r="T431" s="207">
        <f>(VLOOKUP(Horizontal!$C431&amp;Horizontal!$B431&amp;Horizontal!T$11,Vertical!$E:$O,T$10,0))+0</f>
        <v>44</v>
      </c>
      <c r="U431" s="207">
        <f>(VLOOKUP(Horizontal!$C431&amp;Horizontal!$B431&amp;Horizontal!U$11,Vertical!$E:$O,U$10,0))+0</f>
        <v>47</v>
      </c>
      <c r="V431" s="207">
        <f>(VLOOKUP(Horizontal!$C431&amp;Horizontal!$B431&amp;Horizontal!V$11,Vertical!$E:$O,V$10,0))+0</f>
        <v>52</v>
      </c>
      <c r="W431" s="207">
        <f>(VLOOKUP(Horizontal!$C431&amp;Horizontal!$B431&amp;Horizontal!W$11,Vertical!$E:$O,W$10,0))+0</f>
        <v>48</v>
      </c>
      <c r="X431" s="207">
        <f>(VLOOKUP(Horizontal!$C431&amp;Horizontal!$B431&amp;Horizontal!X$11,Vertical!$E:$O,X$10,0))+0</f>
        <v>35</v>
      </c>
      <c r="Y431" s="209">
        <f>(VLOOKUP(Horizontal!$C431&amp;Horizontal!$B431&amp;Horizontal!Y$11,Vertical!$E:$O,Y$10,0))+0</f>
        <v>31</v>
      </c>
      <c r="Z431" s="210">
        <f>(VLOOKUP(Horizontal!$C431&amp;Horizontal!$B431&amp;Horizontal!Z$11,Vertical!$E:$O,Z$10,0))+0</f>
        <v>22.5</v>
      </c>
      <c r="AA431" s="207">
        <f>(VLOOKUP(Horizontal!$C431&amp;Horizontal!$B431&amp;Horizontal!AA$11,Vertical!$E:$O,AA$10,0))+0</f>
        <v>65.12</v>
      </c>
      <c r="AB431" s="207">
        <f>(VLOOKUP(Horizontal!$C431&amp;Horizontal!$B431&amp;Horizontal!AB$11,Vertical!$E:$O,AB$10,0))+0</f>
        <v>56.82</v>
      </c>
      <c r="AC431" s="207">
        <f>(VLOOKUP(Horizontal!$C431&amp;Horizontal!$B431&amp;Horizontal!AC$11,Vertical!$E:$O,AC$10,0))+0</f>
        <v>62.79</v>
      </c>
      <c r="AD431" s="207">
        <f>(VLOOKUP(Horizontal!$C431&amp;Horizontal!$B431&amp;Horizontal!AD$11,Vertical!$E:$O,AD$10,0))+0</f>
        <v>95.24</v>
      </c>
      <c r="AE431" s="207">
        <f>(VLOOKUP(Horizontal!$C431&amp;Horizontal!$B431&amp;Horizontal!AE$11,Vertical!$E:$O,AE$10,0))+0</f>
        <v>100</v>
      </c>
      <c r="AF431" s="207">
        <f>(VLOOKUP(Horizontal!$C431&amp;Horizontal!$B431&amp;Horizontal!AF$11,Vertical!$E:$O,AF$10,0))+0</f>
        <v>100</v>
      </c>
      <c r="AG431" s="207">
        <f>(VLOOKUP(Horizontal!$C431&amp;Horizontal!$B431&amp;Horizontal!AG$11,Vertical!$E:$O,AG$10,0))+0</f>
        <v>84.78</v>
      </c>
      <c r="AH431" s="209">
        <f>(VLOOKUP(Horizontal!$C431&amp;Horizontal!$B431&amp;Horizontal!AH$11,Vertical!$E:$O,AH$10,0))+0</f>
        <v>79.55</v>
      </c>
      <c r="AI431" s="210">
        <f>(VLOOKUP(Horizontal!$C431&amp;Horizontal!$B431&amp;Horizontal!AI$11,Vertical!$E:$O,AI$10,0))+0</f>
        <v>52.5</v>
      </c>
      <c r="AJ431" s="207">
        <f>(VLOOKUP(Horizontal!$C431&amp;Horizontal!$B431&amp;Horizontal!AJ$11,Vertical!$E:$O,AJ$10,0))+0</f>
        <v>20.93</v>
      </c>
      <c r="AK431" s="207">
        <f>(VLOOKUP(Horizontal!$C431&amp;Horizontal!$B431&amp;Horizontal!AK$11,Vertical!$E:$O,AK$10,0))+0</f>
        <v>25</v>
      </c>
      <c r="AL431" s="207">
        <f>(VLOOKUP(Horizontal!$C431&amp;Horizontal!$B431&amp;Horizontal!AL$11,Vertical!$E:$O,AL$10,0))+0</f>
        <v>27.91</v>
      </c>
      <c r="AM431" s="207">
        <f>(VLOOKUP(Horizontal!$C431&amp;Horizontal!$B431&amp;Horizontal!AM$11,Vertical!$E:$O,AM$10,0))+0</f>
        <v>4.76</v>
      </c>
      <c r="AN431" s="207">
        <f>(VLOOKUP(Horizontal!$C431&amp;Horizontal!$B431&amp;Horizontal!AN$11,Vertical!$E:$O,AN$10,0))+0</f>
        <v>0</v>
      </c>
      <c r="AO431" s="207">
        <f>(VLOOKUP(Horizontal!$C431&amp;Horizontal!$B431&amp;Horizontal!AO$11,Vertical!$E:$O,AO$10,0))+0</f>
        <v>0</v>
      </c>
      <c r="AP431" s="207">
        <f>(VLOOKUP(Horizontal!$C431&amp;Horizontal!$B431&amp;Horizontal!AP$11,Vertical!$E:$O,AP$10,0))+0</f>
        <v>13.04</v>
      </c>
      <c r="AQ431" s="209">
        <f>(VLOOKUP(Horizontal!$C431&amp;Horizontal!$B431&amp;Horizontal!AQ$11,Vertical!$E:$O,AQ$10,0))+0</f>
        <v>15.91</v>
      </c>
      <c r="AR431" s="210">
        <f>(VLOOKUP(Horizontal!$C431&amp;Horizontal!$B431&amp;Horizontal!AR$11,Vertical!$E:$O,AR$10,0))+0</f>
        <v>25</v>
      </c>
      <c r="AS431" s="207">
        <f>(VLOOKUP(Horizontal!$C431&amp;Horizontal!$B431&amp;Horizontal!AS$11,Vertical!$E:$O,AS$10,0))+0</f>
        <v>13.95</v>
      </c>
      <c r="AT431" s="207">
        <f>(VLOOKUP(Horizontal!$C431&amp;Horizontal!$B431&amp;Horizontal!AT$11,Vertical!$E:$O,AT$10,0))+0</f>
        <v>18.18</v>
      </c>
      <c r="AU431" s="207">
        <f>(VLOOKUP(Horizontal!$C431&amp;Horizontal!$B431&amp;Horizontal!AU$11,Vertical!$E:$O,AU$10,0))+0</f>
        <v>9.3000000000000007</v>
      </c>
      <c r="AV431" s="207">
        <f>(VLOOKUP(Horizontal!$C431&amp;Horizontal!$B431&amp;Horizontal!AV$11,Vertical!$E:$O,AV$10,0))+0</f>
        <v>0</v>
      </c>
      <c r="AW431" s="207">
        <f>(VLOOKUP(Horizontal!$C431&amp;Horizontal!$B431&amp;Horizontal!AW$11,Vertical!$E:$O,AW$10,0))+0</f>
        <v>0</v>
      </c>
      <c r="AX431" s="207">
        <f>(VLOOKUP(Horizontal!$C431&amp;Horizontal!$B431&amp;Horizontal!AX$11,Vertical!$E:$O,AX$10,0))+0</f>
        <v>0</v>
      </c>
      <c r="AY431" s="207">
        <f>(VLOOKUP(Horizontal!$C431&amp;Horizontal!$B431&amp;Horizontal!AY$11,Vertical!$E:$O,AY$10,0))+0</f>
        <v>2.17</v>
      </c>
      <c r="AZ431" s="209">
        <f>(VLOOKUP(Horizontal!$C431&amp;Horizontal!$B431&amp;Horizontal!AZ$11,Vertical!$E:$O,AZ$10,0))+0</f>
        <v>4.55</v>
      </c>
      <c r="BA431" s="208">
        <f>(VLOOKUP(Horizontal!$C431&amp;Horizontal!$B431&amp;Horizontal!BA$11,Vertical!$E:$O,BA$10,0))+0</f>
        <v>26.87</v>
      </c>
      <c r="BB431" s="210">
        <f>(VLOOKUP(Horizontal!$C431&amp;Horizontal!$B431&amp;Horizontal!BB$11,Vertical!$E:$O,BB$10,0))+0</f>
        <v>95.83</v>
      </c>
      <c r="BC431" s="207">
        <f>(VLOOKUP(Horizontal!$C431&amp;Horizontal!$B431&amp;Horizontal!BC$11,Vertical!$E:$O,BC$10,0))+0</f>
        <v>96.65</v>
      </c>
      <c r="BD431" s="207">
        <f>(VLOOKUP(Horizontal!$C431&amp;Horizontal!$B431&amp;Horizontal!BD$11,Vertical!$E:$O,BD$10,0))+0</f>
        <v>97.2</v>
      </c>
      <c r="BE431" s="207">
        <f>(VLOOKUP(Horizontal!$C431&amp;Horizontal!$B431&amp;Horizontal!BE$11,Vertical!$E:$O,BE$10,0))+0</f>
        <v>97.99</v>
      </c>
      <c r="BF431" s="207">
        <f>(VLOOKUP(Horizontal!$C431&amp;Horizontal!$B431&amp;Horizontal!BF$11,Vertical!$E:$O,BF$10,0))+0</f>
        <v>104.91</v>
      </c>
      <c r="BG431" s="207">
        <f>(VLOOKUP(Horizontal!$C431&amp;Horizontal!$B431&amp;Horizontal!BG$11,Vertical!$E:$O,BG$10,0))+0</f>
        <v>126.97</v>
      </c>
      <c r="BH431" s="207">
        <f>(VLOOKUP(Horizontal!$C431&amp;Horizontal!$B431&amp;Horizontal!BH$11,Vertical!$E:$O,BH$10,0))+0</f>
        <v>141.96</v>
      </c>
      <c r="BI431" s="207">
        <f>(VLOOKUP(Horizontal!$C431&amp;Horizontal!$B431&amp;Horizontal!BI$11,Vertical!$E:$O,BI$10,0))+0</f>
        <v>157.43</v>
      </c>
      <c r="BJ431" s="209">
        <f>(VLOOKUP(Horizontal!$C431&amp;Horizontal!$B431&amp;Horizontal!BJ$11,Vertical!$E:$O,BJ$10,0))+0</f>
        <v>161.38999999999999</v>
      </c>
      <c r="BK431" s="210">
        <f>(VLOOKUP(Horizontal!$C431&amp;Horizontal!$B431&amp;Horizontal!BK$11,Vertical!$E:$O,BK$10,0))+0</f>
        <v>48</v>
      </c>
      <c r="BL431" s="207">
        <f>(VLOOKUP(Horizontal!$C431&amp;Horizontal!$B431&amp;Horizontal!BL$11,Vertical!$E:$O,BL$10,0))+0</f>
        <v>45</v>
      </c>
      <c r="BM431" s="207">
        <f>(VLOOKUP(Horizontal!$C431&amp;Horizontal!$B431&amp;Horizontal!BM$11,Vertical!$E:$O,BM$10,0))+0</f>
        <v>42</v>
      </c>
      <c r="BN431" s="207">
        <f>(VLOOKUP(Horizontal!$C431&amp;Horizontal!$B431&amp;Horizontal!BN$11,Vertical!$E:$O,BN$10,0))+0</f>
        <v>41</v>
      </c>
      <c r="BO431" s="207">
        <f>(VLOOKUP(Horizontal!$C431&amp;Horizontal!$B431&amp;Horizontal!BO$11,Vertical!$E:$O,BO$10,0))+0</f>
        <v>45</v>
      </c>
      <c r="BP431" s="207">
        <f>(VLOOKUP(Horizontal!$C431&amp;Horizontal!$B431&amp;Horizontal!BP$11,Vertical!$E:$O,BP$10,0))+0</f>
        <v>45</v>
      </c>
      <c r="BQ431" s="207">
        <f>(VLOOKUP(Horizontal!$C431&amp;Horizontal!$B431&amp;Horizontal!BQ$11,Vertical!$E:$O,BQ$10,0))+0</f>
        <v>41</v>
      </c>
      <c r="BR431" s="207">
        <f>(VLOOKUP(Horizontal!$C431&amp;Horizontal!$B431&amp;Horizontal!BR$11,Vertical!$E:$O,BR$10,0))+0</f>
        <v>35</v>
      </c>
      <c r="BS431" s="209">
        <f>(VLOOKUP(Horizontal!$C431&amp;Horizontal!$B431&amp;Horizontal!BS$11,Vertical!$E:$O,BS$10,0))+0</f>
        <v>33</v>
      </c>
      <c r="BT431" s="210">
        <f>(VLOOKUP(Horizontal!$C431&amp;Horizontal!$B431&amp;Horizontal!BT$11,Vertical!$E:$O,BT$10,0))+0</f>
        <v>48.65</v>
      </c>
      <c r="BU431" s="207">
        <f>(VLOOKUP(Horizontal!$C431&amp;Horizontal!$B431&amp;Horizontal!BU$11,Vertical!$E:$O,BU$10,0))+0</f>
        <v>63.16</v>
      </c>
      <c r="BV431" s="207">
        <f>(VLOOKUP(Horizontal!$C431&amp;Horizontal!$B431&amp;Horizontal!BV$11,Vertical!$E:$O,BV$10,0))+0</f>
        <v>65.790000000000006</v>
      </c>
      <c r="BW431" s="207">
        <f>(VLOOKUP(Horizontal!$C431&amp;Horizontal!$B431&amp;Horizontal!BW$11,Vertical!$E:$O,BW$10,0))+0</f>
        <v>63.16</v>
      </c>
      <c r="BX431" s="207">
        <f>(VLOOKUP(Horizontal!$C431&amp;Horizontal!$B431&amp;Horizontal!BX$11,Vertical!$E:$O,BX$10,0))+0</f>
        <v>92.11</v>
      </c>
      <c r="BY431" s="207">
        <f>(VLOOKUP(Horizontal!$C431&amp;Horizontal!$B431&amp;Horizontal!BY$11,Vertical!$E:$O,BY$10,0))+0</f>
        <v>100</v>
      </c>
      <c r="BZ431" s="207">
        <f>(VLOOKUP(Horizontal!$C431&amp;Horizontal!$B431&amp;Horizontal!BZ$11,Vertical!$E:$O,BZ$10,0))+0</f>
        <v>100</v>
      </c>
      <c r="CA431" s="207">
        <f>(VLOOKUP(Horizontal!$C431&amp;Horizontal!$B431&amp;Horizontal!CA$11,Vertical!$E:$O,CA$10,0))+0</f>
        <v>81.08</v>
      </c>
      <c r="CB431" s="209">
        <f>(VLOOKUP(Horizontal!$C431&amp;Horizontal!$B431&amp;Horizontal!CB$11,Vertical!$E:$O,CB$10,0))+0</f>
        <v>75.680000000000007</v>
      </c>
      <c r="CC431" s="210">
        <f>(VLOOKUP(Horizontal!$C431&amp;Horizontal!$B431&amp;Horizontal!CC$11,Vertical!$E:$O,CC$10,0))+0</f>
        <v>24.32</v>
      </c>
      <c r="CD431" s="207">
        <f>(VLOOKUP(Horizontal!$C431&amp;Horizontal!$B431&amp;Horizontal!CD$11,Vertical!$E:$O,CD$10,0))+0</f>
        <v>18.420000000000002</v>
      </c>
      <c r="CE431" s="207">
        <f>(VLOOKUP(Horizontal!$C431&amp;Horizontal!$B431&amp;Horizontal!CE$11,Vertical!$E:$O,CE$10,0))+0</f>
        <v>18.420000000000002</v>
      </c>
      <c r="CF431" s="207">
        <f>(VLOOKUP(Horizontal!$C431&amp;Horizontal!$B431&amp;Horizontal!CF$11,Vertical!$E:$O,CF$10,0))+0</f>
        <v>15.79</v>
      </c>
      <c r="CG431" s="207">
        <f>(VLOOKUP(Horizontal!$C431&amp;Horizontal!$B431&amp;Horizontal!CG$11,Vertical!$E:$O,CG$10,0))+0</f>
        <v>5.26</v>
      </c>
      <c r="CH431" s="207">
        <f>(VLOOKUP(Horizontal!$C431&amp;Horizontal!$B431&amp;Horizontal!CH$11,Vertical!$E:$O,CH$10,0))+0</f>
        <v>0</v>
      </c>
      <c r="CI431" s="207">
        <f>(VLOOKUP(Horizontal!$C431&amp;Horizontal!$B431&amp;Horizontal!CI$11,Vertical!$E:$O,CI$10,0))+0</f>
        <v>0</v>
      </c>
      <c r="CJ431" s="207">
        <f>(VLOOKUP(Horizontal!$C431&amp;Horizontal!$B431&amp;Horizontal!CJ$11,Vertical!$E:$O,CJ$10,0))+0</f>
        <v>10.81</v>
      </c>
      <c r="CK431" s="209">
        <f>(VLOOKUP(Horizontal!$C431&amp;Horizontal!$B431&amp;Horizontal!CK$11,Vertical!$E:$O,CK$10,0))+0</f>
        <v>16.22</v>
      </c>
      <c r="CL431" s="210">
        <f>(VLOOKUP(Horizontal!$C431&amp;Horizontal!$B431&amp;Horizontal!CL$11,Vertical!$E:$O,CL$10,0))+0</f>
        <v>27.03</v>
      </c>
      <c r="CM431" s="207">
        <f>(VLOOKUP(Horizontal!$C431&amp;Horizontal!$B431&amp;Horizontal!CM$11,Vertical!$E:$O,CM$10,0))+0</f>
        <v>18.420000000000002</v>
      </c>
      <c r="CN431" s="207">
        <f>(VLOOKUP(Horizontal!$C431&amp;Horizontal!$B431&amp;Horizontal!CN$11,Vertical!$E:$O,CN$10,0))+0</f>
        <v>15.79</v>
      </c>
      <c r="CO431" s="207">
        <f>(VLOOKUP(Horizontal!$C431&amp;Horizontal!$B431&amp;Horizontal!CO$11,Vertical!$E:$O,CO$10,0))+0</f>
        <v>21.05</v>
      </c>
      <c r="CP431" s="207">
        <f>(VLOOKUP(Horizontal!$C431&amp;Horizontal!$B431&amp;Horizontal!CP$11,Vertical!$E:$O,CP$10,0))+0</f>
        <v>2.63</v>
      </c>
      <c r="CQ431" s="207">
        <f>(VLOOKUP(Horizontal!$C431&amp;Horizontal!$B431&amp;Horizontal!CQ$11,Vertical!$E:$O,CQ$10,0))+0</f>
        <v>0</v>
      </c>
      <c r="CR431" s="207">
        <f>(VLOOKUP(Horizontal!$C431&amp;Horizontal!$B431&amp;Horizontal!CR$11,Vertical!$E:$O,CR$10,0))+0</f>
        <v>0</v>
      </c>
      <c r="CS431" s="207">
        <f>(VLOOKUP(Horizontal!$C431&amp;Horizontal!$B431&amp;Horizontal!CS$11,Vertical!$E:$O,CS$10,0))+0</f>
        <v>8.11</v>
      </c>
      <c r="CT431" s="207">
        <f>(VLOOKUP(Horizontal!$C431&amp;Horizontal!$B431&amp;Horizontal!CT$11,Vertical!$E:$O,CT$10,0))+0</f>
        <v>8.11</v>
      </c>
      <c r="CU431" s="150"/>
      <c r="CV431" s="211">
        <f t="shared" ref="CV431" si="1979">(BB431-H431)+0</f>
        <v>26.870000000000005</v>
      </c>
      <c r="CW431" s="190">
        <f t="shared" ref="CW431" si="1980">(BC431-I431)+0</f>
        <v>27.38000000000001</v>
      </c>
      <c r="CX431" s="190">
        <f t="shared" ref="CX431" si="1981">(BD431-J431)+0</f>
        <v>27.439999999999998</v>
      </c>
      <c r="CY431" s="190">
        <f t="shared" ref="CY431" si="1982">(BE431-K431)+0</f>
        <v>27.549999999999997</v>
      </c>
      <c r="CZ431" s="190">
        <f t="shared" ref="CZ431" si="1983">(BF431-L431)+0</f>
        <v>27.72999999999999</v>
      </c>
      <c r="DA431" s="190">
        <f t="shared" ref="DA431" si="1984">(BG431-M431)+0</f>
        <v>29.230000000000004</v>
      </c>
      <c r="DB431" s="190">
        <f t="shared" ref="DB431" si="1985">(BH431-N431)+0</f>
        <v>29.040000000000006</v>
      </c>
      <c r="DC431" s="190">
        <f t="shared" ref="DC431" si="1986">(BI431-O431)+0</f>
        <v>29.25</v>
      </c>
      <c r="DD431" s="212">
        <f t="shared" ref="DD431" si="1987">(BJ431-P431)+0</f>
        <v>28.639999999999986</v>
      </c>
      <c r="DE431" s="9">
        <v>170</v>
      </c>
      <c r="DF431" s="212">
        <f t="shared" ref="DF431" si="1988">($H$7-H431)+0</f>
        <v>139.49721040189132</v>
      </c>
      <c r="DG431" s="264">
        <v>138</v>
      </c>
      <c r="DH431" s="265">
        <v>67</v>
      </c>
      <c r="DI431" s="265">
        <v>110</v>
      </c>
      <c r="DJ431" s="266">
        <v>159</v>
      </c>
      <c r="DK431" s="190">
        <v>0</v>
      </c>
      <c r="DL431" s="190">
        <v>0</v>
      </c>
      <c r="DM431" s="190">
        <v>0</v>
      </c>
      <c r="DN431" s="212">
        <v>0</v>
      </c>
      <c r="DO431" s="190">
        <v>67.13</v>
      </c>
      <c r="DP431" s="190">
        <v>67.13</v>
      </c>
      <c r="DQ431" s="190">
        <v>67.13</v>
      </c>
      <c r="DR431" s="212">
        <v>67.13</v>
      </c>
      <c r="DS431" s="150"/>
      <c r="DT431" s="190">
        <v>69</v>
      </c>
      <c r="DU431" s="190">
        <v>69</v>
      </c>
      <c r="DV431" s="190">
        <v>70</v>
      </c>
      <c r="DW431" s="190">
        <v>70</v>
      </c>
      <c r="DX431" s="190"/>
      <c r="DY431" s="190"/>
      <c r="DZ431" s="190"/>
      <c r="EA431" s="190"/>
      <c r="EB431" s="190"/>
      <c r="EC431" s="190"/>
      <c r="ED431" s="190">
        <v>77</v>
      </c>
      <c r="EE431" s="190">
        <v>95</v>
      </c>
      <c r="EF431" s="190">
        <v>111</v>
      </c>
      <c r="EG431" s="190">
        <v>120</v>
      </c>
      <c r="EH431" s="212">
        <v>128</v>
      </c>
      <c r="EI431" s="213"/>
      <c r="EJ431" s="211">
        <v>28</v>
      </c>
      <c r="EK431" s="190">
        <v>28</v>
      </c>
      <c r="EL431" s="190">
        <v>28</v>
      </c>
      <c r="EM431" s="190">
        <v>27</v>
      </c>
      <c r="EN431" s="190"/>
      <c r="EO431" s="190"/>
      <c r="EP431" s="190"/>
      <c r="EQ431" s="190"/>
      <c r="ER431" s="190"/>
      <c r="ES431" s="190"/>
      <c r="ET431" s="190">
        <v>27</v>
      </c>
      <c r="EU431" s="190">
        <v>28</v>
      </c>
      <c r="EV431" s="190">
        <v>30</v>
      </c>
      <c r="EW431" s="190">
        <v>30</v>
      </c>
      <c r="EX431" s="212">
        <v>30</v>
      </c>
      <c r="EY431" s="211"/>
      <c r="EZ431" s="75">
        <f t="shared" ref="EZ431" si="1989">(G431/(DT431-G431))+0</f>
        <v>-2.0248770610355802E-3</v>
      </c>
      <c r="FA431" s="89">
        <f t="shared" si="1485"/>
        <v>-0.1</v>
      </c>
      <c r="FB431" s="212"/>
      <c r="FC431" s="213"/>
      <c r="FD431" s="213"/>
      <c r="FE431" s="213"/>
      <c r="FF431" s="213"/>
      <c r="FG431" s="213"/>
      <c r="FH431" s="213"/>
      <c r="FI431" s="213"/>
      <c r="FJ431" s="213"/>
      <c r="FK431" s="213"/>
      <c r="FL431" s="213"/>
      <c r="FM431" s="213"/>
      <c r="FN431" s="213"/>
      <c r="FO431" s="213"/>
      <c r="FP431" s="213"/>
      <c r="FQ431" s="213"/>
      <c r="FR431" s="213"/>
      <c r="FS431" s="211">
        <v>150</v>
      </c>
      <c r="FT431" s="190">
        <v>150</v>
      </c>
      <c r="FU431" s="190">
        <v>150</v>
      </c>
      <c r="FV431" s="190">
        <v>150</v>
      </c>
      <c r="FW431" s="190"/>
      <c r="FX431" s="190"/>
      <c r="FY431" s="190"/>
      <c r="FZ431" s="190"/>
      <c r="GA431" s="190"/>
      <c r="GB431" s="190"/>
      <c r="GC431" s="190">
        <v>150</v>
      </c>
      <c r="GD431" s="190">
        <v>155</v>
      </c>
      <c r="GE431" s="190">
        <v>155</v>
      </c>
      <c r="GF431" s="190">
        <v>155</v>
      </c>
      <c r="GG431" s="212">
        <v>155</v>
      </c>
    </row>
    <row r="432" spans="2:189">
      <c r="B432" s="33">
        <v>44943</v>
      </c>
      <c r="C432" s="30" t="s">
        <v>62</v>
      </c>
      <c r="D432" s="30">
        <v>2022</v>
      </c>
      <c r="E432" s="30" t="str">
        <f t="shared" ref="E432" si="1990">D432&amp;C432</f>
        <v>2022S3</v>
      </c>
      <c r="F432" s="30" t="str">
        <f t="shared" si="1473"/>
        <v>12023</v>
      </c>
      <c r="G432" s="208" t="str">
        <f>VLOOKUP(Horizontal!$C432&amp;Horizontal!$B432&amp;Horizontal!G$11,Vertical!$E:$O,G$10,0)</f>
        <v>-0,1</v>
      </c>
      <c r="H432" s="207">
        <f>(VLOOKUP(Horizontal!$C432&amp;Horizontal!$B432&amp;Horizontal!H$11,Vertical!$E:$O,H$10,0))+0</f>
        <v>68.989999999999995</v>
      </c>
      <c r="I432" s="207">
        <f>(VLOOKUP(Horizontal!$C432&amp;Horizontal!$B432&amp;Horizontal!I$11,Vertical!$E:$O,I$10,0))+0</f>
        <v>69.13</v>
      </c>
      <c r="J432" s="207">
        <f>(VLOOKUP(Horizontal!$C432&amp;Horizontal!$B432&amp;Horizontal!J$11,Vertical!$E:$O,J$10,0))+0</f>
        <v>69.290000000000006</v>
      </c>
      <c r="K432" s="207">
        <f>(VLOOKUP(Horizontal!$C432&amp;Horizontal!$B432&amp;Horizontal!K$11,Vertical!$E:$O,K$10,0))+0</f>
        <v>70.06</v>
      </c>
      <c r="L432" s="207">
        <f>(VLOOKUP(Horizontal!$C432&amp;Horizontal!$B432&amp;Horizontal!L$11,Vertical!$E:$O,L$10,0))+0</f>
        <v>74.86</v>
      </c>
      <c r="M432" s="207">
        <f>(VLOOKUP(Horizontal!$C432&amp;Horizontal!$B432&amp;Horizontal!M$11,Vertical!$E:$O,M$10,0))+0</f>
        <v>91.91</v>
      </c>
      <c r="N432" s="207">
        <f>(VLOOKUP(Horizontal!$C432&amp;Horizontal!$B432&amp;Horizontal!N$11,Vertical!$E:$O,N$10,0))+0</f>
        <v>106.58</v>
      </c>
      <c r="O432" s="207">
        <f>(VLOOKUP(Horizontal!$C432&amp;Horizontal!$B432&amp;Horizontal!O$11,Vertical!$E:$O,O$10,0))+0</f>
        <v>120.49</v>
      </c>
      <c r="P432" s="209">
        <f>(VLOOKUP(Horizontal!$C432&amp;Horizontal!$B432&amp;Horizontal!P$11,Vertical!$E:$O,P$10,0))+0</f>
        <v>128.62</v>
      </c>
      <c r="Q432" s="210">
        <f>(VLOOKUP(Horizontal!$C432&amp;Horizontal!$B432&amp;Horizontal!Q$11,Vertical!$E:$O,Q$10,0))+0</f>
        <v>49</v>
      </c>
      <c r="R432" s="207">
        <f>(VLOOKUP(Horizontal!$C432&amp;Horizontal!$B432&amp;Horizontal!R$11,Vertical!$E:$O,R$10,0))+0</f>
        <v>46</v>
      </c>
      <c r="S432" s="207">
        <f>(VLOOKUP(Horizontal!$C432&amp;Horizontal!$B432&amp;Horizontal!S$11,Vertical!$E:$O,S$10,0))+0</f>
        <v>43</v>
      </c>
      <c r="T432" s="207">
        <f>(VLOOKUP(Horizontal!$C432&amp;Horizontal!$B432&amp;Horizontal!T$11,Vertical!$E:$O,T$10,0))+0</f>
        <v>40</v>
      </c>
      <c r="U432" s="207">
        <f>(VLOOKUP(Horizontal!$C432&amp;Horizontal!$B432&amp;Horizontal!U$11,Vertical!$E:$O,U$10,0))+0</f>
        <v>47</v>
      </c>
      <c r="V432" s="207">
        <f>(VLOOKUP(Horizontal!$C432&amp;Horizontal!$B432&amp;Horizontal!V$11,Vertical!$E:$O,V$10,0))+0</f>
        <v>58</v>
      </c>
      <c r="W432" s="207">
        <f>(VLOOKUP(Horizontal!$C432&amp;Horizontal!$B432&amp;Horizontal!W$11,Vertical!$E:$O,W$10,0))+0</f>
        <v>53</v>
      </c>
      <c r="X432" s="207">
        <f>(VLOOKUP(Horizontal!$C432&amp;Horizontal!$B432&amp;Horizontal!X$11,Vertical!$E:$O,X$10,0))+0</f>
        <v>35</v>
      </c>
      <c r="Y432" s="209">
        <f>(VLOOKUP(Horizontal!$C432&amp;Horizontal!$B432&amp;Horizontal!Y$11,Vertical!$E:$O,Y$10,0))+0</f>
        <v>25</v>
      </c>
      <c r="Z432" s="210">
        <f>(VLOOKUP(Horizontal!$C432&amp;Horizontal!$B432&amp;Horizontal!Z$11,Vertical!$E:$O,Z$10,0))+0</f>
        <v>15</v>
      </c>
      <c r="AA432" s="207">
        <f>(VLOOKUP(Horizontal!$C432&amp;Horizontal!$B432&amp;Horizontal!AA$11,Vertical!$E:$O,AA$10,0))+0</f>
        <v>36.17</v>
      </c>
      <c r="AB432" s="207">
        <f>(VLOOKUP(Horizontal!$C432&amp;Horizontal!$B432&amp;Horizontal!AB$11,Vertical!$E:$O,AB$10,0))+0</f>
        <v>58.7</v>
      </c>
      <c r="AC432" s="207">
        <f>(VLOOKUP(Horizontal!$C432&amp;Horizontal!$B432&amp;Horizontal!AC$11,Vertical!$E:$O,AC$10,0))+0</f>
        <v>37.21</v>
      </c>
      <c r="AD432" s="207">
        <f>(VLOOKUP(Horizontal!$C432&amp;Horizontal!$B432&amp;Horizontal!AD$11,Vertical!$E:$O,AD$10,0))+0</f>
        <v>86.67</v>
      </c>
      <c r="AE432" s="207">
        <f>(VLOOKUP(Horizontal!$C432&amp;Horizontal!$B432&amp;Horizontal!AE$11,Vertical!$E:$O,AE$10,0))+0</f>
        <v>97.83</v>
      </c>
      <c r="AF432" s="207">
        <f>(VLOOKUP(Horizontal!$C432&amp;Horizontal!$B432&amp;Horizontal!AF$11,Vertical!$E:$O,AF$10,0))+0</f>
        <v>93.18</v>
      </c>
      <c r="AG432" s="207">
        <f>(VLOOKUP(Horizontal!$C432&amp;Horizontal!$B432&amp;Horizontal!AG$11,Vertical!$E:$O,AG$10,0))+0</f>
        <v>88.64</v>
      </c>
      <c r="AH432" s="209">
        <f>(VLOOKUP(Horizontal!$C432&amp;Horizontal!$B432&amp;Horizontal!AH$11,Vertical!$E:$O,AH$10,0))+0</f>
        <v>74.42</v>
      </c>
      <c r="AI432" s="210">
        <f>(VLOOKUP(Horizontal!$C432&amp;Horizontal!$B432&amp;Horizontal!AI$11,Vertical!$E:$O,AI$10,0))+0</f>
        <v>67.5</v>
      </c>
      <c r="AJ432" s="207">
        <f>(VLOOKUP(Horizontal!$C432&amp;Horizontal!$B432&amp;Horizontal!AJ$11,Vertical!$E:$O,AJ$10,0))+0</f>
        <v>61.7</v>
      </c>
      <c r="AK432" s="207">
        <f>(VLOOKUP(Horizontal!$C432&amp;Horizontal!$B432&amp;Horizontal!AK$11,Vertical!$E:$O,AK$10,0))+0</f>
        <v>36.96</v>
      </c>
      <c r="AL432" s="207">
        <f>(VLOOKUP(Horizontal!$C432&amp;Horizontal!$B432&amp;Horizontal!AL$11,Vertical!$E:$O,AL$10,0))+0</f>
        <v>48.84</v>
      </c>
      <c r="AM432" s="207">
        <f>(VLOOKUP(Horizontal!$C432&amp;Horizontal!$B432&amp;Horizontal!AM$11,Vertical!$E:$O,AM$10,0))+0</f>
        <v>0</v>
      </c>
      <c r="AN432" s="207">
        <f>(VLOOKUP(Horizontal!$C432&amp;Horizontal!$B432&amp;Horizontal!AN$11,Vertical!$E:$O,AN$10,0))+0</f>
        <v>2.17</v>
      </c>
      <c r="AO432" s="207">
        <f>(VLOOKUP(Horizontal!$C432&amp;Horizontal!$B432&amp;Horizontal!AO$11,Vertical!$E:$O,AO$10,0))+0</f>
        <v>4.55</v>
      </c>
      <c r="AP432" s="207">
        <f>(VLOOKUP(Horizontal!$C432&amp;Horizontal!$B432&amp;Horizontal!AP$11,Vertical!$E:$O,AP$10,0))+0</f>
        <v>4.55</v>
      </c>
      <c r="AQ432" s="209">
        <f>(VLOOKUP(Horizontal!$C432&amp;Horizontal!$B432&amp;Horizontal!AQ$11,Vertical!$E:$O,AQ$10,0))+0</f>
        <v>13.95</v>
      </c>
      <c r="AR432" s="210">
        <f>(VLOOKUP(Horizontal!$C432&amp;Horizontal!$B432&amp;Horizontal!AR$11,Vertical!$E:$O,AR$10,0))+0</f>
        <v>17.5</v>
      </c>
      <c r="AS432" s="207">
        <f>(VLOOKUP(Horizontal!$C432&amp;Horizontal!$B432&amp;Horizontal!AS$11,Vertical!$E:$O,AS$10,0))+0</f>
        <v>2.13</v>
      </c>
      <c r="AT432" s="207">
        <f>(VLOOKUP(Horizontal!$C432&amp;Horizontal!$B432&amp;Horizontal!AT$11,Vertical!$E:$O,AT$10,0))+0</f>
        <v>4.3499999999999996</v>
      </c>
      <c r="AU432" s="207">
        <f>(VLOOKUP(Horizontal!$C432&amp;Horizontal!$B432&amp;Horizontal!AU$11,Vertical!$E:$O,AU$10,0))+0</f>
        <v>13.95</v>
      </c>
      <c r="AV432" s="207">
        <f>(VLOOKUP(Horizontal!$C432&amp;Horizontal!$B432&amp;Horizontal!AV$11,Vertical!$E:$O,AV$10,0))+0</f>
        <v>13.33</v>
      </c>
      <c r="AW432" s="207">
        <f>(VLOOKUP(Horizontal!$C432&amp;Horizontal!$B432&amp;Horizontal!AW$11,Vertical!$E:$O,AW$10,0))+0</f>
        <v>0</v>
      </c>
      <c r="AX432" s="207">
        <f>(VLOOKUP(Horizontal!$C432&amp;Horizontal!$B432&amp;Horizontal!AX$11,Vertical!$E:$O,AX$10,0))+0</f>
        <v>2.27</v>
      </c>
      <c r="AY432" s="207">
        <f>(VLOOKUP(Horizontal!$C432&amp;Horizontal!$B432&amp;Horizontal!AY$11,Vertical!$E:$O,AY$10,0))+0</f>
        <v>6.82</v>
      </c>
      <c r="AZ432" s="209">
        <f>(VLOOKUP(Horizontal!$C432&amp;Horizontal!$B432&amp;Horizontal!AZ$11,Vertical!$E:$O,AZ$10,0))+0</f>
        <v>11.63</v>
      </c>
      <c r="BA432" s="208">
        <f>(VLOOKUP(Horizontal!$C432&amp;Horizontal!$B432&amp;Horizontal!BA$11,Vertical!$E:$O,BA$10,0))+0</f>
        <v>26.75</v>
      </c>
      <c r="BB432" s="210">
        <f>(VLOOKUP(Horizontal!$C432&amp;Horizontal!$B432&amp;Horizontal!BB$11,Vertical!$E:$O,BB$10,0))+0</f>
        <v>95.74</v>
      </c>
      <c r="BC432" s="207">
        <f>(VLOOKUP(Horizontal!$C432&amp;Horizontal!$B432&amp;Horizontal!BC$11,Vertical!$E:$O,BC$10,0))+0</f>
        <v>96.33</v>
      </c>
      <c r="BD432" s="207">
        <f>(VLOOKUP(Horizontal!$C432&amp;Horizontal!$B432&amp;Horizontal!BD$11,Vertical!$E:$O,BD$10,0))+0</f>
        <v>96.69</v>
      </c>
      <c r="BE432" s="207">
        <f>(VLOOKUP(Horizontal!$C432&amp;Horizontal!$B432&amp;Horizontal!BE$11,Vertical!$E:$O,BE$10,0))+0</f>
        <v>97.35</v>
      </c>
      <c r="BF432" s="207">
        <f>(VLOOKUP(Horizontal!$C432&amp;Horizontal!$B432&amp;Horizontal!BF$11,Vertical!$E:$O,BF$10,0))+0</f>
        <v>101.99</v>
      </c>
      <c r="BG432" s="207">
        <f>(VLOOKUP(Horizontal!$C432&amp;Horizontal!$B432&amp;Horizontal!BG$11,Vertical!$E:$O,BG$10,0))+0</f>
        <v>120.26</v>
      </c>
      <c r="BH432" s="207">
        <f>(VLOOKUP(Horizontal!$C432&amp;Horizontal!$B432&amp;Horizontal!BH$11,Vertical!$E:$O,BH$10,0))+0</f>
        <v>135.51</v>
      </c>
      <c r="BI432" s="207">
        <f>(VLOOKUP(Horizontal!$C432&amp;Horizontal!$B432&amp;Horizontal!BI$11,Vertical!$E:$O,BI$10,0))+0</f>
        <v>148.87</v>
      </c>
      <c r="BJ432" s="209">
        <f>(VLOOKUP(Horizontal!$C432&amp;Horizontal!$B432&amp;Horizontal!BJ$11,Vertical!$E:$O,BJ$10,0))+0</f>
        <v>156.76</v>
      </c>
      <c r="BK432" s="210">
        <f>(VLOOKUP(Horizontal!$C432&amp;Horizontal!$B432&amp;Horizontal!BK$11,Vertical!$E:$O,BK$10,0))+0</f>
        <v>52</v>
      </c>
      <c r="BL432" s="207">
        <f>(VLOOKUP(Horizontal!$C432&amp;Horizontal!$B432&amp;Horizontal!BL$11,Vertical!$E:$O,BL$10,0))+0</f>
        <v>47</v>
      </c>
      <c r="BM432" s="207">
        <f>(VLOOKUP(Horizontal!$C432&amp;Horizontal!$B432&amp;Horizontal!BM$11,Vertical!$E:$O,BM$10,0))+0</f>
        <v>43</v>
      </c>
      <c r="BN432" s="207">
        <f>(VLOOKUP(Horizontal!$C432&amp;Horizontal!$B432&amp;Horizontal!BN$11,Vertical!$E:$O,BN$10,0))+0</f>
        <v>42</v>
      </c>
      <c r="BO432" s="207">
        <f>(VLOOKUP(Horizontal!$C432&amp;Horizontal!$B432&amp;Horizontal!BO$11,Vertical!$E:$O,BO$10,0))+0</f>
        <v>45</v>
      </c>
      <c r="BP432" s="207">
        <f>(VLOOKUP(Horizontal!$C432&amp;Horizontal!$B432&amp;Horizontal!BP$11,Vertical!$E:$O,BP$10,0))+0</f>
        <v>51</v>
      </c>
      <c r="BQ432" s="207">
        <f>(VLOOKUP(Horizontal!$C432&amp;Horizontal!$B432&amp;Horizontal!BQ$11,Vertical!$E:$O,BQ$10,0))+0</f>
        <v>42</v>
      </c>
      <c r="BR432" s="207">
        <f>(VLOOKUP(Horizontal!$C432&amp;Horizontal!$B432&amp;Horizontal!BR$11,Vertical!$E:$O,BR$10,0))+0</f>
        <v>37</v>
      </c>
      <c r="BS432" s="209">
        <f>(VLOOKUP(Horizontal!$C432&amp;Horizontal!$B432&amp;Horizontal!BS$11,Vertical!$E:$O,BS$10,0))+0</f>
        <v>27</v>
      </c>
      <c r="BT432" s="210">
        <f>(VLOOKUP(Horizontal!$C432&amp;Horizontal!$B432&amp;Horizontal!BT$11,Vertical!$E:$O,BT$10,0))+0</f>
        <v>33.33</v>
      </c>
      <c r="BU432" s="207">
        <f>(VLOOKUP(Horizontal!$C432&amp;Horizontal!$B432&amp;Horizontal!BU$11,Vertical!$E:$O,BU$10,0))+0</f>
        <v>41.46</v>
      </c>
      <c r="BV432" s="207">
        <f>(VLOOKUP(Horizontal!$C432&amp;Horizontal!$B432&amp;Horizontal!BV$11,Vertical!$E:$O,BV$10,0))+0</f>
        <v>47.5</v>
      </c>
      <c r="BW432" s="207">
        <f>(VLOOKUP(Horizontal!$C432&amp;Horizontal!$B432&amp;Horizontal!BW$11,Vertical!$E:$O,BW$10,0))+0</f>
        <v>40</v>
      </c>
      <c r="BX432" s="207">
        <f>(VLOOKUP(Horizontal!$C432&amp;Horizontal!$B432&amp;Horizontal!BX$11,Vertical!$E:$O,BX$10,0))+0</f>
        <v>92.31</v>
      </c>
      <c r="BY432" s="207">
        <f>(VLOOKUP(Horizontal!$C432&amp;Horizontal!$B432&amp;Horizontal!BY$11,Vertical!$E:$O,BY$10,0))+0</f>
        <v>97.5</v>
      </c>
      <c r="BZ432" s="207">
        <f>(VLOOKUP(Horizontal!$C432&amp;Horizontal!$B432&amp;Horizontal!BZ$11,Vertical!$E:$O,BZ$10,0))+0</f>
        <v>89.47</v>
      </c>
      <c r="CA432" s="207">
        <f>(VLOOKUP(Horizontal!$C432&amp;Horizontal!$B432&amp;Horizontal!CA$11,Vertical!$E:$O,CA$10,0))+0</f>
        <v>84.62</v>
      </c>
      <c r="CB432" s="209">
        <f>(VLOOKUP(Horizontal!$C432&amp;Horizontal!$B432&amp;Horizontal!CB$11,Vertical!$E:$O,CB$10,0))+0</f>
        <v>73.680000000000007</v>
      </c>
      <c r="CC432" s="210">
        <f>(VLOOKUP(Horizontal!$C432&amp;Horizontal!$B432&amp;Horizontal!CC$11,Vertical!$E:$O,CC$10,0))+0</f>
        <v>51.28</v>
      </c>
      <c r="CD432" s="207">
        <f>(VLOOKUP(Horizontal!$C432&amp;Horizontal!$B432&amp;Horizontal!CD$11,Vertical!$E:$O,CD$10,0))+0</f>
        <v>48.78</v>
      </c>
      <c r="CE432" s="207">
        <f>(VLOOKUP(Horizontal!$C432&amp;Horizontal!$B432&amp;Horizontal!CE$11,Vertical!$E:$O,CE$10,0))+0</f>
        <v>42.5</v>
      </c>
      <c r="CF432" s="207">
        <f>(VLOOKUP(Horizontal!$C432&amp;Horizontal!$B432&amp;Horizontal!CF$11,Vertical!$E:$O,CF$10,0))+0</f>
        <v>40</v>
      </c>
      <c r="CG432" s="207">
        <f>(VLOOKUP(Horizontal!$C432&amp;Horizontal!$B432&amp;Horizontal!CG$11,Vertical!$E:$O,CG$10,0))+0</f>
        <v>5.13</v>
      </c>
      <c r="CH432" s="207">
        <f>(VLOOKUP(Horizontal!$C432&amp;Horizontal!$B432&amp;Horizontal!CH$11,Vertical!$E:$O,CH$10,0))+0</f>
        <v>2.5</v>
      </c>
      <c r="CI432" s="207">
        <f>(VLOOKUP(Horizontal!$C432&amp;Horizontal!$B432&amp;Horizontal!CI$11,Vertical!$E:$O,CI$10,0))+0</f>
        <v>5.26</v>
      </c>
      <c r="CJ432" s="207">
        <f>(VLOOKUP(Horizontal!$C432&amp;Horizontal!$B432&amp;Horizontal!CJ$11,Vertical!$E:$O,CJ$10,0))+0</f>
        <v>2.56</v>
      </c>
      <c r="CK432" s="209">
        <f>(VLOOKUP(Horizontal!$C432&amp;Horizontal!$B432&amp;Horizontal!CK$11,Vertical!$E:$O,CK$10,0))+0</f>
        <v>10.53</v>
      </c>
      <c r="CL432" s="210">
        <f>(VLOOKUP(Horizontal!$C432&amp;Horizontal!$B432&amp;Horizontal!CL$11,Vertical!$E:$O,CL$10,0))+0</f>
        <v>15.38</v>
      </c>
      <c r="CM432" s="207">
        <f>(VLOOKUP(Horizontal!$C432&amp;Horizontal!$B432&amp;Horizontal!CM$11,Vertical!$E:$O,CM$10,0))+0</f>
        <v>9.76</v>
      </c>
      <c r="CN432" s="207">
        <f>(VLOOKUP(Horizontal!$C432&amp;Horizontal!$B432&amp;Horizontal!CN$11,Vertical!$E:$O,CN$10,0))+0</f>
        <v>10</v>
      </c>
      <c r="CO432" s="207">
        <f>(VLOOKUP(Horizontal!$C432&amp;Horizontal!$B432&amp;Horizontal!CO$11,Vertical!$E:$O,CO$10,0))+0</f>
        <v>20</v>
      </c>
      <c r="CP432" s="207">
        <f>(VLOOKUP(Horizontal!$C432&amp;Horizontal!$B432&amp;Horizontal!CP$11,Vertical!$E:$O,CP$10,0))+0</f>
        <v>2.56</v>
      </c>
      <c r="CQ432" s="207">
        <f>(VLOOKUP(Horizontal!$C432&amp;Horizontal!$B432&amp;Horizontal!CQ$11,Vertical!$E:$O,CQ$10,0))+0</f>
        <v>0</v>
      </c>
      <c r="CR432" s="207">
        <f>(VLOOKUP(Horizontal!$C432&amp;Horizontal!$B432&amp;Horizontal!CR$11,Vertical!$E:$O,CR$10,0))+0</f>
        <v>5.26</v>
      </c>
      <c r="CS432" s="207">
        <f>(VLOOKUP(Horizontal!$C432&amp;Horizontal!$B432&amp;Horizontal!CS$11,Vertical!$E:$O,CS$10,0))+0</f>
        <v>12.82</v>
      </c>
      <c r="CT432" s="207">
        <f>(VLOOKUP(Horizontal!$C432&amp;Horizontal!$B432&amp;Horizontal!CT$11,Vertical!$E:$O,CT$10,0))+0</f>
        <v>15.79</v>
      </c>
      <c r="CU432" s="150"/>
      <c r="CV432" s="211">
        <f t="shared" ref="CV432" si="1991">(BB432-H432)+0</f>
        <v>26.75</v>
      </c>
      <c r="CW432" s="190">
        <f t="shared" ref="CW432" si="1992">(BC432-I432)+0</f>
        <v>27.200000000000003</v>
      </c>
      <c r="CX432" s="190">
        <f t="shared" ref="CX432" si="1993">(BD432-J432)+0</f>
        <v>27.399999999999991</v>
      </c>
      <c r="CY432" s="190">
        <f t="shared" ref="CY432" si="1994">(BE432-K432)+0</f>
        <v>27.289999999999992</v>
      </c>
      <c r="CZ432" s="190">
        <f t="shared" ref="CZ432" si="1995">(BF432-L432)+0</f>
        <v>27.129999999999995</v>
      </c>
      <c r="DA432" s="190">
        <f t="shared" ref="DA432" si="1996">(BG432-M432)+0</f>
        <v>28.350000000000009</v>
      </c>
      <c r="DB432" s="190">
        <f t="shared" ref="DB432" si="1997">(BH432-N432)+0</f>
        <v>28.929999999999993</v>
      </c>
      <c r="DC432" s="190">
        <f t="shared" ref="DC432" si="1998">(BI432-O432)+0</f>
        <v>28.38000000000001</v>
      </c>
      <c r="DD432" s="212">
        <f t="shared" ref="DD432" si="1999">(BJ432-P432)+0</f>
        <v>28.139999999999986</v>
      </c>
      <c r="DE432" s="9">
        <v>170</v>
      </c>
      <c r="DF432" s="212">
        <f t="shared" ref="DF432" si="2000">($H$7-H432)+0</f>
        <v>139.46721040189135</v>
      </c>
      <c r="DG432" s="264">
        <v>136</v>
      </c>
      <c r="DH432" s="265">
        <v>68</v>
      </c>
      <c r="DI432" s="265">
        <v>100</v>
      </c>
      <c r="DJ432" s="266">
        <v>164</v>
      </c>
      <c r="DK432" s="190">
        <v>0</v>
      </c>
      <c r="DL432" s="190">
        <v>0</v>
      </c>
      <c r="DM432" s="190">
        <v>0</v>
      </c>
      <c r="DN432" s="212">
        <v>0</v>
      </c>
      <c r="DO432" s="190">
        <v>69.040000000000006</v>
      </c>
      <c r="DP432" s="190">
        <v>69.040000000000006</v>
      </c>
      <c r="DQ432" s="190">
        <v>69.040000000000006</v>
      </c>
      <c r="DR432" s="212">
        <v>69.040000000000006</v>
      </c>
      <c r="DS432" s="150"/>
      <c r="DT432" s="190">
        <v>69</v>
      </c>
      <c r="DU432" s="190">
        <v>69</v>
      </c>
      <c r="DV432" s="190">
        <v>69</v>
      </c>
      <c r="DW432" s="190">
        <v>70</v>
      </c>
      <c r="DX432" s="190"/>
      <c r="DY432" s="190"/>
      <c r="DZ432" s="190"/>
      <c r="EA432" s="190"/>
      <c r="EB432" s="190"/>
      <c r="EC432" s="190"/>
      <c r="ED432" s="190">
        <v>76</v>
      </c>
      <c r="EE432" s="190">
        <v>90</v>
      </c>
      <c r="EF432" s="190">
        <v>106</v>
      </c>
      <c r="EG432" s="190">
        <v>117</v>
      </c>
      <c r="EH432" s="212">
        <v>126</v>
      </c>
      <c r="EI432" s="213"/>
      <c r="EJ432" s="211">
        <v>28</v>
      </c>
      <c r="EK432" s="190">
        <v>28</v>
      </c>
      <c r="EL432" s="190">
        <v>28</v>
      </c>
      <c r="EM432" s="190">
        <v>27</v>
      </c>
      <c r="EN432" s="190"/>
      <c r="EO432" s="190"/>
      <c r="EP432" s="190"/>
      <c r="EQ432" s="190"/>
      <c r="ER432" s="190"/>
      <c r="ES432" s="190"/>
      <c r="ET432" s="190">
        <v>27</v>
      </c>
      <c r="EU432" s="190">
        <v>28</v>
      </c>
      <c r="EV432" s="190">
        <v>28</v>
      </c>
      <c r="EW432" s="190">
        <v>28</v>
      </c>
      <c r="EX432" s="212">
        <v>28</v>
      </c>
      <c r="EY432" s="211"/>
      <c r="EZ432" s="75">
        <f t="shared" ref="EZ432" si="2001">(G432/(DT432-G432))+0</f>
        <v>-1.4471780028943561E-3</v>
      </c>
      <c r="FA432" s="89">
        <f t="shared" si="1485"/>
        <v>-0.1</v>
      </c>
      <c r="FB432" s="212"/>
      <c r="FC432" s="213"/>
      <c r="FD432" s="213"/>
      <c r="FE432" s="213"/>
      <c r="FF432" s="213"/>
      <c r="FG432" s="213"/>
      <c r="FH432" s="213"/>
      <c r="FI432" s="213"/>
      <c r="FJ432" s="213"/>
      <c r="FK432" s="213"/>
      <c r="FL432" s="213"/>
      <c r="FM432" s="213"/>
      <c r="FN432" s="213"/>
      <c r="FO432" s="213"/>
      <c r="FP432" s="213"/>
      <c r="FQ432" s="213"/>
      <c r="FR432" s="213"/>
      <c r="FS432" s="211">
        <v>150</v>
      </c>
      <c r="FT432" s="190">
        <v>150</v>
      </c>
      <c r="FU432" s="190">
        <v>150</v>
      </c>
      <c r="FV432" s="190">
        <v>150</v>
      </c>
      <c r="FW432" s="190"/>
      <c r="FX432" s="190"/>
      <c r="FY432" s="190"/>
      <c r="FZ432" s="190"/>
      <c r="GA432" s="190"/>
      <c r="GB432" s="190"/>
      <c r="GC432" s="190">
        <v>150</v>
      </c>
      <c r="GD432" s="190">
        <v>155</v>
      </c>
      <c r="GE432" s="190">
        <v>155</v>
      </c>
      <c r="GF432" s="190">
        <v>155</v>
      </c>
      <c r="GG432" s="212">
        <v>155</v>
      </c>
    </row>
    <row r="433" spans="2:189">
      <c r="B433" s="33">
        <v>44950</v>
      </c>
      <c r="C433" s="30" t="s">
        <v>61</v>
      </c>
      <c r="D433" s="30">
        <v>2022</v>
      </c>
      <c r="E433" s="30" t="str">
        <f t="shared" ref="E433" si="2002">D433&amp;C433</f>
        <v>2022S4</v>
      </c>
      <c r="F433" s="30" t="str">
        <f t="shared" si="1473"/>
        <v>12023</v>
      </c>
      <c r="G433" s="208" t="str">
        <f>VLOOKUP(Horizontal!$C433&amp;Horizontal!$B433&amp;Horizontal!G$11,Vertical!$E:$O,G$10,0)</f>
        <v>-0,08</v>
      </c>
      <c r="H433" s="207">
        <f>(VLOOKUP(Horizontal!$C433&amp;Horizontal!$B433&amp;Horizontal!H$11,Vertical!$E:$O,H$10,0))+0</f>
        <v>68.98</v>
      </c>
      <c r="I433" s="207">
        <f>(VLOOKUP(Horizontal!$C433&amp;Horizontal!$B433&amp;Horizontal!I$11,Vertical!$E:$O,I$10,0))+0</f>
        <v>69.13</v>
      </c>
      <c r="J433" s="207">
        <f>(VLOOKUP(Horizontal!$C433&amp;Horizontal!$B433&amp;Horizontal!J$11,Vertical!$E:$O,J$10,0))+0</f>
        <v>69.3</v>
      </c>
      <c r="K433" s="207">
        <f>(VLOOKUP(Horizontal!$C433&amp;Horizontal!$B433&amp;Horizontal!K$11,Vertical!$E:$O,K$10,0))+0</f>
        <v>69.92</v>
      </c>
      <c r="L433" s="207">
        <f>(VLOOKUP(Horizontal!$C433&amp;Horizontal!$B433&amp;Horizontal!L$11,Vertical!$E:$O,L$10,0))+0</f>
        <v>74.13</v>
      </c>
      <c r="M433" s="207">
        <f>(VLOOKUP(Horizontal!$C433&amp;Horizontal!$B433&amp;Horizontal!M$11,Vertical!$E:$O,M$10,0))+0</f>
        <v>88.65</v>
      </c>
      <c r="N433" s="207">
        <f>(VLOOKUP(Horizontal!$C433&amp;Horizontal!$B433&amp;Horizontal!N$11,Vertical!$E:$O,N$10,0))+0</f>
        <v>103.47</v>
      </c>
      <c r="O433" s="207">
        <f>(VLOOKUP(Horizontal!$C433&amp;Horizontal!$B433&amp;Horizontal!O$11,Vertical!$E:$O,O$10,0))+0</f>
        <v>114.82</v>
      </c>
      <c r="P433" s="209">
        <f>(VLOOKUP(Horizontal!$C433&amp;Horizontal!$B433&amp;Horizontal!P$11,Vertical!$E:$O,P$10,0))+0</f>
        <v>124.74</v>
      </c>
      <c r="Q433" s="210">
        <f>(VLOOKUP(Horizontal!$C433&amp;Horizontal!$B433&amp;Horizontal!Q$11,Vertical!$E:$O,Q$10,0))+0</f>
        <v>47</v>
      </c>
      <c r="R433" s="207">
        <f>(VLOOKUP(Horizontal!$C433&amp;Horizontal!$B433&amp;Horizontal!R$11,Vertical!$E:$O,R$10,0))+0</f>
        <v>46</v>
      </c>
      <c r="S433" s="207">
        <f>(VLOOKUP(Horizontal!$C433&amp;Horizontal!$B433&amp;Horizontal!S$11,Vertical!$E:$O,S$10,0))+0</f>
        <v>44</v>
      </c>
      <c r="T433" s="207">
        <f>(VLOOKUP(Horizontal!$C433&amp;Horizontal!$B433&amp;Horizontal!T$11,Vertical!$E:$O,T$10,0))+0</f>
        <v>43</v>
      </c>
      <c r="U433" s="207">
        <f>(VLOOKUP(Horizontal!$C433&amp;Horizontal!$B433&amp;Horizontal!U$11,Vertical!$E:$O,U$10,0))+0</f>
        <v>45</v>
      </c>
      <c r="V433" s="207">
        <f>(VLOOKUP(Horizontal!$C433&amp;Horizontal!$B433&amp;Horizontal!V$11,Vertical!$E:$O,V$10,0))+0</f>
        <v>50</v>
      </c>
      <c r="W433" s="207">
        <f>(VLOOKUP(Horizontal!$C433&amp;Horizontal!$B433&amp;Horizontal!W$11,Vertical!$E:$O,W$10,0))+0</f>
        <v>45</v>
      </c>
      <c r="X433" s="207">
        <f>(VLOOKUP(Horizontal!$C433&amp;Horizontal!$B433&amp;Horizontal!X$11,Vertical!$E:$O,X$10,0))+0</f>
        <v>40</v>
      </c>
      <c r="Y433" s="209">
        <f>(VLOOKUP(Horizontal!$C433&amp;Horizontal!$B433&amp;Horizontal!Y$11,Vertical!$E:$O,Y$10,0))+0</f>
        <v>32</v>
      </c>
      <c r="Z433" s="210">
        <f>(VLOOKUP(Horizontal!$C433&amp;Horizontal!$B433&amp;Horizontal!Z$11,Vertical!$E:$O,Z$10,0))+0</f>
        <v>14.29</v>
      </c>
      <c r="AA433" s="207">
        <f>(VLOOKUP(Horizontal!$C433&amp;Horizontal!$B433&amp;Horizontal!AA$11,Vertical!$E:$O,AA$10,0))+0</f>
        <v>20.83</v>
      </c>
      <c r="AB433" s="207">
        <f>(VLOOKUP(Horizontal!$C433&amp;Horizontal!$B433&amp;Horizontal!AB$11,Vertical!$E:$O,AB$10,0))+0</f>
        <v>28.26</v>
      </c>
      <c r="AC433" s="207">
        <f>(VLOOKUP(Horizontal!$C433&amp;Horizontal!$B433&amp;Horizontal!AC$11,Vertical!$E:$O,AC$10,0))+0</f>
        <v>44.44</v>
      </c>
      <c r="AD433" s="207">
        <f>(VLOOKUP(Horizontal!$C433&amp;Horizontal!$B433&amp;Horizontal!AD$11,Vertical!$E:$O,AD$10,0))+0</f>
        <v>57.78</v>
      </c>
      <c r="AE433" s="207">
        <f>(VLOOKUP(Horizontal!$C433&amp;Horizontal!$B433&amp;Horizontal!AE$11,Vertical!$E:$O,AE$10,0))+0</f>
        <v>91.3</v>
      </c>
      <c r="AF433" s="207">
        <f>(VLOOKUP(Horizontal!$C433&amp;Horizontal!$B433&amp;Horizontal!AF$11,Vertical!$E:$O,AF$10,0))+0</f>
        <v>97.73</v>
      </c>
      <c r="AG433" s="207">
        <f>(VLOOKUP(Horizontal!$C433&amp;Horizontal!$B433&amp;Horizontal!AG$11,Vertical!$E:$O,AG$10,0))+0</f>
        <v>90.91</v>
      </c>
      <c r="AH433" s="209">
        <f>(VLOOKUP(Horizontal!$C433&amp;Horizontal!$B433&amp;Horizontal!AH$11,Vertical!$E:$O,AH$10,0))+0</f>
        <v>82.61</v>
      </c>
      <c r="AI433" s="210">
        <f>(VLOOKUP(Horizontal!$C433&amp;Horizontal!$B433&amp;Horizontal!AI$11,Vertical!$E:$O,AI$10,0))+0</f>
        <v>59.52</v>
      </c>
      <c r="AJ433" s="207">
        <f>(VLOOKUP(Horizontal!$C433&amp;Horizontal!$B433&amp;Horizontal!AJ$11,Vertical!$E:$O,AJ$10,0))+0</f>
        <v>62.5</v>
      </c>
      <c r="AK433" s="207">
        <f>(VLOOKUP(Horizontal!$C433&amp;Horizontal!$B433&amp;Horizontal!AK$11,Vertical!$E:$O,AK$10,0))+0</f>
        <v>52.17</v>
      </c>
      <c r="AL433" s="207">
        <f>(VLOOKUP(Horizontal!$C433&amp;Horizontal!$B433&amp;Horizontal!AL$11,Vertical!$E:$O,AL$10,0))+0</f>
        <v>44.44</v>
      </c>
      <c r="AM433" s="207">
        <f>(VLOOKUP(Horizontal!$C433&amp;Horizontal!$B433&amp;Horizontal!AM$11,Vertical!$E:$O,AM$10,0))+0</f>
        <v>26.67</v>
      </c>
      <c r="AN433" s="207">
        <f>(VLOOKUP(Horizontal!$C433&amp;Horizontal!$B433&amp;Horizontal!AN$11,Vertical!$E:$O,AN$10,0))+0</f>
        <v>6.52</v>
      </c>
      <c r="AO433" s="207">
        <f>(VLOOKUP(Horizontal!$C433&amp;Horizontal!$B433&amp;Horizontal!AO$11,Vertical!$E:$O,AO$10,0))+0</f>
        <v>0</v>
      </c>
      <c r="AP433" s="207">
        <f>(VLOOKUP(Horizontal!$C433&amp;Horizontal!$B433&amp;Horizontal!AP$11,Vertical!$E:$O,AP$10,0))+0</f>
        <v>6.82</v>
      </c>
      <c r="AQ433" s="209">
        <f>(VLOOKUP(Horizontal!$C433&amp;Horizontal!$B433&amp;Horizontal!AQ$11,Vertical!$E:$O,AQ$10,0))+0</f>
        <v>8.6999999999999993</v>
      </c>
      <c r="AR433" s="210">
        <f>(VLOOKUP(Horizontal!$C433&amp;Horizontal!$B433&amp;Horizontal!AR$11,Vertical!$E:$O,AR$10,0))+0</f>
        <v>26.19</v>
      </c>
      <c r="AS433" s="207">
        <f>(VLOOKUP(Horizontal!$C433&amp;Horizontal!$B433&amp;Horizontal!AS$11,Vertical!$E:$O,AS$10,0))+0</f>
        <v>16.670000000000002</v>
      </c>
      <c r="AT433" s="207">
        <f>(VLOOKUP(Horizontal!$C433&amp;Horizontal!$B433&amp;Horizontal!AT$11,Vertical!$E:$O,AT$10,0))+0</f>
        <v>19.57</v>
      </c>
      <c r="AU433" s="207">
        <f>(VLOOKUP(Horizontal!$C433&amp;Horizontal!$B433&amp;Horizontal!AU$11,Vertical!$E:$O,AU$10,0))+0</f>
        <v>11.11</v>
      </c>
      <c r="AV433" s="207">
        <f>(VLOOKUP(Horizontal!$C433&amp;Horizontal!$B433&amp;Horizontal!AV$11,Vertical!$E:$O,AV$10,0))+0</f>
        <v>15.56</v>
      </c>
      <c r="AW433" s="207">
        <f>(VLOOKUP(Horizontal!$C433&amp;Horizontal!$B433&amp;Horizontal!AW$11,Vertical!$E:$O,AW$10,0))+0</f>
        <v>2.17</v>
      </c>
      <c r="AX433" s="207">
        <f>(VLOOKUP(Horizontal!$C433&amp;Horizontal!$B433&amp;Horizontal!AX$11,Vertical!$E:$O,AX$10,0))+0</f>
        <v>2.27</v>
      </c>
      <c r="AY433" s="207">
        <f>(VLOOKUP(Horizontal!$C433&amp;Horizontal!$B433&amp;Horizontal!AY$11,Vertical!$E:$O,AY$10,0))+0</f>
        <v>2.27</v>
      </c>
      <c r="AZ433" s="209">
        <f>(VLOOKUP(Horizontal!$C433&amp;Horizontal!$B433&amp;Horizontal!AZ$11,Vertical!$E:$O,AZ$10,0))+0</f>
        <v>8.6999999999999993</v>
      </c>
      <c r="BA433" s="208">
        <f>(VLOOKUP(Horizontal!$C433&amp;Horizontal!$B433&amp;Horizontal!BA$11,Vertical!$E:$O,BA$10,0))+0</f>
        <v>26.99</v>
      </c>
      <c r="BB433" s="210">
        <f>(VLOOKUP(Horizontal!$C433&amp;Horizontal!$B433&amp;Horizontal!BB$11,Vertical!$E:$O,BB$10,0))+0</f>
        <v>95.97</v>
      </c>
      <c r="BC433" s="207">
        <f>(VLOOKUP(Horizontal!$C433&amp;Horizontal!$B433&amp;Horizontal!BC$11,Vertical!$E:$O,BC$10,0))+0</f>
        <v>96.23</v>
      </c>
      <c r="BD433" s="207">
        <f>(VLOOKUP(Horizontal!$C433&amp;Horizontal!$B433&amp;Horizontal!BD$11,Vertical!$E:$O,BD$10,0))+0</f>
        <v>96.7</v>
      </c>
      <c r="BE433" s="207">
        <f>(VLOOKUP(Horizontal!$C433&amp;Horizontal!$B433&amp;Horizontal!BE$11,Vertical!$E:$O,BE$10,0))+0</f>
        <v>97.3</v>
      </c>
      <c r="BF433" s="207">
        <f>(VLOOKUP(Horizontal!$C433&amp;Horizontal!$B433&amp;Horizontal!BF$11,Vertical!$E:$O,BF$10,0))+0</f>
        <v>101.47</v>
      </c>
      <c r="BG433" s="207">
        <f>(VLOOKUP(Horizontal!$C433&amp;Horizontal!$B433&amp;Horizontal!BG$11,Vertical!$E:$O,BG$10,0))+0</f>
        <v>116.65</v>
      </c>
      <c r="BH433" s="207">
        <f>(VLOOKUP(Horizontal!$C433&amp;Horizontal!$B433&amp;Horizontal!BH$11,Vertical!$E:$O,BH$10,0))+0</f>
        <v>132.27000000000001</v>
      </c>
      <c r="BI433" s="207">
        <f>(VLOOKUP(Horizontal!$C433&amp;Horizontal!$B433&amp;Horizontal!BI$11,Vertical!$E:$O,BI$10,0))+0</f>
        <v>143.12</v>
      </c>
      <c r="BJ433" s="209">
        <f>(VLOOKUP(Horizontal!$C433&amp;Horizontal!$B433&amp;Horizontal!BJ$11,Vertical!$E:$O,BJ$10,0))+0</f>
        <v>153.15</v>
      </c>
      <c r="BK433" s="210">
        <f>(VLOOKUP(Horizontal!$C433&amp;Horizontal!$B433&amp;Horizontal!BK$11,Vertical!$E:$O,BK$10,0))+0</f>
        <v>47</v>
      </c>
      <c r="BL433" s="207">
        <f>(VLOOKUP(Horizontal!$C433&amp;Horizontal!$B433&amp;Horizontal!BL$11,Vertical!$E:$O,BL$10,0))+0</f>
        <v>43</v>
      </c>
      <c r="BM433" s="207">
        <f>(VLOOKUP(Horizontal!$C433&amp;Horizontal!$B433&amp;Horizontal!BM$11,Vertical!$E:$O,BM$10,0))+0</f>
        <v>41</v>
      </c>
      <c r="BN433" s="207">
        <f>(VLOOKUP(Horizontal!$C433&amp;Horizontal!$B433&amp;Horizontal!BN$11,Vertical!$E:$O,BN$10,0))+0</f>
        <v>41</v>
      </c>
      <c r="BO433" s="207">
        <f>(VLOOKUP(Horizontal!$C433&amp;Horizontal!$B433&amp;Horizontal!BO$11,Vertical!$E:$O,BO$10,0))+0</f>
        <v>44</v>
      </c>
      <c r="BP433" s="207">
        <f>(VLOOKUP(Horizontal!$C433&amp;Horizontal!$B433&amp;Horizontal!BP$11,Vertical!$E:$O,BP$10,0))+0</f>
        <v>44</v>
      </c>
      <c r="BQ433" s="207">
        <f>(VLOOKUP(Horizontal!$C433&amp;Horizontal!$B433&amp;Horizontal!BQ$11,Vertical!$E:$O,BQ$10,0))+0</f>
        <v>41</v>
      </c>
      <c r="BR433" s="207">
        <f>(VLOOKUP(Horizontal!$C433&amp;Horizontal!$B433&amp;Horizontal!BR$11,Vertical!$E:$O,BR$10,0))+0</f>
        <v>35</v>
      </c>
      <c r="BS433" s="209">
        <f>(VLOOKUP(Horizontal!$C433&amp;Horizontal!$B433&amp;Horizontal!BS$11,Vertical!$E:$O,BS$10,0))+0</f>
        <v>30</v>
      </c>
      <c r="BT433" s="210">
        <f>(VLOOKUP(Horizontal!$C433&amp;Horizontal!$B433&amp;Horizontal!BT$11,Vertical!$E:$O,BT$10,0))+0</f>
        <v>35.9</v>
      </c>
      <c r="BU433" s="207">
        <f>(VLOOKUP(Horizontal!$C433&amp;Horizontal!$B433&amp;Horizontal!BU$11,Vertical!$E:$O,BU$10,0))+0</f>
        <v>35</v>
      </c>
      <c r="BV433" s="207">
        <f>(VLOOKUP(Horizontal!$C433&amp;Horizontal!$B433&amp;Horizontal!BV$11,Vertical!$E:$O,BV$10,0))+0</f>
        <v>41.46</v>
      </c>
      <c r="BW433" s="207">
        <f>(VLOOKUP(Horizontal!$C433&amp;Horizontal!$B433&amp;Horizontal!BW$11,Vertical!$E:$O,BW$10,0))+0</f>
        <v>46.34</v>
      </c>
      <c r="BX433" s="207">
        <f>(VLOOKUP(Horizontal!$C433&amp;Horizontal!$B433&amp;Horizontal!BX$11,Vertical!$E:$O,BX$10,0))+0</f>
        <v>56.1</v>
      </c>
      <c r="BY433" s="207">
        <f>(VLOOKUP(Horizontal!$C433&amp;Horizontal!$B433&amp;Horizontal!BY$11,Vertical!$E:$O,BY$10,0))+0</f>
        <v>87.18</v>
      </c>
      <c r="BZ433" s="207">
        <f>(VLOOKUP(Horizontal!$C433&amp;Horizontal!$B433&amp;Horizontal!BZ$11,Vertical!$E:$O,BZ$10,0))+0</f>
        <v>94.87</v>
      </c>
      <c r="CA433" s="207">
        <f>(VLOOKUP(Horizontal!$C433&amp;Horizontal!$B433&amp;Horizontal!CA$11,Vertical!$E:$O,CA$10,0))+0</f>
        <v>94.87</v>
      </c>
      <c r="CB433" s="209">
        <f>(VLOOKUP(Horizontal!$C433&amp;Horizontal!$B433&amp;Horizontal!CB$11,Vertical!$E:$O,CB$10,0))+0</f>
        <v>80</v>
      </c>
      <c r="CC433" s="210">
        <f>(VLOOKUP(Horizontal!$C433&amp;Horizontal!$B433&amp;Horizontal!CC$11,Vertical!$E:$O,CC$10,0))+0</f>
        <v>30.77</v>
      </c>
      <c r="CD433" s="207">
        <f>(VLOOKUP(Horizontal!$C433&amp;Horizontal!$B433&amp;Horizontal!CD$11,Vertical!$E:$O,CD$10,0))+0</f>
        <v>35</v>
      </c>
      <c r="CE433" s="207">
        <f>(VLOOKUP(Horizontal!$C433&amp;Horizontal!$B433&amp;Horizontal!CE$11,Vertical!$E:$O,CE$10,0))+0</f>
        <v>31.71</v>
      </c>
      <c r="CF433" s="207">
        <f>(VLOOKUP(Horizontal!$C433&amp;Horizontal!$B433&amp;Horizontal!CF$11,Vertical!$E:$O,CF$10,0))+0</f>
        <v>21.95</v>
      </c>
      <c r="CG433" s="207">
        <f>(VLOOKUP(Horizontal!$C433&amp;Horizontal!$B433&amp;Horizontal!CG$11,Vertical!$E:$O,CG$10,0))+0</f>
        <v>17.07</v>
      </c>
      <c r="CH433" s="207">
        <f>(VLOOKUP(Horizontal!$C433&amp;Horizontal!$B433&amp;Horizontal!CH$11,Vertical!$E:$O,CH$10,0))+0</f>
        <v>7.69</v>
      </c>
      <c r="CI433" s="207">
        <f>(VLOOKUP(Horizontal!$C433&amp;Horizontal!$B433&amp;Horizontal!CI$11,Vertical!$E:$O,CI$10,0))+0</f>
        <v>2.56</v>
      </c>
      <c r="CJ433" s="207">
        <f>(VLOOKUP(Horizontal!$C433&amp;Horizontal!$B433&amp;Horizontal!CJ$11,Vertical!$E:$O,CJ$10,0))+0</f>
        <v>2.56</v>
      </c>
      <c r="CK433" s="209">
        <f>(VLOOKUP(Horizontal!$C433&amp;Horizontal!$B433&amp;Horizontal!CK$11,Vertical!$E:$O,CK$10,0))+0</f>
        <v>7.5</v>
      </c>
      <c r="CL433" s="210">
        <f>(VLOOKUP(Horizontal!$C433&amp;Horizontal!$B433&amp;Horizontal!CL$11,Vertical!$E:$O,CL$10,0))+0</f>
        <v>33.33</v>
      </c>
      <c r="CM433" s="207">
        <f>(VLOOKUP(Horizontal!$C433&amp;Horizontal!$B433&amp;Horizontal!CM$11,Vertical!$E:$O,CM$10,0))+0</f>
        <v>30</v>
      </c>
      <c r="CN433" s="207">
        <f>(VLOOKUP(Horizontal!$C433&amp;Horizontal!$B433&amp;Horizontal!CN$11,Vertical!$E:$O,CN$10,0))+0</f>
        <v>26.83</v>
      </c>
      <c r="CO433" s="207">
        <f>(VLOOKUP(Horizontal!$C433&amp;Horizontal!$B433&amp;Horizontal!CO$11,Vertical!$E:$O,CO$10,0))+0</f>
        <v>31.71</v>
      </c>
      <c r="CP433" s="207">
        <f>(VLOOKUP(Horizontal!$C433&amp;Horizontal!$B433&amp;Horizontal!CP$11,Vertical!$E:$O,CP$10,0))+0</f>
        <v>26.83</v>
      </c>
      <c r="CQ433" s="207">
        <f>(VLOOKUP(Horizontal!$C433&amp;Horizontal!$B433&amp;Horizontal!CQ$11,Vertical!$E:$O,CQ$10,0))+0</f>
        <v>5.13</v>
      </c>
      <c r="CR433" s="207">
        <f>(VLOOKUP(Horizontal!$C433&amp;Horizontal!$B433&amp;Horizontal!CR$11,Vertical!$E:$O,CR$10,0))+0</f>
        <v>2.56</v>
      </c>
      <c r="CS433" s="207">
        <f>(VLOOKUP(Horizontal!$C433&amp;Horizontal!$B433&amp;Horizontal!CS$11,Vertical!$E:$O,CS$10,0))+0</f>
        <v>2.56</v>
      </c>
      <c r="CT433" s="207">
        <f>(VLOOKUP(Horizontal!$C433&amp;Horizontal!$B433&amp;Horizontal!CT$11,Vertical!$E:$O,CT$10,0))+0</f>
        <v>12.5</v>
      </c>
      <c r="CU433" s="150"/>
      <c r="CV433" s="211">
        <f t="shared" ref="CV433" si="2003">(BB433-H433)+0</f>
        <v>26.989999999999995</v>
      </c>
      <c r="CW433" s="190">
        <f t="shared" ref="CW433" si="2004">(BC433-I433)+0</f>
        <v>27.100000000000009</v>
      </c>
      <c r="CX433" s="190">
        <f t="shared" ref="CX433" si="2005">(BD433-J433)+0</f>
        <v>27.400000000000006</v>
      </c>
      <c r="CY433" s="190">
        <f t="shared" ref="CY433" si="2006">(BE433-K433)+0</f>
        <v>27.379999999999995</v>
      </c>
      <c r="CZ433" s="190">
        <f t="shared" ref="CZ433" si="2007">(BF433-L433)+0</f>
        <v>27.340000000000003</v>
      </c>
      <c r="DA433" s="190">
        <f t="shared" ref="DA433" si="2008">(BG433-M433)+0</f>
        <v>28</v>
      </c>
      <c r="DB433" s="190">
        <f t="shared" ref="DB433" si="2009">(BH433-N433)+0</f>
        <v>28.800000000000011</v>
      </c>
      <c r="DC433" s="190">
        <f t="shared" ref="DC433" si="2010">(BI433-O433)+0</f>
        <v>28.300000000000011</v>
      </c>
      <c r="DD433" s="212">
        <f t="shared" ref="DD433" si="2011">(BJ433-P433)+0</f>
        <v>28.410000000000011</v>
      </c>
      <c r="DE433" s="9">
        <v>170</v>
      </c>
      <c r="DF433" s="212">
        <f t="shared" ref="DF433" si="2012">($H$7-H433)+0</f>
        <v>139.47721040189134</v>
      </c>
      <c r="DG433" s="264">
        <v>136</v>
      </c>
      <c r="DH433" s="265">
        <v>68</v>
      </c>
      <c r="DI433" s="265">
        <v>100</v>
      </c>
      <c r="DJ433" s="266">
        <v>164</v>
      </c>
      <c r="DK433" s="190">
        <v>0</v>
      </c>
      <c r="DL433" s="190">
        <v>0</v>
      </c>
      <c r="DM433" s="190">
        <v>0</v>
      </c>
      <c r="DN433" s="212">
        <v>0</v>
      </c>
      <c r="DO433" s="190">
        <v>69.040000000000006</v>
      </c>
      <c r="DP433" s="190">
        <v>69.040000000000006</v>
      </c>
      <c r="DQ433" s="190">
        <v>69.040000000000006</v>
      </c>
      <c r="DR433" s="212">
        <v>69.040000000000006</v>
      </c>
      <c r="DS433" s="150"/>
      <c r="DT433" s="190">
        <v>69</v>
      </c>
      <c r="DU433" s="190">
        <v>69</v>
      </c>
      <c r="DV433" s="190">
        <v>69</v>
      </c>
      <c r="DW433" s="190">
        <v>70</v>
      </c>
      <c r="DX433" s="190"/>
      <c r="DY433" s="190"/>
      <c r="DZ433" s="190"/>
      <c r="EA433" s="190"/>
      <c r="EB433" s="190"/>
      <c r="EC433" s="190"/>
      <c r="ED433" s="190">
        <v>74</v>
      </c>
      <c r="EE433" s="190">
        <v>88</v>
      </c>
      <c r="EF433" s="190">
        <v>102</v>
      </c>
      <c r="EG433" s="190">
        <v>111</v>
      </c>
      <c r="EH433" s="212">
        <v>122</v>
      </c>
      <c r="EI433" s="213"/>
      <c r="EJ433" s="211">
        <v>27</v>
      </c>
      <c r="EK433" s="190">
        <v>28</v>
      </c>
      <c r="EL433" s="190">
        <v>28</v>
      </c>
      <c r="EM433" s="190">
        <v>27</v>
      </c>
      <c r="EN433" s="190"/>
      <c r="EO433" s="190"/>
      <c r="EP433" s="190"/>
      <c r="EQ433" s="190"/>
      <c r="ER433" s="190"/>
      <c r="ES433" s="190"/>
      <c r="ET433" s="190">
        <v>27</v>
      </c>
      <c r="EU433" s="190">
        <v>28</v>
      </c>
      <c r="EV433" s="190">
        <v>28</v>
      </c>
      <c r="EW433" s="190">
        <v>28</v>
      </c>
      <c r="EX433" s="212">
        <v>28</v>
      </c>
      <c r="EY433" s="211"/>
      <c r="EZ433" s="75">
        <f t="shared" ref="EZ433" si="2013">(G433/(DT433-G433))+0</f>
        <v>-1.1580775911986104E-3</v>
      </c>
      <c r="FA433" s="89">
        <f t="shared" si="1485"/>
        <v>-0.1</v>
      </c>
      <c r="FB433" s="212"/>
      <c r="FC433" s="213"/>
      <c r="FD433" s="213"/>
      <c r="FE433" s="213"/>
      <c r="FF433" s="213"/>
      <c r="FG433" s="213"/>
      <c r="FH433" s="213"/>
      <c r="FI433" s="213"/>
      <c r="FJ433" s="213"/>
      <c r="FK433" s="213"/>
      <c r="FL433" s="213"/>
      <c r="FM433" s="213"/>
      <c r="FN433" s="213"/>
      <c r="FO433" s="213"/>
      <c r="FP433" s="213"/>
      <c r="FQ433" s="213"/>
      <c r="FR433" s="213"/>
      <c r="FS433" s="211">
        <v>150</v>
      </c>
      <c r="FT433" s="190">
        <v>150</v>
      </c>
      <c r="FU433" s="190">
        <v>150</v>
      </c>
      <c r="FV433" s="190">
        <v>150</v>
      </c>
      <c r="FW433" s="190"/>
      <c r="FX433" s="190"/>
      <c r="FY433" s="190"/>
      <c r="FZ433" s="190"/>
      <c r="GA433" s="190"/>
      <c r="GB433" s="190"/>
      <c r="GC433" s="190">
        <v>150</v>
      </c>
      <c r="GD433" s="190">
        <v>155</v>
      </c>
      <c r="GE433" s="190">
        <v>155</v>
      </c>
      <c r="GF433" s="190">
        <v>155</v>
      </c>
      <c r="GG433" s="212">
        <v>155</v>
      </c>
    </row>
    <row r="434" spans="2:189">
      <c r="B434" s="33">
        <v>44957</v>
      </c>
      <c r="C434" s="30" t="s">
        <v>60</v>
      </c>
      <c r="D434" s="30">
        <v>2022</v>
      </c>
      <c r="E434" s="30" t="str">
        <f t="shared" ref="E434" si="2014">D434&amp;C434</f>
        <v>2022S5</v>
      </c>
      <c r="F434" s="30" t="str">
        <f t="shared" si="1473"/>
        <v>1Final2023</v>
      </c>
      <c r="G434" s="208" t="str">
        <f>VLOOKUP(Horizontal!$C434&amp;Horizontal!$B434&amp;Horizontal!G$11,Vertical!$E:$O,G$10,0)</f>
        <v>-0,09</v>
      </c>
      <c r="H434" s="207">
        <f>(VLOOKUP(Horizontal!$C434&amp;Horizontal!$B434&amp;Horizontal!H$11,Vertical!$E:$O,H$10,0))+0</f>
        <v>68.98</v>
      </c>
      <c r="I434" s="207">
        <f>(VLOOKUP(Horizontal!$C434&amp;Horizontal!$B434&amp;Horizontal!I$11,Vertical!$E:$O,I$10,0))+0</f>
        <v>69.03</v>
      </c>
      <c r="J434" s="207">
        <f>(VLOOKUP(Horizontal!$C434&amp;Horizontal!$B434&amp;Horizontal!J$11,Vertical!$E:$O,J$10,0))+0</f>
        <v>69.180000000000007</v>
      </c>
      <c r="K434" s="207">
        <f>(VLOOKUP(Horizontal!$C434&amp;Horizontal!$B434&amp;Horizontal!K$11,Vertical!$E:$O,K$10,0))+0</f>
        <v>69.760000000000005</v>
      </c>
      <c r="L434" s="207">
        <f>(VLOOKUP(Horizontal!$C434&amp;Horizontal!$B434&amp;Horizontal!L$11,Vertical!$E:$O,L$10,0))+0</f>
        <v>73.7</v>
      </c>
      <c r="M434" s="207">
        <f>(VLOOKUP(Horizontal!$C434&amp;Horizontal!$B434&amp;Horizontal!M$11,Vertical!$E:$O,M$10,0))+0</f>
        <v>85.77</v>
      </c>
      <c r="N434" s="207">
        <f>(VLOOKUP(Horizontal!$C434&amp;Horizontal!$B434&amp;Horizontal!N$11,Vertical!$E:$O,N$10,0))+0</f>
        <v>100.91</v>
      </c>
      <c r="O434" s="207">
        <f>(VLOOKUP(Horizontal!$C434&amp;Horizontal!$B434&amp;Horizontal!O$11,Vertical!$E:$O,O$10,0))+0</f>
        <v>110.51</v>
      </c>
      <c r="P434" s="209">
        <f>(VLOOKUP(Horizontal!$C434&amp;Horizontal!$B434&amp;Horizontal!P$11,Vertical!$E:$O,P$10,0))+0</f>
        <v>122.04</v>
      </c>
      <c r="Q434" s="210">
        <f>(VLOOKUP(Horizontal!$C434&amp;Horizontal!$B434&amp;Horizontal!Q$11,Vertical!$E:$O,Q$10,0))+0</f>
        <v>50</v>
      </c>
      <c r="R434" s="207">
        <f>(VLOOKUP(Horizontal!$C434&amp;Horizontal!$B434&amp;Horizontal!R$11,Vertical!$E:$O,R$10,0))+0</f>
        <v>49</v>
      </c>
      <c r="S434" s="207">
        <f>(VLOOKUP(Horizontal!$C434&amp;Horizontal!$B434&amp;Horizontal!S$11,Vertical!$E:$O,S$10,0))+0</f>
        <v>48</v>
      </c>
      <c r="T434" s="207">
        <f>(VLOOKUP(Horizontal!$C434&amp;Horizontal!$B434&amp;Horizontal!T$11,Vertical!$E:$O,T$10,0))+0</f>
        <v>43</v>
      </c>
      <c r="U434" s="207">
        <f>(VLOOKUP(Horizontal!$C434&amp;Horizontal!$B434&amp;Horizontal!U$11,Vertical!$E:$O,U$10,0))+0</f>
        <v>44</v>
      </c>
      <c r="V434" s="207">
        <f>(VLOOKUP(Horizontal!$C434&amp;Horizontal!$B434&amp;Horizontal!V$11,Vertical!$E:$O,V$10,0))+0</f>
        <v>51</v>
      </c>
      <c r="W434" s="207">
        <f>(VLOOKUP(Horizontal!$C434&amp;Horizontal!$B434&amp;Horizontal!W$11,Vertical!$E:$O,W$10,0))+0</f>
        <v>49</v>
      </c>
      <c r="X434" s="207">
        <f>(VLOOKUP(Horizontal!$C434&amp;Horizontal!$B434&amp;Horizontal!X$11,Vertical!$E:$O,X$10,0))+0</f>
        <v>37</v>
      </c>
      <c r="Y434" s="209">
        <f>(VLOOKUP(Horizontal!$C434&amp;Horizontal!$B434&amp;Horizontal!Y$11,Vertical!$E:$O,Y$10,0))+0</f>
        <v>30</v>
      </c>
      <c r="Z434" s="210">
        <f>(VLOOKUP(Horizontal!$C434&amp;Horizontal!$B434&amp;Horizontal!Z$11,Vertical!$E:$O,Z$10,0))+0</f>
        <v>18.37</v>
      </c>
      <c r="AA434" s="207">
        <f>(VLOOKUP(Horizontal!$C434&amp;Horizontal!$B434&amp;Horizontal!AA$11,Vertical!$E:$O,AA$10,0))+0</f>
        <v>36.17</v>
      </c>
      <c r="AB434" s="207">
        <f>(VLOOKUP(Horizontal!$C434&amp;Horizontal!$B434&amp;Horizontal!AB$11,Vertical!$E:$O,AB$10,0))+0</f>
        <v>45.1</v>
      </c>
      <c r="AC434" s="207">
        <f>(VLOOKUP(Horizontal!$C434&amp;Horizontal!$B434&amp;Horizontal!AC$11,Vertical!$E:$O,AC$10,0))+0</f>
        <v>36.54</v>
      </c>
      <c r="AD434" s="207">
        <f>(VLOOKUP(Horizontal!$C434&amp;Horizontal!$B434&amp;Horizontal!AD$11,Vertical!$E:$O,AD$10,0))+0</f>
        <v>58.82</v>
      </c>
      <c r="AE434" s="207">
        <f>(VLOOKUP(Horizontal!$C434&amp;Horizontal!$B434&amp;Horizontal!AE$11,Vertical!$E:$O,AE$10,0))+0</f>
        <v>96.23</v>
      </c>
      <c r="AF434" s="207">
        <f>(VLOOKUP(Horizontal!$C434&amp;Horizontal!$B434&amp;Horizontal!AF$11,Vertical!$E:$O,AF$10,0))+0</f>
        <v>94.23</v>
      </c>
      <c r="AG434" s="207">
        <f>(VLOOKUP(Horizontal!$C434&amp;Horizontal!$B434&amp;Horizontal!AG$11,Vertical!$E:$O,AG$10,0))+0</f>
        <v>96.08</v>
      </c>
      <c r="AH434" s="209">
        <f>(VLOOKUP(Horizontal!$C434&amp;Horizontal!$B434&amp;Horizontal!AH$11,Vertical!$E:$O,AH$10,0))+0</f>
        <v>84</v>
      </c>
      <c r="AI434" s="210">
        <f>(VLOOKUP(Horizontal!$C434&amp;Horizontal!$B434&amp;Horizontal!AI$11,Vertical!$E:$O,AI$10,0))+0</f>
        <v>61.22</v>
      </c>
      <c r="AJ434" s="207">
        <f>(VLOOKUP(Horizontal!$C434&amp;Horizontal!$B434&amp;Horizontal!AJ$11,Vertical!$E:$O,AJ$10,0))+0</f>
        <v>55.32</v>
      </c>
      <c r="AK434" s="207">
        <f>(VLOOKUP(Horizontal!$C434&amp;Horizontal!$B434&amp;Horizontal!AK$11,Vertical!$E:$O,AK$10,0))+0</f>
        <v>47.06</v>
      </c>
      <c r="AL434" s="207">
        <f>(VLOOKUP(Horizontal!$C434&amp;Horizontal!$B434&amp;Horizontal!AL$11,Vertical!$E:$O,AL$10,0))+0</f>
        <v>57.69</v>
      </c>
      <c r="AM434" s="207">
        <f>(VLOOKUP(Horizontal!$C434&amp;Horizontal!$B434&amp;Horizontal!AM$11,Vertical!$E:$O,AM$10,0))+0</f>
        <v>21.57</v>
      </c>
      <c r="AN434" s="207">
        <f>(VLOOKUP(Horizontal!$C434&amp;Horizontal!$B434&amp;Horizontal!AN$11,Vertical!$E:$O,AN$10,0))+0</f>
        <v>3.77</v>
      </c>
      <c r="AO434" s="207">
        <f>(VLOOKUP(Horizontal!$C434&amp;Horizontal!$B434&amp;Horizontal!AO$11,Vertical!$E:$O,AO$10,0))+0</f>
        <v>1.92</v>
      </c>
      <c r="AP434" s="207">
        <f>(VLOOKUP(Horizontal!$C434&amp;Horizontal!$B434&amp;Horizontal!AP$11,Vertical!$E:$O,AP$10,0))+0</f>
        <v>3.92</v>
      </c>
      <c r="AQ434" s="209">
        <f>(VLOOKUP(Horizontal!$C434&amp;Horizontal!$B434&amp;Horizontal!AQ$11,Vertical!$E:$O,AQ$10,0))+0</f>
        <v>12</v>
      </c>
      <c r="AR434" s="210">
        <f>(VLOOKUP(Horizontal!$C434&amp;Horizontal!$B434&amp;Horizontal!AR$11,Vertical!$E:$O,AR$10,0))+0</f>
        <v>20.41</v>
      </c>
      <c r="AS434" s="207">
        <f>(VLOOKUP(Horizontal!$C434&amp;Horizontal!$B434&amp;Horizontal!AS$11,Vertical!$E:$O,AS$10,0))+0</f>
        <v>8.51</v>
      </c>
      <c r="AT434" s="207">
        <f>(VLOOKUP(Horizontal!$C434&amp;Horizontal!$B434&amp;Horizontal!AT$11,Vertical!$E:$O,AT$10,0))+0</f>
        <v>7.84</v>
      </c>
      <c r="AU434" s="207">
        <f>(VLOOKUP(Horizontal!$C434&amp;Horizontal!$B434&amp;Horizontal!AU$11,Vertical!$E:$O,AU$10,0))+0</f>
        <v>5.77</v>
      </c>
      <c r="AV434" s="207">
        <f>(VLOOKUP(Horizontal!$C434&amp;Horizontal!$B434&amp;Horizontal!AV$11,Vertical!$E:$O,AV$10,0))+0</f>
        <v>19.61</v>
      </c>
      <c r="AW434" s="207">
        <f>(VLOOKUP(Horizontal!$C434&amp;Horizontal!$B434&amp;Horizontal!AW$11,Vertical!$E:$O,AW$10,0))+0</f>
        <v>0</v>
      </c>
      <c r="AX434" s="207">
        <f>(VLOOKUP(Horizontal!$C434&amp;Horizontal!$B434&amp;Horizontal!AX$11,Vertical!$E:$O,AX$10,0))+0</f>
        <v>3.85</v>
      </c>
      <c r="AY434" s="207">
        <f>(VLOOKUP(Horizontal!$C434&amp;Horizontal!$B434&amp;Horizontal!AY$11,Vertical!$E:$O,AY$10,0))+0</f>
        <v>0</v>
      </c>
      <c r="AZ434" s="209">
        <f>(VLOOKUP(Horizontal!$C434&amp;Horizontal!$B434&amp;Horizontal!AZ$11,Vertical!$E:$O,AZ$10,0))+0</f>
        <v>4</v>
      </c>
      <c r="BA434" s="208">
        <f>(VLOOKUP(Horizontal!$C434&amp;Horizontal!$B434&amp;Horizontal!BA$11,Vertical!$E:$O,BA$10,0))+0</f>
        <v>26.74</v>
      </c>
      <c r="BB434" s="210">
        <f>(VLOOKUP(Horizontal!$C434&amp;Horizontal!$B434&amp;Horizontal!BB$11,Vertical!$E:$O,BB$10,0))+0</f>
        <v>95.73</v>
      </c>
      <c r="BC434" s="207">
        <f>(VLOOKUP(Horizontal!$C434&amp;Horizontal!$B434&amp;Horizontal!BC$11,Vertical!$E:$O,BC$10,0))+0</f>
        <v>96.05</v>
      </c>
      <c r="BD434" s="207">
        <f>(VLOOKUP(Horizontal!$C434&amp;Horizontal!$B434&amp;Horizontal!BD$11,Vertical!$E:$O,BD$10,0))+0</f>
        <v>96.18</v>
      </c>
      <c r="BE434" s="207">
        <f>(VLOOKUP(Horizontal!$C434&amp;Horizontal!$B434&amp;Horizontal!BE$11,Vertical!$E:$O,BE$10,0))+0</f>
        <v>97.06</v>
      </c>
      <c r="BF434" s="207">
        <f>(VLOOKUP(Horizontal!$C434&amp;Horizontal!$B434&amp;Horizontal!BF$11,Vertical!$E:$O,BF$10,0))+0</f>
        <v>101.17</v>
      </c>
      <c r="BG434" s="207">
        <f>(VLOOKUP(Horizontal!$C434&amp;Horizontal!$B434&amp;Horizontal!BG$11,Vertical!$E:$O,BG$10,0))+0</f>
        <v>114.1</v>
      </c>
      <c r="BH434" s="207">
        <f>(VLOOKUP(Horizontal!$C434&amp;Horizontal!$B434&amp;Horizontal!BH$11,Vertical!$E:$O,BH$10,0))+0</f>
        <v>129.37</v>
      </c>
      <c r="BI434" s="207">
        <f>(VLOOKUP(Horizontal!$C434&amp;Horizontal!$B434&amp;Horizontal!BI$11,Vertical!$E:$O,BI$10,0))+0</f>
        <v>138.91999999999999</v>
      </c>
      <c r="BJ434" s="209">
        <f>(VLOOKUP(Horizontal!$C434&amp;Horizontal!$B434&amp;Horizontal!BJ$11,Vertical!$E:$O,BJ$10,0))+0</f>
        <v>149.85</v>
      </c>
      <c r="BK434" s="210">
        <f>(VLOOKUP(Horizontal!$C434&amp;Horizontal!$B434&amp;Horizontal!BK$11,Vertical!$E:$O,BK$10,0))+0</f>
        <v>51</v>
      </c>
      <c r="BL434" s="207">
        <f>(VLOOKUP(Horizontal!$C434&amp;Horizontal!$B434&amp;Horizontal!BL$11,Vertical!$E:$O,BL$10,0))+0</f>
        <v>45</v>
      </c>
      <c r="BM434" s="207">
        <f>(VLOOKUP(Horizontal!$C434&amp;Horizontal!$B434&amp;Horizontal!BM$11,Vertical!$E:$O,BM$10,0))+0</f>
        <v>45</v>
      </c>
      <c r="BN434" s="207">
        <f>(VLOOKUP(Horizontal!$C434&amp;Horizontal!$B434&amp;Horizontal!BN$11,Vertical!$E:$O,BN$10,0))+0</f>
        <v>44</v>
      </c>
      <c r="BO434" s="207">
        <f>(VLOOKUP(Horizontal!$C434&amp;Horizontal!$B434&amp;Horizontal!BO$11,Vertical!$E:$O,BO$10,0))+0</f>
        <v>44</v>
      </c>
      <c r="BP434" s="207">
        <f>(VLOOKUP(Horizontal!$C434&amp;Horizontal!$B434&amp;Horizontal!BP$11,Vertical!$E:$O,BP$10,0))+0</f>
        <v>47</v>
      </c>
      <c r="BQ434" s="207">
        <f>(VLOOKUP(Horizontal!$C434&amp;Horizontal!$B434&amp;Horizontal!BQ$11,Vertical!$E:$O,BQ$10,0))+0</f>
        <v>44</v>
      </c>
      <c r="BR434" s="207">
        <f>(VLOOKUP(Horizontal!$C434&amp;Horizontal!$B434&amp;Horizontal!BR$11,Vertical!$E:$O,BR$10,0))+0</f>
        <v>36</v>
      </c>
      <c r="BS434" s="209">
        <f>(VLOOKUP(Horizontal!$C434&amp;Horizontal!$B434&amp;Horizontal!BS$11,Vertical!$E:$O,BS$10,0))+0</f>
        <v>32</v>
      </c>
      <c r="BT434" s="210">
        <f>(VLOOKUP(Horizontal!$C434&amp;Horizontal!$B434&amp;Horizontal!BT$11,Vertical!$E:$O,BT$10,0))+0</f>
        <v>39.020000000000003</v>
      </c>
      <c r="BU434" s="207">
        <f>(VLOOKUP(Horizontal!$C434&amp;Horizontal!$B434&amp;Horizontal!BU$11,Vertical!$E:$O,BU$10,0))+0</f>
        <v>41.86</v>
      </c>
      <c r="BV434" s="207">
        <f>(VLOOKUP(Horizontal!$C434&amp;Horizontal!$B434&amp;Horizontal!BV$11,Vertical!$E:$O,BV$10,0))+0</f>
        <v>50</v>
      </c>
      <c r="BW434" s="207">
        <f>(VLOOKUP(Horizontal!$C434&amp;Horizontal!$B434&amp;Horizontal!BW$11,Vertical!$E:$O,BW$10,0))+0</f>
        <v>35.56</v>
      </c>
      <c r="BX434" s="207">
        <f>(VLOOKUP(Horizontal!$C434&amp;Horizontal!$B434&amp;Horizontal!BX$11,Vertical!$E:$O,BX$10,0))+0</f>
        <v>58.14</v>
      </c>
      <c r="BY434" s="207">
        <f>(VLOOKUP(Horizontal!$C434&amp;Horizontal!$B434&amp;Horizontal!BY$11,Vertical!$E:$O,BY$10,0))+0</f>
        <v>91.11</v>
      </c>
      <c r="BZ434" s="207">
        <f>(VLOOKUP(Horizontal!$C434&amp;Horizontal!$B434&amp;Horizontal!BZ$11,Vertical!$E:$O,BZ$10,0))+0</f>
        <v>93.18</v>
      </c>
      <c r="CA434" s="207">
        <f>(VLOOKUP(Horizontal!$C434&amp;Horizontal!$B434&amp;Horizontal!CA$11,Vertical!$E:$O,CA$10,0))+0</f>
        <v>95.35</v>
      </c>
      <c r="CB434" s="209">
        <f>(VLOOKUP(Horizontal!$C434&amp;Horizontal!$B434&amp;Horizontal!CB$11,Vertical!$E:$O,CB$10,0))+0</f>
        <v>80</v>
      </c>
      <c r="CC434" s="210">
        <f>(VLOOKUP(Horizontal!$C434&amp;Horizontal!$B434&amp;Horizontal!CC$11,Vertical!$E:$O,CC$10,0))+0</f>
        <v>43.9</v>
      </c>
      <c r="CD434" s="207">
        <f>(VLOOKUP(Horizontal!$C434&amp;Horizontal!$B434&amp;Horizontal!CD$11,Vertical!$E:$O,CD$10,0))+0</f>
        <v>46.51</v>
      </c>
      <c r="CE434" s="207">
        <f>(VLOOKUP(Horizontal!$C434&amp;Horizontal!$B434&amp;Horizontal!CE$11,Vertical!$E:$O,CE$10,0))+0</f>
        <v>41.3</v>
      </c>
      <c r="CF434" s="207">
        <f>(VLOOKUP(Horizontal!$C434&amp;Horizontal!$B434&amp;Horizontal!CF$11,Vertical!$E:$O,CF$10,0))+0</f>
        <v>33.33</v>
      </c>
      <c r="CG434" s="207">
        <f>(VLOOKUP(Horizontal!$C434&amp;Horizontal!$B434&amp;Horizontal!CG$11,Vertical!$E:$O,CG$10,0))+0</f>
        <v>25.58</v>
      </c>
      <c r="CH434" s="207">
        <f>(VLOOKUP(Horizontal!$C434&amp;Horizontal!$B434&amp;Horizontal!CH$11,Vertical!$E:$O,CH$10,0))+0</f>
        <v>6.67</v>
      </c>
      <c r="CI434" s="207">
        <f>(VLOOKUP(Horizontal!$C434&amp;Horizontal!$B434&amp;Horizontal!CI$11,Vertical!$E:$O,CI$10,0))+0</f>
        <v>2.27</v>
      </c>
      <c r="CJ434" s="207">
        <f>(VLOOKUP(Horizontal!$C434&amp;Horizontal!$B434&amp;Horizontal!CJ$11,Vertical!$E:$O,CJ$10,0))+0</f>
        <v>4.6500000000000004</v>
      </c>
      <c r="CK434" s="209">
        <f>(VLOOKUP(Horizontal!$C434&amp;Horizontal!$B434&amp;Horizontal!CK$11,Vertical!$E:$O,CK$10,0))+0</f>
        <v>8.89</v>
      </c>
      <c r="CL434" s="210">
        <f>(VLOOKUP(Horizontal!$C434&amp;Horizontal!$B434&amp;Horizontal!CL$11,Vertical!$E:$O,CL$10,0))+0</f>
        <v>17.07</v>
      </c>
      <c r="CM434" s="207">
        <f>(VLOOKUP(Horizontal!$C434&amp;Horizontal!$B434&amp;Horizontal!CM$11,Vertical!$E:$O,CM$10,0))+0</f>
        <v>11.63</v>
      </c>
      <c r="CN434" s="207">
        <f>(VLOOKUP(Horizontal!$C434&amp;Horizontal!$B434&amp;Horizontal!CN$11,Vertical!$E:$O,CN$10,0))+0</f>
        <v>8.6999999999999993</v>
      </c>
      <c r="CO434" s="207">
        <f>(VLOOKUP(Horizontal!$C434&amp;Horizontal!$B434&amp;Horizontal!CO$11,Vertical!$E:$O,CO$10,0))+0</f>
        <v>31.11</v>
      </c>
      <c r="CP434" s="207">
        <f>(VLOOKUP(Horizontal!$C434&amp;Horizontal!$B434&amp;Horizontal!CP$11,Vertical!$E:$O,CP$10,0))+0</f>
        <v>16.28</v>
      </c>
      <c r="CQ434" s="207">
        <f>(VLOOKUP(Horizontal!$C434&amp;Horizontal!$B434&amp;Horizontal!CQ$11,Vertical!$E:$O,CQ$10,0))+0</f>
        <v>2.2200000000000002</v>
      </c>
      <c r="CR434" s="207">
        <f>(VLOOKUP(Horizontal!$C434&amp;Horizontal!$B434&amp;Horizontal!CR$11,Vertical!$E:$O,CR$10,0))+0</f>
        <v>4.55</v>
      </c>
      <c r="CS434" s="207">
        <f>(VLOOKUP(Horizontal!$C434&amp;Horizontal!$B434&amp;Horizontal!CS$11,Vertical!$E:$O,CS$10,0))+0</f>
        <v>0</v>
      </c>
      <c r="CT434" s="207">
        <f>(VLOOKUP(Horizontal!$C434&amp;Horizontal!$B434&amp;Horizontal!CT$11,Vertical!$E:$O,CT$10,0))+0</f>
        <v>11.11</v>
      </c>
      <c r="CU434" s="150"/>
      <c r="CV434" s="211">
        <f t="shared" ref="CV434" si="2015">(BB434-H434)+0</f>
        <v>26.75</v>
      </c>
      <c r="CW434" s="190">
        <f t="shared" ref="CW434" si="2016">(BC434-I434)+0</f>
        <v>27.019999999999996</v>
      </c>
      <c r="CX434" s="190">
        <f t="shared" ref="CX434" si="2017">(BD434-J434)+0</f>
        <v>27</v>
      </c>
      <c r="CY434" s="190">
        <f t="shared" ref="CY434" si="2018">(BE434-K434)+0</f>
        <v>27.299999999999997</v>
      </c>
      <c r="CZ434" s="190">
        <f t="shared" ref="CZ434" si="2019">(BF434-L434)+0</f>
        <v>27.47</v>
      </c>
      <c r="DA434" s="190">
        <f t="shared" ref="DA434" si="2020">(BG434-M434)+0</f>
        <v>28.33</v>
      </c>
      <c r="DB434" s="190">
        <f t="shared" ref="DB434" si="2021">(BH434-N434)+0</f>
        <v>28.460000000000008</v>
      </c>
      <c r="DC434" s="190">
        <f t="shared" ref="DC434" si="2022">(BI434-O434)+0</f>
        <v>28.409999999999982</v>
      </c>
      <c r="DD434" s="212">
        <f t="shared" ref="DD434" si="2023">(BJ434-P434)+0</f>
        <v>27.809999999999988</v>
      </c>
      <c r="DE434" s="9">
        <v>170</v>
      </c>
      <c r="DF434" s="212">
        <f t="shared" ref="DF434" si="2024">($H$7-H434)+0</f>
        <v>139.47721040189134</v>
      </c>
      <c r="DG434" s="264">
        <v>111</v>
      </c>
      <c r="DH434" s="265">
        <v>80</v>
      </c>
      <c r="DI434" s="265">
        <v>123</v>
      </c>
      <c r="DJ434" s="266">
        <v>139</v>
      </c>
      <c r="DK434" s="190">
        <v>0</v>
      </c>
      <c r="DL434" s="190">
        <v>0</v>
      </c>
      <c r="DM434" s="190">
        <v>0</v>
      </c>
      <c r="DN434" s="212">
        <v>0</v>
      </c>
      <c r="DO434" s="190">
        <v>69.040000000000006</v>
      </c>
      <c r="DP434" s="190">
        <v>69.040000000000006</v>
      </c>
      <c r="DQ434" s="190">
        <v>69.040000000000006</v>
      </c>
      <c r="DR434" s="212">
        <v>69.040000000000006</v>
      </c>
      <c r="DS434" s="150"/>
      <c r="DT434" s="190">
        <v>69</v>
      </c>
      <c r="DU434" s="190">
        <v>69</v>
      </c>
      <c r="DV434" s="190">
        <v>69</v>
      </c>
      <c r="DW434" s="190">
        <v>70</v>
      </c>
      <c r="DX434" s="190"/>
      <c r="DY434" s="190"/>
      <c r="DZ434" s="190"/>
      <c r="EA434" s="190"/>
      <c r="EB434" s="190"/>
      <c r="EC434" s="190"/>
      <c r="ED434" s="190">
        <v>74</v>
      </c>
      <c r="EE434" s="190">
        <v>85</v>
      </c>
      <c r="EF434" s="190">
        <v>100</v>
      </c>
      <c r="EG434" s="190">
        <v>110</v>
      </c>
      <c r="EH434" s="212">
        <v>122</v>
      </c>
      <c r="EI434" s="213"/>
      <c r="EJ434" s="211">
        <v>26</v>
      </c>
      <c r="EK434" s="190">
        <v>28</v>
      </c>
      <c r="EL434" s="190">
        <v>28</v>
      </c>
      <c r="EM434" s="190">
        <v>27</v>
      </c>
      <c r="EN434" s="190"/>
      <c r="EO434" s="190"/>
      <c r="EP434" s="190"/>
      <c r="EQ434" s="190"/>
      <c r="ER434" s="190"/>
      <c r="ES434" s="190"/>
      <c r="ET434" s="190">
        <v>27</v>
      </c>
      <c r="EU434" s="190">
        <v>28</v>
      </c>
      <c r="EV434" s="190">
        <v>28</v>
      </c>
      <c r="EW434" s="190">
        <v>28</v>
      </c>
      <c r="EX434" s="212">
        <v>28</v>
      </c>
      <c r="EY434" s="211"/>
      <c r="EZ434" s="75">
        <f t="shared" ref="EZ434" si="2025">(G434/(DT434-G434))+0</f>
        <v>-1.3026487190620929E-3</v>
      </c>
      <c r="FA434" s="89">
        <f t="shared" si="1485"/>
        <v>-0.1</v>
      </c>
      <c r="FB434" s="212"/>
      <c r="FC434" s="213"/>
      <c r="FD434" s="213"/>
      <c r="FE434" s="213"/>
      <c r="FF434" s="213"/>
      <c r="FG434" s="213"/>
      <c r="FH434" s="213"/>
      <c r="FI434" s="213"/>
      <c r="FJ434" s="213"/>
      <c r="FK434" s="213"/>
      <c r="FL434" s="213"/>
      <c r="FM434" s="213"/>
      <c r="FN434" s="213"/>
      <c r="FO434" s="213"/>
      <c r="FP434" s="213"/>
      <c r="FQ434" s="213"/>
      <c r="FR434" s="213"/>
      <c r="FS434" s="211">
        <v>155</v>
      </c>
      <c r="FT434" s="190">
        <v>150</v>
      </c>
      <c r="FU434" s="190">
        <v>150</v>
      </c>
      <c r="FV434" s="190">
        <v>150</v>
      </c>
      <c r="FW434" s="190"/>
      <c r="FX434" s="190"/>
      <c r="FY434" s="190"/>
      <c r="FZ434" s="190"/>
      <c r="GA434" s="190"/>
      <c r="GB434" s="190"/>
      <c r="GC434" s="190">
        <v>150</v>
      </c>
      <c r="GD434" s="190">
        <v>155</v>
      </c>
      <c r="GE434" s="190">
        <v>155</v>
      </c>
      <c r="GF434" s="190">
        <v>155</v>
      </c>
      <c r="GG434" s="212">
        <v>155</v>
      </c>
    </row>
    <row r="435" spans="2:189">
      <c r="B435" s="33">
        <v>44964</v>
      </c>
      <c r="C435" s="30" t="s">
        <v>99</v>
      </c>
      <c r="D435" s="30">
        <v>2022</v>
      </c>
      <c r="E435" s="30" t="str">
        <f t="shared" ref="E435" si="2026">D435&amp;C435</f>
        <v>2022S6</v>
      </c>
      <c r="F435" s="30" t="str">
        <f t="shared" si="1473"/>
        <v>22023</v>
      </c>
      <c r="G435" s="208" t="str">
        <f>VLOOKUP(Horizontal!$C435&amp;Horizontal!$B435&amp;Horizontal!G$11,Vertical!$E:$O,G$10,0)</f>
        <v>0,01</v>
      </c>
      <c r="H435" s="207">
        <f>(VLOOKUP(Horizontal!$C435&amp;Horizontal!$B435&amp;Horizontal!H$11,Vertical!$E:$O,H$10,0))+0</f>
        <v>69.05</v>
      </c>
      <c r="I435" s="207">
        <f>(VLOOKUP(Horizontal!$C435&amp;Horizontal!$B435&amp;Horizontal!I$11,Vertical!$E:$O,I$10,0))+0</f>
        <v>69.12</v>
      </c>
      <c r="J435" s="207">
        <f>(VLOOKUP(Horizontal!$C435&amp;Horizontal!$B435&amp;Horizontal!J$11,Vertical!$E:$O,J$10,0))+0</f>
        <v>69.53</v>
      </c>
      <c r="K435" s="207">
        <f>(VLOOKUP(Horizontal!$C435&amp;Horizontal!$B435&amp;Horizontal!K$11,Vertical!$E:$O,K$10,0))+0</f>
        <v>70.010000000000005</v>
      </c>
      <c r="L435" s="207">
        <f>(VLOOKUP(Horizontal!$C435&amp;Horizontal!$B435&amp;Horizontal!L$11,Vertical!$E:$O,L$10,0))+0</f>
        <v>73.23</v>
      </c>
      <c r="M435" s="207">
        <f>(VLOOKUP(Horizontal!$C435&amp;Horizontal!$B435&amp;Horizontal!M$11,Vertical!$E:$O,M$10,0))+0</f>
        <v>85.16</v>
      </c>
      <c r="N435" s="207">
        <f>(VLOOKUP(Horizontal!$C435&amp;Horizontal!$B435&amp;Horizontal!N$11,Vertical!$E:$O,N$10,0))+0</f>
        <v>99.23</v>
      </c>
      <c r="O435" s="207">
        <f>(VLOOKUP(Horizontal!$C435&amp;Horizontal!$B435&amp;Horizontal!O$11,Vertical!$E:$O,O$10,0))+0</f>
        <v>109.5</v>
      </c>
      <c r="P435" s="209">
        <f>(VLOOKUP(Horizontal!$C435&amp;Horizontal!$B435&amp;Horizontal!P$11,Vertical!$E:$O,P$10,0))+0</f>
        <v>120</v>
      </c>
      <c r="Q435" s="210">
        <f>(VLOOKUP(Horizontal!$C435&amp;Horizontal!$B435&amp;Horizontal!Q$11,Vertical!$E:$O,Q$10,0))+0</f>
        <v>48</v>
      </c>
      <c r="R435" s="207">
        <f>(VLOOKUP(Horizontal!$C435&amp;Horizontal!$B435&amp;Horizontal!R$11,Vertical!$E:$O,R$10,0))+0</f>
        <v>48</v>
      </c>
      <c r="S435" s="207">
        <f>(VLOOKUP(Horizontal!$C435&amp;Horizontal!$B435&amp;Horizontal!S$11,Vertical!$E:$O,S$10,0))+0</f>
        <v>46</v>
      </c>
      <c r="T435" s="207">
        <f>(VLOOKUP(Horizontal!$C435&amp;Horizontal!$B435&amp;Horizontal!T$11,Vertical!$E:$O,T$10,0))+0</f>
        <v>44</v>
      </c>
      <c r="U435" s="207">
        <f>(VLOOKUP(Horizontal!$C435&amp;Horizontal!$B435&amp;Horizontal!U$11,Vertical!$E:$O,U$10,0))+0</f>
        <v>44</v>
      </c>
      <c r="V435" s="207">
        <f>(VLOOKUP(Horizontal!$C435&amp;Horizontal!$B435&amp;Horizontal!V$11,Vertical!$E:$O,V$10,0))+0</f>
        <v>47</v>
      </c>
      <c r="W435" s="207">
        <f>(VLOOKUP(Horizontal!$C435&amp;Horizontal!$B435&amp;Horizontal!W$11,Vertical!$E:$O,W$10,0))+0</f>
        <v>46</v>
      </c>
      <c r="X435" s="207">
        <f>(VLOOKUP(Horizontal!$C435&amp;Horizontal!$B435&amp;Horizontal!X$11,Vertical!$E:$O,X$10,0))+0</f>
        <v>38</v>
      </c>
      <c r="Y435" s="209">
        <f>(VLOOKUP(Horizontal!$C435&amp;Horizontal!$B435&amp;Horizontal!Y$11,Vertical!$E:$O,Y$10,0))+0</f>
        <v>31</v>
      </c>
      <c r="Z435" s="210">
        <f>(VLOOKUP(Horizontal!$C435&amp;Horizontal!$B435&amp;Horizontal!Z$11,Vertical!$E:$O,Z$10,0))+0</f>
        <v>20.45</v>
      </c>
      <c r="AA435" s="207">
        <f>(VLOOKUP(Horizontal!$C435&amp;Horizontal!$B435&amp;Horizontal!AA$11,Vertical!$E:$O,AA$10,0))+0</f>
        <v>24.44</v>
      </c>
      <c r="AB435" s="207">
        <f>(VLOOKUP(Horizontal!$C435&amp;Horizontal!$B435&amp;Horizontal!AB$11,Vertical!$E:$O,AB$10,0))+0</f>
        <v>42.55</v>
      </c>
      <c r="AC435" s="207">
        <f>(VLOOKUP(Horizontal!$C435&amp;Horizontal!$B435&amp;Horizontal!AC$11,Vertical!$E:$O,AC$10,0))+0</f>
        <v>42.55</v>
      </c>
      <c r="AD435" s="207">
        <f>(VLOOKUP(Horizontal!$C435&amp;Horizontal!$B435&amp;Horizontal!AD$11,Vertical!$E:$O,AD$10,0))+0</f>
        <v>66.67</v>
      </c>
      <c r="AE435" s="207">
        <f>(VLOOKUP(Horizontal!$C435&amp;Horizontal!$B435&amp;Horizontal!AE$11,Vertical!$E:$O,AE$10,0))+0</f>
        <v>61.7</v>
      </c>
      <c r="AF435" s="207">
        <f>(VLOOKUP(Horizontal!$C435&amp;Horizontal!$B435&amp;Horizontal!AF$11,Vertical!$E:$O,AF$10,0))+0</f>
        <v>85.11</v>
      </c>
      <c r="AG435" s="207">
        <f>(VLOOKUP(Horizontal!$C435&amp;Horizontal!$B435&amp;Horizontal!AG$11,Vertical!$E:$O,AG$10,0))+0</f>
        <v>62.22</v>
      </c>
      <c r="AH435" s="209">
        <f>(VLOOKUP(Horizontal!$C435&amp;Horizontal!$B435&amp;Horizontal!AH$11,Vertical!$E:$O,AH$10,0))+0</f>
        <v>72.34</v>
      </c>
      <c r="AI435" s="210">
        <f>(VLOOKUP(Horizontal!$C435&amp;Horizontal!$B435&amp;Horizontal!AI$11,Vertical!$E:$O,AI$10,0))+0</f>
        <v>50</v>
      </c>
      <c r="AJ435" s="207">
        <f>(VLOOKUP(Horizontal!$C435&amp;Horizontal!$B435&amp;Horizontal!AJ$11,Vertical!$E:$O,AJ$10,0))+0</f>
        <v>42.22</v>
      </c>
      <c r="AK435" s="207">
        <f>(VLOOKUP(Horizontal!$C435&amp;Horizontal!$B435&amp;Horizontal!AK$11,Vertical!$E:$O,AK$10,0))+0</f>
        <v>42.55</v>
      </c>
      <c r="AL435" s="207">
        <f>(VLOOKUP(Horizontal!$C435&amp;Horizontal!$B435&amp;Horizontal!AL$11,Vertical!$E:$O,AL$10,0))+0</f>
        <v>42.55</v>
      </c>
      <c r="AM435" s="207">
        <f>(VLOOKUP(Horizontal!$C435&amp;Horizontal!$B435&amp;Horizontal!AM$11,Vertical!$E:$O,AM$10,0))+0</f>
        <v>20.83</v>
      </c>
      <c r="AN435" s="207">
        <f>(VLOOKUP(Horizontal!$C435&amp;Horizontal!$B435&amp;Horizontal!AN$11,Vertical!$E:$O,AN$10,0))+0</f>
        <v>27.66</v>
      </c>
      <c r="AO435" s="207">
        <f>(VLOOKUP(Horizontal!$C435&amp;Horizontal!$B435&amp;Horizontal!AO$11,Vertical!$E:$O,AO$10,0))+0</f>
        <v>12.77</v>
      </c>
      <c r="AP435" s="207">
        <f>(VLOOKUP(Horizontal!$C435&amp;Horizontal!$B435&amp;Horizontal!AP$11,Vertical!$E:$O,AP$10,0))+0</f>
        <v>22.22</v>
      </c>
      <c r="AQ435" s="209">
        <f>(VLOOKUP(Horizontal!$C435&amp;Horizontal!$B435&amp;Horizontal!AQ$11,Vertical!$E:$O,AQ$10,0))+0</f>
        <v>19.149999999999999</v>
      </c>
      <c r="AR435" s="210">
        <f>(VLOOKUP(Horizontal!$C435&amp;Horizontal!$B435&amp;Horizontal!AR$11,Vertical!$E:$O,AR$10,0))+0</f>
        <v>29.55</v>
      </c>
      <c r="AS435" s="207">
        <f>(VLOOKUP(Horizontal!$C435&amp;Horizontal!$B435&amp;Horizontal!AS$11,Vertical!$E:$O,AS$10,0))+0</f>
        <v>33.33</v>
      </c>
      <c r="AT435" s="207">
        <f>(VLOOKUP(Horizontal!$C435&amp;Horizontal!$B435&amp;Horizontal!AT$11,Vertical!$E:$O,AT$10,0))+0</f>
        <v>14.89</v>
      </c>
      <c r="AU435" s="207">
        <f>(VLOOKUP(Horizontal!$C435&amp;Horizontal!$B435&amp;Horizontal!AU$11,Vertical!$E:$O,AU$10,0))+0</f>
        <v>14.89</v>
      </c>
      <c r="AV435" s="207">
        <f>(VLOOKUP(Horizontal!$C435&amp;Horizontal!$B435&amp;Horizontal!AV$11,Vertical!$E:$O,AV$10,0))+0</f>
        <v>12.5</v>
      </c>
      <c r="AW435" s="207">
        <f>(VLOOKUP(Horizontal!$C435&amp;Horizontal!$B435&amp;Horizontal!AW$11,Vertical!$E:$O,AW$10,0))+0</f>
        <v>10.64</v>
      </c>
      <c r="AX435" s="207">
        <f>(VLOOKUP(Horizontal!$C435&amp;Horizontal!$B435&amp;Horizontal!AX$11,Vertical!$E:$O,AX$10,0))+0</f>
        <v>2.13</v>
      </c>
      <c r="AY435" s="207">
        <f>(VLOOKUP(Horizontal!$C435&amp;Horizontal!$B435&amp;Horizontal!AY$11,Vertical!$E:$O,AY$10,0))+0</f>
        <v>15.56</v>
      </c>
      <c r="AZ435" s="209">
        <f>(VLOOKUP(Horizontal!$C435&amp;Horizontal!$B435&amp;Horizontal!AZ$11,Vertical!$E:$O,AZ$10,0))+0</f>
        <v>8.51</v>
      </c>
      <c r="BA435" s="208">
        <f>(VLOOKUP(Horizontal!$C435&amp;Horizontal!$B435&amp;Horizontal!BA$11,Vertical!$E:$O,BA$10,0))+0</f>
        <v>26.74</v>
      </c>
      <c r="BB435" s="210">
        <f>(VLOOKUP(Horizontal!$C435&amp;Horizontal!$B435&amp;Horizontal!BB$11,Vertical!$E:$O,BB$10,0))+0</f>
        <v>95.8</v>
      </c>
      <c r="BC435" s="207">
        <f>(VLOOKUP(Horizontal!$C435&amp;Horizontal!$B435&amp;Horizontal!BC$11,Vertical!$E:$O,BC$10,0))+0</f>
        <v>96.14</v>
      </c>
      <c r="BD435" s="207">
        <f>(VLOOKUP(Horizontal!$C435&amp;Horizontal!$B435&amp;Horizontal!BD$11,Vertical!$E:$O,BD$10,0))+0</f>
        <v>96.76</v>
      </c>
      <c r="BE435" s="207">
        <f>(VLOOKUP(Horizontal!$C435&amp;Horizontal!$B435&amp;Horizontal!BE$11,Vertical!$E:$O,BE$10,0))+0</f>
        <v>97.57</v>
      </c>
      <c r="BF435" s="207">
        <f>(VLOOKUP(Horizontal!$C435&amp;Horizontal!$B435&amp;Horizontal!BF$11,Vertical!$E:$O,BF$10,0))+0</f>
        <v>100.44</v>
      </c>
      <c r="BG435" s="207">
        <f>(VLOOKUP(Horizontal!$C435&amp;Horizontal!$B435&amp;Horizontal!BG$11,Vertical!$E:$O,BG$10,0))+0</f>
        <v>113.14</v>
      </c>
      <c r="BH435" s="207">
        <f>(VLOOKUP(Horizontal!$C435&amp;Horizontal!$B435&amp;Horizontal!BH$11,Vertical!$E:$O,BH$10,0))+0</f>
        <v>127.44</v>
      </c>
      <c r="BI435" s="207">
        <f>(VLOOKUP(Horizontal!$C435&amp;Horizontal!$B435&amp;Horizontal!BI$11,Vertical!$E:$O,BI$10,0))+0</f>
        <v>137.47</v>
      </c>
      <c r="BJ435" s="209">
        <f>(VLOOKUP(Horizontal!$C435&amp;Horizontal!$B435&amp;Horizontal!BJ$11,Vertical!$E:$O,BJ$10,0))+0</f>
        <v>147.86000000000001</v>
      </c>
      <c r="BK435" s="210">
        <f>(VLOOKUP(Horizontal!$C435&amp;Horizontal!$B435&amp;Horizontal!BK$11,Vertical!$E:$O,BK$10,0))+0</f>
        <v>47</v>
      </c>
      <c r="BL435" s="207">
        <f>(VLOOKUP(Horizontal!$C435&amp;Horizontal!$B435&amp;Horizontal!BL$11,Vertical!$E:$O,BL$10,0))+0</f>
        <v>46</v>
      </c>
      <c r="BM435" s="207">
        <f>(VLOOKUP(Horizontal!$C435&amp;Horizontal!$B435&amp;Horizontal!BM$11,Vertical!$E:$O,BM$10,0))+0</f>
        <v>45</v>
      </c>
      <c r="BN435" s="207">
        <f>(VLOOKUP(Horizontal!$C435&amp;Horizontal!$B435&amp;Horizontal!BN$11,Vertical!$E:$O,BN$10,0))+0</f>
        <v>45</v>
      </c>
      <c r="BO435" s="207">
        <f>(VLOOKUP(Horizontal!$C435&amp;Horizontal!$B435&amp;Horizontal!BO$11,Vertical!$E:$O,BO$10,0))+0</f>
        <v>45</v>
      </c>
      <c r="BP435" s="207">
        <f>(VLOOKUP(Horizontal!$C435&amp;Horizontal!$B435&amp;Horizontal!BP$11,Vertical!$E:$O,BP$10,0))+0</f>
        <v>45</v>
      </c>
      <c r="BQ435" s="207">
        <f>(VLOOKUP(Horizontal!$C435&amp;Horizontal!$B435&amp;Horizontal!BQ$11,Vertical!$E:$O,BQ$10,0))+0</f>
        <v>42</v>
      </c>
      <c r="BR435" s="207">
        <f>(VLOOKUP(Horizontal!$C435&amp;Horizontal!$B435&amp;Horizontal!BR$11,Vertical!$E:$O,BR$10,0))+0</f>
        <v>36</v>
      </c>
      <c r="BS435" s="209">
        <f>(VLOOKUP(Horizontal!$C435&amp;Horizontal!$B435&amp;Horizontal!BS$11,Vertical!$E:$O,BS$10,0))+0</f>
        <v>30</v>
      </c>
      <c r="BT435" s="210">
        <f>(VLOOKUP(Horizontal!$C435&amp;Horizontal!$B435&amp;Horizontal!BT$11,Vertical!$E:$O,BT$10,0))+0</f>
        <v>38.1</v>
      </c>
      <c r="BU435" s="207">
        <f>(VLOOKUP(Horizontal!$C435&amp;Horizontal!$B435&amp;Horizontal!BU$11,Vertical!$E:$O,BU$10,0))+0</f>
        <v>26.83</v>
      </c>
      <c r="BV435" s="207">
        <f>(VLOOKUP(Horizontal!$C435&amp;Horizontal!$B435&amp;Horizontal!BV$11,Vertical!$E:$O,BV$10,0))+0</f>
        <v>47.62</v>
      </c>
      <c r="BW435" s="207">
        <f>(VLOOKUP(Horizontal!$C435&amp;Horizontal!$B435&amp;Horizontal!BW$11,Vertical!$E:$O,BW$10,0))+0</f>
        <v>47.62</v>
      </c>
      <c r="BX435" s="207">
        <f>(VLOOKUP(Horizontal!$C435&amp;Horizontal!$B435&amp;Horizontal!BX$11,Vertical!$E:$O,BX$10,0))+0</f>
        <v>59.52</v>
      </c>
      <c r="BY435" s="207">
        <f>(VLOOKUP(Horizontal!$C435&amp;Horizontal!$B435&amp;Horizontal!BY$11,Vertical!$E:$O,BY$10,0))+0</f>
        <v>62.5</v>
      </c>
      <c r="BZ435" s="207">
        <f>(VLOOKUP(Horizontal!$C435&amp;Horizontal!$B435&amp;Horizontal!BZ$11,Vertical!$E:$O,BZ$10,0))+0</f>
        <v>80</v>
      </c>
      <c r="CA435" s="207">
        <f>(VLOOKUP(Horizontal!$C435&amp;Horizontal!$B435&amp;Horizontal!CA$11,Vertical!$E:$O,CA$10,0))+0</f>
        <v>62.5</v>
      </c>
      <c r="CB435" s="209">
        <f>(VLOOKUP(Horizontal!$C435&amp;Horizontal!$B435&amp;Horizontal!CB$11,Vertical!$E:$O,CB$10,0))+0</f>
        <v>67.5</v>
      </c>
      <c r="CC435" s="210">
        <f>(VLOOKUP(Horizontal!$C435&amp;Horizontal!$B435&amp;Horizontal!CC$11,Vertical!$E:$O,CC$10,0))+0</f>
        <v>33.33</v>
      </c>
      <c r="CD435" s="207">
        <f>(VLOOKUP(Horizontal!$C435&amp;Horizontal!$B435&amp;Horizontal!CD$11,Vertical!$E:$O,CD$10,0))+0</f>
        <v>43.9</v>
      </c>
      <c r="CE435" s="207">
        <f>(VLOOKUP(Horizontal!$C435&amp;Horizontal!$B435&amp;Horizontal!CE$11,Vertical!$E:$O,CE$10,0))+0</f>
        <v>35.71</v>
      </c>
      <c r="CF435" s="207">
        <f>(VLOOKUP(Horizontal!$C435&amp;Horizontal!$B435&amp;Horizontal!CF$11,Vertical!$E:$O,CF$10,0))+0</f>
        <v>35.71</v>
      </c>
      <c r="CG435" s="207">
        <f>(VLOOKUP(Horizontal!$C435&amp;Horizontal!$B435&amp;Horizontal!CG$11,Vertical!$E:$O,CG$10,0))+0</f>
        <v>19.05</v>
      </c>
      <c r="CH435" s="207">
        <f>(VLOOKUP(Horizontal!$C435&amp;Horizontal!$B435&amp;Horizontal!CH$11,Vertical!$E:$O,CH$10,0))+0</f>
        <v>25</v>
      </c>
      <c r="CI435" s="207">
        <f>(VLOOKUP(Horizontal!$C435&amp;Horizontal!$B435&amp;Horizontal!CI$11,Vertical!$E:$O,CI$10,0))+0</f>
        <v>12.5</v>
      </c>
      <c r="CJ435" s="207">
        <f>(VLOOKUP(Horizontal!$C435&amp;Horizontal!$B435&amp;Horizontal!CJ$11,Vertical!$E:$O,CJ$10,0))+0</f>
        <v>22.5</v>
      </c>
      <c r="CK435" s="209">
        <f>(VLOOKUP(Horizontal!$C435&amp;Horizontal!$B435&amp;Horizontal!CK$11,Vertical!$E:$O,CK$10,0))+0</f>
        <v>25</v>
      </c>
      <c r="CL435" s="210">
        <f>(VLOOKUP(Horizontal!$C435&amp;Horizontal!$B435&amp;Horizontal!CL$11,Vertical!$E:$O,CL$10,0))+0</f>
        <v>28.57</v>
      </c>
      <c r="CM435" s="207">
        <f>(VLOOKUP(Horizontal!$C435&amp;Horizontal!$B435&amp;Horizontal!CM$11,Vertical!$E:$O,CM$10,0))+0</f>
        <v>29.27</v>
      </c>
      <c r="CN435" s="207">
        <f>(VLOOKUP(Horizontal!$C435&amp;Horizontal!$B435&amp;Horizontal!CN$11,Vertical!$E:$O,CN$10,0))+0</f>
        <v>16.670000000000002</v>
      </c>
      <c r="CO435" s="207">
        <f>(VLOOKUP(Horizontal!$C435&amp;Horizontal!$B435&amp;Horizontal!CO$11,Vertical!$E:$O,CO$10,0))+0</f>
        <v>16.670000000000002</v>
      </c>
      <c r="CP435" s="207">
        <f>(VLOOKUP(Horizontal!$C435&amp;Horizontal!$B435&amp;Horizontal!CP$11,Vertical!$E:$O,CP$10,0))+0</f>
        <v>21.43</v>
      </c>
      <c r="CQ435" s="207">
        <f>(VLOOKUP(Horizontal!$C435&amp;Horizontal!$B435&amp;Horizontal!CQ$11,Vertical!$E:$O,CQ$10,0))+0</f>
        <v>12.5</v>
      </c>
      <c r="CR435" s="207">
        <f>(VLOOKUP(Horizontal!$C435&amp;Horizontal!$B435&amp;Horizontal!CR$11,Vertical!$E:$O,CR$10,0))+0</f>
        <v>7.5</v>
      </c>
      <c r="CS435" s="207">
        <f>(VLOOKUP(Horizontal!$C435&amp;Horizontal!$B435&amp;Horizontal!CS$11,Vertical!$E:$O,CS$10,0))+0</f>
        <v>15</v>
      </c>
      <c r="CT435" s="207">
        <f>(VLOOKUP(Horizontal!$C435&amp;Horizontal!$B435&amp;Horizontal!CT$11,Vertical!$E:$O,CT$10,0))+0</f>
        <v>7.5</v>
      </c>
      <c r="CU435" s="150"/>
      <c r="CV435" s="211">
        <f t="shared" ref="CV435" si="2027">(BB435-H435)+0</f>
        <v>26.75</v>
      </c>
      <c r="CW435" s="190">
        <f t="shared" ref="CW435" si="2028">(BC435-I435)+0</f>
        <v>27.019999999999996</v>
      </c>
      <c r="CX435" s="190">
        <f t="shared" ref="CX435" si="2029">(BD435-J435)+0</f>
        <v>27.230000000000004</v>
      </c>
      <c r="CY435" s="190">
        <f t="shared" ref="CY435" si="2030">(BE435-K435)+0</f>
        <v>27.559999999999988</v>
      </c>
      <c r="CZ435" s="190">
        <f t="shared" ref="CZ435" si="2031">(BF435-L435)+0</f>
        <v>27.209999999999994</v>
      </c>
      <c r="DA435" s="190">
        <f t="shared" ref="DA435" si="2032">(BG435-M435)+0</f>
        <v>27.980000000000004</v>
      </c>
      <c r="DB435" s="190">
        <f t="shared" ref="DB435" si="2033">(BH435-N435)+0</f>
        <v>28.209999999999994</v>
      </c>
      <c r="DC435" s="190">
        <f t="shared" ref="DC435" si="2034">(BI435-O435)+0</f>
        <v>27.97</v>
      </c>
      <c r="DD435" s="212">
        <f t="shared" ref="DD435" si="2035">(BJ435-P435)+0</f>
        <v>27.860000000000014</v>
      </c>
      <c r="DE435" s="9">
        <v>170</v>
      </c>
      <c r="DF435" s="212">
        <f t="shared" ref="DF435" si="2036">($H$7-H435)+0</f>
        <v>139.40721040189135</v>
      </c>
      <c r="DG435" s="264">
        <v>107</v>
      </c>
      <c r="DH435" s="265">
        <v>77</v>
      </c>
      <c r="DI435" s="265">
        <v>106</v>
      </c>
      <c r="DJ435" s="266">
        <v>110</v>
      </c>
      <c r="DK435" s="190">
        <v>0</v>
      </c>
      <c r="DL435" s="190">
        <v>0</v>
      </c>
      <c r="DM435" s="190">
        <v>0</v>
      </c>
      <c r="DN435" s="212">
        <v>0</v>
      </c>
      <c r="DO435" s="190">
        <v>69.040000000000006</v>
      </c>
      <c r="DP435" s="190">
        <v>69.040000000000006</v>
      </c>
      <c r="DQ435" s="190">
        <v>69.040000000000006</v>
      </c>
      <c r="DR435" s="212">
        <v>69.040000000000006</v>
      </c>
      <c r="DS435" s="150"/>
      <c r="DT435" s="190">
        <v>69</v>
      </c>
      <c r="DU435" s="190">
        <v>69</v>
      </c>
      <c r="DV435" s="190">
        <v>70</v>
      </c>
      <c r="DW435" s="190">
        <v>70</v>
      </c>
      <c r="DX435" s="190"/>
      <c r="DY435" s="190"/>
      <c r="DZ435" s="190"/>
      <c r="EA435" s="190"/>
      <c r="EB435" s="190"/>
      <c r="EC435" s="190"/>
      <c r="ED435" s="190">
        <v>83</v>
      </c>
      <c r="EE435" s="190">
        <v>85</v>
      </c>
      <c r="EF435" s="190">
        <v>99</v>
      </c>
      <c r="EG435" s="190">
        <v>108</v>
      </c>
      <c r="EH435" s="212">
        <v>122</v>
      </c>
      <c r="EI435" s="213"/>
      <c r="EJ435" s="211">
        <v>27</v>
      </c>
      <c r="EK435" s="190">
        <v>27</v>
      </c>
      <c r="EL435" s="190">
        <v>27</v>
      </c>
      <c r="EM435" s="190">
        <v>27</v>
      </c>
      <c r="EN435" s="190"/>
      <c r="EO435" s="190"/>
      <c r="EP435" s="190"/>
      <c r="EQ435" s="190"/>
      <c r="ER435" s="190"/>
      <c r="ES435" s="190"/>
      <c r="ET435" s="190">
        <v>27</v>
      </c>
      <c r="EU435" s="190">
        <v>28</v>
      </c>
      <c r="EV435" s="190">
        <v>28</v>
      </c>
      <c r="EW435" s="190">
        <v>28</v>
      </c>
      <c r="EX435" s="212">
        <v>28</v>
      </c>
      <c r="EY435" s="211"/>
      <c r="EZ435" s="75">
        <f t="shared" ref="EZ435" si="2037">(G435/(DT435-G435))+0</f>
        <v>1.4494854326714017E-4</v>
      </c>
      <c r="FA435" s="89">
        <f t="shared" si="1485"/>
        <v>-0.1</v>
      </c>
      <c r="FB435" s="212"/>
      <c r="FC435" s="213"/>
      <c r="FD435" s="213"/>
      <c r="FE435" s="213"/>
      <c r="FF435" s="213"/>
      <c r="FG435" s="213"/>
      <c r="FH435" s="213"/>
      <c r="FI435" s="213"/>
      <c r="FJ435" s="213"/>
      <c r="FK435" s="213"/>
      <c r="FL435" s="213"/>
      <c r="FM435" s="213"/>
      <c r="FN435" s="213"/>
      <c r="FO435" s="213"/>
      <c r="FP435" s="213"/>
      <c r="FQ435" s="213"/>
      <c r="FR435" s="213"/>
      <c r="FS435" s="211">
        <v>150</v>
      </c>
      <c r="FT435" s="190">
        <v>150</v>
      </c>
      <c r="FU435" s="190">
        <v>150</v>
      </c>
      <c r="FV435" s="190">
        <v>150</v>
      </c>
      <c r="FW435" s="190"/>
      <c r="FX435" s="190"/>
      <c r="FY435" s="190"/>
      <c r="FZ435" s="190"/>
      <c r="GA435" s="190"/>
      <c r="GB435" s="190"/>
      <c r="GC435" s="190">
        <v>150</v>
      </c>
      <c r="GD435" s="190">
        <v>155</v>
      </c>
      <c r="GE435" s="190">
        <v>155</v>
      </c>
      <c r="GF435" s="190">
        <v>155</v>
      </c>
      <c r="GG435" s="212">
        <v>155</v>
      </c>
    </row>
    <row r="436" spans="2:189">
      <c r="B436" s="33">
        <v>44971</v>
      </c>
      <c r="C436" s="30" t="s">
        <v>59</v>
      </c>
      <c r="D436" s="30">
        <v>2022</v>
      </c>
      <c r="E436" s="30" t="str">
        <f t="shared" ref="E436" si="2038">D436&amp;C436</f>
        <v>2022S7</v>
      </c>
      <c r="F436" s="30" t="str">
        <f t="shared" si="1473"/>
        <v>22023</v>
      </c>
      <c r="G436" s="208" t="str">
        <f>VLOOKUP(Horizontal!$C436&amp;Horizontal!$B436&amp;Horizontal!G$11,Vertical!$E:$O,G$10,0)</f>
        <v>0,03</v>
      </c>
      <c r="H436" s="207">
        <f>(VLOOKUP(Horizontal!$C436&amp;Horizontal!$B436&amp;Horizontal!H$11,Vertical!$E:$O,H$10,0))+0</f>
        <v>69.05</v>
      </c>
      <c r="I436" s="207">
        <f>(VLOOKUP(Horizontal!$C436&amp;Horizontal!$B436&amp;Horizontal!I$11,Vertical!$E:$O,I$10,0))+0</f>
        <v>69.08</v>
      </c>
      <c r="J436" s="207">
        <f>(VLOOKUP(Horizontal!$C436&amp;Horizontal!$B436&amp;Horizontal!J$11,Vertical!$E:$O,J$10,0))+0</f>
        <v>69.48</v>
      </c>
      <c r="K436" s="207">
        <f>(VLOOKUP(Horizontal!$C436&amp;Horizontal!$B436&amp;Horizontal!K$11,Vertical!$E:$O,K$10,0))+0</f>
        <v>69.95</v>
      </c>
      <c r="L436" s="207">
        <f>(VLOOKUP(Horizontal!$C436&amp;Horizontal!$B436&amp;Horizontal!L$11,Vertical!$E:$O,L$10,0))+0</f>
        <v>72.95</v>
      </c>
      <c r="M436" s="207">
        <f>(VLOOKUP(Horizontal!$C436&amp;Horizontal!$B436&amp;Horizontal!M$11,Vertical!$E:$O,M$10,0))+0</f>
        <v>83.83</v>
      </c>
      <c r="N436" s="207">
        <f>(VLOOKUP(Horizontal!$C436&amp;Horizontal!$B436&amp;Horizontal!N$11,Vertical!$E:$O,N$10,0))+0</f>
        <v>98.8</v>
      </c>
      <c r="O436" s="207">
        <f>(VLOOKUP(Horizontal!$C436&amp;Horizontal!$B436&amp;Horizontal!O$11,Vertical!$E:$O,O$10,0))+0</f>
        <v>108.53</v>
      </c>
      <c r="P436" s="209">
        <f>(VLOOKUP(Horizontal!$C436&amp;Horizontal!$B436&amp;Horizontal!P$11,Vertical!$E:$O,P$10,0))+0</f>
        <v>118.42</v>
      </c>
      <c r="Q436" s="210">
        <f>(VLOOKUP(Horizontal!$C436&amp;Horizontal!$B436&amp;Horizontal!Q$11,Vertical!$E:$O,Q$10,0))+0</f>
        <v>49</v>
      </c>
      <c r="R436" s="207">
        <f>(VLOOKUP(Horizontal!$C436&amp;Horizontal!$B436&amp;Horizontal!R$11,Vertical!$E:$O,R$10,0))+0</f>
        <v>46</v>
      </c>
      <c r="S436" s="207">
        <f>(VLOOKUP(Horizontal!$C436&amp;Horizontal!$B436&amp;Horizontal!S$11,Vertical!$E:$O,S$10,0))+0</f>
        <v>44</v>
      </c>
      <c r="T436" s="207">
        <f>(VLOOKUP(Horizontal!$C436&amp;Horizontal!$B436&amp;Horizontal!T$11,Vertical!$E:$O,T$10,0))+0</f>
        <v>43</v>
      </c>
      <c r="U436" s="207">
        <f>(VLOOKUP(Horizontal!$C436&amp;Horizontal!$B436&amp;Horizontal!U$11,Vertical!$E:$O,U$10,0))+0</f>
        <v>43</v>
      </c>
      <c r="V436" s="207">
        <f>(VLOOKUP(Horizontal!$C436&amp;Horizontal!$B436&amp;Horizontal!V$11,Vertical!$E:$O,V$10,0))+0</f>
        <v>47</v>
      </c>
      <c r="W436" s="207">
        <f>(VLOOKUP(Horizontal!$C436&amp;Horizontal!$B436&amp;Horizontal!W$11,Vertical!$E:$O,W$10,0))+0</f>
        <v>43</v>
      </c>
      <c r="X436" s="207">
        <f>(VLOOKUP(Horizontal!$C436&amp;Horizontal!$B436&amp;Horizontal!X$11,Vertical!$E:$O,X$10,0))+0</f>
        <v>37</v>
      </c>
      <c r="Y436" s="209">
        <f>(VLOOKUP(Horizontal!$C436&amp;Horizontal!$B436&amp;Horizontal!Y$11,Vertical!$E:$O,Y$10,0))+0</f>
        <v>29</v>
      </c>
      <c r="Z436" s="210">
        <f>(VLOOKUP(Horizontal!$C436&amp;Horizontal!$B436&amp;Horizontal!Z$11,Vertical!$E:$O,Z$10,0))+0</f>
        <v>25</v>
      </c>
      <c r="AA436" s="207">
        <f>(VLOOKUP(Horizontal!$C436&amp;Horizontal!$B436&amp;Horizontal!AA$11,Vertical!$E:$O,AA$10,0))+0</f>
        <v>27.27</v>
      </c>
      <c r="AB436" s="207">
        <f>(VLOOKUP(Horizontal!$C436&amp;Horizontal!$B436&amp;Horizontal!AB$11,Vertical!$E:$O,AB$10,0))+0</f>
        <v>32.61</v>
      </c>
      <c r="AC436" s="207">
        <f>(VLOOKUP(Horizontal!$C436&amp;Horizontal!$B436&amp;Horizontal!AC$11,Vertical!$E:$O,AC$10,0))+0</f>
        <v>28.89</v>
      </c>
      <c r="AD436" s="207">
        <f>(VLOOKUP(Horizontal!$C436&amp;Horizontal!$B436&amp;Horizontal!AD$11,Vertical!$E:$O,AD$10,0))+0</f>
        <v>46.51</v>
      </c>
      <c r="AE436" s="207">
        <f>(VLOOKUP(Horizontal!$C436&amp;Horizontal!$B436&amp;Horizontal!AE$11,Vertical!$E:$O,AE$10,0))+0</f>
        <v>75</v>
      </c>
      <c r="AF436" s="207">
        <f>(VLOOKUP(Horizontal!$C436&amp;Horizontal!$B436&amp;Horizontal!AF$11,Vertical!$E:$O,AF$10,0))+0</f>
        <v>59.09</v>
      </c>
      <c r="AG436" s="207">
        <f>(VLOOKUP(Horizontal!$C436&amp;Horizontal!$B436&amp;Horizontal!AG$11,Vertical!$E:$O,AG$10,0))+0</f>
        <v>72.09</v>
      </c>
      <c r="AH436" s="209">
        <f>(VLOOKUP(Horizontal!$C436&amp;Horizontal!$B436&amp;Horizontal!AH$11,Vertical!$E:$O,AH$10,0))+0</f>
        <v>68.180000000000007</v>
      </c>
      <c r="AI436" s="210">
        <f>(VLOOKUP(Horizontal!$C436&amp;Horizontal!$B436&amp;Horizontal!AI$11,Vertical!$E:$O,AI$10,0))+0</f>
        <v>68.180000000000007</v>
      </c>
      <c r="AJ436" s="207">
        <f>(VLOOKUP(Horizontal!$C436&amp;Horizontal!$B436&amp;Horizontal!AJ$11,Vertical!$E:$O,AJ$10,0))+0</f>
        <v>65.91</v>
      </c>
      <c r="AK436" s="207">
        <f>(VLOOKUP(Horizontal!$C436&amp;Horizontal!$B436&amp;Horizontal!AK$11,Vertical!$E:$O,AK$10,0))+0</f>
        <v>54.35</v>
      </c>
      <c r="AL436" s="207">
        <f>(VLOOKUP(Horizontal!$C436&amp;Horizontal!$B436&amp;Horizontal!AL$11,Vertical!$E:$O,AL$10,0))+0</f>
        <v>48.89</v>
      </c>
      <c r="AM436" s="207">
        <f>(VLOOKUP(Horizontal!$C436&amp;Horizontal!$B436&amp;Horizontal!AM$11,Vertical!$E:$O,AM$10,0))+0</f>
        <v>41.86</v>
      </c>
      <c r="AN436" s="207">
        <f>(VLOOKUP(Horizontal!$C436&amp;Horizontal!$B436&amp;Horizontal!AN$11,Vertical!$E:$O,AN$10,0))+0</f>
        <v>20.45</v>
      </c>
      <c r="AO436" s="207">
        <f>(VLOOKUP(Horizontal!$C436&amp;Horizontal!$B436&amp;Horizontal!AO$11,Vertical!$E:$O,AO$10,0))+0</f>
        <v>31.82</v>
      </c>
      <c r="AP436" s="207">
        <f>(VLOOKUP(Horizontal!$C436&amp;Horizontal!$B436&amp;Horizontal!AP$11,Vertical!$E:$O,AP$10,0))+0</f>
        <v>18.600000000000001</v>
      </c>
      <c r="AQ436" s="209">
        <f>(VLOOKUP(Horizontal!$C436&amp;Horizontal!$B436&amp;Horizontal!AQ$11,Vertical!$E:$O,AQ$10,0))+0</f>
        <v>27.27</v>
      </c>
      <c r="AR436" s="210">
        <f>(VLOOKUP(Horizontal!$C436&amp;Horizontal!$B436&amp;Horizontal!AR$11,Vertical!$E:$O,AR$10,0))+0</f>
        <v>6.82</v>
      </c>
      <c r="AS436" s="207">
        <f>(VLOOKUP(Horizontal!$C436&amp;Horizontal!$B436&amp;Horizontal!AS$11,Vertical!$E:$O,AS$10,0))+0</f>
        <v>6.82</v>
      </c>
      <c r="AT436" s="207">
        <f>(VLOOKUP(Horizontal!$C436&amp;Horizontal!$B436&amp;Horizontal!AT$11,Vertical!$E:$O,AT$10,0))+0</f>
        <v>13.04</v>
      </c>
      <c r="AU436" s="207">
        <f>(VLOOKUP(Horizontal!$C436&amp;Horizontal!$B436&amp;Horizontal!AU$11,Vertical!$E:$O,AU$10,0))+0</f>
        <v>22.22</v>
      </c>
      <c r="AV436" s="207">
        <f>(VLOOKUP(Horizontal!$C436&amp;Horizontal!$B436&amp;Horizontal!AV$11,Vertical!$E:$O,AV$10,0))+0</f>
        <v>11.63</v>
      </c>
      <c r="AW436" s="207">
        <f>(VLOOKUP(Horizontal!$C436&amp;Horizontal!$B436&amp;Horizontal!AW$11,Vertical!$E:$O,AW$10,0))+0</f>
        <v>4.55</v>
      </c>
      <c r="AX436" s="207">
        <f>(VLOOKUP(Horizontal!$C436&amp;Horizontal!$B436&amp;Horizontal!AX$11,Vertical!$E:$O,AX$10,0))+0</f>
        <v>9.09</v>
      </c>
      <c r="AY436" s="207">
        <f>(VLOOKUP(Horizontal!$C436&amp;Horizontal!$B436&amp;Horizontal!AY$11,Vertical!$E:$O,AY$10,0))+0</f>
        <v>9.3000000000000007</v>
      </c>
      <c r="AZ436" s="209">
        <f>(VLOOKUP(Horizontal!$C436&amp;Horizontal!$B436&amp;Horizontal!AZ$11,Vertical!$E:$O,AZ$10,0))+0</f>
        <v>4.55</v>
      </c>
      <c r="BA436" s="208">
        <f>(VLOOKUP(Horizontal!$C436&amp;Horizontal!$B436&amp;Horizontal!BA$11,Vertical!$E:$O,BA$10,0))+0</f>
        <v>26.4</v>
      </c>
      <c r="BB436" s="210">
        <f>(VLOOKUP(Horizontal!$C436&amp;Horizontal!$B436&amp;Horizontal!BB$11,Vertical!$E:$O,BB$10,0))+0</f>
        <v>95.45</v>
      </c>
      <c r="BC436" s="207">
        <f>(VLOOKUP(Horizontal!$C436&amp;Horizontal!$B436&amp;Horizontal!BC$11,Vertical!$E:$O,BC$10,0))+0</f>
        <v>95.98</v>
      </c>
      <c r="BD436" s="207">
        <f>(VLOOKUP(Horizontal!$C436&amp;Horizontal!$B436&amp;Horizontal!BD$11,Vertical!$E:$O,BD$10,0))+0</f>
        <v>96.6</v>
      </c>
      <c r="BE436" s="207">
        <f>(VLOOKUP(Horizontal!$C436&amp;Horizontal!$B436&amp;Horizontal!BE$11,Vertical!$E:$O,BE$10,0))+0</f>
        <v>97.19</v>
      </c>
      <c r="BF436" s="207">
        <f>(VLOOKUP(Horizontal!$C436&amp;Horizontal!$B436&amp;Horizontal!BF$11,Vertical!$E:$O,BF$10,0))+0</f>
        <v>99.93</v>
      </c>
      <c r="BG436" s="207">
        <f>(VLOOKUP(Horizontal!$C436&amp;Horizontal!$B436&amp;Horizontal!BG$11,Vertical!$E:$O,BG$10,0))+0</f>
        <v>112.12</v>
      </c>
      <c r="BH436" s="207">
        <f>(VLOOKUP(Horizontal!$C436&amp;Horizontal!$B436&amp;Horizontal!BH$11,Vertical!$E:$O,BH$10,0))+0</f>
        <v>126.87</v>
      </c>
      <c r="BI436" s="207">
        <f>(VLOOKUP(Horizontal!$C436&amp;Horizontal!$B436&amp;Horizontal!BI$11,Vertical!$E:$O,BI$10,0))+0</f>
        <v>136.6</v>
      </c>
      <c r="BJ436" s="209">
        <f>(VLOOKUP(Horizontal!$C436&amp;Horizontal!$B436&amp;Horizontal!BJ$11,Vertical!$E:$O,BJ$10,0))+0</f>
        <v>146.34</v>
      </c>
      <c r="BK436" s="210">
        <f>(VLOOKUP(Horizontal!$C436&amp;Horizontal!$B436&amp;Horizontal!BK$11,Vertical!$E:$O,BK$10,0))+0</f>
        <v>51</v>
      </c>
      <c r="BL436" s="207">
        <f>(VLOOKUP(Horizontal!$C436&amp;Horizontal!$B436&amp;Horizontal!BL$11,Vertical!$E:$O,BL$10,0))+0</f>
        <v>46</v>
      </c>
      <c r="BM436" s="207">
        <f>(VLOOKUP(Horizontal!$C436&amp;Horizontal!$B436&amp;Horizontal!BM$11,Vertical!$E:$O,BM$10,0))+0</f>
        <v>44</v>
      </c>
      <c r="BN436" s="207">
        <f>(VLOOKUP(Horizontal!$C436&amp;Horizontal!$B436&amp;Horizontal!BN$11,Vertical!$E:$O,BN$10,0))+0</f>
        <v>42</v>
      </c>
      <c r="BO436" s="207">
        <f>(VLOOKUP(Horizontal!$C436&amp;Horizontal!$B436&amp;Horizontal!BO$11,Vertical!$E:$O,BO$10,0))+0</f>
        <v>43</v>
      </c>
      <c r="BP436" s="207">
        <f>(VLOOKUP(Horizontal!$C436&amp;Horizontal!$B436&amp;Horizontal!BP$11,Vertical!$E:$O,BP$10,0))+0</f>
        <v>44</v>
      </c>
      <c r="BQ436" s="207">
        <f>(VLOOKUP(Horizontal!$C436&amp;Horizontal!$B436&amp;Horizontal!BQ$11,Vertical!$E:$O,BQ$10,0))+0</f>
        <v>42</v>
      </c>
      <c r="BR436" s="207">
        <f>(VLOOKUP(Horizontal!$C436&amp;Horizontal!$B436&amp;Horizontal!BR$11,Vertical!$E:$O,BR$10,0))+0</f>
        <v>35</v>
      </c>
      <c r="BS436" s="209">
        <f>(VLOOKUP(Horizontal!$C436&amp;Horizontal!$B436&amp;Horizontal!BS$11,Vertical!$E:$O,BS$10,0))+0</f>
        <v>31</v>
      </c>
      <c r="BT436" s="210">
        <f>(VLOOKUP(Horizontal!$C436&amp;Horizontal!$B436&amp;Horizontal!BT$11,Vertical!$E:$O,BT$10,0))+0</f>
        <v>44.74</v>
      </c>
      <c r="BU436" s="207">
        <f>(VLOOKUP(Horizontal!$C436&amp;Horizontal!$B436&amp;Horizontal!BU$11,Vertical!$E:$O,BU$10,0))+0</f>
        <v>34.21</v>
      </c>
      <c r="BV436" s="207">
        <f>(VLOOKUP(Horizontal!$C436&amp;Horizontal!$B436&amp;Horizontal!BV$11,Vertical!$E:$O,BV$10,0))+0</f>
        <v>42.5</v>
      </c>
      <c r="BW436" s="207">
        <f>(VLOOKUP(Horizontal!$C436&amp;Horizontal!$B436&amp;Horizontal!BW$11,Vertical!$E:$O,BW$10,0))+0</f>
        <v>35.9</v>
      </c>
      <c r="BX436" s="207">
        <f>(VLOOKUP(Horizontal!$C436&amp;Horizontal!$B436&amp;Horizontal!BX$11,Vertical!$E:$O,BX$10,0))+0</f>
        <v>52.5</v>
      </c>
      <c r="BY436" s="207">
        <f>(VLOOKUP(Horizontal!$C436&amp;Horizontal!$B436&amp;Horizontal!BY$11,Vertical!$E:$O,BY$10,0))+0</f>
        <v>76.319999999999993</v>
      </c>
      <c r="BZ436" s="207">
        <f>(VLOOKUP(Horizontal!$C436&amp;Horizontal!$B436&amp;Horizontal!BZ$11,Vertical!$E:$O,BZ$10,0))+0</f>
        <v>57.89</v>
      </c>
      <c r="CA436" s="207">
        <f>(VLOOKUP(Horizontal!$C436&amp;Horizontal!$B436&amp;Horizontal!CA$11,Vertical!$E:$O,CA$10,0))+0</f>
        <v>67.569999999999993</v>
      </c>
      <c r="CB436" s="209">
        <f>(VLOOKUP(Horizontal!$C436&amp;Horizontal!$B436&amp;Horizontal!CB$11,Vertical!$E:$O,CB$10,0))+0</f>
        <v>59.46</v>
      </c>
      <c r="CC436" s="210">
        <f>(VLOOKUP(Horizontal!$C436&amp;Horizontal!$B436&amp;Horizontal!CC$11,Vertical!$E:$O,CC$10,0))+0</f>
        <v>44.74</v>
      </c>
      <c r="CD436" s="207">
        <f>(VLOOKUP(Horizontal!$C436&amp;Horizontal!$B436&amp;Horizontal!CD$11,Vertical!$E:$O,CD$10,0))+0</f>
        <v>50</v>
      </c>
      <c r="CE436" s="207">
        <f>(VLOOKUP(Horizontal!$C436&amp;Horizontal!$B436&amp;Horizontal!CE$11,Vertical!$E:$O,CE$10,0))+0</f>
        <v>40</v>
      </c>
      <c r="CF436" s="207">
        <f>(VLOOKUP(Horizontal!$C436&amp;Horizontal!$B436&amp;Horizontal!CF$11,Vertical!$E:$O,CF$10,0))+0</f>
        <v>41.03</v>
      </c>
      <c r="CG436" s="207">
        <f>(VLOOKUP(Horizontal!$C436&amp;Horizontal!$B436&amp;Horizontal!CG$11,Vertical!$E:$O,CG$10,0))+0</f>
        <v>35</v>
      </c>
      <c r="CH436" s="207">
        <f>(VLOOKUP(Horizontal!$C436&amp;Horizontal!$B436&amp;Horizontal!CH$11,Vertical!$E:$O,CH$10,0))+0</f>
        <v>21.05</v>
      </c>
      <c r="CI436" s="207">
        <f>(VLOOKUP(Horizontal!$C436&amp;Horizontal!$B436&amp;Horizontal!CI$11,Vertical!$E:$O,CI$10,0))+0</f>
        <v>34.21</v>
      </c>
      <c r="CJ436" s="207">
        <f>(VLOOKUP(Horizontal!$C436&amp;Horizontal!$B436&amp;Horizontal!CJ$11,Vertical!$E:$O,CJ$10,0))+0</f>
        <v>27.03</v>
      </c>
      <c r="CK436" s="209">
        <f>(VLOOKUP(Horizontal!$C436&amp;Horizontal!$B436&amp;Horizontal!CK$11,Vertical!$E:$O,CK$10,0))+0</f>
        <v>29.73</v>
      </c>
      <c r="CL436" s="210">
        <f>(VLOOKUP(Horizontal!$C436&amp;Horizontal!$B436&amp;Horizontal!CL$11,Vertical!$E:$O,CL$10,0))+0</f>
        <v>10.53</v>
      </c>
      <c r="CM436" s="207">
        <f>(VLOOKUP(Horizontal!$C436&amp;Horizontal!$B436&amp;Horizontal!CM$11,Vertical!$E:$O,CM$10,0))+0</f>
        <v>15.79</v>
      </c>
      <c r="CN436" s="207">
        <f>(VLOOKUP(Horizontal!$C436&amp;Horizontal!$B436&amp;Horizontal!CN$11,Vertical!$E:$O,CN$10,0))+0</f>
        <v>17.5</v>
      </c>
      <c r="CO436" s="207">
        <f>(VLOOKUP(Horizontal!$C436&amp;Horizontal!$B436&amp;Horizontal!CO$11,Vertical!$E:$O,CO$10,0))+0</f>
        <v>23.08</v>
      </c>
      <c r="CP436" s="207">
        <f>(VLOOKUP(Horizontal!$C436&amp;Horizontal!$B436&amp;Horizontal!CP$11,Vertical!$E:$O,CP$10,0))+0</f>
        <v>12.5</v>
      </c>
      <c r="CQ436" s="207">
        <f>(VLOOKUP(Horizontal!$C436&amp;Horizontal!$B436&amp;Horizontal!CQ$11,Vertical!$E:$O,CQ$10,0))+0</f>
        <v>2.63</v>
      </c>
      <c r="CR436" s="207">
        <f>(VLOOKUP(Horizontal!$C436&amp;Horizontal!$B436&amp;Horizontal!CR$11,Vertical!$E:$O,CR$10,0))+0</f>
        <v>7.89</v>
      </c>
      <c r="CS436" s="207">
        <f>(VLOOKUP(Horizontal!$C436&amp;Horizontal!$B436&amp;Horizontal!CS$11,Vertical!$E:$O,CS$10,0))+0</f>
        <v>5.41</v>
      </c>
      <c r="CT436" s="207">
        <f>(VLOOKUP(Horizontal!$C436&amp;Horizontal!$B436&amp;Horizontal!CT$11,Vertical!$E:$O,CT$10,0))+0</f>
        <v>10.81</v>
      </c>
      <c r="CU436" s="150"/>
      <c r="CV436" s="211">
        <f t="shared" ref="CV436" si="2039">(BB436-H436)+0</f>
        <v>26.400000000000006</v>
      </c>
      <c r="CW436" s="190">
        <f t="shared" ref="CW436" si="2040">(BC436-I436)+0</f>
        <v>26.900000000000006</v>
      </c>
      <c r="CX436" s="190">
        <f t="shared" ref="CX436" si="2041">(BD436-J436)+0</f>
        <v>27.11999999999999</v>
      </c>
      <c r="CY436" s="190">
        <f t="shared" ref="CY436" si="2042">(BE436-K436)+0</f>
        <v>27.239999999999995</v>
      </c>
      <c r="CZ436" s="190">
        <f t="shared" ref="CZ436" si="2043">(BF436-L436)+0</f>
        <v>26.980000000000004</v>
      </c>
      <c r="DA436" s="190">
        <f t="shared" ref="DA436" si="2044">(BG436-M436)+0</f>
        <v>28.290000000000006</v>
      </c>
      <c r="DB436" s="190">
        <f t="shared" ref="DB436" si="2045">(BH436-N436)+0</f>
        <v>28.070000000000007</v>
      </c>
      <c r="DC436" s="190">
        <f t="shared" ref="DC436" si="2046">(BI436-O436)+0</f>
        <v>28.069999999999993</v>
      </c>
      <c r="DD436" s="212">
        <f t="shared" ref="DD436" si="2047">(BJ436-P436)+0</f>
        <v>27.92</v>
      </c>
      <c r="DE436" s="9">
        <v>170</v>
      </c>
      <c r="DF436" s="212">
        <f t="shared" ref="DF436" si="2048">($H$7-H436)+0</f>
        <v>139.40721040189135</v>
      </c>
      <c r="DG436" s="264">
        <v>97</v>
      </c>
      <c r="DH436" s="265">
        <v>66</v>
      </c>
      <c r="DI436" s="265">
        <v>98</v>
      </c>
      <c r="DJ436" s="266">
        <v>107</v>
      </c>
      <c r="DK436" s="190">
        <v>0</v>
      </c>
      <c r="DL436" s="190">
        <v>0</v>
      </c>
      <c r="DM436" s="190">
        <v>0</v>
      </c>
      <c r="DN436" s="212">
        <v>0</v>
      </c>
      <c r="DO436" s="190">
        <v>69.040000000000006</v>
      </c>
      <c r="DP436" s="190">
        <v>69.040000000000006</v>
      </c>
      <c r="DQ436" s="190">
        <v>69.040000000000006</v>
      </c>
      <c r="DR436" s="212">
        <v>69.040000000000006</v>
      </c>
      <c r="DS436" s="150"/>
      <c r="DT436" s="190">
        <v>69</v>
      </c>
      <c r="DU436" s="190">
        <v>69</v>
      </c>
      <c r="DV436" s="190">
        <v>69</v>
      </c>
      <c r="DW436" s="190">
        <v>70</v>
      </c>
      <c r="DX436" s="190"/>
      <c r="DY436" s="190"/>
      <c r="DZ436" s="190"/>
      <c r="EA436" s="190"/>
      <c r="EB436" s="190"/>
      <c r="EC436" s="190"/>
      <c r="ED436" s="190">
        <v>74</v>
      </c>
      <c r="EE436" s="190">
        <v>85</v>
      </c>
      <c r="EF436" s="190">
        <v>97</v>
      </c>
      <c r="EG436" s="190">
        <v>107</v>
      </c>
      <c r="EH436" s="212">
        <v>116</v>
      </c>
      <c r="EI436" s="213"/>
      <c r="EJ436" s="211">
        <v>27</v>
      </c>
      <c r="EK436" s="190">
        <v>27</v>
      </c>
      <c r="EL436" s="190">
        <v>27</v>
      </c>
      <c r="EM436" s="190">
        <v>27</v>
      </c>
      <c r="EN436" s="190"/>
      <c r="EO436" s="190"/>
      <c r="EP436" s="190"/>
      <c r="EQ436" s="190"/>
      <c r="ER436" s="190"/>
      <c r="ES436" s="190"/>
      <c r="ET436" s="190">
        <v>27</v>
      </c>
      <c r="EU436" s="190">
        <v>28</v>
      </c>
      <c r="EV436" s="190">
        <v>28</v>
      </c>
      <c r="EW436" s="190">
        <v>28</v>
      </c>
      <c r="EX436" s="212">
        <v>28</v>
      </c>
      <c r="EY436" s="211"/>
      <c r="EZ436" s="75">
        <f t="shared" ref="EZ436" si="2049">(G436/(DT436-G436))+0</f>
        <v>4.3497172683775554E-4</v>
      </c>
      <c r="FA436" s="89">
        <f t="shared" si="1485"/>
        <v>-0.1</v>
      </c>
      <c r="FB436" s="212"/>
      <c r="FC436" s="213"/>
      <c r="FD436" s="213"/>
      <c r="FE436" s="213"/>
      <c r="FF436" s="213"/>
      <c r="FG436" s="213"/>
      <c r="FH436" s="213"/>
      <c r="FI436" s="213"/>
      <c r="FJ436" s="213"/>
      <c r="FK436" s="213"/>
      <c r="FL436" s="213"/>
      <c r="FM436" s="213"/>
      <c r="FN436" s="213"/>
      <c r="FO436" s="213"/>
      <c r="FP436" s="213"/>
      <c r="FQ436" s="213"/>
      <c r="FR436" s="213"/>
      <c r="FS436" s="211">
        <v>150</v>
      </c>
      <c r="FT436" s="190">
        <v>150</v>
      </c>
      <c r="FU436" s="190">
        <v>150</v>
      </c>
      <c r="FV436" s="190">
        <v>150</v>
      </c>
      <c r="FW436" s="190"/>
      <c r="FX436" s="190"/>
      <c r="FY436" s="190"/>
      <c r="FZ436" s="190"/>
      <c r="GA436" s="190"/>
      <c r="GB436" s="190"/>
      <c r="GC436" s="190">
        <v>150</v>
      </c>
      <c r="GD436" s="190">
        <v>155</v>
      </c>
      <c r="GE436" s="190">
        <v>155</v>
      </c>
      <c r="GF436" s="190">
        <v>155</v>
      </c>
      <c r="GG436" s="212">
        <v>155</v>
      </c>
    </row>
    <row r="437" spans="2:189">
      <c r="B437" s="33">
        <v>44978</v>
      </c>
      <c r="C437" s="30" t="s">
        <v>58</v>
      </c>
      <c r="D437" s="30">
        <v>2022</v>
      </c>
      <c r="E437" s="30" t="str">
        <f t="shared" ref="E437" si="2050">D437&amp;C437</f>
        <v>2022S8</v>
      </c>
      <c r="F437" s="30" t="str">
        <f t="shared" si="1473"/>
        <v>22023</v>
      </c>
      <c r="G437" s="208" t="str">
        <f>VLOOKUP(Horizontal!$C437&amp;Horizontal!$B437&amp;Horizontal!G$11,Vertical!$E:$O,G$10,0)</f>
        <v>0,06</v>
      </c>
      <c r="H437" s="207">
        <f>(VLOOKUP(Horizontal!$C437&amp;Horizontal!$B437&amp;Horizontal!H$11,Vertical!$E:$O,H$10,0))+0</f>
        <v>68.790000000000006</v>
      </c>
      <c r="I437" s="207">
        <f>(VLOOKUP(Horizontal!$C437&amp;Horizontal!$B437&amp;Horizontal!I$11,Vertical!$E:$O,I$10,0))+0</f>
        <v>68.84</v>
      </c>
      <c r="J437" s="207">
        <f>(VLOOKUP(Horizontal!$C437&amp;Horizontal!$B437&amp;Horizontal!J$11,Vertical!$E:$O,J$10,0))+0</f>
        <v>69.2</v>
      </c>
      <c r="K437" s="207">
        <f>(VLOOKUP(Horizontal!$C437&amp;Horizontal!$B437&amp;Horizontal!K$11,Vertical!$E:$O,K$10,0))+0</f>
        <v>69.45</v>
      </c>
      <c r="L437" s="207">
        <f>(VLOOKUP(Horizontal!$C437&amp;Horizontal!$B437&amp;Horizontal!L$11,Vertical!$E:$O,L$10,0))+0</f>
        <v>71.14</v>
      </c>
      <c r="M437" s="207">
        <f>(VLOOKUP(Horizontal!$C437&amp;Horizontal!$B437&amp;Horizontal!M$11,Vertical!$E:$O,M$10,0))+0</f>
        <v>82.8</v>
      </c>
      <c r="N437" s="207">
        <f>(VLOOKUP(Horizontal!$C437&amp;Horizontal!$B437&amp;Horizontal!N$11,Vertical!$E:$O,N$10,0))+0</f>
        <v>98.49</v>
      </c>
      <c r="O437" s="207">
        <f>(VLOOKUP(Horizontal!$C437&amp;Horizontal!$B437&amp;Horizontal!O$11,Vertical!$E:$O,O$10,0))+0</f>
        <v>107.82</v>
      </c>
      <c r="P437" s="209">
        <f>(VLOOKUP(Horizontal!$C437&amp;Horizontal!$B437&amp;Horizontal!P$11,Vertical!$E:$O,P$10,0))+0</f>
        <v>117.93</v>
      </c>
      <c r="Q437" s="210">
        <f>(VLOOKUP(Horizontal!$C437&amp;Horizontal!$B437&amp;Horizontal!Q$11,Vertical!$E:$O,Q$10,0))+0</f>
        <v>45</v>
      </c>
      <c r="R437" s="207">
        <f>(VLOOKUP(Horizontal!$C437&amp;Horizontal!$B437&amp;Horizontal!R$11,Vertical!$E:$O,R$10,0))+0</f>
        <v>44</v>
      </c>
      <c r="S437" s="207">
        <f>(VLOOKUP(Horizontal!$C437&amp;Horizontal!$B437&amp;Horizontal!S$11,Vertical!$E:$O,S$10,0))+0</f>
        <v>42</v>
      </c>
      <c r="T437" s="207">
        <f>(VLOOKUP(Horizontal!$C437&amp;Horizontal!$B437&amp;Horizontal!T$11,Vertical!$E:$O,T$10,0))+0</f>
        <v>42</v>
      </c>
      <c r="U437" s="207">
        <f>(VLOOKUP(Horizontal!$C437&amp;Horizontal!$B437&amp;Horizontal!U$11,Vertical!$E:$O,U$10,0))+0</f>
        <v>44</v>
      </c>
      <c r="V437" s="207">
        <f>(VLOOKUP(Horizontal!$C437&amp;Horizontal!$B437&amp;Horizontal!V$11,Vertical!$E:$O,V$10,0))+0</f>
        <v>45</v>
      </c>
      <c r="W437" s="207">
        <f>(VLOOKUP(Horizontal!$C437&amp;Horizontal!$B437&amp;Horizontal!W$11,Vertical!$E:$O,W$10,0))+0</f>
        <v>45</v>
      </c>
      <c r="X437" s="207">
        <f>(VLOOKUP(Horizontal!$C437&amp;Horizontal!$B437&amp;Horizontal!X$11,Vertical!$E:$O,X$10,0))+0</f>
        <v>38</v>
      </c>
      <c r="Y437" s="209">
        <f>(VLOOKUP(Horizontal!$C437&amp;Horizontal!$B437&amp;Horizontal!Y$11,Vertical!$E:$O,Y$10,0))+0</f>
        <v>31</v>
      </c>
      <c r="Z437" s="210">
        <f>(VLOOKUP(Horizontal!$C437&amp;Horizontal!$B437&amp;Horizontal!Z$11,Vertical!$E:$O,Z$10,0))+0</f>
        <v>38.46</v>
      </c>
      <c r="AA437" s="207">
        <f>(VLOOKUP(Horizontal!$C437&amp;Horizontal!$B437&amp;Horizontal!AA$11,Vertical!$E:$O,AA$10,0))+0</f>
        <v>46.67</v>
      </c>
      <c r="AB437" s="207">
        <f>(VLOOKUP(Horizontal!$C437&amp;Horizontal!$B437&amp;Horizontal!AB$11,Vertical!$E:$O,AB$10,0))+0</f>
        <v>44.44</v>
      </c>
      <c r="AC437" s="207">
        <f>(VLOOKUP(Horizontal!$C437&amp;Horizontal!$B437&amp;Horizontal!AC$11,Vertical!$E:$O,AC$10,0))+0</f>
        <v>45.16</v>
      </c>
      <c r="AD437" s="207">
        <f>(VLOOKUP(Horizontal!$C437&amp;Horizontal!$B437&amp;Horizontal!AD$11,Vertical!$E:$O,AD$10,0))+0</f>
        <v>67.739999999999995</v>
      </c>
      <c r="AE437" s="207">
        <f>(VLOOKUP(Horizontal!$C437&amp;Horizontal!$B437&amp;Horizontal!AE$11,Vertical!$E:$O,AE$10,0))+0</f>
        <v>73.33</v>
      </c>
      <c r="AF437" s="207">
        <f>(VLOOKUP(Horizontal!$C437&amp;Horizontal!$B437&amp;Horizontal!AF$11,Vertical!$E:$O,AF$10,0))+0</f>
        <v>50</v>
      </c>
      <c r="AG437" s="207">
        <f>(VLOOKUP(Horizontal!$C437&amp;Horizontal!$B437&amp;Horizontal!AG$11,Vertical!$E:$O,AG$10,0))+0</f>
        <v>56.67</v>
      </c>
      <c r="AH437" s="209">
        <f>(VLOOKUP(Horizontal!$C437&amp;Horizontal!$B437&amp;Horizontal!AH$11,Vertical!$E:$O,AH$10,0))+0</f>
        <v>36.67</v>
      </c>
      <c r="AI437" s="210">
        <f>(VLOOKUP(Horizontal!$C437&amp;Horizontal!$B437&amp;Horizontal!AI$11,Vertical!$E:$O,AI$10,0))+0</f>
        <v>50</v>
      </c>
      <c r="AJ437" s="207">
        <f>(VLOOKUP(Horizontal!$C437&amp;Horizontal!$B437&amp;Horizontal!AJ$11,Vertical!$E:$O,AJ$10,0))+0</f>
        <v>33.33</v>
      </c>
      <c r="AK437" s="207">
        <f>(VLOOKUP(Horizontal!$C437&amp;Horizontal!$B437&amp;Horizontal!AK$11,Vertical!$E:$O,AK$10,0))+0</f>
        <v>37.04</v>
      </c>
      <c r="AL437" s="207">
        <f>(VLOOKUP(Horizontal!$C437&amp;Horizontal!$B437&amp;Horizontal!AL$11,Vertical!$E:$O,AL$10,0))+0</f>
        <v>41.94</v>
      </c>
      <c r="AM437" s="207">
        <f>(VLOOKUP(Horizontal!$C437&amp;Horizontal!$B437&amp;Horizontal!AM$11,Vertical!$E:$O,AM$10,0))+0</f>
        <v>19.350000000000001</v>
      </c>
      <c r="AN437" s="207">
        <f>(VLOOKUP(Horizontal!$C437&amp;Horizontal!$B437&amp;Horizontal!AN$11,Vertical!$E:$O,AN$10,0))+0</f>
        <v>23.33</v>
      </c>
      <c r="AO437" s="207">
        <f>(VLOOKUP(Horizontal!$C437&amp;Horizontal!$B437&amp;Horizontal!AO$11,Vertical!$E:$O,AO$10,0))+0</f>
        <v>34.619999999999997</v>
      </c>
      <c r="AP437" s="207">
        <f>(VLOOKUP(Horizontal!$C437&amp;Horizontal!$B437&amp;Horizontal!AP$11,Vertical!$E:$O,AP$10,0))+0</f>
        <v>23.33</v>
      </c>
      <c r="AQ437" s="209">
        <f>(VLOOKUP(Horizontal!$C437&amp;Horizontal!$B437&amp;Horizontal!AQ$11,Vertical!$E:$O,AQ$10,0))+0</f>
        <v>40</v>
      </c>
      <c r="AR437" s="210">
        <f>(VLOOKUP(Horizontal!$C437&amp;Horizontal!$B437&amp;Horizontal!AR$11,Vertical!$E:$O,AR$10,0))+0</f>
        <v>11.54</v>
      </c>
      <c r="AS437" s="207">
        <f>(VLOOKUP(Horizontal!$C437&amp;Horizontal!$B437&amp;Horizontal!AS$11,Vertical!$E:$O,AS$10,0))+0</f>
        <v>20</v>
      </c>
      <c r="AT437" s="207">
        <f>(VLOOKUP(Horizontal!$C437&amp;Horizontal!$B437&amp;Horizontal!AT$11,Vertical!$E:$O,AT$10,0))+0</f>
        <v>18.52</v>
      </c>
      <c r="AU437" s="207">
        <f>(VLOOKUP(Horizontal!$C437&amp;Horizontal!$B437&amp;Horizontal!AU$11,Vertical!$E:$O,AU$10,0))+0</f>
        <v>12.9</v>
      </c>
      <c r="AV437" s="207">
        <f>(VLOOKUP(Horizontal!$C437&amp;Horizontal!$B437&amp;Horizontal!AV$11,Vertical!$E:$O,AV$10,0))+0</f>
        <v>12.9</v>
      </c>
      <c r="AW437" s="207">
        <f>(VLOOKUP(Horizontal!$C437&amp;Horizontal!$B437&amp;Horizontal!AW$11,Vertical!$E:$O,AW$10,0))+0</f>
        <v>3.33</v>
      </c>
      <c r="AX437" s="207">
        <f>(VLOOKUP(Horizontal!$C437&amp;Horizontal!$B437&amp;Horizontal!AX$11,Vertical!$E:$O,AX$10,0))+0</f>
        <v>15.38</v>
      </c>
      <c r="AY437" s="207">
        <f>(VLOOKUP(Horizontal!$C437&amp;Horizontal!$B437&amp;Horizontal!AY$11,Vertical!$E:$O,AY$10,0))+0</f>
        <v>20</v>
      </c>
      <c r="AZ437" s="209">
        <f>(VLOOKUP(Horizontal!$C437&amp;Horizontal!$B437&amp;Horizontal!AZ$11,Vertical!$E:$O,AZ$10,0))+0</f>
        <v>23.33</v>
      </c>
      <c r="BA437" s="208">
        <f>(VLOOKUP(Horizontal!$C437&amp;Horizontal!$B437&amp;Horizontal!BA$11,Vertical!$E:$O,BA$10,0))+0</f>
        <v>26.08</v>
      </c>
      <c r="BB437" s="210">
        <f>(VLOOKUP(Horizontal!$C437&amp;Horizontal!$B437&amp;Horizontal!BB$11,Vertical!$E:$O,BB$10,0))+0</f>
        <v>94.87</v>
      </c>
      <c r="BC437" s="207">
        <f>(VLOOKUP(Horizontal!$C437&amp;Horizontal!$B437&amp;Horizontal!BC$11,Vertical!$E:$O,BC$10,0))+0</f>
        <v>95.48</v>
      </c>
      <c r="BD437" s="207">
        <f>(VLOOKUP(Horizontal!$C437&amp;Horizontal!$B437&amp;Horizontal!BD$11,Vertical!$E:$O,BD$10,0))+0</f>
        <v>95.86</v>
      </c>
      <c r="BE437" s="207">
        <f>(VLOOKUP(Horizontal!$C437&amp;Horizontal!$B437&amp;Horizontal!BE$11,Vertical!$E:$O,BE$10,0))+0</f>
        <v>96.06</v>
      </c>
      <c r="BF437" s="207">
        <f>(VLOOKUP(Horizontal!$C437&amp;Horizontal!$B437&amp;Horizontal!BF$11,Vertical!$E:$O,BF$10,0))+0</f>
        <v>97.9</v>
      </c>
      <c r="BG437" s="207">
        <f>(VLOOKUP(Horizontal!$C437&amp;Horizontal!$B437&amp;Horizontal!BG$11,Vertical!$E:$O,BG$10,0))+0</f>
        <v>110.85</v>
      </c>
      <c r="BH437" s="207">
        <f>(VLOOKUP(Horizontal!$C437&amp;Horizontal!$B437&amp;Horizontal!BH$11,Vertical!$E:$O,BH$10,0))+0</f>
        <v>125.98</v>
      </c>
      <c r="BI437" s="207">
        <f>(VLOOKUP(Horizontal!$C437&amp;Horizontal!$B437&amp;Horizontal!BI$11,Vertical!$E:$O,BI$10,0))+0</f>
        <v>135.6</v>
      </c>
      <c r="BJ437" s="209">
        <f>(VLOOKUP(Horizontal!$C437&amp;Horizontal!$B437&amp;Horizontal!BJ$11,Vertical!$E:$O,BJ$10,0))+0</f>
        <v>145.56</v>
      </c>
      <c r="BK437" s="210">
        <f>(VLOOKUP(Horizontal!$C437&amp;Horizontal!$B437&amp;Horizontal!BK$11,Vertical!$E:$O,BK$10,0))+0</f>
        <v>46</v>
      </c>
      <c r="BL437" s="207">
        <f>(VLOOKUP(Horizontal!$C437&amp;Horizontal!$B437&amp;Horizontal!BL$11,Vertical!$E:$O,BL$10,0))+0</f>
        <v>41</v>
      </c>
      <c r="BM437" s="207">
        <f>(VLOOKUP(Horizontal!$C437&amp;Horizontal!$B437&amp;Horizontal!BM$11,Vertical!$E:$O,BM$10,0))+0</f>
        <v>41</v>
      </c>
      <c r="BN437" s="207">
        <f>(VLOOKUP(Horizontal!$C437&amp;Horizontal!$B437&amp;Horizontal!BN$11,Vertical!$E:$O,BN$10,0))+0</f>
        <v>41</v>
      </c>
      <c r="BO437" s="207">
        <f>(VLOOKUP(Horizontal!$C437&amp;Horizontal!$B437&amp;Horizontal!BO$11,Vertical!$E:$O,BO$10,0))+0</f>
        <v>42</v>
      </c>
      <c r="BP437" s="207">
        <f>(VLOOKUP(Horizontal!$C437&amp;Horizontal!$B437&amp;Horizontal!BP$11,Vertical!$E:$O,BP$10,0))+0</f>
        <v>46</v>
      </c>
      <c r="BQ437" s="207">
        <f>(VLOOKUP(Horizontal!$C437&amp;Horizontal!$B437&amp;Horizontal!BQ$11,Vertical!$E:$O,BQ$10,0))+0</f>
        <v>41</v>
      </c>
      <c r="BR437" s="207">
        <f>(VLOOKUP(Horizontal!$C437&amp;Horizontal!$B437&amp;Horizontal!BR$11,Vertical!$E:$O,BR$10,0))+0</f>
        <v>35</v>
      </c>
      <c r="BS437" s="209">
        <f>(VLOOKUP(Horizontal!$C437&amp;Horizontal!$B437&amp;Horizontal!BS$11,Vertical!$E:$O,BS$10,0))+0</f>
        <v>33</v>
      </c>
      <c r="BT437" s="210">
        <f>(VLOOKUP(Horizontal!$C437&amp;Horizontal!$B437&amp;Horizontal!BT$11,Vertical!$E:$O,BT$10,0))+0</f>
        <v>37.5</v>
      </c>
      <c r="BU437" s="207">
        <f>(VLOOKUP(Horizontal!$C437&amp;Horizontal!$B437&amp;Horizontal!BU$11,Vertical!$E:$O,BU$10,0))+0</f>
        <v>40</v>
      </c>
      <c r="BV437" s="207">
        <f>(VLOOKUP(Horizontal!$C437&amp;Horizontal!$B437&amp;Horizontal!BV$11,Vertical!$E:$O,BV$10,0))+0</f>
        <v>45.83</v>
      </c>
      <c r="BW437" s="207">
        <f>(VLOOKUP(Horizontal!$C437&amp;Horizontal!$B437&amp;Horizontal!BW$11,Vertical!$E:$O,BW$10,0))+0</f>
        <v>61.54</v>
      </c>
      <c r="BX437" s="207">
        <f>(VLOOKUP(Horizontal!$C437&amp;Horizontal!$B437&amp;Horizontal!BX$11,Vertical!$E:$O,BX$10,0))+0</f>
        <v>76.92</v>
      </c>
      <c r="BY437" s="207">
        <f>(VLOOKUP(Horizontal!$C437&amp;Horizontal!$B437&amp;Horizontal!BY$11,Vertical!$E:$O,BY$10,0))+0</f>
        <v>80.77</v>
      </c>
      <c r="BZ437" s="207">
        <f>(VLOOKUP(Horizontal!$C437&amp;Horizontal!$B437&amp;Horizontal!BZ$11,Vertical!$E:$O,BZ$10,0))+0</f>
        <v>46.15</v>
      </c>
      <c r="CA437" s="207">
        <f>(VLOOKUP(Horizontal!$C437&amp;Horizontal!$B437&amp;Horizontal!CA$11,Vertical!$E:$O,CA$10,0))+0</f>
        <v>57.69</v>
      </c>
      <c r="CB437" s="209">
        <f>(VLOOKUP(Horizontal!$C437&amp;Horizontal!$B437&amp;Horizontal!CB$11,Vertical!$E:$O,CB$10,0))+0</f>
        <v>48</v>
      </c>
      <c r="CC437" s="210">
        <f>(VLOOKUP(Horizontal!$C437&amp;Horizontal!$B437&amp;Horizontal!CC$11,Vertical!$E:$O,CC$10,0))+0</f>
        <v>50</v>
      </c>
      <c r="CD437" s="207">
        <f>(VLOOKUP(Horizontal!$C437&amp;Horizontal!$B437&amp;Horizontal!CD$11,Vertical!$E:$O,CD$10,0))+0</f>
        <v>48</v>
      </c>
      <c r="CE437" s="207">
        <f>(VLOOKUP(Horizontal!$C437&amp;Horizontal!$B437&amp;Horizontal!CE$11,Vertical!$E:$O,CE$10,0))+0</f>
        <v>41.67</v>
      </c>
      <c r="CF437" s="207">
        <f>(VLOOKUP(Horizontal!$C437&amp;Horizontal!$B437&amp;Horizontal!CF$11,Vertical!$E:$O,CF$10,0))+0</f>
        <v>30.77</v>
      </c>
      <c r="CG437" s="207">
        <f>(VLOOKUP(Horizontal!$C437&amp;Horizontal!$B437&amp;Horizontal!CG$11,Vertical!$E:$O,CG$10,0))+0</f>
        <v>15.38</v>
      </c>
      <c r="CH437" s="207">
        <f>(VLOOKUP(Horizontal!$C437&amp;Horizontal!$B437&amp;Horizontal!CH$11,Vertical!$E:$O,CH$10,0))+0</f>
        <v>15.38</v>
      </c>
      <c r="CI437" s="207">
        <f>(VLOOKUP(Horizontal!$C437&amp;Horizontal!$B437&amp;Horizontal!CI$11,Vertical!$E:$O,CI$10,0))+0</f>
        <v>38.46</v>
      </c>
      <c r="CJ437" s="207">
        <f>(VLOOKUP(Horizontal!$C437&amp;Horizontal!$B437&amp;Horizontal!CJ$11,Vertical!$E:$O,CJ$10,0))+0</f>
        <v>26.92</v>
      </c>
      <c r="CK437" s="209">
        <f>(VLOOKUP(Horizontal!$C437&amp;Horizontal!$B437&amp;Horizontal!CK$11,Vertical!$E:$O,CK$10,0))+0</f>
        <v>24</v>
      </c>
      <c r="CL437" s="210">
        <f>(VLOOKUP(Horizontal!$C437&amp;Horizontal!$B437&amp;Horizontal!CL$11,Vertical!$E:$O,CL$10,0))+0</f>
        <v>12.5</v>
      </c>
      <c r="CM437" s="207">
        <f>(VLOOKUP(Horizontal!$C437&amp;Horizontal!$B437&amp;Horizontal!CM$11,Vertical!$E:$O,CM$10,0))+0</f>
        <v>12</v>
      </c>
      <c r="CN437" s="207">
        <f>(VLOOKUP(Horizontal!$C437&amp;Horizontal!$B437&amp;Horizontal!CN$11,Vertical!$E:$O,CN$10,0))+0</f>
        <v>12.5</v>
      </c>
      <c r="CO437" s="207">
        <f>(VLOOKUP(Horizontal!$C437&amp;Horizontal!$B437&amp;Horizontal!CO$11,Vertical!$E:$O,CO$10,0))+0</f>
        <v>7.69</v>
      </c>
      <c r="CP437" s="207">
        <f>(VLOOKUP(Horizontal!$C437&amp;Horizontal!$B437&amp;Horizontal!CP$11,Vertical!$E:$O,CP$10,0))+0</f>
        <v>7.69</v>
      </c>
      <c r="CQ437" s="207">
        <f>(VLOOKUP(Horizontal!$C437&amp;Horizontal!$B437&amp;Horizontal!CQ$11,Vertical!$E:$O,CQ$10,0))+0</f>
        <v>3.85</v>
      </c>
      <c r="CR437" s="207">
        <f>(VLOOKUP(Horizontal!$C437&amp;Horizontal!$B437&amp;Horizontal!CR$11,Vertical!$E:$O,CR$10,0))+0</f>
        <v>15.38</v>
      </c>
      <c r="CS437" s="207">
        <f>(VLOOKUP(Horizontal!$C437&amp;Horizontal!$B437&amp;Horizontal!CS$11,Vertical!$E:$O,CS$10,0))+0</f>
        <v>15.38</v>
      </c>
      <c r="CT437" s="207">
        <f>(VLOOKUP(Horizontal!$C437&amp;Horizontal!$B437&amp;Horizontal!CT$11,Vertical!$E:$O,CT$10,0))+0</f>
        <v>28</v>
      </c>
      <c r="CU437" s="150"/>
      <c r="CV437" s="211">
        <f t="shared" ref="CV437" si="2051">(BB437-H437)+0</f>
        <v>26.08</v>
      </c>
      <c r="CW437" s="190">
        <f t="shared" ref="CW437" si="2052">(BC437-I437)+0</f>
        <v>26.64</v>
      </c>
      <c r="CX437" s="190">
        <f t="shared" ref="CX437" si="2053">(BD437-J437)+0</f>
        <v>26.659999999999997</v>
      </c>
      <c r="CY437" s="190">
        <f t="shared" ref="CY437" si="2054">(BE437-K437)+0</f>
        <v>26.61</v>
      </c>
      <c r="CZ437" s="190">
        <f t="shared" ref="CZ437" si="2055">(BF437-L437)+0</f>
        <v>26.760000000000005</v>
      </c>
      <c r="DA437" s="190">
        <f t="shared" ref="DA437" si="2056">(BG437-M437)+0</f>
        <v>28.049999999999997</v>
      </c>
      <c r="DB437" s="190">
        <f t="shared" ref="DB437" si="2057">(BH437-N437)+0</f>
        <v>27.490000000000009</v>
      </c>
      <c r="DC437" s="190">
        <f t="shared" ref="DC437" si="2058">(BI437-O437)+0</f>
        <v>27.78</v>
      </c>
      <c r="DD437" s="212">
        <f t="shared" ref="DD437" si="2059">(BJ437-P437)+0</f>
        <v>27.629999999999995</v>
      </c>
      <c r="DE437" s="9">
        <v>170</v>
      </c>
      <c r="DF437" s="212">
        <f t="shared" ref="DF437" si="2060">($H$7-H437)+0</f>
        <v>139.66721040189134</v>
      </c>
      <c r="DG437" s="264">
        <v>114</v>
      </c>
      <c r="DH437" s="265">
        <v>124</v>
      </c>
      <c r="DI437" s="265">
        <v>84</v>
      </c>
      <c r="DJ437" s="266">
        <v>114</v>
      </c>
      <c r="DK437" s="190">
        <v>0</v>
      </c>
      <c r="DL437" s="190">
        <v>0</v>
      </c>
      <c r="DM437" s="190">
        <v>0</v>
      </c>
      <c r="DN437" s="212">
        <v>0</v>
      </c>
      <c r="DO437" s="190">
        <v>69.040000000000006</v>
      </c>
      <c r="DP437" s="190">
        <v>69.040000000000006</v>
      </c>
      <c r="DQ437" s="190">
        <v>69.040000000000006</v>
      </c>
      <c r="DR437" s="212">
        <v>69.040000000000006</v>
      </c>
      <c r="DS437" s="150"/>
      <c r="DT437" s="190">
        <v>68</v>
      </c>
      <c r="DU437" s="190">
        <v>68</v>
      </c>
      <c r="DV437" s="190">
        <v>69</v>
      </c>
      <c r="DW437" s="190">
        <v>70</v>
      </c>
      <c r="DX437" s="190"/>
      <c r="DY437" s="190"/>
      <c r="DZ437" s="190"/>
      <c r="EA437" s="190"/>
      <c r="EB437" s="190"/>
      <c r="EC437" s="190"/>
      <c r="ED437" s="190">
        <v>72</v>
      </c>
      <c r="EE437" s="190">
        <v>82</v>
      </c>
      <c r="EF437" s="190">
        <v>97</v>
      </c>
      <c r="EG437" s="190">
        <v>107</v>
      </c>
      <c r="EH437" s="212">
        <v>116</v>
      </c>
      <c r="EI437" s="213"/>
      <c r="EJ437" s="211">
        <v>27</v>
      </c>
      <c r="EK437" s="190">
        <v>27</v>
      </c>
      <c r="EL437" s="190">
        <v>27</v>
      </c>
      <c r="EM437" s="190">
        <v>27</v>
      </c>
      <c r="EN437" s="190"/>
      <c r="EO437" s="190"/>
      <c r="EP437" s="190"/>
      <c r="EQ437" s="190"/>
      <c r="ER437" s="190"/>
      <c r="ES437" s="190"/>
      <c r="ET437" s="190">
        <v>27</v>
      </c>
      <c r="EU437" s="190">
        <v>28</v>
      </c>
      <c r="EV437" s="190">
        <v>28</v>
      </c>
      <c r="EW437" s="190">
        <v>28</v>
      </c>
      <c r="EX437" s="212">
        <v>28</v>
      </c>
      <c r="EY437" s="211"/>
      <c r="EZ437" s="75">
        <f t="shared" ref="EZ437" si="2061">(G437/(DT437-G437))+0</f>
        <v>8.8313217544892548E-4</v>
      </c>
      <c r="FA437" s="89">
        <f t="shared" si="1485"/>
        <v>-0.1</v>
      </c>
      <c r="FB437" s="212"/>
      <c r="FC437" s="213"/>
      <c r="FD437" s="213"/>
      <c r="FE437" s="213"/>
      <c r="FF437" s="213"/>
      <c r="FG437" s="213"/>
      <c r="FH437" s="213"/>
      <c r="FI437" s="213"/>
      <c r="FJ437" s="213"/>
      <c r="FK437" s="213"/>
      <c r="FL437" s="213"/>
      <c r="FM437" s="213"/>
      <c r="FN437" s="213"/>
      <c r="FO437" s="213"/>
      <c r="FP437" s="213"/>
      <c r="FQ437" s="213"/>
      <c r="FR437" s="213"/>
      <c r="FS437" s="211">
        <v>153</v>
      </c>
      <c r="FT437" s="190">
        <v>153</v>
      </c>
      <c r="FU437" s="190">
        <v>153</v>
      </c>
      <c r="FV437" s="190">
        <v>153</v>
      </c>
      <c r="FW437" s="190"/>
      <c r="FX437" s="190"/>
      <c r="FY437" s="190"/>
      <c r="FZ437" s="190"/>
      <c r="GA437" s="190"/>
      <c r="GB437" s="190"/>
      <c r="GC437" s="190">
        <v>155</v>
      </c>
      <c r="GD437" s="190">
        <v>155</v>
      </c>
      <c r="GE437" s="190">
        <v>155</v>
      </c>
      <c r="GF437" s="190">
        <v>155</v>
      </c>
      <c r="GG437" s="212">
        <v>155</v>
      </c>
    </row>
    <row r="438" spans="2:189">
      <c r="B438" s="33">
        <f>B437+7</f>
        <v>44985</v>
      </c>
      <c r="C438" s="30"/>
      <c r="D438" s="30"/>
      <c r="E438" s="30"/>
      <c r="F438" s="30"/>
      <c r="G438" s="208"/>
      <c r="H438" s="207"/>
      <c r="I438" s="207"/>
      <c r="J438" s="207"/>
      <c r="K438" s="207"/>
      <c r="L438" s="207"/>
      <c r="M438" s="207"/>
      <c r="N438" s="207"/>
      <c r="O438" s="207"/>
      <c r="P438" s="209"/>
      <c r="Q438" s="210"/>
      <c r="R438" s="207"/>
      <c r="S438" s="207"/>
      <c r="T438" s="207"/>
      <c r="U438" s="207"/>
      <c r="V438" s="207"/>
      <c r="W438" s="207"/>
      <c r="X438" s="207"/>
      <c r="Y438" s="209"/>
      <c r="Z438" s="210"/>
      <c r="AA438" s="207"/>
      <c r="AB438" s="207"/>
      <c r="AC438" s="207"/>
      <c r="AD438" s="207"/>
      <c r="AE438" s="207"/>
      <c r="AF438" s="207"/>
      <c r="AG438" s="207"/>
      <c r="AH438" s="209"/>
      <c r="AI438" s="210"/>
      <c r="AJ438" s="207"/>
      <c r="AK438" s="207"/>
      <c r="AL438" s="207"/>
      <c r="AM438" s="207"/>
      <c r="AN438" s="207"/>
      <c r="AO438" s="207"/>
      <c r="AP438" s="207"/>
      <c r="AQ438" s="209"/>
      <c r="AR438" s="210"/>
      <c r="AS438" s="207"/>
      <c r="AT438" s="207"/>
      <c r="AU438" s="207"/>
      <c r="AV438" s="207"/>
      <c r="AW438" s="207"/>
      <c r="AX438" s="207"/>
      <c r="AY438" s="207"/>
      <c r="AZ438" s="209"/>
      <c r="BA438" s="208"/>
      <c r="BB438" s="210"/>
      <c r="BC438" s="207"/>
      <c r="BD438" s="207"/>
      <c r="BE438" s="207"/>
      <c r="BF438" s="207"/>
      <c r="BG438" s="207"/>
      <c r="BH438" s="207"/>
      <c r="BI438" s="207"/>
      <c r="BJ438" s="209"/>
      <c r="BK438" s="210"/>
      <c r="BL438" s="207"/>
      <c r="BM438" s="207"/>
      <c r="BN438" s="207"/>
      <c r="BO438" s="207"/>
      <c r="BP438" s="207"/>
      <c r="BQ438" s="207"/>
      <c r="BR438" s="207"/>
      <c r="BS438" s="209"/>
      <c r="BT438" s="210"/>
      <c r="BU438" s="207"/>
      <c r="BV438" s="207"/>
      <c r="BW438" s="207"/>
      <c r="BX438" s="207"/>
      <c r="BY438" s="207"/>
      <c r="BZ438" s="207"/>
      <c r="CA438" s="207"/>
      <c r="CB438" s="209"/>
      <c r="CC438" s="210"/>
      <c r="CD438" s="207"/>
      <c r="CE438" s="207"/>
      <c r="CF438" s="207"/>
      <c r="CG438" s="207"/>
      <c r="CH438" s="207"/>
      <c r="CI438" s="207"/>
      <c r="CJ438" s="207"/>
      <c r="CK438" s="209"/>
      <c r="CL438" s="210"/>
      <c r="CM438" s="207"/>
      <c r="CN438" s="207"/>
      <c r="CO438" s="207"/>
      <c r="CP438" s="207"/>
      <c r="CQ438" s="207"/>
      <c r="CR438" s="207"/>
      <c r="CS438" s="207"/>
      <c r="CT438" s="207"/>
      <c r="CU438" s="150"/>
      <c r="CV438" s="211"/>
      <c r="CW438" s="190"/>
      <c r="CX438" s="190"/>
      <c r="CY438" s="190"/>
      <c r="CZ438" s="190"/>
      <c r="DA438" s="190"/>
      <c r="DB438" s="190"/>
      <c r="DC438" s="190"/>
      <c r="DD438" s="212"/>
      <c r="DE438" s="9"/>
      <c r="DF438" s="212"/>
      <c r="DG438" s="264"/>
      <c r="DH438" s="265"/>
      <c r="DI438" s="265"/>
      <c r="DJ438" s="266"/>
      <c r="DK438" s="190"/>
      <c r="DL438" s="190"/>
      <c r="DM438" s="190"/>
      <c r="DN438" s="212"/>
      <c r="DO438" s="190"/>
      <c r="DP438" s="190"/>
      <c r="DQ438" s="190"/>
      <c r="DR438" s="212"/>
      <c r="DS438" s="150"/>
      <c r="DT438" s="190"/>
      <c r="DU438" s="190"/>
      <c r="DV438" s="190"/>
      <c r="DW438" s="190"/>
      <c r="DX438" s="190"/>
      <c r="DY438" s="190"/>
      <c r="DZ438" s="190"/>
      <c r="EA438" s="190"/>
      <c r="EB438" s="190"/>
      <c r="EC438" s="190"/>
      <c r="ED438" s="190"/>
      <c r="EE438" s="190"/>
      <c r="EF438" s="190"/>
      <c r="EG438" s="190"/>
      <c r="EH438" s="212"/>
      <c r="EI438" s="213"/>
      <c r="EJ438" s="211"/>
      <c r="EK438" s="190"/>
      <c r="EL438" s="190"/>
      <c r="EM438" s="190"/>
      <c r="EN438" s="190"/>
      <c r="EO438" s="190"/>
      <c r="EP438" s="190"/>
      <c r="EQ438" s="190"/>
      <c r="ER438" s="190"/>
      <c r="ES438" s="190"/>
      <c r="ET438" s="190"/>
      <c r="EU438" s="190"/>
      <c r="EV438" s="190"/>
      <c r="EW438" s="190"/>
      <c r="EX438" s="212"/>
      <c r="EY438" s="211"/>
      <c r="EZ438" s="75"/>
      <c r="FA438" s="89"/>
      <c r="FB438" s="212"/>
      <c r="FC438" s="213"/>
      <c r="FD438" s="213"/>
      <c r="FE438" s="213"/>
      <c r="FF438" s="213"/>
      <c r="FG438" s="213"/>
      <c r="FH438" s="213"/>
      <c r="FI438" s="213"/>
      <c r="FJ438" s="213"/>
      <c r="FK438" s="213"/>
      <c r="FL438" s="213"/>
      <c r="FM438" s="213"/>
      <c r="FN438" s="213"/>
      <c r="FO438" s="213"/>
      <c r="FP438" s="213"/>
      <c r="FQ438" s="213"/>
      <c r="FR438" s="213"/>
      <c r="FS438" s="211"/>
      <c r="FT438" s="190"/>
      <c r="FU438" s="190"/>
      <c r="FV438" s="190"/>
      <c r="FW438" s="190"/>
      <c r="FX438" s="190"/>
      <c r="FY438" s="190"/>
      <c r="FZ438" s="190"/>
      <c r="GA438" s="190"/>
      <c r="GB438" s="190"/>
      <c r="GC438" s="190"/>
      <c r="GD438" s="190"/>
      <c r="GE438" s="190"/>
      <c r="GF438" s="190"/>
      <c r="GG438" s="212"/>
    </row>
    <row r="439" spans="2:189">
      <c r="B439" s="33"/>
      <c r="C439" s="30"/>
      <c r="D439" s="30"/>
      <c r="E439" s="30"/>
      <c r="F439" s="30"/>
      <c r="G439" s="208"/>
      <c r="H439" s="207"/>
      <c r="I439" s="207"/>
      <c r="J439" s="207"/>
      <c r="K439" s="207"/>
      <c r="L439" s="207"/>
      <c r="M439" s="207"/>
      <c r="N439" s="207"/>
      <c r="O439" s="207"/>
      <c r="P439" s="209"/>
      <c r="Q439" s="210"/>
      <c r="R439" s="207"/>
      <c r="S439" s="207"/>
      <c r="T439" s="207"/>
      <c r="U439" s="207"/>
      <c r="V439" s="207"/>
      <c r="W439" s="207"/>
      <c r="X439" s="207"/>
      <c r="Y439" s="209"/>
      <c r="Z439" s="210"/>
      <c r="AA439" s="207"/>
      <c r="AB439" s="207"/>
      <c r="AC439" s="207"/>
      <c r="AD439" s="207"/>
      <c r="AE439" s="207"/>
      <c r="AF439" s="207"/>
      <c r="AG439" s="207"/>
      <c r="AH439" s="209"/>
      <c r="AI439" s="210"/>
      <c r="AJ439" s="207"/>
      <c r="AK439" s="207"/>
      <c r="AL439" s="207"/>
      <c r="AM439" s="207"/>
      <c r="AN439" s="207"/>
      <c r="AO439" s="207"/>
      <c r="AP439" s="207"/>
      <c r="AQ439" s="209"/>
      <c r="AR439" s="210"/>
      <c r="AS439" s="207"/>
      <c r="AT439" s="207"/>
      <c r="AU439" s="207"/>
      <c r="AV439" s="207"/>
      <c r="AW439" s="207"/>
      <c r="AX439" s="207"/>
      <c r="AY439" s="207"/>
      <c r="AZ439" s="209"/>
      <c r="BA439" s="208"/>
      <c r="BB439" s="210"/>
      <c r="BC439" s="207"/>
      <c r="BD439" s="207"/>
      <c r="BE439" s="207"/>
      <c r="BF439" s="207"/>
      <c r="BG439" s="207"/>
      <c r="BH439" s="207"/>
      <c r="BI439" s="207"/>
      <c r="BJ439" s="209"/>
      <c r="BK439" s="210"/>
      <c r="BL439" s="207"/>
      <c r="BM439" s="207"/>
      <c r="BN439" s="207"/>
      <c r="BO439" s="207"/>
      <c r="BP439" s="207"/>
      <c r="BQ439" s="207"/>
      <c r="BR439" s="207"/>
      <c r="BS439" s="209"/>
      <c r="BT439" s="210"/>
      <c r="BU439" s="207"/>
      <c r="BV439" s="207"/>
      <c r="BW439" s="207"/>
      <c r="BX439" s="207"/>
      <c r="BY439" s="207"/>
      <c r="BZ439" s="207"/>
      <c r="CA439" s="207"/>
      <c r="CB439" s="209"/>
      <c r="CC439" s="210"/>
      <c r="CD439" s="207"/>
      <c r="CE439" s="207"/>
      <c r="CF439" s="207"/>
      <c r="CG439" s="207"/>
      <c r="CH439" s="207"/>
      <c r="CI439" s="207"/>
      <c r="CJ439" s="207"/>
      <c r="CK439" s="209"/>
      <c r="CL439" s="210"/>
      <c r="CM439" s="207"/>
      <c r="CN439" s="207"/>
      <c r="CO439" s="207"/>
      <c r="CP439" s="207"/>
      <c r="CQ439" s="207"/>
      <c r="CR439" s="207"/>
      <c r="CS439" s="207"/>
      <c r="CT439" s="207"/>
      <c r="CU439" s="150"/>
      <c r="CV439" s="211"/>
      <c r="CW439" s="190"/>
      <c r="CX439" s="190"/>
      <c r="CY439" s="190"/>
      <c r="CZ439" s="190"/>
      <c r="DA439" s="190"/>
      <c r="DB439" s="190"/>
      <c r="DC439" s="190"/>
      <c r="DD439" s="212"/>
      <c r="DE439" s="9"/>
      <c r="DF439" s="212"/>
      <c r="DG439" s="190"/>
      <c r="DH439" s="190"/>
      <c r="DI439" s="190"/>
      <c r="DJ439" s="212"/>
      <c r="DK439" s="190"/>
      <c r="DL439" s="190"/>
      <c r="DM439" s="190"/>
      <c r="DN439" s="212"/>
      <c r="DO439" s="190"/>
      <c r="DP439" s="190"/>
      <c r="DQ439" s="190"/>
      <c r="DR439" s="212"/>
      <c r="DS439" s="150"/>
      <c r="DT439" s="190"/>
      <c r="DU439" s="190"/>
      <c r="DV439" s="190"/>
      <c r="DW439" s="190"/>
      <c r="DX439" s="190"/>
      <c r="DY439" s="190"/>
      <c r="DZ439" s="190"/>
      <c r="EA439" s="190"/>
      <c r="EB439" s="190"/>
      <c r="EC439" s="190"/>
      <c r="ED439" s="190"/>
      <c r="EE439" s="190"/>
      <c r="EF439" s="190"/>
      <c r="EG439" s="190"/>
      <c r="EH439" s="212"/>
      <c r="EI439" s="213"/>
      <c r="EJ439" s="211"/>
      <c r="EK439" s="190"/>
      <c r="EL439" s="190"/>
      <c r="EM439" s="190"/>
      <c r="ES439" s="190"/>
      <c r="ET439" s="190"/>
      <c r="EU439" s="190"/>
      <c r="EV439" s="190"/>
      <c r="EW439" s="190"/>
      <c r="EX439" s="212"/>
      <c r="EY439" s="211"/>
      <c r="EZ439" s="75"/>
      <c r="FA439" s="89"/>
      <c r="FB439" s="212"/>
      <c r="FC439" s="213"/>
      <c r="FD439" s="213"/>
      <c r="FE439" s="213"/>
      <c r="FF439" s="213"/>
      <c r="FG439" s="213"/>
      <c r="FH439" s="213"/>
      <c r="FI439" s="213"/>
      <c r="FJ439" s="213"/>
      <c r="FK439" s="213"/>
      <c r="FL439" s="213"/>
      <c r="FM439" s="213"/>
      <c r="FN439" s="213"/>
      <c r="FO439" s="213"/>
      <c r="FP439" s="213"/>
      <c r="FQ439" s="213"/>
      <c r="FR439" s="213"/>
      <c r="FS439" s="211"/>
      <c r="FT439" s="190"/>
      <c r="FU439" s="190"/>
      <c r="FV439" s="190"/>
      <c r="FW439" s="190"/>
      <c r="FX439" s="190"/>
      <c r="FY439" s="190"/>
      <c r="FZ439" s="190"/>
      <c r="GA439" s="190"/>
      <c r="GB439" s="190"/>
      <c r="GC439" s="190"/>
      <c r="GD439" s="190"/>
      <c r="GE439" s="190"/>
      <c r="GF439" s="190"/>
      <c r="GG439" s="212"/>
    </row>
    <row r="440" spans="2:189">
      <c r="B440" s="33"/>
      <c r="C440" s="30"/>
      <c r="D440" s="30"/>
      <c r="E440" s="30"/>
      <c r="F440" s="30"/>
      <c r="G440" s="208"/>
      <c r="H440" s="207"/>
      <c r="I440" s="207"/>
      <c r="J440" s="207"/>
      <c r="K440" s="207"/>
      <c r="L440" s="207"/>
      <c r="M440" s="207"/>
      <c r="N440" s="207"/>
      <c r="O440" s="207"/>
      <c r="P440" s="209"/>
      <c r="Q440" s="210"/>
      <c r="R440" s="207"/>
      <c r="S440" s="207"/>
      <c r="T440" s="207"/>
      <c r="U440" s="207"/>
      <c r="V440" s="207"/>
      <c r="W440" s="207"/>
      <c r="X440" s="207"/>
      <c r="Y440" s="209"/>
      <c r="Z440" s="210"/>
      <c r="AA440" s="207"/>
      <c r="AB440" s="207"/>
      <c r="AC440" s="207"/>
      <c r="AD440" s="207"/>
      <c r="AE440" s="207"/>
      <c r="AF440" s="207"/>
      <c r="AG440" s="207"/>
      <c r="AH440" s="209"/>
      <c r="AI440" s="210"/>
      <c r="AJ440" s="207"/>
      <c r="AK440" s="207"/>
      <c r="AL440" s="207"/>
      <c r="AM440" s="207"/>
      <c r="AN440" s="207"/>
      <c r="AO440" s="207"/>
      <c r="AP440" s="207"/>
      <c r="AQ440" s="209"/>
      <c r="AR440" s="210"/>
      <c r="AS440" s="207"/>
      <c r="AT440" s="207"/>
      <c r="AU440" s="207"/>
      <c r="AV440" s="207"/>
      <c r="AW440" s="207"/>
      <c r="AX440" s="207"/>
      <c r="AY440" s="207"/>
      <c r="AZ440" s="209"/>
      <c r="BA440" s="208"/>
      <c r="BB440" s="210"/>
      <c r="BC440" s="207"/>
      <c r="BD440" s="207"/>
      <c r="BE440" s="207"/>
      <c r="BF440" s="207"/>
      <c r="BG440" s="207"/>
      <c r="BH440" s="207"/>
      <c r="BI440" s="207"/>
      <c r="BJ440" s="209"/>
      <c r="BK440" s="210"/>
      <c r="BL440" s="207"/>
      <c r="BM440" s="207"/>
      <c r="BN440" s="207"/>
      <c r="BO440" s="207"/>
      <c r="BP440" s="207"/>
      <c r="BQ440" s="207"/>
      <c r="BR440" s="207"/>
      <c r="BS440" s="209"/>
      <c r="BT440" s="210"/>
      <c r="BU440" s="207"/>
      <c r="BV440" s="207"/>
      <c r="BW440" s="207"/>
      <c r="BX440" s="207"/>
      <c r="BY440" s="207"/>
      <c r="BZ440" s="207"/>
      <c r="CA440" s="207"/>
      <c r="CB440" s="209"/>
      <c r="CC440" s="210"/>
      <c r="CD440" s="207"/>
      <c r="CE440" s="207"/>
      <c r="CF440" s="207"/>
      <c r="CG440" s="207"/>
      <c r="CH440" s="207"/>
      <c r="CI440" s="207"/>
      <c r="CJ440" s="207"/>
      <c r="CK440" s="209"/>
      <c r="CL440" s="210"/>
      <c r="CM440" s="207"/>
      <c r="CN440" s="207"/>
      <c r="CO440" s="207"/>
      <c r="CP440" s="207"/>
      <c r="CQ440" s="207"/>
      <c r="CR440" s="207"/>
      <c r="CS440" s="207"/>
      <c r="CT440" s="207"/>
      <c r="CU440" s="150"/>
      <c r="CV440" s="211"/>
      <c r="CW440" s="190"/>
      <c r="CX440" s="190"/>
      <c r="CY440" s="190"/>
      <c r="CZ440" s="190"/>
      <c r="DA440" s="190"/>
      <c r="DB440" s="190"/>
      <c r="DC440" s="190"/>
      <c r="DD440" s="212"/>
      <c r="DE440" s="9"/>
      <c r="DF440" s="212"/>
      <c r="DG440" s="190"/>
      <c r="DH440" s="190"/>
      <c r="DI440" s="190"/>
      <c r="DJ440" s="212"/>
      <c r="DK440" s="190"/>
      <c r="DL440" s="190"/>
      <c r="DM440" s="190"/>
      <c r="DN440" s="212"/>
      <c r="DO440" s="190"/>
      <c r="DP440" s="190"/>
      <c r="DQ440" s="190"/>
      <c r="DR440" s="212"/>
      <c r="DS440" s="150"/>
      <c r="DT440" s="190"/>
      <c r="DU440" s="190"/>
      <c r="DV440" s="190"/>
      <c r="DW440" s="190"/>
      <c r="DX440" s="190"/>
      <c r="DY440" s="190"/>
      <c r="DZ440" s="190"/>
      <c r="EA440" s="190"/>
      <c r="EB440" s="190"/>
      <c r="EC440" s="190"/>
      <c r="ED440" s="190"/>
      <c r="EE440" s="190"/>
      <c r="EF440" s="190"/>
      <c r="EG440" s="190"/>
      <c r="EH440" s="212"/>
      <c r="EI440" s="213"/>
      <c r="EJ440" s="211"/>
      <c r="EK440" s="190"/>
      <c r="EL440" s="190"/>
      <c r="EM440" s="190"/>
      <c r="EN440" s="190"/>
      <c r="EO440" s="190"/>
      <c r="EP440" s="190"/>
      <c r="EQ440" s="190"/>
      <c r="ER440" s="190"/>
      <c r="ES440" s="190"/>
      <c r="ET440" s="190"/>
      <c r="EU440" s="190"/>
      <c r="EV440" s="190"/>
      <c r="EW440" s="190"/>
      <c r="EX440" s="212"/>
      <c r="EY440" s="211"/>
      <c r="EZ440" s="75"/>
      <c r="FA440" s="89"/>
      <c r="FB440" s="212"/>
      <c r="FC440" s="213"/>
      <c r="FD440" s="213"/>
      <c r="FE440" s="213"/>
      <c r="FF440" s="213"/>
      <c r="FG440" s="213"/>
      <c r="FH440" s="213"/>
      <c r="FI440" s="213"/>
      <c r="FJ440" s="213"/>
      <c r="FK440" s="213"/>
      <c r="FL440" s="213"/>
      <c r="FM440" s="213"/>
      <c r="FN440" s="213"/>
      <c r="FO440" s="213"/>
      <c r="FP440" s="213"/>
      <c r="FQ440" s="213"/>
      <c r="FR440" s="213"/>
      <c r="FS440" s="211"/>
      <c r="FT440" s="190"/>
      <c r="FU440" s="190"/>
      <c r="FV440" s="190"/>
      <c r="FW440" s="190"/>
      <c r="FX440" s="190"/>
      <c r="FY440" s="190"/>
      <c r="FZ440" s="190"/>
      <c r="GA440" s="190"/>
      <c r="GB440" s="190"/>
      <c r="GC440" s="190"/>
      <c r="GD440" s="190"/>
      <c r="GE440" s="190"/>
      <c r="GF440" s="190"/>
      <c r="GG440" s="212"/>
    </row>
    <row r="441" spans="2:189">
      <c r="DG441" s="15"/>
      <c r="DH441" s="15"/>
      <c r="DI441" s="15"/>
      <c r="DJ441" s="15"/>
      <c r="DK441" s="15"/>
      <c r="DL441" s="15"/>
      <c r="DM441" s="15"/>
      <c r="DN441" s="15"/>
      <c r="DO441" s="190"/>
      <c r="DP441" s="190"/>
      <c r="DQ441" s="190"/>
      <c r="DR441" s="212"/>
      <c r="DS441" s="150"/>
      <c r="DT441" s="190"/>
      <c r="DU441" s="190"/>
      <c r="DV441" s="190"/>
      <c r="DW441" s="190"/>
      <c r="DX441" s="190"/>
      <c r="DY441" s="190"/>
      <c r="DZ441" s="190"/>
      <c r="EA441" s="190"/>
      <c r="EB441" s="190"/>
      <c r="EC441" s="190"/>
      <c r="ED441" s="190"/>
      <c r="EE441" s="190"/>
      <c r="EF441" s="190"/>
      <c r="EG441" s="190"/>
      <c r="EH441" s="212"/>
      <c r="EI441" s="213"/>
      <c r="EJ441" s="211"/>
      <c r="EK441" s="190"/>
      <c r="EL441" s="190"/>
      <c r="EM441" s="190"/>
      <c r="EN441" s="190"/>
      <c r="EO441" s="190"/>
      <c r="EP441" s="190"/>
      <c r="EQ441" s="190"/>
      <c r="ER441" s="190"/>
      <c r="ES441" s="190"/>
      <c r="ET441" s="190"/>
      <c r="EU441" s="190"/>
      <c r="EV441" s="190"/>
      <c r="EW441" s="190"/>
      <c r="EX441" s="212"/>
      <c r="EY441" s="211"/>
      <c r="EZ441" s="75"/>
      <c r="FA441" s="89"/>
      <c r="FB441" s="212"/>
      <c r="FC441" s="213"/>
      <c r="FD441" s="213"/>
      <c r="FE441" s="213"/>
      <c r="FF441" s="213"/>
      <c r="FG441" s="213"/>
      <c r="FH441" s="213"/>
      <c r="FI441" s="213"/>
      <c r="FJ441" s="213"/>
      <c r="FK441" s="213"/>
      <c r="FL441" s="213"/>
      <c r="FM441" s="213"/>
      <c r="FN441" s="213"/>
      <c r="FO441" s="213"/>
      <c r="FP441" s="213"/>
      <c r="FQ441" s="213"/>
      <c r="FR441" s="213"/>
      <c r="FS441" s="211"/>
      <c r="FT441" s="190"/>
      <c r="FU441" s="190"/>
      <c r="FV441" s="190"/>
      <c r="FW441" s="190"/>
      <c r="FX441" s="190"/>
      <c r="FY441" s="190"/>
      <c r="FZ441" s="190"/>
      <c r="GA441" s="190"/>
      <c r="GB441" s="190"/>
      <c r="GC441" s="190"/>
      <c r="GD441" s="190"/>
      <c r="GE441" s="190"/>
      <c r="GF441" s="190"/>
      <c r="GG441" s="212"/>
    </row>
    <row r="442" spans="2:189">
      <c r="DG442" s="15"/>
      <c r="DH442" s="15"/>
      <c r="DI442" s="15"/>
      <c r="DJ442" s="15"/>
      <c r="DK442" s="15"/>
      <c r="DL442" s="15"/>
      <c r="DM442" s="15"/>
      <c r="DN442" s="15"/>
      <c r="DO442" s="15"/>
      <c r="DP442" s="15"/>
      <c r="DQ442" s="15"/>
      <c r="DR442" s="15"/>
    </row>
    <row r="443" spans="2:189">
      <c r="DG443" s="15"/>
      <c r="DH443" s="15"/>
      <c r="DI443" s="15"/>
      <c r="DJ443" s="15"/>
      <c r="DK443" s="15"/>
      <c r="DL443" s="15"/>
      <c r="DM443" s="15"/>
      <c r="DN443" s="15"/>
      <c r="DO443" s="15"/>
      <c r="DP443" s="15"/>
      <c r="DQ443" s="15"/>
      <c r="DR443" s="15"/>
    </row>
    <row r="444" spans="2:189">
      <c r="DG444" s="15"/>
      <c r="DH444" s="15"/>
      <c r="DI444" s="15"/>
      <c r="DJ444" s="15"/>
      <c r="DK444" s="15"/>
      <c r="DL444" s="15"/>
      <c r="DM444" s="15"/>
      <c r="DN444" s="15"/>
      <c r="DO444" s="15"/>
      <c r="DP444" s="15"/>
      <c r="DQ444" s="15"/>
      <c r="DR444" s="15"/>
    </row>
    <row r="445" spans="2:189">
      <c r="DG445" s="15"/>
      <c r="DH445" s="15"/>
      <c r="DI445" s="15"/>
      <c r="DJ445" s="15"/>
      <c r="DK445" s="15"/>
      <c r="DL445" s="15"/>
      <c r="DM445" s="15"/>
      <c r="DN445" s="15"/>
      <c r="DO445" s="15"/>
      <c r="DP445" s="15"/>
      <c r="DQ445" s="15"/>
      <c r="DR445" s="15"/>
    </row>
    <row r="446" spans="2:189">
      <c r="DG446" s="15"/>
      <c r="DH446" s="15"/>
      <c r="DI446" s="15"/>
      <c r="DJ446" s="15"/>
      <c r="DK446" s="15"/>
      <c r="DL446" s="15"/>
      <c r="DM446" s="15"/>
      <c r="DN446" s="15"/>
      <c r="DO446" s="15"/>
      <c r="DP446" s="15"/>
      <c r="DQ446" s="15"/>
      <c r="DR446" s="15"/>
    </row>
    <row r="447" spans="2:189">
      <c r="DG447" s="15"/>
      <c r="DH447" s="15"/>
      <c r="DI447" s="15"/>
      <c r="DJ447" s="15"/>
      <c r="DK447" s="15"/>
      <c r="DL447" s="15"/>
      <c r="DM447" s="15"/>
      <c r="DN447" s="15"/>
      <c r="DO447" s="15"/>
      <c r="DP447" s="15"/>
      <c r="DQ447" s="15"/>
      <c r="DR447" s="15"/>
    </row>
    <row r="448" spans="2:189">
      <c r="DG448" s="15"/>
      <c r="DH448" s="15"/>
      <c r="DI448" s="15"/>
      <c r="DJ448" s="15"/>
      <c r="DK448" s="15"/>
      <c r="DL448" s="15"/>
      <c r="DM448" s="15"/>
      <c r="DN448" s="15"/>
      <c r="DO448" s="15"/>
      <c r="DP448" s="15"/>
      <c r="DQ448" s="15"/>
      <c r="DR448" s="15"/>
    </row>
    <row r="449" spans="111:122">
      <c r="DG449" s="15"/>
      <c r="DH449" s="15"/>
      <c r="DI449" s="15"/>
      <c r="DJ449" s="15"/>
      <c r="DK449" s="15"/>
      <c r="DL449" s="15"/>
      <c r="DM449" s="15"/>
      <c r="DN449" s="15"/>
      <c r="DO449" s="15"/>
      <c r="DP449" s="15"/>
      <c r="DQ449" s="15"/>
      <c r="DR449" s="15"/>
    </row>
    <row r="450" spans="111:122">
      <c r="DG450" s="15"/>
      <c r="DH450" s="15"/>
      <c r="DI450" s="15"/>
      <c r="DJ450" s="15"/>
      <c r="DK450" s="15"/>
      <c r="DL450" s="15"/>
      <c r="DM450" s="15"/>
      <c r="DN450" s="15"/>
      <c r="DO450" s="15"/>
      <c r="DP450" s="15"/>
      <c r="DQ450" s="15"/>
      <c r="DR450" s="15"/>
    </row>
    <row r="451" spans="111:122">
      <c r="DG451" s="15"/>
      <c r="DH451" s="15"/>
      <c r="DI451" s="15"/>
      <c r="DJ451" s="15"/>
      <c r="DK451" s="15"/>
      <c r="DL451" s="15"/>
      <c r="DM451" s="15"/>
      <c r="DN451" s="15"/>
      <c r="DO451" s="15"/>
      <c r="DP451" s="15"/>
      <c r="DQ451" s="15"/>
      <c r="DR451" s="15"/>
    </row>
    <row r="452" spans="111:122">
      <c r="DG452" s="15"/>
      <c r="DH452" s="15"/>
      <c r="DI452" s="15"/>
      <c r="DJ452" s="15"/>
      <c r="DK452" s="15"/>
      <c r="DL452" s="15"/>
      <c r="DM452" s="15"/>
      <c r="DN452" s="15"/>
      <c r="DO452" s="15"/>
      <c r="DP452" s="15"/>
      <c r="DQ452" s="15"/>
      <c r="DR452" s="15"/>
    </row>
    <row r="453" spans="111:122">
      <c r="DG453" s="15"/>
      <c r="DH453" s="15"/>
      <c r="DI453" s="15"/>
      <c r="DJ453" s="15"/>
      <c r="DK453" s="15"/>
      <c r="DL453" s="15"/>
      <c r="DM453" s="15"/>
      <c r="DN453" s="15"/>
      <c r="DO453" s="15"/>
      <c r="DP453" s="15"/>
      <c r="DQ453" s="15"/>
      <c r="DR453" s="15"/>
    </row>
    <row r="454" spans="111:122">
      <c r="DG454" s="15"/>
      <c r="DH454" s="15"/>
      <c r="DI454" s="15"/>
      <c r="DJ454" s="15"/>
      <c r="DK454" s="15"/>
      <c r="DL454" s="15"/>
      <c r="DM454" s="15"/>
      <c r="DN454" s="15"/>
      <c r="DO454" s="15"/>
      <c r="DP454" s="15"/>
      <c r="DQ454" s="15"/>
      <c r="DR454" s="15"/>
    </row>
    <row r="455" spans="111:122">
      <c r="DG455" s="15"/>
      <c r="DH455" s="15"/>
      <c r="DI455" s="15"/>
      <c r="DJ455" s="15"/>
      <c r="DK455" s="15"/>
      <c r="DL455" s="15"/>
      <c r="DM455" s="15"/>
      <c r="DN455" s="15"/>
      <c r="DO455" s="15"/>
      <c r="DP455" s="15"/>
      <c r="DQ455" s="15"/>
      <c r="DR455" s="15"/>
    </row>
    <row r="456" spans="111:122">
      <c r="DG456" s="15"/>
      <c r="DH456" s="15"/>
      <c r="DI456" s="15"/>
      <c r="DJ456" s="15"/>
      <c r="DK456" s="15"/>
      <c r="DL456" s="15"/>
      <c r="DM456" s="15"/>
      <c r="DN456" s="15"/>
      <c r="DO456" s="15"/>
      <c r="DP456" s="15"/>
      <c r="DQ456" s="15"/>
      <c r="DR456" s="15"/>
    </row>
    <row r="457" spans="111:122">
      <c r="DG457" s="15"/>
      <c r="DH457" s="15"/>
      <c r="DI457" s="15"/>
      <c r="DJ457" s="15"/>
      <c r="DK457" s="15"/>
      <c r="DL457" s="15"/>
      <c r="DM457" s="15"/>
      <c r="DN457" s="15"/>
      <c r="DO457" s="15"/>
      <c r="DP457" s="15"/>
      <c r="DQ457" s="15"/>
      <c r="DR457" s="15"/>
    </row>
    <row r="458" spans="111:122">
      <c r="DG458" s="15"/>
      <c r="DH458" s="15"/>
      <c r="DI458" s="15"/>
      <c r="DJ458" s="15"/>
      <c r="DK458" s="15"/>
      <c r="DL458" s="15"/>
      <c r="DM458" s="15"/>
      <c r="DN458" s="15"/>
      <c r="DO458" s="15"/>
      <c r="DP458" s="15"/>
      <c r="DQ458" s="15"/>
      <c r="DR458" s="15"/>
    </row>
    <row r="459" spans="111:122">
      <c r="DG459" s="15"/>
      <c r="DH459" s="15"/>
      <c r="DI459" s="15"/>
      <c r="DJ459" s="15"/>
      <c r="DK459" s="15"/>
      <c r="DL459" s="15"/>
      <c r="DM459" s="15"/>
      <c r="DN459" s="15"/>
      <c r="DO459" s="15"/>
      <c r="DP459" s="15"/>
      <c r="DQ459" s="15"/>
      <c r="DR459" s="15"/>
    </row>
    <row r="460" spans="111:122">
      <c r="DG460" s="15"/>
      <c r="DH460" s="15"/>
      <c r="DI460" s="15"/>
      <c r="DJ460" s="15"/>
      <c r="DK460" s="15"/>
      <c r="DL460" s="15"/>
      <c r="DM460" s="15"/>
      <c r="DN460" s="15"/>
      <c r="DO460" s="15"/>
      <c r="DP460" s="15"/>
      <c r="DQ460" s="15"/>
      <c r="DR460" s="15"/>
    </row>
    <row r="461" spans="111:122">
      <c r="DG461" s="15"/>
      <c r="DH461" s="15"/>
      <c r="DI461" s="15"/>
      <c r="DJ461" s="15"/>
      <c r="DK461" s="15"/>
      <c r="DL461" s="15"/>
      <c r="DM461" s="15"/>
      <c r="DN461" s="15"/>
      <c r="DO461" s="15"/>
      <c r="DP461" s="15"/>
      <c r="DQ461" s="15"/>
      <c r="DR461" s="15"/>
    </row>
    <row r="462" spans="111:122">
      <c r="DG462" s="15"/>
      <c r="DH462" s="15"/>
      <c r="DI462" s="15"/>
      <c r="DJ462" s="15"/>
      <c r="DK462" s="15"/>
      <c r="DL462" s="15"/>
      <c r="DM462" s="15"/>
      <c r="DN462" s="15"/>
      <c r="DO462" s="15"/>
      <c r="DP462" s="15"/>
      <c r="DQ462" s="15"/>
      <c r="DR462" s="15"/>
    </row>
    <row r="463" spans="111:122">
      <c r="DG463" s="15"/>
      <c r="DH463" s="15"/>
      <c r="DI463" s="15"/>
      <c r="DJ463" s="15"/>
      <c r="DK463" s="15"/>
      <c r="DL463" s="15"/>
      <c r="DM463" s="15"/>
      <c r="DN463" s="15"/>
      <c r="DO463" s="15"/>
      <c r="DP463" s="15"/>
      <c r="DQ463" s="15"/>
      <c r="DR463" s="15"/>
    </row>
    <row r="464" spans="111:122">
      <c r="DG464" s="15"/>
      <c r="DH464" s="15"/>
      <c r="DI464" s="15"/>
      <c r="DJ464" s="15"/>
      <c r="DK464" s="15"/>
      <c r="DL464" s="15"/>
      <c r="DM464" s="15"/>
      <c r="DN464" s="15"/>
      <c r="DO464" s="15"/>
      <c r="DP464" s="15"/>
      <c r="DQ464" s="15"/>
      <c r="DR464" s="15"/>
    </row>
    <row r="465" spans="111:122">
      <c r="DG465" s="15"/>
      <c r="DH465" s="15"/>
      <c r="DI465" s="15"/>
      <c r="DJ465" s="15"/>
      <c r="DK465" s="15"/>
      <c r="DL465" s="15"/>
      <c r="DM465" s="15"/>
      <c r="DN465" s="15"/>
      <c r="DO465" s="15"/>
      <c r="DP465" s="15"/>
      <c r="DQ465" s="15"/>
      <c r="DR465" s="15"/>
    </row>
    <row r="466" spans="111:122">
      <c r="DG466" s="15"/>
      <c r="DH466" s="15"/>
      <c r="DI466" s="15"/>
      <c r="DJ466" s="15"/>
      <c r="DK466" s="15"/>
      <c r="DL466" s="15"/>
      <c r="DM466" s="15"/>
      <c r="DN466" s="15"/>
      <c r="DO466" s="15"/>
      <c r="DP466" s="15"/>
      <c r="DQ466" s="15"/>
      <c r="DR466" s="15"/>
    </row>
    <row r="467" spans="111:122">
      <c r="DG467" s="15"/>
      <c r="DH467" s="15"/>
      <c r="DI467" s="15"/>
      <c r="DJ467" s="15"/>
      <c r="DK467" s="15"/>
      <c r="DL467" s="15"/>
      <c r="DM467" s="15"/>
      <c r="DN467" s="15"/>
      <c r="DO467" s="15"/>
      <c r="DP467" s="15"/>
      <c r="DQ467" s="15"/>
      <c r="DR467" s="15"/>
    </row>
    <row r="468" spans="111:122">
      <c r="DG468" s="15"/>
      <c r="DH468" s="15"/>
      <c r="DI468" s="15"/>
      <c r="DJ468" s="15"/>
      <c r="DK468" s="15"/>
      <c r="DL468" s="15"/>
      <c r="DM468" s="15"/>
      <c r="DN468" s="15"/>
      <c r="DO468" s="15"/>
      <c r="DP468" s="15"/>
      <c r="DQ468" s="15"/>
      <c r="DR468" s="15"/>
    </row>
    <row r="469" spans="111:122">
      <c r="DG469" s="15"/>
      <c r="DH469" s="15"/>
      <c r="DI469" s="15"/>
      <c r="DJ469" s="15"/>
      <c r="DK469" s="15"/>
      <c r="DL469" s="15"/>
      <c r="DM469" s="15"/>
      <c r="DN469" s="15"/>
      <c r="DO469" s="15"/>
      <c r="DP469" s="15"/>
      <c r="DQ469" s="15"/>
      <c r="DR469" s="15"/>
    </row>
    <row r="470" spans="111:122">
      <c r="DG470" s="15"/>
      <c r="DH470" s="15"/>
      <c r="DI470" s="15"/>
      <c r="DJ470" s="15"/>
      <c r="DK470" s="15"/>
      <c r="DL470" s="15"/>
      <c r="DM470" s="15"/>
      <c r="DN470" s="15"/>
      <c r="DO470" s="15"/>
      <c r="DP470" s="15"/>
      <c r="DQ470" s="15"/>
      <c r="DR470" s="15"/>
    </row>
    <row r="471" spans="111:122">
      <c r="DG471" s="15"/>
      <c r="DH471" s="15"/>
      <c r="DI471" s="15"/>
      <c r="DJ471" s="15"/>
      <c r="DK471" s="15"/>
      <c r="DL471" s="15"/>
      <c r="DM471" s="15"/>
      <c r="DN471" s="15"/>
      <c r="DO471" s="15"/>
      <c r="DP471" s="15"/>
      <c r="DQ471" s="15"/>
      <c r="DR471" s="15"/>
    </row>
    <row r="472" spans="111:122">
      <c r="DG472" s="15"/>
      <c r="DH472" s="15"/>
      <c r="DI472" s="15"/>
      <c r="DJ472" s="15"/>
      <c r="DK472" s="15"/>
      <c r="DL472" s="15"/>
      <c r="DM472" s="15"/>
      <c r="DN472" s="15"/>
      <c r="DO472" s="15"/>
      <c r="DP472" s="15"/>
      <c r="DQ472" s="15"/>
      <c r="DR472" s="15"/>
    </row>
    <row r="473" spans="111:122">
      <c r="DG473" s="15"/>
      <c r="DH473" s="15"/>
      <c r="DI473" s="15"/>
      <c r="DJ473" s="15"/>
      <c r="DK473" s="15"/>
      <c r="DL473" s="15"/>
      <c r="DM473" s="15"/>
      <c r="DN473" s="15"/>
      <c r="DO473" s="15"/>
      <c r="DP473" s="15"/>
      <c r="DQ473" s="15"/>
      <c r="DR473" s="15"/>
    </row>
    <row r="474" spans="111:122">
      <c r="DG474" s="15"/>
      <c r="DH474" s="15"/>
      <c r="DI474" s="15"/>
      <c r="DJ474" s="15"/>
      <c r="DK474" s="15"/>
      <c r="DL474" s="15"/>
      <c r="DM474" s="15"/>
      <c r="DN474" s="15"/>
      <c r="DO474" s="15"/>
      <c r="DP474" s="15"/>
      <c r="DQ474" s="15"/>
      <c r="DR474" s="15"/>
    </row>
    <row r="475" spans="111:122">
      <c r="DG475" s="15"/>
      <c r="DH475" s="15"/>
      <c r="DI475" s="15"/>
      <c r="DJ475" s="15"/>
      <c r="DK475" s="15"/>
      <c r="DL475" s="15"/>
      <c r="DM475" s="15"/>
      <c r="DN475" s="15"/>
      <c r="DO475" s="15"/>
      <c r="DP475" s="15"/>
      <c r="DQ475" s="15"/>
      <c r="DR475" s="15"/>
    </row>
    <row r="476" spans="111:122">
      <c r="DG476" s="15"/>
      <c r="DH476" s="15"/>
      <c r="DI476" s="15"/>
      <c r="DJ476" s="15"/>
      <c r="DK476" s="15"/>
      <c r="DL476" s="15"/>
      <c r="DM476" s="15"/>
      <c r="DN476" s="15"/>
      <c r="DO476" s="15"/>
      <c r="DP476" s="15"/>
      <c r="DQ476" s="15"/>
      <c r="DR476" s="15"/>
    </row>
    <row r="477" spans="111:122">
      <c r="DG477" s="15"/>
      <c r="DH477" s="15"/>
      <c r="DI477" s="15"/>
      <c r="DJ477" s="15"/>
      <c r="DK477" s="15"/>
      <c r="DL477" s="15"/>
      <c r="DM477" s="15"/>
      <c r="DN477" s="15"/>
      <c r="DO477" s="15"/>
      <c r="DP477" s="15"/>
      <c r="DQ477" s="15"/>
      <c r="DR477" s="15"/>
    </row>
    <row r="478" spans="111:122">
      <c r="DG478" s="15"/>
      <c r="DH478" s="15"/>
      <c r="DI478" s="15"/>
      <c r="DJ478" s="15"/>
      <c r="DK478" s="15"/>
      <c r="DL478" s="15"/>
      <c r="DM478" s="15"/>
      <c r="DN478" s="15"/>
      <c r="DO478" s="15"/>
      <c r="DP478" s="15"/>
      <c r="DQ478" s="15"/>
      <c r="DR478" s="15"/>
    </row>
    <row r="479" spans="111:122">
      <c r="DG479" s="15"/>
      <c r="DH479" s="15"/>
      <c r="DI479" s="15"/>
      <c r="DJ479" s="15"/>
      <c r="DK479" s="15"/>
      <c r="DL479" s="15"/>
      <c r="DM479" s="15"/>
      <c r="DN479" s="15"/>
      <c r="DO479" s="15"/>
      <c r="DP479" s="15"/>
      <c r="DQ479" s="15"/>
      <c r="DR479" s="15"/>
    </row>
    <row r="480" spans="111:122">
      <c r="DG480" s="15"/>
      <c r="DH480" s="15"/>
      <c r="DI480" s="15"/>
      <c r="DJ480" s="15"/>
      <c r="DK480" s="15"/>
      <c r="DL480" s="15"/>
      <c r="DM480" s="15"/>
      <c r="DN480" s="15"/>
      <c r="DO480" s="15"/>
      <c r="DP480" s="15"/>
      <c r="DQ480" s="15"/>
      <c r="DR480" s="15"/>
    </row>
    <row r="481" spans="111:122">
      <c r="DG481" s="15"/>
      <c r="DH481" s="15"/>
      <c r="DI481" s="15"/>
      <c r="DJ481" s="15"/>
      <c r="DK481" s="15"/>
      <c r="DL481" s="15"/>
      <c r="DM481" s="15"/>
      <c r="DN481" s="15"/>
      <c r="DO481" s="15"/>
      <c r="DP481" s="15"/>
      <c r="DQ481" s="15"/>
      <c r="DR481" s="15"/>
    </row>
    <row r="482" spans="111:122">
      <c r="DG482" s="15"/>
      <c r="DH482" s="15"/>
      <c r="DI482" s="15"/>
      <c r="DJ482" s="15"/>
      <c r="DK482" s="15"/>
      <c r="DL482" s="15"/>
      <c r="DM482" s="15"/>
      <c r="DN482" s="15"/>
      <c r="DO482" s="15"/>
      <c r="DP482" s="15"/>
      <c r="DQ482" s="15"/>
      <c r="DR482" s="15"/>
    </row>
    <row r="483" spans="111:122">
      <c r="DG483" s="15"/>
      <c r="DH483" s="15"/>
      <c r="DI483" s="15"/>
      <c r="DJ483" s="15"/>
      <c r="DK483" s="15"/>
      <c r="DL483" s="15"/>
      <c r="DM483" s="15"/>
      <c r="DN483" s="15"/>
      <c r="DO483" s="15"/>
      <c r="DP483" s="15"/>
      <c r="DQ483" s="15"/>
      <c r="DR483" s="15"/>
    </row>
    <row r="484" spans="111:122">
      <c r="DG484" s="15"/>
      <c r="DH484" s="15"/>
      <c r="DI484" s="15"/>
      <c r="DJ484" s="15"/>
      <c r="DK484" s="15"/>
      <c r="DL484" s="15"/>
      <c r="DM484" s="15"/>
      <c r="DN484" s="15"/>
      <c r="DO484" s="15"/>
      <c r="DP484" s="15"/>
      <c r="DQ484" s="15"/>
      <c r="DR484" s="15"/>
    </row>
    <row r="485" spans="111:122">
      <c r="DG485" s="15"/>
      <c r="DH485" s="15"/>
      <c r="DI485" s="15"/>
      <c r="DJ485" s="15"/>
      <c r="DK485" s="15"/>
      <c r="DL485" s="15"/>
      <c r="DM485" s="15"/>
      <c r="DN485" s="15"/>
      <c r="DO485" s="15"/>
      <c r="DP485" s="15"/>
      <c r="DQ485" s="15"/>
      <c r="DR485" s="15"/>
    </row>
    <row r="486" spans="111:122">
      <c r="DG486" s="15"/>
      <c r="DH486" s="15"/>
      <c r="DI486" s="15"/>
      <c r="DJ486" s="15"/>
      <c r="DK486" s="15"/>
      <c r="DL486" s="15"/>
      <c r="DM486" s="15"/>
      <c r="DN486" s="15"/>
      <c r="DO486" s="15"/>
      <c r="DP486" s="15"/>
      <c r="DQ486" s="15"/>
      <c r="DR486" s="15"/>
    </row>
    <row r="487" spans="111:122">
      <c r="DG487" s="15"/>
      <c r="DH487" s="15"/>
      <c r="DI487" s="15"/>
      <c r="DJ487" s="15"/>
      <c r="DK487" s="15"/>
      <c r="DL487" s="15"/>
      <c r="DM487" s="15"/>
      <c r="DN487" s="15"/>
      <c r="DO487" s="15"/>
      <c r="DP487" s="15"/>
      <c r="DQ487" s="15"/>
      <c r="DR487" s="15"/>
    </row>
    <row r="488" spans="111:122">
      <c r="DG488" s="15"/>
      <c r="DH488" s="15"/>
      <c r="DI488" s="15"/>
      <c r="DJ488" s="15"/>
      <c r="DK488" s="15"/>
      <c r="DL488" s="15"/>
      <c r="DM488" s="15"/>
      <c r="DN488" s="15"/>
      <c r="DO488" s="15"/>
      <c r="DP488" s="15"/>
      <c r="DQ488" s="15"/>
      <c r="DR488" s="15"/>
    </row>
    <row r="489" spans="111:122">
      <c r="DG489" s="15"/>
      <c r="DH489" s="15"/>
      <c r="DI489" s="15"/>
      <c r="DJ489" s="15"/>
      <c r="DK489" s="15"/>
      <c r="DL489" s="15"/>
      <c r="DM489" s="15"/>
      <c r="DN489" s="15"/>
      <c r="DO489" s="15"/>
      <c r="DP489" s="15"/>
      <c r="DQ489" s="15"/>
      <c r="DR489" s="15"/>
    </row>
    <row r="490" spans="111:122">
      <c r="DG490" s="15"/>
      <c r="DH490" s="15"/>
      <c r="DI490" s="15"/>
      <c r="DJ490" s="15"/>
      <c r="DK490" s="15"/>
      <c r="DL490" s="15"/>
      <c r="DM490" s="15"/>
      <c r="DN490" s="15"/>
      <c r="DO490" s="15"/>
      <c r="DP490" s="15"/>
      <c r="DQ490" s="15"/>
      <c r="DR490" s="15"/>
    </row>
    <row r="491" spans="111:122">
      <c r="DG491" s="15"/>
      <c r="DH491" s="15"/>
      <c r="DI491" s="15"/>
      <c r="DJ491" s="15"/>
      <c r="DK491" s="15"/>
      <c r="DL491" s="15"/>
      <c r="DM491" s="15"/>
      <c r="DN491" s="15"/>
      <c r="DO491" s="15"/>
      <c r="DP491" s="15"/>
      <c r="DQ491" s="15"/>
      <c r="DR491" s="15"/>
    </row>
    <row r="492" spans="111:122">
      <c r="DG492" s="15"/>
      <c r="DH492" s="15"/>
      <c r="DI492" s="15"/>
      <c r="DJ492" s="15"/>
      <c r="DK492" s="15"/>
      <c r="DL492" s="15"/>
      <c r="DM492" s="15"/>
      <c r="DN492" s="15"/>
      <c r="DO492" s="15"/>
      <c r="DP492" s="15"/>
      <c r="DQ492" s="15"/>
      <c r="DR492" s="15"/>
    </row>
    <row r="493" spans="111:122">
      <c r="DG493" s="15"/>
      <c r="DH493" s="15"/>
      <c r="DI493" s="15"/>
      <c r="DJ493" s="15"/>
      <c r="DK493" s="15"/>
      <c r="DL493" s="15"/>
      <c r="DM493" s="15"/>
      <c r="DN493" s="15"/>
      <c r="DO493" s="15"/>
      <c r="DP493" s="15"/>
      <c r="DQ493" s="15"/>
      <c r="DR493" s="15"/>
    </row>
    <row r="494" spans="111:122">
      <c r="DG494" s="15"/>
      <c r="DH494" s="15"/>
      <c r="DI494" s="15"/>
      <c r="DJ494" s="15"/>
      <c r="DK494" s="15"/>
      <c r="DL494" s="15"/>
      <c r="DM494" s="15"/>
      <c r="DN494" s="15"/>
      <c r="DO494" s="15"/>
      <c r="DP494" s="15"/>
      <c r="DQ494" s="15"/>
      <c r="DR494" s="15"/>
    </row>
    <row r="495" spans="111:122">
      <c r="DG495" s="15"/>
      <c r="DH495" s="15"/>
      <c r="DI495" s="15"/>
      <c r="DJ495" s="15"/>
      <c r="DK495" s="15"/>
      <c r="DL495" s="15"/>
      <c r="DM495" s="15"/>
      <c r="DN495" s="15"/>
      <c r="DO495" s="15"/>
      <c r="DP495" s="15"/>
      <c r="DQ495" s="15"/>
      <c r="DR495" s="15"/>
    </row>
    <row r="496" spans="111:122">
      <c r="DG496" s="15"/>
      <c r="DH496" s="15"/>
      <c r="DI496" s="15"/>
      <c r="DJ496" s="15"/>
      <c r="DK496" s="15"/>
      <c r="DL496" s="15"/>
      <c r="DM496" s="15"/>
      <c r="DN496" s="15"/>
      <c r="DO496" s="15"/>
      <c r="DP496" s="15"/>
      <c r="DQ496" s="15"/>
      <c r="DR496" s="15"/>
    </row>
    <row r="497" spans="111:122">
      <c r="DG497" s="15"/>
      <c r="DH497" s="15"/>
      <c r="DI497" s="15"/>
      <c r="DJ497" s="15"/>
      <c r="DK497" s="15"/>
      <c r="DL497" s="15"/>
      <c r="DM497" s="15"/>
      <c r="DN497" s="15"/>
      <c r="DO497" s="15"/>
      <c r="DP497" s="15"/>
      <c r="DQ497" s="15"/>
      <c r="DR497" s="15"/>
    </row>
    <row r="498" spans="111:122">
      <c r="DG498" s="15"/>
      <c r="DH498" s="15"/>
      <c r="DI498" s="15"/>
      <c r="DJ498" s="15"/>
      <c r="DK498" s="15"/>
      <c r="DL498" s="15"/>
      <c r="DM498" s="15"/>
      <c r="DN498" s="15"/>
      <c r="DO498" s="15"/>
      <c r="DP498" s="15"/>
      <c r="DQ498" s="15"/>
      <c r="DR498" s="15"/>
    </row>
    <row r="499" spans="111:122">
      <c r="DG499" s="15"/>
      <c r="DH499" s="15"/>
      <c r="DI499" s="15"/>
      <c r="DJ499" s="15"/>
      <c r="DK499" s="15"/>
      <c r="DL499" s="15"/>
      <c r="DM499" s="15"/>
      <c r="DN499" s="15"/>
      <c r="DO499" s="15"/>
      <c r="DP499" s="15"/>
      <c r="DQ499" s="15"/>
      <c r="DR499" s="15"/>
    </row>
    <row r="500" spans="111:122">
      <c r="DG500" s="15"/>
      <c r="DH500" s="15"/>
      <c r="DI500" s="15"/>
      <c r="DJ500" s="15"/>
      <c r="DK500" s="15"/>
      <c r="DL500" s="15"/>
      <c r="DM500" s="15"/>
      <c r="DN500" s="15"/>
      <c r="DO500" s="15"/>
      <c r="DP500" s="15"/>
      <c r="DQ500" s="15"/>
      <c r="DR500" s="15"/>
    </row>
    <row r="501" spans="111:122">
      <c r="DG501" s="15"/>
      <c r="DH501" s="15"/>
      <c r="DI501" s="15"/>
      <c r="DJ501" s="15"/>
      <c r="DK501" s="15"/>
      <c r="DL501" s="15"/>
      <c r="DM501" s="15"/>
      <c r="DN501" s="15"/>
      <c r="DO501" s="15"/>
      <c r="DP501" s="15"/>
      <c r="DQ501" s="15"/>
      <c r="DR501" s="15"/>
    </row>
    <row r="502" spans="111:122">
      <c r="DG502" s="15"/>
      <c r="DH502" s="15"/>
      <c r="DI502" s="15"/>
      <c r="DJ502" s="15"/>
      <c r="DK502" s="15"/>
      <c r="DL502" s="15"/>
      <c r="DM502" s="15"/>
      <c r="DN502" s="15"/>
      <c r="DO502" s="15"/>
      <c r="DP502" s="15"/>
      <c r="DQ502" s="15"/>
      <c r="DR502" s="15"/>
    </row>
    <row r="503" spans="111:122">
      <c r="DG503" s="15"/>
      <c r="DH503" s="15"/>
      <c r="DI503" s="15"/>
      <c r="DJ503" s="15"/>
      <c r="DK503" s="15"/>
      <c r="DL503" s="15"/>
      <c r="DM503" s="15"/>
      <c r="DN503" s="15"/>
      <c r="DO503" s="15"/>
      <c r="DP503" s="15"/>
      <c r="DQ503" s="15"/>
      <c r="DR503" s="15"/>
    </row>
    <row r="504" spans="111:122">
      <c r="DG504" s="15"/>
      <c r="DH504" s="15"/>
      <c r="DI504" s="15"/>
      <c r="DJ504" s="15"/>
      <c r="DK504" s="15"/>
      <c r="DL504" s="15"/>
      <c r="DM504" s="15"/>
      <c r="DN504" s="15"/>
      <c r="DO504" s="15"/>
      <c r="DP504" s="15"/>
      <c r="DQ504" s="15"/>
      <c r="DR504" s="15"/>
    </row>
    <row r="505" spans="111:122">
      <c r="DG505" s="15"/>
      <c r="DH505" s="15"/>
      <c r="DI505" s="15"/>
      <c r="DJ505" s="15"/>
      <c r="DK505" s="15"/>
      <c r="DL505" s="15"/>
      <c r="DM505" s="15"/>
      <c r="DN505" s="15"/>
      <c r="DO505" s="15"/>
      <c r="DP505" s="15"/>
      <c r="DQ505" s="15"/>
      <c r="DR505" s="15"/>
    </row>
    <row r="506" spans="111:122">
      <c r="DG506" s="15"/>
      <c r="DH506" s="15"/>
      <c r="DI506" s="15"/>
      <c r="DJ506" s="15"/>
      <c r="DK506" s="15"/>
      <c r="DL506" s="15"/>
      <c r="DM506" s="15"/>
      <c r="DN506" s="15"/>
      <c r="DO506" s="15"/>
      <c r="DP506" s="15"/>
      <c r="DQ506" s="15"/>
      <c r="DR506" s="15"/>
    </row>
    <row r="507" spans="111:122">
      <c r="DG507" s="15"/>
      <c r="DH507" s="15"/>
      <c r="DI507" s="15"/>
      <c r="DJ507" s="15"/>
      <c r="DK507" s="15"/>
      <c r="DL507" s="15"/>
      <c r="DM507" s="15"/>
      <c r="DN507" s="15"/>
      <c r="DO507" s="15"/>
      <c r="DP507" s="15"/>
      <c r="DQ507" s="15"/>
      <c r="DR507" s="15"/>
    </row>
    <row r="508" spans="111:122">
      <c r="DG508" s="15"/>
      <c r="DH508" s="15"/>
      <c r="DI508" s="15"/>
      <c r="DJ508" s="15"/>
      <c r="DK508" s="15"/>
      <c r="DL508" s="15"/>
      <c r="DM508" s="15"/>
      <c r="DN508" s="15"/>
      <c r="DO508" s="15"/>
      <c r="DP508" s="15"/>
      <c r="DQ508" s="15"/>
      <c r="DR508" s="15"/>
    </row>
    <row r="509" spans="111:122">
      <c r="DG509" s="15"/>
      <c r="DH509" s="15"/>
      <c r="DI509" s="15"/>
      <c r="DJ509" s="15"/>
      <c r="DK509" s="15"/>
      <c r="DL509" s="15"/>
      <c r="DM509" s="15"/>
      <c r="DN509" s="15"/>
      <c r="DO509" s="15"/>
      <c r="DP509" s="15"/>
      <c r="DQ509" s="15"/>
      <c r="DR509" s="15"/>
    </row>
    <row r="510" spans="111:122">
      <c r="DG510" s="15"/>
      <c r="DH510" s="15"/>
      <c r="DI510" s="15"/>
      <c r="DJ510" s="15"/>
      <c r="DK510" s="15"/>
      <c r="DL510" s="15"/>
      <c r="DM510" s="15"/>
      <c r="DN510" s="15"/>
      <c r="DO510" s="15"/>
      <c r="DP510" s="15"/>
      <c r="DQ510" s="15"/>
      <c r="DR510" s="15"/>
    </row>
    <row r="511" spans="111:122">
      <c r="DG511" s="15"/>
      <c r="DH511" s="15"/>
      <c r="DI511" s="15"/>
      <c r="DJ511" s="15"/>
      <c r="DK511" s="15"/>
      <c r="DL511" s="15"/>
      <c r="DM511" s="15"/>
      <c r="DN511" s="15"/>
      <c r="DO511" s="15"/>
      <c r="DP511" s="15"/>
      <c r="DQ511" s="15"/>
      <c r="DR511" s="15"/>
    </row>
    <row r="512" spans="111:122">
      <c r="DG512" s="15"/>
      <c r="DH512" s="15"/>
      <c r="DI512" s="15"/>
      <c r="DJ512" s="15"/>
      <c r="DK512" s="15"/>
      <c r="DL512" s="15"/>
      <c r="DM512" s="15"/>
      <c r="DN512" s="15"/>
      <c r="DO512" s="15"/>
      <c r="DP512" s="15"/>
      <c r="DQ512" s="15"/>
      <c r="DR512" s="15"/>
    </row>
    <row r="513" spans="111:122">
      <c r="DG513" s="15"/>
      <c r="DH513" s="15"/>
      <c r="DI513" s="15"/>
      <c r="DJ513" s="15"/>
      <c r="DK513" s="15"/>
      <c r="DL513" s="15"/>
      <c r="DM513" s="15"/>
      <c r="DN513" s="15"/>
      <c r="DO513" s="15"/>
      <c r="DP513" s="15"/>
      <c r="DQ513" s="15"/>
      <c r="DR513" s="15"/>
    </row>
    <row r="514" spans="111:122">
      <c r="DG514" s="15"/>
      <c r="DH514" s="15"/>
      <c r="DI514" s="15"/>
      <c r="DJ514" s="15"/>
      <c r="DK514" s="15"/>
      <c r="DL514" s="15"/>
      <c r="DM514" s="15"/>
      <c r="DN514" s="15"/>
      <c r="DO514" s="15"/>
      <c r="DP514" s="15"/>
      <c r="DQ514" s="15"/>
      <c r="DR514" s="15"/>
    </row>
    <row r="515" spans="111:122">
      <c r="DG515" s="15"/>
      <c r="DH515" s="15"/>
      <c r="DI515" s="15"/>
      <c r="DJ515" s="15"/>
      <c r="DK515" s="15"/>
      <c r="DL515" s="15"/>
      <c r="DM515" s="15"/>
      <c r="DN515" s="15"/>
      <c r="DO515" s="15"/>
      <c r="DP515" s="15"/>
      <c r="DQ515" s="15"/>
      <c r="DR515" s="15"/>
    </row>
    <row r="516" spans="111:122">
      <c r="DG516" s="15"/>
      <c r="DH516" s="15"/>
      <c r="DI516" s="15"/>
      <c r="DJ516" s="15"/>
      <c r="DK516" s="15"/>
      <c r="DL516" s="15"/>
      <c r="DM516" s="15"/>
      <c r="DN516" s="15"/>
      <c r="DO516" s="15"/>
      <c r="DP516" s="15"/>
      <c r="DQ516" s="15"/>
      <c r="DR516" s="15"/>
    </row>
    <row r="517" spans="111:122">
      <c r="DG517" s="15"/>
      <c r="DH517" s="15"/>
      <c r="DI517" s="15"/>
      <c r="DJ517" s="15"/>
      <c r="DK517" s="15"/>
      <c r="DL517" s="15"/>
      <c r="DM517" s="15"/>
      <c r="DN517" s="15"/>
      <c r="DO517" s="15"/>
      <c r="DP517" s="15"/>
      <c r="DQ517" s="15"/>
      <c r="DR517" s="15"/>
    </row>
    <row r="518" spans="111:122">
      <c r="DG518" s="15"/>
      <c r="DH518" s="15"/>
      <c r="DI518" s="15"/>
      <c r="DJ518" s="15"/>
      <c r="DK518" s="15"/>
      <c r="DL518" s="15"/>
      <c r="DM518" s="15"/>
      <c r="DN518" s="15"/>
      <c r="DO518" s="15"/>
      <c r="DP518" s="15"/>
      <c r="DQ518" s="15"/>
      <c r="DR518" s="15"/>
    </row>
    <row r="519" spans="111:122">
      <c r="DG519" s="15"/>
      <c r="DH519" s="15"/>
      <c r="DI519" s="15"/>
      <c r="DJ519" s="15"/>
      <c r="DK519" s="15"/>
      <c r="DL519" s="15"/>
      <c r="DM519" s="15"/>
      <c r="DN519" s="15"/>
      <c r="DO519" s="15"/>
      <c r="DP519" s="15"/>
      <c r="DQ519" s="15"/>
      <c r="DR519" s="15"/>
    </row>
    <row r="520" spans="111:122">
      <c r="DG520" s="15"/>
      <c r="DH520" s="15"/>
      <c r="DI520" s="15"/>
      <c r="DJ520" s="15"/>
      <c r="DK520" s="15"/>
      <c r="DL520" s="15"/>
      <c r="DM520" s="15"/>
      <c r="DN520" s="15"/>
      <c r="DO520" s="15"/>
      <c r="DP520" s="15"/>
      <c r="DQ520" s="15"/>
      <c r="DR520" s="15"/>
    </row>
    <row r="521" spans="111:122">
      <c r="DG521" s="15"/>
      <c r="DH521" s="15"/>
      <c r="DI521" s="15"/>
      <c r="DJ521" s="15"/>
      <c r="DK521" s="15"/>
      <c r="DL521" s="15"/>
      <c r="DM521" s="15"/>
      <c r="DN521" s="15"/>
      <c r="DO521" s="15"/>
      <c r="DP521" s="15"/>
      <c r="DQ521" s="15"/>
      <c r="DR521" s="15"/>
    </row>
    <row r="522" spans="111:122">
      <c r="DG522" s="15"/>
      <c r="DH522" s="15"/>
      <c r="DI522" s="15"/>
      <c r="DJ522" s="15"/>
      <c r="DK522" s="15"/>
      <c r="DL522" s="15"/>
      <c r="DM522" s="15"/>
      <c r="DN522" s="15"/>
      <c r="DO522" s="15"/>
      <c r="DP522" s="15"/>
      <c r="DQ522" s="15"/>
      <c r="DR522" s="15"/>
    </row>
    <row r="523" spans="111:122">
      <c r="DG523" s="15"/>
      <c r="DH523" s="15"/>
      <c r="DI523" s="15"/>
      <c r="DJ523" s="15"/>
      <c r="DK523" s="15"/>
      <c r="DL523" s="15"/>
      <c r="DM523" s="15"/>
      <c r="DN523" s="15"/>
      <c r="DO523" s="15"/>
      <c r="DP523" s="15"/>
      <c r="DQ523" s="15"/>
      <c r="DR523" s="15"/>
    </row>
    <row r="524" spans="111:122">
      <c r="DG524" s="15"/>
      <c r="DH524" s="15"/>
      <c r="DI524" s="15"/>
      <c r="DJ524" s="15"/>
      <c r="DK524" s="15"/>
      <c r="DL524" s="15"/>
      <c r="DM524" s="15"/>
      <c r="DN524" s="15"/>
      <c r="DO524" s="15"/>
      <c r="DP524" s="15"/>
      <c r="DQ524" s="15"/>
      <c r="DR524" s="15"/>
    </row>
    <row r="525" spans="111:122">
      <c r="DG525" s="15"/>
      <c r="DH525" s="15"/>
      <c r="DI525" s="15"/>
      <c r="DJ525" s="15"/>
      <c r="DK525" s="15"/>
      <c r="DL525" s="15"/>
      <c r="DM525" s="15"/>
      <c r="DN525" s="15"/>
      <c r="DO525" s="15"/>
      <c r="DP525" s="15"/>
      <c r="DQ525" s="15"/>
      <c r="DR525" s="15"/>
    </row>
    <row r="526" spans="111:122">
      <c r="DG526" s="15"/>
      <c r="DH526" s="15"/>
      <c r="DI526" s="15"/>
      <c r="DJ526" s="15"/>
      <c r="DK526" s="15"/>
      <c r="DL526" s="15"/>
      <c r="DM526" s="15"/>
      <c r="DN526" s="15"/>
      <c r="DO526" s="15"/>
      <c r="DP526" s="15"/>
      <c r="DQ526" s="15"/>
      <c r="DR526" s="15"/>
    </row>
    <row r="527" spans="111:122">
      <c r="DG527" s="15"/>
      <c r="DH527" s="15"/>
      <c r="DI527" s="15"/>
      <c r="DJ527" s="15"/>
      <c r="DK527" s="15"/>
      <c r="DL527" s="15"/>
      <c r="DM527" s="15"/>
      <c r="DN527" s="15"/>
      <c r="DO527" s="15"/>
      <c r="DP527" s="15"/>
      <c r="DQ527" s="15"/>
      <c r="DR527" s="15"/>
    </row>
    <row r="528" spans="111:122">
      <c r="DG528" s="15"/>
      <c r="DH528" s="15"/>
      <c r="DI528" s="15"/>
      <c r="DJ528" s="15"/>
      <c r="DK528" s="15"/>
      <c r="DL528" s="15"/>
      <c r="DM528" s="15"/>
      <c r="DN528" s="15"/>
      <c r="DO528" s="15"/>
      <c r="DP528" s="15"/>
      <c r="DQ528" s="15"/>
      <c r="DR528" s="15"/>
    </row>
    <row r="529" spans="111:122">
      <c r="DG529" s="15"/>
      <c r="DH529" s="15"/>
      <c r="DI529" s="15"/>
      <c r="DJ529" s="15"/>
      <c r="DK529" s="15"/>
      <c r="DL529" s="15"/>
      <c r="DM529" s="15"/>
      <c r="DN529" s="15"/>
      <c r="DO529" s="15"/>
      <c r="DP529" s="15"/>
      <c r="DQ529" s="15"/>
      <c r="DR529" s="15"/>
    </row>
    <row r="530" spans="111:122">
      <c r="DG530" s="15"/>
      <c r="DH530" s="15"/>
      <c r="DI530" s="15"/>
      <c r="DJ530" s="15"/>
      <c r="DK530" s="15"/>
      <c r="DL530" s="15"/>
      <c r="DM530" s="15"/>
      <c r="DN530" s="15"/>
      <c r="DO530" s="15"/>
      <c r="DP530" s="15"/>
      <c r="DQ530" s="15"/>
      <c r="DR530" s="15"/>
    </row>
    <row r="531" spans="111:122">
      <c r="DG531" s="15"/>
      <c r="DH531" s="15"/>
      <c r="DI531" s="15"/>
      <c r="DJ531" s="15"/>
      <c r="DK531" s="15"/>
      <c r="DL531" s="15"/>
      <c r="DM531" s="15"/>
      <c r="DN531" s="15"/>
      <c r="DO531" s="15"/>
      <c r="DP531" s="15"/>
      <c r="DQ531" s="15"/>
      <c r="DR531" s="15"/>
    </row>
    <row r="532" spans="111:122">
      <c r="DG532" s="15"/>
      <c r="DH532" s="15"/>
      <c r="DI532" s="15"/>
      <c r="DJ532" s="15"/>
      <c r="DK532" s="15"/>
      <c r="DL532" s="15"/>
      <c r="DM532" s="15"/>
      <c r="DN532" s="15"/>
      <c r="DO532" s="15"/>
      <c r="DP532" s="15"/>
      <c r="DQ532" s="15"/>
      <c r="DR532" s="15"/>
    </row>
    <row r="533" spans="111:122">
      <c r="DG533" s="15"/>
      <c r="DH533" s="15"/>
      <c r="DI533" s="15"/>
      <c r="DJ533" s="15"/>
      <c r="DK533" s="15"/>
      <c r="DL533" s="15"/>
      <c r="DM533" s="15"/>
      <c r="DN533" s="15"/>
      <c r="DO533" s="15"/>
      <c r="DP533" s="15"/>
      <c r="DQ533" s="15"/>
      <c r="DR533" s="15"/>
    </row>
    <row r="534" spans="111:122">
      <c r="DG534" s="15"/>
      <c r="DH534" s="15"/>
      <c r="DI534" s="15"/>
      <c r="DJ534" s="15"/>
      <c r="DK534" s="15"/>
      <c r="DL534" s="15"/>
      <c r="DM534" s="15"/>
      <c r="DN534" s="15"/>
      <c r="DO534" s="15"/>
      <c r="DP534" s="15"/>
      <c r="DQ534" s="15"/>
      <c r="DR534" s="15"/>
    </row>
    <row r="535" spans="111:122">
      <c r="DG535" s="15"/>
      <c r="DH535" s="15"/>
      <c r="DI535" s="15"/>
      <c r="DJ535" s="15"/>
      <c r="DK535" s="15"/>
      <c r="DL535" s="15"/>
      <c r="DM535" s="15"/>
      <c r="DN535" s="15"/>
      <c r="DO535" s="15"/>
      <c r="DP535" s="15"/>
      <c r="DQ535" s="15"/>
      <c r="DR535" s="15"/>
    </row>
    <row r="536" spans="111:122">
      <c r="DG536" s="15"/>
      <c r="DH536" s="15"/>
      <c r="DI536" s="15"/>
      <c r="DJ536" s="15"/>
      <c r="DK536" s="15"/>
      <c r="DL536" s="15"/>
      <c r="DM536" s="15"/>
      <c r="DN536" s="15"/>
      <c r="DO536" s="15"/>
      <c r="DP536" s="15"/>
      <c r="DQ536" s="15"/>
      <c r="DR536" s="15"/>
    </row>
    <row r="537" spans="111:122">
      <c r="DG537" s="15"/>
      <c r="DH537" s="15"/>
      <c r="DI537" s="15"/>
      <c r="DJ537" s="15"/>
      <c r="DK537" s="15"/>
      <c r="DL537" s="15"/>
      <c r="DM537" s="15"/>
      <c r="DN537" s="15"/>
      <c r="DO537" s="15"/>
      <c r="DP537" s="15"/>
      <c r="DQ537" s="15"/>
      <c r="DR537" s="15"/>
    </row>
    <row r="538" spans="111:122">
      <c r="DG538" s="15"/>
      <c r="DH538" s="15"/>
      <c r="DI538" s="15"/>
      <c r="DJ538" s="15"/>
      <c r="DK538" s="15"/>
      <c r="DL538" s="15"/>
      <c r="DM538" s="15"/>
      <c r="DN538" s="15"/>
      <c r="DO538" s="15"/>
      <c r="DP538" s="15"/>
      <c r="DQ538" s="15"/>
      <c r="DR538" s="15"/>
    </row>
    <row r="539" spans="111:122">
      <c r="DG539" s="15"/>
      <c r="DH539" s="15"/>
      <c r="DI539" s="15"/>
      <c r="DJ539" s="15"/>
      <c r="DK539" s="15"/>
      <c r="DL539" s="15"/>
      <c r="DM539" s="15"/>
      <c r="DN539" s="15"/>
      <c r="DO539" s="15"/>
      <c r="DP539" s="15"/>
      <c r="DQ539" s="15"/>
      <c r="DR539" s="15"/>
    </row>
    <row r="540" spans="111:122">
      <c r="DG540" s="15"/>
      <c r="DH540" s="15"/>
      <c r="DI540" s="15"/>
      <c r="DJ540" s="15"/>
      <c r="DK540" s="15"/>
      <c r="DL540" s="15"/>
      <c r="DM540" s="15"/>
      <c r="DN540" s="15"/>
      <c r="DO540" s="15"/>
      <c r="DP540" s="15"/>
      <c r="DQ540" s="15"/>
      <c r="DR540" s="15"/>
    </row>
    <row r="541" spans="111:122">
      <c r="DG541" s="15"/>
      <c r="DH541" s="15"/>
      <c r="DI541" s="15"/>
      <c r="DJ541" s="15"/>
      <c r="DK541" s="15"/>
      <c r="DL541" s="15"/>
      <c r="DM541" s="15"/>
      <c r="DN541" s="15"/>
      <c r="DO541" s="15"/>
      <c r="DP541" s="15"/>
      <c r="DQ541" s="15"/>
      <c r="DR541" s="15"/>
    </row>
    <row r="542" spans="111:122">
      <c r="DG542" s="15"/>
      <c r="DH542" s="15"/>
      <c r="DI542" s="15"/>
      <c r="DJ542" s="15"/>
      <c r="DK542" s="15"/>
      <c r="DL542" s="15"/>
      <c r="DM542" s="15"/>
      <c r="DN542" s="15"/>
      <c r="DO542" s="15"/>
      <c r="DP542" s="15"/>
      <c r="DQ542" s="15"/>
      <c r="DR542" s="15"/>
    </row>
    <row r="543" spans="111:122">
      <c r="DG543" s="15"/>
      <c r="DH543" s="15"/>
      <c r="DI543" s="15"/>
      <c r="DJ543" s="15"/>
      <c r="DK543" s="15"/>
      <c r="DL543" s="15"/>
      <c r="DM543" s="15"/>
      <c r="DN543" s="15"/>
      <c r="DO543" s="15"/>
      <c r="DP543" s="15"/>
      <c r="DQ543" s="15"/>
      <c r="DR543" s="15"/>
    </row>
    <row r="544" spans="111:122">
      <c r="DG544" s="15"/>
      <c r="DH544" s="15"/>
      <c r="DI544" s="15"/>
      <c r="DJ544" s="15"/>
      <c r="DK544" s="15"/>
      <c r="DL544" s="15"/>
      <c r="DM544" s="15"/>
      <c r="DN544" s="15"/>
      <c r="DO544" s="15"/>
      <c r="DP544" s="15"/>
      <c r="DQ544" s="15"/>
      <c r="DR544" s="15"/>
    </row>
    <row r="545" spans="111:122">
      <c r="DG545" s="15"/>
      <c r="DH545" s="15"/>
      <c r="DI545" s="15"/>
      <c r="DJ545" s="15"/>
      <c r="DK545" s="15"/>
      <c r="DL545" s="15"/>
      <c r="DM545" s="15"/>
      <c r="DN545" s="15"/>
      <c r="DO545" s="15"/>
      <c r="DP545" s="15"/>
      <c r="DQ545" s="15"/>
      <c r="DR545" s="15"/>
    </row>
    <row r="546" spans="111:122">
      <c r="DG546" s="15"/>
      <c r="DH546" s="15"/>
      <c r="DI546" s="15"/>
      <c r="DJ546" s="15"/>
      <c r="DK546" s="15"/>
      <c r="DL546" s="15"/>
      <c r="DM546" s="15"/>
      <c r="DN546" s="15"/>
      <c r="DO546" s="15"/>
      <c r="DP546" s="15"/>
      <c r="DQ546" s="15"/>
      <c r="DR546" s="15"/>
    </row>
    <row r="547" spans="111:122">
      <c r="DG547" s="15"/>
      <c r="DH547" s="15"/>
      <c r="DI547" s="15"/>
      <c r="DJ547" s="15"/>
      <c r="DK547" s="15"/>
      <c r="DL547" s="15"/>
      <c r="DM547" s="15"/>
      <c r="DN547" s="15"/>
      <c r="DO547" s="15"/>
      <c r="DP547" s="15"/>
      <c r="DQ547" s="15"/>
      <c r="DR547" s="15"/>
    </row>
    <row r="548" spans="111:122">
      <c r="DG548" s="15"/>
      <c r="DH548" s="15"/>
      <c r="DI548" s="15"/>
      <c r="DJ548" s="15"/>
      <c r="DK548" s="15"/>
      <c r="DL548" s="15"/>
      <c r="DM548" s="15"/>
      <c r="DN548" s="15"/>
      <c r="DO548" s="15"/>
      <c r="DP548" s="15"/>
      <c r="DQ548" s="15"/>
      <c r="DR548" s="15"/>
    </row>
    <row r="549" spans="111:122">
      <c r="DG549" s="15"/>
      <c r="DH549" s="15"/>
      <c r="DI549" s="15"/>
      <c r="DJ549" s="15"/>
      <c r="DK549" s="15"/>
      <c r="DL549" s="15"/>
      <c r="DM549" s="15"/>
      <c r="DN549" s="15"/>
      <c r="DO549" s="15"/>
      <c r="DP549" s="15"/>
      <c r="DQ549" s="15"/>
      <c r="DR549" s="15"/>
    </row>
    <row r="550" spans="111:122">
      <c r="DG550" s="15"/>
      <c r="DH550" s="15"/>
      <c r="DI550" s="15"/>
      <c r="DJ550" s="15"/>
      <c r="DK550" s="15"/>
      <c r="DL550" s="15"/>
      <c r="DM550" s="15"/>
      <c r="DN550" s="15"/>
      <c r="DO550" s="15"/>
      <c r="DP550" s="15"/>
      <c r="DQ550" s="15"/>
      <c r="DR550" s="15"/>
    </row>
    <row r="551" spans="111:122">
      <c r="DG551" s="15"/>
      <c r="DH551" s="15"/>
      <c r="DI551" s="15"/>
      <c r="DJ551" s="15"/>
      <c r="DK551" s="15"/>
      <c r="DL551" s="15"/>
      <c r="DM551" s="15"/>
      <c r="DN551" s="15"/>
      <c r="DO551" s="15"/>
      <c r="DP551" s="15"/>
      <c r="DQ551" s="15"/>
      <c r="DR551" s="15"/>
    </row>
    <row r="552" spans="111:122">
      <c r="DG552" s="15"/>
      <c r="DH552" s="15"/>
      <c r="DI552" s="15"/>
      <c r="DJ552" s="15"/>
      <c r="DK552" s="15"/>
      <c r="DL552" s="15"/>
      <c r="DM552" s="15"/>
      <c r="DN552" s="15"/>
      <c r="DO552" s="15"/>
      <c r="DP552" s="15"/>
      <c r="DQ552" s="15"/>
      <c r="DR552" s="15"/>
    </row>
    <row r="553" spans="111:122">
      <c r="DG553" s="15"/>
      <c r="DH553" s="15"/>
      <c r="DI553" s="15"/>
      <c r="DJ553" s="15"/>
      <c r="DK553" s="15"/>
      <c r="DL553" s="15"/>
      <c r="DM553" s="15"/>
      <c r="DN553" s="15"/>
      <c r="DO553" s="15"/>
      <c r="DP553" s="15"/>
      <c r="DQ553" s="15"/>
      <c r="DR553" s="15"/>
    </row>
    <row r="554" spans="111:122">
      <c r="DG554" s="15"/>
      <c r="DH554" s="15"/>
      <c r="DI554" s="15"/>
      <c r="DJ554" s="15"/>
      <c r="DK554" s="15"/>
      <c r="DL554" s="15"/>
      <c r="DM554" s="15"/>
      <c r="DN554" s="15"/>
      <c r="DO554" s="15"/>
      <c r="DP554" s="15"/>
      <c r="DQ554" s="15"/>
      <c r="DR554" s="15"/>
    </row>
    <row r="555" spans="111:122">
      <c r="DG555" s="15"/>
      <c r="DH555" s="15"/>
      <c r="DI555" s="15"/>
      <c r="DJ555" s="15"/>
      <c r="DK555" s="15"/>
      <c r="DL555" s="15"/>
      <c r="DM555" s="15"/>
      <c r="DN555" s="15"/>
      <c r="DO555" s="15"/>
      <c r="DP555" s="15"/>
      <c r="DQ555" s="15"/>
      <c r="DR555" s="15"/>
    </row>
    <row r="556" spans="111:122">
      <c r="DG556" s="15"/>
      <c r="DH556" s="15"/>
      <c r="DI556" s="15"/>
      <c r="DJ556" s="15"/>
      <c r="DK556" s="15"/>
      <c r="DL556" s="15"/>
      <c r="DM556" s="15"/>
      <c r="DN556" s="15"/>
      <c r="DO556" s="15"/>
      <c r="DP556" s="15"/>
      <c r="DQ556" s="15"/>
      <c r="DR556" s="15"/>
    </row>
    <row r="557" spans="111:122">
      <c r="DG557" s="15"/>
      <c r="DH557" s="15"/>
      <c r="DI557" s="15"/>
      <c r="DJ557" s="15"/>
      <c r="DK557" s="15"/>
      <c r="DL557" s="15"/>
      <c r="DM557" s="15"/>
      <c r="DN557" s="15"/>
      <c r="DO557" s="15"/>
      <c r="DP557" s="15"/>
      <c r="DQ557" s="15"/>
      <c r="DR557" s="15"/>
    </row>
    <row r="558" spans="111:122">
      <c r="DG558" s="15"/>
      <c r="DH558" s="15"/>
      <c r="DI558" s="15"/>
      <c r="DJ558" s="15"/>
      <c r="DK558" s="15"/>
      <c r="DL558" s="15"/>
      <c r="DM558" s="15"/>
      <c r="DN558" s="15"/>
      <c r="DO558" s="15"/>
      <c r="DP558" s="15"/>
      <c r="DQ558" s="15"/>
      <c r="DR558" s="15"/>
    </row>
    <row r="559" spans="111:122">
      <c r="DG559" s="15"/>
      <c r="DH559" s="15"/>
      <c r="DI559" s="15"/>
      <c r="DJ559" s="15"/>
      <c r="DK559" s="15"/>
      <c r="DL559" s="15"/>
      <c r="DM559" s="15"/>
      <c r="DN559" s="15"/>
      <c r="DO559" s="15"/>
      <c r="DP559" s="15"/>
      <c r="DQ559" s="15"/>
      <c r="DR559" s="15"/>
    </row>
    <row r="560" spans="111:122">
      <c r="DG560" s="15"/>
      <c r="DH560" s="15"/>
      <c r="DI560" s="15"/>
      <c r="DJ560" s="15"/>
      <c r="DK560" s="15"/>
      <c r="DL560" s="15"/>
      <c r="DM560" s="15"/>
      <c r="DN560" s="15"/>
      <c r="DO560" s="15"/>
      <c r="DP560" s="15"/>
      <c r="DQ560" s="15"/>
      <c r="DR560" s="15"/>
    </row>
    <row r="561" spans="111:122">
      <c r="DG561" s="15"/>
      <c r="DH561" s="15"/>
      <c r="DI561" s="15"/>
      <c r="DJ561" s="15"/>
      <c r="DK561" s="15"/>
      <c r="DL561" s="15"/>
      <c r="DM561" s="15"/>
      <c r="DN561" s="15"/>
      <c r="DO561" s="15"/>
      <c r="DP561" s="15"/>
      <c r="DQ561" s="15"/>
      <c r="DR561" s="15"/>
    </row>
    <row r="562" spans="111:122">
      <c r="DG562" s="15"/>
      <c r="DH562" s="15"/>
      <c r="DI562" s="15"/>
      <c r="DJ562" s="15"/>
      <c r="DK562" s="15"/>
      <c r="DL562" s="15"/>
      <c r="DM562" s="15"/>
      <c r="DN562" s="15"/>
      <c r="DO562" s="15"/>
      <c r="DP562" s="15"/>
      <c r="DQ562" s="15"/>
      <c r="DR562" s="15"/>
    </row>
    <row r="563" spans="111:122">
      <c r="DG563" s="15"/>
      <c r="DH563" s="15"/>
      <c r="DI563" s="15"/>
      <c r="DJ563" s="15"/>
      <c r="DK563" s="15"/>
      <c r="DL563" s="15"/>
      <c r="DM563" s="15"/>
      <c r="DN563" s="15"/>
      <c r="DO563" s="15"/>
      <c r="DP563" s="15"/>
      <c r="DQ563" s="15"/>
      <c r="DR563" s="15"/>
    </row>
    <row r="564" spans="111:122">
      <c r="DG564" s="15"/>
      <c r="DH564" s="15"/>
      <c r="DI564" s="15"/>
      <c r="DJ564" s="15"/>
      <c r="DK564" s="15"/>
      <c r="DL564" s="15"/>
      <c r="DM564" s="15"/>
      <c r="DN564" s="15"/>
      <c r="DO564" s="15"/>
      <c r="DP564" s="15"/>
      <c r="DQ564" s="15"/>
      <c r="DR564" s="15"/>
    </row>
    <row r="565" spans="111:122">
      <c r="DG565" s="15"/>
      <c r="DH565" s="15"/>
      <c r="DI565" s="15"/>
      <c r="DJ565" s="15"/>
      <c r="DK565" s="15"/>
      <c r="DL565" s="15"/>
      <c r="DM565" s="15"/>
      <c r="DN565" s="15"/>
      <c r="DO565" s="15"/>
      <c r="DP565" s="15"/>
      <c r="DQ565" s="15"/>
      <c r="DR565" s="15"/>
    </row>
    <row r="566" spans="111:122">
      <c r="DG566" s="15"/>
      <c r="DH566" s="15"/>
      <c r="DI566" s="15"/>
      <c r="DJ566" s="15"/>
      <c r="DK566" s="15"/>
      <c r="DL566" s="15"/>
      <c r="DM566" s="15"/>
      <c r="DN566" s="15"/>
      <c r="DO566" s="15"/>
      <c r="DP566" s="15"/>
      <c r="DQ566" s="15"/>
      <c r="DR566" s="15"/>
    </row>
    <row r="567" spans="111:122">
      <c r="DG567" s="15"/>
      <c r="DH567" s="15"/>
      <c r="DI567" s="15"/>
      <c r="DJ567" s="15"/>
      <c r="DK567" s="15"/>
      <c r="DL567" s="15"/>
      <c r="DM567" s="15"/>
      <c r="DN567" s="15"/>
      <c r="DO567" s="15"/>
      <c r="DP567" s="15"/>
      <c r="DQ567" s="15"/>
      <c r="DR567" s="15"/>
    </row>
    <row r="568" spans="111:122">
      <c r="DG568" s="15"/>
      <c r="DH568" s="15"/>
      <c r="DI568" s="15"/>
      <c r="DJ568" s="15"/>
      <c r="DK568" s="15"/>
      <c r="DL568" s="15"/>
      <c r="DM568" s="15"/>
      <c r="DN568" s="15"/>
      <c r="DO568" s="15"/>
      <c r="DP568" s="15"/>
      <c r="DQ568" s="15"/>
      <c r="DR568" s="15"/>
    </row>
    <row r="569" spans="111:122">
      <c r="DG569" s="15"/>
      <c r="DH569" s="15"/>
      <c r="DI569" s="15"/>
      <c r="DJ569" s="15"/>
      <c r="DK569" s="15"/>
      <c r="DL569" s="15"/>
      <c r="DM569" s="15"/>
      <c r="DN569" s="15"/>
      <c r="DO569" s="15"/>
      <c r="DP569" s="15"/>
      <c r="DQ569" s="15"/>
      <c r="DR569" s="15"/>
    </row>
    <row r="570" spans="111:122">
      <c r="DG570" s="15"/>
      <c r="DH570" s="15"/>
      <c r="DI570" s="15"/>
      <c r="DJ570" s="15"/>
      <c r="DK570" s="15"/>
      <c r="DL570" s="15"/>
      <c r="DM570" s="15"/>
      <c r="DN570" s="15"/>
      <c r="DO570" s="15"/>
      <c r="DP570" s="15"/>
      <c r="DQ570" s="15"/>
      <c r="DR570" s="15"/>
    </row>
    <row r="571" spans="111:122">
      <c r="DG571" s="15"/>
      <c r="DH571" s="15"/>
      <c r="DI571" s="15"/>
      <c r="DJ571" s="15"/>
      <c r="DK571" s="15"/>
      <c r="DL571" s="15"/>
      <c r="DM571" s="15"/>
      <c r="DN571" s="15"/>
      <c r="DO571" s="15"/>
      <c r="DP571" s="15"/>
      <c r="DQ571" s="15"/>
      <c r="DR571" s="15"/>
    </row>
    <row r="572" spans="111:122">
      <c r="DG572" s="15"/>
      <c r="DH572" s="15"/>
      <c r="DI572" s="15"/>
      <c r="DJ572" s="15"/>
      <c r="DK572" s="15"/>
      <c r="DL572" s="15"/>
      <c r="DM572" s="15"/>
      <c r="DN572" s="15"/>
      <c r="DO572" s="15"/>
      <c r="DP572" s="15"/>
      <c r="DQ572" s="15"/>
      <c r="DR572" s="15"/>
    </row>
    <row r="573" spans="111:122">
      <c r="DG573" s="15"/>
      <c r="DH573" s="15"/>
      <c r="DI573" s="15"/>
      <c r="DJ573" s="15"/>
      <c r="DK573" s="15"/>
      <c r="DL573" s="15"/>
      <c r="DM573" s="15"/>
      <c r="DN573" s="15"/>
      <c r="DO573" s="15"/>
      <c r="DP573" s="15"/>
      <c r="DQ573" s="15"/>
      <c r="DR573" s="15"/>
    </row>
    <row r="574" spans="111:122">
      <c r="DG574" s="15"/>
      <c r="DH574" s="15"/>
      <c r="DI574" s="15"/>
      <c r="DJ574" s="15"/>
      <c r="DK574" s="15"/>
      <c r="DL574" s="15"/>
      <c r="DM574" s="15"/>
      <c r="DN574" s="15"/>
      <c r="DO574" s="15"/>
      <c r="DP574" s="15"/>
      <c r="DQ574" s="15"/>
      <c r="DR574" s="15"/>
    </row>
    <row r="575" spans="111:122">
      <c r="DG575" s="15"/>
      <c r="DH575" s="15"/>
      <c r="DI575" s="15"/>
      <c r="DJ575" s="15"/>
      <c r="DK575" s="15"/>
      <c r="DL575" s="15"/>
      <c r="DM575" s="15"/>
      <c r="DN575" s="15"/>
      <c r="DO575" s="15"/>
      <c r="DP575" s="15"/>
      <c r="DQ575" s="15"/>
      <c r="DR575" s="15"/>
    </row>
    <row r="576" spans="111:122">
      <c r="DG576" s="15"/>
      <c r="DH576" s="15"/>
      <c r="DI576" s="15"/>
      <c r="DJ576" s="15"/>
      <c r="DK576" s="15"/>
      <c r="DL576" s="15"/>
      <c r="DM576" s="15"/>
      <c r="DN576" s="15"/>
      <c r="DO576" s="15"/>
      <c r="DP576" s="15"/>
      <c r="DQ576" s="15"/>
      <c r="DR576" s="15"/>
    </row>
    <row r="577" spans="111:122">
      <c r="DG577" s="15"/>
      <c r="DH577" s="15"/>
      <c r="DI577" s="15"/>
      <c r="DJ577" s="15"/>
      <c r="DK577" s="15"/>
      <c r="DL577" s="15"/>
      <c r="DM577" s="15"/>
      <c r="DN577" s="15"/>
      <c r="DO577" s="15"/>
      <c r="DP577" s="15"/>
      <c r="DQ577" s="15"/>
      <c r="DR577" s="15"/>
    </row>
    <row r="578" spans="111:122">
      <c r="DG578" s="15"/>
      <c r="DH578" s="15"/>
      <c r="DI578" s="15"/>
      <c r="DJ578" s="15"/>
      <c r="DK578" s="15"/>
      <c r="DL578" s="15"/>
      <c r="DM578" s="15"/>
      <c r="DN578" s="15"/>
      <c r="DO578" s="15"/>
      <c r="DP578" s="15"/>
      <c r="DQ578" s="15"/>
      <c r="DR578" s="15"/>
    </row>
    <row r="579" spans="111:122">
      <c r="DG579" s="15"/>
      <c r="DH579" s="15"/>
      <c r="DI579" s="15"/>
      <c r="DJ579" s="15"/>
      <c r="DK579" s="15"/>
      <c r="DL579" s="15"/>
      <c r="DM579" s="15"/>
      <c r="DN579" s="15"/>
      <c r="DO579" s="15"/>
      <c r="DP579" s="15"/>
      <c r="DQ579" s="15"/>
      <c r="DR579" s="15"/>
    </row>
    <row r="580" spans="111:122">
      <c r="DG580" s="15"/>
      <c r="DH580" s="15"/>
      <c r="DI580" s="15"/>
      <c r="DJ580" s="15"/>
      <c r="DK580" s="15"/>
      <c r="DL580" s="15"/>
      <c r="DM580" s="15"/>
      <c r="DN580" s="15"/>
      <c r="DO580" s="15"/>
      <c r="DP580" s="15"/>
      <c r="DQ580" s="15"/>
      <c r="DR580" s="15"/>
    </row>
    <row r="581" spans="111:122">
      <c r="DG581" s="15"/>
      <c r="DH581" s="15"/>
      <c r="DI581" s="15"/>
      <c r="DJ581" s="15"/>
      <c r="DK581" s="15"/>
      <c r="DL581" s="15"/>
      <c r="DM581" s="15"/>
      <c r="DN581" s="15"/>
      <c r="DO581" s="15"/>
      <c r="DP581" s="15"/>
      <c r="DQ581" s="15"/>
      <c r="DR581" s="15"/>
    </row>
    <row r="582" spans="111:122">
      <c r="DG582" s="15"/>
      <c r="DH582" s="15"/>
      <c r="DI582" s="15"/>
      <c r="DJ582" s="15"/>
      <c r="DK582" s="15"/>
      <c r="DL582" s="15"/>
      <c r="DM582" s="15"/>
      <c r="DN582" s="15"/>
      <c r="DO582" s="15"/>
      <c r="DP582" s="15"/>
      <c r="DQ582" s="15"/>
      <c r="DR582" s="15"/>
    </row>
    <row r="583" spans="111:122">
      <c r="DG583" s="15"/>
      <c r="DH583" s="15"/>
      <c r="DI583" s="15"/>
      <c r="DJ583" s="15"/>
      <c r="DK583" s="15"/>
      <c r="DL583" s="15"/>
      <c r="DM583" s="15"/>
      <c r="DN583" s="15"/>
      <c r="DO583" s="15"/>
      <c r="DP583" s="15"/>
      <c r="DQ583" s="15"/>
      <c r="DR583" s="15"/>
    </row>
    <row r="584" spans="111:122">
      <c r="DG584" s="15"/>
      <c r="DH584" s="15"/>
      <c r="DI584" s="15"/>
      <c r="DJ584" s="15"/>
      <c r="DK584" s="15"/>
      <c r="DL584" s="15"/>
      <c r="DM584" s="15"/>
      <c r="DN584" s="15"/>
      <c r="DO584" s="15"/>
      <c r="DP584" s="15"/>
      <c r="DQ584" s="15"/>
      <c r="DR584" s="15"/>
    </row>
    <row r="585" spans="111:122">
      <c r="DG585" s="15"/>
      <c r="DH585" s="15"/>
      <c r="DI585" s="15"/>
      <c r="DJ585" s="15"/>
      <c r="DK585" s="15"/>
      <c r="DL585" s="15"/>
      <c r="DM585" s="15"/>
      <c r="DN585" s="15"/>
      <c r="DO585" s="15"/>
      <c r="DP585" s="15"/>
      <c r="DQ585" s="15"/>
      <c r="DR585" s="15"/>
    </row>
    <row r="586" spans="111:122">
      <c r="DG586" s="15"/>
      <c r="DH586" s="15"/>
      <c r="DI586" s="15"/>
      <c r="DJ586" s="15"/>
      <c r="DK586" s="15"/>
      <c r="DL586" s="15"/>
      <c r="DM586" s="15"/>
      <c r="DN586" s="15"/>
      <c r="DO586" s="15"/>
      <c r="DP586" s="15"/>
      <c r="DQ586" s="15"/>
      <c r="DR586" s="15"/>
    </row>
    <row r="587" spans="111:122">
      <c r="DG587" s="15"/>
      <c r="DH587" s="15"/>
      <c r="DI587" s="15"/>
      <c r="DJ587" s="15"/>
      <c r="DK587" s="15"/>
      <c r="DL587" s="15"/>
      <c r="DM587" s="15"/>
      <c r="DN587" s="15"/>
      <c r="DO587" s="15"/>
      <c r="DP587" s="15"/>
      <c r="DQ587" s="15"/>
      <c r="DR587" s="15"/>
    </row>
    <row r="588" spans="111:122">
      <c r="DG588" s="15"/>
      <c r="DH588" s="15"/>
      <c r="DI588" s="15"/>
      <c r="DJ588" s="15"/>
      <c r="DK588" s="15"/>
      <c r="DL588" s="15"/>
      <c r="DM588" s="15"/>
      <c r="DN588" s="15"/>
      <c r="DO588" s="15"/>
      <c r="DP588" s="15"/>
      <c r="DQ588" s="15"/>
      <c r="DR588" s="15"/>
    </row>
    <row r="589" spans="111:122">
      <c r="DG589" s="15"/>
      <c r="DH589" s="15"/>
      <c r="DI589" s="15"/>
      <c r="DJ589" s="15"/>
      <c r="DK589" s="15"/>
      <c r="DL589" s="15"/>
      <c r="DM589" s="15"/>
      <c r="DN589" s="15"/>
      <c r="DO589" s="15"/>
      <c r="DP589" s="15"/>
      <c r="DQ589" s="15"/>
      <c r="DR589" s="15"/>
    </row>
    <row r="590" spans="111:122">
      <c r="DG590" s="15"/>
      <c r="DH590" s="15"/>
      <c r="DI590" s="15"/>
      <c r="DJ590" s="15"/>
      <c r="DK590" s="15"/>
      <c r="DL590" s="15"/>
      <c r="DM590" s="15"/>
      <c r="DN590" s="15"/>
      <c r="DO590" s="15"/>
      <c r="DP590" s="15"/>
      <c r="DQ590" s="15"/>
      <c r="DR590" s="15"/>
    </row>
    <row r="591" spans="111:122">
      <c r="DG591" s="15"/>
      <c r="DH591" s="15"/>
      <c r="DI591" s="15"/>
      <c r="DJ591" s="15"/>
      <c r="DK591" s="15"/>
      <c r="DL591" s="15"/>
      <c r="DM591" s="15"/>
      <c r="DN591" s="15"/>
      <c r="DO591" s="15"/>
      <c r="DP591" s="15"/>
      <c r="DQ591" s="15"/>
      <c r="DR591" s="15"/>
    </row>
    <row r="592" spans="111:122">
      <c r="DG592" s="15"/>
      <c r="DH592" s="15"/>
      <c r="DI592" s="15"/>
      <c r="DJ592" s="15"/>
      <c r="DK592" s="15"/>
      <c r="DL592" s="15"/>
      <c r="DM592" s="15"/>
      <c r="DN592" s="15"/>
      <c r="DO592" s="15"/>
      <c r="DP592" s="15"/>
      <c r="DQ592" s="15"/>
      <c r="DR592" s="15"/>
    </row>
    <row r="593" spans="111:122">
      <c r="DG593" s="15"/>
      <c r="DH593" s="15"/>
      <c r="DI593" s="15"/>
      <c r="DJ593" s="15"/>
      <c r="DK593" s="15"/>
      <c r="DL593" s="15"/>
      <c r="DM593" s="15"/>
      <c r="DN593" s="15"/>
      <c r="DO593" s="15"/>
      <c r="DP593" s="15"/>
      <c r="DQ593" s="15"/>
      <c r="DR593" s="15"/>
    </row>
    <row r="594" spans="111:122">
      <c r="DG594" s="15"/>
      <c r="DH594" s="15"/>
      <c r="DI594" s="15"/>
      <c r="DJ594" s="15"/>
      <c r="DK594" s="15"/>
      <c r="DL594" s="15"/>
      <c r="DM594" s="15"/>
      <c r="DN594" s="15"/>
      <c r="DO594" s="15"/>
      <c r="DP594" s="15"/>
      <c r="DQ594" s="15"/>
      <c r="DR594" s="15"/>
    </row>
    <row r="595" spans="111:122">
      <c r="DG595" s="15"/>
      <c r="DH595" s="15"/>
      <c r="DI595" s="15"/>
      <c r="DJ595" s="15"/>
      <c r="DK595" s="15"/>
      <c r="DL595" s="15"/>
      <c r="DM595" s="15"/>
      <c r="DN595" s="15"/>
      <c r="DO595" s="15"/>
      <c r="DP595" s="15"/>
      <c r="DQ595" s="15"/>
      <c r="DR595" s="15"/>
    </row>
    <row r="596" spans="111:122">
      <c r="DG596" s="15"/>
      <c r="DH596" s="15"/>
      <c r="DI596" s="15"/>
      <c r="DJ596" s="15"/>
      <c r="DK596" s="15"/>
      <c r="DL596" s="15"/>
      <c r="DM596" s="15"/>
      <c r="DN596" s="15"/>
      <c r="DO596" s="15"/>
      <c r="DP596" s="15"/>
      <c r="DQ596" s="15"/>
      <c r="DR596" s="15"/>
    </row>
    <row r="597" spans="111:122">
      <c r="DG597" s="15"/>
      <c r="DH597" s="15"/>
      <c r="DI597" s="15"/>
      <c r="DJ597" s="15"/>
      <c r="DK597" s="15"/>
      <c r="DL597" s="15"/>
      <c r="DM597" s="15"/>
      <c r="DN597" s="15"/>
      <c r="DO597" s="15"/>
      <c r="DP597" s="15"/>
      <c r="DQ597" s="15"/>
      <c r="DR597" s="15"/>
    </row>
    <row r="598" spans="111:122">
      <c r="DG598" s="15"/>
      <c r="DH598" s="15"/>
      <c r="DI598" s="15"/>
      <c r="DJ598" s="15"/>
      <c r="DK598" s="15"/>
      <c r="DL598" s="15"/>
      <c r="DM598" s="15"/>
      <c r="DN598" s="15"/>
      <c r="DO598" s="15"/>
      <c r="DP598" s="15"/>
      <c r="DQ598" s="15"/>
      <c r="DR598" s="15"/>
    </row>
    <row r="599" spans="111:122">
      <c r="DG599" s="15"/>
      <c r="DH599" s="15"/>
      <c r="DI599" s="15"/>
      <c r="DJ599" s="15"/>
      <c r="DK599" s="15"/>
      <c r="DL599" s="15"/>
      <c r="DM599" s="15"/>
      <c r="DN599" s="15"/>
      <c r="DO599" s="15"/>
      <c r="DP599" s="15"/>
      <c r="DQ599" s="15"/>
      <c r="DR599" s="15"/>
    </row>
    <row r="600" spans="111:122">
      <c r="DG600" s="15"/>
      <c r="DH600" s="15"/>
      <c r="DI600" s="15"/>
      <c r="DJ600" s="15"/>
      <c r="DK600" s="15"/>
      <c r="DL600" s="15"/>
      <c r="DM600" s="15"/>
      <c r="DN600" s="15"/>
      <c r="DO600" s="15"/>
      <c r="DP600" s="15"/>
      <c r="DQ600" s="15"/>
      <c r="DR600" s="15"/>
    </row>
    <row r="601" spans="111:122">
      <c r="DG601" s="15"/>
      <c r="DH601" s="15"/>
      <c r="DI601" s="15"/>
      <c r="DJ601" s="15"/>
      <c r="DK601" s="15"/>
      <c r="DL601" s="15"/>
      <c r="DM601" s="15"/>
      <c r="DN601" s="15"/>
      <c r="DO601" s="15"/>
      <c r="DP601" s="15"/>
      <c r="DQ601" s="15"/>
      <c r="DR601" s="15"/>
    </row>
    <row r="602" spans="111:122">
      <c r="DG602" s="15"/>
      <c r="DH602" s="15"/>
      <c r="DI602" s="15"/>
      <c r="DJ602" s="15"/>
      <c r="DK602" s="15"/>
      <c r="DL602" s="15"/>
      <c r="DM602" s="15"/>
      <c r="DN602" s="15"/>
      <c r="DO602" s="15"/>
      <c r="DP602" s="15"/>
      <c r="DQ602" s="15"/>
      <c r="DR602" s="15"/>
    </row>
    <row r="603" spans="111:122">
      <c r="DG603" s="15"/>
      <c r="DH603" s="15"/>
      <c r="DI603" s="15"/>
      <c r="DJ603" s="15"/>
      <c r="DK603" s="15"/>
      <c r="DL603" s="15"/>
      <c r="DM603" s="15"/>
      <c r="DN603" s="15"/>
      <c r="DO603" s="15"/>
      <c r="DP603" s="15"/>
      <c r="DQ603" s="15"/>
      <c r="DR603" s="15"/>
    </row>
    <row r="604" spans="111:122">
      <c r="DG604" s="15"/>
      <c r="DH604" s="15"/>
      <c r="DI604" s="15"/>
      <c r="DJ604" s="15"/>
      <c r="DK604" s="15"/>
      <c r="DL604" s="15"/>
      <c r="DM604" s="15"/>
      <c r="DN604" s="15"/>
      <c r="DO604" s="15"/>
      <c r="DP604" s="15"/>
      <c r="DQ604" s="15"/>
      <c r="DR604" s="15"/>
    </row>
    <row r="605" spans="111:122">
      <c r="DG605" s="15"/>
      <c r="DH605" s="15"/>
      <c r="DI605" s="15"/>
      <c r="DJ605" s="15"/>
      <c r="DK605" s="15"/>
      <c r="DL605" s="15"/>
      <c r="DM605" s="15"/>
      <c r="DN605" s="15"/>
      <c r="DO605" s="15"/>
      <c r="DP605" s="15"/>
      <c r="DQ605" s="15"/>
      <c r="DR605" s="15"/>
    </row>
    <row r="606" spans="111:122">
      <c r="DG606" s="15"/>
      <c r="DH606" s="15"/>
      <c r="DI606" s="15"/>
      <c r="DJ606" s="15"/>
      <c r="DK606" s="15"/>
      <c r="DL606" s="15"/>
      <c r="DM606" s="15"/>
      <c r="DN606" s="15"/>
      <c r="DO606" s="15"/>
      <c r="DP606" s="15"/>
      <c r="DQ606" s="15"/>
      <c r="DR606" s="15"/>
    </row>
    <row r="607" spans="111:122">
      <c r="DG607" s="15"/>
      <c r="DH607" s="15"/>
      <c r="DI607" s="15"/>
      <c r="DJ607" s="15"/>
      <c r="DK607" s="15"/>
      <c r="DL607" s="15"/>
      <c r="DM607" s="15"/>
      <c r="DN607" s="15"/>
      <c r="DO607" s="15"/>
      <c r="DP607" s="15"/>
      <c r="DQ607" s="15"/>
      <c r="DR607" s="15"/>
    </row>
    <row r="608" spans="111:122">
      <c r="DG608" s="15"/>
      <c r="DH608" s="15"/>
      <c r="DI608" s="15"/>
      <c r="DJ608" s="15"/>
      <c r="DK608" s="15"/>
      <c r="DL608" s="15"/>
      <c r="DM608" s="15"/>
      <c r="DN608" s="15"/>
      <c r="DO608" s="15"/>
      <c r="DP608" s="15"/>
      <c r="DQ608" s="15"/>
      <c r="DR608" s="15"/>
    </row>
    <row r="609" spans="111:122">
      <c r="DG609" s="15"/>
      <c r="DH609" s="15"/>
      <c r="DI609" s="15"/>
      <c r="DJ609" s="15"/>
      <c r="DK609" s="15"/>
      <c r="DL609" s="15"/>
      <c r="DM609" s="15"/>
      <c r="DN609" s="15"/>
      <c r="DO609" s="15"/>
      <c r="DP609" s="15"/>
      <c r="DQ609" s="15"/>
      <c r="DR609" s="15"/>
    </row>
    <row r="610" spans="111:122">
      <c r="DG610" s="15"/>
      <c r="DH610" s="15"/>
      <c r="DI610" s="15"/>
      <c r="DJ610" s="15"/>
      <c r="DK610" s="15"/>
      <c r="DL610" s="15"/>
      <c r="DM610" s="15"/>
      <c r="DN610" s="15"/>
      <c r="DO610" s="15"/>
      <c r="DP610" s="15"/>
      <c r="DQ610" s="15"/>
      <c r="DR610" s="15"/>
    </row>
    <row r="611" spans="111:122">
      <c r="DG611" s="15"/>
      <c r="DH611" s="15"/>
      <c r="DI611" s="15"/>
      <c r="DJ611" s="15"/>
      <c r="DK611" s="15"/>
      <c r="DL611" s="15"/>
      <c r="DM611" s="15"/>
      <c r="DN611" s="15"/>
      <c r="DO611" s="15"/>
      <c r="DP611" s="15"/>
      <c r="DQ611" s="15"/>
      <c r="DR611" s="15"/>
    </row>
    <row r="612" spans="111:122">
      <c r="DG612" s="15"/>
      <c r="DH612" s="15"/>
      <c r="DI612" s="15"/>
      <c r="DJ612" s="15"/>
      <c r="DK612" s="15"/>
      <c r="DL612" s="15"/>
      <c r="DM612" s="15"/>
      <c r="DN612" s="15"/>
      <c r="DO612" s="15"/>
      <c r="DP612" s="15"/>
      <c r="DQ612" s="15"/>
      <c r="DR612" s="15"/>
    </row>
    <row r="613" spans="111:122">
      <c r="DG613" s="15"/>
      <c r="DH613" s="15"/>
      <c r="DI613" s="15"/>
      <c r="DJ613" s="15"/>
      <c r="DK613" s="15"/>
      <c r="DL613" s="15"/>
      <c r="DM613" s="15"/>
      <c r="DN613" s="15"/>
      <c r="DO613" s="15"/>
      <c r="DP613" s="15"/>
      <c r="DQ613" s="15"/>
      <c r="DR613" s="15"/>
    </row>
    <row r="614" spans="111:122">
      <c r="DG614" s="15"/>
      <c r="DH614" s="15"/>
      <c r="DI614" s="15"/>
      <c r="DJ614" s="15"/>
      <c r="DK614" s="15"/>
      <c r="DL614" s="15"/>
      <c r="DM614" s="15"/>
      <c r="DN614" s="15"/>
      <c r="DO614" s="15"/>
      <c r="DP614" s="15"/>
      <c r="DQ614" s="15"/>
      <c r="DR614" s="15"/>
    </row>
    <row r="615" spans="111:122">
      <c r="DG615" s="15"/>
      <c r="DH615" s="15"/>
      <c r="DI615" s="15"/>
      <c r="DJ615" s="15"/>
      <c r="DK615" s="15"/>
      <c r="DL615" s="15"/>
      <c r="DM615" s="15"/>
      <c r="DN615" s="15"/>
      <c r="DO615" s="15"/>
      <c r="DP615" s="15"/>
      <c r="DQ615" s="15"/>
      <c r="DR615" s="15"/>
    </row>
    <row r="616" spans="111:122">
      <c r="DG616" s="15"/>
      <c r="DH616" s="15"/>
      <c r="DI616" s="15"/>
      <c r="DJ616" s="15"/>
      <c r="DK616" s="15"/>
      <c r="DL616" s="15"/>
      <c r="DM616" s="15"/>
      <c r="DN616" s="15"/>
      <c r="DO616" s="15"/>
      <c r="DP616" s="15"/>
      <c r="DQ616" s="15"/>
      <c r="DR616" s="15"/>
    </row>
    <row r="617" spans="111:122">
      <c r="DG617" s="15"/>
      <c r="DH617" s="15"/>
      <c r="DI617" s="15"/>
      <c r="DJ617" s="15"/>
      <c r="DK617" s="15"/>
      <c r="DL617" s="15"/>
      <c r="DM617" s="15"/>
      <c r="DN617" s="15"/>
      <c r="DO617" s="15"/>
      <c r="DP617" s="15"/>
      <c r="DQ617" s="15"/>
      <c r="DR617" s="15"/>
    </row>
    <row r="618" spans="111:122">
      <c r="DG618" s="15"/>
      <c r="DH618" s="15"/>
      <c r="DI618" s="15"/>
      <c r="DJ618" s="15"/>
      <c r="DK618" s="15"/>
      <c r="DL618" s="15"/>
      <c r="DM618" s="15"/>
      <c r="DN618" s="15"/>
      <c r="DO618" s="15"/>
      <c r="DP618" s="15"/>
      <c r="DQ618" s="15"/>
      <c r="DR618" s="15"/>
    </row>
    <row r="619" spans="111:122">
      <c r="DG619" s="15"/>
      <c r="DH619" s="15"/>
      <c r="DI619" s="15"/>
      <c r="DJ619" s="15"/>
      <c r="DK619" s="15"/>
      <c r="DL619" s="15"/>
      <c r="DM619" s="15"/>
      <c r="DN619" s="15"/>
      <c r="DO619" s="15"/>
      <c r="DP619" s="15"/>
      <c r="DQ619" s="15"/>
      <c r="DR619" s="15"/>
    </row>
    <row r="620" spans="111:122">
      <c r="DG620" s="15"/>
      <c r="DH620" s="15"/>
      <c r="DI620" s="15"/>
      <c r="DJ620" s="15"/>
      <c r="DK620" s="15"/>
      <c r="DL620" s="15"/>
      <c r="DM620" s="15"/>
      <c r="DN620" s="15"/>
      <c r="DO620" s="15"/>
      <c r="DP620" s="15"/>
      <c r="DQ620" s="15"/>
      <c r="DR620" s="15"/>
    </row>
    <row r="621" spans="111:122">
      <c r="DG621" s="15"/>
      <c r="DH621" s="15"/>
      <c r="DI621" s="15"/>
      <c r="DJ621" s="15"/>
      <c r="DK621" s="15"/>
      <c r="DL621" s="15"/>
      <c r="DM621" s="15"/>
      <c r="DN621" s="15"/>
      <c r="DO621" s="15"/>
      <c r="DP621" s="15"/>
      <c r="DQ621" s="15"/>
      <c r="DR621" s="15"/>
    </row>
    <row r="622" spans="111:122">
      <c r="DG622" s="15"/>
      <c r="DH622" s="15"/>
      <c r="DI622" s="15"/>
      <c r="DJ622" s="15"/>
      <c r="DK622" s="15"/>
      <c r="DL622" s="15"/>
      <c r="DM622" s="15"/>
      <c r="DN622" s="15"/>
      <c r="DO622" s="15"/>
      <c r="DP622" s="15"/>
      <c r="DQ622" s="15"/>
      <c r="DR622" s="15"/>
    </row>
    <row r="623" spans="111:122">
      <c r="DG623" s="15"/>
      <c r="DH623" s="15"/>
      <c r="DI623" s="15"/>
      <c r="DJ623" s="15"/>
      <c r="DK623" s="15"/>
      <c r="DL623" s="15"/>
      <c r="DM623" s="15"/>
      <c r="DN623" s="15"/>
      <c r="DO623" s="15"/>
      <c r="DP623" s="15"/>
      <c r="DQ623" s="15"/>
      <c r="DR623" s="15"/>
    </row>
    <row r="624" spans="111:122">
      <c r="DG624" s="15"/>
      <c r="DH624" s="15"/>
      <c r="DI624" s="15"/>
      <c r="DJ624" s="15"/>
      <c r="DK624" s="15"/>
      <c r="DL624" s="15"/>
      <c r="DM624" s="15"/>
      <c r="DN624" s="15"/>
      <c r="DO624" s="15"/>
      <c r="DP624" s="15"/>
      <c r="DQ624" s="15"/>
      <c r="DR624" s="15"/>
    </row>
    <row r="625" spans="111:122">
      <c r="DG625" s="15"/>
      <c r="DH625" s="15"/>
      <c r="DI625" s="15"/>
      <c r="DJ625" s="15"/>
      <c r="DK625" s="15"/>
      <c r="DL625" s="15"/>
      <c r="DM625" s="15"/>
      <c r="DN625" s="15"/>
      <c r="DO625" s="15"/>
      <c r="DP625" s="15"/>
      <c r="DQ625" s="15"/>
      <c r="DR625" s="15"/>
    </row>
    <row r="626" spans="111:122">
      <c r="DG626" s="15"/>
      <c r="DH626" s="15"/>
      <c r="DI626" s="15"/>
      <c r="DJ626" s="15"/>
      <c r="DK626" s="15"/>
      <c r="DL626" s="15"/>
      <c r="DM626" s="15"/>
      <c r="DN626" s="15"/>
      <c r="DO626" s="15"/>
      <c r="DP626" s="15"/>
      <c r="DQ626" s="15"/>
      <c r="DR626" s="15"/>
    </row>
    <row r="627" spans="111:122">
      <c r="DG627" s="15"/>
      <c r="DH627" s="15"/>
      <c r="DI627" s="15"/>
      <c r="DJ627" s="15"/>
      <c r="DK627" s="15"/>
      <c r="DL627" s="15"/>
      <c r="DM627" s="15"/>
      <c r="DN627" s="15"/>
      <c r="DO627" s="15"/>
      <c r="DP627" s="15"/>
      <c r="DQ627" s="15"/>
      <c r="DR627" s="15"/>
    </row>
    <row r="628" spans="111:122">
      <c r="DG628" s="15"/>
      <c r="DH628" s="15"/>
      <c r="DI628" s="15"/>
      <c r="DJ628" s="15"/>
      <c r="DK628" s="15"/>
      <c r="DL628" s="15"/>
      <c r="DM628" s="15"/>
      <c r="DN628" s="15"/>
      <c r="DO628" s="15"/>
      <c r="DP628" s="15"/>
      <c r="DQ628" s="15"/>
      <c r="DR628" s="15"/>
    </row>
    <row r="629" spans="111:122">
      <c r="DG629" s="15"/>
      <c r="DH629" s="15"/>
      <c r="DI629" s="15"/>
      <c r="DJ629" s="15"/>
      <c r="DK629" s="15"/>
      <c r="DL629" s="15"/>
      <c r="DM629" s="15"/>
      <c r="DN629" s="15"/>
      <c r="DO629" s="15"/>
      <c r="DP629" s="15"/>
      <c r="DQ629" s="15"/>
      <c r="DR629" s="15"/>
    </row>
    <row r="630" spans="111:122">
      <c r="DG630" s="15"/>
      <c r="DH630" s="15"/>
      <c r="DI630" s="15"/>
      <c r="DJ630" s="15"/>
      <c r="DK630" s="15"/>
      <c r="DL630" s="15"/>
      <c r="DM630" s="15"/>
      <c r="DN630" s="15"/>
      <c r="DO630" s="15"/>
      <c r="DP630" s="15"/>
      <c r="DQ630" s="15"/>
      <c r="DR630" s="15"/>
    </row>
    <row r="631" spans="111:122">
      <c r="DG631" s="15"/>
      <c r="DH631" s="15"/>
      <c r="DI631" s="15"/>
      <c r="DJ631" s="15"/>
      <c r="DK631" s="15"/>
      <c r="DL631" s="15"/>
      <c r="DM631" s="15"/>
      <c r="DN631" s="15"/>
      <c r="DO631" s="15"/>
      <c r="DP631" s="15"/>
      <c r="DQ631" s="15"/>
      <c r="DR631" s="15"/>
    </row>
    <row r="632" spans="111:122">
      <c r="DG632" s="15"/>
      <c r="DH632" s="15"/>
      <c r="DI632" s="15"/>
      <c r="DJ632" s="15"/>
      <c r="DK632" s="15"/>
      <c r="DL632" s="15"/>
      <c r="DM632" s="15"/>
      <c r="DN632" s="15"/>
      <c r="DO632" s="15"/>
      <c r="DP632" s="15"/>
      <c r="DQ632" s="15"/>
      <c r="DR632" s="15"/>
    </row>
    <row r="633" spans="111:122">
      <c r="DG633" s="15"/>
      <c r="DH633" s="15"/>
      <c r="DI633" s="15"/>
      <c r="DJ633" s="15"/>
      <c r="DK633" s="15"/>
      <c r="DL633" s="15"/>
      <c r="DM633" s="15"/>
      <c r="DN633" s="15"/>
      <c r="DO633" s="15"/>
      <c r="DP633" s="15"/>
      <c r="DQ633" s="15"/>
      <c r="DR633" s="15"/>
    </row>
  </sheetData>
  <autoFilter ref="A14:GG323" xr:uid="{00000000-0009-0000-0000-000003000000}"/>
  <dataConsolidate/>
  <mergeCells count="23">
    <mergeCell ref="FC13:FQ13"/>
    <mergeCell ref="FS13:GG13"/>
    <mergeCell ref="DS3:DS5"/>
    <mergeCell ref="D3:D5"/>
    <mergeCell ref="DO13:DR13"/>
    <mergeCell ref="DT13:EH13"/>
    <mergeCell ref="G13:P13"/>
    <mergeCell ref="BA13:BJ13"/>
    <mergeCell ref="Q13:Y13"/>
    <mergeCell ref="Z13:AH13"/>
    <mergeCell ref="AI13:AQ13"/>
    <mergeCell ref="AR13:AZ13"/>
    <mergeCell ref="DK13:DN13"/>
    <mergeCell ref="CV13:DD13"/>
    <mergeCell ref="BK13:BS13"/>
    <mergeCell ref="BT13:CB13"/>
    <mergeCell ref="CC13:CK13"/>
    <mergeCell ref="CL13:CT13"/>
    <mergeCell ref="DO12:DR12"/>
    <mergeCell ref="EJ13:EX13"/>
    <mergeCell ref="DK12:DN12"/>
    <mergeCell ref="DG12:DJ12"/>
    <mergeCell ref="DG13:DJ13"/>
  </mergeCells>
  <hyperlinks>
    <hyperlink ref="DK12" r:id="rId1" xr:uid="{00000000-0004-0000-0300-000000000000}"/>
    <hyperlink ref="DO12" r:id="rId2" xr:uid="{00000000-0004-0000-0300-000001000000}"/>
    <hyperlink ref="DG12" r:id="rId3" xr:uid="{00000000-0004-0000-0300-000002000000}"/>
  </hyperlinks>
  <pageMargins left="0.7" right="0.7" top="0.75" bottom="0.75" header="0.3" footer="0.3"/>
  <pageSetup paperSize="9" orientation="portrait" r:id="rId4"/>
  <legacyDrawing r:id="rId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O11902"/>
  <sheetViews>
    <sheetView showGridLines="0" topLeftCell="A11870" zoomScaleNormal="100" workbookViewId="0">
      <selection activeCell="F11888" sqref="F11888:O11901"/>
    </sheetView>
  </sheetViews>
  <sheetFormatPr defaultRowHeight="15"/>
  <cols>
    <col min="3" max="3" width="10.7109375" bestFit="1" customWidth="1"/>
    <col min="4" max="4" width="9.140625" customWidth="1"/>
    <col min="5" max="5" width="13.7109375" customWidth="1"/>
    <col min="6" max="6" width="33" customWidth="1"/>
  </cols>
  <sheetData>
    <row r="1" spans="1:15">
      <c r="A1" s="7" t="s">
        <v>96</v>
      </c>
      <c r="B1" s="7" t="s">
        <v>65</v>
      </c>
      <c r="C1" s="7" t="s">
        <v>66</v>
      </c>
      <c r="D1" s="7" t="s">
        <v>67</v>
      </c>
      <c r="E1" s="7" t="s">
        <v>88</v>
      </c>
    </row>
    <row r="2" spans="1:15" ht="15.75" thickBot="1">
      <c r="A2" s="7">
        <v>2015</v>
      </c>
      <c r="B2" s="7" t="s">
        <v>64</v>
      </c>
      <c r="C2" s="8">
        <v>42008</v>
      </c>
      <c r="D2" s="7">
        <v>1</v>
      </c>
      <c r="E2" s="7" t="str">
        <f t="shared" ref="E2:E65" si="0">B2&amp;C2&amp;D2</f>
        <v>S1420081</v>
      </c>
      <c r="F2" s="1" t="s">
        <v>0</v>
      </c>
    </row>
    <row r="3" spans="1:15" ht="16.5" customHeight="1" thickTop="1" thickBot="1">
      <c r="A3" s="7">
        <v>2015</v>
      </c>
      <c r="B3" s="7" t="s">
        <v>64</v>
      </c>
      <c r="C3" s="8">
        <v>42008</v>
      </c>
      <c r="D3" s="7">
        <v>2</v>
      </c>
      <c r="E3" s="7" t="str">
        <f t="shared" si="0"/>
        <v>S1420082</v>
      </c>
      <c r="F3" s="338" t="s">
        <v>1</v>
      </c>
      <c r="G3" s="341" t="s">
        <v>2</v>
      </c>
      <c r="H3" s="342"/>
      <c r="I3" s="342"/>
      <c r="J3" s="343"/>
      <c r="K3" s="344" t="s">
        <v>3</v>
      </c>
      <c r="L3" s="343"/>
      <c r="M3" s="344" t="s">
        <v>144</v>
      </c>
      <c r="N3" s="342"/>
      <c r="O3" s="342"/>
    </row>
    <row r="4" spans="1:15" ht="18" customHeight="1" thickBot="1">
      <c r="A4" s="7">
        <v>2015</v>
      </c>
      <c r="B4" s="7" t="s">
        <v>64</v>
      </c>
      <c r="C4" s="8">
        <v>42008</v>
      </c>
      <c r="D4" s="7">
        <v>3</v>
      </c>
      <c r="E4" s="7" t="str">
        <f t="shared" si="0"/>
        <v>S1420083</v>
      </c>
      <c r="F4" s="339"/>
      <c r="G4" s="345" t="s">
        <v>5</v>
      </c>
      <c r="H4" s="347" t="s">
        <v>145</v>
      </c>
      <c r="I4" s="348"/>
      <c r="J4" s="349"/>
      <c r="K4" s="350" t="s">
        <v>6</v>
      </c>
      <c r="L4" s="352" t="s">
        <v>7</v>
      </c>
      <c r="M4" s="350" t="s">
        <v>8</v>
      </c>
      <c r="N4" s="354" t="s">
        <v>146</v>
      </c>
      <c r="O4" s="356" t="s">
        <v>147</v>
      </c>
    </row>
    <row r="5" spans="1:15" ht="15.75" thickBot="1">
      <c r="A5" s="7">
        <v>2015</v>
      </c>
      <c r="B5" s="7" t="s">
        <v>64</v>
      </c>
      <c r="C5" s="8">
        <v>42008</v>
      </c>
      <c r="D5" s="7">
        <v>4</v>
      </c>
      <c r="E5" s="7" t="str">
        <f t="shared" si="0"/>
        <v>S1420084</v>
      </c>
      <c r="F5" s="340"/>
      <c r="G5" s="346"/>
      <c r="H5" s="191" t="s">
        <v>9</v>
      </c>
      <c r="I5" s="192" t="s">
        <v>10</v>
      </c>
      <c r="J5" s="193" t="s">
        <v>11</v>
      </c>
      <c r="K5" s="351"/>
      <c r="L5" s="353"/>
      <c r="M5" s="351"/>
      <c r="N5" s="355"/>
      <c r="O5" s="357"/>
    </row>
    <row r="6" spans="1:15">
      <c r="A6" s="7">
        <v>2015</v>
      </c>
      <c r="B6" s="7" t="s">
        <v>64</v>
      </c>
      <c r="C6" s="8">
        <v>42008</v>
      </c>
      <c r="D6" s="7">
        <v>5</v>
      </c>
      <c r="E6" s="7" t="str">
        <f t="shared" si="0"/>
        <v>S1420085</v>
      </c>
      <c r="F6" s="3" t="s">
        <v>12</v>
      </c>
      <c r="G6" s="86">
        <v>-20</v>
      </c>
      <c r="H6" s="2" t="s">
        <v>376</v>
      </c>
      <c r="I6" s="2" t="s">
        <v>377</v>
      </c>
      <c r="J6" s="2" t="s">
        <v>378</v>
      </c>
      <c r="K6" s="194" t="s">
        <v>17</v>
      </c>
      <c r="L6" s="2">
        <v>45</v>
      </c>
      <c r="M6" s="194" t="s">
        <v>379</v>
      </c>
      <c r="N6" s="2" t="s">
        <v>380</v>
      </c>
      <c r="O6" s="195" t="s">
        <v>333</v>
      </c>
    </row>
    <row r="7" spans="1:15">
      <c r="A7" s="7">
        <v>2015</v>
      </c>
      <c r="B7" s="7" t="s">
        <v>64</v>
      </c>
      <c r="C7" s="8">
        <v>42008</v>
      </c>
      <c r="D7" s="7">
        <v>6</v>
      </c>
      <c r="E7" s="7" t="str">
        <f t="shared" si="0"/>
        <v>S1420086</v>
      </c>
      <c r="F7" s="4">
        <v>41974</v>
      </c>
      <c r="G7" s="2">
        <v>580</v>
      </c>
      <c r="H7" s="2" t="s">
        <v>381</v>
      </c>
      <c r="I7" s="2" t="s">
        <v>382</v>
      </c>
      <c r="J7" s="2" t="s">
        <v>277</v>
      </c>
      <c r="K7" s="194" t="s">
        <v>17</v>
      </c>
      <c r="L7" s="2">
        <v>47</v>
      </c>
      <c r="M7" s="194" t="s">
        <v>383</v>
      </c>
      <c r="N7" s="2" t="s">
        <v>384</v>
      </c>
      <c r="O7" s="195" t="s">
        <v>384</v>
      </c>
    </row>
    <row r="8" spans="1:15">
      <c r="A8" s="7">
        <v>2015</v>
      </c>
      <c r="B8" s="7" t="s">
        <v>64</v>
      </c>
      <c r="C8" s="8">
        <v>42008</v>
      </c>
      <c r="D8" s="7">
        <v>7</v>
      </c>
      <c r="E8" s="7" t="str">
        <f t="shared" si="0"/>
        <v>S1420087</v>
      </c>
      <c r="F8" s="4">
        <v>42005</v>
      </c>
      <c r="G8" s="2">
        <v>360</v>
      </c>
      <c r="H8" s="2" t="s">
        <v>385</v>
      </c>
      <c r="I8" s="2" t="s">
        <v>386</v>
      </c>
      <c r="J8" s="2" t="s">
        <v>387</v>
      </c>
      <c r="K8" s="194" t="s">
        <v>17</v>
      </c>
      <c r="L8" s="2">
        <v>21</v>
      </c>
      <c r="M8" s="194" t="s">
        <v>388</v>
      </c>
      <c r="N8" s="2" t="s">
        <v>389</v>
      </c>
      <c r="O8" s="195" t="s">
        <v>390</v>
      </c>
    </row>
    <row r="9" spans="1:15">
      <c r="A9" s="7">
        <v>2015</v>
      </c>
      <c r="B9" s="7" t="s">
        <v>64</v>
      </c>
      <c r="C9" s="8">
        <v>42008</v>
      </c>
      <c r="D9" s="7">
        <v>8</v>
      </c>
      <c r="E9" s="7" t="str">
        <f t="shared" si="0"/>
        <v>S1420088</v>
      </c>
      <c r="F9" s="4">
        <v>42036</v>
      </c>
      <c r="G9" s="2">
        <v>360</v>
      </c>
      <c r="H9" s="2" t="s">
        <v>391</v>
      </c>
      <c r="I9" s="2" t="s">
        <v>392</v>
      </c>
      <c r="J9" s="2" t="s">
        <v>393</v>
      </c>
      <c r="K9" s="194" t="s">
        <v>17</v>
      </c>
      <c r="L9" s="2">
        <v>20</v>
      </c>
      <c r="M9" s="194" t="s">
        <v>394</v>
      </c>
      <c r="N9" s="2" t="s">
        <v>395</v>
      </c>
      <c r="O9" s="195" t="s">
        <v>396</v>
      </c>
    </row>
    <row r="10" spans="1:15">
      <c r="A10" s="7">
        <v>2015</v>
      </c>
      <c r="B10" s="7" t="s">
        <v>64</v>
      </c>
      <c r="C10" s="8">
        <v>42008</v>
      </c>
      <c r="D10" s="7">
        <v>9</v>
      </c>
      <c r="E10" s="7" t="str">
        <f t="shared" si="0"/>
        <v>S1420089</v>
      </c>
      <c r="F10" s="4">
        <v>42064</v>
      </c>
      <c r="G10" s="2">
        <v>360</v>
      </c>
      <c r="H10" s="2" t="s">
        <v>397</v>
      </c>
      <c r="I10" s="2" t="s">
        <v>398</v>
      </c>
      <c r="J10" s="2" t="s">
        <v>399</v>
      </c>
      <c r="K10" s="194" t="s">
        <v>17</v>
      </c>
      <c r="L10" s="2">
        <v>16</v>
      </c>
      <c r="M10" s="194" t="s">
        <v>400</v>
      </c>
      <c r="N10" s="2" t="s">
        <v>401</v>
      </c>
      <c r="O10" s="195" t="s">
        <v>402</v>
      </c>
    </row>
    <row r="11" spans="1:15">
      <c r="A11" s="7">
        <v>2015</v>
      </c>
      <c r="B11" s="7" t="s">
        <v>64</v>
      </c>
      <c r="C11" s="8">
        <v>42008</v>
      </c>
      <c r="D11" s="7">
        <v>10</v>
      </c>
      <c r="E11" s="7" t="str">
        <f t="shared" si="0"/>
        <v>S14200810</v>
      </c>
      <c r="F11" s="3" t="s">
        <v>97</v>
      </c>
      <c r="G11" s="2">
        <v>350</v>
      </c>
      <c r="H11" s="2" t="s">
        <v>403</v>
      </c>
      <c r="I11" s="2" t="s">
        <v>404</v>
      </c>
      <c r="J11" s="2" t="s">
        <v>405</v>
      </c>
      <c r="K11" s="194" t="s">
        <v>17</v>
      </c>
      <c r="L11" s="2">
        <v>14</v>
      </c>
      <c r="M11" s="194" t="s">
        <v>301</v>
      </c>
      <c r="N11" s="2" t="s">
        <v>406</v>
      </c>
      <c r="O11" s="195" t="s">
        <v>333</v>
      </c>
    </row>
    <row r="12" spans="1:15">
      <c r="A12" s="7">
        <v>2015</v>
      </c>
      <c r="B12" s="7" t="s">
        <v>64</v>
      </c>
      <c r="C12" s="8">
        <v>42008</v>
      </c>
      <c r="D12" s="7">
        <v>11</v>
      </c>
      <c r="E12" s="7" t="str">
        <f t="shared" si="0"/>
        <v>S14200811</v>
      </c>
      <c r="F12" s="3">
        <v>2016</v>
      </c>
      <c r="G12" s="2">
        <v>245</v>
      </c>
      <c r="H12" s="2" t="s">
        <v>407</v>
      </c>
      <c r="I12" s="2" t="s">
        <v>408</v>
      </c>
      <c r="J12" s="2" t="s">
        <v>409</v>
      </c>
      <c r="K12" s="194" t="s">
        <v>17</v>
      </c>
      <c r="L12" s="2">
        <v>15</v>
      </c>
      <c r="M12" s="194" t="s">
        <v>410</v>
      </c>
      <c r="N12" s="2" t="s">
        <v>411</v>
      </c>
      <c r="O12" s="195">
        <v>0</v>
      </c>
    </row>
    <row r="13" spans="1:15">
      <c r="A13" s="7">
        <v>2015</v>
      </c>
      <c r="B13" s="7" t="s">
        <v>64</v>
      </c>
      <c r="C13" s="8">
        <v>42008</v>
      </c>
      <c r="D13" s="7">
        <v>12</v>
      </c>
      <c r="E13" s="7" t="str">
        <f t="shared" si="0"/>
        <v>S14200812</v>
      </c>
      <c r="F13" s="3">
        <v>2017</v>
      </c>
      <c r="G13" s="2">
        <v>180</v>
      </c>
      <c r="H13" s="2" t="s">
        <v>412</v>
      </c>
      <c r="I13" s="2" t="s">
        <v>413</v>
      </c>
      <c r="J13" s="2" t="s">
        <v>414</v>
      </c>
      <c r="K13" s="194" t="s">
        <v>17</v>
      </c>
      <c r="L13" s="2">
        <v>25</v>
      </c>
      <c r="M13" s="194">
        <v>0</v>
      </c>
      <c r="N13" s="2" t="s">
        <v>415</v>
      </c>
      <c r="O13" s="195" t="s">
        <v>416</v>
      </c>
    </row>
    <row r="14" spans="1:15">
      <c r="A14" s="7">
        <v>2015</v>
      </c>
      <c r="B14" s="7" t="s">
        <v>64</v>
      </c>
      <c r="C14" s="8">
        <v>42008</v>
      </c>
      <c r="D14" s="7">
        <v>13</v>
      </c>
      <c r="E14" s="7" t="str">
        <f t="shared" si="0"/>
        <v>S14200813</v>
      </c>
      <c r="F14" s="3">
        <v>2018</v>
      </c>
      <c r="G14" s="2">
        <v>165</v>
      </c>
      <c r="H14" s="2" t="s">
        <v>417</v>
      </c>
      <c r="I14" s="2" t="s">
        <v>418</v>
      </c>
      <c r="J14" s="2" t="s">
        <v>419</v>
      </c>
      <c r="K14" s="194" t="s">
        <v>17</v>
      </c>
      <c r="L14" s="2">
        <v>27</v>
      </c>
      <c r="M14" s="194">
        <v>0</v>
      </c>
      <c r="N14" s="2" t="s">
        <v>314</v>
      </c>
      <c r="O14" s="195" t="s">
        <v>420</v>
      </c>
    </row>
    <row r="15" spans="1:15" ht="15.75" thickBot="1">
      <c r="A15" s="7">
        <v>2015</v>
      </c>
      <c r="B15" s="7" t="s">
        <v>64</v>
      </c>
      <c r="C15" s="8">
        <v>42008</v>
      </c>
      <c r="D15" s="7">
        <v>14</v>
      </c>
      <c r="E15" s="7" t="str">
        <f t="shared" si="0"/>
        <v>S14200814</v>
      </c>
      <c r="F15" s="5">
        <v>2019</v>
      </c>
      <c r="G15" s="6">
        <v>160</v>
      </c>
      <c r="H15" s="6" t="s">
        <v>421</v>
      </c>
      <c r="I15" s="6">
        <v>151</v>
      </c>
      <c r="J15" s="6" t="s">
        <v>422</v>
      </c>
      <c r="K15" s="196" t="s">
        <v>17</v>
      </c>
      <c r="L15" s="6">
        <v>22</v>
      </c>
      <c r="M15" s="196" t="s">
        <v>423</v>
      </c>
      <c r="N15" s="6" t="s">
        <v>284</v>
      </c>
      <c r="O15" s="197">
        <v>0</v>
      </c>
    </row>
    <row r="16" spans="1:15" ht="16.5" thickTop="1" thickBot="1">
      <c r="A16" s="7">
        <v>2015</v>
      </c>
      <c r="B16" s="7" t="s">
        <v>64</v>
      </c>
      <c r="C16" s="8">
        <v>42008</v>
      </c>
      <c r="D16" s="7">
        <v>15</v>
      </c>
      <c r="E16" s="7" t="str">
        <f t="shared" si="0"/>
        <v>S14200815</v>
      </c>
      <c r="F16" s="1" t="s">
        <v>15</v>
      </c>
    </row>
    <row r="17" spans="1:15" ht="16.5" customHeight="1" thickTop="1" thickBot="1">
      <c r="A17" s="7">
        <v>2015</v>
      </c>
      <c r="B17" s="7" t="s">
        <v>64</v>
      </c>
      <c r="C17" s="8">
        <v>42008</v>
      </c>
      <c r="D17" s="7">
        <v>16</v>
      </c>
      <c r="E17" s="7" t="str">
        <f t="shared" si="0"/>
        <v>S14200816</v>
      </c>
      <c r="F17" s="338" t="s">
        <v>1</v>
      </c>
      <c r="G17" s="341" t="s">
        <v>2</v>
      </c>
      <c r="H17" s="342"/>
      <c r="I17" s="342"/>
      <c r="J17" s="343"/>
      <c r="K17" s="344" t="s">
        <v>3</v>
      </c>
      <c r="L17" s="343"/>
      <c r="M17" s="344" t="s">
        <v>144</v>
      </c>
      <c r="N17" s="342"/>
      <c r="O17" s="342"/>
    </row>
    <row r="18" spans="1:15" ht="18" customHeight="1" thickBot="1">
      <c r="A18" s="7">
        <v>2015</v>
      </c>
      <c r="B18" s="7" t="s">
        <v>64</v>
      </c>
      <c r="C18" s="8">
        <v>42008</v>
      </c>
      <c r="D18" s="7">
        <v>17</v>
      </c>
      <c r="E18" s="7" t="str">
        <f t="shared" si="0"/>
        <v>S14200817</v>
      </c>
      <c r="F18" s="339"/>
      <c r="G18" s="345" t="s">
        <v>5</v>
      </c>
      <c r="H18" s="347" t="s">
        <v>145</v>
      </c>
      <c r="I18" s="348"/>
      <c r="J18" s="349"/>
      <c r="K18" s="350" t="s">
        <v>6</v>
      </c>
      <c r="L18" s="352" t="s">
        <v>7</v>
      </c>
      <c r="M18" s="350" t="s">
        <v>8</v>
      </c>
      <c r="N18" s="354" t="s">
        <v>146</v>
      </c>
      <c r="O18" s="356" t="s">
        <v>147</v>
      </c>
    </row>
    <row r="19" spans="1:15" ht="15.75" thickBot="1">
      <c r="A19" s="7">
        <v>2015</v>
      </c>
      <c r="B19" s="7" t="s">
        <v>64</v>
      </c>
      <c r="C19" s="8">
        <v>42008</v>
      </c>
      <c r="D19" s="7">
        <v>18</v>
      </c>
      <c r="E19" s="7" t="str">
        <f t="shared" si="0"/>
        <v>S14200818</v>
      </c>
      <c r="F19" s="340"/>
      <c r="G19" s="346"/>
      <c r="H19" s="191" t="s">
        <v>9</v>
      </c>
      <c r="I19" s="192" t="s">
        <v>10</v>
      </c>
      <c r="J19" s="193" t="s">
        <v>11</v>
      </c>
      <c r="K19" s="351"/>
      <c r="L19" s="353"/>
      <c r="M19" s="351"/>
      <c r="N19" s="355"/>
      <c r="O19" s="357"/>
    </row>
    <row r="20" spans="1:15">
      <c r="A20" s="7">
        <v>2015</v>
      </c>
      <c r="B20" s="7" t="s">
        <v>64</v>
      </c>
      <c r="C20" s="8">
        <v>42008</v>
      </c>
      <c r="D20" s="7">
        <v>19</v>
      </c>
      <c r="E20" s="7" t="str">
        <f t="shared" si="0"/>
        <v>S14200819</v>
      </c>
      <c r="F20" s="3" t="s">
        <v>16</v>
      </c>
      <c r="G20" s="2">
        <v>20</v>
      </c>
      <c r="H20" s="2" t="s">
        <v>424</v>
      </c>
      <c r="I20" s="2" t="s">
        <v>425</v>
      </c>
      <c r="J20" s="2" t="s">
        <v>426</v>
      </c>
      <c r="K20" s="194" t="s">
        <v>17</v>
      </c>
      <c r="L20" s="2">
        <v>42</v>
      </c>
      <c r="M20" s="194" t="s">
        <v>423</v>
      </c>
      <c r="N20" s="2" t="s">
        <v>427</v>
      </c>
      <c r="O20" s="195" t="s">
        <v>428</v>
      </c>
    </row>
    <row r="21" spans="1:15">
      <c r="A21" s="7">
        <v>2015</v>
      </c>
      <c r="B21" s="7" t="s">
        <v>64</v>
      </c>
      <c r="C21" s="8">
        <v>42008</v>
      </c>
      <c r="D21" s="7">
        <v>20</v>
      </c>
      <c r="E21" s="7" t="str">
        <f t="shared" si="0"/>
        <v>S14200820</v>
      </c>
      <c r="F21" s="4">
        <v>41974</v>
      </c>
      <c r="G21" s="2">
        <v>600</v>
      </c>
      <c r="H21" s="2" t="s">
        <v>429</v>
      </c>
      <c r="I21" s="2" t="s">
        <v>430</v>
      </c>
      <c r="J21" s="2" t="s">
        <v>431</v>
      </c>
      <c r="K21" s="194" t="s">
        <v>17</v>
      </c>
      <c r="L21" s="2">
        <v>38</v>
      </c>
      <c r="M21" s="194" t="s">
        <v>432</v>
      </c>
      <c r="N21" s="2" t="s">
        <v>433</v>
      </c>
      <c r="O21" s="195" t="s">
        <v>434</v>
      </c>
    </row>
    <row r="22" spans="1:15">
      <c r="A22" s="7">
        <v>2015</v>
      </c>
      <c r="B22" s="7" t="s">
        <v>64</v>
      </c>
      <c r="C22" s="8">
        <v>42008</v>
      </c>
      <c r="D22" s="7">
        <v>21</v>
      </c>
      <c r="E22" s="7" t="str">
        <f t="shared" si="0"/>
        <v>S14200821</v>
      </c>
      <c r="F22" s="4">
        <v>42005</v>
      </c>
      <c r="G22" s="2">
        <v>390</v>
      </c>
      <c r="H22" s="2" t="s">
        <v>435</v>
      </c>
      <c r="I22" s="2" t="s">
        <v>436</v>
      </c>
      <c r="J22" s="2" t="s">
        <v>337</v>
      </c>
      <c r="K22" s="194" t="s">
        <v>17</v>
      </c>
      <c r="L22" s="2">
        <v>18</v>
      </c>
      <c r="M22" s="194" t="s">
        <v>437</v>
      </c>
      <c r="N22" s="2" t="s">
        <v>438</v>
      </c>
      <c r="O22" s="195" t="s">
        <v>439</v>
      </c>
    </row>
    <row r="23" spans="1:15">
      <c r="A23" s="7">
        <v>2015</v>
      </c>
      <c r="B23" s="7" t="s">
        <v>64</v>
      </c>
      <c r="C23" s="8">
        <v>42008</v>
      </c>
      <c r="D23" s="7">
        <v>22</v>
      </c>
      <c r="E23" s="7" t="str">
        <f t="shared" si="0"/>
        <v>S14200822</v>
      </c>
      <c r="F23" s="4">
        <v>42036</v>
      </c>
      <c r="G23" s="2">
        <v>390</v>
      </c>
      <c r="H23" s="2" t="s">
        <v>440</v>
      </c>
      <c r="I23" s="2" t="s">
        <v>441</v>
      </c>
      <c r="J23" s="2" t="s">
        <v>442</v>
      </c>
      <c r="K23" s="194" t="s">
        <v>17</v>
      </c>
      <c r="L23" s="2">
        <v>14</v>
      </c>
      <c r="M23" s="194" t="s">
        <v>443</v>
      </c>
      <c r="N23" s="2" t="s">
        <v>444</v>
      </c>
      <c r="O23" s="195" t="s">
        <v>445</v>
      </c>
    </row>
    <row r="24" spans="1:15">
      <c r="A24" s="7">
        <v>2015</v>
      </c>
      <c r="B24" s="7" t="s">
        <v>64</v>
      </c>
      <c r="C24" s="8">
        <v>42008</v>
      </c>
      <c r="D24" s="7">
        <v>23</v>
      </c>
      <c r="E24" s="7" t="str">
        <f t="shared" si="0"/>
        <v>S14200823</v>
      </c>
      <c r="F24" s="4">
        <v>42064</v>
      </c>
      <c r="G24" s="2">
        <v>390</v>
      </c>
      <c r="H24" s="2" t="s">
        <v>446</v>
      </c>
      <c r="I24" s="2" t="s">
        <v>447</v>
      </c>
      <c r="J24" s="2" t="s">
        <v>448</v>
      </c>
      <c r="K24" s="194" t="s">
        <v>17</v>
      </c>
      <c r="L24" s="2">
        <v>11</v>
      </c>
      <c r="M24" s="194" t="s">
        <v>449</v>
      </c>
      <c r="N24" s="2" t="s">
        <v>450</v>
      </c>
      <c r="O24" s="195" t="s">
        <v>451</v>
      </c>
    </row>
    <row r="25" spans="1:15">
      <c r="A25" s="7">
        <v>2015</v>
      </c>
      <c r="B25" s="7" t="s">
        <v>64</v>
      </c>
      <c r="C25" s="8">
        <v>42008</v>
      </c>
      <c r="D25" s="7">
        <v>24</v>
      </c>
      <c r="E25" s="7" t="str">
        <f t="shared" si="0"/>
        <v>S14200824</v>
      </c>
      <c r="F25" s="3" t="s">
        <v>97</v>
      </c>
      <c r="G25" s="2">
        <v>380</v>
      </c>
      <c r="H25" s="2" t="s">
        <v>452</v>
      </c>
      <c r="I25" s="2" t="s">
        <v>453</v>
      </c>
      <c r="J25" s="2" t="s">
        <v>454</v>
      </c>
      <c r="K25" s="194" t="s">
        <v>17</v>
      </c>
      <c r="L25" s="2">
        <v>18</v>
      </c>
      <c r="M25" s="194" t="s">
        <v>455</v>
      </c>
      <c r="N25" s="2" t="s">
        <v>456</v>
      </c>
      <c r="O25" s="195" t="s">
        <v>457</v>
      </c>
    </row>
    <row r="26" spans="1:15">
      <c r="A26" s="7">
        <v>2015</v>
      </c>
      <c r="B26" s="7" t="s">
        <v>64</v>
      </c>
      <c r="C26" s="8">
        <v>42008</v>
      </c>
      <c r="D26" s="7">
        <v>25</v>
      </c>
      <c r="E26" s="7" t="str">
        <f t="shared" si="0"/>
        <v>S14200825</v>
      </c>
      <c r="F26" s="3">
        <v>2016</v>
      </c>
      <c r="G26" s="2">
        <v>275</v>
      </c>
      <c r="H26" s="2" t="s">
        <v>458</v>
      </c>
      <c r="I26" s="2" t="s">
        <v>459</v>
      </c>
      <c r="J26" s="2" t="s">
        <v>460</v>
      </c>
      <c r="K26" s="194" t="s">
        <v>17</v>
      </c>
      <c r="L26" s="2">
        <v>19</v>
      </c>
      <c r="M26" s="194" t="s">
        <v>461</v>
      </c>
      <c r="N26" s="2" t="s">
        <v>462</v>
      </c>
      <c r="O26" s="195">
        <v>0</v>
      </c>
    </row>
    <row r="27" spans="1:15">
      <c r="A27" s="7">
        <v>2015</v>
      </c>
      <c r="B27" s="7" t="s">
        <v>64</v>
      </c>
      <c r="C27" s="8">
        <v>42008</v>
      </c>
      <c r="D27" s="7">
        <v>26</v>
      </c>
      <c r="E27" s="7" t="str">
        <f t="shared" si="0"/>
        <v>S14200826</v>
      </c>
      <c r="F27" s="3">
        <v>2017</v>
      </c>
      <c r="G27" s="2">
        <v>210</v>
      </c>
      <c r="H27" s="2" t="s">
        <v>463</v>
      </c>
      <c r="I27" s="2" t="s">
        <v>464</v>
      </c>
      <c r="J27" s="2" t="s">
        <v>465</v>
      </c>
      <c r="K27" s="194" t="s">
        <v>17</v>
      </c>
      <c r="L27" s="2">
        <v>27</v>
      </c>
      <c r="M27" s="194">
        <v>25</v>
      </c>
      <c r="N27" s="2" t="s">
        <v>462</v>
      </c>
      <c r="O27" s="195" t="s">
        <v>466</v>
      </c>
    </row>
    <row r="28" spans="1:15">
      <c r="A28" s="7">
        <v>2015</v>
      </c>
      <c r="B28" s="7" t="s">
        <v>64</v>
      </c>
      <c r="C28" s="8">
        <v>42008</v>
      </c>
      <c r="D28" s="7">
        <v>27</v>
      </c>
      <c r="E28" s="7" t="str">
        <f t="shared" si="0"/>
        <v>S14200827</v>
      </c>
      <c r="F28" s="3">
        <v>2018</v>
      </c>
      <c r="G28" s="2">
        <v>195</v>
      </c>
      <c r="H28" s="2" t="s">
        <v>467</v>
      </c>
      <c r="I28" s="2" t="s">
        <v>468</v>
      </c>
      <c r="J28" s="2" t="s">
        <v>469</v>
      </c>
      <c r="K28" s="194" t="s">
        <v>17</v>
      </c>
      <c r="L28" s="2">
        <v>27</v>
      </c>
      <c r="M28" s="194">
        <v>0</v>
      </c>
      <c r="N28" s="2" t="s">
        <v>462</v>
      </c>
      <c r="O28" s="195" t="s">
        <v>461</v>
      </c>
    </row>
    <row r="29" spans="1:15" ht="15.75" thickBot="1">
      <c r="A29" s="7">
        <v>2015</v>
      </c>
      <c r="B29" s="7" t="s">
        <v>64</v>
      </c>
      <c r="C29" s="8">
        <v>42008</v>
      </c>
      <c r="D29" s="7">
        <v>28</v>
      </c>
      <c r="E29" s="7" t="str">
        <f t="shared" si="0"/>
        <v>S14200828</v>
      </c>
      <c r="F29" s="5">
        <v>2019</v>
      </c>
      <c r="G29" s="6">
        <v>190</v>
      </c>
      <c r="H29" s="6" t="s">
        <v>470</v>
      </c>
      <c r="I29" s="6" t="s">
        <v>471</v>
      </c>
      <c r="J29" s="6" t="s">
        <v>472</v>
      </c>
      <c r="K29" s="196" t="s">
        <v>17</v>
      </c>
      <c r="L29" s="6">
        <v>25</v>
      </c>
      <c r="M29" s="196" t="s">
        <v>439</v>
      </c>
      <c r="N29" s="6" t="s">
        <v>473</v>
      </c>
      <c r="O29" s="197" t="s">
        <v>439</v>
      </c>
    </row>
    <row r="30" spans="1:15" ht="16.5" thickTop="1" thickBot="1">
      <c r="A30" s="7">
        <v>2015</v>
      </c>
      <c r="B30" s="7" t="s">
        <v>63</v>
      </c>
      <c r="C30" s="8">
        <v>42015</v>
      </c>
      <c r="D30" s="7">
        <v>1</v>
      </c>
      <c r="E30" s="7" t="str">
        <f t="shared" si="0"/>
        <v>S2420151</v>
      </c>
      <c r="F30" s="1" t="s">
        <v>0</v>
      </c>
    </row>
    <row r="31" spans="1:15" ht="16.5" thickTop="1" thickBot="1">
      <c r="A31" s="7">
        <v>2015</v>
      </c>
      <c r="B31" s="7" t="s">
        <v>63</v>
      </c>
      <c r="C31" s="8">
        <v>42015</v>
      </c>
      <c r="D31" s="7">
        <v>2</v>
      </c>
      <c r="E31" s="7" t="str">
        <f t="shared" si="0"/>
        <v>S2420152</v>
      </c>
      <c r="F31" s="338" t="s">
        <v>1</v>
      </c>
      <c r="G31" s="341" t="s">
        <v>2</v>
      </c>
      <c r="H31" s="342"/>
      <c r="I31" s="342"/>
      <c r="J31" s="343"/>
      <c r="K31" s="344" t="s">
        <v>3</v>
      </c>
      <c r="L31" s="343"/>
      <c r="M31" s="344" t="s">
        <v>144</v>
      </c>
      <c r="N31" s="342"/>
      <c r="O31" s="342"/>
    </row>
    <row r="32" spans="1:15" ht="18" customHeight="1" thickBot="1">
      <c r="A32" s="7">
        <v>2015</v>
      </c>
      <c r="B32" s="7" t="s">
        <v>63</v>
      </c>
      <c r="C32" s="8">
        <v>42015</v>
      </c>
      <c r="D32" s="7">
        <v>3</v>
      </c>
      <c r="E32" s="7" t="str">
        <f t="shared" si="0"/>
        <v>S2420153</v>
      </c>
      <c r="F32" s="339"/>
      <c r="G32" s="345" t="s">
        <v>5</v>
      </c>
      <c r="H32" s="347" t="s">
        <v>145</v>
      </c>
      <c r="I32" s="348"/>
      <c r="J32" s="349"/>
      <c r="K32" s="350" t="s">
        <v>6</v>
      </c>
      <c r="L32" s="352" t="s">
        <v>7</v>
      </c>
      <c r="M32" s="350" t="s">
        <v>8</v>
      </c>
      <c r="N32" s="354" t="s">
        <v>146</v>
      </c>
      <c r="O32" s="356" t="s">
        <v>147</v>
      </c>
    </row>
    <row r="33" spans="1:15" ht="15.75" thickBot="1">
      <c r="A33" s="7">
        <v>2015</v>
      </c>
      <c r="B33" s="7" t="s">
        <v>63</v>
      </c>
      <c r="C33" s="8">
        <v>42015</v>
      </c>
      <c r="D33" s="7">
        <v>4</v>
      </c>
      <c r="E33" s="7" t="str">
        <f t="shared" si="0"/>
        <v>S2420154</v>
      </c>
      <c r="F33" s="340"/>
      <c r="G33" s="346"/>
      <c r="H33" s="191" t="s">
        <v>9</v>
      </c>
      <c r="I33" s="192" t="s">
        <v>10</v>
      </c>
      <c r="J33" s="193" t="s">
        <v>11</v>
      </c>
      <c r="K33" s="351"/>
      <c r="L33" s="353"/>
      <c r="M33" s="351"/>
      <c r="N33" s="355"/>
      <c r="O33" s="357"/>
    </row>
    <row r="34" spans="1:15">
      <c r="A34" s="7">
        <v>2015</v>
      </c>
      <c r="B34" s="7" t="s">
        <v>63</v>
      </c>
      <c r="C34" s="8">
        <v>42015</v>
      </c>
      <c r="D34" s="7">
        <v>5</v>
      </c>
      <c r="E34" s="7" t="str">
        <f t="shared" si="0"/>
        <v>S2420155</v>
      </c>
      <c r="F34" s="3" t="s">
        <v>12</v>
      </c>
      <c r="G34" s="2">
        <v>-20</v>
      </c>
      <c r="H34" s="2" t="s">
        <v>474</v>
      </c>
      <c r="I34" s="2" t="s">
        <v>475</v>
      </c>
      <c r="J34" s="2" t="s">
        <v>476</v>
      </c>
      <c r="K34" s="194" t="s">
        <v>17</v>
      </c>
      <c r="L34" s="2">
        <v>40</v>
      </c>
      <c r="M34" s="194" t="s">
        <v>477</v>
      </c>
      <c r="N34" s="2" t="s">
        <v>478</v>
      </c>
      <c r="O34" s="195" t="s">
        <v>478</v>
      </c>
    </row>
    <row r="35" spans="1:15">
      <c r="A35" s="7">
        <v>2015</v>
      </c>
      <c r="B35" s="7" t="s">
        <v>63</v>
      </c>
      <c r="C35" s="8">
        <v>42015</v>
      </c>
      <c r="D35" s="7">
        <v>6</v>
      </c>
      <c r="E35" s="7" t="str">
        <f t="shared" si="0"/>
        <v>S2420156</v>
      </c>
      <c r="F35" s="4">
        <v>42005</v>
      </c>
      <c r="G35" s="2">
        <v>368</v>
      </c>
      <c r="H35" s="2" t="s">
        <v>479</v>
      </c>
      <c r="I35" s="2" t="s">
        <v>480</v>
      </c>
      <c r="J35" s="2" t="s">
        <v>481</v>
      </c>
      <c r="K35" s="194" t="s">
        <v>17</v>
      </c>
      <c r="L35" s="2">
        <v>31</v>
      </c>
      <c r="M35" s="194" t="s">
        <v>482</v>
      </c>
      <c r="N35" s="2" t="s">
        <v>483</v>
      </c>
      <c r="O35" s="195" t="s">
        <v>484</v>
      </c>
    </row>
    <row r="36" spans="1:15">
      <c r="A36" s="7">
        <v>2015</v>
      </c>
      <c r="B36" s="7" t="s">
        <v>63</v>
      </c>
      <c r="C36" s="8">
        <v>42015</v>
      </c>
      <c r="D36" s="7">
        <v>7</v>
      </c>
      <c r="E36" s="7" t="str">
        <f t="shared" si="0"/>
        <v>S2420157</v>
      </c>
      <c r="F36" s="4">
        <v>42036</v>
      </c>
      <c r="G36" s="2">
        <v>368</v>
      </c>
      <c r="H36" s="2" t="s">
        <v>485</v>
      </c>
      <c r="I36" s="2" t="s">
        <v>486</v>
      </c>
      <c r="J36" s="2" t="s">
        <v>487</v>
      </c>
      <c r="K36" s="194" t="s">
        <v>17</v>
      </c>
      <c r="L36" s="2">
        <v>22</v>
      </c>
      <c r="M36" s="194" t="s">
        <v>301</v>
      </c>
      <c r="N36" s="2" t="s">
        <v>402</v>
      </c>
      <c r="O36" s="195" t="s">
        <v>265</v>
      </c>
    </row>
    <row r="37" spans="1:15">
      <c r="A37" s="7">
        <v>2015</v>
      </c>
      <c r="B37" s="7" t="s">
        <v>63</v>
      </c>
      <c r="C37" s="8">
        <v>42015</v>
      </c>
      <c r="D37" s="7">
        <v>8</v>
      </c>
      <c r="E37" s="7" t="str">
        <f t="shared" si="0"/>
        <v>S2420158</v>
      </c>
      <c r="F37" s="4">
        <v>42064</v>
      </c>
      <c r="G37" s="2">
        <v>360</v>
      </c>
      <c r="H37" s="2" t="s">
        <v>488</v>
      </c>
      <c r="I37" s="2" t="s">
        <v>489</v>
      </c>
      <c r="J37" s="2" t="s">
        <v>490</v>
      </c>
      <c r="K37" s="194" t="s">
        <v>17</v>
      </c>
      <c r="L37" s="2">
        <v>18</v>
      </c>
      <c r="M37" s="194" t="s">
        <v>491</v>
      </c>
      <c r="N37" s="2" t="s">
        <v>492</v>
      </c>
      <c r="O37" s="195" t="s">
        <v>493</v>
      </c>
    </row>
    <row r="38" spans="1:15">
      <c r="A38" s="7">
        <v>2015</v>
      </c>
      <c r="B38" s="7" t="s">
        <v>63</v>
      </c>
      <c r="C38" s="8">
        <v>42015</v>
      </c>
      <c r="D38" s="7">
        <v>9</v>
      </c>
      <c r="E38" s="7" t="str">
        <f t="shared" si="0"/>
        <v>S2420159</v>
      </c>
      <c r="F38" s="4">
        <v>42095</v>
      </c>
      <c r="G38" s="2">
        <v>355</v>
      </c>
      <c r="H38" s="2" t="s">
        <v>494</v>
      </c>
      <c r="I38" s="2" t="s">
        <v>495</v>
      </c>
      <c r="J38" s="2" t="s">
        <v>496</v>
      </c>
      <c r="K38" s="194" t="s">
        <v>17</v>
      </c>
      <c r="L38" s="2">
        <v>15</v>
      </c>
      <c r="M38" s="194" t="s">
        <v>491</v>
      </c>
      <c r="N38" s="2" t="s">
        <v>492</v>
      </c>
      <c r="O38" s="195" t="s">
        <v>493</v>
      </c>
    </row>
    <row r="39" spans="1:15">
      <c r="A39" s="7">
        <v>2015</v>
      </c>
      <c r="B39" s="7" t="s">
        <v>63</v>
      </c>
      <c r="C39" s="8">
        <v>42015</v>
      </c>
      <c r="D39" s="7">
        <v>10</v>
      </c>
      <c r="E39" s="7" t="str">
        <f t="shared" si="0"/>
        <v>S24201510</v>
      </c>
      <c r="F39" s="3" t="s">
        <v>97</v>
      </c>
      <c r="G39" s="2">
        <v>355</v>
      </c>
      <c r="H39" s="2" t="s">
        <v>497</v>
      </c>
      <c r="I39" s="2" t="s">
        <v>498</v>
      </c>
      <c r="J39" s="2" t="s">
        <v>499</v>
      </c>
      <c r="K39" s="194" t="s">
        <v>17</v>
      </c>
      <c r="L39" s="2">
        <v>15</v>
      </c>
      <c r="M39" s="194" t="s">
        <v>500</v>
      </c>
      <c r="N39" s="2" t="s">
        <v>501</v>
      </c>
      <c r="O39" s="195" t="s">
        <v>502</v>
      </c>
    </row>
    <row r="40" spans="1:15">
      <c r="A40" s="7">
        <v>2015</v>
      </c>
      <c r="B40" s="7" t="s">
        <v>63</v>
      </c>
      <c r="C40" s="8">
        <v>42015</v>
      </c>
      <c r="D40" s="7">
        <v>11</v>
      </c>
      <c r="E40" s="7" t="str">
        <f t="shared" si="0"/>
        <v>S24201511</v>
      </c>
      <c r="F40" s="3">
        <v>2016</v>
      </c>
      <c r="G40" s="2">
        <v>245</v>
      </c>
      <c r="H40" s="2" t="s">
        <v>503</v>
      </c>
      <c r="I40" s="2" t="s">
        <v>504</v>
      </c>
      <c r="J40" s="2" t="s">
        <v>505</v>
      </c>
      <c r="K40" s="194" t="s">
        <v>17</v>
      </c>
      <c r="L40" s="2">
        <v>15</v>
      </c>
      <c r="M40" s="194" t="s">
        <v>506</v>
      </c>
      <c r="N40" s="2" t="s">
        <v>507</v>
      </c>
      <c r="O40" s="195" t="s">
        <v>508</v>
      </c>
    </row>
    <row r="41" spans="1:15">
      <c r="A41" s="7">
        <v>2015</v>
      </c>
      <c r="B41" s="7" t="s">
        <v>63</v>
      </c>
      <c r="C41" s="8">
        <v>42015</v>
      </c>
      <c r="D41" s="7">
        <v>12</v>
      </c>
      <c r="E41" s="7" t="str">
        <f t="shared" si="0"/>
        <v>S24201512</v>
      </c>
      <c r="F41" s="3">
        <v>2017</v>
      </c>
      <c r="G41" s="2">
        <v>185</v>
      </c>
      <c r="H41" s="2" t="s">
        <v>509</v>
      </c>
      <c r="I41" s="2" t="s">
        <v>510</v>
      </c>
      <c r="J41" s="2" t="s">
        <v>511</v>
      </c>
      <c r="K41" s="194" t="s">
        <v>17</v>
      </c>
      <c r="L41" s="2">
        <v>26</v>
      </c>
      <c r="M41" s="194" t="s">
        <v>512</v>
      </c>
      <c r="N41" s="2" t="s">
        <v>513</v>
      </c>
      <c r="O41" s="195" t="s">
        <v>508</v>
      </c>
    </row>
    <row r="42" spans="1:15">
      <c r="A42" s="7">
        <v>2015</v>
      </c>
      <c r="B42" s="7" t="s">
        <v>63</v>
      </c>
      <c r="C42" s="8">
        <v>42015</v>
      </c>
      <c r="D42" s="7">
        <v>13</v>
      </c>
      <c r="E42" s="7" t="str">
        <f t="shared" si="0"/>
        <v>S24201513</v>
      </c>
      <c r="F42" s="3">
        <v>2018</v>
      </c>
      <c r="G42" s="2">
        <v>165</v>
      </c>
      <c r="H42" s="2" t="s">
        <v>514</v>
      </c>
      <c r="I42" s="2" t="s">
        <v>515</v>
      </c>
      <c r="J42" s="2" t="s">
        <v>317</v>
      </c>
      <c r="K42" s="194" t="s">
        <v>17</v>
      </c>
      <c r="L42" s="2">
        <v>29</v>
      </c>
      <c r="M42" s="194" t="s">
        <v>506</v>
      </c>
      <c r="N42" s="2" t="s">
        <v>507</v>
      </c>
      <c r="O42" s="195" t="s">
        <v>508</v>
      </c>
    </row>
    <row r="43" spans="1:15" ht="15.75" thickBot="1">
      <c r="A43" s="7">
        <v>2015</v>
      </c>
      <c r="B43" s="7" t="s">
        <v>63</v>
      </c>
      <c r="C43" s="8">
        <v>42015</v>
      </c>
      <c r="D43" s="7">
        <v>14</v>
      </c>
      <c r="E43" s="7" t="str">
        <f t="shared" si="0"/>
        <v>S24201514</v>
      </c>
      <c r="F43" s="5">
        <v>2019</v>
      </c>
      <c r="G43" s="6">
        <v>160</v>
      </c>
      <c r="H43" s="6" t="s">
        <v>516</v>
      </c>
      <c r="I43" s="6" t="s">
        <v>517</v>
      </c>
      <c r="J43" s="6" t="s">
        <v>518</v>
      </c>
      <c r="K43" s="196" t="s">
        <v>17</v>
      </c>
      <c r="L43" s="6">
        <v>25</v>
      </c>
      <c r="M43" s="196" t="s">
        <v>519</v>
      </c>
      <c r="N43" s="6" t="s">
        <v>520</v>
      </c>
      <c r="O43" s="197" t="s">
        <v>508</v>
      </c>
    </row>
    <row r="44" spans="1:15" ht="16.5" thickTop="1" thickBot="1">
      <c r="A44" s="7">
        <v>2015</v>
      </c>
      <c r="B44" s="7" t="s">
        <v>63</v>
      </c>
      <c r="C44" s="8">
        <v>42015</v>
      </c>
      <c r="D44" s="7">
        <v>15</v>
      </c>
      <c r="E44" s="7" t="str">
        <f t="shared" si="0"/>
        <v>S24201515</v>
      </c>
      <c r="F44" s="1" t="s">
        <v>15</v>
      </c>
    </row>
    <row r="45" spans="1:15" ht="16.5" thickTop="1" thickBot="1">
      <c r="A45" s="7">
        <v>2015</v>
      </c>
      <c r="B45" s="7" t="s">
        <v>63</v>
      </c>
      <c r="C45" s="8">
        <v>42015</v>
      </c>
      <c r="D45" s="7">
        <v>16</v>
      </c>
      <c r="E45" s="7" t="str">
        <f t="shared" si="0"/>
        <v>S24201516</v>
      </c>
      <c r="F45" s="338" t="s">
        <v>1</v>
      </c>
      <c r="G45" s="341" t="s">
        <v>2</v>
      </c>
      <c r="H45" s="342"/>
      <c r="I45" s="342"/>
      <c r="J45" s="343"/>
      <c r="K45" s="344" t="s">
        <v>3</v>
      </c>
      <c r="L45" s="343"/>
      <c r="M45" s="344" t="s">
        <v>144</v>
      </c>
      <c r="N45" s="342"/>
      <c r="O45" s="342"/>
    </row>
    <row r="46" spans="1:15" ht="18" customHeight="1" thickBot="1">
      <c r="A46" s="7">
        <v>2015</v>
      </c>
      <c r="B46" s="7" t="s">
        <v>63</v>
      </c>
      <c r="C46" s="8">
        <v>42015</v>
      </c>
      <c r="D46" s="7">
        <v>17</v>
      </c>
      <c r="E46" s="7" t="str">
        <f t="shared" si="0"/>
        <v>S24201517</v>
      </c>
      <c r="F46" s="339"/>
      <c r="G46" s="345" t="s">
        <v>5</v>
      </c>
      <c r="H46" s="347" t="s">
        <v>145</v>
      </c>
      <c r="I46" s="348"/>
      <c r="J46" s="349"/>
      <c r="K46" s="350" t="s">
        <v>6</v>
      </c>
      <c r="L46" s="352" t="s">
        <v>7</v>
      </c>
      <c r="M46" s="350" t="s">
        <v>8</v>
      </c>
      <c r="N46" s="354" t="s">
        <v>146</v>
      </c>
      <c r="O46" s="356" t="s">
        <v>147</v>
      </c>
    </row>
    <row r="47" spans="1:15" ht="15.75" thickBot="1">
      <c r="A47" s="7">
        <v>2015</v>
      </c>
      <c r="B47" s="7" t="s">
        <v>63</v>
      </c>
      <c r="C47" s="8">
        <v>42015</v>
      </c>
      <c r="D47" s="7">
        <v>18</v>
      </c>
      <c r="E47" s="7" t="str">
        <f t="shared" si="0"/>
        <v>S24201518</v>
      </c>
      <c r="F47" s="340"/>
      <c r="G47" s="346"/>
      <c r="H47" s="191" t="s">
        <v>9</v>
      </c>
      <c r="I47" s="192" t="s">
        <v>10</v>
      </c>
      <c r="J47" s="193" t="s">
        <v>11</v>
      </c>
      <c r="K47" s="351"/>
      <c r="L47" s="353"/>
      <c r="M47" s="351"/>
      <c r="N47" s="355"/>
      <c r="O47" s="357"/>
    </row>
    <row r="48" spans="1:15">
      <c r="A48" s="7">
        <v>2015</v>
      </c>
      <c r="B48" s="7" t="s">
        <v>63</v>
      </c>
      <c r="C48" s="8">
        <v>42015</v>
      </c>
      <c r="D48" s="7">
        <v>19</v>
      </c>
      <c r="E48" s="7" t="str">
        <f t="shared" si="0"/>
        <v>S24201519</v>
      </c>
      <c r="F48" s="3" t="s">
        <v>16</v>
      </c>
      <c r="G48" s="2">
        <v>20</v>
      </c>
      <c r="H48" s="2" t="s">
        <v>521</v>
      </c>
      <c r="I48" s="2" t="s">
        <v>522</v>
      </c>
      <c r="J48" s="2" t="s">
        <v>523</v>
      </c>
      <c r="K48" s="194" t="s">
        <v>17</v>
      </c>
      <c r="L48" s="2">
        <v>36</v>
      </c>
      <c r="M48" s="194" t="s">
        <v>524</v>
      </c>
      <c r="N48" s="2" t="s">
        <v>478</v>
      </c>
      <c r="O48" s="195" t="s">
        <v>525</v>
      </c>
    </row>
    <row r="49" spans="1:15">
      <c r="A49" s="7">
        <v>2015</v>
      </c>
      <c r="B49" s="7" t="s">
        <v>63</v>
      </c>
      <c r="C49" s="8">
        <v>42015</v>
      </c>
      <c r="D49" s="7">
        <v>20</v>
      </c>
      <c r="E49" s="7" t="str">
        <f t="shared" si="0"/>
        <v>S24201520</v>
      </c>
      <c r="F49" s="4">
        <v>42005</v>
      </c>
      <c r="G49" s="2">
        <v>380</v>
      </c>
      <c r="H49" s="2" t="s">
        <v>526</v>
      </c>
      <c r="I49" s="2" t="s">
        <v>527</v>
      </c>
      <c r="J49" s="2" t="s">
        <v>528</v>
      </c>
      <c r="K49" s="194" t="s">
        <v>17</v>
      </c>
      <c r="L49" s="2">
        <v>23</v>
      </c>
      <c r="M49" s="194" t="s">
        <v>445</v>
      </c>
      <c r="N49" s="2" t="s">
        <v>529</v>
      </c>
      <c r="O49" s="195" t="s">
        <v>529</v>
      </c>
    </row>
    <row r="50" spans="1:15">
      <c r="A50" s="7">
        <v>2015</v>
      </c>
      <c r="B50" s="7" t="s">
        <v>63</v>
      </c>
      <c r="C50" s="8">
        <v>42015</v>
      </c>
      <c r="D50" s="7">
        <v>21</v>
      </c>
      <c r="E50" s="7" t="str">
        <f t="shared" si="0"/>
        <v>S24201521</v>
      </c>
      <c r="F50" s="4">
        <v>42036</v>
      </c>
      <c r="G50" s="2">
        <v>398</v>
      </c>
      <c r="H50" s="2" t="s">
        <v>530</v>
      </c>
      <c r="I50" s="2" t="s">
        <v>531</v>
      </c>
      <c r="J50" s="2" t="s">
        <v>532</v>
      </c>
      <c r="K50" s="194" t="s">
        <v>17</v>
      </c>
      <c r="L50" s="2">
        <v>16</v>
      </c>
      <c r="M50" s="194" t="s">
        <v>383</v>
      </c>
      <c r="N50" s="2" t="s">
        <v>384</v>
      </c>
      <c r="O50" s="195" t="s">
        <v>384</v>
      </c>
    </row>
    <row r="51" spans="1:15">
      <c r="A51" s="7">
        <v>2015</v>
      </c>
      <c r="B51" s="7" t="s">
        <v>63</v>
      </c>
      <c r="C51" s="8">
        <v>42015</v>
      </c>
      <c r="D51" s="7">
        <v>22</v>
      </c>
      <c r="E51" s="7" t="str">
        <f t="shared" si="0"/>
        <v>S24201522</v>
      </c>
      <c r="F51" s="4">
        <v>42064</v>
      </c>
      <c r="G51" s="2">
        <v>390</v>
      </c>
      <c r="H51" s="2" t="s">
        <v>533</v>
      </c>
      <c r="I51" s="2" t="s">
        <v>534</v>
      </c>
      <c r="J51" s="2" t="s">
        <v>532</v>
      </c>
      <c r="K51" s="194" t="s">
        <v>17</v>
      </c>
      <c r="L51" s="2">
        <v>16</v>
      </c>
      <c r="M51" s="194" t="s">
        <v>483</v>
      </c>
      <c r="N51" s="2" t="s">
        <v>535</v>
      </c>
      <c r="O51" s="195" t="s">
        <v>483</v>
      </c>
    </row>
    <row r="52" spans="1:15">
      <c r="A52" s="7">
        <v>2015</v>
      </c>
      <c r="B52" s="7" t="s">
        <v>63</v>
      </c>
      <c r="C52" s="8">
        <v>42015</v>
      </c>
      <c r="D52" s="7">
        <v>23</v>
      </c>
      <c r="E52" s="7" t="str">
        <f t="shared" si="0"/>
        <v>S24201523</v>
      </c>
      <c r="F52" s="4">
        <v>42095</v>
      </c>
      <c r="G52" s="2">
        <v>385</v>
      </c>
      <c r="H52" s="2" t="s">
        <v>536</v>
      </c>
      <c r="I52" s="2" t="s">
        <v>537</v>
      </c>
      <c r="J52" s="2" t="s">
        <v>538</v>
      </c>
      <c r="K52" s="194" t="s">
        <v>17</v>
      </c>
      <c r="L52" s="2">
        <v>14</v>
      </c>
      <c r="M52" s="194" t="s">
        <v>483</v>
      </c>
      <c r="N52" s="2" t="s">
        <v>535</v>
      </c>
      <c r="O52" s="195" t="s">
        <v>483</v>
      </c>
    </row>
    <row r="53" spans="1:15">
      <c r="A53" s="7">
        <v>2015</v>
      </c>
      <c r="B53" s="7" t="s">
        <v>63</v>
      </c>
      <c r="C53" s="8">
        <v>42015</v>
      </c>
      <c r="D53" s="7">
        <v>24</v>
      </c>
      <c r="E53" s="7" t="str">
        <f t="shared" si="0"/>
        <v>S24201524</v>
      </c>
      <c r="F53" s="3" t="s">
        <v>97</v>
      </c>
      <c r="G53" s="2">
        <v>385</v>
      </c>
      <c r="H53" s="2" t="s">
        <v>539</v>
      </c>
      <c r="I53" s="2" t="s">
        <v>540</v>
      </c>
      <c r="J53" s="2" t="s">
        <v>541</v>
      </c>
      <c r="K53" s="194" t="s">
        <v>17</v>
      </c>
      <c r="L53" s="2">
        <v>16</v>
      </c>
      <c r="M53" s="194" t="s">
        <v>402</v>
      </c>
      <c r="N53" s="2" t="s">
        <v>400</v>
      </c>
      <c r="O53" s="195" t="s">
        <v>401</v>
      </c>
    </row>
    <row r="54" spans="1:15">
      <c r="A54" s="7">
        <v>2015</v>
      </c>
      <c r="B54" s="7" t="s">
        <v>63</v>
      </c>
      <c r="C54" s="8">
        <v>42015</v>
      </c>
      <c r="D54" s="7">
        <v>25</v>
      </c>
      <c r="E54" s="7" t="str">
        <f t="shared" si="0"/>
        <v>S24201525</v>
      </c>
      <c r="F54" s="3">
        <v>2016</v>
      </c>
      <c r="G54" s="2">
        <v>275</v>
      </c>
      <c r="H54" s="2">
        <v>257</v>
      </c>
      <c r="I54" s="2" t="s">
        <v>542</v>
      </c>
      <c r="J54" s="2" t="s">
        <v>543</v>
      </c>
      <c r="K54" s="194" t="s">
        <v>17</v>
      </c>
      <c r="L54" s="2">
        <v>19</v>
      </c>
      <c r="M54" s="194" t="s">
        <v>544</v>
      </c>
      <c r="N54" s="2" t="s">
        <v>545</v>
      </c>
      <c r="O54" s="195" t="s">
        <v>546</v>
      </c>
    </row>
    <row r="55" spans="1:15">
      <c r="A55" s="7">
        <v>2015</v>
      </c>
      <c r="B55" s="7" t="s">
        <v>63</v>
      </c>
      <c r="C55" s="8">
        <v>42015</v>
      </c>
      <c r="D55" s="7">
        <v>26</v>
      </c>
      <c r="E55" s="7" t="str">
        <f t="shared" si="0"/>
        <v>S24201526</v>
      </c>
      <c r="F55" s="3">
        <v>2017</v>
      </c>
      <c r="G55" s="2">
        <v>210</v>
      </c>
      <c r="H55" s="2" t="s">
        <v>547</v>
      </c>
      <c r="I55" s="2" t="s">
        <v>548</v>
      </c>
      <c r="J55" s="2" t="s">
        <v>549</v>
      </c>
      <c r="K55" s="194" t="s">
        <v>17</v>
      </c>
      <c r="L55" s="2">
        <v>31</v>
      </c>
      <c r="M55" s="194">
        <v>0</v>
      </c>
      <c r="N55" s="2" t="s">
        <v>550</v>
      </c>
      <c r="O55" s="195" t="s">
        <v>551</v>
      </c>
    </row>
    <row r="56" spans="1:15">
      <c r="A56" s="7">
        <v>2015</v>
      </c>
      <c r="B56" s="7" t="s">
        <v>63</v>
      </c>
      <c r="C56" s="8">
        <v>42015</v>
      </c>
      <c r="D56" s="7">
        <v>27</v>
      </c>
      <c r="E56" s="7" t="str">
        <f t="shared" si="0"/>
        <v>S24201527</v>
      </c>
      <c r="F56" s="3">
        <v>2018</v>
      </c>
      <c r="G56" s="2">
        <v>190</v>
      </c>
      <c r="H56" s="2" t="s">
        <v>552</v>
      </c>
      <c r="I56" s="2" t="s">
        <v>553</v>
      </c>
      <c r="J56" s="2" t="s">
        <v>554</v>
      </c>
      <c r="K56" s="194" t="s">
        <v>17</v>
      </c>
      <c r="L56" s="2">
        <v>31</v>
      </c>
      <c r="M56" s="194" t="s">
        <v>410</v>
      </c>
      <c r="N56" s="2" t="s">
        <v>555</v>
      </c>
      <c r="O56" s="195" t="s">
        <v>257</v>
      </c>
    </row>
    <row r="57" spans="1:15" ht="15.75" thickBot="1">
      <c r="A57" s="7">
        <v>2015</v>
      </c>
      <c r="B57" s="7" t="s">
        <v>63</v>
      </c>
      <c r="C57" s="8">
        <v>42015</v>
      </c>
      <c r="D57" s="7">
        <v>28</v>
      </c>
      <c r="E57" s="7" t="str">
        <f t="shared" si="0"/>
        <v>S24201528</v>
      </c>
      <c r="F57" s="5">
        <v>2019</v>
      </c>
      <c r="G57" s="6">
        <v>190</v>
      </c>
      <c r="H57" s="6" t="s">
        <v>556</v>
      </c>
      <c r="I57" s="6" t="s">
        <v>557</v>
      </c>
      <c r="J57" s="6" t="s">
        <v>558</v>
      </c>
      <c r="K57" s="196" t="s">
        <v>17</v>
      </c>
      <c r="L57" s="6">
        <v>27</v>
      </c>
      <c r="M57" s="196" t="s">
        <v>333</v>
      </c>
      <c r="N57" s="6" t="s">
        <v>507</v>
      </c>
      <c r="O57" s="197" t="s">
        <v>420</v>
      </c>
    </row>
    <row r="58" spans="1:15" ht="16.5" thickTop="1" thickBot="1">
      <c r="A58" s="7">
        <v>2015</v>
      </c>
      <c r="B58" s="7" t="s">
        <v>62</v>
      </c>
      <c r="C58" s="8">
        <v>42022</v>
      </c>
      <c r="D58" s="7">
        <v>1</v>
      </c>
      <c r="E58" s="7" t="str">
        <f t="shared" si="0"/>
        <v>S3420221</v>
      </c>
      <c r="F58" s="1" t="s">
        <v>0</v>
      </c>
    </row>
    <row r="59" spans="1:15" ht="16.5" thickTop="1" thickBot="1">
      <c r="A59" s="7">
        <v>2015</v>
      </c>
      <c r="B59" s="7" t="s">
        <v>62</v>
      </c>
      <c r="C59" s="8">
        <v>42022</v>
      </c>
      <c r="D59" s="7">
        <v>2</v>
      </c>
      <c r="E59" s="7" t="str">
        <f t="shared" si="0"/>
        <v>S3420222</v>
      </c>
      <c r="F59" s="338" t="s">
        <v>1</v>
      </c>
      <c r="G59" s="341" t="s">
        <v>2</v>
      </c>
      <c r="H59" s="342"/>
      <c r="I59" s="342"/>
      <c r="J59" s="343"/>
      <c r="K59" s="344" t="s">
        <v>3</v>
      </c>
      <c r="L59" s="343"/>
      <c r="M59" s="344" t="s">
        <v>144</v>
      </c>
      <c r="N59" s="342"/>
      <c r="O59" s="342"/>
    </row>
    <row r="60" spans="1:15" ht="18" customHeight="1" thickBot="1">
      <c r="A60" s="7">
        <v>2015</v>
      </c>
      <c r="B60" s="7" t="s">
        <v>62</v>
      </c>
      <c r="C60" s="8">
        <v>42022</v>
      </c>
      <c r="D60" s="7">
        <v>3</v>
      </c>
      <c r="E60" s="7" t="str">
        <f t="shared" si="0"/>
        <v>S3420223</v>
      </c>
      <c r="F60" s="339"/>
      <c r="G60" s="345" t="s">
        <v>5</v>
      </c>
      <c r="H60" s="347" t="s">
        <v>145</v>
      </c>
      <c r="I60" s="348"/>
      <c r="J60" s="349"/>
      <c r="K60" s="350" t="s">
        <v>6</v>
      </c>
      <c r="L60" s="352" t="s">
        <v>7</v>
      </c>
      <c r="M60" s="350" t="s">
        <v>8</v>
      </c>
      <c r="N60" s="354" t="s">
        <v>146</v>
      </c>
      <c r="O60" s="356" t="s">
        <v>147</v>
      </c>
    </row>
    <row r="61" spans="1:15" ht="15.75" thickBot="1">
      <c r="A61" s="7">
        <v>2015</v>
      </c>
      <c r="B61" s="7" t="s">
        <v>62</v>
      </c>
      <c r="C61" s="8">
        <v>42022</v>
      </c>
      <c r="D61" s="7">
        <v>4</v>
      </c>
      <c r="E61" s="7" t="str">
        <f t="shared" si="0"/>
        <v>S3420224</v>
      </c>
      <c r="F61" s="340"/>
      <c r="G61" s="346"/>
      <c r="H61" s="191" t="s">
        <v>9</v>
      </c>
      <c r="I61" s="192" t="s">
        <v>10</v>
      </c>
      <c r="J61" s="193" t="s">
        <v>11</v>
      </c>
      <c r="K61" s="351"/>
      <c r="L61" s="353"/>
      <c r="M61" s="351"/>
      <c r="N61" s="355"/>
      <c r="O61" s="357"/>
    </row>
    <row r="62" spans="1:15">
      <c r="A62" s="7">
        <v>2015</v>
      </c>
      <c r="B62" s="7" t="s">
        <v>62</v>
      </c>
      <c r="C62" s="8">
        <v>42022</v>
      </c>
      <c r="D62" s="7">
        <v>5</v>
      </c>
      <c r="E62" s="7" t="str">
        <f t="shared" si="0"/>
        <v>S3420225</v>
      </c>
      <c r="F62" s="3" t="s">
        <v>12</v>
      </c>
      <c r="G62" s="2">
        <v>-20</v>
      </c>
      <c r="H62" s="2" t="s">
        <v>559</v>
      </c>
      <c r="I62" s="2" t="s">
        <v>560</v>
      </c>
      <c r="J62" s="2" t="s">
        <v>481</v>
      </c>
      <c r="K62" s="194" t="s">
        <v>17</v>
      </c>
      <c r="L62" s="2">
        <v>42</v>
      </c>
      <c r="M62" s="194" t="s">
        <v>524</v>
      </c>
      <c r="N62" s="2" t="s">
        <v>477</v>
      </c>
      <c r="O62" s="195" t="s">
        <v>561</v>
      </c>
    </row>
    <row r="63" spans="1:15">
      <c r="A63" s="7">
        <v>2015</v>
      </c>
      <c r="B63" s="7" t="s">
        <v>62</v>
      </c>
      <c r="C63" s="8">
        <v>42022</v>
      </c>
      <c r="D63" s="7">
        <v>6</v>
      </c>
      <c r="E63" s="7" t="str">
        <f t="shared" si="0"/>
        <v>S3420226</v>
      </c>
      <c r="F63" s="4">
        <v>42005</v>
      </c>
      <c r="G63" s="2">
        <v>380</v>
      </c>
      <c r="H63" s="2" t="s">
        <v>562</v>
      </c>
      <c r="I63" s="2" t="s">
        <v>563</v>
      </c>
      <c r="J63" s="2" t="s">
        <v>564</v>
      </c>
      <c r="K63" s="194" t="s">
        <v>17</v>
      </c>
      <c r="L63" s="2">
        <v>48</v>
      </c>
      <c r="M63" s="194">
        <v>8</v>
      </c>
      <c r="N63" s="2">
        <v>32</v>
      </c>
      <c r="O63" s="195">
        <v>60</v>
      </c>
    </row>
    <row r="64" spans="1:15">
      <c r="A64" s="7">
        <v>2015</v>
      </c>
      <c r="B64" s="7" t="s">
        <v>62</v>
      </c>
      <c r="C64" s="8">
        <v>42022</v>
      </c>
      <c r="D64" s="7">
        <v>7</v>
      </c>
      <c r="E64" s="7" t="str">
        <f t="shared" si="0"/>
        <v>S3420227</v>
      </c>
      <c r="F64" s="4">
        <v>42036</v>
      </c>
      <c r="G64" s="2">
        <v>380</v>
      </c>
      <c r="H64" s="2" t="s">
        <v>565</v>
      </c>
      <c r="I64" s="2" t="s">
        <v>566</v>
      </c>
      <c r="J64" s="2" t="s">
        <v>567</v>
      </c>
      <c r="K64" s="194" t="s">
        <v>17</v>
      </c>
      <c r="L64" s="2">
        <v>31</v>
      </c>
      <c r="M64" s="194" t="s">
        <v>568</v>
      </c>
      <c r="N64" s="2" t="s">
        <v>569</v>
      </c>
      <c r="O64" s="195" t="s">
        <v>570</v>
      </c>
    </row>
    <row r="65" spans="1:15">
      <c r="A65" s="7">
        <v>2015</v>
      </c>
      <c r="B65" s="7" t="s">
        <v>62</v>
      </c>
      <c r="C65" s="8">
        <v>42022</v>
      </c>
      <c r="D65" s="7">
        <v>8</v>
      </c>
      <c r="E65" s="7" t="str">
        <f t="shared" si="0"/>
        <v>S3420228</v>
      </c>
      <c r="F65" s="4">
        <v>42064</v>
      </c>
      <c r="G65" s="2">
        <v>370</v>
      </c>
      <c r="H65" s="2" t="s">
        <v>571</v>
      </c>
      <c r="I65" s="2" t="s">
        <v>572</v>
      </c>
      <c r="J65" s="2" t="s">
        <v>573</v>
      </c>
      <c r="K65" s="194" t="s">
        <v>17</v>
      </c>
      <c r="L65" s="2">
        <v>24</v>
      </c>
      <c r="M65" s="194" t="s">
        <v>574</v>
      </c>
      <c r="N65" s="2" t="s">
        <v>575</v>
      </c>
      <c r="O65" s="195" t="s">
        <v>576</v>
      </c>
    </row>
    <row r="66" spans="1:15">
      <c r="A66" s="7">
        <v>2015</v>
      </c>
      <c r="B66" s="7" t="s">
        <v>62</v>
      </c>
      <c r="C66" s="8">
        <v>42022</v>
      </c>
      <c r="D66" s="7">
        <v>9</v>
      </c>
      <c r="E66" s="7" t="str">
        <f t="shared" ref="E66:E129" si="1">B66&amp;C66&amp;D66</f>
        <v>S3420229</v>
      </c>
      <c r="F66" s="4">
        <v>42095</v>
      </c>
      <c r="G66" s="2">
        <v>370</v>
      </c>
      <c r="H66" s="2" t="s">
        <v>577</v>
      </c>
      <c r="I66" s="2" t="s">
        <v>578</v>
      </c>
      <c r="J66" s="2" t="s">
        <v>579</v>
      </c>
      <c r="K66" s="194" t="s">
        <v>17</v>
      </c>
      <c r="L66" s="2">
        <v>23</v>
      </c>
      <c r="M66" s="194" t="s">
        <v>301</v>
      </c>
      <c r="N66" s="2" t="s">
        <v>297</v>
      </c>
      <c r="O66" s="195" t="s">
        <v>580</v>
      </c>
    </row>
    <row r="67" spans="1:15">
      <c r="A67" s="7">
        <v>2015</v>
      </c>
      <c r="B67" s="7" t="s">
        <v>62</v>
      </c>
      <c r="C67" s="8">
        <v>42022</v>
      </c>
      <c r="D67" s="7">
        <v>10</v>
      </c>
      <c r="E67" s="7" t="str">
        <f t="shared" si="1"/>
        <v>S34202210</v>
      </c>
      <c r="F67" s="3" t="s">
        <v>97</v>
      </c>
      <c r="G67" s="2" t="s">
        <v>581</v>
      </c>
      <c r="H67" s="2" t="s">
        <v>582</v>
      </c>
      <c r="I67" s="2" t="s">
        <v>583</v>
      </c>
      <c r="J67" s="2" t="s">
        <v>584</v>
      </c>
      <c r="K67" s="194" t="s">
        <v>17</v>
      </c>
      <c r="L67" s="2">
        <v>23</v>
      </c>
      <c r="M67" s="194" t="s">
        <v>585</v>
      </c>
      <c r="N67" s="2" t="s">
        <v>586</v>
      </c>
      <c r="O67" s="195" t="s">
        <v>587</v>
      </c>
    </row>
    <row r="68" spans="1:15">
      <c r="A68" s="7">
        <v>2015</v>
      </c>
      <c r="B68" s="7" t="s">
        <v>62</v>
      </c>
      <c r="C68" s="8">
        <v>42022</v>
      </c>
      <c r="D68" s="7">
        <v>11</v>
      </c>
      <c r="E68" s="7" t="str">
        <f t="shared" si="1"/>
        <v>S34202211</v>
      </c>
      <c r="F68" s="3">
        <v>2016</v>
      </c>
      <c r="G68" s="2">
        <v>245</v>
      </c>
      <c r="H68" s="2" t="s">
        <v>588</v>
      </c>
      <c r="I68" s="2" t="s">
        <v>589</v>
      </c>
      <c r="J68" s="2" t="s">
        <v>590</v>
      </c>
      <c r="K68" s="194" t="s">
        <v>17</v>
      </c>
      <c r="L68" s="2">
        <v>22</v>
      </c>
      <c r="M68" s="194">
        <v>0</v>
      </c>
      <c r="N68" s="2" t="s">
        <v>591</v>
      </c>
      <c r="O68" s="195" t="s">
        <v>592</v>
      </c>
    </row>
    <row r="69" spans="1:15">
      <c r="A69" s="7">
        <v>2015</v>
      </c>
      <c r="B69" s="7" t="s">
        <v>62</v>
      </c>
      <c r="C69" s="8">
        <v>42022</v>
      </c>
      <c r="D69" s="7">
        <v>12</v>
      </c>
      <c r="E69" s="7" t="str">
        <f t="shared" si="1"/>
        <v>S34202212</v>
      </c>
      <c r="F69" s="3">
        <v>2017</v>
      </c>
      <c r="G69" s="2">
        <v>185</v>
      </c>
      <c r="H69" s="2" t="s">
        <v>593</v>
      </c>
      <c r="I69" s="2" t="s">
        <v>594</v>
      </c>
      <c r="J69" s="2" t="s">
        <v>595</v>
      </c>
      <c r="K69" s="194" t="s">
        <v>17</v>
      </c>
      <c r="L69" s="2">
        <v>26</v>
      </c>
      <c r="M69" s="194" t="s">
        <v>343</v>
      </c>
      <c r="N69" s="2" t="s">
        <v>507</v>
      </c>
      <c r="O69" s="195" t="s">
        <v>596</v>
      </c>
    </row>
    <row r="70" spans="1:15">
      <c r="A70" s="7">
        <v>2015</v>
      </c>
      <c r="B70" s="7" t="s">
        <v>62</v>
      </c>
      <c r="C70" s="8">
        <v>42022</v>
      </c>
      <c r="D70" s="7">
        <v>13</v>
      </c>
      <c r="E70" s="7" t="str">
        <f t="shared" si="1"/>
        <v>S34202213</v>
      </c>
      <c r="F70" s="3">
        <v>2018</v>
      </c>
      <c r="G70" s="2">
        <v>165</v>
      </c>
      <c r="H70" s="2" t="s">
        <v>597</v>
      </c>
      <c r="I70" s="2" t="s">
        <v>598</v>
      </c>
      <c r="J70" s="2" t="s">
        <v>599</v>
      </c>
      <c r="K70" s="194" t="s">
        <v>17</v>
      </c>
      <c r="L70" s="2">
        <v>29</v>
      </c>
      <c r="M70" s="194" t="s">
        <v>472</v>
      </c>
      <c r="N70" s="2" t="s">
        <v>600</v>
      </c>
      <c r="O70" s="195" t="s">
        <v>601</v>
      </c>
    </row>
    <row r="71" spans="1:15" ht="15.75" thickBot="1">
      <c r="A71" s="7">
        <v>2015</v>
      </c>
      <c r="B71" s="7" t="s">
        <v>62</v>
      </c>
      <c r="C71" s="8">
        <v>42022</v>
      </c>
      <c r="D71" s="7">
        <v>14</v>
      </c>
      <c r="E71" s="7" t="str">
        <f t="shared" si="1"/>
        <v>S34202214</v>
      </c>
      <c r="F71" s="5">
        <v>2019</v>
      </c>
      <c r="G71" s="6">
        <v>160</v>
      </c>
      <c r="H71" s="6" t="s">
        <v>602</v>
      </c>
      <c r="I71" s="6" t="s">
        <v>603</v>
      </c>
      <c r="J71" s="6" t="s">
        <v>604</v>
      </c>
      <c r="K71" s="196" t="s">
        <v>17</v>
      </c>
      <c r="L71" s="6">
        <v>25</v>
      </c>
      <c r="M71" s="196">
        <v>0</v>
      </c>
      <c r="N71" s="6">
        <v>64</v>
      </c>
      <c r="O71" s="197">
        <v>36</v>
      </c>
    </row>
    <row r="72" spans="1:15" ht="16.5" thickTop="1" thickBot="1">
      <c r="A72" s="7">
        <v>2015</v>
      </c>
      <c r="B72" s="7" t="s">
        <v>62</v>
      </c>
      <c r="C72" s="8">
        <v>42022</v>
      </c>
      <c r="D72" s="7">
        <v>15</v>
      </c>
      <c r="E72" s="7" t="str">
        <f t="shared" si="1"/>
        <v>S34202215</v>
      </c>
      <c r="F72" s="1" t="s">
        <v>15</v>
      </c>
    </row>
    <row r="73" spans="1:15" ht="16.5" thickTop="1" thickBot="1">
      <c r="A73" s="7">
        <v>2015</v>
      </c>
      <c r="B73" s="7" t="s">
        <v>62</v>
      </c>
      <c r="C73" s="8">
        <v>42022</v>
      </c>
      <c r="D73" s="7">
        <v>16</v>
      </c>
      <c r="E73" s="7" t="str">
        <f t="shared" si="1"/>
        <v>S34202216</v>
      </c>
      <c r="F73" s="338" t="s">
        <v>1</v>
      </c>
      <c r="G73" s="341" t="s">
        <v>2</v>
      </c>
      <c r="H73" s="342"/>
      <c r="I73" s="342"/>
      <c r="J73" s="343"/>
      <c r="K73" s="344" t="s">
        <v>3</v>
      </c>
      <c r="L73" s="343"/>
      <c r="M73" s="344" t="s">
        <v>144</v>
      </c>
      <c r="N73" s="342"/>
      <c r="O73" s="342"/>
    </row>
    <row r="74" spans="1:15" ht="18" customHeight="1" thickBot="1">
      <c r="A74" s="7">
        <v>2015</v>
      </c>
      <c r="B74" s="7" t="s">
        <v>62</v>
      </c>
      <c r="C74" s="8">
        <v>42022</v>
      </c>
      <c r="D74" s="7">
        <v>17</v>
      </c>
      <c r="E74" s="7" t="str">
        <f t="shared" si="1"/>
        <v>S34202217</v>
      </c>
      <c r="F74" s="339"/>
      <c r="G74" s="345" t="s">
        <v>5</v>
      </c>
      <c r="H74" s="347" t="s">
        <v>145</v>
      </c>
      <c r="I74" s="348"/>
      <c r="J74" s="349"/>
      <c r="K74" s="350" t="s">
        <v>6</v>
      </c>
      <c r="L74" s="352" t="s">
        <v>7</v>
      </c>
      <c r="M74" s="350" t="s">
        <v>8</v>
      </c>
      <c r="N74" s="354" t="s">
        <v>146</v>
      </c>
      <c r="O74" s="356" t="s">
        <v>147</v>
      </c>
    </row>
    <row r="75" spans="1:15" ht="15.75" thickBot="1">
      <c r="A75" s="7">
        <v>2015</v>
      </c>
      <c r="B75" s="7" t="s">
        <v>62</v>
      </c>
      <c r="C75" s="8">
        <v>42022</v>
      </c>
      <c r="D75" s="7">
        <v>18</v>
      </c>
      <c r="E75" s="7" t="str">
        <f t="shared" si="1"/>
        <v>S34202218</v>
      </c>
      <c r="F75" s="340"/>
      <c r="G75" s="346"/>
      <c r="H75" s="191" t="s">
        <v>9</v>
      </c>
      <c r="I75" s="192" t="s">
        <v>10</v>
      </c>
      <c r="J75" s="193" t="s">
        <v>11</v>
      </c>
      <c r="K75" s="351"/>
      <c r="L75" s="353"/>
      <c r="M75" s="351"/>
      <c r="N75" s="355"/>
      <c r="O75" s="357"/>
    </row>
    <row r="76" spans="1:15">
      <c r="A76" s="7">
        <v>2015</v>
      </c>
      <c r="B76" s="7" t="s">
        <v>62</v>
      </c>
      <c r="C76" s="8">
        <v>42022</v>
      </c>
      <c r="D76" s="7">
        <v>19</v>
      </c>
      <c r="E76" s="7" t="str">
        <f t="shared" si="1"/>
        <v>S34202219</v>
      </c>
      <c r="F76" s="3" t="s">
        <v>16</v>
      </c>
      <c r="G76" s="2">
        <v>20</v>
      </c>
      <c r="H76" s="2" t="s">
        <v>605</v>
      </c>
      <c r="I76" s="2" t="s">
        <v>606</v>
      </c>
      <c r="J76" s="2" t="s">
        <v>469</v>
      </c>
      <c r="K76" s="194" t="s">
        <v>17</v>
      </c>
      <c r="L76" s="2">
        <v>41</v>
      </c>
      <c r="M76" s="194" t="s">
        <v>607</v>
      </c>
      <c r="N76" s="2" t="s">
        <v>608</v>
      </c>
      <c r="O76" s="195" t="s">
        <v>609</v>
      </c>
    </row>
    <row r="77" spans="1:15">
      <c r="A77" s="7">
        <v>2015</v>
      </c>
      <c r="B77" s="7" t="s">
        <v>62</v>
      </c>
      <c r="C77" s="8">
        <v>42022</v>
      </c>
      <c r="D77" s="7">
        <v>20</v>
      </c>
      <c r="E77" s="7" t="str">
        <f t="shared" si="1"/>
        <v>S34202220</v>
      </c>
      <c r="F77" s="4">
        <v>42005</v>
      </c>
      <c r="G77" s="2">
        <v>410</v>
      </c>
      <c r="H77" s="2" t="s">
        <v>610</v>
      </c>
      <c r="I77" s="2" t="s">
        <v>611</v>
      </c>
      <c r="J77" s="2" t="s">
        <v>612</v>
      </c>
      <c r="K77" s="194" t="s">
        <v>17</v>
      </c>
      <c r="L77" s="2">
        <v>36</v>
      </c>
      <c r="M77" s="194" t="s">
        <v>613</v>
      </c>
      <c r="N77" s="2" t="s">
        <v>614</v>
      </c>
      <c r="O77" s="195" t="s">
        <v>615</v>
      </c>
    </row>
    <row r="78" spans="1:15">
      <c r="A78" s="7">
        <v>2015</v>
      </c>
      <c r="B78" s="7" t="s">
        <v>62</v>
      </c>
      <c r="C78" s="8">
        <v>42022</v>
      </c>
      <c r="D78" s="7">
        <v>21</v>
      </c>
      <c r="E78" s="7" t="str">
        <f t="shared" si="1"/>
        <v>S34202221</v>
      </c>
      <c r="F78" s="4">
        <v>42036</v>
      </c>
      <c r="G78" s="2">
        <v>410</v>
      </c>
      <c r="H78" s="2" t="s">
        <v>616</v>
      </c>
      <c r="I78" s="2" t="s">
        <v>617</v>
      </c>
      <c r="J78" s="2" t="s">
        <v>618</v>
      </c>
      <c r="K78" s="194" t="s">
        <v>17</v>
      </c>
      <c r="L78" s="2">
        <v>26</v>
      </c>
      <c r="M78" s="194" t="s">
        <v>619</v>
      </c>
      <c r="N78" s="2" t="s">
        <v>620</v>
      </c>
      <c r="O78" s="195" t="s">
        <v>621</v>
      </c>
    </row>
    <row r="79" spans="1:15">
      <c r="A79" s="7">
        <v>2015</v>
      </c>
      <c r="B79" s="7" t="s">
        <v>62</v>
      </c>
      <c r="C79" s="8">
        <v>42022</v>
      </c>
      <c r="D79" s="7">
        <v>22</v>
      </c>
      <c r="E79" s="7" t="str">
        <f t="shared" si="1"/>
        <v>S34202222</v>
      </c>
      <c r="F79" s="4">
        <v>42064</v>
      </c>
      <c r="G79" s="2">
        <v>400</v>
      </c>
      <c r="H79" s="2" t="s">
        <v>622</v>
      </c>
      <c r="I79" s="2" t="s">
        <v>623</v>
      </c>
      <c r="J79" s="2" t="s">
        <v>624</v>
      </c>
      <c r="K79" s="194" t="s">
        <v>17</v>
      </c>
      <c r="L79" s="2">
        <v>24</v>
      </c>
      <c r="M79" s="194" t="s">
        <v>625</v>
      </c>
      <c r="N79" s="2" t="s">
        <v>626</v>
      </c>
      <c r="O79" s="195" t="s">
        <v>627</v>
      </c>
    </row>
    <row r="80" spans="1:15">
      <c r="A80" s="7">
        <v>2015</v>
      </c>
      <c r="B80" s="7" t="s">
        <v>62</v>
      </c>
      <c r="C80" s="8">
        <v>42022</v>
      </c>
      <c r="D80" s="7">
        <v>23</v>
      </c>
      <c r="E80" s="7" t="str">
        <f t="shared" si="1"/>
        <v>S34202223</v>
      </c>
      <c r="F80" s="4">
        <v>42095</v>
      </c>
      <c r="G80" s="2">
        <v>395</v>
      </c>
      <c r="H80" s="2" t="s">
        <v>628</v>
      </c>
      <c r="I80" s="2" t="s">
        <v>629</v>
      </c>
      <c r="J80" s="2" t="s">
        <v>630</v>
      </c>
      <c r="K80" s="194" t="s">
        <v>17</v>
      </c>
      <c r="L80" s="2">
        <v>20</v>
      </c>
      <c r="M80" s="194" t="s">
        <v>508</v>
      </c>
      <c r="N80" s="2" t="s">
        <v>631</v>
      </c>
      <c r="O80" s="195" t="s">
        <v>632</v>
      </c>
    </row>
    <row r="81" spans="1:15">
      <c r="A81" s="7">
        <v>2015</v>
      </c>
      <c r="B81" s="7" t="s">
        <v>62</v>
      </c>
      <c r="C81" s="8">
        <v>42022</v>
      </c>
      <c r="D81" s="7">
        <v>24</v>
      </c>
      <c r="E81" s="7" t="str">
        <f t="shared" si="1"/>
        <v>S34202224</v>
      </c>
      <c r="F81" s="3" t="s">
        <v>97</v>
      </c>
      <c r="G81" s="2">
        <v>370</v>
      </c>
      <c r="H81" s="2" t="s">
        <v>633</v>
      </c>
      <c r="I81" s="2" t="s">
        <v>634</v>
      </c>
      <c r="J81" s="2" t="s">
        <v>431</v>
      </c>
      <c r="K81" s="194" t="s">
        <v>17</v>
      </c>
      <c r="L81" s="2">
        <v>21</v>
      </c>
      <c r="M81" s="194" t="s">
        <v>635</v>
      </c>
      <c r="N81" s="2" t="s">
        <v>635</v>
      </c>
      <c r="O81" s="195" t="s">
        <v>636</v>
      </c>
    </row>
    <row r="82" spans="1:15">
      <c r="A82" s="7">
        <v>2015</v>
      </c>
      <c r="B82" s="7" t="s">
        <v>62</v>
      </c>
      <c r="C82" s="8">
        <v>42022</v>
      </c>
      <c r="D82" s="7">
        <v>25</v>
      </c>
      <c r="E82" s="7" t="str">
        <f t="shared" si="1"/>
        <v>S34202225</v>
      </c>
      <c r="F82" s="3">
        <v>2016</v>
      </c>
      <c r="G82" s="2">
        <v>270</v>
      </c>
      <c r="H82" s="2" t="s">
        <v>637</v>
      </c>
      <c r="I82" s="2" t="s">
        <v>638</v>
      </c>
      <c r="J82" s="2" t="s">
        <v>639</v>
      </c>
      <c r="K82" s="194" t="s">
        <v>17</v>
      </c>
      <c r="L82" s="2">
        <v>24</v>
      </c>
      <c r="M82" s="194" t="s">
        <v>640</v>
      </c>
      <c r="N82" s="2" t="s">
        <v>641</v>
      </c>
      <c r="O82" s="195" t="s">
        <v>642</v>
      </c>
    </row>
    <row r="83" spans="1:15">
      <c r="A83" s="7">
        <v>2015</v>
      </c>
      <c r="B83" s="7" t="s">
        <v>62</v>
      </c>
      <c r="C83" s="8">
        <v>42022</v>
      </c>
      <c r="D83" s="7">
        <v>26</v>
      </c>
      <c r="E83" s="7" t="str">
        <f t="shared" si="1"/>
        <v>S34202226</v>
      </c>
      <c r="F83" s="3">
        <v>2017</v>
      </c>
      <c r="G83" s="2">
        <v>210</v>
      </c>
      <c r="H83" s="2" t="s">
        <v>643</v>
      </c>
      <c r="I83" s="2" t="s">
        <v>644</v>
      </c>
      <c r="J83" s="2" t="s">
        <v>645</v>
      </c>
      <c r="K83" s="194" t="s">
        <v>17</v>
      </c>
      <c r="L83" s="2">
        <v>32</v>
      </c>
      <c r="M83" s="194" t="s">
        <v>512</v>
      </c>
      <c r="N83" s="2" t="s">
        <v>513</v>
      </c>
      <c r="O83" s="195" t="s">
        <v>508</v>
      </c>
    </row>
    <row r="84" spans="1:15">
      <c r="A84" s="7">
        <v>2015</v>
      </c>
      <c r="B84" s="7" t="s">
        <v>62</v>
      </c>
      <c r="C84" s="8">
        <v>42022</v>
      </c>
      <c r="D84" s="7">
        <v>27</v>
      </c>
      <c r="E84" s="7" t="str">
        <f t="shared" si="1"/>
        <v>S34202227</v>
      </c>
      <c r="F84" s="3">
        <v>2018</v>
      </c>
      <c r="G84" s="2">
        <v>190</v>
      </c>
      <c r="H84" s="2" t="s">
        <v>646</v>
      </c>
      <c r="I84" s="2" t="s">
        <v>647</v>
      </c>
      <c r="J84" s="2" t="s">
        <v>648</v>
      </c>
      <c r="K84" s="194" t="s">
        <v>17</v>
      </c>
      <c r="L84" s="2">
        <v>31</v>
      </c>
      <c r="M84" s="194" t="s">
        <v>519</v>
      </c>
      <c r="N84" s="2" t="s">
        <v>513</v>
      </c>
      <c r="O84" s="195" t="s">
        <v>631</v>
      </c>
    </row>
    <row r="85" spans="1:15" ht="15.75" thickBot="1">
      <c r="A85" s="7">
        <v>2015</v>
      </c>
      <c r="B85" s="7" t="s">
        <v>62</v>
      </c>
      <c r="C85" s="8">
        <v>42022</v>
      </c>
      <c r="D85" s="7">
        <v>28</v>
      </c>
      <c r="E85" s="7" t="str">
        <f t="shared" si="1"/>
        <v>S34202228</v>
      </c>
      <c r="F85" s="5">
        <v>2019</v>
      </c>
      <c r="G85" s="6">
        <v>185</v>
      </c>
      <c r="H85" s="6">
        <v>172</v>
      </c>
      <c r="I85" s="6" t="s">
        <v>649</v>
      </c>
      <c r="J85" s="6" t="s">
        <v>650</v>
      </c>
      <c r="K85" s="196" t="s">
        <v>17</v>
      </c>
      <c r="L85" s="6">
        <v>26</v>
      </c>
      <c r="M85" s="196" t="s">
        <v>519</v>
      </c>
      <c r="N85" s="6" t="s">
        <v>513</v>
      </c>
      <c r="O85" s="197" t="s">
        <v>631</v>
      </c>
    </row>
    <row r="86" spans="1:15" ht="16.5" thickTop="1" thickBot="1">
      <c r="A86" s="7">
        <v>2015</v>
      </c>
      <c r="B86" s="7" t="s">
        <v>61</v>
      </c>
      <c r="C86" s="8">
        <v>42029</v>
      </c>
      <c r="D86" s="7">
        <v>1</v>
      </c>
      <c r="E86" s="7" t="str">
        <f t="shared" si="1"/>
        <v>S4420291</v>
      </c>
      <c r="F86" s="1" t="s">
        <v>0</v>
      </c>
    </row>
    <row r="87" spans="1:15" ht="16.5" customHeight="1" thickTop="1" thickBot="1">
      <c r="A87" s="7">
        <v>2015</v>
      </c>
      <c r="B87" s="7" t="s">
        <v>61</v>
      </c>
      <c r="C87" s="8">
        <v>42029</v>
      </c>
      <c r="D87" s="7">
        <v>2</v>
      </c>
      <c r="E87" s="7" t="str">
        <f t="shared" si="1"/>
        <v>S4420292</v>
      </c>
      <c r="F87" s="338" t="s">
        <v>1</v>
      </c>
      <c r="G87" s="341" t="s">
        <v>2</v>
      </c>
      <c r="H87" s="342"/>
      <c r="I87" s="342"/>
      <c r="J87" s="343"/>
      <c r="K87" s="344" t="s">
        <v>3</v>
      </c>
      <c r="L87" s="343"/>
      <c r="M87" s="344" t="s">
        <v>144</v>
      </c>
      <c r="N87" s="342"/>
      <c r="O87" s="342"/>
    </row>
    <row r="88" spans="1:15" ht="18" customHeight="1" thickBot="1">
      <c r="A88" s="7">
        <v>2015</v>
      </c>
      <c r="B88" s="7" t="s">
        <v>61</v>
      </c>
      <c r="C88" s="8">
        <v>42029</v>
      </c>
      <c r="D88" s="7">
        <v>3</v>
      </c>
      <c r="E88" s="7" t="str">
        <f t="shared" si="1"/>
        <v>S4420293</v>
      </c>
      <c r="F88" s="339"/>
      <c r="G88" s="345" t="s">
        <v>5</v>
      </c>
      <c r="H88" s="347" t="s">
        <v>145</v>
      </c>
      <c r="I88" s="348"/>
      <c r="J88" s="349"/>
      <c r="K88" s="350" t="s">
        <v>6</v>
      </c>
      <c r="L88" s="352" t="s">
        <v>7</v>
      </c>
      <c r="M88" s="350" t="s">
        <v>8</v>
      </c>
      <c r="N88" s="354" t="s">
        <v>146</v>
      </c>
      <c r="O88" s="356" t="s">
        <v>147</v>
      </c>
    </row>
    <row r="89" spans="1:15" ht="15.75" thickBot="1">
      <c r="A89" s="7">
        <v>2015</v>
      </c>
      <c r="B89" s="7" t="s">
        <v>61</v>
      </c>
      <c r="C89" s="8">
        <v>42029</v>
      </c>
      <c r="D89" s="7">
        <v>4</v>
      </c>
      <c r="E89" s="7" t="str">
        <f t="shared" si="1"/>
        <v>S4420294</v>
      </c>
      <c r="F89" s="340"/>
      <c r="G89" s="346"/>
      <c r="H89" s="191" t="s">
        <v>9</v>
      </c>
      <c r="I89" s="192" t="s">
        <v>10</v>
      </c>
      <c r="J89" s="193" t="s">
        <v>11</v>
      </c>
      <c r="K89" s="351"/>
      <c r="L89" s="353"/>
      <c r="M89" s="351"/>
      <c r="N89" s="355"/>
      <c r="O89" s="357"/>
    </row>
    <row r="90" spans="1:15">
      <c r="A90" s="7">
        <v>2015</v>
      </c>
      <c r="B90" s="7" t="s">
        <v>61</v>
      </c>
      <c r="C90" s="8">
        <v>42029</v>
      </c>
      <c r="D90" s="7">
        <v>5</v>
      </c>
      <c r="E90" s="7" t="str">
        <f t="shared" si="1"/>
        <v>S4420295</v>
      </c>
      <c r="F90" s="3" t="s">
        <v>12</v>
      </c>
      <c r="G90" s="2">
        <v>-5</v>
      </c>
      <c r="H90" s="2" t="s">
        <v>651</v>
      </c>
      <c r="I90" s="2" t="s">
        <v>652</v>
      </c>
      <c r="J90" s="2" t="s">
        <v>653</v>
      </c>
      <c r="K90" s="194" t="s">
        <v>17</v>
      </c>
      <c r="L90" s="2">
        <v>36</v>
      </c>
      <c r="M90" s="194" t="s">
        <v>654</v>
      </c>
      <c r="N90" s="2" t="s">
        <v>655</v>
      </c>
      <c r="O90" s="195" t="s">
        <v>656</v>
      </c>
    </row>
    <row r="91" spans="1:15">
      <c r="A91" s="7">
        <v>2015</v>
      </c>
      <c r="B91" s="7" t="s">
        <v>61</v>
      </c>
      <c r="C91" s="8">
        <v>42029</v>
      </c>
      <c r="D91" s="7">
        <v>6</v>
      </c>
      <c r="E91" s="7" t="str">
        <f t="shared" si="1"/>
        <v>S4420296</v>
      </c>
      <c r="F91" s="4">
        <v>42005</v>
      </c>
      <c r="G91" s="2" t="s">
        <v>657</v>
      </c>
      <c r="H91" s="2" t="s">
        <v>658</v>
      </c>
      <c r="I91" s="2" t="s">
        <v>659</v>
      </c>
      <c r="J91" s="2" t="s">
        <v>393</v>
      </c>
      <c r="K91" s="194" t="s">
        <v>17</v>
      </c>
      <c r="L91" s="2">
        <v>38</v>
      </c>
      <c r="M91" s="194" t="s">
        <v>660</v>
      </c>
      <c r="N91" s="2" t="s">
        <v>661</v>
      </c>
      <c r="O91" s="195" t="s">
        <v>662</v>
      </c>
    </row>
    <row r="92" spans="1:15">
      <c r="A92" s="7">
        <v>2015</v>
      </c>
      <c r="B92" s="7" t="s">
        <v>61</v>
      </c>
      <c r="C92" s="8">
        <v>42029</v>
      </c>
      <c r="D92" s="7">
        <v>7</v>
      </c>
      <c r="E92" s="7" t="str">
        <f t="shared" si="1"/>
        <v>S4420297</v>
      </c>
      <c r="F92" s="4">
        <v>42036</v>
      </c>
      <c r="G92" s="2">
        <v>380</v>
      </c>
      <c r="H92" s="2" t="s">
        <v>663</v>
      </c>
      <c r="I92" s="2" t="s">
        <v>664</v>
      </c>
      <c r="J92" s="2" t="s">
        <v>665</v>
      </c>
      <c r="K92" s="194" t="s">
        <v>17</v>
      </c>
      <c r="L92" s="2">
        <v>26</v>
      </c>
      <c r="M92" s="194" t="s">
        <v>472</v>
      </c>
      <c r="N92" s="2" t="s">
        <v>303</v>
      </c>
      <c r="O92" s="195" t="s">
        <v>666</v>
      </c>
    </row>
    <row r="93" spans="1:15">
      <c r="A93" s="7">
        <v>2015</v>
      </c>
      <c r="B93" s="7" t="s">
        <v>61</v>
      </c>
      <c r="C93" s="8">
        <v>42029</v>
      </c>
      <c r="D93" s="7">
        <v>8</v>
      </c>
      <c r="E93" s="7" t="str">
        <f t="shared" si="1"/>
        <v>S4420298</v>
      </c>
      <c r="F93" s="4">
        <v>42064</v>
      </c>
      <c r="G93" s="2">
        <v>375</v>
      </c>
      <c r="H93" s="2" t="s">
        <v>667</v>
      </c>
      <c r="I93" s="2" t="s">
        <v>668</v>
      </c>
      <c r="J93" s="2" t="s">
        <v>669</v>
      </c>
      <c r="K93" s="194" t="s">
        <v>17</v>
      </c>
      <c r="L93" s="2">
        <v>23</v>
      </c>
      <c r="M93" s="194" t="s">
        <v>670</v>
      </c>
      <c r="N93" s="2" t="s">
        <v>671</v>
      </c>
      <c r="O93" s="195" t="s">
        <v>672</v>
      </c>
    </row>
    <row r="94" spans="1:15">
      <c r="A94" s="7">
        <v>2015</v>
      </c>
      <c r="B94" s="7" t="s">
        <v>61</v>
      </c>
      <c r="C94" s="8">
        <v>42029</v>
      </c>
      <c r="D94" s="7">
        <v>9</v>
      </c>
      <c r="E94" s="7" t="str">
        <f t="shared" si="1"/>
        <v>S4420299</v>
      </c>
      <c r="F94" s="4">
        <v>42095</v>
      </c>
      <c r="G94" s="2">
        <v>370</v>
      </c>
      <c r="H94" s="2" t="s">
        <v>673</v>
      </c>
      <c r="I94" s="2" t="s">
        <v>674</v>
      </c>
      <c r="J94" s="2" t="s">
        <v>675</v>
      </c>
      <c r="K94" s="194" t="s">
        <v>17</v>
      </c>
      <c r="L94" s="2">
        <v>19</v>
      </c>
      <c r="M94" s="194" t="s">
        <v>653</v>
      </c>
      <c r="N94" s="2" t="s">
        <v>676</v>
      </c>
      <c r="O94" s="195" t="s">
        <v>677</v>
      </c>
    </row>
    <row r="95" spans="1:15">
      <c r="A95" s="7">
        <v>2015</v>
      </c>
      <c r="B95" s="7" t="s">
        <v>61</v>
      </c>
      <c r="C95" s="8">
        <v>42029</v>
      </c>
      <c r="D95" s="7">
        <v>10</v>
      </c>
      <c r="E95" s="7" t="str">
        <f t="shared" si="1"/>
        <v>S44202910</v>
      </c>
      <c r="F95" s="3" t="s">
        <v>97</v>
      </c>
      <c r="G95" s="2">
        <v>355</v>
      </c>
      <c r="H95" s="2" t="s">
        <v>678</v>
      </c>
      <c r="I95" s="2" t="s">
        <v>679</v>
      </c>
      <c r="J95" s="2" t="s">
        <v>680</v>
      </c>
      <c r="K95" s="194" t="s">
        <v>17</v>
      </c>
      <c r="L95" s="2">
        <v>19</v>
      </c>
      <c r="M95" s="194" t="s">
        <v>333</v>
      </c>
      <c r="N95" s="2" t="s">
        <v>681</v>
      </c>
      <c r="O95" s="195" t="s">
        <v>682</v>
      </c>
    </row>
    <row r="96" spans="1:15">
      <c r="A96" s="7">
        <v>2015</v>
      </c>
      <c r="B96" s="7" t="s">
        <v>61</v>
      </c>
      <c r="C96" s="8">
        <v>42029</v>
      </c>
      <c r="D96" s="7">
        <v>11</v>
      </c>
      <c r="E96" s="7" t="str">
        <f t="shared" si="1"/>
        <v>S44202911</v>
      </c>
      <c r="F96" s="3">
        <v>2016</v>
      </c>
      <c r="G96" s="2">
        <v>245</v>
      </c>
      <c r="H96" s="2" t="s">
        <v>683</v>
      </c>
      <c r="I96" s="2" t="s">
        <v>684</v>
      </c>
      <c r="J96" s="2" t="s">
        <v>685</v>
      </c>
      <c r="K96" s="194" t="s">
        <v>17</v>
      </c>
      <c r="L96" s="2">
        <v>14</v>
      </c>
      <c r="M96" s="194" t="s">
        <v>686</v>
      </c>
      <c r="N96" s="2" t="s">
        <v>687</v>
      </c>
      <c r="O96" s="195" t="s">
        <v>688</v>
      </c>
    </row>
    <row r="97" spans="1:15">
      <c r="A97" s="7">
        <v>2015</v>
      </c>
      <c r="B97" s="7" t="s">
        <v>61</v>
      </c>
      <c r="C97" s="8">
        <v>42029</v>
      </c>
      <c r="D97" s="7">
        <v>12</v>
      </c>
      <c r="E97" s="7" t="str">
        <f t="shared" si="1"/>
        <v>S44202912</v>
      </c>
      <c r="F97" s="3">
        <v>2017</v>
      </c>
      <c r="G97" s="2">
        <v>186</v>
      </c>
      <c r="H97" s="2" t="s">
        <v>689</v>
      </c>
      <c r="I97" s="2" t="s">
        <v>690</v>
      </c>
      <c r="J97" s="2" t="s">
        <v>481</v>
      </c>
      <c r="K97" s="194" t="s">
        <v>17</v>
      </c>
      <c r="L97" s="2">
        <v>25</v>
      </c>
      <c r="M97" s="194" t="s">
        <v>691</v>
      </c>
      <c r="N97" s="2" t="s">
        <v>632</v>
      </c>
      <c r="O97" s="195" t="s">
        <v>692</v>
      </c>
    </row>
    <row r="98" spans="1:15">
      <c r="A98" s="7">
        <v>2015</v>
      </c>
      <c r="B98" s="7" t="s">
        <v>61</v>
      </c>
      <c r="C98" s="8">
        <v>42029</v>
      </c>
      <c r="D98" s="7">
        <v>13</v>
      </c>
      <c r="E98" s="7" t="str">
        <f t="shared" si="1"/>
        <v>S44202913</v>
      </c>
      <c r="F98" s="3">
        <v>2018</v>
      </c>
      <c r="G98" s="2">
        <v>165</v>
      </c>
      <c r="H98" s="2" t="s">
        <v>693</v>
      </c>
      <c r="I98" s="2" t="s">
        <v>694</v>
      </c>
      <c r="J98" s="2" t="s">
        <v>695</v>
      </c>
      <c r="K98" s="194" t="s">
        <v>17</v>
      </c>
      <c r="L98" s="2">
        <v>24</v>
      </c>
      <c r="M98" s="194" t="s">
        <v>506</v>
      </c>
      <c r="N98" s="2" t="s">
        <v>696</v>
      </c>
      <c r="O98" s="195" t="s">
        <v>697</v>
      </c>
    </row>
    <row r="99" spans="1:15" ht="15.75" thickBot="1">
      <c r="A99" s="7">
        <v>2015</v>
      </c>
      <c r="B99" s="7" t="s">
        <v>61</v>
      </c>
      <c r="C99" s="8">
        <v>42029</v>
      </c>
      <c r="D99" s="7">
        <v>14</v>
      </c>
      <c r="E99" s="7" t="str">
        <f t="shared" si="1"/>
        <v>S44202914</v>
      </c>
      <c r="F99" s="5">
        <v>2019</v>
      </c>
      <c r="G99" s="6">
        <v>160</v>
      </c>
      <c r="H99" s="6" t="s">
        <v>698</v>
      </c>
      <c r="I99" s="6" t="s">
        <v>699</v>
      </c>
      <c r="J99" s="6" t="s">
        <v>700</v>
      </c>
      <c r="K99" s="196" t="s">
        <v>17</v>
      </c>
      <c r="L99" s="6">
        <v>20</v>
      </c>
      <c r="M99" s="196" t="s">
        <v>506</v>
      </c>
      <c r="N99" s="6" t="s">
        <v>701</v>
      </c>
      <c r="O99" s="197" t="s">
        <v>692</v>
      </c>
    </row>
    <row r="100" spans="1:15" ht="16.5" thickTop="1" thickBot="1">
      <c r="A100" s="7">
        <v>2015</v>
      </c>
      <c r="B100" s="7" t="s">
        <v>61</v>
      </c>
      <c r="C100" s="8">
        <v>42029</v>
      </c>
      <c r="D100" s="7">
        <v>15</v>
      </c>
      <c r="E100" s="7" t="str">
        <f t="shared" si="1"/>
        <v>S44202915</v>
      </c>
      <c r="F100" s="1" t="s">
        <v>15</v>
      </c>
    </row>
    <row r="101" spans="1:15" ht="16.5" customHeight="1" thickTop="1" thickBot="1">
      <c r="A101" s="7">
        <v>2015</v>
      </c>
      <c r="B101" s="7" t="s">
        <v>61</v>
      </c>
      <c r="C101" s="8">
        <v>42029</v>
      </c>
      <c r="D101" s="7">
        <v>16</v>
      </c>
      <c r="E101" s="7" t="str">
        <f t="shared" si="1"/>
        <v>S44202916</v>
      </c>
      <c r="F101" s="338" t="s">
        <v>1</v>
      </c>
      <c r="G101" s="341" t="s">
        <v>2</v>
      </c>
      <c r="H101" s="342"/>
      <c r="I101" s="342"/>
      <c r="J101" s="343"/>
      <c r="K101" s="344" t="s">
        <v>3</v>
      </c>
      <c r="L101" s="343"/>
      <c r="M101" s="344" t="s">
        <v>144</v>
      </c>
      <c r="N101" s="342"/>
      <c r="O101" s="342"/>
    </row>
    <row r="102" spans="1:15" ht="18" customHeight="1" thickBot="1">
      <c r="A102" s="7">
        <v>2015</v>
      </c>
      <c r="B102" s="7" t="s">
        <v>61</v>
      </c>
      <c r="C102" s="8">
        <v>42029</v>
      </c>
      <c r="D102" s="7">
        <v>17</v>
      </c>
      <c r="E102" s="7" t="str">
        <f t="shared" si="1"/>
        <v>S44202917</v>
      </c>
      <c r="F102" s="339"/>
      <c r="G102" s="345" t="s">
        <v>5</v>
      </c>
      <c r="H102" s="347" t="s">
        <v>145</v>
      </c>
      <c r="I102" s="348"/>
      <c r="J102" s="349"/>
      <c r="K102" s="350" t="s">
        <v>6</v>
      </c>
      <c r="L102" s="352" t="s">
        <v>7</v>
      </c>
      <c r="M102" s="350" t="s">
        <v>8</v>
      </c>
      <c r="N102" s="354" t="s">
        <v>146</v>
      </c>
      <c r="O102" s="356" t="s">
        <v>147</v>
      </c>
    </row>
    <row r="103" spans="1:15" ht="15.75" thickBot="1">
      <c r="A103" s="7">
        <v>2015</v>
      </c>
      <c r="B103" s="7" t="s">
        <v>61</v>
      </c>
      <c r="C103" s="8">
        <v>42029</v>
      </c>
      <c r="D103" s="7">
        <v>18</v>
      </c>
      <c r="E103" s="7" t="str">
        <f t="shared" si="1"/>
        <v>S44202918</v>
      </c>
      <c r="F103" s="340"/>
      <c r="G103" s="346"/>
      <c r="H103" s="191" t="s">
        <v>9</v>
      </c>
      <c r="I103" s="192" t="s">
        <v>10</v>
      </c>
      <c r="J103" s="193" t="s">
        <v>11</v>
      </c>
      <c r="K103" s="351"/>
      <c r="L103" s="353"/>
      <c r="M103" s="351"/>
      <c r="N103" s="355"/>
      <c r="O103" s="357"/>
    </row>
    <row r="104" spans="1:15">
      <c r="A104" s="7">
        <v>2015</v>
      </c>
      <c r="B104" s="7" t="s">
        <v>61</v>
      </c>
      <c r="C104" s="8">
        <v>42029</v>
      </c>
      <c r="D104" s="7">
        <v>19</v>
      </c>
      <c r="E104" s="7" t="str">
        <f t="shared" si="1"/>
        <v>S44202919</v>
      </c>
      <c r="F104" s="3" t="s">
        <v>16</v>
      </c>
      <c r="G104" s="2">
        <v>30</v>
      </c>
      <c r="H104" s="2" t="s">
        <v>702</v>
      </c>
      <c r="I104" s="2" t="s">
        <v>703</v>
      </c>
      <c r="J104" s="2" t="s">
        <v>511</v>
      </c>
      <c r="K104" s="194" t="s">
        <v>17</v>
      </c>
      <c r="L104" s="2">
        <v>33</v>
      </c>
      <c r="M104" s="194" t="s">
        <v>585</v>
      </c>
      <c r="N104" s="2" t="s">
        <v>704</v>
      </c>
      <c r="O104" s="195" t="s">
        <v>626</v>
      </c>
    </row>
    <row r="105" spans="1:15">
      <c r="A105" s="7">
        <v>2015</v>
      </c>
      <c r="B105" s="7" t="s">
        <v>61</v>
      </c>
      <c r="C105" s="8">
        <v>42029</v>
      </c>
      <c r="D105" s="7">
        <v>20</v>
      </c>
      <c r="E105" s="7" t="str">
        <f t="shared" si="1"/>
        <v>S44202920</v>
      </c>
      <c r="F105" s="4">
        <v>42005</v>
      </c>
      <c r="G105" s="2" t="s">
        <v>705</v>
      </c>
      <c r="H105" s="2" t="s">
        <v>706</v>
      </c>
      <c r="I105" s="2" t="s">
        <v>707</v>
      </c>
      <c r="J105" s="2" t="s">
        <v>708</v>
      </c>
      <c r="K105" s="194" t="s">
        <v>17</v>
      </c>
      <c r="L105" s="2">
        <v>32</v>
      </c>
      <c r="M105" s="194" t="s">
        <v>709</v>
      </c>
      <c r="N105" s="2" t="s">
        <v>710</v>
      </c>
      <c r="O105" s="195" t="s">
        <v>711</v>
      </c>
    </row>
    <row r="106" spans="1:15">
      <c r="A106" s="7">
        <v>2015</v>
      </c>
      <c r="B106" s="7" t="s">
        <v>61</v>
      </c>
      <c r="C106" s="8">
        <v>42029</v>
      </c>
      <c r="D106" s="7">
        <v>21</v>
      </c>
      <c r="E106" s="7" t="str">
        <f t="shared" si="1"/>
        <v>S44202921</v>
      </c>
      <c r="F106" s="4">
        <v>42036</v>
      </c>
      <c r="G106" s="2">
        <v>410</v>
      </c>
      <c r="H106" s="2" t="s">
        <v>712</v>
      </c>
      <c r="I106" s="2" t="s">
        <v>713</v>
      </c>
      <c r="J106" s="2" t="s">
        <v>714</v>
      </c>
      <c r="K106" s="194" t="s">
        <v>17</v>
      </c>
      <c r="L106" s="2">
        <v>24</v>
      </c>
      <c r="M106" s="194" t="s">
        <v>715</v>
      </c>
      <c r="N106" s="2" t="s">
        <v>716</v>
      </c>
      <c r="O106" s="195" t="s">
        <v>717</v>
      </c>
    </row>
    <row r="107" spans="1:15">
      <c r="A107" s="7">
        <v>2015</v>
      </c>
      <c r="B107" s="7" t="s">
        <v>61</v>
      </c>
      <c r="C107" s="8">
        <v>42029</v>
      </c>
      <c r="D107" s="7">
        <v>22</v>
      </c>
      <c r="E107" s="7" t="str">
        <f t="shared" si="1"/>
        <v>S44202922</v>
      </c>
      <c r="F107" s="4">
        <v>42064</v>
      </c>
      <c r="G107" s="2">
        <v>405</v>
      </c>
      <c r="H107" s="2" t="s">
        <v>718</v>
      </c>
      <c r="I107" s="2" t="s">
        <v>719</v>
      </c>
      <c r="J107" s="2" t="s">
        <v>720</v>
      </c>
      <c r="K107" s="194" t="s">
        <v>17</v>
      </c>
      <c r="L107" s="2">
        <v>21</v>
      </c>
      <c r="M107" s="194" t="s">
        <v>721</v>
      </c>
      <c r="N107" s="2" t="s">
        <v>722</v>
      </c>
      <c r="O107" s="195" t="s">
        <v>723</v>
      </c>
    </row>
    <row r="108" spans="1:15">
      <c r="A108" s="7">
        <v>2015</v>
      </c>
      <c r="B108" s="7" t="s">
        <v>61</v>
      </c>
      <c r="C108" s="8">
        <v>42029</v>
      </c>
      <c r="D108" s="7">
        <v>23</v>
      </c>
      <c r="E108" s="7" t="str">
        <f t="shared" si="1"/>
        <v>S44202923</v>
      </c>
      <c r="F108" s="4">
        <v>42095</v>
      </c>
      <c r="G108" s="2">
        <v>395</v>
      </c>
      <c r="H108" s="2" t="s">
        <v>724</v>
      </c>
      <c r="I108" s="2" t="s">
        <v>725</v>
      </c>
      <c r="J108" s="2">
        <v>8</v>
      </c>
      <c r="K108" s="194" t="s">
        <v>17</v>
      </c>
      <c r="L108" s="2">
        <v>17</v>
      </c>
      <c r="M108" s="194">
        <v>12</v>
      </c>
      <c r="N108" s="2">
        <v>26</v>
      </c>
      <c r="O108" s="195">
        <v>62</v>
      </c>
    </row>
    <row r="109" spans="1:15">
      <c r="A109" s="7">
        <v>2015</v>
      </c>
      <c r="B109" s="7" t="s">
        <v>61</v>
      </c>
      <c r="C109" s="8">
        <v>42029</v>
      </c>
      <c r="D109" s="7">
        <v>24</v>
      </c>
      <c r="E109" s="7" t="str">
        <f t="shared" si="1"/>
        <v>S44202924</v>
      </c>
      <c r="F109" s="3" t="s">
        <v>97</v>
      </c>
      <c r="G109" s="2">
        <v>380</v>
      </c>
      <c r="H109" s="2" t="s">
        <v>726</v>
      </c>
      <c r="I109" s="2" t="s">
        <v>727</v>
      </c>
      <c r="J109" s="2" t="s">
        <v>728</v>
      </c>
      <c r="K109" s="194" t="s">
        <v>17</v>
      </c>
      <c r="L109" s="2">
        <v>17</v>
      </c>
      <c r="M109" s="194" t="s">
        <v>729</v>
      </c>
      <c r="N109" s="2" t="s">
        <v>730</v>
      </c>
      <c r="O109" s="195" t="s">
        <v>731</v>
      </c>
    </row>
    <row r="110" spans="1:15">
      <c r="A110" s="7">
        <v>2015</v>
      </c>
      <c r="B110" s="7" t="s">
        <v>61</v>
      </c>
      <c r="C110" s="8">
        <v>42029</v>
      </c>
      <c r="D110" s="7">
        <v>25</v>
      </c>
      <c r="E110" s="7" t="str">
        <f t="shared" si="1"/>
        <v>S44202925</v>
      </c>
      <c r="F110" s="3">
        <v>2016</v>
      </c>
      <c r="G110" s="2">
        <v>275</v>
      </c>
      <c r="H110" s="2" t="s">
        <v>732</v>
      </c>
      <c r="I110" s="2" t="s">
        <v>733</v>
      </c>
      <c r="J110" s="2" t="s">
        <v>734</v>
      </c>
      <c r="K110" s="194" t="s">
        <v>17</v>
      </c>
      <c r="L110" s="2">
        <v>15</v>
      </c>
      <c r="M110" s="194" t="s">
        <v>735</v>
      </c>
      <c r="N110" s="2" t="s">
        <v>626</v>
      </c>
      <c r="O110" s="195" t="s">
        <v>736</v>
      </c>
    </row>
    <row r="111" spans="1:15">
      <c r="A111" s="7">
        <v>2015</v>
      </c>
      <c r="B111" s="7" t="s">
        <v>61</v>
      </c>
      <c r="C111" s="8">
        <v>42029</v>
      </c>
      <c r="D111" s="7">
        <v>26</v>
      </c>
      <c r="E111" s="7" t="str">
        <f t="shared" si="1"/>
        <v>S44202926</v>
      </c>
      <c r="F111" s="3">
        <v>2017</v>
      </c>
      <c r="G111" s="2">
        <v>216</v>
      </c>
      <c r="H111" s="2" t="s">
        <v>737</v>
      </c>
      <c r="I111" s="2" t="s">
        <v>738</v>
      </c>
      <c r="J111" s="2" t="s">
        <v>739</v>
      </c>
      <c r="K111" s="194" t="s">
        <v>17</v>
      </c>
      <c r="L111" s="2">
        <v>29</v>
      </c>
      <c r="M111" s="194" t="s">
        <v>730</v>
      </c>
      <c r="N111" s="2" t="s">
        <v>740</v>
      </c>
      <c r="O111" s="195" t="s">
        <v>741</v>
      </c>
    </row>
    <row r="112" spans="1:15">
      <c r="A112" s="7">
        <v>2015</v>
      </c>
      <c r="B112" s="7" t="s">
        <v>61</v>
      </c>
      <c r="C112" s="8">
        <v>42029</v>
      </c>
      <c r="D112" s="7">
        <v>27</v>
      </c>
      <c r="E112" s="7" t="str">
        <f t="shared" si="1"/>
        <v>S44202927</v>
      </c>
      <c r="F112" s="3">
        <v>2018</v>
      </c>
      <c r="G112" s="2">
        <v>195</v>
      </c>
      <c r="H112" s="2" t="s">
        <v>742</v>
      </c>
      <c r="I112" s="2" t="s">
        <v>743</v>
      </c>
      <c r="J112" s="2" t="s">
        <v>744</v>
      </c>
      <c r="K112" s="194" t="s">
        <v>17</v>
      </c>
      <c r="L112" s="2">
        <v>26</v>
      </c>
      <c r="M112" s="194" t="s">
        <v>745</v>
      </c>
      <c r="N112" s="2" t="s">
        <v>746</v>
      </c>
      <c r="O112" s="195" t="s">
        <v>747</v>
      </c>
    </row>
    <row r="113" spans="1:15" ht="15.75" thickBot="1">
      <c r="A113" s="7">
        <v>2015</v>
      </c>
      <c r="B113" s="7" t="s">
        <v>61</v>
      </c>
      <c r="C113" s="8">
        <v>42029</v>
      </c>
      <c r="D113" s="7">
        <v>28</v>
      </c>
      <c r="E113" s="7" t="str">
        <f t="shared" si="1"/>
        <v>S44202928</v>
      </c>
      <c r="F113" s="5">
        <v>2019</v>
      </c>
      <c r="G113" s="6">
        <v>190</v>
      </c>
      <c r="H113" s="6" t="s">
        <v>748</v>
      </c>
      <c r="I113" s="6" t="s">
        <v>749</v>
      </c>
      <c r="J113" s="6" t="s">
        <v>750</v>
      </c>
      <c r="K113" s="196" t="s">
        <v>17</v>
      </c>
      <c r="L113" s="6">
        <v>22</v>
      </c>
      <c r="M113" s="196" t="s">
        <v>625</v>
      </c>
      <c r="N113" s="6" t="s">
        <v>587</v>
      </c>
      <c r="O113" s="197" t="s">
        <v>587</v>
      </c>
    </row>
    <row r="114" spans="1:15" ht="16.5" thickTop="1" thickBot="1">
      <c r="A114" s="7">
        <v>2015</v>
      </c>
      <c r="B114" s="7" t="str">
        <f>"S"&amp;RIGHT(B86,1)+1</f>
        <v>S5</v>
      </c>
      <c r="C114" s="8">
        <v>42036</v>
      </c>
      <c r="D114" s="7">
        <v>1</v>
      </c>
      <c r="E114" s="7" t="str">
        <f t="shared" si="1"/>
        <v>S5420361</v>
      </c>
      <c r="F114" s="1" t="s">
        <v>0</v>
      </c>
    </row>
    <row r="115" spans="1:15" ht="16.5" customHeight="1" thickTop="1" thickBot="1">
      <c r="A115" s="7">
        <v>2015</v>
      </c>
      <c r="B115" s="7" t="str">
        <f t="shared" ref="B115:B178" si="2">"S"&amp;RIGHT(B87,1)+1</f>
        <v>S5</v>
      </c>
      <c r="C115" s="8">
        <v>42036</v>
      </c>
      <c r="D115" s="7">
        <v>2</v>
      </c>
      <c r="E115" s="7" t="str">
        <f t="shared" si="1"/>
        <v>S5420362</v>
      </c>
      <c r="F115" s="338" t="s">
        <v>1</v>
      </c>
      <c r="G115" s="341" t="s">
        <v>2</v>
      </c>
      <c r="H115" s="342"/>
      <c r="I115" s="342"/>
      <c r="J115" s="343"/>
      <c r="K115" s="344" t="s">
        <v>3</v>
      </c>
      <c r="L115" s="343"/>
      <c r="M115" s="344" t="s">
        <v>144</v>
      </c>
      <c r="N115" s="342"/>
      <c r="O115" s="342"/>
    </row>
    <row r="116" spans="1:15" ht="18" customHeight="1" thickBot="1">
      <c r="A116" s="7">
        <v>2015</v>
      </c>
      <c r="B116" s="7" t="str">
        <f t="shared" si="2"/>
        <v>S5</v>
      </c>
      <c r="C116" s="8">
        <v>42036</v>
      </c>
      <c r="D116" s="7">
        <v>3</v>
      </c>
      <c r="E116" s="7" t="str">
        <f t="shared" si="1"/>
        <v>S5420363</v>
      </c>
      <c r="F116" s="339"/>
      <c r="G116" s="345" t="s">
        <v>5</v>
      </c>
      <c r="H116" s="347" t="s">
        <v>145</v>
      </c>
      <c r="I116" s="348"/>
      <c r="J116" s="349"/>
      <c r="K116" s="350" t="s">
        <v>6</v>
      </c>
      <c r="L116" s="352" t="s">
        <v>7</v>
      </c>
      <c r="M116" s="350" t="s">
        <v>8</v>
      </c>
      <c r="N116" s="354" t="s">
        <v>146</v>
      </c>
      <c r="O116" s="356" t="s">
        <v>147</v>
      </c>
    </row>
    <row r="117" spans="1:15" ht="15.75" thickBot="1">
      <c r="A117" s="7">
        <v>2015</v>
      </c>
      <c r="B117" s="7" t="str">
        <f t="shared" si="2"/>
        <v>S5</v>
      </c>
      <c r="C117" s="8">
        <v>42036</v>
      </c>
      <c r="D117" s="7">
        <v>4</v>
      </c>
      <c r="E117" s="7" t="str">
        <f t="shared" si="1"/>
        <v>S5420364</v>
      </c>
      <c r="F117" s="340"/>
      <c r="G117" s="346"/>
      <c r="H117" s="191" t="s">
        <v>9</v>
      </c>
      <c r="I117" s="192" t="s">
        <v>10</v>
      </c>
      <c r="J117" s="193" t="s">
        <v>11</v>
      </c>
      <c r="K117" s="351"/>
      <c r="L117" s="353"/>
      <c r="M117" s="351"/>
      <c r="N117" s="355"/>
      <c r="O117" s="357"/>
    </row>
    <row r="118" spans="1:15">
      <c r="A118" s="7">
        <v>2015</v>
      </c>
      <c r="B118" s="7" t="str">
        <f t="shared" si="2"/>
        <v>S5</v>
      </c>
      <c r="C118" s="8">
        <v>42036</v>
      </c>
      <c r="D118" s="7">
        <v>5</v>
      </c>
      <c r="E118" s="7" t="str">
        <f t="shared" si="1"/>
        <v>S5420365</v>
      </c>
      <c r="F118" s="3" t="s">
        <v>12</v>
      </c>
      <c r="G118" s="2" t="s">
        <v>751</v>
      </c>
      <c r="H118" s="2" t="s">
        <v>752</v>
      </c>
      <c r="I118" s="2" t="s">
        <v>753</v>
      </c>
      <c r="J118" s="2" t="s">
        <v>754</v>
      </c>
      <c r="K118" s="194" t="s">
        <v>17</v>
      </c>
      <c r="L118" s="2">
        <v>39</v>
      </c>
      <c r="M118" s="194" t="s">
        <v>506</v>
      </c>
      <c r="N118" s="2" t="s">
        <v>423</v>
      </c>
      <c r="O118" s="195" t="s">
        <v>755</v>
      </c>
    </row>
    <row r="119" spans="1:15">
      <c r="A119" s="7">
        <v>2015</v>
      </c>
      <c r="B119" s="7" t="str">
        <f t="shared" si="2"/>
        <v>S5</v>
      </c>
      <c r="C119" s="8">
        <v>42036</v>
      </c>
      <c r="D119" s="7">
        <v>6</v>
      </c>
      <c r="E119" s="7" t="str">
        <f t="shared" si="1"/>
        <v>S5420366</v>
      </c>
      <c r="F119" s="4">
        <v>42005</v>
      </c>
      <c r="G119" s="2">
        <v>395</v>
      </c>
      <c r="H119" s="2" t="s">
        <v>756</v>
      </c>
      <c r="I119" s="2" t="s">
        <v>757</v>
      </c>
      <c r="J119" s="2" t="s">
        <v>595</v>
      </c>
      <c r="K119" s="194" t="s">
        <v>17</v>
      </c>
      <c r="L119" s="2">
        <v>41</v>
      </c>
      <c r="M119" s="194" t="s">
        <v>758</v>
      </c>
      <c r="N119" s="2" t="s">
        <v>759</v>
      </c>
      <c r="O119" s="195" t="s">
        <v>760</v>
      </c>
    </row>
    <row r="120" spans="1:15">
      <c r="A120" s="7">
        <v>2015</v>
      </c>
      <c r="B120" s="7" t="str">
        <f t="shared" si="2"/>
        <v>S5</v>
      </c>
      <c r="C120" s="8">
        <v>42036</v>
      </c>
      <c r="D120" s="7">
        <v>7</v>
      </c>
      <c r="E120" s="7" t="str">
        <f t="shared" si="1"/>
        <v>S5420367</v>
      </c>
      <c r="F120" s="4">
        <v>42036</v>
      </c>
      <c r="G120" s="2">
        <v>390</v>
      </c>
      <c r="H120" s="2" t="s">
        <v>761</v>
      </c>
      <c r="I120" s="2" t="s">
        <v>762</v>
      </c>
      <c r="J120" s="2" t="s">
        <v>763</v>
      </c>
      <c r="K120" s="194" t="s">
        <v>17</v>
      </c>
      <c r="L120" s="2">
        <v>32</v>
      </c>
      <c r="M120" s="194" t="s">
        <v>280</v>
      </c>
      <c r="N120" s="2" t="s">
        <v>438</v>
      </c>
      <c r="O120" s="195" t="s">
        <v>764</v>
      </c>
    </row>
    <row r="121" spans="1:15">
      <c r="A121" s="7">
        <v>2015</v>
      </c>
      <c r="B121" s="7" t="str">
        <f t="shared" si="2"/>
        <v>S5</v>
      </c>
      <c r="C121" s="8">
        <v>42036</v>
      </c>
      <c r="D121" s="7">
        <v>8</v>
      </c>
      <c r="E121" s="7" t="str">
        <f t="shared" si="1"/>
        <v>S5420368</v>
      </c>
      <c r="F121" s="4">
        <v>42064</v>
      </c>
      <c r="G121" s="2">
        <v>390</v>
      </c>
      <c r="H121" s="2" t="s">
        <v>765</v>
      </c>
      <c r="I121" s="2" t="s">
        <v>766</v>
      </c>
      <c r="J121" s="2" t="s">
        <v>767</v>
      </c>
      <c r="K121" s="194" t="s">
        <v>17</v>
      </c>
      <c r="L121" s="2">
        <v>26</v>
      </c>
      <c r="M121" s="194" t="s">
        <v>670</v>
      </c>
      <c r="N121" s="2" t="s">
        <v>768</v>
      </c>
      <c r="O121" s="195" t="s">
        <v>769</v>
      </c>
    </row>
    <row r="122" spans="1:15">
      <c r="A122" s="7">
        <v>2015</v>
      </c>
      <c r="B122" s="7" t="str">
        <f t="shared" si="2"/>
        <v>S5</v>
      </c>
      <c r="C122" s="8">
        <v>42036</v>
      </c>
      <c r="D122" s="7">
        <v>9</v>
      </c>
      <c r="E122" s="7" t="str">
        <f t="shared" si="1"/>
        <v>S5420369</v>
      </c>
      <c r="F122" s="4">
        <v>42095</v>
      </c>
      <c r="G122" s="2">
        <v>388</v>
      </c>
      <c r="H122" s="2" t="s">
        <v>770</v>
      </c>
      <c r="I122" s="2" t="s">
        <v>771</v>
      </c>
      <c r="J122" s="2" t="s">
        <v>653</v>
      </c>
      <c r="K122" s="194" t="s">
        <v>17</v>
      </c>
      <c r="L122" s="2">
        <v>24</v>
      </c>
      <c r="M122" s="194" t="s">
        <v>772</v>
      </c>
      <c r="N122" s="2" t="s">
        <v>773</v>
      </c>
      <c r="O122" s="195" t="s">
        <v>774</v>
      </c>
    </row>
    <row r="123" spans="1:15">
      <c r="A123" s="7">
        <v>2015</v>
      </c>
      <c r="B123" s="7" t="str">
        <f t="shared" si="2"/>
        <v>S5</v>
      </c>
      <c r="C123" s="8">
        <v>42036</v>
      </c>
      <c r="D123" s="7">
        <v>10</v>
      </c>
      <c r="E123" s="7" t="str">
        <f t="shared" si="1"/>
        <v>S54203610</v>
      </c>
      <c r="F123" s="3" t="s">
        <v>97</v>
      </c>
      <c r="G123" s="2">
        <v>380</v>
      </c>
      <c r="H123" s="2" t="s">
        <v>775</v>
      </c>
      <c r="I123" s="2" t="s">
        <v>776</v>
      </c>
      <c r="J123" s="2" t="s">
        <v>331</v>
      </c>
      <c r="K123" s="194" t="s">
        <v>17</v>
      </c>
      <c r="L123" s="2">
        <v>24</v>
      </c>
      <c r="M123" s="194">
        <v>16</v>
      </c>
      <c r="N123" s="2">
        <v>24</v>
      </c>
      <c r="O123" s="195">
        <v>60</v>
      </c>
    </row>
    <row r="124" spans="1:15">
      <c r="A124" s="7">
        <v>2015</v>
      </c>
      <c r="B124" s="7" t="str">
        <f t="shared" si="2"/>
        <v>S5</v>
      </c>
      <c r="C124" s="8">
        <v>42036</v>
      </c>
      <c r="D124" s="7">
        <v>11</v>
      </c>
      <c r="E124" s="7" t="str">
        <f t="shared" si="1"/>
        <v>S54203611</v>
      </c>
      <c r="F124" s="3">
        <v>2016</v>
      </c>
      <c r="G124" s="2">
        <v>260</v>
      </c>
      <c r="H124" s="2" t="s">
        <v>777</v>
      </c>
      <c r="I124" s="2" t="s">
        <v>778</v>
      </c>
      <c r="J124" s="2" t="s">
        <v>779</v>
      </c>
      <c r="K124" s="194" t="s">
        <v>17</v>
      </c>
      <c r="L124" s="2">
        <v>16</v>
      </c>
      <c r="M124" s="194">
        <v>8</v>
      </c>
      <c r="N124" s="2">
        <v>32</v>
      </c>
      <c r="O124" s="195">
        <v>60</v>
      </c>
    </row>
    <row r="125" spans="1:15">
      <c r="A125" s="7">
        <v>2015</v>
      </c>
      <c r="B125" s="7" t="str">
        <f t="shared" si="2"/>
        <v>S5</v>
      </c>
      <c r="C125" s="8">
        <v>42036</v>
      </c>
      <c r="D125" s="7">
        <v>12</v>
      </c>
      <c r="E125" s="7" t="str">
        <f t="shared" si="1"/>
        <v>S54203612</v>
      </c>
      <c r="F125" s="3">
        <v>2017</v>
      </c>
      <c r="G125" s="2">
        <v>183</v>
      </c>
      <c r="H125" s="2" t="s">
        <v>780</v>
      </c>
      <c r="I125" s="2" t="s">
        <v>781</v>
      </c>
      <c r="J125" s="2" t="s">
        <v>782</v>
      </c>
      <c r="K125" s="194" t="s">
        <v>17</v>
      </c>
      <c r="L125" s="2">
        <v>23</v>
      </c>
      <c r="M125" s="194" t="s">
        <v>671</v>
      </c>
      <c r="N125" s="2" t="s">
        <v>783</v>
      </c>
      <c r="O125" s="195" t="s">
        <v>301</v>
      </c>
    </row>
    <row r="126" spans="1:15">
      <c r="A126" s="7">
        <v>2015</v>
      </c>
      <c r="B126" s="7" t="str">
        <f t="shared" si="2"/>
        <v>S5</v>
      </c>
      <c r="C126" s="8">
        <v>42036</v>
      </c>
      <c r="D126" s="7">
        <v>13</v>
      </c>
      <c r="E126" s="7" t="str">
        <f t="shared" si="1"/>
        <v>S54203613</v>
      </c>
      <c r="F126" s="3">
        <v>2018</v>
      </c>
      <c r="G126" s="2">
        <v>170</v>
      </c>
      <c r="H126" s="2" t="s">
        <v>784</v>
      </c>
      <c r="I126" s="2" t="s">
        <v>785</v>
      </c>
      <c r="J126" s="2" t="s">
        <v>786</v>
      </c>
      <c r="K126" s="194" t="s">
        <v>17</v>
      </c>
      <c r="L126" s="2">
        <v>24</v>
      </c>
      <c r="M126" s="194" t="s">
        <v>787</v>
      </c>
      <c r="N126" s="2" t="s">
        <v>788</v>
      </c>
      <c r="O126" s="195" t="s">
        <v>789</v>
      </c>
    </row>
    <row r="127" spans="1:15" ht="15.75" thickBot="1">
      <c r="A127" s="7">
        <v>2015</v>
      </c>
      <c r="B127" s="7" t="str">
        <f t="shared" si="2"/>
        <v>S5</v>
      </c>
      <c r="C127" s="8">
        <v>42036</v>
      </c>
      <c r="D127" s="7">
        <v>14</v>
      </c>
      <c r="E127" s="7" t="str">
        <f t="shared" si="1"/>
        <v>S54203614</v>
      </c>
      <c r="F127" s="5">
        <v>2019</v>
      </c>
      <c r="G127" s="6">
        <v>160</v>
      </c>
      <c r="H127" s="6" t="s">
        <v>790</v>
      </c>
      <c r="I127" s="6">
        <v>155</v>
      </c>
      <c r="J127" s="6" t="s">
        <v>791</v>
      </c>
      <c r="K127" s="196" t="s">
        <v>17</v>
      </c>
      <c r="L127" s="6">
        <v>24</v>
      </c>
      <c r="M127" s="196" t="s">
        <v>792</v>
      </c>
      <c r="N127" s="6" t="s">
        <v>632</v>
      </c>
      <c r="O127" s="197" t="s">
        <v>697</v>
      </c>
    </row>
    <row r="128" spans="1:15" ht="16.5" thickTop="1" thickBot="1">
      <c r="A128" s="7">
        <v>2015</v>
      </c>
      <c r="B128" s="7" t="str">
        <f t="shared" si="2"/>
        <v>S5</v>
      </c>
      <c r="C128" s="8">
        <v>42036</v>
      </c>
      <c r="D128" s="7">
        <v>15</v>
      </c>
      <c r="E128" s="7" t="str">
        <f t="shared" si="1"/>
        <v>S54203615</v>
      </c>
      <c r="F128" s="1" t="s">
        <v>15</v>
      </c>
    </row>
    <row r="129" spans="1:15" ht="16.5" customHeight="1" thickTop="1" thickBot="1">
      <c r="A129" s="7">
        <v>2015</v>
      </c>
      <c r="B129" s="7" t="str">
        <f t="shared" si="2"/>
        <v>S5</v>
      </c>
      <c r="C129" s="8">
        <v>42036</v>
      </c>
      <c r="D129" s="7">
        <v>16</v>
      </c>
      <c r="E129" s="7" t="str">
        <f t="shared" si="1"/>
        <v>S54203616</v>
      </c>
      <c r="F129" s="338" t="s">
        <v>1</v>
      </c>
      <c r="G129" s="341" t="s">
        <v>2</v>
      </c>
      <c r="H129" s="342"/>
      <c r="I129" s="342"/>
      <c r="J129" s="343"/>
      <c r="K129" s="344" t="s">
        <v>3</v>
      </c>
      <c r="L129" s="343"/>
      <c r="M129" s="344" t="s">
        <v>144</v>
      </c>
      <c r="N129" s="342"/>
      <c r="O129" s="342"/>
    </row>
    <row r="130" spans="1:15" ht="18" customHeight="1" thickBot="1">
      <c r="A130" s="7">
        <v>2015</v>
      </c>
      <c r="B130" s="7" t="str">
        <f t="shared" si="2"/>
        <v>S5</v>
      </c>
      <c r="C130" s="8">
        <v>42036</v>
      </c>
      <c r="D130" s="7">
        <v>17</v>
      </c>
      <c r="E130" s="7" t="str">
        <f t="shared" ref="E130:E193" si="3">B130&amp;C130&amp;D130</f>
        <v>S54203617</v>
      </c>
      <c r="F130" s="339"/>
      <c r="G130" s="345" t="s">
        <v>5</v>
      </c>
      <c r="H130" s="347" t="s">
        <v>145</v>
      </c>
      <c r="I130" s="348"/>
      <c r="J130" s="349"/>
      <c r="K130" s="350" t="s">
        <v>6</v>
      </c>
      <c r="L130" s="352" t="s">
        <v>7</v>
      </c>
      <c r="M130" s="350" t="s">
        <v>8</v>
      </c>
      <c r="N130" s="354" t="s">
        <v>146</v>
      </c>
      <c r="O130" s="356" t="s">
        <v>147</v>
      </c>
    </row>
    <row r="131" spans="1:15" ht="15.75" thickBot="1">
      <c r="A131" s="7">
        <v>2015</v>
      </c>
      <c r="B131" s="7" t="str">
        <f t="shared" si="2"/>
        <v>S5</v>
      </c>
      <c r="C131" s="8">
        <v>42036</v>
      </c>
      <c r="D131" s="7">
        <v>18</v>
      </c>
      <c r="E131" s="7" t="str">
        <f t="shared" si="3"/>
        <v>S54203618</v>
      </c>
      <c r="F131" s="340"/>
      <c r="G131" s="346"/>
      <c r="H131" s="191" t="s">
        <v>9</v>
      </c>
      <c r="I131" s="192" t="s">
        <v>10</v>
      </c>
      <c r="J131" s="193" t="s">
        <v>11</v>
      </c>
      <c r="K131" s="351"/>
      <c r="L131" s="353"/>
      <c r="M131" s="351"/>
      <c r="N131" s="355"/>
      <c r="O131" s="357"/>
    </row>
    <row r="132" spans="1:15">
      <c r="A132" s="7">
        <v>2015</v>
      </c>
      <c r="B132" s="7" t="str">
        <f t="shared" si="2"/>
        <v>S5</v>
      </c>
      <c r="C132" s="8">
        <v>42036</v>
      </c>
      <c r="D132" s="7">
        <v>19</v>
      </c>
      <c r="E132" s="7" t="str">
        <f t="shared" si="3"/>
        <v>S54203619</v>
      </c>
      <c r="F132" s="3" t="s">
        <v>16</v>
      </c>
      <c r="G132" s="2">
        <v>25</v>
      </c>
      <c r="H132" s="2" t="s">
        <v>793</v>
      </c>
      <c r="I132" s="2" t="s">
        <v>794</v>
      </c>
      <c r="J132" s="2" t="s">
        <v>795</v>
      </c>
      <c r="K132" s="194" t="s">
        <v>17</v>
      </c>
      <c r="L132" s="2">
        <v>39</v>
      </c>
      <c r="M132" s="194" t="s">
        <v>596</v>
      </c>
      <c r="N132" s="2" t="s">
        <v>796</v>
      </c>
      <c r="O132" s="195" t="s">
        <v>340</v>
      </c>
    </row>
    <row r="133" spans="1:15">
      <c r="A133" s="7">
        <v>2015</v>
      </c>
      <c r="B133" s="7" t="str">
        <f t="shared" si="2"/>
        <v>S5</v>
      </c>
      <c r="C133" s="8">
        <v>42036</v>
      </c>
      <c r="D133" s="7">
        <v>20</v>
      </c>
      <c r="E133" s="7" t="str">
        <f t="shared" si="3"/>
        <v>S54203620</v>
      </c>
      <c r="F133" s="4">
        <v>42005</v>
      </c>
      <c r="G133" s="2">
        <v>425</v>
      </c>
      <c r="H133" s="2" t="s">
        <v>797</v>
      </c>
      <c r="I133" s="2" t="s">
        <v>798</v>
      </c>
      <c r="J133" s="2" t="s">
        <v>799</v>
      </c>
      <c r="K133" s="194" t="s">
        <v>17</v>
      </c>
      <c r="L133" s="2">
        <v>38</v>
      </c>
      <c r="M133" s="194" t="s">
        <v>423</v>
      </c>
      <c r="N133" s="2" t="s">
        <v>800</v>
      </c>
      <c r="O133" s="195" t="s">
        <v>801</v>
      </c>
    </row>
    <row r="134" spans="1:15">
      <c r="A134" s="7">
        <v>2015</v>
      </c>
      <c r="B134" s="7" t="str">
        <f t="shared" si="2"/>
        <v>S5</v>
      </c>
      <c r="C134" s="8">
        <v>42036</v>
      </c>
      <c r="D134" s="7">
        <v>21</v>
      </c>
      <c r="E134" s="7" t="str">
        <f t="shared" si="3"/>
        <v>S54203621</v>
      </c>
      <c r="F134" s="4">
        <v>42036</v>
      </c>
      <c r="G134" s="2">
        <v>420</v>
      </c>
      <c r="H134" s="2" t="s">
        <v>802</v>
      </c>
      <c r="I134" s="2" t="s">
        <v>803</v>
      </c>
      <c r="J134" s="2" t="s">
        <v>804</v>
      </c>
      <c r="K134" s="194" t="s">
        <v>17</v>
      </c>
      <c r="L134" s="2">
        <v>30</v>
      </c>
      <c r="M134" s="194" t="s">
        <v>805</v>
      </c>
      <c r="N134" s="2" t="s">
        <v>806</v>
      </c>
      <c r="O134" s="195" t="s">
        <v>807</v>
      </c>
    </row>
    <row r="135" spans="1:15">
      <c r="A135" s="7">
        <v>2015</v>
      </c>
      <c r="B135" s="7" t="str">
        <f t="shared" si="2"/>
        <v>S5</v>
      </c>
      <c r="C135" s="8">
        <v>42036</v>
      </c>
      <c r="D135" s="7">
        <v>22</v>
      </c>
      <c r="E135" s="7" t="str">
        <f t="shared" si="3"/>
        <v>S54203622</v>
      </c>
      <c r="F135" s="4">
        <v>42064</v>
      </c>
      <c r="G135" s="2">
        <v>420</v>
      </c>
      <c r="H135" s="2" t="s">
        <v>808</v>
      </c>
      <c r="I135" s="2" t="s">
        <v>809</v>
      </c>
      <c r="J135" s="2" t="s">
        <v>810</v>
      </c>
      <c r="K135" s="194" t="s">
        <v>17</v>
      </c>
      <c r="L135" s="2">
        <v>25</v>
      </c>
      <c r="M135" s="194" t="s">
        <v>340</v>
      </c>
      <c r="N135" s="2" t="s">
        <v>596</v>
      </c>
      <c r="O135" s="195" t="s">
        <v>796</v>
      </c>
    </row>
    <row r="136" spans="1:15">
      <c r="A136" s="7">
        <v>2015</v>
      </c>
      <c r="B136" s="7" t="str">
        <f t="shared" si="2"/>
        <v>S5</v>
      </c>
      <c r="C136" s="8">
        <v>42036</v>
      </c>
      <c r="D136" s="7">
        <v>23</v>
      </c>
      <c r="E136" s="7" t="str">
        <f t="shared" si="3"/>
        <v>S54203623</v>
      </c>
      <c r="F136" s="4">
        <v>42095</v>
      </c>
      <c r="G136" s="2">
        <v>418</v>
      </c>
      <c r="H136" s="2" t="s">
        <v>811</v>
      </c>
      <c r="I136" s="2" t="s">
        <v>812</v>
      </c>
      <c r="J136" s="2" t="s">
        <v>813</v>
      </c>
      <c r="K136" s="194" t="s">
        <v>17</v>
      </c>
      <c r="L136" s="2">
        <v>23</v>
      </c>
      <c r="M136" s="194" t="s">
        <v>814</v>
      </c>
      <c r="N136" s="2" t="s">
        <v>815</v>
      </c>
      <c r="O136" s="195" t="s">
        <v>816</v>
      </c>
    </row>
    <row r="137" spans="1:15">
      <c r="A137" s="7">
        <v>2015</v>
      </c>
      <c r="B137" s="7" t="str">
        <f t="shared" si="2"/>
        <v>S5</v>
      </c>
      <c r="C137" s="8">
        <v>42036</v>
      </c>
      <c r="D137" s="7">
        <v>24</v>
      </c>
      <c r="E137" s="7" t="str">
        <f t="shared" si="3"/>
        <v>S54203624</v>
      </c>
      <c r="F137" s="3" t="s">
        <v>97</v>
      </c>
      <c r="G137" s="2">
        <v>410</v>
      </c>
      <c r="H137" s="2" t="s">
        <v>817</v>
      </c>
      <c r="I137" s="2">
        <v>386</v>
      </c>
      <c r="J137" s="2" t="s">
        <v>818</v>
      </c>
      <c r="K137" s="194" t="s">
        <v>17</v>
      </c>
      <c r="L137" s="2">
        <v>21</v>
      </c>
      <c r="M137" s="194" t="s">
        <v>787</v>
      </c>
      <c r="N137" s="2" t="s">
        <v>819</v>
      </c>
      <c r="O137" s="195" t="s">
        <v>820</v>
      </c>
    </row>
    <row r="138" spans="1:15">
      <c r="A138" s="7">
        <v>2015</v>
      </c>
      <c r="B138" s="7" t="str">
        <f t="shared" si="2"/>
        <v>S5</v>
      </c>
      <c r="C138" s="8">
        <v>42036</v>
      </c>
      <c r="D138" s="7">
        <v>25</v>
      </c>
      <c r="E138" s="7" t="str">
        <f t="shared" si="3"/>
        <v>S54203625</v>
      </c>
      <c r="F138" s="3">
        <v>2016</v>
      </c>
      <c r="G138" s="2">
        <v>290</v>
      </c>
      <c r="H138" s="2" t="s">
        <v>821</v>
      </c>
      <c r="I138" s="2" t="s">
        <v>822</v>
      </c>
      <c r="J138" s="2" t="s">
        <v>823</v>
      </c>
      <c r="K138" s="194" t="s">
        <v>17</v>
      </c>
      <c r="L138" s="2">
        <v>19</v>
      </c>
      <c r="M138" s="194" t="s">
        <v>519</v>
      </c>
      <c r="N138" s="2" t="s">
        <v>301</v>
      </c>
      <c r="O138" s="195" t="s">
        <v>824</v>
      </c>
    </row>
    <row r="139" spans="1:15">
      <c r="A139" s="7">
        <v>2015</v>
      </c>
      <c r="B139" s="7" t="str">
        <f t="shared" si="2"/>
        <v>S5</v>
      </c>
      <c r="C139" s="8">
        <v>42036</v>
      </c>
      <c r="D139" s="7">
        <v>26</v>
      </c>
      <c r="E139" s="7" t="str">
        <f t="shared" si="3"/>
        <v>S54203626</v>
      </c>
      <c r="F139" s="3">
        <v>2017</v>
      </c>
      <c r="G139" s="2">
        <v>213</v>
      </c>
      <c r="H139" s="2" t="s">
        <v>825</v>
      </c>
      <c r="I139" s="2" t="s">
        <v>826</v>
      </c>
      <c r="J139" s="2" t="s">
        <v>827</v>
      </c>
      <c r="K139" s="194" t="s">
        <v>17</v>
      </c>
      <c r="L139" s="2">
        <v>26</v>
      </c>
      <c r="M139" s="194">
        <v>12</v>
      </c>
      <c r="N139" s="2">
        <v>32</v>
      </c>
      <c r="O139" s="195">
        <v>56</v>
      </c>
    </row>
    <row r="140" spans="1:15">
      <c r="A140" s="7">
        <v>2015</v>
      </c>
      <c r="B140" s="7" t="str">
        <f t="shared" si="2"/>
        <v>S5</v>
      </c>
      <c r="C140" s="8">
        <v>42036</v>
      </c>
      <c r="D140" s="7">
        <v>27</v>
      </c>
      <c r="E140" s="7" t="str">
        <f t="shared" si="3"/>
        <v>S54203627</v>
      </c>
      <c r="F140" s="3">
        <v>2018</v>
      </c>
      <c r="G140" s="2">
        <v>200</v>
      </c>
      <c r="H140" s="2" t="s">
        <v>828</v>
      </c>
      <c r="I140" s="2" t="s">
        <v>829</v>
      </c>
      <c r="J140" s="2" t="s">
        <v>830</v>
      </c>
      <c r="K140" s="194" t="s">
        <v>17</v>
      </c>
      <c r="L140" s="2">
        <v>25</v>
      </c>
      <c r="M140" s="194">
        <v>8</v>
      </c>
      <c r="N140" s="2">
        <v>48</v>
      </c>
      <c r="O140" s="195">
        <v>44</v>
      </c>
    </row>
    <row r="141" spans="1:15" ht="15.75" thickBot="1">
      <c r="A141" s="7">
        <v>2015</v>
      </c>
      <c r="B141" s="7" t="str">
        <f t="shared" si="2"/>
        <v>S5</v>
      </c>
      <c r="C141" s="8">
        <v>42036</v>
      </c>
      <c r="D141" s="7">
        <v>28</v>
      </c>
      <c r="E141" s="7" t="str">
        <f t="shared" si="3"/>
        <v>S54203628</v>
      </c>
      <c r="F141" s="5">
        <v>2019</v>
      </c>
      <c r="G141" s="6">
        <v>190</v>
      </c>
      <c r="H141" s="6" t="s">
        <v>831</v>
      </c>
      <c r="I141" s="6" t="s">
        <v>832</v>
      </c>
      <c r="J141" s="6" t="s">
        <v>685</v>
      </c>
      <c r="K141" s="196" t="s">
        <v>17</v>
      </c>
      <c r="L141" s="6">
        <v>22</v>
      </c>
      <c r="M141" s="196" t="s">
        <v>524</v>
      </c>
      <c r="N141" s="6" t="s">
        <v>478</v>
      </c>
      <c r="O141" s="197" t="s">
        <v>525</v>
      </c>
    </row>
    <row r="142" spans="1:15" ht="16.5" thickTop="1" thickBot="1">
      <c r="A142" s="7">
        <v>2015</v>
      </c>
      <c r="B142" s="7" t="str">
        <f>"S"&amp;RIGHT(B114,1)+1</f>
        <v>S6</v>
      </c>
      <c r="C142" s="8">
        <v>42043</v>
      </c>
      <c r="D142" s="7">
        <v>1</v>
      </c>
      <c r="E142" s="7" t="str">
        <f t="shared" si="3"/>
        <v>S6420431</v>
      </c>
      <c r="F142" s="1" t="s">
        <v>0</v>
      </c>
    </row>
    <row r="143" spans="1:15" ht="16.5" customHeight="1" thickTop="1" thickBot="1">
      <c r="A143" s="7">
        <v>2015</v>
      </c>
      <c r="B143" s="7" t="s">
        <v>99</v>
      </c>
      <c r="C143" s="8">
        <v>42043</v>
      </c>
      <c r="D143" s="7">
        <v>2</v>
      </c>
      <c r="E143" s="7" t="str">
        <f t="shared" si="3"/>
        <v>S6420432</v>
      </c>
      <c r="F143" s="338" t="s">
        <v>1</v>
      </c>
      <c r="G143" s="341" t="s">
        <v>2</v>
      </c>
      <c r="H143" s="342"/>
      <c r="I143" s="342"/>
      <c r="J143" s="343"/>
      <c r="K143" s="344" t="s">
        <v>3</v>
      </c>
      <c r="L143" s="343"/>
      <c r="M143" s="344" t="s">
        <v>144</v>
      </c>
      <c r="N143" s="342"/>
      <c r="O143" s="342"/>
    </row>
    <row r="144" spans="1:15" ht="18" customHeight="1" thickBot="1">
      <c r="A144" s="7">
        <v>2015</v>
      </c>
      <c r="B144" s="7" t="s">
        <v>99</v>
      </c>
      <c r="C144" s="8">
        <v>42043</v>
      </c>
      <c r="D144" s="7">
        <v>3</v>
      </c>
      <c r="E144" s="7" t="str">
        <f t="shared" si="3"/>
        <v>S6420433</v>
      </c>
      <c r="F144" s="339"/>
      <c r="G144" s="345" t="s">
        <v>5</v>
      </c>
      <c r="H144" s="347" t="s">
        <v>145</v>
      </c>
      <c r="I144" s="348"/>
      <c r="J144" s="349"/>
      <c r="K144" s="350" t="s">
        <v>6</v>
      </c>
      <c r="L144" s="352" t="s">
        <v>7</v>
      </c>
      <c r="M144" s="350" t="s">
        <v>8</v>
      </c>
      <c r="N144" s="354" t="s">
        <v>146</v>
      </c>
      <c r="O144" s="356" t="s">
        <v>147</v>
      </c>
    </row>
    <row r="145" spans="1:15" ht="15.75" thickBot="1">
      <c r="A145" s="7">
        <v>2015</v>
      </c>
      <c r="B145" s="7" t="s">
        <v>99</v>
      </c>
      <c r="C145" s="8">
        <v>42043</v>
      </c>
      <c r="D145" s="7">
        <v>4</v>
      </c>
      <c r="E145" s="7" t="str">
        <f t="shared" si="3"/>
        <v>S6420434</v>
      </c>
      <c r="F145" s="340"/>
      <c r="G145" s="346"/>
      <c r="H145" s="191" t="s">
        <v>9</v>
      </c>
      <c r="I145" s="192" t="s">
        <v>10</v>
      </c>
      <c r="J145" s="193" t="s">
        <v>11</v>
      </c>
      <c r="K145" s="351"/>
      <c r="L145" s="353"/>
      <c r="M145" s="351"/>
      <c r="N145" s="355"/>
      <c r="O145" s="357"/>
    </row>
    <row r="146" spans="1:15">
      <c r="A146" s="7">
        <v>2015</v>
      </c>
      <c r="B146" s="7" t="s">
        <v>99</v>
      </c>
      <c r="C146" s="8">
        <v>42043</v>
      </c>
      <c r="D146" s="7">
        <v>5</v>
      </c>
      <c r="E146" s="7" t="str">
        <f t="shared" si="3"/>
        <v>S6420435</v>
      </c>
      <c r="F146" s="3" t="s">
        <v>12</v>
      </c>
      <c r="G146" s="2" t="s">
        <v>833</v>
      </c>
      <c r="H146" s="2" t="s">
        <v>833</v>
      </c>
      <c r="I146" s="2" t="s">
        <v>834</v>
      </c>
      <c r="J146" s="2" t="s">
        <v>835</v>
      </c>
      <c r="K146" s="194" t="s">
        <v>13</v>
      </c>
      <c r="L146" s="2">
        <v>42</v>
      </c>
      <c r="M146" s="194">
        <v>50</v>
      </c>
      <c r="N146" s="2" t="s">
        <v>836</v>
      </c>
      <c r="O146" s="195" t="s">
        <v>837</v>
      </c>
    </row>
    <row r="147" spans="1:15">
      <c r="A147" s="7">
        <v>2015</v>
      </c>
      <c r="B147" s="7" t="s">
        <v>99</v>
      </c>
      <c r="C147" s="8">
        <v>42043</v>
      </c>
      <c r="D147" s="7">
        <v>6</v>
      </c>
      <c r="E147" s="7" t="str">
        <f t="shared" si="3"/>
        <v>S6420436</v>
      </c>
      <c r="F147" s="4">
        <v>42036</v>
      </c>
      <c r="G147" s="2" t="s">
        <v>838</v>
      </c>
      <c r="H147" s="2" t="s">
        <v>838</v>
      </c>
      <c r="I147" s="2" t="s">
        <v>839</v>
      </c>
      <c r="J147" s="2" t="s">
        <v>840</v>
      </c>
      <c r="K147" s="194" t="s">
        <v>13</v>
      </c>
      <c r="L147" s="2">
        <v>36</v>
      </c>
      <c r="M147" s="194" t="s">
        <v>343</v>
      </c>
      <c r="N147" s="2" t="s">
        <v>301</v>
      </c>
      <c r="O147" s="195" t="s">
        <v>535</v>
      </c>
    </row>
    <row r="148" spans="1:15">
      <c r="A148" s="7">
        <v>2015</v>
      </c>
      <c r="B148" s="7" t="s">
        <v>99</v>
      </c>
      <c r="C148" s="8">
        <v>42043</v>
      </c>
      <c r="D148" s="7">
        <v>7</v>
      </c>
      <c r="E148" s="7" t="str">
        <f t="shared" si="3"/>
        <v>S6420437</v>
      </c>
      <c r="F148" s="4">
        <v>42064</v>
      </c>
      <c r="G148" s="2" t="s">
        <v>841</v>
      </c>
      <c r="H148" s="2" t="s">
        <v>841</v>
      </c>
      <c r="I148" s="2" t="s">
        <v>762</v>
      </c>
      <c r="J148" s="2" t="s">
        <v>833</v>
      </c>
      <c r="K148" s="194" t="s">
        <v>13</v>
      </c>
      <c r="L148" s="2">
        <v>27</v>
      </c>
      <c r="M148" s="194" t="s">
        <v>410</v>
      </c>
      <c r="N148" s="2" t="s">
        <v>842</v>
      </c>
      <c r="O148" s="195" t="s">
        <v>843</v>
      </c>
    </row>
    <row r="149" spans="1:15">
      <c r="A149" s="7">
        <v>2015</v>
      </c>
      <c r="B149" s="7" t="s">
        <v>99</v>
      </c>
      <c r="C149" s="8">
        <v>42043</v>
      </c>
      <c r="D149" s="7">
        <v>8</v>
      </c>
      <c r="E149" s="7" t="str">
        <f t="shared" si="3"/>
        <v>S6420438</v>
      </c>
      <c r="F149" s="4">
        <v>42095</v>
      </c>
      <c r="G149" s="2" t="s">
        <v>844</v>
      </c>
      <c r="H149" s="2" t="s">
        <v>844</v>
      </c>
      <c r="I149" s="2" t="s">
        <v>845</v>
      </c>
      <c r="J149" s="2" t="s">
        <v>846</v>
      </c>
      <c r="K149" s="194" t="s">
        <v>13</v>
      </c>
      <c r="L149" s="2">
        <v>22</v>
      </c>
      <c r="M149" s="194" t="s">
        <v>847</v>
      </c>
      <c r="N149" s="2" t="s">
        <v>848</v>
      </c>
      <c r="O149" s="195" t="s">
        <v>849</v>
      </c>
    </row>
    <row r="150" spans="1:15">
      <c r="A150" s="7">
        <v>2015</v>
      </c>
      <c r="B150" s="7" t="s">
        <v>99</v>
      </c>
      <c r="C150" s="8">
        <v>42043</v>
      </c>
      <c r="D150" s="7">
        <v>9</v>
      </c>
      <c r="E150" s="7" t="str">
        <f t="shared" si="3"/>
        <v>S6420439</v>
      </c>
      <c r="F150" s="4">
        <v>42125</v>
      </c>
      <c r="G150" s="2" t="s">
        <v>850</v>
      </c>
      <c r="H150" s="2" t="s">
        <v>850</v>
      </c>
      <c r="I150" s="2" t="s">
        <v>851</v>
      </c>
      <c r="J150" s="2" t="s">
        <v>852</v>
      </c>
      <c r="K150" s="194" t="s">
        <v>13</v>
      </c>
      <c r="L150" s="2">
        <v>20</v>
      </c>
      <c r="M150" s="194" t="s">
        <v>847</v>
      </c>
      <c r="N150" s="2" t="s">
        <v>848</v>
      </c>
      <c r="O150" s="195" t="s">
        <v>849</v>
      </c>
    </row>
    <row r="151" spans="1:15">
      <c r="A151" s="7">
        <v>2015</v>
      </c>
      <c r="B151" s="7" t="s">
        <v>99</v>
      </c>
      <c r="C151" s="8">
        <v>42043</v>
      </c>
      <c r="D151" s="7">
        <v>10</v>
      </c>
      <c r="E151" s="7" t="str">
        <f t="shared" si="3"/>
        <v>S64204310</v>
      </c>
      <c r="F151" s="3" t="s">
        <v>97</v>
      </c>
      <c r="G151" s="2" t="s">
        <v>853</v>
      </c>
      <c r="H151" s="2" t="s">
        <v>853</v>
      </c>
      <c r="I151" s="2" t="s">
        <v>854</v>
      </c>
      <c r="J151" s="2" t="s">
        <v>855</v>
      </c>
      <c r="K151" s="194" t="s">
        <v>13</v>
      </c>
      <c r="L151" s="2">
        <v>17</v>
      </c>
      <c r="M151" s="194" t="s">
        <v>800</v>
      </c>
      <c r="N151" s="2" t="s">
        <v>856</v>
      </c>
      <c r="O151" s="195" t="s">
        <v>857</v>
      </c>
    </row>
    <row r="152" spans="1:15">
      <c r="A152" s="7">
        <v>2015</v>
      </c>
      <c r="B152" s="7" t="s">
        <v>99</v>
      </c>
      <c r="C152" s="8">
        <v>42043</v>
      </c>
      <c r="D152" s="7">
        <v>11</v>
      </c>
      <c r="E152" s="7" t="str">
        <f t="shared" si="3"/>
        <v>S64204311</v>
      </c>
      <c r="F152" s="3">
        <v>2016</v>
      </c>
      <c r="G152" s="2" t="s">
        <v>858</v>
      </c>
      <c r="H152" s="2" t="s">
        <v>858</v>
      </c>
      <c r="I152" s="2" t="s">
        <v>859</v>
      </c>
      <c r="J152" s="2" t="s">
        <v>860</v>
      </c>
      <c r="K152" s="194" t="s">
        <v>13</v>
      </c>
      <c r="L152" s="2">
        <v>17</v>
      </c>
      <c r="M152" s="194">
        <v>0</v>
      </c>
      <c r="N152" s="2" t="s">
        <v>861</v>
      </c>
      <c r="O152" s="195" t="s">
        <v>862</v>
      </c>
    </row>
    <row r="153" spans="1:15">
      <c r="A153" s="7">
        <v>2015</v>
      </c>
      <c r="B153" s="7" t="s">
        <v>99</v>
      </c>
      <c r="C153" s="8">
        <v>42043</v>
      </c>
      <c r="D153" s="7">
        <v>12</v>
      </c>
      <c r="E153" s="7" t="str">
        <f t="shared" si="3"/>
        <v>S64204312</v>
      </c>
      <c r="F153" s="3">
        <v>2017</v>
      </c>
      <c r="G153" s="2" t="s">
        <v>863</v>
      </c>
      <c r="H153" s="2" t="s">
        <v>863</v>
      </c>
      <c r="I153" s="2" t="s">
        <v>864</v>
      </c>
      <c r="J153" s="2" t="s">
        <v>865</v>
      </c>
      <c r="K153" s="194" t="s">
        <v>13</v>
      </c>
      <c r="L153" s="2">
        <v>24</v>
      </c>
      <c r="M153" s="194" t="s">
        <v>866</v>
      </c>
      <c r="N153" s="2" t="s">
        <v>867</v>
      </c>
      <c r="O153" s="195" t="s">
        <v>868</v>
      </c>
    </row>
    <row r="154" spans="1:15">
      <c r="A154" s="7">
        <v>2015</v>
      </c>
      <c r="B154" s="7" t="s">
        <v>99</v>
      </c>
      <c r="C154" s="8">
        <v>42043</v>
      </c>
      <c r="D154" s="7">
        <v>13</v>
      </c>
      <c r="E154" s="7" t="str">
        <f t="shared" si="3"/>
        <v>S64204313</v>
      </c>
      <c r="F154" s="3">
        <v>2018</v>
      </c>
      <c r="G154" s="2" t="s">
        <v>869</v>
      </c>
      <c r="H154" s="2" t="s">
        <v>869</v>
      </c>
      <c r="I154" s="2" t="s">
        <v>870</v>
      </c>
      <c r="J154" s="2" t="s">
        <v>754</v>
      </c>
      <c r="K154" s="194" t="s">
        <v>13</v>
      </c>
      <c r="L154" s="2">
        <v>26</v>
      </c>
      <c r="M154" s="194" t="s">
        <v>871</v>
      </c>
      <c r="N154" s="2" t="s">
        <v>872</v>
      </c>
      <c r="O154" s="195" t="s">
        <v>873</v>
      </c>
    </row>
    <row r="155" spans="1:15" ht="15.75" thickBot="1">
      <c r="A155" s="7">
        <v>2015</v>
      </c>
      <c r="B155" s="7" t="s">
        <v>99</v>
      </c>
      <c r="C155" s="8">
        <v>42043</v>
      </c>
      <c r="D155" s="7">
        <v>14</v>
      </c>
      <c r="E155" s="7" t="str">
        <f t="shared" si="3"/>
        <v>S64204314</v>
      </c>
      <c r="F155" s="5">
        <v>2019</v>
      </c>
      <c r="G155" s="6" t="s">
        <v>874</v>
      </c>
      <c r="H155" s="6" t="s">
        <v>874</v>
      </c>
      <c r="I155" s="6" t="s">
        <v>875</v>
      </c>
      <c r="J155" s="6" t="s">
        <v>419</v>
      </c>
      <c r="K155" s="196" t="s">
        <v>13</v>
      </c>
      <c r="L155" s="6">
        <v>28</v>
      </c>
      <c r="M155" s="196" t="s">
        <v>876</v>
      </c>
      <c r="N155" s="6" t="s">
        <v>877</v>
      </c>
      <c r="O155" s="197" t="s">
        <v>878</v>
      </c>
    </row>
    <row r="156" spans="1:15" ht="16.5" thickTop="1" thickBot="1">
      <c r="A156" s="7">
        <v>2015</v>
      </c>
      <c r="B156" s="7" t="s">
        <v>99</v>
      </c>
      <c r="C156" s="8">
        <v>42043</v>
      </c>
      <c r="D156" s="7">
        <v>15</v>
      </c>
      <c r="E156" s="7" t="str">
        <f t="shared" si="3"/>
        <v>S64204315</v>
      </c>
      <c r="F156" s="1" t="s">
        <v>15</v>
      </c>
    </row>
    <row r="157" spans="1:15" ht="16.5" customHeight="1" thickTop="1" thickBot="1">
      <c r="A157" s="7">
        <v>2015</v>
      </c>
      <c r="B157" s="7" t="s">
        <v>99</v>
      </c>
      <c r="C157" s="8">
        <v>42043</v>
      </c>
      <c r="D157" s="7">
        <v>16</v>
      </c>
      <c r="E157" s="7" t="str">
        <f t="shared" si="3"/>
        <v>S64204316</v>
      </c>
      <c r="F157" s="338" t="s">
        <v>1</v>
      </c>
      <c r="G157" s="341" t="s">
        <v>2</v>
      </c>
      <c r="H157" s="342"/>
      <c r="I157" s="342"/>
      <c r="J157" s="343"/>
      <c r="K157" s="344" t="s">
        <v>3</v>
      </c>
      <c r="L157" s="343"/>
      <c r="M157" s="344" t="s">
        <v>144</v>
      </c>
      <c r="N157" s="342"/>
      <c r="O157" s="342"/>
    </row>
    <row r="158" spans="1:15" ht="18" customHeight="1" thickBot="1">
      <c r="A158" s="7">
        <v>2015</v>
      </c>
      <c r="B158" s="7" t="s">
        <v>99</v>
      </c>
      <c r="C158" s="8">
        <v>42043</v>
      </c>
      <c r="D158" s="7">
        <v>17</v>
      </c>
      <c r="E158" s="7" t="str">
        <f t="shared" si="3"/>
        <v>S64204317</v>
      </c>
      <c r="F158" s="339"/>
      <c r="G158" s="345" t="s">
        <v>5</v>
      </c>
      <c r="H158" s="347" t="s">
        <v>145</v>
      </c>
      <c r="I158" s="348"/>
      <c r="J158" s="349"/>
      <c r="K158" s="350" t="s">
        <v>6</v>
      </c>
      <c r="L158" s="352" t="s">
        <v>7</v>
      </c>
      <c r="M158" s="350" t="s">
        <v>8</v>
      </c>
      <c r="N158" s="354" t="s">
        <v>146</v>
      </c>
      <c r="O158" s="356" t="s">
        <v>147</v>
      </c>
    </row>
    <row r="159" spans="1:15" ht="15.75" thickBot="1">
      <c r="A159" s="7">
        <v>2015</v>
      </c>
      <c r="B159" s="7" t="s">
        <v>99</v>
      </c>
      <c r="C159" s="8">
        <v>42043</v>
      </c>
      <c r="D159" s="7">
        <v>18</v>
      </c>
      <c r="E159" s="7" t="str">
        <f t="shared" si="3"/>
        <v>S64204318</v>
      </c>
      <c r="F159" s="340"/>
      <c r="G159" s="346"/>
      <c r="H159" s="191" t="s">
        <v>9</v>
      </c>
      <c r="I159" s="192" t="s">
        <v>10</v>
      </c>
      <c r="J159" s="193" t="s">
        <v>11</v>
      </c>
      <c r="K159" s="351"/>
      <c r="L159" s="353"/>
      <c r="M159" s="351"/>
      <c r="N159" s="355"/>
      <c r="O159" s="357"/>
    </row>
    <row r="160" spans="1:15">
      <c r="A160" s="7">
        <v>2015</v>
      </c>
      <c r="B160" s="7" t="s">
        <v>99</v>
      </c>
      <c r="C160" s="8">
        <v>42043</v>
      </c>
      <c r="D160" s="7">
        <v>19</v>
      </c>
      <c r="E160" s="7" t="str">
        <f t="shared" si="3"/>
        <v>S64204319</v>
      </c>
      <c r="F160" s="3" t="s">
        <v>16</v>
      </c>
      <c r="G160" s="2" t="s">
        <v>702</v>
      </c>
      <c r="H160" s="2" t="s">
        <v>702</v>
      </c>
      <c r="I160" s="2" t="s">
        <v>879</v>
      </c>
      <c r="J160" s="2" t="s">
        <v>880</v>
      </c>
      <c r="K160" s="194" t="s">
        <v>13</v>
      </c>
      <c r="L160" s="2">
        <v>40</v>
      </c>
      <c r="M160" s="194" t="s">
        <v>881</v>
      </c>
      <c r="N160" s="2" t="s">
        <v>484</v>
      </c>
      <c r="O160" s="195" t="s">
        <v>697</v>
      </c>
    </row>
    <row r="161" spans="1:15">
      <c r="A161" s="7">
        <v>2015</v>
      </c>
      <c r="B161" s="7" t="s">
        <v>99</v>
      </c>
      <c r="C161" s="8">
        <v>42043</v>
      </c>
      <c r="D161" s="7">
        <v>20</v>
      </c>
      <c r="E161" s="7" t="str">
        <f t="shared" si="3"/>
        <v>S64204320</v>
      </c>
      <c r="F161" s="4">
        <v>42036</v>
      </c>
      <c r="G161" s="2" t="s">
        <v>882</v>
      </c>
      <c r="H161" s="2" t="s">
        <v>882</v>
      </c>
      <c r="I161" s="2" t="s">
        <v>883</v>
      </c>
      <c r="J161" s="2" t="s">
        <v>876</v>
      </c>
      <c r="K161" s="194" t="s">
        <v>13</v>
      </c>
      <c r="L161" s="2">
        <v>35</v>
      </c>
      <c r="M161" s="194" t="s">
        <v>884</v>
      </c>
      <c r="N161" s="2" t="s">
        <v>885</v>
      </c>
      <c r="O161" s="195" t="s">
        <v>886</v>
      </c>
    </row>
    <row r="162" spans="1:15">
      <c r="A162" s="7">
        <v>2015</v>
      </c>
      <c r="B162" s="7" t="s">
        <v>99</v>
      </c>
      <c r="C162" s="8">
        <v>42043</v>
      </c>
      <c r="D162" s="7">
        <v>21</v>
      </c>
      <c r="E162" s="7" t="str">
        <f t="shared" si="3"/>
        <v>S64204321</v>
      </c>
      <c r="F162" s="4">
        <v>42064</v>
      </c>
      <c r="G162" s="2" t="s">
        <v>887</v>
      </c>
      <c r="H162" s="2" t="s">
        <v>887</v>
      </c>
      <c r="I162" s="2" t="s">
        <v>888</v>
      </c>
      <c r="J162" s="2" t="s">
        <v>889</v>
      </c>
      <c r="K162" s="194" t="s">
        <v>13</v>
      </c>
      <c r="L162" s="2">
        <v>28</v>
      </c>
      <c r="M162" s="194">
        <v>16</v>
      </c>
      <c r="N162" s="2">
        <v>32</v>
      </c>
      <c r="O162" s="195">
        <v>52</v>
      </c>
    </row>
    <row r="163" spans="1:15">
      <c r="A163" s="7">
        <v>2015</v>
      </c>
      <c r="B163" s="7" t="s">
        <v>99</v>
      </c>
      <c r="C163" s="8">
        <v>42043</v>
      </c>
      <c r="D163" s="7">
        <v>22</v>
      </c>
      <c r="E163" s="7" t="str">
        <f t="shared" si="3"/>
        <v>S64204322</v>
      </c>
      <c r="F163" s="4">
        <v>42095</v>
      </c>
      <c r="G163" s="2" t="s">
        <v>890</v>
      </c>
      <c r="H163" s="2" t="s">
        <v>890</v>
      </c>
      <c r="I163" s="2" t="s">
        <v>891</v>
      </c>
      <c r="J163" s="2" t="s">
        <v>892</v>
      </c>
      <c r="K163" s="194" t="s">
        <v>13</v>
      </c>
      <c r="L163" s="2">
        <v>19</v>
      </c>
      <c r="M163" s="194" t="s">
        <v>524</v>
      </c>
      <c r="N163" s="2" t="s">
        <v>383</v>
      </c>
      <c r="O163" s="195" t="s">
        <v>893</v>
      </c>
    </row>
    <row r="164" spans="1:15">
      <c r="A164" s="7">
        <v>2015</v>
      </c>
      <c r="B164" s="7" t="s">
        <v>99</v>
      </c>
      <c r="C164" s="8">
        <v>42043</v>
      </c>
      <c r="D164" s="7">
        <v>23</v>
      </c>
      <c r="E164" s="7" t="str">
        <f t="shared" si="3"/>
        <v>S64204323</v>
      </c>
      <c r="F164" s="4">
        <v>42125</v>
      </c>
      <c r="G164" s="2" t="s">
        <v>894</v>
      </c>
      <c r="H164" s="2" t="s">
        <v>894</v>
      </c>
      <c r="I164" s="2" t="s">
        <v>895</v>
      </c>
      <c r="J164" s="2" t="s">
        <v>896</v>
      </c>
      <c r="K164" s="194" t="s">
        <v>13</v>
      </c>
      <c r="L164" s="2">
        <v>19</v>
      </c>
      <c r="M164" s="194" t="s">
        <v>524</v>
      </c>
      <c r="N164" s="2" t="s">
        <v>383</v>
      </c>
      <c r="O164" s="195" t="s">
        <v>893</v>
      </c>
    </row>
    <row r="165" spans="1:15">
      <c r="A165" s="7">
        <v>2015</v>
      </c>
      <c r="B165" s="7" t="s">
        <v>99</v>
      </c>
      <c r="C165" s="8">
        <v>42043</v>
      </c>
      <c r="D165" s="7">
        <v>24</v>
      </c>
      <c r="E165" s="7" t="str">
        <f t="shared" si="3"/>
        <v>S64204324</v>
      </c>
      <c r="F165" s="3" t="s">
        <v>97</v>
      </c>
      <c r="G165" s="2" t="s">
        <v>897</v>
      </c>
      <c r="H165" s="2" t="s">
        <v>897</v>
      </c>
      <c r="I165" s="2" t="s">
        <v>898</v>
      </c>
      <c r="J165" s="2" t="s">
        <v>899</v>
      </c>
      <c r="K165" s="194" t="s">
        <v>13</v>
      </c>
      <c r="L165" s="2">
        <v>17</v>
      </c>
      <c r="M165" s="194" t="s">
        <v>900</v>
      </c>
      <c r="N165" s="2" t="s">
        <v>901</v>
      </c>
      <c r="O165" s="195" t="s">
        <v>902</v>
      </c>
    </row>
    <row r="166" spans="1:15">
      <c r="A166" s="7">
        <v>2015</v>
      </c>
      <c r="B166" s="7" t="s">
        <v>99</v>
      </c>
      <c r="C166" s="8">
        <v>42043</v>
      </c>
      <c r="D166" s="7">
        <v>25</v>
      </c>
      <c r="E166" s="7" t="str">
        <f t="shared" si="3"/>
        <v>S64204325</v>
      </c>
      <c r="F166" s="3">
        <v>2016</v>
      </c>
      <c r="G166" s="2" t="s">
        <v>903</v>
      </c>
      <c r="H166" s="2" t="s">
        <v>903</v>
      </c>
      <c r="I166" s="2" t="s">
        <v>904</v>
      </c>
      <c r="J166" s="2" t="s">
        <v>905</v>
      </c>
      <c r="K166" s="194" t="s">
        <v>13</v>
      </c>
      <c r="L166" s="2">
        <v>15</v>
      </c>
      <c r="M166" s="194" t="s">
        <v>906</v>
      </c>
      <c r="N166" s="2" t="s">
        <v>907</v>
      </c>
      <c r="O166" s="195" t="s">
        <v>908</v>
      </c>
    </row>
    <row r="167" spans="1:15">
      <c r="A167" s="7">
        <v>2015</v>
      </c>
      <c r="B167" s="7" t="s">
        <v>99</v>
      </c>
      <c r="C167" s="8">
        <v>42043</v>
      </c>
      <c r="D167" s="7">
        <v>26</v>
      </c>
      <c r="E167" s="7" t="str">
        <f t="shared" si="3"/>
        <v>S64204326</v>
      </c>
      <c r="F167" s="3">
        <v>2017</v>
      </c>
      <c r="G167" s="2" t="s">
        <v>909</v>
      </c>
      <c r="H167" s="2" t="s">
        <v>909</v>
      </c>
      <c r="I167" s="2" t="s">
        <v>910</v>
      </c>
      <c r="J167" s="2" t="s">
        <v>911</v>
      </c>
      <c r="K167" s="194" t="s">
        <v>13</v>
      </c>
      <c r="L167" s="2">
        <v>29</v>
      </c>
      <c r="M167" s="194" t="s">
        <v>912</v>
      </c>
      <c r="N167" s="2" t="s">
        <v>913</v>
      </c>
      <c r="O167" s="195" t="s">
        <v>914</v>
      </c>
    </row>
    <row r="168" spans="1:15">
      <c r="A168" s="7">
        <v>2015</v>
      </c>
      <c r="B168" s="7" t="s">
        <v>99</v>
      </c>
      <c r="C168" s="8">
        <v>42043</v>
      </c>
      <c r="D168" s="7">
        <v>27</v>
      </c>
      <c r="E168" s="7" t="str">
        <f t="shared" si="3"/>
        <v>S64204327</v>
      </c>
      <c r="F168" s="3">
        <v>2018</v>
      </c>
      <c r="G168" s="2" t="s">
        <v>915</v>
      </c>
      <c r="H168" s="2" t="s">
        <v>915</v>
      </c>
      <c r="I168" s="2" t="s">
        <v>916</v>
      </c>
      <c r="J168" s="2" t="s">
        <v>917</v>
      </c>
      <c r="K168" s="194" t="s">
        <v>13</v>
      </c>
      <c r="L168" s="2">
        <v>31</v>
      </c>
      <c r="M168" s="194" t="s">
        <v>496</v>
      </c>
      <c r="N168" s="2" t="s">
        <v>918</v>
      </c>
      <c r="O168" s="195" t="s">
        <v>919</v>
      </c>
    </row>
    <row r="169" spans="1:15" ht="15.75" thickBot="1">
      <c r="A169" s="7">
        <v>2015</v>
      </c>
      <c r="B169" s="7" t="s">
        <v>99</v>
      </c>
      <c r="C169" s="8">
        <v>42043</v>
      </c>
      <c r="D169" s="7">
        <v>28</v>
      </c>
      <c r="E169" s="7" t="str">
        <f t="shared" si="3"/>
        <v>S64204328</v>
      </c>
      <c r="F169" s="5">
        <v>2019</v>
      </c>
      <c r="G169" s="6" t="s">
        <v>920</v>
      </c>
      <c r="H169" s="6" t="s">
        <v>920</v>
      </c>
      <c r="I169" s="6" t="s">
        <v>921</v>
      </c>
      <c r="J169" s="6" t="s">
        <v>648</v>
      </c>
      <c r="K169" s="196" t="s">
        <v>13</v>
      </c>
      <c r="L169" s="6">
        <v>30</v>
      </c>
      <c r="M169" s="196" t="s">
        <v>922</v>
      </c>
      <c r="N169" s="6" t="s">
        <v>586</v>
      </c>
      <c r="O169" s="197" t="s">
        <v>586</v>
      </c>
    </row>
    <row r="170" spans="1:15" ht="16.5" thickTop="1" thickBot="1">
      <c r="A170" s="7">
        <v>2015</v>
      </c>
      <c r="B170" s="7" t="str">
        <f t="shared" si="2"/>
        <v>S7</v>
      </c>
      <c r="C170" s="8">
        <v>42050</v>
      </c>
      <c r="D170" s="7">
        <v>1</v>
      </c>
      <c r="E170" s="7" t="str">
        <f t="shared" si="3"/>
        <v>S7420501</v>
      </c>
      <c r="F170" s="1" t="s">
        <v>0</v>
      </c>
    </row>
    <row r="171" spans="1:15" ht="16.5" customHeight="1" thickTop="1" thickBot="1">
      <c r="A171" s="7">
        <v>2015</v>
      </c>
      <c r="B171" s="7" t="str">
        <f t="shared" si="2"/>
        <v>S7</v>
      </c>
      <c r="C171" s="8">
        <v>42050</v>
      </c>
      <c r="D171" s="7">
        <v>2</v>
      </c>
      <c r="E171" s="7" t="str">
        <f t="shared" si="3"/>
        <v>S7420502</v>
      </c>
      <c r="F171" s="338" t="s">
        <v>1</v>
      </c>
      <c r="G171" s="341" t="s">
        <v>2</v>
      </c>
      <c r="H171" s="342"/>
      <c r="I171" s="342"/>
      <c r="J171" s="343"/>
      <c r="K171" s="344" t="s">
        <v>3</v>
      </c>
      <c r="L171" s="343"/>
      <c r="M171" s="344" t="s">
        <v>144</v>
      </c>
      <c r="N171" s="342"/>
      <c r="O171" s="342"/>
    </row>
    <row r="172" spans="1:15" ht="18" customHeight="1" thickBot="1">
      <c r="A172" s="7">
        <v>2015</v>
      </c>
      <c r="B172" s="7" t="str">
        <f t="shared" si="2"/>
        <v>S7</v>
      </c>
      <c r="C172" s="8">
        <v>42050</v>
      </c>
      <c r="D172" s="7">
        <v>3</v>
      </c>
      <c r="E172" s="7" t="str">
        <f t="shared" si="3"/>
        <v>S7420503</v>
      </c>
      <c r="F172" s="339"/>
      <c r="G172" s="345" t="s">
        <v>5</v>
      </c>
      <c r="H172" s="347" t="s">
        <v>145</v>
      </c>
      <c r="I172" s="348"/>
      <c r="J172" s="349"/>
      <c r="K172" s="350" t="s">
        <v>6</v>
      </c>
      <c r="L172" s="352" t="s">
        <v>7</v>
      </c>
      <c r="M172" s="350" t="s">
        <v>8</v>
      </c>
      <c r="N172" s="354" t="s">
        <v>146</v>
      </c>
      <c r="O172" s="356" t="s">
        <v>147</v>
      </c>
    </row>
    <row r="173" spans="1:15" ht="15.75" thickBot="1">
      <c r="A173" s="7">
        <v>2015</v>
      </c>
      <c r="B173" s="7" t="str">
        <f t="shared" si="2"/>
        <v>S7</v>
      </c>
      <c r="C173" s="8">
        <v>42050</v>
      </c>
      <c r="D173" s="7">
        <v>4</v>
      </c>
      <c r="E173" s="7" t="str">
        <f t="shared" si="3"/>
        <v>S7420504</v>
      </c>
      <c r="F173" s="340"/>
      <c r="G173" s="346"/>
      <c r="H173" s="191" t="s">
        <v>9</v>
      </c>
      <c r="I173" s="192" t="s">
        <v>10</v>
      </c>
      <c r="J173" s="193" t="s">
        <v>11</v>
      </c>
      <c r="K173" s="351"/>
      <c r="L173" s="353"/>
      <c r="M173" s="351"/>
      <c r="N173" s="355"/>
      <c r="O173" s="357"/>
    </row>
    <row r="174" spans="1:15">
      <c r="A174" s="7">
        <v>2015</v>
      </c>
      <c r="B174" s="7" t="str">
        <f t="shared" si="2"/>
        <v>S7</v>
      </c>
      <c r="C174" s="8">
        <v>42050</v>
      </c>
      <c r="D174" s="7">
        <v>5</v>
      </c>
      <c r="E174" s="7" t="str">
        <f t="shared" si="3"/>
        <v>S7420505</v>
      </c>
      <c r="F174" s="3" t="s">
        <v>12</v>
      </c>
      <c r="G174" s="2">
        <v>4</v>
      </c>
      <c r="H174" s="2" t="s">
        <v>923</v>
      </c>
      <c r="I174" s="2" t="s">
        <v>924</v>
      </c>
      <c r="J174" s="2" t="s">
        <v>925</v>
      </c>
      <c r="K174" s="194" t="s">
        <v>17</v>
      </c>
      <c r="L174" s="2">
        <v>40</v>
      </c>
      <c r="M174" s="194" t="s">
        <v>926</v>
      </c>
      <c r="N174" s="2" t="s">
        <v>927</v>
      </c>
      <c r="O174" s="195" t="s">
        <v>928</v>
      </c>
    </row>
    <row r="175" spans="1:15">
      <c r="A175" s="7">
        <v>2015</v>
      </c>
      <c r="B175" s="7" t="str">
        <f t="shared" si="2"/>
        <v>S7</v>
      </c>
      <c r="C175" s="8">
        <v>42050</v>
      </c>
      <c r="D175" s="7">
        <v>6</v>
      </c>
      <c r="E175" s="7" t="str">
        <f t="shared" si="3"/>
        <v>S7420506</v>
      </c>
      <c r="F175" s="4">
        <v>42036</v>
      </c>
      <c r="G175" s="2" t="s">
        <v>929</v>
      </c>
      <c r="H175" s="2" t="s">
        <v>930</v>
      </c>
      <c r="I175" s="2" t="s">
        <v>931</v>
      </c>
      <c r="J175" s="2" t="s">
        <v>932</v>
      </c>
      <c r="K175" s="194" t="s">
        <v>17</v>
      </c>
      <c r="L175" s="2">
        <v>38</v>
      </c>
      <c r="M175" s="194" t="s">
        <v>933</v>
      </c>
      <c r="N175" s="2" t="s">
        <v>934</v>
      </c>
      <c r="O175" s="195" t="s">
        <v>935</v>
      </c>
    </row>
    <row r="176" spans="1:15">
      <c r="A176" s="7">
        <v>2015</v>
      </c>
      <c r="B176" s="7" t="str">
        <f t="shared" si="2"/>
        <v>S7</v>
      </c>
      <c r="C176" s="8">
        <v>42050</v>
      </c>
      <c r="D176" s="7">
        <v>7</v>
      </c>
      <c r="E176" s="7" t="str">
        <f t="shared" si="3"/>
        <v>S7420507</v>
      </c>
      <c r="F176" s="4">
        <v>42064</v>
      </c>
      <c r="G176" s="2" t="s">
        <v>936</v>
      </c>
      <c r="H176" s="2" t="s">
        <v>937</v>
      </c>
      <c r="I176" s="2" t="s">
        <v>938</v>
      </c>
      <c r="J176" s="2" t="s">
        <v>939</v>
      </c>
      <c r="K176" s="194" t="s">
        <v>17</v>
      </c>
      <c r="L176" s="2">
        <v>32</v>
      </c>
      <c r="M176" s="194" t="s">
        <v>940</v>
      </c>
      <c r="N176" s="2" t="s">
        <v>941</v>
      </c>
      <c r="O176" s="195" t="s">
        <v>941</v>
      </c>
    </row>
    <row r="177" spans="1:15">
      <c r="A177" s="7">
        <v>2015</v>
      </c>
      <c r="B177" s="7" t="str">
        <f t="shared" si="2"/>
        <v>S7</v>
      </c>
      <c r="C177" s="8">
        <v>42050</v>
      </c>
      <c r="D177" s="7">
        <v>8</v>
      </c>
      <c r="E177" s="7" t="str">
        <f t="shared" si="3"/>
        <v>S7420508</v>
      </c>
      <c r="F177" s="4">
        <v>42095</v>
      </c>
      <c r="G177" s="2" t="s">
        <v>936</v>
      </c>
      <c r="H177" s="2" t="s">
        <v>942</v>
      </c>
      <c r="I177" s="2" t="s">
        <v>943</v>
      </c>
      <c r="J177" s="2" t="s">
        <v>944</v>
      </c>
      <c r="K177" s="194" t="s">
        <v>17</v>
      </c>
      <c r="L177" s="2">
        <v>23</v>
      </c>
      <c r="M177" s="194" t="s">
        <v>945</v>
      </c>
      <c r="N177" s="2" t="s">
        <v>946</v>
      </c>
      <c r="O177" s="195" t="s">
        <v>947</v>
      </c>
    </row>
    <row r="178" spans="1:15">
      <c r="A178" s="7">
        <v>2015</v>
      </c>
      <c r="B178" s="7" t="str">
        <f t="shared" si="2"/>
        <v>S7</v>
      </c>
      <c r="C178" s="8">
        <v>42050</v>
      </c>
      <c r="D178" s="7">
        <v>9</v>
      </c>
      <c r="E178" s="7" t="str">
        <f t="shared" si="3"/>
        <v>S7420509</v>
      </c>
      <c r="F178" s="4">
        <v>42125</v>
      </c>
      <c r="G178" s="2" t="s">
        <v>936</v>
      </c>
      <c r="H178" s="2" t="s">
        <v>948</v>
      </c>
      <c r="I178" s="2" t="s">
        <v>949</v>
      </c>
      <c r="J178" s="2" t="s">
        <v>950</v>
      </c>
      <c r="K178" s="194" t="s">
        <v>17</v>
      </c>
      <c r="L178" s="2">
        <v>23</v>
      </c>
      <c r="M178" s="194" t="s">
        <v>951</v>
      </c>
      <c r="N178" s="2" t="s">
        <v>952</v>
      </c>
      <c r="O178" s="195" t="s">
        <v>953</v>
      </c>
    </row>
    <row r="179" spans="1:15">
      <c r="A179" s="7">
        <v>2015</v>
      </c>
      <c r="B179" s="7" t="str">
        <f t="shared" ref="B179:B242" si="4">"S"&amp;RIGHT(B151,1)+1</f>
        <v>S7</v>
      </c>
      <c r="C179" s="8">
        <v>42050</v>
      </c>
      <c r="D179" s="7">
        <v>10</v>
      </c>
      <c r="E179" s="7" t="str">
        <f t="shared" si="3"/>
        <v>S74205010</v>
      </c>
      <c r="F179" s="3" t="s">
        <v>97</v>
      </c>
      <c r="G179" s="2">
        <v>377</v>
      </c>
      <c r="H179" s="2" t="s">
        <v>954</v>
      </c>
      <c r="I179" s="2" t="s">
        <v>955</v>
      </c>
      <c r="J179" s="2" t="s">
        <v>288</v>
      </c>
      <c r="K179" s="194" t="s">
        <v>17</v>
      </c>
      <c r="L179" s="2">
        <v>19</v>
      </c>
      <c r="M179" s="194" t="s">
        <v>956</v>
      </c>
      <c r="N179" s="2" t="s">
        <v>957</v>
      </c>
      <c r="O179" s="195" t="s">
        <v>958</v>
      </c>
    </row>
    <row r="180" spans="1:15">
      <c r="A180" s="7">
        <v>2015</v>
      </c>
      <c r="B180" s="7" t="str">
        <f t="shared" si="4"/>
        <v>S7</v>
      </c>
      <c r="C180" s="8">
        <v>42050</v>
      </c>
      <c r="D180" s="7">
        <v>11</v>
      </c>
      <c r="E180" s="7" t="str">
        <f t="shared" si="3"/>
        <v>S74205011</v>
      </c>
      <c r="F180" s="3">
        <v>2016</v>
      </c>
      <c r="G180" s="2">
        <v>285</v>
      </c>
      <c r="H180" s="2" t="s">
        <v>959</v>
      </c>
      <c r="I180" s="2" t="s">
        <v>960</v>
      </c>
      <c r="J180" s="2" t="s">
        <v>961</v>
      </c>
      <c r="K180" s="194" t="s">
        <v>17</v>
      </c>
      <c r="L180" s="2">
        <v>21</v>
      </c>
      <c r="M180" s="194" t="s">
        <v>758</v>
      </c>
      <c r="N180" s="2" t="s">
        <v>962</v>
      </c>
      <c r="O180" s="195" t="s">
        <v>963</v>
      </c>
    </row>
    <row r="181" spans="1:15">
      <c r="A181" s="7">
        <v>2015</v>
      </c>
      <c r="B181" s="7" t="str">
        <f t="shared" si="4"/>
        <v>S7</v>
      </c>
      <c r="C181" s="8">
        <v>42050</v>
      </c>
      <c r="D181" s="7">
        <v>12</v>
      </c>
      <c r="E181" s="7" t="str">
        <f t="shared" si="3"/>
        <v>S74205012</v>
      </c>
      <c r="F181" s="3">
        <v>2017</v>
      </c>
      <c r="G181" s="2">
        <v>190</v>
      </c>
      <c r="H181" s="2" t="s">
        <v>964</v>
      </c>
      <c r="I181" s="2" t="s">
        <v>965</v>
      </c>
      <c r="J181" s="2" t="s">
        <v>966</v>
      </c>
      <c r="K181" s="194" t="s">
        <v>17</v>
      </c>
      <c r="L181" s="2">
        <v>35</v>
      </c>
      <c r="M181" s="194" t="s">
        <v>967</v>
      </c>
      <c r="N181" s="2" t="s">
        <v>968</v>
      </c>
      <c r="O181" s="195" t="s">
        <v>455</v>
      </c>
    </row>
    <row r="182" spans="1:15">
      <c r="A182" s="7">
        <v>2015</v>
      </c>
      <c r="B182" s="7" t="str">
        <f t="shared" si="4"/>
        <v>S7</v>
      </c>
      <c r="C182" s="8">
        <v>42050</v>
      </c>
      <c r="D182" s="7">
        <v>13</v>
      </c>
      <c r="E182" s="7" t="str">
        <f t="shared" si="3"/>
        <v>S74205013</v>
      </c>
      <c r="F182" s="3">
        <v>2018</v>
      </c>
      <c r="G182" s="2">
        <v>170</v>
      </c>
      <c r="H182" s="2" t="s">
        <v>969</v>
      </c>
      <c r="I182" s="2" t="s">
        <v>970</v>
      </c>
      <c r="J182" s="2" t="s">
        <v>971</v>
      </c>
      <c r="K182" s="194" t="s">
        <v>17</v>
      </c>
      <c r="L182" s="2">
        <v>35</v>
      </c>
      <c r="M182" s="194">
        <v>10</v>
      </c>
      <c r="N182" s="2" t="s">
        <v>972</v>
      </c>
      <c r="O182" s="195" t="s">
        <v>973</v>
      </c>
    </row>
    <row r="183" spans="1:15" ht="15.75" thickBot="1">
      <c r="A183" s="7">
        <v>2015</v>
      </c>
      <c r="B183" s="7" t="str">
        <f t="shared" si="4"/>
        <v>S7</v>
      </c>
      <c r="C183" s="8">
        <v>42050</v>
      </c>
      <c r="D183" s="7">
        <v>14</v>
      </c>
      <c r="E183" s="7" t="str">
        <f t="shared" si="3"/>
        <v>S74205014</v>
      </c>
      <c r="F183" s="5">
        <v>2019</v>
      </c>
      <c r="G183" s="6">
        <v>160</v>
      </c>
      <c r="H183" s="6" t="s">
        <v>974</v>
      </c>
      <c r="I183" s="6" t="s">
        <v>975</v>
      </c>
      <c r="J183" s="6" t="s">
        <v>786</v>
      </c>
      <c r="K183" s="196" t="s">
        <v>17</v>
      </c>
      <c r="L183" s="6">
        <v>33</v>
      </c>
      <c r="M183" s="196" t="s">
        <v>976</v>
      </c>
      <c r="N183" s="6" t="s">
        <v>977</v>
      </c>
      <c r="O183" s="197" t="s">
        <v>978</v>
      </c>
    </row>
    <row r="184" spans="1:15" ht="16.5" thickTop="1" thickBot="1">
      <c r="A184" s="7">
        <v>2015</v>
      </c>
      <c r="B184" s="7" t="str">
        <f t="shared" si="4"/>
        <v>S7</v>
      </c>
      <c r="C184" s="8">
        <v>42050</v>
      </c>
      <c r="D184" s="7">
        <v>15</v>
      </c>
      <c r="E184" s="7" t="str">
        <f t="shared" si="3"/>
        <v>S74205015</v>
      </c>
      <c r="F184" s="1" t="s">
        <v>15</v>
      </c>
    </row>
    <row r="185" spans="1:15" ht="16.5" customHeight="1" thickTop="1" thickBot="1">
      <c r="A185" s="7">
        <v>2015</v>
      </c>
      <c r="B185" s="7" t="str">
        <f t="shared" si="4"/>
        <v>S7</v>
      </c>
      <c r="C185" s="8">
        <v>42050</v>
      </c>
      <c r="D185" s="7">
        <v>16</v>
      </c>
      <c r="E185" s="7" t="str">
        <f t="shared" si="3"/>
        <v>S74205016</v>
      </c>
      <c r="F185" s="338" t="s">
        <v>1</v>
      </c>
      <c r="G185" s="341" t="s">
        <v>2</v>
      </c>
      <c r="H185" s="342"/>
      <c r="I185" s="342"/>
      <c r="J185" s="343"/>
      <c r="K185" s="344" t="s">
        <v>3</v>
      </c>
      <c r="L185" s="343"/>
      <c r="M185" s="344" t="s">
        <v>144</v>
      </c>
      <c r="N185" s="342"/>
      <c r="O185" s="342"/>
    </row>
    <row r="186" spans="1:15" ht="18" customHeight="1" thickBot="1">
      <c r="A186" s="7">
        <v>2015</v>
      </c>
      <c r="B186" s="7" t="str">
        <f t="shared" si="4"/>
        <v>S7</v>
      </c>
      <c r="C186" s="8">
        <v>42050</v>
      </c>
      <c r="D186" s="7">
        <v>17</v>
      </c>
      <c r="E186" s="7" t="str">
        <f t="shared" si="3"/>
        <v>S74205017</v>
      </c>
      <c r="F186" s="339"/>
      <c r="G186" s="345" t="s">
        <v>5</v>
      </c>
      <c r="H186" s="347" t="s">
        <v>145</v>
      </c>
      <c r="I186" s="348"/>
      <c r="J186" s="349"/>
      <c r="K186" s="350" t="s">
        <v>6</v>
      </c>
      <c r="L186" s="352" t="s">
        <v>7</v>
      </c>
      <c r="M186" s="350" t="s">
        <v>8</v>
      </c>
      <c r="N186" s="354" t="s">
        <v>146</v>
      </c>
      <c r="O186" s="356" t="s">
        <v>147</v>
      </c>
    </row>
    <row r="187" spans="1:15" ht="15.75" customHeight="1" thickBot="1">
      <c r="A187" s="7">
        <v>2015</v>
      </c>
      <c r="B187" s="7" t="str">
        <f t="shared" si="4"/>
        <v>S7</v>
      </c>
      <c r="C187" s="8">
        <v>42050</v>
      </c>
      <c r="D187" s="7">
        <v>18</v>
      </c>
      <c r="E187" s="7" t="str">
        <f t="shared" si="3"/>
        <v>S74205018</v>
      </c>
      <c r="F187" s="340"/>
      <c r="G187" s="346"/>
      <c r="H187" s="191" t="s">
        <v>9</v>
      </c>
      <c r="I187" s="192" t="s">
        <v>10</v>
      </c>
      <c r="J187" s="193" t="s">
        <v>11</v>
      </c>
      <c r="K187" s="351"/>
      <c r="L187" s="353"/>
      <c r="M187" s="351"/>
      <c r="N187" s="355"/>
      <c r="O187" s="357"/>
    </row>
    <row r="188" spans="1:15">
      <c r="A188" s="7">
        <v>2015</v>
      </c>
      <c r="B188" s="7" t="str">
        <f t="shared" si="4"/>
        <v>S7</v>
      </c>
      <c r="C188" s="8">
        <v>42050</v>
      </c>
      <c r="D188" s="7">
        <v>19</v>
      </c>
      <c r="E188" s="7" t="str">
        <f t="shared" si="3"/>
        <v>S74205019</v>
      </c>
      <c r="F188" s="3" t="s">
        <v>16</v>
      </c>
      <c r="G188" s="2">
        <v>15</v>
      </c>
      <c r="H188" s="2" t="s">
        <v>979</v>
      </c>
      <c r="I188" s="2" t="s">
        <v>980</v>
      </c>
      <c r="J188" s="2" t="s">
        <v>981</v>
      </c>
      <c r="K188" s="194" t="s">
        <v>17</v>
      </c>
      <c r="L188" s="2">
        <v>38</v>
      </c>
      <c r="M188" s="194" t="s">
        <v>982</v>
      </c>
      <c r="N188" s="2" t="s">
        <v>983</v>
      </c>
      <c r="O188" s="195" t="s">
        <v>984</v>
      </c>
    </row>
    <row r="189" spans="1:15">
      <c r="A189" s="7">
        <v>2015</v>
      </c>
      <c r="B189" s="7" t="str">
        <f t="shared" si="4"/>
        <v>S7</v>
      </c>
      <c r="C189" s="8">
        <v>42050</v>
      </c>
      <c r="D189" s="7">
        <v>20</v>
      </c>
      <c r="E189" s="7" t="str">
        <f t="shared" si="3"/>
        <v>S74205020</v>
      </c>
      <c r="F189" s="4">
        <v>42036</v>
      </c>
      <c r="G189" s="2">
        <v>408</v>
      </c>
      <c r="H189" s="2" t="s">
        <v>985</v>
      </c>
      <c r="I189" s="2" t="s">
        <v>986</v>
      </c>
      <c r="J189" s="2" t="s">
        <v>917</v>
      </c>
      <c r="K189" s="194" t="s">
        <v>17</v>
      </c>
      <c r="L189" s="2">
        <v>34</v>
      </c>
      <c r="M189" s="194" t="s">
        <v>987</v>
      </c>
      <c r="N189" s="2" t="s">
        <v>988</v>
      </c>
      <c r="O189" s="195" t="s">
        <v>443</v>
      </c>
    </row>
    <row r="190" spans="1:15">
      <c r="A190" s="7">
        <v>2015</v>
      </c>
      <c r="B190" s="7" t="str">
        <f t="shared" si="4"/>
        <v>S7</v>
      </c>
      <c r="C190" s="8">
        <v>42050</v>
      </c>
      <c r="D190" s="7">
        <v>21</v>
      </c>
      <c r="E190" s="7" t="str">
        <f t="shared" si="3"/>
        <v>S74205021</v>
      </c>
      <c r="F190" s="4">
        <v>42064</v>
      </c>
      <c r="G190" s="2">
        <v>408</v>
      </c>
      <c r="H190" s="2" t="s">
        <v>989</v>
      </c>
      <c r="I190" s="2" t="s">
        <v>990</v>
      </c>
      <c r="J190" s="2" t="s">
        <v>833</v>
      </c>
      <c r="K190" s="194" t="s">
        <v>17</v>
      </c>
      <c r="L190" s="2">
        <v>25</v>
      </c>
      <c r="M190" s="194" t="s">
        <v>991</v>
      </c>
      <c r="N190" s="2" t="s">
        <v>992</v>
      </c>
      <c r="O190" s="195" t="s">
        <v>993</v>
      </c>
    </row>
    <row r="191" spans="1:15">
      <c r="A191" s="7">
        <v>2015</v>
      </c>
      <c r="B191" s="7" t="str">
        <f t="shared" si="4"/>
        <v>S7</v>
      </c>
      <c r="C191" s="8">
        <v>42050</v>
      </c>
      <c r="D191" s="7">
        <v>22</v>
      </c>
      <c r="E191" s="7" t="str">
        <f t="shared" si="3"/>
        <v>S74205022</v>
      </c>
      <c r="F191" s="4">
        <v>42095</v>
      </c>
      <c r="G191" s="2">
        <v>408</v>
      </c>
      <c r="H191" s="2" t="s">
        <v>994</v>
      </c>
      <c r="I191" s="2" t="s">
        <v>995</v>
      </c>
      <c r="J191" s="2" t="s">
        <v>996</v>
      </c>
      <c r="K191" s="194" t="s">
        <v>17</v>
      </c>
      <c r="L191" s="2">
        <v>19</v>
      </c>
      <c r="M191" s="194" t="s">
        <v>997</v>
      </c>
      <c r="N191" s="2" t="s">
        <v>998</v>
      </c>
      <c r="O191" s="195" t="s">
        <v>999</v>
      </c>
    </row>
    <row r="192" spans="1:15">
      <c r="A192" s="7">
        <v>2015</v>
      </c>
      <c r="B192" s="7" t="str">
        <f t="shared" si="4"/>
        <v>S7</v>
      </c>
      <c r="C192" s="8">
        <v>42050</v>
      </c>
      <c r="D192" s="7">
        <v>23</v>
      </c>
      <c r="E192" s="7" t="str">
        <f t="shared" si="3"/>
        <v>S74205023</v>
      </c>
      <c r="F192" s="4">
        <v>42125</v>
      </c>
      <c r="G192" s="2">
        <v>408</v>
      </c>
      <c r="H192" s="2" t="s">
        <v>1000</v>
      </c>
      <c r="I192" s="2" t="s">
        <v>1001</v>
      </c>
      <c r="J192" s="2" t="s">
        <v>549</v>
      </c>
      <c r="K192" s="194" t="s">
        <v>17</v>
      </c>
      <c r="L192" s="2">
        <v>18</v>
      </c>
      <c r="M192" s="194" t="s">
        <v>1002</v>
      </c>
      <c r="N192" s="2" t="s">
        <v>1003</v>
      </c>
      <c r="O192" s="195">
        <v>50</v>
      </c>
    </row>
    <row r="193" spans="1:15">
      <c r="A193" s="7">
        <v>2015</v>
      </c>
      <c r="B193" s="7" t="str">
        <f t="shared" si="4"/>
        <v>S7</v>
      </c>
      <c r="C193" s="8">
        <v>42050</v>
      </c>
      <c r="D193" s="7">
        <v>24</v>
      </c>
      <c r="E193" s="7" t="str">
        <f t="shared" si="3"/>
        <v>S74205024</v>
      </c>
      <c r="F193" s="3" t="s">
        <v>97</v>
      </c>
      <c r="G193" s="2">
        <v>400</v>
      </c>
      <c r="H193" s="2" t="s">
        <v>1004</v>
      </c>
      <c r="I193" s="2" t="s">
        <v>1005</v>
      </c>
      <c r="J193" s="2" t="s">
        <v>1006</v>
      </c>
      <c r="K193" s="194" t="s">
        <v>17</v>
      </c>
      <c r="L193" s="2">
        <v>19</v>
      </c>
      <c r="M193" s="194">
        <v>16</v>
      </c>
      <c r="N193" s="2">
        <v>24</v>
      </c>
      <c r="O193" s="195">
        <v>60</v>
      </c>
    </row>
    <row r="194" spans="1:15">
      <c r="A194" s="7">
        <v>2015</v>
      </c>
      <c r="B194" s="7" t="str">
        <f t="shared" si="4"/>
        <v>S7</v>
      </c>
      <c r="C194" s="8">
        <v>42050</v>
      </c>
      <c r="D194" s="7">
        <v>25</v>
      </c>
      <c r="E194" s="7" t="str">
        <f t="shared" ref="E194:E221" si="5">B194&amp;C194&amp;D194</f>
        <v>S74205025</v>
      </c>
      <c r="F194" s="3">
        <v>2016</v>
      </c>
      <c r="G194" s="2">
        <v>310</v>
      </c>
      <c r="H194" s="2" t="s">
        <v>1007</v>
      </c>
      <c r="I194" s="2" t="s">
        <v>1008</v>
      </c>
      <c r="J194" s="2" t="s">
        <v>1009</v>
      </c>
      <c r="K194" s="194" t="s">
        <v>17</v>
      </c>
      <c r="L194" s="2">
        <v>18</v>
      </c>
      <c r="M194" s="194" t="s">
        <v>800</v>
      </c>
      <c r="N194" s="2" t="s">
        <v>340</v>
      </c>
      <c r="O194" s="195">
        <v>75</v>
      </c>
    </row>
    <row r="195" spans="1:15">
      <c r="A195" s="7">
        <v>2015</v>
      </c>
      <c r="B195" s="7" t="str">
        <f t="shared" si="4"/>
        <v>S7</v>
      </c>
      <c r="C195" s="8">
        <v>42050</v>
      </c>
      <c r="D195" s="7">
        <v>26</v>
      </c>
      <c r="E195" s="7" t="str">
        <f t="shared" si="5"/>
        <v>S74205026</v>
      </c>
      <c r="F195" s="3">
        <v>2017</v>
      </c>
      <c r="G195" s="2">
        <v>215</v>
      </c>
      <c r="H195" s="2" t="s">
        <v>1010</v>
      </c>
      <c r="I195" s="2" t="s">
        <v>1011</v>
      </c>
      <c r="J195" s="2" t="s">
        <v>1012</v>
      </c>
      <c r="K195" s="194" t="s">
        <v>17</v>
      </c>
      <c r="L195" s="2">
        <v>32</v>
      </c>
      <c r="M195" s="194" t="s">
        <v>1013</v>
      </c>
      <c r="N195" s="2" t="s">
        <v>1014</v>
      </c>
      <c r="O195" s="195" t="s">
        <v>1015</v>
      </c>
    </row>
    <row r="196" spans="1:15">
      <c r="A196" s="7">
        <v>2015</v>
      </c>
      <c r="B196" s="7" t="str">
        <f t="shared" si="4"/>
        <v>S7</v>
      </c>
      <c r="C196" s="8">
        <v>42050</v>
      </c>
      <c r="D196" s="7">
        <v>27</v>
      </c>
      <c r="E196" s="7" t="str">
        <f t="shared" si="5"/>
        <v>S74205027</v>
      </c>
      <c r="F196" s="3">
        <v>2018</v>
      </c>
      <c r="G196" s="2">
        <v>200</v>
      </c>
      <c r="H196" s="2" t="s">
        <v>1016</v>
      </c>
      <c r="I196" s="2" t="s">
        <v>1017</v>
      </c>
      <c r="J196" s="2" t="s">
        <v>1018</v>
      </c>
      <c r="K196" s="194" t="s">
        <v>17</v>
      </c>
      <c r="L196" s="2">
        <v>35</v>
      </c>
      <c r="M196" s="194" t="s">
        <v>671</v>
      </c>
      <c r="N196" s="2" t="s">
        <v>1019</v>
      </c>
      <c r="O196" s="195" t="s">
        <v>1020</v>
      </c>
    </row>
    <row r="197" spans="1:15" ht="15.75" thickBot="1">
      <c r="A197" s="7">
        <v>2015</v>
      </c>
      <c r="B197" s="7" t="str">
        <f t="shared" si="4"/>
        <v>S7</v>
      </c>
      <c r="C197" s="8">
        <v>42050</v>
      </c>
      <c r="D197" s="7">
        <v>28</v>
      </c>
      <c r="E197" s="7" t="str">
        <f t="shared" si="5"/>
        <v>S74205028</v>
      </c>
      <c r="F197" s="5">
        <v>2019</v>
      </c>
      <c r="G197" s="6">
        <v>190</v>
      </c>
      <c r="H197" s="6" t="s">
        <v>1021</v>
      </c>
      <c r="I197" s="6" t="s">
        <v>1022</v>
      </c>
      <c r="J197" s="6" t="s">
        <v>896</v>
      </c>
      <c r="K197" s="196" t="s">
        <v>17</v>
      </c>
      <c r="L197" s="6">
        <v>34</v>
      </c>
      <c r="M197" s="196" t="s">
        <v>1023</v>
      </c>
      <c r="N197" s="6" t="s">
        <v>783</v>
      </c>
      <c r="O197" s="197" t="s">
        <v>1020</v>
      </c>
    </row>
    <row r="198" spans="1:15" ht="16.5" thickTop="1" thickBot="1">
      <c r="A198" s="7">
        <v>2015</v>
      </c>
      <c r="B198" s="7" t="str">
        <f t="shared" si="4"/>
        <v>S8</v>
      </c>
      <c r="C198" s="8">
        <v>42057</v>
      </c>
      <c r="D198" s="7">
        <v>1</v>
      </c>
      <c r="E198" s="7" t="str">
        <f t="shared" si="5"/>
        <v>S8420571</v>
      </c>
      <c r="F198" s="1" t="s">
        <v>0</v>
      </c>
    </row>
    <row r="199" spans="1:15" ht="16.5" thickTop="1" thickBot="1">
      <c r="A199" s="7">
        <v>2015</v>
      </c>
      <c r="B199" s="7" t="str">
        <f t="shared" si="4"/>
        <v>S8</v>
      </c>
      <c r="C199" s="8">
        <v>42057</v>
      </c>
      <c r="D199" s="7">
        <v>2</v>
      </c>
      <c r="E199" s="7" t="str">
        <f t="shared" si="5"/>
        <v>S8420572</v>
      </c>
      <c r="F199" s="338" t="s">
        <v>1</v>
      </c>
      <c r="G199" s="341" t="s">
        <v>2</v>
      </c>
      <c r="H199" s="342"/>
      <c r="I199" s="342"/>
      <c r="J199" s="343"/>
      <c r="K199" s="344" t="s">
        <v>3</v>
      </c>
      <c r="L199" s="343"/>
      <c r="M199" s="344" t="s">
        <v>144</v>
      </c>
      <c r="N199" s="342"/>
      <c r="O199" s="342"/>
    </row>
    <row r="200" spans="1:15" ht="18" customHeight="1" thickBot="1">
      <c r="A200" s="7">
        <v>2015</v>
      </c>
      <c r="B200" s="7" t="str">
        <f t="shared" si="4"/>
        <v>S8</v>
      </c>
      <c r="C200" s="8">
        <v>42057</v>
      </c>
      <c r="D200" s="7">
        <v>3</v>
      </c>
      <c r="E200" s="7" t="str">
        <f t="shared" si="5"/>
        <v>S8420573</v>
      </c>
      <c r="F200" s="339"/>
      <c r="G200" s="345" t="s">
        <v>5</v>
      </c>
      <c r="H200" s="347" t="s">
        <v>145</v>
      </c>
      <c r="I200" s="348"/>
      <c r="J200" s="349"/>
      <c r="K200" s="350" t="s">
        <v>6</v>
      </c>
      <c r="L200" s="352" t="s">
        <v>7</v>
      </c>
      <c r="M200" s="350" t="s">
        <v>8</v>
      </c>
      <c r="N200" s="354" t="s">
        <v>146</v>
      </c>
      <c r="O200" s="356" t="s">
        <v>147</v>
      </c>
    </row>
    <row r="201" spans="1:15" ht="15.75" thickBot="1">
      <c r="A201" s="7">
        <v>2015</v>
      </c>
      <c r="B201" s="7" t="str">
        <f t="shared" si="4"/>
        <v>S8</v>
      </c>
      <c r="C201" s="8">
        <v>42057</v>
      </c>
      <c r="D201" s="7">
        <v>4</v>
      </c>
      <c r="E201" s="7" t="str">
        <f t="shared" si="5"/>
        <v>S8420574</v>
      </c>
      <c r="F201" s="340"/>
      <c r="G201" s="346"/>
      <c r="H201" s="191" t="s">
        <v>9</v>
      </c>
      <c r="I201" s="192" t="s">
        <v>10</v>
      </c>
      <c r="J201" s="193" t="s">
        <v>11</v>
      </c>
      <c r="K201" s="351"/>
      <c r="L201" s="353"/>
      <c r="M201" s="351"/>
      <c r="N201" s="355"/>
      <c r="O201" s="357"/>
    </row>
    <row r="202" spans="1:15">
      <c r="A202" s="7">
        <v>2015</v>
      </c>
      <c r="B202" s="7" t="str">
        <f t="shared" si="4"/>
        <v>S8</v>
      </c>
      <c r="C202" s="8">
        <v>42057</v>
      </c>
      <c r="D202" s="7">
        <v>5</v>
      </c>
      <c r="E202" s="7" t="str">
        <f t="shared" si="5"/>
        <v>S8420575</v>
      </c>
      <c r="F202" s="3" t="s">
        <v>12</v>
      </c>
      <c r="G202" s="2">
        <v>0</v>
      </c>
      <c r="H202" s="2" t="s">
        <v>1024</v>
      </c>
      <c r="I202" s="2" t="s">
        <v>1025</v>
      </c>
      <c r="J202" s="2" t="s">
        <v>1026</v>
      </c>
      <c r="K202" s="194" t="s">
        <v>17</v>
      </c>
      <c r="L202" s="2">
        <v>44</v>
      </c>
      <c r="M202" s="194" t="s">
        <v>631</v>
      </c>
      <c r="N202" s="2" t="s">
        <v>445</v>
      </c>
      <c r="O202" s="195" t="s">
        <v>301</v>
      </c>
    </row>
    <row r="203" spans="1:15">
      <c r="A203" s="7">
        <v>2015</v>
      </c>
      <c r="B203" s="7" t="str">
        <f t="shared" si="4"/>
        <v>S8</v>
      </c>
      <c r="C203" s="8">
        <v>42057</v>
      </c>
      <c r="D203" s="7">
        <v>6</v>
      </c>
      <c r="E203" s="7" t="str">
        <f t="shared" si="5"/>
        <v>S8420576</v>
      </c>
      <c r="F203" s="4">
        <v>42036</v>
      </c>
      <c r="G203" s="2">
        <v>388</v>
      </c>
      <c r="H203" s="2" t="s">
        <v>1027</v>
      </c>
      <c r="I203" s="2" t="s">
        <v>1028</v>
      </c>
      <c r="J203" s="2" t="s">
        <v>1029</v>
      </c>
      <c r="K203" s="194" t="s">
        <v>17</v>
      </c>
      <c r="L203" s="2">
        <v>38</v>
      </c>
      <c r="M203" s="194" t="s">
        <v>1030</v>
      </c>
      <c r="N203" s="2" t="s">
        <v>1031</v>
      </c>
      <c r="O203" s="195" t="s">
        <v>1032</v>
      </c>
    </row>
    <row r="204" spans="1:15">
      <c r="A204" s="7">
        <v>2015</v>
      </c>
      <c r="B204" s="7" t="str">
        <f t="shared" si="4"/>
        <v>S8</v>
      </c>
      <c r="C204" s="8">
        <v>42057</v>
      </c>
      <c r="D204" s="7">
        <v>7</v>
      </c>
      <c r="E204" s="7" t="str">
        <f t="shared" si="5"/>
        <v>S8420577</v>
      </c>
      <c r="F204" s="4">
        <v>42064</v>
      </c>
      <c r="G204" s="2">
        <v>388</v>
      </c>
      <c r="H204" s="2" t="s">
        <v>1033</v>
      </c>
      <c r="I204" s="2" t="s">
        <v>1034</v>
      </c>
      <c r="J204" s="2" t="s">
        <v>1035</v>
      </c>
      <c r="K204" s="194" t="s">
        <v>17</v>
      </c>
      <c r="L204" s="2">
        <v>29</v>
      </c>
      <c r="M204" s="194" t="s">
        <v>1036</v>
      </c>
      <c r="N204" s="2" t="s">
        <v>1037</v>
      </c>
      <c r="O204" s="195" t="s">
        <v>1038</v>
      </c>
    </row>
    <row r="205" spans="1:15">
      <c r="A205" s="7">
        <v>2015</v>
      </c>
      <c r="B205" s="7" t="str">
        <f t="shared" si="4"/>
        <v>S8</v>
      </c>
      <c r="C205" s="8">
        <v>42057</v>
      </c>
      <c r="D205" s="7">
        <v>8</v>
      </c>
      <c r="E205" s="7" t="str">
        <f t="shared" si="5"/>
        <v>S8420578</v>
      </c>
      <c r="F205" s="4">
        <v>42095</v>
      </c>
      <c r="G205" s="2">
        <v>388</v>
      </c>
      <c r="H205" s="2" t="s">
        <v>1039</v>
      </c>
      <c r="I205" s="2" t="s">
        <v>1040</v>
      </c>
      <c r="J205" s="2" t="s">
        <v>1041</v>
      </c>
      <c r="K205" s="194" t="s">
        <v>17</v>
      </c>
      <c r="L205" s="2">
        <v>28</v>
      </c>
      <c r="M205" s="194" t="s">
        <v>905</v>
      </c>
      <c r="N205" s="2" t="s">
        <v>1042</v>
      </c>
      <c r="O205" s="195" t="s">
        <v>1043</v>
      </c>
    </row>
    <row r="206" spans="1:15">
      <c r="A206" s="7">
        <v>2015</v>
      </c>
      <c r="B206" s="7" t="str">
        <f t="shared" si="4"/>
        <v>S8</v>
      </c>
      <c r="C206" s="8">
        <v>42057</v>
      </c>
      <c r="D206" s="7">
        <v>9</v>
      </c>
      <c r="E206" s="7" t="str">
        <f t="shared" si="5"/>
        <v>S8420579</v>
      </c>
      <c r="F206" s="4">
        <v>42125</v>
      </c>
      <c r="G206" s="2">
        <v>388</v>
      </c>
      <c r="H206" s="2" t="s">
        <v>1044</v>
      </c>
      <c r="I206" s="2" t="s">
        <v>1045</v>
      </c>
      <c r="J206" s="2" t="s">
        <v>1046</v>
      </c>
      <c r="K206" s="194" t="s">
        <v>17</v>
      </c>
      <c r="L206" s="2">
        <v>22</v>
      </c>
      <c r="M206" s="194" t="s">
        <v>905</v>
      </c>
      <c r="N206" s="2" t="s">
        <v>1042</v>
      </c>
      <c r="O206" s="195" t="s">
        <v>1043</v>
      </c>
    </row>
    <row r="207" spans="1:15">
      <c r="A207" s="7">
        <v>2015</v>
      </c>
      <c r="B207" s="7" t="str">
        <f t="shared" si="4"/>
        <v>S8</v>
      </c>
      <c r="C207" s="8">
        <v>42057</v>
      </c>
      <c r="D207" s="7">
        <v>10</v>
      </c>
      <c r="E207" s="7" t="str">
        <f t="shared" si="5"/>
        <v>S84205710</v>
      </c>
      <c r="F207" s="3" t="s">
        <v>97</v>
      </c>
      <c r="G207" s="2">
        <v>380</v>
      </c>
      <c r="H207" s="2" t="s">
        <v>1047</v>
      </c>
      <c r="I207" s="2" t="s">
        <v>1048</v>
      </c>
      <c r="J207" s="2" t="s">
        <v>1049</v>
      </c>
      <c r="K207" s="194" t="s">
        <v>17</v>
      </c>
      <c r="L207" s="2">
        <v>21</v>
      </c>
      <c r="M207" s="194" t="s">
        <v>423</v>
      </c>
      <c r="N207" s="2">
        <v>50</v>
      </c>
      <c r="O207" s="195" t="s">
        <v>484</v>
      </c>
    </row>
    <row r="208" spans="1:15">
      <c r="A208" s="7">
        <v>2015</v>
      </c>
      <c r="B208" s="7" t="str">
        <f t="shared" si="4"/>
        <v>S8</v>
      </c>
      <c r="C208" s="8">
        <v>42057</v>
      </c>
      <c r="D208" s="7">
        <v>11</v>
      </c>
      <c r="E208" s="7" t="str">
        <f t="shared" si="5"/>
        <v>S84205711</v>
      </c>
      <c r="F208" s="3">
        <v>2016</v>
      </c>
      <c r="G208" s="2">
        <v>300</v>
      </c>
      <c r="H208" s="2" t="s">
        <v>1050</v>
      </c>
      <c r="I208" s="2" t="s">
        <v>1051</v>
      </c>
      <c r="J208" s="2" t="s">
        <v>1052</v>
      </c>
      <c r="K208" s="194" t="s">
        <v>17</v>
      </c>
      <c r="L208" s="2">
        <v>19</v>
      </c>
      <c r="M208" s="194" t="s">
        <v>519</v>
      </c>
      <c r="N208" s="2" t="s">
        <v>508</v>
      </c>
      <c r="O208" s="195" t="s">
        <v>520</v>
      </c>
    </row>
    <row r="209" spans="1:15">
      <c r="A209" s="7">
        <v>2015</v>
      </c>
      <c r="B209" s="7" t="str">
        <f t="shared" si="4"/>
        <v>S8</v>
      </c>
      <c r="C209" s="8">
        <v>42057</v>
      </c>
      <c r="D209" s="7">
        <v>12</v>
      </c>
      <c r="E209" s="7" t="str">
        <f t="shared" si="5"/>
        <v>S84205712</v>
      </c>
      <c r="F209" s="3">
        <v>2017</v>
      </c>
      <c r="G209" s="2">
        <v>200</v>
      </c>
      <c r="H209" s="2" t="s">
        <v>1053</v>
      </c>
      <c r="I209" s="2" t="s">
        <v>1054</v>
      </c>
      <c r="J209" s="2" t="s">
        <v>1055</v>
      </c>
      <c r="K209" s="194" t="s">
        <v>17</v>
      </c>
      <c r="L209" s="2">
        <v>35</v>
      </c>
      <c r="M209" s="194">
        <v>5</v>
      </c>
      <c r="N209" s="2">
        <v>50</v>
      </c>
      <c r="O209" s="195">
        <v>45</v>
      </c>
    </row>
    <row r="210" spans="1:15">
      <c r="A210" s="7">
        <v>2015</v>
      </c>
      <c r="B210" s="7" t="str">
        <f t="shared" si="4"/>
        <v>S8</v>
      </c>
      <c r="C210" s="8">
        <v>42057</v>
      </c>
      <c r="D210" s="7">
        <v>13</v>
      </c>
      <c r="E210" s="7" t="str">
        <f t="shared" si="5"/>
        <v>S84205713</v>
      </c>
      <c r="F210" s="3">
        <v>2018</v>
      </c>
      <c r="G210" s="2">
        <v>175</v>
      </c>
      <c r="H210" s="2" t="s">
        <v>1056</v>
      </c>
      <c r="I210" s="2" t="s">
        <v>1057</v>
      </c>
      <c r="J210" s="2" t="s">
        <v>1058</v>
      </c>
      <c r="K210" s="194" t="s">
        <v>17</v>
      </c>
      <c r="L210" s="2">
        <v>36</v>
      </c>
      <c r="M210" s="194">
        <v>0</v>
      </c>
      <c r="N210" s="2" t="s">
        <v>301</v>
      </c>
      <c r="O210" s="195" t="s">
        <v>507</v>
      </c>
    </row>
    <row r="211" spans="1:15" ht="15.75" thickBot="1">
      <c r="A211" s="7">
        <v>2015</v>
      </c>
      <c r="B211" s="7" t="str">
        <f t="shared" si="4"/>
        <v>S8</v>
      </c>
      <c r="C211" s="8">
        <v>42057</v>
      </c>
      <c r="D211" s="7">
        <v>14</v>
      </c>
      <c r="E211" s="7" t="str">
        <f t="shared" si="5"/>
        <v>S84205714</v>
      </c>
      <c r="F211" s="5">
        <v>2019</v>
      </c>
      <c r="G211" s="6">
        <v>160</v>
      </c>
      <c r="H211" s="6" t="s">
        <v>1059</v>
      </c>
      <c r="I211" s="6" t="s">
        <v>1060</v>
      </c>
      <c r="J211" s="6" t="s">
        <v>1061</v>
      </c>
      <c r="K211" s="196" t="s">
        <v>17</v>
      </c>
      <c r="L211" s="6">
        <v>34</v>
      </c>
      <c r="M211" s="196">
        <v>0</v>
      </c>
      <c r="N211" s="6" t="s">
        <v>632</v>
      </c>
      <c r="O211" s="197" t="s">
        <v>445</v>
      </c>
    </row>
    <row r="212" spans="1:15" ht="16.5" thickTop="1" thickBot="1">
      <c r="A212" s="7">
        <v>2015</v>
      </c>
      <c r="B212" s="7" t="str">
        <f t="shared" si="4"/>
        <v>S8</v>
      </c>
      <c r="C212" s="8">
        <v>42057</v>
      </c>
      <c r="D212" s="7">
        <v>15</v>
      </c>
      <c r="E212" s="7" t="str">
        <f t="shared" si="5"/>
        <v>S84205715</v>
      </c>
      <c r="F212" s="1" t="s">
        <v>15</v>
      </c>
    </row>
    <row r="213" spans="1:15" ht="16.5" thickTop="1" thickBot="1">
      <c r="A213" s="7">
        <v>2015</v>
      </c>
      <c r="B213" s="7" t="str">
        <f t="shared" si="4"/>
        <v>S8</v>
      </c>
      <c r="C213" s="8">
        <v>42057</v>
      </c>
      <c r="D213" s="7">
        <v>16</v>
      </c>
      <c r="E213" s="7" t="str">
        <f t="shared" si="5"/>
        <v>S84205716</v>
      </c>
      <c r="F213" s="338" t="s">
        <v>1</v>
      </c>
      <c r="G213" s="341" t="s">
        <v>2</v>
      </c>
      <c r="H213" s="342"/>
      <c r="I213" s="342"/>
      <c r="J213" s="343"/>
      <c r="K213" s="344" t="s">
        <v>3</v>
      </c>
      <c r="L213" s="343"/>
      <c r="M213" s="344" t="s">
        <v>144</v>
      </c>
      <c r="N213" s="342"/>
      <c r="O213" s="342"/>
    </row>
    <row r="214" spans="1:15" ht="18" customHeight="1" thickBot="1">
      <c r="A214" s="7">
        <v>2015</v>
      </c>
      <c r="B214" s="7" t="str">
        <f t="shared" si="4"/>
        <v>S8</v>
      </c>
      <c r="C214" s="8">
        <v>42057</v>
      </c>
      <c r="D214" s="7">
        <v>17</v>
      </c>
      <c r="E214" s="7" t="str">
        <f t="shared" si="5"/>
        <v>S84205717</v>
      </c>
      <c r="F214" s="339"/>
      <c r="G214" s="345" t="s">
        <v>5</v>
      </c>
      <c r="H214" s="347" t="s">
        <v>145</v>
      </c>
      <c r="I214" s="348"/>
      <c r="J214" s="349"/>
      <c r="K214" s="350" t="s">
        <v>6</v>
      </c>
      <c r="L214" s="352" t="s">
        <v>7</v>
      </c>
      <c r="M214" s="350" t="s">
        <v>8</v>
      </c>
      <c r="N214" s="354" t="s">
        <v>146</v>
      </c>
      <c r="O214" s="356" t="s">
        <v>147</v>
      </c>
    </row>
    <row r="215" spans="1:15" ht="15.75" thickBot="1">
      <c r="A215" s="7">
        <v>2015</v>
      </c>
      <c r="B215" s="7" t="str">
        <f t="shared" si="4"/>
        <v>S8</v>
      </c>
      <c r="C215" s="8">
        <v>42057</v>
      </c>
      <c r="D215" s="7">
        <v>18</v>
      </c>
      <c r="E215" s="7" t="str">
        <f t="shared" si="5"/>
        <v>S84205718</v>
      </c>
      <c r="F215" s="340"/>
      <c r="G215" s="346"/>
      <c r="H215" s="191" t="s">
        <v>9</v>
      </c>
      <c r="I215" s="192" t="s">
        <v>10</v>
      </c>
      <c r="J215" s="193" t="s">
        <v>11</v>
      </c>
      <c r="K215" s="351"/>
      <c r="L215" s="353"/>
      <c r="M215" s="351"/>
      <c r="N215" s="355"/>
      <c r="O215" s="357"/>
    </row>
    <row r="216" spans="1:15">
      <c r="A216" s="7">
        <v>2015</v>
      </c>
      <c r="B216" s="7" t="str">
        <f t="shared" si="4"/>
        <v>S8</v>
      </c>
      <c r="C216" s="8">
        <v>42057</v>
      </c>
      <c r="D216" s="7">
        <v>19</v>
      </c>
      <c r="E216" s="7" t="str">
        <f t="shared" si="5"/>
        <v>S84205719</v>
      </c>
      <c r="F216" s="3" t="s">
        <v>16</v>
      </c>
      <c r="G216" s="2">
        <v>15</v>
      </c>
      <c r="H216" s="2" t="s">
        <v>1062</v>
      </c>
      <c r="I216" s="2" t="s">
        <v>1063</v>
      </c>
      <c r="J216" s="2" t="s">
        <v>1064</v>
      </c>
      <c r="K216" s="194" t="s">
        <v>17</v>
      </c>
      <c r="L216" s="2">
        <v>43</v>
      </c>
      <c r="M216" s="194">
        <v>25</v>
      </c>
      <c r="N216" s="2">
        <v>60</v>
      </c>
      <c r="O216" s="195">
        <v>15</v>
      </c>
    </row>
    <row r="217" spans="1:15">
      <c r="A217" s="7">
        <v>2015</v>
      </c>
      <c r="B217" s="7" t="str">
        <f t="shared" si="4"/>
        <v>S8</v>
      </c>
      <c r="C217" s="8">
        <v>42057</v>
      </c>
      <c r="D217" s="7">
        <v>20</v>
      </c>
      <c r="E217" s="7" t="str">
        <f t="shared" si="5"/>
        <v>S84205720</v>
      </c>
      <c r="F217" s="4">
        <v>42036</v>
      </c>
      <c r="G217" s="2">
        <v>403</v>
      </c>
      <c r="H217" s="2" t="s">
        <v>1065</v>
      </c>
      <c r="I217" s="2" t="s">
        <v>1066</v>
      </c>
      <c r="J217" s="2" t="s">
        <v>1067</v>
      </c>
      <c r="K217" s="194" t="s">
        <v>17</v>
      </c>
      <c r="L217" s="2">
        <v>38</v>
      </c>
      <c r="M217" s="194" t="s">
        <v>1068</v>
      </c>
      <c r="N217" s="2" t="s">
        <v>1069</v>
      </c>
      <c r="O217" s="195" t="s">
        <v>1070</v>
      </c>
    </row>
    <row r="218" spans="1:15">
      <c r="A218" s="7">
        <v>2015</v>
      </c>
      <c r="B218" s="7" t="str">
        <f t="shared" si="4"/>
        <v>S8</v>
      </c>
      <c r="C218" s="8">
        <v>42057</v>
      </c>
      <c r="D218" s="7">
        <v>21</v>
      </c>
      <c r="E218" s="7" t="str">
        <f t="shared" si="5"/>
        <v>S84205721</v>
      </c>
      <c r="F218" s="4">
        <v>42064</v>
      </c>
      <c r="G218" s="2">
        <v>403</v>
      </c>
      <c r="H218" s="2" t="s">
        <v>1071</v>
      </c>
      <c r="I218" s="2" t="s">
        <v>1072</v>
      </c>
      <c r="J218" s="2" t="s">
        <v>1073</v>
      </c>
      <c r="K218" s="194" t="s">
        <v>17</v>
      </c>
      <c r="L218" s="2">
        <v>29</v>
      </c>
      <c r="M218" s="194">
        <v>30</v>
      </c>
      <c r="N218" s="2">
        <v>45</v>
      </c>
      <c r="O218" s="195">
        <v>25</v>
      </c>
    </row>
    <row r="219" spans="1:15">
      <c r="A219" s="7">
        <v>2015</v>
      </c>
      <c r="B219" s="7" t="str">
        <f t="shared" si="4"/>
        <v>S8</v>
      </c>
      <c r="C219" s="8">
        <v>42057</v>
      </c>
      <c r="D219" s="7">
        <v>22</v>
      </c>
      <c r="E219" s="7" t="str">
        <f t="shared" si="5"/>
        <v>S84205722</v>
      </c>
      <c r="F219" s="4">
        <v>42095</v>
      </c>
      <c r="G219" s="2">
        <v>408</v>
      </c>
      <c r="H219" s="2" t="s">
        <v>1074</v>
      </c>
      <c r="I219" s="2" t="s">
        <v>1075</v>
      </c>
      <c r="J219" s="2" t="s">
        <v>1076</v>
      </c>
      <c r="K219" s="194" t="s">
        <v>17</v>
      </c>
      <c r="L219" s="2">
        <v>27</v>
      </c>
      <c r="M219" s="194" t="s">
        <v>1077</v>
      </c>
      <c r="N219" s="2" t="s">
        <v>1078</v>
      </c>
      <c r="O219" s="195" t="s">
        <v>1079</v>
      </c>
    </row>
    <row r="220" spans="1:15">
      <c r="A220" s="7">
        <v>2015</v>
      </c>
      <c r="B220" s="7" t="str">
        <f t="shared" si="4"/>
        <v>S8</v>
      </c>
      <c r="C220" s="8">
        <v>42057</v>
      </c>
      <c r="D220" s="7">
        <v>23</v>
      </c>
      <c r="E220" s="7" t="str">
        <f t="shared" si="5"/>
        <v>S84205723</v>
      </c>
      <c r="F220" s="4">
        <v>42125</v>
      </c>
      <c r="G220" s="2">
        <v>408</v>
      </c>
      <c r="H220" s="2" t="s">
        <v>1080</v>
      </c>
      <c r="I220" s="2" t="s">
        <v>1081</v>
      </c>
      <c r="J220" s="2" t="s">
        <v>317</v>
      </c>
      <c r="K220" s="194" t="s">
        <v>17</v>
      </c>
      <c r="L220" s="2">
        <v>20</v>
      </c>
      <c r="M220" s="194" t="s">
        <v>1077</v>
      </c>
      <c r="N220" s="2" t="s">
        <v>1078</v>
      </c>
      <c r="O220" s="195" t="s">
        <v>1079</v>
      </c>
    </row>
    <row r="221" spans="1:15">
      <c r="A221" s="7">
        <v>2015</v>
      </c>
      <c r="B221" s="7" t="str">
        <f t="shared" si="4"/>
        <v>S8</v>
      </c>
      <c r="C221" s="8">
        <v>42057</v>
      </c>
      <c r="D221" s="7">
        <v>24</v>
      </c>
      <c r="E221" s="7" t="str">
        <f t="shared" si="5"/>
        <v>S84205724</v>
      </c>
      <c r="F221" s="3" t="s">
        <v>97</v>
      </c>
      <c r="G221" s="2">
        <v>405</v>
      </c>
      <c r="H221" s="2" t="s">
        <v>1082</v>
      </c>
      <c r="I221" s="2" t="s">
        <v>1083</v>
      </c>
      <c r="J221" s="2" t="s">
        <v>847</v>
      </c>
      <c r="K221" s="194" t="s">
        <v>17</v>
      </c>
      <c r="L221" s="2">
        <v>20</v>
      </c>
      <c r="M221" s="194">
        <v>20</v>
      </c>
      <c r="N221" s="2">
        <v>35</v>
      </c>
      <c r="O221" s="195">
        <v>45</v>
      </c>
    </row>
    <row r="222" spans="1:15">
      <c r="A222" s="7">
        <v>2015</v>
      </c>
      <c r="B222" s="7" t="str">
        <f t="shared" si="4"/>
        <v>S8</v>
      </c>
      <c r="C222" s="8">
        <v>42057</v>
      </c>
      <c r="D222" s="7">
        <v>25</v>
      </c>
      <c r="E222" s="7" t="str">
        <f t="shared" ref="E222:E285" si="6">B222&amp;C222&amp;D222</f>
        <v>S84205725</v>
      </c>
      <c r="F222" s="3">
        <v>2016</v>
      </c>
      <c r="G222" s="2">
        <v>325</v>
      </c>
      <c r="H222" s="2" t="s">
        <v>1084</v>
      </c>
      <c r="I222" s="2" t="s">
        <v>1085</v>
      </c>
      <c r="J222" s="2" t="s">
        <v>1086</v>
      </c>
      <c r="K222" s="194" t="s">
        <v>17</v>
      </c>
      <c r="L222" s="2">
        <v>20</v>
      </c>
      <c r="M222" s="194" t="s">
        <v>1087</v>
      </c>
      <c r="N222" s="2" t="s">
        <v>1088</v>
      </c>
      <c r="O222" s="195" t="s">
        <v>1089</v>
      </c>
    </row>
    <row r="223" spans="1:15">
      <c r="A223" s="7">
        <v>2015</v>
      </c>
      <c r="B223" s="7" t="str">
        <f t="shared" si="4"/>
        <v>S8</v>
      </c>
      <c r="C223" s="8">
        <v>42057</v>
      </c>
      <c r="D223" s="7">
        <v>26</v>
      </c>
      <c r="E223" s="7" t="str">
        <f t="shared" si="6"/>
        <v>S84205726</v>
      </c>
      <c r="F223" s="3">
        <v>2017</v>
      </c>
      <c r="G223" s="2">
        <v>225</v>
      </c>
      <c r="H223" s="2" t="s">
        <v>1090</v>
      </c>
      <c r="I223" s="2" t="s">
        <v>1091</v>
      </c>
      <c r="J223" s="2" t="s">
        <v>1092</v>
      </c>
      <c r="K223" s="194" t="s">
        <v>17</v>
      </c>
      <c r="L223" s="2">
        <v>34</v>
      </c>
      <c r="M223" s="194">
        <v>15</v>
      </c>
      <c r="N223" s="2">
        <v>45</v>
      </c>
      <c r="O223" s="195">
        <v>40</v>
      </c>
    </row>
    <row r="224" spans="1:15">
      <c r="A224" s="7">
        <v>2015</v>
      </c>
      <c r="B224" s="7" t="str">
        <f t="shared" si="4"/>
        <v>S8</v>
      </c>
      <c r="C224" s="8">
        <v>42057</v>
      </c>
      <c r="D224" s="7">
        <v>27</v>
      </c>
      <c r="E224" s="7" t="str">
        <f t="shared" si="6"/>
        <v>S84205727</v>
      </c>
      <c r="F224" s="3">
        <v>2018</v>
      </c>
      <c r="G224" s="2">
        <v>200</v>
      </c>
      <c r="H224" s="2" t="s">
        <v>1093</v>
      </c>
      <c r="I224" s="2" t="s">
        <v>1094</v>
      </c>
      <c r="J224" s="2" t="s">
        <v>1095</v>
      </c>
      <c r="K224" s="194" t="s">
        <v>17</v>
      </c>
      <c r="L224" s="2">
        <v>37</v>
      </c>
      <c r="M224" s="194">
        <v>5</v>
      </c>
      <c r="N224" s="2">
        <v>40</v>
      </c>
      <c r="O224" s="195">
        <v>55</v>
      </c>
    </row>
    <row r="225" spans="1:15" ht="15.75" thickBot="1">
      <c r="A225" s="7">
        <v>2015</v>
      </c>
      <c r="B225" s="7" t="str">
        <f t="shared" si="4"/>
        <v>S8</v>
      </c>
      <c r="C225" s="8">
        <v>42057</v>
      </c>
      <c r="D225" s="7">
        <v>28</v>
      </c>
      <c r="E225" s="7" t="str">
        <f t="shared" si="6"/>
        <v>S84205728</v>
      </c>
      <c r="F225" s="5">
        <v>2019</v>
      </c>
      <c r="G225" s="6">
        <v>185</v>
      </c>
      <c r="H225" s="6" t="s">
        <v>1096</v>
      </c>
      <c r="I225" s="6" t="s">
        <v>1097</v>
      </c>
      <c r="J225" s="6" t="s">
        <v>1098</v>
      </c>
      <c r="K225" s="196" t="s">
        <v>17</v>
      </c>
      <c r="L225" s="6">
        <v>37</v>
      </c>
      <c r="M225" s="196" t="s">
        <v>506</v>
      </c>
      <c r="N225" s="6" t="s">
        <v>1099</v>
      </c>
      <c r="O225" s="197" t="s">
        <v>1100</v>
      </c>
    </row>
    <row r="226" spans="1:15" ht="16.5" thickTop="1" thickBot="1">
      <c r="A226" s="7">
        <v>2015</v>
      </c>
      <c r="B226" s="7" t="str">
        <f t="shared" si="4"/>
        <v>S9</v>
      </c>
      <c r="C226" s="8">
        <v>42064</v>
      </c>
      <c r="D226" s="7">
        <v>1</v>
      </c>
      <c r="E226" s="7" t="str">
        <f t="shared" si="6"/>
        <v>S9420641</v>
      </c>
      <c r="F226" s="1" t="s">
        <v>0</v>
      </c>
    </row>
    <row r="227" spans="1:15" ht="16.5" thickTop="1" thickBot="1">
      <c r="A227" s="7">
        <v>2015</v>
      </c>
      <c r="B227" s="7" t="str">
        <f t="shared" si="4"/>
        <v>S9</v>
      </c>
      <c r="C227" s="8">
        <v>42064</v>
      </c>
      <c r="D227" s="7">
        <v>2</v>
      </c>
      <c r="E227" s="7" t="str">
        <f t="shared" si="6"/>
        <v>S9420642</v>
      </c>
      <c r="F227" s="338" t="s">
        <v>1</v>
      </c>
      <c r="G227" s="341" t="s">
        <v>2</v>
      </c>
      <c r="H227" s="342"/>
      <c r="I227" s="342"/>
      <c r="J227" s="343"/>
      <c r="K227" s="344" t="s">
        <v>3</v>
      </c>
      <c r="L227" s="343"/>
      <c r="M227" s="344" t="s">
        <v>144</v>
      </c>
      <c r="N227" s="342"/>
      <c r="O227" s="342"/>
    </row>
    <row r="228" spans="1:15" ht="18" customHeight="1" thickBot="1">
      <c r="A228" s="7">
        <v>2015</v>
      </c>
      <c r="B228" s="7" t="str">
        <f t="shared" si="4"/>
        <v>S9</v>
      </c>
      <c r="C228" s="8">
        <v>42064</v>
      </c>
      <c r="D228" s="7">
        <v>3</v>
      </c>
      <c r="E228" s="7" t="str">
        <f t="shared" si="6"/>
        <v>S9420643</v>
      </c>
      <c r="F228" s="339"/>
      <c r="G228" s="345" t="s">
        <v>5</v>
      </c>
      <c r="H228" s="347" t="s">
        <v>145</v>
      </c>
      <c r="I228" s="348"/>
      <c r="J228" s="349"/>
      <c r="K228" s="350" t="s">
        <v>6</v>
      </c>
      <c r="L228" s="352" t="s">
        <v>7</v>
      </c>
      <c r="M228" s="350" t="s">
        <v>8</v>
      </c>
      <c r="N228" s="354" t="s">
        <v>146</v>
      </c>
      <c r="O228" s="356" t="s">
        <v>147</v>
      </c>
    </row>
    <row r="229" spans="1:15" ht="15.75" thickBot="1">
      <c r="A229" s="7">
        <v>2015</v>
      </c>
      <c r="B229" s="7" t="str">
        <f t="shared" si="4"/>
        <v>S9</v>
      </c>
      <c r="C229" s="8">
        <v>42064</v>
      </c>
      <c r="D229" s="7">
        <v>4</v>
      </c>
      <c r="E229" s="7" t="str">
        <f t="shared" si="6"/>
        <v>S9420644</v>
      </c>
      <c r="F229" s="340"/>
      <c r="G229" s="346"/>
      <c r="H229" s="191" t="s">
        <v>9</v>
      </c>
      <c r="I229" s="192" t="s">
        <v>10</v>
      </c>
      <c r="J229" s="193" t="s">
        <v>11</v>
      </c>
      <c r="K229" s="351"/>
      <c r="L229" s="353"/>
      <c r="M229" s="351"/>
      <c r="N229" s="355"/>
      <c r="O229" s="357"/>
    </row>
    <row r="230" spans="1:15">
      <c r="A230" s="7">
        <v>2015</v>
      </c>
      <c r="B230" s="7" t="str">
        <f t="shared" si="4"/>
        <v>S9</v>
      </c>
      <c r="C230" s="8">
        <v>42064</v>
      </c>
      <c r="D230" s="7">
        <v>5</v>
      </c>
      <c r="E230" s="7" t="str">
        <f t="shared" si="6"/>
        <v>S9420645</v>
      </c>
      <c r="F230" s="3" t="s">
        <v>12</v>
      </c>
      <c r="G230" s="2">
        <v>-3</v>
      </c>
      <c r="H230" s="2" t="s">
        <v>1101</v>
      </c>
      <c r="I230" s="2" t="s">
        <v>1102</v>
      </c>
      <c r="J230" s="2" t="s">
        <v>834</v>
      </c>
      <c r="K230" s="194" t="s">
        <v>17</v>
      </c>
      <c r="L230" s="2">
        <v>39</v>
      </c>
      <c r="M230" s="194" t="s">
        <v>731</v>
      </c>
      <c r="N230" s="2" t="s">
        <v>741</v>
      </c>
      <c r="O230" s="195" t="s">
        <v>312</v>
      </c>
    </row>
    <row r="231" spans="1:15">
      <c r="A231" s="7">
        <v>2015</v>
      </c>
      <c r="B231" s="7" t="str">
        <f t="shared" si="4"/>
        <v>S9</v>
      </c>
      <c r="C231" s="8">
        <v>42064</v>
      </c>
      <c r="D231" s="7">
        <v>6</v>
      </c>
      <c r="E231" s="7" t="str">
        <f t="shared" si="6"/>
        <v>S9420646</v>
      </c>
      <c r="F231" s="4">
        <v>42036</v>
      </c>
      <c r="G231" s="2">
        <v>385</v>
      </c>
      <c r="H231" s="2" t="s">
        <v>1103</v>
      </c>
      <c r="I231" s="2" t="s">
        <v>1104</v>
      </c>
      <c r="J231" s="2" t="s">
        <v>1105</v>
      </c>
      <c r="K231" s="194" t="s">
        <v>17</v>
      </c>
      <c r="L231" s="2">
        <v>37</v>
      </c>
      <c r="M231" s="194" t="s">
        <v>1106</v>
      </c>
      <c r="N231" s="2" t="s">
        <v>1107</v>
      </c>
      <c r="O231" s="195" t="s">
        <v>837</v>
      </c>
    </row>
    <row r="232" spans="1:15">
      <c r="A232" s="7">
        <v>2015</v>
      </c>
      <c r="B232" s="7" t="str">
        <f t="shared" si="4"/>
        <v>S9</v>
      </c>
      <c r="C232" s="8">
        <v>42064</v>
      </c>
      <c r="D232" s="7">
        <v>7</v>
      </c>
      <c r="E232" s="7" t="str">
        <f t="shared" si="6"/>
        <v>S9420647</v>
      </c>
      <c r="F232" s="4">
        <v>42064</v>
      </c>
      <c r="G232" s="2">
        <v>385</v>
      </c>
      <c r="H232" s="2" t="s">
        <v>1108</v>
      </c>
      <c r="I232" s="2" t="s">
        <v>1109</v>
      </c>
      <c r="J232" s="2" t="s">
        <v>1110</v>
      </c>
      <c r="K232" s="194" t="s">
        <v>17</v>
      </c>
      <c r="L232" s="2">
        <v>32</v>
      </c>
      <c r="M232" s="194" t="s">
        <v>1111</v>
      </c>
      <c r="N232" s="2" t="s">
        <v>482</v>
      </c>
      <c r="O232" s="195" t="s">
        <v>340</v>
      </c>
    </row>
    <row r="233" spans="1:15">
      <c r="A233" s="7">
        <v>2015</v>
      </c>
      <c r="B233" s="7" t="str">
        <f t="shared" si="4"/>
        <v>S9</v>
      </c>
      <c r="C233" s="8">
        <v>42064</v>
      </c>
      <c r="D233" s="7">
        <v>8</v>
      </c>
      <c r="E233" s="7" t="str">
        <f t="shared" si="6"/>
        <v>S9420648</v>
      </c>
      <c r="F233" s="4">
        <v>42095</v>
      </c>
      <c r="G233" s="2">
        <v>386</v>
      </c>
      <c r="H233" s="2" t="s">
        <v>1112</v>
      </c>
      <c r="I233" s="2" t="s">
        <v>1113</v>
      </c>
      <c r="J233" s="2" t="s">
        <v>1114</v>
      </c>
      <c r="K233" s="194" t="s">
        <v>17</v>
      </c>
      <c r="L233" s="2">
        <v>29</v>
      </c>
      <c r="M233" s="194" t="s">
        <v>1115</v>
      </c>
      <c r="N233" s="2" t="s">
        <v>1116</v>
      </c>
      <c r="O233" s="195" t="s">
        <v>340</v>
      </c>
    </row>
    <row r="234" spans="1:15">
      <c r="A234" s="7">
        <v>2015</v>
      </c>
      <c r="B234" s="7" t="str">
        <f t="shared" si="4"/>
        <v>S9</v>
      </c>
      <c r="C234" s="8">
        <v>42064</v>
      </c>
      <c r="D234" s="7">
        <v>9</v>
      </c>
      <c r="E234" s="7" t="str">
        <f t="shared" si="6"/>
        <v>S9420649</v>
      </c>
      <c r="F234" s="4">
        <v>42125</v>
      </c>
      <c r="G234" s="2">
        <v>388</v>
      </c>
      <c r="H234" s="2" t="s">
        <v>1117</v>
      </c>
      <c r="I234" s="2" t="s">
        <v>1118</v>
      </c>
      <c r="J234" s="2" t="s">
        <v>1119</v>
      </c>
      <c r="K234" s="194" t="s">
        <v>17</v>
      </c>
      <c r="L234" s="2">
        <v>27</v>
      </c>
      <c r="M234" s="194" t="s">
        <v>1120</v>
      </c>
      <c r="N234" s="2" t="s">
        <v>1121</v>
      </c>
      <c r="O234" s="195" t="s">
        <v>1122</v>
      </c>
    </row>
    <row r="235" spans="1:15">
      <c r="A235" s="7">
        <v>2015</v>
      </c>
      <c r="B235" s="7" t="str">
        <f t="shared" si="4"/>
        <v>S9</v>
      </c>
      <c r="C235" s="8">
        <v>42064</v>
      </c>
      <c r="D235" s="7">
        <v>10</v>
      </c>
      <c r="E235" s="7" t="str">
        <f t="shared" si="6"/>
        <v>S94206410</v>
      </c>
      <c r="F235" s="3" t="s">
        <v>97</v>
      </c>
      <c r="G235" s="2">
        <v>385</v>
      </c>
      <c r="H235" s="2" t="s">
        <v>1123</v>
      </c>
      <c r="I235" s="2" t="s">
        <v>1124</v>
      </c>
      <c r="J235" s="2" t="s">
        <v>283</v>
      </c>
      <c r="K235" s="194" t="s">
        <v>17</v>
      </c>
      <c r="L235" s="2">
        <v>27</v>
      </c>
      <c r="M235" s="194" t="s">
        <v>524</v>
      </c>
      <c r="N235" s="2" t="s">
        <v>383</v>
      </c>
      <c r="O235" s="195" t="s">
        <v>893</v>
      </c>
    </row>
    <row r="236" spans="1:15">
      <c r="A236" s="7">
        <v>2015</v>
      </c>
      <c r="B236" s="7" t="str">
        <f t="shared" si="4"/>
        <v>S9</v>
      </c>
      <c r="C236" s="8">
        <v>42064</v>
      </c>
      <c r="D236" s="7">
        <v>11</v>
      </c>
      <c r="E236" s="7" t="str">
        <f t="shared" si="6"/>
        <v>S94206411</v>
      </c>
      <c r="F236" s="3">
        <v>2016</v>
      </c>
      <c r="G236" s="2">
        <v>315</v>
      </c>
      <c r="H236" s="2" t="s">
        <v>1125</v>
      </c>
      <c r="I236" s="2" t="s">
        <v>1126</v>
      </c>
      <c r="J236" s="2" t="s">
        <v>1127</v>
      </c>
      <c r="K236" s="194" t="s">
        <v>17</v>
      </c>
      <c r="L236" s="2">
        <v>23</v>
      </c>
      <c r="M236" s="194">
        <v>0</v>
      </c>
      <c r="N236" s="2">
        <v>32</v>
      </c>
      <c r="O236" s="195">
        <v>68</v>
      </c>
    </row>
    <row r="237" spans="1:15">
      <c r="A237" s="7">
        <v>2015</v>
      </c>
      <c r="B237" s="7" t="str">
        <f t="shared" si="4"/>
        <v>S9</v>
      </c>
      <c r="C237" s="8">
        <v>42064</v>
      </c>
      <c r="D237" s="7">
        <v>12</v>
      </c>
      <c r="E237" s="7" t="str">
        <f t="shared" si="6"/>
        <v>S94206412</v>
      </c>
      <c r="F237" s="3">
        <v>2017</v>
      </c>
      <c r="G237" s="2">
        <v>190</v>
      </c>
      <c r="H237" s="2" t="s">
        <v>1128</v>
      </c>
      <c r="I237" s="2" t="s">
        <v>1128</v>
      </c>
      <c r="J237" s="2" t="s">
        <v>827</v>
      </c>
      <c r="K237" s="194" t="s">
        <v>17</v>
      </c>
      <c r="L237" s="2">
        <v>33</v>
      </c>
      <c r="M237" s="194" t="s">
        <v>1129</v>
      </c>
      <c r="N237" s="2" t="s">
        <v>1130</v>
      </c>
      <c r="O237" s="195" t="s">
        <v>1131</v>
      </c>
    </row>
    <row r="238" spans="1:15">
      <c r="A238" s="7">
        <v>2015</v>
      </c>
      <c r="B238" s="7" t="str">
        <f t="shared" si="4"/>
        <v>S9</v>
      </c>
      <c r="C238" s="8">
        <v>42064</v>
      </c>
      <c r="D238" s="7">
        <v>13</v>
      </c>
      <c r="E238" s="7" t="str">
        <f t="shared" si="6"/>
        <v>S94206413</v>
      </c>
      <c r="F238" s="3">
        <v>2018</v>
      </c>
      <c r="G238" s="2">
        <v>175</v>
      </c>
      <c r="H238" s="2" t="s">
        <v>1132</v>
      </c>
      <c r="I238" s="2" t="s">
        <v>1133</v>
      </c>
      <c r="J238" s="2" t="s">
        <v>1134</v>
      </c>
      <c r="K238" s="194" t="s">
        <v>17</v>
      </c>
      <c r="L238" s="2">
        <v>37</v>
      </c>
      <c r="M238" s="194">
        <v>8</v>
      </c>
      <c r="N238" s="2">
        <v>48</v>
      </c>
      <c r="O238" s="195">
        <v>44</v>
      </c>
    </row>
    <row r="239" spans="1:15" ht="15.75" thickBot="1">
      <c r="A239" s="7">
        <v>2015</v>
      </c>
      <c r="B239" s="7" t="str">
        <f t="shared" si="4"/>
        <v>S9</v>
      </c>
      <c r="C239" s="8">
        <v>42064</v>
      </c>
      <c r="D239" s="7">
        <v>14</v>
      </c>
      <c r="E239" s="7" t="str">
        <f t="shared" si="6"/>
        <v>S94206414</v>
      </c>
      <c r="F239" s="5">
        <v>2019</v>
      </c>
      <c r="G239" s="6">
        <v>160</v>
      </c>
      <c r="H239" s="6" t="s">
        <v>1135</v>
      </c>
      <c r="I239" s="6" t="s">
        <v>1136</v>
      </c>
      <c r="J239" s="6" t="s">
        <v>1137</v>
      </c>
      <c r="K239" s="196" t="s">
        <v>17</v>
      </c>
      <c r="L239" s="6">
        <v>37</v>
      </c>
      <c r="M239" s="196" t="s">
        <v>1138</v>
      </c>
      <c r="N239" s="6" t="s">
        <v>1139</v>
      </c>
      <c r="O239" s="197">
        <v>50</v>
      </c>
    </row>
    <row r="240" spans="1:15" ht="16.5" thickTop="1" thickBot="1">
      <c r="A240" s="7">
        <v>2015</v>
      </c>
      <c r="B240" s="7" t="str">
        <f t="shared" si="4"/>
        <v>S9</v>
      </c>
      <c r="C240" s="8">
        <v>42064</v>
      </c>
      <c r="D240" s="7">
        <v>15</v>
      </c>
      <c r="E240" s="7" t="str">
        <f t="shared" si="6"/>
        <v>S94206415</v>
      </c>
      <c r="F240" s="1" t="s">
        <v>15</v>
      </c>
    </row>
    <row r="241" spans="1:15" ht="16.5" thickTop="1" thickBot="1">
      <c r="A241" s="7">
        <v>2015</v>
      </c>
      <c r="B241" s="7" t="str">
        <f t="shared" si="4"/>
        <v>S9</v>
      </c>
      <c r="C241" s="8">
        <v>42064</v>
      </c>
      <c r="D241" s="7">
        <v>16</v>
      </c>
      <c r="E241" s="7" t="str">
        <f t="shared" si="6"/>
        <v>S94206416</v>
      </c>
      <c r="F241" s="338" t="s">
        <v>1</v>
      </c>
      <c r="G241" s="341" t="s">
        <v>2</v>
      </c>
      <c r="H241" s="342"/>
      <c r="I241" s="342"/>
      <c r="J241" s="343"/>
      <c r="K241" s="344" t="s">
        <v>3</v>
      </c>
      <c r="L241" s="343"/>
      <c r="M241" s="344" t="s">
        <v>144</v>
      </c>
      <c r="N241" s="342"/>
      <c r="O241" s="342"/>
    </row>
    <row r="242" spans="1:15" ht="18" customHeight="1" thickBot="1">
      <c r="A242" s="7">
        <v>2015</v>
      </c>
      <c r="B242" s="7" t="str">
        <f t="shared" si="4"/>
        <v>S9</v>
      </c>
      <c r="C242" s="8">
        <v>42064</v>
      </c>
      <c r="D242" s="7">
        <v>17</v>
      </c>
      <c r="E242" s="7" t="str">
        <f t="shared" si="6"/>
        <v>S94206417</v>
      </c>
      <c r="F242" s="339"/>
      <c r="G242" s="345" t="s">
        <v>5</v>
      </c>
      <c r="H242" s="347" t="s">
        <v>145</v>
      </c>
      <c r="I242" s="348"/>
      <c r="J242" s="349"/>
      <c r="K242" s="350" t="s">
        <v>6</v>
      </c>
      <c r="L242" s="352" t="s">
        <v>7</v>
      </c>
      <c r="M242" s="350" t="s">
        <v>8</v>
      </c>
      <c r="N242" s="354" t="s">
        <v>146</v>
      </c>
      <c r="O242" s="356" t="s">
        <v>147</v>
      </c>
    </row>
    <row r="243" spans="1:15" ht="15.75" thickBot="1">
      <c r="A243" s="7">
        <v>2015</v>
      </c>
      <c r="B243" s="7" t="str">
        <f t="shared" ref="B243:B281" si="7">"S"&amp;RIGHT(B215,1)+1</f>
        <v>S9</v>
      </c>
      <c r="C243" s="8">
        <v>42064</v>
      </c>
      <c r="D243" s="7">
        <v>18</v>
      </c>
      <c r="E243" s="7" t="str">
        <f t="shared" si="6"/>
        <v>S94206418</v>
      </c>
      <c r="F243" s="340"/>
      <c r="G243" s="346"/>
      <c r="H243" s="191" t="s">
        <v>9</v>
      </c>
      <c r="I243" s="192" t="s">
        <v>10</v>
      </c>
      <c r="J243" s="193" t="s">
        <v>11</v>
      </c>
      <c r="K243" s="351"/>
      <c r="L243" s="353"/>
      <c r="M243" s="351"/>
      <c r="N243" s="355"/>
      <c r="O243" s="357"/>
    </row>
    <row r="244" spans="1:15">
      <c r="A244" s="7">
        <v>2015</v>
      </c>
      <c r="B244" s="7" t="str">
        <f t="shared" si="7"/>
        <v>S9</v>
      </c>
      <c r="C244" s="8">
        <v>42064</v>
      </c>
      <c r="D244" s="7">
        <v>19</v>
      </c>
      <c r="E244" s="7" t="str">
        <f t="shared" si="6"/>
        <v>S94206419</v>
      </c>
      <c r="F244" s="3" t="s">
        <v>16</v>
      </c>
      <c r="G244" s="2">
        <v>10</v>
      </c>
      <c r="H244" s="2" t="s">
        <v>1140</v>
      </c>
      <c r="I244" s="2" t="s">
        <v>1141</v>
      </c>
      <c r="J244" s="2" t="s">
        <v>1142</v>
      </c>
      <c r="K244" s="194" t="s">
        <v>17</v>
      </c>
      <c r="L244" s="2">
        <v>44</v>
      </c>
      <c r="M244" s="194" t="s">
        <v>1099</v>
      </c>
      <c r="N244" s="2" t="s">
        <v>1143</v>
      </c>
      <c r="O244" s="195" t="s">
        <v>1144</v>
      </c>
    </row>
    <row r="245" spans="1:15">
      <c r="A245" s="7">
        <v>2015</v>
      </c>
      <c r="B245" s="7" t="str">
        <f t="shared" si="7"/>
        <v>S9</v>
      </c>
      <c r="C245" s="8">
        <v>42064</v>
      </c>
      <c r="D245" s="7">
        <v>20</v>
      </c>
      <c r="E245" s="7" t="str">
        <f t="shared" si="6"/>
        <v>S94206420</v>
      </c>
      <c r="F245" s="4">
        <v>42036</v>
      </c>
      <c r="G245" s="2">
        <v>395</v>
      </c>
      <c r="H245" s="2" t="s">
        <v>1145</v>
      </c>
      <c r="I245" s="2" t="s">
        <v>1146</v>
      </c>
      <c r="J245" s="2" t="s">
        <v>1147</v>
      </c>
      <c r="K245" s="194" t="s">
        <v>17</v>
      </c>
      <c r="L245" s="2">
        <v>42</v>
      </c>
      <c r="M245" s="194" t="s">
        <v>1148</v>
      </c>
      <c r="N245" s="2" t="s">
        <v>1149</v>
      </c>
      <c r="O245" s="195">
        <v>0</v>
      </c>
    </row>
    <row r="246" spans="1:15">
      <c r="A246" s="7">
        <v>2015</v>
      </c>
      <c r="B246" s="7" t="str">
        <f t="shared" si="7"/>
        <v>S9</v>
      </c>
      <c r="C246" s="8">
        <v>42064</v>
      </c>
      <c r="D246" s="7">
        <v>21</v>
      </c>
      <c r="E246" s="7" t="str">
        <f t="shared" si="6"/>
        <v>S94206421</v>
      </c>
      <c r="F246" s="4">
        <v>42064</v>
      </c>
      <c r="G246" s="2">
        <v>395</v>
      </c>
      <c r="H246" s="2" t="s">
        <v>1150</v>
      </c>
      <c r="I246" s="2" t="s">
        <v>1151</v>
      </c>
      <c r="J246" s="2" t="s">
        <v>1152</v>
      </c>
      <c r="K246" s="194" t="s">
        <v>17</v>
      </c>
      <c r="L246" s="2">
        <v>29</v>
      </c>
      <c r="M246" s="194" t="s">
        <v>1153</v>
      </c>
      <c r="N246" s="2" t="s">
        <v>1153</v>
      </c>
      <c r="O246" s="195" t="s">
        <v>340</v>
      </c>
    </row>
    <row r="247" spans="1:15">
      <c r="A247" s="7">
        <v>2015</v>
      </c>
      <c r="B247" s="7" t="str">
        <f t="shared" si="7"/>
        <v>S9</v>
      </c>
      <c r="C247" s="8">
        <v>42064</v>
      </c>
      <c r="D247" s="7">
        <v>22</v>
      </c>
      <c r="E247" s="7" t="str">
        <f t="shared" si="6"/>
        <v>S94206422</v>
      </c>
      <c r="F247" s="4">
        <v>42095</v>
      </c>
      <c r="G247" s="2">
        <v>401</v>
      </c>
      <c r="H247" s="2" t="s">
        <v>1154</v>
      </c>
      <c r="I247" s="2" t="s">
        <v>1155</v>
      </c>
      <c r="J247" s="2" t="s">
        <v>1156</v>
      </c>
      <c r="K247" s="194" t="s">
        <v>17</v>
      </c>
      <c r="L247" s="2">
        <v>25</v>
      </c>
      <c r="M247" s="194" t="s">
        <v>1157</v>
      </c>
      <c r="N247" s="2" t="s">
        <v>907</v>
      </c>
      <c r="O247" s="195" t="s">
        <v>1158</v>
      </c>
    </row>
    <row r="248" spans="1:15">
      <c r="A248" s="7">
        <v>2015</v>
      </c>
      <c r="B248" s="7" t="str">
        <f t="shared" si="7"/>
        <v>S9</v>
      </c>
      <c r="C248" s="8">
        <v>42064</v>
      </c>
      <c r="D248" s="7">
        <v>23</v>
      </c>
      <c r="E248" s="7" t="str">
        <f t="shared" si="6"/>
        <v>S94206423</v>
      </c>
      <c r="F248" s="4">
        <v>42125</v>
      </c>
      <c r="G248" s="2">
        <v>403</v>
      </c>
      <c r="H248" s="2" t="s">
        <v>1159</v>
      </c>
      <c r="I248" s="2" t="s">
        <v>1160</v>
      </c>
      <c r="J248" s="2" t="s">
        <v>1161</v>
      </c>
      <c r="K248" s="194" t="s">
        <v>17</v>
      </c>
      <c r="L248" s="2">
        <v>22</v>
      </c>
      <c r="M248" s="194" t="s">
        <v>1107</v>
      </c>
      <c r="N248" s="2" t="s">
        <v>1162</v>
      </c>
      <c r="O248" s="195" t="s">
        <v>907</v>
      </c>
    </row>
    <row r="249" spans="1:15">
      <c r="A249" s="7">
        <v>2015</v>
      </c>
      <c r="B249" s="7" t="str">
        <f t="shared" si="7"/>
        <v>S9</v>
      </c>
      <c r="C249" s="8">
        <v>42064</v>
      </c>
      <c r="D249" s="7">
        <v>24</v>
      </c>
      <c r="E249" s="7" t="str">
        <f t="shared" si="6"/>
        <v>S94206424</v>
      </c>
      <c r="F249" s="3" t="s">
        <v>97</v>
      </c>
      <c r="G249" s="2">
        <v>405</v>
      </c>
      <c r="H249" s="2" t="s">
        <v>1163</v>
      </c>
      <c r="I249" s="2" t="s">
        <v>1164</v>
      </c>
      <c r="J249" s="2" t="s">
        <v>810</v>
      </c>
      <c r="K249" s="194" t="s">
        <v>17</v>
      </c>
      <c r="L249" s="2">
        <v>21</v>
      </c>
      <c r="M249" s="194" t="s">
        <v>1165</v>
      </c>
      <c r="N249" s="2" t="s">
        <v>1166</v>
      </c>
      <c r="O249" s="195" t="s">
        <v>401</v>
      </c>
    </row>
    <row r="250" spans="1:15">
      <c r="A250" s="7">
        <v>2015</v>
      </c>
      <c r="B250" s="7" t="str">
        <f t="shared" si="7"/>
        <v>S9</v>
      </c>
      <c r="C250" s="8">
        <v>42064</v>
      </c>
      <c r="D250" s="7">
        <v>25</v>
      </c>
      <c r="E250" s="7" t="str">
        <f t="shared" si="6"/>
        <v>S94206425</v>
      </c>
      <c r="F250" s="3">
        <v>2016</v>
      </c>
      <c r="G250" s="2">
        <v>335</v>
      </c>
      <c r="H250" s="2" t="s">
        <v>1167</v>
      </c>
      <c r="I250" s="2" t="s">
        <v>1168</v>
      </c>
      <c r="J250" s="2" t="s">
        <v>1169</v>
      </c>
      <c r="K250" s="194" t="s">
        <v>17</v>
      </c>
      <c r="L250" s="2">
        <v>22</v>
      </c>
      <c r="M250" s="194">
        <v>15</v>
      </c>
      <c r="N250" s="2">
        <v>40</v>
      </c>
      <c r="O250" s="195">
        <v>45</v>
      </c>
    </row>
    <row r="251" spans="1:15">
      <c r="A251" s="7">
        <v>2015</v>
      </c>
      <c r="B251" s="7" t="str">
        <f t="shared" si="7"/>
        <v>S9</v>
      </c>
      <c r="C251" s="8">
        <v>42064</v>
      </c>
      <c r="D251" s="7">
        <v>26</v>
      </c>
      <c r="E251" s="7" t="str">
        <f t="shared" si="6"/>
        <v>S94206426</v>
      </c>
      <c r="F251" s="3">
        <v>2017</v>
      </c>
      <c r="G251" s="2">
        <v>215</v>
      </c>
      <c r="H251" s="2" t="s">
        <v>1170</v>
      </c>
      <c r="I251" s="2" t="s">
        <v>1171</v>
      </c>
      <c r="J251" s="2" t="s">
        <v>1172</v>
      </c>
      <c r="K251" s="194" t="s">
        <v>17</v>
      </c>
      <c r="L251" s="2">
        <v>33</v>
      </c>
      <c r="M251" s="194" t="s">
        <v>506</v>
      </c>
      <c r="N251" s="2" t="s">
        <v>301</v>
      </c>
      <c r="O251" s="195" t="s">
        <v>1173</v>
      </c>
    </row>
    <row r="252" spans="1:15">
      <c r="A252" s="7">
        <v>2015</v>
      </c>
      <c r="B252" s="7" t="str">
        <f t="shared" si="7"/>
        <v>S9</v>
      </c>
      <c r="C252" s="8">
        <v>42064</v>
      </c>
      <c r="D252" s="7">
        <v>27</v>
      </c>
      <c r="E252" s="7" t="str">
        <f t="shared" si="6"/>
        <v>S94206427</v>
      </c>
      <c r="F252" s="3">
        <v>2018</v>
      </c>
      <c r="G252" s="2">
        <v>200</v>
      </c>
      <c r="H252" s="2" t="s">
        <v>1174</v>
      </c>
      <c r="I252" s="2" t="s">
        <v>1175</v>
      </c>
      <c r="J252" s="2" t="s">
        <v>1176</v>
      </c>
      <c r="K252" s="194" t="s">
        <v>17</v>
      </c>
      <c r="L252" s="2">
        <v>36</v>
      </c>
      <c r="M252" s="194" t="s">
        <v>729</v>
      </c>
      <c r="N252" s="2" t="s">
        <v>455</v>
      </c>
      <c r="O252" s="195" t="s">
        <v>740</v>
      </c>
    </row>
    <row r="253" spans="1:15" ht="15.75" thickBot="1">
      <c r="A253" s="7">
        <v>2015</v>
      </c>
      <c r="B253" s="7" t="str">
        <f t="shared" si="7"/>
        <v>S9</v>
      </c>
      <c r="C253" s="8">
        <v>42064</v>
      </c>
      <c r="D253" s="7">
        <v>28</v>
      </c>
      <c r="E253" s="7" t="str">
        <f t="shared" si="6"/>
        <v>S94206428</v>
      </c>
      <c r="F253" s="5">
        <v>2019</v>
      </c>
      <c r="G253" s="6">
        <v>185</v>
      </c>
      <c r="H253" s="6" t="s">
        <v>1177</v>
      </c>
      <c r="I253" s="6" t="s">
        <v>1178</v>
      </c>
      <c r="J253" s="6" t="s">
        <v>1179</v>
      </c>
      <c r="K253" s="196" t="s">
        <v>17</v>
      </c>
      <c r="L253" s="6">
        <v>36</v>
      </c>
      <c r="M253" s="196" t="s">
        <v>735</v>
      </c>
      <c r="N253" s="6" t="s">
        <v>1180</v>
      </c>
      <c r="O253" s="197" t="s">
        <v>1181</v>
      </c>
    </row>
    <row r="254" spans="1:15" ht="16.5" thickTop="1" thickBot="1">
      <c r="A254" s="7">
        <v>2015</v>
      </c>
      <c r="B254" s="7" t="str">
        <f t="shared" si="7"/>
        <v>S10</v>
      </c>
      <c r="C254" s="8">
        <v>42071</v>
      </c>
      <c r="D254" s="7">
        <v>1</v>
      </c>
      <c r="E254" s="7" t="str">
        <f t="shared" si="6"/>
        <v>S10420711</v>
      </c>
      <c r="F254" s="1" t="s">
        <v>0</v>
      </c>
    </row>
    <row r="255" spans="1:15" ht="16.5" thickTop="1" thickBot="1">
      <c r="A255" s="7">
        <v>2015</v>
      </c>
      <c r="B255" s="7" t="str">
        <f t="shared" si="7"/>
        <v>S10</v>
      </c>
      <c r="C255" s="8">
        <v>42071</v>
      </c>
      <c r="D255" s="7">
        <v>2</v>
      </c>
      <c r="E255" s="7" t="str">
        <f t="shared" si="6"/>
        <v>S10420712</v>
      </c>
      <c r="F255" s="338" t="s">
        <v>1</v>
      </c>
      <c r="G255" s="341" t="s">
        <v>2</v>
      </c>
      <c r="H255" s="342"/>
      <c r="I255" s="342"/>
      <c r="J255" s="343"/>
      <c r="K255" s="344" t="s">
        <v>3</v>
      </c>
      <c r="L255" s="343"/>
      <c r="M255" s="344" t="s">
        <v>144</v>
      </c>
      <c r="N255" s="342"/>
      <c r="O255" s="342"/>
    </row>
    <row r="256" spans="1:15" ht="18" customHeight="1" thickBot="1">
      <c r="A256" s="7">
        <v>2015</v>
      </c>
      <c r="B256" s="7" t="str">
        <f t="shared" si="7"/>
        <v>S10</v>
      </c>
      <c r="C256" s="8">
        <v>42071</v>
      </c>
      <c r="D256" s="7">
        <v>3</v>
      </c>
      <c r="E256" s="7" t="str">
        <f t="shared" si="6"/>
        <v>S10420713</v>
      </c>
      <c r="F256" s="339"/>
      <c r="G256" s="345" t="s">
        <v>5</v>
      </c>
      <c r="H256" s="347" t="s">
        <v>145</v>
      </c>
      <c r="I256" s="348"/>
      <c r="J256" s="349"/>
      <c r="K256" s="350" t="s">
        <v>6</v>
      </c>
      <c r="L256" s="352" t="s">
        <v>7</v>
      </c>
      <c r="M256" s="350" t="s">
        <v>8</v>
      </c>
      <c r="N256" s="354" t="s">
        <v>146</v>
      </c>
      <c r="O256" s="356" t="s">
        <v>147</v>
      </c>
    </row>
    <row r="257" spans="1:15" ht="15.75" thickBot="1">
      <c r="A257" s="7">
        <v>2015</v>
      </c>
      <c r="B257" s="7" t="str">
        <f t="shared" si="7"/>
        <v>S10</v>
      </c>
      <c r="C257" s="8">
        <v>42071</v>
      </c>
      <c r="D257" s="7">
        <v>4</v>
      </c>
      <c r="E257" s="7" t="str">
        <f t="shared" si="6"/>
        <v>S10420714</v>
      </c>
      <c r="F257" s="340"/>
      <c r="G257" s="346"/>
      <c r="H257" s="191" t="s">
        <v>9</v>
      </c>
      <c r="I257" s="192" t="s">
        <v>10</v>
      </c>
      <c r="J257" s="193" t="s">
        <v>11</v>
      </c>
      <c r="K257" s="351"/>
      <c r="L257" s="353"/>
      <c r="M257" s="351"/>
      <c r="N257" s="355"/>
      <c r="O257" s="357"/>
    </row>
    <row r="258" spans="1:15">
      <c r="A258" s="7">
        <v>2015</v>
      </c>
      <c r="B258" s="7" t="str">
        <f t="shared" si="7"/>
        <v>S10</v>
      </c>
      <c r="C258" s="8">
        <v>42071</v>
      </c>
      <c r="D258" s="7">
        <v>5</v>
      </c>
      <c r="E258" s="7" t="str">
        <f t="shared" si="6"/>
        <v>S10420715</v>
      </c>
      <c r="F258" s="3" t="s">
        <v>12</v>
      </c>
      <c r="G258" s="2">
        <v>0</v>
      </c>
      <c r="H258" s="2" t="s">
        <v>1182</v>
      </c>
      <c r="I258" s="2" t="s">
        <v>1183</v>
      </c>
      <c r="J258" s="2" t="s">
        <v>1184</v>
      </c>
      <c r="K258" s="194" t="s">
        <v>17</v>
      </c>
      <c r="L258" s="2">
        <v>43</v>
      </c>
      <c r="M258" s="194" t="s">
        <v>1185</v>
      </c>
      <c r="N258" s="2" t="s">
        <v>1158</v>
      </c>
      <c r="O258" s="195" t="s">
        <v>1186</v>
      </c>
    </row>
    <row r="259" spans="1:15">
      <c r="A259" s="7">
        <v>2015</v>
      </c>
      <c r="B259" s="7" t="str">
        <f t="shared" si="7"/>
        <v>S10</v>
      </c>
      <c r="C259" s="8">
        <v>42071</v>
      </c>
      <c r="D259" s="7">
        <v>6</v>
      </c>
      <c r="E259" s="7" t="str">
        <f t="shared" si="6"/>
        <v>S10420716</v>
      </c>
      <c r="F259" s="4">
        <v>42064</v>
      </c>
      <c r="G259" s="2">
        <v>388</v>
      </c>
      <c r="H259" s="2" t="s">
        <v>1187</v>
      </c>
      <c r="I259" s="2" t="s">
        <v>1188</v>
      </c>
      <c r="J259" s="2" t="s">
        <v>1189</v>
      </c>
      <c r="K259" s="194" t="s">
        <v>17</v>
      </c>
      <c r="L259" s="2">
        <v>40</v>
      </c>
      <c r="M259" s="194" t="s">
        <v>704</v>
      </c>
      <c r="N259" s="2" t="s">
        <v>585</v>
      </c>
      <c r="O259" s="195" t="s">
        <v>626</v>
      </c>
    </row>
    <row r="260" spans="1:15">
      <c r="A260" s="7">
        <v>2015</v>
      </c>
      <c r="B260" s="7" t="str">
        <f t="shared" si="7"/>
        <v>S10</v>
      </c>
      <c r="C260" s="8">
        <v>42071</v>
      </c>
      <c r="D260" s="7">
        <v>7</v>
      </c>
      <c r="E260" s="7" t="str">
        <f t="shared" si="6"/>
        <v>S10420717</v>
      </c>
      <c r="F260" s="4">
        <v>42095</v>
      </c>
      <c r="G260" s="2">
        <v>388</v>
      </c>
      <c r="H260" s="2" t="s">
        <v>1190</v>
      </c>
      <c r="I260" s="2" t="s">
        <v>1113</v>
      </c>
      <c r="J260" s="2" t="s">
        <v>1191</v>
      </c>
      <c r="K260" s="194" t="s">
        <v>17</v>
      </c>
      <c r="L260" s="2">
        <v>32</v>
      </c>
      <c r="M260" s="194" t="s">
        <v>1192</v>
      </c>
      <c r="N260" s="2" t="s">
        <v>1193</v>
      </c>
      <c r="O260" s="195" t="s">
        <v>1194</v>
      </c>
    </row>
    <row r="261" spans="1:15">
      <c r="A261" s="7">
        <v>2015</v>
      </c>
      <c r="B261" s="7" t="str">
        <f t="shared" si="7"/>
        <v>S10</v>
      </c>
      <c r="C261" s="8">
        <v>42071</v>
      </c>
      <c r="D261" s="7">
        <v>8</v>
      </c>
      <c r="E261" s="7" t="str">
        <f t="shared" si="6"/>
        <v>S10420718</v>
      </c>
      <c r="F261" s="4">
        <v>42125</v>
      </c>
      <c r="G261" s="2">
        <v>388</v>
      </c>
      <c r="H261" s="2" t="s">
        <v>1195</v>
      </c>
      <c r="I261" s="2" t="s">
        <v>1117</v>
      </c>
      <c r="J261" s="2" t="s">
        <v>1196</v>
      </c>
      <c r="K261" s="194" t="s">
        <v>17</v>
      </c>
      <c r="L261" s="2">
        <v>26</v>
      </c>
      <c r="M261" s="194" t="s">
        <v>1197</v>
      </c>
      <c r="N261" s="2" t="s">
        <v>266</v>
      </c>
      <c r="O261" s="195" t="s">
        <v>1198</v>
      </c>
    </row>
    <row r="262" spans="1:15">
      <c r="A262" s="7">
        <v>2015</v>
      </c>
      <c r="B262" s="7" t="str">
        <f t="shared" si="7"/>
        <v>S10</v>
      </c>
      <c r="C262" s="8">
        <v>42071</v>
      </c>
      <c r="D262" s="7">
        <v>9</v>
      </c>
      <c r="E262" s="7" t="str">
        <f t="shared" si="6"/>
        <v>S10420719</v>
      </c>
      <c r="F262" s="4">
        <v>42156</v>
      </c>
      <c r="G262" s="2">
        <v>388</v>
      </c>
      <c r="H262" s="2" t="s">
        <v>1199</v>
      </c>
      <c r="I262" s="2" t="s">
        <v>949</v>
      </c>
      <c r="J262" s="2" t="s">
        <v>261</v>
      </c>
      <c r="K262" s="194" t="s">
        <v>17</v>
      </c>
      <c r="L262" s="2">
        <v>25</v>
      </c>
      <c r="M262" s="194" t="s">
        <v>1197</v>
      </c>
      <c r="N262" s="2" t="s">
        <v>266</v>
      </c>
      <c r="O262" s="195" t="s">
        <v>1198</v>
      </c>
    </row>
    <row r="263" spans="1:15">
      <c r="A263" s="7">
        <v>2015</v>
      </c>
      <c r="B263" s="7" t="str">
        <f t="shared" si="7"/>
        <v>S10</v>
      </c>
      <c r="C263" s="8">
        <v>42071</v>
      </c>
      <c r="D263" s="7">
        <v>10</v>
      </c>
      <c r="E263" s="7" t="str">
        <f t="shared" si="6"/>
        <v>S104207110</v>
      </c>
      <c r="F263" s="3" t="s">
        <v>97</v>
      </c>
      <c r="G263" s="2">
        <v>380</v>
      </c>
      <c r="H263" s="2" t="s">
        <v>1200</v>
      </c>
      <c r="I263" s="2" t="s">
        <v>1201</v>
      </c>
      <c r="J263" s="2" t="s">
        <v>691</v>
      </c>
      <c r="K263" s="194" t="s">
        <v>17</v>
      </c>
      <c r="L263" s="2">
        <v>24</v>
      </c>
      <c r="M263" s="194" t="s">
        <v>1202</v>
      </c>
      <c r="N263" s="2" t="s">
        <v>1203</v>
      </c>
      <c r="O263" s="195" t="s">
        <v>1204</v>
      </c>
    </row>
    <row r="264" spans="1:15">
      <c r="A264" s="7">
        <v>2015</v>
      </c>
      <c r="B264" s="7" t="str">
        <f t="shared" si="7"/>
        <v>S10</v>
      </c>
      <c r="C264" s="8">
        <v>42071</v>
      </c>
      <c r="D264" s="7">
        <v>11</v>
      </c>
      <c r="E264" s="7" t="str">
        <f t="shared" si="6"/>
        <v>S104207111</v>
      </c>
      <c r="F264" s="3">
        <v>2016</v>
      </c>
      <c r="G264" s="2">
        <v>310</v>
      </c>
      <c r="H264" s="2" t="s">
        <v>1205</v>
      </c>
      <c r="I264" s="2" t="s">
        <v>1206</v>
      </c>
      <c r="J264" s="2" t="s">
        <v>1207</v>
      </c>
      <c r="K264" s="194" t="s">
        <v>17</v>
      </c>
      <c r="L264" s="2">
        <v>19</v>
      </c>
      <c r="M264" s="194" t="s">
        <v>1208</v>
      </c>
      <c r="N264" s="2" t="s">
        <v>444</v>
      </c>
      <c r="O264" s="195" t="s">
        <v>513</v>
      </c>
    </row>
    <row r="265" spans="1:15">
      <c r="A265" s="7">
        <v>2015</v>
      </c>
      <c r="B265" s="7" t="str">
        <f t="shared" si="7"/>
        <v>S10</v>
      </c>
      <c r="C265" s="8">
        <v>42071</v>
      </c>
      <c r="D265" s="7">
        <v>12</v>
      </c>
      <c r="E265" s="7" t="str">
        <f t="shared" si="6"/>
        <v>S104207112</v>
      </c>
      <c r="F265" s="3">
        <v>2017</v>
      </c>
      <c r="G265" s="2">
        <v>200</v>
      </c>
      <c r="H265" s="2" t="s">
        <v>1209</v>
      </c>
      <c r="I265" s="2" t="s">
        <v>1210</v>
      </c>
      <c r="J265" s="2" t="s">
        <v>889</v>
      </c>
      <c r="K265" s="194" t="s">
        <v>17</v>
      </c>
      <c r="L265" s="2">
        <v>32</v>
      </c>
      <c r="M265" s="194">
        <v>0</v>
      </c>
      <c r="N265" s="2" t="s">
        <v>885</v>
      </c>
      <c r="O265" s="195" t="s">
        <v>1211</v>
      </c>
    </row>
    <row r="266" spans="1:15">
      <c r="A266" s="7">
        <v>2015</v>
      </c>
      <c r="B266" s="7" t="str">
        <f t="shared" si="7"/>
        <v>S10</v>
      </c>
      <c r="C266" s="8">
        <v>42071</v>
      </c>
      <c r="D266" s="7">
        <v>13</v>
      </c>
      <c r="E266" s="7" t="str">
        <f t="shared" si="6"/>
        <v>S104207113</v>
      </c>
      <c r="F266" s="3">
        <v>2018</v>
      </c>
      <c r="G266" s="2">
        <v>180</v>
      </c>
      <c r="H266" s="2" t="s">
        <v>1212</v>
      </c>
      <c r="I266" s="2" t="s">
        <v>1213</v>
      </c>
      <c r="J266" s="2" t="s">
        <v>1214</v>
      </c>
      <c r="K266" s="194" t="s">
        <v>17</v>
      </c>
      <c r="L266" s="2">
        <v>36</v>
      </c>
      <c r="M266" s="194">
        <v>8</v>
      </c>
      <c r="N266" s="2">
        <v>32</v>
      </c>
      <c r="O266" s="195">
        <v>60</v>
      </c>
    </row>
    <row r="267" spans="1:15" ht="15.75" thickBot="1">
      <c r="A267" s="7">
        <v>2015</v>
      </c>
      <c r="B267" s="7" t="str">
        <f t="shared" si="7"/>
        <v>S10</v>
      </c>
      <c r="C267" s="8">
        <v>42071</v>
      </c>
      <c r="D267" s="7">
        <v>14</v>
      </c>
      <c r="E267" s="7" t="str">
        <f t="shared" si="6"/>
        <v>S104207114</v>
      </c>
      <c r="F267" s="5">
        <v>2019</v>
      </c>
      <c r="G267" s="6">
        <v>165</v>
      </c>
      <c r="H267" s="6" t="s">
        <v>1215</v>
      </c>
      <c r="I267" s="6" t="s">
        <v>1216</v>
      </c>
      <c r="J267" s="6" t="s">
        <v>754</v>
      </c>
      <c r="K267" s="196" t="s">
        <v>17</v>
      </c>
      <c r="L267" s="6">
        <v>35</v>
      </c>
      <c r="M267" s="196" t="s">
        <v>1217</v>
      </c>
      <c r="N267" s="6" t="s">
        <v>1131</v>
      </c>
      <c r="O267" s="197" t="s">
        <v>983</v>
      </c>
    </row>
    <row r="268" spans="1:15" ht="16.5" thickTop="1" thickBot="1">
      <c r="A268" s="7">
        <v>2015</v>
      </c>
      <c r="B268" s="7" t="str">
        <f t="shared" si="7"/>
        <v>S10</v>
      </c>
      <c r="C268" s="8">
        <v>42071</v>
      </c>
      <c r="D268" s="7">
        <v>15</v>
      </c>
      <c r="E268" s="7" t="str">
        <f t="shared" si="6"/>
        <v>S104207115</v>
      </c>
      <c r="F268" s="1" t="s">
        <v>15</v>
      </c>
    </row>
    <row r="269" spans="1:15" ht="16.5" thickTop="1" thickBot="1">
      <c r="A269" s="7">
        <v>2015</v>
      </c>
      <c r="B269" s="7" t="str">
        <f t="shared" si="7"/>
        <v>S10</v>
      </c>
      <c r="C269" s="8">
        <v>42071</v>
      </c>
      <c r="D269" s="7">
        <v>16</v>
      </c>
      <c r="E269" s="7" t="str">
        <f t="shared" si="6"/>
        <v>S104207116</v>
      </c>
      <c r="F269" s="338" t="s">
        <v>1</v>
      </c>
      <c r="G269" s="341" t="s">
        <v>2</v>
      </c>
      <c r="H269" s="342"/>
      <c r="I269" s="342"/>
      <c r="J269" s="343"/>
      <c r="K269" s="344" t="s">
        <v>3</v>
      </c>
      <c r="L269" s="343"/>
      <c r="M269" s="344" t="s">
        <v>144</v>
      </c>
      <c r="N269" s="342"/>
      <c r="O269" s="342"/>
    </row>
    <row r="270" spans="1:15" ht="18" customHeight="1" thickBot="1">
      <c r="A270" s="7">
        <v>2015</v>
      </c>
      <c r="B270" s="7" t="str">
        <f t="shared" si="7"/>
        <v>S10</v>
      </c>
      <c r="C270" s="8">
        <v>42071</v>
      </c>
      <c r="D270" s="7">
        <v>17</v>
      </c>
      <c r="E270" s="7" t="str">
        <f t="shared" si="6"/>
        <v>S104207117</v>
      </c>
      <c r="F270" s="339"/>
      <c r="G270" s="345" t="s">
        <v>5</v>
      </c>
      <c r="H270" s="347" t="s">
        <v>145</v>
      </c>
      <c r="I270" s="348"/>
      <c r="J270" s="349"/>
      <c r="K270" s="350" t="s">
        <v>6</v>
      </c>
      <c r="L270" s="352" t="s">
        <v>7</v>
      </c>
      <c r="M270" s="350" t="s">
        <v>8</v>
      </c>
      <c r="N270" s="354" t="s">
        <v>146</v>
      </c>
      <c r="O270" s="356" t="s">
        <v>147</v>
      </c>
    </row>
    <row r="271" spans="1:15" ht="15.75" thickBot="1">
      <c r="A271" s="7">
        <v>2015</v>
      </c>
      <c r="B271" s="7" t="str">
        <f t="shared" si="7"/>
        <v>S10</v>
      </c>
      <c r="C271" s="8">
        <v>42071</v>
      </c>
      <c r="D271" s="7">
        <v>18</v>
      </c>
      <c r="E271" s="7" t="str">
        <f t="shared" si="6"/>
        <v>S104207118</v>
      </c>
      <c r="F271" s="340"/>
      <c r="G271" s="346"/>
      <c r="H271" s="191" t="s">
        <v>9</v>
      </c>
      <c r="I271" s="192" t="s">
        <v>10</v>
      </c>
      <c r="J271" s="193" t="s">
        <v>11</v>
      </c>
      <c r="K271" s="351"/>
      <c r="L271" s="353"/>
      <c r="M271" s="351"/>
      <c r="N271" s="355"/>
      <c r="O271" s="357"/>
    </row>
    <row r="272" spans="1:15">
      <c r="A272" s="7">
        <v>2015</v>
      </c>
      <c r="B272" s="7" t="str">
        <f t="shared" si="7"/>
        <v>S10</v>
      </c>
      <c r="C272" s="8">
        <v>42071</v>
      </c>
      <c r="D272" s="7">
        <v>19</v>
      </c>
      <c r="E272" s="7" t="str">
        <f t="shared" si="6"/>
        <v>S104207119</v>
      </c>
      <c r="F272" s="3" t="s">
        <v>16</v>
      </c>
      <c r="G272" s="2">
        <v>10</v>
      </c>
      <c r="H272" s="2" t="s">
        <v>1218</v>
      </c>
      <c r="I272" s="2" t="s">
        <v>1219</v>
      </c>
      <c r="J272" s="2" t="s">
        <v>1220</v>
      </c>
      <c r="K272" s="194" t="s">
        <v>17</v>
      </c>
      <c r="L272" s="2">
        <v>42</v>
      </c>
      <c r="M272" s="194" t="s">
        <v>1019</v>
      </c>
      <c r="N272" s="2" t="s">
        <v>1019</v>
      </c>
      <c r="O272" s="195" t="s">
        <v>333</v>
      </c>
    </row>
    <row r="273" spans="1:15">
      <c r="A273" s="7">
        <v>2015</v>
      </c>
      <c r="B273" s="7" t="str">
        <f t="shared" si="7"/>
        <v>S10</v>
      </c>
      <c r="C273" s="8">
        <v>42071</v>
      </c>
      <c r="D273" s="7">
        <v>20</v>
      </c>
      <c r="E273" s="7" t="str">
        <f t="shared" si="6"/>
        <v>S104207120</v>
      </c>
      <c r="F273" s="4">
        <v>42064</v>
      </c>
      <c r="G273" s="2">
        <v>398</v>
      </c>
      <c r="H273" s="2" t="s">
        <v>1221</v>
      </c>
      <c r="I273" s="2" t="s">
        <v>1222</v>
      </c>
      <c r="J273" s="2" t="s">
        <v>1223</v>
      </c>
      <c r="K273" s="194" t="s">
        <v>17</v>
      </c>
      <c r="L273" s="2">
        <v>39</v>
      </c>
      <c r="M273" s="194" t="s">
        <v>401</v>
      </c>
      <c r="N273" s="2" t="s">
        <v>1166</v>
      </c>
      <c r="O273" s="195" t="s">
        <v>1165</v>
      </c>
    </row>
    <row r="274" spans="1:15">
      <c r="A274" s="7">
        <v>2015</v>
      </c>
      <c r="B274" s="7" t="str">
        <f t="shared" si="7"/>
        <v>S10</v>
      </c>
      <c r="C274" s="8">
        <v>42071</v>
      </c>
      <c r="D274" s="7">
        <v>21</v>
      </c>
      <c r="E274" s="7" t="str">
        <f t="shared" si="6"/>
        <v>S104207121</v>
      </c>
      <c r="F274" s="4">
        <v>42095</v>
      </c>
      <c r="G274" s="2">
        <v>403</v>
      </c>
      <c r="H274" s="2" t="s">
        <v>1224</v>
      </c>
      <c r="I274" s="2" t="s">
        <v>1225</v>
      </c>
      <c r="J274" s="2" t="s">
        <v>465</v>
      </c>
      <c r="K274" s="194" t="s">
        <v>17</v>
      </c>
      <c r="L274" s="2">
        <v>33</v>
      </c>
      <c r="M274" s="194">
        <v>36</v>
      </c>
      <c r="N274" s="2">
        <v>44</v>
      </c>
      <c r="O274" s="195">
        <v>20</v>
      </c>
    </row>
    <row r="275" spans="1:15">
      <c r="A275" s="7">
        <v>2015</v>
      </c>
      <c r="B275" s="7" t="str">
        <f t="shared" si="7"/>
        <v>S10</v>
      </c>
      <c r="C275" s="8">
        <v>42071</v>
      </c>
      <c r="D275" s="7">
        <v>22</v>
      </c>
      <c r="E275" s="7" t="str">
        <f t="shared" si="6"/>
        <v>S104207122</v>
      </c>
      <c r="F275" s="4">
        <v>42125</v>
      </c>
      <c r="G275" s="2">
        <v>403</v>
      </c>
      <c r="H275" s="2" t="s">
        <v>1226</v>
      </c>
      <c r="I275" s="2" t="s">
        <v>1227</v>
      </c>
      <c r="J275" s="2" t="s">
        <v>1228</v>
      </c>
      <c r="K275" s="194" t="s">
        <v>17</v>
      </c>
      <c r="L275" s="2">
        <v>30</v>
      </c>
      <c r="M275" s="194" t="s">
        <v>1153</v>
      </c>
      <c r="N275" s="2" t="s">
        <v>484</v>
      </c>
      <c r="O275" s="195" t="s">
        <v>1229</v>
      </c>
    </row>
    <row r="276" spans="1:15">
      <c r="A276" s="7">
        <v>2015</v>
      </c>
      <c r="B276" s="7" t="str">
        <f t="shared" si="7"/>
        <v>S10</v>
      </c>
      <c r="C276" s="8">
        <v>42071</v>
      </c>
      <c r="D276" s="7">
        <v>23</v>
      </c>
      <c r="E276" s="7" t="str">
        <f t="shared" si="6"/>
        <v>S104207123</v>
      </c>
      <c r="F276" s="4">
        <v>42156</v>
      </c>
      <c r="G276" s="2">
        <v>403</v>
      </c>
      <c r="H276" s="2" t="s">
        <v>1221</v>
      </c>
      <c r="I276" s="2" t="s">
        <v>1230</v>
      </c>
      <c r="J276" s="2" t="s">
        <v>472</v>
      </c>
      <c r="K276" s="194" t="s">
        <v>17</v>
      </c>
      <c r="L276" s="2">
        <v>28</v>
      </c>
      <c r="M276" s="194" t="s">
        <v>1153</v>
      </c>
      <c r="N276" s="2" t="s">
        <v>484</v>
      </c>
      <c r="O276" s="195" t="s">
        <v>1229</v>
      </c>
    </row>
    <row r="277" spans="1:15">
      <c r="A277" s="7">
        <v>2015</v>
      </c>
      <c r="B277" s="7" t="str">
        <f t="shared" si="7"/>
        <v>S10</v>
      </c>
      <c r="C277" s="8">
        <v>42071</v>
      </c>
      <c r="D277" s="7">
        <v>24</v>
      </c>
      <c r="E277" s="7" t="str">
        <f t="shared" si="6"/>
        <v>S104207124</v>
      </c>
      <c r="F277" s="3" t="s">
        <v>97</v>
      </c>
      <c r="G277" s="2">
        <v>400</v>
      </c>
      <c r="H277" s="2" t="s">
        <v>1231</v>
      </c>
      <c r="I277" s="2" t="s">
        <v>1232</v>
      </c>
      <c r="J277" s="2" t="s">
        <v>343</v>
      </c>
      <c r="K277" s="194" t="s">
        <v>17</v>
      </c>
      <c r="L277" s="2">
        <v>27</v>
      </c>
      <c r="M277" s="194" t="s">
        <v>1233</v>
      </c>
      <c r="N277" s="2" t="s">
        <v>806</v>
      </c>
      <c r="O277" s="195" t="s">
        <v>1234</v>
      </c>
    </row>
    <row r="278" spans="1:15">
      <c r="A278" s="7">
        <v>2015</v>
      </c>
      <c r="B278" s="7" t="str">
        <f t="shared" si="7"/>
        <v>S10</v>
      </c>
      <c r="C278" s="8">
        <v>42071</v>
      </c>
      <c r="D278" s="7">
        <v>25</v>
      </c>
      <c r="E278" s="7" t="str">
        <f t="shared" si="6"/>
        <v>S104207125</v>
      </c>
      <c r="F278" s="3">
        <v>2016</v>
      </c>
      <c r="G278" s="2">
        <v>335</v>
      </c>
      <c r="H278" s="2" t="s">
        <v>1235</v>
      </c>
      <c r="I278" s="2" t="s">
        <v>1236</v>
      </c>
      <c r="J278" s="2" t="s">
        <v>1237</v>
      </c>
      <c r="K278" s="194" t="s">
        <v>17</v>
      </c>
      <c r="L278" s="2">
        <v>20</v>
      </c>
      <c r="M278" s="194" t="s">
        <v>1238</v>
      </c>
      <c r="N278" s="2" t="s">
        <v>1239</v>
      </c>
      <c r="O278" s="195" t="s">
        <v>688</v>
      </c>
    </row>
    <row r="279" spans="1:15">
      <c r="A279" s="7">
        <v>2015</v>
      </c>
      <c r="B279" s="7" t="str">
        <f t="shared" si="7"/>
        <v>S10</v>
      </c>
      <c r="C279" s="8">
        <v>42071</v>
      </c>
      <c r="D279" s="7">
        <v>26</v>
      </c>
      <c r="E279" s="7" t="str">
        <f t="shared" si="6"/>
        <v>S104207126</v>
      </c>
      <c r="F279" s="3">
        <v>2017</v>
      </c>
      <c r="G279" s="2">
        <v>225</v>
      </c>
      <c r="H279" s="2" t="s">
        <v>1240</v>
      </c>
      <c r="I279" s="2" t="s">
        <v>1241</v>
      </c>
      <c r="J279" s="2" t="s">
        <v>490</v>
      </c>
      <c r="K279" s="194" t="s">
        <v>17</v>
      </c>
      <c r="L279" s="2">
        <v>34</v>
      </c>
      <c r="M279" s="194" t="s">
        <v>1242</v>
      </c>
      <c r="N279" s="2" t="s">
        <v>1243</v>
      </c>
      <c r="O279" s="195" t="s">
        <v>1244</v>
      </c>
    </row>
    <row r="280" spans="1:15">
      <c r="A280" s="7">
        <v>2015</v>
      </c>
      <c r="B280" s="7" t="str">
        <f t="shared" si="7"/>
        <v>S10</v>
      </c>
      <c r="C280" s="8">
        <v>42071</v>
      </c>
      <c r="D280" s="7">
        <v>27</v>
      </c>
      <c r="E280" s="7" t="str">
        <f t="shared" si="6"/>
        <v>S104207127</v>
      </c>
      <c r="F280" s="3">
        <v>2018</v>
      </c>
      <c r="G280" s="2">
        <v>205</v>
      </c>
      <c r="H280" s="2" t="s">
        <v>1245</v>
      </c>
      <c r="I280" s="2" t="s">
        <v>1246</v>
      </c>
      <c r="J280" s="2" t="s">
        <v>1247</v>
      </c>
      <c r="K280" s="194" t="s">
        <v>17</v>
      </c>
      <c r="L280" s="2">
        <v>36</v>
      </c>
      <c r="M280" s="194" t="s">
        <v>1248</v>
      </c>
      <c r="N280" s="2" t="s">
        <v>1139</v>
      </c>
      <c r="O280" s="195" t="s">
        <v>1249</v>
      </c>
    </row>
    <row r="281" spans="1:15" ht="15.75" thickBot="1">
      <c r="A281" s="7">
        <v>2015</v>
      </c>
      <c r="B281" s="7" t="str">
        <f t="shared" si="7"/>
        <v>S10</v>
      </c>
      <c r="C281" s="8">
        <v>42071</v>
      </c>
      <c r="D281" s="7">
        <v>28</v>
      </c>
      <c r="E281" s="7" t="str">
        <f t="shared" si="6"/>
        <v>S104207128</v>
      </c>
      <c r="F281" s="5">
        <v>2019</v>
      </c>
      <c r="G281" s="6">
        <v>190</v>
      </c>
      <c r="H281" s="6" t="s">
        <v>1250</v>
      </c>
      <c r="I281" s="6" t="s">
        <v>1251</v>
      </c>
      <c r="J281" s="6" t="s">
        <v>1252</v>
      </c>
      <c r="K281" s="196" t="s">
        <v>17</v>
      </c>
      <c r="L281" s="6">
        <v>36</v>
      </c>
      <c r="M281" s="196">
        <v>12</v>
      </c>
      <c r="N281" s="6">
        <v>36</v>
      </c>
      <c r="O281" s="197">
        <v>52</v>
      </c>
    </row>
    <row r="282" spans="1:15" ht="16.5" thickTop="1" thickBot="1">
      <c r="A282" s="7">
        <v>2015</v>
      </c>
      <c r="B282" s="7" t="str">
        <f>"S"&amp;RIGHT(B254,2)+1</f>
        <v>S11</v>
      </c>
      <c r="C282" s="8">
        <v>42078</v>
      </c>
      <c r="D282" s="7">
        <v>1</v>
      </c>
      <c r="E282" s="7" t="str">
        <f t="shared" si="6"/>
        <v>S11420781</v>
      </c>
      <c r="F282" s="1" t="s">
        <v>0</v>
      </c>
    </row>
    <row r="283" spans="1:15" ht="16.5" thickTop="1" thickBot="1">
      <c r="A283" s="7">
        <v>2015</v>
      </c>
      <c r="B283" s="7" t="str">
        <f t="shared" ref="B283:B346" si="8">"S"&amp;RIGHT(B255,2)+1</f>
        <v>S11</v>
      </c>
      <c r="C283" s="8">
        <v>42078</v>
      </c>
      <c r="D283" s="7">
        <v>2</v>
      </c>
      <c r="E283" s="7" t="str">
        <f t="shared" si="6"/>
        <v>S11420782</v>
      </c>
      <c r="F283" s="338" t="s">
        <v>1</v>
      </c>
      <c r="G283" s="341" t="s">
        <v>2</v>
      </c>
      <c r="H283" s="342"/>
      <c r="I283" s="342"/>
      <c r="J283" s="343"/>
      <c r="K283" s="344" t="s">
        <v>3</v>
      </c>
      <c r="L283" s="343"/>
      <c r="M283" s="344" t="s">
        <v>144</v>
      </c>
      <c r="N283" s="342"/>
      <c r="O283" s="342"/>
    </row>
    <row r="284" spans="1:15" ht="18" customHeight="1" thickBot="1">
      <c r="A284" s="7">
        <v>2015</v>
      </c>
      <c r="B284" s="7" t="str">
        <f t="shared" si="8"/>
        <v>S11</v>
      </c>
      <c r="C284" s="8">
        <v>42078</v>
      </c>
      <c r="D284" s="7">
        <v>3</v>
      </c>
      <c r="E284" s="7" t="str">
        <f t="shared" si="6"/>
        <v>S11420783</v>
      </c>
      <c r="F284" s="339"/>
      <c r="G284" s="345" t="s">
        <v>5</v>
      </c>
      <c r="H284" s="347" t="s">
        <v>145</v>
      </c>
      <c r="I284" s="348"/>
      <c r="J284" s="349"/>
      <c r="K284" s="350" t="s">
        <v>6</v>
      </c>
      <c r="L284" s="352" t="s">
        <v>7</v>
      </c>
      <c r="M284" s="350" t="s">
        <v>8</v>
      </c>
      <c r="N284" s="354" t="s">
        <v>146</v>
      </c>
      <c r="O284" s="356" t="s">
        <v>147</v>
      </c>
    </row>
    <row r="285" spans="1:15" ht="15.75" thickBot="1">
      <c r="A285" s="7">
        <v>2015</v>
      </c>
      <c r="B285" s="7" t="str">
        <f t="shared" si="8"/>
        <v>S11</v>
      </c>
      <c r="C285" s="8">
        <v>42078</v>
      </c>
      <c r="D285" s="7">
        <v>4</v>
      </c>
      <c r="E285" s="7" t="str">
        <f t="shared" si="6"/>
        <v>S11420784</v>
      </c>
      <c r="F285" s="340"/>
      <c r="G285" s="346"/>
      <c r="H285" s="191" t="s">
        <v>9</v>
      </c>
      <c r="I285" s="192" t="s">
        <v>10</v>
      </c>
      <c r="J285" s="193" t="s">
        <v>11</v>
      </c>
      <c r="K285" s="351"/>
      <c r="L285" s="353"/>
      <c r="M285" s="351"/>
      <c r="N285" s="355"/>
      <c r="O285" s="357"/>
    </row>
    <row r="286" spans="1:15">
      <c r="A286" s="7">
        <v>2015</v>
      </c>
      <c r="B286" s="7" t="str">
        <f t="shared" si="8"/>
        <v>S11</v>
      </c>
      <c r="C286" s="8">
        <v>42078</v>
      </c>
      <c r="D286" s="7">
        <v>5</v>
      </c>
      <c r="E286" s="7" t="str">
        <f t="shared" ref="E286:E349" si="9">B286&amp;C286&amp;D286</f>
        <v>S11420785</v>
      </c>
      <c r="F286" s="3" t="s">
        <v>12</v>
      </c>
      <c r="G286" s="2" t="s">
        <v>1253</v>
      </c>
      <c r="H286" s="2" t="s">
        <v>1184</v>
      </c>
      <c r="I286" s="2" t="s">
        <v>1184</v>
      </c>
      <c r="J286" s="2" t="s">
        <v>1254</v>
      </c>
      <c r="K286" s="194" t="s">
        <v>17</v>
      </c>
      <c r="L286" s="2">
        <v>40</v>
      </c>
      <c r="M286" s="194" t="s">
        <v>922</v>
      </c>
      <c r="N286" s="2" t="s">
        <v>585</v>
      </c>
      <c r="O286" s="195" t="s">
        <v>1255</v>
      </c>
    </row>
    <row r="287" spans="1:15">
      <c r="A287" s="7">
        <v>2015</v>
      </c>
      <c r="B287" s="7" t="str">
        <f t="shared" si="8"/>
        <v>S11</v>
      </c>
      <c r="C287" s="8">
        <v>42078</v>
      </c>
      <c r="D287" s="7">
        <v>6</v>
      </c>
      <c r="E287" s="7" t="str">
        <f t="shared" si="9"/>
        <v>S11420786</v>
      </c>
      <c r="F287" s="4">
        <v>42064</v>
      </c>
      <c r="G287" s="2">
        <v>392</v>
      </c>
      <c r="H287" s="2" t="s">
        <v>1256</v>
      </c>
      <c r="I287" s="2" t="s">
        <v>357</v>
      </c>
      <c r="J287" s="2" t="s">
        <v>1257</v>
      </c>
      <c r="K287" s="194" t="s">
        <v>17</v>
      </c>
      <c r="L287" s="2">
        <v>39</v>
      </c>
      <c r="M287" s="194" t="s">
        <v>1258</v>
      </c>
      <c r="N287" s="2" t="s">
        <v>434</v>
      </c>
      <c r="O287" s="195" t="s">
        <v>1259</v>
      </c>
    </row>
    <row r="288" spans="1:15">
      <c r="A288" s="7">
        <v>2015</v>
      </c>
      <c r="B288" s="7" t="str">
        <f t="shared" si="8"/>
        <v>S11</v>
      </c>
      <c r="C288" s="8">
        <v>42078</v>
      </c>
      <c r="D288" s="7">
        <v>7</v>
      </c>
      <c r="E288" s="7" t="str">
        <f t="shared" si="9"/>
        <v>S11420787</v>
      </c>
      <c r="F288" s="4">
        <v>42095</v>
      </c>
      <c r="G288" s="2">
        <v>390</v>
      </c>
      <c r="H288" s="2" t="s">
        <v>1260</v>
      </c>
      <c r="I288" s="2" t="s">
        <v>1261</v>
      </c>
      <c r="J288" s="2" t="s">
        <v>1262</v>
      </c>
      <c r="K288" s="194" t="s">
        <v>17</v>
      </c>
      <c r="L288" s="2">
        <v>26</v>
      </c>
      <c r="M288" s="194" t="s">
        <v>1263</v>
      </c>
      <c r="N288" s="2" t="s">
        <v>1264</v>
      </c>
      <c r="O288" s="195" t="s">
        <v>1265</v>
      </c>
    </row>
    <row r="289" spans="1:15">
      <c r="A289" s="7">
        <v>2015</v>
      </c>
      <c r="B289" s="7" t="str">
        <f t="shared" si="8"/>
        <v>S11</v>
      </c>
      <c r="C289" s="8">
        <v>42078</v>
      </c>
      <c r="D289" s="7">
        <v>8</v>
      </c>
      <c r="E289" s="7" t="str">
        <f t="shared" si="9"/>
        <v>S11420788</v>
      </c>
      <c r="F289" s="4">
        <v>42125</v>
      </c>
      <c r="G289" s="2">
        <v>389</v>
      </c>
      <c r="H289" s="2" t="s">
        <v>1266</v>
      </c>
      <c r="I289" s="2" t="s">
        <v>1267</v>
      </c>
      <c r="J289" s="2" t="s">
        <v>1268</v>
      </c>
      <c r="K289" s="194" t="s">
        <v>17</v>
      </c>
      <c r="L289" s="2">
        <v>26</v>
      </c>
      <c r="M289" s="194">
        <v>8</v>
      </c>
      <c r="N289" s="2">
        <v>68</v>
      </c>
      <c r="O289" s="195">
        <v>24</v>
      </c>
    </row>
    <row r="290" spans="1:15">
      <c r="A290" s="7">
        <v>2015</v>
      </c>
      <c r="B290" s="7" t="str">
        <f t="shared" si="8"/>
        <v>S11</v>
      </c>
      <c r="C290" s="8">
        <v>42078</v>
      </c>
      <c r="D290" s="7">
        <v>9</v>
      </c>
      <c r="E290" s="7" t="str">
        <f t="shared" si="9"/>
        <v>S11420789</v>
      </c>
      <c r="F290" s="4">
        <v>42156</v>
      </c>
      <c r="G290" s="2">
        <v>388</v>
      </c>
      <c r="H290" s="2" t="s">
        <v>1187</v>
      </c>
      <c r="I290" s="2" t="s">
        <v>1269</v>
      </c>
      <c r="J290" s="2" t="s">
        <v>1270</v>
      </c>
      <c r="K290" s="194" t="s">
        <v>17</v>
      </c>
      <c r="L290" s="2">
        <v>26</v>
      </c>
      <c r="M290" s="194" t="s">
        <v>800</v>
      </c>
      <c r="N290" s="2" t="s">
        <v>1271</v>
      </c>
      <c r="O290" s="195" t="s">
        <v>1111</v>
      </c>
    </row>
    <row r="291" spans="1:15">
      <c r="A291" s="7">
        <v>2015</v>
      </c>
      <c r="B291" s="7" t="str">
        <f t="shared" si="8"/>
        <v>S11</v>
      </c>
      <c r="C291" s="8">
        <v>42078</v>
      </c>
      <c r="D291" s="7">
        <v>10</v>
      </c>
      <c r="E291" s="7" t="str">
        <f t="shared" si="9"/>
        <v>S114207810</v>
      </c>
      <c r="F291" s="3" t="s">
        <v>97</v>
      </c>
      <c r="G291" s="2">
        <v>383</v>
      </c>
      <c r="H291" s="2" t="s">
        <v>1272</v>
      </c>
      <c r="I291" s="2" t="s">
        <v>851</v>
      </c>
      <c r="J291" s="2" t="s">
        <v>1273</v>
      </c>
      <c r="K291" s="194" t="s">
        <v>17</v>
      </c>
      <c r="L291" s="2">
        <v>24</v>
      </c>
      <c r="M291" s="194" t="s">
        <v>976</v>
      </c>
      <c r="N291" s="2" t="s">
        <v>1274</v>
      </c>
      <c r="O291" s="195" t="s">
        <v>1275</v>
      </c>
    </row>
    <row r="292" spans="1:15">
      <c r="A292" s="7">
        <v>2015</v>
      </c>
      <c r="B292" s="7" t="str">
        <f t="shared" si="8"/>
        <v>S11</v>
      </c>
      <c r="C292" s="8">
        <v>42078</v>
      </c>
      <c r="D292" s="7">
        <v>11</v>
      </c>
      <c r="E292" s="7" t="str">
        <f t="shared" si="9"/>
        <v>S114207811</v>
      </c>
      <c r="F292" s="3">
        <v>2016</v>
      </c>
      <c r="G292" s="2">
        <v>315</v>
      </c>
      <c r="H292" s="2" t="s">
        <v>1276</v>
      </c>
      <c r="I292" s="2" t="s">
        <v>1277</v>
      </c>
      <c r="J292" s="2" t="s">
        <v>1278</v>
      </c>
      <c r="K292" s="194" t="s">
        <v>17</v>
      </c>
      <c r="L292" s="2">
        <v>19</v>
      </c>
      <c r="M292" s="194" t="s">
        <v>1248</v>
      </c>
      <c r="N292" s="2" t="s">
        <v>1279</v>
      </c>
      <c r="O292" s="195" t="s">
        <v>1280</v>
      </c>
    </row>
    <row r="293" spans="1:15">
      <c r="A293" s="7">
        <v>2015</v>
      </c>
      <c r="B293" s="7" t="str">
        <f t="shared" si="8"/>
        <v>S11</v>
      </c>
      <c r="C293" s="8">
        <v>42078</v>
      </c>
      <c r="D293" s="7">
        <v>12</v>
      </c>
      <c r="E293" s="7" t="str">
        <f t="shared" si="9"/>
        <v>S114207812</v>
      </c>
      <c r="F293" s="3">
        <v>2017</v>
      </c>
      <c r="G293" s="2">
        <v>205</v>
      </c>
      <c r="H293" s="2" t="s">
        <v>1281</v>
      </c>
      <c r="I293" s="2" t="s">
        <v>1282</v>
      </c>
      <c r="J293" s="2" t="s">
        <v>1283</v>
      </c>
      <c r="K293" s="194" t="s">
        <v>17</v>
      </c>
      <c r="L293" s="2">
        <v>29</v>
      </c>
      <c r="M293" s="194" t="s">
        <v>1284</v>
      </c>
      <c r="N293" s="2" t="s">
        <v>1285</v>
      </c>
      <c r="O293" s="195" t="s">
        <v>1286</v>
      </c>
    </row>
    <row r="294" spans="1:15">
      <c r="A294" s="7">
        <v>2015</v>
      </c>
      <c r="B294" s="7" t="str">
        <f t="shared" si="8"/>
        <v>S11</v>
      </c>
      <c r="C294" s="8">
        <v>42078</v>
      </c>
      <c r="D294" s="7">
        <v>13</v>
      </c>
      <c r="E294" s="7" t="str">
        <f t="shared" si="9"/>
        <v>S114207813</v>
      </c>
      <c r="F294" s="3">
        <v>2018</v>
      </c>
      <c r="G294" s="2">
        <v>180</v>
      </c>
      <c r="H294" s="2" t="s">
        <v>1287</v>
      </c>
      <c r="I294" s="2" t="s">
        <v>1288</v>
      </c>
      <c r="J294" s="2" t="s">
        <v>1289</v>
      </c>
      <c r="K294" s="194" t="s">
        <v>17</v>
      </c>
      <c r="L294" s="2">
        <v>33</v>
      </c>
      <c r="M294" s="194" t="s">
        <v>691</v>
      </c>
      <c r="N294" s="2" t="s">
        <v>445</v>
      </c>
      <c r="O294" s="195" t="s">
        <v>696</v>
      </c>
    </row>
    <row r="295" spans="1:15" ht="15.75" thickBot="1">
      <c r="A295" s="7">
        <v>2015</v>
      </c>
      <c r="B295" s="7" t="str">
        <f t="shared" si="8"/>
        <v>S11</v>
      </c>
      <c r="C295" s="8">
        <v>42078</v>
      </c>
      <c r="D295" s="7">
        <v>14</v>
      </c>
      <c r="E295" s="7" t="str">
        <f t="shared" si="9"/>
        <v>S114207814</v>
      </c>
      <c r="F295" s="5">
        <v>2019</v>
      </c>
      <c r="G295" s="6">
        <v>165</v>
      </c>
      <c r="H295" s="6" t="s">
        <v>1290</v>
      </c>
      <c r="I295" s="6" t="s">
        <v>1291</v>
      </c>
      <c r="J295" s="6" t="s">
        <v>1292</v>
      </c>
      <c r="K295" s="196" t="s">
        <v>17</v>
      </c>
      <c r="L295" s="6">
        <v>31</v>
      </c>
      <c r="M295" s="196">
        <v>0</v>
      </c>
      <c r="N295" s="6">
        <v>44</v>
      </c>
      <c r="O295" s="197">
        <v>56</v>
      </c>
    </row>
    <row r="296" spans="1:15" ht="16.5" thickTop="1" thickBot="1">
      <c r="A296" s="7">
        <v>2015</v>
      </c>
      <c r="B296" s="7" t="str">
        <f t="shared" si="8"/>
        <v>S11</v>
      </c>
      <c r="C296" s="8">
        <v>42078</v>
      </c>
      <c r="D296" s="7">
        <v>15</v>
      </c>
      <c r="E296" s="7" t="str">
        <f t="shared" si="9"/>
        <v>S114207815</v>
      </c>
      <c r="F296" s="1" t="s">
        <v>15</v>
      </c>
    </row>
    <row r="297" spans="1:15" ht="16.5" thickTop="1" thickBot="1">
      <c r="A297" s="7">
        <v>2015</v>
      </c>
      <c r="B297" s="7" t="str">
        <f t="shared" si="8"/>
        <v>S11</v>
      </c>
      <c r="C297" s="8">
        <v>42078</v>
      </c>
      <c r="D297" s="7">
        <v>16</v>
      </c>
      <c r="E297" s="7" t="str">
        <f t="shared" si="9"/>
        <v>S114207816</v>
      </c>
      <c r="F297" s="338" t="s">
        <v>1</v>
      </c>
      <c r="G297" s="341" t="s">
        <v>2</v>
      </c>
      <c r="H297" s="342"/>
      <c r="I297" s="342"/>
      <c r="J297" s="343"/>
      <c r="K297" s="344" t="s">
        <v>3</v>
      </c>
      <c r="L297" s="343"/>
      <c r="M297" s="344" t="s">
        <v>144</v>
      </c>
      <c r="N297" s="342"/>
      <c r="O297" s="342"/>
    </row>
    <row r="298" spans="1:15" ht="18" customHeight="1" thickBot="1">
      <c r="A298" s="7">
        <v>2015</v>
      </c>
      <c r="B298" s="7" t="str">
        <f t="shared" si="8"/>
        <v>S11</v>
      </c>
      <c r="C298" s="8">
        <v>42078</v>
      </c>
      <c r="D298" s="7">
        <v>17</v>
      </c>
      <c r="E298" s="7" t="str">
        <f t="shared" si="9"/>
        <v>S114207817</v>
      </c>
      <c r="F298" s="339"/>
      <c r="G298" s="345" t="s">
        <v>5</v>
      </c>
      <c r="H298" s="347" t="s">
        <v>145</v>
      </c>
      <c r="I298" s="348"/>
      <c r="J298" s="349"/>
      <c r="K298" s="350" t="s">
        <v>6</v>
      </c>
      <c r="L298" s="352" t="s">
        <v>7</v>
      </c>
      <c r="M298" s="350" t="s">
        <v>8</v>
      </c>
      <c r="N298" s="354" t="s">
        <v>146</v>
      </c>
      <c r="O298" s="356" t="s">
        <v>147</v>
      </c>
    </row>
    <row r="299" spans="1:15" ht="15.75" thickBot="1">
      <c r="A299" s="7">
        <v>2015</v>
      </c>
      <c r="B299" s="7" t="str">
        <f t="shared" si="8"/>
        <v>S11</v>
      </c>
      <c r="C299" s="8">
        <v>42078</v>
      </c>
      <c r="D299" s="7">
        <v>18</v>
      </c>
      <c r="E299" s="7" t="str">
        <f t="shared" si="9"/>
        <v>S114207818</v>
      </c>
      <c r="F299" s="340"/>
      <c r="G299" s="346"/>
      <c r="H299" s="191" t="s">
        <v>9</v>
      </c>
      <c r="I299" s="192" t="s">
        <v>10</v>
      </c>
      <c r="J299" s="193" t="s">
        <v>11</v>
      </c>
      <c r="K299" s="351"/>
      <c r="L299" s="353"/>
      <c r="M299" s="351"/>
      <c r="N299" s="355"/>
      <c r="O299" s="357"/>
    </row>
    <row r="300" spans="1:15">
      <c r="A300" s="7">
        <v>2015</v>
      </c>
      <c r="B300" s="7" t="str">
        <f t="shared" si="8"/>
        <v>S11</v>
      </c>
      <c r="C300" s="8">
        <v>42078</v>
      </c>
      <c r="D300" s="7">
        <v>19</v>
      </c>
      <c r="E300" s="7" t="str">
        <f t="shared" si="9"/>
        <v>S114207819</v>
      </c>
      <c r="F300" s="3" t="s">
        <v>16</v>
      </c>
      <c r="G300" s="2">
        <v>15</v>
      </c>
      <c r="H300" s="2" t="s">
        <v>1293</v>
      </c>
      <c r="I300" s="2" t="s">
        <v>1294</v>
      </c>
      <c r="J300" s="2" t="s">
        <v>1295</v>
      </c>
      <c r="K300" s="194" t="s">
        <v>17</v>
      </c>
      <c r="L300" s="2">
        <v>38</v>
      </c>
      <c r="M300" s="194" t="s">
        <v>1202</v>
      </c>
      <c r="N300" s="2" t="s">
        <v>1296</v>
      </c>
      <c r="O300" s="195" t="s">
        <v>1297</v>
      </c>
    </row>
    <row r="301" spans="1:15">
      <c r="A301" s="7">
        <v>2015</v>
      </c>
      <c r="B301" s="7" t="str">
        <f t="shared" si="8"/>
        <v>S11</v>
      </c>
      <c r="C301" s="8">
        <v>42078</v>
      </c>
      <c r="D301" s="7">
        <v>20</v>
      </c>
      <c r="E301" s="7" t="str">
        <f t="shared" si="9"/>
        <v>S114207820</v>
      </c>
      <c r="F301" s="4">
        <v>42064</v>
      </c>
      <c r="G301" s="2">
        <v>407</v>
      </c>
      <c r="H301" s="2" t="s">
        <v>1298</v>
      </c>
      <c r="I301" s="2" t="s">
        <v>1299</v>
      </c>
      <c r="J301" s="2" t="s">
        <v>1300</v>
      </c>
      <c r="K301" s="194" t="s">
        <v>17</v>
      </c>
      <c r="L301" s="2">
        <v>35</v>
      </c>
      <c r="M301" s="194" t="s">
        <v>1301</v>
      </c>
      <c r="N301" s="2" t="s">
        <v>1099</v>
      </c>
      <c r="O301" s="195" t="s">
        <v>1122</v>
      </c>
    </row>
    <row r="302" spans="1:15">
      <c r="A302" s="7">
        <v>2015</v>
      </c>
      <c r="B302" s="7" t="str">
        <f t="shared" si="8"/>
        <v>S11</v>
      </c>
      <c r="C302" s="8">
        <v>42078</v>
      </c>
      <c r="D302" s="7">
        <v>21</v>
      </c>
      <c r="E302" s="7" t="str">
        <f t="shared" si="9"/>
        <v>S114207821</v>
      </c>
      <c r="F302" s="4">
        <v>42095</v>
      </c>
      <c r="G302" s="2">
        <v>410</v>
      </c>
      <c r="H302" s="2" t="s">
        <v>1302</v>
      </c>
      <c r="I302" s="2" t="s">
        <v>1303</v>
      </c>
      <c r="J302" s="2" t="s">
        <v>1161</v>
      </c>
      <c r="K302" s="194" t="s">
        <v>17</v>
      </c>
      <c r="L302" s="2">
        <v>28</v>
      </c>
      <c r="M302" s="194" t="s">
        <v>1304</v>
      </c>
      <c r="N302" s="2" t="s">
        <v>1305</v>
      </c>
      <c r="O302" s="195" t="s">
        <v>1306</v>
      </c>
    </row>
    <row r="303" spans="1:15">
      <c r="A303" s="7">
        <v>2015</v>
      </c>
      <c r="B303" s="7" t="str">
        <f t="shared" si="8"/>
        <v>S11</v>
      </c>
      <c r="C303" s="8">
        <v>42078</v>
      </c>
      <c r="D303" s="7">
        <v>22</v>
      </c>
      <c r="E303" s="7" t="str">
        <f t="shared" si="9"/>
        <v>S114207822</v>
      </c>
      <c r="F303" s="4">
        <v>42125</v>
      </c>
      <c r="G303" s="2">
        <v>409</v>
      </c>
      <c r="H303" s="2" t="s">
        <v>1307</v>
      </c>
      <c r="I303" s="2" t="s">
        <v>1308</v>
      </c>
      <c r="J303" s="2" t="s">
        <v>1309</v>
      </c>
      <c r="K303" s="194" t="s">
        <v>17</v>
      </c>
      <c r="L303" s="2">
        <v>24</v>
      </c>
      <c r="M303" s="194" t="s">
        <v>1310</v>
      </c>
      <c r="N303" s="2" t="s">
        <v>1311</v>
      </c>
      <c r="O303" s="195" t="s">
        <v>1312</v>
      </c>
    </row>
    <row r="304" spans="1:15">
      <c r="A304" s="7">
        <v>2015</v>
      </c>
      <c r="B304" s="7" t="str">
        <f t="shared" si="8"/>
        <v>S11</v>
      </c>
      <c r="C304" s="8">
        <v>42078</v>
      </c>
      <c r="D304" s="7">
        <v>23</v>
      </c>
      <c r="E304" s="7" t="str">
        <f t="shared" si="9"/>
        <v>S114207823</v>
      </c>
      <c r="F304" s="4">
        <v>42156</v>
      </c>
      <c r="G304" s="2">
        <v>408</v>
      </c>
      <c r="H304" s="2" t="s">
        <v>1313</v>
      </c>
      <c r="I304" s="2" t="s">
        <v>1314</v>
      </c>
      <c r="J304" s="2" t="s">
        <v>1315</v>
      </c>
      <c r="K304" s="194" t="s">
        <v>17</v>
      </c>
      <c r="L304" s="2">
        <v>25</v>
      </c>
      <c r="M304" s="194">
        <v>25</v>
      </c>
      <c r="N304" s="2">
        <v>50</v>
      </c>
      <c r="O304" s="195">
        <v>25</v>
      </c>
    </row>
    <row r="305" spans="1:15">
      <c r="A305" s="7">
        <v>2015</v>
      </c>
      <c r="B305" s="7" t="str">
        <f t="shared" si="8"/>
        <v>S11</v>
      </c>
      <c r="C305" s="8">
        <v>42078</v>
      </c>
      <c r="D305" s="7">
        <v>24</v>
      </c>
      <c r="E305" s="7" t="str">
        <f t="shared" si="9"/>
        <v>S114207824</v>
      </c>
      <c r="F305" s="3" t="s">
        <v>97</v>
      </c>
      <c r="G305" s="2">
        <v>408</v>
      </c>
      <c r="H305" s="2" t="s">
        <v>1316</v>
      </c>
      <c r="I305" s="2" t="s">
        <v>1317</v>
      </c>
      <c r="J305" s="2" t="s">
        <v>750</v>
      </c>
      <c r="K305" s="194" t="s">
        <v>17</v>
      </c>
      <c r="L305" s="2">
        <v>24</v>
      </c>
      <c r="M305" s="194" t="s">
        <v>631</v>
      </c>
      <c r="N305" s="2" t="s">
        <v>1318</v>
      </c>
      <c r="O305" s="195" t="s">
        <v>1319</v>
      </c>
    </row>
    <row r="306" spans="1:15">
      <c r="A306" s="7">
        <v>2015</v>
      </c>
      <c r="B306" s="7" t="str">
        <f t="shared" si="8"/>
        <v>S11</v>
      </c>
      <c r="C306" s="8">
        <v>42078</v>
      </c>
      <c r="D306" s="7">
        <v>25</v>
      </c>
      <c r="E306" s="7" t="str">
        <f t="shared" si="9"/>
        <v>S114207825</v>
      </c>
      <c r="F306" s="3">
        <v>2016</v>
      </c>
      <c r="G306" s="2">
        <v>340</v>
      </c>
      <c r="H306" s="2" t="s">
        <v>1320</v>
      </c>
      <c r="I306" s="2" t="s">
        <v>1321</v>
      </c>
      <c r="J306" s="2" t="s">
        <v>1322</v>
      </c>
      <c r="K306" s="194" t="s">
        <v>17</v>
      </c>
      <c r="L306" s="2">
        <v>19</v>
      </c>
      <c r="M306" s="194">
        <v>12</v>
      </c>
      <c r="N306" s="2">
        <v>28</v>
      </c>
      <c r="O306" s="195">
        <v>60</v>
      </c>
    </row>
    <row r="307" spans="1:15">
      <c r="A307" s="7">
        <v>2015</v>
      </c>
      <c r="B307" s="7" t="str">
        <f t="shared" si="8"/>
        <v>S11</v>
      </c>
      <c r="C307" s="8">
        <v>42078</v>
      </c>
      <c r="D307" s="7">
        <v>26</v>
      </c>
      <c r="E307" s="7" t="str">
        <f t="shared" si="9"/>
        <v>S114207826</v>
      </c>
      <c r="F307" s="3">
        <v>2017</v>
      </c>
      <c r="G307" s="2">
        <v>230</v>
      </c>
      <c r="H307" s="2" t="s">
        <v>1323</v>
      </c>
      <c r="I307" s="2" t="s">
        <v>1324</v>
      </c>
      <c r="J307" s="2" t="s">
        <v>1325</v>
      </c>
      <c r="K307" s="194" t="s">
        <v>17</v>
      </c>
      <c r="L307" s="2">
        <v>31</v>
      </c>
      <c r="M307" s="194" t="s">
        <v>472</v>
      </c>
      <c r="N307" s="2" t="s">
        <v>819</v>
      </c>
      <c r="O307" s="195" t="s">
        <v>1326</v>
      </c>
    </row>
    <row r="308" spans="1:15">
      <c r="A308" s="7">
        <v>2015</v>
      </c>
      <c r="B308" s="7" t="str">
        <f t="shared" si="8"/>
        <v>S11</v>
      </c>
      <c r="C308" s="8">
        <v>42078</v>
      </c>
      <c r="D308" s="7">
        <v>27</v>
      </c>
      <c r="E308" s="7" t="str">
        <f t="shared" si="9"/>
        <v>S114207827</v>
      </c>
      <c r="F308" s="3">
        <v>2018</v>
      </c>
      <c r="G308" s="2">
        <v>210</v>
      </c>
      <c r="H308" s="2" t="s">
        <v>1327</v>
      </c>
      <c r="I308" s="2" t="s">
        <v>1328</v>
      </c>
      <c r="J308" s="2" t="s">
        <v>1329</v>
      </c>
      <c r="K308" s="194" t="s">
        <v>17</v>
      </c>
      <c r="L308" s="2">
        <v>37</v>
      </c>
      <c r="M308" s="194" t="s">
        <v>472</v>
      </c>
      <c r="N308" s="2" t="s">
        <v>601</v>
      </c>
      <c r="O308" s="195" t="s">
        <v>600</v>
      </c>
    </row>
    <row r="309" spans="1:15" ht="15.75" thickBot="1">
      <c r="A309" s="7">
        <v>2015</v>
      </c>
      <c r="B309" s="7" t="str">
        <f t="shared" si="8"/>
        <v>S11</v>
      </c>
      <c r="C309" s="8">
        <v>42078</v>
      </c>
      <c r="D309" s="7">
        <v>28</v>
      </c>
      <c r="E309" s="7" t="str">
        <f t="shared" si="9"/>
        <v>S114207828</v>
      </c>
      <c r="F309" s="5">
        <v>2019</v>
      </c>
      <c r="G309" s="6">
        <v>195</v>
      </c>
      <c r="H309" s="6" t="s">
        <v>1330</v>
      </c>
      <c r="I309" s="6" t="s">
        <v>781</v>
      </c>
      <c r="J309" s="6" t="s">
        <v>1331</v>
      </c>
      <c r="K309" s="196" t="s">
        <v>17</v>
      </c>
      <c r="L309" s="6">
        <v>35</v>
      </c>
      <c r="M309" s="196">
        <v>0</v>
      </c>
      <c r="N309" s="6">
        <v>36</v>
      </c>
      <c r="O309" s="197">
        <v>64</v>
      </c>
    </row>
    <row r="310" spans="1:15" ht="16.5" thickTop="1" thickBot="1">
      <c r="A310" s="7">
        <v>2015</v>
      </c>
      <c r="B310" s="7" t="str">
        <f t="shared" si="8"/>
        <v>S12</v>
      </c>
      <c r="C310" s="8">
        <v>42085</v>
      </c>
      <c r="D310" s="7">
        <v>1</v>
      </c>
      <c r="E310" s="7" t="str">
        <f t="shared" si="9"/>
        <v>S12420851</v>
      </c>
      <c r="F310" s="1" t="s">
        <v>0</v>
      </c>
    </row>
    <row r="311" spans="1:15" ht="16.5" thickTop="1" thickBot="1">
      <c r="A311" s="7">
        <v>2015</v>
      </c>
      <c r="B311" s="7" t="str">
        <f t="shared" si="8"/>
        <v>S12</v>
      </c>
      <c r="C311" s="8">
        <v>42085</v>
      </c>
      <c r="D311" s="7">
        <v>2</v>
      </c>
      <c r="E311" s="7" t="str">
        <f t="shared" si="9"/>
        <v>S12420852</v>
      </c>
      <c r="F311" s="338" t="s">
        <v>1</v>
      </c>
      <c r="G311" s="341" t="s">
        <v>2</v>
      </c>
      <c r="H311" s="342"/>
      <c r="I311" s="342"/>
      <c r="J311" s="343"/>
      <c r="K311" s="344" t="s">
        <v>3</v>
      </c>
      <c r="L311" s="343"/>
      <c r="M311" s="344" t="s">
        <v>144</v>
      </c>
      <c r="N311" s="342"/>
      <c r="O311" s="342"/>
    </row>
    <row r="312" spans="1:15" ht="18" customHeight="1" thickBot="1">
      <c r="A312" s="7">
        <v>2015</v>
      </c>
      <c r="B312" s="7" t="str">
        <f t="shared" si="8"/>
        <v>S12</v>
      </c>
      <c r="C312" s="8">
        <v>42085</v>
      </c>
      <c r="D312" s="7">
        <v>3</v>
      </c>
      <c r="E312" s="7" t="str">
        <f t="shared" si="9"/>
        <v>S12420853</v>
      </c>
      <c r="F312" s="339"/>
      <c r="G312" s="345" t="s">
        <v>5</v>
      </c>
      <c r="H312" s="347" t="s">
        <v>145</v>
      </c>
      <c r="I312" s="348"/>
      <c r="J312" s="349"/>
      <c r="K312" s="350" t="s">
        <v>6</v>
      </c>
      <c r="L312" s="352" t="s">
        <v>7</v>
      </c>
      <c r="M312" s="350" t="s">
        <v>8</v>
      </c>
      <c r="N312" s="354" t="s">
        <v>146</v>
      </c>
      <c r="O312" s="356" t="s">
        <v>147</v>
      </c>
    </row>
    <row r="313" spans="1:15" ht="15.75" thickBot="1">
      <c r="A313" s="7">
        <v>2015</v>
      </c>
      <c r="B313" s="7" t="str">
        <f t="shared" si="8"/>
        <v>S12</v>
      </c>
      <c r="C313" s="8">
        <v>42085</v>
      </c>
      <c r="D313" s="7">
        <v>4</v>
      </c>
      <c r="E313" s="7" t="str">
        <f t="shared" si="9"/>
        <v>S12420854</v>
      </c>
      <c r="F313" s="340"/>
      <c r="G313" s="346"/>
      <c r="H313" s="191" t="s">
        <v>9</v>
      </c>
      <c r="I313" s="192" t="s">
        <v>10</v>
      </c>
      <c r="J313" s="193" t="s">
        <v>11</v>
      </c>
      <c r="K313" s="351"/>
      <c r="L313" s="353"/>
      <c r="M313" s="351"/>
      <c r="N313" s="355"/>
      <c r="O313" s="357"/>
    </row>
    <row r="314" spans="1:15">
      <c r="A314" s="7">
        <v>2015</v>
      </c>
      <c r="B314" s="7" t="str">
        <f t="shared" si="8"/>
        <v>S12</v>
      </c>
      <c r="C314" s="8">
        <v>42085</v>
      </c>
      <c r="D314" s="7">
        <v>5</v>
      </c>
      <c r="E314" s="7" t="str">
        <f t="shared" si="9"/>
        <v>S12420855</v>
      </c>
      <c r="F314" s="3" t="s">
        <v>12</v>
      </c>
      <c r="G314" s="2" t="s">
        <v>1253</v>
      </c>
      <c r="H314" s="2" t="s">
        <v>1332</v>
      </c>
      <c r="I314" s="2" t="s">
        <v>267</v>
      </c>
      <c r="J314" s="2" t="s">
        <v>1333</v>
      </c>
      <c r="K314" s="194" t="s">
        <v>17</v>
      </c>
      <c r="L314" s="2">
        <v>40</v>
      </c>
      <c r="M314" s="194" t="s">
        <v>1334</v>
      </c>
      <c r="N314" s="2" t="s">
        <v>868</v>
      </c>
      <c r="O314" s="195" t="s">
        <v>1335</v>
      </c>
    </row>
    <row r="315" spans="1:15">
      <c r="A315" s="7">
        <v>2015</v>
      </c>
      <c r="B315" s="7" t="str">
        <f t="shared" si="8"/>
        <v>S12</v>
      </c>
      <c r="C315" s="8">
        <v>42085</v>
      </c>
      <c r="D315" s="7">
        <v>6</v>
      </c>
      <c r="E315" s="7" t="str">
        <f t="shared" si="9"/>
        <v>S12420856</v>
      </c>
      <c r="F315" s="4">
        <v>42064</v>
      </c>
      <c r="G315" s="2">
        <v>392</v>
      </c>
      <c r="H315" s="2" t="s">
        <v>1336</v>
      </c>
      <c r="I315" s="2" t="s">
        <v>1337</v>
      </c>
      <c r="J315" s="2" t="s">
        <v>1035</v>
      </c>
      <c r="K315" s="194" t="s">
        <v>17</v>
      </c>
      <c r="L315" s="2">
        <v>37</v>
      </c>
      <c r="M315" s="194">
        <v>30</v>
      </c>
      <c r="N315" s="2">
        <v>30</v>
      </c>
      <c r="O315" s="195">
        <v>40</v>
      </c>
    </row>
    <row r="316" spans="1:15">
      <c r="A316" s="7">
        <v>2015</v>
      </c>
      <c r="B316" s="7" t="str">
        <f t="shared" si="8"/>
        <v>S12</v>
      </c>
      <c r="C316" s="8">
        <v>42085</v>
      </c>
      <c r="D316" s="7">
        <v>7</v>
      </c>
      <c r="E316" s="7" t="str">
        <f t="shared" si="9"/>
        <v>S12420857</v>
      </c>
      <c r="F316" s="4">
        <v>42095</v>
      </c>
      <c r="G316" s="2">
        <v>390</v>
      </c>
      <c r="H316" s="2" t="s">
        <v>1338</v>
      </c>
      <c r="I316" s="2" t="s">
        <v>1339</v>
      </c>
      <c r="J316" s="2" t="s">
        <v>1340</v>
      </c>
      <c r="K316" s="194" t="s">
        <v>17</v>
      </c>
      <c r="L316" s="2">
        <v>26</v>
      </c>
      <c r="M316" s="194" t="s">
        <v>1341</v>
      </c>
      <c r="N316" s="2" t="s">
        <v>1342</v>
      </c>
      <c r="O316" s="195" t="s">
        <v>1343</v>
      </c>
    </row>
    <row r="317" spans="1:15">
      <c r="A317" s="7">
        <v>2015</v>
      </c>
      <c r="B317" s="7" t="str">
        <f t="shared" si="8"/>
        <v>S12</v>
      </c>
      <c r="C317" s="8">
        <v>42085</v>
      </c>
      <c r="D317" s="7">
        <v>8</v>
      </c>
      <c r="E317" s="7" t="str">
        <f t="shared" si="9"/>
        <v>S12420858</v>
      </c>
      <c r="F317" s="4">
        <v>42125</v>
      </c>
      <c r="G317" s="2">
        <v>389</v>
      </c>
      <c r="H317" s="2" t="s">
        <v>1344</v>
      </c>
      <c r="I317" s="2" t="s">
        <v>1345</v>
      </c>
      <c r="J317" s="2" t="s">
        <v>1346</v>
      </c>
      <c r="K317" s="194" t="s">
        <v>17</v>
      </c>
      <c r="L317" s="2">
        <v>24</v>
      </c>
      <c r="M317" s="194" t="s">
        <v>1347</v>
      </c>
      <c r="N317" s="2" t="s">
        <v>1348</v>
      </c>
      <c r="O317" s="195" t="s">
        <v>1349</v>
      </c>
    </row>
    <row r="318" spans="1:15">
      <c r="A318" s="7">
        <v>2015</v>
      </c>
      <c r="B318" s="7" t="str">
        <f t="shared" si="8"/>
        <v>S12</v>
      </c>
      <c r="C318" s="8">
        <v>42085</v>
      </c>
      <c r="D318" s="7">
        <v>9</v>
      </c>
      <c r="E318" s="7" t="str">
        <f t="shared" si="9"/>
        <v>S12420859</v>
      </c>
      <c r="F318" s="4">
        <v>42156</v>
      </c>
      <c r="G318" s="2">
        <v>388</v>
      </c>
      <c r="H318" s="2" t="s">
        <v>1350</v>
      </c>
      <c r="I318" s="2" t="s">
        <v>1351</v>
      </c>
      <c r="J318" s="2" t="s">
        <v>1270</v>
      </c>
      <c r="K318" s="194" t="s">
        <v>17</v>
      </c>
      <c r="L318" s="2">
        <v>24</v>
      </c>
      <c r="M318" s="194" t="s">
        <v>1352</v>
      </c>
      <c r="N318" s="2" t="s">
        <v>1353</v>
      </c>
      <c r="O318" s="195" t="s">
        <v>1354</v>
      </c>
    </row>
    <row r="319" spans="1:15">
      <c r="A319" s="7">
        <v>2015</v>
      </c>
      <c r="B319" s="7" t="str">
        <f t="shared" si="8"/>
        <v>S12</v>
      </c>
      <c r="C319" s="8">
        <v>42085</v>
      </c>
      <c r="D319" s="7">
        <v>10</v>
      </c>
      <c r="E319" s="7" t="str">
        <f t="shared" si="9"/>
        <v>S124208510</v>
      </c>
      <c r="F319" s="3" t="s">
        <v>97</v>
      </c>
      <c r="G319" s="2">
        <v>383</v>
      </c>
      <c r="H319" s="2" t="s">
        <v>664</v>
      </c>
      <c r="I319" s="2" t="s">
        <v>1355</v>
      </c>
      <c r="J319" s="2" t="s">
        <v>1356</v>
      </c>
      <c r="K319" s="194" t="s">
        <v>17</v>
      </c>
      <c r="L319" s="2">
        <v>25</v>
      </c>
      <c r="M319" s="194" t="s">
        <v>1357</v>
      </c>
      <c r="N319" s="2" t="s">
        <v>1358</v>
      </c>
      <c r="O319" s="195" t="s">
        <v>1359</v>
      </c>
    </row>
    <row r="320" spans="1:15">
      <c r="A320" s="7">
        <v>2015</v>
      </c>
      <c r="B320" s="7" t="str">
        <f t="shared" si="8"/>
        <v>S12</v>
      </c>
      <c r="C320" s="8">
        <v>42085</v>
      </c>
      <c r="D320" s="7">
        <v>11</v>
      </c>
      <c r="E320" s="7" t="str">
        <f t="shared" si="9"/>
        <v>S124208511</v>
      </c>
      <c r="F320" s="3">
        <v>2016</v>
      </c>
      <c r="G320" s="2">
        <v>315</v>
      </c>
      <c r="H320" s="2" t="s">
        <v>1360</v>
      </c>
      <c r="I320" s="2" t="s">
        <v>1361</v>
      </c>
      <c r="J320" s="2" t="s">
        <v>1362</v>
      </c>
      <c r="K320" s="194" t="s">
        <v>17</v>
      </c>
      <c r="L320" s="2">
        <v>14</v>
      </c>
      <c r="M320" s="194" t="s">
        <v>491</v>
      </c>
      <c r="N320" s="2" t="s">
        <v>1363</v>
      </c>
      <c r="O320" s="195" t="s">
        <v>1363</v>
      </c>
    </row>
    <row r="321" spans="1:15">
      <c r="A321" s="7">
        <v>2015</v>
      </c>
      <c r="B321" s="7" t="str">
        <f t="shared" si="8"/>
        <v>S12</v>
      </c>
      <c r="C321" s="8">
        <v>42085</v>
      </c>
      <c r="D321" s="7">
        <v>12</v>
      </c>
      <c r="E321" s="7" t="str">
        <f t="shared" si="9"/>
        <v>S124208512</v>
      </c>
      <c r="F321" s="3">
        <v>2017</v>
      </c>
      <c r="G321" s="2">
        <v>205</v>
      </c>
      <c r="H321" s="2" t="s">
        <v>1364</v>
      </c>
      <c r="I321" s="2" t="s">
        <v>1365</v>
      </c>
      <c r="J321" s="2" t="s">
        <v>1366</v>
      </c>
      <c r="K321" s="194" t="s">
        <v>17</v>
      </c>
      <c r="L321" s="2">
        <v>25</v>
      </c>
      <c r="M321" s="194" t="s">
        <v>340</v>
      </c>
      <c r="N321" s="2">
        <v>30</v>
      </c>
      <c r="O321" s="195" t="s">
        <v>1367</v>
      </c>
    </row>
    <row r="322" spans="1:15">
      <c r="A322" s="7">
        <v>2015</v>
      </c>
      <c r="B322" s="7" t="str">
        <f t="shared" si="8"/>
        <v>S12</v>
      </c>
      <c r="C322" s="8">
        <v>42085</v>
      </c>
      <c r="D322" s="7">
        <v>13</v>
      </c>
      <c r="E322" s="7" t="str">
        <f t="shared" si="9"/>
        <v>S124208513</v>
      </c>
      <c r="F322" s="3">
        <v>2018</v>
      </c>
      <c r="G322" s="2">
        <v>185</v>
      </c>
      <c r="H322" s="2" t="s">
        <v>1368</v>
      </c>
      <c r="I322" s="2" t="s">
        <v>1369</v>
      </c>
      <c r="J322" s="2" t="s">
        <v>1370</v>
      </c>
      <c r="K322" s="194" t="s">
        <v>17</v>
      </c>
      <c r="L322" s="2">
        <v>32</v>
      </c>
      <c r="M322" s="194" t="s">
        <v>568</v>
      </c>
      <c r="N322" s="2" t="s">
        <v>1371</v>
      </c>
      <c r="O322" s="195">
        <v>50</v>
      </c>
    </row>
    <row r="323" spans="1:15" ht="15.75" thickBot="1">
      <c r="A323" s="7">
        <v>2015</v>
      </c>
      <c r="B323" s="7" t="str">
        <f t="shared" si="8"/>
        <v>S12</v>
      </c>
      <c r="C323" s="8">
        <v>42085</v>
      </c>
      <c r="D323" s="7">
        <v>14</v>
      </c>
      <c r="E323" s="7" t="str">
        <f t="shared" si="9"/>
        <v>S124208514</v>
      </c>
      <c r="F323" s="5">
        <v>2019</v>
      </c>
      <c r="G323" s="6">
        <v>165</v>
      </c>
      <c r="H323" s="6" t="s">
        <v>1372</v>
      </c>
      <c r="I323" s="6" t="s">
        <v>1373</v>
      </c>
      <c r="J323" s="6" t="s">
        <v>1374</v>
      </c>
      <c r="K323" s="196" t="s">
        <v>17</v>
      </c>
      <c r="L323" s="6">
        <v>31</v>
      </c>
      <c r="M323" s="196" t="s">
        <v>1375</v>
      </c>
      <c r="N323" s="6" t="s">
        <v>1376</v>
      </c>
      <c r="O323" s="197" t="s">
        <v>383</v>
      </c>
    </row>
    <row r="324" spans="1:15" ht="16.5" thickTop="1" thickBot="1">
      <c r="A324" s="7">
        <v>2015</v>
      </c>
      <c r="B324" s="7" t="str">
        <f t="shared" si="8"/>
        <v>S12</v>
      </c>
      <c r="C324" s="8">
        <v>42085</v>
      </c>
      <c r="D324" s="7">
        <v>15</v>
      </c>
      <c r="E324" s="7" t="str">
        <f t="shared" si="9"/>
        <v>S124208515</v>
      </c>
      <c r="F324" s="1" t="s">
        <v>15</v>
      </c>
    </row>
    <row r="325" spans="1:15" ht="16.5" thickTop="1" thickBot="1">
      <c r="A325" s="7">
        <v>2015</v>
      </c>
      <c r="B325" s="7" t="str">
        <f t="shared" si="8"/>
        <v>S12</v>
      </c>
      <c r="C325" s="8">
        <v>42085</v>
      </c>
      <c r="D325" s="7">
        <v>16</v>
      </c>
      <c r="E325" s="7" t="str">
        <f t="shared" si="9"/>
        <v>S124208516</v>
      </c>
      <c r="F325" s="338" t="s">
        <v>1</v>
      </c>
      <c r="G325" s="341" t="s">
        <v>2</v>
      </c>
      <c r="H325" s="342"/>
      <c r="I325" s="342"/>
      <c r="J325" s="343"/>
      <c r="K325" s="344" t="s">
        <v>3</v>
      </c>
      <c r="L325" s="343"/>
      <c r="M325" s="344" t="s">
        <v>144</v>
      </c>
      <c r="N325" s="342"/>
      <c r="O325" s="342"/>
    </row>
    <row r="326" spans="1:15" ht="18" customHeight="1" thickBot="1">
      <c r="A326" s="7">
        <v>2015</v>
      </c>
      <c r="B326" s="7" t="str">
        <f t="shared" si="8"/>
        <v>S12</v>
      </c>
      <c r="C326" s="8">
        <v>42085</v>
      </c>
      <c r="D326" s="7">
        <v>17</v>
      </c>
      <c r="E326" s="7" t="str">
        <f t="shared" si="9"/>
        <v>S124208517</v>
      </c>
      <c r="F326" s="339"/>
      <c r="G326" s="345" t="s">
        <v>5</v>
      </c>
      <c r="H326" s="347" t="s">
        <v>145</v>
      </c>
      <c r="I326" s="348"/>
      <c r="J326" s="349"/>
      <c r="K326" s="350" t="s">
        <v>6</v>
      </c>
      <c r="L326" s="352" t="s">
        <v>7</v>
      </c>
      <c r="M326" s="350" t="s">
        <v>8</v>
      </c>
      <c r="N326" s="354" t="s">
        <v>146</v>
      </c>
      <c r="O326" s="356" t="s">
        <v>147</v>
      </c>
    </row>
    <row r="327" spans="1:15" ht="15.75" thickBot="1">
      <c r="A327" s="7">
        <v>2015</v>
      </c>
      <c r="B327" s="7" t="str">
        <f t="shared" si="8"/>
        <v>S12</v>
      </c>
      <c r="C327" s="8">
        <v>42085</v>
      </c>
      <c r="D327" s="7">
        <v>18</v>
      </c>
      <c r="E327" s="7" t="str">
        <f t="shared" si="9"/>
        <v>S124208518</v>
      </c>
      <c r="F327" s="340"/>
      <c r="G327" s="346"/>
      <c r="H327" s="191" t="s">
        <v>9</v>
      </c>
      <c r="I327" s="192" t="s">
        <v>10</v>
      </c>
      <c r="J327" s="193" t="s">
        <v>11</v>
      </c>
      <c r="K327" s="351"/>
      <c r="L327" s="353"/>
      <c r="M327" s="351"/>
      <c r="N327" s="355"/>
      <c r="O327" s="357"/>
    </row>
    <row r="328" spans="1:15">
      <c r="A328" s="7">
        <v>2015</v>
      </c>
      <c r="B328" s="7" t="str">
        <f t="shared" si="8"/>
        <v>S12</v>
      </c>
      <c r="C328" s="8">
        <v>42085</v>
      </c>
      <c r="D328" s="7">
        <v>19</v>
      </c>
      <c r="E328" s="7" t="str">
        <f t="shared" si="9"/>
        <v>S124208519</v>
      </c>
      <c r="F328" s="3" t="s">
        <v>16</v>
      </c>
      <c r="G328" s="2">
        <v>15</v>
      </c>
      <c r="H328" s="2" t="s">
        <v>1377</v>
      </c>
      <c r="I328" s="2" t="s">
        <v>1378</v>
      </c>
      <c r="J328" s="2" t="s">
        <v>939</v>
      </c>
      <c r="K328" s="194" t="s">
        <v>17</v>
      </c>
      <c r="L328" s="2">
        <v>37</v>
      </c>
      <c r="M328" s="194" t="s">
        <v>1379</v>
      </c>
      <c r="N328" s="2" t="s">
        <v>1380</v>
      </c>
      <c r="O328" s="195" t="s">
        <v>1379</v>
      </c>
    </row>
    <row r="329" spans="1:15">
      <c r="A329" s="7">
        <v>2015</v>
      </c>
      <c r="B329" s="7" t="str">
        <f t="shared" si="8"/>
        <v>S12</v>
      </c>
      <c r="C329" s="8">
        <v>42085</v>
      </c>
      <c r="D329" s="7">
        <v>20</v>
      </c>
      <c r="E329" s="7" t="str">
        <f t="shared" si="9"/>
        <v>S124208520</v>
      </c>
      <c r="F329" s="4">
        <v>42064</v>
      </c>
      <c r="G329" s="2">
        <v>407</v>
      </c>
      <c r="H329" s="2" t="s">
        <v>1381</v>
      </c>
      <c r="I329" s="2" t="s">
        <v>1303</v>
      </c>
      <c r="J329" s="2" t="s">
        <v>1382</v>
      </c>
      <c r="K329" s="194" t="s">
        <v>17</v>
      </c>
      <c r="L329" s="2">
        <v>32</v>
      </c>
      <c r="M329" s="194" t="s">
        <v>1383</v>
      </c>
      <c r="N329" s="2" t="s">
        <v>1384</v>
      </c>
      <c r="O329" s="195" t="s">
        <v>1385</v>
      </c>
    </row>
    <row r="330" spans="1:15">
      <c r="A330" s="7">
        <v>2015</v>
      </c>
      <c r="B330" s="7" t="str">
        <f t="shared" si="8"/>
        <v>S12</v>
      </c>
      <c r="C330" s="8">
        <v>42085</v>
      </c>
      <c r="D330" s="7">
        <v>21</v>
      </c>
      <c r="E330" s="7" t="str">
        <f t="shared" si="9"/>
        <v>S124208521</v>
      </c>
      <c r="F330" s="4">
        <v>42095</v>
      </c>
      <c r="G330" s="2">
        <v>410</v>
      </c>
      <c r="H330" s="2" t="s">
        <v>1386</v>
      </c>
      <c r="I330" s="2" t="s">
        <v>1387</v>
      </c>
      <c r="J330" s="2" t="s">
        <v>1064</v>
      </c>
      <c r="K330" s="194" t="s">
        <v>17</v>
      </c>
      <c r="L330" s="2">
        <v>26</v>
      </c>
      <c r="M330" s="194" t="s">
        <v>1388</v>
      </c>
      <c r="N330" s="2" t="s">
        <v>1389</v>
      </c>
      <c r="O330" s="195" t="s">
        <v>1390</v>
      </c>
    </row>
    <row r="331" spans="1:15">
      <c r="A331" s="7">
        <v>2015</v>
      </c>
      <c r="B331" s="7" t="str">
        <f t="shared" si="8"/>
        <v>S12</v>
      </c>
      <c r="C331" s="8">
        <v>42085</v>
      </c>
      <c r="D331" s="7">
        <v>22</v>
      </c>
      <c r="E331" s="7" t="str">
        <f t="shared" si="9"/>
        <v>S124208522</v>
      </c>
      <c r="F331" s="4">
        <v>42125</v>
      </c>
      <c r="G331" s="2">
        <v>409</v>
      </c>
      <c r="H331" s="2" t="s">
        <v>1391</v>
      </c>
      <c r="I331" s="2" t="s">
        <v>1392</v>
      </c>
      <c r="J331" s="2" t="s">
        <v>1393</v>
      </c>
      <c r="K331" s="194" t="s">
        <v>17</v>
      </c>
      <c r="L331" s="2">
        <v>24</v>
      </c>
      <c r="M331" s="194" t="s">
        <v>1394</v>
      </c>
      <c r="N331" s="2" t="s">
        <v>1395</v>
      </c>
      <c r="O331" s="195" t="s">
        <v>772</v>
      </c>
    </row>
    <row r="332" spans="1:15">
      <c r="A332" s="7">
        <v>2015</v>
      </c>
      <c r="B332" s="7" t="str">
        <f t="shared" si="8"/>
        <v>S12</v>
      </c>
      <c r="C332" s="8">
        <v>42085</v>
      </c>
      <c r="D332" s="7">
        <v>23</v>
      </c>
      <c r="E332" s="7" t="str">
        <f t="shared" si="9"/>
        <v>S124208523</v>
      </c>
      <c r="F332" s="4">
        <v>42156</v>
      </c>
      <c r="G332" s="2">
        <v>408</v>
      </c>
      <c r="H332" s="2" t="s">
        <v>1396</v>
      </c>
      <c r="I332" s="2" t="s">
        <v>1397</v>
      </c>
      <c r="J332" s="2" t="s">
        <v>300</v>
      </c>
      <c r="K332" s="194" t="s">
        <v>17</v>
      </c>
      <c r="L332" s="2">
        <v>26</v>
      </c>
      <c r="M332" s="194" t="s">
        <v>1192</v>
      </c>
      <c r="N332" s="2" t="s">
        <v>1398</v>
      </c>
      <c r="O332" s="195" t="s">
        <v>1399</v>
      </c>
    </row>
    <row r="333" spans="1:15">
      <c r="A333" s="7">
        <v>2015</v>
      </c>
      <c r="B333" s="7" t="str">
        <f t="shared" si="8"/>
        <v>S12</v>
      </c>
      <c r="C333" s="8">
        <v>42085</v>
      </c>
      <c r="D333" s="7">
        <v>24</v>
      </c>
      <c r="E333" s="7" t="str">
        <f t="shared" si="9"/>
        <v>S124208524</v>
      </c>
      <c r="F333" s="3" t="s">
        <v>97</v>
      </c>
      <c r="G333" s="2">
        <v>408</v>
      </c>
      <c r="H333" s="2" t="s">
        <v>1400</v>
      </c>
      <c r="I333" s="2" t="s">
        <v>1401</v>
      </c>
      <c r="J333" s="2" t="s">
        <v>700</v>
      </c>
      <c r="K333" s="194" t="s">
        <v>17</v>
      </c>
      <c r="L333" s="2">
        <v>29</v>
      </c>
      <c r="M333" s="194">
        <v>32</v>
      </c>
      <c r="N333" s="2">
        <v>44</v>
      </c>
      <c r="O333" s="195">
        <v>24</v>
      </c>
    </row>
    <row r="334" spans="1:15">
      <c r="A334" s="7">
        <v>2015</v>
      </c>
      <c r="B334" s="7" t="str">
        <f t="shared" si="8"/>
        <v>S12</v>
      </c>
      <c r="C334" s="8">
        <v>42085</v>
      </c>
      <c r="D334" s="7">
        <v>25</v>
      </c>
      <c r="E334" s="7" t="str">
        <f t="shared" si="9"/>
        <v>S124208525</v>
      </c>
      <c r="F334" s="3">
        <v>2016</v>
      </c>
      <c r="G334" s="2">
        <v>340</v>
      </c>
      <c r="H334" s="2" t="s">
        <v>1402</v>
      </c>
      <c r="I334" s="2" t="s">
        <v>1403</v>
      </c>
      <c r="J334" s="2" t="s">
        <v>1404</v>
      </c>
      <c r="K334" s="194" t="s">
        <v>17</v>
      </c>
      <c r="L334" s="2">
        <v>19</v>
      </c>
      <c r="M334" s="194" t="s">
        <v>800</v>
      </c>
      <c r="N334" s="2" t="s">
        <v>1153</v>
      </c>
      <c r="O334" s="195">
        <v>50</v>
      </c>
    </row>
    <row r="335" spans="1:15">
      <c r="A335" s="7">
        <v>2015</v>
      </c>
      <c r="B335" s="7" t="str">
        <f t="shared" si="8"/>
        <v>S12</v>
      </c>
      <c r="C335" s="8">
        <v>42085</v>
      </c>
      <c r="D335" s="7">
        <v>26</v>
      </c>
      <c r="E335" s="7" t="str">
        <f t="shared" si="9"/>
        <v>S124208526</v>
      </c>
      <c r="F335" s="3">
        <v>2017</v>
      </c>
      <c r="G335" s="2">
        <v>230</v>
      </c>
      <c r="H335" s="2" t="s">
        <v>1405</v>
      </c>
      <c r="I335" s="2" t="s">
        <v>1406</v>
      </c>
      <c r="J335" s="2" t="s">
        <v>1407</v>
      </c>
      <c r="K335" s="194" t="s">
        <v>17</v>
      </c>
      <c r="L335" s="2">
        <v>29</v>
      </c>
      <c r="M335" s="194" t="s">
        <v>1408</v>
      </c>
      <c r="N335" s="2" t="s">
        <v>1409</v>
      </c>
      <c r="O335" s="195" t="s">
        <v>1409</v>
      </c>
    </row>
    <row r="336" spans="1:15">
      <c r="A336" s="7">
        <v>2015</v>
      </c>
      <c r="B336" s="7" t="str">
        <f t="shared" si="8"/>
        <v>S12</v>
      </c>
      <c r="C336" s="8">
        <v>42085</v>
      </c>
      <c r="D336" s="7">
        <v>27</v>
      </c>
      <c r="E336" s="7" t="str">
        <f t="shared" si="9"/>
        <v>S124208527</v>
      </c>
      <c r="F336" s="3">
        <v>2018</v>
      </c>
      <c r="G336" s="2">
        <v>215</v>
      </c>
      <c r="H336" s="2" t="s">
        <v>1410</v>
      </c>
      <c r="I336" s="2" t="s">
        <v>1411</v>
      </c>
      <c r="J336" s="2" t="s">
        <v>1412</v>
      </c>
      <c r="K336" s="194" t="s">
        <v>17</v>
      </c>
      <c r="L336" s="2">
        <v>35</v>
      </c>
      <c r="M336" s="194" t="s">
        <v>1413</v>
      </c>
      <c r="N336" s="2" t="s">
        <v>1414</v>
      </c>
      <c r="O336" s="195" t="s">
        <v>1193</v>
      </c>
    </row>
    <row r="337" spans="1:15" ht="15.75" thickBot="1">
      <c r="A337" s="7">
        <v>2015</v>
      </c>
      <c r="B337" s="7" t="str">
        <f t="shared" si="8"/>
        <v>S12</v>
      </c>
      <c r="C337" s="8">
        <v>42085</v>
      </c>
      <c r="D337" s="7">
        <v>28</v>
      </c>
      <c r="E337" s="7" t="str">
        <f t="shared" si="9"/>
        <v>S124208528</v>
      </c>
      <c r="F337" s="5">
        <v>2019</v>
      </c>
      <c r="G337" s="6">
        <v>195</v>
      </c>
      <c r="H337" s="6" t="s">
        <v>1415</v>
      </c>
      <c r="I337" s="6" t="s">
        <v>1416</v>
      </c>
      <c r="J337" s="6" t="s">
        <v>1417</v>
      </c>
      <c r="K337" s="196" t="s">
        <v>17</v>
      </c>
      <c r="L337" s="6">
        <v>35</v>
      </c>
      <c r="M337" s="196" t="s">
        <v>681</v>
      </c>
      <c r="N337" s="6" t="s">
        <v>783</v>
      </c>
      <c r="O337" s="197" t="s">
        <v>1418</v>
      </c>
    </row>
    <row r="338" spans="1:15" ht="16.5" thickTop="1" thickBot="1">
      <c r="A338" s="7">
        <v>2015</v>
      </c>
      <c r="B338" s="7" t="str">
        <f t="shared" si="8"/>
        <v>S13</v>
      </c>
      <c r="C338" s="8">
        <v>42092</v>
      </c>
      <c r="D338" s="7">
        <v>1</v>
      </c>
      <c r="E338" s="7" t="str">
        <f t="shared" si="9"/>
        <v>S13420921</v>
      </c>
      <c r="F338" s="1" t="s">
        <v>0</v>
      </c>
    </row>
    <row r="339" spans="1:15" ht="16.5" thickTop="1" thickBot="1">
      <c r="A339" s="7">
        <v>2015</v>
      </c>
      <c r="B339" s="7" t="str">
        <f t="shared" si="8"/>
        <v>S13</v>
      </c>
      <c r="C339" s="8">
        <v>42092</v>
      </c>
      <c r="D339" s="7">
        <v>2</v>
      </c>
      <c r="E339" s="7" t="str">
        <f t="shared" si="9"/>
        <v>S13420922</v>
      </c>
      <c r="F339" s="338" t="s">
        <v>1</v>
      </c>
      <c r="G339" s="341" t="s">
        <v>2</v>
      </c>
      <c r="H339" s="342"/>
      <c r="I339" s="342"/>
      <c r="J339" s="343"/>
      <c r="K339" s="344" t="s">
        <v>3</v>
      </c>
      <c r="L339" s="343"/>
      <c r="M339" s="344" t="s">
        <v>144</v>
      </c>
      <c r="N339" s="342"/>
      <c r="O339" s="342"/>
    </row>
    <row r="340" spans="1:15" ht="18" customHeight="1" thickBot="1">
      <c r="A340" s="7">
        <v>2015</v>
      </c>
      <c r="B340" s="7" t="str">
        <f t="shared" si="8"/>
        <v>S13</v>
      </c>
      <c r="C340" s="8">
        <v>42092</v>
      </c>
      <c r="D340" s="7">
        <v>3</v>
      </c>
      <c r="E340" s="7" t="str">
        <f t="shared" si="9"/>
        <v>S13420923</v>
      </c>
      <c r="F340" s="339"/>
      <c r="G340" s="345" t="s">
        <v>5</v>
      </c>
      <c r="H340" s="347" t="s">
        <v>145</v>
      </c>
      <c r="I340" s="348"/>
      <c r="J340" s="349"/>
      <c r="K340" s="350" t="s">
        <v>6</v>
      </c>
      <c r="L340" s="352" t="s">
        <v>7</v>
      </c>
      <c r="M340" s="350" t="s">
        <v>8</v>
      </c>
      <c r="N340" s="354" t="s">
        <v>146</v>
      </c>
      <c r="O340" s="356" t="s">
        <v>147</v>
      </c>
    </row>
    <row r="341" spans="1:15" ht="15.75" thickBot="1">
      <c r="A341" s="7">
        <v>2015</v>
      </c>
      <c r="B341" s="7" t="str">
        <f t="shared" si="8"/>
        <v>S13</v>
      </c>
      <c r="C341" s="8">
        <v>42092</v>
      </c>
      <c r="D341" s="7">
        <v>4</v>
      </c>
      <c r="E341" s="7" t="str">
        <f t="shared" si="9"/>
        <v>S13420924</v>
      </c>
      <c r="F341" s="340"/>
      <c r="G341" s="346"/>
      <c r="H341" s="191" t="s">
        <v>9</v>
      </c>
      <c r="I341" s="192" t="s">
        <v>10</v>
      </c>
      <c r="J341" s="193" t="s">
        <v>11</v>
      </c>
      <c r="K341" s="351"/>
      <c r="L341" s="353"/>
      <c r="M341" s="351"/>
      <c r="N341" s="355"/>
      <c r="O341" s="357"/>
    </row>
    <row r="342" spans="1:15">
      <c r="A342" s="7">
        <v>2015</v>
      </c>
      <c r="B342" s="7" t="str">
        <f t="shared" si="8"/>
        <v>S13</v>
      </c>
      <c r="C342" s="8">
        <v>42092</v>
      </c>
      <c r="D342" s="7">
        <v>5</v>
      </c>
      <c r="E342" s="7" t="str">
        <f t="shared" si="9"/>
        <v>S13420925</v>
      </c>
      <c r="F342" s="3" t="s">
        <v>12</v>
      </c>
      <c r="G342" s="2">
        <v>2</v>
      </c>
      <c r="H342" s="2" t="s">
        <v>1419</v>
      </c>
      <c r="I342" s="2" t="s">
        <v>1420</v>
      </c>
      <c r="J342" s="2" t="s">
        <v>1421</v>
      </c>
      <c r="K342" s="194" t="s">
        <v>17</v>
      </c>
      <c r="L342" s="2">
        <v>38</v>
      </c>
      <c r="M342" s="194">
        <v>20</v>
      </c>
      <c r="N342" s="2" t="s">
        <v>301</v>
      </c>
      <c r="O342" s="195" t="s">
        <v>972</v>
      </c>
    </row>
    <row r="343" spans="1:15">
      <c r="A343" s="7">
        <v>2015</v>
      </c>
      <c r="B343" s="7" t="str">
        <f t="shared" si="8"/>
        <v>S13</v>
      </c>
      <c r="C343" s="8">
        <v>42092</v>
      </c>
      <c r="D343" s="7">
        <v>6</v>
      </c>
      <c r="E343" s="7" t="str">
        <f t="shared" si="9"/>
        <v>S13420926</v>
      </c>
      <c r="F343" s="4">
        <v>42064</v>
      </c>
      <c r="G343" s="2">
        <v>390</v>
      </c>
      <c r="H343" s="2" t="s">
        <v>1336</v>
      </c>
      <c r="I343" s="2" t="s">
        <v>1028</v>
      </c>
      <c r="J343" s="2">
        <v>1</v>
      </c>
      <c r="K343" s="194" t="s">
        <v>17</v>
      </c>
      <c r="L343" s="2">
        <v>38</v>
      </c>
      <c r="M343" s="194" t="s">
        <v>1422</v>
      </c>
      <c r="N343" s="2" t="s">
        <v>1423</v>
      </c>
      <c r="O343" s="195" t="s">
        <v>1334</v>
      </c>
    </row>
    <row r="344" spans="1:15">
      <c r="A344" s="7">
        <v>2015</v>
      </c>
      <c r="B344" s="7" t="str">
        <f t="shared" si="8"/>
        <v>S13</v>
      </c>
      <c r="C344" s="8">
        <v>42092</v>
      </c>
      <c r="D344" s="7">
        <v>7</v>
      </c>
      <c r="E344" s="7" t="str">
        <f t="shared" si="9"/>
        <v>S13420927</v>
      </c>
      <c r="F344" s="4">
        <v>42095</v>
      </c>
      <c r="G344" s="2">
        <v>390</v>
      </c>
      <c r="H344" s="2" t="s">
        <v>1424</v>
      </c>
      <c r="I344" s="2" t="s">
        <v>1269</v>
      </c>
      <c r="J344" s="2" t="s">
        <v>1420</v>
      </c>
      <c r="K344" s="194" t="s">
        <v>17</v>
      </c>
      <c r="L344" s="2">
        <v>26</v>
      </c>
      <c r="M344" s="194" t="s">
        <v>1425</v>
      </c>
      <c r="N344" s="2" t="s">
        <v>1426</v>
      </c>
      <c r="O344" s="195" t="s">
        <v>1427</v>
      </c>
    </row>
    <row r="345" spans="1:15">
      <c r="A345" s="7">
        <v>2015</v>
      </c>
      <c r="B345" s="7" t="str">
        <f t="shared" si="8"/>
        <v>S13</v>
      </c>
      <c r="C345" s="8">
        <v>42092</v>
      </c>
      <c r="D345" s="7">
        <v>8</v>
      </c>
      <c r="E345" s="7" t="str">
        <f t="shared" si="9"/>
        <v>S13420928</v>
      </c>
      <c r="F345" s="4">
        <v>42125</v>
      </c>
      <c r="G345" s="2">
        <v>385</v>
      </c>
      <c r="H345" s="2" t="s">
        <v>1428</v>
      </c>
      <c r="I345" s="2" t="s">
        <v>1429</v>
      </c>
      <c r="J345" s="2" t="s">
        <v>1430</v>
      </c>
      <c r="K345" s="194" t="s">
        <v>17</v>
      </c>
      <c r="L345" s="2">
        <v>24</v>
      </c>
      <c r="M345" s="194" t="s">
        <v>1431</v>
      </c>
      <c r="N345" s="2" t="s">
        <v>1432</v>
      </c>
      <c r="O345" s="195" t="s">
        <v>1433</v>
      </c>
    </row>
    <row r="346" spans="1:15">
      <c r="A346" s="7">
        <v>2015</v>
      </c>
      <c r="B346" s="7" t="str">
        <f t="shared" si="8"/>
        <v>S13</v>
      </c>
      <c r="C346" s="8">
        <v>42092</v>
      </c>
      <c r="D346" s="7">
        <v>9</v>
      </c>
      <c r="E346" s="7" t="str">
        <f t="shared" si="9"/>
        <v>S13420929</v>
      </c>
      <c r="F346" s="4">
        <v>42156</v>
      </c>
      <c r="G346" s="2">
        <v>385</v>
      </c>
      <c r="H346" s="2" t="s">
        <v>1434</v>
      </c>
      <c r="I346" s="2" t="s">
        <v>1435</v>
      </c>
      <c r="J346" s="2" t="s">
        <v>691</v>
      </c>
      <c r="K346" s="194" t="s">
        <v>17</v>
      </c>
      <c r="L346" s="2">
        <v>24</v>
      </c>
      <c r="M346" s="194" t="s">
        <v>1436</v>
      </c>
      <c r="N346" s="2">
        <v>53</v>
      </c>
      <c r="O346" s="195" t="s">
        <v>1437</v>
      </c>
    </row>
    <row r="347" spans="1:15">
      <c r="A347" s="7">
        <v>2015</v>
      </c>
      <c r="B347" s="7" t="str">
        <f t="shared" ref="B347:B410" si="10">"S"&amp;RIGHT(B319,2)+1</f>
        <v>S13</v>
      </c>
      <c r="C347" s="8">
        <v>42092</v>
      </c>
      <c r="D347" s="7">
        <v>10</v>
      </c>
      <c r="E347" s="7" t="str">
        <f t="shared" si="9"/>
        <v>S134209210</v>
      </c>
      <c r="F347" s="3" t="s">
        <v>97</v>
      </c>
      <c r="G347" s="2">
        <v>365</v>
      </c>
      <c r="H347" s="2" t="s">
        <v>1438</v>
      </c>
      <c r="I347" s="2">
        <v>376</v>
      </c>
      <c r="J347" s="2" t="s">
        <v>1439</v>
      </c>
      <c r="K347" s="194" t="s">
        <v>17</v>
      </c>
      <c r="L347" s="2">
        <v>26</v>
      </c>
      <c r="M347" s="194" t="s">
        <v>1440</v>
      </c>
      <c r="N347" s="2" t="s">
        <v>1441</v>
      </c>
      <c r="O347" s="195" t="s">
        <v>465</v>
      </c>
    </row>
    <row r="348" spans="1:15">
      <c r="A348" s="7">
        <v>2015</v>
      </c>
      <c r="B348" s="7" t="str">
        <f t="shared" si="10"/>
        <v>S13</v>
      </c>
      <c r="C348" s="8">
        <v>42092</v>
      </c>
      <c r="D348" s="7">
        <v>11</v>
      </c>
      <c r="E348" s="7" t="str">
        <f t="shared" si="9"/>
        <v>S134209211</v>
      </c>
      <c r="F348" s="3">
        <v>2016</v>
      </c>
      <c r="G348" s="2">
        <v>305</v>
      </c>
      <c r="H348" s="2" t="s">
        <v>1442</v>
      </c>
      <c r="I348" s="2" t="s">
        <v>1443</v>
      </c>
      <c r="J348" s="2" t="s">
        <v>1444</v>
      </c>
      <c r="K348" s="194" t="s">
        <v>17</v>
      </c>
      <c r="L348" s="2">
        <v>18</v>
      </c>
      <c r="M348" s="194" t="s">
        <v>1445</v>
      </c>
      <c r="N348" s="2" t="s">
        <v>730</v>
      </c>
      <c r="O348" s="195" t="s">
        <v>1446</v>
      </c>
    </row>
    <row r="349" spans="1:15">
      <c r="A349" s="7">
        <v>2015</v>
      </c>
      <c r="B349" s="7" t="str">
        <f t="shared" si="10"/>
        <v>S13</v>
      </c>
      <c r="C349" s="8">
        <v>42092</v>
      </c>
      <c r="D349" s="7">
        <v>12</v>
      </c>
      <c r="E349" s="7" t="str">
        <f t="shared" si="9"/>
        <v>S134209212</v>
      </c>
      <c r="F349" s="3">
        <v>2017</v>
      </c>
      <c r="G349" s="2">
        <v>210</v>
      </c>
      <c r="H349" s="2" t="s">
        <v>1447</v>
      </c>
      <c r="I349" s="2" t="s">
        <v>1448</v>
      </c>
      <c r="J349" s="2" t="s">
        <v>846</v>
      </c>
      <c r="K349" s="194" t="s">
        <v>17</v>
      </c>
      <c r="L349" s="2">
        <v>29</v>
      </c>
      <c r="M349" s="194" t="s">
        <v>1449</v>
      </c>
      <c r="N349" s="2" t="s">
        <v>1450</v>
      </c>
      <c r="O349" s="195" t="s">
        <v>1451</v>
      </c>
    </row>
    <row r="350" spans="1:15">
      <c r="A350" s="7">
        <v>2015</v>
      </c>
      <c r="B350" s="7" t="str">
        <f t="shared" si="10"/>
        <v>S13</v>
      </c>
      <c r="C350" s="8">
        <v>42092</v>
      </c>
      <c r="D350" s="7">
        <v>13</v>
      </c>
      <c r="E350" s="7" t="str">
        <f t="shared" ref="E350:E413" si="11">B350&amp;C350&amp;D350</f>
        <v>S134209213</v>
      </c>
      <c r="F350" s="3">
        <v>2018</v>
      </c>
      <c r="G350" s="2">
        <v>185</v>
      </c>
      <c r="H350" s="2" t="s">
        <v>1452</v>
      </c>
      <c r="I350" s="2" t="s">
        <v>1453</v>
      </c>
      <c r="J350" s="2" t="s">
        <v>554</v>
      </c>
      <c r="K350" s="194" t="s">
        <v>17</v>
      </c>
      <c r="L350" s="2">
        <v>32</v>
      </c>
      <c r="M350" s="194" t="s">
        <v>1454</v>
      </c>
      <c r="N350" s="2" t="s">
        <v>1455</v>
      </c>
      <c r="O350" s="195" t="s">
        <v>1456</v>
      </c>
    </row>
    <row r="351" spans="1:15" ht="15.75" thickBot="1">
      <c r="A351" s="7">
        <v>2015</v>
      </c>
      <c r="B351" s="7" t="str">
        <f t="shared" si="10"/>
        <v>S13</v>
      </c>
      <c r="C351" s="8">
        <v>42092</v>
      </c>
      <c r="D351" s="7">
        <v>14</v>
      </c>
      <c r="E351" s="7" t="str">
        <f t="shared" si="11"/>
        <v>S134209214</v>
      </c>
      <c r="F351" s="5">
        <v>2019</v>
      </c>
      <c r="G351" s="6">
        <v>165</v>
      </c>
      <c r="H351" s="6" t="s">
        <v>1457</v>
      </c>
      <c r="I351" s="6" t="s">
        <v>1458</v>
      </c>
      <c r="J351" s="6" t="s">
        <v>1309</v>
      </c>
      <c r="K351" s="196" t="s">
        <v>17</v>
      </c>
      <c r="L351" s="6">
        <v>30</v>
      </c>
      <c r="M351" s="196" t="s">
        <v>1459</v>
      </c>
      <c r="N351" s="6">
        <v>50</v>
      </c>
      <c r="O351" s="197" t="s">
        <v>1460</v>
      </c>
    </row>
    <row r="352" spans="1:15" ht="16.5" thickTop="1" thickBot="1">
      <c r="A352" s="7">
        <v>2015</v>
      </c>
      <c r="B352" s="7" t="str">
        <f t="shared" si="10"/>
        <v>S13</v>
      </c>
      <c r="C352" s="8">
        <v>42092</v>
      </c>
      <c r="D352" s="7">
        <v>15</v>
      </c>
      <c r="E352" s="7" t="str">
        <f t="shared" si="11"/>
        <v>S134209215</v>
      </c>
      <c r="F352" s="1" t="s">
        <v>15</v>
      </c>
    </row>
    <row r="353" spans="1:15" ht="16.5" thickTop="1" thickBot="1">
      <c r="A353" s="7">
        <v>2015</v>
      </c>
      <c r="B353" s="7" t="str">
        <f t="shared" si="10"/>
        <v>S13</v>
      </c>
      <c r="C353" s="8">
        <v>42092</v>
      </c>
      <c r="D353" s="7">
        <v>16</v>
      </c>
      <c r="E353" s="7" t="str">
        <f t="shared" si="11"/>
        <v>S134209216</v>
      </c>
      <c r="F353" s="338" t="s">
        <v>1</v>
      </c>
      <c r="G353" s="341" t="s">
        <v>2</v>
      </c>
      <c r="H353" s="342"/>
      <c r="I353" s="342"/>
      <c r="J353" s="343"/>
      <c r="K353" s="344" t="s">
        <v>3</v>
      </c>
      <c r="L353" s="343"/>
      <c r="M353" s="344" t="s">
        <v>144</v>
      </c>
      <c r="N353" s="342"/>
      <c r="O353" s="342"/>
    </row>
    <row r="354" spans="1:15" ht="18" customHeight="1" thickBot="1">
      <c r="A354" s="7">
        <v>2015</v>
      </c>
      <c r="B354" s="7" t="str">
        <f t="shared" si="10"/>
        <v>S13</v>
      </c>
      <c r="C354" s="8">
        <v>42092</v>
      </c>
      <c r="D354" s="7">
        <v>17</v>
      </c>
      <c r="E354" s="7" t="str">
        <f t="shared" si="11"/>
        <v>S134209217</v>
      </c>
      <c r="F354" s="339"/>
      <c r="G354" s="345" t="s">
        <v>5</v>
      </c>
      <c r="H354" s="347" t="s">
        <v>145</v>
      </c>
      <c r="I354" s="348"/>
      <c r="J354" s="349"/>
      <c r="K354" s="350" t="s">
        <v>6</v>
      </c>
      <c r="L354" s="352" t="s">
        <v>7</v>
      </c>
      <c r="M354" s="350" t="s">
        <v>8</v>
      </c>
      <c r="N354" s="354" t="s">
        <v>146</v>
      </c>
      <c r="O354" s="356" t="s">
        <v>147</v>
      </c>
    </row>
    <row r="355" spans="1:15" ht="15.75" thickBot="1">
      <c r="A355" s="7">
        <v>2015</v>
      </c>
      <c r="B355" s="7" t="str">
        <f t="shared" si="10"/>
        <v>S13</v>
      </c>
      <c r="C355" s="8">
        <v>42092</v>
      </c>
      <c r="D355" s="7">
        <v>18</v>
      </c>
      <c r="E355" s="7" t="str">
        <f t="shared" si="11"/>
        <v>S134209218</v>
      </c>
      <c r="F355" s="340"/>
      <c r="G355" s="346"/>
      <c r="H355" s="191" t="s">
        <v>9</v>
      </c>
      <c r="I355" s="192" t="s">
        <v>10</v>
      </c>
      <c r="J355" s="193" t="s">
        <v>11</v>
      </c>
      <c r="K355" s="351"/>
      <c r="L355" s="353"/>
      <c r="M355" s="351"/>
      <c r="N355" s="355"/>
      <c r="O355" s="357"/>
    </row>
    <row r="356" spans="1:15">
      <c r="A356" s="7">
        <v>2015</v>
      </c>
      <c r="B356" s="7" t="str">
        <f t="shared" si="10"/>
        <v>S13</v>
      </c>
      <c r="C356" s="8">
        <v>42092</v>
      </c>
      <c r="D356" s="7">
        <v>19</v>
      </c>
      <c r="E356" s="7" t="str">
        <f t="shared" si="11"/>
        <v>S134209219</v>
      </c>
      <c r="F356" s="3" t="s">
        <v>16</v>
      </c>
      <c r="G356" s="2">
        <v>15</v>
      </c>
      <c r="H356" s="2" t="s">
        <v>1461</v>
      </c>
      <c r="I356" s="2" t="s">
        <v>1462</v>
      </c>
      <c r="J356" s="2" t="s">
        <v>1382</v>
      </c>
      <c r="K356" s="194" t="s">
        <v>17</v>
      </c>
      <c r="L356" s="2">
        <v>38</v>
      </c>
      <c r="M356" s="194" t="s">
        <v>681</v>
      </c>
      <c r="N356" s="2" t="s">
        <v>406</v>
      </c>
      <c r="O356" s="195" t="s">
        <v>1463</v>
      </c>
    </row>
    <row r="357" spans="1:15">
      <c r="A357" s="7">
        <v>2015</v>
      </c>
      <c r="B357" s="7" t="str">
        <f t="shared" si="10"/>
        <v>S13</v>
      </c>
      <c r="C357" s="8">
        <v>42092</v>
      </c>
      <c r="D357" s="7">
        <v>20</v>
      </c>
      <c r="E357" s="7" t="str">
        <f t="shared" si="11"/>
        <v>S134209220</v>
      </c>
      <c r="F357" s="4">
        <v>42064</v>
      </c>
      <c r="G357" s="2">
        <v>405</v>
      </c>
      <c r="H357" s="2" t="s">
        <v>1464</v>
      </c>
      <c r="I357" s="2" t="s">
        <v>1465</v>
      </c>
      <c r="J357" s="2" t="s">
        <v>1196</v>
      </c>
      <c r="K357" s="194" t="s">
        <v>17</v>
      </c>
      <c r="L357" s="2">
        <v>37</v>
      </c>
      <c r="M357" s="194" t="s">
        <v>1466</v>
      </c>
      <c r="N357" s="2" t="s">
        <v>1467</v>
      </c>
      <c r="O357" s="195" t="s">
        <v>1468</v>
      </c>
    </row>
    <row r="358" spans="1:15">
      <c r="A358" s="7">
        <v>2015</v>
      </c>
      <c r="B358" s="7" t="str">
        <f t="shared" si="10"/>
        <v>S13</v>
      </c>
      <c r="C358" s="8">
        <v>42092</v>
      </c>
      <c r="D358" s="7">
        <v>21</v>
      </c>
      <c r="E358" s="7" t="str">
        <f t="shared" si="11"/>
        <v>S134209221</v>
      </c>
      <c r="F358" s="4">
        <v>42095</v>
      </c>
      <c r="G358" s="2">
        <v>410</v>
      </c>
      <c r="H358" s="2" t="s">
        <v>1469</v>
      </c>
      <c r="I358" s="2" t="s">
        <v>1470</v>
      </c>
      <c r="J358" s="2" t="s">
        <v>426</v>
      </c>
      <c r="K358" s="194" t="s">
        <v>17</v>
      </c>
      <c r="L358" s="2">
        <v>28</v>
      </c>
      <c r="M358" s="194" t="s">
        <v>301</v>
      </c>
      <c r="N358" s="2" t="s">
        <v>783</v>
      </c>
      <c r="O358" s="195" t="s">
        <v>671</v>
      </c>
    </row>
    <row r="359" spans="1:15">
      <c r="A359" s="7">
        <v>2015</v>
      </c>
      <c r="B359" s="7" t="str">
        <f t="shared" si="10"/>
        <v>S13</v>
      </c>
      <c r="C359" s="8">
        <v>42092</v>
      </c>
      <c r="D359" s="7">
        <v>22</v>
      </c>
      <c r="E359" s="7" t="str">
        <f t="shared" si="11"/>
        <v>S134209222</v>
      </c>
      <c r="F359" s="4">
        <v>42125</v>
      </c>
      <c r="G359" s="2">
        <v>405</v>
      </c>
      <c r="H359" s="2" t="s">
        <v>1471</v>
      </c>
      <c r="I359" s="2" t="s">
        <v>1472</v>
      </c>
      <c r="J359" s="2" t="s">
        <v>791</v>
      </c>
      <c r="K359" s="194" t="s">
        <v>17</v>
      </c>
      <c r="L359" s="2">
        <v>25</v>
      </c>
      <c r="M359" s="194" t="s">
        <v>1473</v>
      </c>
      <c r="N359" s="2" t="s">
        <v>934</v>
      </c>
      <c r="O359" s="195" t="s">
        <v>1474</v>
      </c>
    </row>
    <row r="360" spans="1:15">
      <c r="A360" s="7">
        <v>2015</v>
      </c>
      <c r="B360" s="7" t="str">
        <f t="shared" si="10"/>
        <v>S13</v>
      </c>
      <c r="C360" s="8">
        <v>42092</v>
      </c>
      <c r="D360" s="7">
        <v>23</v>
      </c>
      <c r="E360" s="7" t="str">
        <f t="shared" si="11"/>
        <v>S134209223</v>
      </c>
      <c r="F360" s="4">
        <v>42156</v>
      </c>
      <c r="G360" s="2">
        <v>405</v>
      </c>
      <c r="H360" s="2" t="s">
        <v>1475</v>
      </c>
      <c r="I360" s="2" t="s">
        <v>1476</v>
      </c>
      <c r="J360" s="2" t="s">
        <v>1444</v>
      </c>
      <c r="K360" s="194" t="s">
        <v>17</v>
      </c>
      <c r="L360" s="2">
        <v>24</v>
      </c>
      <c r="M360" s="194" t="s">
        <v>1477</v>
      </c>
      <c r="N360" s="2" t="s">
        <v>1478</v>
      </c>
      <c r="O360" s="195" t="s">
        <v>1479</v>
      </c>
    </row>
    <row r="361" spans="1:15">
      <c r="A361" s="7">
        <v>2015</v>
      </c>
      <c r="B361" s="7" t="str">
        <f t="shared" si="10"/>
        <v>S13</v>
      </c>
      <c r="C361" s="8">
        <v>42092</v>
      </c>
      <c r="D361" s="7">
        <v>24</v>
      </c>
      <c r="E361" s="7" t="str">
        <f t="shared" si="11"/>
        <v>S134209224</v>
      </c>
      <c r="F361" s="3" t="s">
        <v>97</v>
      </c>
      <c r="G361" s="2">
        <v>390</v>
      </c>
      <c r="H361" s="2" t="s">
        <v>1480</v>
      </c>
      <c r="I361" s="2" t="s">
        <v>1481</v>
      </c>
      <c r="J361" s="2" t="s">
        <v>1482</v>
      </c>
      <c r="K361" s="194" t="s">
        <v>17</v>
      </c>
      <c r="L361" s="2">
        <v>28</v>
      </c>
      <c r="M361" s="194" t="s">
        <v>1483</v>
      </c>
      <c r="N361" s="2" t="s">
        <v>1484</v>
      </c>
      <c r="O361" s="195" t="s">
        <v>1485</v>
      </c>
    </row>
    <row r="362" spans="1:15">
      <c r="A362" s="7">
        <v>2015</v>
      </c>
      <c r="B362" s="7" t="str">
        <f t="shared" si="10"/>
        <v>S13</v>
      </c>
      <c r="C362" s="8">
        <v>42092</v>
      </c>
      <c r="D362" s="7">
        <v>25</v>
      </c>
      <c r="E362" s="7" t="str">
        <f t="shared" si="11"/>
        <v>S134209225</v>
      </c>
      <c r="F362" s="3">
        <v>2016</v>
      </c>
      <c r="G362" s="2">
        <v>330</v>
      </c>
      <c r="H362" s="2" t="s">
        <v>1486</v>
      </c>
      <c r="I362" s="2" t="s">
        <v>1487</v>
      </c>
      <c r="J362" s="2" t="s">
        <v>691</v>
      </c>
      <c r="K362" s="194" t="s">
        <v>17</v>
      </c>
      <c r="L362" s="2">
        <v>19</v>
      </c>
      <c r="M362" s="194" t="s">
        <v>783</v>
      </c>
      <c r="N362" s="2" t="s">
        <v>1463</v>
      </c>
      <c r="O362" s="195" t="s">
        <v>420</v>
      </c>
    </row>
    <row r="363" spans="1:15">
      <c r="A363" s="7">
        <v>2015</v>
      </c>
      <c r="B363" s="7" t="str">
        <f t="shared" si="10"/>
        <v>S13</v>
      </c>
      <c r="C363" s="8">
        <v>42092</v>
      </c>
      <c r="D363" s="7">
        <v>26</v>
      </c>
      <c r="E363" s="7" t="str">
        <f t="shared" si="11"/>
        <v>S134209226</v>
      </c>
      <c r="F363" s="3">
        <v>2017</v>
      </c>
      <c r="G363" s="2">
        <v>235</v>
      </c>
      <c r="H363" s="2" t="s">
        <v>1488</v>
      </c>
      <c r="I363" s="2" t="s">
        <v>1489</v>
      </c>
      <c r="J363" s="2" t="s">
        <v>1490</v>
      </c>
      <c r="K363" s="194" t="s">
        <v>17</v>
      </c>
      <c r="L363" s="2">
        <v>29</v>
      </c>
      <c r="M363" s="194" t="s">
        <v>1491</v>
      </c>
      <c r="N363" s="2" t="s">
        <v>1492</v>
      </c>
      <c r="O363" s="195" t="s">
        <v>1493</v>
      </c>
    </row>
    <row r="364" spans="1:15">
      <c r="A364" s="7">
        <v>2015</v>
      </c>
      <c r="B364" s="7" t="str">
        <f t="shared" si="10"/>
        <v>S13</v>
      </c>
      <c r="C364" s="8">
        <v>42092</v>
      </c>
      <c r="D364" s="7">
        <v>27</v>
      </c>
      <c r="E364" s="7" t="str">
        <f t="shared" si="11"/>
        <v>S134209227</v>
      </c>
      <c r="F364" s="3">
        <v>2018</v>
      </c>
      <c r="G364" s="2">
        <v>215</v>
      </c>
      <c r="H364" s="2" t="s">
        <v>1494</v>
      </c>
      <c r="I364" s="2" t="s">
        <v>1495</v>
      </c>
      <c r="J364" s="2" t="s">
        <v>1309</v>
      </c>
      <c r="K364" s="194" t="s">
        <v>17</v>
      </c>
      <c r="L364" s="2">
        <v>37</v>
      </c>
      <c r="M364" s="194" t="s">
        <v>1496</v>
      </c>
      <c r="N364" s="2" t="s">
        <v>1497</v>
      </c>
      <c r="O364" s="195" t="s">
        <v>1498</v>
      </c>
    </row>
    <row r="365" spans="1:15" ht="15.75" thickBot="1">
      <c r="A365" s="7">
        <v>2015</v>
      </c>
      <c r="B365" s="7" t="str">
        <f t="shared" si="10"/>
        <v>S13</v>
      </c>
      <c r="C365" s="8">
        <v>42092</v>
      </c>
      <c r="D365" s="7">
        <v>28</v>
      </c>
      <c r="E365" s="7" t="str">
        <f t="shared" si="11"/>
        <v>S134209228</v>
      </c>
      <c r="F365" s="5">
        <v>2019</v>
      </c>
      <c r="G365" s="6">
        <v>195</v>
      </c>
      <c r="H365" s="6" t="s">
        <v>1499</v>
      </c>
      <c r="I365" s="6" t="s">
        <v>1500</v>
      </c>
      <c r="J365" s="6" t="s">
        <v>1430</v>
      </c>
      <c r="K365" s="196" t="s">
        <v>17</v>
      </c>
      <c r="L365" s="6">
        <v>34</v>
      </c>
      <c r="M365" s="196" t="s">
        <v>1501</v>
      </c>
      <c r="N365" s="6" t="s">
        <v>586</v>
      </c>
      <c r="O365" s="197" t="s">
        <v>626</v>
      </c>
    </row>
    <row r="366" spans="1:15" ht="16.5" thickTop="1" thickBot="1">
      <c r="A366" s="7">
        <v>2015</v>
      </c>
      <c r="B366" s="7" t="str">
        <f t="shared" si="10"/>
        <v>S14</v>
      </c>
      <c r="C366" s="8">
        <v>42099</v>
      </c>
      <c r="D366" s="7">
        <v>1</v>
      </c>
      <c r="E366" s="7" t="str">
        <f t="shared" si="11"/>
        <v>S14420991</v>
      </c>
      <c r="F366" s="1" t="s">
        <v>0</v>
      </c>
    </row>
    <row r="367" spans="1:15" ht="16.5" thickTop="1" thickBot="1">
      <c r="A367" s="7">
        <v>2015</v>
      </c>
      <c r="B367" s="7" t="str">
        <f t="shared" si="10"/>
        <v>S14</v>
      </c>
      <c r="C367" s="8">
        <v>42099</v>
      </c>
      <c r="D367" s="7">
        <v>2</v>
      </c>
      <c r="E367" s="7" t="str">
        <f t="shared" si="11"/>
        <v>S14420992</v>
      </c>
      <c r="F367" s="338" t="s">
        <v>1</v>
      </c>
      <c r="G367" s="341" t="s">
        <v>2</v>
      </c>
      <c r="H367" s="342"/>
      <c r="I367" s="342"/>
      <c r="J367" s="343"/>
      <c r="K367" s="344" t="s">
        <v>3</v>
      </c>
      <c r="L367" s="343"/>
      <c r="M367" s="344" t="s">
        <v>144</v>
      </c>
      <c r="N367" s="342"/>
      <c r="O367" s="342"/>
    </row>
    <row r="368" spans="1:15" ht="18" customHeight="1" thickBot="1">
      <c r="A368" s="7">
        <v>2015</v>
      </c>
      <c r="B368" s="7" t="str">
        <f t="shared" si="10"/>
        <v>S14</v>
      </c>
      <c r="C368" s="8">
        <v>42099</v>
      </c>
      <c r="D368" s="7">
        <v>3</v>
      </c>
      <c r="E368" s="7" t="str">
        <f t="shared" si="11"/>
        <v>S14420993</v>
      </c>
      <c r="F368" s="339"/>
      <c r="G368" s="345" t="s">
        <v>5</v>
      </c>
      <c r="H368" s="347" t="s">
        <v>145</v>
      </c>
      <c r="I368" s="348"/>
      <c r="J368" s="349"/>
      <c r="K368" s="350" t="s">
        <v>6</v>
      </c>
      <c r="L368" s="352" t="s">
        <v>7</v>
      </c>
      <c r="M368" s="350" t="s">
        <v>8</v>
      </c>
      <c r="N368" s="354" t="s">
        <v>146</v>
      </c>
      <c r="O368" s="356" t="s">
        <v>147</v>
      </c>
    </row>
    <row r="369" spans="1:15" ht="15.75" thickBot="1">
      <c r="A369" s="7">
        <v>2015</v>
      </c>
      <c r="B369" s="7" t="str">
        <f t="shared" si="10"/>
        <v>S14</v>
      </c>
      <c r="C369" s="8">
        <v>42099</v>
      </c>
      <c r="D369" s="7">
        <v>4</v>
      </c>
      <c r="E369" s="7" t="str">
        <f t="shared" si="11"/>
        <v>S14420994</v>
      </c>
      <c r="F369" s="340"/>
      <c r="G369" s="346"/>
      <c r="H369" s="191" t="s">
        <v>9</v>
      </c>
      <c r="I369" s="192" t="s">
        <v>10</v>
      </c>
      <c r="J369" s="193" t="s">
        <v>11</v>
      </c>
      <c r="K369" s="351"/>
      <c r="L369" s="353"/>
      <c r="M369" s="351"/>
      <c r="N369" s="355"/>
      <c r="O369" s="357"/>
    </row>
    <row r="370" spans="1:15">
      <c r="A370" s="7">
        <v>2015</v>
      </c>
      <c r="B370" s="7" t="str">
        <f t="shared" si="10"/>
        <v>S14</v>
      </c>
      <c r="C370" s="8">
        <v>42099</v>
      </c>
      <c r="D370" s="7">
        <v>5</v>
      </c>
      <c r="E370" s="7" t="str">
        <f t="shared" si="11"/>
        <v>S14420995</v>
      </c>
      <c r="F370" s="3" t="s">
        <v>12</v>
      </c>
      <c r="G370" s="2" t="s">
        <v>1502</v>
      </c>
      <c r="H370" s="2" t="s">
        <v>1503</v>
      </c>
      <c r="I370" s="2">
        <v>2</v>
      </c>
      <c r="J370" s="2" t="s">
        <v>1504</v>
      </c>
      <c r="K370" s="194" t="s">
        <v>17</v>
      </c>
      <c r="L370" s="2">
        <v>45</v>
      </c>
      <c r="M370" s="194" t="s">
        <v>1505</v>
      </c>
      <c r="N370" s="2" t="s">
        <v>1506</v>
      </c>
      <c r="O370" s="195" t="s">
        <v>406</v>
      </c>
    </row>
    <row r="371" spans="1:15">
      <c r="A371" s="7">
        <v>2015</v>
      </c>
      <c r="B371" s="7" t="str">
        <f t="shared" si="10"/>
        <v>S14</v>
      </c>
      <c r="C371" s="8">
        <v>42099</v>
      </c>
      <c r="D371" s="7">
        <v>6</v>
      </c>
      <c r="E371" s="7" t="str">
        <f t="shared" si="11"/>
        <v>S14420996</v>
      </c>
      <c r="F371" s="4">
        <v>42064</v>
      </c>
      <c r="G371" s="2">
        <v>391</v>
      </c>
      <c r="H371" s="2" t="s">
        <v>1507</v>
      </c>
      <c r="I371" s="2" t="s">
        <v>1508</v>
      </c>
      <c r="J371" s="2" t="s">
        <v>1509</v>
      </c>
      <c r="K371" s="194" t="s">
        <v>17</v>
      </c>
      <c r="L371" s="2">
        <v>44</v>
      </c>
      <c r="M371" s="194">
        <v>0</v>
      </c>
      <c r="N371" s="2" t="s">
        <v>492</v>
      </c>
      <c r="O371" s="195" t="s">
        <v>1363</v>
      </c>
    </row>
    <row r="372" spans="1:15">
      <c r="A372" s="7">
        <v>2015</v>
      </c>
      <c r="B372" s="7" t="str">
        <f t="shared" si="10"/>
        <v>S14</v>
      </c>
      <c r="C372" s="8">
        <v>42099</v>
      </c>
      <c r="D372" s="7">
        <v>7</v>
      </c>
      <c r="E372" s="7" t="str">
        <f t="shared" si="11"/>
        <v>S14420997</v>
      </c>
      <c r="F372" s="4">
        <v>42095</v>
      </c>
      <c r="G372" s="2">
        <v>390</v>
      </c>
      <c r="H372" s="2" t="s">
        <v>1510</v>
      </c>
      <c r="I372" s="2" t="s">
        <v>1261</v>
      </c>
      <c r="J372" s="2" t="s">
        <v>1511</v>
      </c>
      <c r="K372" s="194" t="s">
        <v>17</v>
      </c>
      <c r="L372" s="2">
        <v>30</v>
      </c>
      <c r="M372" s="194" t="s">
        <v>1512</v>
      </c>
      <c r="N372" s="2" t="s">
        <v>1513</v>
      </c>
      <c r="O372" s="195" t="s">
        <v>1514</v>
      </c>
    </row>
    <row r="373" spans="1:15">
      <c r="A373" s="7">
        <v>2015</v>
      </c>
      <c r="B373" s="7" t="str">
        <f t="shared" si="10"/>
        <v>S14</v>
      </c>
      <c r="C373" s="8">
        <v>42099</v>
      </c>
      <c r="D373" s="7">
        <v>8</v>
      </c>
      <c r="E373" s="7" t="str">
        <f t="shared" si="11"/>
        <v>S14420998</v>
      </c>
      <c r="F373" s="4">
        <v>42125</v>
      </c>
      <c r="G373" s="2">
        <v>385</v>
      </c>
      <c r="H373" s="2" t="s">
        <v>1515</v>
      </c>
      <c r="I373" s="2" t="s">
        <v>1516</v>
      </c>
      <c r="J373" s="2" t="s">
        <v>511</v>
      </c>
      <c r="K373" s="194" t="s">
        <v>17</v>
      </c>
      <c r="L373" s="2">
        <v>24</v>
      </c>
      <c r="M373" s="194" t="s">
        <v>1456</v>
      </c>
      <c r="N373" s="2" t="s">
        <v>1517</v>
      </c>
      <c r="O373" s="195" t="s">
        <v>1518</v>
      </c>
    </row>
    <row r="374" spans="1:15">
      <c r="A374" s="7">
        <v>2015</v>
      </c>
      <c r="B374" s="7" t="str">
        <f t="shared" si="10"/>
        <v>S14</v>
      </c>
      <c r="C374" s="8">
        <v>42099</v>
      </c>
      <c r="D374" s="7">
        <v>9</v>
      </c>
      <c r="E374" s="7" t="str">
        <f t="shared" si="11"/>
        <v>S14420999</v>
      </c>
      <c r="F374" s="4">
        <v>42156</v>
      </c>
      <c r="G374" s="2">
        <v>380</v>
      </c>
      <c r="H374" s="2" t="s">
        <v>1519</v>
      </c>
      <c r="I374" s="2" t="s">
        <v>1520</v>
      </c>
      <c r="J374" s="2" t="s">
        <v>1228</v>
      </c>
      <c r="K374" s="194" t="s">
        <v>17</v>
      </c>
      <c r="L374" s="2">
        <v>24</v>
      </c>
      <c r="M374" s="194" t="s">
        <v>1521</v>
      </c>
      <c r="N374" s="2" t="s">
        <v>1522</v>
      </c>
      <c r="O374" s="195" t="s">
        <v>1523</v>
      </c>
    </row>
    <row r="375" spans="1:15">
      <c r="A375" s="7">
        <v>2015</v>
      </c>
      <c r="B375" s="7" t="str">
        <f t="shared" si="10"/>
        <v>S14</v>
      </c>
      <c r="C375" s="8">
        <v>42099</v>
      </c>
      <c r="D375" s="7">
        <v>10</v>
      </c>
      <c r="E375" s="7" t="str">
        <f t="shared" si="11"/>
        <v>S144209910</v>
      </c>
      <c r="F375" s="3" t="s">
        <v>97</v>
      </c>
      <c r="G375" s="2">
        <v>361</v>
      </c>
      <c r="H375" s="2" t="s">
        <v>1524</v>
      </c>
      <c r="I375" s="2" t="s">
        <v>1525</v>
      </c>
      <c r="J375" s="2" t="s">
        <v>1248</v>
      </c>
      <c r="K375" s="194" t="s">
        <v>17</v>
      </c>
      <c r="L375" s="2">
        <v>28</v>
      </c>
      <c r="M375" s="194" t="s">
        <v>1526</v>
      </c>
      <c r="N375" s="2" t="s">
        <v>1527</v>
      </c>
      <c r="O375" s="195" t="s">
        <v>1528</v>
      </c>
    </row>
    <row r="376" spans="1:15">
      <c r="A376" s="7">
        <v>2015</v>
      </c>
      <c r="B376" s="7" t="str">
        <f t="shared" si="10"/>
        <v>S14</v>
      </c>
      <c r="C376" s="8">
        <v>42099</v>
      </c>
      <c r="D376" s="7">
        <v>11</v>
      </c>
      <c r="E376" s="7" t="str">
        <f t="shared" si="11"/>
        <v>S144209911</v>
      </c>
      <c r="F376" s="3">
        <v>2016</v>
      </c>
      <c r="G376" s="2">
        <v>300</v>
      </c>
      <c r="H376" s="2" t="s">
        <v>1529</v>
      </c>
      <c r="I376" s="2" t="s">
        <v>1530</v>
      </c>
      <c r="J376" s="2" t="s">
        <v>518</v>
      </c>
      <c r="K376" s="194" t="s">
        <v>17</v>
      </c>
      <c r="L376" s="2">
        <v>19</v>
      </c>
      <c r="M376" s="194" t="s">
        <v>963</v>
      </c>
      <c r="N376" s="2" t="s">
        <v>1531</v>
      </c>
      <c r="O376" s="195" t="s">
        <v>1532</v>
      </c>
    </row>
    <row r="377" spans="1:15">
      <c r="A377" s="7">
        <v>2015</v>
      </c>
      <c r="B377" s="7" t="str">
        <f t="shared" si="10"/>
        <v>S14</v>
      </c>
      <c r="C377" s="8">
        <v>42099</v>
      </c>
      <c r="D377" s="7">
        <v>12</v>
      </c>
      <c r="E377" s="7" t="str">
        <f t="shared" si="11"/>
        <v>S144209912</v>
      </c>
      <c r="F377" s="3">
        <v>2017</v>
      </c>
      <c r="G377" s="2">
        <v>210</v>
      </c>
      <c r="H377" s="2" t="s">
        <v>1533</v>
      </c>
      <c r="I377" s="2" t="s">
        <v>1534</v>
      </c>
      <c r="J377" s="2" t="s">
        <v>1147</v>
      </c>
      <c r="K377" s="194" t="s">
        <v>17</v>
      </c>
      <c r="L377" s="2">
        <v>24</v>
      </c>
      <c r="M377" s="194" t="s">
        <v>768</v>
      </c>
      <c r="N377" s="2" t="s">
        <v>1535</v>
      </c>
      <c r="O377" s="195" t="s">
        <v>1536</v>
      </c>
    </row>
    <row r="378" spans="1:15">
      <c r="A378" s="7">
        <v>2015</v>
      </c>
      <c r="B378" s="7" t="str">
        <f t="shared" si="10"/>
        <v>S14</v>
      </c>
      <c r="C378" s="8">
        <v>42099</v>
      </c>
      <c r="D378" s="7">
        <v>13</v>
      </c>
      <c r="E378" s="7" t="str">
        <f t="shared" si="11"/>
        <v>S144209913</v>
      </c>
      <c r="F378" s="3">
        <v>2018</v>
      </c>
      <c r="G378" s="2">
        <v>185</v>
      </c>
      <c r="H378" s="2" t="s">
        <v>1537</v>
      </c>
      <c r="I378" s="2" t="s">
        <v>1538</v>
      </c>
      <c r="J378" s="2" t="s">
        <v>1532</v>
      </c>
      <c r="K378" s="194" t="s">
        <v>17</v>
      </c>
      <c r="L378" s="2">
        <v>30</v>
      </c>
      <c r="M378" s="194" t="s">
        <v>428</v>
      </c>
      <c r="N378" s="2" t="s">
        <v>482</v>
      </c>
      <c r="O378" s="195" t="s">
        <v>1539</v>
      </c>
    </row>
    <row r="379" spans="1:15" ht="15.75" thickBot="1">
      <c r="A379" s="7">
        <v>2015</v>
      </c>
      <c r="B379" s="7" t="str">
        <f t="shared" si="10"/>
        <v>S14</v>
      </c>
      <c r="C379" s="8">
        <v>42099</v>
      </c>
      <c r="D379" s="7">
        <v>14</v>
      </c>
      <c r="E379" s="7" t="str">
        <f t="shared" si="11"/>
        <v>S144209914</v>
      </c>
      <c r="F379" s="5">
        <v>2019</v>
      </c>
      <c r="G379" s="6">
        <v>170</v>
      </c>
      <c r="H379" s="6" t="s">
        <v>358</v>
      </c>
      <c r="I379" s="6" t="s">
        <v>1540</v>
      </c>
      <c r="J379" s="6" t="s">
        <v>786</v>
      </c>
      <c r="K379" s="196" t="s">
        <v>17</v>
      </c>
      <c r="L379" s="6">
        <v>30</v>
      </c>
      <c r="M379" s="196" t="s">
        <v>1541</v>
      </c>
      <c r="N379" s="6" t="s">
        <v>1542</v>
      </c>
      <c r="O379" s="197" t="s">
        <v>434</v>
      </c>
    </row>
    <row r="380" spans="1:15" ht="16.5" thickTop="1" thickBot="1">
      <c r="A380" s="7">
        <v>2015</v>
      </c>
      <c r="B380" s="7" t="str">
        <f t="shared" si="10"/>
        <v>S14</v>
      </c>
      <c r="C380" s="8">
        <v>42099</v>
      </c>
      <c r="D380" s="7">
        <v>15</v>
      </c>
      <c r="E380" s="7" t="str">
        <f t="shared" si="11"/>
        <v>S144209915</v>
      </c>
      <c r="F380" s="1" t="s">
        <v>15</v>
      </c>
    </row>
    <row r="381" spans="1:15" ht="16.5" thickTop="1" thickBot="1">
      <c r="A381" s="7">
        <v>2015</v>
      </c>
      <c r="B381" s="7" t="str">
        <f t="shared" si="10"/>
        <v>S14</v>
      </c>
      <c r="C381" s="8">
        <v>42099</v>
      </c>
      <c r="D381" s="7">
        <v>16</v>
      </c>
      <c r="E381" s="7" t="str">
        <f t="shared" si="11"/>
        <v>S144209916</v>
      </c>
      <c r="F381" s="338" t="s">
        <v>1</v>
      </c>
      <c r="G381" s="341" t="s">
        <v>2</v>
      </c>
      <c r="H381" s="342"/>
      <c r="I381" s="342"/>
      <c r="J381" s="343"/>
      <c r="K381" s="344" t="s">
        <v>3</v>
      </c>
      <c r="L381" s="343"/>
      <c r="M381" s="344" t="s">
        <v>144</v>
      </c>
      <c r="N381" s="342"/>
      <c r="O381" s="342"/>
    </row>
    <row r="382" spans="1:15" ht="18" customHeight="1" thickBot="1">
      <c r="A382" s="7">
        <v>2015</v>
      </c>
      <c r="B382" s="7" t="str">
        <f t="shared" si="10"/>
        <v>S14</v>
      </c>
      <c r="C382" s="8">
        <v>42099</v>
      </c>
      <c r="D382" s="7">
        <v>17</v>
      </c>
      <c r="E382" s="7" t="str">
        <f t="shared" si="11"/>
        <v>S144209917</v>
      </c>
      <c r="F382" s="339"/>
      <c r="G382" s="345" t="s">
        <v>5</v>
      </c>
      <c r="H382" s="347" t="s">
        <v>145</v>
      </c>
      <c r="I382" s="348"/>
      <c r="J382" s="349"/>
      <c r="K382" s="350" t="s">
        <v>6</v>
      </c>
      <c r="L382" s="352" t="s">
        <v>7</v>
      </c>
      <c r="M382" s="350" t="s">
        <v>8</v>
      </c>
      <c r="N382" s="354" t="s">
        <v>146</v>
      </c>
      <c r="O382" s="356" t="s">
        <v>147</v>
      </c>
    </row>
    <row r="383" spans="1:15" ht="15.75" thickBot="1">
      <c r="A383" s="7">
        <v>2015</v>
      </c>
      <c r="B383" s="7" t="str">
        <f t="shared" si="10"/>
        <v>S14</v>
      </c>
      <c r="C383" s="8">
        <v>42099</v>
      </c>
      <c r="D383" s="7">
        <v>18</v>
      </c>
      <c r="E383" s="7" t="str">
        <f t="shared" si="11"/>
        <v>S144209918</v>
      </c>
      <c r="F383" s="340"/>
      <c r="G383" s="346"/>
      <c r="H383" s="191" t="s">
        <v>9</v>
      </c>
      <c r="I383" s="192" t="s">
        <v>10</v>
      </c>
      <c r="J383" s="193" t="s">
        <v>11</v>
      </c>
      <c r="K383" s="351"/>
      <c r="L383" s="353"/>
      <c r="M383" s="351"/>
      <c r="N383" s="355"/>
      <c r="O383" s="357"/>
    </row>
    <row r="384" spans="1:15">
      <c r="A384" s="7">
        <v>2015</v>
      </c>
      <c r="B384" s="7" t="str">
        <f t="shared" si="10"/>
        <v>S14</v>
      </c>
      <c r="C384" s="8">
        <v>42099</v>
      </c>
      <c r="D384" s="7">
        <v>19</v>
      </c>
      <c r="E384" s="7" t="str">
        <f t="shared" si="11"/>
        <v>S144209919</v>
      </c>
      <c r="F384" s="3" t="s">
        <v>16</v>
      </c>
      <c r="G384" s="2">
        <v>15</v>
      </c>
      <c r="H384" s="2" t="s">
        <v>1543</v>
      </c>
      <c r="I384" s="2" t="s">
        <v>1218</v>
      </c>
      <c r="J384" s="2" t="s">
        <v>1544</v>
      </c>
      <c r="K384" s="194" t="s">
        <v>17</v>
      </c>
      <c r="L384" s="2">
        <v>41</v>
      </c>
      <c r="M384" s="194">
        <v>20</v>
      </c>
      <c r="N384" s="2">
        <v>68</v>
      </c>
      <c r="O384" s="195">
        <v>12</v>
      </c>
    </row>
    <row r="385" spans="1:15">
      <c r="A385" s="7">
        <v>2015</v>
      </c>
      <c r="B385" s="7" t="str">
        <f t="shared" si="10"/>
        <v>S14</v>
      </c>
      <c r="C385" s="8">
        <v>42099</v>
      </c>
      <c r="D385" s="7">
        <v>20</v>
      </c>
      <c r="E385" s="7" t="str">
        <f t="shared" si="11"/>
        <v>S144209920</v>
      </c>
      <c r="F385" s="4">
        <v>42064</v>
      </c>
      <c r="G385" s="2">
        <v>406</v>
      </c>
      <c r="H385" s="2" t="s">
        <v>1545</v>
      </c>
      <c r="I385" s="2" t="s">
        <v>1546</v>
      </c>
      <c r="J385" s="2" t="s">
        <v>1547</v>
      </c>
      <c r="K385" s="194" t="s">
        <v>17</v>
      </c>
      <c r="L385" s="2">
        <v>41</v>
      </c>
      <c r="M385" s="194" t="s">
        <v>1548</v>
      </c>
      <c r="N385" s="2" t="s">
        <v>1549</v>
      </c>
      <c r="O385" s="195" t="s">
        <v>1550</v>
      </c>
    </row>
    <row r="386" spans="1:15">
      <c r="A386" s="7">
        <v>2015</v>
      </c>
      <c r="B386" s="7" t="str">
        <f t="shared" si="10"/>
        <v>S14</v>
      </c>
      <c r="C386" s="8">
        <v>42099</v>
      </c>
      <c r="D386" s="7">
        <v>21</v>
      </c>
      <c r="E386" s="7" t="str">
        <f t="shared" si="11"/>
        <v>S144209921</v>
      </c>
      <c r="F386" s="4">
        <v>42095</v>
      </c>
      <c r="G386" s="2">
        <v>410</v>
      </c>
      <c r="H386" s="2" t="s">
        <v>1465</v>
      </c>
      <c r="I386" s="2" t="s">
        <v>1313</v>
      </c>
      <c r="J386" s="2" t="s">
        <v>272</v>
      </c>
      <c r="K386" s="194" t="s">
        <v>17</v>
      </c>
      <c r="L386" s="2">
        <v>30</v>
      </c>
      <c r="M386" s="194" t="s">
        <v>1551</v>
      </c>
      <c r="N386" s="2" t="s">
        <v>1552</v>
      </c>
      <c r="O386" s="195" t="s">
        <v>1553</v>
      </c>
    </row>
    <row r="387" spans="1:15">
      <c r="A387" s="7">
        <v>2015</v>
      </c>
      <c r="B387" s="7" t="str">
        <f t="shared" si="10"/>
        <v>S14</v>
      </c>
      <c r="C387" s="8">
        <v>42099</v>
      </c>
      <c r="D387" s="7">
        <v>22</v>
      </c>
      <c r="E387" s="7" t="str">
        <f t="shared" si="11"/>
        <v>S144209922</v>
      </c>
      <c r="F387" s="4">
        <v>42125</v>
      </c>
      <c r="G387" s="2">
        <v>405</v>
      </c>
      <c r="H387" s="2" t="s">
        <v>1554</v>
      </c>
      <c r="I387" s="2" t="s">
        <v>1555</v>
      </c>
      <c r="J387" s="2" t="s">
        <v>950</v>
      </c>
      <c r="K387" s="194" t="s">
        <v>17</v>
      </c>
      <c r="L387" s="2">
        <v>25</v>
      </c>
      <c r="M387" s="194" t="s">
        <v>1556</v>
      </c>
      <c r="N387" s="2" t="s">
        <v>1557</v>
      </c>
      <c r="O387" s="195" t="s">
        <v>1558</v>
      </c>
    </row>
    <row r="388" spans="1:15">
      <c r="A388" s="7">
        <v>2015</v>
      </c>
      <c r="B388" s="7" t="str">
        <f t="shared" si="10"/>
        <v>S14</v>
      </c>
      <c r="C388" s="8">
        <v>42099</v>
      </c>
      <c r="D388" s="7">
        <v>23</v>
      </c>
      <c r="E388" s="7" t="str">
        <f t="shared" si="11"/>
        <v>S144209923</v>
      </c>
      <c r="F388" s="4">
        <v>42156</v>
      </c>
      <c r="G388" s="2">
        <v>400</v>
      </c>
      <c r="H388" s="2" t="s">
        <v>1559</v>
      </c>
      <c r="I388" s="2" t="s">
        <v>1560</v>
      </c>
      <c r="J388" s="2" t="s">
        <v>1561</v>
      </c>
      <c r="K388" s="194" t="s">
        <v>17</v>
      </c>
      <c r="L388" s="2">
        <v>23</v>
      </c>
      <c r="M388" s="194" t="s">
        <v>529</v>
      </c>
      <c r="N388" s="2" t="s">
        <v>1562</v>
      </c>
      <c r="O388" s="195" t="s">
        <v>1165</v>
      </c>
    </row>
    <row r="389" spans="1:15">
      <c r="A389" s="7">
        <v>2015</v>
      </c>
      <c r="B389" s="7" t="str">
        <f t="shared" si="10"/>
        <v>S14</v>
      </c>
      <c r="C389" s="8">
        <v>42099</v>
      </c>
      <c r="D389" s="7">
        <v>24</v>
      </c>
      <c r="E389" s="7" t="str">
        <f t="shared" si="11"/>
        <v>S144209924</v>
      </c>
      <c r="F389" s="3" t="s">
        <v>97</v>
      </c>
      <c r="G389" s="2">
        <v>386</v>
      </c>
      <c r="H389" s="2" t="s">
        <v>1563</v>
      </c>
      <c r="I389" s="2" t="s">
        <v>766</v>
      </c>
      <c r="J389" s="2" t="s">
        <v>1564</v>
      </c>
      <c r="K389" s="194" t="s">
        <v>17</v>
      </c>
      <c r="L389" s="2">
        <v>27</v>
      </c>
      <c r="M389" s="194" t="s">
        <v>1565</v>
      </c>
      <c r="N389" s="2" t="s">
        <v>1566</v>
      </c>
      <c r="O389" s="195" t="s">
        <v>1567</v>
      </c>
    </row>
    <row r="390" spans="1:15">
      <c r="A390" s="7">
        <v>2015</v>
      </c>
      <c r="B390" s="7" t="str">
        <f t="shared" si="10"/>
        <v>S14</v>
      </c>
      <c r="C390" s="8">
        <v>42099</v>
      </c>
      <c r="D390" s="7">
        <v>25</v>
      </c>
      <c r="E390" s="7" t="str">
        <f t="shared" si="11"/>
        <v>S144209925</v>
      </c>
      <c r="F390" s="3">
        <v>2016</v>
      </c>
      <c r="G390" s="2">
        <v>325</v>
      </c>
      <c r="H390" s="2" t="s">
        <v>1568</v>
      </c>
      <c r="I390" s="2" t="s">
        <v>1569</v>
      </c>
      <c r="J390" s="2" t="s">
        <v>1404</v>
      </c>
      <c r="K390" s="194" t="s">
        <v>17</v>
      </c>
      <c r="L390" s="2">
        <v>25</v>
      </c>
      <c r="M390" s="194" t="s">
        <v>1570</v>
      </c>
      <c r="N390" s="2" t="s">
        <v>1107</v>
      </c>
      <c r="O390" s="195" t="s">
        <v>442</v>
      </c>
    </row>
    <row r="391" spans="1:15">
      <c r="A391" s="7">
        <v>2015</v>
      </c>
      <c r="B391" s="7" t="str">
        <f t="shared" si="10"/>
        <v>S14</v>
      </c>
      <c r="C391" s="8">
        <v>42099</v>
      </c>
      <c r="D391" s="7">
        <v>26</v>
      </c>
      <c r="E391" s="7" t="str">
        <f t="shared" si="11"/>
        <v>S144209926</v>
      </c>
      <c r="F391" s="3">
        <v>2017</v>
      </c>
      <c r="G391" s="2">
        <v>235</v>
      </c>
      <c r="H391" s="2" t="s">
        <v>1571</v>
      </c>
      <c r="I391" s="2" t="s">
        <v>1572</v>
      </c>
      <c r="J391" s="2" t="s">
        <v>1573</v>
      </c>
      <c r="K391" s="194" t="s">
        <v>17</v>
      </c>
      <c r="L391" s="2">
        <v>31</v>
      </c>
      <c r="M391" s="194" t="s">
        <v>1574</v>
      </c>
      <c r="N391" s="2" t="s">
        <v>764</v>
      </c>
      <c r="O391" s="195" t="s">
        <v>1575</v>
      </c>
    </row>
    <row r="392" spans="1:15">
      <c r="A392" s="7">
        <v>2015</v>
      </c>
      <c r="B392" s="7" t="str">
        <f t="shared" si="10"/>
        <v>S14</v>
      </c>
      <c r="C392" s="8">
        <v>42099</v>
      </c>
      <c r="D392" s="7">
        <v>27</v>
      </c>
      <c r="E392" s="7" t="str">
        <f t="shared" si="11"/>
        <v>S144209927</v>
      </c>
      <c r="F392" s="3">
        <v>2018</v>
      </c>
      <c r="G392" s="2">
        <v>215</v>
      </c>
      <c r="H392" s="2" t="s">
        <v>1576</v>
      </c>
      <c r="I392" s="2" t="s">
        <v>1577</v>
      </c>
      <c r="J392" s="2" t="s">
        <v>1578</v>
      </c>
      <c r="K392" s="194" t="s">
        <v>17</v>
      </c>
      <c r="L392" s="2">
        <v>31</v>
      </c>
      <c r="M392" s="194" t="s">
        <v>1579</v>
      </c>
      <c r="N392" s="2" t="s">
        <v>1580</v>
      </c>
      <c r="O392" s="195" t="s">
        <v>1581</v>
      </c>
    </row>
    <row r="393" spans="1:15" ht="15.75" thickBot="1">
      <c r="A393" s="7">
        <v>2015</v>
      </c>
      <c r="B393" s="7" t="str">
        <f t="shared" si="10"/>
        <v>S14</v>
      </c>
      <c r="C393" s="8">
        <v>42099</v>
      </c>
      <c r="D393" s="7">
        <v>28</v>
      </c>
      <c r="E393" s="7" t="str">
        <f t="shared" si="11"/>
        <v>S144209928</v>
      </c>
      <c r="F393" s="5">
        <v>2019</v>
      </c>
      <c r="G393" s="6">
        <v>200</v>
      </c>
      <c r="H393" s="6" t="s">
        <v>1582</v>
      </c>
      <c r="I393" s="6" t="s">
        <v>1583</v>
      </c>
      <c r="J393" s="6" t="s">
        <v>442</v>
      </c>
      <c r="K393" s="196" t="s">
        <v>17</v>
      </c>
      <c r="L393" s="6">
        <v>31</v>
      </c>
      <c r="M393" s="196" t="s">
        <v>1584</v>
      </c>
      <c r="N393" s="6" t="s">
        <v>507</v>
      </c>
      <c r="O393" s="197" t="s">
        <v>477</v>
      </c>
    </row>
    <row r="394" spans="1:15" ht="16.5" thickTop="1" thickBot="1">
      <c r="A394" s="7">
        <v>2015</v>
      </c>
      <c r="B394" s="7" t="str">
        <f t="shared" si="10"/>
        <v>S15</v>
      </c>
      <c r="C394" s="8">
        <v>42106</v>
      </c>
      <c r="D394" s="7">
        <v>1</v>
      </c>
      <c r="E394" s="7" t="str">
        <f t="shared" si="11"/>
        <v>S15421061</v>
      </c>
      <c r="F394" s="1" t="s">
        <v>0</v>
      </c>
    </row>
    <row r="395" spans="1:15" ht="16.5" thickTop="1" thickBot="1">
      <c r="A395" s="7">
        <v>2015</v>
      </c>
      <c r="B395" s="7" t="str">
        <f t="shared" si="10"/>
        <v>S15</v>
      </c>
      <c r="C395" s="8">
        <v>42106</v>
      </c>
      <c r="D395" s="7">
        <v>2</v>
      </c>
      <c r="E395" s="7" t="str">
        <f t="shared" si="11"/>
        <v>S15421062</v>
      </c>
      <c r="F395" s="338" t="s">
        <v>1</v>
      </c>
      <c r="G395" s="341" t="s">
        <v>2</v>
      </c>
      <c r="H395" s="342"/>
      <c r="I395" s="342"/>
      <c r="J395" s="343"/>
      <c r="K395" s="344" t="s">
        <v>3</v>
      </c>
      <c r="L395" s="343"/>
      <c r="M395" s="344" t="s">
        <v>144</v>
      </c>
      <c r="N395" s="342"/>
      <c r="O395" s="342"/>
    </row>
    <row r="396" spans="1:15" ht="18" customHeight="1" thickBot="1">
      <c r="A396" s="7">
        <v>2015</v>
      </c>
      <c r="B396" s="7" t="str">
        <f t="shared" si="10"/>
        <v>S15</v>
      </c>
      <c r="C396" s="8">
        <v>42106</v>
      </c>
      <c r="D396" s="7">
        <v>3</v>
      </c>
      <c r="E396" s="7" t="str">
        <f t="shared" si="11"/>
        <v>S15421063</v>
      </c>
      <c r="F396" s="339"/>
      <c r="G396" s="345" t="s">
        <v>5</v>
      </c>
      <c r="H396" s="347" t="s">
        <v>145</v>
      </c>
      <c r="I396" s="348"/>
      <c r="J396" s="349"/>
      <c r="K396" s="350" t="s">
        <v>6</v>
      </c>
      <c r="L396" s="352" t="s">
        <v>7</v>
      </c>
      <c r="M396" s="350" t="s">
        <v>8</v>
      </c>
      <c r="N396" s="354" t="s">
        <v>146</v>
      </c>
      <c r="O396" s="356" t="s">
        <v>147</v>
      </c>
    </row>
    <row r="397" spans="1:15" ht="15.75" thickBot="1">
      <c r="A397" s="7">
        <v>2015</v>
      </c>
      <c r="B397" s="7" t="str">
        <f t="shared" si="10"/>
        <v>S15</v>
      </c>
      <c r="C397" s="8">
        <v>42106</v>
      </c>
      <c r="D397" s="7">
        <v>4</v>
      </c>
      <c r="E397" s="7" t="str">
        <f t="shared" si="11"/>
        <v>S15421064</v>
      </c>
      <c r="F397" s="340"/>
      <c r="G397" s="346"/>
      <c r="H397" s="191" t="s">
        <v>9</v>
      </c>
      <c r="I397" s="192" t="s">
        <v>10</v>
      </c>
      <c r="J397" s="193" t="s">
        <v>11</v>
      </c>
      <c r="K397" s="351"/>
      <c r="L397" s="353"/>
      <c r="M397" s="351"/>
      <c r="N397" s="355"/>
      <c r="O397" s="357"/>
    </row>
    <row r="398" spans="1:15">
      <c r="A398" s="7">
        <v>2015</v>
      </c>
      <c r="B398" s="7" t="str">
        <f t="shared" si="10"/>
        <v>S15</v>
      </c>
      <c r="C398" s="8">
        <v>42106</v>
      </c>
      <c r="D398" s="7">
        <v>5</v>
      </c>
      <c r="E398" s="7" t="str">
        <f t="shared" si="11"/>
        <v>S15421065</v>
      </c>
      <c r="F398" s="3" t="s">
        <v>12</v>
      </c>
      <c r="G398" s="2" t="s">
        <v>1585</v>
      </c>
      <c r="H398" s="2" t="s">
        <v>1585</v>
      </c>
      <c r="I398" s="2" t="s">
        <v>1586</v>
      </c>
      <c r="J398" s="2" t="s">
        <v>1587</v>
      </c>
      <c r="K398" s="194" t="s">
        <v>13</v>
      </c>
      <c r="L398" s="2">
        <v>41</v>
      </c>
      <c r="M398" s="194">
        <v>50</v>
      </c>
      <c r="N398" s="2" t="s">
        <v>596</v>
      </c>
      <c r="O398" s="195" t="s">
        <v>1229</v>
      </c>
    </row>
    <row r="399" spans="1:15">
      <c r="A399" s="7">
        <v>2015</v>
      </c>
      <c r="B399" s="7" t="str">
        <f t="shared" si="10"/>
        <v>S15</v>
      </c>
      <c r="C399" s="8">
        <v>42106</v>
      </c>
      <c r="D399" s="7">
        <v>6</v>
      </c>
      <c r="E399" s="7" t="str">
        <f t="shared" si="11"/>
        <v>S15421066</v>
      </c>
      <c r="F399" s="4">
        <v>42095</v>
      </c>
      <c r="G399" s="2" t="s">
        <v>1588</v>
      </c>
      <c r="H399" s="2" t="s">
        <v>1588</v>
      </c>
      <c r="I399" s="2" t="s">
        <v>1589</v>
      </c>
      <c r="J399" s="2" t="s">
        <v>1590</v>
      </c>
      <c r="K399" s="194" t="s">
        <v>13</v>
      </c>
      <c r="L399" s="2">
        <v>39</v>
      </c>
      <c r="M399" s="194">
        <v>0</v>
      </c>
      <c r="N399" s="2" t="s">
        <v>627</v>
      </c>
      <c r="O399" s="195" t="s">
        <v>704</v>
      </c>
    </row>
    <row r="400" spans="1:15">
      <c r="A400" s="7">
        <v>2015</v>
      </c>
      <c r="B400" s="7" t="str">
        <f t="shared" si="10"/>
        <v>S15</v>
      </c>
      <c r="C400" s="8">
        <v>42106</v>
      </c>
      <c r="D400" s="7">
        <v>7</v>
      </c>
      <c r="E400" s="7" t="str">
        <f t="shared" si="11"/>
        <v>S15421067</v>
      </c>
      <c r="F400" s="4">
        <v>42125</v>
      </c>
      <c r="G400" s="2" t="s">
        <v>1591</v>
      </c>
      <c r="H400" s="2" t="s">
        <v>1591</v>
      </c>
      <c r="I400" s="2" t="s">
        <v>1516</v>
      </c>
      <c r="J400" s="2" t="s">
        <v>1592</v>
      </c>
      <c r="K400" s="194" t="s">
        <v>13</v>
      </c>
      <c r="L400" s="2">
        <v>26</v>
      </c>
      <c r="M400" s="194" t="s">
        <v>1593</v>
      </c>
      <c r="N400" s="2" t="s">
        <v>1594</v>
      </c>
      <c r="O400" s="195" t="s">
        <v>1595</v>
      </c>
    </row>
    <row r="401" spans="1:15">
      <c r="A401" s="7">
        <v>2015</v>
      </c>
      <c r="B401" s="7" t="str">
        <f t="shared" si="10"/>
        <v>S15</v>
      </c>
      <c r="C401" s="8">
        <v>42106</v>
      </c>
      <c r="D401" s="7">
        <v>8</v>
      </c>
      <c r="E401" s="7" t="str">
        <f t="shared" si="11"/>
        <v>S15421068</v>
      </c>
      <c r="F401" s="4">
        <v>42156</v>
      </c>
      <c r="G401" s="2" t="s">
        <v>1596</v>
      </c>
      <c r="H401" s="2" t="s">
        <v>1596</v>
      </c>
      <c r="I401" s="2" t="s">
        <v>1434</v>
      </c>
      <c r="J401" s="2" t="s">
        <v>322</v>
      </c>
      <c r="K401" s="194" t="s">
        <v>13</v>
      </c>
      <c r="L401" s="2">
        <v>22</v>
      </c>
      <c r="M401" s="194" t="s">
        <v>1597</v>
      </c>
      <c r="N401" s="2" t="s">
        <v>1598</v>
      </c>
      <c r="O401" s="195" t="s">
        <v>747</v>
      </c>
    </row>
    <row r="402" spans="1:15">
      <c r="A402" s="7">
        <v>2015</v>
      </c>
      <c r="B402" s="7" t="str">
        <f t="shared" si="10"/>
        <v>S15</v>
      </c>
      <c r="C402" s="8">
        <v>42106</v>
      </c>
      <c r="D402" s="7">
        <v>9</v>
      </c>
      <c r="E402" s="7" t="str">
        <f t="shared" si="11"/>
        <v>S15421069</v>
      </c>
      <c r="F402" s="4">
        <v>42186</v>
      </c>
      <c r="G402" s="2" t="s">
        <v>1599</v>
      </c>
      <c r="H402" s="2" t="s">
        <v>1599</v>
      </c>
      <c r="I402" s="2" t="s">
        <v>1600</v>
      </c>
      <c r="J402" s="2" t="s">
        <v>1601</v>
      </c>
      <c r="K402" s="194" t="s">
        <v>13</v>
      </c>
      <c r="L402" s="2">
        <v>22</v>
      </c>
      <c r="M402" s="194" t="s">
        <v>1597</v>
      </c>
      <c r="N402" s="2" t="s">
        <v>1598</v>
      </c>
      <c r="O402" s="195" t="s">
        <v>747</v>
      </c>
    </row>
    <row r="403" spans="1:15">
      <c r="A403" s="7">
        <v>2015</v>
      </c>
      <c r="B403" s="7" t="str">
        <f t="shared" si="10"/>
        <v>S15</v>
      </c>
      <c r="C403" s="8">
        <v>42106</v>
      </c>
      <c r="D403" s="7">
        <v>10</v>
      </c>
      <c r="E403" s="7" t="str">
        <f t="shared" si="11"/>
        <v>S154210610</v>
      </c>
      <c r="F403" s="3" t="s">
        <v>97</v>
      </c>
      <c r="G403" s="2" t="s">
        <v>1602</v>
      </c>
      <c r="H403" s="2" t="s">
        <v>1602</v>
      </c>
      <c r="I403" s="2" t="s">
        <v>1603</v>
      </c>
      <c r="J403" s="2" t="s">
        <v>1604</v>
      </c>
      <c r="K403" s="194" t="s">
        <v>13</v>
      </c>
      <c r="L403" s="2">
        <v>26</v>
      </c>
      <c r="M403" s="194" t="s">
        <v>507</v>
      </c>
      <c r="N403" s="2" t="s">
        <v>1605</v>
      </c>
      <c r="O403" s="195" t="s">
        <v>1606</v>
      </c>
    </row>
    <row r="404" spans="1:15">
      <c r="A404" s="7">
        <v>2015</v>
      </c>
      <c r="B404" s="7" t="str">
        <f t="shared" si="10"/>
        <v>S15</v>
      </c>
      <c r="C404" s="8">
        <v>42106</v>
      </c>
      <c r="D404" s="7">
        <v>11</v>
      </c>
      <c r="E404" s="7" t="str">
        <f t="shared" si="11"/>
        <v>S154210611</v>
      </c>
      <c r="F404" s="3">
        <v>2016</v>
      </c>
      <c r="G404" s="2" t="s">
        <v>1607</v>
      </c>
      <c r="H404" s="2" t="s">
        <v>1607</v>
      </c>
      <c r="I404" s="2" t="s">
        <v>1608</v>
      </c>
      <c r="J404" s="2" t="s">
        <v>1247</v>
      </c>
      <c r="K404" s="194" t="s">
        <v>13</v>
      </c>
      <c r="L404" s="2">
        <v>26</v>
      </c>
      <c r="M404" s="194" t="s">
        <v>535</v>
      </c>
      <c r="N404" s="2" t="s">
        <v>301</v>
      </c>
      <c r="O404" s="195" t="s">
        <v>343</v>
      </c>
    </row>
    <row r="405" spans="1:15">
      <c r="A405" s="7">
        <v>2015</v>
      </c>
      <c r="B405" s="7" t="str">
        <f t="shared" si="10"/>
        <v>S15</v>
      </c>
      <c r="C405" s="8">
        <v>42106</v>
      </c>
      <c r="D405" s="7">
        <v>12</v>
      </c>
      <c r="E405" s="7" t="str">
        <f t="shared" si="11"/>
        <v>S154210612</v>
      </c>
      <c r="F405" s="3">
        <v>2017</v>
      </c>
      <c r="G405" s="2" t="s">
        <v>1533</v>
      </c>
      <c r="H405" s="2" t="s">
        <v>1533</v>
      </c>
      <c r="I405" s="2" t="s">
        <v>1609</v>
      </c>
      <c r="J405" s="2" t="s">
        <v>1228</v>
      </c>
      <c r="K405" s="194" t="s">
        <v>13</v>
      </c>
      <c r="L405" s="2">
        <v>29</v>
      </c>
      <c r="M405" s="194" t="s">
        <v>681</v>
      </c>
      <c r="N405" s="2" t="s">
        <v>769</v>
      </c>
      <c r="O405" s="195" t="s">
        <v>420</v>
      </c>
    </row>
    <row r="406" spans="1:15">
      <c r="A406" s="7">
        <v>2015</v>
      </c>
      <c r="B406" s="7" t="str">
        <f t="shared" si="10"/>
        <v>S15</v>
      </c>
      <c r="C406" s="8">
        <v>42106</v>
      </c>
      <c r="D406" s="7">
        <v>13</v>
      </c>
      <c r="E406" s="7" t="str">
        <f t="shared" si="11"/>
        <v>S154210613</v>
      </c>
      <c r="F406" s="3">
        <v>2018</v>
      </c>
      <c r="G406" s="2" t="s">
        <v>1610</v>
      </c>
      <c r="H406" s="2" t="s">
        <v>1610</v>
      </c>
      <c r="I406" s="2" t="s">
        <v>1611</v>
      </c>
      <c r="J406" s="2" t="s">
        <v>1612</v>
      </c>
      <c r="K406" s="194" t="s">
        <v>13</v>
      </c>
      <c r="L406" s="2">
        <v>36</v>
      </c>
      <c r="M406" s="194" t="s">
        <v>1284</v>
      </c>
      <c r="N406" s="2" t="s">
        <v>1613</v>
      </c>
      <c r="O406" s="195" t="s">
        <v>1614</v>
      </c>
    </row>
    <row r="407" spans="1:15" ht="15.75" thickBot="1">
      <c r="A407" s="7">
        <v>2015</v>
      </c>
      <c r="B407" s="7" t="str">
        <f t="shared" si="10"/>
        <v>S15</v>
      </c>
      <c r="C407" s="8">
        <v>42106</v>
      </c>
      <c r="D407" s="7">
        <v>14</v>
      </c>
      <c r="E407" s="7" t="str">
        <f t="shared" si="11"/>
        <v>S154210614</v>
      </c>
      <c r="F407" s="5">
        <v>2019</v>
      </c>
      <c r="G407" s="6" t="s">
        <v>1615</v>
      </c>
      <c r="H407" s="6" t="s">
        <v>1615</v>
      </c>
      <c r="I407" s="6" t="s">
        <v>1616</v>
      </c>
      <c r="J407" s="6" t="s">
        <v>1617</v>
      </c>
      <c r="K407" s="196" t="s">
        <v>13</v>
      </c>
      <c r="L407" s="6">
        <v>34</v>
      </c>
      <c r="M407" s="196" t="s">
        <v>303</v>
      </c>
      <c r="N407" s="6" t="s">
        <v>600</v>
      </c>
      <c r="O407" s="197" t="s">
        <v>819</v>
      </c>
    </row>
    <row r="408" spans="1:15" ht="16.5" thickTop="1" thickBot="1">
      <c r="A408" s="7">
        <v>2015</v>
      </c>
      <c r="B408" s="7" t="str">
        <f t="shared" si="10"/>
        <v>S15</v>
      </c>
      <c r="C408" s="8">
        <v>42106</v>
      </c>
      <c r="D408" s="7">
        <v>15</v>
      </c>
      <c r="E408" s="7" t="str">
        <f t="shared" si="11"/>
        <v>S154210615</v>
      </c>
      <c r="F408" s="1" t="s">
        <v>15</v>
      </c>
    </row>
    <row r="409" spans="1:15" ht="16.5" thickTop="1" thickBot="1">
      <c r="A409" s="7">
        <v>2015</v>
      </c>
      <c r="B409" s="7" t="str">
        <f t="shared" si="10"/>
        <v>S15</v>
      </c>
      <c r="C409" s="8">
        <v>42106</v>
      </c>
      <c r="D409" s="7">
        <v>16</v>
      </c>
      <c r="E409" s="7" t="str">
        <f t="shared" si="11"/>
        <v>S154210616</v>
      </c>
      <c r="F409" s="338" t="s">
        <v>1</v>
      </c>
      <c r="G409" s="341" t="s">
        <v>2</v>
      </c>
      <c r="H409" s="342"/>
      <c r="I409" s="342"/>
      <c r="J409" s="343"/>
      <c r="K409" s="344" t="s">
        <v>3</v>
      </c>
      <c r="L409" s="343"/>
      <c r="M409" s="344" t="s">
        <v>144</v>
      </c>
      <c r="N409" s="342"/>
      <c r="O409" s="342"/>
    </row>
    <row r="410" spans="1:15" ht="18" customHeight="1" thickBot="1">
      <c r="A410" s="7">
        <v>2015</v>
      </c>
      <c r="B410" s="7" t="str">
        <f t="shared" si="10"/>
        <v>S15</v>
      </c>
      <c r="C410" s="8">
        <v>42106</v>
      </c>
      <c r="D410" s="7">
        <v>17</v>
      </c>
      <c r="E410" s="7" t="str">
        <f t="shared" si="11"/>
        <v>S154210617</v>
      </c>
      <c r="F410" s="339"/>
      <c r="G410" s="345" t="s">
        <v>5</v>
      </c>
      <c r="H410" s="347" t="s">
        <v>145</v>
      </c>
      <c r="I410" s="348"/>
      <c r="J410" s="349"/>
      <c r="K410" s="350" t="s">
        <v>6</v>
      </c>
      <c r="L410" s="352" t="s">
        <v>7</v>
      </c>
      <c r="M410" s="350" t="s">
        <v>8</v>
      </c>
      <c r="N410" s="354" t="s">
        <v>146</v>
      </c>
      <c r="O410" s="356" t="s">
        <v>147</v>
      </c>
    </row>
    <row r="411" spans="1:15" ht="15.75" thickBot="1">
      <c r="A411" s="7">
        <v>2015</v>
      </c>
      <c r="B411" s="7" t="str">
        <f t="shared" ref="B411:B474" si="12">"S"&amp;RIGHT(B383,2)+1</f>
        <v>S15</v>
      </c>
      <c r="C411" s="8">
        <v>42106</v>
      </c>
      <c r="D411" s="7">
        <v>18</v>
      </c>
      <c r="E411" s="7" t="str">
        <f t="shared" si="11"/>
        <v>S154210618</v>
      </c>
      <c r="F411" s="340"/>
      <c r="G411" s="346"/>
      <c r="H411" s="191" t="s">
        <v>9</v>
      </c>
      <c r="I411" s="192" t="s">
        <v>10</v>
      </c>
      <c r="J411" s="193" t="s">
        <v>11</v>
      </c>
      <c r="K411" s="351"/>
      <c r="L411" s="353"/>
      <c r="M411" s="351"/>
      <c r="N411" s="355"/>
      <c r="O411" s="357"/>
    </row>
    <row r="412" spans="1:15">
      <c r="A412" s="7">
        <v>2015</v>
      </c>
      <c r="B412" s="7" t="str">
        <f t="shared" si="12"/>
        <v>S15</v>
      </c>
      <c r="C412" s="8">
        <v>42106</v>
      </c>
      <c r="D412" s="7">
        <v>19</v>
      </c>
      <c r="E412" s="7" t="str">
        <f t="shared" si="11"/>
        <v>S154210619</v>
      </c>
      <c r="F412" s="3" t="s">
        <v>16</v>
      </c>
      <c r="G412" s="2" t="s">
        <v>1618</v>
      </c>
      <c r="H412" s="2" t="s">
        <v>1618</v>
      </c>
      <c r="I412" s="2" t="s">
        <v>1619</v>
      </c>
      <c r="J412" s="2" t="s">
        <v>1620</v>
      </c>
      <c r="K412" s="194" t="s">
        <v>13</v>
      </c>
      <c r="L412" s="2">
        <v>42</v>
      </c>
      <c r="M412" s="194">
        <v>30</v>
      </c>
      <c r="N412" s="2">
        <v>65</v>
      </c>
      <c r="O412" s="195">
        <v>5</v>
      </c>
    </row>
    <row r="413" spans="1:15">
      <c r="A413" s="7">
        <v>2015</v>
      </c>
      <c r="B413" s="7" t="str">
        <f t="shared" si="12"/>
        <v>S15</v>
      </c>
      <c r="C413" s="8">
        <v>42106</v>
      </c>
      <c r="D413" s="7">
        <v>20</v>
      </c>
      <c r="E413" s="7" t="str">
        <f t="shared" si="11"/>
        <v>S154210620</v>
      </c>
      <c r="F413" s="4">
        <v>42095</v>
      </c>
      <c r="G413" s="2" t="s">
        <v>1621</v>
      </c>
      <c r="H413" s="2" t="s">
        <v>1621</v>
      </c>
      <c r="I413" s="2" t="s">
        <v>1622</v>
      </c>
      <c r="J413" s="2" t="s">
        <v>1585</v>
      </c>
      <c r="K413" s="194" t="s">
        <v>13</v>
      </c>
      <c r="L413" s="2">
        <v>34</v>
      </c>
      <c r="M413" s="194" t="s">
        <v>574</v>
      </c>
      <c r="N413" s="2" t="s">
        <v>295</v>
      </c>
      <c r="O413" s="195" t="s">
        <v>1139</v>
      </c>
    </row>
    <row r="414" spans="1:15">
      <c r="A414" s="7">
        <v>2015</v>
      </c>
      <c r="B414" s="7" t="str">
        <f t="shared" si="12"/>
        <v>S15</v>
      </c>
      <c r="C414" s="8">
        <v>42106</v>
      </c>
      <c r="D414" s="7">
        <v>21</v>
      </c>
      <c r="E414" s="7" t="str">
        <f t="shared" ref="E414:E477" si="13">B414&amp;C414&amp;D414</f>
        <v>S154210621</v>
      </c>
      <c r="F414" s="4">
        <v>42125</v>
      </c>
      <c r="G414" s="2" t="s">
        <v>1623</v>
      </c>
      <c r="H414" s="2" t="s">
        <v>1623</v>
      </c>
      <c r="I414" s="2" t="s">
        <v>1624</v>
      </c>
      <c r="J414" s="2" t="s">
        <v>1625</v>
      </c>
      <c r="K414" s="194" t="s">
        <v>13</v>
      </c>
      <c r="L414" s="2">
        <v>23</v>
      </c>
      <c r="M414" s="194" t="s">
        <v>333</v>
      </c>
      <c r="N414" s="2" t="s">
        <v>380</v>
      </c>
      <c r="O414" s="195" t="s">
        <v>379</v>
      </c>
    </row>
    <row r="415" spans="1:15">
      <c r="A415" s="7">
        <v>2015</v>
      </c>
      <c r="B415" s="7" t="str">
        <f t="shared" si="12"/>
        <v>S15</v>
      </c>
      <c r="C415" s="8">
        <v>42106</v>
      </c>
      <c r="D415" s="7">
        <v>22</v>
      </c>
      <c r="E415" s="7" t="str">
        <f t="shared" si="13"/>
        <v>S154210622</v>
      </c>
      <c r="F415" s="4">
        <v>42156</v>
      </c>
      <c r="G415" s="2" t="s">
        <v>1626</v>
      </c>
      <c r="H415" s="2" t="s">
        <v>1626</v>
      </c>
      <c r="I415" s="2" t="s">
        <v>1627</v>
      </c>
      <c r="J415" s="2" t="s">
        <v>1628</v>
      </c>
      <c r="K415" s="194" t="s">
        <v>13</v>
      </c>
      <c r="L415" s="2">
        <v>23</v>
      </c>
      <c r="M415" s="194" t="s">
        <v>1629</v>
      </c>
      <c r="N415" s="2" t="s">
        <v>1630</v>
      </c>
      <c r="O415" s="195" t="s">
        <v>1631</v>
      </c>
    </row>
    <row r="416" spans="1:15">
      <c r="A416" s="7">
        <v>2015</v>
      </c>
      <c r="B416" s="7" t="str">
        <f t="shared" si="12"/>
        <v>S15</v>
      </c>
      <c r="C416" s="8">
        <v>42106</v>
      </c>
      <c r="D416" s="7">
        <v>23</v>
      </c>
      <c r="E416" s="7" t="str">
        <f t="shared" si="13"/>
        <v>S154210623</v>
      </c>
      <c r="F416" s="4">
        <v>42186</v>
      </c>
      <c r="G416" s="2" t="s">
        <v>1632</v>
      </c>
      <c r="H416" s="2" t="s">
        <v>1632</v>
      </c>
      <c r="I416" s="2" t="s">
        <v>1633</v>
      </c>
      <c r="J416" s="2" t="s">
        <v>1634</v>
      </c>
      <c r="K416" s="194" t="s">
        <v>13</v>
      </c>
      <c r="L416" s="2">
        <v>22</v>
      </c>
      <c r="M416" s="194" t="s">
        <v>1629</v>
      </c>
      <c r="N416" s="2" t="s">
        <v>1630</v>
      </c>
      <c r="O416" s="195" t="s">
        <v>1631</v>
      </c>
    </row>
    <row r="417" spans="1:15">
      <c r="A417" s="7">
        <v>2015</v>
      </c>
      <c r="B417" s="7" t="str">
        <f t="shared" si="12"/>
        <v>S15</v>
      </c>
      <c r="C417" s="8">
        <v>42106</v>
      </c>
      <c r="D417" s="7">
        <v>24</v>
      </c>
      <c r="E417" s="7" t="str">
        <f t="shared" si="13"/>
        <v>S154210624</v>
      </c>
      <c r="F417" s="3" t="s">
        <v>97</v>
      </c>
      <c r="G417" s="2" t="s">
        <v>1635</v>
      </c>
      <c r="H417" s="2" t="s">
        <v>1635</v>
      </c>
      <c r="I417" s="2" t="s">
        <v>1636</v>
      </c>
      <c r="J417" s="2" t="s">
        <v>1637</v>
      </c>
      <c r="K417" s="194" t="s">
        <v>13</v>
      </c>
      <c r="L417" s="2">
        <v>27</v>
      </c>
      <c r="M417" s="194" t="s">
        <v>1638</v>
      </c>
      <c r="N417" s="2" t="s">
        <v>544</v>
      </c>
      <c r="O417" s="195" t="s">
        <v>544</v>
      </c>
    </row>
    <row r="418" spans="1:15">
      <c r="A418" s="7">
        <v>2015</v>
      </c>
      <c r="B418" s="7" t="str">
        <f t="shared" si="12"/>
        <v>S15</v>
      </c>
      <c r="C418" s="8">
        <v>42106</v>
      </c>
      <c r="D418" s="7">
        <v>25</v>
      </c>
      <c r="E418" s="7" t="str">
        <f t="shared" si="13"/>
        <v>S154210625</v>
      </c>
      <c r="F418" s="3">
        <v>2016</v>
      </c>
      <c r="G418" s="2" t="s">
        <v>1639</v>
      </c>
      <c r="H418" s="2" t="s">
        <v>1639</v>
      </c>
      <c r="I418" s="2" t="s">
        <v>1640</v>
      </c>
      <c r="J418" s="2" t="s">
        <v>311</v>
      </c>
      <c r="K418" s="194" t="s">
        <v>13</v>
      </c>
      <c r="L418" s="2">
        <v>25</v>
      </c>
      <c r="M418" s="194" t="s">
        <v>1641</v>
      </c>
      <c r="N418" s="2" t="s">
        <v>1642</v>
      </c>
      <c r="O418" s="195" t="s">
        <v>640</v>
      </c>
    </row>
    <row r="419" spans="1:15">
      <c r="A419" s="7">
        <v>2015</v>
      </c>
      <c r="B419" s="7" t="str">
        <f t="shared" si="12"/>
        <v>S15</v>
      </c>
      <c r="C419" s="8">
        <v>42106</v>
      </c>
      <c r="D419" s="7">
        <v>26</v>
      </c>
      <c r="E419" s="7" t="str">
        <f t="shared" si="13"/>
        <v>S154210626</v>
      </c>
      <c r="F419" s="3">
        <v>2017</v>
      </c>
      <c r="G419" s="2" t="s">
        <v>1643</v>
      </c>
      <c r="H419" s="2" t="s">
        <v>1643</v>
      </c>
      <c r="I419" s="2" t="s">
        <v>1644</v>
      </c>
      <c r="J419" s="2" t="s">
        <v>1645</v>
      </c>
      <c r="K419" s="194" t="s">
        <v>13</v>
      </c>
      <c r="L419" s="2">
        <v>30</v>
      </c>
      <c r="M419" s="194" t="s">
        <v>1646</v>
      </c>
      <c r="N419" s="2">
        <v>50</v>
      </c>
      <c r="O419" s="195" t="s">
        <v>730</v>
      </c>
    </row>
    <row r="420" spans="1:15">
      <c r="A420" s="7">
        <v>2015</v>
      </c>
      <c r="B420" s="7" t="str">
        <f t="shared" si="12"/>
        <v>S15</v>
      </c>
      <c r="C420" s="8">
        <v>42106</v>
      </c>
      <c r="D420" s="7">
        <v>27</v>
      </c>
      <c r="E420" s="7" t="str">
        <f t="shared" si="13"/>
        <v>S154210627</v>
      </c>
      <c r="F420" s="3">
        <v>2018</v>
      </c>
      <c r="G420" s="2" t="s">
        <v>1647</v>
      </c>
      <c r="H420" s="2" t="s">
        <v>1647</v>
      </c>
      <c r="I420" s="2" t="s">
        <v>1648</v>
      </c>
      <c r="J420" s="2" t="s">
        <v>685</v>
      </c>
      <c r="K420" s="194" t="s">
        <v>13</v>
      </c>
      <c r="L420" s="2">
        <v>36</v>
      </c>
      <c r="M420" s="194" t="s">
        <v>1649</v>
      </c>
      <c r="N420" s="2" t="s">
        <v>1650</v>
      </c>
      <c r="O420" s="195" t="s">
        <v>1651</v>
      </c>
    </row>
    <row r="421" spans="1:15" ht="15.75" thickBot="1">
      <c r="A421" s="7">
        <v>2015</v>
      </c>
      <c r="B421" s="7" t="str">
        <f t="shared" si="12"/>
        <v>S15</v>
      </c>
      <c r="C421" s="8">
        <v>42106</v>
      </c>
      <c r="D421" s="7">
        <v>28</v>
      </c>
      <c r="E421" s="7" t="str">
        <f t="shared" si="13"/>
        <v>S154210628</v>
      </c>
      <c r="F421" s="5">
        <v>2019</v>
      </c>
      <c r="G421" s="6" t="s">
        <v>1652</v>
      </c>
      <c r="H421" s="6" t="s">
        <v>1652</v>
      </c>
      <c r="I421" s="6" t="s">
        <v>1653</v>
      </c>
      <c r="J421" s="6" t="s">
        <v>1654</v>
      </c>
      <c r="K421" s="196" t="s">
        <v>13</v>
      </c>
      <c r="L421" s="6">
        <v>36</v>
      </c>
      <c r="M421" s="196" t="s">
        <v>508</v>
      </c>
      <c r="N421" s="6" t="s">
        <v>507</v>
      </c>
      <c r="O421" s="197" t="s">
        <v>506</v>
      </c>
    </row>
    <row r="422" spans="1:15" ht="16.5" thickTop="1" thickBot="1">
      <c r="A422" s="7">
        <v>2015</v>
      </c>
      <c r="B422" s="7" t="str">
        <f t="shared" si="12"/>
        <v>S16</v>
      </c>
      <c r="C422" s="8">
        <v>42113</v>
      </c>
      <c r="D422" s="7">
        <v>1</v>
      </c>
      <c r="E422" s="7" t="str">
        <f t="shared" si="13"/>
        <v>S16421131</v>
      </c>
      <c r="F422" s="1" t="s">
        <v>0</v>
      </c>
    </row>
    <row r="423" spans="1:15" ht="16.5" thickTop="1" thickBot="1">
      <c r="A423" s="7">
        <v>2015</v>
      </c>
      <c r="B423" s="7" t="str">
        <f t="shared" si="12"/>
        <v>S16</v>
      </c>
      <c r="C423" s="8">
        <v>42113</v>
      </c>
      <c r="D423" s="7">
        <v>2</v>
      </c>
      <c r="E423" s="7" t="str">
        <f t="shared" si="13"/>
        <v>S16421132</v>
      </c>
      <c r="F423" s="338" t="s">
        <v>1</v>
      </c>
      <c r="G423" s="341" t="s">
        <v>2</v>
      </c>
      <c r="H423" s="342"/>
      <c r="I423" s="342"/>
      <c r="J423" s="343"/>
      <c r="K423" s="344" t="s">
        <v>3</v>
      </c>
      <c r="L423" s="343"/>
      <c r="M423" s="344" t="s">
        <v>144</v>
      </c>
      <c r="N423" s="342"/>
      <c r="O423" s="342"/>
    </row>
    <row r="424" spans="1:15" ht="18" customHeight="1" thickBot="1">
      <c r="A424" s="7">
        <v>2015</v>
      </c>
      <c r="B424" s="7" t="str">
        <f t="shared" si="12"/>
        <v>S16</v>
      </c>
      <c r="C424" s="8">
        <v>42113</v>
      </c>
      <c r="D424" s="7">
        <v>3</v>
      </c>
      <c r="E424" s="7" t="str">
        <f t="shared" si="13"/>
        <v>S16421133</v>
      </c>
      <c r="F424" s="339"/>
      <c r="G424" s="345" t="s">
        <v>5</v>
      </c>
      <c r="H424" s="347" t="s">
        <v>145</v>
      </c>
      <c r="I424" s="348"/>
      <c r="J424" s="349"/>
      <c r="K424" s="350" t="s">
        <v>6</v>
      </c>
      <c r="L424" s="352" t="s">
        <v>7</v>
      </c>
      <c r="M424" s="350" t="s">
        <v>8</v>
      </c>
      <c r="N424" s="354" t="s">
        <v>146</v>
      </c>
      <c r="O424" s="356" t="s">
        <v>147</v>
      </c>
    </row>
    <row r="425" spans="1:15" ht="15.75" thickBot="1">
      <c r="A425" s="7">
        <v>2015</v>
      </c>
      <c r="B425" s="7" t="str">
        <f t="shared" si="12"/>
        <v>S16</v>
      </c>
      <c r="C425" s="8">
        <v>42113</v>
      </c>
      <c r="D425" s="7">
        <v>4</v>
      </c>
      <c r="E425" s="7" t="str">
        <f t="shared" si="13"/>
        <v>S16421134</v>
      </c>
      <c r="F425" s="340"/>
      <c r="G425" s="346"/>
      <c r="H425" s="191" t="s">
        <v>9</v>
      </c>
      <c r="I425" s="192" t="s">
        <v>10</v>
      </c>
      <c r="J425" s="193" t="s">
        <v>11</v>
      </c>
      <c r="K425" s="351"/>
      <c r="L425" s="353"/>
      <c r="M425" s="351"/>
      <c r="N425" s="355"/>
      <c r="O425" s="357"/>
    </row>
    <row r="426" spans="1:15">
      <c r="A426" s="7">
        <v>2015</v>
      </c>
      <c r="B426" s="7" t="str">
        <f t="shared" si="12"/>
        <v>S16</v>
      </c>
      <c r="C426" s="8">
        <v>42113</v>
      </c>
      <c r="D426" s="7">
        <v>5</v>
      </c>
      <c r="E426" s="7" t="str">
        <f t="shared" si="13"/>
        <v>S16421135</v>
      </c>
      <c r="F426" s="3" t="s">
        <v>12</v>
      </c>
      <c r="G426" s="2">
        <v>2</v>
      </c>
      <c r="H426" s="2" t="s">
        <v>1655</v>
      </c>
      <c r="I426" s="2" t="s">
        <v>1587</v>
      </c>
      <c r="J426" s="2" t="s">
        <v>1656</v>
      </c>
      <c r="K426" s="194" t="s">
        <v>17</v>
      </c>
      <c r="L426" s="2">
        <v>38</v>
      </c>
      <c r="M426" s="194" t="s">
        <v>983</v>
      </c>
      <c r="N426" s="2" t="s">
        <v>1657</v>
      </c>
      <c r="O426" s="195" t="s">
        <v>524</v>
      </c>
    </row>
    <row r="427" spans="1:15">
      <c r="A427" s="7">
        <v>2015</v>
      </c>
      <c r="B427" s="7" t="str">
        <f t="shared" si="12"/>
        <v>S16</v>
      </c>
      <c r="C427" s="8">
        <v>42113</v>
      </c>
      <c r="D427" s="7">
        <v>6</v>
      </c>
      <c r="E427" s="7" t="str">
        <f t="shared" si="13"/>
        <v>S16421136</v>
      </c>
      <c r="F427" s="4">
        <v>42095</v>
      </c>
      <c r="G427" s="2">
        <v>390</v>
      </c>
      <c r="H427" s="2" t="s">
        <v>1658</v>
      </c>
      <c r="I427" s="2" t="s">
        <v>936</v>
      </c>
      <c r="J427" s="2" t="s">
        <v>1504</v>
      </c>
      <c r="K427" s="194" t="s">
        <v>17</v>
      </c>
      <c r="L427" s="2">
        <v>35</v>
      </c>
      <c r="M427" s="194" t="s">
        <v>1659</v>
      </c>
      <c r="N427" s="2" t="s">
        <v>1660</v>
      </c>
      <c r="O427" s="195" t="s">
        <v>1661</v>
      </c>
    </row>
    <row r="428" spans="1:15">
      <c r="A428" s="7">
        <v>2015</v>
      </c>
      <c r="B428" s="7" t="str">
        <f t="shared" si="12"/>
        <v>S16</v>
      </c>
      <c r="C428" s="8">
        <v>42113</v>
      </c>
      <c r="D428" s="7">
        <v>7</v>
      </c>
      <c r="E428" s="7" t="str">
        <f t="shared" si="13"/>
        <v>S16421137</v>
      </c>
      <c r="F428" s="4">
        <v>42125</v>
      </c>
      <c r="G428" s="2">
        <v>385</v>
      </c>
      <c r="H428" s="2" t="s">
        <v>1662</v>
      </c>
      <c r="I428" s="2" t="s">
        <v>1663</v>
      </c>
      <c r="J428" s="2" t="s">
        <v>1664</v>
      </c>
      <c r="K428" s="194" t="s">
        <v>17</v>
      </c>
      <c r="L428" s="2">
        <v>27</v>
      </c>
      <c r="M428" s="194" t="s">
        <v>1665</v>
      </c>
      <c r="N428" s="2" t="s">
        <v>1666</v>
      </c>
      <c r="O428" s="195" t="s">
        <v>1667</v>
      </c>
    </row>
    <row r="429" spans="1:15">
      <c r="A429" s="7">
        <v>2015</v>
      </c>
      <c r="B429" s="7" t="str">
        <f t="shared" si="12"/>
        <v>S16</v>
      </c>
      <c r="C429" s="8">
        <v>42113</v>
      </c>
      <c r="D429" s="7">
        <v>8</v>
      </c>
      <c r="E429" s="7" t="str">
        <f t="shared" si="13"/>
        <v>S16421138</v>
      </c>
      <c r="F429" s="4">
        <v>42156</v>
      </c>
      <c r="G429" s="2">
        <v>380</v>
      </c>
      <c r="H429" s="2" t="s">
        <v>1668</v>
      </c>
      <c r="I429" s="2" t="s">
        <v>1669</v>
      </c>
      <c r="J429" s="2" t="s">
        <v>966</v>
      </c>
      <c r="K429" s="194" t="s">
        <v>17</v>
      </c>
      <c r="L429" s="2">
        <v>23</v>
      </c>
      <c r="M429" s="194" t="s">
        <v>1352</v>
      </c>
      <c r="N429" s="2" t="s">
        <v>1395</v>
      </c>
      <c r="O429" s="195" t="s">
        <v>1670</v>
      </c>
    </row>
    <row r="430" spans="1:15">
      <c r="A430" s="7">
        <v>2015</v>
      </c>
      <c r="B430" s="7" t="str">
        <f t="shared" si="12"/>
        <v>S16</v>
      </c>
      <c r="C430" s="8">
        <v>42113</v>
      </c>
      <c r="D430" s="7">
        <v>9</v>
      </c>
      <c r="E430" s="7" t="str">
        <f t="shared" si="13"/>
        <v>S16421139</v>
      </c>
      <c r="F430" s="4">
        <v>42186</v>
      </c>
      <c r="G430" s="2">
        <v>370</v>
      </c>
      <c r="H430" s="2" t="s">
        <v>1671</v>
      </c>
      <c r="I430" s="2" t="s">
        <v>1672</v>
      </c>
      <c r="J430" s="2" t="s">
        <v>1673</v>
      </c>
      <c r="K430" s="194" t="s">
        <v>17</v>
      </c>
      <c r="L430" s="2">
        <v>24</v>
      </c>
      <c r="M430" s="194" t="s">
        <v>768</v>
      </c>
      <c r="N430" s="2" t="s">
        <v>783</v>
      </c>
      <c r="O430" s="195" t="s">
        <v>333</v>
      </c>
    </row>
    <row r="431" spans="1:15">
      <c r="A431" s="7">
        <v>2015</v>
      </c>
      <c r="B431" s="7" t="str">
        <f t="shared" si="12"/>
        <v>S16</v>
      </c>
      <c r="C431" s="8">
        <v>42113</v>
      </c>
      <c r="D431" s="7">
        <v>10</v>
      </c>
      <c r="E431" s="7" t="str">
        <f t="shared" si="13"/>
        <v>S164211310</v>
      </c>
      <c r="F431" s="3" t="s">
        <v>97</v>
      </c>
      <c r="G431" s="2">
        <v>360</v>
      </c>
      <c r="H431" s="2" t="s">
        <v>1674</v>
      </c>
      <c r="I431" s="2" t="s">
        <v>1675</v>
      </c>
      <c r="J431" s="2" t="s">
        <v>1676</v>
      </c>
      <c r="K431" s="194" t="s">
        <v>17</v>
      </c>
      <c r="L431" s="2">
        <v>27</v>
      </c>
      <c r="M431" s="194" t="s">
        <v>1677</v>
      </c>
      <c r="N431" s="2" t="s">
        <v>626</v>
      </c>
      <c r="O431" s="195" t="s">
        <v>518</v>
      </c>
    </row>
    <row r="432" spans="1:15">
      <c r="A432" s="7">
        <v>2015</v>
      </c>
      <c r="B432" s="7" t="str">
        <f t="shared" si="12"/>
        <v>S16</v>
      </c>
      <c r="C432" s="8">
        <v>42113</v>
      </c>
      <c r="D432" s="7">
        <v>11</v>
      </c>
      <c r="E432" s="7" t="str">
        <f t="shared" si="13"/>
        <v>S164211311</v>
      </c>
      <c r="F432" s="3">
        <v>2016</v>
      </c>
      <c r="G432" s="2">
        <v>295</v>
      </c>
      <c r="H432" s="2" t="s">
        <v>1678</v>
      </c>
      <c r="I432" s="2" t="s">
        <v>1679</v>
      </c>
      <c r="J432" s="2" t="s">
        <v>1680</v>
      </c>
      <c r="K432" s="194" t="s">
        <v>17</v>
      </c>
      <c r="L432" s="2">
        <v>23</v>
      </c>
      <c r="M432" s="194">
        <v>70</v>
      </c>
      <c r="N432" s="2">
        <v>26</v>
      </c>
      <c r="O432" s="195">
        <v>4</v>
      </c>
    </row>
    <row r="433" spans="1:15">
      <c r="A433" s="7">
        <v>2015</v>
      </c>
      <c r="B433" s="7" t="str">
        <f t="shared" si="12"/>
        <v>S16</v>
      </c>
      <c r="C433" s="8">
        <v>42113</v>
      </c>
      <c r="D433" s="7">
        <v>12</v>
      </c>
      <c r="E433" s="7" t="str">
        <f t="shared" si="13"/>
        <v>S164211312</v>
      </c>
      <c r="F433" s="3">
        <v>2017</v>
      </c>
      <c r="G433" s="2">
        <v>210</v>
      </c>
      <c r="H433" s="2" t="s">
        <v>1681</v>
      </c>
      <c r="I433" s="2" t="s">
        <v>1682</v>
      </c>
      <c r="J433" s="2" t="s">
        <v>1683</v>
      </c>
      <c r="K433" s="194" t="s">
        <v>17</v>
      </c>
      <c r="L433" s="2">
        <v>28</v>
      </c>
      <c r="M433" s="194" t="s">
        <v>1684</v>
      </c>
      <c r="N433" s="2" t="s">
        <v>1685</v>
      </c>
      <c r="O433" s="195" t="s">
        <v>506</v>
      </c>
    </row>
    <row r="434" spans="1:15">
      <c r="A434" s="7">
        <v>2015</v>
      </c>
      <c r="B434" s="7" t="str">
        <f t="shared" si="12"/>
        <v>S16</v>
      </c>
      <c r="C434" s="8">
        <v>42113</v>
      </c>
      <c r="D434" s="7">
        <v>13</v>
      </c>
      <c r="E434" s="7" t="str">
        <f t="shared" si="13"/>
        <v>S164211313</v>
      </c>
      <c r="F434" s="3">
        <v>2018</v>
      </c>
      <c r="G434" s="2">
        <v>185</v>
      </c>
      <c r="H434" s="2" t="s">
        <v>1686</v>
      </c>
      <c r="I434" s="2" t="s">
        <v>1687</v>
      </c>
      <c r="J434" s="2" t="s">
        <v>876</v>
      </c>
      <c r="K434" s="194" t="s">
        <v>17</v>
      </c>
      <c r="L434" s="2">
        <v>32</v>
      </c>
      <c r="M434" s="194" t="s">
        <v>1138</v>
      </c>
      <c r="N434" s="2" t="s">
        <v>1688</v>
      </c>
      <c r="O434" s="195" t="s">
        <v>787</v>
      </c>
    </row>
    <row r="435" spans="1:15" ht="15.75" thickBot="1">
      <c r="A435" s="7">
        <v>2015</v>
      </c>
      <c r="B435" s="7" t="str">
        <f t="shared" si="12"/>
        <v>S16</v>
      </c>
      <c r="C435" s="8">
        <v>42113</v>
      </c>
      <c r="D435" s="7">
        <v>14</v>
      </c>
      <c r="E435" s="7" t="str">
        <f t="shared" si="13"/>
        <v>S164211314</v>
      </c>
      <c r="F435" s="5">
        <v>2019</v>
      </c>
      <c r="G435" s="6">
        <v>165</v>
      </c>
      <c r="H435" s="6" t="s">
        <v>1689</v>
      </c>
      <c r="I435" s="6" t="s">
        <v>1690</v>
      </c>
      <c r="J435" s="6" t="s">
        <v>1625</v>
      </c>
      <c r="K435" s="196" t="s">
        <v>17</v>
      </c>
      <c r="L435" s="6">
        <v>30</v>
      </c>
      <c r="M435" s="196" t="s">
        <v>1229</v>
      </c>
      <c r="N435" s="6" t="s">
        <v>1691</v>
      </c>
      <c r="O435" s="197" t="s">
        <v>1229</v>
      </c>
    </row>
    <row r="436" spans="1:15" ht="16.5" thickTop="1" thickBot="1">
      <c r="A436" s="7">
        <v>2015</v>
      </c>
      <c r="B436" s="7" t="str">
        <f t="shared" si="12"/>
        <v>S16</v>
      </c>
      <c r="C436" s="8">
        <v>42113</v>
      </c>
      <c r="D436" s="7">
        <v>15</v>
      </c>
      <c r="E436" s="7" t="str">
        <f t="shared" si="13"/>
        <v>S164211315</v>
      </c>
      <c r="F436" s="1" t="s">
        <v>15</v>
      </c>
    </row>
    <row r="437" spans="1:15" ht="16.5" thickTop="1" thickBot="1">
      <c r="A437" s="7">
        <v>2015</v>
      </c>
      <c r="B437" s="7" t="str">
        <f t="shared" si="12"/>
        <v>S16</v>
      </c>
      <c r="C437" s="8">
        <v>42113</v>
      </c>
      <c r="D437" s="7">
        <v>16</v>
      </c>
      <c r="E437" s="7" t="str">
        <f t="shared" si="13"/>
        <v>S164211316</v>
      </c>
      <c r="F437" s="338" t="s">
        <v>1</v>
      </c>
      <c r="G437" s="341" t="s">
        <v>2</v>
      </c>
      <c r="H437" s="342"/>
      <c r="I437" s="342"/>
      <c r="J437" s="343"/>
      <c r="K437" s="344" t="s">
        <v>3</v>
      </c>
      <c r="L437" s="343"/>
      <c r="M437" s="344" t="s">
        <v>144</v>
      </c>
      <c r="N437" s="342"/>
      <c r="O437" s="342"/>
    </row>
    <row r="438" spans="1:15" ht="18" customHeight="1" thickBot="1">
      <c r="A438" s="7">
        <v>2015</v>
      </c>
      <c r="B438" s="7" t="str">
        <f t="shared" si="12"/>
        <v>S16</v>
      </c>
      <c r="C438" s="8">
        <v>42113</v>
      </c>
      <c r="D438" s="7">
        <v>17</v>
      </c>
      <c r="E438" s="7" t="str">
        <f t="shared" si="13"/>
        <v>S164211317</v>
      </c>
      <c r="F438" s="339"/>
      <c r="G438" s="345" t="s">
        <v>5</v>
      </c>
      <c r="H438" s="347" t="s">
        <v>145</v>
      </c>
      <c r="I438" s="348"/>
      <c r="J438" s="349"/>
      <c r="K438" s="350" t="s">
        <v>6</v>
      </c>
      <c r="L438" s="352" t="s">
        <v>7</v>
      </c>
      <c r="M438" s="350" t="s">
        <v>8</v>
      </c>
      <c r="N438" s="354" t="s">
        <v>146</v>
      </c>
      <c r="O438" s="356" t="s">
        <v>147</v>
      </c>
    </row>
    <row r="439" spans="1:15" ht="15.75" thickBot="1">
      <c r="A439" s="7">
        <v>2015</v>
      </c>
      <c r="B439" s="7" t="str">
        <f t="shared" si="12"/>
        <v>S16</v>
      </c>
      <c r="C439" s="8">
        <v>42113</v>
      </c>
      <c r="D439" s="7">
        <v>18</v>
      </c>
      <c r="E439" s="7" t="str">
        <f t="shared" si="13"/>
        <v>S164211318</v>
      </c>
      <c r="F439" s="340"/>
      <c r="G439" s="346"/>
      <c r="H439" s="191" t="s">
        <v>9</v>
      </c>
      <c r="I439" s="192" t="s">
        <v>10</v>
      </c>
      <c r="J439" s="193" t="s">
        <v>11</v>
      </c>
      <c r="K439" s="351"/>
      <c r="L439" s="353"/>
      <c r="M439" s="351"/>
      <c r="N439" s="355"/>
      <c r="O439" s="357"/>
    </row>
    <row r="440" spans="1:15">
      <c r="A440" s="7">
        <v>2015</v>
      </c>
      <c r="B440" s="7" t="str">
        <f t="shared" si="12"/>
        <v>S16</v>
      </c>
      <c r="C440" s="8">
        <v>42113</v>
      </c>
      <c r="D440" s="7">
        <v>19</v>
      </c>
      <c r="E440" s="7" t="str">
        <f t="shared" si="13"/>
        <v>S164211319</v>
      </c>
      <c r="F440" s="3" t="s">
        <v>16</v>
      </c>
      <c r="G440" s="2">
        <v>15</v>
      </c>
      <c r="H440" s="2" t="s">
        <v>1692</v>
      </c>
      <c r="I440" s="2" t="s">
        <v>1693</v>
      </c>
      <c r="J440" s="2" t="s">
        <v>1694</v>
      </c>
      <c r="K440" s="194" t="s">
        <v>17</v>
      </c>
      <c r="L440" s="2">
        <v>36</v>
      </c>
      <c r="M440" s="194">
        <v>32</v>
      </c>
      <c r="N440" s="2">
        <v>60</v>
      </c>
      <c r="O440" s="195">
        <v>8</v>
      </c>
    </row>
    <row r="441" spans="1:15">
      <c r="A441" s="7">
        <v>2015</v>
      </c>
      <c r="B441" s="7" t="str">
        <f t="shared" si="12"/>
        <v>S16</v>
      </c>
      <c r="C441" s="8">
        <v>42113</v>
      </c>
      <c r="D441" s="7">
        <v>20</v>
      </c>
      <c r="E441" s="7" t="str">
        <f t="shared" si="13"/>
        <v>S164211320</v>
      </c>
      <c r="F441" s="4">
        <v>42095</v>
      </c>
      <c r="G441" s="2">
        <v>405</v>
      </c>
      <c r="H441" s="2" t="s">
        <v>1695</v>
      </c>
      <c r="I441" s="2" t="s">
        <v>1696</v>
      </c>
      <c r="J441" s="2" t="s">
        <v>1697</v>
      </c>
      <c r="K441" s="194" t="s">
        <v>17</v>
      </c>
      <c r="L441" s="2">
        <v>33</v>
      </c>
      <c r="M441" s="194">
        <v>55</v>
      </c>
      <c r="N441" s="2">
        <v>45</v>
      </c>
      <c r="O441" s="195">
        <v>0</v>
      </c>
    </row>
    <row r="442" spans="1:15">
      <c r="A442" s="7">
        <v>2015</v>
      </c>
      <c r="B442" s="7" t="str">
        <f t="shared" si="12"/>
        <v>S16</v>
      </c>
      <c r="C442" s="8">
        <v>42113</v>
      </c>
      <c r="D442" s="7">
        <v>21</v>
      </c>
      <c r="E442" s="7" t="str">
        <f t="shared" si="13"/>
        <v>S164211321</v>
      </c>
      <c r="F442" s="4">
        <v>42125</v>
      </c>
      <c r="G442" s="2">
        <v>405</v>
      </c>
      <c r="H442" s="2" t="s">
        <v>1698</v>
      </c>
      <c r="I442" s="2" t="s">
        <v>1699</v>
      </c>
      <c r="J442" s="2" t="s">
        <v>1700</v>
      </c>
      <c r="K442" s="194" t="s">
        <v>17</v>
      </c>
      <c r="L442" s="2">
        <v>24</v>
      </c>
      <c r="M442" s="194" t="s">
        <v>1149</v>
      </c>
      <c r="N442" s="2" t="s">
        <v>1701</v>
      </c>
      <c r="O442" s="195" t="s">
        <v>1032</v>
      </c>
    </row>
    <row r="443" spans="1:15">
      <c r="A443" s="7">
        <v>2015</v>
      </c>
      <c r="B443" s="7" t="str">
        <f t="shared" si="12"/>
        <v>S16</v>
      </c>
      <c r="C443" s="8">
        <v>42113</v>
      </c>
      <c r="D443" s="7">
        <v>22</v>
      </c>
      <c r="E443" s="7" t="str">
        <f t="shared" si="13"/>
        <v>S164211322</v>
      </c>
      <c r="F443" s="4">
        <v>42156</v>
      </c>
      <c r="G443" s="2">
        <v>400</v>
      </c>
      <c r="H443" s="2" t="s">
        <v>1702</v>
      </c>
      <c r="I443" s="2" t="s">
        <v>1703</v>
      </c>
      <c r="J443" s="2" t="s">
        <v>1704</v>
      </c>
      <c r="K443" s="194" t="s">
        <v>17</v>
      </c>
      <c r="L443" s="2">
        <v>24</v>
      </c>
      <c r="M443" s="194" t="s">
        <v>1032</v>
      </c>
      <c r="N443" s="2" t="s">
        <v>1705</v>
      </c>
      <c r="O443" s="195" t="s">
        <v>1706</v>
      </c>
    </row>
    <row r="444" spans="1:15">
      <c r="A444" s="7">
        <v>2015</v>
      </c>
      <c r="B444" s="7" t="str">
        <f t="shared" si="12"/>
        <v>S16</v>
      </c>
      <c r="C444" s="8">
        <v>42113</v>
      </c>
      <c r="D444" s="7">
        <v>23</v>
      </c>
      <c r="E444" s="7" t="str">
        <f t="shared" si="13"/>
        <v>S164211323</v>
      </c>
      <c r="F444" s="4">
        <v>42186</v>
      </c>
      <c r="G444" s="2">
        <v>390</v>
      </c>
      <c r="H444" s="2" t="s">
        <v>1707</v>
      </c>
      <c r="I444" s="2" t="s">
        <v>1708</v>
      </c>
      <c r="J444" s="2" t="s">
        <v>1248</v>
      </c>
      <c r="K444" s="194" t="s">
        <v>17</v>
      </c>
      <c r="L444" s="2">
        <v>28</v>
      </c>
      <c r="M444" s="194" t="s">
        <v>587</v>
      </c>
      <c r="N444" s="2" t="s">
        <v>1181</v>
      </c>
      <c r="O444" s="195" t="s">
        <v>1501</v>
      </c>
    </row>
    <row r="445" spans="1:15">
      <c r="A445" s="7">
        <v>2015</v>
      </c>
      <c r="B445" s="7" t="str">
        <f t="shared" si="12"/>
        <v>S16</v>
      </c>
      <c r="C445" s="8">
        <v>42113</v>
      </c>
      <c r="D445" s="7">
        <v>24</v>
      </c>
      <c r="E445" s="7" t="str">
        <f t="shared" si="13"/>
        <v>S164211324</v>
      </c>
      <c r="F445" s="3" t="s">
        <v>97</v>
      </c>
      <c r="G445" s="2">
        <v>385</v>
      </c>
      <c r="H445" s="2" t="s">
        <v>1709</v>
      </c>
      <c r="I445" s="2" t="s">
        <v>1710</v>
      </c>
      <c r="J445" s="2" t="s">
        <v>337</v>
      </c>
      <c r="K445" s="194" t="s">
        <v>17</v>
      </c>
      <c r="L445" s="2">
        <v>29</v>
      </c>
      <c r="M445" s="194" t="s">
        <v>555</v>
      </c>
      <c r="N445" s="2" t="s">
        <v>257</v>
      </c>
      <c r="O445" s="195" t="s">
        <v>410</v>
      </c>
    </row>
    <row r="446" spans="1:15">
      <c r="A446" s="7">
        <v>2015</v>
      </c>
      <c r="B446" s="7" t="str">
        <f t="shared" si="12"/>
        <v>S16</v>
      </c>
      <c r="C446" s="8">
        <v>42113</v>
      </c>
      <c r="D446" s="7">
        <v>25</v>
      </c>
      <c r="E446" s="7" t="str">
        <f t="shared" si="13"/>
        <v>S164211325</v>
      </c>
      <c r="F446" s="3">
        <v>2016</v>
      </c>
      <c r="G446" s="2">
        <v>320</v>
      </c>
      <c r="H446" s="2" t="s">
        <v>1711</v>
      </c>
      <c r="I446" s="2" t="s">
        <v>1712</v>
      </c>
      <c r="J446" s="2" t="s">
        <v>1713</v>
      </c>
      <c r="K446" s="194" t="s">
        <v>17</v>
      </c>
      <c r="L446" s="2">
        <v>25</v>
      </c>
      <c r="M446" s="194" t="s">
        <v>1714</v>
      </c>
      <c r="N446" s="2" t="s">
        <v>312</v>
      </c>
      <c r="O446" s="195" t="s">
        <v>1715</v>
      </c>
    </row>
    <row r="447" spans="1:15">
      <c r="A447" s="7">
        <v>2015</v>
      </c>
      <c r="B447" s="7" t="str">
        <f t="shared" si="12"/>
        <v>S16</v>
      </c>
      <c r="C447" s="8">
        <v>42113</v>
      </c>
      <c r="D447" s="7">
        <v>26</v>
      </c>
      <c r="E447" s="7" t="str">
        <f t="shared" si="13"/>
        <v>S164211326</v>
      </c>
      <c r="F447" s="3">
        <v>2017</v>
      </c>
      <c r="G447" s="2">
        <v>235</v>
      </c>
      <c r="H447" s="2" t="s">
        <v>1716</v>
      </c>
      <c r="I447" s="2" t="s">
        <v>1717</v>
      </c>
      <c r="J447" s="2" t="s">
        <v>1718</v>
      </c>
      <c r="K447" s="194" t="s">
        <v>17</v>
      </c>
      <c r="L447" s="2">
        <v>30</v>
      </c>
      <c r="M447" s="194">
        <v>36</v>
      </c>
      <c r="N447" s="2">
        <v>56</v>
      </c>
      <c r="O447" s="195">
        <v>8</v>
      </c>
    </row>
    <row r="448" spans="1:15">
      <c r="A448" s="7">
        <v>2015</v>
      </c>
      <c r="B448" s="7" t="str">
        <f t="shared" si="12"/>
        <v>S16</v>
      </c>
      <c r="C448" s="8">
        <v>42113</v>
      </c>
      <c r="D448" s="7">
        <v>27</v>
      </c>
      <c r="E448" s="7" t="str">
        <f t="shared" si="13"/>
        <v>S164211327</v>
      </c>
      <c r="F448" s="3">
        <v>2018</v>
      </c>
      <c r="G448" s="2">
        <v>215</v>
      </c>
      <c r="H448" s="2" t="s">
        <v>1719</v>
      </c>
      <c r="I448" s="2" t="s">
        <v>1720</v>
      </c>
      <c r="J448" s="2" t="s">
        <v>1721</v>
      </c>
      <c r="K448" s="194" t="s">
        <v>17</v>
      </c>
      <c r="L448" s="2">
        <v>33</v>
      </c>
      <c r="M448" s="194" t="s">
        <v>1722</v>
      </c>
      <c r="N448" s="2" t="s">
        <v>535</v>
      </c>
      <c r="O448" s="195" t="s">
        <v>1723</v>
      </c>
    </row>
    <row r="449" spans="1:15" ht="15.75" thickBot="1">
      <c r="A449" s="7">
        <v>2015</v>
      </c>
      <c r="B449" s="7" t="str">
        <f t="shared" si="12"/>
        <v>S16</v>
      </c>
      <c r="C449" s="8">
        <v>42113</v>
      </c>
      <c r="D449" s="7">
        <v>28</v>
      </c>
      <c r="E449" s="7" t="str">
        <f t="shared" si="13"/>
        <v>S164211328</v>
      </c>
      <c r="F449" s="5">
        <v>2019</v>
      </c>
      <c r="G449" s="6">
        <v>195</v>
      </c>
      <c r="H449" s="6" t="s">
        <v>1724</v>
      </c>
      <c r="I449" s="6" t="s">
        <v>467</v>
      </c>
      <c r="J449" s="6" t="s">
        <v>1289</v>
      </c>
      <c r="K449" s="196" t="s">
        <v>17</v>
      </c>
      <c r="L449" s="6">
        <v>33</v>
      </c>
      <c r="M449" s="196" t="s">
        <v>631</v>
      </c>
      <c r="N449" s="6" t="s">
        <v>507</v>
      </c>
      <c r="O449" s="197" t="s">
        <v>512</v>
      </c>
    </row>
    <row r="450" spans="1:15" ht="16.5" thickTop="1" thickBot="1">
      <c r="A450" s="7">
        <v>2015</v>
      </c>
      <c r="B450" s="7" t="str">
        <f t="shared" si="12"/>
        <v>S17</v>
      </c>
      <c r="C450" s="8">
        <v>42120</v>
      </c>
      <c r="D450" s="7">
        <v>1</v>
      </c>
      <c r="E450" s="7" t="str">
        <f t="shared" si="13"/>
        <v>S17421201</v>
      </c>
      <c r="F450" s="1" t="s">
        <v>0</v>
      </c>
    </row>
    <row r="451" spans="1:15" ht="16.5" thickTop="1" thickBot="1">
      <c r="A451" s="7">
        <v>2015</v>
      </c>
      <c r="B451" s="7" t="str">
        <f t="shared" si="12"/>
        <v>S17</v>
      </c>
      <c r="C451" s="8">
        <v>42120</v>
      </c>
      <c r="D451" s="7">
        <v>2</v>
      </c>
      <c r="E451" s="7" t="str">
        <f t="shared" si="13"/>
        <v>S17421202</v>
      </c>
      <c r="F451" s="338" t="s">
        <v>1</v>
      </c>
      <c r="G451" s="341" t="s">
        <v>2</v>
      </c>
      <c r="H451" s="342"/>
      <c r="I451" s="342"/>
      <c r="J451" s="343"/>
      <c r="K451" s="344" t="s">
        <v>3</v>
      </c>
      <c r="L451" s="343"/>
      <c r="M451" s="344" t="s">
        <v>144</v>
      </c>
      <c r="N451" s="342"/>
      <c r="O451" s="342"/>
    </row>
    <row r="452" spans="1:15" ht="18" customHeight="1" thickBot="1">
      <c r="A452" s="7">
        <v>2015</v>
      </c>
      <c r="B452" s="7" t="str">
        <f t="shared" si="12"/>
        <v>S17</v>
      </c>
      <c r="C452" s="8">
        <v>42120</v>
      </c>
      <c r="D452" s="7">
        <v>3</v>
      </c>
      <c r="E452" s="7" t="str">
        <f t="shared" si="13"/>
        <v>S17421203</v>
      </c>
      <c r="F452" s="339"/>
      <c r="G452" s="345" t="s">
        <v>5</v>
      </c>
      <c r="H452" s="347" t="s">
        <v>145</v>
      </c>
      <c r="I452" s="348"/>
      <c r="J452" s="349"/>
      <c r="K452" s="350" t="s">
        <v>6</v>
      </c>
      <c r="L452" s="352" t="s">
        <v>7</v>
      </c>
      <c r="M452" s="350" t="s">
        <v>8</v>
      </c>
      <c r="N452" s="354" t="s">
        <v>146</v>
      </c>
      <c r="O452" s="356" t="s">
        <v>147</v>
      </c>
    </row>
    <row r="453" spans="1:15" ht="15.75" thickBot="1">
      <c r="A453" s="7">
        <v>2015</v>
      </c>
      <c r="B453" s="7" t="str">
        <f t="shared" si="12"/>
        <v>S17</v>
      </c>
      <c r="C453" s="8">
        <v>42120</v>
      </c>
      <c r="D453" s="7">
        <v>4</v>
      </c>
      <c r="E453" s="7" t="str">
        <f t="shared" si="13"/>
        <v>S17421204</v>
      </c>
      <c r="F453" s="340"/>
      <c r="G453" s="346"/>
      <c r="H453" s="191" t="s">
        <v>9</v>
      </c>
      <c r="I453" s="192" t="s">
        <v>10</v>
      </c>
      <c r="J453" s="193" t="s">
        <v>11</v>
      </c>
      <c r="K453" s="351"/>
      <c r="L453" s="353"/>
      <c r="M453" s="351"/>
      <c r="N453" s="355"/>
      <c r="O453" s="357"/>
    </row>
    <row r="454" spans="1:15">
      <c r="A454" s="7">
        <v>2015</v>
      </c>
      <c r="B454" s="7" t="str">
        <f t="shared" si="12"/>
        <v>S17</v>
      </c>
      <c r="C454" s="8">
        <v>42120</v>
      </c>
      <c r="D454" s="7">
        <v>5</v>
      </c>
      <c r="E454" s="7" t="str">
        <f t="shared" si="13"/>
        <v>S17421205</v>
      </c>
      <c r="F454" s="3" t="s">
        <v>12</v>
      </c>
      <c r="G454" s="2">
        <v>2</v>
      </c>
      <c r="H454" s="2" t="s">
        <v>1725</v>
      </c>
      <c r="I454" s="2" t="s">
        <v>1726</v>
      </c>
      <c r="J454" s="2" t="s">
        <v>1114</v>
      </c>
      <c r="K454" s="194" t="s">
        <v>17</v>
      </c>
      <c r="L454" s="2">
        <v>37</v>
      </c>
      <c r="M454" s="194" t="s">
        <v>406</v>
      </c>
      <c r="N454" s="2" t="s">
        <v>1020</v>
      </c>
      <c r="O454" s="195" t="s">
        <v>670</v>
      </c>
    </row>
    <row r="455" spans="1:15">
      <c r="A455" s="7">
        <v>2015</v>
      </c>
      <c r="B455" s="7" t="str">
        <f t="shared" si="12"/>
        <v>S17</v>
      </c>
      <c r="C455" s="8">
        <v>42120</v>
      </c>
      <c r="D455" s="7">
        <v>6</v>
      </c>
      <c r="E455" s="7" t="str">
        <f t="shared" si="13"/>
        <v>S17421206</v>
      </c>
      <c r="F455" s="4">
        <v>42095</v>
      </c>
      <c r="G455" s="2">
        <v>390</v>
      </c>
      <c r="H455" s="2" t="s">
        <v>1727</v>
      </c>
      <c r="I455" s="2" t="s">
        <v>435</v>
      </c>
      <c r="J455" s="2" t="s">
        <v>1728</v>
      </c>
      <c r="K455" s="194" t="s">
        <v>17</v>
      </c>
      <c r="L455" s="2">
        <v>36</v>
      </c>
      <c r="M455" s="194" t="s">
        <v>1279</v>
      </c>
      <c r="N455" s="2" t="s">
        <v>1729</v>
      </c>
      <c r="O455" s="195" t="s">
        <v>819</v>
      </c>
    </row>
    <row r="456" spans="1:15">
      <c r="A456" s="7">
        <v>2015</v>
      </c>
      <c r="B456" s="7" t="str">
        <f t="shared" si="12"/>
        <v>S17</v>
      </c>
      <c r="C456" s="8">
        <v>42120</v>
      </c>
      <c r="D456" s="7">
        <v>7</v>
      </c>
      <c r="E456" s="7" t="str">
        <f t="shared" si="13"/>
        <v>S17421207</v>
      </c>
      <c r="F456" s="4">
        <v>42125</v>
      </c>
      <c r="G456" s="2">
        <v>387</v>
      </c>
      <c r="H456" s="2" t="s">
        <v>1663</v>
      </c>
      <c r="I456" s="2" t="s">
        <v>1730</v>
      </c>
      <c r="J456" s="2" t="s">
        <v>1664</v>
      </c>
      <c r="K456" s="194" t="s">
        <v>17</v>
      </c>
      <c r="L456" s="2">
        <v>24</v>
      </c>
      <c r="M456" s="194" t="s">
        <v>1197</v>
      </c>
      <c r="N456" s="2" t="s">
        <v>580</v>
      </c>
      <c r="O456" s="195" t="s">
        <v>819</v>
      </c>
    </row>
    <row r="457" spans="1:15">
      <c r="A457" s="7">
        <v>2015</v>
      </c>
      <c r="B457" s="7" t="str">
        <f t="shared" si="12"/>
        <v>S17</v>
      </c>
      <c r="C457" s="8">
        <v>42120</v>
      </c>
      <c r="D457" s="7">
        <v>8</v>
      </c>
      <c r="E457" s="7" t="str">
        <f t="shared" si="13"/>
        <v>S17421208</v>
      </c>
      <c r="F457" s="4">
        <v>42156</v>
      </c>
      <c r="G457" s="2">
        <v>386</v>
      </c>
      <c r="H457" s="2" t="s">
        <v>1731</v>
      </c>
      <c r="I457" s="2" t="s">
        <v>1732</v>
      </c>
      <c r="J457" s="2" t="s">
        <v>1444</v>
      </c>
      <c r="K457" s="194" t="s">
        <v>17</v>
      </c>
      <c r="L457" s="2">
        <v>24</v>
      </c>
      <c r="M457" s="194" t="s">
        <v>266</v>
      </c>
      <c r="N457" s="2" t="s">
        <v>1139</v>
      </c>
      <c r="O457" s="195" t="s">
        <v>787</v>
      </c>
    </row>
    <row r="458" spans="1:15">
      <c r="A458" s="7">
        <v>2015</v>
      </c>
      <c r="B458" s="7" t="str">
        <f t="shared" si="12"/>
        <v>S17</v>
      </c>
      <c r="C458" s="8">
        <v>42120</v>
      </c>
      <c r="D458" s="7">
        <v>9</v>
      </c>
      <c r="E458" s="7" t="str">
        <f t="shared" si="13"/>
        <v>S17421209</v>
      </c>
      <c r="F458" s="4">
        <v>42186</v>
      </c>
      <c r="G458" s="2">
        <v>380</v>
      </c>
      <c r="H458" s="2" t="s">
        <v>1733</v>
      </c>
      <c r="I458" s="2" t="s">
        <v>1734</v>
      </c>
      <c r="J458" s="2" t="s">
        <v>1735</v>
      </c>
      <c r="K458" s="194" t="s">
        <v>17</v>
      </c>
      <c r="L458" s="2">
        <v>24</v>
      </c>
      <c r="M458" s="194" t="s">
        <v>580</v>
      </c>
      <c r="N458" s="2" t="s">
        <v>1139</v>
      </c>
      <c r="O458" s="195" t="s">
        <v>303</v>
      </c>
    </row>
    <row r="459" spans="1:15">
      <c r="A459" s="7">
        <v>2015</v>
      </c>
      <c r="B459" s="7" t="str">
        <f t="shared" si="12"/>
        <v>S17</v>
      </c>
      <c r="C459" s="8">
        <v>42120</v>
      </c>
      <c r="D459" s="7">
        <v>10</v>
      </c>
      <c r="E459" s="7" t="str">
        <f t="shared" si="13"/>
        <v>S174212010</v>
      </c>
      <c r="F459" s="3" t="s">
        <v>97</v>
      </c>
      <c r="G459" s="2">
        <v>360</v>
      </c>
      <c r="H459" s="2" t="s">
        <v>1736</v>
      </c>
      <c r="I459" s="2" t="s">
        <v>1737</v>
      </c>
      <c r="J459" s="2" t="s">
        <v>1462</v>
      </c>
      <c r="K459" s="194" t="s">
        <v>17</v>
      </c>
      <c r="L459" s="2">
        <v>26</v>
      </c>
      <c r="M459" s="194" t="s">
        <v>1738</v>
      </c>
      <c r="N459" s="2" t="s">
        <v>1739</v>
      </c>
      <c r="O459" s="195" t="s">
        <v>1740</v>
      </c>
    </row>
    <row r="460" spans="1:15">
      <c r="A460" s="7">
        <v>2015</v>
      </c>
      <c r="B460" s="7" t="str">
        <f t="shared" si="12"/>
        <v>S17</v>
      </c>
      <c r="C460" s="8">
        <v>42120</v>
      </c>
      <c r="D460" s="7">
        <v>11</v>
      </c>
      <c r="E460" s="7" t="str">
        <f t="shared" si="13"/>
        <v>S174212011</v>
      </c>
      <c r="F460" s="3">
        <v>2016</v>
      </c>
      <c r="G460" s="2">
        <v>295</v>
      </c>
      <c r="H460" s="2" t="s">
        <v>1741</v>
      </c>
      <c r="I460" s="2" t="s">
        <v>1742</v>
      </c>
      <c r="J460" s="2" t="s">
        <v>1743</v>
      </c>
      <c r="K460" s="194" t="s">
        <v>17</v>
      </c>
      <c r="L460" s="2">
        <v>24</v>
      </c>
      <c r="M460" s="194" t="s">
        <v>1666</v>
      </c>
      <c r="N460" s="2" t="s">
        <v>1239</v>
      </c>
      <c r="O460" s="195" t="s">
        <v>1744</v>
      </c>
    </row>
    <row r="461" spans="1:15">
      <c r="A461" s="7">
        <v>2015</v>
      </c>
      <c r="B461" s="7" t="str">
        <f t="shared" si="12"/>
        <v>S17</v>
      </c>
      <c r="C461" s="8">
        <v>42120</v>
      </c>
      <c r="D461" s="7">
        <v>12</v>
      </c>
      <c r="E461" s="7" t="str">
        <f t="shared" si="13"/>
        <v>S174212012</v>
      </c>
      <c r="F461" s="3">
        <v>2017</v>
      </c>
      <c r="G461" s="2">
        <v>205</v>
      </c>
      <c r="H461" s="2" t="s">
        <v>1745</v>
      </c>
      <c r="I461" s="2" t="s">
        <v>1746</v>
      </c>
      <c r="J461" s="2" t="s">
        <v>1417</v>
      </c>
      <c r="K461" s="194" t="s">
        <v>17</v>
      </c>
      <c r="L461" s="2">
        <v>32</v>
      </c>
      <c r="M461" s="194" t="s">
        <v>1747</v>
      </c>
      <c r="N461" s="2" t="s">
        <v>1748</v>
      </c>
      <c r="O461" s="195" t="s">
        <v>654</v>
      </c>
    </row>
    <row r="462" spans="1:15">
      <c r="A462" s="7">
        <v>2015</v>
      </c>
      <c r="B462" s="7" t="str">
        <f t="shared" si="12"/>
        <v>S17</v>
      </c>
      <c r="C462" s="8">
        <v>42120</v>
      </c>
      <c r="D462" s="7">
        <v>13</v>
      </c>
      <c r="E462" s="7" t="str">
        <f t="shared" si="13"/>
        <v>S174212013</v>
      </c>
      <c r="F462" s="3">
        <v>2018</v>
      </c>
      <c r="G462" s="2">
        <v>185</v>
      </c>
      <c r="H462" s="2" t="s">
        <v>1749</v>
      </c>
      <c r="I462" s="2" t="s">
        <v>1724</v>
      </c>
      <c r="J462" s="2" t="s">
        <v>1750</v>
      </c>
      <c r="K462" s="194" t="s">
        <v>17</v>
      </c>
      <c r="L462" s="2">
        <v>36</v>
      </c>
      <c r="M462" s="194" t="s">
        <v>1310</v>
      </c>
      <c r="N462" s="2" t="s">
        <v>1751</v>
      </c>
      <c r="O462" s="195" t="s">
        <v>1413</v>
      </c>
    </row>
    <row r="463" spans="1:15" ht="15.75" thickBot="1">
      <c r="A463" s="7">
        <v>2015</v>
      </c>
      <c r="B463" s="7" t="str">
        <f t="shared" si="12"/>
        <v>S17</v>
      </c>
      <c r="C463" s="8">
        <v>42120</v>
      </c>
      <c r="D463" s="7">
        <v>14</v>
      </c>
      <c r="E463" s="7" t="str">
        <f t="shared" si="13"/>
        <v>S174212014</v>
      </c>
      <c r="F463" s="5">
        <v>2019</v>
      </c>
      <c r="G463" s="6">
        <v>165</v>
      </c>
      <c r="H463" s="6" t="s">
        <v>1752</v>
      </c>
      <c r="I463" s="6" t="s">
        <v>1753</v>
      </c>
      <c r="J463" s="6" t="s">
        <v>795</v>
      </c>
      <c r="K463" s="196" t="s">
        <v>17</v>
      </c>
      <c r="L463" s="6">
        <v>36</v>
      </c>
      <c r="M463" s="196">
        <v>28</v>
      </c>
      <c r="N463" s="6">
        <v>64</v>
      </c>
      <c r="O463" s="197">
        <v>8</v>
      </c>
    </row>
    <row r="464" spans="1:15" ht="16.5" thickTop="1" thickBot="1">
      <c r="A464" s="7">
        <v>2015</v>
      </c>
      <c r="B464" s="7" t="str">
        <f t="shared" si="12"/>
        <v>S17</v>
      </c>
      <c r="C464" s="8">
        <v>42120</v>
      </c>
      <c r="D464" s="7">
        <v>15</v>
      </c>
      <c r="E464" s="7" t="str">
        <f t="shared" si="13"/>
        <v>S174212015</v>
      </c>
      <c r="F464" s="1" t="s">
        <v>15</v>
      </c>
    </row>
    <row r="465" spans="1:15" ht="16.5" thickTop="1" thickBot="1">
      <c r="A465" s="7">
        <v>2015</v>
      </c>
      <c r="B465" s="7" t="str">
        <f t="shared" si="12"/>
        <v>S17</v>
      </c>
      <c r="C465" s="8">
        <v>42120</v>
      </c>
      <c r="D465" s="7">
        <v>16</v>
      </c>
      <c r="E465" s="7" t="str">
        <f t="shared" si="13"/>
        <v>S174212016</v>
      </c>
      <c r="F465" s="338" t="s">
        <v>1</v>
      </c>
      <c r="G465" s="341" t="s">
        <v>2</v>
      </c>
      <c r="H465" s="342"/>
      <c r="I465" s="342"/>
      <c r="J465" s="343"/>
      <c r="K465" s="344" t="s">
        <v>3</v>
      </c>
      <c r="L465" s="343"/>
      <c r="M465" s="344" t="s">
        <v>144</v>
      </c>
      <c r="N465" s="342"/>
      <c r="O465" s="342"/>
    </row>
    <row r="466" spans="1:15" ht="18" customHeight="1" thickBot="1">
      <c r="A466" s="7">
        <v>2015</v>
      </c>
      <c r="B466" s="7" t="str">
        <f t="shared" si="12"/>
        <v>S17</v>
      </c>
      <c r="C466" s="8">
        <v>42120</v>
      </c>
      <c r="D466" s="7">
        <v>17</v>
      </c>
      <c r="E466" s="7" t="str">
        <f t="shared" si="13"/>
        <v>S174212017</v>
      </c>
      <c r="F466" s="339"/>
      <c r="G466" s="345" t="s">
        <v>5</v>
      </c>
      <c r="H466" s="347" t="s">
        <v>145</v>
      </c>
      <c r="I466" s="348"/>
      <c r="J466" s="349"/>
      <c r="K466" s="350" t="s">
        <v>6</v>
      </c>
      <c r="L466" s="352" t="s">
        <v>7</v>
      </c>
      <c r="M466" s="350" t="s">
        <v>8</v>
      </c>
      <c r="N466" s="354" t="s">
        <v>146</v>
      </c>
      <c r="O466" s="356" t="s">
        <v>147</v>
      </c>
    </row>
    <row r="467" spans="1:15" ht="15.75" thickBot="1">
      <c r="A467" s="7">
        <v>2015</v>
      </c>
      <c r="B467" s="7" t="str">
        <f t="shared" si="12"/>
        <v>S17</v>
      </c>
      <c r="C467" s="8">
        <v>42120</v>
      </c>
      <c r="D467" s="7">
        <v>18</v>
      </c>
      <c r="E467" s="7" t="str">
        <f t="shared" si="13"/>
        <v>S174212018</v>
      </c>
      <c r="F467" s="340"/>
      <c r="G467" s="346"/>
      <c r="H467" s="191" t="s">
        <v>9</v>
      </c>
      <c r="I467" s="192" t="s">
        <v>10</v>
      </c>
      <c r="J467" s="193" t="s">
        <v>11</v>
      </c>
      <c r="K467" s="351"/>
      <c r="L467" s="353"/>
      <c r="M467" s="351"/>
      <c r="N467" s="355"/>
      <c r="O467" s="357"/>
    </row>
    <row r="468" spans="1:15">
      <c r="A468" s="7">
        <v>2015</v>
      </c>
      <c r="B468" s="7" t="str">
        <f t="shared" si="12"/>
        <v>S17</v>
      </c>
      <c r="C468" s="8">
        <v>42120</v>
      </c>
      <c r="D468" s="7">
        <v>19</v>
      </c>
      <c r="E468" s="7" t="str">
        <f t="shared" si="13"/>
        <v>S174212019</v>
      </c>
      <c r="F468" s="3" t="s">
        <v>16</v>
      </c>
      <c r="G468" s="2">
        <v>15</v>
      </c>
      <c r="H468" s="2" t="s">
        <v>1754</v>
      </c>
      <c r="I468" s="2" t="s">
        <v>1023</v>
      </c>
      <c r="J468" s="2" t="s">
        <v>1755</v>
      </c>
      <c r="K468" s="194" t="s">
        <v>17</v>
      </c>
      <c r="L468" s="2">
        <v>38</v>
      </c>
      <c r="M468" s="194" t="s">
        <v>704</v>
      </c>
      <c r="N468" s="2" t="s">
        <v>586</v>
      </c>
      <c r="O468" s="195" t="s">
        <v>518</v>
      </c>
    </row>
    <row r="469" spans="1:15">
      <c r="A469" s="7">
        <v>2015</v>
      </c>
      <c r="B469" s="7" t="str">
        <f t="shared" si="12"/>
        <v>S17</v>
      </c>
      <c r="C469" s="8">
        <v>42120</v>
      </c>
      <c r="D469" s="7">
        <v>20</v>
      </c>
      <c r="E469" s="7" t="str">
        <f t="shared" si="13"/>
        <v>S174212020</v>
      </c>
      <c r="F469" s="4">
        <v>42095</v>
      </c>
      <c r="G469" s="2">
        <v>405</v>
      </c>
      <c r="H469" s="2" t="s">
        <v>1756</v>
      </c>
      <c r="I469" s="2" t="s">
        <v>1756</v>
      </c>
      <c r="J469" s="2" t="s">
        <v>1757</v>
      </c>
      <c r="K469" s="194" t="s">
        <v>17</v>
      </c>
      <c r="L469" s="2">
        <v>33</v>
      </c>
      <c r="M469" s="194" t="s">
        <v>1758</v>
      </c>
      <c r="N469" s="2" t="s">
        <v>1706</v>
      </c>
      <c r="O469" s="195" t="s">
        <v>1759</v>
      </c>
    </row>
    <row r="470" spans="1:15">
      <c r="A470" s="7">
        <v>2015</v>
      </c>
      <c r="B470" s="7" t="str">
        <f t="shared" si="12"/>
        <v>S17</v>
      </c>
      <c r="C470" s="8">
        <v>42120</v>
      </c>
      <c r="D470" s="7">
        <v>21</v>
      </c>
      <c r="E470" s="7" t="str">
        <f t="shared" si="13"/>
        <v>S174212021</v>
      </c>
      <c r="F470" s="4">
        <v>42125</v>
      </c>
      <c r="G470" s="2">
        <v>407</v>
      </c>
      <c r="H470" s="2" t="s">
        <v>1760</v>
      </c>
      <c r="I470" s="2" t="s">
        <v>1163</v>
      </c>
      <c r="J470" s="2" t="s">
        <v>1761</v>
      </c>
      <c r="K470" s="194" t="s">
        <v>17</v>
      </c>
      <c r="L470" s="2">
        <v>22</v>
      </c>
      <c r="M470" s="194" t="s">
        <v>1762</v>
      </c>
      <c r="N470" s="2" t="s">
        <v>1763</v>
      </c>
      <c r="O470" s="195" t="s">
        <v>1764</v>
      </c>
    </row>
    <row r="471" spans="1:15">
      <c r="A471" s="7">
        <v>2015</v>
      </c>
      <c r="B471" s="7" t="str">
        <f t="shared" si="12"/>
        <v>S17</v>
      </c>
      <c r="C471" s="8">
        <v>42120</v>
      </c>
      <c r="D471" s="7">
        <v>22</v>
      </c>
      <c r="E471" s="7" t="str">
        <f t="shared" si="13"/>
        <v>S174212022</v>
      </c>
      <c r="F471" s="4">
        <v>42156</v>
      </c>
      <c r="G471" s="2">
        <v>406</v>
      </c>
      <c r="H471" s="2" t="s">
        <v>1765</v>
      </c>
      <c r="I471" s="2" t="s">
        <v>1766</v>
      </c>
      <c r="J471" s="2" t="s">
        <v>1278</v>
      </c>
      <c r="K471" s="194" t="s">
        <v>17</v>
      </c>
      <c r="L471" s="2">
        <v>22</v>
      </c>
      <c r="M471" s="194">
        <v>55</v>
      </c>
      <c r="N471" s="2">
        <v>25</v>
      </c>
      <c r="O471" s="195">
        <v>20</v>
      </c>
    </row>
    <row r="472" spans="1:15">
      <c r="A472" s="7">
        <v>2015</v>
      </c>
      <c r="B472" s="7" t="str">
        <f t="shared" si="12"/>
        <v>S17</v>
      </c>
      <c r="C472" s="8">
        <v>42120</v>
      </c>
      <c r="D472" s="7">
        <v>23</v>
      </c>
      <c r="E472" s="7" t="str">
        <f t="shared" si="13"/>
        <v>S174212023</v>
      </c>
      <c r="F472" s="4">
        <v>42186</v>
      </c>
      <c r="G472" s="2">
        <v>400</v>
      </c>
      <c r="H472" s="2" t="s">
        <v>1767</v>
      </c>
      <c r="I472" s="2" t="s">
        <v>1768</v>
      </c>
      <c r="J472" s="2" t="s">
        <v>1769</v>
      </c>
      <c r="K472" s="194" t="s">
        <v>17</v>
      </c>
      <c r="L472" s="2">
        <v>22</v>
      </c>
      <c r="M472" s="194" t="s">
        <v>1770</v>
      </c>
      <c r="N472" s="2" t="s">
        <v>1771</v>
      </c>
      <c r="O472" s="195" t="s">
        <v>1772</v>
      </c>
    </row>
    <row r="473" spans="1:15">
      <c r="A473" s="7">
        <v>2015</v>
      </c>
      <c r="B473" s="7" t="str">
        <f t="shared" si="12"/>
        <v>S17</v>
      </c>
      <c r="C473" s="8">
        <v>42120</v>
      </c>
      <c r="D473" s="7">
        <v>24</v>
      </c>
      <c r="E473" s="7" t="str">
        <f t="shared" si="13"/>
        <v>S174212024</v>
      </c>
      <c r="F473" s="3" t="s">
        <v>97</v>
      </c>
      <c r="G473" s="2">
        <v>385</v>
      </c>
      <c r="H473" s="2" t="s">
        <v>1773</v>
      </c>
      <c r="I473" s="2" t="s">
        <v>1774</v>
      </c>
      <c r="J473" s="2" t="s">
        <v>860</v>
      </c>
      <c r="K473" s="194" t="s">
        <v>17</v>
      </c>
      <c r="L473" s="2">
        <v>22</v>
      </c>
      <c r="M473" s="194" t="s">
        <v>1775</v>
      </c>
      <c r="N473" s="2" t="s">
        <v>1229</v>
      </c>
      <c r="O473" s="195" t="s">
        <v>1776</v>
      </c>
    </row>
    <row r="474" spans="1:15">
      <c r="A474" s="7">
        <v>2015</v>
      </c>
      <c r="B474" s="7" t="str">
        <f t="shared" si="12"/>
        <v>S17</v>
      </c>
      <c r="C474" s="8">
        <v>42120</v>
      </c>
      <c r="D474" s="7">
        <v>25</v>
      </c>
      <c r="E474" s="7" t="str">
        <f t="shared" si="13"/>
        <v>S174212025</v>
      </c>
      <c r="F474" s="3">
        <v>2016</v>
      </c>
      <c r="G474" s="2">
        <v>320</v>
      </c>
      <c r="H474" s="2" t="s">
        <v>1777</v>
      </c>
      <c r="I474" s="2" t="s">
        <v>1778</v>
      </c>
      <c r="J474" s="2" t="s">
        <v>1779</v>
      </c>
      <c r="K474" s="194" t="s">
        <v>17</v>
      </c>
      <c r="L474" s="2">
        <v>20</v>
      </c>
      <c r="M474" s="194" t="s">
        <v>1780</v>
      </c>
      <c r="N474" s="2" t="s">
        <v>1781</v>
      </c>
      <c r="O474" s="195" t="s">
        <v>1782</v>
      </c>
    </row>
    <row r="475" spans="1:15">
      <c r="A475" s="7">
        <v>2015</v>
      </c>
      <c r="B475" s="7" t="str">
        <f t="shared" ref="B475:B538" si="14">"S"&amp;RIGHT(B447,2)+1</f>
        <v>S17</v>
      </c>
      <c r="C475" s="8">
        <v>42120</v>
      </c>
      <c r="D475" s="7">
        <v>26</v>
      </c>
      <c r="E475" s="7" t="str">
        <f t="shared" si="13"/>
        <v>S174212026</v>
      </c>
      <c r="F475" s="3">
        <v>2017</v>
      </c>
      <c r="G475" s="2">
        <v>230</v>
      </c>
      <c r="H475" s="2" t="s">
        <v>1783</v>
      </c>
      <c r="I475" s="2" t="s">
        <v>1784</v>
      </c>
      <c r="J475" s="2" t="s">
        <v>1095</v>
      </c>
      <c r="K475" s="194" t="s">
        <v>17</v>
      </c>
      <c r="L475" s="2">
        <v>34</v>
      </c>
      <c r="M475" s="194" t="s">
        <v>1181</v>
      </c>
      <c r="N475" s="2" t="s">
        <v>627</v>
      </c>
      <c r="O475" s="195" t="s">
        <v>585</v>
      </c>
    </row>
    <row r="476" spans="1:15">
      <c r="A476" s="7">
        <v>2015</v>
      </c>
      <c r="B476" s="7" t="str">
        <f t="shared" si="14"/>
        <v>S17</v>
      </c>
      <c r="C476" s="8">
        <v>42120</v>
      </c>
      <c r="D476" s="7">
        <v>27</v>
      </c>
      <c r="E476" s="7" t="str">
        <f t="shared" si="13"/>
        <v>S174212027</v>
      </c>
      <c r="F476" s="3">
        <v>2018</v>
      </c>
      <c r="G476" s="2">
        <v>215</v>
      </c>
      <c r="H476" s="2" t="s">
        <v>1785</v>
      </c>
      <c r="I476" s="2" t="s">
        <v>1786</v>
      </c>
      <c r="J476" s="2" t="s">
        <v>1787</v>
      </c>
      <c r="K476" s="194" t="s">
        <v>17</v>
      </c>
      <c r="L476" s="2">
        <v>34</v>
      </c>
      <c r="M476" s="194" t="s">
        <v>1788</v>
      </c>
      <c r="N476" s="2" t="s">
        <v>1789</v>
      </c>
      <c r="O476" s="195" t="s">
        <v>568</v>
      </c>
    </row>
    <row r="477" spans="1:15" ht="15.75" thickBot="1">
      <c r="A477" s="7">
        <v>2015</v>
      </c>
      <c r="B477" s="7" t="str">
        <f t="shared" si="14"/>
        <v>S17</v>
      </c>
      <c r="C477" s="8">
        <v>42120</v>
      </c>
      <c r="D477" s="7">
        <v>28</v>
      </c>
      <c r="E477" s="7" t="str">
        <f t="shared" si="13"/>
        <v>S174212028</v>
      </c>
      <c r="F477" s="5">
        <v>2019</v>
      </c>
      <c r="G477" s="6">
        <v>195</v>
      </c>
      <c r="H477" s="6" t="s">
        <v>1790</v>
      </c>
      <c r="I477" s="6" t="s">
        <v>1791</v>
      </c>
      <c r="J477" s="6" t="s">
        <v>813</v>
      </c>
      <c r="K477" s="196" t="s">
        <v>17</v>
      </c>
      <c r="L477" s="6">
        <v>38</v>
      </c>
      <c r="M477" s="196" t="s">
        <v>301</v>
      </c>
      <c r="N477" s="6">
        <v>50</v>
      </c>
      <c r="O477" s="197" t="s">
        <v>340</v>
      </c>
    </row>
    <row r="478" spans="1:15" ht="16.5" thickTop="1" thickBot="1">
      <c r="A478" s="7">
        <v>2015</v>
      </c>
      <c r="B478" s="7" t="str">
        <f t="shared" si="14"/>
        <v>S18</v>
      </c>
      <c r="C478" s="8">
        <v>42127</v>
      </c>
      <c r="D478" s="7">
        <v>1</v>
      </c>
      <c r="E478" s="7" t="str">
        <f t="shared" ref="E478:E541" si="15">B478&amp;C478&amp;D478</f>
        <v>S18421271</v>
      </c>
      <c r="F478" s="1" t="s">
        <v>0</v>
      </c>
    </row>
    <row r="479" spans="1:15" ht="16.5" thickTop="1" thickBot="1">
      <c r="A479" s="7">
        <v>2015</v>
      </c>
      <c r="B479" s="7" t="str">
        <f t="shared" si="14"/>
        <v>S18</v>
      </c>
      <c r="C479" s="8">
        <v>42127</v>
      </c>
      <c r="D479" s="7">
        <v>2</v>
      </c>
      <c r="E479" s="7" t="str">
        <f t="shared" si="15"/>
        <v>S18421272</v>
      </c>
      <c r="F479" s="338" t="s">
        <v>1</v>
      </c>
      <c r="G479" s="341" t="s">
        <v>2</v>
      </c>
      <c r="H479" s="342"/>
      <c r="I479" s="342"/>
      <c r="J479" s="343"/>
      <c r="K479" s="344" t="s">
        <v>3</v>
      </c>
      <c r="L479" s="343"/>
      <c r="M479" s="344" t="s">
        <v>144</v>
      </c>
      <c r="N479" s="342"/>
      <c r="O479" s="342"/>
    </row>
    <row r="480" spans="1:15" ht="18" customHeight="1" thickBot="1">
      <c r="A480" s="7">
        <v>2015</v>
      </c>
      <c r="B480" s="7" t="str">
        <f t="shared" si="14"/>
        <v>S18</v>
      </c>
      <c r="C480" s="8">
        <v>42127</v>
      </c>
      <c r="D480" s="7">
        <v>3</v>
      </c>
      <c r="E480" s="7" t="str">
        <f t="shared" si="15"/>
        <v>S18421273</v>
      </c>
      <c r="F480" s="339"/>
      <c r="G480" s="345" t="s">
        <v>5</v>
      </c>
      <c r="H480" s="347" t="s">
        <v>145</v>
      </c>
      <c r="I480" s="348"/>
      <c r="J480" s="349"/>
      <c r="K480" s="350" t="s">
        <v>6</v>
      </c>
      <c r="L480" s="352" t="s">
        <v>7</v>
      </c>
      <c r="M480" s="350" t="s">
        <v>8</v>
      </c>
      <c r="N480" s="354" t="s">
        <v>146</v>
      </c>
      <c r="O480" s="356" t="s">
        <v>147</v>
      </c>
    </row>
    <row r="481" spans="1:15" ht="15.75" thickBot="1">
      <c r="A481" s="7">
        <v>2015</v>
      </c>
      <c r="B481" s="7" t="str">
        <f t="shared" si="14"/>
        <v>S18</v>
      </c>
      <c r="C481" s="8">
        <v>42127</v>
      </c>
      <c r="D481" s="7">
        <v>4</v>
      </c>
      <c r="E481" s="7" t="str">
        <f t="shared" si="15"/>
        <v>S18421274</v>
      </c>
      <c r="F481" s="340"/>
      <c r="G481" s="346"/>
      <c r="H481" s="191" t="s">
        <v>9</v>
      </c>
      <c r="I481" s="192" t="s">
        <v>10</v>
      </c>
      <c r="J481" s="193" t="s">
        <v>11</v>
      </c>
      <c r="K481" s="351"/>
      <c r="L481" s="353"/>
      <c r="M481" s="351"/>
      <c r="N481" s="355"/>
      <c r="O481" s="357"/>
    </row>
    <row r="482" spans="1:15">
      <c r="A482" s="7">
        <v>2015</v>
      </c>
      <c r="B482" s="7" t="str">
        <f t="shared" si="14"/>
        <v>S18</v>
      </c>
      <c r="C482" s="8">
        <v>42127</v>
      </c>
      <c r="D482" s="7">
        <v>5</v>
      </c>
      <c r="E482" s="7" t="str">
        <f t="shared" si="15"/>
        <v>S18421275</v>
      </c>
      <c r="F482" s="3" t="s">
        <v>12</v>
      </c>
      <c r="G482" s="2">
        <v>2</v>
      </c>
      <c r="H482" s="2" t="s">
        <v>1792</v>
      </c>
      <c r="I482" s="2" t="s">
        <v>1793</v>
      </c>
      <c r="J482" s="2" t="s">
        <v>1794</v>
      </c>
      <c r="K482" s="194" t="s">
        <v>17</v>
      </c>
      <c r="L482" s="2">
        <v>38</v>
      </c>
      <c r="M482" s="194" t="s">
        <v>1795</v>
      </c>
      <c r="N482" s="2">
        <v>50</v>
      </c>
      <c r="O482" s="195" t="s">
        <v>343</v>
      </c>
    </row>
    <row r="483" spans="1:15">
      <c r="A483" s="7">
        <v>2015</v>
      </c>
      <c r="B483" s="7" t="str">
        <f t="shared" si="14"/>
        <v>S18</v>
      </c>
      <c r="C483" s="8">
        <v>42127</v>
      </c>
      <c r="D483" s="7">
        <v>6</v>
      </c>
      <c r="E483" s="7" t="str">
        <f t="shared" si="15"/>
        <v>S18421276</v>
      </c>
      <c r="F483" s="4">
        <v>42095</v>
      </c>
      <c r="G483" s="2">
        <v>390</v>
      </c>
      <c r="H483" s="2" t="s">
        <v>1796</v>
      </c>
      <c r="I483" s="2" t="s">
        <v>1797</v>
      </c>
      <c r="J483" s="2">
        <v>1</v>
      </c>
      <c r="K483" s="194" t="s">
        <v>17</v>
      </c>
      <c r="L483" s="2">
        <v>38</v>
      </c>
      <c r="M483" s="194" t="s">
        <v>1384</v>
      </c>
      <c r="N483" s="2" t="s">
        <v>591</v>
      </c>
      <c r="O483" s="195" t="s">
        <v>1310</v>
      </c>
    </row>
    <row r="484" spans="1:15">
      <c r="A484" s="7">
        <v>2015</v>
      </c>
      <c r="B484" s="7" t="str">
        <f t="shared" si="14"/>
        <v>S18</v>
      </c>
      <c r="C484" s="8">
        <v>42127</v>
      </c>
      <c r="D484" s="7">
        <v>7</v>
      </c>
      <c r="E484" s="7" t="str">
        <f t="shared" si="15"/>
        <v>S18421277</v>
      </c>
      <c r="F484" s="4">
        <v>42125</v>
      </c>
      <c r="G484" s="2">
        <v>387</v>
      </c>
      <c r="H484" s="2" t="s">
        <v>1798</v>
      </c>
      <c r="I484" s="2" t="s">
        <v>1799</v>
      </c>
      <c r="J484" s="2" t="s">
        <v>1800</v>
      </c>
      <c r="K484" s="194" t="s">
        <v>17</v>
      </c>
      <c r="L484" s="2">
        <v>32</v>
      </c>
      <c r="M484" s="194" t="s">
        <v>1801</v>
      </c>
      <c r="N484" s="2" t="s">
        <v>1445</v>
      </c>
      <c r="O484" s="195" t="s">
        <v>343</v>
      </c>
    </row>
    <row r="485" spans="1:15">
      <c r="A485" s="7">
        <v>2015</v>
      </c>
      <c r="B485" s="7" t="str">
        <f t="shared" si="14"/>
        <v>S18</v>
      </c>
      <c r="C485" s="8">
        <v>42127</v>
      </c>
      <c r="D485" s="7">
        <v>8</v>
      </c>
      <c r="E485" s="7" t="str">
        <f t="shared" si="15"/>
        <v>S18421278</v>
      </c>
      <c r="F485" s="4">
        <v>42156</v>
      </c>
      <c r="G485" s="2">
        <v>385</v>
      </c>
      <c r="H485" s="2" t="s">
        <v>1802</v>
      </c>
      <c r="I485" s="2" t="s">
        <v>1803</v>
      </c>
      <c r="J485" s="2" t="s">
        <v>1804</v>
      </c>
      <c r="K485" s="194" t="s">
        <v>17</v>
      </c>
      <c r="L485" s="2">
        <v>28</v>
      </c>
      <c r="M485" s="194" t="s">
        <v>1019</v>
      </c>
      <c r="N485" s="2" t="s">
        <v>1805</v>
      </c>
      <c r="O485" s="195" t="s">
        <v>1023</v>
      </c>
    </row>
    <row r="486" spans="1:15">
      <c r="A486" s="7">
        <v>2015</v>
      </c>
      <c r="B486" s="7" t="str">
        <f t="shared" si="14"/>
        <v>S18</v>
      </c>
      <c r="C486" s="8">
        <v>42127</v>
      </c>
      <c r="D486" s="7">
        <v>9</v>
      </c>
      <c r="E486" s="7" t="str">
        <f t="shared" si="15"/>
        <v>S18421279</v>
      </c>
      <c r="F486" s="4">
        <v>42186</v>
      </c>
      <c r="G486" s="2">
        <v>380</v>
      </c>
      <c r="H486" s="2" t="s">
        <v>1806</v>
      </c>
      <c r="I486" s="2" t="s">
        <v>1807</v>
      </c>
      <c r="J486" s="2" t="s">
        <v>1808</v>
      </c>
      <c r="K486" s="194" t="s">
        <v>17</v>
      </c>
      <c r="L486" s="2">
        <v>26</v>
      </c>
      <c r="M486" s="194" t="s">
        <v>1809</v>
      </c>
      <c r="N486" s="2" t="s">
        <v>934</v>
      </c>
      <c r="O486" s="195" t="s">
        <v>1810</v>
      </c>
    </row>
    <row r="487" spans="1:15">
      <c r="A487" s="7">
        <v>2015</v>
      </c>
      <c r="B487" s="7" t="str">
        <f t="shared" si="14"/>
        <v>S18</v>
      </c>
      <c r="C487" s="8">
        <v>42127</v>
      </c>
      <c r="D487" s="7">
        <v>10</v>
      </c>
      <c r="E487" s="7" t="str">
        <f t="shared" si="15"/>
        <v>S184212710</v>
      </c>
      <c r="F487" s="3" t="s">
        <v>97</v>
      </c>
      <c r="G487" s="2">
        <v>360</v>
      </c>
      <c r="H487" s="2" t="s">
        <v>1811</v>
      </c>
      <c r="I487" s="2" t="s">
        <v>1812</v>
      </c>
      <c r="J487" s="2" t="s">
        <v>1813</v>
      </c>
      <c r="K487" s="194" t="s">
        <v>17</v>
      </c>
      <c r="L487" s="2">
        <v>32</v>
      </c>
      <c r="M487" s="194" t="s">
        <v>1814</v>
      </c>
      <c r="N487" s="2" t="s">
        <v>1815</v>
      </c>
      <c r="O487" s="195">
        <v>0</v>
      </c>
    </row>
    <row r="488" spans="1:15">
      <c r="A488" s="7">
        <v>2015</v>
      </c>
      <c r="B488" s="7" t="str">
        <f t="shared" si="14"/>
        <v>S18</v>
      </c>
      <c r="C488" s="8">
        <v>42127</v>
      </c>
      <c r="D488" s="7">
        <v>11</v>
      </c>
      <c r="E488" s="7" t="str">
        <f t="shared" si="15"/>
        <v>S184212711</v>
      </c>
      <c r="F488" s="3">
        <v>2016</v>
      </c>
      <c r="G488" s="2">
        <v>290</v>
      </c>
      <c r="H488" s="2" t="s">
        <v>1816</v>
      </c>
      <c r="I488" s="2" t="s">
        <v>1817</v>
      </c>
      <c r="J488" s="2" t="s">
        <v>1818</v>
      </c>
      <c r="K488" s="194" t="s">
        <v>17</v>
      </c>
      <c r="L488" s="2">
        <v>27</v>
      </c>
      <c r="M488" s="194">
        <v>84</v>
      </c>
      <c r="N488" s="2">
        <v>8</v>
      </c>
      <c r="O488" s="195">
        <v>8</v>
      </c>
    </row>
    <row r="489" spans="1:15">
      <c r="A489" s="7">
        <v>2015</v>
      </c>
      <c r="B489" s="7" t="str">
        <f t="shared" si="14"/>
        <v>S18</v>
      </c>
      <c r="C489" s="8">
        <v>42127</v>
      </c>
      <c r="D489" s="7">
        <v>12</v>
      </c>
      <c r="E489" s="7" t="str">
        <f t="shared" si="15"/>
        <v>S184212712</v>
      </c>
      <c r="F489" s="3">
        <v>2017</v>
      </c>
      <c r="G489" s="2">
        <v>205</v>
      </c>
      <c r="H489" s="2" t="s">
        <v>1819</v>
      </c>
      <c r="I489" s="2" t="s">
        <v>1820</v>
      </c>
      <c r="J489" s="2" t="s">
        <v>1821</v>
      </c>
      <c r="K489" s="194" t="s">
        <v>17</v>
      </c>
      <c r="L489" s="2">
        <v>26</v>
      </c>
      <c r="M489" s="194" t="s">
        <v>1197</v>
      </c>
      <c r="N489" s="2" t="s">
        <v>820</v>
      </c>
      <c r="O489" s="195" t="s">
        <v>1138</v>
      </c>
    </row>
    <row r="490" spans="1:15">
      <c r="A490" s="7">
        <v>2015</v>
      </c>
      <c r="B490" s="7" t="str">
        <f t="shared" si="14"/>
        <v>S18</v>
      </c>
      <c r="C490" s="8">
        <v>42127</v>
      </c>
      <c r="D490" s="7">
        <v>13</v>
      </c>
      <c r="E490" s="7" t="str">
        <f t="shared" si="15"/>
        <v>S184212713</v>
      </c>
      <c r="F490" s="3">
        <v>2018</v>
      </c>
      <c r="G490" s="2">
        <v>185</v>
      </c>
      <c r="H490" s="2" t="s">
        <v>1822</v>
      </c>
      <c r="I490" s="2" t="s">
        <v>1822</v>
      </c>
      <c r="J490" s="2" t="s">
        <v>1823</v>
      </c>
      <c r="K490" s="194" t="s">
        <v>17</v>
      </c>
      <c r="L490" s="2">
        <v>33</v>
      </c>
      <c r="M490" s="194" t="s">
        <v>1310</v>
      </c>
      <c r="N490" s="2" t="s">
        <v>1751</v>
      </c>
      <c r="O490" s="195" t="s">
        <v>1413</v>
      </c>
    </row>
    <row r="491" spans="1:15" ht="15.75" thickBot="1">
      <c r="A491" s="7">
        <v>2015</v>
      </c>
      <c r="B491" s="7" t="str">
        <f t="shared" si="14"/>
        <v>S18</v>
      </c>
      <c r="C491" s="8">
        <v>42127</v>
      </c>
      <c r="D491" s="7">
        <v>14</v>
      </c>
      <c r="E491" s="7" t="str">
        <f t="shared" si="15"/>
        <v>S184212714</v>
      </c>
      <c r="F491" s="5">
        <v>2019</v>
      </c>
      <c r="G491" s="6">
        <v>165</v>
      </c>
      <c r="H491" s="6" t="s">
        <v>1752</v>
      </c>
      <c r="I491" s="6" t="s">
        <v>1824</v>
      </c>
      <c r="J491" s="6" t="s">
        <v>1825</v>
      </c>
      <c r="K491" s="196" t="s">
        <v>17</v>
      </c>
      <c r="L491" s="6">
        <v>33</v>
      </c>
      <c r="M491" s="196" t="s">
        <v>1197</v>
      </c>
      <c r="N491" s="6" t="s">
        <v>600</v>
      </c>
      <c r="O491" s="197" t="s">
        <v>1248</v>
      </c>
    </row>
    <row r="492" spans="1:15" ht="16.5" thickTop="1" thickBot="1">
      <c r="A492" s="7">
        <v>2015</v>
      </c>
      <c r="B492" s="7" t="str">
        <f t="shared" si="14"/>
        <v>S18</v>
      </c>
      <c r="C492" s="8">
        <v>42127</v>
      </c>
      <c r="D492" s="7">
        <v>15</v>
      </c>
      <c r="E492" s="7" t="str">
        <f t="shared" si="15"/>
        <v>S184212715</v>
      </c>
      <c r="F492" s="1" t="s">
        <v>15</v>
      </c>
    </row>
    <row r="493" spans="1:15" ht="16.5" thickTop="1" thickBot="1">
      <c r="A493" s="7">
        <v>2015</v>
      </c>
      <c r="B493" s="7" t="str">
        <f t="shared" si="14"/>
        <v>S18</v>
      </c>
      <c r="C493" s="8">
        <v>42127</v>
      </c>
      <c r="D493" s="7">
        <v>16</v>
      </c>
      <c r="E493" s="7" t="str">
        <f t="shared" si="15"/>
        <v>S184212716</v>
      </c>
      <c r="F493" s="338" t="s">
        <v>1</v>
      </c>
      <c r="G493" s="341" t="s">
        <v>2</v>
      </c>
      <c r="H493" s="342"/>
      <c r="I493" s="342"/>
      <c r="J493" s="343"/>
      <c r="K493" s="344" t="s">
        <v>3</v>
      </c>
      <c r="L493" s="343"/>
      <c r="M493" s="344" t="s">
        <v>144</v>
      </c>
      <c r="N493" s="342"/>
      <c r="O493" s="342"/>
    </row>
    <row r="494" spans="1:15" ht="18" customHeight="1" thickBot="1">
      <c r="A494" s="7">
        <v>2015</v>
      </c>
      <c r="B494" s="7" t="str">
        <f t="shared" si="14"/>
        <v>S18</v>
      </c>
      <c r="C494" s="8">
        <v>42127</v>
      </c>
      <c r="D494" s="7">
        <v>17</v>
      </c>
      <c r="E494" s="7" t="str">
        <f t="shared" si="15"/>
        <v>S184212717</v>
      </c>
      <c r="F494" s="339"/>
      <c r="G494" s="345" t="s">
        <v>5</v>
      </c>
      <c r="H494" s="347" t="s">
        <v>145</v>
      </c>
      <c r="I494" s="348"/>
      <c r="J494" s="349"/>
      <c r="K494" s="350" t="s">
        <v>6</v>
      </c>
      <c r="L494" s="352" t="s">
        <v>7</v>
      </c>
      <c r="M494" s="350" t="s">
        <v>8</v>
      </c>
      <c r="N494" s="354" t="s">
        <v>146</v>
      </c>
      <c r="O494" s="356" t="s">
        <v>147</v>
      </c>
    </row>
    <row r="495" spans="1:15" ht="15.75" thickBot="1">
      <c r="A495" s="7">
        <v>2015</v>
      </c>
      <c r="B495" s="7" t="str">
        <f t="shared" si="14"/>
        <v>S18</v>
      </c>
      <c r="C495" s="8">
        <v>42127</v>
      </c>
      <c r="D495" s="7">
        <v>18</v>
      </c>
      <c r="E495" s="7" t="str">
        <f t="shared" si="15"/>
        <v>S184212718</v>
      </c>
      <c r="F495" s="340"/>
      <c r="G495" s="346"/>
      <c r="H495" s="191" t="s">
        <v>9</v>
      </c>
      <c r="I495" s="192" t="s">
        <v>10</v>
      </c>
      <c r="J495" s="193" t="s">
        <v>11</v>
      </c>
      <c r="K495" s="351"/>
      <c r="L495" s="353"/>
      <c r="M495" s="351"/>
      <c r="N495" s="355"/>
      <c r="O495" s="357"/>
    </row>
    <row r="496" spans="1:15">
      <c r="A496" s="7">
        <v>2015</v>
      </c>
      <c r="B496" s="7" t="str">
        <f t="shared" si="14"/>
        <v>S18</v>
      </c>
      <c r="C496" s="8">
        <v>42127</v>
      </c>
      <c r="D496" s="7">
        <v>19</v>
      </c>
      <c r="E496" s="7" t="str">
        <f t="shared" si="15"/>
        <v>S184212719</v>
      </c>
      <c r="F496" s="3" t="s">
        <v>16</v>
      </c>
      <c r="G496" s="2">
        <v>15</v>
      </c>
      <c r="H496" s="2" t="s">
        <v>1826</v>
      </c>
      <c r="I496" s="2" t="s">
        <v>1827</v>
      </c>
      <c r="J496" s="2" t="s">
        <v>1828</v>
      </c>
      <c r="K496" s="194" t="s">
        <v>17</v>
      </c>
      <c r="L496" s="2">
        <v>39</v>
      </c>
      <c r="M496" s="194" t="s">
        <v>586</v>
      </c>
      <c r="N496" s="2" t="s">
        <v>627</v>
      </c>
      <c r="O496" s="195" t="s">
        <v>735</v>
      </c>
    </row>
    <row r="497" spans="1:15">
      <c r="A497" s="7">
        <v>2015</v>
      </c>
      <c r="B497" s="7" t="str">
        <f t="shared" si="14"/>
        <v>S18</v>
      </c>
      <c r="C497" s="8">
        <v>42127</v>
      </c>
      <c r="D497" s="7">
        <v>20</v>
      </c>
      <c r="E497" s="7" t="str">
        <f t="shared" si="15"/>
        <v>S184212720</v>
      </c>
      <c r="F497" s="4">
        <v>42095</v>
      </c>
      <c r="G497" s="2">
        <v>405</v>
      </c>
      <c r="H497" s="2" t="s">
        <v>1829</v>
      </c>
      <c r="I497" s="2" t="s">
        <v>1830</v>
      </c>
      <c r="J497" s="2" t="s">
        <v>1161</v>
      </c>
      <c r="K497" s="194" t="s">
        <v>17</v>
      </c>
      <c r="L497" s="2">
        <v>35</v>
      </c>
      <c r="M497" s="194" t="s">
        <v>731</v>
      </c>
      <c r="N497" s="2" t="s">
        <v>1831</v>
      </c>
      <c r="O497" s="195" t="s">
        <v>1646</v>
      </c>
    </row>
    <row r="498" spans="1:15">
      <c r="A498" s="7">
        <v>2015</v>
      </c>
      <c r="B498" s="7" t="str">
        <f t="shared" si="14"/>
        <v>S18</v>
      </c>
      <c r="C498" s="8">
        <v>42127</v>
      </c>
      <c r="D498" s="7">
        <v>21</v>
      </c>
      <c r="E498" s="7" t="str">
        <f t="shared" si="15"/>
        <v>S184212721</v>
      </c>
      <c r="F498" s="4">
        <v>42125</v>
      </c>
      <c r="G498" s="2">
        <v>407</v>
      </c>
      <c r="H498" s="2" t="s">
        <v>1832</v>
      </c>
      <c r="I498" s="2" t="s">
        <v>1833</v>
      </c>
      <c r="J498" s="2" t="s">
        <v>1834</v>
      </c>
      <c r="K498" s="194" t="s">
        <v>17</v>
      </c>
      <c r="L498" s="2">
        <v>28</v>
      </c>
      <c r="M498" s="194">
        <v>50</v>
      </c>
      <c r="N498" s="2" t="s">
        <v>455</v>
      </c>
      <c r="O498" s="195" t="s">
        <v>1715</v>
      </c>
    </row>
    <row r="499" spans="1:15">
      <c r="A499" s="7">
        <v>2015</v>
      </c>
      <c r="B499" s="7" t="str">
        <f t="shared" si="14"/>
        <v>S18</v>
      </c>
      <c r="C499" s="8">
        <v>42127</v>
      </c>
      <c r="D499" s="7">
        <v>22</v>
      </c>
      <c r="E499" s="7" t="str">
        <f t="shared" si="15"/>
        <v>S184212722</v>
      </c>
      <c r="F499" s="4">
        <v>42156</v>
      </c>
      <c r="G499" s="2">
        <v>405</v>
      </c>
      <c r="H499" s="2" t="s">
        <v>1835</v>
      </c>
      <c r="I499" s="2" t="s">
        <v>1424</v>
      </c>
      <c r="J499" s="2" t="s">
        <v>1512</v>
      </c>
      <c r="K499" s="194" t="s">
        <v>17</v>
      </c>
      <c r="L499" s="2">
        <v>25</v>
      </c>
      <c r="M499" s="194" t="s">
        <v>1836</v>
      </c>
      <c r="N499" s="2" t="s">
        <v>1837</v>
      </c>
      <c r="O499" s="195" t="s">
        <v>1828</v>
      </c>
    </row>
    <row r="500" spans="1:15">
      <c r="A500" s="7">
        <v>2015</v>
      </c>
      <c r="B500" s="7" t="str">
        <f t="shared" si="14"/>
        <v>S18</v>
      </c>
      <c r="C500" s="8">
        <v>42127</v>
      </c>
      <c r="D500" s="7">
        <v>23</v>
      </c>
      <c r="E500" s="7" t="str">
        <f t="shared" si="15"/>
        <v>S184212723</v>
      </c>
      <c r="F500" s="4">
        <v>42186</v>
      </c>
      <c r="G500" s="2">
        <v>400</v>
      </c>
      <c r="H500" s="2" t="s">
        <v>1838</v>
      </c>
      <c r="I500" s="2" t="s">
        <v>1839</v>
      </c>
      <c r="J500" s="2" t="s">
        <v>1840</v>
      </c>
      <c r="K500" s="194" t="s">
        <v>17</v>
      </c>
      <c r="L500" s="2">
        <v>26</v>
      </c>
      <c r="M500" s="194" t="s">
        <v>1677</v>
      </c>
      <c r="N500" s="2" t="s">
        <v>1181</v>
      </c>
      <c r="O500" s="195">
        <v>0</v>
      </c>
    </row>
    <row r="501" spans="1:15">
      <c r="A501" s="7">
        <v>2015</v>
      </c>
      <c r="B501" s="7" t="str">
        <f t="shared" si="14"/>
        <v>S18</v>
      </c>
      <c r="C501" s="8">
        <v>42127</v>
      </c>
      <c r="D501" s="7">
        <v>24</v>
      </c>
      <c r="E501" s="7" t="str">
        <f t="shared" si="15"/>
        <v>S184212724</v>
      </c>
      <c r="F501" s="3" t="s">
        <v>97</v>
      </c>
      <c r="G501" s="2">
        <v>385</v>
      </c>
      <c r="H501" s="2" t="s">
        <v>1841</v>
      </c>
      <c r="I501" s="2" t="s">
        <v>1842</v>
      </c>
      <c r="J501" s="2" t="s">
        <v>1843</v>
      </c>
      <c r="K501" s="194" t="s">
        <v>17</v>
      </c>
      <c r="L501" s="2">
        <v>26</v>
      </c>
      <c r="M501" s="194" t="s">
        <v>1844</v>
      </c>
      <c r="N501" s="2" t="s">
        <v>519</v>
      </c>
      <c r="O501" s="195">
        <v>0</v>
      </c>
    </row>
    <row r="502" spans="1:15">
      <c r="A502" s="7">
        <v>2015</v>
      </c>
      <c r="B502" s="7" t="str">
        <f t="shared" si="14"/>
        <v>S18</v>
      </c>
      <c r="C502" s="8">
        <v>42127</v>
      </c>
      <c r="D502" s="7">
        <v>25</v>
      </c>
      <c r="E502" s="7" t="str">
        <f t="shared" si="15"/>
        <v>S184212725</v>
      </c>
      <c r="F502" s="3">
        <v>2016</v>
      </c>
      <c r="G502" s="2">
        <v>315</v>
      </c>
      <c r="H502" s="2" t="s">
        <v>1845</v>
      </c>
      <c r="I502" s="2" t="s">
        <v>1846</v>
      </c>
      <c r="J502" s="2" t="s">
        <v>1847</v>
      </c>
      <c r="K502" s="194" t="s">
        <v>17</v>
      </c>
      <c r="L502" s="2">
        <v>25</v>
      </c>
      <c r="M502" s="194" t="s">
        <v>1848</v>
      </c>
      <c r="N502" s="2" t="s">
        <v>1849</v>
      </c>
      <c r="O502" s="195" t="s">
        <v>1850</v>
      </c>
    </row>
    <row r="503" spans="1:15">
      <c r="A503" s="7">
        <v>2015</v>
      </c>
      <c r="B503" s="7" t="str">
        <f t="shared" si="14"/>
        <v>S18</v>
      </c>
      <c r="C503" s="8">
        <v>42127</v>
      </c>
      <c r="D503" s="7">
        <v>26</v>
      </c>
      <c r="E503" s="7" t="str">
        <f t="shared" si="15"/>
        <v>S184212726</v>
      </c>
      <c r="F503" s="3">
        <v>2017</v>
      </c>
      <c r="G503" s="2">
        <v>230</v>
      </c>
      <c r="H503" s="2" t="s">
        <v>1851</v>
      </c>
      <c r="I503" s="2" t="s">
        <v>1852</v>
      </c>
      <c r="J503" s="2" t="s">
        <v>431</v>
      </c>
      <c r="K503" s="194" t="s">
        <v>17</v>
      </c>
      <c r="L503" s="2">
        <v>28</v>
      </c>
      <c r="M503" s="194" t="s">
        <v>1107</v>
      </c>
      <c r="N503" s="2" t="s">
        <v>908</v>
      </c>
      <c r="O503" s="195" t="s">
        <v>1853</v>
      </c>
    </row>
    <row r="504" spans="1:15">
      <c r="A504" s="7">
        <v>2015</v>
      </c>
      <c r="B504" s="7" t="str">
        <f t="shared" si="14"/>
        <v>S18</v>
      </c>
      <c r="C504" s="8">
        <v>42127</v>
      </c>
      <c r="D504" s="7">
        <v>27</v>
      </c>
      <c r="E504" s="7" t="str">
        <f t="shared" si="15"/>
        <v>S184212727</v>
      </c>
      <c r="F504" s="3">
        <v>2018</v>
      </c>
      <c r="G504" s="2">
        <v>215</v>
      </c>
      <c r="H504" s="2" t="s">
        <v>1719</v>
      </c>
      <c r="I504" s="2" t="s">
        <v>1854</v>
      </c>
      <c r="J504" s="2" t="s">
        <v>1855</v>
      </c>
      <c r="K504" s="194" t="s">
        <v>17</v>
      </c>
      <c r="L504" s="2">
        <v>33</v>
      </c>
      <c r="M504" s="194" t="s">
        <v>1856</v>
      </c>
      <c r="N504" s="2" t="s">
        <v>1857</v>
      </c>
      <c r="O504" s="195" t="s">
        <v>1858</v>
      </c>
    </row>
    <row r="505" spans="1:15" ht="15.75" thickBot="1">
      <c r="A505" s="7">
        <v>2015</v>
      </c>
      <c r="B505" s="7" t="str">
        <f t="shared" si="14"/>
        <v>S18</v>
      </c>
      <c r="C505" s="8">
        <v>42127</v>
      </c>
      <c r="D505" s="7">
        <v>28</v>
      </c>
      <c r="E505" s="7" t="str">
        <f t="shared" si="15"/>
        <v>S184212728</v>
      </c>
      <c r="F505" s="5">
        <v>2019</v>
      </c>
      <c r="G505" s="6">
        <v>195</v>
      </c>
      <c r="H505" s="6" t="s">
        <v>1859</v>
      </c>
      <c r="I505" s="6" t="s">
        <v>1860</v>
      </c>
      <c r="J505" s="6" t="s">
        <v>1861</v>
      </c>
      <c r="K505" s="196" t="s">
        <v>17</v>
      </c>
      <c r="L505" s="6">
        <v>33</v>
      </c>
      <c r="M505" s="196" t="s">
        <v>1862</v>
      </c>
      <c r="N505" s="6" t="s">
        <v>1863</v>
      </c>
      <c r="O505" s="197" t="s">
        <v>1864</v>
      </c>
    </row>
    <row r="506" spans="1:15" ht="16.5" thickTop="1" thickBot="1">
      <c r="A506" s="7">
        <v>2015</v>
      </c>
      <c r="B506" s="7" t="str">
        <f t="shared" si="14"/>
        <v>S19</v>
      </c>
      <c r="C506" s="8">
        <v>42134</v>
      </c>
      <c r="D506" s="7">
        <v>1</v>
      </c>
      <c r="E506" s="7" t="str">
        <f t="shared" si="15"/>
        <v>S19421341</v>
      </c>
      <c r="F506" s="1" t="s">
        <v>0</v>
      </c>
    </row>
    <row r="507" spans="1:15" ht="16.5" thickTop="1" thickBot="1">
      <c r="A507" s="7">
        <v>2015</v>
      </c>
      <c r="B507" s="7" t="str">
        <f t="shared" si="14"/>
        <v>S19</v>
      </c>
      <c r="C507" s="8">
        <v>42134</v>
      </c>
      <c r="D507" s="7">
        <v>2</v>
      </c>
      <c r="E507" s="7" t="str">
        <f t="shared" si="15"/>
        <v>S19421342</v>
      </c>
      <c r="F507" s="338" t="s">
        <v>1</v>
      </c>
      <c r="G507" s="341" t="s">
        <v>2</v>
      </c>
      <c r="H507" s="342"/>
      <c r="I507" s="342"/>
      <c r="J507" s="343"/>
      <c r="K507" s="344" t="s">
        <v>3</v>
      </c>
      <c r="L507" s="343"/>
      <c r="M507" s="344" t="s">
        <v>144</v>
      </c>
      <c r="N507" s="342"/>
      <c r="O507" s="342"/>
    </row>
    <row r="508" spans="1:15" ht="18" customHeight="1" thickBot="1">
      <c r="A508" s="7">
        <v>2015</v>
      </c>
      <c r="B508" s="7" t="str">
        <f t="shared" si="14"/>
        <v>S19</v>
      </c>
      <c r="C508" s="8">
        <v>42134</v>
      </c>
      <c r="D508" s="7">
        <v>3</v>
      </c>
      <c r="E508" s="7" t="str">
        <f t="shared" si="15"/>
        <v>S19421343</v>
      </c>
      <c r="F508" s="339"/>
      <c r="G508" s="345" t="s">
        <v>5</v>
      </c>
      <c r="H508" s="347" t="s">
        <v>145</v>
      </c>
      <c r="I508" s="348"/>
      <c r="J508" s="349"/>
      <c r="K508" s="350" t="s">
        <v>6</v>
      </c>
      <c r="L508" s="352" t="s">
        <v>7</v>
      </c>
      <c r="M508" s="350" t="s">
        <v>8</v>
      </c>
      <c r="N508" s="354" t="s">
        <v>146</v>
      </c>
      <c r="O508" s="356" t="s">
        <v>147</v>
      </c>
    </row>
    <row r="509" spans="1:15" ht="15.75" thickBot="1">
      <c r="A509" s="7">
        <v>2015</v>
      </c>
      <c r="B509" s="7" t="str">
        <f t="shared" si="14"/>
        <v>S19</v>
      </c>
      <c r="C509" s="8">
        <v>42134</v>
      </c>
      <c r="D509" s="7">
        <v>4</v>
      </c>
      <c r="E509" s="7" t="str">
        <f t="shared" si="15"/>
        <v>S19421344</v>
      </c>
      <c r="F509" s="340"/>
      <c r="G509" s="346"/>
      <c r="H509" s="191" t="s">
        <v>9</v>
      </c>
      <c r="I509" s="192" t="s">
        <v>10</v>
      </c>
      <c r="J509" s="193" t="s">
        <v>11</v>
      </c>
      <c r="K509" s="351"/>
      <c r="L509" s="353"/>
      <c r="M509" s="351"/>
      <c r="N509" s="355"/>
      <c r="O509" s="357"/>
    </row>
    <row r="510" spans="1:15">
      <c r="A510" s="7">
        <v>2015</v>
      </c>
      <c r="B510" s="7" t="str">
        <f t="shared" si="14"/>
        <v>S19</v>
      </c>
      <c r="C510" s="8">
        <v>42134</v>
      </c>
      <c r="D510" s="7">
        <v>5</v>
      </c>
      <c r="E510" s="7" t="str">
        <f t="shared" si="15"/>
        <v>S19421345</v>
      </c>
      <c r="F510" s="3" t="s">
        <v>12</v>
      </c>
      <c r="G510" s="2">
        <v>0</v>
      </c>
      <c r="H510" s="2" t="s">
        <v>1865</v>
      </c>
      <c r="I510" s="2" t="s">
        <v>1866</v>
      </c>
      <c r="J510" s="2" t="s">
        <v>1867</v>
      </c>
      <c r="K510" s="194" t="s">
        <v>17</v>
      </c>
      <c r="L510" s="2">
        <v>42</v>
      </c>
      <c r="M510" s="194" t="s">
        <v>1868</v>
      </c>
      <c r="N510" s="2">
        <v>25</v>
      </c>
      <c r="O510" s="195" t="s">
        <v>506</v>
      </c>
    </row>
    <row r="511" spans="1:15">
      <c r="A511" s="7">
        <v>2015</v>
      </c>
      <c r="B511" s="7" t="str">
        <f t="shared" si="14"/>
        <v>S19</v>
      </c>
      <c r="C511" s="8">
        <v>42134</v>
      </c>
      <c r="D511" s="7">
        <v>6</v>
      </c>
      <c r="E511" s="7" t="str">
        <f t="shared" si="15"/>
        <v>S19421346</v>
      </c>
      <c r="F511" s="4">
        <v>42125</v>
      </c>
      <c r="G511" s="2" t="s">
        <v>357</v>
      </c>
      <c r="H511" s="2" t="s">
        <v>1869</v>
      </c>
      <c r="I511" s="2" t="s">
        <v>1870</v>
      </c>
      <c r="J511" s="2" t="s">
        <v>1871</v>
      </c>
      <c r="K511" s="194" t="s">
        <v>17</v>
      </c>
      <c r="L511" s="2">
        <v>41</v>
      </c>
      <c r="M511" s="194" t="s">
        <v>819</v>
      </c>
      <c r="N511" s="2" t="s">
        <v>1197</v>
      </c>
      <c r="O511" s="195" t="s">
        <v>580</v>
      </c>
    </row>
    <row r="512" spans="1:15">
      <c r="A512" s="7">
        <v>2015</v>
      </c>
      <c r="B512" s="7" t="str">
        <f t="shared" si="14"/>
        <v>S19</v>
      </c>
      <c r="C512" s="8">
        <v>42134</v>
      </c>
      <c r="D512" s="7">
        <v>7</v>
      </c>
      <c r="E512" s="7" t="str">
        <f t="shared" si="15"/>
        <v>S19421347</v>
      </c>
      <c r="F512" s="4">
        <v>42156</v>
      </c>
      <c r="G512" s="2">
        <v>370</v>
      </c>
      <c r="H512" s="2" t="s">
        <v>1872</v>
      </c>
      <c r="I512" s="2" t="s">
        <v>1873</v>
      </c>
      <c r="J512" s="2" t="s">
        <v>1874</v>
      </c>
      <c r="K512" s="194" t="s">
        <v>17</v>
      </c>
      <c r="L512" s="2">
        <v>33</v>
      </c>
      <c r="M512" s="194" t="s">
        <v>484</v>
      </c>
      <c r="N512" s="2" t="s">
        <v>596</v>
      </c>
      <c r="O512" s="195" t="s">
        <v>301</v>
      </c>
    </row>
    <row r="513" spans="1:15">
      <c r="A513" s="7">
        <v>2015</v>
      </c>
      <c r="B513" s="7" t="str">
        <f t="shared" si="14"/>
        <v>S19</v>
      </c>
      <c r="C513" s="8">
        <v>42134</v>
      </c>
      <c r="D513" s="7">
        <v>8</v>
      </c>
      <c r="E513" s="7" t="str">
        <f t="shared" si="15"/>
        <v>S19421348</v>
      </c>
      <c r="F513" s="4">
        <v>42186</v>
      </c>
      <c r="G513" s="2">
        <v>370</v>
      </c>
      <c r="H513" s="2" t="s">
        <v>1875</v>
      </c>
      <c r="I513" s="2" t="s">
        <v>1876</v>
      </c>
      <c r="J513" s="2" t="s">
        <v>1877</v>
      </c>
      <c r="K513" s="194" t="s">
        <v>17</v>
      </c>
      <c r="L513" s="2">
        <v>28</v>
      </c>
      <c r="M513" s="194">
        <v>50</v>
      </c>
      <c r="N513" s="2" t="s">
        <v>819</v>
      </c>
      <c r="O513" s="195" t="s">
        <v>1198</v>
      </c>
    </row>
    <row r="514" spans="1:15">
      <c r="A514" s="7">
        <v>2015</v>
      </c>
      <c r="B514" s="7" t="str">
        <f t="shared" si="14"/>
        <v>S19</v>
      </c>
      <c r="C514" s="8">
        <v>42134</v>
      </c>
      <c r="D514" s="7">
        <v>9</v>
      </c>
      <c r="E514" s="7" t="str">
        <f t="shared" si="15"/>
        <v>S19421349</v>
      </c>
      <c r="F514" s="4">
        <v>42217</v>
      </c>
      <c r="G514" s="2">
        <v>350</v>
      </c>
      <c r="H514" s="2" t="s">
        <v>1878</v>
      </c>
      <c r="I514" s="2" t="s">
        <v>1879</v>
      </c>
      <c r="J514" s="2" t="s">
        <v>1880</v>
      </c>
      <c r="K514" s="194" t="s">
        <v>17</v>
      </c>
      <c r="L514" s="2">
        <v>27</v>
      </c>
      <c r="M514" s="194">
        <v>50</v>
      </c>
      <c r="N514" s="2" t="s">
        <v>819</v>
      </c>
      <c r="O514" s="195" t="s">
        <v>1198</v>
      </c>
    </row>
    <row r="515" spans="1:15">
      <c r="A515" s="7">
        <v>2015</v>
      </c>
      <c r="B515" s="7" t="str">
        <f t="shared" si="14"/>
        <v>S19</v>
      </c>
      <c r="C515" s="8">
        <v>42134</v>
      </c>
      <c r="D515" s="7">
        <v>10</v>
      </c>
      <c r="E515" s="7" t="str">
        <f t="shared" si="15"/>
        <v>S194213410</v>
      </c>
      <c r="F515" s="3" t="s">
        <v>97</v>
      </c>
      <c r="G515" s="2">
        <v>340</v>
      </c>
      <c r="H515" s="2" t="s">
        <v>1881</v>
      </c>
      <c r="I515" s="2" t="s">
        <v>1882</v>
      </c>
      <c r="J515" s="2" t="s">
        <v>1294</v>
      </c>
      <c r="K515" s="194" t="s">
        <v>17</v>
      </c>
      <c r="L515" s="2">
        <v>30</v>
      </c>
      <c r="M515" s="194">
        <v>50</v>
      </c>
      <c r="N515" s="2" t="s">
        <v>1197</v>
      </c>
      <c r="O515" s="195" t="s">
        <v>787</v>
      </c>
    </row>
    <row r="516" spans="1:15">
      <c r="A516" s="7">
        <v>2015</v>
      </c>
      <c r="B516" s="7" t="str">
        <f t="shared" si="14"/>
        <v>S19</v>
      </c>
      <c r="C516" s="8">
        <v>42134</v>
      </c>
      <c r="D516" s="7">
        <v>11</v>
      </c>
      <c r="E516" s="7" t="str">
        <f t="shared" si="15"/>
        <v>S194213411</v>
      </c>
      <c r="F516" s="3">
        <v>2016</v>
      </c>
      <c r="G516" s="2">
        <v>280</v>
      </c>
      <c r="H516" s="2" t="s">
        <v>1883</v>
      </c>
      <c r="I516" s="2" t="s">
        <v>1884</v>
      </c>
      <c r="J516" s="2" t="s">
        <v>728</v>
      </c>
      <c r="K516" s="194" t="s">
        <v>17</v>
      </c>
      <c r="L516" s="2">
        <v>28</v>
      </c>
      <c r="M516" s="194" t="s">
        <v>1885</v>
      </c>
      <c r="N516" s="2" t="s">
        <v>1886</v>
      </c>
      <c r="O516" s="195" t="s">
        <v>1437</v>
      </c>
    </row>
    <row r="517" spans="1:15">
      <c r="A517" s="7">
        <v>2015</v>
      </c>
      <c r="B517" s="7" t="str">
        <f t="shared" si="14"/>
        <v>S19</v>
      </c>
      <c r="C517" s="8">
        <v>42134</v>
      </c>
      <c r="D517" s="7">
        <v>12</v>
      </c>
      <c r="E517" s="7" t="str">
        <f t="shared" si="15"/>
        <v>S194213412</v>
      </c>
      <c r="F517" s="3">
        <v>2017</v>
      </c>
      <c r="G517" s="2">
        <v>205</v>
      </c>
      <c r="H517" s="2" t="s">
        <v>1887</v>
      </c>
      <c r="I517" s="2" t="s">
        <v>1888</v>
      </c>
      <c r="J517" s="2" t="s">
        <v>767</v>
      </c>
      <c r="K517" s="194" t="s">
        <v>17</v>
      </c>
      <c r="L517" s="2">
        <v>28</v>
      </c>
      <c r="M517" s="194" t="s">
        <v>444</v>
      </c>
      <c r="N517" s="2" t="s">
        <v>632</v>
      </c>
      <c r="O517" s="195" t="s">
        <v>444</v>
      </c>
    </row>
    <row r="518" spans="1:15">
      <c r="A518" s="7">
        <v>2015</v>
      </c>
      <c r="B518" s="7" t="str">
        <f t="shared" si="14"/>
        <v>S19</v>
      </c>
      <c r="C518" s="8">
        <v>42134</v>
      </c>
      <c r="D518" s="7">
        <v>13</v>
      </c>
      <c r="E518" s="7" t="str">
        <f t="shared" si="15"/>
        <v>S194213413</v>
      </c>
      <c r="F518" s="3">
        <v>2018</v>
      </c>
      <c r="G518" s="2">
        <v>185</v>
      </c>
      <c r="H518" s="2" t="s">
        <v>1889</v>
      </c>
      <c r="I518" s="2" t="s">
        <v>1890</v>
      </c>
      <c r="J518" s="2" t="s">
        <v>426</v>
      </c>
      <c r="K518" s="194" t="s">
        <v>17</v>
      </c>
      <c r="L518" s="2">
        <v>36</v>
      </c>
      <c r="M518" s="194" t="s">
        <v>1229</v>
      </c>
      <c r="N518" s="2">
        <v>75</v>
      </c>
      <c r="O518" s="195" t="s">
        <v>343</v>
      </c>
    </row>
    <row r="519" spans="1:15" ht="15.75" thickBot="1">
      <c r="A519" s="7">
        <v>2015</v>
      </c>
      <c r="B519" s="7" t="str">
        <f t="shared" si="14"/>
        <v>S19</v>
      </c>
      <c r="C519" s="8">
        <v>42134</v>
      </c>
      <c r="D519" s="7">
        <v>14</v>
      </c>
      <c r="E519" s="7" t="str">
        <f t="shared" si="15"/>
        <v>S194213414</v>
      </c>
      <c r="F519" s="5">
        <v>2019</v>
      </c>
      <c r="G519" s="6">
        <v>170</v>
      </c>
      <c r="H519" s="6" t="s">
        <v>1891</v>
      </c>
      <c r="I519" s="6" t="s">
        <v>1892</v>
      </c>
      <c r="J519" s="6" t="s">
        <v>1893</v>
      </c>
      <c r="K519" s="196" t="s">
        <v>17</v>
      </c>
      <c r="L519" s="6">
        <v>34</v>
      </c>
      <c r="M519" s="196" t="s">
        <v>1138</v>
      </c>
      <c r="N519" s="6" t="s">
        <v>1326</v>
      </c>
      <c r="O519" s="197" t="s">
        <v>303</v>
      </c>
    </row>
    <row r="520" spans="1:15" ht="16.5" thickTop="1" thickBot="1">
      <c r="A520" s="7">
        <v>2015</v>
      </c>
      <c r="B520" s="7" t="str">
        <f t="shared" si="14"/>
        <v>S19</v>
      </c>
      <c r="C520" s="8">
        <v>42134</v>
      </c>
      <c r="D520" s="7">
        <v>15</v>
      </c>
      <c r="E520" s="7" t="str">
        <f t="shared" si="15"/>
        <v>S194213415</v>
      </c>
      <c r="F520" s="1" t="s">
        <v>15</v>
      </c>
    </row>
    <row r="521" spans="1:15" ht="16.5" thickTop="1" thickBot="1">
      <c r="A521" s="7">
        <v>2015</v>
      </c>
      <c r="B521" s="7" t="str">
        <f t="shared" si="14"/>
        <v>S19</v>
      </c>
      <c r="C521" s="8">
        <v>42134</v>
      </c>
      <c r="D521" s="7">
        <v>16</v>
      </c>
      <c r="E521" s="7" t="str">
        <f t="shared" si="15"/>
        <v>S194213416</v>
      </c>
      <c r="F521" s="338" t="s">
        <v>1</v>
      </c>
      <c r="G521" s="341" t="s">
        <v>2</v>
      </c>
      <c r="H521" s="342"/>
      <c r="I521" s="342"/>
      <c r="J521" s="343"/>
      <c r="K521" s="344" t="s">
        <v>3</v>
      </c>
      <c r="L521" s="343"/>
      <c r="M521" s="344" t="s">
        <v>144</v>
      </c>
      <c r="N521" s="342"/>
      <c r="O521" s="342"/>
    </row>
    <row r="522" spans="1:15" ht="18" customHeight="1" thickBot="1">
      <c r="A522" s="7">
        <v>2015</v>
      </c>
      <c r="B522" s="7" t="str">
        <f t="shared" si="14"/>
        <v>S19</v>
      </c>
      <c r="C522" s="8">
        <v>42134</v>
      </c>
      <c r="D522" s="7">
        <v>17</v>
      </c>
      <c r="E522" s="7" t="str">
        <f t="shared" si="15"/>
        <v>S194213417</v>
      </c>
      <c r="F522" s="339"/>
      <c r="G522" s="345" t="s">
        <v>5</v>
      </c>
      <c r="H522" s="347" t="s">
        <v>145</v>
      </c>
      <c r="I522" s="348"/>
      <c r="J522" s="349"/>
      <c r="K522" s="350" t="s">
        <v>6</v>
      </c>
      <c r="L522" s="352" t="s">
        <v>7</v>
      </c>
      <c r="M522" s="350" t="s">
        <v>8</v>
      </c>
      <c r="N522" s="354" t="s">
        <v>146</v>
      </c>
      <c r="O522" s="356" t="s">
        <v>147</v>
      </c>
    </row>
    <row r="523" spans="1:15" ht="15.75" thickBot="1">
      <c r="A523" s="7">
        <v>2015</v>
      </c>
      <c r="B523" s="7" t="str">
        <f t="shared" si="14"/>
        <v>S19</v>
      </c>
      <c r="C523" s="8">
        <v>42134</v>
      </c>
      <c r="D523" s="7">
        <v>18</v>
      </c>
      <c r="E523" s="7" t="str">
        <f t="shared" si="15"/>
        <v>S194213418</v>
      </c>
      <c r="F523" s="340"/>
      <c r="G523" s="346"/>
      <c r="H523" s="191" t="s">
        <v>9</v>
      </c>
      <c r="I523" s="192" t="s">
        <v>10</v>
      </c>
      <c r="J523" s="193" t="s">
        <v>11</v>
      </c>
      <c r="K523" s="351"/>
      <c r="L523" s="353"/>
      <c r="M523" s="351"/>
      <c r="N523" s="355"/>
      <c r="O523" s="357"/>
    </row>
    <row r="524" spans="1:15">
      <c r="A524" s="7">
        <v>2015</v>
      </c>
      <c r="B524" s="7" t="str">
        <f t="shared" si="14"/>
        <v>S19</v>
      </c>
      <c r="C524" s="8">
        <v>42134</v>
      </c>
      <c r="D524" s="7">
        <v>19</v>
      </c>
      <c r="E524" s="7" t="str">
        <f t="shared" si="15"/>
        <v>S194213419</v>
      </c>
      <c r="F524" s="3" t="s">
        <v>16</v>
      </c>
      <c r="G524" s="2">
        <v>15</v>
      </c>
      <c r="H524" s="2" t="s">
        <v>1894</v>
      </c>
      <c r="I524" s="2" t="s">
        <v>1895</v>
      </c>
      <c r="J524" s="2" t="s">
        <v>1356</v>
      </c>
      <c r="K524" s="194" t="s">
        <v>17</v>
      </c>
      <c r="L524" s="2">
        <v>43</v>
      </c>
      <c r="M524" s="194" t="s">
        <v>1795</v>
      </c>
      <c r="N524" s="2" t="s">
        <v>1153</v>
      </c>
      <c r="O524" s="195" t="s">
        <v>423</v>
      </c>
    </row>
    <row r="525" spans="1:15">
      <c r="A525" s="7">
        <v>2015</v>
      </c>
      <c r="B525" s="7" t="str">
        <f t="shared" si="14"/>
        <v>S19</v>
      </c>
      <c r="C525" s="8">
        <v>42134</v>
      </c>
      <c r="D525" s="7">
        <v>20</v>
      </c>
      <c r="E525" s="7" t="str">
        <f t="shared" si="15"/>
        <v>S194213420</v>
      </c>
      <c r="F525" s="4">
        <v>42125</v>
      </c>
      <c r="G525" s="2" t="s">
        <v>1896</v>
      </c>
      <c r="H525" s="2" t="s">
        <v>1897</v>
      </c>
      <c r="I525" s="2" t="s">
        <v>1898</v>
      </c>
      <c r="J525" s="2" t="s">
        <v>1899</v>
      </c>
      <c r="K525" s="194" t="s">
        <v>17</v>
      </c>
      <c r="L525" s="2">
        <v>40</v>
      </c>
      <c r="M525" s="194" t="s">
        <v>1186</v>
      </c>
      <c r="N525" s="2" t="s">
        <v>1900</v>
      </c>
      <c r="O525" s="195" t="s">
        <v>1162</v>
      </c>
    </row>
    <row r="526" spans="1:15">
      <c r="A526" s="7">
        <v>2015</v>
      </c>
      <c r="B526" s="7" t="str">
        <f t="shared" si="14"/>
        <v>S19</v>
      </c>
      <c r="C526" s="8">
        <v>42134</v>
      </c>
      <c r="D526" s="7">
        <v>21</v>
      </c>
      <c r="E526" s="7" t="str">
        <f t="shared" si="15"/>
        <v>S194213421</v>
      </c>
      <c r="F526" s="4">
        <v>42156</v>
      </c>
      <c r="G526" s="2">
        <v>385</v>
      </c>
      <c r="H526" s="2" t="s">
        <v>1901</v>
      </c>
      <c r="I526" s="2" t="s">
        <v>1902</v>
      </c>
      <c r="J526" s="2" t="s">
        <v>1903</v>
      </c>
      <c r="K526" s="194" t="s">
        <v>17</v>
      </c>
      <c r="L526" s="2">
        <v>31</v>
      </c>
      <c r="M526" s="194" t="s">
        <v>627</v>
      </c>
      <c r="N526" s="2" t="s">
        <v>922</v>
      </c>
      <c r="O526" s="195" t="s">
        <v>587</v>
      </c>
    </row>
    <row r="527" spans="1:15">
      <c r="A527" s="7">
        <v>2015</v>
      </c>
      <c r="B527" s="7" t="str">
        <f t="shared" si="14"/>
        <v>S19</v>
      </c>
      <c r="C527" s="8">
        <v>42134</v>
      </c>
      <c r="D527" s="7">
        <v>22</v>
      </c>
      <c r="E527" s="7" t="str">
        <f t="shared" si="15"/>
        <v>S194213422</v>
      </c>
      <c r="F527" s="4">
        <v>42186</v>
      </c>
      <c r="G527" s="2">
        <v>390</v>
      </c>
      <c r="H527" s="2" t="s">
        <v>1904</v>
      </c>
      <c r="I527" s="2" t="s">
        <v>1905</v>
      </c>
      <c r="J527" s="2" t="s">
        <v>1906</v>
      </c>
      <c r="K527" s="194" t="s">
        <v>17</v>
      </c>
      <c r="L527" s="2">
        <v>26</v>
      </c>
      <c r="M527" s="194" t="s">
        <v>627</v>
      </c>
      <c r="N527" s="2" t="s">
        <v>585</v>
      </c>
      <c r="O527" s="195" t="s">
        <v>1181</v>
      </c>
    </row>
    <row r="528" spans="1:15">
      <c r="A528" s="7">
        <v>2015</v>
      </c>
      <c r="B528" s="7" t="str">
        <f t="shared" si="14"/>
        <v>S19</v>
      </c>
      <c r="C528" s="8">
        <v>42134</v>
      </c>
      <c r="D528" s="7">
        <v>23</v>
      </c>
      <c r="E528" s="7" t="str">
        <f t="shared" si="15"/>
        <v>S194213423</v>
      </c>
      <c r="F528" s="4">
        <v>42217</v>
      </c>
      <c r="G528" s="2">
        <v>370</v>
      </c>
      <c r="H528" s="2" t="s">
        <v>1907</v>
      </c>
      <c r="I528" s="2" t="s">
        <v>1908</v>
      </c>
      <c r="J528" s="2" t="s">
        <v>1909</v>
      </c>
      <c r="K528" s="194" t="s">
        <v>17</v>
      </c>
      <c r="L528" s="2">
        <v>28</v>
      </c>
      <c r="M528" s="194" t="s">
        <v>627</v>
      </c>
      <c r="N528" s="2" t="s">
        <v>585</v>
      </c>
      <c r="O528" s="195" t="s">
        <v>1181</v>
      </c>
    </row>
    <row r="529" spans="1:15">
      <c r="A529" s="7">
        <v>2015</v>
      </c>
      <c r="B529" s="7" t="str">
        <f t="shared" si="14"/>
        <v>S19</v>
      </c>
      <c r="C529" s="8">
        <v>42134</v>
      </c>
      <c r="D529" s="7">
        <v>24</v>
      </c>
      <c r="E529" s="7" t="str">
        <f t="shared" si="15"/>
        <v>S194213424</v>
      </c>
      <c r="F529" s="3" t="s">
        <v>97</v>
      </c>
      <c r="G529" s="2">
        <v>360</v>
      </c>
      <c r="H529" s="2" t="s">
        <v>1910</v>
      </c>
      <c r="I529" s="2" t="s">
        <v>1911</v>
      </c>
      <c r="J529" s="2" t="s">
        <v>1912</v>
      </c>
      <c r="K529" s="194" t="s">
        <v>17</v>
      </c>
      <c r="L529" s="2">
        <v>29</v>
      </c>
      <c r="M529" s="194" t="s">
        <v>1913</v>
      </c>
      <c r="N529" s="2" t="s">
        <v>729</v>
      </c>
      <c r="O529" s="195" t="s">
        <v>1831</v>
      </c>
    </row>
    <row r="530" spans="1:15">
      <c r="A530" s="7">
        <v>2015</v>
      </c>
      <c r="B530" s="7" t="str">
        <f t="shared" si="14"/>
        <v>S19</v>
      </c>
      <c r="C530" s="8">
        <v>42134</v>
      </c>
      <c r="D530" s="7">
        <v>25</v>
      </c>
      <c r="E530" s="7" t="str">
        <f t="shared" si="15"/>
        <v>S194213425</v>
      </c>
      <c r="F530" s="3">
        <v>2016</v>
      </c>
      <c r="G530" s="2">
        <v>305</v>
      </c>
      <c r="H530" s="2" t="s">
        <v>1914</v>
      </c>
      <c r="I530" s="2" t="s">
        <v>1915</v>
      </c>
      <c r="J530" s="2" t="s">
        <v>1916</v>
      </c>
      <c r="K530" s="194" t="s">
        <v>17</v>
      </c>
      <c r="L530" s="2">
        <v>24</v>
      </c>
      <c r="M530" s="194" t="s">
        <v>1917</v>
      </c>
      <c r="N530" s="2" t="s">
        <v>855</v>
      </c>
      <c r="O530" s="195" t="s">
        <v>1918</v>
      </c>
    </row>
    <row r="531" spans="1:15">
      <c r="A531" s="7">
        <v>2015</v>
      </c>
      <c r="B531" s="7" t="str">
        <f t="shared" si="14"/>
        <v>S19</v>
      </c>
      <c r="C531" s="8">
        <v>42134</v>
      </c>
      <c r="D531" s="7">
        <v>26</v>
      </c>
      <c r="E531" s="7" t="str">
        <f t="shared" si="15"/>
        <v>S194213426</v>
      </c>
      <c r="F531" s="3">
        <v>2017</v>
      </c>
      <c r="G531" s="2">
        <v>230</v>
      </c>
      <c r="H531" s="2" t="s">
        <v>1919</v>
      </c>
      <c r="I531" s="2" t="s">
        <v>1920</v>
      </c>
      <c r="J531" s="2" t="s">
        <v>431</v>
      </c>
      <c r="K531" s="194" t="s">
        <v>17</v>
      </c>
      <c r="L531" s="2">
        <v>30</v>
      </c>
      <c r="M531" s="194" t="s">
        <v>529</v>
      </c>
      <c r="N531" s="2" t="s">
        <v>1173</v>
      </c>
      <c r="O531" s="195" t="s">
        <v>508</v>
      </c>
    </row>
    <row r="532" spans="1:15">
      <c r="A532" s="7">
        <v>2015</v>
      </c>
      <c r="B532" s="7" t="str">
        <f t="shared" si="14"/>
        <v>S19</v>
      </c>
      <c r="C532" s="8">
        <v>42134</v>
      </c>
      <c r="D532" s="7">
        <v>27</v>
      </c>
      <c r="E532" s="7" t="str">
        <f t="shared" si="15"/>
        <v>S194213427</v>
      </c>
      <c r="F532" s="3">
        <v>2018</v>
      </c>
      <c r="G532" s="2">
        <v>210</v>
      </c>
      <c r="H532" s="2" t="s">
        <v>1921</v>
      </c>
      <c r="I532" s="2">
        <v>200</v>
      </c>
      <c r="J532" s="2" t="s">
        <v>1922</v>
      </c>
      <c r="K532" s="194" t="s">
        <v>17</v>
      </c>
      <c r="L532" s="2">
        <v>36</v>
      </c>
      <c r="M532" s="194" t="s">
        <v>631</v>
      </c>
      <c r="N532" s="2" t="s">
        <v>632</v>
      </c>
      <c r="O532" s="195" t="s">
        <v>508</v>
      </c>
    </row>
    <row r="533" spans="1:15" ht="15.75" thickBot="1">
      <c r="A533" s="7">
        <v>2015</v>
      </c>
      <c r="B533" s="7" t="str">
        <f t="shared" si="14"/>
        <v>S19</v>
      </c>
      <c r="C533" s="8">
        <v>42134</v>
      </c>
      <c r="D533" s="7">
        <v>28</v>
      </c>
      <c r="E533" s="7" t="str">
        <f t="shared" si="15"/>
        <v>S194213428</v>
      </c>
      <c r="F533" s="5">
        <v>2019</v>
      </c>
      <c r="G533" s="6">
        <v>200</v>
      </c>
      <c r="H533" s="6">
        <v>185</v>
      </c>
      <c r="I533" s="6" t="s">
        <v>1923</v>
      </c>
      <c r="J533" s="6" t="s">
        <v>1253</v>
      </c>
      <c r="K533" s="196" t="s">
        <v>17</v>
      </c>
      <c r="L533" s="6">
        <v>36</v>
      </c>
      <c r="M533" s="196" t="s">
        <v>729</v>
      </c>
      <c r="N533" s="6" t="s">
        <v>731</v>
      </c>
      <c r="O533" s="197" t="s">
        <v>730</v>
      </c>
    </row>
    <row r="534" spans="1:15" ht="16.5" thickTop="1" thickBot="1">
      <c r="A534" s="7">
        <v>2015</v>
      </c>
      <c r="B534" s="7" t="str">
        <f t="shared" si="14"/>
        <v>S20</v>
      </c>
      <c r="C534" s="8">
        <v>42141</v>
      </c>
      <c r="D534" s="7">
        <v>1</v>
      </c>
      <c r="E534" s="7" t="str">
        <f t="shared" si="15"/>
        <v>S20421411</v>
      </c>
      <c r="F534" s="1" t="s">
        <v>0</v>
      </c>
    </row>
    <row r="535" spans="1:15" ht="16.5" thickTop="1" thickBot="1">
      <c r="A535" s="7">
        <v>2015</v>
      </c>
      <c r="B535" s="7" t="str">
        <f t="shared" si="14"/>
        <v>S20</v>
      </c>
      <c r="C535" s="8">
        <v>42141</v>
      </c>
      <c r="D535" s="7">
        <v>2</v>
      </c>
      <c r="E535" s="7" t="str">
        <f t="shared" si="15"/>
        <v>S20421412</v>
      </c>
      <c r="F535" s="338" t="s">
        <v>1</v>
      </c>
      <c r="G535" s="341" t="s">
        <v>2</v>
      </c>
      <c r="H535" s="342"/>
      <c r="I535" s="342"/>
      <c r="J535" s="343"/>
      <c r="K535" s="344" t="s">
        <v>3</v>
      </c>
      <c r="L535" s="343"/>
      <c r="M535" s="344" t="s">
        <v>144</v>
      </c>
      <c r="N535" s="342"/>
      <c r="O535" s="342"/>
    </row>
    <row r="536" spans="1:15" ht="18" customHeight="1" thickBot="1">
      <c r="A536" s="7">
        <v>2015</v>
      </c>
      <c r="B536" s="7" t="str">
        <f t="shared" si="14"/>
        <v>S20</v>
      </c>
      <c r="C536" s="8">
        <v>42141</v>
      </c>
      <c r="D536" s="7">
        <v>3</v>
      </c>
      <c r="E536" s="7" t="str">
        <f t="shared" si="15"/>
        <v>S20421413</v>
      </c>
      <c r="F536" s="339"/>
      <c r="G536" s="345" t="s">
        <v>5</v>
      </c>
      <c r="H536" s="347" t="s">
        <v>145</v>
      </c>
      <c r="I536" s="348"/>
      <c r="J536" s="349"/>
      <c r="K536" s="350" t="s">
        <v>6</v>
      </c>
      <c r="L536" s="352" t="s">
        <v>7</v>
      </c>
      <c r="M536" s="350" t="s">
        <v>8</v>
      </c>
      <c r="N536" s="354" t="s">
        <v>146</v>
      </c>
      <c r="O536" s="356" t="s">
        <v>147</v>
      </c>
    </row>
    <row r="537" spans="1:15" ht="15.75" thickBot="1">
      <c r="A537" s="7">
        <v>2015</v>
      </c>
      <c r="B537" s="7" t="str">
        <f t="shared" si="14"/>
        <v>S20</v>
      </c>
      <c r="C537" s="8">
        <v>42141</v>
      </c>
      <c r="D537" s="7">
        <v>4</v>
      </c>
      <c r="E537" s="7" t="str">
        <f t="shared" si="15"/>
        <v>S20421414</v>
      </c>
      <c r="F537" s="340"/>
      <c r="G537" s="346"/>
      <c r="H537" s="191" t="s">
        <v>9</v>
      </c>
      <c r="I537" s="192" t="s">
        <v>10</v>
      </c>
      <c r="J537" s="193" t="s">
        <v>11</v>
      </c>
      <c r="K537" s="351"/>
      <c r="L537" s="353"/>
      <c r="M537" s="351"/>
      <c r="N537" s="355"/>
      <c r="O537" s="357"/>
    </row>
    <row r="538" spans="1:15">
      <c r="A538" s="7">
        <v>2015</v>
      </c>
      <c r="B538" s="7" t="str">
        <f t="shared" si="14"/>
        <v>S20</v>
      </c>
      <c r="C538" s="8">
        <v>42141</v>
      </c>
      <c r="D538" s="7">
        <v>5</v>
      </c>
      <c r="E538" s="7" t="str">
        <f t="shared" si="15"/>
        <v>S20421415</v>
      </c>
      <c r="F538" s="3" t="s">
        <v>12</v>
      </c>
      <c r="G538" s="2">
        <v>0</v>
      </c>
      <c r="H538" s="2" t="s">
        <v>1924</v>
      </c>
      <c r="I538" s="2" t="s">
        <v>1925</v>
      </c>
      <c r="J538" s="2" t="s">
        <v>422</v>
      </c>
      <c r="K538" s="194" t="s">
        <v>17</v>
      </c>
      <c r="L538" s="2">
        <v>41</v>
      </c>
      <c r="M538" s="194">
        <v>20</v>
      </c>
      <c r="N538" s="2" t="s">
        <v>1371</v>
      </c>
      <c r="O538" s="195" t="s">
        <v>973</v>
      </c>
    </row>
    <row r="539" spans="1:15">
      <c r="A539" s="7">
        <v>2015</v>
      </c>
      <c r="B539" s="7" t="str">
        <f t="shared" ref="B539:B602" si="16">"S"&amp;RIGHT(B511,2)+1</f>
        <v>S20</v>
      </c>
      <c r="C539" s="8">
        <v>42141</v>
      </c>
      <c r="D539" s="7">
        <v>6</v>
      </c>
      <c r="E539" s="7" t="str">
        <f t="shared" si="15"/>
        <v>S20421416</v>
      </c>
      <c r="F539" s="4">
        <v>42125</v>
      </c>
      <c r="G539" s="2" t="s">
        <v>357</v>
      </c>
      <c r="H539" s="2" t="s">
        <v>844</v>
      </c>
      <c r="I539" s="2" t="s">
        <v>1926</v>
      </c>
      <c r="J539" s="2" t="s">
        <v>1927</v>
      </c>
      <c r="K539" s="194" t="s">
        <v>17</v>
      </c>
      <c r="L539" s="2">
        <v>41</v>
      </c>
      <c r="M539" s="194" t="s">
        <v>1197</v>
      </c>
      <c r="N539" s="2" t="s">
        <v>1197</v>
      </c>
      <c r="O539" s="195" t="s">
        <v>1139</v>
      </c>
    </row>
    <row r="540" spans="1:15">
      <c r="A540" s="7">
        <v>2015</v>
      </c>
      <c r="B540" s="7" t="str">
        <f t="shared" si="16"/>
        <v>S20</v>
      </c>
      <c r="C540" s="8">
        <v>42141</v>
      </c>
      <c r="D540" s="7">
        <v>7</v>
      </c>
      <c r="E540" s="7" t="str">
        <f t="shared" si="15"/>
        <v>S20421417</v>
      </c>
      <c r="F540" s="4">
        <v>42156</v>
      </c>
      <c r="G540" s="2">
        <v>370</v>
      </c>
      <c r="H540" s="2" t="s">
        <v>1928</v>
      </c>
      <c r="I540" s="2" t="s">
        <v>1929</v>
      </c>
      <c r="J540" s="2" t="s">
        <v>653</v>
      </c>
      <c r="K540" s="194" t="s">
        <v>17</v>
      </c>
      <c r="L540" s="2">
        <v>38</v>
      </c>
      <c r="M540" s="194" t="s">
        <v>1418</v>
      </c>
      <c r="N540" s="2" t="s">
        <v>1020</v>
      </c>
      <c r="O540" s="195" t="s">
        <v>1418</v>
      </c>
    </row>
    <row r="541" spans="1:15">
      <c r="A541" s="7">
        <v>2015</v>
      </c>
      <c r="B541" s="7" t="str">
        <f t="shared" si="16"/>
        <v>S20</v>
      </c>
      <c r="C541" s="8">
        <v>42141</v>
      </c>
      <c r="D541" s="7">
        <v>8</v>
      </c>
      <c r="E541" s="7" t="str">
        <f t="shared" si="15"/>
        <v>S20421418</v>
      </c>
      <c r="F541" s="4">
        <v>42186</v>
      </c>
      <c r="G541" s="2">
        <v>370</v>
      </c>
      <c r="H541" s="2" t="s">
        <v>1930</v>
      </c>
      <c r="I541" s="2" t="s">
        <v>1931</v>
      </c>
      <c r="J541" s="2" t="s">
        <v>1932</v>
      </c>
      <c r="K541" s="194" t="s">
        <v>17</v>
      </c>
      <c r="L541" s="2">
        <v>35</v>
      </c>
      <c r="M541" s="194" t="s">
        <v>1933</v>
      </c>
      <c r="N541" s="2" t="s">
        <v>1934</v>
      </c>
      <c r="O541" s="195" t="s">
        <v>1935</v>
      </c>
    </row>
    <row r="542" spans="1:15">
      <c r="A542" s="7">
        <v>2015</v>
      </c>
      <c r="B542" s="7" t="str">
        <f t="shared" si="16"/>
        <v>S20</v>
      </c>
      <c r="C542" s="8">
        <v>42141</v>
      </c>
      <c r="D542" s="7">
        <v>9</v>
      </c>
      <c r="E542" s="7" t="str">
        <f t="shared" ref="E542:E605" si="17">B542&amp;C542&amp;D542</f>
        <v>S20421419</v>
      </c>
      <c r="F542" s="4">
        <v>42217</v>
      </c>
      <c r="G542" s="2">
        <v>350</v>
      </c>
      <c r="H542" s="2" t="s">
        <v>1936</v>
      </c>
      <c r="I542" s="2" t="s">
        <v>1937</v>
      </c>
      <c r="J542" s="2" t="s">
        <v>1938</v>
      </c>
      <c r="K542" s="194" t="s">
        <v>17</v>
      </c>
      <c r="L542" s="2">
        <v>34</v>
      </c>
      <c r="M542" s="194" t="s">
        <v>704</v>
      </c>
      <c r="N542" s="2" t="s">
        <v>1939</v>
      </c>
      <c r="O542" s="195" t="s">
        <v>1940</v>
      </c>
    </row>
    <row r="543" spans="1:15">
      <c r="A543" s="7">
        <v>2015</v>
      </c>
      <c r="B543" s="7" t="str">
        <f t="shared" si="16"/>
        <v>S20</v>
      </c>
      <c r="C543" s="8">
        <v>42141</v>
      </c>
      <c r="D543" s="7">
        <v>10</v>
      </c>
      <c r="E543" s="7" t="str">
        <f t="shared" si="17"/>
        <v>S204214110</v>
      </c>
      <c r="F543" s="3" t="s">
        <v>97</v>
      </c>
      <c r="G543" s="2">
        <v>340</v>
      </c>
      <c r="H543" s="2" t="s">
        <v>1941</v>
      </c>
      <c r="I543" s="2" t="s">
        <v>1942</v>
      </c>
      <c r="J543" s="2" t="s">
        <v>734</v>
      </c>
      <c r="K543" s="194" t="s">
        <v>17</v>
      </c>
      <c r="L543" s="2">
        <v>36</v>
      </c>
      <c r="M543" s="194" t="s">
        <v>580</v>
      </c>
      <c r="N543" s="2" t="s">
        <v>303</v>
      </c>
      <c r="O543" s="195" t="s">
        <v>1139</v>
      </c>
    </row>
    <row r="544" spans="1:15">
      <c r="A544" s="7">
        <v>2015</v>
      </c>
      <c r="B544" s="7" t="str">
        <f t="shared" si="16"/>
        <v>S20</v>
      </c>
      <c r="C544" s="8">
        <v>42141</v>
      </c>
      <c r="D544" s="7">
        <v>11</v>
      </c>
      <c r="E544" s="7" t="str">
        <f t="shared" si="17"/>
        <v>S204214111</v>
      </c>
      <c r="F544" s="3">
        <v>2016</v>
      </c>
      <c r="G544" s="2">
        <v>260</v>
      </c>
      <c r="H544" s="2" t="s">
        <v>1943</v>
      </c>
      <c r="I544" s="2" t="s">
        <v>1944</v>
      </c>
      <c r="J544" s="2" t="s">
        <v>1945</v>
      </c>
      <c r="K544" s="194" t="s">
        <v>17</v>
      </c>
      <c r="L544" s="2">
        <v>29</v>
      </c>
      <c r="M544" s="194" t="s">
        <v>1946</v>
      </c>
      <c r="N544" s="2" t="s">
        <v>1665</v>
      </c>
      <c r="O544" s="195" t="s">
        <v>935</v>
      </c>
    </row>
    <row r="545" spans="1:15">
      <c r="A545" s="7">
        <v>2015</v>
      </c>
      <c r="B545" s="7" t="str">
        <f t="shared" si="16"/>
        <v>S20</v>
      </c>
      <c r="C545" s="8">
        <v>42141</v>
      </c>
      <c r="D545" s="7">
        <v>12</v>
      </c>
      <c r="E545" s="7" t="str">
        <f t="shared" si="17"/>
        <v>S204214112</v>
      </c>
      <c r="F545" s="3">
        <v>2017</v>
      </c>
      <c r="G545" s="2">
        <v>205</v>
      </c>
      <c r="H545" s="2" t="s">
        <v>1947</v>
      </c>
      <c r="I545" s="2" t="s">
        <v>1948</v>
      </c>
      <c r="J545" s="2" t="s">
        <v>1329</v>
      </c>
      <c r="K545" s="194" t="s">
        <v>17</v>
      </c>
      <c r="L545" s="2">
        <v>30</v>
      </c>
      <c r="M545" s="194" t="s">
        <v>1665</v>
      </c>
      <c r="N545" s="2" t="s">
        <v>1666</v>
      </c>
      <c r="O545" s="195" t="s">
        <v>1667</v>
      </c>
    </row>
    <row r="546" spans="1:15">
      <c r="A546" s="7">
        <v>2015</v>
      </c>
      <c r="B546" s="7" t="str">
        <f t="shared" si="16"/>
        <v>S20</v>
      </c>
      <c r="C546" s="8">
        <v>42141</v>
      </c>
      <c r="D546" s="7">
        <v>13</v>
      </c>
      <c r="E546" s="7" t="str">
        <f t="shared" si="17"/>
        <v>S204214113</v>
      </c>
      <c r="F546" s="3">
        <v>2018</v>
      </c>
      <c r="G546" s="2">
        <v>185</v>
      </c>
      <c r="H546" s="2" t="s">
        <v>1949</v>
      </c>
      <c r="I546" s="2" t="s">
        <v>1950</v>
      </c>
      <c r="J546" s="2" t="s">
        <v>1951</v>
      </c>
      <c r="K546" s="194" t="s">
        <v>17</v>
      </c>
      <c r="L546" s="2">
        <v>37</v>
      </c>
      <c r="M546" s="194" t="s">
        <v>1248</v>
      </c>
      <c r="N546" s="2" t="s">
        <v>1952</v>
      </c>
      <c r="O546" s="195" t="s">
        <v>1198</v>
      </c>
    </row>
    <row r="547" spans="1:15" ht="15.75" thickBot="1">
      <c r="A547" s="7">
        <v>2015</v>
      </c>
      <c r="B547" s="7" t="str">
        <f t="shared" si="16"/>
        <v>S20</v>
      </c>
      <c r="C547" s="8">
        <v>42141</v>
      </c>
      <c r="D547" s="7">
        <v>14</v>
      </c>
      <c r="E547" s="7" t="str">
        <f t="shared" si="17"/>
        <v>S204214114</v>
      </c>
      <c r="F547" s="5">
        <v>2019</v>
      </c>
      <c r="G547" s="6">
        <v>170</v>
      </c>
      <c r="H547" s="6" t="s">
        <v>1953</v>
      </c>
      <c r="I547" s="6" t="s">
        <v>1954</v>
      </c>
      <c r="J547" s="6" t="s">
        <v>1612</v>
      </c>
      <c r="K547" s="196" t="s">
        <v>17</v>
      </c>
      <c r="L547" s="6">
        <v>35</v>
      </c>
      <c r="M547" s="196" t="s">
        <v>1459</v>
      </c>
      <c r="N547" s="6" t="s">
        <v>507</v>
      </c>
      <c r="O547" s="197">
        <v>10</v>
      </c>
    </row>
    <row r="548" spans="1:15" ht="16.5" thickTop="1" thickBot="1">
      <c r="A548" s="7">
        <v>2015</v>
      </c>
      <c r="B548" s="7" t="str">
        <f t="shared" si="16"/>
        <v>S20</v>
      </c>
      <c r="C548" s="8">
        <v>42141</v>
      </c>
      <c r="D548" s="7">
        <v>15</v>
      </c>
      <c r="E548" s="7" t="str">
        <f t="shared" si="17"/>
        <v>S204214115</v>
      </c>
      <c r="F548" s="1" t="s">
        <v>15</v>
      </c>
    </row>
    <row r="549" spans="1:15" ht="16.5" thickTop="1" thickBot="1">
      <c r="A549" s="7">
        <v>2015</v>
      </c>
      <c r="B549" s="7" t="str">
        <f t="shared" si="16"/>
        <v>S20</v>
      </c>
      <c r="C549" s="8">
        <v>42141</v>
      </c>
      <c r="D549" s="7">
        <v>16</v>
      </c>
      <c r="E549" s="7" t="str">
        <f t="shared" si="17"/>
        <v>S204214116</v>
      </c>
      <c r="F549" s="338" t="s">
        <v>1</v>
      </c>
      <c r="G549" s="341" t="s">
        <v>2</v>
      </c>
      <c r="H549" s="342"/>
      <c r="I549" s="342"/>
      <c r="J549" s="343"/>
      <c r="K549" s="344" t="s">
        <v>3</v>
      </c>
      <c r="L549" s="343"/>
      <c r="M549" s="344" t="s">
        <v>144</v>
      </c>
      <c r="N549" s="342"/>
      <c r="O549" s="342"/>
    </row>
    <row r="550" spans="1:15" ht="18" customHeight="1" thickBot="1">
      <c r="A550" s="7">
        <v>2015</v>
      </c>
      <c r="B550" s="7" t="str">
        <f t="shared" si="16"/>
        <v>S20</v>
      </c>
      <c r="C550" s="8">
        <v>42141</v>
      </c>
      <c r="D550" s="7">
        <v>17</v>
      </c>
      <c r="E550" s="7" t="str">
        <f t="shared" si="17"/>
        <v>S204214117</v>
      </c>
      <c r="F550" s="339"/>
      <c r="G550" s="345" t="s">
        <v>5</v>
      </c>
      <c r="H550" s="347" t="s">
        <v>145</v>
      </c>
      <c r="I550" s="348"/>
      <c r="J550" s="349"/>
      <c r="K550" s="350" t="s">
        <v>6</v>
      </c>
      <c r="L550" s="352" t="s">
        <v>7</v>
      </c>
      <c r="M550" s="350" t="s">
        <v>8</v>
      </c>
      <c r="N550" s="354" t="s">
        <v>146</v>
      </c>
      <c r="O550" s="356" t="s">
        <v>147</v>
      </c>
    </row>
    <row r="551" spans="1:15" ht="15.75" thickBot="1">
      <c r="A551" s="7">
        <v>2015</v>
      </c>
      <c r="B551" s="7" t="str">
        <f t="shared" si="16"/>
        <v>S20</v>
      </c>
      <c r="C551" s="8">
        <v>42141</v>
      </c>
      <c r="D551" s="7">
        <v>18</v>
      </c>
      <c r="E551" s="7" t="str">
        <f t="shared" si="17"/>
        <v>S204214118</v>
      </c>
      <c r="F551" s="340"/>
      <c r="G551" s="346"/>
      <c r="H551" s="191" t="s">
        <v>9</v>
      </c>
      <c r="I551" s="192" t="s">
        <v>10</v>
      </c>
      <c r="J551" s="193" t="s">
        <v>11</v>
      </c>
      <c r="K551" s="351"/>
      <c r="L551" s="353"/>
      <c r="M551" s="351"/>
      <c r="N551" s="355"/>
      <c r="O551" s="357"/>
    </row>
    <row r="552" spans="1:15">
      <c r="A552" s="7">
        <v>2015</v>
      </c>
      <c r="B552" s="7" t="str">
        <f t="shared" si="16"/>
        <v>S20</v>
      </c>
      <c r="C552" s="8">
        <v>42141</v>
      </c>
      <c r="D552" s="7">
        <v>19</v>
      </c>
      <c r="E552" s="7" t="str">
        <f t="shared" si="17"/>
        <v>S204214119</v>
      </c>
      <c r="F552" s="3" t="s">
        <v>16</v>
      </c>
      <c r="G552" s="2">
        <v>15</v>
      </c>
      <c r="H552" s="2" t="s">
        <v>1955</v>
      </c>
      <c r="I552" s="2" t="s">
        <v>1956</v>
      </c>
      <c r="J552" s="2" t="s">
        <v>1957</v>
      </c>
      <c r="K552" s="194" t="s">
        <v>17</v>
      </c>
      <c r="L552" s="2">
        <v>40</v>
      </c>
      <c r="M552" s="194">
        <v>32</v>
      </c>
      <c r="N552" s="2">
        <v>44</v>
      </c>
      <c r="O552" s="195">
        <v>24</v>
      </c>
    </row>
    <row r="553" spans="1:15">
      <c r="A553" s="7">
        <v>2015</v>
      </c>
      <c r="B553" s="7" t="str">
        <f t="shared" si="16"/>
        <v>S20</v>
      </c>
      <c r="C553" s="8">
        <v>42141</v>
      </c>
      <c r="D553" s="7">
        <v>20</v>
      </c>
      <c r="E553" s="7" t="str">
        <f t="shared" si="17"/>
        <v>S204214120</v>
      </c>
      <c r="F553" s="4">
        <v>42125</v>
      </c>
      <c r="G553" s="2" t="s">
        <v>1896</v>
      </c>
      <c r="H553" s="2" t="s">
        <v>1958</v>
      </c>
      <c r="I553" s="2" t="s">
        <v>1959</v>
      </c>
      <c r="J553" s="2" t="s">
        <v>1625</v>
      </c>
      <c r="K553" s="194" t="s">
        <v>17</v>
      </c>
      <c r="L553" s="2">
        <v>40</v>
      </c>
      <c r="M553" s="194" t="s">
        <v>1960</v>
      </c>
      <c r="N553" s="2" t="s">
        <v>607</v>
      </c>
      <c r="O553" s="195" t="s">
        <v>1961</v>
      </c>
    </row>
    <row r="554" spans="1:15">
      <c r="A554" s="7">
        <v>2015</v>
      </c>
      <c r="B554" s="7" t="str">
        <f t="shared" si="16"/>
        <v>S20</v>
      </c>
      <c r="C554" s="8">
        <v>42141</v>
      </c>
      <c r="D554" s="7">
        <v>21</v>
      </c>
      <c r="E554" s="7" t="str">
        <f t="shared" si="17"/>
        <v>S204214121</v>
      </c>
      <c r="F554" s="4">
        <v>42156</v>
      </c>
      <c r="G554" s="2">
        <v>385</v>
      </c>
      <c r="H554" s="2" t="s">
        <v>1962</v>
      </c>
      <c r="I554" s="2" t="s">
        <v>766</v>
      </c>
      <c r="J554" s="2" t="s">
        <v>1963</v>
      </c>
      <c r="K554" s="194" t="s">
        <v>17</v>
      </c>
      <c r="L554" s="2">
        <v>36</v>
      </c>
      <c r="M554" s="194" t="s">
        <v>1964</v>
      </c>
      <c r="N554" s="2" t="s">
        <v>1965</v>
      </c>
      <c r="O554" s="195" t="s">
        <v>1966</v>
      </c>
    </row>
    <row r="555" spans="1:15">
      <c r="A555" s="7">
        <v>2015</v>
      </c>
      <c r="B555" s="7" t="str">
        <f t="shared" si="16"/>
        <v>S20</v>
      </c>
      <c r="C555" s="8">
        <v>42141</v>
      </c>
      <c r="D555" s="7">
        <v>22</v>
      </c>
      <c r="E555" s="7" t="str">
        <f t="shared" si="17"/>
        <v>S204214122</v>
      </c>
      <c r="F555" s="4">
        <v>42186</v>
      </c>
      <c r="G555" s="2">
        <v>390</v>
      </c>
      <c r="H555" s="2" t="s">
        <v>1967</v>
      </c>
      <c r="I555" s="2" t="s">
        <v>1968</v>
      </c>
      <c r="J555" s="2" t="s">
        <v>1969</v>
      </c>
      <c r="K555" s="194" t="s">
        <v>17</v>
      </c>
      <c r="L555" s="2">
        <v>34</v>
      </c>
      <c r="M555" s="194" t="s">
        <v>1970</v>
      </c>
      <c r="N555" s="2" t="s">
        <v>1971</v>
      </c>
      <c r="O555" s="195" t="s">
        <v>1972</v>
      </c>
    </row>
    <row r="556" spans="1:15">
      <c r="A556" s="7">
        <v>2015</v>
      </c>
      <c r="B556" s="7" t="str">
        <f t="shared" si="16"/>
        <v>S20</v>
      </c>
      <c r="C556" s="8">
        <v>42141</v>
      </c>
      <c r="D556" s="7">
        <v>23</v>
      </c>
      <c r="E556" s="7" t="str">
        <f t="shared" si="17"/>
        <v>S204214123</v>
      </c>
      <c r="F556" s="4">
        <v>42217</v>
      </c>
      <c r="G556" s="2">
        <v>370</v>
      </c>
      <c r="H556" s="2" t="s">
        <v>1973</v>
      </c>
      <c r="I556" s="2" t="s">
        <v>1974</v>
      </c>
      <c r="J556" s="2" t="s">
        <v>1975</v>
      </c>
      <c r="K556" s="194" t="s">
        <v>17</v>
      </c>
      <c r="L556" s="2">
        <v>33</v>
      </c>
      <c r="M556" s="194">
        <v>48</v>
      </c>
      <c r="N556" s="2">
        <v>12</v>
      </c>
      <c r="O556" s="195">
        <v>40</v>
      </c>
    </row>
    <row r="557" spans="1:15">
      <c r="A557" s="7">
        <v>2015</v>
      </c>
      <c r="B557" s="7" t="str">
        <f t="shared" si="16"/>
        <v>S20</v>
      </c>
      <c r="C557" s="8">
        <v>42141</v>
      </c>
      <c r="D557" s="7">
        <v>24</v>
      </c>
      <c r="E557" s="7" t="str">
        <f t="shared" si="17"/>
        <v>S204214124</v>
      </c>
      <c r="F557" s="3" t="s">
        <v>97</v>
      </c>
      <c r="G557" s="2">
        <v>360</v>
      </c>
      <c r="H557" s="2" t="s">
        <v>1976</v>
      </c>
      <c r="I557" s="2">
        <v>344</v>
      </c>
      <c r="J557" s="2" t="s">
        <v>1894</v>
      </c>
      <c r="K557" s="194" t="s">
        <v>17</v>
      </c>
      <c r="L557" s="2">
        <v>30</v>
      </c>
      <c r="M557" s="194" t="s">
        <v>1562</v>
      </c>
      <c r="N557" s="2" t="s">
        <v>1977</v>
      </c>
      <c r="O557" s="195" t="s">
        <v>1978</v>
      </c>
    </row>
    <row r="558" spans="1:15">
      <c r="A558" s="7">
        <v>2015</v>
      </c>
      <c r="B558" s="7" t="str">
        <f t="shared" si="16"/>
        <v>S20</v>
      </c>
      <c r="C558" s="8">
        <v>42141</v>
      </c>
      <c r="D558" s="7">
        <v>25</v>
      </c>
      <c r="E558" s="7" t="str">
        <f t="shared" si="17"/>
        <v>S204214125</v>
      </c>
      <c r="F558" s="3">
        <v>2016</v>
      </c>
      <c r="G558" s="2">
        <v>285</v>
      </c>
      <c r="H558" s="2" t="s">
        <v>1979</v>
      </c>
      <c r="I558" s="2" t="s">
        <v>1980</v>
      </c>
      <c r="J558" s="2" t="s">
        <v>1214</v>
      </c>
      <c r="K558" s="194" t="s">
        <v>17</v>
      </c>
      <c r="L558" s="2">
        <v>29</v>
      </c>
      <c r="M558" s="194" t="s">
        <v>1981</v>
      </c>
      <c r="N558" s="2" t="s">
        <v>1763</v>
      </c>
      <c r="O558" s="195" t="s">
        <v>1982</v>
      </c>
    </row>
    <row r="559" spans="1:15">
      <c r="A559" s="7">
        <v>2015</v>
      </c>
      <c r="B559" s="7" t="str">
        <f t="shared" si="16"/>
        <v>S20</v>
      </c>
      <c r="C559" s="8">
        <v>42141</v>
      </c>
      <c r="D559" s="7">
        <v>26</v>
      </c>
      <c r="E559" s="7" t="str">
        <f t="shared" si="17"/>
        <v>S204214126</v>
      </c>
      <c r="F559" s="3">
        <v>2017</v>
      </c>
      <c r="G559" s="2">
        <v>230</v>
      </c>
      <c r="H559" s="2" t="s">
        <v>1983</v>
      </c>
      <c r="I559" s="2" t="s">
        <v>1984</v>
      </c>
      <c r="J559" s="2" t="s">
        <v>1362</v>
      </c>
      <c r="K559" s="194" t="s">
        <v>17</v>
      </c>
      <c r="L559" s="2">
        <v>35</v>
      </c>
      <c r="M559" s="194" t="s">
        <v>1985</v>
      </c>
      <c r="N559" s="2" t="s">
        <v>1986</v>
      </c>
      <c r="O559" s="195" t="s">
        <v>1987</v>
      </c>
    </row>
    <row r="560" spans="1:15">
      <c r="A560" s="7">
        <v>2015</v>
      </c>
      <c r="B560" s="7" t="str">
        <f t="shared" si="16"/>
        <v>S20</v>
      </c>
      <c r="C560" s="8">
        <v>42141</v>
      </c>
      <c r="D560" s="7">
        <v>27</v>
      </c>
      <c r="E560" s="7" t="str">
        <f t="shared" si="17"/>
        <v>S204214127</v>
      </c>
      <c r="F560" s="3">
        <v>2018</v>
      </c>
      <c r="G560" s="2">
        <v>210</v>
      </c>
      <c r="H560" s="2" t="s">
        <v>1988</v>
      </c>
      <c r="I560" s="2" t="s">
        <v>1989</v>
      </c>
      <c r="J560" s="2" t="s">
        <v>1990</v>
      </c>
      <c r="K560" s="194" t="s">
        <v>17</v>
      </c>
      <c r="L560" s="2">
        <v>38</v>
      </c>
      <c r="M560" s="194" t="s">
        <v>340</v>
      </c>
      <c r="N560" s="2">
        <v>50</v>
      </c>
      <c r="O560" s="195" t="s">
        <v>301</v>
      </c>
    </row>
    <row r="561" spans="1:15" ht="15.75" thickBot="1">
      <c r="A561" s="7">
        <v>2015</v>
      </c>
      <c r="B561" s="7" t="str">
        <f t="shared" si="16"/>
        <v>S20</v>
      </c>
      <c r="C561" s="8">
        <v>42141</v>
      </c>
      <c r="D561" s="7">
        <v>28</v>
      </c>
      <c r="E561" s="7" t="str">
        <f t="shared" si="17"/>
        <v>S204214128</v>
      </c>
      <c r="F561" s="5">
        <v>2019</v>
      </c>
      <c r="G561" s="6">
        <v>200</v>
      </c>
      <c r="H561" s="6" t="s">
        <v>1991</v>
      </c>
      <c r="I561" s="6" t="s">
        <v>1992</v>
      </c>
      <c r="J561" s="6" t="s">
        <v>1993</v>
      </c>
      <c r="K561" s="196" t="s">
        <v>17</v>
      </c>
      <c r="L561" s="6">
        <v>38</v>
      </c>
      <c r="M561" s="196" t="s">
        <v>1501</v>
      </c>
      <c r="N561" s="6" t="s">
        <v>736</v>
      </c>
      <c r="O561" s="197" t="s">
        <v>922</v>
      </c>
    </row>
    <row r="562" spans="1:15" ht="16.5" thickTop="1" thickBot="1">
      <c r="A562" s="7">
        <v>2015</v>
      </c>
      <c r="B562" s="7" t="str">
        <f t="shared" si="16"/>
        <v>S21</v>
      </c>
      <c r="C562" s="8">
        <v>42148</v>
      </c>
      <c r="D562" s="7">
        <v>1</v>
      </c>
      <c r="E562" s="7" t="str">
        <f t="shared" si="17"/>
        <v>S21421481</v>
      </c>
      <c r="F562" s="1" t="s">
        <v>0</v>
      </c>
    </row>
    <row r="563" spans="1:15" ht="16.5" thickTop="1" thickBot="1">
      <c r="A563" s="7">
        <v>2015</v>
      </c>
      <c r="B563" s="7" t="str">
        <f t="shared" si="16"/>
        <v>S21</v>
      </c>
      <c r="C563" s="8">
        <v>42148</v>
      </c>
      <c r="D563" s="7">
        <v>2</v>
      </c>
      <c r="E563" s="7" t="str">
        <f t="shared" si="17"/>
        <v>S21421482</v>
      </c>
      <c r="F563" s="338" t="s">
        <v>1</v>
      </c>
      <c r="G563" s="341" t="s">
        <v>2</v>
      </c>
      <c r="H563" s="342"/>
      <c r="I563" s="342"/>
      <c r="J563" s="343"/>
      <c r="K563" s="344" t="s">
        <v>3</v>
      </c>
      <c r="L563" s="343"/>
      <c r="M563" s="344" t="s">
        <v>144</v>
      </c>
      <c r="N563" s="342"/>
      <c r="O563" s="342"/>
    </row>
    <row r="564" spans="1:15" ht="18" customHeight="1" thickBot="1">
      <c r="A564" s="7">
        <v>2015</v>
      </c>
      <c r="B564" s="7" t="str">
        <f t="shared" si="16"/>
        <v>S21</v>
      </c>
      <c r="C564" s="8">
        <v>42148</v>
      </c>
      <c r="D564" s="7">
        <v>3</v>
      </c>
      <c r="E564" s="7" t="str">
        <f t="shared" si="17"/>
        <v>S21421483</v>
      </c>
      <c r="F564" s="339"/>
      <c r="G564" s="345" t="s">
        <v>5</v>
      </c>
      <c r="H564" s="347" t="s">
        <v>145</v>
      </c>
      <c r="I564" s="348"/>
      <c r="J564" s="349"/>
      <c r="K564" s="350" t="s">
        <v>6</v>
      </c>
      <c r="L564" s="352" t="s">
        <v>7</v>
      </c>
      <c r="M564" s="350" t="s">
        <v>8</v>
      </c>
      <c r="N564" s="354" t="s">
        <v>146</v>
      </c>
      <c r="O564" s="356" t="s">
        <v>147</v>
      </c>
    </row>
    <row r="565" spans="1:15" ht="15.75" thickBot="1">
      <c r="A565" s="7">
        <v>2015</v>
      </c>
      <c r="B565" s="7" t="str">
        <f t="shared" si="16"/>
        <v>S21</v>
      </c>
      <c r="C565" s="8">
        <v>42148</v>
      </c>
      <c r="D565" s="7">
        <v>4</v>
      </c>
      <c r="E565" s="7" t="str">
        <f t="shared" si="17"/>
        <v>S21421484</v>
      </c>
      <c r="F565" s="340"/>
      <c r="G565" s="346"/>
      <c r="H565" s="191" t="s">
        <v>9</v>
      </c>
      <c r="I565" s="192" t="s">
        <v>10</v>
      </c>
      <c r="J565" s="193" t="s">
        <v>11</v>
      </c>
      <c r="K565" s="351"/>
      <c r="L565" s="353"/>
      <c r="M565" s="351"/>
      <c r="N565" s="355"/>
      <c r="O565" s="357"/>
    </row>
    <row r="566" spans="1:15">
      <c r="A566" s="7">
        <v>2015</v>
      </c>
      <c r="B566" s="7" t="str">
        <f t="shared" si="16"/>
        <v>S21</v>
      </c>
      <c r="C566" s="8">
        <v>42148</v>
      </c>
      <c r="D566" s="7">
        <v>5</v>
      </c>
      <c r="E566" s="7" t="str">
        <f t="shared" si="17"/>
        <v>S21421485</v>
      </c>
      <c r="F566" s="3" t="s">
        <v>12</v>
      </c>
      <c r="G566" s="2" t="s">
        <v>1182</v>
      </c>
      <c r="H566" s="2" t="s">
        <v>1182</v>
      </c>
      <c r="I566" s="2" t="s">
        <v>1994</v>
      </c>
      <c r="J566" s="2" t="s">
        <v>1995</v>
      </c>
      <c r="K566" s="194" t="s">
        <v>13</v>
      </c>
      <c r="L566" s="2">
        <v>43</v>
      </c>
      <c r="M566" s="194">
        <v>32</v>
      </c>
      <c r="N566" s="2">
        <v>40</v>
      </c>
      <c r="O566" s="195">
        <v>28</v>
      </c>
    </row>
    <row r="567" spans="1:15">
      <c r="A567" s="7">
        <v>2015</v>
      </c>
      <c r="B567" s="7" t="str">
        <f t="shared" si="16"/>
        <v>S21</v>
      </c>
      <c r="C567" s="8">
        <v>42148</v>
      </c>
      <c r="D567" s="7">
        <v>6</v>
      </c>
      <c r="E567" s="7" t="str">
        <f t="shared" si="17"/>
        <v>S21421486</v>
      </c>
      <c r="F567" s="4">
        <v>42125</v>
      </c>
      <c r="G567" s="2" t="s">
        <v>1996</v>
      </c>
      <c r="H567" s="2" t="s">
        <v>1996</v>
      </c>
      <c r="I567" s="2" t="s">
        <v>1997</v>
      </c>
      <c r="J567" s="2" t="s">
        <v>1998</v>
      </c>
      <c r="K567" s="194" t="s">
        <v>13</v>
      </c>
      <c r="L567" s="2">
        <v>43</v>
      </c>
      <c r="M567" s="194" t="s">
        <v>1999</v>
      </c>
      <c r="N567" s="2" t="s">
        <v>1566</v>
      </c>
      <c r="O567" s="195" t="s">
        <v>2000</v>
      </c>
    </row>
    <row r="568" spans="1:15">
      <c r="A568" s="7">
        <v>2015</v>
      </c>
      <c r="B568" s="7" t="str">
        <f t="shared" si="16"/>
        <v>S21</v>
      </c>
      <c r="C568" s="8">
        <v>42148</v>
      </c>
      <c r="D568" s="7">
        <v>7</v>
      </c>
      <c r="E568" s="7" t="str">
        <f t="shared" si="17"/>
        <v>S21421487</v>
      </c>
      <c r="F568" s="4">
        <v>42156</v>
      </c>
      <c r="G568" s="2" t="s">
        <v>2001</v>
      </c>
      <c r="H568" s="2" t="s">
        <v>2001</v>
      </c>
      <c r="I568" s="2" t="s">
        <v>2002</v>
      </c>
      <c r="J568" s="2" t="s">
        <v>2003</v>
      </c>
      <c r="K568" s="194" t="s">
        <v>13</v>
      </c>
      <c r="L568" s="2">
        <v>40</v>
      </c>
      <c r="M568" s="194" t="s">
        <v>769</v>
      </c>
      <c r="N568" s="2" t="s">
        <v>420</v>
      </c>
      <c r="O568" s="195" t="s">
        <v>681</v>
      </c>
    </row>
    <row r="569" spans="1:15">
      <c r="A569" s="7">
        <v>2015</v>
      </c>
      <c r="B569" s="7" t="str">
        <f t="shared" si="16"/>
        <v>S21</v>
      </c>
      <c r="C569" s="8">
        <v>42148</v>
      </c>
      <c r="D569" s="7">
        <v>8</v>
      </c>
      <c r="E569" s="7" t="str">
        <f t="shared" si="17"/>
        <v>S21421488</v>
      </c>
      <c r="F569" s="4">
        <v>42186</v>
      </c>
      <c r="G569" s="2" t="s">
        <v>2004</v>
      </c>
      <c r="H569" s="2" t="s">
        <v>2004</v>
      </c>
      <c r="I569" s="2" t="s">
        <v>2005</v>
      </c>
      <c r="J569" s="2" t="s">
        <v>2006</v>
      </c>
      <c r="K569" s="194" t="s">
        <v>13</v>
      </c>
      <c r="L569" s="2">
        <v>37</v>
      </c>
      <c r="M569" s="194" t="s">
        <v>525</v>
      </c>
      <c r="N569" s="2" t="s">
        <v>773</v>
      </c>
      <c r="O569" s="195" t="s">
        <v>2007</v>
      </c>
    </row>
    <row r="570" spans="1:15">
      <c r="A570" s="7">
        <v>2015</v>
      </c>
      <c r="B570" s="7" t="str">
        <f t="shared" si="16"/>
        <v>S21</v>
      </c>
      <c r="C570" s="8">
        <v>42148</v>
      </c>
      <c r="D570" s="7">
        <v>9</v>
      </c>
      <c r="E570" s="7" t="str">
        <f t="shared" si="17"/>
        <v>S21421489</v>
      </c>
      <c r="F570" s="4">
        <v>42217</v>
      </c>
      <c r="G570" s="2" t="s">
        <v>2008</v>
      </c>
      <c r="H570" s="2" t="s">
        <v>2008</v>
      </c>
      <c r="I570" s="2" t="s">
        <v>2009</v>
      </c>
      <c r="J570" s="2" t="s">
        <v>2010</v>
      </c>
      <c r="K570" s="194" t="s">
        <v>13</v>
      </c>
      <c r="L570" s="2">
        <v>35</v>
      </c>
      <c r="M570" s="194" t="s">
        <v>1789</v>
      </c>
      <c r="N570" s="2">
        <v>40</v>
      </c>
      <c r="O570" s="195" t="s">
        <v>2011</v>
      </c>
    </row>
    <row r="571" spans="1:15">
      <c r="A571" s="7">
        <v>2015</v>
      </c>
      <c r="B571" s="7" t="str">
        <f t="shared" si="16"/>
        <v>S21</v>
      </c>
      <c r="C571" s="8">
        <v>42148</v>
      </c>
      <c r="D571" s="7">
        <v>10</v>
      </c>
      <c r="E571" s="7" t="str">
        <f t="shared" si="17"/>
        <v>S214214810</v>
      </c>
      <c r="F571" s="3" t="s">
        <v>97</v>
      </c>
      <c r="G571" s="2" t="s">
        <v>2012</v>
      </c>
      <c r="H571" s="2" t="s">
        <v>2012</v>
      </c>
      <c r="I571" s="2" t="s">
        <v>2013</v>
      </c>
      <c r="J571" s="2" t="s">
        <v>612</v>
      </c>
      <c r="K571" s="194" t="s">
        <v>13</v>
      </c>
      <c r="L571" s="2">
        <v>36</v>
      </c>
      <c r="M571" s="194" t="s">
        <v>1194</v>
      </c>
      <c r="N571" s="2" t="s">
        <v>1384</v>
      </c>
      <c r="O571" s="195" t="s">
        <v>1384</v>
      </c>
    </row>
    <row r="572" spans="1:15">
      <c r="A572" s="7">
        <v>2015</v>
      </c>
      <c r="B572" s="7" t="str">
        <f t="shared" si="16"/>
        <v>S21</v>
      </c>
      <c r="C572" s="8">
        <v>42148</v>
      </c>
      <c r="D572" s="7">
        <v>11</v>
      </c>
      <c r="E572" s="7" t="str">
        <f t="shared" si="17"/>
        <v>S214214811</v>
      </c>
      <c r="F572" s="3">
        <v>2016</v>
      </c>
      <c r="G572" s="2" t="s">
        <v>2014</v>
      </c>
      <c r="H572" s="2" t="s">
        <v>2014</v>
      </c>
      <c r="I572" s="2" t="s">
        <v>2015</v>
      </c>
      <c r="J572" s="2" t="s">
        <v>283</v>
      </c>
      <c r="K572" s="194" t="s">
        <v>13</v>
      </c>
      <c r="L572" s="2">
        <v>30</v>
      </c>
      <c r="M572" s="194" t="s">
        <v>506</v>
      </c>
      <c r="N572" s="2">
        <v>25</v>
      </c>
      <c r="O572" s="195" t="s">
        <v>1868</v>
      </c>
    </row>
    <row r="573" spans="1:15">
      <c r="A573" s="7">
        <v>2015</v>
      </c>
      <c r="B573" s="7" t="str">
        <f t="shared" si="16"/>
        <v>S21</v>
      </c>
      <c r="C573" s="8">
        <v>42148</v>
      </c>
      <c r="D573" s="7">
        <v>12</v>
      </c>
      <c r="E573" s="7" t="str">
        <f t="shared" si="17"/>
        <v>S214214812</v>
      </c>
      <c r="F573" s="3">
        <v>2017</v>
      </c>
      <c r="G573" s="2" t="s">
        <v>1495</v>
      </c>
      <c r="H573" s="2" t="s">
        <v>1495</v>
      </c>
      <c r="I573" s="2" t="s">
        <v>2016</v>
      </c>
      <c r="J573" s="2" t="s">
        <v>2017</v>
      </c>
      <c r="K573" s="194" t="s">
        <v>13</v>
      </c>
      <c r="L573" s="2">
        <v>34</v>
      </c>
      <c r="M573" s="194" t="s">
        <v>340</v>
      </c>
      <c r="N573" s="2" t="s">
        <v>1153</v>
      </c>
      <c r="O573" s="195" t="s">
        <v>1153</v>
      </c>
    </row>
    <row r="574" spans="1:15">
      <c r="A574" s="7">
        <v>2015</v>
      </c>
      <c r="B574" s="7" t="str">
        <f t="shared" si="16"/>
        <v>S21</v>
      </c>
      <c r="C574" s="8">
        <v>42148</v>
      </c>
      <c r="D574" s="7">
        <v>13</v>
      </c>
      <c r="E574" s="7" t="str">
        <f t="shared" si="17"/>
        <v>S214214813</v>
      </c>
      <c r="F574" s="3">
        <v>2018</v>
      </c>
      <c r="G574" s="2" t="s">
        <v>2018</v>
      </c>
      <c r="H574" s="2" t="s">
        <v>2018</v>
      </c>
      <c r="I574" s="2" t="s">
        <v>2019</v>
      </c>
      <c r="J574" s="2" t="s">
        <v>426</v>
      </c>
      <c r="K574" s="194" t="s">
        <v>13</v>
      </c>
      <c r="L574" s="2">
        <v>34</v>
      </c>
      <c r="M574" s="194" t="s">
        <v>1138</v>
      </c>
      <c r="N574" s="2" t="s">
        <v>580</v>
      </c>
      <c r="O574" s="195" t="s">
        <v>266</v>
      </c>
    </row>
    <row r="575" spans="1:15" ht="15.75" thickBot="1">
      <c r="A575" s="7">
        <v>2015</v>
      </c>
      <c r="B575" s="7" t="str">
        <f t="shared" si="16"/>
        <v>S21</v>
      </c>
      <c r="C575" s="8">
        <v>42148</v>
      </c>
      <c r="D575" s="7">
        <v>14</v>
      </c>
      <c r="E575" s="7" t="str">
        <f t="shared" si="17"/>
        <v>S214214814</v>
      </c>
      <c r="F575" s="5">
        <v>2019</v>
      </c>
      <c r="G575" s="6" t="s">
        <v>2020</v>
      </c>
      <c r="H575" s="6" t="s">
        <v>2020</v>
      </c>
      <c r="I575" s="6" t="s">
        <v>2021</v>
      </c>
      <c r="J575" s="6" t="s">
        <v>1694</v>
      </c>
      <c r="K575" s="196" t="s">
        <v>13</v>
      </c>
      <c r="L575" s="6">
        <v>35</v>
      </c>
      <c r="M575" s="196" t="s">
        <v>735</v>
      </c>
      <c r="N575" s="6" t="s">
        <v>2022</v>
      </c>
      <c r="O575" s="197" t="s">
        <v>922</v>
      </c>
    </row>
    <row r="576" spans="1:15" ht="16.5" thickTop="1" thickBot="1">
      <c r="A576" s="7">
        <v>2015</v>
      </c>
      <c r="B576" s="7" t="str">
        <f t="shared" si="16"/>
        <v>S21</v>
      </c>
      <c r="C576" s="8">
        <v>42148</v>
      </c>
      <c r="D576" s="7">
        <v>15</v>
      </c>
      <c r="E576" s="7" t="str">
        <f t="shared" si="17"/>
        <v>S214214815</v>
      </c>
      <c r="F576" s="1" t="s">
        <v>15</v>
      </c>
    </row>
    <row r="577" spans="1:15" ht="16.5" thickTop="1" thickBot="1">
      <c r="A577" s="7">
        <v>2015</v>
      </c>
      <c r="B577" s="7" t="str">
        <f t="shared" si="16"/>
        <v>S21</v>
      </c>
      <c r="C577" s="8">
        <v>42148</v>
      </c>
      <c r="D577" s="7">
        <v>16</v>
      </c>
      <c r="E577" s="7" t="str">
        <f t="shared" si="17"/>
        <v>S214214816</v>
      </c>
      <c r="F577" s="338" t="s">
        <v>1</v>
      </c>
      <c r="G577" s="341" t="s">
        <v>2</v>
      </c>
      <c r="H577" s="342"/>
      <c r="I577" s="342"/>
      <c r="J577" s="343"/>
      <c r="K577" s="344" t="s">
        <v>3</v>
      </c>
      <c r="L577" s="343"/>
      <c r="M577" s="344" t="s">
        <v>144</v>
      </c>
      <c r="N577" s="342"/>
      <c r="O577" s="342"/>
    </row>
    <row r="578" spans="1:15" ht="18" customHeight="1" thickBot="1">
      <c r="A578" s="7">
        <v>2015</v>
      </c>
      <c r="B578" s="7" t="str">
        <f t="shared" si="16"/>
        <v>S21</v>
      </c>
      <c r="C578" s="8">
        <v>42148</v>
      </c>
      <c r="D578" s="7">
        <v>17</v>
      </c>
      <c r="E578" s="7" t="str">
        <f t="shared" si="17"/>
        <v>S214214817</v>
      </c>
      <c r="F578" s="339"/>
      <c r="G578" s="345" t="s">
        <v>5</v>
      </c>
      <c r="H578" s="347" t="s">
        <v>145</v>
      </c>
      <c r="I578" s="348"/>
      <c r="J578" s="349"/>
      <c r="K578" s="350" t="s">
        <v>6</v>
      </c>
      <c r="L578" s="352" t="s">
        <v>7</v>
      </c>
      <c r="M578" s="350" t="s">
        <v>8</v>
      </c>
      <c r="N578" s="354" t="s">
        <v>146</v>
      </c>
      <c r="O578" s="356" t="s">
        <v>147</v>
      </c>
    </row>
    <row r="579" spans="1:15" ht="15.75" thickBot="1">
      <c r="A579" s="7">
        <v>2015</v>
      </c>
      <c r="B579" s="7" t="str">
        <f t="shared" si="16"/>
        <v>S21</v>
      </c>
      <c r="C579" s="8">
        <v>42148</v>
      </c>
      <c r="D579" s="7">
        <v>18</v>
      </c>
      <c r="E579" s="7" t="str">
        <f t="shared" si="17"/>
        <v>S214214818</v>
      </c>
      <c r="F579" s="340"/>
      <c r="G579" s="346"/>
      <c r="H579" s="191" t="s">
        <v>9</v>
      </c>
      <c r="I579" s="192" t="s">
        <v>10</v>
      </c>
      <c r="J579" s="193" t="s">
        <v>11</v>
      </c>
      <c r="K579" s="351"/>
      <c r="L579" s="353"/>
      <c r="M579" s="351"/>
      <c r="N579" s="355"/>
      <c r="O579" s="357"/>
    </row>
    <row r="580" spans="1:15">
      <c r="A580" s="7">
        <v>2015</v>
      </c>
      <c r="B580" s="7" t="str">
        <f t="shared" si="16"/>
        <v>S21</v>
      </c>
      <c r="C580" s="8">
        <v>42148</v>
      </c>
      <c r="D580" s="7">
        <v>19</v>
      </c>
      <c r="E580" s="7" t="str">
        <f t="shared" si="17"/>
        <v>S214214819</v>
      </c>
      <c r="F580" s="3" t="s">
        <v>16</v>
      </c>
      <c r="G580" s="2" t="s">
        <v>2023</v>
      </c>
      <c r="H580" s="2" t="s">
        <v>2023</v>
      </c>
      <c r="I580" s="2" t="s">
        <v>2024</v>
      </c>
      <c r="J580" s="2" t="s">
        <v>1067</v>
      </c>
      <c r="K580" s="194" t="s">
        <v>13</v>
      </c>
      <c r="L580" s="2">
        <v>43</v>
      </c>
      <c r="M580" s="194">
        <v>25</v>
      </c>
      <c r="N580" s="2" t="s">
        <v>1795</v>
      </c>
      <c r="O580" s="195" t="s">
        <v>596</v>
      </c>
    </row>
    <row r="581" spans="1:15">
      <c r="A581" s="7">
        <v>2015</v>
      </c>
      <c r="B581" s="7" t="str">
        <f t="shared" si="16"/>
        <v>S21</v>
      </c>
      <c r="C581" s="8">
        <v>42148</v>
      </c>
      <c r="D581" s="7">
        <v>20</v>
      </c>
      <c r="E581" s="7" t="str">
        <f t="shared" si="17"/>
        <v>S214214820</v>
      </c>
      <c r="F581" s="4">
        <v>42125</v>
      </c>
      <c r="G581" s="2" t="s">
        <v>2025</v>
      </c>
      <c r="H581" s="2" t="s">
        <v>2025</v>
      </c>
      <c r="I581" s="2" t="s">
        <v>2026</v>
      </c>
      <c r="J581" s="2" t="s">
        <v>2027</v>
      </c>
      <c r="K581" s="194" t="s">
        <v>13</v>
      </c>
      <c r="L581" s="2">
        <v>40</v>
      </c>
      <c r="M581" s="194" t="s">
        <v>1099</v>
      </c>
      <c r="N581" s="2" t="s">
        <v>508</v>
      </c>
      <c r="O581" s="195" t="s">
        <v>301</v>
      </c>
    </row>
    <row r="582" spans="1:15">
      <c r="A582" s="7">
        <v>2015</v>
      </c>
      <c r="B582" s="7" t="str">
        <f t="shared" si="16"/>
        <v>S21</v>
      </c>
      <c r="C582" s="8">
        <v>42148</v>
      </c>
      <c r="D582" s="7">
        <v>21</v>
      </c>
      <c r="E582" s="7" t="str">
        <f t="shared" si="17"/>
        <v>S214214821</v>
      </c>
      <c r="F582" s="4">
        <v>42156</v>
      </c>
      <c r="G582" s="2" t="s">
        <v>2028</v>
      </c>
      <c r="H582" s="2" t="s">
        <v>2028</v>
      </c>
      <c r="I582" s="2" t="s">
        <v>2029</v>
      </c>
      <c r="J582" s="2" t="s">
        <v>1179</v>
      </c>
      <c r="K582" s="194" t="s">
        <v>13</v>
      </c>
      <c r="L582" s="2">
        <v>35</v>
      </c>
      <c r="M582" s="194" t="s">
        <v>972</v>
      </c>
      <c r="N582" s="2" t="s">
        <v>1788</v>
      </c>
      <c r="O582" s="195" t="s">
        <v>2030</v>
      </c>
    </row>
    <row r="583" spans="1:15">
      <c r="A583" s="7">
        <v>2015</v>
      </c>
      <c r="B583" s="7" t="str">
        <f t="shared" si="16"/>
        <v>S21</v>
      </c>
      <c r="C583" s="8">
        <v>42148</v>
      </c>
      <c r="D583" s="7">
        <v>22</v>
      </c>
      <c r="E583" s="7" t="str">
        <f t="shared" si="17"/>
        <v>S214214822</v>
      </c>
      <c r="F583" s="4">
        <v>42186</v>
      </c>
      <c r="G583" s="2" t="s">
        <v>2031</v>
      </c>
      <c r="H583" s="2" t="s">
        <v>2031</v>
      </c>
      <c r="I583" s="2" t="s">
        <v>2032</v>
      </c>
      <c r="J583" s="2" t="s">
        <v>2033</v>
      </c>
      <c r="K583" s="194" t="s">
        <v>13</v>
      </c>
      <c r="L583" s="2">
        <v>34</v>
      </c>
      <c r="M583" s="194" t="s">
        <v>2034</v>
      </c>
      <c r="N583" s="2" t="s">
        <v>2035</v>
      </c>
      <c r="O583" s="195" t="s">
        <v>1575</v>
      </c>
    </row>
    <row r="584" spans="1:15">
      <c r="A584" s="7">
        <v>2015</v>
      </c>
      <c r="B584" s="7" t="str">
        <f t="shared" si="16"/>
        <v>S21</v>
      </c>
      <c r="C584" s="8">
        <v>42148</v>
      </c>
      <c r="D584" s="7">
        <v>23</v>
      </c>
      <c r="E584" s="7" t="str">
        <f t="shared" si="17"/>
        <v>S214214823</v>
      </c>
      <c r="F584" s="4">
        <v>42217</v>
      </c>
      <c r="G584" s="2" t="s">
        <v>2036</v>
      </c>
      <c r="H584" s="2" t="s">
        <v>2036</v>
      </c>
      <c r="I584" s="2" t="s">
        <v>2037</v>
      </c>
      <c r="J584" s="2" t="s">
        <v>2038</v>
      </c>
      <c r="K584" s="194" t="s">
        <v>13</v>
      </c>
      <c r="L584" s="2">
        <v>34</v>
      </c>
      <c r="M584" s="194" t="s">
        <v>627</v>
      </c>
      <c r="N584" s="2" t="s">
        <v>1501</v>
      </c>
      <c r="O584" s="195" t="s">
        <v>1501</v>
      </c>
    </row>
    <row r="585" spans="1:15">
      <c r="A585" s="7">
        <v>2015</v>
      </c>
      <c r="B585" s="7" t="str">
        <f t="shared" si="16"/>
        <v>S21</v>
      </c>
      <c r="C585" s="8">
        <v>42148</v>
      </c>
      <c r="D585" s="7">
        <v>24</v>
      </c>
      <c r="E585" s="7" t="str">
        <f t="shared" si="17"/>
        <v>S214214824</v>
      </c>
      <c r="F585" s="3" t="s">
        <v>97</v>
      </c>
      <c r="G585" s="2" t="s">
        <v>2039</v>
      </c>
      <c r="H585" s="2" t="s">
        <v>2039</v>
      </c>
      <c r="I585" s="2" t="s">
        <v>2040</v>
      </c>
      <c r="J585" s="2" t="s">
        <v>685</v>
      </c>
      <c r="K585" s="194" t="s">
        <v>13</v>
      </c>
      <c r="L585" s="2">
        <v>31</v>
      </c>
      <c r="M585" s="194" t="s">
        <v>1946</v>
      </c>
      <c r="N585" s="2" t="s">
        <v>1972</v>
      </c>
      <c r="O585" s="195" t="s">
        <v>2041</v>
      </c>
    </row>
    <row r="586" spans="1:15">
      <c r="A586" s="7">
        <v>2015</v>
      </c>
      <c r="B586" s="7" t="str">
        <f t="shared" si="16"/>
        <v>S21</v>
      </c>
      <c r="C586" s="8">
        <v>42148</v>
      </c>
      <c r="D586" s="7">
        <v>25</v>
      </c>
      <c r="E586" s="7" t="str">
        <f t="shared" si="17"/>
        <v>S214214825</v>
      </c>
      <c r="F586" s="3">
        <v>2016</v>
      </c>
      <c r="G586" s="2">
        <v>290</v>
      </c>
      <c r="H586" s="2">
        <v>290</v>
      </c>
      <c r="I586" s="2" t="s">
        <v>2042</v>
      </c>
      <c r="J586" s="2" t="s">
        <v>2043</v>
      </c>
      <c r="K586" s="194" t="s">
        <v>13</v>
      </c>
      <c r="L586" s="2">
        <v>31</v>
      </c>
      <c r="M586" s="194" t="s">
        <v>2044</v>
      </c>
      <c r="N586" s="2" t="s">
        <v>2045</v>
      </c>
      <c r="O586" s="195" t="s">
        <v>2046</v>
      </c>
    </row>
    <row r="587" spans="1:15">
      <c r="A587" s="7">
        <v>2015</v>
      </c>
      <c r="B587" s="7" t="str">
        <f t="shared" si="16"/>
        <v>S21</v>
      </c>
      <c r="C587" s="8">
        <v>42148</v>
      </c>
      <c r="D587" s="7">
        <v>26</v>
      </c>
      <c r="E587" s="7" t="str">
        <f t="shared" si="17"/>
        <v>S214214826</v>
      </c>
      <c r="F587" s="3">
        <v>2017</v>
      </c>
      <c r="G587" s="2" t="s">
        <v>2047</v>
      </c>
      <c r="H587" s="2" t="s">
        <v>2047</v>
      </c>
      <c r="I587" s="2" t="s">
        <v>2048</v>
      </c>
      <c r="J587" s="2" t="s">
        <v>966</v>
      </c>
      <c r="K587" s="194" t="s">
        <v>13</v>
      </c>
      <c r="L587" s="2">
        <v>38</v>
      </c>
      <c r="M587" s="194" t="s">
        <v>423</v>
      </c>
      <c r="N587" s="2" t="s">
        <v>2049</v>
      </c>
      <c r="O587" s="195">
        <v>45</v>
      </c>
    </row>
    <row r="588" spans="1:15">
      <c r="A588" s="7">
        <v>2015</v>
      </c>
      <c r="B588" s="7" t="str">
        <f t="shared" si="16"/>
        <v>S21</v>
      </c>
      <c r="C588" s="8">
        <v>42148</v>
      </c>
      <c r="D588" s="7">
        <v>27</v>
      </c>
      <c r="E588" s="7" t="str">
        <f t="shared" si="17"/>
        <v>S214214827</v>
      </c>
      <c r="F588" s="3">
        <v>2018</v>
      </c>
      <c r="G588" s="2" t="s">
        <v>2050</v>
      </c>
      <c r="H588" s="2" t="s">
        <v>2050</v>
      </c>
      <c r="I588" s="2" t="s">
        <v>2051</v>
      </c>
      <c r="J588" s="2" t="s">
        <v>2052</v>
      </c>
      <c r="K588" s="194" t="s">
        <v>13</v>
      </c>
      <c r="L588" s="2">
        <v>38</v>
      </c>
      <c r="M588" s="194" t="s">
        <v>506</v>
      </c>
      <c r="N588" s="2" t="s">
        <v>445</v>
      </c>
      <c r="O588" s="195" t="s">
        <v>445</v>
      </c>
    </row>
    <row r="589" spans="1:15" ht="15.75" thickBot="1">
      <c r="A589" s="7">
        <v>2015</v>
      </c>
      <c r="B589" s="7" t="str">
        <f t="shared" si="16"/>
        <v>S21</v>
      </c>
      <c r="C589" s="8">
        <v>42148</v>
      </c>
      <c r="D589" s="7">
        <v>28</v>
      </c>
      <c r="E589" s="7" t="str">
        <f t="shared" si="17"/>
        <v>S214214828</v>
      </c>
      <c r="F589" s="5">
        <v>2019</v>
      </c>
      <c r="G589" s="6" t="s">
        <v>1652</v>
      </c>
      <c r="H589" s="6" t="s">
        <v>1652</v>
      </c>
      <c r="I589" s="6" t="s">
        <v>2053</v>
      </c>
      <c r="J589" s="6" t="s">
        <v>1823</v>
      </c>
      <c r="K589" s="196" t="s">
        <v>13</v>
      </c>
      <c r="L589" s="6">
        <v>38</v>
      </c>
      <c r="M589" s="196" t="s">
        <v>257</v>
      </c>
      <c r="N589" s="6" t="s">
        <v>2054</v>
      </c>
      <c r="O589" s="197" t="s">
        <v>2055</v>
      </c>
    </row>
    <row r="590" spans="1:15" ht="16.5" thickTop="1" thickBot="1">
      <c r="A590" s="7">
        <v>2015</v>
      </c>
      <c r="B590" s="7" t="str">
        <f t="shared" si="16"/>
        <v>S22</v>
      </c>
      <c r="C590" s="8">
        <v>42155</v>
      </c>
      <c r="D590" s="7">
        <v>1</v>
      </c>
      <c r="E590" s="7" t="str">
        <f t="shared" si="17"/>
        <v>S22421551</v>
      </c>
      <c r="F590" s="1" t="s">
        <v>0</v>
      </c>
    </row>
    <row r="591" spans="1:15" ht="16.5" thickTop="1" thickBot="1">
      <c r="A591" s="7">
        <v>2015</v>
      </c>
      <c r="B591" s="7" t="str">
        <f t="shared" si="16"/>
        <v>S22</v>
      </c>
      <c r="C591" s="8">
        <v>42155</v>
      </c>
      <c r="D591" s="7">
        <v>2</v>
      </c>
      <c r="E591" s="7" t="str">
        <f t="shared" si="17"/>
        <v>S22421552</v>
      </c>
      <c r="F591" s="338" t="s">
        <v>1</v>
      </c>
      <c r="G591" s="341" t="s">
        <v>2</v>
      </c>
      <c r="H591" s="342"/>
      <c r="I591" s="342"/>
      <c r="J591" s="343"/>
      <c r="K591" s="344" t="s">
        <v>3</v>
      </c>
      <c r="L591" s="343"/>
      <c r="M591" s="344" t="s">
        <v>144</v>
      </c>
      <c r="N591" s="342"/>
      <c r="O591" s="342"/>
    </row>
    <row r="592" spans="1:15" ht="18" customHeight="1" thickBot="1">
      <c r="A592" s="7">
        <v>2015</v>
      </c>
      <c r="B592" s="7" t="str">
        <f t="shared" si="16"/>
        <v>S22</v>
      </c>
      <c r="C592" s="8">
        <v>42155</v>
      </c>
      <c r="D592" s="7">
        <v>3</v>
      </c>
      <c r="E592" s="7" t="str">
        <f t="shared" si="17"/>
        <v>S22421553</v>
      </c>
      <c r="F592" s="339"/>
      <c r="G592" s="345" t="s">
        <v>5</v>
      </c>
      <c r="H592" s="347" t="s">
        <v>145</v>
      </c>
      <c r="I592" s="348"/>
      <c r="J592" s="349"/>
      <c r="K592" s="350" t="s">
        <v>6</v>
      </c>
      <c r="L592" s="352" t="s">
        <v>7</v>
      </c>
      <c r="M592" s="350" t="s">
        <v>8</v>
      </c>
      <c r="N592" s="354" t="s">
        <v>146</v>
      </c>
      <c r="O592" s="356" t="s">
        <v>147</v>
      </c>
    </row>
    <row r="593" spans="1:15" ht="15.75" thickBot="1">
      <c r="A593" s="7">
        <v>2015</v>
      </c>
      <c r="B593" s="7" t="str">
        <f t="shared" si="16"/>
        <v>S22</v>
      </c>
      <c r="C593" s="8">
        <v>42155</v>
      </c>
      <c r="D593" s="7">
        <v>4</v>
      </c>
      <c r="E593" s="7" t="str">
        <f t="shared" si="17"/>
        <v>S22421554</v>
      </c>
      <c r="F593" s="340"/>
      <c r="G593" s="346"/>
      <c r="H593" s="191" t="s">
        <v>9</v>
      </c>
      <c r="I593" s="192" t="s">
        <v>10</v>
      </c>
      <c r="J593" s="193" t="s">
        <v>11</v>
      </c>
      <c r="K593" s="351"/>
      <c r="L593" s="353"/>
      <c r="M593" s="351"/>
      <c r="N593" s="355"/>
      <c r="O593" s="357"/>
    </row>
    <row r="594" spans="1:15">
      <c r="A594" s="7">
        <v>2015</v>
      </c>
      <c r="B594" s="7" t="str">
        <f t="shared" si="16"/>
        <v>S22</v>
      </c>
      <c r="C594" s="8">
        <v>42155</v>
      </c>
      <c r="D594" s="7">
        <v>5</v>
      </c>
      <c r="E594" s="7" t="str">
        <f t="shared" si="17"/>
        <v>S22421555</v>
      </c>
      <c r="F594" s="3" t="s">
        <v>12</v>
      </c>
      <c r="G594" s="2" t="s">
        <v>2056</v>
      </c>
      <c r="H594" s="2" t="s">
        <v>2056</v>
      </c>
      <c r="I594" s="2" t="s">
        <v>1102</v>
      </c>
      <c r="J594" s="2" t="s">
        <v>840</v>
      </c>
      <c r="K594" s="194" t="s">
        <v>13</v>
      </c>
      <c r="L594" s="2">
        <v>42</v>
      </c>
      <c r="M594" s="194">
        <v>44</v>
      </c>
      <c r="N594" s="2">
        <v>40</v>
      </c>
      <c r="O594" s="195">
        <v>16</v>
      </c>
    </row>
    <row r="595" spans="1:15">
      <c r="A595" s="7">
        <v>2015</v>
      </c>
      <c r="B595" s="7" t="str">
        <f t="shared" si="16"/>
        <v>S22</v>
      </c>
      <c r="C595" s="8">
        <v>42155</v>
      </c>
      <c r="D595" s="7">
        <v>6</v>
      </c>
      <c r="E595" s="7" t="str">
        <f t="shared" si="17"/>
        <v>S22421556</v>
      </c>
      <c r="F595" s="4">
        <v>42125</v>
      </c>
      <c r="G595" s="2" t="s">
        <v>2057</v>
      </c>
      <c r="H595" s="2" t="s">
        <v>2057</v>
      </c>
      <c r="I595" s="2" t="s">
        <v>2057</v>
      </c>
      <c r="J595" s="2" t="s">
        <v>840</v>
      </c>
      <c r="K595" s="194" t="s">
        <v>13</v>
      </c>
      <c r="L595" s="2">
        <v>43</v>
      </c>
      <c r="M595" s="194" t="s">
        <v>1248</v>
      </c>
      <c r="N595" s="2" t="s">
        <v>1197</v>
      </c>
      <c r="O595" s="195" t="s">
        <v>600</v>
      </c>
    </row>
    <row r="596" spans="1:15">
      <c r="A596" s="7">
        <v>2015</v>
      </c>
      <c r="B596" s="7" t="str">
        <f t="shared" si="16"/>
        <v>S22</v>
      </c>
      <c r="C596" s="8">
        <v>42155</v>
      </c>
      <c r="D596" s="7">
        <v>7</v>
      </c>
      <c r="E596" s="7" t="str">
        <f t="shared" si="17"/>
        <v>S22421557</v>
      </c>
      <c r="F596" s="4">
        <v>42156</v>
      </c>
      <c r="G596" s="2" t="s">
        <v>2058</v>
      </c>
      <c r="H596" s="2" t="s">
        <v>2058</v>
      </c>
      <c r="I596" s="2" t="s">
        <v>2059</v>
      </c>
      <c r="J596" s="2" t="s">
        <v>2060</v>
      </c>
      <c r="K596" s="194" t="s">
        <v>13</v>
      </c>
      <c r="L596" s="2">
        <v>39</v>
      </c>
      <c r="M596" s="194" t="s">
        <v>2061</v>
      </c>
      <c r="N596" s="2" t="s">
        <v>438</v>
      </c>
      <c r="O596" s="195" t="s">
        <v>1670</v>
      </c>
    </row>
    <row r="597" spans="1:15">
      <c r="A597" s="7">
        <v>2015</v>
      </c>
      <c r="B597" s="7" t="str">
        <f t="shared" si="16"/>
        <v>S22</v>
      </c>
      <c r="C597" s="8">
        <v>42155</v>
      </c>
      <c r="D597" s="7">
        <v>8</v>
      </c>
      <c r="E597" s="7" t="str">
        <f t="shared" si="17"/>
        <v>S22421558</v>
      </c>
      <c r="F597" s="4">
        <v>42186</v>
      </c>
      <c r="G597" s="2" t="s">
        <v>2062</v>
      </c>
      <c r="H597" s="2" t="s">
        <v>2062</v>
      </c>
      <c r="I597" s="2" t="s">
        <v>2063</v>
      </c>
      <c r="J597" s="2" t="s">
        <v>409</v>
      </c>
      <c r="K597" s="194" t="s">
        <v>13</v>
      </c>
      <c r="L597" s="2">
        <v>36</v>
      </c>
      <c r="M597" s="194" t="s">
        <v>443</v>
      </c>
      <c r="N597" s="2" t="s">
        <v>1099</v>
      </c>
      <c r="O597" s="195" t="s">
        <v>340</v>
      </c>
    </row>
    <row r="598" spans="1:15">
      <c r="A598" s="7">
        <v>2015</v>
      </c>
      <c r="B598" s="7" t="str">
        <f t="shared" si="16"/>
        <v>S22</v>
      </c>
      <c r="C598" s="8">
        <v>42155</v>
      </c>
      <c r="D598" s="7">
        <v>9</v>
      </c>
      <c r="E598" s="7" t="str">
        <f t="shared" si="17"/>
        <v>S22421559</v>
      </c>
      <c r="F598" s="4">
        <v>42217</v>
      </c>
      <c r="G598" s="2" t="s">
        <v>2064</v>
      </c>
      <c r="H598" s="2" t="s">
        <v>2064</v>
      </c>
      <c r="I598" s="2" t="s">
        <v>2065</v>
      </c>
      <c r="J598" s="2" t="s">
        <v>288</v>
      </c>
      <c r="K598" s="194" t="s">
        <v>13</v>
      </c>
      <c r="L598" s="2">
        <v>35</v>
      </c>
      <c r="M598" s="194" t="s">
        <v>2066</v>
      </c>
      <c r="N598" s="2" t="s">
        <v>2067</v>
      </c>
      <c r="O598" s="195" t="s">
        <v>2068</v>
      </c>
    </row>
    <row r="599" spans="1:15">
      <c r="A599" s="7">
        <v>2015</v>
      </c>
      <c r="B599" s="7" t="str">
        <f t="shared" si="16"/>
        <v>S22</v>
      </c>
      <c r="C599" s="8">
        <v>42155</v>
      </c>
      <c r="D599" s="7">
        <v>10</v>
      </c>
      <c r="E599" s="7" t="str">
        <f t="shared" si="17"/>
        <v>S224215510</v>
      </c>
      <c r="F599" s="3" t="s">
        <v>97</v>
      </c>
      <c r="G599" s="2" t="s">
        <v>2069</v>
      </c>
      <c r="H599" s="2" t="s">
        <v>2069</v>
      </c>
      <c r="I599" s="2" t="s">
        <v>2070</v>
      </c>
      <c r="J599" s="2" t="s">
        <v>2017</v>
      </c>
      <c r="K599" s="194" t="s">
        <v>13</v>
      </c>
      <c r="L599" s="2">
        <v>38</v>
      </c>
      <c r="M599" s="194" t="s">
        <v>524</v>
      </c>
      <c r="N599" s="2" t="s">
        <v>384</v>
      </c>
      <c r="O599" s="195" t="s">
        <v>2071</v>
      </c>
    </row>
    <row r="600" spans="1:15">
      <c r="A600" s="7">
        <v>2015</v>
      </c>
      <c r="B600" s="7" t="str">
        <f t="shared" si="16"/>
        <v>S22</v>
      </c>
      <c r="C600" s="8">
        <v>42155</v>
      </c>
      <c r="D600" s="7">
        <v>11</v>
      </c>
      <c r="E600" s="7" t="str">
        <f t="shared" si="17"/>
        <v>S224215511</v>
      </c>
      <c r="F600" s="3">
        <v>2016</v>
      </c>
      <c r="G600" s="2" t="s">
        <v>2072</v>
      </c>
      <c r="H600" s="2" t="s">
        <v>2072</v>
      </c>
      <c r="I600" s="2" t="s">
        <v>2073</v>
      </c>
      <c r="J600" s="2" t="s">
        <v>899</v>
      </c>
      <c r="K600" s="194" t="s">
        <v>13</v>
      </c>
      <c r="L600" s="2">
        <v>31</v>
      </c>
      <c r="M600" s="194" t="s">
        <v>2074</v>
      </c>
      <c r="N600" s="2" t="s">
        <v>2075</v>
      </c>
      <c r="O600" s="195" t="s">
        <v>2076</v>
      </c>
    </row>
    <row r="601" spans="1:15">
      <c r="A601" s="7">
        <v>2015</v>
      </c>
      <c r="B601" s="7" t="str">
        <f t="shared" si="16"/>
        <v>S22</v>
      </c>
      <c r="C601" s="8">
        <v>42155</v>
      </c>
      <c r="D601" s="7">
        <v>12</v>
      </c>
      <c r="E601" s="7" t="str">
        <f t="shared" si="17"/>
        <v>S224215512</v>
      </c>
      <c r="F601" s="3">
        <v>2017</v>
      </c>
      <c r="G601" s="2" t="s">
        <v>2077</v>
      </c>
      <c r="H601" s="2" t="s">
        <v>2077</v>
      </c>
      <c r="I601" s="2" t="s">
        <v>2078</v>
      </c>
      <c r="J601" s="2" t="s">
        <v>419</v>
      </c>
      <c r="K601" s="194" t="s">
        <v>13</v>
      </c>
      <c r="L601" s="2">
        <v>31</v>
      </c>
      <c r="M601" s="194" t="s">
        <v>423</v>
      </c>
      <c r="N601" s="2" t="s">
        <v>507</v>
      </c>
      <c r="O601" s="195" t="s">
        <v>1229</v>
      </c>
    </row>
    <row r="602" spans="1:15">
      <c r="A602" s="7">
        <v>2015</v>
      </c>
      <c r="B602" s="7" t="str">
        <f t="shared" si="16"/>
        <v>S22</v>
      </c>
      <c r="C602" s="8">
        <v>42155</v>
      </c>
      <c r="D602" s="7">
        <v>13</v>
      </c>
      <c r="E602" s="7" t="str">
        <f t="shared" si="17"/>
        <v>S224215513</v>
      </c>
      <c r="F602" s="3">
        <v>2018</v>
      </c>
      <c r="G602" s="2" t="s">
        <v>2079</v>
      </c>
      <c r="H602" s="2" t="s">
        <v>2079</v>
      </c>
      <c r="I602" s="2" t="s">
        <v>689</v>
      </c>
      <c r="J602" s="2" t="s">
        <v>306</v>
      </c>
      <c r="K602" s="194" t="s">
        <v>13</v>
      </c>
      <c r="L602" s="2">
        <v>36</v>
      </c>
      <c r="M602" s="194" t="s">
        <v>792</v>
      </c>
      <c r="N602" s="2" t="s">
        <v>1467</v>
      </c>
      <c r="O602" s="195">
        <v>25</v>
      </c>
    </row>
    <row r="603" spans="1:15" ht="15.75" thickBot="1">
      <c r="A603" s="7">
        <v>2015</v>
      </c>
      <c r="B603" s="7" t="str">
        <f t="shared" ref="B603:B666" si="18">"S"&amp;RIGHT(B575,2)+1</f>
        <v>S22</v>
      </c>
      <c r="C603" s="8">
        <v>42155</v>
      </c>
      <c r="D603" s="7">
        <v>14</v>
      </c>
      <c r="E603" s="7" t="str">
        <f t="shared" si="17"/>
        <v>S224215514</v>
      </c>
      <c r="F603" s="5">
        <v>2019</v>
      </c>
      <c r="G603" s="6" t="s">
        <v>2080</v>
      </c>
      <c r="H603" s="6" t="s">
        <v>2080</v>
      </c>
      <c r="I603" s="6" t="s">
        <v>2081</v>
      </c>
      <c r="J603" s="6" t="s">
        <v>2082</v>
      </c>
      <c r="K603" s="196" t="s">
        <v>13</v>
      </c>
      <c r="L603" s="6">
        <v>34</v>
      </c>
      <c r="M603" s="196" t="s">
        <v>333</v>
      </c>
      <c r="N603" s="6" t="s">
        <v>2083</v>
      </c>
      <c r="O603" s="197" t="s">
        <v>671</v>
      </c>
    </row>
    <row r="604" spans="1:15" ht="16.5" thickTop="1" thickBot="1">
      <c r="A604" s="7">
        <v>2015</v>
      </c>
      <c r="B604" s="7" t="str">
        <f t="shared" si="18"/>
        <v>S22</v>
      </c>
      <c r="C604" s="8">
        <v>42155</v>
      </c>
      <c r="D604" s="7">
        <v>15</v>
      </c>
      <c r="E604" s="7" t="str">
        <f t="shared" si="17"/>
        <v>S224215515</v>
      </c>
      <c r="F604" s="1" t="s">
        <v>15</v>
      </c>
    </row>
    <row r="605" spans="1:15" ht="16.5" thickTop="1" thickBot="1">
      <c r="A605" s="7">
        <v>2015</v>
      </c>
      <c r="B605" s="7" t="str">
        <f t="shared" si="18"/>
        <v>S22</v>
      </c>
      <c r="C605" s="8">
        <v>42155</v>
      </c>
      <c r="D605" s="7">
        <v>16</v>
      </c>
      <c r="E605" s="7" t="str">
        <f t="shared" si="17"/>
        <v>S224215516</v>
      </c>
      <c r="F605" s="338" t="s">
        <v>1</v>
      </c>
      <c r="G605" s="341" t="s">
        <v>2</v>
      </c>
      <c r="H605" s="342"/>
      <c r="I605" s="342"/>
      <c r="J605" s="343"/>
      <c r="K605" s="344" t="s">
        <v>3</v>
      </c>
      <c r="L605" s="343"/>
      <c r="M605" s="344" t="s">
        <v>144</v>
      </c>
      <c r="N605" s="342"/>
      <c r="O605" s="342"/>
    </row>
    <row r="606" spans="1:15" ht="18" customHeight="1" thickBot="1">
      <c r="A606" s="7">
        <v>2015</v>
      </c>
      <c r="B606" s="7" t="str">
        <f t="shared" si="18"/>
        <v>S22</v>
      </c>
      <c r="C606" s="8">
        <v>42155</v>
      </c>
      <c r="D606" s="7">
        <v>17</v>
      </c>
      <c r="E606" s="7" t="str">
        <f t="shared" ref="E606:E669" si="19">B606&amp;C606&amp;D606</f>
        <v>S224215517</v>
      </c>
      <c r="F606" s="339"/>
      <c r="G606" s="345" t="s">
        <v>5</v>
      </c>
      <c r="H606" s="347" t="s">
        <v>145</v>
      </c>
      <c r="I606" s="348"/>
      <c r="J606" s="349"/>
      <c r="K606" s="350" t="s">
        <v>6</v>
      </c>
      <c r="L606" s="352" t="s">
        <v>7</v>
      </c>
      <c r="M606" s="350" t="s">
        <v>8</v>
      </c>
      <c r="N606" s="354" t="s">
        <v>146</v>
      </c>
      <c r="O606" s="356" t="s">
        <v>147</v>
      </c>
    </row>
    <row r="607" spans="1:15" ht="15.75" thickBot="1">
      <c r="A607" s="7">
        <v>2015</v>
      </c>
      <c r="B607" s="7" t="str">
        <f t="shared" si="18"/>
        <v>S22</v>
      </c>
      <c r="C607" s="8">
        <v>42155</v>
      </c>
      <c r="D607" s="7">
        <v>18</v>
      </c>
      <c r="E607" s="7" t="str">
        <f t="shared" si="19"/>
        <v>S224215518</v>
      </c>
      <c r="F607" s="340"/>
      <c r="G607" s="346"/>
      <c r="H607" s="191" t="s">
        <v>9</v>
      </c>
      <c r="I607" s="192" t="s">
        <v>10</v>
      </c>
      <c r="J607" s="193" t="s">
        <v>11</v>
      </c>
      <c r="K607" s="351"/>
      <c r="L607" s="353"/>
      <c r="M607" s="351"/>
      <c r="N607" s="355"/>
      <c r="O607" s="357"/>
    </row>
    <row r="608" spans="1:15">
      <c r="A608" s="7">
        <v>2015</v>
      </c>
      <c r="B608" s="7" t="str">
        <f t="shared" si="18"/>
        <v>S22</v>
      </c>
      <c r="C608" s="8">
        <v>42155</v>
      </c>
      <c r="D608" s="7">
        <v>19</v>
      </c>
      <c r="E608" s="7" t="str">
        <f t="shared" si="19"/>
        <v>S224215519</v>
      </c>
      <c r="F608" s="3" t="s">
        <v>16</v>
      </c>
      <c r="G608" s="2" t="s">
        <v>466</v>
      </c>
      <c r="H608" s="2" t="s">
        <v>466</v>
      </c>
      <c r="I608" s="2" t="s">
        <v>393</v>
      </c>
      <c r="J608" s="2" t="s">
        <v>2084</v>
      </c>
      <c r="K608" s="194" t="s">
        <v>13</v>
      </c>
      <c r="L608" s="2">
        <v>42</v>
      </c>
      <c r="M608" s="194" t="s">
        <v>1229</v>
      </c>
      <c r="N608" s="2" t="s">
        <v>1691</v>
      </c>
      <c r="O608" s="195" t="s">
        <v>1229</v>
      </c>
    </row>
    <row r="609" spans="1:15">
      <c r="A609" s="7">
        <v>2015</v>
      </c>
      <c r="B609" s="7" t="str">
        <f t="shared" si="18"/>
        <v>S22</v>
      </c>
      <c r="C609" s="8">
        <v>42155</v>
      </c>
      <c r="D609" s="7">
        <v>20</v>
      </c>
      <c r="E609" s="7" t="str">
        <f t="shared" si="19"/>
        <v>S224215520</v>
      </c>
      <c r="F609" s="4">
        <v>42125</v>
      </c>
      <c r="G609" s="2" t="s">
        <v>2085</v>
      </c>
      <c r="H609" s="2" t="s">
        <v>2085</v>
      </c>
      <c r="I609" s="2" t="s">
        <v>2086</v>
      </c>
      <c r="J609" s="2" t="s">
        <v>1254</v>
      </c>
      <c r="K609" s="194" t="s">
        <v>13</v>
      </c>
      <c r="L609" s="2">
        <v>41</v>
      </c>
      <c r="M609" s="194" t="s">
        <v>735</v>
      </c>
      <c r="N609" s="2" t="s">
        <v>627</v>
      </c>
      <c r="O609" s="195" t="s">
        <v>586</v>
      </c>
    </row>
    <row r="610" spans="1:15">
      <c r="A610" s="7">
        <v>2015</v>
      </c>
      <c r="B610" s="7" t="str">
        <f t="shared" si="18"/>
        <v>S22</v>
      </c>
      <c r="C610" s="8">
        <v>42155</v>
      </c>
      <c r="D610" s="7">
        <v>21</v>
      </c>
      <c r="E610" s="7" t="str">
        <f t="shared" si="19"/>
        <v>S224215521</v>
      </c>
      <c r="F610" s="4">
        <v>42156</v>
      </c>
      <c r="G610" s="2" t="s">
        <v>2087</v>
      </c>
      <c r="H610" s="2" t="s">
        <v>2087</v>
      </c>
      <c r="I610" s="2" t="s">
        <v>2088</v>
      </c>
      <c r="J610" s="2" t="s">
        <v>2089</v>
      </c>
      <c r="K610" s="194" t="s">
        <v>13</v>
      </c>
      <c r="L610" s="2">
        <v>34</v>
      </c>
      <c r="M610" s="194" t="s">
        <v>529</v>
      </c>
      <c r="N610" s="2" t="s">
        <v>2090</v>
      </c>
      <c r="O610" s="195" t="s">
        <v>2091</v>
      </c>
    </row>
    <row r="611" spans="1:15">
      <c r="A611" s="7">
        <v>2015</v>
      </c>
      <c r="B611" s="7" t="str">
        <f t="shared" si="18"/>
        <v>S22</v>
      </c>
      <c r="C611" s="8">
        <v>42155</v>
      </c>
      <c r="D611" s="7">
        <v>22</v>
      </c>
      <c r="E611" s="7" t="str">
        <f t="shared" si="19"/>
        <v>S224215522</v>
      </c>
      <c r="F611" s="4">
        <v>42186</v>
      </c>
      <c r="G611" s="2" t="s">
        <v>2092</v>
      </c>
      <c r="H611" s="2" t="s">
        <v>2092</v>
      </c>
      <c r="I611" s="2" t="s">
        <v>2093</v>
      </c>
      <c r="J611" s="2" t="s">
        <v>2060</v>
      </c>
      <c r="K611" s="194" t="s">
        <v>13</v>
      </c>
      <c r="L611" s="2">
        <v>33</v>
      </c>
      <c r="M611" s="194" t="s">
        <v>2094</v>
      </c>
      <c r="N611" s="2" t="s">
        <v>2095</v>
      </c>
      <c r="O611" s="195" t="s">
        <v>2096</v>
      </c>
    </row>
    <row r="612" spans="1:15">
      <c r="A612" s="7">
        <v>2015</v>
      </c>
      <c r="B612" s="7" t="str">
        <f t="shared" si="18"/>
        <v>S22</v>
      </c>
      <c r="C612" s="8">
        <v>42155</v>
      </c>
      <c r="D612" s="7">
        <v>23</v>
      </c>
      <c r="E612" s="7" t="str">
        <f t="shared" si="19"/>
        <v>S224215523</v>
      </c>
      <c r="F612" s="4">
        <v>42217</v>
      </c>
      <c r="G612" s="2" t="s">
        <v>2097</v>
      </c>
      <c r="H612" s="2" t="s">
        <v>2097</v>
      </c>
      <c r="I612" s="2" t="s">
        <v>2098</v>
      </c>
      <c r="J612" s="2" t="s">
        <v>2099</v>
      </c>
      <c r="K612" s="194" t="s">
        <v>13</v>
      </c>
      <c r="L612" s="2">
        <v>32</v>
      </c>
      <c r="M612" s="194" t="s">
        <v>907</v>
      </c>
      <c r="N612" s="2" t="s">
        <v>450</v>
      </c>
      <c r="O612" s="195" t="s">
        <v>2100</v>
      </c>
    </row>
    <row r="613" spans="1:15">
      <c r="A613" s="7">
        <v>2015</v>
      </c>
      <c r="B613" s="7" t="str">
        <f t="shared" si="18"/>
        <v>S22</v>
      </c>
      <c r="C613" s="8">
        <v>42155</v>
      </c>
      <c r="D613" s="7">
        <v>24</v>
      </c>
      <c r="E613" s="7" t="str">
        <f t="shared" si="19"/>
        <v>S224215524</v>
      </c>
      <c r="F613" s="3" t="s">
        <v>97</v>
      </c>
      <c r="G613" s="2" t="s">
        <v>2101</v>
      </c>
      <c r="H613" s="2" t="s">
        <v>2101</v>
      </c>
      <c r="I613" s="2" t="s">
        <v>2102</v>
      </c>
      <c r="J613" s="2" t="s">
        <v>966</v>
      </c>
      <c r="K613" s="194" t="s">
        <v>13</v>
      </c>
      <c r="L613" s="2">
        <v>32</v>
      </c>
      <c r="M613" s="194" t="s">
        <v>312</v>
      </c>
      <c r="N613" s="2" t="s">
        <v>455</v>
      </c>
      <c r="O613" s="195" t="s">
        <v>455</v>
      </c>
    </row>
    <row r="614" spans="1:15">
      <c r="A614" s="7">
        <v>2015</v>
      </c>
      <c r="B614" s="7" t="str">
        <f t="shared" si="18"/>
        <v>S22</v>
      </c>
      <c r="C614" s="8">
        <v>42155</v>
      </c>
      <c r="D614" s="7">
        <v>25</v>
      </c>
      <c r="E614" s="7" t="str">
        <f t="shared" si="19"/>
        <v>S224215525</v>
      </c>
      <c r="F614" s="3">
        <v>2016</v>
      </c>
      <c r="G614" s="2" t="s">
        <v>2103</v>
      </c>
      <c r="H614" s="2" t="s">
        <v>2103</v>
      </c>
      <c r="I614" s="2" t="s">
        <v>2104</v>
      </c>
      <c r="J614" s="2" t="s">
        <v>1144</v>
      </c>
      <c r="K614" s="194" t="s">
        <v>13</v>
      </c>
      <c r="L614" s="2">
        <v>28</v>
      </c>
      <c r="M614" s="194" t="s">
        <v>483</v>
      </c>
      <c r="N614" s="2" t="s">
        <v>462</v>
      </c>
      <c r="O614" s="195" t="s">
        <v>423</v>
      </c>
    </row>
    <row r="615" spans="1:15">
      <c r="A615" s="7">
        <v>2015</v>
      </c>
      <c r="B615" s="7" t="str">
        <f t="shared" si="18"/>
        <v>S22</v>
      </c>
      <c r="C615" s="8">
        <v>42155</v>
      </c>
      <c r="D615" s="7">
        <v>26</v>
      </c>
      <c r="E615" s="7" t="str">
        <f t="shared" si="19"/>
        <v>S224215526</v>
      </c>
      <c r="F615" s="3">
        <v>2017</v>
      </c>
      <c r="G615" s="2" t="s">
        <v>2105</v>
      </c>
      <c r="H615" s="2" t="s">
        <v>2105</v>
      </c>
      <c r="I615" s="2" t="s">
        <v>2106</v>
      </c>
      <c r="J615" s="2" t="s">
        <v>1223</v>
      </c>
      <c r="K615" s="194" t="s">
        <v>13</v>
      </c>
      <c r="L615" s="2">
        <v>32</v>
      </c>
      <c r="M615" s="194" t="s">
        <v>1831</v>
      </c>
      <c r="N615" s="2" t="s">
        <v>2107</v>
      </c>
      <c r="O615" s="195" t="s">
        <v>1831</v>
      </c>
    </row>
    <row r="616" spans="1:15">
      <c r="A616" s="7">
        <v>2015</v>
      </c>
      <c r="B616" s="7" t="str">
        <f t="shared" si="18"/>
        <v>S22</v>
      </c>
      <c r="C616" s="8">
        <v>42155</v>
      </c>
      <c r="D616" s="7">
        <v>27</v>
      </c>
      <c r="E616" s="7" t="str">
        <f t="shared" si="19"/>
        <v>S224215527</v>
      </c>
      <c r="F616" s="3">
        <v>2018</v>
      </c>
      <c r="G616" s="2" t="s">
        <v>2108</v>
      </c>
      <c r="H616" s="2" t="s">
        <v>2108</v>
      </c>
      <c r="I616" s="2" t="s">
        <v>2109</v>
      </c>
      <c r="J616" s="2" t="s">
        <v>2110</v>
      </c>
      <c r="K616" s="194" t="s">
        <v>13</v>
      </c>
      <c r="L616" s="2">
        <v>36</v>
      </c>
      <c r="M616" s="194" t="s">
        <v>2111</v>
      </c>
      <c r="N616" s="2" t="s">
        <v>2112</v>
      </c>
      <c r="O616" s="195" t="s">
        <v>1575</v>
      </c>
    </row>
    <row r="617" spans="1:15" ht="15.75" thickBot="1">
      <c r="A617" s="7">
        <v>2015</v>
      </c>
      <c r="B617" s="7" t="str">
        <f t="shared" si="18"/>
        <v>S22</v>
      </c>
      <c r="C617" s="8">
        <v>42155</v>
      </c>
      <c r="D617" s="7">
        <v>28</v>
      </c>
      <c r="E617" s="7" t="str">
        <f t="shared" si="19"/>
        <v>S224215528</v>
      </c>
      <c r="F617" s="5">
        <v>2019</v>
      </c>
      <c r="G617" s="6" t="s">
        <v>2113</v>
      </c>
      <c r="H617" s="6" t="s">
        <v>2113</v>
      </c>
      <c r="I617" s="6" t="s">
        <v>2114</v>
      </c>
      <c r="J617" s="6" t="s">
        <v>2115</v>
      </c>
      <c r="K617" s="196" t="s">
        <v>13</v>
      </c>
      <c r="L617" s="6">
        <v>38</v>
      </c>
      <c r="M617" s="196" t="s">
        <v>1646</v>
      </c>
      <c r="N617" s="6" t="s">
        <v>731</v>
      </c>
      <c r="O617" s="197" t="s">
        <v>1831</v>
      </c>
    </row>
    <row r="618" spans="1:15" ht="16.5" thickTop="1" thickBot="1">
      <c r="A618" s="7">
        <v>2015</v>
      </c>
      <c r="B618" s="7" t="str">
        <f t="shared" si="18"/>
        <v>S23</v>
      </c>
      <c r="C618" s="8">
        <v>42162</v>
      </c>
      <c r="D618" s="7">
        <v>1</v>
      </c>
      <c r="E618" s="7" t="str">
        <f t="shared" si="19"/>
        <v>S23421621</v>
      </c>
      <c r="F618" s="1" t="s">
        <v>0</v>
      </c>
    </row>
    <row r="619" spans="1:15" ht="16.5" thickTop="1" thickBot="1">
      <c r="A619" s="7">
        <v>2015</v>
      </c>
      <c r="B619" s="7" t="str">
        <f t="shared" si="18"/>
        <v>S23</v>
      </c>
      <c r="C619" s="8">
        <v>42162</v>
      </c>
      <c r="D619" s="7">
        <v>2</v>
      </c>
      <c r="E619" s="7" t="str">
        <f t="shared" si="19"/>
        <v>S23421622</v>
      </c>
      <c r="F619" s="338" t="s">
        <v>1</v>
      </c>
      <c r="G619" s="341" t="s">
        <v>2</v>
      </c>
      <c r="H619" s="342"/>
      <c r="I619" s="342"/>
      <c r="J619" s="343"/>
      <c r="K619" s="344" t="s">
        <v>3</v>
      </c>
      <c r="L619" s="343"/>
      <c r="M619" s="344" t="s">
        <v>144</v>
      </c>
      <c r="N619" s="342"/>
      <c r="O619" s="342"/>
    </row>
    <row r="620" spans="1:15" ht="18" customHeight="1" thickBot="1">
      <c r="A620" s="7">
        <v>2015</v>
      </c>
      <c r="B620" s="7" t="str">
        <f t="shared" si="18"/>
        <v>S23</v>
      </c>
      <c r="C620" s="8">
        <v>42162</v>
      </c>
      <c r="D620" s="7">
        <v>3</v>
      </c>
      <c r="E620" s="7" t="str">
        <f t="shared" si="19"/>
        <v>S23421623</v>
      </c>
      <c r="F620" s="339"/>
      <c r="G620" s="345" t="s">
        <v>5</v>
      </c>
      <c r="H620" s="347" t="s">
        <v>145</v>
      </c>
      <c r="I620" s="348"/>
      <c r="J620" s="349"/>
      <c r="K620" s="350" t="s">
        <v>6</v>
      </c>
      <c r="L620" s="352" t="s">
        <v>7</v>
      </c>
      <c r="M620" s="350" t="s">
        <v>8</v>
      </c>
      <c r="N620" s="354" t="s">
        <v>146</v>
      </c>
      <c r="O620" s="356" t="s">
        <v>147</v>
      </c>
    </row>
    <row r="621" spans="1:15" ht="15.75" thickBot="1">
      <c r="A621" s="7">
        <v>2015</v>
      </c>
      <c r="B621" s="7" t="str">
        <f t="shared" si="18"/>
        <v>S23</v>
      </c>
      <c r="C621" s="8">
        <v>42162</v>
      </c>
      <c r="D621" s="7">
        <v>4</v>
      </c>
      <c r="E621" s="7" t="str">
        <f t="shared" si="19"/>
        <v>S23421624</v>
      </c>
      <c r="F621" s="340"/>
      <c r="G621" s="346"/>
      <c r="H621" s="191" t="s">
        <v>9</v>
      </c>
      <c r="I621" s="192" t="s">
        <v>10</v>
      </c>
      <c r="J621" s="193" t="s">
        <v>11</v>
      </c>
      <c r="K621" s="351"/>
      <c r="L621" s="353"/>
      <c r="M621" s="351"/>
      <c r="N621" s="355"/>
      <c r="O621" s="357"/>
    </row>
    <row r="622" spans="1:15">
      <c r="A622" s="7">
        <v>2015</v>
      </c>
      <c r="B622" s="7" t="str">
        <f t="shared" si="18"/>
        <v>S23</v>
      </c>
      <c r="C622" s="8">
        <v>42162</v>
      </c>
      <c r="D622" s="7">
        <v>5</v>
      </c>
      <c r="E622" s="7" t="str">
        <f t="shared" si="19"/>
        <v>S23421625</v>
      </c>
      <c r="F622" s="3" t="s">
        <v>12</v>
      </c>
      <c r="G622" s="2">
        <v>-3</v>
      </c>
      <c r="H622" s="2" t="s">
        <v>1865</v>
      </c>
      <c r="I622" s="2" t="s">
        <v>2056</v>
      </c>
      <c r="J622" s="2" t="s">
        <v>2116</v>
      </c>
      <c r="K622" s="194" t="s">
        <v>17</v>
      </c>
      <c r="L622" s="2">
        <v>44</v>
      </c>
      <c r="M622" s="194" t="s">
        <v>1501</v>
      </c>
      <c r="N622" s="2" t="s">
        <v>1180</v>
      </c>
      <c r="O622" s="195" t="s">
        <v>585</v>
      </c>
    </row>
    <row r="623" spans="1:15">
      <c r="A623" s="7">
        <v>2015</v>
      </c>
      <c r="B623" s="7" t="str">
        <f t="shared" si="18"/>
        <v>S23</v>
      </c>
      <c r="C623" s="8">
        <v>42162</v>
      </c>
      <c r="D623" s="7">
        <v>6</v>
      </c>
      <c r="E623" s="7" t="str">
        <f t="shared" si="19"/>
        <v>S23421626</v>
      </c>
      <c r="F623" s="4">
        <v>42156</v>
      </c>
      <c r="G623" s="2">
        <v>360</v>
      </c>
      <c r="H623" s="2" t="s">
        <v>2117</v>
      </c>
      <c r="I623" s="2" t="s">
        <v>2118</v>
      </c>
      <c r="J623" s="2" t="s">
        <v>2119</v>
      </c>
      <c r="K623" s="194" t="s">
        <v>17</v>
      </c>
      <c r="L623" s="2">
        <v>43</v>
      </c>
      <c r="M623" s="194" t="s">
        <v>1795</v>
      </c>
      <c r="N623" s="2" t="s">
        <v>301</v>
      </c>
      <c r="O623" s="195" t="s">
        <v>1229</v>
      </c>
    </row>
    <row r="624" spans="1:15">
      <c r="A624" s="7">
        <v>2015</v>
      </c>
      <c r="B624" s="7" t="str">
        <f t="shared" si="18"/>
        <v>S23</v>
      </c>
      <c r="C624" s="8">
        <v>42162</v>
      </c>
      <c r="D624" s="7">
        <v>7</v>
      </c>
      <c r="E624" s="7" t="str">
        <f t="shared" si="19"/>
        <v>S23421627</v>
      </c>
      <c r="F624" s="4">
        <v>42186</v>
      </c>
      <c r="G624" s="2">
        <v>345</v>
      </c>
      <c r="H624" s="2" t="s">
        <v>2120</v>
      </c>
      <c r="I624" s="2" t="s">
        <v>2121</v>
      </c>
      <c r="J624" s="2" t="s">
        <v>1176</v>
      </c>
      <c r="K624" s="194" t="s">
        <v>17</v>
      </c>
      <c r="L624" s="2">
        <v>37</v>
      </c>
      <c r="M624" s="194" t="s">
        <v>535</v>
      </c>
      <c r="N624" s="2" t="s">
        <v>596</v>
      </c>
      <c r="O624" s="195" t="s">
        <v>800</v>
      </c>
    </row>
    <row r="625" spans="1:15">
      <c r="A625" s="7">
        <v>2015</v>
      </c>
      <c r="B625" s="7" t="str">
        <f t="shared" si="18"/>
        <v>S23</v>
      </c>
      <c r="C625" s="8">
        <v>42162</v>
      </c>
      <c r="D625" s="7">
        <v>8</v>
      </c>
      <c r="E625" s="7" t="str">
        <f t="shared" si="19"/>
        <v>S23421628</v>
      </c>
      <c r="F625" s="4">
        <v>42217</v>
      </c>
      <c r="G625" s="2">
        <v>345</v>
      </c>
      <c r="H625" s="2" t="s">
        <v>2122</v>
      </c>
      <c r="I625" s="2">
        <v>348</v>
      </c>
      <c r="J625" s="2" t="s">
        <v>409</v>
      </c>
      <c r="K625" s="194" t="s">
        <v>17</v>
      </c>
      <c r="L625" s="2">
        <v>33</v>
      </c>
      <c r="M625" s="194" t="s">
        <v>2123</v>
      </c>
      <c r="N625" s="2" t="s">
        <v>2124</v>
      </c>
      <c r="O625" s="195" t="s">
        <v>1667</v>
      </c>
    </row>
    <row r="626" spans="1:15">
      <c r="A626" s="7">
        <v>2015</v>
      </c>
      <c r="B626" s="7" t="str">
        <f t="shared" si="18"/>
        <v>S23</v>
      </c>
      <c r="C626" s="8">
        <v>42162</v>
      </c>
      <c r="D626" s="7">
        <v>9</v>
      </c>
      <c r="E626" s="7" t="str">
        <f t="shared" si="19"/>
        <v>S23421629</v>
      </c>
      <c r="F626" s="4">
        <v>42248</v>
      </c>
      <c r="G626" s="2">
        <v>330</v>
      </c>
      <c r="H626" s="2" t="s">
        <v>2125</v>
      </c>
      <c r="I626" s="2" t="s">
        <v>2126</v>
      </c>
      <c r="J626" s="2" t="s">
        <v>2127</v>
      </c>
      <c r="K626" s="194" t="s">
        <v>17</v>
      </c>
      <c r="L626" s="2">
        <v>33</v>
      </c>
      <c r="M626" s="194" t="s">
        <v>2123</v>
      </c>
      <c r="N626" s="2" t="s">
        <v>2124</v>
      </c>
      <c r="O626" s="195" t="s">
        <v>1667</v>
      </c>
    </row>
    <row r="627" spans="1:15">
      <c r="A627" s="7">
        <v>2015</v>
      </c>
      <c r="B627" s="7" t="str">
        <f t="shared" si="18"/>
        <v>S23</v>
      </c>
      <c r="C627" s="8">
        <v>42162</v>
      </c>
      <c r="D627" s="7">
        <v>10</v>
      </c>
      <c r="E627" s="7" t="str">
        <f t="shared" si="19"/>
        <v>S234216210</v>
      </c>
      <c r="F627" s="3" t="s">
        <v>97</v>
      </c>
      <c r="G627" s="2">
        <v>320</v>
      </c>
      <c r="H627" s="2" t="s">
        <v>2128</v>
      </c>
      <c r="I627" s="2" t="s">
        <v>2129</v>
      </c>
      <c r="J627" s="2" t="s">
        <v>2130</v>
      </c>
      <c r="K627" s="194" t="s">
        <v>17</v>
      </c>
      <c r="L627" s="2">
        <v>34</v>
      </c>
      <c r="M627" s="194" t="s">
        <v>2131</v>
      </c>
      <c r="N627" s="2" t="s">
        <v>1354</v>
      </c>
      <c r="O627" s="195" t="s">
        <v>660</v>
      </c>
    </row>
    <row r="628" spans="1:15">
      <c r="A628" s="7">
        <v>2015</v>
      </c>
      <c r="B628" s="7" t="str">
        <f t="shared" si="18"/>
        <v>S23</v>
      </c>
      <c r="C628" s="8">
        <v>42162</v>
      </c>
      <c r="D628" s="7">
        <v>11</v>
      </c>
      <c r="E628" s="7" t="str">
        <f t="shared" si="19"/>
        <v>S234216211</v>
      </c>
      <c r="F628" s="3">
        <v>2016</v>
      </c>
      <c r="G628" s="2">
        <v>270</v>
      </c>
      <c r="H628" s="2" t="s">
        <v>2132</v>
      </c>
      <c r="I628" s="2" t="s">
        <v>2133</v>
      </c>
      <c r="J628" s="2" t="s">
        <v>1628</v>
      </c>
      <c r="K628" s="194" t="s">
        <v>17</v>
      </c>
      <c r="L628" s="2">
        <v>29</v>
      </c>
      <c r="M628" s="194">
        <v>54</v>
      </c>
      <c r="N628" s="2">
        <v>40</v>
      </c>
      <c r="O628" s="195">
        <v>6</v>
      </c>
    </row>
    <row r="629" spans="1:15">
      <c r="A629" s="7">
        <v>2015</v>
      </c>
      <c r="B629" s="7" t="str">
        <f t="shared" si="18"/>
        <v>S23</v>
      </c>
      <c r="C629" s="8">
        <v>42162</v>
      </c>
      <c r="D629" s="7">
        <v>12</v>
      </c>
      <c r="E629" s="7" t="str">
        <f t="shared" si="19"/>
        <v>S234216212</v>
      </c>
      <c r="F629" s="3">
        <v>2017</v>
      </c>
      <c r="G629" s="2">
        <v>210</v>
      </c>
      <c r="H629" s="2" t="s">
        <v>2134</v>
      </c>
      <c r="I629" s="2" t="s">
        <v>2135</v>
      </c>
      <c r="J629" s="2" t="s">
        <v>2136</v>
      </c>
      <c r="K629" s="194" t="s">
        <v>17</v>
      </c>
      <c r="L629" s="2">
        <v>30</v>
      </c>
      <c r="M629" s="194" t="s">
        <v>400</v>
      </c>
      <c r="N629" s="2">
        <v>50</v>
      </c>
      <c r="O629" s="195" t="s">
        <v>729</v>
      </c>
    </row>
    <row r="630" spans="1:15">
      <c r="A630" s="7">
        <v>2015</v>
      </c>
      <c r="B630" s="7" t="str">
        <f t="shared" si="18"/>
        <v>S23</v>
      </c>
      <c r="C630" s="8">
        <v>42162</v>
      </c>
      <c r="D630" s="7">
        <v>13</v>
      </c>
      <c r="E630" s="7" t="str">
        <f t="shared" si="19"/>
        <v>S234216213</v>
      </c>
      <c r="F630" s="3">
        <v>2018</v>
      </c>
      <c r="G630" s="2">
        <v>185</v>
      </c>
      <c r="H630" s="2" t="s">
        <v>1686</v>
      </c>
      <c r="I630" s="2" t="s">
        <v>2137</v>
      </c>
      <c r="J630" s="2" t="s">
        <v>2138</v>
      </c>
      <c r="K630" s="194" t="s">
        <v>17</v>
      </c>
      <c r="L630" s="2">
        <v>33</v>
      </c>
      <c r="M630" s="194" t="s">
        <v>303</v>
      </c>
      <c r="N630" s="2" t="s">
        <v>1688</v>
      </c>
      <c r="O630" s="195" t="s">
        <v>303</v>
      </c>
    </row>
    <row r="631" spans="1:15" ht="15.75" thickBot="1">
      <c r="A631" s="7">
        <v>2015</v>
      </c>
      <c r="B631" s="7" t="str">
        <f t="shared" si="18"/>
        <v>S23</v>
      </c>
      <c r="C631" s="8">
        <v>42162</v>
      </c>
      <c r="D631" s="7">
        <v>14</v>
      </c>
      <c r="E631" s="7" t="str">
        <f t="shared" si="19"/>
        <v>S234216214</v>
      </c>
      <c r="F631" s="5">
        <v>2019</v>
      </c>
      <c r="G631" s="6">
        <v>170</v>
      </c>
      <c r="H631" s="6" t="s">
        <v>2139</v>
      </c>
      <c r="I631" s="6" t="s">
        <v>2140</v>
      </c>
      <c r="J631" s="6" t="s">
        <v>2141</v>
      </c>
      <c r="K631" s="196" t="s">
        <v>17</v>
      </c>
      <c r="L631" s="6">
        <v>33</v>
      </c>
      <c r="M631" s="196">
        <v>8</v>
      </c>
      <c r="N631" s="6">
        <v>76</v>
      </c>
      <c r="O631" s="197">
        <v>16</v>
      </c>
    </row>
    <row r="632" spans="1:15" ht="16.5" thickTop="1" thickBot="1">
      <c r="A632" s="7">
        <v>2015</v>
      </c>
      <c r="B632" s="7" t="str">
        <f t="shared" si="18"/>
        <v>S23</v>
      </c>
      <c r="C632" s="8">
        <v>42162</v>
      </c>
      <c r="D632" s="7">
        <v>15</v>
      </c>
      <c r="E632" s="7" t="str">
        <f t="shared" si="19"/>
        <v>S234216215</v>
      </c>
      <c r="F632" s="1" t="s">
        <v>15</v>
      </c>
    </row>
    <row r="633" spans="1:15" ht="16.5" thickTop="1" thickBot="1">
      <c r="A633" s="7">
        <v>2015</v>
      </c>
      <c r="B633" s="7" t="str">
        <f t="shared" si="18"/>
        <v>S23</v>
      </c>
      <c r="C633" s="8">
        <v>42162</v>
      </c>
      <c r="D633" s="7">
        <v>16</v>
      </c>
      <c r="E633" s="7" t="str">
        <f t="shared" si="19"/>
        <v>S234216216</v>
      </c>
      <c r="F633" s="338" t="s">
        <v>1</v>
      </c>
      <c r="G633" s="341" t="s">
        <v>2</v>
      </c>
      <c r="H633" s="342"/>
      <c r="I633" s="342"/>
      <c r="J633" s="343"/>
      <c r="K633" s="344" t="s">
        <v>3</v>
      </c>
      <c r="L633" s="343"/>
      <c r="M633" s="344" t="s">
        <v>144</v>
      </c>
      <c r="N633" s="342"/>
      <c r="O633" s="342"/>
    </row>
    <row r="634" spans="1:15" ht="18" customHeight="1" thickBot="1">
      <c r="A634" s="7">
        <v>2015</v>
      </c>
      <c r="B634" s="7" t="str">
        <f t="shared" si="18"/>
        <v>S23</v>
      </c>
      <c r="C634" s="8">
        <v>42162</v>
      </c>
      <c r="D634" s="7">
        <v>17</v>
      </c>
      <c r="E634" s="7" t="str">
        <f t="shared" si="19"/>
        <v>S234216217</v>
      </c>
      <c r="F634" s="339"/>
      <c r="G634" s="345" t="s">
        <v>5</v>
      </c>
      <c r="H634" s="347" t="s">
        <v>145</v>
      </c>
      <c r="I634" s="348"/>
      <c r="J634" s="349"/>
      <c r="K634" s="350" t="s">
        <v>6</v>
      </c>
      <c r="L634" s="352" t="s">
        <v>7</v>
      </c>
      <c r="M634" s="350" t="s">
        <v>8</v>
      </c>
      <c r="N634" s="354" t="s">
        <v>146</v>
      </c>
      <c r="O634" s="356" t="s">
        <v>147</v>
      </c>
    </row>
    <row r="635" spans="1:15" ht="15.75" thickBot="1">
      <c r="A635" s="7">
        <v>2015</v>
      </c>
      <c r="B635" s="7" t="str">
        <f t="shared" si="18"/>
        <v>S23</v>
      </c>
      <c r="C635" s="8">
        <v>42162</v>
      </c>
      <c r="D635" s="7">
        <v>18</v>
      </c>
      <c r="E635" s="7" t="str">
        <f t="shared" si="19"/>
        <v>S234216218</v>
      </c>
      <c r="F635" s="340"/>
      <c r="G635" s="346"/>
      <c r="H635" s="191" t="s">
        <v>9</v>
      </c>
      <c r="I635" s="192" t="s">
        <v>10</v>
      </c>
      <c r="J635" s="193" t="s">
        <v>11</v>
      </c>
      <c r="K635" s="351"/>
      <c r="L635" s="353"/>
      <c r="M635" s="351"/>
      <c r="N635" s="355"/>
      <c r="O635" s="357"/>
    </row>
    <row r="636" spans="1:15">
      <c r="A636" s="7">
        <v>2015</v>
      </c>
      <c r="B636" s="7" t="str">
        <f t="shared" si="18"/>
        <v>S23</v>
      </c>
      <c r="C636" s="8">
        <v>42162</v>
      </c>
      <c r="D636" s="7">
        <v>19</v>
      </c>
      <c r="E636" s="7" t="str">
        <f t="shared" si="19"/>
        <v>S234216219</v>
      </c>
      <c r="F636" s="3" t="s">
        <v>16</v>
      </c>
      <c r="G636" s="2">
        <v>10</v>
      </c>
      <c r="H636" s="2" t="s">
        <v>813</v>
      </c>
      <c r="I636" s="2" t="s">
        <v>2142</v>
      </c>
      <c r="J636" s="2" t="s">
        <v>2138</v>
      </c>
      <c r="K636" s="194" t="s">
        <v>17</v>
      </c>
      <c r="L636" s="2">
        <v>45</v>
      </c>
      <c r="M636" s="194">
        <v>16</v>
      </c>
      <c r="N636" s="2">
        <v>48</v>
      </c>
      <c r="O636" s="195">
        <v>36</v>
      </c>
    </row>
    <row r="637" spans="1:15">
      <c r="A637" s="7">
        <v>2015</v>
      </c>
      <c r="B637" s="7" t="str">
        <f t="shared" si="18"/>
        <v>S23</v>
      </c>
      <c r="C637" s="8">
        <v>42162</v>
      </c>
      <c r="D637" s="7">
        <v>20</v>
      </c>
      <c r="E637" s="7" t="str">
        <f t="shared" si="19"/>
        <v>S234216220</v>
      </c>
      <c r="F637" s="4">
        <v>42156</v>
      </c>
      <c r="G637" s="2">
        <v>375</v>
      </c>
      <c r="H637" s="2" t="s">
        <v>2143</v>
      </c>
      <c r="I637" s="2" t="s">
        <v>853</v>
      </c>
      <c r="J637" s="2" t="s">
        <v>2144</v>
      </c>
      <c r="K637" s="194" t="s">
        <v>17</v>
      </c>
      <c r="L637" s="2">
        <v>40</v>
      </c>
      <c r="M637" s="194" t="s">
        <v>731</v>
      </c>
      <c r="N637" s="2" t="s">
        <v>1646</v>
      </c>
      <c r="O637" s="195" t="s">
        <v>1831</v>
      </c>
    </row>
    <row r="638" spans="1:15">
      <c r="A638" s="7">
        <v>2015</v>
      </c>
      <c r="B638" s="7" t="str">
        <f t="shared" si="18"/>
        <v>S23</v>
      </c>
      <c r="C638" s="8">
        <v>42162</v>
      </c>
      <c r="D638" s="7">
        <v>21</v>
      </c>
      <c r="E638" s="7" t="str">
        <f t="shared" si="19"/>
        <v>S234216221</v>
      </c>
      <c r="F638" s="4">
        <v>42186</v>
      </c>
      <c r="G638" s="2">
        <v>360</v>
      </c>
      <c r="H638" s="2" t="s">
        <v>2145</v>
      </c>
      <c r="I638" s="2" t="s">
        <v>2146</v>
      </c>
      <c r="J638" s="2" t="s">
        <v>2147</v>
      </c>
      <c r="K638" s="194" t="s">
        <v>17</v>
      </c>
      <c r="L638" s="2">
        <v>32</v>
      </c>
      <c r="M638" s="194" t="s">
        <v>2148</v>
      </c>
      <c r="N638" s="2" t="s">
        <v>2149</v>
      </c>
      <c r="O638" s="195" t="s">
        <v>1036</v>
      </c>
    </row>
    <row r="639" spans="1:15">
      <c r="A639" s="7">
        <v>2015</v>
      </c>
      <c r="B639" s="7" t="str">
        <f t="shared" si="18"/>
        <v>S23</v>
      </c>
      <c r="C639" s="8">
        <v>42162</v>
      </c>
      <c r="D639" s="7">
        <v>22</v>
      </c>
      <c r="E639" s="7" t="str">
        <f t="shared" si="19"/>
        <v>S234216222</v>
      </c>
      <c r="F639" s="4">
        <v>42217</v>
      </c>
      <c r="G639" s="2">
        <v>360</v>
      </c>
      <c r="H639" s="2">
        <v>357</v>
      </c>
      <c r="I639" s="2" t="s">
        <v>2150</v>
      </c>
      <c r="J639" s="2" t="s">
        <v>1444</v>
      </c>
      <c r="K639" s="194" t="s">
        <v>17</v>
      </c>
      <c r="L639" s="2">
        <v>33</v>
      </c>
      <c r="M639" s="194" t="s">
        <v>2151</v>
      </c>
      <c r="N639" s="2" t="s">
        <v>730</v>
      </c>
      <c r="O639" s="195" t="s">
        <v>1831</v>
      </c>
    </row>
    <row r="640" spans="1:15">
      <c r="A640" s="7">
        <v>2015</v>
      </c>
      <c r="B640" s="7" t="str">
        <f t="shared" si="18"/>
        <v>S23</v>
      </c>
      <c r="C640" s="8">
        <v>42162</v>
      </c>
      <c r="D640" s="7">
        <v>23</v>
      </c>
      <c r="E640" s="7" t="str">
        <f t="shared" si="19"/>
        <v>S234216223</v>
      </c>
      <c r="F640" s="4">
        <v>42248</v>
      </c>
      <c r="G640" s="2">
        <v>350</v>
      </c>
      <c r="H640" s="2" t="s">
        <v>2152</v>
      </c>
      <c r="I640" s="2" t="s">
        <v>2153</v>
      </c>
      <c r="J640" s="2" t="s">
        <v>2154</v>
      </c>
      <c r="K640" s="194" t="s">
        <v>17</v>
      </c>
      <c r="L640" s="2">
        <v>33</v>
      </c>
      <c r="M640" s="194" t="s">
        <v>2151</v>
      </c>
      <c r="N640" s="2" t="s">
        <v>730</v>
      </c>
      <c r="O640" s="195" t="s">
        <v>1831</v>
      </c>
    </row>
    <row r="641" spans="1:15">
      <c r="A641" s="7">
        <v>2015</v>
      </c>
      <c r="B641" s="7" t="str">
        <f t="shared" si="18"/>
        <v>S23</v>
      </c>
      <c r="C641" s="8">
        <v>42162</v>
      </c>
      <c r="D641" s="7">
        <v>24</v>
      </c>
      <c r="E641" s="7" t="str">
        <f t="shared" si="19"/>
        <v>S234216224</v>
      </c>
      <c r="F641" s="3" t="s">
        <v>97</v>
      </c>
      <c r="G641" s="2">
        <v>345</v>
      </c>
      <c r="H641" s="2" t="s">
        <v>2155</v>
      </c>
      <c r="I641" s="2" t="s">
        <v>2156</v>
      </c>
      <c r="J641" s="2" t="s">
        <v>1325</v>
      </c>
      <c r="K641" s="194" t="s">
        <v>17</v>
      </c>
      <c r="L641" s="2">
        <v>34</v>
      </c>
      <c r="M641" s="194" t="s">
        <v>2000</v>
      </c>
      <c r="N641" s="2" t="s">
        <v>2157</v>
      </c>
      <c r="O641" s="195" t="s">
        <v>496</v>
      </c>
    </row>
    <row r="642" spans="1:15">
      <c r="A642" s="7">
        <v>2015</v>
      </c>
      <c r="B642" s="7" t="str">
        <f t="shared" si="18"/>
        <v>S23</v>
      </c>
      <c r="C642" s="8">
        <v>42162</v>
      </c>
      <c r="D642" s="7">
        <v>25</v>
      </c>
      <c r="E642" s="7" t="str">
        <f t="shared" si="19"/>
        <v>S234216225</v>
      </c>
      <c r="F642" s="3">
        <v>2016</v>
      </c>
      <c r="G642" s="2">
        <v>290</v>
      </c>
      <c r="H642" s="2" t="s">
        <v>2158</v>
      </c>
      <c r="I642" s="2" t="s">
        <v>2159</v>
      </c>
      <c r="J642" s="2" t="s">
        <v>554</v>
      </c>
      <c r="K642" s="194" t="s">
        <v>17</v>
      </c>
      <c r="L642" s="2">
        <v>31</v>
      </c>
      <c r="M642" s="194" t="s">
        <v>455</v>
      </c>
      <c r="N642" s="2" t="s">
        <v>455</v>
      </c>
      <c r="O642" s="195" t="s">
        <v>312</v>
      </c>
    </row>
    <row r="643" spans="1:15">
      <c r="A643" s="7">
        <v>2015</v>
      </c>
      <c r="B643" s="7" t="str">
        <f t="shared" si="18"/>
        <v>S23</v>
      </c>
      <c r="C643" s="8">
        <v>42162</v>
      </c>
      <c r="D643" s="7">
        <v>26</v>
      </c>
      <c r="E643" s="7" t="str">
        <f t="shared" si="19"/>
        <v>S234216226</v>
      </c>
      <c r="F643" s="3">
        <v>2017</v>
      </c>
      <c r="G643" s="2">
        <v>235</v>
      </c>
      <c r="H643" s="2" t="s">
        <v>2160</v>
      </c>
      <c r="I643" s="2">
        <v>219</v>
      </c>
      <c r="J643" s="2" t="s">
        <v>378</v>
      </c>
      <c r="K643" s="194" t="s">
        <v>17</v>
      </c>
      <c r="L643" s="2">
        <v>31</v>
      </c>
      <c r="M643" s="194" t="s">
        <v>2161</v>
      </c>
      <c r="N643" s="2" t="s">
        <v>2162</v>
      </c>
      <c r="O643" s="195" t="s">
        <v>2163</v>
      </c>
    </row>
    <row r="644" spans="1:15">
      <c r="A644" s="7">
        <v>2015</v>
      </c>
      <c r="B644" s="7" t="str">
        <f t="shared" si="18"/>
        <v>S23</v>
      </c>
      <c r="C644" s="8">
        <v>42162</v>
      </c>
      <c r="D644" s="7">
        <v>27</v>
      </c>
      <c r="E644" s="7" t="str">
        <f t="shared" si="19"/>
        <v>S234216227</v>
      </c>
      <c r="F644" s="3">
        <v>2018</v>
      </c>
      <c r="G644" s="2">
        <v>210</v>
      </c>
      <c r="H644" s="2" t="s">
        <v>2164</v>
      </c>
      <c r="I644" s="2" t="s">
        <v>2165</v>
      </c>
      <c r="J644" s="2" t="s">
        <v>2110</v>
      </c>
      <c r="K644" s="194" t="s">
        <v>17</v>
      </c>
      <c r="L644" s="2">
        <v>36</v>
      </c>
      <c r="M644" s="194" t="s">
        <v>2166</v>
      </c>
      <c r="N644" s="2" t="s">
        <v>2167</v>
      </c>
      <c r="O644" s="195" t="s">
        <v>2168</v>
      </c>
    </row>
    <row r="645" spans="1:15" ht="15.75" thickBot="1">
      <c r="A645" s="7">
        <v>2015</v>
      </c>
      <c r="B645" s="7" t="str">
        <f t="shared" si="18"/>
        <v>S23</v>
      </c>
      <c r="C645" s="8">
        <v>42162</v>
      </c>
      <c r="D645" s="7">
        <v>28</v>
      </c>
      <c r="E645" s="7" t="str">
        <f t="shared" si="19"/>
        <v>S234216228</v>
      </c>
      <c r="F645" s="5">
        <v>2019</v>
      </c>
      <c r="G645" s="6">
        <v>195</v>
      </c>
      <c r="H645" s="6" t="s">
        <v>2169</v>
      </c>
      <c r="I645" s="6" t="s">
        <v>1687</v>
      </c>
      <c r="J645" s="6" t="s">
        <v>648</v>
      </c>
      <c r="K645" s="196" t="s">
        <v>17</v>
      </c>
      <c r="L645" s="6">
        <v>36</v>
      </c>
      <c r="M645" s="196" t="s">
        <v>508</v>
      </c>
      <c r="N645" s="6" t="s">
        <v>507</v>
      </c>
      <c r="O645" s="197" t="s">
        <v>506</v>
      </c>
    </row>
    <row r="646" spans="1:15" ht="16.5" thickTop="1" thickBot="1">
      <c r="A646" s="7">
        <v>2015</v>
      </c>
      <c r="B646" s="7" t="str">
        <f t="shared" si="18"/>
        <v>S24</v>
      </c>
      <c r="C646" s="8">
        <v>42169</v>
      </c>
      <c r="D646" s="7">
        <v>1</v>
      </c>
      <c r="E646" s="7" t="str">
        <f t="shared" si="19"/>
        <v>S24421691</v>
      </c>
      <c r="F646" s="1" t="s">
        <v>0</v>
      </c>
    </row>
    <row r="647" spans="1:15" ht="16.5" thickTop="1" thickBot="1">
      <c r="A647" s="7">
        <v>2015</v>
      </c>
      <c r="B647" s="7" t="str">
        <f t="shared" si="18"/>
        <v>S24</v>
      </c>
      <c r="C647" s="8">
        <v>42169</v>
      </c>
      <c r="D647" s="7">
        <v>2</v>
      </c>
      <c r="E647" s="7" t="str">
        <f t="shared" si="19"/>
        <v>S24421692</v>
      </c>
      <c r="F647" s="338" t="s">
        <v>1</v>
      </c>
      <c r="G647" s="341" t="s">
        <v>2</v>
      </c>
      <c r="H647" s="342"/>
      <c r="I647" s="342"/>
      <c r="J647" s="343"/>
      <c r="K647" s="344" t="s">
        <v>3</v>
      </c>
      <c r="L647" s="343"/>
      <c r="M647" s="344" t="s">
        <v>144</v>
      </c>
      <c r="N647" s="342"/>
      <c r="O647" s="342"/>
    </row>
    <row r="648" spans="1:15" ht="18" customHeight="1" thickBot="1">
      <c r="A648" s="7">
        <v>2015</v>
      </c>
      <c r="B648" s="7" t="str">
        <f t="shared" si="18"/>
        <v>S24</v>
      </c>
      <c r="C648" s="8">
        <v>42169</v>
      </c>
      <c r="D648" s="7">
        <v>3</v>
      </c>
      <c r="E648" s="7" t="str">
        <f t="shared" si="19"/>
        <v>S24421693</v>
      </c>
      <c r="F648" s="339"/>
      <c r="G648" s="345" t="s">
        <v>5</v>
      </c>
      <c r="H648" s="347" t="s">
        <v>145</v>
      </c>
      <c r="I648" s="348"/>
      <c r="J648" s="349"/>
      <c r="K648" s="350" t="s">
        <v>6</v>
      </c>
      <c r="L648" s="352" t="s">
        <v>7</v>
      </c>
      <c r="M648" s="350" t="s">
        <v>8</v>
      </c>
      <c r="N648" s="354" t="s">
        <v>146</v>
      </c>
      <c r="O648" s="356" t="s">
        <v>147</v>
      </c>
    </row>
    <row r="649" spans="1:15" ht="15.75" thickBot="1">
      <c r="A649" s="7">
        <v>2015</v>
      </c>
      <c r="B649" s="7" t="str">
        <f t="shared" si="18"/>
        <v>S24</v>
      </c>
      <c r="C649" s="8">
        <v>42169</v>
      </c>
      <c r="D649" s="7">
        <v>4</v>
      </c>
      <c r="E649" s="7" t="str">
        <f t="shared" si="19"/>
        <v>S24421694</v>
      </c>
      <c r="F649" s="340"/>
      <c r="G649" s="346"/>
      <c r="H649" s="191" t="s">
        <v>9</v>
      </c>
      <c r="I649" s="192" t="s">
        <v>10</v>
      </c>
      <c r="J649" s="193" t="s">
        <v>11</v>
      </c>
      <c r="K649" s="351"/>
      <c r="L649" s="353"/>
      <c r="M649" s="351"/>
      <c r="N649" s="355"/>
      <c r="O649" s="357"/>
    </row>
    <row r="650" spans="1:15">
      <c r="A650" s="7">
        <v>2015</v>
      </c>
      <c r="B650" s="7" t="str">
        <f t="shared" si="18"/>
        <v>S24</v>
      </c>
      <c r="C650" s="8">
        <v>42169</v>
      </c>
      <c r="D650" s="7">
        <v>5</v>
      </c>
      <c r="E650" s="7" t="str">
        <f t="shared" si="19"/>
        <v>S24421695</v>
      </c>
      <c r="F650" s="3" t="s">
        <v>12</v>
      </c>
      <c r="G650" s="2">
        <v>-1</v>
      </c>
      <c r="H650" s="2" t="s">
        <v>2170</v>
      </c>
      <c r="I650" s="2" t="s">
        <v>2171</v>
      </c>
      <c r="J650" s="2" t="s">
        <v>2172</v>
      </c>
      <c r="K650" s="194" t="s">
        <v>17</v>
      </c>
      <c r="L650" s="2">
        <v>43</v>
      </c>
      <c r="M650" s="194" t="s">
        <v>343</v>
      </c>
      <c r="N650" s="2">
        <v>50</v>
      </c>
      <c r="O650" s="195" t="s">
        <v>1795</v>
      </c>
    </row>
    <row r="651" spans="1:15">
      <c r="A651" s="7">
        <v>2015</v>
      </c>
      <c r="B651" s="7" t="str">
        <f t="shared" si="18"/>
        <v>S24</v>
      </c>
      <c r="C651" s="8">
        <v>42169</v>
      </c>
      <c r="D651" s="7">
        <v>6</v>
      </c>
      <c r="E651" s="7" t="str">
        <f t="shared" si="19"/>
        <v>S24421696</v>
      </c>
      <c r="F651" s="4">
        <v>42156</v>
      </c>
      <c r="G651" s="2">
        <v>370</v>
      </c>
      <c r="H651" s="2" t="s">
        <v>2173</v>
      </c>
      <c r="I651" s="2" t="s">
        <v>2174</v>
      </c>
      <c r="J651" s="2" t="s">
        <v>1214</v>
      </c>
      <c r="K651" s="194" t="s">
        <v>17</v>
      </c>
      <c r="L651" s="2">
        <v>42</v>
      </c>
      <c r="M651" s="194">
        <v>12</v>
      </c>
      <c r="N651" s="2">
        <v>12</v>
      </c>
      <c r="O651" s="195">
        <v>76</v>
      </c>
    </row>
    <row r="652" spans="1:15">
      <c r="A652" s="7">
        <v>2015</v>
      </c>
      <c r="B652" s="7" t="str">
        <f t="shared" si="18"/>
        <v>S24</v>
      </c>
      <c r="C652" s="8">
        <v>42169</v>
      </c>
      <c r="D652" s="7">
        <v>7</v>
      </c>
      <c r="E652" s="7" t="str">
        <f t="shared" si="19"/>
        <v>S24421697</v>
      </c>
      <c r="F652" s="4">
        <v>42186</v>
      </c>
      <c r="G652" s="2">
        <v>365</v>
      </c>
      <c r="H652" s="2" t="s">
        <v>2175</v>
      </c>
      <c r="I652" s="2" t="s">
        <v>2176</v>
      </c>
      <c r="J652" s="2" t="s">
        <v>1821</v>
      </c>
      <c r="K652" s="194" t="s">
        <v>17</v>
      </c>
      <c r="L652" s="2">
        <v>37</v>
      </c>
      <c r="M652" s="194" t="s">
        <v>1418</v>
      </c>
      <c r="N652" s="2" t="s">
        <v>420</v>
      </c>
      <c r="O652" s="195" t="s">
        <v>1805</v>
      </c>
    </row>
    <row r="653" spans="1:15">
      <c r="A653" s="7">
        <v>2015</v>
      </c>
      <c r="B653" s="7" t="str">
        <f t="shared" si="18"/>
        <v>S24</v>
      </c>
      <c r="C653" s="8">
        <v>42169</v>
      </c>
      <c r="D653" s="7">
        <v>8</v>
      </c>
      <c r="E653" s="7" t="str">
        <f t="shared" si="19"/>
        <v>S24421698</v>
      </c>
      <c r="F653" s="4">
        <v>42217</v>
      </c>
      <c r="G653" s="2">
        <v>350</v>
      </c>
      <c r="H653" s="2" t="s">
        <v>2177</v>
      </c>
      <c r="I653" s="2" t="s">
        <v>2178</v>
      </c>
      <c r="J653" s="2" t="s">
        <v>2179</v>
      </c>
      <c r="K653" s="194" t="s">
        <v>17</v>
      </c>
      <c r="L653" s="2">
        <v>33</v>
      </c>
      <c r="M653" s="194" t="s">
        <v>596</v>
      </c>
      <c r="N653" s="2" t="s">
        <v>596</v>
      </c>
      <c r="O653" s="195" t="s">
        <v>1153</v>
      </c>
    </row>
    <row r="654" spans="1:15">
      <c r="A654" s="7">
        <v>2015</v>
      </c>
      <c r="B654" s="7" t="str">
        <f t="shared" si="18"/>
        <v>S24</v>
      </c>
      <c r="C654" s="8">
        <v>42169</v>
      </c>
      <c r="D654" s="7">
        <v>9</v>
      </c>
      <c r="E654" s="7" t="str">
        <f t="shared" si="19"/>
        <v>S24421699</v>
      </c>
      <c r="F654" s="4">
        <v>42248</v>
      </c>
      <c r="G654" s="2">
        <v>345</v>
      </c>
      <c r="H654" s="2" t="s">
        <v>2180</v>
      </c>
      <c r="I654" s="2" t="s">
        <v>2181</v>
      </c>
      <c r="J654" s="2" t="s">
        <v>1134</v>
      </c>
      <c r="K654" s="194" t="s">
        <v>17</v>
      </c>
      <c r="L654" s="2">
        <v>32</v>
      </c>
      <c r="M654" s="194" t="s">
        <v>2182</v>
      </c>
      <c r="N654" s="2" t="s">
        <v>1003</v>
      </c>
      <c r="O654" s="195" t="s">
        <v>2183</v>
      </c>
    </row>
    <row r="655" spans="1:15">
      <c r="A655" s="7">
        <v>2015</v>
      </c>
      <c r="B655" s="7" t="str">
        <f t="shared" si="18"/>
        <v>S24</v>
      </c>
      <c r="C655" s="8">
        <v>42169</v>
      </c>
      <c r="D655" s="7">
        <v>10</v>
      </c>
      <c r="E655" s="7" t="str">
        <f t="shared" si="19"/>
        <v>S244216910</v>
      </c>
      <c r="F655" s="3" t="s">
        <v>97</v>
      </c>
      <c r="G655" s="2">
        <v>330</v>
      </c>
      <c r="H655" s="2" t="s">
        <v>2184</v>
      </c>
      <c r="I655" s="2" t="s">
        <v>2185</v>
      </c>
      <c r="J655" s="2" t="s">
        <v>1058</v>
      </c>
      <c r="K655" s="194" t="s">
        <v>17</v>
      </c>
      <c r="L655" s="2">
        <v>34</v>
      </c>
      <c r="M655" s="194" t="s">
        <v>303</v>
      </c>
      <c r="N655" s="2">
        <v>50</v>
      </c>
      <c r="O655" s="195" t="s">
        <v>601</v>
      </c>
    </row>
    <row r="656" spans="1:15">
      <c r="A656" s="7">
        <v>2015</v>
      </c>
      <c r="B656" s="7" t="str">
        <f t="shared" si="18"/>
        <v>S24</v>
      </c>
      <c r="C656" s="8">
        <v>42169</v>
      </c>
      <c r="D656" s="7">
        <v>11</v>
      </c>
      <c r="E656" s="7" t="str">
        <f t="shared" si="19"/>
        <v>S244216911</v>
      </c>
      <c r="F656" s="3">
        <v>2016</v>
      </c>
      <c r="G656" s="2">
        <v>275</v>
      </c>
      <c r="H656" s="2" t="s">
        <v>2186</v>
      </c>
      <c r="I656" s="2" t="s">
        <v>2133</v>
      </c>
      <c r="J656" s="2" t="s">
        <v>2187</v>
      </c>
      <c r="K656" s="194" t="s">
        <v>17</v>
      </c>
      <c r="L656" s="2">
        <v>31</v>
      </c>
      <c r="M656" s="194" t="s">
        <v>551</v>
      </c>
      <c r="N656" s="2" t="s">
        <v>2188</v>
      </c>
      <c r="O656" s="195" t="s">
        <v>2189</v>
      </c>
    </row>
    <row r="657" spans="1:15">
      <c r="A657" s="7">
        <v>2015</v>
      </c>
      <c r="B657" s="7" t="str">
        <f t="shared" si="18"/>
        <v>S24</v>
      </c>
      <c r="C657" s="8">
        <v>42169</v>
      </c>
      <c r="D657" s="7">
        <v>12</v>
      </c>
      <c r="E657" s="7" t="str">
        <f t="shared" si="19"/>
        <v>S244216912</v>
      </c>
      <c r="F657" s="3">
        <v>2017</v>
      </c>
      <c r="G657" s="2">
        <v>210</v>
      </c>
      <c r="H657" s="2" t="s">
        <v>2190</v>
      </c>
      <c r="I657" s="2" t="s">
        <v>2191</v>
      </c>
      <c r="J657" s="2" t="s">
        <v>2192</v>
      </c>
      <c r="K657" s="194" t="s">
        <v>17</v>
      </c>
      <c r="L657" s="2">
        <v>31</v>
      </c>
      <c r="M657" s="194" t="s">
        <v>529</v>
      </c>
      <c r="N657" s="2" t="s">
        <v>1467</v>
      </c>
      <c r="O657" s="195" t="s">
        <v>1208</v>
      </c>
    </row>
    <row r="658" spans="1:15">
      <c r="A658" s="7">
        <v>2015</v>
      </c>
      <c r="B658" s="7" t="str">
        <f t="shared" si="18"/>
        <v>S24</v>
      </c>
      <c r="C658" s="8">
        <v>42169</v>
      </c>
      <c r="D658" s="7">
        <v>13</v>
      </c>
      <c r="E658" s="7" t="str">
        <f t="shared" si="19"/>
        <v>S244216913</v>
      </c>
      <c r="F658" s="3">
        <v>2018</v>
      </c>
      <c r="G658" s="2">
        <v>185</v>
      </c>
      <c r="H658" s="2" t="s">
        <v>2193</v>
      </c>
      <c r="I658" s="2" t="s">
        <v>2194</v>
      </c>
      <c r="J658" s="2" t="s">
        <v>981</v>
      </c>
      <c r="K658" s="194" t="s">
        <v>17</v>
      </c>
      <c r="L658" s="2">
        <v>38</v>
      </c>
      <c r="M658" s="194" t="s">
        <v>671</v>
      </c>
      <c r="N658" s="2" t="s">
        <v>507</v>
      </c>
      <c r="O658" s="195" t="s">
        <v>681</v>
      </c>
    </row>
    <row r="659" spans="1:15" ht="15.75" thickBot="1">
      <c r="A659" s="7">
        <v>2015</v>
      </c>
      <c r="B659" s="7" t="str">
        <f t="shared" si="18"/>
        <v>S24</v>
      </c>
      <c r="C659" s="8">
        <v>42169</v>
      </c>
      <c r="D659" s="7">
        <v>14</v>
      </c>
      <c r="E659" s="7" t="str">
        <f t="shared" si="19"/>
        <v>S244216914</v>
      </c>
      <c r="F659" s="5">
        <v>2019</v>
      </c>
      <c r="G659" s="6">
        <v>170</v>
      </c>
      <c r="H659" s="6" t="s">
        <v>2195</v>
      </c>
      <c r="I659" s="6" t="s">
        <v>2196</v>
      </c>
      <c r="J659" s="6" t="s">
        <v>2197</v>
      </c>
      <c r="K659" s="196" t="s">
        <v>17</v>
      </c>
      <c r="L659" s="6">
        <v>37</v>
      </c>
      <c r="M659" s="196" t="s">
        <v>671</v>
      </c>
      <c r="N659" s="6" t="s">
        <v>507</v>
      </c>
      <c r="O659" s="197" t="s">
        <v>681</v>
      </c>
    </row>
    <row r="660" spans="1:15" ht="16.5" thickTop="1" thickBot="1">
      <c r="A660" s="7">
        <v>2015</v>
      </c>
      <c r="B660" s="7" t="str">
        <f t="shared" si="18"/>
        <v>S24</v>
      </c>
      <c r="C660" s="8">
        <v>42169</v>
      </c>
      <c r="D660" s="7">
        <v>15</v>
      </c>
      <c r="E660" s="7" t="str">
        <f t="shared" si="19"/>
        <v>S244216915</v>
      </c>
      <c r="F660" s="1" t="s">
        <v>15</v>
      </c>
    </row>
    <row r="661" spans="1:15" ht="16.5" thickTop="1" thickBot="1">
      <c r="A661" s="7">
        <v>2015</v>
      </c>
      <c r="B661" s="7" t="str">
        <f t="shared" si="18"/>
        <v>S24</v>
      </c>
      <c r="C661" s="8">
        <v>42169</v>
      </c>
      <c r="D661" s="7">
        <v>16</v>
      </c>
      <c r="E661" s="7" t="str">
        <f t="shared" si="19"/>
        <v>S244216916</v>
      </c>
      <c r="F661" s="338" t="s">
        <v>1</v>
      </c>
      <c r="G661" s="341" t="s">
        <v>2</v>
      </c>
      <c r="H661" s="342"/>
      <c r="I661" s="342"/>
      <c r="J661" s="343"/>
      <c r="K661" s="344" t="s">
        <v>3</v>
      </c>
      <c r="L661" s="343"/>
      <c r="M661" s="344" t="s">
        <v>144</v>
      </c>
      <c r="N661" s="342"/>
      <c r="O661" s="342"/>
    </row>
    <row r="662" spans="1:15" ht="18" customHeight="1" thickBot="1">
      <c r="A662" s="7">
        <v>2015</v>
      </c>
      <c r="B662" s="7" t="str">
        <f t="shared" si="18"/>
        <v>S24</v>
      </c>
      <c r="C662" s="8">
        <v>42169</v>
      </c>
      <c r="D662" s="7">
        <v>17</v>
      </c>
      <c r="E662" s="7" t="str">
        <f t="shared" si="19"/>
        <v>S244216917</v>
      </c>
      <c r="F662" s="339"/>
      <c r="G662" s="345" t="s">
        <v>5</v>
      </c>
      <c r="H662" s="347" t="s">
        <v>145</v>
      </c>
      <c r="I662" s="348"/>
      <c r="J662" s="349"/>
      <c r="K662" s="350" t="s">
        <v>6</v>
      </c>
      <c r="L662" s="352" t="s">
        <v>7</v>
      </c>
      <c r="M662" s="350" t="s">
        <v>8</v>
      </c>
      <c r="N662" s="354" t="s">
        <v>146</v>
      </c>
      <c r="O662" s="356" t="s">
        <v>147</v>
      </c>
    </row>
    <row r="663" spans="1:15" ht="15.75" thickBot="1">
      <c r="A663" s="7">
        <v>2015</v>
      </c>
      <c r="B663" s="7" t="str">
        <f t="shared" si="18"/>
        <v>S24</v>
      </c>
      <c r="C663" s="8">
        <v>42169</v>
      </c>
      <c r="D663" s="7">
        <v>18</v>
      </c>
      <c r="E663" s="7" t="str">
        <f t="shared" si="19"/>
        <v>S244216918</v>
      </c>
      <c r="F663" s="340"/>
      <c r="G663" s="346"/>
      <c r="H663" s="191" t="s">
        <v>9</v>
      </c>
      <c r="I663" s="192" t="s">
        <v>10</v>
      </c>
      <c r="J663" s="193" t="s">
        <v>11</v>
      </c>
      <c r="K663" s="351"/>
      <c r="L663" s="353"/>
      <c r="M663" s="351"/>
      <c r="N663" s="355"/>
      <c r="O663" s="357"/>
    </row>
    <row r="664" spans="1:15">
      <c r="A664" s="7">
        <v>2015</v>
      </c>
      <c r="B664" s="7" t="str">
        <f t="shared" si="18"/>
        <v>S24</v>
      </c>
      <c r="C664" s="8">
        <v>42169</v>
      </c>
      <c r="D664" s="7">
        <v>19</v>
      </c>
      <c r="E664" s="7" t="str">
        <f t="shared" si="19"/>
        <v>S244216919</v>
      </c>
      <c r="F664" s="3" t="s">
        <v>16</v>
      </c>
      <c r="G664" s="2">
        <v>15</v>
      </c>
      <c r="H664" s="2" t="s">
        <v>2198</v>
      </c>
      <c r="I664" s="2" t="s">
        <v>2199</v>
      </c>
      <c r="J664" s="2" t="s">
        <v>1254</v>
      </c>
      <c r="K664" s="194" t="s">
        <v>17</v>
      </c>
      <c r="L664" s="2">
        <v>45</v>
      </c>
      <c r="M664" s="194" t="s">
        <v>819</v>
      </c>
      <c r="N664" s="2" t="s">
        <v>820</v>
      </c>
      <c r="O664" s="195" t="s">
        <v>787</v>
      </c>
    </row>
    <row r="665" spans="1:15">
      <c r="A665" s="7">
        <v>2015</v>
      </c>
      <c r="B665" s="7" t="str">
        <f t="shared" si="18"/>
        <v>S24</v>
      </c>
      <c r="C665" s="8">
        <v>42169</v>
      </c>
      <c r="D665" s="7">
        <v>20</v>
      </c>
      <c r="E665" s="7" t="str">
        <f t="shared" si="19"/>
        <v>S244216920</v>
      </c>
      <c r="F665" s="4">
        <v>42156</v>
      </c>
      <c r="G665" s="2">
        <v>385</v>
      </c>
      <c r="H665" s="2" t="s">
        <v>2200</v>
      </c>
      <c r="I665" s="2" t="s">
        <v>2201</v>
      </c>
      <c r="J665" s="2" t="s">
        <v>595</v>
      </c>
      <c r="K665" s="194" t="s">
        <v>17</v>
      </c>
      <c r="L665" s="2">
        <v>41</v>
      </c>
      <c r="M665" s="194" t="s">
        <v>2202</v>
      </c>
      <c r="N665" s="2" t="s">
        <v>2203</v>
      </c>
      <c r="O665" s="195" t="s">
        <v>1326</v>
      </c>
    </row>
    <row r="666" spans="1:15">
      <c r="A666" s="7">
        <v>2015</v>
      </c>
      <c r="B666" s="7" t="str">
        <f t="shared" si="18"/>
        <v>S24</v>
      </c>
      <c r="C666" s="8">
        <v>42169</v>
      </c>
      <c r="D666" s="7">
        <v>21</v>
      </c>
      <c r="E666" s="7" t="str">
        <f t="shared" si="19"/>
        <v>S244216921</v>
      </c>
      <c r="F666" s="4">
        <v>42186</v>
      </c>
      <c r="G666" s="2">
        <v>380</v>
      </c>
      <c r="H666" s="2" t="s">
        <v>2204</v>
      </c>
      <c r="I666" s="2" t="s">
        <v>2205</v>
      </c>
      <c r="J666" s="2" t="s">
        <v>2206</v>
      </c>
      <c r="K666" s="194" t="s">
        <v>17</v>
      </c>
      <c r="L666" s="2">
        <v>36</v>
      </c>
      <c r="M666" s="194" t="s">
        <v>1550</v>
      </c>
      <c r="N666" s="2" t="s">
        <v>2207</v>
      </c>
      <c r="O666" s="195" t="s">
        <v>1014</v>
      </c>
    </row>
    <row r="667" spans="1:15">
      <c r="A667" s="7">
        <v>2015</v>
      </c>
      <c r="B667" s="7" t="str">
        <f t="shared" ref="B667:B730" si="20">"S"&amp;RIGHT(B639,2)+1</f>
        <v>S24</v>
      </c>
      <c r="C667" s="8">
        <v>42169</v>
      </c>
      <c r="D667" s="7">
        <v>22</v>
      </c>
      <c r="E667" s="7" t="str">
        <f t="shared" si="19"/>
        <v>S244216922</v>
      </c>
      <c r="F667" s="4">
        <v>42217</v>
      </c>
      <c r="G667" s="2">
        <v>370</v>
      </c>
      <c r="H667" s="2" t="s">
        <v>2208</v>
      </c>
      <c r="I667" s="2" t="s">
        <v>2209</v>
      </c>
      <c r="J667" s="2" t="s">
        <v>1744</v>
      </c>
      <c r="K667" s="194" t="s">
        <v>17</v>
      </c>
      <c r="L667" s="2">
        <v>35</v>
      </c>
      <c r="M667" s="194" t="s">
        <v>596</v>
      </c>
      <c r="N667" s="2" t="s">
        <v>596</v>
      </c>
      <c r="O667" s="195" t="s">
        <v>1153</v>
      </c>
    </row>
    <row r="668" spans="1:15">
      <c r="A668" s="7">
        <v>2015</v>
      </c>
      <c r="B668" s="7" t="str">
        <f t="shared" si="20"/>
        <v>S24</v>
      </c>
      <c r="C668" s="8">
        <v>42169</v>
      </c>
      <c r="D668" s="7">
        <v>23</v>
      </c>
      <c r="E668" s="7" t="str">
        <f t="shared" si="19"/>
        <v>S244216923</v>
      </c>
      <c r="F668" s="4">
        <v>42248</v>
      </c>
      <c r="G668" s="2">
        <v>365</v>
      </c>
      <c r="H668" s="2" t="s">
        <v>2210</v>
      </c>
      <c r="I668" s="2" t="s">
        <v>2211</v>
      </c>
      <c r="J668" s="2" t="s">
        <v>1680</v>
      </c>
      <c r="K668" s="194" t="s">
        <v>17</v>
      </c>
      <c r="L668" s="2">
        <v>35</v>
      </c>
      <c r="M668" s="194" t="s">
        <v>1181</v>
      </c>
      <c r="N668" s="2" t="s">
        <v>1181</v>
      </c>
      <c r="O668" s="195" t="s">
        <v>626</v>
      </c>
    </row>
    <row r="669" spans="1:15">
      <c r="A669" s="7">
        <v>2015</v>
      </c>
      <c r="B669" s="7" t="str">
        <f t="shared" si="20"/>
        <v>S24</v>
      </c>
      <c r="C669" s="8">
        <v>42169</v>
      </c>
      <c r="D669" s="7">
        <v>24</v>
      </c>
      <c r="E669" s="7" t="str">
        <f t="shared" si="19"/>
        <v>S244216924</v>
      </c>
      <c r="F669" s="3" t="s">
        <v>97</v>
      </c>
      <c r="G669" s="2">
        <v>350</v>
      </c>
      <c r="H669" s="2" t="s">
        <v>2212</v>
      </c>
      <c r="I669" s="2" t="s">
        <v>2213</v>
      </c>
      <c r="J669" s="2" t="s">
        <v>2214</v>
      </c>
      <c r="K669" s="194" t="s">
        <v>17</v>
      </c>
      <c r="L669" s="2">
        <v>35</v>
      </c>
      <c r="M669" s="194" t="s">
        <v>568</v>
      </c>
      <c r="N669" s="2" t="s">
        <v>301</v>
      </c>
      <c r="O669" s="195" t="s">
        <v>1367</v>
      </c>
    </row>
    <row r="670" spans="1:15">
      <c r="A670" s="7">
        <v>2015</v>
      </c>
      <c r="B670" s="7" t="str">
        <f t="shared" si="20"/>
        <v>S24</v>
      </c>
      <c r="C670" s="8">
        <v>42169</v>
      </c>
      <c r="D670" s="7">
        <v>25</v>
      </c>
      <c r="E670" s="7" t="str">
        <f t="shared" ref="E670:E701" si="21">B670&amp;C670&amp;D670</f>
        <v>S244216925</v>
      </c>
      <c r="F670" s="3">
        <v>2016</v>
      </c>
      <c r="G670" s="2">
        <v>300</v>
      </c>
      <c r="H670" s="2" t="s">
        <v>2215</v>
      </c>
      <c r="I670" s="2" t="s">
        <v>2216</v>
      </c>
      <c r="J670" s="2" t="s">
        <v>2217</v>
      </c>
      <c r="K670" s="194" t="s">
        <v>17</v>
      </c>
      <c r="L670" s="2">
        <v>34</v>
      </c>
      <c r="M670" s="194" t="s">
        <v>301</v>
      </c>
      <c r="N670" s="2" t="s">
        <v>1795</v>
      </c>
      <c r="O670" s="195" t="s">
        <v>1229</v>
      </c>
    </row>
    <row r="671" spans="1:15">
      <c r="A671" s="7">
        <v>2015</v>
      </c>
      <c r="B671" s="7" t="str">
        <f t="shared" si="20"/>
        <v>S24</v>
      </c>
      <c r="C671" s="8">
        <v>42169</v>
      </c>
      <c r="D671" s="7">
        <v>26</v>
      </c>
      <c r="E671" s="7" t="str">
        <f t="shared" si="21"/>
        <v>S244216926</v>
      </c>
      <c r="F671" s="3">
        <v>2017</v>
      </c>
      <c r="G671" s="2">
        <v>230</v>
      </c>
      <c r="H671" s="2" t="s">
        <v>2218</v>
      </c>
      <c r="I671" s="2" t="s">
        <v>2219</v>
      </c>
      <c r="J671" s="2" t="s">
        <v>1922</v>
      </c>
      <c r="K671" s="194" t="s">
        <v>17</v>
      </c>
      <c r="L671" s="2">
        <v>35</v>
      </c>
      <c r="M671" s="194" t="s">
        <v>2220</v>
      </c>
      <c r="N671" s="2" t="s">
        <v>1483</v>
      </c>
      <c r="O671" s="195" t="s">
        <v>1437</v>
      </c>
    </row>
    <row r="672" spans="1:15">
      <c r="A672" s="7">
        <v>2015</v>
      </c>
      <c r="B672" s="7" t="str">
        <f t="shared" si="20"/>
        <v>S24</v>
      </c>
      <c r="C672" s="8">
        <v>42169</v>
      </c>
      <c r="D672" s="7">
        <v>27</v>
      </c>
      <c r="E672" s="7" t="str">
        <f t="shared" si="21"/>
        <v>S244216927</v>
      </c>
      <c r="F672" s="3">
        <v>2018</v>
      </c>
      <c r="G672" s="2">
        <v>210</v>
      </c>
      <c r="H672" s="2">
        <v>202</v>
      </c>
      <c r="I672" s="2" t="s">
        <v>2221</v>
      </c>
      <c r="J672" s="2" t="s">
        <v>2222</v>
      </c>
      <c r="K672" s="194" t="s">
        <v>17</v>
      </c>
      <c r="L672" s="2">
        <v>40</v>
      </c>
      <c r="M672" s="194">
        <v>25</v>
      </c>
      <c r="N672" s="2">
        <v>50</v>
      </c>
      <c r="O672" s="195">
        <v>25</v>
      </c>
    </row>
    <row r="673" spans="1:15" ht="15.75" thickBot="1">
      <c r="A673" s="7">
        <v>2015</v>
      </c>
      <c r="B673" s="7" t="str">
        <f t="shared" si="20"/>
        <v>S24</v>
      </c>
      <c r="C673" s="8">
        <v>42169</v>
      </c>
      <c r="D673" s="7">
        <v>28</v>
      </c>
      <c r="E673" s="7" t="str">
        <f t="shared" si="21"/>
        <v>S244216928</v>
      </c>
      <c r="F673" s="5">
        <v>2019</v>
      </c>
      <c r="G673" s="6">
        <v>200</v>
      </c>
      <c r="H673" s="6" t="s">
        <v>1537</v>
      </c>
      <c r="I673" s="6" t="s">
        <v>2223</v>
      </c>
      <c r="J673" s="6" t="s">
        <v>2224</v>
      </c>
      <c r="K673" s="196" t="s">
        <v>17</v>
      </c>
      <c r="L673" s="6">
        <v>40</v>
      </c>
      <c r="M673" s="196" t="s">
        <v>625</v>
      </c>
      <c r="N673" s="6" t="s">
        <v>736</v>
      </c>
      <c r="O673" s="197" t="s">
        <v>585</v>
      </c>
    </row>
    <row r="674" spans="1:15" ht="16.5" thickTop="1" thickBot="1">
      <c r="A674" s="7">
        <v>2015</v>
      </c>
      <c r="B674" s="7" t="str">
        <f t="shared" si="20"/>
        <v>S25</v>
      </c>
      <c r="C674" s="8">
        <v>42176</v>
      </c>
      <c r="D674" s="7">
        <v>1</v>
      </c>
      <c r="E674" s="7" t="str">
        <f t="shared" si="21"/>
        <v>S25421761</v>
      </c>
      <c r="F674" s="1" t="s">
        <v>0</v>
      </c>
    </row>
    <row r="675" spans="1:15" ht="16.5" thickTop="1" thickBot="1">
      <c r="A675" s="7">
        <v>2015</v>
      </c>
      <c r="B675" s="7" t="str">
        <f t="shared" si="20"/>
        <v>S25</v>
      </c>
      <c r="C675" s="8">
        <v>42176</v>
      </c>
      <c r="D675" s="7">
        <v>2</v>
      </c>
      <c r="E675" s="7" t="str">
        <f t="shared" si="21"/>
        <v>S25421762</v>
      </c>
      <c r="F675" s="338" t="s">
        <v>1</v>
      </c>
      <c r="G675" s="341" t="s">
        <v>2</v>
      </c>
      <c r="H675" s="342"/>
      <c r="I675" s="342"/>
      <c r="J675" s="343"/>
      <c r="K675" s="344" t="s">
        <v>3</v>
      </c>
      <c r="L675" s="343"/>
      <c r="M675" s="344" t="s">
        <v>144</v>
      </c>
      <c r="N675" s="342"/>
      <c r="O675" s="342"/>
    </row>
    <row r="676" spans="1:15" ht="18" customHeight="1" thickBot="1">
      <c r="A676" s="7">
        <v>2015</v>
      </c>
      <c r="B676" s="7" t="str">
        <f t="shared" si="20"/>
        <v>S25</v>
      </c>
      <c r="C676" s="8">
        <v>42176</v>
      </c>
      <c r="D676" s="7">
        <v>3</v>
      </c>
      <c r="E676" s="7" t="str">
        <f t="shared" si="21"/>
        <v>S25421763</v>
      </c>
      <c r="F676" s="339"/>
      <c r="G676" s="345" t="s">
        <v>5</v>
      </c>
      <c r="H676" s="347" t="s">
        <v>145</v>
      </c>
      <c r="I676" s="348"/>
      <c r="J676" s="349"/>
      <c r="K676" s="350" t="s">
        <v>6</v>
      </c>
      <c r="L676" s="352" t="s">
        <v>7</v>
      </c>
      <c r="M676" s="350" t="s">
        <v>8</v>
      </c>
      <c r="N676" s="354" t="s">
        <v>146</v>
      </c>
      <c r="O676" s="356" t="s">
        <v>147</v>
      </c>
    </row>
    <row r="677" spans="1:15" ht="15.75" thickBot="1">
      <c r="A677" s="7">
        <v>2015</v>
      </c>
      <c r="B677" s="7" t="str">
        <f t="shared" si="20"/>
        <v>S25</v>
      </c>
      <c r="C677" s="8">
        <v>42176</v>
      </c>
      <c r="D677" s="7">
        <v>4</v>
      </c>
      <c r="E677" s="7" t="str">
        <f t="shared" si="21"/>
        <v>S25421764</v>
      </c>
      <c r="F677" s="340"/>
      <c r="G677" s="346"/>
      <c r="H677" s="191" t="s">
        <v>9</v>
      </c>
      <c r="I677" s="192" t="s">
        <v>10</v>
      </c>
      <c r="J677" s="193" t="s">
        <v>11</v>
      </c>
      <c r="K677" s="351"/>
      <c r="L677" s="353"/>
      <c r="M677" s="351"/>
      <c r="N677" s="355"/>
      <c r="O677" s="357"/>
    </row>
    <row r="678" spans="1:15">
      <c r="A678" s="7">
        <v>2015</v>
      </c>
      <c r="B678" s="7" t="str">
        <f t="shared" si="20"/>
        <v>S25</v>
      </c>
      <c r="C678" s="8">
        <v>42176</v>
      </c>
      <c r="D678" s="7">
        <v>5</v>
      </c>
      <c r="E678" s="7" t="str">
        <f t="shared" si="21"/>
        <v>S25421765</v>
      </c>
      <c r="F678" s="3" t="s">
        <v>12</v>
      </c>
      <c r="G678" s="2">
        <v>4</v>
      </c>
      <c r="H678" s="2" t="s">
        <v>2225</v>
      </c>
      <c r="I678" s="2" t="s">
        <v>2226</v>
      </c>
      <c r="J678" s="2" t="s">
        <v>2227</v>
      </c>
      <c r="K678" s="194" t="s">
        <v>17</v>
      </c>
      <c r="L678" s="2">
        <v>40</v>
      </c>
      <c r="M678" s="194" t="s">
        <v>1198</v>
      </c>
      <c r="N678" s="2" t="s">
        <v>1139</v>
      </c>
      <c r="O678" s="195" t="s">
        <v>601</v>
      </c>
    </row>
    <row r="679" spans="1:15">
      <c r="A679" s="7">
        <v>2015</v>
      </c>
      <c r="B679" s="7" t="str">
        <f t="shared" si="20"/>
        <v>S25</v>
      </c>
      <c r="C679" s="8">
        <v>42176</v>
      </c>
      <c r="D679" s="7">
        <v>6</v>
      </c>
      <c r="E679" s="7" t="str">
        <f t="shared" si="21"/>
        <v>S25421766</v>
      </c>
      <c r="F679" s="4">
        <v>42156</v>
      </c>
      <c r="G679" s="2">
        <v>360</v>
      </c>
      <c r="H679" s="2" t="s">
        <v>2228</v>
      </c>
      <c r="I679" s="2" t="s">
        <v>2229</v>
      </c>
      <c r="J679" s="2" t="s">
        <v>2230</v>
      </c>
      <c r="K679" s="194" t="s">
        <v>17</v>
      </c>
      <c r="L679" s="2">
        <v>45</v>
      </c>
      <c r="M679" s="194" t="s">
        <v>801</v>
      </c>
      <c r="N679" s="2" t="s">
        <v>340</v>
      </c>
      <c r="O679" s="195" t="s">
        <v>343</v>
      </c>
    </row>
    <row r="680" spans="1:15">
      <c r="A680" s="7">
        <v>2015</v>
      </c>
      <c r="B680" s="7" t="str">
        <f t="shared" si="20"/>
        <v>S25</v>
      </c>
      <c r="C680" s="8">
        <v>42176</v>
      </c>
      <c r="D680" s="7">
        <v>7</v>
      </c>
      <c r="E680" s="7" t="str">
        <f t="shared" si="21"/>
        <v>S25421767</v>
      </c>
      <c r="F680" s="4">
        <v>42186</v>
      </c>
      <c r="G680" s="2">
        <v>340</v>
      </c>
      <c r="H680" s="2" t="s">
        <v>2231</v>
      </c>
      <c r="I680" s="2" t="s">
        <v>2232</v>
      </c>
      <c r="J680" s="2" t="s">
        <v>2233</v>
      </c>
      <c r="K680" s="194" t="s">
        <v>17</v>
      </c>
      <c r="L680" s="2">
        <v>40</v>
      </c>
      <c r="M680" s="194">
        <v>72</v>
      </c>
      <c r="N680" s="2">
        <v>16</v>
      </c>
      <c r="O680" s="195">
        <v>12</v>
      </c>
    </row>
    <row r="681" spans="1:15">
      <c r="A681" s="7">
        <v>2015</v>
      </c>
      <c r="B681" s="7" t="str">
        <f t="shared" si="20"/>
        <v>S25</v>
      </c>
      <c r="C681" s="8">
        <v>42176</v>
      </c>
      <c r="D681" s="7">
        <v>8</v>
      </c>
      <c r="E681" s="7" t="str">
        <f t="shared" si="21"/>
        <v>S25421768</v>
      </c>
      <c r="F681" s="4">
        <v>42217</v>
      </c>
      <c r="G681" s="2">
        <v>340</v>
      </c>
      <c r="H681" s="2" t="s">
        <v>2234</v>
      </c>
      <c r="I681" s="2" t="s">
        <v>2235</v>
      </c>
      <c r="J681" s="2" t="s">
        <v>2236</v>
      </c>
      <c r="K681" s="194" t="s">
        <v>17</v>
      </c>
      <c r="L681" s="2">
        <v>34</v>
      </c>
      <c r="M681" s="194" t="s">
        <v>1688</v>
      </c>
      <c r="N681" s="2" t="s">
        <v>1198</v>
      </c>
      <c r="O681" s="195" t="s">
        <v>472</v>
      </c>
    </row>
    <row r="682" spans="1:15">
      <c r="A682" s="7">
        <v>2015</v>
      </c>
      <c r="B682" s="7" t="str">
        <f t="shared" si="20"/>
        <v>S25</v>
      </c>
      <c r="C682" s="8">
        <v>42176</v>
      </c>
      <c r="D682" s="7">
        <v>9</v>
      </c>
      <c r="E682" s="7" t="str">
        <f t="shared" si="21"/>
        <v>S25421769</v>
      </c>
      <c r="F682" s="4">
        <v>42248</v>
      </c>
      <c r="G682" s="2">
        <v>340</v>
      </c>
      <c r="H682" s="2" t="s">
        <v>2237</v>
      </c>
      <c r="I682" s="2" t="s">
        <v>1812</v>
      </c>
      <c r="J682" s="2" t="s">
        <v>2206</v>
      </c>
      <c r="K682" s="194" t="s">
        <v>17</v>
      </c>
      <c r="L682" s="2">
        <v>35</v>
      </c>
      <c r="M682" s="194" t="s">
        <v>535</v>
      </c>
      <c r="N682" s="2" t="s">
        <v>301</v>
      </c>
      <c r="O682" s="195" t="s">
        <v>343</v>
      </c>
    </row>
    <row r="683" spans="1:15">
      <c r="A683" s="7">
        <v>2015</v>
      </c>
      <c r="B683" s="7" t="str">
        <f t="shared" si="20"/>
        <v>S25</v>
      </c>
      <c r="C683" s="8">
        <v>42176</v>
      </c>
      <c r="D683" s="7">
        <v>10</v>
      </c>
      <c r="E683" s="7" t="str">
        <f t="shared" si="21"/>
        <v>S254217610</v>
      </c>
      <c r="F683" s="3" t="s">
        <v>97</v>
      </c>
      <c r="G683" s="2">
        <v>320</v>
      </c>
      <c r="H683" s="2" t="s">
        <v>2238</v>
      </c>
      <c r="I683" s="2" t="s">
        <v>2239</v>
      </c>
      <c r="J683" s="2" t="s">
        <v>906</v>
      </c>
      <c r="K683" s="194" t="s">
        <v>17</v>
      </c>
      <c r="L683" s="2">
        <v>35</v>
      </c>
      <c r="M683" s="194" t="s">
        <v>682</v>
      </c>
      <c r="N683" s="2" t="s">
        <v>420</v>
      </c>
      <c r="O683" s="195" t="s">
        <v>1023</v>
      </c>
    </row>
    <row r="684" spans="1:15">
      <c r="A684" s="7">
        <v>2015</v>
      </c>
      <c r="B684" s="7" t="str">
        <f t="shared" si="20"/>
        <v>S25</v>
      </c>
      <c r="C684" s="8">
        <v>42176</v>
      </c>
      <c r="D684" s="7">
        <v>11</v>
      </c>
      <c r="E684" s="7" t="str">
        <f t="shared" si="21"/>
        <v>S254217611</v>
      </c>
      <c r="F684" s="3">
        <v>2016</v>
      </c>
      <c r="G684" s="2">
        <v>265</v>
      </c>
      <c r="H684" s="2" t="s">
        <v>2240</v>
      </c>
      <c r="I684" s="2" t="s">
        <v>2241</v>
      </c>
      <c r="J684" s="2" t="s">
        <v>2242</v>
      </c>
      <c r="K684" s="194" t="s">
        <v>17</v>
      </c>
      <c r="L684" s="2">
        <v>35</v>
      </c>
      <c r="M684" s="194" t="s">
        <v>2243</v>
      </c>
      <c r="N684" s="2" t="s">
        <v>2244</v>
      </c>
      <c r="O684" s="195" t="s">
        <v>945</v>
      </c>
    </row>
    <row r="685" spans="1:15">
      <c r="A685" s="7">
        <v>2015</v>
      </c>
      <c r="B685" s="7" t="str">
        <f t="shared" si="20"/>
        <v>S25</v>
      </c>
      <c r="C685" s="8">
        <v>42176</v>
      </c>
      <c r="D685" s="7">
        <v>12</v>
      </c>
      <c r="E685" s="7" t="str">
        <f t="shared" si="21"/>
        <v>S254217612</v>
      </c>
      <c r="F685" s="3">
        <v>2017</v>
      </c>
      <c r="G685" s="2">
        <v>210</v>
      </c>
      <c r="H685" s="2" t="s">
        <v>2245</v>
      </c>
      <c r="I685" s="2" t="s">
        <v>2246</v>
      </c>
      <c r="J685" s="2" t="s">
        <v>1993</v>
      </c>
      <c r="K685" s="194" t="s">
        <v>17</v>
      </c>
      <c r="L685" s="2">
        <v>33</v>
      </c>
      <c r="M685" s="194" t="s">
        <v>741</v>
      </c>
      <c r="N685" s="2">
        <v>50</v>
      </c>
      <c r="O685" s="195" t="s">
        <v>1831</v>
      </c>
    </row>
    <row r="686" spans="1:15">
      <c r="A686" s="7">
        <v>2015</v>
      </c>
      <c r="B686" s="7" t="str">
        <f t="shared" si="20"/>
        <v>S25</v>
      </c>
      <c r="C686" s="8">
        <v>42176</v>
      </c>
      <c r="D686" s="7">
        <v>13</v>
      </c>
      <c r="E686" s="7" t="str">
        <f t="shared" si="21"/>
        <v>S254217613</v>
      </c>
      <c r="F686" s="3">
        <v>2018</v>
      </c>
      <c r="G686" s="2">
        <v>185</v>
      </c>
      <c r="H686" s="2" t="s">
        <v>2247</v>
      </c>
      <c r="I686" s="2" t="s">
        <v>2248</v>
      </c>
      <c r="J686" s="2" t="s">
        <v>1823</v>
      </c>
      <c r="K686" s="194" t="s">
        <v>17</v>
      </c>
      <c r="L686" s="2">
        <v>36</v>
      </c>
      <c r="M686" s="194" t="s">
        <v>2249</v>
      </c>
      <c r="N686" s="2" t="s">
        <v>2250</v>
      </c>
      <c r="O686" s="195" t="s">
        <v>720</v>
      </c>
    </row>
    <row r="687" spans="1:15" ht="15.75" thickBot="1">
      <c r="A687" s="7">
        <v>2015</v>
      </c>
      <c r="B687" s="7" t="str">
        <f t="shared" si="20"/>
        <v>S25</v>
      </c>
      <c r="C687" s="8">
        <v>42176</v>
      </c>
      <c r="D687" s="7">
        <v>14</v>
      </c>
      <c r="E687" s="7" t="str">
        <f t="shared" si="21"/>
        <v>S254217614</v>
      </c>
      <c r="F687" s="5">
        <v>2019</v>
      </c>
      <c r="G687" s="6">
        <v>170</v>
      </c>
      <c r="H687" s="6" t="s">
        <v>2251</v>
      </c>
      <c r="I687" s="6" t="s">
        <v>2252</v>
      </c>
      <c r="J687" s="6" t="s">
        <v>1694</v>
      </c>
      <c r="K687" s="196" t="s">
        <v>17</v>
      </c>
      <c r="L687" s="6">
        <v>35</v>
      </c>
      <c r="M687" s="196" t="s">
        <v>2253</v>
      </c>
      <c r="N687" s="6" t="s">
        <v>2151</v>
      </c>
      <c r="O687" s="197" t="s">
        <v>653</v>
      </c>
    </row>
    <row r="688" spans="1:15" ht="16.5" thickTop="1" thickBot="1">
      <c r="A688" s="7">
        <v>2015</v>
      </c>
      <c r="B688" s="7" t="str">
        <f t="shared" si="20"/>
        <v>S25</v>
      </c>
      <c r="C688" s="8">
        <v>42176</v>
      </c>
      <c r="D688" s="7">
        <v>15</v>
      </c>
      <c r="E688" s="7" t="str">
        <f t="shared" si="21"/>
        <v>S254217615</v>
      </c>
      <c r="F688" s="1" t="s">
        <v>15</v>
      </c>
    </row>
    <row r="689" spans="1:15" ht="16.5" thickTop="1" thickBot="1">
      <c r="A689" s="7">
        <v>2015</v>
      </c>
      <c r="B689" s="7" t="str">
        <f t="shared" si="20"/>
        <v>S25</v>
      </c>
      <c r="C689" s="8">
        <v>42176</v>
      </c>
      <c r="D689" s="7">
        <v>16</v>
      </c>
      <c r="E689" s="7" t="str">
        <f t="shared" si="21"/>
        <v>S254217616</v>
      </c>
      <c r="F689" s="338" t="s">
        <v>1</v>
      </c>
      <c r="G689" s="341" t="s">
        <v>2</v>
      </c>
      <c r="H689" s="342"/>
      <c r="I689" s="342"/>
      <c r="J689" s="343"/>
      <c r="K689" s="344" t="s">
        <v>3</v>
      </c>
      <c r="L689" s="343"/>
      <c r="M689" s="344" t="s">
        <v>144</v>
      </c>
      <c r="N689" s="342"/>
      <c r="O689" s="342"/>
    </row>
    <row r="690" spans="1:15" ht="18" customHeight="1" thickBot="1">
      <c r="A690" s="7">
        <v>2015</v>
      </c>
      <c r="B690" s="7" t="str">
        <f t="shared" si="20"/>
        <v>S25</v>
      </c>
      <c r="C690" s="8">
        <v>42176</v>
      </c>
      <c r="D690" s="7">
        <v>17</v>
      </c>
      <c r="E690" s="7" t="str">
        <f t="shared" si="21"/>
        <v>S254217617</v>
      </c>
      <c r="F690" s="339"/>
      <c r="G690" s="345" t="s">
        <v>5</v>
      </c>
      <c r="H690" s="347" t="s">
        <v>145</v>
      </c>
      <c r="I690" s="348"/>
      <c r="J690" s="349"/>
      <c r="K690" s="350" t="s">
        <v>6</v>
      </c>
      <c r="L690" s="352" t="s">
        <v>7</v>
      </c>
      <c r="M690" s="350" t="s">
        <v>8</v>
      </c>
      <c r="N690" s="354" t="s">
        <v>146</v>
      </c>
      <c r="O690" s="356" t="s">
        <v>147</v>
      </c>
    </row>
    <row r="691" spans="1:15" ht="15.75" thickBot="1">
      <c r="A691" s="7">
        <v>2015</v>
      </c>
      <c r="B691" s="7" t="str">
        <f t="shared" si="20"/>
        <v>S25</v>
      </c>
      <c r="C691" s="8">
        <v>42176</v>
      </c>
      <c r="D691" s="7">
        <v>18</v>
      </c>
      <c r="E691" s="7" t="str">
        <f t="shared" si="21"/>
        <v>S254217618</v>
      </c>
      <c r="F691" s="340"/>
      <c r="G691" s="346"/>
      <c r="H691" s="191" t="s">
        <v>9</v>
      </c>
      <c r="I691" s="192" t="s">
        <v>10</v>
      </c>
      <c r="J691" s="193" t="s">
        <v>11</v>
      </c>
      <c r="K691" s="351"/>
      <c r="L691" s="353"/>
      <c r="M691" s="351"/>
      <c r="N691" s="355"/>
      <c r="O691" s="357"/>
    </row>
    <row r="692" spans="1:15">
      <c r="A692" s="7">
        <v>2015</v>
      </c>
      <c r="B692" s="7" t="str">
        <f t="shared" si="20"/>
        <v>S25</v>
      </c>
      <c r="C692" s="8">
        <v>42176</v>
      </c>
      <c r="D692" s="7">
        <v>19</v>
      </c>
      <c r="E692" s="7" t="str">
        <f t="shared" si="21"/>
        <v>S254217619</v>
      </c>
      <c r="F692" s="3" t="s">
        <v>16</v>
      </c>
      <c r="G692" s="2">
        <v>15</v>
      </c>
      <c r="H692" s="2" t="s">
        <v>2254</v>
      </c>
      <c r="I692" s="2" t="s">
        <v>2255</v>
      </c>
      <c r="J692" s="2" t="s">
        <v>932</v>
      </c>
      <c r="K692" s="194" t="s">
        <v>17</v>
      </c>
      <c r="L692" s="2">
        <v>41</v>
      </c>
      <c r="M692" s="194" t="s">
        <v>819</v>
      </c>
      <c r="N692" s="2" t="s">
        <v>1952</v>
      </c>
      <c r="O692" s="195" t="s">
        <v>1138</v>
      </c>
    </row>
    <row r="693" spans="1:15">
      <c r="A693" s="7">
        <v>2015</v>
      </c>
      <c r="B693" s="7" t="str">
        <f t="shared" si="20"/>
        <v>S25</v>
      </c>
      <c r="C693" s="8">
        <v>42176</v>
      </c>
      <c r="D693" s="7">
        <v>20</v>
      </c>
      <c r="E693" s="7" t="str">
        <f t="shared" si="21"/>
        <v>S254217620</v>
      </c>
      <c r="F693" s="4">
        <v>42156</v>
      </c>
      <c r="G693" s="2">
        <v>375</v>
      </c>
      <c r="H693" s="2" t="s">
        <v>2204</v>
      </c>
      <c r="I693" s="2" t="s">
        <v>2256</v>
      </c>
      <c r="J693" s="2" t="s">
        <v>2257</v>
      </c>
      <c r="K693" s="194" t="s">
        <v>17</v>
      </c>
      <c r="L693" s="2">
        <v>39</v>
      </c>
      <c r="M693" s="194" t="s">
        <v>2258</v>
      </c>
      <c r="N693" s="2" t="s">
        <v>2259</v>
      </c>
      <c r="O693" s="195" t="s">
        <v>1018</v>
      </c>
    </row>
    <row r="694" spans="1:15">
      <c r="A694" s="7">
        <v>2015</v>
      </c>
      <c r="B694" s="7" t="str">
        <f t="shared" si="20"/>
        <v>S25</v>
      </c>
      <c r="C694" s="8">
        <v>42176</v>
      </c>
      <c r="D694" s="7">
        <v>21</v>
      </c>
      <c r="E694" s="7" t="str">
        <f t="shared" si="21"/>
        <v>S254217621</v>
      </c>
      <c r="F694" s="4">
        <v>42186</v>
      </c>
      <c r="G694" s="2">
        <v>355</v>
      </c>
      <c r="H694" s="2" t="s">
        <v>2260</v>
      </c>
      <c r="I694" s="2" t="s">
        <v>2261</v>
      </c>
      <c r="J694" s="2" t="s">
        <v>2262</v>
      </c>
      <c r="K694" s="194" t="s">
        <v>17</v>
      </c>
      <c r="L694" s="2">
        <v>33</v>
      </c>
      <c r="M694" s="194" t="s">
        <v>2263</v>
      </c>
      <c r="N694" s="2" t="s">
        <v>1088</v>
      </c>
      <c r="O694" s="195" t="s">
        <v>2264</v>
      </c>
    </row>
    <row r="695" spans="1:15">
      <c r="A695" s="7">
        <v>2015</v>
      </c>
      <c r="B695" s="7" t="str">
        <f t="shared" si="20"/>
        <v>S25</v>
      </c>
      <c r="C695" s="8">
        <v>42176</v>
      </c>
      <c r="D695" s="7">
        <v>22</v>
      </c>
      <c r="E695" s="7" t="str">
        <f t="shared" si="21"/>
        <v>S254217622</v>
      </c>
      <c r="F695" s="4">
        <v>42217</v>
      </c>
      <c r="G695" s="2">
        <v>360</v>
      </c>
      <c r="H695" s="2" t="s">
        <v>2265</v>
      </c>
      <c r="I695" s="2" t="s">
        <v>2266</v>
      </c>
      <c r="J695" s="2" t="s">
        <v>2267</v>
      </c>
      <c r="K695" s="194" t="s">
        <v>17</v>
      </c>
      <c r="L695" s="2">
        <v>34</v>
      </c>
      <c r="M695" s="194" t="s">
        <v>2268</v>
      </c>
      <c r="N695" s="2" t="s">
        <v>2269</v>
      </c>
      <c r="O695" s="195" t="s">
        <v>2163</v>
      </c>
    </row>
    <row r="696" spans="1:15">
      <c r="A696" s="7">
        <v>2015</v>
      </c>
      <c r="B696" s="7" t="str">
        <f t="shared" si="20"/>
        <v>S25</v>
      </c>
      <c r="C696" s="8">
        <v>42176</v>
      </c>
      <c r="D696" s="7">
        <v>23</v>
      </c>
      <c r="E696" s="7" t="str">
        <f t="shared" si="21"/>
        <v>S254217623</v>
      </c>
      <c r="F696" s="4">
        <v>42248</v>
      </c>
      <c r="G696" s="2">
        <v>360</v>
      </c>
      <c r="H696" s="2" t="s">
        <v>2270</v>
      </c>
      <c r="I696" s="2" t="s">
        <v>2271</v>
      </c>
      <c r="J696" s="2" t="s">
        <v>905</v>
      </c>
      <c r="K696" s="194" t="s">
        <v>17</v>
      </c>
      <c r="L696" s="2">
        <v>32</v>
      </c>
      <c r="M696" s="194" t="s">
        <v>2272</v>
      </c>
      <c r="N696" s="2" t="s">
        <v>2273</v>
      </c>
      <c r="O696" s="195" t="s">
        <v>721</v>
      </c>
    </row>
    <row r="697" spans="1:15">
      <c r="A697" s="7">
        <v>2015</v>
      </c>
      <c r="B697" s="7" t="str">
        <f t="shared" si="20"/>
        <v>S25</v>
      </c>
      <c r="C697" s="8">
        <v>42176</v>
      </c>
      <c r="D697" s="7">
        <v>24</v>
      </c>
      <c r="E697" s="7" t="str">
        <f t="shared" si="21"/>
        <v>S254217624</v>
      </c>
      <c r="F697" s="3" t="s">
        <v>97</v>
      </c>
      <c r="G697" s="2">
        <v>340</v>
      </c>
      <c r="H697" s="2" t="s">
        <v>2274</v>
      </c>
      <c r="I697" s="2" t="s">
        <v>2275</v>
      </c>
      <c r="J697" s="2" t="s">
        <v>720</v>
      </c>
      <c r="K697" s="194" t="s">
        <v>17</v>
      </c>
      <c r="L697" s="2">
        <v>31</v>
      </c>
      <c r="M697" s="194" t="s">
        <v>2276</v>
      </c>
      <c r="N697" s="2" t="s">
        <v>2277</v>
      </c>
      <c r="O697" s="195" t="s">
        <v>709</v>
      </c>
    </row>
    <row r="698" spans="1:15">
      <c r="A698" s="7">
        <v>2015</v>
      </c>
      <c r="B698" s="7" t="str">
        <f t="shared" si="20"/>
        <v>S25</v>
      </c>
      <c r="C698" s="8">
        <v>42176</v>
      </c>
      <c r="D698" s="7">
        <v>25</v>
      </c>
      <c r="E698" s="7" t="str">
        <f t="shared" si="21"/>
        <v>S254217625</v>
      </c>
      <c r="F698" s="3">
        <v>2016</v>
      </c>
      <c r="G698" s="2">
        <v>280</v>
      </c>
      <c r="H698" s="2" t="s">
        <v>2278</v>
      </c>
      <c r="I698" s="2" t="s">
        <v>2279</v>
      </c>
      <c r="J698" s="2" t="s">
        <v>1289</v>
      </c>
      <c r="K698" s="194" t="s">
        <v>17</v>
      </c>
      <c r="L698" s="2">
        <v>34</v>
      </c>
      <c r="M698" s="194">
        <v>68</v>
      </c>
      <c r="N698" s="2">
        <v>32</v>
      </c>
      <c r="O698" s="195">
        <v>0</v>
      </c>
    </row>
    <row r="699" spans="1:15">
      <c r="A699" s="7">
        <v>2015</v>
      </c>
      <c r="B699" s="7" t="str">
        <f t="shared" si="20"/>
        <v>S25</v>
      </c>
      <c r="C699" s="8">
        <v>42176</v>
      </c>
      <c r="D699" s="7">
        <v>26</v>
      </c>
      <c r="E699" s="7" t="str">
        <f t="shared" si="21"/>
        <v>S254217626</v>
      </c>
      <c r="F699" s="3">
        <v>2017</v>
      </c>
      <c r="G699" s="2">
        <v>235</v>
      </c>
      <c r="H699" s="2" t="s">
        <v>2280</v>
      </c>
      <c r="I699" s="2" t="s">
        <v>2281</v>
      </c>
      <c r="J699" s="2" t="s">
        <v>283</v>
      </c>
      <c r="K699" s="194" t="s">
        <v>17</v>
      </c>
      <c r="L699" s="2">
        <v>35</v>
      </c>
      <c r="M699" s="194" t="s">
        <v>626</v>
      </c>
      <c r="N699" s="2" t="s">
        <v>736</v>
      </c>
      <c r="O699" s="195" t="s">
        <v>735</v>
      </c>
    </row>
    <row r="700" spans="1:15">
      <c r="A700" s="7">
        <v>2015</v>
      </c>
      <c r="B700" s="7" t="str">
        <f t="shared" si="20"/>
        <v>S25</v>
      </c>
      <c r="C700" s="8">
        <v>42176</v>
      </c>
      <c r="D700" s="7">
        <v>27</v>
      </c>
      <c r="E700" s="7" t="str">
        <f t="shared" si="21"/>
        <v>S254217627</v>
      </c>
      <c r="F700" s="3">
        <v>2018</v>
      </c>
      <c r="G700" s="2">
        <v>215</v>
      </c>
      <c r="H700" s="2" t="s">
        <v>2282</v>
      </c>
      <c r="I700" s="2" t="s">
        <v>2283</v>
      </c>
      <c r="J700" s="2" t="s">
        <v>2284</v>
      </c>
      <c r="K700" s="194" t="s">
        <v>17</v>
      </c>
      <c r="L700" s="2">
        <v>39</v>
      </c>
      <c r="M700" s="194" t="s">
        <v>301</v>
      </c>
      <c r="N700" s="2" t="s">
        <v>535</v>
      </c>
      <c r="O700" s="195" t="s">
        <v>343</v>
      </c>
    </row>
    <row r="701" spans="1:15" ht="15.75" thickBot="1">
      <c r="A701" s="7">
        <v>2015</v>
      </c>
      <c r="B701" s="7" t="str">
        <f t="shared" si="20"/>
        <v>S25</v>
      </c>
      <c r="C701" s="8">
        <v>42176</v>
      </c>
      <c r="D701" s="7">
        <v>28</v>
      </c>
      <c r="E701" s="7" t="str">
        <f t="shared" si="21"/>
        <v>S254217628</v>
      </c>
      <c r="F701" s="5">
        <v>2019</v>
      </c>
      <c r="G701" s="6">
        <v>200</v>
      </c>
      <c r="H701" s="6" t="s">
        <v>2285</v>
      </c>
      <c r="I701" s="6" t="s">
        <v>2286</v>
      </c>
      <c r="J701" s="6" t="s">
        <v>2082</v>
      </c>
      <c r="K701" s="196" t="s">
        <v>17</v>
      </c>
      <c r="L701" s="6">
        <v>39</v>
      </c>
      <c r="M701" s="196" t="s">
        <v>586</v>
      </c>
      <c r="N701" s="6" t="s">
        <v>627</v>
      </c>
      <c r="O701" s="197" t="s">
        <v>735</v>
      </c>
    </row>
    <row r="702" spans="1:15" ht="16.5" thickTop="1" thickBot="1">
      <c r="A702" s="7">
        <v>2015</v>
      </c>
      <c r="B702" s="7" t="str">
        <f t="shared" si="20"/>
        <v>S26</v>
      </c>
      <c r="C702" s="8">
        <v>42183</v>
      </c>
      <c r="D702" s="7">
        <v>1</v>
      </c>
      <c r="E702" s="7" t="str">
        <f t="shared" ref="E702:E765" si="22">B702&amp;C702&amp;D702</f>
        <v>S26421831</v>
      </c>
      <c r="F702" s="1" t="s">
        <v>0</v>
      </c>
    </row>
    <row r="703" spans="1:15" ht="16.5" thickTop="1" thickBot="1">
      <c r="A703" s="7">
        <v>2015</v>
      </c>
      <c r="B703" s="7" t="str">
        <f t="shared" si="20"/>
        <v>S26</v>
      </c>
      <c r="C703" s="8">
        <v>42183</v>
      </c>
      <c r="D703" s="7">
        <v>2</v>
      </c>
      <c r="E703" s="7" t="str">
        <f t="shared" si="22"/>
        <v>S26421832</v>
      </c>
      <c r="F703" s="338" t="s">
        <v>1</v>
      </c>
      <c r="G703" s="341" t="s">
        <v>2</v>
      </c>
      <c r="H703" s="342"/>
      <c r="I703" s="342"/>
      <c r="J703" s="343"/>
      <c r="K703" s="344" t="s">
        <v>3</v>
      </c>
      <c r="L703" s="343"/>
      <c r="M703" s="344" t="s">
        <v>144</v>
      </c>
      <c r="N703" s="342"/>
      <c r="O703" s="342"/>
    </row>
    <row r="704" spans="1:15" ht="18" customHeight="1" thickBot="1">
      <c r="A704" s="7">
        <v>2015</v>
      </c>
      <c r="B704" s="7" t="str">
        <f t="shared" si="20"/>
        <v>S26</v>
      </c>
      <c r="C704" s="8">
        <v>42183</v>
      </c>
      <c r="D704" s="7">
        <v>3</v>
      </c>
      <c r="E704" s="7" t="str">
        <f t="shared" si="22"/>
        <v>S26421833</v>
      </c>
      <c r="F704" s="339"/>
      <c r="G704" s="345" t="s">
        <v>5</v>
      </c>
      <c r="H704" s="347" t="s">
        <v>145</v>
      </c>
      <c r="I704" s="348"/>
      <c r="J704" s="349"/>
      <c r="K704" s="350" t="s">
        <v>6</v>
      </c>
      <c r="L704" s="352" t="s">
        <v>7</v>
      </c>
      <c r="M704" s="350" t="s">
        <v>8</v>
      </c>
      <c r="N704" s="354" t="s">
        <v>146</v>
      </c>
      <c r="O704" s="356" t="s">
        <v>147</v>
      </c>
    </row>
    <row r="705" spans="1:15" ht="15.75" thickBot="1">
      <c r="A705" s="7">
        <v>2015</v>
      </c>
      <c r="B705" s="7" t="str">
        <f t="shared" si="20"/>
        <v>S26</v>
      </c>
      <c r="C705" s="8">
        <v>42183</v>
      </c>
      <c r="D705" s="7">
        <v>4</v>
      </c>
      <c r="E705" s="7" t="str">
        <f t="shared" si="22"/>
        <v>S26421834</v>
      </c>
      <c r="F705" s="340"/>
      <c r="G705" s="346"/>
      <c r="H705" s="191" t="s">
        <v>9</v>
      </c>
      <c r="I705" s="192" t="s">
        <v>10</v>
      </c>
      <c r="J705" s="193" t="s">
        <v>11</v>
      </c>
      <c r="K705" s="351"/>
      <c r="L705" s="353"/>
      <c r="M705" s="351"/>
      <c r="N705" s="355"/>
      <c r="O705" s="357"/>
    </row>
    <row r="706" spans="1:15">
      <c r="A706" s="7">
        <v>2015</v>
      </c>
      <c r="B706" s="7" t="str">
        <f t="shared" si="20"/>
        <v>S26</v>
      </c>
      <c r="C706" s="8">
        <v>42183</v>
      </c>
      <c r="D706" s="7">
        <v>5</v>
      </c>
      <c r="E706" s="7" t="str">
        <f t="shared" si="22"/>
        <v>S26421835</v>
      </c>
      <c r="F706" s="3" t="s">
        <v>12</v>
      </c>
      <c r="G706" s="2">
        <v>0</v>
      </c>
      <c r="H706" s="2" t="s">
        <v>2287</v>
      </c>
      <c r="I706" s="2" t="s">
        <v>2287</v>
      </c>
      <c r="J706" s="2" t="s">
        <v>1333</v>
      </c>
      <c r="K706" s="194" t="s">
        <v>17</v>
      </c>
      <c r="L706" s="2">
        <v>39</v>
      </c>
      <c r="M706" s="194" t="s">
        <v>922</v>
      </c>
      <c r="N706" s="2" t="s">
        <v>1255</v>
      </c>
      <c r="O706" s="195" t="s">
        <v>585</v>
      </c>
    </row>
    <row r="707" spans="1:15">
      <c r="A707" s="7">
        <v>2015</v>
      </c>
      <c r="B707" s="7" t="str">
        <f t="shared" si="20"/>
        <v>S26</v>
      </c>
      <c r="C707" s="8">
        <v>42183</v>
      </c>
      <c r="D707" s="7">
        <v>6</v>
      </c>
      <c r="E707" s="7" t="str">
        <f t="shared" si="22"/>
        <v>S26421836</v>
      </c>
      <c r="F707" s="4">
        <v>42156</v>
      </c>
      <c r="G707" s="2">
        <v>364</v>
      </c>
      <c r="H707" s="2" t="s">
        <v>2288</v>
      </c>
      <c r="I707" s="2">
        <v>363</v>
      </c>
      <c r="J707" s="2" t="s">
        <v>2289</v>
      </c>
      <c r="K707" s="194" t="s">
        <v>17</v>
      </c>
      <c r="L707" s="2">
        <v>41</v>
      </c>
      <c r="M707" s="194" t="s">
        <v>529</v>
      </c>
      <c r="N707" s="2" t="s">
        <v>2290</v>
      </c>
      <c r="O707" s="195" t="s">
        <v>2291</v>
      </c>
    </row>
    <row r="708" spans="1:15">
      <c r="A708" s="7">
        <v>2015</v>
      </c>
      <c r="B708" s="7" t="str">
        <f t="shared" si="20"/>
        <v>S26</v>
      </c>
      <c r="C708" s="8">
        <v>42183</v>
      </c>
      <c r="D708" s="7">
        <v>7</v>
      </c>
      <c r="E708" s="7" t="str">
        <f t="shared" si="22"/>
        <v>S26421837</v>
      </c>
      <c r="F708" s="4">
        <v>42186</v>
      </c>
      <c r="G708" s="2">
        <v>345</v>
      </c>
      <c r="H708" s="2" t="s">
        <v>2292</v>
      </c>
      <c r="I708" s="2">
        <v>345</v>
      </c>
      <c r="J708" s="2" t="s">
        <v>604</v>
      </c>
      <c r="K708" s="194" t="s">
        <v>17</v>
      </c>
      <c r="L708" s="2">
        <v>38</v>
      </c>
      <c r="M708" s="194" t="s">
        <v>2151</v>
      </c>
      <c r="N708" s="2" t="s">
        <v>729</v>
      </c>
      <c r="O708" s="195" t="s">
        <v>741</v>
      </c>
    </row>
    <row r="709" spans="1:15">
      <c r="A709" s="7">
        <v>2015</v>
      </c>
      <c r="B709" s="7" t="str">
        <f t="shared" si="20"/>
        <v>S26</v>
      </c>
      <c r="C709" s="8">
        <v>42183</v>
      </c>
      <c r="D709" s="7">
        <v>8</v>
      </c>
      <c r="E709" s="7" t="str">
        <f t="shared" si="22"/>
        <v>S26421838</v>
      </c>
      <c r="F709" s="4">
        <v>42217</v>
      </c>
      <c r="G709" s="2">
        <v>335</v>
      </c>
      <c r="H709" s="2" t="s">
        <v>2274</v>
      </c>
      <c r="I709" s="2" t="s">
        <v>2293</v>
      </c>
      <c r="J709" s="2" t="s">
        <v>2294</v>
      </c>
      <c r="K709" s="194" t="s">
        <v>17</v>
      </c>
      <c r="L709" s="2">
        <v>37</v>
      </c>
      <c r="M709" s="194">
        <v>56</v>
      </c>
      <c r="N709" s="2">
        <v>24</v>
      </c>
      <c r="O709" s="195">
        <v>20</v>
      </c>
    </row>
    <row r="710" spans="1:15">
      <c r="A710" s="7">
        <v>2015</v>
      </c>
      <c r="B710" s="7" t="str">
        <f t="shared" si="20"/>
        <v>S26</v>
      </c>
      <c r="C710" s="8">
        <v>42183</v>
      </c>
      <c r="D710" s="7">
        <v>9</v>
      </c>
      <c r="E710" s="7" t="str">
        <f t="shared" si="22"/>
        <v>S26421839</v>
      </c>
      <c r="F710" s="4">
        <v>42248</v>
      </c>
      <c r="G710" s="2">
        <v>335</v>
      </c>
      <c r="H710" s="2" t="s">
        <v>2295</v>
      </c>
      <c r="I710" s="2" t="s">
        <v>2296</v>
      </c>
      <c r="J710" s="2" t="s">
        <v>2119</v>
      </c>
      <c r="K710" s="194" t="s">
        <v>17</v>
      </c>
      <c r="L710" s="2">
        <v>35</v>
      </c>
      <c r="M710" s="194" t="s">
        <v>1691</v>
      </c>
      <c r="N710" s="2" t="s">
        <v>340</v>
      </c>
      <c r="O710" s="195">
        <v>25</v>
      </c>
    </row>
    <row r="711" spans="1:15">
      <c r="A711" s="7">
        <v>2015</v>
      </c>
      <c r="B711" s="7" t="str">
        <f t="shared" si="20"/>
        <v>S26</v>
      </c>
      <c r="C711" s="8">
        <v>42183</v>
      </c>
      <c r="D711" s="7">
        <v>10</v>
      </c>
      <c r="E711" s="7" t="str">
        <f t="shared" si="22"/>
        <v>S264218310</v>
      </c>
      <c r="F711" s="3" t="s">
        <v>97</v>
      </c>
      <c r="G711" s="2">
        <v>325</v>
      </c>
      <c r="H711" s="2" t="s">
        <v>2297</v>
      </c>
      <c r="I711" s="2" t="s">
        <v>2298</v>
      </c>
      <c r="J711" s="2" t="s">
        <v>2299</v>
      </c>
      <c r="K711" s="194" t="s">
        <v>17</v>
      </c>
      <c r="L711" s="2">
        <v>35</v>
      </c>
      <c r="M711" s="194" t="s">
        <v>2300</v>
      </c>
      <c r="N711" s="2" t="s">
        <v>2301</v>
      </c>
      <c r="O711" s="195" t="s">
        <v>2259</v>
      </c>
    </row>
    <row r="712" spans="1:15">
      <c r="A712" s="7">
        <v>2015</v>
      </c>
      <c r="B712" s="7" t="str">
        <f t="shared" si="20"/>
        <v>S26</v>
      </c>
      <c r="C712" s="8">
        <v>42183</v>
      </c>
      <c r="D712" s="7">
        <v>11</v>
      </c>
      <c r="E712" s="7" t="str">
        <f t="shared" si="22"/>
        <v>S264218311</v>
      </c>
      <c r="F712" s="3">
        <v>2016</v>
      </c>
      <c r="G712" s="2">
        <v>258</v>
      </c>
      <c r="H712" s="2" t="s">
        <v>2302</v>
      </c>
      <c r="I712" s="2" t="s">
        <v>2303</v>
      </c>
      <c r="J712" s="2" t="s">
        <v>2038</v>
      </c>
      <c r="K712" s="194" t="s">
        <v>17</v>
      </c>
      <c r="L712" s="2">
        <v>35</v>
      </c>
      <c r="M712" s="194">
        <v>75</v>
      </c>
      <c r="N712" s="2" t="s">
        <v>444</v>
      </c>
      <c r="O712" s="195" t="s">
        <v>691</v>
      </c>
    </row>
    <row r="713" spans="1:15">
      <c r="A713" s="7">
        <v>2015</v>
      </c>
      <c r="B713" s="7" t="str">
        <f t="shared" si="20"/>
        <v>S26</v>
      </c>
      <c r="C713" s="8">
        <v>42183</v>
      </c>
      <c r="D713" s="7">
        <v>12</v>
      </c>
      <c r="E713" s="7" t="str">
        <f t="shared" si="22"/>
        <v>S264218312</v>
      </c>
      <c r="F713" s="3">
        <v>2017</v>
      </c>
      <c r="G713" s="2">
        <v>205</v>
      </c>
      <c r="H713" s="2" t="s">
        <v>2304</v>
      </c>
      <c r="I713" s="2" t="s">
        <v>2305</v>
      </c>
      <c r="J713" s="2" t="s">
        <v>2306</v>
      </c>
      <c r="K713" s="194" t="s">
        <v>17</v>
      </c>
      <c r="L713" s="2">
        <v>31</v>
      </c>
      <c r="M713" s="194" t="s">
        <v>2307</v>
      </c>
      <c r="N713" s="2" t="s">
        <v>2308</v>
      </c>
      <c r="O713" s="195" t="s">
        <v>660</v>
      </c>
    </row>
    <row r="714" spans="1:15">
      <c r="A714" s="7">
        <v>2015</v>
      </c>
      <c r="B714" s="7" t="str">
        <f t="shared" si="20"/>
        <v>S26</v>
      </c>
      <c r="C714" s="8">
        <v>42183</v>
      </c>
      <c r="D714" s="7">
        <v>13</v>
      </c>
      <c r="E714" s="7" t="str">
        <f t="shared" si="22"/>
        <v>S264218313</v>
      </c>
      <c r="F714" s="3">
        <v>2018</v>
      </c>
      <c r="G714" s="2">
        <v>185</v>
      </c>
      <c r="H714" s="2" t="s">
        <v>2309</v>
      </c>
      <c r="I714" s="2" t="s">
        <v>553</v>
      </c>
      <c r="J714" s="2" t="s">
        <v>2310</v>
      </c>
      <c r="K714" s="194" t="s">
        <v>17</v>
      </c>
      <c r="L714" s="2">
        <v>36</v>
      </c>
      <c r="M714" s="194" t="s">
        <v>1354</v>
      </c>
      <c r="N714" s="2" t="s">
        <v>1353</v>
      </c>
      <c r="O714" s="195" t="s">
        <v>1352</v>
      </c>
    </row>
    <row r="715" spans="1:15" ht="15.75" thickBot="1">
      <c r="A715" s="7">
        <v>2015</v>
      </c>
      <c r="B715" s="7" t="str">
        <f t="shared" si="20"/>
        <v>S26</v>
      </c>
      <c r="C715" s="8">
        <v>42183</v>
      </c>
      <c r="D715" s="7">
        <v>14</v>
      </c>
      <c r="E715" s="7" t="str">
        <f t="shared" si="22"/>
        <v>S264218314</v>
      </c>
      <c r="F715" s="5">
        <v>2019</v>
      </c>
      <c r="G715" s="6">
        <v>170</v>
      </c>
      <c r="H715" s="6" t="s">
        <v>2311</v>
      </c>
      <c r="I715" s="6" t="s">
        <v>2312</v>
      </c>
      <c r="J715" s="6" t="s">
        <v>2313</v>
      </c>
      <c r="K715" s="196" t="s">
        <v>17</v>
      </c>
      <c r="L715" s="6">
        <v>35</v>
      </c>
      <c r="M715" s="196" t="s">
        <v>1138</v>
      </c>
      <c r="N715" s="6" t="s">
        <v>1688</v>
      </c>
      <c r="O715" s="197" t="s">
        <v>787</v>
      </c>
    </row>
    <row r="716" spans="1:15" ht="16.5" thickTop="1" thickBot="1">
      <c r="A716" s="7">
        <v>2015</v>
      </c>
      <c r="B716" s="7" t="str">
        <f t="shared" si="20"/>
        <v>S26</v>
      </c>
      <c r="C716" s="8">
        <v>42183</v>
      </c>
      <c r="D716" s="7">
        <v>15</v>
      </c>
      <c r="E716" s="7" t="str">
        <f t="shared" si="22"/>
        <v>S264218315</v>
      </c>
      <c r="F716" s="1" t="s">
        <v>15</v>
      </c>
    </row>
    <row r="717" spans="1:15" ht="16.5" thickTop="1" thickBot="1">
      <c r="A717" s="7">
        <v>2015</v>
      </c>
      <c r="B717" s="7" t="str">
        <f t="shared" si="20"/>
        <v>S26</v>
      </c>
      <c r="C717" s="8">
        <v>42183</v>
      </c>
      <c r="D717" s="7">
        <v>16</v>
      </c>
      <c r="E717" s="7" t="str">
        <f t="shared" si="22"/>
        <v>S264218316</v>
      </c>
      <c r="F717" s="338" t="s">
        <v>1</v>
      </c>
      <c r="G717" s="341" t="s">
        <v>2</v>
      </c>
      <c r="H717" s="342"/>
      <c r="I717" s="342"/>
      <c r="J717" s="343"/>
      <c r="K717" s="344" t="s">
        <v>3</v>
      </c>
      <c r="L717" s="343"/>
      <c r="M717" s="344" t="s">
        <v>144</v>
      </c>
      <c r="N717" s="342"/>
      <c r="O717" s="342"/>
    </row>
    <row r="718" spans="1:15" ht="18" customHeight="1" thickBot="1">
      <c r="A718" s="7">
        <v>2015</v>
      </c>
      <c r="B718" s="7" t="str">
        <f t="shared" si="20"/>
        <v>S26</v>
      </c>
      <c r="C718" s="8">
        <v>42183</v>
      </c>
      <c r="D718" s="7">
        <v>17</v>
      </c>
      <c r="E718" s="7" t="str">
        <f t="shared" si="22"/>
        <v>S264218317</v>
      </c>
      <c r="F718" s="339"/>
      <c r="G718" s="345" t="s">
        <v>5</v>
      </c>
      <c r="H718" s="347" t="s">
        <v>145</v>
      </c>
      <c r="I718" s="348"/>
      <c r="J718" s="349"/>
      <c r="K718" s="350" t="s">
        <v>6</v>
      </c>
      <c r="L718" s="352" t="s">
        <v>7</v>
      </c>
      <c r="M718" s="350" t="s">
        <v>8</v>
      </c>
      <c r="N718" s="354" t="s">
        <v>146</v>
      </c>
      <c r="O718" s="356" t="s">
        <v>147</v>
      </c>
    </row>
    <row r="719" spans="1:15" ht="15.75" thickBot="1">
      <c r="A719" s="7">
        <v>2015</v>
      </c>
      <c r="B719" s="7" t="str">
        <f t="shared" si="20"/>
        <v>S26</v>
      </c>
      <c r="C719" s="8">
        <v>42183</v>
      </c>
      <c r="D719" s="7">
        <v>18</v>
      </c>
      <c r="E719" s="7" t="str">
        <f t="shared" si="22"/>
        <v>S264218318</v>
      </c>
      <c r="F719" s="340"/>
      <c r="G719" s="346"/>
      <c r="H719" s="191" t="s">
        <v>9</v>
      </c>
      <c r="I719" s="192" t="s">
        <v>10</v>
      </c>
      <c r="J719" s="193" t="s">
        <v>11</v>
      </c>
      <c r="K719" s="351"/>
      <c r="L719" s="353"/>
      <c r="M719" s="351"/>
      <c r="N719" s="355"/>
      <c r="O719" s="357"/>
    </row>
    <row r="720" spans="1:15">
      <c r="A720" s="7">
        <v>2015</v>
      </c>
      <c r="B720" s="7" t="str">
        <f t="shared" si="20"/>
        <v>S26</v>
      </c>
      <c r="C720" s="8">
        <v>42183</v>
      </c>
      <c r="D720" s="7">
        <v>19</v>
      </c>
      <c r="E720" s="7" t="str">
        <f t="shared" si="22"/>
        <v>S264218319</v>
      </c>
      <c r="F720" s="3" t="s">
        <v>16</v>
      </c>
      <c r="G720" s="2">
        <v>15</v>
      </c>
      <c r="H720" s="2" t="s">
        <v>564</v>
      </c>
      <c r="I720" s="2" t="s">
        <v>2187</v>
      </c>
      <c r="J720" s="2" t="s">
        <v>1728</v>
      </c>
      <c r="K720" s="194" t="s">
        <v>17</v>
      </c>
      <c r="L720" s="2">
        <v>42</v>
      </c>
      <c r="M720" s="194" t="s">
        <v>730</v>
      </c>
      <c r="N720" s="2" t="s">
        <v>2107</v>
      </c>
      <c r="O720" s="195" t="s">
        <v>312</v>
      </c>
    </row>
    <row r="721" spans="1:15">
      <c r="A721" s="7">
        <v>2015</v>
      </c>
      <c r="B721" s="7" t="str">
        <f t="shared" si="20"/>
        <v>S26</v>
      </c>
      <c r="C721" s="8">
        <v>42183</v>
      </c>
      <c r="D721" s="7">
        <v>20</v>
      </c>
      <c r="E721" s="7" t="str">
        <f t="shared" si="22"/>
        <v>S264218320</v>
      </c>
      <c r="F721" s="4">
        <v>42156</v>
      </c>
      <c r="G721" s="2">
        <v>379</v>
      </c>
      <c r="H721" s="2" t="s">
        <v>2314</v>
      </c>
      <c r="I721" s="2" t="s">
        <v>2315</v>
      </c>
      <c r="J721" s="2" t="s">
        <v>2316</v>
      </c>
      <c r="K721" s="194" t="s">
        <v>17</v>
      </c>
      <c r="L721" s="2">
        <v>39</v>
      </c>
      <c r="M721" s="194" t="s">
        <v>2317</v>
      </c>
      <c r="N721" s="2" t="s">
        <v>2318</v>
      </c>
      <c r="O721" s="195" t="s">
        <v>1960</v>
      </c>
    </row>
    <row r="722" spans="1:15">
      <c r="A722" s="7">
        <v>2015</v>
      </c>
      <c r="B722" s="7" t="str">
        <f t="shared" si="20"/>
        <v>S26</v>
      </c>
      <c r="C722" s="8">
        <v>42183</v>
      </c>
      <c r="D722" s="7">
        <v>21</v>
      </c>
      <c r="E722" s="7" t="str">
        <f t="shared" si="22"/>
        <v>S264218321</v>
      </c>
      <c r="F722" s="4">
        <v>42186</v>
      </c>
      <c r="G722" s="2">
        <v>360</v>
      </c>
      <c r="H722" s="2" t="s">
        <v>2319</v>
      </c>
      <c r="I722" s="2" t="s">
        <v>2320</v>
      </c>
      <c r="J722" s="2" t="s">
        <v>2321</v>
      </c>
      <c r="K722" s="194" t="s">
        <v>17</v>
      </c>
      <c r="L722" s="2">
        <v>34</v>
      </c>
      <c r="M722" s="194" t="s">
        <v>2034</v>
      </c>
      <c r="N722" s="2" t="s">
        <v>715</v>
      </c>
      <c r="O722" s="195" t="s">
        <v>2322</v>
      </c>
    </row>
    <row r="723" spans="1:15">
      <c r="A723" s="7">
        <v>2015</v>
      </c>
      <c r="B723" s="7" t="str">
        <f t="shared" si="20"/>
        <v>S26</v>
      </c>
      <c r="C723" s="8">
        <v>42183</v>
      </c>
      <c r="D723" s="7">
        <v>22</v>
      </c>
      <c r="E723" s="7" t="str">
        <f t="shared" si="22"/>
        <v>S264218322</v>
      </c>
      <c r="F723" s="4">
        <v>42217</v>
      </c>
      <c r="G723" s="2">
        <v>355</v>
      </c>
      <c r="H723" s="2" t="s">
        <v>2323</v>
      </c>
      <c r="I723" s="2" t="s">
        <v>2324</v>
      </c>
      <c r="J723" s="2" t="s">
        <v>1834</v>
      </c>
      <c r="K723" s="194" t="s">
        <v>17</v>
      </c>
      <c r="L723" s="2">
        <v>34</v>
      </c>
      <c r="M723" s="194">
        <v>65</v>
      </c>
      <c r="N723" s="2">
        <v>10</v>
      </c>
      <c r="O723" s="195">
        <v>25</v>
      </c>
    </row>
    <row r="724" spans="1:15">
      <c r="A724" s="7">
        <v>2015</v>
      </c>
      <c r="B724" s="7" t="str">
        <f t="shared" si="20"/>
        <v>S26</v>
      </c>
      <c r="C724" s="8">
        <v>42183</v>
      </c>
      <c r="D724" s="7">
        <v>23</v>
      </c>
      <c r="E724" s="7" t="str">
        <f t="shared" si="22"/>
        <v>S264218323</v>
      </c>
      <c r="F724" s="4">
        <v>42248</v>
      </c>
      <c r="G724" s="2">
        <v>355</v>
      </c>
      <c r="H724" s="2" t="s">
        <v>2325</v>
      </c>
      <c r="I724" s="2" t="s">
        <v>2326</v>
      </c>
      <c r="J724" s="2" t="s">
        <v>2327</v>
      </c>
      <c r="K724" s="194" t="s">
        <v>17</v>
      </c>
      <c r="L724" s="2">
        <v>33</v>
      </c>
      <c r="M724" s="194" t="s">
        <v>2328</v>
      </c>
      <c r="N724" s="2" t="s">
        <v>2329</v>
      </c>
      <c r="O724" s="195" t="s">
        <v>2330</v>
      </c>
    </row>
    <row r="725" spans="1:15">
      <c r="A725" s="7">
        <v>2015</v>
      </c>
      <c r="B725" s="7" t="str">
        <f t="shared" si="20"/>
        <v>S26</v>
      </c>
      <c r="C725" s="8">
        <v>42183</v>
      </c>
      <c r="D725" s="7">
        <v>24</v>
      </c>
      <c r="E725" s="7" t="str">
        <f t="shared" si="22"/>
        <v>S264218324</v>
      </c>
      <c r="F725" s="3" t="s">
        <v>97</v>
      </c>
      <c r="G725" s="2">
        <v>350</v>
      </c>
      <c r="H725" s="2" t="s">
        <v>2331</v>
      </c>
      <c r="I725" s="2" t="s">
        <v>2332</v>
      </c>
      <c r="J725" s="2" t="s">
        <v>2333</v>
      </c>
      <c r="K725" s="194" t="s">
        <v>17</v>
      </c>
      <c r="L725" s="2">
        <v>32</v>
      </c>
      <c r="M725" s="194" t="s">
        <v>2334</v>
      </c>
      <c r="N725" s="2" t="s">
        <v>2335</v>
      </c>
      <c r="O725" s="195" t="s">
        <v>2259</v>
      </c>
    </row>
    <row r="726" spans="1:15">
      <c r="A726" s="7">
        <v>2015</v>
      </c>
      <c r="B726" s="7" t="str">
        <f t="shared" si="20"/>
        <v>S26</v>
      </c>
      <c r="C726" s="8">
        <v>42183</v>
      </c>
      <c r="D726" s="7">
        <v>25</v>
      </c>
      <c r="E726" s="7" t="str">
        <f t="shared" si="22"/>
        <v>S264218325</v>
      </c>
      <c r="F726" s="3">
        <v>2016</v>
      </c>
      <c r="G726" s="2">
        <v>283</v>
      </c>
      <c r="H726" s="2" t="s">
        <v>2336</v>
      </c>
      <c r="I726" s="2" t="s">
        <v>2337</v>
      </c>
      <c r="J726" s="2" t="s">
        <v>2338</v>
      </c>
      <c r="K726" s="194" t="s">
        <v>17</v>
      </c>
      <c r="L726" s="2">
        <v>34</v>
      </c>
      <c r="M726" s="194" t="s">
        <v>2022</v>
      </c>
      <c r="N726" s="2" t="s">
        <v>585</v>
      </c>
      <c r="O726" s="195" t="s">
        <v>518</v>
      </c>
    </row>
    <row r="727" spans="1:15">
      <c r="A727" s="7">
        <v>2015</v>
      </c>
      <c r="B727" s="7" t="str">
        <f t="shared" si="20"/>
        <v>S26</v>
      </c>
      <c r="C727" s="8">
        <v>42183</v>
      </c>
      <c r="D727" s="7">
        <v>26</v>
      </c>
      <c r="E727" s="7" t="str">
        <f t="shared" si="22"/>
        <v>S264218326</v>
      </c>
      <c r="F727" s="3">
        <v>2017</v>
      </c>
      <c r="G727" s="2">
        <v>230</v>
      </c>
      <c r="H727" s="2" t="s">
        <v>2339</v>
      </c>
      <c r="I727" s="2" t="s">
        <v>2340</v>
      </c>
      <c r="J727" s="2" t="s">
        <v>349</v>
      </c>
      <c r="K727" s="194" t="s">
        <v>17</v>
      </c>
      <c r="L727" s="2">
        <v>32</v>
      </c>
      <c r="M727" s="194" t="s">
        <v>587</v>
      </c>
      <c r="N727" s="2" t="s">
        <v>586</v>
      </c>
      <c r="O727" s="195" t="s">
        <v>585</v>
      </c>
    </row>
    <row r="728" spans="1:15">
      <c r="A728" s="7">
        <v>2015</v>
      </c>
      <c r="B728" s="7" t="str">
        <f t="shared" si="20"/>
        <v>S26</v>
      </c>
      <c r="C728" s="8">
        <v>42183</v>
      </c>
      <c r="D728" s="7">
        <v>27</v>
      </c>
      <c r="E728" s="7" t="str">
        <f t="shared" si="22"/>
        <v>S264218327</v>
      </c>
      <c r="F728" s="3">
        <v>2018</v>
      </c>
      <c r="G728" s="2">
        <v>215</v>
      </c>
      <c r="H728" s="2" t="s">
        <v>2341</v>
      </c>
      <c r="I728" s="2" t="s">
        <v>1411</v>
      </c>
      <c r="J728" s="2" t="s">
        <v>1156</v>
      </c>
      <c r="K728" s="194" t="s">
        <v>17</v>
      </c>
      <c r="L728" s="2">
        <v>37</v>
      </c>
      <c r="M728" s="194" t="s">
        <v>1501</v>
      </c>
      <c r="N728" s="2" t="s">
        <v>704</v>
      </c>
      <c r="O728" s="195" t="s">
        <v>625</v>
      </c>
    </row>
    <row r="729" spans="1:15" ht="15.75" thickBot="1">
      <c r="A729" s="7">
        <v>2015</v>
      </c>
      <c r="B729" s="7" t="str">
        <f t="shared" si="20"/>
        <v>S26</v>
      </c>
      <c r="C729" s="8">
        <v>42183</v>
      </c>
      <c r="D729" s="7">
        <v>28</v>
      </c>
      <c r="E729" s="7" t="str">
        <f t="shared" si="22"/>
        <v>S264218328</v>
      </c>
      <c r="F729" s="5">
        <v>2019</v>
      </c>
      <c r="G729" s="6">
        <v>200</v>
      </c>
      <c r="H729" s="6" t="s">
        <v>2342</v>
      </c>
      <c r="I729" s="6" t="s">
        <v>2343</v>
      </c>
      <c r="J729" s="6" t="s">
        <v>2344</v>
      </c>
      <c r="K729" s="196" t="s">
        <v>17</v>
      </c>
      <c r="L729" s="6">
        <v>37</v>
      </c>
      <c r="M729" s="196" t="s">
        <v>301</v>
      </c>
      <c r="N729" s="6" t="s">
        <v>632</v>
      </c>
      <c r="O729" s="197" t="s">
        <v>512</v>
      </c>
    </row>
    <row r="730" spans="1:15" ht="16.5" thickTop="1" thickBot="1">
      <c r="A730" s="7">
        <v>2015</v>
      </c>
      <c r="B730" s="7" t="str">
        <f t="shared" si="20"/>
        <v>S27</v>
      </c>
      <c r="C730" s="8">
        <v>42190</v>
      </c>
      <c r="D730" s="7">
        <v>1</v>
      </c>
      <c r="E730" s="7" t="str">
        <f t="shared" si="22"/>
        <v>S27421901</v>
      </c>
      <c r="F730" s="1" t="s">
        <v>0</v>
      </c>
    </row>
    <row r="731" spans="1:15" ht="16.5" thickTop="1" thickBot="1">
      <c r="A731" s="7">
        <v>2015</v>
      </c>
      <c r="B731" s="7" t="str">
        <f t="shared" ref="B731:B794" si="23">"S"&amp;RIGHT(B703,2)+1</f>
        <v>S27</v>
      </c>
      <c r="C731" s="8">
        <v>42190</v>
      </c>
      <c r="D731" s="7">
        <v>2</v>
      </c>
      <c r="E731" s="7" t="str">
        <f t="shared" si="22"/>
        <v>S27421902</v>
      </c>
      <c r="F731" s="338" t="s">
        <v>1</v>
      </c>
      <c r="G731" s="341" t="s">
        <v>2</v>
      </c>
      <c r="H731" s="342"/>
      <c r="I731" s="342"/>
      <c r="J731" s="343"/>
      <c r="K731" s="344" t="s">
        <v>3</v>
      </c>
      <c r="L731" s="343"/>
      <c r="M731" s="344" t="s">
        <v>144</v>
      </c>
      <c r="N731" s="342"/>
      <c r="O731" s="342"/>
    </row>
    <row r="732" spans="1:15" ht="18" customHeight="1" thickBot="1">
      <c r="A732" s="7">
        <v>2015</v>
      </c>
      <c r="B732" s="7" t="str">
        <f t="shared" si="23"/>
        <v>S27</v>
      </c>
      <c r="C732" s="8">
        <v>42190</v>
      </c>
      <c r="D732" s="7">
        <v>3</v>
      </c>
      <c r="E732" s="7" t="str">
        <f t="shared" si="22"/>
        <v>S27421903</v>
      </c>
      <c r="F732" s="339"/>
      <c r="G732" s="345" t="s">
        <v>5</v>
      </c>
      <c r="H732" s="347" t="s">
        <v>145</v>
      </c>
      <c r="I732" s="348"/>
      <c r="J732" s="349"/>
      <c r="K732" s="350" t="s">
        <v>6</v>
      </c>
      <c r="L732" s="352" t="s">
        <v>7</v>
      </c>
      <c r="M732" s="350" t="s">
        <v>8</v>
      </c>
      <c r="N732" s="354" t="s">
        <v>146</v>
      </c>
      <c r="O732" s="356" t="s">
        <v>147</v>
      </c>
    </row>
    <row r="733" spans="1:15" ht="15.75" thickBot="1">
      <c r="A733" s="7">
        <v>2015</v>
      </c>
      <c r="B733" s="7" t="str">
        <f t="shared" si="23"/>
        <v>S27</v>
      </c>
      <c r="C733" s="8">
        <v>42190</v>
      </c>
      <c r="D733" s="7">
        <v>4</v>
      </c>
      <c r="E733" s="7" t="str">
        <f t="shared" si="22"/>
        <v>S27421904</v>
      </c>
      <c r="F733" s="340"/>
      <c r="G733" s="346"/>
      <c r="H733" s="191" t="s">
        <v>9</v>
      </c>
      <c r="I733" s="192" t="s">
        <v>10</v>
      </c>
      <c r="J733" s="193" t="s">
        <v>11</v>
      </c>
      <c r="K733" s="351"/>
      <c r="L733" s="353"/>
      <c r="M733" s="351"/>
      <c r="N733" s="355"/>
      <c r="O733" s="357"/>
    </row>
    <row r="734" spans="1:15">
      <c r="A734" s="7">
        <v>2015</v>
      </c>
      <c r="B734" s="7" t="str">
        <f t="shared" si="23"/>
        <v>S27</v>
      </c>
      <c r="C734" s="8">
        <v>42190</v>
      </c>
      <c r="D734" s="7">
        <v>5</v>
      </c>
      <c r="E734" s="7" t="str">
        <f t="shared" si="22"/>
        <v>S27421905</v>
      </c>
      <c r="F734" s="3" t="s">
        <v>12</v>
      </c>
      <c r="G734" s="2">
        <v>-1</v>
      </c>
      <c r="H734" s="2" t="s">
        <v>2345</v>
      </c>
      <c r="I734" s="2" t="s">
        <v>2346</v>
      </c>
      <c r="J734" s="2" t="s">
        <v>2347</v>
      </c>
      <c r="K734" s="194" t="s">
        <v>17</v>
      </c>
      <c r="L734" s="2">
        <v>46</v>
      </c>
      <c r="M734" s="194" t="s">
        <v>2348</v>
      </c>
      <c r="N734" s="2" t="s">
        <v>1744</v>
      </c>
      <c r="O734" s="195" t="s">
        <v>793</v>
      </c>
    </row>
    <row r="735" spans="1:15">
      <c r="A735" s="7">
        <v>2015</v>
      </c>
      <c r="B735" s="7" t="str">
        <f t="shared" si="23"/>
        <v>S27</v>
      </c>
      <c r="C735" s="8">
        <v>42190</v>
      </c>
      <c r="D735" s="7">
        <v>6</v>
      </c>
      <c r="E735" s="7" t="str">
        <f t="shared" si="22"/>
        <v>S27421906</v>
      </c>
      <c r="F735" s="4">
        <v>42156</v>
      </c>
      <c r="G735" s="2">
        <v>368</v>
      </c>
      <c r="H735" s="2" t="s">
        <v>2349</v>
      </c>
      <c r="I735" s="2" t="s">
        <v>2350</v>
      </c>
      <c r="J735" s="2" t="s">
        <v>2351</v>
      </c>
      <c r="K735" s="194" t="s">
        <v>17</v>
      </c>
      <c r="L735" s="2">
        <v>43</v>
      </c>
      <c r="M735" s="194" t="s">
        <v>2352</v>
      </c>
      <c r="N735" s="2" t="s">
        <v>312</v>
      </c>
      <c r="O735" s="195" t="s">
        <v>2353</v>
      </c>
    </row>
    <row r="736" spans="1:15">
      <c r="A736" s="7">
        <v>2015</v>
      </c>
      <c r="B736" s="7" t="str">
        <f t="shared" si="23"/>
        <v>S27</v>
      </c>
      <c r="C736" s="8">
        <v>42190</v>
      </c>
      <c r="D736" s="7">
        <v>7</v>
      </c>
      <c r="E736" s="7" t="str">
        <f t="shared" si="22"/>
        <v>S27421907</v>
      </c>
      <c r="F736" s="4">
        <v>42186</v>
      </c>
      <c r="G736" s="2">
        <v>330</v>
      </c>
      <c r="H736" s="2" t="s">
        <v>2354</v>
      </c>
      <c r="I736" s="2" t="s">
        <v>2355</v>
      </c>
      <c r="J736" s="2" t="s">
        <v>2356</v>
      </c>
      <c r="K736" s="194" t="s">
        <v>17</v>
      </c>
      <c r="L736" s="2">
        <v>39</v>
      </c>
      <c r="M736" s="194" t="s">
        <v>2357</v>
      </c>
      <c r="N736" s="2" t="s">
        <v>1456</v>
      </c>
      <c r="O736" s="195" t="s">
        <v>1036</v>
      </c>
    </row>
    <row r="737" spans="1:15">
      <c r="A737" s="7">
        <v>2015</v>
      </c>
      <c r="B737" s="7" t="str">
        <f t="shared" si="23"/>
        <v>S27</v>
      </c>
      <c r="C737" s="8">
        <v>42190</v>
      </c>
      <c r="D737" s="7">
        <v>8</v>
      </c>
      <c r="E737" s="7" t="str">
        <f t="shared" si="22"/>
        <v>S27421908</v>
      </c>
      <c r="F737" s="4">
        <v>42217</v>
      </c>
      <c r="G737" s="2">
        <v>320</v>
      </c>
      <c r="H737" s="2" t="s">
        <v>2358</v>
      </c>
      <c r="I737" s="2" t="s">
        <v>2359</v>
      </c>
      <c r="J737" s="2" t="s">
        <v>2360</v>
      </c>
      <c r="K737" s="194" t="s">
        <v>17</v>
      </c>
      <c r="L737" s="2">
        <v>35</v>
      </c>
      <c r="M737" s="194" t="s">
        <v>2361</v>
      </c>
      <c r="N737" s="2" t="s">
        <v>450</v>
      </c>
      <c r="O737" s="195" t="s">
        <v>2362</v>
      </c>
    </row>
    <row r="738" spans="1:15">
      <c r="A738" s="7">
        <v>2015</v>
      </c>
      <c r="B738" s="7" t="str">
        <f t="shared" si="23"/>
        <v>S27</v>
      </c>
      <c r="C738" s="8">
        <v>42190</v>
      </c>
      <c r="D738" s="7">
        <v>9</v>
      </c>
      <c r="E738" s="7" t="str">
        <f t="shared" si="22"/>
        <v>S27421909</v>
      </c>
      <c r="F738" s="4">
        <v>42248</v>
      </c>
      <c r="G738" s="2">
        <v>320</v>
      </c>
      <c r="H738" s="2" t="s">
        <v>2363</v>
      </c>
      <c r="I738" s="2" t="s">
        <v>2364</v>
      </c>
      <c r="J738" s="2" t="s">
        <v>2365</v>
      </c>
      <c r="K738" s="194" t="s">
        <v>17</v>
      </c>
      <c r="L738" s="2">
        <v>31</v>
      </c>
      <c r="M738" s="194" t="s">
        <v>796</v>
      </c>
      <c r="N738" s="2" t="s">
        <v>301</v>
      </c>
      <c r="O738" s="195" t="s">
        <v>423</v>
      </c>
    </row>
    <row r="739" spans="1:15">
      <c r="A739" s="7">
        <v>2015</v>
      </c>
      <c r="B739" s="7" t="str">
        <f t="shared" si="23"/>
        <v>S27</v>
      </c>
      <c r="C739" s="8">
        <v>42190</v>
      </c>
      <c r="D739" s="7">
        <v>10</v>
      </c>
      <c r="E739" s="7" t="str">
        <f t="shared" si="22"/>
        <v>S274219010</v>
      </c>
      <c r="F739" s="3" t="s">
        <v>97</v>
      </c>
      <c r="G739" s="2">
        <v>300</v>
      </c>
      <c r="H739" s="2" t="s">
        <v>2366</v>
      </c>
      <c r="I739" s="2" t="s">
        <v>2367</v>
      </c>
      <c r="J739" s="2" t="s">
        <v>900</v>
      </c>
      <c r="K739" s="194" t="s">
        <v>17</v>
      </c>
      <c r="L739" s="2">
        <v>33</v>
      </c>
      <c r="M739" s="194" t="s">
        <v>2368</v>
      </c>
      <c r="N739" s="2" t="s">
        <v>1418</v>
      </c>
      <c r="O739" s="195" t="s">
        <v>1023</v>
      </c>
    </row>
    <row r="740" spans="1:15">
      <c r="A740" s="7">
        <v>2015</v>
      </c>
      <c r="B740" s="7" t="str">
        <f t="shared" si="23"/>
        <v>S27</v>
      </c>
      <c r="C740" s="8">
        <v>42190</v>
      </c>
      <c r="D740" s="7">
        <v>11</v>
      </c>
      <c r="E740" s="7" t="str">
        <f t="shared" si="22"/>
        <v>S274219011</v>
      </c>
      <c r="F740" s="3">
        <v>2016</v>
      </c>
      <c r="G740" s="2">
        <v>250</v>
      </c>
      <c r="H740" s="2" t="s">
        <v>2369</v>
      </c>
      <c r="I740" s="2" t="s">
        <v>2370</v>
      </c>
      <c r="J740" s="2" t="s">
        <v>2371</v>
      </c>
      <c r="K740" s="194" t="s">
        <v>17</v>
      </c>
      <c r="L740" s="2">
        <v>36</v>
      </c>
      <c r="M740" s="194">
        <v>60</v>
      </c>
      <c r="N740" s="2">
        <v>35</v>
      </c>
      <c r="O740" s="195">
        <v>5</v>
      </c>
    </row>
    <row r="741" spans="1:15">
      <c r="A741" s="7">
        <v>2015</v>
      </c>
      <c r="B741" s="7" t="str">
        <f t="shared" si="23"/>
        <v>S27</v>
      </c>
      <c r="C741" s="8">
        <v>42190</v>
      </c>
      <c r="D741" s="7">
        <v>12</v>
      </c>
      <c r="E741" s="7" t="str">
        <f t="shared" si="22"/>
        <v>S274219012</v>
      </c>
      <c r="F741" s="3">
        <v>2017</v>
      </c>
      <c r="G741" s="2">
        <v>200</v>
      </c>
      <c r="H741" s="2" t="s">
        <v>2372</v>
      </c>
      <c r="I741" s="2" t="s">
        <v>1887</v>
      </c>
      <c r="J741" s="2" t="s">
        <v>810</v>
      </c>
      <c r="K741" s="194" t="s">
        <v>17</v>
      </c>
      <c r="L741" s="2">
        <v>32</v>
      </c>
      <c r="M741" s="194" t="s">
        <v>420</v>
      </c>
      <c r="N741" s="2" t="s">
        <v>769</v>
      </c>
      <c r="O741" s="195" t="s">
        <v>681</v>
      </c>
    </row>
    <row r="742" spans="1:15">
      <c r="A742" s="7">
        <v>2015</v>
      </c>
      <c r="B742" s="7" t="str">
        <f t="shared" si="23"/>
        <v>S27</v>
      </c>
      <c r="C742" s="8">
        <v>42190</v>
      </c>
      <c r="D742" s="7">
        <v>13</v>
      </c>
      <c r="E742" s="7" t="str">
        <f t="shared" si="22"/>
        <v>S274219013</v>
      </c>
      <c r="F742" s="3">
        <v>2018</v>
      </c>
      <c r="G742" s="2">
        <v>185</v>
      </c>
      <c r="H742" s="2" t="s">
        <v>1950</v>
      </c>
      <c r="I742" s="2" t="s">
        <v>2373</v>
      </c>
      <c r="J742" s="2" t="s">
        <v>2017</v>
      </c>
      <c r="K742" s="194" t="s">
        <v>17</v>
      </c>
      <c r="L742" s="2">
        <v>36</v>
      </c>
      <c r="M742" s="194" t="s">
        <v>1138</v>
      </c>
      <c r="N742" s="2" t="s">
        <v>1688</v>
      </c>
      <c r="O742" s="195" t="s">
        <v>787</v>
      </c>
    </row>
    <row r="743" spans="1:15" ht="15.75" thickBot="1">
      <c r="A743" s="7">
        <v>2015</v>
      </c>
      <c r="B743" s="7" t="str">
        <f t="shared" si="23"/>
        <v>S27</v>
      </c>
      <c r="C743" s="8">
        <v>42190</v>
      </c>
      <c r="D743" s="7">
        <v>14</v>
      </c>
      <c r="E743" s="7" t="str">
        <f t="shared" si="22"/>
        <v>S274219014</v>
      </c>
      <c r="F743" s="5">
        <v>2019</v>
      </c>
      <c r="G743" s="6">
        <v>170</v>
      </c>
      <c r="H743" s="6" t="s">
        <v>2374</v>
      </c>
      <c r="I743" s="6" t="s">
        <v>1373</v>
      </c>
      <c r="J743" s="6" t="s">
        <v>1625</v>
      </c>
      <c r="K743" s="196" t="s">
        <v>17</v>
      </c>
      <c r="L743" s="6">
        <v>35</v>
      </c>
      <c r="M743" s="196">
        <v>8</v>
      </c>
      <c r="N743" s="6">
        <v>76</v>
      </c>
      <c r="O743" s="197">
        <v>16</v>
      </c>
    </row>
    <row r="744" spans="1:15" ht="16.5" thickTop="1" thickBot="1">
      <c r="A744" s="7">
        <v>2015</v>
      </c>
      <c r="B744" s="7" t="str">
        <f t="shared" si="23"/>
        <v>S27</v>
      </c>
      <c r="C744" s="8">
        <v>42190</v>
      </c>
      <c r="D744" s="7">
        <v>15</v>
      </c>
      <c r="E744" s="7" t="str">
        <f t="shared" si="22"/>
        <v>S274219015</v>
      </c>
      <c r="F744" s="1" t="s">
        <v>15</v>
      </c>
    </row>
    <row r="745" spans="1:15" ht="16.5" thickTop="1" thickBot="1">
      <c r="A745" s="7">
        <v>2015</v>
      </c>
      <c r="B745" s="7" t="str">
        <f t="shared" si="23"/>
        <v>S27</v>
      </c>
      <c r="C745" s="8">
        <v>42190</v>
      </c>
      <c r="D745" s="7">
        <v>16</v>
      </c>
      <c r="E745" s="7" t="str">
        <f t="shared" si="22"/>
        <v>S274219016</v>
      </c>
      <c r="F745" s="338" t="s">
        <v>1</v>
      </c>
      <c r="G745" s="341" t="s">
        <v>2</v>
      </c>
      <c r="H745" s="342"/>
      <c r="I745" s="342"/>
      <c r="J745" s="343"/>
      <c r="K745" s="344" t="s">
        <v>3</v>
      </c>
      <c r="L745" s="343"/>
      <c r="M745" s="344" t="s">
        <v>144</v>
      </c>
      <c r="N745" s="342"/>
      <c r="O745" s="342"/>
    </row>
    <row r="746" spans="1:15" ht="18" customHeight="1" thickBot="1">
      <c r="A746" s="7">
        <v>2015</v>
      </c>
      <c r="B746" s="7" t="str">
        <f t="shared" si="23"/>
        <v>S27</v>
      </c>
      <c r="C746" s="8">
        <v>42190</v>
      </c>
      <c r="D746" s="7">
        <v>17</v>
      </c>
      <c r="E746" s="7" t="str">
        <f t="shared" si="22"/>
        <v>S274219017</v>
      </c>
      <c r="F746" s="339"/>
      <c r="G746" s="345" t="s">
        <v>5</v>
      </c>
      <c r="H746" s="347" t="s">
        <v>145</v>
      </c>
      <c r="I746" s="348"/>
      <c r="J746" s="349"/>
      <c r="K746" s="350" t="s">
        <v>6</v>
      </c>
      <c r="L746" s="352" t="s">
        <v>7</v>
      </c>
      <c r="M746" s="350" t="s">
        <v>8</v>
      </c>
      <c r="N746" s="354" t="s">
        <v>146</v>
      </c>
      <c r="O746" s="356" t="s">
        <v>147</v>
      </c>
    </row>
    <row r="747" spans="1:15" ht="15.75" thickBot="1">
      <c r="A747" s="7">
        <v>2015</v>
      </c>
      <c r="B747" s="7" t="str">
        <f t="shared" si="23"/>
        <v>S27</v>
      </c>
      <c r="C747" s="8">
        <v>42190</v>
      </c>
      <c r="D747" s="7">
        <v>18</v>
      </c>
      <c r="E747" s="7" t="str">
        <f t="shared" si="22"/>
        <v>S274219018</v>
      </c>
      <c r="F747" s="340"/>
      <c r="G747" s="346"/>
      <c r="H747" s="191" t="s">
        <v>9</v>
      </c>
      <c r="I747" s="192" t="s">
        <v>10</v>
      </c>
      <c r="J747" s="193" t="s">
        <v>11</v>
      </c>
      <c r="K747" s="351"/>
      <c r="L747" s="353"/>
      <c r="M747" s="351"/>
      <c r="N747" s="355"/>
      <c r="O747" s="357"/>
    </row>
    <row r="748" spans="1:15">
      <c r="A748" s="7">
        <v>2015</v>
      </c>
      <c r="B748" s="7" t="str">
        <f t="shared" si="23"/>
        <v>S27</v>
      </c>
      <c r="C748" s="8">
        <v>42190</v>
      </c>
      <c r="D748" s="7">
        <v>19</v>
      </c>
      <c r="E748" s="7" t="str">
        <f t="shared" si="22"/>
        <v>S274219019</v>
      </c>
      <c r="F748" s="3" t="s">
        <v>16</v>
      </c>
      <c r="G748" s="2">
        <v>6</v>
      </c>
      <c r="H748" s="2" t="s">
        <v>2375</v>
      </c>
      <c r="I748" s="2" t="s">
        <v>1718</v>
      </c>
      <c r="J748" s="2" t="s">
        <v>1189</v>
      </c>
      <c r="K748" s="194" t="s">
        <v>17</v>
      </c>
      <c r="L748" s="2">
        <v>44</v>
      </c>
      <c r="M748" s="194" t="s">
        <v>455</v>
      </c>
      <c r="N748" s="2">
        <v>50</v>
      </c>
      <c r="O748" s="195" t="s">
        <v>1715</v>
      </c>
    </row>
    <row r="749" spans="1:15">
      <c r="A749" s="7">
        <v>2015</v>
      </c>
      <c r="B749" s="7" t="str">
        <f t="shared" si="23"/>
        <v>S27</v>
      </c>
      <c r="C749" s="8">
        <v>42190</v>
      </c>
      <c r="D749" s="7">
        <v>20</v>
      </c>
      <c r="E749" s="7" t="str">
        <f t="shared" si="22"/>
        <v>S274219020</v>
      </c>
      <c r="F749" s="4">
        <v>42156</v>
      </c>
      <c r="G749" s="2">
        <v>374</v>
      </c>
      <c r="H749" s="2" t="s">
        <v>2376</v>
      </c>
      <c r="I749" s="2" t="s">
        <v>2377</v>
      </c>
      <c r="J749" s="2" t="s">
        <v>2378</v>
      </c>
      <c r="K749" s="194" t="s">
        <v>17</v>
      </c>
      <c r="L749" s="2">
        <v>41</v>
      </c>
      <c r="M749" s="194">
        <v>15</v>
      </c>
      <c r="N749" s="2" t="s">
        <v>2379</v>
      </c>
      <c r="O749" s="195" t="s">
        <v>2380</v>
      </c>
    </row>
    <row r="750" spans="1:15">
      <c r="A750" s="7">
        <v>2015</v>
      </c>
      <c r="B750" s="7" t="str">
        <f t="shared" si="23"/>
        <v>S27</v>
      </c>
      <c r="C750" s="8">
        <v>42190</v>
      </c>
      <c r="D750" s="7">
        <v>21</v>
      </c>
      <c r="E750" s="7" t="str">
        <f t="shared" si="22"/>
        <v>S274219021</v>
      </c>
      <c r="F750" s="4">
        <v>42186</v>
      </c>
      <c r="G750" s="2">
        <v>345</v>
      </c>
      <c r="H750" s="2" t="s">
        <v>2381</v>
      </c>
      <c r="I750" s="2" t="s">
        <v>2382</v>
      </c>
      <c r="J750" s="2" t="s">
        <v>2383</v>
      </c>
      <c r="K750" s="194" t="s">
        <v>17</v>
      </c>
      <c r="L750" s="2">
        <v>35</v>
      </c>
      <c r="M750" s="194">
        <v>70</v>
      </c>
      <c r="N750" s="2">
        <v>10</v>
      </c>
      <c r="O750" s="195">
        <v>20</v>
      </c>
    </row>
    <row r="751" spans="1:15">
      <c r="A751" s="7">
        <v>2015</v>
      </c>
      <c r="B751" s="7" t="str">
        <f t="shared" si="23"/>
        <v>S27</v>
      </c>
      <c r="C751" s="8">
        <v>42190</v>
      </c>
      <c r="D751" s="7">
        <v>22</v>
      </c>
      <c r="E751" s="7" t="str">
        <f t="shared" si="22"/>
        <v>S274219022</v>
      </c>
      <c r="F751" s="4">
        <v>42217</v>
      </c>
      <c r="G751" s="2">
        <v>335</v>
      </c>
      <c r="H751" s="2" t="s">
        <v>2384</v>
      </c>
      <c r="I751" s="2" t="s">
        <v>2385</v>
      </c>
      <c r="J751" s="2" t="s">
        <v>2386</v>
      </c>
      <c r="K751" s="194" t="s">
        <v>17</v>
      </c>
      <c r="L751" s="2">
        <v>34</v>
      </c>
      <c r="M751" s="194" t="s">
        <v>2387</v>
      </c>
      <c r="N751" s="2" t="s">
        <v>2388</v>
      </c>
      <c r="O751" s="195" t="s">
        <v>625</v>
      </c>
    </row>
    <row r="752" spans="1:15">
      <c r="A752" s="7">
        <v>2015</v>
      </c>
      <c r="B752" s="7" t="str">
        <f t="shared" si="23"/>
        <v>S27</v>
      </c>
      <c r="C752" s="8">
        <v>42190</v>
      </c>
      <c r="D752" s="7">
        <v>23</v>
      </c>
      <c r="E752" s="7" t="str">
        <f t="shared" si="22"/>
        <v>S274219023</v>
      </c>
      <c r="F752" s="4">
        <v>42248</v>
      </c>
      <c r="G752" s="2">
        <v>340</v>
      </c>
      <c r="H752" s="2">
        <v>340</v>
      </c>
      <c r="I752" s="2" t="s">
        <v>2389</v>
      </c>
      <c r="J752" s="2" t="s">
        <v>1723</v>
      </c>
      <c r="K752" s="194" t="s">
        <v>17</v>
      </c>
      <c r="L752" s="2">
        <v>32</v>
      </c>
      <c r="M752" s="194" t="s">
        <v>796</v>
      </c>
      <c r="N752" s="2">
        <v>25</v>
      </c>
      <c r="O752" s="195" t="s">
        <v>1229</v>
      </c>
    </row>
    <row r="753" spans="1:15">
      <c r="A753" s="7">
        <v>2015</v>
      </c>
      <c r="B753" s="7" t="str">
        <f t="shared" si="23"/>
        <v>S27</v>
      </c>
      <c r="C753" s="8">
        <v>42190</v>
      </c>
      <c r="D753" s="7">
        <v>24</v>
      </c>
      <c r="E753" s="7" t="str">
        <f t="shared" si="22"/>
        <v>S274219024</v>
      </c>
      <c r="F753" s="3" t="s">
        <v>97</v>
      </c>
      <c r="G753" s="2">
        <v>320</v>
      </c>
      <c r="H753" s="2" t="s">
        <v>2390</v>
      </c>
      <c r="I753" s="2" t="s">
        <v>2391</v>
      </c>
      <c r="J753" s="2" t="s">
        <v>2392</v>
      </c>
      <c r="K753" s="194" t="s">
        <v>17</v>
      </c>
      <c r="L753" s="2">
        <v>35</v>
      </c>
      <c r="M753" s="194" t="s">
        <v>2393</v>
      </c>
      <c r="N753" s="2" t="s">
        <v>2394</v>
      </c>
      <c r="O753" s="195" t="s">
        <v>2395</v>
      </c>
    </row>
    <row r="754" spans="1:15">
      <c r="A754" s="7">
        <v>2015</v>
      </c>
      <c r="B754" s="7" t="str">
        <f t="shared" si="23"/>
        <v>S27</v>
      </c>
      <c r="C754" s="8">
        <v>42190</v>
      </c>
      <c r="D754" s="7">
        <v>25</v>
      </c>
      <c r="E754" s="7" t="str">
        <f t="shared" si="22"/>
        <v>S274219025</v>
      </c>
      <c r="F754" s="3">
        <v>2016</v>
      </c>
      <c r="G754" s="2">
        <v>275</v>
      </c>
      <c r="H754" s="2" t="s">
        <v>2396</v>
      </c>
      <c r="I754" s="2" t="s">
        <v>2397</v>
      </c>
      <c r="J754" s="2" t="s">
        <v>2398</v>
      </c>
      <c r="K754" s="194" t="s">
        <v>17</v>
      </c>
      <c r="L754" s="2">
        <v>37</v>
      </c>
      <c r="M754" s="194" t="s">
        <v>641</v>
      </c>
      <c r="N754" s="2" t="s">
        <v>642</v>
      </c>
      <c r="O754" s="195" t="s">
        <v>640</v>
      </c>
    </row>
    <row r="755" spans="1:15">
      <c r="A755" s="7">
        <v>2015</v>
      </c>
      <c r="B755" s="7" t="str">
        <f t="shared" si="23"/>
        <v>S27</v>
      </c>
      <c r="C755" s="8">
        <v>42190</v>
      </c>
      <c r="D755" s="7">
        <v>26</v>
      </c>
      <c r="E755" s="7" t="str">
        <f t="shared" si="22"/>
        <v>S274219026</v>
      </c>
      <c r="F755" s="3">
        <v>2017</v>
      </c>
      <c r="G755" s="2">
        <v>225</v>
      </c>
      <c r="H755" s="2" t="s">
        <v>2399</v>
      </c>
      <c r="I755" s="2" t="s">
        <v>2400</v>
      </c>
      <c r="J755" s="2" t="s">
        <v>744</v>
      </c>
      <c r="K755" s="194" t="s">
        <v>17</v>
      </c>
      <c r="L755" s="2">
        <v>34</v>
      </c>
      <c r="M755" s="194">
        <v>30</v>
      </c>
      <c r="N755" s="2">
        <v>60</v>
      </c>
      <c r="O755" s="195">
        <v>10</v>
      </c>
    </row>
    <row r="756" spans="1:15">
      <c r="A756" s="7">
        <v>2015</v>
      </c>
      <c r="B756" s="7" t="str">
        <f t="shared" si="23"/>
        <v>S27</v>
      </c>
      <c r="C756" s="8">
        <v>42190</v>
      </c>
      <c r="D756" s="7">
        <v>27</v>
      </c>
      <c r="E756" s="7" t="str">
        <f t="shared" si="22"/>
        <v>S274219027</v>
      </c>
      <c r="F756" s="3">
        <v>2018</v>
      </c>
      <c r="G756" s="2">
        <v>215</v>
      </c>
      <c r="H756" s="2" t="s">
        <v>2401</v>
      </c>
      <c r="I756" s="2" t="s">
        <v>1745</v>
      </c>
      <c r="J756" s="2" t="s">
        <v>2402</v>
      </c>
      <c r="K756" s="194" t="s">
        <v>17</v>
      </c>
      <c r="L756" s="2">
        <v>41</v>
      </c>
      <c r="M756" s="194" t="s">
        <v>729</v>
      </c>
      <c r="N756" s="2" t="s">
        <v>1913</v>
      </c>
      <c r="O756" s="195" t="s">
        <v>1831</v>
      </c>
    </row>
    <row r="757" spans="1:15" ht="15.75" thickBot="1">
      <c r="A757" s="7">
        <v>2015</v>
      </c>
      <c r="B757" s="7" t="str">
        <f t="shared" si="23"/>
        <v>S27</v>
      </c>
      <c r="C757" s="8">
        <v>42190</v>
      </c>
      <c r="D757" s="7">
        <v>28</v>
      </c>
      <c r="E757" s="7" t="str">
        <f t="shared" si="22"/>
        <v>S274219028</v>
      </c>
      <c r="F757" s="5">
        <v>2019</v>
      </c>
      <c r="G757" s="6">
        <v>200</v>
      </c>
      <c r="H757" s="6" t="s">
        <v>2403</v>
      </c>
      <c r="I757" s="6" t="s">
        <v>2404</v>
      </c>
      <c r="J757" s="6" t="s">
        <v>2405</v>
      </c>
      <c r="K757" s="196" t="s">
        <v>17</v>
      </c>
      <c r="L757" s="6">
        <v>40</v>
      </c>
      <c r="M757" s="196" t="s">
        <v>585</v>
      </c>
      <c r="N757" s="6" t="s">
        <v>736</v>
      </c>
      <c r="O757" s="197" t="s">
        <v>625</v>
      </c>
    </row>
    <row r="758" spans="1:15" ht="16.5" thickTop="1" thickBot="1">
      <c r="A758" s="7">
        <v>2015</v>
      </c>
      <c r="B758" s="7" t="str">
        <f t="shared" si="23"/>
        <v>S28</v>
      </c>
      <c r="C758" s="8">
        <v>42197</v>
      </c>
      <c r="D758" s="7">
        <v>1</v>
      </c>
      <c r="E758" s="7" t="str">
        <f t="shared" si="22"/>
        <v>S28421971</v>
      </c>
      <c r="F758" s="1" t="s">
        <v>0</v>
      </c>
    </row>
    <row r="759" spans="1:15" ht="16.5" thickTop="1" thickBot="1">
      <c r="A759" s="7">
        <v>2015</v>
      </c>
      <c r="B759" s="7" t="str">
        <f t="shared" si="23"/>
        <v>S28</v>
      </c>
      <c r="C759" s="8">
        <v>42197</v>
      </c>
      <c r="D759" s="7">
        <v>2</v>
      </c>
      <c r="E759" s="7" t="str">
        <f t="shared" si="22"/>
        <v>S28421972</v>
      </c>
      <c r="F759" s="338" t="s">
        <v>1</v>
      </c>
      <c r="G759" s="341" t="s">
        <v>2</v>
      </c>
      <c r="H759" s="342"/>
      <c r="I759" s="342"/>
      <c r="J759" s="343"/>
      <c r="K759" s="344" t="s">
        <v>3</v>
      </c>
      <c r="L759" s="343"/>
      <c r="M759" s="344" t="s">
        <v>144</v>
      </c>
      <c r="N759" s="342"/>
      <c r="O759" s="342"/>
    </row>
    <row r="760" spans="1:15" ht="18" customHeight="1" thickBot="1">
      <c r="A760" s="7">
        <v>2015</v>
      </c>
      <c r="B760" s="7" t="str">
        <f t="shared" si="23"/>
        <v>S28</v>
      </c>
      <c r="C760" s="8">
        <v>42197</v>
      </c>
      <c r="D760" s="7">
        <v>3</v>
      </c>
      <c r="E760" s="7" t="str">
        <f t="shared" si="22"/>
        <v>S28421973</v>
      </c>
      <c r="F760" s="339"/>
      <c r="G760" s="345" t="s">
        <v>5</v>
      </c>
      <c r="H760" s="347" t="s">
        <v>145</v>
      </c>
      <c r="I760" s="348"/>
      <c r="J760" s="349"/>
      <c r="K760" s="350" t="s">
        <v>6</v>
      </c>
      <c r="L760" s="352" t="s">
        <v>7</v>
      </c>
      <c r="M760" s="350" t="s">
        <v>8</v>
      </c>
      <c r="N760" s="354" t="s">
        <v>146</v>
      </c>
      <c r="O760" s="356" t="s">
        <v>147</v>
      </c>
    </row>
    <row r="761" spans="1:15" ht="15.75" thickBot="1">
      <c r="A761" s="7">
        <v>2015</v>
      </c>
      <c r="B761" s="7" t="str">
        <f t="shared" si="23"/>
        <v>S28</v>
      </c>
      <c r="C761" s="8">
        <v>42197</v>
      </c>
      <c r="D761" s="7">
        <v>4</v>
      </c>
      <c r="E761" s="7" t="str">
        <f t="shared" si="22"/>
        <v>S28421974</v>
      </c>
      <c r="F761" s="340"/>
      <c r="G761" s="346"/>
      <c r="H761" s="191" t="s">
        <v>9</v>
      </c>
      <c r="I761" s="192" t="s">
        <v>10</v>
      </c>
      <c r="J761" s="193" t="s">
        <v>11</v>
      </c>
      <c r="K761" s="351"/>
      <c r="L761" s="353"/>
      <c r="M761" s="351"/>
      <c r="N761" s="355"/>
      <c r="O761" s="357"/>
    </row>
    <row r="762" spans="1:15">
      <c r="A762" s="7">
        <v>2015</v>
      </c>
      <c r="B762" s="7" t="str">
        <f t="shared" si="23"/>
        <v>S28</v>
      </c>
      <c r="C762" s="8">
        <v>42197</v>
      </c>
      <c r="D762" s="7">
        <v>5</v>
      </c>
      <c r="E762" s="7" t="str">
        <f t="shared" si="22"/>
        <v>S28421975</v>
      </c>
      <c r="F762" s="3" t="s">
        <v>12</v>
      </c>
      <c r="G762" s="2">
        <v>-5</v>
      </c>
      <c r="H762" s="2" t="s">
        <v>2406</v>
      </c>
      <c r="I762" s="2" t="s">
        <v>2407</v>
      </c>
      <c r="J762" s="2" t="s">
        <v>2408</v>
      </c>
      <c r="K762" s="194" t="s">
        <v>17</v>
      </c>
      <c r="L762" s="2">
        <v>48</v>
      </c>
      <c r="M762" s="194" t="s">
        <v>2409</v>
      </c>
      <c r="N762" s="2" t="s">
        <v>524</v>
      </c>
      <c r="O762" s="195" t="s">
        <v>984</v>
      </c>
    </row>
    <row r="763" spans="1:15">
      <c r="A763" s="7">
        <v>2015</v>
      </c>
      <c r="B763" s="7" t="str">
        <f t="shared" si="23"/>
        <v>S28</v>
      </c>
      <c r="C763" s="8">
        <v>42197</v>
      </c>
      <c r="D763" s="7">
        <v>6</v>
      </c>
      <c r="E763" s="7" t="str">
        <f t="shared" si="22"/>
        <v>S28421976</v>
      </c>
      <c r="F763" s="4">
        <v>42186</v>
      </c>
      <c r="G763" s="2">
        <v>270</v>
      </c>
      <c r="H763" s="2" t="s">
        <v>2410</v>
      </c>
      <c r="I763" s="2" t="s">
        <v>2411</v>
      </c>
      <c r="J763" s="2" t="s">
        <v>2412</v>
      </c>
      <c r="K763" s="194" t="s">
        <v>17</v>
      </c>
      <c r="L763" s="2">
        <v>48</v>
      </c>
      <c r="M763" s="194">
        <v>100</v>
      </c>
      <c r="N763" s="2">
        <v>0</v>
      </c>
      <c r="O763" s="195">
        <v>0</v>
      </c>
    </row>
    <row r="764" spans="1:15">
      <c r="A764" s="7">
        <v>2015</v>
      </c>
      <c r="B764" s="7" t="str">
        <f t="shared" si="23"/>
        <v>S28</v>
      </c>
      <c r="C764" s="8">
        <v>42197</v>
      </c>
      <c r="D764" s="7">
        <v>7</v>
      </c>
      <c r="E764" s="7" t="str">
        <f t="shared" si="22"/>
        <v>S28421977</v>
      </c>
      <c r="F764" s="4">
        <v>42217</v>
      </c>
      <c r="G764" s="2">
        <v>250</v>
      </c>
      <c r="H764" s="2" t="s">
        <v>2413</v>
      </c>
      <c r="I764" s="2" t="s">
        <v>2414</v>
      </c>
      <c r="J764" s="2" t="s">
        <v>2415</v>
      </c>
      <c r="K764" s="194" t="s">
        <v>17</v>
      </c>
      <c r="L764" s="2">
        <v>41</v>
      </c>
      <c r="M764" s="194">
        <v>100</v>
      </c>
      <c r="N764" s="2">
        <v>0</v>
      </c>
      <c r="O764" s="195">
        <v>0</v>
      </c>
    </row>
    <row r="765" spans="1:15">
      <c r="A765" s="7">
        <v>2015</v>
      </c>
      <c r="B765" s="7" t="str">
        <f t="shared" si="23"/>
        <v>S28</v>
      </c>
      <c r="C765" s="8">
        <v>42197</v>
      </c>
      <c r="D765" s="7">
        <v>8</v>
      </c>
      <c r="E765" s="7" t="str">
        <f t="shared" si="22"/>
        <v>S28421978</v>
      </c>
      <c r="F765" s="4">
        <v>42248</v>
      </c>
      <c r="G765" s="2">
        <v>250</v>
      </c>
      <c r="H765" s="2" t="s">
        <v>2416</v>
      </c>
      <c r="I765" s="2" t="s">
        <v>2417</v>
      </c>
      <c r="J765" s="2" t="s">
        <v>2418</v>
      </c>
      <c r="K765" s="194" t="s">
        <v>17</v>
      </c>
      <c r="L765" s="2">
        <v>39</v>
      </c>
      <c r="M765" s="194">
        <v>100</v>
      </c>
      <c r="N765" s="2">
        <v>0</v>
      </c>
      <c r="O765" s="195">
        <v>0</v>
      </c>
    </row>
    <row r="766" spans="1:15">
      <c r="A766" s="7">
        <v>2015</v>
      </c>
      <c r="B766" s="7" t="str">
        <f t="shared" si="23"/>
        <v>S28</v>
      </c>
      <c r="C766" s="8">
        <v>42197</v>
      </c>
      <c r="D766" s="7">
        <v>9</v>
      </c>
      <c r="E766" s="7" t="str">
        <f t="shared" ref="E766:E829" si="24">B766&amp;C766&amp;D766</f>
        <v>S28421979</v>
      </c>
      <c r="F766" s="4">
        <v>42278</v>
      </c>
      <c r="G766" s="2">
        <v>240</v>
      </c>
      <c r="H766" s="2" t="s">
        <v>2419</v>
      </c>
      <c r="I766" s="2" t="s">
        <v>2420</v>
      </c>
      <c r="J766" s="2" t="s">
        <v>2421</v>
      </c>
      <c r="K766" s="194" t="s">
        <v>17</v>
      </c>
      <c r="L766" s="2">
        <v>39</v>
      </c>
      <c r="M766" s="194">
        <v>100</v>
      </c>
      <c r="N766" s="2">
        <v>0</v>
      </c>
      <c r="O766" s="195">
        <v>0</v>
      </c>
    </row>
    <row r="767" spans="1:15">
      <c r="A767" s="7">
        <v>2015</v>
      </c>
      <c r="B767" s="7" t="str">
        <f t="shared" si="23"/>
        <v>S28</v>
      </c>
      <c r="C767" s="8">
        <v>42197</v>
      </c>
      <c r="D767" s="7">
        <v>10</v>
      </c>
      <c r="E767" s="7" t="str">
        <f t="shared" si="24"/>
        <v>S284219710</v>
      </c>
      <c r="F767" s="3" t="s">
        <v>97</v>
      </c>
      <c r="G767" s="2">
        <v>240</v>
      </c>
      <c r="H767" s="2" t="s">
        <v>2422</v>
      </c>
      <c r="I767" s="2" t="s">
        <v>2423</v>
      </c>
      <c r="J767" s="2" t="s">
        <v>2424</v>
      </c>
      <c r="K767" s="194" t="s">
        <v>17</v>
      </c>
      <c r="L767" s="2">
        <v>41</v>
      </c>
      <c r="M767" s="194">
        <v>100</v>
      </c>
      <c r="N767" s="2">
        <v>0</v>
      </c>
      <c r="O767" s="195">
        <v>0</v>
      </c>
    </row>
    <row r="768" spans="1:15">
      <c r="A768" s="7">
        <v>2015</v>
      </c>
      <c r="B768" s="7" t="str">
        <f t="shared" si="23"/>
        <v>S28</v>
      </c>
      <c r="C768" s="8">
        <v>42197</v>
      </c>
      <c r="D768" s="7">
        <v>11</v>
      </c>
      <c r="E768" s="7" t="str">
        <f t="shared" si="24"/>
        <v>S284219711</v>
      </c>
      <c r="F768" s="3">
        <v>2016</v>
      </c>
      <c r="G768" s="2">
        <v>235</v>
      </c>
      <c r="H768" s="2" t="s">
        <v>2425</v>
      </c>
      <c r="I768" s="2" t="s">
        <v>2426</v>
      </c>
      <c r="J768" s="2" t="s">
        <v>680</v>
      </c>
      <c r="K768" s="194" t="s">
        <v>17</v>
      </c>
      <c r="L768" s="2">
        <v>40</v>
      </c>
      <c r="M768" s="194" t="s">
        <v>2427</v>
      </c>
      <c r="N768" s="2" t="s">
        <v>518</v>
      </c>
      <c r="O768" s="195">
        <v>0</v>
      </c>
    </row>
    <row r="769" spans="1:15">
      <c r="A769" s="7">
        <v>2015</v>
      </c>
      <c r="B769" s="7" t="str">
        <f t="shared" si="23"/>
        <v>S28</v>
      </c>
      <c r="C769" s="8">
        <v>42197</v>
      </c>
      <c r="D769" s="7">
        <v>12</v>
      </c>
      <c r="E769" s="7" t="str">
        <f t="shared" si="24"/>
        <v>S284219712</v>
      </c>
      <c r="F769" s="3">
        <v>2017</v>
      </c>
      <c r="G769" s="2">
        <v>190</v>
      </c>
      <c r="H769" s="2" t="s">
        <v>2428</v>
      </c>
      <c r="I769" s="2" t="s">
        <v>2429</v>
      </c>
      <c r="J769" s="2" t="s">
        <v>2430</v>
      </c>
      <c r="K769" s="194" t="s">
        <v>17</v>
      </c>
      <c r="L769" s="2">
        <v>33</v>
      </c>
      <c r="M769" s="194" t="s">
        <v>2431</v>
      </c>
      <c r="N769" s="2" t="s">
        <v>2432</v>
      </c>
      <c r="O769" s="195">
        <v>0</v>
      </c>
    </row>
    <row r="770" spans="1:15">
      <c r="A770" s="7">
        <v>2015</v>
      </c>
      <c r="B770" s="7" t="str">
        <f t="shared" si="23"/>
        <v>S28</v>
      </c>
      <c r="C770" s="8">
        <v>42197</v>
      </c>
      <c r="D770" s="7">
        <v>13</v>
      </c>
      <c r="E770" s="7" t="str">
        <f t="shared" si="24"/>
        <v>S284219713</v>
      </c>
      <c r="F770" s="3">
        <v>2018</v>
      </c>
      <c r="G770" s="2">
        <v>180</v>
      </c>
      <c r="H770" s="2" t="s">
        <v>2433</v>
      </c>
      <c r="I770" s="2" t="s">
        <v>2433</v>
      </c>
      <c r="J770" s="2" t="s">
        <v>1018</v>
      </c>
      <c r="K770" s="194" t="s">
        <v>17</v>
      </c>
      <c r="L770" s="2">
        <v>40</v>
      </c>
      <c r="M770" s="194" t="s">
        <v>2151</v>
      </c>
      <c r="N770" s="2" t="s">
        <v>400</v>
      </c>
      <c r="O770" s="195" t="s">
        <v>312</v>
      </c>
    </row>
    <row r="771" spans="1:15" ht="15.75" thickBot="1">
      <c r="A771" s="7">
        <v>2015</v>
      </c>
      <c r="B771" s="7" t="str">
        <f t="shared" si="23"/>
        <v>S28</v>
      </c>
      <c r="C771" s="8">
        <v>42197</v>
      </c>
      <c r="D771" s="7">
        <v>14</v>
      </c>
      <c r="E771" s="7" t="str">
        <f t="shared" si="24"/>
        <v>S284219714</v>
      </c>
      <c r="F771" s="5">
        <v>2019</v>
      </c>
      <c r="G771" s="6">
        <v>170</v>
      </c>
      <c r="H771" s="6" t="s">
        <v>2434</v>
      </c>
      <c r="I771" s="6" t="s">
        <v>2435</v>
      </c>
      <c r="J771" s="6" t="s">
        <v>2436</v>
      </c>
      <c r="K771" s="196" t="s">
        <v>17</v>
      </c>
      <c r="L771" s="6">
        <v>39</v>
      </c>
      <c r="M771" s="196" t="s">
        <v>301</v>
      </c>
      <c r="N771" s="6">
        <v>50</v>
      </c>
      <c r="O771" s="197" t="s">
        <v>340</v>
      </c>
    </row>
    <row r="772" spans="1:15" ht="16.5" thickTop="1" thickBot="1">
      <c r="A772" s="7">
        <v>2015</v>
      </c>
      <c r="B772" s="7" t="str">
        <f t="shared" si="23"/>
        <v>S28</v>
      </c>
      <c r="C772" s="8">
        <v>42197</v>
      </c>
      <c r="D772" s="7">
        <v>15</v>
      </c>
      <c r="E772" s="7" t="str">
        <f t="shared" si="24"/>
        <v>S284219715</v>
      </c>
      <c r="F772" s="1" t="s">
        <v>15</v>
      </c>
    </row>
    <row r="773" spans="1:15" ht="16.5" thickTop="1" thickBot="1">
      <c r="A773" s="7">
        <v>2015</v>
      </c>
      <c r="B773" s="7" t="str">
        <f t="shared" si="23"/>
        <v>S28</v>
      </c>
      <c r="C773" s="8">
        <v>42197</v>
      </c>
      <c r="D773" s="7">
        <v>16</v>
      </c>
      <c r="E773" s="7" t="str">
        <f t="shared" si="24"/>
        <v>S284219716</v>
      </c>
      <c r="F773" s="338" t="s">
        <v>1</v>
      </c>
      <c r="G773" s="341" t="s">
        <v>2</v>
      </c>
      <c r="H773" s="342"/>
      <c r="I773" s="342"/>
      <c r="J773" s="343"/>
      <c r="K773" s="344" t="s">
        <v>3</v>
      </c>
      <c r="L773" s="343"/>
      <c r="M773" s="344" t="s">
        <v>144</v>
      </c>
      <c r="N773" s="342"/>
      <c r="O773" s="342"/>
    </row>
    <row r="774" spans="1:15" ht="18" customHeight="1" thickBot="1">
      <c r="A774" s="7">
        <v>2015</v>
      </c>
      <c r="B774" s="7" t="str">
        <f t="shared" si="23"/>
        <v>S28</v>
      </c>
      <c r="C774" s="8">
        <v>42197</v>
      </c>
      <c r="D774" s="7">
        <v>17</v>
      </c>
      <c r="E774" s="7" t="str">
        <f t="shared" si="24"/>
        <v>S284219717</v>
      </c>
      <c r="F774" s="339"/>
      <c r="G774" s="345" t="s">
        <v>5</v>
      </c>
      <c r="H774" s="347" t="s">
        <v>145</v>
      </c>
      <c r="I774" s="348"/>
      <c r="J774" s="349"/>
      <c r="K774" s="350" t="s">
        <v>6</v>
      </c>
      <c r="L774" s="352" t="s">
        <v>7</v>
      </c>
      <c r="M774" s="350" t="s">
        <v>8</v>
      </c>
      <c r="N774" s="354" t="s">
        <v>146</v>
      </c>
      <c r="O774" s="356" t="s">
        <v>147</v>
      </c>
    </row>
    <row r="775" spans="1:15" ht="15.75" thickBot="1">
      <c r="A775" s="7">
        <v>2015</v>
      </c>
      <c r="B775" s="7" t="str">
        <f t="shared" si="23"/>
        <v>S28</v>
      </c>
      <c r="C775" s="8">
        <v>42197</v>
      </c>
      <c r="D775" s="7">
        <v>18</v>
      </c>
      <c r="E775" s="7" t="str">
        <f t="shared" si="24"/>
        <v>S284219718</v>
      </c>
      <c r="F775" s="340"/>
      <c r="G775" s="346"/>
      <c r="H775" s="191" t="s">
        <v>9</v>
      </c>
      <c r="I775" s="192" t="s">
        <v>10</v>
      </c>
      <c r="J775" s="193" t="s">
        <v>11</v>
      </c>
      <c r="K775" s="351"/>
      <c r="L775" s="353"/>
      <c r="M775" s="351"/>
      <c r="N775" s="355"/>
      <c r="O775" s="357"/>
    </row>
    <row r="776" spans="1:15">
      <c r="A776" s="7">
        <v>2015</v>
      </c>
      <c r="B776" s="7" t="str">
        <f t="shared" si="23"/>
        <v>S28</v>
      </c>
      <c r="C776" s="8">
        <v>42197</v>
      </c>
      <c r="D776" s="7">
        <v>19</v>
      </c>
      <c r="E776" s="7" t="str">
        <f t="shared" si="24"/>
        <v>S284219719</v>
      </c>
      <c r="F776" s="3" t="s">
        <v>16</v>
      </c>
      <c r="G776" s="2">
        <v>15</v>
      </c>
      <c r="H776" s="2" t="s">
        <v>448</v>
      </c>
      <c r="I776" s="2" t="s">
        <v>2437</v>
      </c>
      <c r="J776" s="2" t="s">
        <v>1544</v>
      </c>
      <c r="K776" s="194" t="s">
        <v>17</v>
      </c>
      <c r="L776" s="2">
        <v>41</v>
      </c>
      <c r="M776" s="194">
        <v>25</v>
      </c>
      <c r="N776" s="2">
        <v>45</v>
      </c>
      <c r="O776" s="195">
        <v>30</v>
      </c>
    </row>
    <row r="777" spans="1:15">
      <c r="A777" s="7">
        <v>2015</v>
      </c>
      <c r="B777" s="7" t="str">
        <f t="shared" si="23"/>
        <v>S28</v>
      </c>
      <c r="C777" s="8">
        <v>42197</v>
      </c>
      <c r="D777" s="7">
        <v>20</v>
      </c>
      <c r="E777" s="7" t="str">
        <f t="shared" si="24"/>
        <v>S284219720</v>
      </c>
      <c r="F777" s="4">
        <v>42186</v>
      </c>
      <c r="G777" s="2">
        <v>285</v>
      </c>
      <c r="H777" s="2" t="s">
        <v>2438</v>
      </c>
      <c r="I777" s="2" t="s">
        <v>2439</v>
      </c>
      <c r="J777" s="2" t="s">
        <v>2440</v>
      </c>
      <c r="K777" s="194" t="s">
        <v>17</v>
      </c>
      <c r="L777" s="2">
        <v>38</v>
      </c>
      <c r="M777" s="194">
        <v>100</v>
      </c>
      <c r="N777" s="2">
        <v>0</v>
      </c>
      <c r="O777" s="195">
        <v>0</v>
      </c>
    </row>
    <row r="778" spans="1:15">
      <c r="A778" s="7">
        <v>2015</v>
      </c>
      <c r="B778" s="7" t="str">
        <f t="shared" si="23"/>
        <v>S28</v>
      </c>
      <c r="C778" s="8">
        <v>42197</v>
      </c>
      <c r="D778" s="7">
        <v>21</v>
      </c>
      <c r="E778" s="7" t="str">
        <f t="shared" si="24"/>
        <v>S284219721</v>
      </c>
      <c r="F778" s="4">
        <v>42217</v>
      </c>
      <c r="G778" s="2">
        <v>265</v>
      </c>
      <c r="H778" s="2" t="s">
        <v>2441</v>
      </c>
      <c r="I778" s="2" t="s">
        <v>2442</v>
      </c>
      <c r="J778" s="2" t="s">
        <v>2443</v>
      </c>
      <c r="K778" s="194" t="s">
        <v>17</v>
      </c>
      <c r="L778" s="2">
        <v>37</v>
      </c>
      <c r="M778" s="194">
        <v>100</v>
      </c>
      <c r="N778" s="2">
        <v>0</v>
      </c>
      <c r="O778" s="195">
        <v>0</v>
      </c>
    </row>
    <row r="779" spans="1:15">
      <c r="A779" s="7">
        <v>2015</v>
      </c>
      <c r="B779" s="7" t="str">
        <f t="shared" si="23"/>
        <v>S28</v>
      </c>
      <c r="C779" s="8">
        <v>42197</v>
      </c>
      <c r="D779" s="7">
        <v>22</v>
      </c>
      <c r="E779" s="7" t="str">
        <f t="shared" si="24"/>
        <v>S284219722</v>
      </c>
      <c r="F779" s="4">
        <v>42248</v>
      </c>
      <c r="G779" s="2">
        <v>270</v>
      </c>
      <c r="H779" s="2" t="s">
        <v>2444</v>
      </c>
      <c r="I779" s="2">
        <v>268</v>
      </c>
      <c r="J779" s="2" t="s">
        <v>2445</v>
      </c>
      <c r="K779" s="194" t="s">
        <v>17</v>
      </c>
      <c r="L779" s="2">
        <v>35</v>
      </c>
      <c r="M779" s="194">
        <v>100</v>
      </c>
      <c r="N779" s="2">
        <v>0</v>
      </c>
      <c r="O779" s="195">
        <v>0</v>
      </c>
    </row>
    <row r="780" spans="1:15">
      <c r="A780" s="7">
        <v>2015</v>
      </c>
      <c r="B780" s="7" t="str">
        <f t="shared" si="23"/>
        <v>S28</v>
      </c>
      <c r="C780" s="8">
        <v>42197</v>
      </c>
      <c r="D780" s="7">
        <v>23</v>
      </c>
      <c r="E780" s="7" t="str">
        <f t="shared" si="24"/>
        <v>S284219723</v>
      </c>
      <c r="F780" s="4">
        <v>42278</v>
      </c>
      <c r="G780" s="2">
        <v>260</v>
      </c>
      <c r="H780" s="2" t="s">
        <v>2446</v>
      </c>
      <c r="I780" s="2" t="s">
        <v>2447</v>
      </c>
      <c r="J780" s="2">
        <v>31</v>
      </c>
      <c r="K780" s="194" t="s">
        <v>17</v>
      </c>
      <c r="L780" s="2">
        <v>34</v>
      </c>
      <c r="M780" s="194">
        <v>100</v>
      </c>
      <c r="N780" s="2">
        <v>0</v>
      </c>
      <c r="O780" s="195">
        <v>0</v>
      </c>
    </row>
    <row r="781" spans="1:15">
      <c r="A781" s="7">
        <v>2015</v>
      </c>
      <c r="B781" s="7" t="str">
        <f t="shared" si="23"/>
        <v>S28</v>
      </c>
      <c r="C781" s="8">
        <v>42197</v>
      </c>
      <c r="D781" s="7">
        <v>24</v>
      </c>
      <c r="E781" s="7" t="str">
        <f t="shared" si="24"/>
        <v>S284219724</v>
      </c>
      <c r="F781" s="3" t="s">
        <v>97</v>
      </c>
      <c r="G781" s="2">
        <v>240</v>
      </c>
      <c r="H781" s="2" t="s">
        <v>2448</v>
      </c>
      <c r="I781" s="2" t="s">
        <v>2449</v>
      </c>
      <c r="J781" s="2" t="s">
        <v>2450</v>
      </c>
      <c r="K781" s="194" t="s">
        <v>17</v>
      </c>
      <c r="L781" s="2">
        <v>37</v>
      </c>
      <c r="M781" s="194" t="s">
        <v>2451</v>
      </c>
      <c r="N781" s="2" t="s">
        <v>2452</v>
      </c>
      <c r="O781" s="195">
        <v>0</v>
      </c>
    </row>
    <row r="782" spans="1:15">
      <c r="A782" s="7">
        <v>2015</v>
      </c>
      <c r="B782" s="7" t="str">
        <f t="shared" si="23"/>
        <v>S28</v>
      </c>
      <c r="C782" s="8">
        <v>42197</v>
      </c>
      <c r="D782" s="7">
        <v>25</v>
      </c>
      <c r="E782" s="7" t="str">
        <f t="shared" si="24"/>
        <v>S284219725</v>
      </c>
      <c r="F782" s="3">
        <v>2016</v>
      </c>
      <c r="G782" s="2">
        <v>235</v>
      </c>
      <c r="H782" s="2" t="s">
        <v>2453</v>
      </c>
      <c r="I782" s="2" t="s">
        <v>2454</v>
      </c>
      <c r="J782" s="2" t="s">
        <v>2455</v>
      </c>
      <c r="K782" s="194" t="s">
        <v>17</v>
      </c>
      <c r="L782" s="2">
        <v>35</v>
      </c>
      <c r="M782" s="194" t="s">
        <v>2456</v>
      </c>
      <c r="N782" s="2" t="s">
        <v>466</v>
      </c>
      <c r="O782" s="195">
        <v>0</v>
      </c>
    </row>
    <row r="783" spans="1:15">
      <c r="A783" s="7">
        <v>2015</v>
      </c>
      <c r="B783" s="7" t="str">
        <f t="shared" si="23"/>
        <v>S28</v>
      </c>
      <c r="C783" s="8">
        <v>42197</v>
      </c>
      <c r="D783" s="7">
        <v>26</v>
      </c>
      <c r="E783" s="7" t="str">
        <f t="shared" si="24"/>
        <v>S284219726</v>
      </c>
      <c r="F783" s="3">
        <v>2017</v>
      </c>
      <c r="G783" s="2">
        <v>190</v>
      </c>
      <c r="H783" s="2" t="s">
        <v>2457</v>
      </c>
      <c r="I783" s="2" t="s">
        <v>1448</v>
      </c>
      <c r="J783" s="2" t="s">
        <v>2458</v>
      </c>
      <c r="K783" s="194" t="s">
        <v>17</v>
      </c>
      <c r="L783" s="2">
        <v>35</v>
      </c>
      <c r="M783" s="194">
        <v>85</v>
      </c>
      <c r="N783" s="2">
        <v>15</v>
      </c>
      <c r="O783" s="195">
        <v>0</v>
      </c>
    </row>
    <row r="784" spans="1:15">
      <c r="A784" s="7">
        <v>2015</v>
      </c>
      <c r="B784" s="7" t="str">
        <f t="shared" si="23"/>
        <v>S28</v>
      </c>
      <c r="C784" s="8">
        <v>42197</v>
      </c>
      <c r="D784" s="7">
        <v>27</v>
      </c>
      <c r="E784" s="7" t="str">
        <f t="shared" si="24"/>
        <v>S284219727</v>
      </c>
      <c r="F784" s="3">
        <v>2018</v>
      </c>
      <c r="G784" s="2">
        <v>180</v>
      </c>
      <c r="H784" s="2" t="s">
        <v>2459</v>
      </c>
      <c r="I784" s="2" t="s">
        <v>2460</v>
      </c>
      <c r="J784" s="2" t="s">
        <v>2461</v>
      </c>
      <c r="K784" s="194" t="s">
        <v>17</v>
      </c>
      <c r="L784" s="2">
        <v>44</v>
      </c>
      <c r="M784" s="194" t="s">
        <v>1099</v>
      </c>
      <c r="N784" s="2" t="s">
        <v>301</v>
      </c>
      <c r="O784" s="195" t="s">
        <v>508</v>
      </c>
    </row>
    <row r="785" spans="1:15" ht="15.75" thickBot="1">
      <c r="A785" s="7">
        <v>2015</v>
      </c>
      <c r="B785" s="7" t="str">
        <f t="shared" si="23"/>
        <v>S28</v>
      </c>
      <c r="C785" s="8">
        <v>42197</v>
      </c>
      <c r="D785" s="7">
        <v>28</v>
      </c>
      <c r="E785" s="7" t="str">
        <f t="shared" si="24"/>
        <v>S284219728</v>
      </c>
      <c r="F785" s="5">
        <v>2019</v>
      </c>
      <c r="G785" s="6">
        <v>170</v>
      </c>
      <c r="H785" s="6" t="s">
        <v>2462</v>
      </c>
      <c r="I785" s="6" t="s">
        <v>2463</v>
      </c>
      <c r="J785" s="6" t="s">
        <v>750</v>
      </c>
      <c r="K785" s="196" t="s">
        <v>17</v>
      </c>
      <c r="L785" s="6">
        <v>44</v>
      </c>
      <c r="M785" s="196" t="s">
        <v>525</v>
      </c>
      <c r="N785" s="6" t="s">
        <v>478</v>
      </c>
      <c r="O785" s="197" t="s">
        <v>524</v>
      </c>
    </row>
    <row r="786" spans="1:15" ht="16.5" thickTop="1" thickBot="1">
      <c r="A786" s="7">
        <v>2015</v>
      </c>
      <c r="B786" s="7" t="str">
        <f t="shared" si="23"/>
        <v>S29</v>
      </c>
      <c r="C786" s="8">
        <v>42204</v>
      </c>
      <c r="D786" s="7">
        <v>1</v>
      </c>
      <c r="E786" s="7" t="str">
        <f t="shared" si="24"/>
        <v>S29422041</v>
      </c>
      <c r="F786" s="1" t="s">
        <v>0</v>
      </c>
    </row>
    <row r="787" spans="1:15" ht="16.5" thickTop="1" thickBot="1">
      <c r="A787" s="7">
        <v>2015</v>
      </c>
      <c r="B787" s="7" t="str">
        <f t="shared" si="23"/>
        <v>S29</v>
      </c>
      <c r="C787" s="8">
        <v>42204</v>
      </c>
      <c r="D787" s="7">
        <v>2</v>
      </c>
      <c r="E787" s="7" t="str">
        <f t="shared" si="24"/>
        <v>S29422042</v>
      </c>
      <c r="F787" s="338" t="s">
        <v>1</v>
      </c>
      <c r="G787" s="341" t="s">
        <v>2</v>
      </c>
      <c r="H787" s="342"/>
      <c r="I787" s="342"/>
      <c r="J787" s="343"/>
      <c r="K787" s="344" t="s">
        <v>3</v>
      </c>
      <c r="L787" s="343"/>
      <c r="M787" s="344" t="s">
        <v>144</v>
      </c>
      <c r="N787" s="342"/>
      <c r="O787" s="342"/>
    </row>
    <row r="788" spans="1:15" ht="18" customHeight="1" thickBot="1">
      <c r="A788" s="7">
        <v>2015</v>
      </c>
      <c r="B788" s="7" t="str">
        <f t="shared" si="23"/>
        <v>S29</v>
      </c>
      <c r="C788" s="8">
        <v>42204</v>
      </c>
      <c r="D788" s="7">
        <v>3</v>
      </c>
      <c r="E788" s="7" t="str">
        <f t="shared" si="24"/>
        <v>S29422043</v>
      </c>
      <c r="F788" s="339"/>
      <c r="G788" s="345" t="s">
        <v>5</v>
      </c>
      <c r="H788" s="347" t="s">
        <v>145</v>
      </c>
      <c r="I788" s="348"/>
      <c r="J788" s="349"/>
      <c r="K788" s="350" t="s">
        <v>6</v>
      </c>
      <c r="L788" s="352" t="s">
        <v>7</v>
      </c>
      <c r="M788" s="350" t="s">
        <v>8</v>
      </c>
      <c r="N788" s="354" t="s">
        <v>146</v>
      </c>
      <c r="O788" s="356" t="s">
        <v>147</v>
      </c>
    </row>
    <row r="789" spans="1:15" ht="15.75" thickBot="1">
      <c r="A789" s="7">
        <v>2015</v>
      </c>
      <c r="B789" s="7" t="str">
        <f t="shared" si="23"/>
        <v>S29</v>
      </c>
      <c r="C789" s="8">
        <v>42204</v>
      </c>
      <c r="D789" s="7">
        <v>4</v>
      </c>
      <c r="E789" s="7" t="str">
        <f t="shared" si="24"/>
        <v>S29422044</v>
      </c>
      <c r="F789" s="340"/>
      <c r="G789" s="346"/>
      <c r="H789" s="191" t="s">
        <v>9</v>
      </c>
      <c r="I789" s="192" t="s">
        <v>10</v>
      </c>
      <c r="J789" s="193" t="s">
        <v>11</v>
      </c>
      <c r="K789" s="351"/>
      <c r="L789" s="353"/>
      <c r="M789" s="351"/>
      <c r="N789" s="355"/>
      <c r="O789" s="357"/>
    </row>
    <row r="790" spans="1:15">
      <c r="A790" s="7">
        <v>2015</v>
      </c>
      <c r="B790" s="7" t="str">
        <f t="shared" si="23"/>
        <v>S29</v>
      </c>
      <c r="C790" s="8">
        <v>42204</v>
      </c>
      <c r="D790" s="7">
        <v>5</v>
      </c>
      <c r="E790" s="7" t="str">
        <f t="shared" si="24"/>
        <v>S29422045</v>
      </c>
      <c r="F790" s="3" t="s">
        <v>12</v>
      </c>
      <c r="G790" s="2">
        <v>-10</v>
      </c>
      <c r="H790" s="2">
        <v>-6</v>
      </c>
      <c r="I790" s="2" t="s">
        <v>2464</v>
      </c>
      <c r="J790" s="2" t="s">
        <v>925</v>
      </c>
      <c r="K790" s="194" t="s">
        <v>17</v>
      </c>
      <c r="L790" s="2">
        <v>42</v>
      </c>
      <c r="M790" s="194">
        <v>50</v>
      </c>
      <c r="N790" s="2">
        <v>40</v>
      </c>
      <c r="O790" s="195">
        <v>10</v>
      </c>
    </row>
    <row r="791" spans="1:15">
      <c r="A791" s="7">
        <v>2015</v>
      </c>
      <c r="B791" s="7" t="str">
        <f t="shared" si="23"/>
        <v>S29</v>
      </c>
      <c r="C791" s="8">
        <v>42204</v>
      </c>
      <c r="D791" s="7">
        <v>6</v>
      </c>
      <c r="E791" s="7" t="str">
        <f t="shared" si="24"/>
        <v>S29422046</v>
      </c>
      <c r="F791" s="4">
        <v>42186</v>
      </c>
      <c r="G791" s="2">
        <v>235</v>
      </c>
      <c r="H791" s="2" t="s">
        <v>2465</v>
      </c>
      <c r="I791" s="2" t="s">
        <v>2466</v>
      </c>
      <c r="J791" s="2" t="s">
        <v>1850</v>
      </c>
      <c r="K791" s="194" t="s">
        <v>17</v>
      </c>
      <c r="L791" s="2">
        <v>46</v>
      </c>
      <c r="M791" s="194">
        <v>100</v>
      </c>
      <c r="N791" s="2">
        <v>0</v>
      </c>
      <c r="O791" s="195">
        <v>0</v>
      </c>
    </row>
    <row r="792" spans="1:15">
      <c r="A792" s="7">
        <v>2015</v>
      </c>
      <c r="B792" s="7" t="str">
        <f t="shared" si="23"/>
        <v>S29</v>
      </c>
      <c r="C792" s="8">
        <v>42204</v>
      </c>
      <c r="D792" s="7">
        <v>7</v>
      </c>
      <c r="E792" s="7" t="str">
        <f t="shared" si="24"/>
        <v>S29422047</v>
      </c>
      <c r="F792" s="4">
        <v>42217</v>
      </c>
      <c r="G792" s="2">
        <v>235</v>
      </c>
      <c r="H792" s="2" t="s">
        <v>2467</v>
      </c>
      <c r="I792" s="2" t="s">
        <v>2468</v>
      </c>
      <c r="J792" s="2" t="s">
        <v>2469</v>
      </c>
      <c r="K792" s="194" t="s">
        <v>17</v>
      </c>
      <c r="L792" s="2">
        <v>37</v>
      </c>
      <c r="M792" s="194" t="s">
        <v>2470</v>
      </c>
      <c r="N792" s="2" t="s">
        <v>431</v>
      </c>
      <c r="O792" s="195">
        <v>0</v>
      </c>
    </row>
    <row r="793" spans="1:15">
      <c r="A793" s="7">
        <v>2015</v>
      </c>
      <c r="B793" s="7" t="str">
        <f t="shared" si="23"/>
        <v>S29</v>
      </c>
      <c r="C793" s="8">
        <v>42204</v>
      </c>
      <c r="D793" s="7">
        <v>8</v>
      </c>
      <c r="E793" s="7" t="str">
        <f t="shared" si="24"/>
        <v>S29422048</v>
      </c>
      <c r="F793" s="4">
        <v>42248</v>
      </c>
      <c r="G793" s="2">
        <v>235</v>
      </c>
      <c r="H793" s="2" t="s">
        <v>2471</v>
      </c>
      <c r="I793" s="2" t="s">
        <v>2472</v>
      </c>
      <c r="J793" s="2" t="s">
        <v>2473</v>
      </c>
      <c r="K793" s="194" t="s">
        <v>17</v>
      </c>
      <c r="L793" s="2">
        <v>36</v>
      </c>
      <c r="M793" s="194">
        <v>100</v>
      </c>
      <c r="N793" s="2">
        <v>0</v>
      </c>
      <c r="O793" s="195">
        <v>0</v>
      </c>
    </row>
    <row r="794" spans="1:15">
      <c r="A794" s="7">
        <v>2015</v>
      </c>
      <c r="B794" s="7" t="str">
        <f t="shared" si="23"/>
        <v>S29</v>
      </c>
      <c r="C794" s="8">
        <v>42204</v>
      </c>
      <c r="D794" s="7">
        <v>9</v>
      </c>
      <c r="E794" s="7" t="str">
        <f t="shared" si="24"/>
        <v>S29422049</v>
      </c>
      <c r="F794" s="4">
        <v>42278</v>
      </c>
      <c r="G794" s="2">
        <v>230</v>
      </c>
      <c r="H794" s="2" t="s">
        <v>2474</v>
      </c>
      <c r="I794" s="2" t="s">
        <v>2475</v>
      </c>
      <c r="J794" s="2" t="s">
        <v>2476</v>
      </c>
      <c r="K794" s="194" t="s">
        <v>17</v>
      </c>
      <c r="L794" s="2">
        <v>33</v>
      </c>
      <c r="M794" s="194">
        <v>100</v>
      </c>
      <c r="N794" s="2">
        <v>0</v>
      </c>
      <c r="O794" s="195">
        <v>0</v>
      </c>
    </row>
    <row r="795" spans="1:15">
      <c r="A795" s="7">
        <v>2015</v>
      </c>
      <c r="B795" s="7" t="str">
        <f t="shared" ref="B795:B858" si="25">"S"&amp;RIGHT(B767,2)+1</f>
        <v>S29</v>
      </c>
      <c r="C795" s="8">
        <v>42204</v>
      </c>
      <c r="D795" s="7">
        <v>10</v>
      </c>
      <c r="E795" s="7" t="str">
        <f t="shared" si="24"/>
        <v>S294220410</v>
      </c>
      <c r="F795" s="3" t="s">
        <v>97</v>
      </c>
      <c r="G795" s="2">
        <v>220</v>
      </c>
      <c r="H795" s="2" t="s">
        <v>1644</v>
      </c>
      <c r="I795" s="2" t="s">
        <v>2477</v>
      </c>
      <c r="J795" s="2" t="s">
        <v>2168</v>
      </c>
      <c r="K795" s="194" t="s">
        <v>17</v>
      </c>
      <c r="L795" s="2">
        <v>37</v>
      </c>
      <c r="M795" s="194" t="s">
        <v>1844</v>
      </c>
      <c r="N795" s="2" t="s">
        <v>519</v>
      </c>
      <c r="O795" s="195">
        <v>0</v>
      </c>
    </row>
    <row r="796" spans="1:15">
      <c r="A796" s="7">
        <v>2015</v>
      </c>
      <c r="B796" s="7" t="str">
        <f t="shared" si="25"/>
        <v>S29</v>
      </c>
      <c r="C796" s="8">
        <v>42204</v>
      </c>
      <c r="D796" s="7">
        <v>11</v>
      </c>
      <c r="E796" s="7" t="str">
        <f t="shared" si="24"/>
        <v>S294220411</v>
      </c>
      <c r="F796" s="3">
        <v>2016</v>
      </c>
      <c r="G796" s="2">
        <v>220</v>
      </c>
      <c r="H796" s="2" t="s">
        <v>2478</v>
      </c>
      <c r="I796" s="2" t="s">
        <v>2479</v>
      </c>
      <c r="J796" s="2" t="s">
        <v>2480</v>
      </c>
      <c r="K796" s="194" t="s">
        <v>17</v>
      </c>
      <c r="L796" s="2">
        <v>38</v>
      </c>
      <c r="M796" s="194" t="s">
        <v>2481</v>
      </c>
      <c r="N796" s="2" t="s">
        <v>691</v>
      </c>
      <c r="O796" s="195">
        <v>0</v>
      </c>
    </row>
    <row r="797" spans="1:15">
      <c r="A797" s="7">
        <v>2015</v>
      </c>
      <c r="B797" s="7" t="str">
        <f t="shared" si="25"/>
        <v>S29</v>
      </c>
      <c r="C797" s="8">
        <v>42204</v>
      </c>
      <c r="D797" s="7">
        <v>12</v>
      </c>
      <c r="E797" s="7" t="str">
        <f t="shared" si="24"/>
        <v>S294220412</v>
      </c>
      <c r="F797" s="3">
        <v>2017</v>
      </c>
      <c r="G797" s="2">
        <v>190</v>
      </c>
      <c r="H797" s="2" t="s">
        <v>2482</v>
      </c>
      <c r="I797" s="2" t="s">
        <v>2483</v>
      </c>
      <c r="J797" s="2" t="s">
        <v>312</v>
      </c>
      <c r="K797" s="194" t="s">
        <v>17</v>
      </c>
      <c r="L797" s="2">
        <v>33</v>
      </c>
      <c r="M797" s="194" t="s">
        <v>2484</v>
      </c>
      <c r="N797" s="2" t="s">
        <v>1229</v>
      </c>
      <c r="O797" s="195" t="s">
        <v>800</v>
      </c>
    </row>
    <row r="798" spans="1:15">
      <c r="A798" s="7">
        <v>2015</v>
      </c>
      <c r="B798" s="7" t="str">
        <f t="shared" si="25"/>
        <v>S29</v>
      </c>
      <c r="C798" s="8">
        <v>42204</v>
      </c>
      <c r="D798" s="7">
        <v>13</v>
      </c>
      <c r="E798" s="7" t="str">
        <f t="shared" si="24"/>
        <v>S294220413</v>
      </c>
      <c r="F798" s="3">
        <v>2018</v>
      </c>
      <c r="G798" s="2">
        <v>180</v>
      </c>
      <c r="H798" s="2" t="s">
        <v>2485</v>
      </c>
      <c r="I798" s="2" t="s">
        <v>2486</v>
      </c>
      <c r="J798" s="2" t="s">
        <v>1680</v>
      </c>
      <c r="K798" s="194" t="s">
        <v>17</v>
      </c>
      <c r="L798" s="2">
        <v>38</v>
      </c>
      <c r="M798" s="194" t="s">
        <v>2487</v>
      </c>
      <c r="N798" s="2" t="s">
        <v>2488</v>
      </c>
      <c r="O798" s="195" t="s">
        <v>2489</v>
      </c>
    </row>
    <row r="799" spans="1:15" ht="15.75" thickBot="1">
      <c r="A799" s="7">
        <v>2015</v>
      </c>
      <c r="B799" s="7" t="str">
        <f t="shared" si="25"/>
        <v>S29</v>
      </c>
      <c r="C799" s="8">
        <v>42204</v>
      </c>
      <c r="D799" s="7">
        <v>14</v>
      </c>
      <c r="E799" s="7" t="str">
        <f t="shared" si="24"/>
        <v>S294220414</v>
      </c>
      <c r="F799" s="5">
        <v>2019</v>
      </c>
      <c r="G799" s="6">
        <v>170</v>
      </c>
      <c r="H799" s="6" t="s">
        <v>2490</v>
      </c>
      <c r="I799" s="6" t="s">
        <v>2491</v>
      </c>
      <c r="J799" s="6" t="s">
        <v>1899</v>
      </c>
      <c r="K799" s="196" t="s">
        <v>17</v>
      </c>
      <c r="L799" s="6">
        <v>34</v>
      </c>
      <c r="M799" s="196">
        <v>40</v>
      </c>
      <c r="N799" s="6">
        <v>48</v>
      </c>
      <c r="O799" s="197">
        <v>12</v>
      </c>
    </row>
    <row r="800" spans="1:15" ht="16.5" thickTop="1" thickBot="1">
      <c r="A800" s="7">
        <v>2015</v>
      </c>
      <c r="B800" s="7" t="str">
        <f t="shared" si="25"/>
        <v>S29</v>
      </c>
      <c r="C800" s="8">
        <v>42204</v>
      </c>
      <c r="D800" s="7">
        <v>15</v>
      </c>
      <c r="E800" s="7" t="str">
        <f t="shared" si="24"/>
        <v>S294220415</v>
      </c>
      <c r="F800" s="1" t="s">
        <v>15</v>
      </c>
    </row>
    <row r="801" spans="1:15" ht="16.5" thickTop="1" thickBot="1">
      <c r="A801" s="7">
        <v>2015</v>
      </c>
      <c r="B801" s="7" t="str">
        <f t="shared" si="25"/>
        <v>S29</v>
      </c>
      <c r="C801" s="8">
        <v>42204</v>
      </c>
      <c r="D801" s="7">
        <v>16</v>
      </c>
      <c r="E801" s="7" t="str">
        <f t="shared" si="24"/>
        <v>S294220416</v>
      </c>
      <c r="F801" s="338" t="s">
        <v>1</v>
      </c>
      <c r="G801" s="341" t="s">
        <v>2</v>
      </c>
      <c r="H801" s="342"/>
      <c r="I801" s="342"/>
      <c r="J801" s="343"/>
      <c r="K801" s="344" t="s">
        <v>3</v>
      </c>
      <c r="L801" s="343"/>
      <c r="M801" s="344" t="s">
        <v>144</v>
      </c>
      <c r="N801" s="342"/>
      <c r="O801" s="342"/>
    </row>
    <row r="802" spans="1:15" ht="18" customHeight="1" thickBot="1">
      <c r="A802" s="7">
        <v>2015</v>
      </c>
      <c r="B802" s="7" t="str">
        <f t="shared" si="25"/>
        <v>S29</v>
      </c>
      <c r="C802" s="8">
        <v>42204</v>
      </c>
      <c r="D802" s="7">
        <v>17</v>
      </c>
      <c r="E802" s="7" t="str">
        <f t="shared" si="24"/>
        <v>S294220417</v>
      </c>
      <c r="F802" s="339"/>
      <c r="G802" s="345" t="s">
        <v>5</v>
      </c>
      <c r="H802" s="347" t="s">
        <v>145</v>
      </c>
      <c r="I802" s="348"/>
      <c r="J802" s="349"/>
      <c r="K802" s="350" t="s">
        <v>6</v>
      </c>
      <c r="L802" s="352" t="s">
        <v>7</v>
      </c>
      <c r="M802" s="350" t="s">
        <v>8</v>
      </c>
      <c r="N802" s="354" t="s">
        <v>146</v>
      </c>
      <c r="O802" s="356" t="s">
        <v>147</v>
      </c>
    </row>
    <row r="803" spans="1:15" ht="15.75" thickBot="1">
      <c r="A803" s="7">
        <v>2015</v>
      </c>
      <c r="B803" s="7" t="str">
        <f t="shared" si="25"/>
        <v>S29</v>
      </c>
      <c r="C803" s="8">
        <v>42204</v>
      </c>
      <c r="D803" s="7">
        <v>18</v>
      </c>
      <c r="E803" s="7" t="str">
        <f t="shared" si="24"/>
        <v>S294220418</v>
      </c>
      <c r="F803" s="340"/>
      <c r="G803" s="346"/>
      <c r="H803" s="191" t="s">
        <v>9</v>
      </c>
      <c r="I803" s="192" t="s">
        <v>10</v>
      </c>
      <c r="J803" s="193" t="s">
        <v>11</v>
      </c>
      <c r="K803" s="351"/>
      <c r="L803" s="353"/>
      <c r="M803" s="351"/>
      <c r="N803" s="355"/>
      <c r="O803" s="357"/>
    </row>
    <row r="804" spans="1:15">
      <c r="A804" s="7">
        <v>2015</v>
      </c>
      <c r="B804" s="7" t="str">
        <f t="shared" si="25"/>
        <v>S29</v>
      </c>
      <c r="C804" s="8">
        <v>42204</v>
      </c>
      <c r="D804" s="7">
        <v>19</v>
      </c>
      <c r="E804" s="7" t="str">
        <f t="shared" si="24"/>
        <v>S294220419</v>
      </c>
      <c r="F804" s="3" t="s">
        <v>16</v>
      </c>
      <c r="G804" s="2">
        <v>5</v>
      </c>
      <c r="H804" s="2" t="s">
        <v>2492</v>
      </c>
      <c r="I804" s="2" t="s">
        <v>431</v>
      </c>
      <c r="J804" s="2" t="s">
        <v>2347</v>
      </c>
      <c r="K804" s="194" t="s">
        <v>17</v>
      </c>
      <c r="L804" s="2">
        <v>44</v>
      </c>
      <c r="M804" s="194" t="s">
        <v>502</v>
      </c>
      <c r="N804" s="2" t="s">
        <v>501</v>
      </c>
      <c r="O804" s="195" t="s">
        <v>500</v>
      </c>
    </row>
    <row r="805" spans="1:15">
      <c r="A805" s="7">
        <v>2015</v>
      </c>
      <c r="B805" s="7" t="str">
        <f t="shared" si="25"/>
        <v>S29</v>
      </c>
      <c r="C805" s="8">
        <v>42204</v>
      </c>
      <c r="D805" s="7">
        <v>20</v>
      </c>
      <c r="E805" s="7" t="str">
        <f t="shared" si="24"/>
        <v>S294220420</v>
      </c>
      <c r="F805" s="4">
        <v>42186</v>
      </c>
      <c r="G805" s="2">
        <v>240</v>
      </c>
      <c r="H805" s="2" t="s">
        <v>2493</v>
      </c>
      <c r="I805" s="2" t="s">
        <v>2494</v>
      </c>
      <c r="J805" s="2" t="s">
        <v>2495</v>
      </c>
      <c r="K805" s="194" t="s">
        <v>17</v>
      </c>
      <c r="L805" s="2">
        <v>41</v>
      </c>
      <c r="M805" s="194">
        <v>100</v>
      </c>
      <c r="N805" s="2">
        <v>0</v>
      </c>
      <c r="O805" s="195">
        <v>0</v>
      </c>
    </row>
    <row r="806" spans="1:15">
      <c r="A806" s="7">
        <v>2015</v>
      </c>
      <c r="B806" s="7" t="str">
        <f t="shared" si="25"/>
        <v>S29</v>
      </c>
      <c r="C806" s="8">
        <v>42204</v>
      </c>
      <c r="D806" s="7">
        <v>21</v>
      </c>
      <c r="E806" s="7" t="str">
        <f t="shared" si="24"/>
        <v>S294220421</v>
      </c>
      <c r="F806" s="4">
        <v>42217</v>
      </c>
      <c r="G806" s="2">
        <v>250</v>
      </c>
      <c r="H806" s="2" t="s">
        <v>2496</v>
      </c>
      <c r="I806" s="2" t="s">
        <v>2497</v>
      </c>
      <c r="J806" s="2" t="s">
        <v>2498</v>
      </c>
      <c r="K806" s="194" t="s">
        <v>17</v>
      </c>
      <c r="L806" s="2">
        <v>36</v>
      </c>
      <c r="M806" s="194" t="s">
        <v>2499</v>
      </c>
      <c r="N806" s="2">
        <v>0</v>
      </c>
      <c r="O806" s="195" t="s">
        <v>799</v>
      </c>
    </row>
    <row r="807" spans="1:15">
      <c r="A807" s="7">
        <v>2015</v>
      </c>
      <c r="B807" s="7" t="str">
        <f t="shared" si="25"/>
        <v>S29</v>
      </c>
      <c r="C807" s="8">
        <v>42204</v>
      </c>
      <c r="D807" s="7">
        <v>22</v>
      </c>
      <c r="E807" s="7" t="str">
        <f t="shared" si="24"/>
        <v>S294220422</v>
      </c>
      <c r="F807" s="4">
        <v>42248</v>
      </c>
      <c r="G807" s="2">
        <v>250</v>
      </c>
      <c r="H807" s="2" t="s">
        <v>2500</v>
      </c>
      <c r="I807" s="2" t="s">
        <v>2501</v>
      </c>
      <c r="J807" s="2" t="s">
        <v>2502</v>
      </c>
      <c r="K807" s="194" t="s">
        <v>17</v>
      </c>
      <c r="L807" s="2">
        <v>33</v>
      </c>
      <c r="M807" s="194">
        <v>100</v>
      </c>
      <c r="N807" s="2">
        <v>0</v>
      </c>
      <c r="O807" s="195">
        <v>0</v>
      </c>
    </row>
    <row r="808" spans="1:15">
      <c r="A808" s="7">
        <v>2015</v>
      </c>
      <c r="B808" s="7" t="str">
        <f t="shared" si="25"/>
        <v>S29</v>
      </c>
      <c r="C808" s="8">
        <v>42204</v>
      </c>
      <c r="D808" s="7">
        <v>23</v>
      </c>
      <c r="E808" s="7" t="str">
        <f t="shared" si="24"/>
        <v>S294220423</v>
      </c>
      <c r="F808" s="4">
        <v>42278</v>
      </c>
      <c r="G808" s="2">
        <v>250</v>
      </c>
      <c r="H808" s="2" t="s">
        <v>2503</v>
      </c>
      <c r="I808" s="2" t="s">
        <v>2504</v>
      </c>
      <c r="J808" s="2" t="s">
        <v>2505</v>
      </c>
      <c r="K808" s="194" t="s">
        <v>17</v>
      </c>
      <c r="L808" s="2">
        <v>31</v>
      </c>
      <c r="M808" s="194">
        <v>100</v>
      </c>
      <c r="N808" s="2">
        <v>0</v>
      </c>
      <c r="O808" s="195">
        <v>0</v>
      </c>
    </row>
    <row r="809" spans="1:15">
      <c r="A809" s="7">
        <v>2015</v>
      </c>
      <c r="B809" s="7" t="str">
        <f t="shared" si="25"/>
        <v>S29</v>
      </c>
      <c r="C809" s="8">
        <v>42204</v>
      </c>
      <c r="D809" s="7">
        <v>24</v>
      </c>
      <c r="E809" s="7" t="str">
        <f t="shared" si="24"/>
        <v>S294220424</v>
      </c>
      <c r="F809" s="3" t="s">
        <v>97</v>
      </c>
      <c r="G809" s="2">
        <v>250</v>
      </c>
      <c r="H809" s="2" t="s">
        <v>2506</v>
      </c>
      <c r="I809" s="2" t="s">
        <v>2507</v>
      </c>
      <c r="J809" s="2" t="s">
        <v>1062</v>
      </c>
      <c r="K809" s="194" t="s">
        <v>17</v>
      </c>
      <c r="L809" s="2">
        <v>34</v>
      </c>
      <c r="M809" s="194" t="s">
        <v>2508</v>
      </c>
      <c r="N809" s="2">
        <v>0</v>
      </c>
      <c r="O809" s="195" t="s">
        <v>2509</v>
      </c>
    </row>
    <row r="810" spans="1:15">
      <c r="A810" s="7">
        <v>2015</v>
      </c>
      <c r="B810" s="7" t="str">
        <f t="shared" si="25"/>
        <v>S29</v>
      </c>
      <c r="C810" s="8">
        <v>42204</v>
      </c>
      <c r="D810" s="7">
        <v>25</v>
      </c>
      <c r="E810" s="7" t="str">
        <f t="shared" si="24"/>
        <v>S294220425</v>
      </c>
      <c r="F810" s="3">
        <v>2016</v>
      </c>
      <c r="G810" s="2">
        <v>250</v>
      </c>
      <c r="H810" s="2" t="s">
        <v>2510</v>
      </c>
      <c r="I810" s="2" t="s">
        <v>2511</v>
      </c>
      <c r="J810" s="2" t="s">
        <v>2512</v>
      </c>
      <c r="K810" s="194" t="s">
        <v>17</v>
      </c>
      <c r="L810" s="2">
        <v>34</v>
      </c>
      <c r="M810" s="194" t="s">
        <v>2513</v>
      </c>
      <c r="N810" s="2" t="s">
        <v>512</v>
      </c>
      <c r="O810" s="195" t="s">
        <v>519</v>
      </c>
    </row>
    <row r="811" spans="1:15">
      <c r="A811" s="7">
        <v>2015</v>
      </c>
      <c r="B811" s="7" t="str">
        <f t="shared" si="25"/>
        <v>S29</v>
      </c>
      <c r="C811" s="8">
        <v>42204</v>
      </c>
      <c r="D811" s="7">
        <v>26</v>
      </c>
      <c r="E811" s="7" t="str">
        <f t="shared" si="24"/>
        <v>S294220426</v>
      </c>
      <c r="F811" s="3">
        <v>2017</v>
      </c>
      <c r="G811" s="2">
        <v>220</v>
      </c>
      <c r="H811" s="2" t="s">
        <v>2514</v>
      </c>
      <c r="I811" s="2" t="s">
        <v>2515</v>
      </c>
      <c r="J811" s="2" t="s">
        <v>2516</v>
      </c>
      <c r="K811" s="194" t="s">
        <v>17</v>
      </c>
      <c r="L811" s="2">
        <v>31</v>
      </c>
      <c r="M811" s="194" t="s">
        <v>380</v>
      </c>
      <c r="N811" s="2" t="s">
        <v>379</v>
      </c>
      <c r="O811" s="195" t="s">
        <v>333</v>
      </c>
    </row>
    <row r="812" spans="1:15">
      <c r="A812" s="7">
        <v>2015</v>
      </c>
      <c r="B812" s="7" t="str">
        <f t="shared" si="25"/>
        <v>S29</v>
      </c>
      <c r="C812" s="8">
        <v>42204</v>
      </c>
      <c r="D812" s="7">
        <v>27</v>
      </c>
      <c r="E812" s="7" t="str">
        <f t="shared" si="24"/>
        <v>S294220427</v>
      </c>
      <c r="F812" s="3">
        <v>2018</v>
      </c>
      <c r="G812" s="2">
        <v>210</v>
      </c>
      <c r="H812" s="2" t="s">
        <v>2517</v>
      </c>
      <c r="I812" s="2" t="s">
        <v>2518</v>
      </c>
      <c r="J812" s="2" t="s">
        <v>2519</v>
      </c>
      <c r="K812" s="194" t="s">
        <v>17</v>
      </c>
      <c r="L812" s="2">
        <v>39</v>
      </c>
      <c r="M812" s="194" t="s">
        <v>555</v>
      </c>
      <c r="N812" s="2" t="s">
        <v>257</v>
      </c>
      <c r="O812" s="195" t="s">
        <v>410</v>
      </c>
    </row>
    <row r="813" spans="1:15" ht="15.75" thickBot="1">
      <c r="A813" s="7">
        <v>2015</v>
      </c>
      <c r="B813" s="7" t="str">
        <f t="shared" si="25"/>
        <v>S29</v>
      </c>
      <c r="C813" s="8">
        <v>42204</v>
      </c>
      <c r="D813" s="7">
        <v>28</v>
      </c>
      <c r="E813" s="7" t="str">
        <f t="shared" si="24"/>
        <v>S294220428</v>
      </c>
      <c r="F813" s="5">
        <v>2019</v>
      </c>
      <c r="G813" s="6">
        <v>200</v>
      </c>
      <c r="H813" s="6" t="s">
        <v>2520</v>
      </c>
      <c r="I813" s="6" t="s">
        <v>2521</v>
      </c>
      <c r="J813" s="6" t="s">
        <v>2257</v>
      </c>
      <c r="K813" s="196" t="s">
        <v>17</v>
      </c>
      <c r="L813" s="6">
        <v>38</v>
      </c>
      <c r="M813" s="196">
        <v>35</v>
      </c>
      <c r="N813" s="6">
        <v>40</v>
      </c>
      <c r="O813" s="197">
        <v>25</v>
      </c>
    </row>
    <row r="814" spans="1:15" ht="16.5" thickTop="1" thickBot="1">
      <c r="A814" s="7">
        <v>2015</v>
      </c>
      <c r="B814" s="7" t="str">
        <f t="shared" si="25"/>
        <v>S30</v>
      </c>
      <c r="C814" s="8">
        <v>42211</v>
      </c>
      <c r="D814" s="7">
        <v>1</v>
      </c>
      <c r="E814" s="7" t="str">
        <f t="shared" si="24"/>
        <v>S30422111</v>
      </c>
      <c r="F814" s="1" t="s">
        <v>0</v>
      </c>
    </row>
    <row r="815" spans="1:15" ht="16.5" thickTop="1" thickBot="1">
      <c r="A815" s="7">
        <v>2015</v>
      </c>
      <c r="B815" s="7" t="str">
        <f t="shared" si="25"/>
        <v>S30</v>
      </c>
      <c r="C815" s="8">
        <v>42211</v>
      </c>
      <c r="D815" s="7">
        <v>2</v>
      </c>
      <c r="E815" s="7" t="str">
        <f t="shared" si="24"/>
        <v>S30422112</v>
      </c>
      <c r="F815" s="338" t="s">
        <v>1</v>
      </c>
      <c r="G815" s="341" t="s">
        <v>2</v>
      </c>
      <c r="H815" s="342"/>
      <c r="I815" s="342"/>
      <c r="J815" s="343"/>
      <c r="K815" s="344" t="s">
        <v>3</v>
      </c>
      <c r="L815" s="343"/>
      <c r="M815" s="344" t="s">
        <v>144</v>
      </c>
      <c r="N815" s="342"/>
      <c r="O815" s="342"/>
    </row>
    <row r="816" spans="1:15" ht="18" customHeight="1" thickBot="1">
      <c r="A816" s="7">
        <v>2015</v>
      </c>
      <c r="B816" s="7" t="str">
        <f t="shared" si="25"/>
        <v>S30</v>
      </c>
      <c r="C816" s="8">
        <v>42211</v>
      </c>
      <c r="D816" s="7">
        <v>3</v>
      </c>
      <c r="E816" s="7" t="str">
        <f t="shared" si="24"/>
        <v>S30422113</v>
      </c>
      <c r="F816" s="339"/>
      <c r="G816" s="345" t="s">
        <v>5</v>
      </c>
      <c r="H816" s="347" t="s">
        <v>145</v>
      </c>
      <c r="I816" s="348"/>
      <c r="J816" s="349"/>
      <c r="K816" s="350" t="s">
        <v>6</v>
      </c>
      <c r="L816" s="352" t="s">
        <v>7</v>
      </c>
      <c r="M816" s="350" t="s">
        <v>8</v>
      </c>
      <c r="N816" s="354" t="s">
        <v>146</v>
      </c>
      <c r="O816" s="356" t="s">
        <v>147</v>
      </c>
    </row>
    <row r="817" spans="1:15" ht="15.75" thickBot="1">
      <c r="A817" s="7">
        <v>2015</v>
      </c>
      <c r="B817" s="7" t="str">
        <f t="shared" si="25"/>
        <v>S30</v>
      </c>
      <c r="C817" s="8">
        <v>42211</v>
      </c>
      <c r="D817" s="7">
        <v>4</v>
      </c>
      <c r="E817" s="7" t="str">
        <f t="shared" si="24"/>
        <v>S30422114</v>
      </c>
      <c r="F817" s="340"/>
      <c r="G817" s="346"/>
      <c r="H817" s="191" t="s">
        <v>9</v>
      </c>
      <c r="I817" s="192" t="s">
        <v>10</v>
      </c>
      <c r="J817" s="193" t="s">
        <v>11</v>
      </c>
      <c r="K817" s="351"/>
      <c r="L817" s="353"/>
      <c r="M817" s="351"/>
      <c r="N817" s="355"/>
      <c r="O817" s="357"/>
    </row>
    <row r="818" spans="1:15">
      <c r="A818" s="7">
        <v>2015</v>
      </c>
      <c r="B818" s="7" t="str">
        <f t="shared" si="25"/>
        <v>S30</v>
      </c>
      <c r="C818" s="8">
        <v>42211</v>
      </c>
      <c r="D818" s="7">
        <v>5</v>
      </c>
      <c r="E818" s="7" t="str">
        <f t="shared" si="24"/>
        <v>S30422115</v>
      </c>
      <c r="F818" s="3" t="s">
        <v>12</v>
      </c>
      <c r="G818" s="2">
        <v>-15</v>
      </c>
      <c r="H818" s="2" t="s">
        <v>2522</v>
      </c>
      <c r="I818" s="2" t="s">
        <v>2523</v>
      </c>
      <c r="J818" s="2" t="s">
        <v>2082</v>
      </c>
      <c r="K818" s="194" t="s">
        <v>17</v>
      </c>
      <c r="L818" s="2">
        <v>43</v>
      </c>
      <c r="M818" s="194">
        <v>60</v>
      </c>
      <c r="N818" s="2">
        <v>25</v>
      </c>
      <c r="O818" s="195">
        <v>15</v>
      </c>
    </row>
    <row r="819" spans="1:15">
      <c r="A819" s="7">
        <v>2015</v>
      </c>
      <c r="B819" s="7" t="str">
        <f t="shared" si="25"/>
        <v>S30</v>
      </c>
      <c r="C819" s="8">
        <v>42211</v>
      </c>
      <c r="D819" s="7">
        <v>6</v>
      </c>
      <c r="E819" s="7" t="str">
        <f t="shared" si="24"/>
        <v>S30422116</v>
      </c>
      <c r="F819" s="4">
        <v>42186</v>
      </c>
      <c r="G819" s="2">
        <v>230</v>
      </c>
      <c r="H819" s="2" t="s">
        <v>2524</v>
      </c>
      <c r="I819" s="2" t="s">
        <v>2525</v>
      </c>
      <c r="J819" s="2" t="s">
        <v>2526</v>
      </c>
      <c r="K819" s="194" t="s">
        <v>17</v>
      </c>
      <c r="L819" s="2">
        <v>44</v>
      </c>
      <c r="M819" s="194" t="s">
        <v>2527</v>
      </c>
      <c r="N819" s="2" t="s">
        <v>1248</v>
      </c>
      <c r="O819" s="195" t="s">
        <v>472</v>
      </c>
    </row>
    <row r="820" spans="1:15">
      <c r="A820" s="7">
        <v>2015</v>
      </c>
      <c r="B820" s="7" t="str">
        <f t="shared" si="25"/>
        <v>S30</v>
      </c>
      <c r="C820" s="8">
        <v>42211</v>
      </c>
      <c r="D820" s="7">
        <v>7</v>
      </c>
      <c r="E820" s="7" t="str">
        <f t="shared" si="24"/>
        <v>S30422117</v>
      </c>
      <c r="F820" s="4">
        <v>42217</v>
      </c>
      <c r="G820" s="2">
        <v>140</v>
      </c>
      <c r="H820" s="2" t="s">
        <v>2528</v>
      </c>
      <c r="I820" s="2" t="s">
        <v>2529</v>
      </c>
      <c r="J820" s="2" t="s">
        <v>1408</v>
      </c>
      <c r="K820" s="194" t="s">
        <v>17</v>
      </c>
      <c r="L820" s="2">
        <v>44</v>
      </c>
      <c r="M820" s="194">
        <v>100</v>
      </c>
      <c r="N820" s="2">
        <v>0</v>
      </c>
      <c r="O820" s="195">
        <v>0</v>
      </c>
    </row>
    <row r="821" spans="1:15">
      <c r="A821" s="7">
        <v>2015</v>
      </c>
      <c r="B821" s="7" t="str">
        <f t="shared" si="25"/>
        <v>S30</v>
      </c>
      <c r="C821" s="8">
        <v>42211</v>
      </c>
      <c r="D821" s="7">
        <v>8</v>
      </c>
      <c r="E821" s="7" t="str">
        <f t="shared" si="24"/>
        <v>S30422118</v>
      </c>
      <c r="F821" s="4">
        <v>42248</v>
      </c>
      <c r="G821" s="2">
        <v>170</v>
      </c>
      <c r="H821" s="2" t="s">
        <v>2530</v>
      </c>
      <c r="I821" s="2" t="s">
        <v>2531</v>
      </c>
      <c r="J821" s="2" t="s">
        <v>2532</v>
      </c>
      <c r="K821" s="194" t="s">
        <v>17</v>
      </c>
      <c r="L821" s="2">
        <v>33</v>
      </c>
      <c r="M821" s="194">
        <v>95</v>
      </c>
      <c r="N821" s="2">
        <v>5</v>
      </c>
      <c r="O821" s="195">
        <v>0</v>
      </c>
    </row>
    <row r="822" spans="1:15">
      <c r="A822" s="7">
        <v>2015</v>
      </c>
      <c r="B822" s="7" t="str">
        <f t="shared" si="25"/>
        <v>S30</v>
      </c>
      <c r="C822" s="8">
        <v>42211</v>
      </c>
      <c r="D822" s="7">
        <v>9</v>
      </c>
      <c r="E822" s="7" t="str">
        <f t="shared" si="24"/>
        <v>S30422119</v>
      </c>
      <c r="F822" s="4">
        <v>42278</v>
      </c>
      <c r="G822" s="2">
        <v>170</v>
      </c>
      <c r="H822" s="2" t="s">
        <v>2533</v>
      </c>
      <c r="I822" s="2" t="s">
        <v>2534</v>
      </c>
      <c r="J822" s="2" t="s">
        <v>2535</v>
      </c>
      <c r="K822" s="194" t="s">
        <v>17</v>
      </c>
      <c r="L822" s="2">
        <v>32</v>
      </c>
      <c r="M822" s="194" t="s">
        <v>2536</v>
      </c>
      <c r="N822" s="2" t="s">
        <v>1601</v>
      </c>
      <c r="O822" s="195">
        <v>0</v>
      </c>
    </row>
    <row r="823" spans="1:15">
      <c r="A823" s="7">
        <v>2015</v>
      </c>
      <c r="B823" s="7" t="str">
        <f t="shared" si="25"/>
        <v>S30</v>
      </c>
      <c r="C823" s="8">
        <v>42211</v>
      </c>
      <c r="D823" s="7">
        <v>10</v>
      </c>
      <c r="E823" s="7" t="str">
        <f t="shared" si="24"/>
        <v>S304221110</v>
      </c>
      <c r="F823" s="3" t="s">
        <v>97</v>
      </c>
      <c r="G823" s="2">
        <v>170</v>
      </c>
      <c r="H823" s="2" t="s">
        <v>2537</v>
      </c>
      <c r="I823" s="2" t="s">
        <v>2538</v>
      </c>
      <c r="J823" s="2" t="s">
        <v>2539</v>
      </c>
      <c r="K823" s="194" t="s">
        <v>17</v>
      </c>
      <c r="L823" s="2">
        <v>35</v>
      </c>
      <c r="M823" s="194" t="s">
        <v>2540</v>
      </c>
      <c r="N823" s="2" t="s">
        <v>1417</v>
      </c>
      <c r="O823" s="195">
        <v>0</v>
      </c>
    </row>
    <row r="824" spans="1:15">
      <c r="A824" s="7">
        <v>2015</v>
      </c>
      <c r="B824" s="7" t="str">
        <f t="shared" si="25"/>
        <v>S30</v>
      </c>
      <c r="C824" s="8">
        <v>42211</v>
      </c>
      <c r="D824" s="7">
        <v>11</v>
      </c>
      <c r="E824" s="7" t="str">
        <f t="shared" si="24"/>
        <v>S304221111</v>
      </c>
      <c r="F824" s="3">
        <v>2016</v>
      </c>
      <c r="G824" s="2">
        <v>200</v>
      </c>
      <c r="H824" s="2" t="s">
        <v>2541</v>
      </c>
      <c r="I824" s="2" t="s">
        <v>2542</v>
      </c>
      <c r="J824" s="2" t="s">
        <v>349</v>
      </c>
      <c r="K824" s="194" t="s">
        <v>17</v>
      </c>
      <c r="L824" s="2">
        <v>36</v>
      </c>
      <c r="M824" s="194">
        <v>100</v>
      </c>
      <c r="N824" s="2">
        <v>0</v>
      </c>
      <c r="O824" s="195">
        <v>0</v>
      </c>
    </row>
    <row r="825" spans="1:15">
      <c r="A825" s="7">
        <v>2015</v>
      </c>
      <c r="B825" s="7" t="str">
        <f t="shared" si="25"/>
        <v>S30</v>
      </c>
      <c r="C825" s="8">
        <v>42211</v>
      </c>
      <c r="D825" s="7">
        <v>12</v>
      </c>
      <c r="E825" s="7" t="str">
        <f t="shared" si="24"/>
        <v>S304221112</v>
      </c>
      <c r="F825" s="3">
        <v>2017</v>
      </c>
      <c r="G825" s="2">
        <v>180</v>
      </c>
      <c r="H825" s="2" t="s">
        <v>2543</v>
      </c>
      <c r="I825" s="2" t="s">
        <v>2544</v>
      </c>
      <c r="J825" s="2" t="s">
        <v>2545</v>
      </c>
      <c r="K825" s="194" t="s">
        <v>17</v>
      </c>
      <c r="L825" s="2">
        <v>36</v>
      </c>
      <c r="M825" s="194" t="s">
        <v>2546</v>
      </c>
      <c r="N825" s="2" t="s">
        <v>1850</v>
      </c>
      <c r="O825" s="195" t="s">
        <v>1283</v>
      </c>
    </row>
    <row r="826" spans="1:15">
      <c r="A826" s="7">
        <v>2015</v>
      </c>
      <c r="B826" s="7" t="str">
        <f t="shared" si="25"/>
        <v>S30</v>
      </c>
      <c r="C826" s="8">
        <v>42211</v>
      </c>
      <c r="D826" s="7">
        <v>13</v>
      </c>
      <c r="E826" s="7" t="str">
        <f t="shared" si="24"/>
        <v>S304221113</v>
      </c>
      <c r="F826" s="3">
        <v>2018</v>
      </c>
      <c r="G826" s="2">
        <v>175</v>
      </c>
      <c r="H826" s="2" t="s">
        <v>2547</v>
      </c>
      <c r="I826" s="2" t="s">
        <v>2548</v>
      </c>
      <c r="J826" s="2" t="s">
        <v>2089</v>
      </c>
      <c r="K826" s="194" t="s">
        <v>17</v>
      </c>
      <c r="L826" s="2">
        <v>38</v>
      </c>
      <c r="M826" s="194" t="s">
        <v>520</v>
      </c>
      <c r="N826" s="2" t="s">
        <v>508</v>
      </c>
      <c r="O826" s="195" t="s">
        <v>519</v>
      </c>
    </row>
    <row r="827" spans="1:15" ht="15.75" thickBot="1">
      <c r="A827" s="7">
        <v>2015</v>
      </c>
      <c r="B827" s="7" t="str">
        <f t="shared" si="25"/>
        <v>S30</v>
      </c>
      <c r="C827" s="8">
        <v>42211</v>
      </c>
      <c r="D827" s="7">
        <v>14</v>
      </c>
      <c r="E827" s="7" t="str">
        <f t="shared" si="24"/>
        <v>S304221114</v>
      </c>
      <c r="F827" s="5">
        <v>2019</v>
      </c>
      <c r="G827" s="6">
        <v>165</v>
      </c>
      <c r="H827" s="6" t="s">
        <v>2549</v>
      </c>
      <c r="I827" s="6" t="s">
        <v>2550</v>
      </c>
      <c r="J827" s="6" t="s">
        <v>2551</v>
      </c>
      <c r="K827" s="196" t="s">
        <v>17</v>
      </c>
      <c r="L827" s="6">
        <v>36</v>
      </c>
      <c r="M827" s="196">
        <v>68</v>
      </c>
      <c r="N827" s="6">
        <v>24</v>
      </c>
      <c r="O827" s="197">
        <v>8</v>
      </c>
    </row>
    <row r="828" spans="1:15" ht="16.5" thickTop="1" thickBot="1">
      <c r="A828" s="7">
        <v>2015</v>
      </c>
      <c r="B828" s="7" t="str">
        <f t="shared" si="25"/>
        <v>S30</v>
      </c>
      <c r="C828" s="8">
        <v>42211</v>
      </c>
      <c r="D828" s="7">
        <v>15</v>
      </c>
      <c r="E828" s="7" t="str">
        <f t="shared" si="24"/>
        <v>S304221115</v>
      </c>
      <c r="F828" s="1" t="s">
        <v>15</v>
      </c>
    </row>
    <row r="829" spans="1:15" ht="16.5" thickTop="1" thickBot="1">
      <c r="A829" s="7">
        <v>2015</v>
      </c>
      <c r="B829" s="7" t="str">
        <f t="shared" si="25"/>
        <v>S30</v>
      </c>
      <c r="C829" s="8">
        <v>42211</v>
      </c>
      <c r="D829" s="7">
        <v>16</v>
      </c>
      <c r="E829" s="7" t="str">
        <f t="shared" si="24"/>
        <v>S304221116</v>
      </c>
      <c r="F829" s="338" t="s">
        <v>1</v>
      </c>
      <c r="G829" s="341" t="s">
        <v>2</v>
      </c>
      <c r="H829" s="342"/>
      <c r="I829" s="342"/>
      <c r="J829" s="343"/>
      <c r="K829" s="344" t="s">
        <v>3</v>
      </c>
      <c r="L829" s="343"/>
      <c r="M829" s="344" t="s">
        <v>144</v>
      </c>
      <c r="N829" s="342"/>
      <c r="O829" s="342"/>
    </row>
    <row r="830" spans="1:15" ht="18" customHeight="1" thickBot="1">
      <c r="A830" s="7">
        <v>2015</v>
      </c>
      <c r="B830" s="7" t="str">
        <f t="shared" si="25"/>
        <v>S30</v>
      </c>
      <c r="C830" s="8">
        <v>42211</v>
      </c>
      <c r="D830" s="7">
        <v>17</v>
      </c>
      <c r="E830" s="7" t="str">
        <f t="shared" ref="E830:E893" si="26">B830&amp;C830&amp;D830</f>
        <v>S304221117</v>
      </c>
      <c r="F830" s="339"/>
      <c r="G830" s="345" t="s">
        <v>5</v>
      </c>
      <c r="H830" s="347" t="s">
        <v>145</v>
      </c>
      <c r="I830" s="348"/>
      <c r="J830" s="349"/>
      <c r="K830" s="350" t="s">
        <v>6</v>
      </c>
      <c r="L830" s="352" t="s">
        <v>7</v>
      </c>
      <c r="M830" s="350" t="s">
        <v>8</v>
      </c>
      <c r="N830" s="354" t="s">
        <v>146</v>
      </c>
      <c r="O830" s="356" t="s">
        <v>147</v>
      </c>
    </row>
    <row r="831" spans="1:15" ht="15.75" thickBot="1">
      <c r="A831" s="7">
        <v>2015</v>
      </c>
      <c r="B831" s="7" t="str">
        <f t="shared" si="25"/>
        <v>S30</v>
      </c>
      <c r="C831" s="8">
        <v>42211</v>
      </c>
      <c r="D831" s="7">
        <v>18</v>
      </c>
      <c r="E831" s="7" t="str">
        <f t="shared" si="26"/>
        <v>S304221118</v>
      </c>
      <c r="F831" s="340"/>
      <c r="G831" s="346"/>
      <c r="H831" s="191" t="s">
        <v>9</v>
      </c>
      <c r="I831" s="192" t="s">
        <v>10</v>
      </c>
      <c r="J831" s="193" t="s">
        <v>11</v>
      </c>
      <c r="K831" s="351"/>
      <c r="L831" s="353"/>
      <c r="M831" s="351"/>
      <c r="N831" s="355"/>
      <c r="O831" s="357"/>
    </row>
    <row r="832" spans="1:15">
      <c r="A832" s="7">
        <v>2015</v>
      </c>
      <c r="B832" s="7" t="str">
        <f t="shared" si="25"/>
        <v>S30</v>
      </c>
      <c r="C832" s="8">
        <v>42211</v>
      </c>
      <c r="D832" s="7">
        <v>19</v>
      </c>
      <c r="E832" s="7" t="str">
        <f t="shared" si="26"/>
        <v>S304221119</v>
      </c>
      <c r="F832" s="3" t="s">
        <v>16</v>
      </c>
      <c r="G832" s="2">
        <v>5</v>
      </c>
      <c r="H832" s="2" t="s">
        <v>2552</v>
      </c>
      <c r="I832" s="2" t="s">
        <v>543</v>
      </c>
      <c r="J832" s="2" t="s">
        <v>2553</v>
      </c>
      <c r="K832" s="194" t="s">
        <v>17</v>
      </c>
      <c r="L832" s="2">
        <v>41</v>
      </c>
      <c r="M832" s="194" t="s">
        <v>819</v>
      </c>
      <c r="N832" s="2" t="s">
        <v>600</v>
      </c>
      <c r="O832" s="195" t="s">
        <v>303</v>
      </c>
    </row>
    <row r="833" spans="1:15">
      <c r="A833" s="7">
        <v>2015</v>
      </c>
      <c r="B833" s="7" t="str">
        <f t="shared" si="25"/>
        <v>S30</v>
      </c>
      <c r="C833" s="8">
        <v>42211</v>
      </c>
      <c r="D833" s="7">
        <v>20</v>
      </c>
      <c r="E833" s="7" t="str">
        <f t="shared" si="26"/>
        <v>S304221120</v>
      </c>
      <c r="F833" s="4">
        <v>42186</v>
      </c>
      <c r="G833" s="2">
        <v>235</v>
      </c>
      <c r="H833" s="2" t="s">
        <v>2554</v>
      </c>
      <c r="I833" s="2" t="s">
        <v>2555</v>
      </c>
      <c r="J833" s="2" t="s">
        <v>2556</v>
      </c>
      <c r="K833" s="194" t="s">
        <v>17</v>
      </c>
      <c r="L833" s="2">
        <v>41</v>
      </c>
      <c r="M833" s="194" t="s">
        <v>2557</v>
      </c>
      <c r="N833" s="2">
        <v>0</v>
      </c>
      <c r="O833" s="195" t="s">
        <v>312</v>
      </c>
    </row>
    <row r="834" spans="1:15">
      <c r="A834" s="7">
        <v>2015</v>
      </c>
      <c r="B834" s="7" t="str">
        <f t="shared" si="25"/>
        <v>S30</v>
      </c>
      <c r="C834" s="8">
        <v>42211</v>
      </c>
      <c r="D834" s="7">
        <v>21</v>
      </c>
      <c r="E834" s="7" t="str">
        <f t="shared" si="26"/>
        <v>S304221121</v>
      </c>
      <c r="F834" s="4">
        <v>42217</v>
      </c>
      <c r="G834" s="2">
        <v>150</v>
      </c>
      <c r="H834" s="2" t="s">
        <v>2251</v>
      </c>
      <c r="I834" s="2" t="s">
        <v>2558</v>
      </c>
      <c r="J834" s="2" t="s">
        <v>2559</v>
      </c>
      <c r="K834" s="194" t="s">
        <v>17</v>
      </c>
      <c r="L834" s="2">
        <v>34</v>
      </c>
      <c r="M834" s="194" t="s">
        <v>2560</v>
      </c>
      <c r="N834" s="2" t="s">
        <v>984</v>
      </c>
      <c r="O834" s="195">
        <v>0</v>
      </c>
    </row>
    <row r="835" spans="1:15">
      <c r="A835" s="7">
        <v>2015</v>
      </c>
      <c r="B835" s="7" t="str">
        <f t="shared" si="25"/>
        <v>S30</v>
      </c>
      <c r="C835" s="8">
        <v>42211</v>
      </c>
      <c r="D835" s="7">
        <v>22</v>
      </c>
      <c r="E835" s="7" t="str">
        <f t="shared" si="26"/>
        <v>S304221122</v>
      </c>
      <c r="F835" s="4">
        <v>42248</v>
      </c>
      <c r="G835" s="2">
        <v>180</v>
      </c>
      <c r="H835" s="2" t="s">
        <v>2561</v>
      </c>
      <c r="I835" s="2" t="s">
        <v>2562</v>
      </c>
      <c r="J835" s="2" t="s">
        <v>1479</v>
      </c>
      <c r="K835" s="194" t="s">
        <v>17</v>
      </c>
      <c r="L835" s="2">
        <v>29</v>
      </c>
      <c r="M835" s="194" t="s">
        <v>2560</v>
      </c>
      <c r="N835" s="2" t="s">
        <v>984</v>
      </c>
      <c r="O835" s="195">
        <v>0</v>
      </c>
    </row>
    <row r="836" spans="1:15">
      <c r="A836" s="7">
        <v>2015</v>
      </c>
      <c r="B836" s="7" t="str">
        <f t="shared" si="25"/>
        <v>S30</v>
      </c>
      <c r="C836" s="8">
        <v>42211</v>
      </c>
      <c r="D836" s="7">
        <v>23</v>
      </c>
      <c r="E836" s="7" t="str">
        <f t="shared" si="26"/>
        <v>S304221123</v>
      </c>
      <c r="F836" s="4">
        <v>42278</v>
      </c>
      <c r="G836" s="2">
        <v>185</v>
      </c>
      <c r="H836" s="2" t="s">
        <v>2563</v>
      </c>
      <c r="I836" s="2" t="s">
        <v>2564</v>
      </c>
      <c r="J836" s="2" t="s">
        <v>2565</v>
      </c>
      <c r="K836" s="194" t="s">
        <v>17</v>
      </c>
      <c r="L836" s="2">
        <v>27</v>
      </c>
      <c r="M836" s="194" t="s">
        <v>2456</v>
      </c>
      <c r="N836" s="2" t="s">
        <v>466</v>
      </c>
      <c r="O836" s="195">
        <v>0</v>
      </c>
    </row>
    <row r="837" spans="1:15">
      <c r="A837" s="7">
        <v>2015</v>
      </c>
      <c r="B837" s="7" t="str">
        <f t="shared" si="25"/>
        <v>S30</v>
      </c>
      <c r="C837" s="8">
        <v>42211</v>
      </c>
      <c r="D837" s="7">
        <v>24</v>
      </c>
      <c r="E837" s="7" t="str">
        <f t="shared" si="26"/>
        <v>S304221124</v>
      </c>
      <c r="F837" s="3" t="s">
        <v>97</v>
      </c>
      <c r="G837" s="2">
        <v>190</v>
      </c>
      <c r="H837" s="2" t="s">
        <v>2566</v>
      </c>
      <c r="I837" s="2" t="s">
        <v>2567</v>
      </c>
      <c r="J837" s="2" t="s">
        <v>2568</v>
      </c>
      <c r="K837" s="194" t="s">
        <v>17</v>
      </c>
      <c r="L837" s="2">
        <v>34</v>
      </c>
      <c r="M837" s="194" t="s">
        <v>2569</v>
      </c>
      <c r="N837" s="2" t="s">
        <v>334</v>
      </c>
      <c r="O837" s="195" t="s">
        <v>334</v>
      </c>
    </row>
    <row r="838" spans="1:15">
      <c r="A838" s="7">
        <v>2015</v>
      </c>
      <c r="B838" s="7" t="str">
        <f t="shared" si="25"/>
        <v>S30</v>
      </c>
      <c r="C838" s="8">
        <v>42211</v>
      </c>
      <c r="D838" s="7">
        <v>25</v>
      </c>
      <c r="E838" s="7" t="str">
        <f t="shared" si="26"/>
        <v>S304221125</v>
      </c>
      <c r="F838" s="3">
        <v>2016</v>
      </c>
      <c r="G838" s="2">
        <v>225</v>
      </c>
      <c r="H838" s="2" t="s">
        <v>2570</v>
      </c>
      <c r="I838" s="2" t="s">
        <v>2571</v>
      </c>
      <c r="J838" s="2" t="s">
        <v>2572</v>
      </c>
      <c r="K838" s="194" t="s">
        <v>17</v>
      </c>
      <c r="L838" s="2">
        <v>32</v>
      </c>
      <c r="M838" s="194">
        <v>100</v>
      </c>
      <c r="N838" s="2">
        <v>0</v>
      </c>
      <c r="O838" s="195">
        <v>0</v>
      </c>
    </row>
    <row r="839" spans="1:15">
      <c r="A839" s="7">
        <v>2015</v>
      </c>
      <c r="B839" s="7" t="str">
        <f t="shared" si="25"/>
        <v>S30</v>
      </c>
      <c r="C839" s="8">
        <v>42211</v>
      </c>
      <c r="D839" s="7">
        <v>26</v>
      </c>
      <c r="E839" s="7" t="str">
        <f t="shared" si="26"/>
        <v>S304221126</v>
      </c>
      <c r="F839" s="3">
        <v>2017</v>
      </c>
      <c r="G839" s="2">
        <v>205</v>
      </c>
      <c r="H839" s="2" t="s">
        <v>2573</v>
      </c>
      <c r="I839" s="2" t="s">
        <v>2574</v>
      </c>
      <c r="J839" s="2" t="s">
        <v>2575</v>
      </c>
      <c r="K839" s="194" t="s">
        <v>17</v>
      </c>
      <c r="L839" s="2">
        <v>32</v>
      </c>
      <c r="M839" s="194" t="s">
        <v>2576</v>
      </c>
      <c r="N839" s="2" t="s">
        <v>2577</v>
      </c>
      <c r="O839" s="195" t="s">
        <v>2578</v>
      </c>
    </row>
    <row r="840" spans="1:15">
      <c r="A840" s="7">
        <v>2015</v>
      </c>
      <c r="B840" s="7" t="str">
        <f t="shared" si="25"/>
        <v>S30</v>
      </c>
      <c r="C840" s="8">
        <v>42211</v>
      </c>
      <c r="D840" s="7">
        <v>27</v>
      </c>
      <c r="E840" s="7" t="str">
        <f t="shared" si="26"/>
        <v>S304221127</v>
      </c>
      <c r="F840" s="3">
        <v>2018</v>
      </c>
      <c r="G840" s="2">
        <v>205</v>
      </c>
      <c r="H840" s="2" t="s">
        <v>1749</v>
      </c>
      <c r="I840" s="2" t="s">
        <v>2579</v>
      </c>
      <c r="J840" s="2" t="s">
        <v>2580</v>
      </c>
      <c r="K840" s="194" t="s">
        <v>17</v>
      </c>
      <c r="L840" s="2">
        <v>39</v>
      </c>
      <c r="M840" s="194">
        <v>75</v>
      </c>
      <c r="N840" s="2">
        <v>20</v>
      </c>
      <c r="O840" s="195">
        <v>5</v>
      </c>
    </row>
    <row r="841" spans="1:15" ht="15.75" thickBot="1">
      <c r="A841" s="7">
        <v>2015</v>
      </c>
      <c r="B841" s="7" t="str">
        <f t="shared" si="25"/>
        <v>S30</v>
      </c>
      <c r="C841" s="8">
        <v>42211</v>
      </c>
      <c r="D841" s="7">
        <v>28</v>
      </c>
      <c r="E841" s="7" t="str">
        <f t="shared" si="26"/>
        <v>S304221128</v>
      </c>
      <c r="F841" s="5">
        <v>2019</v>
      </c>
      <c r="G841" s="6">
        <v>195</v>
      </c>
      <c r="H841" s="6" t="s">
        <v>2581</v>
      </c>
      <c r="I841" s="6" t="s">
        <v>2582</v>
      </c>
      <c r="J841" s="6" t="s">
        <v>1012</v>
      </c>
      <c r="K841" s="196" t="s">
        <v>17</v>
      </c>
      <c r="L841" s="6">
        <v>39</v>
      </c>
      <c r="M841" s="196" t="s">
        <v>816</v>
      </c>
      <c r="N841" s="6" t="s">
        <v>2583</v>
      </c>
      <c r="O841" s="197" t="s">
        <v>506</v>
      </c>
    </row>
    <row r="842" spans="1:15" ht="16.5" thickTop="1" thickBot="1">
      <c r="A842" s="7">
        <v>2015</v>
      </c>
      <c r="B842" s="7" t="str">
        <f t="shared" si="25"/>
        <v>S31</v>
      </c>
      <c r="C842" s="8">
        <v>42218</v>
      </c>
      <c r="D842" s="7">
        <v>1</v>
      </c>
      <c r="E842" s="7" t="str">
        <f t="shared" si="26"/>
        <v>S31422181</v>
      </c>
      <c r="F842" s="1" t="s">
        <v>0</v>
      </c>
    </row>
    <row r="843" spans="1:15" ht="16.5" thickTop="1" thickBot="1">
      <c r="A843" s="7">
        <v>2015</v>
      </c>
      <c r="B843" s="7" t="str">
        <f t="shared" si="25"/>
        <v>S31</v>
      </c>
      <c r="C843" s="8">
        <v>42218</v>
      </c>
      <c r="D843" s="7">
        <v>2</v>
      </c>
      <c r="E843" s="7" t="str">
        <f t="shared" si="26"/>
        <v>S31422182</v>
      </c>
      <c r="F843" s="338" t="s">
        <v>1</v>
      </c>
      <c r="G843" s="341" t="s">
        <v>2</v>
      </c>
      <c r="H843" s="342"/>
      <c r="I843" s="342"/>
      <c r="J843" s="343"/>
      <c r="K843" s="344" t="s">
        <v>3</v>
      </c>
      <c r="L843" s="343"/>
      <c r="M843" s="344" t="s">
        <v>144</v>
      </c>
      <c r="N843" s="342"/>
      <c r="O843" s="342"/>
    </row>
    <row r="844" spans="1:15" ht="18" customHeight="1" thickBot="1">
      <c r="A844" s="7">
        <v>2015</v>
      </c>
      <c r="B844" s="7" t="str">
        <f t="shared" si="25"/>
        <v>S31</v>
      </c>
      <c r="C844" s="8">
        <v>42218</v>
      </c>
      <c r="D844" s="7">
        <v>3</v>
      </c>
      <c r="E844" s="7" t="str">
        <f t="shared" si="26"/>
        <v>S31422183</v>
      </c>
      <c r="F844" s="339"/>
      <c r="G844" s="345" t="s">
        <v>5</v>
      </c>
      <c r="H844" s="347" t="s">
        <v>145</v>
      </c>
      <c r="I844" s="348"/>
      <c r="J844" s="349"/>
      <c r="K844" s="350" t="s">
        <v>6</v>
      </c>
      <c r="L844" s="352" t="s">
        <v>7</v>
      </c>
      <c r="M844" s="350" t="s">
        <v>8</v>
      </c>
      <c r="N844" s="354" t="s">
        <v>146</v>
      </c>
      <c r="O844" s="356" t="s">
        <v>147</v>
      </c>
    </row>
    <row r="845" spans="1:15" ht="15.75" thickBot="1">
      <c r="A845" s="7">
        <v>2015</v>
      </c>
      <c r="B845" s="7" t="str">
        <f t="shared" si="25"/>
        <v>S31</v>
      </c>
      <c r="C845" s="8">
        <v>42218</v>
      </c>
      <c r="D845" s="7">
        <v>4</v>
      </c>
      <c r="E845" s="7" t="str">
        <f t="shared" si="26"/>
        <v>S31422184</v>
      </c>
      <c r="F845" s="340"/>
      <c r="G845" s="346"/>
      <c r="H845" s="191" t="s">
        <v>9</v>
      </c>
      <c r="I845" s="192" t="s">
        <v>10</v>
      </c>
      <c r="J845" s="193" t="s">
        <v>11</v>
      </c>
      <c r="K845" s="351"/>
      <c r="L845" s="353"/>
      <c r="M845" s="351"/>
      <c r="N845" s="355"/>
      <c r="O845" s="357"/>
    </row>
    <row r="846" spans="1:15">
      <c r="A846" s="7">
        <v>2015</v>
      </c>
      <c r="B846" s="7" t="str">
        <f t="shared" si="25"/>
        <v>S31</v>
      </c>
      <c r="C846" s="8">
        <v>42218</v>
      </c>
      <c r="D846" s="7">
        <v>5</v>
      </c>
      <c r="E846" s="7" t="str">
        <f t="shared" si="26"/>
        <v>S31422185</v>
      </c>
      <c r="F846" s="3" t="s">
        <v>12</v>
      </c>
      <c r="G846" s="2">
        <v>-13</v>
      </c>
      <c r="H846" s="2" t="s">
        <v>2584</v>
      </c>
      <c r="I846" s="2" t="s">
        <v>2585</v>
      </c>
      <c r="J846" s="2" t="s">
        <v>880</v>
      </c>
      <c r="K846" s="194" t="s">
        <v>17</v>
      </c>
      <c r="L846" s="2">
        <v>44</v>
      </c>
      <c r="M846" s="194" t="s">
        <v>2586</v>
      </c>
      <c r="N846" s="2" t="s">
        <v>991</v>
      </c>
      <c r="O846" s="195" t="s">
        <v>721</v>
      </c>
    </row>
    <row r="847" spans="1:15">
      <c r="A847" s="7">
        <v>2015</v>
      </c>
      <c r="B847" s="7" t="str">
        <f t="shared" si="25"/>
        <v>S31</v>
      </c>
      <c r="C847" s="8">
        <v>42218</v>
      </c>
      <c r="D847" s="7">
        <v>6</v>
      </c>
      <c r="E847" s="7" t="str">
        <f t="shared" si="26"/>
        <v>S31422186</v>
      </c>
      <c r="F847" s="4">
        <v>42186</v>
      </c>
      <c r="G847" s="2">
        <v>227</v>
      </c>
      <c r="H847" s="2" t="s">
        <v>2587</v>
      </c>
      <c r="I847" s="2" t="s">
        <v>2588</v>
      </c>
      <c r="J847" s="2">
        <v>3</v>
      </c>
      <c r="K847" s="194" t="s">
        <v>17</v>
      </c>
      <c r="L847" s="2">
        <v>42</v>
      </c>
      <c r="M847" s="194" t="s">
        <v>2589</v>
      </c>
      <c r="N847" s="2" t="s">
        <v>1122</v>
      </c>
      <c r="O847" s="195" t="s">
        <v>519</v>
      </c>
    </row>
    <row r="848" spans="1:15">
      <c r="A848" s="7">
        <v>2015</v>
      </c>
      <c r="B848" s="7" t="str">
        <f t="shared" si="25"/>
        <v>S31</v>
      </c>
      <c r="C848" s="8">
        <v>42218</v>
      </c>
      <c r="D848" s="7">
        <v>7</v>
      </c>
      <c r="E848" s="7" t="str">
        <f t="shared" si="26"/>
        <v>S31422187</v>
      </c>
      <c r="F848" s="4">
        <v>42217</v>
      </c>
      <c r="G848" s="2">
        <v>150</v>
      </c>
      <c r="H848" s="2" t="s">
        <v>2590</v>
      </c>
      <c r="I848" s="2" t="s">
        <v>2591</v>
      </c>
      <c r="J848" s="2" t="s">
        <v>2592</v>
      </c>
      <c r="K848" s="194" t="s">
        <v>17</v>
      </c>
      <c r="L848" s="2">
        <v>36</v>
      </c>
      <c r="M848" s="194" t="s">
        <v>507</v>
      </c>
      <c r="N848" s="2" t="s">
        <v>670</v>
      </c>
      <c r="O848" s="195" t="s">
        <v>1418</v>
      </c>
    </row>
    <row r="849" spans="1:15">
      <c r="A849" s="7">
        <v>2015</v>
      </c>
      <c r="B849" s="7" t="str">
        <f t="shared" si="25"/>
        <v>S31</v>
      </c>
      <c r="C849" s="8">
        <v>42218</v>
      </c>
      <c r="D849" s="7">
        <v>8</v>
      </c>
      <c r="E849" s="7" t="str">
        <f t="shared" si="26"/>
        <v>S31422188</v>
      </c>
      <c r="F849" s="4">
        <v>42248</v>
      </c>
      <c r="G849" s="2">
        <v>180</v>
      </c>
      <c r="H849" s="2" t="s">
        <v>2593</v>
      </c>
      <c r="I849" s="2" t="s">
        <v>2594</v>
      </c>
      <c r="J849" s="2" t="s">
        <v>2142</v>
      </c>
      <c r="K849" s="194" t="s">
        <v>17</v>
      </c>
      <c r="L849" s="2">
        <v>37</v>
      </c>
      <c r="M849" s="194" t="s">
        <v>2595</v>
      </c>
      <c r="N849" s="2" t="s">
        <v>442</v>
      </c>
      <c r="O849" s="195" t="s">
        <v>1186</v>
      </c>
    </row>
    <row r="850" spans="1:15">
      <c r="A850" s="7">
        <v>2015</v>
      </c>
      <c r="B850" s="7" t="str">
        <f t="shared" si="25"/>
        <v>S31</v>
      </c>
      <c r="C850" s="8">
        <v>42218</v>
      </c>
      <c r="D850" s="7">
        <v>9</v>
      </c>
      <c r="E850" s="7" t="str">
        <f t="shared" si="26"/>
        <v>S31422189</v>
      </c>
      <c r="F850" s="4">
        <v>42278</v>
      </c>
      <c r="G850" s="2">
        <v>180</v>
      </c>
      <c r="H850" s="2" t="s">
        <v>2596</v>
      </c>
      <c r="I850" s="2" t="s">
        <v>2561</v>
      </c>
      <c r="J850" s="2" t="s">
        <v>2597</v>
      </c>
      <c r="K850" s="194" t="s">
        <v>17</v>
      </c>
      <c r="L850" s="2">
        <v>35</v>
      </c>
      <c r="M850" s="194" t="s">
        <v>1473</v>
      </c>
      <c r="N850" s="2" t="s">
        <v>2598</v>
      </c>
      <c r="O850" s="195" t="s">
        <v>2599</v>
      </c>
    </row>
    <row r="851" spans="1:15">
      <c r="A851" s="7">
        <v>2015</v>
      </c>
      <c r="B851" s="7" t="str">
        <f t="shared" si="25"/>
        <v>S31</v>
      </c>
      <c r="C851" s="8">
        <v>42218</v>
      </c>
      <c r="D851" s="7">
        <v>10</v>
      </c>
      <c r="E851" s="7" t="str">
        <f t="shared" si="26"/>
        <v>S314221810</v>
      </c>
      <c r="F851" s="3" t="s">
        <v>97</v>
      </c>
      <c r="G851" s="2">
        <v>180</v>
      </c>
      <c r="H851" s="2" t="s">
        <v>2600</v>
      </c>
      <c r="I851" s="2" t="s">
        <v>2601</v>
      </c>
      <c r="J851" s="2" t="s">
        <v>2602</v>
      </c>
      <c r="K851" s="194" t="s">
        <v>17</v>
      </c>
      <c r="L851" s="2">
        <v>35</v>
      </c>
      <c r="M851" s="194" t="s">
        <v>2603</v>
      </c>
      <c r="N851" s="2" t="s">
        <v>2604</v>
      </c>
      <c r="O851" s="195" t="s">
        <v>2605</v>
      </c>
    </row>
    <row r="852" spans="1:15">
      <c r="A852" s="7">
        <v>2015</v>
      </c>
      <c r="B852" s="7" t="str">
        <f t="shared" si="25"/>
        <v>S31</v>
      </c>
      <c r="C852" s="8">
        <v>42218</v>
      </c>
      <c r="D852" s="7">
        <v>11</v>
      </c>
      <c r="E852" s="7" t="str">
        <f t="shared" si="26"/>
        <v>S314221811</v>
      </c>
      <c r="F852" s="3">
        <v>2016</v>
      </c>
      <c r="G852" s="2">
        <v>190</v>
      </c>
      <c r="H852" s="2" t="s">
        <v>2606</v>
      </c>
      <c r="I852" s="2" t="s">
        <v>2607</v>
      </c>
      <c r="J852" s="2" t="s">
        <v>2242</v>
      </c>
      <c r="K852" s="194" t="s">
        <v>17</v>
      </c>
      <c r="L852" s="2">
        <v>37</v>
      </c>
      <c r="M852" s="194" t="s">
        <v>2608</v>
      </c>
      <c r="N852" s="2" t="s">
        <v>885</v>
      </c>
      <c r="O852" s="195" t="s">
        <v>654</v>
      </c>
    </row>
    <row r="853" spans="1:15">
      <c r="A853" s="7">
        <v>2015</v>
      </c>
      <c r="B853" s="7" t="str">
        <f t="shared" si="25"/>
        <v>S31</v>
      </c>
      <c r="C853" s="8">
        <v>42218</v>
      </c>
      <c r="D853" s="7">
        <v>12</v>
      </c>
      <c r="E853" s="7" t="str">
        <f t="shared" si="26"/>
        <v>S314221812</v>
      </c>
      <c r="F853" s="3">
        <v>2017</v>
      </c>
      <c r="G853" s="2">
        <v>180</v>
      </c>
      <c r="H853" s="2" t="s">
        <v>2609</v>
      </c>
      <c r="I853" s="2" t="s">
        <v>2610</v>
      </c>
      <c r="J853" s="2" t="s">
        <v>1895</v>
      </c>
      <c r="K853" s="194" t="s">
        <v>17</v>
      </c>
      <c r="L853" s="2">
        <v>33</v>
      </c>
      <c r="M853" s="194" t="s">
        <v>2611</v>
      </c>
      <c r="N853" s="2" t="s">
        <v>1388</v>
      </c>
      <c r="O853" s="195">
        <v>27</v>
      </c>
    </row>
    <row r="854" spans="1:15">
      <c r="A854" s="7">
        <v>2015</v>
      </c>
      <c r="B854" s="7" t="str">
        <f t="shared" si="25"/>
        <v>S31</v>
      </c>
      <c r="C854" s="8">
        <v>42218</v>
      </c>
      <c r="D854" s="7">
        <v>13</v>
      </c>
      <c r="E854" s="7" t="str">
        <f t="shared" si="26"/>
        <v>S314221813</v>
      </c>
      <c r="F854" s="3">
        <v>2018</v>
      </c>
      <c r="G854" s="2">
        <v>170</v>
      </c>
      <c r="H854" s="2" t="s">
        <v>2612</v>
      </c>
      <c r="I854" s="2" t="s">
        <v>2613</v>
      </c>
      <c r="J854" s="2" t="s">
        <v>754</v>
      </c>
      <c r="K854" s="194" t="s">
        <v>17</v>
      </c>
      <c r="L854" s="2">
        <v>37</v>
      </c>
      <c r="M854" s="194" t="s">
        <v>1197</v>
      </c>
      <c r="N854" s="2" t="s">
        <v>1139</v>
      </c>
      <c r="O854" s="195" t="s">
        <v>1197</v>
      </c>
    </row>
    <row r="855" spans="1:15" ht="15.75" thickBot="1">
      <c r="A855" s="7">
        <v>2015</v>
      </c>
      <c r="B855" s="7" t="str">
        <f t="shared" si="25"/>
        <v>S31</v>
      </c>
      <c r="C855" s="8">
        <v>42218</v>
      </c>
      <c r="D855" s="7">
        <v>14</v>
      </c>
      <c r="E855" s="7" t="str">
        <f t="shared" si="26"/>
        <v>S314221814</v>
      </c>
      <c r="F855" s="5">
        <v>2019</v>
      </c>
      <c r="G855" s="6">
        <v>160</v>
      </c>
      <c r="H855" s="6" t="s">
        <v>2614</v>
      </c>
      <c r="I855" s="6" t="s">
        <v>2615</v>
      </c>
      <c r="J855" s="6" t="s">
        <v>2616</v>
      </c>
      <c r="K855" s="196" t="s">
        <v>17</v>
      </c>
      <c r="L855" s="6">
        <v>36</v>
      </c>
      <c r="M855" s="196" t="s">
        <v>614</v>
      </c>
      <c r="N855" s="6" t="s">
        <v>913</v>
      </c>
      <c r="O855" s="197" t="s">
        <v>2617</v>
      </c>
    </row>
    <row r="856" spans="1:15" ht="16.5" thickTop="1" thickBot="1">
      <c r="A856" s="7">
        <v>2015</v>
      </c>
      <c r="B856" s="7" t="str">
        <f t="shared" si="25"/>
        <v>S31</v>
      </c>
      <c r="C856" s="8">
        <v>42218</v>
      </c>
      <c r="D856" s="7">
        <v>15</v>
      </c>
      <c r="E856" s="7" t="str">
        <f t="shared" si="26"/>
        <v>S314221815</v>
      </c>
      <c r="F856" s="1" t="s">
        <v>15</v>
      </c>
    </row>
    <row r="857" spans="1:15" ht="16.5" thickTop="1" thickBot="1">
      <c r="A857" s="7">
        <v>2015</v>
      </c>
      <c r="B857" s="7" t="str">
        <f t="shared" si="25"/>
        <v>S31</v>
      </c>
      <c r="C857" s="8">
        <v>42218</v>
      </c>
      <c r="D857" s="7">
        <v>16</v>
      </c>
      <c r="E857" s="7" t="str">
        <f t="shared" si="26"/>
        <v>S314221816</v>
      </c>
      <c r="F857" s="338" t="s">
        <v>1</v>
      </c>
      <c r="G857" s="341" t="s">
        <v>2</v>
      </c>
      <c r="H857" s="342"/>
      <c r="I857" s="342"/>
      <c r="J857" s="343"/>
      <c r="K857" s="344" t="s">
        <v>3</v>
      </c>
      <c r="L857" s="343"/>
      <c r="M857" s="344" t="s">
        <v>144</v>
      </c>
      <c r="N857" s="342"/>
      <c r="O857" s="342"/>
    </row>
    <row r="858" spans="1:15" ht="18" customHeight="1" thickBot="1">
      <c r="A858" s="7">
        <v>2015</v>
      </c>
      <c r="B858" s="7" t="str">
        <f t="shared" si="25"/>
        <v>S31</v>
      </c>
      <c r="C858" s="8">
        <v>42218</v>
      </c>
      <c r="D858" s="7">
        <v>17</v>
      </c>
      <c r="E858" s="7" t="str">
        <f t="shared" si="26"/>
        <v>S314221817</v>
      </c>
      <c r="F858" s="339"/>
      <c r="G858" s="345" t="s">
        <v>5</v>
      </c>
      <c r="H858" s="347" t="s">
        <v>145</v>
      </c>
      <c r="I858" s="348"/>
      <c r="J858" s="349"/>
      <c r="K858" s="350" t="s">
        <v>6</v>
      </c>
      <c r="L858" s="352" t="s">
        <v>7</v>
      </c>
      <c r="M858" s="350" t="s">
        <v>8</v>
      </c>
      <c r="N858" s="354" t="s">
        <v>146</v>
      </c>
      <c r="O858" s="356" t="s">
        <v>147</v>
      </c>
    </row>
    <row r="859" spans="1:15" ht="15.75" thickBot="1">
      <c r="A859" s="7">
        <v>2015</v>
      </c>
      <c r="B859" s="7" t="str">
        <f t="shared" ref="B859:B922" si="27">"S"&amp;RIGHT(B831,2)+1</f>
        <v>S31</v>
      </c>
      <c r="C859" s="8">
        <v>42218</v>
      </c>
      <c r="D859" s="7">
        <v>18</v>
      </c>
      <c r="E859" s="7" t="str">
        <f t="shared" si="26"/>
        <v>S314221818</v>
      </c>
      <c r="F859" s="340"/>
      <c r="G859" s="346"/>
      <c r="H859" s="191" t="s">
        <v>9</v>
      </c>
      <c r="I859" s="192" t="s">
        <v>10</v>
      </c>
      <c r="J859" s="193" t="s">
        <v>11</v>
      </c>
      <c r="K859" s="351"/>
      <c r="L859" s="353"/>
      <c r="M859" s="351"/>
      <c r="N859" s="355"/>
      <c r="O859" s="357"/>
    </row>
    <row r="860" spans="1:15">
      <c r="A860" s="7">
        <v>2015</v>
      </c>
      <c r="B860" s="7" t="str">
        <f t="shared" si="27"/>
        <v>S31</v>
      </c>
      <c r="C860" s="8">
        <v>42218</v>
      </c>
      <c r="D860" s="7">
        <v>19</v>
      </c>
      <c r="E860" s="7" t="str">
        <f t="shared" si="26"/>
        <v>S314221819</v>
      </c>
      <c r="F860" s="3" t="s">
        <v>16</v>
      </c>
      <c r="G860" s="2">
        <v>10</v>
      </c>
      <c r="H860" s="2" t="s">
        <v>1604</v>
      </c>
      <c r="I860" s="2" t="s">
        <v>2220</v>
      </c>
      <c r="J860" s="2" t="s">
        <v>2618</v>
      </c>
      <c r="K860" s="194" t="s">
        <v>17</v>
      </c>
      <c r="L860" s="2">
        <v>49</v>
      </c>
      <c r="M860" s="194" t="s">
        <v>1831</v>
      </c>
      <c r="N860" s="2">
        <v>50</v>
      </c>
      <c r="O860" s="195" t="s">
        <v>741</v>
      </c>
    </row>
    <row r="861" spans="1:15">
      <c r="A861" s="7">
        <v>2015</v>
      </c>
      <c r="B861" s="7" t="str">
        <f t="shared" si="27"/>
        <v>S31</v>
      </c>
      <c r="C861" s="8">
        <v>42218</v>
      </c>
      <c r="D861" s="7">
        <v>20</v>
      </c>
      <c r="E861" s="7" t="str">
        <f t="shared" si="26"/>
        <v>S314221820</v>
      </c>
      <c r="F861" s="4">
        <v>42186</v>
      </c>
      <c r="G861" s="2">
        <v>237</v>
      </c>
      <c r="H861" s="2" t="s">
        <v>2619</v>
      </c>
      <c r="I861" s="2" t="s">
        <v>2620</v>
      </c>
      <c r="J861" s="2" t="s">
        <v>2621</v>
      </c>
      <c r="K861" s="194" t="s">
        <v>17</v>
      </c>
      <c r="L861" s="2">
        <v>44</v>
      </c>
      <c r="M861" s="194" t="s">
        <v>2622</v>
      </c>
      <c r="N861" s="2" t="s">
        <v>410</v>
      </c>
      <c r="O861" s="195" t="s">
        <v>2623</v>
      </c>
    </row>
    <row r="862" spans="1:15">
      <c r="A862" s="7">
        <v>2015</v>
      </c>
      <c r="B862" s="7" t="str">
        <f t="shared" si="27"/>
        <v>S31</v>
      </c>
      <c r="C862" s="8">
        <v>42218</v>
      </c>
      <c r="D862" s="7">
        <v>21</v>
      </c>
      <c r="E862" s="7" t="str">
        <f t="shared" si="26"/>
        <v>S314221821</v>
      </c>
      <c r="F862" s="4">
        <v>42217</v>
      </c>
      <c r="G862" s="2">
        <v>200</v>
      </c>
      <c r="H862" s="2" t="s">
        <v>2624</v>
      </c>
      <c r="I862" s="2" t="s">
        <v>2625</v>
      </c>
      <c r="J862" s="2" t="s">
        <v>2575</v>
      </c>
      <c r="K862" s="194" t="s">
        <v>17</v>
      </c>
      <c r="L862" s="2">
        <v>38</v>
      </c>
      <c r="M862" s="194" t="s">
        <v>2626</v>
      </c>
      <c r="N862" s="2" t="s">
        <v>1645</v>
      </c>
      <c r="O862" s="195" t="s">
        <v>2627</v>
      </c>
    </row>
    <row r="863" spans="1:15">
      <c r="A863" s="7">
        <v>2015</v>
      </c>
      <c r="B863" s="7" t="str">
        <f t="shared" si="27"/>
        <v>S31</v>
      </c>
      <c r="C863" s="8">
        <v>42218</v>
      </c>
      <c r="D863" s="7">
        <v>22</v>
      </c>
      <c r="E863" s="7" t="str">
        <f t="shared" si="26"/>
        <v>S314221822</v>
      </c>
      <c r="F863" s="4">
        <v>42248</v>
      </c>
      <c r="G863" s="2">
        <v>200</v>
      </c>
      <c r="H863" s="2" t="s">
        <v>2534</v>
      </c>
      <c r="I863" s="2" t="s">
        <v>2628</v>
      </c>
      <c r="J863" s="2" t="s">
        <v>1826</v>
      </c>
      <c r="K863" s="194" t="s">
        <v>17</v>
      </c>
      <c r="L863" s="2">
        <v>34</v>
      </c>
      <c r="M863" s="194" t="s">
        <v>1432</v>
      </c>
      <c r="N863" s="2" t="s">
        <v>431</v>
      </c>
      <c r="O863" s="195" t="s">
        <v>2629</v>
      </c>
    </row>
    <row r="864" spans="1:15">
      <c r="A864" s="7">
        <v>2015</v>
      </c>
      <c r="B864" s="7" t="str">
        <f t="shared" si="27"/>
        <v>S31</v>
      </c>
      <c r="C864" s="8">
        <v>42218</v>
      </c>
      <c r="D864" s="7">
        <v>23</v>
      </c>
      <c r="E864" s="7" t="str">
        <f t="shared" si="26"/>
        <v>S314221823</v>
      </c>
      <c r="F864" s="4">
        <v>42278</v>
      </c>
      <c r="G864" s="2">
        <v>200</v>
      </c>
      <c r="H864" s="2" t="s">
        <v>2630</v>
      </c>
      <c r="I864" s="2" t="s">
        <v>2631</v>
      </c>
      <c r="J864" s="2" t="s">
        <v>2632</v>
      </c>
      <c r="K864" s="194" t="s">
        <v>17</v>
      </c>
      <c r="L864" s="2">
        <v>34</v>
      </c>
      <c r="M864" s="194" t="s">
        <v>627</v>
      </c>
      <c r="N864" s="2" t="s">
        <v>735</v>
      </c>
      <c r="O864" s="195" t="s">
        <v>586</v>
      </c>
    </row>
    <row r="865" spans="1:15">
      <c r="A865" s="7">
        <v>2015</v>
      </c>
      <c r="B865" s="7" t="str">
        <f t="shared" si="27"/>
        <v>S31</v>
      </c>
      <c r="C865" s="8">
        <v>42218</v>
      </c>
      <c r="D865" s="7">
        <v>24</v>
      </c>
      <c r="E865" s="7" t="str">
        <f t="shared" si="26"/>
        <v>S314221824</v>
      </c>
      <c r="F865" s="3" t="s">
        <v>97</v>
      </c>
      <c r="G865" s="2">
        <v>200</v>
      </c>
      <c r="H865" s="2" t="s">
        <v>2633</v>
      </c>
      <c r="I865" s="2" t="s">
        <v>2634</v>
      </c>
      <c r="J865" s="2" t="s">
        <v>2635</v>
      </c>
      <c r="K865" s="194" t="s">
        <v>17</v>
      </c>
      <c r="L865" s="2">
        <v>35</v>
      </c>
      <c r="M865" s="194" t="s">
        <v>2107</v>
      </c>
      <c r="N865" s="2">
        <v>0</v>
      </c>
      <c r="O865" s="195" t="s">
        <v>400</v>
      </c>
    </row>
    <row r="866" spans="1:15">
      <c r="A866" s="7">
        <v>2015</v>
      </c>
      <c r="B866" s="7" t="str">
        <f t="shared" si="27"/>
        <v>S31</v>
      </c>
      <c r="C866" s="8">
        <v>42218</v>
      </c>
      <c r="D866" s="7">
        <v>25</v>
      </c>
      <c r="E866" s="7" t="str">
        <f t="shared" si="26"/>
        <v>S314221825</v>
      </c>
      <c r="F866" s="3">
        <v>2016</v>
      </c>
      <c r="G866" s="2">
        <v>210</v>
      </c>
      <c r="H866" s="2" t="s">
        <v>2636</v>
      </c>
      <c r="I866" s="2" t="s">
        <v>2637</v>
      </c>
      <c r="J866" s="2" t="s">
        <v>1718</v>
      </c>
      <c r="K866" s="194" t="s">
        <v>17</v>
      </c>
      <c r="L866" s="2">
        <v>38</v>
      </c>
      <c r="M866" s="194" t="s">
        <v>1691</v>
      </c>
      <c r="N866" s="2" t="s">
        <v>340</v>
      </c>
      <c r="O866" s="195">
        <v>25</v>
      </c>
    </row>
    <row r="867" spans="1:15">
      <c r="A867" s="7">
        <v>2015</v>
      </c>
      <c r="B867" s="7" t="str">
        <f t="shared" si="27"/>
        <v>S31</v>
      </c>
      <c r="C867" s="8">
        <v>42218</v>
      </c>
      <c r="D867" s="7">
        <v>26</v>
      </c>
      <c r="E867" s="7" t="str">
        <f t="shared" si="26"/>
        <v>S314221826</v>
      </c>
      <c r="F867" s="3">
        <v>2017</v>
      </c>
      <c r="G867" s="2">
        <v>200</v>
      </c>
      <c r="H867" s="2">
        <v>189</v>
      </c>
      <c r="I867" s="2" t="s">
        <v>2638</v>
      </c>
      <c r="J867" s="2" t="s">
        <v>2578</v>
      </c>
      <c r="K867" s="194" t="s">
        <v>17</v>
      </c>
      <c r="L867" s="2">
        <v>35</v>
      </c>
      <c r="M867" s="194">
        <v>48</v>
      </c>
      <c r="N867" s="2">
        <v>32</v>
      </c>
      <c r="O867" s="195">
        <v>20</v>
      </c>
    </row>
    <row r="868" spans="1:15">
      <c r="A868" s="7">
        <v>2015</v>
      </c>
      <c r="B868" s="7" t="str">
        <f t="shared" si="27"/>
        <v>S31</v>
      </c>
      <c r="C868" s="8">
        <v>42218</v>
      </c>
      <c r="D868" s="7">
        <v>27</v>
      </c>
      <c r="E868" s="7" t="str">
        <f t="shared" si="26"/>
        <v>S314221827</v>
      </c>
      <c r="F868" s="3">
        <v>2018</v>
      </c>
      <c r="G868" s="2">
        <v>190</v>
      </c>
      <c r="H868" s="2" t="s">
        <v>2639</v>
      </c>
      <c r="I868" s="2" t="s">
        <v>2640</v>
      </c>
      <c r="J868" s="2" t="s">
        <v>2641</v>
      </c>
      <c r="K868" s="194" t="s">
        <v>17</v>
      </c>
      <c r="L868" s="2">
        <v>41</v>
      </c>
      <c r="M868" s="194">
        <v>48</v>
      </c>
      <c r="N868" s="2">
        <v>28</v>
      </c>
      <c r="O868" s="195">
        <v>24</v>
      </c>
    </row>
    <row r="869" spans="1:15" ht="15.75" thickBot="1">
      <c r="A869" s="7">
        <v>2015</v>
      </c>
      <c r="B869" s="7" t="str">
        <f t="shared" si="27"/>
        <v>S31</v>
      </c>
      <c r="C869" s="8">
        <v>42218</v>
      </c>
      <c r="D869" s="7">
        <v>28</v>
      </c>
      <c r="E869" s="7" t="str">
        <f t="shared" si="26"/>
        <v>S314221828</v>
      </c>
      <c r="F869" s="5">
        <v>2019</v>
      </c>
      <c r="G869" s="6">
        <v>190</v>
      </c>
      <c r="H869" s="6" t="s">
        <v>2642</v>
      </c>
      <c r="I869" s="6" t="s">
        <v>2643</v>
      </c>
      <c r="J869" s="6" t="s">
        <v>1821</v>
      </c>
      <c r="K869" s="196" t="s">
        <v>17</v>
      </c>
      <c r="L869" s="6">
        <v>41</v>
      </c>
      <c r="M869" s="196">
        <v>36</v>
      </c>
      <c r="N869" s="6">
        <v>32</v>
      </c>
      <c r="O869" s="197">
        <v>32</v>
      </c>
    </row>
    <row r="870" spans="1:15" ht="16.5" thickTop="1" thickBot="1">
      <c r="A870" s="7">
        <v>2015</v>
      </c>
      <c r="B870" s="7" t="str">
        <f t="shared" si="27"/>
        <v>S32</v>
      </c>
      <c r="C870" s="8">
        <v>42225</v>
      </c>
      <c r="D870" s="7">
        <v>1</v>
      </c>
      <c r="E870" s="7" t="str">
        <f t="shared" si="26"/>
        <v>S32422251</v>
      </c>
      <c r="F870" s="1" t="s">
        <v>0</v>
      </c>
    </row>
    <row r="871" spans="1:15" ht="16.5" thickTop="1" thickBot="1">
      <c r="A871" s="7">
        <v>2015</v>
      </c>
      <c r="B871" s="7" t="str">
        <f t="shared" si="27"/>
        <v>S32</v>
      </c>
      <c r="C871" s="8">
        <v>42225</v>
      </c>
      <c r="D871" s="7">
        <v>2</v>
      </c>
      <c r="E871" s="7" t="str">
        <f t="shared" si="26"/>
        <v>S32422252</v>
      </c>
      <c r="F871" s="338" t="s">
        <v>1</v>
      </c>
      <c r="G871" s="341" t="s">
        <v>2</v>
      </c>
      <c r="H871" s="342"/>
      <c r="I871" s="342"/>
      <c r="J871" s="343"/>
      <c r="K871" s="344" t="s">
        <v>3</v>
      </c>
      <c r="L871" s="343"/>
      <c r="M871" s="344" t="s">
        <v>144</v>
      </c>
      <c r="N871" s="342"/>
      <c r="O871" s="342"/>
    </row>
    <row r="872" spans="1:15" ht="18" customHeight="1" thickBot="1">
      <c r="A872" s="7">
        <v>2015</v>
      </c>
      <c r="B872" s="7" t="str">
        <f t="shared" si="27"/>
        <v>S32</v>
      </c>
      <c r="C872" s="8">
        <v>42225</v>
      </c>
      <c r="D872" s="7">
        <v>3</v>
      </c>
      <c r="E872" s="7" t="str">
        <f t="shared" si="26"/>
        <v>S32422253</v>
      </c>
      <c r="F872" s="339"/>
      <c r="G872" s="345" t="s">
        <v>5</v>
      </c>
      <c r="H872" s="347" t="s">
        <v>145</v>
      </c>
      <c r="I872" s="348"/>
      <c r="J872" s="349"/>
      <c r="K872" s="350" t="s">
        <v>6</v>
      </c>
      <c r="L872" s="352" t="s">
        <v>7</v>
      </c>
      <c r="M872" s="350" t="s">
        <v>8</v>
      </c>
      <c r="N872" s="354" t="s">
        <v>146</v>
      </c>
      <c r="O872" s="356" t="s">
        <v>147</v>
      </c>
    </row>
    <row r="873" spans="1:15" ht="15.75" thickBot="1">
      <c r="A873" s="7">
        <v>2015</v>
      </c>
      <c r="B873" s="7" t="str">
        <f t="shared" si="27"/>
        <v>S32</v>
      </c>
      <c r="C873" s="8">
        <v>42225</v>
      </c>
      <c r="D873" s="7">
        <v>4</v>
      </c>
      <c r="E873" s="7" t="str">
        <f t="shared" si="26"/>
        <v>S32422254</v>
      </c>
      <c r="F873" s="340"/>
      <c r="G873" s="346"/>
      <c r="H873" s="191" t="s">
        <v>9</v>
      </c>
      <c r="I873" s="192" t="s">
        <v>10</v>
      </c>
      <c r="J873" s="193" t="s">
        <v>11</v>
      </c>
      <c r="K873" s="351"/>
      <c r="L873" s="353"/>
      <c r="M873" s="351"/>
      <c r="N873" s="355"/>
      <c r="O873" s="357"/>
    </row>
    <row r="874" spans="1:15">
      <c r="A874" s="7">
        <v>2015</v>
      </c>
      <c r="B874" s="7" t="str">
        <f t="shared" si="27"/>
        <v>S32</v>
      </c>
      <c r="C874" s="8">
        <v>42225</v>
      </c>
      <c r="D874" s="7">
        <v>5</v>
      </c>
      <c r="E874" s="7" t="str">
        <f t="shared" si="26"/>
        <v>S32422255</v>
      </c>
      <c r="F874" s="3" t="s">
        <v>12</v>
      </c>
      <c r="G874" s="2">
        <v>-12</v>
      </c>
      <c r="H874" s="2" t="s">
        <v>2644</v>
      </c>
      <c r="I874" s="2" t="s">
        <v>2645</v>
      </c>
      <c r="J874" s="2" t="s">
        <v>2017</v>
      </c>
      <c r="K874" s="194" t="s">
        <v>17</v>
      </c>
      <c r="L874" s="2">
        <v>48</v>
      </c>
      <c r="M874" s="194" t="s">
        <v>484</v>
      </c>
      <c r="N874" s="2" t="s">
        <v>596</v>
      </c>
      <c r="O874" s="195" t="s">
        <v>301</v>
      </c>
    </row>
    <row r="875" spans="1:15">
      <c r="A875" s="7">
        <v>2015</v>
      </c>
      <c r="B875" s="7" t="str">
        <f t="shared" si="27"/>
        <v>S32</v>
      </c>
      <c r="C875" s="8">
        <v>42225</v>
      </c>
      <c r="D875" s="7">
        <v>6</v>
      </c>
      <c r="E875" s="7" t="str">
        <f t="shared" si="26"/>
        <v>S32422256</v>
      </c>
      <c r="F875" s="4">
        <v>42217</v>
      </c>
      <c r="G875" s="2">
        <v>130</v>
      </c>
      <c r="H875" s="2" t="s">
        <v>2646</v>
      </c>
      <c r="I875" s="2" t="s">
        <v>2647</v>
      </c>
      <c r="J875" s="2" t="s">
        <v>283</v>
      </c>
      <c r="K875" s="194" t="s">
        <v>17</v>
      </c>
      <c r="L875" s="2">
        <v>47</v>
      </c>
      <c r="M875" s="194">
        <v>100</v>
      </c>
      <c r="N875" s="2">
        <v>0</v>
      </c>
      <c r="O875" s="195">
        <v>0</v>
      </c>
    </row>
    <row r="876" spans="1:15">
      <c r="A876" s="7">
        <v>2015</v>
      </c>
      <c r="B876" s="7" t="str">
        <f t="shared" si="27"/>
        <v>S32</v>
      </c>
      <c r="C876" s="8">
        <v>42225</v>
      </c>
      <c r="D876" s="7">
        <v>7</v>
      </c>
      <c r="E876" s="7" t="str">
        <f t="shared" si="26"/>
        <v>S32422257</v>
      </c>
      <c r="F876" s="4">
        <v>42248</v>
      </c>
      <c r="G876" s="2">
        <v>165</v>
      </c>
      <c r="H876" s="2" t="s">
        <v>2648</v>
      </c>
      <c r="I876" s="2">
        <v>166</v>
      </c>
      <c r="J876" s="2" t="s">
        <v>1604</v>
      </c>
      <c r="K876" s="194" t="s">
        <v>17</v>
      </c>
      <c r="L876" s="2">
        <v>36</v>
      </c>
      <c r="M876" s="194" t="s">
        <v>2649</v>
      </c>
      <c r="N876" s="2" t="s">
        <v>2650</v>
      </c>
      <c r="O876" s="195" t="s">
        <v>2651</v>
      </c>
    </row>
    <row r="877" spans="1:15">
      <c r="A877" s="7">
        <v>2015</v>
      </c>
      <c r="B877" s="7" t="str">
        <f t="shared" si="27"/>
        <v>S32</v>
      </c>
      <c r="C877" s="8">
        <v>42225</v>
      </c>
      <c r="D877" s="7">
        <v>8</v>
      </c>
      <c r="E877" s="7" t="str">
        <f t="shared" si="26"/>
        <v>S32422258</v>
      </c>
      <c r="F877" s="4">
        <v>42278</v>
      </c>
      <c r="G877" s="2">
        <v>190</v>
      </c>
      <c r="H877" s="2" t="s">
        <v>2652</v>
      </c>
      <c r="I877" s="2" t="s">
        <v>2653</v>
      </c>
      <c r="J877" s="2" t="s">
        <v>2318</v>
      </c>
      <c r="K877" s="194" t="s">
        <v>17</v>
      </c>
      <c r="L877" s="2">
        <v>30</v>
      </c>
      <c r="M877" s="194" t="s">
        <v>820</v>
      </c>
      <c r="N877" s="2" t="s">
        <v>1138</v>
      </c>
      <c r="O877" s="195" t="s">
        <v>1197</v>
      </c>
    </row>
    <row r="878" spans="1:15">
      <c r="A878" s="7">
        <v>2015</v>
      </c>
      <c r="B878" s="7" t="str">
        <f t="shared" si="27"/>
        <v>S32</v>
      </c>
      <c r="C878" s="8">
        <v>42225</v>
      </c>
      <c r="D878" s="7">
        <v>9</v>
      </c>
      <c r="E878" s="7" t="str">
        <f t="shared" si="26"/>
        <v>S32422259</v>
      </c>
      <c r="F878" s="4">
        <v>42309</v>
      </c>
      <c r="G878" s="2">
        <v>190</v>
      </c>
      <c r="H878" s="2" t="s">
        <v>2654</v>
      </c>
      <c r="I878" s="2" t="s">
        <v>2655</v>
      </c>
      <c r="J878" s="2" t="s">
        <v>2656</v>
      </c>
      <c r="K878" s="194" t="s">
        <v>17</v>
      </c>
      <c r="L878" s="2">
        <v>26</v>
      </c>
      <c r="M878" s="194" t="s">
        <v>820</v>
      </c>
      <c r="N878" s="2" t="s">
        <v>1138</v>
      </c>
      <c r="O878" s="195" t="s">
        <v>1197</v>
      </c>
    </row>
    <row r="879" spans="1:15">
      <c r="A879" s="7">
        <v>2015</v>
      </c>
      <c r="B879" s="7" t="str">
        <f t="shared" si="27"/>
        <v>S32</v>
      </c>
      <c r="C879" s="8">
        <v>42225</v>
      </c>
      <c r="D879" s="7">
        <v>10</v>
      </c>
      <c r="E879" s="7" t="str">
        <f t="shared" si="26"/>
        <v>S324222510</v>
      </c>
      <c r="F879" s="3" t="s">
        <v>97</v>
      </c>
      <c r="G879" s="2">
        <v>190</v>
      </c>
      <c r="H879" s="2" t="s">
        <v>2657</v>
      </c>
      <c r="I879" s="2" t="s">
        <v>2658</v>
      </c>
      <c r="J879" s="2" t="s">
        <v>2659</v>
      </c>
      <c r="K879" s="194" t="s">
        <v>17</v>
      </c>
      <c r="L879" s="2">
        <v>29</v>
      </c>
      <c r="M879" s="194" t="s">
        <v>1414</v>
      </c>
      <c r="N879" s="2" t="s">
        <v>2660</v>
      </c>
      <c r="O879" s="195" t="s">
        <v>1384</v>
      </c>
    </row>
    <row r="880" spans="1:15">
      <c r="A880" s="7">
        <v>2015</v>
      </c>
      <c r="B880" s="7" t="str">
        <f t="shared" si="27"/>
        <v>S32</v>
      </c>
      <c r="C880" s="8">
        <v>42225</v>
      </c>
      <c r="D880" s="7">
        <v>11</v>
      </c>
      <c r="E880" s="7" t="str">
        <f t="shared" si="26"/>
        <v>S324222511</v>
      </c>
      <c r="F880" s="3">
        <v>2016</v>
      </c>
      <c r="G880" s="2">
        <v>185</v>
      </c>
      <c r="H880" s="2" t="s">
        <v>1860</v>
      </c>
      <c r="I880" s="2" t="s">
        <v>2661</v>
      </c>
      <c r="J880" s="2" t="s">
        <v>695</v>
      </c>
      <c r="K880" s="194" t="s">
        <v>17</v>
      </c>
      <c r="L880" s="2">
        <v>35</v>
      </c>
      <c r="M880" s="194" t="s">
        <v>769</v>
      </c>
      <c r="N880" s="2" t="s">
        <v>1463</v>
      </c>
      <c r="O880" s="195" t="s">
        <v>671</v>
      </c>
    </row>
    <row r="881" spans="1:15">
      <c r="A881" s="7">
        <v>2015</v>
      </c>
      <c r="B881" s="7" t="str">
        <f t="shared" si="27"/>
        <v>S32</v>
      </c>
      <c r="C881" s="8">
        <v>42225</v>
      </c>
      <c r="D881" s="7">
        <v>12</v>
      </c>
      <c r="E881" s="7" t="str">
        <f t="shared" si="26"/>
        <v>S324222512</v>
      </c>
      <c r="F881" s="3">
        <v>2017</v>
      </c>
      <c r="G881" s="2">
        <v>175</v>
      </c>
      <c r="H881" s="2" t="s">
        <v>2662</v>
      </c>
      <c r="I881" s="2" t="s">
        <v>2663</v>
      </c>
      <c r="J881" s="2" t="s">
        <v>2664</v>
      </c>
      <c r="K881" s="194" t="s">
        <v>17</v>
      </c>
      <c r="L881" s="2">
        <v>30</v>
      </c>
      <c r="M881" s="194">
        <v>52</v>
      </c>
      <c r="N881" s="2">
        <v>28</v>
      </c>
      <c r="O881" s="195">
        <v>20</v>
      </c>
    </row>
    <row r="882" spans="1:15">
      <c r="A882" s="7">
        <v>2015</v>
      </c>
      <c r="B882" s="7" t="str">
        <f t="shared" si="27"/>
        <v>S32</v>
      </c>
      <c r="C882" s="8">
        <v>42225</v>
      </c>
      <c r="D882" s="7">
        <v>13</v>
      </c>
      <c r="E882" s="7" t="str">
        <f t="shared" si="26"/>
        <v>S324222513</v>
      </c>
      <c r="F882" s="3">
        <v>2018</v>
      </c>
      <c r="G882" s="2">
        <v>170</v>
      </c>
      <c r="H882" s="2" t="s">
        <v>2665</v>
      </c>
      <c r="I882" s="2" t="s">
        <v>2666</v>
      </c>
      <c r="J882" s="2" t="s">
        <v>2667</v>
      </c>
      <c r="K882" s="194" t="s">
        <v>17</v>
      </c>
      <c r="L882" s="2">
        <v>34</v>
      </c>
      <c r="M882" s="194" t="s">
        <v>266</v>
      </c>
      <c r="N882" s="2" t="s">
        <v>601</v>
      </c>
      <c r="O882" s="195" t="s">
        <v>819</v>
      </c>
    </row>
    <row r="883" spans="1:15" ht="15.75" thickBot="1">
      <c r="A883" s="7">
        <v>2015</v>
      </c>
      <c r="B883" s="7" t="str">
        <f t="shared" si="27"/>
        <v>S32</v>
      </c>
      <c r="C883" s="8">
        <v>42225</v>
      </c>
      <c r="D883" s="7">
        <v>14</v>
      </c>
      <c r="E883" s="7" t="str">
        <f t="shared" si="26"/>
        <v>S324222514</v>
      </c>
      <c r="F883" s="5">
        <v>2019</v>
      </c>
      <c r="G883" s="6">
        <v>165</v>
      </c>
      <c r="H883" s="6" t="s">
        <v>2668</v>
      </c>
      <c r="I883" s="6" t="s">
        <v>2669</v>
      </c>
      <c r="J883" s="6" t="s">
        <v>1592</v>
      </c>
      <c r="K883" s="196" t="s">
        <v>17</v>
      </c>
      <c r="L883" s="6">
        <v>33</v>
      </c>
      <c r="M883" s="196">
        <v>24</v>
      </c>
      <c r="N883" s="6">
        <v>48</v>
      </c>
      <c r="O883" s="197">
        <v>28</v>
      </c>
    </row>
    <row r="884" spans="1:15" ht="16.5" thickTop="1" thickBot="1">
      <c r="A884" s="7">
        <v>2015</v>
      </c>
      <c r="B884" s="7" t="str">
        <f t="shared" si="27"/>
        <v>S32</v>
      </c>
      <c r="C884" s="8">
        <v>42225</v>
      </c>
      <c r="D884" s="7">
        <v>15</v>
      </c>
      <c r="E884" s="7" t="str">
        <f t="shared" si="26"/>
        <v>S324222515</v>
      </c>
      <c r="F884" s="1" t="s">
        <v>15</v>
      </c>
    </row>
    <row r="885" spans="1:15" ht="16.5" thickTop="1" thickBot="1">
      <c r="A885" s="7">
        <v>2015</v>
      </c>
      <c r="B885" s="7" t="str">
        <f t="shared" si="27"/>
        <v>S32</v>
      </c>
      <c r="C885" s="8">
        <v>42225</v>
      </c>
      <c r="D885" s="7">
        <v>16</v>
      </c>
      <c r="E885" s="7" t="str">
        <f t="shared" si="26"/>
        <v>S324222516</v>
      </c>
      <c r="F885" s="338" t="s">
        <v>1</v>
      </c>
      <c r="G885" s="341" t="s">
        <v>2</v>
      </c>
      <c r="H885" s="342"/>
      <c r="I885" s="342"/>
      <c r="J885" s="343"/>
      <c r="K885" s="344" t="s">
        <v>3</v>
      </c>
      <c r="L885" s="343"/>
      <c r="M885" s="344" t="s">
        <v>144</v>
      </c>
      <c r="N885" s="342"/>
      <c r="O885" s="342"/>
    </row>
    <row r="886" spans="1:15" ht="18" customHeight="1" thickBot="1">
      <c r="A886" s="7">
        <v>2015</v>
      </c>
      <c r="B886" s="7" t="str">
        <f t="shared" si="27"/>
        <v>S32</v>
      </c>
      <c r="C886" s="8">
        <v>42225</v>
      </c>
      <c r="D886" s="7">
        <v>17</v>
      </c>
      <c r="E886" s="7" t="str">
        <f t="shared" si="26"/>
        <v>S324222517</v>
      </c>
      <c r="F886" s="339"/>
      <c r="G886" s="345" t="s">
        <v>5</v>
      </c>
      <c r="H886" s="347" t="s">
        <v>145</v>
      </c>
      <c r="I886" s="348"/>
      <c r="J886" s="349"/>
      <c r="K886" s="350" t="s">
        <v>6</v>
      </c>
      <c r="L886" s="352" t="s">
        <v>7</v>
      </c>
      <c r="M886" s="350" t="s">
        <v>8</v>
      </c>
      <c r="N886" s="354" t="s">
        <v>146</v>
      </c>
      <c r="O886" s="356" t="s">
        <v>147</v>
      </c>
    </row>
    <row r="887" spans="1:15" ht="15.75" thickBot="1">
      <c r="A887" s="7">
        <v>2015</v>
      </c>
      <c r="B887" s="7" t="str">
        <f t="shared" si="27"/>
        <v>S32</v>
      </c>
      <c r="C887" s="8">
        <v>42225</v>
      </c>
      <c r="D887" s="7">
        <v>18</v>
      </c>
      <c r="E887" s="7" t="str">
        <f t="shared" si="26"/>
        <v>S324222518</v>
      </c>
      <c r="F887" s="340"/>
      <c r="G887" s="346"/>
      <c r="H887" s="191" t="s">
        <v>9</v>
      </c>
      <c r="I887" s="192" t="s">
        <v>10</v>
      </c>
      <c r="J887" s="193" t="s">
        <v>11</v>
      </c>
      <c r="K887" s="351"/>
      <c r="L887" s="353"/>
      <c r="M887" s="351"/>
      <c r="N887" s="355"/>
      <c r="O887" s="357"/>
    </row>
    <row r="888" spans="1:15">
      <c r="A888" s="7">
        <v>2015</v>
      </c>
      <c r="B888" s="7" t="str">
        <f t="shared" si="27"/>
        <v>S32</v>
      </c>
      <c r="C888" s="8">
        <v>42225</v>
      </c>
      <c r="D888" s="7">
        <v>19</v>
      </c>
      <c r="E888" s="7" t="str">
        <f t="shared" si="26"/>
        <v>S324222519</v>
      </c>
      <c r="F888" s="3" t="s">
        <v>16</v>
      </c>
      <c r="G888" s="2">
        <v>10</v>
      </c>
      <c r="H888" s="2" t="s">
        <v>320</v>
      </c>
      <c r="I888" s="2" t="s">
        <v>1744</v>
      </c>
      <c r="J888" s="2" t="s">
        <v>2670</v>
      </c>
      <c r="K888" s="194" t="s">
        <v>17</v>
      </c>
      <c r="L888" s="2">
        <v>44</v>
      </c>
      <c r="M888" s="194" t="s">
        <v>340</v>
      </c>
      <c r="N888" s="2">
        <v>50</v>
      </c>
      <c r="O888" s="195" t="s">
        <v>301</v>
      </c>
    </row>
    <row r="889" spans="1:15">
      <c r="A889" s="7">
        <v>2015</v>
      </c>
      <c r="B889" s="7" t="str">
        <f t="shared" si="27"/>
        <v>S32</v>
      </c>
      <c r="C889" s="8">
        <v>42225</v>
      </c>
      <c r="D889" s="7">
        <v>20</v>
      </c>
      <c r="E889" s="7" t="str">
        <f t="shared" si="26"/>
        <v>S324222520</v>
      </c>
      <c r="F889" s="4">
        <v>42217</v>
      </c>
      <c r="G889" s="2">
        <v>145</v>
      </c>
      <c r="H889" s="2" t="s">
        <v>2671</v>
      </c>
      <c r="I889" s="2" t="s">
        <v>2672</v>
      </c>
      <c r="J889" s="2" t="s">
        <v>945</v>
      </c>
      <c r="K889" s="194" t="s">
        <v>17</v>
      </c>
      <c r="L889" s="2">
        <v>41</v>
      </c>
      <c r="M889" s="194">
        <v>100</v>
      </c>
      <c r="N889" s="2">
        <v>0</v>
      </c>
      <c r="O889" s="195">
        <v>0</v>
      </c>
    </row>
    <row r="890" spans="1:15">
      <c r="A890" s="7">
        <v>2015</v>
      </c>
      <c r="B890" s="7" t="str">
        <f t="shared" si="27"/>
        <v>S32</v>
      </c>
      <c r="C890" s="8">
        <v>42225</v>
      </c>
      <c r="D890" s="7">
        <v>21</v>
      </c>
      <c r="E890" s="7" t="str">
        <f t="shared" si="26"/>
        <v>S324222521</v>
      </c>
      <c r="F890" s="4">
        <v>42248</v>
      </c>
      <c r="G890" s="2">
        <v>180</v>
      </c>
      <c r="H890" s="2" t="s">
        <v>2673</v>
      </c>
      <c r="I890" s="2" t="s">
        <v>2674</v>
      </c>
      <c r="J890" s="2" t="s">
        <v>1718</v>
      </c>
      <c r="K890" s="194" t="s">
        <v>17</v>
      </c>
      <c r="L890" s="2">
        <v>32</v>
      </c>
      <c r="M890" s="194" t="s">
        <v>2675</v>
      </c>
      <c r="N890" s="2" t="s">
        <v>2676</v>
      </c>
      <c r="O890" s="195" t="s">
        <v>1853</v>
      </c>
    </row>
    <row r="891" spans="1:15">
      <c r="A891" s="7">
        <v>2015</v>
      </c>
      <c r="B891" s="7" t="str">
        <f t="shared" si="27"/>
        <v>S32</v>
      </c>
      <c r="C891" s="8">
        <v>42225</v>
      </c>
      <c r="D891" s="7">
        <v>22</v>
      </c>
      <c r="E891" s="7" t="str">
        <f t="shared" si="26"/>
        <v>S324222522</v>
      </c>
      <c r="F891" s="4">
        <v>42278</v>
      </c>
      <c r="G891" s="2">
        <v>210</v>
      </c>
      <c r="H891" s="2" t="s">
        <v>829</v>
      </c>
      <c r="I891" s="2" t="s">
        <v>1791</v>
      </c>
      <c r="J891" s="2" t="s">
        <v>1058</v>
      </c>
      <c r="K891" s="194" t="s">
        <v>17</v>
      </c>
      <c r="L891" s="2">
        <v>28</v>
      </c>
      <c r="M891" s="194" t="s">
        <v>380</v>
      </c>
      <c r="N891" s="2" t="s">
        <v>333</v>
      </c>
      <c r="O891" s="195" t="s">
        <v>379</v>
      </c>
    </row>
    <row r="892" spans="1:15">
      <c r="A892" s="7">
        <v>2015</v>
      </c>
      <c r="B892" s="7" t="str">
        <f t="shared" si="27"/>
        <v>S32</v>
      </c>
      <c r="C892" s="8">
        <v>42225</v>
      </c>
      <c r="D892" s="7">
        <v>23</v>
      </c>
      <c r="E892" s="7" t="str">
        <f t="shared" si="26"/>
        <v>S324222523</v>
      </c>
      <c r="F892" s="4">
        <v>42309</v>
      </c>
      <c r="G892" s="2">
        <v>210</v>
      </c>
      <c r="H892" s="2" t="s">
        <v>2223</v>
      </c>
      <c r="I892" s="2" t="s">
        <v>2677</v>
      </c>
      <c r="J892" s="2" t="s">
        <v>2678</v>
      </c>
      <c r="K892" s="194" t="s">
        <v>17</v>
      </c>
      <c r="L892" s="2">
        <v>27</v>
      </c>
      <c r="M892" s="194" t="s">
        <v>380</v>
      </c>
      <c r="N892" s="2" t="s">
        <v>333</v>
      </c>
      <c r="O892" s="195" t="s">
        <v>379</v>
      </c>
    </row>
    <row r="893" spans="1:15">
      <c r="A893" s="7">
        <v>2015</v>
      </c>
      <c r="B893" s="7" t="str">
        <f t="shared" si="27"/>
        <v>S32</v>
      </c>
      <c r="C893" s="8">
        <v>42225</v>
      </c>
      <c r="D893" s="7">
        <v>24</v>
      </c>
      <c r="E893" s="7" t="str">
        <f t="shared" si="26"/>
        <v>S324222524</v>
      </c>
      <c r="F893" s="3" t="s">
        <v>97</v>
      </c>
      <c r="G893" s="2">
        <v>215</v>
      </c>
      <c r="H893" s="2" t="s">
        <v>2679</v>
      </c>
      <c r="I893" s="2" t="s">
        <v>2680</v>
      </c>
      <c r="J893" s="2" t="s">
        <v>2681</v>
      </c>
      <c r="K893" s="194" t="s">
        <v>17</v>
      </c>
      <c r="L893" s="2">
        <v>31</v>
      </c>
      <c r="M893" s="194" t="s">
        <v>455</v>
      </c>
      <c r="N893" s="2" t="s">
        <v>729</v>
      </c>
      <c r="O893" s="195" t="s">
        <v>740</v>
      </c>
    </row>
    <row r="894" spans="1:15">
      <c r="A894" s="7">
        <v>2015</v>
      </c>
      <c r="B894" s="7" t="str">
        <f t="shared" si="27"/>
        <v>S32</v>
      </c>
      <c r="C894" s="8">
        <v>42225</v>
      </c>
      <c r="D894" s="7">
        <v>25</v>
      </c>
      <c r="E894" s="7" t="str">
        <f t="shared" ref="E894:E953" si="28">B894&amp;C894&amp;D894</f>
        <v>S324222525</v>
      </c>
      <c r="F894" s="3">
        <v>2016</v>
      </c>
      <c r="G894" s="2">
        <v>210</v>
      </c>
      <c r="H894" s="2" t="s">
        <v>2682</v>
      </c>
      <c r="I894" s="2" t="s">
        <v>2683</v>
      </c>
      <c r="J894" s="2" t="s">
        <v>2664</v>
      </c>
      <c r="K894" s="194" t="s">
        <v>17</v>
      </c>
      <c r="L894" s="2">
        <v>34</v>
      </c>
      <c r="M894" s="194" t="s">
        <v>2684</v>
      </c>
      <c r="N894" s="2" t="s">
        <v>1858</v>
      </c>
      <c r="O894" s="195" t="s">
        <v>2166</v>
      </c>
    </row>
    <row r="895" spans="1:15">
      <c r="A895" s="7">
        <v>2015</v>
      </c>
      <c r="B895" s="7" t="str">
        <f t="shared" si="27"/>
        <v>S32</v>
      </c>
      <c r="C895" s="8">
        <v>42225</v>
      </c>
      <c r="D895" s="7">
        <v>26</v>
      </c>
      <c r="E895" s="7" t="str">
        <f t="shared" si="28"/>
        <v>S324222526</v>
      </c>
      <c r="F895" s="3">
        <v>2017</v>
      </c>
      <c r="G895" s="2">
        <v>200</v>
      </c>
      <c r="H895" s="2" t="s">
        <v>2685</v>
      </c>
      <c r="I895" s="2" t="s">
        <v>2686</v>
      </c>
      <c r="J895" s="2" t="s">
        <v>523</v>
      </c>
      <c r="K895" s="194" t="s">
        <v>17</v>
      </c>
      <c r="L895" s="2">
        <v>30</v>
      </c>
      <c r="M895" s="194" t="s">
        <v>1099</v>
      </c>
      <c r="N895" s="2" t="s">
        <v>443</v>
      </c>
      <c r="O895" s="195" t="s">
        <v>340</v>
      </c>
    </row>
    <row r="896" spans="1:15">
      <c r="A896" s="7">
        <v>2015</v>
      </c>
      <c r="B896" s="7" t="str">
        <f t="shared" si="27"/>
        <v>S32</v>
      </c>
      <c r="C896" s="8">
        <v>42225</v>
      </c>
      <c r="D896" s="7">
        <v>27</v>
      </c>
      <c r="E896" s="7" t="str">
        <f t="shared" si="28"/>
        <v>S324222527</v>
      </c>
      <c r="F896" s="3">
        <v>2018</v>
      </c>
      <c r="G896" s="2">
        <v>200</v>
      </c>
      <c r="H896" s="2" t="s">
        <v>1177</v>
      </c>
      <c r="I896" s="2" t="s">
        <v>2687</v>
      </c>
      <c r="J896" s="2" t="s">
        <v>911</v>
      </c>
      <c r="K896" s="194" t="s">
        <v>17</v>
      </c>
      <c r="L896" s="2">
        <v>35</v>
      </c>
      <c r="M896" s="194">
        <v>50</v>
      </c>
      <c r="N896" s="2" t="s">
        <v>741</v>
      </c>
      <c r="O896" s="195" t="s">
        <v>1831</v>
      </c>
    </row>
    <row r="897" spans="1:15" ht="15.75" thickBot="1">
      <c r="A897" s="7">
        <v>2015</v>
      </c>
      <c r="B897" s="7" t="str">
        <f t="shared" si="27"/>
        <v>S32</v>
      </c>
      <c r="C897" s="8">
        <v>42225</v>
      </c>
      <c r="D897" s="7">
        <v>28</v>
      </c>
      <c r="E897" s="7" t="str">
        <f t="shared" si="28"/>
        <v>S324222528</v>
      </c>
      <c r="F897" s="5">
        <v>2019</v>
      </c>
      <c r="G897" s="6">
        <v>195</v>
      </c>
      <c r="H897" s="6" t="s">
        <v>2657</v>
      </c>
      <c r="I897" s="6" t="s">
        <v>2688</v>
      </c>
      <c r="J897" s="6" t="s">
        <v>2436</v>
      </c>
      <c r="K897" s="196" t="s">
        <v>17</v>
      </c>
      <c r="L897" s="6">
        <v>34</v>
      </c>
      <c r="M897" s="196" t="s">
        <v>2689</v>
      </c>
      <c r="N897" s="6" t="s">
        <v>2690</v>
      </c>
      <c r="O897" s="197" t="s">
        <v>2691</v>
      </c>
    </row>
    <row r="898" spans="1:15" ht="16.5" thickTop="1" thickBot="1">
      <c r="A898" s="7">
        <v>2015</v>
      </c>
      <c r="B898" s="7" t="str">
        <f t="shared" si="27"/>
        <v>S33</v>
      </c>
      <c r="C898" s="8">
        <v>42232</v>
      </c>
      <c r="D898" s="7">
        <v>1</v>
      </c>
      <c r="E898" s="7" t="str">
        <f t="shared" si="28"/>
        <v>S33422321</v>
      </c>
      <c r="F898" s="1" t="s">
        <v>0</v>
      </c>
    </row>
    <row r="899" spans="1:15" ht="16.5" thickTop="1" thickBot="1">
      <c r="A899" s="7">
        <v>2015</v>
      </c>
      <c r="B899" s="7" t="str">
        <f t="shared" si="27"/>
        <v>S33</v>
      </c>
      <c r="C899" s="8">
        <v>42232</v>
      </c>
      <c r="D899" s="7">
        <v>2</v>
      </c>
      <c r="E899" s="7" t="str">
        <f t="shared" si="28"/>
        <v>S33422322</v>
      </c>
      <c r="F899" s="338" t="s">
        <v>1</v>
      </c>
      <c r="G899" s="341" t="s">
        <v>2</v>
      </c>
      <c r="H899" s="342"/>
      <c r="I899" s="342"/>
      <c r="J899" s="343"/>
      <c r="K899" s="344" t="s">
        <v>3</v>
      </c>
      <c r="L899" s="343"/>
      <c r="M899" s="344" t="s">
        <v>144</v>
      </c>
      <c r="N899" s="342"/>
      <c r="O899" s="342"/>
    </row>
    <row r="900" spans="1:15" ht="18" customHeight="1" thickBot="1">
      <c r="A900" s="7">
        <v>2015</v>
      </c>
      <c r="B900" s="7" t="str">
        <f t="shared" si="27"/>
        <v>S33</v>
      </c>
      <c r="C900" s="8">
        <v>42232</v>
      </c>
      <c r="D900" s="7">
        <v>3</v>
      </c>
      <c r="E900" s="7" t="str">
        <f t="shared" si="28"/>
        <v>S33422323</v>
      </c>
      <c r="F900" s="339"/>
      <c r="G900" s="345" t="s">
        <v>5</v>
      </c>
      <c r="H900" s="347" t="s">
        <v>145</v>
      </c>
      <c r="I900" s="348"/>
      <c r="J900" s="349"/>
      <c r="K900" s="350" t="s">
        <v>6</v>
      </c>
      <c r="L900" s="352" t="s">
        <v>7</v>
      </c>
      <c r="M900" s="350" t="s">
        <v>8</v>
      </c>
      <c r="N900" s="354" t="s">
        <v>146</v>
      </c>
      <c r="O900" s="356" t="s">
        <v>147</v>
      </c>
    </row>
    <row r="901" spans="1:15" ht="15.75" thickBot="1">
      <c r="A901" s="7">
        <v>2015</v>
      </c>
      <c r="B901" s="7" t="str">
        <f t="shared" si="27"/>
        <v>S33</v>
      </c>
      <c r="C901" s="8">
        <v>42232</v>
      </c>
      <c r="D901" s="7">
        <v>4</v>
      </c>
      <c r="E901" s="7" t="str">
        <f t="shared" si="28"/>
        <v>S33422324</v>
      </c>
      <c r="F901" s="340"/>
      <c r="G901" s="346"/>
      <c r="H901" s="191" t="s">
        <v>9</v>
      </c>
      <c r="I901" s="192" t="s">
        <v>10</v>
      </c>
      <c r="J901" s="193" t="s">
        <v>11</v>
      </c>
      <c r="K901" s="351"/>
      <c r="L901" s="353"/>
      <c r="M901" s="351"/>
      <c r="N901" s="355"/>
      <c r="O901" s="357"/>
    </row>
    <row r="902" spans="1:15">
      <c r="A902" s="7">
        <v>2015</v>
      </c>
      <c r="B902" s="7" t="str">
        <f t="shared" si="27"/>
        <v>S33</v>
      </c>
      <c r="C902" s="8">
        <v>42232</v>
      </c>
      <c r="D902" s="7">
        <v>5</v>
      </c>
      <c r="E902" s="7" t="str">
        <f t="shared" si="28"/>
        <v>S33422325</v>
      </c>
      <c r="F902" s="3" t="s">
        <v>12</v>
      </c>
      <c r="G902" s="2">
        <v>-8</v>
      </c>
      <c r="H902" s="2" t="s">
        <v>2692</v>
      </c>
      <c r="I902" s="2" t="s">
        <v>2692</v>
      </c>
      <c r="J902" s="2" t="s">
        <v>1755</v>
      </c>
      <c r="K902" s="194" t="s">
        <v>17</v>
      </c>
      <c r="L902" s="2">
        <v>46</v>
      </c>
      <c r="M902" s="194">
        <v>16</v>
      </c>
      <c r="N902" s="2">
        <v>16</v>
      </c>
      <c r="O902" s="195">
        <v>68</v>
      </c>
    </row>
    <row r="903" spans="1:15">
      <c r="A903" s="7">
        <v>2015</v>
      </c>
      <c r="B903" s="7" t="str">
        <f t="shared" si="27"/>
        <v>S33</v>
      </c>
      <c r="C903" s="8">
        <v>42232</v>
      </c>
      <c r="D903" s="7">
        <v>6</v>
      </c>
      <c r="E903" s="7" t="str">
        <f t="shared" si="28"/>
        <v>S33422326</v>
      </c>
      <c r="F903" s="4">
        <v>42217</v>
      </c>
      <c r="G903" s="2">
        <v>130</v>
      </c>
      <c r="H903" s="2" t="s">
        <v>2693</v>
      </c>
      <c r="I903" s="2" t="s">
        <v>2694</v>
      </c>
      <c r="J903" s="2" t="s">
        <v>925</v>
      </c>
      <c r="K903" s="194" t="s">
        <v>17</v>
      </c>
      <c r="L903" s="2">
        <v>46</v>
      </c>
      <c r="M903" s="194">
        <v>48</v>
      </c>
      <c r="N903" s="2">
        <v>28</v>
      </c>
      <c r="O903" s="195">
        <v>24</v>
      </c>
    </row>
    <row r="904" spans="1:15">
      <c r="A904" s="7">
        <v>2015</v>
      </c>
      <c r="B904" s="7" t="str">
        <f t="shared" si="27"/>
        <v>S33</v>
      </c>
      <c r="C904" s="8">
        <v>42232</v>
      </c>
      <c r="D904" s="7">
        <v>7</v>
      </c>
      <c r="E904" s="7" t="str">
        <f t="shared" si="28"/>
        <v>S33422327</v>
      </c>
      <c r="F904" s="4">
        <v>42248</v>
      </c>
      <c r="G904" s="2">
        <v>190</v>
      </c>
      <c r="H904" s="2" t="s">
        <v>2695</v>
      </c>
      <c r="I904" s="2" t="s">
        <v>2696</v>
      </c>
      <c r="J904" s="2" t="s">
        <v>2697</v>
      </c>
      <c r="K904" s="194" t="s">
        <v>17</v>
      </c>
      <c r="L904" s="2">
        <v>37</v>
      </c>
      <c r="M904" s="194" t="s">
        <v>340</v>
      </c>
      <c r="N904" s="2" t="s">
        <v>423</v>
      </c>
      <c r="O904" s="195" t="s">
        <v>2484</v>
      </c>
    </row>
    <row r="905" spans="1:15">
      <c r="A905" s="7">
        <v>2015</v>
      </c>
      <c r="B905" s="7" t="str">
        <f t="shared" si="27"/>
        <v>S33</v>
      </c>
      <c r="C905" s="8">
        <v>42232</v>
      </c>
      <c r="D905" s="7">
        <v>8</v>
      </c>
      <c r="E905" s="7" t="str">
        <f t="shared" si="28"/>
        <v>S33422328</v>
      </c>
      <c r="F905" s="4">
        <v>42278</v>
      </c>
      <c r="G905" s="2">
        <v>190</v>
      </c>
      <c r="H905" s="2" t="s">
        <v>2698</v>
      </c>
      <c r="I905" s="2" t="s">
        <v>2699</v>
      </c>
      <c r="J905" s="2" t="s">
        <v>1208</v>
      </c>
      <c r="K905" s="194" t="s">
        <v>17</v>
      </c>
      <c r="L905" s="2">
        <v>28</v>
      </c>
      <c r="M905" s="194" t="s">
        <v>884</v>
      </c>
      <c r="N905" s="2" t="s">
        <v>976</v>
      </c>
      <c r="O905" s="195" t="s">
        <v>1211</v>
      </c>
    </row>
    <row r="906" spans="1:15">
      <c r="A906" s="7">
        <v>2015</v>
      </c>
      <c r="B906" s="7" t="str">
        <f t="shared" si="27"/>
        <v>S33</v>
      </c>
      <c r="C906" s="8">
        <v>42232</v>
      </c>
      <c r="D906" s="7">
        <v>9</v>
      </c>
      <c r="E906" s="7" t="str">
        <f t="shared" si="28"/>
        <v>S33422329</v>
      </c>
      <c r="F906" s="4">
        <v>42309</v>
      </c>
      <c r="G906" s="2">
        <v>190</v>
      </c>
      <c r="H906" s="2" t="s">
        <v>2700</v>
      </c>
      <c r="I906" s="2" t="s">
        <v>2701</v>
      </c>
      <c r="J906" s="2" t="s">
        <v>2702</v>
      </c>
      <c r="K906" s="194" t="s">
        <v>17</v>
      </c>
      <c r="L906" s="2">
        <v>27</v>
      </c>
      <c r="M906" s="194" t="s">
        <v>819</v>
      </c>
      <c r="N906" s="2" t="s">
        <v>303</v>
      </c>
      <c r="O906" s="195" t="s">
        <v>600</v>
      </c>
    </row>
    <row r="907" spans="1:15">
      <c r="A907" s="7">
        <v>2015</v>
      </c>
      <c r="B907" s="7" t="str">
        <f t="shared" si="27"/>
        <v>S33</v>
      </c>
      <c r="C907" s="8">
        <v>42232</v>
      </c>
      <c r="D907" s="7">
        <v>10</v>
      </c>
      <c r="E907" s="7" t="str">
        <f t="shared" si="28"/>
        <v>S334223210</v>
      </c>
      <c r="F907" s="3" t="s">
        <v>97</v>
      </c>
      <c r="G907" s="2">
        <v>190</v>
      </c>
      <c r="H907" s="2" t="s">
        <v>2703</v>
      </c>
      <c r="I907" s="2" t="s">
        <v>2704</v>
      </c>
      <c r="J907" s="2" t="s">
        <v>2705</v>
      </c>
      <c r="K907" s="194" t="s">
        <v>17</v>
      </c>
      <c r="L907" s="2">
        <v>30</v>
      </c>
      <c r="M907" s="194" t="s">
        <v>303</v>
      </c>
      <c r="N907" s="2" t="s">
        <v>787</v>
      </c>
      <c r="O907" s="195" t="s">
        <v>1952</v>
      </c>
    </row>
    <row r="908" spans="1:15">
      <c r="A908" s="7">
        <v>2015</v>
      </c>
      <c r="B908" s="7" t="str">
        <f t="shared" si="27"/>
        <v>S33</v>
      </c>
      <c r="C908" s="8">
        <v>42232</v>
      </c>
      <c r="D908" s="7">
        <v>11</v>
      </c>
      <c r="E908" s="7" t="str">
        <f t="shared" si="28"/>
        <v>S334223211</v>
      </c>
      <c r="F908" s="3">
        <v>2016</v>
      </c>
      <c r="G908" s="2">
        <v>185</v>
      </c>
      <c r="H908" s="2" t="s">
        <v>2706</v>
      </c>
      <c r="I908" s="2" t="s">
        <v>2707</v>
      </c>
      <c r="J908" s="2" t="s">
        <v>2708</v>
      </c>
      <c r="K908" s="194" t="s">
        <v>17</v>
      </c>
      <c r="L908" s="2">
        <v>36</v>
      </c>
      <c r="M908" s="194">
        <v>25</v>
      </c>
      <c r="N908" s="2">
        <v>25</v>
      </c>
      <c r="O908" s="195">
        <v>50</v>
      </c>
    </row>
    <row r="909" spans="1:15">
      <c r="A909" s="7">
        <v>2015</v>
      </c>
      <c r="B909" s="7" t="str">
        <f t="shared" si="27"/>
        <v>S33</v>
      </c>
      <c r="C909" s="8">
        <v>42232</v>
      </c>
      <c r="D909" s="7">
        <v>12</v>
      </c>
      <c r="E909" s="7" t="str">
        <f t="shared" si="28"/>
        <v>S334223212</v>
      </c>
      <c r="F909" s="3">
        <v>2017</v>
      </c>
      <c r="G909" s="2">
        <v>175</v>
      </c>
      <c r="H909" s="2" t="s">
        <v>2709</v>
      </c>
      <c r="I909" s="2" t="s">
        <v>2710</v>
      </c>
      <c r="J909" s="2" t="s">
        <v>511</v>
      </c>
      <c r="K909" s="194" t="s">
        <v>17</v>
      </c>
      <c r="L909" s="2">
        <v>30</v>
      </c>
      <c r="M909" s="194">
        <v>36</v>
      </c>
      <c r="N909" s="2">
        <v>44</v>
      </c>
      <c r="O909" s="195">
        <v>20</v>
      </c>
    </row>
    <row r="910" spans="1:15">
      <c r="A910" s="7">
        <v>2015</v>
      </c>
      <c r="B910" s="7" t="str">
        <f t="shared" si="27"/>
        <v>S33</v>
      </c>
      <c r="C910" s="8">
        <v>42232</v>
      </c>
      <c r="D910" s="7">
        <v>13</v>
      </c>
      <c r="E910" s="7" t="str">
        <f t="shared" si="28"/>
        <v>S334223213</v>
      </c>
      <c r="F910" s="3">
        <v>2018</v>
      </c>
      <c r="G910" s="2">
        <v>170</v>
      </c>
      <c r="H910" s="2" t="s">
        <v>2711</v>
      </c>
      <c r="I910" s="2" t="s">
        <v>360</v>
      </c>
      <c r="J910" s="2" t="s">
        <v>782</v>
      </c>
      <c r="K910" s="194" t="s">
        <v>17</v>
      </c>
      <c r="L910" s="2">
        <v>35</v>
      </c>
      <c r="M910" s="194" t="s">
        <v>703</v>
      </c>
      <c r="N910" s="2" t="s">
        <v>592</v>
      </c>
      <c r="O910" s="195" t="s">
        <v>1194</v>
      </c>
    </row>
    <row r="911" spans="1:15" ht="15.75" thickBot="1">
      <c r="A911" s="7">
        <v>2015</v>
      </c>
      <c r="B911" s="7" t="str">
        <f t="shared" si="27"/>
        <v>S33</v>
      </c>
      <c r="C911" s="8">
        <v>42232</v>
      </c>
      <c r="D911" s="7">
        <v>14</v>
      </c>
      <c r="E911" s="7" t="str">
        <f t="shared" si="28"/>
        <v>S334223214</v>
      </c>
      <c r="F911" s="5">
        <v>2019</v>
      </c>
      <c r="G911" s="6">
        <v>165</v>
      </c>
      <c r="H911" s="6" t="s">
        <v>2712</v>
      </c>
      <c r="I911" s="6" t="s">
        <v>2713</v>
      </c>
      <c r="J911" s="6" t="s">
        <v>754</v>
      </c>
      <c r="K911" s="196" t="s">
        <v>17</v>
      </c>
      <c r="L911" s="6">
        <v>33</v>
      </c>
      <c r="M911" s="196" t="s">
        <v>1248</v>
      </c>
      <c r="N911" s="6" t="s">
        <v>600</v>
      </c>
      <c r="O911" s="197" t="s">
        <v>1197</v>
      </c>
    </row>
    <row r="912" spans="1:15" ht="16.5" thickTop="1" thickBot="1">
      <c r="A912" s="7">
        <v>2015</v>
      </c>
      <c r="B912" s="7" t="str">
        <f t="shared" si="27"/>
        <v>S33</v>
      </c>
      <c r="C912" s="8">
        <v>42232</v>
      </c>
      <c r="D912" s="7">
        <v>15</v>
      </c>
      <c r="E912" s="7" t="str">
        <f t="shared" si="28"/>
        <v>S334223215</v>
      </c>
      <c r="F912" s="1" t="s">
        <v>15</v>
      </c>
    </row>
    <row r="913" spans="1:15" ht="16.5" thickTop="1" thickBot="1">
      <c r="A913" s="7">
        <v>2015</v>
      </c>
      <c r="B913" s="7" t="str">
        <f t="shared" si="27"/>
        <v>S33</v>
      </c>
      <c r="C913" s="8">
        <v>42232</v>
      </c>
      <c r="D913" s="7">
        <v>16</v>
      </c>
      <c r="E913" s="7" t="str">
        <f t="shared" si="28"/>
        <v>S334223216</v>
      </c>
      <c r="F913" s="338" t="s">
        <v>1</v>
      </c>
      <c r="G913" s="341" t="s">
        <v>2</v>
      </c>
      <c r="H913" s="342"/>
      <c r="I913" s="342"/>
      <c r="J913" s="343"/>
      <c r="K913" s="344" t="s">
        <v>3</v>
      </c>
      <c r="L913" s="343"/>
      <c r="M913" s="344" t="s">
        <v>144</v>
      </c>
      <c r="N913" s="342"/>
      <c r="O913" s="342"/>
    </row>
    <row r="914" spans="1:15" ht="18" customHeight="1" thickBot="1">
      <c r="A914" s="7">
        <v>2015</v>
      </c>
      <c r="B914" s="7" t="str">
        <f t="shared" si="27"/>
        <v>S33</v>
      </c>
      <c r="C914" s="8">
        <v>42232</v>
      </c>
      <c r="D914" s="7">
        <v>17</v>
      </c>
      <c r="E914" s="7" t="str">
        <f t="shared" si="28"/>
        <v>S334223217</v>
      </c>
      <c r="F914" s="339"/>
      <c r="G914" s="345" t="s">
        <v>5</v>
      </c>
      <c r="H914" s="347" t="s">
        <v>145</v>
      </c>
      <c r="I914" s="348"/>
      <c r="J914" s="349"/>
      <c r="K914" s="350" t="s">
        <v>6</v>
      </c>
      <c r="L914" s="352" t="s">
        <v>7</v>
      </c>
      <c r="M914" s="350" t="s">
        <v>8</v>
      </c>
      <c r="N914" s="354" t="s">
        <v>146</v>
      </c>
      <c r="O914" s="356" t="s">
        <v>147</v>
      </c>
    </row>
    <row r="915" spans="1:15" ht="15.75" thickBot="1">
      <c r="A915" s="7">
        <v>2015</v>
      </c>
      <c r="B915" s="7" t="str">
        <f t="shared" si="27"/>
        <v>S33</v>
      </c>
      <c r="C915" s="8">
        <v>42232</v>
      </c>
      <c r="D915" s="7">
        <v>18</v>
      </c>
      <c r="E915" s="7" t="str">
        <f t="shared" si="28"/>
        <v>S334223218</v>
      </c>
      <c r="F915" s="340"/>
      <c r="G915" s="346"/>
      <c r="H915" s="191" t="s">
        <v>9</v>
      </c>
      <c r="I915" s="192" t="s">
        <v>10</v>
      </c>
      <c r="J915" s="193" t="s">
        <v>11</v>
      </c>
      <c r="K915" s="351"/>
      <c r="L915" s="353"/>
      <c r="M915" s="351"/>
      <c r="N915" s="355"/>
      <c r="O915" s="357"/>
    </row>
    <row r="916" spans="1:15">
      <c r="A916" s="7">
        <v>2015</v>
      </c>
      <c r="B916" s="7" t="str">
        <f t="shared" si="27"/>
        <v>S33</v>
      </c>
      <c r="C916" s="8">
        <v>42232</v>
      </c>
      <c r="D916" s="7">
        <v>19</v>
      </c>
      <c r="E916" s="7" t="str">
        <f t="shared" si="28"/>
        <v>S334223219</v>
      </c>
      <c r="F916" s="3" t="s">
        <v>16</v>
      </c>
      <c r="G916" s="2">
        <v>10</v>
      </c>
      <c r="H916" s="2" t="s">
        <v>630</v>
      </c>
      <c r="I916" s="2" t="s">
        <v>2714</v>
      </c>
      <c r="J916" s="2" t="s">
        <v>2289</v>
      </c>
      <c r="K916" s="194" t="s">
        <v>17</v>
      </c>
      <c r="L916" s="2">
        <v>43</v>
      </c>
      <c r="M916" s="194">
        <v>20</v>
      </c>
      <c r="N916" s="2">
        <v>52</v>
      </c>
      <c r="O916" s="195">
        <v>28</v>
      </c>
    </row>
    <row r="917" spans="1:15">
      <c r="A917" s="7">
        <v>2015</v>
      </c>
      <c r="B917" s="7" t="str">
        <f t="shared" si="27"/>
        <v>S33</v>
      </c>
      <c r="C917" s="8">
        <v>42232</v>
      </c>
      <c r="D917" s="7">
        <v>20</v>
      </c>
      <c r="E917" s="7" t="str">
        <f t="shared" si="28"/>
        <v>S334223220</v>
      </c>
      <c r="F917" s="4">
        <v>42217</v>
      </c>
      <c r="G917" s="2">
        <v>145</v>
      </c>
      <c r="H917" s="2" t="s">
        <v>2715</v>
      </c>
      <c r="I917" s="2" t="s">
        <v>2716</v>
      </c>
      <c r="J917" s="2" t="s">
        <v>465</v>
      </c>
      <c r="K917" s="194" t="s">
        <v>17</v>
      </c>
      <c r="L917" s="2">
        <v>43</v>
      </c>
      <c r="M917" s="194" t="s">
        <v>535</v>
      </c>
      <c r="N917" s="2" t="s">
        <v>340</v>
      </c>
      <c r="O917" s="195" t="s">
        <v>1229</v>
      </c>
    </row>
    <row r="918" spans="1:15">
      <c r="A918" s="7">
        <v>2015</v>
      </c>
      <c r="B918" s="7" t="str">
        <f t="shared" si="27"/>
        <v>S33</v>
      </c>
      <c r="C918" s="8">
        <v>42232</v>
      </c>
      <c r="D918" s="7">
        <v>21</v>
      </c>
      <c r="E918" s="7" t="str">
        <f t="shared" si="28"/>
        <v>S334223221</v>
      </c>
      <c r="F918" s="4">
        <v>42248</v>
      </c>
      <c r="G918" s="2">
        <v>210</v>
      </c>
      <c r="H918" s="2" t="s">
        <v>2717</v>
      </c>
      <c r="I918" s="2" t="s">
        <v>2718</v>
      </c>
      <c r="J918" s="2" t="s">
        <v>2719</v>
      </c>
      <c r="K918" s="194" t="s">
        <v>17</v>
      </c>
      <c r="L918" s="2">
        <v>32</v>
      </c>
      <c r="M918" s="194" t="s">
        <v>596</v>
      </c>
      <c r="N918" s="2" t="s">
        <v>423</v>
      </c>
      <c r="O918" s="195" t="s">
        <v>1691</v>
      </c>
    </row>
    <row r="919" spans="1:15">
      <c r="A919" s="7">
        <v>2015</v>
      </c>
      <c r="B919" s="7" t="str">
        <f t="shared" si="27"/>
        <v>S33</v>
      </c>
      <c r="C919" s="8">
        <v>42232</v>
      </c>
      <c r="D919" s="7">
        <v>22</v>
      </c>
      <c r="E919" s="7" t="str">
        <f t="shared" si="28"/>
        <v>S334223222</v>
      </c>
      <c r="F919" s="4">
        <v>42278</v>
      </c>
      <c r="G919" s="2">
        <v>210</v>
      </c>
      <c r="H919" s="2" t="s">
        <v>2720</v>
      </c>
      <c r="I919" s="2" t="s">
        <v>2721</v>
      </c>
      <c r="J919" s="2" t="s">
        <v>660</v>
      </c>
      <c r="K919" s="194" t="s">
        <v>17</v>
      </c>
      <c r="L919" s="2">
        <v>26</v>
      </c>
      <c r="M919" s="194" t="s">
        <v>585</v>
      </c>
      <c r="N919" s="2" t="s">
        <v>922</v>
      </c>
      <c r="O919" s="195" t="s">
        <v>1255</v>
      </c>
    </row>
    <row r="920" spans="1:15">
      <c r="A920" s="7">
        <v>2015</v>
      </c>
      <c r="B920" s="7" t="str">
        <f t="shared" si="27"/>
        <v>S33</v>
      </c>
      <c r="C920" s="8">
        <v>42232</v>
      </c>
      <c r="D920" s="7">
        <v>23</v>
      </c>
      <c r="E920" s="7" t="str">
        <f t="shared" si="28"/>
        <v>S334223223</v>
      </c>
      <c r="F920" s="4">
        <v>42309</v>
      </c>
      <c r="G920" s="2">
        <v>210</v>
      </c>
      <c r="H920" s="2" t="s">
        <v>2722</v>
      </c>
      <c r="I920" s="2" t="s">
        <v>2723</v>
      </c>
      <c r="J920" s="2" t="s">
        <v>1564</v>
      </c>
      <c r="K920" s="194" t="s">
        <v>17</v>
      </c>
      <c r="L920" s="2">
        <v>24</v>
      </c>
      <c r="M920" s="194">
        <v>30</v>
      </c>
      <c r="N920" s="2">
        <v>10</v>
      </c>
      <c r="O920" s="195">
        <v>60</v>
      </c>
    </row>
    <row r="921" spans="1:15">
      <c r="A921" s="7">
        <v>2015</v>
      </c>
      <c r="B921" s="7" t="str">
        <f t="shared" si="27"/>
        <v>S33</v>
      </c>
      <c r="C921" s="8">
        <v>42232</v>
      </c>
      <c r="D921" s="7">
        <v>24</v>
      </c>
      <c r="E921" s="7" t="str">
        <f t="shared" si="28"/>
        <v>S334223224</v>
      </c>
      <c r="F921" s="3" t="s">
        <v>97</v>
      </c>
      <c r="G921" s="2">
        <v>215</v>
      </c>
      <c r="H921" s="2" t="s">
        <v>2724</v>
      </c>
      <c r="I921" s="2" t="s">
        <v>2725</v>
      </c>
      <c r="J921" s="2" t="s">
        <v>1013</v>
      </c>
      <c r="K921" s="194" t="s">
        <v>17</v>
      </c>
      <c r="L921" s="2">
        <v>29</v>
      </c>
      <c r="M921" s="194" t="s">
        <v>340</v>
      </c>
      <c r="N921" s="2" t="s">
        <v>631</v>
      </c>
      <c r="O921" s="195" t="s">
        <v>816</v>
      </c>
    </row>
    <row r="922" spans="1:15">
      <c r="A922" s="7">
        <v>2015</v>
      </c>
      <c r="B922" s="7" t="str">
        <f t="shared" si="27"/>
        <v>S33</v>
      </c>
      <c r="C922" s="8">
        <v>42232</v>
      </c>
      <c r="D922" s="7">
        <v>25</v>
      </c>
      <c r="E922" s="7" t="str">
        <f t="shared" si="28"/>
        <v>S334223225</v>
      </c>
      <c r="F922" s="3">
        <v>2016</v>
      </c>
      <c r="G922" s="2">
        <v>210</v>
      </c>
      <c r="H922" s="2" t="s">
        <v>2726</v>
      </c>
      <c r="I922" s="2" t="s">
        <v>2727</v>
      </c>
      <c r="J922" s="2" t="s">
        <v>1292</v>
      </c>
      <c r="K922" s="194" t="s">
        <v>17</v>
      </c>
      <c r="L922" s="2">
        <v>32</v>
      </c>
      <c r="M922" s="194" t="s">
        <v>1043</v>
      </c>
      <c r="N922" s="2" t="s">
        <v>2330</v>
      </c>
      <c r="O922" s="195" t="s">
        <v>1762</v>
      </c>
    </row>
    <row r="923" spans="1:15">
      <c r="A923" s="7">
        <v>2015</v>
      </c>
      <c r="B923" s="7" t="str">
        <f t="shared" ref="B923:B986" si="29">"S"&amp;RIGHT(B895,2)+1</f>
        <v>S33</v>
      </c>
      <c r="C923" s="8">
        <v>42232</v>
      </c>
      <c r="D923" s="7">
        <v>26</v>
      </c>
      <c r="E923" s="7" t="str">
        <f t="shared" si="28"/>
        <v>S334223226</v>
      </c>
      <c r="F923" s="3">
        <v>2017</v>
      </c>
      <c r="G923" s="2">
        <v>200</v>
      </c>
      <c r="H923" s="2" t="s">
        <v>2728</v>
      </c>
      <c r="I923" s="2" t="s">
        <v>2729</v>
      </c>
      <c r="J923" s="2" t="s">
        <v>767</v>
      </c>
      <c r="K923" s="194" t="s">
        <v>17</v>
      </c>
      <c r="L923" s="2">
        <v>32</v>
      </c>
      <c r="M923" s="194" t="s">
        <v>1153</v>
      </c>
      <c r="N923" s="2" t="s">
        <v>301</v>
      </c>
      <c r="O923" s="195">
        <v>25</v>
      </c>
    </row>
    <row r="924" spans="1:15">
      <c r="A924" s="7">
        <v>2015</v>
      </c>
      <c r="B924" s="7" t="str">
        <f t="shared" si="29"/>
        <v>S33</v>
      </c>
      <c r="C924" s="8">
        <v>42232</v>
      </c>
      <c r="D924" s="7">
        <v>27</v>
      </c>
      <c r="E924" s="7" t="str">
        <f t="shared" si="28"/>
        <v>S334223227</v>
      </c>
      <c r="F924" s="3">
        <v>2018</v>
      </c>
      <c r="G924" s="2">
        <v>200</v>
      </c>
      <c r="H924" s="2" t="s">
        <v>2730</v>
      </c>
      <c r="I924" s="2" t="s">
        <v>2730</v>
      </c>
      <c r="J924" s="2" t="s">
        <v>1315</v>
      </c>
      <c r="K924" s="194" t="s">
        <v>17</v>
      </c>
      <c r="L924" s="2">
        <v>38</v>
      </c>
      <c r="M924" s="194" t="s">
        <v>400</v>
      </c>
      <c r="N924" s="2" t="s">
        <v>455</v>
      </c>
      <c r="O924" s="195" t="s">
        <v>1831</v>
      </c>
    </row>
    <row r="925" spans="1:15" ht="15.75" thickBot="1">
      <c r="A925" s="7">
        <v>2015</v>
      </c>
      <c r="B925" s="7" t="str">
        <f t="shared" si="29"/>
        <v>S33</v>
      </c>
      <c r="C925" s="8">
        <v>42232</v>
      </c>
      <c r="D925" s="7">
        <v>28</v>
      </c>
      <c r="E925" s="7" t="str">
        <f t="shared" si="28"/>
        <v>S334223228</v>
      </c>
      <c r="F925" s="5">
        <v>2019</v>
      </c>
      <c r="G925" s="6">
        <v>195</v>
      </c>
      <c r="H925" s="6" t="s">
        <v>2731</v>
      </c>
      <c r="I925" s="6" t="s">
        <v>2732</v>
      </c>
      <c r="J925" s="6" t="s">
        <v>1061</v>
      </c>
      <c r="K925" s="196" t="s">
        <v>17</v>
      </c>
      <c r="L925" s="6">
        <v>38</v>
      </c>
      <c r="M925" s="196" t="s">
        <v>508</v>
      </c>
      <c r="N925" s="6" t="s">
        <v>816</v>
      </c>
      <c r="O925" s="197" t="s">
        <v>444</v>
      </c>
    </row>
    <row r="926" spans="1:15" ht="16.5" thickTop="1" thickBot="1">
      <c r="A926" s="7">
        <v>2015</v>
      </c>
      <c r="B926" s="7" t="str">
        <f t="shared" si="29"/>
        <v>S34</v>
      </c>
      <c r="C926" s="8">
        <v>42239</v>
      </c>
      <c r="D926" s="7">
        <v>1</v>
      </c>
      <c r="E926" s="7" t="str">
        <f t="shared" si="28"/>
        <v>S34422391</v>
      </c>
      <c r="F926" s="1" t="s">
        <v>0</v>
      </c>
    </row>
    <row r="927" spans="1:15" ht="16.5" thickTop="1" thickBot="1">
      <c r="A927" s="7">
        <v>2015</v>
      </c>
      <c r="B927" s="7" t="str">
        <f t="shared" si="29"/>
        <v>S34</v>
      </c>
      <c r="C927" s="8">
        <v>42239</v>
      </c>
      <c r="D927" s="7">
        <v>2</v>
      </c>
      <c r="E927" s="7" t="str">
        <f t="shared" si="28"/>
        <v>S34422392</v>
      </c>
      <c r="F927" s="338" t="s">
        <v>1</v>
      </c>
      <c r="G927" s="341" t="s">
        <v>2</v>
      </c>
      <c r="H927" s="342"/>
      <c r="I927" s="342"/>
      <c r="J927" s="343"/>
      <c r="K927" s="344" t="s">
        <v>3</v>
      </c>
      <c r="L927" s="343"/>
      <c r="M927" s="344" t="s">
        <v>144</v>
      </c>
      <c r="N927" s="342"/>
      <c r="O927" s="342"/>
    </row>
    <row r="928" spans="1:15" ht="18" customHeight="1" thickBot="1">
      <c r="A928" s="7">
        <v>2015</v>
      </c>
      <c r="B928" s="7" t="str">
        <f t="shared" si="29"/>
        <v>S34</v>
      </c>
      <c r="C928" s="8">
        <v>42239</v>
      </c>
      <c r="D928" s="7">
        <v>3</v>
      </c>
      <c r="E928" s="7" t="str">
        <f t="shared" si="28"/>
        <v>S34422393</v>
      </c>
      <c r="F928" s="339"/>
      <c r="G928" s="345" t="s">
        <v>5</v>
      </c>
      <c r="H928" s="347" t="s">
        <v>145</v>
      </c>
      <c r="I928" s="348"/>
      <c r="J928" s="349"/>
      <c r="K928" s="350" t="s">
        <v>6</v>
      </c>
      <c r="L928" s="352" t="s">
        <v>7</v>
      </c>
      <c r="M928" s="350" t="s">
        <v>8</v>
      </c>
      <c r="N928" s="354" t="s">
        <v>146</v>
      </c>
      <c r="O928" s="356" t="s">
        <v>147</v>
      </c>
    </row>
    <row r="929" spans="1:15" ht="15.75" thickBot="1">
      <c r="A929" s="7">
        <v>2015</v>
      </c>
      <c r="B929" s="7" t="str">
        <f t="shared" si="29"/>
        <v>S34</v>
      </c>
      <c r="C929" s="8">
        <v>42239</v>
      </c>
      <c r="D929" s="7">
        <v>4</v>
      </c>
      <c r="E929" s="7" t="str">
        <f t="shared" si="28"/>
        <v>S34422394</v>
      </c>
      <c r="F929" s="340"/>
      <c r="G929" s="346"/>
      <c r="H929" s="191" t="s">
        <v>9</v>
      </c>
      <c r="I929" s="192" t="s">
        <v>10</v>
      </c>
      <c r="J929" s="193" t="s">
        <v>11</v>
      </c>
      <c r="K929" s="351"/>
      <c r="L929" s="353"/>
      <c r="M929" s="351"/>
      <c r="N929" s="355"/>
      <c r="O929" s="357"/>
    </row>
    <row r="930" spans="1:15">
      <c r="A930" s="7">
        <v>2015</v>
      </c>
      <c r="B930" s="7" t="str">
        <f t="shared" si="29"/>
        <v>S34</v>
      </c>
      <c r="C930" s="8">
        <v>42239</v>
      </c>
      <c r="D930" s="7">
        <v>5</v>
      </c>
      <c r="E930" s="7" t="str">
        <f t="shared" si="28"/>
        <v>S34422395</v>
      </c>
      <c r="F930" s="3" t="s">
        <v>12</v>
      </c>
      <c r="G930" s="2">
        <v>-8</v>
      </c>
      <c r="H930" s="2" t="s">
        <v>2733</v>
      </c>
      <c r="I930" s="2" t="s">
        <v>2734</v>
      </c>
      <c r="J930" s="2" t="s">
        <v>939</v>
      </c>
      <c r="K930" s="194" t="s">
        <v>17</v>
      </c>
      <c r="L930" s="2">
        <v>43</v>
      </c>
      <c r="M930" s="194" t="s">
        <v>2735</v>
      </c>
      <c r="N930" s="2" t="s">
        <v>2736</v>
      </c>
      <c r="O930" s="195" t="s">
        <v>1473</v>
      </c>
    </row>
    <row r="931" spans="1:15">
      <c r="A931" s="7">
        <v>2015</v>
      </c>
      <c r="B931" s="7" t="str">
        <f t="shared" si="29"/>
        <v>S34</v>
      </c>
      <c r="C931" s="8">
        <v>42239</v>
      </c>
      <c r="D931" s="7">
        <v>6</v>
      </c>
      <c r="E931" s="7" t="str">
        <f t="shared" si="28"/>
        <v>S34422396</v>
      </c>
      <c r="F931" s="4">
        <v>42217</v>
      </c>
      <c r="G931" s="2">
        <v>130</v>
      </c>
      <c r="H931" s="2" t="s">
        <v>2737</v>
      </c>
      <c r="I931" s="2" t="s">
        <v>2738</v>
      </c>
      <c r="J931" s="2" t="s">
        <v>1046</v>
      </c>
      <c r="K931" s="194" t="s">
        <v>17</v>
      </c>
      <c r="L931" s="2">
        <v>47</v>
      </c>
      <c r="M931" s="194" t="s">
        <v>1138</v>
      </c>
      <c r="N931" s="2">
        <v>25</v>
      </c>
      <c r="O931" s="195" t="s">
        <v>2739</v>
      </c>
    </row>
    <row r="932" spans="1:15">
      <c r="A932" s="7">
        <v>2015</v>
      </c>
      <c r="B932" s="7" t="str">
        <f t="shared" si="29"/>
        <v>S34</v>
      </c>
      <c r="C932" s="8">
        <v>42239</v>
      </c>
      <c r="D932" s="7">
        <v>7</v>
      </c>
      <c r="E932" s="7" t="str">
        <f t="shared" si="28"/>
        <v>S34422397</v>
      </c>
      <c r="F932" s="4">
        <v>42248</v>
      </c>
      <c r="G932" s="2">
        <v>205</v>
      </c>
      <c r="H932" s="2" t="s">
        <v>2740</v>
      </c>
      <c r="I932" s="2" t="s">
        <v>1921</v>
      </c>
      <c r="J932" s="2" t="s">
        <v>2741</v>
      </c>
      <c r="K932" s="194" t="s">
        <v>17</v>
      </c>
      <c r="L932" s="2">
        <v>42</v>
      </c>
      <c r="M932" s="194" t="s">
        <v>309</v>
      </c>
      <c r="N932" s="2">
        <v>0</v>
      </c>
      <c r="O932" s="195" t="s">
        <v>2742</v>
      </c>
    </row>
    <row r="933" spans="1:15">
      <c r="A933" s="7">
        <v>2015</v>
      </c>
      <c r="B933" s="7" t="str">
        <f t="shared" si="29"/>
        <v>S34</v>
      </c>
      <c r="C933" s="8">
        <v>42239</v>
      </c>
      <c r="D933" s="7">
        <v>8</v>
      </c>
      <c r="E933" s="7" t="str">
        <f t="shared" si="28"/>
        <v>S34422398</v>
      </c>
      <c r="F933" s="4">
        <v>42278</v>
      </c>
      <c r="G933" s="2">
        <v>195</v>
      </c>
      <c r="H933" s="2" t="s">
        <v>2743</v>
      </c>
      <c r="I933" s="2" t="s">
        <v>2744</v>
      </c>
      <c r="J933" s="2" t="s">
        <v>2745</v>
      </c>
      <c r="K933" s="194" t="s">
        <v>17</v>
      </c>
      <c r="L933" s="2">
        <v>34</v>
      </c>
      <c r="M933" s="194" t="s">
        <v>2074</v>
      </c>
      <c r="N933" s="2" t="s">
        <v>2074</v>
      </c>
      <c r="O933" s="195" t="s">
        <v>2746</v>
      </c>
    </row>
    <row r="934" spans="1:15">
      <c r="A934" s="7">
        <v>2015</v>
      </c>
      <c r="B934" s="7" t="str">
        <f t="shared" si="29"/>
        <v>S34</v>
      </c>
      <c r="C934" s="8">
        <v>42239</v>
      </c>
      <c r="D934" s="7">
        <v>9</v>
      </c>
      <c r="E934" s="7" t="str">
        <f t="shared" si="28"/>
        <v>S34422399</v>
      </c>
      <c r="F934" s="4">
        <v>42309</v>
      </c>
      <c r="G934" s="2">
        <v>190</v>
      </c>
      <c r="H934" s="2" t="s">
        <v>2747</v>
      </c>
      <c r="I934" s="2" t="s">
        <v>2748</v>
      </c>
      <c r="J934" s="2" t="s">
        <v>2749</v>
      </c>
      <c r="K934" s="194" t="s">
        <v>17</v>
      </c>
      <c r="L934" s="2">
        <v>34</v>
      </c>
      <c r="M934" s="194" t="s">
        <v>1665</v>
      </c>
      <c r="N934" s="2" t="s">
        <v>1665</v>
      </c>
      <c r="O934" s="195" t="s">
        <v>2075</v>
      </c>
    </row>
    <row r="935" spans="1:15">
      <c r="A935" s="7">
        <v>2015</v>
      </c>
      <c r="B935" s="7" t="str">
        <f t="shared" si="29"/>
        <v>S34</v>
      </c>
      <c r="C935" s="8">
        <v>42239</v>
      </c>
      <c r="D935" s="7">
        <v>10</v>
      </c>
      <c r="E935" s="7" t="str">
        <f t="shared" si="28"/>
        <v>S344223910</v>
      </c>
      <c r="F935" s="3" t="s">
        <v>97</v>
      </c>
      <c r="G935" s="2">
        <v>190</v>
      </c>
      <c r="H935" s="2" t="s">
        <v>2750</v>
      </c>
      <c r="I935" s="2" t="s">
        <v>2751</v>
      </c>
      <c r="J935" s="2" t="s">
        <v>2338</v>
      </c>
      <c r="K935" s="194" t="s">
        <v>17</v>
      </c>
      <c r="L935" s="2">
        <v>34</v>
      </c>
      <c r="M935" s="194" t="s">
        <v>2752</v>
      </c>
      <c r="N935" s="2" t="s">
        <v>2753</v>
      </c>
      <c r="O935" s="195" t="s">
        <v>2754</v>
      </c>
    </row>
    <row r="936" spans="1:15">
      <c r="A936" s="7">
        <v>2015</v>
      </c>
      <c r="B936" s="7" t="str">
        <f t="shared" si="29"/>
        <v>S34</v>
      </c>
      <c r="C936" s="8">
        <v>42239</v>
      </c>
      <c r="D936" s="7">
        <v>11</v>
      </c>
      <c r="E936" s="7" t="str">
        <f t="shared" si="28"/>
        <v>S344223911</v>
      </c>
      <c r="F936" s="3">
        <v>2016</v>
      </c>
      <c r="G936" s="2">
        <v>190</v>
      </c>
      <c r="H936" s="2" t="s">
        <v>2755</v>
      </c>
      <c r="I936" s="2" t="s">
        <v>2756</v>
      </c>
      <c r="J936" s="2" t="s">
        <v>2757</v>
      </c>
      <c r="K936" s="194" t="s">
        <v>17</v>
      </c>
      <c r="L936" s="2">
        <v>38</v>
      </c>
      <c r="M936" s="194" t="s">
        <v>2758</v>
      </c>
      <c r="N936" s="2" t="s">
        <v>2759</v>
      </c>
      <c r="O936" s="195" t="s">
        <v>2760</v>
      </c>
    </row>
    <row r="937" spans="1:15">
      <c r="A937" s="7">
        <v>2015</v>
      </c>
      <c r="B937" s="7" t="str">
        <f t="shared" si="29"/>
        <v>S34</v>
      </c>
      <c r="C937" s="8">
        <v>42239</v>
      </c>
      <c r="D937" s="7">
        <v>12</v>
      </c>
      <c r="E937" s="7" t="str">
        <f t="shared" si="28"/>
        <v>S344223912</v>
      </c>
      <c r="F937" s="3">
        <v>2017</v>
      </c>
      <c r="G937" s="2">
        <v>175</v>
      </c>
      <c r="H937" s="2" t="s">
        <v>2761</v>
      </c>
      <c r="I937" s="2" t="s">
        <v>2762</v>
      </c>
      <c r="J937" s="2" t="s">
        <v>1628</v>
      </c>
      <c r="K937" s="194" t="s">
        <v>17</v>
      </c>
      <c r="L937" s="2">
        <v>34</v>
      </c>
      <c r="M937" s="194">
        <v>25</v>
      </c>
      <c r="N937" s="2">
        <v>50</v>
      </c>
      <c r="O937" s="195">
        <v>25</v>
      </c>
    </row>
    <row r="938" spans="1:15">
      <c r="A938" s="7">
        <v>2015</v>
      </c>
      <c r="B938" s="7" t="str">
        <f t="shared" si="29"/>
        <v>S34</v>
      </c>
      <c r="C938" s="8">
        <v>42239</v>
      </c>
      <c r="D938" s="7">
        <v>13</v>
      </c>
      <c r="E938" s="7" t="str">
        <f t="shared" si="28"/>
        <v>S344223913</v>
      </c>
      <c r="F938" s="3">
        <v>2018</v>
      </c>
      <c r="G938" s="2">
        <v>170</v>
      </c>
      <c r="H938" s="2" t="s">
        <v>2763</v>
      </c>
      <c r="I938" s="2" t="s">
        <v>2764</v>
      </c>
      <c r="J938" s="2" t="s">
        <v>996</v>
      </c>
      <c r="K938" s="194" t="s">
        <v>17</v>
      </c>
      <c r="L938" s="2">
        <v>38</v>
      </c>
      <c r="M938" s="194" t="s">
        <v>871</v>
      </c>
      <c r="N938" s="2" t="s">
        <v>2075</v>
      </c>
      <c r="O938" s="195" t="s">
        <v>1239</v>
      </c>
    </row>
    <row r="939" spans="1:15" ht="15.75" thickBot="1">
      <c r="A939" s="7">
        <v>2015</v>
      </c>
      <c r="B939" s="7" t="str">
        <f t="shared" si="29"/>
        <v>S34</v>
      </c>
      <c r="C939" s="8">
        <v>42239</v>
      </c>
      <c r="D939" s="7">
        <v>14</v>
      </c>
      <c r="E939" s="7" t="str">
        <f t="shared" si="28"/>
        <v>S344223914</v>
      </c>
      <c r="F939" s="5">
        <v>2019</v>
      </c>
      <c r="G939" s="6">
        <v>165</v>
      </c>
      <c r="H939" s="6" t="s">
        <v>2765</v>
      </c>
      <c r="I939" s="6" t="s">
        <v>2766</v>
      </c>
      <c r="J939" s="6" t="s">
        <v>2767</v>
      </c>
      <c r="K939" s="196" t="s">
        <v>17</v>
      </c>
      <c r="L939" s="6">
        <v>36</v>
      </c>
      <c r="M939" s="196" t="s">
        <v>428</v>
      </c>
      <c r="N939" s="6" t="s">
        <v>1116</v>
      </c>
      <c r="O939" s="197" t="s">
        <v>2421</v>
      </c>
    </row>
    <row r="940" spans="1:15" ht="16.5" thickTop="1" thickBot="1">
      <c r="A940" s="7">
        <v>2015</v>
      </c>
      <c r="B940" s="7" t="str">
        <f t="shared" si="29"/>
        <v>S34</v>
      </c>
      <c r="C940" s="8">
        <v>42239</v>
      </c>
      <c r="D940" s="7">
        <v>15</v>
      </c>
      <c r="E940" s="7" t="str">
        <f t="shared" si="28"/>
        <v>S344223915</v>
      </c>
      <c r="F940" s="1" t="s">
        <v>15</v>
      </c>
    </row>
    <row r="941" spans="1:15" ht="16.5" thickTop="1" thickBot="1">
      <c r="A941" s="7">
        <v>2015</v>
      </c>
      <c r="B941" s="7" t="str">
        <f t="shared" si="29"/>
        <v>S34</v>
      </c>
      <c r="C941" s="8">
        <v>42239</v>
      </c>
      <c r="D941" s="7">
        <v>16</v>
      </c>
      <c r="E941" s="7" t="str">
        <f t="shared" si="28"/>
        <v>S344223916</v>
      </c>
      <c r="F941" s="338" t="s">
        <v>1</v>
      </c>
      <c r="G941" s="341" t="s">
        <v>2</v>
      </c>
      <c r="H941" s="342"/>
      <c r="I941" s="342"/>
      <c r="J941" s="343"/>
      <c r="K941" s="344" t="s">
        <v>3</v>
      </c>
      <c r="L941" s="343"/>
      <c r="M941" s="344" t="s">
        <v>144</v>
      </c>
      <c r="N941" s="342"/>
      <c r="O941" s="342"/>
    </row>
    <row r="942" spans="1:15" ht="18" customHeight="1" thickBot="1">
      <c r="A942" s="7">
        <v>2015</v>
      </c>
      <c r="B942" s="7" t="str">
        <f t="shared" si="29"/>
        <v>S34</v>
      </c>
      <c r="C942" s="8">
        <v>42239</v>
      </c>
      <c r="D942" s="7">
        <v>17</v>
      </c>
      <c r="E942" s="7" t="str">
        <f t="shared" si="28"/>
        <v>S344223917</v>
      </c>
      <c r="F942" s="339"/>
      <c r="G942" s="345" t="s">
        <v>5</v>
      </c>
      <c r="H942" s="347" t="s">
        <v>145</v>
      </c>
      <c r="I942" s="348"/>
      <c r="J942" s="349"/>
      <c r="K942" s="350" t="s">
        <v>6</v>
      </c>
      <c r="L942" s="352" t="s">
        <v>7</v>
      </c>
      <c r="M942" s="350" t="s">
        <v>8</v>
      </c>
      <c r="N942" s="354" t="s">
        <v>146</v>
      </c>
      <c r="O942" s="356" t="s">
        <v>147</v>
      </c>
    </row>
    <row r="943" spans="1:15" ht="15.75" thickBot="1">
      <c r="A943" s="7">
        <v>2015</v>
      </c>
      <c r="B943" s="7" t="str">
        <f t="shared" si="29"/>
        <v>S34</v>
      </c>
      <c r="C943" s="8">
        <v>42239</v>
      </c>
      <c r="D943" s="7">
        <v>18</v>
      </c>
      <c r="E943" s="7" t="str">
        <f t="shared" si="28"/>
        <v>S344223918</v>
      </c>
      <c r="F943" s="340"/>
      <c r="G943" s="346"/>
      <c r="H943" s="191" t="s">
        <v>9</v>
      </c>
      <c r="I943" s="192" t="s">
        <v>10</v>
      </c>
      <c r="J943" s="193" t="s">
        <v>11</v>
      </c>
      <c r="K943" s="351"/>
      <c r="L943" s="353"/>
      <c r="M943" s="351"/>
      <c r="N943" s="355"/>
      <c r="O943" s="357"/>
    </row>
    <row r="944" spans="1:15">
      <c r="A944" s="7">
        <v>2015</v>
      </c>
      <c r="B944" s="7" t="str">
        <f t="shared" si="29"/>
        <v>S34</v>
      </c>
      <c r="C944" s="8">
        <v>42239</v>
      </c>
      <c r="D944" s="7">
        <v>19</v>
      </c>
      <c r="E944" s="7" t="str">
        <f t="shared" si="28"/>
        <v>S344223919</v>
      </c>
      <c r="F944" s="3" t="s">
        <v>16</v>
      </c>
      <c r="G944" s="2">
        <v>10</v>
      </c>
      <c r="H944" s="2" t="s">
        <v>1969</v>
      </c>
      <c r="I944" s="2" t="s">
        <v>2768</v>
      </c>
      <c r="J944" s="2" t="s">
        <v>1254</v>
      </c>
      <c r="K944" s="194" t="s">
        <v>17</v>
      </c>
      <c r="L944" s="2">
        <v>43</v>
      </c>
      <c r="M944" s="194" t="s">
        <v>333</v>
      </c>
      <c r="N944" s="2" t="s">
        <v>1805</v>
      </c>
      <c r="O944" s="195" t="s">
        <v>1020</v>
      </c>
    </row>
    <row r="945" spans="1:15">
      <c r="A945" s="7">
        <v>2015</v>
      </c>
      <c r="B945" s="7" t="str">
        <f t="shared" si="29"/>
        <v>S34</v>
      </c>
      <c r="C945" s="8">
        <v>42239</v>
      </c>
      <c r="D945" s="7">
        <v>20</v>
      </c>
      <c r="E945" s="7" t="str">
        <f t="shared" si="28"/>
        <v>S344223920</v>
      </c>
      <c r="F945" s="4">
        <v>42217</v>
      </c>
      <c r="G945" s="2">
        <v>140</v>
      </c>
      <c r="H945" s="2" t="s">
        <v>2769</v>
      </c>
      <c r="I945" s="2" t="s">
        <v>2770</v>
      </c>
      <c r="J945" s="2" t="s">
        <v>2771</v>
      </c>
      <c r="K945" s="194" t="s">
        <v>17</v>
      </c>
      <c r="L945" s="2">
        <v>41</v>
      </c>
      <c r="M945" s="194" t="s">
        <v>1198</v>
      </c>
      <c r="N945" s="2" t="s">
        <v>787</v>
      </c>
      <c r="O945" s="195" t="s">
        <v>1249</v>
      </c>
    </row>
    <row r="946" spans="1:15">
      <c r="A946" s="7">
        <v>2015</v>
      </c>
      <c r="B946" s="7" t="str">
        <f t="shared" si="29"/>
        <v>S34</v>
      </c>
      <c r="C946" s="8">
        <v>42239</v>
      </c>
      <c r="D946" s="7">
        <v>21</v>
      </c>
      <c r="E946" s="7" t="str">
        <f t="shared" si="28"/>
        <v>S344223921</v>
      </c>
      <c r="F946" s="4">
        <v>42248</v>
      </c>
      <c r="G946" s="2">
        <v>215</v>
      </c>
      <c r="H946" s="2" t="s">
        <v>1448</v>
      </c>
      <c r="I946" s="2" t="s">
        <v>2772</v>
      </c>
      <c r="J946" s="2" t="s">
        <v>2773</v>
      </c>
      <c r="K946" s="194" t="s">
        <v>17</v>
      </c>
      <c r="L946" s="2">
        <v>34</v>
      </c>
      <c r="M946" s="194" t="s">
        <v>519</v>
      </c>
      <c r="N946" s="2" t="s">
        <v>519</v>
      </c>
      <c r="O946" s="195" t="s">
        <v>2774</v>
      </c>
    </row>
    <row r="947" spans="1:15">
      <c r="A947" s="7">
        <v>2015</v>
      </c>
      <c r="B947" s="7" t="str">
        <f t="shared" si="29"/>
        <v>S34</v>
      </c>
      <c r="C947" s="8">
        <v>42239</v>
      </c>
      <c r="D947" s="7">
        <v>22</v>
      </c>
      <c r="E947" s="7" t="str">
        <f t="shared" si="28"/>
        <v>S344223922</v>
      </c>
      <c r="F947" s="4">
        <v>42278</v>
      </c>
      <c r="G947" s="2">
        <v>210</v>
      </c>
      <c r="H947" s="2" t="s">
        <v>2775</v>
      </c>
      <c r="I947" s="2" t="s">
        <v>2776</v>
      </c>
      <c r="J947" s="2" t="s">
        <v>2777</v>
      </c>
      <c r="K947" s="194" t="s">
        <v>17</v>
      </c>
      <c r="L947" s="2">
        <v>29</v>
      </c>
      <c r="M947" s="194">
        <v>12</v>
      </c>
      <c r="N947" s="2">
        <v>20</v>
      </c>
      <c r="O947" s="195">
        <v>68</v>
      </c>
    </row>
    <row r="948" spans="1:15">
      <c r="A948" s="7">
        <v>2015</v>
      </c>
      <c r="B948" s="7" t="str">
        <f t="shared" si="29"/>
        <v>S34</v>
      </c>
      <c r="C948" s="8">
        <v>42239</v>
      </c>
      <c r="D948" s="7">
        <v>23</v>
      </c>
      <c r="E948" s="7" t="str">
        <f t="shared" si="28"/>
        <v>S344223923</v>
      </c>
      <c r="F948" s="4">
        <v>42309</v>
      </c>
      <c r="G948" s="2">
        <v>205</v>
      </c>
      <c r="H948" s="2" t="s">
        <v>2778</v>
      </c>
      <c r="I948" s="2" t="s">
        <v>2779</v>
      </c>
      <c r="J948" s="2" t="s">
        <v>2780</v>
      </c>
      <c r="K948" s="194" t="s">
        <v>17</v>
      </c>
      <c r="L948" s="2">
        <v>29</v>
      </c>
      <c r="M948" s="194" t="s">
        <v>787</v>
      </c>
      <c r="N948" s="2" t="s">
        <v>819</v>
      </c>
      <c r="O948" s="195" t="s">
        <v>820</v>
      </c>
    </row>
    <row r="949" spans="1:15">
      <c r="A949" s="7">
        <v>2015</v>
      </c>
      <c r="B949" s="7" t="str">
        <f t="shared" si="29"/>
        <v>S34</v>
      </c>
      <c r="C949" s="8">
        <v>42239</v>
      </c>
      <c r="D949" s="7">
        <v>24</v>
      </c>
      <c r="E949" s="7" t="str">
        <f t="shared" si="28"/>
        <v>S344223924</v>
      </c>
      <c r="F949" s="3" t="s">
        <v>97</v>
      </c>
      <c r="G949" s="2">
        <v>210</v>
      </c>
      <c r="H949" s="2" t="s">
        <v>2781</v>
      </c>
      <c r="I949" s="2" t="s">
        <v>1282</v>
      </c>
      <c r="J949" s="2" t="s">
        <v>2782</v>
      </c>
      <c r="K949" s="194" t="s">
        <v>17</v>
      </c>
      <c r="L949" s="2">
        <v>30</v>
      </c>
      <c r="M949" s="194">
        <v>16</v>
      </c>
      <c r="N949" s="2">
        <v>20</v>
      </c>
      <c r="O949" s="195">
        <v>64</v>
      </c>
    </row>
    <row r="950" spans="1:15">
      <c r="A950" s="7">
        <v>2015</v>
      </c>
      <c r="B950" s="7" t="str">
        <f t="shared" si="29"/>
        <v>S34</v>
      </c>
      <c r="C950" s="8">
        <v>42239</v>
      </c>
      <c r="D950" s="7">
        <v>25</v>
      </c>
      <c r="E950" s="7" t="str">
        <f t="shared" si="28"/>
        <v>S344223925</v>
      </c>
      <c r="F950" s="3">
        <v>2016</v>
      </c>
      <c r="G950" s="2">
        <v>210</v>
      </c>
      <c r="H950" s="2" t="s">
        <v>2783</v>
      </c>
      <c r="I950" s="2" t="s">
        <v>2784</v>
      </c>
      <c r="J950" s="2" t="s">
        <v>2197</v>
      </c>
      <c r="K950" s="194" t="s">
        <v>17</v>
      </c>
      <c r="L950" s="2">
        <v>35</v>
      </c>
      <c r="M950" s="194" t="s">
        <v>423</v>
      </c>
      <c r="N950" s="2">
        <v>50</v>
      </c>
      <c r="O950" s="195" t="s">
        <v>484</v>
      </c>
    </row>
    <row r="951" spans="1:15">
      <c r="A951" s="7">
        <v>2015</v>
      </c>
      <c r="B951" s="7" t="str">
        <f t="shared" si="29"/>
        <v>S34</v>
      </c>
      <c r="C951" s="8">
        <v>42239</v>
      </c>
      <c r="D951" s="7">
        <v>26</v>
      </c>
      <c r="E951" s="7" t="str">
        <f t="shared" si="28"/>
        <v>S344223926</v>
      </c>
      <c r="F951" s="3">
        <v>2017</v>
      </c>
      <c r="G951" s="2">
        <v>200</v>
      </c>
      <c r="H951" s="2" t="s">
        <v>2785</v>
      </c>
      <c r="I951" s="2" t="s">
        <v>2786</v>
      </c>
      <c r="J951" s="2" t="s">
        <v>1253</v>
      </c>
      <c r="K951" s="194" t="s">
        <v>17</v>
      </c>
      <c r="L951" s="2">
        <v>35</v>
      </c>
      <c r="M951" s="194" t="s">
        <v>631</v>
      </c>
      <c r="N951" s="2" t="s">
        <v>1099</v>
      </c>
      <c r="O951" s="195" t="s">
        <v>529</v>
      </c>
    </row>
    <row r="952" spans="1:15">
      <c r="A952" s="7">
        <v>2015</v>
      </c>
      <c r="B952" s="7" t="str">
        <f t="shared" si="29"/>
        <v>S34</v>
      </c>
      <c r="C952" s="8">
        <v>42239</v>
      </c>
      <c r="D952" s="7">
        <v>27</v>
      </c>
      <c r="E952" s="7" t="str">
        <f t="shared" si="28"/>
        <v>S344223927</v>
      </c>
      <c r="F952" s="3">
        <v>2018</v>
      </c>
      <c r="G952" s="2">
        <v>195</v>
      </c>
      <c r="H952" s="2" t="s">
        <v>2787</v>
      </c>
      <c r="I952" s="2" t="s">
        <v>2788</v>
      </c>
      <c r="J952" s="2" t="s">
        <v>1927</v>
      </c>
      <c r="K952" s="194" t="s">
        <v>17</v>
      </c>
      <c r="L952" s="2">
        <v>39</v>
      </c>
      <c r="M952" s="194" t="s">
        <v>922</v>
      </c>
      <c r="N952" s="2" t="s">
        <v>1677</v>
      </c>
      <c r="O952" s="195" t="s">
        <v>625</v>
      </c>
    </row>
    <row r="953" spans="1:15" ht="15.75" thickBot="1">
      <c r="A953" s="7">
        <v>2015</v>
      </c>
      <c r="B953" s="7" t="str">
        <f t="shared" si="29"/>
        <v>S34</v>
      </c>
      <c r="C953" s="8">
        <v>42239</v>
      </c>
      <c r="D953" s="7">
        <v>28</v>
      </c>
      <c r="E953" s="7" t="str">
        <f t="shared" si="28"/>
        <v>S344223928</v>
      </c>
      <c r="F953" s="5">
        <v>2019</v>
      </c>
      <c r="G953" s="6">
        <v>195</v>
      </c>
      <c r="H953" s="6" t="s">
        <v>2789</v>
      </c>
      <c r="I953" s="6" t="s">
        <v>2790</v>
      </c>
      <c r="J953" s="6" t="s">
        <v>791</v>
      </c>
      <c r="K953" s="196" t="s">
        <v>17</v>
      </c>
      <c r="L953" s="6">
        <v>38</v>
      </c>
      <c r="M953" s="196" t="s">
        <v>585</v>
      </c>
      <c r="N953" s="6" t="s">
        <v>704</v>
      </c>
      <c r="O953" s="197" t="s">
        <v>626</v>
      </c>
    </row>
    <row r="954" spans="1:15" ht="16.5" thickTop="1" thickBot="1">
      <c r="A954" s="7">
        <v>2015</v>
      </c>
      <c r="B954" s="7" t="str">
        <f t="shared" si="29"/>
        <v>S35</v>
      </c>
      <c r="C954" s="8">
        <v>42246</v>
      </c>
      <c r="D954" s="7">
        <v>1</v>
      </c>
      <c r="E954" s="7" t="str">
        <f t="shared" ref="E954:E1017" si="30">B954&amp;C954&amp;D954</f>
        <v>S35422461</v>
      </c>
      <c r="F954" s="1" t="s">
        <v>0</v>
      </c>
    </row>
    <row r="955" spans="1:15" ht="16.5" thickTop="1" thickBot="1">
      <c r="A955" s="7">
        <v>2015</v>
      </c>
      <c r="B955" s="7" t="str">
        <f t="shared" si="29"/>
        <v>S35</v>
      </c>
      <c r="C955" s="8">
        <v>42246</v>
      </c>
      <c r="D955" s="7">
        <v>2</v>
      </c>
      <c r="E955" s="7" t="str">
        <f t="shared" si="30"/>
        <v>S35422462</v>
      </c>
      <c r="F955" s="338" t="s">
        <v>1</v>
      </c>
      <c r="G955" s="341" t="s">
        <v>2</v>
      </c>
      <c r="H955" s="342"/>
      <c r="I955" s="342"/>
      <c r="J955" s="343"/>
      <c r="K955" s="344" t="s">
        <v>3</v>
      </c>
      <c r="L955" s="343"/>
      <c r="M955" s="344" t="s">
        <v>144</v>
      </c>
      <c r="N955" s="342"/>
      <c r="O955" s="342"/>
    </row>
    <row r="956" spans="1:15" ht="18" customHeight="1" thickBot="1">
      <c r="A956" s="7">
        <v>2015</v>
      </c>
      <c r="B956" s="7" t="str">
        <f t="shared" si="29"/>
        <v>S35</v>
      </c>
      <c r="C956" s="8">
        <v>42246</v>
      </c>
      <c r="D956" s="7">
        <v>3</v>
      </c>
      <c r="E956" s="7" t="str">
        <f t="shared" si="30"/>
        <v>S35422463</v>
      </c>
      <c r="F956" s="339"/>
      <c r="G956" s="345" t="s">
        <v>5</v>
      </c>
      <c r="H956" s="347" t="s">
        <v>145</v>
      </c>
      <c r="I956" s="348"/>
      <c r="J956" s="349"/>
      <c r="K956" s="350" t="s">
        <v>6</v>
      </c>
      <c r="L956" s="352" t="s">
        <v>7</v>
      </c>
      <c r="M956" s="350" t="s">
        <v>8</v>
      </c>
      <c r="N956" s="354" t="s">
        <v>146</v>
      </c>
      <c r="O956" s="356" t="s">
        <v>147</v>
      </c>
    </row>
    <row r="957" spans="1:15" ht="15.75" thickBot="1">
      <c r="A957" s="7">
        <v>2015</v>
      </c>
      <c r="B957" s="7" t="str">
        <f t="shared" si="29"/>
        <v>S35</v>
      </c>
      <c r="C957" s="8">
        <v>42246</v>
      </c>
      <c r="D957" s="7">
        <v>4</v>
      </c>
      <c r="E957" s="7" t="str">
        <f t="shared" si="30"/>
        <v>S35422464</v>
      </c>
      <c r="F957" s="340"/>
      <c r="G957" s="346"/>
      <c r="H957" s="191" t="s">
        <v>9</v>
      </c>
      <c r="I957" s="192" t="s">
        <v>10</v>
      </c>
      <c r="J957" s="193" t="s">
        <v>11</v>
      </c>
      <c r="K957" s="351"/>
      <c r="L957" s="353"/>
      <c r="M957" s="351"/>
      <c r="N957" s="355"/>
      <c r="O957" s="357"/>
    </row>
    <row r="958" spans="1:15">
      <c r="A958" s="7">
        <v>2015</v>
      </c>
      <c r="B958" s="7" t="str">
        <f t="shared" si="29"/>
        <v>S35</v>
      </c>
      <c r="C958" s="8">
        <v>42246</v>
      </c>
      <c r="D958" s="7">
        <v>5</v>
      </c>
      <c r="E958" s="7" t="str">
        <f t="shared" si="30"/>
        <v>S35422465</v>
      </c>
      <c r="F958" s="3" t="s">
        <v>12</v>
      </c>
      <c r="G958" s="2" t="s">
        <v>2791</v>
      </c>
      <c r="H958" s="2" t="s">
        <v>2791</v>
      </c>
      <c r="I958" s="2" t="s">
        <v>2792</v>
      </c>
      <c r="J958" s="2" t="s">
        <v>1419</v>
      </c>
      <c r="K958" s="194" t="s">
        <v>13</v>
      </c>
      <c r="L958" s="2">
        <v>47</v>
      </c>
      <c r="M958" s="194" t="s">
        <v>301</v>
      </c>
      <c r="N958" s="2" t="s">
        <v>301</v>
      </c>
      <c r="O958" s="195" t="s">
        <v>301</v>
      </c>
    </row>
    <row r="959" spans="1:15">
      <c r="A959" s="7">
        <v>2015</v>
      </c>
      <c r="B959" s="7" t="str">
        <f t="shared" si="29"/>
        <v>S35</v>
      </c>
      <c r="C959" s="8">
        <v>42246</v>
      </c>
      <c r="D959" s="7">
        <v>6</v>
      </c>
      <c r="E959" s="7" t="str">
        <f t="shared" si="30"/>
        <v>S35422466</v>
      </c>
      <c r="F959" s="4">
        <v>42217</v>
      </c>
      <c r="G959" s="2" t="s">
        <v>2793</v>
      </c>
      <c r="H959" s="2" t="s">
        <v>2793</v>
      </c>
      <c r="I959" s="2" t="s">
        <v>2794</v>
      </c>
      <c r="J959" s="2" t="s">
        <v>2795</v>
      </c>
      <c r="K959" s="194" t="s">
        <v>13</v>
      </c>
      <c r="L959" s="2">
        <v>48</v>
      </c>
      <c r="M959" s="194" t="s">
        <v>681</v>
      </c>
      <c r="N959" s="2" t="s">
        <v>1418</v>
      </c>
      <c r="O959" s="195" t="s">
        <v>783</v>
      </c>
    </row>
    <row r="960" spans="1:15">
      <c r="A960" s="7">
        <v>2015</v>
      </c>
      <c r="B960" s="7" t="str">
        <f t="shared" si="29"/>
        <v>S35</v>
      </c>
      <c r="C960" s="8">
        <v>42246</v>
      </c>
      <c r="D960" s="7">
        <v>7</v>
      </c>
      <c r="E960" s="7" t="str">
        <f t="shared" si="30"/>
        <v>S35422467</v>
      </c>
      <c r="F960" s="4">
        <v>42248</v>
      </c>
      <c r="G960" s="2" t="s">
        <v>2078</v>
      </c>
      <c r="H960" s="2" t="s">
        <v>2078</v>
      </c>
      <c r="I960" s="2" t="s">
        <v>643</v>
      </c>
      <c r="J960" s="2" t="s">
        <v>1254</v>
      </c>
      <c r="K960" s="194" t="s">
        <v>13</v>
      </c>
      <c r="L960" s="2">
        <v>46</v>
      </c>
      <c r="M960" s="194" t="s">
        <v>1153</v>
      </c>
      <c r="N960" s="2" t="s">
        <v>2796</v>
      </c>
      <c r="O960" s="195" t="s">
        <v>1506</v>
      </c>
    </row>
    <row r="961" spans="1:15">
      <c r="A961" s="7">
        <v>2015</v>
      </c>
      <c r="B961" s="7" t="str">
        <f t="shared" si="29"/>
        <v>S35</v>
      </c>
      <c r="C961" s="8">
        <v>42246</v>
      </c>
      <c r="D961" s="7">
        <v>8</v>
      </c>
      <c r="E961" s="7" t="str">
        <f t="shared" si="30"/>
        <v>S35422468</v>
      </c>
      <c r="F961" s="4">
        <v>42278</v>
      </c>
      <c r="G961" s="2" t="s">
        <v>2797</v>
      </c>
      <c r="H961" s="2" t="s">
        <v>2797</v>
      </c>
      <c r="I961" s="2" t="s">
        <v>2798</v>
      </c>
      <c r="J961" s="2" t="s">
        <v>1284</v>
      </c>
      <c r="K961" s="194" t="s">
        <v>13</v>
      </c>
      <c r="L961" s="2">
        <v>37</v>
      </c>
      <c r="M961" s="194" t="s">
        <v>1747</v>
      </c>
      <c r="N961" s="2" t="s">
        <v>884</v>
      </c>
      <c r="O961" s="195" t="s">
        <v>1274</v>
      </c>
    </row>
    <row r="962" spans="1:15">
      <c r="A962" s="7">
        <v>2015</v>
      </c>
      <c r="B962" s="7" t="str">
        <f t="shared" si="29"/>
        <v>S35</v>
      </c>
      <c r="C962" s="8">
        <v>42246</v>
      </c>
      <c r="D962" s="7">
        <v>9</v>
      </c>
      <c r="E962" s="7" t="str">
        <f t="shared" si="30"/>
        <v>S35422469</v>
      </c>
      <c r="F962" s="4">
        <v>42309</v>
      </c>
      <c r="G962" s="2" t="s">
        <v>2799</v>
      </c>
      <c r="H962" s="2" t="s">
        <v>2799</v>
      </c>
      <c r="I962" s="2" t="s">
        <v>2800</v>
      </c>
      <c r="J962" s="2" t="s">
        <v>1578</v>
      </c>
      <c r="K962" s="194" t="s">
        <v>13</v>
      </c>
      <c r="L962" s="2">
        <v>36</v>
      </c>
      <c r="M962" s="194" t="s">
        <v>2801</v>
      </c>
      <c r="N962" s="2" t="s">
        <v>2690</v>
      </c>
      <c r="O962" s="195" t="s">
        <v>2802</v>
      </c>
    </row>
    <row r="963" spans="1:15">
      <c r="A963" s="7">
        <v>2015</v>
      </c>
      <c r="B963" s="7" t="str">
        <f t="shared" si="29"/>
        <v>S35</v>
      </c>
      <c r="C963" s="8">
        <v>42246</v>
      </c>
      <c r="D963" s="7">
        <v>10</v>
      </c>
      <c r="E963" s="7" t="str">
        <f t="shared" si="30"/>
        <v>S354224610</v>
      </c>
      <c r="F963" s="3" t="s">
        <v>97</v>
      </c>
      <c r="G963" s="2" t="s">
        <v>2803</v>
      </c>
      <c r="H963" s="2" t="s">
        <v>2803</v>
      </c>
      <c r="I963" s="2" t="s">
        <v>2804</v>
      </c>
      <c r="J963" s="2" t="s">
        <v>2805</v>
      </c>
      <c r="K963" s="194" t="s">
        <v>13</v>
      </c>
      <c r="L963" s="2">
        <v>35</v>
      </c>
      <c r="M963" s="194" t="s">
        <v>934</v>
      </c>
      <c r="N963" s="2" t="s">
        <v>933</v>
      </c>
      <c r="O963" s="195" t="s">
        <v>935</v>
      </c>
    </row>
    <row r="964" spans="1:15">
      <c r="A964" s="7">
        <v>2015</v>
      </c>
      <c r="B964" s="7" t="str">
        <f t="shared" si="29"/>
        <v>S35</v>
      </c>
      <c r="C964" s="8">
        <v>42246</v>
      </c>
      <c r="D964" s="7">
        <v>11</v>
      </c>
      <c r="E964" s="7" t="str">
        <f t="shared" si="30"/>
        <v>S354224611</v>
      </c>
      <c r="F964" s="3">
        <v>2016</v>
      </c>
      <c r="G964" s="2" t="s">
        <v>2806</v>
      </c>
      <c r="H964" s="2" t="s">
        <v>2806</v>
      </c>
      <c r="I964" s="2" t="s">
        <v>2807</v>
      </c>
      <c r="J964" s="2" t="s">
        <v>2808</v>
      </c>
      <c r="K964" s="194" t="s">
        <v>13</v>
      </c>
      <c r="L964" s="2">
        <v>38</v>
      </c>
      <c r="M964" s="194" t="s">
        <v>266</v>
      </c>
      <c r="N964" s="2" t="s">
        <v>1139</v>
      </c>
      <c r="O964" s="195" t="s">
        <v>787</v>
      </c>
    </row>
    <row r="965" spans="1:15">
      <c r="A965" s="7">
        <v>2015</v>
      </c>
      <c r="B965" s="7" t="str">
        <f t="shared" si="29"/>
        <v>S35</v>
      </c>
      <c r="C965" s="8">
        <v>42246</v>
      </c>
      <c r="D965" s="7">
        <v>12</v>
      </c>
      <c r="E965" s="7" t="str">
        <f t="shared" si="30"/>
        <v>S354224612</v>
      </c>
      <c r="F965" s="3">
        <v>2017</v>
      </c>
      <c r="G965" s="2" t="s">
        <v>2809</v>
      </c>
      <c r="H965" s="2" t="s">
        <v>2809</v>
      </c>
      <c r="I965" s="2" t="s">
        <v>2810</v>
      </c>
      <c r="J965" s="2" t="s">
        <v>2811</v>
      </c>
      <c r="K965" s="194" t="s">
        <v>13</v>
      </c>
      <c r="L965" s="2">
        <v>35</v>
      </c>
      <c r="M965" s="194" t="s">
        <v>1197</v>
      </c>
      <c r="N965" s="2" t="s">
        <v>820</v>
      </c>
      <c r="O965" s="195" t="s">
        <v>1138</v>
      </c>
    </row>
    <row r="966" spans="1:15">
      <c r="A966" s="7">
        <v>2015</v>
      </c>
      <c r="B966" s="7" t="str">
        <f t="shared" si="29"/>
        <v>S35</v>
      </c>
      <c r="C966" s="8">
        <v>42246</v>
      </c>
      <c r="D966" s="7">
        <v>13</v>
      </c>
      <c r="E966" s="7" t="str">
        <f t="shared" si="30"/>
        <v>S354224613</v>
      </c>
      <c r="F966" s="3">
        <v>2018</v>
      </c>
      <c r="G966" s="2" t="s">
        <v>2666</v>
      </c>
      <c r="H966" s="2" t="s">
        <v>2666</v>
      </c>
      <c r="I966" s="2" t="s">
        <v>2812</v>
      </c>
      <c r="J966" s="2" t="s">
        <v>2313</v>
      </c>
      <c r="K966" s="194" t="s">
        <v>13</v>
      </c>
      <c r="L966" s="2">
        <v>38</v>
      </c>
      <c r="M966" s="194" t="s">
        <v>1684</v>
      </c>
      <c r="N966" s="2">
        <v>75</v>
      </c>
      <c r="O966" s="195" t="s">
        <v>1208</v>
      </c>
    </row>
    <row r="967" spans="1:15" ht="15.75" thickBot="1">
      <c r="A967" s="7">
        <v>2015</v>
      </c>
      <c r="B967" s="7" t="str">
        <f t="shared" si="29"/>
        <v>S35</v>
      </c>
      <c r="C967" s="8">
        <v>42246</v>
      </c>
      <c r="D967" s="7">
        <v>14</v>
      </c>
      <c r="E967" s="7" t="str">
        <f t="shared" si="30"/>
        <v>S354224614</v>
      </c>
      <c r="F967" s="5">
        <v>2019</v>
      </c>
      <c r="G967" s="6" t="s">
        <v>2813</v>
      </c>
      <c r="H967" s="6" t="s">
        <v>2813</v>
      </c>
      <c r="I967" s="6" t="s">
        <v>2814</v>
      </c>
      <c r="J967" s="6" t="s">
        <v>1263</v>
      </c>
      <c r="K967" s="196" t="s">
        <v>13</v>
      </c>
      <c r="L967" s="6">
        <v>37</v>
      </c>
      <c r="M967" s="196" t="s">
        <v>493</v>
      </c>
      <c r="N967" s="6" t="s">
        <v>492</v>
      </c>
      <c r="O967" s="197" t="s">
        <v>491</v>
      </c>
    </row>
    <row r="968" spans="1:15" ht="16.5" thickTop="1" thickBot="1">
      <c r="A968" s="7">
        <v>2015</v>
      </c>
      <c r="B968" s="7" t="str">
        <f t="shared" si="29"/>
        <v>S35</v>
      </c>
      <c r="C968" s="8">
        <v>42246</v>
      </c>
      <c r="D968" s="7">
        <v>15</v>
      </c>
      <c r="E968" s="7" t="str">
        <f t="shared" si="30"/>
        <v>S354224615</v>
      </c>
      <c r="F968" s="1" t="s">
        <v>15</v>
      </c>
    </row>
    <row r="969" spans="1:15" ht="16.5" thickTop="1" thickBot="1">
      <c r="A969" s="7">
        <v>2015</v>
      </c>
      <c r="B969" s="7" t="str">
        <f t="shared" si="29"/>
        <v>S35</v>
      </c>
      <c r="C969" s="8">
        <v>42246</v>
      </c>
      <c r="D969" s="7">
        <v>16</v>
      </c>
      <c r="E969" s="7" t="str">
        <f t="shared" si="30"/>
        <v>S354224616</v>
      </c>
      <c r="F969" s="338" t="s">
        <v>1</v>
      </c>
      <c r="G969" s="341" t="s">
        <v>2</v>
      </c>
      <c r="H969" s="342"/>
      <c r="I969" s="342"/>
      <c r="J969" s="343"/>
      <c r="K969" s="344" t="s">
        <v>3</v>
      </c>
      <c r="L969" s="343"/>
      <c r="M969" s="344" t="s">
        <v>144</v>
      </c>
      <c r="N969" s="342"/>
      <c r="O969" s="342"/>
    </row>
    <row r="970" spans="1:15" ht="18" customHeight="1" thickBot="1">
      <c r="A970" s="7">
        <v>2015</v>
      </c>
      <c r="B970" s="7" t="str">
        <f t="shared" si="29"/>
        <v>S35</v>
      </c>
      <c r="C970" s="8">
        <v>42246</v>
      </c>
      <c r="D970" s="7">
        <v>17</v>
      </c>
      <c r="E970" s="7" t="str">
        <f t="shared" si="30"/>
        <v>S354224617</v>
      </c>
      <c r="F970" s="339"/>
      <c r="G970" s="345" t="s">
        <v>5</v>
      </c>
      <c r="H970" s="347" t="s">
        <v>145</v>
      </c>
      <c r="I970" s="348"/>
      <c r="J970" s="349"/>
      <c r="K970" s="350" t="s">
        <v>6</v>
      </c>
      <c r="L970" s="352" t="s">
        <v>7</v>
      </c>
      <c r="M970" s="350" t="s">
        <v>8</v>
      </c>
      <c r="N970" s="354" t="s">
        <v>146</v>
      </c>
      <c r="O970" s="356" t="s">
        <v>147</v>
      </c>
    </row>
    <row r="971" spans="1:15" ht="15.75" thickBot="1">
      <c r="A971" s="7">
        <v>2015</v>
      </c>
      <c r="B971" s="7" t="str">
        <f t="shared" si="29"/>
        <v>S35</v>
      </c>
      <c r="C971" s="8">
        <v>42246</v>
      </c>
      <c r="D971" s="7">
        <v>18</v>
      </c>
      <c r="E971" s="7" t="str">
        <f t="shared" si="30"/>
        <v>S354224618</v>
      </c>
      <c r="F971" s="340"/>
      <c r="G971" s="346"/>
      <c r="H971" s="191" t="s">
        <v>9</v>
      </c>
      <c r="I971" s="192" t="s">
        <v>10</v>
      </c>
      <c r="J971" s="193" t="s">
        <v>11</v>
      </c>
      <c r="K971" s="351"/>
      <c r="L971" s="353"/>
      <c r="M971" s="351"/>
      <c r="N971" s="355"/>
      <c r="O971" s="357"/>
    </row>
    <row r="972" spans="1:15">
      <c r="A972" s="7">
        <v>2015</v>
      </c>
      <c r="B972" s="7" t="str">
        <f t="shared" si="29"/>
        <v>S35</v>
      </c>
      <c r="C972" s="8">
        <v>42246</v>
      </c>
      <c r="D972" s="7">
        <v>19</v>
      </c>
      <c r="E972" s="7" t="str">
        <f t="shared" si="30"/>
        <v>S354224619</v>
      </c>
      <c r="F972" s="3" t="s">
        <v>16</v>
      </c>
      <c r="G972" s="2" t="s">
        <v>2815</v>
      </c>
      <c r="H972" s="2" t="s">
        <v>2815</v>
      </c>
      <c r="I972" s="2" t="s">
        <v>2768</v>
      </c>
      <c r="J972" s="2" t="s">
        <v>2816</v>
      </c>
      <c r="K972" s="194" t="s">
        <v>13</v>
      </c>
      <c r="L972" s="2">
        <v>44</v>
      </c>
      <c r="M972" s="194">
        <v>16</v>
      </c>
      <c r="N972" s="2">
        <v>48</v>
      </c>
      <c r="O972" s="195">
        <v>36</v>
      </c>
    </row>
    <row r="973" spans="1:15">
      <c r="A973" s="7">
        <v>2015</v>
      </c>
      <c r="B973" s="7" t="str">
        <f t="shared" si="29"/>
        <v>S35</v>
      </c>
      <c r="C973" s="8">
        <v>42246</v>
      </c>
      <c r="D973" s="7">
        <v>20</v>
      </c>
      <c r="E973" s="7" t="str">
        <f t="shared" si="30"/>
        <v>S354224620</v>
      </c>
      <c r="F973" s="4">
        <v>42217</v>
      </c>
      <c r="G973" s="2" t="s">
        <v>2817</v>
      </c>
      <c r="H973" s="2" t="s">
        <v>2817</v>
      </c>
      <c r="I973" s="2" t="s">
        <v>2818</v>
      </c>
      <c r="J973" s="2" t="s">
        <v>2819</v>
      </c>
      <c r="K973" s="194" t="s">
        <v>13</v>
      </c>
      <c r="L973" s="2">
        <v>40</v>
      </c>
      <c r="M973" s="194" t="s">
        <v>1646</v>
      </c>
      <c r="N973" s="2" t="s">
        <v>730</v>
      </c>
      <c r="O973" s="195">
        <v>50</v>
      </c>
    </row>
    <row r="974" spans="1:15">
      <c r="A974" s="7">
        <v>2015</v>
      </c>
      <c r="B974" s="7" t="str">
        <f t="shared" si="29"/>
        <v>S35</v>
      </c>
      <c r="C974" s="8">
        <v>42246</v>
      </c>
      <c r="D974" s="7">
        <v>21</v>
      </c>
      <c r="E974" s="7" t="str">
        <f t="shared" si="30"/>
        <v>S354224621</v>
      </c>
      <c r="F974" s="4">
        <v>42248</v>
      </c>
      <c r="G974" s="2" t="s">
        <v>2820</v>
      </c>
      <c r="H974" s="2" t="s">
        <v>2820</v>
      </c>
      <c r="I974" s="2" t="s">
        <v>2821</v>
      </c>
      <c r="J974" s="2" t="s">
        <v>1922</v>
      </c>
      <c r="K974" s="194" t="s">
        <v>13</v>
      </c>
      <c r="L974" s="2">
        <v>35</v>
      </c>
      <c r="M974" s="194" t="s">
        <v>2822</v>
      </c>
      <c r="N974" s="2" t="s">
        <v>2823</v>
      </c>
      <c r="O974" s="195" t="s">
        <v>2824</v>
      </c>
    </row>
    <row r="975" spans="1:15">
      <c r="A975" s="7">
        <v>2015</v>
      </c>
      <c r="B975" s="7" t="str">
        <f t="shared" si="29"/>
        <v>S35</v>
      </c>
      <c r="C975" s="8">
        <v>42246</v>
      </c>
      <c r="D975" s="7">
        <v>22</v>
      </c>
      <c r="E975" s="7" t="str">
        <f t="shared" si="30"/>
        <v>S354224622</v>
      </c>
      <c r="F975" s="4">
        <v>42278</v>
      </c>
      <c r="G975" s="2" t="s">
        <v>1494</v>
      </c>
      <c r="H975" s="2" t="s">
        <v>1494</v>
      </c>
      <c r="I975" s="2" t="s">
        <v>2825</v>
      </c>
      <c r="J975" s="2" t="s">
        <v>511</v>
      </c>
      <c r="K975" s="194" t="s">
        <v>13</v>
      </c>
      <c r="L975" s="2">
        <v>31</v>
      </c>
      <c r="M975" s="194" t="s">
        <v>2826</v>
      </c>
      <c r="N975" s="2" t="s">
        <v>1945</v>
      </c>
      <c r="O975" s="195" t="s">
        <v>2827</v>
      </c>
    </row>
    <row r="976" spans="1:15">
      <c r="A976" s="7">
        <v>2015</v>
      </c>
      <c r="B976" s="7" t="str">
        <f t="shared" si="29"/>
        <v>S35</v>
      </c>
      <c r="C976" s="8">
        <v>42246</v>
      </c>
      <c r="D976" s="7">
        <v>23</v>
      </c>
      <c r="E976" s="7" t="str">
        <f t="shared" si="30"/>
        <v>S354224623</v>
      </c>
      <c r="F976" s="4">
        <v>42309</v>
      </c>
      <c r="G976" s="2" t="s">
        <v>1281</v>
      </c>
      <c r="H976" s="2" t="s">
        <v>1281</v>
      </c>
      <c r="I976" s="2" t="s">
        <v>2828</v>
      </c>
      <c r="J976" s="2" t="s">
        <v>950</v>
      </c>
      <c r="K976" s="194" t="s">
        <v>13</v>
      </c>
      <c r="L976" s="2">
        <v>30</v>
      </c>
      <c r="M976" s="194" t="s">
        <v>2829</v>
      </c>
      <c r="N976" s="2" t="s">
        <v>2830</v>
      </c>
      <c r="O976" s="195" t="s">
        <v>2831</v>
      </c>
    </row>
    <row r="977" spans="1:15">
      <c r="A977" s="7">
        <v>2015</v>
      </c>
      <c r="B977" s="7" t="str">
        <f t="shared" si="29"/>
        <v>S35</v>
      </c>
      <c r="C977" s="8">
        <v>42246</v>
      </c>
      <c r="D977" s="7">
        <v>24</v>
      </c>
      <c r="E977" s="7" t="str">
        <f t="shared" si="30"/>
        <v>S354224624</v>
      </c>
      <c r="F977" s="3" t="s">
        <v>97</v>
      </c>
      <c r="G977" s="2" t="s">
        <v>1921</v>
      </c>
      <c r="H977" s="2" t="s">
        <v>1921</v>
      </c>
      <c r="I977" s="2" t="s">
        <v>2832</v>
      </c>
      <c r="J977" s="2" t="s">
        <v>925</v>
      </c>
      <c r="K977" s="194" t="s">
        <v>13</v>
      </c>
      <c r="L977" s="2">
        <v>32</v>
      </c>
      <c r="M977" s="194" t="s">
        <v>2833</v>
      </c>
      <c r="N977" s="2" t="s">
        <v>2834</v>
      </c>
      <c r="O977" s="195" t="s">
        <v>2835</v>
      </c>
    </row>
    <row r="978" spans="1:15">
      <c r="A978" s="7">
        <v>2015</v>
      </c>
      <c r="B978" s="7" t="str">
        <f t="shared" si="29"/>
        <v>S35</v>
      </c>
      <c r="C978" s="8">
        <v>42246</v>
      </c>
      <c r="D978" s="7">
        <v>25</v>
      </c>
      <c r="E978" s="7" t="str">
        <f t="shared" si="30"/>
        <v>S354224625</v>
      </c>
      <c r="F978" s="3">
        <v>2016</v>
      </c>
      <c r="G978" s="2" t="s">
        <v>2836</v>
      </c>
      <c r="H978" s="2" t="s">
        <v>2836</v>
      </c>
      <c r="I978" s="2" t="s">
        <v>2837</v>
      </c>
      <c r="J978" s="2" t="s">
        <v>1300</v>
      </c>
      <c r="K978" s="194" t="s">
        <v>13</v>
      </c>
      <c r="L978" s="2">
        <v>36</v>
      </c>
      <c r="M978" s="194" t="s">
        <v>2838</v>
      </c>
      <c r="N978" s="2" t="s">
        <v>2330</v>
      </c>
      <c r="O978" s="195" t="s">
        <v>1981</v>
      </c>
    </row>
    <row r="979" spans="1:15">
      <c r="A979" s="7">
        <v>2015</v>
      </c>
      <c r="B979" s="7" t="str">
        <f t="shared" si="29"/>
        <v>S35</v>
      </c>
      <c r="C979" s="8">
        <v>42246</v>
      </c>
      <c r="D979" s="7">
        <v>26</v>
      </c>
      <c r="E979" s="7" t="str">
        <f t="shared" si="30"/>
        <v>S354224626</v>
      </c>
      <c r="F979" s="3">
        <v>2017</v>
      </c>
      <c r="G979" s="2" t="s">
        <v>2839</v>
      </c>
      <c r="H979" s="2" t="s">
        <v>2839</v>
      </c>
      <c r="I979" s="2" t="s">
        <v>2840</v>
      </c>
      <c r="J979" s="2" t="s">
        <v>1895</v>
      </c>
      <c r="K979" s="194" t="s">
        <v>13</v>
      </c>
      <c r="L979" s="2">
        <v>36</v>
      </c>
      <c r="M979" s="194" t="s">
        <v>819</v>
      </c>
      <c r="N979" s="2" t="s">
        <v>820</v>
      </c>
      <c r="O979" s="195" t="s">
        <v>787</v>
      </c>
    </row>
    <row r="980" spans="1:15">
      <c r="A980" s="7">
        <v>2015</v>
      </c>
      <c r="B980" s="7" t="str">
        <f t="shared" si="29"/>
        <v>S35</v>
      </c>
      <c r="C980" s="8">
        <v>42246</v>
      </c>
      <c r="D980" s="7">
        <v>27</v>
      </c>
      <c r="E980" s="7" t="str">
        <f t="shared" si="30"/>
        <v>S354224627</v>
      </c>
      <c r="F980" s="3">
        <v>2018</v>
      </c>
      <c r="G980" s="2" t="s">
        <v>2841</v>
      </c>
      <c r="H980" s="2" t="s">
        <v>2841</v>
      </c>
      <c r="I980" s="2" t="s">
        <v>2842</v>
      </c>
      <c r="J980" s="2" t="s">
        <v>2405</v>
      </c>
      <c r="K980" s="194" t="s">
        <v>13</v>
      </c>
      <c r="L980" s="2">
        <v>38</v>
      </c>
      <c r="M980" s="194" t="s">
        <v>312</v>
      </c>
      <c r="N980" s="2" t="s">
        <v>2107</v>
      </c>
      <c r="O980" s="195" t="s">
        <v>730</v>
      </c>
    </row>
    <row r="981" spans="1:15" ht="15.75" thickBot="1">
      <c r="A981" s="7">
        <v>2015</v>
      </c>
      <c r="B981" s="7" t="str">
        <f t="shared" si="29"/>
        <v>S35</v>
      </c>
      <c r="C981" s="8">
        <v>42246</v>
      </c>
      <c r="D981" s="7">
        <v>28</v>
      </c>
      <c r="E981" s="7" t="str">
        <f t="shared" si="30"/>
        <v>S354224628</v>
      </c>
      <c r="F981" s="5">
        <v>2019</v>
      </c>
      <c r="G981" s="6" t="s">
        <v>2843</v>
      </c>
      <c r="H981" s="6" t="s">
        <v>2843</v>
      </c>
      <c r="I981" s="6" t="s">
        <v>2844</v>
      </c>
      <c r="J981" s="6" t="s">
        <v>1356</v>
      </c>
      <c r="K981" s="196" t="s">
        <v>13</v>
      </c>
      <c r="L981" s="6">
        <v>37</v>
      </c>
      <c r="M981" s="196" t="s">
        <v>518</v>
      </c>
      <c r="N981" s="6" t="s">
        <v>1255</v>
      </c>
      <c r="O981" s="197" t="s">
        <v>1501</v>
      </c>
    </row>
    <row r="982" spans="1:15" ht="16.5" thickTop="1" thickBot="1">
      <c r="A982" s="7">
        <v>2015</v>
      </c>
      <c r="B982" s="7" t="str">
        <f t="shared" si="29"/>
        <v>S36</v>
      </c>
      <c r="C982" s="8">
        <v>42253</v>
      </c>
      <c r="D982" s="7">
        <v>1</v>
      </c>
      <c r="E982" s="7" t="str">
        <f t="shared" si="30"/>
        <v>S36422531</v>
      </c>
      <c r="F982" s="1" t="s">
        <v>0</v>
      </c>
    </row>
    <row r="983" spans="1:15" ht="16.5" thickTop="1" thickBot="1">
      <c r="A983" s="7">
        <v>2015</v>
      </c>
      <c r="B983" s="7" t="str">
        <f t="shared" si="29"/>
        <v>S36</v>
      </c>
      <c r="C983" s="8">
        <v>42253</v>
      </c>
      <c r="D983" s="7">
        <v>2</v>
      </c>
      <c r="E983" s="7" t="str">
        <f t="shared" si="30"/>
        <v>S36422532</v>
      </c>
      <c r="F983" s="338" t="s">
        <v>1</v>
      </c>
      <c r="G983" s="341" t="s">
        <v>2</v>
      </c>
      <c r="H983" s="342"/>
      <c r="I983" s="342"/>
      <c r="J983" s="343"/>
      <c r="K983" s="344" t="s">
        <v>3</v>
      </c>
      <c r="L983" s="343"/>
      <c r="M983" s="344" t="s">
        <v>144</v>
      </c>
      <c r="N983" s="342"/>
      <c r="O983" s="342"/>
    </row>
    <row r="984" spans="1:15" ht="18" customHeight="1" thickBot="1">
      <c r="A984" s="7">
        <v>2015</v>
      </c>
      <c r="B984" s="7" t="str">
        <f t="shared" si="29"/>
        <v>S36</v>
      </c>
      <c r="C984" s="8">
        <v>42253</v>
      </c>
      <c r="D984" s="7">
        <v>3</v>
      </c>
      <c r="E984" s="7" t="str">
        <f t="shared" si="30"/>
        <v>S36422533</v>
      </c>
      <c r="F984" s="339"/>
      <c r="G984" s="345" t="s">
        <v>5</v>
      </c>
      <c r="H984" s="347" t="s">
        <v>145</v>
      </c>
      <c r="I984" s="348"/>
      <c r="J984" s="349"/>
      <c r="K984" s="350" t="s">
        <v>6</v>
      </c>
      <c r="L984" s="352" t="s">
        <v>7</v>
      </c>
      <c r="M984" s="350" t="s">
        <v>8</v>
      </c>
      <c r="N984" s="354" t="s">
        <v>146</v>
      </c>
      <c r="O984" s="356" t="s">
        <v>147</v>
      </c>
    </row>
    <row r="985" spans="1:15" ht="15.75" thickBot="1">
      <c r="A985" s="7">
        <v>2015</v>
      </c>
      <c r="B985" s="7" t="str">
        <f t="shared" si="29"/>
        <v>S36</v>
      </c>
      <c r="C985" s="8">
        <v>42253</v>
      </c>
      <c r="D985" s="7">
        <v>4</v>
      </c>
      <c r="E985" s="7" t="str">
        <f t="shared" si="30"/>
        <v>S36422534</v>
      </c>
      <c r="F985" s="340"/>
      <c r="G985" s="346"/>
      <c r="H985" s="191" t="s">
        <v>9</v>
      </c>
      <c r="I985" s="192" t="s">
        <v>10</v>
      </c>
      <c r="J985" s="193" t="s">
        <v>11</v>
      </c>
      <c r="K985" s="351"/>
      <c r="L985" s="353"/>
      <c r="M985" s="351"/>
      <c r="N985" s="355"/>
      <c r="O985" s="357"/>
    </row>
    <row r="986" spans="1:15">
      <c r="A986" s="7">
        <v>2015</v>
      </c>
      <c r="B986" s="7" t="str">
        <f t="shared" si="29"/>
        <v>S36</v>
      </c>
      <c r="C986" s="8">
        <v>42253</v>
      </c>
      <c r="D986" s="7">
        <v>5</v>
      </c>
      <c r="E986" s="7" t="str">
        <f t="shared" si="30"/>
        <v>S36422535</v>
      </c>
      <c r="F986" s="3" t="s">
        <v>12</v>
      </c>
      <c r="G986" s="2">
        <v>-7</v>
      </c>
      <c r="H986" s="2" t="s">
        <v>2845</v>
      </c>
      <c r="I986" s="2" t="s">
        <v>2846</v>
      </c>
      <c r="J986" s="2" t="s">
        <v>1587</v>
      </c>
      <c r="K986" s="194" t="s">
        <v>17</v>
      </c>
      <c r="L986" s="2">
        <v>51</v>
      </c>
      <c r="M986" s="194" t="s">
        <v>730</v>
      </c>
      <c r="N986" s="2" t="s">
        <v>312</v>
      </c>
      <c r="O986" s="195" t="s">
        <v>2107</v>
      </c>
    </row>
    <row r="987" spans="1:15">
      <c r="A987" s="7">
        <v>2015</v>
      </c>
      <c r="B987" s="7" t="str">
        <f t="shared" ref="B987:B1050" si="31">"S"&amp;RIGHT(B959,2)+1</f>
        <v>S36</v>
      </c>
      <c r="C987" s="8">
        <v>42253</v>
      </c>
      <c r="D987" s="7">
        <v>6</v>
      </c>
      <c r="E987" s="7" t="str">
        <f t="shared" si="30"/>
        <v>S36422536</v>
      </c>
      <c r="F987" s="4">
        <v>42217</v>
      </c>
      <c r="G987" s="2">
        <v>138</v>
      </c>
      <c r="H987" s="2" t="s">
        <v>2847</v>
      </c>
      <c r="I987" s="2" t="s">
        <v>2848</v>
      </c>
      <c r="J987" s="2" t="s">
        <v>2849</v>
      </c>
      <c r="K987" s="194" t="s">
        <v>17</v>
      </c>
      <c r="L987" s="2">
        <v>52</v>
      </c>
      <c r="M987" s="194">
        <v>10</v>
      </c>
      <c r="N987" s="2">
        <v>5</v>
      </c>
      <c r="O987" s="195">
        <v>85</v>
      </c>
    </row>
    <row r="988" spans="1:15">
      <c r="A988" s="7">
        <v>2015</v>
      </c>
      <c r="B988" s="7" t="str">
        <f t="shared" si="31"/>
        <v>S36</v>
      </c>
      <c r="C988" s="8">
        <v>42253</v>
      </c>
      <c r="D988" s="7">
        <v>7</v>
      </c>
      <c r="E988" s="7" t="str">
        <f t="shared" si="30"/>
        <v>S36422537</v>
      </c>
      <c r="F988" s="4">
        <v>42248</v>
      </c>
      <c r="G988" s="2">
        <v>260</v>
      </c>
      <c r="H988" s="2" t="s">
        <v>2850</v>
      </c>
      <c r="I988" s="2" t="s">
        <v>2851</v>
      </c>
      <c r="J988" s="2" t="s">
        <v>1750</v>
      </c>
      <c r="K988" s="194" t="s">
        <v>17</v>
      </c>
      <c r="L988" s="2">
        <v>51</v>
      </c>
      <c r="M988" s="194">
        <v>0</v>
      </c>
      <c r="N988" s="2">
        <v>0</v>
      </c>
      <c r="O988" s="195">
        <v>100</v>
      </c>
    </row>
    <row r="989" spans="1:15">
      <c r="A989" s="7">
        <v>2015</v>
      </c>
      <c r="B989" s="7" t="str">
        <f t="shared" si="31"/>
        <v>S36</v>
      </c>
      <c r="C989" s="8">
        <v>42253</v>
      </c>
      <c r="D989" s="7">
        <v>8</v>
      </c>
      <c r="E989" s="7" t="str">
        <f t="shared" si="30"/>
        <v>S36422538</v>
      </c>
      <c r="F989" s="4">
        <v>42278</v>
      </c>
      <c r="G989" s="2">
        <v>230</v>
      </c>
      <c r="H989" s="2" t="s">
        <v>2852</v>
      </c>
      <c r="I989" s="2" t="s">
        <v>2853</v>
      </c>
      <c r="J989" s="2" t="s">
        <v>2854</v>
      </c>
      <c r="K989" s="194" t="s">
        <v>17</v>
      </c>
      <c r="L989" s="2">
        <v>43</v>
      </c>
      <c r="M989" s="194">
        <v>0</v>
      </c>
      <c r="N989" s="2">
        <v>0</v>
      </c>
      <c r="O989" s="195">
        <v>100</v>
      </c>
    </row>
    <row r="990" spans="1:15">
      <c r="A990" s="7">
        <v>2015</v>
      </c>
      <c r="B990" s="7" t="str">
        <f t="shared" si="31"/>
        <v>S36</v>
      </c>
      <c r="C990" s="8">
        <v>42253</v>
      </c>
      <c r="D990" s="7">
        <v>9</v>
      </c>
      <c r="E990" s="7" t="str">
        <f t="shared" si="30"/>
        <v>S36422539</v>
      </c>
      <c r="F990" s="4">
        <v>42309</v>
      </c>
      <c r="G990" s="2">
        <v>230</v>
      </c>
      <c r="H990" s="2" t="s">
        <v>2855</v>
      </c>
      <c r="I990" s="2" t="s">
        <v>2856</v>
      </c>
      <c r="J990" s="2" t="s">
        <v>1329</v>
      </c>
      <c r="K990" s="194" t="s">
        <v>17</v>
      </c>
      <c r="L990" s="2">
        <v>38</v>
      </c>
      <c r="M990" s="194">
        <v>0</v>
      </c>
      <c r="N990" s="2">
        <v>0</v>
      </c>
      <c r="O990" s="195">
        <v>100</v>
      </c>
    </row>
    <row r="991" spans="1:15">
      <c r="A991" s="7">
        <v>2015</v>
      </c>
      <c r="B991" s="7" t="str">
        <f t="shared" si="31"/>
        <v>S36</v>
      </c>
      <c r="C991" s="8">
        <v>42253</v>
      </c>
      <c r="D991" s="7">
        <v>10</v>
      </c>
      <c r="E991" s="7" t="str">
        <f t="shared" si="30"/>
        <v>S364225310</v>
      </c>
      <c r="F991" s="3" t="s">
        <v>97</v>
      </c>
      <c r="G991" s="2">
        <v>230</v>
      </c>
      <c r="H991" s="2" t="s">
        <v>2857</v>
      </c>
      <c r="I991" s="2" t="s">
        <v>2858</v>
      </c>
      <c r="J991" s="2" t="s">
        <v>2859</v>
      </c>
      <c r="K991" s="194" t="s">
        <v>17</v>
      </c>
      <c r="L991" s="2">
        <v>35</v>
      </c>
      <c r="M991" s="194" t="s">
        <v>2811</v>
      </c>
      <c r="N991" s="2" t="s">
        <v>2860</v>
      </c>
      <c r="O991" s="195" t="s">
        <v>2861</v>
      </c>
    </row>
    <row r="992" spans="1:15">
      <c r="A992" s="7">
        <v>2015</v>
      </c>
      <c r="B992" s="7" t="str">
        <f t="shared" si="31"/>
        <v>S36</v>
      </c>
      <c r="C992" s="8">
        <v>42253</v>
      </c>
      <c r="D992" s="7">
        <v>11</v>
      </c>
      <c r="E992" s="7" t="str">
        <f t="shared" si="30"/>
        <v>S364225311</v>
      </c>
      <c r="F992" s="3">
        <v>2016</v>
      </c>
      <c r="G992" s="2">
        <v>195</v>
      </c>
      <c r="H992" s="2" t="s">
        <v>2862</v>
      </c>
      <c r="I992" s="2" t="s">
        <v>2863</v>
      </c>
      <c r="J992" s="2" t="s">
        <v>685</v>
      </c>
      <c r="K992" s="194" t="s">
        <v>17</v>
      </c>
      <c r="L992" s="2">
        <v>36</v>
      </c>
      <c r="M992" s="194" t="s">
        <v>1023</v>
      </c>
      <c r="N992" s="2" t="s">
        <v>420</v>
      </c>
      <c r="O992" s="195" t="s">
        <v>682</v>
      </c>
    </row>
    <row r="993" spans="1:15">
      <c r="A993" s="7">
        <v>2015</v>
      </c>
      <c r="B993" s="7" t="str">
        <f t="shared" si="31"/>
        <v>S36</v>
      </c>
      <c r="C993" s="8">
        <v>42253</v>
      </c>
      <c r="D993" s="7">
        <v>12</v>
      </c>
      <c r="E993" s="7" t="str">
        <f t="shared" si="30"/>
        <v>S364225312</v>
      </c>
      <c r="F993" s="3">
        <v>2017</v>
      </c>
      <c r="G993" s="2">
        <v>175</v>
      </c>
      <c r="H993" s="2" t="s">
        <v>2864</v>
      </c>
      <c r="I993" s="2" t="s">
        <v>2865</v>
      </c>
      <c r="J993" s="2" t="s">
        <v>700</v>
      </c>
      <c r="K993" s="194" t="s">
        <v>17</v>
      </c>
      <c r="L993" s="2">
        <v>33</v>
      </c>
      <c r="M993" s="194">
        <v>12</v>
      </c>
      <c r="N993" s="2">
        <v>40</v>
      </c>
      <c r="O993" s="195">
        <v>48</v>
      </c>
    </row>
    <row r="994" spans="1:15">
      <c r="A994" s="7">
        <v>2015</v>
      </c>
      <c r="B994" s="7" t="str">
        <f t="shared" si="31"/>
        <v>S36</v>
      </c>
      <c r="C994" s="8">
        <v>42253</v>
      </c>
      <c r="D994" s="7">
        <v>13</v>
      </c>
      <c r="E994" s="7" t="str">
        <f t="shared" si="30"/>
        <v>S364225313</v>
      </c>
      <c r="F994" s="3">
        <v>2018</v>
      </c>
      <c r="G994" s="2">
        <v>170</v>
      </c>
      <c r="H994" s="2" t="s">
        <v>2763</v>
      </c>
      <c r="I994" s="2" t="s">
        <v>2764</v>
      </c>
      <c r="J994" s="2" t="s">
        <v>2115</v>
      </c>
      <c r="K994" s="194" t="s">
        <v>17</v>
      </c>
      <c r="L994" s="2">
        <v>38</v>
      </c>
      <c r="M994" s="194">
        <v>8</v>
      </c>
      <c r="N994" s="2">
        <v>64</v>
      </c>
      <c r="O994" s="195">
        <v>28</v>
      </c>
    </row>
    <row r="995" spans="1:15" ht="15.75" thickBot="1">
      <c r="A995" s="7">
        <v>2015</v>
      </c>
      <c r="B995" s="7" t="str">
        <f t="shared" si="31"/>
        <v>S36</v>
      </c>
      <c r="C995" s="8">
        <v>42253</v>
      </c>
      <c r="D995" s="7">
        <v>14</v>
      </c>
      <c r="E995" s="7" t="str">
        <f t="shared" si="30"/>
        <v>S364225314</v>
      </c>
      <c r="F995" s="5">
        <v>2019</v>
      </c>
      <c r="G995" s="6">
        <v>160</v>
      </c>
      <c r="H995" s="6" t="s">
        <v>2866</v>
      </c>
      <c r="I995" s="6" t="s">
        <v>2867</v>
      </c>
      <c r="J995" s="6" t="s">
        <v>1147</v>
      </c>
      <c r="K995" s="196" t="s">
        <v>17</v>
      </c>
      <c r="L995" s="6">
        <v>36</v>
      </c>
      <c r="M995" s="196" t="s">
        <v>2074</v>
      </c>
      <c r="N995" s="6" t="s">
        <v>2075</v>
      </c>
      <c r="O995" s="197" t="s">
        <v>2076</v>
      </c>
    </row>
    <row r="996" spans="1:15" ht="16.5" thickTop="1" thickBot="1">
      <c r="A996" s="7">
        <v>2015</v>
      </c>
      <c r="B996" s="7" t="str">
        <f t="shared" si="31"/>
        <v>S36</v>
      </c>
      <c r="C996" s="8">
        <v>42253</v>
      </c>
      <c r="D996" s="7">
        <v>15</v>
      </c>
      <c r="E996" s="7" t="str">
        <f t="shared" si="30"/>
        <v>S364225315</v>
      </c>
      <c r="F996" s="1" t="s">
        <v>15</v>
      </c>
    </row>
    <row r="997" spans="1:15" ht="16.5" thickTop="1" thickBot="1">
      <c r="A997" s="7">
        <v>2015</v>
      </c>
      <c r="B997" s="7" t="str">
        <f t="shared" si="31"/>
        <v>S36</v>
      </c>
      <c r="C997" s="8">
        <v>42253</v>
      </c>
      <c r="D997" s="7">
        <v>16</v>
      </c>
      <c r="E997" s="7" t="str">
        <f t="shared" si="30"/>
        <v>S364225316</v>
      </c>
      <c r="F997" s="338" t="s">
        <v>1</v>
      </c>
      <c r="G997" s="341" t="s">
        <v>2</v>
      </c>
      <c r="H997" s="342"/>
      <c r="I997" s="342"/>
      <c r="J997" s="343"/>
      <c r="K997" s="344" t="s">
        <v>3</v>
      </c>
      <c r="L997" s="343"/>
      <c r="M997" s="344" t="s">
        <v>144</v>
      </c>
      <c r="N997" s="342"/>
      <c r="O997" s="342"/>
    </row>
    <row r="998" spans="1:15" ht="18" customHeight="1" thickBot="1">
      <c r="A998" s="7">
        <v>2015</v>
      </c>
      <c r="B998" s="7" t="str">
        <f t="shared" si="31"/>
        <v>S36</v>
      </c>
      <c r="C998" s="8">
        <v>42253</v>
      </c>
      <c r="D998" s="7">
        <v>17</v>
      </c>
      <c r="E998" s="7" t="str">
        <f t="shared" si="30"/>
        <v>S364225317</v>
      </c>
      <c r="F998" s="339"/>
      <c r="G998" s="345" t="s">
        <v>5</v>
      </c>
      <c r="H998" s="347" t="s">
        <v>145</v>
      </c>
      <c r="I998" s="348"/>
      <c r="J998" s="349"/>
      <c r="K998" s="350" t="s">
        <v>6</v>
      </c>
      <c r="L998" s="352" t="s">
        <v>7</v>
      </c>
      <c r="M998" s="350" t="s">
        <v>8</v>
      </c>
      <c r="N998" s="354" t="s">
        <v>146</v>
      </c>
      <c r="O998" s="356" t="s">
        <v>147</v>
      </c>
    </row>
    <row r="999" spans="1:15" ht="15.75" thickBot="1">
      <c r="A999" s="7">
        <v>2015</v>
      </c>
      <c r="B999" s="7" t="str">
        <f t="shared" si="31"/>
        <v>S36</v>
      </c>
      <c r="C999" s="8">
        <v>42253</v>
      </c>
      <c r="D999" s="7">
        <v>18</v>
      </c>
      <c r="E999" s="7" t="str">
        <f t="shared" si="30"/>
        <v>S364225318</v>
      </c>
      <c r="F999" s="340"/>
      <c r="G999" s="346"/>
      <c r="H999" s="191" t="s">
        <v>9</v>
      </c>
      <c r="I999" s="192" t="s">
        <v>10</v>
      </c>
      <c r="J999" s="193" t="s">
        <v>11</v>
      </c>
      <c r="K999" s="351"/>
      <c r="L999" s="353"/>
      <c r="M999" s="351"/>
      <c r="N999" s="355"/>
      <c r="O999" s="357"/>
    </row>
    <row r="1000" spans="1:15">
      <c r="A1000" s="7">
        <v>2015</v>
      </c>
      <c r="B1000" s="7" t="str">
        <f t="shared" si="31"/>
        <v>S36</v>
      </c>
      <c r="C1000" s="8">
        <v>42253</v>
      </c>
      <c r="D1000" s="7">
        <v>19</v>
      </c>
      <c r="E1000" s="7" t="str">
        <f t="shared" si="30"/>
        <v>S364225319</v>
      </c>
      <c r="F1000" s="3" t="s">
        <v>16</v>
      </c>
      <c r="G1000" s="2">
        <v>10</v>
      </c>
      <c r="H1000" s="2" t="s">
        <v>951</v>
      </c>
      <c r="I1000" s="2" t="s">
        <v>291</v>
      </c>
      <c r="J1000" s="2" t="s">
        <v>2868</v>
      </c>
      <c r="K1000" s="194" t="s">
        <v>17</v>
      </c>
      <c r="L1000" s="2">
        <v>50</v>
      </c>
      <c r="M1000" s="194">
        <v>32</v>
      </c>
      <c r="N1000" s="2">
        <v>44</v>
      </c>
      <c r="O1000" s="195">
        <v>24</v>
      </c>
    </row>
    <row r="1001" spans="1:15">
      <c r="A1001" s="7">
        <v>2015</v>
      </c>
      <c r="B1001" s="7" t="str">
        <f t="shared" si="31"/>
        <v>S36</v>
      </c>
      <c r="C1001" s="8">
        <v>42253</v>
      </c>
      <c r="D1001" s="7">
        <v>20</v>
      </c>
      <c r="E1001" s="7" t="str">
        <f t="shared" si="30"/>
        <v>S364225320</v>
      </c>
      <c r="F1001" s="4">
        <v>42217</v>
      </c>
      <c r="G1001" s="2">
        <v>148</v>
      </c>
      <c r="H1001" s="2" t="s">
        <v>2869</v>
      </c>
      <c r="I1001" s="2" t="s">
        <v>2870</v>
      </c>
      <c r="J1001" s="2" t="s">
        <v>469</v>
      </c>
      <c r="K1001" s="194" t="s">
        <v>17</v>
      </c>
      <c r="L1001" s="2">
        <v>53</v>
      </c>
      <c r="M1001" s="194" t="s">
        <v>799</v>
      </c>
      <c r="N1001" s="2" t="s">
        <v>410</v>
      </c>
      <c r="O1001" s="195" t="s">
        <v>2871</v>
      </c>
    </row>
    <row r="1002" spans="1:15">
      <c r="A1002" s="7">
        <v>2015</v>
      </c>
      <c r="B1002" s="7" t="str">
        <f t="shared" si="31"/>
        <v>S36</v>
      </c>
      <c r="C1002" s="8">
        <v>42253</v>
      </c>
      <c r="D1002" s="7">
        <v>21</v>
      </c>
      <c r="E1002" s="7" t="str">
        <f t="shared" si="30"/>
        <v>S364225321</v>
      </c>
      <c r="F1002" s="4">
        <v>42248</v>
      </c>
      <c r="G1002" s="2">
        <v>275</v>
      </c>
      <c r="H1002" s="2" t="s">
        <v>2872</v>
      </c>
      <c r="I1002" s="2" t="s">
        <v>2873</v>
      </c>
      <c r="J1002" s="2" t="s">
        <v>1485</v>
      </c>
      <c r="K1002" s="194" t="s">
        <v>17</v>
      </c>
      <c r="L1002" s="2">
        <v>46</v>
      </c>
      <c r="M1002" s="194">
        <v>0</v>
      </c>
      <c r="N1002" s="2">
        <v>0</v>
      </c>
      <c r="O1002" s="195">
        <v>100</v>
      </c>
    </row>
    <row r="1003" spans="1:15">
      <c r="A1003" s="7">
        <v>2015</v>
      </c>
      <c r="B1003" s="7" t="str">
        <f t="shared" si="31"/>
        <v>S36</v>
      </c>
      <c r="C1003" s="8">
        <v>42253</v>
      </c>
      <c r="D1003" s="7">
        <v>22</v>
      </c>
      <c r="E1003" s="7" t="str">
        <f t="shared" si="30"/>
        <v>S364225322</v>
      </c>
      <c r="F1003" s="4">
        <v>42278</v>
      </c>
      <c r="G1003" s="2">
        <v>245</v>
      </c>
      <c r="H1003" s="2" t="s">
        <v>2874</v>
      </c>
      <c r="I1003" s="2" t="s">
        <v>2875</v>
      </c>
      <c r="J1003" s="2" t="s">
        <v>2338</v>
      </c>
      <c r="K1003" s="194" t="s">
        <v>17</v>
      </c>
      <c r="L1003" s="2">
        <v>39</v>
      </c>
      <c r="M1003" s="194">
        <v>0</v>
      </c>
      <c r="N1003" s="2">
        <v>0</v>
      </c>
      <c r="O1003" s="195">
        <v>100</v>
      </c>
    </row>
    <row r="1004" spans="1:15">
      <c r="A1004" s="7">
        <v>2015</v>
      </c>
      <c r="B1004" s="7" t="str">
        <f t="shared" si="31"/>
        <v>S36</v>
      </c>
      <c r="C1004" s="8">
        <v>42253</v>
      </c>
      <c r="D1004" s="7">
        <v>23</v>
      </c>
      <c r="E1004" s="7" t="str">
        <f t="shared" si="30"/>
        <v>S364225323</v>
      </c>
      <c r="F1004" s="4">
        <v>42309</v>
      </c>
      <c r="G1004" s="2">
        <v>245</v>
      </c>
      <c r="H1004" s="2" t="s">
        <v>2876</v>
      </c>
      <c r="I1004" s="2" t="s">
        <v>2877</v>
      </c>
      <c r="J1004" s="2" t="s">
        <v>1439</v>
      </c>
      <c r="K1004" s="194" t="s">
        <v>17</v>
      </c>
      <c r="L1004" s="2">
        <v>37</v>
      </c>
      <c r="M1004" s="194">
        <v>0</v>
      </c>
      <c r="N1004" s="2">
        <v>0</v>
      </c>
      <c r="O1004" s="195">
        <v>100</v>
      </c>
    </row>
    <row r="1005" spans="1:15">
      <c r="A1005" s="7">
        <v>2015</v>
      </c>
      <c r="B1005" s="7" t="str">
        <f t="shared" si="31"/>
        <v>S36</v>
      </c>
      <c r="C1005" s="8">
        <v>42253</v>
      </c>
      <c r="D1005" s="7">
        <v>24</v>
      </c>
      <c r="E1005" s="7" t="str">
        <f t="shared" si="30"/>
        <v>S364225324</v>
      </c>
      <c r="F1005" s="3" t="s">
        <v>97</v>
      </c>
      <c r="G1005" s="2">
        <v>250</v>
      </c>
      <c r="H1005" s="2" t="s">
        <v>2878</v>
      </c>
      <c r="I1005" s="2" t="s">
        <v>2879</v>
      </c>
      <c r="J1005" s="2" t="s">
        <v>2880</v>
      </c>
      <c r="K1005" s="194" t="s">
        <v>17</v>
      </c>
      <c r="L1005" s="2">
        <v>34</v>
      </c>
      <c r="M1005" s="194" t="s">
        <v>804</v>
      </c>
      <c r="N1005" s="2" t="s">
        <v>2220</v>
      </c>
      <c r="O1005" s="195" t="s">
        <v>2881</v>
      </c>
    </row>
    <row r="1006" spans="1:15">
      <c r="A1006" s="7">
        <v>2015</v>
      </c>
      <c r="B1006" s="7" t="str">
        <f t="shared" si="31"/>
        <v>S36</v>
      </c>
      <c r="C1006" s="8">
        <v>42253</v>
      </c>
      <c r="D1006" s="7">
        <v>25</v>
      </c>
      <c r="E1006" s="7" t="str">
        <f t="shared" si="30"/>
        <v>S364225325</v>
      </c>
      <c r="F1006" s="3">
        <v>2016</v>
      </c>
      <c r="G1006" s="2">
        <v>215</v>
      </c>
      <c r="H1006" s="2" t="s">
        <v>2882</v>
      </c>
      <c r="I1006" s="2" t="s">
        <v>2883</v>
      </c>
      <c r="J1006" s="2" t="s">
        <v>1855</v>
      </c>
      <c r="K1006" s="194" t="s">
        <v>17</v>
      </c>
      <c r="L1006" s="2">
        <v>34</v>
      </c>
      <c r="M1006" s="194">
        <v>5</v>
      </c>
      <c r="N1006" s="2">
        <v>25</v>
      </c>
      <c r="O1006" s="195">
        <v>70</v>
      </c>
    </row>
    <row r="1007" spans="1:15">
      <c r="A1007" s="7">
        <v>2015</v>
      </c>
      <c r="B1007" s="7" t="str">
        <f t="shared" si="31"/>
        <v>S36</v>
      </c>
      <c r="C1007" s="8">
        <v>42253</v>
      </c>
      <c r="D1007" s="7">
        <v>26</v>
      </c>
      <c r="E1007" s="7" t="str">
        <f t="shared" si="30"/>
        <v>S364225326</v>
      </c>
      <c r="F1007" s="3">
        <v>2017</v>
      </c>
      <c r="G1007" s="2">
        <v>200</v>
      </c>
      <c r="H1007" s="2" t="s">
        <v>2884</v>
      </c>
      <c r="I1007" s="2" t="s">
        <v>2885</v>
      </c>
      <c r="J1007" s="2" t="s">
        <v>2886</v>
      </c>
      <c r="K1007" s="194" t="s">
        <v>17</v>
      </c>
      <c r="L1007" s="2">
        <v>37</v>
      </c>
      <c r="M1007" s="194" t="s">
        <v>735</v>
      </c>
      <c r="N1007" s="2" t="s">
        <v>627</v>
      </c>
      <c r="O1007" s="195" t="s">
        <v>586</v>
      </c>
    </row>
    <row r="1008" spans="1:15">
      <c r="A1008" s="7">
        <v>2015</v>
      </c>
      <c r="B1008" s="7" t="str">
        <f t="shared" si="31"/>
        <v>S36</v>
      </c>
      <c r="C1008" s="8">
        <v>42253</v>
      </c>
      <c r="D1008" s="7">
        <v>27</v>
      </c>
      <c r="E1008" s="7" t="str">
        <f t="shared" si="30"/>
        <v>S364225327</v>
      </c>
      <c r="F1008" s="3">
        <v>2018</v>
      </c>
      <c r="G1008" s="2">
        <v>195</v>
      </c>
      <c r="H1008" s="2" t="s">
        <v>2887</v>
      </c>
      <c r="I1008" s="2" t="s">
        <v>2888</v>
      </c>
      <c r="J1008" s="2" t="s">
        <v>2043</v>
      </c>
      <c r="K1008" s="194" t="s">
        <v>17</v>
      </c>
      <c r="L1008" s="2">
        <v>41</v>
      </c>
      <c r="M1008" s="194" t="s">
        <v>729</v>
      </c>
      <c r="N1008" s="2" t="s">
        <v>731</v>
      </c>
      <c r="O1008" s="195" t="s">
        <v>730</v>
      </c>
    </row>
    <row r="1009" spans="1:15" ht="15.75" thickBot="1">
      <c r="A1009" s="7">
        <v>2015</v>
      </c>
      <c r="B1009" s="7" t="str">
        <f t="shared" si="31"/>
        <v>S36</v>
      </c>
      <c r="C1009" s="8">
        <v>42253</v>
      </c>
      <c r="D1009" s="7">
        <v>28</v>
      </c>
      <c r="E1009" s="7" t="str">
        <f t="shared" si="30"/>
        <v>S364225328</v>
      </c>
      <c r="F1009" s="5">
        <v>2019</v>
      </c>
      <c r="G1009" s="6">
        <v>190</v>
      </c>
      <c r="H1009" s="6" t="s">
        <v>920</v>
      </c>
      <c r="I1009" s="6" t="s">
        <v>2889</v>
      </c>
      <c r="J1009" s="6" t="s">
        <v>670</v>
      </c>
      <c r="K1009" s="196" t="s">
        <v>17</v>
      </c>
      <c r="L1009" s="6">
        <v>41</v>
      </c>
      <c r="M1009" s="196" t="s">
        <v>508</v>
      </c>
      <c r="N1009" s="6" t="s">
        <v>632</v>
      </c>
      <c r="O1009" s="197" t="s">
        <v>631</v>
      </c>
    </row>
    <row r="1010" spans="1:15" ht="16.5" thickTop="1" thickBot="1">
      <c r="A1010" s="7">
        <v>2015</v>
      </c>
      <c r="B1010" s="7" t="str">
        <f t="shared" si="31"/>
        <v>S37</v>
      </c>
      <c r="C1010" s="8">
        <v>42260</v>
      </c>
      <c r="D1010" s="7">
        <v>1</v>
      </c>
      <c r="E1010" s="7" t="str">
        <f t="shared" si="30"/>
        <v>S37422601</v>
      </c>
      <c r="F1010" s="1" t="s">
        <v>0</v>
      </c>
    </row>
    <row r="1011" spans="1:15" ht="16.5" thickTop="1" thickBot="1">
      <c r="A1011" s="7">
        <v>2015</v>
      </c>
      <c r="B1011" s="7" t="str">
        <f t="shared" si="31"/>
        <v>S37</v>
      </c>
      <c r="C1011" s="8">
        <v>42260</v>
      </c>
      <c r="D1011" s="7">
        <v>2</v>
      </c>
      <c r="E1011" s="7" t="str">
        <f t="shared" si="30"/>
        <v>S37422602</v>
      </c>
      <c r="F1011" s="338" t="s">
        <v>1</v>
      </c>
      <c r="G1011" s="341" t="s">
        <v>2</v>
      </c>
      <c r="H1011" s="342"/>
      <c r="I1011" s="342"/>
      <c r="J1011" s="343"/>
      <c r="K1011" s="344" t="s">
        <v>3</v>
      </c>
      <c r="L1011" s="343"/>
      <c r="M1011" s="344" t="s">
        <v>144</v>
      </c>
      <c r="N1011" s="342"/>
      <c r="O1011" s="342"/>
    </row>
    <row r="1012" spans="1:15" ht="18" customHeight="1" thickBot="1">
      <c r="A1012" s="7">
        <v>2015</v>
      </c>
      <c r="B1012" s="7" t="str">
        <f t="shared" si="31"/>
        <v>S37</v>
      </c>
      <c r="C1012" s="8">
        <v>42260</v>
      </c>
      <c r="D1012" s="7">
        <v>3</v>
      </c>
      <c r="E1012" s="7" t="str">
        <f t="shared" si="30"/>
        <v>S37422603</v>
      </c>
      <c r="F1012" s="339"/>
      <c r="G1012" s="345" t="s">
        <v>5</v>
      </c>
      <c r="H1012" s="347" t="s">
        <v>145</v>
      </c>
      <c r="I1012" s="348"/>
      <c r="J1012" s="349"/>
      <c r="K1012" s="350" t="s">
        <v>6</v>
      </c>
      <c r="L1012" s="352" t="s">
        <v>7</v>
      </c>
      <c r="M1012" s="350" t="s">
        <v>8</v>
      </c>
      <c r="N1012" s="354" t="s">
        <v>146</v>
      </c>
      <c r="O1012" s="356" t="s">
        <v>147</v>
      </c>
    </row>
    <row r="1013" spans="1:15" ht="15.75" thickBot="1">
      <c r="A1013" s="7">
        <v>2015</v>
      </c>
      <c r="B1013" s="7" t="str">
        <f t="shared" si="31"/>
        <v>S37</v>
      </c>
      <c r="C1013" s="8">
        <v>42260</v>
      </c>
      <c r="D1013" s="7">
        <v>4</v>
      </c>
      <c r="E1013" s="7" t="str">
        <f t="shared" si="30"/>
        <v>S37422604</v>
      </c>
      <c r="F1013" s="340"/>
      <c r="G1013" s="346"/>
      <c r="H1013" s="191" t="s">
        <v>9</v>
      </c>
      <c r="I1013" s="192" t="s">
        <v>10</v>
      </c>
      <c r="J1013" s="193" t="s">
        <v>11</v>
      </c>
      <c r="K1013" s="351"/>
      <c r="L1013" s="353"/>
      <c r="M1013" s="351"/>
      <c r="N1013" s="355"/>
      <c r="O1013" s="357"/>
    </row>
    <row r="1014" spans="1:15">
      <c r="A1014" s="7">
        <v>2015</v>
      </c>
      <c r="B1014" s="7" t="str">
        <f t="shared" si="31"/>
        <v>S37</v>
      </c>
      <c r="C1014" s="8">
        <v>42260</v>
      </c>
      <c r="D1014" s="7">
        <v>5</v>
      </c>
      <c r="E1014" s="7" t="str">
        <f t="shared" si="30"/>
        <v>S37422605</v>
      </c>
      <c r="F1014" s="3" t="s">
        <v>12</v>
      </c>
      <c r="G1014" s="2">
        <v>-10</v>
      </c>
      <c r="H1014" s="2" t="s">
        <v>2890</v>
      </c>
      <c r="I1014" s="2" t="s">
        <v>2891</v>
      </c>
      <c r="J1014" s="2" t="s">
        <v>1382</v>
      </c>
      <c r="K1014" s="194" t="s">
        <v>17</v>
      </c>
      <c r="L1014" s="2">
        <v>48</v>
      </c>
      <c r="M1014" s="194" t="s">
        <v>2892</v>
      </c>
      <c r="N1014" s="2" t="s">
        <v>2893</v>
      </c>
      <c r="O1014" s="195" t="s">
        <v>2894</v>
      </c>
    </row>
    <row r="1015" spans="1:15">
      <c r="A1015" s="7">
        <v>2015</v>
      </c>
      <c r="B1015" s="7" t="str">
        <f t="shared" si="31"/>
        <v>S37</v>
      </c>
      <c r="C1015" s="8">
        <v>42260</v>
      </c>
      <c r="D1015" s="7">
        <v>6</v>
      </c>
      <c r="E1015" s="7" t="str">
        <f t="shared" si="30"/>
        <v>S37422606</v>
      </c>
      <c r="F1015" s="4">
        <v>42248</v>
      </c>
      <c r="G1015" s="2">
        <v>215</v>
      </c>
      <c r="H1015" s="2" t="s">
        <v>2895</v>
      </c>
      <c r="I1015" s="2" t="s">
        <v>2896</v>
      </c>
      <c r="J1015" s="2" t="s">
        <v>499</v>
      </c>
      <c r="K1015" s="194" t="s">
        <v>17</v>
      </c>
      <c r="L1015" s="2">
        <v>50</v>
      </c>
      <c r="M1015" s="194" t="s">
        <v>2427</v>
      </c>
      <c r="N1015" s="2" t="s">
        <v>518</v>
      </c>
      <c r="O1015" s="195">
        <v>0</v>
      </c>
    </row>
    <row r="1016" spans="1:15">
      <c r="A1016" s="7">
        <v>2015</v>
      </c>
      <c r="B1016" s="7" t="str">
        <f t="shared" si="31"/>
        <v>S37</v>
      </c>
      <c r="C1016" s="8">
        <v>42260</v>
      </c>
      <c r="D1016" s="7">
        <v>7</v>
      </c>
      <c r="E1016" s="7" t="str">
        <f t="shared" si="30"/>
        <v>S37422607</v>
      </c>
      <c r="F1016" s="4">
        <v>42278</v>
      </c>
      <c r="G1016" s="2">
        <v>220</v>
      </c>
      <c r="H1016" s="2" t="s">
        <v>2897</v>
      </c>
      <c r="I1016" s="2" t="s">
        <v>2898</v>
      </c>
      <c r="J1016" s="2" t="s">
        <v>2899</v>
      </c>
      <c r="K1016" s="194" t="s">
        <v>17</v>
      </c>
      <c r="L1016" s="2">
        <v>40</v>
      </c>
      <c r="M1016" s="194" t="s">
        <v>666</v>
      </c>
      <c r="N1016" s="2" t="s">
        <v>472</v>
      </c>
      <c r="O1016" s="195" t="s">
        <v>303</v>
      </c>
    </row>
    <row r="1017" spans="1:15">
      <c r="A1017" s="7">
        <v>2015</v>
      </c>
      <c r="B1017" s="7" t="str">
        <f t="shared" si="31"/>
        <v>S37</v>
      </c>
      <c r="C1017" s="8">
        <v>42260</v>
      </c>
      <c r="D1017" s="7">
        <v>8</v>
      </c>
      <c r="E1017" s="7" t="str">
        <f t="shared" si="30"/>
        <v>S37422608</v>
      </c>
      <c r="F1017" s="4">
        <v>42309</v>
      </c>
      <c r="G1017" s="2">
        <v>190</v>
      </c>
      <c r="H1017" s="2" t="s">
        <v>2900</v>
      </c>
      <c r="I1017" s="2" t="s">
        <v>910</v>
      </c>
      <c r="J1017" s="2" t="s">
        <v>2901</v>
      </c>
      <c r="K1017" s="194" t="s">
        <v>17</v>
      </c>
      <c r="L1017" s="2">
        <v>35</v>
      </c>
      <c r="M1017" s="194" t="s">
        <v>666</v>
      </c>
      <c r="N1017" s="2" t="s">
        <v>472</v>
      </c>
      <c r="O1017" s="195" t="s">
        <v>303</v>
      </c>
    </row>
    <row r="1018" spans="1:15">
      <c r="A1018" s="7">
        <v>2015</v>
      </c>
      <c r="B1018" s="7" t="str">
        <f t="shared" si="31"/>
        <v>S37</v>
      </c>
      <c r="C1018" s="8">
        <v>42260</v>
      </c>
      <c r="D1018" s="7">
        <v>9</v>
      </c>
      <c r="E1018" s="7" t="str">
        <f t="shared" ref="E1018:E1081" si="32">B1018&amp;C1018&amp;D1018</f>
        <v>S37422609</v>
      </c>
      <c r="F1018" s="4">
        <v>42339</v>
      </c>
      <c r="G1018" s="2">
        <v>180</v>
      </c>
      <c r="H1018" s="2" t="s">
        <v>2902</v>
      </c>
      <c r="I1018" s="2" t="s">
        <v>2903</v>
      </c>
      <c r="J1018" s="2" t="s">
        <v>2904</v>
      </c>
      <c r="K1018" s="194" t="s">
        <v>17</v>
      </c>
      <c r="L1018" s="2">
        <v>35</v>
      </c>
      <c r="M1018" s="194">
        <v>80</v>
      </c>
      <c r="N1018" s="2">
        <v>12</v>
      </c>
      <c r="O1018" s="195">
        <v>8</v>
      </c>
    </row>
    <row r="1019" spans="1:15">
      <c r="A1019" s="7">
        <v>2015</v>
      </c>
      <c r="B1019" s="7" t="str">
        <f t="shared" si="31"/>
        <v>S37</v>
      </c>
      <c r="C1019" s="8">
        <v>42260</v>
      </c>
      <c r="D1019" s="7">
        <v>10</v>
      </c>
      <c r="E1019" s="7" t="str">
        <f t="shared" si="32"/>
        <v>S374226010</v>
      </c>
      <c r="F1019" s="3" t="s">
        <v>14</v>
      </c>
      <c r="G1019" s="2">
        <v>190</v>
      </c>
      <c r="H1019" s="2" t="s">
        <v>2905</v>
      </c>
      <c r="I1019" s="2" t="s">
        <v>2905</v>
      </c>
      <c r="J1019" s="2" t="s">
        <v>2906</v>
      </c>
      <c r="K1019" s="194" t="s">
        <v>17</v>
      </c>
      <c r="L1019" s="2">
        <v>39</v>
      </c>
      <c r="M1019" s="194" t="s">
        <v>873</v>
      </c>
      <c r="N1019" s="2" t="s">
        <v>2076</v>
      </c>
      <c r="O1019" s="195" t="s">
        <v>935</v>
      </c>
    </row>
    <row r="1020" spans="1:15">
      <c r="A1020" s="7">
        <v>2015</v>
      </c>
      <c r="B1020" s="7" t="str">
        <f t="shared" si="31"/>
        <v>S37</v>
      </c>
      <c r="C1020" s="8">
        <v>42260</v>
      </c>
      <c r="D1020" s="7">
        <v>11</v>
      </c>
      <c r="E1020" s="7" t="str">
        <f t="shared" si="32"/>
        <v>S374226011</v>
      </c>
      <c r="F1020" s="3">
        <v>2017</v>
      </c>
      <c r="G1020" s="2">
        <v>175</v>
      </c>
      <c r="H1020" s="2" t="s">
        <v>2907</v>
      </c>
      <c r="I1020" s="2" t="s">
        <v>2908</v>
      </c>
      <c r="J1020" s="2" t="s">
        <v>1761</v>
      </c>
      <c r="K1020" s="194" t="s">
        <v>17</v>
      </c>
      <c r="L1020" s="2">
        <v>35</v>
      </c>
      <c r="M1020" s="194">
        <v>40</v>
      </c>
      <c r="N1020" s="2">
        <v>40</v>
      </c>
      <c r="O1020" s="195">
        <v>20</v>
      </c>
    </row>
    <row r="1021" spans="1:15">
      <c r="A1021" s="7">
        <v>2015</v>
      </c>
      <c r="B1021" s="7" t="str">
        <f t="shared" si="31"/>
        <v>S37</v>
      </c>
      <c r="C1021" s="8">
        <v>42260</v>
      </c>
      <c r="D1021" s="7">
        <v>12</v>
      </c>
      <c r="E1021" s="7" t="str">
        <f t="shared" si="32"/>
        <v>S374226012</v>
      </c>
      <c r="F1021" s="3">
        <v>2018</v>
      </c>
      <c r="G1021" s="2">
        <v>170</v>
      </c>
      <c r="H1021" s="2" t="s">
        <v>2909</v>
      </c>
      <c r="I1021" s="2" t="s">
        <v>2910</v>
      </c>
      <c r="J1021" s="2" t="s">
        <v>469</v>
      </c>
      <c r="K1021" s="194" t="s">
        <v>17</v>
      </c>
      <c r="L1021" s="2">
        <v>36</v>
      </c>
      <c r="M1021" s="194" t="s">
        <v>1198</v>
      </c>
      <c r="N1021" s="2" t="s">
        <v>1952</v>
      </c>
      <c r="O1021" s="195" t="s">
        <v>1248</v>
      </c>
    </row>
    <row r="1022" spans="1:15">
      <c r="A1022" s="7">
        <v>2015</v>
      </c>
      <c r="B1022" s="7" t="str">
        <f t="shared" si="31"/>
        <v>S37</v>
      </c>
      <c r="C1022" s="8">
        <v>42260</v>
      </c>
      <c r="D1022" s="7">
        <v>13</v>
      </c>
      <c r="E1022" s="7" t="str">
        <f t="shared" si="32"/>
        <v>S374226013</v>
      </c>
      <c r="F1022" s="3">
        <v>2019</v>
      </c>
      <c r="G1022" s="2">
        <v>160</v>
      </c>
      <c r="H1022" s="2" t="s">
        <v>2911</v>
      </c>
      <c r="I1022" s="2" t="s">
        <v>2912</v>
      </c>
      <c r="J1022" s="2" t="s">
        <v>2670</v>
      </c>
      <c r="K1022" s="194" t="s">
        <v>17</v>
      </c>
      <c r="L1022" s="2">
        <v>34</v>
      </c>
      <c r="M1022" s="194">
        <v>28</v>
      </c>
      <c r="N1022" s="2">
        <v>60</v>
      </c>
      <c r="O1022" s="195">
        <v>12</v>
      </c>
    </row>
    <row r="1023" spans="1:15" ht="15.75" thickBot="1">
      <c r="A1023" s="7">
        <v>2015</v>
      </c>
      <c r="B1023" s="7" t="str">
        <f t="shared" si="31"/>
        <v>S37</v>
      </c>
      <c r="C1023" s="8">
        <v>42260</v>
      </c>
      <c r="D1023" s="7">
        <v>14</v>
      </c>
      <c r="E1023" s="7" t="str">
        <f t="shared" si="32"/>
        <v>S374226014</v>
      </c>
      <c r="F1023" s="5">
        <v>2020</v>
      </c>
      <c r="G1023" s="6">
        <v>160</v>
      </c>
      <c r="H1023" s="6" t="s">
        <v>2913</v>
      </c>
      <c r="I1023" s="6" t="s">
        <v>2914</v>
      </c>
      <c r="J1023" s="6" t="s">
        <v>554</v>
      </c>
      <c r="K1023" s="196" t="s">
        <v>17</v>
      </c>
      <c r="L1023" s="6">
        <v>34</v>
      </c>
      <c r="M1023" s="196" t="s">
        <v>2368</v>
      </c>
      <c r="N1023" s="6" t="s">
        <v>301</v>
      </c>
      <c r="O1023" s="197" t="s">
        <v>670</v>
      </c>
    </row>
    <row r="1024" spans="1:15" ht="16.5" thickTop="1" thickBot="1">
      <c r="A1024" s="7">
        <v>2015</v>
      </c>
      <c r="B1024" s="7" t="str">
        <f t="shared" si="31"/>
        <v>S37</v>
      </c>
      <c r="C1024" s="8">
        <v>42260</v>
      </c>
      <c r="D1024" s="7">
        <v>15</v>
      </c>
      <c r="E1024" s="7" t="str">
        <f t="shared" si="32"/>
        <v>S374226015</v>
      </c>
      <c r="F1024" s="1" t="s">
        <v>15</v>
      </c>
    </row>
    <row r="1025" spans="1:15" ht="16.5" thickTop="1" thickBot="1">
      <c r="A1025" s="7">
        <v>2015</v>
      </c>
      <c r="B1025" s="7" t="str">
        <f t="shared" si="31"/>
        <v>S37</v>
      </c>
      <c r="C1025" s="8">
        <v>42260</v>
      </c>
      <c r="D1025" s="7">
        <v>16</v>
      </c>
      <c r="E1025" s="7" t="str">
        <f t="shared" si="32"/>
        <v>S374226016</v>
      </c>
      <c r="F1025" s="338" t="s">
        <v>1</v>
      </c>
      <c r="G1025" s="341" t="s">
        <v>2</v>
      </c>
      <c r="H1025" s="342"/>
      <c r="I1025" s="342"/>
      <c r="J1025" s="343"/>
      <c r="K1025" s="344" t="s">
        <v>3</v>
      </c>
      <c r="L1025" s="343"/>
      <c r="M1025" s="344" t="s">
        <v>144</v>
      </c>
      <c r="N1025" s="342"/>
      <c r="O1025" s="342"/>
    </row>
    <row r="1026" spans="1:15" ht="18" customHeight="1" thickBot="1">
      <c r="A1026" s="7">
        <v>2015</v>
      </c>
      <c r="B1026" s="7" t="str">
        <f t="shared" si="31"/>
        <v>S37</v>
      </c>
      <c r="C1026" s="8">
        <v>42260</v>
      </c>
      <c r="D1026" s="7">
        <v>17</v>
      </c>
      <c r="E1026" s="7" t="str">
        <f t="shared" si="32"/>
        <v>S374226017</v>
      </c>
      <c r="F1026" s="339"/>
      <c r="G1026" s="345" t="s">
        <v>5</v>
      </c>
      <c r="H1026" s="347" t="s">
        <v>145</v>
      </c>
      <c r="I1026" s="348"/>
      <c r="J1026" s="349"/>
      <c r="K1026" s="350" t="s">
        <v>6</v>
      </c>
      <c r="L1026" s="352" t="s">
        <v>7</v>
      </c>
      <c r="M1026" s="350" t="s">
        <v>8</v>
      </c>
      <c r="N1026" s="354" t="s">
        <v>146</v>
      </c>
      <c r="O1026" s="356" t="s">
        <v>147</v>
      </c>
    </row>
    <row r="1027" spans="1:15" ht="15.75" thickBot="1">
      <c r="A1027" s="7">
        <v>2015</v>
      </c>
      <c r="B1027" s="7" t="str">
        <f t="shared" si="31"/>
        <v>S37</v>
      </c>
      <c r="C1027" s="8">
        <v>42260</v>
      </c>
      <c r="D1027" s="7">
        <v>18</v>
      </c>
      <c r="E1027" s="7" t="str">
        <f t="shared" si="32"/>
        <v>S374226018</v>
      </c>
      <c r="F1027" s="340"/>
      <c r="G1027" s="346"/>
      <c r="H1027" s="191" t="s">
        <v>9</v>
      </c>
      <c r="I1027" s="192" t="s">
        <v>10</v>
      </c>
      <c r="J1027" s="193" t="s">
        <v>11</v>
      </c>
      <c r="K1027" s="351"/>
      <c r="L1027" s="353"/>
      <c r="M1027" s="351"/>
      <c r="N1027" s="355"/>
      <c r="O1027" s="357"/>
    </row>
    <row r="1028" spans="1:15">
      <c r="A1028" s="7">
        <v>2015</v>
      </c>
      <c r="B1028" s="7" t="str">
        <f t="shared" si="31"/>
        <v>S37</v>
      </c>
      <c r="C1028" s="8">
        <v>42260</v>
      </c>
      <c r="D1028" s="7">
        <v>19</v>
      </c>
      <c r="E1028" s="7" t="str">
        <f t="shared" si="32"/>
        <v>S374226019</v>
      </c>
      <c r="F1028" s="3" t="s">
        <v>16</v>
      </c>
      <c r="G1028" s="2">
        <v>10</v>
      </c>
      <c r="H1028" s="2" t="s">
        <v>1740</v>
      </c>
      <c r="I1028" s="2" t="s">
        <v>2915</v>
      </c>
      <c r="J1028" s="2" t="s">
        <v>2172</v>
      </c>
      <c r="K1028" s="194" t="s">
        <v>17</v>
      </c>
      <c r="L1028" s="2">
        <v>47</v>
      </c>
      <c r="M1028" s="194" t="s">
        <v>340</v>
      </c>
      <c r="N1028" s="2" t="s">
        <v>1153</v>
      </c>
      <c r="O1028" s="195" t="s">
        <v>1153</v>
      </c>
    </row>
    <row r="1029" spans="1:15">
      <c r="A1029" s="7">
        <v>2015</v>
      </c>
      <c r="B1029" s="7" t="str">
        <f t="shared" si="31"/>
        <v>S37</v>
      </c>
      <c r="C1029" s="8">
        <v>42260</v>
      </c>
      <c r="D1029" s="7">
        <v>20</v>
      </c>
      <c r="E1029" s="7" t="str">
        <f t="shared" si="32"/>
        <v>S374226020</v>
      </c>
      <c r="F1029" s="4">
        <v>42248</v>
      </c>
      <c r="G1029" s="2">
        <v>230</v>
      </c>
      <c r="H1029" s="2" t="s">
        <v>2916</v>
      </c>
      <c r="I1029" s="2" t="s">
        <v>2917</v>
      </c>
      <c r="J1029" s="2" t="s">
        <v>2918</v>
      </c>
      <c r="K1029" s="194" t="s">
        <v>17</v>
      </c>
      <c r="L1029" s="2">
        <v>49</v>
      </c>
      <c r="M1029" s="194">
        <v>95</v>
      </c>
      <c r="N1029" s="2">
        <v>5</v>
      </c>
      <c r="O1029" s="195">
        <v>0</v>
      </c>
    </row>
    <row r="1030" spans="1:15">
      <c r="A1030" s="7">
        <v>2015</v>
      </c>
      <c r="B1030" s="7" t="str">
        <f t="shared" si="31"/>
        <v>S37</v>
      </c>
      <c r="C1030" s="8">
        <v>42260</v>
      </c>
      <c r="D1030" s="7">
        <v>21</v>
      </c>
      <c r="E1030" s="7" t="str">
        <f t="shared" si="32"/>
        <v>S374226021</v>
      </c>
      <c r="F1030" s="4">
        <v>42278</v>
      </c>
      <c r="G1030" s="2">
        <v>235</v>
      </c>
      <c r="H1030" s="2" t="s">
        <v>2919</v>
      </c>
      <c r="I1030" s="2" t="s">
        <v>2920</v>
      </c>
      <c r="J1030" s="2" t="s">
        <v>2921</v>
      </c>
      <c r="K1030" s="194" t="s">
        <v>17</v>
      </c>
      <c r="L1030" s="2">
        <v>41</v>
      </c>
      <c r="M1030" s="194" t="s">
        <v>2922</v>
      </c>
      <c r="N1030" s="2" t="s">
        <v>984</v>
      </c>
      <c r="O1030" s="195" t="s">
        <v>477</v>
      </c>
    </row>
    <row r="1031" spans="1:15">
      <c r="A1031" s="7">
        <v>2015</v>
      </c>
      <c r="B1031" s="7" t="str">
        <f t="shared" si="31"/>
        <v>S37</v>
      </c>
      <c r="C1031" s="8">
        <v>42260</v>
      </c>
      <c r="D1031" s="7">
        <v>22</v>
      </c>
      <c r="E1031" s="7" t="str">
        <f t="shared" si="32"/>
        <v>S374226022</v>
      </c>
      <c r="F1031" s="4">
        <v>42309</v>
      </c>
      <c r="G1031" s="2">
        <v>210</v>
      </c>
      <c r="H1031" s="2" t="s">
        <v>2923</v>
      </c>
      <c r="I1031" s="2" t="s">
        <v>2924</v>
      </c>
      <c r="J1031" s="2" t="s">
        <v>2925</v>
      </c>
      <c r="K1031" s="194" t="s">
        <v>17</v>
      </c>
      <c r="L1031" s="2">
        <v>34</v>
      </c>
      <c r="M1031" s="194" t="s">
        <v>2926</v>
      </c>
      <c r="N1031" s="2" t="s">
        <v>2927</v>
      </c>
      <c r="O1031" s="195" t="s">
        <v>2928</v>
      </c>
    </row>
    <row r="1032" spans="1:15">
      <c r="A1032" s="7">
        <v>2015</v>
      </c>
      <c r="B1032" s="7" t="str">
        <f t="shared" si="31"/>
        <v>S37</v>
      </c>
      <c r="C1032" s="8">
        <v>42260</v>
      </c>
      <c r="D1032" s="7">
        <v>23</v>
      </c>
      <c r="E1032" s="7" t="str">
        <f t="shared" si="32"/>
        <v>S374226023</v>
      </c>
      <c r="F1032" s="4">
        <v>42339</v>
      </c>
      <c r="G1032" s="2">
        <v>200</v>
      </c>
      <c r="H1032" s="2" t="s">
        <v>2929</v>
      </c>
      <c r="I1032" s="2" t="s">
        <v>2930</v>
      </c>
      <c r="J1032" s="2" t="s">
        <v>2931</v>
      </c>
      <c r="K1032" s="194" t="s">
        <v>17</v>
      </c>
      <c r="L1032" s="2">
        <v>32</v>
      </c>
      <c r="M1032" s="194" t="s">
        <v>2932</v>
      </c>
      <c r="N1032" s="2" t="s">
        <v>2933</v>
      </c>
      <c r="O1032" s="195" t="s">
        <v>1242</v>
      </c>
    </row>
    <row r="1033" spans="1:15">
      <c r="A1033" s="7">
        <v>2015</v>
      </c>
      <c r="B1033" s="7" t="str">
        <f t="shared" si="31"/>
        <v>S37</v>
      </c>
      <c r="C1033" s="8">
        <v>42260</v>
      </c>
      <c r="D1033" s="7">
        <v>24</v>
      </c>
      <c r="E1033" s="7" t="str">
        <f t="shared" si="32"/>
        <v>S374226024</v>
      </c>
      <c r="F1033" s="3" t="s">
        <v>14</v>
      </c>
      <c r="G1033" s="2">
        <v>215</v>
      </c>
      <c r="H1033" s="2" t="s">
        <v>2934</v>
      </c>
      <c r="I1033" s="2" t="s">
        <v>2935</v>
      </c>
      <c r="J1033" s="2" t="s">
        <v>1242</v>
      </c>
      <c r="K1033" s="194" t="s">
        <v>17</v>
      </c>
      <c r="L1033" s="2">
        <v>38</v>
      </c>
      <c r="M1033" s="194">
        <v>44</v>
      </c>
      <c r="N1033" s="2">
        <v>28</v>
      </c>
      <c r="O1033" s="195">
        <v>28</v>
      </c>
    </row>
    <row r="1034" spans="1:15">
      <c r="A1034" s="7">
        <v>2015</v>
      </c>
      <c r="B1034" s="7" t="str">
        <f t="shared" si="31"/>
        <v>S37</v>
      </c>
      <c r="C1034" s="8">
        <v>42260</v>
      </c>
      <c r="D1034" s="7">
        <v>25</v>
      </c>
      <c r="E1034" s="7" t="str">
        <f t="shared" si="32"/>
        <v>S374226025</v>
      </c>
      <c r="F1034" s="3">
        <v>2017</v>
      </c>
      <c r="G1034" s="2">
        <v>200</v>
      </c>
      <c r="H1034" s="2" t="s">
        <v>2936</v>
      </c>
      <c r="I1034" s="2">
        <v>189</v>
      </c>
      <c r="J1034" s="2" t="s">
        <v>277</v>
      </c>
      <c r="K1034" s="194" t="s">
        <v>17</v>
      </c>
      <c r="L1034" s="2">
        <v>37</v>
      </c>
      <c r="M1034" s="194">
        <v>25</v>
      </c>
      <c r="N1034" s="2">
        <v>45</v>
      </c>
      <c r="O1034" s="195">
        <v>30</v>
      </c>
    </row>
    <row r="1035" spans="1:15">
      <c r="A1035" s="7">
        <v>2015</v>
      </c>
      <c r="B1035" s="7" t="str">
        <f t="shared" si="31"/>
        <v>S37</v>
      </c>
      <c r="C1035" s="8">
        <v>42260</v>
      </c>
      <c r="D1035" s="7">
        <v>26</v>
      </c>
      <c r="E1035" s="7" t="str">
        <f t="shared" si="32"/>
        <v>S374226026</v>
      </c>
      <c r="F1035" s="3">
        <v>2018</v>
      </c>
      <c r="G1035" s="2">
        <v>200</v>
      </c>
      <c r="H1035" s="2" t="s">
        <v>2937</v>
      </c>
      <c r="I1035" s="2" t="s">
        <v>2938</v>
      </c>
      <c r="J1035" s="2" t="s">
        <v>1990</v>
      </c>
      <c r="K1035" s="194" t="s">
        <v>17</v>
      </c>
      <c r="L1035" s="2">
        <v>37</v>
      </c>
      <c r="M1035" s="194" t="s">
        <v>626</v>
      </c>
      <c r="N1035" s="2" t="s">
        <v>1180</v>
      </c>
      <c r="O1035" s="195" t="s">
        <v>922</v>
      </c>
    </row>
    <row r="1036" spans="1:15">
      <c r="A1036" s="7">
        <v>2015</v>
      </c>
      <c r="B1036" s="7" t="str">
        <f t="shared" si="31"/>
        <v>S37</v>
      </c>
      <c r="C1036" s="8">
        <v>42260</v>
      </c>
      <c r="D1036" s="7">
        <v>27</v>
      </c>
      <c r="E1036" s="7" t="str">
        <f t="shared" si="32"/>
        <v>S374226027</v>
      </c>
      <c r="F1036" s="3">
        <v>2019</v>
      </c>
      <c r="G1036" s="2">
        <v>190</v>
      </c>
      <c r="H1036" s="2" t="s">
        <v>2939</v>
      </c>
      <c r="I1036" s="2" t="s">
        <v>2940</v>
      </c>
      <c r="J1036" s="2" t="s">
        <v>2708</v>
      </c>
      <c r="K1036" s="194" t="s">
        <v>17</v>
      </c>
      <c r="L1036" s="2">
        <v>37</v>
      </c>
      <c r="M1036" s="194">
        <v>35</v>
      </c>
      <c r="N1036" s="2">
        <v>45</v>
      </c>
      <c r="O1036" s="195">
        <v>20</v>
      </c>
    </row>
    <row r="1037" spans="1:15" ht="15.75" thickBot="1">
      <c r="A1037" s="7">
        <v>2015</v>
      </c>
      <c r="B1037" s="7" t="str">
        <f t="shared" si="31"/>
        <v>S37</v>
      </c>
      <c r="C1037" s="8">
        <v>42260</v>
      </c>
      <c r="D1037" s="7">
        <v>28</v>
      </c>
      <c r="E1037" s="7" t="str">
        <f t="shared" si="32"/>
        <v>S374226028</v>
      </c>
      <c r="F1037" s="5">
        <v>2020</v>
      </c>
      <c r="G1037" s="6">
        <v>190</v>
      </c>
      <c r="H1037" s="6" t="s">
        <v>2809</v>
      </c>
      <c r="I1037" s="6" t="s">
        <v>2941</v>
      </c>
      <c r="J1037" s="6" t="s">
        <v>2667</v>
      </c>
      <c r="K1037" s="196" t="s">
        <v>17</v>
      </c>
      <c r="L1037" s="6">
        <v>37</v>
      </c>
      <c r="M1037" s="196" t="s">
        <v>507</v>
      </c>
      <c r="N1037" s="6" t="s">
        <v>529</v>
      </c>
      <c r="O1037" s="197" t="s">
        <v>519</v>
      </c>
    </row>
    <row r="1038" spans="1:15" ht="16.5" thickTop="1" thickBot="1">
      <c r="A1038" s="7">
        <v>2015</v>
      </c>
      <c r="B1038" s="7" t="str">
        <f t="shared" si="31"/>
        <v>S38</v>
      </c>
      <c r="C1038" s="8">
        <v>42267</v>
      </c>
      <c r="D1038" s="7">
        <v>1</v>
      </c>
      <c r="E1038" s="7" t="str">
        <f t="shared" si="32"/>
        <v>S38422671</v>
      </c>
      <c r="F1038" s="1" t="s">
        <v>0</v>
      </c>
    </row>
    <row r="1039" spans="1:15" ht="16.5" thickTop="1" thickBot="1">
      <c r="A1039" s="7">
        <v>2015</v>
      </c>
      <c r="B1039" s="7" t="str">
        <f t="shared" si="31"/>
        <v>S38</v>
      </c>
      <c r="C1039" s="8">
        <v>42267</v>
      </c>
      <c r="D1039" s="7">
        <v>2</v>
      </c>
      <c r="E1039" s="7" t="str">
        <f t="shared" si="32"/>
        <v>S38422672</v>
      </c>
      <c r="F1039" s="338" t="s">
        <v>1</v>
      </c>
      <c r="G1039" s="341" t="s">
        <v>2</v>
      </c>
      <c r="H1039" s="342"/>
      <c r="I1039" s="342"/>
      <c r="J1039" s="343"/>
      <c r="K1039" s="344" t="s">
        <v>3</v>
      </c>
      <c r="L1039" s="343"/>
      <c r="M1039" s="344" t="s">
        <v>144</v>
      </c>
      <c r="N1039" s="342"/>
      <c r="O1039" s="342"/>
    </row>
    <row r="1040" spans="1:15" ht="18" customHeight="1" thickBot="1">
      <c r="A1040" s="7">
        <v>2015</v>
      </c>
      <c r="B1040" s="7" t="str">
        <f t="shared" si="31"/>
        <v>S38</v>
      </c>
      <c r="C1040" s="8">
        <v>42267</v>
      </c>
      <c r="D1040" s="7">
        <v>3</v>
      </c>
      <c r="E1040" s="7" t="str">
        <f t="shared" si="32"/>
        <v>S38422673</v>
      </c>
      <c r="F1040" s="339"/>
      <c r="G1040" s="345" t="s">
        <v>5</v>
      </c>
      <c r="H1040" s="347" t="s">
        <v>145</v>
      </c>
      <c r="I1040" s="348"/>
      <c r="J1040" s="349"/>
      <c r="K1040" s="350" t="s">
        <v>6</v>
      </c>
      <c r="L1040" s="352" t="s">
        <v>7</v>
      </c>
      <c r="M1040" s="350" t="s">
        <v>8</v>
      </c>
      <c r="N1040" s="354" t="s">
        <v>146</v>
      </c>
      <c r="O1040" s="356" t="s">
        <v>147</v>
      </c>
    </row>
    <row r="1041" spans="1:15" ht="15.75" thickBot="1">
      <c r="A1041" s="7">
        <v>2015</v>
      </c>
      <c r="B1041" s="7" t="str">
        <f t="shared" si="31"/>
        <v>S38</v>
      </c>
      <c r="C1041" s="8">
        <v>42267</v>
      </c>
      <c r="D1041" s="7">
        <v>4</v>
      </c>
      <c r="E1041" s="7" t="str">
        <f t="shared" si="32"/>
        <v>S38422674</v>
      </c>
      <c r="F1041" s="340"/>
      <c r="G1041" s="346"/>
      <c r="H1041" s="191" t="s">
        <v>9</v>
      </c>
      <c r="I1041" s="192" t="s">
        <v>10</v>
      </c>
      <c r="J1041" s="193" t="s">
        <v>11</v>
      </c>
      <c r="K1041" s="351"/>
      <c r="L1041" s="353"/>
      <c r="M1041" s="351"/>
      <c r="N1041" s="355"/>
      <c r="O1041" s="357"/>
    </row>
    <row r="1042" spans="1:15">
      <c r="A1042" s="7">
        <v>2015</v>
      </c>
      <c r="B1042" s="7" t="str">
        <f t="shared" si="31"/>
        <v>S38</v>
      </c>
      <c r="C1042" s="8">
        <v>42267</v>
      </c>
      <c r="D1042" s="7">
        <v>5</v>
      </c>
      <c r="E1042" s="7" t="str">
        <f t="shared" si="32"/>
        <v>S38422675</v>
      </c>
      <c r="F1042" s="3" t="s">
        <v>12</v>
      </c>
      <c r="G1042" s="2">
        <v>-7</v>
      </c>
      <c r="H1042" s="2" t="s">
        <v>2942</v>
      </c>
      <c r="I1042" s="2" t="s">
        <v>2943</v>
      </c>
      <c r="J1042" s="2" t="s">
        <v>1046</v>
      </c>
      <c r="K1042" s="194" t="s">
        <v>17</v>
      </c>
      <c r="L1042" s="2">
        <v>47</v>
      </c>
      <c r="M1042" s="194" t="s">
        <v>692</v>
      </c>
      <c r="N1042" s="2" t="s">
        <v>692</v>
      </c>
      <c r="O1042" s="195" t="s">
        <v>444</v>
      </c>
    </row>
    <row r="1043" spans="1:15">
      <c r="A1043" s="7">
        <v>2015</v>
      </c>
      <c r="B1043" s="7" t="str">
        <f t="shared" si="31"/>
        <v>S38</v>
      </c>
      <c r="C1043" s="8">
        <v>42267</v>
      </c>
      <c r="D1043" s="7">
        <v>6</v>
      </c>
      <c r="E1043" s="7" t="str">
        <f t="shared" si="32"/>
        <v>S38422676</v>
      </c>
      <c r="F1043" s="4">
        <v>42248</v>
      </c>
      <c r="G1043" s="2">
        <v>205</v>
      </c>
      <c r="H1043" s="2" t="s">
        <v>2944</v>
      </c>
      <c r="I1043" s="2" t="s">
        <v>2945</v>
      </c>
      <c r="J1043" s="2" t="s">
        <v>2946</v>
      </c>
      <c r="K1043" s="194" t="s">
        <v>17</v>
      </c>
      <c r="L1043" s="2">
        <v>48</v>
      </c>
      <c r="M1043" s="194" t="s">
        <v>2947</v>
      </c>
      <c r="N1043" s="2" t="s">
        <v>2395</v>
      </c>
      <c r="O1043" s="195" t="s">
        <v>2395</v>
      </c>
    </row>
    <row r="1044" spans="1:15">
      <c r="A1044" s="7">
        <v>2015</v>
      </c>
      <c r="B1044" s="7" t="str">
        <f t="shared" si="31"/>
        <v>S38</v>
      </c>
      <c r="C1044" s="8">
        <v>42267</v>
      </c>
      <c r="D1044" s="7">
        <v>7</v>
      </c>
      <c r="E1044" s="7" t="str">
        <f t="shared" si="32"/>
        <v>S38422677</v>
      </c>
      <c r="F1044" s="4">
        <v>42278</v>
      </c>
      <c r="G1044" s="2">
        <v>175</v>
      </c>
      <c r="H1044" s="2" t="s">
        <v>2948</v>
      </c>
      <c r="I1044" s="2" t="s">
        <v>2949</v>
      </c>
      <c r="J1044" s="2" t="s">
        <v>2950</v>
      </c>
      <c r="K1044" s="194" t="s">
        <v>17</v>
      </c>
      <c r="L1044" s="2">
        <v>42</v>
      </c>
      <c r="M1044" s="194" t="s">
        <v>2951</v>
      </c>
      <c r="N1044" s="2" t="s">
        <v>343</v>
      </c>
      <c r="O1044" s="195" t="s">
        <v>343</v>
      </c>
    </row>
    <row r="1045" spans="1:15">
      <c r="A1045" s="7">
        <v>2015</v>
      </c>
      <c r="B1045" s="7" t="str">
        <f t="shared" si="31"/>
        <v>S38</v>
      </c>
      <c r="C1045" s="8">
        <v>42267</v>
      </c>
      <c r="D1045" s="7">
        <v>8</v>
      </c>
      <c r="E1045" s="7" t="str">
        <f t="shared" si="32"/>
        <v>S38422678</v>
      </c>
      <c r="F1045" s="4">
        <v>42309</v>
      </c>
      <c r="G1045" s="2">
        <v>175</v>
      </c>
      <c r="H1045" s="2" t="s">
        <v>2952</v>
      </c>
      <c r="I1045" s="2" t="s">
        <v>2953</v>
      </c>
      <c r="J1045" s="2" t="s">
        <v>1593</v>
      </c>
      <c r="K1045" s="194" t="s">
        <v>17</v>
      </c>
      <c r="L1045" s="2">
        <v>38</v>
      </c>
      <c r="M1045" s="194">
        <v>90</v>
      </c>
      <c r="N1045" s="2" t="s">
        <v>728</v>
      </c>
      <c r="O1045" s="195" t="s">
        <v>2664</v>
      </c>
    </row>
    <row r="1046" spans="1:15">
      <c r="A1046" s="7">
        <v>2015</v>
      </c>
      <c r="B1046" s="7" t="str">
        <f t="shared" si="31"/>
        <v>S38</v>
      </c>
      <c r="C1046" s="8">
        <v>42267</v>
      </c>
      <c r="D1046" s="7">
        <v>9</v>
      </c>
      <c r="E1046" s="7" t="str">
        <f t="shared" si="32"/>
        <v>S38422679</v>
      </c>
      <c r="F1046" s="4">
        <v>42339</v>
      </c>
      <c r="G1046" s="2">
        <v>175</v>
      </c>
      <c r="H1046" s="2" t="s">
        <v>2954</v>
      </c>
      <c r="I1046" s="2" t="s">
        <v>2955</v>
      </c>
      <c r="J1046" s="2" t="s">
        <v>2950</v>
      </c>
      <c r="K1046" s="194" t="s">
        <v>17</v>
      </c>
      <c r="L1046" s="2">
        <v>42</v>
      </c>
      <c r="M1046" s="194" t="s">
        <v>2956</v>
      </c>
      <c r="N1046" s="2" t="s">
        <v>2957</v>
      </c>
      <c r="O1046" s="195" t="s">
        <v>1628</v>
      </c>
    </row>
    <row r="1047" spans="1:15">
      <c r="A1047" s="7">
        <v>2015</v>
      </c>
      <c r="B1047" s="7" t="str">
        <f t="shared" si="31"/>
        <v>S38</v>
      </c>
      <c r="C1047" s="8">
        <v>42267</v>
      </c>
      <c r="D1047" s="7">
        <v>10</v>
      </c>
      <c r="E1047" s="7" t="str">
        <f t="shared" si="32"/>
        <v>S384226710</v>
      </c>
      <c r="F1047" s="3" t="s">
        <v>14</v>
      </c>
      <c r="G1047" s="2">
        <v>180</v>
      </c>
      <c r="H1047" s="2" t="s">
        <v>2958</v>
      </c>
      <c r="I1047" s="2" t="s">
        <v>2959</v>
      </c>
      <c r="J1047" s="2" t="s">
        <v>599</v>
      </c>
      <c r="K1047" s="194" t="s">
        <v>17</v>
      </c>
      <c r="L1047" s="2">
        <v>35</v>
      </c>
      <c r="M1047" s="194" t="s">
        <v>2960</v>
      </c>
      <c r="N1047" s="2" t="s">
        <v>1665</v>
      </c>
      <c r="O1047" s="195" t="s">
        <v>871</v>
      </c>
    </row>
    <row r="1048" spans="1:15">
      <c r="A1048" s="7">
        <v>2015</v>
      </c>
      <c r="B1048" s="7" t="str">
        <f t="shared" si="31"/>
        <v>S38</v>
      </c>
      <c r="C1048" s="8">
        <v>42267</v>
      </c>
      <c r="D1048" s="7">
        <v>11</v>
      </c>
      <c r="E1048" s="7" t="str">
        <f t="shared" si="32"/>
        <v>S384226711</v>
      </c>
      <c r="F1048" s="3">
        <v>2017</v>
      </c>
      <c r="G1048" s="2">
        <v>175</v>
      </c>
      <c r="H1048" s="2" t="s">
        <v>2961</v>
      </c>
      <c r="I1048" s="2" t="s">
        <v>2962</v>
      </c>
      <c r="J1048" s="2" t="s">
        <v>1228</v>
      </c>
      <c r="K1048" s="194" t="s">
        <v>17</v>
      </c>
      <c r="L1048" s="2">
        <v>32</v>
      </c>
      <c r="M1048" s="194" t="s">
        <v>701</v>
      </c>
      <c r="N1048" s="2" t="s">
        <v>443</v>
      </c>
      <c r="O1048" s="195" t="s">
        <v>1684</v>
      </c>
    </row>
    <row r="1049" spans="1:15">
      <c r="A1049" s="7">
        <v>2015</v>
      </c>
      <c r="B1049" s="7" t="str">
        <f t="shared" si="31"/>
        <v>S38</v>
      </c>
      <c r="C1049" s="8">
        <v>42267</v>
      </c>
      <c r="D1049" s="7">
        <v>12</v>
      </c>
      <c r="E1049" s="7" t="str">
        <f t="shared" si="32"/>
        <v>S384226712</v>
      </c>
      <c r="F1049" s="3">
        <v>2018</v>
      </c>
      <c r="G1049" s="2">
        <v>170</v>
      </c>
      <c r="H1049" s="2" t="s">
        <v>2963</v>
      </c>
      <c r="I1049" s="2" t="s">
        <v>2964</v>
      </c>
      <c r="J1049" s="2" t="s">
        <v>2965</v>
      </c>
      <c r="K1049" s="194" t="s">
        <v>17</v>
      </c>
      <c r="L1049" s="2">
        <v>34</v>
      </c>
      <c r="M1049" s="194">
        <v>36</v>
      </c>
      <c r="N1049" s="2">
        <v>40</v>
      </c>
      <c r="O1049" s="195">
        <v>24</v>
      </c>
    </row>
    <row r="1050" spans="1:15">
      <c r="A1050" s="7">
        <v>2015</v>
      </c>
      <c r="B1050" s="7" t="str">
        <f t="shared" si="31"/>
        <v>S38</v>
      </c>
      <c r="C1050" s="8">
        <v>42267</v>
      </c>
      <c r="D1050" s="7">
        <v>13</v>
      </c>
      <c r="E1050" s="7" t="str">
        <f t="shared" si="32"/>
        <v>S384226713</v>
      </c>
      <c r="F1050" s="3">
        <v>2019</v>
      </c>
      <c r="G1050" s="2">
        <v>160</v>
      </c>
      <c r="H1050" s="2" t="s">
        <v>2966</v>
      </c>
      <c r="I1050" s="2" t="s">
        <v>2967</v>
      </c>
      <c r="J1050" s="2" t="s">
        <v>2968</v>
      </c>
      <c r="K1050" s="194" t="s">
        <v>17</v>
      </c>
      <c r="L1050" s="2">
        <v>35</v>
      </c>
      <c r="M1050" s="194">
        <v>28</v>
      </c>
      <c r="N1050" s="2">
        <v>60</v>
      </c>
      <c r="O1050" s="195">
        <v>12</v>
      </c>
    </row>
    <row r="1051" spans="1:15" ht="15.75" thickBot="1">
      <c r="A1051" s="7">
        <v>2015</v>
      </c>
      <c r="B1051" s="7" t="str">
        <f t="shared" ref="B1051:B1114" si="33">"S"&amp;RIGHT(B1023,2)+1</f>
        <v>S38</v>
      </c>
      <c r="C1051" s="8">
        <v>42267</v>
      </c>
      <c r="D1051" s="7">
        <v>14</v>
      </c>
      <c r="E1051" s="7" t="str">
        <f t="shared" si="32"/>
        <v>S384226714</v>
      </c>
      <c r="F1051" s="5">
        <v>2020</v>
      </c>
      <c r="G1051" s="6">
        <v>160</v>
      </c>
      <c r="H1051" s="6" t="s">
        <v>2969</v>
      </c>
      <c r="I1051" s="6" t="s">
        <v>2970</v>
      </c>
      <c r="J1051" s="6" t="s">
        <v>1223</v>
      </c>
      <c r="K1051" s="196" t="s">
        <v>17</v>
      </c>
      <c r="L1051" s="6">
        <v>34</v>
      </c>
      <c r="M1051" s="196">
        <v>25</v>
      </c>
      <c r="N1051" s="6" t="s">
        <v>1467</v>
      </c>
      <c r="O1051" s="197" t="s">
        <v>792</v>
      </c>
    </row>
    <row r="1052" spans="1:15" ht="16.5" thickTop="1" thickBot="1">
      <c r="A1052" s="7">
        <v>2015</v>
      </c>
      <c r="B1052" s="7" t="str">
        <f t="shared" si="33"/>
        <v>S38</v>
      </c>
      <c r="C1052" s="8">
        <v>42267</v>
      </c>
      <c r="D1052" s="7">
        <v>15</v>
      </c>
      <c r="E1052" s="7" t="str">
        <f t="shared" si="32"/>
        <v>S384226715</v>
      </c>
      <c r="F1052" s="1" t="s">
        <v>15</v>
      </c>
    </row>
    <row r="1053" spans="1:15" ht="16.5" thickTop="1" thickBot="1">
      <c r="A1053" s="7">
        <v>2015</v>
      </c>
      <c r="B1053" s="7" t="str">
        <f t="shared" si="33"/>
        <v>S38</v>
      </c>
      <c r="C1053" s="8">
        <v>42267</v>
      </c>
      <c r="D1053" s="7">
        <v>16</v>
      </c>
      <c r="E1053" s="7" t="str">
        <f t="shared" si="32"/>
        <v>S384226716</v>
      </c>
      <c r="F1053" s="338" t="s">
        <v>1</v>
      </c>
      <c r="G1053" s="341" t="s">
        <v>2</v>
      </c>
      <c r="H1053" s="342"/>
      <c r="I1053" s="342"/>
      <c r="J1053" s="343"/>
      <c r="K1053" s="344" t="s">
        <v>3</v>
      </c>
      <c r="L1053" s="343"/>
      <c r="M1053" s="344" t="s">
        <v>144</v>
      </c>
      <c r="N1053" s="342"/>
      <c r="O1053" s="342"/>
    </row>
    <row r="1054" spans="1:15" ht="18" customHeight="1" thickBot="1">
      <c r="A1054" s="7">
        <v>2015</v>
      </c>
      <c r="B1054" s="7" t="str">
        <f t="shared" si="33"/>
        <v>S38</v>
      </c>
      <c r="C1054" s="8">
        <v>42267</v>
      </c>
      <c r="D1054" s="7">
        <v>17</v>
      </c>
      <c r="E1054" s="7" t="str">
        <f t="shared" si="32"/>
        <v>S384226717</v>
      </c>
      <c r="F1054" s="339"/>
      <c r="G1054" s="345" t="s">
        <v>5</v>
      </c>
      <c r="H1054" s="347" t="s">
        <v>145</v>
      </c>
      <c r="I1054" s="348"/>
      <c r="J1054" s="349"/>
      <c r="K1054" s="350" t="s">
        <v>6</v>
      </c>
      <c r="L1054" s="352" t="s">
        <v>7</v>
      </c>
      <c r="M1054" s="350" t="s">
        <v>8</v>
      </c>
      <c r="N1054" s="354" t="s">
        <v>146</v>
      </c>
      <c r="O1054" s="356" t="s">
        <v>147</v>
      </c>
    </row>
    <row r="1055" spans="1:15" ht="15.75" thickBot="1">
      <c r="A1055" s="7">
        <v>2015</v>
      </c>
      <c r="B1055" s="7" t="str">
        <f t="shared" si="33"/>
        <v>S38</v>
      </c>
      <c r="C1055" s="8">
        <v>42267</v>
      </c>
      <c r="D1055" s="7">
        <v>18</v>
      </c>
      <c r="E1055" s="7" t="str">
        <f t="shared" si="32"/>
        <v>S384226718</v>
      </c>
      <c r="F1055" s="340"/>
      <c r="G1055" s="346"/>
      <c r="H1055" s="191" t="s">
        <v>9</v>
      </c>
      <c r="I1055" s="192" t="s">
        <v>10</v>
      </c>
      <c r="J1055" s="193" t="s">
        <v>11</v>
      </c>
      <c r="K1055" s="351"/>
      <c r="L1055" s="353"/>
      <c r="M1055" s="351"/>
      <c r="N1055" s="355"/>
      <c r="O1055" s="357"/>
    </row>
    <row r="1056" spans="1:15">
      <c r="A1056" s="7">
        <v>2015</v>
      </c>
      <c r="B1056" s="7" t="str">
        <f t="shared" si="33"/>
        <v>S38</v>
      </c>
      <c r="C1056" s="8">
        <v>42267</v>
      </c>
      <c r="D1056" s="7">
        <v>19</v>
      </c>
      <c r="E1056" s="7" t="str">
        <f t="shared" si="32"/>
        <v>S384226719</v>
      </c>
      <c r="F1056" s="3" t="s">
        <v>16</v>
      </c>
      <c r="G1056" s="2">
        <v>10</v>
      </c>
      <c r="H1056" s="2" t="s">
        <v>2971</v>
      </c>
      <c r="I1056" s="2" t="s">
        <v>2972</v>
      </c>
      <c r="J1056" s="2" t="s">
        <v>1119</v>
      </c>
      <c r="K1056" s="194" t="s">
        <v>17</v>
      </c>
      <c r="L1056" s="2">
        <v>48</v>
      </c>
      <c r="M1056" s="194" t="s">
        <v>1138</v>
      </c>
      <c r="N1056" s="2" t="s">
        <v>580</v>
      </c>
      <c r="O1056" s="195" t="s">
        <v>266</v>
      </c>
    </row>
    <row r="1057" spans="1:15">
      <c r="A1057" s="7">
        <v>2015</v>
      </c>
      <c r="B1057" s="7" t="str">
        <f t="shared" si="33"/>
        <v>S38</v>
      </c>
      <c r="C1057" s="8">
        <v>42267</v>
      </c>
      <c r="D1057" s="7">
        <v>20</v>
      </c>
      <c r="E1057" s="7" t="str">
        <f t="shared" si="32"/>
        <v>S384226720</v>
      </c>
      <c r="F1057" s="4">
        <v>42248</v>
      </c>
      <c r="G1057" s="2">
        <v>215</v>
      </c>
      <c r="H1057" s="2" t="s">
        <v>2973</v>
      </c>
      <c r="I1057" s="2" t="s">
        <v>2974</v>
      </c>
      <c r="J1057" s="2" t="s">
        <v>1893</v>
      </c>
      <c r="K1057" s="194" t="s">
        <v>17</v>
      </c>
      <c r="L1057" s="2">
        <v>45</v>
      </c>
      <c r="M1057" s="194" t="s">
        <v>2975</v>
      </c>
      <c r="N1057" s="2" t="s">
        <v>1208</v>
      </c>
      <c r="O1057" s="195">
        <v>0</v>
      </c>
    </row>
    <row r="1058" spans="1:15">
      <c r="A1058" s="7">
        <v>2015</v>
      </c>
      <c r="B1058" s="7" t="str">
        <f t="shared" si="33"/>
        <v>S38</v>
      </c>
      <c r="C1058" s="8">
        <v>42267</v>
      </c>
      <c r="D1058" s="7">
        <v>21</v>
      </c>
      <c r="E1058" s="7" t="str">
        <f t="shared" si="32"/>
        <v>S384226721</v>
      </c>
      <c r="F1058" s="4">
        <v>42278</v>
      </c>
      <c r="G1058" s="2">
        <v>190</v>
      </c>
      <c r="H1058" s="2" t="s">
        <v>2976</v>
      </c>
      <c r="I1058" s="2" t="s">
        <v>2977</v>
      </c>
      <c r="J1058" s="2" t="s">
        <v>2978</v>
      </c>
      <c r="K1058" s="194" t="s">
        <v>17</v>
      </c>
      <c r="L1058" s="2">
        <v>39</v>
      </c>
      <c r="M1058" s="194" t="s">
        <v>2499</v>
      </c>
      <c r="N1058" s="2">
        <v>0</v>
      </c>
      <c r="O1058" s="195" t="s">
        <v>799</v>
      </c>
    </row>
    <row r="1059" spans="1:15">
      <c r="A1059" s="7">
        <v>2015</v>
      </c>
      <c r="B1059" s="7" t="str">
        <f t="shared" si="33"/>
        <v>S38</v>
      </c>
      <c r="C1059" s="8">
        <v>42267</v>
      </c>
      <c r="D1059" s="7">
        <v>22</v>
      </c>
      <c r="E1059" s="7" t="str">
        <f t="shared" si="32"/>
        <v>S384226722</v>
      </c>
      <c r="F1059" s="4">
        <v>42309</v>
      </c>
      <c r="G1059" s="2">
        <v>190</v>
      </c>
      <c r="H1059" s="2" t="s">
        <v>2979</v>
      </c>
      <c r="I1059" s="2" t="s">
        <v>2542</v>
      </c>
      <c r="J1059" s="2" t="s">
        <v>2980</v>
      </c>
      <c r="K1059" s="194" t="s">
        <v>17</v>
      </c>
      <c r="L1059" s="2">
        <v>36</v>
      </c>
      <c r="M1059" s="194" t="s">
        <v>1844</v>
      </c>
      <c r="N1059" s="2">
        <v>0</v>
      </c>
      <c r="O1059" s="195" t="s">
        <v>519</v>
      </c>
    </row>
    <row r="1060" spans="1:15">
      <c r="A1060" s="7">
        <v>2015</v>
      </c>
      <c r="B1060" s="7" t="str">
        <f t="shared" si="33"/>
        <v>S38</v>
      </c>
      <c r="C1060" s="8">
        <v>42267</v>
      </c>
      <c r="D1060" s="7">
        <v>23</v>
      </c>
      <c r="E1060" s="7" t="str">
        <f t="shared" si="32"/>
        <v>S384226723</v>
      </c>
      <c r="F1060" s="4">
        <v>42339</v>
      </c>
      <c r="G1060" s="2">
        <v>195</v>
      </c>
      <c r="H1060" s="2" t="s">
        <v>2981</v>
      </c>
      <c r="I1060" s="2" t="s">
        <v>2982</v>
      </c>
      <c r="J1060" s="2" t="s">
        <v>2983</v>
      </c>
      <c r="K1060" s="194" t="s">
        <v>17</v>
      </c>
      <c r="L1060" s="2">
        <v>36</v>
      </c>
      <c r="M1060" s="194" t="s">
        <v>2984</v>
      </c>
      <c r="N1060" s="2" t="s">
        <v>735</v>
      </c>
      <c r="O1060" s="195" t="s">
        <v>518</v>
      </c>
    </row>
    <row r="1061" spans="1:15">
      <c r="A1061" s="7">
        <v>2015</v>
      </c>
      <c r="B1061" s="7" t="str">
        <f t="shared" si="33"/>
        <v>S38</v>
      </c>
      <c r="C1061" s="8">
        <v>42267</v>
      </c>
      <c r="D1061" s="7">
        <v>24</v>
      </c>
      <c r="E1061" s="7" t="str">
        <f t="shared" si="32"/>
        <v>S384226724</v>
      </c>
      <c r="F1061" s="3" t="s">
        <v>14</v>
      </c>
      <c r="G1061" s="2">
        <v>200</v>
      </c>
      <c r="H1061" s="2" t="s">
        <v>1647</v>
      </c>
      <c r="I1061" s="2" t="s">
        <v>2985</v>
      </c>
      <c r="J1061" s="2" t="s">
        <v>2452</v>
      </c>
      <c r="K1061" s="194" t="s">
        <v>17</v>
      </c>
      <c r="L1061" s="2">
        <v>36</v>
      </c>
      <c r="M1061" s="194" t="s">
        <v>314</v>
      </c>
      <c r="N1061" s="2" t="s">
        <v>420</v>
      </c>
      <c r="O1061" s="195">
        <v>0</v>
      </c>
    </row>
    <row r="1062" spans="1:15">
      <c r="A1062" s="7">
        <v>2015</v>
      </c>
      <c r="B1062" s="7" t="str">
        <f t="shared" si="33"/>
        <v>S38</v>
      </c>
      <c r="C1062" s="8">
        <v>42267</v>
      </c>
      <c r="D1062" s="7">
        <v>25</v>
      </c>
      <c r="E1062" s="7" t="str">
        <f t="shared" si="32"/>
        <v>S384226725</v>
      </c>
      <c r="F1062" s="3">
        <v>2017</v>
      </c>
      <c r="G1062" s="2">
        <v>200</v>
      </c>
      <c r="H1062" s="2" t="s">
        <v>2986</v>
      </c>
      <c r="I1062" s="2" t="s">
        <v>2987</v>
      </c>
      <c r="J1062" s="2" t="s">
        <v>1628</v>
      </c>
      <c r="K1062" s="194" t="s">
        <v>17</v>
      </c>
      <c r="L1062" s="2">
        <v>36</v>
      </c>
      <c r="M1062" s="194" t="s">
        <v>704</v>
      </c>
      <c r="N1062" s="2" t="s">
        <v>1501</v>
      </c>
      <c r="O1062" s="195" t="s">
        <v>625</v>
      </c>
    </row>
    <row r="1063" spans="1:15">
      <c r="A1063" s="7">
        <v>2015</v>
      </c>
      <c r="B1063" s="7" t="str">
        <f t="shared" si="33"/>
        <v>S38</v>
      </c>
      <c r="C1063" s="8">
        <v>42267</v>
      </c>
      <c r="D1063" s="7">
        <v>26</v>
      </c>
      <c r="E1063" s="7" t="str">
        <f t="shared" si="32"/>
        <v>S384226726</v>
      </c>
      <c r="F1063" s="3">
        <v>2018</v>
      </c>
      <c r="G1063" s="2">
        <v>205</v>
      </c>
      <c r="H1063" s="2" t="s">
        <v>2988</v>
      </c>
      <c r="I1063" s="2" t="s">
        <v>2989</v>
      </c>
      <c r="J1063" s="2" t="s">
        <v>490</v>
      </c>
      <c r="K1063" s="194" t="s">
        <v>17</v>
      </c>
      <c r="L1063" s="2">
        <v>36</v>
      </c>
      <c r="M1063" s="194">
        <v>36</v>
      </c>
      <c r="N1063" s="2">
        <v>52</v>
      </c>
      <c r="O1063" s="195">
        <v>12</v>
      </c>
    </row>
    <row r="1064" spans="1:15">
      <c r="A1064" s="7">
        <v>2015</v>
      </c>
      <c r="B1064" s="7" t="str">
        <f t="shared" si="33"/>
        <v>S38</v>
      </c>
      <c r="C1064" s="8">
        <v>42267</v>
      </c>
      <c r="D1064" s="7">
        <v>27</v>
      </c>
      <c r="E1064" s="7" t="str">
        <f t="shared" si="32"/>
        <v>S384226727</v>
      </c>
      <c r="F1064" s="3">
        <v>2019</v>
      </c>
      <c r="G1064" s="2">
        <v>190</v>
      </c>
      <c r="H1064" s="2" t="s">
        <v>2990</v>
      </c>
      <c r="I1064" s="2" t="s">
        <v>2991</v>
      </c>
      <c r="J1064" s="2" t="s">
        <v>1417</v>
      </c>
      <c r="K1064" s="194" t="s">
        <v>17</v>
      </c>
      <c r="L1064" s="2">
        <v>38</v>
      </c>
      <c r="M1064" s="194" t="s">
        <v>1198</v>
      </c>
      <c r="N1064" s="2" t="s">
        <v>580</v>
      </c>
      <c r="O1064" s="195" t="s">
        <v>1198</v>
      </c>
    </row>
    <row r="1065" spans="1:15" ht="15.75" thickBot="1">
      <c r="A1065" s="7">
        <v>2015</v>
      </c>
      <c r="B1065" s="7" t="str">
        <f t="shared" si="33"/>
        <v>S38</v>
      </c>
      <c r="C1065" s="8">
        <v>42267</v>
      </c>
      <c r="D1065" s="7">
        <v>28</v>
      </c>
      <c r="E1065" s="7" t="str">
        <f t="shared" si="32"/>
        <v>S384226728</v>
      </c>
      <c r="F1065" s="5">
        <v>2020</v>
      </c>
      <c r="G1065" s="6">
        <v>190</v>
      </c>
      <c r="H1065" s="6" t="s">
        <v>2809</v>
      </c>
      <c r="I1065" s="6" t="s">
        <v>2992</v>
      </c>
      <c r="J1065" s="6" t="s">
        <v>2993</v>
      </c>
      <c r="K1065" s="196" t="s">
        <v>17</v>
      </c>
      <c r="L1065" s="6">
        <v>38</v>
      </c>
      <c r="M1065" s="196" t="s">
        <v>1831</v>
      </c>
      <c r="N1065" s="6" t="s">
        <v>731</v>
      </c>
      <c r="O1065" s="197" t="s">
        <v>1646</v>
      </c>
    </row>
    <row r="1066" spans="1:15" ht="16.5" thickTop="1" thickBot="1">
      <c r="A1066" s="7">
        <v>2015</v>
      </c>
      <c r="B1066" s="7" t="str">
        <f t="shared" si="33"/>
        <v>S39</v>
      </c>
      <c r="C1066" s="8">
        <v>42274</v>
      </c>
      <c r="D1066" s="7">
        <v>1</v>
      </c>
      <c r="E1066" s="7" t="str">
        <f t="shared" si="32"/>
        <v>S39422741</v>
      </c>
      <c r="F1066" s="1" t="s">
        <v>0</v>
      </c>
    </row>
    <row r="1067" spans="1:15" ht="16.5" thickTop="1" thickBot="1">
      <c r="A1067" s="7">
        <v>2015</v>
      </c>
      <c r="B1067" s="7" t="str">
        <f t="shared" si="33"/>
        <v>S39</v>
      </c>
      <c r="C1067" s="8">
        <v>42274</v>
      </c>
      <c r="D1067" s="7">
        <v>2</v>
      </c>
      <c r="E1067" s="7" t="str">
        <f t="shared" si="32"/>
        <v>S39422742</v>
      </c>
      <c r="F1067" s="338" t="s">
        <v>1</v>
      </c>
      <c r="G1067" s="341" t="s">
        <v>2</v>
      </c>
      <c r="H1067" s="342"/>
      <c r="I1067" s="342"/>
      <c r="J1067" s="343"/>
      <c r="K1067" s="344" t="s">
        <v>3</v>
      </c>
      <c r="L1067" s="343"/>
      <c r="M1067" s="344" t="s">
        <v>144</v>
      </c>
      <c r="N1067" s="342"/>
      <c r="O1067" s="342"/>
    </row>
    <row r="1068" spans="1:15" ht="18" customHeight="1" thickBot="1">
      <c r="A1068" s="7">
        <v>2015</v>
      </c>
      <c r="B1068" s="7" t="str">
        <f t="shared" si="33"/>
        <v>S39</v>
      </c>
      <c r="C1068" s="8">
        <v>42274</v>
      </c>
      <c r="D1068" s="7">
        <v>3</v>
      </c>
      <c r="E1068" s="7" t="str">
        <f t="shared" si="32"/>
        <v>S39422743</v>
      </c>
      <c r="F1068" s="339"/>
      <c r="G1068" s="345" t="s">
        <v>5</v>
      </c>
      <c r="H1068" s="347" t="s">
        <v>145</v>
      </c>
      <c r="I1068" s="348"/>
      <c r="J1068" s="349"/>
      <c r="K1068" s="350" t="s">
        <v>6</v>
      </c>
      <c r="L1068" s="352" t="s">
        <v>7</v>
      </c>
      <c r="M1068" s="350" t="s">
        <v>8</v>
      </c>
      <c r="N1068" s="354" t="s">
        <v>146</v>
      </c>
      <c r="O1068" s="356" t="s">
        <v>147</v>
      </c>
    </row>
    <row r="1069" spans="1:15" ht="15.75" thickBot="1">
      <c r="A1069" s="7">
        <v>2015</v>
      </c>
      <c r="B1069" s="7" t="str">
        <f t="shared" si="33"/>
        <v>S39</v>
      </c>
      <c r="C1069" s="8">
        <v>42274</v>
      </c>
      <c r="D1069" s="7">
        <v>4</v>
      </c>
      <c r="E1069" s="7" t="str">
        <f t="shared" si="32"/>
        <v>S39422744</v>
      </c>
      <c r="F1069" s="340"/>
      <c r="G1069" s="346"/>
      <c r="H1069" s="191" t="s">
        <v>9</v>
      </c>
      <c r="I1069" s="192" t="s">
        <v>10</v>
      </c>
      <c r="J1069" s="193" t="s">
        <v>11</v>
      </c>
      <c r="K1069" s="351"/>
      <c r="L1069" s="353"/>
      <c r="M1069" s="351"/>
      <c r="N1069" s="355"/>
      <c r="O1069" s="357"/>
    </row>
    <row r="1070" spans="1:15">
      <c r="A1070" s="7">
        <v>2015</v>
      </c>
      <c r="B1070" s="7" t="str">
        <f t="shared" si="33"/>
        <v>S39</v>
      </c>
      <c r="C1070" s="8">
        <v>42274</v>
      </c>
      <c r="D1070" s="7">
        <v>5</v>
      </c>
      <c r="E1070" s="7" t="str">
        <f t="shared" si="32"/>
        <v>S39422745</v>
      </c>
      <c r="F1070" s="3" t="s">
        <v>12</v>
      </c>
      <c r="G1070" s="2">
        <v>-10</v>
      </c>
      <c r="H1070" s="2" t="s">
        <v>2994</v>
      </c>
      <c r="I1070" s="2" t="s">
        <v>2995</v>
      </c>
      <c r="J1070" s="2" t="s">
        <v>834</v>
      </c>
      <c r="K1070" s="194" t="s">
        <v>17</v>
      </c>
      <c r="L1070" s="2">
        <v>50</v>
      </c>
      <c r="M1070" s="194" t="s">
        <v>2996</v>
      </c>
      <c r="N1070" s="2" t="s">
        <v>2997</v>
      </c>
      <c r="O1070" s="195" t="s">
        <v>1242</v>
      </c>
    </row>
    <row r="1071" spans="1:15">
      <c r="A1071" s="7">
        <v>2015</v>
      </c>
      <c r="B1071" s="7" t="str">
        <f t="shared" si="33"/>
        <v>S39</v>
      </c>
      <c r="C1071" s="8">
        <v>42274</v>
      </c>
      <c r="D1071" s="7">
        <v>6</v>
      </c>
      <c r="E1071" s="7" t="str">
        <f t="shared" si="32"/>
        <v>S39422746</v>
      </c>
      <c r="F1071" s="4">
        <v>42248</v>
      </c>
      <c r="G1071" s="2">
        <v>205</v>
      </c>
      <c r="H1071" s="2" t="s">
        <v>2998</v>
      </c>
      <c r="I1071" s="2" t="s">
        <v>2999</v>
      </c>
      <c r="J1071" s="2" t="s">
        <v>322</v>
      </c>
      <c r="K1071" s="194" t="s">
        <v>17</v>
      </c>
      <c r="L1071" s="2">
        <v>45</v>
      </c>
      <c r="M1071" s="194" t="s">
        <v>1853</v>
      </c>
      <c r="N1071" s="2" t="s">
        <v>1853</v>
      </c>
      <c r="O1071" s="195" t="s">
        <v>3000</v>
      </c>
    </row>
    <row r="1072" spans="1:15">
      <c r="A1072" s="7">
        <v>2015</v>
      </c>
      <c r="B1072" s="7" t="str">
        <f t="shared" si="33"/>
        <v>S39</v>
      </c>
      <c r="C1072" s="8">
        <v>42274</v>
      </c>
      <c r="D1072" s="7">
        <v>7</v>
      </c>
      <c r="E1072" s="7" t="str">
        <f t="shared" si="32"/>
        <v>S39422747</v>
      </c>
      <c r="F1072" s="4">
        <v>42278</v>
      </c>
      <c r="G1072" s="2">
        <v>185</v>
      </c>
      <c r="H1072" s="2" t="s">
        <v>1949</v>
      </c>
      <c r="I1072" s="2" t="s">
        <v>3001</v>
      </c>
      <c r="J1072" s="2" t="s">
        <v>1573</v>
      </c>
      <c r="K1072" s="194" t="s">
        <v>17</v>
      </c>
      <c r="L1072" s="2">
        <v>43</v>
      </c>
      <c r="M1072" s="194" t="s">
        <v>2157</v>
      </c>
      <c r="N1072" s="2" t="s">
        <v>496</v>
      </c>
      <c r="O1072" s="195" t="s">
        <v>2000</v>
      </c>
    </row>
    <row r="1073" spans="1:15">
      <c r="A1073" s="7">
        <v>2015</v>
      </c>
      <c r="B1073" s="7" t="str">
        <f t="shared" si="33"/>
        <v>S39</v>
      </c>
      <c r="C1073" s="8">
        <v>42274</v>
      </c>
      <c r="D1073" s="7">
        <v>8</v>
      </c>
      <c r="E1073" s="7" t="str">
        <f t="shared" si="32"/>
        <v>S39422748</v>
      </c>
      <c r="F1073" s="4">
        <v>42309</v>
      </c>
      <c r="G1073" s="2">
        <v>185</v>
      </c>
      <c r="H1073" s="2" t="s">
        <v>3002</v>
      </c>
      <c r="I1073" s="2" t="s">
        <v>3003</v>
      </c>
      <c r="J1073" s="2" t="s">
        <v>2621</v>
      </c>
      <c r="K1073" s="194" t="s">
        <v>17</v>
      </c>
      <c r="L1073" s="2">
        <v>36</v>
      </c>
      <c r="M1073" s="194" t="s">
        <v>1335</v>
      </c>
      <c r="N1073" s="2" t="s">
        <v>3004</v>
      </c>
      <c r="O1073" s="195" t="s">
        <v>3005</v>
      </c>
    </row>
    <row r="1074" spans="1:15">
      <c r="A1074" s="7">
        <v>2015</v>
      </c>
      <c r="B1074" s="7" t="str">
        <f t="shared" si="33"/>
        <v>S39</v>
      </c>
      <c r="C1074" s="8">
        <v>42274</v>
      </c>
      <c r="D1074" s="7">
        <v>9</v>
      </c>
      <c r="E1074" s="7" t="str">
        <f t="shared" si="32"/>
        <v>S39422749</v>
      </c>
      <c r="F1074" s="4">
        <v>42339</v>
      </c>
      <c r="G1074" s="2">
        <v>185</v>
      </c>
      <c r="H1074" s="2" t="s">
        <v>3006</v>
      </c>
      <c r="I1074" s="2" t="s">
        <v>3007</v>
      </c>
      <c r="J1074" s="2" t="s">
        <v>1645</v>
      </c>
      <c r="K1074" s="194" t="s">
        <v>17</v>
      </c>
      <c r="L1074" s="2">
        <v>36</v>
      </c>
      <c r="M1074" s="194" t="s">
        <v>1463</v>
      </c>
      <c r="N1074" s="2" t="s">
        <v>333</v>
      </c>
      <c r="O1074" s="195" t="s">
        <v>2368</v>
      </c>
    </row>
    <row r="1075" spans="1:15">
      <c r="A1075" s="7">
        <v>2015</v>
      </c>
      <c r="B1075" s="7" t="str">
        <f t="shared" si="33"/>
        <v>S39</v>
      </c>
      <c r="C1075" s="8">
        <v>42274</v>
      </c>
      <c r="D1075" s="7">
        <v>10</v>
      </c>
      <c r="E1075" s="7" t="str">
        <f t="shared" si="32"/>
        <v>S394227410</v>
      </c>
      <c r="F1075" s="3" t="s">
        <v>14</v>
      </c>
      <c r="G1075" s="2">
        <v>185</v>
      </c>
      <c r="H1075" s="2" t="s">
        <v>3008</v>
      </c>
      <c r="I1075" s="2" t="s">
        <v>1610</v>
      </c>
      <c r="J1075" s="2" t="s">
        <v>750</v>
      </c>
      <c r="K1075" s="194" t="s">
        <v>17</v>
      </c>
      <c r="L1075" s="2">
        <v>39</v>
      </c>
      <c r="M1075" s="194" t="s">
        <v>769</v>
      </c>
      <c r="N1075" s="2" t="s">
        <v>301</v>
      </c>
      <c r="O1075" s="195" t="s">
        <v>1023</v>
      </c>
    </row>
    <row r="1076" spans="1:15">
      <c r="A1076" s="7">
        <v>2015</v>
      </c>
      <c r="B1076" s="7" t="str">
        <f t="shared" si="33"/>
        <v>S39</v>
      </c>
      <c r="C1076" s="8">
        <v>42274</v>
      </c>
      <c r="D1076" s="7">
        <v>11</v>
      </c>
      <c r="E1076" s="7" t="str">
        <f t="shared" si="32"/>
        <v>S394227411</v>
      </c>
      <c r="F1076" s="3">
        <v>2017</v>
      </c>
      <c r="G1076" s="2">
        <v>175</v>
      </c>
      <c r="H1076" s="2" t="s">
        <v>3009</v>
      </c>
      <c r="I1076" s="2" t="s">
        <v>3010</v>
      </c>
      <c r="J1076" s="2" t="s">
        <v>3011</v>
      </c>
      <c r="K1076" s="194" t="s">
        <v>17</v>
      </c>
      <c r="L1076" s="2">
        <v>38</v>
      </c>
      <c r="M1076" s="194" t="s">
        <v>3012</v>
      </c>
      <c r="N1076" s="2" t="s">
        <v>3013</v>
      </c>
      <c r="O1076" s="195" t="s">
        <v>1129</v>
      </c>
    </row>
    <row r="1077" spans="1:15">
      <c r="A1077" s="7">
        <v>2015</v>
      </c>
      <c r="B1077" s="7" t="str">
        <f t="shared" si="33"/>
        <v>S39</v>
      </c>
      <c r="C1077" s="8">
        <v>42274</v>
      </c>
      <c r="D1077" s="7">
        <v>12</v>
      </c>
      <c r="E1077" s="7" t="str">
        <f t="shared" si="32"/>
        <v>S394227412</v>
      </c>
      <c r="F1077" s="3">
        <v>2018</v>
      </c>
      <c r="G1077" s="2">
        <v>170</v>
      </c>
      <c r="H1077" s="2" t="s">
        <v>3014</v>
      </c>
      <c r="I1077" s="2" t="s">
        <v>3015</v>
      </c>
      <c r="J1077" s="2" t="s">
        <v>1704</v>
      </c>
      <c r="K1077" s="194" t="s">
        <v>17</v>
      </c>
      <c r="L1077" s="2">
        <v>36</v>
      </c>
      <c r="M1077" s="194" t="s">
        <v>303</v>
      </c>
      <c r="N1077" s="2" t="s">
        <v>600</v>
      </c>
      <c r="O1077" s="195" t="s">
        <v>819</v>
      </c>
    </row>
    <row r="1078" spans="1:15">
      <c r="A1078" s="7">
        <v>2015</v>
      </c>
      <c r="B1078" s="7" t="str">
        <f t="shared" si="33"/>
        <v>S39</v>
      </c>
      <c r="C1078" s="8">
        <v>42274</v>
      </c>
      <c r="D1078" s="7">
        <v>13</v>
      </c>
      <c r="E1078" s="7" t="str">
        <f t="shared" si="32"/>
        <v>S394227413</v>
      </c>
      <c r="F1078" s="3">
        <v>2019</v>
      </c>
      <c r="G1078" s="2">
        <v>160</v>
      </c>
      <c r="H1078" s="2" t="s">
        <v>3016</v>
      </c>
      <c r="I1078" s="2" t="s">
        <v>3017</v>
      </c>
      <c r="J1078" s="2" t="s">
        <v>2378</v>
      </c>
      <c r="K1078" s="194" t="s">
        <v>17</v>
      </c>
      <c r="L1078" s="2">
        <v>36</v>
      </c>
      <c r="M1078" s="194" t="s">
        <v>819</v>
      </c>
      <c r="N1078" s="2" t="s">
        <v>600</v>
      </c>
      <c r="O1078" s="195" t="s">
        <v>303</v>
      </c>
    </row>
    <row r="1079" spans="1:15" ht="15.75" thickBot="1">
      <c r="A1079" s="7">
        <v>2015</v>
      </c>
      <c r="B1079" s="7" t="str">
        <f t="shared" si="33"/>
        <v>S39</v>
      </c>
      <c r="C1079" s="8">
        <v>42274</v>
      </c>
      <c r="D1079" s="7">
        <v>14</v>
      </c>
      <c r="E1079" s="7" t="str">
        <f t="shared" si="32"/>
        <v>S394227414</v>
      </c>
      <c r="F1079" s="5">
        <v>2020</v>
      </c>
      <c r="G1079" s="6">
        <v>160</v>
      </c>
      <c r="H1079" s="6" t="s">
        <v>3018</v>
      </c>
      <c r="I1079" s="6" t="s">
        <v>3019</v>
      </c>
      <c r="J1079" s="6" t="s">
        <v>1664</v>
      </c>
      <c r="K1079" s="196" t="s">
        <v>17</v>
      </c>
      <c r="L1079" s="6">
        <v>34</v>
      </c>
      <c r="M1079" s="196" t="s">
        <v>1463</v>
      </c>
      <c r="N1079" s="6" t="s">
        <v>769</v>
      </c>
      <c r="O1079" s="197" t="s">
        <v>671</v>
      </c>
    </row>
    <row r="1080" spans="1:15" ht="16.5" thickTop="1" thickBot="1">
      <c r="A1080" s="7">
        <v>2015</v>
      </c>
      <c r="B1080" s="7" t="str">
        <f t="shared" si="33"/>
        <v>S39</v>
      </c>
      <c r="C1080" s="8">
        <v>42274</v>
      </c>
      <c r="D1080" s="7">
        <v>15</v>
      </c>
      <c r="E1080" s="7" t="str">
        <f t="shared" si="32"/>
        <v>S394227415</v>
      </c>
      <c r="F1080" s="1" t="s">
        <v>15</v>
      </c>
    </row>
    <row r="1081" spans="1:15" ht="16.5" thickTop="1" thickBot="1">
      <c r="A1081" s="7">
        <v>2015</v>
      </c>
      <c r="B1081" s="7" t="str">
        <f t="shared" si="33"/>
        <v>S39</v>
      </c>
      <c r="C1081" s="8">
        <v>42274</v>
      </c>
      <c r="D1081" s="7">
        <v>16</v>
      </c>
      <c r="E1081" s="7" t="str">
        <f t="shared" si="32"/>
        <v>S394227416</v>
      </c>
      <c r="F1081" s="338" t="s">
        <v>1</v>
      </c>
      <c r="G1081" s="341" t="s">
        <v>2</v>
      </c>
      <c r="H1081" s="342"/>
      <c r="I1081" s="342"/>
      <c r="J1081" s="343"/>
      <c r="K1081" s="344" t="s">
        <v>3</v>
      </c>
      <c r="L1081" s="343"/>
      <c r="M1081" s="344" t="s">
        <v>144</v>
      </c>
      <c r="N1081" s="342"/>
      <c r="O1081" s="342"/>
    </row>
    <row r="1082" spans="1:15" ht="18" customHeight="1" thickBot="1">
      <c r="A1082" s="7">
        <v>2015</v>
      </c>
      <c r="B1082" s="7" t="str">
        <f t="shared" si="33"/>
        <v>S39</v>
      </c>
      <c r="C1082" s="8">
        <v>42274</v>
      </c>
      <c r="D1082" s="7">
        <v>17</v>
      </c>
      <c r="E1082" s="7" t="str">
        <f t="shared" ref="E1082:E1145" si="34">B1082&amp;C1082&amp;D1082</f>
        <v>S394227417</v>
      </c>
      <c r="F1082" s="339"/>
      <c r="G1082" s="345" t="s">
        <v>5</v>
      </c>
      <c r="H1082" s="347" t="s">
        <v>145</v>
      </c>
      <c r="I1082" s="348"/>
      <c r="J1082" s="349"/>
      <c r="K1082" s="350" t="s">
        <v>6</v>
      </c>
      <c r="L1082" s="352" t="s">
        <v>7</v>
      </c>
      <c r="M1082" s="350" t="s">
        <v>8</v>
      </c>
      <c r="N1082" s="354" t="s">
        <v>146</v>
      </c>
      <c r="O1082" s="356" t="s">
        <v>147</v>
      </c>
    </row>
    <row r="1083" spans="1:15" ht="15.75" thickBot="1">
      <c r="A1083" s="7">
        <v>2015</v>
      </c>
      <c r="B1083" s="7" t="str">
        <f t="shared" si="33"/>
        <v>S39</v>
      </c>
      <c r="C1083" s="8">
        <v>42274</v>
      </c>
      <c r="D1083" s="7">
        <v>18</v>
      </c>
      <c r="E1083" s="7" t="str">
        <f t="shared" si="34"/>
        <v>S394227418</v>
      </c>
      <c r="F1083" s="340"/>
      <c r="G1083" s="346"/>
      <c r="H1083" s="191" t="s">
        <v>9</v>
      </c>
      <c r="I1083" s="192" t="s">
        <v>10</v>
      </c>
      <c r="J1083" s="193" t="s">
        <v>11</v>
      </c>
      <c r="K1083" s="351"/>
      <c r="L1083" s="353"/>
      <c r="M1083" s="351"/>
      <c r="N1083" s="355"/>
      <c r="O1083" s="357"/>
    </row>
    <row r="1084" spans="1:15">
      <c r="A1084" s="7">
        <v>2015</v>
      </c>
      <c r="B1084" s="7" t="str">
        <f t="shared" si="33"/>
        <v>S39</v>
      </c>
      <c r="C1084" s="8">
        <v>42274</v>
      </c>
      <c r="D1084" s="7">
        <v>19</v>
      </c>
      <c r="E1084" s="7" t="str">
        <f t="shared" si="34"/>
        <v>S394227419</v>
      </c>
      <c r="F1084" s="3" t="s">
        <v>16</v>
      </c>
      <c r="G1084" s="2">
        <v>10</v>
      </c>
      <c r="H1084" s="2" t="s">
        <v>2262</v>
      </c>
      <c r="I1084" s="2" t="s">
        <v>3020</v>
      </c>
      <c r="J1084" s="2" t="s">
        <v>1046</v>
      </c>
      <c r="K1084" s="194" t="s">
        <v>17</v>
      </c>
      <c r="L1084" s="2">
        <v>50</v>
      </c>
      <c r="M1084" s="194" t="s">
        <v>585</v>
      </c>
      <c r="N1084" s="2" t="s">
        <v>736</v>
      </c>
      <c r="O1084" s="195" t="s">
        <v>625</v>
      </c>
    </row>
    <row r="1085" spans="1:15">
      <c r="A1085" s="7">
        <v>2015</v>
      </c>
      <c r="B1085" s="7" t="str">
        <f t="shared" si="33"/>
        <v>S39</v>
      </c>
      <c r="C1085" s="8">
        <v>42274</v>
      </c>
      <c r="D1085" s="7">
        <v>20</v>
      </c>
      <c r="E1085" s="7" t="str">
        <f t="shared" si="34"/>
        <v>S394227420</v>
      </c>
      <c r="F1085" s="4">
        <v>42248</v>
      </c>
      <c r="G1085" s="2">
        <v>215</v>
      </c>
      <c r="H1085" s="2" t="s">
        <v>3021</v>
      </c>
      <c r="I1085" s="2" t="s">
        <v>3022</v>
      </c>
      <c r="J1085" s="2" t="s">
        <v>645</v>
      </c>
      <c r="K1085" s="194" t="s">
        <v>17</v>
      </c>
      <c r="L1085" s="2">
        <v>47</v>
      </c>
      <c r="M1085" s="194" t="s">
        <v>551</v>
      </c>
      <c r="N1085" s="2" t="s">
        <v>257</v>
      </c>
      <c r="O1085" s="195" t="s">
        <v>3023</v>
      </c>
    </row>
    <row r="1086" spans="1:15">
      <c r="A1086" s="7">
        <v>2015</v>
      </c>
      <c r="B1086" s="7" t="str">
        <f t="shared" si="33"/>
        <v>S39</v>
      </c>
      <c r="C1086" s="8">
        <v>42274</v>
      </c>
      <c r="D1086" s="7">
        <v>21</v>
      </c>
      <c r="E1086" s="7" t="str">
        <f t="shared" si="34"/>
        <v>S394227421</v>
      </c>
      <c r="F1086" s="4">
        <v>42278</v>
      </c>
      <c r="G1086" s="2">
        <v>200</v>
      </c>
      <c r="H1086" s="2" t="s">
        <v>3024</v>
      </c>
      <c r="I1086" s="2" t="s">
        <v>3025</v>
      </c>
      <c r="J1086" s="2" t="s">
        <v>1721</v>
      </c>
      <c r="K1086" s="194" t="s">
        <v>17</v>
      </c>
      <c r="L1086" s="2">
        <v>40</v>
      </c>
      <c r="M1086" s="194" t="s">
        <v>301</v>
      </c>
      <c r="N1086" s="2" t="s">
        <v>334</v>
      </c>
      <c r="O1086" s="195" t="s">
        <v>380</v>
      </c>
    </row>
    <row r="1087" spans="1:15">
      <c r="A1087" s="7">
        <v>2015</v>
      </c>
      <c r="B1087" s="7" t="str">
        <f t="shared" si="33"/>
        <v>S39</v>
      </c>
      <c r="C1087" s="8">
        <v>42274</v>
      </c>
      <c r="D1087" s="7">
        <v>22</v>
      </c>
      <c r="E1087" s="7" t="str">
        <f t="shared" si="34"/>
        <v>S394227422</v>
      </c>
      <c r="F1087" s="4">
        <v>42309</v>
      </c>
      <c r="G1087" s="2">
        <v>200</v>
      </c>
      <c r="H1087" s="2" t="s">
        <v>3026</v>
      </c>
      <c r="I1087" s="2" t="s">
        <v>3027</v>
      </c>
      <c r="J1087" s="2" t="s">
        <v>599</v>
      </c>
      <c r="K1087" s="194" t="s">
        <v>17</v>
      </c>
      <c r="L1087" s="2">
        <v>38</v>
      </c>
      <c r="M1087" s="194" t="s">
        <v>3028</v>
      </c>
      <c r="N1087" s="2" t="s">
        <v>799</v>
      </c>
      <c r="O1087" s="195" t="s">
        <v>3023</v>
      </c>
    </row>
    <row r="1088" spans="1:15">
      <c r="A1088" s="7">
        <v>2015</v>
      </c>
      <c r="B1088" s="7" t="str">
        <f t="shared" si="33"/>
        <v>S39</v>
      </c>
      <c r="C1088" s="8">
        <v>42274</v>
      </c>
      <c r="D1088" s="7">
        <v>23</v>
      </c>
      <c r="E1088" s="7" t="str">
        <f t="shared" si="34"/>
        <v>S394227423</v>
      </c>
      <c r="F1088" s="4">
        <v>42339</v>
      </c>
      <c r="G1088" s="2">
        <v>205</v>
      </c>
      <c r="H1088" s="2" t="s">
        <v>3029</v>
      </c>
      <c r="I1088" s="2" t="s">
        <v>3030</v>
      </c>
      <c r="J1088" s="2" t="s">
        <v>1263</v>
      </c>
      <c r="K1088" s="194" t="s">
        <v>17</v>
      </c>
      <c r="L1088" s="2">
        <v>36</v>
      </c>
      <c r="M1088" s="194" t="s">
        <v>1630</v>
      </c>
      <c r="N1088" s="2" t="s">
        <v>1119</v>
      </c>
      <c r="O1088" s="195" t="s">
        <v>3031</v>
      </c>
    </row>
    <row r="1089" spans="1:15">
      <c r="A1089" s="7">
        <v>2015</v>
      </c>
      <c r="B1089" s="7" t="str">
        <f t="shared" si="33"/>
        <v>S39</v>
      </c>
      <c r="C1089" s="8">
        <v>42274</v>
      </c>
      <c r="D1089" s="7">
        <v>24</v>
      </c>
      <c r="E1089" s="7" t="str">
        <f t="shared" si="34"/>
        <v>S394227424</v>
      </c>
      <c r="F1089" s="3" t="s">
        <v>14</v>
      </c>
      <c r="G1089" s="2">
        <v>205</v>
      </c>
      <c r="H1089" s="2" t="s">
        <v>2341</v>
      </c>
      <c r="I1089" s="2" t="s">
        <v>3032</v>
      </c>
      <c r="J1089" s="2" t="s">
        <v>317</v>
      </c>
      <c r="K1089" s="194" t="s">
        <v>17</v>
      </c>
      <c r="L1089" s="2">
        <v>42</v>
      </c>
      <c r="M1089" s="194" t="s">
        <v>445</v>
      </c>
      <c r="N1089" s="2" t="s">
        <v>1100</v>
      </c>
      <c r="O1089" s="195" t="s">
        <v>508</v>
      </c>
    </row>
    <row r="1090" spans="1:15">
      <c r="A1090" s="7">
        <v>2015</v>
      </c>
      <c r="B1090" s="7" t="str">
        <f t="shared" si="33"/>
        <v>S39</v>
      </c>
      <c r="C1090" s="8">
        <v>42274</v>
      </c>
      <c r="D1090" s="7">
        <v>25</v>
      </c>
      <c r="E1090" s="7" t="str">
        <f t="shared" si="34"/>
        <v>S394227425</v>
      </c>
      <c r="F1090" s="3">
        <v>2017</v>
      </c>
      <c r="G1090" s="2">
        <v>200</v>
      </c>
      <c r="H1090" s="2" t="s">
        <v>3033</v>
      </c>
      <c r="I1090" s="2" t="s">
        <v>3034</v>
      </c>
      <c r="J1090" s="2" t="s">
        <v>1757</v>
      </c>
      <c r="K1090" s="194" t="s">
        <v>17</v>
      </c>
      <c r="L1090" s="2">
        <v>42</v>
      </c>
      <c r="M1090" s="194" t="s">
        <v>631</v>
      </c>
      <c r="N1090" s="2" t="s">
        <v>824</v>
      </c>
      <c r="O1090" s="195" t="s">
        <v>506</v>
      </c>
    </row>
    <row r="1091" spans="1:15">
      <c r="A1091" s="7">
        <v>2015</v>
      </c>
      <c r="B1091" s="7" t="str">
        <f t="shared" si="33"/>
        <v>S39</v>
      </c>
      <c r="C1091" s="8">
        <v>42274</v>
      </c>
      <c r="D1091" s="7">
        <v>26</v>
      </c>
      <c r="E1091" s="7" t="str">
        <f t="shared" si="34"/>
        <v>S394227426</v>
      </c>
      <c r="F1091" s="3">
        <v>2018</v>
      </c>
      <c r="G1091" s="2">
        <v>195</v>
      </c>
      <c r="H1091" s="2" t="s">
        <v>2988</v>
      </c>
      <c r="I1091" s="2" t="s">
        <v>3035</v>
      </c>
      <c r="J1091" s="2" t="s">
        <v>2993</v>
      </c>
      <c r="K1091" s="194" t="s">
        <v>17</v>
      </c>
      <c r="L1091" s="2">
        <v>43</v>
      </c>
      <c r="M1091" s="194" t="s">
        <v>741</v>
      </c>
      <c r="N1091" s="2" t="s">
        <v>455</v>
      </c>
      <c r="O1091" s="195" t="s">
        <v>1646</v>
      </c>
    </row>
    <row r="1092" spans="1:15">
      <c r="A1092" s="7">
        <v>2015</v>
      </c>
      <c r="B1092" s="7" t="str">
        <f t="shared" si="33"/>
        <v>S39</v>
      </c>
      <c r="C1092" s="8">
        <v>42274</v>
      </c>
      <c r="D1092" s="7">
        <v>27</v>
      </c>
      <c r="E1092" s="7" t="str">
        <f t="shared" si="34"/>
        <v>S394227427</v>
      </c>
      <c r="F1092" s="3">
        <v>2019</v>
      </c>
      <c r="G1092" s="2">
        <v>190</v>
      </c>
      <c r="H1092" s="2" t="s">
        <v>3036</v>
      </c>
      <c r="I1092" s="2" t="s">
        <v>3037</v>
      </c>
      <c r="J1092" s="2" t="s">
        <v>378</v>
      </c>
      <c r="K1092" s="194" t="s">
        <v>17</v>
      </c>
      <c r="L1092" s="2">
        <v>40</v>
      </c>
      <c r="M1092" s="194" t="s">
        <v>1646</v>
      </c>
      <c r="N1092" s="2" t="s">
        <v>2107</v>
      </c>
      <c r="O1092" s="195" t="s">
        <v>729</v>
      </c>
    </row>
    <row r="1093" spans="1:15" ht="15.75" thickBot="1">
      <c r="A1093" s="7">
        <v>2015</v>
      </c>
      <c r="B1093" s="7" t="str">
        <f t="shared" si="33"/>
        <v>S39</v>
      </c>
      <c r="C1093" s="8">
        <v>42274</v>
      </c>
      <c r="D1093" s="7">
        <v>28</v>
      </c>
      <c r="E1093" s="7" t="str">
        <f t="shared" si="34"/>
        <v>S394227428</v>
      </c>
      <c r="F1093" s="5">
        <v>2020</v>
      </c>
      <c r="G1093" s="6">
        <v>190</v>
      </c>
      <c r="H1093" s="6" t="s">
        <v>557</v>
      </c>
      <c r="I1093" s="6" t="s">
        <v>3038</v>
      </c>
      <c r="J1093" s="6" t="s">
        <v>419</v>
      </c>
      <c r="K1093" s="196" t="s">
        <v>17</v>
      </c>
      <c r="L1093" s="6">
        <v>39</v>
      </c>
      <c r="M1093" s="196" t="s">
        <v>1763</v>
      </c>
      <c r="N1093" s="6" t="s">
        <v>2328</v>
      </c>
      <c r="O1093" s="197" t="s">
        <v>3039</v>
      </c>
    </row>
    <row r="1094" spans="1:15" ht="16.5" thickTop="1" thickBot="1">
      <c r="A1094" s="7">
        <v>2015</v>
      </c>
      <c r="B1094" s="7" t="str">
        <f t="shared" si="33"/>
        <v>S40</v>
      </c>
      <c r="C1094" s="8">
        <v>42281</v>
      </c>
      <c r="D1094" s="7">
        <v>1</v>
      </c>
      <c r="E1094" s="7" t="str">
        <f t="shared" si="34"/>
        <v>S40422811</v>
      </c>
      <c r="F1094" s="1" t="s">
        <v>0</v>
      </c>
    </row>
    <row r="1095" spans="1:15" ht="16.5" thickTop="1" thickBot="1">
      <c r="A1095" s="7">
        <v>2015</v>
      </c>
      <c r="B1095" s="7" t="str">
        <f t="shared" si="33"/>
        <v>S40</v>
      </c>
      <c r="C1095" s="8">
        <v>42281</v>
      </c>
      <c r="D1095" s="7">
        <v>2</v>
      </c>
      <c r="E1095" s="7" t="str">
        <f t="shared" si="34"/>
        <v>S40422812</v>
      </c>
      <c r="F1095" s="338" t="s">
        <v>1</v>
      </c>
      <c r="G1095" s="341" t="s">
        <v>2</v>
      </c>
      <c r="H1095" s="342"/>
      <c r="I1095" s="342"/>
      <c r="J1095" s="343"/>
      <c r="K1095" s="344" t="s">
        <v>3</v>
      </c>
      <c r="L1095" s="343"/>
      <c r="M1095" s="344" t="s">
        <v>144</v>
      </c>
      <c r="N1095" s="342"/>
      <c r="O1095" s="342"/>
    </row>
    <row r="1096" spans="1:15" ht="18" customHeight="1" thickBot="1">
      <c r="A1096" s="7">
        <v>2015</v>
      </c>
      <c r="B1096" s="7" t="str">
        <f t="shared" si="33"/>
        <v>S40</v>
      </c>
      <c r="C1096" s="8">
        <v>42281</v>
      </c>
      <c r="D1096" s="7">
        <v>3</v>
      </c>
      <c r="E1096" s="7" t="str">
        <f t="shared" si="34"/>
        <v>S40422813</v>
      </c>
      <c r="F1096" s="339"/>
      <c r="G1096" s="345" t="s">
        <v>5</v>
      </c>
      <c r="H1096" s="347" t="s">
        <v>145</v>
      </c>
      <c r="I1096" s="348"/>
      <c r="J1096" s="349"/>
      <c r="K1096" s="350" t="s">
        <v>6</v>
      </c>
      <c r="L1096" s="352" t="s">
        <v>7</v>
      </c>
      <c r="M1096" s="350" t="s">
        <v>8</v>
      </c>
      <c r="N1096" s="354" t="s">
        <v>146</v>
      </c>
      <c r="O1096" s="356" t="s">
        <v>147</v>
      </c>
    </row>
    <row r="1097" spans="1:15" ht="15.75" thickBot="1">
      <c r="A1097" s="7">
        <v>2015</v>
      </c>
      <c r="B1097" s="7" t="str">
        <f t="shared" si="33"/>
        <v>S40</v>
      </c>
      <c r="C1097" s="8">
        <v>42281</v>
      </c>
      <c r="D1097" s="7">
        <v>4</v>
      </c>
      <c r="E1097" s="7" t="str">
        <f t="shared" si="34"/>
        <v>S40422814</v>
      </c>
      <c r="F1097" s="340"/>
      <c r="G1097" s="346"/>
      <c r="H1097" s="191" t="s">
        <v>9</v>
      </c>
      <c r="I1097" s="192" t="s">
        <v>10</v>
      </c>
      <c r="J1097" s="193" t="s">
        <v>11</v>
      </c>
      <c r="K1097" s="351"/>
      <c r="L1097" s="353"/>
      <c r="M1097" s="351"/>
      <c r="N1097" s="355"/>
      <c r="O1097" s="357"/>
    </row>
    <row r="1098" spans="1:15">
      <c r="A1098" s="7">
        <v>2015</v>
      </c>
      <c r="B1098" s="7" t="str">
        <f t="shared" si="33"/>
        <v>S40</v>
      </c>
      <c r="C1098" s="8">
        <v>42281</v>
      </c>
      <c r="D1098" s="7">
        <v>5</v>
      </c>
      <c r="E1098" s="7" t="str">
        <f t="shared" si="34"/>
        <v>S40422815</v>
      </c>
      <c r="F1098" s="3" t="s">
        <v>12</v>
      </c>
      <c r="G1098" s="2">
        <v>-15</v>
      </c>
      <c r="H1098" s="2" t="s">
        <v>3040</v>
      </c>
      <c r="I1098" s="2" t="s">
        <v>3041</v>
      </c>
      <c r="J1098" s="2" t="s">
        <v>3042</v>
      </c>
      <c r="K1098" s="194" t="s">
        <v>17</v>
      </c>
      <c r="L1098" s="2">
        <v>52</v>
      </c>
      <c r="M1098" s="194" t="s">
        <v>3043</v>
      </c>
      <c r="N1098" s="2" t="s">
        <v>991</v>
      </c>
      <c r="O1098" s="195" t="s">
        <v>1242</v>
      </c>
    </row>
    <row r="1099" spans="1:15">
      <c r="A1099" s="7">
        <v>2015</v>
      </c>
      <c r="B1099" s="7" t="str">
        <f t="shared" si="33"/>
        <v>S40</v>
      </c>
      <c r="C1099" s="8">
        <v>42281</v>
      </c>
      <c r="D1099" s="7">
        <v>6</v>
      </c>
      <c r="E1099" s="7" t="str">
        <f t="shared" si="34"/>
        <v>S40422816</v>
      </c>
      <c r="F1099" s="4">
        <v>42248</v>
      </c>
      <c r="G1099" s="2">
        <v>210</v>
      </c>
      <c r="H1099" s="2" t="s">
        <v>2974</v>
      </c>
      <c r="I1099" s="2" t="s">
        <v>3044</v>
      </c>
      <c r="J1099" s="2" t="s">
        <v>3045</v>
      </c>
      <c r="K1099" s="194" t="s">
        <v>17</v>
      </c>
      <c r="L1099" s="2">
        <v>49</v>
      </c>
      <c r="M1099" s="194">
        <v>15</v>
      </c>
      <c r="N1099" s="2">
        <v>20</v>
      </c>
      <c r="O1099" s="195">
        <v>65</v>
      </c>
    </row>
    <row r="1100" spans="1:15">
      <c r="A1100" s="7">
        <v>2015</v>
      </c>
      <c r="B1100" s="7" t="str">
        <f t="shared" si="33"/>
        <v>S40</v>
      </c>
      <c r="C1100" s="8">
        <v>42281</v>
      </c>
      <c r="D1100" s="7">
        <v>7</v>
      </c>
      <c r="E1100" s="7" t="str">
        <f t="shared" si="34"/>
        <v>S40422817</v>
      </c>
      <c r="F1100" s="4">
        <v>42278</v>
      </c>
      <c r="G1100" s="2">
        <v>175</v>
      </c>
      <c r="H1100" s="2" t="s">
        <v>3046</v>
      </c>
      <c r="I1100" s="2" t="s">
        <v>3047</v>
      </c>
      <c r="J1100" s="2" t="s">
        <v>3048</v>
      </c>
      <c r="K1100" s="194" t="s">
        <v>17</v>
      </c>
      <c r="L1100" s="2">
        <v>45</v>
      </c>
      <c r="M1100" s="194" t="s">
        <v>3049</v>
      </c>
      <c r="N1100" s="2">
        <v>0</v>
      </c>
      <c r="O1100" s="195" t="s">
        <v>1501</v>
      </c>
    </row>
    <row r="1101" spans="1:15">
      <c r="A1101" s="7">
        <v>2015</v>
      </c>
      <c r="B1101" s="7" t="str">
        <f t="shared" si="33"/>
        <v>S40</v>
      </c>
      <c r="C1101" s="8">
        <v>42281</v>
      </c>
      <c r="D1101" s="7">
        <v>8</v>
      </c>
      <c r="E1101" s="7" t="str">
        <f t="shared" si="34"/>
        <v>S40422818</v>
      </c>
      <c r="F1101" s="4">
        <v>42309</v>
      </c>
      <c r="G1101" s="2">
        <v>175</v>
      </c>
      <c r="H1101" s="2" t="s">
        <v>3050</v>
      </c>
      <c r="I1101" s="2" t="s">
        <v>3051</v>
      </c>
      <c r="J1101" s="2" t="s">
        <v>1654</v>
      </c>
      <c r="K1101" s="194" t="s">
        <v>17</v>
      </c>
      <c r="L1101" s="2">
        <v>38</v>
      </c>
      <c r="M1101" s="194">
        <v>84</v>
      </c>
      <c r="N1101" s="2">
        <v>8</v>
      </c>
      <c r="O1101" s="195">
        <v>8</v>
      </c>
    </row>
    <row r="1102" spans="1:15">
      <c r="A1102" s="7">
        <v>2015</v>
      </c>
      <c r="B1102" s="7" t="str">
        <f t="shared" si="33"/>
        <v>S40</v>
      </c>
      <c r="C1102" s="8">
        <v>42281</v>
      </c>
      <c r="D1102" s="7">
        <v>9</v>
      </c>
      <c r="E1102" s="7" t="str">
        <f t="shared" si="34"/>
        <v>S40422819</v>
      </c>
      <c r="F1102" s="4">
        <v>42339</v>
      </c>
      <c r="G1102" s="2">
        <v>175</v>
      </c>
      <c r="H1102" s="2" t="s">
        <v>3052</v>
      </c>
      <c r="I1102" s="2" t="s">
        <v>3053</v>
      </c>
      <c r="J1102" s="2" t="s">
        <v>3054</v>
      </c>
      <c r="K1102" s="194" t="s">
        <v>17</v>
      </c>
      <c r="L1102" s="2">
        <v>36</v>
      </c>
      <c r="M1102" s="194" t="s">
        <v>535</v>
      </c>
      <c r="N1102" s="2" t="s">
        <v>423</v>
      </c>
      <c r="O1102" s="195">
        <v>25</v>
      </c>
    </row>
    <row r="1103" spans="1:15">
      <c r="A1103" s="7">
        <v>2015</v>
      </c>
      <c r="B1103" s="7" t="str">
        <f t="shared" si="33"/>
        <v>S40</v>
      </c>
      <c r="C1103" s="8">
        <v>42281</v>
      </c>
      <c r="D1103" s="7">
        <v>10</v>
      </c>
      <c r="E1103" s="7" t="str">
        <f t="shared" si="34"/>
        <v>S404228110</v>
      </c>
      <c r="F1103" s="3" t="s">
        <v>14</v>
      </c>
      <c r="G1103" s="2">
        <v>180</v>
      </c>
      <c r="H1103" s="2" t="s">
        <v>3055</v>
      </c>
      <c r="I1103" s="2" t="s">
        <v>2248</v>
      </c>
      <c r="J1103" s="2" t="s">
        <v>1214</v>
      </c>
      <c r="K1103" s="194" t="s">
        <v>17</v>
      </c>
      <c r="L1103" s="2">
        <v>41</v>
      </c>
      <c r="M1103" s="194" t="s">
        <v>513</v>
      </c>
      <c r="N1103" s="2" t="s">
        <v>444</v>
      </c>
      <c r="O1103" s="195" t="s">
        <v>1208</v>
      </c>
    </row>
    <row r="1104" spans="1:15">
      <c r="A1104" s="7">
        <v>2015</v>
      </c>
      <c r="B1104" s="7" t="str">
        <f t="shared" si="33"/>
        <v>S40</v>
      </c>
      <c r="C1104" s="8">
        <v>42281</v>
      </c>
      <c r="D1104" s="7">
        <v>11</v>
      </c>
      <c r="E1104" s="7" t="str">
        <f t="shared" si="34"/>
        <v>S404228111</v>
      </c>
      <c r="F1104" s="3">
        <v>2017</v>
      </c>
      <c r="G1104" s="2">
        <v>175</v>
      </c>
      <c r="H1104" s="2" t="s">
        <v>3056</v>
      </c>
      <c r="I1104" s="2" t="s">
        <v>3057</v>
      </c>
      <c r="J1104" s="2" t="s">
        <v>422</v>
      </c>
      <c r="K1104" s="194" t="s">
        <v>17</v>
      </c>
      <c r="L1104" s="2">
        <v>39</v>
      </c>
      <c r="M1104" s="194" t="s">
        <v>982</v>
      </c>
      <c r="N1104" s="2" t="s">
        <v>773</v>
      </c>
      <c r="O1104" s="195" t="s">
        <v>3058</v>
      </c>
    </row>
    <row r="1105" spans="1:15">
      <c r="A1105" s="7">
        <v>2015</v>
      </c>
      <c r="B1105" s="7" t="str">
        <f t="shared" si="33"/>
        <v>S40</v>
      </c>
      <c r="C1105" s="8">
        <v>42281</v>
      </c>
      <c r="D1105" s="7">
        <v>12</v>
      </c>
      <c r="E1105" s="7" t="str">
        <f t="shared" si="34"/>
        <v>S404228112</v>
      </c>
      <c r="F1105" s="3">
        <v>2018</v>
      </c>
      <c r="G1105" s="2">
        <v>170</v>
      </c>
      <c r="H1105" s="2" t="s">
        <v>3059</v>
      </c>
      <c r="I1105" s="2" t="s">
        <v>3060</v>
      </c>
      <c r="J1105" s="2" t="s">
        <v>3061</v>
      </c>
      <c r="K1105" s="194" t="s">
        <v>17</v>
      </c>
      <c r="L1105" s="2">
        <v>39</v>
      </c>
      <c r="M1105" s="194" t="s">
        <v>919</v>
      </c>
      <c r="N1105" s="2" t="s">
        <v>1099</v>
      </c>
      <c r="O1105" s="195" t="s">
        <v>1999</v>
      </c>
    </row>
    <row r="1106" spans="1:15">
      <c r="A1106" s="7">
        <v>2015</v>
      </c>
      <c r="B1106" s="7" t="str">
        <f t="shared" si="33"/>
        <v>S40</v>
      </c>
      <c r="C1106" s="8">
        <v>42281</v>
      </c>
      <c r="D1106" s="7">
        <v>13</v>
      </c>
      <c r="E1106" s="7" t="str">
        <f t="shared" si="34"/>
        <v>S404228113</v>
      </c>
      <c r="F1106" s="3">
        <v>2019</v>
      </c>
      <c r="G1106" s="2">
        <v>160</v>
      </c>
      <c r="H1106" s="2" t="s">
        <v>3062</v>
      </c>
      <c r="I1106" s="2" t="s">
        <v>3063</v>
      </c>
      <c r="J1106" s="2" t="s">
        <v>2664</v>
      </c>
      <c r="K1106" s="194" t="s">
        <v>17</v>
      </c>
      <c r="L1106" s="2">
        <v>36</v>
      </c>
      <c r="M1106" s="194" t="s">
        <v>873</v>
      </c>
      <c r="N1106" s="2" t="s">
        <v>1598</v>
      </c>
      <c r="O1106" s="195" t="s">
        <v>2074</v>
      </c>
    </row>
    <row r="1107" spans="1:15" ht="15.75" thickBot="1">
      <c r="A1107" s="7">
        <v>2015</v>
      </c>
      <c r="B1107" s="7" t="str">
        <f t="shared" si="33"/>
        <v>S40</v>
      </c>
      <c r="C1107" s="8">
        <v>42281</v>
      </c>
      <c r="D1107" s="7">
        <v>14</v>
      </c>
      <c r="E1107" s="7" t="str">
        <f t="shared" si="34"/>
        <v>S404228114</v>
      </c>
      <c r="F1107" s="5">
        <v>2020</v>
      </c>
      <c r="G1107" s="6">
        <v>160</v>
      </c>
      <c r="H1107" s="6" t="s">
        <v>3064</v>
      </c>
      <c r="I1107" s="6" t="s">
        <v>3065</v>
      </c>
      <c r="J1107" s="6" t="s">
        <v>3066</v>
      </c>
      <c r="K1107" s="196" t="s">
        <v>17</v>
      </c>
      <c r="L1107" s="6">
        <v>34</v>
      </c>
      <c r="M1107" s="196" t="s">
        <v>787</v>
      </c>
      <c r="N1107" s="6" t="s">
        <v>580</v>
      </c>
      <c r="O1107" s="197" t="s">
        <v>601</v>
      </c>
    </row>
    <row r="1108" spans="1:15" ht="16.5" thickTop="1" thickBot="1">
      <c r="A1108" s="7">
        <v>2015</v>
      </c>
      <c r="B1108" s="7" t="str">
        <f t="shared" si="33"/>
        <v>S40</v>
      </c>
      <c r="C1108" s="8">
        <v>42281</v>
      </c>
      <c r="D1108" s="7">
        <v>15</v>
      </c>
      <c r="E1108" s="7" t="str">
        <f t="shared" si="34"/>
        <v>S404228115</v>
      </c>
      <c r="F1108" s="1" t="s">
        <v>15</v>
      </c>
    </row>
    <row r="1109" spans="1:15" ht="16.5" thickTop="1" thickBot="1">
      <c r="A1109" s="7">
        <v>2015</v>
      </c>
      <c r="B1109" s="7" t="str">
        <f t="shared" si="33"/>
        <v>S40</v>
      </c>
      <c r="C1109" s="8">
        <v>42281</v>
      </c>
      <c r="D1109" s="7">
        <v>16</v>
      </c>
      <c r="E1109" s="7" t="str">
        <f t="shared" si="34"/>
        <v>S404228116</v>
      </c>
      <c r="F1109" s="338" t="s">
        <v>1</v>
      </c>
      <c r="G1109" s="341" t="s">
        <v>2</v>
      </c>
      <c r="H1109" s="342"/>
      <c r="I1109" s="342"/>
      <c r="J1109" s="343"/>
      <c r="K1109" s="344" t="s">
        <v>3</v>
      </c>
      <c r="L1109" s="343"/>
      <c r="M1109" s="344" t="s">
        <v>144</v>
      </c>
      <c r="N1109" s="342"/>
      <c r="O1109" s="342"/>
    </row>
    <row r="1110" spans="1:15" ht="18" customHeight="1" thickBot="1">
      <c r="A1110" s="7">
        <v>2015</v>
      </c>
      <c r="B1110" s="7" t="str">
        <f t="shared" si="33"/>
        <v>S40</v>
      </c>
      <c r="C1110" s="8">
        <v>42281</v>
      </c>
      <c r="D1110" s="7">
        <v>17</v>
      </c>
      <c r="E1110" s="7" t="str">
        <f t="shared" si="34"/>
        <v>S404228117</v>
      </c>
      <c r="F1110" s="339"/>
      <c r="G1110" s="345" t="s">
        <v>5</v>
      </c>
      <c r="H1110" s="347" t="s">
        <v>145</v>
      </c>
      <c r="I1110" s="348"/>
      <c r="J1110" s="349"/>
      <c r="K1110" s="350" t="s">
        <v>6</v>
      </c>
      <c r="L1110" s="352" t="s">
        <v>7</v>
      </c>
      <c r="M1110" s="350" t="s">
        <v>8</v>
      </c>
      <c r="N1110" s="354" t="s">
        <v>146</v>
      </c>
      <c r="O1110" s="356" t="s">
        <v>147</v>
      </c>
    </row>
    <row r="1111" spans="1:15" ht="15.75" thickBot="1">
      <c r="A1111" s="7">
        <v>2015</v>
      </c>
      <c r="B1111" s="7" t="str">
        <f t="shared" si="33"/>
        <v>S40</v>
      </c>
      <c r="C1111" s="8">
        <v>42281</v>
      </c>
      <c r="D1111" s="7">
        <v>18</v>
      </c>
      <c r="E1111" s="7" t="str">
        <f t="shared" si="34"/>
        <v>S404228118</v>
      </c>
      <c r="F1111" s="340"/>
      <c r="G1111" s="346"/>
      <c r="H1111" s="191" t="s">
        <v>9</v>
      </c>
      <c r="I1111" s="192" t="s">
        <v>10</v>
      </c>
      <c r="J1111" s="193" t="s">
        <v>11</v>
      </c>
      <c r="K1111" s="351"/>
      <c r="L1111" s="353"/>
      <c r="M1111" s="351"/>
      <c r="N1111" s="355"/>
      <c r="O1111" s="357"/>
    </row>
    <row r="1112" spans="1:15">
      <c r="A1112" s="7">
        <v>2015</v>
      </c>
      <c r="B1112" s="7" t="str">
        <f t="shared" si="33"/>
        <v>S40</v>
      </c>
      <c r="C1112" s="8">
        <v>42281</v>
      </c>
      <c r="D1112" s="7">
        <v>19</v>
      </c>
      <c r="E1112" s="7" t="str">
        <f t="shared" si="34"/>
        <v>S404228119</v>
      </c>
      <c r="F1112" s="3" t="s">
        <v>16</v>
      </c>
      <c r="G1112" s="2">
        <v>10</v>
      </c>
      <c r="H1112" s="2" t="s">
        <v>2352</v>
      </c>
      <c r="I1112" s="2" t="s">
        <v>3067</v>
      </c>
      <c r="J1112" s="2" t="s">
        <v>3068</v>
      </c>
      <c r="K1112" s="194" t="s">
        <v>17</v>
      </c>
      <c r="L1112" s="2">
        <v>50</v>
      </c>
      <c r="M1112" s="194" t="s">
        <v>1229</v>
      </c>
      <c r="N1112" s="2" t="s">
        <v>1153</v>
      </c>
      <c r="O1112" s="195" t="s">
        <v>484</v>
      </c>
    </row>
    <row r="1113" spans="1:15">
      <c r="A1113" s="7">
        <v>2015</v>
      </c>
      <c r="B1113" s="7" t="str">
        <f t="shared" si="33"/>
        <v>S40</v>
      </c>
      <c r="C1113" s="8">
        <v>42281</v>
      </c>
      <c r="D1113" s="7">
        <v>20</v>
      </c>
      <c r="E1113" s="7" t="str">
        <f t="shared" si="34"/>
        <v>S404228120</v>
      </c>
      <c r="F1113" s="4">
        <v>42248</v>
      </c>
      <c r="G1113" s="2">
        <v>220</v>
      </c>
      <c r="H1113" s="2" t="s">
        <v>3069</v>
      </c>
      <c r="I1113" s="2" t="s">
        <v>3070</v>
      </c>
      <c r="J1113" s="2" t="s">
        <v>2136</v>
      </c>
      <c r="K1113" s="194" t="s">
        <v>17</v>
      </c>
      <c r="L1113" s="2">
        <v>49</v>
      </c>
      <c r="M1113" s="194" t="s">
        <v>3071</v>
      </c>
      <c r="N1113" s="2" t="s">
        <v>3072</v>
      </c>
      <c r="O1113" s="195" t="s">
        <v>3073</v>
      </c>
    </row>
    <row r="1114" spans="1:15">
      <c r="A1114" s="7">
        <v>2015</v>
      </c>
      <c r="B1114" s="7" t="str">
        <f t="shared" si="33"/>
        <v>S40</v>
      </c>
      <c r="C1114" s="8">
        <v>42281</v>
      </c>
      <c r="D1114" s="7">
        <v>21</v>
      </c>
      <c r="E1114" s="7" t="str">
        <f t="shared" si="34"/>
        <v>S404228121</v>
      </c>
      <c r="F1114" s="4">
        <v>42278</v>
      </c>
      <c r="G1114" s="2">
        <v>190</v>
      </c>
      <c r="H1114" s="2" t="s">
        <v>3074</v>
      </c>
      <c r="I1114" s="2" t="s">
        <v>3075</v>
      </c>
      <c r="J1114" s="2" t="s">
        <v>2089</v>
      </c>
      <c r="K1114" s="194" t="s">
        <v>17</v>
      </c>
      <c r="L1114" s="2">
        <v>40</v>
      </c>
      <c r="M1114" s="194" t="s">
        <v>3076</v>
      </c>
      <c r="N1114" s="2" t="s">
        <v>309</v>
      </c>
      <c r="O1114" s="195" t="s">
        <v>1496</v>
      </c>
    </row>
    <row r="1115" spans="1:15">
      <c r="A1115" s="7">
        <v>2015</v>
      </c>
      <c r="B1115" s="7" t="str">
        <f t="shared" ref="B1115:B1178" si="35">"S"&amp;RIGHT(B1087,2)+1</f>
        <v>S40</v>
      </c>
      <c r="C1115" s="8">
        <v>42281</v>
      </c>
      <c r="D1115" s="7">
        <v>22</v>
      </c>
      <c r="E1115" s="7" t="str">
        <f t="shared" si="34"/>
        <v>S404228122</v>
      </c>
      <c r="F1115" s="4">
        <v>42309</v>
      </c>
      <c r="G1115" s="2">
        <v>190</v>
      </c>
      <c r="H1115" s="2" t="s">
        <v>3077</v>
      </c>
      <c r="I1115" s="2" t="s">
        <v>2751</v>
      </c>
      <c r="J1115" s="2" t="s">
        <v>2805</v>
      </c>
      <c r="K1115" s="194" t="s">
        <v>17</v>
      </c>
      <c r="L1115" s="2">
        <v>36</v>
      </c>
      <c r="M1115" s="194">
        <v>75</v>
      </c>
      <c r="N1115" s="2">
        <v>5</v>
      </c>
      <c r="O1115" s="195">
        <v>20</v>
      </c>
    </row>
    <row r="1116" spans="1:15">
      <c r="A1116" s="7">
        <v>2015</v>
      </c>
      <c r="B1116" s="7" t="str">
        <f t="shared" si="35"/>
        <v>S40</v>
      </c>
      <c r="C1116" s="8">
        <v>42281</v>
      </c>
      <c r="D1116" s="7">
        <v>23</v>
      </c>
      <c r="E1116" s="7" t="str">
        <f t="shared" si="34"/>
        <v>S404228123</v>
      </c>
      <c r="F1116" s="4">
        <v>42339</v>
      </c>
      <c r="G1116" s="2">
        <v>195</v>
      </c>
      <c r="H1116" s="2" t="s">
        <v>3078</v>
      </c>
      <c r="I1116" s="2" t="s">
        <v>3079</v>
      </c>
      <c r="J1116" s="2" t="s">
        <v>3080</v>
      </c>
      <c r="K1116" s="194" t="s">
        <v>17</v>
      </c>
      <c r="L1116" s="2">
        <v>36</v>
      </c>
      <c r="M1116" s="194" t="s">
        <v>3081</v>
      </c>
      <c r="N1116" s="2" t="s">
        <v>1895</v>
      </c>
      <c r="O1116" s="195" t="s">
        <v>434</v>
      </c>
    </row>
    <row r="1117" spans="1:15">
      <c r="A1117" s="7">
        <v>2015</v>
      </c>
      <c r="B1117" s="7" t="str">
        <f t="shared" si="35"/>
        <v>S40</v>
      </c>
      <c r="C1117" s="8">
        <v>42281</v>
      </c>
      <c r="D1117" s="7">
        <v>24</v>
      </c>
      <c r="E1117" s="7" t="str">
        <f t="shared" si="34"/>
        <v>S404228124</v>
      </c>
      <c r="F1117" s="3" t="s">
        <v>14</v>
      </c>
      <c r="G1117" s="2">
        <v>200</v>
      </c>
      <c r="H1117" s="2" t="s">
        <v>3082</v>
      </c>
      <c r="I1117" s="2" t="s">
        <v>3083</v>
      </c>
      <c r="J1117" s="2" t="s">
        <v>274</v>
      </c>
      <c r="K1117" s="194" t="s">
        <v>17</v>
      </c>
      <c r="L1117" s="2">
        <v>43</v>
      </c>
      <c r="M1117" s="194" t="s">
        <v>507</v>
      </c>
      <c r="N1117" s="2" t="s">
        <v>631</v>
      </c>
      <c r="O1117" s="195" t="s">
        <v>512</v>
      </c>
    </row>
    <row r="1118" spans="1:15">
      <c r="A1118" s="7">
        <v>2015</v>
      </c>
      <c r="B1118" s="7" t="str">
        <f t="shared" si="35"/>
        <v>S40</v>
      </c>
      <c r="C1118" s="8">
        <v>42281</v>
      </c>
      <c r="D1118" s="7">
        <v>25</v>
      </c>
      <c r="E1118" s="7" t="str">
        <f t="shared" si="34"/>
        <v>S404228125</v>
      </c>
      <c r="F1118" s="3">
        <v>2017</v>
      </c>
      <c r="G1118" s="2">
        <v>200</v>
      </c>
      <c r="H1118" s="2" t="s">
        <v>3084</v>
      </c>
      <c r="I1118" s="2" t="s">
        <v>3085</v>
      </c>
      <c r="J1118" s="2" t="s">
        <v>1393</v>
      </c>
      <c r="K1118" s="194" t="s">
        <v>17</v>
      </c>
      <c r="L1118" s="2">
        <v>41</v>
      </c>
      <c r="M1118" s="194" t="s">
        <v>740</v>
      </c>
      <c r="N1118" s="2" t="s">
        <v>400</v>
      </c>
      <c r="O1118" s="195" t="s">
        <v>1646</v>
      </c>
    </row>
    <row r="1119" spans="1:15">
      <c r="A1119" s="7">
        <v>2015</v>
      </c>
      <c r="B1119" s="7" t="str">
        <f t="shared" si="35"/>
        <v>S40</v>
      </c>
      <c r="C1119" s="8">
        <v>42281</v>
      </c>
      <c r="D1119" s="7">
        <v>26</v>
      </c>
      <c r="E1119" s="7" t="str">
        <f t="shared" si="34"/>
        <v>S404228126</v>
      </c>
      <c r="F1119" s="3">
        <v>2018</v>
      </c>
      <c r="G1119" s="2">
        <v>195</v>
      </c>
      <c r="H1119" s="2" t="s">
        <v>3086</v>
      </c>
      <c r="I1119" s="2" t="s">
        <v>3087</v>
      </c>
      <c r="J1119" s="2" t="s">
        <v>2405</v>
      </c>
      <c r="K1119" s="194" t="s">
        <v>17</v>
      </c>
      <c r="L1119" s="2">
        <v>44</v>
      </c>
      <c r="M1119" s="194" t="s">
        <v>1100</v>
      </c>
      <c r="N1119" s="2" t="s">
        <v>445</v>
      </c>
      <c r="O1119" s="195" t="s">
        <v>508</v>
      </c>
    </row>
    <row r="1120" spans="1:15">
      <c r="A1120" s="7">
        <v>2015</v>
      </c>
      <c r="B1120" s="7" t="str">
        <f t="shared" si="35"/>
        <v>S40</v>
      </c>
      <c r="C1120" s="8">
        <v>42281</v>
      </c>
      <c r="D1120" s="7">
        <v>27</v>
      </c>
      <c r="E1120" s="7" t="str">
        <f t="shared" si="34"/>
        <v>S404228127</v>
      </c>
      <c r="F1120" s="3">
        <v>2019</v>
      </c>
      <c r="G1120" s="2">
        <v>190</v>
      </c>
      <c r="H1120" s="2" t="s">
        <v>3088</v>
      </c>
      <c r="I1120" s="2" t="s">
        <v>3089</v>
      </c>
      <c r="J1120" s="2" t="s">
        <v>426</v>
      </c>
      <c r="K1120" s="194" t="s">
        <v>17</v>
      </c>
      <c r="L1120" s="2">
        <v>40</v>
      </c>
      <c r="M1120" s="194" t="s">
        <v>730</v>
      </c>
      <c r="N1120" s="2" t="s">
        <v>2151</v>
      </c>
      <c r="O1120" s="195" t="s">
        <v>1831</v>
      </c>
    </row>
    <row r="1121" spans="1:15" ht="15.75" thickBot="1">
      <c r="A1121" s="7">
        <v>2015</v>
      </c>
      <c r="B1121" s="7" t="str">
        <f t="shared" si="35"/>
        <v>S40</v>
      </c>
      <c r="C1121" s="8">
        <v>42281</v>
      </c>
      <c r="D1121" s="7">
        <v>28</v>
      </c>
      <c r="E1121" s="7" t="str">
        <f t="shared" si="34"/>
        <v>S404228128</v>
      </c>
      <c r="F1121" s="5">
        <v>2020</v>
      </c>
      <c r="G1121" s="6">
        <v>190</v>
      </c>
      <c r="H1121" s="6" t="s">
        <v>3090</v>
      </c>
      <c r="I1121" s="6" t="s">
        <v>3091</v>
      </c>
      <c r="J1121" s="6" t="s">
        <v>880</v>
      </c>
      <c r="K1121" s="196" t="s">
        <v>17</v>
      </c>
      <c r="L1121" s="6">
        <v>39</v>
      </c>
      <c r="M1121" s="196" t="s">
        <v>730</v>
      </c>
      <c r="N1121" s="6" t="s">
        <v>455</v>
      </c>
      <c r="O1121" s="197" t="s">
        <v>730</v>
      </c>
    </row>
    <row r="1122" spans="1:15" ht="16.5" thickTop="1" thickBot="1">
      <c r="A1122" s="7">
        <v>2015</v>
      </c>
      <c r="B1122" s="7" t="str">
        <f t="shared" si="35"/>
        <v>S41</v>
      </c>
      <c r="C1122" s="8">
        <v>42288</v>
      </c>
      <c r="D1122" s="7">
        <v>1</v>
      </c>
      <c r="E1122" s="7" t="str">
        <f t="shared" si="34"/>
        <v>S41422881</v>
      </c>
      <c r="F1122" s="1" t="s">
        <v>0</v>
      </c>
    </row>
    <row r="1123" spans="1:15" ht="16.5" thickTop="1" thickBot="1">
      <c r="A1123" s="7">
        <v>2015</v>
      </c>
      <c r="B1123" s="7" t="str">
        <f t="shared" si="35"/>
        <v>S41</v>
      </c>
      <c r="C1123" s="8">
        <v>42288</v>
      </c>
      <c r="D1123" s="7">
        <v>2</v>
      </c>
      <c r="E1123" s="7" t="str">
        <f t="shared" si="34"/>
        <v>S41422882</v>
      </c>
      <c r="F1123" s="338" t="s">
        <v>1</v>
      </c>
      <c r="G1123" s="341" t="s">
        <v>2</v>
      </c>
      <c r="H1123" s="342"/>
      <c r="I1123" s="342"/>
      <c r="J1123" s="343"/>
      <c r="K1123" s="344" t="s">
        <v>3</v>
      </c>
      <c r="L1123" s="343"/>
      <c r="M1123" s="344" t="s">
        <v>144</v>
      </c>
      <c r="N1123" s="342"/>
      <c r="O1123" s="342"/>
    </row>
    <row r="1124" spans="1:15" ht="18" customHeight="1" thickBot="1">
      <c r="A1124" s="7">
        <v>2015</v>
      </c>
      <c r="B1124" s="7" t="str">
        <f t="shared" si="35"/>
        <v>S41</v>
      </c>
      <c r="C1124" s="8">
        <v>42288</v>
      </c>
      <c r="D1124" s="7">
        <v>3</v>
      </c>
      <c r="E1124" s="7" t="str">
        <f t="shared" si="34"/>
        <v>S41422883</v>
      </c>
      <c r="F1124" s="339"/>
      <c r="G1124" s="345" t="s">
        <v>5</v>
      </c>
      <c r="H1124" s="347" t="s">
        <v>145</v>
      </c>
      <c r="I1124" s="348"/>
      <c r="J1124" s="349"/>
      <c r="K1124" s="350" t="s">
        <v>6</v>
      </c>
      <c r="L1124" s="352" t="s">
        <v>7</v>
      </c>
      <c r="M1124" s="350" t="s">
        <v>8</v>
      </c>
      <c r="N1124" s="354" t="s">
        <v>146</v>
      </c>
      <c r="O1124" s="356" t="s">
        <v>147</v>
      </c>
    </row>
    <row r="1125" spans="1:15" ht="15.75" thickBot="1">
      <c r="A1125" s="7">
        <v>2015</v>
      </c>
      <c r="B1125" s="7" t="str">
        <f t="shared" si="35"/>
        <v>S41</v>
      </c>
      <c r="C1125" s="8">
        <v>42288</v>
      </c>
      <c r="D1125" s="7">
        <v>4</v>
      </c>
      <c r="E1125" s="7" t="str">
        <f t="shared" si="34"/>
        <v>S41422884</v>
      </c>
      <c r="F1125" s="340"/>
      <c r="G1125" s="346"/>
      <c r="H1125" s="191" t="s">
        <v>9</v>
      </c>
      <c r="I1125" s="192" t="s">
        <v>10</v>
      </c>
      <c r="J1125" s="193" t="s">
        <v>11</v>
      </c>
      <c r="K1125" s="351"/>
      <c r="L1125" s="353"/>
      <c r="M1125" s="351"/>
      <c r="N1125" s="355"/>
      <c r="O1125" s="357"/>
    </row>
    <row r="1126" spans="1:15">
      <c r="A1126" s="7">
        <v>2015</v>
      </c>
      <c r="B1126" s="7" t="str">
        <f t="shared" si="35"/>
        <v>S41</v>
      </c>
      <c r="C1126" s="8">
        <v>42288</v>
      </c>
      <c r="D1126" s="7">
        <v>5</v>
      </c>
      <c r="E1126" s="7" t="str">
        <f t="shared" si="34"/>
        <v>S41422885</v>
      </c>
      <c r="F1126" s="3" t="s">
        <v>12</v>
      </c>
      <c r="G1126" s="2">
        <v>-37</v>
      </c>
      <c r="H1126" s="2" t="s">
        <v>3092</v>
      </c>
      <c r="I1126" s="2" t="s">
        <v>3093</v>
      </c>
      <c r="J1126" s="2" t="s">
        <v>3094</v>
      </c>
      <c r="K1126" s="194" t="s">
        <v>17</v>
      </c>
      <c r="L1126" s="2">
        <v>47</v>
      </c>
      <c r="M1126" s="194" t="s">
        <v>3095</v>
      </c>
      <c r="N1126" s="2" t="s">
        <v>962</v>
      </c>
      <c r="O1126" s="195" t="s">
        <v>2580</v>
      </c>
    </row>
    <row r="1127" spans="1:15">
      <c r="A1127" s="7">
        <v>2015</v>
      </c>
      <c r="B1127" s="7" t="str">
        <f t="shared" si="35"/>
        <v>S41</v>
      </c>
      <c r="C1127" s="8">
        <v>42288</v>
      </c>
      <c r="D1127" s="7">
        <v>6</v>
      </c>
      <c r="E1127" s="7" t="str">
        <f t="shared" si="34"/>
        <v>S41422886</v>
      </c>
      <c r="F1127" s="4">
        <v>42278</v>
      </c>
      <c r="G1127" s="2">
        <v>190</v>
      </c>
      <c r="H1127" s="2" t="s">
        <v>362</v>
      </c>
      <c r="I1127" s="2" t="s">
        <v>2844</v>
      </c>
      <c r="J1127" s="2" t="s">
        <v>813</v>
      </c>
      <c r="K1127" s="194" t="s">
        <v>17</v>
      </c>
      <c r="L1127" s="2">
        <v>44</v>
      </c>
      <c r="M1127" s="194" t="s">
        <v>2272</v>
      </c>
      <c r="N1127" s="2" t="s">
        <v>3096</v>
      </c>
      <c r="O1127" s="195" t="s">
        <v>991</v>
      </c>
    </row>
    <row r="1128" spans="1:15">
      <c r="A1128" s="7">
        <v>2015</v>
      </c>
      <c r="B1128" s="7" t="str">
        <f t="shared" si="35"/>
        <v>S41</v>
      </c>
      <c r="C1128" s="8">
        <v>42288</v>
      </c>
      <c r="D1128" s="7">
        <v>7</v>
      </c>
      <c r="E1128" s="7" t="str">
        <f t="shared" si="34"/>
        <v>S41422887</v>
      </c>
      <c r="F1128" s="4">
        <v>42309</v>
      </c>
      <c r="G1128" s="2">
        <v>175</v>
      </c>
      <c r="H1128" s="2" t="s">
        <v>3097</v>
      </c>
      <c r="I1128" s="2" t="s">
        <v>3098</v>
      </c>
      <c r="J1128" s="2" t="s">
        <v>2452</v>
      </c>
      <c r="K1128" s="194" t="s">
        <v>17</v>
      </c>
      <c r="L1128" s="2">
        <v>38</v>
      </c>
      <c r="M1128" s="194" t="s">
        <v>1467</v>
      </c>
      <c r="N1128" s="2" t="s">
        <v>1684</v>
      </c>
      <c r="O1128" s="195" t="s">
        <v>1684</v>
      </c>
    </row>
    <row r="1129" spans="1:15">
      <c r="A1129" s="7">
        <v>2015</v>
      </c>
      <c r="B1129" s="7" t="str">
        <f t="shared" si="35"/>
        <v>S41</v>
      </c>
      <c r="C1129" s="8">
        <v>42288</v>
      </c>
      <c r="D1129" s="7">
        <v>8</v>
      </c>
      <c r="E1129" s="7" t="str">
        <f t="shared" si="34"/>
        <v>S41422888</v>
      </c>
      <c r="F1129" s="4">
        <v>42339</v>
      </c>
      <c r="G1129" s="2">
        <v>175</v>
      </c>
      <c r="H1129" s="2" t="s">
        <v>3099</v>
      </c>
      <c r="I1129" s="2" t="s">
        <v>3100</v>
      </c>
      <c r="J1129" s="2" t="s">
        <v>2768</v>
      </c>
      <c r="K1129" s="194" t="s">
        <v>17</v>
      </c>
      <c r="L1129" s="2">
        <v>35</v>
      </c>
      <c r="M1129" s="194" t="s">
        <v>3101</v>
      </c>
      <c r="N1129" s="2" t="s">
        <v>1349</v>
      </c>
      <c r="O1129" s="195" t="s">
        <v>3102</v>
      </c>
    </row>
    <row r="1130" spans="1:15">
      <c r="A1130" s="7">
        <v>2015</v>
      </c>
      <c r="B1130" s="7" t="str">
        <f t="shared" si="35"/>
        <v>S41</v>
      </c>
      <c r="C1130" s="8">
        <v>42288</v>
      </c>
      <c r="D1130" s="7">
        <v>9</v>
      </c>
      <c r="E1130" s="7" t="str">
        <f t="shared" si="34"/>
        <v>S41422889</v>
      </c>
      <c r="F1130" s="4">
        <v>42370</v>
      </c>
      <c r="G1130" s="2">
        <v>175</v>
      </c>
      <c r="H1130" s="2" t="s">
        <v>3103</v>
      </c>
      <c r="I1130" s="2" t="s">
        <v>3104</v>
      </c>
      <c r="J1130" s="2" t="s">
        <v>2327</v>
      </c>
      <c r="K1130" s="194" t="s">
        <v>17</v>
      </c>
      <c r="L1130" s="2">
        <v>32</v>
      </c>
      <c r="M1130" s="194" t="s">
        <v>3101</v>
      </c>
      <c r="N1130" s="2" t="s">
        <v>1349</v>
      </c>
      <c r="O1130" s="195" t="s">
        <v>3102</v>
      </c>
    </row>
    <row r="1131" spans="1:15">
      <c r="A1131" s="7">
        <v>2015</v>
      </c>
      <c r="B1131" s="7" t="str">
        <f t="shared" si="35"/>
        <v>S41</v>
      </c>
      <c r="C1131" s="8">
        <v>42288</v>
      </c>
      <c r="D1131" s="7">
        <v>10</v>
      </c>
      <c r="E1131" s="7" t="str">
        <f t="shared" si="34"/>
        <v>S414228810</v>
      </c>
      <c r="F1131" s="3" t="s">
        <v>14</v>
      </c>
      <c r="G1131" s="2">
        <v>180</v>
      </c>
      <c r="H1131" s="2" t="s">
        <v>3105</v>
      </c>
      <c r="I1131" s="2" t="s">
        <v>3106</v>
      </c>
      <c r="J1131" s="2" t="s">
        <v>2115</v>
      </c>
      <c r="K1131" s="194" t="s">
        <v>17</v>
      </c>
      <c r="L1131" s="2">
        <v>36</v>
      </c>
      <c r="M1131" s="194" t="s">
        <v>507</v>
      </c>
      <c r="N1131" s="2" t="s">
        <v>1463</v>
      </c>
      <c r="O1131" s="195" t="s">
        <v>1023</v>
      </c>
    </row>
    <row r="1132" spans="1:15">
      <c r="A1132" s="7">
        <v>2015</v>
      </c>
      <c r="B1132" s="7" t="str">
        <f t="shared" si="35"/>
        <v>S41</v>
      </c>
      <c r="C1132" s="8">
        <v>42288</v>
      </c>
      <c r="D1132" s="7">
        <v>11</v>
      </c>
      <c r="E1132" s="7" t="str">
        <f t="shared" si="34"/>
        <v>S414228811</v>
      </c>
      <c r="F1132" s="3">
        <v>2017</v>
      </c>
      <c r="G1132" s="2">
        <v>175</v>
      </c>
      <c r="H1132" s="2" t="s">
        <v>3107</v>
      </c>
      <c r="I1132" s="2" t="s">
        <v>3108</v>
      </c>
      <c r="J1132" s="2" t="s">
        <v>3109</v>
      </c>
      <c r="K1132" s="194" t="s">
        <v>17</v>
      </c>
      <c r="L1132" s="2">
        <v>34</v>
      </c>
      <c r="M1132" s="194" t="s">
        <v>3110</v>
      </c>
      <c r="N1132" s="2" t="s">
        <v>872</v>
      </c>
      <c r="O1132" s="195" t="s">
        <v>1744</v>
      </c>
    </row>
    <row r="1133" spans="1:15">
      <c r="A1133" s="7">
        <v>2015</v>
      </c>
      <c r="B1133" s="7" t="str">
        <f t="shared" si="35"/>
        <v>S41</v>
      </c>
      <c r="C1133" s="8">
        <v>42288</v>
      </c>
      <c r="D1133" s="7">
        <v>12</v>
      </c>
      <c r="E1133" s="7" t="str">
        <f t="shared" si="34"/>
        <v>S414228812</v>
      </c>
      <c r="F1133" s="3">
        <v>2018</v>
      </c>
      <c r="G1133" s="2">
        <v>170</v>
      </c>
      <c r="H1133" s="2" t="s">
        <v>3111</v>
      </c>
      <c r="I1133" s="2" t="s">
        <v>3112</v>
      </c>
      <c r="J1133" s="2" t="s">
        <v>2708</v>
      </c>
      <c r="K1133" s="194" t="s">
        <v>17</v>
      </c>
      <c r="L1133" s="2">
        <v>34</v>
      </c>
      <c r="M1133" s="194" t="s">
        <v>443</v>
      </c>
      <c r="N1133" s="2">
        <v>50</v>
      </c>
      <c r="O1133" s="195" t="s">
        <v>506</v>
      </c>
    </row>
    <row r="1134" spans="1:15">
      <c r="A1134" s="7">
        <v>2015</v>
      </c>
      <c r="B1134" s="7" t="str">
        <f t="shared" si="35"/>
        <v>S41</v>
      </c>
      <c r="C1134" s="8">
        <v>42288</v>
      </c>
      <c r="D1134" s="7">
        <v>13</v>
      </c>
      <c r="E1134" s="7" t="str">
        <f t="shared" si="34"/>
        <v>S414228813</v>
      </c>
      <c r="F1134" s="3">
        <v>2019</v>
      </c>
      <c r="G1134" s="2">
        <v>160</v>
      </c>
      <c r="H1134" s="2" t="s">
        <v>3113</v>
      </c>
      <c r="I1134" s="2" t="s">
        <v>3114</v>
      </c>
      <c r="J1134" s="2" t="s">
        <v>3115</v>
      </c>
      <c r="K1134" s="194" t="s">
        <v>17</v>
      </c>
      <c r="L1134" s="2">
        <v>35</v>
      </c>
      <c r="M1134" s="194" t="s">
        <v>3116</v>
      </c>
      <c r="N1134" s="2" t="s">
        <v>3117</v>
      </c>
      <c r="O1134" s="195" t="s">
        <v>1667</v>
      </c>
    </row>
    <row r="1135" spans="1:15" ht="15.75" thickBot="1">
      <c r="A1135" s="7">
        <v>2015</v>
      </c>
      <c r="B1135" s="7" t="str">
        <f t="shared" si="35"/>
        <v>S41</v>
      </c>
      <c r="C1135" s="8">
        <v>42288</v>
      </c>
      <c r="D1135" s="7">
        <v>14</v>
      </c>
      <c r="E1135" s="7" t="str">
        <f t="shared" si="34"/>
        <v>S414228814</v>
      </c>
      <c r="F1135" s="5">
        <v>2020</v>
      </c>
      <c r="G1135" s="6">
        <v>160</v>
      </c>
      <c r="H1135" s="6" t="s">
        <v>3118</v>
      </c>
      <c r="I1135" s="6" t="s">
        <v>3119</v>
      </c>
      <c r="J1135" s="6" t="s">
        <v>2351</v>
      </c>
      <c r="K1135" s="196" t="s">
        <v>17</v>
      </c>
      <c r="L1135" s="6">
        <v>33</v>
      </c>
      <c r="M1135" s="196" t="s">
        <v>2918</v>
      </c>
      <c r="N1135" s="6" t="s">
        <v>662</v>
      </c>
      <c r="O1135" s="197" t="s">
        <v>1352</v>
      </c>
    </row>
    <row r="1136" spans="1:15" ht="16.5" thickTop="1" thickBot="1">
      <c r="A1136" s="7">
        <v>2015</v>
      </c>
      <c r="B1136" s="7" t="str">
        <f t="shared" si="35"/>
        <v>S41</v>
      </c>
      <c r="C1136" s="8">
        <v>42288</v>
      </c>
      <c r="D1136" s="7">
        <v>15</v>
      </c>
      <c r="E1136" s="7" t="str">
        <f t="shared" si="34"/>
        <v>S414228815</v>
      </c>
      <c r="F1136" s="1" t="s">
        <v>15</v>
      </c>
    </row>
    <row r="1137" spans="1:15" ht="16.5" thickTop="1" thickBot="1">
      <c r="A1137" s="7">
        <v>2015</v>
      </c>
      <c r="B1137" s="7" t="str">
        <f t="shared" si="35"/>
        <v>S41</v>
      </c>
      <c r="C1137" s="8">
        <v>42288</v>
      </c>
      <c r="D1137" s="7">
        <v>16</v>
      </c>
      <c r="E1137" s="7" t="str">
        <f t="shared" si="34"/>
        <v>S414228816</v>
      </c>
      <c r="F1137" s="338" t="s">
        <v>1</v>
      </c>
      <c r="G1137" s="341" t="s">
        <v>2</v>
      </c>
      <c r="H1137" s="342"/>
      <c r="I1137" s="342"/>
      <c r="J1137" s="343"/>
      <c r="K1137" s="344" t="s">
        <v>3</v>
      </c>
      <c r="L1137" s="343"/>
      <c r="M1137" s="344" t="s">
        <v>144</v>
      </c>
      <c r="N1137" s="342"/>
      <c r="O1137" s="342"/>
    </row>
    <row r="1138" spans="1:15" ht="18" customHeight="1" thickBot="1">
      <c r="A1138" s="7">
        <v>2015</v>
      </c>
      <c r="B1138" s="7" t="str">
        <f t="shared" si="35"/>
        <v>S41</v>
      </c>
      <c r="C1138" s="8">
        <v>42288</v>
      </c>
      <c r="D1138" s="7">
        <v>17</v>
      </c>
      <c r="E1138" s="7" t="str">
        <f t="shared" si="34"/>
        <v>S414228817</v>
      </c>
      <c r="F1138" s="339"/>
      <c r="G1138" s="345" t="s">
        <v>5</v>
      </c>
      <c r="H1138" s="347" t="s">
        <v>145</v>
      </c>
      <c r="I1138" s="348"/>
      <c r="J1138" s="349"/>
      <c r="K1138" s="350" t="s">
        <v>6</v>
      </c>
      <c r="L1138" s="352" t="s">
        <v>7</v>
      </c>
      <c r="M1138" s="350" t="s">
        <v>8</v>
      </c>
      <c r="N1138" s="354" t="s">
        <v>146</v>
      </c>
      <c r="O1138" s="356" t="s">
        <v>147</v>
      </c>
    </row>
    <row r="1139" spans="1:15" ht="15.75" thickBot="1">
      <c r="A1139" s="7">
        <v>2015</v>
      </c>
      <c r="B1139" s="7" t="str">
        <f t="shared" si="35"/>
        <v>S41</v>
      </c>
      <c r="C1139" s="8">
        <v>42288</v>
      </c>
      <c r="D1139" s="7">
        <v>18</v>
      </c>
      <c r="E1139" s="7" t="str">
        <f t="shared" si="34"/>
        <v>S414228818</v>
      </c>
      <c r="F1139" s="340"/>
      <c r="G1139" s="346"/>
      <c r="H1139" s="191" t="s">
        <v>9</v>
      </c>
      <c r="I1139" s="192" t="s">
        <v>10</v>
      </c>
      <c r="J1139" s="193" t="s">
        <v>11</v>
      </c>
      <c r="K1139" s="351"/>
      <c r="L1139" s="353"/>
      <c r="M1139" s="351"/>
      <c r="N1139" s="355"/>
      <c r="O1139" s="357"/>
    </row>
    <row r="1140" spans="1:15">
      <c r="A1140" s="7">
        <v>2015</v>
      </c>
      <c r="B1140" s="7" t="str">
        <f t="shared" si="35"/>
        <v>S41</v>
      </c>
      <c r="C1140" s="8">
        <v>42288</v>
      </c>
      <c r="D1140" s="7">
        <v>19</v>
      </c>
      <c r="E1140" s="7" t="str">
        <f t="shared" si="34"/>
        <v>S414228819</v>
      </c>
      <c r="F1140" s="3" t="s">
        <v>16</v>
      </c>
      <c r="G1140" s="2">
        <v>12</v>
      </c>
      <c r="H1140" s="2" t="s">
        <v>3120</v>
      </c>
      <c r="I1140" s="2" t="s">
        <v>416</v>
      </c>
      <c r="J1140" s="2" t="s">
        <v>2197</v>
      </c>
      <c r="K1140" s="194" t="s">
        <v>17</v>
      </c>
      <c r="L1140" s="2">
        <v>48</v>
      </c>
      <c r="M1140" s="194">
        <v>0</v>
      </c>
      <c r="N1140" s="2" t="s">
        <v>1019</v>
      </c>
      <c r="O1140" s="195" t="s">
        <v>406</v>
      </c>
    </row>
    <row r="1141" spans="1:15">
      <c r="A1141" s="7">
        <v>2015</v>
      </c>
      <c r="B1141" s="7" t="str">
        <f t="shared" si="35"/>
        <v>S41</v>
      </c>
      <c r="C1141" s="8">
        <v>42288</v>
      </c>
      <c r="D1141" s="7">
        <v>20</v>
      </c>
      <c r="E1141" s="7" t="str">
        <f t="shared" si="34"/>
        <v>S414228820</v>
      </c>
      <c r="F1141" s="4">
        <v>42278</v>
      </c>
      <c r="G1141" s="2">
        <v>202</v>
      </c>
      <c r="H1141" s="2" t="s">
        <v>3121</v>
      </c>
      <c r="I1141" s="2" t="s">
        <v>3122</v>
      </c>
      <c r="J1141" s="2" t="s">
        <v>791</v>
      </c>
      <c r="K1141" s="194" t="s">
        <v>17</v>
      </c>
      <c r="L1141" s="2">
        <v>45</v>
      </c>
      <c r="M1141" s="194" t="s">
        <v>3123</v>
      </c>
      <c r="N1141" s="2" t="s">
        <v>3124</v>
      </c>
      <c r="O1141" s="195" t="s">
        <v>3124</v>
      </c>
    </row>
    <row r="1142" spans="1:15">
      <c r="A1142" s="7">
        <v>2015</v>
      </c>
      <c r="B1142" s="7" t="str">
        <f t="shared" si="35"/>
        <v>S41</v>
      </c>
      <c r="C1142" s="8">
        <v>42288</v>
      </c>
      <c r="D1142" s="7">
        <v>21</v>
      </c>
      <c r="E1142" s="7" t="str">
        <f t="shared" si="34"/>
        <v>S414228821</v>
      </c>
      <c r="F1142" s="4">
        <v>42309</v>
      </c>
      <c r="G1142" s="2">
        <v>190</v>
      </c>
      <c r="H1142" s="2" t="s">
        <v>1923</v>
      </c>
      <c r="I1142" s="2" t="s">
        <v>3125</v>
      </c>
      <c r="J1142" s="2" t="s">
        <v>3126</v>
      </c>
      <c r="K1142" s="194" t="s">
        <v>17</v>
      </c>
      <c r="L1142" s="2">
        <v>38</v>
      </c>
      <c r="M1142" s="194" t="s">
        <v>2034</v>
      </c>
      <c r="N1142" s="2" t="s">
        <v>3127</v>
      </c>
      <c r="O1142" s="195" t="s">
        <v>716</v>
      </c>
    </row>
    <row r="1143" spans="1:15">
      <c r="A1143" s="7">
        <v>2015</v>
      </c>
      <c r="B1143" s="7" t="str">
        <f t="shared" si="35"/>
        <v>S41</v>
      </c>
      <c r="C1143" s="8">
        <v>42288</v>
      </c>
      <c r="D1143" s="7">
        <v>22</v>
      </c>
      <c r="E1143" s="7" t="str">
        <f t="shared" si="34"/>
        <v>S414228822</v>
      </c>
      <c r="F1143" s="4">
        <v>42339</v>
      </c>
      <c r="G1143" s="2">
        <v>190</v>
      </c>
      <c r="H1143" s="2" t="s">
        <v>3128</v>
      </c>
      <c r="I1143" s="2" t="s">
        <v>3129</v>
      </c>
      <c r="J1143" s="2" t="s">
        <v>1018</v>
      </c>
      <c r="K1143" s="194" t="s">
        <v>17</v>
      </c>
      <c r="L1143" s="2">
        <v>34</v>
      </c>
      <c r="M1143" s="194" t="s">
        <v>824</v>
      </c>
      <c r="N1143" s="2" t="s">
        <v>508</v>
      </c>
      <c r="O1143" s="195" t="s">
        <v>508</v>
      </c>
    </row>
    <row r="1144" spans="1:15">
      <c r="A1144" s="7">
        <v>2015</v>
      </c>
      <c r="B1144" s="7" t="str">
        <f t="shared" si="35"/>
        <v>S41</v>
      </c>
      <c r="C1144" s="8">
        <v>42288</v>
      </c>
      <c r="D1144" s="7">
        <v>23</v>
      </c>
      <c r="E1144" s="7" t="str">
        <f t="shared" si="34"/>
        <v>S414228823</v>
      </c>
      <c r="F1144" s="4">
        <v>42370</v>
      </c>
      <c r="G1144" s="2">
        <v>195</v>
      </c>
      <c r="H1144" s="2" t="s">
        <v>3130</v>
      </c>
      <c r="I1144" s="2" t="s">
        <v>372</v>
      </c>
      <c r="J1144" s="2" t="s">
        <v>3131</v>
      </c>
      <c r="K1144" s="194" t="s">
        <v>17</v>
      </c>
      <c r="L1144" s="2">
        <v>33</v>
      </c>
      <c r="M1144" s="194" t="s">
        <v>824</v>
      </c>
      <c r="N1144" s="2" t="s">
        <v>508</v>
      </c>
      <c r="O1144" s="195" t="s">
        <v>508</v>
      </c>
    </row>
    <row r="1145" spans="1:15">
      <c r="A1145" s="7">
        <v>2015</v>
      </c>
      <c r="B1145" s="7" t="str">
        <f t="shared" si="35"/>
        <v>S41</v>
      </c>
      <c r="C1145" s="8">
        <v>42288</v>
      </c>
      <c r="D1145" s="7">
        <v>24</v>
      </c>
      <c r="E1145" s="7" t="str">
        <f t="shared" si="34"/>
        <v>S414228824</v>
      </c>
      <c r="F1145" s="3" t="s">
        <v>14</v>
      </c>
      <c r="G1145" s="2">
        <v>200</v>
      </c>
      <c r="H1145" s="2" t="s">
        <v>3132</v>
      </c>
      <c r="I1145" s="2" t="s">
        <v>3133</v>
      </c>
      <c r="J1145" s="2" t="s">
        <v>1228</v>
      </c>
      <c r="K1145" s="194" t="s">
        <v>17</v>
      </c>
      <c r="L1145" s="2">
        <v>39</v>
      </c>
      <c r="M1145" s="194" t="s">
        <v>1913</v>
      </c>
      <c r="N1145" s="2" t="s">
        <v>1646</v>
      </c>
      <c r="O1145" s="195" t="s">
        <v>312</v>
      </c>
    </row>
    <row r="1146" spans="1:15">
      <c r="A1146" s="7">
        <v>2015</v>
      </c>
      <c r="B1146" s="7" t="str">
        <f t="shared" si="35"/>
        <v>S41</v>
      </c>
      <c r="C1146" s="8">
        <v>42288</v>
      </c>
      <c r="D1146" s="7">
        <v>25</v>
      </c>
      <c r="E1146" s="7" t="str">
        <f t="shared" ref="E1146:E1209" si="36">B1146&amp;C1146&amp;D1146</f>
        <v>S414228825</v>
      </c>
      <c r="F1146" s="3">
        <v>2017</v>
      </c>
      <c r="G1146" s="2">
        <v>200</v>
      </c>
      <c r="H1146" s="2" t="s">
        <v>3134</v>
      </c>
      <c r="I1146" s="2" t="s">
        <v>3135</v>
      </c>
      <c r="J1146" s="2" t="s">
        <v>865</v>
      </c>
      <c r="K1146" s="194" t="s">
        <v>17</v>
      </c>
      <c r="L1146" s="2">
        <v>39</v>
      </c>
      <c r="M1146" s="194" t="s">
        <v>3136</v>
      </c>
      <c r="N1146" s="2" t="s">
        <v>3137</v>
      </c>
      <c r="O1146" s="195" t="s">
        <v>991</v>
      </c>
    </row>
    <row r="1147" spans="1:15">
      <c r="A1147" s="7">
        <v>2015</v>
      </c>
      <c r="B1147" s="7" t="str">
        <f t="shared" si="35"/>
        <v>S41</v>
      </c>
      <c r="C1147" s="8">
        <v>42288</v>
      </c>
      <c r="D1147" s="7">
        <v>26</v>
      </c>
      <c r="E1147" s="7" t="str">
        <f t="shared" si="36"/>
        <v>S414228826</v>
      </c>
      <c r="F1147" s="3">
        <v>2018</v>
      </c>
      <c r="G1147" s="2">
        <v>195</v>
      </c>
      <c r="H1147" s="2">
        <v>178</v>
      </c>
      <c r="I1147" s="2" t="s">
        <v>3138</v>
      </c>
      <c r="J1147" s="2" t="s">
        <v>1253</v>
      </c>
      <c r="K1147" s="194" t="s">
        <v>17</v>
      </c>
      <c r="L1147" s="2">
        <v>36</v>
      </c>
      <c r="M1147" s="194">
        <v>36</v>
      </c>
      <c r="N1147" s="2">
        <v>52</v>
      </c>
      <c r="O1147" s="195">
        <v>12</v>
      </c>
    </row>
    <row r="1148" spans="1:15">
      <c r="A1148" s="7">
        <v>2015</v>
      </c>
      <c r="B1148" s="7" t="str">
        <f t="shared" si="35"/>
        <v>S41</v>
      </c>
      <c r="C1148" s="8">
        <v>42288</v>
      </c>
      <c r="D1148" s="7">
        <v>27</v>
      </c>
      <c r="E1148" s="7" t="str">
        <f t="shared" si="36"/>
        <v>S414228827</v>
      </c>
      <c r="F1148" s="3">
        <v>2019</v>
      </c>
      <c r="G1148" s="2">
        <v>190</v>
      </c>
      <c r="H1148" s="2" t="s">
        <v>3139</v>
      </c>
      <c r="I1148" s="2" t="s">
        <v>3140</v>
      </c>
      <c r="J1148" s="2" t="s">
        <v>2771</v>
      </c>
      <c r="K1148" s="194" t="s">
        <v>17</v>
      </c>
      <c r="L1148" s="2">
        <v>39</v>
      </c>
      <c r="M1148" s="194" t="s">
        <v>1900</v>
      </c>
      <c r="N1148" s="2" t="s">
        <v>3141</v>
      </c>
      <c r="O1148" s="195" t="s">
        <v>1853</v>
      </c>
    </row>
    <row r="1149" spans="1:15" ht="15.75" thickBot="1">
      <c r="A1149" s="7">
        <v>2015</v>
      </c>
      <c r="B1149" s="7" t="str">
        <f t="shared" si="35"/>
        <v>S41</v>
      </c>
      <c r="C1149" s="8">
        <v>42288</v>
      </c>
      <c r="D1149" s="7">
        <v>28</v>
      </c>
      <c r="E1149" s="7" t="str">
        <f t="shared" si="36"/>
        <v>S414228828</v>
      </c>
      <c r="F1149" s="5">
        <v>2020</v>
      </c>
      <c r="G1149" s="6">
        <v>190</v>
      </c>
      <c r="H1149" s="6" t="s">
        <v>3142</v>
      </c>
      <c r="I1149" s="6" t="s">
        <v>2761</v>
      </c>
      <c r="J1149" s="6" t="s">
        <v>3143</v>
      </c>
      <c r="K1149" s="196" t="s">
        <v>17</v>
      </c>
      <c r="L1149" s="6">
        <v>35</v>
      </c>
      <c r="M1149" s="196" t="s">
        <v>3144</v>
      </c>
      <c r="N1149" s="6" t="s">
        <v>3145</v>
      </c>
      <c r="O1149" s="197" t="s">
        <v>1229</v>
      </c>
    </row>
    <row r="1150" spans="1:15" ht="16.5" thickTop="1" thickBot="1">
      <c r="A1150" s="7">
        <v>2015</v>
      </c>
      <c r="B1150" s="7" t="str">
        <f t="shared" si="35"/>
        <v>S42</v>
      </c>
      <c r="C1150" s="8">
        <v>42295</v>
      </c>
      <c r="D1150" s="7">
        <v>1</v>
      </c>
      <c r="E1150" s="7" t="str">
        <f t="shared" si="36"/>
        <v>S42422951</v>
      </c>
      <c r="F1150" s="1" t="s">
        <v>0</v>
      </c>
    </row>
    <row r="1151" spans="1:15" ht="16.5" thickTop="1" thickBot="1">
      <c r="A1151" s="7">
        <v>2015</v>
      </c>
      <c r="B1151" s="7" t="str">
        <f t="shared" si="35"/>
        <v>S42</v>
      </c>
      <c r="C1151" s="8">
        <v>42295</v>
      </c>
      <c r="D1151" s="7">
        <v>2</v>
      </c>
      <c r="E1151" s="7" t="str">
        <f t="shared" si="36"/>
        <v>S42422952</v>
      </c>
      <c r="F1151" s="338" t="s">
        <v>1</v>
      </c>
      <c r="G1151" s="341" t="s">
        <v>2</v>
      </c>
      <c r="H1151" s="342"/>
      <c r="I1151" s="342"/>
      <c r="J1151" s="343"/>
      <c r="K1151" s="344" t="s">
        <v>3</v>
      </c>
      <c r="L1151" s="343"/>
      <c r="M1151" s="344" t="s">
        <v>144</v>
      </c>
      <c r="N1151" s="342"/>
      <c r="O1151" s="342"/>
    </row>
    <row r="1152" spans="1:15" ht="18" customHeight="1" thickBot="1">
      <c r="A1152" s="7">
        <v>2015</v>
      </c>
      <c r="B1152" s="7" t="str">
        <f t="shared" si="35"/>
        <v>S42</v>
      </c>
      <c r="C1152" s="8">
        <v>42295</v>
      </c>
      <c r="D1152" s="7">
        <v>3</v>
      </c>
      <c r="E1152" s="7" t="str">
        <f t="shared" si="36"/>
        <v>S42422953</v>
      </c>
      <c r="F1152" s="339"/>
      <c r="G1152" s="345" t="s">
        <v>5</v>
      </c>
      <c r="H1152" s="347" t="s">
        <v>145</v>
      </c>
      <c r="I1152" s="348"/>
      <c r="J1152" s="349"/>
      <c r="K1152" s="350" t="s">
        <v>6</v>
      </c>
      <c r="L1152" s="352" t="s">
        <v>7</v>
      </c>
      <c r="M1152" s="350" t="s">
        <v>8</v>
      </c>
      <c r="N1152" s="354" t="s">
        <v>146</v>
      </c>
      <c r="O1152" s="356" t="s">
        <v>147</v>
      </c>
    </row>
    <row r="1153" spans="1:15" ht="15.75" thickBot="1">
      <c r="A1153" s="7">
        <v>2015</v>
      </c>
      <c r="B1153" s="7" t="str">
        <f t="shared" si="35"/>
        <v>S42</v>
      </c>
      <c r="C1153" s="8">
        <v>42295</v>
      </c>
      <c r="D1153" s="7">
        <v>4</v>
      </c>
      <c r="E1153" s="7" t="str">
        <f t="shared" si="36"/>
        <v>S42422954</v>
      </c>
      <c r="F1153" s="340"/>
      <c r="G1153" s="346"/>
      <c r="H1153" s="191" t="s">
        <v>9</v>
      </c>
      <c r="I1153" s="192" t="s">
        <v>10</v>
      </c>
      <c r="J1153" s="193" t="s">
        <v>11</v>
      </c>
      <c r="K1153" s="351"/>
      <c r="L1153" s="353"/>
      <c r="M1153" s="351"/>
      <c r="N1153" s="355"/>
      <c r="O1153" s="357"/>
    </row>
    <row r="1154" spans="1:15">
      <c r="A1154" s="7">
        <v>2015</v>
      </c>
      <c r="B1154" s="7" t="str">
        <f t="shared" si="35"/>
        <v>S42</v>
      </c>
      <c r="C1154" s="8">
        <v>42295</v>
      </c>
      <c r="D1154" s="7">
        <v>5</v>
      </c>
      <c r="E1154" s="7" t="str">
        <f t="shared" si="36"/>
        <v>S42422955</v>
      </c>
      <c r="F1154" s="3" t="s">
        <v>12</v>
      </c>
      <c r="G1154" s="2">
        <v>-35</v>
      </c>
      <c r="H1154" s="2" t="s">
        <v>3146</v>
      </c>
      <c r="I1154" s="2" t="s">
        <v>3147</v>
      </c>
      <c r="J1154" s="2" t="s">
        <v>3148</v>
      </c>
      <c r="K1154" s="194" t="s">
        <v>17</v>
      </c>
      <c r="L1154" s="2">
        <v>46</v>
      </c>
      <c r="M1154" s="194" t="s">
        <v>3149</v>
      </c>
      <c r="N1154" s="2" t="s">
        <v>3150</v>
      </c>
      <c r="O1154" s="195" t="s">
        <v>3150</v>
      </c>
    </row>
    <row r="1155" spans="1:15">
      <c r="A1155" s="7">
        <v>2015</v>
      </c>
      <c r="B1155" s="7" t="str">
        <f t="shared" si="35"/>
        <v>S42</v>
      </c>
      <c r="C1155" s="8">
        <v>42295</v>
      </c>
      <c r="D1155" s="7">
        <v>6</v>
      </c>
      <c r="E1155" s="7" t="str">
        <f t="shared" si="36"/>
        <v>S42422956</v>
      </c>
      <c r="F1155" s="4">
        <v>42278</v>
      </c>
      <c r="G1155" s="2">
        <v>165</v>
      </c>
      <c r="H1155" s="2" t="s">
        <v>3151</v>
      </c>
      <c r="I1155" s="2" t="s">
        <v>3152</v>
      </c>
      <c r="J1155" s="2" t="s">
        <v>442</v>
      </c>
      <c r="K1155" s="194" t="s">
        <v>17</v>
      </c>
      <c r="L1155" s="2">
        <v>45</v>
      </c>
      <c r="M1155" s="194" t="s">
        <v>3153</v>
      </c>
      <c r="N1155" s="2" t="s">
        <v>3154</v>
      </c>
      <c r="O1155" s="195" t="s">
        <v>2023</v>
      </c>
    </row>
    <row r="1156" spans="1:15">
      <c r="A1156" s="7">
        <v>2015</v>
      </c>
      <c r="B1156" s="7" t="str">
        <f t="shared" si="35"/>
        <v>S42</v>
      </c>
      <c r="C1156" s="8">
        <v>42295</v>
      </c>
      <c r="D1156" s="7">
        <v>7</v>
      </c>
      <c r="E1156" s="7" t="str">
        <f t="shared" si="36"/>
        <v>S42422957</v>
      </c>
      <c r="F1156" s="4">
        <v>42309</v>
      </c>
      <c r="G1156" s="2">
        <v>165</v>
      </c>
      <c r="H1156" s="2" t="s">
        <v>3155</v>
      </c>
      <c r="I1156" s="2" t="s">
        <v>3156</v>
      </c>
      <c r="J1156" s="2" t="s">
        <v>1821</v>
      </c>
      <c r="K1156" s="194" t="s">
        <v>17</v>
      </c>
      <c r="L1156" s="2">
        <v>39</v>
      </c>
      <c r="M1156" s="194">
        <v>70</v>
      </c>
      <c r="N1156" s="2">
        <v>20</v>
      </c>
      <c r="O1156" s="195">
        <v>10</v>
      </c>
    </row>
    <row r="1157" spans="1:15">
      <c r="A1157" s="7">
        <v>2015</v>
      </c>
      <c r="B1157" s="7" t="str">
        <f t="shared" si="35"/>
        <v>S42</v>
      </c>
      <c r="C1157" s="8">
        <v>42295</v>
      </c>
      <c r="D1157" s="7">
        <v>8</v>
      </c>
      <c r="E1157" s="7" t="str">
        <f t="shared" si="36"/>
        <v>S42422958</v>
      </c>
      <c r="F1157" s="4">
        <v>42339</v>
      </c>
      <c r="G1157" s="2">
        <v>165</v>
      </c>
      <c r="H1157" s="2" t="s">
        <v>3157</v>
      </c>
      <c r="I1157" s="2" t="s">
        <v>2139</v>
      </c>
      <c r="J1157" s="2" t="s">
        <v>3158</v>
      </c>
      <c r="K1157" s="194" t="s">
        <v>17</v>
      </c>
      <c r="L1157" s="2">
        <v>39</v>
      </c>
      <c r="M1157" s="194" t="s">
        <v>3159</v>
      </c>
      <c r="N1157" s="2" t="s">
        <v>340</v>
      </c>
      <c r="O1157" s="195">
        <v>20</v>
      </c>
    </row>
    <row r="1158" spans="1:15">
      <c r="A1158" s="7">
        <v>2015</v>
      </c>
      <c r="B1158" s="7" t="str">
        <f t="shared" si="35"/>
        <v>S42</v>
      </c>
      <c r="C1158" s="8">
        <v>42295</v>
      </c>
      <c r="D1158" s="7">
        <v>9</v>
      </c>
      <c r="E1158" s="7" t="str">
        <f t="shared" si="36"/>
        <v>S42422959</v>
      </c>
      <c r="F1158" s="4">
        <v>42370</v>
      </c>
      <c r="G1158" s="2">
        <v>175</v>
      </c>
      <c r="H1158" s="2" t="s">
        <v>3160</v>
      </c>
      <c r="I1158" s="2" t="s">
        <v>3161</v>
      </c>
      <c r="J1158" s="2" t="s">
        <v>3042</v>
      </c>
      <c r="K1158" s="194" t="s">
        <v>17</v>
      </c>
      <c r="L1158" s="2">
        <v>37</v>
      </c>
      <c r="M1158" s="194" t="s">
        <v>3162</v>
      </c>
      <c r="N1158" s="2" t="s">
        <v>1939</v>
      </c>
      <c r="O1158" s="195" t="s">
        <v>3163</v>
      </c>
    </row>
    <row r="1159" spans="1:15">
      <c r="A1159" s="7">
        <v>2015</v>
      </c>
      <c r="B1159" s="7" t="str">
        <f t="shared" si="35"/>
        <v>S42</v>
      </c>
      <c r="C1159" s="8">
        <v>42295</v>
      </c>
      <c r="D1159" s="7">
        <v>10</v>
      </c>
      <c r="E1159" s="7" t="str">
        <f t="shared" si="36"/>
        <v>S424229510</v>
      </c>
      <c r="F1159" s="3" t="s">
        <v>14</v>
      </c>
      <c r="G1159" s="2">
        <v>170</v>
      </c>
      <c r="H1159" s="2" t="s">
        <v>3046</v>
      </c>
      <c r="I1159" s="2" t="s">
        <v>3164</v>
      </c>
      <c r="J1159" s="2" t="s">
        <v>269</v>
      </c>
      <c r="K1159" s="194" t="s">
        <v>17</v>
      </c>
      <c r="L1159" s="2">
        <v>40</v>
      </c>
      <c r="M1159" s="194" t="s">
        <v>1467</v>
      </c>
      <c r="N1159" s="2" t="s">
        <v>1684</v>
      </c>
      <c r="O1159" s="195" t="s">
        <v>1684</v>
      </c>
    </row>
    <row r="1160" spans="1:15">
      <c r="A1160" s="7">
        <v>2015</v>
      </c>
      <c r="B1160" s="7" t="str">
        <f t="shared" si="35"/>
        <v>S42</v>
      </c>
      <c r="C1160" s="8">
        <v>42295</v>
      </c>
      <c r="D1160" s="7">
        <v>11</v>
      </c>
      <c r="E1160" s="7" t="str">
        <f t="shared" si="36"/>
        <v>S424229511</v>
      </c>
      <c r="F1160" s="3">
        <v>2017</v>
      </c>
      <c r="G1160" s="2">
        <v>170</v>
      </c>
      <c r="H1160" s="2" t="s">
        <v>3165</v>
      </c>
      <c r="I1160" s="2" t="s">
        <v>3166</v>
      </c>
      <c r="J1160" s="2" t="s">
        <v>3167</v>
      </c>
      <c r="K1160" s="194" t="s">
        <v>17</v>
      </c>
      <c r="L1160" s="2">
        <v>37</v>
      </c>
      <c r="M1160" s="194">
        <v>50</v>
      </c>
      <c r="N1160" s="2" t="s">
        <v>443</v>
      </c>
      <c r="O1160" s="195" t="s">
        <v>506</v>
      </c>
    </row>
    <row r="1161" spans="1:15">
      <c r="A1161" s="7">
        <v>2015</v>
      </c>
      <c r="B1161" s="7" t="str">
        <f t="shared" si="35"/>
        <v>S42</v>
      </c>
      <c r="C1161" s="8">
        <v>42295</v>
      </c>
      <c r="D1161" s="7">
        <v>12</v>
      </c>
      <c r="E1161" s="7" t="str">
        <f t="shared" si="36"/>
        <v>S424229512</v>
      </c>
      <c r="F1161" s="3">
        <v>2018</v>
      </c>
      <c r="G1161" s="2">
        <v>165</v>
      </c>
      <c r="H1161" s="2" t="s">
        <v>3168</v>
      </c>
      <c r="I1161" s="2" t="s">
        <v>3169</v>
      </c>
      <c r="J1161" s="2" t="s">
        <v>2310</v>
      </c>
      <c r="K1161" s="194" t="s">
        <v>17</v>
      </c>
      <c r="L1161" s="2">
        <v>38</v>
      </c>
      <c r="M1161" s="194" t="s">
        <v>3170</v>
      </c>
      <c r="N1161" s="2" t="s">
        <v>3171</v>
      </c>
      <c r="O1161" s="195" t="s">
        <v>1474</v>
      </c>
    </row>
    <row r="1162" spans="1:15">
      <c r="A1162" s="7">
        <v>2015</v>
      </c>
      <c r="B1162" s="7" t="str">
        <f t="shared" si="35"/>
        <v>S42</v>
      </c>
      <c r="C1162" s="8">
        <v>42295</v>
      </c>
      <c r="D1162" s="7">
        <v>13</v>
      </c>
      <c r="E1162" s="7" t="str">
        <f t="shared" si="36"/>
        <v>S424229513</v>
      </c>
      <c r="F1162" s="3">
        <v>2019</v>
      </c>
      <c r="G1162" s="2">
        <v>160</v>
      </c>
      <c r="H1162" s="2" t="s">
        <v>3172</v>
      </c>
      <c r="I1162" s="2" t="s">
        <v>3173</v>
      </c>
      <c r="J1162" s="2" t="s">
        <v>2670</v>
      </c>
      <c r="K1162" s="194" t="s">
        <v>17</v>
      </c>
      <c r="L1162" s="2">
        <v>37</v>
      </c>
      <c r="M1162" s="194" t="s">
        <v>2736</v>
      </c>
      <c r="N1162" s="2" t="s">
        <v>3174</v>
      </c>
      <c r="O1162" s="195" t="s">
        <v>3150</v>
      </c>
    </row>
    <row r="1163" spans="1:15" ht="15.75" thickBot="1">
      <c r="A1163" s="7">
        <v>2015</v>
      </c>
      <c r="B1163" s="7" t="str">
        <f t="shared" si="35"/>
        <v>S42</v>
      </c>
      <c r="C1163" s="8">
        <v>42295</v>
      </c>
      <c r="D1163" s="7">
        <v>14</v>
      </c>
      <c r="E1163" s="7" t="str">
        <f t="shared" si="36"/>
        <v>S424229514</v>
      </c>
      <c r="F1163" s="5">
        <v>2020</v>
      </c>
      <c r="G1163" s="6">
        <v>160</v>
      </c>
      <c r="H1163" s="6" t="s">
        <v>3175</v>
      </c>
      <c r="I1163" s="6">
        <v>154</v>
      </c>
      <c r="J1163" s="6" t="s">
        <v>3176</v>
      </c>
      <c r="K1163" s="196" t="s">
        <v>17</v>
      </c>
      <c r="L1163" s="6">
        <v>36</v>
      </c>
      <c r="M1163" s="196" t="s">
        <v>1198</v>
      </c>
      <c r="N1163" s="6" t="s">
        <v>820</v>
      </c>
      <c r="O1163" s="197" t="s">
        <v>303</v>
      </c>
    </row>
    <row r="1164" spans="1:15" ht="16.5" thickTop="1" thickBot="1">
      <c r="A1164" s="7">
        <v>2015</v>
      </c>
      <c r="B1164" s="7" t="str">
        <f t="shared" si="35"/>
        <v>S42</v>
      </c>
      <c r="C1164" s="8">
        <v>42295</v>
      </c>
      <c r="D1164" s="7">
        <v>15</v>
      </c>
      <c r="E1164" s="7" t="str">
        <f t="shared" si="36"/>
        <v>S424229515</v>
      </c>
      <c r="F1164" s="1" t="s">
        <v>15</v>
      </c>
    </row>
    <row r="1165" spans="1:15" ht="16.5" thickTop="1" thickBot="1">
      <c r="A1165" s="7">
        <v>2015</v>
      </c>
      <c r="B1165" s="7" t="str">
        <f t="shared" si="35"/>
        <v>S42</v>
      </c>
      <c r="C1165" s="8">
        <v>42295</v>
      </c>
      <c r="D1165" s="7">
        <v>16</v>
      </c>
      <c r="E1165" s="7" t="str">
        <f t="shared" si="36"/>
        <v>S424229516</v>
      </c>
      <c r="F1165" s="338" t="s">
        <v>1</v>
      </c>
      <c r="G1165" s="341" t="s">
        <v>2</v>
      </c>
      <c r="H1165" s="342"/>
      <c r="I1165" s="342"/>
      <c r="J1165" s="343"/>
      <c r="K1165" s="344" t="s">
        <v>3</v>
      </c>
      <c r="L1165" s="343"/>
      <c r="M1165" s="344" t="s">
        <v>144</v>
      </c>
      <c r="N1165" s="342"/>
      <c r="O1165" s="342"/>
    </row>
    <row r="1166" spans="1:15" ht="18" customHeight="1" thickBot="1">
      <c r="A1166" s="7">
        <v>2015</v>
      </c>
      <c r="B1166" s="7" t="str">
        <f t="shared" si="35"/>
        <v>S42</v>
      </c>
      <c r="C1166" s="8">
        <v>42295</v>
      </c>
      <c r="D1166" s="7">
        <v>17</v>
      </c>
      <c r="E1166" s="7" t="str">
        <f t="shared" si="36"/>
        <v>S424229517</v>
      </c>
      <c r="F1166" s="339"/>
      <c r="G1166" s="345" t="s">
        <v>5</v>
      </c>
      <c r="H1166" s="347" t="s">
        <v>145</v>
      </c>
      <c r="I1166" s="348"/>
      <c r="J1166" s="349"/>
      <c r="K1166" s="350" t="s">
        <v>6</v>
      </c>
      <c r="L1166" s="352" t="s">
        <v>7</v>
      </c>
      <c r="M1166" s="350" t="s">
        <v>8</v>
      </c>
      <c r="N1166" s="354" t="s">
        <v>146</v>
      </c>
      <c r="O1166" s="356" t="s">
        <v>147</v>
      </c>
    </row>
    <row r="1167" spans="1:15" ht="15.75" thickBot="1">
      <c r="A1167" s="7">
        <v>2015</v>
      </c>
      <c r="B1167" s="7" t="str">
        <f t="shared" si="35"/>
        <v>S42</v>
      </c>
      <c r="C1167" s="8">
        <v>42295</v>
      </c>
      <c r="D1167" s="7">
        <v>18</v>
      </c>
      <c r="E1167" s="7" t="str">
        <f t="shared" si="36"/>
        <v>S424229518</v>
      </c>
      <c r="F1167" s="340"/>
      <c r="G1167" s="346"/>
      <c r="H1167" s="191" t="s">
        <v>9</v>
      </c>
      <c r="I1167" s="192" t="s">
        <v>10</v>
      </c>
      <c r="J1167" s="193" t="s">
        <v>11</v>
      </c>
      <c r="K1167" s="351"/>
      <c r="L1167" s="353"/>
      <c r="M1167" s="351"/>
      <c r="N1167" s="355"/>
      <c r="O1167" s="357"/>
    </row>
    <row r="1168" spans="1:15">
      <c r="A1168" s="7">
        <v>2015</v>
      </c>
      <c r="B1168" s="7" t="str">
        <f t="shared" si="35"/>
        <v>S42</v>
      </c>
      <c r="C1168" s="8">
        <v>42295</v>
      </c>
      <c r="D1168" s="7">
        <v>19</v>
      </c>
      <c r="E1168" s="7" t="str">
        <f t="shared" si="36"/>
        <v>S424229519</v>
      </c>
      <c r="F1168" s="3" t="s">
        <v>16</v>
      </c>
      <c r="G1168" s="2">
        <v>13</v>
      </c>
      <c r="H1168" s="2" t="s">
        <v>792</v>
      </c>
      <c r="I1168" s="2" t="s">
        <v>2602</v>
      </c>
      <c r="J1168" s="2" t="s">
        <v>1025</v>
      </c>
      <c r="K1168" s="194" t="s">
        <v>17</v>
      </c>
      <c r="L1168" s="2">
        <v>49</v>
      </c>
      <c r="M1168" s="194" t="s">
        <v>625</v>
      </c>
      <c r="N1168" s="2" t="s">
        <v>1501</v>
      </c>
      <c r="O1168" s="195" t="s">
        <v>704</v>
      </c>
    </row>
    <row r="1169" spans="1:15">
      <c r="A1169" s="7">
        <v>2015</v>
      </c>
      <c r="B1169" s="7" t="str">
        <f t="shared" si="35"/>
        <v>S42</v>
      </c>
      <c r="C1169" s="8">
        <v>42295</v>
      </c>
      <c r="D1169" s="7">
        <v>20</v>
      </c>
      <c r="E1169" s="7" t="str">
        <f t="shared" si="36"/>
        <v>S424229520</v>
      </c>
      <c r="F1169" s="4">
        <v>42278</v>
      </c>
      <c r="G1169" s="2">
        <v>178</v>
      </c>
      <c r="H1169" s="2" t="s">
        <v>3177</v>
      </c>
      <c r="I1169" s="2" t="s">
        <v>2463</v>
      </c>
      <c r="J1169" s="2" t="s">
        <v>1172</v>
      </c>
      <c r="K1169" s="194" t="s">
        <v>17</v>
      </c>
      <c r="L1169" s="2">
        <v>47</v>
      </c>
      <c r="M1169" s="194" t="s">
        <v>672</v>
      </c>
      <c r="N1169" s="2" t="s">
        <v>1505</v>
      </c>
      <c r="O1169" s="195" t="s">
        <v>1505</v>
      </c>
    </row>
    <row r="1170" spans="1:15">
      <c r="A1170" s="7">
        <v>2015</v>
      </c>
      <c r="B1170" s="7" t="str">
        <f t="shared" si="35"/>
        <v>S42</v>
      </c>
      <c r="C1170" s="8">
        <v>42295</v>
      </c>
      <c r="D1170" s="7">
        <v>21</v>
      </c>
      <c r="E1170" s="7" t="str">
        <f t="shared" si="36"/>
        <v>S424229521</v>
      </c>
      <c r="F1170" s="4">
        <v>42309</v>
      </c>
      <c r="G1170" s="2">
        <v>185</v>
      </c>
      <c r="H1170" s="2" t="s">
        <v>3178</v>
      </c>
      <c r="I1170" s="2" t="s">
        <v>3179</v>
      </c>
      <c r="J1170" s="2" t="s">
        <v>1412</v>
      </c>
      <c r="K1170" s="194" t="s">
        <v>17</v>
      </c>
      <c r="L1170" s="2">
        <v>36</v>
      </c>
      <c r="M1170" s="194" t="s">
        <v>3180</v>
      </c>
      <c r="N1170" s="2" t="s">
        <v>2933</v>
      </c>
      <c r="O1170" s="195" t="s">
        <v>3096</v>
      </c>
    </row>
    <row r="1171" spans="1:15">
      <c r="A1171" s="7">
        <v>2015</v>
      </c>
      <c r="B1171" s="7" t="str">
        <f t="shared" si="35"/>
        <v>S42</v>
      </c>
      <c r="C1171" s="8">
        <v>42295</v>
      </c>
      <c r="D1171" s="7">
        <v>22</v>
      </c>
      <c r="E1171" s="7" t="str">
        <f t="shared" si="36"/>
        <v>S424229522</v>
      </c>
      <c r="F1171" s="4">
        <v>42339</v>
      </c>
      <c r="G1171" s="2">
        <v>185</v>
      </c>
      <c r="H1171" s="2" t="s">
        <v>3181</v>
      </c>
      <c r="I1171" s="2" t="s">
        <v>2989</v>
      </c>
      <c r="J1171" s="2" t="s">
        <v>3182</v>
      </c>
      <c r="K1171" s="194" t="s">
        <v>17</v>
      </c>
      <c r="L1171" s="2">
        <v>35</v>
      </c>
      <c r="M1171" s="194" t="s">
        <v>3183</v>
      </c>
      <c r="N1171" s="2" t="s">
        <v>1408</v>
      </c>
      <c r="O1171" s="195" t="s">
        <v>3184</v>
      </c>
    </row>
    <row r="1172" spans="1:15">
      <c r="A1172" s="7">
        <v>2015</v>
      </c>
      <c r="B1172" s="7" t="str">
        <f t="shared" si="35"/>
        <v>S42</v>
      </c>
      <c r="C1172" s="8">
        <v>42295</v>
      </c>
      <c r="D1172" s="7">
        <v>23</v>
      </c>
      <c r="E1172" s="7" t="str">
        <f t="shared" si="36"/>
        <v>S424229523</v>
      </c>
      <c r="F1172" s="4">
        <v>42370</v>
      </c>
      <c r="G1172" s="2">
        <v>190</v>
      </c>
      <c r="H1172" s="2" t="s">
        <v>3185</v>
      </c>
      <c r="I1172" s="2" t="s">
        <v>3186</v>
      </c>
      <c r="J1172" s="2" t="s">
        <v>3187</v>
      </c>
      <c r="K1172" s="194" t="s">
        <v>17</v>
      </c>
      <c r="L1172" s="2">
        <v>38</v>
      </c>
      <c r="M1172" s="194" t="s">
        <v>1677</v>
      </c>
      <c r="N1172" s="2" t="s">
        <v>518</v>
      </c>
      <c r="O1172" s="195" t="s">
        <v>626</v>
      </c>
    </row>
    <row r="1173" spans="1:15">
      <c r="A1173" s="7">
        <v>2015</v>
      </c>
      <c r="B1173" s="7" t="str">
        <f t="shared" si="35"/>
        <v>S42</v>
      </c>
      <c r="C1173" s="8">
        <v>42295</v>
      </c>
      <c r="D1173" s="7">
        <v>24</v>
      </c>
      <c r="E1173" s="7" t="str">
        <f t="shared" si="36"/>
        <v>S424229524</v>
      </c>
      <c r="F1173" s="3" t="s">
        <v>14</v>
      </c>
      <c r="G1173" s="2">
        <v>195</v>
      </c>
      <c r="H1173" s="2" t="s">
        <v>3188</v>
      </c>
      <c r="I1173" s="2" t="s">
        <v>3189</v>
      </c>
      <c r="J1173" s="2" t="s">
        <v>925</v>
      </c>
      <c r="K1173" s="194" t="s">
        <v>17</v>
      </c>
      <c r="L1173" s="2">
        <v>39</v>
      </c>
      <c r="M1173" s="194" t="s">
        <v>1691</v>
      </c>
      <c r="N1173" s="2" t="s">
        <v>1229</v>
      </c>
      <c r="O1173" s="195" t="s">
        <v>1229</v>
      </c>
    </row>
    <row r="1174" spans="1:15">
      <c r="A1174" s="7">
        <v>2015</v>
      </c>
      <c r="B1174" s="7" t="str">
        <f t="shared" si="35"/>
        <v>S42</v>
      </c>
      <c r="C1174" s="8">
        <v>42295</v>
      </c>
      <c r="D1174" s="7">
        <v>25</v>
      </c>
      <c r="E1174" s="7" t="str">
        <f t="shared" si="36"/>
        <v>S424229525</v>
      </c>
      <c r="F1174" s="3">
        <v>2017</v>
      </c>
      <c r="G1174" s="2">
        <v>200</v>
      </c>
      <c r="H1174" s="2" t="s">
        <v>3190</v>
      </c>
      <c r="I1174" s="2" t="s">
        <v>1822</v>
      </c>
      <c r="J1174" s="2" t="s">
        <v>670</v>
      </c>
      <c r="K1174" s="194" t="s">
        <v>17</v>
      </c>
      <c r="L1174" s="2">
        <v>38</v>
      </c>
      <c r="M1174" s="194" t="s">
        <v>3191</v>
      </c>
      <c r="N1174" s="2" t="s">
        <v>3192</v>
      </c>
      <c r="O1174" s="195" t="s">
        <v>631</v>
      </c>
    </row>
    <row r="1175" spans="1:15">
      <c r="A1175" s="7">
        <v>2015</v>
      </c>
      <c r="B1175" s="7" t="str">
        <f t="shared" si="35"/>
        <v>S42</v>
      </c>
      <c r="C1175" s="8">
        <v>42295</v>
      </c>
      <c r="D1175" s="7">
        <v>26</v>
      </c>
      <c r="E1175" s="7" t="str">
        <f t="shared" si="36"/>
        <v>S424229526</v>
      </c>
      <c r="F1175" s="3">
        <v>2018</v>
      </c>
      <c r="G1175" s="2">
        <v>195</v>
      </c>
      <c r="H1175" s="2" t="s">
        <v>3193</v>
      </c>
      <c r="I1175" s="2" t="s">
        <v>370</v>
      </c>
      <c r="J1175" s="2" t="s">
        <v>454</v>
      </c>
      <c r="K1175" s="194" t="s">
        <v>17</v>
      </c>
      <c r="L1175" s="2">
        <v>39</v>
      </c>
      <c r="M1175" s="194" t="s">
        <v>3194</v>
      </c>
      <c r="N1175" s="2" t="s">
        <v>3170</v>
      </c>
      <c r="O1175" s="195" t="s">
        <v>3150</v>
      </c>
    </row>
    <row r="1176" spans="1:15">
      <c r="A1176" s="7">
        <v>2015</v>
      </c>
      <c r="B1176" s="7" t="str">
        <f t="shared" si="35"/>
        <v>S42</v>
      </c>
      <c r="C1176" s="8">
        <v>42295</v>
      </c>
      <c r="D1176" s="7">
        <v>27</v>
      </c>
      <c r="E1176" s="7" t="str">
        <f t="shared" si="36"/>
        <v>S424229527</v>
      </c>
      <c r="F1176" s="3">
        <v>2019</v>
      </c>
      <c r="G1176" s="2">
        <v>190</v>
      </c>
      <c r="H1176" s="2" t="s">
        <v>3195</v>
      </c>
      <c r="I1176" s="2" t="s">
        <v>2486</v>
      </c>
      <c r="J1176" s="2" t="s">
        <v>3196</v>
      </c>
      <c r="K1176" s="194" t="s">
        <v>17</v>
      </c>
      <c r="L1176" s="2">
        <v>38</v>
      </c>
      <c r="M1176" s="194" t="s">
        <v>301</v>
      </c>
      <c r="N1176" s="2" t="s">
        <v>783</v>
      </c>
      <c r="O1176" s="195" t="s">
        <v>671</v>
      </c>
    </row>
    <row r="1177" spans="1:15" ht="15.75" thickBot="1">
      <c r="A1177" s="7">
        <v>2015</v>
      </c>
      <c r="B1177" s="7" t="str">
        <f t="shared" si="35"/>
        <v>S42</v>
      </c>
      <c r="C1177" s="8">
        <v>42295</v>
      </c>
      <c r="D1177" s="7">
        <v>28</v>
      </c>
      <c r="E1177" s="7" t="str">
        <f t="shared" si="36"/>
        <v>S424229528</v>
      </c>
      <c r="F1177" s="5">
        <v>2020</v>
      </c>
      <c r="G1177" s="6">
        <v>190</v>
      </c>
      <c r="H1177" s="6" t="s">
        <v>3197</v>
      </c>
      <c r="I1177" s="6" t="s">
        <v>3198</v>
      </c>
      <c r="J1177" s="6" t="s">
        <v>1628</v>
      </c>
      <c r="K1177" s="196" t="s">
        <v>17</v>
      </c>
      <c r="L1177" s="6">
        <v>36</v>
      </c>
      <c r="M1177" s="196" t="s">
        <v>596</v>
      </c>
      <c r="N1177" s="6" t="s">
        <v>1153</v>
      </c>
      <c r="O1177" s="197" t="s">
        <v>596</v>
      </c>
    </row>
    <row r="1178" spans="1:15" ht="16.5" thickTop="1" thickBot="1">
      <c r="A1178" s="7">
        <v>2015</v>
      </c>
      <c r="B1178" s="7" t="str">
        <f t="shared" si="35"/>
        <v>S43</v>
      </c>
      <c r="C1178" s="8">
        <v>42302</v>
      </c>
      <c r="D1178" s="7">
        <v>1</v>
      </c>
      <c r="E1178" s="7" t="str">
        <f t="shared" si="36"/>
        <v>S43423021</v>
      </c>
      <c r="F1178" s="1" t="s">
        <v>0</v>
      </c>
    </row>
    <row r="1179" spans="1:15" ht="16.5" thickTop="1" thickBot="1">
      <c r="A1179" s="7">
        <v>2015</v>
      </c>
      <c r="B1179" s="7" t="str">
        <f t="shared" ref="B1179:B1242" si="37">"S"&amp;RIGHT(B1151,2)+1</f>
        <v>S43</v>
      </c>
      <c r="C1179" s="8">
        <v>42302</v>
      </c>
      <c r="D1179" s="7">
        <v>2</v>
      </c>
      <c r="E1179" s="7" t="str">
        <f t="shared" si="36"/>
        <v>S43423022</v>
      </c>
      <c r="F1179" s="338" t="s">
        <v>1</v>
      </c>
      <c r="G1179" s="341" t="s">
        <v>2</v>
      </c>
      <c r="H1179" s="342"/>
      <c r="I1179" s="342"/>
      <c r="J1179" s="343"/>
      <c r="K1179" s="344" t="s">
        <v>3</v>
      </c>
      <c r="L1179" s="343"/>
      <c r="M1179" s="344" t="s">
        <v>144</v>
      </c>
      <c r="N1179" s="342"/>
      <c r="O1179" s="342"/>
    </row>
    <row r="1180" spans="1:15" ht="18" customHeight="1" thickBot="1">
      <c r="A1180" s="7">
        <v>2015</v>
      </c>
      <c r="B1180" s="7" t="str">
        <f t="shared" si="37"/>
        <v>S43</v>
      </c>
      <c r="C1180" s="8">
        <v>42302</v>
      </c>
      <c r="D1180" s="7">
        <v>3</v>
      </c>
      <c r="E1180" s="7" t="str">
        <f t="shared" si="36"/>
        <v>S43423023</v>
      </c>
      <c r="F1180" s="339"/>
      <c r="G1180" s="345" t="s">
        <v>5</v>
      </c>
      <c r="H1180" s="347" t="s">
        <v>145</v>
      </c>
      <c r="I1180" s="348"/>
      <c r="J1180" s="349"/>
      <c r="K1180" s="350" t="s">
        <v>6</v>
      </c>
      <c r="L1180" s="352" t="s">
        <v>7</v>
      </c>
      <c r="M1180" s="350" t="s">
        <v>8</v>
      </c>
      <c r="N1180" s="354" t="s">
        <v>146</v>
      </c>
      <c r="O1180" s="356" t="s">
        <v>147</v>
      </c>
    </row>
    <row r="1181" spans="1:15" ht="15.75" thickBot="1">
      <c r="A1181" s="7">
        <v>2015</v>
      </c>
      <c r="B1181" s="7" t="str">
        <f t="shared" si="37"/>
        <v>S43</v>
      </c>
      <c r="C1181" s="8">
        <v>42302</v>
      </c>
      <c r="D1181" s="7">
        <v>4</v>
      </c>
      <c r="E1181" s="7" t="str">
        <f t="shared" si="36"/>
        <v>S43423024</v>
      </c>
      <c r="F1181" s="340"/>
      <c r="G1181" s="346"/>
      <c r="H1181" s="191" t="s">
        <v>9</v>
      </c>
      <c r="I1181" s="192" t="s">
        <v>10</v>
      </c>
      <c r="J1181" s="193" t="s">
        <v>11</v>
      </c>
      <c r="K1181" s="351"/>
      <c r="L1181" s="353"/>
      <c r="M1181" s="351"/>
      <c r="N1181" s="355"/>
      <c r="O1181" s="357"/>
    </row>
    <row r="1182" spans="1:15">
      <c r="A1182" s="7">
        <v>2015</v>
      </c>
      <c r="B1182" s="7" t="str">
        <f t="shared" si="37"/>
        <v>S43</v>
      </c>
      <c r="C1182" s="8">
        <v>42302</v>
      </c>
      <c r="D1182" s="7">
        <v>5</v>
      </c>
      <c r="E1182" s="7" t="str">
        <f t="shared" si="36"/>
        <v>S43423025</v>
      </c>
      <c r="F1182" s="3" t="s">
        <v>12</v>
      </c>
      <c r="G1182" s="2">
        <v>-35</v>
      </c>
      <c r="H1182" s="2" t="s">
        <v>3199</v>
      </c>
      <c r="I1182" s="2" t="s">
        <v>3200</v>
      </c>
      <c r="J1182" s="2" t="s">
        <v>1761</v>
      </c>
      <c r="K1182" s="194" t="s">
        <v>17</v>
      </c>
      <c r="L1182" s="2">
        <v>42</v>
      </c>
      <c r="M1182" s="194">
        <v>40</v>
      </c>
      <c r="N1182" s="2">
        <v>20</v>
      </c>
      <c r="O1182" s="195">
        <v>40</v>
      </c>
    </row>
    <row r="1183" spans="1:15">
      <c r="A1183" s="7">
        <v>2015</v>
      </c>
      <c r="B1183" s="7" t="str">
        <f t="shared" si="37"/>
        <v>S43</v>
      </c>
      <c r="C1183" s="8">
        <v>42302</v>
      </c>
      <c r="D1183" s="7">
        <v>6</v>
      </c>
      <c r="E1183" s="7" t="str">
        <f t="shared" si="36"/>
        <v>S43423026</v>
      </c>
      <c r="F1183" s="4">
        <v>42278</v>
      </c>
      <c r="G1183" s="2">
        <v>167</v>
      </c>
      <c r="H1183" s="2" t="s">
        <v>3201</v>
      </c>
      <c r="I1183" s="2" t="s">
        <v>359</v>
      </c>
      <c r="J1183" s="2" t="s">
        <v>1823</v>
      </c>
      <c r="K1183" s="194" t="s">
        <v>17</v>
      </c>
      <c r="L1183" s="2">
        <v>42</v>
      </c>
      <c r="M1183" s="194" t="s">
        <v>1552</v>
      </c>
      <c r="N1183" s="2" t="s">
        <v>654</v>
      </c>
      <c r="O1183" s="195" t="s">
        <v>1285</v>
      </c>
    </row>
    <row r="1184" spans="1:15">
      <c r="A1184" s="7">
        <v>2015</v>
      </c>
      <c r="B1184" s="7" t="str">
        <f t="shared" si="37"/>
        <v>S43</v>
      </c>
      <c r="C1184" s="8">
        <v>42302</v>
      </c>
      <c r="D1184" s="7">
        <v>7</v>
      </c>
      <c r="E1184" s="7" t="str">
        <f t="shared" si="36"/>
        <v>S43423027</v>
      </c>
      <c r="F1184" s="4">
        <v>42309</v>
      </c>
      <c r="G1184" s="2">
        <v>165</v>
      </c>
      <c r="H1184" s="2" t="s">
        <v>2311</v>
      </c>
      <c r="I1184" s="2" t="s">
        <v>360</v>
      </c>
      <c r="J1184" s="2" t="s">
        <v>650</v>
      </c>
      <c r="K1184" s="194" t="s">
        <v>17</v>
      </c>
      <c r="L1184" s="2">
        <v>33</v>
      </c>
      <c r="M1184" s="194" t="s">
        <v>3202</v>
      </c>
      <c r="N1184" s="2" t="s">
        <v>1070</v>
      </c>
      <c r="O1184" s="195" t="s">
        <v>1070</v>
      </c>
    </row>
    <row r="1185" spans="1:15">
      <c r="A1185" s="7">
        <v>2015</v>
      </c>
      <c r="B1185" s="7" t="str">
        <f t="shared" si="37"/>
        <v>S43</v>
      </c>
      <c r="C1185" s="8">
        <v>42302</v>
      </c>
      <c r="D1185" s="7">
        <v>8</v>
      </c>
      <c r="E1185" s="7" t="str">
        <f t="shared" si="36"/>
        <v>S43423028</v>
      </c>
      <c r="F1185" s="4">
        <v>42339</v>
      </c>
      <c r="G1185" s="2">
        <v>165</v>
      </c>
      <c r="H1185" s="2" t="s">
        <v>3203</v>
      </c>
      <c r="I1185" s="2" t="s">
        <v>361</v>
      </c>
      <c r="J1185" s="2" t="s">
        <v>739</v>
      </c>
      <c r="K1185" s="194" t="s">
        <v>17</v>
      </c>
      <c r="L1185" s="2">
        <v>33</v>
      </c>
      <c r="M1185" s="194" t="s">
        <v>3204</v>
      </c>
      <c r="N1185" s="2" t="s">
        <v>1422</v>
      </c>
      <c r="O1185" s="195" t="s">
        <v>3205</v>
      </c>
    </row>
    <row r="1186" spans="1:15">
      <c r="A1186" s="7">
        <v>2015</v>
      </c>
      <c r="B1186" s="7" t="str">
        <f t="shared" si="37"/>
        <v>S43</v>
      </c>
      <c r="C1186" s="8">
        <v>42302</v>
      </c>
      <c r="D1186" s="7">
        <v>9</v>
      </c>
      <c r="E1186" s="7" t="str">
        <f t="shared" si="36"/>
        <v>S43423029</v>
      </c>
      <c r="F1186" s="4">
        <v>42370</v>
      </c>
      <c r="G1186" s="2">
        <v>170</v>
      </c>
      <c r="H1186" s="2" t="s">
        <v>3206</v>
      </c>
      <c r="I1186" s="2" t="s">
        <v>3207</v>
      </c>
      <c r="J1186" s="2" t="s">
        <v>2436</v>
      </c>
      <c r="K1186" s="194" t="s">
        <v>17</v>
      </c>
      <c r="L1186" s="2">
        <v>37</v>
      </c>
      <c r="M1186" s="194" t="s">
        <v>3208</v>
      </c>
      <c r="N1186" s="2" t="s">
        <v>1456</v>
      </c>
      <c r="O1186" s="195" t="s">
        <v>3209</v>
      </c>
    </row>
    <row r="1187" spans="1:15">
      <c r="A1187" s="7">
        <v>2015</v>
      </c>
      <c r="B1187" s="7" t="str">
        <f t="shared" si="37"/>
        <v>S43</v>
      </c>
      <c r="C1187" s="8">
        <v>42302</v>
      </c>
      <c r="D1187" s="7">
        <v>10</v>
      </c>
      <c r="E1187" s="7" t="str">
        <f t="shared" si="36"/>
        <v>S434230210</v>
      </c>
      <c r="F1187" s="3" t="s">
        <v>14</v>
      </c>
      <c r="G1187" s="2">
        <v>175</v>
      </c>
      <c r="H1187" s="2" t="s">
        <v>2731</v>
      </c>
      <c r="I1187" s="2" t="s">
        <v>3210</v>
      </c>
      <c r="J1187" s="2" t="s">
        <v>1156</v>
      </c>
      <c r="K1187" s="194" t="s">
        <v>17</v>
      </c>
      <c r="L1187" s="2">
        <v>38</v>
      </c>
      <c r="M1187" s="194" t="s">
        <v>2151</v>
      </c>
      <c r="N1187" s="2" t="s">
        <v>301</v>
      </c>
      <c r="O1187" s="195" t="s">
        <v>3211</v>
      </c>
    </row>
    <row r="1188" spans="1:15">
      <c r="A1188" s="7">
        <v>2015</v>
      </c>
      <c r="B1188" s="7" t="str">
        <f t="shared" si="37"/>
        <v>S43</v>
      </c>
      <c r="C1188" s="8">
        <v>42302</v>
      </c>
      <c r="D1188" s="7">
        <v>11</v>
      </c>
      <c r="E1188" s="7" t="str">
        <f t="shared" si="36"/>
        <v>S434230211</v>
      </c>
      <c r="F1188" s="3">
        <v>2017</v>
      </c>
      <c r="G1188" s="2">
        <v>170</v>
      </c>
      <c r="H1188" s="2" t="s">
        <v>3212</v>
      </c>
      <c r="I1188" s="2" t="s">
        <v>2613</v>
      </c>
      <c r="J1188" s="2" t="s">
        <v>1628</v>
      </c>
      <c r="K1188" s="194" t="s">
        <v>17</v>
      </c>
      <c r="L1188" s="2">
        <v>35</v>
      </c>
      <c r="M1188" s="194" t="s">
        <v>301</v>
      </c>
      <c r="N1188" s="2" t="s">
        <v>265</v>
      </c>
      <c r="O1188" s="195" t="s">
        <v>402</v>
      </c>
    </row>
    <row r="1189" spans="1:15">
      <c r="A1189" s="7">
        <v>2015</v>
      </c>
      <c r="B1189" s="7" t="str">
        <f t="shared" si="37"/>
        <v>S43</v>
      </c>
      <c r="C1189" s="8">
        <v>42302</v>
      </c>
      <c r="D1189" s="7">
        <v>12</v>
      </c>
      <c r="E1189" s="7" t="str">
        <f t="shared" si="36"/>
        <v>S434230212</v>
      </c>
      <c r="F1189" s="3">
        <v>2018</v>
      </c>
      <c r="G1189" s="2">
        <v>165</v>
      </c>
      <c r="H1189" s="2" t="s">
        <v>3213</v>
      </c>
      <c r="I1189" s="2" t="s">
        <v>3214</v>
      </c>
      <c r="J1189" s="2" t="s">
        <v>317</v>
      </c>
      <c r="K1189" s="194" t="s">
        <v>17</v>
      </c>
      <c r="L1189" s="2">
        <v>35</v>
      </c>
      <c r="M1189" s="194" t="s">
        <v>301</v>
      </c>
      <c r="N1189" s="2" t="s">
        <v>972</v>
      </c>
      <c r="O1189" s="195">
        <v>20</v>
      </c>
    </row>
    <row r="1190" spans="1:15">
      <c r="A1190" s="7">
        <v>2015</v>
      </c>
      <c r="B1190" s="7" t="str">
        <f t="shared" si="37"/>
        <v>S43</v>
      </c>
      <c r="C1190" s="8">
        <v>42302</v>
      </c>
      <c r="D1190" s="7">
        <v>13</v>
      </c>
      <c r="E1190" s="7" t="str">
        <f t="shared" si="36"/>
        <v>S434230213</v>
      </c>
      <c r="F1190" s="3">
        <v>2019</v>
      </c>
      <c r="G1190" s="2">
        <v>160</v>
      </c>
      <c r="H1190" s="2" t="s">
        <v>326</v>
      </c>
      <c r="I1190" s="2" t="s">
        <v>3215</v>
      </c>
      <c r="J1190" s="2" t="s">
        <v>1697</v>
      </c>
      <c r="K1190" s="194" t="s">
        <v>17</v>
      </c>
      <c r="L1190" s="2">
        <v>33</v>
      </c>
      <c r="M1190" s="194" t="s">
        <v>1418</v>
      </c>
      <c r="N1190" s="2" t="s">
        <v>783</v>
      </c>
      <c r="O1190" s="195" t="s">
        <v>681</v>
      </c>
    </row>
    <row r="1191" spans="1:15" ht="15.75" thickBot="1">
      <c r="A1191" s="7">
        <v>2015</v>
      </c>
      <c r="B1191" s="7" t="str">
        <f t="shared" si="37"/>
        <v>S43</v>
      </c>
      <c r="C1191" s="8">
        <v>42302</v>
      </c>
      <c r="D1191" s="7">
        <v>14</v>
      </c>
      <c r="E1191" s="7" t="str">
        <f t="shared" si="36"/>
        <v>S434230214</v>
      </c>
      <c r="F1191" s="5">
        <v>2020</v>
      </c>
      <c r="G1191" s="6">
        <v>160</v>
      </c>
      <c r="H1191" s="6" t="s">
        <v>3216</v>
      </c>
      <c r="I1191" s="6" t="s">
        <v>3217</v>
      </c>
      <c r="J1191" s="6">
        <v>2</v>
      </c>
      <c r="K1191" s="196" t="s">
        <v>17</v>
      </c>
      <c r="L1191" s="6">
        <v>32</v>
      </c>
      <c r="M1191" s="196" t="s">
        <v>1198</v>
      </c>
      <c r="N1191" s="6" t="s">
        <v>600</v>
      </c>
      <c r="O1191" s="197" t="s">
        <v>1138</v>
      </c>
    </row>
    <row r="1192" spans="1:15" ht="16.5" thickTop="1" thickBot="1">
      <c r="A1192" s="7">
        <v>2015</v>
      </c>
      <c r="B1192" s="7" t="str">
        <f t="shared" si="37"/>
        <v>S43</v>
      </c>
      <c r="C1192" s="8">
        <v>42302</v>
      </c>
      <c r="D1192" s="7">
        <v>15</v>
      </c>
      <c r="E1192" s="7" t="str">
        <f t="shared" si="36"/>
        <v>S434230215</v>
      </c>
      <c r="F1192" s="1" t="s">
        <v>15</v>
      </c>
    </row>
    <row r="1193" spans="1:15" ht="16.5" thickTop="1" thickBot="1">
      <c r="A1193" s="7">
        <v>2015</v>
      </c>
      <c r="B1193" s="7" t="str">
        <f t="shared" si="37"/>
        <v>S43</v>
      </c>
      <c r="C1193" s="8">
        <v>42302</v>
      </c>
      <c r="D1193" s="7">
        <v>16</v>
      </c>
      <c r="E1193" s="7" t="str">
        <f t="shared" si="36"/>
        <v>S434230216</v>
      </c>
      <c r="F1193" s="338" t="s">
        <v>1</v>
      </c>
      <c r="G1193" s="341" t="s">
        <v>2</v>
      </c>
      <c r="H1193" s="342"/>
      <c r="I1193" s="342"/>
      <c r="J1193" s="343"/>
      <c r="K1193" s="344" t="s">
        <v>3</v>
      </c>
      <c r="L1193" s="343"/>
      <c r="M1193" s="344" t="s">
        <v>144</v>
      </c>
      <c r="N1193" s="342"/>
      <c r="O1193" s="342"/>
    </row>
    <row r="1194" spans="1:15" ht="18" customHeight="1" thickBot="1">
      <c r="A1194" s="7">
        <v>2015</v>
      </c>
      <c r="B1194" s="7" t="str">
        <f t="shared" si="37"/>
        <v>S43</v>
      </c>
      <c r="C1194" s="8">
        <v>42302</v>
      </c>
      <c r="D1194" s="7">
        <v>17</v>
      </c>
      <c r="E1194" s="7" t="str">
        <f t="shared" si="36"/>
        <v>S434230217</v>
      </c>
      <c r="F1194" s="339"/>
      <c r="G1194" s="345" t="s">
        <v>5</v>
      </c>
      <c r="H1194" s="347" t="s">
        <v>145</v>
      </c>
      <c r="I1194" s="348"/>
      <c r="J1194" s="349"/>
      <c r="K1194" s="350" t="s">
        <v>6</v>
      </c>
      <c r="L1194" s="352" t="s">
        <v>7</v>
      </c>
      <c r="M1194" s="350" t="s">
        <v>8</v>
      </c>
      <c r="N1194" s="354" t="s">
        <v>146</v>
      </c>
      <c r="O1194" s="356" t="s">
        <v>147</v>
      </c>
    </row>
    <row r="1195" spans="1:15" ht="15.75" thickBot="1">
      <c r="A1195" s="7">
        <v>2015</v>
      </c>
      <c r="B1195" s="7" t="str">
        <f t="shared" si="37"/>
        <v>S43</v>
      </c>
      <c r="C1195" s="8">
        <v>42302</v>
      </c>
      <c r="D1195" s="7">
        <v>18</v>
      </c>
      <c r="E1195" s="7" t="str">
        <f t="shared" si="36"/>
        <v>S434230218</v>
      </c>
      <c r="F1195" s="340"/>
      <c r="G1195" s="346"/>
      <c r="H1195" s="191" t="s">
        <v>9</v>
      </c>
      <c r="I1195" s="192" t="s">
        <v>10</v>
      </c>
      <c r="J1195" s="193" t="s">
        <v>11</v>
      </c>
      <c r="K1195" s="351"/>
      <c r="L1195" s="353"/>
      <c r="M1195" s="351"/>
      <c r="N1195" s="355"/>
      <c r="O1195" s="357"/>
    </row>
    <row r="1196" spans="1:15">
      <c r="A1196" s="7">
        <v>2015</v>
      </c>
      <c r="B1196" s="7" t="str">
        <f t="shared" si="37"/>
        <v>S43</v>
      </c>
      <c r="C1196" s="8">
        <v>42302</v>
      </c>
      <c r="D1196" s="7">
        <v>19</v>
      </c>
      <c r="E1196" s="7" t="str">
        <f t="shared" si="36"/>
        <v>S434230219</v>
      </c>
      <c r="F1196" s="3" t="s">
        <v>16</v>
      </c>
      <c r="G1196" s="2">
        <v>13</v>
      </c>
      <c r="H1196" s="2" t="s">
        <v>2632</v>
      </c>
      <c r="I1196" s="2" t="s">
        <v>3218</v>
      </c>
      <c r="J1196" s="2" t="s">
        <v>1332</v>
      </c>
      <c r="K1196" s="194" t="s">
        <v>17</v>
      </c>
      <c r="L1196" s="2">
        <v>43</v>
      </c>
      <c r="M1196" s="194" t="s">
        <v>343</v>
      </c>
      <c r="N1196" s="2" t="s">
        <v>796</v>
      </c>
      <c r="O1196" s="195" t="s">
        <v>1153</v>
      </c>
    </row>
    <row r="1197" spans="1:15">
      <c r="A1197" s="7">
        <v>2015</v>
      </c>
      <c r="B1197" s="7" t="str">
        <f t="shared" si="37"/>
        <v>S43</v>
      </c>
      <c r="C1197" s="8">
        <v>42302</v>
      </c>
      <c r="D1197" s="7">
        <v>20</v>
      </c>
      <c r="E1197" s="7" t="str">
        <f t="shared" si="36"/>
        <v>S434230220</v>
      </c>
      <c r="F1197" s="4">
        <v>42278</v>
      </c>
      <c r="G1197" s="2">
        <v>180</v>
      </c>
      <c r="H1197" s="2" t="s">
        <v>3219</v>
      </c>
      <c r="I1197" s="2" t="s">
        <v>3220</v>
      </c>
      <c r="J1197" s="2" t="s">
        <v>549</v>
      </c>
      <c r="K1197" s="194" t="s">
        <v>17</v>
      </c>
      <c r="L1197" s="2">
        <v>41</v>
      </c>
      <c r="M1197" s="194" t="s">
        <v>3221</v>
      </c>
      <c r="N1197" s="2" t="s">
        <v>3222</v>
      </c>
      <c r="O1197" s="195" t="s">
        <v>3223</v>
      </c>
    </row>
    <row r="1198" spans="1:15">
      <c r="A1198" s="7">
        <v>2015</v>
      </c>
      <c r="B1198" s="7" t="str">
        <f t="shared" si="37"/>
        <v>S43</v>
      </c>
      <c r="C1198" s="8">
        <v>42302</v>
      </c>
      <c r="D1198" s="7">
        <v>21</v>
      </c>
      <c r="E1198" s="7" t="str">
        <f t="shared" si="36"/>
        <v>S434230221</v>
      </c>
      <c r="F1198" s="4">
        <v>42309</v>
      </c>
      <c r="G1198" s="2">
        <v>185</v>
      </c>
      <c r="H1198" s="2" t="s">
        <v>3224</v>
      </c>
      <c r="I1198" s="2" t="s">
        <v>3225</v>
      </c>
      <c r="J1198" s="2" t="s">
        <v>3226</v>
      </c>
      <c r="K1198" s="194" t="s">
        <v>17</v>
      </c>
      <c r="L1198" s="2">
        <v>35</v>
      </c>
      <c r="M1198" s="194" t="s">
        <v>3227</v>
      </c>
      <c r="N1198" s="2" t="s">
        <v>654</v>
      </c>
      <c r="O1198" s="195" t="s">
        <v>1597</v>
      </c>
    </row>
    <row r="1199" spans="1:15">
      <c r="A1199" s="7">
        <v>2015</v>
      </c>
      <c r="B1199" s="7" t="str">
        <f t="shared" si="37"/>
        <v>S43</v>
      </c>
      <c r="C1199" s="8">
        <v>42302</v>
      </c>
      <c r="D1199" s="7">
        <v>22</v>
      </c>
      <c r="E1199" s="7" t="str">
        <f t="shared" si="36"/>
        <v>S434230222</v>
      </c>
      <c r="F1199" s="4">
        <v>42339</v>
      </c>
      <c r="G1199" s="2">
        <v>185</v>
      </c>
      <c r="H1199" s="2" t="s">
        <v>3228</v>
      </c>
      <c r="I1199" s="2" t="s">
        <v>3229</v>
      </c>
      <c r="J1199" s="2" t="s">
        <v>3230</v>
      </c>
      <c r="K1199" s="194" t="s">
        <v>17</v>
      </c>
      <c r="L1199" s="2">
        <v>35</v>
      </c>
      <c r="M1199" s="194" t="s">
        <v>3231</v>
      </c>
      <c r="N1199" s="2" t="s">
        <v>1422</v>
      </c>
      <c r="O1199" s="195" t="s">
        <v>3067</v>
      </c>
    </row>
    <row r="1200" spans="1:15">
      <c r="A1200" s="7">
        <v>2015</v>
      </c>
      <c r="B1200" s="7" t="str">
        <f t="shared" si="37"/>
        <v>S43</v>
      </c>
      <c r="C1200" s="8">
        <v>42302</v>
      </c>
      <c r="D1200" s="7">
        <v>23</v>
      </c>
      <c r="E1200" s="7" t="str">
        <f t="shared" si="36"/>
        <v>S434230223</v>
      </c>
      <c r="F1200" s="4">
        <v>42370</v>
      </c>
      <c r="G1200" s="2">
        <v>190</v>
      </c>
      <c r="H1200" s="2" t="s">
        <v>3232</v>
      </c>
      <c r="I1200" s="2" t="s">
        <v>3233</v>
      </c>
      <c r="J1200" s="2" t="s">
        <v>3234</v>
      </c>
      <c r="K1200" s="194" t="s">
        <v>17</v>
      </c>
      <c r="L1200" s="2">
        <v>35</v>
      </c>
      <c r="M1200" s="194" t="s">
        <v>3235</v>
      </c>
      <c r="N1200" s="2" t="s">
        <v>1265</v>
      </c>
      <c r="O1200" s="195" t="s">
        <v>1460</v>
      </c>
    </row>
    <row r="1201" spans="1:15">
      <c r="A1201" s="7">
        <v>2015</v>
      </c>
      <c r="B1201" s="7" t="str">
        <f t="shared" si="37"/>
        <v>S43</v>
      </c>
      <c r="C1201" s="8">
        <v>42302</v>
      </c>
      <c r="D1201" s="7">
        <v>24</v>
      </c>
      <c r="E1201" s="7" t="str">
        <f t="shared" si="36"/>
        <v>S434230224</v>
      </c>
      <c r="F1201" s="3" t="s">
        <v>14</v>
      </c>
      <c r="G1201" s="2">
        <v>195</v>
      </c>
      <c r="H1201" s="2" t="s">
        <v>3236</v>
      </c>
      <c r="I1201" s="2" t="s">
        <v>3237</v>
      </c>
      <c r="J1201" s="2" t="s">
        <v>3061</v>
      </c>
      <c r="K1201" s="194" t="s">
        <v>17</v>
      </c>
      <c r="L1201" s="2">
        <v>39</v>
      </c>
      <c r="M1201" s="194">
        <v>36</v>
      </c>
      <c r="N1201" s="2">
        <v>44</v>
      </c>
      <c r="O1201" s="195">
        <v>20</v>
      </c>
    </row>
    <row r="1202" spans="1:15">
      <c r="A1202" s="7">
        <v>2015</v>
      </c>
      <c r="B1202" s="7" t="str">
        <f t="shared" si="37"/>
        <v>S43</v>
      </c>
      <c r="C1202" s="8">
        <v>42302</v>
      </c>
      <c r="D1202" s="7">
        <v>25</v>
      </c>
      <c r="E1202" s="7" t="str">
        <f t="shared" si="36"/>
        <v>S434230225</v>
      </c>
      <c r="F1202" s="3">
        <v>2017</v>
      </c>
      <c r="G1202" s="2">
        <v>200</v>
      </c>
      <c r="H1202" s="2" t="s">
        <v>3238</v>
      </c>
      <c r="I1202" s="2" t="s">
        <v>3238</v>
      </c>
      <c r="J1202" s="2" t="s">
        <v>280</v>
      </c>
      <c r="K1202" s="194" t="s">
        <v>17</v>
      </c>
      <c r="L1202" s="2">
        <v>39</v>
      </c>
      <c r="M1202" s="194">
        <v>32</v>
      </c>
      <c r="N1202" s="2">
        <v>44</v>
      </c>
      <c r="O1202" s="195">
        <v>24</v>
      </c>
    </row>
    <row r="1203" spans="1:15">
      <c r="A1203" s="7">
        <v>2015</v>
      </c>
      <c r="B1203" s="7" t="str">
        <f t="shared" si="37"/>
        <v>S43</v>
      </c>
      <c r="C1203" s="8">
        <v>42302</v>
      </c>
      <c r="D1203" s="7">
        <v>26</v>
      </c>
      <c r="E1203" s="7" t="str">
        <f t="shared" si="36"/>
        <v>S434230226</v>
      </c>
      <c r="F1203" s="3">
        <v>2018</v>
      </c>
      <c r="G1203" s="2">
        <v>195</v>
      </c>
      <c r="H1203" s="2" t="s">
        <v>3239</v>
      </c>
      <c r="I1203" s="2" t="s">
        <v>3240</v>
      </c>
      <c r="J1203" s="2" t="s">
        <v>554</v>
      </c>
      <c r="K1203" s="194" t="s">
        <v>17</v>
      </c>
      <c r="L1203" s="2">
        <v>39</v>
      </c>
      <c r="M1203" s="194">
        <v>28</v>
      </c>
      <c r="N1203" s="2">
        <v>40</v>
      </c>
      <c r="O1203" s="195">
        <v>32</v>
      </c>
    </row>
    <row r="1204" spans="1:15">
      <c r="A1204" s="7">
        <v>2015</v>
      </c>
      <c r="B1204" s="7" t="str">
        <f t="shared" si="37"/>
        <v>S43</v>
      </c>
      <c r="C1204" s="8">
        <v>42302</v>
      </c>
      <c r="D1204" s="7">
        <v>27</v>
      </c>
      <c r="E1204" s="7" t="str">
        <f t="shared" si="36"/>
        <v>S434230227</v>
      </c>
      <c r="F1204" s="3">
        <v>2019</v>
      </c>
      <c r="G1204" s="2">
        <v>190</v>
      </c>
      <c r="H1204" s="2" t="s">
        <v>3241</v>
      </c>
      <c r="I1204" s="2" t="s">
        <v>3242</v>
      </c>
      <c r="J1204" s="2" t="s">
        <v>1273</v>
      </c>
      <c r="K1204" s="194" t="s">
        <v>17</v>
      </c>
      <c r="L1204" s="2">
        <v>39</v>
      </c>
      <c r="M1204" s="194">
        <v>40</v>
      </c>
      <c r="N1204" s="2">
        <v>36</v>
      </c>
      <c r="O1204" s="195">
        <v>24</v>
      </c>
    </row>
    <row r="1205" spans="1:15" ht="15.75" thickBot="1">
      <c r="A1205" s="7">
        <v>2015</v>
      </c>
      <c r="B1205" s="7" t="str">
        <f t="shared" si="37"/>
        <v>S43</v>
      </c>
      <c r="C1205" s="8">
        <v>42302</v>
      </c>
      <c r="D1205" s="7">
        <v>28</v>
      </c>
      <c r="E1205" s="7" t="str">
        <f t="shared" si="36"/>
        <v>S434230228</v>
      </c>
      <c r="F1205" s="5">
        <v>2020</v>
      </c>
      <c r="G1205" s="6">
        <v>190</v>
      </c>
      <c r="H1205" s="6" t="s">
        <v>3243</v>
      </c>
      <c r="I1205" s="6" t="s">
        <v>3244</v>
      </c>
      <c r="J1205" s="6" t="s">
        <v>1253</v>
      </c>
      <c r="K1205" s="196" t="s">
        <v>17</v>
      </c>
      <c r="L1205" s="6">
        <v>36</v>
      </c>
      <c r="M1205" s="196" t="s">
        <v>508</v>
      </c>
      <c r="N1205" s="6" t="s">
        <v>1173</v>
      </c>
      <c r="O1205" s="197" t="s">
        <v>529</v>
      </c>
    </row>
    <row r="1206" spans="1:15" ht="16.5" thickTop="1" thickBot="1">
      <c r="A1206" s="7">
        <v>2015</v>
      </c>
      <c r="B1206" s="7" t="str">
        <f t="shared" si="37"/>
        <v>S44</v>
      </c>
      <c r="C1206" s="8">
        <v>42309</v>
      </c>
      <c r="D1206" s="7">
        <v>1</v>
      </c>
      <c r="E1206" s="7" t="str">
        <f t="shared" si="36"/>
        <v>S44423091</v>
      </c>
      <c r="F1206" s="1" t="s">
        <v>0</v>
      </c>
    </row>
    <row r="1207" spans="1:15" ht="16.5" thickTop="1" thickBot="1">
      <c r="A1207" s="7">
        <v>2015</v>
      </c>
      <c r="B1207" s="7" t="str">
        <f t="shared" si="37"/>
        <v>S44</v>
      </c>
      <c r="C1207" s="8">
        <v>42309</v>
      </c>
      <c r="D1207" s="7">
        <v>2</v>
      </c>
      <c r="E1207" s="7" t="str">
        <f t="shared" si="36"/>
        <v>S44423092</v>
      </c>
      <c r="F1207" s="338" t="s">
        <v>1</v>
      </c>
      <c r="G1207" s="341" t="s">
        <v>2</v>
      </c>
      <c r="H1207" s="342"/>
      <c r="I1207" s="342"/>
      <c r="J1207" s="343"/>
      <c r="K1207" s="344" t="s">
        <v>3</v>
      </c>
      <c r="L1207" s="343"/>
      <c r="M1207" s="344" t="s">
        <v>144</v>
      </c>
      <c r="N1207" s="342"/>
      <c r="O1207" s="342"/>
    </row>
    <row r="1208" spans="1:15" ht="18" customHeight="1" thickBot="1">
      <c r="A1208" s="7">
        <v>2015</v>
      </c>
      <c r="B1208" s="7" t="str">
        <f t="shared" si="37"/>
        <v>S44</v>
      </c>
      <c r="C1208" s="8">
        <v>42309</v>
      </c>
      <c r="D1208" s="7">
        <v>3</v>
      </c>
      <c r="E1208" s="7" t="str">
        <f t="shared" si="36"/>
        <v>S44423093</v>
      </c>
      <c r="F1208" s="339"/>
      <c r="G1208" s="345" t="s">
        <v>5</v>
      </c>
      <c r="H1208" s="347" t="s">
        <v>145</v>
      </c>
      <c r="I1208" s="348"/>
      <c r="J1208" s="349"/>
      <c r="K1208" s="350" t="s">
        <v>6</v>
      </c>
      <c r="L1208" s="352" t="s">
        <v>7</v>
      </c>
      <c r="M1208" s="350" t="s">
        <v>8</v>
      </c>
      <c r="N1208" s="354" t="s">
        <v>146</v>
      </c>
      <c r="O1208" s="356" t="s">
        <v>147</v>
      </c>
    </row>
    <row r="1209" spans="1:15" ht="15.75" thickBot="1">
      <c r="A1209" s="7">
        <v>2015</v>
      </c>
      <c r="B1209" s="7" t="str">
        <f t="shared" si="37"/>
        <v>S44</v>
      </c>
      <c r="C1209" s="8">
        <v>42309</v>
      </c>
      <c r="D1209" s="7">
        <v>4</v>
      </c>
      <c r="E1209" s="7" t="str">
        <f t="shared" si="36"/>
        <v>S44423094</v>
      </c>
      <c r="F1209" s="340"/>
      <c r="G1209" s="346"/>
      <c r="H1209" s="191" t="s">
        <v>9</v>
      </c>
      <c r="I1209" s="192" t="s">
        <v>10</v>
      </c>
      <c r="J1209" s="193" t="s">
        <v>11</v>
      </c>
      <c r="K1209" s="351"/>
      <c r="L1209" s="353"/>
      <c r="M1209" s="351"/>
      <c r="N1209" s="355"/>
      <c r="O1209" s="357"/>
    </row>
    <row r="1210" spans="1:15">
      <c r="A1210" s="7">
        <v>2015</v>
      </c>
      <c r="B1210" s="7" t="str">
        <f t="shared" si="37"/>
        <v>S44</v>
      </c>
      <c r="C1210" s="8">
        <v>42309</v>
      </c>
      <c r="D1210" s="7">
        <v>5</v>
      </c>
      <c r="E1210" s="7" t="str">
        <f t="shared" ref="E1210:E1273" si="38">B1210&amp;C1210&amp;D1210</f>
        <v>S44423095</v>
      </c>
      <c r="F1210" s="3" t="s">
        <v>12</v>
      </c>
      <c r="G1210" s="2">
        <v>-40</v>
      </c>
      <c r="H1210" s="2" t="s">
        <v>3245</v>
      </c>
      <c r="I1210" s="2" t="s">
        <v>3246</v>
      </c>
      <c r="J1210" s="2" t="s">
        <v>1834</v>
      </c>
      <c r="K1210" s="194" t="s">
        <v>17</v>
      </c>
      <c r="L1210" s="2">
        <v>44</v>
      </c>
      <c r="M1210" s="194" t="s">
        <v>2746</v>
      </c>
      <c r="N1210" s="2" t="s">
        <v>2076</v>
      </c>
      <c r="O1210" s="195">
        <v>0</v>
      </c>
    </row>
    <row r="1211" spans="1:15">
      <c r="A1211" s="7">
        <v>2015</v>
      </c>
      <c r="B1211" s="7" t="str">
        <f t="shared" si="37"/>
        <v>S44</v>
      </c>
      <c r="C1211" s="8">
        <v>42309</v>
      </c>
      <c r="D1211" s="7">
        <v>6</v>
      </c>
      <c r="E1211" s="7" t="str">
        <f t="shared" si="38"/>
        <v>S44423096</v>
      </c>
      <c r="F1211" s="4">
        <v>42278</v>
      </c>
      <c r="G1211" s="2">
        <v>170</v>
      </c>
      <c r="H1211" s="2" t="s">
        <v>3247</v>
      </c>
      <c r="I1211" s="2" t="s">
        <v>3248</v>
      </c>
      <c r="J1211" s="2" t="s">
        <v>2344</v>
      </c>
      <c r="K1211" s="194" t="s">
        <v>17</v>
      </c>
      <c r="L1211" s="2">
        <v>44</v>
      </c>
      <c r="M1211" s="194" t="s">
        <v>1138</v>
      </c>
      <c r="N1211" s="2" t="s">
        <v>266</v>
      </c>
      <c r="O1211" s="195" t="s">
        <v>580</v>
      </c>
    </row>
    <row r="1212" spans="1:15">
      <c r="A1212" s="7">
        <v>2015</v>
      </c>
      <c r="B1212" s="7" t="str">
        <f t="shared" si="37"/>
        <v>S44</v>
      </c>
      <c r="C1212" s="8">
        <v>42309</v>
      </c>
      <c r="D1212" s="7">
        <v>7</v>
      </c>
      <c r="E1212" s="7" t="str">
        <f t="shared" si="38"/>
        <v>S44423097</v>
      </c>
      <c r="F1212" s="4">
        <v>42309</v>
      </c>
      <c r="G1212" s="2">
        <v>165</v>
      </c>
      <c r="H1212" s="2" t="s">
        <v>1373</v>
      </c>
      <c r="I1212" s="2" t="s">
        <v>3249</v>
      </c>
      <c r="J1212" s="2" t="s">
        <v>1694</v>
      </c>
      <c r="K1212" s="194" t="s">
        <v>17</v>
      </c>
      <c r="L1212" s="2">
        <v>37</v>
      </c>
      <c r="M1212" s="194" t="s">
        <v>2753</v>
      </c>
      <c r="N1212" s="2" t="s">
        <v>2759</v>
      </c>
      <c r="O1212" s="195" t="s">
        <v>3250</v>
      </c>
    </row>
    <row r="1213" spans="1:15">
      <c r="A1213" s="7">
        <v>2015</v>
      </c>
      <c r="B1213" s="7" t="str">
        <f t="shared" si="37"/>
        <v>S44</v>
      </c>
      <c r="C1213" s="8">
        <v>42309</v>
      </c>
      <c r="D1213" s="7">
        <v>8</v>
      </c>
      <c r="E1213" s="7" t="str">
        <f t="shared" si="38"/>
        <v>S44423098</v>
      </c>
      <c r="F1213" s="4">
        <v>42339</v>
      </c>
      <c r="G1213" s="2">
        <v>165</v>
      </c>
      <c r="H1213" s="2" t="s">
        <v>3251</v>
      </c>
      <c r="I1213" s="2" t="s">
        <v>3252</v>
      </c>
      <c r="J1213" s="2" t="s">
        <v>1067</v>
      </c>
      <c r="K1213" s="194" t="s">
        <v>17</v>
      </c>
      <c r="L1213" s="2">
        <v>37</v>
      </c>
      <c r="M1213" s="194">
        <v>36</v>
      </c>
      <c r="N1213" s="2">
        <v>24</v>
      </c>
      <c r="O1213" s="195">
        <v>40</v>
      </c>
    </row>
    <row r="1214" spans="1:15">
      <c r="A1214" s="7">
        <v>2015</v>
      </c>
      <c r="B1214" s="7" t="str">
        <f t="shared" si="37"/>
        <v>S44</v>
      </c>
      <c r="C1214" s="8">
        <v>42309</v>
      </c>
      <c r="D1214" s="7">
        <v>9</v>
      </c>
      <c r="E1214" s="7" t="str">
        <f t="shared" si="38"/>
        <v>S44423099</v>
      </c>
      <c r="F1214" s="4">
        <v>42370</v>
      </c>
      <c r="G1214" s="2">
        <v>173</v>
      </c>
      <c r="H1214" s="2" t="s">
        <v>3253</v>
      </c>
      <c r="I1214" s="2" t="s">
        <v>3254</v>
      </c>
      <c r="J1214" s="2" t="s">
        <v>2313</v>
      </c>
      <c r="K1214" s="194" t="s">
        <v>17</v>
      </c>
      <c r="L1214" s="2">
        <v>35</v>
      </c>
      <c r="M1214" s="194" t="s">
        <v>873</v>
      </c>
      <c r="N1214" s="2" t="s">
        <v>2076</v>
      </c>
      <c r="O1214" s="195" t="s">
        <v>935</v>
      </c>
    </row>
    <row r="1215" spans="1:15">
      <c r="A1215" s="7">
        <v>2015</v>
      </c>
      <c r="B1215" s="7" t="str">
        <f t="shared" si="37"/>
        <v>S44</v>
      </c>
      <c r="C1215" s="8">
        <v>42309</v>
      </c>
      <c r="D1215" s="7">
        <v>10</v>
      </c>
      <c r="E1215" s="7" t="str">
        <f t="shared" si="38"/>
        <v>S444230910</v>
      </c>
      <c r="F1215" s="3" t="s">
        <v>14</v>
      </c>
      <c r="G1215" s="2">
        <v>170</v>
      </c>
      <c r="H1215" s="2" t="s">
        <v>3255</v>
      </c>
      <c r="I1215" s="2" t="s">
        <v>3256</v>
      </c>
      <c r="J1215" s="2" t="s">
        <v>3042</v>
      </c>
      <c r="K1215" s="194" t="s">
        <v>17</v>
      </c>
      <c r="L1215" s="2">
        <v>38</v>
      </c>
      <c r="M1215" s="194" t="s">
        <v>1666</v>
      </c>
      <c r="N1215" s="2" t="s">
        <v>1667</v>
      </c>
      <c r="O1215" s="195" t="s">
        <v>1665</v>
      </c>
    </row>
    <row r="1216" spans="1:15">
      <c r="A1216" s="7">
        <v>2015</v>
      </c>
      <c r="B1216" s="7" t="str">
        <f t="shared" si="37"/>
        <v>S44</v>
      </c>
      <c r="C1216" s="8">
        <v>42309</v>
      </c>
      <c r="D1216" s="7">
        <v>11</v>
      </c>
      <c r="E1216" s="7" t="str">
        <f t="shared" si="38"/>
        <v>S444230911</v>
      </c>
      <c r="F1216" s="3">
        <v>2017</v>
      </c>
      <c r="G1216" s="2">
        <v>170</v>
      </c>
      <c r="H1216" s="2" t="s">
        <v>515</v>
      </c>
      <c r="I1216" s="2" t="s">
        <v>2763</v>
      </c>
      <c r="J1216" s="2" t="s">
        <v>3257</v>
      </c>
      <c r="K1216" s="194" t="s">
        <v>17</v>
      </c>
      <c r="L1216" s="2">
        <v>38</v>
      </c>
      <c r="M1216" s="194" t="s">
        <v>432</v>
      </c>
      <c r="N1216" s="2" t="s">
        <v>3202</v>
      </c>
      <c r="O1216" s="195" t="s">
        <v>3258</v>
      </c>
    </row>
    <row r="1217" spans="1:15">
      <c r="A1217" s="7">
        <v>2015</v>
      </c>
      <c r="B1217" s="7" t="str">
        <f t="shared" si="37"/>
        <v>S44</v>
      </c>
      <c r="C1217" s="8">
        <v>42309</v>
      </c>
      <c r="D1217" s="7">
        <v>12</v>
      </c>
      <c r="E1217" s="7" t="str">
        <f t="shared" si="38"/>
        <v>S444230912</v>
      </c>
      <c r="F1217" s="3">
        <v>2018</v>
      </c>
      <c r="G1217" s="2">
        <v>165</v>
      </c>
      <c r="H1217" s="2" t="s">
        <v>3259</v>
      </c>
      <c r="I1217" s="2" t="s">
        <v>2625</v>
      </c>
      <c r="J1217" s="2" t="s">
        <v>925</v>
      </c>
      <c r="K1217" s="194" t="s">
        <v>17</v>
      </c>
      <c r="L1217" s="2">
        <v>35</v>
      </c>
      <c r="M1217" s="194" t="s">
        <v>1667</v>
      </c>
      <c r="N1217" s="2" t="s">
        <v>2746</v>
      </c>
      <c r="O1217" s="195" t="s">
        <v>871</v>
      </c>
    </row>
    <row r="1218" spans="1:15">
      <c r="A1218" s="7">
        <v>2015</v>
      </c>
      <c r="B1218" s="7" t="str">
        <f t="shared" si="37"/>
        <v>S44</v>
      </c>
      <c r="C1218" s="8">
        <v>42309</v>
      </c>
      <c r="D1218" s="7">
        <v>13</v>
      </c>
      <c r="E1218" s="7" t="str">
        <f t="shared" si="38"/>
        <v>S444230913</v>
      </c>
      <c r="F1218" s="3">
        <v>2019</v>
      </c>
      <c r="G1218" s="2">
        <v>160</v>
      </c>
      <c r="H1218" s="2" t="s">
        <v>3260</v>
      </c>
      <c r="I1218" s="2" t="s">
        <v>3261</v>
      </c>
      <c r="J1218" s="2" t="s">
        <v>1024</v>
      </c>
      <c r="K1218" s="194" t="s">
        <v>17</v>
      </c>
      <c r="L1218" s="2">
        <v>34</v>
      </c>
      <c r="M1218" s="194" t="s">
        <v>681</v>
      </c>
      <c r="N1218" s="2" t="s">
        <v>682</v>
      </c>
      <c r="O1218" s="195" t="s">
        <v>333</v>
      </c>
    </row>
    <row r="1219" spans="1:15" ht="15.75" thickBot="1">
      <c r="A1219" s="7">
        <v>2015</v>
      </c>
      <c r="B1219" s="7" t="str">
        <f t="shared" si="37"/>
        <v>S44</v>
      </c>
      <c r="C1219" s="8">
        <v>42309</v>
      </c>
      <c r="D1219" s="7">
        <v>14</v>
      </c>
      <c r="E1219" s="7" t="str">
        <f t="shared" si="38"/>
        <v>S444230914</v>
      </c>
      <c r="F1219" s="5">
        <v>2020</v>
      </c>
      <c r="G1219" s="6">
        <v>160</v>
      </c>
      <c r="H1219" s="6" t="s">
        <v>3262</v>
      </c>
      <c r="I1219" s="6" t="s">
        <v>3263</v>
      </c>
      <c r="J1219" s="6" t="s">
        <v>3264</v>
      </c>
      <c r="K1219" s="196" t="s">
        <v>17</v>
      </c>
      <c r="L1219" s="6">
        <v>33</v>
      </c>
      <c r="M1219" s="196" t="s">
        <v>303</v>
      </c>
      <c r="N1219" s="6" t="s">
        <v>1326</v>
      </c>
      <c r="O1219" s="197" t="s">
        <v>1138</v>
      </c>
    </row>
    <row r="1220" spans="1:15" ht="16.5" thickTop="1" thickBot="1">
      <c r="A1220" s="7">
        <v>2015</v>
      </c>
      <c r="B1220" s="7" t="str">
        <f t="shared" si="37"/>
        <v>S44</v>
      </c>
      <c r="C1220" s="8">
        <v>42309</v>
      </c>
      <c r="D1220" s="7">
        <v>15</v>
      </c>
      <c r="E1220" s="7" t="str">
        <f t="shared" si="38"/>
        <v>S444230915</v>
      </c>
      <c r="F1220" s="1" t="s">
        <v>15</v>
      </c>
    </row>
    <row r="1221" spans="1:15" ht="16.5" thickTop="1" thickBot="1">
      <c r="A1221" s="7">
        <v>2015</v>
      </c>
      <c r="B1221" s="7" t="str">
        <f t="shared" si="37"/>
        <v>S44</v>
      </c>
      <c r="C1221" s="8">
        <v>42309</v>
      </c>
      <c r="D1221" s="7">
        <v>16</v>
      </c>
      <c r="E1221" s="7" t="str">
        <f t="shared" si="38"/>
        <v>S444230916</v>
      </c>
      <c r="F1221" s="338" t="s">
        <v>1</v>
      </c>
      <c r="G1221" s="341" t="s">
        <v>2</v>
      </c>
      <c r="H1221" s="342"/>
      <c r="I1221" s="342"/>
      <c r="J1221" s="343"/>
      <c r="K1221" s="344" t="s">
        <v>3</v>
      </c>
      <c r="L1221" s="343"/>
      <c r="M1221" s="344" t="s">
        <v>144</v>
      </c>
      <c r="N1221" s="342"/>
      <c r="O1221" s="342"/>
    </row>
    <row r="1222" spans="1:15" ht="18" customHeight="1" thickBot="1">
      <c r="A1222" s="7">
        <v>2015</v>
      </c>
      <c r="B1222" s="7" t="str">
        <f t="shared" si="37"/>
        <v>S44</v>
      </c>
      <c r="C1222" s="8">
        <v>42309</v>
      </c>
      <c r="D1222" s="7">
        <v>17</v>
      </c>
      <c r="E1222" s="7" t="str">
        <f t="shared" si="38"/>
        <v>S444230917</v>
      </c>
      <c r="F1222" s="339"/>
      <c r="G1222" s="345" t="s">
        <v>5</v>
      </c>
      <c r="H1222" s="347" t="s">
        <v>145</v>
      </c>
      <c r="I1222" s="348"/>
      <c r="J1222" s="349"/>
      <c r="K1222" s="350" t="s">
        <v>6</v>
      </c>
      <c r="L1222" s="352" t="s">
        <v>7</v>
      </c>
      <c r="M1222" s="350" t="s">
        <v>8</v>
      </c>
      <c r="N1222" s="354" t="s">
        <v>146</v>
      </c>
      <c r="O1222" s="356" t="s">
        <v>147</v>
      </c>
    </row>
    <row r="1223" spans="1:15" ht="15.75" thickBot="1">
      <c r="A1223" s="7">
        <v>2015</v>
      </c>
      <c r="B1223" s="7" t="str">
        <f t="shared" si="37"/>
        <v>S44</v>
      </c>
      <c r="C1223" s="8">
        <v>42309</v>
      </c>
      <c r="D1223" s="7">
        <v>18</v>
      </c>
      <c r="E1223" s="7" t="str">
        <f t="shared" si="38"/>
        <v>S444230918</v>
      </c>
      <c r="F1223" s="340"/>
      <c r="G1223" s="346"/>
      <c r="H1223" s="191" t="s">
        <v>9</v>
      </c>
      <c r="I1223" s="192" t="s">
        <v>10</v>
      </c>
      <c r="J1223" s="193" t="s">
        <v>11</v>
      </c>
      <c r="K1223" s="351"/>
      <c r="L1223" s="353"/>
      <c r="M1223" s="351"/>
      <c r="N1223" s="355"/>
      <c r="O1223" s="357"/>
    </row>
    <row r="1224" spans="1:15">
      <c r="A1224" s="7">
        <v>2015</v>
      </c>
      <c r="B1224" s="7" t="str">
        <f t="shared" si="37"/>
        <v>S44</v>
      </c>
      <c r="C1224" s="8">
        <v>42309</v>
      </c>
      <c r="D1224" s="7">
        <v>19</v>
      </c>
      <c r="E1224" s="7" t="str">
        <f t="shared" si="38"/>
        <v>S444230919</v>
      </c>
      <c r="F1224" s="3" t="s">
        <v>16</v>
      </c>
      <c r="G1224" s="2">
        <v>13</v>
      </c>
      <c r="H1224" s="2" t="s">
        <v>3265</v>
      </c>
      <c r="I1224" s="2" t="s">
        <v>3266</v>
      </c>
      <c r="J1224" s="2" t="s">
        <v>2757</v>
      </c>
      <c r="K1224" s="194" t="s">
        <v>17</v>
      </c>
      <c r="L1224" s="2">
        <v>44</v>
      </c>
      <c r="M1224" s="194" t="s">
        <v>1248</v>
      </c>
      <c r="N1224" s="2" t="s">
        <v>820</v>
      </c>
      <c r="O1224" s="195" t="s">
        <v>601</v>
      </c>
    </row>
    <row r="1225" spans="1:15">
      <c r="A1225" s="7">
        <v>2015</v>
      </c>
      <c r="B1225" s="7" t="str">
        <f t="shared" si="37"/>
        <v>S44</v>
      </c>
      <c r="C1225" s="8">
        <v>42309</v>
      </c>
      <c r="D1225" s="7">
        <v>20</v>
      </c>
      <c r="E1225" s="7" t="str">
        <f t="shared" si="38"/>
        <v>S444230920</v>
      </c>
      <c r="F1225" s="4">
        <v>42278</v>
      </c>
      <c r="G1225" s="2">
        <v>183</v>
      </c>
      <c r="H1225" s="2" t="s">
        <v>3267</v>
      </c>
      <c r="I1225" s="2" t="s">
        <v>3268</v>
      </c>
      <c r="J1225" s="2" t="s">
        <v>1823</v>
      </c>
      <c r="K1225" s="194" t="s">
        <v>17</v>
      </c>
      <c r="L1225" s="2">
        <v>42</v>
      </c>
      <c r="M1225" s="194" t="s">
        <v>257</v>
      </c>
      <c r="N1225" s="2" t="s">
        <v>551</v>
      </c>
      <c r="O1225" s="195" t="s">
        <v>3023</v>
      </c>
    </row>
    <row r="1226" spans="1:15">
      <c r="A1226" s="7">
        <v>2015</v>
      </c>
      <c r="B1226" s="7" t="str">
        <f t="shared" si="37"/>
        <v>S44</v>
      </c>
      <c r="C1226" s="8">
        <v>42309</v>
      </c>
      <c r="D1226" s="7">
        <v>21</v>
      </c>
      <c r="E1226" s="7" t="str">
        <f t="shared" si="38"/>
        <v>S444230921</v>
      </c>
      <c r="F1226" s="4">
        <v>42309</v>
      </c>
      <c r="G1226" s="2">
        <v>180</v>
      </c>
      <c r="H1226" s="2" t="s">
        <v>2601</v>
      </c>
      <c r="I1226" s="2" t="s">
        <v>3269</v>
      </c>
      <c r="J1226" s="2" t="s">
        <v>3042</v>
      </c>
      <c r="K1226" s="194" t="s">
        <v>17</v>
      </c>
      <c r="L1226" s="2">
        <v>40</v>
      </c>
      <c r="M1226" s="194" t="s">
        <v>3270</v>
      </c>
      <c r="N1226" s="2" t="s">
        <v>420</v>
      </c>
      <c r="O1226" s="195">
        <v>40</v>
      </c>
    </row>
    <row r="1227" spans="1:15">
      <c r="A1227" s="7">
        <v>2015</v>
      </c>
      <c r="B1227" s="7" t="str">
        <f t="shared" si="37"/>
        <v>S44</v>
      </c>
      <c r="C1227" s="8">
        <v>42309</v>
      </c>
      <c r="D1227" s="7">
        <v>22</v>
      </c>
      <c r="E1227" s="7" t="str">
        <f t="shared" si="38"/>
        <v>S444230922</v>
      </c>
      <c r="F1227" s="4">
        <v>42339</v>
      </c>
      <c r="G1227" s="2">
        <v>180</v>
      </c>
      <c r="H1227" s="2" t="s">
        <v>3271</v>
      </c>
      <c r="I1227" s="2" t="s">
        <v>3272</v>
      </c>
      <c r="J1227" s="2" t="s">
        <v>2965</v>
      </c>
      <c r="K1227" s="194" t="s">
        <v>17</v>
      </c>
      <c r="L1227" s="2">
        <v>38</v>
      </c>
      <c r="M1227" s="194" t="s">
        <v>3273</v>
      </c>
      <c r="N1227" s="2" t="s">
        <v>3274</v>
      </c>
      <c r="O1227" s="195" t="s">
        <v>3275</v>
      </c>
    </row>
    <row r="1228" spans="1:15">
      <c r="A1228" s="7">
        <v>2015</v>
      </c>
      <c r="B1228" s="7" t="str">
        <f t="shared" si="37"/>
        <v>S44</v>
      </c>
      <c r="C1228" s="8">
        <v>42309</v>
      </c>
      <c r="D1228" s="7">
        <v>23</v>
      </c>
      <c r="E1228" s="7" t="str">
        <f t="shared" si="38"/>
        <v>S444230923</v>
      </c>
      <c r="F1228" s="4">
        <v>42370</v>
      </c>
      <c r="G1228" s="2">
        <v>193</v>
      </c>
      <c r="H1228" s="2" t="s">
        <v>3276</v>
      </c>
      <c r="I1228" s="2" t="s">
        <v>3277</v>
      </c>
      <c r="J1228" s="2" t="s">
        <v>472</v>
      </c>
      <c r="K1228" s="194" t="s">
        <v>17</v>
      </c>
      <c r="L1228" s="2">
        <v>38</v>
      </c>
      <c r="M1228" s="194" t="s">
        <v>1501</v>
      </c>
      <c r="N1228" s="2" t="s">
        <v>587</v>
      </c>
      <c r="O1228" s="195" t="s">
        <v>1181</v>
      </c>
    </row>
    <row r="1229" spans="1:15">
      <c r="A1229" s="7">
        <v>2015</v>
      </c>
      <c r="B1229" s="7" t="str">
        <f t="shared" si="37"/>
        <v>S44</v>
      </c>
      <c r="C1229" s="8">
        <v>42309</v>
      </c>
      <c r="D1229" s="7">
        <v>24</v>
      </c>
      <c r="E1229" s="7" t="str">
        <f t="shared" si="38"/>
        <v>S444230924</v>
      </c>
      <c r="F1229" s="3" t="s">
        <v>14</v>
      </c>
      <c r="G1229" s="2">
        <v>190</v>
      </c>
      <c r="H1229" s="2" t="s">
        <v>2748</v>
      </c>
      <c r="I1229" s="2" t="s">
        <v>3278</v>
      </c>
      <c r="J1229" s="2" t="s">
        <v>876</v>
      </c>
      <c r="K1229" s="194" t="s">
        <v>17</v>
      </c>
      <c r="L1229" s="2">
        <v>41</v>
      </c>
      <c r="M1229" s="194" t="s">
        <v>1249</v>
      </c>
      <c r="N1229" s="2" t="s">
        <v>601</v>
      </c>
      <c r="O1229" s="195" t="s">
        <v>1138</v>
      </c>
    </row>
    <row r="1230" spans="1:15">
      <c r="A1230" s="7">
        <v>2015</v>
      </c>
      <c r="B1230" s="7" t="str">
        <f t="shared" si="37"/>
        <v>S44</v>
      </c>
      <c r="C1230" s="8">
        <v>42309</v>
      </c>
      <c r="D1230" s="7">
        <v>25</v>
      </c>
      <c r="E1230" s="7" t="str">
        <f t="shared" si="38"/>
        <v>S444230925</v>
      </c>
      <c r="F1230" s="3">
        <v>2017</v>
      </c>
      <c r="G1230" s="2">
        <v>195</v>
      </c>
      <c r="H1230" s="2" t="s">
        <v>3279</v>
      </c>
      <c r="I1230" s="2" t="s">
        <v>3267</v>
      </c>
      <c r="J1230" s="2" t="s">
        <v>1592</v>
      </c>
      <c r="K1230" s="194" t="s">
        <v>17</v>
      </c>
      <c r="L1230" s="2">
        <v>42</v>
      </c>
      <c r="M1230" s="194" t="s">
        <v>1153</v>
      </c>
      <c r="N1230" s="2" t="s">
        <v>1153</v>
      </c>
      <c r="O1230" s="195" t="s">
        <v>340</v>
      </c>
    </row>
    <row r="1231" spans="1:15">
      <c r="A1231" s="7">
        <v>2015</v>
      </c>
      <c r="B1231" s="7" t="str">
        <f t="shared" si="37"/>
        <v>S44</v>
      </c>
      <c r="C1231" s="8">
        <v>42309</v>
      </c>
      <c r="D1231" s="7">
        <v>26</v>
      </c>
      <c r="E1231" s="7" t="str">
        <f t="shared" si="38"/>
        <v>S444230926</v>
      </c>
      <c r="F1231" s="3">
        <v>2018</v>
      </c>
      <c r="G1231" s="2">
        <v>190</v>
      </c>
      <c r="H1231" s="2" t="s">
        <v>3280</v>
      </c>
      <c r="I1231" s="2" t="s">
        <v>2643</v>
      </c>
      <c r="J1231" s="2" t="s">
        <v>322</v>
      </c>
      <c r="K1231" s="194" t="s">
        <v>17</v>
      </c>
      <c r="L1231" s="2">
        <v>40</v>
      </c>
      <c r="M1231" s="194" t="s">
        <v>741</v>
      </c>
      <c r="N1231" s="2">
        <v>50</v>
      </c>
      <c r="O1231" s="195" t="s">
        <v>1831</v>
      </c>
    </row>
    <row r="1232" spans="1:15">
      <c r="A1232" s="7">
        <v>2015</v>
      </c>
      <c r="B1232" s="7" t="str">
        <f t="shared" si="37"/>
        <v>S44</v>
      </c>
      <c r="C1232" s="8">
        <v>42309</v>
      </c>
      <c r="D1232" s="7">
        <v>27</v>
      </c>
      <c r="E1232" s="7" t="str">
        <f t="shared" si="38"/>
        <v>S444230927</v>
      </c>
      <c r="F1232" s="3">
        <v>2019</v>
      </c>
      <c r="G1232" s="2">
        <v>190</v>
      </c>
      <c r="H1232" s="2" t="s">
        <v>3281</v>
      </c>
      <c r="I1232" s="2" t="s">
        <v>3282</v>
      </c>
      <c r="J1232" s="2" t="s">
        <v>1694</v>
      </c>
      <c r="K1232" s="194" t="s">
        <v>17</v>
      </c>
      <c r="L1232" s="2">
        <v>38</v>
      </c>
      <c r="M1232" s="194" t="s">
        <v>301</v>
      </c>
      <c r="N1232" s="2" t="s">
        <v>1099</v>
      </c>
      <c r="O1232" s="195" t="s">
        <v>508</v>
      </c>
    </row>
    <row r="1233" spans="1:15" ht="15.75" thickBot="1">
      <c r="A1233" s="7">
        <v>2015</v>
      </c>
      <c r="B1233" s="7" t="str">
        <f t="shared" si="37"/>
        <v>S44</v>
      </c>
      <c r="C1233" s="8">
        <v>42309</v>
      </c>
      <c r="D1233" s="7">
        <v>28</v>
      </c>
      <c r="E1233" s="7" t="str">
        <f t="shared" si="38"/>
        <v>S444230928</v>
      </c>
      <c r="F1233" s="5">
        <v>2020</v>
      </c>
      <c r="G1233" s="6">
        <v>190</v>
      </c>
      <c r="H1233" s="6" t="s">
        <v>3283</v>
      </c>
      <c r="I1233" s="6" t="s">
        <v>3284</v>
      </c>
      <c r="J1233" s="6" t="s">
        <v>1993</v>
      </c>
      <c r="K1233" s="196" t="s">
        <v>17</v>
      </c>
      <c r="L1233" s="6">
        <v>38</v>
      </c>
      <c r="M1233" s="196">
        <v>30</v>
      </c>
      <c r="N1233" s="6">
        <v>40</v>
      </c>
      <c r="O1233" s="197">
        <v>30</v>
      </c>
    </row>
    <row r="1234" spans="1:15" ht="16.5" thickTop="1" thickBot="1">
      <c r="A1234" s="7">
        <v>2015</v>
      </c>
      <c r="B1234" s="7" t="str">
        <f t="shared" si="37"/>
        <v>S45</v>
      </c>
      <c r="C1234" s="8">
        <v>42316</v>
      </c>
      <c r="D1234" s="7">
        <v>1</v>
      </c>
      <c r="E1234" s="7" t="str">
        <f t="shared" si="38"/>
        <v>S45423161</v>
      </c>
      <c r="F1234" s="1" t="s">
        <v>0</v>
      </c>
    </row>
    <row r="1235" spans="1:15" ht="16.5" thickTop="1" thickBot="1">
      <c r="A1235" s="7">
        <v>2015</v>
      </c>
      <c r="B1235" s="7" t="str">
        <f t="shared" si="37"/>
        <v>S45</v>
      </c>
      <c r="C1235" s="8">
        <v>42316</v>
      </c>
      <c r="D1235" s="7">
        <v>2</v>
      </c>
      <c r="E1235" s="7" t="str">
        <f t="shared" si="38"/>
        <v>S45423162</v>
      </c>
      <c r="F1235" s="338" t="s">
        <v>1</v>
      </c>
      <c r="G1235" s="341" t="s">
        <v>2</v>
      </c>
      <c r="H1235" s="342"/>
      <c r="I1235" s="342"/>
      <c r="J1235" s="343"/>
      <c r="K1235" s="344" t="s">
        <v>3</v>
      </c>
      <c r="L1235" s="343"/>
      <c r="M1235" s="344" t="s">
        <v>144</v>
      </c>
      <c r="N1235" s="342"/>
      <c r="O1235" s="342"/>
    </row>
    <row r="1236" spans="1:15" ht="18" customHeight="1" thickBot="1">
      <c r="A1236" s="7">
        <v>2015</v>
      </c>
      <c r="B1236" s="7" t="str">
        <f t="shared" si="37"/>
        <v>S45</v>
      </c>
      <c r="C1236" s="8">
        <v>42316</v>
      </c>
      <c r="D1236" s="7">
        <v>3</v>
      </c>
      <c r="E1236" s="7" t="str">
        <f t="shared" si="38"/>
        <v>S45423163</v>
      </c>
      <c r="F1236" s="339"/>
      <c r="G1236" s="345" t="s">
        <v>5</v>
      </c>
      <c r="H1236" s="347" t="s">
        <v>145</v>
      </c>
      <c r="I1236" s="348"/>
      <c r="J1236" s="349"/>
      <c r="K1236" s="350" t="s">
        <v>6</v>
      </c>
      <c r="L1236" s="352" t="s">
        <v>7</v>
      </c>
      <c r="M1236" s="350" t="s">
        <v>8</v>
      </c>
      <c r="N1236" s="354" t="s">
        <v>146</v>
      </c>
      <c r="O1236" s="356" t="s">
        <v>147</v>
      </c>
    </row>
    <row r="1237" spans="1:15" ht="15.75" thickBot="1">
      <c r="A1237" s="7">
        <v>2015</v>
      </c>
      <c r="B1237" s="7" t="str">
        <f t="shared" si="37"/>
        <v>S45</v>
      </c>
      <c r="C1237" s="8">
        <v>42316</v>
      </c>
      <c r="D1237" s="7">
        <v>4</v>
      </c>
      <c r="E1237" s="7" t="str">
        <f t="shared" si="38"/>
        <v>S45423164</v>
      </c>
      <c r="F1237" s="340"/>
      <c r="G1237" s="346"/>
      <c r="H1237" s="191" t="s">
        <v>9</v>
      </c>
      <c r="I1237" s="192" t="s">
        <v>10</v>
      </c>
      <c r="J1237" s="193" t="s">
        <v>11</v>
      </c>
      <c r="K1237" s="351"/>
      <c r="L1237" s="353"/>
      <c r="M1237" s="351"/>
      <c r="N1237" s="355"/>
      <c r="O1237" s="357"/>
    </row>
    <row r="1238" spans="1:15">
      <c r="A1238" s="7">
        <v>2015</v>
      </c>
      <c r="B1238" s="7" t="str">
        <f t="shared" si="37"/>
        <v>S45</v>
      </c>
      <c r="C1238" s="8">
        <v>42316</v>
      </c>
      <c r="D1238" s="7">
        <v>5</v>
      </c>
      <c r="E1238" s="7" t="str">
        <f t="shared" si="38"/>
        <v>S45423165</v>
      </c>
      <c r="F1238" s="3" t="s">
        <v>12</v>
      </c>
      <c r="G1238" s="2">
        <v>-35</v>
      </c>
      <c r="H1238" s="2" t="s">
        <v>3285</v>
      </c>
      <c r="I1238" s="2" t="s">
        <v>3286</v>
      </c>
      <c r="J1238" s="2" t="s">
        <v>3287</v>
      </c>
      <c r="K1238" s="194" t="s">
        <v>17</v>
      </c>
      <c r="L1238" s="2">
        <v>49</v>
      </c>
      <c r="M1238" s="194" t="s">
        <v>301</v>
      </c>
      <c r="N1238" s="2" t="s">
        <v>596</v>
      </c>
      <c r="O1238" s="195" t="s">
        <v>484</v>
      </c>
    </row>
    <row r="1239" spans="1:15">
      <c r="A1239" s="7">
        <v>2015</v>
      </c>
      <c r="B1239" s="7" t="str">
        <f t="shared" si="37"/>
        <v>S45</v>
      </c>
      <c r="C1239" s="8">
        <v>42316</v>
      </c>
      <c r="D1239" s="7">
        <v>6</v>
      </c>
      <c r="E1239" s="7" t="str">
        <f t="shared" si="38"/>
        <v>S45423166</v>
      </c>
      <c r="F1239" s="4">
        <v>42309</v>
      </c>
      <c r="G1239" s="2">
        <v>185</v>
      </c>
      <c r="H1239" s="2" t="s">
        <v>3288</v>
      </c>
      <c r="I1239" s="2" t="s">
        <v>362</v>
      </c>
      <c r="J1239" s="2" t="s">
        <v>1673</v>
      </c>
      <c r="K1239" s="194" t="s">
        <v>17</v>
      </c>
      <c r="L1239" s="2">
        <v>47</v>
      </c>
      <c r="M1239" s="194">
        <v>8</v>
      </c>
      <c r="N1239" s="2">
        <v>12</v>
      </c>
      <c r="O1239" s="195">
        <v>80</v>
      </c>
    </row>
    <row r="1240" spans="1:15">
      <c r="A1240" s="7">
        <v>2015</v>
      </c>
      <c r="B1240" s="7" t="str">
        <f t="shared" si="37"/>
        <v>S45</v>
      </c>
      <c r="C1240" s="8">
        <v>42316</v>
      </c>
      <c r="D1240" s="7">
        <v>7</v>
      </c>
      <c r="E1240" s="7" t="str">
        <f t="shared" si="38"/>
        <v>S45423167</v>
      </c>
      <c r="F1240" s="4">
        <v>42339</v>
      </c>
      <c r="G1240" s="2">
        <v>180</v>
      </c>
      <c r="H1240" s="2" t="s">
        <v>2648</v>
      </c>
      <c r="I1240" s="2" t="s">
        <v>3289</v>
      </c>
      <c r="J1240" s="2" t="s">
        <v>2621</v>
      </c>
      <c r="K1240" s="194" t="s">
        <v>17</v>
      </c>
      <c r="L1240" s="2">
        <v>46</v>
      </c>
      <c r="M1240" s="194" t="s">
        <v>1501</v>
      </c>
      <c r="N1240" s="2" t="s">
        <v>625</v>
      </c>
      <c r="O1240" s="195" t="s">
        <v>704</v>
      </c>
    </row>
    <row r="1241" spans="1:15">
      <c r="A1241" s="7">
        <v>2015</v>
      </c>
      <c r="B1241" s="7" t="str">
        <f t="shared" si="37"/>
        <v>S45</v>
      </c>
      <c r="C1241" s="8">
        <v>42316</v>
      </c>
      <c r="D1241" s="7">
        <v>8</v>
      </c>
      <c r="E1241" s="7" t="str">
        <f t="shared" si="38"/>
        <v>S45423168</v>
      </c>
      <c r="F1241" s="4">
        <v>42370</v>
      </c>
      <c r="G1241" s="2">
        <v>180</v>
      </c>
      <c r="H1241" s="2" t="s">
        <v>3290</v>
      </c>
      <c r="I1241" s="2" t="s">
        <v>3291</v>
      </c>
      <c r="J1241" s="2" t="s">
        <v>648</v>
      </c>
      <c r="K1241" s="194" t="s">
        <v>17</v>
      </c>
      <c r="L1241" s="2">
        <v>39</v>
      </c>
      <c r="M1241" s="194" t="s">
        <v>601</v>
      </c>
      <c r="N1241" s="2" t="s">
        <v>1139</v>
      </c>
      <c r="O1241" s="195" t="s">
        <v>1198</v>
      </c>
    </row>
    <row r="1242" spans="1:15">
      <c r="A1242" s="7">
        <v>2015</v>
      </c>
      <c r="B1242" s="7" t="str">
        <f t="shared" si="37"/>
        <v>S45</v>
      </c>
      <c r="C1242" s="8">
        <v>42316</v>
      </c>
      <c r="D1242" s="7">
        <v>9</v>
      </c>
      <c r="E1242" s="7" t="str">
        <f t="shared" si="38"/>
        <v>S45423169</v>
      </c>
      <c r="F1242" s="4">
        <v>42401</v>
      </c>
      <c r="G1242" s="2">
        <v>180</v>
      </c>
      <c r="H1242" s="2" t="s">
        <v>3292</v>
      </c>
      <c r="I1242" s="2" t="s">
        <v>3293</v>
      </c>
      <c r="J1242" s="2" t="s">
        <v>300</v>
      </c>
      <c r="K1242" s="194" t="s">
        <v>17</v>
      </c>
      <c r="L1242" s="2">
        <v>38</v>
      </c>
      <c r="M1242" s="194" t="s">
        <v>601</v>
      </c>
      <c r="N1242" s="2" t="s">
        <v>1139</v>
      </c>
      <c r="O1242" s="195" t="s">
        <v>1198</v>
      </c>
    </row>
    <row r="1243" spans="1:15">
      <c r="A1243" s="7">
        <v>2015</v>
      </c>
      <c r="B1243" s="7" t="str">
        <f t="shared" ref="B1243:B1306" si="39">"S"&amp;RIGHT(B1215,2)+1</f>
        <v>S45</v>
      </c>
      <c r="C1243" s="8">
        <v>42316</v>
      </c>
      <c r="D1243" s="7">
        <v>10</v>
      </c>
      <c r="E1243" s="7" t="str">
        <f t="shared" si="38"/>
        <v>S454231610</v>
      </c>
      <c r="F1243" s="3" t="s">
        <v>14</v>
      </c>
      <c r="G1243" s="2">
        <v>169</v>
      </c>
      <c r="H1243" s="2" t="s">
        <v>3294</v>
      </c>
      <c r="I1243" s="2" t="s">
        <v>471</v>
      </c>
      <c r="J1243" s="2" t="s">
        <v>1142</v>
      </c>
      <c r="K1243" s="194" t="s">
        <v>17</v>
      </c>
      <c r="L1243" s="2">
        <v>37</v>
      </c>
      <c r="M1243" s="194" t="s">
        <v>672</v>
      </c>
      <c r="N1243" s="2" t="s">
        <v>671</v>
      </c>
      <c r="O1243" s="195" t="s">
        <v>670</v>
      </c>
    </row>
    <row r="1244" spans="1:15">
      <c r="A1244" s="7">
        <v>2015</v>
      </c>
      <c r="B1244" s="7" t="str">
        <f t="shared" si="39"/>
        <v>S45</v>
      </c>
      <c r="C1244" s="8">
        <v>42316</v>
      </c>
      <c r="D1244" s="7">
        <v>11</v>
      </c>
      <c r="E1244" s="7" t="str">
        <f t="shared" si="38"/>
        <v>S454231611</v>
      </c>
      <c r="F1244" s="3">
        <v>2017</v>
      </c>
      <c r="G1244" s="2">
        <v>165</v>
      </c>
      <c r="H1244" s="2" t="s">
        <v>3295</v>
      </c>
      <c r="I1244" s="2" t="s">
        <v>3296</v>
      </c>
      <c r="J1244" s="2" t="s">
        <v>981</v>
      </c>
      <c r="K1244" s="194" t="s">
        <v>17</v>
      </c>
      <c r="L1244" s="2">
        <v>38</v>
      </c>
      <c r="M1244" s="194" t="s">
        <v>1418</v>
      </c>
      <c r="N1244" s="2" t="s">
        <v>769</v>
      </c>
      <c r="O1244" s="195" t="s">
        <v>333</v>
      </c>
    </row>
    <row r="1245" spans="1:15">
      <c r="A1245" s="7">
        <v>2015</v>
      </c>
      <c r="B1245" s="7" t="str">
        <f t="shared" si="39"/>
        <v>S45</v>
      </c>
      <c r="C1245" s="8">
        <v>42316</v>
      </c>
      <c r="D1245" s="7">
        <v>12</v>
      </c>
      <c r="E1245" s="7" t="str">
        <f t="shared" si="38"/>
        <v>S454231612</v>
      </c>
      <c r="F1245" s="3">
        <v>2018</v>
      </c>
      <c r="G1245" s="2">
        <v>165</v>
      </c>
      <c r="H1245" s="2" t="s">
        <v>3297</v>
      </c>
      <c r="I1245" s="2" t="s">
        <v>3298</v>
      </c>
      <c r="J1245" s="2" t="s">
        <v>469</v>
      </c>
      <c r="K1245" s="194" t="s">
        <v>17</v>
      </c>
      <c r="L1245" s="2">
        <v>37</v>
      </c>
      <c r="M1245" s="194" t="s">
        <v>819</v>
      </c>
      <c r="N1245" s="2" t="s">
        <v>1952</v>
      </c>
      <c r="O1245" s="195" t="s">
        <v>1138</v>
      </c>
    </row>
    <row r="1246" spans="1:15">
      <c r="A1246" s="7">
        <v>2015</v>
      </c>
      <c r="B1246" s="7" t="str">
        <f t="shared" si="39"/>
        <v>S45</v>
      </c>
      <c r="C1246" s="8">
        <v>42316</v>
      </c>
      <c r="D1246" s="7">
        <v>13</v>
      </c>
      <c r="E1246" s="7" t="str">
        <f t="shared" si="38"/>
        <v>S454231613</v>
      </c>
      <c r="F1246" s="3">
        <v>2019</v>
      </c>
      <c r="G1246" s="2">
        <v>160</v>
      </c>
      <c r="H1246" s="2" t="s">
        <v>3299</v>
      </c>
      <c r="I1246" s="2" t="s">
        <v>3300</v>
      </c>
      <c r="J1246" s="2" t="s">
        <v>3301</v>
      </c>
      <c r="K1246" s="194" t="s">
        <v>17</v>
      </c>
      <c r="L1246" s="2">
        <v>35</v>
      </c>
      <c r="M1246" s="194" t="s">
        <v>601</v>
      </c>
      <c r="N1246" s="2" t="s">
        <v>1952</v>
      </c>
      <c r="O1246" s="195">
        <v>0</v>
      </c>
    </row>
    <row r="1247" spans="1:15" ht="15.75" thickBot="1">
      <c r="A1247" s="7">
        <v>2015</v>
      </c>
      <c r="B1247" s="7" t="str">
        <f t="shared" si="39"/>
        <v>S45</v>
      </c>
      <c r="C1247" s="8">
        <v>42316</v>
      </c>
      <c r="D1247" s="7">
        <v>14</v>
      </c>
      <c r="E1247" s="7" t="str">
        <f t="shared" si="38"/>
        <v>S454231614</v>
      </c>
      <c r="F1247" s="5">
        <v>2020</v>
      </c>
      <c r="G1247" s="6">
        <v>160</v>
      </c>
      <c r="H1247" s="6" t="s">
        <v>3302</v>
      </c>
      <c r="I1247" s="6" t="s">
        <v>3303</v>
      </c>
      <c r="J1247" s="6" t="s">
        <v>2816</v>
      </c>
      <c r="K1247" s="196" t="s">
        <v>17</v>
      </c>
      <c r="L1247" s="6">
        <v>34</v>
      </c>
      <c r="M1247" s="196" t="s">
        <v>586</v>
      </c>
      <c r="N1247" s="6" t="s">
        <v>704</v>
      </c>
      <c r="O1247" s="197" t="s">
        <v>518</v>
      </c>
    </row>
    <row r="1248" spans="1:15" ht="16.5" thickTop="1" thickBot="1">
      <c r="A1248" s="7">
        <v>2015</v>
      </c>
      <c r="B1248" s="7" t="str">
        <f t="shared" si="39"/>
        <v>S45</v>
      </c>
      <c r="C1248" s="8">
        <v>42316</v>
      </c>
      <c r="D1248" s="7">
        <v>15</v>
      </c>
      <c r="E1248" s="7" t="str">
        <f t="shared" si="38"/>
        <v>S454231615</v>
      </c>
      <c r="F1248" s="1" t="s">
        <v>15</v>
      </c>
    </row>
    <row r="1249" spans="1:15" ht="16.5" thickTop="1" thickBot="1">
      <c r="A1249" s="7">
        <v>2015</v>
      </c>
      <c r="B1249" s="7" t="str">
        <f t="shared" si="39"/>
        <v>S45</v>
      </c>
      <c r="C1249" s="8">
        <v>42316</v>
      </c>
      <c r="D1249" s="7">
        <v>16</v>
      </c>
      <c r="E1249" s="7" t="str">
        <f t="shared" si="38"/>
        <v>S454231616</v>
      </c>
      <c r="F1249" s="338" t="s">
        <v>1</v>
      </c>
      <c r="G1249" s="341" t="s">
        <v>2</v>
      </c>
      <c r="H1249" s="342"/>
      <c r="I1249" s="342"/>
      <c r="J1249" s="343"/>
      <c r="K1249" s="344" t="s">
        <v>3</v>
      </c>
      <c r="L1249" s="343"/>
      <c r="M1249" s="344" t="s">
        <v>144</v>
      </c>
      <c r="N1249" s="342"/>
      <c r="O1249" s="342"/>
    </row>
    <row r="1250" spans="1:15" ht="18" customHeight="1" thickBot="1">
      <c r="A1250" s="7">
        <v>2015</v>
      </c>
      <c r="B1250" s="7" t="str">
        <f t="shared" si="39"/>
        <v>S45</v>
      </c>
      <c r="C1250" s="8">
        <v>42316</v>
      </c>
      <c r="D1250" s="7">
        <v>17</v>
      </c>
      <c r="E1250" s="7" t="str">
        <f t="shared" si="38"/>
        <v>S454231617</v>
      </c>
      <c r="F1250" s="339"/>
      <c r="G1250" s="345" t="s">
        <v>5</v>
      </c>
      <c r="H1250" s="347" t="s">
        <v>145</v>
      </c>
      <c r="I1250" s="348"/>
      <c r="J1250" s="349"/>
      <c r="K1250" s="350" t="s">
        <v>6</v>
      </c>
      <c r="L1250" s="352" t="s">
        <v>7</v>
      </c>
      <c r="M1250" s="350" t="s">
        <v>8</v>
      </c>
      <c r="N1250" s="354" t="s">
        <v>146</v>
      </c>
      <c r="O1250" s="356" t="s">
        <v>147</v>
      </c>
    </row>
    <row r="1251" spans="1:15" ht="15.75" thickBot="1">
      <c r="A1251" s="7">
        <v>2015</v>
      </c>
      <c r="B1251" s="7" t="str">
        <f t="shared" si="39"/>
        <v>S45</v>
      </c>
      <c r="C1251" s="8">
        <v>42316</v>
      </c>
      <c r="D1251" s="7">
        <v>18</v>
      </c>
      <c r="E1251" s="7" t="str">
        <f t="shared" si="38"/>
        <v>S454231618</v>
      </c>
      <c r="F1251" s="340"/>
      <c r="G1251" s="346"/>
      <c r="H1251" s="191" t="s">
        <v>9</v>
      </c>
      <c r="I1251" s="192" t="s">
        <v>10</v>
      </c>
      <c r="J1251" s="193" t="s">
        <v>11</v>
      </c>
      <c r="K1251" s="351"/>
      <c r="L1251" s="353"/>
      <c r="M1251" s="351"/>
      <c r="N1251" s="355"/>
      <c r="O1251" s="357"/>
    </row>
    <row r="1252" spans="1:15">
      <c r="A1252" s="7">
        <v>2015</v>
      </c>
      <c r="B1252" s="7" t="str">
        <f t="shared" si="39"/>
        <v>S45</v>
      </c>
      <c r="C1252" s="8">
        <v>42316</v>
      </c>
      <c r="D1252" s="7">
        <v>19</v>
      </c>
      <c r="E1252" s="7" t="str">
        <f t="shared" si="38"/>
        <v>S454231619</v>
      </c>
      <c r="F1252" s="3" t="s">
        <v>16</v>
      </c>
      <c r="G1252" s="2">
        <v>13</v>
      </c>
      <c r="H1252" s="2" t="s">
        <v>524</v>
      </c>
      <c r="I1252" s="2" t="s">
        <v>3304</v>
      </c>
      <c r="J1252" s="2" t="s">
        <v>3305</v>
      </c>
      <c r="K1252" s="194" t="s">
        <v>17</v>
      </c>
      <c r="L1252" s="2">
        <v>47</v>
      </c>
      <c r="M1252" s="194">
        <v>20</v>
      </c>
      <c r="N1252" s="2">
        <v>40</v>
      </c>
      <c r="O1252" s="195">
        <v>40</v>
      </c>
    </row>
    <row r="1253" spans="1:15">
      <c r="A1253" s="7">
        <v>2015</v>
      </c>
      <c r="B1253" s="7" t="str">
        <f t="shared" si="39"/>
        <v>S45</v>
      </c>
      <c r="C1253" s="8">
        <v>42316</v>
      </c>
      <c r="D1253" s="7">
        <v>20</v>
      </c>
      <c r="E1253" s="7" t="str">
        <f t="shared" si="38"/>
        <v>S454231620</v>
      </c>
      <c r="F1253" s="4">
        <v>42309</v>
      </c>
      <c r="G1253" s="2">
        <v>198</v>
      </c>
      <c r="H1253" s="2" t="s">
        <v>3306</v>
      </c>
      <c r="I1253" s="2" t="s">
        <v>3307</v>
      </c>
      <c r="J1253" s="2">
        <v>9</v>
      </c>
      <c r="K1253" s="194" t="s">
        <v>17</v>
      </c>
      <c r="L1253" s="2">
        <v>46</v>
      </c>
      <c r="M1253" s="194" t="s">
        <v>519</v>
      </c>
      <c r="N1253" s="2" t="s">
        <v>631</v>
      </c>
      <c r="O1253" s="195" t="s">
        <v>513</v>
      </c>
    </row>
    <row r="1254" spans="1:15">
      <c r="A1254" s="7">
        <v>2015</v>
      </c>
      <c r="B1254" s="7" t="str">
        <f t="shared" si="39"/>
        <v>S45</v>
      </c>
      <c r="C1254" s="8">
        <v>42316</v>
      </c>
      <c r="D1254" s="7">
        <v>21</v>
      </c>
      <c r="E1254" s="7" t="str">
        <f t="shared" si="38"/>
        <v>S454231621</v>
      </c>
      <c r="F1254" s="4">
        <v>42339</v>
      </c>
      <c r="G1254" s="2">
        <v>200</v>
      </c>
      <c r="H1254" s="2" t="s">
        <v>3308</v>
      </c>
      <c r="I1254" s="2">
        <v>180</v>
      </c>
      <c r="J1254" s="2" t="s">
        <v>3309</v>
      </c>
      <c r="K1254" s="194" t="s">
        <v>17</v>
      </c>
      <c r="L1254" s="2">
        <v>43</v>
      </c>
      <c r="M1254" s="194" t="s">
        <v>631</v>
      </c>
      <c r="N1254" s="2" t="s">
        <v>506</v>
      </c>
      <c r="O1254" s="195" t="s">
        <v>824</v>
      </c>
    </row>
    <row r="1255" spans="1:15">
      <c r="A1255" s="7">
        <v>2015</v>
      </c>
      <c r="B1255" s="7" t="str">
        <f t="shared" si="39"/>
        <v>S45</v>
      </c>
      <c r="C1255" s="8">
        <v>42316</v>
      </c>
      <c r="D1255" s="7">
        <v>22</v>
      </c>
      <c r="E1255" s="7" t="str">
        <f t="shared" si="38"/>
        <v>S454231622</v>
      </c>
      <c r="F1255" s="4">
        <v>42370</v>
      </c>
      <c r="G1255" s="2">
        <v>200</v>
      </c>
      <c r="H1255" s="2" t="s">
        <v>3310</v>
      </c>
      <c r="I1255" s="2" t="s">
        <v>3311</v>
      </c>
      <c r="J1255" s="2" t="s">
        <v>3257</v>
      </c>
      <c r="K1255" s="194" t="s">
        <v>17</v>
      </c>
      <c r="L1255" s="2">
        <v>38</v>
      </c>
      <c r="M1255" s="194" t="s">
        <v>3312</v>
      </c>
      <c r="N1255" s="2" t="s">
        <v>3313</v>
      </c>
      <c r="O1255" s="195" t="s">
        <v>2330</v>
      </c>
    </row>
    <row r="1256" spans="1:15">
      <c r="A1256" s="7">
        <v>2015</v>
      </c>
      <c r="B1256" s="7" t="str">
        <f t="shared" si="39"/>
        <v>S45</v>
      </c>
      <c r="C1256" s="8">
        <v>42316</v>
      </c>
      <c r="D1256" s="7">
        <v>23</v>
      </c>
      <c r="E1256" s="7" t="str">
        <f t="shared" si="38"/>
        <v>S454231623</v>
      </c>
      <c r="F1256" s="4">
        <v>42401</v>
      </c>
      <c r="G1256" s="2">
        <v>200</v>
      </c>
      <c r="H1256" s="2" t="s">
        <v>3314</v>
      </c>
      <c r="I1256" s="2" t="s">
        <v>3315</v>
      </c>
      <c r="J1256" s="2" t="s">
        <v>795</v>
      </c>
      <c r="K1256" s="194" t="s">
        <v>17</v>
      </c>
      <c r="L1256" s="2">
        <v>36</v>
      </c>
      <c r="M1256" s="194" t="s">
        <v>3312</v>
      </c>
      <c r="N1256" s="2" t="s">
        <v>3313</v>
      </c>
      <c r="O1256" s="195" t="s">
        <v>2330</v>
      </c>
    </row>
    <row r="1257" spans="1:15">
      <c r="A1257" s="7">
        <v>2015</v>
      </c>
      <c r="B1257" s="7" t="str">
        <f t="shared" si="39"/>
        <v>S45</v>
      </c>
      <c r="C1257" s="8">
        <v>42316</v>
      </c>
      <c r="D1257" s="7">
        <v>24</v>
      </c>
      <c r="E1257" s="7" t="str">
        <f t="shared" si="38"/>
        <v>S454231624</v>
      </c>
      <c r="F1257" s="3" t="s">
        <v>14</v>
      </c>
      <c r="G1257" s="2">
        <v>194</v>
      </c>
      <c r="H1257" s="2" t="s">
        <v>3074</v>
      </c>
      <c r="I1257" s="2">
        <v>189</v>
      </c>
      <c r="J1257" s="2" t="s">
        <v>865</v>
      </c>
      <c r="K1257" s="194" t="s">
        <v>17</v>
      </c>
      <c r="L1257" s="2">
        <v>35</v>
      </c>
      <c r="M1257" s="194" t="s">
        <v>1180</v>
      </c>
      <c r="N1257" s="2" t="s">
        <v>3316</v>
      </c>
      <c r="O1257" s="195" t="s">
        <v>3317</v>
      </c>
    </row>
    <row r="1258" spans="1:15">
      <c r="A1258" s="7">
        <v>2015</v>
      </c>
      <c r="B1258" s="7" t="str">
        <f t="shared" si="39"/>
        <v>S45</v>
      </c>
      <c r="C1258" s="8">
        <v>42316</v>
      </c>
      <c r="D1258" s="7">
        <v>25</v>
      </c>
      <c r="E1258" s="7" t="str">
        <f t="shared" si="38"/>
        <v>S454231625</v>
      </c>
      <c r="F1258" s="3">
        <v>2017</v>
      </c>
      <c r="G1258" s="2">
        <v>190</v>
      </c>
      <c r="H1258" s="2" t="s">
        <v>3318</v>
      </c>
      <c r="I1258" s="2" t="s">
        <v>3319</v>
      </c>
      <c r="J1258" s="2" t="s">
        <v>1105</v>
      </c>
      <c r="K1258" s="194" t="s">
        <v>17</v>
      </c>
      <c r="L1258" s="2">
        <v>35</v>
      </c>
      <c r="M1258" s="194" t="s">
        <v>3320</v>
      </c>
      <c r="N1258" s="2" t="s">
        <v>636</v>
      </c>
      <c r="O1258" s="195" t="s">
        <v>1975</v>
      </c>
    </row>
    <row r="1259" spans="1:15">
      <c r="A1259" s="7">
        <v>2015</v>
      </c>
      <c r="B1259" s="7" t="str">
        <f t="shared" si="39"/>
        <v>S45</v>
      </c>
      <c r="C1259" s="8">
        <v>42316</v>
      </c>
      <c r="D1259" s="7">
        <v>26</v>
      </c>
      <c r="E1259" s="7" t="str">
        <f t="shared" si="38"/>
        <v>S454231626</v>
      </c>
      <c r="F1259" s="3">
        <v>2018</v>
      </c>
      <c r="G1259" s="2">
        <v>195</v>
      </c>
      <c r="H1259" s="2" t="s">
        <v>3321</v>
      </c>
      <c r="I1259" s="2" t="s">
        <v>3322</v>
      </c>
      <c r="J1259" s="2" t="s">
        <v>3323</v>
      </c>
      <c r="K1259" s="194" t="s">
        <v>17</v>
      </c>
      <c r="L1259" s="2">
        <v>35</v>
      </c>
      <c r="M1259" s="194" t="s">
        <v>626</v>
      </c>
      <c r="N1259" s="2" t="s">
        <v>736</v>
      </c>
      <c r="O1259" s="195" t="s">
        <v>735</v>
      </c>
    </row>
    <row r="1260" spans="1:15">
      <c r="A1260" s="7">
        <v>2015</v>
      </c>
      <c r="B1260" s="7" t="str">
        <f t="shared" si="39"/>
        <v>S45</v>
      </c>
      <c r="C1260" s="8">
        <v>42316</v>
      </c>
      <c r="D1260" s="7">
        <v>27</v>
      </c>
      <c r="E1260" s="7" t="str">
        <f t="shared" si="38"/>
        <v>S454231627</v>
      </c>
      <c r="F1260" s="3">
        <v>2019</v>
      </c>
      <c r="G1260" s="2">
        <v>190</v>
      </c>
      <c r="H1260" s="2" t="s">
        <v>3324</v>
      </c>
      <c r="I1260" s="2" t="s">
        <v>3325</v>
      </c>
      <c r="J1260" s="2" t="s">
        <v>2289</v>
      </c>
      <c r="K1260" s="194" t="s">
        <v>17</v>
      </c>
      <c r="L1260" s="2">
        <v>33</v>
      </c>
      <c r="M1260" s="194" t="s">
        <v>1646</v>
      </c>
      <c r="N1260" s="2">
        <v>50</v>
      </c>
      <c r="O1260" s="195" t="s">
        <v>730</v>
      </c>
    </row>
    <row r="1261" spans="1:15" ht="15.75" thickBot="1">
      <c r="A1261" s="7">
        <v>2015</v>
      </c>
      <c r="B1261" s="7" t="str">
        <f t="shared" si="39"/>
        <v>S45</v>
      </c>
      <c r="C1261" s="8">
        <v>42316</v>
      </c>
      <c r="D1261" s="7">
        <v>28</v>
      </c>
      <c r="E1261" s="7" t="str">
        <f t="shared" si="38"/>
        <v>S454231628</v>
      </c>
      <c r="F1261" s="5">
        <v>2020</v>
      </c>
      <c r="G1261" s="6">
        <v>190</v>
      </c>
      <c r="H1261" s="6" t="s">
        <v>3326</v>
      </c>
      <c r="I1261" s="6" t="s">
        <v>3327</v>
      </c>
      <c r="J1261" s="6" t="s">
        <v>3328</v>
      </c>
      <c r="K1261" s="196" t="s">
        <v>17</v>
      </c>
      <c r="L1261" s="6">
        <v>33</v>
      </c>
      <c r="M1261" s="196" t="s">
        <v>631</v>
      </c>
      <c r="N1261" s="6" t="s">
        <v>824</v>
      </c>
      <c r="O1261" s="197" t="s">
        <v>506</v>
      </c>
    </row>
    <row r="1262" spans="1:15" ht="16.5" thickTop="1" thickBot="1">
      <c r="A1262" s="7">
        <v>2015</v>
      </c>
      <c r="B1262" s="7" t="str">
        <f t="shared" si="39"/>
        <v>S46</v>
      </c>
      <c r="C1262" s="8">
        <v>42323</v>
      </c>
      <c r="D1262" s="7">
        <v>1</v>
      </c>
      <c r="E1262" s="7" t="str">
        <f t="shared" si="38"/>
        <v>S46423231</v>
      </c>
      <c r="F1262" s="1" t="s">
        <v>0</v>
      </c>
    </row>
    <row r="1263" spans="1:15" ht="16.5" thickTop="1" thickBot="1">
      <c r="A1263" s="7">
        <v>2015</v>
      </c>
      <c r="B1263" s="7" t="str">
        <f t="shared" si="39"/>
        <v>S46</v>
      </c>
      <c r="C1263" s="8">
        <v>42323</v>
      </c>
      <c r="D1263" s="7">
        <v>2</v>
      </c>
      <c r="E1263" s="7" t="str">
        <f t="shared" si="38"/>
        <v>S46423232</v>
      </c>
      <c r="F1263" s="338" t="s">
        <v>1</v>
      </c>
      <c r="G1263" s="341" t="s">
        <v>2</v>
      </c>
      <c r="H1263" s="342"/>
      <c r="I1263" s="342"/>
      <c r="J1263" s="343"/>
      <c r="K1263" s="344" t="s">
        <v>3</v>
      </c>
      <c r="L1263" s="343"/>
      <c r="M1263" s="344" t="s">
        <v>144</v>
      </c>
      <c r="N1263" s="342"/>
      <c r="O1263" s="342"/>
    </row>
    <row r="1264" spans="1:15" ht="18" customHeight="1" thickBot="1">
      <c r="A1264" s="7">
        <v>2015</v>
      </c>
      <c r="B1264" s="7" t="str">
        <f t="shared" si="39"/>
        <v>S46</v>
      </c>
      <c r="C1264" s="8">
        <v>42323</v>
      </c>
      <c r="D1264" s="7">
        <v>3</v>
      </c>
      <c r="E1264" s="7" t="str">
        <f t="shared" si="38"/>
        <v>S46423233</v>
      </c>
      <c r="F1264" s="339"/>
      <c r="G1264" s="345" t="s">
        <v>5</v>
      </c>
      <c r="H1264" s="347" t="s">
        <v>145</v>
      </c>
      <c r="I1264" s="348"/>
      <c r="J1264" s="349"/>
      <c r="K1264" s="350" t="s">
        <v>6</v>
      </c>
      <c r="L1264" s="352" t="s">
        <v>7</v>
      </c>
      <c r="M1264" s="350" t="s">
        <v>8</v>
      </c>
      <c r="N1264" s="354" t="s">
        <v>146</v>
      </c>
      <c r="O1264" s="356" t="s">
        <v>147</v>
      </c>
    </row>
    <row r="1265" spans="1:15" ht="15.75" thickBot="1">
      <c r="A1265" s="7">
        <v>2015</v>
      </c>
      <c r="B1265" s="7" t="str">
        <f t="shared" si="39"/>
        <v>S46</v>
      </c>
      <c r="C1265" s="8">
        <v>42323</v>
      </c>
      <c r="D1265" s="7">
        <v>4</v>
      </c>
      <c r="E1265" s="7" t="str">
        <f t="shared" si="38"/>
        <v>S46423234</v>
      </c>
      <c r="F1265" s="340"/>
      <c r="G1265" s="346"/>
      <c r="H1265" s="191" t="s">
        <v>9</v>
      </c>
      <c r="I1265" s="192" t="s">
        <v>10</v>
      </c>
      <c r="J1265" s="193" t="s">
        <v>11</v>
      </c>
      <c r="K1265" s="351"/>
      <c r="L1265" s="353"/>
      <c r="M1265" s="351"/>
      <c r="N1265" s="355"/>
      <c r="O1265" s="357"/>
    </row>
    <row r="1266" spans="1:15">
      <c r="A1266" s="7">
        <v>2015</v>
      </c>
      <c r="B1266" s="7" t="str">
        <f t="shared" si="39"/>
        <v>S46</v>
      </c>
      <c r="C1266" s="8">
        <v>42323</v>
      </c>
      <c r="D1266" s="7">
        <v>5</v>
      </c>
      <c r="E1266" s="7" t="str">
        <f t="shared" si="38"/>
        <v>S46423235</v>
      </c>
      <c r="F1266" s="3" t="s">
        <v>12</v>
      </c>
      <c r="G1266" s="2">
        <v>-25</v>
      </c>
      <c r="H1266" s="2" t="s">
        <v>3329</v>
      </c>
      <c r="I1266" s="2" t="s">
        <v>3330</v>
      </c>
      <c r="J1266" s="2" t="s">
        <v>665</v>
      </c>
      <c r="K1266" s="194" t="s">
        <v>17</v>
      </c>
      <c r="L1266" s="2">
        <v>51</v>
      </c>
      <c r="M1266" s="194" t="s">
        <v>3331</v>
      </c>
      <c r="N1266" s="2" t="s">
        <v>3331</v>
      </c>
      <c r="O1266" s="195" t="s">
        <v>3332</v>
      </c>
    </row>
    <row r="1267" spans="1:15">
      <c r="A1267" s="7">
        <v>2015</v>
      </c>
      <c r="B1267" s="7" t="str">
        <f t="shared" si="39"/>
        <v>S46</v>
      </c>
      <c r="C1267" s="8">
        <v>42323</v>
      </c>
      <c r="D1267" s="7">
        <v>6</v>
      </c>
      <c r="E1267" s="7" t="str">
        <f t="shared" si="38"/>
        <v>S46423236</v>
      </c>
      <c r="F1267" s="4">
        <v>42309</v>
      </c>
      <c r="G1267" s="2">
        <v>180</v>
      </c>
      <c r="H1267" s="2" t="s">
        <v>3333</v>
      </c>
      <c r="I1267" s="2" t="s">
        <v>3334</v>
      </c>
      <c r="J1267" s="2" t="s">
        <v>3158</v>
      </c>
      <c r="K1267" s="194" t="s">
        <v>17</v>
      </c>
      <c r="L1267" s="2">
        <v>49</v>
      </c>
      <c r="M1267" s="194" t="s">
        <v>3335</v>
      </c>
      <c r="N1267" s="2" t="s">
        <v>884</v>
      </c>
      <c r="O1267" s="195" t="s">
        <v>1078</v>
      </c>
    </row>
    <row r="1268" spans="1:15">
      <c r="A1268" s="7">
        <v>2015</v>
      </c>
      <c r="B1268" s="7" t="str">
        <f t="shared" si="39"/>
        <v>S46</v>
      </c>
      <c r="C1268" s="8">
        <v>42323</v>
      </c>
      <c r="D1268" s="7">
        <v>7</v>
      </c>
      <c r="E1268" s="7" t="str">
        <f t="shared" si="38"/>
        <v>S46423237</v>
      </c>
      <c r="F1268" s="4">
        <v>42339</v>
      </c>
      <c r="G1268" s="2">
        <v>170</v>
      </c>
      <c r="H1268" s="2" t="s">
        <v>3336</v>
      </c>
      <c r="I1268" s="2" t="s">
        <v>3337</v>
      </c>
      <c r="J1268" s="2" t="s">
        <v>3338</v>
      </c>
      <c r="K1268" s="194" t="s">
        <v>17</v>
      </c>
      <c r="L1268" s="2">
        <v>45</v>
      </c>
      <c r="M1268" s="194">
        <v>40</v>
      </c>
      <c r="N1268" s="2">
        <v>24</v>
      </c>
      <c r="O1268" s="195">
        <v>36</v>
      </c>
    </row>
    <row r="1269" spans="1:15">
      <c r="A1269" s="7">
        <v>2015</v>
      </c>
      <c r="B1269" s="7" t="str">
        <f t="shared" si="39"/>
        <v>S46</v>
      </c>
      <c r="C1269" s="8">
        <v>42323</v>
      </c>
      <c r="D1269" s="7">
        <v>8</v>
      </c>
      <c r="E1269" s="7" t="str">
        <f t="shared" si="38"/>
        <v>S46423238</v>
      </c>
      <c r="F1269" s="4">
        <v>42370</v>
      </c>
      <c r="G1269" s="2">
        <v>180</v>
      </c>
      <c r="H1269" s="2" t="s">
        <v>3339</v>
      </c>
      <c r="I1269" s="2" t="s">
        <v>3340</v>
      </c>
      <c r="J1269" s="2" t="s">
        <v>3066</v>
      </c>
      <c r="K1269" s="194" t="s">
        <v>17</v>
      </c>
      <c r="L1269" s="2">
        <v>40</v>
      </c>
      <c r="M1269" s="194" t="s">
        <v>787</v>
      </c>
      <c r="N1269" s="2" t="s">
        <v>580</v>
      </c>
      <c r="O1269" s="195" t="s">
        <v>601</v>
      </c>
    </row>
    <row r="1270" spans="1:15">
      <c r="A1270" s="7">
        <v>2015</v>
      </c>
      <c r="B1270" s="7" t="str">
        <f t="shared" si="39"/>
        <v>S46</v>
      </c>
      <c r="C1270" s="8">
        <v>42323</v>
      </c>
      <c r="D1270" s="7">
        <v>9</v>
      </c>
      <c r="E1270" s="7" t="str">
        <f t="shared" si="38"/>
        <v>S46423239</v>
      </c>
      <c r="F1270" s="4">
        <v>42401</v>
      </c>
      <c r="G1270" s="2">
        <v>180</v>
      </c>
      <c r="H1270" s="2" t="s">
        <v>3341</v>
      </c>
      <c r="I1270" s="2" t="s">
        <v>3342</v>
      </c>
      <c r="J1270" s="2" t="s">
        <v>1214</v>
      </c>
      <c r="K1270" s="194" t="s">
        <v>17</v>
      </c>
      <c r="L1270" s="2">
        <v>39</v>
      </c>
      <c r="M1270" s="194" t="s">
        <v>420</v>
      </c>
      <c r="N1270" s="2" t="s">
        <v>1019</v>
      </c>
      <c r="O1270" s="195" t="s">
        <v>301</v>
      </c>
    </row>
    <row r="1271" spans="1:15">
      <c r="A1271" s="7">
        <v>2015</v>
      </c>
      <c r="B1271" s="7" t="str">
        <f t="shared" si="39"/>
        <v>S46</v>
      </c>
      <c r="C1271" s="8">
        <v>42323</v>
      </c>
      <c r="D1271" s="7">
        <v>10</v>
      </c>
      <c r="E1271" s="7" t="str">
        <f t="shared" si="38"/>
        <v>S464232310</v>
      </c>
      <c r="F1271" s="3" t="s">
        <v>14</v>
      </c>
      <c r="G1271" s="2">
        <v>168</v>
      </c>
      <c r="H1271" s="2" t="s">
        <v>3343</v>
      </c>
      <c r="I1271" s="2" t="s">
        <v>3344</v>
      </c>
      <c r="J1271" s="2" t="s">
        <v>322</v>
      </c>
      <c r="K1271" s="194" t="s">
        <v>17</v>
      </c>
      <c r="L1271" s="2">
        <v>42</v>
      </c>
      <c r="M1271" s="194" t="s">
        <v>3345</v>
      </c>
      <c r="N1271" s="2" t="s">
        <v>806</v>
      </c>
      <c r="O1271" s="195" t="s">
        <v>3346</v>
      </c>
    </row>
    <row r="1272" spans="1:15">
      <c r="A1272" s="7">
        <v>2015</v>
      </c>
      <c r="B1272" s="7" t="str">
        <f t="shared" si="39"/>
        <v>S46</v>
      </c>
      <c r="C1272" s="8">
        <v>42323</v>
      </c>
      <c r="D1272" s="7">
        <v>11</v>
      </c>
      <c r="E1272" s="7" t="str">
        <f t="shared" si="38"/>
        <v>S464232311</v>
      </c>
      <c r="F1272" s="3">
        <v>2017</v>
      </c>
      <c r="G1272" s="2">
        <v>165</v>
      </c>
      <c r="H1272" s="2" t="s">
        <v>3347</v>
      </c>
      <c r="I1272" s="2" t="s">
        <v>3348</v>
      </c>
      <c r="J1272" s="2" t="s">
        <v>950</v>
      </c>
      <c r="K1272" s="194" t="s">
        <v>17</v>
      </c>
      <c r="L1272" s="2">
        <v>39</v>
      </c>
      <c r="M1272" s="194" t="s">
        <v>884</v>
      </c>
      <c r="N1272" s="2" t="s">
        <v>3349</v>
      </c>
      <c r="O1272" s="195" t="s">
        <v>1284</v>
      </c>
    </row>
    <row r="1273" spans="1:15">
      <c r="A1273" s="7">
        <v>2015</v>
      </c>
      <c r="B1273" s="7" t="str">
        <f t="shared" si="39"/>
        <v>S46</v>
      </c>
      <c r="C1273" s="8">
        <v>42323</v>
      </c>
      <c r="D1273" s="7">
        <v>12</v>
      </c>
      <c r="E1273" s="7" t="str">
        <f t="shared" si="38"/>
        <v>S464232312</v>
      </c>
      <c r="F1273" s="3">
        <v>2018</v>
      </c>
      <c r="G1273" s="2">
        <v>165</v>
      </c>
      <c r="H1273" s="2" t="s">
        <v>3350</v>
      </c>
      <c r="I1273" s="2" t="s">
        <v>3351</v>
      </c>
      <c r="J1273" s="2" t="s">
        <v>2115</v>
      </c>
      <c r="K1273" s="194" t="s">
        <v>17</v>
      </c>
      <c r="L1273" s="2">
        <v>39</v>
      </c>
      <c r="M1273" s="194" t="s">
        <v>1238</v>
      </c>
      <c r="N1273" s="2" t="s">
        <v>3352</v>
      </c>
      <c r="O1273" s="195" t="s">
        <v>3230</v>
      </c>
    </row>
    <row r="1274" spans="1:15">
      <c r="A1274" s="7">
        <v>2015</v>
      </c>
      <c r="B1274" s="7" t="str">
        <f t="shared" si="39"/>
        <v>S46</v>
      </c>
      <c r="C1274" s="8">
        <v>42323</v>
      </c>
      <c r="D1274" s="7">
        <v>13</v>
      </c>
      <c r="E1274" s="7" t="str">
        <f t="shared" ref="E1274:E1337" si="40">B1274&amp;C1274&amp;D1274</f>
        <v>S464232313</v>
      </c>
      <c r="F1274" s="3">
        <v>2019</v>
      </c>
      <c r="G1274" s="2">
        <v>160</v>
      </c>
      <c r="H1274" s="2" t="s">
        <v>3353</v>
      </c>
      <c r="I1274" s="2" t="s">
        <v>3354</v>
      </c>
      <c r="J1274" s="2" t="s">
        <v>2136</v>
      </c>
      <c r="K1274" s="194" t="s">
        <v>17</v>
      </c>
      <c r="L1274" s="2">
        <v>36</v>
      </c>
      <c r="M1274" s="194" t="s">
        <v>1217</v>
      </c>
      <c r="N1274" s="2" t="s">
        <v>3355</v>
      </c>
      <c r="O1274" s="195" t="s">
        <v>524</v>
      </c>
    </row>
    <row r="1275" spans="1:15" ht="15.75" thickBot="1">
      <c r="A1275" s="7">
        <v>2015</v>
      </c>
      <c r="B1275" s="7" t="str">
        <f t="shared" si="39"/>
        <v>S46</v>
      </c>
      <c r="C1275" s="8">
        <v>42323</v>
      </c>
      <c r="D1275" s="7">
        <v>14</v>
      </c>
      <c r="E1275" s="7" t="str">
        <f t="shared" si="40"/>
        <v>S464232314</v>
      </c>
      <c r="F1275" s="5">
        <v>2020</v>
      </c>
      <c r="G1275" s="6">
        <v>160</v>
      </c>
      <c r="H1275" s="6" t="s">
        <v>3356</v>
      </c>
      <c r="I1275" s="6" t="s">
        <v>3357</v>
      </c>
      <c r="J1275" s="6">
        <v>2</v>
      </c>
      <c r="K1275" s="196" t="s">
        <v>17</v>
      </c>
      <c r="L1275" s="6">
        <v>36</v>
      </c>
      <c r="M1275" s="196">
        <v>16</v>
      </c>
      <c r="N1275" s="6">
        <v>68</v>
      </c>
      <c r="O1275" s="197">
        <v>16</v>
      </c>
    </row>
    <row r="1276" spans="1:15" ht="16.5" thickTop="1" thickBot="1">
      <c r="A1276" s="7">
        <v>2015</v>
      </c>
      <c r="B1276" s="7" t="str">
        <f t="shared" si="39"/>
        <v>S46</v>
      </c>
      <c r="C1276" s="8">
        <v>42323</v>
      </c>
      <c r="D1276" s="7">
        <v>15</v>
      </c>
      <c r="E1276" s="7" t="str">
        <f t="shared" si="40"/>
        <v>S464232315</v>
      </c>
      <c r="F1276" s="1" t="s">
        <v>15</v>
      </c>
    </row>
    <row r="1277" spans="1:15" ht="16.5" thickTop="1" thickBot="1">
      <c r="A1277" s="7">
        <v>2015</v>
      </c>
      <c r="B1277" s="7" t="str">
        <f t="shared" si="39"/>
        <v>S46</v>
      </c>
      <c r="C1277" s="8">
        <v>42323</v>
      </c>
      <c r="D1277" s="7">
        <v>16</v>
      </c>
      <c r="E1277" s="7" t="str">
        <f t="shared" si="40"/>
        <v>S464232316</v>
      </c>
      <c r="F1277" s="338" t="s">
        <v>1</v>
      </c>
      <c r="G1277" s="341" t="s">
        <v>2</v>
      </c>
      <c r="H1277" s="342"/>
      <c r="I1277" s="342"/>
      <c r="J1277" s="343"/>
      <c r="K1277" s="344" t="s">
        <v>3</v>
      </c>
      <c r="L1277" s="343"/>
      <c r="M1277" s="344" t="s">
        <v>144</v>
      </c>
      <c r="N1277" s="342"/>
      <c r="O1277" s="342"/>
    </row>
    <row r="1278" spans="1:15" ht="18" customHeight="1" thickBot="1">
      <c r="A1278" s="7">
        <v>2015</v>
      </c>
      <c r="B1278" s="7" t="str">
        <f t="shared" si="39"/>
        <v>S46</v>
      </c>
      <c r="C1278" s="8">
        <v>42323</v>
      </c>
      <c r="D1278" s="7">
        <v>17</v>
      </c>
      <c r="E1278" s="7" t="str">
        <f t="shared" si="40"/>
        <v>S464232317</v>
      </c>
      <c r="F1278" s="339"/>
      <c r="G1278" s="345" t="s">
        <v>5</v>
      </c>
      <c r="H1278" s="347" t="s">
        <v>145</v>
      </c>
      <c r="I1278" s="348"/>
      <c r="J1278" s="349"/>
      <c r="K1278" s="350" t="s">
        <v>6</v>
      </c>
      <c r="L1278" s="352" t="s">
        <v>7</v>
      </c>
      <c r="M1278" s="350" t="s">
        <v>8</v>
      </c>
      <c r="N1278" s="354" t="s">
        <v>146</v>
      </c>
      <c r="O1278" s="356" t="s">
        <v>147</v>
      </c>
    </row>
    <row r="1279" spans="1:15" ht="15.75" thickBot="1">
      <c r="A1279" s="7">
        <v>2015</v>
      </c>
      <c r="B1279" s="7" t="str">
        <f t="shared" si="39"/>
        <v>S46</v>
      </c>
      <c r="C1279" s="8">
        <v>42323</v>
      </c>
      <c r="D1279" s="7">
        <v>18</v>
      </c>
      <c r="E1279" s="7" t="str">
        <f t="shared" si="40"/>
        <v>S464232318</v>
      </c>
      <c r="F1279" s="340"/>
      <c r="G1279" s="346"/>
      <c r="H1279" s="191" t="s">
        <v>9</v>
      </c>
      <c r="I1279" s="192" t="s">
        <v>10</v>
      </c>
      <c r="J1279" s="193" t="s">
        <v>11</v>
      </c>
      <c r="K1279" s="351"/>
      <c r="L1279" s="353"/>
      <c r="M1279" s="351"/>
      <c r="N1279" s="355"/>
      <c r="O1279" s="357"/>
    </row>
    <row r="1280" spans="1:15">
      <c r="A1280" s="7">
        <v>2015</v>
      </c>
      <c r="B1280" s="7" t="str">
        <f t="shared" si="39"/>
        <v>S46</v>
      </c>
      <c r="C1280" s="8">
        <v>42323</v>
      </c>
      <c r="D1280" s="7">
        <v>19</v>
      </c>
      <c r="E1280" s="7" t="str">
        <f t="shared" si="40"/>
        <v>S464232319</v>
      </c>
      <c r="F1280" s="3" t="s">
        <v>16</v>
      </c>
      <c r="G1280" s="2">
        <v>13</v>
      </c>
      <c r="H1280" s="2" t="s">
        <v>3358</v>
      </c>
      <c r="I1280" s="2" t="s">
        <v>3359</v>
      </c>
      <c r="J1280" s="2" t="s">
        <v>1374</v>
      </c>
      <c r="K1280" s="194" t="s">
        <v>17</v>
      </c>
      <c r="L1280" s="2">
        <v>47</v>
      </c>
      <c r="M1280" s="194" t="s">
        <v>787</v>
      </c>
      <c r="N1280" s="2" t="s">
        <v>1249</v>
      </c>
      <c r="O1280" s="195" t="s">
        <v>1198</v>
      </c>
    </row>
    <row r="1281" spans="1:15">
      <c r="A1281" s="7">
        <v>2015</v>
      </c>
      <c r="B1281" s="7" t="str">
        <f t="shared" si="39"/>
        <v>S46</v>
      </c>
      <c r="C1281" s="8">
        <v>42323</v>
      </c>
      <c r="D1281" s="7">
        <v>20</v>
      </c>
      <c r="E1281" s="7" t="str">
        <f t="shared" si="40"/>
        <v>S464232320</v>
      </c>
      <c r="F1281" s="4">
        <v>42309</v>
      </c>
      <c r="G1281" s="2">
        <v>193</v>
      </c>
      <c r="H1281" s="2" t="s">
        <v>3360</v>
      </c>
      <c r="I1281" s="2" t="s">
        <v>3361</v>
      </c>
      <c r="J1281" s="2" t="s">
        <v>852</v>
      </c>
      <c r="K1281" s="194" t="s">
        <v>17</v>
      </c>
      <c r="L1281" s="2">
        <v>44</v>
      </c>
      <c r="M1281" s="194" t="s">
        <v>3362</v>
      </c>
      <c r="N1281" s="2" t="s">
        <v>3363</v>
      </c>
      <c r="O1281" s="195" t="s">
        <v>3364</v>
      </c>
    </row>
    <row r="1282" spans="1:15">
      <c r="A1282" s="7">
        <v>2015</v>
      </c>
      <c r="B1282" s="7" t="str">
        <f t="shared" si="39"/>
        <v>S46</v>
      </c>
      <c r="C1282" s="8">
        <v>42323</v>
      </c>
      <c r="D1282" s="7">
        <v>21</v>
      </c>
      <c r="E1282" s="7" t="str">
        <f t="shared" si="40"/>
        <v>S464232321</v>
      </c>
      <c r="F1282" s="4">
        <v>42339</v>
      </c>
      <c r="G1282" s="2">
        <v>190</v>
      </c>
      <c r="H1282" s="2" t="s">
        <v>3365</v>
      </c>
      <c r="I1282" s="2" t="s">
        <v>3366</v>
      </c>
      <c r="J1282" s="2" t="s">
        <v>751</v>
      </c>
      <c r="K1282" s="194" t="s">
        <v>17</v>
      </c>
      <c r="L1282" s="2">
        <v>40</v>
      </c>
      <c r="M1282" s="194" t="s">
        <v>301</v>
      </c>
      <c r="N1282" s="2">
        <v>25</v>
      </c>
      <c r="O1282" s="195" t="s">
        <v>1153</v>
      </c>
    </row>
    <row r="1283" spans="1:15">
      <c r="A1283" s="7">
        <v>2015</v>
      </c>
      <c r="B1283" s="7" t="str">
        <f t="shared" si="39"/>
        <v>S46</v>
      </c>
      <c r="C1283" s="8">
        <v>42323</v>
      </c>
      <c r="D1283" s="7">
        <v>22</v>
      </c>
      <c r="E1283" s="7" t="str">
        <f t="shared" si="40"/>
        <v>S464232322</v>
      </c>
      <c r="F1283" s="4">
        <v>42370</v>
      </c>
      <c r="G1283" s="2">
        <v>200</v>
      </c>
      <c r="H1283" s="2" t="s">
        <v>2807</v>
      </c>
      <c r="I1283" s="2" t="s">
        <v>3367</v>
      </c>
      <c r="J1283" s="2" t="s">
        <v>1645</v>
      </c>
      <c r="K1283" s="194" t="s">
        <v>17</v>
      </c>
      <c r="L1283" s="2">
        <v>40</v>
      </c>
      <c r="M1283" s="194" t="s">
        <v>626</v>
      </c>
      <c r="N1283" s="2" t="s">
        <v>587</v>
      </c>
      <c r="O1283" s="195" t="s">
        <v>626</v>
      </c>
    </row>
    <row r="1284" spans="1:15">
      <c r="A1284" s="7">
        <v>2015</v>
      </c>
      <c r="B1284" s="7" t="str">
        <f t="shared" si="39"/>
        <v>S46</v>
      </c>
      <c r="C1284" s="8">
        <v>42323</v>
      </c>
      <c r="D1284" s="7">
        <v>23</v>
      </c>
      <c r="E1284" s="7" t="str">
        <f t="shared" si="40"/>
        <v>S464232323</v>
      </c>
      <c r="F1284" s="4">
        <v>42401</v>
      </c>
      <c r="G1284" s="2">
        <v>205</v>
      </c>
      <c r="H1284" s="2" t="s">
        <v>3368</v>
      </c>
      <c r="I1284" s="2" t="s">
        <v>3369</v>
      </c>
      <c r="J1284" s="2" t="s">
        <v>3370</v>
      </c>
      <c r="K1284" s="194" t="s">
        <v>17</v>
      </c>
      <c r="L1284" s="2">
        <v>37</v>
      </c>
      <c r="M1284" s="194" t="s">
        <v>484</v>
      </c>
      <c r="N1284" s="2" t="s">
        <v>301</v>
      </c>
      <c r="O1284" s="195" t="s">
        <v>596</v>
      </c>
    </row>
    <row r="1285" spans="1:15">
      <c r="A1285" s="7">
        <v>2015</v>
      </c>
      <c r="B1285" s="7" t="str">
        <f t="shared" si="39"/>
        <v>S46</v>
      </c>
      <c r="C1285" s="8">
        <v>42323</v>
      </c>
      <c r="D1285" s="7">
        <v>24</v>
      </c>
      <c r="E1285" s="7" t="str">
        <f t="shared" si="40"/>
        <v>S464232324</v>
      </c>
      <c r="F1285" s="3" t="s">
        <v>14</v>
      </c>
      <c r="G1285" s="2">
        <v>193</v>
      </c>
      <c r="H1285" s="2" t="s">
        <v>3371</v>
      </c>
      <c r="I1285" s="2" t="s">
        <v>3372</v>
      </c>
      <c r="J1285" s="2" t="s">
        <v>763</v>
      </c>
      <c r="K1285" s="194" t="s">
        <v>17</v>
      </c>
      <c r="L1285" s="2">
        <v>37</v>
      </c>
      <c r="M1285" s="194" t="s">
        <v>3373</v>
      </c>
      <c r="N1285" s="2" t="s">
        <v>3374</v>
      </c>
      <c r="O1285" s="195" t="s">
        <v>3375</v>
      </c>
    </row>
    <row r="1286" spans="1:15">
      <c r="A1286" s="7">
        <v>2015</v>
      </c>
      <c r="B1286" s="7" t="str">
        <f t="shared" si="39"/>
        <v>S46</v>
      </c>
      <c r="C1286" s="8">
        <v>42323</v>
      </c>
      <c r="D1286" s="7">
        <v>25</v>
      </c>
      <c r="E1286" s="7" t="str">
        <f t="shared" si="40"/>
        <v>S464232325</v>
      </c>
      <c r="F1286" s="3">
        <v>2017</v>
      </c>
      <c r="G1286" s="2">
        <v>190</v>
      </c>
      <c r="H1286" s="2" t="s">
        <v>3376</v>
      </c>
      <c r="I1286" s="2" t="s">
        <v>3377</v>
      </c>
      <c r="J1286" s="2" t="s">
        <v>1076</v>
      </c>
      <c r="K1286" s="194" t="s">
        <v>17</v>
      </c>
      <c r="L1286" s="2">
        <v>37</v>
      </c>
      <c r="M1286" s="194" t="s">
        <v>3378</v>
      </c>
      <c r="N1286" s="2" t="s">
        <v>3379</v>
      </c>
      <c r="O1286" s="195" t="s">
        <v>2168</v>
      </c>
    </row>
    <row r="1287" spans="1:15">
      <c r="A1287" s="7">
        <v>2015</v>
      </c>
      <c r="B1287" s="7" t="str">
        <f t="shared" si="39"/>
        <v>S46</v>
      </c>
      <c r="C1287" s="8">
        <v>42323</v>
      </c>
      <c r="D1287" s="7">
        <v>26</v>
      </c>
      <c r="E1287" s="7" t="str">
        <f t="shared" si="40"/>
        <v>S464232326</v>
      </c>
      <c r="F1287" s="3">
        <v>2018</v>
      </c>
      <c r="G1287" s="2">
        <v>195</v>
      </c>
      <c r="H1287" s="2" t="s">
        <v>3380</v>
      </c>
      <c r="I1287" s="2" t="s">
        <v>3381</v>
      </c>
      <c r="J1287" s="2" t="s">
        <v>1430</v>
      </c>
      <c r="K1287" s="194" t="s">
        <v>17</v>
      </c>
      <c r="L1287" s="2">
        <v>40</v>
      </c>
      <c r="M1287" s="194" t="s">
        <v>3382</v>
      </c>
      <c r="N1287" s="2" t="s">
        <v>632</v>
      </c>
      <c r="O1287" s="195" t="s">
        <v>3383</v>
      </c>
    </row>
    <row r="1288" spans="1:15">
      <c r="A1288" s="7">
        <v>2015</v>
      </c>
      <c r="B1288" s="7" t="str">
        <f t="shared" si="39"/>
        <v>S46</v>
      </c>
      <c r="C1288" s="8">
        <v>42323</v>
      </c>
      <c r="D1288" s="7">
        <v>27</v>
      </c>
      <c r="E1288" s="7" t="str">
        <f t="shared" si="40"/>
        <v>S464232327</v>
      </c>
      <c r="F1288" s="3">
        <v>2019</v>
      </c>
      <c r="G1288" s="2">
        <v>190</v>
      </c>
      <c r="H1288" s="2" t="s">
        <v>3384</v>
      </c>
      <c r="I1288" s="2" t="s">
        <v>3385</v>
      </c>
      <c r="J1288" s="2" t="s">
        <v>3066</v>
      </c>
      <c r="K1288" s="194" t="s">
        <v>17</v>
      </c>
      <c r="L1288" s="2">
        <v>37</v>
      </c>
      <c r="M1288" s="194" t="s">
        <v>3154</v>
      </c>
      <c r="N1288" s="2" t="s">
        <v>3386</v>
      </c>
      <c r="O1288" s="195" t="s">
        <v>529</v>
      </c>
    </row>
    <row r="1289" spans="1:15" ht="15.75" thickBot="1">
      <c r="A1289" s="7">
        <v>2015</v>
      </c>
      <c r="B1289" s="7" t="str">
        <f t="shared" si="39"/>
        <v>S46</v>
      </c>
      <c r="C1289" s="8">
        <v>42323</v>
      </c>
      <c r="D1289" s="7">
        <v>28</v>
      </c>
      <c r="E1289" s="7" t="str">
        <f t="shared" si="40"/>
        <v>S464232328</v>
      </c>
      <c r="F1289" s="5">
        <v>2020</v>
      </c>
      <c r="G1289" s="6">
        <v>190</v>
      </c>
      <c r="H1289" s="6" t="s">
        <v>3387</v>
      </c>
      <c r="I1289" s="6" t="s">
        <v>3388</v>
      </c>
      <c r="J1289" s="6" t="s">
        <v>2084</v>
      </c>
      <c r="K1289" s="196" t="s">
        <v>17</v>
      </c>
      <c r="L1289" s="6">
        <v>35</v>
      </c>
      <c r="M1289" s="196" t="s">
        <v>585</v>
      </c>
      <c r="N1289" s="6" t="s">
        <v>1255</v>
      </c>
      <c r="O1289" s="197" t="s">
        <v>922</v>
      </c>
    </row>
    <row r="1290" spans="1:15" ht="16.5" thickTop="1" thickBot="1">
      <c r="A1290" s="7">
        <v>2015</v>
      </c>
      <c r="B1290" s="7" t="str">
        <f t="shared" si="39"/>
        <v>S47</v>
      </c>
      <c r="C1290" s="8">
        <v>42330</v>
      </c>
      <c r="D1290" s="7">
        <v>1</v>
      </c>
      <c r="E1290" s="7" t="str">
        <f t="shared" si="40"/>
        <v>S47423301</v>
      </c>
      <c r="F1290" s="1" t="s">
        <v>0</v>
      </c>
    </row>
    <row r="1291" spans="1:15" ht="16.5" thickTop="1" thickBot="1">
      <c r="A1291" s="7">
        <v>2015</v>
      </c>
      <c r="B1291" s="7" t="str">
        <f t="shared" si="39"/>
        <v>S47</v>
      </c>
      <c r="C1291" s="8">
        <v>42330</v>
      </c>
      <c r="D1291" s="7">
        <v>2</v>
      </c>
      <c r="E1291" s="7" t="str">
        <f t="shared" si="40"/>
        <v>S47423302</v>
      </c>
      <c r="F1291" s="338" t="s">
        <v>1</v>
      </c>
      <c r="G1291" s="341" t="s">
        <v>2</v>
      </c>
      <c r="H1291" s="342"/>
      <c r="I1291" s="342"/>
      <c r="J1291" s="343"/>
      <c r="K1291" s="344" t="s">
        <v>3</v>
      </c>
      <c r="L1291" s="343"/>
      <c r="M1291" s="344" t="s">
        <v>144</v>
      </c>
      <c r="N1291" s="342"/>
      <c r="O1291" s="342"/>
    </row>
    <row r="1292" spans="1:15" ht="18" customHeight="1" thickBot="1">
      <c r="A1292" s="7">
        <v>2015</v>
      </c>
      <c r="B1292" s="7" t="str">
        <f t="shared" si="39"/>
        <v>S47</v>
      </c>
      <c r="C1292" s="8">
        <v>42330</v>
      </c>
      <c r="D1292" s="7">
        <v>3</v>
      </c>
      <c r="E1292" s="7" t="str">
        <f t="shared" si="40"/>
        <v>S47423303</v>
      </c>
      <c r="F1292" s="339"/>
      <c r="G1292" s="345" t="s">
        <v>5</v>
      </c>
      <c r="H1292" s="347" t="s">
        <v>145</v>
      </c>
      <c r="I1292" s="348"/>
      <c r="J1292" s="349"/>
      <c r="K1292" s="350" t="s">
        <v>6</v>
      </c>
      <c r="L1292" s="352" t="s">
        <v>7</v>
      </c>
      <c r="M1292" s="350" t="s">
        <v>8</v>
      </c>
      <c r="N1292" s="354" t="s">
        <v>146</v>
      </c>
      <c r="O1292" s="356" t="s">
        <v>147</v>
      </c>
    </row>
    <row r="1293" spans="1:15" ht="15.75" thickBot="1">
      <c r="A1293" s="7">
        <v>2015</v>
      </c>
      <c r="B1293" s="7" t="str">
        <f t="shared" si="39"/>
        <v>S47</v>
      </c>
      <c r="C1293" s="8">
        <v>42330</v>
      </c>
      <c r="D1293" s="7">
        <v>4</v>
      </c>
      <c r="E1293" s="7" t="str">
        <f t="shared" si="40"/>
        <v>S47423304</v>
      </c>
      <c r="F1293" s="340"/>
      <c r="G1293" s="346"/>
      <c r="H1293" s="191" t="s">
        <v>9</v>
      </c>
      <c r="I1293" s="192" t="s">
        <v>10</v>
      </c>
      <c r="J1293" s="193" t="s">
        <v>11</v>
      </c>
      <c r="K1293" s="351"/>
      <c r="L1293" s="353"/>
      <c r="M1293" s="351"/>
      <c r="N1293" s="355"/>
      <c r="O1293" s="357"/>
    </row>
    <row r="1294" spans="1:15">
      <c r="A1294" s="7">
        <v>2015</v>
      </c>
      <c r="B1294" s="7" t="str">
        <f t="shared" si="39"/>
        <v>S47</v>
      </c>
      <c r="C1294" s="8">
        <v>42330</v>
      </c>
      <c r="D1294" s="7">
        <v>5</v>
      </c>
      <c r="E1294" s="7" t="str">
        <f t="shared" si="40"/>
        <v>S47423305</v>
      </c>
      <c r="F1294" s="3" t="s">
        <v>12</v>
      </c>
      <c r="G1294" s="2">
        <v>-25</v>
      </c>
      <c r="H1294" s="2" t="s">
        <v>3389</v>
      </c>
      <c r="I1294" s="2" t="s">
        <v>3390</v>
      </c>
      <c r="J1294" s="2" t="s">
        <v>277</v>
      </c>
      <c r="K1294" s="194" t="s">
        <v>17</v>
      </c>
      <c r="L1294" s="2">
        <v>46</v>
      </c>
      <c r="M1294" s="194">
        <v>25</v>
      </c>
      <c r="N1294" s="2" t="s">
        <v>301</v>
      </c>
      <c r="O1294" s="195" t="s">
        <v>1153</v>
      </c>
    </row>
    <row r="1295" spans="1:15">
      <c r="A1295" s="7">
        <v>2015</v>
      </c>
      <c r="B1295" s="7" t="str">
        <f t="shared" si="39"/>
        <v>S47</v>
      </c>
      <c r="C1295" s="8">
        <v>42330</v>
      </c>
      <c r="D1295" s="7">
        <v>6</v>
      </c>
      <c r="E1295" s="7" t="str">
        <f t="shared" si="40"/>
        <v>S47423306</v>
      </c>
      <c r="F1295" s="4">
        <v>42309</v>
      </c>
      <c r="G1295" s="2">
        <v>180</v>
      </c>
      <c r="H1295" s="2" t="s">
        <v>3391</v>
      </c>
      <c r="I1295" s="2" t="s">
        <v>3392</v>
      </c>
      <c r="J1295" s="2" t="s">
        <v>1273</v>
      </c>
      <c r="K1295" s="194" t="s">
        <v>17</v>
      </c>
      <c r="L1295" s="2">
        <v>47</v>
      </c>
      <c r="M1295" s="194" t="s">
        <v>3393</v>
      </c>
      <c r="N1295" s="2" t="s">
        <v>3394</v>
      </c>
      <c r="O1295" s="195" t="s">
        <v>934</v>
      </c>
    </row>
    <row r="1296" spans="1:15">
      <c r="A1296" s="7">
        <v>2015</v>
      </c>
      <c r="B1296" s="7" t="str">
        <f t="shared" si="39"/>
        <v>S47</v>
      </c>
      <c r="C1296" s="8">
        <v>42330</v>
      </c>
      <c r="D1296" s="7">
        <v>7</v>
      </c>
      <c r="E1296" s="7" t="str">
        <f t="shared" si="40"/>
        <v>S47423307</v>
      </c>
      <c r="F1296" s="4">
        <v>42339</v>
      </c>
      <c r="G1296" s="2">
        <v>165</v>
      </c>
      <c r="H1296" s="2" t="s">
        <v>3395</v>
      </c>
      <c r="I1296" s="2" t="s">
        <v>3396</v>
      </c>
      <c r="J1296" s="2" t="s">
        <v>599</v>
      </c>
      <c r="K1296" s="194" t="s">
        <v>17</v>
      </c>
      <c r="L1296" s="2">
        <v>42</v>
      </c>
      <c r="M1296" s="194" t="s">
        <v>301</v>
      </c>
      <c r="N1296" s="2" t="s">
        <v>671</v>
      </c>
      <c r="O1296" s="195" t="s">
        <v>783</v>
      </c>
    </row>
    <row r="1297" spans="1:15">
      <c r="A1297" s="7">
        <v>2015</v>
      </c>
      <c r="B1297" s="7" t="str">
        <f t="shared" si="39"/>
        <v>S47</v>
      </c>
      <c r="C1297" s="8">
        <v>42330</v>
      </c>
      <c r="D1297" s="7">
        <v>8</v>
      </c>
      <c r="E1297" s="7" t="str">
        <f t="shared" si="40"/>
        <v>S47423308</v>
      </c>
      <c r="F1297" s="4">
        <v>42370</v>
      </c>
      <c r="G1297" s="2">
        <v>175</v>
      </c>
      <c r="H1297" s="2" t="s">
        <v>3397</v>
      </c>
      <c r="I1297" s="2" t="s">
        <v>3398</v>
      </c>
      <c r="J1297" s="2" t="s">
        <v>3061</v>
      </c>
      <c r="K1297" s="194" t="s">
        <v>17</v>
      </c>
      <c r="L1297" s="2">
        <v>33</v>
      </c>
      <c r="M1297" s="194" t="s">
        <v>3399</v>
      </c>
      <c r="N1297" s="2" t="s">
        <v>1388</v>
      </c>
      <c r="O1297" s="195" t="s">
        <v>3400</v>
      </c>
    </row>
    <row r="1298" spans="1:15">
      <c r="A1298" s="7">
        <v>2015</v>
      </c>
      <c r="B1298" s="7" t="str">
        <f t="shared" si="39"/>
        <v>S47</v>
      </c>
      <c r="C1298" s="8">
        <v>42330</v>
      </c>
      <c r="D1298" s="7">
        <v>9</v>
      </c>
      <c r="E1298" s="7" t="str">
        <f t="shared" si="40"/>
        <v>S47423309</v>
      </c>
      <c r="F1298" s="4">
        <v>42401</v>
      </c>
      <c r="G1298" s="2">
        <v>170</v>
      </c>
      <c r="H1298" s="2" t="s">
        <v>3401</v>
      </c>
      <c r="I1298" s="2" t="s">
        <v>3402</v>
      </c>
      <c r="J1298" s="2" t="s">
        <v>1951</v>
      </c>
      <c r="K1298" s="194" t="s">
        <v>17</v>
      </c>
      <c r="L1298" s="2">
        <v>32</v>
      </c>
      <c r="M1298" s="194" t="s">
        <v>3403</v>
      </c>
      <c r="N1298" s="2" t="s">
        <v>3404</v>
      </c>
      <c r="O1298" s="195" t="s">
        <v>2801</v>
      </c>
    </row>
    <row r="1299" spans="1:15">
      <c r="A1299" s="7">
        <v>2015</v>
      </c>
      <c r="B1299" s="7" t="str">
        <f t="shared" si="39"/>
        <v>S47</v>
      </c>
      <c r="C1299" s="8">
        <v>42330</v>
      </c>
      <c r="D1299" s="7">
        <v>10</v>
      </c>
      <c r="E1299" s="7" t="str">
        <f t="shared" si="40"/>
        <v>S474233010</v>
      </c>
      <c r="F1299" s="3" t="s">
        <v>14</v>
      </c>
      <c r="G1299" s="2">
        <v>165</v>
      </c>
      <c r="H1299" s="2" t="s">
        <v>3405</v>
      </c>
      <c r="I1299" s="2" t="s">
        <v>3406</v>
      </c>
      <c r="J1299" s="2" t="s">
        <v>2650</v>
      </c>
      <c r="K1299" s="194" t="s">
        <v>17</v>
      </c>
      <c r="L1299" s="2">
        <v>33</v>
      </c>
      <c r="M1299" s="194" t="s">
        <v>600</v>
      </c>
      <c r="N1299" s="2" t="s">
        <v>1198</v>
      </c>
      <c r="O1299" s="195" t="s">
        <v>1138</v>
      </c>
    </row>
    <row r="1300" spans="1:15">
      <c r="A1300" s="7">
        <v>2015</v>
      </c>
      <c r="B1300" s="7" t="str">
        <f t="shared" si="39"/>
        <v>S47</v>
      </c>
      <c r="C1300" s="8">
        <v>42330</v>
      </c>
      <c r="D1300" s="7">
        <v>11</v>
      </c>
      <c r="E1300" s="7" t="str">
        <f t="shared" si="40"/>
        <v>S474233011</v>
      </c>
      <c r="F1300" s="3">
        <v>2017</v>
      </c>
      <c r="G1300" s="2">
        <v>165</v>
      </c>
      <c r="H1300" s="2" t="s">
        <v>3407</v>
      </c>
      <c r="I1300" s="2" t="s">
        <v>3408</v>
      </c>
      <c r="J1300" s="2" t="s">
        <v>1927</v>
      </c>
      <c r="K1300" s="194" t="s">
        <v>17</v>
      </c>
      <c r="L1300" s="2">
        <v>35</v>
      </c>
      <c r="M1300" s="194" t="s">
        <v>701</v>
      </c>
      <c r="N1300" s="2">
        <v>50</v>
      </c>
      <c r="O1300" s="195" t="s">
        <v>691</v>
      </c>
    </row>
    <row r="1301" spans="1:15">
      <c r="A1301" s="7">
        <v>2015</v>
      </c>
      <c r="B1301" s="7" t="str">
        <f t="shared" si="39"/>
        <v>S47</v>
      </c>
      <c r="C1301" s="8">
        <v>42330</v>
      </c>
      <c r="D1301" s="7">
        <v>12</v>
      </c>
      <c r="E1301" s="7" t="str">
        <f t="shared" si="40"/>
        <v>S474233012</v>
      </c>
      <c r="F1301" s="3">
        <v>2018</v>
      </c>
      <c r="G1301" s="2">
        <v>160</v>
      </c>
      <c r="H1301" s="2" t="s">
        <v>3409</v>
      </c>
      <c r="I1301" s="2" t="s">
        <v>3410</v>
      </c>
      <c r="J1301" s="2" t="s">
        <v>422</v>
      </c>
      <c r="K1301" s="194" t="s">
        <v>17</v>
      </c>
      <c r="L1301" s="2">
        <v>35</v>
      </c>
      <c r="M1301" s="194" t="s">
        <v>934</v>
      </c>
      <c r="N1301" s="2" t="s">
        <v>3411</v>
      </c>
      <c r="O1301" s="195" t="s">
        <v>2598</v>
      </c>
    </row>
    <row r="1302" spans="1:15">
      <c r="A1302" s="7">
        <v>2015</v>
      </c>
      <c r="B1302" s="7" t="str">
        <f t="shared" si="39"/>
        <v>S47</v>
      </c>
      <c r="C1302" s="8">
        <v>42330</v>
      </c>
      <c r="D1302" s="7">
        <v>13</v>
      </c>
      <c r="E1302" s="7" t="str">
        <f t="shared" si="40"/>
        <v>S474233013</v>
      </c>
      <c r="F1302" s="3">
        <v>2019</v>
      </c>
      <c r="G1302" s="2">
        <v>160</v>
      </c>
      <c r="H1302" s="2" t="s">
        <v>3412</v>
      </c>
      <c r="I1302" s="2" t="s">
        <v>3413</v>
      </c>
      <c r="J1302" s="2" t="s">
        <v>1067</v>
      </c>
      <c r="K1302" s="194" t="s">
        <v>17</v>
      </c>
      <c r="L1302" s="2">
        <v>33</v>
      </c>
      <c r="M1302" s="194" t="s">
        <v>1139</v>
      </c>
      <c r="N1302" s="2" t="s">
        <v>1249</v>
      </c>
      <c r="O1302" s="195" t="s">
        <v>1248</v>
      </c>
    </row>
    <row r="1303" spans="1:15" ht="15.75" thickBot="1">
      <c r="A1303" s="7">
        <v>2015</v>
      </c>
      <c r="B1303" s="7" t="str">
        <f t="shared" si="39"/>
        <v>S47</v>
      </c>
      <c r="C1303" s="8">
        <v>42330</v>
      </c>
      <c r="D1303" s="7">
        <v>14</v>
      </c>
      <c r="E1303" s="7" t="str">
        <f t="shared" si="40"/>
        <v>S474233014</v>
      </c>
      <c r="F1303" s="5">
        <v>2020</v>
      </c>
      <c r="G1303" s="6">
        <v>160</v>
      </c>
      <c r="H1303" s="6" t="s">
        <v>3414</v>
      </c>
      <c r="I1303" s="6" t="s">
        <v>3415</v>
      </c>
      <c r="J1303" s="6" t="s">
        <v>1119</v>
      </c>
      <c r="K1303" s="196" t="s">
        <v>17</v>
      </c>
      <c r="L1303" s="6">
        <v>32</v>
      </c>
      <c r="M1303" s="196">
        <v>28</v>
      </c>
      <c r="N1303" s="6">
        <v>64</v>
      </c>
      <c r="O1303" s="197">
        <v>8</v>
      </c>
    </row>
    <row r="1304" spans="1:15" ht="16.5" thickTop="1" thickBot="1">
      <c r="A1304" s="7">
        <v>2015</v>
      </c>
      <c r="B1304" s="7" t="str">
        <f t="shared" si="39"/>
        <v>S47</v>
      </c>
      <c r="C1304" s="8">
        <v>42330</v>
      </c>
      <c r="D1304" s="7">
        <v>15</v>
      </c>
      <c r="E1304" s="7" t="str">
        <f t="shared" si="40"/>
        <v>S474233015</v>
      </c>
      <c r="F1304" s="1" t="s">
        <v>15</v>
      </c>
    </row>
    <row r="1305" spans="1:15" ht="16.5" thickTop="1" thickBot="1">
      <c r="A1305" s="7">
        <v>2015</v>
      </c>
      <c r="B1305" s="7" t="str">
        <f t="shared" si="39"/>
        <v>S47</v>
      </c>
      <c r="C1305" s="8">
        <v>42330</v>
      </c>
      <c r="D1305" s="7">
        <v>16</v>
      </c>
      <c r="E1305" s="7" t="str">
        <f t="shared" si="40"/>
        <v>S474233016</v>
      </c>
      <c r="F1305" s="338" t="s">
        <v>1</v>
      </c>
      <c r="G1305" s="341" t="s">
        <v>2</v>
      </c>
      <c r="H1305" s="342"/>
      <c r="I1305" s="342"/>
      <c r="J1305" s="343"/>
      <c r="K1305" s="344" t="s">
        <v>3</v>
      </c>
      <c r="L1305" s="343"/>
      <c r="M1305" s="344" t="s">
        <v>144</v>
      </c>
      <c r="N1305" s="342"/>
      <c r="O1305" s="342"/>
    </row>
    <row r="1306" spans="1:15" ht="18" customHeight="1" thickBot="1">
      <c r="A1306" s="7">
        <v>2015</v>
      </c>
      <c r="B1306" s="7" t="str">
        <f t="shared" si="39"/>
        <v>S47</v>
      </c>
      <c r="C1306" s="8">
        <v>42330</v>
      </c>
      <c r="D1306" s="7">
        <v>17</v>
      </c>
      <c r="E1306" s="7" t="str">
        <f t="shared" si="40"/>
        <v>S474233017</v>
      </c>
      <c r="F1306" s="339"/>
      <c r="G1306" s="345" t="s">
        <v>5</v>
      </c>
      <c r="H1306" s="347" t="s">
        <v>145</v>
      </c>
      <c r="I1306" s="348"/>
      <c r="J1306" s="349"/>
      <c r="K1306" s="350" t="s">
        <v>6</v>
      </c>
      <c r="L1306" s="352" t="s">
        <v>7</v>
      </c>
      <c r="M1306" s="350" t="s">
        <v>8</v>
      </c>
      <c r="N1306" s="354" t="s">
        <v>146</v>
      </c>
      <c r="O1306" s="356" t="s">
        <v>147</v>
      </c>
    </row>
    <row r="1307" spans="1:15" ht="15.75" thickBot="1">
      <c r="A1307" s="7">
        <v>2015</v>
      </c>
      <c r="B1307" s="7" t="str">
        <f t="shared" ref="B1307:B1370" si="41">"S"&amp;RIGHT(B1279,2)+1</f>
        <v>S47</v>
      </c>
      <c r="C1307" s="8">
        <v>42330</v>
      </c>
      <c r="D1307" s="7">
        <v>18</v>
      </c>
      <c r="E1307" s="7" t="str">
        <f t="shared" si="40"/>
        <v>S474233018</v>
      </c>
      <c r="F1307" s="340"/>
      <c r="G1307" s="346"/>
      <c r="H1307" s="191" t="s">
        <v>9</v>
      </c>
      <c r="I1307" s="192" t="s">
        <v>10</v>
      </c>
      <c r="J1307" s="193" t="s">
        <v>11</v>
      </c>
      <c r="K1307" s="351"/>
      <c r="L1307" s="353"/>
      <c r="M1307" s="351"/>
      <c r="N1307" s="355"/>
      <c r="O1307" s="357"/>
    </row>
    <row r="1308" spans="1:15">
      <c r="A1308" s="7">
        <v>2015</v>
      </c>
      <c r="B1308" s="7" t="str">
        <f t="shared" si="41"/>
        <v>S47</v>
      </c>
      <c r="C1308" s="8">
        <v>42330</v>
      </c>
      <c r="D1308" s="7">
        <v>19</v>
      </c>
      <c r="E1308" s="7" t="str">
        <f t="shared" si="40"/>
        <v>S474233019</v>
      </c>
      <c r="F1308" s="3" t="s">
        <v>16</v>
      </c>
      <c r="G1308" s="2">
        <v>13</v>
      </c>
      <c r="H1308" s="2" t="s">
        <v>3416</v>
      </c>
      <c r="I1308" s="2" t="s">
        <v>3417</v>
      </c>
      <c r="J1308" s="2" t="s">
        <v>3418</v>
      </c>
      <c r="K1308" s="194" t="s">
        <v>17</v>
      </c>
      <c r="L1308" s="2">
        <v>49</v>
      </c>
      <c r="M1308" s="194">
        <v>12</v>
      </c>
      <c r="N1308" s="2">
        <v>52</v>
      </c>
      <c r="O1308" s="195">
        <v>36</v>
      </c>
    </row>
    <row r="1309" spans="1:15">
      <c r="A1309" s="7">
        <v>2015</v>
      </c>
      <c r="B1309" s="7" t="str">
        <f t="shared" si="41"/>
        <v>S47</v>
      </c>
      <c r="C1309" s="8">
        <v>42330</v>
      </c>
      <c r="D1309" s="7">
        <v>20</v>
      </c>
      <c r="E1309" s="7" t="str">
        <f t="shared" si="40"/>
        <v>S474233020</v>
      </c>
      <c r="F1309" s="4">
        <v>42309</v>
      </c>
      <c r="G1309" s="2">
        <v>193</v>
      </c>
      <c r="H1309" s="2" t="s">
        <v>3419</v>
      </c>
      <c r="I1309" s="2" t="s">
        <v>3420</v>
      </c>
      <c r="J1309" s="2" t="s">
        <v>971</v>
      </c>
      <c r="K1309" s="194" t="s">
        <v>17</v>
      </c>
      <c r="L1309" s="2">
        <v>49</v>
      </c>
      <c r="M1309" s="194" t="s">
        <v>586</v>
      </c>
      <c r="N1309" s="2" t="s">
        <v>922</v>
      </c>
      <c r="O1309" s="195" t="s">
        <v>586</v>
      </c>
    </row>
    <row r="1310" spans="1:15">
      <c r="A1310" s="7">
        <v>2015</v>
      </c>
      <c r="B1310" s="7" t="str">
        <f t="shared" si="41"/>
        <v>S47</v>
      </c>
      <c r="C1310" s="8">
        <v>42330</v>
      </c>
      <c r="D1310" s="7">
        <v>21</v>
      </c>
      <c r="E1310" s="7" t="str">
        <f t="shared" si="40"/>
        <v>S474233021</v>
      </c>
      <c r="F1310" s="4">
        <v>42339</v>
      </c>
      <c r="G1310" s="2">
        <v>185</v>
      </c>
      <c r="H1310" s="2" t="s">
        <v>3421</v>
      </c>
      <c r="I1310" s="2" t="s">
        <v>1368</v>
      </c>
      <c r="J1310" s="2" t="s">
        <v>2886</v>
      </c>
      <c r="K1310" s="194" t="s">
        <v>17</v>
      </c>
      <c r="L1310" s="2">
        <v>41</v>
      </c>
      <c r="M1310" s="194" t="s">
        <v>484</v>
      </c>
      <c r="N1310" s="2" t="s">
        <v>423</v>
      </c>
      <c r="O1310" s="195">
        <v>50</v>
      </c>
    </row>
    <row r="1311" spans="1:15">
      <c r="A1311" s="7">
        <v>2015</v>
      </c>
      <c r="B1311" s="7" t="str">
        <f t="shared" si="41"/>
        <v>S47</v>
      </c>
      <c r="C1311" s="8">
        <v>42330</v>
      </c>
      <c r="D1311" s="7">
        <v>22</v>
      </c>
      <c r="E1311" s="7" t="str">
        <f t="shared" si="40"/>
        <v>S474233022</v>
      </c>
      <c r="F1311" s="4">
        <v>42370</v>
      </c>
      <c r="G1311" s="2">
        <v>195</v>
      </c>
      <c r="H1311" s="2" t="s">
        <v>2706</v>
      </c>
      <c r="I1311" s="2" t="s">
        <v>3422</v>
      </c>
      <c r="J1311" s="2" t="s">
        <v>996</v>
      </c>
      <c r="K1311" s="194" t="s">
        <v>17</v>
      </c>
      <c r="L1311" s="2">
        <v>32</v>
      </c>
      <c r="M1311" s="194" t="s">
        <v>907</v>
      </c>
      <c r="N1311" s="2" t="s">
        <v>1162</v>
      </c>
      <c r="O1311" s="195" t="s">
        <v>1107</v>
      </c>
    </row>
    <row r="1312" spans="1:15">
      <c r="A1312" s="7">
        <v>2015</v>
      </c>
      <c r="B1312" s="7" t="str">
        <f t="shared" si="41"/>
        <v>S47</v>
      </c>
      <c r="C1312" s="8">
        <v>42330</v>
      </c>
      <c r="D1312" s="7">
        <v>23</v>
      </c>
      <c r="E1312" s="7" t="str">
        <f t="shared" si="40"/>
        <v>S474233023</v>
      </c>
      <c r="F1312" s="4">
        <v>42401</v>
      </c>
      <c r="G1312" s="2">
        <v>190</v>
      </c>
      <c r="H1312" s="2" t="s">
        <v>3423</v>
      </c>
      <c r="I1312" s="2" t="s">
        <v>3424</v>
      </c>
      <c r="J1312" s="2" t="s">
        <v>2289</v>
      </c>
      <c r="K1312" s="194" t="s">
        <v>17</v>
      </c>
      <c r="L1312" s="2">
        <v>32</v>
      </c>
      <c r="M1312" s="194" t="s">
        <v>1960</v>
      </c>
      <c r="N1312" s="2" t="s">
        <v>819</v>
      </c>
      <c r="O1312" s="195" t="s">
        <v>3425</v>
      </c>
    </row>
    <row r="1313" spans="1:15">
      <c r="A1313" s="7">
        <v>2015</v>
      </c>
      <c r="B1313" s="7" t="str">
        <f t="shared" si="41"/>
        <v>S47</v>
      </c>
      <c r="C1313" s="8">
        <v>42330</v>
      </c>
      <c r="D1313" s="7">
        <v>24</v>
      </c>
      <c r="E1313" s="7" t="str">
        <f t="shared" si="40"/>
        <v>S474233024</v>
      </c>
      <c r="F1313" s="3" t="s">
        <v>14</v>
      </c>
      <c r="G1313" s="2">
        <v>190</v>
      </c>
      <c r="H1313" s="2" t="s">
        <v>915</v>
      </c>
      <c r="I1313" s="2" t="s">
        <v>2839</v>
      </c>
      <c r="J1313" s="2" t="s">
        <v>1683</v>
      </c>
      <c r="K1313" s="194" t="s">
        <v>17</v>
      </c>
      <c r="L1313" s="2">
        <v>32</v>
      </c>
      <c r="M1313" s="194" t="s">
        <v>704</v>
      </c>
      <c r="N1313" s="2" t="s">
        <v>1501</v>
      </c>
      <c r="O1313" s="195" t="s">
        <v>625</v>
      </c>
    </row>
    <row r="1314" spans="1:15">
      <c r="A1314" s="7">
        <v>2015</v>
      </c>
      <c r="B1314" s="7" t="str">
        <f t="shared" si="41"/>
        <v>S47</v>
      </c>
      <c r="C1314" s="8">
        <v>42330</v>
      </c>
      <c r="D1314" s="7">
        <v>25</v>
      </c>
      <c r="E1314" s="7" t="str">
        <f t="shared" si="40"/>
        <v>S474233025</v>
      </c>
      <c r="F1314" s="3">
        <v>2017</v>
      </c>
      <c r="G1314" s="2">
        <v>185</v>
      </c>
      <c r="H1314" s="2" t="s">
        <v>3426</v>
      </c>
      <c r="I1314" s="2" t="s">
        <v>3427</v>
      </c>
      <c r="J1314" s="2" t="s">
        <v>511</v>
      </c>
      <c r="K1314" s="194" t="s">
        <v>17</v>
      </c>
      <c r="L1314" s="2">
        <v>32</v>
      </c>
      <c r="M1314" s="194" t="s">
        <v>1153</v>
      </c>
      <c r="N1314" s="2" t="s">
        <v>1153</v>
      </c>
      <c r="O1314" s="195" t="s">
        <v>340</v>
      </c>
    </row>
    <row r="1315" spans="1:15">
      <c r="A1315" s="7">
        <v>2015</v>
      </c>
      <c r="B1315" s="7" t="str">
        <f t="shared" si="41"/>
        <v>S47</v>
      </c>
      <c r="C1315" s="8">
        <v>42330</v>
      </c>
      <c r="D1315" s="7">
        <v>26</v>
      </c>
      <c r="E1315" s="7" t="str">
        <f t="shared" si="40"/>
        <v>S474233026</v>
      </c>
      <c r="F1315" s="3">
        <v>2018</v>
      </c>
      <c r="G1315" s="2">
        <v>185</v>
      </c>
      <c r="H1315" s="2" t="s">
        <v>3428</v>
      </c>
      <c r="I1315" s="2" t="s">
        <v>2843</v>
      </c>
      <c r="J1315" s="2" t="s">
        <v>3429</v>
      </c>
      <c r="K1315" s="194" t="s">
        <v>17</v>
      </c>
      <c r="L1315" s="2">
        <v>33</v>
      </c>
      <c r="M1315" s="194" t="s">
        <v>730</v>
      </c>
      <c r="N1315" s="2" t="s">
        <v>731</v>
      </c>
      <c r="O1315" s="195" t="s">
        <v>729</v>
      </c>
    </row>
    <row r="1316" spans="1:15">
      <c r="A1316" s="7">
        <v>2015</v>
      </c>
      <c r="B1316" s="7" t="str">
        <f t="shared" si="41"/>
        <v>S47</v>
      </c>
      <c r="C1316" s="8">
        <v>42330</v>
      </c>
      <c r="D1316" s="7">
        <v>27</v>
      </c>
      <c r="E1316" s="7" t="str">
        <f t="shared" si="40"/>
        <v>S474233027</v>
      </c>
      <c r="F1316" s="3">
        <v>2019</v>
      </c>
      <c r="G1316" s="2">
        <v>190</v>
      </c>
      <c r="H1316" s="2" t="s">
        <v>3430</v>
      </c>
      <c r="I1316" s="2" t="s">
        <v>3431</v>
      </c>
      <c r="J1316" s="2" t="s">
        <v>1419</v>
      </c>
      <c r="K1316" s="194" t="s">
        <v>17</v>
      </c>
      <c r="L1316" s="2">
        <v>33</v>
      </c>
      <c r="M1316" s="194" t="s">
        <v>730</v>
      </c>
      <c r="N1316" s="2" t="s">
        <v>731</v>
      </c>
      <c r="O1316" s="195" t="s">
        <v>729</v>
      </c>
    </row>
    <row r="1317" spans="1:15" ht="15.75" thickBot="1">
      <c r="A1317" s="7">
        <v>2015</v>
      </c>
      <c r="B1317" s="7" t="str">
        <f t="shared" si="41"/>
        <v>S47</v>
      </c>
      <c r="C1317" s="8">
        <v>42330</v>
      </c>
      <c r="D1317" s="7">
        <v>28</v>
      </c>
      <c r="E1317" s="7" t="str">
        <f t="shared" si="40"/>
        <v>S474233028</v>
      </c>
      <c r="F1317" s="5">
        <v>2020</v>
      </c>
      <c r="G1317" s="6">
        <v>190</v>
      </c>
      <c r="H1317" s="6" t="s">
        <v>3432</v>
      </c>
      <c r="I1317" s="6" t="s">
        <v>3433</v>
      </c>
      <c r="J1317" s="6" t="s">
        <v>2084</v>
      </c>
      <c r="K1317" s="196" t="s">
        <v>17</v>
      </c>
      <c r="L1317" s="6">
        <v>33</v>
      </c>
      <c r="M1317" s="196">
        <v>35</v>
      </c>
      <c r="N1317" s="6">
        <v>50</v>
      </c>
      <c r="O1317" s="197">
        <v>15</v>
      </c>
    </row>
    <row r="1318" spans="1:15" ht="16.5" thickTop="1" thickBot="1">
      <c r="A1318" s="7">
        <v>2015</v>
      </c>
      <c r="B1318" s="7" t="str">
        <f t="shared" si="41"/>
        <v>S48</v>
      </c>
      <c r="C1318" s="8">
        <v>42337</v>
      </c>
      <c r="D1318" s="7">
        <v>1</v>
      </c>
      <c r="E1318" s="7" t="str">
        <f t="shared" si="40"/>
        <v>S48423371</v>
      </c>
      <c r="F1318" s="1" t="s">
        <v>0</v>
      </c>
    </row>
    <row r="1319" spans="1:15" ht="16.5" thickTop="1" thickBot="1">
      <c r="A1319" s="7">
        <v>2015</v>
      </c>
      <c r="B1319" s="7" t="str">
        <f t="shared" si="41"/>
        <v>S48</v>
      </c>
      <c r="C1319" s="8">
        <v>42337</v>
      </c>
      <c r="D1319" s="7">
        <v>2</v>
      </c>
      <c r="E1319" s="7" t="str">
        <f t="shared" si="40"/>
        <v>S48423372</v>
      </c>
      <c r="F1319" s="338" t="s">
        <v>1</v>
      </c>
      <c r="G1319" s="341" t="s">
        <v>2</v>
      </c>
      <c r="H1319" s="342"/>
      <c r="I1319" s="342"/>
      <c r="J1319" s="343"/>
      <c r="K1319" s="344" t="s">
        <v>3</v>
      </c>
      <c r="L1319" s="343"/>
      <c r="M1319" s="344" t="s">
        <v>144</v>
      </c>
      <c r="N1319" s="342"/>
      <c r="O1319" s="342"/>
    </row>
    <row r="1320" spans="1:15" ht="18" customHeight="1" thickBot="1">
      <c r="A1320" s="7">
        <v>2015</v>
      </c>
      <c r="B1320" s="7" t="str">
        <f t="shared" si="41"/>
        <v>S48</v>
      </c>
      <c r="C1320" s="8">
        <v>42337</v>
      </c>
      <c r="D1320" s="7">
        <v>3</v>
      </c>
      <c r="E1320" s="7" t="str">
        <f t="shared" si="40"/>
        <v>S48423373</v>
      </c>
      <c r="F1320" s="339"/>
      <c r="G1320" s="345" t="s">
        <v>5</v>
      </c>
      <c r="H1320" s="347" t="s">
        <v>145</v>
      </c>
      <c r="I1320" s="348"/>
      <c r="J1320" s="349"/>
      <c r="K1320" s="350" t="s">
        <v>6</v>
      </c>
      <c r="L1320" s="352" t="s">
        <v>7</v>
      </c>
      <c r="M1320" s="350" t="s">
        <v>8</v>
      </c>
      <c r="N1320" s="354" t="s">
        <v>146</v>
      </c>
      <c r="O1320" s="356" t="s">
        <v>147</v>
      </c>
    </row>
    <row r="1321" spans="1:15" ht="15.75" thickBot="1">
      <c r="A1321" s="7">
        <v>2015</v>
      </c>
      <c r="B1321" s="7" t="str">
        <f t="shared" si="41"/>
        <v>S48</v>
      </c>
      <c r="C1321" s="8">
        <v>42337</v>
      </c>
      <c r="D1321" s="7">
        <v>4</v>
      </c>
      <c r="E1321" s="7" t="str">
        <f t="shared" si="40"/>
        <v>S48423374</v>
      </c>
      <c r="F1321" s="340"/>
      <c r="G1321" s="346"/>
      <c r="H1321" s="191" t="s">
        <v>9</v>
      </c>
      <c r="I1321" s="192" t="s">
        <v>10</v>
      </c>
      <c r="J1321" s="193" t="s">
        <v>11</v>
      </c>
      <c r="K1321" s="351"/>
      <c r="L1321" s="353"/>
      <c r="M1321" s="351"/>
      <c r="N1321" s="355"/>
      <c r="O1321" s="357"/>
    </row>
    <row r="1322" spans="1:15">
      <c r="A1322" s="7">
        <v>2015</v>
      </c>
      <c r="B1322" s="7" t="str">
        <f t="shared" si="41"/>
        <v>S48</v>
      </c>
      <c r="C1322" s="8">
        <v>42337</v>
      </c>
      <c r="D1322" s="7">
        <v>5</v>
      </c>
      <c r="E1322" s="7" t="str">
        <f t="shared" si="40"/>
        <v>S48423375</v>
      </c>
      <c r="F1322" s="3" t="s">
        <v>12</v>
      </c>
      <c r="G1322" s="2">
        <v>-20</v>
      </c>
      <c r="H1322" s="2" t="s">
        <v>3434</v>
      </c>
      <c r="I1322" s="2" t="s">
        <v>3435</v>
      </c>
      <c r="J1322" s="2" t="s">
        <v>3436</v>
      </c>
      <c r="K1322" s="194" t="s">
        <v>17</v>
      </c>
      <c r="L1322" s="2">
        <v>47</v>
      </c>
      <c r="M1322" s="194" t="s">
        <v>819</v>
      </c>
      <c r="N1322" s="2" t="s">
        <v>3437</v>
      </c>
      <c r="O1322" s="195" t="s">
        <v>789</v>
      </c>
    </row>
    <row r="1323" spans="1:15">
      <c r="A1323" s="7">
        <v>2015</v>
      </c>
      <c r="B1323" s="7" t="str">
        <f t="shared" si="41"/>
        <v>S48</v>
      </c>
      <c r="C1323" s="8">
        <v>42337</v>
      </c>
      <c r="D1323" s="7">
        <v>6</v>
      </c>
      <c r="E1323" s="7" t="str">
        <f t="shared" si="40"/>
        <v>S48423376</v>
      </c>
      <c r="F1323" s="4">
        <v>42309</v>
      </c>
      <c r="G1323" s="2">
        <v>180</v>
      </c>
      <c r="H1323" s="2" t="s">
        <v>3438</v>
      </c>
      <c r="I1323" s="2" t="s">
        <v>3439</v>
      </c>
      <c r="J1323" s="2" t="s">
        <v>2082</v>
      </c>
      <c r="K1323" s="194" t="s">
        <v>17</v>
      </c>
      <c r="L1323" s="2">
        <v>47</v>
      </c>
      <c r="M1323" s="194" t="s">
        <v>1229</v>
      </c>
      <c r="N1323" s="2" t="s">
        <v>484</v>
      </c>
      <c r="O1323" s="195" t="s">
        <v>1153</v>
      </c>
    </row>
    <row r="1324" spans="1:15">
      <c r="A1324" s="7">
        <v>2015</v>
      </c>
      <c r="B1324" s="7" t="str">
        <f t="shared" si="41"/>
        <v>S48</v>
      </c>
      <c r="C1324" s="8">
        <v>42337</v>
      </c>
      <c r="D1324" s="7">
        <v>7</v>
      </c>
      <c r="E1324" s="7" t="str">
        <f t="shared" si="40"/>
        <v>S48423377</v>
      </c>
      <c r="F1324" s="4">
        <v>42339</v>
      </c>
      <c r="G1324" s="2">
        <v>165</v>
      </c>
      <c r="H1324" s="2" t="s">
        <v>3440</v>
      </c>
      <c r="I1324" s="2" t="s">
        <v>358</v>
      </c>
      <c r="J1324" s="2" t="s">
        <v>1273</v>
      </c>
      <c r="K1324" s="194" t="s">
        <v>17</v>
      </c>
      <c r="L1324" s="2">
        <v>45</v>
      </c>
      <c r="M1324" s="194" t="s">
        <v>3441</v>
      </c>
      <c r="N1324" s="2" t="s">
        <v>379</v>
      </c>
      <c r="O1324" s="195" t="s">
        <v>856</v>
      </c>
    </row>
    <row r="1325" spans="1:15">
      <c r="A1325" s="7">
        <v>2015</v>
      </c>
      <c r="B1325" s="7" t="str">
        <f t="shared" si="41"/>
        <v>S48</v>
      </c>
      <c r="C1325" s="8">
        <v>42337</v>
      </c>
      <c r="D1325" s="7">
        <v>8</v>
      </c>
      <c r="E1325" s="7" t="str">
        <f t="shared" si="40"/>
        <v>S48423378</v>
      </c>
      <c r="F1325" s="4">
        <v>42370</v>
      </c>
      <c r="G1325" s="2">
        <v>175</v>
      </c>
      <c r="H1325" s="2" t="s">
        <v>3431</v>
      </c>
      <c r="I1325" s="2" t="s">
        <v>3442</v>
      </c>
      <c r="J1325" s="2" t="s">
        <v>3011</v>
      </c>
      <c r="K1325" s="194" t="s">
        <v>17</v>
      </c>
      <c r="L1325" s="2">
        <v>36</v>
      </c>
      <c r="M1325" s="194" t="s">
        <v>696</v>
      </c>
      <c r="N1325" s="2" t="s">
        <v>697</v>
      </c>
      <c r="O1325" s="195" t="s">
        <v>506</v>
      </c>
    </row>
    <row r="1326" spans="1:15">
      <c r="A1326" s="7">
        <v>2015</v>
      </c>
      <c r="B1326" s="7" t="str">
        <f t="shared" si="41"/>
        <v>S48</v>
      </c>
      <c r="C1326" s="8">
        <v>42337</v>
      </c>
      <c r="D1326" s="7">
        <v>9</v>
      </c>
      <c r="E1326" s="7" t="str">
        <f t="shared" si="40"/>
        <v>S48423379</v>
      </c>
      <c r="F1326" s="4">
        <v>42401</v>
      </c>
      <c r="G1326" s="2">
        <v>170</v>
      </c>
      <c r="H1326" s="2" t="s">
        <v>3443</v>
      </c>
      <c r="I1326" s="2" t="s">
        <v>3444</v>
      </c>
      <c r="J1326" s="2" t="s">
        <v>1284</v>
      </c>
      <c r="K1326" s="194" t="s">
        <v>17</v>
      </c>
      <c r="L1326" s="2">
        <v>34</v>
      </c>
      <c r="M1326" s="194" t="s">
        <v>696</v>
      </c>
      <c r="N1326" s="2" t="s">
        <v>697</v>
      </c>
      <c r="O1326" s="195" t="s">
        <v>506</v>
      </c>
    </row>
    <row r="1327" spans="1:15">
      <c r="A1327" s="7">
        <v>2015</v>
      </c>
      <c r="B1327" s="7" t="str">
        <f t="shared" si="41"/>
        <v>S48</v>
      </c>
      <c r="C1327" s="8">
        <v>42337</v>
      </c>
      <c r="D1327" s="7">
        <v>10</v>
      </c>
      <c r="E1327" s="7" t="str">
        <f t="shared" si="40"/>
        <v>S484233710</v>
      </c>
      <c r="F1327" s="3" t="s">
        <v>14</v>
      </c>
      <c r="G1327" s="2">
        <v>165</v>
      </c>
      <c r="H1327" s="2" t="s">
        <v>3445</v>
      </c>
      <c r="I1327" s="2" t="s">
        <v>2021</v>
      </c>
      <c r="J1327" s="2" t="s">
        <v>3446</v>
      </c>
      <c r="K1327" s="194" t="s">
        <v>17</v>
      </c>
      <c r="L1327" s="2">
        <v>36</v>
      </c>
      <c r="M1327" s="194" t="s">
        <v>3447</v>
      </c>
      <c r="N1327" s="2" t="s">
        <v>3448</v>
      </c>
      <c r="O1327" s="195" t="s">
        <v>3449</v>
      </c>
    </row>
    <row r="1328" spans="1:15">
      <c r="A1328" s="7">
        <v>2015</v>
      </c>
      <c r="B1328" s="7" t="str">
        <f t="shared" si="41"/>
        <v>S48</v>
      </c>
      <c r="C1328" s="8">
        <v>42337</v>
      </c>
      <c r="D1328" s="7">
        <v>11</v>
      </c>
      <c r="E1328" s="7" t="str">
        <f t="shared" si="40"/>
        <v>S484233711</v>
      </c>
      <c r="F1328" s="3">
        <v>2017</v>
      </c>
      <c r="G1328" s="2">
        <v>165</v>
      </c>
      <c r="H1328" s="2" t="s">
        <v>3450</v>
      </c>
      <c r="I1328" s="2" t="s">
        <v>3451</v>
      </c>
      <c r="J1328" s="2" t="s">
        <v>1292</v>
      </c>
      <c r="K1328" s="194" t="s">
        <v>17</v>
      </c>
      <c r="L1328" s="2">
        <v>36</v>
      </c>
      <c r="M1328" s="194" t="s">
        <v>3452</v>
      </c>
      <c r="N1328" s="2" t="s">
        <v>3275</v>
      </c>
      <c r="O1328" s="195" t="s">
        <v>660</v>
      </c>
    </row>
    <row r="1329" spans="1:15">
      <c r="A1329" s="7">
        <v>2015</v>
      </c>
      <c r="B1329" s="7" t="str">
        <f t="shared" si="41"/>
        <v>S48</v>
      </c>
      <c r="C1329" s="8">
        <v>42337</v>
      </c>
      <c r="D1329" s="7">
        <v>12</v>
      </c>
      <c r="E1329" s="7" t="str">
        <f t="shared" si="40"/>
        <v>S484233712</v>
      </c>
      <c r="F1329" s="3">
        <v>2018</v>
      </c>
      <c r="G1329" s="2">
        <v>160</v>
      </c>
      <c r="H1329" s="2" t="s">
        <v>3453</v>
      </c>
      <c r="I1329" s="2" t="s">
        <v>3454</v>
      </c>
      <c r="J1329" s="2" t="s">
        <v>3455</v>
      </c>
      <c r="K1329" s="194" t="s">
        <v>17</v>
      </c>
      <c r="L1329" s="2">
        <v>36</v>
      </c>
      <c r="M1329" s="194">
        <v>50</v>
      </c>
      <c r="N1329" s="2">
        <v>40</v>
      </c>
      <c r="O1329" s="195">
        <v>10</v>
      </c>
    </row>
    <row r="1330" spans="1:15">
      <c r="A1330" s="7">
        <v>2015</v>
      </c>
      <c r="B1330" s="7" t="str">
        <f t="shared" si="41"/>
        <v>S48</v>
      </c>
      <c r="C1330" s="8">
        <v>42337</v>
      </c>
      <c r="D1330" s="7">
        <v>13</v>
      </c>
      <c r="E1330" s="7" t="str">
        <f t="shared" si="40"/>
        <v>S484233713</v>
      </c>
      <c r="F1330" s="3">
        <v>2019</v>
      </c>
      <c r="G1330" s="2">
        <v>160</v>
      </c>
      <c r="H1330" s="2" t="s">
        <v>3456</v>
      </c>
      <c r="I1330" s="2" t="s">
        <v>3457</v>
      </c>
      <c r="J1330" s="2" t="s">
        <v>1757</v>
      </c>
      <c r="K1330" s="194" t="s">
        <v>17</v>
      </c>
      <c r="L1330" s="2">
        <v>32</v>
      </c>
      <c r="M1330" s="194" t="s">
        <v>701</v>
      </c>
      <c r="N1330" s="2" t="s">
        <v>445</v>
      </c>
      <c r="O1330" s="195" t="s">
        <v>792</v>
      </c>
    </row>
    <row r="1331" spans="1:15" ht="15.75" thickBot="1">
      <c r="A1331" s="7">
        <v>2015</v>
      </c>
      <c r="B1331" s="7" t="str">
        <f t="shared" si="41"/>
        <v>S48</v>
      </c>
      <c r="C1331" s="8">
        <v>42337</v>
      </c>
      <c r="D1331" s="7">
        <v>14</v>
      </c>
      <c r="E1331" s="7" t="str">
        <f t="shared" si="40"/>
        <v>S484233714</v>
      </c>
      <c r="F1331" s="5">
        <v>2020</v>
      </c>
      <c r="G1331" s="6">
        <v>160</v>
      </c>
      <c r="H1331" s="6" t="s">
        <v>3458</v>
      </c>
      <c r="I1331" s="6" t="s">
        <v>3459</v>
      </c>
      <c r="J1331" s="6" t="s">
        <v>3460</v>
      </c>
      <c r="K1331" s="196" t="s">
        <v>17</v>
      </c>
      <c r="L1331" s="6">
        <v>29</v>
      </c>
      <c r="M1331" s="196" t="s">
        <v>580</v>
      </c>
      <c r="N1331" s="6" t="s">
        <v>580</v>
      </c>
      <c r="O1331" s="197" t="s">
        <v>1248</v>
      </c>
    </row>
    <row r="1332" spans="1:15" ht="16.5" thickTop="1" thickBot="1">
      <c r="A1332" s="7">
        <v>2015</v>
      </c>
      <c r="B1332" s="7" t="str">
        <f t="shared" si="41"/>
        <v>S48</v>
      </c>
      <c r="C1332" s="8">
        <v>42337</v>
      </c>
      <c r="D1332" s="7">
        <v>15</v>
      </c>
      <c r="E1332" s="7" t="str">
        <f t="shared" si="40"/>
        <v>S484233715</v>
      </c>
      <c r="F1332" s="1" t="s">
        <v>15</v>
      </c>
    </row>
    <row r="1333" spans="1:15" ht="16.5" thickTop="1" thickBot="1">
      <c r="A1333" s="7">
        <v>2015</v>
      </c>
      <c r="B1333" s="7" t="str">
        <f t="shared" si="41"/>
        <v>S48</v>
      </c>
      <c r="C1333" s="8">
        <v>42337</v>
      </c>
      <c r="D1333" s="7">
        <v>16</v>
      </c>
      <c r="E1333" s="7" t="str">
        <f t="shared" si="40"/>
        <v>S484233716</v>
      </c>
      <c r="F1333" s="338" t="s">
        <v>1</v>
      </c>
      <c r="G1333" s="341" t="s">
        <v>2</v>
      </c>
      <c r="H1333" s="342"/>
      <c r="I1333" s="342"/>
      <c r="J1333" s="343"/>
      <c r="K1333" s="344" t="s">
        <v>3</v>
      </c>
      <c r="L1333" s="343"/>
      <c r="M1333" s="344" t="s">
        <v>144</v>
      </c>
      <c r="N1333" s="342"/>
      <c r="O1333" s="342"/>
    </row>
    <row r="1334" spans="1:15" ht="18" customHeight="1" thickBot="1">
      <c r="A1334" s="7">
        <v>2015</v>
      </c>
      <c r="B1334" s="7" t="str">
        <f t="shared" si="41"/>
        <v>S48</v>
      </c>
      <c r="C1334" s="8">
        <v>42337</v>
      </c>
      <c r="D1334" s="7">
        <v>17</v>
      </c>
      <c r="E1334" s="7" t="str">
        <f t="shared" si="40"/>
        <v>S484233717</v>
      </c>
      <c r="F1334" s="339"/>
      <c r="G1334" s="345" t="s">
        <v>5</v>
      </c>
      <c r="H1334" s="347" t="s">
        <v>145</v>
      </c>
      <c r="I1334" s="348"/>
      <c r="J1334" s="349"/>
      <c r="K1334" s="350" t="s">
        <v>6</v>
      </c>
      <c r="L1334" s="352" t="s">
        <v>7</v>
      </c>
      <c r="M1334" s="350" t="s">
        <v>8</v>
      </c>
      <c r="N1334" s="354" t="s">
        <v>146</v>
      </c>
      <c r="O1334" s="356" t="s">
        <v>147</v>
      </c>
    </row>
    <row r="1335" spans="1:15" ht="15.75" thickBot="1">
      <c r="A1335" s="7">
        <v>2015</v>
      </c>
      <c r="B1335" s="7" t="str">
        <f t="shared" si="41"/>
        <v>S48</v>
      </c>
      <c r="C1335" s="8">
        <v>42337</v>
      </c>
      <c r="D1335" s="7">
        <v>18</v>
      </c>
      <c r="E1335" s="7" t="str">
        <f t="shared" si="40"/>
        <v>S484233718</v>
      </c>
      <c r="F1335" s="340"/>
      <c r="G1335" s="346"/>
      <c r="H1335" s="191" t="s">
        <v>9</v>
      </c>
      <c r="I1335" s="192" t="s">
        <v>10</v>
      </c>
      <c r="J1335" s="193" t="s">
        <v>11</v>
      </c>
      <c r="K1335" s="351"/>
      <c r="L1335" s="353"/>
      <c r="M1335" s="351"/>
      <c r="N1335" s="355"/>
      <c r="O1335" s="357"/>
    </row>
    <row r="1336" spans="1:15">
      <c r="A1336" s="7">
        <v>2015</v>
      </c>
      <c r="B1336" s="7" t="str">
        <f t="shared" si="41"/>
        <v>S48</v>
      </c>
      <c r="C1336" s="8">
        <v>42337</v>
      </c>
      <c r="D1336" s="7">
        <v>19</v>
      </c>
      <c r="E1336" s="7" t="str">
        <f t="shared" si="40"/>
        <v>S484233719</v>
      </c>
      <c r="F1336" s="3" t="s">
        <v>16</v>
      </c>
      <c r="G1336" s="2">
        <v>13</v>
      </c>
      <c r="H1336" s="2" t="s">
        <v>3461</v>
      </c>
      <c r="I1336" s="2" t="s">
        <v>655</v>
      </c>
      <c r="J1336" s="2" t="s">
        <v>3462</v>
      </c>
      <c r="K1336" s="194" t="s">
        <v>17</v>
      </c>
      <c r="L1336" s="2">
        <v>50</v>
      </c>
      <c r="M1336" s="194" t="s">
        <v>1208</v>
      </c>
      <c r="N1336" s="2" t="s">
        <v>1685</v>
      </c>
      <c r="O1336" s="195">
        <v>25</v>
      </c>
    </row>
    <row r="1337" spans="1:15">
      <c r="A1337" s="7">
        <v>2015</v>
      </c>
      <c r="B1337" s="7" t="str">
        <f t="shared" si="41"/>
        <v>S48</v>
      </c>
      <c r="C1337" s="8">
        <v>42337</v>
      </c>
      <c r="D1337" s="7">
        <v>20</v>
      </c>
      <c r="E1337" s="7" t="str">
        <f t="shared" si="40"/>
        <v>S484233720</v>
      </c>
      <c r="F1337" s="4">
        <v>42309</v>
      </c>
      <c r="G1337" s="2">
        <v>193</v>
      </c>
      <c r="H1337" s="2" t="s">
        <v>3463</v>
      </c>
      <c r="I1337" s="2" t="s">
        <v>3464</v>
      </c>
      <c r="J1337" s="2" t="s">
        <v>465</v>
      </c>
      <c r="K1337" s="194" t="s">
        <v>17</v>
      </c>
      <c r="L1337" s="2">
        <v>50</v>
      </c>
      <c r="M1337" s="194">
        <v>32</v>
      </c>
      <c r="N1337" s="2">
        <v>32</v>
      </c>
      <c r="O1337" s="195">
        <v>36</v>
      </c>
    </row>
    <row r="1338" spans="1:15">
      <c r="A1338" s="7">
        <v>2015</v>
      </c>
      <c r="B1338" s="7" t="str">
        <f t="shared" si="41"/>
        <v>S48</v>
      </c>
      <c r="C1338" s="8">
        <v>42337</v>
      </c>
      <c r="D1338" s="7">
        <v>21</v>
      </c>
      <c r="E1338" s="7" t="str">
        <f t="shared" ref="E1338:E1401" si="42">B1338&amp;C1338&amp;D1338</f>
        <v>S484233721</v>
      </c>
      <c r="F1338" s="4">
        <v>42339</v>
      </c>
      <c r="G1338" s="2">
        <v>185</v>
      </c>
      <c r="H1338" s="2" t="s">
        <v>3465</v>
      </c>
      <c r="I1338" s="2" t="s">
        <v>3466</v>
      </c>
      <c r="J1338" s="2" t="s">
        <v>2946</v>
      </c>
      <c r="K1338" s="194" t="s">
        <v>17</v>
      </c>
      <c r="L1338" s="2">
        <v>44</v>
      </c>
      <c r="M1338" s="194" t="s">
        <v>3467</v>
      </c>
      <c r="N1338" s="2" t="s">
        <v>3468</v>
      </c>
      <c r="O1338" s="195" t="s">
        <v>1399</v>
      </c>
    </row>
    <row r="1339" spans="1:15">
      <c r="A1339" s="7">
        <v>2015</v>
      </c>
      <c r="B1339" s="7" t="str">
        <f t="shared" si="41"/>
        <v>S48</v>
      </c>
      <c r="C1339" s="8">
        <v>42337</v>
      </c>
      <c r="D1339" s="7">
        <v>22</v>
      </c>
      <c r="E1339" s="7" t="str">
        <f t="shared" si="42"/>
        <v>S484233722</v>
      </c>
      <c r="F1339" s="4">
        <v>42370</v>
      </c>
      <c r="G1339" s="2">
        <v>195</v>
      </c>
      <c r="H1339" s="2" t="s">
        <v>3469</v>
      </c>
      <c r="I1339" s="2" t="s">
        <v>828</v>
      </c>
      <c r="J1339" s="2" t="s">
        <v>554</v>
      </c>
      <c r="K1339" s="194" t="s">
        <v>17</v>
      </c>
      <c r="L1339" s="2">
        <v>38</v>
      </c>
      <c r="M1339" s="194" t="s">
        <v>535</v>
      </c>
      <c r="N1339" s="2" t="s">
        <v>596</v>
      </c>
      <c r="O1339" s="195" t="s">
        <v>800</v>
      </c>
    </row>
    <row r="1340" spans="1:15">
      <c r="A1340" s="7">
        <v>2015</v>
      </c>
      <c r="B1340" s="7" t="str">
        <f t="shared" si="41"/>
        <v>S48</v>
      </c>
      <c r="C1340" s="8">
        <v>42337</v>
      </c>
      <c r="D1340" s="7">
        <v>23</v>
      </c>
      <c r="E1340" s="7" t="str">
        <f t="shared" si="42"/>
        <v>S484233723</v>
      </c>
      <c r="F1340" s="4">
        <v>42401</v>
      </c>
      <c r="G1340" s="2">
        <v>190</v>
      </c>
      <c r="H1340" s="2" t="s">
        <v>3470</v>
      </c>
      <c r="I1340" s="2" t="s">
        <v>3471</v>
      </c>
      <c r="J1340" s="2" t="s">
        <v>695</v>
      </c>
      <c r="K1340" s="194" t="s">
        <v>17</v>
      </c>
      <c r="L1340" s="2">
        <v>36</v>
      </c>
      <c r="M1340" s="194" t="s">
        <v>1691</v>
      </c>
      <c r="N1340" s="2" t="s">
        <v>301</v>
      </c>
      <c r="O1340" s="195" t="s">
        <v>800</v>
      </c>
    </row>
    <row r="1341" spans="1:15">
      <c r="A1341" s="7">
        <v>2015</v>
      </c>
      <c r="B1341" s="7" t="str">
        <f t="shared" si="41"/>
        <v>S48</v>
      </c>
      <c r="C1341" s="8">
        <v>42337</v>
      </c>
      <c r="D1341" s="7">
        <v>24</v>
      </c>
      <c r="E1341" s="7" t="str">
        <f t="shared" si="42"/>
        <v>S484233724</v>
      </c>
      <c r="F1341" s="3" t="s">
        <v>14</v>
      </c>
      <c r="G1341" s="2">
        <v>190</v>
      </c>
      <c r="H1341" s="2" t="s">
        <v>3472</v>
      </c>
      <c r="I1341" s="2" t="s">
        <v>3473</v>
      </c>
      <c r="J1341" s="2" t="s">
        <v>804</v>
      </c>
      <c r="K1341" s="194" t="s">
        <v>17</v>
      </c>
      <c r="L1341" s="2">
        <v>35</v>
      </c>
      <c r="M1341" s="194">
        <v>50</v>
      </c>
      <c r="N1341" s="2" t="s">
        <v>2322</v>
      </c>
      <c r="O1341" s="195" t="s">
        <v>1661</v>
      </c>
    </row>
    <row r="1342" spans="1:15">
      <c r="A1342" s="7">
        <v>2015</v>
      </c>
      <c r="B1342" s="7" t="str">
        <f t="shared" si="41"/>
        <v>S48</v>
      </c>
      <c r="C1342" s="8">
        <v>42337</v>
      </c>
      <c r="D1342" s="7">
        <v>25</v>
      </c>
      <c r="E1342" s="7" t="str">
        <f t="shared" si="42"/>
        <v>S484233725</v>
      </c>
      <c r="F1342" s="3">
        <v>2017</v>
      </c>
      <c r="G1342" s="2">
        <v>185</v>
      </c>
      <c r="H1342" s="2" t="s">
        <v>3474</v>
      </c>
      <c r="I1342" s="2" t="s">
        <v>3475</v>
      </c>
      <c r="J1342" s="2" t="s">
        <v>2526</v>
      </c>
      <c r="K1342" s="194" t="s">
        <v>17</v>
      </c>
      <c r="L1342" s="2">
        <v>33</v>
      </c>
      <c r="M1342" s="194" t="s">
        <v>3476</v>
      </c>
      <c r="N1342" s="2" t="s">
        <v>687</v>
      </c>
      <c r="O1342" s="195" t="s">
        <v>2598</v>
      </c>
    </row>
    <row r="1343" spans="1:15">
      <c r="A1343" s="7">
        <v>2015</v>
      </c>
      <c r="B1343" s="7" t="str">
        <f t="shared" si="41"/>
        <v>S48</v>
      </c>
      <c r="C1343" s="8">
        <v>42337</v>
      </c>
      <c r="D1343" s="7">
        <v>26</v>
      </c>
      <c r="E1343" s="7" t="str">
        <f t="shared" si="42"/>
        <v>S484233726</v>
      </c>
      <c r="F1343" s="3">
        <v>2018</v>
      </c>
      <c r="G1343" s="2">
        <v>185</v>
      </c>
      <c r="H1343" s="2" t="s">
        <v>3477</v>
      </c>
      <c r="I1343" s="2" t="s">
        <v>3478</v>
      </c>
      <c r="J1343" s="2" t="s">
        <v>549</v>
      </c>
      <c r="K1343" s="194" t="s">
        <v>17</v>
      </c>
      <c r="L1343" s="2">
        <v>33</v>
      </c>
      <c r="M1343" s="194" t="s">
        <v>1153</v>
      </c>
      <c r="N1343" s="2">
        <v>50</v>
      </c>
      <c r="O1343" s="195" t="s">
        <v>800</v>
      </c>
    </row>
    <row r="1344" spans="1:15">
      <c r="A1344" s="7">
        <v>2015</v>
      </c>
      <c r="B1344" s="7" t="str">
        <f t="shared" si="41"/>
        <v>S48</v>
      </c>
      <c r="C1344" s="8">
        <v>42337</v>
      </c>
      <c r="D1344" s="7">
        <v>27</v>
      </c>
      <c r="E1344" s="7" t="str">
        <f t="shared" si="42"/>
        <v>S484233727</v>
      </c>
      <c r="F1344" s="3">
        <v>2019</v>
      </c>
      <c r="G1344" s="2">
        <v>190</v>
      </c>
      <c r="H1344" s="2" t="s">
        <v>3326</v>
      </c>
      <c r="I1344" s="2" t="s">
        <v>3479</v>
      </c>
      <c r="J1344" s="2" t="s">
        <v>981</v>
      </c>
      <c r="K1344" s="194" t="s">
        <v>17</v>
      </c>
      <c r="L1344" s="2">
        <v>32</v>
      </c>
      <c r="M1344" s="194" t="s">
        <v>740</v>
      </c>
      <c r="N1344" s="2" t="s">
        <v>740</v>
      </c>
      <c r="O1344" s="195" t="s">
        <v>1831</v>
      </c>
    </row>
    <row r="1345" spans="1:15" ht="15.75" thickBot="1">
      <c r="A1345" s="7">
        <v>2015</v>
      </c>
      <c r="B1345" s="7" t="str">
        <f t="shared" si="41"/>
        <v>S48</v>
      </c>
      <c r="C1345" s="8">
        <v>42337</v>
      </c>
      <c r="D1345" s="7">
        <v>28</v>
      </c>
      <c r="E1345" s="7" t="str">
        <f t="shared" si="42"/>
        <v>S484233728</v>
      </c>
      <c r="F1345" s="5">
        <v>2020</v>
      </c>
      <c r="G1345" s="6">
        <v>190</v>
      </c>
      <c r="H1345" s="6" t="s">
        <v>3480</v>
      </c>
      <c r="I1345" s="6" t="s">
        <v>3337</v>
      </c>
      <c r="J1345" s="6" t="s">
        <v>1142</v>
      </c>
      <c r="K1345" s="196" t="s">
        <v>17</v>
      </c>
      <c r="L1345" s="6">
        <v>32</v>
      </c>
      <c r="M1345" s="196" t="s">
        <v>1181</v>
      </c>
      <c r="N1345" s="6" t="s">
        <v>736</v>
      </c>
      <c r="O1345" s="197" t="s">
        <v>518</v>
      </c>
    </row>
    <row r="1346" spans="1:15" ht="16.5" thickTop="1" thickBot="1">
      <c r="A1346" s="7">
        <v>2015</v>
      </c>
      <c r="B1346" s="7" t="str">
        <f t="shared" si="41"/>
        <v>S49</v>
      </c>
      <c r="C1346" s="8">
        <v>42344</v>
      </c>
      <c r="D1346" s="7">
        <v>1</v>
      </c>
      <c r="E1346" s="7" t="str">
        <f t="shared" si="42"/>
        <v>S49423441</v>
      </c>
      <c r="F1346" s="1" t="s">
        <v>0</v>
      </c>
    </row>
    <row r="1347" spans="1:15" ht="16.5" thickTop="1" thickBot="1">
      <c r="A1347" s="7">
        <v>2015</v>
      </c>
      <c r="B1347" s="7" t="str">
        <f t="shared" si="41"/>
        <v>S49</v>
      </c>
      <c r="C1347" s="8">
        <v>42344</v>
      </c>
      <c r="D1347" s="7">
        <v>2</v>
      </c>
      <c r="E1347" s="7" t="str">
        <f t="shared" si="42"/>
        <v>S49423442</v>
      </c>
      <c r="F1347" s="338" t="s">
        <v>1</v>
      </c>
      <c r="G1347" s="341" t="s">
        <v>2</v>
      </c>
      <c r="H1347" s="342"/>
      <c r="I1347" s="342"/>
      <c r="J1347" s="343"/>
      <c r="K1347" s="344" t="s">
        <v>3</v>
      </c>
      <c r="L1347" s="343"/>
      <c r="M1347" s="344" t="s">
        <v>144</v>
      </c>
      <c r="N1347" s="342"/>
      <c r="O1347" s="342"/>
    </row>
    <row r="1348" spans="1:15" ht="18" customHeight="1" thickBot="1">
      <c r="A1348" s="7">
        <v>2015</v>
      </c>
      <c r="B1348" s="7" t="str">
        <f t="shared" si="41"/>
        <v>S49</v>
      </c>
      <c r="C1348" s="8">
        <v>42344</v>
      </c>
      <c r="D1348" s="7">
        <v>3</v>
      </c>
      <c r="E1348" s="7" t="str">
        <f t="shared" si="42"/>
        <v>S49423443</v>
      </c>
      <c r="F1348" s="339"/>
      <c r="G1348" s="345" t="s">
        <v>5</v>
      </c>
      <c r="H1348" s="347" t="s">
        <v>145</v>
      </c>
      <c r="I1348" s="348"/>
      <c r="J1348" s="349"/>
      <c r="K1348" s="350" t="s">
        <v>6</v>
      </c>
      <c r="L1348" s="352" t="s">
        <v>7</v>
      </c>
      <c r="M1348" s="350" t="s">
        <v>8</v>
      </c>
      <c r="N1348" s="354" t="s">
        <v>146</v>
      </c>
      <c r="O1348" s="356" t="s">
        <v>147</v>
      </c>
    </row>
    <row r="1349" spans="1:15" ht="15.75" thickBot="1">
      <c r="A1349" s="7">
        <v>2015</v>
      </c>
      <c r="B1349" s="7" t="str">
        <f t="shared" si="41"/>
        <v>S49</v>
      </c>
      <c r="C1349" s="8">
        <v>42344</v>
      </c>
      <c r="D1349" s="7">
        <v>4</v>
      </c>
      <c r="E1349" s="7" t="str">
        <f t="shared" si="42"/>
        <v>S49423444</v>
      </c>
      <c r="F1349" s="340"/>
      <c r="G1349" s="346"/>
      <c r="H1349" s="191" t="s">
        <v>9</v>
      </c>
      <c r="I1349" s="192" t="s">
        <v>10</v>
      </c>
      <c r="J1349" s="193" t="s">
        <v>11</v>
      </c>
      <c r="K1349" s="351"/>
      <c r="L1349" s="353"/>
      <c r="M1349" s="351"/>
      <c r="N1349" s="355"/>
      <c r="O1349" s="357"/>
    </row>
    <row r="1350" spans="1:15">
      <c r="A1350" s="7">
        <v>2015</v>
      </c>
      <c r="B1350" s="7" t="str">
        <f t="shared" si="41"/>
        <v>S49</v>
      </c>
      <c r="C1350" s="8">
        <v>42344</v>
      </c>
      <c r="D1350" s="7">
        <v>5</v>
      </c>
      <c r="E1350" s="7" t="str">
        <f t="shared" si="42"/>
        <v>S49423445</v>
      </c>
      <c r="F1350" s="3" t="s">
        <v>12</v>
      </c>
      <c r="G1350" s="2">
        <v>-30</v>
      </c>
      <c r="H1350" s="2" t="s">
        <v>3481</v>
      </c>
      <c r="I1350" s="2" t="s">
        <v>3482</v>
      </c>
      <c r="J1350" s="2" t="s">
        <v>1502</v>
      </c>
      <c r="K1350" s="194" t="s">
        <v>17</v>
      </c>
      <c r="L1350" s="2">
        <v>49</v>
      </c>
      <c r="M1350" s="194" t="s">
        <v>3483</v>
      </c>
      <c r="N1350" s="2" t="s">
        <v>1274</v>
      </c>
      <c r="O1350" s="195" t="s">
        <v>3484</v>
      </c>
    </row>
    <row r="1351" spans="1:15">
      <c r="A1351" s="7">
        <v>2015</v>
      </c>
      <c r="B1351" s="7" t="str">
        <f t="shared" si="41"/>
        <v>S49</v>
      </c>
      <c r="C1351" s="8">
        <v>42344</v>
      </c>
      <c r="D1351" s="7">
        <v>6</v>
      </c>
      <c r="E1351" s="7" t="str">
        <f t="shared" si="42"/>
        <v>S49423446</v>
      </c>
      <c r="F1351" s="4">
        <v>42309</v>
      </c>
      <c r="G1351" s="2">
        <v>175</v>
      </c>
      <c r="H1351" s="2" t="s">
        <v>3485</v>
      </c>
      <c r="I1351" s="2" t="s">
        <v>3486</v>
      </c>
      <c r="J1351" s="2" t="s">
        <v>2141</v>
      </c>
      <c r="K1351" s="194" t="s">
        <v>17</v>
      </c>
      <c r="L1351" s="2">
        <v>48</v>
      </c>
      <c r="M1351" s="194" t="s">
        <v>2484</v>
      </c>
      <c r="N1351" s="2" t="s">
        <v>800</v>
      </c>
      <c r="O1351" s="195" t="s">
        <v>1229</v>
      </c>
    </row>
    <row r="1352" spans="1:15">
      <c r="A1352" s="7">
        <v>2015</v>
      </c>
      <c r="B1352" s="7" t="str">
        <f t="shared" si="41"/>
        <v>S49</v>
      </c>
      <c r="C1352" s="8">
        <v>42344</v>
      </c>
      <c r="D1352" s="7">
        <v>7</v>
      </c>
      <c r="E1352" s="7" t="str">
        <f t="shared" si="42"/>
        <v>S49423447</v>
      </c>
      <c r="F1352" s="4">
        <v>42339</v>
      </c>
      <c r="G1352" s="2">
        <v>165</v>
      </c>
      <c r="H1352" s="2" t="s">
        <v>3487</v>
      </c>
      <c r="I1352" s="2" t="s">
        <v>3488</v>
      </c>
      <c r="J1352" s="2">
        <v>8</v>
      </c>
      <c r="K1352" s="194" t="s">
        <v>17</v>
      </c>
      <c r="L1352" s="2">
        <v>48</v>
      </c>
      <c r="M1352" s="194" t="s">
        <v>3489</v>
      </c>
      <c r="N1352" s="2" t="s">
        <v>1413</v>
      </c>
      <c r="O1352" s="195" t="s">
        <v>2660</v>
      </c>
    </row>
    <row r="1353" spans="1:15">
      <c r="A1353" s="7">
        <v>2015</v>
      </c>
      <c r="B1353" s="7" t="str">
        <f t="shared" si="41"/>
        <v>S49</v>
      </c>
      <c r="C1353" s="8">
        <v>42344</v>
      </c>
      <c r="D1353" s="7">
        <v>8</v>
      </c>
      <c r="E1353" s="7" t="str">
        <f t="shared" si="42"/>
        <v>S49423448</v>
      </c>
      <c r="F1353" s="4">
        <v>42370</v>
      </c>
      <c r="G1353" s="2">
        <v>165</v>
      </c>
      <c r="H1353" s="2" t="s">
        <v>3490</v>
      </c>
      <c r="I1353" s="2" t="s">
        <v>3491</v>
      </c>
      <c r="J1353" s="2" t="s">
        <v>3492</v>
      </c>
      <c r="K1353" s="194" t="s">
        <v>17</v>
      </c>
      <c r="L1353" s="2">
        <v>35</v>
      </c>
      <c r="M1353" s="194" t="s">
        <v>3493</v>
      </c>
      <c r="N1353" s="2" t="s">
        <v>476</v>
      </c>
      <c r="O1353" s="195" t="s">
        <v>476</v>
      </c>
    </row>
    <row r="1354" spans="1:15">
      <c r="A1354" s="7">
        <v>2015</v>
      </c>
      <c r="B1354" s="7" t="str">
        <f t="shared" si="41"/>
        <v>S49</v>
      </c>
      <c r="C1354" s="8">
        <v>42344</v>
      </c>
      <c r="D1354" s="7">
        <v>9</v>
      </c>
      <c r="E1354" s="7" t="str">
        <f t="shared" si="42"/>
        <v>S49423449</v>
      </c>
      <c r="F1354" s="4">
        <v>42401</v>
      </c>
      <c r="G1354" s="2">
        <v>165</v>
      </c>
      <c r="H1354" s="2" t="s">
        <v>3494</v>
      </c>
      <c r="I1354" s="2" t="s">
        <v>3495</v>
      </c>
      <c r="J1354" s="2" t="s">
        <v>3496</v>
      </c>
      <c r="K1354" s="194" t="s">
        <v>17</v>
      </c>
      <c r="L1354" s="2">
        <v>35</v>
      </c>
      <c r="M1354" s="194" t="s">
        <v>3497</v>
      </c>
      <c r="N1354" s="2">
        <v>0</v>
      </c>
      <c r="O1354" s="195" t="s">
        <v>2604</v>
      </c>
    </row>
    <row r="1355" spans="1:15">
      <c r="A1355" s="7">
        <v>2015</v>
      </c>
      <c r="B1355" s="7" t="str">
        <f t="shared" si="41"/>
        <v>S49</v>
      </c>
      <c r="C1355" s="8">
        <v>42344</v>
      </c>
      <c r="D1355" s="7">
        <v>10</v>
      </c>
      <c r="E1355" s="7" t="str">
        <f t="shared" si="42"/>
        <v>S494234410</v>
      </c>
      <c r="F1355" s="3" t="s">
        <v>14</v>
      </c>
      <c r="G1355" s="2">
        <v>150</v>
      </c>
      <c r="H1355" s="2" t="s">
        <v>3498</v>
      </c>
      <c r="I1355" s="2" t="s">
        <v>3499</v>
      </c>
      <c r="J1355" s="2" t="s">
        <v>3500</v>
      </c>
      <c r="K1355" s="194" t="s">
        <v>17</v>
      </c>
      <c r="L1355" s="2">
        <v>36</v>
      </c>
      <c r="M1355" s="194" t="s">
        <v>3501</v>
      </c>
      <c r="N1355" s="2" t="s">
        <v>1744</v>
      </c>
      <c r="O1355" s="195" t="s">
        <v>645</v>
      </c>
    </row>
    <row r="1356" spans="1:15">
      <c r="A1356" s="7">
        <v>2015</v>
      </c>
      <c r="B1356" s="7" t="str">
        <f t="shared" si="41"/>
        <v>S49</v>
      </c>
      <c r="C1356" s="8">
        <v>42344</v>
      </c>
      <c r="D1356" s="7">
        <v>11</v>
      </c>
      <c r="E1356" s="7" t="str">
        <f t="shared" si="42"/>
        <v>S494234411</v>
      </c>
      <c r="F1356" s="3">
        <v>2017</v>
      </c>
      <c r="G1356" s="2">
        <v>160</v>
      </c>
      <c r="H1356" s="2" t="s">
        <v>3502</v>
      </c>
      <c r="I1356" s="2" t="s">
        <v>3503</v>
      </c>
      <c r="J1356" s="2" t="s">
        <v>311</v>
      </c>
      <c r="K1356" s="194" t="s">
        <v>17</v>
      </c>
      <c r="L1356" s="2">
        <v>32</v>
      </c>
      <c r="M1356" s="194" t="s">
        <v>3504</v>
      </c>
      <c r="N1356" s="2" t="s">
        <v>1665</v>
      </c>
      <c r="O1356" s="195" t="s">
        <v>645</v>
      </c>
    </row>
    <row r="1357" spans="1:15">
      <c r="A1357" s="7">
        <v>2015</v>
      </c>
      <c r="B1357" s="7" t="str">
        <f t="shared" si="41"/>
        <v>S49</v>
      </c>
      <c r="C1357" s="8">
        <v>42344</v>
      </c>
      <c r="D1357" s="7">
        <v>12</v>
      </c>
      <c r="E1357" s="7" t="str">
        <f t="shared" si="42"/>
        <v>S494234412</v>
      </c>
      <c r="F1357" s="3">
        <v>2018</v>
      </c>
      <c r="G1357" s="2">
        <v>160</v>
      </c>
      <c r="H1357" s="2" t="s">
        <v>3505</v>
      </c>
      <c r="I1357" s="2" t="s">
        <v>3506</v>
      </c>
      <c r="J1357" s="2" t="s">
        <v>752</v>
      </c>
      <c r="K1357" s="194" t="s">
        <v>17</v>
      </c>
      <c r="L1357" s="2">
        <v>33</v>
      </c>
      <c r="M1357" s="194" t="s">
        <v>513</v>
      </c>
      <c r="N1357" s="2" t="s">
        <v>444</v>
      </c>
      <c r="O1357" s="195" t="s">
        <v>1208</v>
      </c>
    </row>
    <row r="1358" spans="1:15">
      <c r="A1358" s="7">
        <v>2015</v>
      </c>
      <c r="B1358" s="7" t="str">
        <f t="shared" si="41"/>
        <v>S49</v>
      </c>
      <c r="C1358" s="8">
        <v>42344</v>
      </c>
      <c r="D1358" s="7">
        <v>13</v>
      </c>
      <c r="E1358" s="7" t="str">
        <f t="shared" si="42"/>
        <v>S494234413</v>
      </c>
      <c r="F1358" s="3">
        <v>2019</v>
      </c>
      <c r="G1358" s="2">
        <v>160</v>
      </c>
      <c r="H1358" s="2" t="s">
        <v>3507</v>
      </c>
      <c r="I1358" s="2" t="s">
        <v>3508</v>
      </c>
      <c r="J1358" s="2" t="s">
        <v>490</v>
      </c>
      <c r="K1358" s="194" t="s">
        <v>17</v>
      </c>
      <c r="L1358" s="2">
        <v>32</v>
      </c>
      <c r="M1358" s="194" t="s">
        <v>682</v>
      </c>
      <c r="N1358" s="2" t="s">
        <v>1418</v>
      </c>
      <c r="O1358" s="195">
        <v>0</v>
      </c>
    </row>
    <row r="1359" spans="1:15" ht="15.75" thickBot="1">
      <c r="A1359" s="7">
        <v>2015</v>
      </c>
      <c r="B1359" s="7" t="str">
        <f t="shared" si="41"/>
        <v>S49</v>
      </c>
      <c r="C1359" s="8">
        <v>42344</v>
      </c>
      <c r="D1359" s="7">
        <v>14</v>
      </c>
      <c r="E1359" s="7" t="str">
        <f t="shared" si="42"/>
        <v>S494234414</v>
      </c>
      <c r="F1359" s="5">
        <v>2020</v>
      </c>
      <c r="G1359" s="6">
        <v>160</v>
      </c>
      <c r="H1359" s="6" t="s">
        <v>3509</v>
      </c>
      <c r="I1359" s="6" t="s">
        <v>3510</v>
      </c>
      <c r="J1359" s="6" t="s">
        <v>734</v>
      </c>
      <c r="K1359" s="196" t="s">
        <v>17</v>
      </c>
      <c r="L1359" s="6">
        <v>27</v>
      </c>
      <c r="M1359" s="196" t="s">
        <v>406</v>
      </c>
      <c r="N1359" s="6" t="s">
        <v>1020</v>
      </c>
      <c r="O1359" s="197" t="s">
        <v>670</v>
      </c>
    </row>
    <row r="1360" spans="1:15" ht="16.5" thickTop="1" thickBot="1">
      <c r="A1360" s="7">
        <v>2015</v>
      </c>
      <c r="B1360" s="7" t="str">
        <f t="shared" si="41"/>
        <v>S49</v>
      </c>
      <c r="C1360" s="8">
        <v>42344</v>
      </c>
      <c r="D1360" s="7">
        <v>15</v>
      </c>
      <c r="E1360" s="7" t="str">
        <f t="shared" si="42"/>
        <v>S494234415</v>
      </c>
      <c r="F1360" s="1" t="s">
        <v>15</v>
      </c>
    </row>
    <row r="1361" spans="1:15" ht="16.5" thickTop="1" thickBot="1">
      <c r="A1361" s="7">
        <v>2015</v>
      </c>
      <c r="B1361" s="7" t="str">
        <f t="shared" si="41"/>
        <v>S49</v>
      </c>
      <c r="C1361" s="8">
        <v>42344</v>
      </c>
      <c r="D1361" s="7">
        <v>16</v>
      </c>
      <c r="E1361" s="7" t="str">
        <f t="shared" si="42"/>
        <v>S494234416</v>
      </c>
      <c r="F1361" s="338" t="s">
        <v>1</v>
      </c>
      <c r="G1361" s="341" t="s">
        <v>2</v>
      </c>
      <c r="H1361" s="342"/>
      <c r="I1361" s="342"/>
      <c r="J1361" s="343"/>
      <c r="K1361" s="344" t="s">
        <v>3</v>
      </c>
      <c r="L1361" s="343"/>
      <c r="M1361" s="344" t="s">
        <v>144</v>
      </c>
      <c r="N1361" s="342"/>
      <c r="O1361" s="342"/>
    </row>
    <row r="1362" spans="1:15" ht="18" customHeight="1" thickBot="1">
      <c r="A1362" s="7">
        <v>2015</v>
      </c>
      <c r="B1362" s="7" t="str">
        <f t="shared" si="41"/>
        <v>S49</v>
      </c>
      <c r="C1362" s="8">
        <v>42344</v>
      </c>
      <c r="D1362" s="7">
        <v>17</v>
      </c>
      <c r="E1362" s="7" t="str">
        <f t="shared" si="42"/>
        <v>S494234417</v>
      </c>
      <c r="F1362" s="339"/>
      <c r="G1362" s="345" t="s">
        <v>5</v>
      </c>
      <c r="H1362" s="347" t="s">
        <v>145</v>
      </c>
      <c r="I1362" s="348"/>
      <c r="J1362" s="349"/>
      <c r="K1362" s="350" t="s">
        <v>6</v>
      </c>
      <c r="L1362" s="352" t="s">
        <v>7</v>
      </c>
      <c r="M1362" s="350" t="s">
        <v>8</v>
      </c>
      <c r="N1362" s="354" t="s">
        <v>146</v>
      </c>
      <c r="O1362" s="356" t="s">
        <v>147</v>
      </c>
    </row>
    <row r="1363" spans="1:15" ht="15.75" thickBot="1">
      <c r="A1363" s="7">
        <v>2015</v>
      </c>
      <c r="B1363" s="7" t="str">
        <f t="shared" si="41"/>
        <v>S49</v>
      </c>
      <c r="C1363" s="8">
        <v>42344</v>
      </c>
      <c r="D1363" s="7">
        <v>18</v>
      </c>
      <c r="E1363" s="7" t="str">
        <f t="shared" si="42"/>
        <v>S494234418</v>
      </c>
      <c r="F1363" s="340"/>
      <c r="G1363" s="346"/>
      <c r="H1363" s="191" t="s">
        <v>9</v>
      </c>
      <c r="I1363" s="192" t="s">
        <v>10</v>
      </c>
      <c r="J1363" s="193" t="s">
        <v>11</v>
      </c>
      <c r="K1363" s="351"/>
      <c r="L1363" s="353"/>
      <c r="M1363" s="351"/>
      <c r="N1363" s="355"/>
      <c r="O1363" s="357"/>
    </row>
    <row r="1364" spans="1:15">
      <c r="A1364" s="7">
        <v>2015</v>
      </c>
      <c r="B1364" s="7" t="str">
        <f t="shared" si="41"/>
        <v>S49</v>
      </c>
      <c r="C1364" s="8">
        <v>42344</v>
      </c>
      <c r="D1364" s="7">
        <v>19</v>
      </c>
      <c r="E1364" s="7" t="str">
        <f t="shared" si="42"/>
        <v>S494234419</v>
      </c>
      <c r="F1364" s="3" t="s">
        <v>16</v>
      </c>
      <c r="G1364" s="2">
        <v>17</v>
      </c>
      <c r="H1364" s="2" t="s">
        <v>3511</v>
      </c>
      <c r="I1364" s="2" t="s">
        <v>568</v>
      </c>
      <c r="J1364" s="2" t="s">
        <v>1300</v>
      </c>
      <c r="K1364" s="194" t="s">
        <v>17</v>
      </c>
      <c r="L1364" s="2">
        <v>49</v>
      </c>
      <c r="M1364" s="194" t="s">
        <v>1138</v>
      </c>
      <c r="N1364" s="2" t="s">
        <v>1249</v>
      </c>
      <c r="O1364" s="195" t="s">
        <v>601</v>
      </c>
    </row>
    <row r="1365" spans="1:15">
      <c r="A1365" s="7">
        <v>2015</v>
      </c>
      <c r="B1365" s="7" t="str">
        <f t="shared" si="41"/>
        <v>S49</v>
      </c>
      <c r="C1365" s="8">
        <v>42344</v>
      </c>
      <c r="D1365" s="7">
        <v>20</v>
      </c>
      <c r="E1365" s="7" t="str">
        <f t="shared" si="42"/>
        <v>S494234420</v>
      </c>
      <c r="F1365" s="4">
        <v>42309</v>
      </c>
      <c r="G1365" s="2">
        <v>192</v>
      </c>
      <c r="H1365" s="2" t="s">
        <v>3512</v>
      </c>
      <c r="I1365" s="2" t="s">
        <v>3513</v>
      </c>
      <c r="J1365" s="2" t="s">
        <v>1076</v>
      </c>
      <c r="K1365" s="194" t="s">
        <v>17</v>
      </c>
      <c r="L1365" s="2">
        <v>47</v>
      </c>
      <c r="M1365" s="194">
        <v>75</v>
      </c>
      <c r="N1365" s="2" t="s">
        <v>423</v>
      </c>
      <c r="O1365" s="195" t="s">
        <v>423</v>
      </c>
    </row>
    <row r="1366" spans="1:15">
      <c r="A1366" s="7">
        <v>2015</v>
      </c>
      <c r="B1366" s="7" t="str">
        <f t="shared" si="41"/>
        <v>S49</v>
      </c>
      <c r="C1366" s="8">
        <v>42344</v>
      </c>
      <c r="D1366" s="7">
        <v>21</v>
      </c>
      <c r="E1366" s="7" t="str">
        <f t="shared" si="42"/>
        <v>S494234421</v>
      </c>
      <c r="F1366" s="4">
        <v>42339</v>
      </c>
      <c r="G1366" s="2">
        <v>185</v>
      </c>
      <c r="H1366" s="2" t="s">
        <v>3514</v>
      </c>
      <c r="I1366" s="2" t="s">
        <v>3515</v>
      </c>
      <c r="J1366" s="2" t="s">
        <v>3394</v>
      </c>
      <c r="K1366" s="194" t="s">
        <v>17</v>
      </c>
      <c r="L1366" s="2">
        <v>45</v>
      </c>
      <c r="M1366" s="194" t="s">
        <v>2984</v>
      </c>
      <c r="N1366" s="2" t="s">
        <v>518</v>
      </c>
      <c r="O1366" s="195" t="s">
        <v>735</v>
      </c>
    </row>
    <row r="1367" spans="1:15">
      <c r="A1367" s="7">
        <v>2015</v>
      </c>
      <c r="B1367" s="7" t="str">
        <f t="shared" si="41"/>
        <v>S49</v>
      </c>
      <c r="C1367" s="8">
        <v>42344</v>
      </c>
      <c r="D1367" s="7">
        <v>22</v>
      </c>
      <c r="E1367" s="7" t="str">
        <f t="shared" si="42"/>
        <v>S494234422</v>
      </c>
      <c r="F1367" s="4">
        <v>42370</v>
      </c>
      <c r="G1367" s="2">
        <v>185</v>
      </c>
      <c r="H1367" s="2" t="s">
        <v>2593</v>
      </c>
      <c r="I1367" s="2" t="s">
        <v>3516</v>
      </c>
      <c r="J1367" s="2" t="s">
        <v>640</v>
      </c>
      <c r="K1367" s="194" t="s">
        <v>17</v>
      </c>
      <c r="L1367" s="2">
        <v>36</v>
      </c>
      <c r="M1367" s="194">
        <v>96</v>
      </c>
      <c r="N1367" s="2">
        <v>4</v>
      </c>
      <c r="O1367" s="195">
        <v>0</v>
      </c>
    </row>
    <row r="1368" spans="1:15">
      <c r="A1368" s="7">
        <v>2015</v>
      </c>
      <c r="B1368" s="7" t="str">
        <f t="shared" si="41"/>
        <v>S49</v>
      </c>
      <c r="C1368" s="8">
        <v>42344</v>
      </c>
      <c r="D1368" s="7">
        <v>23</v>
      </c>
      <c r="E1368" s="7" t="str">
        <f t="shared" si="42"/>
        <v>S494234423</v>
      </c>
      <c r="F1368" s="4">
        <v>42401</v>
      </c>
      <c r="G1368" s="2">
        <v>190</v>
      </c>
      <c r="H1368" s="2" t="s">
        <v>3517</v>
      </c>
      <c r="I1368" s="2" t="s">
        <v>3518</v>
      </c>
      <c r="J1368" s="2" t="s">
        <v>3519</v>
      </c>
      <c r="K1368" s="194" t="s">
        <v>17</v>
      </c>
      <c r="L1368" s="2">
        <v>36</v>
      </c>
      <c r="M1368" s="194">
        <v>100</v>
      </c>
      <c r="N1368" s="2">
        <v>0</v>
      </c>
      <c r="O1368" s="195">
        <v>0</v>
      </c>
    </row>
    <row r="1369" spans="1:15">
      <c r="A1369" s="7">
        <v>2015</v>
      </c>
      <c r="B1369" s="7" t="str">
        <f t="shared" si="41"/>
        <v>S49</v>
      </c>
      <c r="C1369" s="8">
        <v>42344</v>
      </c>
      <c r="D1369" s="7">
        <v>24</v>
      </c>
      <c r="E1369" s="7" t="str">
        <f t="shared" si="42"/>
        <v>S494234424</v>
      </c>
      <c r="F1369" s="3" t="s">
        <v>14</v>
      </c>
      <c r="G1369" s="2">
        <v>175</v>
      </c>
      <c r="H1369" s="2" t="s">
        <v>3520</v>
      </c>
      <c r="I1369" s="2" t="s">
        <v>3521</v>
      </c>
      <c r="J1369" s="2" t="s">
        <v>2294</v>
      </c>
      <c r="K1369" s="194" t="s">
        <v>17</v>
      </c>
      <c r="L1369" s="2">
        <v>37</v>
      </c>
      <c r="M1369" s="194" t="s">
        <v>3522</v>
      </c>
      <c r="N1369" s="2" t="s">
        <v>2011</v>
      </c>
      <c r="O1369" s="195" t="s">
        <v>1263</v>
      </c>
    </row>
    <row r="1370" spans="1:15">
      <c r="A1370" s="7">
        <v>2015</v>
      </c>
      <c r="B1370" s="7" t="str">
        <f t="shared" si="41"/>
        <v>S49</v>
      </c>
      <c r="C1370" s="8">
        <v>42344</v>
      </c>
      <c r="D1370" s="7">
        <v>25</v>
      </c>
      <c r="E1370" s="7" t="str">
        <f t="shared" si="42"/>
        <v>S494234425</v>
      </c>
      <c r="F1370" s="3">
        <v>2017</v>
      </c>
      <c r="G1370" s="2">
        <v>185</v>
      </c>
      <c r="H1370" s="2" t="s">
        <v>3402</v>
      </c>
      <c r="I1370" s="2" t="s">
        <v>3523</v>
      </c>
      <c r="J1370" s="2" t="s">
        <v>1718</v>
      </c>
      <c r="K1370" s="194" t="s">
        <v>17</v>
      </c>
      <c r="L1370" s="2">
        <v>34</v>
      </c>
      <c r="M1370" s="194" t="s">
        <v>1714</v>
      </c>
      <c r="N1370" s="2" t="s">
        <v>312</v>
      </c>
      <c r="O1370" s="195" t="s">
        <v>1715</v>
      </c>
    </row>
    <row r="1371" spans="1:15">
      <c r="A1371" s="7">
        <v>2015</v>
      </c>
      <c r="B1371" s="7" t="str">
        <f t="shared" ref="B1371:B1434" si="43">"S"&amp;RIGHT(B1343,2)+1</f>
        <v>S49</v>
      </c>
      <c r="C1371" s="8">
        <v>42344</v>
      </c>
      <c r="D1371" s="7">
        <v>26</v>
      </c>
      <c r="E1371" s="7" t="str">
        <f t="shared" si="42"/>
        <v>S494234426</v>
      </c>
      <c r="F1371" s="3">
        <v>2018</v>
      </c>
      <c r="G1371" s="2">
        <v>190</v>
      </c>
      <c r="H1371" s="2" t="s">
        <v>3524</v>
      </c>
      <c r="I1371" s="2" t="s">
        <v>3525</v>
      </c>
      <c r="J1371" s="2" t="s">
        <v>487</v>
      </c>
      <c r="K1371" s="194" t="s">
        <v>17</v>
      </c>
      <c r="L1371" s="2">
        <v>34</v>
      </c>
      <c r="M1371" s="194" t="s">
        <v>2022</v>
      </c>
      <c r="N1371" s="2" t="s">
        <v>922</v>
      </c>
      <c r="O1371" s="195" t="s">
        <v>735</v>
      </c>
    </row>
    <row r="1372" spans="1:15">
      <c r="A1372" s="7">
        <v>2015</v>
      </c>
      <c r="B1372" s="7" t="str">
        <f t="shared" si="43"/>
        <v>S49</v>
      </c>
      <c r="C1372" s="8">
        <v>42344</v>
      </c>
      <c r="D1372" s="7">
        <v>27</v>
      </c>
      <c r="E1372" s="7" t="str">
        <f t="shared" si="42"/>
        <v>S494234427</v>
      </c>
      <c r="F1372" s="3">
        <v>2019</v>
      </c>
      <c r="G1372" s="2">
        <v>190</v>
      </c>
      <c r="H1372" s="2" t="s">
        <v>3526</v>
      </c>
      <c r="I1372" s="2" t="s">
        <v>3527</v>
      </c>
      <c r="J1372" s="2" t="s">
        <v>1601</v>
      </c>
      <c r="K1372" s="194" t="s">
        <v>100</v>
      </c>
      <c r="L1372" s="2">
        <v>36</v>
      </c>
      <c r="M1372" s="194">
        <v>75</v>
      </c>
      <c r="N1372" s="2">
        <v>25</v>
      </c>
      <c r="O1372" s="195">
        <v>0</v>
      </c>
    </row>
    <row r="1373" spans="1:15" ht="15.75" thickBot="1">
      <c r="A1373" s="7">
        <v>2015</v>
      </c>
      <c r="B1373" s="7" t="str">
        <f t="shared" si="43"/>
        <v>S49</v>
      </c>
      <c r="C1373" s="8">
        <v>42344</v>
      </c>
      <c r="D1373" s="7">
        <v>28</v>
      </c>
      <c r="E1373" s="7" t="str">
        <f t="shared" si="42"/>
        <v>S494234428</v>
      </c>
      <c r="F1373" s="5">
        <v>2020</v>
      </c>
      <c r="G1373" s="6">
        <v>190</v>
      </c>
      <c r="H1373" s="6" t="s">
        <v>2963</v>
      </c>
      <c r="I1373" s="6" t="s">
        <v>3528</v>
      </c>
      <c r="J1373" s="6" t="s">
        <v>830</v>
      </c>
      <c r="K1373" s="196" t="s">
        <v>17</v>
      </c>
      <c r="L1373" s="6">
        <v>30</v>
      </c>
      <c r="M1373" s="196" t="s">
        <v>1255</v>
      </c>
      <c r="N1373" s="6" t="s">
        <v>1501</v>
      </c>
      <c r="O1373" s="197" t="s">
        <v>518</v>
      </c>
    </row>
    <row r="1374" spans="1:15" ht="16.5" thickTop="1" thickBot="1">
      <c r="A1374" s="7">
        <v>2015</v>
      </c>
      <c r="B1374" s="7" t="str">
        <f t="shared" si="43"/>
        <v>S50</v>
      </c>
      <c r="C1374" s="8">
        <v>42351</v>
      </c>
      <c r="D1374" s="7">
        <v>1</v>
      </c>
      <c r="E1374" s="7" t="str">
        <f t="shared" si="42"/>
        <v>S50423511</v>
      </c>
      <c r="F1374" s="1" t="s">
        <v>0</v>
      </c>
    </row>
    <row r="1375" spans="1:15" ht="16.5" thickTop="1" thickBot="1">
      <c r="A1375" s="7">
        <v>2015</v>
      </c>
      <c r="B1375" s="7" t="str">
        <f t="shared" si="43"/>
        <v>S50</v>
      </c>
      <c r="C1375" s="8">
        <v>42351</v>
      </c>
      <c r="D1375" s="7">
        <v>2</v>
      </c>
      <c r="E1375" s="7" t="str">
        <f t="shared" si="42"/>
        <v>S50423512</v>
      </c>
      <c r="F1375" s="338" t="s">
        <v>1</v>
      </c>
      <c r="G1375" s="341" t="s">
        <v>2</v>
      </c>
      <c r="H1375" s="342"/>
      <c r="I1375" s="342"/>
      <c r="J1375" s="343"/>
      <c r="K1375" s="344" t="s">
        <v>3</v>
      </c>
      <c r="L1375" s="343"/>
      <c r="M1375" s="344" t="s">
        <v>144</v>
      </c>
      <c r="N1375" s="342"/>
      <c r="O1375" s="342"/>
    </row>
    <row r="1376" spans="1:15" ht="18" customHeight="1" thickBot="1">
      <c r="A1376" s="7">
        <v>2015</v>
      </c>
      <c r="B1376" s="7" t="str">
        <f t="shared" si="43"/>
        <v>S50</v>
      </c>
      <c r="C1376" s="8">
        <v>42351</v>
      </c>
      <c r="D1376" s="7">
        <v>3</v>
      </c>
      <c r="E1376" s="7" t="str">
        <f t="shared" si="42"/>
        <v>S50423513</v>
      </c>
      <c r="F1376" s="339"/>
      <c r="G1376" s="345" t="s">
        <v>5</v>
      </c>
      <c r="H1376" s="347" t="s">
        <v>145</v>
      </c>
      <c r="I1376" s="348"/>
      <c r="J1376" s="349"/>
      <c r="K1376" s="350" t="s">
        <v>6</v>
      </c>
      <c r="L1376" s="352" t="s">
        <v>7</v>
      </c>
      <c r="M1376" s="350" t="s">
        <v>8</v>
      </c>
      <c r="N1376" s="354" t="s">
        <v>146</v>
      </c>
      <c r="O1376" s="356" t="s">
        <v>147</v>
      </c>
    </row>
    <row r="1377" spans="1:15" ht="15.75" thickBot="1">
      <c r="A1377" s="7">
        <v>2015</v>
      </c>
      <c r="B1377" s="7" t="str">
        <f t="shared" si="43"/>
        <v>S50</v>
      </c>
      <c r="C1377" s="8">
        <v>42351</v>
      </c>
      <c r="D1377" s="7">
        <v>4</v>
      </c>
      <c r="E1377" s="7" t="str">
        <f t="shared" si="42"/>
        <v>S50423514</v>
      </c>
      <c r="F1377" s="340"/>
      <c r="G1377" s="346"/>
      <c r="H1377" s="191" t="s">
        <v>9</v>
      </c>
      <c r="I1377" s="192" t="s">
        <v>10</v>
      </c>
      <c r="J1377" s="193" t="s">
        <v>11</v>
      </c>
      <c r="K1377" s="351"/>
      <c r="L1377" s="353"/>
      <c r="M1377" s="351"/>
      <c r="N1377" s="355"/>
      <c r="O1377" s="357"/>
    </row>
    <row r="1378" spans="1:15">
      <c r="A1378" s="7">
        <v>2015</v>
      </c>
      <c r="B1378" s="7" t="str">
        <f t="shared" si="43"/>
        <v>S50</v>
      </c>
      <c r="C1378" s="8">
        <v>42351</v>
      </c>
      <c r="D1378" s="7">
        <v>5</v>
      </c>
      <c r="E1378" s="7" t="str">
        <f t="shared" si="42"/>
        <v>S50423515</v>
      </c>
      <c r="F1378" s="3" t="s">
        <v>12</v>
      </c>
      <c r="G1378" s="2">
        <v>-20</v>
      </c>
      <c r="H1378" s="2" t="s">
        <v>3529</v>
      </c>
      <c r="I1378" s="2" t="s">
        <v>3530</v>
      </c>
      <c r="J1378" s="2" t="s">
        <v>791</v>
      </c>
      <c r="K1378" s="194" t="s">
        <v>17</v>
      </c>
      <c r="L1378" s="2">
        <v>48</v>
      </c>
      <c r="M1378" s="194" t="s">
        <v>444</v>
      </c>
      <c r="N1378" s="2" t="s">
        <v>529</v>
      </c>
      <c r="O1378" s="195">
        <v>50</v>
      </c>
    </row>
    <row r="1379" spans="1:15">
      <c r="A1379" s="7">
        <v>2015</v>
      </c>
      <c r="B1379" s="7" t="str">
        <f t="shared" si="43"/>
        <v>S50</v>
      </c>
      <c r="C1379" s="8">
        <v>42351</v>
      </c>
      <c r="D1379" s="7">
        <v>6</v>
      </c>
      <c r="E1379" s="7" t="str">
        <f t="shared" si="42"/>
        <v>S50423516</v>
      </c>
      <c r="F1379" s="4">
        <v>42339</v>
      </c>
      <c r="G1379" s="2">
        <v>120</v>
      </c>
      <c r="H1379" s="2" t="s">
        <v>3531</v>
      </c>
      <c r="I1379" s="2">
        <v>126</v>
      </c>
      <c r="J1379" s="2" t="s">
        <v>3265</v>
      </c>
      <c r="K1379" s="194" t="s">
        <v>17</v>
      </c>
      <c r="L1379" s="2">
        <v>49</v>
      </c>
      <c r="M1379" s="194" t="s">
        <v>3532</v>
      </c>
      <c r="N1379" s="2">
        <v>0</v>
      </c>
      <c r="O1379" s="195" t="s">
        <v>3533</v>
      </c>
    </row>
    <row r="1380" spans="1:15">
      <c r="A1380" s="7">
        <v>2015</v>
      </c>
      <c r="B1380" s="7" t="str">
        <f t="shared" si="43"/>
        <v>S50</v>
      </c>
      <c r="C1380" s="8">
        <v>42351</v>
      </c>
      <c r="D1380" s="7">
        <v>7</v>
      </c>
      <c r="E1380" s="7" t="str">
        <f t="shared" si="42"/>
        <v>S50423517</v>
      </c>
      <c r="F1380" s="4">
        <v>42370</v>
      </c>
      <c r="G1380" s="2">
        <v>125</v>
      </c>
      <c r="H1380" s="2" t="s">
        <v>3534</v>
      </c>
      <c r="I1380" s="2" t="s">
        <v>3535</v>
      </c>
      <c r="J1380" s="2" t="s">
        <v>3536</v>
      </c>
      <c r="K1380" s="194" t="s">
        <v>17</v>
      </c>
      <c r="L1380" s="2">
        <v>43</v>
      </c>
      <c r="M1380" s="194" t="s">
        <v>3537</v>
      </c>
      <c r="N1380" s="2" t="s">
        <v>1827</v>
      </c>
      <c r="O1380" s="195">
        <v>0</v>
      </c>
    </row>
    <row r="1381" spans="1:15">
      <c r="A1381" s="7">
        <v>2015</v>
      </c>
      <c r="B1381" s="7" t="str">
        <f t="shared" si="43"/>
        <v>S50</v>
      </c>
      <c r="C1381" s="8">
        <v>42351</v>
      </c>
      <c r="D1381" s="7">
        <v>8</v>
      </c>
      <c r="E1381" s="7" t="str">
        <f t="shared" si="42"/>
        <v>S50423518</v>
      </c>
      <c r="F1381" s="4">
        <v>42401</v>
      </c>
      <c r="G1381" s="2">
        <v>125</v>
      </c>
      <c r="H1381" s="2" t="s">
        <v>3538</v>
      </c>
      <c r="I1381" s="2" t="s">
        <v>3539</v>
      </c>
      <c r="J1381" s="2" t="s">
        <v>1169</v>
      </c>
      <c r="K1381" s="194" t="s">
        <v>17</v>
      </c>
      <c r="L1381" s="2">
        <v>42</v>
      </c>
      <c r="M1381" s="194" t="s">
        <v>2774</v>
      </c>
      <c r="N1381" s="2" t="s">
        <v>519</v>
      </c>
      <c r="O1381" s="195" t="s">
        <v>519</v>
      </c>
    </row>
    <row r="1382" spans="1:15">
      <c r="A1382" s="7">
        <v>2015</v>
      </c>
      <c r="B1382" s="7" t="str">
        <f t="shared" si="43"/>
        <v>S50</v>
      </c>
      <c r="C1382" s="8">
        <v>42351</v>
      </c>
      <c r="D1382" s="7">
        <v>9</v>
      </c>
      <c r="E1382" s="7" t="str">
        <f t="shared" si="42"/>
        <v>S50423519</v>
      </c>
      <c r="F1382" s="4">
        <v>42430</v>
      </c>
      <c r="G1382" s="2">
        <v>125</v>
      </c>
      <c r="H1382" s="2">
        <v>137</v>
      </c>
      <c r="I1382" s="2" t="s">
        <v>3540</v>
      </c>
      <c r="J1382" s="2" t="s">
        <v>2978</v>
      </c>
      <c r="K1382" s="194" t="s">
        <v>17</v>
      </c>
      <c r="L1382" s="2">
        <v>40</v>
      </c>
      <c r="M1382" s="194" t="s">
        <v>2774</v>
      </c>
      <c r="N1382" s="2" t="s">
        <v>519</v>
      </c>
      <c r="O1382" s="195" t="s">
        <v>519</v>
      </c>
    </row>
    <row r="1383" spans="1:15">
      <c r="A1383" s="7">
        <v>2015</v>
      </c>
      <c r="B1383" s="7" t="str">
        <f t="shared" si="43"/>
        <v>S50</v>
      </c>
      <c r="C1383" s="8">
        <v>42351</v>
      </c>
      <c r="D1383" s="7">
        <v>10</v>
      </c>
      <c r="E1383" s="7" t="str">
        <f t="shared" si="42"/>
        <v>S504235110</v>
      </c>
      <c r="F1383" s="3" t="s">
        <v>14</v>
      </c>
      <c r="G1383" s="2">
        <v>120</v>
      </c>
      <c r="H1383" s="2" t="s">
        <v>3541</v>
      </c>
      <c r="I1383" s="2" t="s">
        <v>3542</v>
      </c>
      <c r="J1383" s="2" t="s">
        <v>3543</v>
      </c>
      <c r="K1383" s="194" t="s">
        <v>17</v>
      </c>
      <c r="L1383" s="2">
        <v>39</v>
      </c>
      <c r="M1383" s="194" t="s">
        <v>2975</v>
      </c>
      <c r="N1383" s="2" t="s">
        <v>1208</v>
      </c>
      <c r="O1383" s="195">
        <v>0</v>
      </c>
    </row>
    <row r="1384" spans="1:15">
      <c r="A1384" s="7">
        <v>2015</v>
      </c>
      <c r="B1384" s="7" t="str">
        <f t="shared" si="43"/>
        <v>S50</v>
      </c>
      <c r="C1384" s="8">
        <v>42351</v>
      </c>
      <c r="D1384" s="7">
        <v>11</v>
      </c>
      <c r="E1384" s="7" t="str">
        <f t="shared" si="42"/>
        <v>S504235111</v>
      </c>
      <c r="F1384" s="3">
        <v>2017</v>
      </c>
      <c r="G1384" s="2">
        <v>150</v>
      </c>
      <c r="H1384" s="2" t="s">
        <v>3544</v>
      </c>
      <c r="I1384" s="2" t="s">
        <v>3545</v>
      </c>
      <c r="J1384" s="2" t="s">
        <v>311</v>
      </c>
      <c r="K1384" s="194" t="s">
        <v>17</v>
      </c>
      <c r="L1384" s="2">
        <v>35</v>
      </c>
      <c r="M1384" s="194" t="s">
        <v>1685</v>
      </c>
      <c r="N1384" s="2" t="s">
        <v>792</v>
      </c>
      <c r="O1384" s="195" t="s">
        <v>444</v>
      </c>
    </row>
    <row r="1385" spans="1:15">
      <c r="A1385" s="7">
        <v>2015</v>
      </c>
      <c r="B1385" s="7" t="str">
        <f t="shared" si="43"/>
        <v>S50</v>
      </c>
      <c r="C1385" s="8">
        <v>42351</v>
      </c>
      <c r="D1385" s="7">
        <v>12</v>
      </c>
      <c r="E1385" s="7" t="str">
        <f t="shared" si="42"/>
        <v>S504235112</v>
      </c>
      <c r="F1385" s="3">
        <v>2018</v>
      </c>
      <c r="G1385" s="2">
        <v>150</v>
      </c>
      <c r="H1385" s="2" t="s">
        <v>3546</v>
      </c>
      <c r="I1385" s="2" t="s">
        <v>3547</v>
      </c>
      <c r="J1385" s="2" t="s">
        <v>2375</v>
      </c>
      <c r="K1385" s="194" t="s">
        <v>17</v>
      </c>
      <c r="L1385" s="2">
        <v>35</v>
      </c>
      <c r="M1385" s="194" t="s">
        <v>406</v>
      </c>
      <c r="N1385" s="2" t="s">
        <v>671</v>
      </c>
      <c r="O1385" s="195" t="s">
        <v>1418</v>
      </c>
    </row>
    <row r="1386" spans="1:15">
      <c r="A1386" s="7">
        <v>2015</v>
      </c>
      <c r="B1386" s="7" t="str">
        <f t="shared" si="43"/>
        <v>S50</v>
      </c>
      <c r="C1386" s="8">
        <v>42351</v>
      </c>
      <c r="D1386" s="7">
        <v>13</v>
      </c>
      <c r="E1386" s="7" t="str">
        <f t="shared" si="42"/>
        <v>S504235113</v>
      </c>
      <c r="F1386" s="3">
        <v>2019</v>
      </c>
      <c r="G1386" s="2">
        <v>150</v>
      </c>
      <c r="H1386" s="2" t="s">
        <v>3548</v>
      </c>
      <c r="I1386" s="2" t="s">
        <v>3549</v>
      </c>
      <c r="J1386" s="2" t="s">
        <v>487</v>
      </c>
      <c r="K1386" s="194" t="s">
        <v>17</v>
      </c>
      <c r="L1386" s="2">
        <v>31</v>
      </c>
      <c r="M1386" s="194" t="s">
        <v>820</v>
      </c>
      <c r="N1386" s="2" t="s">
        <v>1138</v>
      </c>
      <c r="O1386" s="195" t="s">
        <v>1197</v>
      </c>
    </row>
    <row r="1387" spans="1:15" ht="15.75" thickBot="1">
      <c r="A1387" s="7">
        <v>2015</v>
      </c>
      <c r="B1387" s="7" t="str">
        <f t="shared" si="43"/>
        <v>S50</v>
      </c>
      <c r="C1387" s="8">
        <v>42351</v>
      </c>
      <c r="D1387" s="7">
        <v>14</v>
      </c>
      <c r="E1387" s="7" t="str">
        <f t="shared" si="42"/>
        <v>S504235114</v>
      </c>
      <c r="F1387" s="5">
        <v>2020</v>
      </c>
      <c r="G1387" s="6">
        <v>150</v>
      </c>
      <c r="H1387" s="6" t="s">
        <v>3550</v>
      </c>
      <c r="I1387" s="6" t="s">
        <v>3551</v>
      </c>
      <c r="J1387" s="6" t="s">
        <v>448</v>
      </c>
      <c r="K1387" s="196" t="s">
        <v>17</v>
      </c>
      <c r="L1387" s="6">
        <v>27</v>
      </c>
      <c r="M1387" s="196" t="s">
        <v>867</v>
      </c>
      <c r="N1387" s="6" t="s">
        <v>1484</v>
      </c>
      <c r="O1387" s="197" t="s">
        <v>3552</v>
      </c>
    </row>
    <row r="1388" spans="1:15" ht="16.5" thickTop="1" thickBot="1">
      <c r="A1388" s="7">
        <v>2015</v>
      </c>
      <c r="B1388" s="7" t="str">
        <f t="shared" si="43"/>
        <v>S50</v>
      </c>
      <c r="C1388" s="8">
        <v>42351</v>
      </c>
      <c r="D1388" s="7">
        <v>15</v>
      </c>
      <c r="E1388" s="7" t="str">
        <f t="shared" si="42"/>
        <v>S504235115</v>
      </c>
      <c r="F1388" s="1" t="s">
        <v>15</v>
      </c>
    </row>
    <row r="1389" spans="1:15" ht="16.5" thickTop="1" thickBot="1">
      <c r="A1389" s="7">
        <v>2015</v>
      </c>
      <c r="B1389" s="7" t="str">
        <f t="shared" si="43"/>
        <v>S50</v>
      </c>
      <c r="C1389" s="8">
        <v>42351</v>
      </c>
      <c r="D1389" s="7">
        <v>16</v>
      </c>
      <c r="E1389" s="7" t="str">
        <f t="shared" si="42"/>
        <v>S504235116</v>
      </c>
      <c r="F1389" s="338" t="s">
        <v>1</v>
      </c>
      <c r="G1389" s="341" t="s">
        <v>2</v>
      </c>
      <c r="H1389" s="342"/>
      <c r="I1389" s="342"/>
      <c r="J1389" s="343"/>
      <c r="K1389" s="344" t="s">
        <v>3</v>
      </c>
      <c r="L1389" s="343"/>
      <c r="M1389" s="344" t="s">
        <v>144</v>
      </c>
      <c r="N1389" s="342"/>
      <c r="O1389" s="342"/>
    </row>
    <row r="1390" spans="1:15" ht="18" customHeight="1" thickBot="1">
      <c r="A1390" s="7">
        <v>2015</v>
      </c>
      <c r="B1390" s="7" t="str">
        <f t="shared" si="43"/>
        <v>S50</v>
      </c>
      <c r="C1390" s="8">
        <v>42351</v>
      </c>
      <c r="D1390" s="7">
        <v>17</v>
      </c>
      <c r="E1390" s="7" t="str">
        <f t="shared" si="42"/>
        <v>S504235117</v>
      </c>
      <c r="F1390" s="339"/>
      <c r="G1390" s="345" t="s">
        <v>5</v>
      </c>
      <c r="H1390" s="347" t="s">
        <v>145</v>
      </c>
      <c r="I1390" s="348"/>
      <c r="J1390" s="349"/>
      <c r="K1390" s="350" t="s">
        <v>6</v>
      </c>
      <c r="L1390" s="352" t="s">
        <v>7</v>
      </c>
      <c r="M1390" s="350" t="s">
        <v>8</v>
      </c>
      <c r="N1390" s="354" t="s">
        <v>146</v>
      </c>
      <c r="O1390" s="356" t="s">
        <v>147</v>
      </c>
    </row>
    <row r="1391" spans="1:15" ht="15.75" thickBot="1">
      <c r="A1391" s="7">
        <v>2015</v>
      </c>
      <c r="B1391" s="7" t="str">
        <f t="shared" si="43"/>
        <v>S50</v>
      </c>
      <c r="C1391" s="8">
        <v>42351</v>
      </c>
      <c r="D1391" s="7">
        <v>18</v>
      </c>
      <c r="E1391" s="7" t="str">
        <f t="shared" si="42"/>
        <v>S504235118</v>
      </c>
      <c r="F1391" s="340"/>
      <c r="G1391" s="346"/>
      <c r="H1391" s="191" t="s">
        <v>9</v>
      </c>
      <c r="I1391" s="192" t="s">
        <v>10</v>
      </c>
      <c r="J1391" s="193" t="s">
        <v>11</v>
      </c>
      <c r="K1391" s="351"/>
      <c r="L1391" s="353"/>
      <c r="M1391" s="351"/>
      <c r="N1391" s="355"/>
      <c r="O1391" s="357"/>
    </row>
    <row r="1392" spans="1:15">
      <c r="A1392" s="7">
        <v>2015</v>
      </c>
      <c r="B1392" s="7" t="str">
        <f t="shared" si="43"/>
        <v>S50</v>
      </c>
      <c r="C1392" s="8">
        <v>42351</v>
      </c>
      <c r="D1392" s="7">
        <v>19</v>
      </c>
      <c r="E1392" s="7" t="str">
        <f t="shared" si="42"/>
        <v>S504235119</v>
      </c>
      <c r="F1392" s="3" t="s">
        <v>16</v>
      </c>
      <c r="G1392" s="2">
        <v>17</v>
      </c>
      <c r="H1392" s="2" t="s">
        <v>3553</v>
      </c>
      <c r="I1392" s="2" t="s">
        <v>2758</v>
      </c>
      <c r="J1392" s="2" t="s">
        <v>2351</v>
      </c>
      <c r="K1392" s="194" t="s">
        <v>17</v>
      </c>
      <c r="L1392" s="2">
        <v>50</v>
      </c>
      <c r="M1392" s="194" t="s">
        <v>423</v>
      </c>
      <c r="N1392" s="2" t="s">
        <v>535</v>
      </c>
      <c r="O1392" s="195">
        <v>25</v>
      </c>
    </row>
    <row r="1393" spans="1:15">
      <c r="A1393" s="7">
        <v>2015</v>
      </c>
      <c r="B1393" s="7" t="str">
        <f t="shared" si="43"/>
        <v>S50</v>
      </c>
      <c r="C1393" s="8">
        <v>42351</v>
      </c>
      <c r="D1393" s="7">
        <v>20</v>
      </c>
      <c r="E1393" s="7" t="str">
        <f t="shared" si="42"/>
        <v>S504235120</v>
      </c>
      <c r="F1393" s="4">
        <v>42339</v>
      </c>
      <c r="G1393" s="2">
        <v>137</v>
      </c>
      <c r="H1393" s="2" t="s">
        <v>3554</v>
      </c>
      <c r="I1393" s="2" t="s">
        <v>2869</v>
      </c>
      <c r="J1393" s="2" t="s">
        <v>3555</v>
      </c>
      <c r="K1393" s="194" t="s">
        <v>17</v>
      </c>
      <c r="L1393" s="2">
        <v>49</v>
      </c>
      <c r="M1393" s="194" t="s">
        <v>411</v>
      </c>
      <c r="N1393" s="2" t="s">
        <v>799</v>
      </c>
      <c r="O1393" s="195" t="s">
        <v>799</v>
      </c>
    </row>
    <row r="1394" spans="1:15">
      <c r="A1394" s="7">
        <v>2015</v>
      </c>
      <c r="B1394" s="7" t="str">
        <f t="shared" si="43"/>
        <v>S50</v>
      </c>
      <c r="C1394" s="8">
        <v>42351</v>
      </c>
      <c r="D1394" s="7">
        <v>21</v>
      </c>
      <c r="E1394" s="7" t="str">
        <f t="shared" si="42"/>
        <v>S504235121</v>
      </c>
      <c r="F1394" s="4">
        <v>42370</v>
      </c>
      <c r="G1394" s="2">
        <v>150</v>
      </c>
      <c r="H1394" s="2" t="s">
        <v>3556</v>
      </c>
      <c r="I1394" s="2" t="s">
        <v>3557</v>
      </c>
      <c r="J1394" s="2" t="s">
        <v>3558</v>
      </c>
      <c r="K1394" s="194" t="s">
        <v>17</v>
      </c>
      <c r="L1394" s="2">
        <v>41</v>
      </c>
      <c r="M1394" s="194" t="s">
        <v>2742</v>
      </c>
      <c r="N1394" s="2">
        <v>0</v>
      </c>
      <c r="O1394" s="195" t="s">
        <v>309</v>
      </c>
    </row>
    <row r="1395" spans="1:15">
      <c r="A1395" s="7">
        <v>2015</v>
      </c>
      <c r="B1395" s="7" t="str">
        <f t="shared" si="43"/>
        <v>S50</v>
      </c>
      <c r="C1395" s="8">
        <v>42351</v>
      </c>
      <c r="D1395" s="7">
        <v>22</v>
      </c>
      <c r="E1395" s="7" t="str">
        <f t="shared" si="42"/>
        <v>S504235122</v>
      </c>
      <c r="F1395" s="4">
        <v>42401</v>
      </c>
      <c r="G1395" s="2">
        <v>150</v>
      </c>
      <c r="H1395" s="2" t="s">
        <v>3559</v>
      </c>
      <c r="I1395" s="2" t="s">
        <v>3560</v>
      </c>
      <c r="J1395" s="2" t="s">
        <v>544</v>
      </c>
      <c r="K1395" s="194" t="s">
        <v>17</v>
      </c>
      <c r="L1395" s="2">
        <v>40</v>
      </c>
      <c r="M1395" s="194" t="s">
        <v>411</v>
      </c>
      <c r="N1395" s="2">
        <v>0</v>
      </c>
      <c r="O1395" s="195" t="s">
        <v>410</v>
      </c>
    </row>
    <row r="1396" spans="1:15">
      <c r="A1396" s="7">
        <v>2015</v>
      </c>
      <c r="B1396" s="7" t="str">
        <f t="shared" si="43"/>
        <v>S50</v>
      </c>
      <c r="C1396" s="8">
        <v>42351</v>
      </c>
      <c r="D1396" s="7">
        <v>23</v>
      </c>
      <c r="E1396" s="7" t="str">
        <f t="shared" si="42"/>
        <v>S504235123</v>
      </c>
      <c r="F1396" s="4">
        <v>42430</v>
      </c>
      <c r="G1396" s="2">
        <v>150</v>
      </c>
      <c r="H1396" s="2" t="s">
        <v>3561</v>
      </c>
      <c r="I1396" s="2" t="s">
        <v>3562</v>
      </c>
      <c r="J1396" s="2" t="s">
        <v>1692</v>
      </c>
      <c r="K1396" s="194" t="s">
        <v>17</v>
      </c>
      <c r="L1396" s="2">
        <v>38</v>
      </c>
      <c r="M1396" s="194" t="s">
        <v>411</v>
      </c>
      <c r="N1396" s="2">
        <v>0</v>
      </c>
      <c r="O1396" s="195" t="s">
        <v>410</v>
      </c>
    </row>
    <row r="1397" spans="1:15">
      <c r="A1397" s="7">
        <v>2015</v>
      </c>
      <c r="B1397" s="7" t="str">
        <f t="shared" si="43"/>
        <v>S50</v>
      </c>
      <c r="C1397" s="8">
        <v>42351</v>
      </c>
      <c r="D1397" s="7">
        <v>24</v>
      </c>
      <c r="E1397" s="7" t="str">
        <f t="shared" si="42"/>
        <v>S504235124</v>
      </c>
      <c r="F1397" s="3" t="s">
        <v>14</v>
      </c>
      <c r="G1397" s="2">
        <v>145</v>
      </c>
      <c r="H1397" s="2" t="s">
        <v>3563</v>
      </c>
      <c r="I1397" s="2" t="s">
        <v>3564</v>
      </c>
      <c r="J1397" s="2" t="s">
        <v>3565</v>
      </c>
      <c r="K1397" s="194" t="s">
        <v>17</v>
      </c>
      <c r="L1397" s="2">
        <v>43</v>
      </c>
      <c r="M1397" s="194" t="s">
        <v>3566</v>
      </c>
      <c r="N1397" s="2" t="s">
        <v>2927</v>
      </c>
      <c r="O1397" s="195">
        <v>0</v>
      </c>
    </row>
    <row r="1398" spans="1:15">
      <c r="A1398" s="7">
        <v>2015</v>
      </c>
      <c r="B1398" s="7" t="str">
        <f t="shared" si="43"/>
        <v>S50</v>
      </c>
      <c r="C1398" s="8">
        <v>42351</v>
      </c>
      <c r="D1398" s="7">
        <v>25</v>
      </c>
      <c r="E1398" s="7" t="str">
        <f t="shared" si="42"/>
        <v>S504235125</v>
      </c>
      <c r="F1398" s="3">
        <v>2017</v>
      </c>
      <c r="G1398" s="2">
        <v>175</v>
      </c>
      <c r="H1398" s="2" t="s">
        <v>3567</v>
      </c>
      <c r="I1398" s="2" t="s">
        <v>3568</v>
      </c>
      <c r="J1398" s="2" t="s">
        <v>584</v>
      </c>
      <c r="K1398" s="194" t="s">
        <v>17</v>
      </c>
      <c r="L1398" s="2">
        <v>38</v>
      </c>
      <c r="M1398" s="194" t="s">
        <v>380</v>
      </c>
      <c r="N1398" s="2" t="s">
        <v>333</v>
      </c>
      <c r="O1398" s="195" t="s">
        <v>379</v>
      </c>
    </row>
    <row r="1399" spans="1:15">
      <c r="A1399" s="7">
        <v>2015</v>
      </c>
      <c r="B1399" s="7" t="str">
        <f t="shared" si="43"/>
        <v>S50</v>
      </c>
      <c r="C1399" s="8">
        <v>42351</v>
      </c>
      <c r="D1399" s="7">
        <v>26</v>
      </c>
      <c r="E1399" s="7" t="str">
        <f t="shared" si="42"/>
        <v>S504235126</v>
      </c>
      <c r="F1399" s="3">
        <v>2018</v>
      </c>
      <c r="G1399" s="2">
        <v>180</v>
      </c>
      <c r="H1399" s="2" t="s">
        <v>3569</v>
      </c>
      <c r="I1399" s="2" t="s">
        <v>3570</v>
      </c>
      <c r="J1399" s="2" t="s">
        <v>3571</v>
      </c>
      <c r="K1399" s="194" t="s">
        <v>17</v>
      </c>
      <c r="L1399" s="2">
        <v>37</v>
      </c>
      <c r="M1399" s="194" t="s">
        <v>1173</v>
      </c>
      <c r="N1399" s="2" t="s">
        <v>512</v>
      </c>
      <c r="O1399" s="195" t="s">
        <v>1100</v>
      </c>
    </row>
    <row r="1400" spans="1:15">
      <c r="A1400" s="7">
        <v>2015</v>
      </c>
      <c r="B1400" s="7" t="str">
        <f t="shared" si="43"/>
        <v>S50</v>
      </c>
      <c r="C1400" s="8">
        <v>42351</v>
      </c>
      <c r="D1400" s="7">
        <v>27</v>
      </c>
      <c r="E1400" s="7" t="str">
        <f t="shared" si="42"/>
        <v>S504235127</v>
      </c>
      <c r="F1400" s="3">
        <v>2019</v>
      </c>
      <c r="G1400" s="2">
        <v>180</v>
      </c>
      <c r="H1400" s="2" t="s">
        <v>3572</v>
      </c>
      <c r="I1400" s="2" t="s">
        <v>3573</v>
      </c>
      <c r="J1400" s="2" t="s">
        <v>579</v>
      </c>
      <c r="K1400" s="194" t="s">
        <v>17</v>
      </c>
      <c r="L1400" s="2">
        <v>32</v>
      </c>
      <c r="M1400" s="194" t="s">
        <v>731</v>
      </c>
      <c r="N1400" s="2" t="s">
        <v>1715</v>
      </c>
      <c r="O1400" s="195" t="s">
        <v>400</v>
      </c>
    </row>
    <row r="1401" spans="1:15" ht="15.75" thickBot="1">
      <c r="A1401" s="7">
        <v>2015</v>
      </c>
      <c r="B1401" s="7" t="str">
        <f t="shared" si="43"/>
        <v>S50</v>
      </c>
      <c r="C1401" s="8">
        <v>42351</v>
      </c>
      <c r="D1401" s="7">
        <v>28</v>
      </c>
      <c r="E1401" s="7" t="str">
        <f t="shared" si="42"/>
        <v>S504235128</v>
      </c>
      <c r="F1401" s="5">
        <v>2020</v>
      </c>
      <c r="G1401" s="6">
        <v>180</v>
      </c>
      <c r="H1401" s="6" t="s">
        <v>3574</v>
      </c>
      <c r="I1401" s="6" t="s">
        <v>3575</v>
      </c>
      <c r="J1401" s="6" t="s">
        <v>876</v>
      </c>
      <c r="K1401" s="196" t="s">
        <v>17</v>
      </c>
      <c r="L1401" s="6">
        <v>32</v>
      </c>
      <c r="M1401" s="196" t="s">
        <v>3576</v>
      </c>
      <c r="N1401" s="6" t="s">
        <v>3577</v>
      </c>
      <c r="O1401" s="197" t="s">
        <v>3313</v>
      </c>
    </row>
    <row r="1402" spans="1:15" ht="16.5" thickTop="1" thickBot="1">
      <c r="A1402" s="7">
        <v>2015</v>
      </c>
      <c r="B1402" s="7" t="str">
        <f t="shared" si="43"/>
        <v>S51</v>
      </c>
      <c r="C1402" s="8">
        <v>42358</v>
      </c>
      <c r="D1402" s="7">
        <v>1</v>
      </c>
      <c r="E1402" s="7" t="str">
        <f t="shared" ref="E1402:E1465" si="44">B1402&amp;C1402&amp;D1402</f>
        <v>S51423581</v>
      </c>
      <c r="F1402" s="1" t="s">
        <v>0</v>
      </c>
    </row>
    <row r="1403" spans="1:15" ht="16.5" thickTop="1" thickBot="1">
      <c r="A1403" s="7">
        <v>2015</v>
      </c>
      <c r="B1403" s="7" t="str">
        <f t="shared" si="43"/>
        <v>S51</v>
      </c>
      <c r="C1403" s="8">
        <v>42358</v>
      </c>
      <c r="D1403" s="7">
        <v>2</v>
      </c>
      <c r="E1403" s="7" t="str">
        <f t="shared" si="44"/>
        <v>S51423582</v>
      </c>
      <c r="F1403" s="338" t="s">
        <v>1</v>
      </c>
      <c r="G1403" s="341" t="s">
        <v>2</v>
      </c>
      <c r="H1403" s="342"/>
      <c r="I1403" s="342"/>
      <c r="J1403" s="343"/>
      <c r="K1403" s="344" t="s">
        <v>3</v>
      </c>
      <c r="L1403" s="343"/>
      <c r="M1403" s="344" t="s">
        <v>144</v>
      </c>
      <c r="N1403" s="342"/>
      <c r="O1403" s="342"/>
    </row>
    <row r="1404" spans="1:15" ht="18" customHeight="1" thickBot="1">
      <c r="A1404" s="7">
        <v>2015</v>
      </c>
      <c r="B1404" s="7" t="str">
        <f t="shared" si="43"/>
        <v>S51</v>
      </c>
      <c r="C1404" s="8">
        <v>42358</v>
      </c>
      <c r="D1404" s="7">
        <v>3</v>
      </c>
      <c r="E1404" s="7" t="str">
        <f t="shared" si="44"/>
        <v>S51423583</v>
      </c>
      <c r="F1404" s="339"/>
      <c r="G1404" s="345" t="s">
        <v>5</v>
      </c>
      <c r="H1404" s="347" t="s">
        <v>145</v>
      </c>
      <c r="I1404" s="348"/>
      <c r="J1404" s="349"/>
      <c r="K1404" s="350" t="s">
        <v>6</v>
      </c>
      <c r="L1404" s="352" t="s">
        <v>7</v>
      </c>
      <c r="M1404" s="350" t="s">
        <v>8</v>
      </c>
      <c r="N1404" s="354" t="s">
        <v>146</v>
      </c>
      <c r="O1404" s="356" t="s">
        <v>147</v>
      </c>
    </row>
    <row r="1405" spans="1:15" ht="15.75" thickBot="1">
      <c r="A1405" s="7">
        <v>2015</v>
      </c>
      <c r="B1405" s="7" t="str">
        <f t="shared" si="43"/>
        <v>S51</v>
      </c>
      <c r="C1405" s="8">
        <v>42358</v>
      </c>
      <c r="D1405" s="7">
        <v>4</v>
      </c>
      <c r="E1405" s="7" t="str">
        <f t="shared" si="44"/>
        <v>S51423584</v>
      </c>
      <c r="F1405" s="340"/>
      <c r="G1405" s="346"/>
      <c r="H1405" s="191" t="s">
        <v>9</v>
      </c>
      <c r="I1405" s="192" t="s">
        <v>10</v>
      </c>
      <c r="J1405" s="193" t="s">
        <v>11</v>
      </c>
      <c r="K1405" s="351"/>
      <c r="L1405" s="353"/>
      <c r="M1405" s="351"/>
      <c r="N1405" s="355"/>
      <c r="O1405" s="357"/>
    </row>
    <row r="1406" spans="1:15">
      <c r="A1406" s="7">
        <v>2015</v>
      </c>
      <c r="B1406" s="7" t="str">
        <f t="shared" si="43"/>
        <v>S51</v>
      </c>
      <c r="C1406" s="8">
        <v>42358</v>
      </c>
      <c r="D1406" s="7">
        <v>5</v>
      </c>
      <c r="E1406" s="7" t="str">
        <f t="shared" si="44"/>
        <v>S51423585</v>
      </c>
      <c r="F1406" s="3" t="s">
        <v>12</v>
      </c>
      <c r="G1406" s="2" t="s">
        <v>3578</v>
      </c>
      <c r="H1406" s="2" t="s">
        <v>3578</v>
      </c>
      <c r="I1406" s="2" t="s">
        <v>3579</v>
      </c>
      <c r="J1406" s="2" t="s">
        <v>1823</v>
      </c>
      <c r="K1406" s="194" t="s">
        <v>13</v>
      </c>
      <c r="L1406" s="2">
        <v>49</v>
      </c>
      <c r="M1406" s="194" t="s">
        <v>2074</v>
      </c>
      <c r="N1406" s="2" t="s">
        <v>1239</v>
      </c>
      <c r="O1406" s="195" t="s">
        <v>1970</v>
      </c>
    </row>
    <row r="1407" spans="1:15">
      <c r="A1407" s="7">
        <v>2015</v>
      </c>
      <c r="B1407" s="7" t="str">
        <f t="shared" si="43"/>
        <v>S51</v>
      </c>
      <c r="C1407" s="8">
        <v>42358</v>
      </c>
      <c r="D1407" s="7">
        <v>6</v>
      </c>
      <c r="E1407" s="7" t="str">
        <f t="shared" si="44"/>
        <v>S51423586</v>
      </c>
      <c r="F1407" s="4">
        <v>42339</v>
      </c>
      <c r="G1407" s="2" t="s">
        <v>3580</v>
      </c>
      <c r="H1407" s="2" t="s">
        <v>3580</v>
      </c>
      <c r="I1407" s="2" t="s">
        <v>3581</v>
      </c>
      <c r="J1407" s="2" t="s">
        <v>3582</v>
      </c>
      <c r="K1407" s="194" t="s">
        <v>13</v>
      </c>
      <c r="L1407" s="2">
        <v>49</v>
      </c>
      <c r="M1407" s="194" t="s">
        <v>3583</v>
      </c>
      <c r="N1407" s="2" t="s">
        <v>343</v>
      </c>
      <c r="O1407" s="195">
        <v>0</v>
      </c>
    </row>
    <row r="1408" spans="1:15">
      <c r="A1408" s="7">
        <v>2015</v>
      </c>
      <c r="B1408" s="7" t="str">
        <f t="shared" si="43"/>
        <v>S51</v>
      </c>
      <c r="C1408" s="8">
        <v>42358</v>
      </c>
      <c r="D1408" s="7">
        <v>7</v>
      </c>
      <c r="E1408" s="7" t="str">
        <f t="shared" si="44"/>
        <v>S51423587</v>
      </c>
      <c r="F1408" s="4">
        <v>42370</v>
      </c>
      <c r="G1408" s="2" t="s">
        <v>3584</v>
      </c>
      <c r="H1408" s="2" t="s">
        <v>3584</v>
      </c>
      <c r="I1408" s="2" t="s">
        <v>3585</v>
      </c>
      <c r="J1408" s="2" t="s">
        <v>612</v>
      </c>
      <c r="K1408" s="194" t="s">
        <v>13</v>
      </c>
      <c r="L1408" s="2">
        <v>47</v>
      </c>
      <c r="M1408" s="194" t="s">
        <v>2951</v>
      </c>
      <c r="N1408" s="2" t="s">
        <v>800</v>
      </c>
      <c r="O1408" s="195">
        <v>0</v>
      </c>
    </row>
    <row r="1409" spans="1:15">
      <c r="A1409" s="7">
        <v>2015</v>
      </c>
      <c r="B1409" s="7" t="str">
        <f t="shared" si="43"/>
        <v>S51</v>
      </c>
      <c r="C1409" s="8">
        <v>42358</v>
      </c>
      <c r="D1409" s="7">
        <v>8</v>
      </c>
      <c r="E1409" s="7" t="str">
        <f t="shared" si="44"/>
        <v>S51423588</v>
      </c>
      <c r="F1409" s="4">
        <v>42401</v>
      </c>
      <c r="G1409" s="2" t="s">
        <v>3586</v>
      </c>
      <c r="H1409" s="2" t="s">
        <v>3586</v>
      </c>
      <c r="I1409" s="2" t="s">
        <v>3587</v>
      </c>
      <c r="J1409" s="2" t="s">
        <v>2805</v>
      </c>
      <c r="K1409" s="194" t="s">
        <v>13</v>
      </c>
      <c r="L1409" s="2">
        <v>45</v>
      </c>
      <c r="M1409" s="194" t="s">
        <v>3588</v>
      </c>
      <c r="N1409" s="2" t="s">
        <v>2660</v>
      </c>
      <c r="O1409" s="195">
        <v>0</v>
      </c>
    </row>
    <row r="1410" spans="1:15">
      <c r="A1410" s="7">
        <v>2015</v>
      </c>
      <c r="B1410" s="7" t="str">
        <f t="shared" si="43"/>
        <v>S51</v>
      </c>
      <c r="C1410" s="8">
        <v>42358</v>
      </c>
      <c r="D1410" s="7">
        <v>9</v>
      </c>
      <c r="E1410" s="7" t="str">
        <f t="shared" si="44"/>
        <v>S51423589</v>
      </c>
      <c r="F1410" s="4">
        <v>42430</v>
      </c>
      <c r="G1410" s="2" t="s">
        <v>3589</v>
      </c>
      <c r="H1410" s="2" t="s">
        <v>3589</v>
      </c>
      <c r="I1410" s="2" t="s">
        <v>3590</v>
      </c>
      <c r="J1410" s="2" t="s">
        <v>2024</v>
      </c>
      <c r="K1410" s="194" t="s">
        <v>13</v>
      </c>
      <c r="L1410" s="2">
        <v>45</v>
      </c>
      <c r="M1410" s="194" t="s">
        <v>3583</v>
      </c>
      <c r="N1410" s="2">
        <v>0</v>
      </c>
      <c r="O1410" s="195" t="s">
        <v>343</v>
      </c>
    </row>
    <row r="1411" spans="1:15">
      <c r="A1411" s="7">
        <v>2015</v>
      </c>
      <c r="B1411" s="7" t="str">
        <f t="shared" si="43"/>
        <v>S51</v>
      </c>
      <c r="C1411" s="8">
        <v>42358</v>
      </c>
      <c r="D1411" s="7">
        <v>10</v>
      </c>
      <c r="E1411" s="7" t="str">
        <f t="shared" si="44"/>
        <v>S514235810</v>
      </c>
      <c r="F1411" s="3" t="s">
        <v>14</v>
      </c>
      <c r="G1411" s="2" t="s">
        <v>3591</v>
      </c>
      <c r="H1411" s="2" t="s">
        <v>3591</v>
      </c>
      <c r="I1411" s="2" t="s">
        <v>3592</v>
      </c>
      <c r="J1411" s="2" t="s">
        <v>3593</v>
      </c>
      <c r="K1411" s="194" t="s">
        <v>13</v>
      </c>
      <c r="L1411" s="2">
        <v>43</v>
      </c>
      <c r="M1411" s="194">
        <v>84</v>
      </c>
      <c r="N1411" s="2">
        <v>8</v>
      </c>
      <c r="O1411" s="195">
        <v>8</v>
      </c>
    </row>
    <row r="1412" spans="1:15">
      <c r="A1412" s="7">
        <v>2015</v>
      </c>
      <c r="B1412" s="7" t="str">
        <f t="shared" si="43"/>
        <v>S51</v>
      </c>
      <c r="C1412" s="8">
        <v>42358</v>
      </c>
      <c r="D1412" s="7">
        <v>11</v>
      </c>
      <c r="E1412" s="7" t="str">
        <f t="shared" si="44"/>
        <v>S514235811</v>
      </c>
      <c r="F1412" s="3">
        <v>2017</v>
      </c>
      <c r="G1412" s="2" t="s">
        <v>3594</v>
      </c>
      <c r="H1412" s="2" t="s">
        <v>3594</v>
      </c>
      <c r="I1412" s="2" t="s">
        <v>3595</v>
      </c>
      <c r="J1412" s="2" t="s">
        <v>1604</v>
      </c>
      <c r="K1412" s="194" t="s">
        <v>13</v>
      </c>
      <c r="L1412" s="2">
        <v>35</v>
      </c>
      <c r="M1412" s="194" t="s">
        <v>1677</v>
      </c>
      <c r="N1412" s="2" t="s">
        <v>585</v>
      </c>
      <c r="O1412" s="195" t="s">
        <v>585</v>
      </c>
    </row>
    <row r="1413" spans="1:15">
      <c r="A1413" s="7">
        <v>2015</v>
      </c>
      <c r="B1413" s="7" t="str">
        <f t="shared" si="43"/>
        <v>S51</v>
      </c>
      <c r="C1413" s="8">
        <v>42358</v>
      </c>
      <c r="D1413" s="7">
        <v>12</v>
      </c>
      <c r="E1413" s="7" t="str">
        <f t="shared" si="44"/>
        <v>S514235812</v>
      </c>
      <c r="F1413" s="3">
        <v>2018</v>
      </c>
      <c r="G1413" s="2" t="s">
        <v>3596</v>
      </c>
      <c r="H1413" s="2" t="s">
        <v>3596</v>
      </c>
      <c r="I1413" s="2" t="s">
        <v>3597</v>
      </c>
      <c r="J1413" s="2" t="s">
        <v>3230</v>
      </c>
      <c r="K1413" s="194" t="s">
        <v>13</v>
      </c>
      <c r="L1413" s="2">
        <v>34</v>
      </c>
      <c r="M1413" s="194" t="s">
        <v>1677</v>
      </c>
      <c r="N1413" s="2" t="s">
        <v>922</v>
      </c>
      <c r="O1413" s="195" t="s">
        <v>625</v>
      </c>
    </row>
    <row r="1414" spans="1:15">
      <c r="A1414" s="7">
        <v>2015</v>
      </c>
      <c r="B1414" s="7" t="str">
        <f t="shared" si="43"/>
        <v>S51</v>
      </c>
      <c r="C1414" s="8">
        <v>42358</v>
      </c>
      <c r="D1414" s="7">
        <v>13</v>
      </c>
      <c r="E1414" s="7" t="str">
        <f t="shared" si="44"/>
        <v>S514235813</v>
      </c>
      <c r="F1414" s="3">
        <v>2019</v>
      </c>
      <c r="G1414" s="2" t="s">
        <v>3598</v>
      </c>
      <c r="H1414" s="2" t="s">
        <v>3598</v>
      </c>
      <c r="I1414" s="2" t="s">
        <v>3599</v>
      </c>
      <c r="J1414" s="2" t="s">
        <v>2187</v>
      </c>
      <c r="K1414" s="194" t="s">
        <v>13</v>
      </c>
      <c r="L1414" s="2">
        <v>31</v>
      </c>
      <c r="M1414" s="194" t="s">
        <v>507</v>
      </c>
      <c r="N1414" s="2" t="s">
        <v>340</v>
      </c>
      <c r="O1414" s="195" t="s">
        <v>340</v>
      </c>
    </row>
    <row r="1415" spans="1:15" ht="15.75" thickBot="1">
      <c r="A1415" s="7">
        <v>2015</v>
      </c>
      <c r="B1415" s="7" t="str">
        <f t="shared" si="43"/>
        <v>S51</v>
      </c>
      <c r="C1415" s="8">
        <v>42358</v>
      </c>
      <c r="D1415" s="7">
        <v>14</v>
      </c>
      <c r="E1415" s="7" t="str">
        <f t="shared" si="44"/>
        <v>S514235814</v>
      </c>
      <c r="F1415" s="5">
        <v>2020</v>
      </c>
      <c r="G1415" s="6" t="s">
        <v>3600</v>
      </c>
      <c r="H1415" s="6" t="s">
        <v>3600</v>
      </c>
      <c r="I1415" s="6" t="s">
        <v>3601</v>
      </c>
      <c r="J1415" s="6" t="s">
        <v>1417</v>
      </c>
      <c r="K1415" s="196" t="s">
        <v>13</v>
      </c>
      <c r="L1415" s="6">
        <v>30</v>
      </c>
      <c r="M1415" s="196" t="s">
        <v>507</v>
      </c>
      <c r="N1415" s="6" t="s">
        <v>423</v>
      </c>
      <c r="O1415" s="197" t="s">
        <v>1229</v>
      </c>
    </row>
    <row r="1416" spans="1:15" ht="16.5" thickTop="1" thickBot="1">
      <c r="A1416" s="7">
        <v>2015</v>
      </c>
      <c r="B1416" s="7" t="str">
        <f t="shared" si="43"/>
        <v>S51</v>
      </c>
      <c r="C1416" s="8">
        <v>42358</v>
      </c>
      <c r="D1416" s="7">
        <v>15</v>
      </c>
      <c r="E1416" s="7" t="str">
        <f t="shared" si="44"/>
        <v>S514235815</v>
      </c>
      <c r="F1416" s="1" t="s">
        <v>15</v>
      </c>
    </row>
    <row r="1417" spans="1:15" ht="16.5" thickTop="1" thickBot="1">
      <c r="A1417" s="7">
        <v>2015</v>
      </c>
      <c r="B1417" s="7" t="str">
        <f t="shared" si="43"/>
        <v>S51</v>
      </c>
      <c r="C1417" s="8">
        <v>42358</v>
      </c>
      <c r="D1417" s="7">
        <v>16</v>
      </c>
      <c r="E1417" s="7" t="str">
        <f t="shared" si="44"/>
        <v>S514235816</v>
      </c>
      <c r="F1417" s="338" t="s">
        <v>1</v>
      </c>
      <c r="G1417" s="341" t="s">
        <v>2</v>
      </c>
      <c r="H1417" s="342"/>
      <c r="I1417" s="342"/>
      <c r="J1417" s="343"/>
      <c r="K1417" s="344" t="s">
        <v>3</v>
      </c>
      <c r="L1417" s="343"/>
      <c r="M1417" s="344" t="s">
        <v>144</v>
      </c>
      <c r="N1417" s="342"/>
      <c r="O1417" s="342"/>
    </row>
    <row r="1418" spans="1:15" ht="18" customHeight="1" thickBot="1">
      <c r="A1418" s="7">
        <v>2015</v>
      </c>
      <c r="B1418" s="7" t="str">
        <f t="shared" si="43"/>
        <v>S51</v>
      </c>
      <c r="C1418" s="8">
        <v>42358</v>
      </c>
      <c r="D1418" s="7">
        <v>17</v>
      </c>
      <c r="E1418" s="7" t="str">
        <f t="shared" si="44"/>
        <v>S514235817</v>
      </c>
      <c r="F1418" s="339"/>
      <c r="G1418" s="345" t="s">
        <v>5</v>
      </c>
      <c r="H1418" s="347" t="s">
        <v>145</v>
      </c>
      <c r="I1418" s="348"/>
      <c r="J1418" s="349"/>
      <c r="K1418" s="350" t="s">
        <v>6</v>
      </c>
      <c r="L1418" s="352" t="s">
        <v>7</v>
      </c>
      <c r="M1418" s="350" t="s">
        <v>8</v>
      </c>
      <c r="N1418" s="354" t="s">
        <v>146</v>
      </c>
      <c r="O1418" s="356" t="s">
        <v>147</v>
      </c>
    </row>
    <row r="1419" spans="1:15" ht="15.75" thickBot="1">
      <c r="A1419" s="7">
        <v>2015</v>
      </c>
      <c r="B1419" s="7" t="str">
        <f t="shared" si="43"/>
        <v>S51</v>
      </c>
      <c r="C1419" s="8">
        <v>42358</v>
      </c>
      <c r="D1419" s="7">
        <v>18</v>
      </c>
      <c r="E1419" s="7" t="str">
        <f t="shared" si="44"/>
        <v>S514235818</v>
      </c>
      <c r="F1419" s="340"/>
      <c r="G1419" s="346"/>
      <c r="H1419" s="191" t="s">
        <v>9</v>
      </c>
      <c r="I1419" s="192" t="s">
        <v>10</v>
      </c>
      <c r="J1419" s="193" t="s">
        <v>11</v>
      </c>
      <c r="K1419" s="351"/>
      <c r="L1419" s="353"/>
      <c r="M1419" s="351"/>
      <c r="N1419" s="355"/>
      <c r="O1419" s="357"/>
    </row>
    <row r="1420" spans="1:15">
      <c r="A1420" s="7">
        <v>2015</v>
      </c>
      <c r="B1420" s="7" t="str">
        <f t="shared" si="43"/>
        <v>S51</v>
      </c>
      <c r="C1420" s="8">
        <v>42358</v>
      </c>
      <c r="D1420" s="7">
        <v>19</v>
      </c>
      <c r="E1420" s="7" t="str">
        <f t="shared" si="44"/>
        <v>S514235819</v>
      </c>
      <c r="F1420" s="3" t="s">
        <v>16</v>
      </c>
      <c r="G1420" s="2" t="s">
        <v>3602</v>
      </c>
      <c r="H1420" s="2" t="s">
        <v>3602</v>
      </c>
      <c r="I1420" s="2" t="s">
        <v>3603</v>
      </c>
      <c r="J1420" s="2" t="s">
        <v>1073</v>
      </c>
      <c r="K1420" s="194" t="s">
        <v>13</v>
      </c>
      <c r="L1420" s="2">
        <v>45</v>
      </c>
      <c r="M1420" s="194" t="s">
        <v>640</v>
      </c>
      <c r="N1420" s="2" t="s">
        <v>3604</v>
      </c>
      <c r="O1420" s="195" t="s">
        <v>1036</v>
      </c>
    </row>
    <row r="1421" spans="1:15">
      <c r="A1421" s="7">
        <v>2015</v>
      </c>
      <c r="B1421" s="7" t="str">
        <f t="shared" si="43"/>
        <v>S51</v>
      </c>
      <c r="C1421" s="8">
        <v>42358</v>
      </c>
      <c r="D1421" s="7">
        <v>20</v>
      </c>
      <c r="E1421" s="7" t="str">
        <f t="shared" si="44"/>
        <v>S514235820</v>
      </c>
      <c r="F1421" s="4">
        <v>42339</v>
      </c>
      <c r="G1421" s="2" t="s">
        <v>3605</v>
      </c>
      <c r="H1421" s="2" t="s">
        <v>3605</v>
      </c>
      <c r="I1421" s="2" t="s">
        <v>3606</v>
      </c>
      <c r="J1421" s="2" t="s">
        <v>1485</v>
      </c>
      <c r="K1421" s="194" t="s">
        <v>13</v>
      </c>
      <c r="L1421" s="2">
        <v>46</v>
      </c>
      <c r="M1421" s="194" t="s">
        <v>3607</v>
      </c>
      <c r="N1421" s="2" t="s">
        <v>524</v>
      </c>
      <c r="O1421" s="195">
        <v>0</v>
      </c>
    </row>
    <row r="1422" spans="1:15">
      <c r="A1422" s="7">
        <v>2015</v>
      </c>
      <c r="B1422" s="7" t="str">
        <f t="shared" si="43"/>
        <v>S51</v>
      </c>
      <c r="C1422" s="8">
        <v>42358</v>
      </c>
      <c r="D1422" s="7">
        <v>21</v>
      </c>
      <c r="E1422" s="7" t="str">
        <f t="shared" si="44"/>
        <v>S514235821</v>
      </c>
      <c r="F1422" s="4">
        <v>42370</v>
      </c>
      <c r="G1422" s="2" t="s">
        <v>3608</v>
      </c>
      <c r="H1422" s="2" t="s">
        <v>3608</v>
      </c>
      <c r="I1422" s="2" t="s">
        <v>3609</v>
      </c>
      <c r="J1422" s="2" t="s">
        <v>3610</v>
      </c>
      <c r="K1422" s="194" t="s">
        <v>13</v>
      </c>
      <c r="L1422" s="2">
        <v>45</v>
      </c>
      <c r="M1422" s="194" t="s">
        <v>2536</v>
      </c>
      <c r="N1422" s="2" t="s">
        <v>3577</v>
      </c>
      <c r="O1422" s="195" t="s">
        <v>431</v>
      </c>
    </row>
    <row r="1423" spans="1:15">
      <c r="A1423" s="7">
        <v>2015</v>
      </c>
      <c r="B1423" s="7" t="str">
        <f t="shared" si="43"/>
        <v>S51</v>
      </c>
      <c r="C1423" s="8">
        <v>42358</v>
      </c>
      <c r="D1423" s="7">
        <v>22</v>
      </c>
      <c r="E1423" s="7" t="str">
        <f t="shared" si="44"/>
        <v>S514235822</v>
      </c>
      <c r="F1423" s="4">
        <v>42401</v>
      </c>
      <c r="G1423" s="2" t="s">
        <v>3611</v>
      </c>
      <c r="H1423" s="2" t="s">
        <v>3611</v>
      </c>
      <c r="I1423" s="2" t="s">
        <v>3612</v>
      </c>
      <c r="J1423" s="2" t="s">
        <v>3048</v>
      </c>
      <c r="K1423" s="194" t="s">
        <v>13</v>
      </c>
      <c r="L1423" s="2">
        <v>45</v>
      </c>
      <c r="M1423" s="194">
        <v>85</v>
      </c>
      <c r="N1423" s="2">
        <v>10</v>
      </c>
      <c r="O1423" s="195">
        <v>5</v>
      </c>
    </row>
    <row r="1424" spans="1:15">
      <c r="A1424" s="7">
        <v>2015</v>
      </c>
      <c r="B1424" s="7" t="str">
        <f t="shared" si="43"/>
        <v>S51</v>
      </c>
      <c r="C1424" s="8">
        <v>42358</v>
      </c>
      <c r="D1424" s="7">
        <v>23</v>
      </c>
      <c r="E1424" s="7" t="str">
        <f t="shared" si="44"/>
        <v>S514235823</v>
      </c>
      <c r="F1424" s="4">
        <v>42430</v>
      </c>
      <c r="G1424" s="2" t="s">
        <v>3613</v>
      </c>
      <c r="H1424" s="2" t="s">
        <v>3613</v>
      </c>
      <c r="I1424" s="2" t="s">
        <v>3614</v>
      </c>
      <c r="J1424" s="2" t="s">
        <v>1012</v>
      </c>
      <c r="K1424" s="194" t="s">
        <v>13</v>
      </c>
      <c r="L1424" s="2">
        <v>45</v>
      </c>
      <c r="M1424" s="194" t="s">
        <v>1844</v>
      </c>
      <c r="N1424" s="2">
        <v>0</v>
      </c>
      <c r="O1424" s="195" t="s">
        <v>519</v>
      </c>
    </row>
    <row r="1425" spans="1:15">
      <c r="A1425" s="7">
        <v>2015</v>
      </c>
      <c r="B1425" s="7" t="str">
        <f t="shared" si="43"/>
        <v>S51</v>
      </c>
      <c r="C1425" s="8">
        <v>42358</v>
      </c>
      <c r="D1425" s="7">
        <v>24</v>
      </c>
      <c r="E1425" s="7" t="str">
        <f t="shared" si="44"/>
        <v>S514235824</v>
      </c>
      <c r="F1425" s="3" t="s">
        <v>14</v>
      </c>
      <c r="G1425" s="2" t="s">
        <v>3615</v>
      </c>
      <c r="H1425" s="2" t="s">
        <v>3615</v>
      </c>
      <c r="I1425" s="2" t="s">
        <v>3616</v>
      </c>
      <c r="J1425" s="2" t="s">
        <v>3617</v>
      </c>
      <c r="K1425" s="194" t="s">
        <v>13</v>
      </c>
      <c r="L1425" s="2">
        <v>41</v>
      </c>
      <c r="M1425" s="194" t="s">
        <v>3618</v>
      </c>
      <c r="N1425" s="2" t="s">
        <v>2055</v>
      </c>
      <c r="O1425" s="195" t="s">
        <v>799</v>
      </c>
    </row>
    <row r="1426" spans="1:15">
      <c r="A1426" s="7">
        <v>2015</v>
      </c>
      <c r="B1426" s="7" t="str">
        <f t="shared" si="43"/>
        <v>S51</v>
      </c>
      <c r="C1426" s="8">
        <v>42358</v>
      </c>
      <c r="D1426" s="7">
        <v>25</v>
      </c>
      <c r="E1426" s="7" t="str">
        <f t="shared" si="44"/>
        <v>S514235825</v>
      </c>
      <c r="F1426" s="3">
        <v>2017</v>
      </c>
      <c r="G1426" s="2" t="s">
        <v>3619</v>
      </c>
      <c r="H1426" s="2" t="s">
        <v>3619</v>
      </c>
      <c r="I1426" s="2" t="s">
        <v>3620</v>
      </c>
      <c r="J1426" s="2" t="s">
        <v>847</v>
      </c>
      <c r="K1426" s="194" t="s">
        <v>13</v>
      </c>
      <c r="L1426" s="2">
        <v>36</v>
      </c>
      <c r="M1426" s="194" t="s">
        <v>2107</v>
      </c>
      <c r="N1426" s="2" t="s">
        <v>1715</v>
      </c>
      <c r="O1426" s="195" t="s">
        <v>741</v>
      </c>
    </row>
    <row r="1427" spans="1:15">
      <c r="A1427" s="7">
        <v>2015</v>
      </c>
      <c r="B1427" s="7" t="str">
        <f t="shared" si="43"/>
        <v>S51</v>
      </c>
      <c r="C1427" s="8">
        <v>42358</v>
      </c>
      <c r="D1427" s="7">
        <v>26</v>
      </c>
      <c r="E1427" s="7" t="str">
        <f t="shared" si="44"/>
        <v>S514235826</v>
      </c>
      <c r="F1427" s="3">
        <v>2018</v>
      </c>
      <c r="G1427" s="2" t="s">
        <v>3621</v>
      </c>
      <c r="H1427" s="2" t="s">
        <v>3621</v>
      </c>
      <c r="I1427" s="2" t="s">
        <v>3622</v>
      </c>
      <c r="J1427" s="2" t="s">
        <v>889</v>
      </c>
      <c r="K1427" s="194" t="s">
        <v>13</v>
      </c>
      <c r="L1427" s="2">
        <v>34</v>
      </c>
      <c r="M1427" s="194">
        <v>60</v>
      </c>
      <c r="N1427" s="2">
        <v>10</v>
      </c>
      <c r="O1427" s="195">
        <v>30</v>
      </c>
    </row>
    <row r="1428" spans="1:15">
      <c r="A1428" s="7">
        <v>2015</v>
      </c>
      <c r="B1428" s="7" t="str">
        <f t="shared" si="43"/>
        <v>S51</v>
      </c>
      <c r="C1428" s="8">
        <v>42358</v>
      </c>
      <c r="D1428" s="7">
        <v>27</v>
      </c>
      <c r="E1428" s="7" t="str">
        <f t="shared" si="44"/>
        <v>S514235827</v>
      </c>
      <c r="F1428" s="3">
        <v>2019</v>
      </c>
      <c r="G1428" s="2" t="s">
        <v>3623</v>
      </c>
      <c r="H1428" s="2" t="s">
        <v>3623</v>
      </c>
      <c r="I1428" s="2" t="s">
        <v>3624</v>
      </c>
      <c r="J1428" s="2" t="s">
        <v>343</v>
      </c>
      <c r="K1428" s="194" t="s">
        <v>13</v>
      </c>
      <c r="L1428" s="2">
        <v>33</v>
      </c>
      <c r="M1428" s="194">
        <v>60</v>
      </c>
      <c r="N1428" s="2">
        <v>20</v>
      </c>
      <c r="O1428" s="195">
        <v>20</v>
      </c>
    </row>
    <row r="1429" spans="1:15" ht="15.75" thickBot="1">
      <c r="A1429" s="7">
        <v>2015</v>
      </c>
      <c r="B1429" s="7" t="str">
        <f t="shared" si="43"/>
        <v>S51</v>
      </c>
      <c r="C1429" s="8">
        <v>42358</v>
      </c>
      <c r="D1429" s="7">
        <v>28</v>
      </c>
      <c r="E1429" s="7" t="str">
        <f t="shared" si="44"/>
        <v>S514235828</v>
      </c>
      <c r="F1429" s="5">
        <v>2020</v>
      </c>
      <c r="G1429" s="6" t="s">
        <v>3625</v>
      </c>
      <c r="H1429" s="6" t="s">
        <v>3625</v>
      </c>
      <c r="I1429" s="6" t="s">
        <v>3626</v>
      </c>
      <c r="J1429" s="6" t="s">
        <v>2946</v>
      </c>
      <c r="K1429" s="196" t="s">
        <v>13</v>
      </c>
      <c r="L1429" s="6">
        <v>33</v>
      </c>
      <c r="M1429" s="196">
        <v>55</v>
      </c>
      <c r="N1429" s="6">
        <v>30</v>
      </c>
      <c r="O1429" s="197">
        <v>15</v>
      </c>
    </row>
    <row r="1430" spans="1:15" ht="16.5" thickTop="1" thickBot="1">
      <c r="A1430" s="7">
        <v>2015</v>
      </c>
      <c r="B1430" s="7" t="str">
        <f t="shared" si="43"/>
        <v>S52</v>
      </c>
      <c r="C1430" s="8">
        <v>42365</v>
      </c>
      <c r="D1430" s="7">
        <v>1</v>
      </c>
      <c r="E1430" s="7" t="str">
        <f t="shared" si="44"/>
        <v>S52423651</v>
      </c>
      <c r="F1430" s="1" t="s">
        <v>0</v>
      </c>
    </row>
    <row r="1431" spans="1:15" ht="16.5" thickTop="1" thickBot="1">
      <c r="A1431" s="7">
        <v>2015</v>
      </c>
      <c r="B1431" s="7" t="str">
        <f t="shared" si="43"/>
        <v>S52</v>
      </c>
      <c r="C1431" s="8">
        <v>42365</v>
      </c>
      <c r="D1431" s="7">
        <v>2</v>
      </c>
      <c r="E1431" s="7" t="str">
        <f t="shared" si="44"/>
        <v>S52423652</v>
      </c>
      <c r="F1431" s="338" t="s">
        <v>1</v>
      </c>
      <c r="G1431" s="341" t="s">
        <v>2</v>
      </c>
      <c r="H1431" s="342"/>
      <c r="I1431" s="342"/>
      <c r="J1431" s="343"/>
      <c r="K1431" s="344" t="s">
        <v>3</v>
      </c>
      <c r="L1431" s="343"/>
      <c r="M1431" s="344" t="s">
        <v>144</v>
      </c>
      <c r="N1431" s="342"/>
      <c r="O1431" s="342"/>
    </row>
    <row r="1432" spans="1:15" ht="18" customHeight="1" thickBot="1">
      <c r="A1432" s="7">
        <v>2015</v>
      </c>
      <c r="B1432" s="7" t="str">
        <f t="shared" si="43"/>
        <v>S52</v>
      </c>
      <c r="C1432" s="8">
        <v>42365</v>
      </c>
      <c r="D1432" s="7">
        <v>3</v>
      </c>
      <c r="E1432" s="7" t="str">
        <f t="shared" si="44"/>
        <v>S52423653</v>
      </c>
      <c r="F1432" s="339"/>
      <c r="G1432" s="345" t="s">
        <v>5</v>
      </c>
      <c r="H1432" s="347" t="s">
        <v>145</v>
      </c>
      <c r="I1432" s="348"/>
      <c r="J1432" s="349"/>
      <c r="K1432" s="350" t="s">
        <v>6</v>
      </c>
      <c r="L1432" s="352" t="s">
        <v>7</v>
      </c>
      <c r="M1432" s="350" t="s">
        <v>8</v>
      </c>
      <c r="N1432" s="354" t="s">
        <v>146</v>
      </c>
      <c r="O1432" s="356" t="s">
        <v>147</v>
      </c>
    </row>
    <row r="1433" spans="1:15" ht="15.75" thickBot="1">
      <c r="A1433" s="7">
        <v>2015</v>
      </c>
      <c r="B1433" s="7" t="str">
        <f t="shared" si="43"/>
        <v>S52</v>
      </c>
      <c r="C1433" s="8">
        <v>42365</v>
      </c>
      <c r="D1433" s="7">
        <v>4</v>
      </c>
      <c r="E1433" s="7" t="str">
        <f t="shared" si="44"/>
        <v>S52423654</v>
      </c>
      <c r="F1433" s="340"/>
      <c r="G1433" s="346"/>
      <c r="H1433" s="191" t="s">
        <v>9</v>
      </c>
      <c r="I1433" s="192" t="s">
        <v>10</v>
      </c>
      <c r="J1433" s="193" t="s">
        <v>11</v>
      </c>
      <c r="K1433" s="351"/>
      <c r="L1433" s="353"/>
      <c r="M1433" s="351"/>
      <c r="N1433" s="355"/>
      <c r="O1433" s="357"/>
    </row>
    <row r="1434" spans="1:15">
      <c r="A1434" s="7">
        <v>2015</v>
      </c>
      <c r="B1434" s="7" t="str">
        <f t="shared" si="43"/>
        <v>S52</v>
      </c>
      <c r="C1434" s="8">
        <v>42365</v>
      </c>
      <c r="D1434" s="7">
        <v>5</v>
      </c>
      <c r="E1434" s="7" t="str">
        <f t="shared" si="44"/>
        <v>S52423655</v>
      </c>
      <c r="F1434" s="3" t="s">
        <v>12</v>
      </c>
      <c r="G1434" s="2" t="s">
        <v>3627</v>
      </c>
      <c r="H1434" s="2" t="s">
        <v>3627</v>
      </c>
      <c r="I1434" s="2" t="s">
        <v>3628</v>
      </c>
      <c r="J1434" s="2" t="s">
        <v>306</v>
      </c>
      <c r="K1434" s="194" t="s">
        <v>13</v>
      </c>
      <c r="L1434" s="2">
        <v>48</v>
      </c>
      <c r="M1434" s="194" t="s">
        <v>472</v>
      </c>
      <c r="N1434" s="2" t="s">
        <v>820</v>
      </c>
      <c r="O1434" s="195" t="s">
        <v>1139</v>
      </c>
    </row>
    <row r="1435" spans="1:15">
      <c r="A1435" s="7">
        <v>2015</v>
      </c>
      <c r="B1435" s="7" t="str">
        <f t="shared" ref="B1435:B1485" si="45">"S"&amp;RIGHT(B1407,2)+1</f>
        <v>S52</v>
      </c>
      <c r="C1435" s="8">
        <v>42365</v>
      </c>
      <c r="D1435" s="7">
        <v>6</v>
      </c>
      <c r="E1435" s="7" t="str">
        <f t="shared" si="44"/>
        <v>S52423656</v>
      </c>
      <c r="F1435" s="4">
        <v>42339</v>
      </c>
      <c r="G1435" s="2" t="s">
        <v>3629</v>
      </c>
      <c r="H1435" s="2" t="s">
        <v>3629</v>
      </c>
      <c r="I1435" s="2" t="s">
        <v>3630</v>
      </c>
      <c r="J1435" s="2" t="s">
        <v>3631</v>
      </c>
      <c r="K1435" s="194" t="s">
        <v>13</v>
      </c>
      <c r="L1435" s="2">
        <v>49</v>
      </c>
      <c r="M1435" s="194" t="s">
        <v>704</v>
      </c>
      <c r="N1435" s="2">
        <v>0</v>
      </c>
      <c r="O1435" s="195" t="s">
        <v>627</v>
      </c>
    </row>
    <row r="1436" spans="1:15">
      <c r="A1436" s="7">
        <v>2015</v>
      </c>
      <c r="B1436" s="7" t="str">
        <f t="shared" si="45"/>
        <v>S52</v>
      </c>
      <c r="C1436" s="8">
        <v>42365</v>
      </c>
      <c r="D1436" s="7">
        <v>7</v>
      </c>
      <c r="E1436" s="7" t="str">
        <f t="shared" si="44"/>
        <v>S52423657</v>
      </c>
      <c r="F1436" s="4">
        <v>42370</v>
      </c>
      <c r="G1436" s="2" t="s">
        <v>3632</v>
      </c>
      <c r="H1436" s="2" t="s">
        <v>3632</v>
      </c>
      <c r="I1436" s="2" t="s">
        <v>3633</v>
      </c>
      <c r="J1436" s="2" t="s">
        <v>3634</v>
      </c>
      <c r="K1436" s="194" t="s">
        <v>13</v>
      </c>
      <c r="L1436" s="2">
        <v>41</v>
      </c>
      <c r="M1436" s="194" t="s">
        <v>736</v>
      </c>
      <c r="N1436" s="2" t="s">
        <v>1501</v>
      </c>
      <c r="O1436" s="195" t="s">
        <v>922</v>
      </c>
    </row>
    <row r="1437" spans="1:15">
      <c r="A1437" s="7">
        <v>2015</v>
      </c>
      <c r="B1437" s="7" t="str">
        <f t="shared" si="45"/>
        <v>S52</v>
      </c>
      <c r="C1437" s="8">
        <v>42365</v>
      </c>
      <c r="D1437" s="7">
        <v>8</v>
      </c>
      <c r="E1437" s="7" t="str">
        <f t="shared" si="44"/>
        <v>S52423658</v>
      </c>
      <c r="F1437" s="4">
        <v>42401</v>
      </c>
      <c r="G1437" s="2" t="s">
        <v>3635</v>
      </c>
      <c r="H1437" s="2" t="s">
        <v>3635</v>
      </c>
      <c r="I1437" s="2" t="s">
        <v>3636</v>
      </c>
      <c r="J1437" s="2" t="s">
        <v>595</v>
      </c>
      <c r="K1437" s="194" t="s">
        <v>13</v>
      </c>
      <c r="L1437" s="2">
        <v>38</v>
      </c>
      <c r="M1437" s="194" t="s">
        <v>627</v>
      </c>
      <c r="N1437" s="2" t="s">
        <v>735</v>
      </c>
      <c r="O1437" s="195" t="s">
        <v>586</v>
      </c>
    </row>
    <row r="1438" spans="1:15">
      <c r="A1438" s="7">
        <v>2015</v>
      </c>
      <c r="B1438" s="7" t="str">
        <f t="shared" si="45"/>
        <v>S52</v>
      </c>
      <c r="C1438" s="8">
        <v>42365</v>
      </c>
      <c r="D1438" s="7">
        <v>9</v>
      </c>
      <c r="E1438" s="7" t="str">
        <f t="shared" si="44"/>
        <v>S52423659</v>
      </c>
      <c r="F1438" s="4">
        <v>42430</v>
      </c>
      <c r="G1438" s="2" t="s">
        <v>3637</v>
      </c>
      <c r="H1438" s="2" t="s">
        <v>3637</v>
      </c>
      <c r="I1438" s="2" t="s">
        <v>3638</v>
      </c>
      <c r="J1438" s="2" t="s">
        <v>1592</v>
      </c>
      <c r="K1438" s="194" t="s">
        <v>13</v>
      </c>
      <c r="L1438" s="2">
        <v>38</v>
      </c>
      <c r="M1438" s="194" t="s">
        <v>704</v>
      </c>
      <c r="N1438" s="2" t="s">
        <v>735</v>
      </c>
      <c r="O1438" s="195" t="s">
        <v>587</v>
      </c>
    </row>
    <row r="1439" spans="1:15">
      <c r="A1439" s="7">
        <v>2015</v>
      </c>
      <c r="B1439" s="7" t="str">
        <f t="shared" si="45"/>
        <v>S52</v>
      </c>
      <c r="C1439" s="8">
        <v>42365</v>
      </c>
      <c r="D1439" s="7">
        <v>10</v>
      </c>
      <c r="E1439" s="7" t="str">
        <f t="shared" si="44"/>
        <v>S524236510</v>
      </c>
      <c r="F1439" s="3" t="s">
        <v>14</v>
      </c>
      <c r="G1439" s="2" t="s">
        <v>3639</v>
      </c>
      <c r="H1439" s="2" t="s">
        <v>3639</v>
      </c>
      <c r="I1439" s="2" t="s">
        <v>3640</v>
      </c>
      <c r="J1439" s="2" t="s">
        <v>3641</v>
      </c>
      <c r="K1439" s="194" t="s">
        <v>13</v>
      </c>
      <c r="L1439" s="2">
        <v>34</v>
      </c>
      <c r="M1439" s="194">
        <v>48</v>
      </c>
      <c r="N1439" s="2">
        <v>20</v>
      </c>
      <c r="O1439" s="195">
        <v>32</v>
      </c>
    </row>
    <row r="1440" spans="1:15">
      <c r="A1440" s="7">
        <v>2015</v>
      </c>
      <c r="B1440" s="7" t="str">
        <f t="shared" si="45"/>
        <v>S52</v>
      </c>
      <c r="C1440" s="8">
        <v>42365</v>
      </c>
      <c r="D1440" s="7">
        <v>11</v>
      </c>
      <c r="E1440" s="7" t="str">
        <f t="shared" si="44"/>
        <v>S524236511</v>
      </c>
      <c r="F1440" s="3">
        <v>2017</v>
      </c>
      <c r="G1440" s="2" t="s">
        <v>3642</v>
      </c>
      <c r="H1440" s="2" t="s">
        <v>3642</v>
      </c>
      <c r="I1440" s="2" t="s">
        <v>3642</v>
      </c>
      <c r="J1440" s="2" t="s">
        <v>2816</v>
      </c>
      <c r="K1440" s="194" t="s">
        <v>13</v>
      </c>
      <c r="L1440" s="2">
        <v>33</v>
      </c>
      <c r="M1440" s="194" t="s">
        <v>3643</v>
      </c>
      <c r="N1440" s="2" t="s">
        <v>3644</v>
      </c>
      <c r="O1440" s="195" t="s">
        <v>2166</v>
      </c>
    </row>
    <row r="1441" spans="1:15">
      <c r="A1441" s="7">
        <v>2015</v>
      </c>
      <c r="B1441" s="7" t="str">
        <f t="shared" si="45"/>
        <v>S52</v>
      </c>
      <c r="C1441" s="8">
        <v>42365</v>
      </c>
      <c r="D1441" s="7">
        <v>12</v>
      </c>
      <c r="E1441" s="7" t="str">
        <f t="shared" si="44"/>
        <v>S524236512</v>
      </c>
      <c r="F1441" s="3">
        <v>2018</v>
      </c>
      <c r="G1441" s="2" t="s">
        <v>3645</v>
      </c>
      <c r="H1441" s="2" t="s">
        <v>3645</v>
      </c>
      <c r="I1441" s="2" t="s">
        <v>3646</v>
      </c>
      <c r="J1441" s="2" t="s">
        <v>3436</v>
      </c>
      <c r="K1441" s="194" t="s">
        <v>13</v>
      </c>
      <c r="L1441" s="2">
        <v>30</v>
      </c>
      <c r="M1441" s="194">
        <v>50</v>
      </c>
      <c r="N1441" s="2" t="s">
        <v>1229</v>
      </c>
      <c r="O1441" s="195" t="s">
        <v>596</v>
      </c>
    </row>
    <row r="1442" spans="1:15">
      <c r="A1442" s="7">
        <v>2015</v>
      </c>
      <c r="B1442" s="7" t="str">
        <f t="shared" si="45"/>
        <v>S52</v>
      </c>
      <c r="C1442" s="8">
        <v>42365</v>
      </c>
      <c r="D1442" s="7">
        <v>13</v>
      </c>
      <c r="E1442" s="7" t="str">
        <f t="shared" si="44"/>
        <v>S524236513</v>
      </c>
      <c r="F1442" s="3">
        <v>2019</v>
      </c>
      <c r="G1442" s="2" t="s">
        <v>3647</v>
      </c>
      <c r="H1442" s="2" t="s">
        <v>3647</v>
      </c>
      <c r="I1442" s="2" t="s">
        <v>3648</v>
      </c>
      <c r="J1442" s="2" t="s">
        <v>1694</v>
      </c>
      <c r="K1442" s="194" t="s">
        <v>13</v>
      </c>
      <c r="L1442" s="2">
        <v>27</v>
      </c>
      <c r="M1442" s="194" t="s">
        <v>627</v>
      </c>
      <c r="N1442" s="2" t="s">
        <v>626</v>
      </c>
      <c r="O1442" s="195" t="s">
        <v>625</v>
      </c>
    </row>
    <row r="1443" spans="1:15" ht="15.75" thickBot="1">
      <c r="A1443" s="7">
        <v>2015</v>
      </c>
      <c r="B1443" s="7" t="str">
        <f t="shared" si="45"/>
        <v>S52</v>
      </c>
      <c r="C1443" s="8">
        <v>42365</v>
      </c>
      <c r="D1443" s="7">
        <v>14</v>
      </c>
      <c r="E1443" s="7" t="str">
        <f t="shared" si="44"/>
        <v>S524236514</v>
      </c>
      <c r="F1443" s="5">
        <v>2020</v>
      </c>
      <c r="G1443" s="6" t="s">
        <v>3649</v>
      </c>
      <c r="H1443" s="6" t="s">
        <v>3649</v>
      </c>
      <c r="I1443" s="6" t="s">
        <v>3650</v>
      </c>
      <c r="J1443" s="6" t="s">
        <v>2816</v>
      </c>
      <c r="K1443" s="196" t="s">
        <v>13</v>
      </c>
      <c r="L1443" s="6">
        <v>26</v>
      </c>
      <c r="M1443" s="196" t="s">
        <v>3023</v>
      </c>
      <c r="N1443" s="6" t="s">
        <v>257</v>
      </c>
      <c r="O1443" s="197" t="s">
        <v>551</v>
      </c>
    </row>
    <row r="1444" spans="1:15" ht="16.5" thickTop="1" thickBot="1">
      <c r="A1444" s="7">
        <v>2015</v>
      </c>
      <c r="B1444" s="7" t="str">
        <f t="shared" si="45"/>
        <v>S52</v>
      </c>
      <c r="C1444" s="8">
        <v>42365</v>
      </c>
      <c r="D1444" s="7">
        <v>15</v>
      </c>
      <c r="E1444" s="7" t="str">
        <f t="shared" si="44"/>
        <v>S524236515</v>
      </c>
      <c r="F1444" s="1" t="s">
        <v>15</v>
      </c>
    </row>
    <row r="1445" spans="1:15" ht="16.5" thickTop="1" thickBot="1">
      <c r="A1445" s="7">
        <v>2015</v>
      </c>
      <c r="B1445" s="7" t="str">
        <f t="shared" si="45"/>
        <v>S52</v>
      </c>
      <c r="C1445" s="8">
        <v>42365</v>
      </c>
      <c r="D1445" s="7">
        <v>16</v>
      </c>
      <c r="E1445" s="7" t="str">
        <f t="shared" si="44"/>
        <v>S524236516</v>
      </c>
      <c r="F1445" s="338" t="s">
        <v>1</v>
      </c>
      <c r="G1445" s="341" t="s">
        <v>2</v>
      </c>
      <c r="H1445" s="342"/>
      <c r="I1445" s="342"/>
      <c r="J1445" s="343"/>
      <c r="K1445" s="344" t="s">
        <v>3</v>
      </c>
      <c r="L1445" s="343"/>
      <c r="M1445" s="344" t="s">
        <v>144</v>
      </c>
      <c r="N1445" s="342"/>
      <c r="O1445" s="342"/>
    </row>
    <row r="1446" spans="1:15" ht="18" customHeight="1" thickBot="1">
      <c r="A1446" s="7">
        <v>2015</v>
      </c>
      <c r="B1446" s="7" t="str">
        <f t="shared" si="45"/>
        <v>S52</v>
      </c>
      <c r="C1446" s="8">
        <v>42365</v>
      </c>
      <c r="D1446" s="7">
        <v>17</v>
      </c>
      <c r="E1446" s="7" t="str">
        <f t="shared" si="44"/>
        <v>S524236517</v>
      </c>
      <c r="F1446" s="339"/>
      <c r="G1446" s="345" t="s">
        <v>5</v>
      </c>
      <c r="H1446" s="347" t="s">
        <v>145</v>
      </c>
      <c r="I1446" s="348"/>
      <c r="J1446" s="349"/>
      <c r="K1446" s="350" t="s">
        <v>6</v>
      </c>
      <c r="L1446" s="352" t="s">
        <v>7</v>
      </c>
      <c r="M1446" s="350" t="s">
        <v>8</v>
      </c>
      <c r="N1446" s="354" t="s">
        <v>146</v>
      </c>
      <c r="O1446" s="356" t="s">
        <v>147</v>
      </c>
    </row>
    <row r="1447" spans="1:15" ht="15.75" thickBot="1">
      <c r="A1447" s="7">
        <v>2015</v>
      </c>
      <c r="B1447" s="7" t="str">
        <f t="shared" si="45"/>
        <v>S52</v>
      </c>
      <c r="C1447" s="8">
        <v>42365</v>
      </c>
      <c r="D1447" s="7">
        <v>18</v>
      </c>
      <c r="E1447" s="7" t="str">
        <f t="shared" si="44"/>
        <v>S524236518</v>
      </c>
      <c r="F1447" s="340"/>
      <c r="G1447" s="346"/>
      <c r="H1447" s="191" t="s">
        <v>9</v>
      </c>
      <c r="I1447" s="192" t="s">
        <v>10</v>
      </c>
      <c r="J1447" s="193" t="s">
        <v>11</v>
      </c>
      <c r="K1447" s="351"/>
      <c r="L1447" s="353"/>
      <c r="M1447" s="351"/>
      <c r="N1447" s="355"/>
      <c r="O1447" s="357"/>
    </row>
    <row r="1448" spans="1:15">
      <c r="A1448" s="7">
        <v>2015</v>
      </c>
      <c r="B1448" s="7" t="str">
        <f t="shared" si="45"/>
        <v>S52</v>
      </c>
      <c r="C1448" s="8">
        <v>42365</v>
      </c>
      <c r="D1448" s="7">
        <v>19</v>
      </c>
      <c r="E1448" s="7" t="str">
        <f t="shared" si="44"/>
        <v>S524236519</v>
      </c>
      <c r="F1448" s="3" t="s">
        <v>16</v>
      </c>
      <c r="G1448" s="2" t="s">
        <v>3651</v>
      </c>
      <c r="H1448" s="2" t="s">
        <v>3651</v>
      </c>
      <c r="I1448" s="2" t="s">
        <v>3652</v>
      </c>
      <c r="J1448" s="2" t="s">
        <v>1585</v>
      </c>
      <c r="K1448" s="194" t="s">
        <v>13</v>
      </c>
      <c r="L1448" s="2">
        <v>43</v>
      </c>
      <c r="M1448" s="194" t="s">
        <v>2149</v>
      </c>
      <c r="N1448" s="2" t="s">
        <v>1641</v>
      </c>
      <c r="O1448" s="195" t="s">
        <v>1456</v>
      </c>
    </row>
    <row r="1449" spans="1:15">
      <c r="A1449" s="7">
        <v>2015</v>
      </c>
      <c r="B1449" s="7" t="str">
        <f t="shared" si="45"/>
        <v>S52</v>
      </c>
      <c r="C1449" s="8">
        <v>42365</v>
      </c>
      <c r="D1449" s="7">
        <v>20</v>
      </c>
      <c r="E1449" s="7" t="str">
        <f t="shared" si="44"/>
        <v>S524236520</v>
      </c>
      <c r="F1449" s="4">
        <v>42339</v>
      </c>
      <c r="G1449" s="2" t="s">
        <v>3653</v>
      </c>
      <c r="H1449" s="2" t="s">
        <v>3653</v>
      </c>
      <c r="I1449" s="2" t="s">
        <v>3654</v>
      </c>
      <c r="J1449" s="2" t="s">
        <v>645</v>
      </c>
      <c r="K1449" s="194" t="s">
        <v>13</v>
      </c>
      <c r="L1449" s="2">
        <v>46</v>
      </c>
      <c r="M1449" s="194">
        <v>55</v>
      </c>
      <c r="N1449" s="2">
        <v>5</v>
      </c>
      <c r="O1449" s="195">
        <v>40</v>
      </c>
    </row>
    <row r="1450" spans="1:15">
      <c r="A1450" s="7">
        <v>2015</v>
      </c>
      <c r="B1450" s="7" t="str">
        <f t="shared" si="45"/>
        <v>S52</v>
      </c>
      <c r="C1450" s="8">
        <v>42365</v>
      </c>
      <c r="D1450" s="7">
        <v>21</v>
      </c>
      <c r="E1450" s="7" t="str">
        <f t="shared" si="44"/>
        <v>S524236521</v>
      </c>
      <c r="F1450" s="4">
        <v>42370</v>
      </c>
      <c r="G1450" s="2" t="s">
        <v>3655</v>
      </c>
      <c r="H1450" s="2" t="s">
        <v>3655</v>
      </c>
      <c r="I1450" s="2" t="s">
        <v>3656</v>
      </c>
      <c r="J1450" s="2" t="s">
        <v>490</v>
      </c>
      <c r="K1450" s="194" t="s">
        <v>13</v>
      </c>
      <c r="L1450" s="2">
        <v>42</v>
      </c>
      <c r="M1450" s="194">
        <v>55</v>
      </c>
      <c r="N1450" s="2">
        <v>35</v>
      </c>
      <c r="O1450" s="195">
        <v>10</v>
      </c>
    </row>
    <row r="1451" spans="1:15">
      <c r="A1451" s="7">
        <v>2015</v>
      </c>
      <c r="B1451" s="7" t="str">
        <f t="shared" si="45"/>
        <v>S52</v>
      </c>
      <c r="C1451" s="8">
        <v>42365</v>
      </c>
      <c r="D1451" s="7">
        <v>22</v>
      </c>
      <c r="E1451" s="7" t="str">
        <f t="shared" si="44"/>
        <v>S524236522</v>
      </c>
      <c r="F1451" s="4">
        <v>42401</v>
      </c>
      <c r="G1451" s="2" t="s">
        <v>3657</v>
      </c>
      <c r="H1451" s="2" t="s">
        <v>3657</v>
      </c>
      <c r="I1451" s="2" t="s">
        <v>3658</v>
      </c>
      <c r="J1451" s="2" t="s">
        <v>322</v>
      </c>
      <c r="K1451" s="194" t="s">
        <v>13</v>
      </c>
      <c r="L1451" s="2">
        <v>38</v>
      </c>
      <c r="M1451" s="194" t="s">
        <v>893</v>
      </c>
      <c r="N1451" s="2" t="s">
        <v>524</v>
      </c>
      <c r="O1451" s="195" t="s">
        <v>383</v>
      </c>
    </row>
    <row r="1452" spans="1:15">
      <c r="A1452" s="7">
        <v>2015</v>
      </c>
      <c r="B1452" s="7" t="str">
        <f t="shared" si="45"/>
        <v>S52</v>
      </c>
      <c r="C1452" s="8">
        <v>42365</v>
      </c>
      <c r="D1452" s="7">
        <v>23</v>
      </c>
      <c r="E1452" s="7" t="str">
        <f t="shared" si="44"/>
        <v>S524236523</v>
      </c>
      <c r="F1452" s="4">
        <v>42430</v>
      </c>
      <c r="G1452" s="2" t="s">
        <v>3659</v>
      </c>
      <c r="H1452" s="2" t="s">
        <v>3659</v>
      </c>
      <c r="I1452" s="2" t="s">
        <v>3660</v>
      </c>
      <c r="J1452" s="2" t="s">
        <v>3661</v>
      </c>
      <c r="K1452" s="194" t="s">
        <v>13</v>
      </c>
      <c r="L1452" s="2">
        <v>38</v>
      </c>
      <c r="M1452" s="194" t="s">
        <v>3662</v>
      </c>
      <c r="N1452" s="2" t="s">
        <v>410</v>
      </c>
      <c r="O1452" s="195" t="s">
        <v>3028</v>
      </c>
    </row>
    <row r="1453" spans="1:15">
      <c r="A1453" s="7">
        <v>2015</v>
      </c>
      <c r="B1453" s="7" t="str">
        <f t="shared" si="45"/>
        <v>S52</v>
      </c>
      <c r="C1453" s="8">
        <v>42365</v>
      </c>
      <c r="D1453" s="7">
        <v>24</v>
      </c>
      <c r="E1453" s="7" t="str">
        <f t="shared" si="44"/>
        <v>S524236524</v>
      </c>
      <c r="F1453" s="3" t="s">
        <v>14</v>
      </c>
      <c r="G1453" s="2" t="s">
        <v>3663</v>
      </c>
      <c r="H1453" s="2" t="s">
        <v>3663</v>
      </c>
      <c r="I1453" s="2" t="s">
        <v>3664</v>
      </c>
      <c r="J1453" s="2" t="s">
        <v>2214</v>
      </c>
      <c r="K1453" s="194" t="s">
        <v>13</v>
      </c>
      <c r="L1453" s="2">
        <v>38</v>
      </c>
      <c r="M1453" s="194">
        <v>35</v>
      </c>
      <c r="N1453" s="2">
        <v>20</v>
      </c>
      <c r="O1453" s="195">
        <v>45</v>
      </c>
    </row>
    <row r="1454" spans="1:15">
      <c r="A1454" s="7">
        <v>2015</v>
      </c>
      <c r="B1454" s="7" t="str">
        <f t="shared" si="45"/>
        <v>S52</v>
      </c>
      <c r="C1454" s="8">
        <v>42365</v>
      </c>
      <c r="D1454" s="7">
        <v>25</v>
      </c>
      <c r="E1454" s="7" t="str">
        <f t="shared" si="44"/>
        <v>S524236525</v>
      </c>
      <c r="F1454" s="3">
        <v>2017</v>
      </c>
      <c r="G1454" s="2" t="s">
        <v>3665</v>
      </c>
      <c r="H1454" s="2" t="s">
        <v>3665</v>
      </c>
      <c r="I1454" s="2" t="s">
        <v>3666</v>
      </c>
      <c r="J1454" s="2" t="s">
        <v>1273</v>
      </c>
      <c r="K1454" s="194" t="s">
        <v>13</v>
      </c>
      <c r="L1454" s="2">
        <v>35</v>
      </c>
      <c r="M1454" s="194" t="s">
        <v>1173</v>
      </c>
      <c r="N1454" s="2" t="s">
        <v>631</v>
      </c>
      <c r="O1454" s="195" t="s">
        <v>631</v>
      </c>
    </row>
    <row r="1455" spans="1:15">
      <c r="A1455" s="7">
        <v>2015</v>
      </c>
      <c r="B1455" s="7" t="str">
        <f t="shared" si="45"/>
        <v>S52</v>
      </c>
      <c r="C1455" s="8">
        <v>42365</v>
      </c>
      <c r="D1455" s="7">
        <v>26</v>
      </c>
      <c r="E1455" s="7" t="str">
        <f t="shared" si="44"/>
        <v>S524236526</v>
      </c>
      <c r="F1455" s="3">
        <v>2018</v>
      </c>
      <c r="G1455" s="2" t="s">
        <v>3528</v>
      </c>
      <c r="H1455" s="2" t="s">
        <v>3528</v>
      </c>
      <c r="I1455" s="2" t="s">
        <v>3667</v>
      </c>
      <c r="J1455" s="2" t="s">
        <v>2344</v>
      </c>
      <c r="K1455" s="194" t="s">
        <v>13</v>
      </c>
      <c r="L1455" s="2">
        <v>32</v>
      </c>
      <c r="M1455" s="194" t="s">
        <v>1631</v>
      </c>
      <c r="N1455" s="2" t="s">
        <v>3668</v>
      </c>
      <c r="O1455" s="195" t="s">
        <v>3669</v>
      </c>
    </row>
    <row r="1456" spans="1:15">
      <c r="A1456" s="7">
        <v>2015</v>
      </c>
      <c r="B1456" s="7" t="str">
        <f t="shared" si="45"/>
        <v>S52</v>
      </c>
      <c r="C1456" s="8">
        <v>42365</v>
      </c>
      <c r="D1456" s="7">
        <v>27</v>
      </c>
      <c r="E1456" s="7" t="str">
        <f t="shared" si="44"/>
        <v>S524236527</v>
      </c>
      <c r="F1456" s="3">
        <v>2019</v>
      </c>
      <c r="G1456" s="2" t="s">
        <v>3670</v>
      </c>
      <c r="H1456" s="2" t="s">
        <v>3670</v>
      </c>
      <c r="I1456" s="2" t="s">
        <v>3671</v>
      </c>
      <c r="J1456" s="2" t="s">
        <v>3672</v>
      </c>
      <c r="K1456" s="194" t="s">
        <v>13</v>
      </c>
      <c r="L1456" s="2">
        <v>31</v>
      </c>
      <c r="M1456" s="194" t="s">
        <v>401</v>
      </c>
      <c r="N1456" s="2" t="s">
        <v>402</v>
      </c>
      <c r="O1456" s="195" t="s">
        <v>400</v>
      </c>
    </row>
    <row r="1457" spans="1:15" ht="15.75" thickBot="1">
      <c r="A1457" s="7">
        <v>2015</v>
      </c>
      <c r="B1457" s="7" t="str">
        <f t="shared" si="45"/>
        <v>S52</v>
      </c>
      <c r="C1457" s="8">
        <v>42365</v>
      </c>
      <c r="D1457" s="7">
        <v>28</v>
      </c>
      <c r="E1457" s="7" t="str">
        <f t="shared" si="44"/>
        <v>S524236528</v>
      </c>
      <c r="F1457" s="5">
        <v>2020</v>
      </c>
      <c r="G1457" s="6" t="s">
        <v>3673</v>
      </c>
      <c r="H1457" s="6" t="s">
        <v>3673</v>
      </c>
      <c r="I1457" s="6" t="s">
        <v>3674</v>
      </c>
      <c r="J1457" s="6" t="s">
        <v>923</v>
      </c>
      <c r="K1457" s="196" t="s">
        <v>13</v>
      </c>
      <c r="L1457" s="6">
        <v>31</v>
      </c>
      <c r="M1457" s="196" t="s">
        <v>3675</v>
      </c>
      <c r="N1457" s="6" t="s">
        <v>339</v>
      </c>
      <c r="O1457" s="197" t="s">
        <v>3675</v>
      </c>
    </row>
    <row r="1458" spans="1:15" ht="16.5" thickTop="1" thickBot="1">
      <c r="A1458" s="7">
        <v>2015</v>
      </c>
      <c r="B1458" s="7" t="str">
        <f t="shared" si="45"/>
        <v>S53</v>
      </c>
      <c r="C1458" s="8">
        <v>42007</v>
      </c>
      <c r="D1458" s="7">
        <v>1</v>
      </c>
      <c r="E1458" s="7" t="str">
        <f t="shared" si="44"/>
        <v>S53420071</v>
      </c>
      <c r="F1458" s="1" t="s">
        <v>0</v>
      </c>
    </row>
    <row r="1459" spans="1:15" ht="16.5" thickTop="1" thickBot="1">
      <c r="A1459" s="7">
        <v>2015</v>
      </c>
      <c r="B1459" s="7" t="str">
        <f t="shared" si="45"/>
        <v>S53</v>
      </c>
      <c r="C1459" s="8">
        <v>42007</v>
      </c>
      <c r="D1459" s="7">
        <v>2</v>
      </c>
      <c r="E1459" s="7" t="str">
        <f t="shared" si="44"/>
        <v>S53420072</v>
      </c>
      <c r="F1459" s="338" t="s">
        <v>1</v>
      </c>
      <c r="G1459" s="341" t="s">
        <v>2</v>
      </c>
      <c r="H1459" s="342"/>
      <c r="I1459" s="342"/>
      <c r="J1459" s="343"/>
      <c r="K1459" s="344" t="s">
        <v>3</v>
      </c>
      <c r="L1459" s="343"/>
      <c r="M1459" s="344" t="s">
        <v>144</v>
      </c>
      <c r="N1459" s="342"/>
      <c r="O1459" s="342"/>
    </row>
    <row r="1460" spans="1:15" ht="18" customHeight="1" thickBot="1">
      <c r="A1460" s="7">
        <v>2015</v>
      </c>
      <c r="B1460" s="7" t="str">
        <f t="shared" si="45"/>
        <v>S53</v>
      </c>
      <c r="C1460" s="8">
        <v>42007</v>
      </c>
      <c r="D1460" s="7">
        <v>3</v>
      </c>
      <c r="E1460" s="7" t="str">
        <f t="shared" si="44"/>
        <v>S53420073</v>
      </c>
      <c r="F1460" s="339"/>
      <c r="G1460" s="345" t="s">
        <v>5</v>
      </c>
      <c r="H1460" s="347" t="s">
        <v>145</v>
      </c>
      <c r="I1460" s="348"/>
      <c r="J1460" s="349"/>
      <c r="K1460" s="350" t="s">
        <v>6</v>
      </c>
      <c r="L1460" s="352" t="s">
        <v>7</v>
      </c>
      <c r="M1460" s="350" t="s">
        <v>8</v>
      </c>
      <c r="N1460" s="354" t="s">
        <v>146</v>
      </c>
      <c r="O1460" s="356" t="s">
        <v>147</v>
      </c>
    </row>
    <row r="1461" spans="1:15" ht="15.75" thickBot="1">
      <c r="A1461" s="7">
        <v>2015</v>
      </c>
      <c r="B1461" s="7" t="str">
        <f t="shared" si="45"/>
        <v>S53</v>
      </c>
      <c r="C1461" s="8">
        <v>42007</v>
      </c>
      <c r="D1461" s="7">
        <v>4</v>
      </c>
      <c r="E1461" s="7" t="str">
        <f t="shared" si="44"/>
        <v>S53420074</v>
      </c>
      <c r="F1461" s="340"/>
      <c r="G1461" s="346"/>
      <c r="H1461" s="191" t="s">
        <v>9</v>
      </c>
      <c r="I1461" s="192" t="s">
        <v>10</v>
      </c>
      <c r="J1461" s="193" t="s">
        <v>11</v>
      </c>
      <c r="K1461" s="351"/>
      <c r="L1461" s="353"/>
      <c r="M1461" s="351"/>
      <c r="N1461" s="355"/>
      <c r="O1461" s="357"/>
    </row>
    <row r="1462" spans="1:15">
      <c r="A1462" s="7">
        <v>2015</v>
      </c>
      <c r="B1462" s="7" t="str">
        <f t="shared" si="45"/>
        <v>S53</v>
      </c>
      <c r="C1462" s="8">
        <v>42007</v>
      </c>
      <c r="D1462" s="7">
        <v>5</v>
      </c>
      <c r="E1462" s="7" t="str">
        <f t="shared" si="44"/>
        <v>S53420075</v>
      </c>
      <c r="F1462" s="3" t="s">
        <v>12</v>
      </c>
      <c r="G1462" s="2" t="s">
        <v>3676</v>
      </c>
      <c r="H1462" s="2" t="s">
        <v>3676</v>
      </c>
      <c r="I1462" s="2" t="s">
        <v>3677</v>
      </c>
      <c r="J1462" s="2" t="s">
        <v>1315</v>
      </c>
      <c r="K1462" s="194" t="s">
        <v>13</v>
      </c>
      <c r="L1462" s="2">
        <v>48</v>
      </c>
      <c r="M1462" s="194">
        <v>5</v>
      </c>
      <c r="N1462" s="2">
        <v>50</v>
      </c>
      <c r="O1462" s="195">
        <v>45</v>
      </c>
    </row>
    <row r="1463" spans="1:15">
      <c r="A1463" s="7">
        <v>2015</v>
      </c>
      <c r="B1463" s="7" t="str">
        <f t="shared" si="45"/>
        <v>S53</v>
      </c>
      <c r="C1463" s="8">
        <v>42007</v>
      </c>
      <c r="D1463" s="7">
        <v>6</v>
      </c>
      <c r="E1463" s="7" t="str">
        <f t="shared" si="44"/>
        <v>S53420076</v>
      </c>
      <c r="F1463" s="4">
        <v>42339</v>
      </c>
      <c r="G1463" s="2" t="s">
        <v>3678</v>
      </c>
      <c r="H1463" s="2" t="s">
        <v>3678</v>
      </c>
      <c r="I1463" s="2" t="s">
        <v>3679</v>
      </c>
      <c r="J1463" s="2" t="s">
        <v>3680</v>
      </c>
      <c r="K1463" s="194" t="s">
        <v>13</v>
      </c>
      <c r="L1463" s="2">
        <v>52</v>
      </c>
      <c r="M1463" s="194" t="s">
        <v>824</v>
      </c>
      <c r="N1463" s="2" t="s">
        <v>506</v>
      </c>
      <c r="O1463" s="195" t="s">
        <v>631</v>
      </c>
    </row>
    <row r="1464" spans="1:15">
      <c r="A1464" s="7">
        <v>2015</v>
      </c>
      <c r="B1464" s="7" t="str">
        <f t="shared" si="45"/>
        <v>S53</v>
      </c>
      <c r="C1464" s="8">
        <v>42007</v>
      </c>
      <c r="D1464" s="7">
        <v>7</v>
      </c>
      <c r="E1464" s="7" t="str">
        <f t="shared" si="44"/>
        <v>S53420077</v>
      </c>
      <c r="F1464" s="4">
        <v>42370</v>
      </c>
      <c r="G1464" s="2">
        <v>106</v>
      </c>
      <c r="H1464" s="2">
        <v>106</v>
      </c>
      <c r="I1464" s="2" t="s">
        <v>3681</v>
      </c>
      <c r="J1464" s="2" t="s">
        <v>1782</v>
      </c>
      <c r="K1464" s="194" t="s">
        <v>13</v>
      </c>
      <c r="L1464" s="2">
        <v>44</v>
      </c>
      <c r="M1464" s="194" t="s">
        <v>2054</v>
      </c>
      <c r="N1464" s="2" t="s">
        <v>551</v>
      </c>
      <c r="O1464" s="195" t="s">
        <v>410</v>
      </c>
    </row>
    <row r="1465" spans="1:15">
      <c r="A1465" s="7">
        <v>2015</v>
      </c>
      <c r="B1465" s="7" t="str">
        <f t="shared" si="45"/>
        <v>S53</v>
      </c>
      <c r="C1465" s="8">
        <v>42007</v>
      </c>
      <c r="D1465" s="7">
        <v>8</v>
      </c>
      <c r="E1465" s="7" t="str">
        <f t="shared" si="44"/>
        <v>S53420078</v>
      </c>
      <c r="F1465" s="4">
        <v>42401</v>
      </c>
      <c r="G1465" s="2" t="s">
        <v>3682</v>
      </c>
      <c r="H1465" s="2" t="s">
        <v>3682</v>
      </c>
      <c r="I1465" s="2" t="s">
        <v>3683</v>
      </c>
      <c r="J1465" s="2" t="s">
        <v>3684</v>
      </c>
      <c r="K1465" s="194" t="s">
        <v>13</v>
      </c>
      <c r="L1465" s="2">
        <v>41</v>
      </c>
      <c r="M1465" s="194">
        <v>70</v>
      </c>
      <c r="N1465" s="2">
        <v>15</v>
      </c>
      <c r="O1465" s="195">
        <v>15</v>
      </c>
    </row>
    <row r="1466" spans="1:15">
      <c r="A1466" s="7">
        <v>2015</v>
      </c>
      <c r="B1466" s="7" t="str">
        <f t="shared" si="45"/>
        <v>S53</v>
      </c>
      <c r="C1466" s="8">
        <v>42007</v>
      </c>
      <c r="D1466" s="7">
        <v>9</v>
      </c>
      <c r="E1466" s="7" t="str">
        <f t="shared" ref="E1466:E1485" si="46">B1466&amp;C1466&amp;D1466</f>
        <v>S53420079</v>
      </c>
      <c r="F1466" s="4">
        <v>42430</v>
      </c>
      <c r="G1466" s="2" t="s">
        <v>3685</v>
      </c>
      <c r="H1466" s="2" t="s">
        <v>3685</v>
      </c>
      <c r="I1466" s="2" t="s">
        <v>3686</v>
      </c>
      <c r="J1466" s="2" t="s">
        <v>1886</v>
      </c>
      <c r="K1466" s="194" t="s">
        <v>13</v>
      </c>
      <c r="L1466" s="2">
        <v>41</v>
      </c>
      <c r="M1466" s="194" t="s">
        <v>555</v>
      </c>
      <c r="N1466" s="2" t="s">
        <v>2055</v>
      </c>
      <c r="O1466" s="195" t="s">
        <v>2055</v>
      </c>
    </row>
    <row r="1467" spans="1:15">
      <c r="A1467" s="7">
        <v>2015</v>
      </c>
      <c r="B1467" s="7" t="str">
        <f t="shared" si="45"/>
        <v>S53</v>
      </c>
      <c r="C1467" s="8">
        <v>42007</v>
      </c>
      <c r="D1467" s="7">
        <v>10</v>
      </c>
      <c r="E1467" s="7" t="str">
        <f t="shared" si="46"/>
        <v>S534200710</v>
      </c>
      <c r="F1467" s="3" t="s">
        <v>14</v>
      </c>
      <c r="G1467" s="2" t="s">
        <v>3687</v>
      </c>
      <c r="H1467" s="2" t="s">
        <v>3687</v>
      </c>
      <c r="I1467" s="2" t="s">
        <v>3688</v>
      </c>
      <c r="J1467" s="2" t="s">
        <v>2780</v>
      </c>
      <c r="K1467" s="194" t="s">
        <v>13</v>
      </c>
      <c r="L1467" s="2">
        <v>36</v>
      </c>
      <c r="M1467" s="194">
        <v>50</v>
      </c>
      <c r="N1467" s="2">
        <v>35</v>
      </c>
      <c r="O1467" s="195">
        <v>15</v>
      </c>
    </row>
    <row r="1468" spans="1:15">
      <c r="A1468" s="7">
        <v>2015</v>
      </c>
      <c r="B1468" s="7" t="str">
        <f t="shared" si="45"/>
        <v>S53</v>
      </c>
      <c r="C1468" s="8">
        <v>42007</v>
      </c>
      <c r="D1468" s="7">
        <v>11</v>
      </c>
      <c r="E1468" s="7" t="str">
        <f t="shared" si="46"/>
        <v>S534200711</v>
      </c>
      <c r="F1468" s="3">
        <v>2017</v>
      </c>
      <c r="G1468" s="2" t="s">
        <v>3689</v>
      </c>
      <c r="H1468" s="2" t="s">
        <v>3689</v>
      </c>
      <c r="I1468" s="2" t="s">
        <v>3690</v>
      </c>
      <c r="J1468" s="2" t="s">
        <v>387</v>
      </c>
      <c r="K1468" s="194" t="s">
        <v>13</v>
      </c>
      <c r="L1468" s="2">
        <v>38</v>
      </c>
      <c r="M1468" s="194" t="s">
        <v>1099</v>
      </c>
      <c r="N1468" s="2" t="s">
        <v>1099</v>
      </c>
      <c r="O1468" s="195" t="s">
        <v>519</v>
      </c>
    </row>
    <row r="1469" spans="1:15">
      <c r="A1469" s="7">
        <v>2015</v>
      </c>
      <c r="B1469" s="7" t="str">
        <f t="shared" si="45"/>
        <v>S53</v>
      </c>
      <c r="C1469" s="8">
        <v>42007</v>
      </c>
      <c r="D1469" s="7">
        <v>12</v>
      </c>
      <c r="E1469" s="7" t="str">
        <f t="shared" si="46"/>
        <v>S534200712</v>
      </c>
      <c r="F1469" s="3">
        <v>2018</v>
      </c>
      <c r="G1469" s="2" t="s">
        <v>3691</v>
      </c>
      <c r="H1469" s="2" t="s">
        <v>3691</v>
      </c>
      <c r="I1469" s="2" t="s">
        <v>3692</v>
      </c>
      <c r="J1469" s="2" t="s">
        <v>2526</v>
      </c>
      <c r="K1469" s="194" t="s">
        <v>13</v>
      </c>
      <c r="L1469" s="2">
        <v>33</v>
      </c>
      <c r="M1469" s="194" t="s">
        <v>3662</v>
      </c>
      <c r="N1469" s="2" t="s">
        <v>3662</v>
      </c>
      <c r="O1469" s="195" t="s">
        <v>799</v>
      </c>
    </row>
    <row r="1470" spans="1:15">
      <c r="A1470" s="7">
        <v>2015</v>
      </c>
      <c r="B1470" s="7" t="str">
        <f t="shared" si="45"/>
        <v>S53</v>
      </c>
      <c r="C1470" s="8">
        <v>42007</v>
      </c>
      <c r="D1470" s="7">
        <v>13</v>
      </c>
      <c r="E1470" s="7" t="str">
        <f t="shared" si="46"/>
        <v>S534200713</v>
      </c>
      <c r="F1470" s="3">
        <v>2019</v>
      </c>
      <c r="G1470" s="2" t="s">
        <v>3693</v>
      </c>
      <c r="H1470" s="2" t="s">
        <v>3693</v>
      </c>
      <c r="I1470" s="2" t="s">
        <v>3694</v>
      </c>
      <c r="J1470" s="2" t="s">
        <v>3287</v>
      </c>
      <c r="K1470" s="194" t="s">
        <v>13</v>
      </c>
      <c r="L1470" s="2">
        <v>30</v>
      </c>
      <c r="M1470" s="194" t="s">
        <v>3695</v>
      </c>
      <c r="N1470" s="2" t="s">
        <v>2622</v>
      </c>
      <c r="O1470" s="195" t="s">
        <v>799</v>
      </c>
    </row>
    <row r="1471" spans="1:15" ht="15.75" thickBot="1">
      <c r="A1471" s="7">
        <v>2015</v>
      </c>
      <c r="B1471" s="7" t="str">
        <f t="shared" si="45"/>
        <v>S53</v>
      </c>
      <c r="C1471" s="8">
        <v>42007</v>
      </c>
      <c r="D1471" s="7">
        <v>14</v>
      </c>
      <c r="E1471" s="7" t="str">
        <f t="shared" si="46"/>
        <v>S534200714</v>
      </c>
      <c r="F1471" s="5">
        <v>2020</v>
      </c>
      <c r="G1471" s="6" t="s">
        <v>2818</v>
      </c>
      <c r="H1471" s="6" t="s">
        <v>2818</v>
      </c>
      <c r="I1471" s="6" t="s">
        <v>3696</v>
      </c>
      <c r="J1471" s="6" t="s">
        <v>1284</v>
      </c>
      <c r="K1471" s="196" t="s">
        <v>13</v>
      </c>
      <c r="L1471" s="6">
        <v>27</v>
      </c>
      <c r="M1471" s="196" t="s">
        <v>3697</v>
      </c>
      <c r="N1471" s="6">
        <v>50</v>
      </c>
      <c r="O1471" s="197" t="s">
        <v>333</v>
      </c>
    </row>
    <row r="1472" spans="1:15" ht="16.5" thickTop="1" thickBot="1">
      <c r="A1472" s="7">
        <v>2015</v>
      </c>
      <c r="B1472" s="7" t="str">
        <f t="shared" si="45"/>
        <v>S53</v>
      </c>
      <c r="C1472" s="8">
        <v>42007</v>
      </c>
      <c r="D1472" s="7">
        <v>15</v>
      </c>
      <c r="E1472" s="7" t="str">
        <f t="shared" si="46"/>
        <v>S534200715</v>
      </c>
      <c r="F1472" s="1" t="s">
        <v>15</v>
      </c>
    </row>
    <row r="1473" spans="1:15" ht="16.5" thickTop="1" thickBot="1">
      <c r="A1473" s="7">
        <v>2015</v>
      </c>
      <c r="B1473" s="7" t="str">
        <f t="shared" si="45"/>
        <v>S53</v>
      </c>
      <c r="C1473" s="8">
        <v>42007</v>
      </c>
      <c r="D1473" s="7">
        <v>16</v>
      </c>
      <c r="E1473" s="7" t="str">
        <f t="shared" si="46"/>
        <v>S534200716</v>
      </c>
      <c r="F1473" s="338" t="s">
        <v>1</v>
      </c>
      <c r="G1473" s="341" t="s">
        <v>2</v>
      </c>
      <c r="H1473" s="342"/>
      <c r="I1473" s="342"/>
      <c r="J1473" s="343"/>
      <c r="K1473" s="344" t="s">
        <v>3</v>
      </c>
      <c r="L1473" s="343"/>
      <c r="M1473" s="344" t="s">
        <v>144</v>
      </c>
      <c r="N1473" s="342"/>
      <c r="O1473" s="342"/>
    </row>
    <row r="1474" spans="1:15" ht="18" customHeight="1" thickBot="1">
      <c r="A1474" s="7">
        <v>2015</v>
      </c>
      <c r="B1474" s="7" t="str">
        <f t="shared" si="45"/>
        <v>S53</v>
      </c>
      <c r="C1474" s="8">
        <v>42007</v>
      </c>
      <c r="D1474" s="7">
        <v>17</v>
      </c>
      <c r="E1474" s="7" t="str">
        <f t="shared" si="46"/>
        <v>S534200717</v>
      </c>
      <c r="F1474" s="339"/>
      <c r="G1474" s="345" t="s">
        <v>5</v>
      </c>
      <c r="H1474" s="347" t="s">
        <v>145</v>
      </c>
      <c r="I1474" s="348"/>
      <c r="J1474" s="349"/>
      <c r="K1474" s="350" t="s">
        <v>6</v>
      </c>
      <c r="L1474" s="352" t="s">
        <v>7</v>
      </c>
      <c r="M1474" s="350" t="s">
        <v>8</v>
      </c>
      <c r="N1474" s="354" t="s">
        <v>146</v>
      </c>
      <c r="O1474" s="356" t="s">
        <v>147</v>
      </c>
    </row>
    <row r="1475" spans="1:15" ht="15.75" thickBot="1">
      <c r="A1475" s="7">
        <v>2015</v>
      </c>
      <c r="B1475" s="7" t="str">
        <f t="shared" si="45"/>
        <v>S53</v>
      </c>
      <c r="C1475" s="8">
        <v>42007</v>
      </c>
      <c r="D1475" s="7">
        <v>18</v>
      </c>
      <c r="E1475" s="7" t="str">
        <f t="shared" si="46"/>
        <v>S534200718</v>
      </c>
      <c r="F1475" s="340"/>
      <c r="G1475" s="346"/>
      <c r="H1475" s="191" t="s">
        <v>9</v>
      </c>
      <c r="I1475" s="192" t="s">
        <v>10</v>
      </c>
      <c r="J1475" s="193" t="s">
        <v>11</v>
      </c>
      <c r="K1475" s="351"/>
      <c r="L1475" s="353"/>
      <c r="M1475" s="351"/>
      <c r="N1475" s="355"/>
      <c r="O1475" s="357"/>
    </row>
    <row r="1476" spans="1:15">
      <c r="A1476" s="7">
        <v>2015</v>
      </c>
      <c r="B1476" s="7" t="str">
        <f t="shared" si="45"/>
        <v>S53</v>
      </c>
      <c r="C1476" s="8">
        <v>42007</v>
      </c>
      <c r="D1476" s="7">
        <v>19</v>
      </c>
      <c r="E1476" s="7" t="str">
        <f t="shared" si="46"/>
        <v>S534200719</v>
      </c>
      <c r="F1476" s="3" t="s">
        <v>16</v>
      </c>
      <c r="G1476" s="2" t="s">
        <v>568</v>
      </c>
      <c r="H1476" s="2" t="s">
        <v>568</v>
      </c>
      <c r="I1476" s="2" t="s">
        <v>3511</v>
      </c>
      <c r="J1476" s="2" t="s">
        <v>3698</v>
      </c>
      <c r="K1476" s="194" t="s">
        <v>13</v>
      </c>
      <c r="L1476" s="2">
        <v>44</v>
      </c>
      <c r="M1476" s="194" t="s">
        <v>3058</v>
      </c>
      <c r="N1476" s="2" t="s">
        <v>2071</v>
      </c>
      <c r="O1476" s="195" t="s">
        <v>3058</v>
      </c>
    </row>
    <row r="1477" spans="1:15">
      <c r="A1477" s="7">
        <v>2015</v>
      </c>
      <c r="B1477" s="7" t="str">
        <f t="shared" si="45"/>
        <v>S53</v>
      </c>
      <c r="C1477" s="8">
        <v>42007</v>
      </c>
      <c r="D1477" s="7">
        <v>20</v>
      </c>
      <c r="E1477" s="7" t="str">
        <f t="shared" si="46"/>
        <v>S534200720</v>
      </c>
      <c r="F1477" s="4">
        <v>42339</v>
      </c>
      <c r="G1477" s="2" t="s">
        <v>3699</v>
      </c>
      <c r="H1477" s="2" t="s">
        <v>3699</v>
      </c>
      <c r="I1477" s="2" t="s">
        <v>3700</v>
      </c>
      <c r="J1477" s="2" t="s">
        <v>728</v>
      </c>
      <c r="K1477" s="194" t="s">
        <v>13</v>
      </c>
      <c r="L1477" s="2">
        <v>50</v>
      </c>
      <c r="M1477" s="194" t="s">
        <v>893</v>
      </c>
      <c r="N1477" s="2" t="s">
        <v>477</v>
      </c>
      <c r="O1477" s="195" t="s">
        <v>3058</v>
      </c>
    </row>
    <row r="1478" spans="1:15">
      <c r="A1478" s="7">
        <v>2015</v>
      </c>
      <c r="B1478" s="7" t="str">
        <f t="shared" si="45"/>
        <v>S53</v>
      </c>
      <c r="C1478" s="8">
        <v>42007</v>
      </c>
      <c r="D1478" s="7">
        <v>21</v>
      </c>
      <c r="E1478" s="7" t="str">
        <f t="shared" si="46"/>
        <v>S534200721</v>
      </c>
      <c r="F1478" s="4">
        <v>42370</v>
      </c>
      <c r="G1478" s="2" t="s">
        <v>3701</v>
      </c>
      <c r="H1478" s="2" t="s">
        <v>3701</v>
      </c>
      <c r="I1478" s="2" t="s">
        <v>3702</v>
      </c>
      <c r="J1478" s="2" t="s">
        <v>1548</v>
      </c>
      <c r="K1478" s="194" t="s">
        <v>13</v>
      </c>
      <c r="L1478" s="2">
        <v>40</v>
      </c>
      <c r="M1478" s="194" t="s">
        <v>406</v>
      </c>
      <c r="N1478" s="2" t="s">
        <v>420</v>
      </c>
      <c r="O1478" s="195" t="s">
        <v>420</v>
      </c>
    </row>
    <row r="1479" spans="1:15">
      <c r="A1479" s="7">
        <v>2015</v>
      </c>
      <c r="B1479" s="7" t="str">
        <f t="shared" si="45"/>
        <v>S53</v>
      </c>
      <c r="C1479" s="8">
        <v>42007</v>
      </c>
      <c r="D1479" s="7">
        <v>22</v>
      </c>
      <c r="E1479" s="7" t="str">
        <f t="shared" si="46"/>
        <v>S534200722</v>
      </c>
      <c r="F1479" s="4">
        <v>42401</v>
      </c>
      <c r="G1479" s="2" t="s">
        <v>3703</v>
      </c>
      <c r="H1479" s="2" t="s">
        <v>3703</v>
      </c>
      <c r="I1479" s="2" t="s">
        <v>3605</v>
      </c>
      <c r="J1479" s="2" t="s">
        <v>2011</v>
      </c>
      <c r="K1479" s="194" t="s">
        <v>13</v>
      </c>
      <c r="L1479" s="2">
        <v>40</v>
      </c>
      <c r="M1479" s="194" t="s">
        <v>1116</v>
      </c>
      <c r="N1479" s="2">
        <v>25</v>
      </c>
      <c r="O1479" s="195" t="s">
        <v>483</v>
      </c>
    </row>
    <row r="1480" spans="1:15">
      <c r="A1480" s="7">
        <v>2015</v>
      </c>
      <c r="B1480" s="7" t="str">
        <f t="shared" si="45"/>
        <v>S53</v>
      </c>
      <c r="C1480" s="8">
        <v>42007</v>
      </c>
      <c r="D1480" s="7">
        <v>23</v>
      </c>
      <c r="E1480" s="7" t="str">
        <f t="shared" si="46"/>
        <v>S534200723</v>
      </c>
      <c r="F1480" s="4">
        <v>42430</v>
      </c>
      <c r="G1480" s="2" t="s">
        <v>3704</v>
      </c>
      <c r="H1480" s="2" t="s">
        <v>3704</v>
      </c>
      <c r="I1480" s="2" t="s">
        <v>3705</v>
      </c>
      <c r="J1480" s="2" t="s">
        <v>3706</v>
      </c>
      <c r="K1480" s="194" t="s">
        <v>13</v>
      </c>
      <c r="L1480" s="2">
        <v>40</v>
      </c>
      <c r="M1480" s="194" t="s">
        <v>3707</v>
      </c>
      <c r="N1480" s="2" t="s">
        <v>524</v>
      </c>
      <c r="O1480" s="195" t="s">
        <v>3058</v>
      </c>
    </row>
    <row r="1481" spans="1:15">
      <c r="A1481" s="7">
        <v>2015</v>
      </c>
      <c r="B1481" s="7" t="str">
        <f t="shared" si="45"/>
        <v>S53</v>
      </c>
      <c r="C1481" s="8">
        <v>42007</v>
      </c>
      <c r="D1481" s="7">
        <v>24</v>
      </c>
      <c r="E1481" s="7" t="str">
        <f t="shared" si="46"/>
        <v>S534200724</v>
      </c>
      <c r="F1481" s="3" t="s">
        <v>14</v>
      </c>
      <c r="G1481" s="2" t="s">
        <v>3708</v>
      </c>
      <c r="H1481" s="2" t="s">
        <v>3708</v>
      </c>
      <c r="I1481" s="2" t="s">
        <v>3709</v>
      </c>
      <c r="J1481" s="2" t="s">
        <v>1439</v>
      </c>
      <c r="K1481" s="194" t="s">
        <v>13</v>
      </c>
      <c r="L1481" s="2">
        <v>35</v>
      </c>
      <c r="M1481" s="194" t="s">
        <v>3023</v>
      </c>
      <c r="N1481" s="2" t="s">
        <v>3028</v>
      </c>
      <c r="O1481" s="195" t="s">
        <v>799</v>
      </c>
    </row>
    <row r="1482" spans="1:15">
      <c r="A1482" s="7">
        <v>2015</v>
      </c>
      <c r="B1482" s="7" t="str">
        <f t="shared" si="45"/>
        <v>S53</v>
      </c>
      <c r="C1482" s="8">
        <v>42007</v>
      </c>
      <c r="D1482" s="7">
        <v>25</v>
      </c>
      <c r="E1482" s="7" t="str">
        <f t="shared" si="46"/>
        <v>S534200725</v>
      </c>
      <c r="F1482" s="3">
        <v>2017</v>
      </c>
      <c r="G1482" s="2" t="s">
        <v>3710</v>
      </c>
      <c r="H1482" s="2" t="s">
        <v>3710</v>
      </c>
      <c r="I1482" s="2" t="s">
        <v>3711</v>
      </c>
      <c r="J1482" s="2" t="s">
        <v>2741</v>
      </c>
      <c r="K1482" s="194" t="s">
        <v>13</v>
      </c>
      <c r="L1482" s="2">
        <v>31</v>
      </c>
      <c r="M1482" s="194" t="s">
        <v>406</v>
      </c>
      <c r="N1482" s="2" t="s">
        <v>301</v>
      </c>
      <c r="O1482" s="195" t="s">
        <v>333</v>
      </c>
    </row>
    <row r="1483" spans="1:15">
      <c r="A1483" s="7">
        <v>2015</v>
      </c>
      <c r="B1483" s="7" t="str">
        <f t="shared" si="45"/>
        <v>S53</v>
      </c>
      <c r="C1483" s="8">
        <v>42007</v>
      </c>
      <c r="D1483" s="7">
        <v>26</v>
      </c>
      <c r="E1483" s="7" t="str">
        <f t="shared" si="46"/>
        <v>S534200726</v>
      </c>
      <c r="F1483" s="3">
        <v>2018</v>
      </c>
      <c r="G1483" s="2" t="s">
        <v>3712</v>
      </c>
      <c r="H1483" s="2" t="s">
        <v>3712</v>
      </c>
      <c r="I1483" s="2">
        <v>158</v>
      </c>
      <c r="J1483" s="2" t="s">
        <v>1604</v>
      </c>
      <c r="K1483" s="194" t="s">
        <v>13</v>
      </c>
      <c r="L1483" s="2">
        <v>31</v>
      </c>
      <c r="M1483" s="194" t="s">
        <v>507</v>
      </c>
      <c r="N1483" s="2" t="s">
        <v>420</v>
      </c>
      <c r="O1483" s="195" t="s">
        <v>333</v>
      </c>
    </row>
    <row r="1484" spans="1:15">
      <c r="A1484" s="7">
        <v>2015</v>
      </c>
      <c r="B1484" s="7" t="str">
        <f t="shared" si="45"/>
        <v>S53</v>
      </c>
      <c r="C1484" s="8">
        <v>42007</v>
      </c>
      <c r="D1484" s="7">
        <v>27</v>
      </c>
      <c r="E1484" s="7" t="str">
        <f t="shared" si="46"/>
        <v>S534200727</v>
      </c>
      <c r="F1484" s="3">
        <v>2019</v>
      </c>
      <c r="G1484" s="2" t="s">
        <v>3713</v>
      </c>
      <c r="H1484" s="2" t="s">
        <v>3713</v>
      </c>
      <c r="I1484" s="2" t="s">
        <v>3714</v>
      </c>
      <c r="J1484" s="2" t="s">
        <v>599</v>
      </c>
      <c r="K1484" s="194" t="s">
        <v>13</v>
      </c>
      <c r="L1484" s="2">
        <v>29</v>
      </c>
      <c r="M1484" s="194" t="s">
        <v>1116</v>
      </c>
      <c r="N1484" s="2" t="s">
        <v>461</v>
      </c>
      <c r="O1484" s="195" t="s">
        <v>423</v>
      </c>
    </row>
    <row r="1485" spans="1:15" ht="15.75" thickBot="1">
      <c r="A1485" s="7">
        <v>2015</v>
      </c>
      <c r="B1485" s="7" t="str">
        <f t="shared" si="45"/>
        <v>S53</v>
      </c>
      <c r="C1485" s="8">
        <v>42007</v>
      </c>
      <c r="D1485" s="7">
        <v>28</v>
      </c>
      <c r="E1485" s="7" t="str">
        <f t="shared" si="46"/>
        <v>S534200728</v>
      </c>
      <c r="F1485" s="5">
        <v>2020</v>
      </c>
      <c r="G1485" s="6" t="s">
        <v>3715</v>
      </c>
      <c r="H1485" s="6" t="s">
        <v>3715</v>
      </c>
      <c r="I1485" s="6" t="s">
        <v>3716</v>
      </c>
      <c r="J1485" s="6" t="s">
        <v>1617</v>
      </c>
      <c r="K1485" s="196" t="s">
        <v>13</v>
      </c>
      <c r="L1485" s="6">
        <v>27</v>
      </c>
      <c r="M1485" s="196">
        <v>50</v>
      </c>
      <c r="N1485" s="6" t="s">
        <v>484</v>
      </c>
      <c r="O1485" s="197" t="s">
        <v>423</v>
      </c>
    </row>
    <row r="1486" spans="1:15" ht="16.5" thickTop="1" thickBot="1">
      <c r="A1486" s="7">
        <v>2016</v>
      </c>
      <c r="B1486" s="7" t="s">
        <v>64</v>
      </c>
      <c r="C1486" s="8">
        <v>42373</v>
      </c>
      <c r="D1486" s="7">
        <v>1</v>
      </c>
      <c r="E1486" s="7" t="str">
        <f>B1486&amp;C1486&amp;D1486</f>
        <v>S1423731</v>
      </c>
      <c r="F1486" s="1" t="s">
        <v>0</v>
      </c>
    </row>
    <row r="1487" spans="1:15" ht="16.5" thickTop="1" thickBot="1">
      <c r="A1487" s="7">
        <v>2016</v>
      </c>
      <c r="B1487" s="7" t="s">
        <v>64</v>
      </c>
      <c r="C1487" s="8">
        <v>42373</v>
      </c>
      <c r="D1487" s="7">
        <v>2</v>
      </c>
      <c r="E1487" s="7" t="str">
        <f t="shared" ref="E1487:E1513" si="47">B1487&amp;C1487&amp;D1487</f>
        <v>S1423732</v>
      </c>
      <c r="F1487" s="338" t="s">
        <v>1</v>
      </c>
      <c r="G1487" s="341" t="s">
        <v>2</v>
      </c>
      <c r="H1487" s="342"/>
      <c r="I1487" s="342"/>
      <c r="J1487" s="343"/>
      <c r="K1487" s="344" t="s">
        <v>3</v>
      </c>
      <c r="L1487" s="343"/>
      <c r="M1487" s="344" t="s">
        <v>144</v>
      </c>
      <c r="N1487" s="342"/>
      <c r="O1487" s="342"/>
    </row>
    <row r="1488" spans="1:15" ht="15.75" thickBot="1">
      <c r="A1488" s="7">
        <v>2016</v>
      </c>
      <c r="B1488" s="7" t="s">
        <v>64</v>
      </c>
      <c r="C1488" s="8">
        <v>42373</v>
      </c>
      <c r="D1488" s="7">
        <v>3</v>
      </c>
      <c r="E1488" s="7" t="str">
        <f t="shared" si="47"/>
        <v>S1423733</v>
      </c>
      <c r="F1488" s="339"/>
      <c r="G1488" s="345" t="s">
        <v>5</v>
      </c>
      <c r="H1488" s="347" t="s">
        <v>145</v>
      </c>
      <c r="I1488" s="348"/>
      <c r="J1488" s="349"/>
      <c r="K1488" s="350" t="s">
        <v>6</v>
      </c>
      <c r="L1488" s="352" t="s">
        <v>7</v>
      </c>
      <c r="M1488" s="350" t="s">
        <v>8</v>
      </c>
      <c r="N1488" s="354" t="s">
        <v>146</v>
      </c>
      <c r="O1488" s="356" t="s">
        <v>147</v>
      </c>
    </row>
    <row r="1489" spans="1:15" ht="15.75" thickBot="1">
      <c r="A1489" s="7">
        <v>2016</v>
      </c>
      <c r="B1489" s="7" t="s">
        <v>64</v>
      </c>
      <c r="C1489" s="8">
        <v>42373</v>
      </c>
      <c r="D1489" s="7">
        <v>4</v>
      </c>
      <c r="E1489" s="7" t="str">
        <f t="shared" si="47"/>
        <v>S1423734</v>
      </c>
      <c r="F1489" s="340"/>
      <c r="G1489" s="346"/>
      <c r="H1489" s="191" t="s">
        <v>9</v>
      </c>
      <c r="I1489" s="192" t="s">
        <v>10</v>
      </c>
      <c r="J1489" s="193" t="s">
        <v>11</v>
      </c>
      <c r="K1489" s="351"/>
      <c r="L1489" s="353"/>
      <c r="M1489" s="351"/>
      <c r="N1489" s="355"/>
      <c r="O1489" s="357"/>
    </row>
    <row r="1490" spans="1:15">
      <c r="A1490" s="7">
        <v>2016</v>
      </c>
      <c r="B1490" s="7" t="s">
        <v>64</v>
      </c>
      <c r="C1490" s="8">
        <v>42373</v>
      </c>
      <c r="D1490" s="7">
        <v>5</v>
      </c>
      <c r="E1490" s="7" t="str">
        <f t="shared" si="47"/>
        <v>S1423735</v>
      </c>
      <c r="F1490" s="3" t="s">
        <v>12</v>
      </c>
      <c r="G1490" s="2" t="s">
        <v>3717</v>
      </c>
      <c r="H1490" s="2" t="s">
        <v>3717</v>
      </c>
      <c r="I1490" s="2" t="s">
        <v>3718</v>
      </c>
      <c r="J1490" s="2" t="s">
        <v>1578</v>
      </c>
      <c r="K1490" s="194" t="s">
        <v>13</v>
      </c>
      <c r="L1490" s="2">
        <v>48</v>
      </c>
      <c r="M1490" s="194">
        <v>0</v>
      </c>
      <c r="N1490" s="2" t="s">
        <v>301</v>
      </c>
      <c r="O1490" s="195" t="s">
        <v>507</v>
      </c>
    </row>
    <row r="1491" spans="1:15">
      <c r="A1491" s="7">
        <v>2016</v>
      </c>
      <c r="B1491" s="7" t="s">
        <v>64</v>
      </c>
      <c r="C1491" s="8">
        <v>42373</v>
      </c>
      <c r="D1491" s="7">
        <v>6</v>
      </c>
      <c r="E1491" s="7" t="str">
        <f t="shared" si="47"/>
        <v>S1423736</v>
      </c>
      <c r="F1491" s="4">
        <v>42370</v>
      </c>
      <c r="G1491" s="2" t="s">
        <v>3719</v>
      </c>
      <c r="H1491" s="2" t="s">
        <v>3719</v>
      </c>
      <c r="I1491" s="2" t="s">
        <v>3720</v>
      </c>
      <c r="J1491" s="2" t="s">
        <v>814</v>
      </c>
      <c r="K1491" s="194" t="s">
        <v>13</v>
      </c>
      <c r="L1491" s="2">
        <v>46</v>
      </c>
      <c r="M1491" s="194" t="s">
        <v>332</v>
      </c>
      <c r="N1491" s="2">
        <v>0</v>
      </c>
      <c r="O1491" s="195" t="s">
        <v>340</v>
      </c>
    </row>
    <row r="1492" spans="1:15">
      <c r="A1492" s="7">
        <v>2016</v>
      </c>
      <c r="B1492" s="7" t="s">
        <v>64</v>
      </c>
      <c r="C1492" s="8">
        <v>42373</v>
      </c>
      <c r="D1492" s="7">
        <v>7</v>
      </c>
      <c r="E1492" s="7" t="str">
        <f t="shared" si="47"/>
        <v>S1423737</v>
      </c>
      <c r="F1492" s="4">
        <v>42401</v>
      </c>
      <c r="G1492" s="2" t="s">
        <v>3721</v>
      </c>
      <c r="H1492" s="2" t="s">
        <v>3721</v>
      </c>
      <c r="I1492" s="2" t="s">
        <v>3722</v>
      </c>
      <c r="J1492" s="2" t="s">
        <v>3144</v>
      </c>
      <c r="K1492" s="194" t="s">
        <v>13</v>
      </c>
      <c r="L1492" s="2">
        <v>38</v>
      </c>
      <c r="M1492" s="194">
        <v>65</v>
      </c>
      <c r="N1492" s="2">
        <v>15</v>
      </c>
      <c r="O1492" s="195">
        <v>20</v>
      </c>
    </row>
    <row r="1493" spans="1:15">
      <c r="A1493" s="7">
        <v>2016</v>
      </c>
      <c r="B1493" s="7" t="s">
        <v>64</v>
      </c>
      <c r="C1493" s="8">
        <v>42373</v>
      </c>
      <c r="D1493" s="7">
        <v>8</v>
      </c>
      <c r="E1493" s="7" t="str">
        <f t="shared" si="47"/>
        <v>S1423738</v>
      </c>
      <c r="F1493" s="4">
        <v>42430</v>
      </c>
      <c r="G1493" s="2" t="s">
        <v>3723</v>
      </c>
      <c r="H1493" s="2" t="s">
        <v>3723</v>
      </c>
      <c r="I1493" s="2">
        <v>98</v>
      </c>
      <c r="J1493" s="2" t="s">
        <v>3724</v>
      </c>
      <c r="K1493" s="194" t="s">
        <v>13</v>
      </c>
      <c r="L1493" s="2">
        <v>36</v>
      </c>
      <c r="M1493" s="194">
        <v>65</v>
      </c>
      <c r="N1493" s="2">
        <v>20</v>
      </c>
      <c r="O1493" s="195">
        <v>15</v>
      </c>
    </row>
    <row r="1494" spans="1:15">
      <c r="A1494" s="7">
        <v>2016</v>
      </c>
      <c r="B1494" s="7" t="s">
        <v>64</v>
      </c>
      <c r="C1494" s="8">
        <v>42373</v>
      </c>
      <c r="D1494" s="7">
        <v>9</v>
      </c>
      <c r="E1494" s="7" t="str">
        <f t="shared" si="47"/>
        <v>S1423739</v>
      </c>
      <c r="F1494" s="4">
        <v>42461</v>
      </c>
      <c r="G1494" s="2" t="s">
        <v>3725</v>
      </c>
      <c r="H1494" s="2" t="s">
        <v>3725</v>
      </c>
      <c r="I1494" s="2" t="s">
        <v>3726</v>
      </c>
      <c r="J1494" s="2" t="s">
        <v>940</v>
      </c>
      <c r="K1494" s="194" t="s">
        <v>13</v>
      </c>
      <c r="L1494" s="2">
        <v>36</v>
      </c>
      <c r="M1494" s="194">
        <v>65</v>
      </c>
      <c r="N1494" s="2">
        <v>20</v>
      </c>
      <c r="O1494" s="195">
        <v>15</v>
      </c>
    </row>
    <row r="1495" spans="1:15">
      <c r="A1495" s="7">
        <v>2016</v>
      </c>
      <c r="B1495" s="7" t="s">
        <v>64</v>
      </c>
      <c r="C1495" s="8">
        <v>42373</v>
      </c>
      <c r="D1495" s="7">
        <v>10</v>
      </c>
      <c r="E1495" s="7" t="str">
        <f t="shared" si="47"/>
        <v>S14237310</v>
      </c>
      <c r="F1495" s="3" t="s">
        <v>14</v>
      </c>
      <c r="G1495" s="2" t="s">
        <v>3727</v>
      </c>
      <c r="H1495" s="2" t="s">
        <v>3727</v>
      </c>
      <c r="I1495" s="2" t="s">
        <v>3728</v>
      </c>
      <c r="J1495" s="2" t="s">
        <v>2318</v>
      </c>
      <c r="K1495" s="194" t="s">
        <v>13</v>
      </c>
      <c r="L1495" s="2">
        <v>39</v>
      </c>
      <c r="M1495" s="194" t="s">
        <v>296</v>
      </c>
      <c r="N1495" s="2" t="s">
        <v>1197</v>
      </c>
      <c r="O1495" s="195" t="s">
        <v>574</v>
      </c>
    </row>
    <row r="1496" spans="1:15">
      <c r="A1496" s="7">
        <v>2016</v>
      </c>
      <c r="B1496" s="7" t="s">
        <v>64</v>
      </c>
      <c r="C1496" s="8">
        <v>42373</v>
      </c>
      <c r="D1496" s="7">
        <v>11</v>
      </c>
      <c r="E1496" s="7" t="str">
        <f t="shared" si="47"/>
        <v>S14237311</v>
      </c>
      <c r="F1496" s="3">
        <v>2017</v>
      </c>
      <c r="G1496" s="2" t="s">
        <v>3729</v>
      </c>
      <c r="H1496" s="2" t="s">
        <v>3729</v>
      </c>
      <c r="I1496" s="2" t="s">
        <v>3730</v>
      </c>
      <c r="J1496" s="2" t="s">
        <v>3731</v>
      </c>
      <c r="K1496" s="194" t="s">
        <v>13</v>
      </c>
      <c r="L1496" s="2">
        <v>36</v>
      </c>
      <c r="M1496" s="194" t="s">
        <v>3662</v>
      </c>
      <c r="N1496" s="2" t="s">
        <v>3695</v>
      </c>
      <c r="O1496" s="195" t="s">
        <v>2055</v>
      </c>
    </row>
    <row r="1497" spans="1:15">
      <c r="A1497" s="7">
        <v>2016</v>
      </c>
      <c r="B1497" s="7" t="s">
        <v>64</v>
      </c>
      <c r="C1497" s="8">
        <v>42373</v>
      </c>
      <c r="D1497" s="7">
        <v>12</v>
      </c>
      <c r="E1497" s="7" t="str">
        <f t="shared" si="47"/>
        <v>S14237312</v>
      </c>
      <c r="F1497" s="3">
        <v>2018</v>
      </c>
      <c r="G1497" s="2" t="s">
        <v>3732</v>
      </c>
      <c r="H1497" s="2" t="s">
        <v>3732</v>
      </c>
      <c r="I1497" s="2" t="s">
        <v>3733</v>
      </c>
      <c r="J1497" s="2" t="s">
        <v>3734</v>
      </c>
      <c r="K1497" s="194" t="s">
        <v>13</v>
      </c>
      <c r="L1497" s="2">
        <v>30</v>
      </c>
      <c r="M1497" s="194" t="s">
        <v>3695</v>
      </c>
      <c r="N1497" s="2" t="s">
        <v>3028</v>
      </c>
      <c r="O1497" s="195" t="s">
        <v>257</v>
      </c>
    </row>
    <row r="1498" spans="1:15">
      <c r="A1498" s="7">
        <v>2016</v>
      </c>
      <c r="B1498" s="7" t="s">
        <v>64</v>
      </c>
      <c r="C1498" s="8">
        <v>42373</v>
      </c>
      <c r="D1498" s="7">
        <v>13</v>
      </c>
      <c r="E1498" s="7" t="str">
        <f t="shared" si="47"/>
        <v>S14237313</v>
      </c>
      <c r="F1498" s="3">
        <v>2019</v>
      </c>
      <c r="G1498" s="2" t="s">
        <v>3735</v>
      </c>
      <c r="H1498" s="2" t="s">
        <v>3735</v>
      </c>
      <c r="I1498" s="2" t="s">
        <v>3736</v>
      </c>
      <c r="J1498" s="2" t="s">
        <v>1945</v>
      </c>
      <c r="K1498" s="194" t="s">
        <v>13</v>
      </c>
      <c r="L1498" s="2">
        <v>26</v>
      </c>
      <c r="M1498" s="194" t="s">
        <v>1019</v>
      </c>
      <c r="N1498" s="2" t="s">
        <v>3697</v>
      </c>
      <c r="O1498" s="195" t="s">
        <v>340</v>
      </c>
    </row>
    <row r="1499" spans="1:15" ht="15.75" thickBot="1">
      <c r="A1499" s="7">
        <v>2016</v>
      </c>
      <c r="B1499" s="7" t="s">
        <v>64</v>
      </c>
      <c r="C1499" s="8">
        <v>42373</v>
      </c>
      <c r="D1499" s="7">
        <v>14</v>
      </c>
      <c r="E1499" s="7" t="str">
        <f t="shared" si="47"/>
        <v>S14237314</v>
      </c>
      <c r="F1499" s="5">
        <v>2020</v>
      </c>
      <c r="G1499" s="6" t="s">
        <v>3737</v>
      </c>
      <c r="H1499" s="6" t="s">
        <v>3737</v>
      </c>
      <c r="I1499" s="6" t="s">
        <v>3738</v>
      </c>
      <c r="J1499" s="6" t="s">
        <v>3739</v>
      </c>
      <c r="K1499" s="196" t="s">
        <v>13</v>
      </c>
      <c r="L1499" s="6">
        <v>26</v>
      </c>
      <c r="M1499" s="196" t="s">
        <v>2071</v>
      </c>
      <c r="N1499" s="6" t="s">
        <v>383</v>
      </c>
      <c r="O1499" s="197" t="s">
        <v>477</v>
      </c>
    </row>
    <row r="1500" spans="1:15" ht="16.5" thickTop="1" thickBot="1">
      <c r="A1500" s="7">
        <v>2016</v>
      </c>
      <c r="B1500" s="7" t="s">
        <v>64</v>
      </c>
      <c r="C1500" s="8">
        <v>42373</v>
      </c>
      <c r="D1500" s="7">
        <v>15</v>
      </c>
      <c r="E1500" s="7" t="str">
        <f t="shared" si="47"/>
        <v>S14237315</v>
      </c>
      <c r="F1500" s="1" t="s">
        <v>15</v>
      </c>
    </row>
    <row r="1501" spans="1:15" ht="16.5" thickTop="1" thickBot="1">
      <c r="A1501" s="7">
        <v>2016</v>
      </c>
      <c r="B1501" s="7" t="s">
        <v>64</v>
      </c>
      <c r="C1501" s="8">
        <v>42373</v>
      </c>
      <c r="D1501" s="7">
        <v>16</v>
      </c>
      <c r="E1501" s="7" t="str">
        <f t="shared" si="47"/>
        <v>S14237316</v>
      </c>
      <c r="F1501" s="338" t="s">
        <v>1</v>
      </c>
      <c r="G1501" s="341" t="s">
        <v>2</v>
      </c>
      <c r="H1501" s="342"/>
      <c r="I1501" s="342"/>
      <c r="J1501" s="343"/>
      <c r="K1501" s="344" t="s">
        <v>3</v>
      </c>
      <c r="L1501" s="343"/>
      <c r="M1501" s="344" t="s">
        <v>144</v>
      </c>
      <c r="N1501" s="342"/>
      <c r="O1501" s="342"/>
    </row>
    <row r="1502" spans="1:15" ht="15.75" thickBot="1">
      <c r="A1502" s="7">
        <v>2016</v>
      </c>
      <c r="B1502" s="7" t="s">
        <v>64</v>
      </c>
      <c r="C1502" s="8">
        <v>42373</v>
      </c>
      <c r="D1502" s="7">
        <v>17</v>
      </c>
      <c r="E1502" s="7" t="str">
        <f t="shared" si="47"/>
        <v>S14237317</v>
      </c>
      <c r="F1502" s="339"/>
      <c r="G1502" s="345" t="s">
        <v>5</v>
      </c>
      <c r="H1502" s="347" t="s">
        <v>145</v>
      </c>
      <c r="I1502" s="348"/>
      <c r="J1502" s="349"/>
      <c r="K1502" s="350" t="s">
        <v>6</v>
      </c>
      <c r="L1502" s="352" t="s">
        <v>7</v>
      </c>
      <c r="M1502" s="350" t="s">
        <v>8</v>
      </c>
      <c r="N1502" s="354" t="s">
        <v>146</v>
      </c>
      <c r="O1502" s="356" t="s">
        <v>147</v>
      </c>
    </row>
    <row r="1503" spans="1:15" ht="15.75" thickBot="1">
      <c r="A1503" s="7">
        <v>2016</v>
      </c>
      <c r="B1503" s="7" t="s">
        <v>64</v>
      </c>
      <c r="C1503" s="8">
        <v>42373</v>
      </c>
      <c r="D1503" s="7">
        <v>18</v>
      </c>
      <c r="E1503" s="7" t="str">
        <f t="shared" si="47"/>
        <v>S14237318</v>
      </c>
      <c r="F1503" s="340"/>
      <c r="G1503" s="346"/>
      <c r="H1503" s="191" t="s">
        <v>9</v>
      </c>
      <c r="I1503" s="192" t="s">
        <v>10</v>
      </c>
      <c r="J1503" s="193" t="s">
        <v>11</v>
      </c>
      <c r="K1503" s="351"/>
      <c r="L1503" s="353"/>
      <c r="M1503" s="351"/>
      <c r="N1503" s="355"/>
      <c r="O1503" s="357"/>
    </row>
    <row r="1504" spans="1:15">
      <c r="A1504" s="7">
        <v>2016</v>
      </c>
      <c r="B1504" s="7" t="s">
        <v>64</v>
      </c>
      <c r="C1504" s="8">
        <v>42373</v>
      </c>
      <c r="D1504" s="7">
        <v>19</v>
      </c>
      <c r="E1504" s="7" t="str">
        <f t="shared" si="47"/>
        <v>S14237319</v>
      </c>
      <c r="F1504" s="3" t="s">
        <v>16</v>
      </c>
      <c r="G1504" s="2" t="s">
        <v>521</v>
      </c>
      <c r="H1504" s="2" t="s">
        <v>521</v>
      </c>
      <c r="I1504" s="2" t="s">
        <v>980</v>
      </c>
      <c r="J1504" s="2" t="s">
        <v>3740</v>
      </c>
      <c r="K1504" s="194" t="s">
        <v>13</v>
      </c>
      <c r="L1504" s="2">
        <v>47</v>
      </c>
      <c r="M1504" s="194" t="s">
        <v>477</v>
      </c>
      <c r="N1504" s="2" t="s">
        <v>3707</v>
      </c>
      <c r="O1504" s="195" t="s">
        <v>477</v>
      </c>
    </row>
    <row r="1505" spans="1:15">
      <c r="A1505" s="7">
        <v>2016</v>
      </c>
      <c r="B1505" s="7" t="s">
        <v>64</v>
      </c>
      <c r="C1505" s="8">
        <v>42373</v>
      </c>
      <c r="D1505" s="7">
        <v>20</v>
      </c>
      <c r="E1505" s="7" t="str">
        <f t="shared" si="47"/>
        <v>S14237320</v>
      </c>
      <c r="F1505" s="4">
        <v>42370</v>
      </c>
      <c r="G1505" s="2" t="s">
        <v>3741</v>
      </c>
      <c r="H1505" s="2" t="s">
        <v>3741</v>
      </c>
      <c r="I1505" s="2">
        <v>97</v>
      </c>
      <c r="J1505" s="2" t="s">
        <v>3742</v>
      </c>
      <c r="K1505" s="194" t="s">
        <v>13</v>
      </c>
      <c r="L1505" s="2">
        <v>43</v>
      </c>
      <c r="M1505" s="194" t="s">
        <v>3743</v>
      </c>
      <c r="N1505" s="2">
        <v>0</v>
      </c>
      <c r="O1505" s="195" t="s">
        <v>483</v>
      </c>
    </row>
    <row r="1506" spans="1:15">
      <c r="A1506" s="7">
        <v>2016</v>
      </c>
      <c r="B1506" s="7" t="s">
        <v>64</v>
      </c>
      <c r="C1506" s="8">
        <v>42373</v>
      </c>
      <c r="D1506" s="7">
        <v>21</v>
      </c>
      <c r="E1506" s="7" t="str">
        <f t="shared" si="47"/>
        <v>S14237321</v>
      </c>
      <c r="F1506" s="4">
        <v>42401</v>
      </c>
      <c r="G1506" s="2" t="s">
        <v>3744</v>
      </c>
      <c r="H1506" s="2" t="s">
        <v>3744</v>
      </c>
      <c r="I1506" s="2" t="s">
        <v>3633</v>
      </c>
      <c r="J1506" s="2" t="s">
        <v>3745</v>
      </c>
      <c r="K1506" s="194" t="s">
        <v>13</v>
      </c>
      <c r="L1506" s="2">
        <v>37</v>
      </c>
      <c r="M1506" s="194" t="s">
        <v>893</v>
      </c>
      <c r="N1506" s="2" t="s">
        <v>524</v>
      </c>
      <c r="O1506" s="195" t="s">
        <v>383</v>
      </c>
    </row>
    <row r="1507" spans="1:15">
      <c r="A1507" s="7">
        <v>2016</v>
      </c>
      <c r="B1507" s="7" t="s">
        <v>64</v>
      </c>
      <c r="C1507" s="8">
        <v>42373</v>
      </c>
      <c r="D1507" s="7">
        <v>22</v>
      </c>
      <c r="E1507" s="7" t="str">
        <f t="shared" si="47"/>
        <v>S14237322</v>
      </c>
      <c r="F1507" s="4">
        <v>42430</v>
      </c>
      <c r="G1507" s="2" t="s">
        <v>3746</v>
      </c>
      <c r="H1507" s="2" t="s">
        <v>3746</v>
      </c>
      <c r="I1507" s="2" t="s">
        <v>3747</v>
      </c>
      <c r="J1507" s="2" t="s">
        <v>3748</v>
      </c>
      <c r="K1507" s="194" t="s">
        <v>13</v>
      </c>
      <c r="L1507" s="2">
        <v>37</v>
      </c>
      <c r="M1507" s="194" t="s">
        <v>380</v>
      </c>
      <c r="N1507" s="2" t="s">
        <v>340</v>
      </c>
      <c r="O1507" s="195" t="s">
        <v>420</v>
      </c>
    </row>
    <row r="1508" spans="1:15">
      <c r="A1508" s="7">
        <v>2016</v>
      </c>
      <c r="B1508" s="7" t="s">
        <v>64</v>
      </c>
      <c r="C1508" s="8">
        <v>42373</v>
      </c>
      <c r="D1508" s="7">
        <v>23</v>
      </c>
      <c r="E1508" s="7" t="str">
        <f t="shared" si="47"/>
        <v>S14237323</v>
      </c>
      <c r="F1508" s="4">
        <v>42461</v>
      </c>
      <c r="G1508" s="2" t="s">
        <v>3749</v>
      </c>
      <c r="H1508" s="2" t="s">
        <v>3749</v>
      </c>
      <c r="I1508" s="2" t="s">
        <v>3750</v>
      </c>
      <c r="J1508" s="2" t="s">
        <v>3751</v>
      </c>
      <c r="K1508" s="194" t="s">
        <v>13</v>
      </c>
      <c r="L1508" s="2">
        <v>36</v>
      </c>
      <c r="M1508" s="194" t="s">
        <v>380</v>
      </c>
      <c r="N1508" s="2" t="s">
        <v>340</v>
      </c>
      <c r="O1508" s="195" t="s">
        <v>420</v>
      </c>
    </row>
    <row r="1509" spans="1:15">
      <c r="A1509" s="7">
        <v>2016</v>
      </c>
      <c r="B1509" s="7" t="s">
        <v>64</v>
      </c>
      <c r="C1509" s="8">
        <v>42373</v>
      </c>
      <c r="D1509" s="7">
        <v>24</v>
      </c>
      <c r="E1509" s="7" t="str">
        <f t="shared" si="47"/>
        <v>S14237324</v>
      </c>
      <c r="F1509" s="3" t="s">
        <v>14</v>
      </c>
      <c r="G1509" s="2" t="s">
        <v>3752</v>
      </c>
      <c r="H1509" s="2" t="s">
        <v>3752</v>
      </c>
      <c r="I1509" s="2" t="s">
        <v>3753</v>
      </c>
      <c r="J1509" s="2" t="s">
        <v>3754</v>
      </c>
      <c r="K1509" s="194" t="s">
        <v>13</v>
      </c>
      <c r="L1509" s="2">
        <v>38</v>
      </c>
      <c r="M1509" s="194" t="s">
        <v>2071</v>
      </c>
      <c r="N1509" s="2" t="s">
        <v>383</v>
      </c>
      <c r="O1509" s="195" t="s">
        <v>477</v>
      </c>
    </row>
    <row r="1510" spans="1:15">
      <c r="A1510" s="7">
        <v>2016</v>
      </c>
      <c r="B1510" s="7" t="s">
        <v>64</v>
      </c>
      <c r="C1510" s="8">
        <v>42373</v>
      </c>
      <c r="D1510" s="7">
        <v>25</v>
      </c>
      <c r="E1510" s="7" t="str">
        <f t="shared" si="47"/>
        <v>S14237325</v>
      </c>
      <c r="F1510" s="3">
        <v>2017</v>
      </c>
      <c r="G1510" s="2" t="s">
        <v>3755</v>
      </c>
      <c r="H1510" s="2" t="s">
        <v>3755</v>
      </c>
      <c r="I1510" s="2" t="s">
        <v>3756</v>
      </c>
      <c r="J1510" s="2" t="s">
        <v>3757</v>
      </c>
      <c r="K1510" s="194" t="s">
        <v>13</v>
      </c>
      <c r="L1510" s="2">
        <v>34</v>
      </c>
      <c r="M1510" s="194" t="s">
        <v>525</v>
      </c>
      <c r="N1510" s="2" t="s">
        <v>383</v>
      </c>
      <c r="O1510" s="195" t="s">
        <v>3058</v>
      </c>
    </row>
    <row r="1511" spans="1:15">
      <c r="A1511" s="7">
        <v>2016</v>
      </c>
      <c r="B1511" s="7" t="s">
        <v>64</v>
      </c>
      <c r="C1511" s="8">
        <v>42373</v>
      </c>
      <c r="D1511" s="7">
        <v>26</v>
      </c>
      <c r="E1511" s="7" t="str">
        <f t="shared" si="47"/>
        <v>S14237326</v>
      </c>
      <c r="F1511" s="3">
        <v>2018</v>
      </c>
      <c r="G1511" s="2" t="s">
        <v>3758</v>
      </c>
      <c r="H1511" s="2" t="s">
        <v>3758</v>
      </c>
      <c r="I1511" s="2" t="s">
        <v>3759</v>
      </c>
      <c r="J1511" s="2" t="s">
        <v>3760</v>
      </c>
      <c r="K1511" s="194" t="s">
        <v>13</v>
      </c>
      <c r="L1511" s="2">
        <v>30</v>
      </c>
      <c r="M1511" s="194">
        <v>40</v>
      </c>
      <c r="N1511" s="2" t="s">
        <v>301</v>
      </c>
      <c r="O1511" s="195" t="s">
        <v>1460</v>
      </c>
    </row>
    <row r="1512" spans="1:15">
      <c r="A1512" s="7">
        <v>2016</v>
      </c>
      <c r="B1512" s="7" t="s">
        <v>64</v>
      </c>
      <c r="C1512" s="8">
        <v>42373</v>
      </c>
      <c r="D1512" s="7">
        <v>27</v>
      </c>
      <c r="E1512" s="7" t="str">
        <f t="shared" si="47"/>
        <v>S14237327</v>
      </c>
      <c r="F1512" s="3">
        <v>2019</v>
      </c>
      <c r="G1512" s="2" t="s">
        <v>3761</v>
      </c>
      <c r="H1512" s="2" t="s">
        <v>3761</v>
      </c>
      <c r="I1512" s="2" t="s">
        <v>3762</v>
      </c>
      <c r="J1512" s="2" t="s">
        <v>1532</v>
      </c>
      <c r="K1512" s="194" t="s">
        <v>13</v>
      </c>
      <c r="L1512" s="2">
        <v>28</v>
      </c>
      <c r="M1512" s="194">
        <v>50</v>
      </c>
      <c r="N1512" s="2" t="s">
        <v>529</v>
      </c>
      <c r="O1512" s="195" t="s">
        <v>444</v>
      </c>
    </row>
    <row r="1513" spans="1:15" ht="15.75" thickBot="1">
      <c r="A1513" s="7">
        <v>2016</v>
      </c>
      <c r="B1513" s="7" t="s">
        <v>64</v>
      </c>
      <c r="C1513" s="8">
        <v>42373</v>
      </c>
      <c r="D1513" s="7">
        <v>28</v>
      </c>
      <c r="E1513" s="7" t="str">
        <f t="shared" si="47"/>
        <v>S14237328</v>
      </c>
      <c r="F1513" s="5">
        <v>2020</v>
      </c>
      <c r="G1513" s="6" t="s">
        <v>3354</v>
      </c>
      <c r="H1513" s="6" t="s">
        <v>3354</v>
      </c>
      <c r="I1513" s="6" t="s">
        <v>3763</v>
      </c>
      <c r="J1513" s="6" t="s">
        <v>3460</v>
      </c>
      <c r="K1513" s="196" t="s">
        <v>13</v>
      </c>
      <c r="L1513" s="6">
        <v>29</v>
      </c>
      <c r="M1513" s="196" t="s">
        <v>1249</v>
      </c>
      <c r="N1513" s="6" t="s">
        <v>303</v>
      </c>
      <c r="O1513" s="197" t="s">
        <v>1197</v>
      </c>
    </row>
    <row r="1514" spans="1:15" ht="16.5" thickTop="1" thickBot="1">
      <c r="A1514" s="7">
        <v>2016</v>
      </c>
      <c r="B1514" s="7" t="s">
        <v>64</v>
      </c>
      <c r="C1514" s="8">
        <v>42373</v>
      </c>
      <c r="D1514" s="7">
        <v>1</v>
      </c>
      <c r="E1514" s="7" t="str">
        <f>B1514&amp;C1514&amp;D1514</f>
        <v>S1423731</v>
      </c>
      <c r="F1514" s="1" t="s">
        <v>0</v>
      </c>
    </row>
    <row r="1515" spans="1:15" ht="16.5" thickTop="1" thickBot="1">
      <c r="A1515" s="7">
        <v>2016</v>
      </c>
      <c r="B1515" s="7" t="s">
        <v>64</v>
      </c>
      <c r="C1515" s="8">
        <v>42373</v>
      </c>
      <c r="D1515" s="7">
        <v>2</v>
      </c>
      <c r="E1515" s="7" t="str">
        <f t="shared" ref="E1515:E1541" si="48">B1515&amp;C1515&amp;D1515</f>
        <v>S1423732</v>
      </c>
      <c r="F1515" s="338" t="s">
        <v>1</v>
      </c>
      <c r="G1515" s="341" t="s">
        <v>2</v>
      </c>
      <c r="H1515" s="342"/>
      <c r="I1515" s="342"/>
      <c r="J1515" s="343"/>
      <c r="K1515" s="344" t="s">
        <v>3</v>
      </c>
      <c r="L1515" s="343"/>
      <c r="M1515" s="344" t="s">
        <v>144</v>
      </c>
      <c r="N1515" s="342"/>
      <c r="O1515" s="342"/>
    </row>
    <row r="1516" spans="1:15" ht="15.75" thickBot="1">
      <c r="A1516" s="7">
        <v>2016</v>
      </c>
      <c r="B1516" s="7" t="s">
        <v>64</v>
      </c>
      <c r="C1516" s="8">
        <v>42373</v>
      </c>
      <c r="D1516" s="7">
        <v>3</v>
      </c>
      <c r="E1516" s="7" t="str">
        <f t="shared" si="48"/>
        <v>S1423733</v>
      </c>
      <c r="F1516" s="339"/>
      <c r="G1516" s="345" t="s">
        <v>5</v>
      </c>
      <c r="H1516" s="347" t="s">
        <v>145</v>
      </c>
      <c r="I1516" s="348"/>
      <c r="J1516" s="349"/>
      <c r="K1516" s="350" t="s">
        <v>6</v>
      </c>
      <c r="L1516" s="352" t="s">
        <v>7</v>
      </c>
      <c r="M1516" s="350" t="s">
        <v>8</v>
      </c>
      <c r="N1516" s="354" t="s">
        <v>146</v>
      </c>
      <c r="O1516" s="356" t="s">
        <v>147</v>
      </c>
    </row>
    <row r="1517" spans="1:15" ht="15.75" thickBot="1">
      <c r="A1517" s="7">
        <v>2016</v>
      </c>
      <c r="B1517" s="7" t="s">
        <v>64</v>
      </c>
      <c r="C1517" s="8">
        <v>42373</v>
      </c>
      <c r="D1517" s="7">
        <v>4</v>
      </c>
      <c r="E1517" s="7" t="str">
        <f t="shared" si="48"/>
        <v>S1423734</v>
      </c>
      <c r="F1517" s="340"/>
      <c r="G1517" s="346"/>
      <c r="H1517" s="191" t="s">
        <v>9</v>
      </c>
      <c r="I1517" s="192" t="s">
        <v>10</v>
      </c>
      <c r="J1517" s="193" t="s">
        <v>11</v>
      </c>
      <c r="K1517" s="351"/>
      <c r="L1517" s="353"/>
      <c r="M1517" s="351"/>
      <c r="N1517" s="355"/>
      <c r="O1517" s="357"/>
    </row>
    <row r="1518" spans="1:15">
      <c r="A1518" s="7">
        <v>2016</v>
      </c>
      <c r="B1518" s="7" t="s">
        <v>64</v>
      </c>
      <c r="C1518" s="8">
        <v>42373</v>
      </c>
      <c r="D1518" s="7">
        <v>5</v>
      </c>
      <c r="E1518" s="7" t="str">
        <f t="shared" si="48"/>
        <v>S1423735</v>
      </c>
      <c r="F1518" s="3" t="s">
        <v>12</v>
      </c>
      <c r="G1518" s="2" t="s">
        <v>3764</v>
      </c>
      <c r="H1518" s="2" t="s">
        <v>3764</v>
      </c>
      <c r="I1518" s="2" t="s">
        <v>2585</v>
      </c>
      <c r="J1518" s="2" t="s">
        <v>1578</v>
      </c>
      <c r="K1518" s="194" t="s">
        <v>13</v>
      </c>
      <c r="L1518" s="2">
        <v>48</v>
      </c>
      <c r="M1518" s="194">
        <v>0</v>
      </c>
      <c r="N1518" s="2" t="s">
        <v>301</v>
      </c>
      <c r="O1518" s="195" t="s">
        <v>507</v>
      </c>
    </row>
    <row r="1519" spans="1:15">
      <c r="A1519" s="7">
        <v>2016</v>
      </c>
      <c r="B1519" s="7" t="s">
        <v>64</v>
      </c>
      <c r="C1519" s="8">
        <v>42373</v>
      </c>
      <c r="D1519" s="7">
        <v>6</v>
      </c>
      <c r="E1519" s="7" t="str">
        <f t="shared" si="48"/>
        <v>S1423736</v>
      </c>
      <c r="F1519" s="4">
        <v>42370</v>
      </c>
      <c r="G1519" s="2" t="s">
        <v>3719</v>
      </c>
      <c r="H1519" s="2" t="s">
        <v>3719</v>
      </c>
      <c r="I1519" s="2" t="s">
        <v>3720</v>
      </c>
      <c r="J1519" s="2" t="s">
        <v>814</v>
      </c>
      <c r="K1519" s="194" t="s">
        <v>13</v>
      </c>
      <c r="L1519" s="2">
        <v>46</v>
      </c>
      <c r="M1519" s="194" t="s">
        <v>332</v>
      </c>
      <c r="N1519" s="2">
        <v>0</v>
      </c>
      <c r="O1519" s="195" t="s">
        <v>340</v>
      </c>
    </row>
    <row r="1520" spans="1:15">
      <c r="A1520" s="7">
        <v>2016</v>
      </c>
      <c r="B1520" s="7" t="s">
        <v>64</v>
      </c>
      <c r="C1520" s="8">
        <v>42373</v>
      </c>
      <c r="D1520" s="7">
        <v>7</v>
      </c>
      <c r="E1520" s="7" t="str">
        <f t="shared" si="48"/>
        <v>S1423737</v>
      </c>
      <c r="F1520" s="4">
        <v>42401</v>
      </c>
      <c r="G1520" s="2" t="s">
        <v>3721</v>
      </c>
      <c r="H1520" s="2" t="s">
        <v>3721</v>
      </c>
      <c r="I1520" s="2" t="s">
        <v>3722</v>
      </c>
      <c r="J1520" s="2" t="s">
        <v>3144</v>
      </c>
      <c r="K1520" s="194" t="s">
        <v>13</v>
      </c>
      <c r="L1520" s="2">
        <v>38</v>
      </c>
      <c r="M1520" s="194">
        <v>65</v>
      </c>
      <c r="N1520" s="2">
        <v>15</v>
      </c>
      <c r="O1520" s="195">
        <v>20</v>
      </c>
    </row>
    <row r="1521" spans="1:15">
      <c r="A1521" s="7">
        <v>2016</v>
      </c>
      <c r="B1521" s="7" t="s">
        <v>64</v>
      </c>
      <c r="C1521" s="8">
        <v>42373</v>
      </c>
      <c r="D1521" s="7">
        <v>8</v>
      </c>
      <c r="E1521" s="7" t="str">
        <f t="shared" si="48"/>
        <v>S1423738</v>
      </c>
      <c r="F1521" s="4">
        <v>42430</v>
      </c>
      <c r="G1521" s="2" t="s">
        <v>3723</v>
      </c>
      <c r="H1521" s="2" t="s">
        <v>3723</v>
      </c>
      <c r="I1521" s="2">
        <v>98</v>
      </c>
      <c r="J1521" s="2" t="s">
        <v>3724</v>
      </c>
      <c r="K1521" s="194" t="s">
        <v>13</v>
      </c>
      <c r="L1521" s="2">
        <v>36</v>
      </c>
      <c r="M1521" s="194">
        <v>65</v>
      </c>
      <c r="N1521" s="2">
        <v>20</v>
      </c>
      <c r="O1521" s="195">
        <v>15</v>
      </c>
    </row>
    <row r="1522" spans="1:15">
      <c r="A1522" s="7">
        <v>2016</v>
      </c>
      <c r="B1522" s="7" t="s">
        <v>64</v>
      </c>
      <c r="C1522" s="8">
        <v>42373</v>
      </c>
      <c r="D1522" s="7">
        <v>9</v>
      </c>
      <c r="E1522" s="7" t="str">
        <f t="shared" si="48"/>
        <v>S1423739</v>
      </c>
      <c r="F1522" s="4">
        <v>42461</v>
      </c>
      <c r="G1522" s="2" t="s">
        <v>3725</v>
      </c>
      <c r="H1522" s="2" t="s">
        <v>3725</v>
      </c>
      <c r="I1522" s="2" t="s">
        <v>3726</v>
      </c>
      <c r="J1522" s="2" t="s">
        <v>940</v>
      </c>
      <c r="K1522" s="194" t="s">
        <v>13</v>
      </c>
      <c r="L1522" s="2">
        <v>36</v>
      </c>
      <c r="M1522" s="194">
        <v>65</v>
      </c>
      <c r="N1522" s="2">
        <v>20</v>
      </c>
      <c r="O1522" s="195">
        <v>15</v>
      </c>
    </row>
    <row r="1523" spans="1:15">
      <c r="A1523" s="7">
        <v>2016</v>
      </c>
      <c r="B1523" s="7" t="s">
        <v>64</v>
      </c>
      <c r="C1523" s="8">
        <v>42373</v>
      </c>
      <c r="D1523" s="7">
        <v>10</v>
      </c>
      <c r="E1523" s="7" t="str">
        <f t="shared" si="48"/>
        <v>S14237310</v>
      </c>
      <c r="F1523" s="3" t="s">
        <v>14</v>
      </c>
      <c r="G1523" s="2" t="s">
        <v>3727</v>
      </c>
      <c r="H1523" s="2" t="s">
        <v>3727</v>
      </c>
      <c r="I1523" s="2" t="s">
        <v>3728</v>
      </c>
      <c r="J1523" s="2" t="s">
        <v>2318</v>
      </c>
      <c r="K1523" s="194" t="s">
        <v>13</v>
      </c>
      <c r="L1523" s="2">
        <v>39</v>
      </c>
      <c r="M1523" s="194" t="s">
        <v>296</v>
      </c>
      <c r="N1523" s="2" t="s">
        <v>1197</v>
      </c>
      <c r="O1523" s="195" t="s">
        <v>574</v>
      </c>
    </row>
    <row r="1524" spans="1:15">
      <c r="A1524" s="7">
        <v>2016</v>
      </c>
      <c r="B1524" s="7" t="s">
        <v>64</v>
      </c>
      <c r="C1524" s="8">
        <v>42373</v>
      </c>
      <c r="D1524" s="7">
        <v>11</v>
      </c>
      <c r="E1524" s="7" t="str">
        <f t="shared" si="48"/>
        <v>S14237311</v>
      </c>
      <c r="F1524" s="3">
        <v>2017</v>
      </c>
      <c r="G1524" s="2" t="s">
        <v>3729</v>
      </c>
      <c r="H1524" s="2" t="s">
        <v>3729</v>
      </c>
      <c r="I1524" s="2" t="s">
        <v>3730</v>
      </c>
      <c r="J1524" s="2" t="s">
        <v>3731</v>
      </c>
      <c r="K1524" s="194" t="s">
        <v>13</v>
      </c>
      <c r="L1524" s="2">
        <v>36</v>
      </c>
      <c r="M1524" s="194" t="s">
        <v>3662</v>
      </c>
      <c r="N1524" s="2" t="s">
        <v>3695</v>
      </c>
      <c r="O1524" s="195" t="s">
        <v>2055</v>
      </c>
    </row>
    <row r="1525" spans="1:15">
      <c r="A1525" s="7">
        <v>2016</v>
      </c>
      <c r="B1525" s="7" t="s">
        <v>64</v>
      </c>
      <c r="C1525" s="8">
        <v>42373</v>
      </c>
      <c r="D1525" s="7">
        <v>12</v>
      </c>
      <c r="E1525" s="7" t="str">
        <f t="shared" si="48"/>
        <v>S14237312</v>
      </c>
      <c r="F1525" s="3">
        <v>2018</v>
      </c>
      <c r="G1525" s="2" t="s">
        <v>3732</v>
      </c>
      <c r="H1525" s="2" t="s">
        <v>3732</v>
      </c>
      <c r="I1525" s="2" t="s">
        <v>3733</v>
      </c>
      <c r="J1525" s="2" t="s">
        <v>3734</v>
      </c>
      <c r="K1525" s="194" t="s">
        <v>13</v>
      </c>
      <c r="L1525" s="2">
        <v>30</v>
      </c>
      <c r="M1525" s="194" t="s">
        <v>3695</v>
      </c>
      <c r="N1525" s="2" t="s">
        <v>3028</v>
      </c>
      <c r="O1525" s="195" t="s">
        <v>257</v>
      </c>
    </row>
    <row r="1526" spans="1:15">
      <c r="A1526" s="7">
        <v>2016</v>
      </c>
      <c r="B1526" s="7" t="s">
        <v>64</v>
      </c>
      <c r="C1526" s="8">
        <v>42373</v>
      </c>
      <c r="D1526" s="7">
        <v>13</v>
      </c>
      <c r="E1526" s="7" t="str">
        <f t="shared" si="48"/>
        <v>S14237313</v>
      </c>
      <c r="F1526" s="3">
        <v>2019</v>
      </c>
      <c r="G1526" s="2" t="s">
        <v>3735</v>
      </c>
      <c r="H1526" s="2" t="s">
        <v>3735</v>
      </c>
      <c r="I1526" s="2" t="s">
        <v>3736</v>
      </c>
      <c r="J1526" s="2" t="s">
        <v>1945</v>
      </c>
      <c r="K1526" s="194" t="s">
        <v>13</v>
      </c>
      <c r="L1526" s="2">
        <v>26</v>
      </c>
      <c r="M1526" s="194" t="s">
        <v>1019</v>
      </c>
      <c r="N1526" s="2" t="s">
        <v>3697</v>
      </c>
      <c r="O1526" s="195" t="s">
        <v>340</v>
      </c>
    </row>
    <row r="1527" spans="1:15" ht="15.75" thickBot="1">
      <c r="A1527" s="7">
        <v>2016</v>
      </c>
      <c r="B1527" s="7" t="s">
        <v>64</v>
      </c>
      <c r="C1527" s="8">
        <v>42373</v>
      </c>
      <c r="D1527" s="7">
        <v>14</v>
      </c>
      <c r="E1527" s="7" t="str">
        <f t="shared" si="48"/>
        <v>S14237314</v>
      </c>
      <c r="F1527" s="5">
        <v>2020</v>
      </c>
      <c r="G1527" s="6" t="s">
        <v>3737</v>
      </c>
      <c r="H1527" s="6" t="s">
        <v>3737</v>
      </c>
      <c r="I1527" s="6" t="s">
        <v>3738</v>
      </c>
      <c r="J1527" s="6" t="s">
        <v>3739</v>
      </c>
      <c r="K1527" s="196" t="s">
        <v>13</v>
      </c>
      <c r="L1527" s="6">
        <v>26</v>
      </c>
      <c r="M1527" s="196" t="s">
        <v>2071</v>
      </c>
      <c r="N1527" s="6" t="s">
        <v>383</v>
      </c>
      <c r="O1527" s="197" t="s">
        <v>477</v>
      </c>
    </row>
    <row r="1528" spans="1:15" ht="16.5" thickTop="1" thickBot="1">
      <c r="A1528" s="7">
        <v>2016</v>
      </c>
      <c r="B1528" s="7" t="s">
        <v>64</v>
      </c>
      <c r="C1528" s="8">
        <v>42373</v>
      </c>
      <c r="D1528" s="7">
        <v>15</v>
      </c>
      <c r="E1528" s="7" t="str">
        <f t="shared" si="48"/>
        <v>S14237315</v>
      </c>
      <c r="F1528" s="1" t="s">
        <v>15</v>
      </c>
    </row>
    <row r="1529" spans="1:15" ht="16.5" thickTop="1" thickBot="1">
      <c r="A1529" s="7">
        <v>2016</v>
      </c>
      <c r="B1529" s="7" t="s">
        <v>64</v>
      </c>
      <c r="C1529" s="8">
        <v>42373</v>
      </c>
      <c r="D1529" s="7">
        <v>16</v>
      </c>
      <c r="E1529" s="7" t="str">
        <f t="shared" si="48"/>
        <v>S14237316</v>
      </c>
      <c r="F1529" s="338" t="s">
        <v>1</v>
      </c>
      <c r="G1529" s="341" t="s">
        <v>2</v>
      </c>
      <c r="H1529" s="342"/>
      <c r="I1529" s="342"/>
      <c r="J1529" s="343"/>
      <c r="K1529" s="344" t="s">
        <v>3</v>
      </c>
      <c r="L1529" s="343"/>
      <c r="M1529" s="344" t="s">
        <v>144</v>
      </c>
      <c r="N1529" s="342"/>
      <c r="O1529" s="342"/>
    </row>
    <row r="1530" spans="1:15" ht="15.75" thickBot="1">
      <c r="A1530" s="7">
        <v>2016</v>
      </c>
      <c r="B1530" s="7" t="s">
        <v>64</v>
      </c>
      <c r="C1530" s="8">
        <v>42373</v>
      </c>
      <c r="D1530" s="7">
        <v>17</v>
      </c>
      <c r="E1530" s="7" t="str">
        <f t="shared" si="48"/>
        <v>S14237317</v>
      </c>
      <c r="F1530" s="339"/>
      <c r="G1530" s="345" t="s">
        <v>5</v>
      </c>
      <c r="H1530" s="347" t="s">
        <v>145</v>
      </c>
      <c r="I1530" s="348"/>
      <c r="J1530" s="349"/>
      <c r="K1530" s="350" t="s">
        <v>6</v>
      </c>
      <c r="L1530" s="352" t="s">
        <v>7</v>
      </c>
      <c r="M1530" s="350" t="s">
        <v>8</v>
      </c>
      <c r="N1530" s="354" t="s">
        <v>146</v>
      </c>
      <c r="O1530" s="356" t="s">
        <v>147</v>
      </c>
    </row>
    <row r="1531" spans="1:15" ht="15.75" thickBot="1">
      <c r="A1531" s="7">
        <v>2016</v>
      </c>
      <c r="B1531" s="7" t="s">
        <v>64</v>
      </c>
      <c r="C1531" s="8">
        <v>42373</v>
      </c>
      <c r="D1531" s="7">
        <v>18</v>
      </c>
      <c r="E1531" s="7" t="str">
        <f t="shared" si="48"/>
        <v>S14237318</v>
      </c>
      <c r="F1531" s="340"/>
      <c r="G1531" s="346"/>
      <c r="H1531" s="191" t="s">
        <v>9</v>
      </c>
      <c r="I1531" s="192" t="s">
        <v>10</v>
      </c>
      <c r="J1531" s="193" t="s">
        <v>11</v>
      </c>
      <c r="K1531" s="351"/>
      <c r="L1531" s="353"/>
      <c r="M1531" s="351"/>
      <c r="N1531" s="355"/>
      <c r="O1531" s="357"/>
    </row>
    <row r="1532" spans="1:15">
      <c r="A1532" s="7">
        <v>2016</v>
      </c>
      <c r="B1532" s="7" t="s">
        <v>64</v>
      </c>
      <c r="C1532" s="8">
        <v>42373</v>
      </c>
      <c r="D1532" s="7">
        <v>19</v>
      </c>
      <c r="E1532" s="7" t="str">
        <f t="shared" si="48"/>
        <v>S14237319</v>
      </c>
      <c r="F1532" s="3" t="s">
        <v>16</v>
      </c>
      <c r="G1532" s="2" t="s">
        <v>521</v>
      </c>
      <c r="H1532" s="2" t="s">
        <v>521</v>
      </c>
      <c r="I1532" s="2" t="s">
        <v>980</v>
      </c>
      <c r="J1532" s="2" t="s">
        <v>3740</v>
      </c>
      <c r="K1532" s="194" t="s">
        <v>13</v>
      </c>
      <c r="L1532" s="2">
        <v>47</v>
      </c>
      <c r="M1532" s="194" t="s">
        <v>477</v>
      </c>
      <c r="N1532" s="2" t="s">
        <v>3707</v>
      </c>
      <c r="O1532" s="195" t="s">
        <v>477</v>
      </c>
    </row>
    <row r="1533" spans="1:15">
      <c r="A1533" s="7">
        <v>2016</v>
      </c>
      <c r="B1533" s="7" t="s">
        <v>64</v>
      </c>
      <c r="C1533" s="8">
        <v>42373</v>
      </c>
      <c r="D1533" s="7">
        <v>20</v>
      </c>
      <c r="E1533" s="7" t="str">
        <f t="shared" si="48"/>
        <v>S14237320</v>
      </c>
      <c r="F1533" s="4">
        <v>42370</v>
      </c>
      <c r="G1533" s="2" t="s">
        <v>3741</v>
      </c>
      <c r="H1533" s="2" t="s">
        <v>3741</v>
      </c>
      <c r="I1533" s="2">
        <v>97</v>
      </c>
      <c r="J1533" s="2" t="s">
        <v>3742</v>
      </c>
      <c r="K1533" s="194" t="s">
        <v>13</v>
      </c>
      <c r="L1533" s="2">
        <v>43</v>
      </c>
      <c r="M1533" s="194" t="s">
        <v>3743</v>
      </c>
      <c r="N1533" s="2">
        <v>0</v>
      </c>
      <c r="O1533" s="195" t="s">
        <v>483</v>
      </c>
    </row>
    <row r="1534" spans="1:15">
      <c r="A1534" s="7">
        <v>2016</v>
      </c>
      <c r="B1534" s="7" t="s">
        <v>64</v>
      </c>
      <c r="C1534" s="8">
        <v>42373</v>
      </c>
      <c r="D1534" s="7">
        <v>21</v>
      </c>
      <c r="E1534" s="7" t="str">
        <f t="shared" si="48"/>
        <v>S14237321</v>
      </c>
      <c r="F1534" s="4">
        <v>42401</v>
      </c>
      <c r="G1534" s="2" t="s">
        <v>3744</v>
      </c>
      <c r="H1534" s="2" t="s">
        <v>3744</v>
      </c>
      <c r="I1534" s="2" t="s">
        <v>3633</v>
      </c>
      <c r="J1534" s="2" t="s">
        <v>3745</v>
      </c>
      <c r="K1534" s="194" t="s">
        <v>13</v>
      </c>
      <c r="L1534" s="2">
        <v>37</v>
      </c>
      <c r="M1534" s="194" t="s">
        <v>893</v>
      </c>
      <c r="N1534" s="2" t="s">
        <v>524</v>
      </c>
      <c r="O1534" s="195" t="s">
        <v>383</v>
      </c>
    </row>
    <row r="1535" spans="1:15">
      <c r="A1535" s="7">
        <v>2016</v>
      </c>
      <c r="B1535" s="7" t="s">
        <v>64</v>
      </c>
      <c r="C1535" s="8">
        <v>42373</v>
      </c>
      <c r="D1535" s="7">
        <v>22</v>
      </c>
      <c r="E1535" s="7" t="str">
        <f t="shared" si="48"/>
        <v>S14237322</v>
      </c>
      <c r="F1535" s="4">
        <v>42430</v>
      </c>
      <c r="G1535" s="2" t="s">
        <v>3746</v>
      </c>
      <c r="H1535" s="2" t="s">
        <v>3746</v>
      </c>
      <c r="I1535" s="2" t="s">
        <v>3747</v>
      </c>
      <c r="J1535" s="2" t="s">
        <v>3748</v>
      </c>
      <c r="K1535" s="194" t="s">
        <v>13</v>
      </c>
      <c r="L1535" s="2">
        <v>37</v>
      </c>
      <c r="M1535" s="194" t="s">
        <v>380</v>
      </c>
      <c r="N1535" s="2" t="s">
        <v>340</v>
      </c>
      <c r="O1535" s="195" t="s">
        <v>420</v>
      </c>
    </row>
    <row r="1536" spans="1:15">
      <c r="A1536" s="7">
        <v>2016</v>
      </c>
      <c r="B1536" s="7" t="s">
        <v>64</v>
      </c>
      <c r="C1536" s="8">
        <v>42373</v>
      </c>
      <c r="D1536" s="7">
        <v>23</v>
      </c>
      <c r="E1536" s="7" t="str">
        <f t="shared" si="48"/>
        <v>S14237323</v>
      </c>
      <c r="F1536" s="4">
        <v>42461</v>
      </c>
      <c r="G1536" s="2" t="s">
        <v>3749</v>
      </c>
      <c r="H1536" s="2" t="s">
        <v>3749</v>
      </c>
      <c r="I1536" s="2" t="s">
        <v>3750</v>
      </c>
      <c r="J1536" s="2" t="s">
        <v>3751</v>
      </c>
      <c r="K1536" s="194" t="s">
        <v>13</v>
      </c>
      <c r="L1536" s="2">
        <v>36</v>
      </c>
      <c r="M1536" s="194" t="s">
        <v>380</v>
      </c>
      <c r="N1536" s="2" t="s">
        <v>340</v>
      </c>
      <c r="O1536" s="195" t="s">
        <v>420</v>
      </c>
    </row>
    <row r="1537" spans="1:15">
      <c r="A1537" s="7">
        <v>2016</v>
      </c>
      <c r="B1537" s="7" t="s">
        <v>64</v>
      </c>
      <c r="C1537" s="8">
        <v>42373</v>
      </c>
      <c r="D1537" s="7">
        <v>24</v>
      </c>
      <c r="E1537" s="7" t="str">
        <f t="shared" si="48"/>
        <v>S14237324</v>
      </c>
      <c r="F1537" s="3" t="s">
        <v>14</v>
      </c>
      <c r="G1537" s="2" t="s">
        <v>3752</v>
      </c>
      <c r="H1537" s="2" t="s">
        <v>3752</v>
      </c>
      <c r="I1537" s="2" t="s">
        <v>3753</v>
      </c>
      <c r="J1537" s="2" t="s">
        <v>3754</v>
      </c>
      <c r="K1537" s="194" t="s">
        <v>13</v>
      </c>
      <c r="L1537" s="2">
        <v>38</v>
      </c>
      <c r="M1537" s="194" t="s">
        <v>2071</v>
      </c>
      <c r="N1537" s="2" t="s">
        <v>383</v>
      </c>
      <c r="O1537" s="195" t="s">
        <v>477</v>
      </c>
    </row>
    <row r="1538" spans="1:15">
      <c r="A1538" s="7">
        <v>2016</v>
      </c>
      <c r="B1538" s="7" t="s">
        <v>64</v>
      </c>
      <c r="C1538" s="8">
        <v>42373</v>
      </c>
      <c r="D1538" s="7">
        <v>25</v>
      </c>
      <c r="E1538" s="7" t="str">
        <f t="shared" si="48"/>
        <v>S14237325</v>
      </c>
      <c r="F1538" s="3">
        <v>2017</v>
      </c>
      <c r="G1538" s="2" t="s">
        <v>3755</v>
      </c>
      <c r="H1538" s="2" t="s">
        <v>3755</v>
      </c>
      <c r="I1538" s="2" t="s">
        <v>3756</v>
      </c>
      <c r="J1538" s="2" t="s">
        <v>3757</v>
      </c>
      <c r="K1538" s="194" t="s">
        <v>13</v>
      </c>
      <c r="L1538" s="2">
        <v>34</v>
      </c>
      <c r="M1538" s="194" t="s">
        <v>525</v>
      </c>
      <c r="N1538" s="2" t="s">
        <v>383</v>
      </c>
      <c r="O1538" s="195" t="s">
        <v>3058</v>
      </c>
    </row>
    <row r="1539" spans="1:15">
      <c r="A1539" s="7">
        <v>2016</v>
      </c>
      <c r="B1539" s="7" t="s">
        <v>64</v>
      </c>
      <c r="C1539" s="8">
        <v>42373</v>
      </c>
      <c r="D1539" s="7">
        <v>26</v>
      </c>
      <c r="E1539" s="7" t="str">
        <f t="shared" si="48"/>
        <v>S14237326</v>
      </c>
      <c r="F1539" s="3">
        <v>2018</v>
      </c>
      <c r="G1539" s="2" t="s">
        <v>3758</v>
      </c>
      <c r="H1539" s="2" t="s">
        <v>3758</v>
      </c>
      <c r="I1539" s="2" t="s">
        <v>3759</v>
      </c>
      <c r="J1539" s="2" t="s">
        <v>3760</v>
      </c>
      <c r="K1539" s="194" t="s">
        <v>13</v>
      </c>
      <c r="L1539" s="2">
        <v>30</v>
      </c>
      <c r="M1539" s="194">
        <v>40</v>
      </c>
      <c r="N1539" s="2" t="s">
        <v>301</v>
      </c>
      <c r="O1539" s="195" t="s">
        <v>1460</v>
      </c>
    </row>
    <row r="1540" spans="1:15">
      <c r="A1540" s="7">
        <v>2016</v>
      </c>
      <c r="B1540" s="7" t="s">
        <v>64</v>
      </c>
      <c r="C1540" s="8">
        <v>42373</v>
      </c>
      <c r="D1540" s="7">
        <v>27</v>
      </c>
      <c r="E1540" s="7" t="str">
        <f t="shared" si="48"/>
        <v>S14237327</v>
      </c>
      <c r="F1540" s="3">
        <v>2019</v>
      </c>
      <c r="G1540" s="2" t="s">
        <v>3761</v>
      </c>
      <c r="H1540" s="2" t="s">
        <v>3761</v>
      </c>
      <c r="I1540" s="2" t="s">
        <v>3762</v>
      </c>
      <c r="J1540" s="2" t="s">
        <v>1532</v>
      </c>
      <c r="K1540" s="194" t="s">
        <v>13</v>
      </c>
      <c r="L1540" s="2">
        <v>28</v>
      </c>
      <c r="M1540" s="194">
        <v>50</v>
      </c>
      <c r="N1540" s="2" t="s">
        <v>529</v>
      </c>
      <c r="O1540" s="195" t="s">
        <v>444</v>
      </c>
    </row>
    <row r="1541" spans="1:15" ht="15.75" thickBot="1">
      <c r="A1541" s="7">
        <v>2016</v>
      </c>
      <c r="B1541" s="7" t="s">
        <v>64</v>
      </c>
      <c r="C1541" s="8">
        <v>42373</v>
      </c>
      <c r="D1541" s="7">
        <v>28</v>
      </c>
      <c r="E1541" s="7" t="str">
        <f t="shared" si="48"/>
        <v>S14237328</v>
      </c>
      <c r="F1541" s="5">
        <v>2020</v>
      </c>
      <c r="G1541" s="6" t="s">
        <v>3354</v>
      </c>
      <c r="H1541" s="6" t="s">
        <v>3354</v>
      </c>
      <c r="I1541" s="6" t="s">
        <v>3763</v>
      </c>
      <c r="J1541" s="6" t="s">
        <v>3460</v>
      </c>
      <c r="K1541" s="196" t="s">
        <v>13</v>
      </c>
      <c r="L1541" s="6">
        <v>29</v>
      </c>
      <c r="M1541" s="196" t="s">
        <v>1249</v>
      </c>
      <c r="N1541" s="6" t="s">
        <v>303</v>
      </c>
      <c r="O1541" s="197" t="s">
        <v>1197</v>
      </c>
    </row>
    <row r="1542" spans="1:15" ht="16.5" thickTop="1" thickBot="1">
      <c r="A1542" s="7">
        <v>2016</v>
      </c>
      <c r="B1542" s="7" t="s">
        <v>63</v>
      </c>
      <c r="C1542" s="8">
        <v>42380</v>
      </c>
      <c r="D1542" s="7">
        <v>1</v>
      </c>
      <c r="E1542" s="7" t="str">
        <f t="shared" ref="E1542:E1578" si="49">B1542&amp;C1542&amp;D1542</f>
        <v>S2423801</v>
      </c>
      <c r="F1542" s="1" t="s">
        <v>0</v>
      </c>
    </row>
    <row r="1543" spans="1:15" ht="16.5" thickTop="1" thickBot="1">
      <c r="A1543" s="7">
        <v>2016</v>
      </c>
      <c r="B1543" s="7" t="s">
        <v>63</v>
      </c>
      <c r="C1543" s="8">
        <v>42380</v>
      </c>
      <c r="D1543" s="7">
        <v>2</v>
      </c>
      <c r="E1543" s="7" t="str">
        <f t="shared" si="49"/>
        <v>S2423802</v>
      </c>
      <c r="F1543" s="338" t="s">
        <v>1</v>
      </c>
      <c r="G1543" s="341" t="s">
        <v>2</v>
      </c>
      <c r="H1543" s="342"/>
      <c r="I1543" s="342"/>
      <c r="J1543" s="343"/>
      <c r="K1543" s="344" t="s">
        <v>3</v>
      </c>
      <c r="L1543" s="343"/>
      <c r="M1543" s="344" t="s">
        <v>144</v>
      </c>
      <c r="N1543" s="342"/>
      <c r="O1543" s="342"/>
    </row>
    <row r="1544" spans="1:15" ht="18" customHeight="1" thickBot="1">
      <c r="A1544" s="7">
        <v>2016</v>
      </c>
      <c r="B1544" s="7" t="s">
        <v>63</v>
      </c>
      <c r="C1544" s="8">
        <v>42380</v>
      </c>
      <c r="D1544" s="7">
        <v>3</v>
      </c>
      <c r="E1544" s="7" t="str">
        <f t="shared" si="49"/>
        <v>S2423803</v>
      </c>
      <c r="F1544" s="339"/>
      <c r="G1544" s="345" t="s">
        <v>5</v>
      </c>
      <c r="H1544" s="347" t="s">
        <v>145</v>
      </c>
      <c r="I1544" s="348"/>
      <c r="J1544" s="349"/>
      <c r="K1544" s="350" t="s">
        <v>6</v>
      </c>
      <c r="L1544" s="352" t="s">
        <v>7</v>
      </c>
      <c r="M1544" s="350" t="s">
        <v>8</v>
      </c>
      <c r="N1544" s="354" t="s">
        <v>146</v>
      </c>
      <c r="O1544" s="356" t="s">
        <v>147</v>
      </c>
    </row>
    <row r="1545" spans="1:15" ht="15.75" thickBot="1">
      <c r="A1545" s="7">
        <v>2016</v>
      </c>
      <c r="B1545" s="7" t="s">
        <v>63</v>
      </c>
      <c r="C1545" s="8">
        <v>42380</v>
      </c>
      <c r="D1545" s="7">
        <v>4</v>
      </c>
      <c r="E1545" s="7" t="str">
        <f t="shared" si="49"/>
        <v>S2423804</v>
      </c>
      <c r="F1545" s="340"/>
      <c r="G1545" s="346"/>
      <c r="H1545" s="191" t="s">
        <v>9</v>
      </c>
      <c r="I1545" s="192" t="s">
        <v>10</v>
      </c>
      <c r="J1545" s="193" t="s">
        <v>11</v>
      </c>
      <c r="K1545" s="351"/>
      <c r="L1545" s="353"/>
      <c r="M1545" s="351"/>
      <c r="N1545" s="355"/>
      <c r="O1545" s="357"/>
    </row>
    <row r="1546" spans="1:15">
      <c r="A1546" s="7">
        <v>2016</v>
      </c>
      <c r="B1546" s="7" t="s">
        <v>63</v>
      </c>
      <c r="C1546" s="8">
        <v>42380</v>
      </c>
      <c r="D1546" s="7">
        <v>5</v>
      </c>
      <c r="E1546" s="7" t="str">
        <f t="shared" si="49"/>
        <v>S2423805</v>
      </c>
      <c r="F1546" s="3" t="s">
        <v>12</v>
      </c>
      <c r="G1546" s="2" t="s">
        <v>3765</v>
      </c>
      <c r="H1546" s="2" t="s">
        <v>3765</v>
      </c>
      <c r="I1546" s="2" t="s">
        <v>3766</v>
      </c>
      <c r="J1546" s="2" t="s">
        <v>2402</v>
      </c>
      <c r="K1546" s="194" t="s">
        <v>13</v>
      </c>
      <c r="L1546" s="2">
        <v>48</v>
      </c>
      <c r="M1546" s="194" t="s">
        <v>3767</v>
      </c>
      <c r="N1546" s="2" t="s">
        <v>2313</v>
      </c>
      <c r="O1546" s="195" t="s">
        <v>3768</v>
      </c>
    </row>
    <row r="1547" spans="1:15">
      <c r="A1547" s="7">
        <v>2016</v>
      </c>
      <c r="B1547" s="7" t="s">
        <v>63</v>
      </c>
      <c r="C1547" s="8">
        <v>42380</v>
      </c>
      <c r="D1547" s="7">
        <v>6</v>
      </c>
      <c r="E1547" s="7" t="str">
        <f t="shared" si="49"/>
        <v>S2423806</v>
      </c>
      <c r="F1547" s="4">
        <v>42370</v>
      </c>
      <c r="G1547" s="2" t="s">
        <v>3769</v>
      </c>
      <c r="H1547" s="2" t="s">
        <v>3769</v>
      </c>
      <c r="I1547" s="2" t="s">
        <v>3770</v>
      </c>
      <c r="J1547" s="2" t="s">
        <v>3771</v>
      </c>
      <c r="K1547" s="194" t="s">
        <v>13</v>
      </c>
      <c r="L1547" s="2">
        <v>50</v>
      </c>
      <c r="M1547" s="194" t="s">
        <v>3772</v>
      </c>
      <c r="N1547" s="2" t="s">
        <v>442</v>
      </c>
      <c r="O1547" s="195" t="s">
        <v>1853</v>
      </c>
    </row>
    <row r="1548" spans="1:15">
      <c r="A1548" s="7">
        <v>2016</v>
      </c>
      <c r="B1548" s="7" t="s">
        <v>63</v>
      </c>
      <c r="C1548" s="8">
        <v>42380</v>
      </c>
      <c r="D1548" s="7">
        <v>7</v>
      </c>
      <c r="E1548" s="7" t="str">
        <f t="shared" si="49"/>
        <v>S2423807</v>
      </c>
      <c r="F1548" s="4">
        <v>42401</v>
      </c>
      <c r="G1548" s="2" t="s">
        <v>3773</v>
      </c>
      <c r="H1548" s="2" t="s">
        <v>3773</v>
      </c>
      <c r="I1548" s="2" t="s">
        <v>3774</v>
      </c>
      <c r="J1548" s="2" t="s">
        <v>3775</v>
      </c>
      <c r="K1548" s="194" t="s">
        <v>13</v>
      </c>
      <c r="L1548" s="2">
        <v>45</v>
      </c>
      <c r="M1548" s="194" t="s">
        <v>284</v>
      </c>
      <c r="N1548" s="2" t="s">
        <v>343</v>
      </c>
      <c r="O1548" s="195" t="s">
        <v>800</v>
      </c>
    </row>
    <row r="1549" spans="1:15">
      <c r="A1549" s="7">
        <v>2016</v>
      </c>
      <c r="B1549" s="7" t="s">
        <v>63</v>
      </c>
      <c r="C1549" s="8">
        <v>42380</v>
      </c>
      <c r="D1549" s="7">
        <v>8</v>
      </c>
      <c r="E1549" s="7" t="str">
        <f t="shared" si="49"/>
        <v>S2423808</v>
      </c>
      <c r="F1549" s="4">
        <v>42430</v>
      </c>
      <c r="G1549" s="2" t="s">
        <v>3776</v>
      </c>
      <c r="H1549" s="2" t="s">
        <v>3776</v>
      </c>
      <c r="I1549" s="2" t="s">
        <v>3777</v>
      </c>
      <c r="J1549" s="2" t="s">
        <v>3778</v>
      </c>
      <c r="K1549" s="194" t="s">
        <v>13</v>
      </c>
      <c r="L1549" s="2">
        <v>39</v>
      </c>
      <c r="M1549" s="194" t="s">
        <v>3779</v>
      </c>
      <c r="N1549" s="2" t="s">
        <v>442</v>
      </c>
      <c r="O1549" s="195" t="s">
        <v>3780</v>
      </c>
    </row>
    <row r="1550" spans="1:15">
      <c r="A1550" s="7">
        <v>2016</v>
      </c>
      <c r="B1550" s="7" t="s">
        <v>63</v>
      </c>
      <c r="C1550" s="8">
        <v>42380</v>
      </c>
      <c r="D1550" s="7">
        <v>9</v>
      </c>
      <c r="E1550" s="7" t="str">
        <f t="shared" si="49"/>
        <v>S2423809</v>
      </c>
      <c r="F1550" s="4">
        <v>42461</v>
      </c>
      <c r="G1550" s="2" t="s">
        <v>3781</v>
      </c>
      <c r="H1550" s="2" t="s">
        <v>3781</v>
      </c>
      <c r="I1550" s="2" t="s">
        <v>3781</v>
      </c>
      <c r="J1550" s="2" t="s">
        <v>3782</v>
      </c>
      <c r="K1550" s="194" t="s">
        <v>13</v>
      </c>
      <c r="L1550" s="2">
        <v>34</v>
      </c>
      <c r="M1550" s="194" t="s">
        <v>3783</v>
      </c>
      <c r="N1550" s="2" t="s">
        <v>496</v>
      </c>
      <c r="O1550" s="195" t="s">
        <v>1144</v>
      </c>
    </row>
    <row r="1551" spans="1:15">
      <c r="A1551" s="7">
        <v>2016</v>
      </c>
      <c r="B1551" s="7" t="s">
        <v>63</v>
      </c>
      <c r="C1551" s="8">
        <v>42380</v>
      </c>
      <c r="D1551" s="7">
        <v>10</v>
      </c>
      <c r="E1551" s="7" t="str">
        <f t="shared" si="49"/>
        <v>S24238010</v>
      </c>
      <c r="F1551" s="3" t="s">
        <v>14</v>
      </c>
      <c r="G1551" s="2" t="s">
        <v>3784</v>
      </c>
      <c r="H1551" s="2" t="s">
        <v>3784</v>
      </c>
      <c r="I1551" s="2" t="s">
        <v>3785</v>
      </c>
      <c r="J1551" s="2" t="s">
        <v>2681</v>
      </c>
      <c r="K1551" s="194" t="s">
        <v>13</v>
      </c>
      <c r="L1551" s="2">
        <v>39</v>
      </c>
      <c r="M1551" s="194" t="s">
        <v>2932</v>
      </c>
      <c r="N1551" s="2" t="s">
        <v>1242</v>
      </c>
      <c r="O1551" s="195" t="s">
        <v>2933</v>
      </c>
    </row>
    <row r="1552" spans="1:15">
      <c r="A1552" s="7">
        <v>2016</v>
      </c>
      <c r="B1552" s="7" t="s">
        <v>63</v>
      </c>
      <c r="C1552" s="8">
        <v>42380</v>
      </c>
      <c r="D1552" s="7">
        <v>11</v>
      </c>
      <c r="E1552" s="7" t="str">
        <f t="shared" si="49"/>
        <v>S24238011</v>
      </c>
      <c r="F1552" s="3">
        <v>2017</v>
      </c>
      <c r="G1552" s="2" t="s">
        <v>3786</v>
      </c>
      <c r="H1552" s="2" t="s">
        <v>3786</v>
      </c>
      <c r="I1552" s="2" t="s">
        <v>3787</v>
      </c>
      <c r="J1552" s="2" t="s">
        <v>3788</v>
      </c>
      <c r="K1552" s="194" t="s">
        <v>13</v>
      </c>
      <c r="L1552" s="2">
        <v>33</v>
      </c>
      <c r="M1552" s="194" t="s">
        <v>507</v>
      </c>
      <c r="N1552" s="2" t="s">
        <v>671</v>
      </c>
      <c r="O1552" s="195" t="s">
        <v>681</v>
      </c>
    </row>
    <row r="1553" spans="1:15">
      <c r="A1553" s="7">
        <v>2016</v>
      </c>
      <c r="B1553" s="7" t="s">
        <v>63</v>
      </c>
      <c r="C1553" s="8">
        <v>42380</v>
      </c>
      <c r="D1553" s="7">
        <v>12</v>
      </c>
      <c r="E1553" s="7" t="str">
        <f t="shared" si="49"/>
        <v>S24238012</v>
      </c>
      <c r="F1553" s="3">
        <v>2018</v>
      </c>
      <c r="G1553" s="2" t="s">
        <v>3789</v>
      </c>
      <c r="H1553" s="2" t="s">
        <v>3789</v>
      </c>
      <c r="I1553" s="2" t="s">
        <v>3790</v>
      </c>
      <c r="J1553" s="2" t="s">
        <v>2144</v>
      </c>
      <c r="K1553" s="194" t="s">
        <v>13</v>
      </c>
      <c r="L1553" s="2">
        <v>30</v>
      </c>
      <c r="M1553" s="194" t="s">
        <v>600</v>
      </c>
      <c r="N1553" s="2" t="s">
        <v>303</v>
      </c>
      <c r="O1553" s="195" t="s">
        <v>819</v>
      </c>
    </row>
    <row r="1554" spans="1:15">
      <c r="A1554" s="7">
        <v>2016</v>
      </c>
      <c r="B1554" s="7" t="s">
        <v>63</v>
      </c>
      <c r="C1554" s="8">
        <v>42380</v>
      </c>
      <c r="D1554" s="7">
        <v>13</v>
      </c>
      <c r="E1554" s="7" t="str">
        <f t="shared" si="49"/>
        <v>S24238013</v>
      </c>
      <c r="F1554" s="3">
        <v>2019</v>
      </c>
      <c r="G1554" s="2" t="s">
        <v>3791</v>
      </c>
      <c r="H1554" s="2" t="s">
        <v>3791</v>
      </c>
      <c r="I1554" s="2" t="s">
        <v>3792</v>
      </c>
      <c r="J1554" s="2">
        <v>4</v>
      </c>
      <c r="K1554" s="194" t="s">
        <v>13</v>
      </c>
      <c r="L1554" s="2">
        <v>27</v>
      </c>
      <c r="M1554" s="194" t="s">
        <v>2112</v>
      </c>
      <c r="N1554" s="2" t="s">
        <v>3793</v>
      </c>
      <c r="O1554" s="195" t="s">
        <v>3127</v>
      </c>
    </row>
    <row r="1555" spans="1:15" ht="15.75" thickBot="1">
      <c r="A1555" s="7">
        <v>2016</v>
      </c>
      <c r="B1555" s="7" t="s">
        <v>63</v>
      </c>
      <c r="C1555" s="8">
        <v>42380</v>
      </c>
      <c r="D1555" s="7">
        <v>14</v>
      </c>
      <c r="E1555" s="7" t="str">
        <f t="shared" si="49"/>
        <v>S24238014</v>
      </c>
      <c r="F1555" s="5">
        <v>2020</v>
      </c>
      <c r="G1555" s="6" t="s">
        <v>3794</v>
      </c>
      <c r="H1555" s="6" t="s">
        <v>3794</v>
      </c>
      <c r="I1555" s="6" t="s">
        <v>3795</v>
      </c>
      <c r="J1555" s="6" t="s">
        <v>3796</v>
      </c>
      <c r="K1555" s="196" t="s">
        <v>13</v>
      </c>
      <c r="L1555" s="6">
        <v>24</v>
      </c>
      <c r="M1555" s="196" t="s">
        <v>736</v>
      </c>
      <c r="N1555" s="6" t="s">
        <v>922</v>
      </c>
      <c r="O1555" s="197" t="s">
        <v>1501</v>
      </c>
    </row>
    <row r="1556" spans="1:15" ht="16.5" thickTop="1" thickBot="1">
      <c r="A1556" s="7">
        <v>2016</v>
      </c>
      <c r="B1556" s="7" t="s">
        <v>63</v>
      </c>
      <c r="C1556" s="8">
        <v>42380</v>
      </c>
      <c r="D1556" s="7">
        <v>15</v>
      </c>
      <c r="E1556" s="7" t="str">
        <f t="shared" si="49"/>
        <v>S24238015</v>
      </c>
      <c r="F1556" s="1" t="s">
        <v>15</v>
      </c>
    </row>
    <row r="1557" spans="1:15" ht="16.5" thickTop="1" thickBot="1">
      <c r="A1557" s="7">
        <v>2016</v>
      </c>
      <c r="B1557" s="7" t="s">
        <v>63</v>
      </c>
      <c r="C1557" s="8">
        <v>42380</v>
      </c>
      <c r="D1557" s="7">
        <v>16</v>
      </c>
      <c r="E1557" s="7" t="str">
        <f t="shared" si="49"/>
        <v>S24238016</v>
      </c>
      <c r="F1557" s="338" t="s">
        <v>1</v>
      </c>
      <c r="G1557" s="341" t="s">
        <v>2</v>
      </c>
      <c r="H1557" s="342"/>
      <c r="I1557" s="342"/>
      <c r="J1557" s="343"/>
      <c r="K1557" s="344" t="s">
        <v>3</v>
      </c>
      <c r="L1557" s="343"/>
      <c r="M1557" s="344" t="s">
        <v>144</v>
      </c>
      <c r="N1557" s="342"/>
      <c r="O1557" s="342"/>
    </row>
    <row r="1558" spans="1:15" ht="18" customHeight="1" thickBot="1">
      <c r="A1558" s="7">
        <v>2016</v>
      </c>
      <c r="B1558" s="7" t="s">
        <v>63</v>
      </c>
      <c r="C1558" s="8">
        <v>42380</v>
      </c>
      <c r="D1558" s="7">
        <v>17</v>
      </c>
      <c r="E1558" s="7" t="str">
        <f t="shared" si="49"/>
        <v>S24238017</v>
      </c>
      <c r="F1558" s="339"/>
      <c r="G1558" s="345" t="s">
        <v>5</v>
      </c>
      <c r="H1558" s="347" t="s">
        <v>145</v>
      </c>
      <c r="I1558" s="348"/>
      <c r="J1558" s="349"/>
      <c r="K1558" s="350" t="s">
        <v>6</v>
      </c>
      <c r="L1558" s="352" t="s">
        <v>7</v>
      </c>
      <c r="M1558" s="350" t="s">
        <v>8</v>
      </c>
      <c r="N1558" s="354" t="s">
        <v>146</v>
      </c>
      <c r="O1558" s="356" t="s">
        <v>147</v>
      </c>
    </row>
    <row r="1559" spans="1:15" ht="15.75" thickBot="1">
      <c r="A1559" s="7">
        <v>2016</v>
      </c>
      <c r="B1559" s="7" t="s">
        <v>63</v>
      </c>
      <c r="C1559" s="8">
        <v>42380</v>
      </c>
      <c r="D1559" s="7">
        <v>18</v>
      </c>
      <c r="E1559" s="7" t="str">
        <f t="shared" si="49"/>
        <v>S24238018</v>
      </c>
      <c r="F1559" s="340"/>
      <c r="G1559" s="346"/>
      <c r="H1559" s="191" t="s">
        <v>9</v>
      </c>
      <c r="I1559" s="192" t="s">
        <v>10</v>
      </c>
      <c r="J1559" s="193" t="s">
        <v>11</v>
      </c>
      <c r="K1559" s="351"/>
      <c r="L1559" s="353"/>
      <c r="M1559" s="351"/>
      <c r="N1559" s="355"/>
      <c r="O1559" s="357"/>
    </row>
    <row r="1560" spans="1:15">
      <c r="A1560" s="7">
        <v>2016</v>
      </c>
      <c r="B1560" s="7" t="s">
        <v>63</v>
      </c>
      <c r="C1560" s="8">
        <v>42380</v>
      </c>
      <c r="D1560" s="7">
        <v>19</v>
      </c>
      <c r="E1560" s="7" t="str">
        <f t="shared" si="49"/>
        <v>S24238019</v>
      </c>
      <c r="F1560" s="3" t="s">
        <v>16</v>
      </c>
      <c r="G1560" s="2" t="s">
        <v>3797</v>
      </c>
      <c r="H1560" s="2" t="s">
        <v>3797</v>
      </c>
      <c r="I1560" s="2" t="s">
        <v>3798</v>
      </c>
      <c r="J1560" s="2" t="s">
        <v>791</v>
      </c>
      <c r="K1560" s="194" t="s">
        <v>13</v>
      </c>
      <c r="L1560" s="2">
        <v>46</v>
      </c>
      <c r="M1560" s="194" t="s">
        <v>729</v>
      </c>
      <c r="N1560" s="2" t="s">
        <v>400</v>
      </c>
      <c r="O1560" s="195">
        <v>50</v>
      </c>
    </row>
    <row r="1561" spans="1:15">
      <c r="A1561" s="7">
        <v>2016</v>
      </c>
      <c r="B1561" s="7" t="s">
        <v>63</v>
      </c>
      <c r="C1561" s="8">
        <v>42380</v>
      </c>
      <c r="D1561" s="7">
        <v>20</v>
      </c>
      <c r="E1561" s="7" t="str">
        <f t="shared" si="49"/>
        <v>S24238020</v>
      </c>
      <c r="F1561" s="4">
        <v>42370</v>
      </c>
      <c r="G1561" s="2" t="s">
        <v>3799</v>
      </c>
      <c r="H1561" s="2" t="s">
        <v>3799</v>
      </c>
      <c r="I1561" s="2" t="s">
        <v>3800</v>
      </c>
      <c r="J1561" s="2" t="s">
        <v>630</v>
      </c>
      <c r="K1561" s="194" t="s">
        <v>13</v>
      </c>
      <c r="L1561" s="2">
        <v>49</v>
      </c>
      <c r="M1561" s="194" t="s">
        <v>314</v>
      </c>
      <c r="N1561" s="2" t="s">
        <v>334</v>
      </c>
      <c r="O1561" s="195" t="s">
        <v>340</v>
      </c>
    </row>
    <row r="1562" spans="1:15">
      <c r="A1562" s="7">
        <v>2016</v>
      </c>
      <c r="B1562" s="7" t="s">
        <v>63</v>
      </c>
      <c r="C1562" s="8">
        <v>42380</v>
      </c>
      <c r="D1562" s="7">
        <v>21</v>
      </c>
      <c r="E1562" s="7" t="str">
        <f t="shared" si="49"/>
        <v>S24238021</v>
      </c>
      <c r="F1562" s="4">
        <v>42401</v>
      </c>
      <c r="G1562" s="2" t="s">
        <v>3801</v>
      </c>
      <c r="H1562" s="2" t="s">
        <v>3801</v>
      </c>
      <c r="I1562" s="2" t="s">
        <v>3802</v>
      </c>
      <c r="J1562" s="2" t="s">
        <v>1779</v>
      </c>
      <c r="K1562" s="194" t="s">
        <v>13</v>
      </c>
      <c r="L1562" s="2">
        <v>43</v>
      </c>
      <c r="M1562" s="194" t="s">
        <v>3803</v>
      </c>
      <c r="N1562" s="2">
        <v>0</v>
      </c>
      <c r="O1562" s="195" t="s">
        <v>334</v>
      </c>
    </row>
    <row r="1563" spans="1:15">
      <c r="A1563" s="7">
        <v>2016</v>
      </c>
      <c r="B1563" s="7" t="s">
        <v>63</v>
      </c>
      <c r="C1563" s="8">
        <v>42380</v>
      </c>
      <c r="D1563" s="7">
        <v>22</v>
      </c>
      <c r="E1563" s="7" t="str">
        <f t="shared" si="49"/>
        <v>S24238022</v>
      </c>
      <c r="F1563" s="4">
        <v>42430</v>
      </c>
      <c r="G1563" s="2" t="s">
        <v>3804</v>
      </c>
      <c r="H1563" s="2" t="s">
        <v>3804</v>
      </c>
      <c r="I1563" s="2" t="s">
        <v>3805</v>
      </c>
      <c r="J1563" s="2" t="s">
        <v>3806</v>
      </c>
      <c r="K1563" s="194" t="s">
        <v>13</v>
      </c>
      <c r="L1563" s="2">
        <v>39</v>
      </c>
      <c r="M1563" s="194" t="s">
        <v>3807</v>
      </c>
      <c r="N1563" s="2" t="s">
        <v>2782</v>
      </c>
      <c r="O1563" s="195">
        <v>0</v>
      </c>
    </row>
    <row r="1564" spans="1:15">
      <c r="A1564" s="7">
        <v>2016</v>
      </c>
      <c r="B1564" s="7" t="s">
        <v>63</v>
      </c>
      <c r="C1564" s="8">
        <v>42380</v>
      </c>
      <c r="D1564" s="7">
        <v>23</v>
      </c>
      <c r="E1564" s="7" t="str">
        <f t="shared" si="49"/>
        <v>S24238023</v>
      </c>
      <c r="F1564" s="4">
        <v>42461</v>
      </c>
      <c r="G1564" s="2" t="s">
        <v>3808</v>
      </c>
      <c r="H1564" s="2" t="s">
        <v>3808</v>
      </c>
      <c r="I1564" s="2" t="s">
        <v>3809</v>
      </c>
      <c r="J1564" s="2" t="s">
        <v>3810</v>
      </c>
      <c r="K1564" s="194" t="s">
        <v>13</v>
      </c>
      <c r="L1564" s="2">
        <v>36</v>
      </c>
      <c r="M1564" s="194" t="s">
        <v>3743</v>
      </c>
      <c r="N1564" s="2" t="s">
        <v>483</v>
      </c>
      <c r="O1564" s="195">
        <v>0</v>
      </c>
    </row>
    <row r="1565" spans="1:15">
      <c r="A1565" s="7">
        <v>2016</v>
      </c>
      <c r="B1565" s="7" t="s">
        <v>63</v>
      </c>
      <c r="C1565" s="8">
        <v>42380</v>
      </c>
      <c r="D1565" s="7">
        <v>24</v>
      </c>
      <c r="E1565" s="7" t="str">
        <f t="shared" si="49"/>
        <v>S24238024</v>
      </c>
      <c r="F1565" s="3" t="s">
        <v>14</v>
      </c>
      <c r="G1565" s="2" t="s">
        <v>3811</v>
      </c>
      <c r="H1565" s="2" t="s">
        <v>3811</v>
      </c>
      <c r="I1565" s="2" t="s">
        <v>3812</v>
      </c>
      <c r="J1565" s="2" t="s">
        <v>3813</v>
      </c>
      <c r="K1565" s="194" t="s">
        <v>13</v>
      </c>
      <c r="L1565" s="2">
        <v>39</v>
      </c>
      <c r="M1565" s="194" t="s">
        <v>520</v>
      </c>
      <c r="N1565" s="2" t="s">
        <v>512</v>
      </c>
      <c r="O1565" s="195" t="s">
        <v>506</v>
      </c>
    </row>
    <row r="1566" spans="1:15">
      <c r="A1566" s="7">
        <v>2016</v>
      </c>
      <c r="B1566" s="7" t="s">
        <v>63</v>
      </c>
      <c r="C1566" s="8">
        <v>42380</v>
      </c>
      <c r="D1566" s="7">
        <v>25</v>
      </c>
      <c r="E1566" s="7" t="str">
        <f t="shared" si="49"/>
        <v>S24238025</v>
      </c>
      <c r="F1566" s="3">
        <v>2017</v>
      </c>
      <c r="G1566" s="2" t="s">
        <v>3549</v>
      </c>
      <c r="H1566" s="2" t="s">
        <v>3549</v>
      </c>
      <c r="I1566" s="2" t="s">
        <v>3814</v>
      </c>
      <c r="J1566" s="2" t="s">
        <v>2509</v>
      </c>
      <c r="K1566" s="194" t="s">
        <v>13</v>
      </c>
      <c r="L1566" s="2">
        <v>33</v>
      </c>
      <c r="M1566" s="194" t="s">
        <v>632</v>
      </c>
      <c r="N1566" s="2" t="s">
        <v>529</v>
      </c>
      <c r="O1566" s="195" t="s">
        <v>506</v>
      </c>
    </row>
    <row r="1567" spans="1:15">
      <c r="A1567" s="7">
        <v>2016</v>
      </c>
      <c r="B1567" s="7" t="s">
        <v>63</v>
      </c>
      <c r="C1567" s="8">
        <v>42380</v>
      </c>
      <c r="D1567" s="7">
        <v>26</v>
      </c>
      <c r="E1567" s="7" t="str">
        <f t="shared" si="49"/>
        <v>S24238026</v>
      </c>
      <c r="F1567" s="3">
        <v>2018</v>
      </c>
      <c r="G1567" s="2" t="s">
        <v>3815</v>
      </c>
      <c r="H1567" s="2" t="s">
        <v>3815</v>
      </c>
      <c r="I1567" s="2" t="s">
        <v>3816</v>
      </c>
      <c r="J1567" s="2" t="s">
        <v>750</v>
      </c>
      <c r="K1567" s="194" t="s">
        <v>13</v>
      </c>
      <c r="L1567" s="2">
        <v>32</v>
      </c>
      <c r="M1567" s="194" t="s">
        <v>2622</v>
      </c>
      <c r="N1567" s="2" t="s">
        <v>410</v>
      </c>
      <c r="O1567" s="195" t="s">
        <v>2623</v>
      </c>
    </row>
    <row r="1568" spans="1:15">
      <c r="A1568" s="7">
        <v>2016</v>
      </c>
      <c r="B1568" s="7" t="s">
        <v>63</v>
      </c>
      <c r="C1568" s="8">
        <v>42380</v>
      </c>
      <c r="D1568" s="7">
        <v>27</v>
      </c>
      <c r="E1568" s="7" t="str">
        <f t="shared" si="49"/>
        <v>S24238027</v>
      </c>
      <c r="F1568" s="3">
        <v>2019</v>
      </c>
      <c r="G1568" s="2" t="s">
        <v>3817</v>
      </c>
      <c r="H1568" s="2" t="s">
        <v>3817</v>
      </c>
      <c r="I1568" s="2" t="s">
        <v>3818</v>
      </c>
      <c r="J1568" s="2" t="s">
        <v>1214</v>
      </c>
      <c r="K1568" s="194" t="s">
        <v>13</v>
      </c>
      <c r="L1568" s="2">
        <v>29</v>
      </c>
      <c r="M1568" s="194" t="s">
        <v>525</v>
      </c>
      <c r="N1568" s="2" t="s">
        <v>477</v>
      </c>
      <c r="O1568" s="195" t="s">
        <v>384</v>
      </c>
    </row>
    <row r="1569" spans="1:15" ht="15.75" thickBot="1">
      <c r="A1569" s="7">
        <v>2016</v>
      </c>
      <c r="B1569" s="7" t="s">
        <v>63</v>
      </c>
      <c r="C1569" s="8">
        <v>42380</v>
      </c>
      <c r="D1569" s="7">
        <v>28</v>
      </c>
      <c r="E1569" s="7" t="str">
        <f t="shared" si="49"/>
        <v>S24238028</v>
      </c>
      <c r="F1569" s="5">
        <v>2020</v>
      </c>
      <c r="G1569" s="6" t="s">
        <v>3819</v>
      </c>
      <c r="H1569" s="6" t="s">
        <v>3819</v>
      </c>
      <c r="I1569" s="6" t="s">
        <v>3820</v>
      </c>
      <c r="J1569" s="6" t="s">
        <v>1532</v>
      </c>
      <c r="K1569" s="196" t="s">
        <v>13</v>
      </c>
      <c r="L1569" s="6">
        <v>26</v>
      </c>
      <c r="M1569" s="196" t="s">
        <v>525</v>
      </c>
      <c r="N1569" s="6" t="s">
        <v>477</v>
      </c>
      <c r="O1569" s="197" t="s">
        <v>384</v>
      </c>
    </row>
    <row r="1570" spans="1:15" ht="16.5" customHeight="1" thickTop="1" thickBot="1">
      <c r="A1570" s="7">
        <v>2016</v>
      </c>
      <c r="B1570" s="7" t="s">
        <v>62</v>
      </c>
      <c r="C1570" s="8">
        <v>42387</v>
      </c>
      <c r="D1570" s="7">
        <v>1</v>
      </c>
      <c r="E1570" s="7" t="str">
        <f t="shared" si="49"/>
        <v>S3423871</v>
      </c>
      <c r="F1570" s="1" t="s">
        <v>0</v>
      </c>
    </row>
    <row r="1571" spans="1:15" ht="16.5" thickTop="1" thickBot="1">
      <c r="A1571" s="7">
        <v>2016</v>
      </c>
      <c r="B1571" s="7" t="s">
        <v>62</v>
      </c>
      <c r="C1571" s="8">
        <v>42387</v>
      </c>
      <c r="D1571" s="7">
        <v>2</v>
      </c>
      <c r="E1571" s="7" t="str">
        <f t="shared" si="49"/>
        <v>S3423872</v>
      </c>
      <c r="F1571" s="338" t="s">
        <v>1</v>
      </c>
      <c r="G1571" s="341" t="s">
        <v>2</v>
      </c>
      <c r="H1571" s="342"/>
      <c r="I1571" s="342"/>
      <c r="J1571" s="343"/>
      <c r="K1571" s="344" t="s">
        <v>3</v>
      </c>
      <c r="L1571" s="343"/>
      <c r="M1571" s="344" t="s">
        <v>144</v>
      </c>
      <c r="N1571" s="342"/>
      <c r="O1571" s="342"/>
    </row>
    <row r="1572" spans="1:15" ht="18" customHeight="1" thickBot="1">
      <c r="A1572" s="7">
        <v>2016</v>
      </c>
      <c r="B1572" s="7" t="s">
        <v>62</v>
      </c>
      <c r="C1572" s="8">
        <v>42387</v>
      </c>
      <c r="D1572" s="7">
        <v>3</v>
      </c>
      <c r="E1572" s="7" t="str">
        <f t="shared" si="49"/>
        <v>S3423873</v>
      </c>
      <c r="F1572" s="339"/>
      <c r="G1572" s="345" t="s">
        <v>5</v>
      </c>
      <c r="H1572" s="347" t="s">
        <v>145</v>
      </c>
      <c r="I1572" s="348"/>
      <c r="J1572" s="349"/>
      <c r="K1572" s="350" t="s">
        <v>6</v>
      </c>
      <c r="L1572" s="352" t="s">
        <v>7</v>
      </c>
      <c r="M1572" s="350" t="s">
        <v>8</v>
      </c>
      <c r="N1572" s="354" t="s">
        <v>146</v>
      </c>
      <c r="O1572" s="356" t="s">
        <v>147</v>
      </c>
    </row>
    <row r="1573" spans="1:15" ht="15.75" thickBot="1">
      <c r="A1573" s="7">
        <v>2016</v>
      </c>
      <c r="B1573" s="7" t="s">
        <v>62</v>
      </c>
      <c r="C1573" s="8">
        <v>42387</v>
      </c>
      <c r="D1573" s="7">
        <v>4</v>
      </c>
      <c r="E1573" s="7" t="str">
        <f t="shared" si="49"/>
        <v>S3423874</v>
      </c>
      <c r="F1573" s="340"/>
      <c r="G1573" s="346"/>
      <c r="H1573" s="191" t="s">
        <v>9</v>
      </c>
      <c r="I1573" s="192" t="s">
        <v>10</v>
      </c>
      <c r="J1573" s="193" t="s">
        <v>11</v>
      </c>
      <c r="K1573" s="351"/>
      <c r="L1573" s="353"/>
      <c r="M1573" s="351"/>
      <c r="N1573" s="355"/>
      <c r="O1573" s="357"/>
    </row>
    <row r="1574" spans="1:15">
      <c r="A1574" s="7">
        <v>2016</v>
      </c>
      <c r="B1574" s="7" t="s">
        <v>62</v>
      </c>
      <c r="C1574" s="8">
        <v>42387</v>
      </c>
      <c r="D1574" s="7">
        <v>5</v>
      </c>
      <c r="E1574" s="7" t="str">
        <f t="shared" si="49"/>
        <v>S3423875</v>
      </c>
      <c r="F1574" s="3" t="s">
        <v>12</v>
      </c>
      <c r="G1574" s="2">
        <v>6</v>
      </c>
      <c r="H1574" s="2" t="s">
        <v>3821</v>
      </c>
      <c r="I1574" s="2" t="s">
        <v>457</v>
      </c>
      <c r="J1574" s="2" t="s">
        <v>1046</v>
      </c>
      <c r="K1574" s="194" t="s">
        <v>17</v>
      </c>
      <c r="L1574" s="2">
        <v>53</v>
      </c>
      <c r="M1574" s="194" t="s">
        <v>3822</v>
      </c>
      <c r="N1574" s="2" t="s">
        <v>428</v>
      </c>
      <c r="O1574" s="195" t="s">
        <v>3823</v>
      </c>
    </row>
    <row r="1575" spans="1:15">
      <c r="A1575" s="7">
        <v>2016</v>
      </c>
      <c r="B1575" s="7" t="s">
        <v>62</v>
      </c>
      <c r="C1575" s="8">
        <v>42387</v>
      </c>
      <c r="D1575" s="7">
        <v>6</v>
      </c>
      <c r="E1575" s="7" t="str">
        <f t="shared" si="49"/>
        <v>S3423876</v>
      </c>
      <c r="F1575" s="4">
        <v>42370</v>
      </c>
      <c r="G1575" s="2">
        <v>45</v>
      </c>
      <c r="H1575" s="2" t="s">
        <v>3824</v>
      </c>
      <c r="I1575" s="2" t="s">
        <v>3825</v>
      </c>
      <c r="J1575" s="2" t="s">
        <v>791</v>
      </c>
      <c r="K1575" s="194" t="s">
        <v>17</v>
      </c>
      <c r="L1575" s="2">
        <v>53</v>
      </c>
      <c r="M1575" s="194" t="s">
        <v>3826</v>
      </c>
      <c r="N1575" s="2" t="s">
        <v>442</v>
      </c>
      <c r="O1575" s="195" t="s">
        <v>442</v>
      </c>
    </row>
    <row r="1576" spans="1:15">
      <c r="A1576" s="7">
        <v>2016</v>
      </c>
      <c r="B1576" s="7" t="s">
        <v>62</v>
      </c>
      <c r="C1576" s="8">
        <v>42387</v>
      </c>
      <c r="D1576" s="7">
        <v>7</v>
      </c>
      <c r="E1576" s="7" t="str">
        <f t="shared" si="49"/>
        <v>S3423877</v>
      </c>
      <c r="F1576" s="4">
        <v>42401</v>
      </c>
      <c r="G1576" s="2">
        <v>50</v>
      </c>
      <c r="H1576" s="2" t="s">
        <v>3827</v>
      </c>
      <c r="I1576" s="2" t="s">
        <v>3023</v>
      </c>
      <c r="J1576" s="2" t="s">
        <v>708</v>
      </c>
      <c r="K1576" s="194" t="s">
        <v>17</v>
      </c>
      <c r="L1576" s="2">
        <v>48</v>
      </c>
      <c r="M1576" s="194" t="s">
        <v>2984</v>
      </c>
      <c r="N1576" s="2" t="s">
        <v>735</v>
      </c>
      <c r="O1576" s="195" t="s">
        <v>518</v>
      </c>
    </row>
    <row r="1577" spans="1:15">
      <c r="A1577" s="7">
        <v>2016</v>
      </c>
      <c r="B1577" s="7" t="s">
        <v>62</v>
      </c>
      <c r="C1577" s="8">
        <v>42387</v>
      </c>
      <c r="D1577" s="7">
        <v>8</v>
      </c>
      <c r="E1577" s="7" t="str">
        <f t="shared" si="49"/>
        <v>S3423878</v>
      </c>
      <c r="F1577" s="4">
        <v>42430</v>
      </c>
      <c r="G1577" s="2">
        <v>60</v>
      </c>
      <c r="H1577" s="2" t="s">
        <v>3828</v>
      </c>
      <c r="I1577" s="2" t="s">
        <v>2608</v>
      </c>
      <c r="J1577" s="2" t="s">
        <v>665</v>
      </c>
      <c r="K1577" s="194" t="s">
        <v>17</v>
      </c>
      <c r="L1577" s="2">
        <v>43</v>
      </c>
      <c r="M1577" s="194" t="s">
        <v>3829</v>
      </c>
      <c r="N1577" s="2" t="s">
        <v>3274</v>
      </c>
      <c r="O1577" s="195">
        <v>0</v>
      </c>
    </row>
    <row r="1578" spans="1:15">
      <c r="A1578" s="7">
        <v>2016</v>
      </c>
      <c r="B1578" s="7" t="s">
        <v>62</v>
      </c>
      <c r="C1578" s="8">
        <v>42387</v>
      </c>
      <c r="D1578" s="7">
        <v>9</v>
      </c>
      <c r="E1578" s="7" t="str">
        <f t="shared" si="49"/>
        <v>S3423879</v>
      </c>
      <c r="F1578" s="4">
        <v>42461</v>
      </c>
      <c r="G1578" s="2">
        <v>70</v>
      </c>
      <c r="H1578" s="2" t="s">
        <v>3830</v>
      </c>
      <c r="I1578" s="2" t="s">
        <v>3831</v>
      </c>
      <c r="J1578" s="2" t="s">
        <v>3832</v>
      </c>
      <c r="K1578" s="194" t="s">
        <v>17</v>
      </c>
      <c r="L1578" s="2">
        <v>39</v>
      </c>
      <c r="M1578" s="194" t="s">
        <v>3489</v>
      </c>
      <c r="N1578" s="2" t="s">
        <v>2660</v>
      </c>
      <c r="O1578" s="195" t="s">
        <v>1413</v>
      </c>
    </row>
    <row r="1579" spans="1:15">
      <c r="A1579" s="7">
        <v>2016</v>
      </c>
      <c r="B1579" s="7" t="s">
        <v>62</v>
      </c>
      <c r="C1579" s="8">
        <v>42387</v>
      </c>
      <c r="D1579" s="7">
        <v>10</v>
      </c>
      <c r="E1579" s="7" t="str">
        <f t="shared" ref="E1579:E1642" si="50">B1579&amp;C1579&amp;D1579</f>
        <v>S34238710</v>
      </c>
      <c r="F1579" s="3" t="s">
        <v>14</v>
      </c>
      <c r="G1579" s="2">
        <v>85</v>
      </c>
      <c r="H1579" s="2" t="s">
        <v>3833</v>
      </c>
      <c r="I1579" s="2" t="s">
        <v>3834</v>
      </c>
      <c r="J1579" s="2" t="s">
        <v>3835</v>
      </c>
      <c r="K1579" s="194" t="s">
        <v>17</v>
      </c>
      <c r="L1579" s="2">
        <v>42</v>
      </c>
      <c r="M1579" s="194" t="s">
        <v>3836</v>
      </c>
      <c r="N1579" s="2" t="s">
        <v>728</v>
      </c>
      <c r="O1579" s="195">
        <v>0</v>
      </c>
    </row>
    <row r="1580" spans="1:15">
      <c r="A1580" s="7">
        <v>2016</v>
      </c>
      <c r="B1580" s="7" t="s">
        <v>62</v>
      </c>
      <c r="C1580" s="8">
        <v>42387</v>
      </c>
      <c r="D1580" s="7">
        <v>11</v>
      </c>
      <c r="E1580" s="7" t="str">
        <f t="shared" si="50"/>
        <v>S34238711</v>
      </c>
      <c r="F1580" s="3">
        <v>2017</v>
      </c>
      <c r="G1580" s="2">
        <v>125</v>
      </c>
      <c r="H1580" s="2" t="s">
        <v>3837</v>
      </c>
      <c r="I1580" s="2" t="s">
        <v>3838</v>
      </c>
      <c r="J1580" s="2" t="s">
        <v>1894</v>
      </c>
      <c r="K1580" s="194" t="s">
        <v>17</v>
      </c>
      <c r="L1580" s="2">
        <v>42</v>
      </c>
      <c r="M1580" s="194" t="s">
        <v>3839</v>
      </c>
      <c r="N1580" s="2" t="s">
        <v>2735</v>
      </c>
      <c r="O1580" s="195" t="s">
        <v>1238</v>
      </c>
    </row>
    <row r="1581" spans="1:15">
      <c r="A1581" s="7">
        <v>2016</v>
      </c>
      <c r="B1581" s="7" t="s">
        <v>62</v>
      </c>
      <c r="C1581" s="8">
        <v>42387</v>
      </c>
      <c r="D1581" s="7">
        <v>12</v>
      </c>
      <c r="E1581" s="7" t="str">
        <f t="shared" si="50"/>
        <v>S34238712</v>
      </c>
      <c r="F1581" s="3">
        <v>2018</v>
      </c>
      <c r="G1581" s="2">
        <v>130</v>
      </c>
      <c r="H1581" s="2" t="s">
        <v>3840</v>
      </c>
      <c r="I1581" s="2" t="s">
        <v>3841</v>
      </c>
      <c r="J1581" s="2" t="s">
        <v>2375</v>
      </c>
      <c r="K1581" s="194" t="s">
        <v>17</v>
      </c>
      <c r="L1581" s="2">
        <v>33</v>
      </c>
      <c r="M1581" s="194" t="s">
        <v>3842</v>
      </c>
      <c r="N1581" s="2" t="s">
        <v>3150</v>
      </c>
      <c r="O1581" s="195" t="s">
        <v>1238</v>
      </c>
    </row>
    <row r="1582" spans="1:15">
      <c r="A1582" s="7">
        <v>2016</v>
      </c>
      <c r="B1582" s="7" t="s">
        <v>62</v>
      </c>
      <c r="C1582" s="8">
        <v>42387</v>
      </c>
      <c r="D1582" s="7">
        <v>13</v>
      </c>
      <c r="E1582" s="7" t="str">
        <f t="shared" si="50"/>
        <v>S34238713</v>
      </c>
      <c r="F1582" s="3">
        <v>2019</v>
      </c>
      <c r="G1582" s="2">
        <v>140</v>
      </c>
      <c r="H1582" s="2" t="s">
        <v>3843</v>
      </c>
      <c r="I1582" s="2" t="s">
        <v>3844</v>
      </c>
      <c r="J1582" s="2" t="s">
        <v>1278</v>
      </c>
      <c r="K1582" s="194" t="s">
        <v>17</v>
      </c>
      <c r="L1582" s="2">
        <v>29</v>
      </c>
      <c r="M1582" s="194">
        <v>64</v>
      </c>
      <c r="N1582" s="2">
        <v>28</v>
      </c>
      <c r="O1582" s="195">
        <v>8</v>
      </c>
    </row>
    <row r="1583" spans="1:15" ht="15.75" thickBot="1">
      <c r="A1583" s="7">
        <v>2016</v>
      </c>
      <c r="B1583" s="7" t="s">
        <v>62</v>
      </c>
      <c r="C1583" s="8">
        <v>42387</v>
      </c>
      <c r="D1583" s="7">
        <v>14</v>
      </c>
      <c r="E1583" s="7" t="str">
        <f t="shared" si="50"/>
        <v>S34238714</v>
      </c>
      <c r="F1583" s="5">
        <v>2020</v>
      </c>
      <c r="G1583" s="6">
        <v>140</v>
      </c>
      <c r="H1583" s="6" t="s">
        <v>3845</v>
      </c>
      <c r="I1583" s="6" t="s">
        <v>3846</v>
      </c>
      <c r="J1583" s="6" t="s">
        <v>2220</v>
      </c>
      <c r="K1583" s="196" t="s">
        <v>17</v>
      </c>
      <c r="L1583" s="6">
        <v>26</v>
      </c>
      <c r="M1583" s="196">
        <v>60</v>
      </c>
      <c r="N1583" s="6">
        <v>36</v>
      </c>
      <c r="O1583" s="197">
        <v>4</v>
      </c>
    </row>
    <row r="1584" spans="1:15" ht="16.5" thickTop="1" thickBot="1">
      <c r="A1584" s="7">
        <v>2016</v>
      </c>
      <c r="B1584" s="7" t="s">
        <v>62</v>
      </c>
      <c r="C1584" s="8">
        <v>42387</v>
      </c>
      <c r="D1584" s="7">
        <v>15</v>
      </c>
      <c r="E1584" s="7" t="str">
        <f t="shared" si="50"/>
        <v>S34238715</v>
      </c>
      <c r="F1584" s="1" t="s">
        <v>15</v>
      </c>
    </row>
    <row r="1585" spans="1:15" ht="16.5" thickTop="1" thickBot="1">
      <c r="A1585" s="7">
        <v>2016</v>
      </c>
      <c r="B1585" s="7" t="s">
        <v>62</v>
      </c>
      <c r="C1585" s="8">
        <v>42387</v>
      </c>
      <c r="D1585" s="7">
        <v>16</v>
      </c>
      <c r="E1585" s="7" t="str">
        <f t="shared" si="50"/>
        <v>S34238716</v>
      </c>
      <c r="F1585" s="338" t="s">
        <v>1</v>
      </c>
      <c r="G1585" s="341" t="s">
        <v>2</v>
      </c>
      <c r="H1585" s="342"/>
      <c r="I1585" s="342"/>
      <c r="J1585" s="343"/>
      <c r="K1585" s="344" t="s">
        <v>3</v>
      </c>
      <c r="L1585" s="343"/>
      <c r="M1585" s="344" t="s">
        <v>144</v>
      </c>
      <c r="N1585" s="342"/>
      <c r="O1585" s="342"/>
    </row>
    <row r="1586" spans="1:15" ht="18" customHeight="1" thickBot="1">
      <c r="A1586" s="7">
        <v>2016</v>
      </c>
      <c r="B1586" s="7" t="s">
        <v>62</v>
      </c>
      <c r="C1586" s="8">
        <v>42387</v>
      </c>
      <c r="D1586" s="7">
        <v>17</v>
      </c>
      <c r="E1586" s="7" t="str">
        <f t="shared" si="50"/>
        <v>S34238717</v>
      </c>
      <c r="F1586" s="339"/>
      <c r="G1586" s="345" t="s">
        <v>5</v>
      </c>
      <c r="H1586" s="347" t="s">
        <v>145</v>
      </c>
      <c r="I1586" s="348"/>
      <c r="J1586" s="349"/>
      <c r="K1586" s="350" t="s">
        <v>6</v>
      </c>
      <c r="L1586" s="352" t="s">
        <v>7</v>
      </c>
      <c r="M1586" s="350" t="s">
        <v>8</v>
      </c>
      <c r="N1586" s="354" t="s">
        <v>146</v>
      </c>
      <c r="O1586" s="356" t="s">
        <v>147</v>
      </c>
    </row>
    <row r="1587" spans="1:15" ht="15.75" thickBot="1">
      <c r="A1587" s="7">
        <v>2016</v>
      </c>
      <c r="B1587" s="7" t="s">
        <v>62</v>
      </c>
      <c r="C1587" s="8">
        <v>42387</v>
      </c>
      <c r="D1587" s="7">
        <v>18</v>
      </c>
      <c r="E1587" s="7" t="str">
        <f t="shared" si="50"/>
        <v>S34238718</v>
      </c>
      <c r="F1587" s="340"/>
      <c r="G1587" s="346"/>
      <c r="H1587" s="191" t="s">
        <v>9</v>
      </c>
      <c r="I1587" s="192" t="s">
        <v>10</v>
      </c>
      <c r="J1587" s="193" t="s">
        <v>11</v>
      </c>
      <c r="K1587" s="351"/>
      <c r="L1587" s="353"/>
      <c r="M1587" s="351"/>
      <c r="N1587" s="355"/>
      <c r="O1587" s="357"/>
    </row>
    <row r="1588" spans="1:15">
      <c r="A1588" s="7">
        <v>2016</v>
      </c>
      <c r="B1588" s="7" t="s">
        <v>62</v>
      </c>
      <c r="C1588" s="8">
        <v>42387</v>
      </c>
      <c r="D1588" s="7">
        <v>19</v>
      </c>
      <c r="E1588" s="7" t="str">
        <f t="shared" si="50"/>
        <v>S34238719</v>
      </c>
      <c r="F1588" s="3" t="s">
        <v>16</v>
      </c>
      <c r="G1588" s="2">
        <v>20</v>
      </c>
      <c r="H1588" s="2" t="s">
        <v>3847</v>
      </c>
      <c r="I1588" s="2" t="s">
        <v>3848</v>
      </c>
      <c r="J1588" s="2" t="s">
        <v>2664</v>
      </c>
      <c r="K1588" s="194" t="s">
        <v>17</v>
      </c>
      <c r="L1588" s="2">
        <v>48</v>
      </c>
      <c r="M1588" s="194">
        <v>28</v>
      </c>
      <c r="N1588" s="2">
        <v>40</v>
      </c>
      <c r="O1588" s="195">
        <v>32</v>
      </c>
    </row>
    <row r="1589" spans="1:15">
      <c r="A1589" s="7">
        <v>2016</v>
      </c>
      <c r="B1589" s="7" t="s">
        <v>62</v>
      </c>
      <c r="C1589" s="8">
        <v>42387</v>
      </c>
      <c r="D1589" s="7">
        <v>20</v>
      </c>
      <c r="E1589" s="7" t="str">
        <f t="shared" si="50"/>
        <v>S34238720</v>
      </c>
      <c r="F1589" s="4">
        <v>42370</v>
      </c>
      <c r="G1589" s="2">
        <v>65</v>
      </c>
      <c r="H1589" s="2" t="s">
        <v>3849</v>
      </c>
      <c r="I1589" s="2" t="s">
        <v>2167</v>
      </c>
      <c r="J1589" s="2" t="s">
        <v>1413</v>
      </c>
      <c r="K1589" s="194" t="s">
        <v>17</v>
      </c>
      <c r="L1589" s="2">
        <v>50</v>
      </c>
      <c r="M1589" s="194" t="s">
        <v>2951</v>
      </c>
      <c r="N1589" s="2">
        <v>0</v>
      </c>
      <c r="O1589" s="195" t="s">
        <v>800</v>
      </c>
    </row>
    <row r="1590" spans="1:15">
      <c r="A1590" s="7">
        <v>2016</v>
      </c>
      <c r="B1590" s="7" t="s">
        <v>62</v>
      </c>
      <c r="C1590" s="8">
        <v>42387</v>
      </c>
      <c r="D1590" s="7">
        <v>21</v>
      </c>
      <c r="E1590" s="7" t="str">
        <f t="shared" si="50"/>
        <v>S34238721</v>
      </c>
      <c r="F1590" s="4">
        <v>42401</v>
      </c>
      <c r="G1590" s="2">
        <v>70</v>
      </c>
      <c r="H1590" s="2" t="s">
        <v>3850</v>
      </c>
      <c r="I1590" s="2" t="s">
        <v>3851</v>
      </c>
      <c r="J1590" s="2" t="s">
        <v>1673</v>
      </c>
      <c r="K1590" s="194" t="s">
        <v>17</v>
      </c>
      <c r="L1590" s="2">
        <v>48</v>
      </c>
      <c r="M1590" s="194" t="s">
        <v>1714</v>
      </c>
      <c r="N1590" s="2" t="s">
        <v>312</v>
      </c>
      <c r="O1590" s="195" t="s">
        <v>1715</v>
      </c>
    </row>
    <row r="1591" spans="1:15">
      <c r="A1591" s="7">
        <v>2016</v>
      </c>
      <c r="B1591" s="7" t="s">
        <v>62</v>
      </c>
      <c r="C1591" s="8">
        <v>42387</v>
      </c>
      <c r="D1591" s="7">
        <v>22</v>
      </c>
      <c r="E1591" s="7" t="str">
        <f t="shared" si="50"/>
        <v>S34238722</v>
      </c>
      <c r="F1591" s="4">
        <v>42430</v>
      </c>
      <c r="G1591" s="2">
        <v>80</v>
      </c>
      <c r="H1591" s="2" t="s">
        <v>3852</v>
      </c>
      <c r="I1591" s="2" t="s">
        <v>3853</v>
      </c>
      <c r="J1591" s="2" t="s">
        <v>1248</v>
      </c>
      <c r="K1591" s="194" t="s">
        <v>17</v>
      </c>
      <c r="L1591" s="2">
        <v>44</v>
      </c>
      <c r="M1591" s="194" t="s">
        <v>3854</v>
      </c>
      <c r="N1591" s="2" t="s">
        <v>1604</v>
      </c>
      <c r="O1591" s="195" t="s">
        <v>1604</v>
      </c>
    </row>
    <row r="1592" spans="1:15">
      <c r="A1592" s="7">
        <v>2016</v>
      </c>
      <c r="B1592" s="7" t="s">
        <v>62</v>
      </c>
      <c r="C1592" s="8">
        <v>42387</v>
      </c>
      <c r="D1592" s="7">
        <v>23</v>
      </c>
      <c r="E1592" s="7" t="str">
        <f t="shared" si="50"/>
        <v>S34238723</v>
      </c>
      <c r="F1592" s="4">
        <v>42461</v>
      </c>
      <c r="G1592" s="2">
        <v>95</v>
      </c>
      <c r="H1592" s="2" t="s">
        <v>3855</v>
      </c>
      <c r="I1592" s="2" t="s">
        <v>3856</v>
      </c>
      <c r="J1592" s="2" t="s">
        <v>538</v>
      </c>
      <c r="K1592" s="194" t="s">
        <v>17</v>
      </c>
      <c r="L1592" s="2">
        <v>39</v>
      </c>
      <c r="M1592" s="194" t="s">
        <v>3857</v>
      </c>
      <c r="N1592" s="2" t="s">
        <v>1252</v>
      </c>
      <c r="O1592" s="195" t="s">
        <v>1252</v>
      </c>
    </row>
    <row r="1593" spans="1:15">
      <c r="A1593" s="7">
        <v>2016</v>
      </c>
      <c r="B1593" s="7" t="s">
        <v>62</v>
      </c>
      <c r="C1593" s="8">
        <v>42387</v>
      </c>
      <c r="D1593" s="7">
        <v>24</v>
      </c>
      <c r="E1593" s="7" t="str">
        <f t="shared" si="50"/>
        <v>S34238724</v>
      </c>
      <c r="F1593" s="3" t="s">
        <v>14</v>
      </c>
      <c r="G1593" s="2">
        <v>110</v>
      </c>
      <c r="H1593" s="2">
        <v>108</v>
      </c>
      <c r="I1593" s="2" t="s">
        <v>3858</v>
      </c>
      <c r="J1593" s="2" t="s">
        <v>3859</v>
      </c>
      <c r="K1593" s="194" t="s">
        <v>17</v>
      </c>
      <c r="L1593" s="2">
        <v>43</v>
      </c>
      <c r="M1593" s="194" t="s">
        <v>1844</v>
      </c>
      <c r="N1593" s="2">
        <v>0</v>
      </c>
      <c r="O1593" s="195" t="s">
        <v>519</v>
      </c>
    </row>
    <row r="1594" spans="1:15">
      <c r="A1594" s="7">
        <v>2016</v>
      </c>
      <c r="B1594" s="7" t="s">
        <v>62</v>
      </c>
      <c r="C1594" s="8">
        <v>42387</v>
      </c>
      <c r="D1594" s="7">
        <v>25</v>
      </c>
      <c r="E1594" s="7" t="str">
        <f t="shared" si="50"/>
        <v>S34238725</v>
      </c>
      <c r="F1594" s="3">
        <v>2017</v>
      </c>
      <c r="G1594" s="2">
        <v>150</v>
      </c>
      <c r="H1594" s="2" t="s">
        <v>3860</v>
      </c>
      <c r="I1594" s="2" t="s">
        <v>3861</v>
      </c>
      <c r="J1594" s="2" t="s">
        <v>3862</v>
      </c>
      <c r="K1594" s="194" t="s">
        <v>17</v>
      </c>
      <c r="L1594" s="2">
        <v>40</v>
      </c>
      <c r="M1594" s="194">
        <v>68</v>
      </c>
      <c r="N1594" s="2">
        <v>12</v>
      </c>
      <c r="O1594" s="195">
        <v>20</v>
      </c>
    </row>
    <row r="1595" spans="1:15">
      <c r="A1595" s="7">
        <v>2016</v>
      </c>
      <c r="B1595" s="7" t="s">
        <v>62</v>
      </c>
      <c r="C1595" s="8">
        <v>42387</v>
      </c>
      <c r="D1595" s="7">
        <v>26</v>
      </c>
      <c r="E1595" s="7" t="str">
        <f t="shared" si="50"/>
        <v>S34238726</v>
      </c>
      <c r="F1595" s="3">
        <v>2018</v>
      </c>
      <c r="G1595" s="2">
        <v>160</v>
      </c>
      <c r="H1595" s="2" t="s">
        <v>3863</v>
      </c>
      <c r="I1595" s="2" t="s">
        <v>3864</v>
      </c>
      <c r="J1595" s="2" t="s">
        <v>1404</v>
      </c>
      <c r="K1595" s="194" t="s">
        <v>17</v>
      </c>
      <c r="L1595" s="2">
        <v>33</v>
      </c>
      <c r="M1595" s="194" t="s">
        <v>3865</v>
      </c>
      <c r="N1595" s="2" t="s">
        <v>1975</v>
      </c>
      <c r="O1595" s="195" t="s">
        <v>1975</v>
      </c>
    </row>
    <row r="1596" spans="1:15">
      <c r="A1596" s="7">
        <v>2016</v>
      </c>
      <c r="B1596" s="7" t="s">
        <v>62</v>
      </c>
      <c r="C1596" s="8">
        <v>42387</v>
      </c>
      <c r="D1596" s="7">
        <v>27</v>
      </c>
      <c r="E1596" s="7" t="str">
        <f t="shared" si="50"/>
        <v>S34238727</v>
      </c>
      <c r="F1596" s="3">
        <v>2019</v>
      </c>
      <c r="G1596" s="2">
        <v>170</v>
      </c>
      <c r="H1596" s="2" t="s">
        <v>3866</v>
      </c>
      <c r="I1596" s="2" t="s">
        <v>3549</v>
      </c>
      <c r="J1596" s="2" t="s">
        <v>277</v>
      </c>
      <c r="K1596" s="194" t="s">
        <v>17</v>
      </c>
      <c r="L1596" s="2">
        <v>31</v>
      </c>
      <c r="M1596" s="194" t="s">
        <v>824</v>
      </c>
      <c r="N1596" s="2" t="s">
        <v>508</v>
      </c>
      <c r="O1596" s="195" t="s">
        <v>508</v>
      </c>
    </row>
    <row r="1597" spans="1:15" ht="15.75" thickBot="1">
      <c r="A1597" s="7">
        <v>2016</v>
      </c>
      <c r="B1597" s="7" t="s">
        <v>62</v>
      </c>
      <c r="C1597" s="8">
        <v>42387</v>
      </c>
      <c r="D1597" s="7">
        <v>28</v>
      </c>
      <c r="E1597" s="7" t="str">
        <f t="shared" si="50"/>
        <v>S34238728</v>
      </c>
      <c r="F1597" s="5">
        <v>2020</v>
      </c>
      <c r="G1597" s="6">
        <v>170</v>
      </c>
      <c r="H1597" s="6" t="s">
        <v>3867</v>
      </c>
      <c r="I1597" s="6" t="s">
        <v>3868</v>
      </c>
      <c r="J1597" s="6" t="s">
        <v>2664</v>
      </c>
      <c r="K1597" s="196" t="s">
        <v>17</v>
      </c>
      <c r="L1597" s="6">
        <v>31</v>
      </c>
      <c r="M1597" s="196" t="s">
        <v>507</v>
      </c>
      <c r="N1597" s="6" t="s">
        <v>512</v>
      </c>
      <c r="O1597" s="197" t="s">
        <v>631</v>
      </c>
    </row>
    <row r="1598" spans="1:15" ht="16.5" thickTop="1" thickBot="1">
      <c r="A1598" s="7">
        <v>2016</v>
      </c>
      <c r="B1598" s="7" t="s">
        <v>61</v>
      </c>
      <c r="C1598" s="8">
        <v>42394</v>
      </c>
      <c r="D1598" s="7">
        <v>1</v>
      </c>
      <c r="E1598" s="7" t="str">
        <f t="shared" si="50"/>
        <v>S4423941</v>
      </c>
      <c r="F1598" s="1" t="s">
        <v>0</v>
      </c>
    </row>
    <row r="1599" spans="1:15" ht="16.5" thickTop="1" thickBot="1">
      <c r="A1599" s="7">
        <v>2016</v>
      </c>
      <c r="B1599" s="7" t="s">
        <v>61</v>
      </c>
      <c r="C1599" s="8">
        <v>42394</v>
      </c>
      <c r="D1599" s="7">
        <v>2</v>
      </c>
      <c r="E1599" s="7" t="str">
        <f t="shared" si="50"/>
        <v>S4423942</v>
      </c>
      <c r="F1599" s="338" t="s">
        <v>1</v>
      </c>
      <c r="G1599" s="341" t="s">
        <v>2</v>
      </c>
      <c r="H1599" s="342"/>
      <c r="I1599" s="342"/>
      <c r="J1599" s="343"/>
      <c r="K1599" s="344" t="s">
        <v>3</v>
      </c>
      <c r="L1599" s="343"/>
      <c r="M1599" s="344" t="s">
        <v>144</v>
      </c>
      <c r="N1599" s="342"/>
      <c r="O1599" s="342"/>
    </row>
    <row r="1600" spans="1:15" ht="18" customHeight="1" thickBot="1">
      <c r="A1600" s="7">
        <v>2016</v>
      </c>
      <c r="B1600" s="7" t="s">
        <v>61</v>
      </c>
      <c r="C1600" s="8">
        <v>42394</v>
      </c>
      <c r="D1600" s="7">
        <v>3</v>
      </c>
      <c r="E1600" s="7" t="str">
        <f t="shared" si="50"/>
        <v>S4423943</v>
      </c>
      <c r="F1600" s="339"/>
      <c r="G1600" s="345" t="s">
        <v>5</v>
      </c>
      <c r="H1600" s="347" t="s">
        <v>145</v>
      </c>
      <c r="I1600" s="348"/>
      <c r="J1600" s="349"/>
      <c r="K1600" s="350" t="s">
        <v>6</v>
      </c>
      <c r="L1600" s="352" t="s">
        <v>7</v>
      </c>
      <c r="M1600" s="350" t="s">
        <v>8</v>
      </c>
      <c r="N1600" s="354" t="s">
        <v>146</v>
      </c>
      <c r="O1600" s="356" t="s">
        <v>147</v>
      </c>
    </row>
    <row r="1601" spans="1:15" ht="15.75" thickBot="1">
      <c r="A1601" s="7">
        <v>2016</v>
      </c>
      <c r="B1601" s="7" t="s">
        <v>61</v>
      </c>
      <c r="C1601" s="8">
        <v>42394</v>
      </c>
      <c r="D1601" s="7">
        <v>4</v>
      </c>
      <c r="E1601" s="7" t="str">
        <f t="shared" si="50"/>
        <v>S4423944</v>
      </c>
      <c r="F1601" s="340"/>
      <c r="G1601" s="346"/>
      <c r="H1601" s="191" t="s">
        <v>9</v>
      </c>
      <c r="I1601" s="192" t="s">
        <v>10</v>
      </c>
      <c r="J1601" s="193" t="s">
        <v>11</v>
      </c>
      <c r="K1601" s="351"/>
      <c r="L1601" s="353"/>
      <c r="M1601" s="351"/>
      <c r="N1601" s="355"/>
      <c r="O1601" s="357"/>
    </row>
    <row r="1602" spans="1:15">
      <c r="A1602" s="7">
        <v>2016</v>
      </c>
      <c r="B1602" s="7" t="s">
        <v>61</v>
      </c>
      <c r="C1602" s="8">
        <v>42394</v>
      </c>
      <c r="D1602" s="7">
        <v>5</v>
      </c>
      <c r="E1602" s="7" t="str">
        <f t="shared" si="50"/>
        <v>S4423945</v>
      </c>
      <c r="F1602" s="3" t="s">
        <v>12</v>
      </c>
      <c r="G1602" s="2">
        <v>5</v>
      </c>
      <c r="H1602" s="2" t="s">
        <v>2815</v>
      </c>
      <c r="I1602" s="2" t="s">
        <v>3869</v>
      </c>
      <c r="J1602" s="2" t="s">
        <v>272</v>
      </c>
      <c r="K1602" s="194" t="s">
        <v>17</v>
      </c>
      <c r="L1602" s="2">
        <v>55</v>
      </c>
      <c r="M1602" s="194" t="s">
        <v>731</v>
      </c>
      <c r="N1602" s="2" t="s">
        <v>1646</v>
      </c>
      <c r="O1602" s="195" t="s">
        <v>1831</v>
      </c>
    </row>
    <row r="1603" spans="1:15">
      <c r="A1603" s="7">
        <v>2016</v>
      </c>
      <c r="B1603" s="7" t="s">
        <v>61</v>
      </c>
      <c r="C1603" s="8">
        <v>42394</v>
      </c>
      <c r="D1603" s="7">
        <v>6</v>
      </c>
      <c r="E1603" s="7" t="str">
        <f t="shared" si="50"/>
        <v>S4423946</v>
      </c>
      <c r="F1603" s="4">
        <v>42370</v>
      </c>
      <c r="G1603" s="2">
        <v>40</v>
      </c>
      <c r="H1603" s="2" t="s">
        <v>3870</v>
      </c>
      <c r="I1603" s="2" t="s">
        <v>3871</v>
      </c>
      <c r="J1603" s="2" t="s">
        <v>3872</v>
      </c>
      <c r="K1603" s="194" t="s">
        <v>17</v>
      </c>
      <c r="L1603" s="2">
        <v>56</v>
      </c>
      <c r="M1603" s="194" t="s">
        <v>3873</v>
      </c>
      <c r="N1603" s="2" t="s">
        <v>2577</v>
      </c>
      <c r="O1603" s="195" t="s">
        <v>2577</v>
      </c>
    </row>
    <row r="1604" spans="1:15">
      <c r="A1604" s="7">
        <v>2016</v>
      </c>
      <c r="B1604" s="7" t="s">
        <v>61</v>
      </c>
      <c r="C1604" s="8">
        <v>42394</v>
      </c>
      <c r="D1604" s="7">
        <v>7</v>
      </c>
      <c r="E1604" s="7" t="str">
        <f t="shared" si="50"/>
        <v>S4423947</v>
      </c>
      <c r="F1604" s="4">
        <v>42401</v>
      </c>
      <c r="G1604" s="2">
        <v>45</v>
      </c>
      <c r="H1604" s="2" t="s">
        <v>3874</v>
      </c>
      <c r="I1604" s="2" t="s">
        <v>3875</v>
      </c>
      <c r="J1604" s="2">
        <v>5</v>
      </c>
      <c r="K1604" s="194" t="s">
        <v>17</v>
      </c>
      <c r="L1604" s="2">
        <v>50</v>
      </c>
      <c r="M1604" s="194" t="s">
        <v>3876</v>
      </c>
      <c r="N1604" s="2" t="s">
        <v>460</v>
      </c>
      <c r="O1604" s="195" t="s">
        <v>460</v>
      </c>
    </row>
    <row r="1605" spans="1:15">
      <c r="A1605" s="7">
        <v>2016</v>
      </c>
      <c r="B1605" s="7" t="s">
        <v>61</v>
      </c>
      <c r="C1605" s="8">
        <v>42394</v>
      </c>
      <c r="D1605" s="7">
        <v>8</v>
      </c>
      <c r="E1605" s="7" t="str">
        <f t="shared" si="50"/>
        <v>S4423948</v>
      </c>
      <c r="F1605" s="4">
        <v>42430</v>
      </c>
      <c r="G1605" s="2">
        <v>50</v>
      </c>
      <c r="H1605" s="2" t="s">
        <v>3877</v>
      </c>
      <c r="I1605" s="2" t="s">
        <v>3878</v>
      </c>
      <c r="J1605" s="2" t="s">
        <v>892</v>
      </c>
      <c r="K1605" s="194" t="s">
        <v>17</v>
      </c>
      <c r="L1605" s="2">
        <v>47</v>
      </c>
      <c r="M1605" s="194">
        <v>75</v>
      </c>
      <c r="N1605" s="2" t="s">
        <v>423</v>
      </c>
      <c r="O1605" s="195" t="s">
        <v>423</v>
      </c>
    </row>
    <row r="1606" spans="1:15">
      <c r="A1606" s="7">
        <v>2016</v>
      </c>
      <c r="B1606" s="7" t="s">
        <v>61</v>
      </c>
      <c r="C1606" s="8">
        <v>42394</v>
      </c>
      <c r="D1606" s="7">
        <v>9</v>
      </c>
      <c r="E1606" s="7" t="str">
        <f t="shared" si="50"/>
        <v>S4423949</v>
      </c>
      <c r="F1606" s="4">
        <v>42461</v>
      </c>
      <c r="G1606" s="2">
        <v>60</v>
      </c>
      <c r="H1606" s="2" t="s">
        <v>561</v>
      </c>
      <c r="I1606" s="2" t="s">
        <v>3879</v>
      </c>
      <c r="J1606" s="2" t="s">
        <v>3880</v>
      </c>
      <c r="K1606" s="194" t="s">
        <v>17</v>
      </c>
      <c r="L1606" s="2">
        <v>41</v>
      </c>
      <c r="M1606" s="194" t="s">
        <v>314</v>
      </c>
      <c r="N1606" s="2" t="s">
        <v>334</v>
      </c>
      <c r="O1606" s="195" t="s">
        <v>340</v>
      </c>
    </row>
    <row r="1607" spans="1:15">
      <c r="A1607" s="7">
        <v>2016</v>
      </c>
      <c r="B1607" s="7" t="s">
        <v>61</v>
      </c>
      <c r="C1607" s="8">
        <v>42394</v>
      </c>
      <c r="D1607" s="7">
        <v>10</v>
      </c>
      <c r="E1607" s="7" t="str">
        <f t="shared" si="50"/>
        <v>S44239410</v>
      </c>
      <c r="F1607" s="3" t="s">
        <v>14</v>
      </c>
      <c r="G1607" s="2">
        <v>80</v>
      </c>
      <c r="H1607" s="2" t="s">
        <v>3881</v>
      </c>
      <c r="I1607" s="2" t="s">
        <v>3882</v>
      </c>
      <c r="J1607" s="2" t="s">
        <v>752</v>
      </c>
      <c r="K1607" s="194" t="s">
        <v>17</v>
      </c>
      <c r="L1607" s="2">
        <v>41</v>
      </c>
      <c r="M1607" s="194" t="s">
        <v>507</v>
      </c>
      <c r="N1607" s="2" t="s">
        <v>333</v>
      </c>
      <c r="O1607" s="195" t="s">
        <v>420</v>
      </c>
    </row>
    <row r="1608" spans="1:15">
      <c r="A1608" s="7">
        <v>2016</v>
      </c>
      <c r="B1608" s="7" t="s">
        <v>61</v>
      </c>
      <c r="C1608" s="8">
        <v>42394</v>
      </c>
      <c r="D1608" s="7">
        <v>11</v>
      </c>
      <c r="E1608" s="7" t="str">
        <f t="shared" si="50"/>
        <v>S44239411</v>
      </c>
      <c r="F1608" s="3">
        <v>2017</v>
      </c>
      <c r="G1608" s="2">
        <v>120</v>
      </c>
      <c r="H1608" s="2" t="s">
        <v>3883</v>
      </c>
      <c r="I1608" s="2" t="s">
        <v>3884</v>
      </c>
      <c r="J1608" s="2" t="s">
        <v>2641</v>
      </c>
      <c r="K1608" s="194" t="s">
        <v>17</v>
      </c>
      <c r="L1608" s="2">
        <v>42</v>
      </c>
      <c r="M1608" s="194" t="s">
        <v>3885</v>
      </c>
      <c r="N1608" s="2" t="s">
        <v>1229</v>
      </c>
      <c r="O1608" s="195" t="s">
        <v>1601</v>
      </c>
    </row>
    <row r="1609" spans="1:15">
      <c r="A1609" s="7">
        <v>2016</v>
      </c>
      <c r="B1609" s="7" t="s">
        <v>61</v>
      </c>
      <c r="C1609" s="8">
        <v>42394</v>
      </c>
      <c r="D1609" s="7">
        <v>12</v>
      </c>
      <c r="E1609" s="7" t="str">
        <f t="shared" si="50"/>
        <v>S44239412</v>
      </c>
      <c r="F1609" s="3">
        <v>2018</v>
      </c>
      <c r="G1609" s="2">
        <v>130</v>
      </c>
      <c r="H1609" s="2" t="s">
        <v>3886</v>
      </c>
      <c r="I1609" s="2" t="s">
        <v>3887</v>
      </c>
      <c r="J1609" s="2" t="s">
        <v>3234</v>
      </c>
      <c r="K1609" s="194" t="s">
        <v>17</v>
      </c>
      <c r="L1609" s="2">
        <v>39</v>
      </c>
      <c r="M1609" s="194" t="s">
        <v>3707</v>
      </c>
      <c r="N1609" s="2" t="s">
        <v>383</v>
      </c>
      <c r="O1609" s="195" t="s">
        <v>984</v>
      </c>
    </row>
    <row r="1610" spans="1:15">
      <c r="A1610" s="7">
        <v>2016</v>
      </c>
      <c r="B1610" s="7" t="s">
        <v>61</v>
      </c>
      <c r="C1610" s="8">
        <v>42394</v>
      </c>
      <c r="D1610" s="7">
        <v>13</v>
      </c>
      <c r="E1610" s="7" t="str">
        <f t="shared" si="50"/>
        <v>S44239413</v>
      </c>
      <c r="F1610" s="3">
        <v>2019</v>
      </c>
      <c r="G1610" s="2">
        <v>140</v>
      </c>
      <c r="H1610" s="2" t="s">
        <v>3888</v>
      </c>
      <c r="I1610" s="2" t="s">
        <v>3889</v>
      </c>
      <c r="J1610" s="2" t="s">
        <v>2306</v>
      </c>
      <c r="K1610" s="194" t="s">
        <v>17</v>
      </c>
      <c r="L1610" s="2">
        <v>38</v>
      </c>
      <c r="M1610" s="194" t="s">
        <v>555</v>
      </c>
      <c r="N1610" s="2" t="s">
        <v>551</v>
      </c>
      <c r="O1610" s="195" t="s">
        <v>799</v>
      </c>
    </row>
    <row r="1611" spans="1:15" ht="15.75" thickBot="1">
      <c r="A1611" s="7">
        <v>2016</v>
      </c>
      <c r="B1611" s="7" t="s">
        <v>61</v>
      </c>
      <c r="C1611" s="8">
        <v>42394</v>
      </c>
      <c r="D1611" s="7">
        <v>14</v>
      </c>
      <c r="E1611" s="7" t="str">
        <f t="shared" si="50"/>
        <v>S44239414</v>
      </c>
      <c r="F1611" s="5">
        <v>2020</v>
      </c>
      <c r="G1611" s="6">
        <v>140</v>
      </c>
      <c r="H1611" s="6" t="s">
        <v>3890</v>
      </c>
      <c r="I1611" s="6" t="s">
        <v>3891</v>
      </c>
      <c r="J1611" s="6" t="s">
        <v>2144</v>
      </c>
      <c r="K1611" s="196" t="s">
        <v>17</v>
      </c>
      <c r="L1611" s="6">
        <v>33</v>
      </c>
      <c r="M1611" s="196" t="s">
        <v>507</v>
      </c>
      <c r="N1611" s="6" t="s">
        <v>420</v>
      </c>
      <c r="O1611" s="197" t="s">
        <v>333</v>
      </c>
    </row>
    <row r="1612" spans="1:15" ht="16.5" thickTop="1" thickBot="1">
      <c r="A1612" s="7">
        <v>2016</v>
      </c>
      <c r="B1612" s="7" t="s">
        <v>61</v>
      </c>
      <c r="C1612" s="8">
        <v>42394</v>
      </c>
      <c r="D1612" s="7">
        <v>15</v>
      </c>
      <c r="E1612" s="7" t="str">
        <f t="shared" si="50"/>
        <v>S44239415</v>
      </c>
      <c r="F1612" s="1" t="s">
        <v>15</v>
      </c>
    </row>
    <row r="1613" spans="1:15" ht="16.5" thickTop="1" thickBot="1">
      <c r="A1613" s="7">
        <v>2016</v>
      </c>
      <c r="B1613" s="7" t="s">
        <v>61</v>
      </c>
      <c r="C1613" s="8">
        <v>42394</v>
      </c>
      <c r="D1613" s="7">
        <v>16</v>
      </c>
      <c r="E1613" s="7" t="str">
        <f t="shared" si="50"/>
        <v>S44239416</v>
      </c>
      <c r="F1613" s="338" t="s">
        <v>1</v>
      </c>
      <c r="G1613" s="341" t="s">
        <v>2</v>
      </c>
      <c r="H1613" s="342"/>
      <c r="I1613" s="342"/>
      <c r="J1613" s="343"/>
      <c r="K1613" s="344" t="s">
        <v>3</v>
      </c>
      <c r="L1613" s="343"/>
      <c r="M1613" s="344" t="s">
        <v>144</v>
      </c>
      <c r="N1613" s="342"/>
      <c r="O1613" s="342"/>
    </row>
    <row r="1614" spans="1:15" ht="18" customHeight="1" thickBot="1">
      <c r="A1614" s="7">
        <v>2016</v>
      </c>
      <c r="B1614" s="7" t="s">
        <v>61</v>
      </c>
      <c r="C1614" s="8">
        <v>42394</v>
      </c>
      <c r="D1614" s="7">
        <v>17</v>
      </c>
      <c r="E1614" s="7" t="str">
        <f t="shared" si="50"/>
        <v>S44239417</v>
      </c>
      <c r="F1614" s="339"/>
      <c r="G1614" s="345" t="s">
        <v>5</v>
      </c>
      <c r="H1614" s="347" t="s">
        <v>145</v>
      </c>
      <c r="I1614" s="348"/>
      <c r="J1614" s="349"/>
      <c r="K1614" s="350" t="s">
        <v>6</v>
      </c>
      <c r="L1614" s="352" t="s">
        <v>7</v>
      </c>
      <c r="M1614" s="350" t="s">
        <v>8</v>
      </c>
      <c r="N1614" s="354" t="s">
        <v>146</v>
      </c>
      <c r="O1614" s="356" t="s">
        <v>147</v>
      </c>
    </row>
    <row r="1615" spans="1:15" ht="15.75" thickBot="1">
      <c r="A1615" s="7">
        <v>2016</v>
      </c>
      <c r="B1615" s="7" t="s">
        <v>61</v>
      </c>
      <c r="C1615" s="8">
        <v>42394</v>
      </c>
      <c r="D1615" s="7">
        <v>18</v>
      </c>
      <c r="E1615" s="7" t="str">
        <f t="shared" si="50"/>
        <v>S44239418</v>
      </c>
      <c r="F1615" s="340"/>
      <c r="G1615" s="346"/>
      <c r="H1615" s="191" t="s">
        <v>9</v>
      </c>
      <c r="I1615" s="192" t="s">
        <v>10</v>
      </c>
      <c r="J1615" s="193" t="s">
        <v>11</v>
      </c>
      <c r="K1615" s="351"/>
      <c r="L1615" s="353"/>
      <c r="M1615" s="351"/>
      <c r="N1615" s="355"/>
      <c r="O1615" s="357"/>
    </row>
    <row r="1616" spans="1:15">
      <c r="A1616" s="7">
        <v>2016</v>
      </c>
      <c r="B1616" s="7" t="s">
        <v>61</v>
      </c>
      <c r="C1616" s="8">
        <v>42394</v>
      </c>
      <c r="D1616" s="7">
        <v>19</v>
      </c>
      <c r="E1616" s="7" t="str">
        <f t="shared" si="50"/>
        <v>S44239419</v>
      </c>
      <c r="F1616" s="3" t="s">
        <v>16</v>
      </c>
      <c r="G1616" s="2">
        <v>20</v>
      </c>
      <c r="H1616" s="2" t="s">
        <v>3892</v>
      </c>
      <c r="I1616" s="2" t="s">
        <v>3555</v>
      </c>
      <c r="J1616" s="2" t="s">
        <v>1214</v>
      </c>
      <c r="K1616" s="194" t="s">
        <v>17</v>
      </c>
      <c r="L1616" s="2">
        <v>50</v>
      </c>
      <c r="M1616" s="194">
        <v>15</v>
      </c>
      <c r="N1616" s="2">
        <v>70</v>
      </c>
      <c r="O1616" s="195">
        <v>15</v>
      </c>
    </row>
    <row r="1617" spans="1:15">
      <c r="A1617" s="7">
        <v>2016</v>
      </c>
      <c r="B1617" s="7" t="s">
        <v>61</v>
      </c>
      <c r="C1617" s="8">
        <v>42394</v>
      </c>
      <c r="D1617" s="7">
        <v>20</v>
      </c>
      <c r="E1617" s="7" t="str">
        <f t="shared" si="50"/>
        <v>S44239420</v>
      </c>
      <c r="F1617" s="4">
        <v>42370</v>
      </c>
      <c r="G1617" s="2">
        <v>60</v>
      </c>
      <c r="H1617" s="2" t="s">
        <v>3893</v>
      </c>
      <c r="I1617" s="2" t="s">
        <v>3894</v>
      </c>
      <c r="J1617" s="2" t="s">
        <v>2616</v>
      </c>
      <c r="K1617" s="194" t="s">
        <v>17</v>
      </c>
      <c r="L1617" s="2">
        <v>52</v>
      </c>
      <c r="M1617" s="194" t="s">
        <v>314</v>
      </c>
      <c r="N1617" s="2" t="s">
        <v>420</v>
      </c>
      <c r="O1617" s="195">
        <v>0</v>
      </c>
    </row>
    <row r="1618" spans="1:15">
      <c r="A1618" s="7">
        <v>2016</v>
      </c>
      <c r="B1618" s="7" t="s">
        <v>61</v>
      </c>
      <c r="C1618" s="8">
        <v>42394</v>
      </c>
      <c r="D1618" s="7">
        <v>21</v>
      </c>
      <c r="E1618" s="7" t="str">
        <f t="shared" si="50"/>
        <v>S44239421</v>
      </c>
      <c r="F1618" s="4">
        <v>42401</v>
      </c>
      <c r="G1618" s="2">
        <v>65</v>
      </c>
      <c r="H1618" s="2" t="s">
        <v>3895</v>
      </c>
      <c r="I1618" s="2" t="s">
        <v>3896</v>
      </c>
      <c r="J1618" s="2" t="s">
        <v>714</v>
      </c>
      <c r="K1618" s="194" t="s">
        <v>17</v>
      </c>
      <c r="L1618" s="2">
        <v>48</v>
      </c>
      <c r="M1618" s="194" t="s">
        <v>2871</v>
      </c>
      <c r="N1618" s="2" t="s">
        <v>799</v>
      </c>
      <c r="O1618" s="195" t="s">
        <v>410</v>
      </c>
    </row>
    <row r="1619" spans="1:15">
      <c r="A1619" s="7">
        <v>2016</v>
      </c>
      <c r="B1619" s="7" t="s">
        <v>61</v>
      </c>
      <c r="C1619" s="8">
        <v>42394</v>
      </c>
      <c r="D1619" s="7">
        <v>22</v>
      </c>
      <c r="E1619" s="7" t="str">
        <f t="shared" si="50"/>
        <v>S44239422</v>
      </c>
      <c r="F1619" s="4">
        <v>42430</v>
      </c>
      <c r="G1619" s="2">
        <v>70</v>
      </c>
      <c r="H1619" s="2" t="s">
        <v>3897</v>
      </c>
      <c r="I1619" s="2" t="s">
        <v>3898</v>
      </c>
      <c r="J1619" s="2" t="s">
        <v>3899</v>
      </c>
      <c r="K1619" s="194" t="s">
        <v>17</v>
      </c>
      <c r="L1619" s="2">
        <v>45</v>
      </c>
      <c r="M1619" s="194" t="s">
        <v>314</v>
      </c>
      <c r="N1619" s="2" t="s">
        <v>334</v>
      </c>
      <c r="O1619" s="195" t="s">
        <v>340</v>
      </c>
    </row>
    <row r="1620" spans="1:15">
      <c r="A1620" s="7">
        <v>2016</v>
      </c>
      <c r="B1620" s="7" t="s">
        <v>61</v>
      </c>
      <c r="C1620" s="8">
        <v>42394</v>
      </c>
      <c r="D1620" s="7">
        <v>23</v>
      </c>
      <c r="E1620" s="7" t="str">
        <f t="shared" si="50"/>
        <v>S44239423</v>
      </c>
      <c r="F1620" s="4">
        <v>42461</v>
      </c>
      <c r="G1620" s="2">
        <v>80</v>
      </c>
      <c r="H1620" s="2" t="s">
        <v>3900</v>
      </c>
      <c r="I1620" s="2" t="s">
        <v>3901</v>
      </c>
      <c r="J1620" s="2" t="s">
        <v>1092</v>
      </c>
      <c r="K1620" s="194" t="s">
        <v>17</v>
      </c>
      <c r="L1620" s="2">
        <v>39</v>
      </c>
      <c r="M1620" s="194" t="s">
        <v>3902</v>
      </c>
      <c r="N1620" s="2">
        <v>0</v>
      </c>
      <c r="O1620" s="195" t="s">
        <v>379</v>
      </c>
    </row>
    <row r="1621" spans="1:15">
      <c r="A1621" s="7">
        <v>2016</v>
      </c>
      <c r="B1621" s="7" t="s">
        <v>61</v>
      </c>
      <c r="C1621" s="8">
        <v>42394</v>
      </c>
      <c r="D1621" s="7">
        <v>24</v>
      </c>
      <c r="E1621" s="7" t="str">
        <f t="shared" si="50"/>
        <v>S44239424</v>
      </c>
      <c r="F1621" s="3" t="s">
        <v>14</v>
      </c>
      <c r="G1621" s="2">
        <v>100</v>
      </c>
      <c r="H1621" s="2" t="s">
        <v>3903</v>
      </c>
      <c r="I1621" s="2">
        <v>103</v>
      </c>
      <c r="J1621" s="2" t="s">
        <v>3904</v>
      </c>
      <c r="K1621" s="194" t="s">
        <v>17</v>
      </c>
      <c r="L1621" s="2">
        <v>43</v>
      </c>
      <c r="M1621" s="194" t="s">
        <v>3607</v>
      </c>
      <c r="N1621" s="2" t="s">
        <v>524</v>
      </c>
      <c r="O1621" s="195">
        <v>0</v>
      </c>
    </row>
    <row r="1622" spans="1:15">
      <c r="A1622" s="7">
        <v>2016</v>
      </c>
      <c r="B1622" s="7" t="s">
        <v>61</v>
      </c>
      <c r="C1622" s="8">
        <v>42394</v>
      </c>
      <c r="D1622" s="7">
        <v>25</v>
      </c>
      <c r="E1622" s="7" t="str">
        <f t="shared" si="50"/>
        <v>S44239425</v>
      </c>
      <c r="F1622" s="3">
        <v>2017</v>
      </c>
      <c r="G1622" s="2">
        <v>150</v>
      </c>
      <c r="H1622" s="2" t="s">
        <v>3905</v>
      </c>
      <c r="I1622" s="2" t="s">
        <v>3906</v>
      </c>
      <c r="J1622" s="2" t="s">
        <v>763</v>
      </c>
      <c r="K1622" s="194" t="s">
        <v>17</v>
      </c>
      <c r="L1622" s="2">
        <v>41</v>
      </c>
      <c r="M1622" s="194" t="s">
        <v>406</v>
      </c>
      <c r="N1622" s="2" t="s">
        <v>301</v>
      </c>
      <c r="O1622" s="195" t="s">
        <v>333</v>
      </c>
    </row>
    <row r="1623" spans="1:15">
      <c r="A1623" s="7">
        <v>2016</v>
      </c>
      <c r="B1623" s="7" t="s">
        <v>61</v>
      </c>
      <c r="C1623" s="8">
        <v>42394</v>
      </c>
      <c r="D1623" s="7">
        <v>26</v>
      </c>
      <c r="E1623" s="7" t="str">
        <f t="shared" si="50"/>
        <v>S44239426</v>
      </c>
      <c r="F1623" s="3">
        <v>2018</v>
      </c>
      <c r="G1623" s="2">
        <v>160</v>
      </c>
      <c r="H1623" s="2" t="s">
        <v>3907</v>
      </c>
      <c r="I1623" s="2" t="s">
        <v>3908</v>
      </c>
      <c r="J1623" s="2" t="s">
        <v>1161</v>
      </c>
      <c r="K1623" s="194" t="s">
        <v>17</v>
      </c>
      <c r="L1623" s="2">
        <v>39</v>
      </c>
      <c r="M1623" s="194" t="s">
        <v>535</v>
      </c>
      <c r="N1623" s="2">
        <v>25</v>
      </c>
      <c r="O1623" s="195" t="s">
        <v>423</v>
      </c>
    </row>
    <row r="1624" spans="1:15">
      <c r="A1624" s="7">
        <v>2016</v>
      </c>
      <c r="B1624" s="7" t="s">
        <v>61</v>
      </c>
      <c r="C1624" s="8">
        <v>42394</v>
      </c>
      <c r="D1624" s="7">
        <v>27</v>
      </c>
      <c r="E1624" s="7" t="str">
        <f t="shared" si="50"/>
        <v>S44239427</v>
      </c>
      <c r="F1624" s="3">
        <v>2019</v>
      </c>
      <c r="G1624" s="2">
        <v>170</v>
      </c>
      <c r="H1624" s="2" t="s">
        <v>3560</v>
      </c>
      <c r="I1624" s="2" t="s">
        <v>3909</v>
      </c>
      <c r="J1624" s="2" t="s">
        <v>791</v>
      </c>
      <c r="K1624" s="194" t="s">
        <v>17</v>
      </c>
      <c r="L1624" s="2">
        <v>38</v>
      </c>
      <c r="M1624" s="194" t="s">
        <v>1180</v>
      </c>
      <c r="N1624" s="2" t="s">
        <v>3910</v>
      </c>
      <c r="O1624" s="195" t="s">
        <v>3072</v>
      </c>
    </row>
    <row r="1625" spans="1:15" ht="15.75" thickBot="1">
      <c r="A1625" s="7">
        <v>2016</v>
      </c>
      <c r="B1625" s="7" t="s">
        <v>61</v>
      </c>
      <c r="C1625" s="8">
        <v>42394</v>
      </c>
      <c r="D1625" s="7">
        <v>28</v>
      </c>
      <c r="E1625" s="7" t="str">
        <f t="shared" si="50"/>
        <v>S44239428</v>
      </c>
      <c r="F1625" s="5">
        <v>2020</v>
      </c>
      <c r="G1625" s="6">
        <v>170</v>
      </c>
      <c r="H1625" s="6" t="s">
        <v>3911</v>
      </c>
      <c r="I1625" s="6" t="s">
        <v>3912</v>
      </c>
      <c r="J1625" s="6" t="s">
        <v>1683</v>
      </c>
      <c r="K1625" s="196" t="s">
        <v>17</v>
      </c>
      <c r="L1625" s="6">
        <v>38</v>
      </c>
      <c r="M1625" s="196" t="s">
        <v>525</v>
      </c>
      <c r="N1625" s="6" t="s">
        <v>383</v>
      </c>
      <c r="O1625" s="197" t="s">
        <v>3058</v>
      </c>
    </row>
    <row r="1626" spans="1:15" ht="16.5" thickTop="1" thickBot="1">
      <c r="A1626" s="7">
        <v>2016</v>
      </c>
      <c r="B1626" s="7" t="s">
        <v>60</v>
      </c>
      <c r="C1626" s="8">
        <v>42401</v>
      </c>
      <c r="D1626" s="7">
        <v>1</v>
      </c>
      <c r="E1626" s="7" t="str">
        <f t="shared" si="50"/>
        <v>S5424011</v>
      </c>
      <c r="F1626" s="1" t="s">
        <v>0</v>
      </c>
    </row>
    <row r="1627" spans="1:15" ht="16.5" thickTop="1" thickBot="1">
      <c r="A1627" s="7">
        <v>2016</v>
      </c>
      <c r="B1627" s="7" t="s">
        <v>60</v>
      </c>
      <c r="C1627" s="8">
        <v>42401</v>
      </c>
      <c r="D1627" s="7">
        <v>2</v>
      </c>
      <c r="E1627" s="7" t="str">
        <f t="shared" si="50"/>
        <v>S5424012</v>
      </c>
      <c r="F1627" s="338" t="s">
        <v>1</v>
      </c>
      <c r="G1627" s="341" t="s">
        <v>2</v>
      </c>
      <c r="H1627" s="342"/>
      <c r="I1627" s="342"/>
      <c r="J1627" s="343"/>
      <c r="K1627" s="344" t="s">
        <v>3</v>
      </c>
      <c r="L1627" s="343"/>
      <c r="M1627" s="344" t="s">
        <v>144</v>
      </c>
      <c r="N1627" s="342"/>
      <c r="O1627" s="342"/>
    </row>
    <row r="1628" spans="1:15" ht="18" customHeight="1" thickBot="1">
      <c r="A1628" s="7">
        <v>2016</v>
      </c>
      <c r="B1628" s="7" t="s">
        <v>60</v>
      </c>
      <c r="C1628" s="8">
        <v>42401</v>
      </c>
      <c r="D1628" s="7">
        <v>3</v>
      </c>
      <c r="E1628" s="7" t="str">
        <f t="shared" si="50"/>
        <v>S5424013</v>
      </c>
      <c r="F1628" s="339"/>
      <c r="G1628" s="345" t="s">
        <v>5</v>
      </c>
      <c r="H1628" s="347" t="s">
        <v>145</v>
      </c>
      <c r="I1628" s="348"/>
      <c r="J1628" s="349"/>
      <c r="K1628" s="350" t="s">
        <v>6</v>
      </c>
      <c r="L1628" s="352" t="s">
        <v>7</v>
      </c>
      <c r="M1628" s="350" t="s">
        <v>8</v>
      </c>
      <c r="N1628" s="354" t="s">
        <v>146</v>
      </c>
      <c r="O1628" s="356" t="s">
        <v>147</v>
      </c>
    </row>
    <row r="1629" spans="1:15" ht="15.75" thickBot="1">
      <c r="A1629" s="7">
        <v>2016</v>
      </c>
      <c r="B1629" s="7" t="s">
        <v>60</v>
      </c>
      <c r="C1629" s="8">
        <v>42401</v>
      </c>
      <c r="D1629" s="7">
        <v>4</v>
      </c>
      <c r="E1629" s="7" t="str">
        <f t="shared" si="50"/>
        <v>S5424014</v>
      </c>
      <c r="F1629" s="340"/>
      <c r="G1629" s="346"/>
      <c r="H1629" s="191" t="s">
        <v>9</v>
      </c>
      <c r="I1629" s="192" t="s">
        <v>10</v>
      </c>
      <c r="J1629" s="193" t="s">
        <v>11</v>
      </c>
      <c r="K1629" s="351"/>
      <c r="L1629" s="353"/>
      <c r="M1629" s="351"/>
      <c r="N1629" s="355"/>
      <c r="O1629" s="357"/>
    </row>
    <row r="1630" spans="1:15">
      <c r="A1630" s="7">
        <v>2016</v>
      </c>
      <c r="B1630" s="7" t="s">
        <v>60</v>
      </c>
      <c r="C1630" s="8">
        <v>42401</v>
      </c>
      <c r="D1630" s="7">
        <v>5</v>
      </c>
      <c r="E1630" s="7" t="str">
        <f t="shared" si="50"/>
        <v>S5424015</v>
      </c>
      <c r="F1630" s="3" t="s">
        <v>12</v>
      </c>
      <c r="G1630" s="2" t="s">
        <v>334</v>
      </c>
      <c r="H1630" s="2" t="s">
        <v>334</v>
      </c>
      <c r="I1630" s="2" t="s">
        <v>505</v>
      </c>
      <c r="J1630" s="2" t="s">
        <v>2849</v>
      </c>
      <c r="K1630" s="194" t="s">
        <v>13</v>
      </c>
      <c r="L1630" s="2">
        <v>49</v>
      </c>
      <c r="M1630" s="194">
        <v>56</v>
      </c>
      <c r="N1630" s="2">
        <v>28</v>
      </c>
      <c r="O1630" s="195">
        <v>16</v>
      </c>
    </row>
    <row r="1631" spans="1:15">
      <c r="A1631" s="7">
        <v>2016</v>
      </c>
      <c r="B1631" s="7" t="s">
        <v>60</v>
      </c>
      <c r="C1631" s="8">
        <v>42401</v>
      </c>
      <c r="D1631" s="7">
        <v>6</v>
      </c>
      <c r="E1631" s="7" t="str">
        <f t="shared" si="50"/>
        <v>S5424016</v>
      </c>
      <c r="F1631" s="4">
        <v>42401</v>
      </c>
      <c r="G1631" s="2" t="s">
        <v>3913</v>
      </c>
      <c r="H1631" s="2" t="s">
        <v>3913</v>
      </c>
      <c r="I1631" s="2" t="s">
        <v>3914</v>
      </c>
      <c r="J1631" s="2" t="s">
        <v>3915</v>
      </c>
      <c r="K1631" s="194" t="s">
        <v>13</v>
      </c>
      <c r="L1631" s="2">
        <v>53</v>
      </c>
      <c r="M1631" s="194" t="s">
        <v>3916</v>
      </c>
      <c r="N1631" s="2" t="s">
        <v>3917</v>
      </c>
      <c r="O1631" s="195" t="s">
        <v>1070</v>
      </c>
    </row>
    <row r="1632" spans="1:15">
      <c r="A1632" s="7">
        <v>2016</v>
      </c>
      <c r="B1632" s="7" t="s">
        <v>60</v>
      </c>
      <c r="C1632" s="8">
        <v>42401</v>
      </c>
      <c r="D1632" s="7">
        <v>7</v>
      </c>
      <c r="E1632" s="7" t="str">
        <f t="shared" si="50"/>
        <v>S5424017</v>
      </c>
      <c r="F1632" s="4">
        <v>42430</v>
      </c>
      <c r="G1632" s="2" t="s">
        <v>3918</v>
      </c>
      <c r="H1632" s="2" t="s">
        <v>3918</v>
      </c>
      <c r="I1632" s="2" t="s">
        <v>3919</v>
      </c>
      <c r="J1632" s="2" t="s">
        <v>1273</v>
      </c>
      <c r="K1632" s="194" t="s">
        <v>13</v>
      </c>
      <c r="L1632" s="2">
        <v>47</v>
      </c>
      <c r="M1632" s="194" t="s">
        <v>3916</v>
      </c>
      <c r="N1632" s="2" t="s">
        <v>3917</v>
      </c>
      <c r="O1632" s="195" t="s">
        <v>1070</v>
      </c>
    </row>
    <row r="1633" spans="1:15">
      <c r="A1633" s="7">
        <v>2016</v>
      </c>
      <c r="B1633" s="7" t="s">
        <v>60</v>
      </c>
      <c r="C1633" s="8">
        <v>42401</v>
      </c>
      <c r="D1633" s="7">
        <v>8</v>
      </c>
      <c r="E1633" s="7" t="str">
        <f t="shared" si="50"/>
        <v>S5424018</v>
      </c>
      <c r="F1633" s="4">
        <v>42461</v>
      </c>
      <c r="G1633" s="2" t="s">
        <v>3920</v>
      </c>
      <c r="H1633" s="2" t="s">
        <v>3920</v>
      </c>
      <c r="I1633" s="2" t="s">
        <v>3921</v>
      </c>
      <c r="J1633" s="2" t="s">
        <v>685</v>
      </c>
      <c r="K1633" s="194" t="s">
        <v>13</v>
      </c>
      <c r="L1633" s="2">
        <v>41</v>
      </c>
      <c r="M1633" s="194" t="s">
        <v>769</v>
      </c>
      <c r="N1633" s="2" t="s">
        <v>670</v>
      </c>
      <c r="O1633" s="195" t="s">
        <v>768</v>
      </c>
    </row>
    <row r="1634" spans="1:15">
      <c r="A1634" s="7">
        <v>2016</v>
      </c>
      <c r="B1634" s="7" t="s">
        <v>60</v>
      </c>
      <c r="C1634" s="8">
        <v>42401</v>
      </c>
      <c r="D1634" s="7">
        <v>9</v>
      </c>
      <c r="E1634" s="7" t="str">
        <f t="shared" si="50"/>
        <v>S5424019</v>
      </c>
      <c r="F1634" s="4">
        <v>42491</v>
      </c>
      <c r="G1634" s="2" t="s">
        <v>1613</v>
      </c>
      <c r="H1634" s="2" t="s">
        <v>1613</v>
      </c>
      <c r="I1634" s="2" t="s">
        <v>3922</v>
      </c>
      <c r="J1634" s="2" t="s">
        <v>804</v>
      </c>
      <c r="K1634" s="194" t="s">
        <v>13</v>
      </c>
      <c r="L1634" s="2">
        <v>38</v>
      </c>
      <c r="M1634" s="194" t="s">
        <v>769</v>
      </c>
      <c r="N1634" s="2" t="s">
        <v>670</v>
      </c>
      <c r="O1634" s="195" t="s">
        <v>768</v>
      </c>
    </row>
    <row r="1635" spans="1:15">
      <c r="A1635" s="7">
        <v>2016</v>
      </c>
      <c r="B1635" s="7" t="s">
        <v>60</v>
      </c>
      <c r="C1635" s="8">
        <v>42401</v>
      </c>
      <c r="D1635" s="7">
        <v>10</v>
      </c>
      <c r="E1635" s="7" t="str">
        <f t="shared" si="50"/>
        <v>S54240110</v>
      </c>
      <c r="F1635" s="3" t="s">
        <v>14</v>
      </c>
      <c r="G1635" s="2" t="s">
        <v>3923</v>
      </c>
      <c r="H1635" s="2" t="s">
        <v>3923</v>
      </c>
      <c r="I1635" s="2" t="s">
        <v>3924</v>
      </c>
      <c r="J1635" s="2" t="s">
        <v>896</v>
      </c>
      <c r="K1635" s="194" t="s">
        <v>13</v>
      </c>
      <c r="L1635" s="2">
        <v>45</v>
      </c>
      <c r="M1635" s="194" t="s">
        <v>3925</v>
      </c>
      <c r="N1635" s="2" t="s">
        <v>3926</v>
      </c>
      <c r="O1635" s="195">
        <v>0</v>
      </c>
    </row>
    <row r="1636" spans="1:15">
      <c r="A1636" s="7">
        <v>2016</v>
      </c>
      <c r="B1636" s="7" t="s">
        <v>60</v>
      </c>
      <c r="C1636" s="8">
        <v>42401</v>
      </c>
      <c r="D1636" s="7">
        <v>11</v>
      </c>
      <c r="E1636" s="7" t="str">
        <f t="shared" si="50"/>
        <v>S54240111</v>
      </c>
      <c r="F1636" s="3">
        <v>2017</v>
      </c>
      <c r="G1636" s="2" t="s">
        <v>3927</v>
      </c>
      <c r="H1636" s="2" t="s">
        <v>3927</v>
      </c>
      <c r="I1636" s="2" t="s">
        <v>3928</v>
      </c>
      <c r="J1636" s="2" t="s">
        <v>2142</v>
      </c>
      <c r="K1636" s="194" t="s">
        <v>13</v>
      </c>
      <c r="L1636" s="2">
        <v>46</v>
      </c>
      <c r="M1636" s="194" t="s">
        <v>332</v>
      </c>
      <c r="N1636" s="2" t="s">
        <v>334</v>
      </c>
      <c r="O1636" s="195" t="s">
        <v>333</v>
      </c>
    </row>
    <row r="1637" spans="1:15">
      <c r="A1637" s="7">
        <v>2016</v>
      </c>
      <c r="B1637" s="7" t="s">
        <v>60</v>
      </c>
      <c r="C1637" s="8">
        <v>42401</v>
      </c>
      <c r="D1637" s="7">
        <v>12</v>
      </c>
      <c r="E1637" s="7" t="str">
        <f t="shared" si="50"/>
        <v>S54240112</v>
      </c>
      <c r="F1637" s="3">
        <v>2018</v>
      </c>
      <c r="G1637" s="2" t="s">
        <v>3929</v>
      </c>
      <c r="H1637" s="2" t="s">
        <v>3929</v>
      </c>
      <c r="I1637" s="2" t="s">
        <v>3930</v>
      </c>
      <c r="J1637" s="2" t="s">
        <v>3931</v>
      </c>
      <c r="K1637" s="194" t="s">
        <v>13</v>
      </c>
      <c r="L1637" s="2">
        <v>36</v>
      </c>
      <c r="M1637" s="194" t="s">
        <v>3743</v>
      </c>
      <c r="N1637" s="2" t="s">
        <v>423</v>
      </c>
      <c r="O1637" s="195" t="s">
        <v>466</v>
      </c>
    </row>
    <row r="1638" spans="1:15">
      <c r="A1638" s="7">
        <v>2016</v>
      </c>
      <c r="B1638" s="7" t="s">
        <v>60</v>
      </c>
      <c r="C1638" s="8">
        <v>42401</v>
      </c>
      <c r="D1638" s="7">
        <v>13</v>
      </c>
      <c r="E1638" s="7" t="str">
        <f t="shared" si="50"/>
        <v>S54240113</v>
      </c>
      <c r="F1638" s="3">
        <v>2019</v>
      </c>
      <c r="G1638" s="2" t="s">
        <v>3932</v>
      </c>
      <c r="H1638" s="2" t="s">
        <v>3932</v>
      </c>
      <c r="I1638" s="2" t="s">
        <v>3933</v>
      </c>
      <c r="J1638" s="2" t="s">
        <v>3899</v>
      </c>
      <c r="K1638" s="194" t="s">
        <v>13</v>
      </c>
      <c r="L1638" s="2">
        <v>28</v>
      </c>
      <c r="M1638" s="194" t="s">
        <v>535</v>
      </c>
      <c r="N1638" s="2" t="s">
        <v>461</v>
      </c>
      <c r="O1638" s="195" t="s">
        <v>466</v>
      </c>
    </row>
    <row r="1639" spans="1:15" ht="15.75" thickBot="1">
      <c r="A1639" s="7">
        <v>2016</v>
      </c>
      <c r="B1639" s="7" t="s">
        <v>60</v>
      </c>
      <c r="C1639" s="8">
        <v>42401</v>
      </c>
      <c r="D1639" s="7">
        <v>14</v>
      </c>
      <c r="E1639" s="7" t="str">
        <f t="shared" si="50"/>
        <v>S54240114</v>
      </c>
      <c r="F1639" s="5">
        <v>2020</v>
      </c>
      <c r="G1639" s="6" t="s">
        <v>3934</v>
      </c>
      <c r="H1639" s="6" t="s">
        <v>3934</v>
      </c>
      <c r="I1639" s="6" t="s">
        <v>3935</v>
      </c>
      <c r="J1639" s="6" t="s">
        <v>2767</v>
      </c>
      <c r="K1639" s="196" t="s">
        <v>13</v>
      </c>
      <c r="L1639" s="6">
        <v>27</v>
      </c>
      <c r="M1639" s="196" t="s">
        <v>1116</v>
      </c>
      <c r="N1639" s="6" t="s">
        <v>461</v>
      </c>
      <c r="O1639" s="197" t="s">
        <v>423</v>
      </c>
    </row>
    <row r="1640" spans="1:15" ht="16.5" thickTop="1" thickBot="1">
      <c r="A1640" s="7">
        <v>2016</v>
      </c>
      <c r="B1640" s="7" t="s">
        <v>60</v>
      </c>
      <c r="C1640" s="8">
        <v>42401</v>
      </c>
      <c r="D1640" s="7">
        <v>15</v>
      </c>
      <c r="E1640" s="7" t="str">
        <f t="shared" si="50"/>
        <v>S54240115</v>
      </c>
      <c r="F1640" s="1" t="s">
        <v>15</v>
      </c>
    </row>
    <row r="1641" spans="1:15" ht="16.5" thickTop="1" thickBot="1">
      <c r="A1641" s="7">
        <v>2016</v>
      </c>
      <c r="B1641" s="7" t="s">
        <v>60</v>
      </c>
      <c r="C1641" s="8">
        <v>42401</v>
      </c>
      <c r="D1641" s="7">
        <v>16</v>
      </c>
      <c r="E1641" s="7" t="str">
        <f t="shared" si="50"/>
        <v>S54240116</v>
      </c>
      <c r="F1641" s="338" t="s">
        <v>1</v>
      </c>
      <c r="G1641" s="341" t="s">
        <v>2</v>
      </c>
      <c r="H1641" s="342"/>
      <c r="I1641" s="342"/>
      <c r="J1641" s="343"/>
      <c r="K1641" s="344" t="s">
        <v>3</v>
      </c>
      <c r="L1641" s="343"/>
      <c r="M1641" s="344" t="s">
        <v>144</v>
      </c>
      <c r="N1641" s="342"/>
      <c r="O1641" s="342"/>
    </row>
    <row r="1642" spans="1:15" ht="18" customHeight="1" thickBot="1">
      <c r="A1642" s="7">
        <v>2016</v>
      </c>
      <c r="B1642" s="7" t="s">
        <v>60</v>
      </c>
      <c r="C1642" s="8">
        <v>42401</v>
      </c>
      <c r="D1642" s="7">
        <v>17</v>
      </c>
      <c r="E1642" s="7" t="str">
        <f t="shared" si="50"/>
        <v>S54240117</v>
      </c>
      <c r="F1642" s="339"/>
      <c r="G1642" s="345" t="s">
        <v>5</v>
      </c>
      <c r="H1642" s="347" t="s">
        <v>145</v>
      </c>
      <c r="I1642" s="348"/>
      <c r="J1642" s="349"/>
      <c r="K1642" s="350" t="s">
        <v>6</v>
      </c>
      <c r="L1642" s="352" t="s">
        <v>7</v>
      </c>
      <c r="M1642" s="350" t="s">
        <v>8</v>
      </c>
      <c r="N1642" s="354" t="s">
        <v>146</v>
      </c>
      <c r="O1642" s="356" t="s">
        <v>147</v>
      </c>
    </row>
    <row r="1643" spans="1:15" ht="15.75" thickBot="1">
      <c r="A1643" s="7">
        <v>2016</v>
      </c>
      <c r="B1643" s="7" t="s">
        <v>60</v>
      </c>
      <c r="C1643" s="8">
        <v>42401</v>
      </c>
      <c r="D1643" s="7">
        <v>18</v>
      </c>
      <c r="E1643" s="7" t="str">
        <f t="shared" ref="E1643:E1706" si="51">B1643&amp;C1643&amp;D1643</f>
        <v>S54240118</v>
      </c>
      <c r="F1643" s="340"/>
      <c r="G1643" s="346"/>
      <c r="H1643" s="191" t="s">
        <v>9</v>
      </c>
      <c r="I1643" s="192" t="s">
        <v>10</v>
      </c>
      <c r="J1643" s="193" t="s">
        <v>11</v>
      </c>
      <c r="K1643" s="351"/>
      <c r="L1643" s="353"/>
      <c r="M1643" s="351"/>
      <c r="N1643" s="355"/>
      <c r="O1643" s="357"/>
    </row>
    <row r="1644" spans="1:15">
      <c r="A1644" s="7">
        <v>2016</v>
      </c>
      <c r="B1644" s="7" t="s">
        <v>60</v>
      </c>
      <c r="C1644" s="8">
        <v>42401</v>
      </c>
      <c r="D1644" s="7">
        <v>19</v>
      </c>
      <c r="E1644" s="7" t="str">
        <f t="shared" si="51"/>
        <v>S54240119</v>
      </c>
      <c r="F1644" s="3" t="s">
        <v>16</v>
      </c>
      <c r="G1644" s="2" t="s">
        <v>3144</v>
      </c>
      <c r="H1644" s="2" t="s">
        <v>3144</v>
      </c>
      <c r="I1644" s="2" t="s">
        <v>3936</v>
      </c>
      <c r="J1644" s="2" t="s">
        <v>2017</v>
      </c>
      <c r="K1644" s="194" t="s">
        <v>13</v>
      </c>
      <c r="L1644" s="2">
        <v>47</v>
      </c>
      <c r="M1644" s="194" t="s">
        <v>3697</v>
      </c>
      <c r="N1644" s="2" t="s">
        <v>1019</v>
      </c>
      <c r="O1644" s="195" t="s">
        <v>340</v>
      </c>
    </row>
    <row r="1645" spans="1:15">
      <c r="A1645" s="7">
        <v>2016</v>
      </c>
      <c r="B1645" s="7" t="s">
        <v>60</v>
      </c>
      <c r="C1645" s="8">
        <v>42401</v>
      </c>
      <c r="D1645" s="7">
        <v>20</v>
      </c>
      <c r="E1645" s="7" t="str">
        <f t="shared" si="51"/>
        <v>S54240120</v>
      </c>
      <c r="F1645" s="4">
        <v>42401</v>
      </c>
      <c r="G1645" s="2" t="s">
        <v>3937</v>
      </c>
      <c r="H1645" s="2" t="s">
        <v>3937</v>
      </c>
      <c r="I1645" s="2" t="s">
        <v>3938</v>
      </c>
      <c r="J1645" s="2" t="s">
        <v>945</v>
      </c>
      <c r="K1645" s="194" t="s">
        <v>13</v>
      </c>
      <c r="L1645" s="2">
        <v>50</v>
      </c>
      <c r="M1645" s="194" t="s">
        <v>3836</v>
      </c>
      <c r="N1645" s="2" t="s">
        <v>728</v>
      </c>
      <c r="O1645" s="195">
        <v>0</v>
      </c>
    </row>
    <row r="1646" spans="1:15">
      <c r="A1646" s="7">
        <v>2016</v>
      </c>
      <c r="B1646" s="7" t="s">
        <v>60</v>
      </c>
      <c r="C1646" s="8">
        <v>42401</v>
      </c>
      <c r="D1646" s="7">
        <v>21</v>
      </c>
      <c r="E1646" s="7" t="str">
        <f t="shared" si="51"/>
        <v>S54240121</v>
      </c>
      <c r="F1646" s="4">
        <v>42430</v>
      </c>
      <c r="G1646" s="2" t="s">
        <v>3939</v>
      </c>
      <c r="H1646" s="2" t="s">
        <v>3939</v>
      </c>
      <c r="I1646" s="2" t="s">
        <v>3940</v>
      </c>
      <c r="J1646" s="2" t="s">
        <v>3904</v>
      </c>
      <c r="K1646" s="194" t="s">
        <v>13</v>
      </c>
      <c r="L1646" s="2">
        <v>42</v>
      </c>
      <c r="M1646" s="194" t="s">
        <v>2513</v>
      </c>
      <c r="N1646" s="2">
        <v>0</v>
      </c>
      <c r="O1646" s="195" t="s">
        <v>506</v>
      </c>
    </row>
    <row r="1647" spans="1:15">
      <c r="A1647" s="7">
        <v>2016</v>
      </c>
      <c r="B1647" s="7" t="s">
        <v>60</v>
      </c>
      <c r="C1647" s="8">
        <v>42401</v>
      </c>
      <c r="D1647" s="7">
        <v>22</v>
      </c>
      <c r="E1647" s="7" t="str">
        <f t="shared" si="51"/>
        <v>S54240122</v>
      </c>
      <c r="F1647" s="4">
        <v>42461</v>
      </c>
      <c r="G1647" s="2" t="s">
        <v>3885</v>
      </c>
      <c r="H1647" s="2" t="s">
        <v>3885</v>
      </c>
      <c r="I1647" s="2" t="s">
        <v>3941</v>
      </c>
      <c r="J1647" s="2" t="s">
        <v>3942</v>
      </c>
      <c r="K1647" s="194" t="s">
        <v>13</v>
      </c>
      <c r="L1647" s="2">
        <v>40</v>
      </c>
      <c r="M1647" s="194">
        <v>80</v>
      </c>
      <c r="N1647" s="2" t="s">
        <v>728</v>
      </c>
      <c r="O1647" s="195" t="s">
        <v>568</v>
      </c>
    </row>
    <row r="1648" spans="1:15">
      <c r="A1648" s="7">
        <v>2016</v>
      </c>
      <c r="B1648" s="7" t="s">
        <v>60</v>
      </c>
      <c r="C1648" s="8">
        <v>42401</v>
      </c>
      <c r="D1648" s="7">
        <v>23</v>
      </c>
      <c r="E1648" s="7" t="str">
        <f t="shared" si="51"/>
        <v>S54240123</v>
      </c>
      <c r="F1648" s="4">
        <v>42491</v>
      </c>
      <c r="G1648" s="2">
        <v>79</v>
      </c>
      <c r="H1648" s="2">
        <v>79</v>
      </c>
      <c r="I1648" s="2" t="s">
        <v>3943</v>
      </c>
      <c r="J1648" s="2" t="s">
        <v>3944</v>
      </c>
      <c r="K1648" s="194" t="s">
        <v>13</v>
      </c>
      <c r="L1648" s="2">
        <v>38</v>
      </c>
      <c r="M1648" s="194">
        <v>80</v>
      </c>
      <c r="N1648" s="2" t="s">
        <v>728</v>
      </c>
      <c r="O1648" s="195" t="s">
        <v>568</v>
      </c>
    </row>
    <row r="1649" spans="1:15">
      <c r="A1649" s="7">
        <v>2016</v>
      </c>
      <c r="B1649" s="7" t="s">
        <v>60</v>
      </c>
      <c r="C1649" s="8">
        <v>42401</v>
      </c>
      <c r="D1649" s="7">
        <v>24</v>
      </c>
      <c r="E1649" s="7" t="str">
        <f t="shared" si="51"/>
        <v>S54240124</v>
      </c>
      <c r="F1649" s="3" t="s">
        <v>14</v>
      </c>
      <c r="G1649" s="2" t="s">
        <v>3945</v>
      </c>
      <c r="H1649" s="2" t="s">
        <v>3945</v>
      </c>
      <c r="I1649" s="2" t="s">
        <v>3946</v>
      </c>
      <c r="J1649" s="2" t="s">
        <v>728</v>
      </c>
      <c r="K1649" s="194" t="s">
        <v>13</v>
      </c>
      <c r="L1649" s="2">
        <v>42</v>
      </c>
      <c r="M1649" s="194" t="s">
        <v>314</v>
      </c>
      <c r="N1649" s="2" t="s">
        <v>333</v>
      </c>
      <c r="O1649" s="195" t="s">
        <v>333</v>
      </c>
    </row>
    <row r="1650" spans="1:15">
      <c r="A1650" s="7">
        <v>2016</v>
      </c>
      <c r="B1650" s="7" t="s">
        <v>60</v>
      </c>
      <c r="C1650" s="8">
        <v>42401</v>
      </c>
      <c r="D1650" s="7">
        <v>25</v>
      </c>
      <c r="E1650" s="7" t="str">
        <f t="shared" si="51"/>
        <v>S54240125</v>
      </c>
      <c r="F1650" s="3">
        <v>2017</v>
      </c>
      <c r="G1650" s="2" t="s">
        <v>3947</v>
      </c>
      <c r="H1650" s="2" t="s">
        <v>3947</v>
      </c>
      <c r="I1650" s="2" t="s">
        <v>3948</v>
      </c>
      <c r="J1650" s="2" t="s">
        <v>454</v>
      </c>
      <c r="K1650" s="194" t="s">
        <v>13</v>
      </c>
      <c r="L1650" s="2">
        <v>39</v>
      </c>
      <c r="M1650" s="194">
        <v>100</v>
      </c>
      <c r="N1650" s="2">
        <v>0</v>
      </c>
      <c r="O1650" s="195">
        <v>0</v>
      </c>
    </row>
    <row r="1651" spans="1:15">
      <c r="A1651" s="7">
        <v>2016</v>
      </c>
      <c r="B1651" s="7" t="s">
        <v>60</v>
      </c>
      <c r="C1651" s="8">
        <v>42401</v>
      </c>
      <c r="D1651" s="7">
        <v>26</v>
      </c>
      <c r="E1651" s="7" t="str">
        <f t="shared" si="51"/>
        <v>S54240126</v>
      </c>
      <c r="F1651" s="3">
        <v>2018</v>
      </c>
      <c r="G1651" s="2" t="s">
        <v>3949</v>
      </c>
      <c r="H1651" s="2" t="s">
        <v>3949</v>
      </c>
      <c r="I1651" s="2" t="s">
        <v>3950</v>
      </c>
      <c r="J1651" s="2" t="s">
        <v>2551</v>
      </c>
      <c r="K1651" s="194" t="s">
        <v>13</v>
      </c>
      <c r="L1651" s="2">
        <v>36</v>
      </c>
      <c r="M1651" s="194" t="s">
        <v>3836</v>
      </c>
      <c r="N1651" s="2">
        <v>0</v>
      </c>
      <c r="O1651" s="195" t="s">
        <v>728</v>
      </c>
    </row>
    <row r="1652" spans="1:15">
      <c r="A1652" s="7">
        <v>2016</v>
      </c>
      <c r="B1652" s="7" t="s">
        <v>60</v>
      </c>
      <c r="C1652" s="8">
        <v>42401</v>
      </c>
      <c r="D1652" s="7">
        <v>27</v>
      </c>
      <c r="E1652" s="7" t="str">
        <f t="shared" si="51"/>
        <v>S54240127</v>
      </c>
      <c r="F1652" s="3">
        <v>2019</v>
      </c>
      <c r="G1652" s="2" t="s">
        <v>3951</v>
      </c>
      <c r="H1652" s="2" t="s">
        <v>3951</v>
      </c>
      <c r="I1652" s="2" t="s">
        <v>3952</v>
      </c>
      <c r="J1652" s="2" t="s">
        <v>554</v>
      </c>
      <c r="K1652" s="194" t="s">
        <v>13</v>
      </c>
      <c r="L1652" s="2">
        <v>33</v>
      </c>
      <c r="M1652" s="194" t="s">
        <v>1917</v>
      </c>
      <c r="N1652" s="2" t="s">
        <v>303</v>
      </c>
      <c r="O1652" s="195" t="s">
        <v>1248</v>
      </c>
    </row>
    <row r="1653" spans="1:15" ht="15.75" thickBot="1">
      <c r="A1653" s="7">
        <v>2016</v>
      </c>
      <c r="B1653" s="7" t="s">
        <v>60</v>
      </c>
      <c r="C1653" s="8">
        <v>42401</v>
      </c>
      <c r="D1653" s="7">
        <v>28</v>
      </c>
      <c r="E1653" s="7" t="str">
        <f t="shared" si="51"/>
        <v>S54240128</v>
      </c>
      <c r="F1653" s="5">
        <v>2020</v>
      </c>
      <c r="G1653" s="6" t="s">
        <v>3550</v>
      </c>
      <c r="H1653" s="6" t="s">
        <v>3550</v>
      </c>
      <c r="I1653" s="6" t="s">
        <v>3953</v>
      </c>
      <c r="J1653" s="6" t="s">
        <v>911</v>
      </c>
      <c r="K1653" s="196" t="s">
        <v>13</v>
      </c>
      <c r="L1653" s="6">
        <v>33</v>
      </c>
      <c r="M1653" s="196" t="s">
        <v>513</v>
      </c>
      <c r="N1653" s="6" t="s">
        <v>444</v>
      </c>
      <c r="O1653" s="197" t="s">
        <v>1208</v>
      </c>
    </row>
    <row r="1654" spans="1:15" ht="16.5" thickTop="1" thickBot="1">
      <c r="A1654" s="7">
        <v>2016</v>
      </c>
      <c r="B1654" s="7" t="s">
        <v>59</v>
      </c>
      <c r="C1654" s="8">
        <v>42415</v>
      </c>
      <c r="D1654" s="7">
        <v>1</v>
      </c>
      <c r="E1654" s="7" t="str">
        <f t="shared" si="51"/>
        <v>S7424151</v>
      </c>
      <c r="F1654" s="1" t="s">
        <v>0</v>
      </c>
    </row>
    <row r="1655" spans="1:15" ht="16.5" thickTop="1" thickBot="1">
      <c r="A1655" s="7">
        <v>2016</v>
      </c>
      <c r="B1655" s="7" t="s">
        <v>59</v>
      </c>
      <c r="C1655" s="8">
        <v>42415</v>
      </c>
      <c r="D1655" s="7">
        <v>2</v>
      </c>
      <c r="E1655" s="7" t="str">
        <f t="shared" si="51"/>
        <v>S7424152</v>
      </c>
      <c r="F1655" s="338" t="s">
        <v>1</v>
      </c>
      <c r="G1655" s="341" t="s">
        <v>2</v>
      </c>
      <c r="H1655" s="342"/>
      <c r="I1655" s="342"/>
      <c r="J1655" s="343"/>
      <c r="K1655" s="344" t="s">
        <v>3</v>
      </c>
      <c r="L1655" s="343"/>
      <c r="M1655" s="344" t="s">
        <v>144</v>
      </c>
      <c r="N1655" s="342"/>
      <c r="O1655" s="342"/>
    </row>
    <row r="1656" spans="1:15" ht="18" customHeight="1" thickBot="1">
      <c r="A1656" s="7">
        <v>2016</v>
      </c>
      <c r="B1656" s="7" t="s">
        <v>59</v>
      </c>
      <c r="C1656" s="8">
        <v>42415</v>
      </c>
      <c r="D1656" s="7">
        <v>3</v>
      </c>
      <c r="E1656" s="7" t="str">
        <f t="shared" si="51"/>
        <v>S7424153</v>
      </c>
      <c r="F1656" s="339"/>
      <c r="G1656" s="345" t="s">
        <v>5</v>
      </c>
      <c r="H1656" s="347" t="s">
        <v>145</v>
      </c>
      <c r="I1656" s="348"/>
      <c r="J1656" s="349"/>
      <c r="K1656" s="350" t="s">
        <v>6</v>
      </c>
      <c r="L1656" s="352" t="s">
        <v>7</v>
      </c>
      <c r="M1656" s="350" t="s">
        <v>8</v>
      </c>
      <c r="N1656" s="354" t="s">
        <v>146</v>
      </c>
      <c r="O1656" s="356" t="s">
        <v>147</v>
      </c>
    </row>
    <row r="1657" spans="1:15" ht="15.75" thickBot="1">
      <c r="A1657" s="7">
        <v>2016</v>
      </c>
      <c r="B1657" s="7" t="s">
        <v>59</v>
      </c>
      <c r="C1657" s="8">
        <v>42415</v>
      </c>
      <c r="D1657" s="7">
        <v>4</v>
      </c>
      <c r="E1657" s="7" t="str">
        <f t="shared" si="51"/>
        <v>S7424154</v>
      </c>
      <c r="F1657" s="340"/>
      <c r="G1657" s="346"/>
      <c r="H1657" s="191" t="s">
        <v>9</v>
      </c>
      <c r="I1657" s="192" t="s">
        <v>10</v>
      </c>
      <c r="J1657" s="193" t="s">
        <v>11</v>
      </c>
      <c r="K1657" s="351"/>
      <c r="L1657" s="353"/>
      <c r="M1657" s="351"/>
      <c r="N1657" s="355"/>
      <c r="O1657" s="357"/>
    </row>
    <row r="1658" spans="1:15">
      <c r="A1658" s="7">
        <v>2016</v>
      </c>
      <c r="B1658" s="7" t="s">
        <v>59</v>
      </c>
      <c r="C1658" s="8">
        <v>42415</v>
      </c>
      <c r="D1658" s="7">
        <v>5</v>
      </c>
      <c r="E1658" s="7" t="str">
        <f t="shared" si="51"/>
        <v>S7424155</v>
      </c>
      <c r="F1658" s="3" t="s">
        <v>12</v>
      </c>
      <c r="G1658" s="2" t="s">
        <v>3771</v>
      </c>
      <c r="H1658" s="2" t="s">
        <v>3771</v>
      </c>
      <c r="I1658" s="2" t="s">
        <v>320</v>
      </c>
      <c r="J1658" s="2" t="s">
        <v>3954</v>
      </c>
      <c r="K1658" s="194" t="s">
        <v>13</v>
      </c>
      <c r="L1658" s="2">
        <v>54</v>
      </c>
      <c r="M1658" s="194" t="s">
        <v>681</v>
      </c>
      <c r="N1658" s="2" t="s">
        <v>1020</v>
      </c>
      <c r="O1658" s="195" t="s">
        <v>1020</v>
      </c>
    </row>
    <row r="1659" spans="1:15">
      <c r="A1659" s="7">
        <v>2016</v>
      </c>
      <c r="B1659" s="7" t="s">
        <v>59</v>
      </c>
      <c r="C1659" s="8">
        <v>42415</v>
      </c>
      <c r="D1659" s="7">
        <v>6</v>
      </c>
      <c r="E1659" s="7" t="str">
        <f t="shared" si="51"/>
        <v>S7424156</v>
      </c>
      <c r="F1659" s="4">
        <v>42401</v>
      </c>
      <c r="G1659" s="2" t="s">
        <v>3955</v>
      </c>
      <c r="H1659" s="2" t="s">
        <v>3955</v>
      </c>
      <c r="I1659" s="2" t="s">
        <v>3956</v>
      </c>
      <c r="J1659" s="2" t="s">
        <v>1196</v>
      </c>
      <c r="K1659" s="194" t="s">
        <v>13</v>
      </c>
      <c r="L1659" s="2">
        <v>59</v>
      </c>
      <c r="M1659" s="194" t="s">
        <v>740</v>
      </c>
      <c r="N1659" s="2" t="s">
        <v>400</v>
      </c>
      <c r="O1659" s="195" t="s">
        <v>1646</v>
      </c>
    </row>
    <row r="1660" spans="1:15">
      <c r="A1660" s="7">
        <v>2016</v>
      </c>
      <c r="B1660" s="7" t="s">
        <v>59</v>
      </c>
      <c r="C1660" s="8">
        <v>42415</v>
      </c>
      <c r="D1660" s="7">
        <v>7</v>
      </c>
      <c r="E1660" s="7" t="str">
        <f t="shared" si="51"/>
        <v>S7424157</v>
      </c>
      <c r="F1660" s="4">
        <v>42430</v>
      </c>
      <c r="G1660" s="2" t="s">
        <v>3957</v>
      </c>
      <c r="H1660" s="2" t="s">
        <v>3957</v>
      </c>
      <c r="I1660" s="2" t="s">
        <v>3958</v>
      </c>
      <c r="J1660" s="2" t="s">
        <v>2402</v>
      </c>
      <c r="K1660" s="194" t="s">
        <v>13</v>
      </c>
      <c r="L1660" s="2">
        <v>54</v>
      </c>
      <c r="M1660" s="194" t="s">
        <v>654</v>
      </c>
      <c r="N1660" s="2" t="s">
        <v>1747</v>
      </c>
      <c r="O1660" s="195" t="s">
        <v>1748</v>
      </c>
    </row>
    <row r="1661" spans="1:15">
      <c r="A1661" s="7">
        <v>2016</v>
      </c>
      <c r="B1661" s="7" t="s">
        <v>59</v>
      </c>
      <c r="C1661" s="8">
        <v>42415</v>
      </c>
      <c r="D1661" s="7">
        <v>8</v>
      </c>
      <c r="E1661" s="7" t="str">
        <f t="shared" si="51"/>
        <v>S7424158</v>
      </c>
      <c r="F1661" s="4">
        <v>42461</v>
      </c>
      <c r="G1661" s="2" t="s">
        <v>3959</v>
      </c>
      <c r="H1661" s="2" t="s">
        <v>3959</v>
      </c>
      <c r="I1661" s="2" t="s">
        <v>3960</v>
      </c>
      <c r="J1661" s="2" t="s">
        <v>3961</v>
      </c>
      <c r="K1661" s="194" t="s">
        <v>13</v>
      </c>
      <c r="L1661" s="2">
        <v>46</v>
      </c>
      <c r="M1661" s="194" t="s">
        <v>1248</v>
      </c>
      <c r="N1661" s="2" t="s">
        <v>1197</v>
      </c>
      <c r="O1661" s="195" t="s">
        <v>600</v>
      </c>
    </row>
    <row r="1662" spans="1:15">
      <c r="A1662" s="7">
        <v>2016</v>
      </c>
      <c r="B1662" s="7" t="s">
        <v>59</v>
      </c>
      <c r="C1662" s="8">
        <v>42415</v>
      </c>
      <c r="D1662" s="7">
        <v>9</v>
      </c>
      <c r="E1662" s="7" t="str">
        <f t="shared" si="51"/>
        <v>S7424159</v>
      </c>
      <c r="F1662" s="4">
        <v>42491</v>
      </c>
      <c r="G1662" s="2" t="s">
        <v>3962</v>
      </c>
      <c r="H1662" s="2" t="s">
        <v>3962</v>
      </c>
      <c r="I1662" s="2" t="s">
        <v>3963</v>
      </c>
      <c r="J1662" s="2" t="s">
        <v>2757</v>
      </c>
      <c r="K1662" s="194" t="s">
        <v>13</v>
      </c>
      <c r="L1662" s="2">
        <v>42</v>
      </c>
      <c r="M1662" s="194" t="s">
        <v>1198</v>
      </c>
      <c r="N1662" s="2" t="s">
        <v>787</v>
      </c>
      <c r="O1662" s="195" t="s">
        <v>1249</v>
      </c>
    </row>
    <row r="1663" spans="1:15">
      <c r="A1663" s="7">
        <v>2016</v>
      </c>
      <c r="B1663" s="7" t="s">
        <v>59</v>
      </c>
      <c r="C1663" s="8">
        <v>42415</v>
      </c>
      <c r="D1663" s="7">
        <v>10</v>
      </c>
      <c r="E1663" s="7" t="str">
        <f t="shared" si="51"/>
        <v>S74241510</v>
      </c>
      <c r="F1663" s="3" t="s">
        <v>14</v>
      </c>
      <c r="G1663" s="2" t="s">
        <v>3964</v>
      </c>
      <c r="H1663" s="2" t="s">
        <v>3964</v>
      </c>
      <c r="I1663" s="2" t="s">
        <v>3965</v>
      </c>
      <c r="J1663" s="2" t="s">
        <v>981</v>
      </c>
      <c r="K1663" s="194" t="s">
        <v>13</v>
      </c>
      <c r="L1663" s="2">
        <v>43</v>
      </c>
      <c r="M1663" s="194">
        <v>25</v>
      </c>
      <c r="N1663" s="2" t="s">
        <v>340</v>
      </c>
      <c r="O1663" s="195" t="s">
        <v>1691</v>
      </c>
    </row>
    <row r="1664" spans="1:15">
      <c r="A1664" s="7">
        <v>2016</v>
      </c>
      <c r="B1664" s="7" t="s">
        <v>59</v>
      </c>
      <c r="C1664" s="8">
        <v>42415</v>
      </c>
      <c r="D1664" s="7">
        <v>11</v>
      </c>
      <c r="E1664" s="7" t="str">
        <f t="shared" si="51"/>
        <v>S74241511</v>
      </c>
      <c r="F1664" s="3">
        <v>2017</v>
      </c>
      <c r="G1664" s="2" t="s">
        <v>3966</v>
      </c>
      <c r="H1664" s="2" t="s">
        <v>3966</v>
      </c>
      <c r="I1664" s="2" t="s">
        <v>3967</v>
      </c>
      <c r="J1664" s="2" t="s">
        <v>2284</v>
      </c>
      <c r="K1664" s="194" t="s">
        <v>13</v>
      </c>
      <c r="L1664" s="2">
        <v>45</v>
      </c>
      <c r="M1664" s="194" t="s">
        <v>587</v>
      </c>
      <c r="N1664" s="2" t="s">
        <v>587</v>
      </c>
      <c r="O1664" s="195" t="s">
        <v>625</v>
      </c>
    </row>
    <row r="1665" spans="1:15">
      <c r="A1665" s="7">
        <v>2016</v>
      </c>
      <c r="B1665" s="7" t="s">
        <v>59</v>
      </c>
      <c r="C1665" s="8">
        <v>42415</v>
      </c>
      <c r="D1665" s="7">
        <v>12</v>
      </c>
      <c r="E1665" s="7" t="str">
        <f t="shared" si="51"/>
        <v>S74241512</v>
      </c>
      <c r="F1665" s="3">
        <v>2018</v>
      </c>
      <c r="G1665" s="2" t="s">
        <v>3968</v>
      </c>
      <c r="H1665" s="2" t="s">
        <v>3968</v>
      </c>
      <c r="I1665" s="2" t="s">
        <v>3969</v>
      </c>
      <c r="J1665" s="2" t="s">
        <v>691</v>
      </c>
      <c r="K1665" s="194" t="s">
        <v>13</v>
      </c>
      <c r="L1665" s="2">
        <v>34</v>
      </c>
      <c r="M1665" s="194" t="s">
        <v>587</v>
      </c>
      <c r="N1665" s="2" t="s">
        <v>626</v>
      </c>
      <c r="O1665" s="195" t="s">
        <v>626</v>
      </c>
    </row>
    <row r="1666" spans="1:15">
      <c r="A1666" s="7">
        <v>2016</v>
      </c>
      <c r="B1666" s="7" t="s">
        <v>59</v>
      </c>
      <c r="C1666" s="8">
        <v>42415</v>
      </c>
      <c r="D1666" s="7">
        <v>13</v>
      </c>
      <c r="E1666" s="7" t="str">
        <f t="shared" si="51"/>
        <v>S74241513</v>
      </c>
      <c r="F1666" s="3">
        <v>2019</v>
      </c>
      <c r="G1666" s="2" t="s">
        <v>3970</v>
      </c>
      <c r="H1666" s="2" t="s">
        <v>3970</v>
      </c>
      <c r="I1666" s="2" t="s">
        <v>3971</v>
      </c>
      <c r="J1666" s="2" t="s">
        <v>2436</v>
      </c>
      <c r="K1666" s="194" t="s">
        <v>13</v>
      </c>
      <c r="L1666" s="2">
        <v>30</v>
      </c>
      <c r="M1666" s="194" t="s">
        <v>730</v>
      </c>
      <c r="N1666" s="2" t="s">
        <v>400</v>
      </c>
      <c r="O1666" s="195" t="s">
        <v>400</v>
      </c>
    </row>
    <row r="1667" spans="1:15" ht="15.75" thickBot="1">
      <c r="A1667" s="7">
        <v>2016</v>
      </c>
      <c r="B1667" s="7" t="s">
        <v>59</v>
      </c>
      <c r="C1667" s="8">
        <v>42415</v>
      </c>
      <c r="D1667" s="7">
        <v>14</v>
      </c>
      <c r="E1667" s="7" t="str">
        <f t="shared" si="51"/>
        <v>S74241514</v>
      </c>
      <c r="F1667" s="5">
        <v>2020</v>
      </c>
      <c r="G1667" s="6" t="s">
        <v>3932</v>
      </c>
      <c r="H1667" s="6" t="s">
        <v>3932</v>
      </c>
      <c r="I1667" s="6" t="s">
        <v>3703</v>
      </c>
      <c r="J1667" s="6" t="s">
        <v>3011</v>
      </c>
      <c r="K1667" s="196" t="s">
        <v>13</v>
      </c>
      <c r="L1667" s="6">
        <v>28</v>
      </c>
      <c r="M1667" s="196" t="s">
        <v>730</v>
      </c>
      <c r="N1667" s="6" t="s">
        <v>740</v>
      </c>
      <c r="O1667" s="197" t="s">
        <v>741</v>
      </c>
    </row>
    <row r="1668" spans="1:15" ht="16.5" thickTop="1" thickBot="1">
      <c r="A1668" s="7">
        <v>2016</v>
      </c>
      <c r="B1668" s="7" t="s">
        <v>59</v>
      </c>
      <c r="C1668" s="8">
        <v>42415</v>
      </c>
      <c r="D1668" s="7">
        <v>15</v>
      </c>
      <c r="E1668" s="7" t="str">
        <f t="shared" si="51"/>
        <v>S74241515</v>
      </c>
      <c r="F1668" s="1" t="s">
        <v>15</v>
      </c>
    </row>
    <row r="1669" spans="1:15" ht="16.5" thickTop="1" thickBot="1">
      <c r="A1669" s="7">
        <v>2016</v>
      </c>
      <c r="B1669" s="7" t="s">
        <v>59</v>
      </c>
      <c r="C1669" s="8">
        <v>42415</v>
      </c>
      <c r="D1669" s="7">
        <v>16</v>
      </c>
      <c r="E1669" s="7" t="str">
        <f t="shared" si="51"/>
        <v>S74241516</v>
      </c>
      <c r="F1669" s="338" t="s">
        <v>1</v>
      </c>
      <c r="G1669" s="341" t="s">
        <v>2</v>
      </c>
      <c r="H1669" s="342"/>
      <c r="I1669" s="342"/>
      <c r="J1669" s="343"/>
      <c r="K1669" s="344" t="s">
        <v>3</v>
      </c>
      <c r="L1669" s="343"/>
      <c r="M1669" s="344" t="s">
        <v>144</v>
      </c>
      <c r="N1669" s="342"/>
      <c r="O1669" s="342"/>
    </row>
    <row r="1670" spans="1:15" ht="18" customHeight="1" thickBot="1">
      <c r="A1670" s="7">
        <v>2016</v>
      </c>
      <c r="B1670" s="7" t="s">
        <v>59</v>
      </c>
      <c r="C1670" s="8">
        <v>42415</v>
      </c>
      <c r="D1670" s="7">
        <v>17</v>
      </c>
      <c r="E1670" s="7" t="str">
        <f t="shared" si="51"/>
        <v>S74241517</v>
      </c>
      <c r="F1670" s="339"/>
      <c r="G1670" s="345" t="s">
        <v>5</v>
      </c>
      <c r="H1670" s="347" t="s">
        <v>145</v>
      </c>
      <c r="I1670" s="348"/>
      <c r="J1670" s="349"/>
      <c r="K1670" s="350" t="s">
        <v>6</v>
      </c>
      <c r="L1670" s="352" t="s">
        <v>7</v>
      </c>
      <c r="M1670" s="350" t="s">
        <v>8</v>
      </c>
      <c r="N1670" s="354" t="s">
        <v>146</v>
      </c>
      <c r="O1670" s="356" t="s">
        <v>147</v>
      </c>
    </row>
    <row r="1671" spans="1:15" ht="15.75" thickBot="1">
      <c r="A1671" s="7">
        <v>2016</v>
      </c>
      <c r="B1671" s="7" t="s">
        <v>59</v>
      </c>
      <c r="C1671" s="8">
        <v>42415</v>
      </c>
      <c r="D1671" s="7">
        <v>18</v>
      </c>
      <c r="E1671" s="7" t="str">
        <f t="shared" si="51"/>
        <v>S74241518</v>
      </c>
      <c r="F1671" s="340"/>
      <c r="G1671" s="346"/>
      <c r="H1671" s="191" t="s">
        <v>9</v>
      </c>
      <c r="I1671" s="192" t="s">
        <v>10</v>
      </c>
      <c r="J1671" s="193" t="s">
        <v>11</v>
      </c>
      <c r="K1671" s="351"/>
      <c r="L1671" s="353"/>
      <c r="M1671" s="351"/>
      <c r="N1671" s="355"/>
      <c r="O1671" s="357"/>
    </row>
    <row r="1672" spans="1:15">
      <c r="A1672" s="7">
        <v>2016</v>
      </c>
      <c r="B1672" s="7" t="s">
        <v>59</v>
      </c>
      <c r="C1672" s="8">
        <v>42415</v>
      </c>
      <c r="D1672" s="7">
        <v>19</v>
      </c>
      <c r="E1672" s="7" t="str">
        <f t="shared" si="51"/>
        <v>S74241519</v>
      </c>
      <c r="F1672" s="3" t="s">
        <v>16</v>
      </c>
      <c r="G1672" s="2" t="s">
        <v>3972</v>
      </c>
      <c r="H1672" s="2" t="s">
        <v>3972</v>
      </c>
      <c r="I1672" s="2" t="s">
        <v>3973</v>
      </c>
      <c r="J1672" s="2" t="s">
        <v>2808</v>
      </c>
      <c r="K1672" s="194" t="s">
        <v>13</v>
      </c>
      <c r="L1672" s="2">
        <v>50</v>
      </c>
      <c r="M1672" s="194" t="s">
        <v>257</v>
      </c>
      <c r="N1672" s="2" t="s">
        <v>555</v>
      </c>
      <c r="O1672" s="195" t="s">
        <v>410</v>
      </c>
    </row>
    <row r="1673" spans="1:15">
      <c r="A1673" s="7">
        <v>2016</v>
      </c>
      <c r="B1673" s="7" t="s">
        <v>59</v>
      </c>
      <c r="C1673" s="8">
        <v>42415</v>
      </c>
      <c r="D1673" s="7">
        <v>20</v>
      </c>
      <c r="E1673" s="7" t="str">
        <f t="shared" si="51"/>
        <v>S74241520</v>
      </c>
      <c r="F1673" s="4">
        <v>42401</v>
      </c>
      <c r="G1673" s="2" t="s">
        <v>3974</v>
      </c>
      <c r="H1673" s="2" t="s">
        <v>3974</v>
      </c>
      <c r="I1673" s="2" t="s">
        <v>3975</v>
      </c>
      <c r="J1673" s="2" t="s">
        <v>300</v>
      </c>
      <c r="K1673" s="194" t="s">
        <v>13</v>
      </c>
      <c r="L1673" s="2">
        <v>53</v>
      </c>
      <c r="M1673" s="194" t="s">
        <v>1450</v>
      </c>
      <c r="N1673" s="2" t="s">
        <v>3976</v>
      </c>
      <c r="O1673" s="195" t="s">
        <v>3977</v>
      </c>
    </row>
    <row r="1674" spans="1:15">
      <c r="A1674" s="7">
        <v>2016</v>
      </c>
      <c r="B1674" s="7" t="s">
        <v>59</v>
      </c>
      <c r="C1674" s="8">
        <v>42415</v>
      </c>
      <c r="D1674" s="7">
        <v>21</v>
      </c>
      <c r="E1674" s="7" t="str">
        <f t="shared" si="51"/>
        <v>S74241521</v>
      </c>
      <c r="F1674" s="4">
        <v>42430</v>
      </c>
      <c r="G1674" s="2" t="s">
        <v>3978</v>
      </c>
      <c r="H1674" s="2" t="s">
        <v>3978</v>
      </c>
      <c r="I1674" s="2" t="s">
        <v>3979</v>
      </c>
      <c r="J1674" s="2" t="s">
        <v>1927</v>
      </c>
      <c r="K1674" s="194" t="s">
        <v>13</v>
      </c>
      <c r="L1674" s="2">
        <v>49</v>
      </c>
      <c r="M1674" s="194">
        <v>25</v>
      </c>
      <c r="N1674" s="2">
        <v>35</v>
      </c>
      <c r="O1674" s="195">
        <v>40</v>
      </c>
    </row>
    <row r="1675" spans="1:15">
      <c r="A1675" s="7">
        <v>2016</v>
      </c>
      <c r="B1675" s="7" t="s">
        <v>59</v>
      </c>
      <c r="C1675" s="8">
        <v>42415</v>
      </c>
      <c r="D1675" s="7">
        <v>22</v>
      </c>
      <c r="E1675" s="7" t="str">
        <f t="shared" si="51"/>
        <v>S74241522</v>
      </c>
      <c r="F1675" s="4">
        <v>42461</v>
      </c>
      <c r="G1675" s="2" t="s">
        <v>3980</v>
      </c>
      <c r="H1675" s="2" t="s">
        <v>3980</v>
      </c>
      <c r="I1675" s="2" t="s">
        <v>3981</v>
      </c>
      <c r="J1675" s="2" t="s">
        <v>2316</v>
      </c>
      <c r="K1675" s="194" t="s">
        <v>13</v>
      </c>
      <c r="L1675" s="2">
        <v>43</v>
      </c>
      <c r="M1675" s="194" t="s">
        <v>3668</v>
      </c>
      <c r="N1675" s="2" t="s">
        <v>3669</v>
      </c>
      <c r="O1675" s="195" t="s">
        <v>1631</v>
      </c>
    </row>
    <row r="1676" spans="1:15">
      <c r="A1676" s="7">
        <v>2016</v>
      </c>
      <c r="B1676" s="7" t="s">
        <v>59</v>
      </c>
      <c r="C1676" s="8">
        <v>42415</v>
      </c>
      <c r="D1676" s="7">
        <v>23</v>
      </c>
      <c r="E1676" s="7" t="str">
        <f t="shared" si="51"/>
        <v>S74241523</v>
      </c>
      <c r="F1676" s="4">
        <v>42491</v>
      </c>
      <c r="G1676" s="2" t="s">
        <v>3982</v>
      </c>
      <c r="H1676" s="2" t="s">
        <v>3982</v>
      </c>
      <c r="I1676" s="2" t="s">
        <v>3983</v>
      </c>
      <c r="J1676" s="2" t="s">
        <v>414</v>
      </c>
      <c r="K1676" s="194" t="s">
        <v>13</v>
      </c>
      <c r="L1676" s="2">
        <v>38</v>
      </c>
      <c r="M1676" s="194">
        <v>30</v>
      </c>
      <c r="N1676" s="2">
        <v>20</v>
      </c>
      <c r="O1676" s="195">
        <v>50</v>
      </c>
    </row>
    <row r="1677" spans="1:15">
      <c r="A1677" s="7">
        <v>2016</v>
      </c>
      <c r="B1677" s="7" t="s">
        <v>59</v>
      </c>
      <c r="C1677" s="8">
        <v>42415</v>
      </c>
      <c r="D1677" s="7">
        <v>24</v>
      </c>
      <c r="E1677" s="7" t="str">
        <f t="shared" si="51"/>
        <v>S74241524</v>
      </c>
      <c r="F1677" s="3" t="s">
        <v>14</v>
      </c>
      <c r="G1677" s="2" t="s">
        <v>3984</v>
      </c>
      <c r="H1677" s="2" t="s">
        <v>3984</v>
      </c>
      <c r="I1677" s="2" t="s">
        <v>3985</v>
      </c>
      <c r="J1677" s="2" t="s">
        <v>981</v>
      </c>
      <c r="K1677" s="194" t="s">
        <v>13</v>
      </c>
      <c r="L1677" s="2">
        <v>38</v>
      </c>
      <c r="M1677" s="194" t="s">
        <v>383</v>
      </c>
      <c r="N1677" s="2" t="s">
        <v>477</v>
      </c>
      <c r="O1677" s="195" t="s">
        <v>2071</v>
      </c>
    </row>
    <row r="1678" spans="1:15">
      <c r="A1678" s="7">
        <v>2016</v>
      </c>
      <c r="B1678" s="7" t="s">
        <v>59</v>
      </c>
      <c r="C1678" s="8">
        <v>42415</v>
      </c>
      <c r="D1678" s="7">
        <v>25</v>
      </c>
      <c r="E1678" s="7" t="str">
        <f t="shared" si="51"/>
        <v>S74241525</v>
      </c>
      <c r="F1678" s="3">
        <v>2017</v>
      </c>
      <c r="G1678" s="2" t="s">
        <v>3986</v>
      </c>
      <c r="H1678" s="2" t="s">
        <v>3986</v>
      </c>
      <c r="I1678" s="2" t="s">
        <v>3987</v>
      </c>
      <c r="J1678" s="2" t="s">
        <v>3301</v>
      </c>
      <c r="K1678" s="194" t="s">
        <v>13</v>
      </c>
      <c r="L1678" s="2">
        <v>44</v>
      </c>
      <c r="M1678" s="194" t="s">
        <v>3988</v>
      </c>
      <c r="N1678" s="2" t="s">
        <v>3989</v>
      </c>
      <c r="O1678" s="195" t="s">
        <v>3990</v>
      </c>
    </row>
    <row r="1679" spans="1:15">
      <c r="A1679" s="7">
        <v>2016</v>
      </c>
      <c r="B1679" s="7" t="s">
        <v>59</v>
      </c>
      <c r="C1679" s="8">
        <v>42415</v>
      </c>
      <c r="D1679" s="7">
        <v>26</v>
      </c>
      <c r="E1679" s="7" t="str">
        <f t="shared" si="51"/>
        <v>S74241526</v>
      </c>
      <c r="F1679" s="3">
        <v>2018</v>
      </c>
      <c r="G1679" s="2" t="s">
        <v>3991</v>
      </c>
      <c r="H1679" s="2" t="s">
        <v>3991</v>
      </c>
      <c r="I1679" s="2" t="s">
        <v>3992</v>
      </c>
      <c r="J1679" s="2" t="s">
        <v>1927</v>
      </c>
      <c r="K1679" s="194" t="s">
        <v>13</v>
      </c>
      <c r="L1679" s="2">
        <v>38</v>
      </c>
      <c r="M1679" s="194" t="s">
        <v>3023</v>
      </c>
      <c r="N1679" s="2" t="s">
        <v>3695</v>
      </c>
      <c r="O1679" s="195" t="s">
        <v>410</v>
      </c>
    </row>
    <row r="1680" spans="1:15">
      <c r="A1680" s="7">
        <v>2016</v>
      </c>
      <c r="B1680" s="7" t="s">
        <v>59</v>
      </c>
      <c r="C1680" s="8">
        <v>42415</v>
      </c>
      <c r="D1680" s="7">
        <v>27</v>
      </c>
      <c r="E1680" s="7" t="str">
        <f t="shared" si="51"/>
        <v>S74241527</v>
      </c>
      <c r="F1680" s="3">
        <v>2019</v>
      </c>
      <c r="G1680" s="2" t="s">
        <v>3993</v>
      </c>
      <c r="H1680" s="2" t="s">
        <v>3993</v>
      </c>
      <c r="I1680" s="2" t="s">
        <v>3994</v>
      </c>
      <c r="J1680" s="2" t="s">
        <v>833</v>
      </c>
      <c r="K1680" s="194" t="s">
        <v>13</v>
      </c>
      <c r="L1680" s="2">
        <v>34</v>
      </c>
      <c r="M1680" s="194" t="s">
        <v>3995</v>
      </c>
      <c r="N1680" s="2" t="s">
        <v>3996</v>
      </c>
      <c r="O1680" s="195" t="s">
        <v>3997</v>
      </c>
    </row>
    <row r="1681" spans="1:15" ht="15.75" thickBot="1">
      <c r="A1681" s="7">
        <v>2016</v>
      </c>
      <c r="B1681" s="7" t="s">
        <v>59</v>
      </c>
      <c r="C1681" s="8">
        <v>42415</v>
      </c>
      <c r="D1681" s="7">
        <v>28</v>
      </c>
      <c r="E1681" s="7" t="str">
        <f t="shared" si="51"/>
        <v>S74241528</v>
      </c>
      <c r="F1681" s="5">
        <v>2020</v>
      </c>
      <c r="G1681" s="6" t="s">
        <v>3998</v>
      </c>
      <c r="H1681" s="6" t="s">
        <v>3998</v>
      </c>
      <c r="I1681" s="6" t="s">
        <v>3999</v>
      </c>
      <c r="J1681" s="6" t="s">
        <v>2115</v>
      </c>
      <c r="K1681" s="196" t="s">
        <v>13</v>
      </c>
      <c r="L1681" s="6">
        <v>34</v>
      </c>
      <c r="M1681" s="196">
        <v>50</v>
      </c>
      <c r="N1681" s="6" t="s">
        <v>483</v>
      </c>
      <c r="O1681" s="197" t="s">
        <v>461</v>
      </c>
    </row>
    <row r="1682" spans="1:15" ht="16.5" thickTop="1" thickBot="1">
      <c r="A1682" s="7">
        <v>2016</v>
      </c>
      <c r="B1682" s="7" t="s">
        <v>58</v>
      </c>
      <c r="C1682" s="8">
        <v>42422</v>
      </c>
      <c r="D1682" s="7">
        <v>1</v>
      </c>
      <c r="E1682" s="7" t="str">
        <f t="shared" si="51"/>
        <v>S8424221</v>
      </c>
      <c r="F1682" s="1" t="s">
        <v>0</v>
      </c>
    </row>
    <row r="1683" spans="1:15" ht="16.5" thickTop="1" thickBot="1">
      <c r="A1683" s="7">
        <v>2016</v>
      </c>
      <c r="B1683" s="7" t="s">
        <v>58</v>
      </c>
      <c r="C1683" s="8">
        <v>42422</v>
      </c>
      <c r="D1683" s="7">
        <v>2</v>
      </c>
      <c r="E1683" s="7" t="str">
        <f t="shared" si="51"/>
        <v>S8424222</v>
      </c>
      <c r="F1683" s="338" t="s">
        <v>1</v>
      </c>
      <c r="G1683" s="341" t="s">
        <v>2</v>
      </c>
      <c r="H1683" s="342"/>
      <c r="I1683" s="342"/>
      <c r="J1683" s="343"/>
      <c r="K1683" s="344" t="s">
        <v>3</v>
      </c>
      <c r="L1683" s="343"/>
      <c r="M1683" s="344" t="s">
        <v>144</v>
      </c>
      <c r="N1683" s="342"/>
      <c r="O1683" s="342"/>
    </row>
    <row r="1684" spans="1:15" ht="18" customHeight="1" thickBot="1">
      <c r="A1684" s="7">
        <v>2016</v>
      </c>
      <c r="B1684" s="7" t="s">
        <v>58</v>
      </c>
      <c r="C1684" s="8">
        <v>42422</v>
      </c>
      <c r="D1684" s="7">
        <v>3</v>
      </c>
      <c r="E1684" s="7" t="str">
        <f t="shared" si="51"/>
        <v>S8424223</v>
      </c>
      <c r="F1684" s="339"/>
      <c r="G1684" s="345" t="s">
        <v>5</v>
      </c>
      <c r="H1684" s="347" t="s">
        <v>145</v>
      </c>
      <c r="I1684" s="348"/>
      <c r="J1684" s="349"/>
      <c r="K1684" s="350" t="s">
        <v>6</v>
      </c>
      <c r="L1684" s="352" t="s">
        <v>7</v>
      </c>
      <c r="M1684" s="350" t="s">
        <v>8</v>
      </c>
      <c r="N1684" s="354" t="s">
        <v>146</v>
      </c>
      <c r="O1684" s="356" t="s">
        <v>147</v>
      </c>
    </row>
    <row r="1685" spans="1:15" ht="15.75" thickBot="1">
      <c r="A1685" s="7">
        <v>2016</v>
      </c>
      <c r="B1685" s="7" t="s">
        <v>58</v>
      </c>
      <c r="C1685" s="8">
        <v>42422</v>
      </c>
      <c r="D1685" s="7">
        <v>4</v>
      </c>
      <c r="E1685" s="7" t="str">
        <f t="shared" si="51"/>
        <v>S8424224</v>
      </c>
      <c r="F1685" s="340"/>
      <c r="G1685" s="346"/>
      <c r="H1685" s="191" t="s">
        <v>9</v>
      </c>
      <c r="I1685" s="192" t="s">
        <v>10</v>
      </c>
      <c r="J1685" s="193" t="s">
        <v>11</v>
      </c>
      <c r="K1685" s="351"/>
      <c r="L1685" s="353"/>
      <c r="M1685" s="351"/>
      <c r="N1685" s="355"/>
      <c r="O1685" s="357"/>
    </row>
    <row r="1686" spans="1:15">
      <c r="A1686" s="7">
        <v>2016</v>
      </c>
      <c r="B1686" s="7" t="s">
        <v>58</v>
      </c>
      <c r="C1686" s="8">
        <v>42422</v>
      </c>
      <c r="D1686" s="7">
        <v>5</v>
      </c>
      <c r="E1686" s="7" t="str">
        <f t="shared" si="51"/>
        <v>S8424225</v>
      </c>
      <c r="F1686" s="3" t="s">
        <v>12</v>
      </c>
      <c r="G1686" s="2" t="s">
        <v>1176</v>
      </c>
      <c r="H1686" s="2" t="s">
        <v>1176</v>
      </c>
      <c r="I1686" s="2" t="s">
        <v>1637</v>
      </c>
      <c r="J1686" s="2" t="s">
        <v>4000</v>
      </c>
      <c r="K1686" s="194" t="s">
        <v>13</v>
      </c>
      <c r="L1686" s="2">
        <v>51</v>
      </c>
      <c r="M1686" s="194" t="s">
        <v>740</v>
      </c>
      <c r="N1686" s="2" t="s">
        <v>1646</v>
      </c>
      <c r="O1686" s="195" t="s">
        <v>400</v>
      </c>
    </row>
    <row r="1687" spans="1:15">
      <c r="A1687" s="7">
        <v>2016</v>
      </c>
      <c r="B1687" s="7" t="s">
        <v>58</v>
      </c>
      <c r="C1687" s="8">
        <v>42422</v>
      </c>
      <c r="D1687" s="7">
        <v>6</v>
      </c>
      <c r="E1687" s="7" t="str">
        <f t="shared" si="51"/>
        <v>S8424226</v>
      </c>
      <c r="F1687" s="4">
        <v>42401</v>
      </c>
      <c r="G1687" s="2" t="s">
        <v>3995</v>
      </c>
      <c r="H1687" s="2" t="s">
        <v>3995</v>
      </c>
      <c r="I1687" s="2" t="s">
        <v>836</v>
      </c>
      <c r="J1687" s="2" t="s">
        <v>834</v>
      </c>
      <c r="K1687" s="194" t="s">
        <v>13</v>
      </c>
      <c r="L1687" s="2">
        <v>55</v>
      </c>
      <c r="M1687" s="194">
        <v>64</v>
      </c>
      <c r="N1687" s="2">
        <v>24</v>
      </c>
      <c r="O1687" s="195">
        <v>12</v>
      </c>
    </row>
    <row r="1688" spans="1:15">
      <c r="A1688" s="7">
        <v>2016</v>
      </c>
      <c r="B1688" s="7" t="s">
        <v>58</v>
      </c>
      <c r="C1688" s="8">
        <v>42422</v>
      </c>
      <c r="D1688" s="7">
        <v>7</v>
      </c>
      <c r="E1688" s="7" t="str">
        <f t="shared" si="51"/>
        <v>S8424227</v>
      </c>
      <c r="F1688" s="4">
        <v>42430</v>
      </c>
      <c r="G1688" s="2" t="s">
        <v>4001</v>
      </c>
      <c r="H1688" s="2" t="s">
        <v>4001</v>
      </c>
      <c r="I1688" s="2" t="s">
        <v>4001</v>
      </c>
      <c r="J1688" s="2" t="s">
        <v>3045</v>
      </c>
      <c r="K1688" s="194" t="s">
        <v>13</v>
      </c>
      <c r="L1688" s="2">
        <v>53</v>
      </c>
      <c r="M1688" s="194" t="s">
        <v>4002</v>
      </c>
      <c r="N1688" s="2" t="s">
        <v>1384</v>
      </c>
      <c r="O1688" s="195" t="s">
        <v>1398</v>
      </c>
    </row>
    <row r="1689" spans="1:15">
      <c r="A1689" s="7">
        <v>2016</v>
      </c>
      <c r="B1689" s="7" t="s">
        <v>58</v>
      </c>
      <c r="C1689" s="8">
        <v>42422</v>
      </c>
      <c r="D1689" s="7">
        <v>8</v>
      </c>
      <c r="E1689" s="7" t="str">
        <f t="shared" si="51"/>
        <v>S8424228</v>
      </c>
      <c r="F1689" s="4">
        <v>42461</v>
      </c>
      <c r="G1689" s="2" t="s">
        <v>4003</v>
      </c>
      <c r="H1689" s="2" t="s">
        <v>4003</v>
      </c>
      <c r="I1689" s="2" t="s">
        <v>4004</v>
      </c>
      <c r="J1689" s="2" t="s">
        <v>3109</v>
      </c>
      <c r="K1689" s="194" t="s">
        <v>13</v>
      </c>
      <c r="L1689" s="2">
        <v>45</v>
      </c>
      <c r="M1689" s="194" t="s">
        <v>758</v>
      </c>
      <c r="N1689" s="2" t="s">
        <v>1181</v>
      </c>
      <c r="O1689" s="195" t="s">
        <v>4005</v>
      </c>
    </row>
    <row r="1690" spans="1:15">
      <c r="A1690" s="7">
        <v>2016</v>
      </c>
      <c r="B1690" s="7" t="s">
        <v>58</v>
      </c>
      <c r="C1690" s="8">
        <v>42422</v>
      </c>
      <c r="D1690" s="7">
        <v>9</v>
      </c>
      <c r="E1690" s="7" t="str">
        <f t="shared" si="51"/>
        <v>S8424229</v>
      </c>
      <c r="F1690" s="4">
        <v>42491</v>
      </c>
      <c r="G1690" s="2" t="s">
        <v>4006</v>
      </c>
      <c r="H1690" s="2" t="s">
        <v>4006</v>
      </c>
      <c r="I1690" s="2" t="s">
        <v>4007</v>
      </c>
      <c r="J1690" s="2" t="s">
        <v>2965</v>
      </c>
      <c r="K1690" s="194" t="s">
        <v>13</v>
      </c>
      <c r="L1690" s="2">
        <v>42</v>
      </c>
      <c r="M1690" s="194">
        <v>20</v>
      </c>
      <c r="N1690" s="2">
        <v>24</v>
      </c>
      <c r="O1690" s="195">
        <v>56</v>
      </c>
    </row>
    <row r="1691" spans="1:15">
      <c r="A1691" s="7">
        <v>2016</v>
      </c>
      <c r="B1691" s="7" t="s">
        <v>58</v>
      </c>
      <c r="C1691" s="8">
        <v>42422</v>
      </c>
      <c r="D1691" s="7">
        <v>10</v>
      </c>
      <c r="E1691" s="7" t="str">
        <f t="shared" si="51"/>
        <v>S84242210</v>
      </c>
      <c r="F1691" s="3" t="s">
        <v>14</v>
      </c>
      <c r="G1691" s="2" t="s">
        <v>4008</v>
      </c>
      <c r="H1691" s="2" t="s">
        <v>4008</v>
      </c>
      <c r="I1691" s="2" t="s">
        <v>4009</v>
      </c>
      <c r="J1691" s="2" t="s">
        <v>3323</v>
      </c>
      <c r="K1691" s="194" t="s">
        <v>13</v>
      </c>
      <c r="L1691" s="2">
        <v>42</v>
      </c>
      <c r="M1691" s="194">
        <v>20</v>
      </c>
      <c r="N1691" s="2">
        <v>32</v>
      </c>
      <c r="O1691" s="195">
        <v>48</v>
      </c>
    </row>
    <row r="1692" spans="1:15">
      <c r="A1692" s="7">
        <v>2016</v>
      </c>
      <c r="B1692" s="7" t="s">
        <v>58</v>
      </c>
      <c r="C1692" s="8">
        <v>42422</v>
      </c>
      <c r="D1692" s="7">
        <v>11</v>
      </c>
      <c r="E1692" s="7" t="str">
        <f t="shared" si="51"/>
        <v>S84242211</v>
      </c>
      <c r="F1692" s="3">
        <v>2017</v>
      </c>
      <c r="G1692" s="2" t="s">
        <v>4010</v>
      </c>
      <c r="H1692" s="2" t="s">
        <v>4010</v>
      </c>
      <c r="I1692" s="2" t="s">
        <v>4011</v>
      </c>
      <c r="J1692" s="2" t="s">
        <v>1761</v>
      </c>
      <c r="K1692" s="194" t="s">
        <v>13</v>
      </c>
      <c r="L1692" s="2">
        <v>42</v>
      </c>
      <c r="M1692" s="194" t="s">
        <v>4012</v>
      </c>
      <c r="N1692" s="2" t="s">
        <v>384</v>
      </c>
      <c r="O1692" s="195" t="s">
        <v>1130</v>
      </c>
    </row>
    <row r="1693" spans="1:15">
      <c r="A1693" s="7">
        <v>2016</v>
      </c>
      <c r="B1693" s="7" t="s">
        <v>58</v>
      </c>
      <c r="C1693" s="8">
        <v>42422</v>
      </c>
      <c r="D1693" s="7">
        <v>12</v>
      </c>
      <c r="E1693" s="7" t="str">
        <f t="shared" si="51"/>
        <v>S84242212</v>
      </c>
      <c r="F1693" s="3">
        <v>2018</v>
      </c>
      <c r="G1693" s="2" t="s">
        <v>4013</v>
      </c>
      <c r="H1693" s="2" t="s">
        <v>4013</v>
      </c>
      <c r="I1693" s="2" t="s">
        <v>4014</v>
      </c>
      <c r="J1693" s="2" t="s">
        <v>3698</v>
      </c>
      <c r="K1693" s="194" t="s">
        <v>13</v>
      </c>
      <c r="L1693" s="2">
        <v>37</v>
      </c>
      <c r="M1693" s="194" t="s">
        <v>4015</v>
      </c>
      <c r="N1693" s="2" t="s">
        <v>4016</v>
      </c>
      <c r="O1693" s="195" t="s">
        <v>4017</v>
      </c>
    </row>
    <row r="1694" spans="1:15">
      <c r="A1694" s="7">
        <v>2016</v>
      </c>
      <c r="B1694" s="7" t="s">
        <v>58</v>
      </c>
      <c r="C1694" s="8">
        <v>42422</v>
      </c>
      <c r="D1694" s="7">
        <v>13</v>
      </c>
      <c r="E1694" s="7" t="str">
        <f t="shared" si="51"/>
        <v>S84242213</v>
      </c>
      <c r="F1694" s="3">
        <v>2019</v>
      </c>
      <c r="G1694" s="2" t="s">
        <v>4018</v>
      </c>
      <c r="H1694" s="2" t="s">
        <v>4018</v>
      </c>
      <c r="I1694" s="2">
        <v>126</v>
      </c>
      <c r="J1694" s="2" t="s">
        <v>426</v>
      </c>
      <c r="K1694" s="194" t="s">
        <v>13</v>
      </c>
      <c r="L1694" s="2">
        <v>32</v>
      </c>
      <c r="M1694" s="194" t="s">
        <v>1646</v>
      </c>
      <c r="N1694" s="2" t="s">
        <v>455</v>
      </c>
      <c r="O1694" s="195" t="s">
        <v>741</v>
      </c>
    </row>
    <row r="1695" spans="1:15" ht="15.75" thickBot="1">
      <c r="A1695" s="7">
        <v>2016</v>
      </c>
      <c r="B1695" s="7" t="s">
        <v>58</v>
      </c>
      <c r="C1695" s="8">
        <v>42422</v>
      </c>
      <c r="D1695" s="7">
        <v>14</v>
      </c>
      <c r="E1695" s="7" t="str">
        <f t="shared" si="51"/>
        <v>S84242214</v>
      </c>
      <c r="F1695" s="5">
        <v>2020</v>
      </c>
      <c r="G1695" s="6" t="s">
        <v>4019</v>
      </c>
      <c r="H1695" s="6" t="s">
        <v>4019</v>
      </c>
      <c r="I1695" s="6" t="s">
        <v>4020</v>
      </c>
      <c r="J1695" s="6" t="s">
        <v>880</v>
      </c>
      <c r="K1695" s="196" t="s">
        <v>13</v>
      </c>
      <c r="L1695" s="6">
        <v>30</v>
      </c>
      <c r="M1695" s="196" t="s">
        <v>3644</v>
      </c>
      <c r="N1695" s="6" t="s">
        <v>893</v>
      </c>
      <c r="O1695" s="197" t="s">
        <v>819</v>
      </c>
    </row>
    <row r="1696" spans="1:15" ht="16.5" thickTop="1" thickBot="1">
      <c r="A1696" s="7">
        <v>2016</v>
      </c>
      <c r="B1696" s="7" t="s">
        <v>58</v>
      </c>
      <c r="C1696" s="8">
        <v>42422</v>
      </c>
      <c r="D1696" s="7">
        <v>15</v>
      </c>
      <c r="E1696" s="7" t="str">
        <f t="shared" si="51"/>
        <v>S84242215</v>
      </c>
      <c r="F1696" s="1" t="s">
        <v>15</v>
      </c>
    </row>
    <row r="1697" spans="1:15" ht="16.5" thickTop="1" thickBot="1">
      <c r="A1697" s="7">
        <v>2016</v>
      </c>
      <c r="B1697" s="7" t="s">
        <v>58</v>
      </c>
      <c r="C1697" s="8">
        <v>42422</v>
      </c>
      <c r="D1697" s="7">
        <v>16</v>
      </c>
      <c r="E1697" s="7" t="str">
        <f t="shared" si="51"/>
        <v>S84242216</v>
      </c>
      <c r="F1697" s="338" t="s">
        <v>1</v>
      </c>
      <c r="G1697" s="341" t="s">
        <v>2</v>
      </c>
      <c r="H1697" s="342"/>
      <c r="I1697" s="342"/>
      <c r="J1697" s="343"/>
      <c r="K1697" s="344" t="s">
        <v>3</v>
      </c>
      <c r="L1697" s="343"/>
      <c r="M1697" s="344" t="s">
        <v>144</v>
      </c>
      <c r="N1697" s="342"/>
      <c r="O1697" s="342"/>
    </row>
    <row r="1698" spans="1:15" ht="18" customHeight="1" thickBot="1">
      <c r="A1698" s="7">
        <v>2016</v>
      </c>
      <c r="B1698" s="7" t="s">
        <v>58</v>
      </c>
      <c r="C1698" s="8">
        <v>42422</v>
      </c>
      <c r="D1698" s="7">
        <v>17</v>
      </c>
      <c r="E1698" s="7" t="str">
        <f t="shared" si="51"/>
        <v>S84242217</v>
      </c>
      <c r="F1698" s="339"/>
      <c r="G1698" s="345" t="s">
        <v>5</v>
      </c>
      <c r="H1698" s="347" t="s">
        <v>145</v>
      </c>
      <c r="I1698" s="348"/>
      <c r="J1698" s="349"/>
      <c r="K1698" s="350" t="s">
        <v>6</v>
      </c>
      <c r="L1698" s="352" t="s">
        <v>7</v>
      </c>
      <c r="M1698" s="350" t="s">
        <v>8</v>
      </c>
      <c r="N1698" s="354" t="s">
        <v>146</v>
      </c>
      <c r="O1698" s="356" t="s">
        <v>147</v>
      </c>
    </row>
    <row r="1699" spans="1:15" ht="15.75" thickBot="1">
      <c r="A1699" s="7">
        <v>2016</v>
      </c>
      <c r="B1699" s="7" t="s">
        <v>58</v>
      </c>
      <c r="C1699" s="8">
        <v>42422</v>
      </c>
      <c r="D1699" s="7">
        <v>18</v>
      </c>
      <c r="E1699" s="7" t="str">
        <f t="shared" si="51"/>
        <v>S84242218</v>
      </c>
      <c r="F1699" s="340"/>
      <c r="G1699" s="346"/>
      <c r="H1699" s="191" t="s">
        <v>9</v>
      </c>
      <c r="I1699" s="192" t="s">
        <v>10</v>
      </c>
      <c r="J1699" s="193" t="s">
        <v>11</v>
      </c>
      <c r="K1699" s="351"/>
      <c r="L1699" s="353"/>
      <c r="M1699" s="351"/>
      <c r="N1699" s="355"/>
      <c r="O1699" s="357"/>
    </row>
    <row r="1700" spans="1:15">
      <c r="A1700" s="7">
        <v>2016</v>
      </c>
      <c r="B1700" s="7" t="s">
        <v>58</v>
      </c>
      <c r="C1700" s="8">
        <v>42422</v>
      </c>
      <c r="D1700" s="7">
        <v>19</v>
      </c>
      <c r="E1700" s="7" t="str">
        <f t="shared" si="51"/>
        <v>S84242219</v>
      </c>
      <c r="F1700" s="3" t="s">
        <v>16</v>
      </c>
      <c r="G1700" s="2" t="s">
        <v>4021</v>
      </c>
      <c r="H1700" s="2" t="s">
        <v>4021</v>
      </c>
      <c r="I1700" s="2" t="s">
        <v>1446</v>
      </c>
      <c r="J1700" s="2" t="s">
        <v>1504</v>
      </c>
      <c r="K1700" s="194" t="s">
        <v>13</v>
      </c>
      <c r="L1700" s="2">
        <v>49</v>
      </c>
      <c r="M1700" s="194" t="s">
        <v>3695</v>
      </c>
      <c r="N1700" s="2" t="s">
        <v>3662</v>
      </c>
      <c r="O1700" s="195" t="s">
        <v>2055</v>
      </c>
    </row>
    <row r="1701" spans="1:15">
      <c r="A1701" s="7">
        <v>2016</v>
      </c>
      <c r="B1701" s="7" t="s">
        <v>58</v>
      </c>
      <c r="C1701" s="8">
        <v>42422</v>
      </c>
      <c r="D1701" s="7">
        <v>20</v>
      </c>
      <c r="E1701" s="7" t="str">
        <f t="shared" si="51"/>
        <v>S84242220</v>
      </c>
      <c r="F1701" s="4">
        <v>42401</v>
      </c>
      <c r="G1701" s="2" t="s">
        <v>4022</v>
      </c>
      <c r="H1701" s="2" t="s">
        <v>4022</v>
      </c>
      <c r="I1701" s="2" t="s">
        <v>4005</v>
      </c>
      <c r="J1701" s="2" t="s">
        <v>1161</v>
      </c>
      <c r="K1701" s="194" t="s">
        <v>13</v>
      </c>
      <c r="L1701" s="2">
        <v>50</v>
      </c>
      <c r="M1701" s="194" t="s">
        <v>380</v>
      </c>
      <c r="N1701" s="2" t="s">
        <v>333</v>
      </c>
      <c r="O1701" s="195" t="s">
        <v>379</v>
      </c>
    </row>
    <row r="1702" spans="1:15">
      <c r="A1702" s="7">
        <v>2016</v>
      </c>
      <c r="B1702" s="7" t="s">
        <v>58</v>
      </c>
      <c r="C1702" s="8">
        <v>42422</v>
      </c>
      <c r="D1702" s="7">
        <v>21</v>
      </c>
      <c r="E1702" s="7" t="str">
        <f t="shared" si="51"/>
        <v>S84242221</v>
      </c>
      <c r="F1702" s="4">
        <v>42430</v>
      </c>
      <c r="G1702" s="2" t="s">
        <v>4023</v>
      </c>
      <c r="H1702" s="2" t="s">
        <v>4023</v>
      </c>
      <c r="I1702" s="2" t="s">
        <v>3180</v>
      </c>
      <c r="J1702" s="2" t="s">
        <v>833</v>
      </c>
      <c r="K1702" s="194" t="s">
        <v>13</v>
      </c>
      <c r="L1702" s="2">
        <v>46</v>
      </c>
      <c r="M1702" s="194" t="s">
        <v>551</v>
      </c>
      <c r="N1702" s="2" t="s">
        <v>2623</v>
      </c>
      <c r="O1702" s="195" t="s">
        <v>3028</v>
      </c>
    </row>
    <row r="1703" spans="1:15">
      <c r="A1703" s="7">
        <v>2016</v>
      </c>
      <c r="B1703" s="7" t="s">
        <v>58</v>
      </c>
      <c r="C1703" s="8">
        <v>42422</v>
      </c>
      <c r="D1703" s="7">
        <v>22</v>
      </c>
      <c r="E1703" s="7" t="str">
        <f t="shared" si="51"/>
        <v>S84242222</v>
      </c>
      <c r="F1703" s="4">
        <v>42461</v>
      </c>
      <c r="G1703" s="2" t="s">
        <v>4024</v>
      </c>
      <c r="H1703" s="2" t="s">
        <v>4024</v>
      </c>
      <c r="I1703" s="2" t="s">
        <v>4025</v>
      </c>
      <c r="J1703" s="2" t="s">
        <v>2222</v>
      </c>
      <c r="K1703" s="194" t="s">
        <v>13</v>
      </c>
      <c r="L1703" s="2">
        <v>43</v>
      </c>
      <c r="M1703" s="194" t="s">
        <v>2290</v>
      </c>
      <c r="N1703" s="2" t="s">
        <v>2290</v>
      </c>
      <c r="O1703" s="195" t="s">
        <v>3386</v>
      </c>
    </row>
    <row r="1704" spans="1:15">
      <c r="A1704" s="7">
        <v>2016</v>
      </c>
      <c r="B1704" s="7" t="s">
        <v>58</v>
      </c>
      <c r="C1704" s="8">
        <v>42422</v>
      </c>
      <c r="D1704" s="7">
        <v>23</v>
      </c>
      <c r="E1704" s="7" t="str">
        <f t="shared" si="51"/>
        <v>S84242223</v>
      </c>
      <c r="F1704" s="4">
        <v>42491</v>
      </c>
      <c r="G1704" s="2" t="s">
        <v>4026</v>
      </c>
      <c r="H1704" s="2" t="s">
        <v>4026</v>
      </c>
      <c r="I1704" s="2" t="s">
        <v>4027</v>
      </c>
      <c r="J1704" s="2" t="s">
        <v>1502</v>
      </c>
      <c r="K1704" s="194" t="s">
        <v>13</v>
      </c>
      <c r="L1704" s="2">
        <v>38</v>
      </c>
      <c r="M1704" s="194" t="s">
        <v>301</v>
      </c>
      <c r="N1704" s="2" t="s">
        <v>420</v>
      </c>
      <c r="O1704" s="195" t="s">
        <v>1019</v>
      </c>
    </row>
    <row r="1705" spans="1:15">
      <c r="A1705" s="7">
        <v>2016</v>
      </c>
      <c r="B1705" s="7" t="s">
        <v>58</v>
      </c>
      <c r="C1705" s="8">
        <v>42422</v>
      </c>
      <c r="D1705" s="7">
        <v>24</v>
      </c>
      <c r="E1705" s="7" t="str">
        <f t="shared" si="51"/>
        <v>S84242224</v>
      </c>
      <c r="F1705" s="3" t="s">
        <v>14</v>
      </c>
      <c r="G1705" s="2" t="s">
        <v>4028</v>
      </c>
      <c r="H1705" s="2" t="s">
        <v>4028</v>
      </c>
      <c r="I1705" s="2" t="s">
        <v>4029</v>
      </c>
      <c r="J1705" s="2" t="s">
        <v>1871</v>
      </c>
      <c r="K1705" s="194" t="s">
        <v>13</v>
      </c>
      <c r="L1705" s="2">
        <v>40</v>
      </c>
      <c r="M1705" s="194" t="s">
        <v>257</v>
      </c>
      <c r="N1705" s="2" t="s">
        <v>2623</v>
      </c>
      <c r="O1705" s="195" t="s">
        <v>3662</v>
      </c>
    </row>
    <row r="1706" spans="1:15">
      <c r="A1706" s="7">
        <v>2016</v>
      </c>
      <c r="B1706" s="7" t="s">
        <v>58</v>
      </c>
      <c r="C1706" s="8">
        <v>42422</v>
      </c>
      <c r="D1706" s="7">
        <v>25</v>
      </c>
      <c r="E1706" s="7" t="str">
        <f t="shared" si="51"/>
        <v>S84242225</v>
      </c>
      <c r="F1706" s="3">
        <v>2017</v>
      </c>
      <c r="G1706" s="2" t="s">
        <v>4030</v>
      </c>
      <c r="H1706" s="2" t="s">
        <v>4030</v>
      </c>
      <c r="I1706" s="2" t="s">
        <v>4031</v>
      </c>
      <c r="J1706" s="2" t="s">
        <v>1861</v>
      </c>
      <c r="K1706" s="194" t="s">
        <v>13</v>
      </c>
      <c r="L1706" s="2">
        <v>41</v>
      </c>
      <c r="M1706" s="194" t="s">
        <v>4032</v>
      </c>
      <c r="N1706" s="2" t="s">
        <v>2249</v>
      </c>
      <c r="O1706" s="195" t="s">
        <v>4033</v>
      </c>
    </row>
    <row r="1707" spans="1:15">
      <c r="A1707" s="7">
        <v>2016</v>
      </c>
      <c r="B1707" s="7" t="s">
        <v>58</v>
      </c>
      <c r="C1707" s="8">
        <v>42422</v>
      </c>
      <c r="D1707" s="7">
        <v>26</v>
      </c>
      <c r="E1707" s="7" t="str">
        <f t="shared" ref="E1707:E1770" si="52">B1707&amp;C1707&amp;D1707</f>
        <v>S84242226</v>
      </c>
      <c r="F1707" s="3">
        <v>2018</v>
      </c>
      <c r="G1707" s="2" t="s">
        <v>4034</v>
      </c>
      <c r="H1707" s="2" t="s">
        <v>4034</v>
      </c>
      <c r="I1707" s="2" t="s">
        <v>4035</v>
      </c>
      <c r="J1707" s="2" t="s">
        <v>3257</v>
      </c>
      <c r="K1707" s="194" t="s">
        <v>13</v>
      </c>
      <c r="L1707" s="2">
        <v>37</v>
      </c>
      <c r="M1707" s="194" t="s">
        <v>2623</v>
      </c>
      <c r="N1707" s="2" t="s">
        <v>3023</v>
      </c>
      <c r="O1707" s="195" t="s">
        <v>2055</v>
      </c>
    </row>
    <row r="1708" spans="1:15">
      <c r="A1708" s="7">
        <v>2016</v>
      </c>
      <c r="B1708" s="7" t="s">
        <v>58</v>
      </c>
      <c r="C1708" s="8">
        <v>42422</v>
      </c>
      <c r="D1708" s="7">
        <v>27</v>
      </c>
      <c r="E1708" s="7" t="str">
        <f t="shared" si="52"/>
        <v>S84242227</v>
      </c>
      <c r="F1708" s="3">
        <v>2019</v>
      </c>
      <c r="G1708" s="2" t="s">
        <v>4036</v>
      </c>
      <c r="H1708" s="2" t="s">
        <v>4036</v>
      </c>
      <c r="I1708" s="2" t="s">
        <v>4037</v>
      </c>
      <c r="J1708" s="2" t="s">
        <v>2310</v>
      </c>
      <c r="K1708" s="194" t="s">
        <v>13</v>
      </c>
      <c r="L1708" s="2">
        <v>31</v>
      </c>
      <c r="M1708" s="194" t="s">
        <v>1629</v>
      </c>
      <c r="N1708" s="2" t="s">
        <v>4038</v>
      </c>
      <c r="O1708" s="195" t="s">
        <v>4039</v>
      </c>
    </row>
    <row r="1709" spans="1:15" ht="15.75" thickBot="1">
      <c r="A1709" s="7">
        <v>2016</v>
      </c>
      <c r="B1709" s="7" t="s">
        <v>58</v>
      </c>
      <c r="C1709" s="8">
        <v>42422</v>
      </c>
      <c r="D1709" s="7">
        <v>28</v>
      </c>
      <c r="E1709" s="7" t="str">
        <f t="shared" si="52"/>
        <v>S84242228</v>
      </c>
      <c r="F1709" s="5">
        <v>2020</v>
      </c>
      <c r="G1709" s="6" t="s">
        <v>4040</v>
      </c>
      <c r="H1709" s="6" t="s">
        <v>4040</v>
      </c>
      <c r="I1709" s="6" t="s">
        <v>4041</v>
      </c>
      <c r="J1709" s="6" t="s">
        <v>4042</v>
      </c>
      <c r="K1709" s="196" t="s">
        <v>13</v>
      </c>
      <c r="L1709" s="6">
        <v>31</v>
      </c>
      <c r="M1709" s="196" t="s">
        <v>1629</v>
      </c>
      <c r="N1709" s="6" t="s">
        <v>4043</v>
      </c>
      <c r="O1709" s="197" t="s">
        <v>4044</v>
      </c>
    </row>
    <row r="1710" spans="1:15" ht="16.5" thickTop="1" thickBot="1">
      <c r="A1710" s="7">
        <v>2016</v>
      </c>
      <c r="B1710" s="7" t="s">
        <v>57</v>
      </c>
      <c r="C1710" s="8">
        <v>42429</v>
      </c>
      <c r="D1710" s="7">
        <v>1</v>
      </c>
      <c r="E1710" s="7" t="str">
        <f t="shared" si="52"/>
        <v>S9424291</v>
      </c>
      <c r="F1710" s="1" t="s">
        <v>0</v>
      </c>
    </row>
    <row r="1711" spans="1:15" ht="16.5" thickTop="1" thickBot="1">
      <c r="A1711" s="7">
        <v>2016</v>
      </c>
      <c r="B1711" s="7" t="s">
        <v>57</v>
      </c>
      <c r="C1711" s="8">
        <v>42429</v>
      </c>
      <c r="D1711" s="7">
        <v>2</v>
      </c>
      <c r="E1711" s="7" t="str">
        <f t="shared" si="52"/>
        <v>S9424292</v>
      </c>
      <c r="F1711" s="338" t="s">
        <v>1</v>
      </c>
      <c r="G1711" s="341" t="s">
        <v>2</v>
      </c>
      <c r="H1711" s="342"/>
      <c r="I1711" s="342"/>
      <c r="J1711" s="343"/>
      <c r="K1711" s="344" t="s">
        <v>3</v>
      </c>
      <c r="L1711" s="343"/>
      <c r="M1711" s="344" t="s">
        <v>144</v>
      </c>
      <c r="N1711" s="342"/>
      <c r="O1711" s="342"/>
    </row>
    <row r="1712" spans="1:15" ht="18" customHeight="1" thickBot="1">
      <c r="A1712" s="7">
        <v>2016</v>
      </c>
      <c r="B1712" s="7" t="s">
        <v>57</v>
      </c>
      <c r="C1712" s="8">
        <v>42429</v>
      </c>
      <c r="D1712" s="7">
        <v>3</v>
      </c>
      <c r="E1712" s="7" t="str">
        <f t="shared" si="52"/>
        <v>S9424293</v>
      </c>
      <c r="F1712" s="339"/>
      <c r="G1712" s="345" t="s">
        <v>5</v>
      </c>
      <c r="H1712" s="347" t="s">
        <v>145</v>
      </c>
      <c r="I1712" s="348"/>
      <c r="J1712" s="349"/>
      <c r="K1712" s="350" t="s">
        <v>6</v>
      </c>
      <c r="L1712" s="352" t="s">
        <v>7</v>
      </c>
      <c r="M1712" s="350" t="s">
        <v>8</v>
      </c>
      <c r="N1712" s="354" t="s">
        <v>146</v>
      </c>
      <c r="O1712" s="356" t="s">
        <v>147</v>
      </c>
    </row>
    <row r="1713" spans="1:15" ht="15.75" thickBot="1">
      <c r="A1713" s="7">
        <v>2016</v>
      </c>
      <c r="B1713" s="7" t="s">
        <v>57</v>
      </c>
      <c r="C1713" s="8">
        <v>42429</v>
      </c>
      <c r="D1713" s="7">
        <v>4</v>
      </c>
      <c r="E1713" s="7" t="str">
        <f t="shared" si="52"/>
        <v>S9424294</v>
      </c>
      <c r="F1713" s="340"/>
      <c r="G1713" s="346"/>
      <c r="H1713" s="191" t="s">
        <v>9</v>
      </c>
      <c r="I1713" s="192" t="s">
        <v>10</v>
      </c>
      <c r="J1713" s="193" t="s">
        <v>11</v>
      </c>
      <c r="K1713" s="351"/>
      <c r="L1713" s="353"/>
      <c r="M1713" s="351"/>
      <c r="N1713" s="355"/>
      <c r="O1713" s="357"/>
    </row>
    <row r="1714" spans="1:15">
      <c r="A1714" s="7">
        <v>2016</v>
      </c>
      <c r="B1714" s="7" t="s">
        <v>57</v>
      </c>
      <c r="C1714" s="8">
        <v>42429</v>
      </c>
      <c r="D1714" s="7">
        <v>5</v>
      </c>
      <c r="E1714" s="7" t="str">
        <f t="shared" si="52"/>
        <v>S9424295</v>
      </c>
      <c r="F1714" s="3" t="s">
        <v>12</v>
      </c>
      <c r="G1714" s="2" t="s">
        <v>3904</v>
      </c>
      <c r="H1714" s="2" t="s">
        <v>3904</v>
      </c>
      <c r="I1714" s="2" t="s">
        <v>3739</v>
      </c>
      <c r="J1714" s="2" t="s">
        <v>4045</v>
      </c>
      <c r="K1714" s="194" t="s">
        <v>13</v>
      </c>
      <c r="L1714" s="2">
        <v>55</v>
      </c>
      <c r="M1714" s="194">
        <v>50</v>
      </c>
      <c r="N1714" s="2" t="s">
        <v>740</v>
      </c>
      <c r="O1714" s="195" t="s">
        <v>312</v>
      </c>
    </row>
    <row r="1715" spans="1:15">
      <c r="A1715" s="7">
        <v>2016</v>
      </c>
      <c r="B1715" s="7" t="s">
        <v>57</v>
      </c>
      <c r="C1715" s="8">
        <v>42429</v>
      </c>
      <c r="D1715" s="7">
        <v>6</v>
      </c>
      <c r="E1715" s="7" t="str">
        <f t="shared" si="52"/>
        <v>S9424296</v>
      </c>
      <c r="F1715" s="4">
        <v>42401</v>
      </c>
      <c r="G1715" s="2" t="s">
        <v>1493</v>
      </c>
      <c r="H1715" s="2" t="s">
        <v>1493</v>
      </c>
      <c r="I1715" s="2" t="s">
        <v>1371</v>
      </c>
      <c r="J1715" s="2" t="s">
        <v>4046</v>
      </c>
      <c r="K1715" s="194" t="s">
        <v>13</v>
      </c>
      <c r="L1715" s="2">
        <v>55</v>
      </c>
      <c r="M1715" s="194" t="s">
        <v>314</v>
      </c>
      <c r="N1715" s="2" t="s">
        <v>568</v>
      </c>
      <c r="O1715" s="195" t="s">
        <v>2011</v>
      </c>
    </row>
    <row r="1716" spans="1:15">
      <c r="A1716" s="7">
        <v>2016</v>
      </c>
      <c r="B1716" s="7" t="s">
        <v>57</v>
      </c>
      <c r="C1716" s="8">
        <v>42429</v>
      </c>
      <c r="D1716" s="7">
        <v>7</v>
      </c>
      <c r="E1716" s="7" t="str">
        <f t="shared" si="52"/>
        <v>S9424297</v>
      </c>
      <c r="F1716" s="4">
        <v>42430</v>
      </c>
      <c r="G1716" s="2" t="s">
        <v>4047</v>
      </c>
      <c r="H1716" s="2" t="s">
        <v>4047</v>
      </c>
      <c r="I1716" s="2" t="s">
        <v>4048</v>
      </c>
      <c r="J1716" s="2" t="s">
        <v>1412</v>
      </c>
      <c r="K1716" s="194" t="s">
        <v>13</v>
      </c>
      <c r="L1716" s="2">
        <v>53</v>
      </c>
      <c r="M1716" s="194" t="s">
        <v>1367</v>
      </c>
      <c r="N1716" s="2" t="s">
        <v>1788</v>
      </c>
      <c r="O1716" s="195" t="s">
        <v>333</v>
      </c>
    </row>
    <row r="1717" spans="1:15">
      <c r="A1717" s="7">
        <v>2016</v>
      </c>
      <c r="B1717" s="7" t="s">
        <v>57</v>
      </c>
      <c r="C1717" s="8">
        <v>42429</v>
      </c>
      <c r="D1717" s="7">
        <v>8</v>
      </c>
      <c r="E1717" s="7" t="str">
        <f t="shared" si="52"/>
        <v>S9424298</v>
      </c>
      <c r="F1717" s="4">
        <v>42461</v>
      </c>
      <c r="G1717" s="2" t="s">
        <v>3117</v>
      </c>
      <c r="H1717" s="2" t="s">
        <v>3117</v>
      </c>
      <c r="I1717" s="2" t="s">
        <v>4049</v>
      </c>
      <c r="J1717" s="2" t="s">
        <v>3234</v>
      </c>
      <c r="K1717" s="194" t="s">
        <v>13</v>
      </c>
      <c r="L1717" s="2">
        <v>45</v>
      </c>
      <c r="M1717" s="194" t="s">
        <v>3825</v>
      </c>
      <c r="N1717" s="2" t="s">
        <v>529</v>
      </c>
      <c r="O1717" s="195" t="s">
        <v>2583</v>
      </c>
    </row>
    <row r="1718" spans="1:15">
      <c r="A1718" s="7">
        <v>2016</v>
      </c>
      <c r="B1718" s="7" t="s">
        <v>57</v>
      </c>
      <c r="C1718" s="8">
        <v>42429</v>
      </c>
      <c r="D1718" s="7">
        <v>9</v>
      </c>
      <c r="E1718" s="7" t="str">
        <f t="shared" si="52"/>
        <v>S9424299</v>
      </c>
      <c r="F1718" s="4">
        <v>42491</v>
      </c>
      <c r="G1718" s="2" t="s">
        <v>4050</v>
      </c>
      <c r="H1718" s="2" t="s">
        <v>4050</v>
      </c>
      <c r="I1718" s="2" t="s">
        <v>4051</v>
      </c>
      <c r="J1718" s="2" t="s">
        <v>1704</v>
      </c>
      <c r="K1718" s="194" t="s">
        <v>13</v>
      </c>
      <c r="L1718" s="2">
        <v>42</v>
      </c>
      <c r="M1718" s="194" t="s">
        <v>4052</v>
      </c>
      <c r="N1718" s="2" t="s">
        <v>1158</v>
      </c>
      <c r="O1718" s="195" t="s">
        <v>2100</v>
      </c>
    </row>
    <row r="1719" spans="1:15">
      <c r="A1719" s="7">
        <v>2016</v>
      </c>
      <c r="B1719" s="7" t="s">
        <v>57</v>
      </c>
      <c r="C1719" s="8">
        <v>42429</v>
      </c>
      <c r="D1719" s="7">
        <v>10</v>
      </c>
      <c r="E1719" s="7" t="str">
        <f t="shared" si="52"/>
        <v>S94242910</v>
      </c>
      <c r="F1719" s="3" t="s">
        <v>14</v>
      </c>
      <c r="G1719" s="2" t="s">
        <v>4053</v>
      </c>
      <c r="H1719" s="2" t="s">
        <v>4053</v>
      </c>
      <c r="I1719" s="2" t="s">
        <v>4054</v>
      </c>
      <c r="J1719" s="2" t="s">
        <v>419</v>
      </c>
      <c r="K1719" s="194" t="s">
        <v>13</v>
      </c>
      <c r="L1719" s="2">
        <v>42</v>
      </c>
      <c r="M1719" s="194" t="s">
        <v>484</v>
      </c>
      <c r="N1719" s="2" t="s">
        <v>4055</v>
      </c>
      <c r="O1719" s="195" t="s">
        <v>2796</v>
      </c>
    </row>
    <row r="1720" spans="1:15">
      <c r="A1720" s="7">
        <v>2016</v>
      </c>
      <c r="B1720" s="7" t="s">
        <v>57</v>
      </c>
      <c r="C1720" s="8">
        <v>42429</v>
      </c>
      <c r="D1720" s="7">
        <v>11</v>
      </c>
      <c r="E1720" s="7" t="str">
        <f t="shared" si="52"/>
        <v>S94242911</v>
      </c>
      <c r="F1720" s="3">
        <v>2017</v>
      </c>
      <c r="G1720" s="2" t="s">
        <v>4056</v>
      </c>
      <c r="H1720" s="2" t="s">
        <v>4056</v>
      </c>
      <c r="I1720" s="2" t="s">
        <v>4057</v>
      </c>
      <c r="J1720" s="2" t="s">
        <v>317</v>
      </c>
      <c r="K1720" s="194" t="s">
        <v>13</v>
      </c>
      <c r="L1720" s="2">
        <v>43</v>
      </c>
      <c r="M1720" s="194" t="s">
        <v>1158</v>
      </c>
      <c r="N1720" s="2" t="s">
        <v>4058</v>
      </c>
      <c r="O1720" s="195" t="s">
        <v>1158</v>
      </c>
    </row>
    <row r="1721" spans="1:15">
      <c r="A1721" s="7">
        <v>2016</v>
      </c>
      <c r="B1721" s="7" t="s">
        <v>57</v>
      </c>
      <c r="C1721" s="8">
        <v>42429</v>
      </c>
      <c r="D1721" s="7">
        <v>12</v>
      </c>
      <c r="E1721" s="7" t="str">
        <f t="shared" si="52"/>
        <v>S94242912</v>
      </c>
      <c r="F1721" s="3">
        <v>2018</v>
      </c>
      <c r="G1721" s="2" t="s">
        <v>4059</v>
      </c>
      <c r="H1721" s="2" t="s">
        <v>4059</v>
      </c>
      <c r="I1721" s="2" t="s">
        <v>4060</v>
      </c>
      <c r="J1721" s="2" t="s">
        <v>1750</v>
      </c>
      <c r="K1721" s="194" t="s">
        <v>13</v>
      </c>
      <c r="L1721" s="2">
        <v>35</v>
      </c>
      <c r="M1721" s="194" t="s">
        <v>1229</v>
      </c>
      <c r="N1721" s="2">
        <v>50</v>
      </c>
      <c r="O1721" s="195" t="s">
        <v>596</v>
      </c>
    </row>
    <row r="1722" spans="1:15">
      <c r="A1722" s="7">
        <v>2016</v>
      </c>
      <c r="B1722" s="7" t="s">
        <v>57</v>
      </c>
      <c r="C1722" s="8">
        <v>42429</v>
      </c>
      <c r="D1722" s="7">
        <v>13</v>
      </c>
      <c r="E1722" s="7" t="str">
        <f t="shared" si="52"/>
        <v>S94242913</v>
      </c>
      <c r="F1722" s="3">
        <v>2019</v>
      </c>
      <c r="G1722" s="2" t="s">
        <v>4061</v>
      </c>
      <c r="H1722" s="2" t="s">
        <v>4061</v>
      </c>
      <c r="I1722" s="2" t="s">
        <v>4062</v>
      </c>
      <c r="J1722" s="2" t="s">
        <v>300</v>
      </c>
      <c r="K1722" s="194" t="s">
        <v>13</v>
      </c>
      <c r="L1722" s="2">
        <v>31</v>
      </c>
      <c r="M1722" s="194" t="s">
        <v>2166</v>
      </c>
      <c r="N1722" s="2" t="s">
        <v>2684</v>
      </c>
      <c r="O1722" s="195" t="s">
        <v>1858</v>
      </c>
    </row>
    <row r="1723" spans="1:15" ht="15.75" thickBot="1">
      <c r="A1723" s="7">
        <v>2016</v>
      </c>
      <c r="B1723" s="7" t="s">
        <v>57</v>
      </c>
      <c r="C1723" s="8">
        <v>42429</v>
      </c>
      <c r="D1723" s="7">
        <v>14</v>
      </c>
      <c r="E1723" s="7" t="str">
        <f t="shared" si="52"/>
        <v>S94242914</v>
      </c>
      <c r="F1723" s="5">
        <v>2020</v>
      </c>
      <c r="G1723" s="6" t="s">
        <v>4063</v>
      </c>
      <c r="H1723" s="6" t="s">
        <v>4063</v>
      </c>
      <c r="I1723" s="6" t="s">
        <v>4063</v>
      </c>
      <c r="J1723" s="6" t="s">
        <v>269</v>
      </c>
      <c r="K1723" s="196" t="s">
        <v>13</v>
      </c>
      <c r="L1723" s="6">
        <v>26</v>
      </c>
      <c r="M1723" s="196" t="s">
        <v>1038</v>
      </c>
      <c r="N1723" s="6" t="s">
        <v>641</v>
      </c>
      <c r="O1723" s="197" t="s">
        <v>4064</v>
      </c>
    </row>
    <row r="1724" spans="1:15" ht="16.5" thickTop="1" thickBot="1">
      <c r="A1724" s="7">
        <v>2016</v>
      </c>
      <c r="B1724" s="7" t="s">
        <v>57</v>
      </c>
      <c r="C1724" s="8">
        <v>42429</v>
      </c>
      <c r="D1724" s="7">
        <v>15</v>
      </c>
      <c r="E1724" s="7" t="str">
        <f t="shared" si="52"/>
        <v>S94242915</v>
      </c>
      <c r="F1724" s="1" t="s">
        <v>15</v>
      </c>
    </row>
    <row r="1725" spans="1:15" ht="16.5" thickTop="1" thickBot="1">
      <c r="A1725" s="7">
        <v>2016</v>
      </c>
      <c r="B1725" s="7" t="s">
        <v>57</v>
      </c>
      <c r="C1725" s="8">
        <v>42429</v>
      </c>
      <c r="D1725" s="7">
        <v>16</v>
      </c>
      <c r="E1725" s="7" t="str">
        <f t="shared" si="52"/>
        <v>S94242916</v>
      </c>
      <c r="F1725" s="338" t="s">
        <v>1</v>
      </c>
      <c r="G1725" s="341" t="s">
        <v>2</v>
      </c>
      <c r="H1725" s="342"/>
      <c r="I1725" s="342"/>
      <c r="J1725" s="343"/>
      <c r="K1725" s="344" t="s">
        <v>3</v>
      </c>
      <c r="L1725" s="343"/>
      <c r="M1725" s="344" t="s">
        <v>144</v>
      </c>
      <c r="N1725" s="342"/>
      <c r="O1725" s="342"/>
    </row>
    <row r="1726" spans="1:15" ht="18" customHeight="1" thickBot="1">
      <c r="A1726" s="7">
        <v>2016</v>
      </c>
      <c r="B1726" s="7" t="s">
        <v>57</v>
      </c>
      <c r="C1726" s="8">
        <v>42429</v>
      </c>
      <c r="D1726" s="7">
        <v>17</v>
      </c>
      <c r="E1726" s="7" t="str">
        <f t="shared" si="52"/>
        <v>S94242917</v>
      </c>
      <c r="F1726" s="339"/>
      <c r="G1726" s="345" t="s">
        <v>5</v>
      </c>
      <c r="H1726" s="347" t="s">
        <v>145</v>
      </c>
      <c r="I1726" s="348"/>
      <c r="J1726" s="349"/>
      <c r="K1726" s="350" t="s">
        <v>6</v>
      </c>
      <c r="L1726" s="352" t="s">
        <v>7</v>
      </c>
      <c r="M1726" s="350" t="s">
        <v>8</v>
      </c>
      <c r="N1726" s="354" t="s">
        <v>146</v>
      </c>
      <c r="O1726" s="356" t="s">
        <v>147</v>
      </c>
    </row>
    <row r="1727" spans="1:15" ht="15.75" thickBot="1">
      <c r="A1727" s="7">
        <v>2016</v>
      </c>
      <c r="B1727" s="7" t="s">
        <v>57</v>
      </c>
      <c r="C1727" s="8">
        <v>42429</v>
      </c>
      <c r="D1727" s="7">
        <v>18</v>
      </c>
      <c r="E1727" s="7" t="str">
        <f t="shared" si="52"/>
        <v>S94242918</v>
      </c>
      <c r="F1727" s="340"/>
      <c r="G1727" s="346"/>
      <c r="H1727" s="191" t="s">
        <v>9</v>
      </c>
      <c r="I1727" s="192" t="s">
        <v>10</v>
      </c>
      <c r="J1727" s="193" t="s">
        <v>11</v>
      </c>
      <c r="K1727" s="351"/>
      <c r="L1727" s="353"/>
      <c r="M1727" s="351"/>
      <c r="N1727" s="355"/>
      <c r="O1727" s="357"/>
    </row>
    <row r="1728" spans="1:15">
      <c r="A1728" s="7">
        <v>2016</v>
      </c>
      <c r="B1728" s="7" t="s">
        <v>57</v>
      </c>
      <c r="C1728" s="8">
        <v>42429</v>
      </c>
      <c r="D1728" s="7">
        <v>19</v>
      </c>
      <c r="E1728" s="7" t="str">
        <f t="shared" si="52"/>
        <v>S94242919</v>
      </c>
      <c r="F1728" s="3" t="s">
        <v>16</v>
      </c>
      <c r="G1728" s="2" t="s">
        <v>4065</v>
      </c>
      <c r="H1728" s="2" t="s">
        <v>4065</v>
      </c>
      <c r="I1728" s="2" t="s">
        <v>4065</v>
      </c>
      <c r="J1728" s="2" t="s">
        <v>925</v>
      </c>
      <c r="K1728" s="194" t="s">
        <v>13</v>
      </c>
      <c r="L1728" s="2">
        <v>51</v>
      </c>
      <c r="M1728" s="194" t="s">
        <v>551</v>
      </c>
      <c r="N1728" s="2" t="s">
        <v>550</v>
      </c>
      <c r="O1728" s="195">
        <v>0</v>
      </c>
    </row>
    <row r="1729" spans="1:15">
      <c r="A1729" s="7">
        <v>2016</v>
      </c>
      <c r="B1729" s="7" t="s">
        <v>57</v>
      </c>
      <c r="C1729" s="8">
        <v>42429</v>
      </c>
      <c r="D1729" s="7">
        <v>20</v>
      </c>
      <c r="E1729" s="7" t="str">
        <f t="shared" si="52"/>
        <v>S94242920</v>
      </c>
      <c r="F1729" s="4">
        <v>42401</v>
      </c>
      <c r="G1729" s="2" t="s">
        <v>4066</v>
      </c>
      <c r="H1729" s="2" t="s">
        <v>4066</v>
      </c>
      <c r="I1729" s="2" t="s">
        <v>2824</v>
      </c>
      <c r="J1729" s="2" t="s">
        <v>465</v>
      </c>
      <c r="K1729" s="194" t="s">
        <v>13</v>
      </c>
      <c r="L1729" s="2">
        <v>53</v>
      </c>
      <c r="M1729" s="194" t="s">
        <v>4067</v>
      </c>
      <c r="N1729" s="2" t="s">
        <v>4068</v>
      </c>
      <c r="O1729" s="195" t="s">
        <v>4068</v>
      </c>
    </row>
    <row r="1730" spans="1:15">
      <c r="A1730" s="7">
        <v>2016</v>
      </c>
      <c r="B1730" s="7" t="s">
        <v>57</v>
      </c>
      <c r="C1730" s="8">
        <v>42429</v>
      </c>
      <c r="D1730" s="7">
        <v>21</v>
      </c>
      <c r="E1730" s="7" t="str">
        <f t="shared" si="52"/>
        <v>S94242921</v>
      </c>
      <c r="F1730" s="4">
        <v>42430</v>
      </c>
      <c r="G1730" s="2" t="s">
        <v>4069</v>
      </c>
      <c r="H1730" s="2" t="s">
        <v>4069</v>
      </c>
      <c r="I1730" s="2" t="s">
        <v>4070</v>
      </c>
      <c r="J1730" s="2" t="s">
        <v>2099</v>
      </c>
      <c r="K1730" s="194" t="s">
        <v>13</v>
      </c>
      <c r="L1730" s="2">
        <v>48</v>
      </c>
      <c r="M1730" s="194" t="s">
        <v>3707</v>
      </c>
      <c r="N1730" s="2" t="s">
        <v>383</v>
      </c>
      <c r="O1730" s="195" t="s">
        <v>984</v>
      </c>
    </row>
    <row r="1731" spans="1:15">
      <c r="A1731" s="7">
        <v>2016</v>
      </c>
      <c r="B1731" s="7" t="s">
        <v>57</v>
      </c>
      <c r="C1731" s="8">
        <v>42429</v>
      </c>
      <c r="D1731" s="7">
        <v>22</v>
      </c>
      <c r="E1731" s="7" t="str">
        <f t="shared" si="52"/>
        <v>S94242922</v>
      </c>
      <c r="F1731" s="4">
        <v>42461</v>
      </c>
      <c r="G1731" s="2" t="s">
        <v>4071</v>
      </c>
      <c r="H1731" s="2" t="s">
        <v>4071</v>
      </c>
      <c r="I1731" s="2" t="s">
        <v>4072</v>
      </c>
      <c r="J1731" s="2" t="s">
        <v>648</v>
      </c>
      <c r="K1731" s="194" t="s">
        <v>13</v>
      </c>
      <c r="L1731" s="2">
        <v>44</v>
      </c>
      <c r="M1731" s="194">
        <v>50</v>
      </c>
      <c r="N1731" s="2" t="s">
        <v>461</v>
      </c>
      <c r="O1731" s="195" t="s">
        <v>483</v>
      </c>
    </row>
    <row r="1732" spans="1:15">
      <c r="A1732" s="7">
        <v>2016</v>
      </c>
      <c r="B1732" s="7" t="s">
        <v>57</v>
      </c>
      <c r="C1732" s="8">
        <v>42429</v>
      </c>
      <c r="D1732" s="7">
        <v>23</v>
      </c>
      <c r="E1732" s="7" t="str">
        <f t="shared" si="52"/>
        <v>S94242923</v>
      </c>
      <c r="F1732" s="4">
        <v>42491</v>
      </c>
      <c r="G1732" s="2" t="s">
        <v>4073</v>
      </c>
      <c r="H1732" s="2" t="s">
        <v>4073</v>
      </c>
      <c r="I1732" s="2" t="s">
        <v>4074</v>
      </c>
      <c r="J1732" s="2" t="s">
        <v>1430</v>
      </c>
      <c r="K1732" s="194" t="s">
        <v>13</v>
      </c>
      <c r="L1732" s="2">
        <v>41</v>
      </c>
      <c r="M1732" s="194" t="s">
        <v>893</v>
      </c>
      <c r="N1732" s="2" t="s">
        <v>3058</v>
      </c>
      <c r="O1732" s="195" t="s">
        <v>477</v>
      </c>
    </row>
    <row r="1733" spans="1:15">
      <c r="A1733" s="7">
        <v>2016</v>
      </c>
      <c r="B1733" s="7" t="s">
        <v>57</v>
      </c>
      <c r="C1733" s="8">
        <v>42429</v>
      </c>
      <c r="D1733" s="7">
        <v>24</v>
      </c>
      <c r="E1733" s="7" t="str">
        <f t="shared" si="52"/>
        <v>S94242924</v>
      </c>
      <c r="F1733" s="3" t="s">
        <v>14</v>
      </c>
      <c r="G1733" s="2" t="s">
        <v>4075</v>
      </c>
      <c r="H1733" s="2" t="s">
        <v>4075</v>
      </c>
      <c r="I1733" s="2" t="s">
        <v>4076</v>
      </c>
      <c r="J1733" s="2" t="s">
        <v>1142</v>
      </c>
      <c r="K1733" s="194" t="s">
        <v>13</v>
      </c>
      <c r="L1733" s="2">
        <v>43</v>
      </c>
      <c r="M1733" s="194" t="s">
        <v>4077</v>
      </c>
      <c r="N1733" s="2" t="s">
        <v>4078</v>
      </c>
      <c r="O1733" s="195" t="s">
        <v>4079</v>
      </c>
    </row>
    <row r="1734" spans="1:15">
      <c r="A1734" s="7">
        <v>2016</v>
      </c>
      <c r="B1734" s="7" t="s">
        <v>57</v>
      </c>
      <c r="C1734" s="8">
        <v>42429</v>
      </c>
      <c r="D1734" s="7">
        <v>25</v>
      </c>
      <c r="E1734" s="7" t="str">
        <f t="shared" si="52"/>
        <v>S94242925</v>
      </c>
      <c r="F1734" s="3">
        <v>2017</v>
      </c>
      <c r="G1734" s="2" t="s">
        <v>3987</v>
      </c>
      <c r="H1734" s="2" t="s">
        <v>3987</v>
      </c>
      <c r="I1734" s="2" t="s">
        <v>4080</v>
      </c>
      <c r="J1734" s="2" t="s">
        <v>1214</v>
      </c>
      <c r="K1734" s="194" t="s">
        <v>13</v>
      </c>
      <c r="L1734" s="2">
        <v>40</v>
      </c>
      <c r="M1734" s="194" t="s">
        <v>340</v>
      </c>
      <c r="N1734" s="2" t="s">
        <v>301</v>
      </c>
      <c r="O1734" s="195">
        <v>50</v>
      </c>
    </row>
    <row r="1735" spans="1:15">
      <c r="A1735" s="7">
        <v>2016</v>
      </c>
      <c r="B1735" s="7" t="s">
        <v>57</v>
      </c>
      <c r="C1735" s="8">
        <v>42429</v>
      </c>
      <c r="D1735" s="7">
        <v>26</v>
      </c>
      <c r="E1735" s="7" t="str">
        <f t="shared" si="52"/>
        <v>S94242926</v>
      </c>
      <c r="F1735" s="3">
        <v>2018</v>
      </c>
      <c r="G1735" s="2" t="s">
        <v>4081</v>
      </c>
      <c r="H1735" s="2" t="s">
        <v>4081</v>
      </c>
      <c r="I1735" s="2" t="s">
        <v>4082</v>
      </c>
      <c r="J1735" s="2" t="s">
        <v>1757</v>
      </c>
      <c r="K1735" s="194" t="s">
        <v>13</v>
      </c>
      <c r="L1735" s="2">
        <v>34</v>
      </c>
      <c r="M1735" s="194" t="s">
        <v>420</v>
      </c>
      <c r="N1735" s="2" t="s">
        <v>301</v>
      </c>
      <c r="O1735" s="195" t="s">
        <v>1019</v>
      </c>
    </row>
    <row r="1736" spans="1:15">
      <c r="A1736" s="7">
        <v>2016</v>
      </c>
      <c r="B1736" s="7" t="s">
        <v>57</v>
      </c>
      <c r="C1736" s="8">
        <v>42429</v>
      </c>
      <c r="D1736" s="7">
        <v>27</v>
      </c>
      <c r="E1736" s="7" t="str">
        <f t="shared" si="52"/>
        <v>S94242927</v>
      </c>
      <c r="F1736" s="3">
        <v>2019</v>
      </c>
      <c r="G1736" s="2" t="s">
        <v>4083</v>
      </c>
      <c r="H1736" s="2" t="s">
        <v>4083</v>
      </c>
      <c r="I1736" s="2" t="s">
        <v>4084</v>
      </c>
      <c r="J1736" s="2" t="s">
        <v>1612</v>
      </c>
      <c r="K1736" s="194" t="s">
        <v>13</v>
      </c>
      <c r="L1736" s="2">
        <v>33</v>
      </c>
      <c r="M1736" s="194" t="s">
        <v>477</v>
      </c>
      <c r="N1736" s="2" t="s">
        <v>384</v>
      </c>
      <c r="O1736" s="195" t="s">
        <v>525</v>
      </c>
    </row>
    <row r="1737" spans="1:15" ht="15.75" thickBot="1">
      <c r="A1737" s="7">
        <v>2016</v>
      </c>
      <c r="B1737" s="7" t="s">
        <v>57</v>
      </c>
      <c r="C1737" s="8">
        <v>42429</v>
      </c>
      <c r="D1737" s="7">
        <v>28</v>
      </c>
      <c r="E1737" s="7" t="str">
        <f t="shared" si="52"/>
        <v>S94242928</v>
      </c>
      <c r="F1737" s="5">
        <v>2020</v>
      </c>
      <c r="G1737" s="6" t="s">
        <v>4085</v>
      </c>
      <c r="H1737" s="6" t="s">
        <v>4085</v>
      </c>
      <c r="I1737" s="6" t="s">
        <v>4086</v>
      </c>
      <c r="J1737" s="6" t="s">
        <v>1242</v>
      </c>
      <c r="K1737" s="196" t="s">
        <v>13</v>
      </c>
      <c r="L1737" s="6">
        <v>31</v>
      </c>
      <c r="M1737" s="196" t="s">
        <v>2623</v>
      </c>
      <c r="N1737" s="6" t="s">
        <v>2623</v>
      </c>
      <c r="O1737" s="197" t="s">
        <v>3695</v>
      </c>
    </row>
    <row r="1738" spans="1:15" ht="16.5" thickTop="1" thickBot="1">
      <c r="A1738" s="7">
        <v>2016</v>
      </c>
      <c r="B1738" s="7" t="s">
        <v>56</v>
      </c>
      <c r="C1738" s="8">
        <v>42436</v>
      </c>
      <c r="D1738" s="7">
        <v>1</v>
      </c>
      <c r="E1738" s="7" t="str">
        <f t="shared" si="52"/>
        <v>S10424361</v>
      </c>
      <c r="F1738" s="1" t="s">
        <v>0</v>
      </c>
    </row>
    <row r="1739" spans="1:15" ht="16.5" thickTop="1" thickBot="1">
      <c r="A1739" s="7">
        <v>2016</v>
      </c>
      <c r="B1739" s="7" t="s">
        <v>56</v>
      </c>
      <c r="C1739" s="8">
        <v>42436</v>
      </c>
      <c r="D1739" s="7">
        <v>2</v>
      </c>
      <c r="E1739" s="7" t="str">
        <f t="shared" si="52"/>
        <v>S10424362</v>
      </c>
      <c r="F1739" s="338" t="s">
        <v>1</v>
      </c>
      <c r="G1739" s="341" t="s">
        <v>2</v>
      </c>
      <c r="H1739" s="342"/>
      <c r="I1739" s="342"/>
      <c r="J1739" s="343"/>
      <c r="K1739" s="344" t="s">
        <v>3</v>
      </c>
      <c r="L1739" s="343"/>
      <c r="M1739" s="344" t="s">
        <v>144</v>
      </c>
      <c r="N1739" s="342"/>
      <c r="O1739" s="342"/>
    </row>
    <row r="1740" spans="1:15" ht="18" customHeight="1" thickBot="1">
      <c r="A1740" s="7">
        <v>2016</v>
      </c>
      <c r="B1740" s="7" t="s">
        <v>56</v>
      </c>
      <c r="C1740" s="8">
        <v>42436</v>
      </c>
      <c r="D1740" s="7">
        <v>3</v>
      </c>
      <c r="E1740" s="7" t="str">
        <f t="shared" si="52"/>
        <v>S10424363</v>
      </c>
      <c r="F1740" s="339"/>
      <c r="G1740" s="345" t="s">
        <v>5</v>
      </c>
      <c r="H1740" s="347" t="s">
        <v>145</v>
      </c>
      <c r="I1740" s="348"/>
      <c r="J1740" s="349"/>
      <c r="K1740" s="350" t="s">
        <v>6</v>
      </c>
      <c r="L1740" s="352" t="s">
        <v>7</v>
      </c>
      <c r="M1740" s="350" t="s">
        <v>8</v>
      </c>
      <c r="N1740" s="354" t="s">
        <v>146</v>
      </c>
      <c r="O1740" s="356" t="s">
        <v>147</v>
      </c>
    </row>
    <row r="1741" spans="1:15" ht="15.75" thickBot="1">
      <c r="A1741" s="7">
        <v>2016</v>
      </c>
      <c r="B1741" s="7" t="s">
        <v>56</v>
      </c>
      <c r="C1741" s="8">
        <v>42436</v>
      </c>
      <c r="D1741" s="7">
        <v>4</v>
      </c>
      <c r="E1741" s="7" t="str">
        <f t="shared" si="52"/>
        <v>S10424364</v>
      </c>
      <c r="F1741" s="340"/>
      <c r="G1741" s="346"/>
      <c r="H1741" s="191" t="s">
        <v>9</v>
      </c>
      <c r="I1741" s="192" t="s">
        <v>10</v>
      </c>
      <c r="J1741" s="193" t="s">
        <v>11</v>
      </c>
      <c r="K1741" s="351"/>
      <c r="L1741" s="353"/>
      <c r="M1741" s="351"/>
      <c r="N1741" s="355"/>
      <c r="O1741" s="357"/>
    </row>
    <row r="1742" spans="1:15">
      <c r="A1742" s="7">
        <v>2016</v>
      </c>
      <c r="B1742" s="7" t="s">
        <v>56</v>
      </c>
      <c r="C1742" s="8">
        <v>42436</v>
      </c>
      <c r="D1742" s="7">
        <v>5</v>
      </c>
      <c r="E1742" s="7" t="str">
        <f t="shared" si="52"/>
        <v>S10424365</v>
      </c>
      <c r="F1742" s="3" t="s">
        <v>12</v>
      </c>
      <c r="G1742" s="2">
        <v>8</v>
      </c>
      <c r="H1742" s="2" t="s">
        <v>1172</v>
      </c>
      <c r="I1742" s="2" t="s">
        <v>1172</v>
      </c>
      <c r="J1742" s="2" t="s">
        <v>4087</v>
      </c>
      <c r="K1742" s="194" t="s">
        <v>17</v>
      </c>
      <c r="L1742" s="2">
        <v>47</v>
      </c>
      <c r="M1742" s="194" t="s">
        <v>919</v>
      </c>
      <c r="N1742" s="2" t="s">
        <v>1122</v>
      </c>
      <c r="O1742" s="195" t="s">
        <v>2157</v>
      </c>
    </row>
    <row r="1743" spans="1:15">
      <c r="A1743" s="7">
        <v>2016</v>
      </c>
      <c r="B1743" s="7" t="s">
        <v>56</v>
      </c>
      <c r="C1743" s="8">
        <v>42436</v>
      </c>
      <c r="D1743" s="7">
        <v>6</v>
      </c>
      <c r="E1743" s="7" t="str">
        <f t="shared" si="52"/>
        <v>S10424366</v>
      </c>
      <c r="F1743" s="4">
        <v>42430</v>
      </c>
      <c r="G1743" s="2">
        <v>50</v>
      </c>
      <c r="H1743" s="2" t="s">
        <v>4088</v>
      </c>
      <c r="I1743" s="2" t="s">
        <v>4089</v>
      </c>
      <c r="J1743" s="2" t="s">
        <v>763</v>
      </c>
      <c r="K1743" s="194" t="s">
        <v>17</v>
      </c>
      <c r="L1743" s="2">
        <v>52</v>
      </c>
      <c r="M1743" s="194" t="s">
        <v>1197</v>
      </c>
      <c r="N1743" s="2" t="s">
        <v>1197</v>
      </c>
      <c r="O1743" s="195" t="s">
        <v>1139</v>
      </c>
    </row>
    <row r="1744" spans="1:15">
      <c r="A1744" s="7">
        <v>2016</v>
      </c>
      <c r="B1744" s="7" t="s">
        <v>56</v>
      </c>
      <c r="C1744" s="8">
        <v>42436</v>
      </c>
      <c r="D1744" s="7">
        <v>7</v>
      </c>
      <c r="E1744" s="7" t="str">
        <f t="shared" si="52"/>
        <v>S10424367</v>
      </c>
      <c r="F1744" s="4">
        <v>42461</v>
      </c>
      <c r="G1744" s="2">
        <v>55</v>
      </c>
      <c r="H1744" s="2" t="s">
        <v>4090</v>
      </c>
      <c r="I1744" s="2" t="s">
        <v>4091</v>
      </c>
      <c r="J1744" s="2" t="s">
        <v>763</v>
      </c>
      <c r="K1744" s="194" t="s">
        <v>17</v>
      </c>
      <c r="L1744" s="2">
        <v>52</v>
      </c>
      <c r="M1744" s="194" t="s">
        <v>1107</v>
      </c>
      <c r="N1744" s="2" t="s">
        <v>1158</v>
      </c>
      <c r="O1744" s="195" t="s">
        <v>4092</v>
      </c>
    </row>
    <row r="1745" spans="1:15">
      <c r="A1745" s="7">
        <v>2016</v>
      </c>
      <c r="B1745" s="7" t="s">
        <v>56</v>
      </c>
      <c r="C1745" s="8">
        <v>42436</v>
      </c>
      <c r="D1745" s="7">
        <v>8</v>
      </c>
      <c r="E1745" s="7" t="str">
        <f t="shared" si="52"/>
        <v>S10424368</v>
      </c>
      <c r="F1745" s="4">
        <v>42491</v>
      </c>
      <c r="G1745" s="2">
        <v>60</v>
      </c>
      <c r="H1745" s="2" t="s">
        <v>4093</v>
      </c>
      <c r="I1745" s="2" t="s">
        <v>4094</v>
      </c>
      <c r="J1745" s="2" t="s">
        <v>2906</v>
      </c>
      <c r="K1745" s="194" t="s">
        <v>17</v>
      </c>
      <c r="L1745" s="2">
        <v>45</v>
      </c>
      <c r="M1745" s="194" t="s">
        <v>601</v>
      </c>
      <c r="N1745" s="2" t="s">
        <v>601</v>
      </c>
      <c r="O1745" s="195" t="s">
        <v>1197</v>
      </c>
    </row>
    <row r="1746" spans="1:15">
      <c r="A1746" s="7">
        <v>2016</v>
      </c>
      <c r="B1746" s="7" t="s">
        <v>56</v>
      </c>
      <c r="C1746" s="8">
        <v>42436</v>
      </c>
      <c r="D1746" s="7">
        <v>9</v>
      </c>
      <c r="E1746" s="7" t="str">
        <f t="shared" si="52"/>
        <v>S10424369</v>
      </c>
      <c r="F1746" s="4">
        <v>42522</v>
      </c>
      <c r="G1746" s="2">
        <v>60</v>
      </c>
      <c r="H1746" s="2" t="s">
        <v>4095</v>
      </c>
      <c r="I1746" s="2" t="s">
        <v>3180</v>
      </c>
      <c r="J1746" s="2" t="s">
        <v>810</v>
      </c>
      <c r="K1746" s="194" t="s">
        <v>17</v>
      </c>
      <c r="L1746" s="2">
        <v>42</v>
      </c>
      <c r="M1746" s="194" t="s">
        <v>601</v>
      </c>
      <c r="N1746" s="2" t="s">
        <v>601</v>
      </c>
      <c r="O1746" s="195" t="s">
        <v>1197</v>
      </c>
    </row>
    <row r="1747" spans="1:15">
      <c r="A1747" s="7">
        <v>2016</v>
      </c>
      <c r="B1747" s="7" t="s">
        <v>56</v>
      </c>
      <c r="C1747" s="8">
        <v>42436</v>
      </c>
      <c r="D1747" s="7">
        <v>10</v>
      </c>
      <c r="E1747" s="7" t="str">
        <f t="shared" si="52"/>
        <v>S104243610</v>
      </c>
      <c r="F1747" s="3" t="s">
        <v>14</v>
      </c>
      <c r="G1747" s="2">
        <v>72</v>
      </c>
      <c r="H1747" s="2" t="s">
        <v>4096</v>
      </c>
      <c r="I1747" s="2" t="s">
        <v>3349</v>
      </c>
      <c r="J1747" s="2" t="s">
        <v>2257</v>
      </c>
      <c r="K1747" s="194" t="s">
        <v>17</v>
      </c>
      <c r="L1747" s="2">
        <v>43</v>
      </c>
      <c r="M1747" s="194" t="s">
        <v>266</v>
      </c>
      <c r="N1747" s="2" t="s">
        <v>1197</v>
      </c>
      <c r="O1747" s="195" t="s">
        <v>1198</v>
      </c>
    </row>
    <row r="1748" spans="1:15">
      <c r="A1748" s="7">
        <v>2016</v>
      </c>
      <c r="B1748" s="7" t="s">
        <v>56</v>
      </c>
      <c r="C1748" s="8">
        <v>42436</v>
      </c>
      <c r="D1748" s="7">
        <v>11</v>
      </c>
      <c r="E1748" s="7" t="str">
        <f t="shared" si="52"/>
        <v>S104243611</v>
      </c>
      <c r="F1748" s="3">
        <v>2017</v>
      </c>
      <c r="G1748" s="2">
        <v>115</v>
      </c>
      <c r="H1748" s="2" t="s">
        <v>4097</v>
      </c>
      <c r="I1748" s="2" t="s">
        <v>4098</v>
      </c>
      <c r="J1748" s="2">
        <v>2</v>
      </c>
      <c r="K1748" s="194" t="s">
        <v>17</v>
      </c>
      <c r="L1748" s="2">
        <v>40</v>
      </c>
      <c r="M1748" s="194" t="s">
        <v>3058</v>
      </c>
      <c r="N1748" s="2" t="s">
        <v>1129</v>
      </c>
      <c r="O1748" s="195" t="s">
        <v>4099</v>
      </c>
    </row>
    <row r="1749" spans="1:15">
      <c r="A1749" s="7">
        <v>2016</v>
      </c>
      <c r="B1749" s="7" t="s">
        <v>56</v>
      </c>
      <c r="C1749" s="8">
        <v>42436</v>
      </c>
      <c r="D1749" s="7">
        <v>12</v>
      </c>
      <c r="E1749" s="7" t="str">
        <f t="shared" si="52"/>
        <v>S104243612</v>
      </c>
      <c r="F1749" s="3">
        <v>2018</v>
      </c>
      <c r="G1749" s="2">
        <v>130</v>
      </c>
      <c r="H1749" s="2" t="s">
        <v>3699</v>
      </c>
      <c r="I1749" s="2" t="s">
        <v>4100</v>
      </c>
      <c r="J1749" s="2">
        <v>3</v>
      </c>
      <c r="K1749" s="194" t="s">
        <v>17</v>
      </c>
      <c r="L1749" s="2">
        <v>38</v>
      </c>
      <c r="M1749" s="194" t="s">
        <v>1418</v>
      </c>
      <c r="N1749" s="2" t="s">
        <v>301</v>
      </c>
      <c r="O1749" s="195" t="s">
        <v>768</v>
      </c>
    </row>
    <row r="1750" spans="1:15">
      <c r="A1750" s="7">
        <v>2016</v>
      </c>
      <c r="B1750" s="7" t="s">
        <v>56</v>
      </c>
      <c r="C1750" s="8">
        <v>42436</v>
      </c>
      <c r="D1750" s="7">
        <v>13</v>
      </c>
      <c r="E1750" s="7" t="str">
        <f t="shared" si="52"/>
        <v>S104243613</v>
      </c>
      <c r="F1750" s="3">
        <v>2019</v>
      </c>
      <c r="G1750" s="2">
        <v>140</v>
      </c>
      <c r="H1750" s="2" t="s">
        <v>4101</v>
      </c>
      <c r="I1750" s="2" t="s">
        <v>4102</v>
      </c>
      <c r="J1750" s="2" t="s">
        <v>1927</v>
      </c>
      <c r="K1750" s="194" t="s">
        <v>17</v>
      </c>
      <c r="L1750" s="2">
        <v>32</v>
      </c>
      <c r="M1750" s="194" t="s">
        <v>529</v>
      </c>
      <c r="N1750" s="2" t="s">
        <v>443</v>
      </c>
      <c r="O1750" s="195" t="s">
        <v>443</v>
      </c>
    </row>
    <row r="1751" spans="1:15" ht="15.75" thickBot="1">
      <c r="A1751" s="7">
        <v>2016</v>
      </c>
      <c r="B1751" s="7" t="s">
        <v>56</v>
      </c>
      <c r="C1751" s="8">
        <v>42436</v>
      </c>
      <c r="D1751" s="7">
        <v>14</v>
      </c>
      <c r="E1751" s="7" t="str">
        <f t="shared" si="52"/>
        <v>S104243614</v>
      </c>
      <c r="F1751" s="5">
        <v>2020</v>
      </c>
      <c r="G1751" s="6">
        <v>140</v>
      </c>
      <c r="H1751" s="6" t="s">
        <v>4103</v>
      </c>
      <c r="I1751" s="6" t="s">
        <v>4104</v>
      </c>
      <c r="J1751" s="6" t="s">
        <v>1366</v>
      </c>
      <c r="K1751" s="196" t="s">
        <v>17</v>
      </c>
      <c r="L1751" s="6">
        <v>28</v>
      </c>
      <c r="M1751" s="196" t="s">
        <v>444</v>
      </c>
      <c r="N1751" s="6" t="s">
        <v>701</v>
      </c>
      <c r="O1751" s="197" t="s">
        <v>697</v>
      </c>
    </row>
    <row r="1752" spans="1:15" ht="16.5" thickTop="1" thickBot="1">
      <c r="A1752" s="7">
        <v>2016</v>
      </c>
      <c r="B1752" s="7" t="s">
        <v>56</v>
      </c>
      <c r="C1752" s="8">
        <v>42436</v>
      </c>
      <c r="D1752" s="7">
        <v>15</v>
      </c>
      <c r="E1752" s="7" t="str">
        <f t="shared" si="52"/>
        <v>S104243615</v>
      </c>
      <c r="F1752" s="1" t="s">
        <v>15</v>
      </c>
    </row>
    <row r="1753" spans="1:15" ht="16.5" customHeight="1" thickTop="1" thickBot="1">
      <c r="A1753" s="7">
        <v>2016</v>
      </c>
      <c r="B1753" s="7" t="s">
        <v>56</v>
      </c>
      <c r="C1753" s="8">
        <v>42436</v>
      </c>
      <c r="D1753" s="7">
        <v>16</v>
      </c>
      <c r="E1753" s="7" t="str">
        <f t="shared" si="52"/>
        <v>S104243616</v>
      </c>
      <c r="F1753" s="338" t="s">
        <v>1</v>
      </c>
      <c r="G1753" s="341" t="s">
        <v>2</v>
      </c>
      <c r="H1753" s="342"/>
      <c r="I1753" s="342"/>
      <c r="J1753" s="343"/>
      <c r="K1753" s="344" t="s">
        <v>3</v>
      </c>
      <c r="L1753" s="343"/>
      <c r="M1753" s="344" t="s">
        <v>144</v>
      </c>
      <c r="N1753" s="342"/>
      <c r="O1753" s="342"/>
    </row>
    <row r="1754" spans="1:15" ht="18" customHeight="1" thickBot="1">
      <c r="A1754" s="7">
        <v>2016</v>
      </c>
      <c r="B1754" s="7" t="s">
        <v>56</v>
      </c>
      <c r="C1754" s="8">
        <v>42436</v>
      </c>
      <c r="D1754" s="7">
        <v>17</v>
      </c>
      <c r="E1754" s="7" t="str">
        <f t="shared" si="52"/>
        <v>S104243617</v>
      </c>
      <c r="F1754" s="339"/>
      <c r="G1754" s="345" t="s">
        <v>5</v>
      </c>
      <c r="H1754" s="347" t="s">
        <v>145</v>
      </c>
      <c r="I1754" s="348"/>
      <c r="J1754" s="349"/>
      <c r="K1754" s="350" t="s">
        <v>6</v>
      </c>
      <c r="L1754" s="352" t="s">
        <v>7</v>
      </c>
      <c r="M1754" s="350" t="s">
        <v>8</v>
      </c>
      <c r="N1754" s="354" t="s">
        <v>146</v>
      </c>
      <c r="O1754" s="356" t="s">
        <v>147</v>
      </c>
    </row>
    <row r="1755" spans="1:15" ht="15.75" thickBot="1">
      <c r="A1755" s="7">
        <v>2016</v>
      </c>
      <c r="B1755" s="7" t="s">
        <v>56</v>
      </c>
      <c r="C1755" s="8">
        <v>42436</v>
      </c>
      <c r="D1755" s="7">
        <v>18</v>
      </c>
      <c r="E1755" s="7" t="str">
        <f t="shared" si="52"/>
        <v>S104243618</v>
      </c>
      <c r="F1755" s="340"/>
      <c r="G1755" s="346"/>
      <c r="H1755" s="191" t="s">
        <v>9</v>
      </c>
      <c r="I1755" s="192" t="s">
        <v>10</v>
      </c>
      <c r="J1755" s="193" t="s">
        <v>11</v>
      </c>
      <c r="K1755" s="351"/>
      <c r="L1755" s="353"/>
      <c r="M1755" s="351"/>
      <c r="N1755" s="355"/>
      <c r="O1755" s="357"/>
    </row>
    <row r="1756" spans="1:15">
      <c r="A1756" s="7">
        <v>2016</v>
      </c>
      <c r="B1756" s="7" t="s">
        <v>56</v>
      </c>
      <c r="C1756" s="8">
        <v>42436</v>
      </c>
      <c r="D1756" s="7">
        <v>19</v>
      </c>
      <c r="E1756" s="7" t="str">
        <f t="shared" si="52"/>
        <v>S104243619</v>
      </c>
      <c r="F1756" s="3" t="s">
        <v>16</v>
      </c>
      <c r="G1756" s="2">
        <v>20</v>
      </c>
      <c r="H1756" s="2" t="s">
        <v>4105</v>
      </c>
      <c r="I1756" s="2" t="s">
        <v>1127</v>
      </c>
      <c r="J1756" s="2" t="s">
        <v>4106</v>
      </c>
      <c r="K1756" s="194" t="s">
        <v>17</v>
      </c>
      <c r="L1756" s="2">
        <v>49</v>
      </c>
      <c r="M1756" s="194" t="s">
        <v>2100</v>
      </c>
      <c r="N1756" s="2" t="s">
        <v>4107</v>
      </c>
      <c r="O1756" s="195" t="s">
        <v>1853</v>
      </c>
    </row>
    <row r="1757" spans="1:15">
      <c r="A1757" s="7">
        <v>2016</v>
      </c>
      <c r="B1757" s="7" t="s">
        <v>56</v>
      </c>
      <c r="C1757" s="8">
        <v>42436</v>
      </c>
      <c r="D1757" s="7">
        <v>20</v>
      </c>
      <c r="E1757" s="7" t="str">
        <f t="shared" si="52"/>
        <v>S104243620</v>
      </c>
      <c r="F1757" s="4">
        <v>42430</v>
      </c>
      <c r="G1757" s="2">
        <v>70</v>
      </c>
      <c r="H1757" s="2" t="s">
        <v>4108</v>
      </c>
      <c r="I1757" s="2" t="s">
        <v>4109</v>
      </c>
      <c r="J1757" s="2" t="s">
        <v>2604</v>
      </c>
      <c r="K1757" s="194" t="s">
        <v>17</v>
      </c>
      <c r="L1757" s="2">
        <v>51</v>
      </c>
      <c r="M1757" s="194" t="s">
        <v>301</v>
      </c>
      <c r="N1757" s="2" t="s">
        <v>631</v>
      </c>
      <c r="O1757" s="195" t="s">
        <v>445</v>
      </c>
    </row>
    <row r="1758" spans="1:15">
      <c r="A1758" s="7">
        <v>2016</v>
      </c>
      <c r="B1758" s="7" t="s">
        <v>56</v>
      </c>
      <c r="C1758" s="8">
        <v>42436</v>
      </c>
      <c r="D1758" s="7">
        <v>21</v>
      </c>
      <c r="E1758" s="7" t="str">
        <f t="shared" si="52"/>
        <v>S104243621</v>
      </c>
      <c r="F1758" s="4">
        <v>42461</v>
      </c>
      <c r="G1758" s="2">
        <v>75</v>
      </c>
      <c r="H1758" s="2" t="s">
        <v>3898</v>
      </c>
      <c r="I1758" s="2" t="s">
        <v>4110</v>
      </c>
      <c r="J1758" s="2" t="s">
        <v>2284</v>
      </c>
      <c r="K1758" s="194" t="s">
        <v>17</v>
      </c>
      <c r="L1758" s="2">
        <v>46</v>
      </c>
      <c r="M1758" s="194">
        <v>30</v>
      </c>
      <c r="N1758" s="2">
        <v>20</v>
      </c>
      <c r="O1758" s="195">
        <v>50</v>
      </c>
    </row>
    <row r="1759" spans="1:15">
      <c r="A1759" s="7">
        <v>2016</v>
      </c>
      <c r="B1759" s="7" t="s">
        <v>56</v>
      </c>
      <c r="C1759" s="8">
        <v>42436</v>
      </c>
      <c r="D1759" s="7">
        <v>22</v>
      </c>
      <c r="E1759" s="7" t="str">
        <f t="shared" si="52"/>
        <v>S104243622</v>
      </c>
      <c r="F1759" s="4">
        <v>42491</v>
      </c>
      <c r="G1759" s="2">
        <v>80</v>
      </c>
      <c r="H1759" s="2" t="s">
        <v>4111</v>
      </c>
      <c r="I1759" s="2" t="s">
        <v>4112</v>
      </c>
      <c r="J1759" s="2" t="s">
        <v>4113</v>
      </c>
      <c r="K1759" s="194" t="s">
        <v>17</v>
      </c>
      <c r="L1759" s="2">
        <v>44</v>
      </c>
      <c r="M1759" s="194" t="s">
        <v>4114</v>
      </c>
      <c r="N1759" s="2" t="s">
        <v>1701</v>
      </c>
      <c r="O1759" s="195" t="s">
        <v>2822</v>
      </c>
    </row>
    <row r="1760" spans="1:15">
      <c r="A1760" s="7">
        <v>2016</v>
      </c>
      <c r="B1760" s="7" t="s">
        <v>56</v>
      </c>
      <c r="C1760" s="8">
        <v>42436</v>
      </c>
      <c r="D1760" s="7">
        <v>23</v>
      </c>
      <c r="E1760" s="7" t="str">
        <f t="shared" si="52"/>
        <v>S104243623</v>
      </c>
      <c r="F1760" s="4">
        <v>42522</v>
      </c>
      <c r="G1760" s="2">
        <v>80</v>
      </c>
      <c r="H1760" s="2" t="s">
        <v>4115</v>
      </c>
      <c r="I1760" s="2" t="s">
        <v>4116</v>
      </c>
      <c r="J1760" s="2" t="s">
        <v>4117</v>
      </c>
      <c r="K1760" s="194" t="s">
        <v>17</v>
      </c>
      <c r="L1760" s="2">
        <v>40</v>
      </c>
      <c r="M1760" s="194" t="s">
        <v>4114</v>
      </c>
      <c r="N1760" s="2" t="s">
        <v>1701</v>
      </c>
      <c r="O1760" s="195" t="s">
        <v>2822</v>
      </c>
    </row>
    <row r="1761" spans="1:15">
      <c r="A1761" s="7">
        <v>2016</v>
      </c>
      <c r="B1761" s="7" t="s">
        <v>56</v>
      </c>
      <c r="C1761" s="8">
        <v>42436</v>
      </c>
      <c r="D1761" s="7">
        <v>24</v>
      </c>
      <c r="E1761" s="7" t="str">
        <f t="shared" si="52"/>
        <v>S104243624</v>
      </c>
      <c r="F1761" s="3" t="s">
        <v>14</v>
      </c>
      <c r="G1761" s="2">
        <v>92</v>
      </c>
      <c r="H1761" s="2" t="s">
        <v>4118</v>
      </c>
      <c r="I1761" s="2" t="s">
        <v>4119</v>
      </c>
      <c r="J1761" s="2" t="s">
        <v>274</v>
      </c>
      <c r="K1761" s="194" t="s">
        <v>17</v>
      </c>
      <c r="L1761" s="2">
        <v>42</v>
      </c>
      <c r="M1761" s="194" t="s">
        <v>1019</v>
      </c>
      <c r="N1761" s="2" t="s">
        <v>420</v>
      </c>
      <c r="O1761" s="195" t="s">
        <v>301</v>
      </c>
    </row>
    <row r="1762" spans="1:15">
      <c r="A1762" s="7">
        <v>2016</v>
      </c>
      <c r="B1762" s="7" t="s">
        <v>56</v>
      </c>
      <c r="C1762" s="8">
        <v>42436</v>
      </c>
      <c r="D1762" s="7">
        <v>25</v>
      </c>
      <c r="E1762" s="7" t="str">
        <f t="shared" si="52"/>
        <v>S104243625</v>
      </c>
      <c r="F1762" s="3">
        <v>2017</v>
      </c>
      <c r="G1762" s="2">
        <v>140</v>
      </c>
      <c r="H1762" s="2" t="s">
        <v>4120</v>
      </c>
      <c r="I1762" s="2" t="s">
        <v>4121</v>
      </c>
      <c r="J1762" s="2" t="s">
        <v>2082</v>
      </c>
      <c r="K1762" s="194" t="s">
        <v>17</v>
      </c>
      <c r="L1762" s="2">
        <v>39</v>
      </c>
      <c r="M1762" s="194" t="s">
        <v>2623</v>
      </c>
      <c r="N1762" s="2" t="s">
        <v>257</v>
      </c>
      <c r="O1762" s="195" t="s">
        <v>3662</v>
      </c>
    </row>
    <row r="1763" spans="1:15">
      <c r="A1763" s="7">
        <v>2016</v>
      </c>
      <c r="B1763" s="7" t="s">
        <v>56</v>
      </c>
      <c r="C1763" s="8">
        <v>42436</v>
      </c>
      <c r="D1763" s="7">
        <v>26</v>
      </c>
      <c r="E1763" s="7" t="str">
        <f t="shared" si="52"/>
        <v>S104243626</v>
      </c>
      <c r="F1763" s="3">
        <v>2018</v>
      </c>
      <c r="G1763" s="2">
        <v>155</v>
      </c>
      <c r="H1763" s="2" t="s">
        <v>4122</v>
      </c>
      <c r="I1763" s="2">
        <v>136</v>
      </c>
      <c r="J1763" s="2" t="s">
        <v>865</v>
      </c>
      <c r="K1763" s="194" t="s">
        <v>17</v>
      </c>
      <c r="L1763" s="2">
        <v>38</v>
      </c>
      <c r="M1763" s="194" t="s">
        <v>400</v>
      </c>
      <c r="N1763" s="2" t="s">
        <v>741</v>
      </c>
      <c r="O1763" s="195" t="s">
        <v>741</v>
      </c>
    </row>
    <row r="1764" spans="1:15">
      <c r="A1764" s="7">
        <v>2016</v>
      </c>
      <c r="B1764" s="7" t="s">
        <v>56</v>
      </c>
      <c r="C1764" s="8">
        <v>42436</v>
      </c>
      <c r="D1764" s="7">
        <v>27</v>
      </c>
      <c r="E1764" s="7" t="str">
        <f t="shared" si="52"/>
        <v>S104243627</v>
      </c>
      <c r="F1764" s="3">
        <v>2019</v>
      </c>
      <c r="G1764" s="2">
        <v>160</v>
      </c>
      <c r="H1764" s="2" t="s">
        <v>4123</v>
      </c>
      <c r="I1764" s="2" t="s">
        <v>4124</v>
      </c>
      <c r="J1764" s="2" t="s">
        <v>3740</v>
      </c>
      <c r="K1764" s="194" t="s">
        <v>17</v>
      </c>
      <c r="L1764" s="2">
        <v>33</v>
      </c>
      <c r="M1764" s="194" t="s">
        <v>730</v>
      </c>
      <c r="N1764" s="2" t="s">
        <v>455</v>
      </c>
      <c r="O1764" s="195" t="s">
        <v>730</v>
      </c>
    </row>
    <row r="1765" spans="1:15" ht="15.75" thickBot="1">
      <c r="A1765" s="7">
        <v>2016</v>
      </c>
      <c r="B1765" s="7" t="s">
        <v>56</v>
      </c>
      <c r="C1765" s="8">
        <v>42436</v>
      </c>
      <c r="D1765" s="7">
        <v>28</v>
      </c>
      <c r="E1765" s="7" t="str">
        <f t="shared" si="52"/>
        <v>S104243628</v>
      </c>
      <c r="F1765" s="5">
        <v>2020</v>
      </c>
      <c r="G1765" s="6">
        <v>160</v>
      </c>
      <c r="H1765" s="6" t="s">
        <v>4125</v>
      </c>
      <c r="I1765" s="6" t="s">
        <v>4126</v>
      </c>
      <c r="J1765" s="6" t="s">
        <v>996</v>
      </c>
      <c r="K1765" s="196" t="s">
        <v>17</v>
      </c>
      <c r="L1765" s="6">
        <v>32</v>
      </c>
      <c r="M1765" s="196">
        <v>40</v>
      </c>
      <c r="N1765" s="6">
        <v>40</v>
      </c>
      <c r="O1765" s="197">
        <v>20</v>
      </c>
    </row>
    <row r="1766" spans="1:15" ht="16.5" thickTop="1" thickBot="1">
      <c r="A1766" s="7">
        <v>2016</v>
      </c>
      <c r="B1766" s="7" t="s">
        <v>55</v>
      </c>
      <c r="C1766" s="8">
        <v>42443</v>
      </c>
      <c r="D1766" s="7">
        <v>1</v>
      </c>
      <c r="E1766" s="7" t="str">
        <f t="shared" si="52"/>
        <v>S11424431</v>
      </c>
      <c r="F1766" s="1" t="s">
        <v>0</v>
      </c>
    </row>
    <row r="1767" spans="1:15" ht="16.5" thickTop="1" thickBot="1">
      <c r="A1767" s="7">
        <v>2016</v>
      </c>
      <c r="B1767" s="7" t="s">
        <v>55</v>
      </c>
      <c r="C1767" s="8">
        <v>42443</v>
      </c>
      <c r="D1767" s="7">
        <v>2</v>
      </c>
      <c r="E1767" s="7" t="str">
        <f t="shared" si="52"/>
        <v>S11424432</v>
      </c>
      <c r="F1767" s="338" t="s">
        <v>1</v>
      </c>
      <c r="G1767" s="341" t="s">
        <v>2</v>
      </c>
      <c r="H1767" s="342"/>
      <c r="I1767" s="342"/>
      <c r="J1767" s="343"/>
      <c r="K1767" s="344" t="s">
        <v>3</v>
      </c>
      <c r="L1767" s="343"/>
      <c r="M1767" s="344" t="s">
        <v>144</v>
      </c>
      <c r="N1767" s="342"/>
      <c r="O1767" s="342"/>
    </row>
    <row r="1768" spans="1:15" ht="18" customHeight="1" thickBot="1">
      <c r="A1768" s="7">
        <v>2016</v>
      </c>
      <c r="B1768" s="7" t="s">
        <v>55</v>
      </c>
      <c r="C1768" s="8">
        <v>42443</v>
      </c>
      <c r="D1768" s="7">
        <v>3</v>
      </c>
      <c r="E1768" s="7" t="str">
        <f t="shared" si="52"/>
        <v>S11424433</v>
      </c>
      <c r="F1768" s="339"/>
      <c r="G1768" s="345" t="s">
        <v>5</v>
      </c>
      <c r="H1768" s="347" t="s">
        <v>145</v>
      </c>
      <c r="I1768" s="348"/>
      <c r="J1768" s="349"/>
      <c r="K1768" s="350" t="s">
        <v>6</v>
      </c>
      <c r="L1768" s="352" t="s">
        <v>7</v>
      </c>
      <c r="M1768" s="350" t="s">
        <v>8</v>
      </c>
      <c r="N1768" s="354" t="s">
        <v>146</v>
      </c>
      <c r="O1768" s="356" t="s">
        <v>147</v>
      </c>
    </row>
    <row r="1769" spans="1:15" ht="15.75" thickBot="1">
      <c r="A1769" s="7">
        <v>2016</v>
      </c>
      <c r="B1769" s="7" t="s">
        <v>55</v>
      </c>
      <c r="C1769" s="8">
        <v>42443</v>
      </c>
      <c r="D1769" s="7">
        <v>4</v>
      </c>
      <c r="E1769" s="7" t="str">
        <f t="shared" si="52"/>
        <v>S11424434</v>
      </c>
      <c r="F1769" s="340"/>
      <c r="G1769" s="346"/>
      <c r="H1769" s="191" t="s">
        <v>9</v>
      </c>
      <c r="I1769" s="192" t="s">
        <v>10</v>
      </c>
      <c r="J1769" s="193" t="s">
        <v>11</v>
      </c>
      <c r="K1769" s="351"/>
      <c r="L1769" s="353"/>
      <c r="M1769" s="351"/>
      <c r="N1769" s="355"/>
      <c r="O1769" s="357"/>
    </row>
    <row r="1770" spans="1:15">
      <c r="A1770" s="7">
        <v>2016</v>
      </c>
      <c r="B1770" s="7" t="s">
        <v>55</v>
      </c>
      <c r="C1770" s="8">
        <v>42443</v>
      </c>
      <c r="D1770" s="7">
        <v>5</v>
      </c>
      <c r="E1770" s="7" t="str">
        <f t="shared" si="52"/>
        <v>S11424435</v>
      </c>
      <c r="F1770" s="3" t="s">
        <v>12</v>
      </c>
      <c r="G1770" s="2">
        <v>8</v>
      </c>
      <c r="H1770" s="2" t="s">
        <v>2147</v>
      </c>
      <c r="I1770" s="2" t="s">
        <v>2780</v>
      </c>
      <c r="J1770" s="2" t="s">
        <v>1509</v>
      </c>
      <c r="K1770" s="194" t="s">
        <v>17</v>
      </c>
      <c r="L1770" s="2">
        <v>55</v>
      </c>
      <c r="M1770" s="194" t="s">
        <v>1248</v>
      </c>
      <c r="N1770" s="2" t="s">
        <v>600</v>
      </c>
      <c r="O1770" s="195" t="s">
        <v>1197</v>
      </c>
    </row>
    <row r="1771" spans="1:15">
      <c r="A1771" s="7">
        <v>2016</v>
      </c>
      <c r="B1771" s="7" t="s">
        <v>55</v>
      </c>
      <c r="C1771" s="8">
        <v>42443</v>
      </c>
      <c r="D1771" s="7">
        <v>6</v>
      </c>
      <c r="E1771" s="7" t="str">
        <f t="shared" ref="E1771:E1834" si="53">B1771&amp;C1771&amp;D1771</f>
        <v>S11424436</v>
      </c>
      <c r="F1771" s="4">
        <v>42430</v>
      </c>
      <c r="G1771" s="2">
        <v>47</v>
      </c>
      <c r="H1771" s="2" t="s">
        <v>627</v>
      </c>
      <c r="I1771" s="2" t="s">
        <v>4127</v>
      </c>
      <c r="J1771" s="2" t="s">
        <v>835</v>
      </c>
      <c r="K1771" s="194" t="s">
        <v>17</v>
      </c>
      <c r="L1771" s="2">
        <v>58</v>
      </c>
      <c r="M1771" s="194" t="s">
        <v>867</v>
      </c>
      <c r="N1771" s="2" t="s">
        <v>4128</v>
      </c>
      <c r="O1771" s="195" t="s">
        <v>4128</v>
      </c>
    </row>
    <row r="1772" spans="1:15">
      <c r="A1772" s="7">
        <v>2016</v>
      </c>
      <c r="B1772" s="7" t="s">
        <v>55</v>
      </c>
      <c r="C1772" s="8">
        <v>42443</v>
      </c>
      <c r="D1772" s="7">
        <v>7</v>
      </c>
      <c r="E1772" s="7" t="str">
        <f t="shared" si="53"/>
        <v>S11424437</v>
      </c>
      <c r="F1772" s="4">
        <v>42461</v>
      </c>
      <c r="G1772" s="2">
        <v>53</v>
      </c>
      <c r="H1772" s="2" t="s">
        <v>4129</v>
      </c>
      <c r="I1772" s="2">
        <v>57</v>
      </c>
      <c r="J1772" s="2" t="s">
        <v>754</v>
      </c>
      <c r="K1772" s="194" t="s">
        <v>17</v>
      </c>
      <c r="L1772" s="2">
        <v>52</v>
      </c>
      <c r="M1772" s="194" t="s">
        <v>445</v>
      </c>
      <c r="N1772" s="2" t="s">
        <v>3382</v>
      </c>
      <c r="O1772" s="195" t="s">
        <v>4130</v>
      </c>
    </row>
    <row r="1773" spans="1:15">
      <c r="A1773" s="7">
        <v>2016</v>
      </c>
      <c r="B1773" s="7" t="s">
        <v>55</v>
      </c>
      <c r="C1773" s="8">
        <v>42443</v>
      </c>
      <c r="D1773" s="7">
        <v>8</v>
      </c>
      <c r="E1773" s="7" t="str">
        <f t="shared" si="53"/>
        <v>S11424438</v>
      </c>
      <c r="F1773" s="4">
        <v>42491</v>
      </c>
      <c r="G1773" s="2">
        <v>60</v>
      </c>
      <c r="H1773" s="2" t="s">
        <v>2739</v>
      </c>
      <c r="I1773" s="2" t="s">
        <v>4131</v>
      </c>
      <c r="J1773" s="2" t="s">
        <v>3109</v>
      </c>
      <c r="K1773" s="194" t="s">
        <v>17</v>
      </c>
      <c r="L1773" s="2">
        <v>45</v>
      </c>
      <c r="M1773" s="194" t="s">
        <v>4132</v>
      </c>
      <c r="N1773" s="2" t="s">
        <v>4133</v>
      </c>
      <c r="O1773" s="195" t="s">
        <v>4134</v>
      </c>
    </row>
    <row r="1774" spans="1:15">
      <c r="A1774" s="7">
        <v>2016</v>
      </c>
      <c r="B1774" s="7" t="s">
        <v>55</v>
      </c>
      <c r="C1774" s="8">
        <v>42443</v>
      </c>
      <c r="D1774" s="7">
        <v>9</v>
      </c>
      <c r="E1774" s="7" t="str">
        <f t="shared" si="53"/>
        <v>S11424439</v>
      </c>
      <c r="F1774" s="4">
        <v>42522</v>
      </c>
      <c r="G1774" s="2">
        <v>65</v>
      </c>
      <c r="H1774" s="2" t="s">
        <v>4135</v>
      </c>
      <c r="I1774" s="2" t="s">
        <v>4136</v>
      </c>
      <c r="J1774" s="2" t="s">
        <v>3066</v>
      </c>
      <c r="K1774" s="194" t="s">
        <v>17</v>
      </c>
      <c r="L1774" s="2">
        <v>43</v>
      </c>
      <c r="M1774" s="194" t="s">
        <v>934</v>
      </c>
      <c r="N1774" s="2" t="s">
        <v>4137</v>
      </c>
      <c r="O1774" s="195" t="s">
        <v>4138</v>
      </c>
    </row>
    <row r="1775" spans="1:15">
      <c r="A1775" s="7">
        <v>2016</v>
      </c>
      <c r="B1775" s="7" t="s">
        <v>55</v>
      </c>
      <c r="C1775" s="8">
        <v>42443</v>
      </c>
      <c r="D1775" s="7">
        <v>10</v>
      </c>
      <c r="E1775" s="7" t="str">
        <f t="shared" si="53"/>
        <v>S114244310</v>
      </c>
      <c r="F1775" s="3" t="s">
        <v>14</v>
      </c>
      <c r="G1775" s="2">
        <v>75</v>
      </c>
      <c r="H1775" s="2" t="s">
        <v>4139</v>
      </c>
      <c r="I1775" s="2" t="s">
        <v>4140</v>
      </c>
      <c r="J1775" s="2" t="s">
        <v>4141</v>
      </c>
      <c r="K1775" s="194" t="s">
        <v>17</v>
      </c>
      <c r="L1775" s="2">
        <v>44</v>
      </c>
      <c r="M1775" s="194">
        <v>44</v>
      </c>
      <c r="N1775" s="2">
        <v>40</v>
      </c>
      <c r="O1775" s="195">
        <v>16</v>
      </c>
    </row>
    <row r="1776" spans="1:15">
      <c r="A1776" s="7">
        <v>2016</v>
      </c>
      <c r="B1776" s="7" t="s">
        <v>55</v>
      </c>
      <c r="C1776" s="8">
        <v>42443</v>
      </c>
      <c r="D1776" s="7">
        <v>11</v>
      </c>
      <c r="E1776" s="7" t="str">
        <f t="shared" si="53"/>
        <v>S114244311</v>
      </c>
      <c r="F1776" s="3">
        <v>2017</v>
      </c>
      <c r="G1776" s="2">
        <v>110</v>
      </c>
      <c r="H1776" s="2" t="s">
        <v>4142</v>
      </c>
      <c r="I1776" s="2" t="s">
        <v>4143</v>
      </c>
      <c r="J1776" s="2" t="s">
        <v>2811</v>
      </c>
      <c r="K1776" s="194" t="s">
        <v>17</v>
      </c>
      <c r="L1776" s="2">
        <v>44</v>
      </c>
      <c r="M1776" s="194">
        <v>22</v>
      </c>
      <c r="N1776" s="2">
        <v>56</v>
      </c>
      <c r="O1776" s="195">
        <v>22</v>
      </c>
    </row>
    <row r="1777" spans="1:15">
      <c r="A1777" s="7">
        <v>2016</v>
      </c>
      <c r="B1777" s="7" t="s">
        <v>55</v>
      </c>
      <c r="C1777" s="8">
        <v>42443</v>
      </c>
      <c r="D1777" s="7">
        <v>12</v>
      </c>
      <c r="E1777" s="7" t="str">
        <f t="shared" si="53"/>
        <v>S114244312</v>
      </c>
      <c r="F1777" s="3">
        <v>2018</v>
      </c>
      <c r="G1777" s="2">
        <v>135</v>
      </c>
      <c r="H1777" s="2" t="s">
        <v>4144</v>
      </c>
      <c r="I1777" s="2" t="s">
        <v>3699</v>
      </c>
      <c r="J1777" s="2" t="s">
        <v>1362</v>
      </c>
      <c r="K1777" s="194" t="s">
        <v>17</v>
      </c>
      <c r="L1777" s="2">
        <v>36</v>
      </c>
      <c r="M1777" s="194">
        <v>28</v>
      </c>
      <c r="N1777" s="2">
        <v>44</v>
      </c>
      <c r="O1777" s="195">
        <v>28</v>
      </c>
    </row>
    <row r="1778" spans="1:15">
      <c r="A1778" s="7">
        <v>2016</v>
      </c>
      <c r="B1778" s="7" t="s">
        <v>55</v>
      </c>
      <c r="C1778" s="8">
        <v>42443</v>
      </c>
      <c r="D1778" s="7">
        <v>13</v>
      </c>
      <c r="E1778" s="7" t="str">
        <f t="shared" si="53"/>
        <v>S114244313</v>
      </c>
      <c r="F1778" s="3">
        <v>2019</v>
      </c>
      <c r="G1778" s="2">
        <v>140</v>
      </c>
      <c r="H1778" s="2" t="s">
        <v>4145</v>
      </c>
      <c r="I1778" s="2" t="s">
        <v>4146</v>
      </c>
      <c r="J1778" s="2" t="s">
        <v>269</v>
      </c>
      <c r="K1778" s="194" t="s">
        <v>17</v>
      </c>
      <c r="L1778" s="2">
        <v>29</v>
      </c>
      <c r="M1778" s="194">
        <v>28</v>
      </c>
      <c r="N1778" s="2">
        <v>52</v>
      </c>
      <c r="O1778" s="195">
        <v>20</v>
      </c>
    </row>
    <row r="1779" spans="1:15" ht="15.75" thickBot="1">
      <c r="A1779" s="7">
        <v>2016</v>
      </c>
      <c r="B1779" s="7" t="s">
        <v>55</v>
      </c>
      <c r="C1779" s="8">
        <v>42443</v>
      </c>
      <c r="D1779" s="7">
        <v>14</v>
      </c>
      <c r="E1779" s="7" t="str">
        <f t="shared" si="53"/>
        <v>S114244314</v>
      </c>
      <c r="F1779" s="5">
        <v>2020</v>
      </c>
      <c r="G1779" s="6">
        <v>140</v>
      </c>
      <c r="H1779" s="6" t="s">
        <v>4147</v>
      </c>
      <c r="I1779" s="6" t="s">
        <v>4148</v>
      </c>
      <c r="J1779" s="6" t="s">
        <v>4141</v>
      </c>
      <c r="K1779" s="196" t="s">
        <v>17</v>
      </c>
      <c r="L1779" s="6">
        <v>26</v>
      </c>
      <c r="M1779" s="196" t="s">
        <v>2207</v>
      </c>
      <c r="N1779" s="6" t="s">
        <v>4149</v>
      </c>
      <c r="O1779" s="197" t="s">
        <v>4150</v>
      </c>
    </row>
    <row r="1780" spans="1:15" ht="16.5" thickTop="1" thickBot="1">
      <c r="A1780" s="7">
        <v>2016</v>
      </c>
      <c r="B1780" s="7" t="s">
        <v>55</v>
      </c>
      <c r="C1780" s="8">
        <v>42443</v>
      </c>
      <c r="D1780" s="7">
        <v>15</v>
      </c>
      <c r="E1780" s="7" t="str">
        <f t="shared" si="53"/>
        <v>S114244315</v>
      </c>
      <c r="F1780" s="1" t="s">
        <v>15</v>
      </c>
    </row>
    <row r="1781" spans="1:15" ht="16.5" thickTop="1" thickBot="1">
      <c r="A1781" s="7">
        <v>2016</v>
      </c>
      <c r="B1781" s="7" t="s">
        <v>55</v>
      </c>
      <c r="C1781" s="8">
        <v>42443</v>
      </c>
      <c r="D1781" s="7">
        <v>16</v>
      </c>
      <c r="E1781" s="7" t="str">
        <f t="shared" si="53"/>
        <v>S114244316</v>
      </c>
      <c r="F1781" s="338" t="s">
        <v>1</v>
      </c>
      <c r="G1781" s="341" t="s">
        <v>2</v>
      </c>
      <c r="H1781" s="342"/>
      <c r="I1781" s="342"/>
      <c r="J1781" s="343"/>
      <c r="K1781" s="344" t="s">
        <v>3</v>
      </c>
      <c r="L1781" s="343"/>
      <c r="M1781" s="344" t="s">
        <v>144</v>
      </c>
      <c r="N1781" s="342"/>
      <c r="O1781" s="342"/>
    </row>
    <row r="1782" spans="1:15" ht="18" customHeight="1" thickBot="1">
      <c r="A1782" s="7">
        <v>2016</v>
      </c>
      <c r="B1782" s="7" t="s">
        <v>55</v>
      </c>
      <c r="C1782" s="8">
        <v>42443</v>
      </c>
      <c r="D1782" s="7">
        <v>17</v>
      </c>
      <c r="E1782" s="7" t="str">
        <f t="shared" si="53"/>
        <v>S114244317</v>
      </c>
      <c r="F1782" s="339"/>
      <c r="G1782" s="345" t="s">
        <v>5</v>
      </c>
      <c r="H1782" s="347" t="s">
        <v>145</v>
      </c>
      <c r="I1782" s="348"/>
      <c r="J1782" s="349"/>
      <c r="K1782" s="350" t="s">
        <v>6</v>
      </c>
      <c r="L1782" s="352" t="s">
        <v>7</v>
      </c>
      <c r="M1782" s="350" t="s">
        <v>8</v>
      </c>
      <c r="N1782" s="354" t="s">
        <v>146</v>
      </c>
      <c r="O1782" s="356" t="s">
        <v>147</v>
      </c>
    </row>
    <row r="1783" spans="1:15" ht="15.75" thickBot="1">
      <c r="A1783" s="7">
        <v>2016</v>
      </c>
      <c r="B1783" s="7" t="s">
        <v>55</v>
      </c>
      <c r="C1783" s="8">
        <v>42443</v>
      </c>
      <c r="D1783" s="7">
        <v>18</v>
      </c>
      <c r="E1783" s="7" t="str">
        <f t="shared" si="53"/>
        <v>S114244318</v>
      </c>
      <c r="F1783" s="340"/>
      <c r="G1783" s="346"/>
      <c r="H1783" s="191" t="s">
        <v>9</v>
      </c>
      <c r="I1783" s="192" t="s">
        <v>10</v>
      </c>
      <c r="J1783" s="193" t="s">
        <v>11</v>
      </c>
      <c r="K1783" s="351"/>
      <c r="L1783" s="353"/>
      <c r="M1783" s="351"/>
      <c r="N1783" s="355"/>
      <c r="O1783" s="357"/>
    </row>
    <row r="1784" spans="1:15">
      <c r="A1784" s="7">
        <v>2016</v>
      </c>
      <c r="B1784" s="7" t="s">
        <v>55</v>
      </c>
      <c r="C1784" s="8">
        <v>42443</v>
      </c>
      <c r="D1784" s="7">
        <v>19</v>
      </c>
      <c r="E1784" s="7" t="str">
        <f t="shared" si="53"/>
        <v>S114244319</v>
      </c>
      <c r="F1784" s="3" t="s">
        <v>16</v>
      </c>
      <c r="G1784" s="2">
        <v>17</v>
      </c>
      <c r="H1784" s="2" t="s">
        <v>4151</v>
      </c>
      <c r="I1784" s="2" t="s">
        <v>1063</v>
      </c>
      <c r="J1784" s="2" t="s">
        <v>4152</v>
      </c>
      <c r="K1784" s="194" t="s">
        <v>17</v>
      </c>
      <c r="L1784" s="2">
        <v>57</v>
      </c>
      <c r="M1784" s="194" t="s">
        <v>512</v>
      </c>
      <c r="N1784" s="2" t="s">
        <v>824</v>
      </c>
      <c r="O1784" s="195" t="s">
        <v>529</v>
      </c>
    </row>
    <row r="1785" spans="1:15">
      <c r="A1785" s="7">
        <v>2016</v>
      </c>
      <c r="B1785" s="7" t="s">
        <v>55</v>
      </c>
      <c r="C1785" s="8">
        <v>42443</v>
      </c>
      <c r="D1785" s="7">
        <v>20</v>
      </c>
      <c r="E1785" s="7" t="str">
        <f t="shared" si="53"/>
        <v>S114244320</v>
      </c>
      <c r="F1785" s="4">
        <v>42430</v>
      </c>
      <c r="G1785" s="2">
        <v>64</v>
      </c>
      <c r="H1785" s="2" t="s">
        <v>4153</v>
      </c>
      <c r="I1785" s="2" t="s">
        <v>4154</v>
      </c>
      <c r="J1785" s="2" t="s">
        <v>1393</v>
      </c>
      <c r="K1785" s="194" t="s">
        <v>17</v>
      </c>
      <c r="L1785" s="2">
        <v>54</v>
      </c>
      <c r="M1785" s="194">
        <v>55</v>
      </c>
      <c r="N1785" s="2">
        <v>20</v>
      </c>
      <c r="O1785" s="195">
        <v>25</v>
      </c>
    </row>
    <row r="1786" spans="1:15">
      <c r="A1786" s="7">
        <v>2016</v>
      </c>
      <c r="B1786" s="7" t="s">
        <v>55</v>
      </c>
      <c r="C1786" s="8">
        <v>42443</v>
      </c>
      <c r="D1786" s="7">
        <v>21</v>
      </c>
      <c r="E1786" s="7" t="str">
        <f t="shared" si="53"/>
        <v>S114244321</v>
      </c>
      <c r="F1786" s="4">
        <v>42461</v>
      </c>
      <c r="G1786" s="2">
        <v>70</v>
      </c>
      <c r="H1786" s="2" t="s">
        <v>4155</v>
      </c>
      <c r="I1786" s="2" t="s">
        <v>4156</v>
      </c>
      <c r="J1786" s="2" t="s">
        <v>1430</v>
      </c>
      <c r="K1786" s="194" t="s">
        <v>17</v>
      </c>
      <c r="L1786" s="2">
        <v>47</v>
      </c>
      <c r="M1786" s="194" t="s">
        <v>4157</v>
      </c>
      <c r="N1786" s="2" t="s">
        <v>2379</v>
      </c>
      <c r="O1786" s="195">
        <v>20</v>
      </c>
    </row>
    <row r="1787" spans="1:15">
      <c r="A1787" s="7">
        <v>2016</v>
      </c>
      <c r="B1787" s="7" t="s">
        <v>55</v>
      </c>
      <c r="C1787" s="8">
        <v>42443</v>
      </c>
      <c r="D1787" s="7">
        <v>22</v>
      </c>
      <c r="E1787" s="7" t="str">
        <f t="shared" si="53"/>
        <v>S114244322</v>
      </c>
      <c r="F1787" s="4">
        <v>42491</v>
      </c>
      <c r="G1787" s="2">
        <v>80</v>
      </c>
      <c r="H1787" s="2" t="s">
        <v>4158</v>
      </c>
      <c r="I1787" s="2" t="s">
        <v>4159</v>
      </c>
      <c r="J1787" s="2" t="s">
        <v>4160</v>
      </c>
      <c r="K1787" s="194" t="s">
        <v>17</v>
      </c>
      <c r="L1787" s="2">
        <v>44</v>
      </c>
      <c r="M1787" s="194" t="s">
        <v>1099</v>
      </c>
      <c r="N1787" s="2" t="s">
        <v>529</v>
      </c>
      <c r="O1787" s="195" t="s">
        <v>631</v>
      </c>
    </row>
    <row r="1788" spans="1:15">
      <c r="A1788" s="7">
        <v>2016</v>
      </c>
      <c r="B1788" s="7" t="s">
        <v>55</v>
      </c>
      <c r="C1788" s="8">
        <v>42443</v>
      </c>
      <c r="D1788" s="7">
        <v>23</v>
      </c>
      <c r="E1788" s="7" t="str">
        <f t="shared" si="53"/>
        <v>S114244323</v>
      </c>
      <c r="F1788" s="4">
        <v>42522</v>
      </c>
      <c r="G1788" s="2">
        <v>85</v>
      </c>
      <c r="H1788" s="2" t="s">
        <v>4161</v>
      </c>
      <c r="I1788" s="2" t="s">
        <v>4162</v>
      </c>
      <c r="J1788" s="2" t="s">
        <v>554</v>
      </c>
      <c r="K1788" s="194" t="s">
        <v>17</v>
      </c>
      <c r="L1788" s="2">
        <v>38</v>
      </c>
      <c r="M1788" s="194" t="s">
        <v>3695</v>
      </c>
      <c r="N1788" s="2" t="s">
        <v>551</v>
      </c>
      <c r="O1788" s="195" t="s">
        <v>3695</v>
      </c>
    </row>
    <row r="1789" spans="1:15">
      <c r="A1789" s="7">
        <v>2016</v>
      </c>
      <c r="B1789" s="7" t="s">
        <v>55</v>
      </c>
      <c r="C1789" s="8">
        <v>42443</v>
      </c>
      <c r="D1789" s="7">
        <v>24</v>
      </c>
      <c r="E1789" s="7" t="str">
        <f t="shared" si="53"/>
        <v>S114244324</v>
      </c>
      <c r="F1789" s="3" t="s">
        <v>14</v>
      </c>
      <c r="G1789" s="2">
        <v>95</v>
      </c>
      <c r="H1789" s="2" t="s">
        <v>4163</v>
      </c>
      <c r="I1789" s="2" t="s">
        <v>4164</v>
      </c>
      <c r="J1789" s="2" t="s">
        <v>511</v>
      </c>
      <c r="K1789" s="194" t="s">
        <v>17</v>
      </c>
      <c r="L1789" s="2">
        <v>43</v>
      </c>
      <c r="M1789" s="194">
        <v>55</v>
      </c>
      <c r="N1789" s="2">
        <v>35</v>
      </c>
      <c r="O1789" s="195">
        <v>10</v>
      </c>
    </row>
    <row r="1790" spans="1:15">
      <c r="A1790" s="7">
        <v>2016</v>
      </c>
      <c r="B1790" s="7" t="s">
        <v>55</v>
      </c>
      <c r="C1790" s="8">
        <v>42443</v>
      </c>
      <c r="D1790" s="7">
        <v>25</v>
      </c>
      <c r="E1790" s="7" t="str">
        <f t="shared" si="53"/>
        <v>S114244325</v>
      </c>
      <c r="F1790" s="3">
        <v>2017</v>
      </c>
      <c r="G1790" s="2">
        <v>135</v>
      </c>
      <c r="H1790" s="2" t="s">
        <v>3948</v>
      </c>
      <c r="I1790" s="2" t="s">
        <v>4165</v>
      </c>
      <c r="J1790" s="2" t="s">
        <v>2197</v>
      </c>
      <c r="K1790" s="194" t="s">
        <v>17</v>
      </c>
      <c r="L1790" s="2">
        <v>41</v>
      </c>
      <c r="M1790" s="194" t="s">
        <v>4166</v>
      </c>
      <c r="N1790" s="2" t="s">
        <v>4167</v>
      </c>
      <c r="O1790" s="195" t="s">
        <v>4168</v>
      </c>
    </row>
    <row r="1791" spans="1:15">
      <c r="A1791" s="7">
        <v>2016</v>
      </c>
      <c r="B1791" s="7" t="s">
        <v>55</v>
      </c>
      <c r="C1791" s="8">
        <v>42443</v>
      </c>
      <c r="D1791" s="7">
        <v>26</v>
      </c>
      <c r="E1791" s="7" t="str">
        <f t="shared" si="53"/>
        <v>S114244326</v>
      </c>
      <c r="F1791" s="3">
        <v>2018</v>
      </c>
      <c r="G1791" s="2">
        <v>160</v>
      </c>
      <c r="H1791" s="2" t="s">
        <v>4169</v>
      </c>
      <c r="I1791" s="2" t="s">
        <v>4170</v>
      </c>
      <c r="J1791" s="2" t="s">
        <v>1951</v>
      </c>
      <c r="K1791" s="194" t="s">
        <v>17</v>
      </c>
      <c r="L1791" s="2">
        <v>35</v>
      </c>
      <c r="M1791" s="194" t="s">
        <v>2259</v>
      </c>
      <c r="N1791" s="2" t="s">
        <v>1946</v>
      </c>
      <c r="O1791" s="195" t="s">
        <v>4171</v>
      </c>
    </row>
    <row r="1792" spans="1:15">
      <c r="A1792" s="7">
        <v>2016</v>
      </c>
      <c r="B1792" s="7" t="s">
        <v>55</v>
      </c>
      <c r="C1792" s="8">
        <v>42443</v>
      </c>
      <c r="D1792" s="7">
        <v>27</v>
      </c>
      <c r="E1792" s="7" t="str">
        <f t="shared" si="53"/>
        <v>S114244327</v>
      </c>
      <c r="F1792" s="3">
        <v>2019</v>
      </c>
      <c r="G1792" s="2">
        <v>165</v>
      </c>
      <c r="H1792" s="2" t="s">
        <v>4172</v>
      </c>
      <c r="I1792" s="2" t="s">
        <v>4173</v>
      </c>
      <c r="J1792" s="2" t="s">
        <v>648</v>
      </c>
      <c r="K1792" s="194" t="s">
        <v>17</v>
      </c>
      <c r="L1792" s="2">
        <v>29</v>
      </c>
      <c r="M1792" s="194" t="s">
        <v>2330</v>
      </c>
      <c r="N1792" s="2" t="s">
        <v>4174</v>
      </c>
      <c r="O1792" s="195" t="s">
        <v>1764</v>
      </c>
    </row>
    <row r="1793" spans="1:15" ht="15.75" thickBot="1">
      <c r="A1793" s="7">
        <v>2016</v>
      </c>
      <c r="B1793" s="7" t="s">
        <v>55</v>
      </c>
      <c r="C1793" s="8">
        <v>42443</v>
      </c>
      <c r="D1793" s="7">
        <v>28</v>
      </c>
      <c r="E1793" s="7" t="str">
        <f t="shared" si="53"/>
        <v>S114244328</v>
      </c>
      <c r="F1793" s="5">
        <v>2020</v>
      </c>
      <c r="G1793" s="6">
        <v>165</v>
      </c>
      <c r="H1793" s="6" t="s">
        <v>4175</v>
      </c>
      <c r="I1793" s="6" t="s">
        <v>4040</v>
      </c>
      <c r="J1793" s="6" t="s">
        <v>317</v>
      </c>
      <c r="K1793" s="196" t="s">
        <v>17</v>
      </c>
      <c r="L1793" s="6">
        <v>28</v>
      </c>
      <c r="M1793" s="196" t="s">
        <v>4176</v>
      </c>
      <c r="N1793" s="6" t="s">
        <v>4177</v>
      </c>
      <c r="O1793" s="197" t="s">
        <v>4178</v>
      </c>
    </row>
    <row r="1794" spans="1:15" ht="16.5" thickTop="1" thickBot="1">
      <c r="A1794" s="7">
        <v>2016</v>
      </c>
      <c r="B1794" s="7" t="s">
        <v>54</v>
      </c>
      <c r="C1794" s="8">
        <v>42450</v>
      </c>
      <c r="D1794" s="7">
        <v>1</v>
      </c>
      <c r="E1794" s="7" t="str">
        <f t="shared" si="53"/>
        <v>S12424501</v>
      </c>
      <c r="F1794" s="1" t="s">
        <v>0</v>
      </c>
    </row>
    <row r="1795" spans="1:15" ht="16.5" thickTop="1" thickBot="1">
      <c r="A1795" s="7">
        <v>2016</v>
      </c>
      <c r="B1795" s="7" t="s">
        <v>54</v>
      </c>
      <c r="C1795" s="8">
        <v>42450</v>
      </c>
      <c r="D1795" s="7">
        <v>2</v>
      </c>
      <c r="E1795" s="7" t="str">
        <f t="shared" si="53"/>
        <v>S12424502</v>
      </c>
      <c r="F1795" s="338" t="s">
        <v>1</v>
      </c>
      <c r="G1795" s="341" t="s">
        <v>2</v>
      </c>
      <c r="H1795" s="342"/>
      <c r="I1795" s="342"/>
      <c r="J1795" s="343"/>
      <c r="K1795" s="344" t="s">
        <v>3</v>
      </c>
      <c r="L1795" s="343"/>
      <c r="M1795" s="344" t="s">
        <v>144</v>
      </c>
      <c r="N1795" s="342"/>
      <c r="O1795" s="342"/>
    </row>
    <row r="1796" spans="1:15" ht="18" customHeight="1" thickBot="1">
      <c r="A1796" s="7">
        <v>2016</v>
      </c>
      <c r="B1796" s="7" t="s">
        <v>54</v>
      </c>
      <c r="C1796" s="8">
        <v>42450</v>
      </c>
      <c r="D1796" s="7">
        <v>3</v>
      </c>
      <c r="E1796" s="7" t="str">
        <f t="shared" si="53"/>
        <v>S12424503</v>
      </c>
      <c r="F1796" s="339"/>
      <c r="G1796" s="345" t="s">
        <v>5</v>
      </c>
      <c r="H1796" s="347" t="s">
        <v>145</v>
      </c>
      <c r="I1796" s="348"/>
      <c r="J1796" s="349"/>
      <c r="K1796" s="350" t="s">
        <v>6</v>
      </c>
      <c r="L1796" s="352" t="s">
        <v>7</v>
      </c>
      <c r="M1796" s="350" t="s">
        <v>8</v>
      </c>
      <c r="N1796" s="354" t="s">
        <v>146</v>
      </c>
      <c r="O1796" s="356" t="s">
        <v>147</v>
      </c>
    </row>
    <row r="1797" spans="1:15" ht="15.75" thickBot="1">
      <c r="A1797" s="7">
        <v>2016</v>
      </c>
      <c r="B1797" s="7" t="s">
        <v>54</v>
      </c>
      <c r="C1797" s="8">
        <v>42450</v>
      </c>
      <c r="D1797" s="7">
        <v>4</v>
      </c>
      <c r="E1797" s="7" t="str">
        <f t="shared" si="53"/>
        <v>S12424504</v>
      </c>
      <c r="F1797" s="340"/>
      <c r="G1797" s="346"/>
      <c r="H1797" s="191" t="s">
        <v>9</v>
      </c>
      <c r="I1797" s="192" t="s">
        <v>10</v>
      </c>
      <c r="J1797" s="193" t="s">
        <v>11</v>
      </c>
      <c r="K1797" s="351"/>
      <c r="L1797" s="353"/>
      <c r="M1797" s="351"/>
      <c r="N1797" s="355"/>
      <c r="O1797" s="357"/>
    </row>
    <row r="1798" spans="1:15">
      <c r="A1798" s="7">
        <v>2016</v>
      </c>
      <c r="B1798" s="7" t="s">
        <v>54</v>
      </c>
      <c r="C1798" s="8">
        <v>42450</v>
      </c>
      <c r="D1798" s="7">
        <v>5</v>
      </c>
      <c r="E1798" s="7" t="str">
        <f t="shared" si="53"/>
        <v>S12424505</v>
      </c>
      <c r="F1798" s="3" t="s">
        <v>12</v>
      </c>
      <c r="G1798" s="2" t="s">
        <v>2206</v>
      </c>
      <c r="H1798" s="2" t="s">
        <v>2206</v>
      </c>
      <c r="I1798" s="2" t="s">
        <v>2749</v>
      </c>
      <c r="J1798" s="2" t="s">
        <v>4179</v>
      </c>
      <c r="K1798" s="194" t="s">
        <v>13</v>
      </c>
      <c r="L1798" s="2">
        <v>58</v>
      </c>
      <c r="M1798" s="194" t="s">
        <v>4180</v>
      </c>
      <c r="N1798" s="2" t="s">
        <v>4130</v>
      </c>
      <c r="O1798" s="195" t="s">
        <v>1493</v>
      </c>
    </row>
    <row r="1799" spans="1:15">
      <c r="A1799" s="7">
        <v>2016</v>
      </c>
      <c r="B1799" s="7" t="s">
        <v>54</v>
      </c>
      <c r="C1799" s="8">
        <v>42450</v>
      </c>
      <c r="D1799" s="7">
        <v>6</v>
      </c>
      <c r="E1799" s="7" t="str">
        <f t="shared" si="53"/>
        <v>S12424506</v>
      </c>
      <c r="F1799" s="4">
        <v>42430</v>
      </c>
      <c r="G1799" s="2" t="s">
        <v>4181</v>
      </c>
      <c r="H1799" s="2" t="s">
        <v>4181</v>
      </c>
      <c r="I1799" s="2" t="s">
        <v>4182</v>
      </c>
      <c r="J1799" s="2" t="s">
        <v>925</v>
      </c>
      <c r="K1799" s="194" t="s">
        <v>13</v>
      </c>
      <c r="L1799" s="2">
        <v>58</v>
      </c>
      <c r="M1799" s="194" t="s">
        <v>4183</v>
      </c>
      <c r="N1799" s="2" t="s">
        <v>4184</v>
      </c>
      <c r="O1799" s="195" t="s">
        <v>4185</v>
      </c>
    </row>
    <row r="1800" spans="1:15">
      <c r="A1800" s="7">
        <v>2016</v>
      </c>
      <c r="B1800" s="7" t="s">
        <v>54</v>
      </c>
      <c r="C1800" s="8">
        <v>42450</v>
      </c>
      <c r="D1800" s="7">
        <v>7</v>
      </c>
      <c r="E1800" s="7" t="str">
        <f t="shared" si="53"/>
        <v>S12424507</v>
      </c>
      <c r="F1800" s="4">
        <v>42461</v>
      </c>
      <c r="G1800" s="2" t="s">
        <v>4186</v>
      </c>
      <c r="H1800" s="2" t="s">
        <v>4186</v>
      </c>
      <c r="I1800" s="2" t="s">
        <v>4187</v>
      </c>
      <c r="J1800" s="2" t="s">
        <v>448</v>
      </c>
      <c r="K1800" s="194" t="s">
        <v>13</v>
      </c>
      <c r="L1800" s="2">
        <v>51</v>
      </c>
      <c r="M1800" s="194" t="s">
        <v>4188</v>
      </c>
      <c r="N1800" s="2" t="s">
        <v>1614</v>
      </c>
      <c r="O1800" s="195" t="s">
        <v>1754</v>
      </c>
    </row>
    <row r="1801" spans="1:15">
      <c r="A1801" s="7">
        <v>2016</v>
      </c>
      <c r="B1801" s="7" t="s">
        <v>54</v>
      </c>
      <c r="C1801" s="8">
        <v>42450</v>
      </c>
      <c r="D1801" s="7">
        <v>8</v>
      </c>
      <c r="E1801" s="7" t="str">
        <f t="shared" si="53"/>
        <v>S12424508</v>
      </c>
      <c r="F1801" s="4">
        <v>42491</v>
      </c>
      <c r="G1801" s="2" t="s">
        <v>4189</v>
      </c>
      <c r="H1801" s="2" t="s">
        <v>4189</v>
      </c>
      <c r="I1801" s="2" t="s">
        <v>4190</v>
      </c>
      <c r="J1801" s="2" t="s">
        <v>4191</v>
      </c>
      <c r="K1801" s="194" t="s">
        <v>13</v>
      </c>
      <c r="L1801" s="2">
        <v>47</v>
      </c>
      <c r="M1801" s="194" t="s">
        <v>769</v>
      </c>
      <c r="N1801" s="2" t="s">
        <v>1463</v>
      </c>
      <c r="O1801" s="195" t="s">
        <v>671</v>
      </c>
    </row>
    <row r="1802" spans="1:15">
      <c r="A1802" s="7">
        <v>2016</v>
      </c>
      <c r="B1802" s="7" t="s">
        <v>54</v>
      </c>
      <c r="C1802" s="8">
        <v>42450</v>
      </c>
      <c r="D1802" s="7">
        <v>9</v>
      </c>
      <c r="E1802" s="7" t="str">
        <f t="shared" si="53"/>
        <v>S12424509</v>
      </c>
      <c r="F1802" s="4">
        <v>42522</v>
      </c>
      <c r="G1802" s="2" t="s">
        <v>4192</v>
      </c>
      <c r="H1802" s="2" t="s">
        <v>4192</v>
      </c>
      <c r="I1802" s="2" t="s">
        <v>1677</v>
      </c>
      <c r="J1802" s="2" t="s">
        <v>3011</v>
      </c>
      <c r="K1802" s="194" t="s">
        <v>13</v>
      </c>
      <c r="L1802" s="2">
        <v>42</v>
      </c>
      <c r="M1802" s="194" t="s">
        <v>484</v>
      </c>
      <c r="N1802" s="2" t="s">
        <v>4193</v>
      </c>
      <c r="O1802" s="195" t="s">
        <v>4194</v>
      </c>
    </row>
    <row r="1803" spans="1:15">
      <c r="A1803" s="7">
        <v>2016</v>
      </c>
      <c r="B1803" s="7" t="s">
        <v>54</v>
      </c>
      <c r="C1803" s="8">
        <v>42450</v>
      </c>
      <c r="D1803" s="7">
        <v>10</v>
      </c>
      <c r="E1803" s="7" t="str">
        <f t="shared" si="53"/>
        <v>S124245010</v>
      </c>
      <c r="F1803" s="3" t="s">
        <v>14</v>
      </c>
      <c r="G1803" s="2" t="s">
        <v>4195</v>
      </c>
      <c r="H1803" s="2" t="s">
        <v>4195</v>
      </c>
      <c r="I1803" s="2" t="s">
        <v>3231</v>
      </c>
      <c r="J1803" s="2" t="s">
        <v>2017</v>
      </c>
      <c r="K1803" s="194" t="s">
        <v>13</v>
      </c>
      <c r="L1803" s="2">
        <v>45</v>
      </c>
      <c r="M1803" s="194" t="s">
        <v>701</v>
      </c>
      <c r="N1803" s="2" t="s">
        <v>701</v>
      </c>
      <c r="O1803" s="195" t="s">
        <v>1208</v>
      </c>
    </row>
    <row r="1804" spans="1:15">
      <c r="A1804" s="7">
        <v>2016</v>
      </c>
      <c r="B1804" s="7" t="s">
        <v>54</v>
      </c>
      <c r="C1804" s="8">
        <v>42450</v>
      </c>
      <c r="D1804" s="7">
        <v>11</v>
      </c>
      <c r="E1804" s="7" t="str">
        <f t="shared" si="53"/>
        <v>S124245011</v>
      </c>
      <c r="F1804" s="3">
        <v>2017</v>
      </c>
      <c r="G1804" s="2" t="s">
        <v>4196</v>
      </c>
      <c r="H1804" s="2" t="s">
        <v>4196</v>
      </c>
      <c r="I1804" s="2" t="s">
        <v>4197</v>
      </c>
      <c r="J1804" s="2" t="s">
        <v>2017</v>
      </c>
      <c r="K1804" s="194" t="s">
        <v>13</v>
      </c>
      <c r="L1804" s="2">
        <v>42</v>
      </c>
      <c r="M1804" s="194" t="s">
        <v>4198</v>
      </c>
      <c r="N1804" s="2" t="s">
        <v>1614</v>
      </c>
      <c r="O1804" s="195" t="s">
        <v>654</v>
      </c>
    </row>
    <row r="1805" spans="1:15">
      <c r="A1805" s="7">
        <v>2016</v>
      </c>
      <c r="B1805" s="7" t="s">
        <v>54</v>
      </c>
      <c r="C1805" s="8">
        <v>42450</v>
      </c>
      <c r="D1805" s="7">
        <v>12</v>
      </c>
      <c r="E1805" s="7" t="str">
        <f t="shared" si="53"/>
        <v>S124245012</v>
      </c>
      <c r="F1805" s="3">
        <v>2018</v>
      </c>
      <c r="G1805" s="2" t="s">
        <v>4199</v>
      </c>
      <c r="H1805" s="2" t="s">
        <v>4199</v>
      </c>
      <c r="I1805" s="2" t="s">
        <v>4200</v>
      </c>
      <c r="J1805" s="2" t="s">
        <v>3042</v>
      </c>
      <c r="K1805" s="194" t="s">
        <v>13</v>
      </c>
      <c r="L1805" s="2">
        <v>40</v>
      </c>
      <c r="M1805" s="194" t="s">
        <v>1595</v>
      </c>
      <c r="N1805" s="2" t="s">
        <v>2151</v>
      </c>
      <c r="O1805" s="195" t="s">
        <v>4201</v>
      </c>
    </row>
    <row r="1806" spans="1:15">
      <c r="A1806" s="7">
        <v>2016</v>
      </c>
      <c r="B1806" s="7" t="s">
        <v>54</v>
      </c>
      <c r="C1806" s="8">
        <v>42450</v>
      </c>
      <c r="D1806" s="7">
        <v>13</v>
      </c>
      <c r="E1806" s="7" t="str">
        <f t="shared" si="53"/>
        <v>S124245013</v>
      </c>
      <c r="F1806" s="3">
        <v>2019</v>
      </c>
      <c r="G1806" s="2" t="s">
        <v>4202</v>
      </c>
      <c r="H1806" s="2" t="s">
        <v>4202</v>
      </c>
      <c r="I1806" s="2" t="s">
        <v>4203</v>
      </c>
      <c r="J1806" s="2" t="s">
        <v>4204</v>
      </c>
      <c r="K1806" s="194" t="s">
        <v>13</v>
      </c>
      <c r="L1806" s="2">
        <v>30</v>
      </c>
      <c r="M1806" s="194" t="s">
        <v>4205</v>
      </c>
      <c r="N1806" s="2" t="s">
        <v>4206</v>
      </c>
      <c r="O1806" s="195" t="s">
        <v>4207</v>
      </c>
    </row>
    <row r="1807" spans="1:15" ht="15.75" thickBot="1">
      <c r="A1807" s="7">
        <v>2016</v>
      </c>
      <c r="B1807" s="7" t="s">
        <v>54</v>
      </c>
      <c r="C1807" s="8">
        <v>42450</v>
      </c>
      <c r="D1807" s="7">
        <v>14</v>
      </c>
      <c r="E1807" s="7" t="str">
        <f t="shared" si="53"/>
        <v>S124245014</v>
      </c>
      <c r="F1807" s="5">
        <v>2020</v>
      </c>
      <c r="G1807" s="6" t="s">
        <v>4208</v>
      </c>
      <c r="H1807" s="6" t="s">
        <v>4208</v>
      </c>
      <c r="I1807" s="6" t="s">
        <v>4209</v>
      </c>
      <c r="J1807" s="6" t="s">
        <v>3176</v>
      </c>
      <c r="K1807" s="196" t="s">
        <v>13</v>
      </c>
      <c r="L1807" s="6">
        <v>27</v>
      </c>
      <c r="M1807" s="196">
        <v>24</v>
      </c>
      <c r="N1807" s="6">
        <v>44</v>
      </c>
      <c r="O1807" s="197">
        <v>32</v>
      </c>
    </row>
    <row r="1808" spans="1:15" ht="16.5" thickTop="1" thickBot="1">
      <c r="A1808" s="7">
        <v>2016</v>
      </c>
      <c r="B1808" s="7" t="s">
        <v>54</v>
      </c>
      <c r="C1808" s="8">
        <v>42450</v>
      </c>
      <c r="D1808" s="7">
        <v>15</v>
      </c>
      <c r="E1808" s="7" t="str">
        <f t="shared" si="53"/>
        <v>S124245015</v>
      </c>
      <c r="F1808" s="1" t="s">
        <v>15</v>
      </c>
    </row>
    <row r="1809" spans="1:15" ht="16.5" thickTop="1" thickBot="1">
      <c r="A1809" s="7">
        <v>2016</v>
      </c>
      <c r="B1809" s="7" t="s">
        <v>54</v>
      </c>
      <c r="C1809" s="8">
        <v>42450</v>
      </c>
      <c r="D1809" s="7">
        <v>16</v>
      </c>
      <c r="E1809" s="7" t="str">
        <f t="shared" si="53"/>
        <v>S124245016</v>
      </c>
      <c r="F1809" s="338" t="s">
        <v>1</v>
      </c>
      <c r="G1809" s="341" t="s">
        <v>2</v>
      </c>
      <c r="H1809" s="342"/>
      <c r="I1809" s="342"/>
      <c r="J1809" s="343"/>
      <c r="K1809" s="344" t="s">
        <v>3</v>
      </c>
      <c r="L1809" s="343"/>
      <c r="M1809" s="344" t="s">
        <v>144</v>
      </c>
      <c r="N1809" s="342"/>
      <c r="O1809" s="342"/>
    </row>
    <row r="1810" spans="1:15" ht="18" customHeight="1" thickBot="1">
      <c r="A1810" s="7">
        <v>2016</v>
      </c>
      <c r="B1810" s="7" t="s">
        <v>54</v>
      </c>
      <c r="C1810" s="8">
        <v>42450</v>
      </c>
      <c r="D1810" s="7">
        <v>17</v>
      </c>
      <c r="E1810" s="7" t="str">
        <f t="shared" si="53"/>
        <v>S124245017</v>
      </c>
      <c r="F1810" s="339"/>
      <c r="G1810" s="345" t="s">
        <v>5</v>
      </c>
      <c r="H1810" s="347" t="s">
        <v>145</v>
      </c>
      <c r="I1810" s="348"/>
      <c r="J1810" s="349"/>
      <c r="K1810" s="350" t="s">
        <v>6</v>
      </c>
      <c r="L1810" s="352" t="s">
        <v>7</v>
      </c>
      <c r="M1810" s="350" t="s">
        <v>8</v>
      </c>
      <c r="N1810" s="354" t="s">
        <v>146</v>
      </c>
      <c r="O1810" s="356" t="s">
        <v>147</v>
      </c>
    </row>
    <row r="1811" spans="1:15" ht="15.75" thickBot="1">
      <c r="A1811" s="7">
        <v>2016</v>
      </c>
      <c r="B1811" s="7" t="s">
        <v>54</v>
      </c>
      <c r="C1811" s="8">
        <v>42450</v>
      </c>
      <c r="D1811" s="7">
        <v>18</v>
      </c>
      <c r="E1811" s="7" t="str">
        <f t="shared" si="53"/>
        <v>S124245018</v>
      </c>
      <c r="F1811" s="340"/>
      <c r="G1811" s="346"/>
      <c r="H1811" s="191" t="s">
        <v>9</v>
      </c>
      <c r="I1811" s="192" t="s">
        <v>10</v>
      </c>
      <c r="J1811" s="193" t="s">
        <v>11</v>
      </c>
      <c r="K1811" s="351"/>
      <c r="L1811" s="353"/>
      <c r="M1811" s="351"/>
      <c r="N1811" s="355"/>
      <c r="O1811" s="357"/>
    </row>
    <row r="1812" spans="1:15">
      <c r="A1812" s="7">
        <v>2016</v>
      </c>
      <c r="B1812" s="7" t="s">
        <v>54</v>
      </c>
      <c r="C1812" s="8">
        <v>42450</v>
      </c>
      <c r="D1812" s="7">
        <v>19</v>
      </c>
      <c r="E1812" s="7" t="str">
        <f t="shared" si="53"/>
        <v>S124245019</v>
      </c>
      <c r="F1812" s="3" t="s">
        <v>16</v>
      </c>
      <c r="G1812" s="2" t="s">
        <v>2149</v>
      </c>
      <c r="H1812" s="2" t="s">
        <v>2149</v>
      </c>
      <c r="I1812" s="2" t="s">
        <v>2149</v>
      </c>
      <c r="J1812" s="2" t="s">
        <v>2968</v>
      </c>
      <c r="K1812" s="194" t="s">
        <v>13</v>
      </c>
      <c r="L1812" s="2">
        <v>57</v>
      </c>
      <c r="M1812" s="194" t="s">
        <v>585</v>
      </c>
      <c r="N1812" s="2" t="s">
        <v>736</v>
      </c>
      <c r="O1812" s="195" t="s">
        <v>625</v>
      </c>
    </row>
    <row r="1813" spans="1:15">
      <c r="A1813" s="7">
        <v>2016</v>
      </c>
      <c r="B1813" s="7" t="s">
        <v>54</v>
      </c>
      <c r="C1813" s="8">
        <v>42450</v>
      </c>
      <c r="D1813" s="7">
        <v>20</v>
      </c>
      <c r="E1813" s="7" t="str">
        <f t="shared" si="53"/>
        <v>S124245020</v>
      </c>
      <c r="F1813" s="4">
        <v>42430</v>
      </c>
      <c r="G1813" s="2" t="s">
        <v>4210</v>
      </c>
      <c r="H1813" s="2" t="s">
        <v>4210</v>
      </c>
      <c r="I1813" s="2" t="s">
        <v>4211</v>
      </c>
      <c r="J1813" s="2" t="s">
        <v>1750</v>
      </c>
      <c r="K1813" s="194" t="s">
        <v>13</v>
      </c>
      <c r="L1813" s="2">
        <v>54</v>
      </c>
      <c r="M1813" s="194" t="s">
        <v>4212</v>
      </c>
      <c r="N1813" s="2" t="s">
        <v>4213</v>
      </c>
      <c r="O1813" s="195" t="s">
        <v>2452</v>
      </c>
    </row>
    <row r="1814" spans="1:15">
      <c r="A1814" s="7">
        <v>2016</v>
      </c>
      <c r="B1814" s="7" t="s">
        <v>54</v>
      </c>
      <c r="C1814" s="8">
        <v>42450</v>
      </c>
      <c r="D1814" s="7">
        <v>21</v>
      </c>
      <c r="E1814" s="7" t="str">
        <f t="shared" si="53"/>
        <v>S124245021</v>
      </c>
      <c r="F1814" s="4">
        <v>42461</v>
      </c>
      <c r="G1814" s="2" t="s">
        <v>4214</v>
      </c>
      <c r="H1814" s="2" t="s">
        <v>4214</v>
      </c>
      <c r="I1814" s="2" t="s">
        <v>4214</v>
      </c>
      <c r="J1814" s="2" t="s">
        <v>2641</v>
      </c>
      <c r="K1814" s="194" t="s">
        <v>13</v>
      </c>
      <c r="L1814" s="2">
        <v>47</v>
      </c>
      <c r="M1814" s="194" t="s">
        <v>4215</v>
      </c>
      <c r="N1814" s="2" t="s">
        <v>263</v>
      </c>
      <c r="O1814" s="195" t="s">
        <v>1975</v>
      </c>
    </row>
    <row r="1815" spans="1:15">
      <c r="A1815" s="7">
        <v>2016</v>
      </c>
      <c r="B1815" s="7" t="s">
        <v>54</v>
      </c>
      <c r="C1815" s="8">
        <v>42450</v>
      </c>
      <c r="D1815" s="7">
        <v>22</v>
      </c>
      <c r="E1815" s="7" t="str">
        <f t="shared" si="53"/>
        <v>S124245022</v>
      </c>
      <c r="F1815" s="4">
        <v>42491</v>
      </c>
      <c r="G1815" s="2" t="s">
        <v>862</v>
      </c>
      <c r="H1815" s="2" t="s">
        <v>862</v>
      </c>
      <c r="I1815" s="2" t="s">
        <v>4216</v>
      </c>
      <c r="J1815" s="2" t="s">
        <v>1750</v>
      </c>
      <c r="K1815" s="194" t="s">
        <v>13</v>
      </c>
      <c r="L1815" s="2">
        <v>46</v>
      </c>
      <c r="M1815" s="194" t="s">
        <v>1173</v>
      </c>
      <c r="N1815" s="2" t="s">
        <v>529</v>
      </c>
      <c r="O1815" s="195" t="s">
        <v>508</v>
      </c>
    </row>
    <row r="1816" spans="1:15">
      <c r="A1816" s="7">
        <v>2016</v>
      </c>
      <c r="B1816" s="7" t="s">
        <v>54</v>
      </c>
      <c r="C1816" s="8">
        <v>42450</v>
      </c>
      <c r="D1816" s="7">
        <v>23</v>
      </c>
      <c r="E1816" s="7" t="str">
        <f t="shared" si="53"/>
        <v>S124245023</v>
      </c>
      <c r="F1816" s="4">
        <v>42522</v>
      </c>
      <c r="G1816" s="2" t="s">
        <v>4217</v>
      </c>
      <c r="H1816" s="2" t="s">
        <v>4217</v>
      </c>
      <c r="I1816" s="2" t="s">
        <v>4218</v>
      </c>
      <c r="J1816" s="2" t="s">
        <v>528</v>
      </c>
      <c r="K1816" s="194" t="s">
        <v>13</v>
      </c>
      <c r="L1816" s="2">
        <v>41</v>
      </c>
      <c r="M1816" s="194" t="s">
        <v>4219</v>
      </c>
      <c r="N1816" s="2" t="s">
        <v>4220</v>
      </c>
      <c r="O1816" s="195" t="s">
        <v>4221</v>
      </c>
    </row>
    <row r="1817" spans="1:15">
      <c r="A1817" s="7">
        <v>2016</v>
      </c>
      <c r="B1817" s="7" t="s">
        <v>54</v>
      </c>
      <c r="C1817" s="8">
        <v>42450</v>
      </c>
      <c r="D1817" s="7">
        <v>24</v>
      </c>
      <c r="E1817" s="7" t="str">
        <f t="shared" si="53"/>
        <v>S124245024</v>
      </c>
      <c r="F1817" s="3" t="s">
        <v>14</v>
      </c>
      <c r="G1817" s="2" t="s">
        <v>4222</v>
      </c>
      <c r="H1817" s="2" t="s">
        <v>4222</v>
      </c>
      <c r="I1817" s="2" t="s">
        <v>4223</v>
      </c>
      <c r="J1817" s="2" t="s">
        <v>791</v>
      </c>
      <c r="K1817" s="194" t="s">
        <v>13</v>
      </c>
      <c r="L1817" s="2">
        <v>43</v>
      </c>
      <c r="M1817" s="194" t="s">
        <v>972</v>
      </c>
      <c r="N1817" s="2" t="s">
        <v>1265</v>
      </c>
      <c r="O1817" s="195" t="s">
        <v>420</v>
      </c>
    </row>
    <row r="1818" spans="1:15">
      <c r="A1818" s="7">
        <v>2016</v>
      </c>
      <c r="B1818" s="7" t="s">
        <v>54</v>
      </c>
      <c r="C1818" s="8">
        <v>42450</v>
      </c>
      <c r="D1818" s="7">
        <v>25</v>
      </c>
      <c r="E1818" s="7" t="str">
        <f t="shared" si="53"/>
        <v>S124245025</v>
      </c>
      <c r="F1818" s="3">
        <v>2017</v>
      </c>
      <c r="G1818" s="2" t="s">
        <v>4224</v>
      </c>
      <c r="H1818" s="2" t="s">
        <v>4224</v>
      </c>
      <c r="I1818" s="2" t="s">
        <v>4225</v>
      </c>
      <c r="J1818" s="2" t="s">
        <v>306</v>
      </c>
      <c r="K1818" s="194" t="s">
        <v>13</v>
      </c>
      <c r="L1818" s="2">
        <v>45</v>
      </c>
      <c r="M1818" s="194" t="s">
        <v>4226</v>
      </c>
      <c r="N1818" s="2" t="s">
        <v>3137</v>
      </c>
      <c r="O1818" s="195" t="s">
        <v>806</v>
      </c>
    </row>
    <row r="1819" spans="1:15">
      <c r="A1819" s="7">
        <v>2016</v>
      </c>
      <c r="B1819" s="7" t="s">
        <v>54</v>
      </c>
      <c r="C1819" s="8">
        <v>42450</v>
      </c>
      <c r="D1819" s="7">
        <v>26</v>
      </c>
      <c r="E1819" s="7" t="str">
        <f t="shared" si="53"/>
        <v>S124245026</v>
      </c>
      <c r="F1819" s="3">
        <v>2018</v>
      </c>
      <c r="G1819" s="2" t="s">
        <v>4227</v>
      </c>
      <c r="H1819" s="2" t="s">
        <v>4227</v>
      </c>
      <c r="I1819" s="2" t="s">
        <v>4228</v>
      </c>
      <c r="J1819" s="2" t="s">
        <v>2230</v>
      </c>
      <c r="K1819" s="194" t="s">
        <v>13</v>
      </c>
      <c r="L1819" s="2">
        <v>41</v>
      </c>
      <c r="M1819" s="194" t="s">
        <v>1501</v>
      </c>
      <c r="N1819" s="2" t="s">
        <v>586</v>
      </c>
      <c r="O1819" s="195" t="s">
        <v>626</v>
      </c>
    </row>
    <row r="1820" spans="1:15">
      <c r="A1820" s="7">
        <v>2016</v>
      </c>
      <c r="B1820" s="7" t="s">
        <v>54</v>
      </c>
      <c r="C1820" s="8">
        <v>42450</v>
      </c>
      <c r="D1820" s="7">
        <v>27</v>
      </c>
      <c r="E1820" s="7" t="str">
        <f t="shared" si="53"/>
        <v>S124245027</v>
      </c>
      <c r="F1820" s="3">
        <v>2019</v>
      </c>
      <c r="G1820" s="2" t="s">
        <v>4229</v>
      </c>
      <c r="H1820" s="2" t="s">
        <v>4229</v>
      </c>
      <c r="I1820" s="2" t="s">
        <v>4230</v>
      </c>
      <c r="J1820" s="2" t="s">
        <v>3323</v>
      </c>
      <c r="K1820" s="194" t="s">
        <v>13</v>
      </c>
      <c r="L1820" s="2">
        <v>33</v>
      </c>
      <c r="M1820" s="194" t="s">
        <v>4231</v>
      </c>
      <c r="N1820" s="2" t="s">
        <v>2317</v>
      </c>
      <c r="O1820" s="195" t="s">
        <v>819</v>
      </c>
    </row>
    <row r="1821" spans="1:15" ht="15.75" thickBot="1">
      <c r="A1821" s="7">
        <v>2016</v>
      </c>
      <c r="B1821" s="7" t="s">
        <v>54</v>
      </c>
      <c r="C1821" s="8">
        <v>42450</v>
      </c>
      <c r="D1821" s="7">
        <v>28</v>
      </c>
      <c r="E1821" s="7" t="str">
        <f t="shared" si="53"/>
        <v>S124245028</v>
      </c>
      <c r="F1821" s="5">
        <v>2020</v>
      </c>
      <c r="G1821" s="6" t="s">
        <v>4232</v>
      </c>
      <c r="H1821" s="6" t="s">
        <v>4232</v>
      </c>
      <c r="I1821" s="6" t="s">
        <v>4233</v>
      </c>
      <c r="J1821" s="6" t="s">
        <v>950</v>
      </c>
      <c r="K1821" s="196" t="s">
        <v>13</v>
      </c>
      <c r="L1821" s="6">
        <v>32</v>
      </c>
      <c r="M1821" s="196" t="s">
        <v>4234</v>
      </c>
      <c r="N1821" s="6" t="s">
        <v>4235</v>
      </c>
      <c r="O1821" s="197" t="s">
        <v>635</v>
      </c>
    </row>
    <row r="1822" spans="1:15" ht="16.5" thickTop="1" thickBot="1">
      <c r="A1822" s="7">
        <v>2016</v>
      </c>
      <c r="B1822" s="7" t="s">
        <v>53</v>
      </c>
      <c r="C1822" s="8">
        <v>42457</v>
      </c>
      <c r="D1822" s="7">
        <v>1</v>
      </c>
      <c r="E1822" s="7" t="str">
        <f t="shared" si="53"/>
        <v>S13424571</v>
      </c>
      <c r="F1822" s="1" t="s">
        <v>0</v>
      </c>
    </row>
    <row r="1823" spans="1:15" ht="16.5" thickTop="1" thickBot="1">
      <c r="A1823" s="7">
        <v>2016</v>
      </c>
      <c r="B1823" s="7" t="s">
        <v>53</v>
      </c>
      <c r="C1823" s="8">
        <v>42457</v>
      </c>
      <c r="D1823" s="7">
        <v>2</v>
      </c>
      <c r="E1823" s="7" t="str">
        <f t="shared" si="53"/>
        <v>S13424572</v>
      </c>
      <c r="F1823" s="338" t="s">
        <v>1</v>
      </c>
      <c r="G1823" s="341" t="s">
        <v>2</v>
      </c>
      <c r="H1823" s="342"/>
      <c r="I1823" s="342"/>
      <c r="J1823" s="343"/>
      <c r="K1823" s="344" t="s">
        <v>3</v>
      </c>
      <c r="L1823" s="343"/>
      <c r="M1823" s="344" t="s">
        <v>144</v>
      </c>
      <c r="N1823" s="342"/>
      <c r="O1823" s="342"/>
    </row>
    <row r="1824" spans="1:15" ht="18" customHeight="1" thickBot="1">
      <c r="A1824" s="7">
        <v>2016</v>
      </c>
      <c r="B1824" s="7" t="s">
        <v>53</v>
      </c>
      <c r="C1824" s="8">
        <v>42457</v>
      </c>
      <c r="D1824" s="7">
        <v>3</v>
      </c>
      <c r="E1824" s="7" t="str">
        <f t="shared" si="53"/>
        <v>S13424573</v>
      </c>
      <c r="F1824" s="339"/>
      <c r="G1824" s="345" t="s">
        <v>5</v>
      </c>
      <c r="H1824" s="347" t="s">
        <v>145</v>
      </c>
      <c r="I1824" s="348"/>
      <c r="J1824" s="349"/>
      <c r="K1824" s="350" t="s">
        <v>6</v>
      </c>
      <c r="L1824" s="352" t="s">
        <v>7</v>
      </c>
      <c r="M1824" s="350" t="s">
        <v>8</v>
      </c>
      <c r="N1824" s="354" t="s">
        <v>146</v>
      </c>
      <c r="O1824" s="356" t="s">
        <v>147</v>
      </c>
    </row>
    <row r="1825" spans="1:15" ht="15.75" thickBot="1">
      <c r="A1825" s="7">
        <v>2016</v>
      </c>
      <c r="B1825" s="7" t="s">
        <v>53</v>
      </c>
      <c r="C1825" s="8">
        <v>42457</v>
      </c>
      <c r="D1825" s="7">
        <v>4</v>
      </c>
      <c r="E1825" s="7" t="str">
        <f t="shared" si="53"/>
        <v>S13424574</v>
      </c>
      <c r="F1825" s="340"/>
      <c r="G1825" s="346"/>
      <c r="H1825" s="191" t="s">
        <v>9</v>
      </c>
      <c r="I1825" s="192" t="s">
        <v>10</v>
      </c>
      <c r="J1825" s="193" t="s">
        <v>11</v>
      </c>
      <c r="K1825" s="351"/>
      <c r="L1825" s="353"/>
      <c r="M1825" s="351"/>
      <c r="N1825" s="355"/>
      <c r="O1825" s="357"/>
    </row>
    <row r="1826" spans="1:15">
      <c r="A1826" s="7">
        <v>2016</v>
      </c>
      <c r="B1826" s="7" t="s">
        <v>53</v>
      </c>
      <c r="C1826" s="8">
        <v>42457</v>
      </c>
      <c r="D1826" s="7">
        <v>5</v>
      </c>
      <c r="E1826" s="7" t="str">
        <f t="shared" si="53"/>
        <v>S13424575</v>
      </c>
      <c r="F1826" s="3" t="s">
        <v>12</v>
      </c>
      <c r="G1826" s="2">
        <v>7</v>
      </c>
      <c r="H1826" s="2" t="s">
        <v>1012</v>
      </c>
      <c r="I1826" s="2" t="s">
        <v>4236</v>
      </c>
      <c r="J1826" s="2" t="s">
        <v>4179</v>
      </c>
      <c r="K1826" s="194" t="s">
        <v>17</v>
      </c>
      <c r="L1826" s="2">
        <v>56</v>
      </c>
      <c r="M1826" s="194">
        <v>25</v>
      </c>
      <c r="N1826" s="2" t="s">
        <v>692</v>
      </c>
      <c r="O1826" s="195" t="s">
        <v>443</v>
      </c>
    </row>
    <row r="1827" spans="1:15">
      <c r="A1827" s="7">
        <v>2016</v>
      </c>
      <c r="B1827" s="7" t="s">
        <v>53</v>
      </c>
      <c r="C1827" s="8">
        <v>42457</v>
      </c>
      <c r="D1827" s="7">
        <v>6</v>
      </c>
      <c r="E1827" s="7" t="str">
        <f t="shared" si="53"/>
        <v>S13424576</v>
      </c>
      <c r="F1827" s="4">
        <v>42430</v>
      </c>
      <c r="G1827" s="2">
        <v>46</v>
      </c>
      <c r="H1827" s="2" t="s">
        <v>4237</v>
      </c>
      <c r="I1827" s="2" t="s">
        <v>4238</v>
      </c>
      <c r="J1827" s="2" t="s">
        <v>4239</v>
      </c>
      <c r="K1827" s="194" t="s">
        <v>17</v>
      </c>
      <c r="L1827" s="2">
        <v>55</v>
      </c>
      <c r="M1827" s="194">
        <v>44</v>
      </c>
      <c r="N1827" s="2">
        <v>8</v>
      </c>
      <c r="O1827" s="195">
        <v>48</v>
      </c>
    </row>
    <row r="1828" spans="1:15">
      <c r="A1828" s="7">
        <v>2016</v>
      </c>
      <c r="B1828" s="7" t="s">
        <v>53</v>
      </c>
      <c r="C1828" s="8">
        <v>42457</v>
      </c>
      <c r="D1828" s="7">
        <v>7</v>
      </c>
      <c r="E1828" s="7" t="str">
        <f t="shared" si="53"/>
        <v>S13424577</v>
      </c>
      <c r="F1828" s="4">
        <v>42461</v>
      </c>
      <c r="G1828" s="2">
        <v>53</v>
      </c>
      <c r="H1828" s="2" t="s">
        <v>1565</v>
      </c>
      <c r="I1828" s="2" t="s">
        <v>4240</v>
      </c>
      <c r="J1828" s="2" t="s">
        <v>846</v>
      </c>
      <c r="K1828" s="194" t="s">
        <v>17</v>
      </c>
      <c r="L1828" s="2">
        <v>52</v>
      </c>
      <c r="M1828" s="194" t="s">
        <v>842</v>
      </c>
      <c r="N1828" s="2" t="s">
        <v>4241</v>
      </c>
      <c r="O1828" s="195" t="s">
        <v>4242</v>
      </c>
    </row>
    <row r="1829" spans="1:15">
      <c r="A1829" s="7">
        <v>2016</v>
      </c>
      <c r="B1829" s="7" t="s">
        <v>53</v>
      </c>
      <c r="C1829" s="8">
        <v>42457</v>
      </c>
      <c r="D1829" s="7">
        <v>8</v>
      </c>
      <c r="E1829" s="7" t="str">
        <f t="shared" si="53"/>
        <v>S13424578</v>
      </c>
      <c r="F1829" s="4">
        <v>42491</v>
      </c>
      <c r="G1829" s="2">
        <v>60</v>
      </c>
      <c r="H1829" s="2" t="s">
        <v>4243</v>
      </c>
      <c r="I1829" s="2" t="s">
        <v>4244</v>
      </c>
      <c r="J1829" s="2" t="s">
        <v>1253</v>
      </c>
      <c r="K1829" s="194" t="s">
        <v>17</v>
      </c>
      <c r="L1829" s="2">
        <v>46</v>
      </c>
      <c r="M1829" s="194" t="s">
        <v>4245</v>
      </c>
      <c r="N1829" s="2" t="s">
        <v>1379</v>
      </c>
      <c r="O1829" s="195" t="s">
        <v>4246</v>
      </c>
    </row>
    <row r="1830" spans="1:15">
      <c r="A1830" s="7">
        <v>2016</v>
      </c>
      <c r="B1830" s="7" t="s">
        <v>53</v>
      </c>
      <c r="C1830" s="8">
        <v>42457</v>
      </c>
      <c r="D1830" s="7">
        <v>9</v>
      </c>
      <c r="E1830" s="7" t="str">
        <f t="shared" si="53"/>
        <v>S13424579</v>
      </c>
      <c r="F1830" s="4">
        <v>42522</v>
      </c>
      <c r="G1830" s="2">
        <v>65</v>
      </c>
      <c r="H1830" s="2" t="s">
        <v>1677</v>
      </c>
      <c r="I1830" s="2" t="s">
        <v>4247</v>
      </c>
      <c r="J1830" s="2" t="s">
        <v>763</v>
      </c>
      <c r="K1830" s="194" t="s">
        <v>17</v>
      </c>
      <c r="L1830" s="2">
        <v>44</v>
      </c>
      <c r="M1830" s="194" t="s">
        <v>4248</v>
      </c>
      <c r="N1830" s="2" t="s">
        <v>4249</v>
      </c>
      <c r="O1830" s="195" t="s">
        <v>4250</v>
      </c>
    </row>
    <row r="1831" spans="1:15">
      <c r="A1831" s="7">
        <v>2016</v>
      </c>
      <c r="B1831" s="7" t="s">
        <v>53</v>
      </c>
      <c r="C1831" s="8">
        <v>42457</v>
      </c>
      <c r="D1831" s="7">
        <v>10</v>
      </c>
      <c r="E1831" s="7" t="str">
        <f t="shared" si="53"/>
        <v>S134245710</v>
      </c>
      <c r="F1831" s="3" t="s">
        <v>14</v>
      </c>
      <c r="G1831" s="2">
        <v>75</v>
      </c>
      <c r="H1831" s="2" t="s">
        <v>4251</v>
      </c>
      <c r="I1831" s="2" t="s">
        <v>3831</v>
      </c>
      <c r="J1831" s="2" t="s">
        <v>1430</v>
      </c>
      <c r="K1831" s="194" t="s">
        <v>17</v>
      </c>
      <c r="L1831" s="2">
        <v>44</v>
      </c>
      <c r="M1831" s="194" t="s">
        <v>445</v>
      </c>
      <c r="N1831" s="2" t="s">
        <v>692</v>
      </c>
      <c r="O1831" s="195" t="s">
        <v>1684</v>
      </c>
    </row>
    <row r="1832" spans="1:15">
      <c r="A1832" s="7">
        <v>2016</v>
      </c>
      <c r="B1832" s="7" t="s">
        <v>53</v>
      </c>
      <c r="C1832" s="8">
        <v>42457</v>
      </c>
      <c r="D1832" s="7">
        <v>11</v>
      </c>
      <c r="E1832" s="7" t="str">
        <f t="shared" si="53"/>
        <v>S134245711</v>
      </c>
      <c r="F1832" s="3">
        <v>2017</v>
      </c>
      <c r="G1832" s="2">
        <v>110</v>
      </c>
      <c r="H1832" s="2" t="s">
        <v>4252</v>
      </c>
      <c r="I1832" s="2" t="s">
        <v>4253</v>
      </c>
      <c r="J1832" s="2" t="s">
        <v>1161</v>
      </c>
      <c r="K1832" s="194" t="s">
        <v>17</v>
      </c>
      <c r="L1832" s="2">
        <v>44</v>
      </c>
      <c r="M1832" s="194" t="s">
        <v>4254</v>
      </c>
      <c r="N1832" s="2" t="s">
        <v>4255</v>
      </c>
      <c r="O1832" s="195" t="s">
        <v>1667</v>
      </c>
    </row>
    <row r="1833" spans="1:15">
      <c r="A1833" s="7">
        <v>2016</v>
      </c>
      <c r="B1833" s="7" t="s">
        <v>53</v>
      </c>
      <c r="C1833" s="8">
        <v>42457</v>
      </c>
      <c r="D1833" s="7">
        <v>12</v>
      </c>
      <c r="E1833" s="7" t="str">
        <f t="shared" si="53"/>
        <v>S134245712</v>
      </c>
      <c r="F1833" s="3">
        <v>2018</v>
      </c>
      <c r="G1833" s="2">
        <v>125</v>
      </c>
      <c r="H1833" s="2" t="s">
        <v>4199</v>
      </c>
      <c r="I1833" s="2" t="s">
        <v>4256</v>
      </c>
      <c r="J1833" s="2" t="s">
        <v>2110</v>
      </c>
      <c r="K1833" s="194" t="s">
        <v>17</v>
      </c>
      <c r="L1833" s="2">
        <v>36</v>
      </c>
      <c r="M1833" s="194" t="s">
        <v>4257</v>
      </c>
      <c r="N1833" s="2" t="s">
        <v>2831</v>
      </c>
      <c r="O1833" s="195" t="s">
        <v>4257</v>
      </c>
    </row>
    <row r="1834" spans="1:15">
      <c r="A1834" s="7">
        <v>2016</v>
      </c>
      <c r="B1834" s="7" t="s">
        <v>53</v>
      </c>
      <c r="C1834" s="8">
        <v>42457</v>
      </c>
      <c r="D1834" s="7">
        <v>13</v>
      </c>
      <c r="E1834" s="7" t="str">
        <f t="shared" si="53"/>
        <v>S134245713</v>
      </c>
      <c r="F1834" s="3">
        <v>2019</v>
      </c>
      <c r="G1834" s="2">
        <v>135</v>
      </c>
      <c r="H1834" s="2" t="s">
        <v>4258</v>
      </c>
      <c r="I1834" s="2" t="s">
        <v>4259</v>
      </c>
      <c r="J1834" s="2" t="s">
        <v>880</v>
      </c>
      <c r="K1834" s="194" t="s">
        <v>17</v>
      </c>
      <c r="L1834" s="2">
        <v>27</v>
      </c>
      <c r="M1834" s="194" t="s">
        <v>1460</v>
      </c>
      <c r="N1834" s="2" t="s">
        <v>3159</v>
      </c>
      <c r="O1834" s="195">
        <v>10</v>
      </c>
    </row>
    <row r="1835" spans="1:15" ht="15.75" thickBot="1">
      <c r="A1835" s="7">
        <v>2016</v>
      </c>
      <c r="B1835" s="7" t="s">
        <v>53</v>
      </c>
      <c r="C1835" s="8">
        <v>42457</v>
      </c>
      <c r="D1835" s="7">
        <v>14</v>
      </c>
      <c r="E1835" s="7" t="str">
        <f t="shared" ref="E1835:E1898" si="54">B1835&amp;C1835&amp;D1835</f>
        <v>S134245714</v>
      </c>
      <c r="F1835" s="5">
        <v>2020</v>
      </c>
      <c r="G1835" s="6">
        <v>135</v>
      </c>
      <c r="H1835" s="6" t="s">
        <v>4260</v>
      </c>
      <c r="I1835" s="6" t="s">
        <v>4261</v>
      </c>
      <c r="J1835" s="6" t="s">
        <v>880</v>
      </c>
      <c r="K1835" s="196" t="s">
        <v>17</v>
      </c>
      <c r="L1835" s="6">
        <v>25</v>
      </c>
      <c r="M1835" s="196" t="s">
        <v>1418</v>
      </c>
      <c r="N1835" s="6" t="s">
        <v>406</v>
      </c>
      <c r="O1835" s="197" t="s">
        <v>671</v>
      </c>
    </row>
    <row r="1836" spans="1:15" ht="16.5" thickTop="1" thickBot="1">
      <c r="A1836" s="7">
        <v>2016</v>
      </c>
      <c r="B1836" s="7" t="s">
        <v>53</v>
      </c>
      <c r="C1836" s="8">
        <v>42457</v>
      </c>
      <c r="D1836" s="7">
        <v>15</v>
      </c>
      <c r="E1836" s="7" t="str">
        <f t="shared" si="54"/>
        <v>S134245715</v>
      </c>
      <c r="F1836" s="1" t="s">
        <v>15</v>
      </c>
    </row>
    <row r="1837" spans="1:15" ht="16.5" thickTop="1" thickBot="1">
      <c r="A1837" s="7">
        <v>2016</v>
      </c>
      <c r="B1837" s="7" t="s">
        <v>53</v>
      </c>
      <c r="C1837" s="8">
        <v>42457</v>
      </c>
      <c r="D1837" s="7">
        <v>16</v>
      </c>
      <c r="E1837" s="7" t="str">
        <f t="shared" si="54"/>
        <v>S134245716</v>
      </c>
      <c r="F1837" s="338" t="s">
        <v>1</v>
      </c>
      <c r="G1837" s="341" t="s">
        <v>2</v>
      </c>
      <c r="H1837" s="342"/>
      <c r="I1837" s="342"/>
      <c r="J1837" s="343"/>
      <c r="K1837" s="344" t="s">
        <v>3</v>
      </c>
      <c r="L1837" s="343"/>
      <c r="M1837" s="344" t="s">
        <v>144</v>
      </c>
      <c r="N1837" s="342"/>
      <c r="O1837" s="342"/>
    </row>
    <row r="1838" spans="1:15" ht="18" customHeight="1" thickBot="1">
      <c r="A1838" s="7">
        <v>2016</v>
      </c>
      <c r="B1838" s="7" t="s">
        <v>53</v>
      </c>
      <c r="C1838" s="8">
        <v>42457</v>
      </c>
      <c r="D1838" s="7">
        <v>17</v>
      </c>
      <c r="E1838" s="7" t="str">
        <f t="shared" si="54"/>
        <v>S134245717</v>
      </c>
      <c r="F1838" s="339"/>
      <c r="G1838" s="345" t="s">
        <v>5</v>
      </c>
      <c r="H1838" s="347" t="s">
        <v>145</v>
      </c>
      <c r="I1838" s="348"/>
      <c r="J1838" s="349"/>
      <c r="K1838" s="350" t="s">
        <v>6</v>
      </c>
      <c r="L1838" s="352" t="s">
        <v>7</v>
      </c>
      <c r="M1838" s="350" t="s">
        <v>8</v>
      </c>
      <c r="N1838" s="354" t="s">
        <v>146</v>
      </c>
      <c r="O1838" s="356" t="s">
        <v>147</v>
      </c>
    </row>
    <row r="1839" spans="1:15" ht="15.75" thickBot="1">
      <c r="A1839" s="7">
        <v>2016</v>
      </c>
      <c r="B1839" s="7" t="s">
        <v>53</v>
      </c>
      <c r="C1839" s="8">
        <v>42457</v>
      </c>
      <c r="D1839" s="7">
        <v>18</v>
      </c>
      <c r="E1839" s="7" t="str">
        <f t="shared" si="54"/>
        <v>S134245718</v>
      </c>
      <c r="F1839" s="340"/>
      <c r="G1839" s="346"/>
      <c r="H1839" s="191" t="s">
        <v>9</v>
      </c>
      <c r="I1839" s="192" t="s">
        <v>10</v>
      </c>
      <c r="J1839" s="193" t="s">
        <v>11</v>
      </c>
      <c r="K1839" s="351"/>
      <c r="L1839" s="353"/>
      <c r="M1839" s="351"/>
      <c r="N1839" s="355"/>
      <c r="O1839" s="357"/>
    </row>
    <row r="1840" spans="1:15">
      <c r="A1840" s="7">
        <v>2016</v>
      </c>
      <c r="B1840" s="7" t="s">
        <v>53</v>
      </c>
      <c r="C1840" s="8">
        <v>42457</v>
      </c>
      <c r="D1840" s="7">
        <v>19</v>
      </c>
      <c r="E1840" s="7" t="str">
        <f t="shared" si="54"/>
        <v>S134245719</v>
      </c>
      <c r="F1840" s="3" t="s">
        <v>16</v>
      </c>
      <c r="G1840" s="2">
        <v>15</v>
      </c>
      <c r="H1840" s="2" t="s">
        <v>3144</v>
      </c>
      <c r="I1840" s="2" t="s">
        <v>4262</v>
      </c>
      <c r="J1840" s="2" t="s">
        <v>1024</v>
      </c>
      <c r="K1840" s="194" t="s">
        <v>17</v>
      </c>
      <c r="L1840" s="2">
        <v>56</v>
      </c>
      <c r="M1840" s="194" t="s">
        <v>4226</v>
      </c>
      <c r="N1840" s="2" t="s">
        <v>4263</v>
      </c>
      <c r="O1840" s="195" t="s">
        <v>991</v>
      </c>
    </row>
    <row r="1841" spans="1:15">
      <c r="A1841" s="7">
        <v>2016</v>
      </c>
      <c r="B1841" s="7" t="s">
        <v>53</v>
      </c>
      <c r="C1841" s="8">
        <v>42457</v>
      </c>
      <c r="D1841" s="7">
        <v>20</v>
      </c>
      <c r="E1841" s="7" t="str">
        <f t="shared" si="54"/>
        <v>S134245720</v>
      </c>
      <c r="F1841" s="4">
        <v>42430</v>
      </c>
      <c r="G1841" s="2">
        <v>61</v>
      </c>
      <c r="H1841" s="2" t="s">
        <v>4264</v>
      </c>
      <c r="I1841" s="2" t="s">
        <v>4265</v>
      </c>
      <c r="J1841" s="2" t="s">
        <v>932</v>
      </c>
      <c r="K1841" s="194" t="s">
        <v>17</v>
      </c>
      <c r="L1841" s="2">
        <v>54</v>
      </c>
      <c r="M1841" s="194" t="s">
        <v>4266</v>
      </c>
      <c r="N1841" s="2" t="s">
        <v>4267</v>
      </c>
      <c r="O1841" s="195" t="s">
        <v>4268</v>
      </c>
    </row>
    <row r="1842" spans="1:15">
      <c r="A1842" s="7">
        <v>2016</v>
      </c>
      <c r="B1842" s="7" t="s">
        <v>53</v>
      </c>
      <c r="C1842" s="8">
        <v>42457</v>
      </c>
      <c r="D1842" s="7">
        <v>21</v>
      </c>
      <c r="E1842" s="7" t="str">
        <f t="shared" si="54"/>
        <v>S134245721</v>
      </c>
      <c r="F1842" s="4">
        <v>42461</v>
      </c>
      <c r="G1842" s="2">
        <v>73</v>
      </c>
      <c r="H1842" s="2" t="s">
        <v>4269</v>
      </c>
      <c r="I1842" s="2" t="s">
        <v>1286</v>
      </c>
      <c r="J1842" s="2" t="s">
        <v>4270</v>
      </c>
      <c r="K1842" s="194" t="s">
        <v>17</v>
      </c>
      <c r="L1842" s="2">
        <v>46</v>
      </c>
      <c r="M1842" s="194" t="s">
        <v>1181</v>
      </c>
      <c r="N1842" s="2" t="s">
        <v>625</v>
      </c>
      <c r="O1842" s="195" t="s">
        <v>586</v>
      </c>
    </row>
    <row r="1843" spans="1:15">
      <c r="A1843" s="7">
        <v>2016</v>
      </c>
      <c r="B1843" s="7" t="s">
        <v>53</v>
      </c>
      <c r="C1843" s="8">
        <v>42457</v>
      </c>
      <c r="D1843" s="7">
        <v>22</v>
      </c>
      <c r="E1843" s="7" t="str">
        <f t="shared" si="54"/>
        <v>S134245722</v>
      </c>
      <c r="F1843" s="4">
        <v>42491</v>
      </c>
      <c r="G1843" s="2">
        <v>80</v>
      </c>
      <c r="H1843" s="2" t="s">
        <v>4271</v>
      </c>
      <c r="I1843" s="2" t="s">
        <v>4216</v>
      </c>
      <c r="J1843" s="2">
        <v>4</v>
      </c>
      <c r="K1843" s="194" t="s">
        <v>17</v>
      </c>
      <c r="L1843" s="2">
        <v>44</v>
      </c>
      <c r="M1843" s="194" t="s">
        <v>1367</v>
      </c>
      <c r="N1843" s="2" t="s">
        <v>420</v>
      </c>
      <c r="O1843" s="195" t="s">
        <v>569</v>
      </c>
    </row>
    <row r="1844" spans="1:15">
      <c r="A1844" s="7">
        <v>2016</v>
      </c>
      <c r="B1844" s="7" t="s">
        <v>53</v>
      </c>
      <c r="C1844" s="8">
        <v>42457</v>
      </c>
      <c r="D1844" s="7">
        <v>23</v>
      </c>
      <c r="E1844" s="7" t="str">
        <f t="shared" si="54"/>
        <v>S134245723</v>
      </c>
      <c r="F1844" s="4">
        <v>42522</v>
      </c>
      <c r="G1844" s="2">
        <v>85</v>
      </c>
      <c r="H1844" s="2" t="s">
        <v>4272</v>
      </c>
      <c r="I1844" s="2" t="s">
        <v>4273</v>
      </c>
      <c r="J1844" s="2">
        <v>5</v>
      </c>
      <c r="K1844" s="194" t="s">
        <v>17</v>
      </c>
      <c r="L1844" s="2">
        <v>42</v>
      </c>
      <c r="M1844" s="194" t="s">
        <v>627</v>
      </c>
      <c r="N1844" s="2" t="s">
        <v>1501</v>
      </c>
      <c r="O1844" s="195" t="s">
        <v>1501</v>
      </c>
    </row>
    <row r="1845" spans="1:15">
      <c r="A1845" s="7">
        <v>2016</v>
      </c>
      <c r="B1845" s="7" t="s">
        <v>53</v>
      </c>
      <c r="C1845" s="8">
        <v>42457</v>
      </c>
      <c r="D1845" s="7">
        <v>24</v>
      </c>
      <c r="E1845" s="7" t="str">
        <f t="shared" si="54"/>
        <v>S134245724</v>
      </c>
      <c r="F1845" s="3" t="s">
        <v>14</v>
      </c>
      <c r="G1845" s="2">
        <v>95</v>
      </c>
      <c r="H1845" s="2" t="s">
        <v>4274</v>
      </c>
      <c r="I1845" s="2" t="s">
        <v>4275</v>
      </c>
      <c r="J1845" s="2" t="s">
        <v>2946</v>
      </c>
      <c r="K1845" s="194" t="s">
        <v>17</v>
      </c>
      <c r="L1845" s="2">
        <v>39</v>
      </c>
      <c r="M1845" s="194" t="s">
        <v>4276</v>
      </c>
      <c r="N1845" s="2" t="s">
        <v>4277</v>
      </c>
      <c r="O1845" s="195" t="s">
        <v>4278</v>
      </c>
    </row>
    <row r="1846" spans="1:15">
      <c r="A1846" s="7">
        <v>2016</v>
      </c>
      <c r="B1846" s="7" t="s">
        <v>53</v>
      </c>
      <c r="C1846" s="8">
        <v>42457</v>
      </c>
      <c r="D1846" s="7">
        <v>25</v>
      </c>
      <c r="E1846" s="7" t="str">
        <f t="shared" si="54"/>
        <v>S134245725</v>
      </c>
      <c r="F1846" s="3">
        <v>2017</v>
      </c>
      <c r="G1846" s="2">
        <v>140</v>
      </c>
      <c r="H1846" s="2" t="s">
        <v>4279</v>
      </c>
      <c r="I1846" s="2" t="s">
        <v>3841</v>
      </c>
      <c r="J1846" s="2" t="s">
        <v>3234</v>
      </c>
      <c r="K1846" s="194" t="s">
        <v>17</v>
      </c>
      <c r="L1846" s="2">
        <v>46</v>
      </c>
      <c r="M1846" s="194" t="s">
        <v>1194</v>
      </c>
      <c r="N1846" s="2" t="s">
        <v>4280</v>
      </c>
      <c r="O1846" s="195" t="s">
        <v>1399</v>
      </c>
    </row>
    <row r="1847" spans="1:15">
      <c r="A1847" s="7">
        <v>2016</v>
      </c>
      <c r="B1847" s="7" t="s">
        <v>53</v>
      </c>
      <c r="C1847" s="8">
        <v>42457</v>
      </c>
      <c r="D1847" s="7">
        <v>26</v>
      </c>
      <c r="E1847" s="7" t="str">
        <f t="shared" si="54"/>
        <v>S134245726</v>
      </c>
      <c r="F1847" s="3">
        <v>2018</v>
      </c>
      <c r="G1847" s="2">
        <v>155</v>
      </c>
      <c r="H1847" s="2" t="s">
        <v>4281</v>
      </c>
      <c r="I1847" s="2" t="s">
        <v>4282</v>
      </c>
      <c r="J1847" s="2" t="s">
        <v>4283</v>
      </c>
      <c r="K1847" s="194" t="s">
        <v>17</v>
      </c>
      <c r="L1847" s="2">
        <v>39</v>
      </c>
      <c r="M1847" s="194">
        <v>20</v>
      </c>
      <c r="N1847" s="2">
        <v>44</v>
      </c>
      <c r="O1847" s="195">
        <v>36</v>
      </c>
    </row>
    <row r="1848" spans="1:15">
      <c r="A1848" s="7">
        <v>2016</v>
      </c>
      <c r="B1848" s="7" t="s">
        <v>53</v>
      </c>
      <c r="C1848" s="8">
        <v>42457</v>
      </c>
      <c r="D1848" s="7">
        <v>27</v>
      </c>
      <c r="E1848" s="7" t="str">
        <f t="shared" si="54"/>
        <v>S134245727</v>
      </c>
      <c r="F1848" s="3">
        <v>2019</v>
      </c>
      <c r="G1848" s="2">
        <v>165</v>
      </c>
      <c r="H1848" s="2" t="s">
        <v>4284</v>
      </c>
      <c r="I1848" s="2" t="s">
        <v>4285</v>
      </c>
      <c r="J1848" s="2" t="s">
        <v>1503</v>
      </c>
      <c r="K1848" s="194" t="s">
        <v>17</v>
      </c>
      <c r="L1848" s="2">
        <v>33</v>
      </c>
      <c r="M1848" s="194" t="s">
        <v>1002</v>
      </c>
      <c r="N1848" s="2" t="s">
        <v>4286</v>
      </c>
      <c r="O1848" s="195" t="s">
        <v>2182</v>
      </c>
    </row>
    <row r="1849" spans="1:15" ht="15.75" thickBot="1">
      <c r="A1849" s="7">
        <v>2016</v>
      </c>
      <c r="B1849" s="7" t="s">
        <v>53</v>
      </c>
      <c r="C1849" s="8">
        <v>42457</v>
      </c>
      <c r="D1849" s="7">
        <v>28</v>
      </c>
      <c r="E1849" s="7" t="str">
        <f t="shared" si="54"/>
        <v>S134245728</v>
      </c>
      <c r="F1849" s="5">
        <v>2020</v>
      </c>
      <c r="G1849" s="6">
        <v>165</v>
      </c>
      <c r="H1849" s="6" t="s">
        <v>4287</v>
      </c>
      <c r="I1849" s="6" t="s">
        <v>2870</v>
      </c>
      <c r="J1849" s="6" t="s">
        <v>3915</v>
      </c>
      <c r="K1849" s="196" t="s">
        <v>17</v>
      </c>
      <c r="L1849" s="6">
        <v>32</v>
      </c>
      <c r="M1849" s="196" t="s">
        <v>312</v>
      </c>
      <c r="N1849" s="6" t="s">
        <v>740</v>
      </c>
      <c r="O1849" s="197">
        <v>50</v>
      </c>
    </row>
    <row r="1850" spans="1:15" ht="16.5" thickTop="1" thickBot="1">
      <c r="A1850" s="7">
        <v>2016</v>
      </c>
      <c r="B1850" s="7" t="s">
        <v>52</v>
      </c>
      <c r="C1850" s="8">
        <v>42464</v>
      </c>
      <c r="D1850" s="7">
        <v>1</v>
      </c>
      <c r="E1850" s="7" t="str">
        <f t="shared" si="54"/>
        <v>S14424641</v>
      </c>
      <c r="F1850" s="1" t="s">
        <v>0</v>
      </c>
    </row>
    <row r="1851" spans="1:15" ht="16.5" thickTop="1" thickBot="1">
      <c r="A1851" s="7">
        <v>2016</v>
      </c>
      <c r="B1851" s="7" t="s">
        <v>52</v>
      </c>
      <c r="C1851" s="8">
        <v>42464</v>
      </c>
      <c r="D1851" s="7">
        <v>2</v>
      </c>
      <c r="E1851" s="7" t="str">
        <f t="shared" si="54"/>
        <v>S14424642</v>
      </c>
      <c r="F1851" s="338" t="s">
        <v>1</v>
      </c>
      <c r="G1851" s="341" t="s">
        <v>2</v>
      </c>
      <c r="H1851" s="342"/>
      <c r="I1851" s="342"/>
      <c r="J1851" s="343"/>
      <c r="K1851" s="344" t="s">
        <v>3</v>
      </c>
      <c r="L1851" s="343"/>
      <c r="M1851" s="344" t="s">
        <v>144</v>
      </c>
      <c r="N1851" s="342"/>
      <c r="O1851" s="342"/>
    </row>
    <row r="1852" spans="1:15" ht="18" customHeight="1" thickBot="1">
      <c r="A1852" s="7">
        <v>2016</v>
      </c>
      <c r="B1852" s="7" t="s">
        <v>52</v>
      </c>
      <c r="C1852" s="8">
        <v>42464</v>
      </c>
      <c r="D1852" s="7">
        <v>3</v>
      </c>
      <c r="E1852" s="7" t="str">
        <f t="shared" si="54"/>
        <v>S14424643</v>
      </c>
      <c r="F1852" s="339"/>
      <c r="G1852" s="345" t="s">
        <v>5</v>
      </c>
      <c r="H1852" s="347" t="s">
        <v>145</v>
      </c>
      <c r="I1852" s="348"/>
      <c r="J1852" s="349"/>
      <c r="K1852" s="350" t="s">
        <v>6</v>
      </c>
      <c r="L1852" s="352" t="s">
        <v>7</v>
      </c>
      <c r="M1852" s="350" t="s">
        <v>8</v>
      </c>
      <c r="N1852" s="354" t="s">
        <v>146</v>
      </c>
      <c r="O1852" s="356" t="s">
        <v>147</v>
      </c>
    </row>
    <row r="1853" spans="1:15" ht="15.75" thickBot="1">
      <c r="A1853" s="7">
        <v>2016</v>
      </c>
      <c r="B1853" s="7" t="s">
        <v>52</v>
      </c>
      <c r="C1853" s="8">
        <v>42464</v>
      </c>
      <c r="D1853" s="7">
        <v>4</v>
      </c>
      <c r="E1853" s="7" t="str">
        <f t="shared" si="54"/>
        <v>S14424644</v>
      </c>
      <c r="F1853" s="340"/>
      <c r="G1853" s="346"/>
      <c r="H1853" s="191" t="s">
        <v>9</v>
      </c>
      <c r="I1853" s="192" t="s">
        <v>10</v>
      </c>
      <c r="J1853" s="193" t="s">
        <v>11</v>
      </c>
      <c r="K1853" s="351"/>
      <c r="L1853" s="353"/>
      <c r="M1853" s="351"/>
      <c r="N1853" s="355"/>
      <c r="O1853" s="357"/>
    </row>
    <row r="1854" spans="1:15">
      <c r="A1854" s="7">
        <v>2016</v>
      </c>
      <c r="B1854" s="7" t="s">
        <v>52</v>
      </c>
      <c r="C1854" s="8">
        <v>42464</v>
      </c>
      <c r="D1854" s="7">
        <v>5</v>
      </c>
      <c r="E1854" s="7" t="str">
        <f t="shared" si="54"/>
        <v>S14424645</v>
      </c>
      <c r="F1854" s="3" t="s">
        <v>12</v>
      </c>
      <c r="G1854" s="2" t="s">
        <v>4288</v>
      </c>
      <c r="H1854" s="2" t="s">
        <v>387</v>
      </c>
      <c r="I1854" s="2" t="s">
        <v>4289</v>
      </c>
      <c r="J1854" s="2" t="s">
        <v>1346</v>
      </c>
      <c r="K1854" s="194" t="s">
        <v>17</v>
      </c>
      <c r="L1854" s="2">
        <v>55</v>
      </c>
      <c r="M1854" s="194">
        <v>0</v>
      </c>
      <c r="N1854" s="2" t="s">
        <v>4290</v>
      </c>
      <c r="O1854" s="195" t="s">
        <v>2608</v>
      </c>
    </row>
    <row r="1855" spans="1:15">
      <c r="A1855" s="7">
        <v>2016</v>
      </c>
      <c r="B1855" s="7" t="s">
        <v>52</v>
      </c>
      <c r="C1855" s="8">
        <v>42464</v>
      </c>
      <c r="D1855" s="7">
        <v>6</v>
      </c>
      <c r="E1855" s="7" t="str">
        <f t="shared" si="54"/>
        <v>S14424646</v>
      </c>
      <c r="F1855" s="4">
        <v>42461</v>
      </c>
      <c r="G1855" s="2">
        <v>53</v>
      </c>
      <c r="H1855" s="2" t="s">
        <v>4291</v>
      </c>
      <c r="I1855" s="2" t="s">
        <v>4292</v>
      </c>
      <c r="J1855" s="2" t="s">
        <v>4293</v>
      </c>
      <c r="K1855" s="194" t="s">
        <v>17</v>
      </c>
      <c r="L1855" s="2">
        <v>55</v>
      </c>
      <c r="M1855" s="194">
        <v>44</v>
      </c>
      <c r="N1855" s="2">
        <v>12</v>
      </c>
      <c r="O1855" s="195">
        <v>44</v>
      </c>
    </row>
    <row r="1856" spans="1:15">
      <c r="A1856" s="7">
        <v>2016</v>
      </c>
      <c r="B1856" s="7" t="s">
        <v>52</v>
      </c>
      <c r="C1856" s="8">
        <v>42464</v>
      </c>
      <c r="D1856" s="7">
        <v>7</v>
      </c>
      <c r="E1856" s="7" t="str">
        <f t="shared" si="54"/>
        <v>S14424647</v>
      </c>
      <c r="F1856" s="4">
        <v>42491</v>
      </c>
      <c r="G1856" s="2">
        <v>60</v>
      </c>
      <c r="H1856" s="2" t="s">
        <v>4294</v>
      </c>
      <c r="I1856" s="2" t="s">
        <v>4295</v>
      </c>
      <c r="J1856" s="2" t="s">
        <v>4296</v>
      </c>
      <c r="K1856" s="194" t="s">
        <v>17</v>
      </c>
      <c r="L1856" s="2">
        <v>44</v>
      </c>
      <c r="M1856" s="194" t="s">
        <v>1275</v>
      </c>
      <c r="N1856" s="2" t="s">
        <v>3096</v>
      </c>
      <c r="O1856" s="195" t="s">
        <v>4297</v>
      </c>
    </row>
    <row r="1857" spans="1:15">
      <c r="A1857" s="7">
        <v>2016</v>
      </c>
      <c r="B1857" s="7" t="s">
        <v>52</v>
      </c>
      <c r="C1857" s="8">
        <v>42464</v>
      </c>
      <c r="D1857" s="7">
        <v>8</v>
      </c>
      <c r="E1857" s="7" t="str">
        <f t="shared" si="54"/>
        <v>S14424648</v>
      </c>
      <c r="F1857" s="4">
        <v>42522</v>
      </c>
      <c r="G1857" s="2">
        <v>60</v>
      </c>
      <c r="H1857" s="2" t="s">
        <v>4298</v>
      </c>
      <c r="I1857" s="2" t="s">
        <v>4299</v>
      </c>
      <c r="J1857" s="2" t="s">
        <v>3042</v>
      </c>
      <c r="K1857" s="194" t="s">
        <v>17</v>
      </c>
      <c r="L1857" s="2">
        <v>43</v>
      </c>
      <c r="M1857" s="194">
        <v>44</v>
      </c>
      <c r="N1857" s="2">
        <v>32</v>
      </c>
      <c r="O1857" s="195">
        <v>24</v>
      </c>
    </row>
    <row r="1858" spans="1:15">
      <c r="A1858" s="7">
        <v>2016</v>
      </c>
      <c r="B1858" s="7" t="s">
        <v>52</v>
      </c>
      <c r="C1858" s="8">
        <v>42464</v>
      </c>
      <c r="D1858" s="7">
        <v>9</v>
      </c>
      <c r="E1858" s="7" t="str">
        <f t="shared" si="54"/>
        <v>S14424649</v>
      </c>
      <c r="F1858" s="4">
        <v>42552</v>
      </c>
      <c r="G1858" s="2">
        <v>65</v>
      </c>
      <c r="H1858" s="2" t="s">
        <v>4300</v>
      </c>
      <c r="I1858" s="2" t="s">
        <v>4301</v>
      </c>
      <c r="J1858" s="2" t="s">
        <v>2257</v>
      </c>
      <c r="K1858" s="194" t="s">
        <v>17</v>
      </c>
      <c r="L1858" s="2">
        <v>43</v>
      </c>
      <c r="M1858" s="194">
        <v>44</v>
      </c>
      <c r="N1858" s="2">
        <v>32</v>
      </c>
      <c r="O1858" s="195">
        <v>24</v>
      </c>
    </row>
    <row r="1859" spans="1:15">
      <c r="A1859" s="7">
        <v>2016</v>
      </c>
      <c r="B1859" s="7" t="s">
        <v>52</v>
      </c>
      <c r="C1859" s="8">
        <v>42464</v>
      </c>
      <c r="D1859" s="7">
        <v>10</v>
      </c>
      <c r="E1859" s="7" t="str">
        <f t="shared" si="54"/>
        <v>S144246410</v>
      </c>
      <c r="F1859" s="3" t="s">
        <v>14</v>
      </c>
      <c r="G1859" s="2">
        <v>70</v>
      </c>
      <c r="H1859" s="2" t="s">
        <v>4302</v>
      </c>
      <c r="I1859" s="2" t="s">
        <v>4303</v>
      </c>
      <c r="J1859" s="2" t="s">
        <v>1076</v>
      </c>
      <c r="K1859" s="194" t="s">
        <v>17</v>
      </c>
      <c r="L1859" s="2">
        <v>43</v>
      </c>
      <c r="M1859" s="194" t="s">
        <v>4304</v>
      </c>
      <c r="N1859" s="2" t="s">
        <v>3483</v>
      </c>
      <c r="O1859" s="195" t="s">
        <v>1747</v>
      </c>
    </row>
    <row r="1860" spans="1:15">
      <c r="A1860" s="7">
        <v>2016</v>
      </c>
      <c r="B1860" s="7" t="s">
        <v>52</v>
      </c>
      <c r="C1860" s="8">
        <v>42464</v>
      </c>
      <c r="D1860" s="7">
        <v>11</v>
      </c>
      <c r="E1860" s="7" t="str">
        <f t="shared" si="54"/>
        <v>S144246411</v>
      </c>
      <c r="F1860" s="3">
        <v>2017</v>
      </c>
      <c r="G1860" s="2">
        <v>108</v>
      </c>
      <c r="H1860" s="2" t="s">
        <v>4305</v>
      </c>
      <c r="I1860" s="2" t="s">
        <v>4306</v>
      </c>
      <c r="J1860" s="2" t="s">
        <v>3631</v>
      </c>
      <c r="K1860" s="194" t="s">
        <v>17</v>
      </c>
      <c r="L1860" s="2">
        <v>43</v>
      </c>
      <c r="M1860" s="194" t="s">
        <v>379</v>
      </c>
      <c r="N1860" s="2" t="s">
        <v>301</v>
      </c>
      <c r="O1860" s="195" t="s">
        <v>3697</v>
      </c>
    </row>
    <row r="1861" spans="1:15">
      <c r="A1861" s="7">
        <v>2016</v>
      </c>
      <c r="B1861" s="7" t="s">
        <v>52</v>
      </c>
      <c r="C1861" s="8">
        <v>42464</v>
      </c>
      <c r="D1861" s="7">
        <v>12</v>
      </c>
      <c r="E1861" s="7" t="str">
        <f t="shared" si="54"/>
        <v>S144246412</v>
      </c>
      <c r="F1861" s="3">
        <v>2018</v>
      </c>
      <c r="G1861" s="2">
        <v>115</v>
      </c>
      <c r="H1861" s="2" t="s">
        <v>4307</v>
      </c>
      <c r="I1861" s="2" t="s">
        <v>4308</v>
      </c>
      <c r="J1861" s="2" t="s">
        <v>4000</v>
      </c>
      <c r="K1861" s="194" t="s">
        <v>17</v>
      </c>
      <c r="L1861" s="2">
        <v>37</v>
      </c>
      <c r="M1861" s="194" t="s">
        <v>1248</v>
      </c>
      <c r="N1861" s="2" t="s">
        <v>1688</v>
      </c>
      <c r="O1861" s="195" t="s">
        <v>819</v>
      </c>
    </row>
    <row r="1862" spans="1:15">
      <c r="A1862" s="7">
        <v>2016</v>
      </c>
      <c r="B1862" s="7" t="s">
        <v>52</v>
      </c>
      <c r="C1862" s="8">
        <v>42464</v>
      </c>
      <c r="D1862" s="7">
        <v>13</v>
      </c>
      <c r="E1862" s="7" t="str">
        <f t="shared" si="54"/>
        <v>S144246413</v>
      </c>
      <c r="F1862" s="3">
        <v>2019</v>
      </c>
      <c r="G1862" s="2">
        <v>125</v>
      </c>
      <c r="H1862" s="2" t="s">
        <v>4309</v>
      </c>
      <c r="I1862" s="2" t="s">
        <v>4310</v>
      </c>
      <c r="J1862" s="2">
        <v>1</v>
      </c>
      <c r="K1862" s="194" t="s">
        <v>17</v>
      </c>
      <c r="L1862" s="2">
        <v>31</v>
      </c>
      <c r="M1862" s="194" t="s">
        <v>1248</v>
      </c>
      <c r="N1862" s="2" t="s">
        <v>1688</v>
      </c>
      <c r="O1862" s="195" t="s">
        <v>819</v>
      </c>
    </row>
    <row r="1863" spans="1:15" ht="15.75" thickBot="1">
      <c r="A1863" s="7">
        <v>2016</v>
      </c>
      <c r="B1863" s="7" t="s">
        <v>52</v>
      </c>
      <c r="C1863" s="8">
        <v>42464</v>
      </c>
      <c r="D1863" s="7">
        <v>14</v>
      </c>
      <c r="E1863" s="7" t="str">
        <f t="shared" si="54"/>
        <v>S144246414</v>
      </c>
      <c r="F1863" s="5">
        <v>2020</v>
      </c>
      <c r="G1863" s="6">
        <v>130</v>
      </c>
      <c r="H1863" s="6" t="s">
        <v>4260</v>
      </c>
      <c r="I1863" s="6" t="s">
        <v>4311</v>
      </c>
      <c r="J1863" s="6" t="s">
        <v>3045</v>
      </c>
      <c r="K1863" s="196" t="s">
        <v>17</v>
      </c>
      <c r="L1863" s="6">
        <v>27</v>
      </c>
      <c r="M1863" s="196">
        <v>16</v>
      </c>
      <c r="N1863" s="6">
        <v>60</v>
      </c>
      <c r="O1863" s="197">
        <v>24</v>
      </c>
    </row>
    <row r="1864" spans="1:15" ht="16.5" thickTop="1" thickBot="1">
      <c r="A1864" s="7">
        <v>2016</v>
      </c>
      <c r="B1864" s="7" t="s">
        <v>52</v>
      </c>
      <c r="C1864" s="8">
        <v>42464</v>
      </c>
      <c r="D1864" s="7">
        <v>15</v>
      </c>
      <c r="E1864" s="7" t="str">
        <f t="shared" si="54"/>
        <v>S144246415</v>
      </c>
      <c r="F1864" s="1" t="s">
        <v>15</v>
      </c>
    </row>
    <row r="1865" spans="1:15" ht="16.5" thickTop="1" thickBot="1">
      <c r="A1865" s="7">
        <v>2016</v>
      </c>
      <c r="B1865" s="7" t="s">
        <v>52</v>
      </c>
      <c r="C1865" s="8">
        <v>42464</v>
      </c>
      <c r="D1865" s="7">
        <v>16</v>
      </c>
      <c r="E1865" s="7" t="str">
        <f t="shared" si="54"/>
        <v>S144246416</v>
      </c>
      <c r="F1865" s="338" t="s">
        <v>1</v>
      </c>
      <c r="G1865" s="341" t="s">
        <v>2</v>
      </c>
      <c r="H1865" s="342"/>
      <c r="I1865" s="342"/>
      <c r="J1865" s="343"/>
      <c r="K1865" s="344" t="s">
        <v>3</v>
      </c>
      <c r="L1865" s="343"/>
      <c r="M1865" s="344" t="s">
        <v>144</v>
      </c>
      <c r="N1865" s="342"/>
      <c r="O1865" s="342"/>
    </row>
    <row r="1866" spans="1:15" ht="18" customHeight="1" thickBot="1">
      <c r="A1866" s="7">
        <v>2016</v>
      </c>
      <c r="B1866" s="7" t="s">
        <v>52</v>
      </c>
      <c r="C1866" s="8">
        <v>42464</v>
      </c>
      <c r="D1866" s="7">
        <v>17</v>
      </c>
      <c r="E1866" s="7" t="str">
        <f t="shared" si="54"/>
        <v>S144246417</v>
      </c>
      <c r="F1866" s="339"/>
      <c r="G1866" s="345" t="s">
        <v>5</v>
      </c>
      <c r="H1866" s="347" t="s">
        <v>145</v>
      </c>
      <c r="I1866" s="348"/>
      <c r="J1866" s="349"/>
      <c r="K1866" s="350" t="s">
        <v>6</v>
      </c>
      <c r="L1866" s="352" t="s">
        <v>7</v>
      </c>
      <c r="M1866" s="350" t="s">
        <v>8</v>
      </c>
      <c r="N1866" s="354" t="s">
        <v>146</v>
      </c>
      <c r="O1866" s="356" t="s">
        <v>147</v>
      </c>
    </row>
    <row r="1867" spans="1:15" ht="15.75" thickBot="1">
      <c r="A1867" s="7">
        <v>2016</v>
      </c>
      <c r="B1867" s="7" t="s">
        <v>52</v>
      </c>
      <c r="C1867" s="8">
        <v>42464</v>
      </c>
      <c r="D1867" s="7">
        <v>18</v>
      </c>
      <c r="E1867" s="7" t="str">
        <f t="shared" si="54"/>
        <v>S144246418</v>
      </c>
      <c r="F1867" s="340"/>
      <c r="G1867" s="346"/>
      <c r="H1867" s="191" t="s">
        <v>9</v>
      </c>
      <c r="I1867" s="192" t="s">
        <v>10</v>
      </c>
      <c r="J1867" s="193" t="s">
        <v>11</v>
      </c>
      <c r="K1867" s="351"/>
      <c r="L1867" s="353"/>
      <c r="M1867" s="351"/>
      <c r="N1867" s="355"/>
      <c r="O1867" s="357"/>
    </row>
    <row r="1868" spans="1:15">
      <c r="A1868" s="7">
        <v>2016</v>
      </c>
      <c r="B1868" s="7" t="s">
        <v>52</v>
      </c>
      <c r="C1868" s="8">
        <v>42464</v>
      </c>
      <c r="D1868" s="7">
        <v>19</v>
      </c>
      <c r="E1868" s="7" t="str">
        <f t="shared" si="54"/>
        <v>S144246419</v>
      </c>
      <c r="F1868" s="3" t="s">
        <v>16</v>
      </c>
      <c r="G1868" s="2">
        <v>20</v>
      </c>
      <c r="H1868" s="2" t="s">
        <v>4312</v>
      </c>
      <c r="I1868" s="2" t="s">
        <v>2259</v>
      </c>
      <c r="J1868" s="2" t="s">
        <v>2289</v>
      </c>
      <c r="K1868" s="194" t="s">
        <v>17</v>
      </c>
      <c r="L1868" s="2">
        <v>53</v>
      </c>
      <c r="M1868" s="194" t="s">
        <v>735</v>
      </c>
      <c r="N1868" s="2" t="s">
        <v>704</v>
      </c>
      <c r="O1868" s="195" t="s">
        <v>587</v>
      </c>
    </row>
    <row r="1869" spans="1:15">
      <c r="A1869" s="7">
        <v>2016</v>
      </c>
      <c r="B1869" s="7" t="s">
        <v>52</v>
      </c>
      <c r="C1869" s="8">
        <v>42464</v>
      </c>
      <c r="D1869" s="7">
        <v>20</v>
      </c>
      <c r="E1869" s="7" t="str">
        <f t="shared" si="54"/>
        <v>S144246420</v>
      </c>
      <c r="F1869" s="4">
        <v>42461</v>
      </c>
      <c r="G1869" s="2">
        <v>73</v>
      </c>
      <c r="H1869" s="2" t="s">
        <v>4313</v>
      </c>
      <c r="I1869" s="2" t="s">
        <v>4314</v>
      </c>
      <c r="J1869" s="2" t="s">
        <v>1927</v>
      </c>
      <c r="K1869" s="194" t="s">
        <v>17</v>
      </c>
      <c r="L1869" s="2">
        <v>50</v>
      </c>
      <c r="M1869" s="194" t="s">
        <v>1181</v>
      </c>
      <c r="N1869" s="2" t="s">
        <v>626</v>
      </c>
      <c r="O1869" s="195" t="s">
        <v>1181</v>
      </c>
    </row>
    <row r="1870" spans="1:15">
      <c r="A1870" s="7">
        <v>2016</v>
      </c>
      <c r="B1870" s="7" t="s">
        <v>52</v>
      </c>
      <c r="C1870" s="8">
        <v>42464</v>
      </c>
      <c r="D1870" s="7">
        <v>21</v>
      </c>
      <c r="E1870" s="7" t="str">
        <f t="shared" si="54"/>
        <v>S144246421</v>
      </c>
      <c r="F1870" s="4">
        <v>42491</v>
      </c>
      <c r="G1870" s="2">
        <v>80</v>
      </c>
      <c r="H1870" s="2" t="s">
        <v>4315</v>
      </c>
      <c r="I1870" s="2" t="s">
        <v>3774</v>
      </c>
      <c r="J1870" s="2" t="s">
        <v>691</v>
      </c>
      <c r="K1870" s="194" t="s">
        <v>17</v>
      </c>
      <c r="L1870" s="2">
        <v>43</v>
      </c>
      <c r="M1870" s="194" t="s">
        <v>626</v>
      </c>
      <c r="N1870" s="2" t="s">
        <v>587</v>
      </c>
      <c r="O1870" s="195" t="s">
        <v>626</v>
      </c>
    </row>
    <row r="1871" spans="1:15">
      <c r="A1871" s="7">
        <v>2016</v>
      </c>
      <c r="B1871" s="7" t="s">
        <v>52</v>
      </c>
      <c r="C1871" s="8">
        <v>42464</v>
      </c>
      <c r="D1871" s="7">
        <v>22</v>
      </c>
      <c r="E1871" s="7" t="str">
        <f t="shared" si="54"/>
        <v>S144246422</v>
      </c>
      <c r="F1871" s="4">
        <v>42522</v>
      </c>
      <c r="G1871" s="2">
        <v>80</v>
      </c>
      <c r="H1871" s="2" t="s">
        <v>4316</v>
      </c>
      <c r="I1871" s="2" t="s">
        <v>4317</v>
      </c>
      <c r="J1871" s="2" t="s">
        <v>876</v>
      </c>
      <c r="K1871" s="194" t="s">
        <v>17</v>
      </c>
      <c r="L1871" s="2">
        <v>43</v>
      </c>
      <c r="M1871" s="194" t="s">
        <v>586</v>
      </c>
      <c r="N1871" s="2" t="s">
        <v>626</v>
      </c>
      <c r="O1871" s="195" t="s">
        <v>1501</v>
      </c>
    </row>
    <row r="1872" spans="1:15">
      <c r="A1872" s="7">
        <v>2016</v>
      </c>
      <c r="B1872" s="7" t="s">
        <v>52</v>
      </c>
      <c r="C1872" s="8">
        <v>42464</v>
      </c>
      <c r="D1872" s="7">
        <v>23</v>
      </c>
      <c r="E1872" s="7" t="str">
        <f t="shared" si="54"/>
        <v>S144246423</v>
      </c>
      <c r="F1872" s="4">
        <v>42552</v>
      </c>
      <c r="G1872" s="2">
        <v>85</v>
      </c>
      <c r="H1872" s="2" t="s">
        <v>4318</v>
      </c>
      <c r="I1872" s="2" t="s">
        <v>4319</v>
      </c>
      <c r="J1872" s="2" t="s">
        <v>4113</v>
      </c>
      <c r="K1872" s="194" t="s">
        <v>17</v>
      </c>
      <c r="L1872" s="2">
        <v>43</v>
      </c>
      <c r="M1872" s="194" t="s">
        <v>586</v>
      </c>
      <c r="N1872" s="2" t="s">
        <v>626</v>
      </c>
      <c r="O1872" s="195" t="s">
        <v>1501</v>
      </c>
    </row>
    <row r="1873" spans="1:15">
      <c r="A1873" s="7">
        <v>2016</v>
      </c>
      <c r="B1873" s="7" t="s">
        <v>52</v>
      </c>
      <c r="C1873" s="8">
        <v>42464</v>
      </c>
      <c r="D1873" s="7">
        <v>24</v>
      </c>
      <c r="E1873" s="7" t="str">
        <f t="shared" si="54"/>
        <v>S144246424</v>
      </c>
      <c r="F1873" s="3" t="s">
        <v>14</v>
      </c>
      <c r="G1873" s="2">
        <v>90</v>
      </c>
      <c r="H1873" s="2" t="s">
        <v>4320</v>
      </c>
      <c r="I1873" s="2" t="s">
        <v>4321</v>
      </c>
      <c r="J1873" s="2" t="s">
        <v>1362</v>
      </c>
      <c r="K1873" s="194" t="s">
        <v>17</v>
      </c>
      <c r="L1873" s="2">
        <v>42</v>
      </c>
      <c r="M1873" s="194" t="s">
        <v>730</v>
      </c>
      <c r="N1873" s="2" t="s">
        <v>400</v>
      </c>
      <c r="O1873" s="195" t="s">
        <v>400</v>
      </c>
    </row>
    <row r="1874" spans="1:15">
      <c r="A1874" s="7">
        <v>2016</v>
      </c>
      <c r="B1874" s="7" t="s">
        <v>52</v>
      </c>
      <c r="C1874" s="8">
        <v>42464</v>
      </c>
      <c r="D1874" s="7">
        <v>25</v>
      </c>
      <c r="E1874" s="7" t="str">
        <f t="shared" si="54"/>
        <v>S144246425</v>
      </c>
      <c r="F1874" s="3">
        <v>2017</v>
      </c>
      <c r="G1874" s="2">
        <v>138</v>
      </c>
      <c r="H1874" s="2" t="s">
        <v>4322</v>
      </c>
      <c r="I1874" s="2" t="s">
        <v>4323</v>
      </c>
      <c r="J1874" s="2" t="s">
        <v>645</v>
      </c>
      <c r="K1874" s="194" t="s">
        <v>17</v>
      </c>
      <c r="L1874" s="2">
        <v>47</v>
      </c>
      <c r="M1874" s="194" t="s">
        <v>626</v>
      </c>
      <c r="N1874" s="2" t="s">
        <v>587</v>
      </c>
      <c r="O1874" s="195" t="s">
        <v>626</v>
      </c>
    </row>
    <row r="1875" spans="1:15">
      <c r="A1875" s="7">
        <v>2016</v>
      </c>
      <c r="B1875" s="7" t="s">
        <v>52</v>
      </c>
      <c r="C1875" s="8">
        <v>42464</v>
      </c>
      <c r="D1875" s="7">
        <v>26</v>
      </c>
      <c r="E1875" s="7" t="str">
        <f t="shared" si="54"/>
        <v>S144246426</v>
      </c>
      <c r="F1875" s="3">
        <v>2018</v>
      </c>
      <c r="G1875" s="2">
        <v>145</v>
      </c>
      <c r="H1875" s="2" t="s">
        <v>4324</v>
      </c>
      <c r="I1875" s="2" t="s">
        <v>4325</v>
      </c>
      <c r="J1875" s="2" t="s">
        <v>4326</v>
      </c>
      <c r="K1875" s="194" t="s">
        <v>17</v>
      </c>
      <c r="L1875" s="2">
        <v>42</v>
      </c>
      <c r="M1875" s="194" t="s">
        <v>483</v>
      </c>
      <c r="N1875" s="2" t="s">
        <v>988</v>
      </c>
      <c r="O1875" s="195" t="s">
        <v>4327</v>
      </c>
    </row>
    <row r="1876" spans="1:15">
      <c r="A1876" s="7">
        <v>2016</v>
      </c>
      <c r="B1876" s="7" t="s">
        <v>52</v>
      </c>
      <c r="C1876" s="8">
        <v>42464</v>
      </c>
      <c r="D1876" s="7">
        <v>27</v>
      </c>
      <c r="E1876" s="7" t="str">
        <f t="shared" si="54"/>
        <v>S144246427</v>
      </c>
      <c r="F1876" s="3">
        <v>2019</v>
      </c>
      <c r="G1876" s="2">
        <v>155</v>
      </c>
      <c r="H1876" s="2" t="s">
        <v>4328</v>
      </c>
      <c r="I1876" s="2" t="s">
        <v>4329</v>
      </c>
      <c r="J1876" s="2" t="s">
        <v>1300</v>
      </c>
      <c r="K1876" s="194" t="s">
        <v>17</v>
      </c>
      <c r="L1876" s="2">
        <v>36</v>
      </c>
      <c r="M1876" s="194" t="s">
        <v>2035</v>
      </c>
      <c r="N1876" s="2" t="s">
        <v>2689</v>
      </c>
      <c r="O1876" s="195" t="s">
        <v>3669</v>
      </c>
    </row>
    <row r="1877" spans="1:15" ht="15.75" thickBot="1">
      <c r="A1877" s="7">
        <v>2016</v>
      </c>
      <c r="B1877" s="7" t="s">
        <v>52</v>
      </c>
      <c r="C1877" s="8">
        <v>42464</v>
      </c>
      <c r="D1877" s="7">
        <v>28</v>
      </c>
      <c r="E1877" s="7" t="str">
        <f t="shared" si="54"/>
        <v>S144246428</v>
      </c>
      <c r="F1877" s="5">
        <v>2020</v>
      </c>
      <c r="G1877" s="6">
        <v>160</v>
      </c>
      <c r="H1877" s="6" t="s">
        <v>4330</v>
      </c>
      <c r="I1877" s="6" t="s">
        <v>4331</v>
      </c>
      <c r="J1877" s="6" t="s">
        <v>939</v>
      </c>
      <c r="K1877" s="196" t="s">
        <v>17</v>
      </c>
      <c r="L1877" s="6">
        <v>33</v>
      </c>
      <c r="M1877" s="196" t="s">
        <v>1831</v>
      </c>
      <c r="N1877" s="6" t="s">
        <v>455</v>
      </c>
      <c r="O1877" s="197" t="s">
        <v>400</v>
      </c>
    </row>
    <row r="1878" spans="1:15" ht="16.5" thickTop="1" thickBot="1">
      <c r="A1878" s="7">
        <v>2016</v>
      </c>
      <c r="B1878" s="7" t="s">
        <v>51</v>
      </c>
      <c r="C1878" s="8">
        <v>42471</v>
      </c>
      <c r="D1878" s="7">
        <v>1</v>
      </c>
      <c r="E1878" s="7" t="str">
        <f t="shared" si="54"/>
        <v>S15424711</v>
      </c>
      <c r="F1878" s="1" t="s">
        <v>0</v>
      </c>
    </row>
    <row r="1879" spans="1:15" ht="16.5" thickTop="1" thickBot="1">
      <c r="A1879" s="7">
        <v>2016</v>
      </c>
      <c r="B1879" s="7" t="s">
        <v>51</v>
      </c>
      <c r="C1879" s="8">
        <v>42471</v>
      </c>
      <c r="D1879" s="7">
        <v>2</v>
      </c>
      <c r="E1879" s="7" t="str">
        <f t="shared" si="54"/>
        <v>S15424712</v>
      </c>
      <c r="F1879" s="338" t="s">
        <v>1</v>
      </c>
      <c r="G1879" s="341" t="s">
        <v>2</v>
      </c>
      <c r="H1879" s="342"/>
      <c r="I1879" s="342"/>
      <c r="J1879" s="343"/>
      <c r="K1879" s="344" t="s">
        <v>3</v>
      </c>
      <c r="L1879" s="343"/>
      <c r="M1879" s="344" t="s">
        <v>144</v>
      </c>
      <c r="N1879" s="342"/>
      <c r="O1879" s="342"/>
    </row>
    <row r="1880" spans="1:15" ht="18" customHeight="1" thickBot="1">
      <c r="A1880" s="7">
        <v>2016</v>
      </c>
      <c r="B1880" s="7" t="s">
        <v>51</v>
      </c>
      <c r="C1880" s="8">
        <v>42471</v>
      </c>
      <c r="D1880" s="7">
        <v>3</v>
      </c>
      <c r="E1880" s="7" t="str">
        <f t="shared" si="54"/>
        <v>S15424713</v>
      </c>
      <c r="F1880" s="339"/>
      <c r="G1880" s="345" t="s">
        <v>5</v>
      </c>
      <c r="H1880" s="347" t="s">
        <v>145</v>
      </c>
      <c r="I1880" s="348"/>
      <c r="J1880" s="349"/>
      <c r="K1880" s="350" t="s">
        <v>6</v>
      </c>
      <c r="L1880" s="352" t="s">
        <v>7</v>
      </c>
      <c r="M1880" s="350" t="s">
        <v>8</v>
      </c>
      <c r="N1880" s="354" t="s">
        <v>146</v>
      </c>
      <c r="O1880" s="356" t="s">
        <v>147</v>
      </c>
    </row>
    <row r="1881" spans="1:15" ht="15.75" thickBot="1">
      <c r="A1881" s="7">
        <v>2016</v>
      </c>
      <c r="B1881" s="7" t="s">
        <v>51</v>
      </c>
      <c r="C1881" s="8">
        <v>42471</v>
      </c>
      <c r="D1881" s="7">
        <v>4</v>
      </c>
      <c r="E1881" s="7" t="str">
        <f t="shared" si="54"/>
        <v>S15424714</v>
      </c>
      <c r="F1881" s="340"/>
      <c r="G1881" s="346"/>
      <c r="H1881" s="191" t="s">
        <v>9</v>
      </c>
      <c r="I1881" s="192" t="s">
        <v>10</v>
      </c>
      <c r="J1881" s="193" t="s">
        <v>11</v>
      </c>
      <c r="K1881" s="351"/>
      <c r="L1881" s="353"/>
      <c r="M1881" s="351"/>
      <c r="N1881" s="355"/>
      <c r="O1881" s="357"/>
    </row>
    <row r="1882" spans="1:15">
      <c r="A1882" s="7">
        <v>2016</v>
      </c>
      <c r="B1882" s="7" t="s">
        <v>51</v>
      </c>
      <c r="C1882" s="8">
        <v>42471</v>
      </c>
      <c r="D1882" s="7">
        <v>5</v>
      </c>
      <c r="E1882" s="7" t="str">
        <f t="shared" si="54"/>
        <v>S15424715</v>
      </c>
      <c r="F1882" s="3" t="s">
        <v>12</v>
      </c>
      <c r="G1882" s="2">
        <v>7</v>
      </c>
      <c r="H1882" s="2" t="s">
        <v>4332</v>
      </c>
      <c r="I1882" s="2" t="s">
        <v>4333</v>
      </c>
      <c r="J1882" s="2" t="s">
        <v>1189</v>
      </c>
      <c r="K1882" s="194" t="s">
        <v>17</v>
      </c>
      <c r="L1882" s="2">
        <v>55</v>
      </c>
      <c r="M1882" s="194" t="s">
        <v>873</v>
      </c>
      <c r="N1882" s="2" t="s">
        <v>1239</v>
      </c>
      <c r="O1882" s="195" t="s">
        <v>1239</v>
      </c>
    </row>
    <row r="1883" spans="1:15">
      <c r="A1883" s="7">
        <v>2016</v>
      </c>
      <c r="B1883" s="7" t="s">
        <v>51</v>
      </c>
      <c r="C1883" s="8">
        <v>42471</v>
      </c>
      <c r="D1883" s="7">
        <v>6</v>
      </c>
      <c r="E1883" s="7" t="str">
        <f t="shared" si="54"/>
        <v>S15424716</v>
      </c>
      <c r="F1883" s="4">
        <v>42461</v>
      </c>
      <c r="G1883" s="2">
        <v>53</v>
      </c>
      <c r="H1883" s="2" t="s">
        <v>4334</v>
      </c>
      <c r="I1883" s="2">
        <v>54</v>
      </c>
      <c r="J1883" s="2" t="s">
        <v>2819</v>
      </c>
      <c r="K1883" s="194" t="s">
        <v>17</v>
      </c>
      <c r="L1883" s="2">
        <v>56</v>
      </c>
      <c r="M1883" s="194" t="s">
        <v>1418</v>
      </c>
      <c r="N1883" s="2" t="s">
        <v>1463</v>
      </c>
      <c r="O1883" s="195" t="s">
        <v>1019</v>
      </c>
    </row>
    <row r="1884" spans="1:15">
      <c r="A1884" s="7">
        <v>2016</v>
      </c>
      <c r="B1884" s="7" t="s">
        <v>51</v>
      </c>
      <c r="C1884" s="8">
        <v>42471</v>
      </c>
      <c r="D1884" s="7">
        <v>7</v>
      </c>
      <c r="E1884" s="7" t="str">
        <f t="shared" si="54"/>
        <v>S15424717</v>
      </c>
      <c r="F1884" s="4">
        <v>42491</v>
      </c>
      <c r="G1884" s="2">
        <v>60</v>
      </c>
      <c r="H1884" s="2" t="s">
        <v>4335</v>
      </c>
      <c r="I1884" s="2" t="s">
        <v>4336</v>
      </c>
      <c r="J1884" s="2" t="s">
        <v>4337</v>
      </c>
      <c r="K1884" s="194" t="s">
        <v>17</v>
      </c>
      <c r="L1884" s="2">
        <v>50</v>
      </c>
      <c r="M1884" s="194" t="s">
        <v>506</v>
      </c>
      <c r="N1884" s="2" t="s">
        <v>529</v>
      </c>
      <c r="O1884" s="195" t="s">
        <v>632</v>
      </c>
    </row>
    <row r="1885" spans="1:15">
      <c r="A1885" s="7">
        <v>2016</v>
      </c>
      <c r="B1885" s="7" t="s">
        <v>51</v>
      </c>
      <c r="C1885" s="8">
        <v>42471</v>
      </c>
      <c r="D1885" s="7">
        <v>8</v>
      </c>
      <c r="E1885" s="7" t="str">
        <f t="shared" si="54"/>
        <v>S15424718</v>
      </c>
      <c r="F1885" s="4">
        <v>42522</v>
      </c>
      <c r="G1885" s="2">
        <v>65</v>
      </c>
      <c r="H1885" s="2" t="s">
        <v>4338</v>
      </c>
      <c r="I1885" s="2" t="s">
        <v>4339</v>
      </c>
      <c r="J1885" s="2" t="s">
        <v>4340</v>
      </c>
      <c r="K1885" s="194" t="s">
        <v>17</v>
      </c>
      <c r="L1885" s="2">
        <v>49</v>
      </c>
      <c r="M1885" s="194" t="s">
        <v>4341</v>
      </c>
      <c r="N1885" s="2" t="s">
        <v>4342</v>
      </c>
      <c r="O1885" s="195" t="s">
        <v>1380</v>
      </c>
    </row>
    <row r="1886" spans="1:15">
      <c r="A1886" s="7">
        <v>2016</v>
      </c>
      <c r="B1886" s="7" t="s">
        <v>51</v>
      </c>
      <c r="C1886" s="8">
        <v>42471</v>
      </c>
      <c r="D1886" s="7">
        <v>9</v>
      </c>
      <c r="E1886" s="7" t="str">
        <f t="shared" si="54"/>
        <v>S15424719</v>
      </c>
      <c r="F1886" s="4">
        <v>42552</v>
      </c>
      <c r="G1886" s="2">
        <v>70</v>
      </c>
      <c r="H1886" s="2" t="s">
        <v>2746</v>
      </c>
      <c r="I1886" s="2" t="s">
        <v>4343</v>
      </c>
      <c r="J1886" s="2" t="s">
        <v>1295</v>
      </c>
      <c r="K1886" s="194" t="s">
        <v>17</v>
      </c>
      <c r="L1886" s="2">
        <v>44</v>
      </c>
      <c r="M1886" s="194" t="s">
        <v>596</v>
      </c>
      <c r="N1886" s="2" t="s">
        <v>1229</v>
      </c>
      <c r="O1886" s="195">
        <v>50</v>
      </c>
    </row>
    <row r="1887" spans="1:15">
      <c r="A1887" s="7">
        <v>2016</v>
      </c>
      <c r="B1887" s="7" t="s">
        <v>51</v>
      </c>
      <c r="C1887" s="8">
        <v>42471</v>
      </c>
      <c r="D1887" s="7">
        <v>10</v>
      </c>
      <c r="E1887" s="7" t="str">
        <f t="shared" si="54"/>
        <v>S154247110</v>
      </c>
      <c r="F1887" s="3" t="s">
        <v>14</v>
      </c>
      <c r="G1887" s="2">
        <v>75</v>
      </c>
      <c r="H1887" s="2" t="s">
        <v>4344</v>
      </c>
      <c r="I1887" s="2" t="s">
        <v>4345</v>
      </c>
      <c r="J1887" s="2" t="s">
        <v>2526</v>
      </c>
      <c r="K1887" s="194" t="s">
        <v>17</v>
      </c>
      <c r="L1887" s="2">
        <v>46</v>
      </c>
      <c r="M1887" s="194" t="s">
        <v>568</v>
      </c>
      <c r="N1887" s="2" t="s">
        <v>1460</v>
      </c>
      <c r="O1887" s="195">
        <v>60</v>
      </c>
    </row>
    <row r="1888" spans="1:15">
      <c r="A1888" s="7">
        <v>2016</v>
      </c>
      <c r="B1888" s="7" t="s">
        <v>51</v>
      </c>
      <c r="C1888" s="8">
        <v>42471</v>
      </c>
      <c r="D1888" s="7">
        <v>11</v>
      </c>
      <c r="E1888" s="7" t="str">
        <f t="shared" si="54"/>
        <v>S154247111</v>
      </c>
      <c r="F1888" s="3">
        <v>2017</v>
      </c>
      <c r="G1888" s="2">
        <v>108</v>
      </c>
      <c r="H1888" s="2" t="s">
        <v>4346</v>
      </c>
      <c r="I1888" s="2" t="s">
        <v>4347</v>
      </c>
      <c r="J1888" s="2" t="s">
        <v>3429</v>
      </c>
      <c r="K1888" s="194" t="s">
        <v>17</v>
      </c>
      <c r="L1888" s="2">
        <v>46</v>
      </c>
      <c r="M1888" s="194" t="s">
        <v>1684</v>
      </c>
      <c r="N1888" s="2" t="s">
        <v>696</v>
      </c>
      <c r="O1888" s="195" t="s">
        <v>529</v>
      </c>
    </row>
    <row r="1889" spans="1:15">
      <c r="A1889" s="7">
        <v>2016</v>
      </c>
      <c r="B1889" s="7" t="s">
        <v>51</v>
      </c>
      <c r="C1889" s="8">
        <v>42471</v>
      </c>
      <c r="D1889" s="7">
        <v>12</v>
      </c>
      <c r="E1889" s="7" t="str">
        <f t="shared" si="54"/>
        <v>S154247112</v>
      </c>
      <c r="F1889" s="3">
        <v>2018</v>
      </c>
      <c r="G1889" s="2">
        <v>115</v>
      </c>
      <c r="H1889" s="2" t="s">
        <v>4348</v>
      </c>
      <c r="I1889" s="2" t="s">
        <v>4349</v>
      </c>
      <c r="J1889" s="2" t="s">
        <v>1191</v>
      </c>
      <c r="K1889" s="194" t="s">
        <v>17</v>
      </c>
      <c r="L1889" s="2">
        <v>40</v>
      </c>
      <c r="M1889" s="194" t="s">
        <v>1023</v>
      </c>
      <c r="N1889" s="2" t="s">
        <v>507</v>
      </c>
      <c r="O1889" s="195" t="s">
        <v>1463</v>
      </c>
    </row>
    <row r="1890" spans="1:15">
      <c r="A1890" s="7">
        <v>2016</v>
      </c>
      <c r="B1890" s="7" t="s">
        <v>51</v>
      </c>
      <c r="C1890" s="8">
        <v>42471</v>
      </c>
      <c r="D1890" s="7">
        <v>13</v>
      </c>
      <c r="E1890" s="7" t="str">
        <f t="shared" si="54"/>
        <v>S154247113</v>
      </c>
      <c r="F1890" s="3">
        <v>2019</v>
      </c>
      <c r="G1890" s="2">
        <v>120</v>
      </c>
      <c r="H1890" s="2" t="s">
        <v>4350</v>
      </c>
      <c r="I1890" s="2" t="s">
        <v>4351</v>
      </c>
      <c r="J1890" s="2" t="s">
        <v>4352</v>
      </c>
      <c r="K1890" s="194" t="s">
        <v>17</v>
      </c>
      <c r="L1890" s="2">
        <v>35</v>
      </c>
      <c r="M1890" s="194" t="s">
        <v>1208</v>
      </c>
      <c r="N1890" s="2" t="s">
        <v>1685</v>
      </c>
      <c r="O1890" s="195">
        <v>25</v>
      </c>
    </row>
    <row r="1891" spans="1:15" ht="15.75" thickBot="1">
      <c r="A1891" s="7">
        <v>2016</v>
      </c>
      <c r="B1891" s="7" t="s">
        <v>51</v>
      </c>
      <c r="C1891" s="8">
        <v>42471</v>
      </c>
      <c r="D1891" s="7">
        <v>14</v>
      </c>
      <c r="E1891" s="7" t="str">
        <f t="shared" si="54"/>
        <v>S154247114</v>
      </c>
      <c r="F1891" s="5">
        <v>2020</v>
      </c>
      <c r="G1891" s="6">
        <v>120</v>
      </c>
      <c r="H1891" s="6" t="s">
        <v>3837</v>
      </c>
      <c r="I1891" s="6" t="s">
        <v>4353</v>
      </c>
      <c r="J1891" s="6" t="s">
        <v>3872</v>
      </c>
      <c r="K1891" s="196" t="s">
        <v>17</v>
      </c>
      <c r="L1891" s="6">
        <v>29</v>
      </c>
      <c r="M1891" s="196" t="s">
        <v>681</v>
      </c>
      <c r="N1891" s="6" t="s">
        <v>783</v>
      </c>
      <c r="O1891" s="197" t="s">
        <v>1418</v>
      </c>
    </row>
    <row r="1892" spans="1:15" ht="16.5" thickTop="1" thickBot="1">
      <c r="A1892" s="7">
        <v>2016</v>
      </c>
      <c r="B1892" s="7" t="s">
        <v>51</v>
      </c>
      <c r="C1892" s="8">
        <v>42471</v>
      </c>
      <c r="D1892" s="7">
        <v>15</v>
      </c>
      <c r="E1892" s="7" t="str">
        <f t="shared" si="54"/>
        <v>S154247115</v>
      </c>
      <c r="F1892" s="1" t="s">
        <v>15</v>
      </c>
    </row>
    <row r="1893" spans="1:15" ht="16.5" thickTop="1" thickBot="1">
      <c r="A1893" s="7">
        <v>2016</v>
      </c>
      <c r="B1893" s="7" t="s">
        <v>51</v>
      </c>
      <c r="C1893" s="8">
        <v>42471</v>
      </c>
      <c r="D1893" s="7">
        <v>16</v>
      </c>
      <c r="E1893" s="7" t="str">
        <f t="shared" si="54"/>
        <v>S154247116</v>
      </c>
      <c r="F1893" s="338" t="s">
        <v>1</v>
      </c>
      <c r="G1893" s="341" t="s">
        <v>2</v>
      </c>
      <c r="H1893" s="342"/>
      <c r="I1893" s="342"/>
      <c r="J1893" s="343"/>
      <c r="K1893" s="344" t="s">
        <v>3</v>
      </c>
      <c r="L1893" s="343"/>
      <c r="M1893" s="344" t="s">
        <v>144</v>
      </c>
      <c r="N1893" s="342"/>
      <c r="O1893" s="342"/>
    </row>
    <row r="1894" spans="1:15" ht="18" customHeight="1" thickBot="1">
      <c r="A1894" s="7">
        <v>2016</v>
      </c>
      <c r="B1894" s="7" t="s">
        <v>51</v>
      </c>
      <c r="C1894" s="8">
        <v>42471</v>
      </c>
      <c r="D1894" s="7">
        <v>17</v>
      </c>
      <c r="E1894" s="7" t="str">
        <f t="shared" si="54"/>
        <v>S154247117</v>
      </c>
      <c r="F1894" s="339"/>
      <c r="G1894" s="345" t="s">
        <v>5</v>
      </c>
      <c r="H1894" s="347" t="s">
        <v>145</v>
      </c>
      <c r="I1894" s="348"/>
      <c r="J1894" s="349"/>
      <c r="K1894" s="350" t="s">
        <v>6</v>
      </c>
      <c r="L1894" s="352" t="s">
        <v>7</v>
      </c>
      <c r="M1894" s="350" t="s">
        <v>8</v>
      </c>
      <c r="N1894" s="354" t="s">
        <v>146</v>
      </c>
      <c r="O1894" s="356" t="s">
        <v>147</v>
      </c>
    </row>
    <row r="1895" spans="1:15" ht="15.75" thickBot="1">
      <c r="A1895" s="7">
        <v>2016</v>
      </c>
      <c r="B1895" s="7" t="s">
        <v>51</v>
      </c>
      <c r="C1895" s="8">
        <v>42471</v>
      </c>
      <c r="D1895" s="7">
        <v>18</v>
      </c>
      <c r="E1895" s="7" t="str">
        <f t="shared" si="54"/>
        <v>S154247118</v>
      </c>
      <c r="F1895" s="340"/>
      <c r="G1895" s="346"/>
      <c r="H1895" s="191" t="s">
        <v>9</v>
      </c>
      <c r="I1895" s="192" t="s">
        <v>10</v>
      </c>
      <c r="J1895" s="193" t="s">
        <v>11</v>
      </c>
      <c r="K1895" s="351"/>
      <c r="L1895" s="353"/>
      <c r="M1895" s="351"/>
      <c r="N1895" s="355"/>
      <c r="O1895" s="357"/>
    </row>
    <row r="1896" spans="1:15">
      <c r="A1896" s="7">
        <v>2016</v>
      </c>
      <c r="B1896" s="7" t="s">
        <v>51</v>
      </c>
      <c r="C1896" s="8">
        <v>42471</v>
      </c>
      <c r="D1896" s="7">
        <v>19</v>
      </c>
      <c r="E1896" s="7" t="str">
        <f t="shared" si="54"/>
        <v>S154247119</v>
      </c>
      <c r="F1896" s="3" t="s">
        <v>16</v>
      </c>
      <c r="G1896" s="2">
        <v>20</v>
      </c>
      <c r="H1896" s="2" t="s">
        <v>4354</v>
      </c>
      <c r="I1896" s="2" t="s">
        <v>4355</v>
      </c>
      <c r="J1896" s="2" t="s">
        <v>3187</v>
      </c>
      <c r="K1896" s="194" t="s">
        <v>17</v>
      </c>
      <c r="L1896" s="2">
        <v>54</v>
      </c>
      <c r="M1896" s="194" t="s">
        <v>333</v>
      </c>
      <c r="N1896" s="2" t="s">
        <v>682</v>
      </c>
      <c r="O1896" s="195" t="s">
        <v>681</v>
      </c>
    </row>
    <row r="1897" spans="1:15">
      <c r="A1897" s="7">
        <v>2016</v>
      </c>
      <c r="B1897" s="7" t="s">
        <v>51</v>
      </c>
      <c r="C1897" s="8">
        <v>42471</v>
      </c>
      <c r="D1897" s="7">
        <v>20</v>
      </c>
      <c r="E1897" s="7" t="str">
        <f t="shared" si="54"/>
        <v>S154247120</v>
      </c>
      <c r="F1897" s="4">
        <v>42461</v>
      </c>
      <c r="G1897" s="2">
        <v>73</v>
      </c>
      <c r="H1897" s="2" t="s">
        <v>4356</v>
      </c>
      <c r="I1897" s="2" t="s">
        <v>4357</v>
      </c>
      <c r="J1897" s="2" t="s">
        <v>277</v>
      </c>
      <c r="K1897" s="194" t="s">
        <v>17</v>
      </c>
      <c r="L1897" s="2">
        <v>53</v>
      </c>
      <c r="M1897" s="194" t="s">
        <v>4358</v>
      </c>
      <c r="N1897" s="2" t="s">
        <v>806</v>
      </c>
      <c r="O1897" s="195" t="s">
        <v>4359</v>
      </c>
    </row>
    <row r="1898" spans="1:15">
      <c r="A1898" s="7">
        <v>2016</v>
      </c>
      <c r="B1898" s="7" t="s">
        <v>51</v>
      </c>
      <c r="C1898" s="8">
        <v>42471</v>
      </c>
      <c r="D1898" s="7">
        <v>21</v>
      </c>
      <c r="E1898" s="7" t="str">
        <f t="shared" si="54"/>
        <v>S154247121</v>
      </c>
      <c r="F1898" s="4">
        <v>42491</v>
      </c>
      <c r="G1898" s="2">
        <v>80</v>
      </c>
      <c r="H1898" s="2" t="s">
        <v>3799</v>
      </c>
      <c r="I1898" s="2" t="s">
        <v>4360</v>
      </c>
      <c r="J1898" s="2" t="s">
        <v>1152</v>
      </c>
      <c r="K1898" s="194" t="s">
        <v>17</v>
      </c>
      <c r="L1898" s="2">
        <v>47</v>
      </c>
      <c r="M1898" s="194" t="s">
        <v>423</v>
      </c>
      <c r="N1898" s="2" t="s">
        <v>301</v>
      </c>
      <c r="O1898" s="195" t="s">
        <v>796</v>
      </c>
    </row>
    <row r="1899" spans="1:15">
      <c r="A1899" s="7">
        <v>2016</v>
      </c>
      <c r="B1899" s="7" t="s">
        <v>51</v>
      </c>
      <c r="C1899" s="8">
        <v>42471</v>
      </c>
      <c r="D1899" s="7">
        <v>22</v>
      </c>
      <c r="E1899" s="7" t="str">
        <f t="shared" ref="E1899:E1962" si="55">B1899&amp;C1899&amp;D1899</f>
        <v>S154247122</v>
      </c>
      <c r="F1899" s="4">
        <v>42522</v>
      </c>
      <c r="G1899" s="2">
        <v>85</v>
      </c>
      <c r="H1899" s="2" t="s">
        <v>4361</v>
      </c>
      <c r="I1899" s="2" t="s">
        <v>4362</v>
      </c>
      <c r="J1899" s="2" t="s">
        <v>1076</v>
      </c>
      <c r="K1899" s="194" t="s">
        <v>17</v>
      </c>
      <c r="L1899" s="2">
        <v>46</v>
      </c>
      <c r="M1899" s="194" t="s">
        <v>4363</v>
      </c>
      <c r="N1899" s="2" t="s">
        <v>1496</v>
      </c>
      <c r="O1899" s="195" t="s">
        <v>4364</v>
      </c>
    </row>
    <row r="1900" spans="1:15">
      <c r="A1900" s="7">
        <v>2016</v>
      </c>
      <c r="B1900" s="7" t="s">
        <v>51</v>
      </c>
      <c r="C1900" s="8">
        <v>42471</v>
      </c>
      <c r="D1900" s="7">
        <v>23</v>
      </c>
      <c r="E1900" s="7" t="str">
        <f t="shared" si="55"/>
        <v>S154247123</v>
      </c>
      <c r="F1900" s="4">
        <v>42552</v>
      </c>
      <c r="G1900" s="2">
        <v>90</v>
      </c>
      <c r="H1900" s="2" t="s">
        <v>4365</v>
      </c>
      <c r="I1900" s="2" t="s">
        <v>4366</v>
      </c>
      <c r="J1900" s="2" t="s">
        <v>2316</v>
      </c>
      <c r="K1900" s="194" t="s">
        <v>17</v>
      </c>
      <c r="L1900" s="2">
        <v>44</v>
      </c>
      <c r="M1900" s="194" t="s">
        <v>4367</v>
      </c>
      <c r="N1900" s="2" t="s">
        <v>500</v>
      </c>
      <c r="O1900" s="195" t="s">
        <v>4368</v>
      </c>
    </row>
    <row r="1901" spans="1:15">
      <c r="A1901" s="7">
        <v>2016</v>
      </c>
      <c r="B1901" s="7" t="s">
        <v>51</v>
      </c>
      <c r="C1901" s="8">
        <v>42471</v>
      </c>
      <c r="D1901" s="7">
        <v>24</v>
      </c>
      <c r="E1901" s="7" t="str">
        <f t="shared" si="55"/>
        <v>S154247124</v>
      </c>
      <c r="F1901" s="3" t="s">
        <v>14</v>
      </c>
      <c r="G1901" s="2">
        <v>95</v>
      </c>
      <c r="H1901" s="2" t="s">
        <v>4369</v>
      </c>
      <c r="I1901" s="2" t="s">
        <v>4370</v>
      </c>
      <c r="J1901" s="2" t="s">
        <v>4371</v>
      </c>
      <c r="K1901" s="194" t="s">
        <v>17</v>
      </c>
      <c r="L1901" s="2">
        <v>47</v>
      </c>
      <c r="M1901" s="194" t="s">
        <v>735</v>
      </c>
      <c r="N1901" s="2" t="s">
        <v>1501</v>
      </c>
      <c r="O1901" s="195" t="s">
        <v>1677</v>
      </c>
    </row>
    <row r="1902" spans="1:15">
      <c r="A1902" s="7">
        <v>2016</v>
      </c>
      <c r="B1902" s="7" t="s">
        <v>51</v>
      </c>
      <c r="C1902" s="8">
        <v>42471</v>
      </c>
      <c r="D1902" s="7">
        <v>25</v>
      </c>
      <c r="E1902" s="7" t="str">
        <f t="shared" si="55"/>
        <v>S154247125</v>
      </c>
      <c r="F1902" s="3">
        <v>2017</v>
      </c>
      <c r="G1902" s="2">
        <v>138</v>
      </c>
      <c r="H1902" s="2" t="s">
        <v>4372</v>
      </c>
      <c r="I1902" s="2" t="s">
        <v>4373</v>
      </c>
      <c r="J1902" s="2" t="s">
        <v>1061</v>
      </c>
      <c r="K1902" s="194" t="s">
        <v>17</v>
      </c>
      <c r="L1902" s="2">
        <v>46</v>
      </c>
      <c r="M1902" s="194" t="s">
        <v>922</v>
      </c>
      <c r="N1902" s="2" t="s">
        <v>586</v>
      </c>
      <c r="O1902" s="195" t="s">
        <v>586</v>
      </c>
    </row>
    <row r="1903" spans="1:15">
      <c r="A1903" s="7">
        <v>2016</v>
      </c>
      <c r="B1903" s="7" t="s">
        <v>51</v>
      </c>
      <c r="C1903" s="8">
        <v>42471</v>
      </c>
      <c r="D1903" s="7">
        <v>26</v>
      </c>
      <c r="E1903" s="7" t="str">
        <f t="shared" si="55"/>
        <v>S154247126</v>
      </c>
      <c r="F1903" s="3">
        <v>2018</v>
      </c>
      <c r="G1903" s="2">
        <v>145</v>
      </c>
      <c r="H1903" s="2" t="s">
        <v>4374</v>
      </c>
      <c r="I1903" s="2" t="s">
        <v>4375</v>
      </c>
      <c r="J1903" s="2" t="s">
        <v>3061</v>
      </c>
      <c r="K1903" s="194" t="s">
        <v>17</v>
      </c>
      <c r="L1903" s="2">
        <v>41</v>
      </c>
      <c r="M1903" s="194" t="s">
        <v>1242</v>
      </c>
      <c r="N1903" s="2" t="s">
        <v>1243</v>
      </c>
      <c r="O1903" s="195" t="s">
        <v>1244</v>
      </c>
    </row>
    <row r="1904" spans="1:15">
      <c r="A1904" s="7">
        <v>2016</v>
      </c>
      <c r="B1904" s="7" t="s">
        <v>51</v>
      </c>
      <c r="C1904" s="8">
        <v>42471</v>
      </c>
      <c r="D1904" s="7">
        <v>27</v>
      </c>
      <c r="E1904" s="7" t="str">
        <f t="shared" si="55"/>
        <v>S154247127</v>
      </c>
      <c r="F1904" s="3">
        <v>2019</v>
      </c>
      <c r="G1904" s="2">
        <v>150</v>
      </c>
      <c r="H1904" s="2" t="s">
        <v>4376</v>
      </c>
      <c r="I1904" s="2" t="s">
        <v>4377</v>
      </c>
      <c r="J1904" s="2" t="s">
        <v>306</v>
      </c>
      <c r="K1904" s="194" t="s">
        <v>17</v>
      </c>
      <c r="L1904" s="2">
        <v>35</v>
      </c>
      <c r="M1904" s="194">
        <v>12</v>
      </c>
      <c r="N1904" s="2">
        <v>44</v>
      </c>
      <c r="O1904" s="195">
        <v>44</v>
      </c>
    </row>
    <row r="1905" spans="1:15" ht="15.75" thickBot="1">
      <c r="A1905" s="7">
        <v>2016</v>
      </c>
      <c r="B1905" s="7" t="s">
        <v>51</v>
      </c>
      <c r="C1905" s="8">
        <v>42471</v>
      </c>
      <c r="D1905" s="7">
        <v>28</v>
      </c>
      <c r="E1905" s="7" t="str">
        <f t="shared" si="55"/>
        <v>S154247128</v>
      </c>
      <c r="F1905" s="5">
        <v>2020</v>
      </c>
      <c r="G1905" s="6">
        <v>150</v>
      </c>
      <c r="H1905" s="6" t="s">
        <v>4378</v>
      </c>
      <c r="I1905" s="6" t="s">
        <v>4379</v>
      </c>
      <c r="J1905" s="6" t="s">
        <v>1420</v>
      </c>
      <c r="K1905" s="196" t="s">
        <v>17</v>
      </c>
      <c r="L1905" s="6">
        <v>34</v>
      </c>
      <c r="M1905" s="196" t="s">
        <v>508</v>
      </c>
      <c r="N1905" s="6" t="s">
        <v>301</v>
      </c>
      <c r="O1905" s="197" t="s">
        <v>1099</v>
      </c>
    </row>
    <row r="1906" spans="1:15" ht="16.5" thickTop="1" thickBot="1">
      <c r="A1906" s="7">
        <v>2016</v>
      </c>
      <c r="B1906" s="7" t="s">
        <v>50</v>
      </c>
      <c r="C1906" s="8">
        <v>42478</v>
      </c>
      <c r="D1906" s="7">
        <v>1</v>
      </c>
      <c r="E1906" s="7" t="str">
        <f t="shared" si="55"/>
        <v>S16424781</v>
      </c>
      <c r="F1906" s="1" t="s">
        <v>0</v>
      </c>
    </row>
    <row r="1907" spans="1:15" ht="16.5" thickTop="1" thickBot="1">
      <c r="A1907" s="7">
        <v>2016</v>
      </c>
      <c r="B1907" s="7" t="s">
        <v>50</v>
      </c>
      <c r="C1907" s="8">
        <v>42478</v>
      </c>
      <c r="D1907" s="7">
        <v>2</v>
      </c>
      <c r="E1907" s="7" t="str">
        <f t="shared" si="55"/>
        <v>S16424782</v>
      </c>
      <c r="F1907" s="338" t="s">
        <v>1</v>
      </c>
      <c r="G1907" s="341" t="s">
        <v>2</v>
      </c>
      <c r="H1907" s="342"/>
      <c r="I1907" s="342"/>
      <c r="J1907" s="343"/>
      <c r="K1907" s="344" t="s">
        <v>3</v>
      </c>
      <c r="L1907" s="343"/>
      <c r="M1907" s="344" t="s">
        <v>144</v>
      </c>
      <c r="N1907" s="342"/>
      <c r="O1907" s="342"/>
    </row>
    <row r="1908" spans="1:15" ht="18" customHeight="1" thickBot="1">
      <c r="A1908" s="7">
        <v>2016</v>
      </c>
      <c r="B1908" s="7" t="s">
        <v>50</v>
      </c>
      <c r="C1908" s="8">
        <v>42478</v>
      </c>
      <c r="D1908" s="7">
        <v>3</v>
      </c>
      <c r="E1908" s="7" t="str">
        <f t="shared" si="55"/>
        <v>S16424783</v>
      </c>
      <c r="F1908" s="339"/>
      <c r="G1908" s="345" t="s">
        <v>5</v>
      </c>
      <c r="H1908" s="347" t="s">
        <v>145</v>
      </c>
      <c r="I1908" s="348"/>
      <c r="J1908" s="349"/>
      <c r="K1908" s="350" t="s">
        <v>6</v>
      </c>
      <c r="L1908" s="352" t="s">
        <v>7</v>
      </c>
      <c r="M1908" s="350" t="s">
        <v>8</v>
      </c>
      <c r="N1908" s="354" t="s">
        <v>146</v>
      </c>
      <c r="O1908" s="356" t="s">
        <v>147</v>
      </c>
    </row>
    <row r="1909" spans="1:15" ht="15.75" thickBot="1">
      <c r="A1909" s="7">
        <v>2016</v>
      </c>
      <c r="B1909" s="7" t="s">
        <v>50</v>
      </c>
      <c r="C1909" s="8">
        <v>42478</v>
      </c>
      <c r="D1909" s="7">
        <v>4</v>
      </c>
      <c r="E1909" s="7" t="str">
        <f t="shared" si="55"/>
        <v>S16424784</v>
      </c>
      <c r="F1909" s="340"/>
      <c r="G1909" s="346"/>
      <c r="H1909" s="191" t="s">
        <v>9</v>
      </c>
      <c r="I1909" s="192" t="s">
        <v>10</v>
      </c>
      <c r="J1909" s="193" t="s">
        <v>11</v>
      </c>
      <c r="K1909" s="351"/>
      <c r="L1909" s="353"/>
      <c r="M1909" s="351"/>
      <c r="N1909" s="355"/>
      <c r="O1909" s="357"/>
    </row>
    <row r="1910" spans="1:15">
      <c r="A1910" s="7">
        <v>2016</v>
      </c>
      <c r="B1910" s="7" t="s">
        <v>50</v>
      </c>
      <c r="C1910" s="8">
        <v>42478</v>
      </c>
      <c r="D1910" s="7">
        <v>5</v>
      </c>
      <c r="E1910" s="7" t="str">
        <f t="shared" si="55"/>
        <v>S16424785</v>
      </c>
      <c r="F1910" s="3" t="s">
        <v>12</v>
      </c>
      <c r="G1910" s="2">
        <v>7</v>
      </c>
      <c r="H1910" s="2" t="s">
        <v>4380</v>
      </c>
      <c r="I1910" s="2" t="s">
        <v>4381</v>
      </c>
      <c r="J1910" s="2" t="s">
        <v>4382</v>
      </c>
      <c r="K1910" s="194" t="s">
        <v>17</v>
      </c>
      <c r="L1910" s="2">
        <v>58</v>
      </c>
      <c r="M1910" s="194" t="s">
        <v>1805</v>
      </c>
      <c r="N1910" s="2" t="s">
        <v>1418</v>
      </c>
      <c r="O1910" s="195" t="s">
        <v>420</v>
      </c>
    </row>
    <row r="1911" spans="1:15">
      <c r="A1911" s="7">
        <v>2016</v>
      </c>
      <c r="B1911" s="7" t="s">
        <v>50</v>
      </c>
      <c r="C1911" s="8">
        <v>42478</v>
      </c>
      <c r="D1911" s="7">
        <v>6</v>
      </c>
      <c r="E1911" s="7" t="str">
        <f t="shared" si="55"/>
        <v>S16424786</v>
      </c>
      <c r="F1911" s="4">
        <v>42461</v>
      </c>
      <c r="G1911" s="2">
        <v>56</v>
      </c>
      <c r="H1911" s="2" t="s">
        <v>4383</v>
      </c>
      <c r="I1911" s="2" t="s">
        <v>406</v>
      </c>
      <c r="J1911" s="2" t="s">
        <v>1332</v>
      </c>
      <c r="K1911" s="194" t="s">
        <v>17</v>
      </c>
      <c r="L1911" s="2">
        <v>58</v>
      </c>
      <c r="M1911" s="194" t="s">
        <v>303</v>
      </c>
      <c r="N1911" s="2" t="s">
        <v>1138</v>
      </c>
      <c r="O1911" s="195" t="s">
        <v>1326</v>
      </c>
    </row>
    <row r="1912" spans="1:15">
      <c r="A1912" s="7">
        <v>2016</v>
      </c>
      <c r="B1912" s="7" t="s">
        <v>50</v>
      </c>
      <c r="C1912" s="8">
        <v>42478</v>
      </c>
      <c r="D1912" s="7">
        <v>7</v>
      </c>
      <c r="E1912" s="7" t="str">
        <f t="shared" si="55"/>
        <v>S16424787</v>
      </c>
      <c r="F1912" s="4">
        <v>42491</v>
      </c>
      <c r="G1912" s="2">
        <v>85</v>
      </c>
      <c r="H1912" s="2" t="s">
        <v>4384</v>
      </c>
      <c r="I1912" s="2" t="s">
        <v>4385</v>
      </c>
      <c r="J1912" s="2" t="s">
        <v>4386</v>
      </c>
      <c r="K1912" s="194" t="s">
        <v>17</v>
      </c>
      <c r="L1912" s="2">
        <v>51</v>
      </c>
      <c r="M1912" s="194">
        <v>0</v>
      </c>
      <c r="N1912" s="2" t="s">
        <v>343</v>
      </c>
      <c r="O1912" s="195" t="s">
        <v>3583</v>
      </c>
    </row>
    <row r="1913" spans="1:15">
      <c r="A1913" s="7">
        <v>2016</v>
      </c>
      <c r="B1913" s="7" t="s">
        <v>50</v>
      </c>
      <c r="C1913" s="8">
        <v>42478</v>
      </c>
      <c r="D1913" s="7">
        <v>8</v>
      </c>
      <c r="E1913" s="7" t="str">
        <f t="shared" si="55"/>
        <v>S16424788</v>
      </c>
      <c r="F1913" s="4">
        <v>42522</v>
      </c>
      <c r="G1913" s="2">
        <v>80</v>
      </c>
      <c r="H1913" s="2" t="s">
        <v>4387</v>
      </c>
      <c r="I1913" s="2" t="s">
        <v>4388</v>
      </c>
      <c r="J1913" s="2" t="s">
        <v>2745</v>
      </c>
      <c r="K1913" s="194" t="s">
        <v>17</v>
      </c>
      <c r="L1913" s="2">
        <v>44</v>
      </c>
      <c r="M1913" s="194">
        <v>0</v>
      </c>
      <c r="N1913" s="2" t="s">
        <v>519</v>
      </c>
      <c r="O1913" s="195" t="s">
        <v>1844</v>
      </c>
    </row>
    <row r="1914" spans="1:15">
      <c r="A1914" s="7">
        <v>2016</v>
      </c>
      <c r="B1914" s="7" t="s">
        <v>50</v>
      </c>
      <c r="C1914" s="8">
        <v>42478</v>
      </c>
      <c r="D1914" s="7">
        <v>9</v>
      </c>
      <c r="E1914" s="7" t="str">
        <f t="shared" si="55"/>
        <v>S16424789</v>
      </c>
      <c r="F1914" s="4">
        <v>42552</v>
      </c>
      <c r="G1914" s="2">
        <v>80</v>
      </c>
      <c r="H1914" s="2" t="s">
        <v>4389</v>
      </c>
      <c r="I1914" s="2" t="s">
        <v>4390</v>
      </c>
      <c r="J1914" s="2" t="s">
        <v>4391</v>
      </c>
      <c r="K1914" s="194" t="s">
        <v>17</v>
      </c>
      <c r="L1914" s="2">
        <v>42</v>
      </c>
      <c r="M1914" s="194" t="s">
        <v>1023</v>
      </c>
      <c r="N1914" s="2" t="s">
        <v>671</v>
      </c>
      <c r="O1914" s="195" t="s">
        <v>314</v>
      </c>
    </row>
    <row r="1915" spans="1:15">
      <c r="A1915" s="7">
        <v>2016</v>
      </c>
      <c r="B1915" s="7" t="s">
        <v>50</v>
      </c>
      <c r="C1915" s="8">
        <v>42478</v>
      </c>
      <c r="D1915" s="7">
        <v>10</v>
      </c>
      <c r="E1915" s="7" t="str">
        <f t="shared" si="55"/>
        <v>S164247810</v>
      </c>
      <c r="F1915" s="3" t="s">
        <v>14</v>
      </c>
      <c r="G1915" s="2">
        <v>80</v>
      </c>
      <c r="H1915" s="2" t="s">
        <v>4392</v>
      </c>
      <c r="I1915" s="2" t="s">
        <v>4393</v>
      </c>
      <c r="J1915" s="2" t="s">
        <v>1147</v>
      </c>
      <c r="K1915" s="194" t="s">
        <v>17</v>
      </c>
      <c r="L1915" s="2">
        <v>45</v>
      </c>
      <c r="M1915" s="194">
        <v>8</v>
      </c>
      <c r="N1915" s="2">
        <v>4</v>
      </c>
      <c r="O1915" s="195">
        <v>88</v>
      </c>
    </row>
    <row r="1916" spans="1:15">
      <c r="A1916" s="7">
        <v>2016</v>
      </c>
      <c r="B1916" s="7" t="s">
        <v>50</v>
      </c>
      <c r="C1916" s="8">
        <v>42478</v>
      </c>
      <c r="D1916" s="7">
        <v>11</v>
      </c>
      <c r="E1916" s="7" t="str">
        <f t="shared" si="55"/>
        <v>S164247811</v>
      </c>
      <c r="F1916" s="3">
        <v>2017</v>
      </c>
      <c r="G1916" s="2">
        <v>110</v>
      </c>
      <c r="H1916" s="2" t="s">
        <v>4394</v>
      </c>
      <c r="I1916" s="2" t="s">
        <v>4395</v>
      </c>
      <c r="J1916" s="2" t="s">
        <v>2197</v>
      </c>
      <c r="K1916" s="194" t="s">
        <v>17</v>
      </c>
      <c r="L1916" s="2">
        <v>38</v>
      </c>
      <c r="M1916" s="194" t="s">
        <v>2782</v>
      </c>
      <c r="N1916" s="2" t="s">
        <v>1987</v>
      </c>
      <c r="O1916" s="195" t="s">
        <v>4396</v>
      </c>
    </row>
    <row r="1917" spans="1:15">
      <c r="A1917" s="7">
        <v>2016</v>
      </c>
      <c r="B1917" s="7" t="s">
        <v>50</v>
      </c>
      <c r="C1917" s="8">
        <v>42478</v>
      </c>
      <c r="D1917" s="7">
        <v>12</v>
      </c>
      <c r="E1917" s="7" t="str">
        <f t="shared" si="55"/>
        <v>S164247812</v>
      </c>
      <c r="F1917" s="3">
        <v>2018</v>
      </c>
      <c r="G1917" s="2">
        <v>117</v>
      </c>
      <c r="H1917" s="2" t="s">
        <v>4397</v>
      </c>
      <c r="I1917" s="2" t="s">
        <v>4398</v>
      </c>
      <c r="J1917" s="2" t="s">
        <v>1503</v>
      </c>
      <c r="K1917" s="194" t="s">
        <v>17</v>
      </c>
      <c r="L1917" s="2">
        <v>33</v>
      </c>
      <c r="M1917" s="194">
        <v>10</v>
      </c>
      <c r="N1917" s="2" t="s">
        <v>973</v>
      </c>
      <c r="O1917" s="195" t="s">
        <v>972</v>
      </c>
    </row>
    <row r="1918" spans="1:15">
      <c r="A1918" s="7">
        <v>2016</v>
      </c>
      <c r="B1918" s="7" t="s">
        <v>50</v>
      </c>
      <c r="C1918" s="8">
        <v>42478</v>
      </c>
      <c r="D1918" s="7">
        <v>13</v>
      </c>
      <c r="E1918" s="7" t="str">
        <f t="shared" si="55"/>
        <v>S164247813</v>
      </c>
      <c r="F1918" s="3">
        <v>2019</v>
      </c>
      <c r="G1918" s="2">
        <v>120</v>
      </c>
      <c r="H1918" s="2" t="s">
        <v>4399</v>
      </c>
      <c r="I1918" s="2" t="s">
        <v>4400</v>
      </c>
      <c r="J1918" s="2" t="s">
        <v>4152</v>
      </c>
      <c r="K1918" s="194" t="s">
        <v>17</v>
      </c>
      <c r="L1918" s="2">
        <v>29</v>
      </c>
      <c r="M1918" s="194" t="s">
        <v>4160</v>
      </c>
      <c r="N1918" s="2" t="s">
        <v>4401</v>
      </c>
      <c r="O1918" s="195" t="s">
        <v>2440</v>
      </c>
    </row>
    <row r="1919" spans="1:15" ht="15.75" thickBot="1">
      <c r="A1919" s="7">
        <v>2016</v>
      </c>
      <c r="B1919" s="7" t="s">
        <v>50</v>
      </c>
      <c r="C1919" s="8">
        <v>42478</v>
      </c>
      <c r="D1919" s="7">
        <v>14</v>
      </c>
      <c r="E1919" s="7" t="str">
        <f t="shared" si="55"/>
        <v>S164247814</v>
      </c>
      <c r="F1919" s="5">
        <v>2020</v>
      </c>
      <c r="G1919" s="6">
        <v>120</v>
      </c>
      <c r="H1919" s="6" t="s">
        <v>3934</v>
      </c>
      <c r="I1919" s="6" t="s">
        <v>4402</v>
      </c>
      <c r="J1919" s="6" t="s">
        <v>3301</v>
      </c>
      <c r="K1919" s="196" t="s">
        <v>17</v>
      </c>
      <c r="L1919" s="6">
        <v>29</v>
      </c>
      <c r="M1919" s="196" t="s">
        <v>728</v>
      </c>
      <c r="N1919" s="6" t="s">
        <v>3159</v>
      </c>
      <c r="O1919" s="197">
        <v>30</v>
      </c>
    </row>
    <row r="1920" spans="1:15" ht="16.5" thickTop="1" thickBot="1">
      <c r="A1920" s="7">
        <v>2016</v>
      </c>
      <c r="B1920" s="7" t="s">
        <v>50</v>
      </c>
      <c r="C1920" s="8">
        <v>42478</v>
      </c>
      <c r="D1920" s="7">
        <v>15</v>
      </c>
      <c r="E1920" s="7" t="str">
        <f t="shared" si="55"/>
        <v>S164247815</v>
      </c>
      <c r="F1920" s="1" t="s">
        <v>15</v>
      </c>
    </row>
    <row r="1921" spans="1:15" ht="16.5" thickTop="1" thickBot="1">
      <c r="A1921" s="7">
        <v>2016</v>
      </c>
      <c r="B1921" s="7" t="s">
        <v>50</v>
      </c>
      <c r="C1921" s="8">
        <v>42478</v>
      </c>
      <c r="D1921" s="7">
        <v>16</v>
      </c>
      <c r="E1921" s="7" t="str">
        <f t="shared" si="55"/>
        <v>S164247816</v>
      </c>
      <c r="F1921" s="338" t="s">
        <v>1</v>
      </c>
      <c r="G1921" s="341" t="s">
        <v>2</v>
      </c>
      <c r="H1921" s="342"/>
      <c r="I1921" s="342"/>
      <c r="J1921" s="343"/>
      <c r="K1921" s="344" t="s">
        <v>3</v>
      </c>
      <c r="L1921" s="343"/>
      <c r="M1921" s="344" t="s">
        <v>144</v>
      </c>
      <c r="N1921" s="342"/>
      <c r="O1921" s="342"/>
    </row>
    <row r="1922" spans="1:15" ht="18" customHeight="1" thickBot="1">
      <c r="A1922" s="7">
        <v>2016</v>
      </c>
      <c r="B1922" s="7" t="s">
        <v>50</v>
      </c>
      <c r="C1922" s="8">
        <v>42478</v>
      </c>
      <c r="D1922" s="7">
        <v>17</v>
      </c>
      <c r="E1922" s="7" t="str">
        <f t="shared" si="55"/>
        <v>S164247817</v>
      </c>
      <c r="F1922" s="339"/>
      <c r="G1922" s="345" t="s">
        <v>5</v>
      </c>
      <c r="H1922" s="347" t="s">
        <v>145</v>
      </c>
      <c r="I1922" s="348"/>
      <c r="J1922" s="349"/>
      <c r="K1922" s="350" t="s">
        <v>6</v>
      </c>
      <c r="L1922" s="352" t="s">
        <v>7</v>
      </c>
      <c r="M1922" s="350" t="s">
        <v>8</v>
      </c>
      <c r="N1922" s="354" t="s">
        <v>146</v>
      </c>
      <c r="O1922" s="356" t="s">
        <v>147</v>
      </c>
    </row>
    <row r="1923" spans="1:15" ht="15.75" thickBot="1">
      <c r="A1923" s="7">
        <v>2016</v>
      </c>
      <c r="B1923" s="7" t="s">
        <v>50</v>
      </c>
      <c r="C1923" s="8">
        <v>42478</v>
      </c>
      <c r="D1923" s="7">
        <v>18</v>
      </c>
      <c r="E1923" s="7" t="str">
        <f t="shared" si="55"/>
        <v>S164247818</v>
      </c>
      <c r="F1923" s="340"/>
      <c r="G1923" s="346"/>
      <c r="H1923" s="191" t="s">
        <v>9</v>
      </c>
      <c r="I1923" s="192" t="s">
        <v>10</v>
      </c>
      <c r="J1923" s="193" t="s">
        <v>11</v>
      </c>
      <c r="K1923" s="351"/>
      <c r="L1923" s="353"/>
      <c r="M1923" s="351"/>
      <c r="N1923" s="355"/>
      <c r="O1923" s="357"/>
    </row>
    <row r="1924" spans="1:15">
      <c r="A1924" s="7">
        <v>2016</v>
      </c>
      <c r="B1924" s="7" t="s">
        <v>50</v>
      </c>
      <c r="C1924" s="8">
        <v>42478</v>
      </c>
      <c r="D1924" s="7">
        <v>19</v>
      </c>
      <c r="E1924" s="7" t="str">
        <f t="shared" si="55"/>
        <v>S164247819</v>
      </c>
      <c r="F1924" s="3" t="s">
        <v>16</v>
      </c>
      <c r="G1924" s="2">
        <v>17</v>
      </c>
      <c r="H1924" s="2" t="s">
        <v>4403</v>
      </c>
      <c r="I1924" s="2" t="s">
        <v>3848</v>
      </c>
      <c r="J1924" s="2" t="s">
        <v>981</v>
      </c>
      <c r="K1924" s="194" t="s">
        <v>17</v>
      </c>
      <c r="L1924" s="2">
        <v>55</v>
      </c>
      <c r="M1924" s="194" t="s">
        <v>303</v>
      </c>
      <c r="N1924" s="2" t="s">
        <v>1688</v>
      </c>
      <c r="O1924" s="195" t="s">
        <v>303</v>
      </c>
    </row>
    <row r="1925" spans="1:15">
      <c r="A1925" s="7">
        <v>2016</v>
      </c>
      <c r="B1925" s="7" t="s">
        <v>50</v>
      </c>
      <c r="C1925" s="8">
        <v>42478</v>
      </c>
      <c r="D1925" s="7">
        <v>20</v>
      </c>
      <c r="E1925" s="7" t="str">
        <f t="shared" si="55"/>
        <v>S164247820</v>
      </c>
      <c r="F1925" s="4">
        <v>42461</v>
      </c>
      <c r="G1925" s="2">
        <v>73</v>
      </c>
      <c r="H1925" s="2" t="s">
        <v>682</v>
      </c>
      <c r="I1925" s="2" t="s">
        <v>4404</v>
      </c>
      <c r="J1925" s="2" t="s">
        <v>595</v>
      </c>
      <c r="K1925" s="194" t="s">
        <v>17</v>
      </c>
      <c r="L1925" s="2">
        <v>57</v>
      </c>
      <c r="M1925" s="194" t="s">
        <v>1853</v>
      </c>
      <c r="N1925" s="2" t="s">
        <v>1162</v>
      </c>
      <c r="O1925" s="195" t="s">
        <v>2595</v>
      </c>
    </row>
    <row r="1926" spans="1:15">
      <c r="A1926" s="7">
        <v>2016</v>
      </c>
      <c r="B1926" s="7" t="s">
        <v>50</v>
      </c>
      <c r="C1926" s="8">
        <v>42478</v>
      </c>
      <c r="D1926" s="7">
        <v>21</v>
      </c>
      <c r="E1926" s="7" t="str">
        <f t="shared" si="55"/>
        <v>S164247821</v>
      </c>
      <c r="F1926" s="4">
        <v>42491</v>
      </c>
      <c r="G1926" s="2">
        <v>105</v>
      </c>
      <c r="H1926" s="2" t="s">
        <v>4405</v>
      </c>
      <c r="I1926" s="2" t="s">
        <v>4406</v>
      </c>
      <c r="J1926" s="2" t="s">
        <v>2318</v>
      </c>
      <c r="K1926" s="194" t="s">
        <v>17</v>
      </c>
      <c r="L1926" s="2">
        <v>46</v>
      </c>
      <c r="M1926" s="194" t="s">
        <v>830</v>
      </c>
      <c r="N1926" s="2" t="s">
        <v>830</v>
      </c>
      <c r="O1926" s="195" t="s">
        <v>4407</v>
      </c>
    </row>
    <row r="1927" spans="1:15">
      <c r="A1927" s="7">
        <v>2016</v>
      </c>
      <c r="B1927" s="7" t="s">
        <v>50</v>
      </c>
      <c r="C1927" s="8">
        <v>42478</v>
      </c>
      <c r="D1927" s="7">
        <v>22</v>
      </c>
      <c r="E1927" s="7" t="str">
        <f t="shared" si="55"/>
        <v>S164247822</v>
      </c>
      <c r="F1927" s="4">
        <v>42522</v>
      </c>
      <c r="G1927" s="2">
        <v>100</v>
      </c>
      <c r="H1927" s="2" t="s">
        <v>4408</v>
      </c>
      <c r="I1927" s="2" t="s">
        <v>4409</v>
      </c>
      <c r="J1927" s="2" t="s">
        <v>4332</v>
      </c>
      <c r="K1927" s="194" t="s">
        <v>17</v>
      </c>
      <c r="L1927" s="2">
        <v>45</v>
      </c>
      <c r="M1927" s="194" t="s">
        <v>2578</v>
      </c>
      <c r="N1927" s="2" t="s">
        <v>2577</v>
      </c>
      <c r="O1927" s="195" t="s">
        <v>2576</v>
      </c>
    </row>
    <row r="1928" spans="1:15">
      <c r="A1928" s="7">
        <v>2016</v>
      </c>
      <c r="B1928" s="7" t="s">
        <v>50</v>
      </c>
      <c r="C1928" s="8">
        <v>42478</v>
      </c>
      <c r="D1928" s="7">
        <v>23</v>
      </c>
      <c r="E1928" s="7" t="str">
        <f t="shared" si="55"/>
        <v>S164247823</v>
      </c>
      <c r="F1928" s="4">
        <v>42552</v>
      </c>
      <c r="G1928" s="2">
        <v>100</v>
      </c>
      <c r="H1928" s="2" t="s">
        <v>4410</v>
      </c>
      <c r="I1928" s="2" t="s">
        <v>4411</v>
      </c>
      <c r="J1928" s="2" t="s">
        <v>630</v>
      </c>
      <c r="K1928" s="194" t="s">
        <v>17</v>
      </c>
      <c r="L1928" s="2">
        <v>41</v>
      </c>
      <c r="M1928" s="194" t="s">
        <v>922</v>
      </c>
      <c r="N1928" s="2" t="s">
        <v>585</v>
      </c>
      <c r="O1928" s="195" t="s">
        <v>1255</v>
      </c>
    </row>
    <row r="1929" spans="1:15">
      <c r="A1929" s="7">
        <v>2016</v>
      </c>
      <c r="B1929" s="7" t="s">
        <v>50</v>
      </c>
      <c r="C1929" s="8">
        <v>42478</v>
      </c>
      <c r="D1929" s="7">
        <v>24</v>
      </c>
      <c r="E1929" s="7" t="str">
        <f t="shared" si="55"/>
        <v>S164247824</v>
      </c>
      <c r="F1929" s="3" t="s">
        <v>14</v>
      </c>
      <c r="G1929" s="2">
        <v>100</v>
      </c>
      <c r="H1929" s="2" t="s">
        <v>4412</v>
      </c>
      <c r="I1929" s="2" t="s">
        <v>4413</v>
      </c>
      <c r="J1929" s="2" t="s">
        <v>573</v>
      </c>
      <c r="K1929" s="194" t="s">
        <v>17</v>
      </c>
      <c r="L1929" s="2">
        <v>42</v>
      </c>
      <c r="M1929" s="194" t="s">
        <v>3782</v>
      </c>
      <c r="N1929" s="2" t="s">
        <v>3782</v>
      </c>
      <c r="O1929" s="195" t="s">
        <v>4414</v>
      </c>
    </row>
    <row r="1930" spans="1:15">
      <c r="A1930" s="7">
        <v>2016</v>
      </c>
      <c r="B1930" s="7" t="s">
        <v>50</v>
      </c>
      <c r="C1930" s="8">
        <v>42478</v>
      </c>
      <c r="D1930" s="7">
        <v>25</v>
      </c>
      <c r="E1930" s="7" t="str">
        <f t="shared" si="55"/>
        <v>S164247825</v>
      </c>
      <c r="F1930" s="3">
        <v>2017</v>
      </c>
      <c r="G1930" s="2">
        <v>140</v>
      </c>
      <c r="H1930" s="2" t="s">
        <v>4415</v>
      </c>
      <c r="I1930" s="2" t="s">
        <v>4416</v>
      </c>
      <c r="J1930" s="2" t="s">
        <v>889</v>
      </c>
      <c r="K1930" s="194" t="s">
        <v>17</v>
      </c>
      <c r="L1930" s="2">
        <v>42</v>
      </c>
      <c r="M1930" s="194">
        <v>0</v>
      </c>
      <c r="N1930" s="2" t="s">
        <v>1961</v>
      </c>
      <c r="O1930" s="195" t="s">
        <v>4417</v>
      </c>
    </row>
    <row r="1931" spans="1:15">
      <c r="A1931" s="7">
        <v>2016</v>
      </c>
      <c r="B1931" s="7" t="s">
        <v>50</v>
      </c>
      <c r="C1931" s="8">
        <v>42478</v>
      </c>
      <c r="D1931" s="7">
        <v>26</v>
      </c>
      <c r="E1931" s="7" t="str">
        <f t="shared" si="55"/>
        <v>S164247826</v>
      </c>
      <c r="F1931" s="3">
        <v>2018</v>
      </c>
      <c r="G1931" s="2">
        <v>147</v>
      </c>
      <c r="H1931" s="2" t="s">
        <v>4040</v>
      </c>
      <c r="I1931" s="2" t="s">
        <v>4418</v>
      </c>
      <c r="J1931" s="2" t="s">
        <v>4160</v>
      </c>
      <c r="K1931" s="194" t="s">
        <v>17</v>
      </c>
      <c r="L1931" s="2">
        <v>39</v>
      </c>
      <c r="M1931" s="194" t="s">
        <v>4419</v>
      </c>
      <c r="N1931" s="2" t="s">
        <v>4420</v>
      </c>
      <c r="O1931" s="195" t="s">
        <v>4421</v>
      </c>
    </row>
    <row r="1932" spans="1:15">
      <c r="A1932" s="7">
        <v>2016</v>
      </c>
      <c r="B1932" s="7" t="s">
        <v>50</v>
      </c>
      <c r="C1932" s="8">
        <v>42478</v>
      </c>
      <c r="D1932" s="7">
        <v>27</v>
      </c>
      <c r="E1932" s="7" t="str">
        <f t="shared" si="55"/>
        <v>S164247827</v>
      </c>
      <c r="F1932" s="3">
        <v>2019</v>
      </c>
      <c r="G1932" s="2">
        <v>150</v>
      </c>
      <c r="H1932" s="2" t="s">
        <v>4422</v>
      </c>
      <c r="I1932" s="2" t="s">
        <v>4423</v>
      </c>
      <c r="J1932" s="2" t="s">
        <v>465</v>
      </c>
      <c r="K1932" s="194" t="s">
        <v>17</v>
      </c>
      <c r="L1932" s="2">
        <v>36</v>
      </c>
      <c r="M1932" s="194" t="s">
        <v>1735</v>
      </c>
      <c r="N1932" s="2" t="s">
        <v>4424</v>
      </c>
      <c r="O1932" s="195" t="s">
        <v>1318</v>
      </c>
    </row>
    <row r="1933" spans="1:15" ht="15.75" thickBot="1">
      <c r="A1933" s="7">
        <v>2016</v>
      </c>
      <c r="B1933" s="7" t="s">
        <v>50</v>
      </c>
      <c r="C1933" s="8">
        <v>42478</v>
      </c>
      <c r="D1933" s="7">
        <v>28</v>
      </c>
      <c r="E1933" s="7" t="str">
        <f t="shared" si="55"/>
        <v>S164247828</v>
      </c>
      <c r="F1933" s="5">
        <v>2020</v>
      </c>
      <c r="G1933" s="6">
        <v>150</v>
      </c>
      <c r="H1933" s="6" t="s">
        <v>4425</v>
      </c>
      <c r="I1933" s="6" t="s">
        <v>4426</v>
      </c>
      <c r="J1933" s="6" t="s">
        <v>306</v>
      </c>
      <c r="K1933" s="196" t="s">
        <v>17</v>
      </c>
      <c r="L1933" s="6">
        <v>32</v>
      </c>
      <c r="M1933" s="196" t="s">
        <v>568</v>
      </c>
      <c r="N1933" s="6" t="s">
        <v>3270</v>
      </c>
      <c r="O1933" s="197" t="s">
        <v>4427</v>
      </c>
    </row>
    <row r="1934" spans="1:15" ht="16.5" thickTop="1" thickBot="1">
      <c r="A1934" s="7">
        <v>2016</v>
      </c>
      <c r="B1934" s="7" t="s">
        <v>49</v>
      </c>
      <c r="C1934" s="8">
        <v>42485</v>
      </c>
      <c r="D1934" s="7">
        <v>1</v>
      </c>
      <c r="E1934" s="7" t="str">
        <f t="shared" si="55"/>
        <v>S17424851</v>
      </c>
      <c r="F1934" s="1" t="s">
        <v>0</v>
      </c>
    </row>
    <row r="1935" spans="1:15" ht="16.5" thickTop="1" thickBot="1">
      <c r="A1935" s="7">
        <v>2016</v>
      </c>
      <c r="B1935" s="7" t="s">
        <v>49</v>
      </c>
      <c r="C1935" s="8">
        <v>42485</v>
      </c>
      <c r="D1935" s="7">
        <v>2</v>
      </c>
      <c r="E1935" s="7" t="str">
        <f t="shared" si="55"/>
        <v>S17424852</v>
      </c>
      <c r="F1935" s="338" t="s">
        <v>1</v>
      </c>
      <c r="G1935" s="341" t="s">
        <v>2</v>
      </c>
      <c r="H1935" s="342"/>
      <c r="I1935" s="342"/>
      <c r="J1935" s="343"/>
      <c r="K1935" s="344" t="s">
        <v>3</v>
      </c>
      <c r="L1935" s="343"/>
      <c r="M1935" s="344" t="s">
        <v>144</v>
      </c>
      <c r="N1935" s="342"/>
      <c r="O1935" s="342"/>
    </row>
    <row r="1936" spans="1:15" ht="18" customHeight="1" thickBot="1">
      <c r="A1936" s="7">
        <v>2016</v>
      </c>
      <c r="B1936" s="7" t="s">
        <v>49</v>
      </c>
      <c r="C1936" s="8">
        <v>42485</v>
      </c>
      <c r="D1936" s="7">
        <v>3</v>
      </c>
      <c r="E1936" s="7" t="str">
        <f t="shared" si="55"/>
        <v>S17424853</v>
      </c>
      <c r="F1936" s="339"/>
      <c r="G1936" s="345" t="s">
        <v>5</v>
      </c>
      <c r="H1936" s="347" t="s">
        <v>145</v>
      </c>
      <c r="I1936" s="348"/>
      <c r="J1936" s="349"/>
      <c r="K1936" s="350" t="s">
        <v>6</v>
      </c>
      <c r="L1936" s="352" t="s">
        <v>7</v>
      </c>
      <c r="M1936" s="350" t="s">
        <v>8</v>
      </c>
      <c r="N1936" s="354" t="s">
        <v>146</v>
      </c>
      <c r="O1936" s="356" t="s">
        <v>147</v>
      </c>
    </row>
    <row r="1937" spans="1:15" ht="15.75" thickBot="1">
      <c r="A1937" s="7">
        <v>2016</v>
      </c>
      <c r="B1937" s="7" t="s">
        <v>49</v>
      </c>
      <c r="C1937" s="8">
        <v>42485</v>
      </c>
      <c r="D1937" s="7">
        <v>4</v>
      </c>
      <c r="E1937" s="7" t="str">
        <f t="shared" si="55"/>
        <v>S17424854</v>
      </c>
      <c r="F1937" s="340"/>
      <c r="G1937" s="346"/>
      <c r="H1937" s="191" t="s">
        <v>9</v>
      </c>
      <c r="I1937" s="192" t="s">
        <v>10</v>
      </c>
      <c r="J1937" s="193" t="s">
        <v>11</v>
      </c>
      <c r="K1937" s="351"/>
      <c r="L1937" s="353"/>
      <c r="M1937" s="351"/>
      <c r="N1937" s="355"/>
      <c r="O1937" s="357"/>
    </row>
    <row r="1938" spans="1:15">
      <c r="A1938" s="7">
        <v>2016</v>
      </c>
      <c r="B1938" s="7" t="s">
        <v>49</v>
      </c>
      <c r="C1938" s="8">
        <v>42485</v>
      </c>
      <c r="D1938" s="7">
        <v>5</v>
      </c>
      <c r="E1938" s="7" t="str">
        <f t="shared" si="55"/>
        <v>S17424855</v>
      </c>
      <c r="F1938" s="3" t="s">
        <v>12</v>
      </c>
      <c r="G1938" s="2" t="s">
        <v>2516</v>
      </c>
      <c r="H1938" s="2" t="s">
        <v>3731</v>
      </c>
      <c r="I1938" s="2" t="s">
        <v>3731</v>
      </c>
      <c r="J1938" s="2" t="s">
        <v>4428</v>
      </c>
      <c r="K1938" s="194" t="s">
        <v>17</v>
      </c>
      <c r="L1938" s="2">
        <v>57</v>
      </c>
      <c r="M1938" s="194" t="s">
        <v>691</v>
      </c>
      <c r="N1938" s="2" t="s">
        <v>701</v>
      </c>
      <c r="O1938" s="195">
        <v>50</v>
      </c>
    </row>
    <row r="1939" spans="1:15">
      <c r="A1939" s="7">
        <v>2016</v>
      </c>
      <c r="B1939" s="7" t="s">
        <v>49</v>
      </c>
      <c r="C1939" s="8">
        <v>42485</v>
      </c>
      <c r="D1939" s="7">
        <v>6</v>
      </c>
      <c r="E1939" s="7" t="str">
        <f t="shared" si="55"/>
        <v>S17424856</v>
      </c>
      <c r="F1939" s="4">
        <v>42461</v>
      </c>
      <c r="G1939" s="2">
        <v>56</v>
      </c>
      <c r="H1939" s="2" t="s">
        <v>4429</v>
      </c>
      <c r="I1939" s="2" t="s">
        <v>4430</v>
      </c>
      <c r="J1939" s="2">
        <v>1</v>
      </c>
      <c r="K1939" s="194" t="s">
        <v>17</v>
      </c>
      <c r="L1939" s="2">
        <v>56</v>
      </c>
      <c r="M1939" s="194" t="s">
        <v>303</v>
      </c>
      <c r="N1939" s="2" t="s">
        <v>1198</v>
      </c>
      <c r="O1939" s="195" t="s">
        <v>820</v>
      </c>
    </row>
    <row r="1940" spans="1:15">
      <c r="A1940" s="7">
        <v>2016</v>
      </c>
      <c r="B1940" s="7" t="s">
        <v>49</v>
      </c>
      <c r="C1940" s="8">
        <v>42485</v>
      </c>
      <c r="D1940" s="7">
        <v>7</v>
      </c>
      <c r="E1940" s="7" t="str">
        <f t="shared" si="55"/>
        <v>S17424857</v>
      </c>
      <c r="F1940" s="4">
        <v>42491</v>
      </c>
      <c r="G1940" s="2">
        <v>95</v>
      </c>
      <c r="H1940" s="2" t="s">
        <v>4431</v>
      </c>
      <c r="I1940" s="2" t="s">
        <v>4432</v>
      </c>
      <c r="J1940" s="2" t="s">
        <v>2199</v>
      </c>
      <c r="K1940" s="194" t="s">
        <v>17</v>
      </c>
      <c r="L1940" s="2">
        <v>48</v>
      </c>
      <c r="M1940" s="194">
        <v>10</v>
      </c>
      <c r="N1940" s="2" t="s">
        <v>728</v>
      </c>
      <c r="O1940" s="195" t="s">
        <v>332</v>
      </c>
    </row>
    <row r="1941" spans="1:15">
      <c r="A1941" s="7">
        <v>2016</v>
      </c>
      <c r="B1941" s="7" t="s">
        <v>49</v>
      </c>
      <c r="C1941" s="8">
        <v>42485</v>
      </c>
      <c r="D1941" s="7">
        <v>8</v>
      </c>
      <c r="E1941" s="7" t="str">
        <f t="shared" si="55"/>
        <v>S17424858</v>
      </c>
      <c r="F1941" s="4">
        <v>42522</v>
      </c>
      <c r="G1941" s="2">
        <v>95</v>
      </c>
      <c r="H1941" s="2" t="s">
        <v>4433</v>
      </c>
      <c r="I1941" s="2" t="s">
        <v>4434</v>
      </c>
      <c r="J1941" s="2" t="s">
        <v>2741</v>
      </c>
      <c r="K1941" s="194" t="s">
        <v>17</v>
      </c>
      <c r="L1941" s="2">
        <v>43</v>
      </c>
      <c r="M1941" s="194">
        <v>10</v>
      </c>
      <c r="N1941" s="2">
        <v>10</v>
      </c>
      <c r="O1941" s="195">
        <v>80</v>
      </c>
    </row>
    <row r="1942" spans="1:15">
      <c r="A1942" s="7">
        <v>2016</v>
      </c>
      <c r="B1942" s="7" t="s">
        <v>49</v>
      </c>
      <c r="C1942" s="8">
        <v>42485</v>
      </c>
      <c r="D1942" s="7">
        <v>9</v>
      </c>
      <c r="E1942" s="7" t="str">
        <f t="shared" si="55"/>
        <v>S17424859</v>
      </c>
      <c r="F1942" s="4">
        <v>42552</v>
      </c>
      <c r="G1942" s="2">
        <v>95</v>
      </c>
      <c r="H1942" s="2" t="s">
        <v>4435</v>
      </c>
      <c r="I1942" s="2" t="s">
        <v>4436</v>
      </c>
      <c r="J1942" s="2" t="s">
        <v>349</v>
      </c>
      <c r="K1942" s="194" t="s">
        <v>17</v>
      </c>
      <c r="L1942" s="2">
        <v>40</v>
      </c>
      <c r="M1942" s="194" t="s">
        <v>792</v>
      </c>
      <c r="N1942" s="2" t="s">
        <v>1208</v>
      </c>
      <c r="O1942" s="195" t="s">
        <v>4437</v>
      </c>
    </row>
    <row r="1943" spans="1:15">
      <c r="A1943" s="7">
        <v>2016</v>
      </c>
      <c r="B1943" s="7" t="s">
        <v>49</v>
      </c>
      <c r="C1943" s="8">
        <v>42485</v>
      </c>
      <c r="D1943" s="7">
        <v>10</v>
      </c>
      <c r="E1943" s="7" t="str">
        <f t="shared" si="55"/>
        <v>S174248510</v>
      </c>
      <c r="F1943" s="3" t="s">
        <v>14</v>
      </c>
      <c r="G1943" s="2">
        <v>95</v>
      </c>
      <c r="H1943" s="2" t="s">
        <v>4438</v>
      </c>
      <c r="I1943" s="2" t="s">
        <v>4439</v>
      </c>
      <c r="J1943" s="2" t="s">
        <v>454</v>
      </c>
      <c r="K1943" s="194" t="s">
        <v>17</v>
      </c>
      <c r="L1943" s="2">
        <v>43</v>
      </c>
      <c r="M1943" s="194" t="s">
        <v>410</v>
      </c>
      <c r="N1943" s="2" t="s">
        <v>2189</v>
      </c>
      <c r="O1943" s="195" t="s">
        <v>4440</v>
      </c>
    </row>
    <row r="1944" spans="1:15">
      <c r="A1944" s="7">
        <v>2016</v>
      </c>
      <c r="B1944" s="7" t="s">
        <v>49</v>
      </c>
      <c r="C1944" s="8">
        <v>42485</v>
      </c>
      <c r="D1944" s="7">
        <v>11</v>
      </c>
      <c r="E1944" s="7" t="str">
        <f t="shared" si="55"/>
        <v>S174248511</v>
      </c>
      <c r="F1944" s="3">
        <v>2017</v>
      </c>
      <c r="G1944" s="2">
        <v>115</v>
      </c>
      <c r="H1944" s="2" t="s">
        <v>4441</v>
      </c>
      <c r="I1944" s="2" t="s">
        <v>4442</v>
      </c>
      <c r="J1944" s="2" t="s">
        <v>1823</v>
      </c>
      <c r="K1944" s="194" t="s">
        <v>17</v>
      </c>
      <c r="L1944" s="2">
        <v>39</v>
      </c>
      <c r="M1944" s="194" t="s">
        <v>772</v>
      </c>
      <c r="N1944" s="2" t="s">
        <v>661</v>
      </c>
      <c r="O1944" s="195" t="s">
        <v>4443</v>
      </c>
    </row>
    <row r="1945" spans="1:15">
      <c r="A1945" s="7">
        <v>2016</v>
      </c>
      <c r="B1945" s="7" t="s">
        <v>49</v>
      </c>
      <c r="C1945" s="8">
        <v>42485</v>
      </c>
      <c r="D1945" s="7">
        <v>12</v>
      </c>
      <c r="E1945" s="7" t="str">
        <f t="shared" si="55"/>
        <v>S174248512</v>
      </c>
      <c r="F1945" s="3">
        <v>2018</v>
      </c>
      <c r="G1945" s="2">
        <v>120</v>
      </c>
      <c r="H1945" s="2" t="s">
        <v>4444</v>
      </c>
      <c r="I1945" s="2" t="s">
        <v>4445</v>
      </c>
      <c r="J1945" s="2" t="s">
        <v>1067</v>
      </c>
      <c r="K1945" s="194" t="s">
        <v>17</v>
      </c>
      <c r="L1945" s="2">
        <v>36</v>
      </c>
      <c r="M1945" s="194" t="s">
        <v>4446</v>
      </c>
      <c r="N1945" s="2" t="s">
        <v>4447</v>
      </c>
      <c r="O1945" s="195" t="s">
        <v>1432</v>
      </c>
    </row>
    <row r="1946" spans="1:15">
      <c r="A1946" s="7">
        <v>2016</v>
      </c>
      <c r="B1946" s="7" t="s">
        <v>49</v>
      </c>
      <c r="C1946" s="8">
        <v>42485</v>
      </c>
      <c r="D1946" s="7">
        <v>13</v>
      </c>
      <c r="E1946" s="7" t="str">
        <f t="shared" si="55"/>
        <v>S174248513</v>
      </c>
      <c r="F1946" s="3">
        <v>2019</v>
      </c>
      <c r="G1946" s="2">
        <v>120</v>
      </c>
      <c r="H1946" s="2" t="s">
        <v>4448</v>
      </c>
      <c r="I1946" s="2" t="s">
        <v>4449</v>
      </c>
      <c r="J1946" s="2" t="s">
        <v>2230</v>
      </c>
      <c r="K1946" s="194" t="s">
        <v>17</v>
      </c>
      <c r="L1946" s="2">
        <v>30</v>
      </c>
      <c r="M1946" s="194" t="s">
        <v>1208</v>
      </c>
      <c r="N1946" s="2" t="s">
        <v>1467</v>
      </c>
      <c r="O1946" s="195" t="s">
        <v>529</v>
      </c>
    </row>
    <row r="1947" spans="1:15" ht="15.75" thickBot="1">
      <c r="A1947" s="7">
        <v>2016</v>
      </c>
      <c r="B1947" s="7" t="s">
        <v>49</v>
      </c>
      <c r="C1947" s="8">
        <v>42485</v>
      </c>
      <c r="D1947" s="7">
        <v>14</v>
      </c>
      <c r="E1947" s="7" t="str">
        <f t="shared" si="55"/>
        <v>S174248514</v>
      </c>
      <c r="F1947" s="5">
        <v>2020</v>
      </c>
      <c r="G1947" s="6">
        <v>120</v>
      </c>
      <c r="H1947" s="6" t="s">
        <v>4147</v>
      </c>
      <c r="I1947" s="6">
        <v>128</v>
      </c>
      <c r="J1947" s="6" t="s">
        <v>1828</v>
      </c>
      <c r="K1947" s="196" t="s">
        <v>17</v>
      </c>
      <c r="L1947" s="6">
        <v>28</v>
      </c>
      <c r="M1947" s="196" t="s">
        <v>1138</v>
      </c>
      <c r="N1947" s="6" t="s">
        <v>600</v>
      </c>
      <c r="O1947" s="197" t="s">
        <v>1198</v>
      </c>
    </row>
    <row r="1948" spans="1:15" ht="16.5" thickTop="1" thickBot="1">
      <c r="A1948" s="7">
        <v>2016</v>
      </c>
      <c r="B1948" s="7" t="s">
        <v>49</v>
      </c>
      <c r="C1948" s="8">
        <v>42485</v>
      </c>
      <c r="D1948" s="7">
        <v>15</v>
      </c>
      <c r="E1948" s="7" t="str">
        <f t="shared" si="55"/>
        <v>S174248515</v>
      </c>
      <c r="F1948" s="1" t="s">
        <v>15</v>
      </c>
    </row>
    <row r="1949" spans="1:15" ht="16.5" thickTop="1" thickBot="1">
      <c r="A1949" s="7">
        <v>2016</v>
      </c>
      <c r="B1949" s="7" t="s">
        <v>49</v>
      </c>
      <c r="C1949" s="8">
        <v>42485</v>
      </c>
      <c r="D1949" s="7">
        <v>16</v>
      </c>
      <c r="E1949" s="7" t="str">
        <f t="shared" si="55"/>
        <v>S174248516</v>
      </c>
      <c r="F1949" s="338" t="s">
        <v>1</v>
      </c>
      <c r="G1949" s="341" t="s">
        <v>2</v>
      </c>
      <c r="H1949" s="342"/>
      <c r="I1949" s="342"/>
      <c r="J1949" s="343"/>
      <c r="K1949" s="344" t="s">
        <v>3</v>
      </c>
      <c r="L1949" s="343"/>
      <c r="M1949" s="344" t="s">
        <v>144</v>
      </c>
      <c r="N1949" s="342"/>
      <c r="O1949" s="342"/>
    </row>
    <row r="1950" spans="1:15" ht="18" customHeight="1" thickBot="1">
      <c r="A1950" s="7">
        <v>2016</v>
      </c>
      <c r="B1950" s="7" t="s">
        <v>49</v>
      </c>
      <c r="C1950" s="8">
        <v>42485</v>
      </c>
      <c r="D1950" s="7">
        <v>17</v>
      </c>
      <c r="E1950" s="7" t="str">
        <f t="shared" si="55"/>
        <v>S174248517</v>
      </c>
      <c r="F1950" s="339"/>
      <c r="G1950" s="345" t="s">
        <v>5</v>
      </c>
      <c r="H1950" s="347" t="s">
        <v>145</v>
      </c>
      <c r="I1950" s="348"/>
      <c r="J1950" s="349"/>
      <c r="K1950" s="350" t="s">
        <v>6</v>
      </c>
      <c r="L1950" s="352" t="s">
        <v>7</v>
      </c>
      <c r="M1950" s="350" t="s">
        <v>8</v>
      </c>
      <c r="N1950" s="354" t="s">
        <v>146</v>
      </c>
      <c r="O1950" s="356" t="s">
        <v>147</v>
      </c>
    </row>
    <row r="1951" spans="1:15" ht="15.75" thickBot="1">
      <c r="A1951" s="7">
        <v>2016</v>
      </c>
      <c r="B1951" s="7" t="s">
        <v>49</v>
      </c>
      <c r="C1951" s="8">
        <v>42485</v>
      </c>
      <c r="D1951" s="7">
        <v>18</v>
      </c>
      <c r="E1951" s="7" t="str">
        <f t="shared" si="55"/>
        <v>S174248518</v>
      </c>
      <c r="F1951" s="340"/>
      <c r="G1951" s="346"/>
      <c r="H1951" s="191" t="s">
        <v>9</v>
      </c>
      <c r="I1951" s="192" t="s">
        <v>10</v>
      </c>
      <c r="J1951" s="193" t="s">
        <v>11</v>
      </c>
      <c r="K1951" s="351"/>
      <c r="L1951" s="353"/>
      <c r="M1951" s="351"/>
      <c r="N1951" s="355"/>
      <c r="O1951" s="357"/>
    </row>
    <row r="1952" spans="1:15">
      <c r="A1952" s="7">
        <v>2016</v>
      </c>
      <c r="B1952" s="7" t="s">
        <v>49</v>
      </c>
      <c r="C1952" s="8">
        <v>42485</v>
      </c>
      <c r="D1952" s="7">
        <v>19</v>
      </c>
      <c r="E1952" s="7" t="str">
        <f t="shared" si="55"/>
        <v>S174248519</v>
      </c>
      <c r="F1952" s="3" t="s">
        <v>16</v>
      </c>
      <c r="G1952" s="2">
        <v>20</v>
      </c>
      <c r="H1952" s="2" t="s">
        <v>4450</v>
      </c>
      <c r="I1952" s="2" t="s">
        <v>4403</v>
      </c>
      <c r="J1952" s="2" t="s">
        <v>1547</v>
      </c>
      <c r="K1952" s="194" t="s">
        <v>17</v>
      </c>
      <c r="L1952" s="2">
        <v>52</v>
      </c>
      <c r="M1952" s="194" t="s">
        <v>423</v>
      </c>
      <c r="N1952" s="2" t="s">
        <v>507</v>
      </c>
      <c r="O1952" s="195" t="s">
        <v>1229</v>
      </c>
    </row>
    <row r="1953" spans="1:15">
      <c r="A1953" s="7">
        <v>2016</v>
      </c>
      <c r="B1953" s="7" t="s">
        <v>49</v>
      </c>
      <c r="C1953" s="8">
        <v>42485</v>
      </c>
      <c r="D1953" s="7">
        <v>20</v>
      </c>
      <c r="E1953" s="7" t="str">
        <f t="shared" si="55"/>
        <v>S174248520</v>
      </c>
      <c r="F1953" s="4">
        <v>42461</v>
      </c>
      <c r="G1953" s="2">
        <v>76</v>
      </c>
      <c r="H1953" s="2" t="s">
        <v>4451</v>
      </c>
      <c r="I1953" s="2" t="s">
        <v>4452</v>
      </c>
      <c r="J1953" s="2" t="s">
        <v>1664</v>
      </c>
      <c r="K1953" s="194" t="s">
        <v>17</v>
      </c>
      <c r="L1953" s="2">
        <v>51</v>
      </c>
      <c r="M1953" s="194" t="s">
        <v>423</v>
      </c>
      <c r="N1953" s="2" t="s">
        <v>301</v>
      </c>
      <c r="O1953" s="195" t="s">
        <v>796</v>
      </c>
    </row>
    <row r="1954" spans="1:15">
      <c r="A1954" s="7">
        <v>2016</v>
      </c>
      <c r="B1954" s="7" t="s">
        <v>49</v>
      </c>
      <c r="C1954" s="8">
        <v>42485</v>
      </c>
      <c r="D1954" s="7">
        <v>21</v>
      </c>
      <c r="E1954" s="7" t="str">
        <f t="shared" si="55"/>
        <v>S174248521</v>
      </c>
      <c r="F1954" s="4">
        <v>42491</v>
      </c>
      <c r="G1954" s="2">
        <v>105</v>
      </c>
      <c r="H1954" s="2" t="s">
        <v>4453</v>
      </c>
      <c r="I1954" s="2" t="s">
        <v>4454</v>
      </c>
      <c r="J1954" s="2" t="s">
        <v>1049</v>
      </c>
      <c r="K1954" s="194" t="s">
        <v>17</v>
      </c>
      <c r="L1954" s="2">
        <v>43</v>
      </c>
      <c r="M1954" s="194" t="s">
        <v>1248</v>
      </c>
      <c r="N1954" s="2" t="s">
        <v>1248</v>
      </c>
      <c r="O1954" s="195" t="s">
        <v>4455</v>
      </c>
    </row>
    <row r="1955" spans="1:15">
      <c r="A1955" s="7">
        <v>2016</v>
      </c>
      <c r="B1955" s="7" t="s">
        <v>49</v>
      </c>
      <c r="C1955" s="8">
        <v>42485</v>
      </c>
      <c r="D1955" s="7">
        <v>22</v>
      </c>
      <c r="E1955" s="7" t="str">
        <f t="shared" si="55"/>
        <v>S174248522</v>
      </c>
      <c r="F1955" s="4">
        <v>42522</v>
      </c>
      <c r="G1955" s="2">
        <v>105</v>
      </c>
      <c r="H1955" s="2" t="s">
        <v>4456</v>
      </c>
      <c r="I1955" s="2" t="s">
        <v>4457</v>
      </c>
      <c r="J1955" s="2" t="s">
        <v>2741</v>
      </c>
      <c r="K1955" s="194" t="s">
        <v>17</v>
      </c>
      <c r="L1955" s="2">
        <v>42</v>
      </c>
      <c r="M1955" s="194">
        <v>8</v>
      </c>
      <c r="N1955" s="2">
        <v>20</v>
      </c>
      <c r="O1955" s="195">
        <v>72</v>
      </c>
    </row>
    <row r="1956" spans="1:15">
      <c r="A1956" s="7">
        <v>2016</v>
      </c>
      <c r="B1956" s="7" t="s">
        <v>49</v>
      </c>
      <c r="C1956" s="8">
        <v>42485</v>
      </c>
      <c r="D1956" s="7">
        <v>23</v>
      </c>
      <c r="E1956" s="7" t="str">
        <f t="shared" si="55"/>
        <v>S174248523</v>
      </c>
      <c r="F1956" s="4">
        <v>42552</v>
      </c>
      <c r="G1956" s="2">
        <v>105</v>
      </c>
      <c r="H1956" s="2" t="s">
        <v>4458</v>
      </c>
      <c r="I1956" s="2" t="s">
        <v>4459</v>
      </c>
      <c r="J1956" s="2" t="s">
        <v>2206</v>
      </c>
      <c r="K1956" s="194" t="s">
        <v>17</v>
      </c>
      <c r="L1956" s="2">
        <v>38</v>
      </c>
      <c r="M1956" s="194" t="s">
        <v>721</v>
      </c>
      <c r="N1956" s="2" t="s">
        <v>2933</v>
      </c>
      <c r="O1956" s="195" t="s">
        <v>3043</v>
      </c>
    </row>
    <row r="1957" spans="1:15">
      <c r="A1957" s="7">
        <v>2016</v>
      </c>
      <c r="B1957" s="7" t="s">
        <v>49</v>
      </c>
      <c r="C1957" s="8">
        <v>42485</v>
      </c>
      <c r="D1957" s="7">
        <v>24</v>
      </c>
      <c r="E1957" s="7" t="str">
        <f t="shared" si="55"/>
        <v>S174248524</v>
      </c>
      <c r="F1957" s="3" t="s">
        <v>14</v>
      </c>
      <c r="G1957" s="2">
        <v>105</v>
      </c>
      <c r="H1957" s="2" t="s">
        <v>4460</v>
      </c>
      <c r="I1957" s="2" t="s">
        <v>4461</v>
      </c>
      <c r="J1957" s="2" t="s">
        <v>1322</v>
      </c>
      <c r="K1957" s="194" t="s">
        <v>17</v>
      </c>
      <c r="L1957" s="2">
        <v>37</v>
      </c>
      <c r="M1957" s="194" t="s">
        <v>423</v>
      </c>
      <c r="N1957" s="2" t="s">
        <v>800</v>
      </c>
      <c r="O1957" s="195" t="s">
        <v>801</v>
      </c>
    </row>
    <row r="1958" spans="1:15">
      <c r="A1958" s="7">
        <v>2016</v>
      </c>
      <c r="B1958" s="7" t="s">
        <v>49</v>
      </c>
      <c r="C1958" s="8">
        <v>42485</v>
      </c>
      <c r="D1958" s="7">
        <v>25</v>
      </c>
      <c r="E1958" s="7" t="str">
        <f t="shared" si="55"/>
        <v>S174248525</v>
      </c>
      <c r="F1958" s="3">
        <v>2017</v>
      </c>
      <c r="G1958" s="2">
        <v>145</v>
      </c>
      <c r="H1958" s="2" t="s">
        <v>2671</v>
      </c>
      <c r="I1958" s="2" t="s">
        <v>4462</v>
      </c>
      <c r="J1958" s="2" t="s">
        <v>4463</v>
      </c>
      <c r="K1958" s="194" t="s">
        <v>17</v>
      </c>
      <c r="L1958" s="2">
        <v>39</v>
      </c>
      <c r="M1958" s="194" t="s">
        <v>800</v>
      </c>
      <c r="N1958" s="2" t="s">
        <v>340</v>
      </c>
      <c r="O1958" s="195">
        <v>75</v>
      </c>
    </row>
    <row r="1959" spans="1:15">
      <c r="A1959" s="7">
        <v>2016</v>
      </c>
      <c r="B1959" s="7" t="s">
        <v>49</v>
      </c>
      <c r="C1959" s="8">
        <v>42485</v>
      </c>
      <c r="D1959" s="7">
        <v>26</v>
      </c>
      <c r="E1959" s="7" t="str">
        <f t="shared" si="55"/>
        <v>S174248526</v>
      </c>
      <c r="F1959" s="3">
        <v>2018</v>
      </c>
      <c r="G1959" s="2">
        <v>150</v>
      </c>
      <c r="H1959" s="2" t="s">
        <v>4464</v>
      </c>
      <c r="I1959" s="2" t="s">
        <v>3691</v>
      </c>
      <c r="J1959" s="2" t="s">
        <v>1370</v>
      </c>
      <c r="K1959" s="194" t="s">
        <v>17</v>
      </c>
      <c r="L1959" s="2">
        <v>37</v>
      </c>
      <c r="M1959" s="194" t="s">
        <v>340</v>
      </c>
      <c r="N1959" s="2" t="s">
        <v>301</v>
      </c>
      <c r="O1959" s="195">
        <v>50</v>
      </c>
    </row>
    <row r="1960" spans="1:15">
      <c r="A1960" s="7">
        <v>2016</v>
      </c>
      <c r="B1960" s="7" t="s">
        <v>49</v>
      </c>
      <c r="C1960" s="8">
        <v>42485</v>
      </c>
      <c r="D1960" s="7">
        <v>27</v>
      </c>
      <c r="E1960" s="7" t="str">
        <f t="shared" si="55"/>
        <v>S174248527</v>
      </c>
      <c r="F1960" s="3">
        <v>2019</v>
      </c>
      <c r="G1960" s="2">
        <v>150</v>
      </c>
      <c r="H1960" s="2" t="s">
        <v>4465</v>
      </c>
      <c r="I1960" s="2" t="s">
        <v>4466</v>
      </c>
      <c r="J1960" s="2" t="s">
        <v>1625</v>
      </c>
      <c r="K1960" s="194" t="s">
        <v>17</v>
      </c>
      <c r="L1960" s="2">
        <v>35</v>
      </c>
      <c r="M1960" s="194" t="s">
        <v>340</v>
      </c>
      <c r="N1960" s="2" t="s">
        <v>301</v>
      </c>
      <c r="O1960" s="195">
        <v>50</v>
      </c>
    </row>
    <row r="1961" spans="1:15" ht="15.75" thickBot="1">
      <c r="A1961" s="7">
        <v>2016</v>
      </c>
      <c r="B1961" s="7" t="s">
        <v>49</v>
      </c>
      <c r="C1961" s="8">
        <v>42485</v>
      </c>
      <c r="D1961" s="7">
        <v>28</v>
      </c>
      <c r="E1961" s="7" t="str">
        <f t="shared" si="55"/>
        <v>S174248528</v>
      </c>
      <c r="F1961" s="5">
        <v>2020</v>
      </c>
      <c r="G1961" s="6">
        <v>150</v>
      </c>
      <c r="H1961" s="6" t="s">
        <v>4467</v>
      </c>
      <c r="I1961" s="6" t="s">
        <v>4468</v>
      </c>
      <c r="J1961" s="6" t="s">
        <v>3429</v>
      </c>
      <c r="K1961" s="196" t="s">
        <v>17</v>
      </c>
      <c r="L1961" s="6">
        <v>32</v>
      </c>
      <c r="M1961" s="196" t="s">
        <v>1501</v>
      </c>
      <c r="N1961" s="6" t="s">
        <v>1501</v>
      </c>
      <c r="O1961" s="197" t="s">
        <v>627</v>
      </c>
    </row>
    <row r="1962" spans="1:15" ht="16.5" thickTop="1" thickBot="1">
      <c r="A1962" s="7">
        <v>2016</v>
      </c>
      <c r="B1962" s="7" t="s">
        <v>48</v>
      </c>
      <c r="C1962" s="8">
        <v>42492</v>
      </c>
      <c r="D1962" s="7">
        <v>1</v>
      </c>
      <c r="E1962" s="7" t="str">
        <f t="shared" si="55"/>
        <v>S18424921</v>
      </c>
      <c r="F1962" s="1" t="s">
        <v>0</v>
      </c>
    </row>
    <row r="1963" spans="1:15" ht="16.5" thickTop="1" thickBot="1">
      <c r="A1963" s="7">
        <v>2016</v>
      </c>
      <c r="B1963" s="7" t="s">
        <v>48</v>
      </c>
      <c r="C1963" s="8">
        <v>42492</v>
      </c>
      <c r="D1963" s="7">
        <v>2</v>
      </c>
      <c r="E1963" s="7" t="str">
        <f t="shared" ref="E1963:E2026" si="56">B1963&amp;C1963&amp;D1963</f>
        <v>S18424922</v>
      </c>
      <c r="F1963" s="338" t="s">
        <v>1</v>
      </c>
      <c r="G1963" s="341" t="s">
        <v>2</v>
      </c>
      <c r="H1963" s="342"/>
      <c r="I1963" s="342"/>
      <c r="J1963" s="343"/>
      <c r="K1963" s="344" t="s">
        <v>3</v>
      </c>
      <c r="L1963" s="343"/>
      <c r="M1963" s="344" t="s">
        <v>144</v>
      </c>
      <c r="N1963" s="342"/>
      <c r="O1963" s="342"/>
    </row>
    <row r="1964" spans="1:15" ht="18" customHeight="1" thickBot="1">
      <c r="A1964" s="7">
        <v>2016</v>
      </c>
      <c r="B1964" s="7" t="s">
        <v>48</v>
      </c>
      <c r="C1964" s="8">
        <v>42492</v>
      </c>
      <c r="D1964" s="7">
        <v>3</v>
      </c>
      <c r="E1964" s="7" t="str">
        <f t="shared" si="56"/>
        <v>S18424923</v>
      </c>
      <c r="F1964" s="339"/>
      <c r="G1964" s="345" t="s">
        <v>5</v>
      </c>
      <c r="H1964" s="347" t="s">
        <v>145</v>
      </c>
      <c r="I1964" s="348"/>
      <c r="J1964" s="349"/>
      <c r="K1964" s="350" t="s">
        <v>6</v>
      </c>
      <c r="L1964" s="352" t="s">
        <v>7</v>
      </c>
      <c r="M1964" s="350" t="s">
        <v>8</v>
      </c>
      <c r="N1964" s="354" t="s">
        <v>146</v>
      </c>
      <c r="O1964" s="356" t="s">
        <v>147</v>
      </c>
    </row>
    <row r="1965" spans="1:15" ht="15.75" thickBot="1">
      <c r="A1965" s="7">
        <v>2016</v>
      </c>
      <c r="B1965" s="7" t="s">
        <v>48</v>
      </c>
      <c r="C1965" s="8">
        <v>42492</v>
      </c>
      <c r="D1965" s="7">
        <v>4</v>
      </c>
      <c r="E1965" s="7" t="str">
        <f t="shared" si="56"/>
        <v>S18424924</v>
      </c>
      <c r="F1965" s="340"/>
      <c r="G1965" s="346"/>
      <c r="H1965" s="191" t="s">
        <v>9</v>
      </c>
      <c r="I1965" s="192" t="s">
        <v>10</v>
      </c>
      <c r="J1965" s="193" t="s">
        <v>11</v>
      </c>
      <c r="K1965" s="351"/>
      <c r="L1965" s="353"/>
      <c r="M1965" s="351"/>
      <c r="N1965" s="355"/>
      <c r="O1965" s="357"/>
    </row>
    <row r="1966" spans="1:15">
      <c r="A1966" s="7">
        <v>2016</v>
      </c>
      <c r="B1966" s="7" t="s">
        <v>48</v>
      </c>
      <c r="C1966" s="8">
        <v>42492</v>
      </c>
      <c r="D1966" s="7">
        <v>5</v>
      </c>
      <c r="E1966" s="7" t="str">
        <f t="shared" si="56"/>
        <v>S18424925</v>
      </c>
      <c r="F1966" s="3" t="s">
        <v>12</v>
      </c>
      <c r="G1966" s="2" t="s">
        <v>4469</v>
      </c>
      <c r="H1966" s="2" t="s">
        <v>4333</v>
      </c>
      <c r="I1966" s="2" t="s">
        <v>2714</v>
      </c>
      <c r="J1966" s="2" t="s">
        <v>4470</v>
      </c>
      <c r="K1966" s="194" t="s">
        <v>17</v>
      </c>
      <c r="L1966" s="2">
        <v>56</v>
      </c>
      <c r="M1966" s="194">
        <v>48</v>
      </c>
      <c r="N1966" s="2">
        <v>44</v>
      </c>
      <c r="O1966" s="195">
        <v>8</v>
      </c>
    </row>
    <row r="1967" spans="1:15">
      <c r="A1967" s="7">
        <v>2016</v>
      </c>
      <c r="B1967" s="7" t="s">
        <v>48</v>
      </c>
      <c r="C1967" s="8">
        <v>42492</v>
      </c>
      <c r="D1967" s="7">
        <v>6</v>
      </c>
      <c r="E1967" s="7" t="str">
        <f t="shared" si="56"/>
        <v>S18424926</v>
      </c>
      <c r="F1967" s="4">
        <v>42491</v>
      </c>
      <c r="G1967" s="2">
        <v>80</v>
      </c>
      <c r="H1967" s="2" t="s">
        <v>4471</v>
      </c>
      <c r="I1967" s="2" t="s">
        <v>4472</v>
      </c>
      <c r="J1967" s="2" t="s">
        <v>1407</v>
      </c>
      <c r="K1967" s="194" t="s">
        <v>17</v>
      </c>
      <c r="L1967" s="2">
        <v>53</v>
      </c>
      <c r="M1967" s="194" t="s">
        <v>4473</v>
      </c>
      <c r="N1967" s="2" t="s">
        <v>3226</v>
      </c>
      <c r="O1967" s="195" t="s">
        <v>4474</v>
      </c>
    </row>
    <row r="1968" spans="1:15">
      <c r="A1968" s="7">
        <v>2016</v>
      </c>
      <c r="B1968" s="7" t="s">
        <v>48</v>
      </c>
      <c r="C1968" s="8">
        <v>42492</v>
      </c>
      <c r="D1968" s="7">
        <v>7</v>
      </c>
      <c r="E1968" s="7" t="str">
        <f t="shared" si="56"/>
        <v>S18424927</v>
      </c>
      <c r="F1968" s="4">
        <v>42522</v>
      </c>
      <c r="G1968" s="2">
        <v>76</v>
      </c>
      <c r="H1968" s="2" t="s">
        <v>4475</v>
      </c>
      <c r="I1968" s="2" t="s">
        <v>4476</v>
      </c>
      <c r="J1968" s="2" t="s">
        <v>827</v>
      </c>
      <c r="K1968" s="194" t="s">
        <v>17</v>
      </c>
      <c r="L1968" s="2">
        <v>52</v>
      </c>
      <c r="M1968" s="194" t="s">
        <v>4477</v>
      </c>
      <c r="N1968" s="2" t="s">
        <v>472</v>
      </c>
      <c r="O1968" s="195" t="s">
        <v>4478</v>
      </c>
    </row>
    <row r="1969" spans="1:15">
      <c r="A1969" s="7">
        <v>2016</v>
      </c>
      <c r="B1969" s="7" t="s">
        <v>48</v>
      </c>
      <c r="C1969" s="8">
        <v>42492</v>
      </c>
      <c r="D1969" s="7">
        <v>8</v>
      </c>
      <c r="E1969" s="7" t="str">
        <f t="shared" si="56"/>
        <v>S18424928</v>
      </c>
      <c r="F1969" s="4">
        <v>42552</v>
      </c>
      <c r="G1969" s="2">
        <v>80</v>
      </c>
      <c r="H1969" s="2" t="s">
        <v>4479</v>
      </c>
      <c r="I1969" s="2" t="s">
        <v>4480</v>
      </c>
      <c r="J1969" s="2" t="s">
        <v>1628</v>
      </c>
      <c r="K1969" s="194" t="s">
        <v>17</v>
      </c>
      <c r="L1969" s="2">
        <v>50</v>
      </c>
      <c r="M1969" s="194" t="s">
        <v>4481</v>
      </c>
      <c r="N1969" s="2" t="s">
        <v>4482</v>
      </c>
      <c r="O1969" s="195" t="s">
        <v>4483</v>
      </c>
    </row>
    <row r="1970" spans="1:15">
      <c r="A1970" s="7">
        <v>2016</v>
      </c>
      <c r="B1970" s="7" t="s">
        <v>48</v>
      </c>
      <c r="C1970" s="8">
        <v>42492</v>
      </c>
      <c r="D1970" s="7">
        <v>9</v>
      </c>
      <c r="E1970" s="7" t="str">
        <f t="shared" si="56"/>
        <v>S18424929</v>
      </c>
      <c r="F1970" s="4">
        <v>42583</v>
      </c>
      <c r="G1970" s="2">
        <v>84</v>
      </c>
      <c r="H1970" s="2" t="s">
        <v>4484</v>
      </c>
      <c r="I1970" s="2" t="s">
        <v>4485</v>
      </c>
      <c r="J1970" s="2" t="s">
        <v>876</v>
      </c>
      <c r="K1970" s="194" t="s">
        <v>17</v>
      </c>
      <c r="L1970" s="2">
        <v>49</v>
      </c>
      <c r="M1970" s="194" t="s">
        <v>4481</v>
      </c>
      <c r="N1970" s="2" t="s">
        <v>4482</v>
      </c>
      <c r="O1970" s="195" t="s">
        <v>4483</v>
      </c>
    </row>
    <row r="1971" spans="1:15">
      <c r="A1971" s="7">
        <v>2016</v>
      </c>
      <c r="B1971" s="7" t="s">
        <v>48</v>
      </c>
      <c r="C1971" s="8">
        <v>42492</v>
      </c>
      <c r="D1971" s="7">
        <v>10</v>
      </c>
      <c r="E1971" s="7" t="str">
        <f t="shared" si="56"/>
        <v>S184249210</v>
      </c>
      <c r="F1971" s="3" t="s">
        <v>14</v>
      </c>
      <c r="G1971" s="2">
        <v>85</v>
      </c>
      <c r="H1971" s="2" t="s">
        <v>4486</v>
      </c>
      <c r="I1971" s="2" t="s">
        <v>4487</v>
      </c>
      <c r="J1971" s="2" t="s">
        <v>1061</v>
      </c>
      <c r="K1971" s="194" t="s">
        <v>17</v>
      </c>
      <c r="L1971" s="2">
        <v>49</v>
      </c>
      <c r="M1971" s="194" t="s">
        <v>484</v>
      </c>
      <c r="N1971" s="2" t="s">
        <v>1229</v>
      </c>
      <c r="O1971" s="195" t="s">
        <v>1153</v>
      </c>
    </row>
    <row r="1972" spans="1:15">
      <c r="A1972" s="7">
        <v>2016</v>
      </c>
      <c r="B1972" s="7" t="s">
        <v>48</v>
      </c>
      <c r="C1972" s="8">
        <v>42492</v>
      </c>
      <c r="D1972" s="7">
        <v>11</v>
      </c>
      <c r="E1972" s="7" t="str">
        <f t="shared" si="56"/>
        <v>S184249211</v>
      </c>
      <c r="F1972" s="3">
        <v>2017</v>
      </c>
      <c r="G1972" s="2">
        <v>115</v>
      </c>
      <c r="H1972" s="2" t="s">
        <v>4488</v>
      </c>
      <c r="I1972" s="2" t="s">
        <v>4489</v>
      </c>
      <c r="J1972" s="2" t="s">
        <v>1893</v>
      </c>
      <c r="K1972" s="194" t="s">
        <v>17</v>
      </c>
      <c r="L1972" s="2">
        <v>44</v>
      </c>
      <c r="M1972" s="194">
        <v>0</v>
      </c>
      <c r="N1972" s="2" t="s">
        <v>551</v>
      </c>
      <c r="O1972" s="195" t="s">
        <v>550</v>
      </c>
    </row>
    <row r="1973" spans="1:15">
      <c r="A1973" s="7">
        <v>2016</v>
      </c>
      <c r="B1973" s="7" t="s">
        <v>48</v>
      </c>
      <c r="C1973" s="8">
        <v>42492</v>
      </c>
      <c r="D1973" s="7">
        <v>12</v>
      </c>
      <c r="E1973" s="7" t="str">
        <f t="shared" si="56"/>
        <v>S184249212</v>
      </c>
      <c r="F1973" s="3">
        <v>2018</v>
      </c>
      <c r="G1973" s="2">
        <v>122</v>
      </c>
      <c r="H1973" s="2" t="s">
        <v>4490</v>
      </c>
      <c r="I1973" s="2" t="s">
        <v>4491</v>
      </c>
      <c r="J1973" s="2" t="s">
        <v>2027</v>
      </c>
      <c r="K1973" s="194" t="s">
        <v>17</v>
      </c>
      <c r="L1973" s="2">
        <v>40</v>
      </c>
      <c r="M1973" s="194">
        <v>0</v>
      </c>
      <c r="N1973" s="2">
        <v>20</v>
      </c>
      <c r="O1973" s="195">
        <v>80</v>
      </c>
    </row>
    <row r="1974" spans="1:15">
      <c r="A1974" s="7">
        <v>2016</v>
      </c>
      <c r="B1974" s="7" t="s">
        <v>48</v>
      </c>
      <c r="C1974" s="8">
        <v>42492</v>
      </c>
      <c r="D1974" s="7">
        <v>13</v>
      </c>
      <c r="E1974" s="7" t="str">
        <f t="shared" si="56"/>
        <v>S184249213</v>
      </c>
      <c r="F1974" s="3">
        <v>2019</v>
      </c>
      <c r="G1974" s="2">
        <v>130</v>
      </c>
      <c r="H1974" s="2" t="s">
        <v>4492</v>
      </c>
      <c r="I1974" s="2" t="s">
        <v>4493</v>
      </c>
      <c r="J1974" s="2" t="s">
        <v>950</v>
      </c>
      <c r="K1974" s="194" t="s">
        <v>17</v>
      </c>
      <c r="L1974" s="2">
        <v>34</v>
      </c>
      <c r="M1974" s="194" t="s">
        <v>4494</v>
      </c>
      <c r="N1974" s="2" t="s">
        <v>4249</v>
      </c>
      <c r="O1974" s="195" t="s">
        <v>4495</v>
      </c>
    </row>
    <row r="1975" spans="1:15" ht="15.75" thickBot="1">
      <c r="A1975" s="7">
        <v>2016</v>
      </c>
      <c r="B1975" s="7" t="s">
        <v>48</v>
      </c>
      <c r="C1975" s="8">
        <v>42492</v>
      </c>
      <c r="D1975" s="7">
        <v>14</v>
      </c>
      <c r="E1975" s="7" t="str">
        <f t="shared" si="56"/>
        <v>S184249214</v>
      </c>
      <c r="F1975" s="5">
        <v>2020</v>
      </c>
      <c r="G1975" s="6">
        <v>130</v>
      </c>
      <c r="H1975" s="6" t="s">
        <v>4496</v>
      </c>
      <c r="I1975" s="6" t="s">
        <v>4031</v>
      </c>
      <c r="J1975" s="6" t="s">
        <v>833</v>
      </c>
      <c r="K1975" s="196" t="s">
        <v>17</v>
      </c>
      <c r="L1975" s="6">
        <v>34</v>
      </c>
      <c r="M1975" s="196" t="s">
        <v>671</v>
      </c>
      <c r="N1975" s="6" t="s">
        <v>783</v>
      </c>
      <c r="O1975" s="197" t="s">
        <v>301</v>
      </c>
    </row>
    <row r="1976" spans="1:15" ht="16.5" thickTop="1" thickBot="1">
      <c r="A1976" s="7">
        <v>2016</v>
      </c>
      <c r="B1976" s="7" t="s">
        <v>48</v>
      </c>
      <c r="C1976" s="8">
        <v>42492</v>
      </c>
      <c r="D1976" s="7">
        <v>15</v>
      </c>
      <c r="E1976" s="7" t="str">
        <f t="shared" si="56"/>
        <v>S184249215</v>
      </c>
      <c r="F1976" s="1" t="s">
        <v>15</v>
      </c>
    </row>
    <row r="1977" spans="1:15" ht="16.5" thickTop="1" thickBot="1">
      <c r="A1977" s="7">
        <v>2016</v>
      </c>
      <c r="B1977" s="7" t="s">
        <v>48</v>
      </c>
      <c r="C1977" s="8">
        <v>42492</v>
      </c>
      <c r="D1977" s="7">
        <v>16</v>
      </c>
      <c r="E1977" s="7" t="str">
        <f t="shared" si="56"/>
        <v>S184249216</v>
      </c>
      <c r="F1977" s="338" t="s">
        <v>1</v>
      </c>
      <c r="G1977" s="341" t="s">
        <v>2</v>
      </c>
      <c r="H1977" s="342"/>
      <c r="I1977" s="342"/>
      <c r="J1977" s="343"/>
      <c r="K1977" s="344" t="s">
        <v>3</v>
      </c>
      <c r="L1977" s="343"/>
      <c r="M1977" s="344" t="s">
        <v>144</v>
      </c>
      <c r="N1977" s="342"/>
      <c r="O1977" s="342"/>
    </row>
    <row r="1978" spans="1:15" ht="18" customHeight="1" thickBot="1">
      <c r="A1978" s="7">
        <v>2016</v>
      </c>
      <c r="B1978" s="7" t="s">
        <v>48</v>
      </c>
      <c r="C1978" s="8">
        <v>42492</v>
      </c>
      <c r="D1978" s="7">
        <v>17</v>
      </c>
      <c r="E1978" s="7" t="str">
        <f t="shared" si="56"/>
        <v>S184249217</v>
      </c>
      <c r="F1978" s="339"/>
      <c r="G1978" s="345" t="s">
        <v>5</v>
      </c>
      <c r="H1978" s="347" t="s">
        <v>145</v>
      </c>
      <c r="I1978" s="348"/>
      <c r="J1978" s="349"/>
      <c r="K1978" s="350" t="s">
        <v>6</v>
      </c>
      <c r="L1978" s="352" t="s">
        <v>7</v>
      </c>
      <c r="M1978" s="350" t="s">
        <v>8</v>
      </c>
      <c r="N1978" s="354" t="s">
        <v>146</v>
      </c>
      <c r="O1978" s="356" t="s">
        <v>147</v>
      </c>
    </row>
    <row r="1979" spans="1:15" ht="15.75" thickBot="1">
      <c r="A1979" s="7">
        <v>2016</v>
      </c>
      <c r="B1979" s="7" t="s">
        <v>48</v>
      </c>
      <c r="C1979" s="8">
        <v>42492</v>
      </c>
      <c r="D1979" s="7">
        <v>18</v>
      </c>
      <c r="E1979" s="7" t="str">
        <f t="shared" si="56"/>
        <v>S184249218</v>
      </c>
      <c r="F1979" s="340"/>
      <c r="G1979" s="346"/>
      <c r="H1979" s="191" t="s">
        <v>9</v>
      </c>
      <c r="I1979" s="192" t="s">
        <v>10</v>
      </c>
      <c r="J1979" s="193" t="s">
        <v>11</v>
      </c>
      <c r="K1979" s="351"/>
      <c r="L1979" s="353"/>
      <c r="M1979" s="351"/>
      <c r="N1979" s="355"/>
      <c r="O1979" s="357"/>
    </row>
    <row r="1980" spans="1:15">
      <c r="A1980" s="7">
        <v>2016</v>
      </c>
      <c r="B1980" s="7" t="s">
        <v>48</v>
      </c>
      <c r="C1980" s="8">
        <v>42492</v>
      </c>
      <c r="D1980" s="7">
        <v>19</v>
      </c>
      <c r="E1980" s="7" t="str">
        <f t="shared" si="56"/>
        <v>S184249219</v>
      </c>
      <c r="F1980" s="3" t="s">
        <v>16</v>
      </c>
      <c r="G1980" s="2">
        <v>15</v>
      </c>
      <c r="H1980" s="2" t="s">
        <v>4497</v>
      </c>
      <c r="I1980" s="2" t="s">
        <v>4498</v>
      </c>
      <c r="J1980" s="2" t="s">
        <v>2816</v>
      </c>
      <c r="K1980" s="194" t="s">
        <v>17</v>
      </c>
      <c r="L1980" s="2">
        <v>51</v>
      </c>
      <c r="M1980" s="194">
        <v>25</v>
      </c>
      <c r="N1980" s="2" t="s">
        <v>1153</v>
      </c>
      <c r="O1980" s="195" t="s">
        <v>301</v>
      </c>
    </row>
    <row r="1981" spans="1:15">
      <c r="A1981" s="7">
        <v>2016</v>
      </c>
      <c r="B1981" s="7" t="s">
        <v>48</v>
      </c>
      <c r="C1981" s="8">
        <v>42492</v>
      </c>
      <c r="D1981" s="7">
        <v>20</v>
      </c>
      <c r="E1981" s="7" t="str">
        <f t="shared" si="56"/>
        <v>S184249220</v>
      </c>
      <c r="F1981" s="4">
        <v>42491</v>
      </c>
      <c r="G1981" s="2">
        <v>95</v>
      </c>
      <c r="H1981" s="2" t="s">
        <v>4499</v>
      </c>
      <c r="I1981" s="2" t="s">
        <v>4500</v>
      </c>
      <c r="J1981" s="2" t="s">
        <v>4501</v>
      </c>
      <c r="K1981" s="194" t="s">
        <v>17</v>
      </c>
      <c r="L1981" s="2">
        <v>56</v>
      </c>
      <c r="M1981" s="194" t="s">
        <v>4502</v>
      </c>
      <c r="N1981" s="2" t="s">
        <v>309</v>
      </c>
      <c r="O1981" s="195" t="s">
        <v>4503</v>
      </c>
    </row>
    <row r="1982" spans="1:15">
      <c r="A1982" s="7">
        <v>2016</v>
      </c>
      <c r="B1982" s="7" t="s">
        <v>48</v>
      </c>
      <c r="C1982" s="8">
        <v>42492</v>
      </c>
      <c r="D1982" s="7">
        <v>21</v>
      </c>
      <c r="E1982" s="7" t="str">
        <f t="shared" si="56"/>
        <v>S184249221</v>
      </c>
      <c r="F1982" s="4">
        <v>42522</v>
      </c>
      <c r="G1982" s="2">
        <v>91</v>
      </c>
      <c r="H1982" s="2" t="s">
        <v>4504</v>
      </c>
      <c r="I1982" s="2" t="s">
        <v>4505</v>
      </c>
      <c r="J1982" s="2" t="s">
        <v>2551</v>
      </c>
      <c r="K1982" s="194" t="s">
        <v>17</v>
      </c>
      <c r="L1982" s="2">
        <v>53</v>
      </c>
      <c r="M1982" s="194" t="s">
        <v>2100</v>
      </c>
      <c r="N1982" s="2" t="s">
        <v>906</v>
      </c>
      <c r="O1982" s="195" t="s">
        <v>1570</v>
      </c>
    </row>
    <row r="1983" spans="1:15">
      <c r="A1983" s="7">
        <v>2016</v>
      </c>
      <c r="B1983" s="7" t="s">
        <v>48</v>
      </c>
      <c r="C1983" s="8">
        <v>42492</v>
      </c>
      <c r="D1983" s="7">
        <v>22</v>
      </c>
      <c r="E1983" s="7" t="str">
        <f t="shared" si="56"/>
        <v>S184249222</v>
      </c>
      <c r="F1983" s="4">
        <v>42552</v>
      </c>
      <c r="G1983" s="2">
        <v>95</v>
      </c>
      <c r="H1983" s="2" t="s">
        <v>4506</v>
      </c>
      <c r="I1983" s="2" t="s">
        <v>4507</v>
      </c>
      <c r="J1983" s="2" t="s">
        <v>4508</v>
      </c>
      <c r="K1983" s="194" t="s">
        <v>17</v>
      </c>
      <c r="L1983" s="2">
        <v>44</v>
      </c>
      <c r="M1983" s="194" t="s">
        <v>574</v>
      </c>
      <c r="N1983" s="2" t="s">
        <v>1322</v>
      </c>
      <c r="O1983" s="195" t="s">
        <v>1688</v>
      </c>
    </row>
    <row r="1984" spans="1:15">
      <c r="A1984" s="7">
        <v>2016</v>
      </c>
      <c r="B1984" s="7" t="s">
        <v>48</v>
      </c>
      <c r="C1984" s="8">
        <v>42492</v>
      </c>
      <c r="D1984" s="7">
        <v>23</v>
      </c>
      <c r="E1984" s="7" t="str">
        <f t="shared" si="56"/>
        <v>S184249223</v>
      </c>
      <c r="F1984" s="4">
        <v>42583</v>
      </c>
      <c r="G1984" s="2">
        <v>99</v>
      </c>
      <c r="H1984" s="2" t="s">
        <v>4509</v>
      </c>
      <c r="I1984" s="2" t="s">
        <v>4510</v>
      </c>
      <c r="J1984" s="2" t="s">
        <v>753</v>
      </c>
      <c r="K1984" s="194" t="s">
        <v>17</v>
      </c>
      <c r="L1984" s="2">
        <v>42</v>
      </c>
      <c r="M1984" s="194" t="s">
        <v>574</v>
      </c>
      <c r="N1984" s="2" t="s">
        <v>1322</v>
      </c>
      <c r="O1984" s="195" t="s">
        <v>1688</v>
      </c>
    </row>
    <row r="1985" spans="1:15">
      <c r="A1985" s="7">
        <v>2016</v>
      </c>
      <c r="B1985" s="7" t="s">
        <v>48</v>
      </c>
      <c r="C1985" s="8">
        <v>42492</v>
      </c>
      <c r="D1985" s="7">
        <v>24</v>
      </c>
      <c r="E1985" s="7" t="str">
        <f t="shared" si="56"/>
        <v>S184249224</v>
      </c>
      <c r="F1985" s="3" t="s">
        <v>14</v>
      </c>
      <c r="G1985" s="2">
        <v>100</v>
      </c>
      <c r="H1985" s="2" t="s">
        <v>4511</v>
      </c>
      <c r="I1985" s="2" t="s">
        <v>4512</v>
      </c>
      <c r="J1985" s="2" t="s">
        <v>3370</v>
      </c>
      <c r="K1985" s="194" t="s">
        <v>17</v>
      </c>
      <c r="L1985" s="2">
        <v>43</v>
      </c>
      <c r="M1985" s="194" t="s">
        <v>1265</v>
      </c>
      <c r="N1985" s="2" t="s">
        <v>568</v>
      </c>
      <c r="O1985" s="195" t="s">
        <v>406</v>
      </c>
    </row>
    <row r="1986" spans="1:15">
      <c r="A1986" s="7">
        <v>2016</v>
      </c>
      <c r="B1986" s="7" t="s">
        <v>48</v>
      </c>
      <c r="C1986" s="8">
        <v>42492</v>
      </c>
      <c r="D1986" s="7">
        <v>25</v>
      </c>
      <c r="E1986" s="7" t="str">
        <f t="shared" si="56"/>
        <v>S184249225</v>
      </c>
      <c r="F1986" s="3">
        <v>2017</v>
      </c>
      <c r="G1986" s="2">
        <v>135</v>
      </c>
      <c r="H1986" s="2" t="s">
        <v>4513</v>
      </c>
      <c r="I1986" s="2" t="s">
        <v>4514</v>
      </c>
      <c r="J1986" s="2" t="s">
        <v>2516</v>
      </c>
      <c r="K1986" s="194" t="s">
        <v>17</v>
      </c>
      <c r="L1986" s="2">
        <v>44</v>
      </c>
      <c r="M1986" s="194" t="s">
        <v>4515</v>
      </c>
      <c r="N1986" s="2" t="s">
        <v>288</v>
      </c>
      <c r="O1986" s="195" t="s">
        <v>4516</v>
      </c>
    </row>
    <row r="1987" spans="1:15">
      <c r="A1987" s="7">
        <v>2016</v>
      </c>
      <c r="B1987" s="7" t="s">
        <v>48</v>
      </c>
      <c r="C1987" s="8">
        <v>42492</v>
      </c>
      <c r="D1987" s="7">
        <v>26</v>
      </c>
      <c r="E1987" s="7" t="str">
        <f t="shared" si="56"/>
        <v>S184249226</v>
      </c>
      <c r="F1987" s="3">
        <v>2018</v>
      </c>
      <c r="G1987" s="2">
        <v>147</v>
      </c>
      <c r="H1987" s="2" t="s">
        <v>4517</v>
      </c>
      <c r="I1987" s="2" t="s">
        <v>4518</v>
      </c>
      <c r="J1987" s="2" t="s">
        <v>4508</v>
      </c>
      <c r="K1987" s="194" t="s">
        <v>17</v>
      </c>
      <c r="L1987" s="2">
        <v>43</v>
      </c>
      <c r="M1987" s="194" t="s">
        <v>729</v>
      </c>
      <c r="N1987" s="2" t="s">
        <v>1831</v>
      </c>
      <c r="O1987" s="195" t="s">
        <v>1913</v>
      </c>
    </row>
    <row r="1988" spans="1:15">
      <c r="A1988" s="7">
        <v>2016</v>
      </c>
      <c r="B1988" s="7" t="s">
        <v>48</v>
      </c>
      <c r="C1988" s="8">
        <v>42492</v>
      </c>
      <c r="D1988" s="7">
        <v>27</v>
      </c>
      <c r="E1988" s="7" t="str">
        <f t="shared" si="56"/>
        <v>S184249227</v>
      </c>
      <c r="F1988" s="3">
        <v>2019</v>
      </c>
      <c r="G1988" s="2">
        <v>155</v>
      </c>
      <c r="H1988" s="2" t="s">
        <v>4519</v>
      </c>
      <c r="I1988" s="2" t="s">
        <v>4520</v>
      </c>
      <c r="J1988" s="2" t="s">
        <v>612</v>
      </c>
      <c r="K1988" s="194" t="s">
        <v>17</v>
      </c>
      <c r="L1988" s="2">
        <v>39</v>
      </c>
      <c r="M1988" s="194" t="s">
        <v>605</v>
      </c>
      <c r="N1988" s="2" t="s">
        <v>681</v>
      </c>
      <c r="O1988" s="195" t="s">
        <v>4521</v>
      </c>
    </row>
    <row r="1989" spans="1:15" ht="15.75" thickBot="1">
      <c r="A1989" s="7">
        <v>2016</v>
      </c>
      <c r="B1989" s="7" t="s">
        <v>48</v>
      </c>
      <c r="C1989" s="8">
        <v>42492</v>
      </c>
      <c r="D1989" s="7">
        <v>28</v>
      </c>
      <c r="E1989" s="7" t="str">
        <f t="shared" si="56"/>
        <v>S184249228</v>
      </c>
      <c r="F1989" s="5">
        <v>2020</v>
      </c>
      <c r="G1989" s="6">
        <v>155</v>
      </c>
      <c r="H1989" s="6" t="s">
        <v>4522</v>
      </c>
      <c r="I1989" s="6" t="s">
        <v>4523</v>
      </c>
      <c r="J1989" s="6" t="s">
        <v>1055</v>
      </c>
      <c r="K1989" s="196" t="s">
        <v>17</v>
      </c>
      <c r="L1989" s="6">
        <v>38</v>
      </c>
      <c r="M1989" s="196" t="s">
        <v>2371</v>
      </c>
      <c r="N1989" s="6" t="s">
        <v>4524</v>
      </c>
      <c r="O1989" s="197" t="s">
        <v>4525</v>
      </c>
    </row>
    <row r="1990" spans="1:15" ht="16.5" thickTop="1" thickBot="1">
      <c r="A1990" s="7">
        <v>2016</v>
      </c>
      <c r="B1990" s="7" t="s">
        <v>47</v>
      </c>
      <c r="C1990" s="8">
        <v>42499</v>
      </c>
      <c r="D1990" s="7">
        <v>1</v>
      </c>
      <c r="E1990" s="7" t="str">
        <f t="shared" si="56"/>
        <v>S19424991</v>
      </c>
      <c r="F1990" s="1" t="s">
        <v>0</v>
      </c>
    </row>
    <row r="1991" spans="1:15" ht="16.5" thickTop="1" thickBot="1">
      <c r="A1991" s="7">
        <v>2016</v>
      </c>
      <c r="B1991" s="7" t="s">
        <v>47</v>
      </c>
      <c r="C1991" s="8">
        <v>42499</v>
      </c>
      <c r="D1991" s="7">
        <v>2</v>
      </c>
      <c r="E1991" s="7" t="str">
        <f t="shared" si="56"/>
        <v>S19424992</v>
      </c>
      <c r="F1991" s="338" t="s">
        <v>1</v>
      </c>
      <c r="G1991" s="341" t="s">
        <v>2</v>
      </c>
      <c r="H1991" s="342"/>
      <c r="I1991" s="342"/>
      <c r="J1991" s="343"/>
      <c r="K1991" s="344" t="s">
        <v>3</v>
      </c>
      <c r="L1991" s="343"/>
      <c r="M1991" s="344" t="s">
        <v>144</v>
      </c>
      <c r="N1991" s="342"/>
      <c r="O1991" s="342"/>
    </row>
    <row r="1992" spans="1:15" ht="18" customHeight="1" thickBot="1">
      <c r="A1992" s="7">
        <v>2016</v>
      </c>
      <c r="B1992" s="7" t="s">
        <v>47</v>
      </c>
      <c r="C1992" s="8">
        <v>42499</v>
      </c>
      <c r="D1992" s="7">
        <v>3</v>
      </c>
      <c r="E1992" s="7" t="str">
        <f t="shared" si="56"/>
        <v>S19424993</v>
      </c>
      <c r="F1992" s="339"/>
      <c r="G1992" s="345" t="s">
        <v>5</v>
      </c>
      <c r="H1992" s="347" t="s">
        <v>145</v>
      </c>
      <c r="I1992" s="348"/>
      <c r="J1992" s="349"/>
      <c r="K1992" s="350" t="s">
        <v>6</v>
      </c>
      <c r="L1992" s="352" t="s">
        <v>7</v>
      </c>
      <c r="M1992" s="350" t="s">
        <v>8</v>
      </c>
      <c r="N1992" s="354" t="s">
        <v>146</v>
      </c>
      <c r="O1992" s="356" t="s">
        <v>147</v>
      </c>
    </row>
    <row r="1993" spans="1:15" ht="15.75" thickBot="1">
      <c r="A1993" s="7">
        <v>2016</v>
      </c>
      <c r="B1993" s="7" t="s">
        <v>47</v>
      </c>
      <c r="C1993" s="8">
        <v>42499</v>
      </c>
      <c r="D1993" s="7">
        <v>4</v>
      </c>
      <c r="E1993" s="7" t="str">
        <f t="shared" si="56"/>
        <v>S19424994</v>
      </c>
      <c r="F1993" s="340"/>
      <c r="G1993" s="346"/>
      <c r="H1993" s="191" t="s">
        <v>9</v>
      </c>
      <c r="I1993" s="192" t="s">
        <v>10</v>
      </c>
      <c r="J1993" s="193" t="s">
        <v>11</v>
      </c>
      <c r="K1993" s="351"/>
      <c r="L1993" s="353"/>
      <c r="M1993" s="351"/>
      <c r="N1993" s="355"/>
      <c r="O1993" s="357"/>
    </row>
    <row r="1994" spans="1:15">
      <c r="A1994" s="7">
        <v>2016</v>
      </c>
      <c r="B1994" s="7" t="s">
        <v>47</v>
      </c>
      <c r="C1994" s="8">
        <v>42499</v>
      </c>
      <c r="D1994" s="7">
        <v>5</v>
      </c>
      <c r="E1994" s="7" t="str">
        <f t="shared" si="56"/>
        <v>S19424995</v>
      </c>
      <c r="F1994" s="3" t="s">
        <v>12</v>
      </c>
      <c r="G1994" s="2" t="s">
        <v>751</v>
      </c>
      <c r="H1994" s="2" t="s">
        <v>2519</v>
      </c>
      <c r="I1994" s="2" t="s">
        <v>4526</v>
      </c>
      <c r="J1994" s="2" t="s">
        <v>3577</v>
      </c>
      <c r="K1994" s="194" t="s">
        <v>17</v>
      </c>
      <c r="L1994" s="2">
        <v>51</v>
      </c>
      <c r="M1994" s="194" t="s">
        <v>1139</v>
      </c>
      <c r="N1994" s="2" t="s">
        <v>580</v>
      </c>
      <c r="O1994" s="195" t="s">
        <v>303</v>
      </c>
    </row>
    <row r="1995" spans="1:15">
      <c r="A1995" s="7">
        <v>2016</v>
      </c>
      <c r="B1995" s="7" t="s">
        <v>47</v>
      </c>
      <c r="C1995" s="8">
        <v>42499</v>
      </c>
      <c r="D1995" s="7">
        <v>6</v>
      </c>
      <c r="E1995" s="7" t="str">
        <f t="shared" si="56"/>
        <v>S19424996</v>
      </c>
      <c r="F1995" s="4">
        <v>42491</v>
      </c>
      <c r="G1995" s="2">
        <v>77</v>
      </c>
      <c r="H1995" s="2" t="s">
        <v>4527</v>
      </c>
      <c r="I1995" s="2" t="s">
        <v>4528</v>
      </c>
      <c r="J1995" s="2" t="s">
        <v>1292</v>
      </c>
      <c r="K1995" s="194" t="s">
        <v>17</v>
      </c>
      <c r="L1995" s="2">
        <v>53</v>
      </c>
      <c r="M1995" s="194" t="s">
        <v>1249</v>
      </c>
      <c r="N1995" s="2" t="s">
        <v>1198</v>
      </c>
      <c r="O1995" s="195" t="s">
        <v>787</v>
      </c>
    </row>
    <row r="1996" spans="1:15">
      <c r="A1996" s="7">
        <v>2016</v>
      </c>
      <c r="B1996" s="7" t="s">
        <v>47</v>
      </c>
      <c r="C1996" s="8">
        <v>42499</v>
      </c>
      <c r="D1996" s="7">
        <v>7</v>
      </c>
      <c r="E1996" s="7" t="str">
        <f t="shared" si="56"/>
        <v>S19424997</v>
      </c>
      <c r="F1996" s="4">
        <v>42522</v>
      </c>
      <c r="G1996" s="2">
        <v>74</v>
      </c>
      <c r="H1996" s="2" t="s">
        <v>4529</v>
      </c>
      <c r="I1996" s="2" t="s">
        <v>4530</v>
      </c>
      <c r="J1996" s="2" t="s">
        <v>4531</v>
      </c>
      <c r="K1996" s="194" t="s">
        <v>17</v>
      </c>
      <c r="L1996" s="2">
        <v>47</v>
      </c>
      <c r="M1996" s="194" t="s">
        <v>4532</v>
      </c>
      <c r="N1996" s="2" t="s">
        <v>4533</v>
      </c>
      <c r="O1996" s="195" t="s">
        <v>1284</v>
      </c>
    </row>
    <row r="1997" spans="1:15">
      <c r="A1997" s="7">
        <v>2016</v>
      </c>
      <c r="B1997" s="7" t="s">
        <v>47</v>
      </c>
      <c r="C1997" s="8">
        <v>42499</v>
      </c>
      <c r="D1997" s="7">
        <v>8</v>
      </c>
      <c r="E1997" s="7" t="str">
        <f t="shared" si="56"/>
        <v>S19424998</v>
      </c>
      <c r="F1997" s="4">
        <v>42552</v>
      </c>
      <c r="G1997" s="2">
        <v>83</v>
      </c>
      <c r="H1997" s="2" t="s">
        <v>4534</v>
      </c>
      <c r="I1997" s="2" t="s">
        <v>4535</v>
      </c>
      <c r="J1997" s="2" t="s">
        <v>670</v>
      </c>
      <c r="K1997" s="194" t="s">
        <v>17</v>
      </c>
      <c r="L1997" s="2">
        <v>39</v>
      </c>
      <c r="M1997" s="194" t="s">
        <v>4536</v>
      </c>
      <c r="N1997" s="2" t="s">
        <v>1310</v>
      </c>
      <c r="O1997" s="195" t="s">
        <v>703</v>
      </c>
    </row>
    <row r="1998" spans="1:15">
      <c r="A1998" s="7">
        <v>2016</v>
      </c>
      <c r="B1998" s="7" t="s">
        <v>47</v>
      </c>
      <c r="C1998" s="8">
        <v>42499</v>
      </c>
      <c r="D1998" s="7">
        <v>9</v>
      </c>
      <c r="E1998" s="7" t="str">
        <f t="shared" si="56"/>
        <v>S19424999</v>
      </c>
      <c r="F1998" s="4">
        <v>42583</v>
      </c>
      <c r="G1998" s="2">
        <v>86</v>
      </c>
      <c r="H1998" s="2" t="s">
        <v>4537</v>
      </c>
      <c r="I1998" s="2" t="s">
        <v>4538</v>
      </c>
      <c r="J1998" s="2" t="s">
        <v>700</v>
      </c>
      <c r="K1998" s="194" t="s">
        <v>17</v>
      </c>
      <c r="L1998" s="2">
        <v>38</v>
      </c>
      <c r="M1998" s="194" t="s">
        <v>4539</v>
      </c>
      <c r="N1998" s="2" t="s">
        <v>4497</v>
      </c>
      <c r="O1998" s="195" t="s">
        <v>3555</v>
      </c>
    </row>
    <row r="1999" spans="1:15">
      <c r="A1999" s="7">
        <v>2016</v>
      </c>
      <c r="B1999" s="7" t="s">
        <v>47</v>
      </c>
      <c r="C1999" s="8">
        <v>42499</v>
      </c>
      <c r="D1999" s="7">
        <v>10</v>
      </c>
      <c r="E1999" s="7" t="str">
        <f t="shared" si="56"/>
        <v>S194249910</v>
      </c>
      <c r="F1999" s="3" t="s">
        <v>14</v>
      </c>
      <c r="G1999" s="2">
        <v>88</v>
      </c>
      <c r="H1999" s="2" t="s">
        <v>4540</v>
      </c>
      <c r="I1999" s="2" t="s">
        <v>3779</v>
      </c>
      <c r="J1999" s="2" t="s">
        <v>892</v>
      </c>
      <c r="K1999" s="194" t="s">
        <v>17</v>
      </c>
      <c r="L1999" s="2">
        <v>40</v>
      </c>
      <c r="M1999" s="194" t="s">
        <v>406</v>
      </c>
      <c r="N1999" s="2" t="s">
        <v>1463</v>
      </c>
      <c r="O1999" s="195" t="s">
        <v>681</v>
      </c>
    </row>
    <row r="2000" spans="1:15">
      <c r="A2000" s="7">
        <v>2016</v>
      </c>
      <c r="B2000" s="7" t="s">
        <v>47</v>
      </c>
      <c r="C2000" s="8">
        <v>42499</v>
      </c>
      <c r="D2000" s="7">
        <v>11</v>
      </c>
      <c r="E2000" s="7" t="str">
        <f t="shared" si="56"/>
        <v>S194249911</v>
      </c>
      <c r="F2000" s="3">
        <v>2017</v>
      </c>
      <c r="G2000" s="2">
        <v>114</v>
      </c>
      <c r="H2000" s="2" t="s">
        <v>4541</v>
      </c>
      <c r="I2000" s="2" t="s">
        <v>4542</v>
      </c>
      <c r="J2000" s="2" t="s">
        <v>782</v>
      </c>
      <c r="K2000" s="194" t="s">
        <v>17</v>
      </c>
      <c r="L2000" s="2">
        <v>42</v>
      </c>
      <c r="M2000" s="194" t="s">
        <v>1086</v>
      </c>
      <c r="N2000" s="2" t="s">
        <v>4220</v>
      </c>
      <c r="O2000" s="195" t="s">
        <v>4495</v>
      </c>
    </row>
    <row r="2001" spans="1:15">
      <c r="A2001" s="7">
        <v>2016</v>
      </c>
      <c r="B2001" s="7" t="s">
        <v>47</v>
      </c>
      <c r="C2001" s="8">
        <v>42499</v>
      </c>
      <c r="D2001" s="7">
        <v>12</v>
      </c>
      <c r="E2001" s="7" t="str">
        <f t="shared" si="56"/>
        <v>S194249912</v>
      </c>
      <c r="F2001" s="3">
        <v>2018</v>
      </c>
      <c r="G2001" s="2">
        <v>122</v>
      </c>
      <c r="H2001" s="2" t="s">
        <v>4543</v>
      </c>
      <c r="I2001" s="2" t="s">
        <v>4400</v>
      </c>
      <c r="J2001" s="2" t="s">
        <v>3698</v>
      </c>
      <c r="K2001" s="194" t="s">
        <v>17</v>
      </c>
      <c r="L2001" s="2">
        <v>39</v>
      </c>
      <c r="M2001" s="194" t="s">
        <v>340</v>
      </c>
      <c r="N2001" s="2" t="s">
        <v>301</v>
      </c>
      <c r="O2001" s="195">
        <v>50</v>
      </c>
    </row>
    <row r="2002" spans="1:15">
      <c r="A2002" s="7">
        <v>2016</v>
      </c>
      <c r="B2002" s="7" t="s">
        <v>47</v>
      </c>
      <c r="C2002" s="8">
        <v>42499</v>
      </c>
      <c r="D2002" s="7">
        <v>13</v>
      </c>
      <c r="E2002" s="7" t="str">
        <f t="shared" si="56"/>
        <v>S194249913</v>
      </c>
      <c r="F2002" s="3">
        <v>2019</v>
      </c>
      <c r="G2002" s="2">
        <v>130</v>
      </c>
      <c r="H2002" s="2" t="s">
        <v>4544</v>
      </c>
      <c r="I2002" s="2" t="s">
        <v>4545</v>
      </c>
      <c r="J2002" s="2" t="s">
        <v>2115</v>
      </c>
      <c r="K2002" s="194" t="s">
        <v>17</v>
      </c>
      <c r="L2002" s="2">
        <v>35</v>
      </c>
      <c r="M2002" s="194" t="s">
        <v>340</v>
      </c>
      <c r="N2002" s="2" t="s">
        <v>1371</v>
      </c>
      <c r="O2002" s="195" t="s">
        <v>972</v>
      </c>
    </row>
    <row r="2003" spans="1:15" ht="15.75" thickBot="1">
      <c r="A2003" s="7">
        <v>2016</v>
      </c>
      <c r="B2003" s="7" t="s">
        <v>47</v>
      </c>
      <c r="C2003" s="8">
        <v>42499</v>
      </c>
      <c r="D2003" s="7">
        <v>14</v>
      </c>
      <c r="E2003" s="7" t="str">
        <f t="shared" si="56"/>
        <v>S194249914</v>
      </c>
      <c r="F2003" s="5">
        <v>2020</v>
      </c>
      <c r="G2003" s="6">
        <v>130</v>
      </c>
      <c r="H2003" s="6" t="s">
        <v>4546</v>
      </c>
      <c r="I2003" s="6" t="s">
        <v>4547</v>
      </c>
      <c r="J2003" s="6" t="s">
        <v>419</v>
      </c>
      <c r="K2003" s="196" t="s">
        <v>17</v>
      </c>
      <c r="L2003" s="6">
        <v>33</v>
      </c>
      <c r="M2003" s="196" t="s">
        <v>340</v>
      </c>
      <c r="N2003" s="6" t="s">
        <v>973</v>
      </c>
      <c r="O2003" s="197">
        <v>40</v>
      </c>
    </row>
    <row r="2004" spans="1:15" ht="16.5" thickTop="1" thickBot="1">
      <c r="A2004" s="7">
        <v>2016</v>
      </c>
      <c r="B2004" s="7" t="s">
        <v>47</v>
      </c>
      <c r="C2004" s="8">
        <v>42499</v>
      </c>
      <c r="D2004" s="7">
        <v>15</v>
      </c>
      <c r="E2004" s="7" t="str">
        <f t="shared" si="56"/>
        <v>S194249915</v>
      </c>
      <c r="F2004" s="1" t="s">
        <v>15</v>
      </c>
    </row>
    <row r="2005" spans="1:15" ht="16.5" thickTop="1" thickBot="1">
      <c r="A2005" s="7">
        <v>2016</v>
      </c>
      <c r="B2005" s="7" t="s">
        <v>47</v>
      </c>
      <c r="C2005" s="8">
        <v>42499</v>
      </c>
      <c r="D2005" s="7">
        <v>16</v>
      </c>
      <c r="E2005" s="7" t="str">
        <f t="shared" si="56"/>
        <v>S194249916</v>
      </c>
      <c r="F2005" s="338" t="s">
        <v>1</v>
      </c>
      <c r="G2005" s="341" t="s">
        <v>2</v>
      </c>
      <c r="H2005" s="342"/>
      <c r="I2005" s="342"/>
      <c r="J2005" s="343"/>
      <c r="K2005" s="344" t="s">
        <v>3</v>
      </c>
      <c r="L2005" s="343"/>
      <c r="M2005" s="344" t="s">
        <v>144</v>
      </c>
      <c r="N2005" s="342"/>
      <c r="O2005" s="342"/>
    </row>
    <row r="2006" spans="1:15" ht="18" customHeight="1" thickBot="1">
      <c r="A2006" s="7">
        <v>2016</v>
      </c>
      <c r="B2006" s="7" t="s">
        <v>47</v>
      </c>
      <c r="C2006" s="8">
        <v>42499</v>
      </c>
      <c r="D2006" s="7">
        <v>17</v>
      </c>
      <c r="E2006" s="7" t="str">
        <f t="shared" si="56"/>
        <v>S194249917</v>
      </c>
      <c r="F2006" s="339"/>
      <c r="G2006" s="345" t="s">
        <v>5</v>
      </c>
      <c r="H2006" s="347" t="s">
        <v>145</v>
      </c>
      <c r="I2006" s="348"/>
      <c r="J2006" s="349"/>
      <c r="K2006" s="350" t="s">
        <v>6</v>
      </c>
      <c r="L2006" s="352" t="s">
        <v>7</v>
      </c>
      <c r="M2006" s="350" t="s">
        <v>8</v>
      </c>
      <c r="N2006" s="354" t="s">
        <v>146</v>
      </c>
      <c r="O2006" s="356" t="s">
        <v>147</v>
      </c>
    </row>
    <row r="2007" spans="1:15" ht="15.75" thickBot="1">
      <c r="A2007" s="7">
        <v>2016</v>
      </c>
      <c r="B2007" s="7" t="s">
        <v>47</v>
      </c>
      <c r="C2007" s="8">
        <v>42499</v>
      </c>
      <c r="D2007" s="7">
        <v>18</v>
      </c>
      <c r="E2007" s="7" t="str">
        <f t="shared" si="56"/>
        <v>S194249918</v>
      </c>
      <c r="F2007" s="340"/>
      <c r="G2007" s="346"/>
      <c r="H2007" s="191" t="s">
        <v>9</v>
      </c>
      <c r="I2007" s="192" t="s">
        <v>10</v>
      </c>
      <c r="J2007" s="193" t="s">
        <v>11</v>
      </c>
      <c r="K2007" s="351"/>
      <c r="L2007" s="353"/>
      <c r="M2007" s="351"/>
      <c r="N2007" s="355"/>
      <c r="O2007" s="357"/>
    </row>
    <row r="2008" spans="1:15">
      <c r="A2008" s="7">
        <v>2016</v>
      </c>
      <c r="B2008" s="7" t="s">
        <v>47</v>
      </c>
      <c r="C2008" s="8">
        <v>42499</v>
      </c>
      <c r="D2008" s="7">
        <v>19</v>
      </c>
      <c r="E2008" s="7" t="str">
        <f t="shared" si="56"/>
        <v>S194249919</v>
      </c>
      <c r="F2008" s="3" t="s">
        <v>16</v>
      </c>
      <c r="G2008" s="2">
        <v>14</v>
      </c>
      <c r="H2008" s="2" t="s">
        <v>702</v>
      </c>
      <c r="I2008" s="2" t="s">
        <v>2676</v>
      </c>
      <c r="J2008" s="2" t="s">
        <v>1374</v>
      </c>
      <c r="K2008" s="194" t="s">
        <v>17</v>
      </c>
      <c r="L2008" s="2">
        <v>49</v>
      </c>
      <c r="M2008" s="194" t="s">
        <v>340</v>
      </c>
      <c r="N2008" s="2" t="s">
        <v>1691</v>
      </c>
      <c r="O2008" s="195">
        <v>25</v>
      </c>
    </row>
    <row r="2009" spans="1:15">
      <c r="A2009" s="7">
        <v>2016</v>
      </c>
      <c r="B2009" s="7" t="s">
        <v>47</v>
      </c>
      <c r="C2009" s="8">
        <v>42499</v>
      </c>
      <c r="D2009" s="7">
        <v>20</v>
      </c>
      <c r="E2009" s="7" t="str">
        <f t="shared" si="56"/>
        <v>S194249920</v>
      </c>
      <c r="F2009" s="4">
        <v>42491</v>
      </c>
      <c r="G2009" s="2">
        <v>91</v>
      </c>
      <c r="H2009" s="2" t="s">
        <v>4548</v>
      </c>
      <c r="I2009" s="2" t="s">
        <v>3721</v>
      </c>
      <c r="J2009" s="2" t="s">
        <v>2224</v>
      </c>
      <c r="K2009" s="194" t="s">
        <v>17</v>
      </c>
      <c r="L2009" s="2">
        <v>48</v>
      </c>
      <c r="M2009" s="194" t="s">
        <v>4549</v>
      </c>
      <c r="N2009" s="2" t="s">
        <v>4176</v>
      </c>
      <c r="O2009" s="195" t="s">
        <v>443</v>
      </c>
    </row>
    <row r="2010" spans="1:15">
      <c r="A2010" s="7">
        <v>2016</v>
      </c>
      <c r="B2010" s="7" t="s">
        <v>47</v>
      </c>
      <c r="C2010" s="8">
        <v>42499</v>
      </c>
      <c r="D2010" s="7">
        <v>21</v>
      </c>
      <c r="E2010" s="7" t="str">
        <f t="shared" si="56"/>
        <v>S194249921</v>
      </c>
      <c r="F2010" s="4">
        <v>42522</v>
      </c>
      <c r="G2010" s="2">
        <v>88</v>
      </c>
      <c r="H2010" s="2" t="s">
        <v>4550</v>
      </c>
      <c r="I2010" s="2" t="s">
        <v>4551</v>
      </c>
      <c r="J2010" s="2" t="s">
        <v>4552</v>
      </c>
      <c r="K2010" s="194" t="s">
        <v>17</v>
      </c>
      <c r="L2010" s="2">
        <v>43</v>
      </c>
      <c r="M2010" s="194" t="s">
        <v>507</v>
      </c>
      <c r="N2010" s="2" t="s">
        <v>1229</v>
      </c>
      <c r="O2010" s="195" t="s">
        <v>423</v>
      </c>
    </row>
    <row r="2011" spans="1:15">
      <c r="A2011" s="7">
        <v>2016</v>
      </c>
      <c r="B2011" s="7" t="s">
        <v>47</v>
      </c>
      <c r="C2011" s="8">
        <v>42499</v>
      </c>
      <c r="D2011" s="7">
        <v>22</v>
      </c>
      <c r="E2011" s="7" t="str">
        <f t="shared" si="56"/>
        <v>S194249922</v>
      </c>
      <c r="F2011" s="4">
        <v>42552</v>
      </c>
      <c r="G2011" s="2">
        <v>97</v>
      </c>
      <c r="H2011" s="2" t="s">
        <v>4553</v>
      </c>
      <c r="I2011" s="2" t="s">
        <v>4554</v>
      </c>
      <c r="J2011" s="2" t="s">
        <v>1055</v>
      </c>
      <c r="K2011" s="194" t="s">
        <v>17</v>
      </c>
      <c r="L2011" s="2">
        <v>40</v>
      </c>
      <c r="M2011" s="194" t="s">
        <v>4555</v>
      </c>
      <c r="N2011" s="2" t="s">
        <v>1301</v>
      </c>
      <c r="O2011" s="195" t="s">
        <v>1566</v>
      </c>
    </row>
    <row r="2012" spans="1:15">
      <c r="A2012" s="7">
        <v>2016</v>
      </c>
      <c r="B2012" s="7" t="s">
        <v>47</v>
      </c>
      <c r="C2012" s="8">
        <v>42499</v>
      </c>
      <c r="D2012" s="7">
        <v>23</v>
      </c>
      <c r="E2012" s="7" t="str">
        <f t="shared" si="56"/>
        <v>S194249923</v>
      </c>
      <c r="F2012" s="4">
        <v>42583</v>
      </c>
      <c r="G2012" s="2">
        <v>100</v>
      </c>
      <c r="H2012" s="2" t="s">
        <v>4556</v>
      </c>
      <c r="I2012" s="2" t="s">
        <v>4557</v>
      </c>
      <c r="J2012" s="2" t="s">
        <v>3571</v>
      </c>
      <c r="K2012" s="194" t="s">
        <v>17</v>
      </c>
      <c r="L2012" s="2">
        <v>39</v>
      </c>
      <c r="M2012" s="194" t="s">
        <v>627</v>
      </c>
      <c r="N2012" s="2" t="s">
        <v>625</v>
      </c>
      <c r="O2012" s="195" t="s">
        <v>626</v>
      </c>
    </row>
    <row r="2013" spans="1:15">
      <c r="A2013" s="7">
        <v>2016</v>
      </c>
      <c r="B2013" s="7" t="s">
        <v>47</v>
      </c>
      <c r="C2013" s="8">
        <v>42499</v>
      </c>
      <c r="D2013" s="7">
        <v>24</v>
      </c>
      <c r="E2013" s="7" t="str">
        <f t="shared" si="56"/>
        <v>S194249924</v>
      </c>
      <c r="F2013" s="3" t="s">
        <v>14</v>
      </c>
      <c r="G2013" s="2">
        <v>102</v>
      </c>
      <c r="H2013" s="2" t="s">
        <v>4558</v>
      </c>
      <c r="I2013" s="2" t="s">
        <v>4559</v>
      </c>
      <c r="J2013" s="2" t="s">
        <v>2254</v>
      </c>
      <c r="K2013" s="194" t="s">
        <v>17</v>
      </c>
      <c r="L2013" s="2">
        <v>41</v>
      </c>
      <c r="M2013" s="194" t="s">
        <v>1795</v>
      </c>
      <c r="N2013" s="2" t="s">
        <v>596</v>
      </c>
      <c r="O2013" s="195">
        <v>25</v>
      </c>
    </row>
    <row r="2014" spans="1:15">
      <c r="A2014" s="7">
        <v>2016</v>
      </c>
      <c r="B2014" s="7" t="s">
        <v>47</v>
      </c>
      <c r="C2014" s="8">
        <v>42499</v>
      </c>
      <c r="D2014" s="7">
        <v>25</v>
      </c>
      <c r="E2014" s="7" t="str">
        <f t="shared" si="56"/>
        <v>S194249925</v>
      </c>
      <c r="F2014" s="3">
        <v>2017</v>
      </c>
      <c r="G2014" s="2">
        <v>134</v>
      </c>
      <c r="H2014" s="2" t="s">
        <v>4284</v>
      </c>
      <c r="I2014" s="2" t="s">
        <v>4560</v>
      </c>
      <c r="J2014" s="2" t="s">
        <v>2119</v>
      </c>
      <c r="K2014" s="194" t="s">
        <v>17</v>
      </c>
      <c r="L2014" s="2">
        <v>45</v>
      </c>
      <c r="M2014" s="194">
        <v>20</v>
      </c>
      <c r="N2014" s="2">
        <v>10</v>
      </c>
      <c r="O2014" s="195">
        <v>70</v>
      </c>
    </row>
    <row r="2015" spans="1:15">
      <c r="A2015" s="7">
        <v>2016</v>
      </c>
      <c r="B2015" s="7" t="s">
        <v>47</v>
      </c>
      <c r="C2015" s="8">
        <v>42499</v>
      </c>
      <c r="D2015" s="7">
        <v>26</v>
      </c>
      <c r="E2015" s="7" t="str">
        <f t="shared" si="56"/>
        <v>S194249926</v>
      </c>
      <c r="F2015" s="3">
        <v>2018</v>
      </c>
      <c r="G2015" s="2">
        <v>145</v>
      </c>
      <c r="H2015" s="2" t="s">
        <v>3595</v>
      </c>
      <c r="I2015" s="2" t="s">
        <v>4561</v>
      </c>
      <c r="J2015" s="2" t="s">
        <v>465</v>
      </c>
      <c r="K2015" s="194" t="s">
        <v>17</v>
      </c>
      <c r="L2015" s="2">
        <v>43</v>
      </c>
      <c r="M2015" s="194" t="s">
        <v>4562</v>
      </c>
      <c r="N2015" s="2" t="s">
        <v>4563</v>
      </c>
      <c r="O2015" s="195" t="s">
        <v>4564</v>
      </c>
    </row>
    <row r="2016" spans="1:15">
      <c r="A2016" s="7">
        <v>2016</v>
      </c>
      <c r="B2016" s="7" t="s">
        <v>47</v>
      </c>
      <c r="C2016" s="8">
        <v>42499</v>
      </c>
      <c r="D2016" s="7">
        <v>27</v>
      </c>
      <c r="E2016" s="7" t="str">
        <f t="shared" si="56"/>
        <v>S194249927</v>
      </c>
      <c r="F2016" s="3">
        <v>2019</v>
      </c>
      <c r="G2016" s="2">
        <v>155</v>
      </c>
      <c r="H2016" s="2" t="s">
        <v>4565</v>
      </c>
      <c r="I2016" s="2" t="s">
        <v>4566</v>
      </c>
      <c r="J2016" s="2" t="s">
        <v>448</v>
      </c>
      <c r="K2016" s="194" t="s">
        <v>17</v>
      </c>
      <c r="L2016" s="2">
        <v>38</v>
      </c>
      <c r="M2016" s="194" t="s">
        <v>1460</v>
      </c>
      <c r="N2016" s="2" t="s">
        <v>1460</v>
      </c>
      <c r="O2016" s="195" t="s">
        <v>972</v>
      </c>
    </row>
    <row r="2017" spans="1:15" ht="15.75" thickBot="1">
      <c r="A2017" s="7">
        <v>2016</v>
      </c>
      <c r="B2017" s="7" t="s">
        <v>47</v>
      </c>
      <c r="C2017" s="8">
        <v>42499</v>
      </c>
      <c r="D2017" s="7">
        <v>28</v>
      </c>
      <c r="E2017" s="7" t="str">
        <f t="shared" si="56"/>
        <v>S194249928</v>
      </c>
      <c r="F2017" s="5">
        <v>2020</v>
      </c>
      <c r="G2017" s="6">
        <v>155</v>
      </c>
      <c r="H2017" s="6" t="s">
        <v>4567</v>
      </c>
      <c r="I2017" s="6" t="s">
        <v>4568</v>
      </c>
      <c r="J2017" s="6" t="s">
        <v>899</v>
      </c>
      <c r="K2017" s="196" t="s">
        <v>17</v>
      </c>
      <c r="L2017" s="6">
        <v>34</v>
      </c>
      <c r="M2017" s="196" t="s">
        <v>1265</v>
      </c>
      <c r="N2017" s="6" t="s">
        <v>2030</v>
      </c>
      <c r="O2017" s="197" t="s">
        <v>1789</v>
      </c>
    </row>
    <row r="2018" spans="1:15" ht="16.5" thickTop="1" thickBot="1">
      <c r="A2018" s="7">
        <v>2016</v>
      </c>
      <c r="B2018" s="7" t="s">
        <v>46</v>
      </c>
      <c r="C2018" s="8">
        <v>42506</v>
      </c>
      <c r="D2018" s="7">
        <v>1</v>
      </c>
      <c r="E2018" s="7" t="str">
        <f t="shared" si="56"/>
        <v>S20425061</v>
      </c>
      <c r="F2018" s="1" t="s">
        <v>0</v>
      </c>
    </row>
    <row r="2019" spans="1:15" ht="16.5" thickTop="1" thickBot="1">
      <c r="A2019" s="7">
        <v>2016</v>
      </c>
      <c r="B2019" s="7" t="s">
        <v>46</v>
      </c>
      <c r="C2019" s="8">
        <v>42506</v>
      </c>
      <c r="D2019" s="7">
        <v>2</v>
      </c>
      <c r="E2019" s="7" t="str">
        <f t="shared" si="56"/>
        <v>S20425062</v>
      </c>
      <c r="F2019" s="338" t="s">
        <v>1</v>
      </c>
      <c r="G2019" s="341" t="s">
        <v>2</v>
      </c>
      <c r="H2019" s="342"/>
      <c r="I2019" s="342"/>
      <c r="J2019" s="343"/>
      <c r="K2019" s="344" t="s">
        <v>3</v>
      </c>
      <c r="L2019" s="343"/>
      <c r="M2019" s="344" t="s">
        <v>144</v>
      </c>
      <c r="N2019" s="342"/>
      <c r="O2019" s="342"/>
    </row>
    <row r="2020" spans="1:15" ht="18" customHeight="1" thickBot="1">
      <c r="A2020" s="7">
        <v>2016</v>
      </c>
      <c r="B2020" s="7" t="s">
        <v>46</v>
      </c>
      <c r="C2020" s="8">
        <v>42506</v>
      </c>
      <c r="D2020" s="7">
        <v>3</v>
      </c>
      <c r="E2020" s="7" t="str">
        <f t="shared" si="56"/>
        <v>S20425063</v>
      </c>
      <c r="F2020" s="339"/>
      <c r="G2020" s="345" t="s">
        <v>5</v>
      </c>
      <c r="H2020" s="347" t="s">
        <v>145</v>
      </c>
      <c r="I2020" s="348"/>
      <c r="J2020" s="349"/>
      <c r="K2020" s="350" t="s">
        <v>6</v>
      </c>
      <c r="L2020" s="352" t="s">
        <v>7</v>
      </c>
      <c r="M2020" s="350" t="s">
        <v>8</v>
      </c>
      <c r="N2020" s="354" t="s">
        <v>146</v>
      </c>
      <c r="O2020" s="356" t="s">
        <v>147</v>
      </c>
    </row>
    <row r="2021" spans="1:15" ht="15.75" thickBot="1">
      <c r="A2021" s="7">
        <v>2016</v>
      </c>
      <c r="B2021" s="7" t="s">
        <v>46</v>
      </c>
      <c r="C2021" s="8">
        <v>42506</v>
      </c>
      <c r="D2021" s="7">
        <v>4</v>
      </c>
      <c r="E2021" s="7" t="str">
        <f t="shared" si="56"/>
        <v>S20425064</v>
      </c>
      <c r="F2021" s="340"/>
      <c r="G2021" s="346"/>
      <c r="H2021" s="191" t="s">
        <v>9</v>
      </c>
      <c r="I2021" s="192" t="s">
        <v>10</v>
      </c>
      <c r="J2021" s="193" t="s">
        <v>11</v>
      </c>
      <c r="K2021" s="351"/>
      <c r="L2021" s="353"/>
      <c r="M2021" s="351"/>
      <c r="N2021" s="355"/>
      <c r="O2021" s="357"/>
    </row>
    <row r="2022" spans="1:15">
      <c r="A2022" s="7">
        <v>2016</v>
      </c>
      <c r="B2022" s="7" t="s">
        <v>46</v>
      </c>
      <c r="C2022" s="8">
        <v>42506</v>
      </c>
      <c r="D2022" s="7">
        <v>5</v>
      </c>
      <c r="E2022" s="7" t="str">
        <f t="shared" si="56"/>
        <v>S20425065</v>
      </c>
      <c r="F2022" s="3" t="s">
        <v>12</v>
      </c>
      <c r="G2022" s="2">
        <v>5</v>
      </c>
      <c r="H2022" s="2" t="s">
        <v>2294</v>
      </c>
      <c r="I2022" s="2">
        <v>6</v>
      </c>
      <c r="J2022" s="2" t="s">
        <v>4569</v>
      </c>
      <c r="K2022" s="194" t="s">
        <v>17</v>
      </c>
      <c r="L2022" s="2">
        <v>51</v>
      </c>
      <c r="M2022" s="194" t="s">
        <v>3110</v>
      </c>
      <c r="N2022" s="2" t="s">
        <v>1970</v>
      </c>
      <c r="O2022" s="195" t="s">
        <v>645</v>
      </c>
    </row>
    <row r="2023" spans="1:15">
      <c r="A2023" s="7">
        <v>2016</v>
      </c>
      <c r="B2023" s="7" t="s">
        <v>46</v>
      </c>
      <c r="C2023" s="8">
        <v>42506</v>
      </c>
      <c r="D2023" s="7">
        <v>6</v>
      </c>
      <c r="E2023" s="7" t="str">
        <f t="shared" si="56"/>
        <v>S20425066</v>
      </c>
      <c r="F2023" s="4">
        <v>42491</v>
      </c>
      <c r="G2023" s="2">
        <v>74</v>
      </c>
      <c r="H2023" s="2" t="s">
        <v>4570</v>
      </c>
      <c r="I2023" s="2" t="s">
        <v>4571</v>
      </c>
      <c r="J2023" s="2" t="s">
        <v>2141</v>
      </c>
      <c r="K2023" s="194" t="s">
        <v>17</v>
      </c>
      <c r="L2023" s="2">
        <v>51</v>
      </c>
      <c r="M2023" s="194" t="s">
        <v>3662</v>
      </c>
      <c r="N2023" s="2" t="s">
        <v>1969</v>
      </c>
      <c r="O2023" s="195" t="s">
        <v>4572</v>
      </c>
    </row>
    <row r="2024" spans="1:15">
      <c r="A2024" s="7">
        <v>2016</v>
      </c>
      <c r="B2024" s="7" t="s">
        <v>46</v>
      </c>
      <c r="C2024" s="8">
        <v>42506</v>
      </c>
      <c r="D2024" s="7">
        <v>7</v>
      </c>
      <c r="E2024" s="7" t="str">
        <f t="shared" si="56"/>
        <v>S20425067</v>
      </c>
      <c r="F2024" s="4">
        <v>42522</v>
      </c>
      <c r="G2024" s="2">
        <v>70</v>
      </c>
      <c r="H2024" s="2" t="s">
        <v>4573</v>
      </c>
      <c r="I2024" s="2" t="s">
        <v>4574</v>
      </c>
      <c r="J2024" s="2" t="s">
        <v>3806</v>
      </c>
      <c r="K2024" s="194" t="s">
        <v>17</v>
      </c>
      <c r="L2024" s="2">
        <v>45</v>
      </c>
      <c r="M2024" s="194">
        <v>88</v>
      </c>
      <c r="N2024" s="2">
        <v>4</v>
      </c>
      <c r="O2024" s="195">
        <v>8</v>
      </c>
    </row>
    <row r="2025" spans="1:15">
      <c r="A2025" s="7">
        <v>2016</v>
      </c>
      <c r="B2025" s="7" t="s">
        <v>46</v>
      </c>
      <c r="C2025" s="8">
        <v>42506</v>
      </c>
      <c r="D2025" s="7">
        <v>8</v>
      </c>
      <c r="E2025" s="7" t="str">
        <f t="shared" si="56"/>
        <v>S20425068</v>
      </c>
      <c r="F2025" s="4">
        <v>42552</v>
      </c>
      <c r="G2025" s="2">
        <v>82</v>
      </c>
      <c r="H2025" s="2" t="s">
        <v>4575</v>
      </c>
      <c r="I2025" s="2" t="s">
        <v>4576</v>
      </c>
      <c r="J2025" s="2" t="s">
        <v>945</v>
      </c>
      <c r="K2025" s="194" t="s">
        <v>17</v>
      </c>
      <c r="L2025" s="2">
        <v>41</v>
      </c>
      <c r="M2025" s="194" t="s">
        <v>513</v>
      </c>
      <c r="N2025" s="2" t="s">
        <v>1684</v>
      </c>
      <c r="O2025" s="195" t="s">
        <v>792</v>
      </c>
    </row>
    <row r="2026" spans="1:15">
      <c r="A2026" s="7">
        <v>2016</v>
      </c>
      <c r="B2026" s="7" t="s">
        <v>46</v>
      </c>
      <c r="C2026" s="8">
        <v>42506</v>
      </c>
      <c r="D2026" s="7">
        <v>9</v>
      </c>
      <c r="E2026" s="7" t="str">
        <f t="shared" si="56"/>
        <v>S20425069</v>
      </c>
      <c r="F2026" s="4">
        <v>42583</v>
      </c>
      <c r="G2026" s="2">
        <v>86</v>
      </c>
      <c r="H2026" s="2" t="s">
        <v>4577</v>
      </c>
      <c r="I2026" s="2" t="s">
        <v>4538</v>
      </c>
      <c r="J2026" s="2" t="s">
        <v>1404</v>
      </c>
      <c r="K2026" s="194" t="s">
        <v>17</v>
      </c>
      <c r="L2026" s="2">
        <v>40</v>
      </c>
      <c r="M2026" s="194" t="s">
        <v>1598</v>
      </c>
      <c r="N2026" s="2" t="s">
        <v>2076</v>
      </c>
      <c r="O2026" s="195" t="s">
        <v>4578</v>
      </c>
    </row>
    <row r="2027" spans="1:15">
      <c r="A2027" s="7">
        <v>2016</v>
      </c>
      <c r="B2027" s="7" t="s">
        <v>46</v>
      </c>
      <c r="C2027" s="8">
        <v>42506</v>
      </c>
      <c r="D2027" s="7">
        <v>10</v>
      </c>
      <c r="E2027" s="7" t="str">
        <f t="shared" ref="E2027:E2090" si="57">B2027&amp;C2027&amp;D2027</f>
        <v>S204250610</v>
      </c>
      <c r="F2027" s="3" t="s">
        <v>14</v>
      </c>
      <c r="G2027" s="2">
        <v>88</v>
      </c>
      <c r="H2027" s="2" t="s">
        <v>4579</v>
      </c>
      <c r="I2027" s="2" t="s">
        <v>4580</v>
      </c>
      <c r="J2027" s="2" t="s">
        <v>1951</v>
      </c>
      <c r="K2027" s="194" t="s">
        <v>17</v>
      </c>
      <c r="L2027" s="2">
        <v>42</v>
      </c>
      <c r="M2027" s="194">
        <v>44</v>
      </c>
      <c r="N2027" s="2">
        <v>20</v>
      </c>
      <c r="O2027" s="195">
        <v>36</v>
      </c>
    </row>
    <row r="2028" spans="1:15">
      <c r="A2028" s="7">
        <v>2016</v>
      </c>
      <c r="B2028" s="7" t="s">
        <v>46</v>
      </c>
      <c r="C2028" s="8">
        <v>42506</v>
      </c>
      <c r="D2028" s="7">
        <v>11</v>
      </c>
      <c r="E2028" s="7" t="str">
        <f t="shared" si="57"/>
        <v>S204250611</v>
      </c>
      <c r="F2028" s="3">
        <v>2017</v>
      </c>
      <c r="G2028" s="2">
        <v>116</v>
      </c>
      <c r="H2028" s="2" t="s">
        <v>4581</v>
      </c>
      <c r="I2028" s="2" t="s">
        <v>4582</v>
      </c>
      <c r="J2028" s="2" t="s">
        <v>2257</v>
      </c>
      <c r="K2028" s="194" t="s">
        <v>17</v>
      </c>
      <c r="L2028" s="2">
        <v>40</v>
      </c>
      <c r="M2028" s="194">
        <v>0</v>
      </c>
      <c r="N2028" s="2" t="s">
        <v>692</v>
      </c>
      <c r="O2028" s="195" t="s">
        <v>1868</v>
      </c>
    </row>
    <row r="2029" spans="1:15">
      <c r="A2029" s="7">
        <v>2016</v>
      </c>
      <c r="B2029" s="7" t="s">
        <v>46</v>
      </c>
      <c r="C2029" s="8">
        <v>42506</v>
      </c>
      <c r="D2029" s="7">
        <v>12</v>
      </c>
      <c r="E2029" s="7" t="str">
        <f t="shared" si="57"/>
        <v>S204250612</v>
      </c>
      <c r="F2029" s="3">
        <v>2018</v>
      </c>
      <c r="G2029" s="2">
        <v>122</v>
      </c>
      <c r="H2029" s="2" t="s">
        <v>4583</v>
      </c>
      <c r="I2029" s="2" t="s">
        <v>4584</v>
      </c>
      <c r="J2029" s="2" t="s">
        <v>2621</v>
      </c>
      <c r="K2029" s="194" t="s">
        <v>17</v>
      </c>
      <c r="L2029" s="2">
        <v>38</v>
      </c>
      <c r="M2029" s="194">
        <v>0</v>
      </c>
      <c r="N2029" s="2">
        <v>40</v>
      </c>
      <c r="O2029" s="195">
        <v>60</v>
      </c>
    </row>
    <row r="2030" spans="1:15">
      <c r="A2030" s="7">
        <v>2016</v>
      </c>
      <c r="B2030" s="7" t="s">
        <v>46</v>
      </c>
      <c r="C2030" s="8">
        <v>42506</v>
      </c>
      <c r="D2030" s="7">
        <v>13</v>
      </c>
      <c r="E2030" s="7" t="str">
        <f t="shared" si="57"/>
        <v>S204250613</v>
      </c>
      <c r="F2030" s="3">
        <v>2019</v>
      </c>
      <c r="G2030" s="2">
        <v>130</v>
      </c>
      <c r="H2030" s="2" t="s">
        <v>4585</v>
      </c>
      <c r="I2030" s="2" t="s">
        <v>4586</v>
      </c>
      <c r="J2030" s="2" t="s">
        <v>511</v>
      </c>
      <c r="K2030" s="194" t="s">
        <v>17</v>
      </c>
      <c r="L2030" s="2">
        <v>35</v>
      </c>
      <c r="M2030" s="194" t="s">
        <v>691</v>
      </c>
      <c r="N2030" s="2">
        <v>50</v>
      </c>
      <c r="O2030" s="195" t="s">
        <v>701</v>
      </c>
    </row>
    <row r="2031" spans="1:15" ht="15.75" thickBot="1">
      <c r="A2031" s="7">
        <v>2016</v>
      </c>
      <c r="B2031" s="7" t="s">
        <v>46</v>
      </c>
      <c r="C2031" s="8">
        <v>42506</v>
      </c>
      <c r="D2031" s="7">
        <v>14</v>
      </c>
      <c r="E2031" s="7" t="str">
        <f t="shared" si="57"/>
        <v>S204250614</v>
      </c>
      <c r="F2031" s="5">
        <v>2020</v>
      </c>
      <c r="G2031" s="6">
        <v>130</v>
      </c>
      <c r="H2031" s="6" t="s">
        <v>4587</v>
      </c>
      <c r="I2031" s="6" t="s">
        <v>4588</v>
      </c>
      <c r="J2031" s="6" t="s">
        <v>3066</v>
      </c>
      <c r="K2031" s="196" t="s">
        <v>17</v>
      </c>
      <c r="L2031" s="6">
        <v>34</v>
      </c>
      <c r="M2031" s="196">
        <v>0</v>
      </c>
      <c r="N2031" s="6">
        <v>50</v>
      </c>
      <c r="O2031" s="197">
        <v>50</v>
      </c>
    </row>
    <row r="2032" spans="1:15" ht="16.5" thickTop="1" thickBot="1">
      <c r="A2032" s="7">
        <v>2016</v>
      </c>
      <c r="B2032" s="7" t="s">
        <v>46</v>
      </c>
      <c r="C2032" s="8">
        <v>42506</v>
      </c>
      <c r="D2032" s="7">
        <v>15</v>
      </c>
      <c r="E2032" s="7" t="str">
        <f t="shared" si="57"/>
        <v>S204250615</v>
      </c>
      <c r="F2032" s="1" t="s">
        <v>15</v>
      </c>
    </row>
    <row r="2033" spans="1:15" ht="16.5" thickTop="1" thickBot="1">
      <c r="A2033" s="7">
        <v>2016</v>
      </c>
      <c r="B2033" s="7" t="s">
        <v>46</v>
      </c>
      <c r="C2033" s="8">
        <v>42506</v>
      </c>
      <c r="D2033" s="7">
        <v>16</v>
      </c>
      <c r="E2033" s="7" t="str">
        <f t="shared" si="57"/>
        <v>S204250616</v>
      </c>
      <c r="F2033" s="338" t="s">
        <v>1</v>
      </c>
      <c r="G2033" s="341" t="s">
        <v>2</v>
      </c>
      <c r="H2033" s="342"/>
      <c r="I2033" s="342"/>
      <c r="J2033" s="343"/>
      <c r="K2033" s="344" t="s">
        <v>3</v>
      </c>
      <c r="L2033" s="343"/>
      <c r="M2033" s="344" t="s">
        <v>144</v>
      </c>
      <c r="N2033" s="342"/>
      <c r="O2033" s="342"/>
    </row>
    <row r="2034" spans="1:15" ht="18" customHeight="1" thickBot="1">
      <c r="A2034" s="7">
        <v>2016</v>
      </c>
      <c r="B2034" s="7" t="s">
        <v>46</v>
      </c>
      <c r="C2034" s="8">
        <v>42506</v>
      </c>
      <c r="D2034" s="7">
        <v>17</v>
      </c>
      <c r="E2034" s="7" t="str">
        <f t="shared" si="57"/>
        <v>S204250617</v>
      </c>
      <c r="F2034" s="339"/>
      <c r="G2034" s="345" t="s">
        <v>5</v>
      </c>
      <c r="H2034" s="347" t="s">
        <v>145</v>
      </c>
      <c r="I2034" s="348"/>
      <c r="J2034" s="349"/>
      <c r="K2034" s="350" t="s">
        <v>6</v>
      </c>
      <c r="L2034" s="352" t="s">
        <v>7</v>
      </c>
      <c r="M2034" s="350" t="s">
        <v>8</v>
      </c>
      <c r="N2034" s="354" t="s">
        <v>146</v>
      </c>
      <c r="O2034" s="356" t="s">
        <v>147</v>
      </c>
    </row>
    <row r="2035" spans="1:15" ht="15.75" thickBot="1">
      <c r="A2035" s="7">
        <v>2016</v>
      </c>
      <c r="B2035" s="7" t="s">
        <v>46</v>
      </c>
      <c r="C2035" s="8">
        <v>42506</v>
      </c>
      <c r="D2035" s="7">
        <v>18</v>
      </c>
      <c r="E2035" s="7" t="str">
        <f t="shared" si="57"/>
        <v>S204250618</v>
      </c>
      <c r="F2035" s="340"/>
      <c r="G2035" s="346"/>
      <c r="H2035" s="191" t="s">
        <v>9</v>
      </c>
      <c r="I2035" s="192" t="s">
        <v>10</v>
      </c>
      <c r="J2035" s="193" t="s">
        <v>11</v>
      </c>
      <c r="K2035" s="351"/>
      <c r="L2035" s="353"/>
      <c r="M2035" s="351"/>
      <c r="N2035" s="355"/>
      <c r="O2035" s="357"/>
    </row>
    <row r="2036" spans="1:15">
      <c r="A2036" s="7">
        <v>2016</v>
      </c>
      <c r="B2036" s="7" t="s">
        <v>46</v>
      </c>
      <c r="C2036" s="8">
        <v>42506</v>
      </c>
      <c r="D2036" s="7">
        <v>19</v>
      </c>
      <c r="E2036" s="7" t="str">
        <f t="shared" si="57"/>
        <v>S204250619</v>
      </c>
      <c r="F2036" s="3" t="s">
        <v>16</v>
      </c>
      <c r="G2036" s="2">
        <v>15</v>
      </c>
      <c r="H2036" s="2" t="s">
        <v>4207</v>
      </c>
      <c r="I2036" s="2" t="s">
        <v>4589</v>
      </c>
      <c r="J2036" s="2" t="s">
        <v>469</v>
      </c>
      <c r="K2036" s="194" t="s">
        <v>17</v>
      </c>
      <c r="L2036" s="2">
        <v>47</v>
      </c>
      <c r="M2036" s="194">
        <v>12</v>
      </c>
      <c r="N2036" s="2">
        <v>60</v>
      </c>
      <c r="O2036" s="195">
        <v>28</v>
      </c>
    </row>
    <row r="2037" spans="1:15">
      <c r="A2037" s="7">
        <v>2016</v>
      </c>
      <c r="B2037" s="7" t="s">
        <v>46</v>
      </c>
      <c r="C2037" s="8">
        <v>42506</v>
      </c>
      <c r="D2037" s="7">
        <v>20</v>
      </c>
      <c r="E2037" s="7" t="str">
        <f t="shared" si="57"/>
        <v>S204250620</v>
      </c>
      <c r="F2037" s="4">
        <v>42491</v>
      </c>
      <c r="G2037" s="2">
        <v>89</v>
      </c>
      <c r="H2037" s="2" t="s">
        <v>4590</v>
      </c>
      <c r="I2037" s="2" t="s">
        <v>4591</v>
      </c>
      <c r="J2037" s="2" t="s">
        <v>804</v>
      </c>
      <c r="K2037" s="194" t="s">
        <v>17</v>
      </c>
      <c r="L2037" s="2">
        <v>50</v>
      </c>
      <c r="M2037" s="194" t="s">
        <v>4592</v>
      </c>
      <c r="N2037" s="2" t="s">
        <v>813</v>
      </c>
      <c r="O2037" s="195" t="s">
        <v>627</v>
      </c>
    </row>
    <row r="2038" spans="1:15">
      <c r="A2038" s="7">
        <v>2016</v>
      </c>
      <c r="B2038" s="7" t="s">
        <v>46</v>
      </c>
      <c r="C2038" s="8">
        <v>42506</v>
      </c>
      <c r="D2038" s="7">
        <v>21</v>
      </c>
      <c r="E2038" s="7" t="str">
        <f t="shared" si="57"/>
        <v>S204250621</v>
      </c>
      <c r="F2038" s="4">
        <v>42522</v>
      </c>
      <c r="G2038" s="2">
        <v>85</v>
      </c>
      <c r="H2038" s="2" t="s">
        <v>4593</v>
      </c>
      <c r="I2038" s="2" t="s">
        <v>4321</v>
      </c>
      <c r="J2038" s="2" t="s">
        <v>1826</v>
      </c>
      <c r="K2038" s="194" t="s">
        <v>17</v>
      </c>
      <c r="L2038" s="2">
        <v>42</v>
      </c>
      <c r="M2038" s="194" t="s">
        <v>2649</v>
      </c>
      <c r="N2038" s="2" t="s">
        <v>715</v>
      </c>
      <c r="O2038" s="195" t="s">
        <v>4594</v>
      </c>
    </row>
    <row r="2039" spans="1:15">
      <c r="A2039" s="7">
        <v>2016</v>
      </c>
      <c r="B2039" s="7" t="s">
        <v>46</v>
      </c>
      <c r="C2039" s="8">
        <v>42506</v>
      </c>
      <c r="D2039" s="7">
        <v>22</v>
      </c>
      <c r="E2039" s="7" t="str">
        <f t="shared" si="57"/>
        <v>S204250622</v>
      </c>
      <c r="F2039" s="4">
        <v>42552</v>
      </c>
      <c r="G2039" s="2">
        <v>97</v>
      </c>
      <c r="H2039" s="2" t="s">
        <v>4595</v>
      </c>
      <c r="I2039" s="2" t="s">
        <v>4596</v>
      </c>
      <c r="J2039" s="2" t="s">
        <v>695</v>
      </c>
      <c r="K2039" s="194" t="s">
        <v>17</v>
      </c>
      <c r="L2039" s="2">
        <v>38</v>
      </c>
      <c r="M2039" s="194" t="s">
        <v>4597</v>
      </c>
      <c r="N2039" s="2" t="s">
        <v>4598</v>
      </c>
      <c r="O2039" s="195" t="s">
        <v>4599</v>
      </c>
    </row>
    <row r="2040" spans="1:15">
      <c r="A2040" s="7">
        <v>2016</v>
      </c>
      <c r="B2040" s="7" t="s">
        <v>46</v>
      </c>
      <c r="C2040" s="8">
        <v>42506</v>
      </c>
      <c r="D2040" s="7">
        <v>23</v>
      </c>
      <c r="E2040" s="7" t="str">
        <f t="shared" si="57"/>
        <v>S204250623</v>
      </c>
      <c r="F2040" s="4">
        <v>42583</v>
      </c>
      <c r="G2040" s="2">
        <v>101</v>
      </c>
      <c r="H2040" s="2" t="s">
        <v>4600</v>
      </c>
      <c r="I2040" s="2" t="s">
        <v>4601</v>
      </c>
      <c r="J2040" s="2" t="s">
        <v>519</v>
      </c>
      <c r="K2040" s="194" t="s">
        <v>17</v>
      </c>
      <c r="L2040" s="2">
        <v>37</v>
      </c>
      <c r="M2040" s="194" t="s">
        <v>1153</v>
      </c>
      <c r="N2040" s="2" t="s">
        <v>423</v>
      </c>
      <c r="O2040" s="195" t="s">
        <v>1795</v>
      </c>
    </row>
    <row r="2041" spans="1:15">
      <c r="A2041" s="7">
        <v>2016</v>
      </c>
      <c r="B2041" s="7" t="s">
        <v>46</v>
      </c>
      <c r="C2041" s="8">
        <v>42506</v>
      </c>
      <c r="D2041" s="7">
        <v>24</v>
      </c>
      <c r="E2041" s="7" t="str">
        <f t="shared" si="57"/>
        <v>S204250624</v>
      </c>
      <c r="F2041" s="3" t="s">
        <v>14</v>
      </c>
      <c r="G2041" s="2">
        <v>103</v>
      </c>
      <c r="H2041" s="2" t="s">
        <v>4602</v>
      </c>
      <c r="I2041" s="2" t="s">
        <v>4603</v>
      </c>
      <c r="J2041" s="2" t="s">
        <v>2214</v>
      </c>
      <c r="K2041" s="194" t="s">
        <v>17</v>
      </c>
      <c r="L2041" s="2">
        <v>38</v>
      </c>
      <c r="M2041" s="194" t="s">
        <v>4604</v>
      </c>
      <c r="N2041" s="2" t="s">
        <v>4605</v>
      </c>
      <c r="O2041" s="195" t="s">
        <v>4606</v>
      </c>
    </row>
    <row r="2042" spans="1:15">
      <c r="A2042" s="7">
        <v>2016</v>
      </c>
      <c r="B2042" s="7" t="s">
        <v>46</v>
      </c>
      <c r="C2042" s="8">
        <v>42506</v>
      </c>
      <c r="D2042" s="7">
        <v>25</v>
      </c>
      <c r="E2042" s="7" t="str">
        <f t="shared" si="57"/>
        <v>S204250625</v>
      </c>
      <c r="F2042" s="3">
        <v>2017</v>
      </c>
      <c r="G2042" s="2">
        <v>138</v>
      </c>
      <c r="H2042" s="2" t="s">
        <v>4607</v>
      </c>
      <c r="I2042" s="2" t="s">
        <v>4608</v>
      </c>
      <c r="J2042" s="2" t="s">
        <v>3754</v>
      </c>
      <c r="K2042" s="194" t="s">
        <v>17</v>
      </c>
      <c r="L2042" s="2">
        <v>37</v>
      </c>
      <c r="M2042" s="194" t="s">
        <v>735</v>
      </c>
      <c r="N2042" s="2" t="s">
        <v>585</v>
      </c>
      <c r="O2042" s="195" t="s">
        <v>3049</v>
      </c>
    </row>
    <row r="2043" spans="1:15">
      <c r="A2043" s="7">
        <v>2016</v>
      </c>
      <c r="B2043" s="7" t="s">
        <v>46</v>
      </c>
      <c r="C2043" s="8">
        <v>42506</v>
      </c>
      <c r="D2043" s="7">
        <v>26</v>
      </c>
      <c r="E2043" s="7" t="str">
        <f t="shared" si="57"/>
        <v>S204250626</v>
      </c>
      <c r="F2043" s="3">
        <v>2018</v>
      </c>
      <c r="G2043" s="2">
        <v>145</v>
      </c>
      <c r="H2043" s="2" t="s">
        <v>4609</v>
      </c>
      <c r="I2043" s="2" t="s">
        <v>4610</v>
      </c>
      <c r="J2043" s="2" t="s">
        <v>4611</v>
      </c>
      <c r="K2043" s="194" t="s">
        <v>17</v>
      </c>
      <c r="L2043" s="2">
        <v>37</v>
      </c>
      <c r="M2043" s="194" t="s">
        <v>735</v>
      </c>
      <c r="N2043" s="2" t="s">
        <v>625</v>
      </c>
      <c r="O2043" s="195" t="s">
        <v>1255</v>
      </c>
    </row>
    <row r="2044" spans="1:15">
      <c r="A2044" s="7">
        <v>2016</v>
      </c>
      <c r="B2044" s="7" t="s">
        <v>46</v>
      </c>
      <c r="C2044" s="8">
        <v>42506</v>
      </c>
      <c r="D2044" s="7">
        <v>27</v>
      </c>
      <c r="E2044" s="7" t="str">
        <f t="shared" si="57"/>
        <v>S204250627</v>
      </c>
      <c r="F2044" s="3">
        <v>2019</v>
      </c>
      <c r="G2044" s="2">
        <v>155</v>
      </c>
      <c r="H2044" s="2" t="s">
        <v>4612</v>
      </c>
      <c r="I2044" s="2" t="s">
        <v>4613</v>
      </c>
      <c r="J2044" s="2" t="s">
        <v>1619</v>
      </c>
      <c r="K2044" s="194" t="s">
        <v>17</v>
      </c>
      <c r="L2044" s="2">
        <v>37</v>
      </c>
      <c r="M2044" s="194" t="s">
        <v>655</v>
      </c>
      <c r="N2044" s="2" t="s">
        <v>884</v>
      </c>
      <c r="O2044" s="195" t="s">
        <v>1286</v>
      </c>
    </row>
    <row r="2045" spans="1:15" ht="15.75" thickBot="1">
      <c r="A2045" s="7">
        <v>2016</v>
      </c>
      <c r="B2045" s="7" t="s">
        <v>46</v>
      </c>
      <c r="C2045" s="8">
        <v>42506</v>
      </c>
      <c r="D2045" s="7">
        <v>28</v>
      </c>
      <c r="E2045" s="7" t="str">
        <f t="shared" si="57"/>
        <v>S204250628</v>
      </c>
      <c r="F2045" s="5">
        <v>2020</v>
      </c>
      <c r="G2045" s="6">
        <v>155</v>
      </c>
      <c r="H2045" s="6" t="s">
        <v>4614</v>
      </c>
      <c r="I2045" s="6" t="s">
        <v>4615</v>
      </c>
      <c r="J2045" s="6" t="s">
        <v>2489</v>
      </c>
      <c r="K2045" s="196" t="s">
        <v>17</v>
      </c>
      <c r="L2045" s="6">
        <v>34</v>
      </c>
      <c r="M2045" s="196" t="s">
        <v>1248</v>
      </c>
      <c r="N2045" s="6" t="s">
        <v>819</v>
      </c>
      <c r="O2045" s="197" t="s">
        <v>1688</v>
      </c>
    </row>
    <row r="2046" spans="1:15" ht="16.5" thickTop="1" thickBot="1">
      <c r="A2046" s="7">
        <v>2016</v>
      </c>
      <c r="B2046" s="7" t="s">
        <v>45</v>
      </c>
      <c r="C2046" s="8">
        <v>42513</v>
      </c>
      <c r="D2046" s="7">
        <v>1</v>
      </c>
      <c r="E2046" s="7" t="str">
        <f t="shared" si="57"/>
        <v>S21425131</v>
      </c>
      <c r="F2046" s="1" t="s">
        <v>0</v>
      </c>
    </row>
    <row r="2047" spans="1:15" ht="16.5" thickTop="1" thickBot="1">
      <c r="A2047" s="7">
        <v>2016</v>
      </c>
      <c r="B2047" s="7" t="s">
        <v>45</v>
      </c>
      <c r="C2047" s="8">
        <v>42513</v>
      </c>
      <c r="D2047" s="7">
        <v>2</v>
      </c>
      <c r="E2047" s="7" t="str">
        <f t="shared" si="57"/>
        <v>S21425132</v>
      </c>
      <c r="F2047" s="338" t="s">
        <v>1</v>
      </c>
      <c r="G2047" s="341" t="s">
        <v>2</v>
      </c>
      <c r="H2047" s="342"/>
      <c r="I2047" s="342"/>
      <c r="J2047" s="343"/>
      <c r="K2047" s="344" t="s">
        <v>3</v>
      </c>
      <c r="L2047" s="343"/>
      <c r="M2047" s="344" t="s">
        <v>144</v>
      </c>
      <c r="N2047" s="342"/>
      <c r="O2047" s="342"/>
    </row>
    <row r="2048" spans="1:15" ht="18" customHeight="1" thickBot="1">
      <c r="A2048" s="7">
        <v>2016</v>
      </c>
      <c r="B2048" s="7" t="s">
        <v>45</v>
      </c>
      <c r="C2048" s="8">
        <v>42513</v>
      </c>
      <c r="D2048" s="7">
        <v>3</v>
      </c>
      <c r="E2048" s="7" t="str">
        <f t="shared" si="57"/>
        <v>S21425133</v>
      </c>
      <c r="F2048" s="339"/>
      <c r="G2048" s="345" t="s">
        <v>5</v>
      </c>
      <c r="H2048" s="347" t="s">
        <v>145</v>
      </c>
      <c r="I2048" s="348"/>
      <c r="J2048" s="349"/>
      <c r="K2048" s="350" t="s">
        <v>6</v>
      </c>
      <c r="L2048" s="352" t="s">
        <v>7</v>
      </c>
      <c r="M2048" s="350" t="s">
        <v>8</v>
      </c>
      <c r="N2048" s="354" t="s">
        <v>146</v>
      </c>
      <c r="O2048" s="356" t="s">
        <v>147</v>
      </c>
    </row>
    <row r="2049" spans="1:15" ht="15.75" thickBot="1">
      <c r="A2049" s="7">
        <v>2016</v>
      </c>
      <c r="B2049" s="7" t="s">
        <v>45</v>
      </c>
      <c r="C2049" s="8">
        <v>42513</v>
      </c>
      <c r="D2049" s="7">
        <v>4</v>
      </c>
      <c r="E2049" s="7" t="str">
        <f t="shared" si="57"/>
        <v>S21425134</v>
      </c>
      <c r="F2049" s="340"/>
      <c r="G2049" s="346"/>
      <c r="H2049" s="191" t="s">
        <v>9</v>
      </c>
      <c r="I2049" s="192" t="s">
        <v>10</v>
      </c>
      <c r="J2049" s="193" t="s">
        <v>11</v>
      </c>
      <c r="K2049" s="351"/>
      <c r="L2049" s="353"/>
      <c r="M2049" s="351"/>
      <c r="N2049" s="355"/>
      <c r="O2049" s="357"/>
    </row>
    <row r="2050" spans="1:15">
      <c r="A2050" s="7">
        <v>2016</v>
      </c>
      <c r="B2050" s="7" t="s">
        <v>45</v>
      </c>
      <c r="C2050" s="8">
        <v>42513</v>
      </c>
      <c r="D2050" s="7">
        <v>5</v>
      </c>
      <c r="E2050" s="7" t="str">
        <f t="shared" si="57"/>
        <v>S21425135</v>
      </c>
      <c r="F2050" s="3" t="s">
        <v>12</v>
      </c>
      <c r="G2050" s="2">
        <v>5</v>
      </c>
      <c r="H2050" s="2" t="s">
        <v>4616</v>
      </c>
      <c r="I2050" s="2" t="s">
        <v>4617</v>
      </c>
      <c r="J2050" s="2" t="s">
        <v>4618</v>
      </c>
      <c r="K2050" s="194" t="s">
        <v>17</v>
      </c>
      <c r="L2050" s="2">
        <v>54</v>
      </c>
      <c r="M2050" s="194" t="s">
        <v>692</v>
      </c>
      <c r="N2050" s="2" t="s">
        <v>445</v>
      </c>
      <c r="O2050" s="195" t="s">
        <v>1684</v>
      </c>
    </row>
    <row r="2051" spans="1:15">
      <c r="A2051" s="7">
        <v>2016</v>
      </c>
      <c r="B2051" s="7" t="s">
        <v>45</v>
      </c>
      <c r="C2051" s="8">
        <v>42513</v>
      </c>
      <c r="D2051" s="7">
        <v>6</v>
      </c>
      <c r="E2051" s="7" t="str">
        <f t="shared" si="57"/>
        <v>S21425136</v>
      </c>
      <c r="F2051" s="4">
        <v>42491</v>
      </c>
      <c r="G2051" s="2">
        <v>82</v>
      </c>
      <c r="H2051" s="2" t="s">
        <v>4619</v>
      </c>
      <c r="I2051" s="2" t="s">
        <v>4620</v>
      </c>
      <c r="J2051" s="2" t="s">
        <v>2968</v>
      </c>
      <c r="K2051" s="194" t="s">
        <v>17</v>
      </c>
      <c r="L2051" s="2">
        <v>54</v>
      </c>
      <c r="M2051" s="194">
        <v>24</v>
      </c>
      <c r="N2051" s="2">
        <v>16</v>
      </c>
      <c r="O2051" s="195">
        <v>60</v>
      </c>
    </row>
    <row r="2052" spans="1:15">
      <c r="A2052" s="7">
        <v>2016</v>
      </c>
      <c r="B2052" s="7" t="s">
        <v>45</v>
      </c>
      <c r="C2052" s="8">
        <v>42513</v>
      </c>
      <c r="D2052" s="7">
        <v>7</v>
      </c>
      <c r="E2052" s="7" t="str">
        <f t="shared" si="57"/>
        <v>S21425137</v>
      </c>
      <c r="F2052" s="4">
        <v>42522</v>
      </c>
      <c r="G2052" s="2">
        <v>67</v>
      </c>
      <c r="H2052" s="2" t="s">
        <v>4621</v>
      </c>
      <c r="I2052" s="2" t="s">
        <v>1913</v>
      </c>
      <c r="J2052" s="2" t="s">
        <v>876</v>
      </c>
      <c r="K2052" s="194" t="s">
        <v>17</v>
      </c>
      <c r="L2052" s="2">
        <v>52</v>
      </c>
      <c r="M2052" s="194" t="s">
        <v>3604</v>
      </c>
      <c r="N2052" s="2" t="s">
        <v>640</v>
      </c>
      <c r="O2052" s="195" t="s">
        <v>1036</v>
      </c>
    </row>
    <row r="2053" spans="1:15">
      <c r="A2053" s="7">
        <v>2016</v>
      </c>
      <c r="B2053" s="7" t="s">
        <v>45</v>
      </c>
      <c r="C2053" s="8">
        <v>42513</v>
      </c>
      <c r="D2053" s="7">
        <v>8</v>
      </c>
      <c r="E2053" s="7" t="str">
        <f t="shared" si="57"/>
        <v>S21425138</v>
      </c>
      <c r="F2053" s="4">
        <v>42552</v>
      </c>
      <c r="G2053" s="2">
        <v>80</v>
      </c>
      <c r="H2053" s="2" t="s">
        <v>4622</v>
      </c>
      <c r="I2053" s="2" t="s">
        <v>4623</v>
      </c>
      <c r="J2053" s="2" t="s">
        <v>1861</v>
      </c>
      <c r="K2053" s="194" t="s">
        <v>17</v>
      </c>
      <c r="L2053" s="2">
        <v>44</v>
      </c>
      <c r="M2053" s="194" t="s">
        <v>301</v>
      </c>
      <c r="N2053" s="2">
        <v>25</v>
      </c>
      <c r="O2053" s="195" t="s">
        <v>1153</v>
      </c>
    </row>
    <row r="2054" spans="1:15">
      <c r="A2054" s="7">
        <v>2016</v>
      </c>
      <c r="B2054" s="7" t="s">
        <v>45</v>
      </c>
      <c r="C2054" s="8">
        <v>42513</v>
      </c>
      <c r="D2054" s="7">
        <v>9</v>
      </c>
      <c r="E2054" s="7" t="str">
        <f t="shared" si="57"/>
        <v>S21425139</v>
      </c>
      <c r="F2054" s="4">
        <v>42583</v>
      </c>
      <c r="G2054" s="2">
        <v>80</v>
      </c>
      <c r="H2054" s="2" t="s">
        <v>4624</v>
      </c>
      <c r="I2054" s="2" t="s">
        <v>363</v>
      </c>
      <c r="J2054" s="2" t="s">
        <v>549</v>
      </c>
      <c r="K2054" s="194" t="s">
        <v>17</v>
      </c>
      <c r="L2054" s="2">
        <v>40</v>
      </c>
      <c r="M2054" s="194">
        <v>36</v>
      </c>
      <c r="N2054" s="2">
        <v>28</v>
      </c>
      <c r="O2054" s="195">
        <v>36</v>
      </c>
    </row>
    <row r="2055" spans="1:15">
      <c r="A2055" s="7">
        <v>2016</v>
      </c>
      <c r="B2055" s="7" t="s">
        <v>45</v>
      </c>
      <c r="C2055" s="8">
        <v>42513</v>
      </c>
      <c r="D2055" s="7">
        <v>10</v>
      </c>
      <c r="E2055" s="7" t="str">
        <f t="shared" si="57"/>
        <v>S214251310</v>
      </c>
      <c r="F2055" s="3" t="s">
        <v>14</v>
      </c>
      <c r="G2055" s="2">
        <v>80</v>
      </c>
      <c r="H2055" s="2" t="s">
        <v>4625</v>
      </c>
      <c r="I2055" s="2" t="s">
        <v>4626</v>
      </c>
      <c r="J2055" s="2" t="s">
        <v>791</v>
      </c>
      <c r="K2055" s="194" t="s">
        <v>17</v>
      </c>
      <c r="L2055" s="2">
        <v>43</v>
      </c>
      <c r="M2055" s="194">
        <v>24</v>
      </c>
      <c r="N2055" s="2">
        <v>36</v>
      </c>
      <c r="O2055" s="195">
        <v>40</v>
      </c>
    </row>
    <row r="2056" spans="1:15">
      <c r="A2056" s="7">
        <v>2016</v>
      </c>
      <c r="B2056" s="7" t="s">
        <v>45</v>
      </c>
      <c r="C2056" s="8">
        <v>42513</v>
      </c>
      <c r="D2056" s="7">
        <v>11</v>
      </c>
      <c r="E2056" s="7" t="str">
        <f t="shared" si="57"/>
        <v>S214251311</v>
      </c>
      <c r="F2056" s="3">
        <v>2017</v>
      </c>
      <c r="G2056" s="2">
        <v>115</v>
      </c>
      <c r="H2056" s="2" t="s">
        <v>4627</v>
      </c>
      <c r="I2056" s="2" t="s">
        <v>4628</v>
      </c>
      <c r="J2056" s="2" t="s">
        <v>739</v>
      </c>
      <c r="K2056" s="194" t="s">
        <v>17</v>
      </c>
      <c r="L2056" s="2">
        <v>44</v>
      </c>
      <c r="M2056" s="194" t="s">
        <v>1023</v>
      </c>
      <c r="N2056" s="2" t="s">
        <v>768</v>
      </c>
      <c r="O2056" s="195" t="s">
        <v>406</v>
      </c>
    </row>
    <row r="2057" spans="1:15">
      <c r="A2057" s="7">
        <v>2016</v>
      </c>
      <c r="B2057" s="7" t="s">
        <v>45</v>
      </c>
      <c r="C2057" s="8">
        <v>42513</v>
      </c>
      <c r="D2057" s="7">
        <v>12</v>
      </c>
      <c r="E2057" s="7" t="str">
        <f t="shared" si="57"/>
        <v>S214251312</v>
      </c>
      <c r="F2057" s="3">
        <v>2018</v>
      </c>
      <c r="G2057" s="2">
        <v>120</v>
      </c>
      <c r="H2057" s="2" t="s">
        <v>3535</v>
      </c>
      <c r="I2057" s="2" t="s">
        <v>3889</v>
      </c>
      <c r="J2057" s="2" t="s">
        <v>3634</v>
      </c>
      <c r="K2057" s="194" t="s">
        <v>17</v>
      </c>
      <c r="L2057" s="2">
        <v>42</v>
      </c>
      <c r="M2057" s="194" t="s">
        <v>472</v>
      </c>
      <c r="N2057" s="2" t="s">
        <v>1729</v>
      </c>
      <c r="O2057" s="195" t="s">
        <v>788</v>
      </c>
    </row>
    <row r="2058" spans="1:15">
      <c r="A2058" s="7">
        <v>2016</v>
      </c>
      <c r="B2058" s="7" t="s">
        <v>45</v>
      </c>
      <c r="C2058" s="8">
        <v>42513</v>
      </c>
      <c r="D2058" s="7">
        <v>13</v>
      </c>
      <c r="E2058" s="7" t="str">
        <f t="shared" si="57"/>
        <v>S214251313</v>
      </c>
      <c r="F2058" s="3">
        <v>2019</v>
      </c>
      <c r="G2058" s="2">
        <v>125</v>
      </c>
      <c r="H2058" s="2" t="s">
        <v>4629</v>
      </c>
      <c r="I2058" s="2" t="s">
        <v>3844</v>
      </c>
      <c r="J2058" s="2" t="s">
        <v>1214</v>
      </c>
      <c r="K2058" s="194" t="s">
        <v>17</v>
      </c>
      <c r="L2058" s="2">
        <v>35</v>
      </c>
      <c r="M2058" s="194">
        <v>12</v>
      </c>
      <c r="N2058" s="2">
        <v>28</v>
      </c>
      <c r="O2058" s="195">
        <v>60</v>
      </c>
    </row>
    <row r="2059" spans="1:15" ht="15.75" thickBot="1">
      <c r="A2059" s="7">
        <v>2016</v>
      </c>
      <c r="B2059" s="7" t="s">
        <v>45</v>
      </c>
      <c r="C2059" s="8">
        <v>42513</v>
      </c>
      <c r="D2059" s="7">
        <v>14</v>
      </c>
      <c r="E2059" s="7" t="str">
        <f t="shared" si="57"/>
        <v>S214251314</v>
      </c>
      <c r="F2059" s="5">
        <v>2020</v>
      </c>
      <c r="G2059" s="6">
        <v>135</v>
      </c>
      <c r="H2059" s="6" t="s">
        <v>4630</v>
      </c>
      <c r="I2059" s="6" t="s">
        <v>2793</v>
      </c>
      <c r="J2059" s="6" t="s">
        <v>378</v>
      </c>
      <c r="K2059" s="196" t="s">
        <v>17</v>
      </c>
      <c r="L2059" s="6">
        <v>30</v>
      </c>
      <c r="M2059" s="196" t="s">
        <v>1468</v>
      </c>
      <c r="N2059" s="6" t="s">
        <v>4631</v>
      </c>
      <c r="O2059" s="197" t="s">
        <v>1099</v>
      </c>
    </row>
    <row r="2060" spans="1:15" ht="16.5" thickTop="1" thickBot="1">
      <c r="A2060" s="7">
        <v>2016</v>
      </c>
      <c r="B2060" s="7" t="s">
        <v>45</v>
      </c>
      <c r="C2060" s="8">
        <v>42513</v>
      </c>
      <c r="D2060" s="7">
        <v>15</v>
      </c>
      <c r="E2060" s="7" t="str">
        <f t="shared" si="57"/>
        <v>S214251315</v>
      </c>
      <c r="F2060" s="1" t="s">
        <v>15</v>
      </c>
    </row>
    <row r="2061" spans="1:15" ht="16.5" thickTop="1" thickBot="1">
      <c r="A2061" s="7">
        <v>2016</v>
      </c>
      <c r="B2061" s="7" t="s">
        <v>45</v>
      </c>
      <c r="C2061" s="8">
        <v>42513</v>
      </c>
      <c r="D2061" s="7">
        <v>16</v>
      </c>
      <c r="E2061" s="7" t="str">
        <f t="shared" si="57"/>
        <v>S214251316</v>
      </c>
      <c r="F2061" s="338" t="s">
        <v>1</v>
      </c>
      <c r="G2061" s="341" t="s">
        <v>2</v>
      </c>
      <c r="H2061" s="342"/>
      <c r="I2061" s="342"/>
      <c r="J2061" s="343"/>
      <c r="K2061" s="344" t="s">
        <v>3</v>
      </c>
      <c r="L2061" s="343"/>
      <c r="M2061" s="344" t="s">
        <v>144</v>
      </c>
      <c r="N2061" s="342"/>
      <c r="O2061" s="342"/>
    </row>
    <row r="2062" spans="1:15" ht="18" customHeight="1" thickBot="1">
      <c r="A2062" s="7">
        <v>2016</v>
      </c>
      <c r="B2062" s="7" t="s">
        <v>45</v>
      </c>
      <c r="C2062" s="8">
        <v>42513</v>
      </c>
      <c r="D2062" s="7">
        <v>17</v>
      </c>
      <c r="E2062" s="7" t="str">
        <f t="shared" si="57"/>
        <v>S214251317</v>
      </c>
      <c r="F2062" s="339"/>
      <c r="G2062" s="345" t="s">
        <v>5</v>
      </c>
      <c r="H2062" s="347" t="s">
        <v>145</v>
      </c>
      <c r="I2062" s="348"/>
      <c r="J2062" s="349"/>
      <c r="K2062" s="350" t="s">
        <v>6</v>
      </c>
      <c r="L2062" s="352" t="s">
        <v>7</v>
      </c>
      <c r="M2062" s="350" t="s">
        <v>8</v>
      </c>
      <c r="N2062" s="354" t="s">
        <v>146</v>
      </c>
      <c r="O2062" s="356" t="s">
        <v>147</v>
      </c>
    </row>
    <row r="2063" spans="1:15" ht="15.75" thickBot="1">
      <c r="A2063" s="7">
        <v>2016</v>
      </c>
      <c r="B2063" s="7" t="s">
        <v>45</v>
      </c>
      <c r="C2063" s="8">
        <v>42513</v>
      </c>
      <c r="D2063" s="7">
        <v>18</v>
      </c>
      <c r="E2063" s="7" t="str">
        <f t="shared" si="57"/>
        <v>S214251318</v>
      </c>
      <c r="F2063" s="340"/>
      <c r="G2063" s="346"/>
      <c r="H2063" s="191" t="s">
        <v>9</v>
      </c>
      <c r="I2063" s="192" t="s">
        <v>10</v>
      </c>
      <c r="J2063" s="193" t="s">
        <v>11</v>
      </c>
      <c r="K2063" s="351"/>
      <c r="L2063" s="353"/>
      <c r="M2063" s="351"/>
      <c r="N2063" s="355"/>
      <c r="O2063" s="357"/>
    </row>
    <row r="2064" spans="1:15">
      <c r="A2064" s="7">
        <v>2016</v>
      </c>
      <c r="B2064" s="7" t="s">
        <v>45</v>
      </c>
      <c r="C2064" s="8">
        <v>42513</v>
      </c>
      <c r="D2064" s="7">
        <v>19</v>
      </c>
      <c r="E2064" s="7" t="str">
        <f t="shared" si="57"/>
        <v>S214251319</v>
      </c>
      <c r="F2064" s="3" t="s">
        <v>16</v>
      </c>
      <c r="G2064" s="2">
        <v>15</v>
      </c>
      <c r="H2064" s="2" t="s">
        <v>703</v>
      </c>
      <c r="I2064" s="2" t="s">
        <v>606</v>
      </c>
      <c r="J2064" s="2" t="s">
        <v>3418</v>
      </c>
      <c r="K2064" s="194" t="s">
        <v>17</v>
      </c>
      <c r="L2064" s="2">
        <v>48</v>
      </c>
      <c r="M2064" s="194" t="s">
        <v>1646</v>
      </c>
      <c r="N2064" s="2" t="s">
        <v>4632</v>
      </c>
      <c r="O2064" s="195" t="s">
        <v>1715</v>
      </c>
    </row>
    <row r="2065" spans="1:15">
      <c r="A2065" s="7">
        <v>2016</v>
      </c>
      <c r="B2065" s="7" t="s">
        <v>45</v>
      </c>
      <c r="C2065" s="8">
        <v>42513</v>
      </c>
      <c r="D2065" s="7">
        <v>20</v>
      </c>
      <c r="E2065" s="7" t="str">
        <f t="shared" si="57"/>
        <v>S214251320</v>
      </c>
      <c r="F2065" s="4">
        <v>42491</v>
      </c>
      <c r="G2065" s="2">
        <v>97</v>
      </c>
      <c r="H2065" s="2" t="s">
        <v>4633</v>
      </c>
      <c r="I2065" s="2" t="s">
        <v>4634</v>
      </c>
      <c r="J2065" s="2" t="s">
        <v>763</v>
      </c>
      <c r="K2065" s="194" t="s">
        <v>17</v>
      </c>
      <c r="L2065" s="2">
        <v>50</v>
      </c>
      <c r="M2065" s="194" t="s">
        <v>768</v>
      </c>
      <c r="N2065" s="2" t="s">
        <v>1229</v>
      </c>
      <c r="O2065" s="195" t="s">
        <v>4635</v>
      </c>
    </row>
    <row r="2066" spans="1:15">
      <c r="A2066" s="7">
        <v>2016</v>
      </c>
      <c r="B2066" s="7" t="s">
        <v>45</v>
      </c>
      <c r="C2066" s="8">
        <v>42513</v>
      </c>
      <c r="D2066" s="7">
        <v>21</v>
      </c>
      <c r="E2066" s="7" t="str">
        <f t="shared" si="57"/>
        <v>S214251321</v>
      </c>
      <c r="F2066" s="4">
        <v>42522</v>
      </c>
      <c r="G2066" s="2">
        <v>87</v>
      </c>
      <c r="H2066" s="2" t="s">
        <v>4436</v>
      </c>
      <c r="I2066" s="2" t="s">
        <v>4636</v>
      </c>
      <c r="J2066" s="2" t="s">
        <v>734</v>
      </c>
      <c r="K2066" s="194" t="s">
        <v>17</v>
      </c>
      <c r="L2066" s="2">
        <v>46</v>
      </c>
      <c r="M2066" s="194" t="s">
        <v>4637</v>
      </c>
      <c r="N2066" s="2" t="s">
        <v>4213</v>
      </c>
      <c r="O2066" s="195" t="s">
        <v>1030</v>
      </c>
    </row>
    <row r="2067" spans="1:15">
      <c r="A2067" s="7">
        <v>2016</v>
      </c>
      <c r="B2067" s="7" t="s">
        <v>45</v>
      </c>
      <c r="C2067" s="8">
        <v>42513</v>
      </c>
      <c r="D2067" s="7">
        <v>22</v>
      </c>
      <c r="E2067" s="7" t="str">
        <f t="shared" si="57"/>
        <v>S214251322</v>
      </c>
      <c r="F2067" s="4">
        <v>42552</v>
      </c>
      <c r="G2067" s="2">
        <v>100</v>
      </c>
      <c r="H2067" s="2" t="s">
        <v>4638</v>
      </c>
      <c r="I2067" s="2" t="s">
        <v>4639</v>
      </c>
      <c r="J2067" s="2" t="s">
        <v>1444</v>
      </c>
      <c r="K2067" s="194" t="s">
        <v>17</v>
      </c>
      <c r="L2067" s="2">
        <v>42</v>
      </c>
      <c r="M2067" s="194" t="s">
        <v>4640</v>
      </c>
      <c r="N2067" s="2" t="s">
        <v>4563</v>
      </c>
      <c r="O2067" s="195" t="s">
        <v>4234</v>
      </c>
    </row>
    <row r="2068" spans="1:15">
      <c r="A2068" s="7">
        <v>2016</v>
      </c>
      <c r="B2068" s="7" t="s">
        <v>45</v>
      </c>
      <c r="C2068" s="8">
        <v>42513</v>
      </c>
      <c r="D2068" s="7">
        <v>23</v>
      </c>
      <c r="E2068" s="7" t="str">
        <f t="shared" si="57"/>
        <v>S214251323</v>
      </c>
      <c r="F2068" s="4">
        <v>42583</v>
      </c>
      <c r="G2068" s="2">
        <v>100</v>
      </c>
      <c r="H2068" s="2" t="s">
        <v>4600</v>
      </c>
      <c r="I2068" s="2" t="s">
        <v>4641</v>
      </c>
      <c r="J2068" s="2" t="s">
        <v>899</v>
      </c>
      <c r="K2068" s="194" t="s">
        <v>17</v>
      </c>
      <c r="L2068" s="2">
        <v>40</v>
      </c>
      <c r="M2068" s="194" t="s">
        <v>4642</v>
      </c>
      <c r="N2068" s="2" t="s">
        <v>4642</v>
      </c>
      <c r="O2068" s="195" t="s">
        <v>4643</v>
      </c>
    </row>
    <row r="2069" spans="1:15">
      <c r="A2069" s="7">
        <v>2016</v>
      </c>
      <c r="B2069" s="7" t="s">
        <v>45</v>
      </c>
      <c r="C2069" s="8">
        <v>42513</v>
      </c>
      <c r="D2069" s="7">
        <v>24</v>
      </c>
      <c r="E2069" s="7" t="str">
        <f t="shared" si="57"/>
        <v>S214251324</v>
      </c>
      <c r="F2069" s="3" t="s">
        <v>14</v>
      </c>
      <c r="G2069" s="2">
        <v>100</v>
      </c>
      <c r="H2069" s="2" t="s">
        <v>4644</v>
      </c>
      <c r="I2069" s="2" t="s">
        <v>4645</v>
      </c>
      <c r="J2069" s="2" t="s">
        <v>1761</v>
      </c>
      <c r="K2069" s="194" t="s">
        <v>17</v>
      </c>
      <c r="L2069" s="2">
        <v>42</v>
      </c>
      <c r="M2069" s="194" t="s">
        <v>4646</v>
      </c>
      <c r="N2069" s="2" t="s">
        <v>4647</v>
      </c>
      <c r="O2069" s="195" t="s">
        <v>4648</v>
      </c>
    </row>
    <row r="2070" spans="1:15">
      <c r="A2070" s="7">
        <v>2016</v>
      </c>
      <c r="B2070" s="7" t="s">
        <v>45</v>
      </c>
      <c r="C2070" s="8">
        <v>42513</v>
      </c>
      <c r="D2070" s="7">
        <v>25</v>
      </c>
      <c r="E2070" s="7" t="str">
        <f t="shared" si="57"/>
        <v>S214251325</v>
      </c>
      <c r="F2070" s="3">
        <v>2017</v>
      </c>
      <c r="G2070" s="2">
        <v>145</v>
      </c>
      <c r="H2070" s="2" t="s">
        <v>4649</v>
      </c>
      <c r="I2070" s="2" t="s">
        <v>4650</v>
      </c>
      <c r="J2070" s="2" t="s">
        <v>4651</v>
      </c>
      <c r="K2070" s="194" t="s">
        <v>17</v>
      </c>
      <c r="L2070" s="2">
        <v>40</v>
      </c>
      <c r="M2070" s="194" t="s">
        <v>800</v>
      </c>
      <c r="N2070" s="2" t="s">
        <v>340</v>
      </c>
      <c r="O2070" s="195">
        <v>75</v>
      </c>
    </row>
    <row r="2071" spans="1:15">
      <c r="A2071" s="7">
        <v>2016</v>
      </c>
      <c r="B2071" s="7" t="s">
        <v>45</v>
      </c>
      <c r="C2071" s="8">
        <v>42513</v>
      </c>
      <c r="D2071" s="7">
        <v>26</v>
      </c>
      <c r="E2071" s="7" t="str">
        <f t="shared" si="57"/>
        <v>S214251326</v>
      </c>
      <c r="F2071" s="3">
        <v>2018</v>
      </c>
      <c r="G2071" s="2">
        <v>155</v>
      </c>
      <c r="H2071" s="2" t="s">
        <v>4652</v>
      </c>
      <c r="I2071" s="2" t="s">
        <v>4653</v>
      </c>
      <c r="J2071" s="2" t="s">
        <v>4654</v>
      </c>
      <c r="K2071" s="194" t="s">
        <v>17</v>
      </c>
      <c r="L2071" s="2">
        <v>40</v>
      </c>
      <c r="M2071" s="194" t="s">
        <v>423</v>
      </c>
      <c r="N2071" s="2">
        <v>25</v>
      </c>
      <c r="O2071" s="195" t="s">
        <v>535</v>
      </c>
    </row>
    <row r="2072" spans="1:15">
      <c r="A2072" s="7">
        <v>2016</v>
      </c>
      <c r="B2072" s="7" t="s">
        <v>45</v>
      </c>
      <c r="C2072" s="8">
        <v>42513</v>
      </c>
      <c r="D2072" s="7">
        <v>27</v>
      </c>
      <c r="E2072" s="7" t="str">
        <f t="shared" si="57"/>
        <v>S214251327</v>
      </c>
      <c r="F2072" s="3">
        <v>2019</v>
      </c>
      <c r="G2072" s="2">
        <v>155</v>
      </c>
      <c r="H2072" s="2" t="s">
        <v>4655</v>
      </c>
      <c r="I2072" s="2" t="s">
        <v>4656</v>
      </c>
      <c r="J2072" s="2" t="s">
        <v>4657</v>
      </c>
      <c r="K2072" s="194" t="s">
        <v>17</v>
      </c>
      <c r="L2072" s="2">
        <v>36</v>
      </c>
      <c r="M2072" s="194" t="s">
        <v>1661</v>
      </c>
      <c r="N2072" s="2" t="s">
        <v>716</v>
      </c>
      <c r="O2072" s="195" t="s">
        <v>2112</v>
      </c>
    </row>
    <row r="2073" spans="1:15" ht="15.75" thickBot="1">
      <c r="A2073" s="7">
        <v>2016</v>
      </c>
      <c r="B2073" s="7" t="s">
        <v>45</v>
      </c>
      <c r="C2073" s="8">
        <v>42513</v>
      </c>
      <c r="D2073" s="7">
        <v>28</v>
      </c>
      <c r="E2073" s="7" t="str">
        <f t="shared" si="57"/>
        <v>S214251328</v>
      </c>
      <c r="F2073" s="5">
        <v>2020</v>
      </c>
      <c r="G2073" s="6">
        <v>165</v>
      </c>
      <c r="H2073" s="6" t="s">
        <v>4658</v>
      </c>
      <c r="I2073" s="6" t="s">
        <v>3574</v>
      </c>
      <c r="J2073" s="6" t="s">
        <v>4659</v>
      </c>
      <c r="K2073" s="196" t="s">
        <v>17</v>
      </c>
      <c r="L2073" s="6">
        <v>35</v>
      </c>
      <c r="M2073" s="196" t="s">
        <v>4660</v>
      </c>
      <c r="N2073" s="6" t="s">
        <v>1999</v>
      </c>
      <c r="O2073" s="197" t="s">
        <v>1848</v>
      </c>
    </row>
    <row r="2074" spans="1:15" ht="16.5" thickTop="1" thickBot="1">
      <c r="A2074" s="7">
        <v>2016</v>
      </c>
      <c r="B2074" s="7" t="s">
        <v>44</v>
      </c>
      <c r="C2074" s="8">
        <v>42520</v>
      </c>
      <c r="D2074" s="7">
        <v>1</v>
      </c>
      <c r="E2074" s="7" t="str">
        <f t="shared" si="57"/>
        <v>S22425201</v>
      </c>
      <c r="F2074" s="1" t="s">
        <v>0</v>
      </c>
    </row>
    <row r="2075" spans="1:15" ht="16.5" thickTop="1" thickBot="1">
      <c r="A2075" s="7">
        <v>2016</v>
      </c>
      <c r="B2075" s="7" t="s">
        <v>44</v>
      </c>
      <c r="C2075" s="8">
        <v>42520</v>
      </c>
      <c r="D2075" s="7">
        <v>2</v>
      </c>
      <c r="E2075" s="7" t="str">
        <f t="shared" si="57"/>
        <v>S22425202</v>
      </c>
      <c r="F2075" s="338" t="s">
        <v>1</v>
      </c>
      <c r="G2075" s="341" t="s">
        <v>2</v>
      </c>
      <c r="H2075" s="342"/>
      <c r="I2075" s="342"/>
      <c r="J2075" s="343"/>
      <c r="K2075" s="344" t="s">
        <v>3</v>
      </c>
      <c r="L2075" s="343"/>
      <c r="M2075" s="344" t="s">
        <v>144</v>
      </c>
      <c r="N2075" s="342"/>
      <c r="O2075" s="342"/>
    </row>
    <row r="2076" spans="1:15" ht="18" customHeight="1" thickBot="1">
      <c r="A2076" s="7">
        <v>2016</v>
      </c>
      <c r="B2076" s="7" t="s">
        <v>44</v>
      </c>
      <c r="C2076" s="8">
        <v>42520</v>
      </c>
      <c r="D2076" s="7">
        <v>3</v>
      </c>
      <c r="E2076" s="7" t="str">
        <f t="shared" si="57"/>
        <v>S22425203</v>
      </c>
      <c r="F2076" s="339"/>
      <c r="G2076" s="345" t="s">
        <v>5</v>
      </c>
      <c r="H2076" s="347" t="s">
        <v>145</v>
      </c>
      <c r="I2076" s="348"/>
      <c r="J2076" s="349"/>
      <c r="K2076" s="350" t="s">
        <v>6</v>
      </c>
      <c r="L2076" s="352" t="s">
        <v>7</v>
      </c>
      <c r="M2076" s="350" t="s">
        <v>8</v>
      </c>
      <c r="N2076" s="354" t="s">
        <v>146</v>
      </c>
      <c r="O2076" s="356" t="s">
        <v>147</v>
      </c>
    </row>
    <row r="2077" spans="1:15" ht="15.75" thickBot="1">
      <c r="A2077" s="7">
        <v>2016</v>
      </c>
      <c r="B2077" s="7" t="s">
        <v>44</v>
      </c>
      <c r="C2077" s="8">
        <v>42520</v>
      </c>
      <c r="D2077" s="7">
        <v>4</v>
      </c>
      <c r="E2077" s="7" t="str">
        <f t="shared" si="57"/>
        <v>S22425204</v>
      </c>
      <c r="F2077" s="340"/>
      <c r="G2077" s="346"/>
      <c r="H2077" s="191" t="s">
        <v>9</v>
      </c>
      <c r="I2077" s="192" t="s">
        <v>10</v>
      </c>
      <c r="J2077" s="193" t="s">
        <v>11</v>
      </c>
      <c r="K2077" s="351"/>
      <c r="L2077" s="353"/>
      <c r="M2077" s="351"/>
      <c r="N2077" s="355"/>
      <c r="O2077" s="357"/>
    </row>
    <row r="2078" spans="1:15">
      <c r="A2078" s="7">
        <v>2016</v>
      </c>
      <c r="B2078" s="7" t="s">
        <v>44</v>
      </c>
      <c r="C2078" s="8">
        <v>42520</v>
      </c>
      <c r="D2078" s="7">
        <v>5</v>
      </c>
      <c r="E2078" s="7" t="str">
        <f t="shared" si="57"/>
        <v>S22425205</v>
      </c>
      <c r="F2078" s="3" t="s">
        <v>12</v>
      </c>
      <c r="G2078" s="2" t="s">
        <v>734</v>
      </c>
      <c r="H2078" s="2" t="s">
        <v>734</v>
      </c>
      <c r="I2078" s="2" t="s">
        <v>543</v>
      </c>
      <c r="J2078" s="2" t="s">
        <v>4661</v>
      </c>
      <c r="K2078" s="194" t="s">
        <v>13</v>
      </c>
      <c r="L2078" s="2">
        <v>60</v>
      </c>
      <c r="M2078" s="194">
        <v>76</v>
      </c>
      <c r="N2078" s="2">
        <v>24</v>
      </c>
      <c r="O2078" s="195">
        <v>0</v>
      </c>
    </row>
    <row r="2079" spans="1:15">
      <c r="A2079" s="7">
        <v>2016</v>
      </c>
      <c r="B2079" s="7" t="s">
        <v>44</v>
      </c>
      <c r="C2079" s="8">
        <v>42520</v>
      </c>
      <c r="D2079" s="7">
        <v>6</v>
      </c>
      <c r="E2079" s="7" t="str">
        <f t="shared" si="57"/>
        <v>S22425206</v>
      </c>
      <c r="F2079" s="4">
        <v>42491</v>
      </c>
      <c r="G2079" s="2" t="s">
        <v>4662</v>
      </c>
      <c r="H2079" s="2" t="s">
        <v>4662</v>
      </c>
      <c r="I2079" s="2" t="s">
        <v>4663</v>
      </c>
      <c r="J2079" s="2" t="s">
        <v>4000</v>
      </c>
      <c r="K2079" s="194" t="s">
        <v>13</v>
      </c>
      <c r="L2079" s="2">
        <v>55</v>
      </c>
      <c r="M2079" s="194" t="s">
        <v>731</v>
      </c>
      <c r="N2079" s="2" t="s">
        <v>312</v>
      </c>
      <c r="O2079" s="195" t="s">
        <v>741</v>
      </c>
    </row>
    <row r="2080" spans="1:15">
      <c r="A2080" s="7">
        <v>2016</v>
      </c>
      <c r="B2080" s="7" t="s">
        <v>44</v>
      </c>
      <c r="C2080" s="8">
        <v>42520</v>
      </c>
      <c r="D2080" s="7">
        <v>7</v>
      </c>
      <c r="E2080" s="7" t="str">
        <f t="shared" si="57"/>
        <v>S22425207</v>
      </c>
      <c r="F2080" s="4">
        <v>42522</v>
      </c>
      <c r="G2080" s="2" t="s">
        <v>4664</v>
      </c>
      <c r="H2080" s="2" t="s">
        <v>4664</v>
      </c>
      <c r="I2080" s="2" t="s">
        <v>4665</v>
      </c>
      <c r="J2080" s="2" t="s">
        <v>899</v>
      </c>
      <c r="K2080" s="194" t="s">
        <v>13</v>
      </c>
      <c r="L2080" s="2">
        <v>53</v>
      </c>
      <c r="M2080" s="194" t="s">
        <v>4666</v>
      </c>
      <c r="N2080" s="2" t="s">
        <v>1831</v>
      </c>
      <c r="O2080" s="195">
        <v>0</v>
      </c>
    </row>
    <row r="2081" spans="1:15">
      <c r="A2081" s="7">
        <v>2016</v>
      </c>
      <c r="B2081" s="7" t="s">
        <v>44</v>
      </c>
      <c r="C2081" s="8">
        <v>42520</v>
      </c>
      <c r="D2081" s="7">
        <v>8</v>
      </c>
      <c r="E2081" s="7" t="str">
        <f t="shared" si="57"/>
        <v>S22425208</v>
      </c>
      <c r="F2081" s="4">
        <v>42552</v>
      </c>
      <c r="G2081" s="2" t="s">
        <v>4667</v>
      </c>
      <c r="H2081" s="2" t="s">
        <v>4667</v>
      </c>
      <c r="I2081" s="2" t="s">
        <v>4668</v>
      </c>
      <c r="J2081" s="2" t="s">
        <v>4669</v>
      </c>
      <c r="K2081" s="194" t="s">
        <v>13</v>
      </c>
      <c r="L2081" s="2">
        <v>45</v>
      </c>
      <c r="M2081" s="194" t="s">
        <v>1868</v>
      </c>
      <c r="N2081" s="2" t="s">
        <v>697</v>
      </c>
      <c r="O2081" s="195" t="s">
        <v>1208</v>
      </c>
    </row>
    <row r="2082" spans="1:15">
      <c r="A2082" s="7">
        <v>2016</v>
      </c>
      <c r="B2082" s="7" t="s">
        <v>44</v>
      </c>
      <c r="C2082" s="8">
        <v>42520</v>
      </c>
      <c r="D2082" s="7">
        <v>9</v>
      </c>
      <c r="E2082" s="7" t="str">
        <f t="shared" si="57"/>
        <v>S22425209</v>
      </c>
      <c r="F2082" s="4">
        <v>42583</v>
      </c>
      <c r="G2082" s="2" t="s">
        <v>4670</v>
      </c>
      <c r="H2082" s="2" t="s">
        <v>4670</v>
      </c>
      <c r="I2082" s="2" t="s">
        <v>4671</v>
      </c>
      <c r="J2082" s="2" t="s">
        <v>2993</v>
      </c>
      <c r="K2082" s="194" t="s">
        <v>13</v>
      </c>
      <c r="L2082" s="2">
        <v>43</v>
      </c>
      <c r="M2082" s="194">
        <v>52</v>
      </c>
      <c r="N2082" s="2">
        <v>28</v>
      </c>
      <c r="O2082" s="195">
        <v>20</v>
      </c>
    </row>
    <row r="2083" spans="1:15">
      <c r="A2083" s="7">
        <v>2016</v>
      </c>
      <c r="B2083" s="7" t="s">
        <v>44</v>
      </c>
      <c r="C2083" s="8">
        <v>42520</v>
      </c>
      <c r="D2083" s="7">
        <v>10</v>
      </c>
      <c r="E2083" s="7" t="str">
        <f t="shared" si="57"/>
        <v>S224252010</v>
      </c>
      <c r="F2083" s="3" t="s">
        <v>14</v>
      </c>
      <c r="G2083" s="2" t="s">
        <v>4672</v>
      </c>
      <c r="H2083" s="2" t="s">
        <v>4672</v>
      </c>
      <c r="I2083" s="2" t="s">
        <v>4673</v>
      </c>
      <c r="J2083" s="2" t="s">
        <v>469</v>
      </c>
      <c r="K2083" s="194" t="s">
        <v>13</v>
      </c>
      <c r="L2083" s="2">
        <v>45</v>
      </c>
      <c r="M2083" s="194" t="s">
        <v>4674</v>
      </c>
      <c r="N2083" s="2" t="s">
        <v>1493</v>
      </c>
      <c r="O2083" s="195" t="s">
        <v>4675</v>
      </c>
    </row>
    <row r="2084" spans="1:15">
      <c r="A2084" s="7">
        <v>2016</v>
      </c>
      <c r="B2084" s="7" t="s">
        <v>44</v>
      </c>
      <c r="C2084" s="8">
        <v>42520</v>
      </c>
      <c r="D2084" s="7">
        <v>11</v>
      </c>
      <c r="E2084" s="7" t="str">
        <f t="shared" si="57"/>
        <v>S224252011</v>
      </c>
      <c r="F2084" s="3">
        <v>2017</v>
      </c>
      <c r="G2084" s="2" t="s">
        <v>4676</v>
      </c>
      <c r="H2084" s="2" t="s">
        <v>4676</v>
      </c>
      <c r="I2084" s="2" t="s">
        <v>4677</v>
      </c>
      <c r="J2084" s="2" t="s">
        <v>1867</v>
      </c>
      <c r="K2084" s="194" t="s">
        <v>13</v>
      </c>
      <c r="L2084" s="2">
        <v>43</v>
      </c>
      <c r="M2084" s="194" t="s">
        <v>4678</v>
      </c>
      <c r="N2084" s="2" t="s">
        <v>4679</v>
      </c>
      <c r="O2084" s="195" t="s">
        <v>4680</v>
      </c>
    </row>
    <row r="2085" spans="1:15">
      <c r="A2085" s="7">
        <v>2016</v>
      </c>
      <c r="B2085" s="7" t="s">
        <v>44</v>
      </c>
      <c r="C2085" s="8">
        <v>42520</v>
      </c>
      <c r="D2085" s="7">
        <v>12</v>
      </c>
      <c r="E2085" s="7" t="str">
        <f t="shared" si="57"/>
        <v>S224252012</v>
      </c>
      <c r="F2085" s="3">
        <v>2018</v>
      </c>
      <c r="G2085" s="2" t="s">
        <v>4681</v>
      </c>
      <c r="H2085" s="2" t="s">
        <v>4681</v>
      </c>
      <c r="I2085" s="2" t="s">
        <v>4682</v>
      </c>
      <c r="J2085" s="2" t="s">
        <v>426</v>
      </c>
      <c r="K2085" s="194" t="s">
        <v>13</v>
      </c>
      <c r="L2085" s="2">
        <v>35</v>
      </c>
      <c r="M2085" s="194" t="s">
        <v>4683</v>
      </c>
      <c r="N2085" s="2" t="s">
        <v>1279</v>
      </c>
      <c r="O2085" s="195" t="s">
        <v>580</v>
      </c>
    </row>
    <row r="2086" spans="1:15">
      <c r="A2086" s="7">
        <v>2016</v>
      </c>
      <c r="B2086" s="7" t="s">
        <v>44</v>
      </c>
      <c r="C2086" s="8">
        <v>42520</v>
      </c>
      <c r="D2086" s="7">
        <v>13</v>
      </c>
      <c r="E2086" s="7" t="str">
        <f t="shared" si="57"/>
        <v>S224252013</v>
      </c>
      <c r="F2086" s="3">
        <v>2019</v>
      </c>
      <c r="G2086" s="2" t="s">
        <v>4684</v>
      </c>
      <c r="H2086" s="2" t="s">
        <v>4684</v>
      </c>
      <c r="I2086" s="2" t="s">
        <v>4685</v>
      </c>
      <c r="J2086" s="2" t="s">
        <v>4270</v>
      </c>
      <c r="K2086" s="194" t="s">
        <v>13</v>
      </c>
      <c r="L2086" s="2">
        <v>31</v>
      </c>
      <c r="M2086" s="194" t="s">
        <v>4686</v>
      </c>
      <c r="N2086" s="2" t="s">
        <v>2759</v>
      </c>
      <c r="O2086" s="195" t="s">
        <v>4687</v>
      </c>
    </row>
    <row r="2087" spans="1:15" ht="15.75" thickBot="1">
      <c r="A2087" s="7">
        <v>2016</v>
      </c>
      <c r="B2087" s="7" t="s">
        <v>44</v>
      </c>
      <c r="C2087" s="8">
        <v>42520</v>
      </c>
      <c r="D2087" s="7">
        <v>14</v>
      </c>
      <c r="E2087" s="7" t="str">
        <f t="shared" si="57"/>
        <v>S224252014</v>
      </c>
      <c r="F2087" s="5">
        <v>2020</v>
      </c>
      <c r="G2087" s="6" t="s">
        <v>4688</v>
      </c>
      <c r="H2087" s="6" t="s">
        <v>4688</v>
      </c>
      <c r="I2087" s="6" t="s">
        <v>4689</v>
      </c>
      <c r="J2087" s="6" t="s">
        <v>3571</v>
      </c>
      <c r="K2087" s="196" t="s">
        <v>13</v>
      </c>
      <c r="L2087" s="6">
        <v>29</v>
      </c>
      <c r="M2087" s="196" t="s">
        <v>1684</v>
      </c>
      <c r="N2087" s="6" t="s">
        <v>692</v>
      </c>
      <c r="O2087" s="197" t="s">
        <v>445</v>
      </c>
    </row>
    <row r="2088" spans="1:15" ht="16.5" thickTop="1" thickBot="1">
      <c r="A2088" s="7">
        <v>2016</v>
      </c>
      <c r="B2088" s="7" t="s">
        <v>44</v>
      </c>
      <c r="C2088" s="8">
        <v>42520</v>
      </c>
      <c r="D2088" s="7">
        <v>15</v>
      </c>
      <c r="E2088" s="7" t="str">
        <f t="shared" si="57"/>
        <v>S224252015</v>
      </c>
      <c r="F2088" s="1" t="s">
        <v>15</v>
      </c>
    </row>
    <row r="2089" spans="1:15" ht="16.5" thickTop="1" thickBot="1">
      <c r="A2089" s="7">
        <v>2016</v>
      </c>
      <c r="B2089" s="7" t="s">
        <v>44</v>
      </c>
      <c r="C2089" s="8">
        <v>42520</v>
      </c>
      <c r="D2089" s="7">
        <v>16</v>
      </c>
      <c r="E2089" s="7" t="str">
        <f t="shared" si="57"/>
        <v>S224252016</v>
      </c>
      <c r="F2089" s="338" t="s">
        <v>1</v>
      </c>
      <c r="G2089" s="341" t="s">
        <v>2</v>
      </c>
      <c r="H2089" s="342"/>
      <c r="I2089" s="342"/>
      <c r="J2089" s="343"/>
      <c r="K2089" s="344" t="s">
        <v>3</v>
      </c>
      <c r="L2089" s="343"/>
      <c r="M2089" s="344" t="s">
        <v>144</v>
      </c>
      <c r="N2089" s="342"/>
      <c r="O2089" s="342"/>
    </row>
    <row r="2090" spans="1:15" ht="18" customHeight="1" thickBot="1">
      <c r="A2090" s="7">
        <v>2016</v>
      </c>
      <c r="B2090" s="7" t="s">
        <v>44</v>
      </c>
      <c r="C2090" s="8">
        <v>42520</v>
      </c>
      <c r="D2090" s="7">
        <v>17</v>
      </c>
      <c r="E2090" s="7" t="str">
        <f t="shared" si="57"/>
        <v>S224252017</v>
      </c>
      <c r="F2090" s="339"/>
      <c r="G2090" s="345" t="s">
        <v>5</v>
      </c>
      <c r="H2090" s="347" t="s">
        <v>145</v>
      </c>
      <c r="I2090" s="348"/>
      <c r="J2090" s="349"/>
      <c r="K2090" s="350" t="s">
        <v>6</v>
      </c>
      <c r="L2090" s="352" t="s">
        <v>7</v>
      </c>
      <c r="M2090" s="350" t="s">
        <v>8</v>
      </c>
      <c r="N2090" s="354" t="s">
        <v>146</v>
      </c>
      <c r="O2090" s="356" t="s">
        <v>147</v>
      </c>
    </row>
    <row r="2091" spans="1:15" ht="15.75" thickBot="1">
      <c r="A2091" s="7">
        <v>2016</v>
      </c>
      <c r="B2091" s="7" t="s">
        <v>44</v>
      </c>
      <c r="C2091" s="8">
        <v>42520</v>
      </c>
      <c r="D2091" s="7">
        <v>18</v>
      </c>
      <c r="E2091" s="7" t="str">
        <f t="shared" ref="E2091:E2154" si="58">B2091&amp;C2091&amp;D2091</f>
        <v>S224252018</v>
      </c>
      <c r="F2091" s="340"/>
      <c r="G2091" s="346"/>
      <c r="H2091" s="191" t="s">
        <v>9</v>
      </c>
      <c r="I2091" s="192" t="s">
        <v>10</v>
      </c>
      <c r="J2091" s="193" t="s">
        <v>11</v>
      </c>
      <c r="K2091" s="351"/>
      <c r="L2091" s="353"/>
      <c r="M2091" s="351"/>
      <c r="N2091" s="355"/>
      <c r="O2091" s="357"/>
    </row>
    <row r="2092" spans="1:15">
      <c r="A2092" s="7">
        <v>2016</v>
      </c>
      <c r="B2092" s="7" t="s">
        <v>44</v>
      </c>
      <c r="C2092" s="8">
        <v>42520</v>
      </c>
      <c r="D2092" s="7">
        <v>19</v>
      </c>
      <c r="E2092" s="7" t="str">
        <f t="shared" si="58"/>
        <v>S224252019</v>
      </c>
      <c r="F2092" s="3" t="s">
        <v>16</v>
      </c>
      <c r="G2092" s="2" t="s">
        <v>4690</v>
      </c>
      <c r="H2092" s="2" t="s">
        <v>4690</v>
      </c>
      <c r="I2092" s="2" t="s">
        <v>4691</v>
      </c>
      <c r="J2092" s="2" t="s">
        <v>1295</v>
      </c>
      <c r="K2092" s="194" t="s">
        <v>13</v>
      </c>
      <c r="L2092" s="2">
        <v>54</v>
      </c>
      <c r="M2092" s="194">
        <v>0</v>
      </c>
      <c r="N2092" s="2">
        <v>56</v>
      </c>
      <c r="O2092" s="195">
        <v>44</v>
      </c>
    </row>
    <row r="2093" spans="1:15">
      <c r="A2093" s="7">
        <v>2016</v>
      </c>
      <c r="B2093" s="7" t="s">
        <v>44</v>
      </c>
      <c r="C2093" s="8">
        <v>42520</v>
      </c>
      <c r="D2093" s="7">
        <v>20</v>
      </c>
      <c r="E2093" s="7" t="str">
        <f t="shared" si="58"/>
        <v>S224252020</v>
      </c>
      <c r="F2093" s="4">
        <v>42491</v>
      </c>
      <c r="G2093" s="2" t="s">
        <v>4692</v>
      </c>
      <c r="H2093" s="2" t="s">
        <v>4692</v>
      </c>
      <c r="I2093" s="2" t="s">
        <v>4693</v>
      </c>
      <c r="J2093" s="2" t="s">
        <v>2141</v>
      </c>
      <c r="K2093" s="194" t="s">
        <v>13</v>
      </c>
      <c r="L2093" s="2">
        <v>52</v>
      </c>
      <c r="M2093" s="194" t="s">
        <v>2623</v>
      </c>
      <c r="N2093" s="2" t="s">
        <v>551</v>
      </c>
      <c r="O2093" s="195" t="s">
        <v>3028</v>
      </c>
    </row>
    <row r="2094" spans="1:15">
      <c r="A2094" s="7">
        <v>2016</v>
      </c>
      <c r="B2094" s="7" t="s">
        <v>44</v>
      </c>
      <c r="C2094" s="8">
        <v>42520</v>
      </c>
      <c r="D2094" s="7">
        <v>21</v>
      </c>
      <c r="E2094" s="7" t="str">
        <f t="shared" si="58"/>
        <v>S224252021</v>
      </c>
      <c r="F2094" s="4">
        <v>42522</v>
      </c>
      <c r="G2094" s="2" t="s">
        <v>4694</v>
      </c>
      <c r="H2094" s="2" t="s">
        <v>4694</v>
      </c>
      <c r="I2094" s="2" t="s">
        <v>4695</v>
      </c>
      <c r="J2094" s="2" t="s">
        <v>4696</v>
      </c>
      <c r="K2094" s="194" t="s">
        <v>13</v>
      </c>
      <c r="L2094" s="2">
        <v>45</v>
      </c>
      <c r="M2094" s="194" t="s">
        <v>520</v>
      </c>
      <c r="N2094" s="2" t="s">
        <v>508</v>
      </c>
      <c r="O2094" s="195" t="s">
        <v>519</v>
      </c>
    </row>
    <row r="2095" spans="1:15">
      <c r="A2095" s="7">
        <v>2016</v>
      </c>
      <c r="B2095" s="7" t="s">
        <v>44</v>
      </c>
      <c r="C2095" s="8">
        <v>42520</v>
      </c>
      <c r="D2095" s="7">
        <v>22</v>
      </c>
      <c r="E2095" s="7" t="str">
        <f t="shared" si="58"/>
        <v>S224252022</v>
      </c>
      <c r="F2095" s="4">
        <v>42552</v>
      </c>
      <c r="G2095" s="2" t="s">
        <v>4697</v>
      </c>
      <c r="H2095" s="2" t="s">
        <v>4697</v>
      </c>
      <c r="I2095" s="2" t="s">
        <v>4698</v>
      </c>
      <c r="J2095" s="2" t="s">
        <v>311</v>
      </c>
      <c r="K2095" s="194" t="s">
        <v>13</v>
      </c>
      <c r="L2095" s="2">
        <v>43</v>
      </c>
      <c r="M2095" s="194" t="s">
        <v>455</v>
      </c>
      <c r="N2095" s="2" t="s">
        <v>400</v>
      </c>
      <c r="O2095" s="195" t="s">
        <v>1831</v>
      </c>
    </row>
    <row r="2096" spans="1:15">
      <c r="A2096" s="7">
        <v>2016</v>
      </c>
      <c r="B2096" s="7" t="s">
        <v>44</v>
      </c>
      <c r="C2096" s="8">
        <v>42520</v>
      </c>
      <c r="D2096" s="7">
        <v>23</v>
      </c>
      <c r="E2096" s="7" t="str">
        <f t="shared" si="58"/>
        <v>S224252023</v>
      </c>
      <c r="F2096" s="4">
        <v>42583</v>
      </c>
      <c r="G2096" s="2" t="s">
        <v>4699</v>
      </c>
      <c r="H2096" s="2" t="s">
        <v>4699</v>
      </c>
      <c r="I2096" s="2" t="s">
        <v>4700</v>
      </c>
      <c r="J2096" s="2">
        <v>5</v>
      </c>
      <c r="K2096" s="194" t="s">
        <v>13</v>
      </c>
      <c r="L2096" s="2">
        <v>42</v>
      </c>
      <c r="M2096" s="194" t="s">
        <v>484</v>
      </c>
      <c r="N2096" s="2" t="s">
        <v>301</v>
      </c>
      <c r="O2096" s="195" t="s">
        <v>596</v>
      </c>
    </row>
    <row r="2097" spans="1:15">
      <c r="A2097" s="7">
        <v>2016</v>
      </c>
      <c r="B2097" s="7" t="s">
        <v>44</v>
      </c>
      <c r="C2097" s="8">
        <v>42520</v>
      </c>
      <c r="D2097" s="7">
        <v>24</v>
      </c>
      <c r="E2097" s="7" t="str">
        <f t="shared" si="58"/>
        <v>S224252024</v>
      </c>
      <c r="F2097" s="3" t="s">
        <v>14</v>
      </c>
      <c r="G2097" s="2" t="s">
        <v>4701</v>
      </c>
      <c r="H2097" s="2" t="s">
        <v>4701</v>
      </c>
      <c r="I2097" s="2" t="s">
        <v>4702</v>
      </c>
      <c r="J2097" s="2" t="s">
        <v>1821</v>
      </c>
      <c r="K2097" s="194" t="s">
        <v>13</v>
      </c>
      <c r="L2097" s="2">
        <v>43</v>
      </c>
      <c r="M2097" s="194" t="s">
        <v>525</v>
      </c>
      <c r="N2097" s="2" t="s">
        <v>384</v>
      </c>
      <c r="O2097" s="195" t="s">
        <v>477</v>
      </c>
    </row>
    <row r="2098" spans="1:15">
      <c r="A2098" s="7">
        <v>2016</v>
      </c>
      <c r="B2098" s="7" t="s">
        <v>44</v>
      </c>
      <c r="C2098" s="8">
        <v>42520</v>
      </c>
      <c r="D2098" s="7">
        <v>25</v>
      </c>
      <c r="E2098" s="7" t="str">
        <f t="shared" si="58"/>
        <v>S224252025</v>
      </c>
      <c r="F2098" s="3">
        <v>2017</v>
      </c>
      <c r="G2098" s="2" t="s">
        <v>4703</v>
      </c>
      <c r="H2098" s="2" t="s">
        <v>4703</v>
      </c>
      <c r="I2098" s="2" t="s">
        <v>784</v>
      </c>
      <c r="J2098" s="2" t="s">
        <v>4704</v>
      </c>
      <c r="K2098" s="194" t="s">
        <v>13</v>
      </c>
      <c r="L2098" s="2">
        <v>38</v>
      </c>
      <c r="M2098" s="194" t="s">
        <v>518</v>
      </c>
      <c r="N2098" s="2" t="s">
        <v>625</v>
      </c>
      <c r="O2098" s="195" t="s">
        <v>3049</v>
      </c>
    </row>
    <row r="2099" spans="1:15">
      <c r="A2099" s="7">
        <v>2016</v>
      </c>
      <c r="B2099" s="7" t="s">
        <v>44</v>
      </c>
      <c r="C2099" s="8">
        <v>42520</v>
      </c>
      <c r="D2099" s="7">
        <v>26</v>
      </c>
      <c r="E2099" s="7" t="str">
        <f t="shared" si="58"/>
        <v>S224252026</v>
      </c>
      <c r="F2099" s="3">
        <v>2018</v>
      </c>
      <c r="G2099" s="2" t="s">
        <v>4705</v>
      </c>
      <c r="H2099" s="2" t="s">
        <v>4705</v>
      </c>
      <c r="I2099" s="2" t="s">
        <v>4706</v>
      </c>
      <c r="J2099" s="2" t="s">
        <v>4707</v>
      </c>
      <c r="K2099" s="194" t="s">
        <v>13</v>
      </c>
      <c r="L2099" s="2">
        <v>39</v>
      </c>
      <c r="M2099" s="194" t="s">
        <v>2933</v>
      </c>
      <c r="N2099" s="2" t="s">
        <v>4708</v>
      </c>
      <c r="O2099" s="195" t="s">
        <v>2272</v>
      </c>
    </row>
    <row r="2100" spans="1:15">
      <c r="A2100" s="7">
        <v>2016</v>
      </c>
      <c r="B2100" s="7" t="s">
        <v>44</v>
      </c>
      <c r="C2100" s="8">
        <v>42520</v>
      </c>
      <c r="D2100" s="7">
        <v>27</v>
      </c>
      <c r="E2100" s="7" t="str">
        <f t="shared" si="58"/>
        <v>S224252027</v>
      </c>
      <c r="F2100" s="3">
        <v>2019</v>
      </c>
      <c r="G2100" s="2" t="s">
        <v>4709</v>
      </c>
      <c r="H2100" s="2" t="s">
        <v>4709</v>
      </c>
      <c r="I2100" s="2" t="s">
        <v>3296</v>
      </c>
      <c r="J2100" s="2" t="s">
        <v>4710</v>
      </c>
      <c r="K2100" s="194" t="s">
        <v>13</v>
      </c>
      <c r="L2100" s="2">
        <v>36</v>
      </c>
      <c r="M2100" s="194" t="s">
        <v>3154</v>
      </c>
      <c r="N2100" s="2" t="s">
        <v>529</v>
      </c>
      <c r="O2100" s="195" t="s">
        <v>3386</v>
      </c>
    </row>
    <row r="2101" spans="1:15" ht="15.75" thickBot="1">
      <c r="A2101" s="7">
        <v>2016</v>
      </c>
      <c r="B2101" s="7" t="s">
        <v>44</v>
      </c>
      <c r="C2101" s="8">
        <v>42520</v>
      </c>
      <c r="D2101" s="7">
        <v>28</v>
      </c>
      <c r="E2101" s="7" t="str">
        <f t="shared" si="58"/>
        <v>S224252028</v>
      </c>
      <c r="F2101" s="5">
        <v>2020</v>
      </c>
      <c r="G2101" s="6" t="s">
        <v>2081</v>
      </c>
      <c r="H2101" s="6" t="s">
        <v>2081</v>
      </c>
      <c r="I2101" s="6" t="s">
        <v>4711</v>
      </c>
      <c r="J2101" s="6" t="s">
        <v>4712</v>
      </c>
      <c r="K2101" s="196" t="s">
        <v>13</v>
      </c>
      <c r="L2101" s="6">
        <v>33</v>
      </c>
      <c r="M2101" s="196" t="s">
        <v>423</v>
      </c>
      <c r="N2101" s="6" t="s">
        <v>1115</v>
      </c>
      <c r="O2101" s="197" t="s">
        <v>4713</v>
      </c>
    </row>
    <row r="2102" spans="1:15" ht="16.5" thickTop="1" thickBot="1">
      <c r="A2102" s="7">
        <v>2016</v>
      </c>
      <c r="B2102" s="7" t="s">
        <v>43</v>
      </c>
      <c r="C2102" s="8">
        <v>42527</v>
      </c>
      <c r="D2102" s="7">
        <v>1</v>
      </c>
      <c r="E2102" s="7" t="str">
        <f t="shared" si="58"/>
        <v>S23425271</v>
      </c>
      <c r="F2102" s="1" t="s">
        <v>0</v>
      </c>
    </row>
    <row r="2103" spans="1:15" ht="16.5" thickTop="1" thickBot="1">
      <c r="A2103" s="7">
        <v>2016</v>
      </c>
      <c r="B2103" s="7" t="s">
        <v>43</v>
      </c>
      <c r="C2103" s="8">
        <v>42527</v>
      </c>
      <c r="D2103" s="7">
        <v>2</v>
      </c>
      <c r="E2103" s="7" t="str">
        <f t="shared" si="58"/>
        <v>S23425272</v>
      </c>
      <c r="F2103" s="338" t="s">
        <v>1</v>
      </c>
      <c r="G2103" s="341" t="s">
        <v>2</v>
      </c>
      <c r="H2103" s="342"/>
      <c r="I2103" s="342"/>
      <c r="J2103" s="343"/>
      <c r="K2103" s="344" t="s">
        <v>3</v>
      </c>
      <c r="L2103" s="343"/>
      <c r="M2103" s="344" t="s">
        <v>144</v>
      </c>
      <c r="N2103" s="342"/>
      <c r="O2103" s="342"/>
    </row>
    <row r="2104" spans="1:15" ht="18" customHeight="1" thickBot="1">
      <c r="A2104" s="7">
        <v>2016</v>
      </c>
      <c r="B2104" s="7" t="s">
        <v>43</v>
      </c>
      <c r="C2104" s="8">
        <v>42527</v>
      </c>
      <c r="D2104" s="7">
        <v>3</v>
      </c>
      <c r="E2104" s="7" t="str">
        <f t="shared" si="58"/>
        <v>S23425273</v>
      </c>
      <c r="F2104" s="339"/>
      <c r="G2104" s="345" t="s">
        <v>5</v>
      </c>
      <c r="H2104" s="347" t="s">
        <v>145</v>
      </c>
      <c r="I2104" s="348"/>
      <c r="J2104" s="349"/>
      <c r="K2104" s="350" t="s">
        <v>6</v>
      </c>
      <c r="L2104" s="352" t="s">
        <v>7</v>
      </c>
      <c r="M2104" s="350" t="s">
        <v>8</v>
      </c>
      <c r="N2104" s="354" t="s">
        <v>146</v>
      </c>
      <c r="O2104" s="356" t="s">
        <v>147</v>
      </c>
    </row>
    <row r="2105" spans="1:15" ht="15.75" thickBot="1">
      <c r="A2105" s="7">
        <v>2016</v>
      </c>
      <c r="B2105" s="7" t="s">
        <v>43</v>
      </c>
      <c r="C2105" s="8">
        <v>42527</v>
      </c>
      <c r="D2105" s="7">
        <v>4</v>
      </c>
      <c r="E2105" s="7" t="str">
        <f t="shared" si="58"/>
        <v>S23425274</v>
      </c>
      <c r="F2105" s="340"/>
      <c r="G2105" s="346"/>
      <c r="H2105" s="191" t="s">
        <v>9</v>
      </c>
      <c r="I2105" s="192" t="s">
        <v>10</v>
      </c>
      <c r="J2105" s="193" t="s">
        <v>11</v>
      </c>
      <c r="K2105" s="351"/>
      <c r="L2105" s="353"/>
      <c r="M2105" s="351"/>
      <c r="N2105" s="355"/>
      <c r="O2105" s="357"/>
    </row>
    <row r="2106" spans="1:15">
      <c r="A2106" s="7">
        <v>2016</v>
      </c>
      <c r="B2106" s="7" t="s">
        <v>43</v>
      </c>
      <c r="C2106" s="8">
        <v>42527</v>
      </c>
      <c r="D2106" s="7">
        <v>5</v>
      </c>
      <c r="E2106" s="7" t="str">
        <f t="shared" si="58"/>
        <v>S23425275</v>
      </c>
      <c r="F2106" s="3" t="s">
        <v>12</v>
      </c>
      <c r="G2106" s="2">
        <v>6</v>
      </c>
      <c r="H2106" s="2" t="s">
        <v>2526</v>
      </c>
      <c r="I2106" s="2" t="s">
        <v>2242</v>
      </c>
      <c r="J2106" s="2" t="s">
        <v>4618</v>
      </c>
      <c r="K2106" s="194" t="s">
        <v>17</v>
      </c>
      <c r="L2106" s="2">
        <v>48</v>
      </c>
      <c r="M2106" s="194" t="s">
        <v>1917</v>
      </c>
      <c r="N2106" s="2" t="s">
        <v>1138</v>
      </c>
      <c r="O2106" s="195" t="s">
        <v>1138</v>
      </c>
    </row>
    <row r="2107" spans="1:15">
      <c r="A2107" s="7">
        <v>2016</v>
      </c>
      <c r="B2107" s="7" t="s">
        <v>43</v>
      </c>
      <c r="C2107" s="8">
        <v>42527</v>
      </c>
      <c r="D2107" s="7">
        <v>6</v>
      </c>
      <c r="E2107" s="7" t="str">
        <f t="shared" si="58"/>
        <v>S23425276</v>
      </c>
      <c r="F2107" s="4">
        <v>42522</v>
      </c>
      <c r="G2107" s="2">
        <v>60</v>
      </c>
      <c r="H2107" s="2" t="s">
        <v>4714</v>
      </c>
      <c r="I2107" s="2" t="s">
        <v>4715</v>
      </c>
      <c r="J2107" s="2" t="s">
        <v>2405</v>
      </c>
      <c r="K2107" s="194" t="s">
        <v>17</v>
      </c>
      <c r="L2107" s="2">
        <v>51</v>
      </c>
      <c r="M2107" s="194" t="s">
        <v>1249</v>
      </c>
      <c r="N2107" s="2" t="s">
        <v>1248</v>
      </c>
      <c r="O2107" s="195" t="s">
        <v>1139</v>
      </c>
    </row>
    <row r="2108" spans="1:15">
      <c r="A2108" s="7">
        <v>2016</v>
      </c>
      <c r="B2108" s="7" t="s">
        <v>43</v>
      </c>
      <c r="C2108" s="8">
        <v>42527</v>
      </c>
      <c r="D2108" s="7">
        <v>7</v>
      </c>
      <c r="E2108" s="7" t="str">
        <f t="shared" si="58"/>
        <v>S23425277</v>
      </c>
      <c r="F2108" s="4">
        <v>42552</v>
      </c>
      <c r="G2108" s="2">
        <v>65</v>
      </c>
      <c r="H2108" s="2" t="s">
        <v>4716</v>
      </c>
      <c r="I2108" s="2" t="s">
        <v>4717</v>
      </c>
      <c r="J2108" s="2" t="s">
        <v>334</v>
      </c>
      <c r="K2108" s="194" t="s">
        <v>17</v>
      </c>
      <c r="L2108" s="2">
        <v>46</v>
      </c>
      <c r="M2108" s="194" t="s">
        <v>4718</v>
      </c>
      <c r="N2108" s="2" t="s">
        <v>3150</v>
      </c>
      <c r="O2108" s="195" t="s">
        <v>3230</v>
      </c>
    </row>
    <row r="2109" spans="1:15">
      <c r="A2109" s="7">
        <v>2016</v>
      </c>
      <c r="B2109" s="7" t="s">
        <v>43</v>
      </c>
      <c r="C2109" s="8">
        <v>42527</v>
      </c>
      <c r="D2109" s="7">
        <v>8</v>
      </c>
      <c r="E2109" s="7" t="str">
        <f t="shared" si="58"/>
        <v>S23425278</v>
      </c>
      <c r="F2109" s="4">
        <v>42583</v>
      </c>
      <c r="G2109" s="2">
        <v>80</v>
      </c>
      <c r="H2109" s="2" t="s">
        <v>4719</v>
      </c>
      <c r="I2109" s="2" t="s">
        <v>4720</v>
      </c>
      <c r="J2109" s="2" t="s">
        <v>1356</v>
      </c>
      <c r="K2109" s="194" t="s">
        <v>17</v>
      </c>
      <c r="L2109" s="2">
        <v>39</v>
      </c>
      <c r="M2109" s="194" t="s">
        <v>4721</v>
      </c>
      <c r="N2109" s="2" t="s">
        <v>4722</v>
      </c>
      <c r="O2109" s="195" t="s">
        <v>772</v>
      </c>
    </row>
    <row r="2110" spans="1:15">
      <c r="A2110" s="7">
        <v>2016</v>
      </c>
      <c r="B2110" s="7" t="s">
        <v>43</v>
      </c>
      <c r="C2110" s="8">
        <v>42527</v>
      </c>
      <c r="D2110" s="7">
        <v>9</v>
      </c>
      <c r="E2110" s="7" t="str">
        <f t="shared" si="58"/>
        <v>S23425279</v>
      </c>
      <c r="F2110" s="4">
        <v>42614</v>
      </c>
      <c r="G2110" s="2">
        <v>85</v>
      </c>
      <c r="H2110" s="2" t="s">
        <v>4723</v>
      </c>
      <c r="I2110" s="2" t="s">
        <v>4724</v>
      </c>
      <c r="J2110" s="2" t="s">
        <v>1223</v>
      </c>
      <c r="K2110" s="194" t="s">
        <v>17</v>
      </c>
      <c r="L2110" s="2">
        <v>39</v>
      </c>
      <c r="M2110" s="194" t="s">
        <v>4721</v>
      </c>
      <c r="N2110" s="2" t="s">
        <v>4722</v>
      </c>
      <c r="O2110" s="195" t="s">
        <v>772</v>
      </c>
    </row>
    <row r="2111" spans="1:15">
      <c r="A2111" s="7">
        <v>2016</v>
      </c>
      <c r="B2111" s="7" t="s">
        <v>43</v>
      </c>
      <c r="C2111" s="8">
        <v>42527</v>
      </c>
      <c r="D2111" s="7">
        <v>10</v>
      </c>
      <c r="E2111" s="7" t="str">
        <f t="shared" si="58"/>
        <v>S234252710</v>
      </c>
      <c r="F2111" s="3" t="s">
        <v>14</v>
      </c>
      <c r="G2111" s="2">
        <v>85</v>
      </c>
      <c r="H2111" s="2" t="s">
        <v>4725</v>
      </c>
      <c r="I2111" s="2" t="s">
        <v>4726</v>
      </c>
      <c r="J2111" s="2" t="s">
        <v>3740</v>
      </c>
      <c r="K2111" s="194" t="s">
        <v>17</v>
      </c>
      <c r="L2111" s="2">
        <v>39</v>
      </c>
      <c r="M2111" s="194" t="s">
        <v>4727</v>
      </c>
      <c r="N2111" s="2" t="s">
        <v>4193</v>
      </c>
      <c r="O2111" s="195" t="s">
        <v>4728</v>
      </c>
    </row>
    <row r="2112" spans="1:15">
      <c r="A2112" s="7">
        <v>2016</v>
      </c>
      <c r="B2112" s="7" t="s">
        <v>43</v>
      </c>
      <c r="C2112" s="8">
        <v>42527</v>
      </c>
      <c r="D2112" s="7">
        <v>11</v>
      </c>
      <c r="E2112" s="7" t="str">
        <f t="shared" si="58"/>
        <v>S234252711</v>
      </c>
      <c r="F2112" s="3">
        <v>2017</v>
      </c>
      <c r="G2112" s="2">
        <v>125</v>
      </c>
      <c r="H2112" s="2" t="s">
        <v>4729</v>
      </c>
      <c r="I2112" s="2" t="s">
        <v>4730</v>
      </c>
      <c r="J2112" s="2" t="s">
        <v>917</v>
      </c>
      <c r="K2112" s="194" t="s">
        <v>17</v>
      </c>
      <c r="L2112" s="2">
        <v>35</v>
      </c>
      <c r="M2112" s="194" t="s">
        <v>506</v>
      </c>
      <c r="N2112" s="2" t="s">
        <v>445</v>
      </c>
      <c r="O2112" s="195" t="s">
        <v>445</v>
      </c>
    </row>
    <row r="2113" spans="1:15">
      <c r="A2113" s="7">
        <v>2016</v>
      </c>
      <c r="B2113" s="7" t="s">
        <v>43</v>
      </c>
      <c r="C2113" s="8">
        <v>42527</v>
      </c>
      <c r="D2113" s="7">
        <v>12</v>
      </c>
      <c r="E2113" s="7" t="str">
        <f t="shared" si="58"/>
        <v>S234252712</v>
      </c>
      <c r="F2113" s="3">
        <v>2018</v>
      </c>
      <c r="G2113" s="2">
        <v>130</v>
      </c>
      <c r="H2113" s="2" t="s">
        <v>3843</v>
      </c>
      <c r="I2113" s="2" t="s">
        <v>4731</v>
      </c>
      <c r="J2113" s="2" t="s">
        <v>3915</v>
      </c>
      <c r="K2113" s="194" t="s">
        <v>17</v>
      </c>
      <c r="L2113" s="2">
        <v>32</v>
      </c>
      <c r="M2113" s="194" t="s">
        <v>1463</v>
      </c>
      <c r="N2113" s="2" t="s">
        <v>1019</v>
      </c>
      <c r="O2113" s="195" t="s">
        <v>1418</v>
      </c>
    </row>
    <row r="2114" spans="1:15">
      <c r="A2114" s="7">
        <v>2016</v>
      </c>
      <c r="B2114" s="7" t="s">
        <v>43</v>
      </c>
      <c r="C2114" s="8">
        <v>42527</v>
      </c>
      <c r="D2114" s="7">
        <v>13</v>
      </c>
      <c r="E2114" s="7" t="str">
        <f t="shared" si="58"/>
        <v>S234252713</v>
      </c>
      <c r="F2114" s="3">
        <v>2019</v>
      </c>
      <c r="G2114" s="2">
        <v>130</v>
      </c>
      <c r="H2114" s="2" t="s">
        <v>4732</v>
      </c>
      <c r="I2114" s="2" t="s">
        <v>4733</v>
      </c>
      <c r="J2114" s="2" t="s">
        <v>2222</v>
      </c>
      <c r="K2114" s="194" t="s">
        <v>17</v>
      </c>
      <c r="L2114" s="2">
        <v>27</v>
      </c>
      <c r="M2114" s="194" t="s">
        <v>420</v>
      </c>
      <c r="N2114" s="2" t="s">
        <v>1463</v>
      </c>
      <c r="O2114" s="195" t="s">
        <v>783</v>
      </c>
    </row>
    <row r="2115" spans="1:15" ht="15.75" thickBot="1">
      <c r="A2115" s="7">
        <v>2016</v>
      </c>
      <c r="B2115" s="7" t="s">
        <v>43</v>
      </c>
      <c r="C2115" s="8">
        <v>42527</v>
      </c>
      <c r="D2115" s="7">
        <v>14</v>
      </c>
      <c r="E2115" s="7" t="str">
        <f t="shared" si="58"/>
        <v>S234252714</v>
      </c>
      <c r="F2115" s="5">
        <v>2020</v>
      </c>
      <c r="G2115" s="6">
        <v>135</v>
      </c>
      <c r="H2115" s="6" t="s">
        <v>4734</v>
      </c>
      <c r="I2115" s="6" t="s">
        <v>4735</v>
      </c>
      <c r="J2115" s="6" t="s">
        <v>1823</v>
      </c>
      <c r="K2115" s="196" t="s">
        <v>17</v>
      </c>
      <c r="L2115" s="6">
        <v>29</v>
      </c>
      <c r="M2115" s="196" t="s">
        <v>819</v>
      </c>
      <c r="N2115" s="6" t="s">
        <v>787</v>
      </c>
      <c r="O2115" s="197" t="s">
        <v>820</v>
      </c>
    </row>
    <row r="2116" spans="1:15" ht="16.5" thickTop="1" thickBot="1">
      <c r="A2116" s="7">
        <v>2016</v>
      </c>
      <c r="B2116" s="7" t="s">
        <v>43</v>
      </c>
      <c r="C2116" s="8">
        <v>42527</v>
      </c>
      <c r="D2116" s="7">
        <v>15</v>
      </c>
      <c r="E2116" s="7" t="str">
        <f t="shared" si="58"/>
        <v>S234252715</v>
      </c>
      <c r="F2116" s="1" t="s">
        <v>15</v>
      </c>
    </row>
    <row r="2117" spans="1:15" ht="16.5" thickTop="1" thickBot="1">
      <c r="A2117" s="7">
        <v>2016</v>
      </c>
      <c r="B2117" s="7" t="s">
        <v>43</v>
      </c>
      <c r="C2117" s="8">
        <v>42527</v>
      </c>
      <c r="D2117" s="7">
        <v>16</v>
      </c>
      <c r="E2117" s="7" t="str">
        <f t="shared" si="58"/>
        <v>S234252716</v>
      </c>
      <c r="F2117" s="338" t="s">
        <v>1</v>
      </c>
      <c r="G2117" s="341" t="s">
        <v>2</v>
      </c>
      <c r="H2117" s="342"/>
      <c r="I2117" s="342"/>
      <c r="J2117" s="343"/>
      <c r="K2117" s="344" t="s">
        <v>3</v>
      </c>
      <c r="L2117" s="343"/>
      <c r="M2117" s="344" t="s">
        <v>144</v>
      </c>
      <c r="N2117" s="342"/>
      <c r="O2117" s="342"/>
    </row>
    <row r="2118" spans="1:15" ht="18" customHeight="1" thickBot="1">
      <c r="A2118" s="7">
        <v>2016</v>
      </c>
      <c r="B2118" s="7" t="s">
        <v>43</v>
      </c>
      <c r="C2118" s="8">
        <v>42527</v>
      </c>
      <c r="D2118" s="7">
        <v>17</v>
      </c>
      <c r="E2118" s="7" t="str">
        <f t="shared" si="58"/>
        <v>S234252717</v>
      </c>
      <c r="F2118" s="339"/>
      <c r="G2118" s="345" t="s">
        <v>5</v>
      </c>
      <c r="H2118" s="347" t="s">
        <v>145</v>
      </c>
      <c r="I2118" s="348"/>
      <c r="J2118" s="349"/>
      <c r="K2118" s="350" t="s">
        <v>6</v>
      </c>
      <c r="L2118" s="352" t="s">
        <v>7</v>
      </c>
      <c r="M2118" s="350" t="s">
        <v>8</v>
      </c>
      <c r="N2118" s="354" t="s">
        <v>146</v>
      </c>
      <c r="O2118" s="356" t="s">
        <v>147</v>
      </c>
    </row>
    <row r="2119" spans="1:15" ht="15.75" thickBot="1">
      <c r="A2119" s="7">
        <v>2016</v>
      </c>
      <c r="B2119" s="7" t="s">
        <v>43</v>
      </c>
      <c r="C2119" s="8">
        <v>42527</v>
      </c>
      <c r="D2119" s="7">
        <v>18</v>
      </c>
      <c r="E2119" s="7" t="str">
        <f t="shared" si="58"/>
        <v>S234252718</v>
      </c>
      <c r="F2119" s="340"/>
      <c r="G2119" s="346"/>
      <c r="H2119" s="191" t="s">
        <v>9</v>
      </c>
      <c r="I2119" s="192" t="s">
        <v>10</v>
      </c>
      <c r="J2119" s="193" t="s">
        <v>11</v>
      </c>
      <c r="K2119" s="351"/>
      <c r="L2119" s="353"/>
      <c r="M2119" s="351"/>
      <c r="N2119" s="355"/>
      <c r="O2119" s="357"/>
    </row>
    <row r="2120" spans="1:15">
      <c r="A2120" s="7">
        <v>2016</v>
      </c>
      <c r="B2120" s="7" t="s">
        <v>43</v>
      </c>
      <c r="C2120" s="8">
        <v>42527</v>
      </c>
      <c r="D2120" s="7">
        <v>19</v>
      </c>
      <c r="E2120" s="7" t="str">
        <f t="shared" si="58"/>
        <v>S234252719</v>
      </c>
      <c r="F2120" s="3" t="s">
        <v>16</v>
      </c>
      <c r="G2120" s="2">
        <v>17</v>
      </c>
      <c r="H2120" s="2" t="s">
        <v>4736</v>
      </c>
      <c r="I2120" s="2" t="s">
        <v>1831</v>
      </c>
      <c r="J2120" s="2" t="s">
        <v>795</v>
      </c>
      <c r="K2120" s="194" t="s">
        <v>17</v>
      </c>
      <c r="L2120" s="2">
        <v>46</v>
      </c>
      <c r="M2120" s="194">
        <v>16</v>
      </c>
      <c r="N2120" s="2">
        <v>28</v>
      </c>
      <c r="O2120" s="195">
        <v>56</v>
      </c>
    </row>
    <row r="2121" spans="1:15">
      <c r="A2121" s="7">
        <v>2016</v>
      </c>
      <c r="B2121" s="7" t="s">
        <v>43</v>
      </c>
      <c r="C2121" s="8">
        <v>42527</v>
      </c>
      <c r="D2121" s="7">
        <v>20</v>
      </c>
      <c r="E2121" s="7" t="str">
        <f t="shared" si="58"/>
        <v>S234252720</v>
      </c>
      <c r="F2121" s="4">
        <v>42522</v>
      </c>
      <c r="G2121" s="2">
        <v>77</v>
      </c>
      <c r="H2121" s="2" t="s">
        <v>4529</v>
      </c>
      <c r="I2121" s="2" t="s">
        <v>4737</v>
      </c>
      <c r="J2121" s="2" t="s">
        <v>431</v>
      </c>
      <c r="K2121" s="194" t="s">
        <v>17</v>
      </c>
      <c r="L2121" s="2">
        <v>46</v>
      </c>
      <c r="M2121" s="194" t="s">
        <v>1691</v>
      </c>
      <c r="N2121" s="2" t="s">
        <v>800</v>
      </c>
      <c r="O2121" s="195" t="s">
        <v>301</v>
      </c>
    </row>
    <row r="2122" spans="1:15">
      <c r="A2122" s="7">
        <v>2016</v>
      </c>
      <c r="B2122" s="7" t="s">
        <v>43</v>
      </c>
      <c r="C2122" s="8">
        <v>42527</v>
      </c>
      <c r="D2122" s="7">
        <v>21</v>
      </c>
      <c r="E2122" s="7" t="str">
        <f t="shared" si="58"/>
        <v>S234252721</v>
      </c>
      <c r="F2122" s="4">
        <v>42552</v>
      </c>
      <c r="G2122" s="2">
        <v>85</v>
      </c>
      <c r="H2122" s="2" t="s">
        <v>4738</v>
      </c>
      <c r="I2122" s="2" t="s">
        <v>4739</v>
      </c>
      <c r="J2122" s="2" t="s">
        <v>4740</v>
      </c>
      <c r="K2122" s="194" t="s">
        <v>17</v>
      </c>
      <c r="L2122" s="2">
        <v>39</v>
      </c>
      <c r="M2122" s="194" t="s">
        <v>314</v>
      </c>
      <c r="N2122" s="2" t="s">
        <v>2030</v>
      </c>
      <c r="O2122" s="195" t="s">
        <v>1263</v>
      </c>
    </row>
    <row r="2123" spans="1:15">
      <c r="A2123" s="7">
        <v>2016</v>
      </c>
      <c r="B2123" s="7" t="s">
        <v>43</v>
      </c>
      <c r="C2123" s="8">
        <v>42527</v>
      </c>
      <c r="D2123" s="7">
        <v>22</v>
      </c>
      <c r="E2123" s="7" t="str">
        <f t="shared" si="58"/>
        <v>S234252722</v>
      </c>
      <c r="F2123" s="4">
        <v>42583</v>
      </c>
      <c r="G2123" s="2">
        <v>105</v>
      </c>
      <c r="H2123" s="2" t="s">
        <v>4741</v>
      </c>
      <c r="I2123" s="2" t="s">
        <v>4742</v>
      </c>
      <c r="J2123" s="2" t="s">
        <v>911</v>
      </c>
      <c r="K2123" s="194" t="s">
        <v>17</v>
      </c>
      <c r="L2123" s="2">
        <v>38</v>
      </c>
      <c r="M2123" s="194" t="s">
        <v>824</v>
      </c>
      <c r="N2123" s="2" t="s">
        <v>508</v>
      </c>
      <c r="O2123" s="195" t="s">
        <v>508</v>
      </c>
    </row>
    <row r="2124" spans="1:15">
      <c r="A2124" s="7">
        <v>2016</v>
      </c>
      <c r="B2124" s="7" t="s">
        <v>43</v>
      </c>
      <c r="C2124" s="8">
        <v>42527</v>
      </c>
      <c r="D2124" s="7">
        <v>23</v>
      </c>
      <c r="E2124" s="7" t="str">
        <f t="shared" si="58"/>
        <v>S234252723</v>
      </c>
      <c r="F2124" s="4">
        <v>42614</v>
      </c>
      <c r="G2124" s="2">
        <v>110</v>
      </c>
      <c r="H2124" s="2" t="s">
        <v>4743</v>
      </c>
      <c r="I2124" s="2" t="s">
        <v>4744</v>
      </c>
      <c r="J2124" s="2" t="s">
        <v>3230</v>
      </c>
      <c r="K2124" s="194" t="s">
        <v>17</v>
      </c>
      <c r="L2124" s="2">
        <v>37</v>
      </c>
      <c r="M2124" s="194" t="s">
        <v>824</v>
      </c>
      <c r="N2124" s="2" t="s">
        <v>508</v>
      </c>
      <c r="O2124" s="195" t="s">
        <v>508</v>
      </c>
    </row>
    <row r="2125" spans="1:15">
      <c r="A2125" s="7">
        <v>2016</v>
      </c>
      <c r="B2125" s="7" t="s">
        <v>43</v>
      </c>
      <c r="C2125" s="8">
        <v>42527</v>
      </c>
      <c r="D2125" s="7">
        <v>24</v>
      </c>
      <c r="E2125" s="7" t="str">
        <f t="shared" si="58"/>
        <v>S234252724</v>
      </c>
      <c r="F2125" s="3" t="s">
        <v>14</v>
      </c>
      <c r="G2125" s="2">
        <v>115</v>
      </c>
      <c r="H2125" s="2" t="s">
        <v>4745</v>
      </c>
      <c r="I2125" s="2" t="s">
        <v>4746</v>
      </c>
      <c r="J2125" s="2" t="s">
        <v>505</v>
      </c>
      <c r="K2125" s="194" t="s">
        <v>17</v>
      </c>
      <c r="L2125" s="2">
        <v>41</v>
      </c>
      <c r="M2125" s="194" t="s">
        <v>1788</v>
      </c>
      <c r="N2125" s="2" t="s">
        <v>1460</v>
      </c>
      <c r="O2125" s="195" t="s">
        <v>3270</v>
      </c>
    </row>
    <row r="2126" spans="1:15">
      <c r="A2126" s="7">
        <v>2016</v>
      </c>
      <c r="B2126" s="7" t="s">
        <v>43</v>
      </c>
      <c r="C2126" s="8">
        <v>42527</v>
      </c>
      <c r="D2126" s="7">
        <v>25</v>
      </c>
      <c r="E2126" s="7" t="str">
        <f t="shared" si="58"/>
        <v>S234252725</v>
      </c>
      <c r="F2126" s="3">
        <v>2017</v>
      </c>
      <c r="G2126" s="2">
        <v>170</v>
      </c>
      <c r="H2126" s="2" t="s">
        <v>4747</v>
      </c>
      <c r="I2126" s="2" t="s">
        <v>3100</v>
      </c>
      <c r="J2126" s="2" t="s">
        <v>1087</v>
      </c>
      <c r="K2126" s="194" t="s">
        <v>17</v>
      </c>
      <c r="L2126" s="2">
        <v>38</v>
      </c>
      <c r="M2126" s="194" t="s">
        <v>508</v>
      </c>
      <c r="N2126" s="2" t="s">
        <v>631</v>
      </c>
      <c r="O2126" s="195" t="s">
        <v>632</v>
      </c>
    </row>
    <row r="2127" spans="1:15">
      <c r="A2127" s="7">
        <v>2016</v>
      </c>
      <c r="B2127" s="7" t="s">
        <v>43</v>
      </c>
      <c r="C2127" s="8">
        <v>42527</v>
      </c>
      <c r="D2127" s="7">
        <v>26</v>
      </c>
      <c r="E2127" s="7" t="str">
        <f t="shared" si="58"/>
        <v>S234252726</v>
      </c>
      <c r="F2127" s="3">
        <v>2018</v>
      </c>
      <c r="G2127" s="2">
        <v>180</v>
      </c>
      <c r="H2127" s="2" t="s">
        <v>4748</v>
      </c>
      <c r="I2127" s="2" t="s">
        <v>4749</v>
      </c>
      <c r="J2127" s="2" t="s">
        <v>466</v>
      </c>
      <c r="K2127" s="194" t="s">
        <v>17</v>
      </c>
      <c r="L2127" s="2">
        <v>37</v>
      </c>
      <c r="M2127" s="194" t="s">
        <v>519</v>
      </c>
      <c r="N2127" s="2" t="s">
        <v>631</v>
      </c>
      <c r="O2127" s="195" t="s">
        <v>513</v>
      </c>
    </row>
    <row r="2128" spans="1:15">
      <c r="A2128" s="7">
        <v>2016</v>
      </c>
      <c r="B2128" s="7" t="s">
        <v>43</v>
      </c>
      <c r="C2128" s="8">
        <v>42527</v>
      </c>
      <c r="D2128" s="7">
        <v>27</v>
      </c>
      <c r="E2128" s="7" t="str">
        <f t="shared" si="58"/>
        <v>S234252727</v>
      </c>
      <c r="F2128" s="3">
        <v>2019</v>
      </c>
      <c r="G2128" s="2">
        <v>180</v>
      </c>
      <c r="H2128" s="2">
        <v>170</v>
      </c>
      <c r="I2128" s="2" t="s">
        <v>4750</v>
      </c>
      <c r="J2128" s="2" t="s">
        <v>2338</v>
      </c>
      <c r="K2128" s="194" t="s">
        <v>17</v>
      </c>
      <c r="L2128" s="2">
        <v>34</v>
      </c>
      <c r="M2128" s="194" t="s">
        <v>512</v>
      </c>
      <c r="N2128" s="2" t="s">
        <v>1100</v>
      </c>
      <c r="O2128" s="195" t="s">
        <v>1173</v>
      </c>
    </row>
    <row r="2129" spans="1:15" ht="15.75" thickBot="1">
      <c r="A2129" s="7">
        <v>2016</v>
      </c>
      <c r="B2129" s="7" t="s">
        <v>43</v>
      </c>
      <c r="C2129" s="8">
        <v>42527</v>
      </c>
      <c r="D2129" s="7">
        <v>28</v>
      </c>
      <c r="E2129" s="7" t="str">
        <f t="shared" si="58"/>
        <v>S234252728</v>
      </c>
      <c r="F2129" s="5">
        <v>2020</v>
      </c>
      <c r="G2129" s="6">
        <v>190</v>
      </c>
      <c r="H2129" s="6" t="s">
        <v>4751</v>
      </c>
      <c r="I2129" s="6" t="s">
        <v>286</v>
      </c>
      <c r="J2129" s="6" t="s">
        <v>1252</v>
      </c>
      <c r="K2129" s="196" t="s">
        <v>17</v>
      </c>
      <c r="L2129" s="6">
        <v>33</v>
      </c>
      <c r="M2129" s="196" t="s">
        <v>410</v>
      </c>
      <c r="N2129" s="6" t="s">
        <v>4752</v>
      </c>
      <c r="O2129" s="197" t="s">
        <v>4753</v>
      </c>
    </row>
    <row r="2130" spans="1:15" ht="16.5" thickTop="1" thickBot="1">
      <c r="A2130" s="7">
        <v>2016</v>
      </c>
      <c r="B2130" s="7" t="s">
        <v>42</v>
      </c>
      <c r="C2130" s="8">
        <v>42534</v>
      </c>
      <c r="D2130" s="7">
        <v>1</v>
      </c>
      <c r="E2130" s="7" t="str">
        <f t="shared" si="58"/>
        <v>S24425341</v>
      </c>
      <c r="F2130" s="1" t="s">
        <v>0</v>
      </c>
    </row>
    <row r="2131" spans="1:15" ht="16.5" thickTop="1" thickBot="1">
      <c r="A2131" s="7">
        <v>2016</v>
      </c>
      <c r="B2131" s="7" t="s">
        <v>42</v>
      </c>
      <c r="C2131" s="8">
        <v>42534</v>
      </c>
      <c r="D2131" s="7">
        <v>2</v>
      </c>
      <c r="E2131" s="7" t="str">
        <f t="shared" si="58"/>
        <v>S24425342</v>
      </c>
      <c r="F2131" s="338" t="s">
        <v>1</v>
      </c>
      <c r="G2131" s="341" t="s">
        <v>2</v>
      </c>
      <c r="H2131" s="342"/>
      <c r="I2131" s="342"/>
      <c r="J2131" s="343"/>
      <c r="K2131" s="344" t="s">
        <v>3</v>
      </c>
      <c r="L2131" s="343"/>
      <c r="M2131" s="344" t="s">
        <v>144</v>
      </c>
      <c r="N2131" s="342"/>
      <c r="O2131" s="342"/>
    </row>
    <row r="2132" spans="1:15" ht="18" customHeight="1" thickBot="1">
      <c r="A2132" s="7">
        <v>2016</v>
      </c>
      <c r="B2132" s="7" t="s">
        <v>42</v>
      </c>
      <c r="C2132" s="8">
        <v>42534</v>
      </c>
      <c r="D2132" s="7">
        <v>3</v>
      </c>
      <c r="E2132" s="7" t="str">
        <f t="shared" si="58"/>
        <v>S24425343</v>
      </c>
      <c r="F2132" s="339"/>
      <c r="G2132" s="345" t="s">
        <v>5</v>
      </c>
      <c r="H2132" s="347" t="s">
        <v>145</v>
      </c>
      <c r="I2132" s="348"/>
      <c r="J2132" s="349"/>
      <c r="K2132" s="350" t="s">
        <v>6</v>
      </c>
      <c r="L2132" s="352" t="s">
        <v>7</v>
      </c>
      <c r="M2132" s="350" t="s">
        <v>8</v>
      </c>
      <c r="N2132" s="354" t="s">
        <v>146</v>
      </c>
      <c r="O2132" s="356" t="s">
        <v>147</v>
      </c>
    </row>
    <row r="2133" spans="1:15" ht="15.75" thickBot="1">
      <c r="A2133" s="7">
        <v>2016</v>
      </c>
      <c r="B2133" s="7" t="s">
        <v>42</v>
      </c>
      <c r="C2133" s="8">
        <v>42534</v>
      </c>
      <c r="D2133" s="7">
        <v>4</v>
      </c>
      <c r="E2133" s="7" t="str">
        <f t="shared" si="58"/>
        <v>S24425344</v>
      </c>
      <c r="F2133" s="340"/>
      <c r="G2133" s="346"/>
      <c r="H2133" s="191" t="s">
        <v>9</v>
      </c>
      <c r="I2133" s="192" t="s">
        <v>10</v>
      </c>
      <c r="J2133" s="193" t="s">
        <v>11</v>
      </c>
      <c r="K2133" s="351"/>
      <c r="L2133" s="353"/>
      <c r="M2133" s="351"/>
      <c r="N2133" s="355"/>
      <c r="O2133" s="357"/>
    </row>
    <row r="2134" spans="1:15">
      <c r="A2134" s="7">
        <v>2016</v>
      </c>
      <c r="B2134" s="7" t="s">
        <v>42</v>
      </c>
      <c r="C2134" s="8">
        <v>42534</v>
      </c>
      <c r="D2134" s="7">
        <v>5</v>
      </c>
      <c r="E2134" s="7" t="str">
        <f t="shared" si="58"/>
        <v>S24425345</v>
      </c>
      <c r="F2134" s="3" t="s">
        <v>12</v>
      </c>
      <c r="G2134" s="2" t="s">
        <v>3196</v>
      </c>
      <c r="H2134" s="2" t="s">
        <v>3196</v>
      </c>
      <c r="I2134" s="2" t="s">
        <v>1242</v>
      </c>
      <c r="J2134" s="2" t="s">
        <v>1029</v>
      </c>
      <c r="K2134" s="194" t="s">
        <v>13</v>
      </c>
      <c r="L2134" s="2">
        <v>48</v>
      </c>
      <c r="M2134" s="194">
        <v>25</v>
      </c>
      <c r="N2134" s="2">
        <v>50</v>
      </c>
      <c r="O2134" s="195">
        <v>25</v>
      </c>
    </row>
    <row r="2135" spans="1:15">
      <c r="A2135" s="7">
        <v>2016</v>
      </c>
      <c r="B2135" s="7" t="s">
        <v>42</v>
      </c>
      <c r="C2135" s="8">
        <v>42534</v>
      </c>
      <c r="D2135" s="7">
        <v>6</v>
      </c>
      <c r="E2135" s="7" t="str">
        <f t="shared" si="58"/>
        <v>S24425346</v>
      </c>
      <c r="F2135" s="4">
        <v>42522</v>
      </c>
      <c r="G2135" s="2" t="s">
        <v>4754</v>
      </c>
      <c r="H2135" s="2" t="s">
        <v>4754</v>
      </c>
      <c r="I2135" s="2" t="s">
        <v>4755</v>
      </c>
      <c r="J2135" s="2" t="s">
        <v>1110</v>
      </c>
      <c r="K2135" s="194" t="s">
        <v>13</v>
      </c>
      <c r="L2135" s="2">
        <v>51</v>
      </c>
      <c r="M2135" s="194" t="s">
        <v>2151</v>
      </c>
      <c r="N2135" s="2" t="s">
        <v>741</v>
      </c>
      <c r="O2135" s="195" t="s">
        <v>729</v>
      </c>
    </row>
    <row r="2136" spans="1:15">
      <c r="A2136" s="7">
        <v>2016</v>
      </c>
      <c r="B2136" s="7" t="s">
        <v>42</v>
      </c>
      <c r="C2136" s="8">
        <v>42534</v>
      </c>
      <c r="D2136" s="7">
        <v>7</v>
      </c>
      <c r="E2136" s="7" t="str">
        <f t="shared" si="58"/>
        <v>S24425347</v>
      </c>
      <c r="F2136" s="4">
        <v>42552</v>
      </c>
      <c r="G2136" s="2" t="s">
        <v>4756</v>
      </c>
      <c r="H2136" s="2" t="s">
        <v>4756</v>
      </c>
      <c r="I2136" s="2" t="s">
        <v>4756</v>
      </c>
      <c r="J2136" s="2" t="s">
        <v>4757</v>
      </c>
      <c r="K2136" s="194" t="s">
        <v>13</v>
      </c>
      <c r="L2136" s="2">
        <v>49</v>
      </c>
      <c r="M2136" s="194" t="s">
        <v>1844</v>
      </c>
      <c r="N2136" s="2">
        <v>0</v>
      </c>
      <c r="O2136" s="195" t="s">
        <v>519</v>
      </c>
    </row>
    <row r="2137" spans="1:15">
      <c r="A2137" s="7">
        <v>2016</v>
      </c>
      <c r="B2137" s="7" t="s">
        <v>42</v>
      </c>
      <c r="C2137" s="8">
        <v>42534</v>
      </c>
      <c r="D2137" s="7">
        <v>8</v>
      </c>
      <c r="E2137" s="7" t="str">
        <f t="shared" si="58"/>
        <v>S24425348</v>
      </c>
      <c r="F2137" s="4">
        <v>42583</v>
      </c>
      <c r="G2137" s="2" t="s">
        <v>4758</v>
      </c>
      <c r="H2137" s="2" t="s">
        <v>4758</v>
      </c>
      <c r="I2137" s="2" t="s">
        <v>4529</v>
      </c>
      <c r="J2137" s="2" t="s">
        <v>3370</v>
      </c>
      <c r="K2137" s="194" t="s">
        <v>13</v>
      </c>
      <c r="L2137" s="2">
        <v>41</v>
      </c>
      <c r="M2137" s="194" t="s">
        <v>1249</v>
      </c>
      <c r="N2137" s="2" t="s">
        <v>1198</v>
      </c>
      <c r="O2137" s="195" t="s">
        <v>787</v>
      </c>
    </row>
    <row r="2138" spans="1:15">
      <c r="A2138" s="7">
        <v>2016</v>
      </c>
      <c r="B2138" s="7" t="s">
        <v>42</v>
      </c>
      <c r="C2138" s="8">
        <v>42534</v>
      </c>
      <c r="D2138" s="7">
        <v>9</v>
      </c>
      <c r="E2138" s="7" t="str">
        <f t="shared" si="58"/>
        <v>S24425349</v>
      </c>
      <c r="F2138" s="4">
        <v>42614</v>
      </c>
      <c r="G2138" s="2" t="s">
        <v>4759</v>
      </c>
      <c r="H2138" s="2" t="s">
        <v>4759</v>
      </c>
      <c r="I2138" s="2" t="s">
        <v>4760</v>
      </c>
      <c r="J2138" s="2" t="s">
        <v>1578</v>
      </c>
      <c r="K2138" s="194" t="s">
        <v>13</v>
      </c>
      <c r="L2138" s="2">
        <v>40</v>
      </c>
      <c r="M2138" s="194" t="s">
        <v>796</v>
      </c>
      <c r="N2138" s="2">
        <v>25</v>
      </c>
      <c r="O2138" s="195" t="s">
        <v>1229</v>
      </c>
    </row>
    <row r="2139" spans="1:15">
      <c r="A2139" s="7">
        <v>2016</v>
      </c>
      <c r="B2139" s="7" t="s">
        <v>42</v>
      </c>
      <c r="C2139" s="8">
        <v>42534</v>
      </c>
      <c r="D2139" s="7">
        <v>10</v>
      </c>
      <c r="E2139" s="7" t="str">
        <f t="shared" si="58"/>
        <v>S244253410</v>
      </c>
      <c r="F2139" s="3" t="s">
        <v>14</v>
      </c>
      <c r="G2139" s="2" t="s">
        <v>4761</v>
      </c>
      <c r="H2139" s="2" t="s">
        <v>4761</v>
      </c>
      <c r="I2139" s="2" t="s">
        <v>4762</v>
      </c>
      <c r="J2139" s="2" t="s">
        <v>670</v>
      </c>
      <c r="K2139" s="194" t="s">
        <v>13</v>
      </c>
      <c r="L2139" s="2">
        <v>42</v>
      </c>
      <c r="M2139" s="194" t="s">
        <v>773</v>
      </c>
      <c r="N2139" s="2" t="s">
        <v>982</v>
      </c>
      <c r="O2139" s="195" t="s">
        <v>3058</v>
      </c>
    </row>
    <row r="2140" spans="1:15">
      <c r="A2140" s="7">
        <v>2016</v>
      </c>
      <c r="B2140" s="7" t="s">
        <v>42</v>
      </c>
      <c r="C2140" s="8">
        <v>42534</v>
      </c>
      <c r="D2140" s="7">
        <v>11</v>
      </c>
      <c r="E2140" s="7" t="str">
        <f t="shared" si="58"/>
        <v>S244253411</v>
      </c>
      <c r="F2140" s="3">
        <v>2017</v>
      </c>
      <c r="G2140" s="2" t="s">
        <v>4763</v>
      </c>
      <c r="H2140" s="2" t="s">
        <v>4763</v>
      </c>
      <c r="I2140" s="2" t="s">
        <v>4492</v>
      </c>
      <c r="J2140" s="2" t="s">
        <v>3045</v>
      </c>
      <c r="K2140" s="194" t="s">
        <v>13</v>
      </c>
      <c r="L2140" s="2">
        <v>43</v>
      </c>
      <c r="M2140" s="194" t="s">
        <v>3270</v>
      </c>
      <c r="N2140" s="2" t="s">
        <v>1019</v>
      </c>
      <c r="O2140" s="195" t="s">
        <v>2030</v>
      </c>
    </row>
    <row r="2141" spans="1:15">
      <c r="A2141" s="7">
        <v>2016</v>
      </c>
      <c r="B2141" s="7" t="s">
        <v>42</v>
      </c>
      <c r="C2141" s="8">
        <v>42534</v>
      </c>
      <c r="D2141" s="7">
        <v>12</v>
      </c>
      <c r="E2141" s="7" t="str">
        <f t="shared" si="58"/>
        <v>S244253412</v>
      </c>
      <c r="F2141" s="3">
        <v>2018</v>
      </c>
      <c r="G2141" s="2" t="s">
        <v>4764</v>
      </c>
      <c r="H2141" s="2" t="s">
        <v>4764</v>
      </c>
      <c r="I2141" s="2" t="s">
        <v>4765</v>
      </c>
      <c r="J2141" s="2" t="s">
        <v>2816</v>
      </c>
      <c r="K2141" s="194" t="s">
        <v>13</v>
      </c>
      <c r="L2141" s="2">
        <v>38</v>
      </c>
      <c r="M2141" s="194" t="s">
        <v>1197</v>
      </c>
      <c r="N2141" s="2" t="s">
        <v>820</v>
      </c>
      <c r="O2141" s="195" t="s">
        <v>1138</v>
      </c>
    </row>
    <row r="2142" spans="1:15">
      <c r="A2142" s="7">
        <v>2016</v>
      </c>
      <c r="B2142" s="7" t="s">
        <v>42</v>
      </c>
      <c r="C2142" s="8">
        <v>42534</v>
      </c>
      <c r="D2142" s="7">
        <v>13</v>
      </c>
      <c r="E2142" s="7" t="str">
        <f t="shared" si="58"/>
        <v>S244253413</v>
      </c>
      <c r="F2142" s="3">
        <v>2019</v>
      </c>
      <c r="G2142" s="2" t="s">
        <v>4766</v>
      </c>
      <c r="H2142" s="2" t="s">
        <v>4766</v>
      </c>
      <c r="I2142" s="2" t="s">
        <v>4767</v>
      </c>
      <c r="J2142" s="2" t="s">
        <v>1828</v>
      </c>
      <c r="K2142" s="194" t="s">
        <v>13</v>
      </c>
      <c r="L2142" s="2">
        <v>29</v>
      </c>
      <c r="M2142" s="194" t="s">
        <v>787</v>
      </c>
      <c r="N2142" s="2" t="s">
        <v>1688</v>
      </c>
      <c r="O2142" s="195" t="s">
        <v>1138</v>
      </c>
    </row>
    <row r="2143" spans="1:15" ht="15.75" thickBot="1">
      <c r="A2143" s="7">
        <v>2016</v>
      </c>
      <c r="B2143" s="7" t="s">
        <v>42</v>
      </c>
      <c r="C2143" s="8">
        <v>42534</v>
      </c>
      <c r="D2143" s="7">
        <v>14</v>
      </c>
      <c r="E2143" s="7" t="str">
        <f t="shared" si="58"/>
        <v>S244253414</v>
      </c>
      <c r="F2143" s="5">
        <v>2020</v>
      </c>
      <c r="G2143" s="6" t="s">
        <v>4732</v>
      </c>
      <c r="H2143" s="6" t="s">
        <v>4732</v>
      </c>
      <c r="I2143" s="6" t="s">
        <v>4684</v>
      </c>
      <c r="J2143" s="6" t="s">
        <v>1254</v>
      </c>
      <c r="K2143" s="196" t="s">
        <v>13</v>
      </c>
      <c r="L2143" s="6">
        <v>30</v>
      </c>
      <c r="M2143" s="196" t="s">
        <v>1408</v>
      </c>
      <c r="N2143" s="6" t="s">
        <v>4768</v>
      </c>
      <c r="O2143" s="197" t="s">
        <v>312</v>
      </c>
    </row>
    <row r="2144" spans="1:15" ht="16.5" thickTop="1" thickBot="1">
      <c r="A2144" s="7">
        <v>2016</v>
      </c>
      <c r="B2144" s="7" t="s">
        <v>42</v>
      </c>
      <c r="C2144" s="8">
        <v>42534</v>
      </c>
      <c r="D2144" s="7">
        <v>15</v>
      </c>
      <c r="E2144" s="7" t="str">
        <f t="shared" si="58"/>
        <v>S244253415</v>
      </c>
      <c r="F2144" s="1" t="s">
        <v>15</v>
      </c>
    </row>
    <row r="2145" spans="1:15" ht="16.5" thickTop="1" thickBot="1">
      <c r="A2145" s="7">
        <v>2016</v>
      </c>
      <c r="B2145" s="7" t="s">
        <v>42</v>
      </c>
      <c r="C2145" s="8">
        <v>42534</v>
      </c>
      <c r="D2145" s="7">
        <v>16</v>
      </c>
      <c r="E2145" s="7" t="str">
        <f t="shared" si="58"/>
        <v>S244253416</v>
      </c>
      <c r="F2145" s="338" t="s">
        <v>1</v>
      </c>
      <c r="G2145" s="341" t="s">
        <v>2</v>
      </c>
      <c r="H2145" s="342"/>
      <c r="I2145" s="342"/>
      <c r="J2145" s="343"/>
      <c r="K2145" s="344" t="s">
        <v>3</v>
      </c>
      <c r="L2145" s="343"/>
      <c r="M2145" s="344" t="s">
        <v>144</v>
      </c>
      <c r="N2145" s="342"/>
      <c r="O2145" s="342"/>
    </row>
    <row r="2146" spans="1:15" ht="18" customHeight="1" thickBot="1">
      <c r="A2146" s="7">
        <v>2016</v>
      </c>
      <c r="B2146" s="7" t="s">
        <v>42</v>
      </c>
      <c r="C2146" s="8">
        <v>42534</v>
      </c>
      <c r="D2146" s="7">
        <v>17</v>
      </c>
      <c r="E2146" s="7" t="str">
        <f t="shared" si="58"/>
        <v>S244253417</v>
      </c>
      <c r="F2146" s="339"/>
      <c r="G2146" s="345" t="s">
        <v>5</v>
      </c>
      <c r="H2146" s="347" t="s">
        <v>145</v>
      </c>
      <c r="I2146" s="348"/>
      <c r="J2146" s="349"/>
      <c r="K2146" s="350" t="s">
        <v>6</v>
      </c>
      <c r="L2146" s="352" t="s">
        <v>7</v>
      </c>
      <c r="M2146" s="350" t="s">
        <v>8</v>
      </c>
      <c r="N2146" s="354" t="s">
        <v>146</v>
      </c>
      <c r="O2146" s="356" t="s">
        <v>147</v>
      </c>
    </row>
    <row r="2147" spans="1:15" ht="15.75" thickBot="1">
      <c r="A2147" s="7">
        <v>2016</v>
      </c>
      <c r="B2147" s="7" t="s">
        <v>42</v>
      </c>
      <c r="C2147" s="8">
        <v>42534</v>
      </c>
      <c r="D2147" s="7">
        <v>18</v>
      </c>
      <c r="E2147" s="7" t="str">
        <f t="shared" si="58"/>
        <v>S244253418</v>
      </c>
      <c r="F2147" s="340"/>
      <c r="G2147" s="346"/>
      <c r="H2147" s="191" t="s">
        <v>9</v>
      </c>
      <c r="I2147" s="192" t="s">
        <v>10</v>
      </c>
      <c r="J2147" s="193" t="s">
        <v>11</v>
      </c>
      <c r="K2147" s="351"/>
      <c r="L2147" s="353"/>
      <c r="M2147" s="351"/>
      <c r="N2147" s="355"/>
      <c r="O2147" s="357"/>
    </row>
    <row r="2148" spans="1:15">
      <c r="A2148" s="7">
        <v>2016</v>
      </c>
      <c r="B2148" s="7" t="s">
        <v>42</v>
      </c>
      <c r="C2148" s="8">
        <v>42534</v>
      </c>
      <c r="D2148" s="7">
        <v>19</v>
      </c>
      <c r="E2148" s="7" t="str">
        <f t="shared" si="58"/>
        <v>S244253419</v>
      </c>
      <c r="F2148" s="3" t="s">
        <v>16</v>
      </c>
      <c r="G2148" s="2" t="s">
        <v>585</v>
      </c>
      <c r="H2148" s="2" t="s">
        <v>585</v>
      </c>
      <c r="I2148" s="2" t="s">
        <v>585</v>
      </c>
      <c r="J2148" s="2" t="s">
        <v>835</v>
      </c>
      <c r="K2148" s="194" t="s">
        <v>13</v>
      </c>
      <c r="L2148" s="2">
        <v>49</v>
      </c>
      <c r="M2148" s="194" t="s">
        <v>529</v>
      </c>
      <c r="N2148" s="2" t="s">
        <v>445</v>
      </c>
      <c r="O2148" s="195" t="s">
        <v>529</v>
      </c>
    </row>
    <row r="2149" spans="1:15">
      <c r="A2149" s="7">
        <v>2016</v>
      </c>
      <c r="B2149" s="7" t="s">
        <v>42</v>
      </c>
      <c r="C2149" s="8">
        <v>42534</v>
      </c>
      <c r="D2149" s="7">
        <v>20</v>
      </c>
      <c r="E2149" s="7" t="str">
        <f t="shared" si="58"/>
        <v>S244253420</v>
      </c>
      <c r="F2149" s="4">
        <v>42522</v>
      </c>
      <c r="G2149" s="2" t="s">
        <v>4769</v>
      </c>
      <c r="H2149" s="2" t="s">
        <v>4769</v>
      </c>
      <c r="I2149" s="2" t="s">
        <v>4770</v>
      </c>
      <c r="J2149" s="2" t="s">
        <v>1430</v>
      </c>
      <c r="K2149" s="194" t="s">
        <v>13</v>
      </c>
      <c r="L2149" s="2">
        <v>49</v>
      </c>
      <c r="M2149" s="194" t="s">
        <v>4771</v>
      </c>
      <c r="N2149" s="2" t="s">
        <v>4772</v>
      </c>
      <c r="O2149" s="195" t="s">
        <v>3067</v>
      </c>
    </row>
    <row r="2150" spans="1:15">
      <c r="A2150" s="7">
        <v>2016</v>
      </c>
      <c r="B2150" s="7" t="s">
        <v>42</v>
      </c>
      <c r="C2150" s="8">
        <v>42534</v>
      </c>
      <c r="D2150" s="7">
        <v>21</v>
      </c>
      <c r="E2150" s="7" t="str">
        <f t="shared" si="58"/>
        <v>S244253421</v>
      </c>
      <c r="F2150" s="4">
        <v>42552</v>
      </c>
      <c r="G2150" s="2" t="s">
        <v>4773</v>
      </c>
      <c r="H2150" s="2" t="s">
        <v>4773</v>
      </c>
      <c r="I2150" s="2" t="s">
        <v>4054</v>
      </c>
      <c r="J2150" s="2" t="s">
        <v>624</v>
      </c>
      <c r="K2150" s="194" t="s">
        <v>13</v>
      </c>
      <c r="L2150" s="2">
        <v>44</v>
      </c>
      <c r="M2150" s="194" t="s">
        <v>332</v>
      </c>
      <c r="N2150" s="2" t="s">
        <v>340</v>
      </c>
      <c r="O2150" s="195">
        <v>0</v>
      </c>
    </row>
    <row r="2151" spans="1:15">
      <c r="A2151" s="7">
        <v>2016</v>
      </c>
      <c r="B2151" s="7" t="s">
        <v>42</v>
      </c>
      <c r="C2151" s="8">
        <v>42534</v>
      </c>
      <c r="D2151" s="7">
        <v>22</v>
      </c>
      <c r="E2151" s="7" t="str">
        <f t="shared" si="58"/>
        <v>S244253422</v>
      </c>
      <c r="F2151" s="4">
        <v>42583</v>
      </c>
      <c r="G2151" s="2" t="s">
        <v>4774</v>
      </c>
      <c r="H2151" s="2" t="s">
        <v>4774</v>
      </c>
      <c r="I2151" s="2" t="s">
        <v>4775</v>
      </c>
      <c r="J2151" s="2" t="s">
        <v>466</v>
      </c>
      <c r="K2151" s="194" t="s">
        <v>13</v>
      </c>
      <c r="L2151" s="2">
        <v>40</v>
      </c>
      <c r="M2151" s="194">
        <v>50</v>
      </c>
      <c r="N2151" s="2">
        <v>35</v>
      </c>
      <c r="O2151" s="195">
        <v>15</v>
      </c>
    </row>
    <row r="2152" spans="1:15">
      <c r="A2152" s="7">
        <v>2016</v>
      </c>
      <c r="B2152" s="7" t="s">
        <v>42</v>
      </c>
      <c r="C2152" s="8">
        <v>42534</v>
      </c>
      <c r="D2152" s="7">
        <v>23</v>
      </c>
      <c r="E2152" s="7" t="str">
        <f t="shared" si="58"/>
        <v>S244253423</v>
      </c>
      <c r="F2152" s="4">
        <v>42614</v>
      </c>
      <c r="G2152" s="2" t="s">
        <v>4776</v>
      </c>
      <c r="H2152" s="2" t="s">
        <v>4776</v>
      </c>
      <c r="I2152" s="2" t="s">
        <v>4777</v>
      </c>
      <c r="J2152" s="2" t="s">
        <v>823</v>
      </c>
      <c r="K2152" s="194" t="s">
        <v>13</v>
      </c>
      <c r="L2152" s="2">
        <v>38</v>
      </c>
      <c r="M2152" s="194" t="s">
        <v>731</v>
      </c>
      <c r="N2152" s="2" t="s">
        <v>1646</v>
      </c>
      <c r="O2152" s="195" t="s">
        <v>1831</v>
      </c>
    </row>
    <row r="2153" spans="1:15">
      <c r="A2153" s="7">
        <v>2016</v>
      </c>
      <c r="B2153" s="7" t="s">
        <v>42</v>
      </c>
      <c r="C2153" s="8">
        <v>42534</v>
      </c>
      <c r="D2153" s="7">
        <v>24</v>
      </c>
      <c r="E2153" s="7" t="str">
        <f t="shared" si="58"/>
        <v>S244253424</v>
      </c>
      <c r="F2153" s="3" t="s">
        <v>14</v>
      </c>
      <c r="G2153" s="2" t="s">
        <v>4778</v>
      </c>
      <c r="H2153" s="2" t="s">
        <v>4778</v>
      </c>
      <c r="I2153" s="2" t="s">
        <v>4779</v>
      </c>
      <c r="J2153" s="2" t="s">
        <v>3661</v>
      </c>
      <c r="K2153" s="194" t="s">
        <v>13</v>
      </c>
      <c r="L2153" s="2">
        <v>42</v>
      </c>
      <c r="M2153" s="194">
        <v>40</v>
      </c>
      <c r="N2153" s="2">
        <v>45</v>
      </c>
      <c r="O2153" s="195">
        <v>15</v>
      </c>
    </row>
    <row r="2154" spans="1:15">
      <c r="A2154" s="7">
        <v>2016</v>
      </c>
      <c r="B2154" s="7" t="s">
        <v>42</v>
      </c>
      <c r="C2154" s="8">
        <v>42534</v>
      </c>
      <c r="D2154" s="7">
        <v>25</v>
      </c>
      <c r="E2154" s="7" t="str">
        <f t="shared" si="58"/>
        <v>S244253425</v>
      </c>
      <c r="F2154" s="3">
        <v>2017</v>
      </c>
      <c r="G2154" s="2" t="s">
        <v>3398</v>
      </c>
      <c r="H2154" s="2" t="s">
        <v>3398</v>
      </c>
      <c r="I2154" s="2" t="s">
        <v>4780</v>
      </c>
      <c r="J2154" s="2" t="s">
        <v>2023</v>
      </c>
      <c r="K2154" s="194" t="s">
        <v>13</v>
      </c>
      <c r="L2154" s="2">
        <v>46</v>
      </c>
      <c r="M2154" s="194" t="s">
        <v>508</v>
      </c>
      <c r="N2154" s="2" t="s">
        <v>632</v>
      </c>
      <c r="O2154" s="195" t="s">
        <v>631</v>
      </c>
    </row>
    <row r="2155" spans="1:15">
      <c r="A2155" s="7">
        <v>2016</v>
      </c>
      <c r="B2155" s="7" t="s">
        <v>42</v>
      </c>
      <c r="C2155" s="8">
        <v>42534</v>
      </c>
      <c r="D2155" s="7">
        <v>26</v>
      </c>
      <c r="E2155" s="7" t="str">
        <f t="shared" ref="E2155:E2218" si="59">B2155&amp;C2155&amp;D2155</f>
        <v>S244253426</v>
      </c>
      <c r="F2155" s="3">
        <v>2018</v>
      </c>
      <c r="G2155" s="2" t="s">
        <v>4781</v>
      </c>
      <c r="H2155" s="2" t="s">
        <v>4781</v>
      </c>
      <c r="I2155" s="2" t="s">
        <v>4782</v>
      </c>
      <c r="J2155" s="2" t="s">
        <v>4783</v>
      </c>
      <c r="K2155" s="194" t="s">
        <v>13</v>
      </c>
      <c r="L2155" s="2">
        <v>44</v>
      </c>
      <c r="M2155" s="194" t="s">
        <v>506</v>
      </c>
      <c r="N2155" s="2" t="s">
        <v>1099</v>
      </c>
      <c r="O2155" s="195" t="s">
        <v>1100</v>
      </c>
    </row>
    <row r="2156" spans="1:15">
      <c r="A2156" s="7">
        <v>2016</v>
      </c>
      <c r="B2156" s="7" t="s">
        <v>42</v>
      </c>
      <c r="C2156" s="8">
        <v>42534</v>
      </c>
      <c r="D2156" s="7">
        <v>27</v>
      </c>
      <c r="E2156" s="7" t="str">
        <f t="shared" si="59"/>
        <v>S244253427</v>
      </c>
      <c r="F2156" s="3">
        <v>2019</v>
      </c>
      <c r="G2156" s="2" t="s">
        <v>3401</v>
      </c>
      <c r="H2156" s="2" t="s">
        <v>3401</v>
      </c>
      <c r="I2156" s="2" t="s">
        <v>4784</v>
      </c>
      <c r="J2156" s="2" t="s">
        <v>1945</v>
      </c>
      <c r="K2156" s="194" t="s">
        <v>13</v>
      </c>
      <c r="L2156" s="2">
        <v>35</v>
      </c>
      <c r="M2156" s="194" t="s">
        <v>1723</v>
      </c>
      <c r="N2156" s="2" t="s">
        <v>4785</v>
      </c>
      <c r="O2156" s="195" t="s">
        <v>4635</v>
      </c>
    </row>
    <row r="2157" spans="1:15" ht="15.75" thickBot="1">
      <c r="A2157" s="7">
        <v>2016</v>
      </c>
      <c r="B2157" s="7" t="s">
        <v>42</v>
      </c>
      <c r="C2157" s="8">
        <v>42534</v>
      </c>
      <c r="D2157" s="7">
        <v>28</v>
      </c>
      <c r="E2157" s="7" t="str">
        <f t="shared" si="59"/>
        <v>S244253428</v>
      </c>
      <c r="F2157" s="5">
        <v>2020</v>
      </c>
      <c r="G2157" s="6" t="s">
        <v>3514</v>
      </c>
      <c r="H2157" s="6" t="s">
        <v>3514</v>
      </c>
      <c r="I2157" s="6" t="s">
        <v>4786</v>
      </c>
      <c r="J2157" s="6" t="s">
        <v>2254</v>
      </c>
      <c r="K2157" s="196" t="s">
        <v>13</v>
      </c>
      <c r="L2157" s="6">
        <v>32</v>
      </c>
      <c r="M2157" s="196" t="s">
        <v>729</v>
      </c>
      <c r="N2157" s="6" t="s">
        <v>4787</v>
      </c>
      <c r="O2157" s="197" t="s">
        <v>4787</v>
      </c>
    </row>
    <row r="2158" spans="1:15" ht="16.5" thickTop="1" thickBot="1">
      <c r="A2158" s="7">
        <v>2016</v>
      </c>
      <c r="B2158" s="7" t="s">
        <v>41</v>
      </c>
      <c r="C2158" s="8">
        <v>42541</v>
      </c>
      <c r="D2158" s="7">
        <v>1</v>
      </c>
      <c r="E2158" s="7" t="str">
        <f t="shared" si="59"/>
        <v>S25425411</v>
      </c>
      <c r="F2158" s="1" t="s">
        <v>0</v>
      </c>
    </row>
    <row r="2159" spans="1:15" ht="16.5" thickTop="1" thickBot="1">
      <c r="A2159" s="7">
        <v>2016</v>
      </c>
      <c r="B2159" s="7" t="s">
        <v>41</v>
      </c>
      <c r="C2159" s="8">
        <v>42541</v>
      </c>
      <c r="D2159" s="7">
        <v>2</v>
      </c>
      <c r="E2159" s="7" t="str">
        <f t="shared" si="59"/>
        <v>S25425412</v>
      </c>
      <c r="F2159" s="338" t="s">
        <v>1</v>
      </c>
      <c r="G2159" s="341" t="s">
        <v>2</v>
      </c>
      <c r="H2159" s="342"/>
      <c r="I2159" s="342"/>
      <c r="J2159" s="343"/>
      <c r="K2159" s="344" t="s">
        <v>3</v>
      </c>
      <c r="L2159" s="343"/>
      <c r="M2159" s="344" t="s">
        <v>144</v>
      </c>
      <c r="N2159" s="342"/>
      <c r="O2159" s="342"/>
    </row>
    <row r="2160" spans="1:15" ht="18" customHeight="1" thickBot="1">
      <c r="A2160" s="7">
        <v>2016</v>
      </c>
      <c r="B2160" s="7" t="s">
        <v>41</v>
      </c>
      <c r="C2160" s="8">
        <v>42541</v>
      </c>
      <c r="D2160" s="7">
        <v>3</v>
      </c>
      <c r="E2160" s="7" t="str">
        <f t="shared" si="59"/>
        <v>S25425413</v>
      </c>
      <c r="F2160" s="339"/>
      <c r="G2160" s="345" t="s">
        <v>5</v>
      </c>
      <c r="H2160" s="347" t="s">
        <v>145</v>
      </c>
      <c r="I2160" s="348"/>
      <c r="J2160" s="349"/>
      <c r="K2160" s="350" t="s">
        <v>6</v>
      </c>
      <c r="L2160" s="352" t="s">
        <v>7</v>
      </c>
      <c r="M2160" s="350" t="s">
        <v>8</v>
      </c>
      <c r="N2160" s="354" t="s">
        <v>146</v>
      </c>
      <c r="O2160" s="356" t="s">
        <v>147</v>
      </c>
    </row>
    <row r="2161" spans="1:15" ht="15.75" thickBot="1">
      <c r="A2161" s="7">
        <v>2016</v>
      </c>
      <c r="B2161" s="7" t="s">
        <v>41</v>
      </c>
      <c r="C2161" s="8">
        <v>42541</v>
      </c>
      <c r="D2161" s="7">
        <v>4</v>
      </c>
      <c r="E2161" s="7" t="str">
        <f t="shared" si="59"/>
        <v>S25425414</v>
      </c>
      <c r="F2161" s="340"/>
      <c r="G2161" s="346"/>
      <c r="H2161" s="191" t="s">
        <v>9</v>
      </c>
      <c r="I2161" s="192" t="s">
        <v>18</v>
      </c>
      <c r="J2161" s="193" t="s">
        <v>11</v>
      </c>
      <c r="K2161" s="351"/>
      <c r="L2161" s="353"/>
      <c r="M2161" s="351"/>
      <c r="N2161" s="355"/>
      <c r="O2161" s="357"/>
    </row>
    <row r="2162" spans="1:15">
      <c r="A2162" s="7">
        <v>2016</v>
      </c>
      <c r="B2162" s="7" t="s">
        <v>41</v>
      </c>
      <c r="C2162" s="8">
        <v>42541</v>
      </c>
      <c r="D2162" s="7">
        <v>5</v>
      </c>
      <c r="E2162" s="7" t="str">
        <f t="shared" si="59"/>
        <v>S25425415</v>
      </c>
      <c r="F2162" s="3" t="s">
        <v>12</v>
      </c>
      <c r="G2162" s="2">
        <v>5</v>
      </c>
      <c r="H2162" s="2" t="s">
        <v>3182</v>
      </c>
      <c r="I2162" s="2" t="s">
        <v>3760</v>
      </c>
      <c r="J2162" s="2" t="s">
        <v>4087</v>
      </c>
      <c r="K2162" s="194" t="s">
        <v>17</v>
      </c>
      <c r="L2162" s="2">
        <v>50</v>
      </c>
      <c r="M2162" s="194">
        <v>25</v>
      </c>
      <c r="N2162" s="2">
        <v>50</v>
      </c>
      <c r="O2162" s="195">
        <v>25</v>
      </c>
    </row>
    <row r="2163" spans="1:15">
      <c r="A2163" s="7">
        <v>2016</v>
      </c>
      <c r="B2163" s="7" t="s">
        <v>41</v>
      </c>
      <c r="C2163" s="8">
        <v>42541</v>
      </c>
      <c r="D2163" s="7">
        <v>6</v>
      </c>
      <c r="E2163" s="7" t="str">
        <f t="shared" si="59"/>
        <v>S25425416</v>
      </c>
      <c r="F2163" s="4">
        <v>42522</v>
      </c>
      <c r="G2163" s="2">
        <v>60</v>
      </c>
      <c r="H2163" s="2" t="s">
        <v>4788</v>
      </c>
      <c r="I2163" s="2" t="s">
        <v>4789</v>
      </c>
      <c r="J2163" s="2" t="s">
        <v>2136</v>
      </c>
      <c r="K2163" s="194" t="s">
        <v>17</v>
      </c>
      <c r="L2163" s="2">
        <v>55</v>
      </c>
      <c r="M2163" s="194" t="s">
        <v>1418</v>
      </c>
      <c r="N2163" s="2" t="s">
        <v>1463</v>
      </c>
      <c r="O2163" s="195" t="s">
        <v>1019</v>
      </c>
    </row>
    <row r="2164" spans="1:15">
      <c r="A2164" s="7">
        <v>2016</v>
      </c>
      <c r="B2164" s="7" t="s">
        <v>41</v>
      </c>
      <c r="C2164" s="8">
        <v>42541</v>
      </c>
      <c r="D2164" s="7">
        <v>7</v>
      </c>
      <c r="E2164" s="7" t="str">
        <f t="shared" si="59"/>
        <v>S25425417</v>
      </c>
      <c r="F2164" s="4">
        <v>42552</v>
      </c>
      <c r="G2164" s="2">
        <v>58</v>
      </c>
      <c r="H2164" s="2" t="s">
        <v>4790</v>
      </c>
      <c r="I2164" s="2" t="s">
        <v>3849</v>
      </c>
      <c r="J2164" s="2" t="s">
        <v>349</v>
      </c>
      <c r="K2164" s="194" t="s">
        <v>17</v>
      </c>
      <c r="L2164" s="2">
        <v>51</v>
      </c>
      <c r="M2164" s="194" t="s">
        <v>455</v>
      </c>
      <c r="N2164" s="2" t="s">
        <v>1831</v>
      </c>
      <c r="O2164" s="195" t="s">
        <v>400</v>
      </c>
    </row>
    <row r="2165" spans="1:15">
      <c r="A2165" s="7">
        <v>2016</v>
      </c>
      <c r="B2165" s="7" t="s">
        <v>41</v>
      </c>
      <c r="C2165" s="8">
        <v>42541</v>
      </c>
      <c r="D2165" s="7">
        <v>8</v>
      </c>
      <c r="E2165" s="7" t="str">
        <f t="shared" si="59"/>
        <v>S25425418</v>
      </c>
      <c r="F2165" s="4">
        <v>42583</v>
      </c>
      <c r="G2165" s="2">
        <v>65</v>
      </c>
      <c r="H2165" s="2" t="s">
        <v>4791</v>
      </c>
      <c r="I2165" s="2" t="s">
        <v>4792</v>
      </c>
      <c r="J2165" s="2" t="s">
        <v>1899</v>
      </c>
      <c r="K2165" s="194" t="s">
        <v>17</v>
      </c>
      <c r="L2165" s="2">
        <v>41</v>
      </c>
      <c r="M2165" s="194" t="s">
        <v>4793</v>
      </c>
      <c r="N2165" s="2" t="s">
        <v>2007</v>
      </c>
      <c r="O2165" s="195" t="s">
        <v>4012</v>
      </c>
    </row>
    <row r="2166" spans="1:15">
      <c r="A2166" s="7">
        <v>2016</v>
      </c>
      <c r="B2166" s="7" t="s">
        <v>41</v>
      </c>
      <c r="C2166" s="8">
        <v>42541</v>
      </c>
      <c r="D2166" s="7">
        <v>9</v>
      </c>
      <c r="E2166" s="7" t="str">
        <f t="shared" si="59"/>
        <v>S25425419</v>
      </c>
      <c r="F2166" s="4">
        <v>42614</v>
      </c>
      <c r="G2166" s="2">
        <v>85</v>
      </c>
      <c r="H2166" s="2" t="s">
        <v>4794</v>
      </c>
      <c r="I2166" s="2" t="s">
        <v>4795</v>
      </c>
      <c r="J2166" s="2" t="s">
        <v>3641</v>
      </c>
      <c r="K2166" s="194" t="s">
        <v>17</v>
      </c>
      <c r="L2166" s="2">
        <v>38</v>
      </c>
      <c r="M2166" s="194" t="s">
        <v>580</v>
      </c>
      <c r="N2166" s="2" t="s">
        <v>1197</v>
      </c>
      <c r="O2166" s="195" t="s">
        <v>819</v>
      </c>
    </row>
    <row r="2167" spans="1:15">
      <c r="A2167" s="7">
        <v>2016</v>
      </c>
      <c r="B2167" s="7" t="s">
        <v>41</v>
      </c>
      <c r="C2167" s="8">
        <v>42541</v>
      </c>
      <c r="D2167" s="7">
        <v>10</v>
      </c>
      <c r="E2167" s="7" t="str">
        <f t="shared" si="59"/>
        <v>S254254110</v>
      </c>
      <c r="F2167" s="3" t="s">
        <v>14</v>
      </c>
      <c r="G2167" s="2">
        <v>85</v>
      </c>
      <c r="H2167" s="2" t="s">
        <v>4796</v>
      </c>
      <c r="I2167" s="2" t="s">
        <v>3854</v>
      </c>
      <c r="J2167" s="2">
        <v>6</v>
      </c>
      <c r="K2167" s="194" t="s">
        <v>17</v>
      </c>
      <c r="L2167" s="2">
        <v>42</v>
      </c>
      <c r="M2167" s="194" t="s">
        <v>303</v>
      </c>
      <c r="N2167" s="2" t="s">
        <v>580</v>
      </c>
      <c r="O2167" s="195" t="s">
        <v>1139</v>
      </c>
    </row>
    <row r="2168" spans="1:15">
      <c r="A2168" s="7">
        <v>2016</v>
      </c>
      <c r="B2168" s="7" t="s">
        <v>41</v>
      </c>
      <c r="C2168" s="8">
        <v>42541</v>
      </c>
      <c r="D2168" s="7">
        <v>11</v>
      </c>
      <c r="E2168" s="7" t="str">
        <f t="shared" si="59"/>
        <v>S254254111</v>
      </c>
      <c r="F2168" s="3">
        <v>2017</v>
      </c>
      <c r="G2168" s="2">
        <v>125</v>
      </c>
      <c r="H2168" s="2" t="s">
        <v>4797</v>
      </c>
      <c r="I2168" s="2" t="s">
        <v>3837</v>
      </c>
      <c r="J2168" s="2" t="s">
        <v>3045</v>
      </c>
      <c r="K2168" s="194" t="s">
        <v>17</v>
      </c>
      <c r="L2168" s="2">
        <v>41</v>
      </c>
      <c r="M2168" s="194" t="s">
        <v>1229</v>
      </c>
      <c r="N2168" s="2" t="s">
        <v>1691</v>
      </c>
      <c r="O2168" s="195" t="s">
        <v>1229</v>
      </c>
    </row>
    <row r="2169" spans="1:15">
      <c r="A2169" s="7">
        <v>2016</v>
      </c>
      <c r="B2169" s="7" t="s">
        <v>41</v>
      </c>
      <c r="C2169" s="8">
        <v>42541</v>
      </c>
      <c r="D2169" s="7">
        <v>12</v>
      </c>
      <c r="E2169" s="7" t="str">
        <f t="shared" si="59"/>
        <v>S254254112</v>
      </c>
      <c r="F2169" s="3">
        <v>2018</v>
      </c>
      <c r="G2169" s="2">
        <v>128</v>
      </c>
      <c r="H2169" s="2" t="s">
        <v>4682</v>
      </c>
      <c r="I2169" s="2" t="s">
        <v>4798</v>
      </c>
      <c r="J2169" s="2" t="s">
        <v>1957</v>
      </c>
      <c r="K2169" s="194" t="s">
        <v>17</v>
      </c>
      <c r="L2169" s="2">
        <v>40</v>
      </c>
      <c r="M2169" s="194" t="s">
        <v>661</v>
      </c>
      <c r="N2169" s="2" t="s">
        <v>3275</v>
      </c>
      <c r="O2169" s="195" t="s">
        <v>3275</v>
      </c>
    </row>
    <row r="2170" spans="1:15">
      <c r="A2170" s="7">
        <v>2016</v>
      </c>
      <c r="B2170" s="7" t="s">
        <v>41</v>
      </c>
      <c r="C2170" s="8">
        <v>42541</v>
      </c>
      <c r="D2170" s="7">
        <v>13</v>
      </c>
      <c r="E2170" s="7" t="str">
        <f t="shared" si="59"/>
        <v>S254254113</v>
      </c>
      <c r="F2170" s="3">
        <v>2019</v>
      </c>
      <c r="G2170" s="2">
        <v>135</v>
      </c>
      <c r="H2170" s="2" t="s">
        <v>4799</v>
      </c>
      <c r="I2170" s="2" t="s">
        <v>4800</v>
      </c>
      <c r="J2170" s="2" t="s">
        <v>1374</v>
      </c>
      <c r="K2170" s="194" t="s">
        <v>17</v>
      </c>
      <c r="L2170" s="2">
        <v>30</v>
      </c>
      <c r="M2170" s="194">
        <v>20</v>
      </c>
      <c r="N2170" s="2">
        <v>44</v>
      </c>
      <c r="O2170" s="195">
        <v>36</v>
      </c>
    </row>
    <row r="2171" spans="1:15" ht="15.75" thickBot="1">
      <c r="A2171" s="7">
        <v>2016</v>
      </c>
      <c r="B2171" s="7" t="s">
        <v>41</v>
      </c>
      <c r="C2171" s="8">
        <v>42541</v>
      </c>
      <c r="D2171" s="7">
        <v>14</v>
      </c>
      <c r="E2171" s="7" t="str">
        <f t="shared" si="59"/>
        <v>S254254114</v>
      </c>
      <c r="F2171" s="5">
        <v>2020</v>
      </c>
      <c r="G2171" s="6">
        <v>140</v>
      </c>
      <c r="H2171" s="6" t="s">
        <v>4801</v>
      </c>
      <c r="I2171" s="6" t="s">
        <v>4802</v>
      </c>
      <c r="J2171" s="6" t="s">
        <v>2351</v>
      </c>
      <c r="K2171" s="196" t="s">
        <v>17</v>
      </c>
      <c r="L2171" s="6">
        <v>27</v>
      </c>
      <c r="M2171" s="196">
        <v>12</v>
      </c>
      <c r="N2171" s="6">
        <v>60</v>
      </c>
      <c r="O2171" s="197">
        <v>28</v>
      </c>
    </row>
    <row r="2172" spans="1:15" ht="16.5" thickTop="1" thickBot="1">
      <c r="A2172" s="7">
        <v>2016</v>
      </c>
      <c r="B2172" s="7" t="s">
        <v>41</v>
      </c>
      <c r="C2172" s="8">
        <v>42541</v>
      </c>
      <c r="D2172" s="7">
        <v>15</v>
      </c>
      <c r="E2172" s="7" t="str">
        <f t="shared" si="59"/>
        <v>S254254115</v>
      </c>
      <c r="F2172" s="1" t="s">
        <v>15</v>
      </c>
    </row>
    <row r="2173" spans="1:15" ht="16.5" thickTop="1" thickBot="1">
      <c r="A2173" s="7">
        <v>2016</v>
      </c>
      <c r="B2173" s="7" t="s">
        <v>41</v>
      </c>
      <c r="C2173" s="8">
        <v>42541</v>
      </c>
      <c r="D2173" s="7">
        <v>16</v>
      </c>
      <c r="E2173" s="7" t="str">
        <f t="shared" si="59"/>
        <v>S254254116</v>
      </c>
      <c r="F2173" s="338" t="s">
        <v>1</v>
      </c>
      <c r="G2173" s="341" t="s">
        <v>2</v>
      </c>
      <c r="H2173" s="342"/>
      <c r="I2173" s="342"/>
      <c r="J2173" s="343"/>
      <c r="K2173" s="344" t="s">
        <v>3</v>
      </c>
      <c r="L2173" s="343"/>
      <c r="M2173" s="344" t="s">
        <v>144</v>
      </c>
      <c r="N2173" s="342"/>
      <c r="O2173" s="342"/>
    </row>
    <row r="2174" spans="1:15" ht="18" customHeight="1" thickBot="1">
      <c r="A2174" s="7">
        <v>2016</v>
      </c>
      <c r="B2174" s="7" t="s">
        <v>41</v>
      </c>
      <c r="C2174" s="8">
        <v>42541</v>
      </c>
      <c r="D2174" s="7">
        <v>17</v>
      </c>
      <c r="E2174" s="7" t="str">
        <f t="shared" si="59"/>
        <v>S254254117</v>
      </c>
      <c r="F2174" s="339"/>
      <c r="G2174" s="345" t="s">
        <v>5</v>
      </c>
      <c r="H2174" s="347" t="s">
        <v>145</v>
      </c>
      <c r="I2174" s="348"/>
      <c r="J2174" s="349"/>
      <c r="K2174" s="350" t="s">
        <v>6</v>
      </c>
      <c r="L2174" s="352" t="s">
        <v>7</v>
      </c>
      <c r="M2174" s="350" t="s">
        <v>8</v>
      </c>
      <c r="N2174" s="354" t="s">
        <v>146</v>
      </c>
      <c r="O2174" s="356" t="s">
        <v>147</v>
      </c>
    </row>
    <row r="2175" spans="1:15" ht="15.75" thickBot="1">
      <c r="A2175" s="7">
        <v>2016</v>
      </c>
      <c r="B2175" s="7" t="s">
        <v>41</v>
      </c>
      <c r="C2175" s="8">
        <v>42541</v>
      </c>
      <c r="D2175" s="7">
        <v>18</v>
      </c>
      <c r="E2175" s="7" t="str">
        <f t="shared" si="59"/>
        <v>S254254118</v>
      </c>
      <c r="F2175" s="340"/>
      <c r="G2175" s="346"/>
      <c r="H2175" s="191" t="s">
        <v>9</v>
      </c>
      <c r="I2175" s="192" t="s">
        <v>18</v>
      </c>
      <c r="J2175" s="193" t="s">
        <v>11</v>
      </c>
      <c r="K2175" s="351"/>
      <c r="L2175" s="353"/>
      <c r="M2175" s="351"/>
      <c r="N2175" s="355"/>
      <c r="O2175" s="357"/>
    </row>
    <row r="2176" spans="1:15">
      <c r="A2176" s="7">
        <v>2016</v>
      </c>
      <c r="B2176" s="7" t="s">
        <v>41</v>
      </c>
      <c r="C2176" s="8">
        <v>42541</v>
      </c>
      <c r="D2176" s="7">
        <v>19</v>
      </c>
      <c r="E2176" s="7" t="str">
        <f t="shared" si="59"/>
        <v>S254254119</v>
      </c>
      <c r="F2176" s="3" t="s">
        <v>16</v>
      </c>
      <c r="G2176" s="2">
        <v>15</v>
      </c>
      <c r="H2176" s="2">
        <v>18</v>
      </c>
      <c r="I2176" s="2" t="s">
        <v>4803</v>
      </c>
      <c r="J2176" s="2" t="s">
        <v>1064</v>
      </c>
      <c r="K2176" s="194" t="s">
        <v>17</v>
      </c>
      <c r="L2176" s="2">
        <v>47</v>
      </c>
      <c r="M2176" s="194" t="s">
        <v>735</v>
      </c>
      <c r="N2176" s="2" t="s">
        <v>1255</v>
      </c>
      <c r="O2176" s="195" t="s">
        <v>625</v>
      </c>
    </row>
    <row r="2177" spans="1:15">
      <c r="A2177" s="7">
        <v>2016</v>
      </c>
      <c r="B2177" s="7" t="s">
        <v>41</v>
      </c>
      <c r="C2177" s="8">
        <v>42541</v>
      </c>
      <c r="D2177" s="7">
        <v>20</v>
      </c>
      <c r="E2177" s="7" t="str">
        <f t="shared" si="59"/>
        <v>S254254120</v>
      </c>
      <c r="F2177" s="4">
        <v>42522</v>
      </c>
      <c r="G2177" s="2">
        <v>75</v>
      </c>
      <c r="H2177" s="2" t="s">
        <v>4804</v>
      </c>
      <c r="I2177" s="2" t="s">
        <v>4805</v>
      </c>
      <c r="J2177" s="2" t="s">
        <v>670</v>
      </c>
      <c r="K2177" s="194" t="s">
        <v>17</v>
      </c>
      <c r="L2177" s="2">
        <v>50</v>
      </c>
      <c r="M2177" s="194" t="s">
        <v>741</v>
      </c>
      <c r="N2177" s="2" t="s">
        <v>1831</v>
      </c>
      <c r="O2177" s="195">
        <v>50</v>
      </c>
    </row>
    <row r="2178" spans="1:15">
      <c r="A2178" s="7">
        <v>2016</v>
      </c>
      <c r="B2178" s="7" t="s">
        <v>41</v>
      </c>
      <c r="C2178" s="8">
        <v>42541</v>
      </c>
      <c r="D2178" s="7">
        <v>21</v>
      </c>
      <c r="E2178" s="7" t="str">
        <f t="shared" si="59"/>
        <v>S254254121</v>
      </c>
      <c r="F2178" s="4">
        <v>42552</v>
      </c>
      <c r="G2178" s="2">
        <v>73</v>
      </c>
      <c r="H2178" s="2" t="s">
        <v>4806</v>
      </c>
      <c r="I2178" s="2" t="s">
        <v>4807</v>
      </c>
      <c r="J2178" s="2" t="s">
        <v>4808</v>
      </c>
      <c r="K2178" s="194" t="s">
        <v>17</v>
      </c>
      <c r="L2178" s="2">
        <v>44</v>
      </c>
      <c r="M2178" s="194" t="s">
        <v>2623</v>
      </c>
      <c r="N2178" s="2" t="s">
        <v>257</v>
      </c>
      <c r="O2178" s="195" t="s">
        <v>3662</v>
      </c>
    </row>
    <row r="2179" spans="1:15">
      <c r="A2179" s="7">
        <v>2016</v>
      </c>
      <c r="B2179" s="7" t="s">
        <v>41</v>
      </c>
      <c r="C2179" s="8">
        <v>42541</v>
      </c>
      <c r="D2179" s="7">
        <v>22</v>
      </c>
      <c r="E2179" s="7" t="str">
        <f t="shared" si="59"/>
        <v>S254254122</v>
      </c>
      <c r="F2179" s="4">
        <v>42583</v>
      </c>
      <c r="G2179" s="2">
        <v>85</v>
      </c>
      <c r="H2179" s="2" t="s">
        <v>4809</v>
      </c>
      <c r="I2179" s="2" t="s">
        <v>4810</v>
      </c>
      <c r="J2179" s="2" t="s">
        <v>590</v>
      </c>
      <c r="K2179" s="194" t="s">
        <v>17</v>
      </c>
      <c r="L2179" s="2">
        <v>39</v>
      </c>
      <c r="M2179" s="194" t="s">
        <v>445</v>
      </c>
      <c r="N2179" s="2" t="s">
        <v>631</v>
      </c>
      <c r="O2179" s="195" t="s">
        <v>301</v>
      </c>
    </row>
    <row r="2180" spans="1:15">
      <c r="A2180" s="7">
        <v>2016</v>
      </c>
      <c r="B2180" s="7" t="s">
        <v>41</v>
      </c>
      <c r="C2180" s="8">
        <v>42541</v>
      </c>
      <c r="D2180" s="7">
        <v>23</v>
      </c>
      <c r="E2180" s="7" t="str">
        <f t="shared" si="59"/>
        <v>S254254123</v>
      </c>
      <c r="F2180" s="4">
        <v>42614</v>
      </c>
      <c r="G2180" s="2">
        <v>100</v>
      </c>
      <c r="H2180" s="2" t="s">
        <v>4811</v>
      </c>
      <c r="I2180" s="2" t="s">
        <v>4812</v>
      </c>
      <c r="J2180" s="2" t="s">
        <v>1284</v>
      </c>
      <c r="K2180" s="194" t="s">
        <v>17</v>
      </c>
      <c r="L2180" s="2">
        <v>38</v>
      </c>
      <c r="M2180" s="194" t="s">
        <v>768</v>
      </c>
      <c r="N2180" s="2" t="s">
        <v>4813</v>
      </c>
      <c r="O2180" s="195" t="s">
        <v>4814</v>
      </c>
    </row>
    <row r="2181" spans="1:15">
      <c r="A2181" s="7">
        <v>2016</v>
      </c>
      <c r="B2181" s="7" t="s">
        <v>41</v>
      </c>
      <c r="C2181" s="8">
        <v>42541</v>
      </c>
      <c r="D2181" s="7">
        <v>24</v>
      </c>
      <c r="E2181" s="7" t="str">
        <f t="shared" si="59"/>
        <v>S254254124</v>
      </c>
      <c r="F2181" s="3" t="s">
        <v>14</v>
      </c>
      <c r="G2181" s="2">
        <v>100</v>
      </c>
      <c r="H2181" s="2" t="s">
        <v>4815</v>
      </c>
      <c r="I2181" s="2" t="s">
        <v>4816</v>
      </c>
      <c r="J2181" s="2" t="s">
        <v>2972</v>
      </c>
      <c r="K2181" s="194" t="s">
        <v>17</v>
      </c>
      <c r="L2181" s="2">
        <v>44</v>
      </c>
      <c r="M2181" s="194" t="s">
        <v>506</v>
      </c>
      <c r="N2181" s="2" t="s">
        <v>445</v>
      </c>
      <c r="O2181" s="195" t="s">
        <v>445</v>
      </c>
    </row>
    <row r="2182" spans="1:15">
      <c r="A2182" s="7">
        <v>2016</v>
      </c>
      <c r="B2182" s="7" t="s">
        <v>41</v>
      </c>
      <c r="C2182" s="8">
        <v>42541</v>
      </c>
      <c r="D2182" s="7">
        <v>25</v>
      </c>
      <c r="E2182" s="7" t="str">
        <f t="shared" si="59"/>
        <v>S254254125</v>
      </c>
      <c r="F2182" s="3">
        <v>2017</v>
      </c>
      <c r="G2182" s="2">
        <v>175</v>
      </c>
      <c r="H2182" s="2" t="s">
        <v>4817</v>
      </c>
      <c r="I2182" s="2" t="s">
        <v>4818</v>
      </c>
      <c r="J2182" s="2" t="s">
        <v>2284</v>
      </c>
      <c r="K2182" s="194" t="s">
        <v>17</v>
      </c>
      <c r="L2182" s="2">
        <v>46</v>
      </c>
      <c r="M2182" s="194" t="s">
        <v>1975</v>
      </c>
      <c r="N2182" s="2" t="s">
        <v>4234</v>
      </c>
      <c r="O2182" s="195" t="s">
        <v>4149</v>
      </c>
    </row>
    <row r="2183" spans="1:15">
      <c r="A2183" s="7">
        <v>2016</v>
      </c>
      <c r="B2183" s="7" t="s">
        <v>41</v>
      </c>
      <c r="C2183" s="8">
        <v>42541</v>
      </c>
      <c r="D2183" s="7">
        <v>26</v>
      </c>
      <c r="E2183" s="7" t="str">
        <f t="shared" si="59"/>
        <v>S254254126</v>
      </c>
      <c r="F2183" s="3">
        <v>2018</v>
      </c>
      <c r="G2183" s="2">
        <v>175</v>
      </c>
      <c r="H2183" s="2" t="s">
        <v>4819</v>
      </c>
      <c r="I2183" s="2" t="s">
        <v>4820</v>
      </c>
      <c r="J2183" s="2" t="s">
        <v>2217</v>
      </c>
      <c r="K2183" s="194" t="s">
        <v>17</v>
      </c>
      <c r="L2183" s="2">
        <v>46</v>
      </c>
      <c r="M2183" s="194" t="s">
        <v>506</v>
      </c>
      <c r="N2183" s="2" t="s">
        <v>301</v>
      </c>
      <c r="O2183" s="195" t="s">
        <v>1173</v>
      </c>
    </row>
    <row r="2184" spans="1:15">
      <c r="A2184" s="7">
        <v>2016</v>
      </c>
      <c r="B2184" s="7" t="s">
        <v>41</v>
      </c>
      <c r="C2184" s="8">
        <v>42541</v>
      </c>
      <c r="D2184" s="7">
        <v>27</v>
      </c>
      <c r="E2184" s="7" t="str">
        <f t="shared" si="59"/>
        <v>S254254127</v>
      </c>
      <c r="F2184" s="3">
        <v>2019</v>
      </c>
      <c r="G2184" s="2">
        <v>175</v>
      </c>
      <c r="H2184" s="2" t="s">
        <v>4821</v>
      </c>
      <c r="I2184" s="2" t="s">
        <v>3228</v>
      </c>
      <c r="J2184" s="2" t="s">
        <v>1683</v>
      </c>
      <c r="K2184" s="194" t="s">
        <v>17</v>
      </c>
      <c r="L2184" s="2">
        <v>39</v>
      </c>
      <c r="M2184" s="194" t="s">
        <v>312</v>
      </c>
      <c r="N2184" s="2" t="s">
        <v>741</v>
      </c>
      <c r="O2184" s="195" t="s">
        <v>731</v>
      </c>
    </row>
    <row r="2185" spans="1:15" ht="15.75" thickBot="1">
      <c r="A2185" s="7">
        <v>2016</v>
      </c>
      <c r="B2185" s="7" t="s">
        <v>41</v>
      </c>
      <c r="C2185" s="8">
        <v>42541</v>
      </c>
      <c r="D2185" s="7">
        <v>28</v>
      </c>
      <c r="E2185" s="7" t="str">
        <f t="shared" si="59"/>
        <v>S254254128</v>
      </c>
      <c r="F2185" s="5">
        <v>2020</v>
      </c>
      <c r="G2185" s="6">
        <v>175</v>
      </c>
      <c r="H2185" s="6" t="s">
        <v>4822</v>
      </c>
      <c r="I2185" s="6" t="s">
        <v>4822</v>
      </c>
      <c r="J2185" s="6">
        <v>4</v>
      </c>
      <c r="K2185" s="196" t="s">
        <v>17</v>
      </c>
      <c r="L2185" s="6">
        <v>36</v>
      </c>
      <c r="M2185" s="196" t="s">
        <v>2823</v>
      </c>
      <c r="N2185" s="6" t="s">
        <v>1763</v>
      </c>
      <c r="O2185" s="197" t="s">
        <v>1042</v>
      </c>
    </row>
    <row r="2186" spans="1:15" ht="16.5" thickTop="1" thickBot="1">
      <c r="A2186" s="7">
        <v>2016</v>
      </c>
      <c r="B2186" s="7" t="s">
        <v>40</v>
      </c>
      <c r="C2186" s="8">
        <v>42548</v>
      </c>
      <c r="D2186" s="7">
        <v>1</v>
      </c>
      <c r="E2186" s="7" t="str">
        <f t="shared" si="59"/>
        <v>S26425481</v>
      </c>
      <c r="F2186" s="1" t="s">
        <v>0</v>
      </c>
    </row>
    <row r="2187" spans="1:15" ht="16.5" thickTop="1" thickBot="1">
      <c r="A2187" s="7">
        <v>2016</v>
      </c>
      <c r="B2187" s="7" t="s">
        <v>40</v>
      </c>
      <c r="C2187" s="8">
        <v>42548</v>
      </c>
      <c r="D2187" s="7">
        <v>2</v>
      </c>
      <c r="E2187" s="7" t="str">
        <f t="shared" si="59"/>
        <v>S26425482</v>
      </c>
      <c r="F2187" s="338" t="s">
        <v>1</v>
      </c>
      <c r="G2187" s="341" t="s">
        <v>2</v>
      </c>
      <c r="H2187" s="342"/>
      <c r="I2187" s="342"/>
      <c r="J2187" s="343"/>
      <c r="K2187" s="344" t="s">
        <v>3</v>
      </c>
      <c r="L2187" s="343"/>
      <c r="M2187" s="344" t="s">
        <v>144</v>
      </c>
      <c r="N2187" s="342"/>
      <c r="O2187" s="342"/>
    </row>
    <row r="2188" spans="1:15" ht="18" customHeight="1" thickBot="1">
      <c r="A2188" s="7">
        <v>2016</v>
      </c>
      <c r="B2188" s="7" t="s">
        <v>40</v>
      </c>
      <c r="C2188" s="8">
        <v>42548</v>
      </c>
      <c r="D2188" s="7">
        <v>3</v>
      </c>
      <c r="E2188" s="7" t="str">
        <f t="shared" si="59"/>
        <v>S26425483</v>
      </c>
      <c r="F2188" s="339"/>
      <c r="G2188" s="345" t="s">
        <v>5</v>
      </c>
      <c r="H2188" s="347" t="s">
        <v>145</v>
      </c>
      <c r="I2188" s="348"/>
      <c r="J2188" s="349"/>
      <c r="K2188" s="350" t="s">
        <v>6</v>
      </c>
      <c r="L2188" s="352" t="s">
        <v>7</v>
      </c>
      <c r="M2188" s="350" t="s">
        <v>8</v>
      </c>
      <c r="N2188" s="354" t="s">
        <v>146</v>
      </c>
      <c r="O2188" s="356" t="s">
        <v>147</v>
      </c>
    </row>
    <row r="2189" spans="1:15" ht="15.75" thickBot="1">
      <c r="A2189" s="7">
        <v>2016</v>
      </c>
      <c r="B2189" s="7" t="s">
        <v>40</v>
      </c>
      <c r="C2189" s="8">
        <v>42548</v>
      </c>
      <c r="D2189" s="7">
        <v>4</v>
      </c>
      <c r="E2189" s="7" t="str">
        <f t="shared" si="59"/>
        <v>S26425484</v>
      </c>
      <c r="F2189" s="340"/>
      <c r="G2189" s="346"/>
      <c r="H2189" s="191" t="s">
        <v>9</v>
      </c>
      <c r="I2189" s="192" t="s">
        <v>18</v>
      </c>
      <c r="J2189" s="193" t="s">
        <v>11</v>
      </c>
      <c r="K2189" s="351"/>
      <c r="L2189" s="353"/>
      <c r="M2189" s="351"/>
      <c r="N2189" s="355"/>
      <c r="O2189" s="357"/>
    </row>
    <row r="2190" spans="1:15">
      <c r="A2190" s="7">
        <v>2016</v>
      </c>
      <c r="B2190" s="7" t="s">
        <v>40</v>
      </c>
      <c r="C2190" s="8">
        <v>42548</v>
      </c>
      <c r="D2190" s="7">
        <v>5</v>
      </c>
      <c r="E2190" s="7" t="str">
        <f t="shared" si="59"/>
        <v>S26425485</v>
      </c>
      <c r="F2190" s="3" t="s">
        <v>12</v>
      </c>
      <c r="G2190" s="2" t="s">
        <v>1055</v>
      </c>
      <c r="H2190" s="2" t="s">
        <v>925</v>
      </c>
      <c r="I2190" s="2" t="s">
        <v>944</v>
      </c>
      <c r="J2190" s="2" t="s">
        <v>1511</v>
      </c>
      <c r="K2190" s="194" t="s">
        <v>17</v>
      </c>
      <c r="L2190" s="2">
        <v>59</v>
      </c>
      <c r="M2190" s="194" t="s">
        <v>513</v>
      </c>
      <c r="N2190" s="2" t="s">
        <v>631</v>
      </c>
      <c r="O2190" s="195" t="s">
        <v>519</v>
      </c>
    </row>
    <row r="2191" spans="1:15">
      <c r="A2191" s="7">
        <v>2016</v>
      </c>
      <c r="B2191" s="7" t="s">
        <v>40</v>
      </c>
      <c r="C2191" s="8">
        <v>42548</v>
      </c>
      <c r="D2191" s="7">
        <v>6</v>
      </c>
      <c r="E2191" s="7" t="str">
        <f t="shared" si="59"/>
        <v>S26425486</v>
      </c>
      <c r="F2191" s="4">
        <v>42522</v>
      </c>
      <c r="G2191" s="2">
        <v>60</v>
      </c>
      <c r="H2191" s="2" t="s">
        <v>4823</v>
      </c>
      <c r="I2191" s="2" t="s">
        <v>4824</v>
      </c>
      <c r="J2191" s="2" t="s">
        <v>2618</v>
      </c>
      <c r="K2191" s="194" t="s">
        <v>17</v>
      </c>
      <c r="L2191" s="2">
        <v>56</v>
      </c>
      <c r="M2191" s="194" t="s">
        <v>4168</v>
      </c>
      <c r="N2191" s="2" t="s">
        <v>4646</v>
      </c>
      <c r="O2191" s="195" t="s">
        <v>4825</v>
      </c>
    </row>
    <row r="2192" spans="1:15">
      <c r="A2192" s="7">
        <v>2016</v>
      </c>
      <c r="B2192" s="7" t="s">
        <v>40</v>
      </c>
      <c r="C2192" s="8">
        <v>42548</v>
      </c>
      <c r="D2192" s="7">
        <v>7</v>
      </c>
      <c r="E2192" s="7" t="str">
        <f t="shared" si="59"/>
        <v>S26425487</v>
      </c>
      <c r="F2192" s="4">
        <v>42552</v>
      </c>
      <c r="G2192" s="2">
        <v>70</v>
      </c>
      <c r="H2192" s="2" t="s">
        <v>4826</v>
      </c>
      <c r="I2192" s="2" t="s">
        <v>4827</v>
      </c>
      <c r="J2192" s="2" t="s">
        <v>3740</v>
      </c>
      <c r="K2192" s="194" t="s">
        <v>17</v>
      </c>
      <c r="L2192" s="2">
        <v>50</v>
      </c>
      <c r="M2192" s="194" t="s">
        <v>4669</v>
      </c>
      <c r="N2192" s="2" t="s">
        <v>1366</v>
      </c>
      <c r="O2192" s="195" t="s">
        <v>4540</v>
      </c>
    </row>
    <row r="2193" spans="1:15">
      <c r="A2193" s="7">
        <v>2016</v>
      </c>
      <c r="B2193" s="7" t="s">
        <v>40</v>
      </c>
      <c r="C2193" s="8">
        <v>42548</v>
      </c>
      <c r="D2193" s="7">
        <v>8</v>
      </c>
      <c r="E2193" s="7" t="str">
        <f t="shared" si="59"/>
        <v>S26425488</v>
      </c>
      <c r="F2193" s="4">
        <v>42583</v>
      </c>
      <c r="G2193" s="2">
        <v>80</v>
      </c>
      <c r="H2193" s="2" t="s">
        <v>4828</v>
      </c>
      <c r="I2193" s="2" t="s">
        <v>4829</v>
      </c>
      <c r="J2193" s="2" t="s">
        <v>2993</v>
      </c>
      <c r="K2193" s="194" t="s">
        <v>17</v>
      </c>
      <c r="L2193" s="2">
        <v>43</v>
      </c>
      <c r="M2193" s="194" t="s">
        <v>884</v>
      </c>
      <c r="N2193" s="2" t="s">
        <v>884</v>
      </c>
      <c r="O2193" s="195" t="s">
        <v>1613</v>
      </c>
    </row>
    <row r="2194" spans="1:15">
      <c r="A2194" s="7">
        <v>2016</v>
      </c>
      <c r="B2194" s="7" t="s">
        <v>40</v>
      </c>
      <c r="C2194" s="8">
        <v>42548</v>
      </c>
      <c r="D2194" s="7">
        <v>9</v>
      </c>
      <c r="E2194" s="7" t="str">
        <f t="shared" si="59"/>
        <v>S26425489</v>
      </c>
      <c r="F2194" s="4">
        <v>42614</v>
      </c>
      <c r="G2194" s="2">
        <v>85</v>
      </c>
      <c r="H2194" s="2" t="s">
        <v>4830</v>
      </c>
      <c r="I2194" s="2" t="s">
        <v>4831</v>
      </c>
      <c r="J2194" s="2" t="s">
        <v>3323</v>
      </c>
      <c r="K2194" s="194" t="s">
        <v>17</v>
      </c>
      <c r="L2194" s="2">
        <v>40</v>
      </c>
      <c r="M2194" s="194" t="s">
        <v>1138</v>
      </c>
      <c r="N2194" s="2" t="s">
        <v>1198</v>
      </c>
      <c r="O2194" s="195" t="s">
        <v>600</v>
      </c>
    </row>
    <row r="2195" spans="1:15">
      <c r="A2195" s="7">
        <v>2016</v>
      </c>
      <c r="B2195" s="7" t="s">
        <v>40</v>
      </c>
      <c r="C2195" s="8">
        <v>42548</v>
      </c>
      <c r="D2195" s="7">
        <v>10</v>
      </c>
      <c r="E2195" s="7" t="str">
        <f t="shared" si="59"/>
        <v>S264254810</v>
      </c>
      <c r="F2195" s="3" t="s">
        <v>14</v>
      </c>
      <c r="G2195" s="2">
        <v>90</v>
      </c>
      <c r="H2195" s="2" t="s">
        <v>4832</v>
      </c>
      <c r="I2195" s="2" t="s">
        <v>4833</v>
      </c>
      <c r="J2195" s="2" t="s">
        <v>2993</v>
      </c>
      <c r="K2195" s="194" t="s">
        <v>17</v>
      </c>
      <c r="L2195" s="2">
        <v>43</v>
      </c>
      <c r="M2195" s="194" t="s">
        <v>4834</v>
      </c>
      <c r="N2195" s="2" t="s">
        <v>4835</v>
      </c>
      <c r="O2195" s="195" t="s">
        <v>4836</v>
      </c>
    </row>
    <row r="2196" spans="1:15">
      <c r="A2196" s="7">
        <v>2016</v>
      </c>
      <c r="B2196" s="7" t="s">
        <v>40</v>
      </c>
      <c r="C2196" s="8">
        <v>42548</v>
      </c>
      <c r="D2196" s="7">
        <v>11</v>
      </c>
      <c r="E2196" s="7" t="str">
        <f t="shared" si="59"/>
        <v>S264254811</v>
      </c>
      <c r="F2196" s="3">
        <v>2017</v>
      </c>
      <c r="G2196" s="2">
        <v>128</v>
      </c>
      <c r="H2196" s="2" t="s">
        <v>4837</v>
      </c>
      <c r="I2196" s="2" t="s">
        <v>4838</v>
      </c>
      <c r="J2196" s="2" t="s">
        <v>1998</v>
      </c>
      <c r="K2196" s="194" t="s">
        <v>17</v>
      </c>
      <c r="L2196" s="2">
        <v>41</v>
      </c>
      <c r="M2196" s="194" t="s">
        <v>1485</v>
      </c>
      <c r="N2196" s="2" t="s">
        <v>4839</v>
      </c>
      <c r="O2196" s="195" t="s">
        <v>4840</v>
      </c>
    </row>
    <row r="2197" spans="1:15">
      <c r="A2197" s="7">
        <v>2016</v>
      </c>
      <c r="B2197" s="7" t="s">
        <v>40</v>
      </c>
      <c r="C2197" s="8">
        <v>42548</v>
      </c>
      <c r="D2197" s="7">
        <v>12</v>
      </c>
      <c r="E2197" s="7" t="str">
        <f t="shared" si="59"/>
        <v>S264254812</v>
      </c>
      <c r="F2197" s="3">
        <v>2018</v>
      </c>
      <c r="G2197" s="2">
        <v>130</v>
      </c>
      <c r="H2197" s="2" t="s">
        <v>4841</v>
      </c>
      <c r="I2197" s="2" t="s">
        <v>4842</v>
      </c>
      <c r="J2197" s="2" t="s">
        <v>1998</v>
      </c>
      <c r="K2197" s="194" t="s">
        <v>17</v>
      </c>
      <c r="L2197" s="2">
        <v>35</v>
      </c>
      <c r="M2197" s="194" t="s">
        <v>524</v>
      </c>
      <c r="N2197" s="2" t="s">
        <v>1131</v>
      </c>
      <c r="O2197" s="195" t="s">
        <v>982</v>
      </c>
    </row>
    <row r="2198" spans="1:15">
      <c r="A2198" s="7">
        <v>2016</v>
      </c>
      <c r="B2198" s="7" t="s">
        <v>40</v>
      </c>
      <c r="C2198" s="8">
        <v>42548</v>
      </c>
      <c r="D2198" s="7">
        <v>13</v>
      </c>
      <c r="E2198" s="7" t="str">
        <f t="shared" si="59"/>
        <v>S264254813</v>
      </c>
      <c r="F2198" s="3">
        <v>2019</v>
      </c>
      <c r="G2198" s="2">
        <v>135</v>
      </c>
      <c r="H2198" s="2" t="s">
        <v>4843</v>
      </c>
      <c r="I2198" s="2" t="s">
        <v>4844</v>
      </c>
      <c r="J2198" s="2" t="s">
        <v>2868</v>
      </c>
      <c r="K2198" s="194" t="s">
        <v>17</v>
      </c>
      <c r="L2198" s="2">
        <v>31</v>
      </c>
      <c r="M2198" s="194" t="s">
        <v>4845</v>
      </c>
      <c r="N2198" s="2" t="s">
        <v>2739</v>
      </c>
      <c r="O2198" s="195" t="s">
        <v>819</v>
      </c>
    </row>
    <row r="2199" spans="1:15" ht="15.75" thickBot="1">
      <c r="A2199" s="7">
        <v>2016</v>
      </c>
      <c r="B2199" s="7" t="s">
        <v>40</v>
      </c>
      <c r="C2199" s="8">
        <v>42548</v>
      </c>
      <c r="D2199" s="7">
        <v>14</v>
      </c>
      <c r="E2199" s="7" t="str">
        <f t="shared" si="59"/>
        <v>S264254814</v>
      </c>
      <c r="F2199" s="5">
        <v>2020</v>
      </c>
      <c r="G2199" s="6">
        <v>135</v>
      </c>
      <c r="H2199" s="6" t="s">
        <v>4846</v>
      </c>
      <c r="I2199" s="6" t="s">
        <v>4847</v>
      </c>
      <c r="J2199" s="6" t="s">
        <v>3264</v>
      </c>
      <c r="K2199" s="196" t="s">
        <v>17</v>
      </c>
      <c r="L2199" s="6">
        <v>29</v>
      </c>
      <c r="M2199" s="196" t="s">
        <v>787</v>
      </c>
      <c r="N2199" s="6">
        <v>50</v>
      </c>
      <c r="O2199" s="197" t="s">
        <v>1197</v>
      </c>
    </row>
    <row r="2200" spans="1:15" ht="16.5" thickTop="1" thickBot="1">
      <c r="A2200" s="7">
        <v>2016</v>
      </c>
      <c r="B2200" s="7" t="s">
        <v>40</v>
      </c>
      <c r="C2200" s="8">
        <v>42548</v>
      </c>
      <c r="D2200" s="7">
        <v>15</v>
      </c>
      <c r="E2200" s="7" t="str">
        <f t="shared" si="59"/>
        <v>S264254815</v>
      </c>
      <c r="F2200" s="1" t="s">
        <v>15</v>
      </c>
    </row>
    <row r="2201" spans="1:15" ht="16.5" thickTop="1" thickBot="1">
      <c r="A2201" s="7">
        <v>2016</v>
      </c>
      <c r="B2201" s="7" t="s">
        <v>40</v>
      </c>
      <c r="C2201" s="8">
        <v>42548</v>
      </c>
      <c r="D2201" s="7">
        <v>16</v>
      </c>
      <c r="E2201" s="7" t="str">
        <f t="shared" si="59"/>
        <v>S264254816</v>
      </c>
      <c r="F2201" s="338" t="s">
        <v>1</v>
      </c>
      <c r="G2201" s="341" t="s">
        <v>2</v>
      </c>
      <c r="H2201" s="342"/>
      <c r="I2201" s="342"/>
      <c r="J2201" s="343"/>
      <c r="K2201" s="344" t="s">
        <v>3</v>
      </c>
      <c r="L2201" s="343"/>
      <c r="M2201" s="344" t="s">
        <v>144</v>
      </c>
      <c r="N2201" s="342"/>
      <c r="O2201" s="342"/>
    </row>
    <row r="2202" spans="1:15" ht="18" customHeight="1" thickBot="1">
      <c r="A2202" s="7">
        <v>2016</v>
      </c>
      <c r="B2202" s="7" t="s">
        <v>40</v>
      </c>
      <c r="C2202" s="8">
        <v>42548</v>
      </c>
      <c r="D2202" s="7">
        <v>17</v>
      </c>
      <c r="E2202" s="7" t="str">
        <f t="shared" si="59"/>
        <v>S264254817</v>
      </c>
      <c r="F2202" s="339"/>
      <c r="G2202" s="345" t="s">
        <v>5</v>
      </c>
      <c r="H2202" s="347" t="s">
        <v>145</v>
      </c>
      <c r="I2202" s="348"/>
      <c r="J2202" s="349"/>
      <c r="K2202" s="350" t="s">
        <v>6</v>
      </c>
      <c r="L2202" s="352" t="s">
        <v>7</v>
      </c>
      <c r="M2202" s="350" t="s">
        <v>8</v>
      </c>
      <c r="N2202" s="354" t="s">
        <v>146</v>
      </c>
      <c r="O2202" s="356" t="s">
        <v>147</v>
      </c>
    </row>
    <row r="2203" spans="1:15" ht="15.75" thickBot="1">
      <c r="A2203" s="7">
        <v>2016</v>
      </c>
      <c r="B2203" s="7" t="s">
        <v>40</v>
      </c>
      <c r="C2203" s="8">
        <v>42548</v>
      </c>
      <c r="D2203" s="7">
        <v>18</v>
      </c>
      <c r="E2203" s="7" t="str">
        <f t="shared" si="59"/>
        <v>S264254818</v>
      </c>
      <c r="F2203" s="340"/>
      <c r="G2203" s="346"/>
      <c r="H2203" s="191" t="s">
        <v>9</v>
      </c>
      <c r="I2203" s="192" t="s">
        <v>18</v>
      </c>
      <c r="J2203" s="193" t="s">
        <v>11</v>
      </c>
      <c r="K2203" s="351"/>
      <c r="L2203" s="353"/>
      <c r="M2203" s="351"/>
      <c r="N2203" s="355"/>
      <c r="O2203" s="357"/>
    </row>
    <row r="2204" spans="1:15">
      <c r="A2204" s="7">
        <v>2016</v>
      </c>
      <c r="B2204" s="7" t="s">
        <v>40</v>
      </c>
      <c r="C2204" s="8">
        <v>42548</v>
      </c>
      <c r="D2204" s="7">
        <v>19</v>
      </c>
      <c r="E2204" s="7" t="str">
        <f t="shared" si="59"/>
        <v>S264254819</v>
      </c>
      <c r="F2204" s="3" t="s">
        <v>16</v>
      </c>
      <c r="G2204" s="2">
        <v>15</v>
      </c>
      <c r="H2204" s="2" t="s">
        <v>4848</v>
      </c>
      <c r="I2204" s="2" t="s">
        <v>4849</v>
      </c>
      <c r="J2204" s="2" t="s">
        <v>1119</v>
      </c>
      <c r="K2204" s="194" t="s">
        <v>17</v>
      </c>
      <c r="L2204" s="2">
        <v>50</v>
      </c>
      <c r="M2204" s="194" t="s">
        <v>1649</v>
      </c>
      <c r="N2204" s="2" t="s">
        <v>1037</v>
      </c>
      <c r="O2204" s="195" t="s">
        <v>1642</v>
      </c>
    </row>
    <row r="2205" spans="1:15">
      <c r="A2205" s="7">
        <v>2016</v>
      </c>
      <c r="B2205" s="7" t="s">
        <v>40</v>
      </c>
      <c r="C2205" s="8">
        <v>42548</v>
      </c>
      <c r="D2205" s="7">
        <v>20</v>
      </c>
      <c r="E2205" s="7" t="str">
        <f t="shared" si="59"/>
        <v>S264254820</v>
      </c>
      <c r="F2205" s="4">
        <v>42522</v>
      </c>
      <c r="G2205" s="2">
        <v>75</v>
      </c>
      <c r="H2205" s="2" t="s">
        <v>4850</v>
      </c>
      <c r="I2205" s="2" t="s">
        <v>4851</v>
      </c>
      <c r="J2205" s="2" t="s">
        <v>1592</v>
      </c>
      <c r="K2205" s="194" t="s">
        <v>17</v>
      </c>
      <c r="L2205" s="2">
        <v>51</v>
      </c>
      <c r="M2205" s="194" t="s">
        <v>400</v>
      </c>
      <c r="N2205" s="2" t="s">
        <v>1646</v>
      </c>
      <c r="O2205" s="195" t="s">
        <v>740</v>
      </c>
    </row>
    <row r="2206" spans="1:15">
      <c r="A2206" s="7">
        <v>2016</v>
      </c>
      <c r="B2206" s="7" t="s">
        <v>40</v>
      </c>
      <c r="C2206" s="8">
        <v>42548</v>
      </c>
      <c r="D2206" s="7">
        <v>21</v>
      </c>
      <c r="E2206" s="7" t="str">
        <f t="shared" si="59"/>
        <v>S264254821</v>
      </c>
      <c r="F2206" s="4">
        <v>42552</v>
      </c>
      <c r="G2206" s="2">
        <v>85</v>
      </c>
      <c r="H2206" s="2" t="s">
        <v>4852</v>
      </c>
      <c r="I2206" s="2" t="s">
        <v>4853</v>
      </c>
      <c r="J2206" s="2" t="s">
        <v>752</v>
      </c>
      <c r="K2206" s="194" t="s">
        <v>17</v>
      </c>
      <c r="L2206" s="2">
        <v>42</v>
      </c>
      <c r="M2206" s="194" t="s">
        <v>4854</v>
      </c>
      <c r="N2206" s="2" t="s">
        <v>640</v>
      </c>
      <c r="O2206" s="195" t="s">
        <v>4855</v>
      </c>
    </row>
    <row r="2207" spans="1:15">
      <c r="A2207" s="7">
        <v>2016</v>
      </c>
      <c r="B2207" s="7" t="s">
        <v>40</v>
      </c>
      <c r="C2207" s="8">
        <v>42548</v>
      </c>
      <c r="D2207" s="7">
        <v>22</v>
      </c>
      <c r="E2207" s="7" t="str">
        <f t="shared" si="59"/>
        <v>S264254822</v>
      </c>
      <c r="F2207" s="4">
        <v>42583</v>
      </c>
      <c r="G2207" s="2">
        <v>100</v>
      </c>
      <c r="H2207" s="2" t="s">
        <v>4856</v>
      </c>
      <c r="I2207" s="2" t="s">
        <v>4857</v>
      </c>
      <c r="J2207" s="2" t="s">
        <v>1220</v>
      </c>
      <c r="K2207" s="194" t="s">
        <v>17</v>
      </c>
      <c r="L2207" s="2">
        <v>41</v>
      </c>
      <c r="M2207" s="194">
        <v>15</v>
      </c>
      <c r="N2207" s="2">
        <v>35</v>
      </c>
      <c r="O2207" s="195">
        <v>50</v>
      </c>
    </row>
    <row r="2208" spans="1:15">
      <c r="A2208" s="7">
        <v>2016</v>
      </c>
      <c r="B2208" s="7" t="s">
        <v>40</v>
      </c>
      <c r="C2208" s="8">
        <v>42548</v>
      </c>
      <c r="D2208" s="7">
        <v>23</v>
      </c>
      <c r="E2208" s="7" t="str">
        <f t="shared" si="59"/>
        <v>S264254823</v>
      </c>
      <c r="F2208" s="4">
        <v>42614</v>
      </c>
      <c r="G2208" s="2">
        <v>105</v>
      </c>
      <c r="H2208" s="2" t="s">
        <v>4858</v>
      </c>
      <c r="I2208" s="2" t="s">
        <v>4859</v>
      </c>
      <c r="J2208" s="2" t="s">
        <v>1362</v>
      </c>
      <c r="K2208" s="194" t="s">
        <v>17</v>
      </c>
      <c r="L2208" s="2">
        <v>39</v>
      </c>
      <c r="M2208" s="194" t="s">
        <v>477</v>
      </c>
      <c r="N2208" s="2" t="s">
        <v>3058</v>
      </c>
      <c r="O2208" s="195" t="s">
        <v>893</v>
      </c>
    </row>
    <row r="2209" spans="1:15">
      <c r="A2209" s="7">
        <v>2016</v>
      </c>
      <c r="B2209" s="7" t="s">
        <v>40</v>
      </c>
      <c r="C2209" s="8">
        <v>42548</v>
      </c>
      <c r="D2209" s="7">
        <v>24</v>
      </c>
      <c r="E2209" s="7" t="str">
        <f t="shared" si="59"/>
        <v>S264254824</v>
      </c>
      <c r="F2209" s="3" t="s">
        <v>14</v>
      </c>
      <c r="G2209" s="2">
        <v>110</v>
      </c>
      <c r="H2209" s="2" t="s">
        <v>4860</v>
      </c>
      <c r="I2209" s="2" t="s">
        <v>4861</v>
      </c>
      <c r="J2209" s="2" t="s">
        <v>763</v>
      </c>
      <c r="K2209" s="194" t="s">
        <v>17</v>
      </c>
      <c r="L2209" s="2">
        <v>39</v>
      </c>
      <c r="M2209" s="194" t="s">
        <v>340</v>
      </c>
      <c r="N2209" s="2" t="s">
        <v>420</v>
      </c>
      <c r="O2209" s="195" t="s">
        <v>380</v>
      </c>
    </row>
    <row r="2210" spans="1:15">
      <c r="A2210" s="7">
        <v>2016</v>
      </c>
      <c r="B2210" s="7" t="s">
        <v>40</v>
      </c>
      <c r="C2210" s="8">
        <v>42548</v>
      </c>
      <c r="D2210" s="7">
        <v>25</v>
      </c>
      <c r="E2210" s="7" t="str">
        <f t="shared" si="59"/>
        <v>S264254825</v>
      </c>
      <c r="F2210" s="3">
        <v>2017</v>
      </c>
      <c r="G2210" s="2">
        <v>173</v>
      </c>
      <c r="H2210" s="2" t="s">
        <v>4862</v>
      </c>
      <c r="I2210" s="2" t="s">
        <v>4863</v>
      </c>
      <c r="J2210" s="2" t="s">
        <v>612</v>
      </c>
      <c r="K2210" s="194" t="s">
        <v>17</v>
      </c>
      <c r="L2210" s="2">
        <v>38</v>
      </c>
      <c r="M2210" s="194" t="s">
        <v>420</v>
      </c>
      <c r="N2210" s="2" t="s">
        <v>1788</v>
      </c>
      <c r="O2210" s="195" t="s">
        <v>3235</v>
      </c>
    </row>
    <row r="2211" spans="1:15">
      <c r="A2211" s="7">
        <v>2016</v>
      </c>
      <c r="B2211" s="7" t="s">
        <v>40</v>
      </c>
      <c r="C2211" s="8">
        <v>42548</v>
      </c>
      <c r="D2211" s="7">
        <v>26</v>
      </c>
      <c r="E2211" s="7" t="str">
        <f t="shared" si="59"/>
        <v>S264254826</v>
      </c>
      <c r="F2211" s="3">
        <v>2018</v>
      </c>
      <c r="G2211" s="2">
        <v>175</v>
      </c>
      <c r="H2211" s="2" t="s">
        <v>4864</v>
      </c>
      <c r="I2211" s="2" t="s">
        <v>4865</v>
      </c>
      <c r="J2211" s="2" t="s">
        <v>3226</v>
      </c>
      <c r="K2211" s="194" t="s">
        <v>17</v>
      </c>
      <c r="L2211" s="2">
        <v>37</v>
      </c>
      <c r="M2211" s="194" t="s">
        <v>730</v>
      </c>
      <c r="N2211" s="2" t="s">
        <v>730</v>
      </c>
      <c r="O2211" s="195" t="s">
        <v>455</v>
      </c>
    </row>
    <row r="2212" spans="1:15">
      <c r="A2212" s="7">
        <v>2016</v>
      </c>
      <c r="B2212" s="7" t="s">
        <v>40</v>
      </c>
      <c r="C2212" s="8">
        <v>42548</v>
      </c>
      <c r="D2212" s="7">
        <v>27</v>
      </c>
      <c r="E2212" s="7" t="str">
        <f t="shared" si="59"/>
        <v>S264254827</v>
      </c>
      <c r="F2212" s="3">
        <v>2019</v>
      </c>
      <c r="G2212" s="2">
        <v>190</v>
      </c>
      <c r="H2212" s="2" t="s">
        <v>4866</v>
      </c>
      <c r="I2212" s="2" t="s">
        <v>4867</v>
      </c>
      <c r="J2212" s="2" t="s">
        <v>2767</v>
      </c>
      <c r="K2212" s="194" t="s">
        <v>17</v>
      </c>
      <c r="L2212" s="2">
        <v>33</v>
      </c>
      <c r="M2212" s="194" t="s">
        <v>529</v>
      </c>
      <c r="N2212" s="2" t="s">
        <v>529</v>
      </c>
      <c r="O2212" s="195" t="s">
        <v>445</v>
      </c>
    </row>
    <row r="2213" spans="1:15" ht="15.75" thickBot="1">
      <c r="A2213" s="7">
        <v>2016</v>
      </c>
      <c r="B2213" s="7" t="s">
        <v>40</v>
      </c>
      <c r="C2213" s="8">
        <v>42548</v>
      </c>
      <c r="D2213" s="7">
        <v>28</v>
      </c>
      <c r="E2213" s="7" t="str">
        <f t="shared" si="59"/>
        <v>S264254828</v>
      </c>
      <c r="F2213" s="5">
        <v>2020</v>
      </c>
      <c r="G2213" s="6">
        <v>190</v>
      </c>
      <c r="H2213" s="6" t="s">
        <v>1132</v>
      </c>
      <c r="I2213" s="6" t="s">
        <v>4868</v>
      </c>
      <c r="J2213" s="6" t="s">
        <v>523</v>
      </c>
      <c r="K2213" s="196" t="s">
        <v>17</v>
      </c>
      <c r="L2213" s="6">
        <v>33</v>
      </c>
      <c r="M2213" s="196">
        <v>25</v>
      </c>
      <c r="N2213" s="6">
        <v>35</v>
      </c>
      <c r="O2213" s="197">
        <v>40</v>
      </c>
    </row>
    <row r="2214" spans="1:15" ht="16.5" thickTop="1" thickBot="1">
      <c r="A2214" s="7">
        <v>2016</v>
      </c>
      <c r="B2214" s="7" t="s">
        <v>39</v>
      </c>
      <c r="C2214" s="8">
        <v>42555</v>
      </c>
      <c r="D2214" s="7">
        <v>1</v>
      </c>
      <c r="E2214" s="7" t="str">
        <f t="shared" si="59"/>
        <v>S27425551</v>
      </c>
      <c r="F2214" s="1" t="s">
        <v>0</v>
      </c>
    </row>
    <row r="2215" spans="1:15" ht="16.5" thickTop="1" thickBot="1">
      <c r="A2215" s="7">
        <v>2016</v>
      </c>
      <c r="B2215" s="7" t="s">
        <v>39</v>
      </c>
      <c r="C2215" s="8">
        <v>42555</v>
      </c>
      <c r="D2215" s="7">
        <v>2</v>
      </c>
      <c r="E2215" s="7" t="str">
        <f t="shared" si="59"/>
        <v>S27425552</v>
      </c>
      <c r="F2215" s="338" t="s">
        <v>1</v>
      </c>
      <c r="G2215" s="341" t="s">
        <v>2</v>
      </c>
      <c r="H2215" s="342"/>
      <c r="I2215" s="342"/>
      <c r="J2215" s="343"/>
      <c r="K2215" s="344" t="s">
        <v>3</v>
      </c>
      <c r="L2215" s="343"/>
      <c r="M2215" s="344" t="s">
        <v>144</v>
      </c>
      <c r="N2215" s="342"/>
      <c r="O2215" s="342"/>
    </row>
    <row r="2216" spans="1:15" ht="18" customHeight="1" thickBot="1">
      <c r="A2216" s="7">
        <v>2016</v>
      </c>
      <c r="B2216" s="7" t="s">
        <v>39</v>
      </c>
      <c r="C2216" s="8">
        <v>42555</v>
      </c>
      <c r="D2216" s="7">
        <v>3</v>
      </c>
      <c r="E2216" s="7" t="str">
        <f t="shared" si="59"/>
        <v>S27425553</v>
      </c>
      <c r="F2216" s="339"/>
      <c r="G2216" s="345" t="s">
        <v>5</v>
      </c>
      <c r="H2216" s="347" t="s">
        <v>145</v>
      </c>
      <c r="I2216" s="348"/>
      <c r="J2216" s="349"/>
      <c r="K2216" s="350" t="s">
        <v>6</v>
      </c>
      <c r="L2216" s="352" t="s">
        <v>7</v>
      </c>
      <c r="M2216" s="350" t="s">
        <v>8</v>
      </c>
      <c r="N2216" s="354" t="s">
        <v>146</v>
      </c>
      <c r="O2216" s="356" t="s">
        <v>147</v>
      </c>
    </row>
    <row r="2217" spans="1:15" ht="15.75" thickBot="1">
      <c r="A2217" s="7">
        <v>2016</v>
      </c>
      <c r="B2217" s="7" t="s">
        <v>39</v>
      </c>
      <c r="C2217" s="8">
        <v>42555</v>
      </c>
      <c r="D2217" s="7">
        <v>4</v>
      </c>
      <c r="E2217" s="7" t="str">
        <f t="shared" si="59"/>
        <v>S27425554</v>
      </c>
      <c r="F2217" s="340"/>
      <c r="G2217" s="346"/>
      <c r="H2217" s="191" t="s">
        <v>9</v>
      </c>
      <c r="I2217" s="192" t="s">
        <v>18</v>
      </c>
      <c r="J2217" s="193" t="s">
        <v>11</v>
      </c>
      <c r="K2217" s="351"/>
      <c r="L2217" s="353"/>
      <c r="M2217" s="351"/>
      <c r="N2217" s="355"/>
      <c r="O2217" s="357"/>
    </row>
    <row r="2218" spans="1:15">
      <c r="A2218" s="7">
        <v>2016</v>
      </c>
      <c r="B2218" s="7" t="s">
        <v>39</v>
      </c>
      <c r="C2218" s="8">
        <v>42555</v>
      </c>
      <c r="D2218" s="7">
        <v>5</v>
      </c>
      <c r="E2218" s="7" t="str">
        <f t="shared" si="59"/>
        <v>S27425555</v>
      </c>
      <c r="F2218" s="3" t="s">
        <v>12</v>
      </c>
      <c r="G2218" s="2">
        <v>1</v>
      </c>
      <c r="H2218" s="2" t="s">
        <v>1585</v>
      </c>
      <c r="I2218" s="2" t="s">
        <v>4869</v>
      </c>
      <c r="J2218" s="2" t="s">
        <v>2795</v>
      </c>
      <c r="K2218" s="194" t="s">
        <v>17</v>
      </c>
      <c r="L2218" s="2">
        <v>56</v>
      </c>
      <c r="M2218" s="194" t="s">
        <v>4870</v>
      </c>
      <c r="N2218" s="2" t="s">
        <v>312</v>
      </c>
      <c r="O2218" s="195" t="s">
        <v>729</v>
      </c>
    </row>
    <row r="2219" spans="1:15">
      <c r="A2219" s="7">
        <v>2016</v>
      </c>
      <c r="B2219" s="7" t="s">
        <v>39</v>
      </c>
      <c r="C2219" s="8">
        <v>42555</v>
      </c>
      <c r="D2219" s="7">
        <v>6</v>
      </c>
      <c r="E2219" s="7" t="str">
        <f t="shared" ref="E2219:E2282" si="60">B2219&amp;C2219&amp;D2219</f>
        <v>S27425556</v>
      </c>
      <c r="F2219" s="4">
        <v>42552</v>
      </c>
      <c r="G2219" s="2">
        <v>83</v>
      </c>
      <c r="H2219" s="2" t="s">
        <v>4871</v>
      </c>
      <c r="I2219" s="2" t="s">
        <v>4872</v>
      </c>
      <c r="J2219" s="2" t="s">
        <v>2664</v>
      </c>
      <c r="K2219" s="194" t="s">
        <v>17</v>
      </c>
      <c r="L2219" s="2">
        <v>52</v>
      </c>
      <c r="M2219" s="194">
        <v>0</v>
      </c>
      <c r="N2219" s="2" t="s">
        <v>423</v>
      </c>
      <c r="O2219" s="195" t="s">
        <v>284</v>
      </c>
    </row>
    <row r="2220" spans="1:15">
      <c r="A2220" s="7">
        <v>2016</v>
      </c>
      <c r="B2220" s="7" t="s">
        <v>39</v>
      </c>
      <c r="C2220" s="8">
        <v>42555</v>
      </c>
      <c r="D2220" s="7">
        <v>7</v>
      </c>
      <c r="E2220" s="7" t="str">
        <f t="shared" si="60"/>
        <v>S27425557</v>
      </c>
      <c r="F2220" s="4">
        <v>42583</v>
      </c>
      <c r="G2220" s="2">
        <v>90</v>
      </c>
      <c r="H2220" s="2" t="s">
        <v>4873</v>
      </c>
      <c r="I2220" s="2" t="s">
        <v>4874</v>
      </c>
      <c r="J2220" s="2" t="s">
        <v>558</v>
      </c>
      <c r="K2220" s="194" t="s">
        <v>17</v>
      </c>
      <c r="L2220" s="2">
        <v>49</v>
      </c>
      <c r="M2220" s="194">
        <v>0</v>
      </c>
      <c r="N2220" s="2" t="s">
        <v>312</v>
      </c>
      <c r="O2220" s="195" t="s">
        <v>2557</v>
      </c>
    </row>
    <row r="2221" spans="1:15">
      <c r="A2221" s="7">
        <v>2016</v>
      </c>
      <c r="B2221" s="7" t="s">
        <v>39</v>
      </c>
      <c r="C2221" s="8">
        <v>42555</v>
      </c>
      <c r="D2221" s="7">
        <v>8</v>
      </c>
      <c r="E2221" s="7" t="str">
        <f t="shared" si="60"/>
        <v>S27425558</v>
      </c>
      <c r="F2221" s="4">
        <v>42614</v>
      </c>
      <c r="G2221" s="2">
        <v>95</v>
      </c>
      <c r="H2221" s="2" t="s">
        <v>4875</v>
      </c>
      <c r="I2221" s="2" t="s">
        <v>4876</v>
      </c>
      <c r="J2221" s="2" t="s">
        <v>543</v>
      </c>
      <c r="K2221" s="194" t="s">
        <v>17</v>
      </c>
      <c r="L2221" s="2">
        <v>43</v>
      </c>
      <c r="M2221" s="194" t="s">
        <v>4877</v>
      </c>
      <c r="N2221" s="2" t="s">
        <v>3644</v>
      </c>
      <c r="O2221" s="195" t="s">
        <v>4878</v>
      </c>
    </row>
    <row r="2222" spans="1:15">
      <c r="A2222" s="7">
        <v>2016</v>
      </c>
      <c r="B2222" s="7" t="s">
        <v>39</v>
      </c>
      <c r="C2222" s="8">
        <v>42555</v>
      </c>
      <c r="D2222" s="7">
        <v>9</v>
      </c>
      <c r="E2222" s="7" t="str">
        <f t="shared" si="60"/>
        <v>S27425559</v>
      </c>
      <c r="F2222" s="4">
        <v>42644</v>
      </c>
      <c r="G2222" s="2">
        <v>105</v>
      </c>
      <c r="H2222" s="2" t="s">
        <v>4879</v>
      </c>
      <c r="I2222" s="2" t="s">
        <v>4880</v>
      </c>
      <c r="J2222" s="2" t="s">
        <v>4881</v>
      </c>
      <c r="K2222" s="194" t="s">
        <v>17</v>
      </c>
      <c r="L2222" s="2">
        <v>40</v>
      </c>
      <c r="M2222" s="194" t="s">
        <v>4877</v>
      </c>
      <c r="N2222" s="2" t="s">
        <v>3644</v>
      </c>
      <c r="O2222" s="195" t="s">
        <v>4878</v>
      </c>
    </row>
    <row r="2223" spans="1:15">
      <c r="A2223" s="7">
        <v>2016</v>
      </c>
      <c r="B2223" s="7" t="s">
        <v>39</v>
      </c>
      <c r="C2223" s="8">
        <v>42555</v>
      </c>
      <c r="D2223" s="7">
        <v>10</v>
      </c>
      <c r="E2223" s="7" t="str">
        <f t="shared" si="60"/>
        <v>S274255510</v>
      </c>
      <c r="F2223" s="3" t="s">
        <v>14</v>
      </c>
      <c r="G2223" s="2">
        <v>105</v>
      </c>
      <c r="H2223" s="2" t="s">
        <v>4639</v>
      </c>
      <c r="I2223" s="2" t="s">
        <v>4882</v>
      </c>
      <c r="J2223" s="2" t="s">
        <v>4883</v>
      </c>
      <c r="K2223" s="194" t="s">
        <v>17</v>
      </c>
      <c r="L2223" s="2">
        <v>43</v>
      </c>
      <c r="M2223" s="194" t="s">
        <v>303</v>
      </c>
      <c r="N2223" s="2" t="s">
        <v>303</v>
      </c>
      <c r="O2223" s="195" t="s">
        <v>1688</v>
      </c>
    </row>
    <row r="2224" spans="1:15">
      <c r="A2224" s="7">
        <v>2016</v>
      </c>
      <c r="B2224" s="7" t="s">
        <v>39</v>
      </c>
      <c r="C2224" s="8">
        <v>42555</v>
      </c>
      <c r="D2224" s="7">
        <v>11</v>
      </c>
      <c r="E2224" s="7" t="str">
        <f t="shared" si="60"/>
        <v>S274255511</v>
      </c>
      <c r="F2224" s="3">
        <v>2017</v>
      </c>
      <c r="G2224" s="2">
        <v>130</v>
      </c>
      <c r="H2224" s="2" t="s">
        <v>4884</v>
      </c>
      <c r="I2224" s="2" t="s">
        <v>4885</v>
      </c>
      <c r="J2224" s="2" t="s">
        <v>3961</v>
      </c>
      <c r="K2224" s="194" t="s">
        <v>17</v>
      </c>
      <c r="L2224" s="2">
        <v>43</v>
      </c>
      <c r="M2224" s="194" t="s">
        <v>3484</v>
      </c>
      <c r="N2224" s="2" t="s">
        <v>4297</v>
      </c>
      <c r="O2224" s="195" t="s">
        <v>2608</v>
      </c>
    </row>
    <row r="2225" spans="1:15">
      <c r="A2225" s="7">
        <v>2016</v>
      </c>
      <c r="B2225" s="7" t="s">
        <v>39</v>
      </c>
      <c r="C2225" s="8">
        <v>42555</v>
      </c>
      <c r="D2225" s="7">
        <v>12</v>
      </c>
      <c r="E2225" s="7" t="str">
        <f t="shared" si="60"/>
        <v>S274255512</v>
      </c>
      <c r="F2225" s="3">
        <v>2018</v>
      </c>
      <c r="G2225" s="2">
        <v>135</v>
      </c>
      <c r="H2225" s="2" t="s">
        <v>4886</v>
      </c>
      <c r="I2225" s="2" t="s">
        <v>4887</v>
      </c>
      <c r="J2225" s="2" t="s">
        <v>786</v>
      </c>
      <c r="K2225" s="194" t="s">
        <v>17</v>
      </c>
      <c r="L2225" s="2">
        <v>43</v>
      </c>
      <c r="M2225" s="194">
        <v>4</v>
      </c>
      <c r="N2225" s="2">
        <v>24</v>
      </c>
      <c r="O2225" s="195">
        <v>72</v>
      </c>
    </row>
    <row r="2226" spans="1:15">
      <c r="A2226" s="7">
        <v>2016</v>
      </c>
      <c r="B2226" s="7" t="s">
        <v>39</v>
      </c>
      <c r="C2226" s="8">
        <v>42555</v>
      </c>
      <c r="D2226" s="7">
        <v>13</v>
      </c>
      <c r="E2226" s="7" t="str">
        <f t="shared" si="60"/>
        <v>S274255513</v>
      </c>
      <c r="F2226" s="3">
        <v>2019</v>
      </c>
      <c r="G2226" s="2">
        <v>140</v>
      </c>
      <c r="H2226" s="2" t="s">
        <v>4888</v>
      </c>
      <c r="I2226" s="2" t="s">
        <v>4889</v>
      </c>
      <c r="J2226" s="2">
        <v>3</v>
      </c>
      <c r="K2226" s="194" t="s">
        <v>17</v>
      </c>
      <c r="L2226" s="2">
        <v>35</v>
      </c>
      <c r="M2226" s="194" t="s">
        <v>1248</v>
      </c>
      <c r="N2226" s="2" t="s">
        <v>601</v>
      </c>
      <c r="O2226" s="195" t="s">
        <v>820</v>
      </c>
    </row>
    <row r="2227" spans="1:15" ht="15.75" thickBot="1">
      <c r="A2227" s="7">
        <v>2016</v>
      </c>
      <c r="B2227" s="7" t="s">
        <v>39</v>
      </c>
      <c r="C2227" s="8">
        <v>42555</v>
      </c>
      <c r="D2227" s="7">
        <v>14</v>
      </c>
      <c r="E2227" s="7" t="str">
        <f t="shared" si="60"/>
        <v>S274255514</v>
      </c>
      <c r="F2227" s="5">
        <v>2020</v>
      </c>
      <c r="G2227" s="6">
        <v>140</v>
      </c>
      <c r="H2227" s="6" t="s">
        <v>4890</v>
      </c>
      <c r="I2227" s="6" t="s">
        <v>4890</v>
      </c>
      <c r="J2227" s="6" t="s">
        <v>2965</v>
      </c>
      <c r="K2227" s="196" t="s">
        <v>17</v>
      </c>
      <c r="L2227" s="6">
        <v>31</v>
      </c>
      <c r="M2227" s="196" t="s">
        <v>1810</v>
      </c>
      <c r="N2227" s="6" t="s">
        <v>1239</v>
      </c>
      <c r="O2227" s="197" t="s">
        <v>1305</v>
      </c>
    </row>
    <row r="2228" spans="1:15" ht="16.5" thickTop="1" thickBot="1">
      <c r="A2228" s="7">
        <v>2016</v>
      </c>
      <c r="B2228" s="7" t="s">
        <v>39</v>
      </c>
      <c r="C2228" s="8">
        <v>42555</v>
      </c>
      <c r="D2228" s="7">
        <v>15</v>
      </c>
      <c r="E2228" s="7" t="str">
        <f t="shared" si="60"/>
        <v>S274255515</v>
      </c>
      <c r="F2228" s="1" t="s">
        <v>15</v>
      </c>
    </row>
    <row r="2229" spans="1:15" ht="16.5" thickTop="1" thickBot="1">
      <c r="A2229" s="7">
        <v>2016</v>
      </c>
      <c r="B2229" s="7" t="s">
        <v>39</v>
      </c>
      <c r="C2229" s="8">
        <v>42555</v>
      </c>
      <c r="D2229" s="7">
        <v>16</v>
      </c>
      <c r="E2229" s="7" t="str">
        <f t="shared" si="60"/>
        <v>S274255516</v>
      </c>
      <c r="F2229" s="338" t="s">
        <v>1</v>
      </c>
      <c r="G2229" s="341" t="s">
        <v>2</v>
      </c>
      <c r="H2229" s="342"/>
      <c r="I2229" s="342"/>
      <c r="J2229" s="343"/>
      <c r="K2229" s="344" t="s">
        <v>3</v>
      </c>
      <c r="L2229" s="343"/>
      <c r="M2229" s="344" t="s">
        <v>144</v>
      </c>
      <c r="N2229" s="342"/>
      <c r="O2229" s="342"/>
    </row>
    <row r="2230" spans="1:15" ht="18" customHeight="1" thickBot="1">
      <c r="A2230" s="7">
        <v>2016</v>
      </c>
      <c r="B2230" s="7" t="s">
        <v>39</v>
      </c>
      <c r="C2230" s="8">
        <v>42555</v>
      </c>
      <c r="D2230" s="7">
        <v>17</v>
      </c>
      <c r="E2230" s="7" t="str">
        <f t="shared" si="60"/>
        <v>S274255517</v>
      </c>
      <c r="F2230" s="339"/>
      <c r="G2230" s="345" t="s">
        <v>5</v>
      </c>
      <c r="H2230" s="347" t="s">
        <v>145</v>
      </c>
      <c r="I2230" s="348"/>
      <c r="J2230" s="349"/>
      <c r="K2230" s="350" t="s">
        <v>6</v>
      </c>
      <c r="L2230" s="352" t="s">
        <v>7</v>
      </c>
      <c r="M2230" s="350" t="s">
        <v>8</v>
      </c>
      <c r="N2230" s="354" t="s">
        <v>146</v>
      </c>
      <c r="O2230" s="356" t="s">
        <v>147</v>
      </c>
    </row>
    <row r="2231" spans="1:15" ht="15.75" thickBot="1">
      <c r="A2231" s="7">
        <v>2016</v>
      </c>
      <c r="B2231" s="7" t="s">
        <v>39</v>
      </c>
      <c r="C2231" s="8">
        <v>42555</v>
      </c>
      <c r="D2231" s="7">
        <v>18</v>
      </c>
      <c r="E2231" s="7" t="str">
        <f t="shared" si="60"/>
        <v>S274255518</v>
      </c>
      <c r="F2231" s="340"/>
      <c r="G2231" s="346"/>
      <c r="H2231" s="191" t="s">
        <v>9</v>
      </c>
      <c r="I2231" s="192" t="s">
        <v>18</v>
      </c>
      <c r="J2231" s="193" t="s">
        <v>11</v>
      </c>
      <c r="K2231" s="351"/>
      <c r="L2231" s="353"/>
      <c r="M2231" s="351"/>
      <c r="N2231" s="355"/>
      <c r="O2231" s="357"/>
    </row>
    <row r="2232" spans="1:15">
      <c r="A2232" s="7">
        <v>2016</v>
      </c>
      <c r="B2232" s="7" t="s">
        <v>39</v>
      </c>
      <c r="C2232" s="8">
        <v>42555</v>
      </c>
      <c r="D2232" s="7">
        <v>19</v>
      </c>
      <c r="E2232" s="7" t="str">
        <f t="shared" si="60"/>
        <v>S274255519</v>
      </c>
      <c r="F2232" s="3" t="s">
        <v>16</v>
      </c>
      <c r="G2232" s="2">
        <v>17</v>
      </c>
      <c r="H2232" s="2" t="s">
        <v>4891</v>
      </c>
      <c r="I2232" s="2" t="s">
        <v>4892</v>
      </c>
      <c r="J2232" s="2" t="s">
        <v>840</v>
      </c>
      <c r="K2232" s="194" t="s">
        <v>17</v>
      </c>
      <c r="L2232" s="2">
        <v>49</v>
      </c>
      <c r="M2232" s="194" t="s">
        <v>1646</v>
      </c>
      <c r="N2232" s="2" t="s">
        <v>731</v>
      </c>
      <c r="O2232" s="195" t="s">
        <v>1831</v>
      </c>
    </row>
    <row r="2233" spans="1:15">
      <c r="A2233" s="7">
        <v>2016</v>
      </c>
      <c r="B2233" s="7" t="s">
        <v>39</v>
      </c>
      <c r="C2233" s="8">
        <v>42555</v>
      </c>
      <c r="D2233" s="7">
        <v>20</v>
      </c>
      <c r="E2233" s="7" t="str">
        <f t="shared" si="60"/>
        <v>S274255520</v>
      </c>
      <c r="F2233" s="4">
        <v>42552</v>
      </c>
      <c r="G2233" s="2">
        <v>100</v>
      </c>
      <c r="H2233" s="2" t="s">
        <v>4893</v>
      </c>
      <c r="I2233" s="2" t="s">
        <v>4504</v>
      </c>
      <c r="J2233" s="2" t="s">
        <v>645</v>
      </c>
      <c r="K2233" s="194" t="s">
        <v>17</v>
      </c>
      <c r="L2233" s="2">
        <v>50</v>
      </c>
      <c r="M2233" s="194" t="s">
        <v>312</v>
      </c>
      <c r="N2233" s="2" t="s">
        <v>1715</v>
      </c>
      <c r="O2233" s="195" t="s">
        <v>1714</v>
      </c>
    </row>
    <row r="2234" spans="1:15">
      <c r="A2234" s="7">
        <v>2016</v>
      </c>
      <c r="B2234" s="7" t="s">
        <v>39</v>
      </c>
      <c r="C2234" s="8">
        <v>42555</v>
      </c>
      <c r="D2234" s="7">
        <v>21</v>
      </c>
      <c r="E2234" s="7" t="str">
        <f t="shared" si="60"/>
        <v>S274255521</v>
      </c>
      <c r="F2234" s="4">
        <v>42583</v>
      </c>
      <c r="G2234" s="2">
        <v>107</v>
      </c>
      <c r="H2234" s="2" t="s">
        <v>4894</v>
      </c>
      <c r="I2234" s="2" t="s">
        <v>4895</v>
      </c>
      <c r="J2234" s="2" t="s">
        <v>505</v>
      </c>
      <c r="K2234" s="194" t="s">
        <v>17</v>
      </c>
      <c r="L2234" s="2">
        <v>44</v>
      </c>
      <c r="M2234" s="194" t="s">
        <v>735</v>
      </c>
      <c r="N2234" s="2" t="s">
        <v>735</v>
      </c>
      <c r="O2234" s="195" t="s">
        <v>4896</v>
      </c>
    </row>
    <row r="2235" spans="1:15">
      <c r="A2235" s="7">
        <v>2016</v>
      </c>
      <c r="B2235" s="7" t="s">
        <v>39</v>
      </c>
      <c r="C2235" s="8">
        <v>42555</v>
      </c>
      <c r="D2235" s="7">
        <v>22</v>
      </c>
      <c r="E2235" s="7" t="str">
        <f t="shared" si="60"/>
        <v>S274255522</v>
      </c>
      <c r="F2235" s="4">
        <v>42614</v>
      </c>
      <c r="G2235" s="2">
        <v>112</v>
      </c>
      <c r="H2235" s="2" t="s">
        <v>4897</v>
      </c>
      <c r="I2235" s="2" t="s">
        <v>4898</v>
      </c>
      <c r="J2235" s="2" t="s">
        <v>4899</v>
      </c>
      <c r="K2235" s="194" t="s">
        <v>17</v>
      </c>
      <c r="L2235" s="2">
        <v>43</v>
      </c>
      <c r="M2235" s="194" t="s">
        <v>735</v>
      </c>
      <c r="N2235" s="2" t="s">
        <v>922</v>
      </c>
      <c r="O2235" s="195" t="s">
        <v>2022</v>
      </c>
    </row>
    <row r="2236" spans="1:15">
      <c r="A2236" s="7">
        <v>2016</v>
      </c>
      <c r="B2236" s="7" t="s">
        <v>39</v>
      </c>
      <c r="C2236" s="8">
        <v>42555</v>
      </c>
      <c r="D2236" s="7">
        <v>23</v>
      </c>
      <c r="E2236" s="7" t="str">
        <f t="shared" si="60"/>
        <v>S274255523</v>
      </c>
      <c r="F2236" s="4">
        <v>42644</v>
      </c>
      <c r="G2236" s="2">
        <v>122</v>
      </c>
      <c r="H2236" s="2" t="s">
        <v>4900</v>
      </c>
      <c r="I2236" s="2" t="s">
        <v>4442</v>
      </c>
      <c r="J2236" s="2" t="s">
        <v>4901</v>
      </c>
      <c r="K2236" s="194" t="s">
        <v>17</v>
      </c>
      <c r="L2236" s="2">
        <v>39</v>
      </c>
      <c r="M2236" s="194" t="s">
        <v>735</v>
      </c>
      <c r="N2236" s="2" t="s">
        <v>922</v>
      </c>
      <c r="O2236" s="195" t="s">
        <v>2022</v>
      </c>
    </row>
    <row r="2237" spans="1:15">
      <c r="A2237" s="7">
        <v>2016</v>
      </c>
      <c r="B2237" s="7" t="s">
        <v>39</v>
      </c>
      <c r="C2237" s="8">
        <v>42555</v>
      </c>
      <c r="D2237" s="7">
        <v>24</v>
      </c>
      <c r="E2237" s="7" t="str">
        <f t="shared" si="60"/>
        <v>S274255524</v>
      </c>
      <c r="F2237" s="3" t="s">
        <v>14</v>
      </c>
      <c r="G2237" s="2">
        <v>122</v>
      </c>
      <c r="H2237" s="2" t="s">
        <v>4902</v>
      </c>
      <c r="I2237" s="2" t="s">
        <v>4903</v>
      </c>
      <c r="J2237" s="2" t="s">
        <v>2262</v>
      </c>
      <c r="K2237" s="194" t="s">
        <v>17</v>
      </c>
      <c r="L2237" s="2">
        <v>39</v>
      </c>
      <c r="M2237" s="194" t="s">
        <v>1263</v>
      </c>
      <c r="N2237" s="2">
        <v>20</v>
      </c>
      <c r="O2237" s="195" t="s">
        <v>4904</v>
      </c>
    </row>
    <row r="2238" spans="1:15">
      <c r="A2238" s="7">
        <v>2016</v>
      </c>
      <c r="B2238" s="7" t="s">
        <v>39</v>
      </c>
      <c r="C2238" s="8">
        <v>42555</v>
      </c>
      <c r="D2238" s="7">
        <v>25</v>
      </c>
      <c r="E2238" s="7" t="str">
        <f t="shared" si="60"/>
        <v>S274255525</v>
      </c>
      <c r="F2238" s="3">
        <v>2017</v>
      </c>
      <c r="G2238" s="2">
        <v>180</v>
      </c>
      <c r="H2238" s="2" t="s">
        <v>3106</v>
      </c>
      <c r="I2238" s="2" t="s">
        <v>3438</v>
      </c>
      <c r="J2238" s="2" t="s">
        <v>1263</v>
      </c>
      <c r="K2238" s="194" t="s">
        <v>17</v>
      </c>
      <c r="L2238" s="2">
        <v>38</v>
      </c>
      <c r="M2238" s="194" t="s">
        <v>1064</v>
      </c>
      <c r="N2238" s="2" t="s">
        <v>4905</v>
      </c>
      <c r="O2238" s="195" t="s">
        <v>507</v>
      </c>
    </row>
    <row r="2239" spans="1:15">
      <c r="A2239" s="7">
        <v>2016</v>
      </c>
      <c r="B2239" s="7" t="s">
        <v>39</v>
      </c>
      <c r="C2239" s="8">
        <v>42555</v>
      </c>
      <c r="D2239" s="7">
        <v>26</v>
      </c>
      <c r="E2239" s="7" t="str">
        <f t="shared" si="60"/>
        <v>S274255526</v>
      </c>
      <c r="F2239" s="3">
        <v>2018</v>
      </c>
      <c r="G2239" s="2">
        <v>185</v>
      </c>
      <c r="H2239" s="2" t="s">
        <v>4906</v>
      </c>
      <c r="I2239" s="2" t="s">
        <v>4907</v>
      </c>
      <c r="J2239" s="2" t="s">
        <v>779</v>
      </c>
      <c r="K2239" s="194" t="s">
        <v>17</v>
      </c>
      <c r="L2239" s="2">
        <v>35</v>
      </c>
      <c r="M2239" s="194" t="s">
        <v>519</v>
      </c>
      <c r="N2239" s="2" t="s">
        <v>4905</v>
      </c>
      <c r="O2239" s="195" t="s">
        <v>1467</v>
      </c>
    </row>
    <row r="2240" spans="1:15">
      <c r="A2240" s="7">
        <v>2016</v>
      </c>
      <c r="B2240" s="7" t="s">
        <v>39</v>
      </c>
      <c r="C2240" s="8">
        <v>42555</v>
      </c>
      <c r="D2240" s="7">
        <v>27</v>
      </c>
      <c r="E2240" s="7" t="str">
        <f t="shared" si="60"/>
        <v>S274255527</v>
      </c>
      <c r="F2240" s="3">
        <v>2019</v>
      </c>
      <c r="G2240" s="2">
        <v>190</v>
      </c>
      <c r="H2240" s="2" t="s">
        <v>4908</v>
      </c>
      <c r="I2240" s="2" t="s">
        <v>4909</v>
      </c>
      <c r="J2240" s="2" t="s">
        <v>1289</v>
      </c>
      <c r="K2240" s="194" t="s">
        <v>17</v>
      </c>
      <c r="L2240" s="2">
        <v>33</v>
      </c>
      <c r="M2240" s="194" t="s">
        <v>519</v>
      </c>
      <c r="N2240" s="2" t="s">
        <v>632</v>
      </c>
      <c r="O2240" s="195" t="s">
        <v>1100</v>
      </c>
    </row>
    <row r="2241" spans="1:15" ht="15.75" thickBot="1">
      <c r="A2241" s="7">
        <v>2016</v>
      </c>
      <c r="B2241" s="7" t="s">
        <v>39</v>
      </c>
      <c r="C2241" s="8">
        <v>42555</v>
      </c>
      <c r="D2241" s="7">
        <v>28</v>
      </c>
      <c r="E2241" s="7" t="str">
        <f t="shared" si="60"/>
        <v>S274255528</v>
      </c>
      <c r="F2241" s="5">
        <v>2020</v>
      </c>
      <c r="G2241" s="6">
        <v>190</v>
      </c>
      <c r="H2241" s="6" t="s">
        <v>3466</v>
      </c>
      <c r="I2241" s="6" t="s">
        <v>4910</v>
      </c>
      <c r="J2241" s="6" t="s">
        <v>2187</v>
      </c>
      <c r="K2241" s="196" t="s">
        <v>17</v>
      </c>
      <c r="L2241" s="6">
        <v>29</v>
      </c>
      <c r="M2241" s="196" t="s">
        <v>508</v>
      </c>
      <c r="N2241" s="6" t="s">
        <v>3825</v>
      </c>
      <c r="O2241" s="197" t="s">
        <v>443</v>
      </c>
    </row>
    <row r="2242" spans="1:15" ht="16.5" thickTop="1" thickBot="1">
      <c r="A2242" s="7">
        <v>2016</v>
      </c>
      <c r="B2242" s="7" t="s">
        <v>38</v>
      </c>
      <c r="C2242" s="8">
        <v>42562</v>
      </c>
      <c r="D2242" s="7">
        <v>1</v>
      </c>
      <c r="E2242" s="7" t="str">
        <f t="shared" si="60"/>
        <v>S28425621</v>
      </c>
      <c r="F2242" s="1" t="s">
        <v>0</v>
      </c>
    </row>
    <row r="2243" spans="1:15" ht="16.5" thickTop="1" thickBot="1">
      <c r="A2243" s="7">
        <v>2016</v>
      </c>
      <c r="B2243" s="7" t="s">
        <v>38</v>
      </c>
      <c r="C2243" s="8">
        <v>42562</v>
      </c>
      <c r="D2243" s="7">
        <v>2</v>
      </c>
      <c r="E2243" s="7" t="str">
        <f t="shared" si="60"/>
        <v>S28425622</v>
      </c>
      <c r="F2243" s="338" t="s">
        <v>1</v>
      </c>
      <c r="G2243" s="341" t="s">
        <v>2</v>
      </c>
      <c r="H2243" s="342"/>
      <c r="I2243" s="342"/>
      <c r="J2243" s="343"/>
      <c r="K2243" s="344" t="s">
        <v>3</v>
      </c>
      <c r="L2243" s="343"/>
      <c r="M2243" s="344" t="s">
        <v>144</v>
      </c>
      <c r="N2243" s="342"/>
      <c r="O2243" s="342"/>
    </row>
    <row r="2244" spans="1:15" ht="18" customHeight="1" thickBot="1">
      <c r="A2244" s="7">
        <v>2016</v>
      </c>
      <c r="B2244" s="7" t="s">
        <v>38</v>
      </c>
      <c r="C2244" s="8">
        <v>42562</v>
      </c>
      <c r="D2244" s="7">
        <v>3</v>
      </c>
      <c r="E2244" s="7" t="str">
        <f t="shared" si="60"/>
        <v>S28425623</v>
      </c>
      <c r="F2244" s="339"/>
      <c r="G2244" s="345" t="s">
        <v>5</v>
      </c>
      <c r="H2244" s="347" t="s">
        <v>145</v>
      </c>
      <c r="I2244" s="348"/>
      <c r="J2244" s="349"/>
      <c r="K2244" s="350" t="s">
        <v>6</v>
      </c>
      <c r="L2244" s="352" t="s">
        <v>7</v>
      </c>
      <c r="M2244" s="350" t="s">
        <v>8</v>
      </c>
      <c r="N2244" s="354" t="s">
        <v>146</v>
      </c>
      <c r="O2244" s="356" t="s">
        <v>147</v>
      </c>
    </row>
    <row r="2245" spans="1:15" ht="15.75" thickBot="1">
      <c r="A2245" s="7">
        <v>2016</v>
      </c>
      <c r="B2245" s="7" t="s">
        <v>38</v>
      </c>
      <c r="C2245" s="8">
        <v>42562</v>
      </c>
      <c r="D2245" s="7">
        <v>4</v>
      </c>
      <c r="E2245" s="7" t="str">
        <f t="shared" si="60"/>
        <v>S28425624</v>
      </c>
      <c r="F2245" s="340"/>
      <c r="G2245" s="346"/>
      <c r="H2245" s="191" t="s">
        <v>9</v>
      </c>
      <c r="I2245" s="192" t="s">
        <v>18</v>
      </c>
      <c r="J2245" s="193" t="s">
        <v>11</v>
      </c>
      <c r="K2245" s="351"/>
      <c r="L2245" s="353"/>
      <c r="M2245" s="351"/>
      <c r="N2245" s="355"/>
      <c r="O2245" s="357"/>
    </row>
    <row r="2246" spans="1:15">
      <c r="A2246" s="7">
        <v>2016</v>
      </c>
      <c r="B2246" s="7" t="s">
        <v>38</v>
      </c>
      <c r="C2246" s="8">
        <v>42562</v>
      </c>
      <c r="D2246" s="7">
        <v>5</v>
      </c>
      <c r="E2246" s="7" t="str">
        <f t="shared" si="60"/>
        <v>S28425625</v>
      </c>
      <c r="F2246" s="3" t="s">
        <v>12</v>
      </c>
      <c r="G2246" s="2">
        <v>4</v>
      </c>
      <c r="H2246" s="2" t="s">
        <v>2816</v>
      </c>
      <c r="I2246" s="2" t="s">
        <v>1046</v>
      </c>
      <c r="J2246" s="2" t="s">
        <v>4911</v>
      </c>
      <c r="K2246" s="194" t="s">
        <v>17</v>
      </c>
      <c r="L2246" s="2">
        <v>51</v>
      </c>
      <c r="M2246" s="194" t="s">
        <v>4912</v>
      </c>
      <c r="N2246" s="2" t="s">
        <v>434</v>
      </c>
      <c r="O2246" s="195" t="s">
        <v>434</v>
      </c>
    </row>
    <row r="2247" spans="1:15">
      <c r="A2247" s="7">
        <v>2016</v>
      </c>
      <c r="B2247" s="7" t="s">
        <v>38</v>
      </c>
      <c r="C2247" s="8">
        <v>42562</v>
      </c>
      <c r="D2247" s="7">
        <v>6</v>
      </c>
      <c r="E2247" s="7" t="str">
        <f t="shared" si="60"/>
        <v>S28425626</v>
      </c>
      <c r="F2247" s="4">
        <v>42552</v>
      </c>
      <c r="G2247" s="2">
        <v>84</v>
      </c>
      <c r="H2247" s="2" t="s">
        <v>4913</v>
      </c>
      <c r="I2247" s="2" t="s">
        <v>4914</v>
      </c>
      <c r="J2247" s="2" t="s">
        <v>1382</v>
      </c>
      <c r="K2247" s="194" t="s">
        <v>17</v>
      </c>
      <c r="L2247" s="2">
        <v>51</v>
      </c>
      <c r="M2247" s="194" t="s">
        <v>1485</v>
      </c>
      <c r="N2247" s="2" t="s">
        <v>1140</v>
      </c>
      <c r="O2247" s="195" t="s">
        <v>4915</v>
      </c>
    </row>
    <row r="2248" spans="1:15">
      <c r="A2248" s="7">
        <v>2016</v>
      </c>
      <c r="B2248" s="7" t="s">
        <v>38</v>
      </c>
      <c r="C2248" s="8">
        <v>42562</v>
      </c>
      <c r="D2248" s="7">
        <v>7</v>
      </c>
      <c r="E2248" s="7" t="str">
        <f t="shared" si="60"/>
        <v>S28425627</v>
      </c>
      <c r="F2248" s="4">
        <v>42583</v>
      </c>
      <c r="G2248" s="2">
        <v>117</v>
      </c>
      <c r="H2248" s="2" t="s">
        <v>4916</v>
      </c>
      <c r="I2248" s="2" t="s">
        <v>4917</v>
      </c>
      <c r="J2248" s="2" t="s">
        <v>4117</v>
      </c>
      <c r="K2248" s="194" t="s">
        <v>17</v>
      </c>
      <c r="L2248" s="2">
        <v>46</v>
      </c>
      <c r="M2248" s="194">
        <v>0</v>
      </c>
      <c r="N2248" s="2">
        <v>0</v>
      </c>
      <c r="O2248" s="195">
        <v>100</v>
      </c>
    </row>
    <row r="2249" spans="1:15">
      <c r="A2249" s="7">
        <v>2016</v>
      </c>
      <c r="B2249" s="7" t="s">
        <v>38</v>
      </c>
      <c r="C2249" s="8">
        <v>42562</v>
      </c>
      <c r="D2249" s="7">
        <v>8</v>
      </c>
      <c r="E2249" s="7" t="str">
        <f t="shared" si="60"/>
        <v>S28425628</v>
      </c>
      <c r="F2249" s="4">
        <v>42614</v>
      </c>
      <c r="G2249" s="2">
        <v>125</v>
      </c>
      <c r="H2249" s="2" t="s">
        <v>4900</v>
      </c>
      <c r="I2249" s="2" t="s">
        <v>3632</v>
      </c>
      <c r="J2249" s="2" t="s">
        <v>4918</v>
      </c>
      <c r="K2249" s="194" t="s">
        <v>17</v>
      </c>
      <c r="L2249" s="2">
        <v>43</v>
      </c>
      <c r="M2249" s="194">
        <v>0</v>
      </c>
      <c r="N2249" s="2" t="s">
        <v>519</v>
      </c>
      <c r="O2249" s="195" t="s">
        <v>1844</v>
      </c>
    </row>
    <row r="2250" spans="1:15">
      <c r="A2250" s="7">
        <v>2016</v>
      </c>
      <c r="B2250" s="7" t="s">
        <v>38</v>
      </c>
      <c r="C2250" s="8">
        <v>42562</v>
      </c>
      <c r="D2250" s="7">
        <v>9</v>
      </c>
      <c r="E2250" s="7" t="str">
        <f t="shared" si="60"/>
        <v>S28425629</v>
      </c>
      <c r="F2250" s="4">
        <v>42644</v>
      </c>
      <c r="G2250" s="2">
        <v>130</v>
      </c>
      <c r="H2250" s="2" t="s">
        <v>4919</v>
      </c>
      <c r="I2250" s="2" t="s">
        <v>4920</v>
      </c>
      <c r="J2250" s="2" t="s">
        <v>4921</v>
      </c>
      <c r="K2250" s="194" t="s">
        <v>17</v>
      </c>
      <c r="L2250" s="2">
        <v>41</v>
      </c>
      <c r="M2250" s="194">
        <v>0</v>
      </c>
      <c r="N2250" s="2">
        <v>0</v>
      </c>
      <c r="O2250" s="195">
        <v>100</v>
      </c>
    </row>
    <row r="2251" spans="1:15">
      <c r="A2251" s="7">
        <v>2016</v>
      </c>
      <c r="B2251" s="7" t="s">
        <v>38</v>
      </c>
      <c r="C2251" s="8">
        <v>42562</v>
      </c>
      <c r="D2251" s="7">
        <v>10</v>
      </c>
      <c r="E2251" s="7" t="str">
        <f t="shared" si="60"/>
        <v>S284256210</v>
      </c>
      <c r="F2251" s="3" t="s">
        <v>14</v>
      </c>
      <c r="G2251" s="2">
        <v>130</v>
      </c>
      <c r="H2251" s="2" t="s">
        <v>4922</v>
      </c>
      <c r="I2251" s="2" t="s">
        <v>4923</v>
      </c>
      <c r="J2251" s="2" t="s">
        <v>4924</v>
      </c>
      <c r="K2251" s="194" t="s">
        <v>17</v>
      </c>
      <c r="L2251" s="2">
        <v>43</v>
      </c>
      <c r="M2251" s="194">
        <v>0</v>
      </c>
      <c r="N2251" s="2">
        <v>0</v>
      </c>
      <c r="O2251" s="195">
        <v>100</v>
      </c>
    </row>
    <row r="2252" spans="1:15">
      <c r="A2252" s="7">
        <v>2016</v>
      </c>
      <c r="B2252" s="7" t="s">
        <v>38</v>
      </c>
      <c r="C2252" s="8">
        <v>42562</v>
      </c>
      <c r="D2252" s="7">
        <v>11</v>
      </c>
      <c r="E2252" s="7" t="str">
        <f t="shared" si="60"/>
        <v>S284256211</v>
      </c>
      <c r="F2252" s="3">
        <v>2017</v>
      </c>
      <c r="G2252" s="2">
        <v>130</v>
      </c>
      <c r="H2252" s="2" t="s">
        <v>4925</v>
      </c>
      <c r="I2252" s="2" t="s">
        <v>4926</v>
      </c>
      <c r="J2252" s="2" t="s">
        <v>753</v>
      </c>
      <c r="K2252" s="194" t="s">
        <v>17</v>
      </c>
      <c r="L2252" s="2">
        <v>39</v>
      </c>
      <c r="M2252" s="194">
        <v>0</v>
      </c>
      <c r="N2252" s="2">
        <v>25</v>
      </c>
      <c r="O2252" s="195">
        <v>75</v>
      </c>
    </row>
    <row r="2253" spans="1:15">
      <c r="A2253" s="7">
        <v>2016</v>
      </c>
      <c r="B2253" s="7" t="s">
        <v>38</v>
      </c>
      <c r="C2253" s="8">
        <v>42562</v>
      </c>
      <c r="D2253" s="7">
        <v>12</v>
      </c>
      <c r="E2253" s="7" t="str">
        <f t="shared" si="60"/>
        <v>S284256212</v>
      </c>
      <c r="F2253" s="3">
        <v>2018</v>
      </c>
      <c r="G2253" s="2">
        <v>140</v>
      </c>
      <c r="H2253" s="2" t="s">
        <v>4927</v>
      </c>
      <c r="I2253" s="2" t="s">
        <v>4462</v>
      </c>
      <c r="J2253" s="2" t="s">
        <v>3760</v>
      </c>
      <c r="K2253" s="194" t="s">
        <v>17</v>
      </c>
      <c r="L2253" s="2">
        <v>35</v>
      </c>
      <c r="M2253" s="194" t="s">
        <v>1220</v>
      </c>
      <c r="N2253" s="2" t="s">
        <v>4928</v>
      </c>
      <c r="O2253" s="195" t="s">
        <v>4929</v>
      </c>
    </row>
    <row r="2254" spans="1:15">
      <c r="A2254" s="7">
        <v>2016</v>
      </c>
      <c r="B2254" s="7" t="s">
        <v>38</v>
      </c>
      <c r="C2254" s="8">
        <v>42562</v>
      </c>
      <c r="D2254" s="7">
        <v>13</v>
      </c>
      <c r="E2254" s="7" t="str">
        <f t="shared" si="60"/>
        <v>S284256213</v>
      </c>
      <c r="F2254" s="3">
        <v>2019</v>
      </c>
      <c r="G2254" s="2">
        <v>140</v>
      </c>
      <c r="H2254" s="2" t="s">
        <v>4930</v>
      </c>
      <c r="I2254" s="2" t="s">
        <v>4931</v>
      </c>
      <c r="J2254" s="2" t="s">
        <v>528</v>
      </c>
      <c r="K2254" s="194" t="s">
        <v>17</v>
      </c>
      <c r="L2254" s="2">
        <v>29</v>
      </c>
      <c r="M2254" s="194" t="s">
        <v>1922</v>
      </c>
      <c r="N2254" s="2" t="s">
        <v>4932</v>
      </c>
      <c r="O2254" s="195" t="s">
        <v>4933</v>
      </c>
    </row>
    <row r="2255" spans="1:15" ht="15.75" thickBot="1">
      <c r="A2255" s="7">
        <v>2016</v>
      </c>
      <c r="B2255" s="7" t="s">
        <v>38</v>
      </c>
      <c r="C2255" s="8">
        <v>42562</v>
      </c>
      <c r="D2255" s="7">
        <v>14</v>
      </c>
      <c r="E2255" s="7" t="str">
        <f t="shared" si="60"/>
        <v>S284256214</v>
      </c>
      <c r="F2255" s="5">
        <v>2020</v>
      </c>
      <c r="G2255" s="6">
        <v>140</v>
      </c>
      <c r="H2255" s="6" t="s">
        <v>4934</v>
      </c>
      <c r="I2255" s="6" t="s">
        <v>4935</v>
      </c>
      <c r="J2255" s="6" t="s">
        <v>465</v>
      </c>
      <c r="K2255" s="196" t="s">
        <v>17</v>
      </c>
      <c r="L2255" s="6">
        <v>26</v>
      </c>
      <c r="M2255" s="196" t="s">
        <v>847</v>
      </c>
      <c r="N2255" s="6" t="s">
        <v>4686</v>
      </c>
      <c r="O2255" s="197" t="s">
        <v>4936</v>
      </c>
    </row>
    <row r="2256" spans="1:15" ht="16.5" thickTop="1" thickBot="1">
      <c r="A2256" s="7">
        <v>2016</v>
      </c>
      <c r="B2256" s="7" t="s">
        <v>38</v>
      </c>
      <c r="C2256" s="8">
        <v>42562</v>
      </c>
      <c r="D2256" s="7">
        <v>15</v>
      </c>
      <c r="E2256" s="7" t="str">
        <f t="shared" si="60"/>
        <v>S284256215</v>
      </c>
      <c r="F2256" s="1" t="s">
        <v>15</v>
      </c>
    </row>
    <row r="2257" spans="1:15" ht="16.5" thickTop="1" thickBot="1">
      <c r="A2257" s="7">
        <v>2016</v>
      </c>
      <c r="B2257" s="7" t="s">
        <v>38</v>
      </c>
      <c r="C2257" s="8">
        <v>42562</v>
      </c>
      <c r="D2257" s="7">
        <v>16</v>
      </c>
      <c r="E2257" s="7" t="str">
        <f t="shared" si="60"/>
        <v>S284256216</v>
      </c>
      <c r="F2257" s="338" t="s">
        <v>1</v>
      </c>
      <c r="G2257" s="341" t="s">
        <v>2</v>
      </c>
      <c r="H2257" s="342"/>
      <c r="I2257" s="342"/>
      <c r="J2257" s="343"/>
      <c r="K2257" s="344" t="s">
        <v>3</v>
      </c>
      <c r="L2257" s="343"/>
      <c r="M2257" s="344" t="s">
        <v>144</v>
      </c>
      <c r="N2257" s="342"/>
      <c r="O2257" s="342"/>
    </row>
    <row r="2258" spans="1:15" ht="18" customHeight="1" thickBot="1">
      <c r="A2258" s="7">
        <v>2016</v>
      </c>
      <c r="B2258" s="7" t="s">
        <v>38</v>
      </c>
      <c r="C2258" s="8">
        <v>42562</v>
      </c>
      <c r="D2258" s="7">
        <v>17</v>
      </c>
      <c r="E2258" s="7" t="str">
        <f t="shared" si="60"/>
        <v>S284256217</v>
      </c>
      <c r="F2258" s="339"/>
      <c r="G2258" s="345" t="s">
        <v>5</v>
      </c>
      <c r="H2258" s="347" t="s">
        <v>145</v>
      </c>
      <c r="I2258" s="348"/>
      <c r="J2258" s="349"/>
      <c r="K2258" s="350" t="s">
        <v>6</v>
      </c>
      <c r="L2258" s="352" t="s">
        <v>7</v>
      </c>
      <c r="M2258" s="350" t="s">
        <v>8</v>
      </c>
      <c r="N2258" s="354" t="s">
        <v>146</v>
      </c>
      <c r="O2258" s="356" t="s">
        <v>147</v>
      </c>
    </row>
    <row r="2259" spans="1:15" ht="15.75" thickBot="1">
      <c r="A2259" s="7">
        <v>2016</v>
      </c>
      <c r="B2259" s="7" t="s">
        <v>38</v>
      </c>
      <c r="C2259" s="8">
        <v>42562</v>
      </c>
      <c r="D2259" s="7">
        <v>18</v>
      </c>
      <c r="E2259" s="7" t="str">
        <f t="shared" si="60"/>
        <v>S284256218</v>
      </c>
      <c r="F2259" s="340"/>
      <c r="G2259" s="346"/>
      <c r="H2259" s="191" t="s">
        <v>9</v>
      </c>
      <c r="I2259" s="192" t="s">
        <v>18</v>
      </c>
      <c r="J2259" s="193" t="s">
        <v>11</v>
      </c>
      <c r="K2259" s="351"/>
      <c r="L2259" s="353"/>
      <c r="M2259" s="351"/>
      <c r="N2259" s="355"/>
      <c r="O2259" s="357"/>
    </row>
    <row r="2260" spans="1:15">
      <c r="A2260" s="7">
        <v>2016</v>
      </c>
      <c r="B2260" s="7" t="s">
        <v>38</v>
      </c>
      <c r="C2260" s="8">
        <v>42562</v>
      </c>
      <c r="D2260" s="7">
        <v>19</v>
      </c>
      <c r="E2260" s="7" t="str">
        <f t="shared" si="60"/>
        <v>S284256219</v>
      </c>
      <c r="F2260" s="3" t="s">
        <v>16</v>
      </c>
      <c r="G2260" s="2">
        <v>17</v>
      </c>
      <c r="H2260" s="2" t="s">
        <v>1880</v>
      </c>
      <c r="I2260" s="2" t="s">
        <v>585</v>
      </c>
      <c r="J2260" s="2" t="s">
        <v>3462</v>
      </c>
      <c r="K2260" s="194" t="s">
        <v>17</v>
      </c>
      <c r="L2260" s="2">
        <v>49</v>
      </c>
      <c r="M2260" s="194" t="s">
        <v>1229</v>
      </c>
      <c r="N2260" s="2" t="s">
        <v>1691</v>
      </c>
      <c r="O2260" s="195" t="s">
        <v>1229</v>
      </c>
    </row>
    <row r="2261" spans="1:15">
      <c r="A2261" s="7">
        <v>2016</v>
      </c>
      <c r="B2261" s="7" t="s">
        <v>38</v>
      </c>
      <c r="C2261" s="8">
        <v>42562</v>
      </c>
      <c r="D2261" s="7">
        <v>20</v>
      </c>
      <c r="E2261" s="7" t="str">
        <f t="shared" si="60"/>
        <v>S284256220</v>
      </c>
      <c r="F2261" s="4">
        <v>42552</v>
      </c>
      <c r="G2261" s="2">
        <v>101</v>
      </c>
      <c r="H2261" s="2" t="s">
        <v>4937</v>
      </c>
      <c r="I2261" s="2" t="s">
        <v>4938</v>
      </c>
      <c r="J2261" s="2" t="s">
        <v>2811</v>
      </c>
      <c r="K2261" s="194" t="s">
        <v>17</v>
      </c>
      <c r="L2261" s="2">
        <v>49</v>
      </c>
      <c r="M2261" s="194" t="s">
        <v>1444</v>
      </c>
      <c r="N2261" s="2" t="s">
        <v>2933</v>
      </c>
      <c r="O2261" s="195" t="s">
        <v>4939</v>
      </c>
    </row>
    <row r="2262" spans="1:15">
      <c r="A2262" s="7">
        <v>2016</v>
      </c>
      <c r="B2262" s="7" t="s">
        <v>38</v>
      </c>
      <c r="C2262" s="8">
        <v>42562</v>
      </c>
      <c r="D2262" s="7">
        <v>21</v>
      </c>
      <c r="E2262" s="7" t="str">
        <f t="shared" si="60"/>
        <v>S284256221</v>
      </c>
      <c r="F2262" s="4">
        <v>42583</v>
      </c>
      <c r="G2262" s="2">
        <v>134</v>
      </c>
      <c r="H2262" s="2" t="s">
        <v>4940</v>
      </c>
      <c r="I2262" s="2" t="s">
        <v>4941</v>
      </c>
      <c r="J2262" s="2" t="s">
        <v>4942</v>
      </c>
      <c r="K2262" s="194" t="s">
        <v>17</v>
      </c>
      <c r="L2262" s="2">
        <v>42</v>
      </c>
      <c r="M2262" s="194">
        <v>0</v>
      </c>
      <c r="N2262" s="2" t="s">
        <v>518</v>
      </c>
      <c r="O2262" s="195" t="s">
        <v>2427</v>
      </c>
    </row>
    <row r="2263" spans="1:15">
      <c r="A2263" s="7">
        <v>2016</v>
      </c>
      <c r="B2263" s="7" t="s">
        <v>38</v>
      </c>
      <c r="C2263" s="8">
        <v>42562</v>
      </c>
      <c r="D2263" s="7">
        <v>22</v>
      </c>
      <c r="E2263" s="7" t="str">
        <f t="shared" si="60"/>
        <v>S284256222</v>
      </c>
      <c r="F2263" s="4">
        <v>42614</v>
      </c>
      <c r="G2263" s="2">
        <v>142</v>
      </c>
      <c r="H2263" s="2" t="s">
        <v>4943</v>
      </c>
      <c r="I2263" s="2" t="s">
        <v>4944</v>
      </c>
      <c r="J2263" s="2" t="s">
        <v>3748</v>
      </c>
      <c r="K2263" s="194" t="s">
        <v>17</v>
      </c>
      <c r="L2263" s="2">
        <v>40</v>
      </c>
      <c r="M2263" s="194">
        <v>0</v>
      </c>
      <c r="N2263" s="2" t="s">
        <v>343</v>
      </c>
      <c r="O2263" s="195" t="s">
        <v>3583</v>
      </c>
    </row>
    <row r="2264" spans="1:15">
      <c r="A2264" s="7">
        <v>2016</v>
      </c>
      <c r="B2264" s="7" t="s">
        <v>38</v>
      </c>
      <c r="C2264" s="8">
        <v>42562</v>
      </c>
      <c r="D2264" s="7">
        <v>23</v>
      </c>
      <c r="E2264" s="7" t="str">
        <f t="shared" si="60"/>
        <v>S284256223</v>
      </c>
      <c r="F2264" s="4">
        <v>42644</v>
      </c>
      <c r="G2264" s="2">
        <v>147</v>
      </c>
      <c r="H2264" s="2" t="s">
        <v>4945</v>
      </c>
      <c r="I2264" s="2" t="s">
        <v>4946</v>
      </c>
      <c r="J2264" s="2" t="s">
        <v>4947</v>
      </c>
      <c r="K2264" s="194" t="s">
        <v>17</v>
      </c>
      <c r="L2264" s="2">
        <v>41</v>
      </c>
      <c r="M2264" s="194">
        <v>0</v>
      </c>
      <c r="N2264" s="2">
        <v>0</v>
      </c>
      <c r="O2264" s="195">
        <v>100</v>
      </c>
    </row>
    <row r="2265" spans="1:15">
      <c r="A2265" s="7">
        <v>2016</v>
      </c>
      <c r="B2265" s="7" t="s">
        <v>38</v>
      </c>
      <c r="C2265" s="8">
        <v>42562</v>
      </c>
      <c r="D2265" s="7">
        <v>24</v>
      </c>
      <c r="E2265" s="7" t="str">
        <f t="shared" si="60"/>
        <v>S284256224</v>
      </c>
      <c r="F2265" s="3" t="s">
        <v>14</v>
      </c>
      <c r="G2265" s="2">
        <v>147</v>
      </c>
      <c r="H2265" s="2" t="s">
        <v>4948</v>
      </c>
      <c r="I2265" s="2" t="s">
        <v>4949</v>
      </c>
      <c r="J2265" s="2" t="s">
        <v>792</v>
      </c>
      <c r="K2265" s="194" t="s">
        <v>17</v>
      </c>
      <c r="L2265" s="2">
        <v>40</v>
      </c>
      <c r="M2265" s="194">
        <v>0</v>
      </c>
      <c r="N2265" s="2">
        <v>0</v>
      </c>
      <c r="O2265" s="195">
        <v>100</v>
      </c>
    </row>
    <row r="2266" spans="1:15">
      <c r="A2266" s="7">
        <v>2016</v>
      </c>
      <c r="B2266" s="7" t="s">
        <v>38</v>
      </c>
      <c r="C2266" s="8">
        <v>42562</v>
      </c>
      <c r="D2266" s="7">
        <v>25</v>
      </c>
      <c r="E2266" s="7" t="str">
        <f t="shared" si="60"/>
        <v>S284256225</v>
      </c>
      <c r="F2266" s="3">
        <v>2017</v>
      </c>
      <c r="G2266" s="2">
        <v>183</v>
      </c>
      <c r="H2266" s="2" t="s">
        <v>4950</v>
      </c>
      <c r="I2266" s="2" t="s">
        <v>2786</v>
      </c>
      <c r="J2266" s="2" t="s">
        <v>2262</v>
      </c>
      <c r="K2266" s="194" t="s">
        <v>17</v>
      </c>
      <c r="L2266" s="2">
        <v>36</v>
      </c>
      <c r="M2266" s="194" t="s">
        <v>1217</v>
      </c>
      <c r="N2266" s="2" t="s">
        <v>1129</v>
      </c>
      <c r="O2266" s="195" t="s">
        <v>4951</v>
      </c>
    </row>
    <row r="2267" spans="1:15">
      <c r="A2267" s="7">
        <v>2016</v>
      </c>
      <c r="B2267" s="7" t="s">
        <v>38</v>
      </c>
      <c r="C2267" s="8">
        <v>42562</v>
      </c>
      <c r="D2267" s="7">
        <v>26</v>
      </c>
      <c r="E2267" s="7" t="str">
        <f t="shared" si="60"/>
        <v>S284256226</v>
      </c>
      <c r="F2267" s="3">
        <v>2018</v>
      </c>
      <c r="G2267" s="2">
        <v>190</v>
      </c>
      <c r="H2267" s="2" t="s">
        <v>863</v>
      </c>
      <c r="I2267" s="2" t="s">
        <v>4952</v>
      </c>
      <c r="J2267" s="2" t="s">
        <v>320</v>
      </c>
      <c r="K2267" s="194" t="s">
        <v>17</v>
      </c>
      <c r="L2267" s="2">
        <v>35</v>
      </c>
      <c r="M2267" s="194" t="s">
        <v>423</v>
      </c>
      <c r="N2267" s="2" t="s">
        <v>1229</v>
      </c>
      <c r="O2267" s="195" t="s">
        <v>507</v>
      </c>
    </row>
    <row r="2268" spans="1:15">
      <c r="A2268" s="7">
        <v>2016</v>
      </c>
      <c r="B2268" s="7" t="s">
        <v>38</v>
      </c>
      <c r="C2268" s="8">
        <v>42562</v>
      </c>
      <c r="D2268" s="7">
        <v>27</v>
      </c>
      <c r="E2268" s="7" t="str">
        <f t="shared" si="60"/>
        <v>S284256227</v>
      </c>
      <c r="F2268" s="3">
        <v>2019</v>
      </c>
      <c r="G2268" s="2">
        <v>190</v>
      </c>
      <c r="H2268" s="2" t="s">
        <v>1537</v>
      </c>
      <c r="I2268" s="2" t="s">
        <v>3134</v>
      </c>
      <c r="J2268" s="2" t="s">
        <v>4953</v>
      </c>
      <c r="K2268" s="194" t="s">
        <v>17</v>
      </c>
      <c r="L2268" s="2">
        <v>33</v>
      </c>
      <c r="M2268" s="194" t="s">
        <v>1408</v>
      </c>
      <c r="N2268" s="2" t="s">
        <v>4954</v>
      </c>
      <c r="O2268" s="195" t="s">
        <v>4955</v>
      </c>
    </row>
    <row r="2269" spans="1:15" ht="15.75" thickBot="1">
      <c r="A2269" s="7">
        <v>2016</v>
      </c>
      <c r="B2269" s="7" t="s">
        <v>38</v>
      </c>
      <c r="C2269" s="8">
        <v>42562</v>
      </c>
      <c r="D2269" s="7">
        <v>28</v>
      </c>
      <c r="E2269" s="7" t="str">
        <f t="shared" si="60"/>
        <v>S284256228</v>
      </c>
      <c r="F2269" s="5">
        <v>2020</v>
      </c>
      <c r="G2269" s="6">
        <v>190</v>
      </c>
      <c r="H2269" s="6" t="s">
        <v>4956</v>
      </c>
      <c r="I2269" s="6" t="s">
        <v>4957</v>
      </c>
      <c r="J2269" s="6" t="s">
        <v>4958</v>
      </c>
      <c r="K2269" s="196" t="s">
        <v>17</v>
      </c>
      <c r="L2269" s="6">
        <v>31</v>
      </c>
      <c r="M2269" s="196" t="s">
        <v>340</v>
      </c>
      <c r="N2269" s="6" t="s">
        <v>596</v>
      </c>
      <c r="O2269" s="197" t="s">
        <v>796</v>
      </c>
    </row>
    <row r="2270" spans="1:15" ht="16.5" thickTop="1" thickBot="1">
      <c r="A2270" s="7">
        <v>2016</v>
      </c>
      <c r="B2270" s="7" t="s">
        <v>37</v>
      </c>
      <c r="C2270" s="8">
        <v>42569</v>
      </c>
      <c r="D2270" s="7">
        <v>1</v>
      </c>
      <c r="E2270" s="7" t="str">
        <f t="shared" si="60"/>
        <v>S29425691</v>
      </c>
      <c r="F2270" s="1" t="s">
        <v>0</v>
      </c>
    </row>
    <row r="2271" spans="1:15" ht="16.5" thickTop="1" thickBot="1">
      <c r="A2271" s="7">
        <v>2016</v>
      </c>
      <c r="B2271" s="7" t="s">
        <v>37</v>
      </c>
      <c r="C2271" s="8">
        <v>42569</v>
      </c>
      <c r="D2271" s="7">
        <v>2</v>
      </c>
      <c r="E2271" s="7" t="str">
        <f t="shared" si="60"/>
        <v>S29425692</v>
      </c>
      <c r="F2271" s="338" t="s">
        <v>1</v>
      </c>
      <c r="G2271" s="341" t="s">
        <v>2</v>
      </c>
      <c r="H2271" s="342"/>
      <c r="I2271" s="342"/>
      <c r="J2271" s="343"/>
      <c r="K2271" s="344" t="s">
        <v>3</v>
      </c>
      <c r="L2271" s="343"/>
      <c r="M2271" s="344" t="s">
        <v>144</v>
      </c>
      <c r="N2271" s="342"/>
      <c r="O2271" s="342"/>
    </row>
    <row r="2272" spans="1:15" ht="18" customHeight="1" thickBot="1">
      <c r="A2272" s="7">
        <v>2016</v>
      </c>
      <c r="B2272" s="7" t="s">
        <v>37</v>
      </c>
      <c r="C2272" s="8">
        <v>42569</v>
      </c>
      <c r="D2272" s="7">
        <v>3</v>
      </c>
      <c r="E2272" s="7" t="str">
        <f t="shared" si="60"/>
        <v>S29425693</v>
      </c>
      <c r="F2272" s="339"/>
      <c r="G2272" s="345" t="s">
        <v>5</v>
      </c>
      <c r="H2272" s="347" t="s">
        <v>145</v>
      </c>
      <c r="I2272" s="348"/>
      <c r="J2272" s="349"/>
      <c r="K2272" s="350" t="s">
        <v>6</v>
      </c>
      <c r="L2272" s="352" t="s">
        <v>7</v>
      </c>
      <c r="M2272" s="350" t="s">
        <v>8</v>
      </c>
      <c r="N2272" s="354" t="s">
        <v>146</v>
      </c>
      <c r="O2272" s="356" t="s">
        <v>147</v>
      </c>
    </row>
    <row r="2273" spans="1:15" ht="15.75" thickBot="1">
      <c r="A2273" s="7">
        <v>2016</v>
      </c>
      <c r="B2273" s="7" t="s">
        <v>37</v>
      </c>
      <c r="C2273" s="8">
        <v>42569</v>
      </c>
      <c r="D2273" s="7">
        <v>4</v>
      </c>
      <c r="E2273" s="7" t="str">
        <f t="shared" si="60"/>
        <v>S29425694</v>
      </c>
      <c r="F2273" s="340"/>
      <c r="G2273" s="346"/>
      <c r="H2273" s="191" t="s">
        <v>9</v>
      </c>
      <c r="I2273" s="192" t="s">
        <v>18</v>
      </c>
      <c r="J2273" s="193" t="s">
        <v>11</v>
      </c>
      <c r="K2273" s="351"/>
      <c r="L2273" s="353"/>
      <c r="M2273" s="351"/>
      <c r="N2273" s="355"/>
      <c r="O2273" s="357"/>
    </row>
    <row r="2274" spans="1:15">
      <c r="A2274" s="7">
        <v>2016</v>
      </c>
      <c r="B2274" s="7" t="s">
        <v>37</v>
      </c>
      <c r="C2274" s="8">
        <v>42569</v>
      </c>
      <c r="D2274" s="7">
        <v>5</v>
      </c>
      <c r="E2274" s="7" t="str">
        <f t="shared" si="60"/>
        <v>S29425695</v>
      </c>
      <c r="F2274" s="3" t="s">
        <v>12</v>
      </c>
      <c r="G2274" s="2">
        <v>4</v>
      </c>
      <c r="H2274" s="2" t="s">
        <v>1332</v>
      </c>
      <c r="I2274" s="2" t="s">
        <v>4352</v>
      </c>
      <c r="J2274" s="2" t="s">
        <v>4959</v>
      </c>
      <c r="K2274" s="194" t="s">
        <v>17</v>
      </c>
      <c r="L2274" s="2">
        <v>49</v>
      </c>
      <c r="M2274" s="194" t="s">
        <v>434</v>
      </c>
      <c r="N2274" s="2" t="s">
        <v>4960</v>
      </c>
      <c r="O2274" s="195" t="s">
        <v>491</v>
      </c>
    </row>
    <row r="2275" spans="1:15">
      <c r="A2275" s="7">
        <v>2016</v>
      </c>
      <c r="B2275" s="7" t="s">
        <v>37</v>
      </c>
      <c r="C2275" s="8">
        <v>42569</v>
      </c>
      <c r="D2275" s="7">
        <v>6</v>
      </c>
      <c r="E2275" s="7" t="str">
        <f t="shared" si="60"/>
        <v>S29425696</v>
      </c>
      <c r="F2275" s="4">
        <v>42552</v>
      </c>
      <c r="G2275" s="2">
        <v>85</v>
      </c>
      <c r="H2275" s="2" t="s">
        <v>4961</v>
      </c>
      <c r="I2275" s="2" t="s">
        <v>4962</v>
      </c>
      <c r="J2275" s="2" t="s">
        <v>1346</v>
      </c>
      <c r="K2275" s="194" t="s">
        <v>17</v>
      </c>
      <c r="L2275" s="2">
        <v>52</v>
      </c>
      <c r="M2275" s="194" t="s">
        <v>696</v>
      </c>
      <c r="N2275" s="2" t="s">
        <v>444</v>
      </c>
      <c r="O2275" s="195">
        <v>25</v>
      </c>
    </row>
    <row r="2276" spans="1:15">
      <c r="A2276" s="7">
        <v>2016</v>
      </c>
      <c r="B2276" s="7" t="s">
        <v>37</v>
      </c>
      <c r="C2276" s="8">
        <v>42569</v>
      </c>
      <c r="D2276" s="7">
        <v>7</v>
      </c>
      <c r="E2276" s="7" t="str">
        <f t="shared" si="60"/>
        <v>S29425697</v>
      </c>
      <c r="F2276" s="4">
        <v>42583</v>
      </c>
      <c r="G2276" s="2">
        <v>107</v>
      </c>
      <c r="H2276" s="2" t="s">
        <v>4963</v>
      </c>
      <c r="I2276" s="2" t="s">
        <v>4964</v>
      </c>
      <c r="J2276" s="2" t="s">
        <v>976</v>
      </c>
      <c r="K2276" s="194" t="s">
        <v>17</v>
      </c>
      <c r="L2276" s="2">
        <v>47</v>
      </c>
      <c r="M2276" s="194">
        <v>50</v>
      </c>
      <c r="N2276" s="2" t="s">
        <v>340</v>
      </c>
      <c r="O2276" s="195" t="s">
        <v>301</v>
      </c>
    </row>
    <row r="2277" spans="1:15">
      <c r="A2277" s="7">
        <v>2016</v>
      </c>
      <c r="B2277" s="7" t="s">
        <v>37</v>
      </c>
      <c r="C2277" s="8">
        <v>42569</v>
      </c>
      <c r="D2277" s="7">
        <v>8</v>
      </c>
      <c r="E2277" s="7" t="str">
        <f t="shared" si="60"/>
        <v>S29425698</v>
      </c>
      <c r="F2277" s="4">
        <v>42614</v>
      </c>
      <c r="G2277" s="2">
        <v>140</v>
      </c>
      <c r="H2277" s="2" t="s">
        <v>4965</v>
      </c>
      <c r="I2277" s="2" t="s">
        <v>4966</v>
      </c>
      <c r="J2277" s="2" t="s">
        <v>1916</v>
      </c>
      <c r="K2277" s="194" t="s">
        <v>17</v>
      </c>
      <c r="L2277" s="2">
        <v>40</v>
      </c>
      <c r="M2277" s="194" t="s">
        <v>631</v>
      </c>
      <c r="N2277" s="2" t="s">
        <v>1468</v>
      </c>
      <c r="O2277" s="195" t="s">
        <v>4967</v>
      </c>
    </row>
    <row r="2278" spans="1:15">
      <c r="A2278" s="7">
        <v>2016</v>
      </c>
      <c r="B2278" s="7" t="s">
        <v>37</v>
      </c>
      <c r="C2278" s="8">
        <v>42569</v>
      </c>
      <c r="D2278" s="7">
        <v>9</v>
      </c>
      <c r="E2278" s="7" t="str">
        <f t="shared" si="60"/>
        <v>S29425699</v>
      </c>
      <c r="F2278" s="4">
        <v>42644</v>
      </c>
      <c r="G2278" s="2">
        <v>150</v>
      </c>
      <c r="H2278" s="2" t="s">
        <v>4968</v>
      </c>
      <c r="I2278" s="2" t="s">
        <v>4969</v>
      </c>
      <c r="J2278" s="2" t="s">
        <v>4970</v>
      </c>
      <c r="K2278" s="194" t="s">
        <v>17</v>
      </c>
      <c r="L2278" s="2">
        <v>41</v>
      </c>
      <c r="M2278" s="194" t="s">
        <v>2758</v>
      </c>
      <c r="N2278" s="2" t="s">
        <v>847</v>
      </c>
      <c r="O2278" s="195" t="s">
        <v>3943</v>
      </c>
    </row>
    <row r="2279" spans="1:15">
      <c r="A2279" s="7">
        <v>2016</v>
      </c>
      <c r="B2279" s="7" t="s">
        <v>37</v>
      </c>
      <c r="C2279" s="8">
        <v>42569</v>
      </c>
      <c r="D2279" s="7">
        <v>10</v>
      </c>
      <c r="E2279" s="7" t="str">
        <f t="shared" si="60"/>
        <v>S294256910</v>
      </c>
      <c r="F2279" s="3" t="s">
        <v>14</v>
      </c>
      <c r="G2279" s="2">
        <v>150</v>
      </c>
      <c r="H2279" s="2" t="s">
        <v>4971</v>
      </c>
      <c r="I2279" s="2" t="s">
        <v>4972</v>
      </c>
      <c r="J2279" s="2" t="s">
        <v>2632</v>
      </c>
      <c r="K2279" s="194" t="s">
        <v>17</v>
      </c>
      <c r="L2279" s="2">
        <v>42</v>
      </c>
      <c r="M2279" s="194" t="s">
        <v>4611</v>
      </c>
      <c r="N2279" s="2" t="s">
        <v>4611</v>
      </c>
      <c r="O2279" s="195" t="s">
        <v>3943</v>
      </c>
    </row>
    <row r="2280" spans="1:15">
      <c r="A2280" s="7">
        <v>2016</v>
      </c>
      <c r="B2280" s="7" t="s">
        <v>37</v>
      </c>
      <c r="C2280" s="8">
        <v>42569</v>
      </c>
      <c r="D2280" s="7">
        <v>11</v>
      </c>
      <c r="E2280" s="7" t="str">
        <f t="shared" si="60"/>
        <v>S294256911</v>
      </c>
      <c r="F2280" s="3">
        <v>2017</v>
      </c>
      <c r="G2280" s="2">
        <v>150</v>
      </c>
      <c r="H2280" s="2" t="s">
        <v>4973</v>
      </c>
      <c r="I2280" s="2" t="s">
        <v>4974</v>
      </c>
      <c r="J2280" s="2" t="s">
        <v>2580</v>
      </c>
      <c r="K2280" s="194" t="s">
        <v>17</v>
      </c>
      <c r="L2280" s="2">
        <v>35</v>
      </c>
      <c r="M2280" s="194" t="s">
        <v>4531</v>
      </c>
      <c r="N2280" s="2" t="s">
        <v>4533</v>
      </c>
      <c r="O2280" s="195" t="s">
        <v>4975</v>
      </c>
    </row>
    <row r="2281" spans="1:15">
      <c r="A2281" s="7">
        <v>2016</v>
      </c>
      <c r="B2281" s="7" t="s">
        <v>37</v>
      </c>
      <c r="C2281" s="8">
        <v>42569</v>
      </c>
      <c r="D2281" s="7">
        <v>12</v>
      </c>
      <c r="E2281" s="7" t="str">
        <f t="shared" si="60"/>
        <v>S294256912</v>
      </c>
      <c r="F2281" s="3">
        <v>2018</v>
      </c>
      <c r="G2281" s="2">
        <v>140</v>
      </c>
      <c r="H2281" s="2" t="s">
        <v>4976</v>
      </c>
      <c r="I2281" s="2" t="s">
        <v>4977</v>
      </c>
      <c r="J2281" s="2" t="s">
        <v>813</v>
      </c>
      <c r="K2281" s="194" t="s">
        <v>17</v>
      </c>
      <c r="L2281" s="2">
        <v>35</v>
      </c>
      <c r="M2281" s="194" t="s">
        <v>2489</v>
      </c>
      <c r="N2281" s="2" t="s">
        <v>710</v>
      </c>
      <c r="O2281" s="195" t="s">
        <v>4978</v>
      </c>
    </row>
    <row r="2282" spans="1:15">
      <c r="A2282" s="7">
        <v>2016</v>
      </c>
      <c r="B2282" s="7" t="s">
        <v>37</v>
      </c>
      <c r="C2282" s="8">
        <v>42569</v>
      </c>
      <c r="D2282" s="7">
        <v>13</v>
      </c>
      <c r="E2282" s="7" t="str">
        <f t="shared" si="60"/>
        <v>S294256913</v>
      </c>
      <c r="F2282" s="3">
        <v>2019</v>
      </c>
      <c r="G2282" s="2">
        <v>140</v>
      </c>
      <c r="H2282" s="2" t="s">
        <v>4979</v>
      </c>
      <c r="I2282" s="2" t="s">
        <v>4980</v>
      </c>
      <c r="J2282" s="2" t="s">
        <v>1895</v>
      </c>
      <c r="K2282" s="194" t="s">
        <v>17</v>
      </c>
      <c r="L2282" s="2">
        <v>32</v>
      </c>
      <c r="M2282" s="194" t="s">
        <v>4981</v>
      </c>
      <c r="N2282" s="2">
        <v>30</v>
      </c>
      <c r="O2282" s="195" t="s">
        <v>4982</v>
      </c>
    </row>
    <row r="2283" spans="1:15" ht="15.75" thickBot="1">
      <c r="A2283" s="7">
        <v>2016</v>
      </c>
      <c r="B2283" s="7" t="s">
        <v>37</v>
      </c>
      <c r="C2283" s="8">
        <v>42569</v>
      </c>
      <c r="D2283" s="7">
        <v>14</v>
      </c>
      <c r="E2283" s="7" t="str">
        <f t="shared" ref="E2283:E2346" si="61">B2283&amp;C2283&amp;D2283</f>
        <v>S294256914</v>
      </c>
      <c r="F2283" s="5">
        <v>2020</v>
      </c>
      <c r="G2283" s="6">
        <v>140</v>
      </c>
      <c r="H2283" s="6" t="s">
        <v>4983</v>
      </c>
      <c r="I2283" s="6" t="s">
        <v>4984</v>
      </c>
      <c r="J2283" s="6" t="s">
        <v>1721</v>
      </c>
      <c r="K2283" s="196" t="s">
        <v>17</v>
      </c>
      <c r="L2283" s="6">
        <v>28</v>
      </c>
      <c r="M2283" s="196" t="s">
        <v>4985</v>
      </c>
      <c r="N2283" s="6" t="s">
        <v>4986</v>
      </c>
      <c r="O2283" s="197" t="s">
        <v>4987</v>
      </c>
    </row>
    <row r="2284" spans="1:15" ht="16.5" thickTop="1" thickBot="1">
      <c r="A2284" s="7">
        <v>2016</v>
      </c>
      <c r="B2284" s="7" t="s">
        <v>37</v>
      </c>
      <c r="C2284" s="8">
        <v>42569</v>
      </c>
      <c r="D2284" s="7">
        <v>15</v>
      </c>
      <c r="E2284" s="7" t="str">
        <f t="shared" si="61"/>
        <v>S294256915</v>
      </c>
      <c r="F2284" s="1" t="s">
        <v>15</v>
      </c>
    </row>
    <row r="2285" spans="1:15" ht="16.5" thickTop="1" thickBot="1">
      <c r="A2285" s="7">
        <v>2016</v>
      </c>
      <c r="B2285" s="7" t="s">
        <v>37</v>
      </c>
      <c r="C2285" s="8">
        <v>42569</v>
      </c>
      <c r="D2285" s="7">
        <v>16</v>
      </c>
      <c r="E2285" s="7" t="str">
        <f t="shared" si="61"/>
        <v>S294256916</v>
      </c>
      <c r="F2285" s="338" t="s">
        <v>1</v>
      </c>
      <c r="G2285" s="341" t="s">
        <v>2</v>
      </c>
      <c r="H2285" s="342"/>
      <c r="I2285" s="342"/>
      <c r="J2285" s="343"/>
      <c r="K2285" s="344" t="s">
        <v>3</v>
      </c>
      <c r="L2285" s="343"/>
      <c r="M2285" s="344" t="s">
        <v>144</v>
      </c>
      <c r="N2285" s="342"/>
      <c r="O2285" s="342"/>
    </row>
    <row r="2286" spans="1:15" ht="18" customHeight="1" thickBot="1">
      <c r="A2286" s="7">
        <v>2016</v>
      </c>
      <c r="B2286" s="7" t="s">
        <v>37</v>
      </c>
      <c r="C2286" s="8">
        <v>42569</v>
      </c>
      <c r="D2286" s="7">
        <v>17</v>
      </c>
      <c r="E2286" s="7" t="str">
        <f t="shared" si="61"/>
        <v>S294256917</v>
      </c>
      <c r="F2286" s="339"/>
      <c r="G2286" s="345" t="s">
        <v>5</v>
      </c>
      <c r="H2286" s="347" t="s">
        <v>145</v>
      </c>
      <c r="I2286" s="348"/>
      <c r="J2286" s="349"/>
      <c r="K2286" s="350" t="s">
        <v>6</v>
      </c>
      <c r="L2286" s="352" t="s">
        <v>7</v>
      </c>
      <c r="M2286" s="350" t="s">
        <v>8</v>
      </c>
      <c r="N2286" s="354" t="s">
        <v>146</v>
      </c>
      <c r="O2286" s="356" t="s">
        <v>147</v>
      </c>
    </row>
    <row r="2287" spans="1:15" ht="15.75" thickBot="1">
      <c r="A2287" s="7">
        <v>2016</v>
      </c>
      <c r="B2287" s="7" t="s">
        <v>37</v>
      </c>
      <c r="C2287" s="8">
        <v>42569</v>
      </c>
      <c r="D2287" s="7">
        <v>18</v>
      </c>
      <c r="E2287" s="7" t="str">
        <f t="shared" si="61"/>
        <v>S294256918</v>
      </c>
      <c r="F2287" s="340"/>
      <c r="G2287" s="346"/>
      <c r="H2287" s="191" t="s">
        <v>9</v>
      </c>
      <c r="I2287" s="192" t="s">
        <v>18</v>
      </c>
      <c r="J2287" s="193" t="s">
        <v>11</v>
      </c>
      <c r="K2287" s="351"/>
      <c r="L2287" s="353"/>
      <c r="M2287" s="351"/>
      <c r="N2287" s="355"/>
      <c r="O2287" s="357"/>
    </row>
    <row r="2288" spans="1:15">
      <c r="A2288" s="7">
        <v>2016</v>
      </c>
      <c r="B2288" s="7" t="s">
        <v>37</v>
      </c>
      <c r="C2288" s="8">
        <v>42569</v>
      </c>
      <c r="D2288" s="7">
        <v>19</v>
      </c>
      <c r="E2288" s="7" t="str">
        <f t="shared" si="61"/>
        <v>S294256919</v>
      </c>
      <c r="F2288" s="3" t="s">
        <v>16</v>
      </c>
      <c r="G2288" s="2">
        <v>17</v>
      </c>
      <c r="H2288" s="2" t="s">
        <v>4988</v>
      </c>
      <c r="I2288" s="2" t="s">
        <v>1853</v>
      </c>
      <c r="J2288" s="2" t="s">
        <v>3462</v>
      </c>
      <c r="K2288" s="194" t="s">
        <v>17</v>
      </c>
      <c r="L2288" s="2">
        <v>45</v>
      </c>
      <c r="M2288" s="194" t="s">
        <v>420</v>
      </c>
      <c r="N2288" s="2" t="s">
        <v>2368</v>
      </c>
      <c r="O2288" s="195" t="s">
        <v>671</v>
      </c>
    </row>
    <row r="2289" spans="1:15">
      <c r="A2289" s="7">
        <v>2016</v>
      </c>
      <c r="B2289" s="7" t="s">
        <v>37</v>
      </c>
      <c r="C2289" s="8">
        <v>42569</v>
      </c>
      <c r="D2289" s="7">
        <v>20</v>
      </c>
      <c r="E2289" s="7" t="str">
        <f t="shared" si="61"/>
        <v>S294256920</v>
      </c>
      <c r="F2289" s="4">
        <v>42552</v>
      </c>
      <c r="G2289" s="2">
        <v>102</v>
      </c>
      <c r="H2289" s="2" t="s">
        <v>4989</v>
      </c>
      <c r="I2289" s="2" t="s">
        <v>4990</v>
      </c>
      <c r="J2289" s="2" t="s">
        <v>1755</v>
      </c>
      <c r="K2289" s="194" t="s">
        <v>17</v>
      </c>
      <c r="L2289" s="2">
        <v>47</v>
      </c>
      <c r="M2289" s="194" t="s">
        <v>580</v>
      </c>
      <c r="N2289" s="2" t="s">
        <v>819</v>
      </c>
      <c r="O2289" s="195" t="s">
        <v>1197</v>
      </c>
    </row>
    <row r="2290" spans="1:15">
      <c r="A2290" s="7">
        <v>2016</v>
      </c>
      <c r="B2290" s="7" t="s">
        <v>37</v>
      </c>
      <c r="C2290" s="8">
        <v>42569</v>
      </c>
      <c r="D2290" s="7">
        <v>21</v>
      </c>
      <c r="E2290" s="7" t="str">
        <f t="shared" si="61"/>
        <v>S294256921</v>
      </c>
      <c r="F2290" s="4">
        <v>42583</v>
      </c>
      <c r="G2290" s="2">
        <v>124</v>
      </c>
      <c r="H2290" s="2" t="s">
        <v>4991</v>
      </c>
      <c r="I2290" s="2" t="s">
        <v>4992</v>
      </c>
      <c r="J2290" s="2" t="s">
        <v>1331</v>
      </c>
      <c r="K2290" s="194" t="s">
        <v>17</v>
      </c>
      <c r="L2290" s="2">
        <v>41</v>
      </c>
      <c r="M2290" s="194" t="s">
        <v>4993</v>
      </c>
      <c r="N2290" s="2">
        <v>0</v>
      </c>
      <c r="O2290" s="195" t="s">
        <v>1614</v>
      </c>
    </row>
    <row r="2291" spans="1:15">
      <c r="A2291" s="7">
        <v>2016</v>
      </c>
      <c r="B2291" s="7" t="s">
        <v>37</v>
      </c>
      <c r="C2291" s="8">
        <v>42569</v>
      </c>
      <c r="D2291" s="7">
        <v>22</v>
      </c>
      <c r="E2291" s="7" t="str">
        <f t="shared" si="61"/>
        <v>S294256922</v>
      </c>
      <c r="F2291" s="4">
        <v>42614</v>
      </c>
      <c r="G2291" s="2">
        <v>157</v>
      </c>
      <c r="H2291" s="2" t="s">
        <v>4994</v>
      </c>
      <c r="I2291" s="2" t="s">
        <v>4995</v>
      </c>
      <c r="J2291" s="2" t="s">
        <v>4996</v>
      </c>
      <c r="K2291" s="194" t="s">
        <v>17</v>
      </c>
      <c r="L2291" s="2">
        <v>37</v>
      </c>
      <c r="M2291" s="194" t="s">
        <v>631</v>
      </c>
      <c r="N2291" s="2" t="s">
        <v>512</v>
      </c>
      <c r="O2291" s="195" t="s">
        <v>507</v>
      </c>
    </row>
    <row r="2292" spans="1:15">
      <c r="A2292" s="7">
        <v>2016</v>
      </c>
      <c r="B2292" s="7" t="s">
        <v>37</v>
      </c>
      <c r="C2292" s="8">
        <v>42569</v>
      </c>
      <c r="D2292" s="7">
        <v>23</v>
      </c>
      <c r="E2292" s="7" t="str">
        <f t="shared" si="61"/>
        <v>S294256923</v>
      </c>
      <c r="F2292" s="4">
        <v>42644</v>
      </c>
      <c r="G2292" s="2">
        <v>167</v>
      </c>
      <c r="H2292" s="2" t="s">
        <v>4997</v>
      </c>
      <c r="I2292" s="2" t="s">
        <v>4998</v>
      </c>
      <c r="J2292" s="2" t="s">
        <v>4999</v>
      </c>
      <c r="K2292" s="194" t="s">
        <v>17</v>
      </c>
      <c r="L2292" s="2">
        <v>36</v>
      </c>
      <c r="M2292" s="194" t="s">
        <v>3782</v>
      </c>
      <c r="N2292" s="2" t="s">
        <v>2509</v>
      </c>
      <c r="O2292" s="195" t="s">
        <v>5000</v>
      </c>
    </row>
    <row r="2293" spans="1:15">
      <c r="A2293" s="7">
        <v>2016</v>
      </c>
      <c r="B2293" s="7" t="s">
        <v>37</v>
      </c>
      <c r="C2293" s="8">
        <v>42569</v>
      </c>
      <c r="D2293" s="7">
        <v>24</v>
      </c>
      <c r="E2293" s="7" t="str">
        <f t="shared" si="61"/>
        <v>S294256924</v>
      </c>
      <c r="F2293" s="3" t="s">
        <v>14</v>
      </c>
      <c r="G2293" s="2">
        <v>167</v>
      </c>
      <c r="H2293" s="2" t="s">
        <v>5001</v>
      </c>
      <c r="I2293" s="2" t="s">
        <v>5002</v>
      </c>
      <c r="J2293" s="2" t="s">
        <v>3765</v>
      </c>
      <c r="K2293" s="194" t="s">
        <v>17</v>
      </c>
      <c r="L2293" s="2">
        <v>38</v>
      </c>
      <c r="M2293" s="194" t="s">
        <v>508</v>
      </c>
      <c r="N2293" s="2" t="s">
        <v>519</v>
      </c>
      <c r="O2293" s="195" t="s">
        <v>520</v>
      </c>
    </row>
    <row r="2294" spans="1:15">
      <c r="A2294" s="7">
        <v>2016</v>
      </c>
      <c r="B2294" s="7" t="s">
        <v>37</v>
      </c>
      <c r="C2294" s="8">
        <v>42569</v>
      </c>
      <c r="D2294" s="7">
        <v>25</v>
      </c>
      <c r="E2294" s="7" t="str">
        <f t="shared" si="61"/>
        <v>S294256925</v>
      </c>
      <c r="F2294" s="3">
        <v>2017</v>
      </c>
      <c r="G2294" s="2">
        <v>200</v>
      </c>
      <c r="H2294" s="2" t="s">
        <v>5003</v>
      </c>
      <c r="I2294" s="2" t="s">
        <v>3464</v>
      </c>
      <c r="J2294" s="2" t="s">
        <v>457</v>
      </c>
      <c r="K2294" s="194" t="s">
        <v>17</v>
      </c>
      <c r="L2294" s="2">
        <v>34</v>
      </c>
      <c r="M2294" s="194" t="s">
        <v>670</v>
      </c>
      <c r="N2294" s="2" t="s">
        <v>768</v>
      </c>
      <c r="O2294" s="195" t="s">
        <v>769</v>
      </c>
    </row>
    <row r="2295" spans="1:15">
      <c r="A2295" s="7">
        <v>2016</v>
      </c>
      <c r="B2295" s="7" t="s">
        <v>37</v>
      </c>
      <c r="C2295" s="8">
        <v>42569</v>
      </c>
      <c r="D2295" s="7">
        <v>26</v>
      </c>
      <c r="E2295" s="7" t="str">
        <f t="shared" si="61"/>
        <v>S294256926</v>
      </c>
      <c r="F2295" s="3">
        <v>2018</v>
      </c>
      <c r="G2295" s="2">
        <v>190</v>
      </c>
      <c r="H2295" s="2" t="s">
        <v>5004</v>
      </c>
      <c r="I2295" s="2" t="s">
        <v>5005</v>
      </c>
      <c r="J2295" s="2" t="s">
        <v>5006</v>
      </c>
      <c r="K2295" s="194" t="s">
        <v>17</v>
      </c>
      <c r="L2295" s="2">
        <v>36</v>
      </c>
      <c r="M2295" s="194" t="s">
        <v>792</v>
      </c>
      <c r="N2295" s="2" t="s">
        <v>443</v>
      </c>
      <c r="O2295" s="195" t="s">
        <v>696</v>
      </c>
    </row>
    <row r="2296" spans="1:15">
      <c r="A2296" s="7">
        <v>2016</v>
      </c>
      <c r="B2296" s="7" t="s">
        <v>37</v>
      </c>
      <c r="C2296" s="8">
        <v>42569</v>
      </c>
      <c r="D2296" s="7">
        <v>27</v>
      </c>
      <c r="E2296" s="7" t="str">
        <f t="shared" si="61"/>
        <v>S294256927</v>
      </c>
      <c r="F2296" s="3">
        <v>2019</v>
      </c>
      <c r="G2296" s="2">
        <v>190</v>
      </c>
      <c r="H2296" s="2" t="s">
        <v>2750</v>
      </c>
      <c r="I2296" s="2" t="s">
        <v>5007</v>
      </c>
      <c r="J2296" s="2" t="s">
        <v>1744</v>
      </c>
      <c r="K2296" s="194" t="s">
        <v>17</v>
      </c>
      <c r="L2296" s="2">
        <v>33</v>
      </c>
      <c r="M2296" s="194" t="s">
        <v>333</v>
      </c>
      <c r="N2296" s="2" t="s">
        <v>1418</v>
      </c>
      <c r="O2296" s="195" t="s">
        <v>769</v>
      </c>
    </row>
    <row r="2297" spans="1:15" ht="15.75" thickBot="1">
      <c r="A2297" s="7">
        <v>2016</v>
      </c>
      <c r="B2297" s="7" t="s">
        <v>37</v>
      </c>
      <c r="C2297" s="8">
        <v>42569</v>
      </c>
      <c r="D2297" s="7">
        <v>28</v>
      </c>
      <c r="E2297" s="7" t="str">
        <f t="shared" si="61"/>
        <v>S294256928</v>
      </c>
      <c r="F2297" s="5">
        <v>2020</v>
      </c>
      <c r="G2297" s="6">
        <v>190</v>
      </c>
      <c r="H2297" s="6" t="s">
        <v>5008</v>
      </c>
      <c r="I2297" s="6" t="s">
        <v>5009</v>
      </c>
      <c r="J2297" s="6" t="s">
        <v>813</v>
      </c>
      <c r="K2297" s="196" t="s">
        <v>17</v>
      </c>
      <c r="L2297" s="6">
        <v>32</v>
      </c>
      <c r="M2297" s="196" t="s">
        <v>2660</v>
      </c>
      <c r="N2297" s="6" t="s">
        <v>3467</v>
      </c>
      <c r="O2297" s="197" t="s">
        <v>1398</v>
      </c>
    </row>
    <row r="2298" spans="1:15" ht="16.5" thickTop="1" thickBot="1">
      <c r="A2298" s="7">
        <v>2016</v>
      </c>
      <c r="B2298" s="7" t="s">
        <v>36</v>
      </c>
      <c r="C2298" s="8">
        <v>42576</v>
      </c>
      <c r="D2298" s="7">
        <v>1</v>
      </c>
      <c r="E2298" s="7" t="str">
        <f t="shared" si="61"/>
        <v>S30425761</v>
      </c>
      <c r="F2298" s="1" t="s">
        <v>0</v>
      </c>
    </row>
    <row r="2299" spans="1:15" ht="16.5" thickTop="1" thickBot="1">
      <c r="A2299" s="7">
        <v>2016</v>
      </c>
      <c r="B2299" s="7" t="s">
        <v>36</v>
      </c>
      <c r="C2299" s="8">
        <v>42576</v>
      </c>
      <c r="D2299" s="7">
        <v>2</v>
      </c>
      <c r="E2299" s="7" t="str">
        <f t="shared" si="61"/>
        <v>S30425762</v>
      </c>
      <c r="F2299" s="338" t="s">
        <v>1</v>
      </c>
      <c r="G2299" s="341" t="s">
        <v>2</v>
      </c>
      <c r="H2299" s="342"/>
      <c r="I2299" s="342"/>
      <c r="J2299" s="343"/>
      <c r="K2299" s="344" t="s">
        <v>3</v>
      </c>
      <c r="L2299" s="343"/>
      <c r="M2299" s="344" t="s">
        <v>144</v>
      </c>
      <c r="N2299" s="342"/>
      <c r="O2299" s="342"/>
    </row>
    <row r="2300" spans="1:15" ht="18" customHeight="1" thickBot="1">
      <c r="A2300" s="7">
        <v>2016</v>
      </c>
      <c r="B2300" s="7" t="s">
        <v>36</v>
      </c>
      <c r="C2300" s="8">
        <v>42576</v>
      </c>
      <c r="D2300" s="7">
        <v>3</v>
      </c>
      <c r="E2300" s="7" t="str">
        <f t="shared" si="61"/>
        <v>S30425763</v>
      </c>
      <c r="F2300" s="339"/>
      <c r="G2300" s="345" t="s">
        <v>5</v>
      </c>
      <c r="H2300" s="347" t="s">
        <v>145</v>
      </c>
      <c r="I2300" s="348"/>
      <c r="J2300" s="349"/>
      <c r="K2300" s="350" t="s">
        <v>6</v>
      </c>
      <c r="L2300" s="352" t="s">
        <v>7</v>
      </c>
      <c r="M2300" s="350" t="s">
        <v>8</v>
      </c>
      <c r="N2300" s="354" t="s">
        <v>146</v>
      </c>
      <c r="O2300" s="356" t="s">
        <v>147</v>
      </c>
    </row>
    <row r="2301" spans="1:15" ht="15.75" thickBot="1">
      <c r="A2301" s="7">
        <v>2016</v>
      </c>
      <c r="B2301" s="7" t="s">
        <v>36</v>
      </c>
      <c r="C2301" s="8">
        <v>42576</v>
      </c>
      <c r="D2301" s="7">
        <v>4</v>
      </c>
      <c r="E2301" s="7" t="str">
        <f t="shared" si="61"/>
        <v>S30425764</v>
      </c>
      <c r="F2301" s="340"/>
      <c r="G2301" s="346"/>
      <c r="H2301" s="191" t="s">
        <v>9</v>
      </c>
      <c r="I2301" s="192" t="s">
        <v>18</v>
      </c>
      <c r="J2301" s="193" t="s">
        <v>11</v>
      </c>
      <c r="K2301" s="351"/>
      <c r="L2301" s="353"/>
      <c r="M2301" s="351"/>
      <c r="N2301" s="355"/>
      <c r="O2301" s="357"/>
    </row>
    <row r="2302" spans="1:15">
      <c r="A2302" s="7">
        <v>2016</v>
      </c>
      <c r="B2302" s="7" t="s">
        <v>36</v>
      </c>
      <c r="C2302" s="8">
        <v>42576</v>
      </c>
      <c r="D2302" s="7">
        <v>5</v>
      </c>
      <c r="E2302" s="7" t="str">
        <f t="shared" si="61"/>
        <v>S30425765</v>
      </c>
      <c r="F2302" s="3" t="s">
        <v>12</v>
      </c>
      <c r="G2302" s="2">
        <v>3</v>
      </c>
      <c r="H2302" s="2" t="s">
        <v>1191</v>
      </c>
      <c r="I2302" s="2" t="s">
        <v>5010</v>
      </c>
      <c r="J2302" s="2" t="s">
        <v>2227</v>
      </c>
      <c r="K2302" s="194" t="s">
        <v>17</v>
      </c>
      <c r="L2302" s="2">
        <v>52</v>
      </c>
      <c r="M2302" s="194" t="s">
        <v>692</v>
      </c>
      <c r="N2302" s="2" t="s">
        <v>696</v>
      </c>
      <c r="O2302" s="195" t="s">
        <v>1208</v>
      </c>
    </row>
    <row r="2303" spans="1:15">
      <c r="A2303" s="7">
        <v>2016</v>
      </c>
      <c r="B2303" s="7" t="s">
        <v>36</v>
      </c>
      <c r="C2303" s="8">
        <v>42576</v>
      </c>
      <c r="D2303" s="7">
        <v>6</v>
      </c>
      <c r="E2303" s="7" t="str">
        <f t="shared" si="61"/>
        <v>S30425766</v>
      </c>
      <c r="F2303" s="4">
        <v>42552</v>
      </c>
      <c r="G2303" s="2">
        <v>82</v>
      </c>
      <c r="H2303" s="2" t="s">
        <v>5011</v>
      </c>
      <c r="I2303" s="2" t="s">
        <v>5012</v>
      </c>
      <c r="J2303" s="2" t="s">
        <v>1046</v>
      </c>
      <c r="K2303" s="194" t="s">
        <v>17</v>
      </c>
      <c r="L2303" s="2">
        <v>51</v>
      </c>
      <c r="M2303" s="194" t="s">
        <v>4437</v>
      </c>
      <c r="N2303" s="2" t="s">
        <v>792</v>
      </c>
      <c r="O2303" s="195" t="s">
        <v>1208</v>
      </c>
    </row>
    <row r="2304" spans="1:15">
      <c r="A2304" s="7">
        <v>2016</v>
      </c>
      <c r="B2304" s="7" t="s">
        <v>36</v>
      </c>
      <c r="C2304" s="8">
        <v>42576</v>
      </c>
      <c r="D2304" s="7">
        <v>7</v>
      </c>
      <c r="E2304" s="7" t="str">
        <f t="shared" si="61"/>
        <v>S30425767</v>
      </c>
      <c r="F2304" s="4">
        <v>42583</v>
      </c>
      <c r="G2304" s="2">
        <v>95</v>
      </c>
      <c r="H2304" s="2" t="s">
        <v>5013</v>
      </c>
      <c r="I2304" s="2" t="s">
        <v>5014</v>
      </c>
      <c r="J2304" s="2" t="s">
        <v>5015</v>
      </c>
      <c r="K2304" s="194" t="s">
        <v>17</v>
      </c>
      <c r="L2304" s="2">
        <v>45</v>
      </c>
      <c r="M2304" s="194" t="s">
        <v>5016</v>
      </c>
      <c r="N2304" s="2" t="s">
        <v>3154</v>
      </c>
      <c r="O2304" s="195" t="s">
        <v>1366</v>
      </c>
    </row>
    <row r="2305" spans="1:15">
      <c r="A2305" s="7">
        <v>2016</v>
      </c>
      <c r="B2305" s="7" t="s">
        <v>36</v>
      </c>
      <c r="C2305" s="8">
        <v>42576</v>
      </c>
      <c r="D2305" s="7">
        <v>8</v>
      </c>
      <c r="E2305" s="7" t="str">
        <f t="shared" si="61"/>
        <v>S30425768</v>
      </c>
      <c r="F2305" s="4">
        <v>42614</v>
      </c>
      <c r="G2305" s="2">
        <v>110</v>
      </c>
      <c r="H2305" s="2" t="s">
        <v>5017</v>
      </c>
      <c r="I2305" s="2" t="s">
        <v>5018</v>
      </c>
      <c r="J2305" s="2" t="s">
        <v>5019</v>
      </c>
      <c r="K2305" s="194" t="s">
        <v>17</v>
      </c>
      <c r="L2305" s="2">
        <v>40</v>
      </c>
      <c r="M2305" s="194" t="s">
        <v>3644</v>
      </c>
      <c r="N2305" s="2" t="s">
        <v>1858</v>
      </c>
      <c r="O2305" s="195" t="s">
        <v>1557</v>
      </c>
    </row>
    <row r="2306" spans="1:15">
      <c r="A2306" s="7">
        <v>2016</v>
      </c>
      <c r="B2306" s="7" t="s">
        <v>36</v>
      </c>
      <c r="C2306" s="8">
        <v>42576</v>
      </c>
      <c r="D2306" s="7">
        <v>9</v>
      </c>
      <c r="E2306" s="7" t="str">
        <f t="shared" si="61"/>
        <v>S30425769</v>
      </c>
      <c r="F2306" s="4">
        <v>42644</v>
      </c>
      <c r="G2306" s="2">
        <v>120</v>
      </c>
      <c r="H2306" s="2" t="s">
        <v>4232</v>
      </c>
      <c r="I2306" s="2" t="s">
        <v>5020</v>
      </c>
      <c r="J2306" s="2" t="s">
        <v>5021</v>
      </c>
      <c r="K2306" s="194" t="s">
        <v>17</v>
      </c>
      <c r="L2306" s="2">
        <v>42</v>
      </c>
      <c r="M2306" s="194" t="s">
        <v>2074</v>
      </c>
      <c r="N2306" s="2" t="s">
        <v>1665</v>
      </c>
      <c r="O2306" s="195" t="s">
        <v>3839</v>
      </c>
    </row>
    <row r="2307" spans="1:15">
      <c r="A2307" s="7">
        <v>2016</v>
      </c>
      <c r="B2307" s="7" t="s">
        <v>36</v>
      </c>
      <c r="C2307" s="8">
        <v>42576</v>
      </c>
      <c r="D2307" s="7">
        <v>10</v>
      </c>
      <c r="E2307" s="7" t="str">
        <f t="shared" si="61"/>
        <v>S304257610</v>
      </c>
      <c r="F2307" s="3" t="s">
        <v>14</v>
      </c>
      <c r="G2307" s="2">
        <v>135</v>
      </c>
      <c r="H2307" s="2" t="s">
        <v>5022</v>
      </c>
      <c r="I2307" s="2" t="s">
        <v>5023</v>
      </c>
      <c r="J2307" s="2" t="s">
        <v>5024</v>
      </c>
      <c r="K2307" s="194" t="s">
        <v>17</v>
      </c>
      <c r="L2307" s="2">
        <v>43</v>
      </c>
      <c r="M2307" s="194" t="s">
        <v>340</v>
      </c>
      <c r="N2307" s="2">
        <v>30</v>
      </c>
      <c r="O2307" s="195" t="s">
        <v>1367</v>
      </c>
    </row>
    <row r="2308" spans="1:15">
      <c r="A2308" s="7">
        <v>2016</v>
      </c>
      <c r="B2308" s="7" t="s">
        <v>36</v>
      </c>
      <c r="C2308" s="8">
        <v>42576</v>
      </c>
      <c r="D2308" s="7">
        <v>11</v>
      </c>
      <c r="E2308" s="7" t="str">
        <f t="shared" si="61"/>
        <v>S304257611</v>
      </c>
      <c r="F2308" s="3">
        <v>2017</v>
      </c>
      <c r="G2308" s="2">
        <v>145</v>
      </c>
      <c r="H2308" s="2" t="s">
        <v>4565</v>
      </c>
      <c r="I2308" s="2" t="s">
        <v>5025</v>
      </c>
      <c r="J2308" s="2" t="s">
        <v>4333</v>
      </c>
      <c r="K2308" s="194" t="s">
        <v>17</v>
      </c>
      <c r="L2308" s="2">
        <v>37</v>
      </c>
      <c r="M2308" s="194" t="s">
        <v>671</v>
      </c>
      <c r="N2308" s="2" t="s">
        <v>671</v>
      </c>
      <c r="O2308" s="195" t="s">
        <v>682</v>
      </c>
    </row>
    <row r="2309" spans="1:15">
      <c r="A2309" s="7">
        <v>2016</v>
      </c>
      <c r="B2309" s="7" t="s">
        <v>36</v>
      </c>
      <c r="C2309" s="8">
        <v>42576</v>
      </c>
      <c r="D2309" s="7">
        <v>12</v>
      </c>
      <c r="E2309" s="7" t="str">
        <f t="shared" si="61"/>
        <v>S304257612</v>
      </c>
      <c r="F2309" s="3">
        <v>2018</v>
      </c>
      <c r="G2309" s="2">
        <v>140</v>
      </c>
      <c r="H2309" s="2" t="s">
        <v>5026</v>
      </c>
      <c r="I2309" s="2" t="s">
        <v>5027</v>
      </c>
      <c r="J2309" s="2" t="s">
        <v>3158</v>
      </c>
      <c r="K2309" s="194" t="s">
        <v>17</v>
      </c>
      <c r="L2309" s="2">
        <v>33</v>
      </c>
      <c r="M2309" s="194" t="s">
        <v>1744</v>
      </c>
      <c r="N2309" s="2" t="s">
        <v>1667</v>
      </c>
      <c r="O2309" s="195" t="s">
        <v>3504</v>
      </c>
    </row>
    <row r="2310" spans="1:15">
      <c r="A2310" s="7">
        <v>2016</v>
      </c>
      <c r="B2310" s="7" t="s">
        <v>36</v>
      </c>
      <c r="C2310" s="8">
        <v>42576</v>
      </c>
      <c r="D2310" s="7">
        <v>13</v>
      </c>
      <c r="E2310" s="7" t="str">
        <f t="shared" si="61"/>
        <v>S304257613</v>
      </c>
      <c r="F2310" s="3">
        <v>2019</v>
      </c>
      <c r="G2310" s="2">
        <v>140</v>
      </c>
      <c r="H2310" s="2" t="s">
        <v>5028</v>
      </c>
      <c r="I2310" s="2" t="s">
        <v>5029</v>
      </c>
      <c r="J2310" s="2" t="s">
        <v>1407</v>
      </c>
      <c r="K2310" s="194" t="s">
        <v>17</v>
      </c>
      <c r="L2310" s="2">
        <v>30</v>
      </c>
      <c r="M2310" s="194" t="s">
        <v>1208</v>
      </c>
      <c r="N2310" s="2" t="s">
        <v>529</v>
      </c>
      <c r="O2310" s="195" t="s">
        <v>1467</v>
      </c>
    </row>
    <row r="2311" spans="1:15" ht="15.75" thickBot="1">
      <c r="A2311" s="7">
        <v>2016</v>
      </c>
      <c r="B2311" s="7" t="s">
        <v>36</v>
      </c>
      <c r="C2311" s="8">
        <v>42576</v>
      </c>
      <c r="D2311" s="7">
        <v>14</v>
      </c>
      <c r="E2311" s="7" t="str">
        <f t="shared" si="61"/>
        <v>S304257614</v>
      </c>
      <c r="F2311" s="5">
        <v>2020</v>
      </c>
      <c r="G2311" s="6">
        <v>140</v>
      </c>
      <c r="H2311" s="6" t="s">
        <v>5030</v>
      </c>
      <c r="I2311" s="6" t="s">
        <v>5031</v>
      </c>
      <c r="J2311" s="6" t="s">
        <v>1273</v>
      </c>
      <c r="K2311" s="196" t="s">
        <v>17</v>
      </c>
      <c r="L2311" s="6">
        <v>27</v>
      </c>
      <c r="M2311" s="196" t="s">
        <v>1023</v>
      </c>
      <c r="N2311" s="6" t="s">
        <v>768</v>
      </c>
      <c r="O2311" s="197" t="s">
        <v>406</v>
      </c>
    </row>
    <row r="2312" spans="1:15" ht="16.5" thickTop="1" thickBot="1">
      <c r="A2312" s="7">
        <v>2016</v>
      </c>
      <c r="B2312" s="7" t="s">
        <v>36</v>
      </c>
      <c r="C2312" s="8">
        <v>42576</v>
      </c>
      <c r="D2312" s="7">
        <v>15</v>
      </c>
      <c r="E2312" s="7" t="str">
        <f t="shared" si="61"/>
        <v>S304257615</v>
      </c>
      <c r="F2312" s="1" t="s">
        <v>15</v>
      </c>
    </row>
    <row r="2313" spans="1:15" ht="16.5" thickTop="1" thickBot="1">
      <c r="A2313" s="7">
        <v>2016</v>
      </c>
      <c r="B2313" s="7" t="s">
        <v>36</v>
      </c>
      <c r="C2313" s="8">
        <v>42576</v>
      </c>
      <c r="D2313" s="7">
        <v>16</v>
      </c>
      <c r="E2313" s="7" t="str">
        <f t="shared" si="61"/>
        <v>S304257616</v>
      </c>
      <c r="F2313" s="338" t="s">
        <v>1</v>
      </c>
      <c r="G2313" s="341" t="s">
        <v>2</v>
      </c>
      <c r="H2313" s="342"/>
      <c r="I2313" s="342"/>
      <c r="J2313" s="343"/>
      <c r="K2313" s="344" t="s">
        <v>3</v>
      </c>
      <c r="L2313" s="343"/>
      <c r="M2313" s="344" t="s">
        <v>144</v>
      </c>
      <c r="N2313" s="342"/>
      <c r="O2313" s="342"/>
    </row>
    <row r="2314" spans="1:15" ht="18" customHeight="1" thickBot="1">
      <c r="A2314" s="7">
        <v>2016</v>
      </c>
      <c r="B2314" s="7" t="s">
        <v>36</v>
      </c>
      <c r="C2314" s="8">
        <v>42576</v>
      </c>
      <c r="D2314" s="7">
        <v>17</v>
      </c>
      <c r="E2314" s="7" t="str">
        <f t="shared" si="61"/>
        <v>S304257617</v>
      </c>
      <c r="F2314" s="339"/>
      <c r="G2314" s="345" t="s">
        <v>5</v>
      </c>
      <c r="H2314" s="347" t="s">
        <v>145</v>
      </c>
      <c r="I2314" s="348"/>
      <c r="J2314" s="349"/>
      <c r="K2314" s="350" t="s">
        <v>6</v>
      </c>
      <c r="L2314" s="352" t="s">
        <v>7</v>
      </c>
      <c r="M2314" s="350" t="s">
        <v>8</v>
      </c>
      <c r="N2314" s="354" t="s">
        <v>146</v>
      </c>
      <c r="O2314" s="356" t="s">
        <v>147</v>
      </c>
    </row>
    <row r="2315" spans="1:15" ht="15.75" thickBot="1">
      <c r="A2315" s="7">
        <v>2016</v>
      </c>
      <c r="B2315" s="7" t="s">
        <v>36</v>
      </c>
      <c r="C2315" s="8">
        <v>42576</v>
      </c>
      <c r="D2315" s="7">
        <v>18</v>
      </c>
      <c r="E2315" s="7" t="str">
        <f t="shared" si="61"/>
        <v>S304257618</v>
      </c>
      <c r="F2315" s="340"/>
      <c r="G2315" s="346"/>
      <c r="H2315" s="191" t="s">
        <v>9</v>
      </c>
      <c r="I2315" s="192" t="s">
        <v>18</v>
      </c>
      <c r="J2315" s="193" t="s">
        <v>11</v>
      </c>
      <c r="K2315" s="351"/>
      <c r="L2315" s="353"/>
      <c r="M2315" s="351"/>
      <c r="N2315" s="355"/>
      <c r="O2315" s="357"/>
    </row>
    <row r="2316" spans="1:15">
      <c r="A2316" s="7">
        <v>2016</v>
      </c>
      <c r="B2316" s="7" t="s">
        <v>36</v>
      </c>
      <c r="C2316" s="8">
        <v>42576</v>
      </c>
      <c r="D2316" s="7">
        <v>19</v>
      </c>
      <c r="E2316" s="7" t="str">
        <f t="shared" si="61"/>
        <v>S304257619</v>
      </c>
      <c r="F2316" s="3" t="s">
        <v>16</v>
      </c>
      <c r="G2316" s="2">
        <v>17</v>
      </c>
      <c r="H2316" s="2" t="s">
        <v>5032</v>
      </c>
      <c r="I2316" s="2" t="s">
        <v>5033</v>
      </c>
      <c r="J2316" s="2" t="s">
        <v>5034</v>
      </c>
      <c r="K2316" s="194" t="s">
        <v>17</v>
      </c>
      <c r="L2316" s="2">
        <v>48</v>
      </c>
      <c r="M2316" s="194">
        <v>16</v>
      </c>
      <c r="N2316" s="2">
        <v>68</v>
      </c>
      <c r="O2316" s="195">
        <v>16</v>
      </c>
    </row>
    <row r="2317" spans="1:15">
      <c r="A2317" s="7">
        <v>2016</v>
      </c>
      <c r="B2317" s="7" t="s">
        <v>36</v>
      </c>
      <c r="C2317" s="8">
        <v>42576</v>
      </c>
      <c r="D2317" s="7">
        <v>20</v>
      </c>
      <c r="E2317" s="7" t="str">
        <f t="shared" si="61"/>
        <v>S304257620</v>
      </c>
      <c r="F2317" s="4">
        <v>42552</v>
      </c>
      <c r="G2317" s="2">
        <v>99</v>
      </c>
      <c r="H2317" s="2" t="s">
        <v>5035</v>
      </c>
      <c r="I2317" s="2" t="s">
        <v>4639</v>
      </c>
      <c r="J2317" s="2" t="s">
        <v>1067</v>
      </c>
      <c r="K2317" s="194" t="s">
        <v>17</v>
      </c>
      <c r="L2317" s="2">
        <v>45</v>
      </c>
      <c r="M2317" s="194" t="s">
        <v>1789</v>
      </c>
      <c r="N2317" s="2" t="s">
        <v>1265</v>
      </c>
      <c r="O2317" s="195" t="s">
        <v>2030</v>
      </c>
    </row>
    <row r="2318" spans="1:15">
      <c r="A2318" s="7">
        <v>2016</v>
      </c>
      <c r="B2318" s="7" t="s">
        <v>36</v>
      </c>
      <c r="C2318" s="8">
        <v>42576</v>
      </c>
      <c r="D2318" s="7">
        <v>21</v>
      </c>
      <c r="E2318" s="7" t="str">
        <f t="shared" si="61"/>
        <v>S304257621</v>
      </c>
      <c r="F2318" s="4">
        <v>42583</v>
      </c>
      <c r="G2318" s="2">
        <v>112</v>
      </c>
      <c r="H2318" s="2" t="s">
        <v>4902</v>
      </c>
      <c r="I2318" s="2" t="s">
        <v>5036</v>
      </c>
      <c r="J2318" s="2" t="s">
        <v>2741</v>
      </c>
      <c r="K2318" s="194" t="s">
        <v>17</v>
      </c>
      <c r="L2318" s="2">
        <v>42</v>
      </c>
      <c r="M2318" s="194" t="s">
        <v>893</v>
      </c>
      <c r="N2318" s="2" t="s">
        <v>2168</v>
      </c>
      <c r="O2318" s="195" t="s">
        <v>5037</v>
      </c>
    </row>
    <row r="2319" spans="1:15">
      <c r="A2319" s="7">
        <v>2016</v>
      </c>
      <c r="B2319" s="7" t="s">
        <v>36</v>
      </c>
      <c r="C2319" s="8">
        <v>42576</v>
      </c>
      <c r="D2319" s="7">
        <v>22</v>
      </c>
      <c r="E2319" s="7" t="str">
        <f t="shared" si="61"/>
        <v>S304257622</v>
      </c>
      <c r="F2319" s="4">
        <v>42614</v>
      </c>
      <c r="G2319" s="2">
        <v>127</v>
      </c>
      <c r="H2319" s="2" t="s">
        <v>5038</v>
      </c>
      <c r="I2319" s="2" t="s">
        <v>5039</v>
      </c>
      <c r="J2319" s="2" t="s">
        <v>4355</v>
      </c>
      <c r="K2319" s="194" t="s">
        <v>17</v>
      </c>
      <c r="L2319" s="2">
        <v>39</v>
      </c>
      <c r="M2319" s="194" t="s">
        <v>5040</v>
      </c>
      <c r="N2319" s="2" t="s">
        <v>5041</v>
      </c>
      <c r="O2319" s="195" t="s">
        <v>5042</v>
      </c>
    </row>
    <row r="2320" spans="1:15">
      <c r="A2320" s="7">
        <v>2016</v>
      </c>
      <c r="B2320" s="7" t="s">
        <v>36</v>
      </c>
      <c r="C2320" s="8">
        <v>42576</v>
      </c>
      <c r="D2320" s="7">
        <v>23</v>
      </c>
      <c r="E2320" s="7" t="str">
        <f t="shared" si="61"/>
        <v>S304257623</v>
      </c>
      <c r="F2320" s="4">
        <v>42644</v>
      </c>
      <c r="G2320" s="2">
        <v>137</v>
      </c>
      <c r="H2320" s="2" t="s">
        <v>5043</v>
      </c>
      <c r="I2320" s="2" t="s">
        <v>5044</v>
      </c>
      <c r="J2320" s="2" t="s">
        <v>2259</v>
      </c>
      <c r="K2320" s="194" t="s">
        <v>17</v>
      </c>
      <c r="L2320" s="2">
        <v>38</v>
      </c>
      <c r="M2320" s="194" t="s">
        <v>3383</v>
      </c>
      <c r="N2320" s="2" t="s">
        <v>3383</v>
      </c>
      <c r="O2320" s="195" t="s">
        <v>5045</v>
      </c>
    </row>
    <row r="2321" spans="1:15">
      <c r="A2321" s="7">
        <v>2016</v>
      </c>
      <c r="B2321" s="7" t="s">
        <v>36</v>
      </c>
      <c r="C2321" s="8">
        <v>42576</v>
      </c>
      <c r="D2321" s="7">
        <v>24</v>
      </c>
      <c r="E2321" s="7" t="str">
        <f t="shared" si="61"/>
        <v>S304257624</v>
      </c>
      <c r="F2321" s="3" t="s">
        <v>14</v>
      </c>
      <c r="G2321" s="2">
        <v>142</v>
      </c>
      <c r="H2321" s="2" t="s">
        <v>5046</v>
      </c>
      <c r="I2321" s="2" t="s">
        <v>5047</v>
      </c>
      <c r="J2321" s="2" t="s">
        <v>2236</v>
      </c>
      <c r="K2321" s="194" t="s">
        <v>17</v>
      </c>
      <c r="L2321" s="2">
        <v>42</v>
      </c>
      <c r="M2321" s="194" t="s">
        <v>2189</v>
      </c>
      <c r="N2321" s="2" t="s">
        <v>2189</v>
      </c>
      <c r="O2321" s="195" t="s">
        <v>5048</v>
      </c>
    </row>
    <row r="2322" spans="1:15">
      <c r="A2322" s="7">
        <v>2016</v>
      </c>
      <c r="B2322" s="7" t="s">
        <v>36</v>
      </c>
      <c r="C2322" s="8">
        <v>42576</v>
      </c>
      <c r="D2322" s="7">
        <v>25</v>
      </c>
      <c r="E2322" s="7" t="str">
        <f t="shared" si="61"/>
        <v>S304257625</v>
      </c>
      <c r="F2322" s="3">
        <v>2017</v>
      </c>
      <c r="G2322" s="2">
        <v>190</v>
      </c>
      <c r="H2322" s="2" t="s">
        <v>5049</v>
      </c>
      <c r="I2322" s="2" t="s">
        <v>5050</v>
      </c>
      <c r="J2322" s="2" t="s">
        <v>5051</v>
      </c>
      <c r="K2322" s="194" t="s">
        <v>17</v>
      </c>
      <c r="L2322" s="2">
        <v>37</v>
      </c>
      <c r="M2322" s="194">
        <v>8</v>
      </c>
      <c r="N2322" s="2">
        <v>32</v>
      </c>
      <c r="O2322" s="195">
        <v>60</v>
      </c>
    </row>
    <row r="2323" spans="1:15">
      <c r="A2323" s="7">
        <v>2016</v>
      </c>
      <c r="B2323" s="7" t="s">
        <v>36</v>
      </c>
      <c r="C2323" s="8">
        <v>42576</v>
      </c>
      <c r="D2323" s="7">
        <v>26</v>
      </c>
      <c r="E2323" s="7" t="str">
        <f t="shared" si="61"/>
        <v>S304257626</v>
      </c>
      <c r="F2323" s="3">
        <v>2018</v>
      </c>
      <c r="G2323" s="2">
        <v>190</v>
      </c>
      <c r="H2323" s="2" t="s">
        <v>5052</v>
      </c>
      <c r="I2323" s="2" t="s">
        <v>5053</v>
      </c>
      <c r="J2323" s="2" t="s">
        <v>823</v>
      </c>
      <c r="K2323" s="194" t="s">
        <v>17</v>
      </c>
      <c r="L2323" s="2">
        <v>33</v>
      </c>
      <c r="M2323" s="194" t="s">
        <v>1597</v>
      </c>
      <c r="N2323" s="2" t="s">
        <v>935</v>
      </c>
      <c r="O2323" s="195" t="s">
        <v>2123</v>
      </c>
    </row>
    <row r="2324" spans="1:15">
      <c r="A2324" s="7">
        <v>2016</v>
      </c>
      <c r="B2324" s="7" t="s">
        <v>36</v>
      </c>
      <c r="C2324" s="8">
        <v>42576</v>
      </c>
      <c r="D2324" s="7">
        <v>27</v>
      </c>
      <c r="E2324" s="7" t="str">
        <f t="shared" si="61"/>
        <v>S304257627</v>
      </c>
      <c r="F2324" s="3">
        <v>2019</v>
      </c>
      <c r="G2324" s="2">
        <v>190</v>
      </c>
      <c r="H2324" s="2" t="s">
        <v>5054</v>
      </c>
      <c r="I2324" s="2" t="s">
        <v>5055</v>
      </c>
      <c r="J2324" s="2" t="s">
        <v>393</v>
      </c>
      <c r="K2324" s="194" t="s">
        <v>17</v>
      </c>
      <c r="L2324" s="2">
        <v>32</v>
      </c>
      <c r="M2324" s="194" t="s">
        <v>423</v>
      </c>
      <c r="N2324" s="2" t="s">
        <v>1795</v>
      </c>
      <c r="O2324" s="195" t="s">
        <v>1153</v>
      </c>
    </row>
    <row r="2325" spans="1:15" ht="15.75" thickBot="1">
      <c r="A2325" s="7">
        <v>2016</v>
      </c>
      <c r="B2325" s="7" t="s">
        <v>36</v>
      </c>
      <c r="C2325" s="8">
        <v>42576</v>
      </c>
      <c r="D2325" s="7">
        <v>28</v>
      </c>
      <c r="E2325" s="7" t="str">
        <f t="shared" si="61"/>
        <v>S304257628</v>
      </c>
      <c r="F2325" s="5">
        <v>2020</v>
      </c>
      <c r="G2325" s="6">
        <v>190</v>
      </c>
      <c r="H2325" s="6" t="s">
        <v>5005</v>
      </c>
      <c r="I2325" s="6" t="s">
        <v>5056</v>
      </c>
      <c r="J2325" s="6" t="s">
        <v>1325</v>
      </c>
      <c r="K2325" s="196" t="s">
        <v>17</v>
      </c>
      <c r="L2325" s="6">
        <v>29</v>
      </c>
      <c r="M2325" s="196" t="s">
        <v>922</v>
      </c>
      <c r="N2325" s="6" t="s">
        <v>587</v>
      </c>
      <c r="O2325" s="197" t="s">
        <v>627</v>
      </c>
    </row>
    <row r="2326" spans="1:15" ht="16.5" thickTop="1" thickBot="1">
      <c r="A2326" s="7">
        <v>2016</v>
      </c>
      <c r="B2326" s="7" t="s">
        <v>35</v>
      </c>
      <c r="C2326" s="8">
        <v>42583</v>
      </c>
      <c r="D2326" s="7">
        <v>1</v>
      </c>
      <c r="E2326" s="7" t="str">
        <f t="shared" si="61"/>
        <v>S31425831</v>
      </c>
      <c r="F2326" s="1" t="s">
        <v>0</v>
      </c>
    </row>
    <row r="2327" spans="1:15" ht="16.5" thickTop="1" thickBot="1">
      <c r="A2327" s="7">
        <v>2016</v>
      </c>
      <c r="B2327" s="7" t="s">
        <v>35</v>
      </c>
      <c r="C2327" s="8">
        <v>42583</v>
      </c>
      <c r="D2327" s="7">
        <v>2</v>
      </c>
      <c r="E2327" s="7" t="str">
        <f t="shared" si="61"/>
        <v>S31425832</v>
      </c>
      <c r="F2327" s="338" t="s">
        <v>1</v>
      </c>
      <c r="G2327" s="341" t="s">
        <v>2</v>
      </c>
      <c r="H2327" s="342"/>
      <c r="I2327" s="342"/>
      <c r="J2327" s="343"/>
      <c r="K2327" s="344" t="s">
        <v>3</v>
      </c>
      <c r="L2327" s="343"/>
      <c r="M2327" s="344" t="s">
        <v>144</v>
      </c>
      <c r="N2327" s="342"/>
      <c r="O2327" s="342"/>
    </row>
    <row r="2328" spans="1:15" ht="18" customHeight="1" thickBot="1">
      <c r="A2328" s="7">
        <v>2016</v>
      </c>
      <c r="B2328" s="7" t="s">
        <v>35</v>
      </c>
      <c r="C2328" s="8">
        <v>42583</v>
      </c>
      <c r="D2328" s="7">
        <v>3</v>
      </c>
      <c r="E2328" s="7" t="str">
        <f t="shared" si="61"/>
        <v>S31425833</v>
      </c>
      <c r="F2328" s="339"/>
      <c r="G2328" s="345" t="s">
        <v>5</v>
      </c>
      <c r="H2328" s="347" t="s">
        <v>145</v>
      </c>
      <c r="I2328" s="348"/>
      <c r="J2328" s="349"/>
      <c r="K2328" s="350" t="s">
        <v>6</v>
      </c>
      <c r="L2328" s="352" t="s">
        <v>7</v>
      </c>
      <c r="M2328" s="350" t="s">
        <v>8</v>
      </c>
      <c r="N2328" s="354" t="s">
        <v>146</v>
      </c>
      <c r="O2328" s="356" t="s">
        <v>147</v>
      </c>
    </row>
    <row r="2329" spans="1:15" ht="15.75" thickBot="1">
      <c r="A2329" s="7">
        <v>2016</v>
      </c>
      <c r="B2329" s="7" t="s">
        <v>35</v>
      </c>
      <c r="C2329" s="8">
        <v>42583</v>
      </c>
      <c r="D2329" s="7">
        <v>4</v>
      </c>
      <c r="E2329" s="7" t="str">
        <f t="shared" si="61"/>
        <v>S31425834</v>
      </c>
      <c r="F2329" s="340"/>
      <c r="G2329" s="346"/>
      <c r="H2329" s="191" t="s">
        <v>9</v>
      </c>
      <c r="I2329" s="192" t="s">
        <v>18</v>
      </c>
      <c r="J2329" s="193" t="s">
        <v>11</v>
      </c>
      <c r="K2329" s="351"/>
      <c r="L2329" s="353"/>
      <c r="M2329" s="351"/>
      <c r="N2329" s="355"/>
      <c r="O2329" s="357"/>
    </row>
    <row r="2330" spans="1:15">
      <c r="A2330" s="7">
        <v>2016</v>
      </c>
      <c r="B2330" s="7" t="s">
        <v>35</v>
      </c>
      <c r="C2330" s="8">
        <v>42583</v>
      </c>
      <c r="D2330" s="7">
        <v>5</v>
      </c>
      <c r="E2330" s="7" t="str">
        <f t="shared" si="61"/>
        <v>S31425835</v>
      </c>
      <c r="F2330" s="3" t="s">
        <v>12</v>
      </c>
      <c r="G2330" s="2">
        <v>2</v>
      </c>
      <c r="H2330" s="2" t="s">
        <v>1590</v>
      </c>
      <c r="I2330" s="2" t="s">
        <v>5057</v>
      </c>
      <c r="J2330" s="2" t="s">
        <v>5010</v>
      </c>
      <c r="K2330" s="194" t="s">
        <v>17</v>
      </c>
      <c r="L2330" s="2">
        <v>52</v>
      </c>
      <c r="M2330" s="194" t="s">
        <v>1946</v>
      </c>
      <c r="N2330" s="2" t="s">
        <v>873</v>
      </c>
      <c r="O2330" s="195" t="s">
        <v>1667</v>
      </c>
    </row>
    <row r="2331" spans="1:15">
      <c r="A2331" s="7">
        <v>2016</v>
      </c>
      <c r="B2331" s="7" t="s">
        <v>35</v>
      </c>
      <c r="C2331" s="8">
        <v>42583</v>
      </c>
      <c r="D2331" s="7">
        <v>6</v>
      </c>
      <c r="E2331" s="7" t="str">
        <f t="shared" si="61"/>
        <v>S31425836</v>
      </c>
      <c r="F2331" s="4">
        <v>42583</v>
      </c>
      <c r="G2331" s="2">
        <v>117</v>
      </c>
      <c r="H2331" s="2" t="s">
        <v>5058</v>
      </c>
      <c r="I2331" s="2" t="s">
        <v>5059</v>
      </c>
      <c r="J2331" s="2" t="s">
        <v>1927</v>
      </c>
      <c r="K2331" s="194" t="s">
        <v>17</v>
      </c>
      <c r="L2331" s="2">
        <v>50</v>
      </c>
      <c r="M2331" s="194">
        <v>8</v>
      </c>
      <c r="N2331" s="2">
        <v>4</v>
      </c>
      <c r="O2331" s="195">
        <v>88</v>
      </c>
    </row>
    <row r="2332" spans="1:15">
      <c r="A2332" s="7">
        <v>2016</v>
      </c>
      <c r="B2332" s="7" t="s">
        <v>35</v>
      </c>
      <c r="C2332" s="8">
        <v>42583</v>
      </c>
      <c r="D2332" s="7">
        <v>7</v>
      </c>
      <c r="E2332" s="7" t="str">
        <f t="shared" si="61"/>
        <v>S31425837</v>
      </c>
      <c r="F2332" s="4">
        <v>42614</v>
      </c>
      <c r="G2332" s="2">
        <v>168</v>
      </c>
      <c r="H2332" s="2" t="s">
        <v>5060</v>
      </c>
      <c r="I2332" s="2" t="s">
        <v>5061</v>
      </c>
      <c r="J2332" s="2" t="s">
        <v>5062</v>
      </c>
      <c r="K2332" s="194" t="s">
        <v>17</v>
      </c>
      <c r="L2332" s="2">
        <v>45</v>
      </c>
      <c r="M2332" s="194">
        <v>0</v>
      </c>
      <c r="N2332" s="2" t="s">
        <v>3039</v>
      </c>
      <c r="O2332" s="195" t="s">
        <v>5063</v>
      </c>
    </row>
    <row r="2333" spans="1:15">
      <c r="A2333" s="7">
        <v>2016</v>
      </c>
      <c r="B2333" s="7" t="s">
        <v>35</v>
      </c>
      <c r="C2333" s="8">
        <v>42583</v>
      </c>
      <c r="D2333" s="7">
        <v>8</v>
      </c>
      <c r="E2333" s="7" t="str">
        <f t="shared" si="61"/>
        <v>S31425838</v>
      </c>
      <c r="F2333" s="4">
        <v>42644</v>
      </c>
      <c r="G2333" s="2">
        <v>160</v>
      </c>
      <c r="H2333" s="2" t="s">
        <v>5064</v>
      </c>
      <c r="I2333" s="2" t="s">
        <v>5065</v>
      </c>
      <c r="J2333" s="2" t="s">
        <v>3500</v>
      </c>
      <c r="K2333" s="194" t="s">
        <v>17</v>
      </c>
      <c r="L2333" s="2">
        <v>43</v>
      </c>
      <c r="M2333" s="194">
        <v>8</v>
      </c>
      <c r="N2333" s="2">
        <v>12</v>
      </c>
      <c r="O2333" s="195">
        <v>80</v>
      </c>
    </row>
    <row r="2334" spans="1:15">
      <c r="A2334" s="7">
        <v>2016</v>
      </c>
      <c r="B2334" s="7" t="s">
        <v>35</v>
      </c>
      <c r="C2334" s="8">
        <v>42583</v>
      </c>
      <c r="D2334" s="7">
        <v>9</v>
      </c>
      <c r="E2334" s="7" t="str">
        <f t="shared" si="61"/>
        <v>S31425839</v>
      </c>
      <c r="F2334" s="4">
        <v>42675</v>
      </c>
      <c r="G2334" s="2">
        <v>160</v>
      </c>
      <c r="H2334" s="2" t="s">
        <v>5066</v>
      </c>
      <c r="I2334" s="2" t="s">
        <v>5067</v>
      </c>
      <c r="J2334" s="2">
        <v>7</v>
      </c>
      <c r="K2334" s="194" t="s">
        <v>17</v>
      </c>
      <c r="L2334" s="2">
        <v>43</v>
      </c>
      <c r="M2334" s="194">
        <v>8</v>
      </c>
      <c r="N2334" s="2">
        <v>12</v>
      </c>
      <c r="O2334" s="195">
        <v>80</v>
      </c>
    </row>
    <row r="2335" spans="1:15">
      <c r="A2335" s="7">
        <v>2016</v>
      </c>
      <c r="B2335" s="7" t="s">
        <v>35</v>
      </c>
      <c r="C2335" s="8">
        <v>42583</v>
      </c>
      <c r="D2335" s="7">
        <v>10</v>
      </c>
      <c r="E2335" s="7" t="str">
        <f t="shared" si="61"/>
        <v>S314258310</v>
      </c>
      <c r="F2335" s="3" t="s">
        <v>14</v>
      </c>
      <c r="G2335" s="2">
        <v>160</v>
      </c>
      <c r="H2335" s="2" t="s">
        <v>5068</v>
      </c>
      <c r="I2335" s="2" t="s">
        <v>5069</v>
      </c>
      <c r="J2335" s="2" t="s">
        <v>4333</v>
      </c>
      <c r="K2335" s="194" t="s">
        <v>17</v>
      </c>
      <c r="L2335" s="2">
        <v>42</v>
      </c>
      <c r="M2335" s="194">
        <v>20</v>
      </c>
      <c r="N2335" s="2">
        <v>8</v>
      </c>
      <c r="O2335" s="195">
        <v>72</v>
      </c>
    </row>
    <row r="2336" spans="1:15">
      <c r="A2336" s="7">
        <v>2016</v>
      </c>
      <c r="B2336" s="7" t="s">
        <v>35</v>
      </c>
      <c r="C2336" s="8">
        <v>42583</v>
      </c>
      <c r="D2336" s="7">
        <v>11</v>
      </c>
      <c r="E2336" s="7" t="str">
        <f t="shared" si="61"/>
        <v>S314258311</v>
      </c>
      <c r="F2336" s="3">
        <v>2017</v>
      </c>
      <c r="G2336" s="2">
        <v>150</v>
      </c>
      <c r="H2336" s="2" t="s">
        <v>5070</v>
      </c>
      <c r="I2336" s="2" t="s">
        <v>5071</v>
      </c>
      <c r="J2336" s="2" t="s">
        <v>5072</v>
      </c>
      <c r="K2336" s="194" t="s">
        <v>17</v>
      </c>
      <c r="L2336" s="2">
        <v>36</v>
      </c>
      <c r="M2336" s="194" t="s">
        <v>792</v>
      </c>
      <c r="N2336" s="2" t="s">
        <v>444</v>
      </c>
      <c r="O2336" s="195" t="s">
        <v>1685</v>
      </c>
    </row>
    <row r="2337" spans="1:15">
      <c r="A2337" s="7">
        <v>2016</v>
      </c>
      <c r="B2337" s="7" t="s">
        <v>35</v>
      </c>
      <c r="C2337" s="8">
        <v>42583</v>
      </c>
      <c r="D2337" s="7">
        <v>12</v>
      </c>
      <c r="E2337" s="7" t="str">
        <f t="shared" si="61"/>
        <v>S314258312</v>
      </c>
      <c r="F2337" s="3">
        <v>2018</v>
      </c>
      <c r="G2337" s="2">
        <v>150</v>
      </c>
      <c r="H2337" s="2" t="s">
        <v>5073</v>
      </c>
      <c r="I2337" s="2" t="s">
        <v>5074</v>
      </c>
      <c r="J2337" s="2" t="s">
        <v>519</v>
      </c>
      <c r="K2337" s="194" t="s">
        <v>17</v>
      </c>
      <c r="L2337" s="2">
        <v>30</v>
      </c>
      <c r="M2337" s="194" t="s">
        <v>506</v>
      </c>
      <c r="N2337" s="2">
        <v>25</v>
      </c>
      <c r="O2337" s="195" t="s">
        <v>1868</v>
      </c>
    </row>
    <row r="2338" spans="1:15">
      <c r="A2338" s="7">
        <v>2016</v>
      </c>
      <c r="B2338" s="7" t="s">
        <v>35</v>
      </c>
      <c r="C2338" s="8">
        <v>42583</v>
      </c>
      <c r="D2338" s="7">
        <v>13</v>
      </c>
      <c r="E2338" s="7" t="str">
        <f t="shared" si="61"/>
        <v>S314258313</v>
      </c>
      <c r="F2338" s="3">
        <v>2019</v>
      </c>
      <c r="G2338" s="2">
        <v>150</v>
      </c>
      <c r="H2338" s="2" t="s">
        <v>4519</v>
      </c>
      <c r="I2338" s="2" t="s">
        <v>5075</v>
      </c>
      <c r="J2338" s="2" t="s">
        <v>670</v>
      </c>
      <c r="K2338" s="194" t="s">
        <v>17</v>
      </c>
      <c r="L2338" s="2">
        <v>26</v>
      </c>
      <c r="M2338" s="194" t="s">
        <v>5076</v>
      </c>
      <c r="N2338" s="2">
        <v>37</v>
      </c>
      <c r="O2338" s="195" t="s">
        <v>5077</v>
      </c>
    </row>
    <row r="2339" spans="1:15" ht="15.75" thickBot="1">
      <c r="A2339" s="7">
        <v>2016</v>
      </c>
      <c r="B2339" s="7" t="s">
        <v>35</v>
      </c>
      <c r="C2339" s="8">
        <v>42583</v>
      </c>
      <c r="D2339" s="7">
        <v>14</v>
      </c>
      <c r="E2339" s="7" t="str">
        <f t="shared" si="61"/>
        <v>S314258314</v>
      </c>
      <c r="F2339" s="5">
        <v>2020</v>
      </c>
      <c r="G2339" s="6">
        <v>150</v>
      </c>
      <c r="H2339" s="6" t="s">
        <v>5078</v>
      </c>
      <c r="I2339" s="6" t="s">
        <v>5079</v>
      </c>
      <c r="J2339" s="6" t="s">
        <v>744</v>
      </c>
      <c r="K2339" s="196" t="s">
        <v>17</v>
      </c>
      <c r="L2339" s="6">
        <v>24</v>
      </c>
      <c r="M2339" s="196" t="s">
        <v>2752</v>
      </c>
      <c r="N2339" s="6" t="s">
        <v>848</v>
      </c>
      <c r="O2339" s="197" t="s">
        <v>2760</v>
      </c>
    </row>
    <row r="2340" spans="1:15" ht="16.5" thickTop="1" thickBot="1">
      <c r="A2340" s="7">
        <v>2016</v>
      </c>
      <c r="B2340" s="7" t="s">
        <v>35</v>
      </c>
      <c r="C2340" s="8">
        <v>42583</v>
      </c>
      <c r="D2340" s="7">
        <v>15</v>
      </c>
      <c r="E2340" s="7" t="str">
        <f t="shared" si="61"/>
        <v>S314258315</v>
      </c>
      <c r="F2340" s="1" t="s">
        <v>15</v>
      </c>
    </row>
    <row r="2341" spans="1:15" ht="16.5" thickTop="1" thickBot="1">
      <c r="A2341" s="7">
        <v>2016</v>
      </c>
      <c r="B2341" s="7" t="s">
        <v>35</v>
      </c>
      <c r="C2341" s="8">
        <v>42583</v>
      </c>
      <c r="D2341" s="7">
        <v>16</v>
      </c>
      <c r="E2341" s="7" t="str">
        <f t="shared" si="61"/>
        <v>S314258316</v>
      </c>
      <c r="F2341" s="338" t="s">
        <v>1</v>
      </c>
      <c r="G2341" s="341" t="s">
        <v>2</v>
      </c>
      <c r="H2341" s="342"/>
      <c r="I2341" s="342"/>
      <c r="J2341" s="343"/>
      <c r="K2341" s="344" t="s">
        <v>3</v>
      </c>
      <c r="L2341" s="343"/>
      <c r="M2341" s="344" t="s">
        <v>144</v>
      </c>
      <c r="N2341" s="342"/>
      <c r="O2341" s="342"/>
    </row>
    <row r="2342" spans="1:15" ht="18" customHeight="1" thickBot="1">
      <c r="A2342" s="7">
        <v>2016</v>
      </c>
      <c r="B2342" s="7" t="s">
        <v>35</v>
      </c>
      <c r="C2342" s="8">
        <v>42583</v>
      </c>
      <c r="D2342" s="7">
        <v>17</v>
      </c>
      <c r="E2342" s="7" t="str">
        <f t="shared" si="61"/>
        <v>S314258317</v>
      </c>
      <c r="F2342" s="339"/>
      <c r="G2342" s="345" t="s">
        <v>5</v>
      </c>
      <c r="H2342" s="347" t="s">
        <v>145</v>
      </c>
      <c r="I2342" s="348"/>
      <c r="J2342" s="349"/>
      <c r="K2342" s="350" t="s">
        <v>6</v>
      </c>
      <c r="L2342" s="352" t="s">
        <v>7</v>
      </c>
      <c r="M2342" s="350" t="s">
        <v>8</v>
      </c>
      <c r="N2342" s="354" t="s">
        <v>146</v>
      </c>
      <c r="O2342" s="356" t="s">
        <v>147</v>
      </c>
    </row>
    <row r="2343" spans="1:15" ht="15.75" thickBot="1">
      <c r="A2343" s="7">
        <v>2016</v>
      </c>
      <c r="B2343" s="7" t="s">
        <v>35</v>
      </c>
      <c r="C2343" s="8">
        <v>42583</v>
      </c>
      <c r="D2343" s="7">
        <v>18</v>
      </c>
      <c r="E2343" s="7" t="str">
        <f t="shared" si="61"/>
        <v>S314258318</v>
      </c>
      <c r="F2343" s="340"/>
      <c r="G2343" s="346"/>
      <c r="H2343" s="191" t="s">
        <v>9</v>
      </c>
      <c r="I2343" s="192" t="s">
        <v>18</v>
      </c>
      <c r="J2343" s="193" t="s">
        <v>11</v>
      </c>
      <c r="K2343" s="351"/>
      <c r="L2343" s="353"/>
      <c r="M2343" s="351"/>
      <c r="N2343" s="355"/>
      <c r="O2343" s="357"/>
    </row>
    <row r="2344" spans="1:15">
      <c r="A2344" s="7">
        <v>2016</v>
      </c>
      <c r="B2344" s="7" t="s">
        <v>35</v>
      </c>
      <c r="C2344" s="8">
        <v>42583</v>
      </c>
      <c r="D2344" s="7">
        <v>19</v>
      </c>
      <c r="E2344" s="7" t="str">
        <f t="shared" si="61"/>
        <v>S314258319</v>
      </c>
      <c r="F2344" s="3" t="s">
        <v>16</v>
      </c>
      <c r="G2344" s="2">
        <v>17</v>
      </c>
      <c r="H2344" s="2" t="s">
        <v>5080</v>
      </c>
      <c r="I2344" s="2" t="s">
        <v>2412</v>
      </c>
      <c r="J2344" s="2" t="s">
        <v>5034</v>
      </c>
      <c r="K2344" s="194" t="s">
        <v>17</v>
      </c>
      <c r="L2344" s="2">
        <v>49</v>
      </c>
      <c r="M2344" s="194" t="s">
        <v>800</v>
      </c>
      <c r="N2344" s="2" t="s">
        <v>1691</v>
      </c>
      <c r="O2344" s="195" t="s">
        <v>301</v>
      </c>
    </row>
    <row r="2345" spans="1:15">
      <c r="A2345" s="7">
        <v>2016</v>
      </c>
      <c r="B2345" s="7" t="s">
        <v>35</v>
      </c>
      <c r="C2345" s="8">
        <v>42583</v>
      </c>
      <c r="D2345" s="7">
        <v>20</v>
      </c>
      <c r="E2345" s="7" t="str">
        <f t="shared" si="61"/>
        <v>S314258320</v>
      </c>
      <c r="F2345" s="4">
        <v>42583</v>
      </c>
      <c r="G2345" s="2">
        <v>134</v>
      </c>
      <c r="H2345" s="2" t="s">
        <v>5081</v>
      </c>
      <c r="I2345" s="2" t="s">
        <v>5082</v>
      </c>
      <c r="J2345" s="2" t="s">
        <v>1228</v>
      </c>
      <c r="K2345" s="194" t="s">
        <v>17</v>
      </c>
      <c r="L2345" s="2">
        <v>48</v>
      </c>
      <c r="M2345" s="194" t="s">
        <v>512</v>
      </c>
      <c r="N2345" s="2" t="s">
        <v>512</v>
      </c>
      <c r="O2345" s="195" t="s">
        <v>5083</v>
      </c>
    </row>
    <row r="2346" spans="1:15">
      <c r="A2346" s="7">
        <v>2016</v>
      </c>
      <c r="B2346" s="7" t="s">
        <v>35</v>
      </c>
      <c r="C2346" s="8">
        <v>42583</v>
      </c>
      <c r="D2346" s="7">
        <v>21</v>
      </c>
      <c r="E2346" s="7" t="str">
        <f t="shared" si="61"/>
        <v>S314258321</v>
      </c>
      <c r="F2346" s="4">
        <v>42614</v>
      </c>
      <c r="G2346" s="2">
        <v>185</v>
      </c>
      <c r="H2346" s="2" t="s">
        <v>5084</v>
      </c>
      <c r="I2346" s="2" t="s">
        <v>3279</v>
      </c>
      <c r="J2346" s="2" t="s">
        <v>1237</v>
      </c>
      <c r="K2346" s="194" t="s">
        <v>17</v>
      </c>
      <c r="L2346" s="2">
        <v>45</v>
      </c>
      <c r="M2346" s="194" t="s">
        <v>423</v>
      </c>
      <c r="N2346" s="2" t="s">
        <v>466</v>
      </c>
      <c r="O2346" s="195" t="s">
        <v>3743</v>
      </c>
    </row>
    <row r="2347" spans="1:15">
      <c r="A2347" s="7">
        <v>2016</v>
      </c>
      <c r="B2347" s="7" t="s">
        <v>35</v>
      </c>
      <c r="C2347" s="8">
        <v>42583</v>
      </c>
      <c r="D2347" s="7">
        <v>22</v>
      </c>
      <c r="E2347" s="7" t="str">
        <f t="shared" ref="E2347:E2410" si="62">B2347&amp;C2347&amp;D2347</f>
        <v>S314258322</v>
      </c>
      <c r="F2347" s="4">
        <v>42644</v>
      </c>
      <c r="G2347" s="2">
        <v>177</v>
      </c>
      <c r="H2347" s="2" t="s">
        <v>3097</v>
      </c>
      <c r="I2347" s="2" t="s">
        <v>4818</v>
      </c>
      <c r="J2347" s="2" t="s">
        <v>2360</v>
      </c>
      <c r="K2347" s="194" t="s">
        <v>17</v>
      </c>
      <c r="L2347" s="2">
        <v>42</v>
      </c>
      <c r="M2347" s="194" t="s">
        <v>303</v>
      </c>
      <c r="N2347" s="2" t="s">
        <v>1322</v>
      </c>
      <c r="O2347" s="195" t="s">
        <v>3332</v>
      </c>
    </row>
    <row r="2348" spans="1:15">
      <c r="A2348" s="7">
        <v>2016</v>
      </c>
      <c r="B2348" s="7" t="s">
        <v>35</v>
      </c>
      <c r="C2348" s="8">
        <v>42583</v>
      </c>
      <c r="D2348" s="7">
        <v>23</v>
      </c>
      <c r="E2348" s="7" t="str">
        <f t="shared" si="62"/>
        <v>S314258323</v>
      </c>
      <c r="F2348" s="4">
        <v>42675</v>
      </c>
      <c r="G2348" s="2">
        <v>177</v>
      </c>
      <c r="H2348" s="2" t="s">
        <v>5085</v>
      </c>
      <c r="I2348" s="2" t="s">
        <v>4781</v>
      </c>
      <c r="J2348" s="2" t="s">
        <v>4184</v>
      </c>
      <c r="K2348" s="194" t="s">
        <v>17</v>
      </c>
      <c r="L2348" s="2">
        <v>40</v>
      </c>
      <c r="M2348" s="194" t="s">
        <v>303</v>
      </c>
      <c r="N2348" s="2" t="s">
        <v>1322</v>
      </c>
      <c r="O2348" s="195" t="s">
        <v>3332</v>
      </c>
    </row>
    <row r="2349" spans="1:15">
      <c r="A2349" s="7">
        <v>2016</v>
      </c>
      <c r="B2349" s="7" t="s">
        <v>35</v>
      </c>
      <c r="C2349" s="8">
        <v>42583</v>
      </c>
      <c r="D2349" s="7">
        <v>24</v>
      </c>
      <c r="E2349" s="7" t="str">
        <f t="shared" si="62"/>
        <v>S314258324</v>
      </c>
      <c r="F2349" s="3" t="s">
        <v>14</v>
      </c>
      <c r="G2349" s="2">
        <v>177</v>
      </c>
      <c r="H2349" s="2" t="s">
        <v>5086</v>
      </c>
      <c r="I2349" s="2" t="s">
        <v>5087</v>
      </c>
      <c r="J2349" s="2" t="s">
        <v>1023</v>
      </c>
      <c r="K2349" s="194" t="s">
        <v>17</v>
      </c>
      <c r="L2349" s="2">
        <v>39</v>
      </c>
      <c r="M2349" s="194" t="s">
        <v>508</v>
      </c>
      <c r="N2349" s="2" t="s">
        <v>506</v>
      </c>
      <c r="O2349" s="195" t="s">
        <v>507</v>
      </c>
    </row>
    <row r="2350" spans="1:15">
      <c r="A2350" s="7">
        <v>2016</v>
      </c>
      <c r="B2350" s="7" t="s">
        <v>35</v>
      </c>
      <c r="C2350" s="8">
        <v>42583</v>
      </c>
      <c r="D2350" s="7">
        <v>25</v>
      </c>
      <c r="E2350" s="7" t="str">
        <f t="shared" si="62"/>
        <v>S314258325</v>
      </c>
      <c r="F2350" s="3">
        <v>2017</v>
      </c>
      <c r="G2350" s="2">
        <v>195</v>
      </c>
      <c r="H2350" s="2" t="s">
        <v>5088</v>
      </c>
      <c r="I2350" s="2" t="s">
        <v>5089</v>
      </c>
      <c r="J2350" s="2" t="s">
        <v>1715</v>
      </c>
      <c r="K2350" s="194" t="s">
        <v>17</v>
      </c>
      <c r="L2350" s="2">
        <v>37</v>
      </c>
      <c r="M2350" s="194" t="s">
        <v>4231</v>
      </c>
      <c r="N2350" s="2" t="s">
        <v>819</v>
      </c>
      <c r="O2350" s="195" t="s">
        <v>2317</v>
      </c>
    </row>
    <row r="2351" spans="1:15">
      <c r="A2351" s="7">
        <v>2016</v>
      </c>
      <c r="B2351" s="7" t="s">
        <v>35</v>
      </c>
      <c r="C2351" s="8">
        <v>42583</v>
      </c>
      <c r="D2351" s="7">
        <v>26</v>
      </c>
      <c r="E2351" s="7" t="str">
        <f t="shared" si="62"/>
        <v>S314258326</v>
      </c>
      <c r="F2351" s="3">
        <v>2018</v>
      </c>
      <c r="G2351" s="2">
        <v>190</v>
      </c>
      <c r="H2351" s="2" t="s">
        <v>5090</v>
      </c>
      <c r="I2351" s="2" t="s">
        <v>5090</v>
      </c>
      <c r="J2351" s="2" t="s">
        <v>2805</v>
      </c>
      <c r="K2351" s="194" t="s">
        <v>17</v>
      </c>
      <c r="L2351" s="2">
        <v>33</v>
      </c>
      <c r="M2351" s="194">
        <v>25</v>
      </c>
      <c r="N2351" s="2" t="s">
        <v>1229</v>
      </c>
      <c r="O2351" s="195" t="s">
        <v>796</v>
      </c>
    </row>
    <row r="2352" spans="1:15">
      <c r="A2352" s="7">
        <v>2016</v>
      </c>
      <c r="B2352" s="7" t="s">
        <v>35</v>
      </c>
      <c r="C2352" s="8">
        <v>42583</v>
      </c>
      <c r="D2352" s="7">
        <v>27</v>
      </c>
      <c r="E2352" s="7" t="str">
        <f t="shared" si="62"/>
        <v>S314258327</v>
      </c>
      <c r="F2352" s="3">
        <v>2019</v>
      </c>
      <c r="G2352" s="2">
        <v>190</v>
      </c>
      <c r="H2352" s="2" t="s">
        <v>5091</v>
      </c>
      <c r="I2352" s="2" t="s">
        <v>5092</v>
      </c>
      <c r="J2352" s="2" t="s">
        <v>827</v>
      </c>
      <c r="K2352" s="194" t="s">
        <v>17</v>
      </c>
      <c r="L2352" s="2">
        <v>31</v>
      </c>
      <c r="M2352" s="194" t="s">
        <v>5093</v>
      </c>
      <c r="N2352" s="2" t="s">
        <v>3096</v>
      </c>
      <c r="O2352" s="195" t="s">
        <v>4263</v>
      </c>
    </row>
    <row r="2353" spans="1:15" ht="15.75" thickBot="1">
      <c r="A2353" s="7">
        <v>2016</v>
      </c>
      <c r="B2353" s="7" t="s">
        <v>35</v>
      </c>
      <c r="C2353" s="8">
        <v>42583</v>
      </c>
      <c r="D2353" s="7">
        <v>28</v>
      </c>
      <c r="E2353" s="7" t="str">
        <f t="shared" si="62"/>
        <v>S314258328</v>
      </c>
      <c r="F2353" s="5">
        <v>2020</v>
      </c>
      <c r="G2353" s="6">
        <v>190</v>
      </c>
      <c r="H2353" s="6" t="s">
        <v>5094</v>
      </c>
      <c r="I2353" s="6" t="s">
        <v>5095</v>
      </c>
      <c r="J2353" s="6" t="s">
        <v>3131</v>
      </c>
      <c r="K2353" s="196" t="s">
        <v>17</v>
      </c>
      <c r="L2353" s="6">
        <v>29</v>
      </c>
      <c r="M2353" s="196">
        <v>28</v>
      </c>
      <c r="N2353" s="6">
        <v>12</v>
      </c>
      <c r="O2353" s="197">
        <v>60</v>
      </c>
    </row>
    <row r="2354" spans="1:15" ht="16.5" thickTop="1" thickBot="1">
      <c r="A2354" s="7">
        <v>2016</v>
      </c>
      <c r="B2354" s="7" t="s">
        <v>34</v>
      </c>
      <c r="C2354" s="8">
        <v>42590</v>
      </c>
      <c r="D2354" s="7">
        <v>1</v>
      </c>
      <c r="E2354" s="7" t="str">
        <f t="shared" si="62"/>
        <v>S32425901</v>
      </c>
      <c r="F2354" s="1" t="s">
        <v>0</v>
      </c>
    </row>
    <row r="2355" spans="1:15" ht="16.5" thickTop="1" thickBot="1">
      <c r="A2355" s="7">
        <v>2016</v>
      </c>
      <c r="B2355" s="7" t="s">
        <v>34</v>
      </c>
      <c r="C2355" s="8">
        <v>42590</v>
      </c>
      <c r="D2355" s="7">
        <v>2</v>
      </c>
      <c r="E2355" s="7" t="str">
        <f t="shared" si="62"/>
        <v>S32425902</v>
      </c>
      <c r="F2355" s="338" t="s">
        <v>1</v>
      </c>
      <c r="G2355" s="341" t="s">
        <v>2</v>
      </c>
      <c r="H2355" s="342"/>
      <c r="I2355" s="342"/>
      <c r="J2355" s="343"/>
      <c r="K2355" s="344" t="s">
        <v>3</v>
      </c>
      <c r="L2355" s="343"/>
      <c r="M2355" s="344" t="s">
        <v>144</v>
      </c>
      <c r="N2355" s="342"/>
      <c r="O2355" s="342"/>
    </row>
    <row r="2356" spans="1:15" ht="18" customHeight="1" thickBot="1">
      <c r="A2356" s="7">
        <v>2016</v>
      </c>
      <c r="B2356" s="7" t="s">
        <v>34</v>
      </c>
      <c r="C2356" s="8">
        <v>42590</v>
      </c>
      <c r="D2356" s="7">
        <v>3</v>
      </c>
      <c r="E2356" s="7" t="str">
        <f t="shared" si="62"/>
        <v>S32425903</v>
      </c>
      <c r="F2356" s="339"/>
      <c r="G2356" s="345" t="s">
        <v>5</v>
      </c>
      <c r="H2356" s="347" t="s">
        <v>145</v>
      </c>
      <c r="I2356" s="348"/>
      <c r="J2356" s="349"/>
      <c r="K2356" s="350" t="s">
        <v>6</v>
      </c>
      <c r="L2356" s="352" t="s">
        <v>7</v>
      </c>
      <c r="M2356" s="350" t="s">
        <v>8</v>
      </c>
      <c r="N2356" s="354" t="s">
        <v>146</v>
      </c>
      <c r="O2356" s="356" t="s">
        <v>147</v>
      </c>
    </row>
    <row r="2357" spans="1:15" ht="15.75" thickBot="1">
      <c r="A2357" s="7">
        <v>2016</v>
      </c>
      <c r="B2357" s="7" t="s">
        <v>34</v>
      </c>
      <c r="C2357" s="8">
        <v>42590</v>
      </c>
      <c r="D2357" s="7">
        <v>4</v>
      </c>
      <c r="E2357" s="7" t="str">
        <f t="shared" si="62"/>
        <v>S32425904</v>
      </c>
      <c r="F2357" s="340"/>
      <c r="G2357" s="346"/>
      <c r="H2357" s="191" t="s">
        <v>9</v>
      </c>
      <c r="I2357" s="192" t="s">
        <v>18</v>
      </c>
      <c r="J2357" s="193" t="s">
        <v>11</v>
      </c>
      <c r="K2357" s="351"/>
      <c r="L2357" s="353"/>
      <c r="M2357" s="351"/>
      <c r="N2357" s="355"/>
      <c r="O2357" s="357"/>
    </row>
    <row r="2358" spans="1:15">
      <c r="A2358" s="7">
        <v>2016</v>
      </c>
      <c r="B2358" s="7" t="s">
        <v>34</v>
      </c>
      <c r="C2358" s="8">
        <v>42590</v>
      </c>
      <c r="D2358" s="7">
        <v>5</v>
      </c>
      <c r="E2358" s="7" t="str">
        <f t="shared" si="62"/>
        <v>S32425905</v>
      </c>
      <c r="F2358" s="3" t="s">
        <v>12</v>
      </c>
      <c r="G2358" s="2">
        <v>2</v>
      </c>
      <c r="H2358" s="2" t="s">
        <v>1029</v>
      </c>
      <c r="I2358" s="2" t="s">
        <v>4661</v>
      </c>
      <c r="J2358" s="2" t="s">
        <v>5057</v>
      </c>
      <c r="K2358" s="194" t="s">
        <v>17</v>
      </c>
      <c r="L2358" s="2">
        <v>48</v>
      </c>
      <c r="M2358" s="194" t="s">
        <v>5096</v>
      </c>
      <c r="N2358" s="2" t="s">
        <v>5097</v>
      </c>
      <c r="O2358" s="195" t="s">
        <v>2697</v>
      </c>
    </row>
    <row r="2359" spans="1:15">
      <c r="A2359" s="7">
        <v>2016</v>
      </c>
      <c r="B2359" s="7" t="s">
        <v>34</v>
      </c>
      <c r="C2359" s="8">
        <v>42590</v>
      </c>
      <c r="D2359" s="7">
        <v>6</v>
      </c>
      <c r="E2359" s="7" t="str">
        <f t="shared" si="62"/>
        <v>S32425906</v>
      </c>
      <c r="F2359" s="4">
        <v>42583</v>
      </c>
      <c r="G2359" s="2">
        <v>125</v>
      </c>
      <c r="H2359" s="2" t="s">
        <v>5098</v>
      </c>
      <c r="I2359" s="2" t="s">
        <v>4013</v>
      </c>
      <c r="J2359" s="2" t="s">
        <v>5099</v>
      </c>
      <c r="K2359" s="194" t="s">
        <v>17</v>
      </c>
      <c r="L2359" s="2">
        <v>49</v>
      </c>
      <c r="M2359" s="194" t="s">
        <v>1744</v>
      </c>
      <c r="N2359" s="2" t="s">
        <v>1744</v>
      </c>
      <c r="O2359" s="195" t="s">
        <v>5100</v>
      </c>
    </row>
    <row r="2360" spans="1:15">
      <c r="A2360" s="7">
        <v>2016</v>
      </c>
      <c r="B2360" s="7" t="s">
        <v>34</v>
      </c>
      <c r="C2360" s="8">
        <v>42590</v>
      </c>
      <c r="D2360" s="7">
        <v>7</v>
      </c>
      <c r="E2360" s="7" t="str">
        <f t="shared" si="62"/>
        <v>S32425907</v>
      </c>
      <c r="F2360" s="4">
        <v>42614</v>
      </c>
      <c r="G2360" s="2">
        <v>205</v>
      </c>
      <c r="H2360" s="2" t="s">
        <v>5101</v>
      </c>
      <c r="I2360" s="2" t="s">
        <v>5102</v>
      </c>
      <c r="J2360" s="2" t="s">
        <v>5103</v>
      </c>
      <c r="K2360" s="194" t="s">
        <v>17</v>
      </c>
      <c r="L2360" s="2">
        <v>45</v>
      </c>
      <c r="M2360" s="194">
        <v>0</v>
      </c>
      <c r="N2360" s="2">
        <v>0</v>
      </c>
      <c r="O2360" s="195">
        <v>100</v>
      </c>
    </row>
    <row r="2361" spans="1:15">
      <c r="A2361" s="7">
        <v>2016</v>
      </c>
      <c r="B2361" s="7" t="s">
        <v>34</v>
      </c>
      <c r="C2361" s="8">
        <v>42590</v>
      </c>
      <c r="D2361" s="7">
        <v>8</v>
      </c>
      <c r="E2361" s="7" t="str">
        <f t="shared" si="62"/>
        <v>S32425908</v>
      </c>
      <c r="F2361" s="4">
        <v>42644</v>
      </c>
      <c r="G2361" s="2">
        <v>190</v>
      </c>
      <c r="H2361" s="2" t="s">
        <v>2373</v>
      </c>
      <c r="I2361" s="2" t="s">
        <v>5104</v>
      </c>
      <c r="J2361" s="2" t="s">
        <v>5105</v>
      </c>
      <c r="K2361" s="194" t="s">
        <v>17</v>
      </c>
      <c r="L2361" s="2">
        <v>45</v>
      </c>
      <c r="M2361" s="194" t="s">
        <v>5106</v>
      </c>
      <c r="N2361" s="2" t="s">
        <v>518</v>
      </c>
      <c r="O2361" s="195" t="s">
        <v>5107</v>
      </c>
    </row>
    <row r="2362" spans="1:15">
      <c r="A2362" s="7">
        <v>2016</v>
      </c>
      <c r="B2362" s="7" t="s">
        <v>34</v>
      </c>
      <c r="C2362" s="8">
        <v>42590</v>
      </c>
      <c r="D2362" s="7">
        <v>9</v>
      </c>
      <c r="E2362" s="7" t="str">
        <f t="shared" si="62"/>
        <v>S32425909</v>
      </c>
      <c r="F2362" s="4">
        <v>42675</v>
      </c>
      <c r="G2362" s="2">
        <v>190</v>
      </c>
      <c r="H2362" s="2" t="s">
        <v>5108</v>
      </c>
      <c r="I2362" s="2" t="s">
        <v>5109</v>
      </c>
      <c r="J2362" s="2" t="s">
        <v>5110</v>
      </c>
      <c r="K2362" s="194" t="s">
        <v>17</v>
      </c>
      <c r="L2362" s="2">
        <v>44</v>
      </c>
      <c r="M2362" s="194" t="s">
        <v>691</v>
      </c>
      <c r="N2362" s="2" t="s">
        <v>792</v>
      </c>
      <c r="O2362" s="195" t="s">
        <v>2513</v>
      </c>
    </row>
    <row r="2363" spans="1:15">
      <c r="A2363" s="7">
        <v>2016</v>
      </c>
      <c r="B2363" s="7" t="s">
        <v>34</v>
      </c>
      <c r="C2363" s="8">
        <v>42590</v>
      </c>
      <c r="D2363" s="7">
        <v>10</v>
      </c>
      <c r="E2363" s="7" t="str">
        <f t="shared" si="62"/>
        <v>S324259010</v>
      </c>
      <c r="F2363" s="3" t="s">
        <v>14</v>
      </c>
      <c r="G2363" s="2">
        <v>190</v>
      </c>
      <c r="H2363" s="2" t="s">
        <v>5111</v>
      </c>
      <c r="I2363" s="2" t="s">
        <v>5112</v>
      </c>
      <c r="J2363" s="2" t="s">
        <v>5113</v>
      </c>
      <c r="K2363" s="194" t="s">
        <v>17</v>
      </c>
      <c r="L2363" s="2">
        <v>43</v>
      </c>
      <c r="M2363" s="194" t="s">
        <v>2660</v>
      </c>
      <c r="N2363" s="2" t="s">
        <v>1413</v>
      </c>
      <c r="O2363" s="195" t="s">
        <v>3489</v>
      </c>
    </row>
    <row r="2364" spans="1:15">
      <c r="A2364" s="7">
        <v>2016</v>
      </c>
      <c r="B2364" s="7" t="s">
        <v>34</v>
      </c>
      <c r="C2364" s="8">
        <v>42590</v>
      </c>
      <c r="D2364" s="7">
        <v>11</v>
      </c>
      <c r="E2364" s="7" t="str">
        <f t="shared" si="62"/>
        <v>S324259011</v>
      </c>
      <c r="F2364" s="3">
        <v>2017</v>
      </c>
      <c r="G2364" s="2">
        <v>155</v>
      </c>
      <c r="H2364" s="2" t="s">
        <v>5114</v>
      </c>
      <c r="I2364" s="2" t="s">
        <v>2614</v>
      </c>
      <c r="J2364" s="2" t="s">
        <v>4117</v>
      </c>
      <c r="K2364" s="194" t="s">
        <v>17</v>
      </c>
      <c r="L2364" s="2">
        <v>33</v>
      </c>
      <c r="M2364" s="194" t="s">
        <v>720</v>
      </c>
      <c r="N2364" s="2" t="s">
        <v>928</v>
      </c>
      <c r="O2364" s="195" t="s">
        <v>5115</v>
      </c>
    </row>
    <row r="2365" spans="1:15">
      <c r="A2365" s="7">
        <v>2016</v>
      </c>
      <c r="B2365" s="7" t="s">
        <v>34</v>
      </c>
      <c r="C2365" s="8">
        <v>42590</v>
      </c>
      <c r="D2365" s="7">
        <v>12</v>
      </c>
      <c r="E2365" s="7" t="str">
        <f t="shared" si="62"/>
        <v>S324259012</v>
      </c>
      <c r="F2365" s="3">
        <v>2018</v>
      </c>
      <c r="G2365" s="2">
        <v>155</v>
      </c>
      <c r="H2365" s="2" t="s">
        <v>5116</v>
      </c>
      <c r="I2365" s="2" t="s">
        <v>5117</v>
      </c>
      <c r="J2365" s="2" t="s">
        <v>5118</v>
      </c>
      <c r="K2365" s="194" t="s">
        <v>17</v>
      </c>
      <c r="L2365" s="2">
        <v>25</v>
      </c>
      <c r="M2365" s="194">
        <v>10</v>
      </c>
      <c r="N2365" s="2">
        <v>20</v>
      </c>
      <c r="O2365" s="195">
        <v>70</v>
      </c>
    </row>
    <row r="2366" spans="1:15">
      <c r="A2366" s="7">
        <v>2016</v>
      </c>
      <c r="B2366" s="7" t="s">
        <v>34</v>
      </c>
      <c r="C2366" s="8">
        <v>42590</v>
      </c>
      <c r="D2366" s="7">
        <v>13</v>
      </c>
      <c r="E2366" s="7" t="str">
        <f t="shared" si="62"/>
        <v>S324259013</v>
      </c>
      <c r="F2366" s="3">
        <v>2019</v>
      </c>
      <c r="G2366" s="2">
        <v>155</v>
      </c>
      <c r="H2366" s="2" t="s">
        <v>3818</v>
      </c>
      <c r="I2366" s="2" t="s">
        <v>5074</v>
      </c>
      <c r="J2366" s="2" t="s">
        <v>799</v>
      </c>
      <c r="K2366" s="194" t="s">
        <v>17</v>
      </c>
      <c r="L2366" s="2">
        <v>20</v>
      </c>
      <c r="M2366" s="194" t="s">
        <v>2189</v>
      </c>
      <c r="N2366" s="2" t="s">
        <v>5119</v>
      </c>
      <c r="O2366" s="195" t="s">
        <v>843</v>
      </c>
    </row>
    <row r="2367" spans="1:15" ht="15.75" thickBot="1">
      <c r="A2367" s="7">
        <v>2016</v>
      </c>
      <c r="B2367" s="7" t="s">
        <v>34</v>
      </c>
      <c r="C2367" s="8">
        <v>42590</v>
      </c>
      <c r="D2367" s="7">
        <v>14</v>
      </c>
      <c r="E2367" s="7" t="str">
        <f t="shared" si="62"/>
        <v>S324259014</v>
      </c>
      <c r="F2367" s="5">
        <v>2020</v>
      </c>
      <c r="G2367" s="6">
        <v>155</v>
      </c>
      <c r="H2367" s="6" t="s">
        <v>5120</v>
      </c>
      <c r="I2367" s="6" t="s">
        <v>5121</v>
      </c>
      <c r="J2367" s="6" t="s">
        <v>3931</v>
      </c>
      <c r="K2367" s="196" t="s">
        <v>17</v>
      </c>
      <c r="L2367" s="6">
        <v>17</v>
      </c>
      <c r="M2367" s="196" t="s">
        <v>5122</v>
      </c>
      <c r="N2367" s="6" t="s">
        <v>5123</v>
      </c>
      <c r="O2367" s="197" t="s">
        <v>5124</v>
      </c>
    </row>
    <row r="2368" spans="1:15" ht="16.5" thickTop="1" thickBot="1">
      <c r="A2368" s="7">
        <v>2016</v>
      </c>
      <c r="B2368" s="7" t="s">
        <v>34</v>
      </c>
      <c r="C2368" s="8">
        <v>42590</v>
      </c>
      <c r="D2368" s="7">
        <v>15</v>
      </c>
      <c r="E2368" s="7" t="str">
        <f t="shared" si="62"/>
        <v>S324259015</v>
      </c>
      <c r="F2368" s="1" t="s">
        <v>15</v>
      </c>
    </row>
    <row r="2369" spans="1:15" ht="16.5" thickTop="1" thickBot="1">
      <c r="A2369" s="7">
        <v>2016</v>
      </c>
      <c r="B2369" s="7" t="s">
        <v>34</v>
      </c>
      <c r="C2369" s="8">
        <v>42590</v>
      </c>
      <c r="D2369" s="7">
        <v>16</v>
      </c>
      <c r="E2369" s="7" t="str">
        <f t="shared" si="62"/>
        <v>S324259016</v>
      </c>
      <c r="F2369" s="338" t="s">
        <v>1</v>
      </c>
      <c r="G2369" s="341" t="s">
        <v>2</v>
      </c>
      <c r="H2369" s="342"/>
      <c r="I2369" s="342"/>
      <c r="J2369" s="343"/>
      <c r="K2369" s="344" t="s">
        <v>3</v>
      </c>
      <c r="L2369" s="343"/>
      <c r="M2369" s="344" t="s">
        <v>144</v>
      </c>
      <c r="N2369" s="342"/>
      <c r="O2369" s="342"/>
    </row>
    <row r="2370" spans="1:15" ht="18" customHeight="1" thickBot="1">
      <c r="A2370" s="7">
        <v>2016</v>
      </c>
      <c r="B2370" s="7" t="s">
        <v>34</v>
      </c>
      <c r="C2370" s="8">
        <v>42590</v>
      </c>
      <c r="D2370" s="7">
        <v>17</v>
      </c>
      <c r="E2370" s="7" t="str">
        <f t="shared" si="62"/>
        <v>S324259017</v>
      </c>
      <c r="F2370" s="339"/>
      <c r="G2370" s="345" t="s">
        <v>5</v>
      </c>
      <c r="H2370" s="347" t="s">
        <v>145</v>
      </c>
      <c r="I2370" s="348"/>
      <c r="J2370" s="349"/>
      <c r="K2370" s="350" t="s">
        <v>6</v>
      </c>
      <c r="L2370" s="352" t="s">
        <v>7</v>
      </c>
      <c r="M2370" s="350" t="s">
        <v>8</v>
      </c>
      <c r="N2370" s="354" t="s">
        <v>146</v>
      </c>
      <c r="O2370" s="356" t="s">
        <v>147</v>
      </c>
    </row>
    <row r="2371" spans="1:15" ht="15.75" thickBot="1">
      <c r="A2371" s="7">
        <v>2016</v>
      </c>
      <c r="B2371" s="7" t="s">
        <v>34</v>
      </c>
      <c r="C2371" s="8">
        <v>42590</v>
      </c>
      <c r="D2371" s="7">
        <v>18</v>
      </c>
      <c r="E2371" s="7" t="str">
        <f t="shared" si="62"/>
        <v>S324259018</v>
      </c>
      <c r="F2371" s="340"/>
      <c r="G2371" s="346"/>
      <c r="H2371" s="191" t="s">
        <v>9</v>
      </c>
      <c r="I2371" s="192" t="s">
        <v>18</v>
      </c>
      <c r="J2371" s="193" t="s">
        <v>11</v>
      </c>
      <c r="K2371" s="351"/>
      <c r="L2371" s="353"/>
      <c r="M2371" s="351"/>
      <c r="N2371" s="355"/>
      <c r="O2371" s="357"/>
    </row>
    <row r="2372" spans="1:15">
      <c r="A2372" s="7">
        <v>2016</v>
      </c>
      <c r="B2372" s="7" t="s">
        <v>34</v>
      </c>
      <c r="C2372" s="8">
        <v>42590</v>
      </c>
      <c r="D2372" s="7">
        <v>19</v>
      </c>
      <c r="E2372" s="7" t="str">
        <f t="shared" si="62"/>
        <v>S324259019</v>
      </c>
      <c r="F2372" s="3" t="s">
        <v>16</v>
      </c>
      <c r="G2372" s="2">
        <v>17</v>
      </c>
      <c r="H2372" s="2" t="s">
        <v>1684</v>
      </c>
      <c r="I2372" s="2" t="s">
        <v>2030</v>
      </c>
      <c r="J2372" s="2" t="s">
        <v>1794</v>
      </c>
      <c r="K2372" s="194" t="s">
        <v>17</v>
      </c>
      <c r="L2372" s="2">
        <v>43</v>
      </c>
      <c r="M2372" s="194" t="s">
        <v>596</v>
      </c>
      <c r="N2372" s="2" t="s">
        <v>484</v>
      </c>
      <c r="O2372" s="195" t="s">
        <v>301</v>
      </c>
    </row>
    <row r="2373" spans="1:15">
      <c r="A2373" s="7">
        <v>2016</v>
      </c>
      <c r="B2373" s="7" t="s">
        <v>34</v>
      </c>
      <c r="C2373" s="8">
        <v>42590</v>
      </c>
      <c r="D2373" s="7">
        <v>20</v>
      </c>
      <c r="E2373" s="7" t="str">
        <f t="shared" si="62"/>
        <v>S324259020</v>
      </c>
      <c r="F2373" s="4">
        <v>42583</v>
      </c>
      <c r="G2373" s="2">
        <v>142</v>
      </c>
      <c r="H2373" s="2" t="s">
        <v>5125</v>
      </c>
      <c r="I2373" s="2" t="s">
        <v>5126</v>
      </c>
      <c r="J2373" s="2" t="s">
        <v>2708</v>
      </c>
      <c r="K2373" s="194" t="s">
        <v>17</v>
      </c>
      <c r="L2373" s="2">
        <v>44</v>
      </c>
      <c r="M2373" s="194" t="s">
        <v>519</v>
      </c>
      <c r="N2373" s="2" t="s">
        <v>512</v>
      </c>
      <c r="O2373" s="195" t="s">
        <v>2513</v>
      </c>
    </row>
    <row r="2374" spans="1:15">
      <c r="A2374" s="7">
        <v>2016</v>
      </c>
      <c r="B2374" s="7" t="s">
        <v>34</v>
      </c>
      <c r="C2374" s="8">
        <v>42590</v>
      </c>
      <c r="D2374" s="7">
        <v>21</v>
      </c>
      <c r="E2374" s="7" t="str">
        <f t="shared" si="62"/>
        <v>S324259021</v>
      </c>
      <c r="F2374" s="4">
        <v>42614</v>
      </c>
      <c r="G2374" s="2">
        <v>222</v>
      </c>
      <c r="H2374" s="2" t="s">
        <v>5127</v>
      </c>
      <c r="I2374" s="2" t="s">
        <v>5128</v>
      </c>
      <c r="J2374" s="2" t="s">
        <v>3265</v>
      </c>
      <c r="K2374" s="194" t="s">
        <v>17</v>
      </c>
      <c r="L2374" s="2">
        <v>43</v>
      </c>
      <c r="M2374" s="194">
        <v>0</v>
      </c>
      <c r="N2374" s="2">
        <v>0</v>
      </c>
      <c r="O2374" s="195">
        <v>100</v>
      </c>
    </row>
    <row r="2375" spans="1:15">
      <c r="A2375" s="7">
        <v>2016</v>
      </c>
      <c r="B2375" s="7" t="s">
        <v>34</v>
      </c>
      <c r="C2375" s="8">
        <v>42590</v>
      </c>
      <c r="D2375" s="7">
        <v>22</v>
      </c>
      <c r="E2375" s="7" t="str">
        <f t="shared" si="62"/>
        <v>S324259022</v>
      </c>
      <c r="F2375" s="4">
        <v>42644</v>
      </c>
      <c r="G2375" s="2">
        <v>207</v>
      </c>
      <c r="H2375" s="2" t="s">
        <v>5129</v>
      </c>
      <c r="I2375" s="2" t="s">
        <v>5130</v>
      </c>
      <c r="J2375" s="2" t="s">
        <v>5131</v>
      </c>
      <c r="K2375" s="194" t="s">
        <v>17</v>
      </c>
      <c r="L2375" s="2">
        <v>38</v>
      </c>
      <c r="M2375" s="194">
        <v>0</v>
      </c>
      <c r="N2375" s="2">
        <v>0</v>
      </c>
      <c r="O2375" s="195">
        <v>100</v>
      </c>
    </row>
    <row r="2376" spans="1:15">
      <c r="A2376" s="7">
        <v>2016</v>
      </c>
      <c r="B2376" s="7" t="s">
        <v>34</v>
      </c>
      <c r="C2376" s="8">
        <v>42590</v>
      </c>
      <c r="D2376" s="7">
        <v>23</v>
      </c>
      <c r="E2376" s="7" t="str">
        <f t="shared" si="62"/>
        <v>S324259023</v>
      </c>
      <c r="F2376" s="4">
        <v>42675</v>
      </c>
      <c r="G2376" s="2">
        <v>207</v>
      </c>
      <c r="H2376" s="2" t="s">
        <v>5132</v>
      </c>
      <c r="I2376" s="2" t="s">
        <v>5133</v>
      </c>
      <c r="J2376" s="2" t="s">
        <v>5134</v>
      </c>
      <c r="K2376" s="194" t="s">
        <v>17</v>
      </c>
      <c r="L2376" s="2">
        <v>36</v>
      </c>
      <c r="M2376" s="194" t="s">
        <v>1825</v>
      </c>
      <c r="N2376" s="2" t="s">
        <v>311</v>
      </c>
      <c r="O2376" s="195" t="s">
        <v>2557</v>
      </c>
    </row>
    <row r="2377" spans="1:15">
      <c r="A2377" s="7">
        <v>2016</v>
      </c>
      <c r="B2377" s="7" t="s">
        <v>34</v>
      </c>
      <c r="C2377" s="8">
        <v>42590</v>
      </c>
      <c r="D2377" s="7">
        <v>24</v>
      </c>
      <c r="E2377" s="7" t="str">
        <f t="shared" si="62"/>
        <v>S324259024</v>
      </c>
      <c r="F2377" s="3" t="s">
        <v>14</v>
      </c>
      <c r="G2377" s="2">
        <v>207</v>
      </c>
      <c r="H2377" s="2" t="s">
        <v>2776</v>
      </c>
      <c r="I2377" s="2" t="s">
        <v>5135</v>
      </c>
      <c r="J2377" s="2" t="s">
        <v>5136</v>
      </c>
      <c r="K2377" s="194" t="s">
        <v>17</v>
      </c>
      <c r="L2377" s="2">
        <v>35</v>
      </c>
      <c r="M2377" s="194" t="s">
        <v>333</v>
      </c>
      <c r="N2377" s="2">
        <v>0</v>
      </c>
      <c r="O2377" s="195" t="s">
        <v>2569</v>
      </c>
    </row>
    <row r="2378" spans="1:15">
      <c r="A2378" s="7">
        <v>2016</v>
      </c>
      <c r="B2378" s="7" t="s">
        <v>34</v>
      </c>
      <c r="C2378" s="8">
        <v>42590</v>
      </c>
      <c r="D2378" s="7">
        <v>25</v>
      </c>
      <c r="E2378" s="7" t="str">
        <f t="shared" si="62"/>
        <v>S324259025</v>
      </c>
      <c r="F2378" s="3">
        <v>2017</v>
      </c>
      <c r="G2378" s="2">
        <v>200</v>
      </c>
      <c r="H2378" s="2" t="s">
        <v>5137</v>
      </c>
      <c r="I2378" s="2" t="s">
        <v>5138</v>
      </c>
      <c r="J2378" s="2" t="s">
        <v>5139</v>
      </c>
      <c r="K2378" s="194" t="s">
        <v>17</v>
      </c>
      <c r="L2378" s="2">
        <v>29</v>
      </c>
      <c r="M2378" s="194" t="s">
        <v>729</v>
      </c>
      <c r="N2378" s="2" t="s">
        <v>729</v>
      </c>
      <c r="O2378" s="195" t="s">
        <v>4632</v>
      </c>
    </row>
    <row r="2379" spans="1:15">
      <c r="A2379" s="7">
        <v>2016</v>
      </c>
      <c r="B2379" s="7" t="s">
        <v>34</v>
      </c>
      <c r="C2379" s="8">
        <v>42590</v>
      </c>
      <c r="D2379" s="7">
        <v>26</v>
      </c>
      <c r="E2379" s="7" t="str">
        <f t="shared" si="62"/>
        <v>S324259026</v>
      </c>
      <c r="F2379" s="3">
        <v>2018</v>
      </c>
      <c r="G2379" s="2">
        <v>200</v>
      </c>
      <c r="H2379" s="2" t="s">
        <v>5140</v>
      </c>
      <c r="I2379" s="2" t="s">
        <v>5141</v>
      </c>
      <c r="J2379" s="2" t="s">
        <v>2299</v>
      </c>
      <c r="K2379" s="194" t="s">
        <v>17</v>
      </c>
      <c r="L2379" s="2">
        <v>28</v>
      </c>
      <c r="M2379" s="194" t="s">
        <v>735</v>
      </c>
      <c r="N2379" s="2" t="s">
        <v>922</v>
      </c>
      <c r="O2379" s="195" t="s">
        <v>2022</v>
      </c>
    </row>
    <row r="2380" spans="1:15">
      <c r="A2380" s="7">
        <v>2016</v>
      </c>
      <c r="B2380" s="7" t="s">
        <v>34</v>
      </c>
      <c r="C2380" s="8">
        <v>42590</v>
      </c>
      <c r="D2380" s="7">
        <v>27</v>
      </c>
      <c r="E2380" s="7" t="str">
        <f t="shared" si="62"/>
        <v>S324259027</v>
      </c>
      <c r="F2380" s="3">
        <v>2019</v>
      </c>
      <c r="G2380" s="2">
        <v>200</v>
      </c>
      <c r="H2380" s="2" t="s">
        <v>5142</v>
      </c>
      <c r="I2380" s="2">
        <v>197</v>
      </c>
      <c r="J2380" s="2" t="s">
        <v>4740</v>
      </c>
      <c r="K2380" s="194" t="s">
        <v>17</v>
      </c>
      <c r="L2380" s="2">
        <v>25</v>
      </c>
      <c r="M2380" s="194" t="s">
        <v>922</v>
      </c>
      <c r="N2380" s="2" t="s">
        <v>1501</v>
      </c>
      <c r="O2380" s="195" t="s">
        <v>736</v>
      </c>
    </row>
    <row r="2381" spans="1:15" ht="15.75" thickBot="1">
      <c r="A2381" s="7">
        <v>2016</v>
      </c>
      <c r="B2381" s="7" t="s">
        <v>34</v>
      </c>
      <c r="C2381" s="8">
        <v>42590</v>
      </c>
      <c r="D2381" s="7">
        <v>28</v>
      </c>
      <c r="E2381" s="7" t="str">
        <f t="shared" si="62"/>
        <v>S324259028</v>
      </c>
      <c r="F2381" s="5">
        <v>2020</v>
      </c>
      <c r="G2381" s="6">
        <v>200</v>
      </c>
      <c r="H2381" s="6" t="s">
        <v>5143</v>
      </c>
      <c r="I2381" s="6" t="s">
        <v>5144</v>
      </c>
      <c r="J2381" s="6" t="s">
        <v>2089</v>
      </c>
      <c r="K2381" s="196" t="s">
        <v>17</v>
      </c>
      <c r="L2381" s="6">
        <v>24</v>
      </c>
      <c r="M2381" s="196" t="s">
        <v>1181</v>
      </c>
      <c r="N2381" s="6" t="s">
        <v>625</v>
      </c>
      <c r="O2381" s="197" t="s">
        <v>586</v>
      </c>
    </row>
    <row r="2382" spans="1:15" ht="16.5" thickTop="1" thickBot="1">
      <c r="A2382" s="7">
        <v>2016</v>
      </c>
      <c r="B2382" s="7" t="s">
        <v>33</v>
      </c>
      <c r="C2382" s="8">
        <v>42597</v>
      </c>
      <c r="D2382" s="7">
        <v>1</v>
      </c>
      <c r="E2382" s="7" t="str">
        <f t="shared" si="62"/>
        <v>S33425971</v>
      </c>
      <c r="F2382" s="1" t="s">
        <v>0</v>
      </c>
    </row>
    <row r="2383" spans="1:15" ht="16.5" thickTop="1" thickBot="1">
      <c r="A2383" s="7">
        <v>2016</v>
      </c>
      <c r="B2383" s="7" t="s">
        <v>33</v>
      </c>
      <c r="C2383" s="8">
        <v>42597</v>
      </c>
      <c r="D2383" s="7">
        <v>2</v>
      </c>
      <c r="E2383" s="7" t="str">
        <f t="shared" si="62"/>
        <v>S33425972</v>
      </c>
      <c r="F2383" s="338" t="s">
        <v>1</v>
      </c>
      <c r="G2383" s="341" t="s">
        <v>2</v>
      </c>
      <c r="H2383" s="342"/>
      <c r="I2383" s="342"/>
      <c r="J2383" s="343"/>
      <c r="K2383" s="344" t="s">
        <v>3</v>
      </c>
      <c r="L2383" s="343"/>
      <c r="M2383" s="344" t="s">
        <v>144</v>
      </c>
      <c r="N2383" s="342"/>
      <c r="O2383" s="342"/>
    </row>
    <row r="2384" spans="1:15" ht="18" customHeight="1" thickBot="1">
      <c r="A2384" s="7">
        <v>2016</v>
      </c>
      <c r="B2384" s="7" t="s">
        <v>33</v>
      </c>
      <c r="C2384" s="8">
        <v>42597</v>
      </c>
      <c r="D2384" s="7">
        <v>3</v>
      </c>
      <c r="E2384" s="7" t="str">
        <f t="shared" si="62"/>
        <v>S33425973</v>
      </c>
      <c r="F2384" s="339"/>
      <c r="G2384" s="345" t="s">
        <v>5</v>
      </c>
      <c r="H2384" s="347" t="s">
        <v>145</v>
      </c>
      <c r="I2384" s="348"/>
      <c r="J2384" s="349"/>
      <c r="K2384" s="350" t="s">
        <v>6</v>
      </c>
      <c r="L2384" s="352" t="s">
        <v>7</v>
      </c>
      <c r="M2384" s="350" t="s">
        <v>8</v>
      </c>
      <c r="N2384" s="354" t="s">
        <v>146</v>
      </c>
      <c r="O2384" s="356" t="s">
        <v>147</v>
      </c>
    </row>
    <row r="2385" spans="1:15" ht="15.75" thickBot="1">
      <c r="A2385" s="7">
        <v>2016</v>
      </c>
      <c r="B2385" s="7" t="s">
        <v>33</v>
      </c>
      <c r="C2385" s="8">
        <v>42597</v>
      </c>
      <c r="D2385" s="7">
        <v>4</v>
      </c>
      <c r="E2385" s="7" t="str">
        <f t="shared" si="62"/>
        <v>S33425974</v>
      </c>
      <c r="F2385" s="340"/>
      <c r="G2385" s="346"/>
      <c r="H2385" s="191" t="s">
        <v>9</v>
      </c>
      <c r="I2385" s="192" t="s">
        <v>18</v>
      </c>
      <c r="J2385" s="193" t="s">
        <v>11</v>
      </c>
      <c r="K2385" s="351"/>
      <c r="L2385" s="353"/>
      <c r="M2385" s="351"/>
      <c r="N2385" s="355"/>
      <c r="O2385" s="357"/>
    </row>
    <row r="2386" spans="1:15">
      <c r="A2386" s="7">
        <v>2016</v>
      </c>
      <c r="B2386" s="7" t="s">
        <v>33</v>
      </c>
      <c r="C2386" s="8">
        <v>42597</v>
      </c>
      <c r="D2386" s="7">
        <v>5</v>
      </c>
      <c r="E2386" s="7" t="str">
        <f t="shared" si="62"/>
        <v>S33425975</v>
      </c>
      <c r="F2386" s="3" t="s">
        <v>12</v>
      </c>
      <c r="G2386" s="2">
        <v>2</v>
      </c>
      <c r="H2386" s="2" t="s">
        <v>5145</v>
      </c>
      <c r="I2386" s="2" t="s">
        <v>5146</v>
      </c>
      <c r="J2386" s="2" t="s">
        <v>4569</v>
      </c>
      <c r="K2386" s="194" t="s">
        <v>17</v>
      </c>
      <c r="L2386" s="2">
        <v>45</v>
      </c>
      <c r="M2386" s="194">
        <v>20</v>
      </c>
      <c r="N2386" s="2">
        <v>64</v>
      </c>
      <c r="O2386" s="195">
        <v>16</v>
      </c>
    </row>
    <row r="2387" spans="1:15">
      <c r="A2387" s="7">
        <v>2016</v>
      </c>
      <c r="B2387" s="7" t="s">
        <v>33</v>
      </c>
      <c r="C2387" s="8">
        <v>42597</v>
      </c>
      <c r="D2387" s="7">
        <v>6</v>
      </c>
      <c r="E2387" s="7" t="str">
        <f t="shared" si="62"/>
        <v>S33425976</v>
      </c>
      <c r="F2387" s="4">
        <v>42583</v>
      </c>
      <c r="G2387" s="2">
        <v>120</v>
      </c>
      <c r="H2387" s="2" t="s">
        <v>5147</v>
      </c>
      <c r="I2387" s="2" t="s">
        <v>5148</v>
      </c>
      <c r="J2387" s="2" t="s">
        <v>1750</v>
      </c>
      <c r="K2387" s="194" t="s">
        <v>17</v>
      </c>
      <c r="L2387" s="2">
        <v>46</v>
      </c>
      <c r="M2387" s="194" t="s">
        <v>312</v>
      </c>
      <c r="N2387" s="2" t="s">
        <v>730</v>
      </c>
      <c r="O2387" s="195" t="s">
        <v>2107</v>
      </c>
    </row>
    <row r="2388" spans="1:15">
      <c r="A2388" s="7">
        <v>2016</v>
      </c>
      <c r="B2388" s="7" t="s">
        <v>33</v>
      </c>
      <c r="C2388" s="8">
        <v>42597</v>
      </c>
      <c r="D2388" s="7">
        <v>7</v>
      </c>
      <c r="E2388" s="7" t="str">
        <f t="shared" si="62"/>
        <v>S33425977</v>
      </c>
      <c r="F2388" s="4">
        <v>42614</v>
      </c>
      <c r="G2388" s="2">
        <v>190</v>
      </c>
      <c r="H2388" s="2" t="s">
        <v>5149</v>
      </c>
      <c r="I2388" s="2" t="s">
        <v>5150</v>
      </c>
      <c r="J2388" s="2" t="s">
        <v>1683</v>
      </c>
      <c r="K2388" s="194" t="s">
        <v>17</v>
      </c>
      <c r="L2388" s="2">
        <v>45</v>
      </c>
      <c r="M2388" s="194" t="s">
        <v>1173</v>
      </c>
      <c r="N2388" s="2">
        <v>0</v>
      </c>
      <c r="O2388" s="195" t="s">
        <v>1099</v>
      </c>
    </row>
    <row r="2389" spans="1:15">
      <c r="A2389" s="7">
        <v>2016</v>
      </c>
      <c r="B2389" s="7" t="s">
        <v>33</v>
      </c>
      <c r="C2389" s="8">
        <v>42597</v>
      </c>
      <c r="D2389" s="7">
        <v>8</v>
      </c>
      <c r="E2389" s="7" t="str">
        <f t="shared" si="62"/>
        <v>S33425978</v>
      </c>
      <c r="F2389" s="4">
        <v>42644</v>
      </c>
      <c r="G2389" s="2">
        <v>180</v>
      </c>
      <c r="H2389" s="2" t="s">
        <v>5151</v>
      </c>
      <c r="I2389" s="2" t="s">
        <v>5152</v>
      </c>
      <c r="J2389" s="2" t="s">
        <v>4463</v>
      </c>
      <c r="K2389" s="194" t="s">
        <v>17</v>
      </c>
      <c r="L2389" s="2">
        <v>43</v>
      </c>
      <c r="M2389" s="194" t="s">
        <v>4637</v>
      </c>
      <c r="N2389" s="2">
        <v>0</v>
      </c>
      <c r="O2389" s="195" t="s">
        <v>1701</v>
      </c>
    </row>
    <row r="2390" spans="1:15">
      <c r="A2390" s="7">
        <v>2016</v>
      </c>
      <c r="B2390" s="7" t="s">
        <v>33</v>
      </c>
      <c r="C2390" s="8">
        <v>42597</v>
      </c>
      <c r="D2390" s="7">
        <v>9</v>
      </c>
      <c r="E2390" s="7" t="str">
        <f t="shared" si="62"/>
        <v>S33425979</v>
      </c>
      <c r="F2390" s="4">
        <v>42675</v>
      </c>
      <c r="G2390" s="2">
        <v>175</v>
      </c>
      <c r="H2390" s="2" t="s">
        <v>5153</v>
      </c>
      <c r="I2390" s="2" t="s">
        <v>5154</v>
      </c>
      <c r="J2390" s="2" t="s">
        <v>334</v>
      </c>
      <c r="K2390" s="194" t="s">
        <v>17</v>
      </c>
      <c r="L2390" s="2">
        <v>41</v>
      </c>
      <c r="M2390" s="194">
        <v>50</v>
      </c>
      <c r="N2390" s="2">
        <v>0</v>
      </c>
      <c r="O2390" s="195">
        <v>50</v>
      </c>
    </row>
    <row r="2391" spans="1:15">
      <c r="A2391" s="7">
        <v>2016</v>
      </c>
      <c r="B2391" s="7" t="s">
        <v>33</v>
      </c>
      <c r="C2391" s="8">
        <v>42597</v>
      </c>
      <c r="D2391" s="7">
        <v>10</v>
      </c>
      <c r="E2391" s="7" t="str">
        <f t="shared" si="62"/>
        <v>S334259710</v>
      </c>
      <c r="F2391" s="3" t="s">
        <v>14</v>
      </c>
      <c r="G2391" s="2">
        <v>165</v>
      </c>
      <c r="H2391" s="2" t="s">
        <v>2961</v>
      </c>
      <c r="I2391" s="2" t="s">
        <v>3248</v>
      </c>
      <c r="J2391" s="2" t="s">
        <v>584</v>
      </c>
      <c r="K2391" s="194" t="s">
        <v>17</v>
      </c>
      <c r="L2391" s="2">
        <v>40</v>
      </c>
      <c r="M2391" s="194" t="s">
        <v>455</v>
      </c>
      <c r="N2391" s="2">
        <v>0</v>
      </c>
      <c r="O2391" s="195" t="s">
        <v>2151</v>
      </c>
    </row>
    <row r="2392" spans="1:15">
      <c r="A2392" s="7">
        <v>2016</v>
      </c>
      <c r="B2392" s="7" t="s">
        <v>33</v>
      </c>
      <c r="C2392" s="8">
        <v>42597</v>
      </c>
      <c r="D2392" s="7">
        <v>11</v>
      </c>
      <c r="E2392" s="7" t="str">
        <f t="shared" si="62"/>
        <v>S334259711</v>
      </c>
      <c r="F2392" s="3">
        <v>2017</v>
      </c>
      <c r="G2392" s="2">
        <v>160</v>
      </c>
      <c r="H2392" s="2" t="s">
        <v>3445</v>
      </c>
      <c r="I2392" s="2" t="s">
        <v>5155</v>
      </c>
      <c r="J2392" s="2" t="s">
        <v>1680</v>
      </c>
      <c r="K2392" s="194" t="s">
        <v>17</v>
      </c>
      <c r="L2392" s="2">
        <v>36</v>
      </c>
      <c r="M2392" s="194" t="s">
        <v>4675</v>
      </c>
      <c r="N2392" s="2" t="s">
        <v>1366</v>
      </c>
      <c r="O2392" s="195" t="s">
        <v>2513</v>
      </c>
    </row>
    <row r="2393" spans="1:15">
      <c r="A2393" s="7">
        <v>2016</v>
      </c>
      <c r="B2393" s="7" t="s">
        <v>33</v>
      </c>
      <c r="C2393" s="8">
        <v>42597</v>
      </c>
      <c r="D2393" s="7">
        <v>12</v>
      </c>
      <c r="E2393" s="7" t="str">
        <f t="shared" si="62"/>
        <v>S334259712</v>
      </c>
      <c r="F2393" s="3">
        <v>2018</v>
      </c>
      <c r="G2393" s="2">
        <v>155</v>
      </c>
      <c r="H2393" s="2" t="s">
        <v>5060</v>
      </c>
      <c r="I2393" s="2" t="s">
        <v>5156</v>
      </c>
      <c r="J2393" s="2" t="s">
        <v>1827</v>
      </c>
      <c r="K2393" s="194" t="s">
        <v>17</v>
      </c>
      <c r="L2393" s="2">
        <v>30</v>
      </c>
      <c r="M2393" s="194">
        <v>12</v>
      </c>
      <c r="N2393" s="2">
        <v>28</v>
      </c>
      <c r="O2393" s="195">
        <v>60</v>
      </c>
    </row>
    <row r="2394" spans="1:15">
      <c r="A2394" s="7">
        <v>2016</v>
      </c>
      <c r="B2394" s="7" t="s">
        <v>33</v>
      </c>
      <c r="C2394" s="8">
        <v>42597</v>
      </c>
      <c r="D2394" s="7">
        <v>13</v>
      </c>
      <c r="E2394" s="7" t="str">
        <f t="shared" si="62"/>
        <v>S334259713</v>
      </c>
      <c r="F2394" s="3">
        <v>2019</v>
      </c>
      <c r="G2394" s="2">
        <v>150</v>
      </c>
      <c r="H2394" s="2" t="s">
        <v>327</v>
      </c>
      <c r="I2394" s="2" t="s">
        <v>2528</v>
      </c>
      <c r="J2394" s="2" t="s">
        <v>334</v>
      </c>
      <c r="K2394" s="194" t="s">
        <v>17</v>
      </c>
      <c r="L2394" s="2">
        <v>26</v>
      </c>
      <c r="M2394" s="194">
        <v>16</v>
      </c>
      <c r="N2394" s="2">
        <v>36</v>
      </c>
      <c r="O2394" s="195">
        <v>48</v>
      </c>
    </row>
    <row r="2395" spans="1:15" ht="15.75" thickBot="1">
      <c r="A2395" s="7">
        <v>2016</v>
      </c>
      <c r="B2395" s="7" t="s">
        <v>33</v>
      </c>
      <c r="C2395" s="8">
        <v>42597</v>
      </c>
      <c r="D2395" s="7">
        <v>14</v>
      </c>
      <c r="E2395" s="7" t="str">
        <f t="shared" si="62"/>
        <v>S334259714</v>
      </c>
      <c r="F2395" s="5">
        <v>2020</v>
      </c>
      <c r="G2395" s="6">
        <v>150</v>
      </c>
      <c r="H2395" s="6" t="s">
        <v>5157</v>
      </c>
      <c r="I2395" s="6" t="s">
        <v>5158</v>
      </c>
      <c r="J2395" s="6" t="s">
        <v>1490</v>
      </c>
      <c r="K2395" s="196" t="s">
        <v>17</v>
      </c>
      <c r="L2395" s="6">
        <v>24</v>
      </c>
      <c r="M2395" s="196">
        <v>16</v>
      </c>
      <c r="N2395" s="6">
        <v>24</v>
      </c>
      <c r="O2395" s="197">
        <v>60</v>
      </c>
    </row>
    <row r="2396" spans="1:15" ht="16.5" thickTop="1" thickBot="1">
      <c r="A2396" s="7">
        <v>2016</v>
      </c>
      <c r="B2396" s="7" t="s">
        <v>33</v>
      </c>
      <c r="C2396" s="8">
        <v>42597</v>
      </c>
      <c r="D2396" s="7">
        <v>15</v>
      </c>
      <c r="E2396" s="7" t="str">
        <f t="shared" si="62"/>
        <v>S334259715</v>
      </c>
      <c r="F2396" s="1" t="s">
        <v>15</v>
      </c>
    </row>
    <row r="2397" spans="1:15" ht="16.5" thickTop="1" thickBot="1">
      <c r="A2397" s="7">
        <v>2016</v>
      </c>
      <c r="B2397" s="7" t="s">
        <v>33</v>
      </c>
      <c r="C2397" s="8">
        <v>42597</v>
      </c>
      <c r="D2397" s="7">
        <v>16</v>
      </c>
      <c r="E2397" s="7" t="str">
        <f t="shared" si="62"/>
        <v>S334259716</v>
      </c>
      <c r="F2397" s="338" t="s">
        <v>1</v>
      </c>
      <c r="G2397" s="341" t="s">
        <v>2</v>
      </c>
      <c r="H2397" s="342"/>
      <c r="I2397" s="342"/>
      <c r="J2397" s="343"/>
      <c r="K2397" s="344" t="s">
        <v>3</v>
      </c>
      <c r="L2397" s="343"/>
      <c r="M2397" s="344" t="s">
        <v>144</v>
      </c>
      <c r="N2397" s="342"/>
      <c r="O2397" s="342"/>
    </row>
    <row r="2398" spans="1:15" ht="18" customHeight="1" thickBot="1">
      <c r="A2398" s="7">
        <v>2016</v>
      </c>
      <c r="B2398" s="7" t="s">
        <v>33</v>
      </c>
      <c r="C2398" s="8">
        <v>42597</v>
      </c>
      <c r="D2398" s="7">
        <v>17</v>
      </c>
      <c r="E2398" s="7" t="str">
        <f t="shared" si="62"/>
        <v>S334259717</v>
      </c>
      <c r="F2398" s="339"/>
      <c r="G2398" s="345" t="s">
        <v>5</v>
      </c>
      <c r="H2398" s="347" t="s">
        <v>145</v>
      </c>
      <c r="I2398" s="348"/>
      <c r="J2398" s="349"/>
      <c r="K2398" s="350" t="s">
        <v>6</v>
      </c>
      <c r="L2398" s="352" t="s">
        <v>7</v>
      </c>
      <c r="M2398" s="350" t="s">
        <v>8</v>
      </c>
      <c r="N2398" s="354" t="s">
        <v>146</v>
      </c>
      <c r="O2398" s="356" t="s">
        <v>147</v>
      </c>
    </row>
    <row r="2399" spans="1:15" ht="15.75" thickBot="1">
      <c r="A2399" s="7">
        <v>2016</v>
      </c>
      <c r="B2399" s="7" t="s">
        <v>33</v>
      </c>
      <c r="C2399" s="8">
        <v>42597</v>
      </c>
      <c r="D2399" s="7">
        <v>18</v>
      </c>
      <c r="E2399" s="7" t="str">
        <f t="shared" si="62"/>
        <v>S334259718</v>
      </c>
      <c r="F2399" s="340"/>
      <c r="G2399" s="346"/>
      <c r="H2399" s="191" t="s">
        <v>9</v>
      </c>
      <c r="I2399" s="192" t="s">
        <v>18</v>
      </c>
      <c r="J2399" s="193" t="s">
        <v>11</v>
      </c>
      <c r="K2399" s="351"/>
      <c r="L2399" s="353"/>
      <c r="M2399" s="351"/>
      <c r="N2399" s="355"/>
      <c r="O2399" s="357"/>
    </row>
    <row r="2400" spans="1:15">
      <c r="A2400" s="7">
        <v>2016</v>
      </c>
      <c r="B2400" s="7" t="s">
        <v>33</v>
      </c>
      <c r="C2400" s="8">
        <v>42597</v>
      </c>
      <c r="D2400" s="7">
        <v>19</v>
      </c>
      <c r="E2400" s="7" t="str">
        <f t="shared" si="62"/>
        <v>S334259719</v>
      </c>
      <c r="F2400" s="3" t="s">
        <v>16</v>
      </c>
      <c r="G2400" s="2">
        <v>17</v>
      </c>
      <c r="H2400" s="2" t="s">
        <v>4772</v>
      </c>
      <c r="I2400" s="2" t="s">
        <v>5159</v>
      </c>
      <c r="J2400" s="2" t="s">
        <v>1697</v>
      </c>
      <c r="K2400" s="194" t="s">
        <v>17</v>
      </c>
      <c r="L2400" s="2">
        <v>43</v>
      </c>
      <c r="M2400" s="194" t="s">
        <v>512</v>
      </c>
      <c r="N2400" s="2" t="s">
        <v>1173</v>
      </c>
      <c r="O2400" s="195" t="s">
        <v>1100</v>
      </c>
    </row>
    <row r="2401" spans="1:15">
      <c r="A2401" s="7">
        <v>2016</v>
      </c>
      <c r="B2401" s="7" t="s">
        <v>33</v>
      </c>
      <c r="C2401" s="8">
        <v>42597</v>
      </c>
      <c r="D2401" s="7">
        <v>20</v>
      </c>
      <c r="E2401" s="7" t="str">
        <f t="shared" si="62"/>
        <v>S334259720</v>
      </c>
      <c r="F2401" s="4">
        <v>42583</v>
      </c>
      <c r="G2401" s="2">
        <v>137</v>
      </c>
      <c r="H2401" s="2" t="s">
        <v>5160</v>
      </c>
      <c r="I2401" s="2" t="s">
        <v>4375</v>
      </c>
      <c r="J2401" s="2" t="s">
        <v>558</v>
      </c>
      <c r="K2401" s="194" t="s">
        <v>17</v>
      </c>
      <c r="L2401" s="2">
        <v>44</v>
      </c>
      <c r="M2401" s="194" t="s">
        <v>340</v>
      </c>
      <c r="N2401" s="2">
        <v>25</v>
      </c>
      <c r="O2401" s="195" t="s">
        <v>1691</v>
      </c>
    </row>
    <row r="2402" spans="1:15">
      <c r="A2402" s="7">
        <v>2016</v>
      </c>
      <c r="B2402" s="7" t="s">
        <v>33</v>
      </c>
      <c r="C2402" s="8">
        <v>42597</v>
      </c>
      <c r="D2402" s="7">
        <v>21</v>
      </c>
      <c r="E2402" s="7" t="str">
        <f t="shared" si="62"/>
        <v>S334259721</v>
      </c>
      <c r="F2402" s="4">
        <v>42614</v>
      </c>
      <c r="G2402" s="2">
        <v>210</v>
      </c>
      <c r="H2402" s="2" t="s">
        <v>5161</v>
      </c>
      <c r="I2402" s="2" t="s">
        <v>5162</v>
      </c>
      <c r="J2402" s="2" t="s">
        <v>744</v>
      </c>
      <c r="K2402" s="194" t="s">
        <v>17</v>
      </c>
      <c r="L2402" s="2">
        <v>41</v>
      </c>
      <c r="M2402" s="194" t="s">
        <v>4108</v>
      </c>
      <c r="N2402" s="2">
        <v>0</v>
      </c>
      <c r="O2402" s="195" t="s">
        <v>5163</v>
      </c>
    </row>
    <row r="2403" spans="1:15">
      <c r="A2403" s="7">
        <v>2016</v>
      </c>
      <c r="B2403" s="7" t="s">
        <v>33</v>
      </c>
      <c r="C2403" s="8">
        <v>42597</v>
      </c>
      <c r="D2403" s="7">
        <v>22</v>
      </c>
      <c r="E2403" s="7" t="str">
        <f t="shared" si="62"/>
        <v>S334259722</v>
      </c>
      <c r="F2403" s="4">
        <v>42644</v>
      </c>
      <c r="G2403" s="2">
        <v>205</v>
      </c>
      <c r="H2403" s="2" t="s">
        <v>5164</v>
      </c>
      <c r="I2403" s="2">
        <v>204</v>
      </c>
      <c r="J2403" s="2" t="s">
        <v>5165</v>
      </c>
      <c r="K2403" s="194" t="s">
        <v>17</v>
      </c>
      <c r="L2403" s="2">
        <v>38</v>
      </c>
      <c r="M2403" s="194" t="s">
        <v>1116</v>
      </c>
      <c r="N2403" s="2">
        <v>0</v>
      </c>
      <c r="O2403" s="195" t="s">
        <v>482</v>
      </c>
    </row>
    <row r="2404" spans="1:15">
      <c r="A2404" s="7">
        <v>2016</v>
      </c>
      <c r="B2404" s="7" t="s">
        <v>33</v>
      </c>
      <c r="C2404" s="8">
        <v>42597</v>
      </c>
      <c r="D2404" s="7">
        <v>23</v>
      </c>
      <c r="E2404" s="7" t="str">
        <f t="shared" si="62"/>
        <v>S334259723</v>
      </c>
      <c r="F2404" s="4">
        <v>42675</v>
      </c>
      <c r="G2404" s="2">
        <v>200</v>
      </c>
      <c r="H2404" s="2" t="s">
        <v>5166</v>
      </c>
      <c r="I2404" s="2" t="s">
        <v>5167</v>
      </c>
      <c r="J2404" s="2" t="s">
        <v>320</v>
      </c>
      <c r="K2404" s="194" t="s">
        <v>17</v>
      </c>
      <c r="L2404" s="2">
        <v>38</v>
      </c>
      <c r="M2404" s="194">
        <v>50</v>
      </c>
      <c r="N2404" s="2" t="s">
        <v>466</v>
      </c>
      <c r="O2404" s="195" t="s">
        <v>482</v>
      </c>
    </row>
    <row r="2405" spans="1:15">
      <c r="A2405" s="7">
        <v>2016</v>
      </c>
      <c r="B2405" s="7" t="s">
        <v>33</v>
      </c>
      <c r="C2405" s="8">
        <v>42597</v>
      </c>
      <c r="D2405" s="7">
        <v>24</v>
      </c>
      <c r="E2405" s="7" t="str">
        <f t="shared" si="62"/>
        <v>S334259724</v>
      </c>
      <c r="F2405" s="3" t="s">
        <v>14</v>
      </c>
      <c r="G2405" s="2">
        <v>195</v>
      </c>
      <c r="H2405" s="2" t="s">
        <v>5168</v>
      </c>
      <c r="I2405" s="2" t="s">
        <v>5169</v>
      </c>
      <c r="J2405" s="2" t="s">
        <v>2119</v>
      </c>
      <c r="K2405" s="194" t="s">
        <v>17</v>
      </c>
      <c r="L2405" s="2">
        <v>38</v>
      </c>
      <c r="M2405" s="194" t="s">
        <v>525</v>
      </c>
      <c r="N2405" s="2">
        <v>0</v>
      </c>
      <c r="O2405" s="195" t="s">
        <v>2071</v>
      </c>
    </row>
    <row r="2406" spans="1:15">
      <c r="A2406" s="7">
        <v>2016</v>
      </c>
      <c r="B2406" s="7" t="s">
        <v>33</v>
      </c>
      <c r="C2406" s="8">
        <v>42597</v>
      </c>
      <c r="D2406" s="7">
        <v>25</v>
      </c>
      <c r="E2406" s="7" t="str">
        <f t="shared" si="62"/>
        <v>S334259725</v>
      </c>
      <c r="F2406" s="3">
        <v>2017</v>
      </c>
      <c r="G2406" s="2">
        <v>190</v>
      </c>
      <c r="H2406" s="2" t="s">
        <v>5170</v>
      </c>
      <c r="I2406" s="2" t="s">
        <v>5171</v>
      </c>
      <c r="J2406" s="2" t="s">
        <v>5172</v>
      </c>
      <c r="K2406" s="194" t="s">
        <v>17</v>
      </c>
      <c r="L2406" s="2">
        <v>33</v>
      </c>
      <c r="M2406" s="194" t="s">
        <v>334</v>
      </c>
      <c r="N2406" s="2" t="s">
        <v>379</v>
      </c>
      <c r="O2406" s="195" t="s">
        <v>507</v>
      </c>
    </row>
    <row r="2407" spans="1:15">
      <c r="A2407" s="7">
        <v>2016</v>
      </c>
      <c r="B2407" s="7" t="s">
        <v>33</v>
      </c>
      <c r="C2407" s="8">
        <v>42597</v>
      </c>
      <c r="D2407" s="7">
        <v>26</v>
      </c>
      <c r="E2407" s="7" t="str">
        <f t="shared" si="62"/>
        <v>S334259726</v>
      </c>
      <c r="F2407" s="3">
        <v>2018</v>
      </c>
      <c r="G2407" s="2">
        <v>205</v>
      </c>
      <c r="H2407" s="2" t="s">
        <v>5173</v>
      </c>
      <c r="I2407" s="2" t="s">
        <v>5174</v>
      </c>
      <c r="J2407" s="2" t="s">
        <v>288</v>
      </c>
      <c r="K2407" s="194" t="s">
        <v>17</v>
      </c>
      <c r="L2407" s="2">
        <v>30</v>
      </c>
      <c r="M2407" s="194" t="s">
        <v>2055</v>
      </c>
      <c r="N2407" s="2" t="s">
        <v>2055</v>
      </c>
      <c r="O2407" s="195" t="s">
        <v>555</v>
      </c>
    </row>
    <row r="2408" spans="1:15">
      <c r="A2408" s="7">
        <v>2016</v>
      </c>
      <c r="B2408" s="7" t="s">
        <v>33</v>
      </c>
      <c r="C2408" s="8">
        <v>42597</v>
      </c>
      <c r="D2408" s="7">
        <v>27</v>
      </c>
      <c r="E2408" s="7" t="str">
        <f t="shared" si="62"/>
        <v>S334259727</v>
      </c>
      <c r="F2408" s="3">
        <v>2019</v>
      </c>
      <c r="G2408" s="2">
        <v>203</v>
      </c>
      <c r="H2408" s="2" t="s">
        <v>5175</v>
      </c>
      <c r="I2408" s="2" t="s">
        <v>5176</v>
      </c>
      <c r="J2408" s="2" t="s">
        <v>2119</v>
      </c>
      <c r="K2408" s="194" t="s">
        <v>17</v>
      </c>
      <c r="L2408" s="2">
        <v>27</v>
      </c>
      <c r="M2408" s="194">
        <v>15</v>
      </c>
      <c r="N2408" s="2">
        <v>25</v>
      </c>
      <c r="O2408" s="195">
        <v>60</v>
      </c>
    </row>
    <row r="2409" spans="1:15" ht="15.75" thickBot="1">
      <c r="A2409" s="7">
        <v>2016</v>
      </c>
      <c r="B2409" s="7" t="s">
        <v>33</v>
      </c>
      <c r="C2409" s="8">
        <v>42597</v>
      </c>
      <c r="D2409" s="7">
        <v>28</v>
      </c>
      <c r="E2409" s="7" t="str">
        <f t="shared" si="62"/>
        <v>S334259728</v>
      </c>
      <c r="F2409" s="5">
        <v>2020</v>
      </c>
      <c r="G2409" s="6">
        <v>200</v>
      </c>
      <c r="H2409" s="6" t="s">
        <v>5177</v>
      </c>
      <c r="I2409" s="6" t="s">
        <v>5178</v>
      </c>
      <c r="J2409" s="6" t="s">
        <v>1417</v>
      </c>
      <c r="K2409" s="196" t="s">
        <v>17</v>
      </c>
      <c r="L2409" s="6">
        <v>22</v>
      </c>
      <c r="M2409" s="196" t="s">
        <v>4117</v>
      </c>
      <c r="N2409" s="6" t="s">
        <v>5179</v>
      </c>
      <c r="O2409" s="197" t="s">
        <v>5180</v>
      </c>
    </row>
    <row r="2410" spans="1:15" ht="16.5" thickTop="1" thickBot="1">
      <c r="A2410" s="7">
        <v>2016</v>
      </c>
      <c r="B2410" s="7" t="s">
        <v>32</v>
      </c>
      <c r="C2410" s="8">
        <v>42604</v>
      </c>
      <c r="D2410" s="7">
        <v>1</v>
      </c>
      <c r="E2410" s="7" t="str">
        <f t="shared" si="62"/>
        <v>S34426041</v>
      </c>
      <c r="F2410" s="1" t="s">
        <v>0</v>
      </c>
    </row>
    <row r="2411" spans="1:15" ht="16.5" thickTop="1" thickBot="1">
      <c r="A2411" s="7">
        <v>2016</v>
      </c>
      <c r="B2411" s="7" t="s">
        <v>32</v>
      </c>
      <c r="C2411" s="8">
        <v>42604</v>
      </c>
      <c r="D2411" s="7">
        <v>2</v>
      </c>
      <c r="E2411" s="7" t="str">
        <f t="shared" ref="E2411:E2474" si="63">B2411&amp;C2411&amp;D2411</f>
        <v>S34426042</v>
      </c>
      <c r="F2411" s="338" t="s">
        <v>1</v>
      </c>
      <c r="G2411" s="341" t="s">
        <v>2</v>
      </c>
      <c r="H2411" s="342"/>
      <c r="I2411" s="342"/>
      <c r="J2411" s="343"/>
      <c r="K2411" s="344" t="s">
        <v>3</v>
      </c>
      <c r="L2411" s="343"/>
      <c r="M2411" s="344" t="s">
        <v>144</v>
      </c>
      <c r="N2411" s="342"/>
      <c r="O2411" s="342"/>
    </row>
    <row r="2412" spans="1:15" ht="18" customHeight="1" thickBot="1">
      <c r="A2412" s="7">
        <v>2016</v>
      </c>
      <c r="B2412" s="7" t="s">
        <v>32</v>
      </c>
      <c r="C2412" s="8">
        <v>42604</v>
      </c>
      <c r="D2412" s="7">
        <v>3</v>
      </c>
      <c r="E2412" s="7" t="str">
        <f t="shared" si="63"/>
        <v>S34426043</v>
      </c>
      <c r="F2412" s="339"/>
      <c r="G2412" s="345" t="s">
        <v>5</v>
      </c>
      <c r="H2412" s="347" t="s">
        <v>145</v>
      </c>
      <c r="I2412" s="348"/>
      <c r="J2412" s="349"/>
      <c r="K2412" s="350" t="s">
        <v>6</v>
      </c>
      <c r="L2412" s="352" t="s">
        <v>7</v>
      </c>
      <c r="M2412" s="350" t="s">
        <v>8</v>
      </c>
      <c r="N2412" s="354" t="s">
        <v>146</v>
      </c>
      <c r="O2412" s="356" t="s">
        <v>147</v>
      </c>
    </row>
    <row r="2413" spans="1:15" ht="15.75" thickBot="1">
      <c r="A2413" s="7">
        <v>2016</v>
      </c>
      <c r="B2413" s="7" t="s">
        <v>32</v>
      </c>
      <c r="C2413" s="8">
        <v>42604</v>
      </c>
      <c r="D2413" s="7">
        <v>4</v>
      </c>
      <c r="E2413" s="7" t="str">
        <f t="shared" si="63"/>
        <v>S34426044</v>
      </c>
      <c r="F2413" s="340"/>
      <c r="G2413" s="346"/>
      <c r="H2413" s="191" t="s">
        <v>9</v>
      </c>
      <c r="I2413" s="192" t="s">
        <v>18</v>
      </c>
      <c r="J2413" s="193" t="s">
        <v>11</v>
      </c>
      <c r="K2413" s="351"/>
      <c r="L2413" s="353"/>
      <c r="M2413" s="351"/>
      <c r="N2413" s="355"/>
      <c r="O2413" s="357"/>
    </row>
    <row r="2414" spans="1:15">
      <c r="A2414" s="7">
        <v>2016</v>
      </c>
      <c r="B2414" s="7" t="s">
        <v>32</v>
      </c>
      <c r="C2414" s="8">
        <v>42604</v>
      </c>
      <c r="D2414" s="7">
        <v>5</v>
      </c>
      <c r="E2414" s="7" t="str">
        <f t="shared" si="63"/>
        <v>S34426045</v>
      </c>
      <c r="F2414" s="3" t="s">
        <v>12</v>
      </c>
      <c r="G2414" s="2" t="s">
        <v>5181</v>
      </c>
      <c r="H2414" s="2" t="s">
        <v>5181</v>
      </c>
      <c r="I2414" s="2" t="s">
        <v>5182</v>
      </c>
      <c r="J2414" s="2" t="s">
        <v>1587</v>
      </c>
      <c r="K2414" s="194" t="s">
        <v>13</v>
      </c>
      <c r="L2414" s="2">
        <v>46</v>
      </c>
      <c r="M2414" s="194" t="s">
        <v>736</v>
      </c>
      <c r="N2414" s="2" t="s">
        <v>1181</v>
      </c>
      <c r="O2414" s="195" t="s">
        <v>518</v>
      </c>
    </row>
    <row r="2415" spans="1:15">
      <c r="A2415" s="7">
        <v>2016</v>
      </c>
      <c r="B2415" s="7" t="s">
        <v>32</v>
      </c>
      <c r="C2415" s="8">
        <v>42604</v>
      </c>
      <c r="D2415" s="7">
        <v>6</v>
      </c>
      <c r="E2415" s="7" t="str">
        <f t="shared" si="63"/>
        <v>S34426046</v>
      </c>
      <c r="F2415" s="4">
        <v>42583</v>
      </c>
      <c r="G2415" s="2" t="s">
        <v>5183</v>
      </c>
      <c r="H2415" s="2" t="s">
        <v>5183</v>
      </c>
      <c r="I2415" s="2" t="s">
        <v>5184</v>
      </c>
      <c r="J2415" s="2" t="s">
        <v>2052</v>
      </c>
      <c r="K2415" s="194" t="s">
        <v>13</v>
      </c>
      <c r="L2415" s="2">
        <v>45</v>
      </c>
      <c r="M2415" s="194" t="s">
        <v>2071</v>
      </c>
      <c r="N2415" s="2" t="s">
        <v>477</v>
      </c>
      <c r="O2415" s="195" t="s">
        <v>383</v>
      </c>
    </row>
    <row r="2416" spans="1:15">
      <c r="A2416" s="7">
        <v>2016</v>
      </c>
      <c r="B2416" s="7" t="s">
        <v>32</v>
      </c>
      <c r="C2416" s="8">
        <v>42604</v>
      </c>
      <c r="D2416" s="7">
        <v>7</v>
      </c>
      <c r="E2416" s="7" t="str">
        <f t="shared" si="63"/>
        <v>S34426047</v>
      </c>
      <c r="F2416" s="4">
        <v>42614</v>
      </c>
      <c r="G2416" s="2" t="s">
        <v>5185</v>
      </c>
      <c r="H2416" s="2" t="s">
        <v>5185</v>
      </c>
      <c r="I2416" s="2" t="s">
        <v>3308</v>
      </c>
      <c r="J2416" s="2" t="s">
        <v>5051</v>
      </c>
      <c r="K2416" s="194" t="s">
        <v>13</v>
      </c>
      <c r="L2416" s="2">
        <v>42</v>
      </c>
      <c r="M2416" s="194" t="s">
        <v>5186</v>
      </c>
      <c r="N2416" s="2" t="s">
        <v>5187</v>
      </c>
      <c r="O2416" s="195" t="s">
        <v>5187</v>
      </c>
    </row>
    <row r="2417" spans="1:15">
      <c r="A2417" s="7">
        <v>2016</v>
      </c>
      <c r="B2417" s="7" t="s">
        <v>32</v>
      </c>
      <c r="C2417" s="8">
        <v>42604</v>
      </c>
      <c r="D2417" s="7">
        <v>8</v>
      </c>
      <c r="E2417" s="7" t="str">
        <f t="shared" si="63"/>
        <v>S34426048</v>
      </c>
      <c r="F2417" s="4">
        <v>42644</v>
      </c>
      <c r="G2417" s="2" t="s">
        <v>5188</v>
      </c>
      <c r="H2417" s="2" t="s">
        <v>5188</v>
      </c>
      <c r="I2417" s="2" t="s">
        <v>5189</v>
      </c>
      <c r="J2417" s="2" t="s">
        <v>5190</v>
      </c>
      <c r="K2417" s="194" t="s">
        <v>13</v>
      </c>
      <c r="L2417" s="2">
        <v>42</v>
      </c>
      <c r="M2417" s="194" t="s">
        <v>731</v>
      </c>
      <c r="N2417" s="2" t="s">
        <v>730</v>
      </c>
      <c r="O2417" s="195" t="s">
        <v>729</v>
      </c>
    </row>
    <row r="2418" spans="1:15">
      <c r="A2418" s="7">
        <v>2016</v>
      </c>
      <c r="B2418" s="7" t="s">
        <v>32</v>
      </c>
      <c r="C2418" s="8">
        <v>42604</v>
      </c>
      <c r="D2418" s="7">
        <v>9</v>
      </c>
      <c r="E2418" s="7" t="str">
        <f t="shared" si="63"/>
        <v>S34426049</v>
      </c>
      <c r="F2418" s="4">
        <v>42675</v>
      </c>
      <c r="G2418" s="2" t="s">
        <v>5191</v>
      </c>
      <c r="H2418" s="2" t="s">
        <v>5191</v>
      </c>
      <c r="I2418" s="2" t="s">
        <v>5192</v>
      </c>
      <c r="J2418" s="2" t="s">
        <v>613</v>
      </c>
      <c r="K2418" s="194" t="s">
        <v>13</v>
      </c>
      <c r="L2418" s="2">
        <v>43</v>
      </c>
      <c r="M2418" s="194" t="s">
        <v>1691</v>
      </c>
      <c r="N2418" s="2" t="s">
        <v>596</v>
      </c>
      <c r="O2418" s="195" t="s">
        <v>423</v>
      </c>
    </row>
    <row r="2419" spans="1:15">
      <c r="A2419" s="7">
        <v>2016</v>
      </c>
      <c r="B2419" s="7" t="s">
        <v>32</v>
      </c>
      <c r="C2419" s="8">
        <v>42604</v>
      </c>
      <c r="D2419" s="7">
        <v>10</v>
      </c>
      <c r="E2419" s="7" t="str">
        <f t="shared" si="63"/>
        <v>S344260410</v>
      </c>
      <c r="F2419" s="3" t="s">
        <v>14</v>
      </c>
      <c r="G2419" s="2" t="s">
        <v>5193</v>
      </c>
      <c r="H2419" s="2" t="s">
        <v>5193</v>
      </c>
      <c r="I2419" s="2" t="s">
        <v>5194</v>
      </c>
      <c r="J2419" s="2" t="s">
        <v>2236</v>
      </c>
      <c r="K2419" s="194" t="s">
        <v>13</v>
      </c>
      <c r="L2419" s="2">
        <v>43</v>
      </c>
      <c r="M2419" s="194" t="s">
        <v>2317</v>
      </c>
      <c r="N2419" s="2" t="s">
        <v>5037</v>
      </c>
      <c r="O2419" s="195" t="s">
        <v>2166</v>
      </c>
    </row>
    <row r="2420" spans="1:15">
      <c r="A2420" s="7">
        <v>2016</v>
      </c>
      <c r="B2420" s="7" t="s">
        <v>32</v>
      </c>
      <c r="C2420" s="8">
        <v>42604</v>
      </c>
      <c r="D2420" s="7">
        <v>11</v>
      </c>
      <c r="E2420" s="7" t="str">
        <f t="shared" si="63"/>
        <v>S344260411</v>
      </c>
      <c r="F2420" s="3">
        <v>2017</v>
      </c>
      <c r="G2420" s="2" t="s">
        <v>3396</v>
      </c>
      <c r="H2420" s="2" t="s">
        <v>3396</v>
      </c>
      <c r="I2420" s="2" t="s">
        <v>4705</v>
      </c>
      <c r="J2420" s="2" t="s">
        <v>2242</v>
      </c>
      <c r="K2420" s="194" t="s">
        <v>13</v>
      </c>
      <c r="L2420" s="2">
        <v>35</v>
      </c>
      <c r="M2420" s="194" t="s">
        <v>626</v>
      </c>
      <c r="N2420" s="2" t="s">
        <v>585</v>
      </c>
      <c r="O2420" s="195" t="s">
        <v>704</v>
      </c>
    </row>
    <row r="2421" spans="1:15">
      <c r="A2421" s="7">
        <v>2016</v>
      </c>
      <c r="B2421" s="7" t="s">
        <v>32</v>
      </c>
      <c r="C2421" s="8">
        <v>42604</v>
      </c>
      <c r="D2421" s="7">
        <v>12</v>
      </c>
      <c r="E2421" s="7" t="str">
        <f t="shared" si="63"/>
        <v>S344260412</v>
      </c>
      <c r="F2421" s="3">
        <v>2018</v>
      </c>
      <c r="G2421" s="2" t="s">
        <v>5195</v>
      </c>
      <c r="H2421" s="2" t="s">
        <v>5195</v>
      </c>
      <c r="I2421" s="2" t="s">
        <v>5196</v>
      </c>
      <c r="J2421" s="2" t="s">
        <v>892</v>
      </c>
      <c r="K2421" s="194" t="s">
        <v>13</v>
      </c>
      <c r="L2421" s="2">
        <v>28</v>
      </c>
      <c r="M2421" s="194" t="s">
        <v>740</v>
      </c>
      <c r="N2421" s="2" t="s">
        <v>1646</v>
      </c>
      <c r="O2421" s="195" t="s">
        <v>400</v>
      </c>
    </row>
    <row r="2422" spans="1:15">
      <c r="A2422" s="7">
        <v>2016</v>
      </c>
      <c r="B2422" s="7" t="s">
        <v>32</v>
      </c>
      <c r="C2422" s="8">
        <v>42604</v>
      </c>
      <c r="D2422" s="7">
        <v>13</v>
      </c>
      <c r="E2422" s="7" t="str">
        <f t="shared" si="63"/>
        <v>S344260413</v>
      </c>
      <c r="F2422" s="3">
        <v>2019</v>
      </c>
      <c r="G2422" s="2" t="s">
        <v>3758</v>
      </c>
      <c r="H2422" s="2" t="s">
        <v>3758</v>
      </c>
      <c r="I2422" s="2" t="s">
        <v>3715</v>
      </c>
      <c r="J2422" s="2" t="s">
        <v>2127</v>
      </c>
      <c r="K2422" s="194" t="s">
        <v>13</v>
      </c>
      <c r="L2422" s="2">
        <v>26</v>
      </c>
      <c r="M2422" s="194" t="s">
        <v>740</v>
      </c>
      <c r="N2422" s="2" t="s">
        <v>1646</v>
      </c>
      <c r="O2422" s="195" t="s">
        <v>400</v>
      </c>
    </row>
    <row r="2423" spans="1:15" ht="15.75" thickBot="1">
      <c r="A2423" s="7">
        <v>2016</v>
      </c>
      <c r="B2423" s="7" t="s">
        <v>32</v>
      </c>
      <c r="C2423" s="8">
        <v>42604</v>
      </c>
      <c r="D2423" s="7">
        <v>14</v>
      </c>
      <c r="E2423" s="7" t="str">
        <f t="shared" si="63"/>
        <v>S344260414</v>
      </c>
      <c r="F2423" s="5">
        <v>2020</v>
      </c>
      <c r="G2423" s="6" t="s">
        <v>5197</v>
      </c>
      <c r="H2423" s="6" t="s">
        <v>5197</v>
      </c>
      <c r="I2423" s="6" t="s">
        <v>5198</v>
      </c>
      <c r="J2423" s="6" t="s">
        <v>3533</v>
      </c>
      <c r="K2423" s="196" t="s">
        <v>13</v>
      </c>
      <c r="L2423" s="6">
        <v>29</v>
      </c>
      <c r="M2423" s="196" t="s">
        <v>400</v>
      </c>
      <c r="N2423" s="6" t="s">
        <v>740</v>
      </c>
      <c r="O2423" s="197" t="s">
        <v>1646</v>
      </c>
    </row>
    <row r="2424" spans="1:15" ht="16.5" thickTop="1" thickBot="1">
      <c r="A2424" s="7">
        <v>2016</v>
      </c>
      <c r="B2424" s="7" t="s">
        <v>32</v>
      </c>
      <c r="C2424" s="8">
        <v>42604</v>
      </c>
      <c r="D2424" s="7">
        <v>15</v>
      </c>
      <c r="E2424" s="7" t="str">
        <f t="shared" si="63"/>
        <v>S344260415</v>
      </c>
      <c r="F2424" s="1" t="s">
        <v>15</v>
      </c>
    </row>
    <row r="2425" spans="1:15" ht="16.5" thickTop="1" thickBot="1">
      <c r="A2425" s="7">
        <v>2016</v>
      </c>
      <c r="B2425" s="7" t="s">
        <v>32</v>
      </c>
      <c r="C2425" s="8">
        <v>42604</v>
      </c>
      <c r="D2425" s="7">
        <v>16</v>
      </c>
      <c r="E2425" s="7" t="str">
        <f t="shared" si="63"/>
        <v>S344260416</v>
      </c>
      <c r="F2425" s="338" t="s">
        <v>1</v>
      </c>
      <c r="G2425" s="341" t="s">
        <v>2</v>
      </c>
      <c r="H2425" s="342"/>
      <c r="I2425" s="342"/>
      <c r="J2425" s="343"/>
      <c r="K2425" s="344" t="s">
        <v>3</v>
      </c>
      <c r="L2425" s="343"/>
      <c r="M2425" s="344" t="s">
        <v>144</v>
      </c>
      <c r="N2425" s="342"/>
      <c r="O2425" s="342"/>
    </row>
    <row r="2426" spans="1:15" ht="18" customHeight="1" thickBot="1">
      <c r="A2426" s="7">
        <v>2016</v>
      </c>
      <c r="B2426" s="7" t="s">
        <v>32</v>
      </c>
      <c r="C2426" s="8">
        <v>42604</v>
      </c>
      <c r="D2426" s="7">
        <v>17</v>
      </c>
      <c r="E2426" s="7" t="str">
        <f t="shared" si="63"/>
        <v>S344260417</v>
      </c>
      <c r="F2426" s="339"/>
      <c r="G2426" s="345" t="s">
        <v>5</v>
      </c>
      <c r="H2426" s="347" t="s">
        <v>145</v>
      </c>
      <c r="I2426" s="348"/>
      <c r="J2426" s="349"/>
      <c r="K2426" s="350" t="s">
        <v>6</v>
      </c>
      <c r="L2426" s="352" t="s">
        <v>7</v>
      </c>
      <c r="M2426" s="350" t="s">
        <v>8</v>
      </c>
      <c r="N2426" s="354" t="s">
        <v>146</v>
      </c>
      <c r="O2426" s="356" t="s">
        <v>147</v>
      </c>
    </row>
    <row r="2427" spans="1:15" ht="15.75" thickBot="1">
      <c r="A2427" s="7">
        <v>2016</v>
      </c>
      <c r="B2427" s="7" t="s">
        <v>32</v>
      </c>
      <c r="C2427" s="8">
        <v>42604</v>
      </c>
      <c r="D2427" s="7">
        <v>18</v>
      </c>
      <c r="E2427" s="7" t="str">
        <f t="shared" si="63"/>
        <v>S344260418</v>
      </c>
      <c r="F2427" s="340"/>
      <c r="G2427" s="346"/>
      <c r="H2427" s="191" t="s">
        <v>9</v>
      </c>
      <c r="I2427" s="192" t="s">
        <v>18</v>
      </c>
      <c r="J2427" s="193" t="s">
        <v>11</v>
      </c>
      <c r="K2427" s="351"/>
      <c r="L2427" s="353"/>
      <c r="M2427" s="351"/>
      <c r="N2427" s="355"/>
      <c r="O2427" s="357"/>
    </row>
    <row r="2428" spans="1:15">
      <c r="A2428" s="7">
        <v>2016</v>
      </c>
      <c r="B2428" s="7" t="s">
        <v>32</v>
      </c>
      <c r="C2428" s="8">
        <v>42604</v>
      </c>
      <c r="D2428" s="7">
        <v>19</v>
      </c>
      <c r="E2428" s="7" t="str">
        <f t="shared" si="63"/>
        <v>S344260419</v>
      </c>
      <c r="F2428" s="3" t="s">
        <v>16</v>
      </c>
      <c r="G2428" s="2" t="s">
        <v>5199</v>
      </c>
      <c r="H2428" s="2" t="s">
        <v>5199</v>
      </c>
      <c r="I2428" s="2" t="s">
        <v>5200</v>
      </c>
      <c r="J2428" s="2" t="s">
        <v>5201</v>
      </c>
      <c r="K2428" s="194" t="s">
        <v>13</v>
      </c>
      <c r="L2428" s="2">
        <v>46</v>
      </c>
      <c r="M2428" s="194" t="s">
        <v>1077</v>
      </c>
      <c r="N2428" s="2" t="s">
        <v>5202</v>
      </c>
      <c r="O2428" s="195" t="s">
        <v>501</v>
      </c>
    </row>
    <row r="2429" spans="1:15">
      <c r="A2429" s="7">
        <v>2016</v>
      </c>
      <c r="B2429" s="7" t="s">
        <v>32</v>
      </c>
      <c r="C2429" s="8">
        <v>42604</v>
      </c>
      <c r="D2429" s="7">
        <v>20</v>
      </c>
      <c r="E2429" s="7" t="str">
        <f t="shared" si="63"/>
        <v>S344260420</v>
      </c>
      <c r="F2429" s="4">
        <v>42583</v>
      </c>
      <c r="G2429" s="2" t="s">
        <v>5203</v>
      </c>
      <c r="H2429" s="2" t="s">
        <v>5203</v>
      </c>
      <c r="I2429" s="2" t="s">
        <v>5204</v>
      </c>
      <c r="J2429" s="2" t="s">
        <v>5205</v>
      </c>
      <c r="K2429" s="194" t="s">
        <v>13</v>
      </c>
      <c r="L2429" s="2">
        <v>46</v>
      </c>
      <c r="M2429" s="194" t="s">
        <v>507</v>
      </c>
      <c r="N2429" s="2">
        <v>0</v>
      </c>
      <c r="O2429" s="195" t="s">
        <v>301</v>
      </c>
    </row>
    <row r="2430" spans="1:15">
      <c r="A2430" s="7">
        <v>2016</v>
      </c>
      <c r="B2430" s="7" t="s">
        <v>32</v>
      </c>
      <c r="C2430" s="8">
        <v>42604</v>
      </c>
      <c r="D2430" s="7">
        <v>21</v>
      </c>
      <c r="E2430" s="7" t="str">
        <f t="shared" si="63"/>
        <v>S344260421</v>
      </c>
      <c r="F2430" s="4">
        <v>42614</v>
      </c>
      <c r="G2430" s="2" t="s">
        <v>5141</v>
      </c>
      <c r="H2430" s="2" t="s">
        <v>5141</v>
      </c>
      <c r="I2430" s="2" t="s">
        <v>464</v>
      </c>
      <c r="J2430" s="2" t="s">
        <v>2745</v>
      </c>
      <c r="K2430" s="194" t="s">
        <v>13</v>
      </c>
      <c r="L2430" s="2">
        <v>42</v>
      </c>
      <c r="M2430" s="194" t="s">
        <v>672</v>
      </c>
      <c r="N2430" s="2">
        <v>0</v>
      </c>
      <c r="O2430" s="195" t="s">
        <v>681</v>
      </c>
    </row>
    <row r="2431" spans="1:15">
      <c r="A2431" s="7">
        <v>2016</v>
      </c>
      <c r="B2431" s="7" t="s">
        <v>32</v>
      </c>
      <c r="C2431" s="8">
        <v>42604</v>
      </c>
      <c r="D2431" s="7">
        <v>22</v>
      </c>
      <c r="E2431" s="7" t="str">
        <f t="shared" si="63"/>
        <v>S344260422</v>
      </c>
      <c r="F2431" s="4">
        <v>42644</v>
      </c>
      <c r="G2431" s="2" t="s">
        <v>5206</v>
      </c>
      <c r="H2431" s="2" t="s">
        <v>5206</v>
      </c>
      <c r="I2431" s="2" t="s">
        <v>5207</v>
      </c>
      <c r="J2431" s="2" t="s">
        <v>4267</v>
      </c>
      <c r="K2431" s="194" t="s">
        <v>13</v>
      </c>
      <c r="L2431" s="2">
        <v>42</v>
      </c>
      <c r="M2431" s="194" t="s">
        <v>3707</v>
      </c>
      <c r="N2431" s="2" t="s">
        <v>524</v>
      </c>
      <c r="O2431" s="195" t="s">
        <v>3058</v>
      </c>
    </row>
    <row r="2432" spans="1:15">
      <c r="A2432" s="7">
        <v>2016</v>
      </c>
      <c r="B2432" s="7" t="s">
        <v>32</v>
      </c>
      <c r="C2432" s="8">
        <v>42604</v>
      </c>
      <c r="D2432" s="7">
        <v>23</v>
      </c>
      <c r="E2432" s="7" t="str">
        <f t="shared" si="63"/>
        <v>S344260423</v>
      </c>
      <c r="F2432" s="4">
        <v>42675</v>
      </c>
      <c r="G2432" s="2" t="s">
        <v>5208</v>
      </c>
      <c r="H2432" s="2" t="s">
        <v>5208</v>
      </c>
      <c r="I2432" s="2" t="s">
        <v>5209</v>
      </c>
      <c r="J2432" s="2" t="s">
        <v>5210</v>
      </c>
      <c r="K2432" s="194" t="s">
        <v>13</v>
      </c>
      <c r="L2432" s="2">
        <v>41</v>
      </c>
      <c r="M2432" s="194" t="s">
        <v>2746</v>
      </c>
      <c r="N2432" s="2" t="s">
        <v>2074</v>
      </c>
      <c r="O2432" s="195" t="s">
        <v>2074</v>
      </c>
    </row>
    <row r="2433" spans="1:15">
      <c r="A2433" s="7">
        <v>2016</v>
      </c>
      <c r="B2433" s="7" t="s">
        <v>32</v>
      </c>
      <c r="C2433" s="8">
        <v>42604</v>
      </c>
      <c r="D2433" s="7">
        <v>24</v>
      </c>
      <c r="E2433" s="7" t="str">
        <f t="shared" si="63"/>
        <v>S344260424</v>
      </c>
      <c r="F2433" s="3" t="s">
        <v>14</v>
      </c>
      <c r="G2433" s="2" t="s">
        <v>2806</v>
      </c>
      <c r="H2433" s="2" t="s">
        <v>2806</v>
      </c>
      <c r="I2433" s="2" t="s">
        <v>5211</v>
      </c>
      <c r="J2433" s="2" t="s">
        <v>5187</v>
      </c>
      <c r="K2433" s="194" t="s">
        <v>13</v>
      </c>
      <c r="L2433" s="2">
        <v>38</v>
      </c>
      <c r="M2433" s="194" t="s">
        <v>2071</v>
      </c>
      <c r="N2433" s="2" t="s">
        <v>477</v>
      </c>
      <c r="O2433" s="195" t="s">
        <v>383</v>
      </c>
    </row>
    <row r="2434" spans="1:15">
      <c r="A2434" s="7">
        <v>2016</v>
      </c>
      <c r="B2434" s="7" t="s">
        <v>32</v>
      </c>
      <c r="C2434" s="8">
        <v>42604</v>
      </c>
      <c r="D2434" s="7">
        <v>25</v>
      </c>
      <c r="E2434" s="7" t="str">
        <f t="shared" si="63"/>
        <v>S344260425</v>
      </c>
      <c r="F2434" s="3">
        <v>2017</v>
      </c>
      <c r="G2434" s="2" t="s">
        <v>5212</v>
      </c>
      <c r="H2434" s="2" t="s">
        <v>5212</v>
      </c>
      <c r="I2434" s="2">
        <v>208</v>
      </c>
      <c r="J2434" s="2" t="s">
        <v>5213</v>
      </c>
      <c r="K2434" s="194" t="s">
        <v>13</v>
      </c>
      <c r="L2434" s="2">
        <v>29</v>
      </c>
      <c r="M2434" s="194" t="s">
        <v>551</v>
      </c>
      <c r="N2434" s="2" t="s">
        <v>2623</v>
      </c>
      <c r="O2434" s="195" t="s">
        <v>3028</v>
      </c>
    </row>
    <row r="2435" spans="1:15">
      <c r="A2435" s="7">
        <v>2016</v>
      </c>
      <c r="B2435" s="7" t="s">
        <v>32</v>
      </c>
      <c r="C2435" s="8">
        <v>42604</v>
      </c>
      <c r="D2435" s="7">
        <v>26</v>
      </c>
      <c r="E2435" s="7" t="str">
        <f t="shared" si="63"/>
        <v>S344260426</v>
      </c>
      <c r="F2435" s="3">
        <v>2018</v>
      </c>
      <c r="G2435" s="2" t="s">
        <v>5214</v>
      </c>
      <c r="H2435" s="2" t="s">
        <v>5214</v>
      </c>
      <c r="I2435" s="2" t="s">
        <v>5215</v>
      </c>
      <c r="J2435" s="2" t="s">
        <v>2199</v>
      </c>
      <c r="K2435" s="194" t="s">
        <v>13</v>
      </c>
      <c r="L2435" s="2">
        <v>26</v>
      </c>
      <c r="M2435" s="194" t="s">
        <v>4043</v>
      </c>
      <c r="N2435" s="2" t="s">
        <v>4039</v>
      </c>
      <c r="O2435" s="195" t="s">
        <v>3668</v>
      </c>
    </row>
    <row r="2436" spans="1:15">
      <c r="A2436" s="7">
        <v>2016</v>
      </c>
      <c r="B2436" s="7" t="s">
        <v>32</v>
      </c>
      <c r="C2436" s="8">
        <v>42604</v>
      </c>
      <c r="D2436" s="7">
        <v>27</v>
      </c>
      <c r="E2436" s="7" t="str">
        <f t="shared" si="63"/>
        <v>S344260427</v>
      </c>
      <c r="F2436" s="3">
        <v>2019</v>
      </c>
      <c r="G2436" s="2" t="s">
        <v>5216</v>
      </c>
      <c r="H2436" s="2" t="s">
        <v>5216</v>
      </c>
      <c r="I2436" s="2" t="s">
        <v>5217</v>
      </c>
      <c r="J2436" s="2" t="s">
        <v>3771</v>
      </c>
      <c r="K2436" s="194" t="s">
        <v>13</v>
      </c>
      <c r="L2436" s="2">
        <v>28</v>
      </c>
      <c r="M2436" s="194" t="s">
        <v>3023</v>
      </c>
      <c r="N2436" s="2" t="s">
        <v>551</v>
      </c>
      <c r="O2436" s="195" t="s">
        <v>257</v>
      </c>
    </row>
    <row r="2437" spans="1:15" ht="15.75" thickBot="1">
      <c r="A2437" s="7">
        <v>2016</v>
      </c>
      <c r="B2437" s="7" t="s">
        <v>32</v>
      </c>
      <c r="C2437" s="8">
        <v>42604</v>
      </c>
      <c r="D2437" s="7">
        <v>28</v>
      </c>
      <c r="E2437" s="7" t="str">
        <f t="shared" si="63"/>
        <v>S344260428</v>
      </c>
      <c r="F2437" s="5">
        <v>2020</v>
      </c>
      <c r="G2437" s="6" t="s">
        <v>5218</v>
      </c>
      <c r="H2437" s="6" t="s">
        <v>5218</v>
      </c>
      <c r="I2437" s="6" t="s">
        <v>5219</v>
      </c>
      <c r="J2437" s="6" t="s">
        <v>2089</v>
      </c>
      <c r="K2437" s="196" t="s">
        <v>13</v>
      </c>
      <c r="L2437" s="6">
        <v>26</v>
      </c>
      <c r="M2437" s="196" t="s">
        <v>406</v>
      </c>
      <c r="N2437" s="6" t="s">
        <v>3697</v>
      </c>
      <c r="O2437" s="197" t="s">
        <v>334</v>
      </c>
    </row>
    <row r="2438" spans="1:15" ht="16.5" thickTop="1" thickBot="1">
      <c r="A2438" s="7">
        <v>2016</v>
      </c>
      <c r="B2438" s="7" t="s">
        <v>31</v>
      </c>
      <c r="C2438" s="8">
        <v>42611</v>
      </c>
      <c r="D2438" s="7">
        <v>1</v>
      </c>
      <c r="E2438" s="7" t="str">
        <f t="shared" si="63"/>
        <v>S35426111</v>
      </c>
      <c r="F2438" s="1" t="s">
        <v>0</v>
      </c>
    </row>
    <row r="2439" spans="1:15" ht="16.5" thickTop="1" thickBot="1">
      <c r="A2439" s="7">
        <v>2016</v>
      </c>
      <c r="B2439" s="7" t="s">
        <v>31</v>
      </c>
      <c r="C2439" s="8">
        <v>42611</v>
      </c>
      <c r="D2439" s="7">
        <v>2</v>
      </c>
      <c r="E2439" s="7" t="str">
        <f t="shared" si="63"/>
        <v>S35426112</v>
      </c>
      <c r="F2439" s="338" t="s">
        <v>1</v>
      </c>
      <c r="G2439" s="341" t="s">
        <v>2</v>
      </c>
      <c r="H2439" s="342"/>
      <c r="I2439" s="342"/>
      <c r="J2439" s="343"/>
      <c r="K2439" s="344" t="s">
        <v>3</v>
      </c>
      <c r="L2439" s="343"/>
      <c r="M2439" s="344" t="s">
        <v>144</v>
      </c>
      <c r="N2439" s="342"/>
      <c r="O2439" s="342"/>
    </row>
    <row r="2440" spans="1:15" ht="18" customHeight="1" thickBot="1">
      <c r="A2440" s="7">
        <v>2016</v>
      </c>
      <c r="B2440" s="7" t="s">
        <v>31</v>
      </c>
      <c r="C2440" s="8">
        <v>42611</v>
      </c>
      <c r="D2440" s="7">
        <v>3</v>
      </c>
      <c r="E2440" s="7" t="str">
        <f t="shared" si="63"/>
        <v>S35426113</v>
      </c>
      <c r="F2440" s="339"/>
      <c r="G2440" s="345" t="s">
        <v>5</v>
      </c>
      <c r="H2440" s="347" t="s">
        <v>145</v>
      </c>
      <c r="I2440" s="348"/>
      <c r="J2440" s="349"/>
      <c r="K2440" s="350" t="s">
        <v>6</v>
      </c>
      <c r="L2440" s="352" t="s">
        <v>7</v>
      </c>
      <c r="M2440" s="350" t="s">
        <v>8</v>
      </c>
      <c r="N2440" s="354" t="s">
        <v>146</v>
      </c>
      <c r="O2440" s="356" t="s">
        <v>147</v>
      </c>
    </row>
    <row r="2441" spans="1:15" ht="15.75" thickBot="1">
      <c r="A2441" s="7">
        <v>2016</v>
      </c>
      <c r="B2441" s="7" t="s">
        <v>31</v>
      </c>
      <c r="C2441" s="8">
        <v>42611</v>
      </c>
      <c r="D2441" s="7">
        <v>4</v>
      </c>
      <c r="E2441" s="7" t="str">
        <f t="shared" si="63"/>
        <v>S35426114</v>
      </c>
      <c r="F2441" s="340"/>
      <c r="G2441" s="346"/>
      <c r="H2441" s="191" t="s">
        <v>9</v>
      </c>
      <c r="I2441" s="192" t="s">
        <v>18</v>
      </c>
      <c r="J2441" s="193" t="s">
        <v>11</v>
      </c>
      <c r="K2441" s="351"/>
      <c r="L2441" s="353"/>
      <c r="M2441" s="351"/>
      <c r="N2441" s="355"/>
      <c r="O2441" s="357"/>
    </row>
    <row r="2442" spans="1:15">
      <c r="A2442" s="7">
        <v>2016</v>
      </c>
      <c r="B2442" s="7" t="s">
        <v>31</v>
      </c>
      <c r="C2442" s="8">
        <v>42611</v>
      </c>
      <c r="D2442" s="7">
        <v>5</v>
      </c>
      <c r="E2442" s="7" t="str">
        <f t="shared" si="63"/>
        <v>S35426115</v>
      </c>
      <c r="F2442" s="3" t="s">
        <v>12</v>
      </c>
      <c r="G2442" s="2">
        <v>0</v>
      </c>
      <c r="H2442" s="2" t="s">
        <v>5220</v>
      </c>
      <c r="I2442" s="2" t="s">
        <v>2225</v>
      </c>
      <c r="J2442" s="2" t="s">
        <v>1728</v>
      </c>
      <c r="K2442" s="194" t="s">
        <v>17</v>
      </c>
      <c r="L2442" s="2">
        <v>52</v>
      </c>
      <c r="M2442" s="194" t="s">
        <v>1255</v>
      </c>
      <c r="N2442" s="2" t="s">
        <v>625</v>
      </c>
      <c r="O2442" s="195" t="s">
        <v>735</v>
      </c>
    </row>
    <row r="2443" spans="1:15">
      <c r="A2443" s="7">
        <v>2016</v>
      </c>
      <c r="B2443" s="7" t="s">
        <v>31</v>
      </c>
      <c r="C2443" s="8">
        <v>42611</v>
      </c>
      <c r="D2443" s="7">
        <v>6</v>
      </c>
      <c r="E2443" s="7" t="str">
        <f t="shared" si="63"/>
        <v>S35426116</v>
      </c>
      <c r="F2443" s="4">
        <v>42583</v>
      </c>
      <c r="G2443" s="2" t="s">
        <v>3633</v>
      </c>
      <c r="H2443" s="2" t="s">
        <v>5221</v>
      </c>
      <c r="I2443" s="2" t="s">
        <v>5222</v>
      </c>
      <c r="J2443" s="2" t="s">
        <v>2819</v>
      </c>
      <c r="K2443" s="194" t="s">
        <v>17</v>
      </c>
      <c r="L2443" s="2">
        <v>48</v>
      </c>
      <c r="M2443" s="194" t="s">
        <v>3049</v>
      </c>
      <c r="N2443" s="2" t="s">
        <v>735</v>
      </c>
      <c r="O2443" s="195" t="s">
        <v>585</v>
      </c>
    </row>
    <row r="2444" spans="1:15">
      <c r="A2444" s="7">
        <v>2016</v>
      </c>
      <c r="B2444" s="7" t="s">
        <v>31</v>
      </c>
      <c r="C2444" s="8">
        <v>42611</v>
      </c>
      <c r="D2444" s="7">
        <v>7</v>
      </c>
      <c r="E2444" s="7" t="str">
        <f t="shared" si="63"/>
        <v>S35426117</v>
      </c>
      <c r="F2444" s="4">
        <v>42614</v>
      </c>
      <c r="G2444" s="2">
        <v>141</v>
      </c>
      <c r="H2444" s="2" t="s">
        <v>5223</v>
      </c>
      <c r="I2444" s="2" t="s">
        <v>5224</v>
      </c>
      <c r="J2444" s="2" t="s">
        <v>2598</v>
      </c>
      <c r="K2444" s="194" t="s">
        <v>17</v>
      </c>
      <c r="L2444" s="2">
        <v>45</v>
      </c>
      <c r="M2444" s="194">
        <v>100</v>
      </c>
      <c r="N2444" s="2">
        <v>0</v>
      </c>
      <c r="O2444" s="195">
        <v>0</v>
      </c>
    </row>
    <row r="2445" spans="1:15">
      <c r="A2445" s="7">
        <v>2016</v>
      </c>
      <c r="B2445" s="7" t="s">
        <v>31</v>
      </c>
      <c r="C2445" s="8">
        <v>42611</v>
      </c>
      <c r="D2445" s="7">
        <v>8</v>
      </c>
      <c r="E2445" s="7" t="str">
        <f t="shared" si="63"/>
        <v>S35426118</v>
      </c>
      <c r="F2445" s="4">
        <v>42644</v>
      </c>
      <c r="G2445" s="2">
        <v>135</v>
      </c>
      <c r="H2445" s="2" t="s">
        <v>5225</v>
      </c>
      <c r="I2445" s="2" t="s">
        <v>5226</v>
      </c>
      <c r="J2445" s="2" t="s">
        <v>2455</v>
      </c>
      <c r="K2445" s="194" t="s">
        <v>17</v>
      </c>
      <c r="L2445" s="2">
        <v>42</v>
      </c>
      <c r="M2445" s="194">
        <v>100</v>
      </c>
      <c r="N2445" s="2">
        <v>0</v>
      </c>
      <c r="O2445" s="195">
        <v>0</v>
      </c>
    </row>
    <row r="2446" spans="1:15">
      <c r="A2446" s="7">
        <v>2016</v>
      </c>
      <c r="B2446" s="7" t="s">
        <v>31</v>
      </c>
      <c r="C2446" s="8">
        <v>42611</v>
      </c>
      <c r="D2446" s="7">
        <v>9</v>
      </c>
      <c r="E2446" s="7" t="str">
        <f t="shared" si="63"/>
        <v>S35426119</v>
      </c>
      <c r="F2446" s="4">
        <v>42675</v>
      </c>
      <c r="G2446" s="2">
        <v>130</v>
      </c>
      <c r="H2446" s="2" t="s">
        <v>5227</v>
      </c>
      <c r="I2446" s="2" t="s">
        <v>3696</v>
      </c>
      <c r="J2446" s="2" t="s">
        <v>5228</v>
      </c>
      <c r="K2446" s="194" t="s">
        <v>17</v>
      </c>
      <c r="L2446" s="2">
        <v>40</v>
      </c>
      <c r="M2446" s="194">
        <v>100</v>
      </c>
      <c r="N2446" s="2">
        <v>0</v>
      </c>
      <c r="O2446" s="195">
        <v>0</v>
      </c>
    </row>
    <row r="2447" spans="1:15">
      <c r="A2447" s="7">
        <v>2016</v>
      </c>
      <c r="B2447" s="7" t="s">
        <v>31</v>
      </c>
      <c r="C2447" s="8">
        <v>42611</v>
      </c>
      <c r="D2447" s="7">
        <v>10</v>
      </c>
      <c r="E2447" s="7" t="str">
        <f t="shared" si="63"/>
        <v>S354261110</v>
      </c>
      <c r="F2447" s="3" t="s">
        <v>14</v>
      </c>
      <c r="G2447" s="2">
        <v>130</v>
      </c>
      <c r="H2447" s="2" t="s">
        <v>5229</v>
      </c>
      <c r="I2447" s="2" t="s">
        <v>5230</v>
      </c>
      <c r="J2447" s="2" t="s">
        <v>3054</v>
      </c>
      <c r="K2447" s="194" t="s">
        <v>17</v>
      </c>
      <c r="L2447" s="2">
        <v>40</v>
      </c>
      <c r="M2447" s="194" t="s">
        <v>3803</v>
      </c>
      <c r="N2447" s="2">
        <v>0</v>
      </c>
      <c r="O2447" s="195" t="s">
        <v>334</v>
      </c>
    </row>
    <row r="2448" spans="1:15">
      <c r="A2448" s="7">
        <v>2016</v>
      </c>
      <c r="B2448" s="7" t="s">
        <v>31</v>
      </c>
      <c r="C2448" s="8">
        <v>42611</v>
      </c>
      <c r="D2448" s="7">
        <v>11</v>
      </c>
      <c r="E2448" s="7" t="str">
        <f t="shared" si="63"/>
        <v>S354261111</v>
      </c>
      <c r="F2448" s="3">
        <v>2017</v>
      </c>
      <c r="G2448" s="2">
        <v>160</v>
      </c>
      <c r="H2448" s="2" t="s">
        <v>5231</v>
      </c>
      <c r="I2448" s="2" t="s">
        <v>2020</v>
      </c>
      <c r="J2448" s="2" t="s">
        <v>481</v>
      </c>
      <c r="K2448" s="194" t="s">
        <v>17</v>
      </c>
      <c r="L2448" s="2">
        <v>36</v>
      </c>
      <c r="M2448" s="194" t="s">
        <v>1795</v>
      </c>
      <c r="N2448" s="2">
        <v>25</v>
      </c>
      <c r="O2448" s="195" t="s">
        <v>596</v>
      </c>
    </row>
    <row r="2449" spans="1:15">
      <c r="A2449" s="7">
        <v>2016</v>
      </c>
      <c r="B2449" s="7" t="s">
        <v>31</v>
      </c>
      <c r="C2449" s="8">
        <v>42611</v>
      </c>
      <c r="D2449" s="7">
        <v>12</v>
      </c>
      <c r="E2449" s="7" t="str">
        <f t="shared" si="63"/>
        <v>S354261112</v>
      </c>
      <c r="F2449" s="3">
        <v>2018</v>
      </c>
      <c r="G2449" s="2">
        <v>163</v>
      </c>
      <c r="H2449" s="2" t="s">
        <v>5232</v>
      </c>
      <c r="I2449" s="2" t="s">
        <v>5233</v>
      </c>
      <c r="J2449" s="2" t="s">
        <v>1076</v>
      </c>
      <c r="K2449" s="194" t="s">
        <v>17</v>
      </c>
      <c r="L2449" s="2">
        <v>32</v>
      </c>
      <c r="M2449" s="194" t="s">
        <v>740</v>
      </c>
      <c r="N2449" s="2" t="s">
        <v>1646</v>
      </c>
      <c r="O2449" s="195" t="s">
        <v>400</v>
      </c>
    </row>
    <row r="2450" spans="1:15">
      <c r="A2450" s="7">
        <v>2016</v>
      </c>
      <c r="B2450" s="7" t="s">
        <v>31</v>
      </c>
      <c r="C2450" s="8">
        <v>42611</v>
      </c>
      <c r="D2450" s="7">
        <v>13</v>
      </c>
      <c r="E2450" s="7" t="str">
        <f t="shared" si="63"/>
        <v>S354261113</v>
      </c>
      <c r="F2450" s="3">
        <v>2019</v>
      </c>
      <c r="G2450" s="2">
        <v>160</v>
      </c>
      <c r="H2450" s="2" t="s">
        <v>5234</v>
      </c>
      <c r="I2450" s="2" t="s">
        <v>5235</v>
      </c>
      <c r="J2450" s="2" t="s">
        <v>5236</v>
      </c>
      <c r="K2450" s="194" t="s">
        <v>17</v>
      </c>
      <c r="L2450" s="2">
        <v>28</v>
      </c>
      <c r="M2450" s="194" t="s">
        <v>1501</v>
      </c>
      <c r="N2450" s="2" t="s">
        <v>1181</v>
      </c>
      <c r="O2450" s="195" t="s">
        <v>587</v>
      </c>
    </row>
    <row r="2451" spans="1:15" ht="15.75" thickBot="1">
      <c r="A2451" s="7">
        <v>2016</v>
      </c>
      <c r="B2451" s="7" t="s">
        <v>31</v>
      </c>
      <c r="C2451" s="8">
        <v>42611</v>
      </c>
      <c r="D2451" s="7">
        <v>14</v>
      </c>
      <c r="E2451" s="7" t="str">
        <f t="shared" si="63"/>
        <v>S354261114</v>
      </c>
      <c r="F2451" s="5">
        <v>2020</v>
      </c>
      <c r="G2451" s="6">
        <v>160</v>
      </c>
      <c r="H2451" s="6" t="s">
        <v>3356</v>
      </c>
      <c r="I2451" s="6" t="s">
        <v>3357</v>
      </c>
      <c r="J2451" s="6" t="s">
        <v>3176</v>
      </c>
      <c r="K2451" s="196" t="s">
        <v>17</v>
      </c>
      <c r="L2451" s="6">
        <v>26</v>
      </c>
      <c r="M2451" s="196" t="s">
        <v>529</v>
      </c>
      <c r="N2451" s="6" t="s">
        <v>529</v>
      </c>
      <c r="O2451" s="197" t="s">
        <v>445</v>
      </c>
    </row>
    <row r="2452" spans="1:15" ht="16.5" thickTop="1" thickBot="1">
      <c r="A2452" s="7">
        <v>2016</v>
      </c>
      <c r="B2452" s="7" t="s">
        <v>31</v>
      </c>
      <c r="C2452" s="8">
        <v>42611</v>
      </c>
      <c r="D2452" s="7">
        <v>15</v>
      </c>
      <c r="E2452" s="7" t="str">
        <f t="shared" si="63"/>
        <v>S354261115</v>
      </c>
      <c r="F2452" s="1" t="s">
        <v>15</v>
      </c>
    </row>
    <row r="2453" spans="1:15" ht="16.5" thickTop="1" thickBot="1">
      <c r="A2453" s="7">
        <v>2016</v>
      </c>
      <c r="B2453" s="7" t="s">
        <v>31</v>
      </c>
      <c r="C2453" s="8">
        <v>42611</v>
      </c>
      <c r="D2453" s="7">
        <v>16</v>
      </c>
      <c r="E2453" s="7" t="str">
        <f t="shared" si="63"/>
        <v>S354261116</v>
      </c>
      <c r="F2453" s="338" t="s">
        <v>1</v>
      </c>
      <c r="G2453" s="341" t="s">
        <v>2</v>
      </c>
      <c r="H2453" s="342"/>
      <c r="I2453" s="342"/>
      <c r="J2453" s="343"/>
      <c r="K2453" s="344" t="s">
        <v>3</v>
      </c>
      <c r="L2453" s="343"/>
      <c r="M2453" s="344" t="s">
        <v>144</v>
      </c>
      <c r="N2453" s="342"/>
      <c r="O2453" s="342"/>
    </row>
    <row r="2454" spans="1:15" ht="18" customHeight="1" thickBot="1">
      <c r="A2454" s="7">
        <v>2016</v>
      </c>
      <c r="B2454" s="7" t="s">
        <v>31</v>
      </c>
      <c r="C2454" s="8">
        <v>42611</v>
      </c>
      <c r="D2454" s="7">
        <v>17</v>
      </c>
      <c r="E2454" s="7" t="str">
        <f t="shared" si="63"/>
        <v>S354261117</v>
      </c>
      <c r="F2454" s="339"/>
      <c r="G2454" s="345" t="s">
        <v>5</v>
      </c>
      <c r="H2454" s="347" t="s">
        <v>145</v>
      </c>
      <c r="I2454" s="348"/>
      <c r="J2454" s="349"/>
      <c r="K2454" s="350" t="s">
        <v>6</v>
      </c>
      <c r="L2454" s="352" t="s">
        <v>7</v>
      </c>
      <c r="M2454" s="350" t="s">
        <v>8</v>
      </c>
      <c r="N2454" s="354" t="s">
        <v>146</v>
      </c>
      <c r="O2454" s="356" t="s">
        <v>147</v>
      </c>
    </row>
    <row r="2455" spans="1:15" ht="15.75" thickBot="1">
      <c r="A2455" s="7">
        <v>2016</v>
      </c>
      <c r="B2455" s="7" t="s">
        <v>31</v>
      </c>
      <c r="C2455" s="8">
        <v>42611</v>
      </c>
      <c r="D2455" s="7">
        <v>18</v>
      </c>
      <c r="E2455" s="7" t="str">
        <f t="shared" si="63"/>
        <v>S354261118</v>
      </c>
      <c r="F2455" s="340"/>
      <c r="G2455" s="346"/>
      <c r="H2455" s="191" t="s">
        <v>9</v>
      </c>
      <c r="I2455" s="192" t="s">
        <v>18</v>
      </c>
      <c r="J2455" s="193" t="s">
        <v>11</v>
      </c>
      <c r="K2455" s="351"/>
      <c r="L2455" s="353"/>
      <c r="M2455" s="351"/>
      <c r="N2455" s="355"/>
      <c r="O2455" s="357"/>
    </row>
    <row r="2456" spans="1:15">
      <c r="A2456" s="7">
        <v>2016</v>
      </c>
      <c r="B2456" s="7" t="s">
        <v>31</v>
      </c>
      <c r="C2456" s="8">
        <v>42611</v>
      </c>
      <c r="D2456" s="7">
        <v>19</v>
      </c>
      <c r="E2456" s="7" t="str">
        <f t="shared" si="63"/>
        <v>S354261119</v>
      </c>
      <c r="F2456" s="3" t="s">
        <v>16</v>
      </c>
      <c r="G2456" s="2">
        <v>19</v>
      </c>
      <c r="H2456" s="2" t="s">
        <v>805</v>
      </c>
      <c r="I2456" s="2" t="s">
        <v>5237</v>
      </c>
      <c r="J2456" s="2" t="s">
        <v>4293</v>
      </c>
      <c r="K2456" s="194" t="s">
        <v>17</v>
      </c>
      <c r="L2456" s="2">
        <v>49</v>
      </c>
      <c r="M2456" s="194" t="s">
        <v>2168</v>
      </c>
      <c r="N2456" s="2" t="s">
        <v>5238</v>
      </c>
      <c r="O2456" s="195" t="s">
        <v>5239</v>
      </c>
    </row>
    <row r="2457" spans="1:15">
      <c r="A2457" s="7">
        <v>2016</v>
      </c>
      <c r="B2457" s="7" t="s">
        <v>31</v>
      </c>
      <c r="C2457" s="8">
        <v>42611</v>
      </c>
      <c r="D2457" s="7">
        <v>20</v>
      </c>
      <c r="E2457" s="7" t="str">
        <f t="shared" si="63"/>
        <v>S354261120</v>
      </c>
      <c r="F2457" s="4">
        <v>42583</v>
      </c>
      <c r="G2457" s="2" t="s">
        <v>5240</v>
      </c>
      <c r="H2457" s="2" t="s">
        <v>5241</v>
      </c>
      <c r="I2457" s="2" t="s">
        <v>5242</v>
      </c>
      <c r="J2457" s="2" t="s">
        <v>1064</v>
      </c>
      <c r="K2457" s="194" t="s">
        <v>17</v>
      </c>
      <c r="L2457" s="2">
        <v>46</v>
      </c>
      <c r="M2457" s="194" t="s">
        <v>507</v>
      </c>
      <c r="N2457" s="2" t="s">
        <v>334</v>
      </c>
      <c r="O2457" s="195" t="s">
        <v>379</v>
      </c>
    </row>
    <row r="2458" spans="1:15">
      <c r="A2458" s="7">
        <v>2016</v>
      </c>
      <c r="B2458" s="7" t="s">
        <v>31</v>
      </c>
      <c r="C2458" s="8">
        <v>42611</v>
      </c>
      <c r="D2458" s="7">
        <v>21</v>
      </c>
      <c r="E2458" s="7" t="str">
        <f t="shared" si="63"/>
        <v>S354261121</v>
      </c>
      <c r="F2458" s="4">
        <v>42614</v>
      </c>
      <c r="G2458" s="2">
        <v>161</v>
      </c>
      <c r="H2458" s="2" t="s">
        <v>5243</v>
      </c>
      <c r="I2458" s="2" t="s">
        <v>5244</v>
      </c>
      <c r="J2458" s="2" t="s">
        <v>1247</v>
      </c>
      <c r="K2458" s="194" t="s">
        <v>17</v>
      </c>
      <c r="L2458" s="2">
        <v>41</v>
      </c>
      <c r="M2458" s="194">
        <v>100</v>
      </c>
      <c r="N2458" s="2">
        <v>0</v>
      </c>
      <c r="O2458" s="195">
        <v>0</v>
      </c>
    </row>
    <row r="2459" spans="1:15">
      <c r="A2459" s="7">
        <v>2016</v>
      </c>
      <c r="B2459" s="7" t="s">
        <v>31</v>
      </c>
      <c r="C2459" s="8">
        <v>42611</v>
      </c>
      <c r="D2459" s="7">
        <v>22</v>
      </c>
      <c r="E2459" s="7" t="str">
        <f t="shared" si="63"/>
        <v>S354261122</v>
      </c>
      <c r="F2459" s="4">
        <v>42644</v>
      </c>
      <c r="G2459" s="2">
        <v>155</v>
      </c>
      <c r="H2459" s="2" t="s">
        <v>5245</v>
      </c>
      <c r="I2459" s="2" t="s">
        <v>5246</v>
      </c>
      <c r="J2459" s="2" t="s">
        <v>4381</v>
      </c>
      <c r="K2459" s="194" t="s">
        <v>17</v>
      </c>
      <c r="L2459" s="2">
        <v>39</v>
      </c>
      <c r="M2459" s="194">
        <v>100</v>
      </c>
      <c r="N2459" s="2">
        <v>0</v>
      </c>
      <c r="O2459" s="195">
        <v>0</v>
      </c>
    </row>
    <row r="2460" spans="1:15">
      <c r="A2460" s="7">
        <v>2016</v>
      </c>
      <c r="B2460" s="7" t="s">
        <v>31</v>
      </c>
      <c r="C2460" s="8">
        <v>42611</v>
      </c>
      <c r="D2460" s="7">
        <v>23</v>
      </c>
      <c r="E2460" s="7" t="str">
        <f t="shared" si="63"/>
        <v>S354261123</v>
      </c>
      <c r="F2460" s="4">
        <v>42675</v>
      </c>
      <c r="G2460" s="2">
        <v>150</v>
      </c>
      <c r="H2460" s="2" t="s">
        <v>5247</v>
      </c>
      <c r="I2460" s="2" t="s">
        <v>5248</v>
      </c>
      <c r="J2460" s="2" t="s">
        <v>5249</v>
      </c>
      <c r="K2460" s="194" t="s">
        <v>17</v>
      </c>
      <c r="L2460" s="2">
        <v>39</v>
      </c>
      <c r="M2460" s="194">
        <v>100</v>
      </c>
      <c r="N2460" s="2">
        <v>0</v>
      </c>
      <c r="O2460" s="195">
        <v>0</v>
      </c>
    </row>
    <row r="2461" spans="1:15">
      <c r="A2461" s="7">
        <v>2016</v>
      </c>
      <c r="B2461" s="7" t="s">
        <v>31</v>
      </c>
      <c r="C2461" s="8">
        <v>42611</v>
      </c>
      <c r="D2461" s="7">
        <v>24</v>
      </c>
      <c r="E2461" s="7" t="str">
        <f t="shared" si="63"/>
        <v>S354261124</v>
      </c>
      <c r="F2461" s="3" t="s">
        <v>14</v>
      </c>
      <c r="G2461" s="2">
        <v>150</v>
      </c>
      <c r="H2461" s="2" t="s">
        <v>5250</v>
      </c>
      <c r="I2461" s="2" t="s">
        <v>5251</v>
      </c>
      <c r="J2461" s="2" t="s">
        <v>311</v>
      </c>
      <c r="K2461" s="194" t="s">
        <v>17</v>
      </c>
      <c r="L2461" s="2">
        <v>38</v>
      </c>
      <c r="M2461" s="194" t="s">
        <v>2456</v>
      </c>
      <c r="N2461" s="2">
        <v>0</v>
      </c>
      <c r="O2461" s="195" t="s">
        <v>466</v>
      </c>
    </row>
    <row r="2462" spans="1:15">
      <c r="A2462" s="7">
        <v>2016</v>
      </c>
      <c r="B2462" s="7" t="s">
        <v>31</v>
      </c>
      <c r="C2462" s="8">
        <v>42611</v>
      </c>
      <c r="D2462" s="7">
        <v>25</v>
      </c>
      <c r="E2462" s="7" t="str">
        <f t="shared" si="63"/>
        <v>S354261125</v>
      </c>
      <c r="F2462" s="3">
        <v>2017</v>
      </c>
      <c r="G2462" s="2">
        <v>205</v>
      </c>
      <c r="H2462" s="2" t="s">
        <v>5252</v>
      </c>
      <c r="I2462" s="2" t="s">
        <v>5253</v>
      </c>
      <c r="J2462" s="2" t="s">
        <v>2220</v>
      </c>
      <c r="K2462" s="194" t="s">
        <v>17</v>
      </c>
      <c r="L2462" s="2">
        <v>30</v>
      </c>
      <c r="M2462" s="194" t="s">
        <v>445</v>
      </c>
      <c r="N2462" s="2" t="s">
        <v>1100</v>
      </c>
      <c r="O2462" s="195" t="s">
        <v>508</v>
      </c>
    </row>
    <row r="2463" spans="1:15">
      <c r="A2463" s="7">
        <v>2016</v>
      </c>
      <c r="B2463" s="7" t="s">
        <v>31</v>
      </c>
      <c r="C2463" s="8">
        <v>42611</v>
      </c>
      <c r="D2463" s="7">
        <v>26</v>
      </c>
      <c r="E2463" s="7" t="str">
        <f t="shared" si="63"/>
        <v>S354261126</v>
      </c>
      <c r="F2463" s="3">
        <v>2018</v>
      </c>
      <c r="G2463" s="2">
        <v>203</v>
      </c>
      <c r="H2463" s="2" t="s">
        <v>548</v>
      </c>
      <c r="I2463" s="2" t="s">
        <v>5254</v>
      </c>
      <c r="J2463" s="2" t="s">
        <v>5255</v>
      </c>
      <c r="K2463" s="194" t="s">
        <v>17</v>
      </c>
      <c r="L2463" s="2">
        <v>27</v>
      </c>
      <c r="M2463" s="194" t="s">
        <v>1100</v>
      </c>
      <c r="N2463" s="2" t="s">
        <v>1173</v>
      </c>
      <c r="O2463" s="195" t="s">
        <v>512</v>
      </c>
    </row>
    <row r="2464" spans="1:15">
      <c r="A2464" s="7">
        <v>2016</v>
      </c>
      <c r="B2464" s="7" t="s">
        <v>31</v>
      </c>
      <c r="C2464" s="8">
        <v>42611</v>
      </c>
      <c r="D2464" s="7">
        <v>27</v>
      </c>
      <c r="E2464" s="7" t="str">
        <f t="shared" si="63"/>
        <v>S354261127</v>
      </c>
      <c r="F2464" s="3">
        <v>2019</v>
      </c>
      <c r="G2464" s="2">
        <v>200</v>
      </c>
      <c r="H2464" s="2" t="s">
        <v>5256</v>
      </c>
      <c r="I2464" s="2" t="s">
        <v>5257</v>
      </c>
      <c r="J2464" s="2" t="s">
        <v>827</v>
      </c>
      <c r="K2464" s="194" t="s">
        <v>17</v>
      </c>
      <c r="L2464" s="2">
        <v>30</v>
      </c>
      <c r="M2464" s="194">
        <v>40</v>
      </c>
      <c r="N2464" s="2" t="s">
        <v>351</v>
      </c>
      <c r="O2464" s="195" t="s">
        <v>5258</v>
      </c>
    </row>
    <row r="2465" spans="1:15" ht="15.75" thickBot="1">
      <c r="A2465" s="7">
        <v>2016</v>
      </c>
      <c r="B2465" s="7" t="s">
        <v>31</v>
      </c>
      <c r="C2465" s="8">
        <v>42611</v>
      </c>
      <c r="D2465" s="7">
        <v>28</v>
      </c>
      <c r="E2465" s="7" t="str">
        <f t="shared" si="63"/>
        <v>S354261128</v>
      </c>
      <c r="F2465" s="5">
        <v>2020</v>
      </c>
      <c r="G2465" s="6">
        <v>200</v>
      </c>
      <c r="H2465" s="6" t="s">
        <v>5259</v>
      </c>
      <c r="I2465" s="6" t="s">
        <v>5260</v>
      </c>
      <c r="J2465" s="6" t="s">
        <v>604</v>
      </c>
      <c r="K2465" s="196" t="s">
        <v>17</v>
      </c>
      <c r="L2465" s="6">
        <v>27</v>
      </c>
      <c r="M2465" s="196" t="s">
        <v>478</v>
      </c>
      <c r="N2465" s="6" t="s">
        <v>383</v>
      </c>
      <c r="O2465" s="197" t="s">
        <v>383</v>
      </c>
    </row>
    <row r="2466" spans="1:15" ht="16.5" thickTop="1" thickBot="1">
      <c r="A2466" s="7">
        <v>2016</v>
      </c>
      <c r="B2466" s="7" t="s">
        <v>30</v>
      </c>
      <c r="C2466" s="8">
        <v>42618</v>
      </c>
      <c r="D2466" s="7">
        <v>1</v>
      </c>
      <c r="E2466" s="7" t="str">
        <f t="shared" si="63"/>
        <v>S36426181</v>
      </c>
      <c r="F2466" s="1" t="s">
        <v>0</v>
      </c>
    </row>
    <row r="2467" spans="1:15" ht="16.5" thickTop="1" thickBot="1">
      <c r="A2467" s="7">
        <v>2016</v>
      </c>
      <c r="B2467" s="7" t="s">
        <v>30</v>
      </c>
      <c r="C2467" s="8">
        <v>42618</v>
      </c>
      <c r="D2467" s="7">
        <v>2</v>
      </c>
      <c r="E2467" s="7" t="str">
        <f t="shared" si="63"/>
        <v>S36426182</v>
      </c>
      <c r="F2467" s="338" t="s">
        <v>1</v>
      </c>
      <c r="G2467" s="341" t="s">
        <v>2</v>
      </c>
      <c r="H2467" s="342"/>
      <c r="I2467" s="342"/>
      <c r="J2467" s="343"/>
      <c r="K2467" s="344" t="s">
        <v>3</v>
      </c>
      <c r="L2467" s="343"/>
      <c r="M2467" s="344" t="s">
        <v>144</v>
      </c>
      <c r="N2467" s="342"/>
      <c r="O2467" s="342"/>
    </row>
    <row r="2468" spans="1:15" ht="18" customHeight="1" thickBot="1">
      <c r="A2468" s="7">
        <v>2016</v>
      </c>
      <c r="B2468" s="7" t="s">
        <v>30</v>
      </c>
      <c r="C2468" s="8">
        <v>42618</v>
      </c>
      <c r="D2468" s="7">
        <v>3</v>
      </c>
      <c r="E2468" s="7" t="str">
        <f t="shared" si="63"/>
        <v>S36426183</v>
      </c>
      <c r="F2468" s="339"/>
      <c r="G2468" s="345" t="s">
        <v>5</v>
      </c>
      <c r="H2468" s="347" t="s">
        <v>145</v>
      </c>
      <c r="I2468" s="348"/>
      <c r="J2468" s="349"/>
      <c r="K2468" s="350" t="s">
        <v>6</v>
      </c>
      <c r="L2468" s="352" t="s">
        <v>7</v>
      </c>
      <c r="M2468" s="350" t="s">
        <v>8</v>
      </c>
      <c r="N2468" s="354" t="s">
        <v>146</v>
      </c>
      <c r="O2468" s="356" t="s">
        <v>147</v>
      </c>
    </row>
    <row r="2469" spans="1:15" ht="15.75" thickBot="1">
      <c r="A2469" s="7">
        <v>2016</v>
      </c>
      <c r="B2469" s="7" t="s">
        <v>30</v>
      </c>
      <c r="C2469" s="8">
        <v>42618</v>
      </c>
      <c r="D2469" s="7">
        <v>4</v>
      </c>
      <c r="E2469" s="7" t="str">
        <f t="shared" si="63"/>
        <v>S36426184</v>
      </c>
      <c r="F2469" s="340"/>
      <c r="G2469" s="346"/>
      <c r="H2469" s="191" t="s">
        <v>9</v>
      </c>
      <c r="I2469" s="192" t="s">
        <v>18</v>
      </c>
      <c r="J2469" s="193" t="s">
        <v>11</v>
      </c>
      <c r="K2469" s="351"/>
      <c r="L2469" s="353"/>
      <c r="M2469" s="351"/>
      <c r="N2469" s="355"/>
      <c r="O2469" s="357"/>
    </row>
    <row r="2470" spans="1:15">
      <c r="A2470" s="7">
        <v>2016</v>
      </c>
      <c r="B2470" s="7" t="s">
        <v>30</v>
      </c>
      <c r="C2470" s="8">
        <v>42618</v>
      </c>
      <c r="D2470" s="7">
        <v>5</v>
      </c>
      <c r="E2470" s="7" t="str">
        <f t="shared" si="63"/>
        <v>S36426185</v>
      </c>
      <c r="F2470" s="3" t="s">
        <v>12</v>
      </c>
      <c r="G2470" s="2">
        <v>-2</v>
      </c>
      <c r="H2470" s="2" t="s">
        <v>5261</v>
      </c>
      <c r="I2470" s="2" t="s">
        <v>5262</v>
      </c>
      <c r="J2470" s="2" t="s">
        <v>3672</v>
      </c>
      <c r="K2470" s="194" t="s">
        <v>17</v>
      </c>
      <c r="L2470" s="2">
        <v>51</v>
      </c>
      <c r="M2470" s="194">
        <v>75</v>
      </c>
      <c r="N2470" s="2" t="s">
        <v>340</v>
      </c>
      <c r="O2470" s="195" t="s">
        <v>800</v>
      </c>
    </row>
    <row r="2471" spans="1:15">
      <c r="A2471" s="7">
        <v>2016</v>
      </c>
      <c r="B2471" s="7" t="s">
        <v>30</v>
      </c>
      <c r="C2471" s="8">
        <v>42618</v>
      </c>
      <c r="D2471" s="7">
        <v>6</v>
      </c>
      <c r="E2471" s="7" t="str">
        <f t="shared" si="63"/>
        <v>S36426186</v>
      </c>
      <c r="F2471" s="4">
        <v>42614</v>
      </c>
      <c r="G2471" s="2">
        <v>140</v>
      </c>
      <c r="H2471" s="2" t="s">
        <v>4229</v>
      </c>
      <c r="I2471" s="2" t="s">
        <v>5263</v>
      </c>
      <c r="J2471" s="2" t="s">
        <v>2313</v>
      </c>
      <c r="K2471" s="194" t="s">
        <v>17</v>
      </c>
      <c r="L2471" s="2">
        <v>50</v>
      </c>
      <c r="M2471" s="194" t="s">
        <v>820</v>
      </c>
      <c r="N2471" s="2" t="s">
        <v>1198</v>
      </c>
      <c r="O2471" s="195" t="s">
        <v>303</v>
      </c>
    </row>
    <row r="2472" spans="1:15">
      <c r="A2472" s="7">
        <v>2016</v>
      </c>
      <c r="B2472" s="7" t="s">
        <v>30</v>
      </c>
      <c r="C2472" s="8">
        <v>42618</v>
      </c>
      <c r="D2472" s="7">
        <v>7</v>
      </c>
      <c r="E2472" s="7" t="str">
        <f t="shared" si="63"/>
        <v>S36426187</v>
      </c>
      <c r="F2472" s="4">
        <v>42644</v>
      </c>
      <c r="G2472" s="2">
        <v>140</v>
      </c>
      <c r="H2472" s="2" t="s">
        <v>5264</v>
      </c>
      <c r="I2472" s="2" t="s">
        <v>5265</v>
      </c>
      <c r="J2472" s="2" t="s">
        <v>1755</v>
      </c>
      <c r="K2472" s="194" t="s">
        <v>17</v>
      </c>
      <c r="L2472" s="2">
        <v>46</v>
      </c>
      <c r="M2472" s="194">
        <v>50</v>
      </c>
      <c r="N2472" s="2" t="s">
        <v>340</v>
      </c>
      <c r="O2472" s="195" t="s">
        <v>301</v>
      </c>
    </row>
    <row r="2473" spans="1:15">
      <c r="A2473" s="7">
        <v>2016</v>
      </c>
      <c r="B2473" s="7" t="s">
        <v>30</v>
      </c>
      <c r="C2473" s="8">
        <v>42618</v>
      </c>
      <c r="D2473" s="7">
        <v>8</v>
      </c>
      <c r="E2473" s="7" t="str">
        <f t="shared" si="63"/>
        <v>S36426188</v>
      </c>
      <c r="F2473" s="4">
        <v>42675</v>
      </c>
      <c r="G2473" s="2">
        <v>135</v>
      </c>
      <c r="H2473" s="2" t="s">
        <v>5266</v>
      </c>
      <c r="I2473" s="2" t="s">
        <v>3696</v>
      </c>
      <c r="J2473" s="2" t="s">
        <v>1404</v>
      </c>
      <c r="K2473" s="194" t="s">
        <v>17</v>
      </c>
      <c r="L2473" s="2">
        <v>44</v>
      </c>
      <c r="M2473" s="194" t="s">
        <v>5267</v>
      </c>
      <c r="N2473" s="2" t="s">
        <v>1597</v>
      </c>
      <c r="O2473" s="195" t="s">
        <v>5268</v>
      </c>
    </row>
    <row r="2474" spans="1:15">
      <c r="A2474" s="7">
        <v>2016</v>
      </c>
      <c r="B2474" s="7" t="s">
        <v>30</v>
      </c>
      <c r="C2474" s="8">
        <v>42618</v>
      </c>
      <c r="D2474" s="7">
        <v>9</v>
      </c>
      <c r="E2474" s="7" t="str">
        <f t="shared" si="63"/>
        <v>S36426189</v>
      </c>
      <c r="F2474" s="4">
        <v>42705</v>
      </c>
      <c r="G2474" s="2">
        <v>130</v>
      </c>
      <c r="H2474" s="2" t="s">
        <v>5269</v>
      </c>
      <c r="I2474" s="2" t="s">
        <v>5270</v>
      </c>
      <c r="J2474" s="2" t="s">
        <v>4270</v>
      </c>
      <c r="K2474" s="194" t="s">
        <v>17</v>
      </c>
      <c r="L2474" s="2">
        <v>44</v>
      </c>
      <c r="M2474" s="194" t="s">
        <v>2151</v>
      </c>
      <c r="N2474" s="2">
        <v>25</v>
      </c>
      <c r="O2474" s="195" t="s">
        <v>5271</v>
      </c>
    </row>
    <row r="2475" spans="1:15">
      <c r="A2475" s="7">
        <v>2016</v>
      </c>
      <c r="B2475" s="7" t="s">
        <v>30</v>
      </c>
      <c r="C2475" s="8">
        <v>42618</v>
      </c>
      <c r="D2475" s="7">
        <v>10</v>
      </c>
      <c r="E2475" s="7" t="str">
        <f t="shared" ref="E2475:E2538" si="64">B2475&amp;C2475&amp;D2475</f>
        <v>S364261810</v>
      </c>
      <c r="F2475" s="3" t="s">
        <v>19</v>
      </c>
      <c r="G2475" s="2">
        <v>155</v>
      </c>
      <c r="H2475" s="2" t="s">
        <v>5272</v>
      </c>
      <c r="I2475" s="2" t="s">
        <v>5273</v>
      </c>
      <c r="J2475" s="2" t="s">
        <v>4042</v>
      </c>
      <c r="K2475" s="194" t="s">
        <v>17</v>
      </c>
      <c r="L2475" s="2">
        <v>37</v>
      </c>
      <c r="M2475" s="194">
        <v>52</v>
      </c>
      <c r="N2475" s="2">
        <v>28</v>
      </c>
      <c r="O2475" s="195">
        <v>20</v>
      </c>
    </row>
    <row r="2476" spans="1:15">
      <c r="A2476" s="7">
        <v>2016</v>
      </c>
      <c r="B2476" s="7" t="s">
        <v>30</v>
      </c>
      <c r="C2476" s="8">
        <v>42618</v>
      </c>
      <c r="D2476" s="7">
        <v>11</v>
      </c>
      <c r="E2476" s="7" t="str">
        <f t="shared" si="64"/>
        <v>S364261811</v>
      </c>
      <c r="F2476" s="3">
        <v>2018</v>
      </c>
      <c r="G2476" s="2">
        <v>155</v>
      </c>
      <c r="H2476" s="2" t="s">
        <v>5274</v>
      </c>
      <c r="I2476" s="2" t="s">
        <v>5275</v>
      </c>
      <c r="J2476" s="2" t="s">
        <v>2017</v>
      </c>
      <c r="K2476" s="194" t="s">
        <v>17</v>
      </c>
      <c r="L2476" s="2">
        <v>32</v>
      </c>
      <c r="M2476" s="194">
        <v>48</v>
      </c>
      <c r="N2476" s="2">
        <v>36</v>
      </c>
      <c r="O2476" s="195">
        <v>16</v>
      </c>
    </row>
    <row r="2477" spans="1:15">
      <c r="A2477" s="7">
        <v>2016</v>
      </c>
      <c r="B2477" s="7" t="s">
        <v>30</v>
      </c>
      <c r="C2477" s="8">
        <v>42618</v>
      </c>
      <c r="D2477" s="7">
        <v>12</v>
      </c>
      <c r="E2477" s="7" t="str">
        <f t="shared" si="64"/>
        <v>S364261812</v>
      </c>
      <c r="F2477" s="3">
        <v>2019</v>
      </c>
      <c r="G2477" s="2">
        <v>155</v>
      </c>
      <c r="H2477" s="2" t="s">
        <v>5276</v>
      </c>
      <c r="I2477" s="2" t="s">
        <v>4613</v>
      </c>
      <c r="J2477" s="2" t="s">
        <v>1356</v>
      </c>
      <c r="K2477" s="194" t="s">
        <v>17</v>
      </c>
      <c r="L2477" s="2">
        <v>29</v>
      </c>
      <c r="M2477" s="194" t="s">
        <v>1192</v>
      </c>
      <c r="N2477" s="2" t="s">
        <v>3467</v>
      </c>
      <c r="O2477" s="195" t="s">
        <v>1312</v>
      </c>
    </row>
    <row r="2478" spans="1:15">
      <c r="A2478" s="7">
        <v>2016</v>
      </c>
      <c r="B2478" s="7" t="s">
        <v>30</v>
      </c>
      <c r="C2478" s="8">
        <v>42618</v>
      </c>
      <c r="D2478" s="7">
        <v>13</v>
      </c>
      <c r="E2478" s="7" t="str">
        <f t="shared" si="64"/>
        <v>S364261813</v>
      </c>
      <c r="F2478" s="3">
        <v>2020</v>
      </c>
      <c r="G2478" s="2">
        <v>155</v>
      </c>
      <c r="H2478" s="2" t="s">
        <v>5198</v>
      </c>
      <c r="I2478" s="2" t="s">
        <v>5277</v>
      </c>
      <c r="J2478" s="2" t="s">
        <v>442</v>
      </c>
      <c r="K2478" s="194" t="s">
        <v>17</v>
      </c>
      <c r="L2478" s="2">
        <v>26</v>
      </c>
      <c r="M2478" s="194" t="s">
        <v>1198</v>
      </c>
      <c r="N2478" s="2" t="s">
        <v>600</v>
      </c>
      <c r="O2478" s="195" t="s">
        <v>1138</v>
      </c>
    </row>
    <row r="2479" spans="1:15" ht="15.75" thickBot="1">
      <c r="A2479" s="7">
        <v>2016</v>
      </c>
      <c r="B2479" s="7" t="s">
        <v>30</v>
      </c>
      <c r="C2479" s="8">
        <v>42618</v>
      </c>
      <c r="D2479" s="7">
        <v>14</v>
      </c>
      <c r="E2479" s="7" t="str">
        <f t="shared" si="64"/>
        <v>S364261814</v>
      </c>
      <c r="F2479" s="5">
        <v>2021</v>
      </c>
      <c r="G2479" s="6">
        <v>155</v>
      </c>
      <c r="H2479" s="6" t="s">
        <v>5278</v>
      </c>
      <c r="I2479" s="6" t="s">
        <v>517</v>
      </c>
      <c r="J2479" s="6" t="s">
        <v>5279</v>
      </c>
      <c r="K2479" s="196" t="s">
        <v>17</v>
      </c>
      <c r="L2479" s="6">
        <v>22</v>
      </c>
      <c r="M2479" s="196">
        <v>50</v>
      </c>
      <c r="N2479" s="6" t="s">
        <v>1139</v>
      </c>
      <c r="O2479" s="197" t="s">
        <v>1138</v>
      </c>
    </row>
    <row r="2480" spans="1:15" ht="16.5" thickTop="1" thickBot="1">
      <c r="A2480" s="7">
        <v>2016</v>
      </c>
      <c r="B2480" s="7" t="s">
        <v>30</v>
      </c>
      <c r="C2480" s="8">
        <v>42618</v>
      </c>
      <c r="D2480" s="7">
        <v>15</v>
      </c>
      <c r="E2480" s="7" t="str">
        <f t="shared" si="64"/>
        <v>S364261815</v>
      </c>
      <c r="F2480" s="1" t="s">
        <v>15</v>
      </c>
    </row>
    <row r="2481" spans="1:15" ht="16.5" thickTop="1" thickBot="1">
      <c r="A2481" s="7">
        <v>2016</v>
      </c>
      <c r="B2481" s="7" t="s">
        <v>30</v>
      </c>
      <c r="C2481" s="8">
        <v>42618</v>
      </c>
      <c r="D2481" s="7">
        <v>16</v>
      </c>
      <c r="E2481" s="7" t="str">
        <f t="shared" si="64"/>
        <v>S364261816</v>
      </c>
      <c r="F2481" s="338" t="s">
        <v>1</v>
      </c>
      <c r="G2481" s="341" t="s">
        <v>2</v>
      </c>
      <c r="H2481" s="342"/>
      <c r="I2481" s="342"/>
      <c r="J2481" s="343"/>
      <c r="K2481" s="344" t="s">
        <v>3</v>
      </c>
      <c r="L2481" s="343"/>
      <c r="M2481" s="344" t="s">
        <v>144</v>
      </c>
      <c r="N2481" s="342"/>
      <c r="O2481" s="342"/>
    </row>
    <row r="2482" spans="1:15" ht="18" customHeight="1" thickBot="1">
      <c r="A2482" s="7">
        <v>2016</v>
      </c>
      <c r="B2482" s="7" t="s">
        <v>30</v>
      </c>
      <c r="C2482" s="8">
        <v>42618</v>
      </c>
      <c r="D2482" s="7">
        <v>17</v>
      </c>
      <c r="E2482" s="7" t="str">
        <f t="shared" si="64"/>
        <v>S364261817</v>
      </c>
      <c r="F2482" s="339"/>
      <c r="G2482" s="345" t="s">
        <v>5</v>
      </c>
      <c r="H2482" s="347" t="s">
        <v>145</v>
      </c>
      <c r="I2482" s="348"/>
      <c r="J2482" s="349"/>
      <c r="K2482" s="350" t="s">
        <v>6</v>
      </c>
      <c r="L2482" s="352" t="s">
        <v>7</v>
      </c>
      <c r="M2482" s="350" t="s">
        <v>8</v>
      </c>
      <c r="N2482" s="354" t="s">
        <v>146</v>
      </c>
      <c r="O2482" s="356" t="s">
        <v>147</v>
      </c>
    </row>
    <row r="2483" spans="1:15" ht="15.75" thickBot="1">
      <c r="A2483" s="7">
        <v>2016</v>
      </c>
      <c r="B2483" s="7" t="s">
        <v>30</v>
      </c>
      <c r="C2483" s="8">
        <v>42618</v>
      </c>
      <c r="D2483" s="7">
        <v>18</v>
      </c>
      <c r="E2483" s="7" t="str">
        <f t="shared" si="64"/>
        <v>S364261818</v>
      </c>
      <c r="F2483" s="340"/>
      <c r="G2483" s="346"/>
      <c r="H2483" s="191" t="s">
        <v>9</v>
      </c>
      <c r="I2483" s="192" t="s">
        <v>18</v>
      </c>
      <c r="J2483" s="193" t="s">
        <v>11</v>
      </c>
      <c r="K2483" s="351"/>
      <c r="L2483" s="353"/>
      <c r="M2483" s="351"/>
      <c r="N2483" s="355"/>
      <c r="O2483" s="357"/>
    </row>
    <row r="2484" spans="1:15">
      <c r="A2484" s="7">
        <v>2016</v>
      </c>
      <c r="B2484" s="7" t="s">
        <v>30</v>
      </c>
      <c r="C2484" s="8">
        <v>42618</v>
      </c>
      <c r="D2484" s="7">
        <v>19</v>
      </c>
      <c r="E2484" s="7" t="str">
        <f t="shared" si="64"/>
        <v>S364261819</v>
      </c>
      <c r="F2484" s="3" t="s">
        <v>16</v>
      </c>
      <c r="G2484" s="2">
        <v>20</v>
      </c>
      <c r="H2484" s="2" t="s">
        <v>5280</v>
      </c>
      <c r="I2484" s="2" t="s">
        <v>5281</v>
      </c>
      <c r="J2484" s="2" t="s">
        <v>1544</v>
      </c>
      <c r="K2484" s="194" t="s">
        <v>17</v>
      </c>
      <c r="L2484" s="2">
        <v>50</v>
      </c>
      <c r="M2484" s="194" t="s">
        <v>631</v>
      </c>
      <c r="N2484" s="2" t="s">
        <v>1100</v>
      </c>
      <c r="O2484" s="195" t="s">
        <v>1100</v>
      </c>
    </row>
    <row r="2485" spans="1:15">
      <c r="A2485" s="7">
        <v>2016</v>
      </c>
      <c r="B2485" s="7" t="s">
        <v>30</v>
      </c>
      <c r="C2485" s="8">
        <v>42618</v>
      </c>
      <c r="D2485" s="7">
        <v>20</v>
      </c>
      <c r="E2485" s="7" t="str">
        <f t="shared" si="64"/>
        <v>S364261820</v>
      </c>
      <c r="F2485" s="4">
        <v>42614</v>
      </c>
      <c r="G2485" s="2">
        <v>165</v>
      </c>
      <c r="H2485" s="2" t="s">
        <v>5282</v>
      </c>
      <c r="I2485" s="2" t="s">
        <v>3298</v>
      </c>
      <c r="J2485" s="2" t="s">
        <v>604</v>
      </c>
      <c r="K2485" s="194" t="s">
        <v>17</v>
      </c>
      <c r="L2485" s="2">
        <v>51</v>
      </c>
      <c r="M2485" s="194" t="s">
        <v>2151</v>
      </c>
      <c r="N2485" s="2" t="s">
        <v>1646</v>
      </c>
      <c r="O2485" s="195" t="s">
        <v>1646</v>
      </c>
    </row>
    <row r="2486" spans="1:15">
      <c r="A2486" s="7">
        <v>2016</v>
      </c>
      <c r="B2486" s="7" t="s">
        <v>30</v>
      </c>
      <c r="C2486" s="8">
        <v>42618</v>
      </c>
      <c r="D2486" s="7">
        <v>21</v>
      </c>
      <c r="E2486" s="7" t="str">
        <f t="shared" si="64"/>
        <v>S364261821</v>
      </c>
      <c r="F2486" s="4">
        <v>42644</v>
      </c>
      <c r="G2486" s="2">
        <v>165</v>
      </c>
      <c r="H2486" s="2" t="s">
        <v>5283</v>
      </c>
      <c r="I2486" s="2" t="s">
        <v>5284</v>
      </c>
      <c r="J2486" s="2" t="s">
        <v>695</v>
      </c>
      <c r="K2486" s="194" t="s">
        <v>17</v>
      </c>
      <c r="L2486" s="2">
        <v>42</v>
      </c>
      <c r="M2486" s="194" t="s">
        <v>1031</v>
      </c>
      <c r="N2486" s="2" t="s">
        <v>1759</v>
      </c>
      <c r="O2486" s="195" t="s">
        <v>1149</v>
      </c>
    </row>
    <row r="2487" spans="1:15">
      <c r="A2487" s="7">
        <v>2016</v>
      </c>
      <c r="B2487" s="7" t="s">
        <v>30</v>
      </c>
      <c r="C2487" s="8">
        <v>42618</v>
      </c>
      <c r="D2487" s="7">
        <v>22</v>
      </c>
      <c r="E2487" s="7" t="str">
        <f t="shared" si="64"/>
        <v>S364261822</v>
      </c>
      <c r="F2487" s="4">
        <v>42675</v>
      </c>
      <c r="G2487" s="2">
        <v>160</v>
      </c>
      <c r="H2487" s="2" t="s">
        <v>5285</v>
      </c>
      <c r="I2487" s="2" t="s">
        <v>4655</v>
      </c>
      <c r="J2487" s="2" t="s">
        <v>2217</v>
      </c>
      <c r="K2487" s="194" t="s">
        <v>17</v>
      </c>
      <c r="L2487" s="2">
        <v>42</v>
      </c>
      <c r="M2487" s="194">
        <v>50</v>
      </c>
      <c r="N2487" s="2">
        <v>10</v>
      </c>
      <c r="O2487" s="195">
        <v>40</v>
      </c>
    </row>
    <row r="2488" spans="1:15">
      <c r="A2488" s="7">
        <v>2016</v>
      </c>
      <c r="B2488" s="7" t="s">
        <v>30</v>
      </c>
      <c r="C2488" s="8">
        <v>42618</v>
      </c>
      <c r="D2488" s="7">
        <v>23</v>
      </c>
      <c r="E2488" s="7" t="str">
        <f t="shared" si="64"/>
        <v>S364261823</v>
      </c>
      <c r="F2488" s="4">
        <v>42705</v>
      </c>
      <c r="G2488" s="2">
        <v>155</v>
      </c>
      <c r="H2488" s="2" t="s">
        <v>5286</v>
      </c>
      <c r="I2488" s="2" t="s">
        <v>5287</v>
      </c>
      <c r="J2488" s="2" t="s">
        <v>1366</v>
      </c>
      <c r="K2488" s="194" t="s">
        <v>17</v>
      </c>
      <c r="L2488" s="2">
        <v>42</v>
      </c>
      <c r="M2488" s="194" t="s">
        <v>406</v>
      </c>
      <c r="N2488" s="2" t="s">
        <v>333</v>
      </c>
      <c r="O2488" s="195" t="s">
        <v>301</v>
      </c>
    </row>
    <row r="2489" spans="1:15">
      <c r="A2489" s="7">
        <v>2016</v>
      </c>
      <c r="B2489" s="7" t="s">
        <v>30</v>
      </c>
      <c r="C2489" s="8">
        <v>42618</v>
      </c>
      <c r="D2489" s="7">
        <v>24</v>
      </c>
      <c r="E2489" s="7" t="str">
        <f t="shared" si="64"/>
        <v>S364261824</v>
      </c>
      <c r="F2489" s="3" t="s">
        <v>19</v>
      </c>
      <c r="G2489" s="2">
        <v>200</v>
      </c>
      <c r="H2489" s="2" t="s">
        <v>5288</v>
      </c>
      <c r="I2489" s="2" t="s">
        <v>5289</v>
      </c>
      <c r="J2489" s="2" t="s">
        <v>1278</v>
      </c>
      <c r="K2489" s="194" t="s">
        <v>17</v>
      </c>
      <c r="L2489" s="2">
        <v>33</v>
      </c>
      <c r="M2489" s="194" t="s">
        <v>1173</v>
      </c>
      <c r="N2489" s="2" t="s">
        <v>301</v>
      </c>
      <c r="O2489" s="195" t="s">
        <v>506</v>
      </c>
    </row>
    <row r="2490" spans="1:15">
      <c r="A2490" s="7">
        <v>2016</v>
      </c>
      <c r="B2490" s="7" t="s">
        <v>30</v>
      </c>
      <c r="C2490" s="8">
        <v>42618</v>
      </c>
      <c r="D2490" s="7">
        <v>25</v>
      </c>
      <c r="E2490" s="7" t="str">
        <f t="shared" si="64"/>
        <v>S364261825</v>
      </c>
      <c r="F2490" s="3">
        <v>2018</v>
      </c>
      <c r="G2490" s="2">
        <v>200</v>
      </c>
      <c r="H2490" s="2" t="s">
        <v>5290</v>
      </c>
      <c r="I2490" s="2" t="s">
        <v>5291</v>
      </c>
      <c r="J2490" s="2" t="s">
        <v>1895</v>
      </c>
      <c r="K2490" s="194" t="s">
        <v>17</v>
      </c>
      <c r="L2490" s="2">
        <v>27</v>
      </c>
      <c r="M2490" s="194" t="s">
        <v>740</v>
      </c>
      <c r="N2490" s="2" t="s">
        <v>740</v>
      </c>
      <c r="O2490" s="195" t="s">
        <v>1831</v>
      </c>
    </row>
    <row r="2491" spans="1:15">
      <c r="A2491" s="7">
        <v>2016</v>
      </c>
      <c r="B2491" s="7" t="s">
        <v>30</v>
      </c>
      <c r="C2491" s="8">
        <v>42618</v>
      </c>
      <c r="D2491" s="7">
        <v>26</v>
      </c>
      <c r="E2491" s="7" t="str">
        <f t="shared" si="64"/>
        <v>S364261826</v>
      </c>
      <c r="F2491" s="3">
        <v>2019</v>
      </c>
      <c r="G2491" s="2">
        <v>200</v>
      </c>
      <c r="H2491" s="2" t="s">
        <v>5292</v>
      </c>
      <c r="I2491" s="2" t="s">
        <v>5293</v>
      </c>
      <c r="J2491" s="2" t="s">
        <v>1253</v>
      </c>
      <c r="K2491" s="194" t="s">
        <v>17</v>
      </c>
      <c r="L2491" s="2">
        <v>25</v>
      </c>
      <c r="M2491" s="194" t="s">
        <v>4130</v>
      </c>
      <c r="N2491" s="2" t="s">
        <v>5294</v>
      </c>
      <c r="O2491" s="195" t="s">
        <v>4130</v>
      </c>
    </row>
    <row r="2492" spans="1:15">
      <c r="A2492" s="7">
        <v>2016</v>
      </c>
      <c r="B2492" s="7" t="s">
        <v>30</v>
      </c>
      <c r="C2492" s="8">
        <v>42618</v>
      </c>
      <c r="D2492" s="7">
        <v>27</v>
      </c>
      <c r="E2492" s="7" t="str">
        <f t="shared" si="64"/>
        <v>S364261827</v>
      </c>
      <c r="F2492" s="3">
        <v>2020</v>
      </c>
      <c r="G2492" s="2">
        <v>200</v>
      </c>
      <c r="H2492" s="2" t="s">
        <v>5295</v>
      </c>
      <c r="I2492" s="2" t="s">
        <v>5296</v>
      </c>
      <c r="J2492" s="2" t="s">
        <v>2526</v>
      </c>
      <c r="K2492" s="194" t="s">
        <v>17</v>
      </c>
      <c r="L2492" s="2">
        <v>26</v>
      </c>
      <c r="M2492" s="194" t="s">
        <v>508</v>
      </c>
      <c r="N2492" s="2" t="s">
        <v>445</v>
      </c>
      <c r="O2492" s="195" t="s">
        <v>1100</v>
      </c>
    </row>
    <row r="2493" spans="1:15" ht="15.75" thickBot="1">
      <c r="A2493" s="7">
        <v>2016</v>
      </c>
      <c r="B2493" s="7" t="s">
        <v>30</v>
      </c>
      <c r="C2493" s="8">
        <v>42618</v>
      </c>
      <c r="D2493" s="7">
        <v>28</v>
      </c>
      <c r="E2493" s="7" t="str">
        <f t="shared" si="64"/>
        <v>S364261828</v>
      </c>
      <c r="F2493" s="5">
        <v>2021</v>
      </c>
      <c r="G2493" s="6">
        <v>200</v>
      </c>
      <c r="H2493" s="6" t="s">
        <v>2803</v>
      </c>
      <c r="I2493" s="6" t="s">
        <v>5297</v>
      </c>
      <c r="J2493" s="6" t="s">
        <v>2395</v>
      </c>
      <c r="K2493" s="196" t="s">
        <v>17</v>
      </c>
      <c r="L2493" s="6">
        <v>23</v>
      </c>
      <c r="M2493" s="196" t="s">
        <v>1100</v>
      </c>
      <c r="N2493" s="6" t="s">
        <v>1100</v>
      </c>
      <c r="O2493" s="197" t="s">
        <v>631</v>
      </c>
    </row>
    <row r="2494" spans="1:15" ht="16.5" thickTop="1" thickBot="1">
      <c r="A2494" s="7">
        <v>2016</v>
      </c>
      <c r="B2494" s="7" t="s">
        <v>29</v>
      </c>
      <c r="C2494" s="8">
        <v>42625</v>
      </c>
      <c r="D2494" s="7">
        <v>1</v>
      </c>
      <c r="E2494" s="7" t="str">
        <f t="shared" si="64"/>
        <v>S37426251</v>
      </c>
      <c r="F2494" s="1" t="s">
        <v>0</v>
      </c>
    </row>
    <row r="2495" spans="1:15" ht="16.5" thickTop="1" thickBot="1">
      <c r="A2495" s="7">
        <v>2016</v>
      </c>
      <c r="B2495" s="7" t="s">
        <v>29</v>
      </c>
      <c r="C2495" s="8">
        <v>42625</v>
      </c>
      <c r="D2495" s="7">
        <v>2</v>
      </c>
      <c r="E2495" s="7" t="str">
        <f t="shared" si="64"/>
        <v>S37426252</v>
      </c>
      <c r="F2495" s="338" t="s">
        <v>1</v>
      </c>
      <c r="G2495" s="341" t="s">
        <v>2</v>
      </c>
      <c r="H2495" s="342"/>
      <c r="I2495" s="342"/>
      <c r="J2495" s="343"/>
      <c r="K2495" s="344" t="s">
        <v>3</v>
      </c>
      <c r="L2495" s="343"/>
      <c r="M2495" s="344" t="s">
        <v>144</v>
      </c>
      <c r="N2495" s="342"/>
      <c r="O2495" s="342"/>
    </row>
    <row r="2496" spans="1:15" ht="18" customHeight="1" thickBot="1">
      <c r="A2496" s="7">
        <v>2016</v>
      </c>
      <c r="B2496" s="7" t="s">
        <v>29</v>
      </c>
      <c r="C2496" s="8">
        <v>42625</v>
      </c>
      <c r="D2496" s="7">
        <v>3</v>
      </c>
      <c r="E2496" s="7" t="str">
        <f t="shared" si="64"/>
        <v>S37426253</v>
      </c>
      <c r="F2496" s="339"/>
      <c r="G2496" s="345" t="s">
        <v>5</v>
      </c>
      <c r="H2496" s="347" t="s">
        <v>145</v>
      </c>
      <c r="I2496" s="348"/>
      <c r="J2496" s="349"/>
      <c r="K2496" s="350" t="s">
        <v>6</v>
      </c>
      <c r="L2496" s="352" t="s">
        <v>7</v>
      </c>
      <c r="M2496" s="350" t="s">
        <v>8</v>
      </c>
      <c r="N2496" s="354" t="s">
        <v>146</v>
      </c>
      <c r="O2496" s="356" t="s">
        <v>147</v>
      </c>
    </row>
    <row r="2497" spans="1:15" ht="15.75" thickBot="1">
      <c r="A2497" s="7">
        <v>2016</v>
      </c>
      <c r="B2497" s="7" t="s">
        <v>29</v>
      </c>
      <c r="C2497" s="8">
        <v>42625</v>
      </c>
      <c r="D2497" s="7">
        <v>4</v>
      </c>
      <c r="E2497" s="7" t="str">
        <f t="shared" si="64"/>
        <v>S37426254</v>
      </c>
      <c r="F2497" s="340"/>
      <c r="G2497" s="346"/>
      <c r="H2497" s="191" t="s">
        <v>9</v>
      </c>
      <c r="I2497" s="192" t="s">
        <v>18</v>
      </c>
      <c r="J2497" s="193" t="s">
        <v>11</v>
      </c>
      <c r="K2497" s="351"/>
      <c r="L2497" s="353"/>
      <c r="M2497" s="351"/>
      <c r="N2497" s="355"/>
      <c r="O2497" s="357"/>
    </row>
    <row r="2498" spans="1:15">
      <c r="A2498" s="7">
        <v>2016</v>
      </c>
      <c r="B2498" s="7" t="s">
        <v>29</v>
      </c>
      <c r="C2498" s="8">
        <v>42625</v>
      </c>
      <c r="D2498" s="7">
        <v>5</v>
      </c>
      <c r="E2498" s="7" t="str">
        <f t="shared" si="64"/>
        <v>S37426255</v>
      </c>
      <c r="F2498" s="3" t="s">
        <v>12</v>
      </c>
      <c r="G2498" s="2">
        <v>-2</v>
      </c>
      <c r="H2498" s="2" t="s">
        <v>5298</v>
      </c>
      <c r="I2498" s="2" t="s">
        <v>5299</v>
      </c>
      <c r="J2498" s="2" t="s">
        <v>5300</v>
      </c>
      <c r="K2498" s="194" t="s">
        <v>17</v>
      </c>
      <c r="L2498" s="2">
        <v>46</v>
      </c>
      <c r="M2498" s="194" t="s">
        <v>5301</v>
      </c>
      <c r="N2498" s="2" t="s">
        <v>5302</v>
      </c>
      <c r="O2498" s="195">
        <v>30</v>
      </c>
    </row>
    <row r="2499" spans="1:15">
      <c r="A2499" s="7">
        <v>2016</v>
      </c>
      <c r="B2499" s="7" t="s">
        <v>29</v>
      </c>
      <c r="C2499" s="8">
        <v>42625</v>
      </c>
      <c r="D2499" s="7">
        <v>6</v>
      </c>
      <c r="E2499" s="7" t="str">
        <f t="shared" si="64"/>
        <v>S37426256</v>
      </c>
      <c r="F2499" s="4">
        <v>42614</v>
      </c>
      <c r="G2499" s="2">
        <v>140</v>
      </c>
      <c r="H2499" s="2" t="s">
        <v>5303</v>
      </c>
      <c r="I2499" s="2" t="s">
        <v>5304</v>
      </c>
      <c r="J2499" s="2" t="s">
        <v>1995</v>
      </c>
      <c r="K2499" s="194" t="s">
        <v>17</v>
      </c>
      <c r="L2499" s="2">
        <v>47</v>
      </c>
      <c r="M2499" s="194" t="s">
        <v>3205</v>
      </c>
      <c r="N2499" s="2" t="s">
        <v>1334</v>
      </c>
      <c r="O2499" s="195" t="s">
        <v>5305</v>
      </c>
    </row>
    <row r="2500" spans="1:15">
      <c r="A2500" s="7">
        <v>2016</v>
      </c>
      <c r="B2500" s="7" t="s">
        <v>29</v>
      </c>
      <c r="C2500" s="8">
        <v>42625</v>
      </c>
      <c r="D2500" s="7">
        <v>7</v>
      </c>
      <c r="E2500" s="7" t="str">
        <f t="shared" si="64"/>
        <v>S37426257</v>
      </c>
      <c r="F2500" s="4">
        <v>42644</v>
      </c>
      <c r="G2500" s="2">
        <v>140</v>
      </c>
      <c r="H2500" s="2" t="s">
        <v>3649</v>
      </c>
      <c r="I2500" s="2" t="s">
        <v>5306</v>
      </c>
      <c r="J2500" s="2" t="s">
        <v>1309</v>
      </c>
      <c r="K2500" s="194" t="s">
        <v>17</v>
      </c>
      <c r="L2500" s="2">
        <v>42</v>
      </c>
      <c r="M2500" s="194" t="s">
        <v>5307</v>
      </c>
      <c r="N2500" s="2" t="s">
        <v>5308</v>
      </c>
      <c r="O2500" s="195" t="s">
        <v>1380</v>
      </c>
    </row>
    <row r="2501" spans="1:15">
      <c r="A2501" s="7">
        <v>2016</v>
      </c>
      <c r="B2501" s="7" t="s">
        <v>29</v>
      </c>
      <c r="C2501" s="8">
        <v>42625</v>
      </c>
      <c r="D2501" s="7">
        <v>8</v>
      </c>
      <c r="E2501" s="7" t="str">
        <f t="shared" si="64"/>
        <v>S37426258</v>
      </c>
      <c r="F2501" s="4">
        <v>42675</v>
      </c>
      <c r="G2501" s="2">
        <v>140</v>
      </c>
      <c r="H2501" s="2" t="s">
        <v>5309</v>
      </c>
      <c r="I2501" s="2" t="s">
        <v>5310</v>
      </c>
      <c r="J2501" s="2" t="s">
        <v>1309</v>
      </c>
      <c r="K2501" s="194" t="s">
        <v>17</v>
      </c>
      <c r="L2501" s="2">
        <v>43</v>
      </c>
      <c r="M2501" s="194" t="s">
        <v>5311</v>
      </c>
      <c r="N2501" s="2" t="s">
        <v>1450</v>
      </c>
      <c r="O2501" s="195">
        <v>50</v>
      </c>
    </row>
    <row r="2502" spans="1:15">
      <c r="A2502" s="7">
        <v>2016</v>
      </c>
      <c r="B2502" s="7" t="s">
        <v>29</v>
      </c>
      <c r="C2502" s="8">
        <v>42625</v>
      </c>
      <c r="D2502" s="7">
        <v>9</v>
      </c>
      <c r="E2502" s="7" t="str">
        <f t="shared" si="64"/>
        <v>S37426259</v>
      </c>
      <c r="F2502" s="4">
        <v>42705</v>
      </c>
      <c r="G2502" s="2">
        <v>135</v>
      </c>
      <c r="H2502" s="2" t="s">
        <v>5312</v>
      </c>
      <c r="I2502" s="2" t="s">
        <v>5313</v>
      </c>
      <c r="J2502" s="2" t="s">
        <v>2616</v>
      </c>
      <c r="K2502" s="194" t="s">
        <v>17</v>
      </c>
      <c r="L2502" s="2">
        <v>42</v>
      </c>
      <c r="M2502" s="194" t="s">
        <v>5314</v>
      </c>
      <c r="N2502" s="2" t="s">
        <v>5315</v>
      </c>
      <c r="O2502" s="195" t="s">
        <v>5316</v>
      </c>
    </row>
    <row r="2503" spans="1:15">
      <c r="A2503" s="7">
        <v>2016</v>
      </c>
      <c r="B2503" s="7" t="s">
        <v>29</v>
      </c>
      <c r="C2503" s="8">
        <v>42625</v>
      </c>
      <c r="D2503" s="7">
        <v>10</v>
      </c>
      <c r="E2503" s="7" t="str">
        <f t="shared" si="64"/>
        <v>S374262510</v>
      </c>
      <c r="F2503" s="3" t="s">
        <v>19</v>
      </c>
      <c r="G2503" s="2">
        <v>158</v>
      </c>
      <c r="H2503" s="2" t="s">
        <v>5317</v>
      </c>
      <c r="I2503" s="2" t="s">
        <v>5318</v>
      </c>
      <c r="J2503" s="2" t="s">
        <v>833</v>
      </c>
      <c r="K2503" s="194" t="s">
        <v>17</v>
      </c>
      <c r="L2503" s="2">
        <v>36</v>
      </c>
      <c r="M2503" s="194" t="s">
        <v>5319</v>
      </c>
      <c r="N2503" s="2" t="s">
        <v>5320</v>
      </c>
      <c r="O2503" s="195" t="s">
        <v>5321</v>
      </c>
    </row>
    <row r="2504" spans="1:15">
      <c r="A2504" s="7">
        <v>2016</v>
      </c>
      <c r="B2504" s="7" t="s">
        <v>29</v>
      </c>
      <c r="C2504" s="8">
        <v>42625</v>
      </c>
      <c r="D2504" s="7">
        <v>11</v>
      </c>
      <c r="E2504" s="7" t="str">
        <f t="shared" si="64"/>
        <v>S374262511</v>
      </c>
      <c r="F2504" s="3">
        <v>2018</v>
      </c>
      <c r="G2504" s="2">
        <v>157</v>
      </c>
      <c r="H2504" s="2" t="s">
        <v>3350</v>
      </c>
      <c r="I2504" s="2" t="s">
        <v>3351</v>
      </c>
      <c r="J2504" s="2" t="s">
        <v>2771</v>
      </c>
      <c r="K2504" s="194" t="s">
        <v>17</v>
      </c>
      <c r="L2504" s="2">
        <v>30</v>
      </c>
      <c r="M2504" s="194" t="s">
        <v>1459</v>
      </c>
      <c r="N2504" s="2">
        <v>60</v>
      </c>
      <c r="O2504" s="195" t="s">
        <v>340</v>
      </c>
    </row>
    <row r="2505" spans="1:15">
      <c r="A2505" s="7">
        <v>2016</v>
      </c>
      <c r="B2505" s="7" t="s">
        <v>29</v>
      </c>
      <c r="C2505" s="8">
        <v>42625</v>
      </c>
      <c r="D2505" s="7">
        <v>12</v>
      </c>
      <c r="E2505" s="7" t="str">
        <f t="shared" si="64"/>
        <v>S374262512</v>
      </c>
      <c r="F2505" s="3">
        <v>2019</v>
      </c>
      <c r="G2505" s="2">
        <v>155</v>
      </c>
      <c r="H2505" s="2" t="s">
        <v>5322</v>
      </c>
      <c r="I2505" s="2" t="s">
        <v>5323</v>
      </c>
      <c r="J2505" s="2" t="s">
        <v>1628</v>
      </c>
      <c r="K2505" s="194" t="s">
        <v>17</v>
      </c>
      <c r="L2505" s="2">
        <v>30</v>
      </c>
      <c r="M2505" s="194" t="s">
        <v>434</v>
      </c>
      <c r="N2505" s="2" t="s">
        <v>5324</v>
      </c>
      <c r="O2505" s="195" t="s">
        <v>4257</v>
      </c>
    </row>
    <row r="2506" spans="1:15">
      <c r="A2506" s="7">
        <v>2016</v>
      </c>
      <c r="B2506" s="7" t="s">
        <v>29</v>
      </c>
      <c r="C2506" s="8">
        <v>42625</v>
      </c>
      <c r="D2506" s="7">
        <v>13</v>
      </c>
      <c r="E2506" s="7" t="str">
        <f t="shared" si="64"/>
        <v>S374262513</v>
      </c>
      <c r="F2506" s="3">
        <v>2020</v>
      </c>
      <c r="G2506" s="2">
        <v>155</v>
      </c>
      <c r="H2506" s="2" t="s">
        <v>5325</v>
      </c>
      <c r="I2506" s="2" t="s">
        <v>5326</v>
      </c>
      <c r="J2506" s="2" t="s">
        <v>1617</v>
      </c>
      <c r="K2506" s="194" t="s">
        <v>17</v>
      </c>
      <c r="L2506" s="2">
        <v>28</v>
      </c>
      <c r="M2506" s="194" t="s">
        <v>4578</v>
      </c>
      <c r="N2506" s="2" t="s">
        <v>1598</v>
      </c>
      <c r="O2506" s="195" t="s">
        <v>2076</v>
      </c>
    </row>
    <row r="2507" spans="1:15" ht="15.75" thickBot="1">
      <c r="A2507" s="7">
        <v>2016</v>
      </c>
      <c r="B2507" s="7" t="s">
        <v>29</v>
      </c>
      <c r="C2507" s="8">
        <v>42625</v>
      </c>
      <c r="D2507" s="7">
        <v>14</v>
      </c>
      <c r="E2507" s="7" t="str">
        <f t="shared" si="64"/>
        <v>S374262514</v>
      </c>
      <c r="F2507" s="5">
        <v>2021</v>
      </c>
      <c r="G2507" s="6">
        <v>155</v>
      </c>
      <c r="H2507" s="6" t="s">
        <v>5327</v>
      </c>
      <c r="I2507" s="6" t="s">
        <v>5328</v>
      </c>
      <c r="J2507" s="6" t="s">
        <v>2197</v>
      </c>
      <c r="K2507" s="196" t="s">
        <v>17</v>
      </c>
      <c r="L2507" s="6">
        <v>24</v>
      </c>
      <c r="M2507" s="196" t="s">
        <v>529</v>
      </c>
      <c r="N2507" s="6" t="s">
        <v>696</v>
      </c>
      <c r="O2507" s="197" t="s">
        <v>1684</v>
      </c>
    </row>
    <row r="2508" spans="1:15" ht="16.5" thickTop="1" thickBot="1">
      <c r="A2508" s="7">
        <v>2016</v>
      </c>
      <c r="B2508" s="7" t="s">
        <v>29</v>
      </c>
      <c r="C2508" s="8">
        <v>42625</v>
      </c>
      <c r="D2508" s="7">
        <v>15</v>
      </c>
      <c r="E2508" s="7" t="str">
        <f t="shared" si="64"/>
        <v>S374262515</v>
      </c>
      <c r="F2508" s="1" t="s">
        <v>15</v>
      </c>
    </row>
    <row r="2509" spans="1:15" ht="16.5" thickTop="1" thickBot="1">
      <c r="A2509" s="7">
        <v>2016</v>
      </c>
      <c r="B2509" s="7" t="s">
        <v>29</v>
      </c>
      <c r="C2509" s="8">
        <v>42625</v>
      </c>
      <c r="D2509" s="7">
        <v>16</v>
      </c>
      <c r="E2509" s="7" t="str">
        <f t="shared" si="64"/>
        <v>S374262516</v>
      </c>
      <c r="F2509" s="338" t="s">
        <v>1</v>
      </c>
      <c r="G2509" s="341" t="s">
        <v>2</v>
      </c>
      <c r="H2509" s="342"/>
      <c r="I2509" s="342"/>
      <c r="J2509" s="343"/>
      <c r="K2509" s="344" t="s">
        <v>3</v>
      </c>
      <c r="L2509" s="343"/>
      <c r="M2509" s="344" t="s">
        <v>144</v>
      </c>
      <c r="N2509" s="342"/>
      <c r="O2509" s="342"/>
    </row>
    <row r="2510" spans="1:15" ht="18" customHeight="1" thickBot="1">
      <c r="A2510" s="7">
        <v>2016</v>
      </c>
      <c r="B2510" s="7" t="s">
        <v>29</v>
      </c>
      <c r="C2510" s="8">
        <v>42625</v>
      </c>
      <c r="D2510" s="7">
        <v>17</v>
      </c>
      <c r="E2510" s="7" t="str">
        <f t="shared" si="64"/>
        <v>S374262517</v>
      </c>
      <c r="F2510" s="339"/>
      <c r="G2510" s="345" t="s">
        <v>5</v>
      </c>
      <c r="H2510" s="347" t="s">
        <v>145</v>
      </c>
      <c r="I2510" s="348"/>
      <c r="J2510" s="349"/>
      <c r="K2510" s="350" t="s">
        <v>6</v>
      </c>
      <c r="L2510" s="352" t="s">
        <v>7</v>
      </c>
      <c r="M2510" s="350" t="s">
        <v>8</v>
      </c>
      <c r="N2510" s="354" t="s">
        <v>146</v>
      </c>
      <c r="O2510" s="356" t="s">
        <v>147</v>
      </c>
    </row>
    <row r="2511" spans="1:15" ht="15.75" thickBot="1">
      <c r="A2511" s="7">
        <v>2016</v>
      </c>
      <c r="B2511" s="7" t="s">
        <v>29</v>
      </c>
      <c r="C2511" s="8">
        <v>42625</v>
      </c>
      <c r="D2511" s="7">
        <v>18</v>
      </c>
      <c r="E2511" s="7" t="str">
        <f t="shared" si="64"/>
        <v>S374262518</v>
      </c>
      <c r="F2511" s="340"/>
      <c r="G2511" s="346"/>
      <c r="H2511" s="191" t="s">
        <v>9</v>
      </c>
      <c r="I2511" s="192" t="s">
        <v>18</v>
      </c>
      <c r="J2511" s="193" t="s">
        <v>11</v>
      </c>
      <c r="K2511" s="351"/>
      <c r="L2511" s="353"/>
      <c r="M2511" s="351"/>
      <c r="N2511" s="355"/>
      <c r="O2511" s="357"/>
    </row>
    <row r="2512" spans="1:15">
      <c r="A2512" s="7">
        <v>2016</v>
      </c>
      <c r="B2512" s="7" t="s">
        <v>29</v>
      </c>
      <c r="C2512" s="8">
        <v>42625</v>
      </c>
      <c r="D2512" s="7">
        <v>19</v>
      </c>
      <c r="E2512" s="7" t="str">
        <f t="shared" si="64"/>
        <v>S374262519</v>
      </c>
      <c r="F2512" s="3" t="s">
        <v>16</v>
      </c>
      <c r="G2512" s="2">
        <v>19</v>
      </c>
      <c r="H2512" s="2" t="s">
        <v>5329</v>
      </c>
      <c r="I2512" s="2" t="s">
        <v>5329</v>
      </c>
      <c r="J2512" s="2" t="s">
        <v>5330</v>
      </c>
      <c r="K2512" s="194" t="s">
        <v>17</v>
      </c>
      <c r="L2512" s="2">
        <v>47</v>
      </c>
      <c r="M2512" s="194">
        <v>28</v>
      </c>
      <c r="N2512" s="2">
        <v>52</v>
      </c>
      <c r="O2512" s="195">
        <v>20</v>
      </c>
    </row>
    <row r="2513" spans="1:15">
      <c r="A2513" s="7">
        <v>2016</v>
      </c>
      <c r="B2513" s="7" t="s">
        <v>29</v>
      </c>
      <c r="C2513" s="8">
        <v>42625</v>
      </c>
      <c r="D2513" s="7">
        <v>20</v>
      </c>
      <c r="E2513" s="7" t="str">
        <f t="shared" si="64"/>
        <v>S374262520</v>
      </c>
      <c r="F2513" s="4">
        <v>42614</v>
      </c>
      <c r="G2513" s="2">
        <v>159</v>
      </c>
      <c r="H2513" s="2" t="s">
        <v>3112</v>
      </c>
      <c r="I2513" s="2" t="s">
        <v>5331</v>
      </c>
      <c r="J2513" s="2" t="s">
        <v>786</v>
      </c>
      <c r="K2513" s="194" t="s">
        <v>17</v>
      </c>
      <c r="L2513" s="2">
        <v>48</v>
      </c>
      <c r="M2513" s="194" t="s">
        <v>434</v>
      </c>
      <c r="N2513" s="2" t="s">
        <v>5332</v>
      </c>
      <c r="O2513" s="195" t="s">
        <v>2835</v>
      </c>
    </row>
    <row r="2514" spans="1:15">
      <c r="A2514" s="7">
        <v>2016</v>
      </c>
      <c r="B2514" s="7" t="s">
        <v>29</v>
      </c>
      <c r="C2514" s="8">
        <v>42625</v>
      </c>
      <c r="D2514" s="7">
        <v>21</v>
      </c>
      <c r="E2514" s="7" t="str">
        <f t="shared" si="64"/>
        <v>S374262521</v>
      </c>
      <c r="F2514" s="4">
        <v>42644</v>
      </c>
      <c r="G2514" s="2">
        <v>159</v>
      </c>
      <c r="H2514" s="2" t="s">
        <v>5333</v>
      </c>
      <c r="I2514" s="2" t="s">
        <v>5317</v>
      </c>
      <c r="J2514" s="2" t="s">
        <v>1444</v>
      </c>
      <c r="K2514" s="194" t="s">
        <v>17</v>
      </c>
      <c r="L2514" s="2">
        <v>42</v>
      </c>
      <c r="M2514" s="194" t="s">
        <v>5334</v>
      </c>
      <c r="N2514" s="2" t="s">
        <v>1384</v>
      </c>
      <c r="O2514" s="195" t="s">
        <v>1192</v>
      </c>
    </row>
    <row r="2515" spans="1:15">
      <c r="A2515" s="7">
        <v>2016</v>
      </c>
      <c r="B2515" s="7" t="s">
        <v>29</v>
      </c>
      <c r="C2515" s="8">
        <v>42625</v>
      </c>
      <c r="D2515" s="7">
        <v>22</v>
      </c>
      <c r="E2515" s="7" t="str">
        <f t="shared" si="64"/>
        <v>S374262522</v>
      </c>
      <c r="F2515" s="4">
        <v>42675</v>
      </c>
      <c r="G2515" s="2">
        <v>159</v>
      </c>
      <c r="H2515" s="2" t="s">
        <v>5335</v>
      </c>
      <c r="I2515" s="2" t="s">
        <v>5336</v>
      </c>
      <c r="J2515" s="2" t="s">
        <v>889</v>
      </c>
      <c r="K2515" s="194" t="s">
        <v>17</v>
      </c>
      <c r="L2515" s="2">
        <v>42</v>
      </c>
      <c r="M2515" s="194" t="s">
        <v>3448</v>
      </c>
      <c r="N2515" s="2" t="s">
        <v>5337</v>
      </c>
      <c r="O2515" s="195" t="s">
        <v>5338</v>
      </c>
    </row>
    <row r="2516" spans="1:15">
      <c r="A2516" s="7">
        <v>2016</v>
      </c>
      <c r="B2516" s="7" t="s">
        <v>29</v>
      </c>
      <c r="C2516" s="8">
        <v>42625</v>
      </c>
      <c r="D2516" s="7">
        <v>23</v>
      </c>
      <c r="E2516" s="7" t="str">
        <f t="shared" si="64"/>
        <v>S374262523</v>
      </c>
      <c r="F2516" s="4">
        <v>42705</v>
      </c>
      <c r="G2516" s="2">
        <v>154</v>
      </c>
      <c r="H2516" s="2" t="s">
        <v>5339</v>
      </c>
      <c r="I2516" s="2" t="s">
        <v>5340</v>
      </c>
      <c r="J2516" s="2" t="s">
        <v>744</v>
      </c>
      <c r="K2516" s="194" t="s">
        <v>17</v>
      </c>
      <c r="L2516" s="2">
        <v>41</v>
      </c>
      <c r="M2516" s="194" t="s">
        <v>5341</v>
      </c>
      <c r="N2516" s="2" t="s">
        <v>5342</v>
      </c>
      <c r="O2516" s="195" t="s">
        <v>4193</v>
      </c>
    </row>
    <row r="2517" spans="1:15">
      <c r="A2517" s="7">
        <v>2016</v>
      </c>
      <c r="B2517" s="7" t="s">
        <v>29</v>
      </c>
      <c r="C2517" s="8">
        <v>42625</v>
      </c>
      <c r="D2517" s="7">
        <v>24</v>
      </c>
      <c r="E2517" s="7" t="str">
        <f t="shared" si="64"/>
        <v>S374262524</v>
      </c>
      <c r="F2517" s="3" t="s">
        <v>19</v>
      </c>
      <c r="G2517" s="2">
        <v>198</v>
      </c>
      <c r="H2517" s="2" t="s">
        <v>5140</v>
      </c>
      <c r="I2517" s="2" t="s">
        <v>5343</v>
      </c>
      <c r="J2517" s="2" t="s">
        <v>1220</v>
      </c>
      <c r="K2517" s="194" t="s">
        <v>17</v>
      </c>
      <c r="L2517" s="2">
        <v>32</v>
      </c>
      <c r="M2517" s="194" t="s">
        <v>5344</v>
      </c>
      <c r="N2517" s="2" t="s">
        <v>768</v>
      </c>
      <c r="O2517" s="195" t="s">
        <v>5345</v>
      </c>
    </row>
    <row r="2518" spans="1:15">
      <c r="A2518" s="7">
        <v>2016</v>
      </c>
      <c r="B2518" s="7" t="s">
        <v>29</v>
      </c>
      <c r="C2518" s="8">
        <v>42625</v>
      </c>
      <c r="D2518" s="7">
        <v>25</v>
      </c>
      <c r="E2518" s="7" t="str">
        <f t="shared" si="64"/>
        <v>S374262525</v>
      </c>
      <c r="F2518" s="3">
        <v>2018</v>
      </c>
      <c r="G2518" s="2">
        <v>197</v>
      </c>
      <c r="H2518" s="2" t="s">
        <v>5346</v>
      </c>
      <c r="I2518" s="2" t="s">
        <v>5347</v>
      </c>
      <c r="J2518" s="2" t="s">
        <v>3446</v>
      </c>
      <c r="K2518" s="194" t="s">
        <v>17</v>
      </c>
      <c r="L2518" s="2">
        <v>29</v>
      </c>
      <c r="M2518" s="194" t="s">
        <v>601</v>
      </c>
      <c r="N2518" s="2" t="s">
        <v>266</v>
      </c>
      <c r="O2518" s="195" t="s">
        <v>819</v>
      </c>
    </row>
    <row r="2519" spans="1:15">
      <c r="A2519" s="7">
        <v>2016</v>
      </c>
      <c r="B2519" s="7" t="s">
        <v>29</v>
      </c>
      <c r="C2519" s="8">
        <v>42625</v>
      </c>
      <c r="D2519" s="7">
        <v>26</v>
      </c>
      <c r="E2519" s="7" t="str">
        <f t="shared" si="64"/>
        <v>S374262526</v>
      </c>
      <c r="F2519" s="3">
        <v>2019</v>
      </c>
      <c r="G2519" s="2">
        <v>195</v>
      </c>
      <c r="H2519" s="2" t="s">
        <v>5348</v>
      </c>
      <c r="I2519" s="2" t="s">
        <v>5349</v>
      </c>
      <c r="J2519" s="2" t="s">
        <v>1366</v>
      </c>
      <c r="K2519" s="194" t="s">
        <v>17</v>
      </c>
      <c r="L2519" s="2">
        <v>28</v>
      </c>
      <c r="M2519" s="194" t="s">
        <v>301</v>
      </c>
      <c r="N2519" s="2">
        <v>50</v>
      </c>
      <c r="O2519" s="195" t="s">
        <v>340</v>
      </c>
    </row>
    <row r="2520" spans="1:15">
      <c r="A2520" s="7">
        <v>2016</v>
      </c>
      <c r="B2520" s="7" t="s">
        <v>29</v>
      </c>
      <c r="C2520" s="8">
        <v>42625</v>
      </c>
      <c r="D2520" s="7">
        <v>27</v>
      </c>
      <c r="E2520" s="7" t="str">
        <f t="shared" si="64"/>
        <v>S374262527</v>
      </c>
      <c r="F2520" s="3">
        <v>2020</v>
      </c>
      <c r="G2520" s="2">
        <v>195</v>
      </c>
      <c r="H2520" s="2" t="s">
        <v>1093</v>
      </c>
      <c r="I2520" s="2" t="s">
        <v>5350</v>
      </c>
      <c r="J2520" s="2" t="s">
        <v>1601</v>
      </c>
      <c r="K2520" s="194" t="s">
        <v>17</v>
      </c>
      <c r="L2520" s="2">
        <v>25</v>
      </c>
      <c r="M2520" s="194" t="s">
        <v>301</v>
      </c>
      <c r="N2520" s="2" t="s">
        <v>596</v>
      </c>
      <c r="O2520" s="195" t="s">
        <v>484</v>
      </c>
    </row>
    <row r="2521" spans="1:15" ht="15.75" thickBot="1">
      <c r="A2521" s="7">
        <v>2016</v>
      </c>
      <c r="B2521" s="7" t="s">
        <v>29</v>
      </c>
      <c r="C2521" s="8">
        <v>42625</v>
      </c>
      <c r="D2521" s="7">
        <v>28</v>
      </c>
      <c r="E2521" s="7" t="str">
        <f t="shared" si="64"/>
        <v>S374262528</v>
      </c>
      <c r="F2521" s="5">
        <v>2021</v>
      </c>
      <c r="G2521" s="6">
        <v>195</v>
      </c>
      <c r="H2521" s="6" t="s">
        <v>3360</v>
      </c>
      <c r="I2521" s="6" t="s">
        <v>5351</v>
      </c>
      <c r="J2521" s="6" t="s">
        <v>3370</v>
      </c>
      <c r="K2521" s="196" t="s">
        <v>17</v>
      </c>
      <c r="L2521" s="6">
        <v>22</v>
      </c>
      <c r="M2521" s="196" t="s">
        <v>626</v>
      </c>
      <c r="N2521" s="6" t="s">
        <v>587</v>
      </c>
      <c r="O2521" s="197" t="s">
        <v>626</v>
      </c>
    </row>
    <row r="2522" spans="1:15" ht="16.5" thickTop="1" thickBot="1">
      <c r="A2522" s="7">
        <v>2016</v>
      </c>
      <c r="B2522" s="7" t="s">
        <v>28</v>
      </c>
      <c r="C2522" s="8">
        <v>42632</v>
      </c>
      <c r="D2522" s="7">
        <v>1</v>
      </c>
      <c r="E2522" s="7" t="str">
        <f t="shared" si="64"/>
        <v>S38426321</v>
      </c>
      <c r="F2522" s="1" t="s">
        <v>0</v>
      </c>
    </row>
    <row r="2523" spans="1:15" ht="16.5" thickTop="1" thickBot="1">
      <c r="A2523" s="7">
        <v>2016</v>
      </c>
      <c r="B2523" s="7" t="s">
        <v>28</v>
      </c>
      <c r="C2523" s="8">
        <v>42632</v>
      </c>
      <c r="D2523" s="7">
        <v>2</v>
      </c>
      <c r="E2523" s="7" t="str">
        <f t="shared" si="64"/>
        <v>S38426322</v>
      </c>
      <c r="F2523" s="338" t="s">
        <v>1</v>
      </c>
      <c r="G2523" s="341" t="s">
        <v>2</v>
      </c>
      <c r="H2523" s="342"/>
      <c r="I2523" s="342"/>
      <c r="J2523" s="343"/>
      <c r="K2523" s="344" t="s">
        <v>3</v>
      </c>
      <c r="L2523" s="343"/>
      <c r="M2523" s="344" t="s">
        <v>144</v>
      </c>
      <c r="N2523" s="342"/>
      <c r="O2523" s="342"/>
    </row>
    <row r="2524" spans="1:15" ht="18" customHeight="1" thickBot="1">
      <c r="A2524" s="7">
        <v>2016</v>
      </c>
      <c r="B2524" s="7" t="s">
        <v>28</v>
      </c>
      <c r="C2524" s="8">
        <v>42632</v>
      </c>
      <c r="D2524" s="7">
        <v>3</v>
      </c>
      <c r="E2524" s="7" t="str">
        <f t="shared" si="64"/>
        <v>S38426323</v>
      </c>
      <c r="F2524" s="339"/>
      <c r="G2524" s="345" t="s">
        <v>5</v>
      </c>
      <c r="H2524" s="347" t="s">
        <v>145</v>
      </c>
      <c r="I2524" s="348"/>
      <c r="J2524" s="349"/>
      <c r="K2524" s="350" t="s">
        <v>6</v>
      </c>
      <c r="L2524" s="352" t="s">
        <v>7</v>
      </c>
      <c r="M2524" s="350" t="s">
        <v>8</v>
      </c>
      <c r="N2524" s="354" t="s">
        <v>146</v>
      </c>
      <c r="O2524" s="356" t="s">
        <v>147</v>
      </c>
    </row>
    <row r="2525" spans="1:15" ht="15.75" thickBot="1">
      <c r="A2525" s="7">
        <v>2016</v>
      </c>
      <c r="B2525" s="7" t="s">
        <v>28</v>
      </c>
      <c r="C2525" s="8">
        <v>42632</v>
      </c>
      <c r="D2525" s="7">
        <v>4</v>
      </c>
      <c r="E2525" s="7" t="str">
        <f t="shared" si="64"/>
        <v>S38426324</v>
      </c>
      <c r="F2525" s="340"/>
      <c r="G2525" s="346"/>
      <c r="H2525" s="191" t="s">
        <v>9</v>
      </c>
      <c r="I2525" s="192" t="s">
        <v>18</v>
      </c>
      <c r="J2525" s="193" t="s">
        <v>11</v>
      </c>
      <c r="K2525" s="351"/>
      <c r="L2525" s="353"/>
      <c r="M2525" s="351"/>
      <c r="N2525" s="355"/>
      <c r="O2525" s="357"/>
    </row>
    <row r="2526" spans="1:15">
      <c r="A2526" s="7">
        <v>2016</v>
      </c>
      <c r="B2526" s="7" t="s">
        <v>28</v>
      </c>
      <c r="C2526" s="8">
        <v>42632</v>
      </c>
      <c r="D2526" s="7">
        <v>5</v>
      </c>
      <c r="E2526" s="7" t="str">
        <f t="shared" si="64"/>
        <v>S38426325</v>
      </c>
      <c r="F2526" s="3" t="s">
        <v>12</v>
      </c>
      <c r="G2526" s="2">
        <v>-5</v>
      </c>
      <c r="H2526" s="2" t="s">
        <v>5352</v>
      </c>
      <c r="I2526" s="2" t="s">
        <v>5353</v>
      </c>
      <c r="J2526" s="2" t="s">
        <v>2351</v>
      </c>
      <c r="K2526" s="194" t="s">
        <v>17</v>
      </c>
      <c r="L2526" s="2">
        <v>51</v>
      </c>
      <c r="M2526" s="194" t="s">
        <v>5354</v>
      </c>
      <c r="N2526" s="2" t="s">
        <v>5354</v>
      </c>
      <c r="O2526" s="195" t="s">
        <v>1459</v>
      </c>
    </row>
    <row r="2527" spans="1:15">
      <c r="A2527" s="7">
        <v>2016</v>
      </c>
      <c r="B2527" s="7" t="s">
        <v>28</v>
      </c>
      <c r="C2527" s="8">
        <v>42632</v>
      </c>
      <c r="D2527" s="7">
        <v>6</v>
      </c>
      <c r="E2527" s="7" t="str">
        <f t="shared" si="64"/>
        <v>S38426326</v>
      </c>
      <c r="F2527" s="4">
        <v>42614</v>
      </c>
      <c r="G2527" s="2">
        <v>142</v>
      </c>
      <c r="H2527" s="2" t="s">
        <v>5355</v>
      </c>
      <c r="I2527" s="2" t="s">
        <v>5356</v>
      </c>
      <c r="J2527" s="2" t="s">
        <v>5357</v>
      </c>
      <c r="K2527" s="194" t="s">
        <v>17</v>
      </c>
      <c r="L2527" s="2">
        <v>50</v>
      </c>
      <c r="M2527" s="194" t="s">
        <v>1371</v>
      </c>
      <c r="N2527" s="2">
        <v>30</v>
      </c>
      <c r="O2527" s="195" t="s">
        <v>301</v>
      </c>
    </row>
    <row r="2528" spans="1:15">
      <c r="A2528" s="7">
        <v>2016</v>
      </c>
      <c r="B2528" s="7" t="s">
        <v>28</v>
      </c>
      <c r="C2528" s="8">
        <v>42632</v>
      </c>
      <c r="D2528" s="7">
        <v>7</v>
      </c>
      <c r="E2528" s="7" t="str">
        <f t="shared" si="64"/>
        <v>S38426327</v>
      </c>
      <c r="F2528" s="4">
        <v>42644</v>
      </c>
      <c r="G2528" s="2">
        <v>145</v>
      </c>
      <c r="H2528" s="2" t="s">
        <v>5358</v>
      </c>
      <c r="I2528" s="2" t="s">
        <v>5359</v>
      </c>
      <c r="J2528" s="2" t="s">
        <v>944</v>
      </c>
      <c r="K2528" s="194" t="s">
        <v>17</v>
      </c>
      <c r="L2528" s="2">
        <v>44</v>
      </c>
      <c r="M2528" s="194" t="s">
        <v>5360</v>
      </c>
      <c r="N2528" s="2" t="s">
        <v>4640</v>
      </c>
      <c r="O2528" s="195" t="s">
        <v>5361</v>
      </c>
    </row>
    <row r="2529" spans="1:15">
      <c r="A2529" s="7">
        <v>2016</v>
      </c>
      <c r="B2529" s="7" t="s">
        <v>28</v>
      </c>
      <c r="C2529" s="8">
        <v>42632</v>
      </c>
      <c r="D2529" s="7">
        <v>8</v>
      </c>
      <c r="E2529" s="7" t="str">
        <f t="shared" si="64"/>
        <v>S38426328</v>
      </c>
      <c r="F2529" s="4">
        <v>42675</v>
      </c>
      <c r="G2529" s="2">
        <v>140</v>
      </c>
      <c r="H2529" s="2" t="s">
        <v>5362</v>
      </c>
      <c r="I2529" s="2" t="s">
        <v>5363</v>
      </c>
      <c r="J2529" s="2" t="s">
        <v>1362</v>
      </c>
      <c r="K2529" s="194" t="s">
        <v>17</v>
      </c>
      <c r="L2529" s="2">
        <v>43</v>
      </c>
      <c r="M2529" s="194">
        <v>30</v>
      </c>
      <c r="N2529" s="2" t="s">
        <v>1858</v>
      </c>
      <c r="O2529" s="195" t="s">
        <v>5354</v>
      </c>
    </row>
    <row r="2530" spans="1:15">
      <c r="A2530" s="7">
        <v>2016</v>
      </c>
      <c r="B2530" s="7" t="s">
        <v>28</v>
      </c>
      <c r="C2530" s="8">
        <v>42632</v>
      </c>
      <c r="D2530" s="7">
        <v>9</v>
      </c>
      <c r="E2530" s="7" t="str">
        <f t="shared" si="64"/>
        <v>S38426329</v>
      </c>
      <c r="F2530" s="4">
        <v>42705</v>
      </c>
      <c r="G2530" s="2">
        <v>135</v>
      </c>
      <c r="H2530" s="2" t="s">
        <v>5364</v>
      </c>
      <c r="I2530" s="2" t="s">
        <v>5365</v>
      </c>
      <c r="J2530" s="2" t="s">
        <v>1284</v>
      </c>
      <c r="K2530" s="194" t="s">
        <v>17</v>
      </c>
      <c r="L2530" s="2">
        <v>42</v>
      </c>
      <c r="M2530" s="194" t="s">
        <v>5366</v>
      </c>
      <c r="N2530" s="2" t="s">
        <v>1335</v>
      </c>
      <c r="O2530" s="195" t="s">
        <v>5367</v>
      </c>
    </row>
    <row r="2531" spans="1:15">
      <c r="A2531" s="7">
        <v>2016</v>
      </c>
      <c r="B2531" s="7" t="s">
        <v>28</v>
      </c>
      <c r="C2531" s="8">
        <v>42632</v>
      </c>
      <c r="D2531" s="7">
        <v>10</v>
      </c>
      <c r="E2531" s="7" t="str">
        <f t="shared" si="64"/>
        <v>S384263210</v>
      </c>
      <c r="F2531" s="3" t="s">
        <v>19</v>
      </c>
      <c r="G2531" s="2">
        <v>160</v>
      </c>
      <c r="H2531" s="2" t="s">
        <v>5368</v>
      </c>
      <c r="I2531" s="2" t="s">
        <v>5250</v>
      </c>
      <c r="J2531" s="2" t="s">
        <v>4959</v>
      </c>
      <c r="K2531" s="194" t="s">
        <v>17</v>
      </c>
      <c r="L2531" s="2">
        <v>41</v>
      </c>
      <c r="M2531" s="194" t="s">
        <v>4967</v>
      </c>
      <c r="N2531" s="2" t="s">
        <v>379</v>
      </c>
      <c r="O2531" s="195" t="s">
        <v>5369</v>
      </c>
    </row>
    <row r="2532" spans="1:15">
      <c r="A2532" s="7">
        <v>2016</v>
      </c>
      <c r="B2532" s="7" t="s">
        <v>28</v>
      </c>
      <c r="C2532" s="8">
        <v>42632</v>
      </c>
      <c r="D2532" s="7">
        <v>11</v>
      </c>
      <c r="E2532" s="7" t="str">
        <f t="shared" si="64"/>
        <v>S384263211</v>
      </c>
      <c r="F2532" s="3">
        <v>2018</v>
      </c>
      <c r="G2532" s="2">
        <v>155</v>
      </c>
      <c r="H2532" s="2" t="s">
        <v>5370</v>
      </c>
      <c r="I2532" s="2" t="s">
        <v>3710</v>
      </c>
      <c r="J2532" s="2" t="s">
        <v>2017</v>
      </c>
      <c r="K2532" s="194" t="s">
        <v>17</v>
      </c>
      <c r="L2532" s="2">
        <v>33</v>
      </c>
      <c r="M2532" s="194" t="s">
        <v>1122</v>
      </c>
      <c r="N2532" s="2" t="s">
        <v>507</v>
      </c>
      <c r="O2532" s="195" t="s">
        <v>1825</v>
      </c>
    </row>
    <row r="2533" spans="1:15">
      <c r="A2533" s="7">
        <v>2016</v>
      </c>
      <c r="B2533" s="7" t="s">
        <v>28</v>
      </c>
      <c r="C2533" s="8">
        <v>42632</v>
      </c>
      <c r="D2533" s="7">
        <v>12</v>
      </c>
      <c r="E2533" s="7" t="str">
        <f t="shared" si="64"/>
        <v>S384263212</v>
      </c>
      <c r="F2533" s="3">
        <v>2019</v>
      </c>
      <c r="G2533" s="2">
        <v>153</v>
      </c>
      <c r="H2533" s="2" t="s">
        <v>5371</v>
      </c>
      <c r="I2533" s="2" t="s">
        <v>874</v>
      </c>
      <c r="J2533" s="2" t="s">
        <v>5372</v>
      </c>
      <c r="K2533" s="194" t="s">
        <v>17</v>
      </c>
      <c r="L2533" s="2">
        <v>31</v>
      </c>
      <c r="M2533" s="194" t="s">
        <v>301</v>
      </c>
      <c r="N2533" s="2" t="s">
        <v>3159</v>
      </c>
      <c r="O2533" s="195" t="s">
        <v>2664</v>
      </c>
    </row>
    <row r="2534" spans="1:15">
      <c r="A2534" s="7">
        <v>2016</v>
      </c>
      <c r="B2534" s="7" t="s">
        <v>28</v>
      </c>
      <c r="C2534" s="8">
        <v>42632</v>
      </c>
      <c r="D2534" s="7">
        <v>13</v>
      </c>
      <c r="E2534" s="7" t="str">
        <f t="shared" si="64"/>
        <v>S384263213</v>
      </c>
      <c r="F2534" s="3">
        <v>2020</v>
      </c>
      <c r="G2534" s="2">
        <v>150</v>
      </c>
      <c r="H2534" s="2" t="s">
        <v>5373</v>
      </c>
      <c r="I2534" s="2" t="s">
        <v>5374</v>
      </c>
      <c r="J2534" s="2" t="s">
        <v>2906</v>
      </c>
      <c r="K2534" s="194" t="s">
        <v>17</v>
      </c>
      <c r="L2534" s="2">
        <v>25</v>
      </c>
      <c r="M2534" s="194" t="s">
        <v>1371</v>
      </c>
      <c r="N2534" s="2" t="s">
        <v>1367</v>
      </c>
      <c r="O2534" s="195">
        <v>10</v>
      </c>
    </row>
    <row r="2535" spans="1:15" ht="15.75" thickBot="1">
      <c r="A2535" s="7">
        <v>2016</v>
      </c>
      <c r="B2535" s="7" t="s">
        <v>28</v>
      </c>
      <c r="C2535" s="8">
        <v>42632</v>
      </c>
      <c r="D2535" s="7">
        <v>14</v>
      </c>
      <c r="E2535" s="7" t="str">
        <f t="shared" si="64"/>
        <v>S384263214</v>
      </c>
      <c r="F2535" s="5">
        <v>2021</v>
      </c>
      <c r="G2535" s="6">
        <v>150</v>
      </c>
      <c r="H2535" s="6" t="s">
        <v>5375</v>
      </c>
      <c r="I2535" s="6" t="s">
        <v>5376</v>
      </c>
      <c r="J2535" s="6" t="s">
        <v>865</v>
      </c>
      <c r="K2535" s="196" t="s">
        <v>17</v>
      </c>
      <c r="L2535" s="6">
        <v>22</v>
      </c>
      <c r="M2535" s="196" t="s">
        <v>1946</v>
      </c>
      <c r="N2535" s="6" t="s">
        <v>1946</v>
      </c>
      <c r="O2535" s="197" t="s">
        <v>871</v>
      </c>
    </row>
    <row r="2536" spans="1:15" ht="16.5" thickTop="1" thickBot="1">
      <c r="A2536" s="7">
        <v>2016</v>
      </c>
      <c r="B2536" s="7" t="s">
        <v>28</v>
      </c>
      <c r="C2536" s="8">
        <v>42632</v>
      </c>
      <c r="D2536" s="7">
        <v>15</v>
      </c>
      <c r="E2536" s="7" t="str">
        <f t="shared" si="64"/>
        <v>S384263215</v>
      </c>
      <c r="F2536" s="1" t="s">
        <v>15</v>
      </c>
    </row>
    <row r="2537" spans="1:15" ht="16.5" thickTop="1" thickBot="1">
      <c r="A2537" s="7">
        <v>2016</v>
      </c>
      <c r="B2537" s="7" t="s">
        <v>28</v>
      </c>
      <c r="C2537" s="8">
        <v>42632</v>
      </c>
      <c r="D2537" s="7">
        <v>16</v>
      </c>
      <c r="E2537" s="7" t="str">
        <f t="shared" si="64"/>
        <v>S384263216</v>
      </c>
      <c r="F2537" s="338" t="s">
        <v>1</v>
      </c>
      <c r="G2537" s="341" t="s">
        <v>2</v>
      </c>
      <c r="H2537" s="342"/>
      <c r="I2537" s="342"/>
      <c r="J2537" s="343"/>
      <c r="K2537" s="344" t="s">
        <v>3</v>
      </c>
      <c r="L2537" s="343"/>
      <c r="M2537" s="344" t="s">
        <v>144</v>
      </c>
      <c r="N2537" s="342"/>
      <c r="O2537" s="342"/>
    </row>
    <row r="2538" spans="1:15" ht="18" customHeight="1" thickBot="1">
      <c r="A2538" s="7">
        <v>2016</v>
      </c>
      <c r="B2538" s="7" t="s">
        <v>28</v>
      </c>
      <c r="C2538" s="8">
        <v>42632</v>
      </c>
      <c r="D2538" s="7">
        <v>17</v>
      </c>
      <c r="E2538" s="7" t="str">
        <f t="shared" si="64"/>
        <v>S384263217</v>
      </c>
      <c r="F2538" s="339"/>
      <c r="G2538" s="345" t="s">
        <v>5</v>
      </c>
      <c r="H2538" s="347" t="s">
        <v>145</v>
      </c>
      <c r="I2538" s="348"/>
      <c r="J2538" s="349"/>
      <c r="K2538" s="350" t="s">
        <v>6</v>
      </c>
      <c r="L2538" s="352" t="s">
        <v>7</v>
      </c>
      <c r="M2538" s="350" t="s">
        <v>8</v>
      </c>
      <c r="N2538" s="354" t="s">
        <v>146</v>
      </c>
      <c r="O2538" s="356" t="s">
        <v>147</v>
      </c>
    </row>
    <row r="2539" spans="1:15" ht="15.75" thickBot="1">
      <c r="A2539" s="7">
        <v>2016</v>
      </c>
      <c r="B2539" s="7" t="s">
        <v>28</v>
      </c>
      <c r="C2539" s="8">
        <v>42632</v>
      </c>
      <c r="D2539" s="7">
        <v>18</v>
      </c>
      <c r="E2539" s="7" t="str">
        <f t="shared" ref="E2539:E2602" si="65">B2539&amp;C2539&amp;D2539</f>
        <v>S384263218</v>
      </c>
      <c r="F2539" s="340"/>
      <c r="G2539" s="346"/>
      <c r="H2539" s="191" t="s">
        <v>9</v>
      </c>
      <c r="I2539" s="192" t="s">
        <v>18</v>
      </c>
      <c r="J2539" s="193" t="s">
        <v>11</v>
      </c>
      <c r="K2539" s="351"/>
      <c r="L2539" s="353"/>
      <c r="M2539" s="351"/>
      <c r="N2539" s="355"/>
      <c r="O2539" s="357"/>
    </row>
    <row r="2540" spans="1:15">
      <c r="A2540" s="7">
        <v>2016</v>
      </c>
      <c r="B2540" s="7" t="s">
        <v>28</v>
      </c>
      <c r="C2540" s="8">
        <v>42632</v>
      </c>
      <c r="D2540" s="7">
        <v>19</v>
      </c>
      <c r="E2540" s="7" t="str">
        <f t="shared" si="65"/>
        <v>S384263219</v>
      </c>
      <c r="F2540" s="3" t="s">
        <v>16</v>
      </c>
      <c r="G2540" s="2">
        <v>19</v>
      </c>
      <c r="H2540" s="2" t="s">
        <v>5377</v>
      </c>
      <c r="I2540" s="2" t="s">
        <v>3400</v>
      </c>
      <c r="J2540" s="2" t="s">
        <v>1270</v>
      </c>
      <c r="K2540" s="194" t="s">
        <v>17</v>
      </c>
      <c r="L2540" s="2">
        <v>50</v>
      </c>
      <c r="M2540" s="194" t="s">
        <v>681</v>
      </c>
      <c r="N2540" s="2" t="s">
        <v>783</v>
      </c>
      <c r="O2540" s="195" t="s">
        <v>1418</v>
      </c>
    </row>
    <row r="2541" spans="1:15">
      <c r="A2541" s="7">
        <v>2016</v>
      </c>
      <c r="B2541" s="7" t="s">
        <v>28</v>
      </c>
      <c r="C2541" s="8">
        <v>42632</v>
      </c>
      <c r="D2541" s="7">
        <v>20</v>
      </c>
      <c r="E2541" s="7" t="str">
        <f t="shared" si="65"/>
        <v>S384263220</v>
      </c>
      <c r="F2541" s="4">
        <v>42614</v>
      </c>
      <c r="G2541" s="2">
        <v>160</v>
      </c>
      <c r="H2541" s="2" t="s">
        <v>5378</v>
      </c>
      <c r="I2541" s="2" t="s">
        <v>5379</v>
      </c>
      <c r="J2541" s="2" t="s">
        <v>917</v>
      </c>
      <c r="K2541" s="194" t="s">
        <v>17</v>
      </c>
      <c r="L2541" s="2">
        <v>51</v>
      </c>
      <c r="M2541" s="194" t="s">
        <v>443</v>
      </c>
      <c r="N2541" s="2" t="s">
        <v>1684</v>
      </c>
      <c r="O2541" s="195" t="s">
        <v>701</v>
      </c>
    </row>
    <row r="2542" spans="1:15">
      <c r="A2542" s="7">
        <v>2016</v>
      </c>
      <c r="B2542" s="7" t="s">
        <v>28</v>
      </c>
      <c r="C2542" s="8">
        <v>42632</v>
      </c>
      <c r="D2542" s="7">
        <v>21</v>
      </c>
      <c r="E2542" s="7" t="str">
        <f t="shared" si="65"/>
        <v>S384263221</v>
      </c>
      <c r="F2542" s="4">
        <v>42644</v>
      </c>
      <c r="G2542" s="2">
        <v>160</v>
      </c>
      <c r="H2542" s="2" t="s">
        <v>5380</v>
      </c>
      <c r="I2542" s="2" t="s">
        <v>5381</v>
      </c>
      <c r="J2542" s="2" t="s">
        <v>5382</v>
      </c>
      <c r="K2542" s="194" t="s">
        <v>17</v>
      </c>
      <c r="L2542" s="2">
        <v>46</v>
      </c>
      <c r="M2542" s="194" t="s">
        <v>1139</v>
      </c>
      <c r="N2542" s="2" t="s">
        <v>601</v>
      </c>
      <c r="O2542" s="195" t="s">
        <v>1198</v>
      </c>
    </row>
    <row r="2543" spans="1:15">
      <c r="A2543" s="7">
        <v>2016</v>
      </c>
      <c r="B2543" s="7" t="s">
        <v>28</v>
      </c>
      <c r="C2543" s="8">
        <v>42632</v>
      </c>
      <c r="D2543" s="7">
        <v>22</v>
      </c>
      <c r="E2543" s="7" t="str">
        <f t="shared" si="65"/>
        <v>S384263222</v>
      </c>
      <c r="F2543" s="4">
        <v>42675</v>
      </c>
      <c r="G2543" s="2">
        <v>158</v>
      </c>
      <c r="H2543" s="2" t="s">
        <v>5383</v>
      </c>
      <c r="I2543" s="2" t="s">
        <v>4652</v>
      </c>
      <c r="J2543" s="2" t="s">
        <v>2906</v>
      </c>
      <c r="K2543" s="194" t="s">
        <v>17</v>
      </c>
      <c r="L2543" s="2">
        <v>45</v>
      </c>
      <c r="M2543" s="194" t="s">
        <v>1139</v>
      </c>
      <c r="N2543" s="2" t="s">
        <v>601</v>
      </c>
      <c r="O2543" s="195" t="s">
        <v>1198</v>
      </c>
    </row>
    <row r="2544" spans="1:15">
      <c r="A2544" s="7">
        <v>2016</v>
      </c>
      <c r="B2544" s="7" t="s">
        <v>28</v>
      </c>
      <c r="C2544" s="8">
        <v>42632</v>
      </c>
      <c r="D2544" s="7">
        <v>23</v>
      </c>
      <c r="E2544" s="7" t="str">
        <f t="shared" si="65"/>
        <v>S384263223</v>
      </c>
      <c r="F2544" s="4">
        <v>42705</v>
      </c>
      <c r="G2544" s="2">
        <v>158</v>
      </c>
      <c r="H2544" s="2" t="s">
        <v>5384</v>
      </c>
      <c r="I2544" s="2" t="s">
        <v>5385</v>
      </c>
      <c r="J2544" s="2" t="s">
        <v>1214</v>
      </c>
      <c r="K2544" s="194" t="s">
        <v>17</v>
      </c>
      <c r="L2544" s="2">
        <v>44</v>
      </c>
      <c r="M2544" s="194">
        <v>38</v>
      </c>
      <c r="N2544" s="2">
        <v>26</v>
      </c>
      <c r="O2544" s="195">
        <v>36</v>
      </c>
    </row>
    <row r="2545" spans="1:15">
      <c r="A2545" s="7">
        <v>2016</v>
      </c>
      <c r="B2545" s="7" t="s">
        <v>28</v>
      </c>
      <c r="C2545" s="8">
        <v>42632</v>
      </c>
      <c r="D2545" s="7">
        <v>24</v>
      </c>
      <c r="E2545" s="7" t="str">
        <f t="shared" si="65"/>
        <v>S384263224</v>
      </c>
      <c r="F2545" s="3" t="s">
        <v>19</v>
      </c>
      <c r="G2545" s="2">
        <v>197</v>
      </c>
      <c r="H2545" s="2" t="s">
        <v>5386</v>
      </c>
      <c r="I2545" s="2" t="s">
        <v>5387</v>
      </c>
      <c r="J2545" s="2" t="s">
        <v>419</v>
      </c>
      <c r="K2545" s="194" t="s">
        <v>17</v>
      </c>
      <c r="L2545" s="2">
        <v>35</v>
      </c>
      <c r="M2545" s="194" t="s">
        <v>1153</v>
      </c>
      <c r="N2545" s="2" t="s">
        <v>1795</v>
      </c>
      <c r="O2545" s="195" t="s">
        <v>423</v>
      </c>
    </row>
    <row r="2546" spans="1:15">
      <c r="A2546" s="7">
        <v>2016</v>
      </c>
      <c r="B2546" s="7" t="s">
        <v>28</v>
      </c>
      <c r="C2546" s="8">
        <v>42632</v>
      </c>
      <c r="D2546" s="7">
        <v>25</v>
      </c>
      <c r="E2546" s="7" t="str">
        <f t="shared" si="65"/>
        <v>S384263225</v>
      </c>
      <c r="F2546" s="3">
        <v>2018</v>
      </c>
      <c r="G2546" s="2">
        <v>197</v>
      </c>
      <c r="H2546" s="2" t="s">
        <v>5388</v>
      </c>
      <c r="I2546" s="2" t="s">
        <v>5389</v>
      </c>
      <c r="J2546" s="2" t="s">
        <v>971</v>
      </c>
      <c r="K2546" s="194" t="s">
        <v>17</v>
      </c>
      <c r="L2546" s="2">
        <v>31</v>
      </c>
      <c r="M2546" s="194" t="s">
        <v>601</v>
      </c>
      <c r="N2546" s="2" t="s">
        <v>1249</v>
      </c>
      <c r="O2546" s="195" t="s">
        <v>1138</v>
      </c>
    </row>
    <row r="2547" spans="1:15">
      <c r="A2547" s="7">
        <v>2016</v>
      </c>
      <c r="B2547" s="7" t="s">
        <v>28</v>
      </c>
      <c r="C2547" s="8">
        <v>42632</v>
      </c>
      <c r="D2547" s="7">
        <v>26</v>
      </c>
      <c r="E2547" s="7" t="str">
        <f t="shared" si="65"/>
        <v>S384263226</v>
      </c>
      <c r="F2547" s="3">
        <v>2019</v>
      </c>
      <c r="G2547" s="2">
        <v>196</v>
      </c>
      <c r="H2547" s="2" t="s">
        <v>5390</v>
      </c>
      <c r="I2547" s="2" t="s">
        <v>5391</v>
      </c>
      <c r="J2547" s="2" t="s">
        <v>3370</v>
      </c>
      <c r="K2547" s="194" t="s">
        <v>17</v>
      </c>
      <c r="L2547" s="2">
        <v>30</v>
      </c>
      <c r="M2547" s="194" t="s">
        <v>4578</v>
      </c>
      <c r="N2547" s="2" t="s">
        <v>2075</v>
      </c>
      <c r="O2547" s="195" t="s">
        <v>1667</v>
      </c>
    </row>
    <row r="2548" spans="1:15">
      <c r="A2548" s="7">
        <v>2016</v>
      </c>
      <c r="B2548" s="7" t="s">
        <v>28</v>
      </c>
      <c r="C2548" s="8">
        <v>42632</v>
      </c>
      <c r="D2548" s="7">
        <v>27</v>
      </c>
      <c r="E2548" s="7" t="str">
        <f t="shared" si="65"/>
        <v>S384263227</v>
      </c>
      <c r="F2548" s="3">
        <v>2020</v>
      </c>
      <c r="G2548" s="2">
        <v>195</v>
      </c>
      <c r="H2548" s="2" t="s">
        <v>5392</v>
      </c>
      <c r="I2548" s="2" t="s">
        <v>2976</v>
      </c>
      <c r="J2548" s="2" t="s">
        <v>2299</v>
      </c>
      <c r="K2548" s="194" t="s">
        <v>17</v>
      </c>
      <c r="L2548" s="2">
        <v>24</v>
      </c>
      <c r="M2548" s="194" t="s">
        <v>4578</v>
      </c>
      <c r="N2548" s="2" t="s">
        <v>2075</v>
      </c>
      <c r="O2548" s="195" t="s">
        <v>1667</v>
      </c>
    </row>
    <row r="2549" spans="1:15" ht="15.75" thickBot="1">
      <c r="A2549" s="7">
        <v>2016</v>
      </c>
      <c r="B2549" s="7" t="s">
        <v>28</v>
      </c>
      <c r="C2549" s="8">
        <v>42632</v>
      </c>
      <c r="D2549" s="7">
        <v>28</v>
      </c>
      <c r="E2549" s="7" t="str">
        <f t="shared" si="65"/>
        <v>S384263228</v>
      </c>
      <c r="F2549" s="5">
        <v>2021</v>
      </c>
      <c r="G2549" s="6">
        <v>193</v>
      </c>
      <c r="H2549" s="6" t="s">
        <v>5393</v>
      </c>
      <c r="I2549" s="6" t="s">
        <v>5394</v>
      </c>
      <c r="J2549" s="6" t="s">
        <v>639</v>
      </c>
      <c r="K2549" s="196" t="s">
        <v>17</v>
      </c>
      <c r="L2549" s="6">
        <v>21</v>
      </c>
      <c r="M2549" s="196" t="s">
        <v>768</v>
      </c>
      <c r="N2549" s="6" t="s">
        <v>301</v>
      </c>
      <c r="O2549" s="197" t="s">
        <v>1418</v>
      </c>
    </row>
    <row r="2550" spans="1:15" ht="16.5" thickTop="1" thickBot="1">
      <c r="A2550" s="7">
        <v>2016</v>
      </c>
      <c r="B2550" s="7" t="s">
        <v>27</v>
      </c>
      <c r="C2550" s="8">
        <v>42639</v>
      </c>
      <c r="D2550" s="7">
        <v>1</v>
      </c>
      <c r="E2550" s="7" t="str">
        <f t="shared" si="65"/>
        <v>S39426391</v>
      </c>
      <c r="F2550" s="1" t="s">
        <v>0</v>
      </c>
    </row>
    <row r="2551" spans="1:15" ht="16.5" thickTop="1" thickBot="1">
      <c r="A2551" s="7">
        <v>2016</v>
      </c>
      <c r="B2551" s="7" t="s">
        <v>27</v>
      </c>
      <c r="C2551" s="8">
        <v>42639</v>
      </c>
      <c r="D2551" s="7">
        <v>2</v>
      </c>
      <c r="E2551" s="7" t="str">
        <f t="shared" si="65"/>
        <v>S39426392</v>
      </c>
      <c r="F2551" s="338" t="s">
        <v>1</v>
      </c>
      <c r="G2551" s="341" t="s">
        <v>2</v>
      </c>
      <c r="H2551" s="342"/>
      <c r="I2551" s="342"/>
      <c r="J2551" s="343"/>
      <c r="K2551" s="344" t="s">
        <v>3</v>
      </c>
      <c r="L2551" s="343"/>
      <c r="M2551" s="344" t="s">
        <v>144</v>
      </c>
      <c r="N2551" s="342"/>
      <c r="O2551" s="342"/>
    </row>
    <row r="2552" spans="1:15" ht="18" customHeight="1" thickBot="1">
      <c r="A2552" s="7">
        <v>2016</v>
      </c>
      <c r="B2552" s="7" t="s">
        <v>27</v>
      </c>
      <c r="C2552" s="8">
        <v>42639</v>
      </c>
      <c r="D2552" s="7">
        <v>3</v>
      </c>
      <c r="E2552" s="7" t="str">
        <f t="shared" si="65"/>
        <v>S39426393</v>
      </c>
      <c r="F2552" s="339"/>
      <c r="G2552" s="345" t="s">
        <v>5</v>
      </c>
      <c r="H2552" s="347" t="s">
        <v>145</v>
      </c>
      <c r="I2552" s="348"/>
      <c r="J2552" s="349"/>
      <c r="K2552" s="350" t="s">
        <v>6</v>
      </c>
      <c r="L2552" s="352" t="s">
        <v>7</v>
      </c>
      <c r="M2552" s="350" t="s">
        <v>8</v>
      </c>
      <c r="N2552" s="354" t="s">
        <v>146</v>
      </c>
      <c r="O2552" s="356" t="s">
        <v>147</v>
      </c>
    </row>
    <row r="2553" spans="1:15" ht="15.75" thickBot="1">
      <c r="A2553" s="7">
        <v>2016</v>
      </c>
      <c r="B2553" s="7" t="s">
        <v>27</v>
      </c>
      <c r="C2553" s="8">
        <v>42639</v>
      </c>
      <c r="D2553" s="7">
        <v>4</v>
      </c>
      <c r="E2553" s="7" t="str">
        <f t="shared" si="65"/>
        <v>S39426394</v>
      </c>
      <c r="F2553" s="340"/>
      <c r="G2553" s="346"/>
      <c r="H2553" s="191" t="s">
        <v>9</v>
      </c>
      <c r="I2553" s="192" t="s">
        <v>18</v>
      </c>
      <c r="J2553" s="193" t="s">
        <v>11</v>
      </c>
      <c r="K2553" s="351"/>
      <c r="L2553" s="353"/>
      <c r="M2553" s="351"/>
      <c r="N2553" s="355"/>
      <c r="O2553" s="357"/>
    </row>
    <row r="2554" spans="1:15">
      <c r="A2554" s="7">
        <v>2016</v>
      </c>
      <c r="B2554" s="7" t="s">
        <v>27</v>
      </c>
      <c r="C2554" s="8">
        <v>42639</v>
      </c>
      <c r="D2554" s="7">
        <v>5</v>
      </c>
      <c r="E2554" s="7" t="str">
        <f t="shared" si="65"/>
        <v>S39426395</v>
      </c>
      <c r="F2554" s="3" t="s">
        <v>12</v>
      </c>
      <c r="G2554" s="2" t="s">
        <v>5395</v>
      </c>
      <c r="H2554" s="2" t="s">
        <v>5396</v>
      </c>
      <c r="I2554" s="2" t="s">
        <v>5397</v>
      </c>
      <c r="J2554" s="2" t="s">
        <v>925</v>
      </c>
      <c r="K2554" s="194" t="s">
        <v>17</v>
      </c>
      <c r="L2554" s="2">
        <v>53</v>
      </c>
      <c r="M2554" s="194">
        <v>80</v>
      </c>
      <c r="N2554" s="2">
        <v>16</v>
      </c>
      <c r="O2554" s="195">
        <v>4</v>
      </c>
    </row>
    <row r="2555" spans="1:15">
      <c r="A2555" s="7">
        <v>2016</v>
      </c>
      <c r="B2555" s="7" t="s">
        <v>27</v>
      </c>
      <c r="C2555" s="8">
        <v>42639</v>
      </c>
      <c r="D2555" s="7">
        <v>6</v>
      </c>
      <c r="E2555" s="7" t="str">
        <f t="shared" si="65"/>
        <v>S39426396</v>
      </c>
      <c r="F2555" s="4">
        <v>42614</v>
      </c>
      <c r="G2555" s="2">
        <v>147</v>
      </c>
      <c r="H2555" s="2" t="s">
        <v>5398</v>
      </c>
      <c r="I2555" s="2" t="s">
        <v>5399</v>
      </c>
      <c r="J2555" s="2" t="s">
        <v>1823</v>
      </c>
      <c r="K2555" s="194" t="s">
        <v>17</v>
      </c>
      <c r="L2555" s="2">
        <v>53</v>
      </c>
      <c r="M2555" s="194" t="s">
        <v>5400</v>
      </c>
      <c r="N2555" s="2" t="s">
        <v>5401</v>
      </c>
      <c r="O2555" s="195" t="s">
        <v>5401</v>
      </c>
    </row>
    <row r="2556" spans="1:15">
      <c r="A2556" s="7">
        <v>2016</v>
      </c>
      <c r="B2556" s="7" t="s">
        <v>27</v>
      </c>
      <c r="C2556" s="8">
        <v>42639</v>
      </c>
      <c r="D2556" s="7">
        <v>7</v>
      </c>
      <c r="E2556" s="7" t="str">
        <f t="shared" si="65"/>
        <v>S39426397</v>
      </c>
      <c r="F2556" s="4">
        <v>42644</v>
      </c>
      <c r="G2556" s="2">
        <v>155</v>
      </c>
      <c r="H2556" s="2" t="s">
        <v>5402</v>
      </c>
      <c r="I2556" s="2" t="s">
        <v>5403</v>
      </c>
      <c r="J2556" s="2" t="s">
        <v>2405</v>
      </c>
      <c r="K2556" s="194" t="s">
        <v>17</v>
      </c>
      <c r="L2556" s="2">
        <v>43</v>
      </c>
      <c r="M2556" s="194" t="s">
        <v>303</v>
      </c>
      <c r="N2556" s="2" t="s">
        <v>1198</v>
      </c>
      <c r="O2556" s="195" t="s">
        <v>820</v>
      </c>
    </row>
    <row r="2557" spans="1:15">
      <c r="A2557" s="7">
        <v>2016</v>
      </c>
      <c r="B2557" s="7" t="s">
        <v>27</v>
      </c>
      <c r="C2557" s="8">
        <v>42639</v>
      </c>
      <c r="D2557" s="7">
        <v>8</v>
      </c>
      <c r="E2557" s="7" t="str">
        <f t="shared" si="65"/>
        <v>S39426398</v>
      </c>
      <c r="F2557" s="4">
        <v>42675</v>
      </c>
      <c r="G2557" s="2">
        <v>145</v>
      </c>
      <c r="H2557" s="2" t="s">
        <v>5404</v>
      </c>
      <c r="I2557" s="2" t="s">
        <v>5405</v>
      </c>
      <c r="J2557" s="2" t="s">
        <v>754</v>
      </c>
      <c r="K2557" s="194" t="s">
        <v>17</v>
      </c>
      <c r="L2557" s="2">
        <v>43</v>
      </c>
      <c r="M2557" s="194" t="s">
        <v>444</v>
      </c>
      <c r="N2557" s="2" t="s">
        <v>529</v>
      </c>
      <c r="O2557" s="195">
        <v>50</v>
      </c>
    </row>
    <row r="2558" spans="1:15">
      <c r="A2558" s="7">
        <v>2016</v>
      </c>
      <c r="B2558" s="7" t="s">
        <v>27</v>
      </c>
      <c r="C2558" s="8">
        <v>42639</v>
      </c>
      <c r="D2558" s="7">
        <v>9</v>
      </c>
      <c r="E2558" s="7" t="str">
        <f t="shared" si="65"/>
        <v>S39426399</v>
      </c>
      <c r="F2558" s="4">
        <v>42705</v>
      </c>
      <c r="G2558" s="2">
        <v>140</v>
      </c>
      <c r="H2558" s="2" t="s">
        <v>5406</v>
      </c>
      <c r="I2558" s="2" t="s">
        <v>5407</v>
      </c>
      <c r="J2558" s="2" t="s">
        <v>1064</v>
      </c>
      <c r="K2558" s="194" t="s">
        <v>17</v>
      </c>
      <c r="L2558" s="2">
        <v>42</v>
      </c>
      <c r="M2558" s="194" t="s">
        <v>601</v>
      </c>
      <c r="N2558" s="2" t="s">
        <v>789</v>
      </c>
      <c r="O2558" s="195" t="s">
        <v>5408</v>
      </c>
    </row>
    <row r="2559" spans="1:15">
      <c r="A2559" s="7">
        <v>2016</v>
      </c>
      <c r="B2559" s="7" t="s">
        <v>27</v>
      </c>
      <c r="C2559" s="8">
        <v>42639</v>
      </c>
      <c r="D2559" s="7">
        <v>10</v>
      </c>
      <c r="E2559" s="7" t="str">
        <f t="shared" si="65"/>
        <v>S394263910</v>
      </c>
      <c r="F2559" s="3" t="s">
        <v>19</v>
      </c>
      <c r="G2559" s="2">
        <v>155</v>
      </c>
      <c r="H2559" s="2" t="s">
        <v>5409</v>
      </c>
      <c r="I2559" s="2" t="s">
        <v>5410</v>
      </c>
      <c r="J2559" s="2" t="s">
        <v>1340</v>
      </c>
      <c r="K2559" s="194" t="s">
        <v>17</v>
      </c>
      <c r="L2559" s="2">
        <v>34</v>
      </c>
      <c r="M2559" s="194" t="s">
        <v>600</v>
      </c>
      <c r="N2559" s="2" t="s">
        <v>1198</v>
      </c>
      <c r="O2559" s="195" t="s">
        <v>1138</v>
      </c>
    </row>
    <row r="2560" spans="1:15">
      <c r="A2560" s="7">
        <v>2016</v>
      </c>
      <c r="B2560" s="7" t="s">
        <v>27</v>
      </c>
      <c r="C2560" s="8">
        <v>42639</v>
      </c>
      <c r="D2560" s="7">
        <v>11</v>
      </c>
      <c r="E2560" s="7" t="str">
        <f t="shared" si="65"/>
        <v>S394263911</v>
      </c>
      <c r="F2560" s="3">
        <v>2018</v>
      </c>
      <c r="G2560" s="2">
        <v>150</v>
      </c>
      <c r="H2560" s="2" t="s">
        <v>5411</v>
      </c>
      <c r="I2560" s="2" t="s">
        <v>5412</v>
      </c>
      <c r="J2560" s="2" t="s">
        <v>378</v>
      </c>
      <c r="K2560" s="194" t="s">
        <v>17</v>
      </c>
      <c r="L2560" s="2">
        <v>28</v>
      </c>
      <c r="M2560" s="194" t="s">
        <v>4572</v>
      </c>
      <c r="N2560" s="2" t="s">
        <v>842</v>
      </c>
      <c r="O2560" s="195" t="s">
        <v>5413</v>
      </c>
    </row>
    <row r="2561" spans="1:15">
      <c r="A2561" s="7">
        <v>2016</v>
      </c>
      <c r="B2561" s="7" t="s">
        <v>27</v>
      </c>
      <c r="C2561" s="8">
        <v>42639</v>
      </c>
      <c r="D2561" s="7">
        <v>12</v>
      </c>
      <c r="E2561" s="7" t="str">
        <f t="shared" si="65"/>
        <v>S394263912</v>
      </c>
      <c r="F2561" s="3">
        <v>2019</v>
      </c>
      <c r="G2561" s="2">
        <v>150</v>
      </c>
      <c r="H2561" s="2" t="s">
        <v>3457</v>
      </c>
      <c r="I2561" s="2" t="s">
        <v>5414</v>
      </c>
      <c r="J2561" s="2" t="s">
        <v>3226</v>
      </c>
      <c r="K2561" s="194" t="s">
        <v>17</v>
      </c>
      <c r="L2561" s="2">
        <v>29</v>
      </c>
      <c r="M2561" s="194" t="s">
        <v>5415</v>
      </c>
      <c r="N2561" s="2" t="s">
        <v>2623</v>
      </c>
      <c r="O2561" s="195" t="s">
        <v>5416</v>
      </c>
    </row>
    <row r="2562" spans="1:15">
      <c r="A2562" s="7">
        <v>2016</v>
      </c>
      <c r="B2562" s="7" t="s">
        <v>27</v>
      </c>
      <c r="C2562" s="8">
        <v>42639</v>
      </c>
      <c r="D2562" s="7">
        <v>13</v>
      </c>
      <c r="E2562" s="7" t="str">
        <f t="shared" si="65"/>
        <v>S394263913</v>
      </c>
      <c r="F2562" s="3">
        <v>2020</v>
      </c>
      <c r="G2562" s="2">
        <v>150</v>
      </c>
      <c r="H2562" s="2" t="s">
        <v>5417</v>
      </c>
      <c r="I2562" s="2" t="s">
        <v>5418</v>
      </c>
      <c r="J2562" s="2" t="s">
        <v>1990</v>
      </c>
      <c r="K2562" s="194" t="s">
        <v>17</v>
      </c>
      <c r="L2562" s="2">
        <v>28</v>
      </c>
      <c r="M2562" s="194" t="s">
        <v>5419</v>
      </c>
      <c r="N2562" s="2" t="s">
        <v>5420</v>
      </c>
      <c r="O2562" s="195" t="s">
        <v>759</v>
      </c>
    </row>
    <row r="2563" spans="1:15" ht="15.75" thickBot="1">
      <c r="A2563" s="7">
        <v>2016</v>
      </c>
      <c r="B2563" s="7" t="s">
        <v>27</v>
      </c>
      <c r="C2563" s="8">
        <v>42639</v>
      </c>
      <c r="D2563" s="7">
        <v>14</v>
      </c>
      <c r="E2563" s="7" t="str">
        <f t="shared" si="65"/>
        <v>S394263914</v>
      </c>
      <c r="F2563" s="5">
        <v>2021</v>
      </c>
      <c r="G2563" s="6">
        <v>155</v>
      </c>
      <c r="H2563" s="6" t="s">
        <v>5421</v>
      </c>
      <c r="I2563" s="6">
        <v>150</v>
      </c>
      <c r="J2563" s="6" t="s">
        <v>2598</v>
      </c>
      <c r="K2563" s="196" t="s">
        <v>17</v>
      </c>
      <c r="L2563" s="6">
        <v>25</v>
      </c>
      <c r="M2563" s="196" t="s">
        <v>5422</v>
      </c>
      <c r="N2563" s="6" t="s">
        <v>5423</v>
      </c>
      <c r="O2563" s="197" t="s">
        <v>5424</v>
      </c>
    </row>
    <row r="2564" spans="1:15" ht="16.5" thickTop="1" thickBot="1">
      <c r="A2564" s="7">
        <v>2016</v>
      </c>
      <c r="B2564" s="7" t="s">
        <v>27</v>
      </c>
      <c r="C2564" s="8">
        <v>42639</v>
      </c>
      <c r="D2564" s="7">
        <v>15</v>
      </c>
      <c r="E2564" s="7" t="str">
        <f t="shared" si="65"/>
        <v>S394263915</v>
      </c>
      <c r="F2564" s="1" t="s">
        <v>15</v>
      </c>
    </row>
    <row r="2565" spans="1:15" ht="16.5" thickTop="1" thickBot="1">
      <c r="A2565" s="7">
        <v>2016</v>
      </c>
      <c r="B2565" s="7" t="s">
        <v>27</v>
      </c>
      <c r="C2565" s="8">
        <v>42639</v>
      </c>
      <c r="D2565" s="7">
        <v>16</v>
      </c>
      <c r="E2565" s="7" t="str">
        <f t="shared" si="65"/>
        <v>S394263916</v>
      </c>
      <c r="F2565" s="338" t="s">
        <v>1</v>
      </c>
      <c r="G2565" s="341" t="s">
        <v>2</v>
      </c>
      <c r="H2565" s="342"/>
      <c r="I2565" s="342"/>
      <c r="J2565" s="343"/>
      <c r="K2565" s="344" t="s">
        <v>3</v>
      </c>
      <c r="L2565" s="343"/>
      <c r="M2565" s="344" t="s">
        <v>144</v>
      </c>
      <c r="N2565" s="342"/>
      <c r="O2565" s="342"/>
    </row>
    <row r="2566" spans="1:15" ht="18" customHeight="1" thickBot="1">
      <c r="A2566" s="7">
        <v>2016</v>
      </c>
      <c r="B2566" s="7" t="s">
        <v>27</v>
      </c>
      <c r="C2566" s="8">
        <v>42639</v>
      </c>
      <c r="D2566" s="7">
        <v>17</v>
      </c>
      <c r="E2566" s="7" t="str">
        <f t="shared" si="65"/>
        <v>S394263917</v>
      </c>
      <c r="F2566" s="339"/>
      <c r="G2566" s="345" t="s">
        <v>5</v>
      </c>
      <c r="H2566" s="347" t="s">
        <v>145</v>
      </c>
      <c r="I2566" s="348"/>
      <c r="J2566" s="349"/>
      <c r="K2566" s="350" t="s">
        <v>6</v>
      </c>
      <c r="L2566" s="352" t="s">
        <v>7</v>
      </c>
      <c r="M2566" s="350" t="s">
        <v>8</v>
      </c>
      <c r="N2566" s="354" t="s">
        <v>146</v>
      </c>
      <c r="O2566" s="356" t="s">
        <v>147</v>
      </c>
    </row>
    <row r="2567" spans="1:15" ht="15.75" thickBot="1">
      <c r="A2567" s="7">
        <v>2016</v>
      </c>
      <c r="B2567" s="7" t="s">
        <v>27</v>
      </c>
      <c r="C2567" s="8">
        <v>42639</v>
      </c>
      <c r="D2567" s="7">
        <v>18</v>
      </c>
      <c r="E2567" s="7" t="str">
        <f t="shared" si="65"/>
        <v>S394263918</v>
      </c>
      <c r="F2567" s="340"/>
      <c r="G2567" s="346"/>
      <c r="H2567" s="191" t="s">
        <v>9</v>
      </c>
      <c r="I2567" s="192" t="s">
        <v>18</v>
      </c>
      <c r="J2567" s="193" t="s">
        <v>11</v>
      </c>
      <c r="K2567" s="351"/>
      <c r="L2567" s="353"/>
      <c r="M2567" s="351"/>
      <c r="N2567" s="355"/>
      <c r="O2567" s="357"/>
    </row>
    <row r="2568" spans="1:15">
      <c r="A2568" s="7">
        <v>2016</v>
      </c>
      <c r="B2568" s="7" t="s">
        <v>27</v>
      </c>
      <c r="C2568" s="8">
        <v>42639</v>
      </c>
      <c r="D2568" s="7">
        <v>19</v>
      </c>
      <c r="E2568" s="7" t="str">
        <f t="shared" si="65"/>
        <v>S394263919</v>
      </c>
      <c r="F2568" s="3" t="s">
        <v>16</v>
      </c>
      <c r="G2568" s="2">
        <v>23</v>
      </c>
      <c r="H2568" s="2" t="s">
        <v>5425</v>
      </c>
      <c r="I2568" s="2" t="s">
        <v>5426</v>
      </c>
      <c r="J2568" s="2" t="s">
        <v>3068</v>
      </c>
      <c r="K2568" s="194" t="s">
        <v>17</v>
      </c>
      <c r="L2568" s="2">
        <v>52</v>
      </c>
      <c r="M2568" s="194" t="s">
        <v>5427</v>
      </c>
      <c r="N2568" s="2" t="s">
        <v>5428</v>
      </c>
      <c r="O2568" s="195" t="s">
        <v>5429</v>
      </c>
    </row>
    <row r="2569" spans="1:15">
      <c r="A2569" s="7">
        <v>2016</v>
      </c>
      <c r="B2569" s="7" t="s">
        <v>27</v>
      </c>
      <c r="C2569" s="8">
        <v>42639</v>
      </c>
      <c r="D2569" s="7">
        <v>20</v>
      </c>
      <c r="E2569" s="7" t="str">
        <f t="shared" si="65"/>
        <v>S394263920</v>
      </c>
      <c r="F2569" s="4">
        <v>42614</v>
      </c>
      <c r="G2569" s="2">
        <v>163</v>
      </c>
      <c r="H2569" s="2" t="s">
        <v>5430</v>
      </c>
      <c r="I2569" s="2" t="s">
        <v>5431</v>
      </c>
      <c r="J2569" s="2" t="s">
        <v>2110</v>
      </c>
      <c r="K2569" s="194" t="s">
        <v>17</v>
      </c>
      <c r="L2569" s="2">
        <v>51</v>
      </c>
      <c r="M2569" s="194" t="s">
        <v>587</v>
      </c>
      <c r="N2569" s="2" t="s">
        <v>585</v>
      </c>
      <c r="O2569" s="195" t="s">
        <v>586</v>
      </c>
    </row>
    <row r="2570" spans="1:15">
      <c r="A2570" s="7">
        <v>2016</v>
      </c>
      <c r="B2570" s="7" t="s">
        <v>27</v>
      </c>
      <c r="C2570" s="8">
        <v>42639</v>
      </c>
      <c r="D2570" s="7">
        <v>21</v>
      </c>
      <c r="E2570" s="7" t="str">
        <f t="shared" si="65"/>
        <v>S394263921</v>
      </c>
      <c r="F2570" s="4">
        <v>42644</v>
      </c>
      <c r="G2570" s="2">
        <v>175</v>
      </c>
      <c r="H2570" s="2" t="s">
        <v>5432</v>
      </c>
      <c r="I2570" s="2" t="s">
        <v>5433</v>
      </c>
      <c r="J2570" s="2" t="s">
        <v>1147</v>
      </c>
      <c r="K2570" s="194" t="s">
        <v>17</v>
      </c>
      <c r="L2570" s="2">
        <v>45</v>
      </c>
      <c r="M2570" s="194" t="s">
        <v>1229</v>
      </c>
      <c r="N2570" s="2">
        <v>25</v>
      </c>
      <c r="O2570" s="195" t="s">
        <v>796</v>
      </c>
    </row>
    <row r="2571" spans="1:15">
      <c r="A2571" s="7">
        <v>2016</v>
      </c>
      <c r="B2571" s="7" t="s">
        <v>27</v>
      </c>
      <c r="C2571" s="8">
        <v>42639</v>
      </c>
      <c r="D2571" s="7">
        <v>22</v>
      </c>
      <c r="E2571" s="7" t="str">
        <f t="shared" si="65"/>
        <v>S394263922</v>
      </c>
      <c r="F2571" s="4">
        <v>42675</v>
      </c>
      <c r="G2571" s="2">
        <v>165</v>
      </c>
      <c r="H2571" s="2" t="s">
        <v>5434</v>
      </c>
      <c r="I2571" s="2" t="s">
        <v>5435</v>
      </c>
      <c r="J2571" s="2" t="s">
        <v>691</v>
      </c>
      <c r="K2571" s="194" t="s">
        <v>17</v>
      </c>
      <c r="L2571" s="2">
        <v>44</v>
      </c>
      <c r="M2571" s="194" t="s">
        <v>1229</v>
      </c>
      <c r="N2571" s="2" t="s">
        <v>484</v>
      </c>
      <c r="O2571" s="195" t="s">
        <v>1153</v>
      </c>
    </row>
    <row r="2572" spans="1:15">
      <c r="A2572" s="7">
        <v>2016</v>
      </c>
      <c r="B2572" s="7" t="s">
        <v>27</v>
      </c>
      <c r="C2572" s="8">
        <v>42639</v>
      </c>
      <c r="D2572" s="7">
        <v>23</v>
      </c>
      <c r="E2572" s="7" t="str">
        <f t="shared" si="65"/>
        <v>S394263923</v>
      </c>
      <c r="F2572" s="4">
        <v>42705</v>
      </c>
      <c r="G2572" s="2">
        <v>160</v>
      </c>
      <c r="H2572" s="2" t="s">
        <v>5436</v>
      </c>
      <c r="I2572" s="2" t="s">
        <v>5437</v>
      </c>
      <c r="J2572" s="2" t="s">
        <v>511</v>
      </c>
      <c r="K2572" s="194" t="s">
        <v>17</v>
      </c>
      <c r="L2572" s="2">
        <v>44</v>
      </c>
      <c r="M2572" s="194" t="s">
        <v>1181</v>
      </c>
      <c r="N2572" s="2" t="s">
        <v>585</v>
      </c>
      <c r="O2572" s="195" t="s">
        <v>627</v>
      </c>
    </row>
    <row r="2573" spans="1:15">
      <c r="A2573" s="7">
        <v>2016</v>
      </c>
      <c r="B2573" s="7" t="s">
        <v>27</v>
      </c>
      <c r="C2573" s="8">
        <v>42639</v>
      </c>
      <c r="D2573" s="7">
        <v>24</v>
      </c>
      <c r="E2573" s="7" t="str">
        <f t="shared" si="65"/>
        <v>S394263924</v>
      </c>
      <c r="F2573" s="3" t="s">
        <v>19</v>
      </c>
      <c r="G2573" s="2">
        <v>195</v>
      </c>
      <c r="H2573" s="2" t="s">
        <v>5438</v>
      </c>
      <c r="I2573" s="2" t="s">
        <v>5439</v>
      </c>
      <c r="J2573" s="2" t="s">
        <v>1366</v>
      </c>
      <c r="K2573" s="194" t="s">
        <v>17</v>
      </c>
      <c r="L2573" s="2">
        <v>40</v>
      </c>
      <c r="M2573" s="194">
        <v>50</v>
      </c>
      <c r="N2573" s="2" t="s">
        <v>998</v>
      </c>
      <c r="O2573" s="195" t="s">
        <v>1485</v>
      </c>
    </row>
    <row r="2574" spans="1:15">
      <c r="A2574" s="7">
        <v>2016</v>
      </c>
      <c r="B2574" s="7" t="s">
        <v>27</v>
      </c>
      <c r="C2574" s="8">
        <v>42639</v>
      </c>
      <c r="D2574" s="7">
        <v>25</v>
      </c>
      <c r="E2574" s="7" t="str">
        <f t="shared" si="65"/>
        <v>S394263925</v>
      </c>
      <c r="F2574" s="3">
        <v>2018</v>
      </c>
      <c r="G2574" s="2">
        <v>190</v>
      </c>
      <c r="H2574" s="2" t="s">
        <v>5440</v>
      </c>
      <c r="I2574" s="2" t="s">
        <v>5441</v>
      </c>
      <c r="J2574" s="2" t="s">
        <v>349</v>
      </c>
      <c r="K2574" s="194" t="s">
        <v>17</v>
      </c>
      <c r="L2574" s="2">
        <v>33</v>
      </c>
      <c r="M2574" s="194" t="s">
        <v>3170</v>
      </c>
      <c r="N2574" s="2" t="s">
        <v>1473</v>
      </c>
      <c r="O2574" s="195" t="s">
        <v>1810</v>
      </c>
    </row>
    <row r="2575" spans="1:15">
      <c r="A2575" s="7">
        <v>2016</v>
      </c>
      <c r="B2575" s="7" t="s">
        <v>27</v>
      </c>
      <c r="C2575" s="8">
        <v>42639</v>
      </c>
      <c r="D2575" s="7">
        <v>26</v>
      </c>
      <c r="E2575" s="7" t="str">
        <f t="shared" si="65"/>
        <v>S394263926</v>
      </c>
      <c r="F2575" s="3">
        <v>2019</v>
      </c>
      <c r="G2575" s="2">
        <v>190</v>
      </c>
      <c r="H2575" s="2" t="s">
        <v>5442</v>
      </c>
      <c r="I2575" s="2" t="s">
        <v>5443</v>
      </c>
      <c r="J2575" s="2" t="s">
        <v>490</v>
      </c>
      <c r="K2575" s="194" t="s">
        <v>17</v>
      </c>
      <c r="L2575" s="2">
        <v>32</v>
      </c>
      <c r="M2575" s="194" t="s">
        <v>3441</v>
      </c>
      <c r="N2575" s="2" t="s">
        <v>5444</v>
      </c>
      <c r="O2575" s="195" t="s">
        <v>1466</v>
      </c>
    </row>
    <row r="2576" spans="1:15">
      <c r="A2576" s="7">
        <v>2016</v>
      </c>
      <c r="B2576" s="7" t="s">
        <v>27</v>
      </c>
      <c r="C2576" s="8">
        <v>42639</v>
      </c>
      <c r="D2576" s="7">
        <v>27</v>
      </c>
      <c r="E2576" s="7" t="str">
        <f t="shared" si="65"/>
        <v>S394263927</v>
      </c>
      <c r="F2576" s="3">
        <v>2020</v>
      </c>
      <c r="G2576" s="2">
        <v>190</v>
      </c>
      <c r="H2576" s="2" t="s">
        <v>5445</v>
      </c>
      <c r="I2576" s="2" t="s">
        <v>5446</v>
      </c>
      <c r="J2576" s="2" t="s">
        <v>2972</v>
      </c>
      <c r="K2576" s="194" t="s">
        <v>17</v>
      </c>
      <c r="L2576" s="2">
        <v>32</v>
      </c>
      <c r="M2576" s="194" t="s">
        <v>5447</v>
      </c>
      <c r="N2576" s="2" t="s">
        <v>1380</v>
      </c>
      <c r="O2576" s="195" t="s">
        <v>5448</v>
      </c>
    </row>
    <row r="2577" spans="1:15" ht="15.75" thickBot="1">
      <c r="A2577" s="7">
        <v>2016</v>
      </c>
      <c r="B2577" s="7" t="s">
        <v>27</v>
      </c>
      <c r="C2577" s="8">
        <v>42639</v>
      </c>
      <c r="D2577" s="7">
        <v>28</v>
      </c>
      <c r="E2577" s="7" t="str">
        <f t="shared" si="65"/>
        <v>S394263928</v>
      </c>
      <c r="F2577" s="5">
        <v>2021</v>
      </c>
      <c r="G2577" s="6">
        <v>195</v>
      </c>
      <c r="H2577" s="6" t="s">
        <v>5449</v>
      </c>
      <c r="I2577" s="6" t="s">
        <v>5450</v>
      </c>
      <c r="J2577" s="6" t="s">
        <v>5451</v>
      </c>
      <c r="K2577" s="196" t="s">
        <v>17</v>
      </c>
      <c r="L2577" s="6">
        <v>27</v>
      </c>
      <c r="M2577" s="196" t="s">
        <v>2244</v>
      </c>
      <c r="N2577" s="6" t="s">
        <v>5447</v>
      </c>
      <c r="O2577" s="197" t="s">
        <v>5452</v>
      </c>
    </row>
    <row r="2578" spans="1:15" ht="16.5" thickTop="1" thickBot="1">
      <c r="A2578" s="7">
        <v>2016</v>
      </c>
      <c r="B2578" s="7" t="s">
        <v>26</v>
      </c>
      <c r="C2578" s="8">
        <v>42646</v>
      </c>
      <c r="D2578" s="7">
        <v>1</v>
      </c>
      <c r="E2578" s="7" t="str">
        <f t="shared" si="65"/>
        <v>S40426461</v>
      </c>
      <c r="F2578" s="1" t="s">
        <v>0</v>
      </c>
    </row>
    <row r="2579" spans="1:15" ht="16.5" thickTop="1" thickBot="1">
      <c r="A2579" s="7">
        <v>2016</v>
      </c>
      <c r="B2579" s="7" t="s">
        <v>26</v>
      </c>
      <c r="C2579" s="8">
        <v>42646</v>
      </c>
      <c r="D2579" s="7">
        <v>2</v>
      </c>
      <c r="E2579" s="7" t="str">
        <f t="shared" si="65"/>
        <v>S40426462</v>
      </c>
      <c r="F2579" s="338" t="s">
        <v>1</v>
      </c>
      <c r="G2579" s="341" t="s">
        <v>2</v>
      </c>
      <c r="H2579" s="342"/>
      <c r="I2579" s="342"/>
      <c r="J2579" s="343"/>
      <c r="K2579" s="344" t="s">
        <v>3</v>
      </c>
      <c r="L2579" s="343"/>
      <c r="M2579" s="344" t="s">
        <v>144</v>
      </c>
      <c r="N2579" s="342"/>
      <c r="O2579" s="342"/>
    </row>
    <row r="2580" spans="1:15" ht="18" customHeight="1" thickBot="1">
      <c r="A2580" s="7">
        <v>2016</v>
      </c>
      <c r="B2580" s="7" t="s">
        <v>26</v>
      </c>
      <c r="C2580" s="8">
        <v>42646</v>
      </c>
      <c r="D2580" s="7">
        <v>3</v>
      </c>
      <c r="E2580" s="7" t="str">
        <f t="shared" si="65"/>
        <v>S40426463</v>
      </c>
      <c r="F2580" s="339"/>
      <c r="G2580" s="345" t="s">
        <v>5</v>
      </c>
      <c r="H2580" s="347" t="s">
        <v>145</v>
      </c>
      <c r="I2580" s="348"/>
      <c r="J2580" s="349"/>
      <c r="K2580" s="350" t="s">
        <v>6</v>
      </c>
      <c r="L2580" s="352" t="s">
        <v>7</v>
      </c>
      <c r="M2580" s="350" t="s">
        <v>8</v>
      </c>
      <c r="N2580" s="354" t="s">
        <v>146</v>
      </c>
      <c r="O2580" s="356" t="s">
        <v>147</v>
      </c>
    </row>
    <row r="2581" spans="1:15" ht="15.75" thickBot="1">
      <c r="A2581" s="7">
        <v>2016</v>
      </c>
      <c r="B2581" s="7" t="s">
        <v>26</v>
      </c>
      <c r="C2581" s="8">
        <v>42646</v>
      </c>
      <c r="D2581" s="7">
        <v>4</v>
      </c>
      <c r="E2581" s="7" t="str">
        <f t="shared" si="65"/>
        <v>S40426464</v>
      </c>
      <c r="F2581" s="340"/>
      <c r="G2581" s="346"/>
      <c r="H2581" s="191" t="s">
        <v>9</v>
      </c>
      <c r="I2581" s="192" t="s">
        <v>18</v>
      </c>
      <c r="J2581" s="193" t="s">
        <v>11</v>
      </c>
      <c r="K2581" s="351"/>
      <c r="L2581" s="353"/>
      <c r="M2581" s="351"/>
      <c r="N2581" s="355"/>
      <c r="O2581" s="357"/>
    </row>
    <row r="2582" spans="1:15">
      <c r="A2582" s="7">
        <v>2016</v>
      </c>
      <c r="B2582" s="7" t="s">
        <v>26</v>
      </c>
      <c r="C2582" s="8">
        <v>42646</v>
      </c>
      <c r="D2582" s="7">
        <v>5</v>
      </c>
      <c r="E2582" s="7" t="str">
        <f t="shared" si="65"/>
        <v>S40426465</v>
      </c>
      <c r="F2582" s="3" t="s">
        <v>12</v>
      </c>
      <c r="G2582" s="2" t="s">
        <v>5453</v>
      </c>
      <c r="H2582" s="2" t="s">
        <v>5453</v>
      </c>
      <c r="I2582" s="2" t="s">
        <v>5454</v>
      </c>
      <c r="J2582" s="2" t="s">
        <v>1076</v>
      </c>
      <c r="K2582" s="194" t="s">
        <v>13</v>
      </c>
      <c r="L2582" s="2">
        <v>51</v>
      </c>
      <c r="M2582" s="194" t="s">
        <v>801</v>
      </c>
      <c r="N2582" s="2" t="s">
        <v>800</v>
      </c>
      <c r="O2582" s="195" t="s">
        <v>423</v>
      </c>
    </row>
    <row r="2583" spans="1:15">
      <c r="A2583" s="7">
        <v>2016</v>
      </c>
      <c r="B2583" s="7" t="s">
        <v>26</v>
      </c>
      <c r="C2583" s="8">
        <v>42646</v>
      </c>
      <c r="D2583" s="7">
        <v>6</v>
      </c>
      <c r="E2583" s="7" t="str">
        <f t="shared" si="65"/>
        <v>S40426466</v>
      </c>
      <c r="F2583" s="4">
        <v>42644</v>
      </c>
      <c r="G2583" s="2" t="s">
        <v>5455</v>
      </c>
      <c r="H2583" s="2" t="s">
        <v>5455</v>
      </c>
      <c r="I2583" s="2" t="s">
        <v>5456</v>
      </c>
      <c r="J2583" s="2" t="s">
        <v>5457</v>
      </c>
      <c r="K2583" s="194" t="s">
        <v>13</v>
      </c>
      <c r="L2583" s="2">
        <v>50</v>
      </c>
      <c r="M2583" s="194">
        <v>0</v>
      </c>
      <c r="N2583" s="2" t="s">
        <v>4419</v>
      </c>
      <c r="O2583" s="195" t="s">
        <v>5458</v>
      </c>
    </row>
    <row r="2584" spans="1:15">
      <c r="A2584" s="7">
        <v>2016</v>
      </c>
      <c r="B2584" s="7" t="s">
        <v>26</v>
      </c>
      <c r="C2584" s="8">
        <v>42646</v>
      </c>
      <c r="D2584" s="7">
        <v>7</v>
      </c>
      <c r="E2584" s="7" t="str">
        <f t="shared" si="65"/>
        <v>S40426467</v>
      </c>
      <c r="F2584" s="4">
        <v>42675</v>
      </c>
      <c r="G2584" s="2" t="s">
        <v>1616</v>
      </c>
      <c r="H2584" s="2" t="s">
        <v>1616</v>
      </c>
      <c r="I2584" s="2" t="s">
        <v>2964</v>
      </c>
      <c r="J2584" s="2" t="s">
        <v>3617</v>
      </c>
      <c r="K2584" s="194" t="s">
        <v>13</v>
      </c>
      <c r="L2584" s="2">
        <v>42</v>
      </c>
      <c r="M2584" s="194" t="s">
        <v>5459</v>
      </c>
      <c r="N2584" s="2" t="s">
        <v>1718</v>
      </c>
      <c r="O2584" s="195" t="s">
        <v>2499</v>
      </c>
    </row>
    <row r="2585" spans="1:15">
      <c r="A2585" s="7">
        <v>2016</v>
      </c>
      <c r="B2585" s="7" t="s">
        <v>26</v>
      </c>
      <c r="C2585" s="8">
        <v>42646</v>
      </c>
      <c r="D2585" s="7">
        <v>8</v>
      </c>
      <c r="E2585" s="7" t="str">
        <f t="shared" si="65"/>
        <v>S40426468</v>
      </c>
      <c r="F2585" s="4">
        <v>42705</v>
      </c>
      <c r="G2585" s="2" t="s">
        <v>5460</v>
      </c>
      <c r="H2585" s="2" t="s">
        <v>5460</v>
      </c>
      <c r="I2585" s="2" t="s">
        <v>5461</v>
      </c>
      <c r="J2585" s="2" t="s">
        <v>2489</v>
      </c>
      <c r="K2585" s="194" t="s">
        <v>13</v>
      </c>
      <c r="L2585" s="2">
        <v>41</v>
      </c>
      <c r="M2585" s="194" t="s">
        <v>1744</v>
      </c>
      <c r="N2585" s="2" t="s">
        <v>871</v>
      </c>
      <c r="O2585" s="195" t="s">
        <v>5462</v>
      </c>
    </row>
    <row r="2586" spans="1:15">
      <c r="A2586" s="7">
        <v>2016</v>
      </c>
      <c r="B2586" s="7" t="s">
        <v>26</v>
      </c>
      <c r="C2586" s="8">
        <v>42646</v>
      </c>
      <c r="D2586" s="7">
        <v>9</v>
      </c>
      <c r="E2586" s="7" t="str">
        <f t="shared" si="65"/>
        <v>S40426469</v>
      </c>
      <c r="F2586" s="4">
        <v>42736</v>
      </c>
      <c r="G2586" s="2" t="s">
        <v>5463</v>
      </c>
      <c r="H2586" s="2" t="s">
        <v>5463</v>
      </c>
      <c r="I2586" s="2" t="s">
        <v>5464</v>
      </c>
      <c r="J2586" s="2" t="s">
        <v>532</v>
      </c>
      <c r="K2586" s="194" t="s">
        <v>13</v>
      </c>
      <c r="L2586" s="2">
        <v>38</v>
      </c>
      <c r="M2586" s="194" t="s">
        <v>1744</v>
      </c>
      <c r="N2586" s="2" t="s">
        <v>871</v>
      </c>
      <c r="O2586" s="195" t="s">
        <v>5462</v>
      </c>
    </row>
    <row r="2587" spans="1:15">
      <c r="A2587" s="7">
        <v>2016</v>
      </c>
      <c r="B2587" s="7" t="s">
        <v>26</v>
      </c>
      <c r="C2587" s="8">
        <v>42646</v>
      </c>
      <c r="D2587" s="7">
        <v>10</v>
      </c>
      <c r="E2587" s="7" t="str">
        <f t="shared" si="65"/>
        <v>S404264610</v>
      </c>
      <c r="F2587" s="3" t="s">
        <v>19</v>
      </c>
      <c r="G2587" s="2" t="s">
        <v>5465</v>
      </c>
      <c r="H2587" s="2" t="s">
        <v>5465</v>
      </c>
      <c r="I2587" s="2" t="s">
        <v>5466</v>
      </c>
      <c r="J2587" s="2" t="s">
        <v>1064</v>
      </c>
      <c r="K2587" s="194" t="s">
        <v>13</v>
      </c>
      <c r="L2587" s="2">
        <v>39</v>
      </c>
      <c r="M2587" s="194" t="s">
        <v>697</v>
      </c>
      <c r="N2587" s="2" t="s">
        <v>692</v>
      </c>
      <c r="O2587" s="195" t="s">
        <v>529</v>
      </c>
    </row>
    <row r="2588" spans="1:15">
      <c r="A2588" s="7">
        <v>2016</v>
      </c>
      <c r="B2588" s="7" t="s">
        <v>26</v>
      </c>
      <c r="C2588" s="8">
        <v>42646</v>
      </c>
      <c r="D2588" s="7">
        <v>11</v>
      </c>
      <c r="E2588" s="7" t="str">
        <f t="shared" si="65"/>
        <v>S404264611</v>
      </c>
      <c r="F2588" s="3">
        <v>2018</v>
      </c>
      <c r="G2588" s="2" t="s">
        <v>3487</v>
      </c>
      <c r="H2588" s="2" t="s">
        <v>3487</v>
      </c>
      <c r="I2588" s="2" t="s">
        <v>5467</v>
      </c>
      <c r="J2588" s="2" t="s">
        <v>4283</v>
      </c>
      <c r="K2588" s="194" t="s">
        <v>13</v>
      </c>
      <c r="L2588" s="2">
        <v>31</v>
      </c>
      <c r="M2588" s="194" t="s">
        <v>836</v>
      </c>
      <c r="N2588" s="2" t="s">
        <v>5334</v>
      </c>
      <c r="O2588" s="195" t="s">
        <v>451</v>
      </c>
    </row>
    <row r="2589" spans="1:15">
      <c r="A2589" s="7">
        <v>2016</v>
      </c>
      <c r="B2589" s="7" t="s">
        <v>26</v>
      </c>
      <c r="C2589" s="8">
        <v>42646</v>
      </c>
      <c r="D2589" s="7">
        <v>12</v>
      </c>
      <c r="E2589" s="7" t="str">
        <f t="shared" si="65"/>
        <v>S404264612</v>
      </c>
      <c r="F2589" s="3">
        <v>2019</v>
      </c>
      <c r="G2589" s="2" t="s">
        <v>5468</v>
      </c>
      <c r="H2589" s="2" t="s">
        <v>5468</v>
      </c>
      <c r="I2589" s="2" t="s">
        <v>5469</v>
      </c>
      <c r="J2589" s="2" t="s">
        <v>2316</v>
      </c>
      <c r="K2589" s="194" t="s">
        <v>13</v>
      </c>
      <c r="L2589" s="2">
        <v>28</v>
      </c>
      <c r="M2589" s="194" t="s">
        <v>787</v>
      </c>
      <c r="N2589" s="2" t="s">
        <v>580</v>
      </c>
      <c r="O2589" s="195" t="s">
        <v>601</v>
      </c>
    </row>
    <row r="2590" spans="1:15">
      <c r="A2590" s="7">
        <v>2016</v>
      </c>
      <c r="B2590" s="7" t="s">
        <v>26</v>
      </c>
      <c r="C2590" s="8">
        <v>42646</v>
      </c>
      <c r="D2590" s="7">
        <v>13</v>
      </c>
      <c r="E2590" s="7" t="str">
        <f t="shared" si="65"/>
        <v>S404264613</v>
      </c>
      <c r="F2590" s="3">
        <v>2020</v>
      </c>
      <c r="G2590" s="2" t="s">
        <v>5470</v>
      </c>
      <c r="H2590" s="2" t="s">
        <v>5470</v>
      </c>
      <c r="I2590" s="2" t="s">
        <v>5471</v>
      </c>
      <c r="J2590" s="2" t="s">
        <v>1704</v>
      </c>
      <c r="K2590" s="194" t="s">
        <v>13</v>
      </c>
      <c r="L2590" s="2">
        <v>26</v>
      </c>
      <c r="M2590" s="194" t="s">
        <v>443</v>
      </c>
      <c r="N2590" s="2" t="s">
        <v>529</v>
      </c>
      <c r="O2590" s="195" t="s">
        <v>443</v>
      </c>
    </row>
    <row r="2591" spans="1:15" ht="15.75" thickBot="1">
      <c r="A2591" s="7">
        <v>2016</v>
      </c>
      <c r="B2591" s="7" t="s">
        <v>26</v>
      </c>
      <c r="C2591" s="8">
        <v>42646</v>
      </c>
      <c r="D2591" s="7">
        <v>14</v>
      </c>
      <c r="E2591" s="7" t="str">
        <f t="shared" si="65"/>
        <v>S404264614</v>
      </c>
      <c r="F2591" s="5">
        <v>2021</v>
      </c>
      <c r="G2591" s="6" t="s">
        <v>5120</v>
      </c>
      <c r="H2591" s="6" t="s">
        <v>5120</v>
      </c>
      <c r="I2591" s="6" t="s">
        <v>5472</v>
      </c>
      <c r="J2591" s="6" t="s">
        <v>754</v>
      </c>
      <c r="K2591" s="196" t="s">
        <v>13</v>
      </c>
      <c r="L2591" s="6">
        <v>22</v>
      </c>
      <c r="M2591" s="196" t="s">
        <v>1463</v>
      </c>
      <c r="N2591" s="6" t="s">
        <v>783</v>
      </c>
      <c r="O2591" s="197" t="s">
        <v>420</v>
      </c>
    </row>
    <row r="2592" spans="1:15" ht="16.5" thickTop="1" thickBot="1">
      <c r="A2592" s="7">
        <v>2016</v>
      </c>
      <c r="B2592" s="7" t="s">
        <v>26</v>
      </c>
      <c r="C2592" s="8">
        <v>42646</v>
      </c>
      <c r="D2592" s="7">
        <v>15</v>
      </c>
      <c r="E2592" s="7" t="str">
        <f t="shared" si="65"/>
        <v>S404264615</v>
      </c>
      <c r="F2592" s="1" t="s">
        <v>15</v>
      </c>
    </row>
    <row r="2593" spans="1:15" ht="16.5" thickTop="1" thickBot="1">
      <c r="A2593" s="7">
        <v>2016</v>
      </c>
      <c r="B2593" s="7" t="s">
        <v>26</v>
      </c>
      <c r="C2593" s="8">
        <v>42646</v>
      </c>
      <c r="D2593" s="7">
        <v>16</v>
      </c>
      <c r="E2593" s="7" t="str">
        <f t="shared" si="65"/>
        <v>S404264616</v>
      </c>
      <c r="F2593" s="338" t="s">
        <v>1</v>
      </c>
      <c r="G2593" s="341" t="s">
        <v>2</v>
      </c>
      <c r="H2593" s="342"/>
      <c r="I2593" s="342"/>
      <c r="J2593" s="343"/>
      <c r="K2593" s="344" t="s">
        <v>3</v>
      </c>
      <c r="L2593" s="343"/>
      <c r="M2593" s="344" t="s">
        <v>144</v>
      </c>
      <c r="N2593" s="342"/>
      <c r="O2593" s="342"/>
    </row>
    <row r="2594" spans="1:15" ht="18" customHeight="1" thickBot="1">
      <c r="A2594" s="7">
        <v>2016</v>
      </c>
      <c r="B2594" s="7" t="s">
        <v>26</v>
      </c>
      <c r="C2594" s="8">
        <v>42646</v>
      </c>
      <c r="D2594" s="7">
        <v>17</v>
      </c>
      <c r="E2594" s="7" t="str">
        <f t="shared" si="65"/>
        <v>S404264617</v>
      </c>
      <c r="F2594" s="339"/>
      <c r="G2594" s="345" t="s">
        <v>5</v>
      </c>
      <c r="H2594" s="347" t="s">
        <v>145</v>
      </c>
      <c r="I2594" s="348"/>
      <c r="J2594" s="349"/>
      <c r="K2594" s="350" t="s">
        <v>6</v>
      </c>
      <c r="L2594" s="352" t="s">
        <v>7</v>
      </c>
      <c r="M2594" s="350" t="s">
        <v>8</v>
      </c>
      <c r="N2594" s="354" t="s">
        <v>146</v>
      </c>
      <c r="O2594" s="356" t="s">
        <v>147</v>
      </c>
    </row>
    <row r="2595" spans="1:15" ht="15.75" thickBot="1">
      <c r="A2595" s="7">
        <v>2016</v>
      </c>
      <c r="B2595" s="7" t="s">
        <v>26</v>
      </c>
      <c r="C2595" s="8">
        <v>42646</v>
      </c>
      <c r="D2595" s="7">
        <v>18</v>
      </c>
      <c r="E2595" s="7" t="str">
        <f t="shared" si="65"/>
        <v>S404264618</v>
      </c>
      <c r="F2595" s="340"/>
      <c r="G2595" s="346"/>
      <c r="H2595" s="191" t="s">
        <v>9</v>
      </c>
      <c r="I2595" s="192" t="s">
        <v>18</v>
      </c>
      <c r="J2595" s="193" t="s">
        <v>11</v>
      </c>
      <c r="K2595" s="351"/>
      <c r="L2595" s="353"/>
      <c r="M2595" s="351"/>
      <c r="N2595" s="355"/>
      <c r="O2595" s="357"/>
    </row>
    <row r="2596" spans="1:15">
      <c r="A2596" s="7">
        <v>2016</v>
      </c>
      <c r="B2596" s="7" t="s">
        <v>26</v>
      </c>
      <c r="C2596" s="8">
        <v>42646</v>
      </c>
      <c r="D2596" s="7">
        <v>19</v>
      </c>
      <c r="E2596" s="7" t="str">
        <f t="shared" si="65"/>
        <v>S404264619</v>
      </c>
      <c r="F2596" s="3" t="s">
        <v>16</v>
      </c>
      <c r="G2596" s="2" t="s">
        <v>5473</v>
      </c>
      <c r="H2596" s="2" t="s">
        <v>5473</v>
      </c>
      <c r="I2596" s="2" t="s">
        <v>5474</v>
      </c>
      <c r="J2596" s="2" t="s">
        <v>1585</v>
      </c>
      <c r="K2596" s="194" t="s">
        <v>13</v>
      </c>
      <c r="L2596" s="2">
        <v>52</v>
      </c>
      <c r="M2596" s="194" t="s">
        <v>587</v>
      </c>
      <c r="N2596" s="2" t="s">
        <v>626</v>
      </c>
      <c r="O2596" s="195" t="s">
        <v>626</v>
      </c>
    </row>
    <row r="2597" spans="1:15">
      <c r="A2597" s="7">
        <v>2016</v>
      </c>
      <c r="B2597" s="7" t="s">
        <v>26</v>
      </c>
      <c r="C2597" s="8">
        <v>42646</v>
      </c>
      <c r="D2597" s="7">
        <v>20</v>
      </c>
      <c r="E2597" s="7" t="str">
        <f t="shared" si="65"/>
        <v>S404264620</v>
      </c>
      <c r="F2597" s="4">
        <v>42644</v>
      </c>
      <c r="G2597" s="2" t="s">
        <v>5475</v>
      </c>
      <c r="H2597" s="2" t="s">
        <v>5475</v>
      </c>
      <c r="I2597" s="2" t="s">
        <v>5476</v>
      </c>
      <c r="J2597" s="2" t="s">
        <v>5477</v>
      </c>
      <c r="K2597" s="194" t="s">
        <v>13</v>
      </c>
      <c r="L2597" s="2">
        <v>48</v>
      </c>
      <c r="M2597" s="194">
        <v>0</v>
      </c>
      <c r="N2597" s="2" t="s">
        <v>799</v>
      </c>
      <c r="O2597" s="195" t="s">
        <v>2499</v>
      </c>
    </row>
    <row r="2598" spans="1:15">
      <c r="A2598" s="7">
        <v>2016</v>
      </c>
      <c r="B2598" s="7" t="s">
        <v>26</v>
      </c>
      <c r="C2598" s="8">
        <v>42646</v>
      </c>
      <c r="D2598" s="7">
        <v>21</v>
      </c>
      <c r="E2598" s="7" t="str">
        <f t="shared" si="65"/>
        <v>S404264621</v>
      </c>
      <c r="F2598" s="4">
        <v>42675</v>
      </c>
      <c r="G2598" s="2" t="s">
        <v>5478</v>
      </c>
      <c r="H2598" s="2" t="s">
        <v>5478</v>
      </c>
      <c r="I2598" s="2" t="s">
        <v>5479</v>
      </c>
      <c r="J2598" s="2" t="s">
        <v>1439</v>
      </c>
      <c r="K2598" s="194" t="s">
        <v>13</v>
      </c>
      <c r="L2598" s="2">
        <v>44</v>
      </c>
      <c r="M2598" s="194">
        <v>0</v>
      </c>
      <c r="N2598" s="2" t="s">
        <v>735</v>
      </c>
      <c r="O2598" s="195" t="s">
        <v>5480</v>
      </c>
    </row>
    <row r="2599" spans="1:15">
      <c r="A2599" s="7">
        <v>2016</v>
      </c>
      <c r="B2599" s="7" t="s">
        <v>26</v>
      </c>
      <c r="C2599" s="8">
        <v>42646</v>
      </c>
      <c r="D2599" s="7">
        <v>22</v>
      </c>
      <c r="E2599" s="7" t="str">
        <f t="shared" si="65"/>
        <v>S404264622</v>
      </c>
      <c r="F2599" s="4">
        <v>42705</v>
      </c>
      <c r="G2599" s="2" t="s">
        <v>2643</v>
      </c>
      <c r="H2599" s="2" t="s">
        <v>2643</v>
      </c>
      <c r="I2599" s="2" t="s">
        <v>4868</v>
      </c>
      <c r="J2599" s="2" t="s">
        <v>457</v>
      </c>
      <c r="K2599" s="194" t="s">
        <v>13</v>
      </c>
      <c r="L2599" s="2">
        <v>43</v>
      </c>
      <c r="M2599" s="194">
        <v>12</v>
      </c>
      <c r="N2599" s="2">
        <v>12</v>
      </c>
      <c r="O2599" s="195">
        <v>76</v>
      </c>
    </row>
    <row r="2600" spans="1:15">
      <c r="A2600" s="7">
        <v>2016</v>
      </c>
      <c r="B2600" s="7" t="s">
        <v>26</v>
      </c>
      <c r="C2600" s="8">
        <v>42646</v>
      </c>
      <c r="D2600" s="7">
        <v>23</v>
      </c>
      <c r="E2600" s="7" t="str">
        <f t="shared" si="65"/>
        <v>S404264623</v>
      </c>
      <c r="F2600" s="4">
        <v>42736</v>
      </c>
      <c r="G2600" s="2" t="s">
        <v>5481</v>
      </c>
      <c r="H2600" s="2" t="s">
        <v>5481</v>
      </c>
      <c r="I2600" s="2" t="s">
        <v>5482</v>
      </c>
      <c r="J2600" s="2" t="s">
        <v>5483</v>
      </c>
      <c r="K2600" s="194" t="s">
        <v>13</v>
      </c>
      <c r="L2600" s="2">
        <v>39</v>
      </c>
      <c r="M2600" s="194">
        <v>12</v>
      </c>
      <c r="N2600" s="2">
        <v>12</v>
      </c>
      <c r="O2600" s="195">
        <v>76</v>
      </c>
    </row>
    <row r="2601" spans="1:15">
      <c r="A2601" s="7">
        <v>2016</v>
      </c>
      <c r="B2601" s="7" t="s">
        <v>26</v>
      </c>
      <c r="C2601" s="8">
        <v>42646</v>
      </c>
      <c r="D2601" s="7">
        <v>24</v>
      </c>
      <c r="E2601" s="7" t="str">
        <f t="shared" si="65"/>
        <v>S404264624</v>
      </c>
      <c r="F2601" s="3" t="s">
        <v>19</v>
      </c>
      <c r="G2601" s="2" t="s">
        <v>5050</v>
      </c>
      <c r="H2601" s="2" t="s">
        <v>5050</v>
      </c>
      <c r="I2601" s="2" t="s">
        <v>5484</v>
      </c>
      <c r="J2601" s="2" t="s">
        <v>1263</v>
      </c>
      <c r="K2601" s="194" t="s">
        <v>13</v>
      </c>
      <c r="L2601" s="2">
        <v>41</v>
      </c>
      <c r="M2601" s="194" t="s">
        <v>507</v>
      </c>
      <c r="N2601" s="2" t="s">
        <v>423</v>
      </c>
      <c r="O2601" s="195" t="s">
        <v>1229</v>
      </c>
    </row>
    <row r="2602" spans="1:15">
      <c r="A2602" s="7">
        <v>2016</v>
      </c>
      <c r="B2602" s="7" t="s">
        <v>26</v>
      </c>
      <c r="C2602" s="8">
        <v>42646</v>
      </c>
      <c r="D2602" s="7">
        <v>25</v>
      </c>
      <c r="E2602" s="7" t="str">
        <f t="shared" si="65"/>
        <v>S404264625</v>
      </c>
      <c r="F2602" s="3">
        <v>2018</v>
      </c>
      <c r="G2602" s="2" t="s">
        <v>5485</v>
      </c>
      <c r="H2602" s="2" t="s">
        <v>5485</v>
      </c>
      <c r="I2602" s="2" t="s">
        <v>2979</v>
      </c>
      <c r="J2602" s="2" t="s">
        <v>2578</v>
      </c>
      <c r="K2602" s="194" t="s">
        <v>13</v>
      </c>
      <c r="L2602" s="2">
        <v>32</v>
      </c>
      <c r="M2602" s="194">
        <v>50</v>
      </c>
      <c r="N2602" s="2" t="s">
        <v>340</v>
      </c>
      <c r="O2602" s="195" t="s">
        <v>301</v>
      </c>
    </row>
    <row r="2603" spans="1:15">
      <c r="A2603" s="7">
        <v>2016</v>
      </c>
      <c r="B2603" s="7" t="s">
        <v>26</v>
      </c>
      <c r="C2603" s="8">
        <v>42646</v>
      </c>
      <c r="D2603" s="7">
        <v>26</v>
      </c>
      <c r="E2603" s="7" t="str">
        <f t="shared" ref="E2603:E2666" si="66">B2603&amp;C2603&amp;D2603</f>
        <v>S404264626</v>
      </c>
      <c r="F2603" s="3">
        <v>2019</v>
      </c>
      <c r="G2603" s="2" t="s">
        <v>5392</v>
      </c>
      <c r="H2603" s="2" t="s">
        <v>5392</v>
      </c>
      <c r="I2603" s="2" t="s">
        <v>2800</v>
      </c>
      <c r="J2603" s="2" t="s">
        <v>2545</v>
      </c>
      <c r="K2603" s="194" t="s">
        <v>13</v>
      </c>
      <c r="L2603" s="2">
        <v>31</v>
      </c>
      <c r="M2603" s="194" t="s">
        <v>1691</v>
      </c>
      <c r="N2603" s="2" t="s">
        <v>1229</v>
      </c>
      <c r="O2603" s="195" t="s">
        <v>1229</v>
      </c>
    </row>
    <row r="2604" spans="1:15">
      <c r="A2604" s="7">
        <v>2016</v>
      </c>
      <c r="B2604" s="7" t="s">
        <v>26</v>
      </c>
      <c r="C2604" s="8">
        <v>42646</v>
      </c>
      <c r="D2604" s="7">
        <v>27</v>
      </c>
      <c r="E2604" s="7" t="str">
        <f t="shared" si="66"/>
        <v>S404264627</v>
      </c>
      <c r="F2604" s="3">
        <v>2020</v>
      </c>
      <c r="G2604" s="2" t="s">
        <v>5486</v>
      </c>
      <c r="H2604" s="2" t="s">
        <v>5486</v>
      </c>
      <c r="I2604" s="2" t="s">
        <v>5487</v>
      </c>
      <c r="J2604" s="2" t="s">
        <v>2714</v>
      </c>
      <c r="K2604" s="194" t="s">
        <v>13</v>
      </c>
      <c r="L2604" s="2">
        <v>30</v>
      </c>
      <c r="M2604" s="194">
        <v>32</v>
      </c>
      <c r="N2604" s="2">
        <v>40</v>
      </c>
      <c r="O2604" s="195">
        <v>28</v>
      </c>
    </row>
    <row r="2605" spans="1:15" ht="15.75" thickBot="1">
      <c r="A2605" s="7">
        <v>2016</v>
      </c>
      <c r="B2605" s="7" t="s">
        <v>26</v>
      </c>
      <c r="C2605" s="8">
        <v>42646</v>
      </c>
      <c r="D2605" s="7">
        <v>28</v>
      </c>
      <c r="E2605" s="7" t="str">
        <f t="shared" si="66"/>
        <v>S404264628</v>
      </c>
      <c r="F2605" s="5">
        <v>2021</v>
      </c>
      <c r="G2605" s="6" t="s">
        <v>5488</v>
      </c>
      <c r="H2605" s="6" t="s">
        <v>5488</v>
      </c>
      <c r="I2605" s="6" t="s">
        <v>5489</v>
      </c>
      <c r="J2605" s="6" t="s">
        <v>5249</v>
      </c>
      <c r="K2605" s="196" t="s">
        <v>13</v>
      </c>
      <c r="L2605" s="6">
        <v>26</v>
      </c>
      <c r="M2605" s="196">
        <v>36</v>
      </c>
      <c r="N2605" s="6">
        <v>32</v>
      </c>
      <c r="O2605" s="197">
        <v>32</v>
      </c>
    </row>
    <row r="2606" spans="1:15" ht="16.5" thickTop="1" thickBot="1">
      <c r="A2606" s="7">
        <v>2016</v>
      </c>
      <c r="B2606" s="7" t="s">
        <v>25</v>
      </c>
      <c r="C2606" s="8">
        <v>42653</v>
      </c>
      <c r="D2606" s="7">
        <v>1</v>
      </c>
      <c r="E2606" s="7" t="str">
        <f t="shared" si="66"/>
        <v>S41426531</v>
      </c>
      <c r="F2606" s="1" t="s">
        <v>0</v>
      </c>
    </row>
    <row r="2607" spans="1:15" ht="16.5" thickTop="1" thickBot="1">
      <c r="A2607" s="7">
        <v>2016</v>
      </c>
      <c r="B2607" s="7" t="s">
        <v>25</v>
      </c>
      <c r="C2607" s="8">
        <v>42653</v>
      </c>
      <c r="D2607" s="7">
        <v>2</v>
      </c>
      <c r="E2607" s="7" t="str">
        <f t="shared" si="66"/>
        <v>S41426532</v>
      </c>
      <c r="F2607" s="338" t="s">
        <v>1</v>
      </c>
      <c r="G2607" s="341" t="s">
        <v>2</v>
      </c>
      <c r="H2607" s="342"/>
      <c r="I2607" s="342"/>
      <c r="J2607" s="343"/>
      <c r="K2607" s="344" t="s">
        <v>3</v>
      </c>
      <c r="L2607" s="343"/>
      <c r="M2607" s="344" t="s">
        <v>144</v>
      </c>
      <c r="N2607" s="342"/>
      <c r="O2607" s="342"/>
    </row>
    <row r="2608" spans="1:15" ht="18" customHeight="1" thickBot="1">
      <c r="A2608" s="7">
        <v>2016</v>
      </c>
      <c r="B2608" s="7" t="s">
        <v>25</v>
      </c>
      <c r="C2608" s="8">
        <v>42653</v>
      </c>
      <c r="D2608" s="7">
        <v>3</v>
      </c>
      <c r="E2608" s="7" t="str">
        <f t="shared" si="66"/>
        <v>S41426533</v>
      </c>
      <c r="F2608" s="339"/>
      <c r="G2608" s="345" t="s">
        <v>5</v>
      </c>
      <c r="H2608" s="347" t="s">
        <v>145</v>
      </c>
      <c r="I2608" s="348"/>
      <c r="J2608" s="349"/>
      <c r="K2608" s="350" t="s">
        <v>6</v>
      </c>
      <c r="L2608" s="352" t="s">
        <v>7</v>
      </c>
      <c r="M2608" s="350" t="s">
        <v>8</v>
      </c>
      <c r="N2608" s="354" t="s">
        <v>146</v>
      </c>
      <c r="O2608" s="356" t="s">
        <v>147</v>
      </c>
    </row>
    <row r="2609" spans="1:15" ht="15.75" thickBot="1">
      <c r="A2609" s="7">
        <v>2016</v>
      </c>
      <c r="B2609" s="7" t="s">
        <v>25</v>
      </c>
      <c r="C2609" s="8">
        <v>42653</v>
      </c>
      <c r="D2609" s="7">
        <v>4</v>
      </c>
      <c r="E2609" s="7" t="str">
        <f t="shared" si="66"/>
        <v>S41426534</v>
      </c>
      <c r="F2609" s="340"/>
      <c r="G2609" s="346"/>
      <c r="H2609" s="191" t="s">
        <v>9</v>
      </c>
      <c r="I2609" s="192" t="s">
        <v>18</v>
      </c>
      <c r="J2609" s="193" t="s">
        <v>11</v>
      </c>
      <c r="K2609" s="351"/>
      <c r="L2609" s="353"/>
      <c r="M2609" s="351"/>
      <c r="N2609" s="355"/>
      <c r="O2609" s="357"/>
    </row>
    <row r="2610" spans="1:15">
      <c r="A2610" s="7">
        <v>2016</v>
      </c>
      <c r="B2610" s="7" t="s">
        <v>25</v>
      </c>
      <c r="C2610" s="8">
        <v>42653</v>
      </c>
      <c r="D2610" s="7">
        <v>5</v>
      </c>
      <c r="E2610" s="7" t="str">
        <f t="shared" si="66"/>
        <v>S41426535</v>
      </c>
      <c r="F2610" s="3" t="s">
        <v>12</v>
      </c>
      <c r="G2610" s="2">
        <v>-11</v>
      </c>
      <c r="H2610" s="2" t="s">
        <v>5490</v>
      </c>
      <c r="I2610" s="2" t="s">
        <v>5491</v>
      </c>
      <c r="J2610" s="2" t="s">
        <v>3418</v>
      </c>
      <c r="K2610" s="194" t="s">
        <v>17</v>
      </c>
      <c r="L2610" s="2">
        <v>52</v>
      </c>
      <c r="M2610" s="194" t="s">
        <v>824</v>
      </c>
      <c r="N2610" s="2" t="s">
        <v>420</v>
      </c>
      <c r="O2610" s="195" t="s">
        <v>1468</v>
      </c>
    </row>
    <row r="2611" spans="1:15">
      <c r="A2611" s="7">
        <v>2016</v>
      </c>
      <c r="B2611" s="7" t="s">
        <v>25</v>
      </c>
      <c r="C2611" s="8">
        <v>42653</v>
      </c>
      <c r="D2611" s="7">
        <v>6</v>
      </c>
      <c r="E2611" s="7" t="str">
        <f t="shared" si="66"/>
        <v>S41426536</v>
      </c>
      <c r="F2611" s="4">
        <v>42644</v>
      </c>
      <c r="G2611" s="2">
        <v>190</v>
      </c>
      <c r="H2611" s="2" t="s">
        <v>5007</v>
      </c>
      <c r="I2611" s="2" t="s">
        <v>5492</v>
      </c>
      <c r="J2611" s="2" t="s">
        <v>2578</v>
      </c>
      <c r="K2611" s="194" t="s">
        <v>17</v>
      </c>
      <c r="L2611" s="2">
        <v>49</v>
      </c>
      <c r="M2611" s="194" t="s">
        <v>322</v>
      </c>
      <c r="N2611" s="2" t="s">
        <v>4707</v>
      </c>
      <c r="O2611" s="195" t="s">
        <v>284</v>
      </c>
    </row>
    <row r="2612" spans="1:15">
      <c r="A2612" s="7">
        <v>2016</v>
      </c>
      <c r="B2612" s="7" t="s">
        <v>25</v>
      </c>
      <c r="C2612" s="8">
        <v>42653</v>
      </c>
      <c r="D2612" s="7">
        <v>7</v>
      </c>
      <c r="E2612" s="7" t="str">
        <f t="shared" si="66"/>
        <v>S41426537</v>
      </c>
      <c r="F2612" s="4">
        <v>42675</v>
      </c>
      <c r="G2612" s="2">
        <v>185</v>
      </c>
      <c r="H2612" s="2" t="s">
        <v>5493</v>
      </c>
      <c r="I2612" s="2" t="s">
        <v>2483</v>
      </c>
      <c r="J2612" s="2" t="s">
        <v>2545</v>
      </c>
      <c r="K2612" s="194" t="s">
        <v>17</v>
      </c>
      <c r="L2612" s="2">
        <v>45</v>
      </c>
      <c r="M2612" s="194" t="s">
        <v>951</v>
      </c>
      <c r="N2612" s="2" t="s">
        <v>1532</v>
      </c>
      <c r="O2612" s="195" t="s">
        <v>5494</v>
      </c>
    </row>
    <row r="2613" spans="1:15">
      <c r="A2613" s="7">
        <v>2016</v>
      </c>
      <c r="B2613" s="7" t="s">
        <v>25</v>
      </c>
      <c r="C2613" s="8">
        <v>42653</v>
      </c>
      <c r="D2613" s="7">
        <v>8</v>
      </c>
      <c r="E2613" s="7" t="str">
        <f t="shared" si="66"/>
        <v>S41426538</v>
      </c>
      <c r="F2613" s="4">
        <v>42705</v>
      </c>
      <c r="G2613" s="2">
        <v>155</v>
      </c>
      <c r="H2613" s="2" t="s">
        <v>5495</v>
      </c>
      <c r="I2613" s="2" t="s">
        <v>5287</v>
      </c>
      <c r="J2613" s="2" t="s">
        <v>1242</v>
      </c>
      <c r="K2613" s="194" t="s">
        <v>17</v>
      </c>
      <c r="L2613" s="2">
        <v>42</v>
      </c>
      <c r="M2613" s="194" t="s">
        <v>2735</v>
      </c>
      <c r="N2613" s="2" t="s">
        <v>3230</v>
      </c>
      <c r="O2613" s="195" t="s">
        <v>2960</v>
      </c>
    </row>
    <row r="2614" spans="1:15">
      <c r="A2614" s="7">
        <v>2016</v>
      </c>
      <c r="B2614" s="7" t="s">
        <v>25</v>
      </c>
      <c r="C2614" s="8">
        <v>42653</v>
      </c>
      <c r="D2614" s="7">
        <v>9</v>
      </c>
      <c r="E2614" s="7" t="str">
        <f t="shared" si="66"/>
        <v>S41426539</v>
      </c>
      <c r="F2614" s="4">
        <v>42736</v>
      </c>
      <c r="G2614" s="2">
        <v>160</v>
      </c>
      <c r="H2614" s="2" t="s">
        <v>3451</v>
      </c>
      <c r="I2614" s="2" t="s">
        <v>5496</v>
      </c>
      <c r="J2614" s="2" t="s">
        <v>1502</v>
      </c>
      <c r="K2614" s="194" t="s">
        <v>17</v>
      </c>
      <c r="L2614" s="2">
        <v>38</v>
      </c>
      <c r="M2614" s="194" t="s">
        <v>3317</v>
      </c>
      <c r="N2614" s="2" t="s">
        <v>5497</v>
      </c>
      <c r="O2614" s="195" t="s">
        <v>5498</v>
      </c>
    </row>
    <row r="2615" spans="1:15">
      <c r="A2615" s="7">
        <v>2016</v>
      </c>
      <c r="B2615" s="7" t="s">
        <v>25</v>
      </c>
      <c r="C2615" s="8">
        <v>42653</v>
      </c>
      <c r="D2615" s="7">
        <v>10</v>
      </c>
      <c r="E2615" s="7" t="str">
        <f t="shared" si="66"/>
        <v>S414265310</v>
      </c>
      <c r="F2615" s="3" t="s">
        <v>19</v>
      </c>
      <c r="G2615" s="2">
        <v>160</v>
      </c>
      <c r="H2615" s="2" t="s">
        <v>5499</v>
      </c>
      <c r="I2615" s="2" t="s">
        <v>5500</v>
      </c>
      <c r="J2615" s="2" t="s">
        <v>2965</v>
      </c>
      <c r="K2615" s="194" t="s">
        <v>17</v>
      </c>
      <c r="L2615" s="2">
        <v>38</v>
      </c>
      <c r="M2615" s="194" t="s">
        <v>5501</v>
      </c>
      <c r="N2615" s="2" t="s">
        <v>5502</v>
      </c>
      <c r="O2615" s="195" t="s">
        <v>5503</v>
      </c>
    </row>
    <row r="2616" spans="1:15">
      <c r="A2616" s="7">
        <v>2016</v>
      </c>
      <c r="B2616" s="7" t="s">
        <v>25</v>
      </c>
      <c r="C2616" s="8">
        <v>42653</v>
      </c>
      <c r="D2616" s="7">
        <v>11</v>
      </c>
      <c r="E2616" s="7" t="str">
        <f t="shared" si="66"/>
        <v>S414265311</v>
      </c>
      <c r="F2616" s="3">
        <v>2018</v>
      </c>
      <c r="G2616" s="2">
        <v>155</v>
      </c>
      <c r="H2616" s="2" t="s">
        <v>5504</v>
      </c>
      <c r="I2616" s="2" t="s">
        <v>5505</v>
      </c>
      <c r="J2616" s="2" t="s">
        <v>1315</v>
      </c>
      <c r="K2616" s="194" t="s">
        <v>17</v>
      </c>
      <c r="L2616" s="2">
        <v>32</v>
      </c>
      <c r="M2616" s="194" t="s">
        <v>3058</v>
      </c>
      <c r="N2616" s="2" t="s">
        <v>383</v>
      </c>
      <c r="O2616" s="195" t="s">
        <v>525</v>
      </c>
    </row>
    <row r="2617" spans="1:15">
      <c r="A2617" s="7">
        <v>2016</v>
      </c>
      <c r="B2617" s="7" t="s">
        <v>25</v>
      </c>
      <c r="C2617" s="8">
        <v>42653</v>
      </c>
      <c r="D2617" s="7">
        <v>12</v>
      </c>
      <c r="E2617" s="7" t="str">
        <f t="shared" si="66"/>
        <v>S414265312</v>
      </c>
      <c r="F2617" s="3">
        <v>2019</v>
      </c>
      <c r="G2617" s="2">
        <v>150</v>
      </c>
      <c r="H2617" s="2" t="s">
        <v>5506</v>
      </c>
      <c r="I2617" s="2" t="s">
        <v>5507</v>
      </c>
      <c r="J2617" s="2" t="s">
        <v>1061</v>
      </c>
      <c r="K2617" s="194" t="s">
        <v>17</v>
      </c>
      <c r="L2617" s="2">
        <v>28</v>
      </c>
      <c r="M2617" s="194" t="s">
        <v>5508</v>
      </c>
      <c r="N2617" s="2" t="s">
        <v>5509</v>
      </c>
      <c r="O2617" s="195" t="s">
        <v>5510</v>
      </c>
    </row>
    <row r="2618" spans="1:15">
      <c r="A2618" s="7">
        <v>2016</v>
      </c>
      <c r="B2618" s="7" t="s">
        <v>25</v>
      </c>
      <c r="C2618" s="8">
        <v>42653</v>
      </c>
      <c r="D2618" s="7">
        <v>13</v>
      </c>
      <c r="E2618" s="7" t="str">
        <f t="shared" si="66"/>
        <v>S414265313</v>
      </c>
      <c r="F2618" s="3">
        <v>2020</v>
      </c>
      <c r="G2618" s="2">
        <v>150</v>
      </c>
      <c r="H2618" s="2" t="s">
        <v>5511</v>
      </c>
      <c r="I2618" s="2" t="s">
        <v>5512</v>
      </c>
      <c r="J2618" s="2" t="s">
        <v>1704</v>
      </c>
      <c r="K2618" s="194" t="s">
        <v>17</v>
      </c>
      <c r="L2618" s="2">
        <v>25</v>
      </c>
      <c r="M2618" s="194" t="s">
        <v>1070</v>
      </c>
      <c r="N2618" s="2" t="s">
        <v>5513</v>
      </c>
      <c r="O2618" s="195" t="s">
        <v>434</v>
      </c>
    </row>
    <row r="2619" spans="1:15" ht="15.75" thickBot="1">
      <c r="A2619" s="7">
        <v>2016</v>
      </c>
      <c r="B2619" s="7" t="s">
        <v>25</v>
      </c>
      <c r="C2619" s="8">
        <v>42653</v>
      </c>
      <c r="D2619" s="7">
        <v>14</v>
      </c>
      <c r="E2619" s="7" t="str">
        <f t="shared" si="66"/>
        <v>S414265314</v>
      </c>
      <c r="F2619" s="5">
        <v>2021</v>
      </c>
      <c r="G2619" s="6">
        <v>150</v>
      </c>
      <c r="H2619" s="6" t="s">
        <v>5514</v>
      </c>
      <c r="I2619" s="6" t="s">
        <v>5515</v>
      </c>
      <c r="J2619" s="6" t="s">
        <v>3698</v>
      </c>
      <c r="K2619" s="196" t="s">
        <v>17</v>
      </c>
      <c r="L2619" s="6">
        <v>22</v>
      </c>
      <c r="M2619" s="196" t="s">
        <v>444</v>
      </c>
      <c r="N2619" s="6">
        <v>50</v>
      </c>
      <c r="O2619" s="197" t="s">
        <v>529</v>
      </c>
    </row>
    <row r="2620" spans="1:15" ht="16.5" thickTop="1" thickBot="1">
      <c r="A2620" s="7">
        <v>2016</v>
      </c>
      <c r="B2620" s="7" t="s">
        <v>25</v>
      </c>
      <c r="C2620" s="8">
        <v>42653</v>
      </c>
      <c r="D2620" s="7">
        <v>15</v>
      </c>
      <c r="E2620" s="7" t="str">
        <f t="shared" si="66"/>
        <v>S414265315</v>
      </c>
      <c r="F2620" s="1" t="s">
        <v>15</v>
      </c>
    </row>
    <row r="2621" spans="1:15" ht="16.5" thickTop="1" thickBot="1">
      <c r="A2621" s="7">
        <v>2016</v>
      </c>
      <c r="B2621" s="7" t="s">
        <v>25</v>
      </c>
      <c r="C2621" s="8">
        <v>42653</v>
      </c>
      <c r="D2621" s="7">
        <v>16</v>
      </c>
      <c r="E2621" s="7" t="str">
        <f t="shared" si="66"/>
        <v>S414265316</v>
      </c>
      <c r="F2621" s="338" t="s">
        <v>1</v>
      </c>
      <c r="G2621" s="341" t="s">
        <v>2</v>
      </c>
      <c r="H2621" s="342"/>
      <c r="I2621" s="342"/>
      <c r="J2621" s="343"/>
      <c r="K2621" s="344" t="s">
        <v>3</v>
      </c>
      <c r="L2621" s="343"/>
      <c r="M2621" s="344" t="s">
        <v>144</v>
      </c>
      <c r="N2621" s="342"/>
      <c r="O2621" s="342"/>
    </row>
    <row r="2622" spans="1:15" ht="18" customHeight="1" thickBot="1">
      <c r="A2622" s="7">
        <v>2016</v>
      </c>
      <c r="B2622" s="7" t="s">
        <v>25</v>
      </c>
      <c r="C2622" s="8">
        <v>42653</v>
      </c>
      <c r="D2622" s="7">
        <v>17</v>
      </c>
      <c r="E2622" s="7" t="str">
        <f t="shared" si="66"/>
        <v>S414265317</v>
      </c>
      <c r="F2622" s="339"/>
      <c r="G2622" s="345" t="s">
        <v>5</v>
      </c>
      <c r="H2622" s="347" t="s">
        <v>145</v>
      </c>
      <c r="I2622" s="348"/>
      <c r="J2622" s="349"/>
      <c r="K2622" s="350" t="s">
        <v>6</v>
      </c>
      <c r="L2622" s="352" t="s">
        <v>7</v>
      </c>
      <c r="M2622" s="350" t="s">
        <v>8</v>
      </c>
      <c r="N2622" s="354" t="s">
        <v>146</v>
      </c>
      <c r="O2622" s="356" t="s">
        <v>147</v>
      </c>
    </row>
    <row r="2623" spans="1:15" ht="15.75" thickBot="1">
      <c r="A2623" s="7">
        <v>2016</v>
      </c>
      <c r="B2623" s="7" t="s">
        <v>25</v>
      </c>
      <c r="C2623" s="8">
        <v>42653</v>
      </c>
      <c r="D2623" s="7">
        <v>18</v>
      </c>
      <c r="E2623" s="7" t="str">
        <f t="shared" si="66"/>
        <v>S414265318</v>
      </c>
      <c r="F2623" s="340"/>
      <c r="G2623" s="346"/>
      <c r="H2623" s="191" t="s">
        <v>9</v>
      </c>
      <c r="I2623" s="192" t="s">
        <v>18</v>
      </c>
      <c r="J2623" s="193" t="s">
        <v>11</v>
      </c>
      <c r="K2623" s="351"/>
      <c r="L2623" s="353"/>
      <c r="M2623" s="351"/>
      <c r="N2623" s="355"/>
      <c r="O2623" s="357"/>
    </row>
    <row r="2624" spans="1:15">
      <c r="A2624" s="7">
        <v>2016</v>
      </c>
      <c r="B2624" s="7" t="s">
        <v>25</v>
      </c>
      <c r="C2624" s="8">
        <v>42653</v>
      </c>
      <c r="D2624" s="7">
        <v>19</v>
      </c>
      <c r="E2624" s="7" t="str">
        <f t="shared" si="66"/>
        <v>S414265319</v>
      </c>
      <c r="F2624" s="3" t="s">
        <v>16</v>
      </c>
      <c r="G2624" s="2">
        <v>20</v>
      </c>
      <c r="H2624" s="2" t="s">
        <v>5516</v>
      </c>
      <c r="I2624" s="2" t="s">
        <v>5516</v>
      </c>
      <c r="J2624" s="2" t="s">
        <v>1268</v>
      </c>
      <c r="K2624" s="194" t="s">
        <v>17</v>
      </c>
      <c r="L2624" s="2">
        <v>50</v>
      </c>
      <c r="M2624" s="194" t="s">
        <v>1197</v>
      </c>
      <c r="N2624" s="2">
        <v>50</v>
      </c>
      <c r="O2624" s="195" t="s">
        <v>787</v>
      </c>
    </row>
    <row r="2625" spans="1:15">
      <c r="A2625" s="7">
        <v>2016</v>
      </c>
      <c r="B2625" s="7" t="s">
        <v>25</v>
      </c>
      <c r="C2625" s="8">
        <v>42653</v>
      </c>
      <c r="D2625" s="7">
        <v>20</v>
      </c>
      <c r="E2625" s="7" t="str">
        <f t="shared" si="66"/>
        <v>S414265320</v>
      </c>
      <c r="F2625" s="4">
        <v>42644</v>
      </c>
      <c r="G2625" s="2">
        <v>210</v>
      </c>
      <c r="H2625" s="2" t="s">
        <v>5517</v>
      </c>
      <c r="I2625" s="2" t="s">
        <v>5518</v>
      </c>
      <c r="J2625" s="2" t="s">
        <v>3131</v>
      </c>
      <c r="K2625" s="194" t="s">
        <v>17</v>
      </c>
      <c r="L2625" s="2">
        <v>50</v>
      </c>
      <c r="M2625" s="194">
        <v>0</v>
      </c>
      <c r="N2625" s="2" t="s">
        <v>2598</v>
      </c>
      <c r="O2625" s="195" t="s">
        <v>5519</v>
      </c>
    </row>
    <row r="2626" spans="1:15">
      <c r="A2626" s="7">
        <v>2016</v>
      </c>
      <c r="B2626" s="7" t="s">
        <v>25</v>
      </c>
      <c r="C2626" s="8">
        <v>42653</v>
      </c>
      <c r="D2626" s="7">
        <v>21</v>
      </c>
      <c r="E2626" s="7" t="str">
        <f t="shared" si="66"/>
        <v>S414265321</v>
      </c>
      <c r="F2626" s="4">
        <v>42675</v>
      </c>
      <c r="G2626" s="2">
        <v>210</v>
      </c>
      <c r="H2626" s="2" t="s">
        <v>5520</v>
      </c>
      <c r="I2626" s="2" t="s">
        <v>5520</v>
      </c>
      <c r="J2626" s="2" t="s">
        <v>728</v>
      </c>
      <c r="K2626" s="194" t="s">
        <v>17</v>
      </c>
      <c r="L2626" s="2">
        <v>46</v>
      </c>
      <c r="M2626" s="194">
        <v>0</v>
      </c>
      <c r="N2626" s="2" t="s">
        <v>343</v>
      </c>
      <c r="O2626" s="195" t="s">
        <v>3583</v>
      </c>
    </row>
    <row r="2627" spans="1:15">
      <c r="A2627" s="7">
        <v>2016</v>
      </c>
      <c r="B2627" s="7" t="s">
        <v>25</v>
      </c>
      <c r="C2627" s="8">
        <v>42653</v>
      </c>
      <c r="D2627" s="7">
        <v>22</v>
      </c>
      <c r="E2627" s="7" t="str">
        <f t="shared" si="66"/>
        <v>S414265322</v>
      </c>
      <c r="F2627" s="4">
        <v>42705</v>
      </c>
      <c r="G2627" s="2">
        <v>175</v>
      </c>
      <c r="H2627" s="2" t="s">
        <v>5521</v>
      </c>
      <c r="I2627" s="2" t="s">
        <v>3003</v>
      </c>
      <c r="J2627" s="2" t="s">
        <v>2198</v>
      </c>
      <c r="K2627" s="194" t="s">
        <v>17</v>
      </c>
      <c r="L2627" s="2">
        <v>45</v>
      </c>
      <c r="M2627" s="194" t="s">
        <v>900</v>
      </c>
      <c r="N2627" s="2" t="s">
        <v>1561</v>
      </c>
      <c r="O2627" s="195" t="s">
        <v>5522</v>
      </c>
    </row>
    <row r="2628" spans="1:15">
      <c r="A2628" s="7">
        <v>2016</v>
      </c>
      <c r="B2628" s="7" t="s">
        <v>25</v>
      </c>
      <c r="C2628" s="8">
        <v>42653</v>
      </c>
      <c r="D2628" s="7">
        <v>23</v>
      </c>
      <c r="E2628" s="7" t="str">
        <f t="shared" si="66"/>
        <v>S414265323</v>
      </c>
      <c r="F2628" s="4">
        <v>42736</v>
      </c>
      <c r="G2628" s="2">
        <v>200</v>
      </c>
      <c r="H2628" s="2" t="s">
        <v>5523</v>
      </c>
      <c r="I2628" s="2" t="s">
        <v>5524</v>
      </c>
      <c r="J2628" s="2" t="s">
        <v>1969</v>
      </c>
      <c r="K2628" s="194" t="s">
        <v>17</v>
      </c>
      <c r="L2628" s="2">
        <v>38</v>
      </c>
      <c r="M2628" s="194" t="s">
        <v>819</v>
      </c>
      <c r="N2628" s="2" t="s">
        <v>1138</v>
      </c>
      <c r="O2628" s="195" t="s">
        <v>1952</v>
      </c>
    </row>
    <row r="2629" spans="1:15">
      <c r="A2629" s="7">
        <v>2016</v>
      </c>
      <c r="B2629" s="7" t="s">
        <v>25</v>
      </c>
      <c r="C2629" s="8">
        <v>42653</v>
      </c>
      <c r="D2629" s="7">
        <v>24</v>
      </c>
      <c r="E2629" s="7" t="str">
        <f t="shared" si="66"/>
        <v>S414265324</v>
      </c>
      <c r="F2629" s="3" t="s">
        <v>19</v>
      </c>
      <c r="G2629" s="2">
        <v>200</v>
      </c>
      <c r="H2629" s="2" t="s">
        <v>5525</v>
      </c>
      <c r="I2629" s="2" t="s">
        <v>5526</v>
      </c>
      <c r="J2629" s="2" t="s">
        <v>549</v>
      </c>
      <c r="K2629" s="194" t="s">
        <v>17</v>
      </c>
      <c r="L2629" s="2">
        <v>36</v>
      </c>
      <c r="M2629" s="194" t="s">
        <v>2735</v>
      </c>
      <c r="N2629" s="2" t="s">
        <v>1238</v>
      </c>
      <c r="O2629" s="195" t="s">
        <v>3839</v>
      </c>
    </row>
    <row r="2630" spans="1:15">
      <c r="A2630" s="7">
        <v>2016</v>
      </c>
      <c r="B2630" s="7" t="s">
        <v>25</v>
      </c>
      <c r="C2630" s="8">
        <v>42653</v>
      </c>
      <c r="D2630" s="7">
        <v>25</v>
      </c>
      <c r="E2630" s="7" t="str">
        <f t="shared" si="66"/>
        <v>S414265325</v>
      </c>
      <c r="F2630" s="3">
        <v>2018</v>
      </c>
      <c r="G2630" s="2">
        <v>195</v>
      </c>
      <c r="H2630" s="2" t="s">
        <v>5527</v>
      </c>
      <c r="I2630" s="2" t="s">
        <v>5528</v>
      </c>
      <c r="J2630" s="2" t="s">
        <v>2886</v>
      </c>
      <c r="K2630" s="194" t="s">
        <v>17</v>
      </c>
      <c r="L2630" s="2">
        <v>32</v>
      </c>
      <c r="M2630" s="194" t="s">
        <v>5529</v>
      </c>
      <c r="N2630" s="2" t="s">
        <v>4722</v>
      </c>
      <c r="O2630" s="195" t="s">
        <v>1353</v>
      </c>
    </row>
    <row r="2631" spans="1:15">
      <c r="A2631" s="7">
        <v>2016</v>
      </c>
      <c r="B2631" s="7" t="s">
        <v>25</v>
      </c>
      <c r="C2631" s="8">
        <v>42653</v>
      </c>
      <c r="D2631" s="7">
        <v>26</v>
      </c>
      <c r="E2631" s="7" t="str">
        <f t="shared" si="66"/>
        <v>S414265326</v>
      </c>
      <c r="F2631" s="3">
        <v>2019</v>
      </c>
      <c r="G2631" s="2">
        <v>190</v>
      </c>
      <c r="H2631" s="2" t="s">
        <v>5530</v>
      </c>
      <c r="I2631" s="2" t="s">
        <v>5531</v>
      </c>
      <c r="J2631" s="2" t="s">
        <v>3641</v>
      </c>
      <c r="K2631" s="194" t="s">
        <v>17</v>
      </c>
      <c r="L2631" s="2">
        <v>30</v>
      </c>
      <c r="M2631" s="194" t="s">
        <v>1304</v>
      </c>
      <c r="N2631" s="2" t="s">
        <v>1238</v>
      </c>
      <c r="O2631" s="195" t="s">
        <v>5532</v>
      </c>
    </row>
    <row r="2632" spans="1:15">
      <c r="A2632" s="7">
        <v>2016</v>
      </c>
      <c r="B2632" s="7" t="s">
        <v>25</v>
      </c>
      <c r="C2632" s="8">
        <v>42653</v>
      </c>
      <c r="D2632" s="7">
        <v>27</v>
      </c>
      <c r="E2632" s="7" t="str">
        <f t="shared" si="66"/>
        <v>S414265327</v>
      </c>
      <c r="F2632" s="3">
        <v>2020</v>
      </c>
      <c r="G2632" s="2">
        <v>190</v>
      </c>
      <c r="H2632" s="2" t="s">
        <v>5209</v>
      </c>
      <c r="I2632" s="2" t="s">
        <v>5533</v>
      </c>
      <c r="J2632" s="2" t="s">
        <v>2099</v>
      </c>
      <c r="K2632" s="194" t="s">
        <v>17</v>
      </c>
      <c r="L2632" s="2">
        <v>28</v>
      </c>
      <c r="M2632" s="194">
        <v>25</v>
      </c>
      <c r="N2632" s="2" t="s">
        <v>529</v>
      </c>
      <c r="O2632" s="195" t="s">
        <v>701</v>
      </c>
    </row>
    <row r="2633" spans="1:15" ht="15.75" thickBot="1">
      <c r="A2633" s="7">
        <v>2016</v>
      </c>
      <c r="B2633" s="7" t="s">
        <v>25</v>
      </c>
      <c r="C2633" s="8">
        <v>42653</v>
      </c>
      <c r="D2633" s="7">
        <v>28</v>
      </c>
      <c r="E2633" s="7" t="str">
        <f t="shared" si="66"/>
        <v>S414265328</v>
      </c>
      <c r="F2633" s="5">
        <v>2021</v>
      </c>
      <c r="G2633" s="6">
        <v>190</v>
      </c>
      <c r="H2633" s="6" t="s">
        <v>5486</v>
      </c>
      <c r="I2633" s="6" t="s">
        <v>5534</v>
      </c>
      <c r="J2633" s="6" t="s">
        <v>4616</v>
      </c>
      <c r="K2633" s="196" t="s">
        <v>17</v>
      </c>
      <c r="L2633" s="6">
        <v>27</v>
      </c>
      <c r="M2633" s="196">
        <v>25</v>
      </c>
      <c r="N2633" s="6" t="s">
        <v>444</v>
      </c>
      <c r="O2633" s="197" t="s">
        <v>696</v>
      </c>
    </row>
    <row r="2634" spans="1:15" ht="16.5" thickTop="1" thickBot="1">
      <c r="A2634" s="7">
        <v>2016</v>
      </c>
      <c r="B2634" s="7" t="s">
        <v>24</v>
      </c>
      <c r="C2634" s="8">
        <v>42660</v>
      </c>
      <c r="D2634" s="7">
        <v>1</v>
      </c>
      <c r="E2634" s="7" t="str">
        <f t="shared" si="66"/>
        <v>S42426601</v>
      </c>
      <c r="F2634" s="1" t="s">
        <v>0</v>
      </c>
    </row>
    <row r="2635" spans="1:15" ht="16.5" thickTop="1" thickBot="1">
      <c r="A2635" s="7">
        <v>2016</v>
      </c>
      <c r="B2635" s="7" t="s">
        <v>24</v>
      </c>
      <c r="C2635" s="8">
        <v>42660</v>
      </c>
      <c r="D2635" s="7">
        <v>2</v>
      </c>
      <c r="E2635" s="7" t="str">
        <f t="shared" si="66"/>
        <v>S42426602</v>
      </c>
      <c r="F2635" s="338" t="s">
        <v>1</v>
      </c>
      <c r="G2635" s="341" t="s">
        <v>2</v>
      </c>
      <c r="H2635" s="342"/>
      <c r="I2635" s="342"/>
      <c r="J2635" s="343"/>
      <c r="K2635" s="344" t="s">
        <v>3</v>
      </c>
      <c r="L2635" s="343"/>
      <c r="M2635" s="344" t="s">
        <v>144</v>
      </c>
      <c r="N2635" s="342"/>
      <c r="O2635" s="342"/>
    </row>
    <row r="2636" spans="1:15" ht="18" customHeight="1" thickBot="1">
      <c r="A2636" s="7">
        <v>2016</v>
      </c>
      <c r="B2636" s="7" t="s">
        <v>24</v>
      </c>
      <c r="C2636" s="8">
        <v>42660</v>
      </c>
      <c r="D2636" s="7">
        <v>3</v>
      </c>
      <c r="E2636" s="7" t="str">
        <f t="shared" si="66"/>
        <v>S42426603</v>
      </c>
      <c r="F2636" s="339"/>
      <c r="G2636" s="345" t="s">
        <v>5</v>
      </c>
      <c r="H2636" s="347" t="s">
        <v>145</v>
      </c>
      <c r="I2636" s="348"/>
      <c r="J2636" s="349"/>
      <c r="K2636" s="350" t="s">
        <v>6</v>
      </c>
      <c r="L2636" s="352" t="s">
        <v>7</v>
      </c>
      <c r="M2636" s="350" t="s">
        <v>8</v>
      </c>
      <c r="N2636" s="354" t="s">
        <v>146</v>
      </c>
      <c r="O2636" s="356" t="s">
        <v>147</v>
      </c>
    </row>
    <row r="2637" spans="1:15" ht="15.75" thickBot="1">
      <c r="A2637" s="7">
        <v>2016</v>
      </c>
      <c r="B2637" s="7" t="s">
        <v>24</v>
      </c>
      <c r="C2637" s="8">
        <v>42660</v>
      </c>
      <c r="D2637" s="7">
        <v>4</v>
      </c>
      <c r="E2637" s="7" t="str">
        <f t="shared" si="66"/>
        <v>S42426604</v>
      </c>
      <c r="F2637" s="340"/>
      <c r="G2637" s="346"/>
      <c r="H2637" s="191" t="s">
        <v>9</v>
      </c>
      <c r="I2637" s="192" t="s">
        <v>18</v>
      </c>
      <c r="J2637" s="193" t="s">
        <v>11</v>
      </c>
      <c r="K2637" s="351"/>
      <c r="L2637" s="353"/>
      <c r="M2637" s="351"/>
      <c r="N2637" s="355"/>
      <c r="O2637" s="357"/>
    </row>
    <row r="2638" spans="1:15">
      <c r="A2638" s="7">
        <v>2016</v>
      </c>
      <c r="B2638" s="7" t="s">
        <v>24</v>
      </c>
      <c r="C2638" s="8">
        <v>42660</v>
      </c>
      <c r="D2638" s="7">
        <v>5</v>
      </c>
      <c r="E2638" s="7" t="str">
        <f t="shared" si="66"/>
        <v>S42426605</v>
      </c>
      <c r="F2638" s="3" t="s">
        <v>12</v>
      </c>
      <c r="G2638" s="2">
        <v>-13</v>
      </c>
      <c r="H2638" s="2" t="s">
        <v>5535</v>
      </c>
      <c r="I2638" s="2" t="s">
        <v>5536</v>
      </c>
      <c r="J2638" s="2" t="s">
        <v>274</v>
      </c>
      <c r="K2638" s="194" t="s">
        <v>17</v>
      </c>
      <c r="L2638" s="2">
        <v>54</v>
      </c>
      <c r="M2638" s="194" t="s">
        <v>535</v>
      </c>
      <c r="N2638" s="2" t="s">
        <v>1739</v>
      </c>
      <c r="O2638" s="195" t="s">
        <v>428</v>
      </c>
    </row>
    <row r="2639" spans="1:15">
      <c r="A2639" s="7">
        <v>2016</v>
      </c>
      <c r="B2639" s="7" t="s">
        <v>24</v>
      </c>
      <c r="C2639" s="8">
        <v>42660</v>
      </c>
      <c r="D2639" s="7">
        <v>6</v>
      </c>
      <c r="E2639" s="7" t="str">
        <f t="shared" si="66"/>
        <v>S42426606</v>
      </c>
      <c r="F2639" s="4">
        <v>42644</v>
      </c>
      <c r="G2639" s="2">
        <v>185</v>
      </c>
      <c r="H2639" s="2" t="s">
        <v>5537</v>
      </c>
      <c r="I2639" s="2" t="s">
        <v>5538</v>
      </c>
      <c r="J2639" s="2" t="s">
        <v>1704</v>
      </c>
      <c r="K2639" s="194" t="s">
        <v>17</v>
      </c>
      <c r="L2639" s="2">
        <v>53</v>
      </c>
      <c r="M2639" s="194" t="s">
        <v>1691</v>
      </c>
      <c r="N2639" s="2">
        <v>20</v>
      </c>
      <c r="O2639" s="195" t="s">
        <v>5301</v>
      </c>
    </row>
    <row r="2640" spans="1:15">
      <c r="A2640" s="7">
        <v>2016</v>
      </c>
      <c r="B2640" s="7" t="s">
        <v>24</v>
      </c>
      <c r="C2640" s="8">
        <v>42660</v>
      </c>
      <c r="D2640" s="7">
        <v>7</v>
      </c>
      <c r="E2640" s="7" t="str">
        <f t="shared" si="66"/>
        <v>S42426607</v>
      </c>
      <c r="F2640" s="4">
        <v>42675</v>
      </c>
      <c r="G2640" s="2">
        <v>183</v>
      </c>
      <c r="H2640" s="2" t="s">
        <v>5539</v>
      </c>
      <c r="I2640" s="2" t="s">
        <v>467</v>
      </c>
      <c r="J2640" s="2" t="s">
        <v>786</v>
      </c>
      <c r="K2640" s="194" t="s">
        <v>17</v>
      </c>
      <c r="L2640" s="2">
        <v>46</v>
      </c>
      <c r="M2640" s="194" t="s">
        <v>4912</v>
      </c>
      <c r="N2640" s="2" t="s">
        <v>3258</v>
      </c>
      <c r="O2640" s="195" t="s">
        <v>2831</v>
      </c>
    </row>
    <row r="2641" spans="1:15">
      <c r="A2641" s="7">
        <v>2016</v>
      </c>
      <c r="B2641" s="7" t="s">
        <v>24</v>
      </c>
      <c r="C2641" s="8">
        <v>42660</v>
      </c>
      <c r="D2641" s="7">
        <v>8</v>
      </c>
      <c r="E2641" s="7" t="str">
        <f t="shared" si="66"/>
        <v>S42426608</v>
      </c>
      <c r="F2641" s="4">
        <v>42705</v>
      </c>
      <c r="G2641" s="2">
        <v>153</v>
      </c>
      <c r="H2641" s="2" t="s">
        <v>5540</v>
      </c>
      <c r="I2641" s="2" t="s">
        <v>5541</v>
      </c>
      <c r="J2641" s="2" t="s">
        <v>1284</v>
      </c>
      <c r="K2641" s="194" t="s">
        <v>17</v>
      </c>
      <c r="L2641" s="2">
        <v>45</v>
      </c>
      <c r="M2641" s="194" t="s">
        <v>5542</v>
      </c>
      <c r="N2641" s="2" t="s">
        <v>681</v>
      </c>
      <c r="O2641" s="195" t="s">
        <v>1535</v>
      </c>
    </row>
    <row r="2642" spans="1:15">
      <c r="A2642" s="7">
        <v>2016</v>
      </c>
      <c r="B2642" s="7" t="s">
        <v>24</v>
      </c>
      <c r="C2642" s="8">
        <v>42660</v>
      </c>
      <c r="D2642" s="7">
        <v>9</v>
      </c>
      <c r="E2642" s="7" t="str">
        <f t="shared" si="66"/>
        <v>S42426609</v>
      </c>
      <c r="F2642" s="4">
        <v>42736</v>
      </c>
      <c r="G2642" s="2">
        <v>155</v>
      </c>
      <c r="H2642" s="2" t="s">
        <v>5543</v>
      </c>
      <c r="I2642" s="2" t="s">
        <v>5544</v>
      </c>
      <c r="J2642" s="2" t="s">
        <v>3257</v>
      </c>
      <c r="K2642" s="194" t="s">
        <v>17</v>
      </c>
      <c r="L2642" s="2">
        <v>41</v>
      </c>
      <c r="M2642" s="194" t="s">
        <v>574</v>
      </c>
      <c r="N2642" s="2" t="s">
        <v>927</v>
      </c>
      <c r="O2642" s="195" t="s">
        <v>5294</v>
      </c>
    </row>
    <row r="2643" spans="1:15">
      <c r="A2643" s="7">
        <v>2016</v>
      </c>
      <c r="B2643" s="7" t="s">
        <v>24</v>
      </c>
      <c r="C2643" s="8">
        <v>42660</v>
      </c>
      <c r="D2643" s="7">
        <v>10</v>
      </c>
      <c r="E2643" s="7" t="str">
        <f t="shared" si="66"/>
        <v>S424266010</v>
      </c>
      <c r="F2643" s="3" t="s">
        <v>19</v>
      </c>
      <c r="G2643" s="2">
        <v>158</v>
      </c>
      <c r="H2643" s="2" t="s">
        <v>5545</v>
      </c>
      <c r="I2643" s="2" t="s">
        <v>5244</v>
      </c>
      <c r="J2643" s="2" t="s">
        <v>2222</v>
      </c>
      <c r="K2643" s="194" t="s">
        <v>17</v>
      </c>
      <c r="L2643" s="2">
        <v>39</v>
      </c>
      <c r="M2643" s="194" t="s">
        <v>1831</v>
      </c>
      <c r="N2643" s="2" t="s">
        <v>265</v>
      </c>
      <c r="O2643" s="195" t="s">
        <v>401</v>
      </c>
    </row>
    <row r="2644" spans="1:15">
      <c r="A2644" s="7">
        <v>2016</v>
      </c>
      <c r="B2644" s="7" t="s">
        <v>24</v>
      </c>
      <c r="C2644" s="8">
        <v>42660</v>
      </c>
      <c r="D2644" s="7">
        <v>11</v>
      </c>
      <c r="E2644" s="7" t="str">
        <f t="shared" si="66"/>
        <v>S424266011</v>
      </c>
      <c r="F2644" s="3">
        <v>2018</v>
      </c>
      <c r="G2644" s="2">
        <v>155</v>
      </c>
      <c r="H2644" s="2" t="s">
        <v>3487</v>
      </c>
      <c r="I2644" s="2" t="s">
        <v>5546</v>
      </c>
      <c r="J2644" s="2" t="s">
        <v>3872</v>
      </c>
      <c r="K2644" s="194" t="s">
        <v>17</v>
      </c>
      <c r="L2644" s="2">
        <v>32</v>
      </c>
      <c r="M2644" s="194">
        <v>25</v>
      </c>
      <c r="N2644" s="2" t="s">
        <v>1539</v>
      </c>
      <c r="O2644" s="195" t="s">
        <v>5547</v>
      </c>
    </row>
    <row r="2645" spans="1:15">
      <c r="A2645" s="7">
        <v>2016</v>
      </c>
      <c r="B2645" s="7" t="s">
        <v>24</v>
      </c>
      <c r="C2645" s="8">
        <v>42660</v>
      </c>
      <c r="D2645" s="7">
        <v>12</v>
      </c>
      <c r="E2645" s="7" t="str">
        <f t="shared" si="66"/>
        <v>S424266012</v>
      </c>
      <c r="F2645" s="3">
        <v>2019</v>
      </c>
      <c r="G2645" s="2">
        <v>153</v>
      </c>
      <c r="H2645" s="2" t="s">
        <v>5548</v>
      </c>
      <c r="I2645" s="2" t="s">
        <v>5549</v>
      </c>
      <c r="J2645" s="2" t="s">
        <v>786</v>
      </c>
      <c r="K2645" s="194" t="s">
        <v>17</v>
      </c>
      <c r="L2645" s="2">
        <v>26</v>
      </c>
      <c r="M2645" s="194" t="s">
        <v>5550</v>
      </c>
      <c r="N2645" s="2" t="s">
        <v>2071</v>
      </c>
      <c r="O2645" s="195" t="s">
        <v>5551</v>
      </c>
    </row>
    <row r="2646" spans="1:15">
      <c r="A2646" s="7">
        <v>2016</v>
      </c>
      <c r="B2646" s="7" t="s">
        <v>24</v>
      </c>
      <c r="C2646" s="8">
        <v>42660</v>
      </c>
      <c r="D2646" s="7">
        <v>13</v>
      </c>
      <c r="E2646" s="7" t="str">
        <f t="shared" si="66"/>
        <v>S424266013</v>
      </c>
      <c r="F2646" s="3">
        <v>2020</v>
      </c>
      <c r="G2646" s="2">
        <v>150</v>
      </c>
      <c r="H2646" s="2" t="s">
        <v>5552</v>
      </c>
      <c r="I2646" s="2" t="s">
        <v>5552</v>
      </c>
      <c r="J2646" s="2" t="s">
        <v>1951</v>
      </c>
      <c r="K2646" s="194" t="s">
        <v>17</v>
      </c>
      <c r="L2646" s="2">
        <v>24</v>
      </c>
      <c r="M2646" s="194" t="s">
        <v>3211</v>
      </c>
      <c r="N2646" s="2" t="s">
        <v>2151</v>
      </c>
      <c r="O2646" s="195" t="s">
        <v>301</v>
      </c>
    </row>
    <row r="2647" spans="1:15" ht="15.75" thickBot="1">
      <c r="A2647" s="7">
        <v>2016</v>
      </c>
      <c r="B2647" s="7" t="s">
        <v>24</v>
      </c>
      <c r="C2647" s="8">
        <v>42660</v>
      </c>
      <c r="D2647" s="7">
        <v>14</v>
      </c>
      <c r="E2647" s="7" t="str">
        <f t="shared" si="66"/>
        <v>S424266014</v>
      </c>
      <c r="F2647" s="5">
        <v>2021</v>
      </c>
      <c r="G2647" s="6">
        <v>150</v>
      </c>
      <c r="H2647" s="6" t="s">
        <v>5553</v>
      </c>
      <c r="I2647" s="6" t="s">
        <v>5554</v>
      </c>
      <c r="J2647" s="6" t="s">
        <v>3698</v>
      </c>
      <c r="K2647" s="196" t="s">
        <v>17</v>
      </c>
      <c r="L2647" s="6">
        <v>22</v>
      </c>
      <c r="M2647" s="196" t="s">
        <v>5555</v>
      </c>
      <c r="N2647" s="6" t="s">
        <v>2151</v>
      </c>
      <c r="O2647" s="197" t="s">
        <v>402</v>
      </c>
    </row>
    <row r="2648" spans="1:15" ht="16.5" thickTop="1" thickBot="1">
      <c r="A2648" s="7">
        <v>2016</v>
      </c>
      <c r="B2648" s="7" t="s">
        <v>24</v>
      </c>
      <c r="C2648" s="8">
        <v>42660</v>
      </c>
      <c r="D2648" s="7">
        <v>15</v>
      </c>
      <c r="E2648" s="7" t="str">
        <f t="shared" si="66"/>
        <v>S424266015</v>
      </c>
      <c r="F2648" s="1" t="s">
        <v>15</v>
      </c>
    </row>
    <row r="2649" spans="1:15" ht="16.5" thickTop="1" thickBot="1">
      <c r="A2649" s="7">
        <v>2016</v>
      </c>
      <c r="B2649" s="7" t="s">
        <v>24</v>
      </c>
      <c r="C2649" s="8">
        <v>42660</v>
      </c>
      <c r="D2649" s="7">
        <v>16</v>
      </c>
      <c r="E2649" s="7" t="str">
        <f t="shared" si="66"/>
        <v>S424266016</v>
      </c>
      <c r="F2649" s="338" t="s">
        <v>1</v>
      </c>
      <c r="G2649" s="341" t="s">
        <v>2</v>
      </c>
      <c r="H2649" s="342"/>
      <c r="I2649" s="342"/>
      <c r="J2649" s="343"/>
      <c r="K2649" s="344" t="s">
        <v>3</v>
      </c>
      <c r="L2649" s="343"/>
      <c r="M2649" s="344" t="s">
        <v>144</v>
      </c>
      <c r="N2649" s="342"/>
      <c r="O2649" s="342"/>
    </row>
    <row r="2650" spans="1:15" ht="18" customHeight="1" thickBot="1">
      <c r="A2650" s="7">
        <v>2016</v>
      </c>
      <c r="B2650" s="7" t="s">
        <v>24</v>
      </c>
      <c r="C2650" s="8">
        <v>42660</v>
      </c>
      <c r="D2650" s="7">
        <v>17</v>
      </c>
      <c r="E2650" s="7" t="str">
        <f t="shared" si="66"/>
        <v>S424266017</v>
      </c>
      <c r="F2650" s="339"/>
      <c r="G2650" s="345" t="s">
        <v>5</v>
      </c>
      <c r="H2650" s="347" t="s">
        <v>145</v>
      </c>
      <c r="I2650" s="348"/>
      <c r="J2650" s="349"/>
      <c r="K2650" s="350" t="s">
        <v>6</v>
      </c>
      <c r="L2650" s="352" t="s">
        <v>7</v>
      </c>
      <c r="M2650" s="350" t="s">
        <v>8</v>
      </c>
      <c r="N2650" s="354" t="s">
        <v>146</v>
      </c>
      <c r="O2650" s="356" t="s">
        <v>147</v>
      </c>
    </row>
    <row r="2651" spans="1:15" ht="15.75" thickBot="1">
      <c r="A2651" s="7">
        <v>2016</v>
      </c>
      <c r="B2651" s="7" t="s">
        <v>24</v>
      </c>
      <c r="C2651" s="8">
        <v>42660</v>
      </c>
      <c r="D2651" s="7">
        <v>18</v>
      </c>
      <c r="E2651" s="7" t="str">
        <f t="shared" si="66"/>
        <v>S424266018</v>
      </c>
      <c r="F2651" s="340"/>
      <c r="G2651" s="346"/>
      <c r="H2651" s="191" t="s">
        <v>9</v>
      </c>
      <c r="I2651" s="192" t="s">
        <v>18</v>
      </c>
      <c r="J2651" s="193" t="s">
        <v>11</v>
      </c>
      <c r="K2651" s="351"/>
      <c r="L2651" s="353"/>
      <c r="M2651" s="351"/>
      <c r="N2651" s="355"/>
      <c r="O2651" s="357"/>
    </row>
    <row r="2652" spans="1:15">
      <c r="A2652" s="7">
        <v>2016</v>
      </c>
      <c r="B2652" s="7" t="s">
        <v>24</v>
      </c>
      <c r="C2652" s="8">
        <v>42660</v>
      </c>
      <c r="D2652" s="7">
        <v>19</v>
      </c>
      <c r="E2652" s="7" t="str">
        <f t="shared" si="66"/>
        <v>S424266019</v>
      </c>
      <c r="F2652" s="3" t="s">
        <v>16</v>
      </c>
      <c r="G2652" s="2">
        <v>20</v>
      </c>
      <c r="H2652" s="2" t="s">
        <v>5556</v>
      </c>
      <c r="I2652" s="2" t="s">
        <v>4813</v>
      </c>
      <c r="J2652" s="2" t="s">
        <v>786</v>
      </c>
      <c r="K2652" s="194" t="s">
        <v>17</v>
      </c>
      <c r="L2652" s="2">
        <v>51</v>
      </c>
      <c r="M2652" s="194" t="s">
        <v>2076</v>
      </c>
      <c r="N2652" s="2" t="s">
        <v>1598</v>
      </c>
      <c r="O2652" s="195" t="s">
        <v>4578</v>
      </c>
    </row>
    <row r="2653" spans="1:15">
      <c r="A2653" s="7">
        <v>2016</v>
      </c>
      <c r="B2653" s="7" t="s">
        <v>24</v>
      </c>
      <c r="C2653" s="8">
        <v>42660</v>
      </c>
      <c r="D2653" s="7">
        <v>20</v>
      </c>
      <c r="E2653" s="7" t="str">
        <f t="shared" si="66"/>
        <v>S424266020</v>
      </c>
      <c r="F2653" s="4">
        <v>42644</v>
      </c>
      <c r="G2653" s="2">
        <v>205</v>
      </c>
      <c r="H2653" s="2" t="s">
        <v>5557</v>
      </c>
      <c r="I2653" s="2" t="s">
        <v>5558</v>
      </c>
      <c r="J2653" s="2" t="s">
        <v>288</v>
      </c>
      <c r="K2653" s="194" t="s">
        <v>17</v>
      </c>
      <c r="L2653" s="2">
        <v>53</v>
      </c>
      <c r="M2653" s="194" t="s">
        <v>266</v>
      </c>
      <c r="N2653" s="2" t="s">
        <v>819</v>
      </c>
      <c r="O2653" s="195" t="s">
        <v>601</v>
      </c>
    </row>
    <row r="2654" spans="1:15">
      <c r="A2654" s="7">
        <v>2016</v>
      </c>
      <c r="B2654" s="7" t="s">
        <v>24</v>
      </c>
      <c r="C2654" s="8">
        <v>42660</v>
      </c>
      <c r="D2654" s="7">
        <v>21</v>
      </c>
      <c r="E2654" s="7" t="str">
        <f t="shared" si="66"/>
        <v>S424266021</v>
      </c>
      <c r="F2654" s="4">
        <v>42675</v>
      </c>
      <c r="G2654" s="2">
        <v>200</v>
      </c>
      <c r="H2654" s="2" t="s">
        <v>5559</v>
      </c>
      <c r="I2654" s="2" t="s">
        <v>5560</v>
      </c>
      <c r="J2654" s="2" t="s">
        <v>753</v>
      </c>
      <c r="K2654" s="194" t="s">
        <v>17</v>
      </c>
      <c r="L2654" s="2">
        <v>46</v>
      </c>
      <c r="M2654" s="194" t="s">
        <v>1795</v>
      </c>
      <c r="N2654" s="2" t="s">
        <v>800</v>
      </c>
      <c r="O2654" s="195" t="s">
        <v>1795</v>
      </c>
    </row>
    <row r="2655" spans="1:15">
      <c r="A2655" s="7">
        <v>2016</v>
      </c>
      <c r="B2655" s="7" t="s">
        <v>24</v>
      </c>
      <c r="C2655" s="8">
        <v>42660</v>
      </c>
      <c r="D2655" s="7">
        <v>22</v>
      </c>
      <c r="E2655" s="7" t="str">
        <f t="shared" si="66"/>
        <v>S424266022</v>
      </c>
      <c r="F2655" s="4">
        <v>42705</v>
      </c>
      <c r="G2655" s="2">
        <v>180</v>
      </c>
      <c r="H2655" s="2" t="s">
        <v>5561</v>
      </c>
      <c r="I2655" s="2" t="s">
        <v>5562</v>
      </c>
      <c r="J2655" s="2" t="s">
        <v>5563</v>
      </c>
      <c r="K2655" s="194" t="s">
        <v>17</v>
      </c>
      <c r="L2655" s="2">
        <v>48</v>
      </c>
      <c r="M2655" s="194" t="s">
        <v>301</v>
      </c>
      <c r="N2655" s="2">
        <v>25</v>
      </c>
      <c r="O2655" s="195" t="s">
        <v>1153</v>
      </c>
    </row>
    <row r="2656" spans="1:15">
      <c r="A2656" s="7">
        <v>2016</v>
      </c>
      <c r="B2656" s="7" t="s">
        <v>24</v>
      </c>
      <c r="C2656" s="8">
        <v>42660</v>
      </c>
      <c r="D2656" s="7">
        <v>23</v>
      </c>
      <c r="E2656" s="7" t="str">
        <f t="shared" si="66"/>
        <v>S424266023</v>
      </c>
      <c r="F2656" s="4">
        <v>42736</v>
      </c>
      <c r="G2656" s="2">
        <v>193</v>
      </c>
      <c r="H2656" s="2" t="s">
        <v>5564</v>
      </c>
      <c r="I2656" s="2" t="s">
        <v>5565</v>
      </c>
      <c r="J2656" s="2" t="s">
        <v>2972</v>
      </c>
      <c r="K2656" s="194" t="s">
        <v>17</v>
      </c>
      <c r="L2656" s="2">
        <v>41</v>
      </c>
      <c r="M2656" s="194" t="s">
        <v>1139</v>
      </c>
      <c r="N2656" s="2" t="s">
        <v>1198</v>
      </c>
      <c r="O2656" s="195" t="s">
        <v>601</v>
      </c>
    </row>
    <row r="2657" spans="1:15">
      <c r="A2657" s="7">
        <v>2016</v>
      </c>
      <c r="B2657" s="7" t="s">
        <v>24</v>
      </c>
      <c r="C2657" s="8">
        <v>42660</v>
      </c>
      <c r="D2657" s="7">
        <v>24</v>
      </c>
      <c r="E2657" s="7" t="str">
        <f t="shared" si="66"/>
        <v>S424266024</v>
      </c>
      <c r="F2657" s="3" t="s">
        <v>19</v>
      </c>
      <c r="G2657" s="2">
        <v>195</v>
      </c>
      <c r="H2657" s="2" t="s">
        <v>5566</v>
      </c>
      <c r="I2657" s="2" t="s">
        <v>5567</v>
      </c>
      <c r="J2657" s="2" t="s">
        <v>472</v>
      </c>
      <c r="K2657" s="194" t="s">
        <v>17</v>
      </c>
      <c r="L2657" s="2">
        <v>41</v>
      </c>
      <c r="M2657" s="194" t="s">
        <v>5568</v>
      </c>
      <c r="N2657" s="2" t="s">
        <v>5568</v>
      </c>
      <c r="O2657" s="195" t="s">
        <v>5569</v>
      </c>
    </row>
    <row r="2658" spans="1:15">
      <c r="A2658" s="7">
        <v>2016</v>
      </c>
      <c r="B2658" s="7" t="s">
        <v>24</v>
      </c>
      <c r="C2658" s="8">
        <v>42660</v>
      </c>
      <c r="D2658" s="7">
        <v>25</v>
      </c>
      <c r="E2658" s="7" t="str">
        <f t="shared" si="66"/>
        <v>S424266025</v>
      </c>
      <c r="F2658" s="3">
        <v>2018</v>
      </c>
      <c r="G2658" s="2">
        <v>192</v>
      </c>
      <c r="H2658" s="2" t="s">
        <v>5570</v>
      </c>
      <c r="I2658" s="2" t="s">
        <v>5571</v>
      </c>
      <c r="J2658" s="2" t="s">
        <v>2043</v>
      </c>
      <c r="K2658" s="194" t="s">
        <v>17</v>
      </c>
      <c r="L2658" s="2">
        <v>36</v>
      </c>
      <c r="M2658" s="194" t="s">
        <v>5572</v>
      </c>
      <c r="N2658" s="2" t="s">
        <v>3404</v>
      </c>
      <c r="O2658" s="195" t="s">
        <v>5281</v>
      </c>
    </row>
    <row r="2659" spans="1:15">
      <c r="A2659" s="7">
        <v>2016</v>
      </c>
      <c r="B2659" s="7" t="s">
        <v>24</v>
      </c>
      <c r="C2659" s="8">
        <v>42660</v>
      </c>
      <c r="D2659" s="7">
        <v>26</v>
      </c>
      <c r="E2659" s="7" t="str">
        <f t="shared" si="66"/>
        <v>S424266026</v>
      </c>
      <c r="F2659" s="3">
        <v>2019</v>
      </c>
      <c r="G2659" s="2">
        <v>190</v>
      </c>
      <c r="H2659" s="2" t="s">
        <v>5573</v>
      </c>
      <c r="I2659" s="2" t="s">
        <v>5574</v>
      </c>
      <c r="J2659" s="2" t="s">
        <v>2154</v>
      </c>
      <c r="K2659" s="194" t="s">
        <v>17</v>
      </c>
      <c r="L2659" s="2">
        <v>35</v>
      </c>
      <c r="M2659" s="194" t="s">
        <v>5575</v>
      </c>
      <c r="N2659" s="2" t="s">
        <v>1399</v>
      </c>
      <c r="O2659" s="195" t="s">
        <v>4002</v>
      </c>
    </row>
    <row r="2660" spans="1:15">
      <c r="A2660" s="7">
        <v>2016</v>
      </c>
      <c r="B2660" s="7" t="s">
        <v>24</v>
      </c>
      <c r="C2660" s="8">
        <v>42660</v>
      </c>
      <c r="D2660" s="7">
        <v>27</v>
      </c>
      <c r="E2660" s="7" t="str">
        <f t="shared" si="66"/>
        <v>S424266027</v>
      </c>
      <c r="F2660" s="3">
        <v>2020</v>
      </c>
      <c r="G2660" s="2">
        <v>190</v>
      </c>
      <c r="H2660" s="2" t="s">
        <v>5576</v>
      </c>
      <c r="I2660" s="2" t="s">
        <v>5577</v>
      </c>
      <c r="J2660" s="2" t="s">
        <v>1407</v>
      </c>
      <c r="K2660" s="194" t="s">
        <v>17</v>
      </c>
      <c r="L2660" s="2">
        <v>26</v>
      </c>
      <c r="M2660" s="194" t="s">
        <v>1197</v>
      </c>
      <c r="N2660" s="2" t="s">
        <v>266</v>
      </c>
      <c r="O2660" s="195" t="s">
        <v>1198</v>
      </c>
    </row>
    <row r="2661" spans="1:15" ht="15.75" thickBot="1">
      <c r="A2661" s="7">
        <v>2016</v>
      </c>
      <c r="B2661" s="7" t="s">
        <v>24</v>
      </c>
      <c r="C2661" s="8">
        <v>42660</v>
      </c>
      <c r="D2661" s="7">
        <v>28</v>
      </c>
      <c r="E2661" s="7" t="str">
        <f t="shared" si="66"/>
        <v>S424266028</v>
      </c>
      <c r="F2661" s="5">
        <v>2021</v>
      </c>
      <c r="G2661" s="6">
        <v>190</v>
      </c>
      <c r="H2661" s="6" t="s">
        <v>3422</v>
      </c>
      <c r="I2661" s="6" t="s">
        <v>5578</v>
      </c>
      <c r="J2661" s="6" t="s">
        <v>1894</v>
      </c>
      <c r="K2661" s="196" t="s">
        <v>17</v>
      </c>
      <c r="L2661" s="6">
        <v>26</v>
      </c>
      <c r="M2661" s="196" t="s">
        <v>1139</v>
      </c>
      <c r="N2661" s="6" t="s">
        <v>266</v>
      </c>
      <c r="O2661" s="197" t="s">
        <v>787</v>
      </c>
    </row>
    <row r="2662" spans="1:15" ht="16.5" thickTop="1" thickBot="1">
      <c r="A2662" s="7">
        <v>2016</v>
      </c>
      <c r="B2662" s="7" t="s">
        <v>23</v>
      </c>
      <c r="C2662" s="8">
        <v>42667</v>
      </c>
      <c r="D2662" s="7">
        <v>1</v>
      </c>
      <c r="E2662" s="7" t="str">
        <f t="shared" si="66"/>
        <v>S43426671</v>
      </c>
      <c r="F2662" s="1" t="s">
        <v>0</v>
      </c>
    </row>
    <row r="2663" spans="1:15" ht="16.5" thickTop="1" thickBot="1">
      <c r="A2663" s="7">
        <v>2016</v>
      </c>
      <c r="B2663" s="7" t="s">
        <v>23</v>
      </c>
      <c r="C2663" s="8">
        <v>42667</v>
      </c>
      <c r="D2663" s="7">
        <v>2</v>
      </c>
      <c r="E2663" s="7" t="str">
        <f t="shared" si="66"/>
        <v>S43426672</v>
      </c>
      <c r="F2663" s="338" t="s">
        <v>1</v>
      </c>
      <c r="G2663" s="341" t="s">
        <v>2</v>
      </c>
      <c r="H2663" s="342"/>
      <c r="I2663" s="342"/>
      <c r="J2663" s="343"/>
      <c r="K2663" s="344" t="s">
        <v>3</v>
      </c>
      <c r="L2663" s="343"/>
      <c r="M2663" s="344" t="s">
        <v>144</v>
      </c>
      <c r="N2663" s="342"/>
      <c r="O2663" s="342"/>
    </row>
    <row r="2664" spans="1:15" ht="18" customHeight="1" thickBot="1">
      <c r="A2664" s="7">
        <v>2016</v>
      </c>
      <c r="B2664" s="7" t="s">
        <v>23</v>
      </c>
      <c r="C2664" s="8">
        <v>42667</v>
      </c>
      <c r="D2664" s="7">
        <v>3</v>
      </c>
      <c r="E2664" s="7" t="str">
        <f t="shared" si="66"/>
        <v>S43426673</v>
      </c>
      <c r="F2664" s="339"/>
      <c r="G2664" s="345" t="s">
        <v>5</v>
      </c>
      <c r="H2664" s="347" t="s">
        <v>145</v>
      </c>
      <c r="I2664" s="348"/>
      <c r="J2664" s="349"/>
      <c r="K2664" s="350" t="s">
        <v>6</v>
      </c>
      <c r="L2664" s="352" t="s">
        <v>7</v>
      </c>
      <c r="M2664" s="350" t="s">
        <v>8</v>
      </c>
      <c r="N2664" s="354" t="s">
        <v>146</v>
      </c>
      <c r="O2664" s="356" t="s">
        <v>147</v>
      </c>
    </row>
    <row r="2665" spans="1:15" ht="15.75" thickBot="1">
      <c r="A2665" s="7">
        <v>2016</v>
      </c>
      <c r="B2665" s="7" t="s">
        <v>23</v>
      </c>
      <c r="C2665" s="8">
        <v>42667</v>
      </c>
      <c r="D2665" s="7">
        <v>4</v>
      </c>
      <c r="E2665" s="7" t="str">
        <f t="shared" si="66"/>
        <v>S43426674</v>
      </c>
      <c r="F2665" s="340"/>
      <c r="G2665" s="346"/>
      <c r="H2665" s="191" t="s">
        <v>9</v>
      </c>
      <c r="I2665" s="192" t="s">
        <v>18</v>
      </c>
      <c r="J2665" s="193" t="s">
        <v>11</v>
      </c>
      <c r="K2665" s="351"/>
      <c r="L2665" s="353"/>
      <c r="M2665" s="351"/>
      <c r="N2665" s="355"/>
      <c r="O2665" s="357"/>
    </row>
    <row r="2666" spans="1:15">
      <c r="A2666" s="7">
        <v>2016</v>
      </c>
      <c r="B2666" s="7" t="s">
        <v>23</v>
      </c>
      <c r="C2666" s="8">
        <v>42667</v>
      </c>
      <c r="D2666" s="7">
        <v>5</v>
      </c>
      <c r="E2666" s="7" t="str">
        <f t="shared" si="66"/>
        <v>S43426675</v>
      </c>
      <c r="F2666" s="3" t="s">
        <v>12</v>
      </c>
      <c r="G2666" s="2">
        <v>-14</v>
      </c>
      <c r="H2666" s="2" t="s">
        <v>5579</v>
      </c>
      <c r="I2666" s="2" t="s">
        <v>5580</v>
      </c>
      <c r="J2666" s="2" t="s">
        <v>1625</v>
      </c>
      <c r="K2666" s="194" t="s">
        <v>17</v>
      </c>
      <c r="L2666" s="2">
        <v>54</v>
      </c>
      <c r="M2666" s="194" t="s">
        <v>4960</v>
      </c>
      <c r="N2666" s="2" t="s">
        <v>4912</v>
      </c>
      <c r="O2666" s="195" t="s">
        <v>2957</v>
      </c>
    </row>
    <row r="2667" spans="1:15">
      <c r="A2667" s="7">
        <v>2016</v>
      </c>
      <c r="B2667" s="7" t="s">
        <v>23</v>
      </c>
      <c r="C2667" s="8">
        <v>42667</v>
      </c>
      <c r="D2667" s="7">
        <v>6</v>
      </c>
      <c r="E2667" s="7" t="str">
        <f t="shared" ref="E2667:E2730" si="67">B2667&amp;C2667&amp;D2667</f>
        <v>S43426676</v>
      </c>
      <c r="F2667" s="4">
        <v>42644</v>
      </c>
      <c r="G2667" s="2">
        <v>181</v>
      </c>
      <c r="H2667" s="2" t="s">
        <v>5581</v>
      </c>
      <c r="I2667" s="2" t="s">
        <v>5582</v>
      </c>
      <c r="J2667" s="2" t="s">
        <v>691</v>
      </c>
      <c r="K2667" s="194" t="s">
        <v>17</v>
      </c>
      <c r="L2667" s="2">
        <v>51</v>
      </c>
      <c r="M2667" s="194" t="s">
        <v>5583</v>
      </c>
      <c r="N2667" s="2" t="s">
        <v>3218</v>
      </c>
      <c r="O2667" s="195" t="s">
        <v>5448</v>
      </c>
    </row>
    <row r="2668" spans="1:15">
      <c r="A2668" s="7">
        <v>2016</v>
      </c>
      <c r="B2668" s="7" t="s">
        <v>23</v>
      </c>
      <c r="C2668" s="8">
        <v>42667</v>
      </c>
      <c r="D2668" s="7">
        <v>7</v>
      </c>
      <c r="E2668" s="7" t="str">
        <f t="shared" si="67"/>
        <v>S43426677</v>
      </c>
      <c r="F2668" s="4">
        <v>42675</v>
      </c>
      <c r="G2668" s="2">
        <v>175</v>
      </c>
      <c r="H2668" s="2" t="s">
        <v>5584</v>
      </c>
      <c r="I2668" s="2" t="s">
        <v>5585</v>
      </c>
      <c r="J2668" s="2" t="s">
        <v>810</v>
      </c>
      <c r="K2668" s="194" t="s">
        <v>17</v>
      </c>
      <c r="L2668" s="2">
        <v>46</v>
      </c>
      <c r="M2668" s="194" t="s">
        <v>5586</v>
      </c>
      <c r="N2668" s="2" t="s">
        <v>5587</v>
      </c>
      <c r="O2668" s="195" t="s">
        <v>4220</v>
      </c>
    </row>
    <row r="2669" spans="1:15">
      <c r="A2669" s="7">
        <v>2016</v>
      </c>
      <c r="B2669" s="7" t="s">
        <v>23</v>
      </c>
      <c r="C2669" s="8">
        <v>42667</v>
      </c>
      <c r="D2669" s="7">
        <v>8</v>
      </c>
      <c r="E2669" s="7" t="str">
        <f t="shared" si="67"/>
        <v>S43426678</v>
      </c>
      <c r="F2669" s="4">
        <v>42705</v>
      </c>
      <c r="G2669" s="2">
        <v>145</v>
      </c>
      <c r="H2669" s="2" t="s">
        <v>5588</v>
      </c>
      <c r="I2669" s="2" t="s">
        <v>5589</v>
      </c>
      <c r="J2669" s="2" t="s">
        <v>3582</v>
      </c>
      <c r="K2669" s="194" t="s">
        <v>17</v>
      </c>
      <c r="L2669" s="2">
        <v>44</v>
      </c>
      <c r="M2669" s="194" t="s">
        <v>5590</v>
      </c>
      <c r="N2669" s="2" t="s">
        <v>5591</v>
      </c>
      <c r="O2669" s="195" t="s">
        <v>5592</v>
      </c>
    </row>
    <row r="2670" spans="1:15">
      <c r="A2670" s="7">
        <v>2016</v>
      </c>
      <c r="B2670" s="7" t="s">
        <v>23</v>
      </c>
      <c r="C2670" s="8">
        <v>42667</v>
      </c>
      <c r="D2670" s="7">
        <v>9</v>
      </c>
      <c r="E2670" s="7" t="str">
        <f t="shared" si="67"/>
        <v>S43426679</v>
      </c>
      <c r="F2670" s="4">
        <v>42736</v>
      </c>
      <c r="G2670" s="2">
        <v>140</v>
      </c>
      <c r="H2670" s="2" t="s">
        <v>4568</v>
      </c>
      <c r="I2670" s="2" t="s">
        <v>5158</v>
      </c>
      <c r="J2670" s="2" t="s">
        <v>2383</v>
      </c>
      <c r="K2670" s="194" t="s">
        <v>17</v>
      </c>
      <c r="L2670" s="2">
        <v>38</v>
      </c>
      <c r="M2670" s="194" t="s">
        <v>5593</v>
      </c>
      <c r="N2670" s="2" t="s">
        <v>5366</v>
      </c>
      <c r="O2670" s="195" t="s">
        <v>1142</v>
      </c>
    </row>
    <row r="2671" spans="1:15">
      <c r="A2671" s="7">
        <v>2016</v>
      </c>
      <c r="B2671" s="7" t="s">
        <v>23</v>
      </c>
      <c r="C2671" s="8">
        <v>42667</v>
      </c>
      <c r="D2671" s="7">
        <v>10</v>
      </c>
      <c r="E2671" s="7" t="str">
        <f t="shared" si="67"/>
        <v>S434266710</v>
      </c>
      <c r="F2671" s="3" t="s">
        <v>19</v>
      </c>
      <c r="G2671" s="2">
        <v>158</v>
      </c>
      <c r="H2671" s="2" t="s">
        <v>5409</v>
      </c>
      <c r="I2671" s="2" t="s">
        <v>3673</v>
      </c>
      <c r="J2671" s="2" t="s">
        <v>1309</v>
      </c>
      <c r="K2671" s="194" t="s">
        <v>17</v>
      </c>
      <c r="L2671" s="2">
        <v>36</v>
      </c>
      <c r="M2671" s="194" t="s">
        <v>5594</v>
      </c>
      <c r="N2671" s="2" t="s">
        <v>301</v>
      </c>
      <c r="O2671" s="195">
        <v>10</v>
      </c>
    </row>
    <row r="2672" spans="1:15">
      <c r="A2672" s="7">
        <v>2016</v>
      </c>
      <c r="B2672" s="7" t="s">
        <v>23</v>
      </c>
      <c r="C2672" s="8">
        <v>42667</v>
      </c>
      <c r="D2672" s="7">
        <v>11</v>
      </c>
      <c r="E2672" s="7" t="str">
        <f t="shared" si="67"/>
        <v>S434266711</v>
      </c>
      <c r="F2672" s="3">
        <v>2018</v>
      </c>
      <c r="G2672" s="2">
        <v>153</v>
      </c>
      <c r="H2672" s="2" t="s">
        <v>5595</v>
      </c>
      <c r="I2672" s="2" t="s">
        <v>5596</v>
      </c>
      <c r="J2672" s="2" t="s">
        <v>5597</v>
      </c>
      <c r="K2672" s="194" t="s">
        <v>17</v>
      </c>
      <c r="L2672" s="2">
        <v>31</v>
      </c>
      <c r="M2672" s="194" t="s">
        <v>5598</v>
      </c>
      <c r="N2672" s="2" t="s">
        <v>5599</v>
      </c>
      <c r="O2672" s="195" t="s">
        <v>5321</v>
      </c>
    </row>
    <row r="2673" spans="1:15">
      <c r="A2673" s="7">
        <v>2016</v>
      </c>
      <c r="B2673" s="7" t="s">
        <v>23</v>
      </c>
      <c r="C2673" s="8">
        <v>42667</v>
      </c>
      <c r="D2673" s="7">
        <v>12</v>
      </c>
      <c r="E2673" s="7" t="str">
        <f t="shared" si="67"/>
        <v>S434266712</v>
      </c>
      <c r="F2673" s="3">
        <v>2019</v>
      </c>
      <c r="G2673" s="2">
        <v>150</v>
      </c>
      <c r="H2673" s="2" t="s">
        <v>5600</v>
      </c>
      <c r="I2673" s="2" t="s">
        <v>698</v>
      </c>
      <c r="J2673" s="2" t="s">
        <v>1823</v>
      </c>
      <c r="K2673" s="194" t="s">
        <v>17</v>
      </c>
      <c r="L2673" s="2">
        <v>26</v>
      </c>
      <c r="M2673" s="194" t="s">
        <v>1598</v>
      </c>
      <c r="N2673" s="2" t="s">
        <v>1946</v>
      </c>
      <c r="O2673" s="195" t="s">
        <v>1744</v>
      </c>
    </row>
    <row r="2674" spans="1:15">
      <c r="A2674" s="7">
        <v>2016</v>
      </c>
      <c r="B2674" s="7" t="s">
        <v>23</v>
      </c>
      <c r="C2674" s="8">
        <v>42667</v>
      </c>
      <c r="D2674" s="7">
        <v>13</v>
      </c>
      <c r="E2674" s="7" t="str">
        <f t="shared" si="67"/>
        <v>S434266713</v>
      </c>
      <c r="F2674" s="3">
        <v>2020</v>
      </c>
      <c r="G2674" s="2">
        <v>150</v>
      </c>
      <c r="H2674" s="2" t="s">
        <v>5601</v>
      </c>
      <c r="I2674" s="2" t="s">
        <v>5602</v>
      </c>
      <c r="J2674" s="2" t="s">
        <v>2811</v>
      </c>
      <c r="K2674" s="194" t="s">
        <v>17</v>
      </c>
      <c r="L2674" s="2">
        <v>24</v>
      </c>
      <c r="M2674" s="194" t="s">
        <v>1239</v>
      </c>
      <c r="N2674" s="2" t="s">
        <v>872</v>
      </c>
      <c r="O2674" s="195" t="s">
        <v>1667</v>
      </c>
    </row>
    <row r="2675" spans="1:15" ht="15.75" thickBot="1">
      <c r="A2675" s="7">
        <v>2016</v>
      </c>
      <c r="B2675" s="7" t="s">
        <v>23</v>
      </c>
      <c r="C2675" s="8">
        <v>42667</v>
      </c>
      <c r="D2675" s="7">
        <v>14</v>
      </c>
      <c r="E2675" s="7" t="str">
        <f t="shared" si="67"/>
        <v>S434266714</v>
      </c>
      <c r="F2675" s="5">
        <v>2021</v>
      </c>
      <c r="G2675" s="6">
        <v>150</v>
      </c>
      <c r="H2675" s="6" t="s">
        <v>5603</v>
      </c>
      <c r="I2675" s="6" t="s">
        <v>5604</v>
      </c>
      <c r="J2675" s="6" t="s">
        <v>2310</v>
      </c>
      <c r="K2675" s="196" t="s">
        <v>17</v>
      </c>
      <c r="L2675" s="6">
        <v>21</v>
      </c>
      <c r="M2675" s="196" t="s">
        <v>444</v>
      </c>
      <c r="N2675" s="6" t="s">
        <v>1467</v>
      </c>
      <c r="O2675" s="197" t="s">
        <v>506</v>
      </c>
    </row>
    <row r="2676" spans="1:15" ht="16.5" thickTop="1" thickBot="1">
      <c r="A2676" s="7">
        <v>2016</v>
      </c>
      <c r="B2676" s="7" t="s">
        <v>23</v>
      </c>
      <c r="C2676" s="8">
        <v>42667</v>
      </c>
      <c r="D2676" s="7">
        <v>15</v>
      </c>
      <c r="E2676" s="7" t="str">
        <f t="shared" si="67"/>
        <v>S434266715</v>
      </c>
      <c r="F2676" s="1" t="s">
        <v>15</v>
      </c>
    </row>
    <row r="2677" spans="1:15" ht="16.5" thickTop="1" thickBot="1">
      <c r="A2677" s="7">
        <v>2016</v>
      </c>
      <c r="B2677" s="7" t="s">
        <v>23</v>
      </c>
      <c r="C2677" s="8">
        <v>42667</v>
      </c>
      <c r="D2677" s="7">
        <v>16</v>
      </c>
      <c r="E2677" s="7" t="str">
        <f t="shared" si="67"/>
        <v>S434266716</v>
      </c>
      <c r="F2677" s="338" t="s">
        <v>1</v>
      </c>
      <c r="G2677" s="341" t="s">
        <v>2</v>
      </c>
      <c r="H2677" s="342"/>
      <c r="I2677" s="342"/>
      <c r="J2677" s="343"/>
      <c r="K2677" s="344" t="s">
        <v>3</v>
      </c>
      <c r="L2677" s="343"/>
      <c r="M2677" s="344" t="s">
        <v>144</v>
      </c>
      <c r="N2677" s="342"/>
      <c r="O2677" s="342"/>
    </row>
    <row r="2678" spans="1:15" ht="18" customHeight="1" thickBot="1">
      <c r="A2678" s="7">
        <v>2016</v>
      </c>
      <c r="B2678" s="7" t="s">
        <v>23</v>
      </c>
      <c r="C2678" s="8">
        <v>42667</v>
      </c>
      <c r="D2678" s="7">
        <v>17</v>
      </c>
      <c r="E2678" s="7" t="str">
        <f t="shared" si="67"/>
        <v>S434266717</v>
      </c>
      <c r="F2678" s="339"/>
      <c r="G2678" s="345" t="s">
        <v>5</v>
      </c>
      <c r="H2678" s="347" t="s">
        <v>145</v>
      </c>
      <c r="I2678" s="348"/>
      <c r="J2678" s="349"/>
      <c r="K2678" s="350" t="s">
        <v>6</v>
      </c>
      <c r="L2678" s="352" t="s">
        <v>7</v>
      </c>
      <c r="M2678" s="350" t="s">
        <v>8</v>
      </c>
      <c r="N2678" s="354" t="s">
        <v>146</v>
      </c>
      <c r="O2678" s="356" t="s">
        <v>147</v>
      </c>
    </row>
    <row r="2679" spans="1:15" ht="15.75" thickBot="1">
      <c r="A2679" s="7">
        <v>2016</v>
      </c>
      <c r="B2679" s="7" t="s">
        <v>23</v>
      </c>
      <c r="C2679" s="8">
        <v>42667</v>
      </c>
      <c r="D2679" s="7">
        <v>18</v>
      </c>
      <c r="E2679" s="7" t="str">
        <f t="shared" si="67"/>
        <v>S434266718</v>
      </c>
      <c r="F2679" s="340"/>
      <c r="G2679" s="346"/>
      <c r="H2679" s="191" t="s">
        <v>9</v>
      </c>
      <c r="I2679" s="192" t="s">
        <v>18</v>
      </c>
      <c r="J2679" s="193" t="s">
        <v>11</v>
      </c>
      <c r="K2679" s="351"/>
      <c r="L2679" s="353"/>
      <c r="M2679" s="351"/>
      <c r="N2679" s="355"/>
      <c r="O2679" s="357"/>
    </row>
    <row r="2680" spans="1:15">
      <c r="A2680" s="7">
        <v>2016</v>
      </c>
      <c r="B2680" s="7" t="s">
        <v>23</v>
      </c>
      <c r="C2680" s="8">
        <v>42667</v>
      </c>
      <c r="D2680" s="7">
        <v>19</v>
      </c>
      <c r="E2680" s="7" t="str">
        <f t="shared" si="67"/>
        <v>S434266719</v>
      </c>
      <c r="F2680" s="3" t="s">
        <v>16</v>
      </c>
      <c r="G2680" s="2">
        <v>20</v>
      </c>
      <c r="H2680" s="2" t="s">
        <v>5605</v>
      </c>
      <c r="I2680" s="2" t="s">
        <v>5606</v>
      </c>
      <c r="J2680" s="2" t="s">
        <v>1076</v>
      </c>
      <c r="K2680" s="194" t="s">
        <v>17</v>
      </c>
      <c r="L2680" s="2">
        <v>50</v>
      </c>
      <c r="M2680" s="194">
        <v>16</v>
      </c>
      <c r="N2680" s="2">
        <v>72</v>
      </c>
      <c r="O2680" s="195">
        <v>12</v>
      </c>
    </row>
    <row r="2681" spans="1:15">
      <c r="A2681" s="7">
        <v>2016</v>
      </c>
      <c r="B2681" s="7" t="s">
        <v>23</v>
      </c>
      <c r="C2681" s="8">
        <v>42667</v>
      </c>
      <c r="D2681" s="7">
        <v>20</v>
      </c>
      <c r="E2681" s="7" t="str">
        <f t="shared" si="67"/>
        <v>S434266720</v>
      </c>
      <c r="F2681" s="4">
        <v>42644</v>
      </c>
      <c r="G2681" s="2">
        <v>201</v>
      </c>
      <c r="H2681" s="2" t="s">
        <v>5607</v>
      </c>
      <c r="I2681" s="2" t="s">
        <v>5608</v>
      </c>
      <c r="J2681" s="2" t="s">
        <v>2284</v>
      </c>
      <c r="K2681" s="194" t="s">
        <v>17</v>
      </c>
      <c r="L2681" s="2">
        <v>46</v>
      </c>
      <c r="M2681" s="194" t="s">
        <v>2484</v>
      </c>
      <c r="N2681" s="2" t="s">
        <v>423</v>
      </c>
      <c r="O2681" s="195" t="s">
        <v>340</v>
      </c>
    </row>
    <row r="2682" spans="1:15">
      <c r="A2682" s="7">
        <v>2016</v>
      </c>
      <c r="B2682" s="7" t="s">
        <v>23</v>
      </c>
      <c r="C2682" s="8">
        <v>42667</v>
      </c>
      <c r="D2682" s="7">
        <v>21</v>
      </c>
      <c r="E2682" s="7" t="str">
        <f t="shared" si="67"/>
        <v>S434266721</v>
      </c>
      <c r="F2682" s="4">
        <v>42675</v>
      </c>
      <c r="G2682" s="2">
        <v>195</v>
      </c>
      <c r="H2682" s="2" t="s">
        <v>5609</v>
      </c>
      <c r="I2682" s="2" t="s">
        <v>5610</v>
      </c>
      <c r="J2682" s="2" t="s">
        <v>558</v>
      </c>
      <c r="K2682" s="194" t="s">
        <v>17</v>
      </c>
      <c r="L2682" s="2">
        <v>44</v>
      </c>
      <c r="M2682" s="194" t="s">
        <v>2107</v>
      </c>
      <c r="N2682" s="2" t="s">
        <v>312</v>
      </c>
      <c r="O2682" s="195" t="s">
        <v>730</v>
      </c>
    </row>
    <row r="2683" spans="1:15">
      <c r="A2683" s="7">
        <v>2016</v>
      </c>
      <c r="B2683" s="7" t="s">
        <v>23</v>
      </c>
      <c r="C2683" s="8">
        <v>42667</v>
      </c>
      <c r="D2683" s="7">
        <v>22</v>
      </c>
      <c r="E2683" s="7" t="str">
        <f t="shared" si="67"/>
        <v>S434266722</v>
      </c>
      <c r="F2683" s="4">
        <v>42705</v>
      </c>
      <c r="G2683" s="2">
        <v>170</v>
      </c>
      <c r="H2683" s="2" t="s">
        <v>5611</v>
      </c>
      <c r="I2683" s="2" t="s">
        <v>5612</v>
      </c>
      <c r="J2683" s="2" t="s">
        <v>1606</v>
      </c>
      <c r="K2683" s="194" t="s">
        <v>17</v>
      </c>
      <c r="L2683" s="2">
        <v>40</v>
      </c>
      <c r="M2683" s="194" t="s">
        <v>4870</v>
      </c>
      <c r="N2683" s="2" t="s">
        <v>1831</v>
      </c>
      <c r="O2683" s="195" t="s">
        <v>1715</v>
      </c>
    </row>
    <row r="2684" spans="1:15">
      <c r="A2684" s="7">
        <v>2016</v>
      </c>
      <c r="B2684" s="7" t="s">
        <v>23</v>
      </c>
      <c r="C2684" s="8">
        <v>42667</v>
      </c>
      <c r="D2684" s="7">
        <v>23</v>
      </c>
      <c r="E2684" s="7" t="str">
        <f t="shared" si="67"/>
        <v>S434266723</v>
      </c>
      <c r="F2684" s="4">
        <v>42736</v>
      </c>
      <c r="G2684" s="2">
        <v>175</v>
      </c>
      <c r="H2684" s="2" t="s">
        <v>5613</v>
      </c>
      <c r="I2684" s="2" t="s">
        <v>5614</v>
      </c>
      <c r="J2684" s="2" t="s">
        <v>3543</v>
      </c>
      <c r="K2684" s="194" t="s">
        <v>17</v>
      </c>
      <c r="L2684" s="2">
        <v>35</v>
      </c>
      <c r="M2684" s="194" t="s">
        <v>1952</v>
      </c>
      <c r="N2684" s="2" t="s">
        <v>819</v>
      </c>
      <c r="O2684" s="195" t="s">
        <v>1138</v>
      </c>
    </row>
    <row r="2685" spans="1:15">
      <c r="A2685" s="7">
        <v>2016</v>
      </c>
      <c r="B2685" s="7" t="s">
        <v>23</v>
      </c>
      <c r="C2685" s="8">
        <v>42667</v>
      </c>
      <c r="D2685" s="7">
        <v>24</v>
      </c>
      <c r="E2685" s="7" t="str">
        <f t="shared" si="67"/>
        <v>S434266724</v>
      </c>
      <c r="F2685" s="3" t="s">
        <v>19</v>
      </c>
      <c r="G2685" s="2">
        <v>193</v>
      </c>
      <c r="H2685" s="2" t="s">
        <v>5615</v>
      </c>
      <c r="I2685" s="2" t="s">
        <v>5616</v>
      </c>
      <c r="J2685" s="2" t="s">
        <v>846</v>
      </c>
      <c r="K2685" s="194" t="s">
        <v>17</v>
      </c>
      <c r="L2685" s="2">
        <v>34</v>
      </c>
      <c r="M2685" s="194" t="s">
        <v>535</v>
      </c>
      <c r="N2685" s="2" t="s">
        <v>596</v>
      </c>
      <c r="O2685" s="195" t="s">
        <v>800</v>
      </c>
    </row>
    <row r="2686" spans="1:15">
      <c r="A2686" s="7">
        <v>2016</v>
      </c>
      <c r="B2686" s="7" t="s">
        <v>23</v>
      </c>
      <c r="C2686" s="8">
        <v>42667</v>
      </c>
      <c r="D2686" s="7">
        <v>25</v>
      </c>
      <c r="E2686" s="7" t="str">
        <f t="shared" si="67"/>
        <v>S434266725</v>
      </c>
      <c r="F2686" s="3">
        <v>2018</v>
      </c>
      <c r="G2686" s="2">
        <v>183</v>
      </c>
      <c r="H2686" s="2" t="s">
        <v>2721</v>
      </c>
      <c r="I2686" s="2" t="s">
        <v>2573</v>
      </c>
      <c r="J2686" s="2" t="s">
        <v>519</v>
      </c>
      <c r="K2686" s="194" t="s">
        <v>17</v>
      </c>
      <c r="L2686" s="2">
        <v>34</v>
      </c>
      <c r="M2686" s="194">
        <v>60</v>
      </c>
      <c r="N2686" s="2">
        <v>24</v>
      </c>
      <c r="O2686" s="195">
        <v>16</v>
      </c>
    </row>
    <row r="2687" spans="1:15">
      <c r="A2687" s="7">
        <v>2016</v>
      </c>
      <c r="B2687" s="7" t="s">
        <v>23</v>
      </c>
      <c r="C2687" s="8">
        <v>42667</v>
      </c>
      <c r="D2687" s="7">
        <v>26</v>
      </c>
      <c r="E2687" s="7" t="str">
        <f t="shared" si="67"/>
        <v>S434266726</v>
      </c>
      <c r="F2687" s="3">
        <v>2019</v>
      </c>
      <c r="G2687" s="2">
        <v>190</v>
      </c>
      <c r="H2687" s="2" t="s">
        <v>5617</v>
      </c>
      <c r="I2687" s="2" t="s">
        <v>5209</v>
      </c>
      <c r="J2687" s="2" t="s">
        <v>2664</v>
      </c>
      <c r="K2687" s="194" t="s">
        <v>17</v>
      </c>
      <c r="L2687" s="2">
        <v>29</v>
      </c>
      <c r="M2687" s="194" t="s">
        <v>1099</v>
      </c>
      <c r="N2687" s="2" t="s">
        <v>301</v>
      </c>
      <c r="O2687" s="195" t="s">
        <v>508</v>
      </c>
    </row>
    <row r="2688" spans="1:15">
      <c r="A2688" s="7">
        <v>2016</v>
      </c>
      <c r="B2688" s="7" t="s">
        <v>23</v>
      </c>
      <c r="C2688" s="8">
        <v>42667</v>
      </c>
      <c r="D2688" s="7">
        <v>27</v>
      </c>
      <c r="E2688" s="7" t="str">
        <f t="shared" si="67"/>
        <v>S434266727</v>
      </c>
      <c r="F2688" s="3">
        <v>2020</v>
      </c>
      <c r="G2688" s="2">
        <v>190</v>
      </c>
      <c r="H2688" s="2" t="s">
        <v>5618</v>
      </c>
      <c r="I2688" s="2" t="s">
        <v>5619</v>
      </c>
      <c r="J2688" s="2" t="s">
        <v>2197</v>
      </c>
      <c r="K2688" s="194" t="s">
        <v>17</v>
      </c>
      <c r="L2688" s="2">
        <v>27</v>
      </c>
      <c r="M2688" s="194">
        <v>45</v>
      </c>
      <c r="N2688" s="2">
        <v>25</v>
      </c>
      <c r="O2688" s="195">
        <v>30</v>
      </c>
    </row>
    <row r="2689" spans="1:15" ht="15.75" thickBot="1">
      <c r="A2689" s="7">
        <v>2016</v>
      </c>
      <c r="B2689" s="7" t="s">
        <v>23</v>
      </c>
      <c r="C2689" s="8">
        <v>42667</v>
      </c>
      <c r="D2689" s="7">
        <v>28</v>
      </c>
      <c r="E2689" s="7" t="str">
        <f t="shared" si="67"/>
        <v>S434266728</v>
      </c>
      <c r="F2689" s="5">
        <v>2021</v>
      </c>
      <c r="G2689" s="6">
        <v>190</v>
      </c>
      <c r="H2689" s="6" t="s">
        <v>5620</v>
      </c>
      <c r="I2689" s="6" t="s">
        <v>5621</v>
      </c>
      <c r="J2689" s="6" t="s">
        <v>472</v>
      </c>
      <c r="K2689" s="196" t="s">
        <v>17</v>
      </c>
      <c r="L2689" s="6">
        <v>25</v>
      </c>
      <c r="M2689" s="196" t="s">
        <v>1099</v>
      </c>
      <c r="N2689" s="6" t="s">
        <v>506</v>
      </c>
      <c r="O2689" s="197" t="s">
        <v>1100</v>
      </c>
    </row>
    <row r="2690" spans="1:15" ht="16.5" thickTop="1" thickBot="1">
      <c r="A2690" s="7">
        <v>2016</v>
      </c>
      <c r="B2690" s="7" t="s">
        <v>22</v>
      </c>
      <c r="C2690" s="8">
        <v>42674</v>
      </c>
      <c r="D2690" s="7">
        <v>1</v>
      </c>
      <c r="E2690" s="7" t="str">
        <f t="shared" si="67"/>
        <v>S44426741</v>
      </c>
      <c r="F2690" s="1" t="s">
        <v>0</v>
      </c>
    </row>
    <row r="2691" spans="1:15" ht="16.5" thickTop="1" thickBot="1">
      <c r="A2691" s="7">
        <v>2016</v>
      </c>
      <c r="B2691" s="7" t="s">
        <v>22</v>
      </c>
      <c r="C2691" s="8">
        <v>42674</v>
      </c>
      <c r="D2691" s="7">
        <v>2</v>
      </c>
      <c r="E2691" s="7" t="str">
        <f t="shared" si="67"/>
        <v>S44426742</v>
      </c>
      <c r="F2691" s="338" t="s">
        <v>1</v>
      </c>
      <c r="G2691" s="341" t="s">
        <v>2</v>
      </c>
      <c r="H2691" s="342"/>
      <c r="I2691" s="342"/>
      <c r="J2691" s="343"/>
      <c r="K2691" s="344" t="s">
        <v>3</v>
      </c>
      <c r="L2691" s="343"/>
      <c r="M2691" s="344" t="s">
        <v>144</v>
      </c>
      <c r="N2691" s="342"/>
      <c r="O2691" s="342"/>
    </row>
    <row r="2692" spans="1:15" ht="18" customHeight="1" thickBot="1">
      <c r="A2692" s="7">
        <v>2016</v>
      </c>
      <c r="B2692" s="7" t="s">
        <v>22</v>
      </c>
      <c r="C2692" s="8">
        <v>42674</v>
      </c>
      <c r="D2692" s="7">
        <v>3</v>
      </c>
      <c r="E2692" s="7" t="str">
        <f t="shared" si="67"/>
        <v>S44426743</v>
      </c>
      <c r="F2692" s="339"/>
      <c r="G2692" s="345" t="s">
        <v>5</v>
      </c>
      <c r="H2692" s="347" t="s">
        <v>145</v>
      </c>
      <c r="I2692" s="348"/>
      <c r="J2692" s="349"/>
      <c r="K2692" s="350" t="s">
        <v>6</v>
      </c>
      <c r="L2692" s="352" t="s">
        <v>7</v>
      </c>
      <c r="M2692" s="350" t="s">
        <v>8</v>
      </c>
      <c r="N2692" s="354" t="s">
        <v>146</v>
      </c>
      <c r="O2692" s="356" t="s">
        <v>147</v>
      </c>
    </row>
    <row r="2693" spans="1:15" ht="15.75" thickBot="1">
      <c r="A2693" s="7">
        <v>2016</v>
      </c>
      <c r="B2693" s="7" t="s">
        <v>22</v>
      </c>
      <c r="C2693" s="8">
        <v>42674</v>
      </c>
      <c r="D2693" s="7">
        <v>4</v>
      </c>
      <c r="E2693" s="7" t="str">
        <f t="shared" si="67"/>
        <v>S44426744</v>
      </c>
      <c r="F2693" s="340"/>
      <c r="G2693" s="346"/>
      <c r="H2693" s="191" t="s">
        <v>9</v>
      </c>
      <c r="I2693" s="192" t="s">
        <v>18</v>
      </c>
      <c r="J2693" s="193" t="s">
        <v>11</v>
      </c>
      <c r="K2693" s="351"/>
      <c r="L2693" s="353"/>
      <c r="M2693" s="351"/>
      <c r="N2693" s="355"/>
      <c r="O2693" s="357"/>
    </row>
    <row r="2694" spans="1:15">
      <c r="A2694" s="7">
        <v>2016</v>
      </c>
      <c r="B2694" s="7" t="s">
        <v>22</v>
      </c>
      <c r="C2694" s="8">
        <v>42674</v>
      </c>
      <c r="D2694" s="7">
        <v>5</v>
      </c>
      <c r="E2694" s="7" t="str">
        <f t="shared" si="67"/>
        <v>S44426745</v>
      </c>
      <c r="F2694" s="3" t="s">
        <v>12</v>
      </c>
      <c r="G2694" s="2">
        <v>-15</v>
      </c>
      <c r="H2694" s="2" t="s">
        <v>5622</v>
      </c>
      <c r="I2694" s="2" t="s">
        <v>5623</v>
      </c>
      <c r="J2694" s="2" t="s">
        <v>2116</v>
      </c>
      <c r="K2694" s="194" t="s">
        <v>17</v>
      </c>
      <c r="L2694" s="2">
        <v>53</v>
      </c>
      <c r="M2694" s="194">
        <v>75</v>
      </c>
      <c r="N2694" s="2" t="s">
        <v>1229</v>
      </c>
      <c r="O2694" s="195" t="s">
        <v>343</v>
      </c>
    </row>
    <row r="2695" spans="1:15">
      <c r="A2695" s="7">
        <v>2016</v>
      </c>
      <c r="B2695" s="7" t="s">
        <v>22</v>
      </c>
      <c r="C2695" s="8">
        <v>42674</v>
      </c>
      <c r="D2695" s="7">
        <v>6</v>
      </c>
      <c r="E2695" s="7" t="str">
        <f t="shared" si="67"/>
        <v>S44426746</v>
      </c>
      <c r="F2695" s="4">
        <v>42644</v>
      </c>
      <c r="G2695" s="2" t="s">
        <v>5624</v>
      </c>
      <c r="H2695" s="2" t="s">
        <v>5539</v>
      </c>
      <c r="I2695" s="2" t="s">
        <v>5625</v>
      </c>
      <c r="J2695" s="2" t="s">
        <v>925</v>
      </c>
      <c r="K2695" s="194" t="s">
        <v>17</v>
      </c>
      <c r="L2695" s="2">
        <v>54</v>
      </c>
      <c r="M2695" s="194" t="s">
        <v>819</v>
      </c>
      <c r="N2695" s="2" t="s">
        <v>472</v>
      </c>
      <c r="O2695" s="195" t="s">
        <v>1326</v>
      </c>
    </row>
    <row r="2696" spans="1:15">
      <c r="A2696" s="7">
        <v>2016</v>
      </c>
      <c r="B2696" s="7" t="s">
        <v>22</v>
      </c>
      <c r="C2696" s="8">
        <v>42674</v>
      </c>
      <c r="D2696" s="7">
        <v>7</v>
      </c>
      <c r="E2696" s="7" t="str">
        <f t="shared" si="67"/>
        <v>S44426747</v>
      </c>
      <c r="F2696" s="4">
        <v>42675</v>
      </c>
      <c r="G2696" s="2">
        <v>178</v>
      </c>
      <c r="H2696" s="2" t="s">
        <v>5626</v>
      </c>
      <c r="I2696" s="2" t="s">
        <v>5627</v>
      </c>
      <c r="J2696" s="2" t="s">
        <v>4337</v>
      </c>
      <c r="K2696" s="194" t="s">
        <v>17</v>
      </c>
      <c r="L2696" s="2">
        <v>46</v>
      </c>
      <c r="M2696" s="194" t="s">
        <v>303</v>
      </c>
      <c r="N2696" s="2" t="s">
        <v>1138</v>
      </c>
      <c r="O2696" s="195" t="s">
        <v>1326</v>
      </c>
    </row>
    <row r="2697" spans="1:15">
      <c r="A2697" s="7">
        <v>2016</v>
      </c>
      <c r="B2697" s="7" t="s">
        <v>22</v>
      </c>
      <c r="C2697" s="8">
        <v>42674</v>
      </c>
      <c r="D2697" s="7">
        <v>8</v>
      </c>
      <c r="E2697" s="7" t="str">
        <f t="shared" si="67"/>
        <v>S44426748</v>
      </c>
      <c r="F2697" s="4">
        <v>42705</v>
      </c>
      <c r="G2697" s="2">
        <v>150</v>
      </c>
      <c r="H2697" s="2" t="s">
        <v>5628</v>
      </c>
      <c r="I2697" s="2" t="s">
        <v>5629</v>
      </c>
      <c r="J2697" s="2" t="s">
        <v>889</v>
      </c>
      <c r="K2697" s="194" t="s">
        <v>17</v>
      </c>
      <c r="L2697" s="2">
        <v>42</v>
      </c>
      <c r="M2697" s="194">
        <v>28</v>
      </c>
      <c r="N2697" s="2">
        <v>20</v>
      </c>
      <c r="O2697" s="195">
        <v>52</v>
      </c>
    </row>
    <row r="2698" spans="1:15">
      <c r="A2698" s="7">
        <v>2016</v>
      </c>
      <c r="B2698" s="7" t="s">
        <v>22</v>
      </c>
      <c r="C2698" s="8">
        <v>42674</v>
      </c>
      <c r="D2698" s="7">
        <v>9</v>
      </c>
      <c r="E2698" s="7" t="str">
        <f t="shared" si="67"/>
        <v>S44426749</v>
      </c>
      <c r="F2698" s="4">
        <v>42736</v>
      </c>
      <c r="G2698" s="2">
        <v>152</v>
      </c>
      <c r="H2698" s="2" t="s">
        <v>5630</v>
      </c>
      <c r="I2698" s="2" t="s">
        <v>5631</v>
      </c>
      <c r="J2698" s="2" t="s">
        <v>1322</v>
      </c>
      <c r="K2698" s="194" t="s">
        <v>17</v>
      </c>
      <c r="L2698" s="2">
        <v>34</v>
      </c>
      <c r="M2698" s="194">
        <v>36</v>
      </c>
      <c r="N2698" s="2">
        <v>20</v>
      </c>
      <c r="O2698" s="195">
        <v>44</v>
      </c>
    </row>
    <row r="2699" spans="1:15">
      <c r="A2699" s="7">
        <v>2016</v>
      </c>
      <c r="B2699" s="7" t="s">
        <v>22</v>
      </c>
      <c r="C2699" s="8">
        <v>42674</v>
      </c>
      <c r="D2699" s="7">
        <v>10</v>
      </c>
      <c r="E2699" s="7" t="str">
        <f t="shared" si="67"/>
        <v>S444267410</v>
      </c>
      <c r="F2699" s="3" t="s">
        <v>19</v>
      </c>
      <c r="G2699" s="2">
        <v>160</v>
      </c>
      <c r="H2699" s="2" t="s">
        <v>4653</v>
      </c>
      <c r="I2699" s="2" t="s">
        <v>5286</v>
      </c>
      <c r="J2699" s="2" t="s">
        <v>2136</v>
      </c>
      <c r="K2699" s="194" t="s">
        <v>17</v>
      </c>
      <c r="L2699" s="2">
        <v>36</v>
      </c>
      <c r="M2699" s="194" t="s">
        <v>3096</v>
      </c>
      <c r="N2699" s="2" t="s">
        <v>806</v>
      </c>
      <c r="O2699" s="195" t="s">
        <v>5632</v>
      </c>
    </row>
    <row r="2700" spans="1:15">
      <c r="A2700" s="7">
        <v>2016</v>
      </c>
      <c r="B2700" s="7" t="s">
        <v>22</v>
      </c>
      <c r="C2700" s="8">
        <v>42674</v>
      </c>
      <c r="D2700" s="7">
        <v>11</v>
      </c>
      <c r="E2700" s="7" t="str">
        <f t="shared" si="67"/>
        <v>S444267411</v>
      </c>
      <c r="F2700" s="3">
        <v>2018</v>
      </c>
      <c r="G2700" s="2">
        <v>155</v>
      </c>
      <c r="H2700" s="2" t="s">
        <v>5633</v>
      </c>
      <c r="I2700" s="2" t="s">
        <v>5634</v>
      </c>
      <c r="J2700" s="2" t="s">
        <v>3257</v>
      </c>
      <c r="K2700" s="194" t="s">
        <v>17</v>
      </c>
      <c r="L2700" s="2">
        <v>34</v>
      </c>
      <c r="M2700" s="194" t="s">
        <v>1418</v>
      </c>
      <c r="N2700" s="2" t="s">
        <v>1418</v>
      </c>
      <c r="O2700" s="195" t="s">
        <v>1020</v>
      </c>
    </row>
    <row r="2701" spans="1:15">
      <c r="A2701" s="7">
        <v>2016</v>
      </c>
      <c r="B2701" s="7" t="s">
        <v>22</v>
      </c>
      <c r="C2701" s="8">
        <v>42674</v>
      </c>
      <c r="D2701" s="7">
        <v>12</v>
      </c>
      <c r="E2701" s="7" t="str">
        <f t="shared" si="67"/>
        <v>S444267412</v>
      </c>
      <c r="F2701" s="3">
        <v>2019</v>
      </c>
      <c r="G2701" s="2">
        <v>153</v>
      </c>
      <c r="H2701" s="2" t="s">
        <v>5635</v>
      </c>
      <c r="I2701" s="2" t="s">
        <v>5636</v>
      </c>
      <c r="J2701" s="2" t="s">
        <v>1064</v>
      </c>
      <c r="K2701" s="194" t="s">
        <v>17</v>
      </c>
      <c r="L2701" s="2">
        <v>31</v>
      </c>
      <c r="M2701" s="194" t="s">
        <v>1198</v>
      </c>
      <c r="N2701" s="2" t="s">
        <v>1197</v>
      </c>
      <c r="O2701" s="195" t="s">
        <v>266</v>
      </c>
    </row>
    <row r="2702" spans="1:15">
      <c r="A2702" s="7">
        <v>2016</v>
      </c>
      <c r="B2702" s="7" t="s">
        <v>22</v>
      </c>
      <c r="C2702" s="8">
        <v>42674</v>
      </c>
      <c r="D2702" s="7">
        <v>13</v>
      </c>
      <c r="E2702" s="7" t="str">
        <f t="shared" si="67"/>
        <v>S444267413</v>
      </c>
      <c r="F2702" s="3">
        <v>2020</v>
      </c>
      <c r="G2702" s="2">
        <v>150</v>
      </c>
      <c r="H2702" s="2" t="s">
        <v>5637</v>
      </c>
      <c r="I2702" s="2" t="s">
        <v>5638</v>
      </c>
      <c r="J2702" s="2" t="s">
        <v>944</v>
      </c>
      <c r="K2702" s="194" t="s">
        <v>17</v>
      </c>
      <c r="L2702" s="2">
        <v>23</v>
      </c>
      <c r="M2702" s="194" t="s">
        <v>1418</v>
      </c>
      <c r="N2702" s="2" t="s">
        <v>1020</v>
      </c>
      <c r="O2702" s="195" t="s">
        <v>1418</v>
      </c>
    </row>
    <row r="2703" spans="1:15" ht="15.75" thickBot="1">
      <c r="A2703" s="7">
        <v>2016</v>
      </c>
      <c r="B2703" s="7" t="s">
        <v>22</v>
      </c>
      <c r="C2703" s="8">
        <v>42674</v>
      </c>
      <c r="D2703" s="7">
        <v>14</v>
      </c>
      <c r="E2703" s="7" t="str">
        <f t="shared" si="67"/>
        <v>S444267414</v>
      </c>
      <c r="F2703" s="5">
        <v>2021</v>
      </c>
      <c r="G2703" s="6">
        <v>150</v>
      </c>
      <c r="H2703" s="6" t="s">
        <v>5639</v>
      </c>
      <c r="I2703" s="6" t="s">
        <v>3816</v>
      </c>
      <c r="J2703" s="6" t="s">
        <v>1067</v>
      </c>
      <c r="K2703" s="196" t="s">
        <v>17</v>
      </c>
      <c r="L2703" s="6">
        <v>20</v>
      </c>
      <c r="M2703" s="196" t="s">
        <v>1140</v>
      </c>
      <c r="N2703" s="6" t="s">
        <v>5640</v>
      </c>
      <c r="O2703" s="197" t="s">
        <v>5281</v>
      </c>
    </row>
    <row r="2704" spans="1:15" ht="16.5" thickTop="1" thickBot="1">
      <c r="A2704" s="7">
        <v>2016</v>
      </c>
      <c r="B2704" s="7" t="s">
        <v>22</v>
      </c>
      <c r="C2704" s="8">
        <v>42674</v>
      </c>
      <c r="D2704" s="7">
        <v>15</v>
      </c>
      <c r="E2704" s="7" t="str">
        <f t="shared" si="67"/>
        <v>S444267415</v>
      </c>
      <c r="F2704" s="1" t="s">
        <v>15</v>
      </c>
    </row>
    <row r="2705" spans="1:15" ht="16.5" thickTop="1" thickBot="1">
      <c r="A2705" s="7">
        <v>2016</v>
      </c>
      <c r="B2705" s="7" t="s">
        <v>22</v>
      </c>
      <c r="C2705" s="8">
        <v>42674</v>
      </c>
      <c r="D2705" s="7">
        <v>16</v>
      </c>
      <c r="E2705" s="7" t="str">
        <f t="shared" si="67"/>
        <v>S444267416</v>
      </c>
      <c r="F2705" s="338" t="s">
        <v>1</v>
      </c>
      <c r="G2705" s="341" t="s">
        <v>2</v>
      </c>
      <c r="H2705" s="342"/>
      <c r="I2705" s="342"/>
      <c r="J2705" s="343"/>
      <c r="K2705" s="344" t="s">
        <v>3</v>
      </c>
      <c r="L2705" s="343"/>
      <c r="M2705" s="344" t="s">
        <v>144</v>
      </c>
      <c r="N2705" s="342"/>
      <c r="O2705" s="342"/>
    </row>
    <row r="2706" spans="1:15" ht="18" customHeight="1" thickBot="1">
      <c r="A2706" s="7">
        <v>2016</v>
      </c>
      <c r="B2706" s="7" t="s">
        <v>22</v>
      </c>
      <c r="C2706" s="8">
        <v>42674</v>
      </c>
      <c r="D2706" s="7">
        <v>17</v>
      </c>
      <c r="E2706" s="7" t="str">
        <f t="shared" si="67"/>
        <v>S444267417</v>
      </c>
      <c r="F2706" s="339"/>
      <c r="G2706" s="345" t="s">
        <v>5</v>
      </c>
      <c r="H2706" s="347" t="s">
        <v>145</v>
      </c>
      <c r="I2706" s="348"/>
      <c r="J2706" s="349"/>
      <c r="K2706" s="350" t="s">
        <v>6</v>
      </c>
      <c r="L2706" s="352" t="s">
        <v>7</v>
      </c>
      <c r="M2706" s="350" t="s">
        <v>8</v>
      </c>
      <c r="N2706" s="354" t="s">
        <v>146</v>
      </c>
      <c r="O2706" s="356" t="s">
        <v>147</v>
      </c>
    </row>
    <row r="2707" spans="1:15" ht="15.75" thickBot="1">
      <c r="A2707" s="7">
        <v>2016</v>
      </c>
      <c r="B2707" s="7" t="s">
        <v>22</v>
      </c>
      <c r="C2707" s="8">
        <v>42674</v>
      </c>
      <c r="D2707" s="7">
        <v>18</v>
      </c>
      <c r="E2707" s="7" t="str">
        <f t="shared" si="67"/>
        <v>S444267418</v>
      </c>
      <c r="F2707" s="340"/>
      <c r="G2707" s="346"/>
      <c r="H2707" s="191" t="s">
        <v>9</v>
      </c>
      <c r="I2707" s="192" t="s">
        <v>18</v>
      </c>
      <c r="J2707" s="193" t="s">
        <v>11</v>
      </c>
      <c r="K2707" s="351"/>
      <c r="L2707" s="353"/>
      <c r="M2707" s="351"/>
      <c r="N2707" s="355"/>
      <c r="O2707" s="357"/>
    </row>
    <row r="2708" spans="1:15">
      <c r="A2708" s="7">
        <v>2016</v>
      </c>
      <c r="B2708" s="7" t="s">
        <v>22</v>
      </c>
      <c r="C2708" s="8">
        <v>42674</v>
      </c>
      <c r="D2708" s="7">
        <v>19</v>
      </c>
      <c r="E2708" s="7" t="str">
        <f t="shared" si="67"/>
        <v>S444267419</v>
      </c>
      <c r="F2708" s="3" t="s">
        <v>16</v>
      </c>
      <c r="G2708" s="2">
        <v>20</v>
      </c>
      <c r="H2708" s="2" t="s">
        <v>5641</v>
      </c>
      <c r="I2708" s="2" t="s">
        <v>5642</v>
      </c>
      <c r="J2708" s="2" t="s">
        <v>5300</v>
      </c>
      <c r="K2708" s="194" t="s">
        <v>17</v>
      </c>
      <c r="L2708" s="2">
        <v>52</v>
      </c>
      <c r="M2708" s="194" t="s">
        <v>631</v>
      </c>
      <c r="N2708" s="2" t="s">
        <v>445</v>
      </c>
      <c r="O2708" s="195" t="s">
        <v>301</v>
      </c>
    </row>
    <row r="2709" spans="1:15">
      <c r="A2709" s="7">
        <v>2016</v>
      </c>
      <c r="B2709" s="7" t="s">
        <v>22</v>
      </c>
      <c r="C2709" s="8">
        <v>42674</v>
      </c>
      <c r="D2709" s="7">
        <v>20</v>
      </c>
      <c r="E2709" s="7" t="str">
        <f t="shared" si="67"/>
        <v>S444267420</v>
      </c>
      <c r="F2709" s="4">
        <v>42644</v>
      </c>
      <c r="G2709" s="2">
        <v>208</v>
      </c>
      <c r="H2709" s="2" t="s">
        <v>5643</v>
      </c>
      <c r="I2709" s="2" t="s">
        <v>5644</v>
      </c>
      <c r="J2709" s="2" t="s">
        <v>996</v>
      </c>
      <c r="K2709" s="194" t="s">
        <v>17</v>
      </c>
      <c r="L2709" s="2">
        <v>50</v>
      </c>
      <c r="M2709" s="194" t="s">
        <v>423</v>
      </c>
      <c r="N2709" s="2" t="s">
        <v>1229</v>
      </c>
      <c r="O2709" s="195" t="s">
        <v>507</v>
      </c>
    </row>
    <row r="2710" spans="1:15">
      <c r="A2710" s="7">
        <v>2016</v>
      </c>
      <c r="B2710" s="7" t="s">
        <v>22</v>
      </c>
      <c r="C2710" s="8">
        <v>42674</v>
      </c>
      <c r="D2710" s="7">
        <v>21</v>
      </c>
      <c r="E2710" s="7" t="str">
        <f t="shared" si="67"/>
        <v>S444267421</v>
      </c>
      <c r="F2710" s="4">
        <v>42675</v>
      </c>
      <c r="G2710" s="2">
        <v>195</v>
      </c>
      <c r="H2710" s="2" t="s">
        <v>1786</v>
      </c>
      <c r="I2710" s="2" t="s">
        <v>5645</v>
      </c>
      <c r="J2710" s="2" t="s">
        <v>1331</v>
      </c>
      <c r="K2710" s="194" t="s">
        <v>17</v>
      </c>
      <c r="L2710" s="2">
        <v>47</v>
      </c>
      <c r="M2710" s="194" t="s">
        <v>340</v>
      </c>
      <c r="N2710" s="2" t="s">
        <v>340</v>
      </c>
      <c r="O2710" s="195" t="s">
        <v>507</v>
      </c>
    </row>
    <row r="2711" spans="1:15">
      <c r="A2711" s="7">
        <v>2016</v>
      </c>
      <c r="B2711" s="7" t="s">
        <v>22</v>
      </c>
      <c r="C2711" s="8">
        <v>42674</v>
      </c>
      <c r="D2711" s="7">
        <v>22</v>
      </c>
      <c r="E2711" s="7" t="str">
        <f t="shared" si="67"/>
        <v>S444267422</v>
      </c>
      <c r="F2711" s="4">
        <v>42705</v>
      </c>
      <c r="G2711" s="2">
        <v>170</v>
      </c>
      <c r="H2711" s="2" t="s">
        <v>5646</v>
      </c>
      <c r="I2711" s="2" t="s">
        <v>3051</v>
      </c>
      <c r="J2711" s="2" t="s">
        <v>1263</v>
      </c>
      <c r="K2711" s="194" t="s">
        <v>17</v>
      </c>
      <c r="L2711" s="2">
        <v>42</v>
      </c>
      <c r="M2711" s="194" t="s">
        <v>5647</v>
      </c>
      <c r="N2711" s="2" t="s">
        <v>830</v>
      </c>
      <c r="O2711" s="195" t="s">
        <v>5648</v>
      </c>
    </row>
    <row r="2712" spans="1:15">
      <c r="A2712" s="7">
        <v>2016</v>
      </c>
      <c r="B2712" s="7" t="s">
        <v>22</v>
      </c>
      <c r="C2712" s="8">
        <v>42674</v>
      </c>
      <c r="D2712" s="7">
        <v>23</v>
      </c>
      <c r="E2712" s="7" t="str">
        <f t="shared" si="67"/>
        <v>S444267423</v>
      </c>
      <c r="F2712" s="4">
        <v>42736</v>
      </c>
      <c r="G2712" s="2">
        <v>183</v>
      </c>
      <c r="H2712" s="2" t="s">
        <v>467</v>
      </c>
      <c r="I2712" s="2" t="s">
        <v>5649</v>
      </c>
      <c r="J2712" s="2" t="s">
        <v>1012</v>
      </c>
      <c r="K2712" s="194" t="s">
        <v>17</v>
      </c>
      <c r="L2712" s="2">
        <v>40</v>
      </c>
      <c r="M2712" s="194" t="s">
        <v>5650</v>
      </c>
      <c r="N2712" s="2" t="s">
        <v>1723</v>
      </c>
      <c r="O2712" s="195" t="s">
        <v>5651</v>
      </c>
    </row>
    <row r="2713" spans="1:15">
      <c r="A2713" s="7">
        <v>2016</v>
      </c>
      <c r="B2713" s="7" t="s">
        <v>22</v>
      </c>
      <c r="C2713" s="8">
        <v>42674</v>
      </c>
      <c r="D2713" s="7">
        <v>24</v>
      </c>
      <c r="E2713" s="7" t="str">
        <f t="shared" si="67"/>
        <v>S444267424</v>
      </c>
      <c r="F2713" s="3" t="s">
        <v>19</v>
      </c>
      <c r="G2713" s="2">
        <v>193</v>
      </c>
      <c r="H2713" s="2" t="s">
        <v>5652</v>
      </c>
      <c r="I2713" s="2" t="s">
        <v>5653</v>
      </c>
      <c r="J2713" s="2" t="s">
        <v>274</v>
      </c>
      <c r="K2713" s="194" t="s">
        <v>17</v>
      </c>
      <c r="L2713" s="2">
        <v>40</v>
      </c>
      <c r="M2713" s="194" t="s">
        <v>730</v>
      </c>
      <c r="N2713" s="2" t="s">
        <v>741</v>
      </c>
      <c r="O2713" s="195" t="s">
        <v>740</v>
      </c>
    </row>
    <row r="2714" spans="1:15">
      <c r="A2714" s="7">
        <v>2016</v>
      </c>
      <c r="B2714" s="7" t="s">
        <v>22</v>
      </c>
      <c r="C2714" s="8">
        <v>42674</v>
      </c>
      <c r="D2714" s="7">
        <v>25</v>
      </c>
      <c r="E2714" s="7" t="str">
        <f t="shared" si="67"/>
        <v>S444267425</v>
      </c>
      <c r="F2714" s="3">
        <v>2018</v>
      </c>
      <c r="G2714" s="2">
        <v>190</v>
      </c>
      <c r="H2714" s="2" t="s">
        <v>5654</v>
      </c>
      <c r="I2714" s="2">
        <v>192</v>
      </c>
      <c r="J2714" s="2" t="s">
        <v>1825</v>
      </c>
      <c r="K2714" s="194" t="s">
        <v>17</v>
      </c>
      <c r="L2714" s="2">
        <v>35</v>
      </c>
      <c r="M2714" s="194" t="s">
        <v>627</v>
      </c>
      <c r="N2714" s="2" t="s">
        <v>625</v>
      </c>
      <c r="O2714" s="195" t="s">
        <v>626</v>
      </c>
    </row>
    <row r="2715" spans="1:15">
      <c r="A2715" s="7">
        <v>2016</v>
      </c>
      <c r="B2715" s="7" t="s">
        <v>22</v>
      </c>
      <c r="C2715" s="8">
        <v>42674</v>
      </c>
      <c r="D2715" s="7">
        <v>26</v>
      </c>
      <c r="E2715" s="7" t="str">
        <f t="shared" si="67"/>
        <v>S444267426</v>
      </c>
      <c r="F2715" s="3">
        <v>2019</v>
      </c>
      <c r="G2715" s="2">
        <v>187</v>
      </c>
      <c r="H2715" s="2" t="s">
        <v>5655</v>
      </c>
      <c r="I2715" s="2">
        <v>190</v>
      </c>
      <c r="J2715" s="2" t="s">
        <v>2141</v>
      </c>
      <c r="K2715" s="194" t="s">
        <v>17</v>
      </c>
      <c r="L2715" s="2">
        <v>33</v>
      </c>
      <c r="M2715" s="194" t="s">
        <v>5656</v>
      </c>
      <c r="N2715" s="2" t="s">
        <v>1551</v>
      </c>
      <c r="O2715" s="195" t="s">
        <v>5657</v>
      </c>
    </row>
    <row r="2716" spans="1:15">
      <c r="A2716" s="7">
        <v>2016</v>
      </c>
      <c r="B2716" s="7" t="s">
        <v>22</v>
      </c>
      <c r="C2716" s="8">
        <v>42674</v>
      </c>
      <c r="D2716" s="7">
        <v>27</v>
      </c>
      <c r="E2716" s="7" t="str">
        <f t="shared" si="67"/>
        <v>S444267427</v>
      </c>
      <c r="F2716" s="3">
        <v>2020</v>
      </c>
      <c r="G2716" s="2">
        <v>185</v>
      </c>
      <c r="H2716" s="2" t="s">
        <v>5658</v>
      </c>
      <c r="I2716" s="2" t="s">
        <v>5659</v>
      </c>
      <c r="J2716" s="2" t="s">
        <v>3167</v>
      </c>
      <c r="K2716" s="194" t="s">
        <v>17</v>
      </c>
      <c r="L2716" s="2">
        <v>27</v>
      </c>
      <c r="M2716" s="194" t="s">
        <v>1858</v>
      </c>
      <c r="N2716" s="2" t="s">
        <v>5239</v>
      </c>
      <c r="O2716" s="195" t="s">
        <v>3425</v>
      </c>
    </row>
    <row r="2717" spans="1:15" ht="15.75" thickBot="1">
      <c r="A2717" s="7">
        <v>2016</v>
      </c>
      <c r="B2717" s="7" t="s">
        <v>22</v>
      </c>
      <c r="C2717" s="8">
        <v>42674</v>
      </c>
      <c r="D2717" s="7">
        <v>28</v>
      </c>
      <c r="E2717" s="7" t="str">
        <f t="shared" si="67"/>
        <v>S444267428</v>
      </c>
      <c r="F2717" s="5">
        <v>2021</v>
      </c>
      <c r="G2717" s="6">
        <v>185</v>
      </c>
      <c r="H2717" s="6" t="s">
        <v>5660</v>
      </c>
      <c r="I2717" s="6" t="s">
        <v>5661</v>
      </c>
      <c r="J2717" s="6" t="s">
        <v>763</v>
      </c>
      <c r="K2717" s="196" t="s">
        <v>17</v>
      </c>
      <c r="L2717" s="6">
        <v>25</v>
      </c>
      <c r="M2717" s="196" t="s">
        <v>1646</v>
      </c>
      <c r="N2717" s="6" t="s">
        <v>455</v>
      </c>
      <c r="O2717" s="197" t="s">
        <v>741</v>
      </c>
    </row>
    <row r="2718" spans="1:15" ht="16.5" thickTop="1" thickBot="1">
      <c r="A2718" s="7">
        <v>2016</v>
      </c>
      <c r="B2718" s="7" t="s">
        <v>21</v>
      </c>
      <c r="C2718" s="8">
        <v>42681</v>
      </c>
      <c r="D2718" s="7">
        <v>1</v>
      </c>
      <c r="E2718" s="7" t="str">
        <f t="shared" si="67"/>
        <v>S45426811</v>
      </c>
      <c r="F2718" s="1" t="s">
        <v>0</v>
      </c>
    </row>
    <row r="2719" spans="1:15" ht="16.5" thickTop="1" thickBot="1">
      <c r="A2719" s="7">
        <v>2016</v>
      </c>
      <c r="B2719" s="7" t="s">
        <v>21</v>
      </c>
      <c r="C2719" s="8">
        <v>42681</v>
      </c>
      <c r="D2719" s="7">
        <v>2</v>
      </c>
      <c r="E2719" s="7" t="str">
        <f t="shared" si="67"/>
        <v>S45426812</v>
      </c>
      <c r="F2719" s="338" t="s">
        <v>1</v>
      </c>
      <c r="G2719" s="341" t="s">
        <v>2</v>
      </c>
      <c r="H2719" s="342"/>
      <c r="I2719" s="342"/>
      <c r="J2719" s="343"/>
      <c r="K2719" s="344" t="s">
        <v>3</v>
      </c>
      <c r="L2719" s="343"/>
      <c r="M2719" s="344" t="s">
        <v>144</v>
      </c>
      <c r="N2719" s="342"/>
      <c r="O2719" s="342"/>
    </row>
    <row r="2720" spans="1:15" ht="18" customHeight="1" thickBot="1">
      <c r="A2720" s="7">
        <v>2016</v>
      </c>
      <c r="B2720" s="7" t="s">
        <v>21</v>
      </c>
      <c r="C2720" s="8">
        <v>42681</v>
      </c>
      <c r="D2720" s="7">
        <v>3</v>
      </c>
      <c r="E2720" s="7" t="str">
        <f t="shared" si="67"/>
        <v>S45426813</v>
      </c>
      <c r="F2720" s="339"/>
      <c r="G2720" s="345" t="s">
        <v>5</v>
      </c>
      <c r="H2720" s="347" t="s">
        <v>145</v>
      </c>
      <c r="I2720" s="348"/>
      <c r="J2720" s="349"/>
      <c r="K2720" s="350" t="s">
        <v>6</v>
      </c>
      <c r="L2720" s="352" t="s">
        <v>7</v>
      </c>
      <c r="M2720" s="350" t="s">
        <v>8</v>
      </c>
      <c r="N2720" s="354" t="s">
        <v>146</v>
      </c>
      <c r="O2720" s="356" t="s">
        <v>147</v>
      </c>
    </row>
    <row r="2721" spans="1:15" ht="15.75" thickBot="1">
      <c r="A2721" s="7">
        <v>2016</v>
      </c>
      <c r="B2721" s="7" t="s">
        <v>21</v>
      </c>
      <c r="C2721" s="8">
        <v>42681</v>
      </c>
      <c r="D2721" s="7">
        <v>4</v>
      </c>
      <c r="E2721" s="7" t="str">
        <f t="shared" si="67"/>
        <v>S45426814</v>
      </c>
      <c r="F2721" s="340"/>
      <c r="G2721" s="346"/>
      <c r="H2721" s="191" t="s">
        <v>9</v>
      </c>
      <c r="I2721" s="192" t="s">
        <v>18</v>
      </c>
      <c r="J2721" s="193" t="s">
        <v>11</v>
      </c>
      <c r="K2721" s="351"/>
      <c r="L2721" s="353"/>
      <c r="M2721" s="351"/>
      <c r="N2721" s="355"/>
      <c r="O2721" s="357"/>
    </row>
    <row r="2722" spans="1:15">
      <c r="A2722" s="7">
        <v>2016</v>
      </c>
      <c r="B2722" s="7" t="s">
        <v>21</v>
      </c>
      <c r="C2722" s="8">
        <v>42681</v>
      </c>
      <c r="D2722" s="7">
        <v>5</v>
      </c>
      <c r="E2722" s="7" t="str">
        <f t="shared" si="67"/>
        <v>S45426815</v>
      </c>
      <c r="F2722" s="3" t="s">
        <v>12</v>
      </c>
      <c r="G2722" s="2" t="s">
        <v>5662</v>
      </c>
      <c r="H2722" s="2" t="s">
        <v>5662</v>
      </c>
      <c r="I2722" s="2" t="s">
        <v>5663</v>
      </c>
      <c r="J2722" s="2" t="s">
        <v>3698</v>
      </c>
      <c r="K2722" s="194" t="s">
        <v>13</v>
      </c>
      <c r="L2722" s="2">
        <v>51</v>
      </c>
      <c r="M2722" s="194" t="s">
        <v>872</v>
      </c>
      <c r="N2722" s="2" t="s">
        <v>1665</v>
      </c>
      <c r="O2722" s="195" t="s">
        <v>2076</v>
      </c>
    </row>
    <row r="2723" spans="1:15">
      <c r="A2723" s="7">
        <v>2016</v>
      </c>
      <c r="B2723" s="7" t="s">
        <v>21</v>
      </c>
      <c r="C2723" s="8">
        <v>42681</v>
      </c>
      <c r="D2723" s="7">
        <v>6</v>
      </c>
      <c r="E2723" s="7" t="str">
        <f t="shared" si="67"/>
        <v>S45426816</v>
      </c>
      <c r="F2723" s="4">
        <v>42675</v>
      </c>
      <c r="G2723" s="2" t="s">
        <v>1988</v>
      </c>
      <c r="H2723" s="2" t="s">
        <v>1988</v>
      </c>
      <c r="I2723" s="2" t="s">
        <v>2221</v>
      </c>
      <c r="J2723" s="2" t="s">
        <v>1995</v>
      </c>
      <c r="K2723" s="194" t="s">
        <v>13</v>
      </c>
      <c r="L2723" s="2">
        <v>52</v>
      </c>
      <c r="M2723" s="194">
        <v>0</v>
      </c>
      <c r="N2723" s="2">
        <v>0</v>
      </c>
      <c r="O2723" s="195">
        <v>100</v>
      </c>
    </row>
    <row r="2724" spans="1:15">
      <c r="A2724" s="7">
        <v>2016</v>
      </c>
      <c r="B2724" s="7" t="s">
        <v>21</v>
      </c>
      <c r="C2724" s="8">
        <v>42681</v>
      </c>
      <c r="D2724" s="7">
        <v>7</v>
      </c>
      <c r="E2724" s="7" t="str">
        <f t="shared" si="67"/>
        <v>S45426817</v>
      </c>
      <c r="F2724" s="4">
        <v>42705</v>
      </c>
      <c r="G2724" s="2" t="s">
        <v>5664</v>
      </c>
      <c r="H2724" s="2" t="s">
        <v>5664</v>
      </c>
      <c r="I2724" s="2" t="s">
        <v>3014</v>
      </c>
      <c r="J2724" s="2" t="s">
        <v>1179</v>
      </c>
      <c r="K2724" s="194" t="s">
        <v>13</v>
      </c>
      <c r="L2724" s="2">
        <v>44</v>
      </c>
      <c r="M2724" s="194">
        <v>8</v>
      </c>
      <c r="N2724" s="2">
        <v>12</v>
      </c>
      <c r="O2724" s="195">
        <v>80</v>
      </c>
    </row>
    <row r="2725" spans="1:15">
      <c r="A2725" s="7">
        <v>2016</v>
      </c>
      <c r="B2725" s="7" t="s">
        <v>21</v>
      </c>
      <c r="C2725" s="8">
        <v>42681</v>
      </c>
      <c r="D2725" s="7">
        <v>8</v>
      </c>
      <c r="E2725" s="7" t="str">
        <f t="shared" si="67"/>
        <v>S45426818</v>
      </c>
      <c r="F2725" s="4">
        <v>42736</v>
      </c>
      <c r="G2725" s="2" t="s">
        <v>5665</v>
      </c>
      <c r="H2725" s="2" t="s">
        <v>5665</v>
      </c>
      <c r="I2725" s="2" t="s">
        <v>2867</v>
      </c>
      <c r="J2725" s="2" t="s">
        <v>3634</v>
      </c>
      <c r="K2725" s="194" t="s">
        <v>13</v>
      </c>
      <c r="L2725" s="2">
        <v>39</v>
      </c>
      <c r="M2725" s="194" t="s">
        <v>787</v>
      </c>
      <c r="N2725" s="2" t="s">
        <v>819</v>
      </c>
      <c r="O2725" s="195" t="s">
        <v>820</v>
      </c>
    </row>
    <row r="2726" spans="1:15">
      <c r="A2726" s="7">
        <v>2016</v>
      </c>
      <c r="B2726" s="7" t="s">
        <v>21</v>
      </c>
      <c r="C2726" s="8">
        <v>42681</v>
      </c>
      <c r="D2726" s="7">
        <v>9</v>
      </c>
      <c r="E2726" s="7" t="str">
        <f t="shared" si="67"/>
        <v>S45426819</v>
      </c>
      <c r="F2726" s="4">
        <v>42767</v>
      </c>
      <c r="G2726" s="2" t="s">
        <v>5666</v>
      </c>
      <c r="H2726" s="2" t="s">
        <v>5666</v>
      </c>
      <c r="I2726" s="2" t="s">
        <v>5667</v>
      </c>
      <c r="J2726" s="2" t="s">
        <v>3048</v>
      </c>
      <c r="K2726" s="194" t="s">
        <v>13</v>
      </c>
      <c r="L2726" s="2">
        <v>38</v>
      </c>
      <c r="M2726" s="194" t="s">
        <v>787</v>
      </c>
      <c r="N2726" s="2" t="s">
        <v>819</v>
      </c>
      <c r="O2726" s="195" t="s">
        <v>820</v>
      </c>
    </row>
    <row r="2727" spans="1:15">
      <c r="A2727" s="7">
        <v>2016</v>
      </c>
      <c r="B2727" s="7" t="s">
        <v>21</v>
      </c>
      <c r="C2727" s="8">
        <v>42681</v>
      </c>
      <c r="D2727" s="7">
        <v>10</v>
      </c>
      <c r="E2727" s="7" t="str">
        <f t="shared" si="67"/>
        <v>S454268110</v>
      </c>
      <c r="F2727" s="3" t="s">
        <v>19</v>
      </c>
      <c r="G2727" s="2" t="s">
        <v>5668</v>
      </c>
      <c r="H2727" s="2" t="s">
        <v>5668</v>
      </c>
      <c r="I2727" s="2" t="s">
        <v>5669</v>
      </c>
      <c r="J2727" s="2" t="s">
        <v>1700</v>
      </c>
      <c r="K2727" s="194" t="s">
        <v>13</v>
      </c>
      <c r="L2727" s="2">
        <v>37</v>
      </c>
      <c r="M2727" s="194" t="s">
        <v>1667</v>
      </c>
      <c r="N2727" s="2" t="s">
        <v>935</v>
      </c>
      <c r="O2727" s="195" t="s">
        <v>1598</v>
      </c>
    </row>
    <row r="2728" spans="1:15">
      <c r="A2728" s="7">
        <v>2016</v>
      </c>
      <c r="B2728" s="7" t="s">
        <v>21</v>
      </c>
      <c r="C2728" s="8">
        <v>42681</v>
      </c>
      <c r="D2728" s="7">
        <v>11</v>
      </c>
      <c r="E2728" s="7" t="str">
        <f t="shared" si="67"/>
        <v>S454268111</v>
      </c>
      <c r="F2728" s="3">
        <v>2018</v>
      </c>
      <c r="G2728" s="2" t="s">
        <v>5670</v>
      </c>
      <c r="H2728" s="2" t="s">
        <v>5670</v>
      </c>
      <c r="I2728" s="2" t="s">
        <v>5671</v>
      </c>
      <c r="J2728" s="2" t="s">
        <v>1828</v>
      </c>
      <c r="K2728" s="194" t="s">
        <v>13</v>
      </c>
      <c r="L2728" s="2">
        <v>32</v>
      </c>
      <c r="M2728" s="194" t="s">
        <v>1463</v>
      </c>
      <c r="N2728" s="2" t="s">
        <v>768</v>
      </c>
      <c r="O2728" s="195" t="s">
        <v>768</v>
      </c>
    </row>
    <row r="2729" spans="1:15">
      <c r="A2729" s="7">
        <v>2016</v>
      </c>
      <c r="B2729" s="7" t="s">
        <v>21</v>
      </c>
      <c r="C2729" s="8">
        <v>42681</v>
      </c>
      <c r="D2729" s="7">
        <v>12</v>
      </c>
      <c r="E2729" s="7" t="str">
        <f t="shared" si="67"/>
        <v>S454268112</v>
      </c>
      <c r="F2729" s="3">
        <v>2019</v>
      </c>
      <c r="G2729" s="2" t="s">
        <v>5672</v>
      </c>
      <c r="H2729" s="2" t="s">
        <v>5672</v>
      </c>
      <c r="I2729" s="2" t="s">
        <v>3763</v>
      </c>
      <c r="J2729" s="2" t="s">
        <v>1617</v>
      </c>
      <c r="K2729" s="194" t="s">
        <v>13</v>
      </c>
      <c r="L2729" s="2">
        <v>29</v>
      </c>
      <c r="M2729" s="194" t="s">
        <v>568</v>
      </c>
      <c r="N2729" s="2" t="s">
        <v>972</v>
      </c>
      <c r="O2729" s="195">
        <v>40</v>
      </c>
    </row>
    <row r="2730" spans="1:15">
      <c r="A2730" s="7">
        <v>2016</v>
      </c>
      <c r="B2730" s="7" t="s">
        <v>21</v>
      </c>
      <c r="C2730" s="8">
        <v>42681</v>
      </c>
      <c r="D2730" s="7">
        <v>13</v>
      </c>
      <c r="E2730" s="7" t="str">
        <f t="shared" si="67"/>
        <v>S454268113</v>
      </c>
      <c r="F2730" s="3">
        <v>2020</v>
      </c>
      <c r="G2730" s="2" t="s">
        <v>5673</v>
      </c>
      <c r="H2730" s="2" t="s">
        <v>5673</v>
      </c>
      <c r="I2730" s="2" t="s">
        <v>5674</v>
      </c>
      <c r="J2730" s="2" t="s">
        <v>880</v>
      </c>
      <c r="K2730" s="194" t="s">
        <v>13</v>
      </c>
      <c r="L2730" s="2">
        <v>24</v>
      </c>
      <c r="M2730" s="194" t="s">
        <v>1023</v>
      </c>
      <c r="N2730" s="2" t="s">
        <v>783</v>
      </c>
      <c r="O2730" s="195" t="s">
        <v>1020</v>
      </c>
    </row>
    <row r="2731" spans="1:15" ht="15.75" thickBot="1">
      <c r="A2731" s="7">
        <v>2016</v>
      </c>
      <c r="B2731" s="7" t="s">
        <v>21</v>
      </c>
      <c r="C2731" s="8">
        <v>42681</v>
      </c>
      <c r="D2731" s="7">
        <v>14</v>
      </c>
      <c r="E2731" s="7" t="str">
        <f t="shared" ref="E2731:E2794" si="68">B2731&amp;C2731&amp;D2731</f>
        <v>S454268114</v>
      </c>
      <c r="F2731" s="5">
        <v>2021</v>
      </c>
      <c r="G2731" s="6" t="s">
        <v>5675</v>
      </c>
      <c r="H2731" s="6" t="s">
        <v>5675</v>
      </c>
      <c r="I2731" s="6" t="s">
        <v>3817</v>
      </c>
      <c r="J2731" s="6" t="s">
        <v>1064</v>
      </c>
      <c r="K2731" s="196" t="s">
        <v>13</v>
      </c>
      <c r="L2731" s="6">
        <v>21</v>
      </c>
      <c r="M2731" s="196" t="s">
        <v>1238</v>
      </c>
      <c r="N2731" s="6" t="s">
        <v>1305</v>
      </c>
      <c r="O2731" s="197" t="s">
        <v>3194</v>
      </c>
    </row>
    <row r="2732" spans="1:15" ht="16.5" thickTop="1" thickBot="1">
      <c r="A2732" s="7">
        <v>2016</v>
      </c>
      <c r="B2732" s="7" t="s">
        <v>21</v>
      </c>
      <c r="C2732" s="8">
        <v>42681</v>
      </c>
      <c r="D2732" s="7">
        <v>15</v>
      </c>
      <c r="E2732" s="7" t="str">
        <f t="shared" si="68"/>
        <v>S454268115</v>
      </c>
      <c r="F2732" s="1" t="s">
        <v>15</v>
      </c>
    </row>
    <row r="2733" spans="1:15" ht="16.5" thickTop="1" thickBot="1">
      <c r="A2733" s="7">
        <v>2016</v>
      </c>
      <c r="B2733" s="7" t="s">
        <v>21</v>
      </c>
      <c r="C2733" s="8">
        <v>42681</v>
      </c>
      <c r="D2733" s="7">
        <v>16</v>
      </c>
      <c r="E2733" s="7" t="str">
        <f t="shared" si="68"/>
        <v>S454268116</v>
      </c>
      <c r="F2733" s="338" t="s">
        <v>1</v>
      </c>
      <c r="G2733" s="341" t="s">
        <v>2</v>
      </c>
      <c r="H2733" s="342"/>
      <c r="I2733" s="342"/>
      <c r="J2733" s="343"/>
      <c r="K2733" s="344" t="s">
        <v>3</v>
      </c>
      <c r="L2733" s="343"/>
      <c r="M2733" s="344" t="s">
        <v>144</v>
      </c>
      <c r="N2733" s="342"/>
      <c r="O2733" s="342"/>
    </row>
    <row r="2734" spans="1:15" ht="18" customHeight="1" thickBot="1">
      <c r="A2734" s="7">
        <v>2016</v>
      </c>
      <c r="B2734" s="7" t="s">
        <v>21</v>
      </c>
      <c r="C2734" s="8">
        <v>42681</v>
      </c>
      <c r="D2734" s="7">
        <v>17</v>
      </c>
      <c r="E2734" s="7" t="str">
        <f t="shared" si="68"/>
        <v>S454268117</v>
      </c>
      <c r="F2734" s="339"/>
      <c r="G2734" s="345" t="s">
        <v>5</v>
      </c>
      <c r="H2734" s="347" t="s">
        <v>145</v>
      </c>
      <c r="I2734" s="348"/>
      <c r="J2734" s="349"/>
      <c r="K2734" s="350" t="s">
        <v>6</v>
      </c>
      <c r="L2734" s="352" t="s">
        <v>7</v>
      </c>
      <c r="M2734" s="350" t="s">
        <v>8</v>
      </c>
      <c r="N2734" s="354" t="s">
        <v>146</v>
      </c>
      <c r="O2734" s="356" t="s">
        <v>147</v>
      </c>
    </row>
    <row r="2735" spans="1:15" ht="15.75" thickBot="1">
      <c r="A2735" s="7">
        <v>2016</v>
      </c>
      <c r="B2735" s="7" t="s">
        <v>21</v>
      </c>
      <c r="C2735" s="8">
        <v>42681</v>
      </c>
      <c r="D2735" s="7">
        <v>18</v>
      </c>
      <c r="E2735" s="7" t="str">
        <f t="shared" si="68"/>
        <v>S454268118</v>
      </c>
      <c r="F2735" s="340"/>
      <c r="G2735" s="346"/>
      <c r="H2735" s="191" t="s">
        <v>9</v>
      </c>
      <c r="I2735" s="192" t="s">
        <v>18</v>
      </c>
      <c r="J2735" s="193" t="s">
        <v>11</v>
      </c>
      <c r="K2735" s="351"/>
      <c r="L2735" s="353"/>
      <c r="M2735" s="351"/>
      <c r="N2735" s="355"/>
      <c r="O2735" s="357"/>
    </row>
    <row r="2736" spans="1:15">
      <c r="A2736" s="7">
        <v>2016</v>
      </c>
      <c r="B2736" s="7" t="s">
        <v>21</v>
      </c>
      <c r="C2736" s="8">
        <v>42681</v>
      </c>
      <c r="D2736" s="7">
        <v>19</v>
      </c>
      <c r="E2736" s="7" t="str">
        <f t="shared" si="68"/>
        <v>S454268119</v>
      </c>
      <c r="F2736" s="3" t="s">
        <v>16</v>
      </c>
      <c r="G2736" s="2" t="s">
        <v>5676</v>
      </c>
      <c r="H2736" s="2" t="s">
        <v>5676</v>
      </c>
      <c r="I2736" s="2" t="s">
        <v>4932</v>
      </c>
      <c r="J2736" s="2" t="s">
        <v>414</v>
      </c>
      <c r="K2736" s="194" t="s">
        <v>13</v>
      </c>
      <c r="L2736" s="2">
        <v>55</v>
      </c>
      <c r="M2736" s="194" t="s">
        <v>518</v>
      </c>
      <c r="N2736" s="2" t="s">
        <v>587</v>
      </c>
      <c r="O2736" s="195" t="s">
        <v>1180</v>
      </c>
    </row>
    <row r="2737" spans="1:15">
      <c r="A2737" s="7">
        <v>2016</v>
      </c>
      <c r="B2737" s="7" t="s">
        <v>21</v>
      </c>
      <c r="C2737" s="8">
        <v>42681</v>
      </c>
      <c r="D2737" s="7">
        <v>20</v>
      </c>
      <c r="E2737" s="7" t="str">
        <f t="shared" si="68"/>
        <v>S454268120</v>
      </c>
      <c r="F2737" s="4">
        <v>42675</v>
      </c>
      <c r="G2737" s="2" t="s">
        <v>5677</v>
      </c>
      <c r="H2737" s="2" t="s">
        <v>5677</v>
      </c>
      <c r="I2737" s="2" t="s">
        <v>5678</v>
      </c>
      <c r="J2737" s="2" t="s">
        <v>1238</v>
      </c>
      <c r="K2737" s="194" t="s">
        <v>13</v>
      </c>
      <c r="L2737" s="2">
        <v>52</v>
      </c>
      <c r="M2737" s="194">
        <v>0</v>
      </c>
      <c r="N2737" s="2" t="s">
        <v>800</v>
      </c>
      <c r="O2737" s="195" t="s">
        <v>2951</v>
      </c>
    </row>
    <row r="2738" spans="1:15">
      <c r="A2738" s="7">
        <v>2016</v>
      </c>
      <c r="B2738" s="7" t="s">
        <v>21</v>
      </c>
      <c r="C2738" s="8">
        <v>42681</v>
      </c>
      <c r="D2738" s="7">
        <v>21</v>
      </c>
      <c r="E2738" s="7" t="str">
        <f t="shared" si="68"/>
        <v>S454268121</v>
      </c>
      <c r="F2738" s="4">
        <v>42705</v>
      </c>
      <c r="G2738" s="2" t="s">
        <v>5679</v>
      </c>
      <c r="H2738" s="2" t="s">
        <v>5679</v>
      </c>
      <c r="I2738" s="2" t="s">
        <v>2634</v>
      </c>
      <c r="J2738" s="2" t="s">
        <v>5680</v>
      </c>
      <c r="K2738" s="194" t="s">
        <v>13</v>
      </c>
      <c r="L2738" s="2">
        <v>48</v>
      </c>
      <c r="M2738" s="194" t="s">
        <v>410</v>
      </c>
      <c r="N2738" s="2" t="s">
        <v>799</v>
      </c>
      <c r="O2738" s="195" t="s">
        <v>2871</v>
      </c>
    </row>
    <row r="2739" spans="1:15">
      <c r="A2739" s="7">
        <v>2016</v>
      </c>
      <c r="B2739" s="7" t="s">
        <v>21</v>
      </c>
      <c r="C2739" s="8">
        <v>42681</v>
      </c>
      <c r="D2739" s="7">
        <v>22</v>
      </c>
      <c r="E2739" s="7" t="str">
        <f t="shared" si="68"/>
        <v>S454268122</v>
      </c>
      <c r="F2739" s="4">
        <v>42736</v>
      </c>
      <c r="G2739" s="2" t="s">
        <v>5681</v>
      </c>
      <c r="H2739" s="2" t="s">
        <v>5681</v>
      </c>
      <c r="I2739" s="2" t="s">
        <v>2518</v>
      </c>
      <c r="J2739" s="2" t="s">
        <v>5682</v>
      </c>
      <c r="K2739" s="194" t="s">
        <v>13</v>
      </c>
      <c r="L2739" s="2">
        <v>40</v>
      </c>
      <c r="M2739" s="194">
        <v>24</v>
      </c>
      <c r="N2739" s="2">
        <v>20</v>
      </c>
      <c r="O2739" s="195">
        <v>56</v>
      </c>
    </row>
    <row r="2740" spans="1:15">
      <c r="A2740" s="7">
        <v>2016</v>
      </c>
      <c r="B2740" s="7" t="s">
        <v>21</v>
      </c>
      <c r="C2740" s="8">
        <v>42681</v>
      </c>
      <c r="D2740" s="7">
        <v>23</v>
      </c>
      <c r="E2740" s="7" t="str">
        <f t="shared" si="68"/>
        <v>S454268123</v>
      </c>
      <c r="F2740" s="4">
        <v>42767</v>
      </c>
      <c r="G2740" s="2" t="s">
        <v>5683</v>
      </c>
      <c r="H2740" s="2" t="s">
        <v>5683</v>
      </c>
      <c r="I2740" s="2" t="s">
        <v>5684</v>
      </c>
      <c r="J2740" s="2" t="s">
        <v>5451</v>
      </c>
      <c r="K2740" s="194" t="s">
        <v>13</v>
      </c>
      <c r="L2740" s="2">
        <v>40</v>
      </c>
      <c r="M2740" s="194">
        <v>24</v>
      </c>
      <c r="N2740" s="2">
        <v>20</v>
      </c>
      <c r="O2740" s="195">
        <v>56</v>
      </c>
    </row>
    <row r="2741" spans="1:15">
      <c r="A2741" s="7">
        <v>2016</v>
      </c>
      <c r="B2741" s="7" t="s">
        <v>21</v>
      </c>
      <c r="C2741" s="8">
        <v>42681</v>
      </c>
      <c r="D2741" s="7">
        <v>24</v>
      </c>
      <c r="E2741" s="7" t="str">
        <f t="shared" si="68"/>
        <v>S454268124</v>
      </c>
      <c r="F2741" s="3" t="s">
        <v>19</v>
      </c>
      <c r="G2741" s="2" t="s">
        <v>5685</v>
      </c>
      <c r="H2741" s="2" t="s">
        <v>5685</v>
      </c>
      <c r="I2741" s="2" t="s">
        <v>5686</v>
      </c>
      <c r="J2741" s="2" t="s">
        <v>5687</v>
      </c>
      <c r="K2741" s="194" t="s">
        <v>13</v>
      </c>
      <c r="L2741" s="2">
        <v>41</v>
      </c>
      <c r="M2741" s="194">
        <v>25</v>
      </c>
      <c r="N2741" s="2" t="s">
        <v>301</v>
      </c>
      <c r="O2741" s="195" t="s">
        <v>1153</v>
      </c>
    </row>
    <row r="2742" spans="1:15">
      <c r="A2742" s="7">
        <v>2016</v>
      </c>
      <c r="B2742" s="7" t="s">
        <v>21</v>
      </c>
      <c r="C2742" s="8">
        <v>42681</v>
      </c>
      <c r="D2742" s="7">
        <v>25</v>
      </c>
      <c r="E2742" s="7" t="str">
        <f t="shared" si="68"/>
        <v>S454268125</v>
      </c>
      <c r="F2742" s="3">
        <v>2018</v>
      </c>
      <c r="G2742" s="2" t="s">
        <v>2564</v>
      </c>
      <c r="H2742" s="2" t="s">
        <v>2564</v>
      </c>
      <c r="I2742" s="2" t="s">
        <v>5688</v>
      </c>
      <c r="J2742" s="2" t="s">
        <v>804</v>
      </c>
      <c r="K2742" s="194" t="s">
        <v>13</v>
      </c>
      <c r="L2742" s="2">
        <v>36</v>
      </c>
      <c r="M2742" s="194" t="s">
        <v>626</v>
      </c>
      <c r="N2742" s="2" t="s">
        <v>1501</v>
      </c>
      <c r="O2742" s="195" t="s">
        <v>586</v>
      </c>
    </row>
    <row r="2743" spans="1:15">
      <c r="A2743" s="7">
        <v>2016</v>
      </c>
      <c r="B2743" s="7" t="s">
        <v>21</v>
      </c>
      <c r="C2743" s="8">
        <v>42681</v>
      </c>
      <c r="D2743" s="7">
        <v>26</v>
      </c>
      <c r="E2743" s="7" t="str">
        <f t="shared" si="68"/>
        <v>S454268126</v>
      </c>
      <c r="F2743" s="3">
        <v>2019</v>
      </c>
      <c r="G2743" s="2" t="s">
        <v>5689</v>
      </c>
      <c r="H2743" s="2" t="s">
        <v>5689</v>
      </c>
      <c r="I2743" s="2" t="s">
        <v>5690</v>
      </c>
      <c r="J2743" s="2" t="s">
        <v>283</v>
      </c>
      <c r="K2743" s="194" t="s">
        <v>13</v>
      </c>
      <c r="L2743" s="2">
        <v>35</v>
      </c>
      <c r="M2743" s="194" t="s">
        <v>1181</v>
      </c>
      <c r="N2743" s="2" t="s">
        <v>1501</v>
      </c>
      <c r="O2743" s="195" t="s">
        <v>587</v>
      </c>
    </row>
    <row r="2744" spans="1:15">
      <c r="A2744" s="7">
        <v>2016</v>
      </c>
      <c r="B2744" s="7" t="s">
        <v>21</v>
      </c>
      <c r="C2744" s="8">
        <v>42681</v>
      </c>
      <c r="D2744" s="7">
        <v>27</v>
      </c>
      <c r="E2744" s="7" t="str">
        <f t="shared" si="68"/>
        <v>S454268127</v>
      </c>
      <c r="F2744" s="3">
        <v>2020</v>
      </c>
      <c r="G2744" s="2" t="s">
        <v>5482</v>
      </c>
      <c r="H2744" s="2" t="s">
        <v>5482</v>
      </c>
      <c r="I2744" s="2" t="s">
        <v>5691</v>
      </c>
      <c r="J2744" s="2" t="s">
        <v>2043</v>
      </c>
      <c r="K2744" s="194" t="s">
        <v>13</v>
      </c>
      <c r="L2744" s="2">
        <v>29</v>
      </c>
      <c r="M2744" s="194" t="s">
        <v>301</v>
      </c>
      <c r="N2744" s="2" t="s">
        <v>1100</v>
      </c>
      <c r="O2744" s="195" t="s">
        <v>529</v>
      </c>
    </row>
    <row r="2745" spans="1:15" ht="15.75" thickBot="1">
      <c r="A2745" s="7">
        <v>2016</v>
      </c>
      <c r="B2745" s="7" t="s">
        <v>21</v>
      </c>
      <c r="C2745" s="8">
        <v>42681</v>
      </c>
      <c r="D2745" s="7">
        <v>28</v>
      </c>
      <c r="E2745" s="7" t="str">
        <f t="shared" si="68"/>
        <v>S454268128</v>
      </c>
      <c r="F2745" s="5">
        <v>2021</v>
      </c>
      <c r="G2745" s="6" t="s">
        <v>5692</v>
      </c>
      <c r="H2745" s="6" t="s">
        <v>5692</v>
      </c>
      <c r="I2745" s="6" t="s">
        <v>5693</v>
      </c>
      <c r="J2745" s="6" t="s">
        <v>2214</v>
      </c>
      <c r="K2745" s="196" t="s">
        <v>13</v>
      </c>
      <c r="L2745" s="6">
        <v>21</v>
      </c>
      <c r="M2745" s="196" t="s">
        <v>1100</v>
      </c>
      <c r="N2745" s="6" t="s">
        <v>301</v>
      </c>
      <c r="O2745" s="197" t="s">
        <v>529</v>
      </c>
    </row>
    <row r="2746" spans="1:15" ht="16.5" thickTop="1" thickBot="1">
      <c r="A2746" s="7">
        <v>2016</v>
      </c>
      <c r="B2746" s="7" t="s">
        <v>20</v>
      </c>
      <c r="C2746" s="8">
        <v>42688</v>
      </c>
      <c r="D2746" s="7">
        <v>1</v>
      </c>
      <c r="E2746" s="7" t="str">
        <f t="shared" si="68"/>
        <v>S46426881</v>
      </c>
      <c r="F2746" s="1" t="s">
        <v>0</v>
      </c>
    </row>
    <row r="2747" spans="1:15" ht="16.5" thickTop="1" thickBot="1">
      <c r="A2747" s="7">
        <v>2016</v>
      </c>
      <c r="B2747" s="7" t="s">
        <v>20</v>
      </c>
      <c r="C2747" s="8">
        <v>42688</v>
      </c>
      <c r="D2747" s="7">
        <v>2</v>
      </c>
      <c r="E2747" s="7" t="str">
        <f t="shared" si="68"/>
        <v>S46426882</v>
      </c>
      <c r="F2747" s="338" t="s">
        <v>1</v>
      </c>
      <c r="G2747" s="341" t="s">
        <v>2</v>
      </c>
      <c r="H2747" s="342"/>
      <c r="I2747" s="342"/>
      <c r="J2747" s="343"/>
      <c r="K2747" s="344" t="s">
        <v>3</v>
      </c>
      <c r="L2747" s="343"/>
      <c r="M2747" s="344" t="s">
        <v>144</v>
      </c>
      <c r="N2747" s="342"/>
      <c r="O2747" s="342"/>
    </row>
    <row r="2748" spans="1:15" ht="18" customHeight="1" thickBot="1">
      <c r="A2748" s="7">
        <v>2016</v>
      </c>
      <c r="B2748" s="7" t="s">
        <v>20</v>
      </c>
      <c r="C2748" s="8">
        <v>42688</v>
      </c>
      <c r="D2748" s="7">
        <v>3</v>
      </c>
      <c r="E2748" s="7" t="str">
        <f t="shared" si="68"/>
        <v>S46426883</v>
      </c>
      <c r="F2748" s="339"/>
      <c r="G2748" s="345" t="s">
        <v>5</v>
      </c>
      <c r="H2748" s="347" t="s">
        <v>145</v>
      </c>
      <c r="I2748" s="348"/>
      <c r="J2748" s="349"/>
      <c r="K2748" s="350" t="s">
        <v>6</v>
      </c>
      <c r="L2748" s="352" t="s">
        <v>7</v>
      </c>
      <c r="M2748" s="350" t="s">
        <v>8</v>
      </c>
      <c r="N2748" s="354" t="s">
        <v>146</v>
      </c>
      <c r="O2748" s="356" t="s">
        <v>147</v>
      </c>
    </row>
    <row r="2749" spans="1:15" ht="15.75" thickBot="1">
      <c r="A2749" s="7">
        <v>2016</v>
      </c>
      <c r="B2749" s="7" t="s">
        <v>20</v>
      </c>
      <c r="C2749" s="8">
        <v>42688</v>
      </c>
      <c r="D2749" s="7">
        <v>4</v>
      </c>
      <c r="E2749" s="7" t="str">
        <f t="shared" si="68"/>
        <v>S46426884</v>
      </c>
      <c r="F2749" s="340"/>
      <c r="G2749" s="346"/>
      <c r="H2749" s="191" t="s">
        <v>9</v>
      </c>
      <c r="I2749" s="192" t="s">
        <v>18</v>
      </c>
      <c r="J2749" s="193" t="s">
        <v>11</v>
      </c>
      <c r="K2749" s="351"/>
      <c r="L2749" s="353"/>
      <c r="M2749" s="351"/>
      <c r="N2749" s="355"/>
      <c r="O2749" s="357"/>
    </row>
    <row r="2750" spans="1:15">
      <c r="A2750" s="7">
        <v>2016</v>
      </c>
      <c r="B2750" s="7" t="s">
        <v>20</v>
      </c>
      <c r="C2750" s="8">
        <v>42688</v>
      </c>
      <c r="D2750" s="7">
        <v>5</v>
      </c>
      <c r="E2750" s="7" t="str">
        <f t="shared" si="68"/>
        <v>S46426885</v>
      </c>
      <c r="F2750" s="3" t="s">
        <v>12</v>
      </c>
      <c r="G2750" s="2">
        <v>-13</v>
      </c>
      <c r="H2750" s="2" t="s">
        <v>5694</v>
      </c>
      <c r="I2750" s="2" t="s">
        <v>5695</v>
      </c>
      <c r="J2750" s="2">
        <v>2</v>
      </c>
      <c r="K2750" s="194" t="s">
        <v>17</v>
      </c>
      <c r="L2750" s="2">
        <v>52</v>
      </c>
      <c r="M2750" s="194" t="s">
        <v>2290</v>
      </c>
      <c r="N2750" s="2" t="s">
        <v>1492</v>
      </c>
      <c r="O2750" s="195" t="s">
        <v>5696</v>
      </c>
    </row>
    <row r="2751" spans="1:15">
      <c r="A2751" s="7">
        <v>2016</v>
      </c>
      <c r="B2751" s="7" t="s">
        <v>20</v>
      </c>
      <c r="C2751" s="8">
        <v>42688</v>
      </c>
      <c r="D2751" s="7">
        <v>6</v>
      </c>
      <c r="E2751" s="7" t="str">
        <f t="shared" si="68"/>
        <v>S46426886</v>
      </c>
      <c r="F2751" s="4">
        <v>42675</v>
      </c>
      <c r="G2751" s="2">
        <v>203</v>
      </c>
      <c r="H2751" s="2" t="s">
        <v>5697</v>
      </c>
      <c r="I2751" s="2" t="s">
        <v>5645</v>
      </c>
      <c r="J2751" s="2" t="s">
        <v>645</v>
      </c>
      <c r="K2751" s="194" t="s">
        <v>17</v>
      </c>
      <c r="L2751" s="2">
        <v>53</v>
      </c>
      <c r="M2751" s="194">
        <v>20</v>
      </c>
      <c r="N2751" s="2">
        <v>28</v>
      </c>
      <c r="O2751" s="195">
        <v>52</v>
      </c>
    </row>
    <row r="2752" spans="1:15">
      <c r="A2752" s="7">
        <v>2016</v>
      </c>
      <c r="B2752" s="7" t="s">
        <v>20</v>
      </c>
      <c r="C2752" s="8">
        <v>42688</v>
      </c>
      <c r="D2752" s="7">
        <v>7</v>
      </c>
      <c r="E2752" s="7" t="str">
        <f t="shared" si="68"/>
        <v>S46426887</v>
      </c>
      <c r="F2752" s="4">
        <v>42705</v>
      </c>
      <c r="G2752" s="2">
        <v>153</v>
      </c>
      <c r="H2752" s="2" t="s">
        <v>5698</v>
      </c>
      <c r="I2752" s="2" t="s">
        <v>5699</v>
      </c>
      <c r="J2752" s="2" t="s">
        <v>744</v>
      </c>
      <c r="K2752" s="194" t="s">
        <v>17</v>
      </c>
      <c r="L2752" s="2">
        <v>50</v>
      </c>
      <c r="M2752" s="194" t="s">
        <v>627</v>
      </c>
      <c r="N2752" s="2" t="s">
        <v>625</v>
      </c>
      <c r="O2752" s="195" t="s">
        <v>626</v>
      </c>
    </row>
    <row r="2753" spans="1:15">
      <c r="A2753" s="7">
        <v>2016</v>
      </c>
      <c r="B2753" s="7" t="s">
        <v>20</v>
      </c>
      <c r="C2753" s="8">
        <v>42688</v>
      </c>
      <c r="D2753" s="7">
        <v>8</v>
      </c>
      <c r="E2753" s="7" t="str">
        <f t="shared" si="68"/>
        <v>S46426888</v>
      </c>
      <c r="F2753" s="4">
        <v>42736</v>
      </c>
      <c r="G2753" s="2">
        <v>158</v>
      </c>
      <c r="H2753" s="2" t="s">
        <v>5634</v>
      </c>
      <c r="I2753" s="2" t="s">
        <v>5700</v>
      </c>
      <c r="J2753" s="2" t="s">
        <v>5687</v>
      </c>
      <c r="K2753" s="194" t="s">
        <v>17</v>
      </c>
      <c r="L2753" s="2">
        <v>43</v>
      </c>
      <c r="M2753" s="194" t="s">
        <v>478</v>
      </c>
      <c r="N2753" s="2" t="s">
        <v>1858</v>
      </c>
      <c r="O2753" s="195" t="s">
        <v>4231</v>
      </c>
    </row>
    <row r="2754" spans="1:15">
      <c r="A2754" s="7">
        <v>2016</v>
      </c>
      <c r="B2754" s="7" t="s">
        <v>20</v>
      </c>
      <c r="C2754" s="8">
        <v>42688</v>
      </c>
      <c r="D2754" s="7">
        <v>9</v>
      </c>
      <c r="E2754" s="7" t="str">
        <f t="shared" si="68"/>
        <v>S46426889</v>
      </c>
      <c r="F2754" s="4">
        <v>42767</v>
      </c>
      <c r="G2754" s="2">
        <v>157</v>
      </c>
      <c r="H2754" s="2" t="s">
        <v>5549</v>
      </c>
      <c r="I2754" s="2" t="s">
        <v>5701</v>
      </c>
      <c r="J2754" s="2" t="s">
        <v>2199</v>
      </c>
      <c r="K2754" s="194" t="s">
        <v>17</v>
      </c>
      <c r="L2754" s="2">
        <v>43</v>
      </c>
      <c r="M2754" s="194" t="s">
        <v>484</v>
      </c>
      <c r="N2754" s="2">
        <v>25</v>
      </c>
      <c r="O2754" s="195" t="s">
        <v>484</v>
      </c>
    </row>
    <row r="2755" spans="1:15">
      <c r="A2755" s="7">
        <v>2016</v>
      </c>
      <c r="B2755" s="7" t="s">
        <v>20</v>
      </c>
      <c r="C2755" s="8">
        <v>42688</v>
      </c>
      <c r="D2755" s="7">
        <v>10</v>
      </c>
      <c r="E2755" s="7" t="str">
        <f t="shared" si="68"/>
        <v>S464268810</v>
      </c>
      <c r="F2755" s="3" t="s">
        <v>19</v>
      </c>
      <c r="G2755" s="2">
        <v>160</v>
      </c>
      <c r="H2755" s="2" t="s">
        <v>5702</v>
      </c>
      <c r="I2755" s="2" t="s">
        <v>5703</v>
      </c>
      <c r="J2755" s="2" t="s">
        <v>1704</v>
      </c>
      <c r="K2755" s="194" t="s">
        <v>17</v>
      </c>
      <c r="L2755" s="2">
        <v>40</v>
      </c>
      <c r="M2755" s="194" t="s">
        <v>2011</v>
      </c>
      <c r="N2755" s="2" t="s">
        <v>301</v>
      </c>
      <c r="O2755" s="195" t="s">
        <v>5704</v>
      </c>
    </row>
    <row r="2756" spans="1:15">
      <c r="A2756" s="7">
        <v>2016</v>
      </c>
      <c r="B2756" s="7" t="s">
        <v>20</v>
      </c>
      <c r="C2756" s="8">
        <v>42688</v>
      </c>
      <c r="D2756" s="7">
        <v>11</v>
      </c>
      <c r="E2756" s="7" t="str">
        <f t="shared" si="68"/>
        <v>S464268811</v>
      </c>
      <c r="F2756" s="3">
        <v>2018</v>
      </c>
      <c r="G2756" s="2">
        <v>158</v>
      </c>
      <c r="H2756" s="2" t="s">
        <v>5705</v>
      </c>
      <c r="I2756" s="2" t="s">
        <v>5706</v>
      </c>
      <c r="J2756" s="2" t="s">
        <v>1867</v>
      </c>
      <c r="K2756" s="194" t="s">
        <v>17</v>
      </c>
      <c r="L2756" s="2">
        <v>31</v>
      </c>
      <c r="M2756" s="194" t="s">
        <v>2168</v>
      </c>
      <c r="N2756" s="2" t="s">
        <v>2684</v>
      </c>
      <c r="O2756" s="195" t="s">
        <v>1960</v>
      </c>
    </row>
    <row r="2757" spans="1:15">
      <c r="A2757" s="7">
        <v>2016</v>
      </c>
      <c r="B2757" s="7" t="s">
        <v>20</v>
      </c>
      <c r="C2757" s="8">
        <v>42688</v>
      </c>
      <c r="D2757" s="7">
        <v>12</v>
      </c>
      <c r="E2757" s="7" t="str">
        <f t="shared" si="68"/>
        <v>S464268812</v>
      </c>
      <c r="F2757" s="3">
        <v>2019</v>
      </c>
      <c r="G2757" s="2">
        <v>155</v>
      </c>
      <c r="H2757" s="2" t="s">
        <v>5707</v>
      </c>
      <c r="I2757" s="2" t="s">
        <v>5708</v>
      </c>
      <c r="J2757" s="2" t="s">
        <v>4191</v>
      </c>
      <c r="K2757" s="194" t="s">
        <v>17</v>
      </c>
      <c r="L2757" s="2">
        <v>26</v>
      </c>
      <c r="M2757" s="194">
        <v>24</v>
      </c>
      <c r="N2757" s="2">
        <v>48</v>
      </c>
      <c r="O2757" s="195">
        <v>28</v>
      </c>
    </row>
    <row r="2758" spans="1:15">
      <c r="A2758" s="7">
        <v>2016</v>
      </c>
      <c r="B2758" s="7" t="s">
        <v>20</v>
      </c>
      <c r="C2758" s="8">
        <v>42688</v>
      </c>
      <c r="D2758" s="7">
        <v>13</v>
      </c>
      <c r="E2758" s="7" t="str">
        <f t="shared" si="68"/>
        <v>S464268813</v>
      </c>
      <c r="F2758" s="3">
        <v>2020</v>
      </c>
      <c r="G2758" s="2">
        <v>150</v>
      </c>
      <c r="H2758" s="2" t="s">
        <v>5709</v>
      </c>
      <c r="I2758" s="2" t="s">
        <v>5710</v>
      </c>
      <c r="J2758" s="2" t="s">
        <v>880</v>
      </c>
      <c r="K2758" s="194" t="s">
        <v>17</v>
      </c>
      <c r="L2758" s="2">
        <v>22</v>
      </c>
      <c r="M2758" s="194" t="s">
        <v>1460</v>
      </c>
      <c r="N2758" s="2" t="s">
        <v>1788</v>
      </c>
      <c r="O2758" s="195" t="s">
        <v>3270</v>
      </c>
    </row>
    <row r="2759" spans="1:15" ht="15.75" thickBot="1">
      <c r="A2759" s="7">
        <v>2016</v>
      </c>
      <c r="B2759" s="7" t="s">
        <v>20</v>
      </c>
      <c r="C2759" s="8">
        <v>42688</v>
      </c>
      <c r="D2759" s="7">
        <v>14</v>
      </c>
      <c r="E2759" s="7" t="str">
        <f t="shared" si="68"/>
        <v>S464268814</v>
      </c>
      <c r="F2759" s="5">
        <v>2021</v>
      </c>
      <c r="G2759" s="6">
        <v>150</v>
      </c>
      <c r="H2759" s="6" t="s">
        <v>5711</v>
      </c>
      <c r="I2759" s="6" t="s">
        <v>5602</v>
      </c>
      <c r="J2759" s="6" t="s">
        <v>1694</v>
      </c>
      <c r="K2759" s="196" t="s">
        <v>17</v>
      </c>
      <c r="L2759" s="6">
        <v>22</v>
      </c>
      <c r="M2759" s="196" t="s">
        <v>2290</v>
      </c>
      <c r="N2759" s="6" t="s">
        <v>2090</v>
      </c>
      <c r="O2759" s="197" t="s">
        <v>4180</v>
      </c>
    </row>
    <row r="2760" spans="1:15" ht="16.5" thickTop="1" thickBot="1">
      <c r="A2760" s="7">
        <v>2016</v>
      </c>
      <c r="B2760" s="7" t="s">
        <v>20</v>
      </c>
      <c r="C2760" s="8">
        <v>42688</v>
      </c>
      <c r="D2760" s="7">
        <v>15</v>
      </c>
      <c r="E2760" s="7" t="str">
        <f t="shared" si="68"/>
        <v>S464268815</v>
      </c>
      <c r="F2760" s="1" t="s">
        <v>15</v>
      </c>
    </row>
    <row r="2761" spans="1:15" ht="16.5" thickTop="1" thickBot="1">
      <c r="A2761" s="7">
        <v>2016</v>
      </c>
      <c r="B2761" s="7" t="s">
        <v>20</v>
      </c>
      <c r="C2761" s="8">
        <v>42688</v>
      </c>
      <c r="D2761" s="7">
        <v>16</v>
      </c>
      <c r="E2761" s="7" t="str">
        <f t="shared" si="68"/>
        <v>S464268816</v>
      </c>
      <c r="F2761" s="338" t="s">
        <v>1</v>
      </c>
      <c r="G2761" s="341" t="s">
        <v>2</v>
      </c>
      <c r="H2761" s="342"/>
      <c r="I2761" s="342"/>
      <c r="J2761" s="343"/>
      <c r="K2761" s="344" t="s">
        <v>3</v>
      </c>
      <c r="L2761" s="343"/>
      <c r="M2761" s="344" t="s">
        <v>144</v>
      </c>
      <c r="N2761" s="342"/>
      <c r="O2761" s="342"/>
    </row>
    <row r="2762" spans="1:15" ht="18" customHeight="1" thickBot="1">
      <c r="A2762" s="7">
        <v>2016</v>
      </c>
      <c r="B2762" s="7" t="s">
        <v>20</v>
      </c>
      <c r="C2762" s="8">
        <v>42688</v>
      </c>
      <c r="D2762" s="7">
        <v>17</v>
      </c>
      <c r="E2762" s="7" t="str">
        <f t="shared" si="68"/>
        <v>S464268817</v>
      </c>
      <c r="F2762" s="339"/>
      <c r="G2762" s="345" t="s">
        <v>5</v>
      </c>
      <c r="H2762" s="347" t="s">
        <v>145</v>
      </c>
      <c r="I2762" s="348"/>
      <c r="J2762" s="349"/>
      <c r="K2762" s="350" t="s">
        <v>6</v>
      </c>
      <c r="L2762" s="352" t="s">
        <v>7</v>
      </c>
      <c r="M2762" s="350" t="s">
        <v>8</v>
      </c>
      <c r="N2762" s="354" t="s">
        <v>146</v>
      </c>
      <c r="O2762" s="356" t="s">
        <v>147</v>
      </c>
    </row>
    <row r="2763" spans="1:15" ht="15.75" thickBot="1">
      <c r="A2763" s="7">
        <v>2016</v>
      </c>
      <c r="B2763" s="7" t="s">
        <v>20</v>
      </c>
      <c r="C2763" s="8">
        <v>42688</v>
      </c>
      <c r="D2763" s="7">
        <v>18</v>
      </c>
      <c r="E2763" s="7" t="str">
        <f t="shared" si="68"/>
        <v>S464268818</v>
      </c>
      <c r="F2763" s="340"/>
      <c r="G2763" s="346"/>
      <c r="H2763" s="191" t="s">
        <v>9</v>
      </c>
      <c r="I2763" s="192" t="s">
        <v>18</v>
      </c>
      <c r="J2763" s="193" t="s">
        <v>11</v>
      </c>
      <c r="K2763" s="351"/>
      <c r="L2763" s="353"/>
      <c r="M2763" s="351"/>
      <c r="N2763" s="355"/>
      <c r="O2763" s="357"/>
    </row>
    <row r="2764" spans="1:15">
      <c r="A2764" s="7">
        <v>2016</v>
      </c>
      <c r="B2764" s="7" t="s">
        <v>20</v>
      </c>
      <c r="C2764" s="8">
        <v>42688</v>
      </c>
      <c r="D2764" s="7">
        <v>19</v>
      </c>
      <c r="E2764" s="7" t="str">
        <f t="shared" si="68"/>
        <v>S464268819</v>
      </c>
      <c r="F2764" s="3" t="s">
        <v>16</v>
      </c>
      <c r="G2764" s="2">
        <v>21</v>
      </c>
      <c r="H2764" s="2" t="s">
        <v>1437</v>
      </c>
      <c r="I2764" s="2" t="s">
        <v>5712</v>
      </c>
      <c r="J2764" s="2" t="s">
        <v>1867</v>
      </c>
      <c r="K2764" s="194" t="s">
        <v>17</v>
      </c>
      <c r="L2764" s="2">
        <v>49</v>
      </c>
      <c r="M2764" s="194">
        <v>10</v>
      </c>
      <c r="N2764" s="2">
        <v>60</v>
      </c>
      <c r="O2764" s="195">
        <v>30</v>
      </c>
    </row>
    <row r="2765" spans="1:15">
      <c r="A2765" s="7">
        <v>2016</v>
      </c>
      <c r="B2765" s="7" t="s">
        <v>20</v>
      </c>
      <c r="C2765" s="8">
        <v>42688</v>
      </c>
      <c r="D2765" s="7">
        <v>20</v>
      </c>
      <c r="E2765" s="7" t="str">
        <f t="shared" si="68"/>
        <v>S464268820</v>
      </c>
      <c r="F2765" s="4">
        <v>42675</v>
      </c>
      <c r="G2765" s="2">
        <v>220</v>
      </c>
      <c r="H2765" s="2" t="s">
        <v>5713</v>
      </c>
      <c r="I2765" s="2">
        <v>226</v>
      </c>
      <c r="J2765" s="2" t="s">
        <v>2552</v>
      </c>
      <c r="K2765" s="194" t="s">
        <v>17</v>
      </c>
      <c r="L2765" s="2">
        <v>50</v>
      </c>
      <c r="M2765" s="194" t="s">
        <v>333</v>
      </c>
      <c r="N2765" s="2" t="s">
        <v>301</v>
      </c>
      <c r="O2765" s="195" t="s">
        <v>406</v>
      </c>
    </row>
    <row r="2766" spans="1:15">
      <c r="A2766" s="7">
        <v>2016</v>
      </c>
      <c r="B2766" s="7" t="s">
        <v>20</v>
      </c>
      <c r="C2766" s="8">
        <v>42688</v>
      </c>
      <c r="D2766" s="7">
        <v>21</v>
      </c>
      <c r="E2766" s="7" t="str">
        <f t="shared" si="68"/>
        <v>S464268821</v>
      </c>
      <c r="F2766" s="4">
        <v>42705</v>
      </c>
      <c r="G2766" s="2">
        <v>185</v>
      </c>
      <c r="H2766" s="2" t="s">
        <v>5714</v>
      </c>
      <c r="I2766" s="2" t="s">
        <v>5715</v>
      </c>
      <c r="J2766" s="2" t="s">
        <v>5716</v>
      </c>
      <c r="K2766" s="194" t="s">
        <v>17</v>
      </c>
      <c r="L2766" s="2">
        <v>46</v>
      </c>
      <c r="M2766" s="194" t="s">
        <v>972</v>
      </c>
      <c r="N2766" s="2" t="s">
        <v>568</v>
      </c>
      <c r="O2766" s="195">
        <v>40</v>
      </c>
    </row>
    <row r="2767" spans="1:15">
      <c r="A2767" s="7">
        <v>2016</v>
      </c>
      <c r="B2767" s="7" t="s">
        <v>20</v>
      </c>
      <c r="C2767" s="8">
        <v>42688</v>
      </c>
      <c r="D2767" s="7">
        <v>22</v>
      </c>
      <c r="E2767" s="7" t="str">
        <f t="shared" si="68"/>
        <v>S464268822</v>
      </c>
      <c r="F2767" s="4">
        <v>42736</v>
      </c>
      <c r="G2767" s="2">
        <v>187</v>
      </c>
      <c r="H2767" s="2" t="s">
        <v>5717</v>
      </c>
      <c r="I2767" s="2" t="s">
        <v>5718</v>
      </c>
      <c r="J2767" s="2" t="s">
        <v>639</v>
      </c>
      <c r="K2767" s="194" t="s">
        <v>17</v>
      </c>
      <c r="L2767" s="2">
        <v>44</v>
      </c>
      <c r="M2767" s="194" t="s">
        <v>3662</v>
      </c>
      <c r="N2767" s="2" t="s">
        <v>799</v>
      </c>
      <c r="O2767" s="195" t="s">
        <v>3662</v>
      </c>
    </row>
    <row r="2768" spans="1:15">
      <c r="A2768" s="7">
        <v>2016</v>
      </c>
      <c r="B2768" s="7" t="s">
        <v>20</v>
      </c>
      <c r="C2768" s="8">
        <v>42688</v>
      </c>
      <c r="D2768" s="7">
        <v>23</v>
      </c>
      <c r="E2768" s="7" t="str">
        <f t="shared" si="68"/>
        <v>S464268823</v>
      </c>
      <c r="F2768" s="4">
        <v>42767</v>
      </c>
      <c r="G2768" s="2">
        <v>185</v>
      </c>
      <c r="H2768" s="2" t="s">
        <v>5719</v>
      </c>
      <c r="I2768" s="2" t="s">
        <v>5720</v>
      </c>
      <c r="J2768" s="2" t="s">
        <v>5015</v>
      </c>
      <c r="K2768" s="194" t="s">
        <v>17</v>
      </c>
      <c r="L2768" s="2">
        <v>44</v>
      </c>
      <c r="M2768" s="194">
        <v>45</v>
      </c>
      <c r="N2768" s="2">
        <v>10</v>
      </c>
      <c r="O2768" s="195">
        <v>45</v>
      </c>
    </row>
    <row r="2769" spans="1:15">
      <c r="A2769" s="7">
        <v>2016</v>
      </c>
      <c r="B2769" s="7" t="s">
        <v>20</v>
      </c>
      <c r="C2769" s="8">
        <v>42688</v>
      </c>
      <c r="D2769" s="7">
        <v>24</v>
      </c>
      <c r="E2769" s="7" t="str">
        <f t="shared" si="68"/>
        <v>S464268824</v>
      </c>
      <c r="F2769" s="3" t="s">
        <v>19</v>
      </c>
      <c r="G2769" s="2">
        <v>194</v>
      </c>
      <c r="H2769" s="2" t="s">
        <v>5721</v>
      </c>
      <c r="I2769" s="2" t="s">
        <v>5722</v>
      </c>
      <c r="J2769" s="2" t="s">
        <v>2452</v>
      </c>
      <c r="K2769" s="194" t="s">
        <v>17</v>
      </c>
      <c r="L2769" s="2">
        <v>42</v>
      </c>
      <c r="M2769" s="194" t="s">
        <v>2149</v>
      </c>
      <c r="N2769" s="2" t="s">
        <v>4064</v>
      </c>
      <c r="O2769" s="195" t="s">
        <v>5723</v>
      </c>
    </row>
    <row r="2770" spans="1:15">
      <c r="A2770" s="7">
        <v>2016</v>
      </c>
      <c r="B2770" s="7" t="s">
        <v>20</v>
      </c>
      <c r="C2770" s="8">
        <v>42688</v>
      </c>
      <c r="D2770" s="7">
        <v>25</v>
      </c>
      <c r="E2770" s="7" t="str">
        <f t="shared" si="68"/>
        <v>S464268825</v>
      </c>
      <c r="F2770" s="3">
        <v>2018</v>
      </c>
      <c r="G2770" s="2">
        <v>190</v>
      </c>
      <c r="H2770" s="2" t="s">
        <v>5486</v>
      </c>
      <c r="I2770" s="2" t="s">
        <v>5445</v>
      </c>
      <c r="J2770" s="2" t="s">
        <v>3460</v>
      </c>
      <c r="K2770" s="194" t="s">
        <v>17</v>
      </c>
      <c r="L2770" s="2">
        <v>33</v>
      </c>
      <c r="M2770" s="194" t="s">
        <v>3058</v>
      </c>
      <c r="N2770" s="2" t="s">
        <v>525</v>
      </c>
      <c r="O2770" s="195" t="s">
        <v>383</v>
      </c>
    </row>
    <row r="2771" spans="1:15">
      <c r="A2771" s="7">
        <v>2016</v>
      </c>
      <c r="B2771" s="7" t="s">
        <v>20</v>
      </c>
      <c r="C2771" s="8">
        <v>42688</v>
      </c>
      <c r="D2771" s="7">
        <v>26</v>
      </c>
      <c r="E2771" s="7" t="str">
        <f t="shared" si="68"/>
        <v>S464268826</v>
      </c>
      <c r="F2771" s="3">
        <v>2019</v>
      </c>
      <c r="G2771" s="2">
        <v>185</v>
      </c>
      <c r="H2771" s="2" t="s">
        <v>5724</v>
      </c>
      <c r="I2771" s="2" t="s">
        <v>5725</v>
      </c>
      <c r="J2771" s="2" t="s">
        <v>1645</v>
      </c>
      <c r="K2771" s="194" t="s">
        <v>17</v>
      </c>
      <c r="L2771" s="2">
        <v>33</v>
      </c>
      <c r="M2771" s="194" t="s">
        <v>257</v>
      </c>
      <c r="N2771" s="2" t="s">
        <v>3023</v>
      </c>
      <c r="O2771" s="195" t="s">
        <v>551</v>
      </c>
    </row>
    <row r="2772" spans="1:15">
      <c r="A2772" s="7">
        <v>2016</v>
      </c>
      <c r="B2772" s="7" t="s">
        <v>20</v>
      </c>
      <c r="C2772" s="8">
        <v>42688</v>
      </c>
      <c r="D2772" s="7">
        <v>27</v>
      </c>
      <c r="E2772" s="7" t="str">
        <f t="shared" si="68"/>
        <v>S464268827</v>
      </c>
      <c r="F2772" s="3">
        <v>2020</v>
      </c>
      <c r="G2772" s="2">
        <v>185</v>
      </c>
      <c r="H2772" s="2" t="s">
        <v>5726</v>
      </c>
      <c r="I2772" s="2" t="s">
        <v>348</v>
      </c>
      <c r="J2772" s="2" t="s">
        <v>3230</v>
      </c>
      <c r="K2772" s="194" t="s">
        <v>17</v>
      </c>
      <c r="L2772" s="2">
        <v>26</v>
      </c>
      <c r="M2772" s="194" t="s">
        <v>383</v>
      </c>
      <c r="N2772" s="2" t="s">
        <v>2071</v>
      </c>
      <c r="O2772" s="195" t="s">
        <v>477</v>
      </c>
    </row>
    <row r="2773" spans="1:15" ht="15.75" thickBot="1">
      <c r="A2773" s="7">
        <v>2016</v>
      </c>
      <c r="B2773" s="7" t="s">
        <v>20</v>
      </c>
      <c r="C2773" s="8">
        <v>42688</v>
      </c>
      <c r="D2773" s="7">
        <v>28</v>
      </c>
      <c r="E2773" s="7" t="str">
        <f t="shared" si="68"/>
        <v>S464268828</v>
      </c>
      <c r="F2773" s="5">
        <v>2021</v>
      </c>
      <c r="G2773" s="6">
        <v>185</v>
      </c>
      <c r="H2773" s="6" t="s">
        <v>3034</v>
      </c>
      <c r="I2773" s="6" t="s">
        <v>5727</v>
      </c>
      <c r="J2773" s="6" t="s">
        <v>448</v>
      </c>
      <c r="K2773" s="196" t="s">
        <v>17</v>
      </c>
      <c r="L2773" s="6">
        <v>26</v>
      </c>
      <c r="M2773" s="196" t="s">
        <v>340</v>
      </c>
      <c r="N2773" s="6" t="s">
        <v>380</v>
      </c>
      <c r="O2773" s="197" t="s">
        <v>420</v>
      </c>
    </row>
    <row r="2774" spans="1:15" ht="16.5" thickTop="1" thickBot="1">
      <c r="A2774" s="7">
        <v>2016</v>
      </c>
      <c r="B2774" s="7" t="s">
        <v>86</v>
      </c>
      <c r="C2774" s="8">
        <v>42695</v>
      </c>
      <c r="D2774" s="7">
        <v>1</v>
      </c>
      <c r="E2774" s="7" t="str">
        <f t="shared" si="68"/>
        <v>S47426951</v>
      </c>
      <c r="F2774" s="1" t="s">
        <v>0</v>
      </c>
    </row>
    <row r="2775" spans="1:15" ht="16.5" thickTop="1" thickBot="1">
      <c r="A2775" s="7">
        <v>2016</v>
      </c>
      <c r="B2775" s="7" t="s">
        <v>86</v>
      </c>
      <c r="C2775" s="8">
        <v>42695</v>
      </c>
      <c r="D2775" s="7">
        <v>2</v>
      </c>
      <c r="E2775" s="7" t="str">
        <f t="shared" si="68"/>
        <v>S47426952</v>
      </c>
      <c r="F2775" s="338" t="s">
        <v>1</v>
      </c>
      <c r="G2775" s="341" t="s">
        <v>2</v>
      </c>
      <c r="H2775" s="342"/>
      <c r="I2775" s="342"/>
      <c r="J2775" s="343"/>
      <c r="K2775" s="344" t="s">
        <v>3</v>
      </c>
      <c r="L2775" s="343"/>
      <c r="M2775" s="344" t="s">
        <v>144</v>
      </c>
      <c r="N2775" s="342"/>
      <c r="O2775" s="342"/>
    </row>
    <row r="2776" spans="1:15" ht="18" customHeight="1" thickBot="1">
      <c r="A2776" s="7">
        <v>2016</v>
      </c>
      <c r="B2776" s="7" t="s">
        <v>86</v>
      </c>
      <c r="C2776" s="8">
        <v>42695</v>
      </c>
      <c r="D2776" s="7">
        <v>3</v>
      </c>
      <c r="E2776" s="7" t="str">
        <f t="shared" si="68"/>
        <v>S47426953</v>
      </c>
      <c r="F2776" s="339"/>
      <c r="G2776" s="345" t="s">
        <v>5</v>
      </c>
      <c r="H2776" s="347" t="s">
        <v>145</v>
      </c>
      <c r="I2776" s="348"/>
      <c r="J2776" s="349"/>
      <c r="K2776" s="350" t="s">
        <v>6</v>
      </c>
      <c r="L2776" s="352" t="s">
        <v>7</v>
      </c>
      <c r="M2776" s="350" t="s">
        <v>8</v>
      </c>
      <c r="N2776" s="354" t="s">
        <v>146</v>
      </c>
      <c r="O2776" s="356" t="s">
        <v>147</v>
      </c>
    </row>
    <row r="2777" spans="1:15" ht="15.75" thickBot="1">
      <c r="A2777" s="7">
        <v>2016</v>
      </c>
      <c r="B2777" s="7" t="s">
        <v>86</v>
      </c>
      <c r="C2777" s="8">
        <v>42695</v>
      </c>
      <c r="D2777" s="7">
        <v>4</v>
      </c>
      <c r="E2777" s="7" t="str">
        <f t="shared" si="68"/>
        <v>S47426954</v>
      </c>
      <c r="F2777" s="340"/>
      <c r="G2777" s="346"/>
      <c r="H2777" s="191" t="s">
        <v>9</v>
      </c>
      <c r="I2777" s="192" t="s">
        <v>18</v>
      </c>
      <c r="J2777" s="193" t="s">
        <v>11</v>
      </c>
      <c r="K2777" s="351"/>
      <c r="L2777" s="353"/>
      <c r="M2777" s="351"/>
      <c r="N2777" s="355"/>
      <c r="O2777" s="357"/>
    </row>
    <row r="2778" spans="1:15">
      <c r="A2778" s="7">
        <v>2016</v>
      </c>
      <c r="B2778" s="7" t="s">
        <v>86</v>
      </c>
      <c r="C2778" s="8">
        <v>42695</v>
      </c>
      <c r="D2778" s="7">
        <v>5</v>
      </c>
      <c r="E2778" s="7" t="str">
        <f t="shared" si="68"/>
        <v>S47426955</v>
      </c>
      <c r="F2778" s="3" t="s">
        <v>12</v>
      </c>
      <c r="G2778" s="2">
        <v>-15</v>
      </c>
      <c r="H2778" s="2" t="s">
        <v>5728</v>
      </c>
      <c r="I2778" s="2" t="s">
        <v>5729</v>
      </c>
      <c r="J2778" s="2" t="s">
        <v>1270</v>
      </c>
      <c r="K2778" s="194" t="s">
        <v>17</v>
      </c>
      <c r="L2778" s="2">
        <v>53</v>
      </c>
      <c r="M2778" s="194" t="s">
        <v>586</v>
      </c>
      <c r="N2778" s="2" t="s">
        <v>587</v>
      </c>
      <c r="O2778" s="195" t="s">
        <v>585</v>
      </c>
    </row>
    <row r="2779" spans="1:15">
      <c r="A2779" s="7">
        <v>2016</v>
      </c>
      <c r="B2779" s="7" t="s">
        <v>86</v>
      </c>
      <c r="C2779" s="8">
        <v>42695</v>
      </c>
      <c r="D2779" s="7">
        <v>6</v>
      </c>
      <c r="E2779" s="7" t="str">
        <f t="shared" si="68"/>
        <v>S47426956</v>
      </c>
      <c r="F2779" s="4">
        <v>42675</v>
      </c>
      <c r="G2779" s="2">
        <v>200</v>
      </c>
      <c r="H2779" s="2" t="s">
        <v>5730</v>
      </c>
      <c r="I2779" s="2" t="s">
        <v>5731</v>
      </c>
      <c r="J2779" s="2">
        <v>2</v>
      </c>
      <c r="K2779" s="194" t="s">
        <v>17</v>
      </c>
      <c r="L2779" s="2">
        <v>51</v>
      </c>
      <c r="M2779" s="194">
        <v>64</v>
      </c>
      <c r="N2779" s="2">
        <v>16</v>
      </c>
      <c r="O2779" s="195">
        <v>20</v>
      </c>
    </row>
    <row r="2780" spans="1:15">
      <c r="A2780" s="7">
        <v>2016</v>
      </c>
      <c r="B2780" s="7" t="s">
        <v>86</v>
      </c>
      <c r="C2780" s="8">
        <v>42695</v>
      </c>
      <c r="D2780" s="7">
        <v>7</v>
      </c>
      <c r="E2780" s="7" t="str">
        <f t="shared" si="68"/>
        <v>S47426957</v>
      </c>
      <c r="F2780" s="4">
        <v>42705</v>
      </c>
      <c r="G2780" s="2">
        <v>158</v>
      </c>
      <c r="H2780" s="2" t="s">
        <v>3560</v>
      </c>
      <c r="I2780" s="2" t="s">
        <v>5732</v>
      </c>
      <c r="J2780" s="2" t="s">
        <v>5733</v>
      </c>
      <c r="K2780" s="194" t="s">
        <v>17</v>
      </c>
      <c r="L2780" s="2">
        <v>50</v>
      </c>
      <c r="M2780" s="194">
        <v>88</v>
      </c>
      <c r="N2780" s="2">
        <v>4</v>
      </c>
      <c r="O2780" s="195">
        <v>8</v>
      </c>
    </row>
    <row r="2781" spans="1:15">
      <c r="A2781" s="7">
        <v>2016</v>
      </c>
      <c r="B2781" s="7" t="s">
        <v>86</v>
      </c>
      <c r="C2781" s="8">
        <v>42695</v>
      </c>
      <c r="D2781" s="7">
        <v>8</v>
      </c>
      <c r="E2781" s="7" t="str">
        <f t="shared" si="68"/>
        <v>S47426958</v>
      </c>
      <c r="F2781" s="4">
        <v>42736</v>
      </c>
      <c r="G2781" s="2">
        <v>154</v>
      </c>
      <c r="H2781" s="2" t="s">
        <v>4378</v>
      </c>
      <c r="I2781" s="2" t="s">
        <v>5734</v>
      </c>
      <c r="J2781" s="2" t="s">
        <v>5735</v>
      </c>
      <c r="K2781" s="194" t="s">
        <v>17</v>
      </c>
      <c r="L2781" s="2">
        <v>38</v>
      </c>
      <c r="M2781" s="194">
        <v>80</v>
      </c>
      <c r="N2781" s="2">
        <v>16</v>
      </c>
      <c r="O2781" s="195">
        <v>4</v>
      </c>
    </row>
    <row r="2782" spans="1:15">
      <c r="A2782" s="7">
        <v>2016</v>
      </c>
      <c r="B2782" s="7" t="s">
        <v>86</v>
      </c>
      <c r="C2782" s="8">
        <v>42695</v>
      </c>
      <c r="D2782" s="7">
        <v>9</v>
      </c>
      <c r="E2782" s="7" t="str">
        <f t="shared" si="68"/>
        <v>S47426959</v>
      </c>
      <c r="F2782" s="4">
        <v>42767</v>
      </c>
      <c r="G2782" s="2">
        <v>152</v>
      </c>
      <c r="H2782" s="2" t="s">
        <v>5736</v>
      </c>
      <c r="I2782" s="2" t="s">
        <v>5737</v>
      </c>
      <c r="J2782" s="2" t="s">
        <v>5738</v>
      </c>
      <c r="K2782" s="194" t="s">
        <v>17</v>
      </c>
      <c r="L2782" s="2">
        <v>36</v>
      </c>
      <c r="M2782" s="194">
        <v>88</v>
      </c>
      <c r="N2782" s="2">
        <v>8</v>
      </c>
      <c r="O2782" s="195">
        <v>4</v>
      </c>
    </row>
    <row r="2783" spans="1:15">
      <c r="A2783" s="7">
        <v>2016</v>
      </c>
      <c r="B2783" s="7" t="s">
        <v>86</v>
      </c>
      <c r="C2783" s="8">
        <v>42695</v>
      </c>
      <c r="D2783" s="7">
        <v>10</v>
      </c>
      <c r="E2783" s="7" t="str">
        <f t="shared" si="68"/>
        <v>S474269510</v>
      </c>
      <c r="F2783" s="3" t="s">
        <v>19</v>
      </c>
      <c r="G2783" s="2">
        <v>155</v>
      </c>
      <c r="H2783" s="2" t="s">
        <v>5740</v>
      </c>
      <c r="I2783" s="2" t="s">
        <v>5741</v>
      </c>
      <c r="J2783" s="2" t="s">
        <v>2708</v>
      </c>
      <c r="K2783" s="194" t="s">
        <v>17</v>
      </c>
      <c r="L2783" s="2">
        <v>39</v>
      </c>
      <c r="M2783" s="194" t="s">
        <v>5742</v>
      </c>
      <c r="N2783" s="2" t="s">
        <v>5743</v>
      </c>
      <c r="O2783" s="195" t="s">
        <v>5744</v>
      </c>
    </row>
    <row r="2784" spans="1:15">
      <c r="A2784" s="7">
        <v>2016</v>
      </c>
      <c r="B2784" s="7" t="s">
        <v>86</v>
      </c>
      <c r="C2784" s="8">
        <v>42695</v>
      </c>
      <c r="D2784" s="7">
        <v>11</v>
      </c>
      <c r="E2784" s="7" t="str">
        <f t="shared" si="68"/>
        <v>S474269511</v>
      </c>
      <c r="F2784" s="3">
        <v>2018</v>
      </c>
      <c r="G2784" s="2">
        <v>155</v>
      </c>
      <c r="H2784" s="2" t="s">
        <v>5667</v>
      </c>
      <c r="I2784" s="2" t="s">
        <v>5745</v>
      </c>
      <c r="J2784" s="2" t="s">
        <v>670</v>
      </c>
      <c r="K2784" s="194" t="s">
        <v>17</v>
      </c>
      <c r="L2784" s="2">
        <v>31</v>
      </c>
      <c r="M2784" s="194" t="s">
        <v>1463</v>
      </c>
      <c r="N2784" s="2" t="s">
        <v>1019</v>
      </c>
      <c r="O2784" s="195" t="s">
        <v>1418</v>
      </c>
    </row>
    <row r="2785" spans="1:15">
      <c r="A2785" s="7">
        <v>2016</v>
      </c>
      <c r="B2785" s="7" t="s">
        <v>86</v>
      </c>
      <c r="C2785" s="8">
        <v>42695</v>
      </c>
      <c r="D2785" s="7">
        <v>12</v>
      </c>
      <c r="E2785" s="7" t="str">
        <f t="shared" si="68"/>
        <v>S474269512</v>
      </c>
      <c r="F2785" s="3">
        <v>2019</v>
      </c>
      <c r="G2785" s="2">
        <v>152</v>
      </c>
      <c r="H2785" s="2" t="s">
        <v>5746</v>
      </c>
      <c r="I2785" s="2" t="s">
        <v>5747</v>
      </c>
      <c r="J2785" s="2" t="s">
        <v>3323</v>
      </c>
      <c r="K2785" s="194" t="s">
        <v>17</v>
      </c>
      <c r="L2785" s="2">
        <v>26</v>
      </c>
      <c r="M2785" s="194">
        <v>32</v>
      </c>
      <c r="N2785" s="2">
        <v>36</v>
      </c>
      <c r="O2785" s="195">
        <v>32</v>
      </c>
    </row>
    <row r="2786" spans="1:15">
      <c r="A2786" s="7">
        <v>2016</v>
      </c>
      <c r="B2786" s="7" t="s">
        <v>86</v>
      </c>
      <c r="C2786" s="8">
        <v>42695</v>
      </c>
      <c r="D2786" s="7">
        <v>13</v>
      </c>
      <c r="E2786" s="7" t="str">
        <f t="shared" si="68"/>
        <v>S474269513</v>
      </c>
      <c r="F2786" s="3">
        <v>2020</v>
      </c>
      <c r="G2786" s="2">
        <v>150</v>
      </c>
      <c r="H2786" s="2" t="s">
        <v>5748</v>
      </c>
      <c r="I2786" s="2" t="s">
        <v>5749</v>
      </c>
      <c r="J2786" s="2" t="s">
        <v>4340</v>
      </c>
      <c r="K2786" s="194" t="s">
        <v>17</v>
      </c>
      <c r="L2786" s="2">
        <v>24</v>
      </c>
      <c r="M2786" s="194" t="s">
        <v>1506</v>
      </c>
      <c r="N2786" s="2" t="s">
        <v>1078</v>
      </c>
      <c r="O2786" s="195" t="s">
        <v>4594</v>
      </c>
    </row>
    <row r="2787" spans="1:15" ht="15.75" thickBot="1">
      <c r="A2787" s="7">
        <v>2016</v>
      </c>
      <c r="B2787" s="7" t="s">
        <v>86</v>
      </c>
      <c r="C2787" s="8">
        <v>42695</v>
      </c>
      <c r="D2787" s="7">
        <v>14</v>
      </c>
      <c r="E2787" s="7" t="str">
        <f t="shared" si="68"/>
        <v>S474269514</v>
      </c>
      <c r="F2787" s="5">
        <v>2021</v>
      </c>
      <c r="G2787" s="6">
        <v>150</v>
      </c>
      <c r="H2787" s="6" t="s">
        <v>5750</v>
      </c>
      <c r="I2787" s="6" t="s">
        <v>5751</v>
      </c>
      <c r="J2787" s="6" t="s">
        <v>378</v>
      </c>
      <c r="K2787" s="196" t="s">
        <v>17</v>
      </c>
      <c r="L2787" s="6">
        <v>23</v>
      </c>
      <c r="M2787" s="196">
        <v>28</v>
      </c>
      <c r="N2787" s="6">
        <v>64</v>
      </c>
      <c r="O2787" s="197">
        <v>8</v>
      </c>
    </row>
    <row r="2788" spans="1:15" ht="16.5" thickTop="1" thickBot="1">
      <c r="A2788" s="7">
        <v>2016</v>
      </c>
      <c r="B2788" s="7" t="s">
        <v>86</v>
      </c>
      <c r="C2788" s="8">
        <v>42695</v>
      </c>
      <c r="D2788" s="7">
        <v>15</v>
      </c>
      <c r="E2788" s="7" t="str">
        <f t="shared" si="68"/>
        <v>S474269515</v>
      </c>
      <c r="F2788" s="1" t="s">
        <v>15</v>
      </c>
    </row>
    <row r="2789" spans="1:15" ht="16.5" thickTop="1" thickBot="1">
      <c r="A2789" s="7">
        <v>2016</v>
      </c>
      <c r="B2789" s="7" t="s">
        <v>86</v>
      </c>
      <c r="C2789" s="8">
        <v>42695</v>
      </c>
      <c r="D2789" s="7">
        <v>16</v>
      </c>
      <c r="E2789" s="7" t="str">
        <f t="shared" si="68"/>
        <v>S474269516</v>
      </c>
      <c r="F2789" s="338" t="s">
        <v>1</v>
      </c>
      <c r="G2789" s="341" t="s">
        <v>2</v>
      </c>
      <c r="H2789" s="342"/>
      <c r="I2789" s="342"/>
      <c r="J2789" s="343"/>
      <c r="K2789" s="344" t="s">
        <v>3</v>
      </c>
      <c r="L2789" s="343"/>
      <c r="M2789" s="344" t="s">
        <v>144</v>
      </c>
      <c r="N2789" s="342"/>
      <c r="O2789" s="342"/>
    </row>
    <row r="2790" spans="1:15" ht="18" customHeight="1" thickBot="1">
      <c r="A2790" s="7">
        <v>2016</v>
      </c>
      <c r="B2790" s="7" t="s">
        <v>86</v>
      </c>
      <c r="C2790" s="8">
        <v>42695</v>
      </c>
      <c r="D2790" s="7">
        <v>17</v>
      </c>
      <c r="E2790" s="7" t="str">
        <f t="shared" si="68"/>
        <v>S474269517</v>
      </c>
      <c r="F2790" s="339"/>
      <c r="G2790" s="345" t="s">
        <v>5</v>
      </c>
      <c r="H2790" s="347" t="s">
        <v>145</v>
      </c>
      <c r="I2790" s="348"/>
      <c r="J2790" s="349"/>
      <c r="K2790" s="350" t="s">
        <v>6</v>
      </c>
      <c r="L2790" s="352" t="s">
        <v>7</v>
      </c>
      <c r="M2790" s="350" t="s">
        <v>8</v>
      </c>
      <c r="N2790" s="354" t="s">
        <v>146</v>
      </c>
      <c r="O2790" s="356" t="s">
        <v>147</v>
      </c>
    </row>
    <row r="2791" spans="1:15" ht="15.75" thickBot="1">
      <c r="A2791" s="7">
        <v>2016</v>
      </c>
      <c r="B2791" s="7" t="s">
        <v>86</v>
      </c>
      <c r="C2791" s="8">
        <v>42695</v>
      </c>
      <c r="D2791" s="7">
        <v>18</v>
      </c>
      <c r="E2791" s="7" t="str">
        <f t="shared" si="68"/>
        <v>S474269518</v>
      </c>
      <c r="F2791" s="340"/>
      <c r="G2791" s="346"/>
      <c r="H2791" s="191" t="s">
        <v>9</v>
      </c>
      <c r="I2791" s="192" t="s">
        <v>18</v>
      </c>
      <c r="J2791" s="193" t="s">
        <v>11</v>
      </c>
      <c r="K2791" s="351"/>
      <c r="L2791" s="353"/>
      <c r="M2791" s="351"/>
      <c r="N2791" s="355"/>
      <c r="O2791" s="357"/>
    </row>
    <row r="2792" spans="1:15">
      <c r="A2792" s="7">
        <v>2016</v>
      </c>
      <c r="B2792" s="7" t="s">
        <v>86</v>
      </c>
      <c r="C2792" s="8">
        <v>42695</v>
      </c>
      <c r="D2792" s="7">
        <v>19</v>
      </c>
      <c r="E2792" s="7" t="str">
        <f t="shared" si="68"/>
        <v>S474269519</v>
      </c>
      <c r="F2792" s="3" t="s">
        <v>16</v>
      </c>
      <c r="G2792" s="2">
        <v>20</v>
      </c>
      <c r="H2792" s="2" t="s">
        <v>5752</v>
      </c>
      <c r="I2792" s="2" t="s">
        <v>5753</v>
      </c>
      <c r="J2792" s="2" t="s">
        <v>3571</v>
      </c>
      <c r="K2792" s="194" t="s">
        <v>17</v>
      </c>
      <c r="L2792" s="2">
        <v>48</v>
      </c>
      <c r="M2792" s="194" t="s">
        <v>1036</v>
      </c>
      <c r="N2792" s="2" t="s">
        <v>5754</v>
      </c>
      <c r="O2792" s="195" t="s">
        <v>5755</v>
      </c>
    </row>
    <row r="2793" spans="1:15">
      <c r="A2793" s="7">
        <v>2016</v>
      </c>
      <c r="B2793" s="7" t="s">
        <v>86</v>
      </c>
      <c r="C2793" s="8">
        <v>42695</v>
      </c>
      <c r="D2793" s="7">
        <v>20</v>
      </c>
      <c r="E2793" s="7" t="str">
        <f t="shared" si="68"/>
        <v>S474269520</v>
      </c>
      <c r="F2793" s="4">
        <v>42675</v>
      </c>
      <c r="G2793" s="2">
        <v>220</v>
      </c>
      <c r="H2793" s="2" t="s">
        <v>5756</v>
      </c>
      <c r="I2793" s="2" t="s">
        <v>5757</v>
      </c>
      <c r="J2793" s="2" t="s">
        <v>5279</v>
      </c>
      <c r="K2793" s="194" t="s">
        <v>17</v>
      </c>
      <c r="L2793" s="2">
        <v>46</v>
      </c>
      <c r="M2793" s="194" t="s">
        <v>4563</v>
      </c>
      <c r="N2793" s="2" t="s">
        <v>4234</v>
      </c>
      <c r="O2793" s="195" t="s">
        <v>4640</v>
      </c>
    </row>
    <row r="2794" spans="1:15">
      <c r="A2794" s="7">
        <v>2016</v>
      </c>
      <c r="B2794" s="7" t="s">
        <v>86</v>
      </c>
      <c r="C2794" s="8">
        <v>42695</v>
      </c>
      <c r="D2794" s="7">
        <v>21</v>
      </c>
      <c r="E2794" s="7" t="str">
        <f t="shared" si="68"/>
        <v>S474269521</v>
      </c>
      <c r="F2794" s="4">
        <v>42705</v>
      </c>
      <c r="G2794" s="2">
        <v>180</v>
      </c>
      <c r="H2794" s="2" t="s">
        <v>5758</v>
      </c>
      <c r="I2794" s="2" t="s">
        <v>4866</v>
      </c>
      <c r="J2794" s="2" t="s">
        <v>2545</v>
      </c>
      <c r="K2794" s="194" t="s">
        <v>17</v>
      </c>
      <c r="L2794" s="2">
        <v>41</v>
      </c>
      <c r="M2794" s="194" t="s">
        <v>314</v>
      </c>
      <c r="N2794" s="2" t="s">
        <v>333</v>
      </c>
      <c r="O2794" s="195" t="s">
        <v>333</v>
      </c>
    </row>
    <row r="2795" spans="1:15">
      <c r="A2795" s="7">
        <v>2016</v>
      </c>
      <c r="B2795" s="7" t="s">
        <v>86</v>
      </c>
      <c r="C2795" s="8">
        <v>42695</v>
      </c>
      <c r="D2795" s="7">
        <v>22</v>
      </c>
      <c r="E2795" s="7" t="str">
        <f t="shared" ref="E2795:E2858" si="69">B2795&amp;C2795&amp;D2795</f>
        <v>S474269522</v>
      </c>
      <c r="F2795" s="4">
        <v>42736</v>
      </c>
      <c r="G2795" s="2">
        <v>180</v>
      </c>
      <c r="H2795" s="2" t="s">
        <v>5759</v>
      </c>
      <c r="I2795" s="2" t="s">
        <v>5760</v>
      </c>
      <c r="J2795" s="2" t="s">
        <v>5761</v>
      </c>
      <c r="K2795" s="194" t="s">
        <v>17</v>
      </c>
      <c r="L2795" s="2">
        <v>35</v>
      </c>
      <c r="M2795" s="194">
        <v>80</v>
      </c>
      <c r="N2795" s="2">
        <v>15</v>
      </c>
      <c r="O2795" s="195">
        <v>5</v>
      </c>
    </row>
    <row r="2796" spans="1:15">
      <c r="A2796" s="7">
        <v>2016</v>
      </c>
      <c r="B2796" s="7" t="s">
        <v>86</v>
      </c>
      <c r="C2796" s="8">
        <v>42695</v>
      </c>
      <c r="D2796" s="7">
        <v>23</v>
      </c>
      <c r="E2796" s="7" t="str">
        <f t="shared" si="69"/>
        <v>S474269523</v>
      </c>
      <c r="F2796" s="4">
        <v>42767</v>
      </c>
      <c r="G2796" s="2">
        <v>180</v>
      </c>
      <c r="H2796" s="2" t="s">
        <v>3086</v>
      </c>
      <c r="I2796" s="2" t="s">
        <v>5762</v>
      </c>
      <c r="J2796" s="2" t="s">
        <v>1543</v>
      </c>
      <c r="K2796" s="194" t="s">
        <v>17</v>
      </c>
      <c r="L2796" s="2">
        <v>35</v>
      </c>
      <c r="M2796" s="194">
        <v>80</v>
      </c>
      <c r="N2796" s="2">
        <v>10</v>
      </c>
      <c r="O2796" s="195">
        <v>10</v>
      </c>
    </row>
    <row r="2797" spans="1:15">
      <c r="A2797" s="7">
        <v>2016</v>
      </c>
      <c r="B2797" s="7" t="s">
        <v>86</v>
      </c>
      <c r="C2797" s="8">
        <v>42695</v>
      </c>
      <c r="D2797" s="7">
        <v>24</v>
      </c>
      <c r="E2797" s="7" t="str">
        <f t="shared" si="69"/>
        <v>S474269524</v>
      </c>
      <c r="F2797" s="3" t="s">
        <v>19</v>
      </c>
      <c r="G2797" s="2">
        <v>190</v>
      </c>
      <c r="H2797" s="2" t="s">
        <v>5763</v>
      </c>
      <c r="I2797" s="2" t="s">
        <v>5764</v>
      </c>
      <c r="J2797" s="2" t="s">
        <v>1012</v>
      </c>
      <c r="K2797" s="194" t="s">
        <v>17</v>
      </c>
      <c r="L2797" s="2">
        <v>34</v>
      </c>
      <c r="M2797" s="194" t="s">
        <v>406</v>
      </c>
      <c r="N2797" s="2" t="s">
        <v>340</v>
      </c>
      <c r="O2797" s="195" t="s">
        <v>379</v>
      </c>
    </row>
    <row r="2798" spans="1:15">
      <c r="A2798" s="7">
        <v>2016</v>
      </c>
      <c r="B2798" s="7" t="s">
        <v>86</v>
      </c>
      <c r="C2798" s="8">
        <v>42695</v>
      </c>
      <c r="D2798" s="7">
        <v>25</v>
      </c>
      <c r="E2798" s="7" t="str">
        <f t="shared" si="69"/>
        <v>S474269525</v>
      </c>
      <c r="F2798" s="3">
        <v>2018</v>
      </c>
      <c r="G2798" s="2">
        <v>185</v>
      </c>
      <c r="H2798" s="2" t="s">
        <v>3371</v>
      </c>
      <c r="I2798" s="2" t="s">
        <v>5690</v>
      </c>
      <c r="J2798" s="2" t="s">
        <v>1757</v>
      </c>
      <c r="K2798" s="194" t="s">
        <v>17</v>
      </c>
      <c r="L2798" s="2">
        <v>33</v>
      </c>
      <c r="M2798" s="194" t="s">
        <v>525</v>
      </c>
      <c r="N2798" s="2" t="s">
        <v>384</v>
      </c>
      <c r="O2798" s="195" t="s">
        <v>477</v>
      </c>
    </row>
    <row r="2799" spans="1:15">
      <c r="A2799" s="7">
        <v>2016</v>
      </c>
      <c r="B2799" s="7" t="s">
        <v>86</v>
      </c>
      <c r="C2799" s="8">
        <v>42695</v>
      </c>
      <c r="D2799" s="7">
        <v>26</v>
      </c>
      <c r="E2799" s="7" t="str">
        <f t="shared" si="69"/>
        <v>S474269526</v>
      </c>
      <c r="F2799" s="3">
        <v>2019</v>
      </c>
      <c r="G2799" s="2">
        <v>188</v>
      </c>
      <c r="H2799" s="2" t="s">
        <v>5765</v>
      </c>
      <c r="I2799" s="2" t="s">
        <v>5766</v>
      </c>
      <c r="J2799" s="2" t="s">
        <v>343</v>
      </c>
      <c r="K2799" s="194" t="s">
        <v>17</v>
      </c>
      <c r="L2799" s="2">
        <v>29</v>
      </c>
      <c r="M2799" s="194" t="s">
        <v>301</v>
      </c>
      <c r="N2799" s="2" t="s">
        <v>3697</v>
      </c>
      <c r="O2799" s="195" t="s">
        <v>379</v>
      </c>
    </row>
    <row r="2800" spans="1:15">
      <c r="A2800" s="7">
        <v>2016</v>
      </c>
      <c r="B2800" s="7" t="s">
        <v>86</v>
      </c>
      <c r="C2800" s="8">
        <v>42695</v>
      </c>
      <c r="D2800" s="7">
        <v>27</v>
      </c>
      <c r="E2800" s="7" t="str">
        <f t="shared" si="69"/>
        <v>S474269527</v>
      </c>
      <c r="F2800" s="3">
        <v>2020</v>
      </c>
      <c r="G2800" s="2">
        <v>189</v>
      </c>
      <c r="H2800" s="2" t="s">
        <v>5767</v>
      </c>
      <c r="I2800" s="2" t="s">
        <v>5768</v>
      </c>
      <c r="J2800" s="2">
        <v>5</v>
      </c>
      <c r="K2800" s="194" t="s">
        <v>17</v>
      </c>
      <c r="L2800" s="2">
        <v>26</v>
      </c>
      <c r="M2800" s="194" t="s">
        <v>3695</v>
      </c>
      <c r="N2800" s="2" t="s">
        <v>3028</v>
      </c>
      <c r="O2800" s="195" t="s">
        <v>257</v>
      </c>
    </row>
    <row r="2801" spans="1:15" ht="15.75" thickBot="1">
      <c r="A2801" s="7">
        <v>2016</v>
      </c>
      <c r="B2801" s="7" t="s">
        <v>86</v>
      </c>
      <c r="C2801" s="8">
        <v>42695</v>
      </c>
      <c r="D2801" s="7">
        <v>28</v>
      </c>
      <c r="E2801" s="7" t="str">
        <f t="shared" si="69"/>
        <v>S474269528</v>
      </c>
      <c r="F2801" s="5">
        <v>2021</v>
      </c>
      <c r="G2801" s="6">
        <v>189</v>
      </c>
      <c r="H2801" s="6" t="s">
        <v>5769</v>
      </c>
      <c r="I2801" s="6" t="s">
        <v>1416</v>
      </c>
      <c r="J2801" s="6" t="s">
        <v>3767</v>
      </c>
      <c r="K2801" s="196" t="s">
        <v>17</v>
      </c>
      <c r="L2801" s="6">
        <v>25</v>
      </c>
      <c r="M2801" s="196" t="s">
        <v>551</v>
      </c>
      <c r="N2801" s="6" t="s">
        <v>2622</v>
      </c>
      <c r="O2801" s="197" t="s">
        <v>2055</v>
      </c>
    </row>
    <row r="2802" spans="1:15" ht="16.5" thickTop="1" thickBot="1">
      <c r="A2802" s="7">
        <v>2016</v>
      </c>
      <c r="B2802" s="7" t="s">
        <v>102</v>
      </c>
      <c r="C2802" s="8">
        <v>42702</v>
      </c>
      <c r="D2802" s="7">
        <v>1</v>
      </c>
      <c r="E2802" s="7" t="str">
        <f t="shared" si="69"/>
        <v>S48427021</v>
      </c>
      <c r="F2802" s="1" t="s">
        <v>0</v>
      </c>
    </row>
    <row r="2803" spans="1:15" ht="16.5" thickTop="1" thickBot="1">
      <c r="A2803" s="7">
        <v>2016</v>
      </c>
      <c r="B2803" s="7" t="s">
        <v>102</v>
      </c>
      <c r="C2803" s="8">
        <v>42702</v>
      </c>
      <c r="D2803" s="7">
        <v>2</v>
      </c>
      <c r="E2803" s="7" t="str">
        <f t="shared" si="69"/>
        <v>S48427022</v>
      </c>
      <c r="F2803" s="338" t="s">
        <v>1</v>
      </c>
      <c r="G2803" s="341" t="s">
        <v>2</v>
      </c>
      <c r="H2803" s="342"/>
      <c r="I2803" s="342"/>
      <c r="J2803" s="343"/>
      <c r="K2803" s="344" t="s">
        <v>3</v>
      </c>
      <c r="L2803" s="343"/>
      <c r="M2803" s="344" t="s">
        <v>144</v>
      </c>
      <c r="N2803" s="342"/>
      <c r="O2803" s="342"/>
    </row>
    <row r="2804" spans="1:15" ht="18" customHeight="1" thickBot="1">
      <c r="A2804" s="7">
        <v>2016</v>
      </c>
      <c r="B2804" s="7" t="s">
        <v>102</v>
      </c>
      <c r="C2804" s="8">
        <v>42702</v>
      </c>
      <c r="D2804" s="7">
        <v>3</v>
      </c>
      <c r="E2804" s="7" t="str">
        <f t="shared" si="69"/>
        <v>S48427023</v>
      </c>
      <c r="F2804" s="339"/>
      <c r="G2804" s="345" t="s">
        <v>5</v>
      </c>
      <c r="H2804" s="347" t="s">
        <v>145</v>
      </c>
      <c r="I2804" s="348"/>
      <c r="J2804" s="349"/>
      <c r="K2804" s="350" t="s">
        <v>6</v>
      </c>
      <c r="L2804" s="352" t="s">
        <v>7</v>
      </c>
      <c r="M2804" s="350" t="s">
        <v>8</v>
      </c>
      <c r="N2804" s="354" t="s">
        <v>146</v>
      </c>
      <c r="O2804" s="356" t="s">
        <v>147</v>
      </c>
    </row>
    <row r="2805" spans="1:15" ht="15.75" thickBot="1">
      <c r="A2805" s="7">
        <v>2016</v>
      </c>
      <c r="B2805" s="7" t="s">
        <v>102</v>
      </c>
      <c r="C2805" s="8">
        <v>42702</v>
      </c>
      <c r="D2805" s="7">
        <v>4</v>
      </c>
      <c r="E2805" s="7" t="str">
        <f t="shared" si="69"/>
        <v>S48427024</v>
      </c>
      <c r="F2805" s="340"/>
      <c r="G2805" s="346"/>
      <c r="H2805" s="191" t="s">
        <v>9</v>
      </c>
      <c r="I2805" s="192" t="s">
        <v>18</v>
      </c>
      <c r="J2805" s="193" t="s">
        <v>11</v>
      </c>
      <c r="K2805" s="351"/>
      <c r="L2805" s="353"/>
      <c r="M2805" s="351"/>
      <c r="N2805" s="355"/>
      <c r="O2805" s="357"/>
    </row>
    <row r="2806" spans="1:15">
      <c r="A2806" s="7">
        <v>2016</v>
      </c>
      <c r="B2806" s="7" t="s">
        <v>102</v>
      </c>
      <c r="C2806" s="8">
        <v>42702</v>
      </c>
      <c r="D2806" s="7">
        <v>5</v>
      </c>
      <c r="E2806" s="7" t="str">
        <f t="shared" si="69"/>
        <v>S48427025</v>
      </c>
      <c r="F2806" s="3" t="s">
        <v>12</v>
      </c>
      <c r="G2806" s="2" t="s">
        <v>5770</v>
      </c>
      <c r="H2806" s="2" t="s">
        <v>5771</v>
      </c>
      <c r="I2806" s="2" t="s">
        <v>5772</v>
      </c>
      <c r="J2806" s="2" t="s">
        <v>4087</v>
      </c>
      <c r="K2806" s="194" t="s">
        <v>17</v>
      </c>
      <c r="L2806" s="2">
        <v>52</v>
      </c>
      <c r="M2806" s="194" t="s">
        <v>1249</v>
      </c>
      <c r="N2806" s="2" t="s">
        <v>601</v>
      </c>
      <c r="O2806" s="195" t="s">
        <v>1138</v>
      </c>
    </row>
    <row r="2807" spans="1:15">
      <c r="A2807" s="7">
        <v>2016</v>
      </c>
      <c r="B2807" s="7" t="s">
        <v>102</v>
      </c>
      <c r="C2807" s="8">
        <v>42702</v>
      </c>
      <c r="D2807" s="7">
        <v>6</v>
      </c>
      <c r="E2807" s="7" t="str">
        <f t="shared" si="69"/>
        <v>S48427026</v>
      </c>
      <c r="F2807" s="4">
        <v>42675</v>
      </c>
      <c r="G2807" s="2">
        <v>198</v>
      </c>
      <c r="H2807" s="2" t="s">
        <v>5773</v>
      </c>
      <c r="I2807" s="2" t="s">
        <v>5774</v>
      </c>
      <c r="J2807" s="2" t="s">
        <v>5775</v>
      </c>
      <c r="K2807" s="194" t="s">
        <v>17</v>
      </c>
      <c r="L2807" s="2">
        <v>52</v>
      </c>
      <c r="M2807" s="194" t="s">
        <v>5776</v>
      </c>
      <c r="N2807" s="2" t="s">
        <v>4180</v>
      </c>
      <c r="O2807" s="195" t="s">
        <v>1492</v>
      </c>
    </row>
    <row r="2808" spans="1:15">
      <c r="A2808" s="7">
        <v>2016</v>
      </c>
      <c r="B2808" s="7" t="s">
        <v>102</v>
      </c>
      <c r="C2808" s="8">
        <v>42702</v>
      </c>
      <c r="D2808" s="7">
        <v>7</v>
      </c>
      <c r="E2808" s="7" t="str">
        <f t="shared" si="69"/>
        <v>S48427027</v>
      </c>
      <c r="F2808" s="4">
        <v>42705</v>
      </c>
      <c r="G2808" s="2">
        <v>143</v>
      </c>
      <c r="H2808" s="2" t="s">
        <v>5074</v>
      </c>
      <c r="I2808" s="2" t="s">
        <v>5373</v>
      </c>
      <c r="J2808" s="2" t="s">
        <v>5777</v>
      </c>
      <c r="K2808" s="194" t="s">
        <v>17</v>
      </c>
      <c r="L2808" s="2">
        <v>52</v>
      </c>
      <c r="M2808" s="194" t="s">
        <v>5778</v>
      </c>
      <c r="N2808" s="2" t="s">
        <v>3672</v>
      </c>
      <c r="O2808" s="195" t="s">
        <v>5316</v>
      </c>
    </row>
    <row r="2809" spans="1:15">
      <c r="A2809" s="7">
        <v>2016</v>
      </c>
      <c r="B2809" s="7" t="s">
        <v>102</v>
      </c>
      <c r="C2809" s="8">
        <v>42702</v>
      </c>
      <c r="D2809" s="7">
        <v>8</v>
      </c>
      <c r="E2809" s="7" t="str">
        <f t="shared" si="69"/>
        <v>S48427028</v>
      </c>
      <c r="F2809" s="4">
        <v>42736</v>
      </c>
      <c r="G2809" s="2">
        <v>130</v>
      </c>
      <c r="H2809" s="2" t="s">
        <v>5779</v>
      </c>
      <c r="I2809" s="2" t="s">
        <v>5780</v>
      </c>
      <c r="J2809" s="2" t="s">
        <v>5781</v>
      </c>
      <c r="K2809" s="194" t="s">
        <v>17</v>
      </c>
      <c r="L2809" s="2">
        <v>40</v>
      </c>
      <c r="M2809" s="194">
        <v>90</v>
      </c>
      <c r="N2809" s="2">
        <v>10</v>
      </c>
      <c r="O2809" s="195">
        <v>0</v>
      </c>
    </row>
    <row r="2810" spans="1:15">
      <c r="A2810" s="7">
        <v>2016</v>
      </c>
      <c r="B2810" s="7" t="s">
        <v>102</v>
      </c>
      <c r="C2810" s="8">
        <v>42702</v>
      </c>
      <c r="D2810" s="7">
        <v>9</v>
      </c>
      <c r="E2810" s="7" t="str">
        <f t="shared" si="69"/>
        <v>S48427029</v>
      </c>
      <c r="F2810" s="4">
        <v>42767</v>
      </c>
      <c r="G2810" s="2">
        <v>135</v>
      </c>
      <c r="H2810" s="2" t="s">
        <v>5782</v>
      </c>
      <c r="I2810" s="2" t="s">
        <v>5783</v>
      </c>
      <c r="J2810" s="2" t="s">
        <v>3942</v>
      </c>
      <c r="K2810" s="194" t="s">
        <v>17</v>
      </c>
      <c r="L2810" s="2">
        <v>38</v>
      </c>
      <c r="M2810" s="194">
        <v>85</v>
      </c>
      <c r="N2810" s="2">
        <v>5</v>
      </c>
      <c r="O2810" s="195">
        <v>10</v>
      </c>
    </row>
    <row r="2811" spans="1:15">
      <c r="A2811" s="7">
        <v>2016</v>
      </c>
      <c r="B2811" s="7" t="s">
        <v>102</v>
      </c>
      <c r="C2811" s="8">
        <v>42702</v>
      </c>
      <c r="D2811" s="7">
        <v>10</v>
      </c>
      <c r="E2811" s="7" t="str">
        <f t="shared" si="69"/>
        <v>S484270210</v>
      </c>
      <c r="F2811" s="3" t="s">
        <v>19</v>
      </c>
      <c r="G2811" s="2">
        <v>160</v>
      </c>
      <c r="H2811" s="2" t="s">
        <v>2550</v>
      </c>
      <c r="I2811" s="2" t="s">
        <v>5784</v>
      </c>
      <c r="J2811" s="2" t="s">
        <v>2395</v>
      </c>
      <c r="K2811" s="194" t="s">
        <v>17</v>
      </c>
      <c r="L2811" s="2">
        <v>40</v>
      </c>
      <c r="M2811" s="194" t="s">
        <v>843</v>
      </c>
      <c r="N2811" s="2" t="s">
        <v>257</v>
      </c>
      <c r="O2811" s="195" t="s">
        <v>4241</v>
      </c>
    </row>
    <row r="2812" spans="1:15">
      <c r="A2812" s="7">
        <v>2016</v>
      </c>
      <c r="B2812" s="7" t="s">
        <v>102</v>
      </c>
      <c r="C2812" s="8">
        <v>42702</v>
      </c>
      <c r="D2812" s="7">
        <v>11</v>
      </c>
      <c r="E2812" s="7" t="str">
        <f t="shared" si="69"/>
        <v>S484270211</v>
      </c>
      <c r="F2812" s="3">
        <v>2018</v>
      </c>
      <c r="G2812" s="2">
        <v>155</v>
      </c>
      <c r="H2812" s="2">
        <v>156</v>
      </c>
      <c r="I2812" s="2" t="s">
        <v>5785</v>
      </c>
      <c r="J2812" s="2" t="s">
        <v>595</v>
      </c>
      <c r="K2812" s="194" t="s">
        <v>17</v>
      </c>
      <c r="L2812" s="2">
        <v>34</v>
      </c>
      <c r="M2812" s="194" t="s">
        <v>1598</v>
      </c>
      <c r="N2812" s="2" t="s">
        <v>935</v>
      </c>
      <c r="O2812" s="195" t="s">
        <v>1667</v>
      </c>
    </row>
    <row r="2813" spans="1:15">
      <c r="A2813" s="7">
        <v>2016</v>
      </c>
      <c r="B2813" s="7" t="s">
        <v>102</v>
      </c>
      <c r="C2813" s="8">
        <v>42702</v>
      </c>
      <c r="D2813" s="7">
        <v>12</v>
      </c>
      <c r="E2813" s="7" t="str">
        <f t="shared" si="69"/>
        <v>S484270212</v>
      </c>
      <c r="F2813" s="3">
        <v>2019</v>
      </c>
      <c r="G2813" s="2">
        <v>150</v>
      </c>
      <c r="H2813" s="2" t="s">
        <v>5786</v>
      </c>
      <c r="I2813" s="2" t="s">
        <v>5787</v>
      </c>
      <c r="J2813" s="2" t="s">
        <v>2811</v>
      </c>
      <c r="K2813" s="194" t="s">
        <v>17</v>
      </c>
      <c r="L2813" s="2">
        <v>31</v>
      </c>
      <c r="M2813" s="194" t="s">
        <v>5788</v>
      </c>
      <c r="N2813" s="2" t="s">
        <v>842</v>
      </c>
      <c r="O2813" s="195" t="s">
        <v>5789</v>
      </c>
    </row>
    <row r="2814" spans="1:15">
      <c r="A2814" s="7">
        <v>2016</v>
      </c>
      <c r="B2814" s="7" t="s">
        <v>102</v>
      </c>
      <c r="C2814" s="8">
        <v>42702</v>
      </c>
      <c r="D2814" s="7">
        <v>13</v>
      </c>
      <c r="E2814" s="7" t="str">
        <f t="shared" si="69"/>
        <v>S484270213</v>
      </c>
      <c r="F2814" s="3">
        <v>2020</v>
      </c>
      <c r="G2814" s="2">
        <v>150</v>
      </c>
      <c r="H2814" s="2" t="s">
        <v>5790</v>
      </c>
      <c r="I2814" s="2" t="s">
        <v>5791</v>
      </c>
      <c r="J2814" s="2" t="s">
        <v>1156</v>
      </c>
      <c r="K2814" s="194" t="s">
        <v>17</v>
      </c>
      <c r="L2814" s="2">
        <v>27</v>
      </c>
      <c r="M2814" s="194" t="s">
        <v>972</v>
      </c>
      <c r="N2814" s="2" t="s">
        <v>1371</v>
      </c>
      <c r="O2814" s="195" t="s">
        <v>340</v>
      </c>
    </row>
    <row r="2815" spans="1:15" ht="15.75" thickBot="1">
      <c r="A2815" s="7">
        <v>2016</v>
      </c>
      <c r="B2815" s="7" t="s">
        <v>102</v>
      </c>
      <c r="C2815" s="8">
        <v>42702</v>
      </c>
      <c r="D2815" s="7">
        <v>14</v>
      </c>
      <c r="E2815" s="7" t="str">
        <f t="shared" si="69"/>
        <v>S484270214</v>
      </c>
      <c r="F2815" s="5">
        <v>2021</v>
      </c>
      <c r="G2815" s="6">
        <v>150</v>
      </c>
      <c r="H2815" s="6" t="s">
        <v>5792</v>
      </c>
      <c r="I2815" s="6" t="s">
        <v>4520</v>
      </c>
      <c r="J2815" s="6" t="s">
        <v>2811</v>
      </c>
      <c r="K2815" s="196" t="s">
        <v>17</v>
      </c>
      <c r="L2815" s="6">
        <v>26</v>
      </c>
      <c r="M2815" s="196" t="s">
        <v>697</v>
      </c>
      <c r="N2815" s="6" t="s">
        <v>701</v>
      </c>
      <c r="O2815" s="197" t="s">
        <v>444</v>
      </c>
    </row>
    <row r="2816" spans="1:15" ht="16.5" thickTop="1" thickBot="1">
      <c r="A2816" s="7">
        <v>2016</v>
      </c>
      <c r="B2816" s="7" t="s">
        <v>102</v>
      </c>
      <c r="C2816" s="8">
        <v>42702</v>
      </c>
      <c r="D2816" s="7">
        <v>15</v>
      </c>
      <c r="E2816" s="7" t="str">
        <f t="shared" si="69"/>
        <v>S484270215</v>
      </c>
      <c r="F2816" s="1" t="s">
        <v>15</v>
      </c>
    </row>
    <row r="2817" spans="1:15" ht="16.5" thickTop="1" thickBot="1">
      <c r="A2817" s="7">
        <v>2016</v>
      </c>
      <c r="B2817" s="7" t="s">
        <v>102</v>
      </c>
      <c r="C2817" s="8">
        <v>42702</v>
      </c>
      <c r="D2817" s="7">
        <v>16</v>
      </c>
      <c r="E2817" s="7" t="str">
        <f t="shared" si="69"/>
        <v>S484270216</v>
      </c>
      <c r="F2817" s="338" t="s">
        <v>1</v>
      </c>
      <c r="G2817" s="341" t="s">
        <v>2</v>
      </c>
      <c r="H2817" s="342"/>
      <c r="I2817" s="342"/>
      <c r="J2817" s="343"/>
      <c r="K2817" s="344" t="s">
        <v>3</v>
      </c>
      <c r="L2817" s="343"/>
      <c r="M2817" s="344" t="s">
        <v>144</v>
      </c>
      <c r="N2817" s="342"/>
      <c r="O2817" s="342"/>
    </row>
    <row r="2818" spans="1:15" ht="18" customHeight="1" thickBot="1">
      <c r="A2818" s="7">
        <v>2016</v>
      </c>
      <c r="B2818" s="7" t="s">
        <v>102</v>
      </c>
      <c r="C2818" s="8">
        <v>42702</v>
      </c>
      <c r="D2818" s="7">
        <v>17</v>
      </c>
      <c r="E2818" s="7" t="str">
        <f t="shared" si="69"/>
        <v>S484270217</v>
      </c>
      <c r="F2818" s="339"/>
      <c r="G2818" s="345" t="s">
        <v>5</v>
      </c>
      <c r="H2818" s="347" t="s">
        <v>145</v>
      </c>
      <c r="I2818" s="348"/>
      <c r="J2818" s="349"/>
      <c r="K2818" s="350" t="s">
        <v>6</v>
      </c>
      <c r="L2818" s="352" t="s">
        <v>7</v>
      </c>
      <c r="M2818" s="350" t="s">
        <v>8</v>
      </c>
      <c r="N2818" s="354" t="s">
        <v>146</v>
      </c>
      <c r="O2818" s="356" t="s">
        <v>147</v>
      </c>
    </row>
    <row r="2819" spans="1:15" ht="15.75" thickBot="1">
      <c r="A2819" s="7">
        <v>2016</v>
      </c>
      <c r="B2819" s="7" t="s">
        <v>102</v>
      </c>
      <c r="C2819" s="8">
        <v>42702</v>
      </c>
      <c r="D2819" s="7">
        <v>18</v>
      </c>
      <c r="E2819" s="7" t="str">
        <f t="shared" si="69"/>
        <v>S484270218</v>
      </c>
      <c r="F2819" s="340"/>
      <c r="G2819" s="346"/>
      <c r="H2819" s="191" t="s">
        <v>9</v>
      </c>
      <c r="I2819" s="192" t="s">
        <v>18</v>
      </c>
      <c r="J2819" s="193" t="s">
        <v>11</v>
      </c>
      <c r="K2819" s="351"/>
      <c r="L2819" s="353"/>
      <c r="M2819" s="351"/>
      <c r="N2819" s="355"/>
      <c r="O2819" s="357"/>
    </row>
    <row r="2820" spans="1:15">
      <c r="A2820" s="7">
        <v>2016</v>
      </c>
      <c r="B2820" s="7" t="s">
        <v>102</v>
      </c>
      <c r="C2820" s="8">
        <v>42702</v>
      </c>
      <c r="D2820" s="7">
        <v>19</v>
      </c>
      <c r="E2820" s="7" t="str">
        <f t="shared" si="69"/>
        <v>S484270219</v>
      </c>
      <c r="F2820" s="3" t="s">
        <v>16</v>
      </c>
      <c r="G2820" s="2">
        <v>22</v>
      </c>
      <c r="H2820" s="2" t="s">
        <v>5793</v>
      </c>
      <c r="I2820" s="2" t="s">
        <v>5794</v>
      </c>
      <c r="J2820" s="2" t="s">
        <v>2179</v>
      </c>
      <c r="K2820" s="194" t="s">
        <v>17</v>
      </c>
      <c r="L2820" s="2">
        <v>49</v>
      </c>
      <c r="M2820" s="194" t="s">
        <v>2030</v>
      </c>
      <c r="N2820" s="2" t="s">
        <v>3270</v>
      </c>
      <c r="O2820" s="195" t="s">
        <v>1019</v>
      </c>
    </row>
    <row r="2821" spans="1:15">
      <c r="A2821" s="7">
        <v>2016</v>
      </c>
      <c r="B2821" s="7" t="s">
        <v>102</v>
      </c>
      <c r="C2821" s="8">
        <v>42702</v>
      </c>
      <c r="D2821" s="7">
        <v>20</v>
      </c>
      <c r="E2821" s="7" t="str">
        <f t="shared" si="69"/>
        <v>S484270220</v>
      </c>
      <c r="F2821" s="4">
        <v>42675</v>
      </c>
      <c r="G2821" s="2">
        <v>220</v>
      </c>
      <c r="H2821" s="2" t="s">
        <v>5795</v>
      </c>
      <c r="I2821" s="2" t="s">
        <v>5796</v>
      </c>
      <c r="J2821" s="2" t="s">
        <v>309</v>
      </c>
      <c r="K2821" s="194" t="s">
        <v>17</v>
      </c>
      <c r="L2821" s="2">
        <v>48</v>
      </c>
      <c r="M2821" s="194" t="s">
        <v>4231</v>
      </c>
      <c r="N2821" s="2" t="s">
        <v>4231</v>
      </c>
      <c r="O2821" s="195" t="s">
        <v>2684</v>
      </c>
    </row>
    <row r="2822" spans="1:15">
      <c r="A2822" s="7">
        <v>2016</v>
      </c>
      <c r="B2822" s="7" t="s">
        <v>102</v>
      </c>
      <c r="C2822" s="8">
        <v>42702</v>
      </c>
      <c r="D2822" s="7">
        <v>21</v>
      </c>
      <c r="E2822" s="7" t="str">
        <f t="shared" si="69"/>
        <v>S484270221</v>
      </c>
      <c r="F2822" s="4">
        <v>42705</v>
      </c>
      <c r="G2822" s="2">
        <v>173</v>
      </c>
      <c r="H2822" s="2" t="s">
        <v>1096</v>
      </c>
      <c r="I2822" s="2" t="s">
        <v>2949</v>
      </c>
      <c r="J2822" s="2" t="s">
        <v>5797</v>
      </c>
      <c r="K2822" s="194" t="s">
        <v>17</v>
      </c>
      <c r="L2822" s="2">
        <v>47</v>
      </c>
      <c r="M2822" s="194">
        <v>35</v>
      </c>
      <c r="N2822" s="2">
        <v>15</v>
      </c>
      <c r="O2822" s="195">
        <v>50</v>
      </c>
    </row>
    <row r="2823" spans="1:15">
      <c r="A2823" s="7">
        <v>2016</v>
      </c>
      <c r="B2823" s="7" t="s">
        <v>102</v>
      </c>
      <c r="C2823" s="8">
        <v>42702</v>
      </c>
      <c r="D2823" s="7">
        <v>22</v>
      </c>
      <c r="E2823" s="7" t="str">
        <f t="shared" si="69"/>
        <v>S484270222</v>
      </c>
      <c r="F2823" s="4">
        <v>42736</v>
      </c>
      <c r="G2823" s="2">
        <v>165</v>
      </c>
      <c r="H2823" s="2" t="s">
        <v>5798</v>
      </c>
      <c r="I2823" s="2" t="s">
        <v>5799</v>
      </c>
      <c r="J2823" s="2" t="s">
        <v>5800</v>
      </c>
      <c r="K2823" s="194" t="s">
        <v>17</v>
      </c>
      <c r="L2823" s="2">
        <v>38</v>
      </c>
      <c r="M2823" s="194" t="s">
        <v>4666</v>
      </c>
      <c r="N2823" s="2" t="s">
        <v>1715</v>
      </c>
      <c r="O2823" s="195" t="s">
        <v>729</v>
      </c>
    </row>
    <row r="2824" spans="1:15">
      <c r="A2824" s="7">
        <v>2016</v>
      </c>
      <c r="B2824" s="7" t="s">
        <v>102</v>
      </c>
      <c r="C2824" s="8">
        <v>42702</v>
      </c>
      <c r="D2824" s="7">
        <v>23</v>
      </c>
      <c r="E2824" s="7" t="str">
        <f t="shared" si="69"/>
        <v>S484270223</v>
      </c>
      <c r="F2824" s="4">
        <v>42767</v>
      </c>
      <c r="G2824" s="2">
        <v>165</v>
      </c>
      <c r="H2824" s="2" t="s">
        <v>5801</v>
      </c>
      <c r="I2824" s="2" t="s">
        <v>5802</v>
      </c>
      <c r="J2824" s="2" t="s">
        <v>5803</v>
      </c>
      <c r="K2824" s="194" t="s">
        <v>17</v>
      </c>
      <c r="L2824" s="2">
        <v>38</v>
      </c>
      <c r="M2824" s="194" t="s">
        <v>4896</v>
      </c>
      <c r="N2824" s="2">
        <v>0</v>
      </c>
      <c r="O2824" s="195" t="s">
        <v>585</v>
      </c>
    </row>
    <row r="2825" spans="1:15">
      <c r="A2825" s="7">
        <v>2016</v>
      </c>
      <c r="B2825" s="7" t="s">
        <v>102</v>
      </c>
      <c r="C2825" s="8">
        <v>42702</v>
      </c>
      <c r="D2825" s="7">
        <v>24</v>
      </c>
      <c r="E2825" s="7" t="str">
        <f t="shared" si="69"/>
        <v>S484270224</v>
      </c>
      <c r="F2825" s="3" t="s">
        <v>19</v>
      </c>
      <c r="G2825" s="2">
        <v>195</v>
      </c>
      <c r="H2825" s="2" t="s">
        <v>2724</v>
      </c>
      <c r="I2825" s="2" t="s">
        <v>5804</v>
      </c>
      <c r="J2825" s="2" t="s">
        <v>3287</v>
      </c>
      <c r="K2825" s="194" t="s">
        <v>17</v>
      </c>
      <c r="L2825" s="2">
        <v>37</v>
      </c>
      <c r="M2825" s="194" t="s">
        <v>1099</v>
      </c>
      <c r="N2825" s="2" t="s">
        <v>506</v>
      </c>
      <c r="O2825" s="195" t="s">
        <v>1100</v>
      </c>
    </row>
    <row r="2826" spans="1:15">
      <c r="A2826" s="7">
        <v>2016</v>
      </c>
      <c r="B2826" s="7" t="s">
        <v>102</v>
      </c>
      <c r="C2826" s="8">
        <v>42702</v>
      </c>
      <c r="D2826" s="7">
        <v>25</v>
      </c>
      <c r="E2826" s="7" t="str">
        <f t="shared" si="69"/>
        <v>S484270225</v>
      </c>
      <c r="F2826" s="3">
        <v>2018</v>
      </c>
      <c r="G2826" s="2">
        <v>190</v>
      </c>
      <c r="H2826" s="2" t="s">
        <v>2751</v>
      </c>
      <c r="I2826" s="2" t="s">
        <v>5805</v>
      </c>
      <c r="J2826" s="2" t="s">
        <v>2965</v>
      </c>
      <c r="K2826" s="194" t="s">
        <v>17</v>
      </c>
      <c r="L2826" s="2">
        <v>33</v>
      </c>
      <c r="M2826" s="194" t="s">
        <v>631</v>
      </c>
      <c r="N2826" s="2" t="s">
        <v>529</v>
      </c>
      <c r="O2826" s="195" t="s">
        <v>1099</v>
      </c>
    </row>
    <row r="2827" spans="1:15">
      <c r="A2827" s="7">
        <v>2016</v>
      </c>
      <c r="B2827" s="7" t="s">
        <v>102</v>
      </c>
      <c r="C2827" s="8">
        <v>42702</v>
      </c>
      <c r="D2827" s="7">
        <v>26</v>
      </c>
      <c r="E2827" s="7" t="str">
        <f t="shared" si="69"/>
        <v>S484270226</v>
      </c>
      <c r="F2827" s="3">
        <v>2019</v>
      </c>
      <c r="G2827" s="2">
        <v>190</v>
      </c>
      <c r="H2827" s="2" t="s">
        <v>5806</v>
      </c>
      <c r="I2827" s="2" t="s">
        <v>5807</v>
      </c>
      <c r="J2827" s="2" t="s">
        <v>1356</v>
      </c>
      <c r="K2827" s="194" t="s">
        <v>17</v>
      </c>
      <c r="L2827" s="2">
        <v>30</v>
      </c>
      <c r="M2827" s="194" t="s">
        <v>631</v>
      </c>
      <c r="N2827" s="2" t="s">
        <v>631</v>
      </c>
      <c r="O2827" s="195" t="s">
        <v>1173</v>
      </c>
    </row>
    <row r="2828" spans="1:15">
      <c r="A2828" s="7">
        <v>2016</v>
      </c>
      <c r="B2828" s="7" t="s">
        <v>102</v>
      </c>
      <c r="C2828" s="8">
        <v>42702</v>
      </c>
      <c r="D2828" s="7">
        <v>27</v>
      </c>
      <c r="E2828" s="7" t="str">
        <f t="shared" si="69"/>
        <v>S484270227</v>
      </c>
      <c r="F2828" s="3">
        <v>2020</v>
      </c>
      <c r="G2828" s="2">
        <v>190</v>
      </c>
      <c r="H2828" s="2" t="s">
        <v>5808</v>
      </c>
      <c r="I2828" s="2" t="s">
        <v>5809</v>
      </c>
      <c r="J2828" s="2" t="s">
        <v>1871</v>
      </c>
      <c r="K2828" s="194" t="s">
        <v>17</v>
      </c>
      <c r="L2828" s="2">
        <v>28</v>
      </c>
      <c r="M2828" s="194" t="s">
        <v>631</v>
      </c>
      <c r="N2828" s="2" t="s">
        <v>631</v>
      </c>
      <c r="O2828" s="195" t="s">
        <v>1173</v>
      </c>
    </row>
    <row r="2829" spans="1:15" ht="15.75" thickBot="1">
      <c r="A2829" s="7">
        <v>2016</v>
      </c>
      <c r="B2829" s="7" t="s">
        <v>102</v>
      </c>
      <c r="C2829" s="8">
        <v>42702</v>
      </c>
      <c r="D2829" s="7">
        <v>28</v>
      </c>
      <c r="E2829" s="7" t="str">
        <f t="shared" si="69"/>
        <v>S484270228</v>
      </c>
      <c r="F2829" s="5">
        <v>2021</v>
      </c>
      <c r="G2829" s="6">
        <v>190</v>
      </c>
      <c r="H2829" s="6" t="s">
        <v>1652</v>
      </c>
      <c r="I2829" s="6" t="s">
        <v>5810</v>
      </c>
      <c r="J2829" s="6" t="s">
        <v>1356</v>
      </c>
      <c r="K2829" s="196" t="s">
        <v>17</v>
      </c>
      <c r="L2829" s="6">
        <v>25</v>
      </c>
      <c r="M2829" s="196">
        <v>25</v>
      </c>
      <c r="N2829" s="6">
        <v>20</v>
      </c>
      <c r="O2829" s="197">
        <v>55</v>
      </c>
    </row>
    <row r="2830" spans="1:15" ht="16.5" thickTop="1" thickBot="1">
      <c r="A2830" s="7">
        <v>2016</v>
      </c>
      <c r="B2830" s="7" t="s">
        <v>103</v>
      </c>
      <c r="C2830" s="8">
        <v>42709</v>
      </c>
      <c r="D2830" s="7">
        <v>1</v>
      </c>
      <c r="E2830" s="7" t="str">
        <f t="shared" si="69"/>
        <v>S49427091</v>
      </c>
      <c r="F2830" s="1" t="s">
        <v>0</v>
      </c>
    </row>
    <row r="2831" spans="1:15" ht="16.5" thickTop="1" thickBot="1">
      <c r="A2831" s="7">
        <v>2016</v>
      </c>
      <c r="B2831" s="7" t="s">
        <v>103</v>
      </c>
      <c r="C2831" s="8">
        <v>42709</v>
      </c>
      <c r="D2831" s="7">
        <v>2</v>
      </c>
      <c r="E2831" s="7" t="str">
        <f t="shared" si="69"/>
        <v>S49427092</v>
      </c>
      <c r="F2831" s="338" t="s">
        <v>1</v>
      </c>
      <c r="G2831" s="341" t="s">
        <v>2</v>
      </c>
      <c r="H2831" s="342"/>
      <c r="I2831" s="342"/>
      <c r="J2831" s="343"/>
      <c r="K2831" s="344" t="s">
        <v>3</v>
      </c>
      <c r="L2831" s="343"/>
      <c r="M2831" s="344" t="s">
        <v>144</v>
      </c>
      <c r="N2831" s="342"/>
      <c r="O2831" s="342"/>
    </row>
    <row r="2832" spans="1:15" ht="18" customHeight="1" thickBot="1">
      <c r="A2832" s="7">
        <v>2016</v>
      </c>
      <c r="B2832" s="7" t="s">
        <v>103</v>
      </c>
      <c r="C2832" s="8">
        <v>42709</v>
      </c>
      <c r="D2832" s="7">
        <v>3</v>
      </c>
      <c r="E2832" s="7" t="str">
        <f t="shared" si="69"/>
        <v>S49427093</v>
      </c>
      <c r="F2832" s="339"/>
      <c r="G2832" s="345" t="s">
        <v>5</v>
      </c>
      <c r="H2832" s="347" t="s">
        <v>145</v>
      </c>
      <c r="I2832" s="348"/>
      <c r="J2832" s="349"/>
      <c r="K2832" s="350" t="s">
        <v>6</v>
      </c>
      <c r="L2832" s="352" t="s">
        <v>7</v>
      </c>
      <c r="M2832" s="350" t="s">
        <v>8</v>
      </c>
      <c r="N2832" s="354" t="s">
        <v>146</v>
      </c>
      <c r="O2832" s="356" t="s">
        <v>147</v>
      </c>
    </row>
    <row r="2833" spans="1:15" ht="15.75" thickBot="1">
      <c r="A2833" s="7">
        <v>2016</v>
      </c>
      <c r="B2833" s="7" t="s">
        <v>103</v>
      </c>
      <c r="C2833" s="8">
        <v>42709</v>
      </c>
      <c r="D2833" s="7">
        <v>4</v>
      </c>
      <c r="E2833" s="7" t="str">
        <f t="shared" si="69"/>
        <v>S49427094</v>
      </c>
      <c r="F2833" s="340"/>
      <c r="G2833" s="346"/>
      <c r="H2833" s="191" t="s">
        <v>9</v>
      </c>
      <c r="I2833" s="192" t="s">
        <v>18</v>
      </c>
      <c r="J2833" s="193" t="s">
        <v>11</v>
      </c>
      <c r="K2833" s="351"/>
      <c r="L2833" s="353"/>
      <c r="M2833" s="351"/>
      <c r="N2833" s="355"/>
      <c r="O2833" s="357"/>
    </row>
    <row r="2834" spans="1:15">
      <c r="A2834" s="7">
        <v>2016</v>
      </c>
      <c r="B2834" s="7" t="s">
        <v>103</v>
      </c>
      <c r="C2834" s="8">
        <v>42709</v>
      </c>
      <c r="D2834" s="7">
        <v>5</v>
      </c>
      <c r="E2834" s="7" t="str">
        <f t="shared" si="69"/>
        <v>S49427095</v>
      </c>
      <c r="F2834" s="3" t="s">
        <v>12</v>
      </c>
      <c r="G2834" s="2">
        <v>-8</v>
      </c>
      <c r="H2834" s="2" t="s">
        <v>5811</v>
      </c>
      <c r="I2834" s="2" t="s">
        <v>5812</v>
      </c>
      <c r="J2834" s="2" t="s">
        <v>306</v>
      </c>
      <c r="K2834" s="194" t="s">
        <v>17</v>
      </c>
      <c r="L2834" s="2">
        <v>53</v>
      </c>
      <c r="M2834" s="194" t="s">
        <v>340</v>
      </c>
      <c r="N2834" s="2" t="s">
        <v>728</v>
      </c>
      <c r="O2834" s="195" t="s">
        <v>5813</v>
      </c>
    </row>
    <row r="2835" spans="1:15">
      <c r="A2835" s="7">
        <v>2016</v>
      </c>
      <c r="B2835" s="7" t="s">
        <v>103</v>
      </c>
      <c r="C2835" s="8">
        <v>42709</v>
      </c>
      <c r="D2835" s="7">
        <v>6</v>
      </c>
      <c r="E2835" s="7" t="str">
        <f t="shared" si="69"/>
        <v>S49427096</v>
      </c>
      <c r="F2835" s="4">
        <v>42705</v>
      </c>
      <c r="G2835" s="2">
        <v>145</v>
      </c>
      <c r="H2835" s="2" t="s">
        <v>3738</v>
      </c>
      <c r="I2835" s="2" t="s">
        <v>5814</v>
      </c>
      <c r="J2835" s="2" t="s">
        <v>2371</v>
      </c>
      <c r="K2835" s="194" t="s">
        <v>17</v>
      </c>
      <c r="L2835" s="2">
        <v>52</v>
      </c>
      <c r="M2835" s="194" t="s">
        <v>5016</v>
      </c>
      <c r="N2835" s="2" t="s">
        <v>1413</v>
      </c>
      <c r="O2835" s="195" t="s">
        <v>5815</v>
      </c>
    </row>
    <row r="2836" spans="1:15">
      <c r="A2836" s="7">
        <v>2016</v>
      </c>
      <c r="B2836" s="7" t="s">
        <v>103</v>
      </c>
      <c r="C2836" s="8">
        <v>42709</v>
      </c>
      <c r="D2836" s="7">
        <v>7</v>
      </c>
      <c r="E2836" s="7" t="str">
        <f t="shared" si="69"/>
        <v>S49427097</v>
      </c>
      <c r="F2836" s="4">
        <v>42736</v>
      </c>
      <c r="G2836" s="2">
        <v>108</v>
      </c>
      <c r="H2836" s="2" t="s">
        <v>5816</v>
      </c>
      <c r="I2836" s="2" t="s">
        <v>5817</v>
      </c>
      <c r="J2836" s="2" t="s">
        <v>1938</v>
      </c>
      <c r="K2836" s="194" t="s">
        <v>17</v>
      </c>
      <c r="L2836" s="2">
        <v>48</v>
      </c>
      <c r="M2836" s="194">
        <v>100</v>
      </c>
      <c r="N2836" s="2">
        <v>0</v>
      </c>
      <c r="O2836" s="195">
        <v>0</v>
      </c>
    </row>
    <row r="2837" spans="1:15">
      <c r="A2837" s="7">
        <v>2016</v>
      </c>
      <c r="B2837" s="7" t="s">
        <v>103</v>
      </c>
      <c r="C2837" s="8">
        <v>42709</v>
      </c>
      <c r="D2837" s="7">
        <v>8</v>
      </c>
      <c r="E2837" s="7" t="str">
        <f t="shared" si="69"/>
        <v>S49427098</v>
      </c>
      <c r="F2837" s="4">
        <v>42767</v>
      </c>
      <c r="G2837" s="2">
        <v>108</v>
      </c>
      <c r="H2837" s="2" t="s">
        <v>5818</v>
      </c>
      <c r="I2837" s="2" t="s">
        <v>5819</v>
      </c>
      <c r="J2837" s="2" t="s">
        <v>5820</v>
      </c>
      <c r="K2837" s="194" t="s">
        <v>17</v>
      </c>
      <c r="L2837" s="2">
        <v>46</v>
      </c>
      <c r="M2837" s="194" t="s">
        <v>5821</v>
      </c>
      <c r="N2837" s="2" t="s">
        <v>670</v>
      </c>
      <c r="O2837" s="195">
        <v>0</v>
      </c>
    </row>
    <row r="2838" spans="1:15">
      <c r="A2838" s="7">
        <v>2016</v>
      </c>
      <c r="B2838" s="7" t="s">
        <v>103</v>
      </c>
      <c r="C2838" s="8">
        <v>42709</v>
      </c>
      <c r="D2838" s="7">
        <v>9</v>
      </c>
      <c r="E2838" s="7" t="str">
        <f t="shared" si="69"/>
        <v>S49427099</v>
      </c>
      <c r="F2838" s="4">
        <v>42795</v>
      </c>
      <c r="G2838" s="2">
        <v>108</v>
      </c>
      <c r="H2838" s="2" t="s">
        <v>5822</v>
      </c>
      <c r="I2838" s="2" t="s">
        <v>5823</v>
      </c>
      <c r="J2838" s="2" t="s">
        <v>5824</v>
      </c>
      <c r="K2838" s="194" t="s">
        <v>17</v>
      </c>
      <c r="L2838" s="2">
        <v>45</v>
      </c>
      <c r="M2838" s="194" t="s">
        <v>5821</v>
      </c>
      <c r="N2838" s="2" t="s">
        <v>670</v>
      </c>
      <c r="O2838" s="195">
        <v>0</v>
      </c>
    </row>
    <row r="2839" spans="1:15">
      <c r="A2839" s="7">
        <v>2016</v>
      </c>
      <c r="B2839" s="7" t="s">
        <v>103</v>
      </c>
      <c r="C2839" s="8">
        <v>42709</v>
      </c>
      <c r="D2839" s="7">
        <v>10</v>
      </c>
      <c r="E2839" s="7" t="str">
        <f t="shared" si="69"/>
        <v>S494270910</v>
      </c>
      <c r="F2839" s="3" t="s">
        <v>19</v>
      </c>
      <c r="G2839" s="2">
        <v>153</v>
      </c>
      <c r="H2839" s="2" t="s">
        <v>5028</v>
      </c>
      <c r="I2839" s="2" t="s">
        <v>5825</v>
      </c>
      <c r="J2839" s="2" t="s">
        <v>818</v>
      </c>
      <c r="K2839" s="194" t="s">
        <v>17</v>
      </c>
      <c r="L2839" s="2">
        <v>40</v>
      </c>
      <c r="M2839" s="194" t="s">
        <v>4625</v>
      </c>
      <c r="N2839" s="2" t="s">
        <v>3258</v>
      </c>
      <c r="O2839" s="195" t="s">
        <v>1628</v>
      </c>
    </row>
    <row r="2840" spans="1:15">
      <c r="A2840" s="7">
        <v>2016</v>
      </c>
      <c r="B2840" s="7" t="s">
        <v>103</v>
      </c>
      <c r="C2840" s="8">
        <v>42709</v>
      </c>
      <c r="D2840" s="7">
        <v>11</v>
      </c>
      <c r="E2840" s="7" t="str">
        <f t="shared" si="69"/>
        <v>S494270911</v>
      </c>
      <c r="F2840" s="3">
        <v>2018</v>
      </c>
      <c r="G2840" s="2">
        <v>153</v>
      </c>
      <c r="H2840" s="2" t="s">
        <v>5826</v>
      </c>
      <c r="I2840" s="2" t="s">
        <v>5827</v>
      </c>
      <c r="J2840" s="2" t="s">
        <v>2130</v>
      </c>
      <c r="K2840" s="194" t="s">
        <v>17</v>
      </c>
      <c r="L2840" s="2">
        <v>34</v>
      </c>
      <c r="M2840" s="194" t="s">
        <v>5828</v>
      </c>
      <c r="N2840" s="2" t="s">
        <v>2421</v>
      </c>
      <c r="O2840" s="195" t="s">
        <v>466</v>
      </c>
    </row>
    <row r="2841" spans="1:15">
      <c r="A2841" s="7">
        <v>2016</v>
      </c>
      <c r="B2841" s="7" t="s">
        <v>103</v>
      </c>
      <c r="C2841" s="8">
        <v>42709</v>
      </c>
      <c r="D2841" s="7">
        <v>12</v>
      </c>
      <c r="E2841" s="7" t="str">
        <f t="shared" si="69"/>
        <v>S494270912</v>
      </c>
      <c r="F2841" s="3">
        <v>2019</v>
      </c>
      <c r="G2841" s="2">
        <v>150</v>
      </c>
      <c r="H2841" s="2" t="s">
        <v>5829</v>
      </c>
      <c r="I2841" s="2" t="s">
        <v>5830</v>
      </c>
      <c r="J2841" s="2" t="s">
        <v>1927</v>
      </c>
      <c r="K2841" s="194" t="s">
        <v>17</v>
      </c>
      <c r="L2841" s="2">
        <v>29</v>
      </c>
      <c r="M2841" s="194" t="s">
        <v>1666</v>
      </c>
      <c r="N2841" s="2" t="s">
        <v>2076</v>
      </c>
      <c r="O2841" s="195" t="s">
        <v>871</v>
      </c>
    </row>
    <row r="2842" spans="1:15">
      <c r="A2842" s="7">
        <v>2016</v>
      </c>
      <c r="B2842" s="7" t="s">
        <v>103</v>
      </c>
      <c r="C2842" s="8">
        <v>42709</v>
      </c>
      <c r="D2842" s="7">
        <v>13</v>
      </c>
      <c r="E2842" s="7" t="str">
        <f t="shared" si="69"/>
        <v>S494270913</v>
      </c>
      <c r="F2842" s="3">
        <v>2020</v>
      </c>
      <c r="G2842" s="2">
        <v>150</v>
      </c>
      <c r="H2842" s="2" t="s">
        <v>5831</v>
      </c>
      <c r="I2842" s="2" t="s">
        <v>5832</v>
      </c>
      <c r="J2842" s="2" t="s">
        <v>1214</v>
      </c>
      <c r="K2842" s="194" t="s">
        <v>17</v>
      </c>
      <c r="L2842" s="2">
        <v>23</v>
      </c>
      <c r="M2842" s="194" t="s">
        <v>5833</v>
      </c>
      <c r="N2842" s="2" t="s">
        <v>5834</v>
      </c>
      <c r="O2842" s="195" t="s">
        <v>4333</v>
      </c>
    </row>
    <row r="2843" spans="1:15" ht="15.75" thickBot="1">
      <c r="A2843" s="7">
        <v>2016</v>
      </c>
      <c r="B2843" s="7" t="s">
        <v>103</v>
      </c>
      <c r="C2843" s="8">
        <v>42709</v>
      </c>
      <c r="D2843" s="7">
        <v>14</v>
      </c>
      <c r="E2843" s="7" t="str">
        <f t="shared" si="69"/>
        <v>S494270914</v>
      </c>
      <c r="F2843" s="5">
        <v>2021</v>
      </c>
      <c r="G2843" s="6">
        <v>150</v>
      </c>
      <c r="H2843" s="6" t="s">
        <v>5835</v>
      </c>
      <c r="I2843" s="6" t="s">
        <v>5836</v>
      </c>
      <c r="J2843" s="6" t="s">
        <v>3740</v>
      </c>
      <c r="K2843" s="196" t="s">
        <v>17</v>
      </c>
      <c r="L2843" s="6">
        <v>21</v>
      </c>
      <c r="M2843" s="196">
        <v>25</v>
      </c>
      <c r="N2843" s="6" t="s">
        <v>696</v>
      </c>
      <c r="O2843" s="197" t="s">
        <v>444</v>
      </c>
    </row>
    <row r="2844" spans="1:15" ht="16.5" thickTop="1" thickBot="1">
      <c r="A2844" s="7">
        <v>2016</v>
      </c>
      <c r="B2844" s="7" t="s">
        <v>103</v>
      </c>
      <c r="C2844" s="8">
        <v>42709</v>
      </c>
      <c r="D2844" s="7">
        <v>15</v>
      </c>
      <c r="E2844" s="7" t="str">
        <f t="shared" si="69"/>
        <v>S494270915</v>
      </c>
      <c r="F2844" s="1" t="s">
        <v>15</v>
      </c>
    </row>
    <row r="2845" spans="1:15" ht="16.5" thickTop="1" thickBot="1">
      <c r="A2845" s="7">
        <v>2016</v>
      </c>
      <c r="B2845" s="7" t="s">
        <v>103</v>
      </c>
      <c r="C2845" s="8">
        <v>42709</v>
      </c>
      <c r="D2845" s="7">
        <v>16</v>
      </c>
      <c r="E2845" s="7" t="str">
        <f t="shared" si="69"/>
        <v>S494270916</v>
      </c>
      <c r="F2845" s="338" t="s">
        <v>1</v>
      </c>
      <c r="G2845" s="341" t="s">
        <v>2</v>
      </c>
      <c r="H2845" s="342"/>
      <c r="I2845" s="342"/>
      <c r="J2845" s="343"/>
      <c r="K2845" s="344" t="s">
        <v>3</v>
      </c>
      <c r="L2845" s="343"/>
      <c r="M2845" s="344" t="s">
        <v>144</v>
      </c>
      <c r="N2845" s="342"/>
      <c r="O2845" s="342"/>
    </row>
    <row r="2846" spans="1:15" ht="18" customHeight="1" thickBot="1">
      <c r="A2846" s="7">
        <v>2016</v>
      </c>
      <c r="B2846" s="7" t="s">
        <v>103</v>
      </c>
      <c r="C2846" s="8">
        <v>42709</v>
      </c>
      <c r="D2846" s="7">
        <v>17</v>
      </c>
      <c r="E2846" s="7" t="str">
        <f t="shared" si="69"/>
        <v>S494270917</v>
      </c>
      <c r="F2846" s="339"/>
      <c r="G2846" s="345" t="s">
        <v>5</v>
      </c>
      <c r="H2846" s="347" t="s">
        <v>145</v>
      </c>
      <c r="I2846" s="348"/>
      <c r="J2846" s="349"/>
      <c r="K2846" s="350" t="s">
        <v>6</v>
      </c>
      <c r="L2846" s="352" t="s">
        <v>7</v>
      </c>
      <c r="M2846" s="350" t="s">
        <v>8</v>
      </c>
      <c r="N2846" s="354" t="s">
        <v>146</v>
      </c>
      <c r="O2846" s="356" t="s">
        <v>147</v>
      </c>
    </row>
    <row r="2847" spans="1:15" ht="15.75" thickBot="1">
      <c r="A2847" s="7">
        <v>2016</v>
      </c>
      <c r="B2847" s="7" t="s">
        <v>103</v>
      </c>
      <c r="C2847" s="8">
        <v>42709</v>
      </c>
      <c r="D2847" s="7">
        <v>18</v>
      </c>
      <c r="E2847" s="7" t="str">
        <f t="shared" si="69"/>
        <v>S494270918</v>
      </c>
      <c r="F2847" s="340"/>
      <c r="G2847" s="346"/>
      <c r="H2847" s="191" t="s">
        <v>9</v>
      </c>
      <c r="I2847" s="192" t="s">
        <v>18</v>
      </c>
      <c r="J2847" s="193" t="s">
        <v>11</v>
      </c>
      <c r="K2847" s="351"/>
      <c r="L2847" s="353"/>
      <c r="M2847" s="351"/>
      <c r="N2847" s="355"/>
      <c r="O2847" s="357"/>
    </row>
    <row r="2848" spans="1:15">
      <c r="A2848" s="7">
        <v>2016</v>
      </c>
      <c r="B2848" s="7" t="s">
        <v>103</v>
      </c>
      <c r="C2848" s="8">
        <v>42709</v>
      </c>
      <c r="D2848" s="7">
        <v>19</v>
      </c>
      <c r="E2848" s="7" t="str">
        <f t="shared" si="69"/>
        <v>S494270919</v>
      </c>
      <c r="F2848" s="3" t="s">
        <v>16</v>
      </c>
      <c r="G2848" s="2">
        <v>40</v>
      </c>
      <c r="H2848" s="2" t="s">
        <v>5837</v>
      </c>
      <c r="I2848" s="2" t="s">
        <v>5838</v>
      </c>
      <c r="J2848" s="2" t="s">
        <v>5839</v>
      </c>
      <c r="K2848" s="194" t="s">
        <v>17</v>
      </c>
      <c r="L2848" s="2">
        <v>55</v>
      </c>
      <c r="M2848" s="194">
        <v>0</v>
      </c>
      <c r="N2848" s="2" t="s">
        <v>1138</v>
      </c>
      <c r="O2848" s="195" t="s">
        <v>2527</v>
      </c>
    </row>
    <row r="2849" spans="1:15">
      <c r="A2849" s="7">
        <v>2016</v>
      </c>
      <c r="B2849" s="7" t="s">
        <v>103</v>
      </c>
      <c r="C2849" s="8">
        <v>42709</v>
      </c>
      <c r="D2849" s="7">
        <v>20</v>
      </c>
      <c r="E2849" s="7" t="str">
        <f t="shared" si="69"/>
        <v>S494270920</v>
      </c>
      <c r="F2849" s="4">
        <v>42705</v>
      </c>
      <c r="G2849" s="2">
        <v>185</v>
      </c>
      <c r="H2849" s="2" t="s">
        <v>5840</v>
      </c>
      <c r="I2849" s="2" t="s">
        <v>3254</v>
      </c>
      <c r="J2849" s="2" t="s">
        <v>4531</v>
      </c>
      <c r="K2849" s="194" t="s">
        <v>17</v>
      </c>
      <c r="L2849" s="2">
        <v>52</v>
      </c>
      <c r="M2849" s="194" t="s">
        <v>736</v>
      </c>
      <c r="N2849" s="2" t="s">
        <v>922</v>
      </c>
      <c r="O2849" s="195" t="s">
        <v>1501</v>
      </c>
    </row>
    <row r="2850" spans="1:15">
      <c r="A2850" s="7">
        <v>2016</v>
      </c>
      <c r="B2850" s="7" t="s">
        <v>103</v>
      </c>
      <c r="C2850" s="8">
        <v>42709</v>
      </c>
      <c r="D2850" s="7">
        <v>21</v>
      </c>
      <c r="E2850" s="7" t="str">
        <f t="shared" si="69"/>
        <v>S494270921</v>
      </c>
      <c r="F2850" s="4">
        <v>42736</v>
      </c>
      <c r="G2850" s="2">
        <v>148</v>
      </c>
      <c r="H2850" s="2" t="s">
        <v>5841</v>
      </c>
      <c r="I2850" s="2" t="s">
        <v>3759</v>
      </c>
      <c r="J2850" s="2" t="s">
        <v>5842</v>
      </c>
      <c r="K2850" s="194" t="s">
        <v>17</v>
      </c>
      <c r="L2850" s="2">
        <v>44</v>
      </c>
      <c r="M2850" s="194" t="s">
        <v>4870</v>
      </c>
      <c r="N2850" s="2" t="s">
        <v>312</v>
      </c>
      <c r="O2850" s="195" t="s">
        <v>729</v>
      </c>
    </row>
    <row r="2851" spans="1:15">
      <c r="A2851" s="7">
        <v>2016</v>
      </c>
      <c r="B2851" s="7" t="s">
        <v>103</v>
      </c>
      <c r="C2851" s="8">
        <v>42709</v>
      </c>
      <c r="D2851" s="7">
        <v>22</v>
      </c>
      <c r="E2851" s="7" t="str">
        <f t="shared" si="69"/>
        <v>S494270922</v>
      </c>
      <c r="F2851" s="4">
        <v>42767</v>
      </c>
      <c r="G2851" s="2">
        <v>148</v>
      </c>
      <c r="H2851" s="2" t="s">
        <v>5843</v>
      </c>
      <c r="I2851" s="2" t="s">
        <v>4568</v>
      </c>
      <c r="J2851" s="2" t="s">
        <v>4611</v>
      </c>
      <c r="K2851" s="194" t="s">
        <v>17</v>
      </c>
      <c r="L2851" s="2">
        <v>43</v>
      </c>
      <c r="M2851" s="194" t="s">
        <v>801</v>
      </c>
      <c r="N2851" s="2" t="s">
        <v>423</v>
      </c>
      <c r="O2851" s="195" t="s">
        <v>800</v>
      </c>
    </row>
    <row r="2852" spans="1:15">
      <c r="A2852" s="7">
        <v>2016</v>
      </c>
      <c r="B2852" s="7" t="s">
        <v>103</v>
      </c>
      <c r="C2852" s="8">
        <v>42709</v>
      </c>
      <c r="D2852" s="7">
        <v>23</v>
      </c>
      <c r="E2852" s="7" t="str">
        <f t="shared" si="69"/>
        <v>S494270923</v>
      </c>
      <c r="F2852" s="4">
        <v>42795</v>
      </c>
      <c r="G2852" s="2">
        <v>148</v>
      </c>
      <c r="H2852" s="2" t="s">
        <v>5844</v>
      </c>
      <c r="I2852" s="2" t="s">
        <v>5845</v>
      </c>
      <c r="J2852" s="2" t="s">
        <v>4201</v>
      </c>
      <c r="K2852" s="194" t="s">
        <v>17</v>
      </c>
      <c r="L2852" s="2">
        <v>43</v>
      </c>
      <c r="M2852" s="194" t="s">
        <v>801</v>
      </c>
      <c r="N2852" s="2" t="s">
        <v>423</v>
      </c>
      <c r="O2852" s="195" t="s">
        <v>800</v>
      </c>
    </row>
    <row r="2853" spans="1:15">
      <c r="A2853" s="7">
        <v>2016</v>
      </c>
      <c r="B2853" s="7" t="s">
        <v>103</v>
      </c>
      <c r="C2853" s="8">
        <v>42709</v>
      </c>
      <c r="D2853" s="7">
        <v>24</v>
      </c>
      <c r="E2853" s="7" t="str">
        <f t="shared" si="69"/>
        <v>S494270924</v>
      </c>
      <c r="F2853" s="3" t="s">
        <v>19</v>
      </c>
      <c r="G2853" s="2">
        <v>190</v>
      </c>
      <c r="H2853" s="2" t="s">
        <v>5846</v>
      </c>
      <c r="I2853" s="2" t="s">
        <v>5847</v>
      </c>
      <c r="J2853" s="2" t="s">
        <v>334</v>
      </c>
      <c r="K2853" s="194" t="s">
        <v>17</v>
      </c>
      <c r="L2853" s="2">
        <v>40</v>
      </c>
      <c r="M2853" s="194" t="s">
        <v>5848</v>
      </c>
      <c r="N2853" s="2" t="s">
        <v>3222</v>
      </c>
      <c r="O2853" s="195" t="s">
        <v>1055</v>
      </c>
    </row>
    <row r="2854" spans="1:15">
      <c r="A2854" s="7">
        <v>2016</v>
      </c>
      <c r="B2854" s="7" t="s">
        <v>103</v>
      </c>
      <c r="C2854" s="8">
        <v>42709</v>
      </c>
      <c r="D2854" s="7">
        <v>25</v>
      </c>
      <c r="E2854" s="7" t="str">
        <f t="shared" si="69"/>
        <v>S494270925</v>
      </c>
      <c r="F2854" s="3">
        <v>2018</v>
      </c>
      <c r="G2854" s="2">
        <v>190</v>
      </c>
      <c r="H2854" s="2" t="s">
        <v>5849</v>
      </c>
      <c r="I2854" s="2" t="s">
        <v>3311</v>
      </c>
      <c r="J2854" s="2" t="s">
        <v>1617</v>
      </c>
      <c r="K2854" s="194" t="s">
        <v>17</v>
      </c>
      <c r="L2854" s="2">
        <v>33</v>
      </c>
      <c r="M2854" s="194">
        <v>50</v>
      </c>
      <c r="N2854" s="2" t="s">
        <v>400</v>
      </c>
      <c r="O2854" s="195" t="s">
        <v>729</v>
      </c>
    </row>
    <row r="2855" spans="1:15">
      <c r="A2855" s="7">
        <v>2016</v>
      </c>
      <c r="B2855" s="7" t="s">
        <v>103</v>
      </c>
      <c r="C2855" s="8">
        <v>42709</v>
      </c>
      <c r="D2855" s="7">
        <v>26</v>
      </c>
      <c r="E2855" s="7" t="str">
        <f t="shared" si="69"/>
        <v>S494270926</v>
      </c>
      <c r="F2855" s="3">
        <v>2019</v>
      </c>
      <c r="G2855" s="2">
        <v>190</v>
      </c>
      <c r="H2855" s="2" t="s">
        <v>5660</v>
      </c>
      <c r="I2855" s="2" t="s">
        <v>5850</v>
      </c>
      <c r="J2855" s="2" t="s">
        <v>1220</v>
      </c>
      <c r="K2855" s="194" t="s">
        <v>17</v>
      </c>
      <c r="L2855" s="2">
        <v>32</v>
      </c>
      <c r="M2855" s="194" t="s">
        <v>627</v>
      </c>
      <c r="N2855" s="2" t="s">
        <v>626</v>
      </c>
      <c r="O2855" s="195" t="s">
        <v>625</v>
      </c>
    </row>
    <row r="2856" spans="1:15">
      <c r="A2856" s="7">
        <v>2016</v>
      </c>
      <c r="B2856" s="7" t="s">
        <v>103</v>
      </c>
      <c r="C2856" s="8">
        <v>42709</v>
      </c>
      <c r="D2856" s="7">
        <v>27</v>
      </c>
      <c r="E2856" s="7" t="str">
        <f t="shared" si="69"/>
        <v>S494270927</v>
      </c>
      <c r="F2856" s="3">
        <v>2020</v>
      </c>
      <c r="G2856" s="2">
        <v>190</v>
      </c>
      <c r="H2856" s="2" t="s">
        <v>5851</v>
      </c>
      <c r="I2856" s="2" t="s">
        <v>5852</v>
      </c>
      <c r="J2856" s="2" t="s">
        <v>739</v>
      </c>
      <c r="K2856" s="194" t="s">
        <v>17</v>
      </c>
      <c r="L2856" s="2">
        <v>28</v>
      </c>
      <c r="M2856" s="194" t="s">
        <v>627</v>
      </c>
      <c r="N2856" s="2" t="s">
        <v>1181</v>
      </c>
      <c r="O2856" s="195" t="s">
        <v>585</v>
      </c>
    </row>
    <row r="2857" spans="1:15" ht="15.75" thickBot="1">
      <c r="A2857" s="7">
        <v>2016</v>
      </c>
      <c r="B2857" s="7" t="s">
        <v>103</v>
      </c>
      <c r="C2857" s="8">
        <v>42709</v>
      </c>
      <c r="D2857" s="7">
        <v>28</v>
      </c>
      <c r="E2857" s="7" t="str">
        <f t="shared" si="69"/>
        <v>S494270928</v>
      </c>
      <c r="F2857" s="5">
        <v>2021</v>
      </c>
      <c r="G2857" s="6">
        <v>190</v>
      </c>
      <c r="H2857" s="6" t="s">
        <v>1790</v>
      </c>
      <c r="I2857" s="6" t="s">
        <v>5853</v>
      </c>
      <c r="J2857" s="6" t="s">
        <v>604</v>
      </c>
      <c r="K2857" s="196" t="s">
        <v>17</v>
      </c>
      <c r="L2857" s="6">
        <v>27</v>
      </c>
      <c r="M2857" s="196" t="s">
        <v>627</v>
      </c>
      <c r="N2857" s="6" t="s">
        <v>587</v>
      </c>
      <c r="O2857" s="197" t="s">
        <v>922</v>
      </c>
    </row>
    <row r="2858" spans="1:15" ht="16.5" thickTop="1" thickBot="1">
      <c r="A2858" s="7">
        <v>2016</v>
      </c>
      <c r="B2858" s="7" t="s">
        <v>104</v>
      </c>
      <c r="C2858" s="8">
        <v>42716</v>
      </c>
      <c r="D2858" s="7">
        <v>1</v>
      </c>
      <c r="E2858" s="7" t="str">
        <f t="shared" si="69"/>
        <v>S50427161</v>
      </c>
      <c r="F2858" s="1" t="s">
        <v>0</v>
      </c>
    </row>
    <row r="2859" spans="1:15" ht="16.5" thickTop="1" thickBot="1">
      <c r="A2859" s="7">
        <v>2016</v>
      </c>
      <c r="B2859" s="7" t="s">
        <v>104</v>
      </c>
      <c r="C2859" s="8">
        <v>42716</v>
      </c>
      <c r="D2859" s="7">
        <v>2</v>
      </c>
      <c r="E2859" s="7" t="str">
        <f t="shared" ref="E2859:E2922" si="70">B2859&amp;C2859&amp;D2859</f>
        <v>S50427162</v>
      </c>
      <c r="F2859" s="338" t="s">
        <v>1</v>
      </c>
      <c r="G2859" s="341" t="s">
        <v>2</v>
      </c>
      <c r="H2859" s="342"/>
      <c r="I2859" s="342"/>
      <c r="J2859" s="343"/>
      <c r="K2859" s="344" t="s">
        <v>3</v>
      </c>
      <c r="L2859" s="343"/>
      <c r="M2859" s="344" t="s">
        <v>144</v>
      </c>
      <c r="N2859" s="342"/>
      <c r="O2859" s="342"/>
    </row>
    <row r="2860" spans="1:15" ht="18" customHeight="1" thickBot="1">
      <c r="A2860" s="7">
        <v>2016</v>
      </c>
      <c r="B2860" s="7" t="s">
        <v>104</v>
      </c>
      <c r="C2860" s="8">
        <v>42716</v>
      </c>
      <c r="D2860" s="7">
        <v>3</v>
      </c>
      <c r="E2860" s="7" t="str">
        <f t="shared" si="70"/>
        <v>S50427163</v>
      </c>
      <c r="F2860" s="339"/>
      <c r="G2860" s="345" t="s">
        <v>5</v>
      </c>
      <c r="H2860" s="347" t="s">
        <v>145</v>
      </c>
      <c r="I2860" s="348"/>
      <c r="J2860" s="349"/>
      <c r="K2860" s="350" t="s">
        <v>6</v>
      </c>
      <c r="L2860" s="352" t="s">
        <v>7</v>
      </c>
      <c r="M2860" s="350" t="s">
        <v>8</v>
      </c>
      <c r="N2860" s="354" t="s">
        <v>146</v>
      </c>
      <c r="O2860" s="356" t="s">
        <v>147</v>
      </c>
    </row>
    <row r="2861" spans="1:15" ht="15.75" thickBot="1">
      <c r="A2861" s="7">
        <v>2016</v>
      </c>
      <c r="B2861" s="7" t="s">
        <v>104</v>
      </c>
      <c r="C2861" s="8">
        <v>42716</v>
      </c>
      <c r="D2861" s="7">
        <v>4</v>
      </c>
      <c r="E2861" s="7" t="str">
        <f t="shared" si="70"/>
        <v>S50427164</v>
      </c>
      <c r="F2861" s="340"/>
      <c r="G2861" s="346"/>
      <c r="H2861" s="191" t="s">
        <v>9</v>
      </c>
      <c r="I2861" s="192" t="s">
        <v>18</v>
      </c>
      <c r="J2861" s="193" t="s">
        <v>11</v>
      </c>
      <c r="K2861" s="351"/>
      <c r="L2861" s="353"/>
      <c r="M2861" s="351"/>
      <c r="N2861" s="355"/>
      <c r="O2861" s="357"/>
    </row>
    <row r="2862" spans="1:15">
      <c r="A2862" s="7">
        <v>2016</v>
      </c>
      <c r="B2862" s="7" t="s">
        <v>104</v>
      </c>
      <c r="C2862" s="8">
        <v>42716</v>
      </c>
      <c r="D2862" s="7">
        <v>5</v>
      </c>
      <c r="E2862" s="7" t="str">
        <f t="shared" si="70"/>
        <v>S50427165</v>
      </c>
      <c r="F2862" s="3" t="s">
        <v>12</v>
      </c>
      <c r="G2862" s="2">
        <v>-9</v>
      </c>
      <c r="H2862" s="2" t="s">
        <v>5854</v>
      </c>
      <c r="I2862" s="2" t="s">
        <v>5855</v>
      </c>
      <c r="J2862" s="2" t="s">
        <v>1119</v>
      </c>
      <c r="K2862" s="194" t="s">
        <v>17</v>
      </c>
      <c r="L2862" s="2">
        <v>51</v>
      </c>
      <c r="M2862" s="194" t="s">
        <v>1684</v>
      </c>
      <c r="N2862" s="2">
        <v>25</v>
      </c>
      <c r="O2862" s="195" t="s">
        <v>632</v>
      </c>
    </row>
    <row r="2863" spans="1:15">
      <c r="A2863" s="7">
        <v>2016</v>
      </c>
      <c r="B2863" s="7" t="s">
        <v>104</v>
      </c>
      <c r="C2863" s="8">
        <v>42716</v>
      </c>
      <c r="D2863" s="7">
        <v>6</v>
      </c>
      <c r="E2863" s="7" t="str">
        <f t="shared" si="70"/>
        <v>S50427166</v>
      </c>
      <c r="F2863" s="4">
        <v>42705</v>
      </c>
      <c r="G2863" s="2">
        <v>140</v>
      </c>
      <c r="H2863" s="2" t="s">
        <v>5856</v>
      </c>
      <c r="I2863" s="2" t="s">
        <v>5857</v>
      </c>
      <c r="J2863" s="2" t="s">
        <v>523</v>
      </c>
      <c r="K2863" s="194" t="s">
        <v>17</v>
      </c>
      <c r="L2863" s="2">
        <v>50</v>
      </c>
      <c r="M2863" s="194">
        <v>20</v>
      </c>
      <c r="N2863" s="2">
        <v>8</v>
      </c>
      <c r="O2863" s="195">
        <v>72</v>
      </c>
    </row>
    <row r="2864" spans="1:15">
      <c r="A2864" s="7">
        <v>2016</v>
      </c>
      <c r="B2864" s="7" t="s">
        <v>104</v>
      </c>
      <c r="C2864" s="8">
        <v>42716</v>
      </c>
      <c r="D2864" s="7">
        <v>7</v>
      </c>
      <c r="E2864" s="7" t="str">
        <f t="shared" si="70"/>
        <v>S50427167</v>
      </c>
      <c r="F2864" s="4">
        <v>42736</v>
      </c>
      <c r="G2864" s="2">
        <v>110</v>
      </c>
      <c r="H2864" s="2" t="s">
        <v>5858</v>
      </c>
      <c r="I2864" s="2" t="s">
        <v>5859</v>
      </c>
      <c r="J2864" s="2" t="s">
        <v>5860</v>
      </c>
      <c r="K2864" s="194" t="s">
        <v>17</v>
      </c>
      <c r="L2864" s="2">
        <v>44</v>
      </c>
      <c r="M2864" s="194" t="s">
        <v>5480</v>
      </c>
      <c r="N2864" s="2" t="s">
        <v>735</v>
      </c>
      <c r="O2864" s="195">
        <v>0</v>
      </c>
    </row>
    <row r="2865" spans="1:15">
      <c r="A2865" s="7">
        <v>2016</v>
      </c>
      <c r="B2865" s="7" t="s">
        <v>104</v>
      </c>
      <c r="C2865" s="8">
        <v>42716</v>
      </c>
      <c r="D2865" s="7">
        <v>8</v>
      </c>
      <c r="E2865" s="7" t="str">
        <f t="shared" si="70"/>
        <v>S50427168</v>
      </c>
      <c r="F2865" s="4">
        <v>42767</v>
      </c>
      <c r="G2865" s="2">
        <v>110</v>
      </c>
      <c r="H2865" s="2" t="s">
        <v>5861</v>
      </c>
      <c r="I2865" s="2" t="s">
        <v>5862</v>
      </c>
      <c r="J2865" s="2" t="s">
        <v>2714</v>
      </c>
      <c r="K2865" s="194" t="s">
        <v>17</v>
      </c>
      <c r="L2865" s="2">
        <v>42</v>
      </c>
      <c r="M2865" s="194" t="s">
        <v>2557</v>
      </c>
      <c r="N2865" s="2" t="s">
        <v>312</v>
      </c>
      <c r="O2865" s="195">
        <v>0</v>
      </c>
    </row>
    <row r="2866" spans="1:15">
      <c r="A2866" s="7">
        <v>2016</v>
      </c>
      <c r="B2866" s="7" t="s">
        <v>104</v>
      </c>
      <c r="C2866" s="8">
        <v>42716</v>
      </c>
      <c r="D2866" s="7">
        <v>9</v>
      </c>
      <c r="E2866" s="7" t="str">
        <f t="shared" si="70"/>
        <v>S50427169</v>
      </c>
      <c r="F2866" s="4">
        <v>42795</v>
      </c>
      <c r="G2866" s="2">
        <v>107</v>
      </c>
      <c r="H2866" s="2" t="s">
        <v>5863</v>
      </c>
      <c r="I2866" s="2" t="s">
        <v>4438</v>
      </c>
      <c r="J2866" s="2" t="s">
        <v>3731</v>
      </c>
      <c r="K2866" s="194" t="s">
        <v>17</v>
      </c>
      <c r="L2866" s="2">
        <v>41</v>
      </c>
      <c r="M2866" s="194" t="s">
        <v>1714</v>
      </c>
      <c r="N2866" s="2" t="s">
        <v>729</v>
      </c>
      <c r="O2866" s="195">
        <v>0</v>
      </c>
    </row>
    <row r="2867" spans="1:15">
      <c r="A2867" s="7">
        <v>2016</v>
      </c>
      <c r="B2867" s="7" t="s">
        <v>104</v>
      </c>
      <c r="C2867" s="8">
        <v>42716</v>
      </c>
      <c r="D2867" s="7">
        <v>10</v>
      </c>
      <c r="E2867" s="7" t="str">
        <f t="shared" si="70"/>
        <v>S504271610</v>
      </c>
      <c r="F2867" s="3" t="s">
        <v>19</v>
      </c>
      <c r="G2867" s="2">
        <v>145</v>
      </c>
      <c r="H2867" s="2" t="s">
        <v>5864</v>
      </c>
      <c r="I2867" s="2" t="s">
        <v>5865</v>
      </c>
      <c r="J2867" s="2" t="s">
        <v>640</v>
      </c>
      <c r="K2867" s="194" t="s">
        <v>17</v>
      </c>
      <c r="L2867" s="2">
        <v>41</v>
      </c>
      <c r="M2867" s="194" t="s">
        <v>5866</v>
      </c>
      <c r="N2867" s="2" t="s">
        <v>792</v>
      </c>
      <c r="O2867" s="195">
        <v>0</v>
      </c>
    </row>
    <row r="2868" spans="1:15">
      <c r="A2868" s="7">
        <v>2016</v>
      </c>
      <c r="B2868" s="7" t="s">
        <v>104</v>
      </c>
      <c r="C2868" s="8">
        <v>42716</v>
      </c>
      <c r="D2868" s="7">
        <v>11</v>
      </c>
      <c r="E2868" s="7" t="str">
        <f t="shared" si="70"/>
        <v>S504271611</v>
      </c>
      <c r="F2868" s="3">
        <v>2018</v>
      </c>
      <c r="G2868" s="2">
        <v>150</v>
      </c>
      <c r="H2868" s="2" t="s">
        <v>5867</v>
      </c>
      <c r="I2868" s="2" t="s">
        <v>5868</v>
      </c>
      <c r="J2868" s="2" t="s">
        <v>1894</v>
      </c>
      <c r="K2868" s="194" t="s">
        <v>17</v>
      </c>
      <c r="L2868" s="2">
        <v>33</v>
      </c>
      <c r="M2868" s="194" t="s">
        <v>2513</v>
      </c>
      <c r="N2868" s="2" t="s">
        <v>792</v>
      </c>
      <c r="O2868" s="195" t="s">
        <v>691</v>
      </c>
    </row>
    <row r="2869" spans="1:15">
      <c r="A2869" s="7">
        <v>2016</v>
      </c>
      <c r="B2869" s="7" t="s">
        <v>104</v>
      </c>
      <c r="C2869" s="8">
        <v>42716</v>
      </c>
      <c r="D2869" s="7">
        <v>12</v>
      </c>
      <c r="E2869" s="7" t="str">
        <f t="shared" si="70"/>
        <v>S504271612</v>
      </c>
      <c r="F2869" s="3">
        <v>2019</v>
      </c>
      <c r="G2869" s="2">
        <v>150</v>
      </c>
      <c r="H2869" s="2" t="s">
        <v>5857</v>
      </c>
      <c r="I2869" s="2" t="s">
        <v>5869</v>
      </c>
      <c r="J2869" s="2" t="s">
        <v>1018</v>
      </c>
      <c r="K2869" s="194" t="s">
        <v>17</v>
      </c>
      <c r="L2869" s="2">
        <v>28</v>
      </c>
      <c r="M2869" s="194" t="s">
        <v>5870</v>
      </c>
      <c r="N2869" s="2" t="s">
        <v>4257</v>
      </c>
      <c r="O2869" s="195">
        <v>0</v>
      </c>
    </row>
    <row r="2870" spans="1:15">
      <c r="A2870" s="7">
        <v>2016</v>
      </c>
      <c r="B2870" s="7" t="s">
        <v>104</v>
      </c>
      <c r="C2870" s="8">
        <v>42716</v>
      </c>
      <c r="D2870" s="7">
        <v>13</v>
      </c>
      <c r="E2870" s="7" t="str">
        <f t="shared" si="70"/>
        <v>S504271613</v>
      </c>
      <c r="F2870" s="3">
        <v>2020</v>
      </c>
      <c r="G2870" s="2">
        <v>150</v>
      </c>
      <c r="H2870" s="2" t="s">
        <v>5871</v>
      </c>
      <c r="I2870" s="2" t="s">
        <v>5872</v>
      </c>
      <c r="J2870" s="2" t="s">
        <v>1331</v>
      </c>
      <c r="K2870" s="194" t="s">
        <v>17</v>
      </c>
      <c r="L2870" s="2">
        <v>21</v>
      </c>
      <c r="M2870" s="194" t="s">
        <v>5813</v>
      </c>
      <c r="N2870" s="2">
        <v>20</v>
      </c>
      <c r="O2870" s="195" t="s">
        <v>2664</v>
      </c>
    </row>
    <row r="2871" spans="1:15" ht="15.75" thickBot="1">
      <c r="A2871" s="7">
        <v>2016</v>
      </c>
      <c r="B2871" s="7" t="s">
        <v>104</v>
      </c>
      <c r="C2871" s="8">
        <v>42716</v>
      </c>
      <c r="D2871" s="7">
        <v>14</v>
      </c>
      <c r="E2871" s="7" t="str">
        <f t="shared" si="70"/>
        <v>S504271614</v>
      </c>
      <c r="F2871" s="5">
        <v>2021</v>
      </c>
      <c r="G2871" s="6">
        <v>150</v>
      </c>
      <c r="H2871" s="6" t="s">
        <v>5873</v>
      </c>
      <c r="I2871" s="6" t="s">
        <v>5874</v>
      </c>
      <c r="J2871" s="6" t="s">
        <v>5427</v>
      </c>
      <c r="K2871" s="196" t="s">
        <v>17</v>
      </c>
      <c r="L2871" s="6">
        <v>20</v>
      </c>
      <c r="M2871" s="196" t="s">
        <v>2075</v>
      </c>
      <c r="N2871" s="6" t="s">
        <v>873</v>
      </c>
      <c r="O2871" s="197" t="s">
        <v>645</v>
      </c>
    </row>
    <row r="2872" spans="1:15" ht="16.5" thickTop="1" thickBot="1">
      <c r="A2872" s="7">
        <v>2016</v>
      </c>
      <c r="B2872" s="7" t="s">
        <v>104</v>
      </c>
      <c r="C2872" s="8">
        <v>42716</v>
      </c>
      <c r="D2872" s="7">
        <v>15</v>
      </c>
      <c r="E2872" s="7" t="str">
        <f t="shared" si="70"/>
        <v>S504271615</v>
      </c>
      <c r="F2872" s="1" t="s">
        <v>15</v>
      </c>
    </row>
    <row r="2873" spans="1:15" ht="16.5" thickTop="1" thickBot="1">
      <c r="A2873" s="7">
        <v>2016</v>
      </c>
      <c r="B2873" s="7" t="s">
        <v>104</v>
      </c>
      <c r="C2873" s="8">
        <v>42716</v>
      </c>
      <c r="D2873" s="7">
        <v>16</v>
      </c>
      <c r="E2873" s="7" t="str">
        <f t="shared" si="70"/>
        <v>S504271616</v>
      </c>
      <c r="F2873" s="338" t="s">
        <v>1</v>
      </c>
      <c r="G2873" s="341" t="s">
        <v>2</v>
      </c>
      <c r="H2873" s="342"/>
      <c r="I2873" s="342"/>
      <c r="J2873" s="343"/>
      <c r="K2873" s="344" t="s">
        <v>3</v>
      </c>
      <c r="L2873" s="343"/>
      <c r="M2873" s="344" t="s">
        <v>144</v>
      </c>
      <c r="N2873" s="342"/>
      <c r="O2873" s="342"/>
    </row>
    <row r="2874" spans="1:15" ht="18" customHeight="1" thickBot="1">
      <c r="A2874" s="7">
        <v>2016</v>
      </c>
      <c r="B2874" s="7" t="s">
        <v>104</v>
      </c>
      <c r="C2874" s="8">
        <v>42716</v>
      </c>
      <c r="D2874" s="7">
        <v>17</v>
      </c>
      <c r="E2874" s="7" t="str">
        <f t="shared" si="70"/>
        <v>S504271617</v>
      </c>
      <c r="F2874" s="339"/>
      <c r="G2874" s="345" t="s">
        <v>5</v>
      </c>
      <c r="H2874" s="347" t="s">
        <v>145</v>
      </c>
      <c r="I2874" s="348"/>
      <c r="J2874" s="349"/>
      <c r="K2874" s="350" t="s">
        <v>6</v>
      </c>
      <c r="L2874" s="352" t="s">
        <v>7</v>
      </c>
      <c r="M2874" s="350" t="s">
        <v>8</v>
      </c>
      <c r="N2874" s="354" t="s">
        <v>146</v>
      </c>
      <c r="O2874" s="356" t="s">
        <v>147</v>
      </c>
    </row>
    <row r="2875" spans="1:15" ht="15.75" thickBot="1">
      <c r="A2875" s="7">
        <v>2016</v>
      </c>
      <c r="B2875" s="7" t="s">
        <v>104</v>
      </c>
      <c r="C2875" s="8">
        <v>42716</v>
      </c>
      <c r="D2875" s="7">
        <v>18</v>
      </c>
      <c r="E2875" s="7" t="str">
        <f t="shared" si="70"/>
        <v>S504271618</v>
      </c>
      <c r="F2875" s="340"/>
      <c r="G2875" s="346"/>
      <c r="H2875" s="191" t="s">
        <v>9</v>
      </c>
      <c r="I2875" s="192" t="s">
        <v>18</v>
      </c>
      <c r="J2875" s="193" t="s">
        <v>11</v>
      </c>
      <c r="K2875" s="351"/>
      <c r="L2875" s="353"/>
      <c r="M2875" s="351"/>
      <c r="N2875" s="355"/>
      <c r="O2875" s="357"/>
    </row>
    <row r="2876" spans="1:15">
      <c r="A2876" s="7">
        <v>2016</v>
      </c>
      <c r="B2876" s="7" t="s">
        <v>104</v>
      </c>
      <c r="C2876" s="8">
        <v>42716</v>
      </c>
      <c r="D2876" s="7">
        <v>19</v>
      </c>
      <c r="E2876" s="7" t="str">
        <f t="shared" si="70"/>
        <v>S504271619</v>
      </c>
      <c r="F2876" s="3" t="s">
        <v>16</v>
      </c>
      <c r="G2876" s="2">
        <v>30</v>
      </c>
      <c r="H2876" s="2" t="s">
        <v>5875</v>
      </c>
      <c r="I2876" s="2" t="s">
        <v>5876</v>
      </c>
      <c r="J2876" s="2" t="s">
        <v>523</v>
      </c>
      <c r="K2876" s="194" t="s">
        <v>17</v>
      </c>
      <c r="L2876" s="2">
        <v>52</v>
      </c>
      <c r="M2876" s="194" t="s">
        <v>1642</v>
      </c>
      <c r="N2876" s="2" t="s">
        <v>1456</v>
      </c>
      <c r="O2876" s="195" t="s">
        <v>641</v>
      </c>
    </row>
    <row r="2877" spans="1:15">
      <c r="A2877" s="7">
        <v>2016</v>
      </c>
      <c r="B2877" s="7" t="s">
        <v>104</v>
      </c>
      <c r="C2877" s="8">
        <v>42716</v>
      </c>
      <c r="D2877" s="7">
        <v>20</v>
      </c>
      <c r="E2877" s="7" t="str">
        <f t="shared" si="70"/>
        <v>S504271620</v>
      </c>
      <c r="F2877" s="4">
        <v>42705</v>
      </c>
      <c r="G2877" s="2">
        <v>170</v>
      </c>
      <c r="H2877" s="2" t="s">
        <v>5877</v>
      </c>
      <c r="I2877" s="2" t="s">
        <v>5878</v>
      </c>
      <c r="J2877" s="2" t="s">
        <v>2333</v>
      </c>
      <c r="K2877" s="194" t="s">
        <v>17</v>
      </c>
      <c r="L2877" s="2">
        <v>49</v>
      </c>
      <c r="M2877" s="194" t="s">
        <v>400</v>
      </c>
      <c r="N2877" s="2" t="s">
        <v>1715</v>
      </c>
      <c r="O2877" s="195" t="s">
        <v>731</v>
      </c>
    </row>
    <row r="2878" spans="1:15">
      <c r="A2878" s="7">
        <v>2016</v>
      </c>
      <c r="B2878" s="7" t="s">
        <v>104</v>
      </c>
      <c r="C2878" s="8">
        <v>42716</v>
      </c>
      <c r="D2878" s="7">
        <v>21</v>
      </c>
      <c r="E2878" s="7" t="str">
        <f t="shared" si="70"/>
        <v>S504271621</v>
      </c>
      <c r="F2878" s="4">
        <v>42736</v>
      </c>
      <c r="G2878" s="2">
        <v>152</v>
      </c>
      <c r="H2878" s="2" t="s">
        <v>5879</v>
      </c>
      <c r="I2878" s="2" t="s">
        <v>5880</v>
      </c>
      <c r="J2878" s="2" t="s">
        <v>4236</v>
      </c>
      <c r="K2878" s="194" t="s">
        <v>17</v>
      </c>
      <c r="L2878" s="2">
        <v>36</v>
      </c>
      <c r="M2878" s="194" t="s">
        <v>5881</v>
      </c>
      <c r="N2878" s="2" t="s">
        <v>1309</v>
      </c>
      <c r="O2878" s="195" t="s">
        <v>5882</v>
      </c>
    </row>
    <row r="2879" spans="1:15">
      <c r="A2879" s="7">
        <v>2016</v>
      </c>
      <c r="B2879" s="7" t="s">
        <v>104</v>
      </c>
      <c r="C2879" s="8">
        <v>42716</v>
      </c>
      <c r="D2879" s="7">
        <v>22</v>
      </c>
      <c r="E2879" s="7" t="str">
        <f t="shared" si="70"/>
        <v>S504271622</v>
      </c>
      <c r="F2879" s="4">
        <v>42767</v>
      </c>
      <c r="G2879" s="2">
        <v>148</v>
      </c>
      <c r="H2879" s="2" t="s">
        <v>5883</v>
      </c>
      <c r="I2879" s="2" t="s">
        <v>4944</v>
      </c>
      <c r="J2879" s="2" t="s">
        <v>4659</v>
      </c>
      <c r="K2879" s="194" t="s">
        <v>17</v>
      </c>
      <c r="L2879" s="2">
        <v>33</v>
      </c>
      <c r="M2879" s="194" t="s">
        <v>5884</v>
      </c>
      <c r="N2879" s="2" t="s">
        <v>1723</v>
      </c>
      <c r="O2879" s="195">
        <v>0</v>
      </c>
    </row>
    <row r="2880" spans="1:15">
      <c r="A2880" s="7">
        <v>2016</v>
      </c>
      <c r="B2880" s="7" t="s">
        <v>104</v>
      </c>
      <c r="C2880" s="8">
        <v>42716</v>
      </c>
      <c r="D2880" s="7">
        <v>23</v>
      </c>
      <c r="E2880" s="7" t="str">
        <f t="shared" si="70"/>
        <v>S504271623</v>
      </c>
      <c r="F2880" s="4">
        <v>42795</v>
      </c>
      <c r="G2880" s="2">
        <v>148</v>
      </c>
      <c r="H2880" s="2" t="s">
        <v>3640</v>
      </c>
      <c r="I2880" s="2" t="s">
        <v>5885</v>
      </c>
      <c r="J2880" s="2" t="s">
        <v>5886</v>
      </c>
      <c r="K2880" s="194" t="s">
        <v>17</v>
      </c>
      <c r="L2880" s="2">
        <v>33</v>
      </c>
      <c r="M2880" s="194" t="s">
        <v>4829</v>
      </c>
      <c r="N2880" s="2" t="s">
        <v>3039</v>
      </c>
      <c r="O2880" s="195" t="s">
        <v>431</v>
      </c>
    </row>
    <row r="2881" spans="1:15">
      <c r="A2881" s="7">
        <v>2016</v>
      </c>
      <c r="B2881" s="7" t="s">
        <v>104</v>
      </c>
      <c r="C2881" s="8">
        <v>42716</v>
      </c>
      <c r="D2881" s="7">
        <v>24</v>
      </c>
      <c r="E2881" s="7" t="str">
        <f t="shared" si="70"/>
        <v>S504271624</v>
      </c>
      <c r="F2881" s="3" t="s">
        <v>19</v>
      </c>
      <c r="G2881" s="2">
        <v>183</v>
      </c>
      <c r="H2881" s="2" t="s">
        <v>5887</v>
      </c>
      <c r="I2881" s="2" t="s">
        <v>5888</v>
      </c>
      <c r="J2881" s="2" t="s">
        <v>871</v>
      </c>
      <c r="K2881" s="194" t="s">
        <v>17</v>
      </c>
      <c r="L2881" s="2">
        <v>35</v>
      </c>
      <c r="M2881" s="194" t="s">
        <v>3583</v>
      </c>
      <c r="N2881" s="2">
        <v>0</v>
      </c>
      <c r="O2881" s="195" t="s">
        <v>343</v>
      </c>
    </row>
    <row r="2882" spans="1:15">
      <c r="A2882" s="7">
        <v>2016</v>
      </c>
      <c r="B2882" s="7" t="s">
        <v>104</v>
      </c>
      <c r="C2882" s="8">
        <v>42716</v>
      </c>
      <c r="D2882" s="7">
        <v>25</v>
      </c>
      <c r="E2882" s="7" t="str">
        <f t="shared" si="70"/>
        <v>S504271625</v>
      </c>
      <c r="F2882" s="3">
        <v>2018</v>
      </c>
      <c r="G2882" s="2">
        <v>185</v>
      </c>
      <c r="H2882" s="2" t="s">
        <v>5889</v>
      </c>
      <c r="I2882" s="2" t="s">
        <v>5890</v>
      </c>
      <c r="J2882" s="2" t="s">
        <v>325</v>
      </c>
      <c r="K2882" s="194" t="s">
        <v>17</v>
      </c>
      <c r="L2882" s="2">
        <v>32</v>
      </c>
      <c r="M2882" s="194">
        <v>76</v>
      </c>
      <c r="N2882" s="2">
        <v>20</v>
      </c>
      <c r="O2882" s="195">
        <v>4</v>
      </c>
    </row>
    <row r="2883" spans="1:15">
      <c r="A2883" s="7">
        <v>2016</v>
      </c>
      <c r="B2883" s="7" t="s">
        <v>104</v>
      </c>
      <c r="C2883" s="8">
        <v>42716</v>
      </c>
      <c r="D2883" s="7">
        <v>26</v>
      </c>
      <c r="E2883" s="7" t="str">
        <f t="shared" si="70"/>
        <v>S504271626</v>
      </c>
      <c r="F2883" s="3">
        <v>2019</v>
      </c>
      <c r="G2883" s="2">
        <v>190</v>
      </c>
      <c r="H2883" s="2" t="s">
        <v>5539</v>
      </c>
      <c r="I2883" s="2" t="s">
        <v>5891</v>
      </c>
      <c r="J2883" s="2">
        <v>6</v>
      </c>
      <c r="K2883" s="194" t="s">
        <v>17</v>
      </c>
      <c r="L2883" s="2">
        <v>27</v>
      </c>
      <c r="M2883" s="194">
        <v>80</v>
      </c>
      <c r="N2883" s="2">
        <v>16</v>
      </c>
      <c r="O2883" s="195">
        <v>4</v>
      </c>
    </row>
    <row r="2884" spans="1:15">
      <c r="A2884" s="7">
        <v>2016</v>
      </c>
      <c r="B2884" s="7" t="s">
        <v>104</v>
      </c>
      <c r="C2884" s="8">
        <v>42716</v>
      </c>
      <c r="D2884" s="7">
        <v>27</v>
      </c>
      <c r="E2884" s="7" t="str">
        <f t="shared" si="70"/>
        <v>S504271627</v>
      </c>
      <c r="F2884" s="3">
        <v>2020</v>
      </c>
      <c r="G2884" s="2">
        <v>190</v>
      </c>
      <c r="H2884" s="2" t="s">
        <v>5892</v>
      </c>
      <c r="I2884" s="2" t="s">
        <v>5893</v>
      </c>
      <c r="J2884" s="2" t="s">
        <v>3734</v>
      </c>
      <c r="K2884" s="194" t="s">
        <v>17</v>
      </c>
      <c r="L2884" s="2">
        <v>25</v>
      </c>
      <c r="M2884" s="194">
        <v>75</v>
      </c>
      <c r="N2884" s="2" t="s">
        <v>1229</v>
      </c>
      <c r="O2884" s="195" t="s">
        <v>343</v>
      </c>
    </row>
    <row r="2885" spans="1:15" ht="15.75" thickBot="1">
      <c r="A2885" s="7">
        <v>2016</v>
      </c>
      <c r="B2885" s="7" t="s">
        <v>104</v>
      </c>
      <c r="C2885" s="8">
        <v>42716</v>
      </c>
      <c r="D2885" s="7">
        <v>28</v>
      </c>
      <c r="E2885" s="7" t="str">
        <f t="shared" si="70"/>
        <v>S504271628</v>
      </c>
      <c r="F2885" s="5">
        <v>2021</v>
      </c>
      <c r="G2885" s="6">
        <v>190</v>
      </c>
      <c r="H2885" s="6" t="s">
        <v>5894</v>
      </c>
      <c r="I2885" s="6" t="s">
        <v>3006</v>
      </c>
      <c r="J2885" s="6" t="s">
        <v>1744</v>
      </c>
      <c r="K2885" s="196" t="s">
        <v>17</v>
      </c>
      <c r="L2885" s="6">
        <v>19</v>
      </c>
      <c r="M2885" s="196">
        <v>64</v>
      </c>
      <c r="N2885" s="6">
        <v>32</v>
      </c>
      <c r="O2885" s="197">
        <v>4</v>
      </c>
    </row>
    <row r="2886" spans="1:15" ht="16.5" thickTop="1" thickBot="1">
      <c r="A2886" s="7">
        <v>2016</v>
      </c>
      <c r="B2886" s="7" t="s">
        <v>105</v>
      </c>
      <c r="C2886" s="8">
        <v>42723</v>
      </c>
      <c r="D2886" s="7">
        <v>1</v>
      </c>
      <c r="E2886" s="7" t="str">
        <f t="shared" si="70"/>
        <v>S51427231</v>
      </c>
      <c r="F2886" s="1" t="s">
        <v>0</v>
      </c>
    </row>
    <row r="2887" spans="1:15" ht="16.5" thickTop="1" thickBot="1">
      <c r="A2887" s="7">
        <v>2016</v>
      </c>
      <c r="B2887" s="7" t="s">
        <v>105</v>
      </c>
      <c r="C2887" s="8">
        <v>42723</v>
      </c>
      <c r="D2887" s="7">
        <v>2</v>
      </c>
      <c r="E2887" s="7" t="str">
        <f t="shared" si="70"/>
        <v>S51427232</v>
      </c>
      <c r="F2887" s="338" t="s">
        <v>1</v>
      </c>
      <c r="G2887" s="341" t="s">
        <v>2</v>
      </c>
      <c r="H2887" s="342"/>
      <c r="I2887" s="342"/>
      <c r="J2887" s="343"/>
      <c r="K2887" s="344" t="s">
        <v>3</v>
      </c>
      <c r="L2887" s="343"/>
      <c r="M2887" s="344" t="s">
        <v>144</v>
      </c>
      <c r="N2887" s="342"/>
      <c r="O2887" s="342"/>
    </row>
    <row r="2888" spans="1:15" ht="18" customHeight="1" thickBot="1">
      <c r="A2888" s="7">
        <v>2016</v>
      </c>
      <c r="B2888" s="7" t="s">
        <v>105</v>
      </c>
      <c r="C2888" s="8">
        <v>42723</v>
      </c>
      <c r="D2888" s="7">
        <v>3</v>
      </c>
      <c r="E2888" s="7" t="str">
        <f t="shared" si="70"/>
        <v>S51427233</v>
      </c>
      <c r="F2888" s="339"/>
      <c r="G2888" s="345" t="s">
        <v>5</v>
      </c>
      <c r="H2888" s="347" t="s">
        <v>145</v>
      </c>
      <c r="I2888" s="348"/>
      <c r="J2888" s="349"/>
      <c r="K2888" s="350" t="s">
        <v>6</v>
      </c>
      <c r="L2888" s="352" t="s">
        <v>7</v>
      </c>
      <c r="M2888" s="350" t="s">
        <v>8</v>
      </c>
      <c r="N2888" s="354" t="s">
        <v>146</v>
      </c>
      <c r="O2888" s="356" t="s">
        <v>147</v>
      </c>
    </row>
    <row r="2889" spans="1:15" ht="15.75" thickBot="1">
      <c r="A2889" s="7">
        <v>2016</v>
      </c>
      <c r="B2889" s="7" t="s">
        <v>105</v>
      </c>
      <c r="C2889" s="8">
        <v>42723</v>
      </c>
      <c r="D2889" s="7">
        <v>4</v>
      </c>
      <c r="E2889" s="7" t="str">
        <f t="shared" si="70"/>
        <v>S51427234</v>
      </c>
      <c r="F2889" s="340"/>
      <c r="G2889" s="346"/>
      <c r="H2889" s="191" t="s">
        <v>9</v>
      </c>
      <c r="I2889" s="192" t="s">
        <v>18</v>
      </c>
      <c r="J2889" s="193" t="s">
        <v>11</v>
      </c>
      <c r="K2889" s="351"/>
      <c r="L2889" s="353"/>
      <c r="M2889" s="351"/>
      <c r="N2889" s="355"/>
      <c r="O2889" s="357"/>
    </row>
    <row r="2890" spans="1:15">
      <c r="A2890" s="7">
        <v>2016</v>
      </c>
      <c r="B2890" s="7" t="s">
        <v>105</v>
      </c>
      <c r="C2890" s="8">
        <v>42723</v>
      </c>
      <c r="D2890" s="7">
        <v>5</v>
      </c>
      <c r="E2890" s="7" t="str">
        <f t="shared" si="70"/>
        <v>S51427235</v>
      </c>
      <c r="F2890" s="3" t="s">
        <v>12</v>
      </c>
      <c r="G2890" s="2">
        <v>-5</v>
      </c>
      <c r="H2890" s="2" t="s">
        <v>5895</v>
      </c>
      <c r="I2890" s="2" t="s">
        <v>5896</v>
      </c>
      <c r="J2890" s="2" t="s">
        <v>1356</v>
      </c>
      <c r="K2890" s="194" t="s">
        <v>17</v>
      </c>
      <c r="L2890" s="2">
        <v>51</v>
      </c>
      <c r="M2890" s="194" t="s">
        <v>1744</v>
      </c>
      <c r="N2890" s="2" t="s">
        <v>4578</v>
      </c>
      <c r="O2890" s="195" t="s">
        <v>2960</v>
      </c>
    </row>
    <row r="2891" spans="1:15">
      <c r="A2891" s="7">
        <v>2016</v>
      </c>
      <c r="B2891" s="7" t="s">
        <v>105</v>
      </c>
      <c r="C2891" s="8">
        <v>42723</v>
      </c>
      <c r="D2891" s="7">
        <v>6</v>
      </c>
      <c r="E2891" s="7" t="str">
        <f t="shared" si="70"/>
        <v>S51427236</v>
      </c>
      <c r="F2891" s="4">
        <v>42705</v>
      </c>
      <c r="G2891" s="2">
        <v>140</v>
      </c>
      <c r="H2891" s="2" t="s">
        <v>5897</v>
      </c>
      <c r="I2891" s="2" t="s">
        <v>5898</v>
      </c>
      <c r="J2891" s="2" t="s">
        <v>1366</v>
      </c>
      <c r="K2891" s="194" t="s">
        <v>17</v>
      </c>
      <c r="L2891" s="2">
        <v>53</v>
      </c>
      <c r="M2891" s="194" t="s">
        <v>2527</v>
      </c>
      <c r="N2891" s="2" t="s">
        <v>472</v>
      </c>
      <c r="O2891" s="195" t="s">
        <v>1248</v>
      </c>
    </row>
    <row r="2892" spans="1:15">
      <c r="A2892" s="7">
        <v>2016</v>
      </c>
      <c r="B2892" s="7" t="s">
        <v>105</v>
      </c>
      <c r="C2892" s="8">
        <v>42723</v>
      </c>
      <c r="D2892" s="7">
        <v>7</v>
      </c>
      <c r="E2892" s="7" t="str">
        <f t="shared" si="70"/>
        <v>S51427237</v>
      </c>
      <c r="F2892" s="4">
        <v>42736</v>
      </c>
      <c r="G2892" s="2">
        <v>85</v>
      </c>
      <c r="H2892" s="2" t="s">
        <v>5899</v>
      </c>
      <c r="I2892" s="2" t="s">
        <v>5900</v>
      </c>
      <c r="J2892" s="2" t="s">
        <v>630</v>
      </c>
      <c r="K2892" s="194" t="s">
        <v>17</v>
      </c>
      <c r="L2892" s="2">
        <v>45</v>
      </c>
      <c r="M2892" s="194">
        <v>32</v>
      </c>
      <c r="N2892" s="2">
        <v>4</v>
      </c>
      <c r="O2892" s="195">
        <v>64</v>
      </c>
    </row>
    <row r="2893" spans="1:15">
      <c r="A2893" s="7">
        <v>2016</v>
      </c>
      <c r="B2893" s="7" t="s">
        <v>105</v>
      </c>
      <c r="C2893" s="8">
        <v>42723</v>
      </c>
      <c r="D2893" s="7">
        <v>8</v>
      </c>
      <c r="E2893" s="7" t="str">
        <f t="shared" si="70"/>
        <v>S51427238</v>
      </c>
      <c r="F2893" s="4">
        <v>42767</v>
      </c>
      <c r="G2893" s="2">
        <v>84</v>
      </c>
      <c r="H2893" s="2" t="s">
        <v>4550</v>
      </c>
      <c r="I2893" s="2" t="s">
        <v>5901</v>
      </c>
      <c r="J2893" s="2" t="s">
        <v>331</v>
      </c>
      <c r="K2893" s="194" t="s">
        <v>17</v>
      </c>
      <c r="L2893" s="2">
        <v>42</v>
      </c>
      <c r="M2893" s="194">
        <v>32</v>
      </c>
      <c r="N2893" s="2">
        <v>8</v>
      </c>
      <c r="O2893" s="195">
        <v>60</v>
      </c>
    </row>
    <row r="2894" spans="1:15">
      <c r="A2894" s="7">
        <v>2016</v>
      </c>
      <c r="B2894" s="7" t="s">
        <v>105</v>
      </c>
      <c r="C2894" s="8">
        <v>42723</v>
      </c>
      <c r="D2894" s="7">
        <v>9</v>
      </c>
      <c r="E2894" s="7" t="str">
        <f t="shared" si="70"/>
        <v>S51427239</v>
      </c>
      <c r="F2894" s="4">
        <v>42795</v>
      </c>
      <c r="G2894" s="2">
        <v>85</v>
      </c>
      <c r="H2894" s="2" t="s">
        <v>5902</v>
      </c>
      <c r="I2894" s="2" t="s">
        <v>5903</v>
      </c>
      <c r="J2894" s="2" t="s">
        <v>2383</v>
      </c>
      <c r="K2894" s="194" t="s">
        <v>17</v>
      </c>
      <c r="L2894" s="2">
        <v>42</v>
      </c>
      <c r="M2894" s="194" t="s">
        <v>1463</v>
      </c>
      <c r="N2894" s="2" t="s">
        <v>681</v>
      </c>
      <c r="O2894" s="195" t="s">
        <v>406</v>
      </c>
    </row>
    <row r="2895" spans="1:15">
      <c r="A2895" s="7">
        <v>2016</v>
      </c>
      <c r="B2895" s="7" t="s">
        <v>105</v>
      </c>
      <c r="C2895" s="8">
        <v>42723</v>
      </c>
      <c r="D2895" s="7">
        <v>10</v>
      </c>
      <c r="E2895" s="7" t="str">
        <f t="shared" si="70"/>
        <v>S514272310</v>
      </c>
      <c r="F2895" s="3" t="s">
        <v>19</v>
      </c>
      <c r="G2895" s="2">
        <v>130</v>
      </c>
      <c r="H2895" s="2" t="s">
        <v>4844</v>
      </c>
      <c r="I2895" s="2" t="s">
        <v>5904</v>
      </c>
      <c r="J2895" s="2" t="s">
        <v>767</v>
      </c>
      <c r="K2895" s="194" t="s">
        <v>17</v>
      </c>
      <c r="L2895" s="2">
        <v>41</v>
      </c>
      <c r="M2895" s="194" t="s">
        <v>783</v>
      </c>
      <c r="N2895" s="2" t="s">
        <v>671</v>
      </c>
      <c r="O2895" s="195" t="s">
        <v>301</v>
      </c>
    </row>
    <row r="2896" spans="1:15">
      <c r="A2896" s="7">
        <v>2016</v>
      </c>
      <c r="B2896" s="7" t="s">
        <v>105</v>
      </c>
      <c r="C2896" s="8">
        <v>42723</v>
      </c>
      <c r="D2896" s="7">
        <v>11</v>
      </c>
      <c r="E2896" s="7" t="str">
        <f t="shared" si="70"/>
        <v>S514272311</v>
      </c>
      <c r="F2896" s="3">
        <v>2018</v>
      </c>
      <c r="G2896" s="2">
        <v>143</v>
      </c>
      <c r="H2896" s="2" t="s">
        <v>5905</v>
      </c>
      <c r="I2896" s="2" t="s">
        <v>5020</v>
      </c>
      <c r="J2896" s="2" t="s">
        <v>604</v>
      </c>
      <c r="K2896" s="194" t="s">
        <v>17</v>
      </c>
      <c r="L2896" s="2">
        <v>33</v>
      </c>
      <c r="M2896" s="194" t="s">
        <v>5906</v>
      </c>
      <c r="N2896" s="2" t="s">
        <v>5907</v>
      </c>
      <c r="O2896" s="195" t="s">
        <v>5908</v>
      </c>
    </row>
    <row r="2897" spans="1:15">
      <c r="A2897" s="7">
        <v>2016</v>
      </c>
      <c r="B2897" s="7" t="s">
        <v>105</v>
      </c>
      <c r="C2897" s="8">
        <v>42723</v>
      </c>
      <c r="D2897" s="7">
        <v>12</v>
      </c>
      <c r="E2897" s="7" t="str">
        <f t="shared" si="70"/>
        <v>S514272312</v>
      </c>
      <c r="F2897" s="3">
        <v>2019</v>
      </c>
      <c r="G2897" s="2">
        <v>145</v>
      </c>
      <c r="H2897" s="2" t="s">
        <v>5909</v>
      </c>
      <c r="I2897" s="2" t="s">
        <v>5910</v>
      </c>
      <c r="J2897" s="2" t="s">
        <v>4042</v>
      </c>
      <c r="K2897" s="194" t="s">
        <v>17</v>
      </c>
      <c r="L2897" s="2">
        <v>26</v>
      </c>
      <c r="M2897" s="194" t="s">
        <v>5911</v>
      </c>
      <c r="N2897" s="2" t="s">
        <v>379</v>
      </c>
      <c r="O2897" s="195" t="s">
        <v>631</v>
      </c>
    </row>
    <row r="2898" spans="1:15">
      <c r="A2898" s="7">
        <v>2016</v>
      </c>
      <c r="B2898" s="7" t="s">
        <v>105</v>
      </c>
      <c r="C2898" s="8">
        <v>42723</v>
      </c>
      <c r="D2898" s="7">
        <v>13</v>
      </c>
      <c r="E2898" s="7" t="str">
        <f t="shared" si="70"/>
        <v>S514272313</v>
      </c>
      <c r="F2898" s="3">
        <v>2020</v>
      </c>
      <c r="G2898" s="2">
        <v>145</v>
      </c>
      <c r="H2898" s="2" t="s">
        <v>3649</v>
      </c>
      <c r="I2898" s="2" t="s">
        <v>3601</v>
      </c>
      <c r="J2898" s="2" t="s">
        <v>487</v>
      </c>
      <c r="K2898" s="194" t="s">
        <v>17</v>
      </c>
      <c r="L2898" s="2">
        <v>23</v>
      </c>
      <c r="M2898" s="194" t="s">
        <v>5912</v>
      </c>
      <c r="N2898" s="2" t="s">
        <v>5913</v>
      </c>
      <c r="O2898" s="195" t="s">
        <v>730</v>
      </c>
    </row>
    <row r="2899" spans="1:15" ht="15.75" thickBot="1">
      <c r="A2899" s="7">
        <v>2016</v>
      </c>
      <c r="B2899" s="7" t="s">
        <v>105</v>
      </c>
      <c r="C2899" s="8">
        <v>42723</v>
      </c>
      <c r="D2899" s="7">
        <v>14</v>
      </c>
      <c r="E2899" s="7" t="str">
        <f t="shared" si="70"/>
        <v>S514272314</v>
      </c>
      <c r="F2899" s="5">
        <v>2021</v>
      </c>
      <c r="G2899" s="6">
        <v>145</v>
      </c>
      <c r="H2899" s="6" t="s">
        <v>5914</v>
      </c>
      <c r="I2899" s="6" t="s">
        <v>5915</v>
      </c>
      <c r="J2899" s="6" t="s">
        <v>2552</v>
      </c>
      <c r="K2899" s="196" t="s">
        <v>17</v>
      </c>
      <c r="L2899" s="6">
        <v>21</v>
      </c>
      <c r="M2899" s="196" t="s">
        <v>3110</v>
      </c>
      <c r="N2899" s="6" t="s">
        <v>935</v>
      </c>
      <c r="O2899" s="197" t="s">
        <v>4578</v>
      </c>
    </row>
    <row r="2900" spans="1:15" ht="16.5" thickTop="1" thickBot="1">
      <c r="A2900" s="7">
        <v>2016</v>
      </c>
      <c r="B2900" s="7" t="s">
        <v>105</v>
      </c>
      <c r="C2900" s="8">
        <v>42723</v>
      </c>
      <c r="D2900" s="7">
        <v>15</v>
      </c>
      <c r="E2900" s="7" t="str">
        <f t="shared" si="70"/>
        <v>S514272315</v>
      </c>
      <c r="F2900" s="1" t="s">
        <v>15</v>
      </c>
    </row>
    <row r="2901" spans="1:15" ht="16.5" thickTop="1" thickBot="1">
      <c r="A2901" s="7">
        <v>2016</v>
      </c>
      <c r="B2901" s="7" t="s">
        <v>105</v>
      </c>
      <c r="C2901" s="8">
        <v>42723</v>
      </c>
      <c r="D2901" s="7">
        <v>16</v>
      </c>
      <c r="E2901" s="7" t="str">
        <f t="shared" si="70"/>
        <v>S514272316</v>
      </c>
      <c r="F2901" s="338" t="s">
        <v>1</v>
      </c>
      <c r="G2901" s="341" t="s">
        <v>2</v>
      </c>
      <c r="H2901" s="342"/>
      <c r="I2901" s="342"/>
      <c r="J2901" s="343"/>
      <c r="K2901" s="344" t="s">
        <v>3</v>
      </c>
      <c r="L2901" s="343"/>
      <c r="M2901" s="344" t="s">
        <v>144</v>
      </c>
      <c r="N2901" s="342"/>
      <c r="O2901" s="342"/>
    </row>
    <row r="2902" spans="1:15" ht="18" customHeight="1" thickBot="1">
      <c r="A2902" s="7">
        <v>2016</v>
      </c>
      <c r="B2902" s="7" t="s">
        <v>105</v>
      </c>
      <c r="C2902" s="8">
        <v>42723</v>
      </c>
      <c r="D2902" s="7">
        <v>17</v>
      </c>
      <c r="E2902" s="7" t="str">
        <f t="shared" si="70"/>
        <v>S514272317</v>
      </c>
      <c r="F2902" s="339"/>
      <c r="G2902" s="345" t="s">
        <v>5</v>
      </c>
      <c r="H2902" s="347" t="s">
        <v>145</v>
      </c>
      <c r="I2902" s="348"/>
      <c r="J2902" s="349"/>
      <c r="K2902" s="350" t="s">
        <v>6</v>
      </c>
      <c r="L2902" s="352" t="s">
        <v>7</v>
      </c>
      <c r="M2902" s="350" t="s">
        <v>8</v>
      </c>
      <c r="N2902" s="354" t="s">
        <v>146</v>
      </c>
      <c r="O2902" s="356" t="s">
        <v>147</v>
      </c>
    </row>
    <row r="2903" spans="1:15" ht="15.75" thickBot="1">
      <c r="A2903" s="7">
        <v>2016</v>
      </c>
      <c r="B2903" s="7" t="s">
        <v>105</v>
      </c>
      <c r="C2903" s="8">
        <v>42723</v>
      </c>
      <c r="D2903" s="7">
        <v>18</v>
      </c>
      <c r="E2903" s="7" t="str">
        <f t="shared" si="70"/>
        <v>S514272318</v>
      </c>
      <c r="F2903" s="340"/>
      <c r="G2903" s="346"/>
      <c r="H2903" s="191" t="s">
        <v>9</v>
      </c>
      <c r="I2903" s="192" t="s">
        <v>18</v>
      </c>
      <c r="J2903" s="193" t="s">
        <v>11</v>
      </c>
      <c r="K2903" s="351"/>
      <c r="L2903" s="353"/>
      <c r="M2903" s="351"/>
      <c r="N2903" s="355"/>
      <c r="O2903" s="357"/>
    </row>
    <row r="2904" spans="1:15">
      <c r="A2904" s="7">
        <v>2016</v>
      </c>
      <c r="B2904" s="7" t="s">
        <v>105</v>
      </c>
      <c r="C2904" s="8">
        <v>42723</v>
      </c>
      <c r="D2904" s="7">
        <v>19</v>
      </c>
      <c r="E2904" s="7" t="str">
        <f t="shared" si="70"/>
        <v>S514272319</v>
      </c>
      <c r="F2904" s="3" t="s">
        <v>16</v>
      </c>
      <c r="G2904" s="2">
        <v>33</v>
      </c>
      <c r="H2904" s="2" t="s">
        <v>5916</v>
      </c>
      <c r="I2904" s="2" t="s">
        <v>5917</v>
      </c>
      <c r="J2904" s="2" t="s">
        <v>2993</v>
      </c>
      <c r="K2904" s="194" t="s">
        <v>17</v>
      </c>
      <c r="L2904" s="2">
        <v>53</v>
      </c>
      <c r="M2904" s="194">
        <v>0</v>
      </c>
      <c r="N2904" s="2" t="s">
        <v>631</v>
      </c>
      <c r="O2904" s="195" t="s">
        <v>520</v>
      </c>
    </row>
    <row r="2905" spans="1:15">
      <c r="A2905" s="7">
        <v>2016</v>
      </c>
      <c r="B2905" s="7" t="s">
        <v>105</v>
      </c>
      <c r="C2905" s="8">
        <v>42723</v>
      </c>
      <c r="D2905" s="7">
        <v>20</v>
      </c>
      <c r="E2905" s="7" t="str">
        <f t="shared" si="70"/>
        <v>S514272320</v>
      </c>
      <c r="F2905" s="4">
        <v>42705</v>
      </c>
      <c r="G2905" s="2">
        <v>173</v>
      </c>
      <c r="H2905" s="2" t="s">
        <v>5918</v>
      </c>
      <c r="I2905" s="2" t="s">
        <v>5919</v>
      </c>
      <c r="J2905" s="2" t="s">
        <v>4808</v>
      </c>
      <c r="K2905" s="194" t="s">
        <v>17</v>
      </c>
      <c r="L2905" s="2">
        <v>53</v>
      </c>
      <c r="M2905" s="194" t="s">
        <v>820</v>
      </c>
      <c r="N2905" s="2" t="s">
        <v>1138</v>
      </c>
      <c r="O2905" s="195" t="s">
        <v>1197</v>
      </c>
    </row>
    <row r="2906" spans="1:15">
      <c r="A2906" s="7">
        <v>2016</v>
      </c>
      <c r="B2906" s="7" t="s">
        <v>105</v>
      </c>
      <c r="C2906" s="8">
        <v>42723</v>
      </c>
      <c r="D2906" s="7">
        <v>21</v>
      </c>
      <c r="E2906" s="7" t="str">
        <f t="shared" si="70"/>
        <v>S514272321</v>
      </c>
      <c r="F2906" s="4">
        <v>42736</v>
      </c>
      <c r="G2906" s="2">
        <v>130</v>
      </c>
      <c r="H2906" s="2" t="s">
        <v>5364</v>
      </c>
      <c r="I2906" s="2" t="s">
        <v>5920</v>
      </c>
      <c r="J2906" s="2" t="s">
        <v>5921</v>
      </c>
      <c r="K2906" s="194" t="s">
        <v>17</v>
      </c>
      <c r="L2906" s="2">
        <v>41</v>
      </c>
      <c r="M2906" s="194" t="s">
        <v>741</v>
      </c>
      <c r="N2906" s="2" t="s">
        <v>312</v>
      </c>
      <c r="O2906" s="195" t="s">
        <v>731</v>
      </c>
    </row>
    <row r="2907" spans="1:15">
      <c r="A2907" s="7">
        <v>2016</v>
      </c>
      <c r="B2907" s="7" t="s">
        <v>105</v>
      </c>
      <c r="C2907" s="8">
        <v>42723</v>
      </c>
      <c r="D2907" s="7">
        <v>22</v>
      </c>
      <c r="E2907" s="7" t="str">
        <f t="shared" si="70"/>
        <v>S514272322</v>
      </c>
      <c r="F2907" s="4">
        <v>42767</v>
      </c>
      <c r="G2907" s="2">
        <v>130</v>
      </c>
      <c r="H2907" s="2" t="s">
        <v>5922</v>
      </c>
      <c r="I2907" s="2" t="s">
        <v>2817</v>
      </c>
      <c r="J2907" s="2" t="s">
        <v>5923</v>
      </c>
      <c r="K2907" s="194" t="s">
        <v>17</v>
      </c>
      <c r="L2907" s="2">
        <v>40</v>
      </c>
      <c r="M2907" s="194" t="s">
        <v>741</v>
      </c>
      <c r="N2907" s="2" t="s">
        <v>312</v>
      </c>
      <c r="O2907" s="195" t="s">
        <v>731</v>
      </c>
    </row>
    <row r="2908" spans="1:15">
      <c r="A2908" s="7">
        <v>2016</v>
      </c>
      <c r="B2908" s="7" t="s">
        <v>105</v>
      </c>
      <c r="C2908" s="8">
        <v>42723</v>
      </c>
      <c r="D2908" s="7">
        <v>23</v>
      </c>
      <c r="E2908" s="7" t="str">
        <f t="shared" si="70"/>
        <v>S514272323</v>
      </c>
      <c r="F2908" s="4">
        <v>42795</v>
      </c>
      <c r="G2908" s="2">
        <v>130</v>
      </c>
      <c r="H2908" s="2" t="s">
        <v>4994</v>
      </c>
      <c r="I2908" s="2" t="s">
        <v>4084</v>
      </c>
      <c r="J2908" s="2" t="s">
        <v>5924</v>
      </c>
      <c r="K2908" s="194" t="s">
        <v>17</v>
      </c>
      <c r="L2908" s="2">
        <v>39</v>
      </c>
      <c r="M2908" s="194">
        <v>25</v>
      </c>
      <c r="N2908" s="2">
        <v>10</v>
      </c>
      <c r="O2908" s="195">
        <v>65</v>
      </c>
    </row>
    <row r="2909" spans="1:15">
      <c r="A2909" s="7">
        <v>2016</v>
      </c>
      <c r="B2909" s="7" t="s">
        <v>105</v>
      </c>
      <c r="C2909" s="8">
        <v>42723</v>
      </c>
      <c r="D2909" s="7">
        <v>24</v>
      </c>
      <c r="E2909" s="7" t="str">
        <f t="shared" si="70"/>
        <v>S514272324</v>
      </c>
      <c r="F2909" s="3" t="s">
        <v>19</v>
      </c>
      <c r="G2909" s="2">
        <v>170</v>
      </c>
      <c r="H2909" s="2" t="s">
        <v>5925</v>
      </c>
      <c r="I2909" s="2" t="s">
        <v>1056</v>
      </c>
      <c r="J2909" s="2" t="s">
        <v>1894</v>
      </c>
      <c r="K2909" s="194" t="s">
        <v>17</v>
      </c>
      <c r="L2909" s="2">
        <v>35</v>
      </c>
      <c r="M2909" s="194" t="s">
        <v>632</v>
      </c>
      <c r="N2909" s="2" t="s">
        <v>506</v>
      </c>
      <c r="O2909" s="195" t="s">
        <v>529</v>
      </c>
    </row>
    <row r="2910" spans="1:15">
      <c r="A2910" s="7">
        <v>2016</v>
      </c>
      <c r="B2910" s="7" t="s">
        <v>105</v>
      </c>
      <c r="C2910" s="8">
        <v>42723</v>
      </c>
      <c r="D2910" s="7">
        <v>25</v>
      </c>
      <c r="E2910" s="7" t="str">
        <f t="shared" si="70"/>
        <v>S514272325</v>
      </c>
      <c r="F2910" s="3">
        <v>2018</v>
      </c>
      <c r="G2910" s="2">
        <v>183</v>
      </c>
      <c r="H2910" s="2" t="s">
        <v>5926</v>
      </c>
      <c r="I2910" s="2" t="s">
        <v>5927</v>
      </c>
      <c r="J2910" s="2" t="s">
        <v>309</v>
      </c>
      <c r="K2910" s="194" t="s">
        <v>17</v>
      </c>
      <c r="L2910" s="2">
        <v>30</v>
      </c>
      <c r="M2910" s="194">
        <v>48</v>
      </c>
      <c r="N2910" s="2">
        <v>28</v>
      </c>
      <c r="O2910" s="195">
        <v>24</v>
      </c>
    </row>
    <row r="2911" spans="1:15">
      <c r="A2911" s="7">
        <v>2016</v>
      </c>
      <c r="B2911" s="7" t="s">
        <v>105</v>
      </c>
      <c r="C2911" s="8">
        <v>42723</v>
      </c>
      <c r="D2911" s="7">
        <v>26</v>
      </c>
      <c r="E2911" s="7" t="str">
        <f t="shared" si="70"/>
        <v>S514272326</v>
      </c>
      <c r="F2911" s="3">
        <v>2019</v>
      </c>
      <c r="G2911" s="2">
        <v>180</v>
      </c>
      <c r="H2911" s="2" t="s">
        <v>5928</v>
      </c>
      <c r="I2911" s="2" t="s">
        <v>5929</v>
      </c>
      <c r="J2911" s="2" t="s">
        <v>543</v>
      </c>
      <c r="K2911" s="194" t="s">
        <v>17</v>
      </c>
      <c r="L2911" s="2">
        <v>28</v>
      </c>
      <c r="M2911" s="194" t="s">
        <v>704</v>
      </c>
      <c r="N2911" s="2" t="s">
        <v>585</v>
      </c>
      <c r="O2911" s="195" t="s">
        <v>626</v>
      </c>
    </row>
    <row r="2912" spans="1:15">
      <c r="A2912" s="7">
        <v>2016</v>
      </c>
      <c r="B2912" s="7" t="s">
        <v>105</v>
      </c>
      <c r="C2912" s="8">
        <v>42723</v>
      </c>
      <c r="D2912" s="7">
        <v>27</v>
      </c>
      <c r="E2912" s="7" t="str">
        <f t="shared" si="70"/>
        <v>S514272327</v>
      </c>
      <c r="F2912" s="3">
        <v>2020</v>
      </c>
      <c r="G2912" s="2">
        <v>182</v>
      </c>
      <c r="H2912" s="2" t="s">
        <v>5930</v>
      </c>
      <c r="I2912" s="2" t="s">
        <v>4906</v>
      </c>
      <c r="J2912" s="2" t="s">
        <v>487</v>
      </c>
      <c r="K2912" s="194" t="s">
        <v>17</v>
      </c>
      <c r="L2912" s="2">
        <v>21</v>
      </c>
      <c r="M2912" s="194">
        <v>50</v>
      </c>
      <c r="N2912" s="2">
        <v>30</v>
      </c>
      <c r="O2912" s="195">
        <v>20</v>
      </c>
    </row>
    <row r="2913" spans="1:15" ht="15.75" thickBot="1">
      <c r="A2913" s="7">
        <v>2016</v>
      </c>
      <c r="B2913" s="7" t="s">
        <v>105</v>
      </c>
      <c r="C2913" s="8">
        <v>42723</v>
      </c>
      <c r="D2913" s="7">
        <v>28</v>
      </c>
      <c r="E2913" s="7" t="str">
        <f t="shared" si="70"/>
        <v>S514272328</v>
      </c>
      <c r="F2913" s="5">
        <v>2021</v>
      </c>
      <c r="G2913" s="6">
        <v>180</v>
      </c>
      <c r="H2913" s="6" t="s">
        <v>3426</v>
      </c>
      <c r="I2913" s="6" t="s">
        <v>5931</v>
      </c>
      <c r="J2913" s="6" t="s">
        <v>2284</v>
      </c>
      <c r="K2913" s="196" t="s">
        <v>17</v>
      </c>
      <c r="L2913" s="6">
        <v>20</v>
      </c>
      <c r="M2913" s="196" t="s">
        <v>3662</v>
      </c>
      <c r="N2913" s="6" t="s">
        <v>551</v>
      </c>
      <c r="O2913" s="197" t="s">
        <v>551</v>
      </c>
    </row>
    <row r="2914" spans="1:15" ht="16.5" thickTop="1" thickBot="1">
      <c r="A2914" s="7">
        <v>2016</v>
      </c>
      <c r="B2914" s="7" t="s">
        <v>106</v>
      </c>
      <c r="C2914" s="8">
        <v>42730</v>
      </c>
      <c r="D2914" s="7">
        <v>1</v>
      </c>
      <c r="E2914" s="7" t="str">
        <f t="shared" si="70"/>
        <v>S52427301</v>
      </c>
      <c r="F2914" s="1" t="s">
        <v>0</v>
      </c>
    </row>
    <row r="2915" spans="1:15" ht="16.5" thickTop="1" thickBot="1">
      <c r="A2915" s="7">
        <v>2016</v>
      </c>
      <c r="B2915" s="7" t="s">
        <v>106</v>
      </c>
      <c r="C2915" s="8">
        <v>42730</v>
      </c>
      <c r="D2915" s="7">
        <v>2</v>
      </c>
      <c r="E2915" s="7" t="str">
        <f t="shared" si="70"/>
        <v>S52427302</v>
      </c>
      <c r="F2915" s="338" t="s">
        <v>1</v>
      </c>
      <c r="G2915" s="341" t="s">
        <v>2</v>
      </c>
      <c r="H2915" s="342"/>
      <c r="I2915" s="342"/>
      <c r="J2915" s="343"/>
      <c r="K2915" s="344" t="s">
        <v>3</v>
      </c>
      <c r="L2915" s="343"/>
      <c r="M2915" s="344" t="s">
        <v>144</v>
      </c>
      <c r="N2915" s="342"/>
      <c r="O2915" s="342"/>
    </row>
    <row r="2916" spans="1:15" ht="18" customHeight="1" thickBot="1">
      <c r="A2916" s="7">
        <v>2016</v>
      </c>
      <c r="B2916" s="7" t="s">
        <v>106</v>
      </c>
      <c r="C2916" s="8">
        <v>42730</v>
      </c>
      <c r="D2916" s="7">
        <v>3</v>
      </c>
      <c r="E2916" s="7" t="str">
        <f t="shared" si="70"/>
        <v>S52427303</v>
      </c>
      <c r="F2916" s="339"/>
      <c r="G2916" s="345" t="s">
        <v>5</v>
      </c>
      <c r="H2916" s="347" t="s">
        <v>145</v>
      </c>
      <c r="I2916" s="348"/>
      <c r="J2916" s="349"/>
      <c r="K2916" s="350" t="s">
        <v>6</v>
      </c>
      <c r="L2916" s="352" t="s">
        <v>7</v>
      </c>
      <c r="M2916" s="350" t="s">
        <v>8</v>
      </c>
      <c r="N2916" s="354" t="s">
        <v>146</v>
      </c>
      <c r="O2916" s="356" t="s">
        <v>147</v>
      </c>
    </row>
    <row r="2917" spans="1:15" ht="15.75" thickBot="1">
      <c r="A2917" s="7">
        <v>2016</v>
      </c>
      <c r="B2917" s="7" t="s">
        <v>106</v>
      </c>
      <c r="C2917" s="8">
        <v>42730</v>
      </c>
      <c r="D2917" s="7">
        <v>4</v>
      </c>
      <c r="E2917" s="7" t="str">
        <f t="shared" si="70"/>
        <v>S52427304</v>
      </c>
      <c r="F2917" s="340"/>
      <c r="G2917" s="346"/>
      <c r="H2917" s="191" t="s">
        <v>9</v>
      </c>
      <c r="I2917" s="192" t="s">
        <v>18</v>
      </c>
      <c r="J2917" s="193" t="s">
        <v>11</v>
      </c>
      <c r="K2917" s="351"/>
      <c r="L2917" s="353"/>
      <c r="M2917" s="351"/>
      <c r="N2917" s="355"/>
      <c r="O2917" s="357"/>
    </row>
    <row r="2918" spans="1:15">
      <c r="A2918" s="7">
        <v>2016</v>
      </c>
      <c r="B2918" s="7" t="s">
        <v>106</v>
      </c>
      <c r="C2918" s="8">
        <v>42730</v>
      </c>
      <c r="D2918" s="7">
        <v>5</v>
      </c>
      <c r="E2918" s="7" t="str">
        <f t="shared" si="70"/>
        <v>S52427305</v>
      </c>
      <c r="F2918" s="3" t="s">
        <v>12</v>
      </c>
      <c r="G2918" s="2">
        <v>-5</v>
      </c>
      <c r="H2918" s="2" t="s">
        <v>5932</v>
      </c>
      <c r="I2918" s="2" t="s">
        <v>5933</v>
      </c>
      <c r="J2918" s="2" t="s">
        <v>2618</v>
      </c>
      <c r="K2918" s="194" t="s">
        <v>17</v>
      </c>
      <c r="L2918" s="2">
        <v>51</v>
      </c>
      <c r="M2918" s="194" t="s">
        <v>697</v>
      </c>
      <c r="N2918" s="2" t="s">
        <v>1684</v>
      </c>
      <c r="O2918" s="195">
        <v>50</v>
      </c>
    </row>
    <row r="2919" spans="1:15">
      <c r="A2919" s="7">
        <v>2016</v>
      </c>
      <c r="B2919" s="7" t="s">
        <v>106</v>
      </c>
      <c r="C2919" s="8">
        <v>42730</v>
      </c>
      <c r="D2919" s="7">
        <v>6</v>
      </c>
      <c r="E2919" s="7" t="str">
        <f t="shared" si="70"/>
        <v>S52427306</v>
      </c>
      <c r="F2919" s="4">
        <v>42705</v>
      </c>
      <c r="G2919" s="2">
        <v>123</v>
      </c>
      <c r="H2919" s="2" t="s">
        <v>5934</v>
      </c>
      <c r="I2919" s="2" t="s">
        <v>5935</v>
      </c>
      <c r="J2919" s="2" t="s">
        <v>1242</v>
      </c>
      <c r="K2919" s="194" t="s">
        <v>17</v>
      </c>
      <c r="L2919" s="2">
        <v>50</v>
      </c>
      <c r="M2919" s="194" t="s">
        <v>2746</v>
      </c>
      <c r="N2919" s="2" t="s">
        <v>1744</v>
      </c>
      <c r="O2919" s="195" t="s">
        <v>1665</v>
      </c>
    </row>
    <row r="2920" spans="1:15">
      <c r="A2920" s="7">
        <v>2016</v>
      </c>
      <c r="B2920" s="7" t="s">
        <v>106</v>
      </c>
      <c r="C2920" s="8">
        <v>42730</v>
      </c>
      <c r="D2920" s="7">
        <v>7</v>
      </c>
      <c r="E2920" s="7" t="str">
        <f t="shared" si="70"/>
        <v>S52427307</v>
      </c>
      <c r="F2920" s="4">
        <v>42736</v>
      </c>
      <c r="G2920" s="2">
        <v>97</v>
      </c>
      <c r="H2920" s="2" t="s">
        <v>5936</v>
      </c>
      <c r="I2920" s="2" t="s">
        <v>5937</v>
      </c>
      <c r="J2920" s="2" t="s">
        <v>4740</v>
      </c>
      <c r="K2920" s="194" t="s">
        <v>17</v>
      </c>
      <c r="L2920" s="2">
        <v>43</v>
      </c>
      <c r="M2920" s="194">
        <v>20</v>
      </c>
      <c r="N2920" s="2">
        <v>32</v>
      </c>
      <c r="O2920" s="195">
        <v>48</v>
      </c>
    </row>
    <row r="2921" spans="1:15">
      <c r="A2921" s="7">
        <v>2016</v>
      </c>
      <c r="B2921" s="7" t="s">
        <v>106</v>
      </c>
      <c r="C2921" s="8">
        <v>42730</v>
      </c>
      <c r="D2921" s="7">
        <v>8</v>
      </c>
      <c r="E2921" s="7" t="str">
        <f t="shared" si="70"/>
        <v>S52427308</v>
      </c>
      <c r="F2921" s="4">
        <v>42767</v>
      </c>
      <c r="G2921" s="2">
        <v>92</v>
      </c>
      <c r="H2921" s="2" t="s">
        <v>5938</v>
      </c>
      <c r="I2921" s="2" t="s">
        <v>5939</v>
      </c>
      <c r="J2921" s="2" t="s">
        <v>2023</v>
      </c>
      <c r="K2921" s="194" t="s">
        <v>17</v>
      </c>
      <c r="L2921" s="2">
        <v>43</v>
      </c>
      <c r="M2921" s="194">
        <v>20</v>
      </c>
      <c r="N2921" s="2">
        <v>24</v>
      </c>
      <c r="O2921" s="195">
        <v>56</v>
      </c>
    </row>
    <row r="2922" spans="1:15">
      <c r="A2922" s="7">
        <v>2016</v>
      </c>
      <c r="B2922" s="7" t="s">
        <v>106</v>
      </c>
      <c r="C2922" s="8">
        <v>42730</v>
      </c>
      <c r="D2922" s="7">
        <v>9</v>
      </c>
      <c r="E2922" s="7" t="str">
        <f t="shared" si="70"/>
        <v>S52427309</v>
      </c>
      <c r="F2922" s="4">
        <v>42795</v>
      </c>
      <c r="G2922" s="2">
        <v>90</v>
      </c>
      <c r="H2922" s="2" t="s">
        <v>2481</v>
      </c>
      <c r="I2922" s="2" t="s">
        <v>5940</v>
      </c>
      <c r="J2922" s="2" t="s">
        <v>4901</v>
      </c>
      <c r="K2922" s="194" t="s">
        <v>17</v>
      </c>
      <c r="L2922" s="2">
        <v>41</v>
      </c>
      <c r="M2922" s="194" t="s">
        <v>1229</v>
      </c>
      <c r="N2922" s="2" t="s">
        <v>340</v>
      </c>
      <c r="O2922" s="195" t="s">
        <v>535</v>
      </c>
    </row>
    <row r="2923" spans="1:15">
      <c r="A2923" s="7">
        <v>2016</v>
      </c>
      <c r="B2923" s="7" t="s">
        <v>106</v>
      </c>
      <c r="C2923" s="8">
        <v>42730</v>
      </c>
      <c r="D2923" s="7">
        <v>10</v>
      </c>
      <c r="E2923" s="7" t="str">
        <f t="shared" ref="E2923:E2969" si="71">B2923&amp;C2923&amp;D2923</f>
        <v>S524273010</v>
      </c>
      <c r="F2923" s="3" t="s">
        <v>19</v>
      </c>
      <c r="G2923" s="2">
        <v>130</v>
      </c>
      <c r="H2923" s="2" t="s">
        <v>5941</v>
      </c>
      <c r="I2923" s="2" t="s">
        <v>5942</v>
      </c>
      <c r="J2923" s="2" t="s">
        <v>5943</v>
      </c>
      <c r="K2923" s="194" t="s">
        <v>17</v>
      </c>
      <c r="L2923" s="2">
        <v>38</v>
      </c>
      <c r="M2923" s="194" t="s">
        <v>301</v>
      </c>
      <c r="N2923" s="2" t="s">
        <v>1795</v>
      </c>
      <c r="O2923" s="195" t="s">
        <v>1229</v>
      </c>
    </row>
    <row r="2924" spans="1:15">
      <c r="A2924" s="7">
        <v>2016</v>
      </c>
      <c r="B2924" s="7" t="s">
        <v>106</v>
      </c>
      <c r="C2924" s="8">
        <v>42730</v>
      </c>
      <c r="D2924" s="7">
        <v>11</v>
      </c>
      <c r="E2924" s="7" t="str">
        <f t="shared" si="71"/>
        <v>S524273011</v>
      </c>
      <c r="F2924" s="3">
        <v>2018</v>
      </c>
      <c r="G2924" s="2">
        <v>142</v>
      </c>
      <c r="H2924" s="2" t="s">
        <v>5944</v>
      </c>
      <c r="I2924" s="2" t="s">
        <v>5945</v>
      </c>
      <c r="J2924" s="2" t="s">
        <v>2965</v>
      </c>
      <c r="K2924" s="194" t="s">
        <v>17</v>
      </c>
      <c r="L2924" s="2">
        <v>30</v>
      </c>
      <c r="M2924" s="194" t="s">
        <v>1153</v>
      </c>
      <c r="N2924" s="2" t="s">
        <v>1153</v>
      </c>
      <c r="O2924" s="195" t="s">
        <v>340</v>
      </c>
    </row>
    <row r="2925" spans="1:15">
      <c r="A2925" s="7">
        <v>2016</v>
      </c>
      <c r="B2925" s="7" t="s">
        <v>106</v>
      </c>
      <c r="C2925" s="8">
        <v>42730</v>
      </c>
      <c r="D2925" s="7">
        <v>12</v>
      </c>
      <c r="E2925" s="7" t="str">
        <f t="shared" si="71"/>
        <v>S524273012</v>
      </c>
      <c r="F2925" s="3">
        <v>2019</v>
      </c>
      <c r="G2925" s="2">
        <v>141</v>
      </c>
      <c r="H2925" s="2" t="s">
        <v>5946</v>
      </c>
      <c r="I2925" s="2" t="s">
        <v>4972</v>
      </c>
      <c r="J2925" s="2" t="s">
        <v>3460</v>
      </c>
      <c r="K2925" s="194" t="s">
        <v>17</v>
      </c>
      <c r="L2925" s="2">
        <v>26</v>
      </c>
      <c r="M2925" s="194">
        <v>56</v>
      </c>
      <c r="N2925" s="2">
        <v>28</v>
      </c>
      <c r="O2925" s="195">
        <v>16</v>
      </c>
    </row>
    <row r="2926" spans="1:15">
      <c r="A2926" s="7">
        <v>2016</v>
      </c>
      <c r="B2926" s="7" t="s">
        <v>106</v>
      </c>
      <c r="C2926" s="8">
        <v>42730</v>
      </c>
      <c r="D2926" s="7">
        <v>13</v>
      </c>
      <c r="E2926" s="7" t="str">
        <f t="shared" si="71"/>
        <v>S524273013</v>
      </c>
      <c r="F2926" s="3">
        <v>2020</v>
      </c>
      <c r="G2926" s="2">
        <v>141</v>
      </c>
      <c r="H2926" s="2" t="s">
        <v>5947</v>
      </c>
      <c r="I2926" s="2" t="s">
        <v>5948</v>
      </c>
      <c r="J2926" s="2" t="s">
        <v>549</v>
      </c>
      <c r="K2926" s="194" t="s">
        <v>17</v>
      </c>
      <c r="L2926" s="2">
        <v>23</v>
      </c>
      <c r="M2926" s="194">
        <v>48</v>
      </c>
      <c r="N2926" s="2">
        <v>36</v>
      </c>
      <c r="O2926" s="195">
        <v>16</v>
      </c>
    </row>
    <row r="2927" spans="1:15" ht="15.75" thickBot="1">
      <c r="A2927" s="7">
        <v>2016</v>
      </c>
      <c r="B2927" s="7" t="s">
        <v>106</v>
      </c>
      <c r="C2927" s="8">
        <v>42730</v>
      </c>
      <c r="D2927" s="7">
        <v>14</v>
      </c>
      <c r="E2927" s="7" t="str">
        <f t="shared" si="71"/>
        <v>S524273014</v>
      </c>
      <c r="F2927" s="5">
        <v>2021</v>
      </c>
      <c r="G2927" s="6">
        <v>140</v>
      </c>
      <c r="H2927" s="6" t="s">
        <v>5949</v>
      </c>
      <c r="I2927" s="6" t="s">
        <v>5950</v>
      </c>
      <c r="J2927" s="6" t="s">
        <v>4191</v>
      </c>
      <c r="K2927" s="196" t="s">
        <v>17</v>
      </c>
      <c r="L2927" s="6">
        <v>22</v>
      </c>
      <c r="M2927" s="196" t="s">
        <v>796</v>
      </c>
      <c r="N2927" s="6" t="s">
        <v>301</v>
      </c>
      <c r="O2927" s="197" t="s">
        <v>423</v>
      </c>
    </row>
    <row r="2928" spans="1:15" ht="16.5" thickTop="1" thickBot="1">
      <c r="A2928" s="7">
        <v>2016</v>
      </c>
      <c r="B2928" s="7" t="s">
        <v>106</v>
      </c>
      <c r="C2928" s="8">
        <v>42730</v>
      </c>
      <c r="D2928" s="7">
        <v>15</v>
      </c>
      <c r="E2928" s="7" t="str">
        <f t="shared" si="71"/>
        <v>S524273015</v>
      </c>
      <c r="F2928" s="1" t="s">
        <v>15</v>
      </c>
    </row>
    <row r="2929" spans="1:15" ht="16.5" thickTop="1" thickBot="1">
      <c r="A2929" s="7">
        <v>2016</v>
      </c>
      <c r="B2929" s="7" t="s">
        <v>106</v>
      </c>
      <c r="C2929" s="8">
        <v>42730</v>
      </c>
      <c r="D2929" s="7">
        <v>16</v>
      </c>
      <c r="E2929" s="7" t="str">
        <f t="shared" si="71"/>
        <v>S524273016</v>
      </c>
      <c r="F2929" s="338" t="s">
        <v>1</v>
      </c>
      <c r="G2929" s="341" t="s">
        <v>2</v>
      </c>
      <c r="H2929" s="342"/>
      <c r="I2929" s="342"/>
      <c r="J2929" s="343"/>
      <c r="K2929" s="344" t="s">
        <v>3</v>
      </c>
      <c r="L2929" s="343"/>
      <c r="M2929" s="344" t="s">
        <v>144</v>
      </c>
      <c r="N2929" s="342"/>
      <c r="O2929" s="342"/>
    </row>
    <row r="2930" spans="1:15" ht="18" customHeight="1" thickBot="1">
      <c r="A2930" s="7">
        <v>2016</v>
      </c>
      <c r="B2930" s="7" t="s">
        <v>106</v>
      </c>
      <c r="C2930" s="8">
        <v>42730</v>
      </c>
      <c r="D2930" s="7">
        <v>17</v>
      </c>
      <c r="E2930" s="7" t="str">
        <f t="shared" si="71"/>
        <v>S524273017</v>
      </c>
      <c r="F2930" s="339"/>
      <c r="G2930" s="345" t="s">
        <v>5</v>
      </c>
      <c r="H2930" s="347" t="s">
        <v>145</v>
      </c>
      <c r="I2930" s="348"/>
      <c r="J2930" s="349"/>
      <c r="K2930" s="350" t="s">
        <v>6</v>
      </c>
      <c r="L2930" s="352" t="s">
        <v>7</v>
      </c>
      <c r="M2930" s="350" t="s">
        <v>8</v>
      </c>
      <c r="N2930" s="354" t="s">
        <v>146</v>
      </c>
      <c r="O2930" s="356" t="s">
        <v>147</v>
      </c>
    </row>
    <row r="2931" spans="1:15" ht="15.75" thickBot="1">
      <c r="A2931" s="7">
        <v>2016</v>
      </c>
      <c r="B2931" s="7" t="s">
        <v>106</v>
      </c>
      <c r="C2931" s="8">
        <v>42730</v>
      </c>
      <c r="D2931" s="7">
        <v>18</v>
      </c>
      <c r="E2931" s="7" t="str">
        <f t="shared" si="71"/>
        <v>S524273018</v>
      </c>
      <c r="F2931" s="340"/>
      <c r="G2931" s="346"/>
      <c r="H2931" s="191" t="s">
        <v>9</v>
      </c>
      <c r="I2931" s="192" t="s">
        <v>18</v>
      </c>
      <c r="J2931" s="193" t="s">
        <v>11</v>
      </c>
      <c r="K2931" s="351"/>
      <c r="L2931" s="353"/>
      <c r="M2931" s="351"/>
      <c r="N2931" s="355"/>
      <c r="O2931" s="357"/>
    </row>
    <row r="2932" spans="1:15">
      <c r="A2932" s="7">
        <v>2016</v>
      </c>
      <c r="B2932" s="7" t="s">
        <v>106</v>
      </c>
      <c r="C2932" s="8">
        <v>42730</v>
      </c>
      <c r="D2932" s="7">
        <v>19</v>
      </c>
      <c r="E2932" s="7" t="str">
        <f t="shared" si="71"/>
        <v>S524273019</v>
      </c>
      <c r="F2932" s="3" t="s">
        <v>16</v>
      </c>
      <c r="G2932" s="2">
        <v>43</v>
      </c>
      <c r="H2932" s="2" t="s">
        <v>5951</v>
      </c>
      <c r="I2932" s="2" t="s">
        <v>5952</v>
      </c>
      <c r="J2932" s="2" t="s">
        <v>4283</v>
      </c>
      <c r="K2932" s="194" t="s">
        <v>17</v>
      </c>
      <c r="L2932" s="2">
        <v>50</v>
      </c>
      <c r="M2932" s="194" t="s">
        <v>312</v>
      </c>
      <c r="N2932" s="2" t="s">
        <v>400</v>
      </c>
      <c r="O2932" s="195" t="s">
        <v>2151</v>
      </c>
    </row>
    <row r="2933" spans="1:15">
      <c r="A2933" s="7">
        <v>2016</v>
      </c>
      <c r="B2933" s="7" t="s">
        <v>106</v>
      </c>
      <c r="C2933" s="8">
        <v>42730</v>
      </c>
      <c r="D2933" s="7">
        <v>20</v>
      </c>
      <c r="E2933" s="7" t="str">
        <f t="shared" si="71"/>
        <v>S524273020</v>
      </c>
      <c r="F2933" s="4">
        <v>42705</v>
      </c>
      <c r="G2933" s="2">
        <v>166</v>
      </c>
      <c r="H2933" s="2" t="s">
        <v>1753</v>
      </c>
      <c r="I2933" s="2" t="s">
        <v>1615</v>
      </c>
      <c r="J2933" s="2" t="s">
        <v>5236</v>
      </c>
      <c r="K2933" s="194" t="s">
        <v>17</v>
      </c>
      <c r="L2933" s="2">
        <v>50</v>
      </c>
      <c r="M2933" s="194" t="s">
        <v>2107</v>
      </c>
      <c r="N2933" s="2" t="s">
        <v>729</v>
      </c>
      <c r="O2933" s="195" t="s">
        <v>1646</v>
      </c>
    </row>
    <row r="2934" spans="1:15">
      <c r="A2934" s="7">
        <v>2016</v>
      </c>
      <c r="B2934" s="7" t="s">
        <v>106</v>
      </c>
      <c r="C2934" s="8">
        <v>42730</v>
      </c>
      <c r="D2934" s="7">
        <v>21</v>
      </c>
      <c r="E2934" s="7" t="str">
        <f t="shared" si="71"/>
        <v>S524273021</v>
      </c>
      <c r="F2934" s="4">
        <v>42736</v>
      </c>
      <c r="G2934" s="2">
        <v>140</v>
      </c>
      <c r="H2934" s="2" t="s">
        <v>5953</v>
      </c>
      <c r="I2934" s="2" t="s">
        <v>3694</v>
      </c>
      <c r="J2934" s="2" t="s">
        <v>5954</v>
      </c>
      <c r="K2934" s="194" t="s">
        <v>17</v>
      </c>
      <c r="L2934" s="2">
        <v>39</v>
      </c>
      <c r="M2934" s="194" t="s">
        <v>2623</v>
      </c>
      <c r="N2934" s="2" t="s">
        <v>2055</v>
      </c>
      <c r="O2934" s="195" t="s">
        <v>3023</v>
      </c>
    </row>
    <row r="2935" spans="1:15">
      <c r="A2935" s="7">
        <v>2016</v>
      </c>
      <c r="B2935" s="7" t="s">
        <v>106</v>
      </c>
      <c r="C2935" s="8">
        <v>42730</v>
      </c>
      <c r="D2935" s="7">
        <v>22</v>
      </c>
      <c r="E2935" s="7" t="str">
        <f t="shared" si="71"/>
        <v>S524273022</v>
      </c>
      <c r="F2935" s="4">
        <v>42767</v>
      </c>
      <c r="G2935" s="2">
        <v>137</v>
      </c>
      <c r="H2935" s="2">
        <v>141</v>
      </c>
      <c r="I2935" s="2" t="s">
        <v>5955</v>
      </c>
      <c r="J2935" s="2" t="s">
        <v>3899</v>
      </c>
      <c r="K2935" s="194" t="s">
        <v>17</v>
      </c>
      <c r="L2935" s="2">
        <v>40</v>
      </c>
      <c r="M2935" s="194" t="s">
        <v>3058</v>
      </c>
      <c r="N2935" s="2" t="s">
        <v>477</v>
      </c>
      <c r="O2935" s="195" t="s">
        <v>893</v>
      </c>
    </row>
    <row r="2936" spans="1:15">
      <c r="A2936" s="7">
        <v>2016</v>
      </c>
      <c r="B2936" s="7" t="s">
        <v>106</v>
      </c>
      <c r="C2936" s="8">
        <v>42730</v>
      </c>
      <c r="D2936" s="7">
        <v>23</v>
      </c>
      <c r="E2936" s="7" t="str">
        <f t="shared" si="71"/>
        <v>S524273023</v>
      </c>
      <c r="F2936" s="4">
        <v>42795</v>
      </c>
      <c r="G2936" s="2">
        <v>138</v>
      </c>
      <c r="H2936" s="2" t="s">
        <v>5956</v>
      </c>
      <c r="I2936" s="2" t="s">
        <v>5957</v>
      </c>
      <c r="J2936" s="2" t="s">
        <v>1238</v>
      </c>
      <c r="K2936" s="194" t="s">
        <v>17</v>
      </c>
      <c r="L2936" s="2">
        <v>39</v>
      </c>
      <c r="M2936" s="194" t="s">
        <v>551</v>
      </c>
      <c r="N2936" s="2" t="s">
        <v>410</v>
      </c>
      <c r="O2936" s="195" t="s">
        <v>2054</v>
      </c>
    </row>
    <row r="2937" spans="1:15">
      <c r="A2937" s="7">
        <v>2016</v>
      </c>
      <c r="B2937" s="7" t="s">
        <v>106</v>
      </c>
      <c r="C2937" s="8">
        <v>42730</v>
      </c>
      <c r="D2937" s="7">
        <v>24</v>
      </c>
      <c r="E2937" s="7" t="str">
        <f t="shared" si="71"/>
        <v>S524273024</v>
      </c>
      <c r="F2937" s="3" t="s">
        <v>19</v>
      </c>
      <c r="G2937" s="2">
        <v>170</v>
      </c>
      <c r="H2937" s="2" t="s">
        <v>3321</v>
      </c>
      <c r="I2937" s="2" t="s">
        <v>5958</v>
      </c>
      <c r="J2937" s="2" t="s">
        <v>1278</v>
      </c>
      <c r="K2937" s="194" t="s">
        <v>17</v>
      </c>
      <c r="L2937" s="2">
        <v>38</v>
      </c>
      <c r="M2937" s="194" t="s">
        <v>631</v>
      </c>
      <c r="N2937" s="2" t="s">
        <v>445</v>
      </c>
      <c r="O2937" s="195" t="s">
        <v>301</v>
      </c>
    </row>
    <row r="2938" spans="1:15">
      <c r="A2938" s="7">
        <v>2016</v>
      </c>
      <c r="B2938" s="7" t="s">
        <v>106</v>
      </c>
      <c r="C2938" s="8">
        <v>42730</v>
      </c>
      <c r="D2938" s="7">
        <v>25</v>
      </c>
      <c r="E2938" s="7" t="str">
        <f t="shared" si="71"/>
        <v>S524273025</v>
      </c>
      <c r="F2938" s="3">
        <v>2018</v>
      </c>
      <c r="G2938" s="2">
        <v>180</v>
      </c>
      <c r="H2938" s="2" t="s">
        <v>5959</v>
      </c>
      <c r="I2938" s="2" t="s">
        <v>5960</v>
      </c>
      <c r="J2938" s="2" t="s">
        <v>1592</v>
      </c>
      <c r="K2938" s="194" t="s">
        <v>17</v>
      </c>
      <c r="L2938" s="2">
        <v>30</v>
      </c>
      <c r="M2938" s="194" t="s">
        <v>2623</v>
      </c>
      <c r="N2938" s="2" t="s">
        <v>551</v>
      </c>
      <c r="O2938" s="195" t="s">
        <v>3028</v>
      </c>
    </row>
    <row r="2939" spans="1:15">
      <c r="A2939" s="7">
        <v>2016</v>
      </c>
      <c r="B2939" s="7" t="s">
        <v>106</v>
      </c>
      <c r="C2939" s="8">
        <v>42730</v>
      </c>
      <c r="D2939" s="7">
        <v>26</v>
      </c>
      <c r="E2939" s="7" t="str">
        <f t="shared" si="71"/>
        <v>S524273026</v>
      </c>
      <c r="F2939" s="3">
        <v>2019</v>
      </c>
      <c r="G2939" s="2">
        <v>183</v>
      </c>
      <c r="H2939" s="2" t="s">
        <v>5961</v>
      </c>
      <c r="I2939" s="2" t="s">
        <v>5962</v>
      </c>
      <c r="J2939" s="2" t="s">
        <v>1893</v>
      </c>
      <c r="K2939" s="194" t="s">
        <v>17</v>
      </c>
      <c r="L2939" s="2">
        <v>26</v>
      </c>
      <c r="M2939" s="194" t="s">
        <v>2623</v>
      </c>
      <c r="N2939" s="2" t="s">
        <v>2623</v>
      </c>
      <c r="O2939" s="195" t="s">
        <v>3695</v>
      </c>
    </row>
    <row r="2940" spans="1:15">
      <c r="A2940" s="7">
        <v>2016</v>
      </c>
      <c r="B2940" s="7" t="s">
        <v>106</v>
      </c>
      <c r="C2940" s="8">
        <v>42730</v>
      </c>
      <c r="D2940" s="7">
        <v>27</v>
      </c>
      <c r="E2940" s="7" t="str">
        <f t="shared" si="71"/>
        <v>S524273027</v>
      </c>
      <c r="F2940" s="3">
        <v>2020</v>
      </c>
      <c r="G2940" s="2">
        <v>182</v>
      </c>
      <c r="H2940" s="2" t="s">
        <v>5963</v>
      </c>
      <c r="I2940" s="2" t="s">
        <v>5964</v>
      </c>
      <c r="J2940" s="2" t="s">
        <v>2708</v>
      </c>
      <c r="K2940" s="194" t="s">
        <v>17</v>
      </c>
      <c r="L2940" s="2">
        <v>21</v>
      </c>
      <c r="M2940" s="194" t="s">
        <v>384</v>
      </c>
      <c r="N2940" s="2" t="s">
        <v>3058</v>
      </c>
      <c r="O2940" s="195" t="s">
        <v>478</v>
      </c>
    </row>
    <row r="2941" spans="1:15" ht="15.75" thickBot="1">
      <c r="A2941" s="7">
        <v>2016</v>
      </c>
      <c r="B2941" s="7" t="s">
        <v>106</v>
      </c>
      <c r="C2941" s="8">
        <v>42730</v>
      </c>
      <c r="D2941" s="7">
        <v>28</v>
      </c>
      <c r="E2941" s="7" t="str">
        <f t="shared" si="71"/>
        <v>S524273028</v>
      </c>
      <c r="F2941" s="5">
        <v>2021</v>
      </c>
      <c r="G2941" s="6">
        <v>182</v>
      </c>
      <c r="H2941" s="6" t="s">
        <v>5965</v>
      </c>
      <c r="I2941" s="6" t="s">
        <v>3103</v>
      </c>
      <c r="J2941" s="6" t="s">
        <v>3066</v>
      </c>
      <c r="K2941" s="196" t="s">
        <v>17</v>
      </c>
      <c r="L2941" s="6">
        <v>20</v>
      </c>
      <c r="M2941" s="196" t="s">
        <v>384</v>
      </c>
      <c r="N2941" s="6" t="s">
        <v>3058</v>
      </c>
      <c r="O2941" s="197" t="s">
        <v>478</v>
      </c>
    </row>
    <row r="2942" spans="1:15" ht="16.5" thickTop="1" thickBot="1">
      <c r="A2942" s="7">
        <v>2017</v>
      </c>
      <c r="B2942" s="7" t="s">
        <v>64</v>
      </c>
      <c r="C2942" s="8">
        <v>42737</v>
      </c>
      <c r="D2942" s="7">
        <v>1</v>
      </c>
      <c r="E2942" s="7" t="str">
        <f t="shared" si="71"/>
        <v>S1427371</v>
      </c>
      <c r="F2942" s="1" t="s">
        <v>0</v>
      </c>
    </row>
    <row r="2943" spans="1:15" ht="16.5" thickTop="1" thickBot="1">
      <c r="A2943" s="7">
        <v>2017</v>
      </c>
      <c r="B2943" s="7" t="s">
        <v>64</v>
      </c>
      <c r="C2943" s="8">
        <v>42737</v>
      </c>
      <c r="D2943" s="7">
        <v>2</v>
      </c>
      <c r="E2943" s="7" t="str">
        <f t="shared" si="71"/>
        <v>S1427372</v>
      </c>
      <c r="F2943" s="338" t="s">
        <v>1</v>
      </c>
      <c r="G2943" s="341" t="s">
        <v>2</v>
      </c>
      <c r="H2943" s="342"/>
      <c r="I2943" s="342"/>
      <c r="J2943" s="343"/>
      <c r="K2943" s="344" t="s">
        <v>3</v>
      </c>
      <c r="L2943" s="343"/>
      <c r="M2943" s="344" t="s">
        <v>144</v>
      </c>
      <c r="N2943" s="342"/>
      <c r="O2943" s="342"/>
    </row>
    <row r="2944" spans="1:15" ht="18" customHeight="1" thickBot="1">
      <c r="A2944" s="7">
        <v>2017</v>
      </c>
      <c r="B2944" s="7" t="s">
        <v>64</v>
      </c>
      <c r="C2944" s="8">
        <v>42737</v>
      </c>
      <c r="D2944" s="7">
        <v>3</v>
      </c>
      <c r="E2944" s="7" t="str">
        <f t="shared" si="71"/>
        <v>S1427373</v>
      </c>
      <c r="F2944" s="339"/>
      <c r="G2944" s="345" t="s">
        <v>5</v>
      </c>
      <c r="H2944" s="347" t="s">
        <v>145</v>
      </c>
      <c r="I2944" s="348"/>
      <c r="J2944" s="349"/>
      <c r="K2944" s="350" t="s">
        <v>6</v>
      </c>
      <c r="L2944" s="352" t="s">
        <v>7</v>
      </c>
      <c r="M2944" s="350" t="s">
        <v>8</v>
      </c>
      <c r="N2944" s="354" t="s">
        <v>146</v>
      </c>
      <c r="O2944" s="356" t="s">
        <v>147</v>
      </c>
    </row>
    <row r="2945" spans="1:15" ht="15.75" thickBot="1">
      <c r="A2945" s="7">
        <v>2017</v>
      </c>
      <c r="B2945" s="7" t="s">
        <v>64</v>
      </c>
      <c r="C2945" s="8">
        <v>42737</v>
      </c>
      <c r="D2945" s="7">
        <v>4</v>
      </c>
      <c r="E2945" s="7" t="str">
        <f t="shared" si="71"/>
        <v>S1427374</v>
      </c>
      <c r="F2945" s="340"/>
      <c r="G2945" s="346"/>
      <c r="H2945" s="191" t="s">
        <v>9</v>
      </c>
      <c r="I2945" s="192" t="s">
        <v>18</v>
      </c>
      <c r="J2945" s="193" t="s">
        <v>11</v>
      </c>
      <c r="K2945" s="351"/>
      <c r="L2945" s="353"/>
      <c r="M2945" s="351"/>
      <c r="N2945" s="355"/>
      <c r="O2945" s="357"/>
    </row>
    <row r="2946" spans="1:15">
      <c r="A2946" s="7">
        <v>2017</v>
      </c>
      <c r="B2946" s="7" t="s">
        <v>64</v>
      </c>
      <c r="C2946" s="8">
        <v>42737</v>
      </c>
      <c r="D2946" s="7">
        <v>5</v>
      </c>
      <c r="E2946" s="7" t="str">
        <f t="shared" si="71"/>
        <v>S1427375</v>
      </c>
      <c r="F2946" s="3" t="s">
        <v>12</v>
      </c>
      <c r="G2946" s="2" t="s">
        <v>5966</v>
      </c>
      <c r="H2946" s="2" t="s">
        <v>5966</v>
      </c>
      <c r="I2946" s="2" t="s">
        <v>5967</v>
      </c>
      <c r="J2946" s="2" t="s">
        <v>1026</v>
      </c>
      <c r="K2946" s="194" t="s">
        <v>13</v>
      </c>
      <c r="L2946" s="2">
        <v>51</v>
      </c>
      <c r="M2946" s="194" t="s">
        <v>1248</v>
      </c>
      <c r="N2946" s="2" t="s">
        <v>601</v>
      </c>
      <c r="O2946" s="195" t="s">
        <v>820</v>
      </c>
    </row>
    <row r="2947" spans="1:15">
      <c r="A2947" s="7">
        <v>2017</v>
      </c>
      <c r="B2947" s="7" t="s">
        <v>64</v>
      </c>
      <c r="C2947" s="8">
        <v>42737</v>
      </c>
      <c r="D2947" s="7">
        <v>6</v>
      </c>
      <c r="E2947" s="7" t="str">
        <f t="shared" si="71"/>
        <v>S1427376</v>
      </c>
      <c r="F2947" s="4">
        <v>42736</v>
      </c>
      <c r="G2947" s="2" t="s">
        <v>5968</v>
      </c>
      <c r="H2947" s="2" t="s">
        <v>5968</v>
      </c>
      <c r="I2947" s="2" t="s">
        <v>5969</v>
      </c>
      <c r="J2947" s="2" t="s">
        <v>3765</v>
      </c>
      <c r="K2947" s="194" t="s">
        <v>13</v>
      </c>
      <c r="L2947" s="2">
        <v>50</v>
      </c>
      <c r="M2947" s="194">
        <v>0</v>
      </c>
      <c r="N2947" s="2">
        <v>0</v>
      </c>
      <c r="O2947" s="195">
        <v>100</v>
      </c>
    </row>
    <row r="2948" spans="1:15">
      <c r="A2948" s="7">
        <v>2017</v>
      </c>
      <c r="B2948" s="7" t="s">
        <v>64</v>
      </c>
      <c r="C2948" s="8">
        <v>42737</v>
      </c>
      <c r="D2948" s="7">
        <v>7</v>
      </c>
      <c r="E2948" s="7" t="str">
        <f t="shared" si="71"/>
        <v>S1427377</v>
      </c>
      <c r="F2948" s="4">
        <v>42767</v>
      </c>
      <c r="G2948" s="2" t="s">
        <v>5970</v>
      </c>
      <c r="H2948" s="2" t="s">
        <v>5970</v>
      </c>
      <c r="I2948" s="2" t="s">
        <v>5971</v>
      </c>
      <c r="J2948" s="2" t="s">
        <v>5972</v>
      </c>
      <c r="K2948" s="194" t="s">
        <v>13</v>
      </c>
      <c r="L2948" s="2">
        <v>45</v>
      </c>
      <c r="M2948" s="194" t="s">
        <v>518</v>
      </c>
      <c r="N2948" s="2" t="s">
        <v>922</v>
      </c>
      <c r="O2948" s="195" t="s">
        <v>4896</v>
      </c>
    </row>
    <row r="2949" spans="1:15">
      <c r="A2949" s="7">
        <v>2017</v>
      </c>
      <c r="B2949" s="7" t="s">
        <v>64</v>
      </c>
      <c r="C2949" s="8">
        <v>42737</v>
      </c>
      <c r="D2949" s="7">
        <v>8</v>
      </c>
      <c r="E2949" s="7" t="str">
        <f t="shared" si="71"/>
        <v>S1427378</v>
      </c>
      <c r="F2949" s="4">
        <v>42795</v>
      </c>
      <c r="G2949" s="2" t="s">
        <v>5973</v>
      </c>
      <c r="H2949" s="2" t="s">
        <v>5973</v>
      </c>
      <c r="I2949" s="2" t="s">
        <v>5974</v>
      </c>
      <c r="J2949" s="2" t="s">
        <v>2480</v>
      </c>
      <c r="K2949" s="194" t="s">
        <v>13</v>
      </c>
      <c r="L2949" s="2">
        <v>44</v>
      </c>
      <c r="M2949" s="194">
        <v>12</v>
      </c>
      <c r="N2949" s="2">
        <v>8</v>
      </c>
      <c r="O2949" s="195">
        <v>80</v>
      </c>
    </row>
    <row r="2950" spans="1:15">
      <c r="A2950" s="7">
        <v>2017</v>
      </c>
      <c r="B2950" s="7" t="s">
        <v>64</v>
      </c>
      <c r="C2950" s="8">
        <v>42737</v>
      </c>
      <c r="D2950" s="7">
        <v>9</v>
      </c>
      <c r="E2950" s="7" t="str">
        <f t="shared" si="71"/>
        <v>S1427379</v>
      </c>
      <c r="F2950" s="4">
        <v>42826</v>
      </c>
      <c r="G2950" s="2" t="s">
        <v>5975</v>
      </c>
      <c r="H2950" s="2" t="s">
        <v>5975</v>
      </c>
      <c r="I2950" s="2" t="s">
        <v>5976</v>
      </c>
      <c r="J2950" s="2" t="s">
        <v>5369</v>
      </c>
      <c r="K2950" s="194" t="s">
        <v>13</v>
      </c>
      <c r="L2950" s="2">
        <v>39</v>
      </c>
      <c r="M2950" s="194">
        <v>12</v>
      </c>
      <c r="N2950" s="2">
        <v>8</v>
      </c>
      <c r="O2950" s="195">
        <v>80</v>
      </c>
    </row>
    <row r="2951" spans="1:15">
      <c r="A2951" s="7">
        <v>2017</v>
      </c>
      <c r="B2951" s="7" t="s">
        <v>64</v>
      </c>
      <c r="C2951" s="8">
        <v>42737</v>
      </c>
      <c r="D2951" s="7">
        <v>10</v>
      </c>
      <c r="E2951" s="7" t="str">
        <f t="shared" si="71"/>
        <v>S14273710</v>
      </c>
      <c r="F2951" s="3" t="s">
        <v>19</v>
      </c>
      <c r="G2951" s="2" t="s">
        <v>5977</v>
      </c>
      <c r="H2951" s="2" t="s">
        <v>5977</v>
      </c>
      <c r="I2951" s="2" t="s">
        <v>5978</v>
      </c>
      <c r="J2951" s="2" t="s">
        <v>1289</v>
      </c>
      <c r="K2951" s="194" t="s">
        <v>13</v>
      </c>
      <c r="L2951" s="2">
        <v>40</v>
      </c>
      <c r="M2951" s="194" t="s">
        <v>922</v>
      </c>
      <c r="N2951" s="2" t="s">
        <v>1501</v>
      </c>
      <c r="O2951" s="195" t="s">
        <v>736</v>
      </c>
    </row>
    <row r="2952" spans="1:15">
      <c r="A2952" s="7">
        <v>2017</v>
      </c>
      <c r="B2952" s="7" t="s">
        <v>64</v>
      </c>
      <c r="C2952" s="8">
        <v>42737</v>
      </c>
      <c r="D2952" s="7">
        <v>11</v>
      </c>
      <c r="E2952" s="7" t="str">
        <f t="shared" si="71"/>
        <v>S14273711</v>
      </c>
      <c r="F2952" s="3">
        <v>2018</v>
      </c>
      <c r="G2952" s="2" t="s">
        <v>5979</v>
      </c>
      <c r="H2952" s="2" t="s">
        <v>5979</v>
      </c>
      <c r="I2952" s="2" t="s">
        <v>3709</v>
      </c>
      <c r="J2952" s="2" t="s">
        <v>1761</v>
      </c>
      <c r="K2952" s="194" t="s">
        <v>13</v>
      </c>
      <c r="L2952" s="2">
        <v>29</v>
      </c>
      <c r="M2952" s="194" t="s">
        <v>340</v>
      </c>
      <c r="N2952" s="2" t="s">
        <v>1691</v>
      </c>
      <c r="O2952" s="195">
        <v>25</v>
      </c>
    </row>
    <row r="2953" spans="1:15">
      <c r="A2953" s="7">
        <v>2017</v>
      </c>
      <c r="B2953" s="7" t="s">
        <v>64</v>
      </c>
      <c r="C2953" s="8">
        <v>42737</v>
      </c>
      <c r="D2953" s="7">
        <v>12</v>
      </c>
      <c r="E2953" s="7" t="str">
        <f t="shared" si="71"/>
        <v>S14273712</v>
      </c>
      <c r="F2953" s="3">
        <v>2019</v>
      </c>
      <c r="G2953" s="2" t="s">
        <v>5356</v>
      </c>
      <c r="H2953" s="2" t="s">
        <v>5356</v>
      </c>
      <c r="I2953" s="2" t="s">
        <v>5980</v>
      </c>
      <c r="J2953" s="2" t="s">
        <v>1502</v>
      </c>
      <c r="K2953" s="194" t="s">
        <v>13</v>
      </c>
      <c r="L2953" s="2">
        <v>28</v>
      </c>
      <c r="M2953" s="194" t="s">
        <v>740</v>
      </c>
      <c r="N2953" s="2" t="s">
        <v>730</v>
      </c>
      <c r="O2953" s="195" t="s">
        <v>741</v>
      </c>
    </row>
    <row r="2954" spans="1:15">
      <c r="A2954" s="7">
        <v>2017</v>
      </c>
      <c r="B2954" s="7" t="s">
        <v>64</v>
      </c>
      <c r="C2954" s="8">
        <v>42737</v>
      </c>
      <c r="D2954" s="7">
        <v>13</v>
      </c>
      <c r="E2954" s="7" t="str">
        <f t="shared" si="71"/>
        <v>S14273713</v>
      </c>
      <c r="F2954" s="3">
        <v>2020</v>
      </c>
      <c r="G2954" s="2" t="s">
        <v>5981</v>
      </c>
      <c r="H2954" s="2" t="s">
        <v>5981</v>
      </c>
      <c r="I2954" s="2" t="s">
        <v>5982</v>
      </c>
      <c r="J2954" s="2" t="s">
        <v>1214</v>
      </c>
      <c r="K2954" s="194" t="s">
        <v>13</v>
      </c>
      <c r="L2954" s="2">
        <v>25</v>
      </c>
      <c r="M2954" s="194" t="s">
        <v>740</v>
      </c>
      <c r="N2954" s="2" t="s">
        <v>741</v>
      </c>
      <c r="O2954" s="195" t="s">
        <v>730</v>
      </c>
    </row>
    <row r="2955" spans="1:15" ht="15.75" thickBot="1">
      <c r="A2955" s="7">
        <v>2017</v>
      </c>
      <c r="B2955" s="7" t="s">
        <v>64</v>
      </c>
      <c r="C2955" s="8">
        <v>42737</v>
      </c>
      <c r="D2955" s="7">
        <v>14</v>
      </c>
      <c r="E2955" s="7" t="str">
        <f t="shared" si="71"/>
        <v>S14273714</v>
      </c>
      <c r="F2955" s="5">
        <v>2021</v>
      </c>
      <c r="G2955" s="6" t="s">
        <v>5983</v>
      </c>
      <c r="H2955" s="6" t="s">
        <v>5983</v>
      </c>
      <c r="I2955" s="6" t="s">
        <v>5984</v>
      </c>
      <c r="J2955" s="6" t="s">
        <v>2197</v>
      </c>
      <c r="K2955" s="196" t="s">
        <v>13</v>
      </c>
      <c r="L2955" s="6">
        <v>22</v>
      </c>
      <c r="M2955" s="196" t="s">
        <v>400</v>
      </c>
      <c r="N2955" s="6" t="s">
        <v>400</v>
      </c>
      <c r="O2955" s="197" t="s">
        <v>730</v>
      </c>
    </row>
    <row r="2956" spans="1:15" ht="16.5" thickTop="1" thickBot="1">
      <c r="A2956" s="7">
        <v>2017</v>
      </c>
      <c r="B2956" s="7" t="s">
        <v>64</v>
      </c>
      <c r="C2956" s="8">
        <v>42737</v>
      </c>
      <c r="D2956" s="7">
        <v>15</v>
      </c>
      <c r="E2956" s="7" t="str">
        <f t="shared" si="71"/>
        <v>S14273715</v>
      </c>
      <c r="F2956" s="1" t="s">
        <v>15</v>
      </c>
    </row>
    <row r="2957" spans="1:15" ht="16.5" thickTop="1" thickBot="1">
      <c r="A2957" s="7">
        <v>2017</v>
      </c>
      <c r="B2957" s="7" t="s">
        <v>64</v>
      </c>
      <c r="C2957" s="8">
        <v>42737</v>
      </c>
      <c r="D2957" s="7">
        <v>16</v>
      </c>
      <c r="E2957" s="7" t="str">
        <f t="shared" si="71"/>
        <v>S14273716</v>
      </c>
      <c r="F2957" s="338" t="s">
        <v>1</v>
      </c>
      <c r="G2957" s="341" t="s">
        <v>2</v>
      </c>
      <c r="H2957" s="342"/>
      <c r="I2957" s="342"/>
      <c r="J2957" s="343"/>
      <c r="K2957" s="344" t="s">
        <v>3</v>
      </c>
      <c r="L2957" s="343"/>
      <c r="M2957" s="344" t="s">
        <v>144</v>
      </c>
      <c r="N2957" s="342"/>
      <c r="O2957" s="342"/>
    </row>
    <row r="2958" spans="1:15" ht="18" customHeight="1" thickBot="1">
      <c r="A2958" s="7">
        <v>2017</v>
      </c>
      <c r="B2958" s="7" t="s">
        <v>64</v>
      </c>
      <c r="C2958" s="8">
        <v>42737</v>
      </c>
      <c r="D2958" s="7">
        <v>17</v>
      </c>
      <c r="E2958" s="7" t="str">
        <f t="shared" si="71"/>
        <v>S14273717</v>
      </c>
      <c r="F2958" s="339"/>
      <c r="G2958" s="345" t="s">
        <v>5</v>
      </c>
      <c r="H2958" s="347" t="s">
        <v>145</v>
      </c>
      <c r="I2958" s="348"/>
      <c r="J2958" s="349"/>
      <c r="K2958" s="350" t="s">
        <v>6</v>
      </c>
      <c r="L2958" s="352" t="s">
        <v>7</v>
      </c>
      <c r="M2958" s="350" t="s">
        <v>8</v>
      </c>
      <c r="N2958" s="354" t="s">
        <v>146</v>
      </c>
      <c r="O2958" s="356" t="s">
        <v>147</v>
      </c>
    </row>
    <row r="2959" spans="1:15" ht="15.75" thickBot="1">
      <c r="A2959" s="7">
        <v>2017</v>
      </c>
      <c r="B2959" s="7" t="s">
        <v>64</v>
      </c>
      <c r="C2959" s="8">
        <v>42737</v>
      </c>
      <c r="D2959" s="7">
        <v>18</v>
      </c>
      <c r="E2959" s="7" t="str">
        <f t="shared" si="71"/>
        <v>S14273718</v>
      </c>
      <c r="F2959" s="340"/>
      <c r="G2959" s="346"/>
      <c r="H2959" s="191" t="s">
        <v>9</v>
      </c>
      <c r="I2959" s="192" t="s">
        <v>18</v>
      </c>
      <c r="J2959" s="193" t="s">
        <v>11</v>
      </c>
      <c r="K2959" s="351"/>
      <c r="L2959" s="353"/>
      <c r="M2959" s="351"/>
      <c r="N2959" s="355"/>
      <c r="O2959" s="357"/>
    </row>
    <row r="2960" spans="1:15">
      <c r="A2960" s="7">
        <v>2017</v>
      </c>
      <c r="B2960" s="7" t="s">
        <v>64</v>
      </c>
      <c r="C2960" s="8">
        <v>42737</v>
      </c>
      <c r="D2960" s="7">
        <v>19</v>
      </c>
      <c r="E2960" s="7" t="str">
        <f t="shared" si="71"/>
        <v>S14273719</v>
      </c>
      <c r="F2960" s="3" t="s">
        <v>16</v>
      </c>
      <c r="G2960" s="2" t="s">
        <v>5985</v>
      </c>
      <c r="H2960" s="2" t="s">
        <v>5985</v>
      </c>
      <c r="I2960" s="2" t="s">
        <v>5986</v>
      </c>
      <c r="J2960" s="2" t="s">
        <v>2492</v>
      </c>
      <c r="K2960" s="194" t="s">
        <v>13</v>
      </c>
      <c r="L2960" s="2">
        <v>49</v>
      </c>
      <c r="M2960" s="194">
        <v>0</v>
      </c>
      <c r="N2960" s="2" t="s">
        <v>295</v>
      </c>
      <c r="O2960" s="195" t="s">
        <v>5987</v>
      </c>
    </row>
    <row r="2961" spans="1:15">
      <c r="A2961" s="7">
        <v>2017</v>
      </c>
      <c r="B2961" s="7" t="s">
        <v>64</v>
      </c>
      <c r="C2961" s="8">
        <v>42737</v>
      </c>
      <c r="D2961" s="7">
        <v>20</v>
      </c>
      <c r="E2961" s="7" t="str">
        <f t="shared" si="71"/>
        <v>S14273720</v>
      </c>
      <c r="F2961" s="4">
        <v>42736</v>
      </c>
      <c r="G2961" s="2" t="s">
        <v>5988</v>
      </c>
      <c r="H2961" s="2" t="s">
        <v>5988</v>
      </c>
      <c r="I2961" s="2" t="s">
        <v>3523</v>
      </c>
      <c r="J2961" s="2" t="s">
        <v>4605</v>
      </c>
      <c r="K2961" s="194" t="s">
        <v>13</v>
      </c>
      <c r="L2961" s="2">
        <v>43</v>
      </c>
      <c r="M2961" s="194">
        <v>0</v>
      </c>
      <c r="N2961" s="2">
        <v>0</v>
      </c>
      <c r="O2961" s="195">
        <v>100</v>
      </c>
    </row>
    <row r="2962" spans="1:15">
      <c r="A2962" s="7">
        <v>2017</v>
      </c>
      <c r="B2962" s="7" t="s">
        <v>64</v>
      </c>
      <c r="C2962" s="8">
        <v>42737</v>
      </c>
      <c r="D2962" s="7">
        <v>21</v>
      </c>
      <c r="E2962" s="7" t="str">
        <f t="shared" si="71"/>
        <v>S14273721</v>
      </c>
      <c r="F2962" s="4">
        <v>42767</v>
      </c>
      <c r="G2962" s="2" t="s">
        <v>5989</v>
      </c>
      <c r="H2962" s="2" t="s">
        <v>5989</v>
      </c>
      <c r="I2962" s="2" t="s">
        <v>5708</v>
      </c>
      <c r="J2962" s="2" t="s">
        <v>1906</v>
      </c>
      <c r="K2962" s="194" t="s">
        <v>13</v>
      </c>
      <c r="L2962" s="2">
        <v>41</v>
      </c>
      <c r="M2962" s="194" t="s">
        <v>799</v>
      </c>
      <c r="N2962" s="2" t="s">
        <v>551</v>
      </c>
      <c r="O2962" s="195" t="s">
        <v>555</v>
      </c>
    </row>
    <row r="2963" spans="1:15">
      <c r="A2963" s="7">
        <v>2017</v>
      </c>
      <c r="B2963" s="7" t="s">
        <v>64</v>
      </c>
      <c r="C2963" s="8">
        <v>42737</v>
      </c>
      <c r="D2963" s="7">
        <v>22</v>
      </c>
      <c r="E2963" s="7" t="str">
        <f t="shared" si="71"/>
        <v>S14273722</v>
      </c>
      <c r="F2963" s="4">
        <v>42795</v>
      </c>
      <c r="G2963" s="2" t="s">
        <v>4523</v>
      </c>
      <c r="H2963" s="2" t="s">
        <v>4523</v>
      </c>
      <c r="I2963" s="2" t="s">
        <v>5990</v>
      </c>
      <c r="J2963" s="2" t="s">
        <v>5991</v>
      </c>
      <c r="K2963" s="194" t="s">
        <v>13</v>
      </c>
      <c r="L2963" s="2">
        <v>41</v>
      </c>
      <c r="M2963" s="194" t="s">
        <v>379</v>
      </c>
      <c r="N2963" s="2" t="s">
        <v>420</v>
      </c>
      <c r="O2963" s="195">
        <v>50</v>
      </c>
    </row>
    <row r="2964" spans="1:15">
      <c r="A2964" s="7">
        <v>2017</v>
      </c>
      <c r="B2964" s="7" t="s">
        <v>64</v>
      </c>
      <c r="C2964" s="8">
        <v>42737</v>
      </c>
      <c r="D2964" s="7">
        <v>23</v>
      </c>
      <c r="E2964" s="7" t="str">
        <f t="shared" si="71"/>
        <v>S14273723</v>
      </c>
      <c r="F2964" s="4">
        <v>42826</v>
      </c>
      <c r="G2964" s="2" t="s">
        <v>5992</v>
      </c>
      <c r="H2964" s="2" t="s">
        <v>5992</v>
      </c>
      <c r="I2964" s="2" t="s">
        <v>5277</v>
      </c>
      <c r="J2964" s="2" t="s">
        <v>3536</v>
      </c>
      <c r="K2964" s="194" t="s">
        <v>13</v>
      </c>
      <c r="L2964" s="2">
        <v>40</v>
      </c>
      <c r="M2964" s="194" t="s">
        <v>379</v>
      </c>
      <c r="N2964" s="2" t="s">
        <v>420</v>
      </c>
      <c r="O2964" s="195">
        <v>50</v>
      </c>
    </row>
    <row r="2965" spans="1:15">
      <c r="A2965" s="7">
        <v>2017</v>
      </c>
      <c r="B2965" s="7" t="s">
        <v>64</v>
      </c>
      <c r="C2965" s="8">
        <v>42737</v>
      </c>
      <c r="D2965" s="7">
        <v>24</v>
      </c>
      <c r="E2965" s="7" t="str">
        <f t="shared" si="71"/>
        <v>S14273724</v>
      </c>
      <c r="F2965" s="3" t="s">
        <v>19</v>
      </c>
      <c r="G2965" s="2" t="s">
        <v>5993</v>
      </c>
      <c r="H2965" s="2" t="s">
        <v>5993</v>
      </c>
      <c r="I2965" s="2" t="s">
        <v>5994</v>
      </c>
      <c r="J2965" s="2" t="s">
        <v>1095</v>
      </c>
      <c r="K2965" s="194" t="s">
        <v>13</v>
      </c>
      <c r="L2965" s="2">
        <v>40</v>
      </c>
      <c r="M2965" s="194" t="s">
        <v>729</v>
      </c>
      <c r="N2965" s="2" t="s">
        <v>312</v>
      </c>
      <c r="O2965" s="195" t="s">
        <v>4870</v>
      </c>
    </row>
    <row r="2966" spans="1:15">
      <c r="A2966" s="7">
        <v>2017</v>
      </c>
      <c r="B2966" s="7" t="s">
        <v>64</v>
      </c>
      <c r="C2966" s="8">
        <v>42737</v>
      </c>
      <c r="D2966" s="7">
        <v>25</v>
      </c>
      <c r="E2966" s="7" t="str">
        <f t="shared" si="71"/>
        <v>S14273725</v>
      </c>
      <c r="F2966" s="3">
        <v>2018</v>
      </c>
      <c r="G2966" s="2">
        <v>184</v>
      </c>
      <c r="H2966" s="2">
        <v>184</v>
      </c>
      <c r="I2966" s="2" t="s">
        <v>5720</v>
      </c>
      <c r="J2966" s="2" t="s">
        <v>3760</v>
      </c>
      <c r="K2966" s="194" t="s">
        <v>13</v>
      </c>
      <c r="L2966" s="2">
        <v>32</v>
      </c>
      <c r="M2966" s="194">
        <v>15</v>
      </c>
      <c r="N2966" s="2">
        <v>35</v>
      </c>
      <c r="O2966" s="195">
        <v>50</v>
      </c>
    </row>
    <row r="2967" spans="1:15">
      <c r="A2967" s="7">
        <v>2017</v>
      </c>
      <c r="B2967" s="7" t="s">
        <v>64</v>
      </c>
      <c r="C2967" s="8">
        <v>42737</v>
      </c>
      <c r="D2967" s="7">
        <v>26</v>
      </c>
      <c r="E2967" s="7" t="str">
        <f t="shared" si="71"/>
        <v>S14273726</v>
      </c>
      <c r="F2967" s="3">
        <v>2019</v>
      </c>
      <c r="G2967" s="2" t="s">
        <v>5995</v>
      </c>
      <c r="H2967" s="2" t="s">
        <v>5995</v>
      </c>
      <c r="I2967" s="2" t="s">
        <v>5996</v>
      </c>
      <c r="J2967" s="2" t="s">
        <v>4270</v>
      </c>
      <c r="K2967" s="194" t="s">
        <v>13</v>
      </c>
      <c r="L2967" s="2">
        <v>28</v>
      </c>
      <c r="M2967" s="194">
        <v>20</v>
      </c>
      <c r="N2967" s="2">
        <v>30</v>
      </c>
      <c r="O2967" s="195">
        <v>50</v>
      </c>
    </row>
    <row r="2968" spans="1:15">
      <c r="A2968" s="7">
        <v>2017</v>
      </c>
      <c r="B2968" s="7" t="s">
        <v>64</v>
      </c>
      <c r="C2968" s="8">
        <v>42737</v>
      </c>
      <c r="D2968" s="7">
        <v>27</v>
      </c>
      <c r="E2968" s="7" t="str">
        <f t="shared" si="71"/>
        <v>S14273727</v>
      </c>
      <c r="F2968" s="3">
        <v>2020</v>
      </c>
      <c r="G2968" s="2" t="s">
        <v>5997</v>
      </c>
      <c r="H2968" s="2" t="s">
        <v>5997</v>
      </c>
      <c r="I2968" s="2" t="s">
        <v>5998</v>
      </c>
      <c r="J2968" s="2" t="s">
        <v>3571</v>
      </c>
      <c r="K2968" s="194" t="s">
        <v>13</v>
      </c>
      <c r="L2968" s="2">
        <v>23</v>
      </c>
      <c r="M2968" s="194">
        <v>25</v>
      </c>
      <c r="N2968" s="2">
        <v>35</v>
      </c>
      <c r="O2968" s="195">
        <v>40</v>
      </c>
    </row>
    <row r="2969" spans="1:15" ht="15.75" thickBot="1">
      <c r="A2969" s="7">
        <v>2017</v>
      </c>
      <c r="B2969" s="7" t="s">
        <v>64</v>
      </c>
      <c r="C2969" s="8">
        <v>42737</v>
      </c>
      <c r="D2969" s="7">
        <v>28</v>
      </c>
      <c r="E2969" s="7" t="str">
        <f t="shared" si="71"/>
        <v>S14273728</v>
      </c>
      <c r="F2969" s="5">
        <v>2021</v>
      </c>
      <c r="G2969" s="6" t="s">
        <v>3392</v>
      </c>
      <c r="H2969" s="6" t="s">
        <v>3392</v>
      </c>
      <c r="I2969" s="6" t="s">
        <v>5999</v>
      </c>
      <c r="J2969" s="6" t="s">
        <v>1228</v>
      </c>
      <c r="K2969" s="196" t="s">
        <v>13</v>
      </c>
      <c r="L2969" s="6">
        <v>21</v>
      </c>
      <c r="M2969" s="196">
        <v>25</v>
      </c>
      <c r="N2969" s="6">
        <v>40</v>
      </c>
      <c r="O2969" s="197">
        <v>35</v>
      </c>
    </row>
    <row r="2970" spans="1:15" ht="16.5" thickTop="1" thickBot="1">
      <c r="A2970" s="7">
        <v>2017</v>
      </c>
      <c r="B2970" s="7" t="s">
        <v>63</v>
      </c>
      <c r="C2970" s="8">
        <v>42744</v>
      </c>
      <c r="D2970" s="7">
        <v>1</v>
      </c>
      <c r="E2970" s="7" t="str">
        <f t="shared" ref="E2970:E3025" si="72">B2970&amp;C2970&amp;D2970</f>
        <v>S2427441</v>
      </c>
      <c r="F2970" s="1" t="s">
        <v>0</v>
      </c>
    </row>
    <row r="2971" spans="1:15" ht="16.5" customHeight="1" thickTop="1" thickBot="1">
      <c r="A2971" s="7">
        <v>2017</v>
      </c>
      <c r="B2971" s="7" t="s">
        <v>63</v>
      </c>
      <c r="C2971" s="8">
        <v>42744</v>
      </c>
      <c r="D2971" s="7">
        <v>2</v>
      </c>
      <c r="E2971" s="7" t="str">
        <f t="shared" si="72"/>
        <v>S2427442</v>
      </c>
      <c r="F2971" s="338" t="s">
        <v>1</v>
      </c>
      <c r="G2971" s="341" t="s">
        <v>2</v>
      </c>
      <c r="H2971" s="342"/>
      <c r="I2971" s="342"/>
      <c r="J2971" s="343"/>
      <c r="K2971" s="344" t="s">
        <v>3</v>
      </c>
      <c r="L2971" s="343"/>
      <c r="M2971" s="344" t="s">
        <v>144</v>
      </c>
      <c r="N2971" s="342"/>
      <c r="O2971" s="342"/>
    </row>
    <row r="2972" spans="1:15" ht="18" customHeight="1" thickBot="1">
      <c r="A2972" s="7">
        <v>2017</v>
      </c>
      <c r="B2972" s="7" t="s">
        <v>63</v>
      </c>
      <c r="C2972" s="8">
        <v>42744</v>
      </c>
      <c r="D2972" s="7">
        <v>3</v>
      </c>
      <c r="E2972" s="7" t="str">
        <f t="shared" si="72"/>
        <v>S2427443</v>
      </c>
      <c r="F2972" s="339"/>
      <c r="G2972" s="345" t="s">
        <v>5</v>
      </c>
      <c r="H2972" s="347" t="s">
        <v>145</v>
      </c>
      <c r="I2972" s="348"/>
      <c r="J2972" s="349"/>
      <c r="K2972" s="350" t="s">
        <v>6</v>
      </c>
      <c r="L2972" s="352" t="s">
        <v>7</v>
      </c>
      <c r="M2972" s="350" t="s">
        <v>8</v>
      </c>
      <c r="N2972" s="354" t="s">
        <v>146</v>
      </c>
      <c r="O2972" s="356" t="s">
        <v>147</v>
      </c>
    </row>
    <row r="2973" spans="1:15" ht="15.75" thickBot="1">
      <c r="A2973" s="7">
        <v>2017</v>
      </c>
      <c r="B2973" s="7" t="s">
        <v>63</v>
      </c>
      <c r="C2973" s="8">
        <v>42744</v>
      </c>
      <c r="D2973" s="7">
        <v>4</v>
      </c>
      <c r="E2973" s="7" t="str">
        <f t="shared" si="72"/>
        <v>S2427444</v>
      </c>
      <c r="F2973" s="340"/>
      <c r="G2973" s="346"/>
      <c r="H2973" s="191" t="s">
        <v>9</v>
      </c>
      <c r="I2973" s="192" t="s">
        <v>18</v>
      </c>
      <c r="J2973" s="193" t="s">
        <v>11</v>
      </c>
      <c r="K2973" s="351"/>
      <c r="L2973" s="353"/>
      <c r="M2973" s="351"/>
      <c r="N2973" s="355"/>
      <c r="O2973" s="357"/>
    </row>
    <row r="2974" spans="1:15">
      <c r="A2974" s="7">
        <v>2017</v>
      </c>
      <c r="B2974" s="7" t="s">
        <v>63</v>
      </c>
      <c r="C2974" s="8">
        <v>42744</v>
      </c>
      <c r="D2974" s="7">
        <v>5</v>
      </c>
      <c r="E2974" s="7" t="str">
        <f t="shared" si="72"/>
        <v>S2427445</v>
      </c>
      <c r="F2974" s="3" t="s">
        <v>12</v>
      </c>
      <c r="G2974" s="2">
        <v>-7</v>
      </c>
      <c r="H2974" s="2" t="s">
        <v>6000</v>
      </c>
      <c r="I2974" s="2" t="s">
        <v>6000</v>
      </c>
      <c r="J2974" s="2" t="s">
        <v>3954</v>
      </c>
      <c r="K2974" s="194" t="s">
        <v>17</v>
      </c>
      <c r="L2974" s="2">
        <v>46</v>
      </c>
      <c r="M2974" s="194">
        <v>40</v>
      </c>
      <c r="N2974" s="2">
        <v>32</v>
      </c>
      <c r="O2974" s="195">
        <v>28</v>
      </c>
    </row>
    <row r="2975" spans="1:15">
      <c r="A2975" s="7">
        <v>2017</v>
      </c>
      <c r="B2975" s="7" t="s">
        <v>63</v>
      </c>
      <c r="C2975" s="8">
        <v>42744</v>
      </c>
      <c r="D2975" s="7">
        <v>6</v>
      </c>
      <c r="E2975" s="7" t="str">
        <f t="shared" si="72"/>
        <v>S2427446</v>
      </c>
      <c r="F2975" s="4">
        <v>42736</v>
      </c>
      <c r="G2975" s="2">
        <v>130</v>
      </c>
      <c r="H2975" s="2" t="s">
        <v>4203</v>
      </c>
      <c r="I2975" s="2" t="s">
        <v>6001</v>
      </c>
      <c r="J2975" s="2" t="s">
        <v>1223</v>
      </c>
      <c r="K2975" s="194" t="s">
        <v>17</v>
      </c>
      <c r="L2975" s="2">
        <v>47</v>
      </c>
      <c r="M2975" s="194" t="s">
        <v>445</v>
      </c>
      <c r="N2975" s="2" t="s">
        <v>519</v>
      </c>
      <c r="O2975" s="195" t="s">
        <v>1173</v>
      </c>
    </row>
    <row r="2976" spans="1:15">
      <c r="A2976" s="7">
        <v>2017</v>
      </c>
      <c r="B2976" s="7" t="s">
        <v>63</v>
      </c>
      <c r="C2976" s="8">
        <v>42744</v>
      </c>
      <c r="D2976" s="7">
        <v>7</v>
      </c>
      <c r="E2976" s="7" t="str">
        <f t="shared" si="72"/>
        <v>S2427447</v>
      </c>
      <c r="F2976" s="4">
        <v>42767</v>
      </c>
      <c r="G2976" s="2">
        <v>120</v>
      </c>
      <c r="H2976" s="2" t="s">
        <v>6002</v>
      </c>
      <c r="I2976" s="2" t="s">
        <v>6003</v>
      </c>
      <c r="J2976" s="2" t="s">
        <v>6004</v>
      </c>
      <c r="K2976" s="194" t="s">
        <v>17</v>
      </c>
      <c r="L2976" s="2">
        <v>43</v>
      </c>
      <c r="M2976" s="194" t="s">
        <v>596</v>
      </c>
      <c r="N2976" s="2" t="s">
        <v>343</v>
      </c>
      <c r="O2976" s="195" t="s">
        <v>507</v>
      </c>
    </row>
    <row r="2977" spans="1:15">
      <c r="A2977" s="7">
        <v>2017</v>
      </c>
      <c r="B2977" s="7" t="s">
        <v>63</v>
      </c>
      <c r="C2977" s="8">
        <v>42744</v>
      </c>
      <c r="D2977" s="7">
        <v>8</v>
      </c>
      <c r="E2977" s="7" t="str">
        <f t="shared" si="72"/>
        <v>S2427448</v>
      </c>
      <c r="F2977" s="4">
        <v>42795</v>
      </c>
      <c r="G2977" s="2">
        <v>120</v>
      </c>
      <c r="H2977" s="2" t="s">
        <v>6005</v>
      </c>
      <c r="I2977" s="2" t="s">
        <v>6006</v>
      </c>
      <c r="J2977" s="2" t="s">
        <v>3754</v>
      </c>
      <c r="K2977" s="194" t="s">
        <v>17</v>
      </c>
      <c r="L2977" s="2">
        <v>42</v>
      </c>
      <c r="M2977" s="194" t="s">
        <v>729</v>
      </c>
      <c r="N2977" s="2">
        <v>0</v>
      </c>
      <c r="O2977" s="195" t="s">
        <v>1714</v>
      </c>
    </row>
    <row r="2978" spans="1:15">
      <c r="A2978" s="7">
        <v>2017</v>
      </c>
      <c r="B2978" s="7" t="s">
        <v>63</v>
      </c>
      <c r="C2978" s="8">
        <v>42744</v>
      </c>
      <c r="D2978" s="7">
        <v>9</v>
      </c>
      <c r="E2978" s="7" t="str">
        <f t="shared" si="72"/>
        <v>S2427449</v>
      </c>
      <c r="F2978" s="4">
        <v>42826</v>
      </c>
      <c r="G2978" s="2">
        <v>120</v>
      </c>
      <c r="H2978" s="2" t="s">
        <v>6007</v>
      </c>
      <c r="I2978" s="2" t="s">
        <v>6008</v>
      </c>
      <c r="J2978" s="2" t="s">
        <v>6009</v>
      </c>
      <c r="K2978" s="194" t="s">
        <v>17</v>
      </c>
      <c r="L2978" s="2">
        <v>39</v>
      </c>
      <c r="M2978" s="194">
        <v>20</v>
      </c>
      <c r="N2978" s="2">
        <v>4</v>
      </c>
      <c r="O2978" s="195">
        <v>76</v>
      </c>
    </row>
    <row r="2979" spans="1:15">
      <c r="A2979" s="7">
        <v>2017</v>
      </c>
      <c r="B2979" s="7" t="s">
        <v>63</v>
      </c>
      <c r="C2979" s="8">
        <v>42744</v>
      </c>
      <c r="D2979" s="7">
        <v>10</v>
      </c>
      <c r="E2979" s="7" t="str">
        <f t="shared" si="72"/>
        <v>S24274410</v>
      </c>
      <c r="F2979" s="3" t="s">
        <v>19</v>
      </c>
      <c r="G2979" s="2">
        <v>150</v>
      </c>
      <c r="H2979" s="2" t="s">
        <v>6010</v>
      </c>
      <c r="I2979" s="2" t="s">
        <v>6011</v>
      </c>
      <c r="J2979" s="2" t="s">
        <v>1412</v>
      </c>
      <c r="K2979" s="194" t="s">
        <v>17</v>
      </c>
      <c r="L2979" s="2">
        <v>41</v>
      </c>
      <c r="M2979" s="194" t="s">
        <v>729</v>
      </c>
      <c r="N2979" s="2" t="s">
        <v>1646</v>
      </c>
      <c r="O2979" s="195" t="s">
        <v>2107</v>
      </c>
    </row>
    <row r="2980" spans="1:15">
      <c r="A2980" s="7">
        <v>2017</v>
      </c>
      <c r="B2980" s="7" t="s">
        <v>63</v>
      </c>
      <c r="C2980" s="8">
        <v>42744</v>
      </c>
      <c r="D2980" s="7">
        <v>11</v>
      </c>
      <c r="E2980" s="7" t="str">
        <f t="shared" si="72"/>
        <v>S24274411</v>
      </c>
      <c r="F2980" s="3">
        <v>2018</v>
      </c>
      <c r="G2980" s="2">
        <v>143</v>
      </c>
      <c r="H2980" s="2" t="s">
        <v>3861</v>
      </c>
      <c r="I2980" s="2" t="s">
        <v>6012</v>
      </c>
      <c r="J2980" s="2" t="s">
        <v>554</v>
      </c>
      <c r="K2980" s="194" t="s">
        <v>17</v>
      </c>
      <c r="L2980" s="2">
        <v>34</v>
      </c>
      <c r="M2980" s="194" t="s">
        <v>585</v>
      </c>
      <c r="N2980" s="2" t="s">
        <v>587</v>
      </c>
      <c r="O2980" s="195" t="s">
        <v>586</v>
      </c>
    </row>
    <row r="2981" spans="1:15">
      <c r="A2981" s="7">
        <v>2017</v>
      </c>
      <c r="B2981" s="7" t="s">
        <v>63</v>
      </c>
      <c r="C2981" s="8">
        <v>42744</v>
      </c>
      <c r="D2981" s="7">
        <v>12</v>
      </c>
      <c r="E2981" s="7" t="str">
        <f t="shared" si="72"/>
        <v>S24274412</v>
      </c>
      <c r="F2981" s="3">
        <v>2019</v>
      </c>
      <c r="G2981" s="2">
        <v>150</v>
      </c>
      <c r="H2981" s="2" t="s">
        <v>6013</v>
      </c>
      <c r="I2981" s="2" t="s">
        <v>6014</v>
      </c>
      <c r="J2981" s="2" t="s">
        <v>1412</v>
      </c>
      <c r="K2981" s="194" t="s">
        <v>17</v>
      </c>
      <c r="L2981" s="2">
        <v>32</v>
      </c>
      <c r="M2981" s="194" t="s">
        <v>1463</v>
      </c>
      <c r="N2981" s="2" t="s">
        <v>1020</v>
      </c>
      <c r="O2981" s="195" t="s">
        <v>301</v>
      </c>
    </row>
    <row r="2982" spans="1:15">
      <c r="A2982" s="7">
        <v>2017</v>
      </c>
      <c r="B2982" s="7" t="s">
        <v>63</v>
      </c>
      <c r="C2982" s="8">
        <v>42744</v>
      </c>
      <c r="D2982" s="7">
        <v>13</v>
      </c>
      <c r="E2982" s="7" t="str">
        <f t="shared" si="72"/>
        <v>S24274413</v>
      </c>
      <c r="F2982" s="3">
        <v>2020</v>
      </c>
      <c r="G2982" s="2">
        <v>150</v>
      </c>
      <c r="H2982" s="2" t="s">
        <v>5946</v>
      </c>
      <c r="I2982" s="2" t="s">
        <v>6015</v>
      </c>
      <c r="J2982" s="2" t="s">
        <v>280</v>
      </c>
      <c r="K2982" s="194" t="s">
        <v>17</v>
      </c>
      <c r="L2982" s="2">
        <v>28</v>
      </c>
      <c r="M2982" s="194">
        <v>28</v>
      </c>
      <c r="N2982" s="2">
        <v>48</v>
      </c>
      <c r="O2982" s="195">
        <v>24</v>
      </c>
    </row>
    <row r="2983" spans="1:15" ht="15.75" thickBot="1">
      <c r="A2983" s="7">
        <v>2017</v>
      </c>
      <c r="B2983" s="7" t="s">
        <v>63</v>
      </c>
      <c r="C2983" s="8">
        <v>42744</v>
      </c>
      <c r="D2983" s="7">
        <v>14</v>
      </c>
      <c r="E2983" s="7" t="str">
        <f t="shared" si="72"/>
        <v>S24274414</v>
      </c>
      <c r="F2983" s="5">
        <v>2021</v>
      </c>
      <c r="G2983" s="6">
        <v>150</v>
      </c>
      <c r="H2983" s="6" t="s">
        <v>5265</v>
      </c>
      <c r="I2983" s="6" t="s">
        <v>5984</v>
      </c>
      <c r="J2983" s="6" t="s">
        <v>2616</v>
      </c>
      <c r="K2983" s="196" t="s">
        <v>17</v>
      </c>
      <c r="L2983" s="6">
        <v>25</v>
      </c>
      <c r="M2983" s="196">
        <v>36</v>
      </c>
      <c r="N2983" s="6">
        <v>36</v>
      </c>
      <c r="O2983" s="197">
        <v>28</v>
      </c>
    </row>
    <row r="2984" spans="1:15" ht="16.5" thickTop="1" thickBot="1">
      <c r="A2984" s="7">
        <v>2017</v>
      </c>
      <c r="B2984" s="7" t="s">
        <v>63</v>
      </c>
      <c r="C2984" s="8">
        <v>42744</v>
      </c>
      <c r="D2984" s="7">
        <v>15</v>
      </c>
      <c r="E2984" s="7" t="str">
        <f t="shared" si="72"/>
        <v>S24274415</v>
      </c>
      <c r="F2984" s="1" t="s">
        <v>15</v>
      </c>
    </row>
    <row r="2985" spans="1:15" ht="16.5" thickTop="1" thickBot="1">
      <c r="A2985" s="7">
        <v>2017</v>
      </c>
      <c r="B2985" s="7" t="s">
        <v>63</v>
      </c>
      <c r="C2985" s="8">
        <v>42744</v>
      </c>
      <c r="D2985" s="7">
        <v>16</v>
      </c>
      <c r="E2985" s="7" t="str">
        <f t="shared" si="72"/>
        <v>S24274416</v>
      </c>
      <c r="F2985" s="338" t="s">
        <v>1</v>
      </c>
      <c r="G2985" s="341" t="s">
        <v>2</v>
      </c>
      <c r="H2985" s="342"/>
      <c r="I2985" s="342"/>
      <c r="J2985" s="343"/>
      <c r="K2985" s="344" t="s">
        <v>3</v>
      </c>
      <c r="L2985" s="343"/>
      <c r="M2985" s="344" t="s">
        <v>144</v>
      </c>
      <c r="N2985" s="342"/>
      <c r="O2985" s="342"/>
    </row>
    <row r="2986" spans="1:15" ht="18" customHeight="1" thickBot="1">
      <c r="A2986" s="7">
        <v>2017</v>
      </c>
      <c r="B2986" s="7" t="s">
        <v>63</v>
      </c>
      <c r="C2986" s="8">
        <v>42744</v>
      </c>
      <c r="D2986" s="7">
        <v>17</v>
      </c>
      <c r="E2986" s="7" t="str">
        <f t="shared" si="72"/>
        <v>S24274417</v>
      </c>
      <c r="F2986" s="339"/>
      <c r="G2986" s="345" t="s">
        <v>5</v>
      </c>
      <c r="H2986" s="347" t="s">
        <v>145</v>
      </c>
      <c r="I2986" s="348"/>
      <c r="J2986" s="349"/>
      <c r="K2986" s="350" t="s">
        <v>6</v>
      </c>
      <c r="L2986" s="352" t="s">
        <v>7</v>
      </c>
      <c r="M2986" s="350" t="s">
        <v>8</v>
      </c>
      <c r="N2986" s="354" t="s">
        <v>146</v>
      </c>
      <c r="O2986" s="356" t="s">
        <v>147</v>
      </c>
    </row>
    <row r="2987" spans="1:15" ht="15.75" thickBot="1">
      <c r="A2987" s="7">
        <v>2017</v>
      </c>
      <c r="B2987" s="7" t="s">
        <v>63</v>
      </c>
      <c r="C2987" s="8">
        <v>42744</v>
      </c>
      <c r="D2987" s="7">
        <v>18</v>
      </c>
      <c r="E2987" s="7" t="str">
        <f t="shared" si="72"/>
        <v>S24274418</v>
      </c>
      <c r="F2987" s="340"/>
      <c r="G2987" s="346"/>
      <c r="H2987" s="191" t="s">
        <v>9</v>
      </c>
      <c r="I2987" s="192" t="s">
        <v>18</v>
      </c>
      <c r="J2987" s="193" t="s">
        <v>11</v>
      </c>
      <c r="K2987" s="351"/>
      <c r="L2987" s="353"/>
      <c r="M2987" s="351"/>
      <c r="N2987" s="355"/>
      <c r="O2987" s="357"/>
    </row>
    <row r="2988" spans="1:15">
      <c r="A2988" s="7">
        <v>2017</v>
      </c>
      <c r="B2988" s="7" t="s">
        <v>63</v>
      </c>
      <c r="C2988" s="8">
        <v>42744</v>
      </c>
      <c r="D2988" s="7">
        <v>19</v>
      </c>
      <c r="E2988" s="7" t="str">
        <f t="shared" si="72"/>
        <v>S24274419</v>
      </c>
      <c r="F2988" s="3" t="s">
        <v>16</v>
      </c>
      <c r="G2988" s="2">
        <v>70</v>
      </c>
      <c r="H2988" s="2" t="s">
        <v>6016</v>
      </c>
      <c r="I2988" s="2" t="s">
        <v>6017</v>
      </c>
      <c r="J2988" s="2" t="s">
        <v>1637</v>
      </c>
      <c r="K2988" s="194" t="s">
        <v>17</v>
      </c>
      <c r="L2988" s="2">
        <v>46</v>
      </c>
      <c r="M2988" s="194" t="s">
        <v>830</v>
      </c>
      <c r="N2988" s="2" t="s">
        <v>4563</v>
      </c>
      <c r="O2988" s="195" t="s">
        <v>6018</v>
      </c>
    </row>
    <row r="2989" spans="1:15">
      <c r="A2989" s="7">
        <v>2017</v>
      </c>
      <c r="B2989" s="7" t="s">
        <v>63</v>
      </c>
      <c r="C2989" s="8">
        <v>42744</v>
      </c>
      <c r="D2989" s="7">
        <v>20</v>
      </c>
      <c r="E2989" s="7" t="str">
        <f t="shared" si="72"/>
        <v>S24274420</v>
      </c>
      <c r="F2989" s="4">
        <v>42736</v>
      </c>
      <c r="G2989" s="2">
        <v>200</v>
      </c>
      <c r="H2989" s="2" t="s">
        <v>5188</v>
      </c>
      <c r="I2989" s="2" t="s">
        <v>6019</v>
      </c>
      <c r="J2989" s="2" t="s">
        <v>1969</v>
      </c>
      <c r="K2989" s="194" t="s">
        <v>17</v>
      </c>
      <c r="L2989" s="2">
        <v>45</v>
      </c>
      <c r="M2989" s="194" t="s">
        <v>3071</v>
      </c>
      <c r="N2989" s="2">
        <v>0</v>
      </c>
      <c r="O2989" s="195" t="s">
        <v>6020</v>
      </c>
    </row>
    <row r="2990" spans="1:15">
      <c r="A2990" s="7">
        <v>2017</v>
      </c>
      <c r="B2990" s="7" t="s">
        <v>63</v>
      </c>
      <c r="C2990" s="8">
        <v>42744</v>
      </c>
      <c r="D2990" s="7">
        <v>21</v>
      </c>
      <c r="E2990" s="7" t="str">
        <f t="shared" si="72"/>
        <v>S24274421</v>
      </c>
      <c r="F2990" s="4">
        <v>42767</v>
      </c>
      <c r="G2990" s="2">
        <v>190</v>
      </c>
      <c r="H2990" s="2" t="s">
        <v>2961</v>
      </c>
      <c r="I2990" s="2" t="s">
        <v>6021</v>
      </c>
      <c r="J2990" s="2" t="s">
        <v>1127</v>
      </c>
      <c r="K2990" s="194" t="s">
        <v>17</v>
      </c>
      <c r="L2990" s="2">
        <v>39</v>
      </c>
      <c r="M2990" s="194" t="s">
        <v>730</v>
      </c>
      <c r="N2990" s="2">
        <v>0</v>
      </c>
      <c r="O2990" s="195" t="s">
        <v>4632</v>
      </c>
    </row>
    <row r="2991" spans="1:15">
      <c r="A2991" s="7">
        <v>2017</v>
      </c>
      <c r="B2991" s="7" t="s">
        <v>63</v>
      </c>
      <c r="C2991" s="8">
        <v>42744</v>
      </c>
      <c r="D2991" s="7">
        <v>22</v>
      </c>
      <c r="E2991" s="7" t="str">
        <f t="shared" si="72"/>
        <v>S24274422</v>
      </c>
      <c r="F2991" s="4">
        <v>42795</v>
      </c>
      <c r="G2991" s="2">
        <v>190</v>
      </c>
      <c r="H2991" s="2" t="s">
        <v>6022</v>
      </c>
      <c r="I2991" s="2" t="s">
        <v>6023</v>
      </c>
      <c r="J2991" s="2" t="s">
        <v>6024</v>
      </c>
      <c r="K2991" s="194" t="s">
        <v>17</v>
      </c>
      <c r="L2991" s="2">
        <v>38</v>
      </c>
      <c r="M2991" s="194" t="s">
        <v>508</v>
      </c>
      <c r="N2991" s="2" t="s">
        <v>519</v>
      </c>
      <c r="O2991" s="195" t="s">
        <v>520</v>
      </c>
    </row>
    <row r="2992" spans="1:15">
      <c r="A2992" s="7">
        <v>2017</v>
      </c>
      <c r="B2992" s="7" t="s">
        <v>63</v>
      </c>
      <c r="C2992" s="8">
        <v>42744</v>
      </c>
      <c r="D2992" s="7">
        <v>23</v>
      </c>
      <c r="E2992" s="7" t="str">
        <f t="shared" si="72"/>
        <v>S24274423</v>
      </c>
      <c r="F2992" s="4">
        <v>42826</v>
      </c>
      <c r="G2992" s="2">
        <v>170</v>
      </c>
      <c r="H2992" s="2" t="s">
        <v>6025</v>
      </c>
      <c r="I2992" s="2" t="s">
        <v>6026</v>
      </c>
      <c r="J2992" s="2" t="s">
        <v>1548</v>
      </c>
      <c r="K2992" s="194" t="s">
        <v>17</v>
      </c>
      <c r="L2992" s="2">
        <v>37</v>
      </c>
      <c r="M2992" s="194" t="s">
        <v>1229</v>
      </c>
      <c r="N2992" s="2">
        <v>0</v>
      </c>
      <c r="O2992" s="195" t="s">
        <v>801</v>
      </c>
    </row>
    <row r="2993" spans="1:15">
      <c r="A2993" s="7">
        <v>2017</v>
      </c>
      <c r="B2993" s="7" t="s">
        <v>63</v>
      </c>
      <c r="C2993" s="8">
        <v>42744</v>
      </c>
      <c r="D2993" s="7">
        <v>24</v>
      </c>
      <c r="E2993" s="7" t="str">
        <f t="shared" si="72"/>
        <v>S24274424</v>
      </c>
      <c r="F2993" s="3" t="s">
        <v>19</v>
      </c>
      <c r="G2993" s="2">
        <v>190</v>
      </c>
      <c r="H2993" s="2" t="s">
        <v>2704</v>
      </c>
      <c r="I2993" s="2" t="s">
        <v>5852</v>
      </c>
      <c r="J2993" s="2" t="s">
        <v>454</v>
      </c>
      <c r="K2993" s="194" t="s">
        <v>17</v>
      </c>
      <c r="L2993" s="2">
        <v>39</v>
      </c>
      <c r="M2993" s="194" t="s">
        <v>506</v>
      </c>
      <c r="N2993" s="2" t="s">
        <v>512</v>
      </c>
      <c r="O2993" s="195" t="s">
        <v>520</v>
      </c>
    </row>
    <row r="2994" spans="1:15">
      <c r="A2994" s="7">
        <v>2017</v>
      </c>
      <c r="B2994" s="7" t="s">
        <v>63</v>
      </c>
      <c r="C2994" s="8">
        <v>42744</v>
      </c>
      <c r="D2994" s="7">
        <v>25</v>
      </c>
      <c r="E2994" s="7" t="str">
        <f t="shared" si="72"/>
        <v>S24274425</v>
      </c>
      <c r="F2994" s="3">
        <v>2018</v>
      </c>
      <c r="G2994" s="2">
        <v>190</v>
      </c>
      <c r="H2994" s="2" t="s">
        <v>6027</v>
      </c>
      <c r="I2994" s="2" t="s">
        <v>3470</v>
      </c>
      <c r="J2994" s="2" t="s">
        <v>1893</v>
      </c>
      <c r="K2994" s="194" t="s">
        <v>17</v>
      </c>
      <c r="L2994" s="2">
        <v>31</v>
      </c>
      <c r="M2994" s="194" t="s">
        <v>1831</v>
      </c>
      <c r="N2994" s="2">
        <v>50</v>
      </c>
      <c r="O2994" s="195" t="s">
        <v>741</v>
      </c>
    </row>
    <row r="2995" spans="1:15" ht="16.5" customHeight="1">
      <c r="A2995" s="7">
        <v>2017</v>
      </c>
      <c r="B2995" s="7" t="s">
        <v>63</v>
      </c>
      <c r="C2995" s="8">
        <v>42744</v>
      </c>
      <c r="D2995" s="7">
        <v>26</v>
      </c>
      <c r="E2995" s="7" t="str">
        <f t="shared" si="72"/>
        <v>S24274426</v>
      </c>
      <c r="F2995" s="3">
        <v>2019</v>
      </c>
      <c r="G2995" s="2">
        <v>200</v>
      </c>
      <c r="H2995" s="2" t="s">
        <v>3473</v>
      </c>
      <c r="I2995" s="2" t="s">
        <v>2373</v>
      </c>
      <c r="J2995" s="2" t="s">
        <v>6028</v>
      </c>
      <c r="K2995" s="194" t="s">
        <v>17</v>
      </c>
      <c r="L2995" s="2">
        <v>27</v>
      </c>
      <c r="M2995" s="194" t="s">
        <v>400</v>
      </c>
      <c r="N2995" s="2" t="s">
        <v>730</v>
      </c>
      <c r="O2995" s="195" t="s">
        <v>400</v>
      </c>
    </row>
    <row r="2996" spans="1:15" ht="15.75" customHeight="1">
      <c r="A2996" s="7">
        <v>2017</v>
      </c>
      <c r="B2996" s="7" t="s">
        <v>63</v>
      </c>
      <c r="C2996" s="8">
        <v>42744</v>
      </c>
      <c r="D2996" s="7">
        <v>27</v>
      </c>
      <c r="E2996" s="7" t="str">
        <f t="shared" si="72"/>
        <v>S24274427</v>
      </c>
      <c r="F2996" s="3">
        <v>2020</v>
      </c>
      <c r="G2996" s="2">
        <v>200</v>
      </c>
      <c r="H2996" s="2" t="s">
        <v>6029</v>
      </c>
      <c r="I2996" s="2" t="s">
        <v>6030</v>
      </c>
      <c r="J2996" s="2" t="s">
        <v>2242</v>
      </c>
      <c r="K2996" s="194" t="s">
        <v>17</v>
      </c>
      <c r="L2996" s="2">
        <v>24</v>
      </c>
      <c r="M2996" s="194">
        <v>30</v>
      </c>
      <c r="N2996" s="2">
        <v>25</v>
      </c>
      <c r="O2996" s="195">
        <v>45</v>
      </c>
    </row>
    <row r="2997" spans="1:15" ht="15.75" thickBot="1">
      <c r="A2997" s="7">
        <v>2017</v>
      </c>
      <c r="B2997" s="7" t="s">
        <v>63</v>
      </c>
      <c r="C2997" s="8">
        <v>42744</v>
      </c>
      <c r="D2997" s="7">
        <v>28</v>
      </c>
      <c r="E2997" s="7" t="str">
        <f t="shared" si="72"/>
        <v>S24274428</v>
      </c>
      <c r="F2997" s="5">
        <v>2021</v>
      </c>
      <c r="G2997" s="6">
        <v>200</v>
      </c>
      <c r="H2997" s="6" t="s">
        <v>6031</v>
      </c>
      <c r="I2997" s="6" t="s">
        <v>6032</v>
      </c>
      <c r="J2997" s="6" t="s">
        <v>1945</v>
      </c>
      <c r="K2997" s="196" t="s">
        <v>17</v>
      </c>
      <c r="L2997" s="6">
        <v>23</v>
      </c>
      <c r="M2997" s="196" t="s">
        <v>730</v>
      </c>
      <c r="N2997" s="6" t="s">
        <v>1831</v>
      </c>
      <c r="O2997" s="197" t="s">
        <v>2151</v>
      </c>
    </row>
    <row r="2998" spans="1:15" ht="16.5" thickTop="1" thickBot="1">
      <c r="A2998" s="7">
        <v>2017</v>
      </c>
      <c r="B2998" s="7" t="s">
        <v>62</v>
      </c>
      <c r="C2998" s="8">
        <v>42751</v>
      </c>
      <c r="D2998" s="7">
        <v>1</v>
      </c>
      <c r="E2998" s="7" t="str">
        <f t="shared" si="72"/>
        <v>S3427511</v>
      </c>
      <c r="F2998" s="1" t="s">
        <v>0</v>
      </c>
    </row>
    <row r="2999" spans="1:15" ht="16.5" thickTop="1" thickBot="1">
      <c r="A2999" s="7">
        <v>2017</v>
      </c>
      <c r="B2999" s="7" t="s">
        <v>62</v>
      </c>
      <c r="C2999" s="8">
        <v>42751</v>
      </c>
      <c r="D2999" s="7">
        <v>2</v>
      </c>
      <c r="E2999" s="7" t="str">
        <f t="shared" si="72"/>
        <v>S3427512</v>
      </c>
      <c r="F2999" s="338" t="s">
        <v>1</v>
      </c>
      <c r="G2999" s="341" t="s">
        <v>2</v>
      </c>
      <c r="H2999" s="342"/>
      <c r="I2999" s="342"/>
      <c r="J2999" s="343"/>
      <c r="K2999" s="344" t="s">
        <v>3</v>
      </c>
      <c r="L2999" s="343"/>
      <c r="M2999" s="344" t="s">
        <v>144</v>
      </c>
      <c r="N2999" s="342"/>
      <c r="O2999" s="342"/>
    </row>
    <row r="3000" spans="1:15" ht="18" customHeight="1" thickBot="1">
      <c r="A3000" s="7">
        <v>2017</v>
      </c>
      <c r="B3000" s="7" t="s">
        <v>62</v>
      </c>
      <c r="C3000" s="8">
        <v>42751</v>
      </c>
      <c r="D3000" s="7">
        <v>3</v>
      </c>
      <c r="E3000" s="7" t="str">
        <f t="shared" si="72"/>
        <v>S3427513</v>
      </c>
      <c r="F3000" s="339"/>
      <c r="G3000" s="345" t="s">
        <v>5</v>
      </c>
      <c r="H3000" s="347" t="s">
        <v>145</v>
      </c>
      <c r="I3000" s="348"/>
      <c r="J3000" s="349"/>
      <c r="K3000" s="350" t="s">
        <v>6</v>
      </c>
      <c r="L3000" s="352" t="s">
        <v>7</v>
      </c>
      <c r="M3000" s="350" t="s">
        <v>8</v>
      </c>
      <c r="N3000" s="354" t="s">
        <v>146</v>
      </c>
      <c r="O3000" s="356" t="s">
        <v>147</v>
      </c>
    </row>
    <row r="3001" spans="1:15" ht="15.75" thickBot="1">
      <c r="A3001" s="7">
        <v>2017</v>
      </c>
      <c r="B3001" s="7" t="s">
        <v>62</v>
      </c>
      <c r="C3001" s="8">
        <v>42751</v>
      </c>
      <c r="D3001" s="7">
        <v>4</v>
      </c>
      <c r="E3001" s="7" t="str">
        <f t="shared" si="72"/>
        <v>S3427514</v>
      </c>
      <c r="F3001" s="340"/>
      <c r="G3001" s="346"/>
      <c r="H3001" s="191" t="s">
        <v>9</v>
      </c>
      <c r="I3001" s="192" t="s">
        <v>18</v>
      </c>
      <c r="J3001" s="193" t="s">
        <v>11</v>
      </c>
      <c r="K3001" s="351"/>
      <c r="L3001" s="353"/>
      <c r="M3001" s="351"/>
      <c r="N3001" s="355"/>
      <c r="O3001" s="357"/>
    </row>
    <row r="3002" spans="1:15">
      <c r="A3002" s="7">
        <v>2017</v>
      </c>
      <c r="B3002" s="7" t="s">
        <v>62</v>
      </c>
      <c r="C3002" s="8">
        <v>42751</v>
      </c>
      <c r="D3002" s="7">
        <v>5</v>
      </c>
      <c r="E3002" s="7" t="str">
        <f t="shared" si="72"/>
        <v>S3427515</v>
      </c>
      <c r="F3002" s="3" t="s">
        <v>12</v>
      </c>
      <c r="G3002" s="2" t="s">
        <v>6033</v>
      </c>
      <c r="H3002" s="2" t="s">
        <v>6033</v>
      </c>
      <c r="I3002" s="2" t="s">
        <v>6034</v>
      </c>
      <c r="J3002" s="2" t="s">
        <v>6035</v>
      </c>
      <c r="K3002" s="194" t="s">
        <v>13</v>
      </c>
      <c r="L3002" s="2">
        <v>51</v>
      </c>
      <c r="M3002" s="194" t="s">
        <v>1654</v>
      </c>
      <c r="N3002" s="2" t="s">
        <v>6036</v>
      </c>
      <c r="O3002" s="195" t="s">
        <v>656</v>
      </c>
    </row>
    <row r="3003" spans="1:15">
      <c r="A3003" s="7">
        <v>2017</v>
      </c>
      <c r="B3003" s="7" t="s">
        <v>62</v>
      </c>
      <c r="C3003" s="8">
        <v>42751</v>
      </c>
      <c r="D3003" s="7">
        <v>6</v>
      </c>
      <c r="E3003" s="7" t="str">
        <f t="shared" si="72"/>
        <v>S3427516</v>
      </c>
      <c r="F3003" s="4">
        <v>42736</v>
      </c>
      <c r="G3003" s="2" t="s">
        <v>6037</v>
      </c>
      <c r="H3003" s="2" t="s">
        <v>6037</v>
      </c>
      <c r="I3003" s="2" t="s">
        <v>6038</v>
      </c>
      <c r="J3003" s="2" t="s">
        <v>2222</v>
      </c>
      <c r="K3003" s="194" t="s">
        <v>13</v>
      </c>
      <c r="L3003" s="2">
        <v>51</v>
      </c>
      <c r="M3003" s="194" t="s">
        <v>1138</v>
      </c>
      <c r="N3003" s="2" t="s">
        <v>1139</v>
      </c>
      <c r="O3003" s="195">
        <v>50</v>
      </c>
    </row>
    <row r="3004" spans="1:15">
      <c r="A3004" s="7">
        <v>2017</v>
      </c>
      <c r="B3004" s="7" t="s">
        <v>62</v>
      </c>
      <c r="C3004" s="8">
        <v>42751</v>
      </c>
      <c r="D3004" s="7">
        <v>7</v>
      </c>
      <c r="E3004" s="7" t="str">
        <f t="shared" si="72"/>
        <v>S3427517</v>
      </c>
      <c r="F3004" s="4">
        <v>42767</v>
      </c>
      <c r="G3004" s="2" t="s">
        <v>6039</v>
      </c>
      <c r="H3004" s="2" t="s">
        <v>6039</v>
      </c>
      <c r="I3004" s="2" t="s">
        <v>6040</v>
      </c>
      <c r="J3004" s="2" t="s">
        <v>823</v>
      </c>
      <c r="K3004" s="194" t="s">
        <v>13</v>
      </c>
      <c r="L3004" s="2">
        <v>46</v>
      </c>
      <c r="M3004" s="194" t="s">
        <v>800</v>
      </c>
      <c r="N3004" s="2" t="s">
        <v>800</v>
      </c>
      <c r="O3004" s="195" t="s">
        <v>332</v>
      </c>
    </row>
    <row r="3005" spans="1:15">
      <c r="A3005" s="7">
        <v>2017</v>
      </c>
      <c r="B3005" s="7" t="s">
        <v>62</v>
      </c>
      <c r="C3005" s="8">
        <v>42751</v>
      </c>
      <c r="D3005" s="7">
        <v>8</v>
      </c>
      <c r="E3005" s="7" t="str">
        <f t="shared" si="72"/>
        <v>S3427518</v>
      </c>
      <c r="F3005" s="4">
        <v>42795</v>
      </c>
      <c r="G3005" s="2" t="s">
        <v>6041</v>
      </c>
      <c r="H3005" s="2" t="s">
        <v>6041</v>
      </c>
      <c r="I3005" s="2" t="s">
        <v>6042</v>
      </c>
      <c r="J3005" s="2" t="s">
        <v>2430</v>
      </c>
      <c r="K3005" s="194" t="s">
        <v>13</v>
      </c>
      <c r="L3005" s="2">
        <v>44</v>
      </c>
      <c r="M3005" s="194" t="s">
        <v>2371</v>
      </c>
      <c r="N3005" s="2" t="s">
        <v>6043</v>
      </c>
      <c r="O3005" s="195" t="s">
        <v>6044</v>
      </c>
    </row>
    <row r="3006" spans="1:15">
      <c r="A3006" s="7">
        <v>2017</v>
      </c>
      <c r="B3006" s="7" t="s">
        <v>62</v>
      </c>
      <c r="C3006" s="8">
        <v>42751</v>
      </c>
      <c r="D3006" s="7">
        <v>9</v>
      </c>
      <c r="E3006" s="7" t="str">
        <f t="shared" si="72"/>
        <v>S3427519</v>
      </c>
      <c r="F3006" s="4">
        <v>42826</v>
      </c>
      <c r="G3006" s="2" t="s">
        <v>6045</v>
      </c>
      <c r="H3006" s="2" t="s">
        <v>6045</v>
      </c>
      <c r="I3006" s="2" t="s">
        <v>6046</v>
      </c>
      <c r="J3006" s="2" t="s">
        <v>6047</v>
      </c>
      <c r="K3006" s="194" t="s">
        <v>13</v>
      </c>
      <c r="L3006" s="2">
        <v>43</v>
      </c>
      <c r="M3006" s="194" t="s">
        <v>2330</v>
      </c>
      <c r="N3006" s="2" t="s">
        <v>2777</v>
      </c>
      <c r="O3006" s="195" t="s">
        <v>6048</v>
      </c>
    </row>
    <row r="3007" spans="1:15">
      <c r="A3007" s="7">
        <v>2017</v>
      </c>
      <c r="B3007" s="7" t="s">
        <v>62</v>
      </c>
      <c r="C3007" s="8">
        <v>42751</v>
      </c>
      <c r="D3007" s="7">
        <v>10</v>
      </c>
      <c r="E3007" s="7" t="str">
        <f t="shared" si="72"/>
        <v>S34275110</v>
      </c>
      <c r="F3007" s="3" t="s">
        <v>19</v>
      </c>
      <c r="G3007" s="2" t="s">
        <v>6049</v>
      </c>
      <c r="H3007" s="2" t="s">
        <v>6049</v>
      </c>
      <c r="I3007" s="2" t="s">
        <v>3594</v>
      </c>
      <c r="J3007" s="2" t="s">
        <v>6050</v>
      </c>
      <c r="K3007" s="194" t="s">
        <v>13</v>
      </c>
      <c r="L3007" s="2">
        <v>42</v>
      </c>
      <c r="M3007" s="194" t="s">
        <v>2664</v>
      </c>
      <c r="N3007" s="2">
        <v>30</v>
      </c>
      <c r="O3007" s="195" t="s">
        <v>507</v>
      </c>
    </row>
    <row r="3008" spans="1:15">
      <c r="A3008" s="7">
        <v>2017</v>
      </c>
      <c r="B3008" s="7" t="s">
        <v>62</v>
      </c>
      <c r="C3008" s="8">
        <v>42751</v>
      </c>
      <c r="D3008" s="7">
        <v>11</v>
      </c>
      <c r="E3008" s="7" t="str">
        <f t="shared" si="72"/>
        <v>S34275111</v>
      </c>
      <c r="F3008" s="3">
        <v>2018</v>
      </c>
      <c r="G3008" s="2" t="s">
        <v>6051</v>
      </c>
      <c r="H3008" s="2" t="s">
        <v>6051</v>
      </c>
      <c r="I3008" s="2" t="s">
        <v>6052</v>
      </c>
      <c r="J3008" s="2" t="s">
        <v>996</v>
      </c>
      <c r="K3008" s="194" t="s">
        <v>13</v>
      </c>
      <c r="L3008" s="2">
        <v>33</v>
      </c>
      <c r="M3008" s="194" t="s">
        <v>819</v>
      </c>
      <c r="N3008" s="2" t="s">
        <v>266</v>
      </c>
      <c r="O3008" s="195" t="s">
        <v>601</v>
      </c>
    </row>
    <row r="3009" spans="1:15">
      <c r="A3009" s="7">
        <v>2017</v>
      </c>
      <c r="B3009" s="7" t="s">
        <v>62</v>
      </c>
      <c r="C3009" s="8">
        <v>42751</v>
      </c>
      <c r="D3009" s="7">
        <v>12</v>
      </c>
      <c r="E3009" s="7" t="str">
        <f t="shared" si="72"/>
        <v>S34275112</v>
      </c>
      <c r="F3009" s="3">
        <v>2019</v>
      </c>
      <c r="G3009" s="2" t="s">
        <v>6053</v>
      </c>
      <c r="H3009" s="2" t="s">
        <v>6053</v>
      </c>
      <c r="I3009" s="2" t="s">
        <v>6054</v>
      </c>
      <c r="J3009" s="2" t="s">
        <v>3042</v>
      </c>
      <c r="K3009" s="194" t="s">
        <v>13</v>
      </c>
      <c r="L3009" s="2">
        <v>30</v>
      </c>
      <c r="M3009" s="194" t="s">
        <v>2539</v>
      </c>
      <c r="N3009" s="2">
        <v>40</v>
      </c>
      <c r="O3009" s="195" t="s">
        <v>2253</v>
      </c>
    </row>
    <row r="3010" spans="1:15">
      <c r="A3010" s="7">
        <v>2017</v>
      </c>
      <c r="B3010" s="7" t="s">
        <v>62</v>
      </c>
      <c r="C3010" s="8">
        <v>42751</v>
      </c>
      <c r="D3010" s="7">
        <v>13</v>
      </c>
      <c r="E3010" s="7" t="str">
        <f t="shared" si="72"/>
        <v>S34275113</v>
      </c>
      <c r="F3010" s="3">
        <v>2020</v>
      </c>
      <c r="G3010" s="2" t="s">
        <v>6055</v>
      </c>
      <c r="H3010" s="2" t="s">
        <v>6055</v>
      </c>
      <c r="I3010" s="2" t="s">
        <v>4972</v>
      </c>
      <c r="J3010" s="2" t="s">
        <v>3187</v>
      </c>
      <c r="K3010" s="194" t="s">
        <v>13</v>
      </c>
      <c r="L3010" s="2">
        <v>25</v>
      </c>
      <c r="M3010" s="194">
        <v>20</v>
      </c>
      <c r="N3010" s="2">
        <v>48</v>
      </c>
      <c r="O3010" s="195">
        <v>32</v>
      </c>
    </row>
    <row r="3011" spans="1:15" ht="15.75" thickBot="1">
      <c r="A3011" s="7">
        <v>2017</v>
      </c>
      <c r="B3011" s="7" t="s">
        <v>62</v>
      </c>
      <c r="C3011" s="8">
        <v>42751</v>
      </c>
      <c r="D3011" s="7">
        <v>14</v>
      </c>
      <c r="E3011" s="7" t="str">
        <f t="shared" si="72"/>
        <v>S34275114</v>
      </c>
      <c r="F3011" s="5">
        <v>2021</v>
      </c>
      <c r="G3011" s="6" t="s">
        <v>6056</v>
      </c>
      <c r="H3011" s="6" t="s">
        <v>6056</v>
      </c>
      <c r="I3011" s="6" t="s">
        <v>6057</v>
      </c>
      <c r="J3011" s="6" t="s">
        <v>648</v>
      </c>
      <c r="K3011" s="196" t="s">
        <v>13</v>
      </c>
      <c r="L3011" s="6">
        <v>20</v>
      </c>
      <c r="M3011" s="196" t="s">
        <v>2735</v>
      </c>
      <c r="N3011" s="6" t="s">
        <v>934</v>
      </c>
      <c r="O3011" s="197" t="s">
        <v>1239</v>
      </c>
    </row>
    <row r="3012" spans="1:15" ht="16.5" thickTop="1" thickBot="1">
      <c r="A3012" s="7">
        <v>2017</v>
      </c>
      <c r="B3012" s="7" t="s">
        <v>62</v>
      </c>
      <c r="C3012" s="8">
        <v>42751</v>
      </c>
      <c r="D3012" s="7">
        <v>15</v>
      </c>
      <c r="E3012" s="7" t="str">
        <f t="shared" si="72"/>
        <v>S34275115</v>
      </c>
      <c r="F3012" s="1" t="s">
        <v>15</v>
      </c>
    </row>
    <row r="3013" spans="1:15" ht="16.5" thickTop="1" thickBot="1">
      <c r="A3013" s="7">
        <v>2017</v>
      </c>
      <c r="B3013" s="7" t="s">
        <v>62</v>
      </c>
      <c r="C3013" s="8">
        <v>42751</v>
      </c>
      <c r="D3013" s="7">
        <v>16</v>
      </c>
      <c r="E3013" s="7" t="str">
        <f t="shared" si="72"/>
        <v>S34275116</v>
      </c>
      <c r="F3013" s="338" t="s">
        <v>1</v>
      </c>
      <c r="G3013" s="341" t="s">
        <v>2</v>
      </c>
      <c r="H3013" s="342"/>
      <c r="I3013" s="342"/>
      <c r="J3013" s="343"/>
      <c r="K3013" s="344" t="s">
        <v>3</v>
      </c>
      <c r="L3013" s="343"/>
      <c r="M3013" s="344" t="s">
        <v>144</v>
      </c>
      <c r="N3013" s="342"/>
      <c r="O3013" s="342"/>
    </row>
    <row r="3014" spans="1:15" ht="18" customHeight="1" thickBot="1">
      <c r="A3014" s="7">
        <v>2017</v>
      </c>
      <c r="B3014" s="7" t="s">
        <v>62</v>
      </c>
      <c r="C3014" s="8">
        <v>42751</v>
      </c>
      <c r="D3014" s="7">
        <v>17</v>
      </c>
      <c r="E3014" s="7" t="str">
        <f t="shared" si="72"/>
        <v>S34275117</v>
      </c>
      <c r="F3014" s="339"/>
      <c r="G3014" s="345" t="s">
        <v>5</v>
      </c>
      <c r="H3014" s="347" t="s">
        <v>145</v>
      </c>
      <c r="I3014" s="348"/>
      <c r="J3014" s="349"/>
      <c r="K3014" s="350" t="s">
        <v>6</v>
      </c>
      <c r="L3014" s="352" t="s">
        <v>7</v>
      </c>
      <c r="M3014" s="350" t="s">
        <v>8</v>
      </c>
      <c r="N3014" s="354" t="s">
        <v>146</v>
      </c>
      <c r="O3014" s="356" t="s">
        <v>147</v>
      </c>
    </row>
    <row r="3015" spans="1:15" ht="15.75" thickBot="1">
      <c r="A3015" s="7">
        <v>2017</v>
      </c>
      <c r="B3015" s="7" t="s">
        <v>62</v>
      </c>
      <c r="C3015" s="8">
        <v>42751</v>
      </c>
      <c r="D3015" s="7">
        <v>18</v>
      </c>
      <c r="E3015" s="7" t="str">
        <f t="shared" si="72"/>
        <v>S34275118</v>
      </c>
      <c r="F3015" s="340"/>
      <c r="G3015" s="346"/>
      <c r="H3015" s="191" t="s">
        <v>9</v>
      </c>
      <c r="I3015" s="192" t="s">
        <v>18</v>
      </c>
      <c r="J3015" s="193" t="s">
        <v>11</v>
      </c>
      <c r="K3015" s="351"/>
      <c r="L3015" s="353"/>
      <c r="M3015" s="351"/>
      <c r="N3015" s="355"/>
      <c r="O3015" s="357"/>
    </row>
    <row r="3016" spans="1:15">
      <c r="A3016" s="7">
        <v>2017</v>
      </c>
      <c r="B3016" s="7" t="s">
        <v>62</v>
      </c>
      <c r="C3016" s="8">
        <v>42751</v>
      </c>
      <c r="D3016" s="7">
        <v>19</v>
      </c>
      <c r="E3016" s="7" t="str">
        <f t="shared" si="72"/>
        <v>S34275119</v>
      </c>
      <c r="F3016" s="3" t="s">
        <v>16</v>
      </c>
      <c r="G3016" s="2" t="s">
        <v>6058</v>
      </c>
      <c r="H3016" s="2" t="s">
        <v>6058</v>
      </c>
      <c r="I3016" s="2" t="s">
        <v>6059</v>
      </c>
      <c r="J3016" s="2" t="s">
        <v>2010</v>
      </c>
      <c r="K3016" s="194" t="s">
        <v>13</v>
      </c>
      <c r="L3016" s="2">
        <v>49</v>
      </c>
      <c r="M3016" s="194">
        <v>16</v>
      </c>
      <c r="N3016" s="2">
        <v>16</v>
      </c>
      <c r="O3016" s="195">
        <v>68</v>
      </c>
    </row>
    <row r="3017" spans="1:15">
      <c r="A3017" s="7">
        <v>2017</v>
      </c>
      <c r="B3017" s="7" t="s">
        <v>62</v>
      </c>
      <c r="C3017" s="8">
        <v>42751</v>
      </c>
      <c r="D3017" s="7">
        <v>20</v>
      </c>
      <c r="E3017" s="7" t="str">
        <f t="shared" si="72"/>
        <v>S34275120</v>
      </c>
      <c r="F3017" s="4">
        <v>42736</v>
      </c>
      <c r="G3017" s="2" t="s">
        <v>1288</v>
      </c>
      <c r="H3017" s="2" t="s">
        <v>1288</v>
      </c>
      <c r="I3017" s="2" t="s">
        <v>1287</v>
      </c>
      <c r="J3017" s="2" t="s">
        <v>1013</v>
      </c>
      <c r="K3017" s="194" t="s">
        <v>13</v>
      </c>
      <c r="L3017" s="2">
        <v>47</v>
      </c>
      <c r="M3017" s="194" t="s">
        <v>729</v>
      </c>
      <c r="N3017" s="2" t="s">
        <v>1715</v>
      </c>
      <c r="O3017" s="195" t="s">
        <v>4666</v>
      </c>
    </row>
    <row r="3018" spans="1:15">
      <c r="A3018" s="7">
        <v>2017</v>
      </c>
      <c r="B3018" s="7" t="s">
        <v>62</v>
      </c>
      <c r="C3018" s="8">
        <v>42751</v>
      </c>
      <c r="D3018" s="7">
        <v>21</v>
      </c>
      <c r="E3018" s="7" t="str">
        <f t="shared" si="72"/>
        <v>S34275121</v>
      </c>
      <c r="F3018" s="4">
        <v>42767</v>
      </c>
      <c r="G3018" s="2" t="s">
        <v>6060</v>
      </c>
      <c r="H3018" s="2" t="s">
        <v>6060</v>
      </c>
      <c r="I3018" s="2" t="s">
        <v>6061</v>
      </c>
      <c r="J3018" s="2" t="s">
        <v>6062</v>
      </c>
      <c r="K3018" s="194" t="s">
        <v>13</v>
      </c>
      <c r="L3018" s="2">
        <v>42</v>
      </c>
      <c r="M3018" s="194" t="s">
        <v>333</v>
      </c>
      <c r="N3018" s="2" t="s">
        <v>334</v>
      </c>
      <c r="O3018" s="195" t="s">
        <v>332</v>
      </c>
    </row>
    <row r="3019" spans="1:15">
      <c r="A3019" s="7">
        <v>2017</v>
      </c>
      <c r="B3019" s="7" t="s">
        <v>62</v>
      </c>
      <c r="C3019" s="8">
        <v>42751</v>
      </c>
      <c r="D3019" s="7">
        <v>22</v>
      </c>
      <c r="E3019" s="7" t="str">
        <f t="shared" si="72"/>
        <v>S34275122</v>
      </c>
      <c r="F3019" s="4">
        <v>42795</v>
      </c>
      <c r="G3019" s="2" t="s">
        <v>3035</v>
      </c>
      <c r="H3019" s="2" t="s">
        <v>3035</v>
      </c>
      <c r="I3019" s="2" t="s">
        <v>6063</v>
      </c>
      <c r="J3019" s="2" t="s">
        <v>6064</v>
      </c>
      <c r="K3019" s="194" t="s">
        <v>13</v>
      </c>
      <c r="L3019" s="2">
        <v>40</v>
      </c>
      <c r="M3019" s="194" t="s">
        <v>2578</v>
      </c>
      <c r="N3019" s="2" t="s">
        <v>6065</v>
      </c>
      <c r="O3019" s="195" t="s">
        <v>3873</v>
      </c>
    </row>
    <row r="3020" spans="1:15">
      <c r="A3020" s="7">
        <v>2017</v>
      </c>
      <c r="B3020" s="7" t="s">
        <v>62</v>
      </c>
      <c r="C3020" s="8">
        <v>42751</v>
      </c>
      <c r="D3020" s="7">
        <v>23</v>
      </c>
      <c r="E3020" s="7" t="str">
        <f t="shared" si="72"/>
        <v>S34275123</v>
      </c>
      <c r="F3020" s="4">
        <v>42826</v>
      </c>
      <c r="G3020" s="2" t="s">
        <v>6066</v>
      </c>
      <c r="H3020" s="2" t="s">
        <v>6066</v>
      </c>
      <c r="I3020" s="2" t="s">
        <v>6067</v>
      </c>
      <c r="J3020" s="2" t="s">
        <v>6068</v>
      </c>
      <c r="K3020" s="194" t="s">
        <v>13</v>
      </c>
      <c r="L3020" s="2">
        <v>39</v>
      </c>
      <c r="M3020" s="194">
        <v>10</v>
      </c>
      <c r="N3020" s="2">
        <v>10</v>
      </c>
      <c r="O3020" s="195">
        <v>80</v>
      </c>
    </row>
    <row r="3021" spans="1:15">
      <c r="A3021" s="7">
        <v>2017</v>
      </c>
      <c r="B3021" s="7" t="s">
        <v>62</v>
      </c>
      <c r="C3021" s="8">
        <v>42751</v>
      </c>
      <c r="D3021" s="7">
        <v>24</v>
      </c>
      <c r="E3021" s="7" t="str">
        <f t="shared" si="72"/>
        <v>S34275124</v>
      </c>
      <c r="F3021" s="3" t="s">
        <v>19</v>
      </c>
      <c r="G3021" s="2" t="s">
        <v>6069</v>
      </c>
      <c r="H3021" s="2" t="s">
        <v>6069</v>
      </c>
      <c r="I3021" s="2" t="s">
        <v>2428</v>
      </c>
      <c r="J3021" s="2" t="s">
        <v>4953</v>
      </c>
      <c r="K3021" s="194" t="s">
        <v>13</v>
      </c>
      <c r="L3021" s="2">
        <v>36</v>
      </c>
      <c r="M3021" s="194" t="s">
        <v>519</v>
      </c>
      <c r="N3021" s="2" t="s">
        <v>631</v>
      </c>
      <c r="O3021" s="195" t="s">
        <v>513</v>
      </c>
    </row>
    <row r="3022" spans="1:15">
      <c r="A3022" s="7">
        <v>2017</v>
      </c>
      <c r="B3022" s="7" t="s">
        <v>62</v>
      </c>
      <c r="C3022" s="8">
        <v>42751</v>
      </c>
      <c r="D3022" s="7">
        <v>25</v>
      </c>
      <c r="E3022" s="7" t="str">
        <f t="shared" si="72"/>
        <v>S34275125</v>
      </c>
      <c r="F3022" s="3">
        <v>2018</v>
      </c>
      <c r="G3022" s="2" t="s">
        <v>915</v>
      </c>
      <c r="H3022" s="2" t="s">
        <v>915</v>
      </c>
      <c r="I3022" s="2" t="s">
        <v>6070</v>
      </c>
      <c r="J3022" s="2" t="s">
        <v>5205</v>
      </c>
      <c r="K3022" s="194" t="s">
        <v>13</v>
      </c>
      <c r="L3022" s="2">
        <v>30</v>
      </c>
      <c r="M3022" s="194" t="s">
        <v>585</v>
      </c>
      <c r="N3022" s="2" t="s">
        <v>585</v>
      </c>
      <c r="O3022" s="195" t="s">
        <v>1677</v>
      </c>
    </row>
    <row r="3023" spans="1:15">
      <c r="A3023" s="7">
        <v>2017</v>
      </c>
      <c r="B3023" s="7" t="s">
        <v>62</v>
      </c>
      <c r="C3023" s="8">
        <v>42751</v>
      </c>
      <c r="D3023" s="7">
        <v>26</v>
      </c>
      <c r="E3023" s="7" t="str">
        <f t="shared" si="72"/>
        <v>S34275126</v>
      </c>
      <c r="F3023" s="3">
        <v>2019</v>
      </c>
      <c r="G3023" s="2" t="s">
        <v>6071</v>
      </c>
      <c r="H3023" s="2" t="s">
        <v>6071</v>
      </c>
      <c r="I3023" s="2" t="s">
        <v>1583</v>
      </c>
      <c r="J3023" s="2" t="s">
        <v>322</v>
      </c>
      <c r="K3023" s="194" t="s">
        <v>13</v>
      </c>
      <c r="L3023" s="2">
        <v>26</v>
      </c>
      <c r="M3023" s="194" t="s">
        <v>1831</v>
      </c>
      <c r="N3023" s="2" t="s">
        <v>1646</v>
      </c>
      <c r="O3023" s="195" t="s">
        <v>731</v>
      </c>
    </row>
    <row r="3024" spans="1:15">
      <c r="A3024" s="7">
        <v>2017</v>
      </c>
      <c r="B3024" s="7" t="s">
        <v>62</v>
      </c>
      <c r="C3024" s="8">
        <v>42751</v>
      </c>
      <c r="D3024" s="7">
        <v>27</v>
      </c>
      <c r="E3024" s="7" t="str">
        <f t="shared" si="72"/>
        <v>S34275127</v>
      </c>
      <c r="F3024" s="3">
        <v>2020</v>
      </c>
      <c r="G3024" s="2" t="s">
        <v>5892</v>
      </c>
      <c r="H3024" s="2" t="s">
        <v>5892</v>
      </c>
      <c r="I3024" s="2" t="s">
        <v>6072</v>
      </c>
      <c r="J3024" s="2" t="s">
        <v>2906</v>
      </c>
      <c r="K3024" s="194" t="s">
        <v>13</v>
      </c>
      <c r="L3024" s="2">
        <v>24</v>
      </c>
      <c r="M3024" s="194" t="s">
        <v>1646</v>
      </c>
      <c r="N3024" s="2" t="s">
        <v>730</v>
      </c>
      <c r="O3024" s="195">
        <v>50</v>
      </c>
    </row>
    <row r="3025" spans="1:15" ht="15.75" thickBot="1">
      <c r="A3025" s="7">
        <v>2017</v>
      </c>
      <c r="B3025" s="7" t="s">
        <v>62</v>
      </c>
      <c r="C3025" s="8">
        <v>42751</v>
      </c>
      <c r="D3025" s="7">
        <v>28</v>
      </c>
      <c r="E3025" s="7" t="str">
        <f t="shared" si="72"/>
        <v>S34275128</v>
      </c>
      <c r="F3025" s="5">
        <v>2021</v>
      </c>
      <c r="G3025" s="6" t="s">
        <v>6073</v>
      </c>
      <c r="H3025" s="6" t="s">
        <v>6073</v>
      </c>
      <c r="I3025" s="6" t="s">
        <v>6074</v>
      </c>
      <c r="J3025" s="6" t="s">
        <v>804</v>
      </c>
      <c r="K3025" s="196" t="s">
        <v>13</v>
      </c>
      <c r="L3025" s="6">
        <v>20</v>
      </c>
      <c r="M3025" s="196" t="s">
        <v>1181</v>
      </c>
      <c r="N3025" s="6" t="s">
        <v>625</v>
      </c>
      <c r="O3025" s="197" t="s">
        <v>586</v>
      </c>
    </row>
    <row r="3026" spans="1:15" ht="16.5" thickTop="1" thickBot="1">
      <c r="A3026" s="7">
        <v>2017</v>
      </c>
      <c r="B3026" s="7" t="s">
        <v>61</v>
      </c>
      <c r="C3026" s="8">
        <v>42758</v>
      </c>
      <c r="D3026" s="7">
        <v>1</v>
      </c>
      <c r="E3026" s="7" t="str">
        <f t="shared" ref="E3026:E3089" si="73">B3026&amp;C3026&amp;D3026</f>
        <v>S4427581</v>
      </c>
      <c r="F3026" s="1" t="s">
        <v>0</v>
      </c>
    </row>
    <row r="3027" spans="1:15" ht="16.5" thickTop="1" thickBot="1">
      <c r="A3027" s="7">
        <v>2017</v>
      </c>
      <c r="B3027" s="7" t="s">
        <v>61</v>
      </c>
      <c r="C3027" s="8">
        <v>42758</v>
      </c>
      <c r="D3027" s="7">
        <v>2</v>
      </c>
      <c r="E3027" s="7" t="str">
        <f t="shared" si="73"/>
        <v>S4427582</v>
      </c>
      <c r="F3027" s="338" t="s">
        <v>1</v>
      </c>
      <c r="G3027" s="341" t="s">
        <v>2</v>
      </c>
      <c r="H3027" s="342"/>
      <c r="I3027" s="342"/>
      <c r="J3027" s="343"/>
      <c r="K3027" s="344" t="s">
        <v>3</v>
      </c>
      <c r="L3027" s="343"/>
      <c r="M3027" s="344" t="s">
        <v>144</v>
      </c>
      <c r="N3027" s="342"/>
      <c r="O3027" s="342"/>
    </row>
    <row r="3028" spans="1:15" ht="18" customHeight="1" thickBot="1">
      <c r="A3028" s="7">
        <v>2017</v>
      </c>
      <c r="B3028" s="7" t="s">
        <v>61</v>
      </c>
      <c r="C3028" s="8">
        <v>42758</v>
      </c>
      <c r="D3028" s="7">
        <v>3</v>
      </c>
      <c r="E3028" s="7" t="str">
        <f t="shared" si="73"/>
        <v>S4427583</v>
      </c>
      <c r="F3028" s="339"/>
      <c r="G3028" s="345" t="s">
        <v>5</v>
      </c>
      <c r="H3028" s="347" t="s">
        <v>145</v>
      </c>
      <c r="I3028" s="348"/>
      <c r="J3028" s="349"/>
      <c r="K3028" s="350" t="s">
        <v>6</v>
      </c>
      <c r="L3028" s="352" t="s">
        <v>7</v>
      </c>
      <c r="M3028" s="350" t="s">
        <v>8</v>
      </c>
      <c r="N3028" s="354" t="s">
        <v>146</v>
      </c>
      <c r="O3028" s="356" t="s">
        <v>147</v>
      </c>
    </row>
    <row r="3029" spans="1:15" ht="15.75" thickBot="1">
      <c r="A3029" s="7">
        <v>2017</v>
      </c>
      <c r="B3029" s="7" t="s">
        <v>61</v>
      </c>
      <c r="C3029" s="8">
        <v>42758</v>
      </c>
      <c r="D3029" s="7">
        <v>4</v>
      </c>
      <c r="E3029" s="7" t="str">
        <f t="shared" si="73"/>
        <v>S4427584</v>
      </c>
      <c r="F3029" s="340"/>
      <c r="G3029" s="346"/>
      <c r="H3029" s="191" t="s">
        <v>9</v>
      </c>
      <c r="I3029" s="192" t="s">
        <v>18</v>
      </c>
      <c r="J3029" s="193" t="s">
        <v>11</v>
      </c>
      <c r="K3029" s="351"/>
      <c r="L3029" s="353"/>
      <c r="M3029" s="351"/>
      <c r="N3029" s="355"/>
      <c r="O3029" s="357"/>
    </row>
    <row r="3030" spans="1:15">
      <c r="A3030" s="7">
        <v>2017</v>
      </c>
      <c r="B3030" s="7" t="s">
        <v>61</v>
      </c>
      <c r="C3030" s="8">
        <v>42758</v>
      </c>
      <c r="D3030" s="7">
        <v>5</v>
      </c>
      <c r="E3030" s="7" t="str">
        <f t="shared" si="73"/>
        <v>S4427585</v>
      </c>
      <c r="F3030" s="3" t="s">
        <v>12</v>
      </c>
      <c r="G3030" s="2" t="s">
        <v>1253</v>
      </c>
      <c r="H3030" s="2" t="s">
        <v>3068</v>
      </c>
      <c r="I3030" s="2" t="s">
        <v>2027</v>
      </c>
      <c r="J3030" s="2" t="s">
        <v>1340</v>
      </c>
      <c r="K3030" s="194" t="s">
        <v>17</v>
      </c>
      <c r="L3030" s="2">
        <v>56</v>
      </c>
      <c r="M3030" s="194" t="s">
        <v>976</v>
      </c>
      <c r="N3030" s="2" t="s">
        <v>884</v>
      </c>
      <c r="O3030" s="195" t="s">
        <v>1211</v>
      </c>
    </row>
    <row r="3031" spans="1:15">
      <c r="A3031" s="7">
        <v>2017</v>
      </c>
      <c r="B3031" s="7" t="s">
        <v>61</v>
      </c>
      <c r="C3031" s="8">
        <v>42758</v>
      </c>
      <c r="D3031" s="7">
        <v>6</v>
      </c>
      <c r="E3031" s="7" t="str">
        <f t="shared" si="73"/>
        <v>S4427586</v>
      </c>
      <c r="F3031" s="4">
        <v>42736</v>
      </c>
      <c r="G3031" s="2">
        <v>127</v>
      </c>
      <c r="H3031" s="2" t="s">
        <v>6075</v>
      </c>
      <c r="I3031" s="2" t="s">
        <v>6076</v>
      </c>
      <c r="J3031" s="2" t="s">
        <v>1393</v>
      </c>
      <c r="K3031" s="194" t="s">
        <v>17</v>
      </c>
      <c r="L3031" s="2">
        <v>55</v>
      </c>
      <c r="M3031" s="194" t="s">
        <v>935</v>
      </c>
      <c r="N3031" s="2" t="s">
        <v>1239</v>
      </c>
      <c r="O3031" s="195" t="s">
        <v>935</v>
      </c>
    </row>
    <row r="3032" spans="1:15">
      <c r="A3032" s="7">
        <v>2017</v>
      </c>
      <c r="B3032" s="7" t="s">
        <v>61</v>
      </c>
      <c r="C3032" s="8">
        <v>42758</v>
      </c>
      <c r="D3032" s="7">
        <v>7</v>
      </c>
      <c r="E3032" s="7" t="str">
        <f t="shared" si="73"/>
        <v>S4427587</v>
      </c>
      <c r="F3032" s="4">
        <v>42767</v>
      </c>
      <c r="G3032" s="2">
        <v>113</v>
      </c>
      <c r="H3032" s="2" t="s">
        <v>6077</v>
      </c>
      <c r="I3032" s="2" t="s">
        <v>6078</v>
      </c>
      <c r="J3032" s="2" t="s">
        <v>5118</v>
      </c>
      <c r="K3032" s="194" t="s">
        <v>17</v>
      </c>
      <c r="L3032" s="2">
        <v>49</v>
      </c>
      <c r="M3032" s="194">
        <v>56</v>
      </c>
      <c r="N3032" s="2">
        <v>12</v>
      </c>
      <c r="O3032" s="195">
        <v>32</v>
      </c>
    </row>
    <row r="3033" spans="1:15">
      <c r="A3033" s="7">
        <v>2017</v>
      </c>
      <c r="B3033" s="7" t="s">
        <v>61</v>
      </c>
      <c r="C3033" s="8">
        <v>42758</v>
      </c>
      <c r="D3033" s="7">
        <v>8</v>
      </c>
      <c r="E3033" s="7" t="str">
        <f t="shared" si="73"/>
        <v>S4427588</v>
      </c>
      <c r="F3033" s="4">
        <v>42795</v>
      </c>
      <c r="G3033" s="2">
        <v>120</v>
      </c>
      <c r="H3033" s="2" t="s">
        <v>6079</v>
      </c>
      <c r="I3033" s="2" t="s">
        <v>6080</v>
      </c>
      <c r="J3033" s="2" t="s">
        <v>519</v>
      </c>
      <c r="K3033" s="194" t="s">
        <v>17</v>
      </c>
      <c r="L3033" s="2">
        <v>47</v>
      </c>
      <c r="M3033" s="194" t="s">
        <v>2608</v>
      </c>
      <c r="N3033" s="2" t="s">
        <v>976</v>
      </c>
      <c r="O3033" s="195" t="s">
        <v>1614</v>
      </c>
    </row>
    <row r="3034" spans="1:15">
      <c r="A3034" s="7">
        <v>2017</v>
      </c>
      <c r="B3034" s="7" t="s">
        <v>61</v>
      </c>
      <c r="C3034" s="8">
        <v>42758</v>
      </c>
      <c r="D3034" s="7">
        <v>9</v>
      </c>
      <c r="E3034" s="7" t="str">
        <f t="shared" si="73"/>
        <v>S4427589</v>
      </c>
      <c r="F3034" s="4">
        <v>42826</v>
      </c>
      <c r="G3034" s="2">
        <v>120</v>
      </c>
      <c r="H3034" s="2" t="s">
        <v>6081</v>
      </c>
      <c r="I3034" s="2" t="s">
        <v>6082</v>
      </c>
      <c r="J3034" s="2" t="s">
        <v>454</v>
      </c>
      <c r="K3034" s="194" t="s">
        <v>17</v>
      </c>
      <c r="L3034" s="2">
        <v>45</v>
      </c>
      <c r="M3034" s="194" t="s">
        <v>6058</v>
      </c>
      <c r="N3034" s="2" t="s">
        <v>721</v>
      </c>
      <c r="O3034" s="195" t="s">
        <v>6083</v>
      </c>
    </row>
    <row r="3035" spans="1:15">
      <c r="A3035" s="7">
        <v>2017</v>
      </c>
      <c r="B3035" s="7" t="s">
        <v>61</v>
      </c>
      <c r="C3035" s="8">
        <v>42758</v>
      </c>
      <c r="D3035" s="7">
        <v>10</v>
      </c>
      <c r="E3035" s="7" t="str">
        <f t="shared" si="73"/>
        <v>S44275810</v>
      </c>
      <c r="F3035" s="3" t="s">
        <v>19</v>
      </c>
      <c r="G3035" s="2">
        <v>142</v>
      </c>
      <c r="H3035" s="2" t="s">
        <v>6084</v>
      </c>
      <c r="I3035" s="2" t="s">
        <v>6085</v>
      </c>
      <c r="J3035" s="2" t="s">
        <v>750</v>
      </c>
      <c r="K3035" s="194" t="s">
        <v>17</v>
      </c>
      <c r="L3035" s="2">
        <v>43</v>
      </c>
      <c r="M3035" s="194">
        <v>50</v>
      </c>
      <c r="N3035" s="2" t="s">
        <v>1248</v>
      </c>
      <c r="O3035" s="195" t="s">
        <v>266</v>
      </c>
    </row>
    <row r="3036" spans="1:15">
      <c r="A3036" s="7">
        <v>2017</v>
      </c>
      <c r="B3036" s="7" t="s">
        <v>61</v>
      </c>
      <c r="C3036" s="8">
        <v>42758</v>
      </c>
      <c r="D3036" s="7">
        <v>11</v>
      </c>
      <c r="E3036" s="7" t="str">
        <f t="shared" si="73"/>
        <v>S44275811</v>
      </c>
      <c r="F3036" s="3">
        <v>2018</v>
      </c>
      <c r="G3036" s="2">
        <v>145</v>
      </c>
      <c r="H3036" s="2" t="s">
        <v>6086</v>
      </c>
      <c r="I3036" s="2" t="s">
        <v>6087</v>
      </c>
      <c r="J3036" s="2" t="s">
        <v>1861</v>
      </c>
      <c r="K3036" s="194" t="s">
        <v>17</v>
      </c>
      <c r="L3036" s="2">
        <v>33</v>
      </c>
      <c r="M3036" s="194" t="s">
        <v>681</v>
      </c>
      <c r="N3036" s="2" t="s">
        <v>1019</v>
      </c>
      <c r="O3036" s="195" t="s">
        <v>768</v>
      </c>
    </row>
    <row r="3037" spans="1:15">
      <c r="A3037" s="7">
        <v>2017</v>
      </c>
      <c r="B3037" s="7" t="s">
        <v>61</v>
      </c>
      <c r="C3037" s="8">
        <v>42758</v>
      </c>
      <c r="D3037" s="7">
        <v>12</v>
      </c>
      <c r="E3037" s="7" t="str">
        <f t="shared" si="73"/>
        <v>S44275812</v>
      </c>
      <c r="F3037" s="3">
        <v>2019</v>
      </c>
      <c r="G3037" s="2">
        <v>150</v>
      </c>
      <c r="H3037" s="2" t="s">
        <v>5910</v>
      </c>
      <c r="I3037" s="2" t="s">
        <v>6088</v>
      </c>
      <c r="J3037" s="2" t="s">
        <v>1223</v>
      </c>
      <c r="K3037" s="194" t="s">
        <v>17</v>
      </c>
      <c r="L3037" s="2">
        <v>29</v>
      </c>
      <c r="M3037" s="194" t="s">
        <v>4257</v>
      </c>
      <c r="N3037" s="2" t="s">
        <v>5513</v>
      </c>
      <c r="O3037" s="195" t="s">
        <v>432</v>
      </c>
    </row>
    <row r="3038" spans="1:15">
      <c r="A3038" s="7">
        <v>2017</v>
      </c>
      <c r="B3038" s="7" t="s">
        <v>61</v>
      </c>
      <c r="C3038" s="8">
        <v>42758</v>
      </c>
      <c r="D3038" s="7">
        <v>13</v>
      </c>
      <c r="E3038" s="7" t="str">
        <f t="shared" si="73"/>
        <v>S44275813</v>
      </c>
      <c r="F3038" s="3">
        <v>2020</v>
      </c>
      <c r="G3038" s="2">
        <v>150</v>
      </c>
      <c r="H3038" s="2" t="s">
        <v>6089</v>
      </c>
      <c r="I3038" s="2" t="s">
        <v>5312</v>
      </c>
      <c r="J3038" s="2" t="s">
        <v>2214</v>
      </c>
      <c r="K3038" s="194" t="s">
        <v>17</v>
      </c>
      <c r="L3038" s="2">
        <v>25</v>
      </c>
      <c r="M3038" s="194">
        <v>25</v>
      </c>
      <c r="N3038" s="2">
        <v>50</v>
      </c>
      <c r="O3038" s="195">
        <v>25</v>
      </c>
    </row>
    <row r="3039" spans="1:15" ht="15.75" thickBot="1">
      <c r="A3039" s="7">
        <v>2017</v>
      </c>
      <c r="B3039" s="7" t="s">
        <v>61</v>
      </c>
      <c r="C3039" s="8">
        <v>42758</v>
      </c>
      <c r="D3039" s="7">
        <v>14</v>
      </c>
      <c r="E3039" s="7" t="str">
        <f t="shared" si="73"/>
        <v>S44275814</v>
      </c>
      <c r="F3039" s="5">
        <v>2021</v>
      </c>
      <c r="G3039" s="6">
        <v>150</v>
      </c>
      <c r="H3039" s="6" t="s">
        <v>5982</v>
      </c>
      <c r="I3039" s="6" t="s">
        <v>6090</v>
      </c>
      <c r="J3039" s="6" t="s">
        <v>804</v>
      </c>
      <c r="K3039" s="196" t="s">
        <v>17</v>
      </c>
      <c r="L3039" s="6">
        <v>19</v>
      </c>
      <c r="M3039" s="196" t="s">
        <v>1459</v>
      </c>
      <c r="N3039" s="6">
        <v>50</v>
      </c>
      <c r="O3039" s="197" t="s">
        <v>1460</v>
      </c>
    </row>
    <row r="3040" spans="1:15" ht="16.5" thickTop="1" thickBot="1">
      <c r="A3040" s="7">
        <v>2017</v>
      </c>
      <c r="B3040" s="7" t="s">
        <v>61</v>
      </c>
      <c r="C3040" s="8">
        <v>42758</v>
      </c>
      <c r="D3040" s="7">
        <v>15</v>
      </c>
      <c r="E3040" s="7" t="str">
        <f t="shared" si="73"/>
        <v>S44275815</v>
      </c>
      <c r="F3040" s="1" t="s">
        <v>15</v>
      </c>
    </row>
    <row r="3041" spans="1:15" ht="16.5" thickTop="1" thickBot="1">
      <c r="A3041" s="7">
        <v>2017</v>
      </c>
      <c r="B3041" s="7" t="s">
        <v>61</v>
      </c>
      <c r="C3041" s="8">
        <v>42758</v>
      </c>
      <c r="D3041" s="7">
        <v>16</v>
      </c>
      <c r="E3041" s="7" t="str">
        <f t="shared" si="73"/>
        <v>S44275816</v>
      </c>
      <c r="F3041" s="338" t="s">
        <v>1</v>
      </c>
      <c r="G3041" s="341" t="s">
        <v>2</v>
      </c>
      <c r="H3041" s="342"/>
      <c r="I3041" s="342"/>
      <c r="J3041" s="343"/>
      <c r="K3041" s="344" t="s">
        <v>3</v>
      </c>
      <c r="L3041" s="343"/>
      <c r="M3041" s="344" t="s">
        <v>144</v>
      </c>
      <c r="N3041" s="342"/>
      <c r="O3041" s="342"/>
    </row>
    <row r="3042" spans="1:15" ht="18" customHeight="1" thickBot="1">
      <c r="A3042" s="7">
        <v>2017</v>
      </c>
      <c r="B3042" s="7" t="s">
        <v>61</v>
      </c>
      <c r="C3042" s="8">
        <v>42758</v>
      </c>
      <c r="D3042" s="7">
        <v>17</v>
      </c>
      <c r="E3042" s="7" t="str">
        <f t="shared" si="73"/>
        <v>S44275817</v>
      </c>
      <c r="F3042" s="339"/>
      <c r="G3042" s="345" t="s">
        <v>5</v>
      </c>
      <c r="H3042" s="347" t="s">
        <v>145</v>
      </c>
      <c r="I3042" s="348"/>
      <c r="J3042" s="349"/>
      <c r="K3042" s="350" t="s">
        <v>6</v>
      </c>
      <c r="L3042" s="352" t="s">
        <v>7</v>
      </c>
      <c r="M3042" s="350" t="s">
        <v>8</v>
      </c>
      <c r="N3042" s="354" t="s">
        <v>146</v>
      </c>
      <c r="O3042" s="356" t="s">
        <v>147</v>
      </c>
    </row>
    <row r="3043" spans="1:15" ht="15.75" thickBot="1">
      <c r="A3043" s="7">
        <v>2017</v>
      </c>
      <c r="B3043" s="7" t="s">
        <v>61</v>
      </c>
      <c r="C3043" s="8">
        <v>42758</v>
      </c>
      <c r="D3043" s="7">
        <v>18</v>
      </c>
      <c r="E3043" s="7" t="str">
        <f t="shared" si="73"/>
        <v>S44275818</v>
      </c>
      <c r="F3043" s="340"/>
      <c r="G3043" s="346"/>
      <c r="H3043" s="191" t="s">
        <v>9</v>
      </c>
      <c r="I3043" s="192" t="s">
        <v>18</v>
      </c>
      <c r="J3043" s="193" t="s">
        <v>11</v>
      </c>
      <c r="K3043" s="351"/>
      <c r="L3043" s="353"/>
      <c r="M3043" s="351"/>
      <c r="N3043" s="355"/>
      <c r="O3043" s="357"/>
    </row>
    <row r="3044" spans="1:15">
      <c r="A3044" s="7">
        <v>2017</v>
      </c>
      <c r="B3044" s="7" t="s">
        <v>61</v>
      </c>
      <c r="C3044" s="8">
        <v>42758</v>
      </c>
      <c r="D3044" s="7">
        <v>19</v>
      </c>
      <c r="E3044" s="7" t="str">
        <f t="shared" si="73"/>
        <v>S44275819</v>
      </c>
      <c r="F3044" s="3" t="s">
        <v>16</v>
      </c>
      <c r="G3044" s="2">
        <v>65</v>
      </c>
      <c r="H3044" s="2" t="s">
        <v>6091</v>
      </c>
      <c r="I3044" s="2" t="s">
        <v>6092</v>
      </c>
      <c r="J3044" s="2" t="s">
        <v>5279</v>
      </c>
      <c r="K3044" s="194" t="s">
        <v>17</v>
      </c>
      <c r="L3044" s="2">
        <v>53</v>
      </c>
      <c r="M3044" s="194" t="s">
        <v>312</v>
      </c>
      <c r="N3044" s="2" t="s">
        <v>730</v>
      </c>
      <c r="O3044" s="195" t="s">
        <v>2107</v>
      </c>
    </row>
    <row r="3045" spans="1:15">
      <c r="A3045" s="7">
        <v>2017</v>
      </c>
      <c r="B3045" s="7" t="s">
        <v>61</v>
      </c>
      <c r="C3045" s="8">
        <v>42758</v>
      </c>
      <c r="D3045" s="7">
        <v>20</v>
      </c>
      <c r="E3045" s="7" t="str">
        <f t="shared" si="73"/>
        <v>S44275820</v>
      </c>
      <c r="F3045" s="4">
        <v>42736</v>
      </c>
      <c r="G3045" s="2">
        <v>192</v>
      </c>
      <c r="H3045" s="2" t="s">
        <v>6093</v>
      </c>
      <c r="I3045" s="2" t="s">
        <v>6094</v>
      </c>
      <c r="J3045" s="2" t="s">
        <v>448</v>
      </c>
      <c r="K3045" s="194" t="s">
        <v>17</v>
      </c>
      <c r="L3045" s="2">
        <v>50</v>
      </c>
      <c r="M3045" s="194" t="s">
        <v>450</v>
      </c>
      <c r="N3045" s="2" t="s">
        <v>2362</v>
      </c>
      <c r="O3045" s="195" t="s">
        <v>2361</v>
      </c>
    </row>
    <row r="3046" spans="1:15">
      <c r="A3046" s="7">
        <v>2017</v>
      </c>
      <c r="B3046" s="7" t="s">
        <v>61</v>
      </c>
      <c r="C3046" s="8">
        <v>42758</v>
      </c>
      <c r="D3046" s="7">
        <v>21</v>
      </c>
      <c r="E3046" s="7" t="str">
        <f t="shared" si="73"/>
        <v>S44275821</v>
      </c>
      <c r="F3046" s="4">
        <v>42767</v>
      </c>
      <c r="G3046" s="2">
        <v>178</v>
      </c>
      <c r="H3046" s="2" t="s">
        <v>3219</v>
      </c>
      <c r="I3046" s="2" t="s">
        <v>3279</v>
      </c>
      <c r="J3046" s="2" t="s">
        <v>1604</v>
      </c>
      <c r="K3046" s="194" t="s">
        <v>17</v>
      </c>
      <c r="L3046" s="2">
        <v>44</v>
      </c>
      <c r="M3046" s="194">
        <v>40</v>
      </c>
      <c r="N3046" s="2">
        <v>20</v>
      </c>
      <c r="O3046" s="195">
        <v>40</v>
      </c>
    </row>
    <row r="3047" spans="1:15">
      <c r="A3047" s="7">
        <v>2017</v>
      </c>
      <c r="B3047" s="7" t="s">
        <v>61</v>
      </c>
      <c r="C3047" s="8">
        <v>42758</v>
      </c>
      <c r="D3047" s="7">
        <v>22</v>
      </c>
      <c r="E3047" s="7" t="str">
        <f t="shared" si="73"/>
        <v>S44275822</v>
      </c>
      <c r="F3047" s="4">
        <v>42795</v>
      </c>
      <c r="G3047" s="2">
        <v>185</v>
      </c>
      <c r="H3047" s="2" t="s">
        <v>3279</v>
      </c>
      <c r="I3047" s="2" t="s">
        <v>6095</v>
      </c>
      <c r="J3047" s="2" t="s">
        <v>1683</v>
      </c>
      <c r="K3047" s="194" t="s">
        <v>17</v>
      </c>
      <c r="L3047" s="2">
        <v>43</v>
      </c>
      <c r="M3047" s="194" t="s">
        <v>445</v>
      </c>
      <c r="N3047" s="2" t="s">
        <v>506</v>
      </c>
      <c r="O3047" s="195" t="s">
        <v>445</v>
      </c>
    </row>
    <row r="3048" spans="1:15">
      <c r="A3048" s="7">
        <v>2017</v>
      </c>
      <c r="B3048" s="7" t="s">
        <v>61</v>
      </c>
      <c r="C3048" s="8">
        <v>42758</v>
      </c>
      <c r="D3048" s="7">
        <v>23</v>
      </c>
      <c r="E3048" s="7" t="str">
        <f t="shared" si="73"/>
        <v>S44275823</v>
      </c>
      <c r="F3048" s="4">
        <v>42826</v>
      </c>
      <c r="G3048" s="2">
        <v>175</v>
      </c>
      <c r="H3048" s="2" t="s">
        <v>6096</v>
      </c>
      <c r="I3048" s="2" t="s">
        <v>6097</v>
      </c>
      <c r="J3048" s="2" t="s">
        <v>2398</v>
      </c>
      <c r="K3048" s="194" t="s">
        <v>17</v>
      </c>
      <c r="L3048" s="2">
        <v>43</v>
      </c>
      <c r="M3048" s="194" t="s">
        <v>740</v>
      </c>
      <c r="N3048" s="2" t="s">
        <v>1715</v>
      </c>
      <c r="O3048" s="195" t="s">
        <v>2151</v>
      </c>
    </row>
    <row r="3049" spans="1:15">
      <c r="A3049" s="7">
        <v>2017</v>
      </c>
      <c r="B3049" s="7" t="s">
        <v>61</v>
      </c>
      <c r="C3049" s="8">
        <v>42758</v>
      </c>
      <c r="D3049" s="7">
        <v>24</v>
      </c>
      <c r="E3049" s="7" t="str">
        <f t="shared" si="73"/>
        <v>S44275824</v>
      </c>
      <c r="F3049" s="3" t="s">
        <v>19</v>
      </c>
      <c r="G3049" s="2">
        <v>187</v>
      </c>
      <c r="H3049" s="2" t="s">
        <v>6098</v>
      </c>
      <c r="I3049" s="2" t="s">
        <v>6099</v>
      </c>
      <c r="J3049" s="2" t="s">
        <v>1283</v>
      </c>
      <c r="K3049" s="194" t="s">
        <v>17</v>
      </c>
      <c r="L3049" s="2">
        <v>39</v>
      </c>
      <c r="M3049" s="194" t="s">
        <v>626</v>
      </c>
      <c r="N3049" s="2" t="s">
        <v>1181</v>
      </c>
      <c r="O3049" s="195" t="s">
        <v>1181</v>
      </c>
    </row>
    <row r="3050" spans="1:15">
      <c r="A3050" s="7">
        <v>2017</v>
      </c>
      <c r="B3050" s="7" t="s">
        <v>61</v>
      </c>
      <c r="C3050" s="8">
        <v>42758</v>
      </c>
      <c r="D3050" s="7">
        <v>25</v>
      </c>
      <c r="E3050" s="7" t="str">
        <f t="shared" si="73"/>
        <v>S44275825</v>
      </c>
      <c r="F3050" s="3">
        <v>2018</v>
      </c>
      <c r="G3050" s="2">
        <v>190</v>
      </c>
      <c r="H3050" s="2">
        <v>190</v>
      </c>
      <c r="I3050" s="2" t="s">
        <v>6100</v>
      </c>
      <c r="J3050" s="2" t="s">
        <v>573</v>
      </c>
      <c r="K3050" s="194" t="s">
        <v>17</v>
      </c>
      <c r="L3050" s="2">
        <v>33</v>
      </c>
      <c r="M3050" s="194" t="s">
        <v>423</v>
      </c>
      <c r="N3050" s="2" t="s">
        <v>596</v>
      </c>
      <c r="O3050" s="195" t="s">
        <v>1691</v>
      </c>
    </row>
    <row r="3051" spans="1:15">
      <c r="A3051" s="7">
        <v>2017</v>
      </c>
      <c r="B3051" s="7" t="s">
        <v>61</v>
      </c>
      <c r="C3051" s="8">
        <v>42758</v>
      </c>
      <c r="D3051" s="7">
        <v>26</v>
      </c>
      <c r="E3051" s="7" t="str">
        <f t="shared" si="73"/>
        <v>S44275826</v>
      </c>
      <c r="F3051" s="3">
        <v>2019</v>
      </c>
      <c r="G3051" s="2">
        <v>195</v>
      </c>
      <c r="H3051" s="2" t="s">
        <v>1791</v>
      </c>
      <c r="I3051" s="2" t="s">
        <v>1499</v>
      </c>
      <c r="J3051" s="2" t="s">
        <v>4160</v>
      </c>
      <c r="K3051" s="194" t="s">
        <v>17</v>
      </c>
      <c r="L3051" s="2">
        <v>29</v>
      </c>
      <c r="M3051" s="194" t="s">
        <v>1646</v>
      </c>
      <c r="N3051" s="2" t="s">
        <v>730</v>
      </c>
      <c r="O3051" s="195">
        <v>50</v>
      </c>
    </row>
    <row r="3052" spans="1:15">
      <c r="A3052" s="7">
        <v>2017</v>
      </c>
      <c r="B3052" s="7" t="s">
        <v>61</v>
      </c>
      <c r="C3052" s="8">
        <v>42758</v>
      </c>
      <c r="D3052" s="7">
        <v>27</v>
      </c>
      <c r="E3052" s="7" t="str">
        <f t="shared" si="73"/>
        <v>S44275827</v>
      </c>
      <c r="F3052" s="3">
        <v>2020</v>
      </c>
      <c r="G3052" s="2">
        <v>195</v>
      </c>
      <c r="H3052" s="2" t="s">
        <v>647</v>
      </c>
      <c r="I3052" s="2" t="s">
        <v>6101</v>
      </c>
      <c r="J3052" s="2" t="s">
        <v>4337</v>
      </c>
      <c r="K3052" s="194" t="s">
        <v>17</v>
      </c>
      <c r="L3052" s="2">
        <v>25</v>
      </c>
      <c r="M3052" s="194" t="s">
        <v>1831</v>
      </c>
      <c r="N3052" s="2" t="s">
        <v>400</v>
      </c>
      <c r="O3052" s="195" t="s">
        <v>455</v>
      </c>
    </row>
    <row r="3053" spans="1:15" ht="15.75" thickBot="1">
      <c r="A3053" s="7">
        <v>2017</v>
      </c>
      <c r="B3053" s="7" t="s">
        <v>61</v>
      </c>
      <c r="C3053" s="8">
        <v>42758</v>
      </c>
      <c r="D3053" s="7">
        <v>28</v>
      </c>
      <c r="E3053" s="7" t="str">
        <f t="shared" si="73"/>
        <v>S44275828</v>
      </c>
      <c r="F3053" s="5">
        <v>2021</v>
      </c>
      <c r="G3053" s="6">
        <v>195</v>
      </c>
      <c r="H3053" s="6" t="s">
        <v>6102</v>
      </c>
      <c r="I3053" s="6" t="s">
        <v>5961</v>
      </c>
      <c r="J3053" s="6" t="s">
        <v>543</v>
      </c>
      <c r="K3053" s="196" t="s">
        <v>17</v>
      </c>
      <c r="L3053" s="6">
        <v>20</v>
      </c>
      <c r="M3053" s="196" t="s">
        <v>631</v>
      </c>
      <c r="N3053" s="6" t="s">
        <v>529</v>
      </c>
      <c r="O3053" s="197" t="s">
        <v>1099</v>
      </c>
    </row>
    <row r="3054" spans="1:15" ht="16.5" thickTop="1" thickBot="1">
      <c r="A3054" s="7">
        <v>2017</v>
      </c>
      <c r="B3054" s="7" t="s">
        <v>60</v>
      </c>
      <c r="C3054" s="8">
        <v>42765</v>
      </c>
      <c r="D3054" s="7">
        <v>1</v>
      </c>
      <c r="E3054" s="7" t="str">
        <f t="shared" si="73"/>
        <v>S5427651</v>
      </c>
      <c r="F3054" s="1" t="s">
        <v>0</v>
      </c>
    </row>
    <row r="3055" spans="1:15" ht="16.5" thickTop="1" thickBot="1">
      <c r="A3055" s="7">
        <v>2017</v>
      </c>
      <c r="B3055" s="7" t="s">
        <v>60</v>
      </c>
      <c r="C3055" s="8">
        <v>42765</v>
      </c>
      <c r="D3055" s="7">
        <v>2</v>
      </c>
      <c r="E3055" s="7" t="str">
        <f t="shared" si="73"/>
        <v>S5427652</v>
      </c>
      <c r="F3055" s="338" t="s">
        <v>1</v>
      </c>
      <c r="G3055" s="341" t="s">
        <v>2</v>
      </c>
      <c r="H3055" s="342"/>
      <c r="I3055" s="342"/>
      <c r="J3055" s="343"/>
      <c r="K3055" s="344" t="s">
        <v>3</v>
      </c>
      <c r="L3055" s="343"/>
      <c r="M3055" s="344" t="s">
        <v>144</v>
      </c>
      <c r="N3055" s="342"/>
      <c r="O3055" s="342"/>
    </row>
    <row r="3056" spans="1:15" ht="18" customHeight="1" thickBot="1">
      <c r="A3056" s="7">
        <v>2017</v>
      </c>
      <c r="B3056" s="7" t="s">
        <v>60</v>
      </c>
      <c r="C3056" s="8">
        <v>42765</v>
      </c>
      <c r="D3056" s="7">
        <v>3</v>
      </c>
      <c r="E3056" s="7" t="str">
        <f t="shared" si="73"/>
        <v>S5427653</v>
      </c>
      <c r="F3056" s="339"/>
      <c r="G3056" s="345" t="s">
        <v>5</v>
      </c>
      <c r="H3056" s="347" t="s">
        <v>145</v>
      </c>
      <c r="I3056" s="348"/>
      <c r="J3056" s="349"/>
      <c r="K3056" s="350" t="s">
        <v>6</v>
      </c>
      <c r="L3056" s="352" t="s">
        <v>7</v>
      </c>
      <c r="M3056" s="350" t="s">
        <v>8</v>
      </c>
      <c r="N3056" s="354" t="s">
        <v>146</v>
      </c>
      <c r="O3056" s="356" t="s">
        <v>147</v>
      </c>
    </row>
    <row r="3057" spans="1:15" ht="15.75" thickBot="1">
      <c r="A3057" s="7">
        <v>2017</v>
      </c>
      <c r="B3057" s="7" t="s">
        <v>60</v>
      </c>
      <c r="C3057" s="8">
        <v>42765</v>
      </c>
      <c r="D3057" s="7">
        <v>4</v>
      </c>
      <c r="E3057" s="7" t="str">
        <f t="shared" si="73"/>
        <v>S5427654</v>
      </c>
      <c r="F3057" s="340"/>
      <c r="G3057" s="346"/>
      <c r="H3057" s="191" t="s">
        <v>9</v>
      </c>
      <c r="I3057" s="192" t="s">
        <v>18</v>
      </c>
      <c r="J3057" s="193" t="s">
        <v>11</v>
      </c>
      <c r="K3057" s="351"/>
      <c r="L3057" s="353"/>
      <c r="M3057" s="351"/>
      <c r="N3057" s="355"/>
      <c r="O3057" s="357"/>
    </row>
    <row r="3058" spans="1:15">
      <c r="A3058" s="7">
        <v>2017</v>
      </c>
      <c r="B3058" s="7" t="s">
        <v>60</v>
      </c>
      <c r="C3058" s="8">
        <v>42765</v>
      </c>
      <c r="D3058" s="7">
        <v>5</v>
      </c>
      <c r="E3058" s="7" t="str">
        <f t="shared" si="73"/>
        <v>S5427655</v>
      </c>
      <c r="F3058" s="3" t="s">
        <v>12</v>
      </c>
      <c r="G3058" s="2">
        <v>3</v>
      </c>
      <c r="H3058" s="2" t="s">
        <v>1511</v>
      </c>
      <c r="I3058" s="2" t="s">
        <v>6103</v>
      </c>
      <c r="J3058" s="2" t="s">
        <v>5882</v>
      </c>
      <c r="K3058" s="194" t="s">
        <v>17</v>
      </c>
      <c r="L3058" s="2">
        <v>56</v>
      </c>
      <c r="M3058" s="194">
        <v>46</v>
      </c>
      <c r="N3058" s="2">
        <v>20</v>
      </c>
      <c r="O3058" s="195">
        <v>34</v>
      </c>
    </row>
    <row r="3059" spans="1:15">
      <c r="A3059" s="7">
        <v>2017</v>
      </c>
      <c r="B3059" s="7" t="s">
        <v>60</v>
      </c>
      <c r="C3059" s="8">
        <v>42765</v>
      </c>
      <c r="D3059" s="7">
        <v>6</v>
      </c>
      <c r="E3059" s="7" t="str">
        <f t="shared" si="73"/>
        <v>S5427656</v>
      </c>
      <c r="F3059" s="4">
        <v>42736</v>
      </c>
      <c r="G3059" s="2" t="s">
        <v>6104</v>
      </c>
      <c r="H3059" s="2" t="s">
        <v>6105</v>
      </c>
      <c r="I3059" s="2">
        <v>123</v>
      </c>
      <c r="J3059" s="2" t="s">
        <v>923</v>
      </c>
      <c r="K3059" s="194" t="s">
        <v>17</v>
      </c>
      <c r="L3059" s="2">
        <v>56</v>
      </c>
      <c r="M3059" s="194" t="s">
        <v>4951</v>
      </c>
      <c r="N3059" s="2" t="s">
        <v>1217</v>
      </c>
      <c r="O3059" s="195" t="s">
        <v>1129</v>
      </c>
    </row>
    <row r="3060" spans="1:15">
      <c r="A3060" s="7">
        <v>2017</v>
      </c>
      <c r="B3060" s="7" t="s">
        <v>60</v>
      </c>
      <c r="C3060" s="8">
        <v>42765</v>
      </c>
      <c r="D3060" s="7">
        <v>7</v>
      </c>
      <c r="E3060" s="7" t="str">
        <f t="shared" si="73"/>
        <v>S5427657</v>
      </c>
      <c r="F3060" s="4">
        <v>42767</v>
      </c>
      <c r="G3060" s="2">
        <v>115</v>
      </c>
      <c r="H3060" s="2" t="s">
        <v>6106</v>
      </c>
      <c r="I3060" s="2" t="s">
        <v>6107</v>
      </c>
      <c r="J3060" s="2" t="s">
        <v>288</v>
      </c>
      <c r="K3060" s="194" t="s">
        <v>17</v>
      </c>
      <c r="L3060" s="2">
        <v>52</v>
      </c>
      <c r="M3060" s="194">
        <v>56</v>
      </c>
      <c r="N3060" s="2">
        <v>12</v>
      </c>
      <c r="O3060" s="195">
        <v>32</v>
      </c>
    </row>
    <row r="3061" spans="1:15">
      <c r="A3061" s="7">
        <v>2017</v>
      </c>
      <c r="B3061" s="7" t="s">
        <v>60</v>
      </c>
      <c r="C3061" s="8">
        <v>42765</v>
      </c>
      <c r="D3061" s="7">
        <v>8</v>
      </c>
      <c r="E3061" s="7" t="str">
        <f t="shared" si="73"/>
        <v>S5427658</v>
      </c>
      <c r="F3061" s="4">
        <v>42795</v>
      </c>
      <c r="G3061" s="2">
        <v>120</v>
      </c>
      <c r="H3061" s="2" t="s">
        <v>6108</v>
      </c>
      <c r="I3061" s="2" t="s">
        <v>6109</v>
      </c>
      <c r="J3061" s="2" t="s">
        <v>1895</v>
      </c>
      <c r="K3061" s="194" t="s">
        <v>17</v>
      </c>
      <c r="L3061" s="2">
        <v>50</v>
      </c>
      <c r="M3061" s="194" t="s">
        <v>701</v>
      </c>
      <c r="N3061" s="2" t="s">
        <v>1684</v>
      </c>
      <c r="O3061" s="195" t="s">
        <v>443</v>
      </c>
    </row>
    <row r="3062" spans="1:15">
      <c r="A3062" s="7">
        <v>2017</v>
      </c>
      <c r="B3062" s="7" t="s">
        <v>60</v>
      </c>
      <c r="C3062" s="8">
        <v>42765</v>
      </c>
      <c r="D3062" s="7">
        <v>9</v>
      </c>
      <c r="E3062" s="7" t="str">
        <f t="shared" si="73"/>
        <v>S5427659</v>
      </c>
      <c r="F3062" s="4">
        <v>42826</v>
      </c>
      <c r="G3062" s="2">
        <v>120</v>
      </c>
      <c r="H3062" s="2" t="s">
        <v>4199</v>
      </c>
      <c r="I3062" s="2" t="s">
        <v>4308</v>
      </c>
      <c r="J3062" s="2" t="s">
        <v>981</v>
      </c>
      <c r="K3062" s="194" t="s">
        <v>17</v>
      </c>
      <c r="L3062" s="2">
        <v>49</v>
      </c>
      <c r="M3062" s="194">
        <v>50</v>
      </c>
      <c r="N3062" s="2" t="s">
        <v>1138</v>
      </c>
      <c r="O3062" s="195" t="s">
        <v>1139</v>
      </c>
    </row>
    <row r="3063" spans="1:15">
      <c r="A3063" s="7">
        <v>2017</v>
      </c>
      <c r="B3063" s="7" t="s">
        <v>60</v>
      </c>
      <c r="C3063" s="8">
        <v>42765</v>
      </c>
      <c r="D3063" s="7">
        <v>10</v>
      </c>
      <c r="E3063" s="7" t="str">
        <f t="shared" si="73"/>
        <v>S54276510</v>
      </c>
      <c r="F3063" s="3" t="s">
        <v>19</v>
      </c>
      <c r="G3063" s="2">
        <v>150</v>
      </c>
      <c r="H3063" s="2" t="s">
        <v>6110</v>
      </c>
      <c r="I3063" s="2" t="s">
        <v>6111</v>
      </c>
      <c r="J3063" s="2" t="s">
        <v>827</v>
      </c>
      <c r="K3063" s="194" t="s">
        <v>17</v>
      </c>
      <c r="L3063" s="2">
        <v>44</v>
      </c>
      <c r="M3063" s="194" t="s">
        <v>1684</v>
      </c>
      <c r="N3063" s="2" t="s">
        <v>697</v>
      </c>
      <c r="O3063" s="195">
        <v>50</v>
      </c>
    </row>
    <row r="3064" spans="1:15">
      <c r="A3064" s="7">
        <v>2017</v>
      </c>
      <c r="B3064" s="7" t="s">
        <v>60</v>
      </c>
      <c r="C3064" s="8">
        <v>42765</v>
      </c>
      <c r="D3064" s="7">
        <v>11</v>
      </c>
      <c r="E3064" s="7" t="str">
        <f t="shared" si="73"/>
        <v>S54276511</v>
      </c>
      <c r="F3064" s="3">
        <v>2018</v>
      </c>
      <c r="G3064" s="2">
        <v>148</v>
      </c>
      <c r="H3064" s="2" t="s">
        <v>4426</v>
      </c>
      <c r="I3064" s="2" t="s">
        <v>6112</v>
      </c>
      <c r="J3064" s="2" t="s">
        <v>1228</v>
      </c>
      <c r="K3064" s="194" t="s">
        <v>17</v>
      </c>
      <c r="L3064" s="2">
        <v>35</v>
      </c>
      <c r="M3064" s="194" t="s">
        <v>444</v>
      </c>
      <c r="N3064" s="2" t="s">
        <v>692</v>
      </c>
      <c r="O3064" s="195" t="s">
        <v>692</v>
      </c>
    </row>
    <row r="3065" spans="1:15">
      <c r="A3065" s="7">
        <v>2017</v>
      </c>
      <c r="B3065" s="7" t="s">
        <v>60</v>
      </c>
      <c r="C3065" s="8">
        <v>42765</v>
      </c>
      <c r="D3065" s="7">
        <v>12</v>
      </c>
      <c r="E3065" s="7" t="str">
        <f t="shared" si="73"/>
        <v>S54276512</v>
      </c>
      <c r="F3065" s="3">
        <v>2019</v>
      </c>
      <c r="G3065" s="2">
        <v>150</v>
      </c>
      <c r="H3065" s="2" t="s">
        <v>6113</v>
      </c>
      <c r="I3065" s="2" t="s">
        <v>6114</v>
      </c>
      <c r="J3065" s="2" t="s">
        <v>1927</v>
      </c>
      <c r="K3065" s="194" t="s">
        <v>17</v>
      </c>
      <c r="L3065" s="2">
        <v>29</v>
      </c>
      <c r="M3065" s="194" t="s">
        <v>871</v>
      </c>
      <c r="N3065" s="2" t="s">
        <v>3110</v>
      </c>
      <c r="O3065" s="195" t="s">
        <v>1598</v>
      </c>
    </row>
    <row r="3066" spans="1:15">
      <c r="A3066" s="7">
        <v>2017</v>
      </c>
      <c r="B3066" s="7" t="s">
        <v>60</v>
      </c>
      <c r="C3066" s="8">
        <v>42765</v>
      </c>
      <c r="D3066" s="7">
        <v>13</v>
      </c>
      <c r="E3066" s="7" t="str">
        <f t="shared" si="73"/>
        <v>S54276513</v>
      </c>
      <c r="F3066" s="3">
        <v>2020</v>
      </c>
      <c r="G3066" s="2">
        <v>150</v>
      </c>
      <c r="H3066" s="2" t="s">
        <v>3541</v>
      </c>
      <c r="I3066" s="2" t="s">
        <v>6054</v>
      </c>
      <c r="J3066" s="2" t="s">
        <v>1061</v>
      </c>
      <c r="K3066" s="194" t="s">
        <v>17</v>
      </c>
      <c r="L3066" s="2">
        <v>23</v>
      </c>
      <c r="M3066" s="194" t="s">
        <v>4578</v>
      </c>
      <c r="N3066" s="2" t="s">
        <v>1598</v>
      </c>
      <c r="O3066" s="195" t="s">
        <v>2076</v>
      </c>
    </row>
    <row r="3067" spans="1:15" ht="15.75" thickBot="1">
      <c r="A3067" s="7">
        <v>2017</v>
      </c>
      <c r="B3067" s="7" t="s">
        <v>60</v>
      </c>
      <c r="C3067" s="8">
        <v>42765</v>
      </c>
      <c r="D3067" s="7">
        <v>14</v>
      </c>
      <c r="E3067" s="7" t="str">
        <f t="shared" si="73"/>
        <v>S54276514</v>
      </c>
      <c r="F3067" s="5">
        <v>2021</v>
      </c>
      <c r="G3067" s="6">
        <v>150</v>
      </c>
      <c r="H3067" s="6" t="s">
        <v>5313</v>
      </c>
      <c r="I3067" s="6" t="s">
        <v>3694</v>
      </c>
      <c r="J3067" s="6" t="s">
        <v>5205</v>
      </c>
      <c r="K3067" s="196" t="s">
        <v>17</v>
      </c>
      <c r="L3067" s="6">
        <v>22</v>
      </c>
      <c r="M3067" s="196" t="s">
        <v>792</v>
      </c>
      <c r="N3067" s="6">
        <v>50</v>
      </c>
      <c r="O3067" s="197" t="s">
        <v>692</v>
      </c>
    </row>
    <row r="3068" spans="1:15" ht="16.5" thickTop="1" thickBot="1">
      <c r="A3068" s="7">
        <v>2017</v>
      </c>
      <c r="B3068" s="7" t="s">
        <v>60</v>
      </c>
      <c r="C3068" s="8">
        <v>42765</v>
      </c>
      <c r="D3068" s="7">
        <v>15</v>
      </c>
      <c r="E3068" s="7" t="str">
        <f t="shared" si="73"/>
        <v>S54276515</v>
      </c>
      <c r="F3068" s="1" t="s">
        <v>15</v>
      </c>
    </row>
    <row r="3069" spans="1:15" ht="16.5" thickTop="1" thickBot="1">
      <c r="A3069" s="7">
        <v>2017</v>
      </c>
      <c r="B3069" s="7" t="s">
        <v>60</v>
      </c>
      <c r="C3069" s="8">
        <v>42765</v>
      </c>
      <c r="D3069" s="7">
        <v>16</v>
      </c>
      <c r="E3069" s="7" t="str">
        <f t="shared" si="73"/>
        <v>S54276516</v>
      </c>
      <c r="F3069" s="338" t="s">
        <v>1</v>
      </c>
      <c r="G3069" s="341" t="s">
        <v>2</v>
      </c>
      <c r="H3069" s="342"/>
      <c r="I3069" s="342"/>
      <c r="J3069" s="343"/>
      <c r="K3069" s="344" t="s">
        <v>3</v>
      </c>
      <c r="L3069" s="343"/>
      <c r="M3069" s="344" t="s">
        <v>144</v>
      </c>
      <c r="N3069" s="342"/>
      <c r="O3069" s="342"/>
    </row>
    <row r="3070" spans="1:15" ht="18" customHeight="1" thickBot="1">
      <c r="A3070" s="7">
        <v>2017</v>
      </c>
      <c r="B3070" s="7" t="s">
        <v>60</v>
      </c>
      <c r="C3070" s="8">
        <v>42765</v>
      </c>
      <c r="D3070" s="7">
        <v>17</v>
      </c>
      <c r="E3070" s="7" t="str">
        <f t="shared" si="73"/>
        <v>S54276517</v>
      </c>
      <c r="F3070" s="339"/>
      <c r="G3070" s="345" t="s">
        <v>5</v>
      </c>
      <c r="H3070" s="347" t="s">
        <v>145</v>
      </c>
      <c r="I3070" s="348"/>
      <c r="J3070" s="349"/>
      <c r="K3070" s="350" t="s">
        <v>6</v>
      </c>
      <c r="L3070" s="352" t="s">
        <v>7</v>
      </c>
      <c r="M3070" s="350" t="s">
        <v>8</v>
      </c>
      <c r="N3070" s="354" t="s">
        <v>146</v>
      </c>
      <c r="O3070" s="356" t="s">
        <v>147</v>
      </c>
    </row>
    <row r="3071" spans="1:15" ht="15.75" thickBot="1">
      <c r="A3071" s="7">
        <v>2017</v>
      </c>
      <c r="B3071" s="7" t="s">
        <v>60</v>
      </c>
      <c r="C3071" s="8">
        <v>42765</v>
      </c>
      <c r="D3071" s="7">
        <v>18</v>
      </c>
      <c r="E3071" s="7" t="str">
        <f t="shared" si="73"/>
        <v>S54276518</v>
      </c>
      <c r="F3071" s="340"/>
      <c r="G3071" s="346"/>
      <c r="H3071" s="191" t="s">
        <v>9</v>
      </c>
      <c r="I3071" s="192" t="s">
        <v>18</v>
      </c>
      <c r="J3071" s="193" t="s">
        <v>11</v>
      </c>
      <c r="K3071" s="351"/>
      <c r="L3071" s="353"/>
      <c r="M3071" s="351"/>
      <c r="N3071" s="355"/>
      <c r="O3071" s="357"/>
    </row>
    <row r="3072" spans="1:15">
      <c r="A3072" s="7">
        <v>2017</v>
      </c>
      <c r="B3072" s="7" t="s">
        <v>60</v>
      </c>
      <c r="C3072" s="8">
        <v>42765</v>
      </c>
      <c r="D3072" s="7">
        <v>19</v>
      </c>
      <c r="E3072" s="7" t="str">
        <f t="shared" si="73"/>
        <v>S54276519</v>
      </c>
      <c r="F3072" s="3" t="s">
        <v>16</v>
      </c>
      <c r="G3072" s="2">
        <v>70</v>
      </c>
      <c r="H3072" s="2" t="s">
        <v>6115</v>
      </c>
      <c r="I3072" s="2" t="s">
        <v>6116</v>
      </c>
      <c r="J3072" s="2" t="s">
        <v>1502</v>
      </c>
      <c r="K3072" s="194" t="s">
        <v>17</v>
      </c>
      <c r="L3072" s="2">
        <v>51</v>
      </c>
      <c r="M3072" s="194" t="s">
        <v>333</v>
      </c>
      <c r="N3072" s="2" t="s">
        <v>2030</v>
      </c>
      <c r="O3072" s="195" t="s">
        <v>6117</v>
      </c>
    </row>
    <row r="3073" spans="1:15">
      <c r="A3073" s="7">
        <v>2017</v>
      </c>
      <c r="B3073" s="7" t="s">
        <v>60</v>
      </c>
      <c r="C3073" s="8">
        <v>42765</v>
      </c>
      <c r="D3073" s="7">
        <v>20</v>
      </c>
      <c r="E3073" s="7" t="str">
        <f t="shared" si="73"/>
        <v>S54276520</v>
      </c>
      <c r="F3073" s="4">
        <v>42736</v>
      </c>
      <c r="G3073" s="2" t="s">
        <v>5523</v>
      </c>
      <c r="H3073" s="2" t="s">
        <v>5007</v>
      </c>
      <c r="I3073" s="2" t="s">
        <v>6118</v>
      </c>
      <c r="J3073" s="2" t="s">
        <v>1612</v>
      </c>
      <c r="K3073" s="194" t="s">
        <v>17</v>
      </c>
      <c r="L3073" s="2">
        <v>52</v>
      </c>
      <c r="M3073" s="194" t="s">
        <v>5037</v>
      </c>
      <c r="N3073" s="2">
        <v>0</v>
      </c>
      <c r="O3073" s="195" t="s">
        <v>6119</v>
      </c>
    </row>
    <row r="3074" spans="1:15">
      <c r="A3074" s="7">
        <v>2017</v>
      </c>
      <c r="B3074" s="7" t="s">
        <v>60</v>
      </c>
      <c r="C3074" s="8">
        <v>42765</v>
      </c>
      <c r="D3074" s="7">
        <v>21</v>
      </c>
      <c r="E3074" s="7" t="str">
        <f t="shared" si="73"/>
        <v>S54276521</v>
      </c>
      <c r="F3074" s="4">
        <v>42767</v>
      </c>
      <c r="G3074" s="2">
        <v>185</v>
      </c>
      <c r="H3074" s="2" t="s">
        <v>6120</v>
      </c>
      <c r="I3074" s="2" t="s">
        <v>6121</v>
      </c>
      <c r="J3074" s="2" t="s">
        <v>1417</v>
      </c>
      <c r="K3074" s="194" t="s">
        <v>17</v>
      </c>
      <c r="L3074" s="2">
        <v>43</v>
      </c>
      <c r="M3074" s="194" t="s">
        <v>478</v>
      </c>
      <c r="N3074" s="2" t="s">
        <v>524</v>
      </c>
      <c r="O3074" s="195" t="s">
        <v>525</v>
      </c>
    </row>
    <row r="3075" spans="1:15">
      <c r="A3075" s="7">
        <v>2017</v>
      </c>
      <c r="B3075" s="7" t="s">
        <v>60</v>
      </c>
      <c r="C3075" s="8">
        <v>42765</v>
      </c>
      <c r="D3075" s="7">
        <v>22</v>
      </c>
      <c r="E3075" s="7" t="str">
        <f t="shared" si="73"/>
        <v>S54276522</v>
      </c>
      <c r="F3075" s="4">
        <v>42795</v>
      </c>
      <c r="G3075" s="2">
        <v>190</v>
      </c>
      <c r="H3075" s="2" t="s">
        <v>6122</v>
      </c>
      <c r="I3075" s="2" t="s">
        <v>6123</v>
      </c>
      <c r="J3075" s="2" t="s">
        <v>6124</v>
      </c>
      <c r="K3075" s="194" t="s">
        <v>17</v>
      </c>
      <c r="L3075" s="2">
        <v>43</v>
      </c>
      <c r="M3075" s="194" t="s">
        <v>1723</v>
      </c>
      <c r="N3075" s="2" t="s">
        <v>301</v>
      </c>
      <c r="O3075" s="195" t="s">
        <v>338</v>
      </c>
    </row>
    <row r="3076" spans="1:15">
      <c r="A3076" s="7">
        <v>2017</v>
      </c>
      <c r="B3076" s="7" t="s">
        <v>60</v>
      </c>
      <c r="C3076" s="8">
        <v>42765</v>
      </c>
      <c r="D3076" s="7">
        <v>23</v>
      </c>
      <c r="E3076" s="7" t="str">
        <f t="shared" si="73"/>
        <v>S54276523</v>
      </c>
      <c r="F3076" s="4">
        <v>42826</v>
      </c>
      <c r="G3076" s="2">
        <v>180</v>
      </c>
      <c r="H3076" s="2" t="s">
        <v>6125</v>
      </c>
      <c r="I3076" s="2" t="s">
        <v>6126</v>
      </c>
      <c r="J3076" s="2" t="s">
        <v>311</v>
      </c>
      <c r="K3076" s="194" t="s">
        <v>17</v>
      </c>
      <c r="L3076" s="2">
        <v>42</v>
      </c>
      <c r="M3076" s="194" t="s">
        <v>2623</v>
      </c>
      <c r="N3076" s="2" t="s">
        <v>799</v>
      </c>
      <c r="O3076" s="195" t="s">
        <v>2054</v>
      </c>
    </row>
    <row r="3077" spans="1:15">
      <c r="A3077" s="7">
        <v>2017</v>
      </c>
      <c r="B3077" s="7" t="s">
        <v>60</v>
      </c>
      <c r="C3077" s="8">
        <v>42765</v>
      </c>
      <c r="D3077" s="7">
        <v>24</v>
      </c>
      <c r="E3077" s="7" t="str">
        <f t="shared" si="73"/>
        <v>S54276524</v>
      </c>
      <c r="F3077" s="3" t="s">
        <v>19</v>
      </c>
      <c r="G3077" s="2">
        <v>195</v>
      </c>
      <c r="H3077" s="2" t="s">
        <v>6127</v>
      </c>
      <c r="I3077" s="2" t="s">
        <v>6128</v>
      </c>
      <c r="J3077" s="2" t="s">
        <v>2154</v>
      </c>
      <c r="K3077" s="194" t="s">
        <v>17</v>
      </c>
      <c r="L3077" s="2">
        <v>42</v>
      </c>
      <c r="M3077" s="194" t="s">
        <v>1646</v>
      </c>
      <c r="N3077" s="2" t="s">
        <v>741</v>
      </c>
      <c r="O3077" s="195" t="s">
        <v>455</v>
      </c>
    </row>
    <row r="3078" spans="1:15">
      <c r="A3078" s="7">
        <v>2017</v>
      </c>
      <c r="B3078" s="7" t="s">
        <v>60</v>
      </c>
      <c r="C3078" s="8">
        <v>42765</v>
      </c>
      <c r="D3078" s="7">
        <v>25</v>
      </c>
      <c r="E3078" s="7" t="str">
        <f t="shared" si="73"/>
        <v>S54276525</v>
      </c>
      <c r="F3078" s="3">
        <v>2018</v>
      </c>
      <c r="G3078" s="2">
        <v>195</v>
      </c>
      <c r="H3078" s="2" t="s">
        <v>6129</v>
      </c>
      <c r="I3078" s="2" t="s">
        <v>5351</v>
      </c>
      <c r="J3078" s="2" t="s">
        <v>2130</v>
      </c>
      <c r="K3078" s="194" t="s">
        <v>17</v>
      </c>
      <c r="L3078" s="2">
        <v>33</v>
      </c>
      <c r="M3078" s="194" t="s">
        <v>1831</v>
      </c>
      <c r="N3078" s="2" t="s">
        <v>730</v>
      </c>
      <c r="O3078" s="195" t="s">
        <v>2151</v>
      </c>
    </row>
    <row r="3079" spans="1:15">
      <c r="A3079" s="7">
        <v>2017</v>
      </c>
      <c r="B3079" s="7" t="s">
        <v>60</v>
      </c>
      <c r="C3079" s="8">
        <v>42765</v>
      </c>
      <c r="D3079" s="7">
        <v>26</v>
      </c>
      <c r="E3079" s="7" t="str">
        <f t="shared" si="73"/>
        <v>S54276526</v>
      </c>
      <c r="F3079" s="3">
        <v>2019</v>
      </c>
      <c r="G3079" s="2">
        <v>205</v>
      </c>
      <c r="H3079" s="2" t="s">
        <v>6130</v>
      </c>
      <c r="I3079" s="2" t="s">
        <v>6131</v>
      </c>
      <c r="J3079" s="2" t="s">
        <v>505</v>
      </c>
      <c r="K3079" s="194" t="s">
        <v>17</v>
      </c>
      <c r="L3079" s="2">
        <v>32</v>
      </c>
      <c r="M3079" s="194" t="s">
        <v>800</v>
      </c>
      <c r="N3079" s="2" t="s">
        <v>1153</v>
      </c>
      <c r="O3079" s="195">
        <v>50</v>
      </c>
    </row>
    <row r="3080" spans="1:15">
      <c r="A3080" s="7">
        <v>2017</v>
      </c>
      <c r="B3080" s="7" t="s">
        <v>60</v>
      </c>
      <c r="C3080" s="8">
        <v>42765</v>
      </c>
      <c r="D3080" s="7">
        <v>27</v>
      </c>
      <c r="E3080" s="7" t="str">
        <f t="shared" si="73"/>
        <v>S54276527</v>
      </c>
      <c r="F3080" s="3">
        <v>2020</v>
      </c>
      <c r="G3080" s="2">
        <v>210</v>
      </c>
      <c r="H3080" s="2" t="s">
        <v>6132</v>
      </c>
      <c r="I3080" s="2" t="s">
        <v>2686</v>
      </c>
      <c r="J3080" s="2" t="s">
        <v>1407</v>
      </c>
      <c r="K3080" s="194" t="s">
        <v>17</v>
      </c>
      <c r="L3080" s="2">
        <v>25</v>
      </c>
      <c r="M3080" s="194" t="s">
        <v>1715</v>
      </c>
      <c r="N3080" s="2" t="s">
        <v>400</v>
      </c>
      <c r="O3080" s="195" t="s">
        <v>731</v>
      </c>
    </row>
    <row r="3081" spans="1:15" ht="15.75" thickBot="1">
      <c r="A3081" s="7">
        <v>2017</v>
      </c>
      <c r="B3081" s="7" t="s">
        <v>60</v>
      </c>
      <c r="C3081" s="8">
        <v>42765</v>
      </c>
      <c r="D3081" s="7">
        <v>28</v>
      </c>
      <c r="E3081" s="7" t="str">
        <f t="shared" si="73"/>
        <v>S54276528</v>
      </c>
      <c r="F3081" s="5">
        <v>2021</v>
      </c>
      <c r="G3081" s="6">
        <v>210</v>
      </c>
      <c r="H3081" s="6" t="s">
        <v>6133</v>
      </c>
      <c r="I3081" s="6" t="s">
        <v>6134</v>
      </c>
      <c r="J3081" s="6" t="s">
        <v>3610</v>
      </c>
      <c r="K3081" s="196" t="s">
        <v>17</v>
      </c>
      <c r="L3081" s="6">
        <v>24</v>
      </c>
      <c r="M3081" s="196" t="s">
        <v>922</v>
      </c>
      <c r="N3081" s="6" t="s">
        <v>587</v>
      </c>
      <c r="O3081" s="197" t="s">
        <v>627</v>
      </c>
    </row>
    <row r="3082" spans="1:15" ht="16.5" thickTop="1" thickBot="1">
      <c r="A3082" s="7">
        <v>2017</v>
      </c>
      <c r="B3082" s="7" t="s">
        <v>99</v>
      </c>
      <c r="C3082" s="8">
        <v>42772</v>
      </c>
      <c r="D3082" s="7">
        <v>1</v>
      </c>
      <c r="E3082" s="7" t="str">
        <f t="shared" si="73"/>
        <v>S6427721</v>
      </c>
      <c r="F3082" s="1" t="s">
        <v>0</v>
      </c>
    </row>
    <row r="3083" spans="1:15" ht="16.5" thickTop="1" thickBot="1">
      <c r="A3083" s="7">
        <v>2017</v>
      </c>
      <c r="B3083" s="7" t="s">
        <v>99</v>
      </c>
      <c r="C3083" s="8">
        <v>42772</v>
      </c>
      <c r="D3083" s="7">
        <v>2</v>
      </c>
      <c r="E3083" s="7" t="str">
        <f t="shared" si="73"/>
        <v>S6427722</v>
      </c>
      <c r="F3083" s="338" t="s">
        <v>1</v>
      </c>
      <c r="G3083" s="341" t="s">
        <v>2</v>
      </c>
      <c r="H3083" s="342"/>
      <c r="I3083" s="342"/>
      <c r="J3083" s="343"/>
      <c r="K3083" s="344" t="s">
        <v>3</v>
      </c>
      <c r="L3083" s="343"/>
      <c r="M3083" s="344" t="s">
        <v>144</v>
      </c>
      <c r="N3083" s="342"/>
      <c r="O3083" s="342"/>
    </row>
    <row r="3084" spans="1:15" ht="18" customHeight="1" thickBot="1">
      <c r="A3084" s="7">
        <v>2017</v>
      </c>
      <c r="B3084" s="7" t="s">
        <v>99</v>
      </c>
      <c r="C3084" s="8">
        <v>42772</v>
      </c>
      <c r="D3084" s="7">
        <v>3</v>
      </c>
      <c r="E3084" s="7" t="str">
        <f t="shared" si="73"/>
        <v>S6427723</v>
      </c>
      <c r="F3084" s="339"/>
      <c r="G3084" s="345" t="s">
        <v>5</v>
      </c>
      <c r="H3084" s="347" t="s">
        <v>145</v>
      </c>
      <c r="I3084" s="348"/>
      <c r="J3084" s="349"/>
      <c r="K3084" s="350" t="s">
        <v>6</v>
      </c>
      <c r="L3084" s="352" t="s">
        <v>7</v>
      </c>
      <c r="M3084" s="350" t="s">
        <v>8</v>
      </c>
      <c r="N3084" s="354" t="s">
        <v>146</v>
      </c>
      <c r="O3084" s="356" t="s">
        <v>147</v>
      </c>
    </row>
    <row r="3085" spans="1:15" ht="15.75" thickBot="1">
      <c r="A3085" s="7">
        <v>2017</v>
      </c>
      <c r="B3085" s="7" t="s">
        <v>99</v>
      </c>
      <c r="C3085" s="8">
        <v>42772</v>
      </c>
      <c r="D3085" s="7">
        <v>4</v>
      </c>
      <c r="E3085" s="7" t="str">
        <f t="shared" si="73"/>
        <v>S6427724</v>
      </c>
      <c r="F3085" s="340"/>
      <c r="G3085" s="346"/>
      <c r="H3085" s="191" t="s">
        <v>9</v>
      </c>
      <c r="I3085" s="192" t="s">
        <v>18</v>
      </c>
      <c r="J3085" s="193" t="s">
        <v>11</v>
      </c>
      <c r="K3085" s="351"/>
      <c r="L3085" s="353"/>
      <c r="M3085" s="351"/>
      <c r="N3085" s="355"/>
      <c r="O3085" s="357"/>
    </row>
    <row r="3086" spans="1:15">
      <c r="A3086" s="7">
        <v>2017</v>
      </c>
      <c r="B3086" s="7" t="s">
        <v>99</v>
      </c>
      <c r="C3086" s="8">
        <v>42772</v>
      </c>
      <c r="D3086" s="7">
        <v>5</v>
      </c>
      <c r="E3086" s="7" t="str">
        <f t="shared" si="73"/>
        <v>S6427725</v>
      </c>
      <c r="F3086" s="3" t="s">
        <v>12</v>
      </c>
      <c r="G3086" s="2" t="s">
        <v>6135</v>
      </c>
      <c r="H3086" s="2" t="s">
        <v>6135</v>
      </c>
      <c r="I3086" s="2" t="s">
        <v>6136</v>
      </c>
      <c r="J3086" s="2" t="s">
        <v>1340</v>
      </c>
      <c r="K3086" s="194" t="s">
        <v>13</v>
      </c>
      <c r="L3086" s="2">
        <v>48</v>
      </c>
      <c r="M3086" s="194" t="s">
        <v>2258</v>
      </c>
      <c r="N3086" s="2" t="s">
        <v>2074</v>
      </c>
      <c r="O3086" s="195" t="s">
        <v>1744</v>
      </c>
    </row>
    <row r="3087" spans="1:15">
      <c r="A3087" s="7">
        <v>2017</v>
      </c>
      <c r="B3087" s="7" t="s">
        <v>99</v>
      </c>
      <c r="C3087" s="8">
        <v>42772</v>
      </c>
      <c r="D3087" s="7">
        <v>6</v>
      </c>
      <c r="E3087" s="7" t="str">
        <f t="shared" si="73"/>
        <v>S6427726</v>
      </c>
      <c r="F3087" s="4">
        <v>42767</v>
      </c>
      <c r="G3087" s="2" t="s">
        <v>6137</v>
      </c>
      <c r="H3087" s="2" t="s">
        <v>6137</v>
      </c>
      <c r="I3087" s="2" t="s">
        <v>6138</v>
      </c>
      <c r="J3087" s="2" t="s">
        <v>595</v>
      </c>
      <c r="K3087" s="194" t="s">
        <v>13</v>
      </c>
      <c r="L3087" s="2">
        <v>47</v>
      </c>
      <c r="M3087" s="194" t="s">
        <v>303</v>
      </c>
      <c r="N3087" s="2" t="s">
        <v>787</v>
      </c>
      <c r="O3087" s="195" t="s">
        <v>1952</v>
      </c>
    </row>
    <row r="3088" spans="1:15">
      <c r="A3088" s="7">
        <v>2017</v>
      </c>
      <c r="B3088" s="7" t="s">
        <v>99</v>
      </c>
      <c r="C3088" s="8">
        <v>42772</v>
      </c>
      <c r="D3088" s="7">
        <v>7</v>
      </c>
      <c r="E3088" s="7" t="str">
        <f t="shared" si="73"/>
        <v>S6427727</v>
      </c>
      <c r="F3088" s="4">
        <v>42795</v>
      </c>
      <c r="G3088" s="2" t="s">
        <v>6139</v>
      </c>
      <c r="H3088" s="2" t="s">
        <v>6139</v>
      </c>
      <c r="I3088" s="2" t="s">
        <v>6140</v>
      </c>
      <c r="J3088" s="2" t="s">
        <v>2313</v>
      </c>
      <c r="K3088" s="194" t="s">
        <v>13</v>
      </c>
      <c r="L3088" s="2">
        <v>46</v>
      </c>
      <c r="M3088" s="194">
        <v>25</v>
      </c>
      <c r="N3088" s="2" t="s">
        <v>423</v>
      </c>
      <c r="O3088" s="195" t="s">
        <v>535</v>
      </c>
    </row>
    <row r="3089" spans="1:15">
      <c r="A3089" s="7">
        <v>2017</v>
      </c>
      <c r="B3089" s="7" t="s">
        <v>99</v>
      </c>
      <c r="C3089" s="8">
        <v>42772</v>
      </c>
      <c r="D3089" s="7">
        <v>8</v>
      </c>
      <c r="E3089" s="7" t="str">
        <f t="shared" si="73"/>
        <v>S6427728</v>
      </c>
      <c r="F3089" s="4">
        <v>42826</v>
      </c>
      <c r="G3089" s="2" t="s">
        <v>6141</v>
      </c>
      <c r="H3089" s="2" t="s">
        <v>6141</v>
      </c>
      <c r="I3089" s="2" t="s">
        <v>6142</v>
      </c>
      <c r="J3089" s="2" t="s">
        <v>1704</v>
      </c>
      <c r="K3089" s="194" t="s">
        <v>13</v>
      </c>
      <c r="L3089" s="2">
        <v>43</v>
      </c>
      <c r="M3089" s="194" t="s">
        <v>301</v>
      </c>
      <c r="N3089" s="2" t="s">
        <v>681</v>
      </c>
      <c r="O3089" s="195" t="s">
        <v>1805</v>
      </c>
    </row>
    <row r="3090" spans="1:15">
      <c r="A3090" s="7">
        <v>2017</v>
      </c>
      <c r="B3090" s="7" t="s">
        <v>99</v>
      </c>
      <c r="C3090" s="8">
        <v>42772</v>
      </c>
      <c r="D3090" s="7">
        <v>9</v>
      </c>
      <c r="E3090" s="7" t="str">
        <f t="shared" ref="E3090:E3153" si="74">B3090&amp;C3090&amp;D3090</f>
        <v>S6427729</v>
      </c>
      <c r="F3090" s="4">
        <v>42856</v>
      </c>
      <c r="G3090" s="2" t="s">
        <v>3509</v>
      </c>
      <c r="H3090" s="2" t="s">
        <v>3509</v>
      </c>
      <c r="I3090" s="2" t="s">
        <v>6143</v>
      </c>
      <c r="J3090" s="2" t="s">
        <v>6144</v>
      </c>
      <c r="K3090" s="194" t="s">
        <v>13</v>
      </c>
      <c r="L3090" s="2">
        <v>39</v>
      </c>
      <c r="M3090" s="194" t="s">
        <v>301</v>
      </c>
      <c r="N3090" s="2" t="s">
        <v>681</v>
      </c>
      <c r="O3090" s="195" t="s">
        <v>1805</v>
      </c>
    </row>
    <row r="3091" spans="1:15">
      <c r="A3091" s="7">
        <v>2017</v>
      </c>
      <c r="B3091" s="7" t="s">
        <v>99</v>
      </c>
      <c r="C3091" s="8">
        <v>42772</v>
      </c>
      <c r="D3091" s="7">
        <v>10</v>
      </c>
      <c r="E3091" s="7" t="str">
        <f t="shared" si="74"/>
        <v>S64277210</v>
      </c>
      <c r="F3091" s="3" t="s">
        <v>19</v>
      </c>
      <c r="G3091" s="2" t="s">
        <v>6145</v>
      </c>
      <c r="H3091" s="2" t="s">
        <v>6145</v>
      </c>
      <c r="I3091" s="2" t="s">
        <v>3217</v>
      </c>
      <c r="J3091" s="2" t="s">
        <v>2217</v>
      </c>
      <c r="K3091" s="194" t="s">
        <v>13</v>
      </c>
      <c r="L3091" s="2">
        <v>40</v>
      </c>
      <c r="M3091" s="194" t="s">
        <v>1584</v>
      </c>
      <c r="N3091" s="2" t="s">
        <v>524</v>
      </c>
      <c r="O3091" s="195" t="s">
        <v>4951</v>
      </c>
    </row>
    <row r="3092" spans="1:15">
      <c r="A3092" s="7">
        <v>2017</v>
      </c>
      <c r="B3092" s="7" t="s">
        <v>99</v>
      </c>
      <c r="C3092" s="8">
        <v>42772</v>
      </c>
      <c r="D3092" s="7">
        <v>11</v>
      </c>
      <c r="E3092" s="7" t="str">
        <f t="shared" si="74"/>
        <v>S64277211</v>
      </c>
      <c r="F3092" s="3">
        <v>2018</v>
      </c>
      <c r="G3092" s="2" t="s">
        <v>6146</v>
      </c>
      <c r="H3092" s="2" t="s">
        <v>6146</v>
      </c>
      <c r="I3092" s="2" t="s">
        <v>6147</v>
      </c>
      <c r="J3092" s="2" t="s">
        <v>1161</v>
      </c>
      <c r="K3092" s="194" t="s">
        <v>13</v>
      </c>
      <c r="L3092" s="2">
        <v>34</v>
      </c>
      <c r="M3092" s="194" t="s">
        <v>6148</v>
      </c>
      <c r="N3092" s="2" t="s">
        <v>676</v>
      </c>
      <c r="O3092" s="195" t="s">
        <v>6149</v>
      </c>
    </row>
    <row r="3093" spans="1:15">
      <c r="A3093" s="7">
        <v>2017</v>
      </c>
      <c r="B3093" s="7" t="s">
        <v>99</v>
      </c>
      <c r="C3093" s="8">
        <v>42772</v>
      </c>
      <c r="D3093" s="7">
        <v>12</v>
      </c>
      <c r="E3093" s="7" t="str">
        <f t="shared" si="74"/>
        <v>S64277212</v>
      </c>
      <c r="F3093" s="3">
        <v>2019</v>
      </c>
      <c r="G3093" s="2" t="s">
        <v>6150</v>
      </c>
      <c r="H3093" s="2" t="s">
        <v>6150</v>
      </c>
      <c r="I3093" s="2" t="s">
        <v>6151</v>
      </c>
      <c r="J3093" s="2" t="s">
        <v>3740</v>
      </c>
      <c r="K3093" s="194" t="s">
        <v>13</v>
      </c>
      <c r="L3093" s="2">
        <v>29</v>
      </c>
      <c r="M3093" s="194" t="s">
        <v>529</v>
      </c>
      <c r="N3093" s="2" t="s">
        <v>529</v>
      </c>
      <c r="O3093" s="195" t="s">
        <v>445</v>
      </c>
    </row>
    <row r="3094" spans="1:15">
      <c r="A3094" s="7">
        <v>2017</v>
      </c>
      <c r="B3094" s="7" t="s">
        <v>99</v>
      </c>
      <c r="C3094" s="8">
        <v>42772</v>
      </c>
      <c r="D3094" s="7">
        <v>13</v>
      </c>
      <c r="E3094" s="7" t="str">
        <f t="shared" si="74"/>
        <v>S64277213</v>
      </c>
      <c r="F3094" s="3">
        <v>2020</v>
      </c>
      <c r="G3094" s="2" t="s">
        <v>6152</v>
      </c>
      <c r="H3094" s="2" t="s">
        <v>6152</v>
      </c>
      <c r="I3094" s="2" t="s">
        <v>5979</v>
      </c>
      <c r="J3094" s="2" t="s">
        <v>1253</v>
      </c>
      <c r="K3094" s="194" t="s">
        <v>13</v>
      </c>
      <c r="L3094" s="2">
        <v>23</v>
      </c>
      <c r="M3094" s="194" t="s">
        <v>1684</v>
      </c>
      <c r="N3094" s="2" t="s">
        <v>443</v>
      </c>
      <c r="O3094" s="195" t="s">
        <v>701</v>
      </c>
    </row>
    <row r="3095" spans="1:15" ht="15.75" thickBot="1">
      <c r="A3095" s="7">
        <v>2017</v>
      </c>
      <c r="B3095" s="7" t="s">
        <v>99</v>
      </c>
      <c r="C3095" s="8">
        <v>42772</v>
      </c>
      <c r="D3095" s="7">
        <v>14</v>
      </c>
      <c r="E3095" s="7" t="str">
        <f t="shared" si="74"/>
        <v>S64277214</v>
      </c>
      <c r="F3095" s="5">
        <v>2021</v>
      </c>
      <c r="G3095" s="6" t="s">
        <v>5736</v>
      </c>
      <c r="H3095" s="6" t="s">
        <v>5736</v>
      </c>
      <c r="I3095" s="6" t="s">
        <v>6014</v>
      </c>
      <c r="J3095" s="6" t="s">
        <v>465</v>
      </c>
      <c r="K3095" s="196" t="s">
        <v>13</v>
      </c>
      <c r="L3095" s="6">
        <v>21</v>
      </c>
      <c r="M3095" s="196" t="s">
        <v>1684</v>
      </c>
      <c r="N3095" s="6" t="s">
        <v>692</v>
      </c>
      <c r="O3095" s="197" t="s">
        <v>445</v>
      </c>
    </row>
    <row r="3096" spans="1:15" ht="16.5" thickTop="1" thickBot="1">
      <c r="A3096" s="7">
        <v>2017</v>
      </c>
      <c r="B3096" s="7" t="s">
        <v>99</v>
      </c>
      <c r="C3096" s="8">
        <v>42772</v>
      </c>
      <c r="D3096" s="7">
        <v>15</v>
      </c>
      <c r="E3096" s="7" t="str">
        <f t="shared" si="74"/>
        <v>S64277215</v>
      </c>
      <c r="F3096" s="1" t="s">
        <v>15</v>
      </c>
    </row>
    <row r="3097" spans="1:15" ht="16.5" thickTop="1" thickBot="1">
      <c r="A3097" s="7">
        <v>2017</v>
      </c>
      <c r="B3097" s="7" t="s">
        <v>99</v>
      </c>
      <c r="C3097" s="8">
        <v>42772</v>
      </c>
      <c r="D3097" s="7">
        <v>16</v>
      </c>
      <c r="E3097" s="7" t="str">
        <f t="shared" si="74"/>
        <v>S64277216</v>
      </c>
      <c r="F3097" s="338" t="s">
        <v>1</v>
      </c>
      <c r="G3097" s="341" t="s">
        <v>2</v>
      </c>
      <c r="H3097" s="342"/>
      <c r="I3097" s="342"/>
      <c r="J3097" s="343"/>
      <c r="K3097" s="344" t="s">
        <v>3</v>
      </c>
      <c r="L3097" s="343"/>
      <c r="M3097" s="344" t="s">
        <v>144</v>
      </c>
      <c r="N3097" s="342"/>
      <c r="O3097" s="342"/>
    </row>
    <row r="3098" spans="1:15" ht="18" customHeight="1" thickBot="1">
      <c r="A3098" s="7">
        <v>2017</v>
      </c>
      <c r="B3098" s="7" t="s">
        <v>99</v>
      </c>
      <c r="C3098" s="8">
        <v>42772</v>
      </c>
      <c r="D3098" s="7">
        <v>17</v>
      </c>
      <c r="E3098" s="7" t="str">
        <f t="shared" si="74"/>
        <v>S64277217</v>
      </c>
      <c r="F3098" s="339"/>
      <c r="G3098" s="345" t="s">
        <v>5</v>
      </c>
      <c r="H3098" s="347" t="s">
        <v>145</v>
      </c>
      <c r="I3098" s="348"/>
      <c r="J3098" s="349"/>
      <c r="K3098" s="350" t="s">
        <v>6</v>
      </c>
      <c r="L3098" s="352" t="s">
        <v>7</v>
      </c>
      <c r="M3098" s="350" t="s">
        <v>8</v>
      </c>
      <c r="N3098" s="354" t="s">
        <v>146</v>
      </c>
      <c r="O3098" s="356" t="s">
        <v>147</v>
      </c>
    </row>
    <row r="3099" spans="1:15" ht="15.75" thickBot="1">
      <c r="A3099" s="7">
        <v>2017</v>
      </c>
      <c r="B3099" s="7" t="s">
        <v>99</v>
      </c>
      <c r="C3099" s="8">
        <v>42772</v>
      </c>
      <c r="D3099" s="7">
        <v>18</v>
      </c>
      <c r="E3099" s="7" t="str">
        <f t="shared" si="74"/>
        <v>S64277218</v>
      </c>
      <c r="F3099" s="340"/>
      <c r="G3099" s="346"/>
      <c r="H3099" s="191" t="s">
        <v>9</v>
      </c>
      <c r="I3099" s="192" t="s">
        <v>18</v>
      </c>
      <c r="J3099" s="193" t="s">
        <v>11</v>
      </c>
      <c r="K3099" s="351"/>
      <c r="L3099" s="353"/>
      <c r="M3099" s="351"/>
      <c r="N3099" s="355"/>
      <c r="O3099" s="357"/>
    </row>
    <row r="3100" spans="1:15">
      <c r="A3100" s="7">
        <v>2017</v>
      </c>
      <c r="B3100" s="7" t="s">
        <v>99</v>
      </c>
      <c r="C3100" s="8">
        <v>42772</v>
      </c>
      <c r="D3100" s="7">
        <v>19</v>
      </c>
      <c r="E3100" s="7" t="str">
        <f t="shared" si="74"/>
        <v>S64277219</v>
      </c>
      <c r="F3100" s="3" t="s">
        <v>16</v>
      </c>
      <c r="G3100" s="2" t="s">
        <v>4265</v>
      </c>
      <c r="H3100" s="2" t="s">
        <v>4265</v>
      </c>
      <c r="I3100" s="2" t="s">
        <v>893</v>
      </c>
      <c r="J3100" s="2" t="s">
        <v>2206</v>
      </c>
      <c r="K3100" s="194" t="s">
        <v>13</v>
      </c>
      <c r="L3100" s="2">
        <v>49</v>
      </c>
      <c r="M3100" s="194" t="s">
        <v>5083</v>
      </c>
      <c r="N3100" s="2" t="s">
        <v>506</v>
      </c>
      <c r="O3100" s="195" t="s">
        <v>519</v>
      </c>
    </row>
    <row r="3101" spans="1:15">
      <c r="A3101" s="7">
        <v>2017</v>
      </c>
      <c r="B3101" s="7" t="s">
        <v>99</v>
      </c>
      <c r="C3101" s="8">
        <v>42772</v>
      </c>
      <c r="D3101" s="7">
        <v>20</v>
      </c>
      <c r="E3101" s="7" t="str">
        <f t="shared" si="74"/>
        <v>S64277220</v>
      </c>
      <c r="F3101" s="4">
        <v>42767</v>
      </c>
      <c r="G3101" s="2" t="s">
        <v>6153</v>
      </c>
      <c r="H3101" s="2" t="s">
        <v>6153</v>
      </c>
      <c r="I3101" s="2" t="s">
        <v>4863</v>
      </c>
      <c r="J3101" s="2" t="s">
        <v>6154</v>
      </c>
      <c r="K3101" s="194" t="s">
        <v>13</v>
      </c>
      <c r="L3101" s="2">
        <v>45</v>
      </c>
      <c r="M3101" s="194">
        <v>45</v>
      </c>
      <c r="N3101" s="2">
        <v>20</v>
      </c>
      <c r="O3101" s="195">
        <v>35</v>
      </c>
    </row>
    <row r="3102" spans="1:15">
      <c r="A3102" s="7">
        <v>2017</v>
      </c>
      <c r="B3102" s="7" t="s">
        <v>99</v>
      </c>
      <c r="C3102" s="8">
        <v>42772</v>
      </c>
      <c r="D3102" s="7">
        <v>21</v>
      </c>
      <c r="E3102" s="7" t="str">
        <f t="shared" si="74"/>
        <v>S64277221</v>
      </c>
      <c r="F3102" s="4">
        <v>42795</v>
      </c>
      <c r="G3102" s="2" t="s">
        <v>6155</v>
      </c>
      <c r="H3102" s="2" t="s">
        <v>6155</v>
      </c>
      <c r="I3102" s="2" t="s">
        <v>3428</v>
      </c>
      <c r="J3102" s="2" t="s">
        <v>1637</v>
      </c>
      <c r="K3102" s="194" t="s">
        <v>13</v>
      </c>
      <c r="L3102" s="2">
        <v>38</v>
      </c>
      <c r="M3102" s="194" t="s">
        <v>6156</v>
      </c>
      <c r="N3102" s="2" t="s">
        <v>3973</v>
      </c>
      <c r="O3102" s="195" t="s">
        <v>6157</v>
      </c>
    </row>
    <row r="3103" spans="1:15">
      <c r="A3103" s="7">
        <v>2017</v>
      </c>
      <c r="B3103" s="7" t="s">
        <v>99</v>
      </c>
      <c r="C3103" s="8">
        <v>42772</v>
      </c>
      <c r="D3103" s="7">
        <v>22</v>
      </c>
      <c r="E3103" s="7" t="str">
        <f t="shared" si="74"/>
        <v>S64277222</v>
      </c>
      <c r="F3103" s="4">
        <v>42826</v>
      </c>
      <c r="G3103" s="2" t="s">
        <v>6158</v>
      </c>
      <c r="H3103" s="2" t="s">
        <v>6158</v>
      </c>
      <c r="I3103" s="2" t="s">
        <v>6159</v>
      </c>
      <c r="J3103" s="2" t="s">
        <v>3944</v>
      </c>
      <c r="K3103" s="194" t="s">
        <v>13</v>
      </c>
      <c r="L3103" s="2">
        <v>37</v>
      </c>
      <c r="M3103" s="194" t="s">
        <v>2151</v>
      </c>
      <c r="N3103" s="2" t="s">
        <v>312</v>
      </c>
      <c r="O3103" s="195" t="s">
        <v>400</v>
      </c>
    </row>
    <row r="3104" spans="1:15">
      <c r="A3104" s="7">
        <v>2017</v>
      </c>
      <c r="B3104" s="7" t="s">
        <v>99</v>
      </c>
      <c r="C3104" s="8">
        <v>42772</v>
      </c>
      <c r="D3104" s="7">
        <v>23</v>
      </c>
      <c r="E3104" s="7" t="str">
        <f t="shared" si="74"/>
        <v>S64277223</v>
      </c>
      <c r="F3104" s="4">
        <v>42856</v>
      </c>
      <c r="G3104" s="2" t="s">
        <v>6160</v>
      </c>
      <c r="H3104" s="2" t="s">
        <v>6160</v>
      </c>
      <c r="I3104" s="2" t="s">
        <v>6161</v>
      </c>
      <c r="J3104" s="2" t="s">
        <v>715</v>
      </c>
      <c r="K3104" s="194" t="s">
        <v>13</v>
      </c>
      <c r="L3104" s="2">
        <v>37</v>
      </c>
      <c r="M3104" s="194" t="s">
        <v>2151</v>
      </c>
      <c r="N3104" s="2" t="s">
        <v>312</v>
      </c>
      <c r="O3104" s="195" t="s">
        <v>400</v>
      </c>
    </row>
    <row r="3105" spans="1:15">
      <c r="A3105" s="7">
        <v>2017</v>
      </c>
      <c r="B3105" s="7" t="s">
        <v>99</v>
      </c>
      <c r="C3105" s="8">
        <v>42772</v>
      </c>
      <c r="D3105" s="7">
        <v>24</v>
      </c>
      <c r="E3105" s="7" t="str">
        <f t="shared" si="74"/>
        <v>S64277224</v>
      </c>
      <c r="F3105" s="3" t="s">
        <v>19</v>
      </c>
      <c r="G3105" s="2" t="s">
        <v>6162</v>
      </c>
      <c r="H3105" s="2" t="s">
        <v>6162</v>
      </c>
      <c r="I3105" s="2" t="s">
        <v>6163</v>
      </c>
      <c r="J3105" s="2" t="s">
        <v>1049</v>
      </c>
      <c r="K3105" s="194" t="s">
        <v>13</v>
      </c>
      <c r="L3105" s="2">
        <v>38</v>
      </c>
      <c r="M3105" s="194" t="s">
        <v>626</v>
      </c>
      <c r="N3105" s="2" t="s">
        <v>1501</v>
      </c>
      <c r="O3105" s="195" t="s">
        <v>586</v>
      </c>
    </row>
    <row r="3106" spans="1:15">
      <c r="A3106" s="7">
        <v>2017</v>
      </c>
      <c r="B3106" s="7" t="s">
        <v>99</v>
      </c>
      <c r="C3106" s="8">
        <v>42772</v>
      </c>
      <c r="D3106" s="7">
        <v>25</v>
      </c>
      <c r="E3106" s="7" t="str">
        <f t="shared" si="74"/>
        <v>S64277225</v>
      </c>
      <c r="F3106" s="3">
        <v>2018</v>
      </c>
      <c r="G3106" s="2" t="s">
        <v>5764</v>
      </c>
      <c r="H3106" s="2" t="s">
        <v>5764</v>
      </c>
      <c r="I3106" s="2" t="s">
        <v>6164</v>
      </c>
      <c r="J3106" s="2" t="s">
        <v>6165</v>
      </c>
      <c r="K3106" s="194" t="s">
        <v>13</v>
      </c>
      <c r="L3106" s="2">
        <v>32</v>
      </c>
      <c r="M3106" s="194">
        <v>28</v>
      </c>
      <c r="N3106" s="2">
        <v>16</v>
      </c>
      <c r="O3106" s="195">
        <v>56</v>
      </c>
    </row>
    <row r="3107" spans="1:15">
      <c r="A3107" s="7">
        <v>2017</v>
      </c>
      <c r="B3107" s="7" t="s">
        <v>99</v>
      </c>
      <c r="C3107" s="8">
        <v>42772</v>
      </c>
      <c r="D3107" s="7">
        <v>26</v>
      </c>
      <c r="E3107" s="7" t="str">
        <f t="shared" si="74"/>
        <v>S64277226</v>
      </c>
      <c r="F3107" s="3">
        <v>2019</v>
      </c>
      <c r="G3107" s="2" t="s">
        <v>5446</v>
      </c>
      <c r="H3107" s="2" t="s">
        <v>5446</v>
      </c>
      <c r="I3107" s="2" t="s">
        <v>5534</v>
      </c>
      <c r="J3107" s="2" t="s">
        <v>1713</v>
      </c>
      <c r="K3107" s="194" t="s">
        <v>13</v>
      </c>
      <c r="L3107" s="2">
        <v>29</v>
      </c>
      <c r="M3107" s="194">
        <v>24</v>
      </c>
      <c r="N3107" s="2">
        <v>24</v>
      </c>
      <c r="O3107" s="195">
        <v>52</v>
      </c>
    </row>
    <row r="3108" spans="1:15">
      <c r="A3108" s="7">
        <v>2017</v>
      </c>
      <c r="B3108" s="7" t="s">
        <v>99</v>
      </c>
      <c r="C3108" s="8">
        <v>42772</v>
      </c>
      <c r="D3108" s="7">
        <v>27</v>
      </c>
      <c r="E3108" s="7" t="str">
        <f t="shared" si="74"/>
        <v>S64277227</v>
      </c>
      <c r="F3108" s="3">
        <v>2020</v>
      </c>
      <c r="G3108" s="2" t="s">
        <v>6166</v>
      </c>
      <c r="H3108" s="2" t="s">
        <v>6166</v>
      </c>
      <c r="I3108" s="2" t="s">
        <v>6167</v>
      </c>
      <c r="J3108" s="2" t="s">
        <v>4371</v>
      </c>
      <c r="K3108" s="194" t="s">
        <v>13</v>
      </c>
      <c r="L3108" s="2">
        <v>25</v>
      </c>
      <c r="M3108" s="194" t="s">
        <v>508</v>
      </c>
      <c r="N3108" s="2" t="s">
        <v>631</v>
      </c>
      <c r="O3108" s="195" t="s">
        <v>632</v>
      </c>
    </row>
    <row r="3109" spans="1:15" ht="15.75" thickBot="1">
      <c r="A3109" s="7">
        <v>2017</v>
      </c>
      <c r="B3109" s="7" t="s">
        <v>99</v>
      </c>
      <c r="C3109" s="8">
        <v>42772</v>
      </c>
      <c r="D3109" s="7">
        <v>28</v>
      </c>
      <c r="E3109" s="7" t="str">
        <f t="shared" si="74"/>
        <v>S64277228</v>
      </c>
      <c r="F3109" s="5">
        <v>2021</v>
      </c>
      <c r="G3109" s="6" t="s">
        <v>6168</v>
      </c>
      <c r="H3109" s="6" t="s">
        <v>6168</v>
      </c>
      <c r="I3109" s="6" t="s">
        <v>6169</v>
      </c>
      <c r="J3109" s="6" t="s">
        <v>6170</v>
      </c>
      <c r="K3109" s="196" t="s">
        <v>13</v>
      </c>
      <c r="L3109" s="6">
        <v>23</v>
      </c>
      <c r="M3109" s="196" t="s">
        <v>626</v>
      </c>
      <c r="N3109" s="6" t="s">
        <v>585</v>
      </c>
      <c r="O3109" s="197" t="s">
        <v>704</v>
      </c>
    </row>
    <row r="3110" spans="1:15" ht="16.5" thickTop="1" thickBot="1">
      <c r="A3110" s="7">
        <v>2017</v>
      </c>
      <c r="B3110" s="7" t="s">
        <v>59</v>
      </c>
      <c r="C3110" s="8">
        <v>42779</v>
      </c>
      <c r="D3110" s="7">
        <v>1</v>
      </c>
      <c r="E3110" s="7" t="str">
        <f t="shared" si="74"/>
        <v>S7427791</v>
      </c>
      <c r="F3110" s="1" t="s">
        <v>0</v>
      </c>
    </row>
    <row r="3111" spans="1:15" ht="16.5" thickTop="1" thickBot="1">
      <c r="A3111" s="7">
        <v>2017</v>
      </c>
      <c r="B3111" s="7" t="s">
        <v>59</v>
      </c>
      <c r="C3111" s="8">
        <v>42779</v>
      </c>
      <c r="D3111" s="7">
        <v>2</v>
      </c>
      <c r="E3111" s="7" t="str">
        <f t="shared" si="74"/>
        <v>S7427792</v>
      </c>
      <c r="F3111" s="338" t="s">
        <v>1</v>
      </c>
      <c r="G3111" s="341" t="s">
        <v>2</v>
      </c>
      <c r="H3111" s="342"/>
      <c r="I3111" s="342"/>
      <c r="J3111" s="343"/>
      <c r="K3111" s="344" t="s">
        <v>3</v>
      </c>
      <c r="L3111" s="343"/>
      <c r="M3111" s="344" t="s">
        <v>144</v>
      </c>
      <c r="N3111" s="342"/>
      <c r="O3111" s="342"/>
    </row>
    <row r="3112" spans="1:15" ht="18" customHeight="1" thickBot="1">
      <c r="A3112" s="7">
        <v>2017</v>
      </c>
      <c r="B3112" s="7" t="s">
        <v>59</v>
      </c>
      <c r="C3112" s="8">
        <v>42779</v>
      </c>
      <c r="D3112" s="7">
        <v>3</v>
      </c>
      <c r="E3112" s="7" t="str">
        <f t="shared" si="74"/>
        <v>S7427793</v>
      </c>
      <c r="F3112" s="339"/>
      <c r="G3112" s="345" t="s">
        <v>5</v>
      </c>
      <c r="H3112" s="347" t="s">
        <v>145</v>
      </c>
      <c r="I3112" s="348"/>
      <c r="J3112" s="349"/>
      <c r="K3112" s="350" t="s">
        <v>6</v>
      </c>
      <c r="L3112" s="352" t="s">
        <v>7</v>
      </c>
      <c r="M3112" s="350" t="s">
        <v>8</v>
      </c>
      <c r="N3112" s="354" t="s">
        <v>146</v>
      </c>
      <c r="O3112" s="356" t="s">
        <v>147</v>
      </c>
    </row>
    <row r="3113" spans="1:15" ht="15.75" thickBot="1">
      <c r="A3113" s="7">
        <v>2017</v>
      </c>
      <c r="B3113" s="7" t="s">
        <v>59</v>
      </c>
      <c r="C3113" s="8">
        <v>42779</v>
      </c>
      <c r="D3113" s="7">
        <v>4</v>
      </c>
      <c r="E3113" s="7" t="str">
        <f t="shared" si="74"/>
        <v>S7427794</v>
      </c>
      <c r="F3113" s="340"/>
      <c r="G3113" s="346"/>
      <c r="H3113" s="191" t="s">
        <v>9</v>
      </c>
      <c r="I3113" s="192" t="s">
        <v>18</v>
      </c>
      <c r="J3113" s="193" t="s">
        <v>11</v>
      </c>
      <c r="K3113" s="351"/>
      <c r="L3113" s="353"/>
      <c r="M3113" s="351"/>
      <c r="N3113" s="355"/>
      <c r="O3113" s="357"/>
    </row>
    <row r="3114" spans="1:15">
      <c r="A3114" s="7">
        <v>2017</v>
      </c>
      <c r="B3114" s="7" t="s">
        <v>59</v>
      </c>
      <c r="C3114" s="8">
        <v>42779</v>
      </c>
      <c r="D3114" s="7">
        <v>5</v>
      </c>
      <c r="E3114" s="7" t="str">
        <f t="shared" si="74"/>
        <v>S7427795</v>
      </c>
      <c r="F3114" s="3" t="s">
        <v>12</v>
      </c>
      <c r="G3114" s="2" t="s">
        <v>1502</v>
      </c>
      <c r="H3114" s="2" t="s">
        <v>6171</v>
      </c>
      <c r="I3114" s="2" t="s">
        <v>6172</v>
      </c>
      <c r="J3114" s="2" t="s">
        <v>6173</v>
      </c>
      <c r="K3114" s="194" t="s">
        <v>17</v>
      </c>
      <c r="L3114" s="2">
        <v>44</v>
      </c>
      <c r="M3114" s="194" t="s">
        <v>266</v>
      </c>
      <c r="N3114" s="2" t="s">
        <v>787</v>
      </c>
      <c r="O3114" s="195" t="s">
        <v>1139</v>
      </c>
    </row>
    <row r="3115" spans="1:15">
      <c r="A3115" s="7">
        <v>2017</v>
      </c>
      <c r="B3115" s="7" t="s">
        <v>59</v>
      </c>
      <c r="C3115" s="8">
        <v>42779</v>
      </c>
      <c r="D3115" s="7">
        <v>6</v>
      </c>
      <c r="E3115" s="7" t="str">
        <f t="shared" si="74"/>
        <v>S7427796</v>
      </c>
      <c r="F3115" s="4">
        <v>42767</v>
      </c>
      <c r="G3115" s="2">
        <v>122</v>
      </c>
      <c r="H3115" s="2" t="s">
        <v>6174</v>
      </c>
      <c r="I3115" s="2" t="s">
        <v>6175</v>
      </c>
      <c r="J3115" s="2" t="s">
        <v>2757</v>
      </c>
      <c r="K3115" s="194" t="s">
        <v>17</v>
      </c>
      <c r="L3115" s="2">
        <v>51</v>
      </c>
      <c r="M3115" s="194" t="s">
        <v>735</v>
      </c>
      <c r="N3115" s="2" t="s">
        <v>518</v>
      </c>
      <c r="O3115" s="195" t="s">
        <v>2984</v>
      </c>
    </row>
    <row r="3116" spans="1:15">
      <c r="A3116" s="7">
        <v>2017</v>
      </c>
      <c r="B3116" s="7" t="s">
        <v>59</v>
      </c>
      <c r="C3116" s="8">
        <v>42779</v>
      </c>
      <c r="D3116" s="7">
        <v>7</v>
      </c>
      <c r="E3116" s="7" t="str">
        <f t="shared" si="74"/>
        <v>S7427797</v>
      </c>
      <c r="F3116" s="4">
        <v>42795</v>
      </c>
      <c r="G3116" s="2">
        <v>145</v>
      </c>
      <c r="H3116" s="2" t="s">
        <v>6176</v>
      </c>
      <c r="I3116" s="2" t="s">
        <v>6177</v>
      </c>
      <c r="J3116" s="2" t="s">
        <v>976</v>
      </c>
      <c r="K3116" s="194" t="s">
        <v>17</v>
      </c>
      <c r="L3116" s="2">
        <v>55</v>
      </c>
      <c r="M3116" s="194">
        <v>0</v>
      </c>
      <c r="N3116" s="2">
        <v>0</v>
      </c>
      <c r="O3116" s="195">
        <v>100</v>
      </c>
    </row>
    <row r="3117" spans="1:15">
      <c r="A3117" s="7">
        <v>2017</v>
      </c>
      <c r="B3117" s="7" t="s">
        <v>59</v>
      </c>
      <c r="C3117" s="8">
        <v>42779</v>
      </c>
      <c r="D3117" s="7">
        <v>8</v>
      </c>
      <c r="E3117" s="7" t="str">
        <f t="shared" si="74"/>
        <v>S7427798</v>
      </c>
      <c r="F3117" s="4">
        <v>42826</v>
      </c>
      <c r="G3117" s="2">
        <v>145</v>
      </c>
      <c r="H3117" s="2" t="s">
        <v>4331</v>
      </c>
      <c r="I3117" s="2" t="s">
        <v>6178</v>
      </c>
      <c r="J3117" s="2" t="s">
        <v>337</v>
      </c>
      <c r="K3117" s="194" t="s">
        <v>17</v>
      </c>
      <c r="L3117" s="2">
        <v>53</v>
      </c>
      <c r="M3117" s="194">
        <v>0</v>
      </c>
      <c r="N3117" s="2">
        <v>0</v>
      </c>
      <c r="O3117" s="195">
        <v>100</v>
      </c>
    </row>
    <row r="3118" spans="1:15">
      <c r="A3118" s="7">
        <v>2017</v>
      </c>
      <c r="B3118" s="7" t="s">
        <v>59</v>
      </c>
      <c r="C3118" s="8">
        <v>42779</v>
      </c>
      <c r="D3118" s="7">
        <v>9</v>
      </c>
      <c r="E3118" s="7" t="str">
        <f t="shared" si="74"/>
        <v>S7427799</v>
      </c>
      <c r="F3118" s="4">
        <v>42856</v>
      </c>
      <c r="G3118" s="2">
        <v>180</v>
      </c>
      <c r="H3118" s="2" t="s">
        <v>3293</v>
      </c>
      <c r="I3118" s="2" t="s">
        <v>6179</v>
      </c>
      <c r="J3118" s="2" t="s">
        <v>416</v>
      </c>
      <c r="K3118" s="194" t="s">
        <v>17</v>
      </c>
      <c r="L3118" s="2">
        <v>48</v>
      </c>
      <c r="M3118" s="194">
        <v>5</v>
      </c>
      <c r="N3118" s="2">
        <v>5</v>
      </c>
      <c r="O3118" s="195">
        <v>90</v>
      </c>
    </row>
    <row r="3119" spans="1:15">
      <c r="A3119" s="7">
        <v>2017</v>
      </c>
      <c r="B3119" s="7" t="s">
        <v>59</v>
      </c>
      <c r="C3119" s="8">
        <v>42779</v>
      </c>
      <c r="D3119" s="7">
        <v>10</v>
      </c>
      <c r="E3119" s="7" t="str">
        <f t="shared" si="74"/>
        <v>S74277910</v>
      </c>
      <c r="F3119" s="3" t="s">
        <v>19</v>
      </c>
      <c r="G3119" s="2">
        <v>170</v>
      </c>
      <c r="H3119" s="2" t="s">
        <v>6180</v>
      </c>
      <c r="I3119" s="2" t="s">
        <v>5760</v>
      </c>
      <c r="J3119" s="2" t="s">
        <v>2321</v>
      </c>
      <c r="K3119" s="194" t="s">
        <v>17</v>
      </c>
      <c r="L3119" s="2">
        <v>44</v>
      </c>
      <c r="M3119" s="194">
        <v>0</v>
      </c>
      <c r="N3119" s="2">
        <v>0</v>
      </c>
      <c r="O3119" s="195">
        <v>100</v>
      </c>
    </row>
    <row r="3120" spans="1:15">
      <c r="A3120" s="7">
        <v>2017</v>
      </c>
      <c r="B3120" s="7" t="s">
        <v>59</v>
      </c>
      <c r="C3120" s="8">
        <v>42779</v>
      </c>
      <c r="D3120" s="7">
        <v>11</v>
      </c>
      <c r="E3120" s="7" t="str">
        <f t="shared" si="74"/>
        <v>S74277911</v>
      </c>
      <c r="F3120" s="3">
        <v>2018</v>
      </c>
      <c r="G3120" s="2">
        <v>150</v>
      </c>
      <c r="H3120" s="2" t="s">
        <v>6181</v>
      </c>
      <c r="I3120" s="2" t="s">
        <v>6182</v>
      </c>
      <c r="J3120" s="2" t="s">
        <v>1095</v>
      </c>
      <c r="K3120" s="194" t="s">
        <v>17</v>
      </c>
      <c r="L3120" s="2">
        <v>35</v>
      </c>
      <c r="M3120" s="194" t="s">
        <v>1248</v>
      </c>
      <c r="N3120" s="2" t="s">
        <v>303</v>
      </c>
      <c r="O3120" s="195" t="s">
        <v>1917</v>
      </c>
    </row>
    <row r="3121" spans="1:15">
      <c r="A3121" s="7">
        <v>2017</v>
      </c>
      <c r="B3121" s="7" t="s">
        <v>59</v>
      </c>
      <c r="C3121" s="8">
        <v>42779</v>
      </c>
      <c r="D3121" s="7">
        <v>12</v>
      </c>
      <c r="E3121" s="7" t="str">
        <f t="shared" si="74"/>
        <v>S74277912</v>
      </c>
      <c r="F3121" s="3">
        <v>2019</v>
      </c>
      <c r="G3121" s="2">
        <v>150</v>
      </c>
      <c r="H3121" s="2" t="s">
        <v>5603</v>
      </c>
      <c r="I3121" s="2" t="s">
        <v>3508</v>
      </c>
      <c r="J3121" s="2" t="s">
        <v>5716</v>
      </c>
      <c r="K3121" s="194" t="s">
        <v>17</v>
      </c>
      <c r="L3121" s="2">
        <v>29</v>
      </c>
      <c r="M3121" s="194">
        <v>12</v>
      </c>
      <c r="N3121" s="2">
        <v>20</v>
      </c>
      <c r="O3121" s="195">
        <v>68</v>
      </c>
    </row>
    <row r="3122" spans="1:15">
      <c r="A3122" s="7">
        <v>2017</v>
      </c>
      <c r="B3122" s="7" t="s">
        <v>59</v>
      </c>
      <c r="C3122" s="8">
        <v>42779</v>
      </c>
      <c r="D3122" s="7">
        <v>13</v>
      </c>
      <c r="E3122" s="7" t="str">
        <f t="shared" si="74"/>
        <v>S74277913</v>
      </c>
      <c r="F3122" s="3">
        <v>2020</v>
      </c>
      <c r="G3122" s="2">
        <v>150</v>
      </c>
      <c r="H3122" s="2">
        <v>147</v>
      </c>
      <c r="I3122" s="2" t="s">
        <v>6183</v>
      </c>
      <c r="J3122" s="2" t="s">
        <v>604</v>
      </c>
      <c r="K3122" s="194" t="s">
        <v>17</v>
      </c>
      <c r="L3122" s="2">
        <v>25</v>
      </c>
      <c r="M3122" s="194" t="s">
        <v>1138</v>
      </c>
      <c r="N3122" s="2" t="s">
        <v>1198</v>
      </c>
      <c r="O3122" s="195" t="s">
        <v>600</v>
      </c>
    </row>
    <row r="3123" spans="1:15" ht="15.75" thickBot="1">
      <c r="A3123" s="7">
        <v>2017</v>
      </c>
      <c r="B3123" s="7" t="s">
        <v>59</v>
      </c>
      <c r="C3123" s="8">
        <v>42779</v>
      </c>
      <c r="D3123" s="7">
        <v>14</v>
      </c>
      <c r="E3123" s="7" t="str">
        <f t="shared" si="74"/>
        <v>S74277914</v>
      </c>
      <c r="F3123" s="5">
        <v>2021</v>
      </c>
      <c r="G3123" s="6">
        <v>150</v>
      </c>
      <c r="H3123" s="6" t="s">
        <v>6012</v>
      </c>
      <c r="I3123" s="6" t="s">
        <v>6113</v>
      </c>
      <c r="J3123" s="6" t="s">
        <v>1893</v>
      </c>
      <c r="K3123" s="196" t="s">
        <v>17</v>
      </c>
      <c r="L3123" s="6">
        <v>21</v>
      </c>
      <c r="M3123" s="196" t="s">
        <v>1138</v>
      </c>
      <c r="N3123" s="6" t="s">
        <v>1197</v>
      </c>
      <c r="O3123" s="197" t="s">
        <v>820</v>
      </c>
    </row>
    <row r="3124" spans="1:15" ht="16.5" thickTop="1" thickBot="1">
      <c r="A3124" s="7">
        <v>2017</v>
      </c>
      <c r="B3124" s="7" t="s">
        <v>59</v>
      </c>
      <c r="C3124" s="8">
        <v>42779</v>
      </c>
      <c r="D3124" s="7">
        <v>15</v>
      </c>
      <c r="E3124" s="7" t="str">
        <f t="shared" si="74"/>
        <v>S74277915</v>
      </c>
      <c r="F3124" s="1" t="s">
        <v>15</v>
      </c>
    </row>
    <row r="3125" spans="1:15" ht="16.5" thickTop="1" thickBot="1">
      <c r="A3125" s="7">
        <v>2017</v>
      </c>
      <c r="B3125" s="7" t="s">
        <v>59</v>
      </c>
      <c r="C3125" s="8">
        <v>42779</v>
      </c>
      <c r="D3125" s="7">
        <v>16</v>
      </c>
      <c r="E3125" s="7" t="str">
        <f t="shared" si="74"/>
        <v>S74277916</v>
      </c>
      <c r="F3125" s="338" t="s">
        <v>1</v>
      </c>
      <c r="G3125" s="341" t="s">
        <v>2</v>
      </c>
      <c r="H3125" s="342"/>
      <c r="I3125" s="342"/>
      <c r="J3125" s="343"/>
      <c r="K3125" s="344" t="s">
        <v>3</v>
      </c>
      <c r="L3125" s="343"/>
      <c r="M3125" s="344" t="s">
        <v>144</v>
      </c>
      <c r="N3125" s="342"/>
      <c r="O3125" s="342"/>
    </row>
    <row r="3126" spans="1:15" ht="18" customHeight="1" thickBot="1">
      <c r="A3126" s="7">
        <v>2017</v>
      </c>
      <c r="B3126" s="7" t="s">
        <v>59</v>
      </c>
      <c r="C3126" s="8">
        <v>42779</v>
      </c>
      <c r="D3126" s="7">
        <v>17</v>
      </c>
      <c r="E3126" s="7" t="str">
        <f t="shared" si="74"/>
        <v>S74277917</v>
      </c>
      <c r="F3126" s="339"/>
      <c r="G3126" s="345" t="s">
        <v>5</v>
      </c>
      <c r="H3126" s="347" t="s">
        <v>145</v>
      </c>
      <c r="I3126" s="348"/>
      <c r="J3126" s="349"/>
      <c r="K3126" s="350" t="s">
        <v>6</v>
      </c>
      <c r="L3126" s="352" t="s">
        <v>7</v>
      </c>
      <c r="M3126" s="350" t="s">
        <v>8</v>
      </c>
      <c r="N3126" s="354" t="s">
        <v>146</v>
      </c>
      <c r="O3126" s="356" t="s">
        <v>147</v>
      </c>
    </row>
    <row r="3127" spans="1:15" ht="15.75" thickBot="1">
      <c r="A3127" s="7">
        <v>2017</v>
      </c>
      <c r="B3127" s="7" t="s">
        <v>59</v>
      </c>
      <c r="C3127" s="8">
        <v>42779</v>
      </c>
      <c r="D3127" s="7">
        <v>18</v>
      </c>
      <c r="E3127" s="7" t="str">
        <f t="shared" si="74"/>
        <v>S74277918</v>
      </c>
      <c r="F3127" s="340"/>
      <c r="G3127" s="346"/>
      <c r="H3127" s="191" t="s">
        <v>9</v>
      </c>
      <c r="I3127" s="192" t="s">
        <v>18</v>
      </c>
      <c r="J3127" s="193" t="s">
        <v>11</v>
      </c>
      <c r="K3127" s="351"/>
      <c r="L3127" s="353"/>
      <c r="M3127" s="351"/>
      <c r="N3127" s="355"/>
      <c r="O3127" s="357"/>
    </row>
    <row r="3128" spans="1:15">
      <c r="A3128" s="7">
        <v>2017</v>
      </c>
      <c r="B3128" s="7" t="s">
        <v>59</v>
      </c>
      <c r="C3128" s="8">
        <v>42779</v>
      </c>
      <c r="D3128" s="7">
        <v>19</v>
      </c>
      <c r="E3128" s="7" t="str">
        <f t="shared" si="74"/>
        <v>S74277919</v>
      </c>
      <c r="F3128" s="3" t="s">
        <v>16</v>
      </c>
      <c r="G3128" s="2">
        <v>48</v>
      </c>
      <c r="H3128" s="2" t="s">
        <v>6184</v>
      </c>
      <c r="I3128" s="2" t="s">
        <v>6185</v>
      </c>
      <c r="J3128" s="2" t="s">
        <v>387</v>
      </c>
      <c r="K3128" s="194" t="s">
        <v>17</v>
      </c>
      <c r="L3128" s="2">
        <v>50</v>
      </c>
      <c r="M3128" s="194" t="s">
        <v>736</v>
      </c>
      <c r="N3128" s="2" t="s">
        <v>922</v>
      </c>
      <c r="O3128" s="195" t="s">
        <v>1501</v>
      </c>
    </row>
    <row r="3129" spans="1:15">
      <c r="A3129" s="7">
        <v>2017</v>
      </c>
      <c r="B3129" s="7" t="s">
        <v>59</v>
      </c>
      <c r="C3129" s="8">
        <v>42779</v>
      </c>
      <c r="D3129" s="7">
        <v>20</v>
      </c>
      <c r="E3129" s="7" t="str">
        <f t="shared" si="74"/>
        <v>S74277920</v>
      </c>
      <c r="F3129" s="4">
        <v>42767</v>
      </c>
      <c r="G3129" s="2">
        <v>170</v>
      </c>
      <c r="H3129" s="2" t="s">
        <v>3342</v>
      </c>
      <c r="I3129" s="2" t="s">
        <v>6186</v>
      </c>
      <c r="J3129" s="2" t="s">
        <v>6187</v>
      </c>
      <c r="K3129" s="194" t="s">
        <v>17</v>
      </c>
      <c r="L3129" s="2">
        <v>51</v>
      </c>
      <c r="M3129" s="194" t="s">
        <v>626</v>
      </c>
      <c r="N3129" s="2" t="s">
        <v>922</v>
      </c>
      <c r="O3129" s="195" t="s">
        <v>1180</v>
      </c>
    </row>
    <row r="3130" spans="1:15">
      <c r="A3130" s="7">
        <v>2017</v>
      </c>
      <c r="B3130" s="7" t="s">
        <v>59</v>
      </c>
      <c r="C3130" s="8">
        <v>42779</v>
      </c>
      <c r="D3130" s="7">
        <v>21</v>
      </c>
      <c r="E3130" s="7" t="str">
        <f t="shared" si="74"/>
        <v>S74277921</v>
      </c>
      <c r="F3130" s="4">
        <v>42795</v>
      </c>
      <c r="G3130" s="2">
        <v>193</v>
      </c>
      <c r="H3130" s="2" t="s">
        <v>6129</v>
      </c>
      <c r="I3130" s="2" t="s">
        <v>6188</v>
      </c>
      <c r="J3130" s="2" t="s">
        <v>6189</v>
      </c>
      <c r="K3130" s="194" t="s">
        <v>17</v>
      </c>
      <c r="L3130" s="2">
        <v>49</v>
      </c>
      <c r="M3130" s="194" t="s">
        <v>333</v>
      </c>
      <c r="N3130" s="2">
        <v>0</v>
      </c>
      <c r="O3130" s="195" t="s">
        <v>2569</v>
      </c>
    </row>
    <row r="3131" spans="1:15">
      <c r="A3131" s="7">
        <v>2017</v>
      </c>
      <c r="B3131" s="7" t="s">
        <v>59</v>
      </c>
      <c r="C3131" s="8">
        <v>42779</v>
      </c>
      <c r="D3131" s="7">
        <v>22</v>
      </c>
      <c r="E3131" s="7" t="str">
        <f t="shared" si="74"/>
        <v>S74277922</v>
      </c>
      <c r="F3131" s="4">
        <v>42826</v>
      </c>
      <c r="G3131" s="2">
        <v>190</v>
      </c>
      <c r="H3131" s="2" t="s">
        <v>6190</v>
      </c>
      <c r="I3131" s="2" t="s">
        <v>6191</v>
      </c>
      <c r="J3131" s="2" t="s">
        <v>6192</v>
      </c>
      <c r="K3131" s="194" t="s">
        <v>17</v>
      </c>
      <c r="L3131" s="2">
        <v>48</v>
      </c>
      <c r="M3131" s="194" t="s">
        <v>340</v>
      </c>
      <c r="N3131" s="2">
        <v>0</v>
      </c>
      <c r="O3131" s="195" t="s">
        <v>332</v>
      </c>
    </row>
    <row r="3132" spans="1:15">
      <c r="A3132" s="7">
        <v>2017</v>
      </c>
      <c r="B3132" s="7" t="s">
        <v>59</v>
      </c>
      <c r="C3132" s="8">
        <v>42779</v>
      </c>
      <c r="D3132" s="7">
        <v>23</v>
      </c>
      <c r="E3132" s="7" t="str">
        <f t="shared" si="74"/>
        <v>S74277923</v>
      </c>
      <c r="F3132" s="4">
        <v>42856</v>
      </c>
      <c r="G3132" s="2">
        <v>215</v>
      </c>
      <c r="H3132" s="2" t="s">
        <v>6193</v>
      </c>
      <c r="I3132" s="2" t="s">
        <v>6194</v>
      </c>
      <c r="J3132" s="2" t="s">
        <v>6195</v>
      </c>
      <c r="K3132" s="194" t="s">
        <v>17</v>
      </c>
      <c r="L3132" s="2">
        <v>47</v>
      </c>
      <c r="M3132" s="194">
        <v>15</v>
      </c>
      <c r="N3132" s="2">
        <v>5</v>
      </c>
      <c r="O3132" s="195">
        <v>80</v>
      </c>
    </row>
    <row r="3133" spans="1:15">
      <c r="A3133" s="7">
        <v>2017</v>
      </c>
      <c r="B3133" s="7" t="s">
        <v>59</v>
      </c>
      <c r="C3133" s="8">
        <v>42779</v>
      </c>
      <c r="D3133" s="7">
        <v>24</v>
      </c>
      <c r="E3133" s="7" t="str">
        <f t="shared" si="74"/>
        <v>S74277924</v>
      </c>
      <c r="F3133" s="3" t="s">
        <v>19</v>
      </c>
      <c r="G3133" s="2">
        <v>210</v>
      </c>
      <c r="H3133" s="2" t="s">
        <v>6196</v>
      </c>
      <c r="I3133" s="2" t="s">
        <v>6197</v>
      </c>
      <c r="J3133" s="2" t="s">
        <v>3565</v>
      </c>
      <c r="K3133" s="194" t="s">
        <v>17</v>
      </c>
      <c r="L3133" s="2">
        <v>45</v>
      </c>
      <c r="M3133" s="194">
        <v>0</v>
      </c>
      <c r="N3133" s="2">
        <v>0</v>
      </c>
      <c r="O3133" s="195">
        <v>100</v>
      </c>
    </row>
    <row r="3134" spans="1:15">
      <c r="A3134" s="7">
        <v>2017</v>
      </c>
      <c r="B3134" s="7" t="s">
        <v>59</v>
      </c>
      <c r="C3134" s="8">
        <v>42779</v>
      </c>
      <c r="D3134" s="7">
        <v>25</v>
      </c>
      <c r="E3134" s="7" t="str">
        <f t="shared" si="74"/>
        <v>S74277925</v>
      </c>
      <c r="F3134" s="3">
        <v>2018</v>
      </c>
      <c r="G3134" s="2">
        <v>195</v>
      </c>
      <c r="H3134" s="2" t="s">
        <v>6198</v>
      </c>
      <c r="I3134" s="2" t="s">
        <v>2221</v>
      </c>
      <c r="J3134" s="2" t="s">
        <v>3788</v>
      </c>
      <c r="K3134" s="194" t="s">
        <v>17</v>
      </c>
      <c r="L3134" s="2">
        <v>37</v>
      </c>
      <c r="M3134" s="194" t="s">
        <v>922</v>
      </c>
      <c r="N3134" s="2" t="s">
        <v>735</v>
      </c>
      <c r="O3134" s="195" t="s">
        <v>2022</v>
      </c>
    </row>
    <row r="3135" spans="1:15">
      <c r="A3135" s="7">
        <v>2017</v>
      </c>
      <c r="B3135" s="7" t="s">
        <v>59</v>
      </c>
      <c r="C3135" s="8">
        <v>42779</v>
      </c>
      <c r="D3135" s="7">
        <v>26</v>
      </c>
      <c r="E3135" s="7" t="str">
        <f t="shared" si="74"/>
        <v>S74277926</v>
      </c>
      <c r="F3135" s="3">
        <v>2019</v>
      </c>
      <c r="G3135" s="2">
        <v>195</v>
      </c>
      <c r="H3135" s="2" t="s">
        <v>6199</v>
      </c>
      <c r="I3135" s="2" t="s">
        <v>6200</v>
      </c>
      <c r="J3135" s="2" t="s">
        <v>4333</v>
      </c>
      <c r="K3135" s="194" t="s">
        <v>17</v>
      </c>
      <c r="L3135" s="2">
        <v>33</v>
      </c>
      <c r="M3135" s="194" t="s">
        <v>625</v>
      </c>
      <c r="N3135" s="2" t="s">
        <v>735</v>
      </c>
      <c r="O3135" s="195" t="s">
        <v>1255</v>
      </c>
    </row>
    <row r="3136" spans="1:15">
      <c r="A3136" s="7">
        <v>2017</v>
      </c>
      <c r="B3136" s="7" t="s">
        <v>59</v>
      </c>
      <c r="C3136" s="8">
        <v>42779</v>
      </c>
      <c r="D3136" s="7">
        <v>27</v>
      </c>
      <c r="E3136" s="7" t="str">
        <f t="shared" si="74"/>
        <v>S74277927</v>
      </c>
      <c r="F3136" s="3">
        <v>2020</v>
      </c>
      <c r="G3136" s="2">
        <v>195</v>
      </c>
      <c r="H3136" s="2" t="s">
        <v>2750</v>
      </c>
      <c r="I3136" s="2" t="s">
        <v>2747</v>
      </c>
      <c r="J3136" s="2" t="s">
        <v>1247</v>
      </c>
      <c r="K3136" s="194" t="s">
        <v>17</v>
      </c>
      <c r="L3136" s="2">
        <v>28</v>
      </c>
      <c r="M3136" s="194" t="s">
        <v>400</v>
      </c>
      <c r="N3136" s="2" t="s">
        <v>729</v>
      </c>
      <c r="O3136" s="195">
        <v>50</v>
      </c>
    </row>
    <row r="3137" spans="1:15" ht="15.75" thickBot="1">
      <c r="A3137" s="7">
        <v>2017</v>
      </c>
      <c r="B3137" s="7" t="s">
        <v>59</v>
      </c>
      <c r="C3137" s="8">
        <v>42779</v>
      </c>
      <c r="D3137" s="7">
        <v>28</v>
      </c>
      <c r="E3137" s="7" t="str">
        <f t="shared" si="74"/>
        <v>S74277928</v>
      </c>
      <c r="F3137" s="5">
        <v>2021</v>
      </c>
      <c r="G3137" s="6">
        <v>195</v>
      </c>
      <c r="H3137" s="6" t="s">
        <v>6201</v>
      </c>
      <c r="I3137" s="6" t="s">
        <v>6201</v>
      </c>
      <c r="J3137" s="6" t="s">
        <v>4332</v>
      </c>
      <c r="K3137" s="196" t="s">
        <v>17</v>
      </c>
      <c r="L3137" s="6">
        <v>24</v>
      </c>
      <c r="M3137" s="196" t="s">
        <v>529</v>
      </c>
      <c r="N3137" s="6" t="s">
        <v>506</v>
      </c>
      <c r="O3137" s="197" t="s">
        <v>632</v>
      </c>
    </row>
    <row r="3138" spans="1:15" ht="16.5" thickTop="1" thickBot="1">
      <c r="A3138" s="7">
        <v>2017</v>
      </c>
      <c r="B3138" s="7" t="s">
        <v>58</v>
      </c>
      <c r="C3138" s="8">
        <v>42786</v>
      </c>
      <c r="D3138" s="7">
        <v>1</v>
      </c>
      <c r="E3138" s="7" t="str">
        <f t="shared" si="74"/>
        <v>S8427861</v>
      </c>
      <c r="F3138" s="1" t="s">
        <v>0</v>
      </c>
    </row>
    <row r="3139" spans="1:15" ht="16.5" thickTop="1" thickBot="1">
      <c r="A3139" s="7">
        <v>2017</v>
      </c>
      <c r="B3139" s="7" t="s">
        <v>58</v>
      </c>
      <c r="C3139" s="8">
        <v>42786</v>
      </c>
      <c r="D3139" s="7">
        <v>2</v>
      </c>
      <c r="E3139" s="7" t="str">
        <f t="shared" si="74"/>
        <v>S8427862</v>
      </c>
      <c r="F3139" s="338" t="s">
        <v>1</v>
      </c>
      <c r="G3139" s="341" t="s">
        <v>2</v>
      </c>
      <c r="H3139" s="342"/>
      <c r="I3139" s="342"/>
      <c r="J3139" s="343"/>
      <c r="K3139" s="344" t="s">
        <v>3</v>
      </c>
      <c r="L3139" s="343"/>
      <c r="M3139" s="344" t="s">
        <v>144</v>
      </c>
      <c r="N3139" s="342"/>
      <c r="O3139" s="342"/>
    </row>
    <row r="3140" spans="1:15" ht="18" customHeight="1" thickBot="1">
      <c r="A3140" s="7">
        <v>2017</v>
      </c>
      <c r="B3140" s="7" t="s">
        <v>58</v>
      </c>
      <c r="C3140" s="8">
        <v>42786</v>
      </c>
      <c r="D3140" s="7">
        <v>3</v>
      </c>
      <c r="E3140" s="7" t="str">
        <f t="shared" si="74"/>
        <v>S8427863</v>
      </c>
      <c r="F3140" s="339"/>
      <c r="G3140" s="345" t="s">
        <v>5</v>
      </c>
      <c r="H3140" s="347" t="s">
        <v>145</v>
      </c>
      <c r="I3140" s="348"/>
      <c r="J3140" s="349"/>
      <c r="K3140" s="350" t="s">
        <v>6</v>
      </c>
      <c r="L3140" s="352" t="s">
        <v>7</v>
      </c>
      <c r="M3140" s="350" t="s">
        <v>8</v>
      </c>
      <c r="N3140" s="354" t="s">
        <v>146</v>
      </c>
      <c r="O3140" s="356" t="s">
        <v>147</v>
      </c>
    </row>
    <row r="3141" spans="1:15" ht="15.75" thickBot="1">
      <c r="A3141" s="7">
        <v>2017</v>
      </c>
      <c r="B3141" s="7" t="s">
        <v>58</v>
      </c>
      <c r="C3141" s="8">
        <v>42786</v>
      </c>
      <c r="D3141" s="7">
        <v>4</v>
      </c>
      <c r="E3141" s="7" t="str">
        <f t="shared" si="74"/>
        <v>S8427864</v>
      </c>
      <c r="F3141" s="340"/>
      <c r="G3141" s="346"/>
      <c r="H3141" s="191" t="s">
        <v>9</v>
      </c>
      <c r="I3141" s="192" t="s">
        <v>18</v>
      </c>
      <c r="J3141" s="193" t="s">
        <v>11</v>
      </c>
      <c r="K3141" s="351"/>
      <c r="L3141" s="353"/>
      <c r="M3141" s="351"/>
      <c r="N3141" s="355"/>
      <c r="O3141" s="357"/>
    </row>
    <row r="3142" spans="1:15">
      <c r="A3142" s="7">
        <v>2017</v>
      </c>
      <c r="B3142" s="7" t="s">
        <v>58</v>
      </c>
      <c r="C3142" s="8">
        <v>42786</v>
      </c>
      <c r="D3142" s="7">
        <v>5</v>
      </c>
      <c r="E3142" s="7" t="str">
        <f t="shared" si="74"/>
        <v>S8427865</v>
      </c>
      <c r="F3142" s="3" t="s">
        <v>12</v>
      </c>
      <c r="G3142" s="2">
        <v>-3</v>
      </c>
      <c r="H3142" s="2" t="s">
        <v>2170</v>
      </c>
      <c r="I3142" s="2" t="s">
        <v>6202</v>
      </c>
      <c r="J3142" s="2" t="s">
        <v>1196</v>
      </c>
      <c r="K3142" s="194" t="s">
        <v>17</v>
      </c>
      <c r="L3142" s="2">
        <v>46</v>
      </c>
      <c r="M3142" s="194">
        <v>64</v>
      </c>
      <c r="N3142" s="2">
        <v>16</v>
      </c>
      <c r="O3142" s="195">
        <v>20</v>
      </c>
    </row>
    <row r="3143" spans="1:15">
      <c r="A3143" s="7">
        <v>2017</v>
      </c>
      <c r="B3143" s="7" t="s">
        <v>58</v>
      </c>
      <c r="C3143" s="8">
        <v>42786</v>
      </c>
      <c r="D3143" s="7">
        <v>6</v>
      </c>
      <c r="E3143" s="7" t="str">
        <f t="shared" si="74"/>
        <v>S8427866</v>
      </c>
      <c r="F3143" s="4">
        <v>42767</v>
      </c>
      <c r="G3143" s="2">
        <v>120</v>
      </c>
      <c r="H3143" s="2" t="s">
        <v>6203</v>
      </c>
      <c r="I3143" s="2" t="s">
        <v>6204</v>
      </c>
      <c r="J3143" s="2" t="s">
        <v>6035</v>
      </c>
      <c r="K3143" s="194" t="s">
        <v>17</v>
      </c>
      <c r="L3143" s="2">
        <v>51</v>
      </c>
      <c r="M3143" s="194">
        <v>28</v>
      </c>
      <c r="N3143" s="2">
        <v>4</v>
      </c>
      <c r="O3143" s="195">
        <v>68</v>
      </c>
    </row>
    <row r="3144" spans="1:15">
      <c r="A3144" s="7">
        <v>2017</v>
      </c>
      <c r="B3144" s="7" t="s">
        <v>58</v>
      </c>
      <c r="C3144" s="8">
        <v>42786</v>
      </c>
      <c r="D3144" s="7">
        <v>7</v>
      </c>
      <c r="E3144" s="7" t="str">
        <f t="shared" si="74"/>
        <v>S8427867</v>
      </c>
      <c r="F3144" s="4">
        <v>42795</v>
      </c>
      <c r="G3144" s="2">
        <v>160</v>
      </c>
      <c r="H3144" s="2" t="s">
        <v>6205</v>
      </c>
      <c r="I3144" s="2" t="s">
        <v>6206</v>
      </c>
      <c r="J3144" s="2" t="s">
        <v>5099</v>
      </c>
      <c r="K3144" s="194" t="s">
        <v>17</v>
      </c>
      <c r="L3144" s="2">
        <v>50</v>
      </c>
      <c r="M3144" s="194">
        <v>0</v>
      </c>
      <c r="N3144" s="2" t="s">
        <v>519</v>
      </c>
      <c r="O3144" s="195" t="s">
        <v>1844</v>
      </c>
    </row>
    <row r="3145" spans="1:15">
      <c r="A3145" s="7">
        <v>2017</v>
      </c>
      <c r="B3145" s="7" t="s">
        <v>58</v>
      </c>
      <c r="C3145" s="8">
        <v>42786</v>
      </c>
      <c r="D3145" s="7">
        <v>8</v>
      </c>
      <c r="E3145" s="7" t="str">
        <f t="shared" si="74"/>
        <v>S8427868</v>
      </c>
      <c r="F3145" s="4">
        <v>42826</v>
      </c>
      <c r="G3145" s="2">
        <v>160</v>
      </c>
      <c r="H3145" s="2" t="s">
        <v>6207</v>
      </c>
      <c r="I3145" s="2" t="s">
        <v>6208</v>
      </c>
      <c r="J3145" s="2" t="s">
        <v>2154</v>
      </c>
      <c r="K3145" s="194" t="s">
        <v>17</v>
      </c>
      <c r="L3145" s="2">
        <v>47</v>
      </c>
      <c r="M3145" s="194" t="s">
        <v>512</v>
      </c>
      <c r="N3145" s="2">
        <v>0</v>
      </c>
      <c r="O3145" s="195" t="s">
        <v>2774</v>
      </c>
    </row>
    <row r="3146" spans="1:15">
      <c r="A3146" s="7">
        <v>2017</v>
      </c>
      <c r="B3146" s="7" t="s">
        <v>58</v>
      </c>
      <c r="C3146" s="8">
        <v>42786</v>
      </c>
      <c r="D3146" s="7">
        <v>9</v>
      </c>
      <c r="E3146" s="7" t="str">
        <f t="shared" si="74"/>
        <v>S8427869</v>
      </c>
      <c r="F3146" s="4">
        <v>42856</v>
      </c>
      <c r="G3146" s="2">
        <v>200</v>
      </c>
      <c r="H3146" s="2" t="s">
        <v>6209</v>
      </c>
      <c r="I3146" s="2" t="s">
        <v>6210</v>
      </c>
      <c r="J3146" s="2" t="s">
        <v>6211</v>
      </c>
      <c r="K3146" s="194" t="s">
        <v>17</v>
      </c>
      <c r="L3146" s="2">
        <v>44</v>
      </c>
      <c r="M3146" s="194" t="s">
        <v>512</v>
      </c>
      <c r="N3146" s="2" t="s">
        <v>519</v>
      </c>
      <c r="O3146" s="195" t="s">
        <v>2513</v>
      </c>
    </row>
    <row r="3147" spans="1:15">
      <c r="A3147" s="7">
        <v>2017</v>
      </c>
      <c r="B3147" s="7" t="s">
        <v>58</v>
      </c>
      <c r="C3147" s="8">
        <v>42786</v>
      </c>
      <c r="D3147" s="7">
        <v>10</v>
      </c>
      <c r="E3147" s="7" t="str">
        <f t="shared" si="74"/>
        <v>S84278610</v>
      </c>
      <c r="F3147" s="3" t="s">
        <v>19</v>
      </c>
      <c r="G3147" s="2">
        <v>180</v>
      </c>
      <c r="H3147" s="2" t="s">
        <v>6212</v>
      </c>
      <c r="I3147" s="2" t="s">
        <v>6213</v>
      </c>
      <c r="J3147" s="2" t="s">
        <v>3054</v>
      </c>
      <c r="K3147" s="194" t="s">
        <v>17</v>
      </c>
      <c r="L3147" s="2">
        <v>45</v>
      </c>
      <c r="M3147" s="194">
        <v>4</v>
      </c>
      <c r="N3147" s="2">
        <v>12</v>
      </c>
      <c r="O3147" s="195">
        <v>84</v>
      </c>
    </row>
    <row r="3148" spans="1:15">
      <c r="A3148" s="7">
        <v>2017</v>
      </c>
      <c r="B3148" s="7" t="s">
        <v>58</v>
      </c>
      <c r="C3148" s="8">
        <v>42786</v>
      </c>
      <c r="D3148" s="7">
        <v>11</v>
      </c>
      <c r="E3148" s="7" t="str">
        <f t="shared" si="74"/>
        <v>S84278611</v>
      </c>
      <c r="F3148" s="3">
        <v>2018</v>
      </c>
      <c r="G3148" s="2">
        <v>160</v>
      </c>
      <c r="H3148" s="2" t="s">
        <v>6214</v>
      </c>
      <c r="I3148" s="2" t="s">
        <v>5336</v>
      </c>
      <c r="J3148" s="2" t="s">
        <v>4958</v>
      </c>
      <c r="K3148" s="194" t="s">
        <v>17</v>
      </c>
      <c r="L3148" s="2">
        <v>38</v>
      </c>
      <c r="M3148" s="194">
        <v>4</v>
      </c>
      <c r="N3148" s="2">
        <v>16</v>
      </c>
      <c r="O3148" s="195">
        <v>80</v>
      </c>
    </row>
    <row r="3149" spans="1:15">
      <c r="A3149" s="7">
        <v>2017</v>
      </c>
      <c r="B3149" s="7" t="s">
        <v>58</v>
      </c>
      <c r="C3149" s="8">
        <v>42786</v>
      </c>
      <c r="D3149" s="7">
        <v>12</v>
      </c>
      <c r="E3149" s="7" t="str">
        <f t="shared" si="74"/>
        <v>S84278612</v>
      </c>
      <c r="F3149" s="3">
        <v>2019</v>
      </c>
      <c r="G3149" s="2">
        <v>155</v>
      </c>
      <c r="H3149" s="2" t="s">
        <v>5709</v>
      </c>
      <c r="I3149" s="2" t="s">
        <v>6215</v>
      </c>
      <c r="J3149" s="2" t="s">
        <v>4042</v>
      </c>
      <c r="K3149" s="194" t="s">
        <v>17</v>
      </c>
      <c r="L3149" s="2">
        <v>34</v>
      </c>
      <c r="M3149" s="194" t="s">
        <v>1248</v>
      </c>
      <c r="N3149" s="2" t="s">
        <v>819</v>
      </c>
      <c r="O3149" s="195" t="s">
        <v>1688</v>
      </c>
    </row>
    <row r="3150" spans="1:15">
      <c r="A3150" s="7">
        <v>2017</v>
      </c>
      <c r="B3150" s="7" t="s">
        <v>58</v>
      </c>
      <c r="C3150" s="8">
        <v>42786</v>
      </c>
      <c r="D3150" s="7">
        <v>13</v>
      </c>
      <c r="E3150" s="7" t="str">
        <f t="shared" si="74"/>
        <v>S84278613</v>
      </c>
      <c r="F3150" s="3">
        <v>2020</v>
      </c>
      <c r="G3150" s="2">
        <v>150</v>
      </c>
      <c r="H3150" s="2" t="s">
        <v>6216</v>
      </c>
      <c r="I3150" s="2" t="s">
        <v>6217</v>
      </c>
      <c r="J3150" s="2" t="s">
        <v>1628</v>
      </c>
      <c r="K3150" s="194" t="s">
        <v>17</v>
      </c>
      <c r="L3150" s="2">
        <v>30</v>
      </c>
      <c r="M3150" s="194" t="s">
        <v>800</v>
      </c>
      <c r="N3150" s="2" t="s">
        <v>301</v>
      </c>
      <c r="O3150" s="195" t="s">
        <v>1691</v>
      </c>
    </row>
    <row r="3151" spans="1:15" ht="15.75" thickBot="1">
      <c r="A3151" s="7">
        <v>2017</v>
      </c>
      <c r="B3151" s="7" t="s">
        <v>58</v>
      </c>
      <c r="C3151" s="8">
        <v>42786</v>
      </c>
      <c r="D3151" s="7">
        <v>14</v>
      </c>
      <c r="E3151" s="7" t="str">
        <f t="shared" si="74"/>
        <v>S84278614</v>
      </c>
      <c r="F3151" s="5">
        <v>2021</v>
      </c>
      <c r="G3151" s="6">
        <v>145</v>
      </c>
      <c r="H3151" s="6" t="s">
        <v>3814</v>
      </c>
      <c r="I3151" s="6" t="s">
        <v>4426</v>
      </c>
      <c r="J3151" s="6" t="s">
        <v>3323</v>
      </c>
      <c r="K3151" s="196" t="s">
        <v>17</v>
      </c>
      <c r="L3151" s="6">
        <v>26</v>
      </c>
      <c r="M3151" s="196" t="s">
        <v>800</v>
      </c>
      <c r="N3151" s="6" t="s">
        <v>596</v>
      </c>
      <c r="O3151" s="197" t="s">
        <v>535</v>
      </c>
    </row>
    <row r="3152" spans="1:15" ht="16.5" thickTop="1" thickBot="1">
      <c r="A3152" s="7">
        <v>2017</v>
      </c>
      <c r="B3152" s="7" t="s">
        <v>58</v>
      </c>
      <c r="C3152" s="8">
        <v>42786</v>
      </c>
      <c r="D3152" s="7">
        <v>15</v>
      </c>
      <c r="E3152" s="7" t="str">
        <f t="shared" si="74"/>
        <v>S84278615</v>
      </c>
      <c r="F3152" s="1" t="s">
        <v>15</v>
      </c>
    </row>
    <row r="3153" spans="1:15" ht="16.5" thickTop="1" thickBot="1">
      <c r="A3153" s="7">
        <v>2017</v>
      </c>
      <c r="B3153" s="7" t="s">
        <v>58</v>
      </c>
      <c r="C3153" s="8">
        <v>42786</v>
      </c>
      <c r="D3153" s="7">
        <v>16</v>
      </c>
      <c r="E3153" s="7" t="str">
        <f t="shared" si="74"/>
        <v>S84278616</v>
      </c>
      <c r="F3153" s="338" t="s">
        <v>1</v>
      </c>
      <c r="G3153" s="341" t="s">
        <v>2</v>
      </c>
      <c r="H3153" s="342"/>
      <c r="I3153" s="342"/>
      <c r="J3153" s="343"/>
      <c r="K3153" s="344" t="s">
        <v>3</v>
      </c>
      <c r="L3153" s="343"/>
      <c r="M3153" s="344" t="s">
        <v>144</v>
      </c>
      <c r="N3153" s="342"/>
      <c r="O3153" s="342"/>
    </row>
    <row r="3154" spans="1:15" ht="18" customHeight="1" thickBot="1">
      <c r="A3154" s="7">
        <v>2017</v>
      </c>
      <c r="B3154" s="7" t="s">
        <v>58</v>
      </c>
      <c r="C3154" s="8">
        <v>42786</v>
      </c>
      <c r="D3154" s="7">
        <v>17</v>
      </c>
      <c r="E3154" s="7" t="str">
        <f t="shared" ref="E3154:E3181" si="75">B3154&amp;C3154&amp;D3154</f>
        <v>S84278617</v>
      </c>
      <c r="F3154" s="339"/>
      <c r="G3154" s="345" t="s">
        <v>5</v>
      </c>
      <c r="H3154" s="347" t="s">
        <v>145</v>
      </c>
      <c r="I3154" s="348"/>
      <c r="J3154" s="349"/>
      <c r="K3154" s="350" t="s">
        <v>6</v>
      </c>
      <c r="L3154" s="352" t="s">
        <v>7</v>
      </c>
      <c r="M3154" s="350" t="s">
        <v>8</v>
      </c>
      <c r="N3154" s="354" t="s">
        <v>146</v>
      </c>
      <c r="O3154" s="356" t="s">
        <v>147</v>
      </c>
    </row>
    <row r="3155" spans="1:15" ht="15.75" thickBot="1">
      <c r="A3155" s="7">
        <v>2017</v>
      </c>
      <c r="B3155" s="7" t="s">
        <v>58</v>
      </c>
      <c r="C3155" s="8">
        <v>42786</v>
      </c>
      <c r="D3155" s="7">
        <v>18</v>
      </c>
      <c r="E3155" s="7" t="str">
        <f t="shared" si="75"/>
        <v>S84278618</v>
      </c>
      <c r="F3155" s="340"/>
      <c r="G3155" s="346"/>
      <c r="H3155" s="191" t="s">
        <v>9</v>
      </c>
      <c r="I3155" s="192" t="s">
        <v>18</v>
      </c>
      <c r="J3155" s="193" t="s">
        <v>11</v>
      </c>
      <c r="K3155" s="351"/>
      <c r="L3155" s="353"/>
      <c r="M3155" s="351"/>
      <c r="N3155" s="355"/>
      <c r="O3155" s="357"/>
    </row>
    <row r="3156" spans="1:15">
      <c r="A3156" s="7">
        <v>2017</v>
      </c>
      <c r="B3156" s="7" t="s">
        <v>58</v>
      </c>
      <c r="C3156" s="8">
        <v>42786</v>
      </c>
      <c r="D3156" s="7">
        <v>19</v>
      </c>
      <c r="E3156" s="7" t="str">
        <f t="shared" si="75"/>
        <v>S84278619</v>
      </c>
      <c r="F3156" s="3" t="s">
        <v>16</v>
      </c>
      <c r="G3156" s="2">
        <v>55</v>
      </c>
      <c r="H3156" s="2" t="s">
        <v>1986</v>
      </c>
      <c r="I3156" s="2" t="s">
        <v>6218</v>
      </c>
      <c r="J3156" s="2" t="s">
        <v>1289</v>
      </c>
      <c r="K3156" s="194" t="s">
        <v>17</v>
      </c>
      <c r="L3156" s="2">
        <v>51</v>
      </c>
      <c r="M3156" s="194" t="s">
        <v>1173</v>
      </c>
      <c r="N3156" s="2" t="s">
        <v>506</v>
      </c>
      <c r="O3156" s="195" t="s">
        <v>301</v>
      </c>
    </row>
    <row r="3157" spans="1:15">
      <c r="A3157" s="7">
        <v>2017</v>
      </c>
      <c r="B3157" s="7" t="s">
        <v>58</v>
      </c>
      <c r="C3157" s="8">
        <v>42786</v>
      </c>
      <c r="D3157" s="7">
        <v>20</v>
      </c>
      <c r="E3157" s="7" t="str">
        <f t="shared" si="75"/>
        <v>S84278620</v>
      </c>
      <c r="F3157" s="4">
        <v>42767</v>
      </c>
      <c r="G3157" s="2">
        <v>175</v>
      </c>
      <c r="H3157" s="2" t="s">
        <v>6219</v>
      </c>
      <c r="I3157" s="2" t="s">
        <v>3256</v>
      </c>
      <c r="J3157" s="2" t="s">
        <v>670</v>
      </c>
      <c r="K3157" s="194" t="s">
        <v>17</v>
      </c>
      <c r="L3157" s="2">
        <v>48</v>
      </c>
      <c r="M3157" s="194" t="s">
        <v>2622</v>
      </c>
      <c r="N3157" s="2" t="s">
        <v>410</v>
      </c>
      <c r="O3157" s="195" t="s">
        <v>2623</v>
      </c>
    </row>
    <row r="3158" spans="1:15">
      <c r="A3158" s="7">
        <v>2017</v>
      </c>
      <c r="B3158" s="7" t="s">
        <v>58</v>
      </c>
      <c r="C3158" s="8">
        <v>42786</v>
      </c>
      <c r="D3158" s="7">
        <v>21</v>
      </c>
      <c r="E3158" s="7" t="str">
        <f t="shared" si="75"/>
        <v>S84278621</v>
      </c>
      <c r="F3158" s="4">
        <v>42795</v>
      </c>
      <c r="G3158" s="2">
        <v>215</v>
      </c>
      <c r="H3158" s="2" t="s">
        <v>6220</v>
      </c>
      <c r="I3158" s="2" t="s">
        <v>6221</v>
      </c>
      <c r="J3158" s="2" t="s">
        <v>2782</v>
      </c>
      <c r="K3158" s="194" t="s">
        <v>17</v>
      </c>
      <c r="L3158" s="2">
        <v>45</v>
      </c>
      <c r="M3158" s="194" t="s">
        <v>340</v>
      </c>
      <c r="N3158" s="2">
        <v>0</v>
      </c>
      <c r="O3158" s="195" t="s">
        <v>332</v>
      </c>
    </row>
    <row r="3159" spans="1:15">
      <c r="A3159" s="7">
        <v>2017</v>
      </c>
      <c r="B3159" s="7" t="s">
        <v>58</v>
      </c>
      <c r="C3159" s="8">
        <v>42786</v>
      </c>
      <c r="D3159" s="7">
        <v>22</v>
      </c>
      <c r="E3159" s="7" t="str">
        <f t="shared" si="75"/>
        <v>S84278622</v>
      </c>
      <c r="F3159" s="4">
        <v>42826</v>
      </c>
      <c r="G3159" s="2">
        <v>205</v>
      </c>
      <c r="H3159" s="2" t="s">
        <v>6222</v>
      </c>
      <c r="I3159" s="2" t="s">
        <v>2727</v>
      </c>
      <c r="J3159" s="2" t="s">
        <v>1800</v>
      </c>
      <c r="K3159" s="194" t="s">
        <v>17</v>
      </c>
      <c r="L3159" s="2">
        <v>41</v>
      </c>
      <c r="M3159" s="194" t="s">
        <v>477</v>
      </c>
      <c r="N3159" s="2" t="s">
        <v>984</v>
      </c>
      <c r="O3159" s="195" t="s">
        <v>2922</v>
      </c>
    </row>
    <row r="3160" spans="1:15">
      <c r="A3160" s="7">
        <v>2017</v>
      </c>
      <c r="B3160" s="7" t="s">
        <v>58</v>
      </c>
      <c r="C3160" s="8">
        <v>42786</v>
      </c>
      <c r="D3160" s="7">
        <v>23</v>
      </c>
      <c r="E3160" s="7" t="str">
        <f t="shared" si="75"/>
        <v>S84278623</v>
      </c>
      <c r="F3160" s="4">
        <v>42856</v>
      </c>
      <c r="G3160" s="2">
        <v>240</v>
      </c>
      <c r="H3160" s="2" t="s">
        <v>6223</v>
      </c>
      <c r="I3160" s="2" t="s">
        <v>6224</v>
      </c>
      <c r="J3160" s="2" t="s">
        <v>1759</v>
      </c>
      <c r="K3160" s="194" t="s">
        <v>17</v>
      </c>
      <c r="L3160" s="2">
        <v>38</v>
      </c>
      <c r="M3160" s="194" t="s">
        <v>477</v>
      </c>
      <c r="N3160" s="2" t="s">
        <v>984</v>
      </c>
      <c r="O3160" s="195" t="s">
        <v>2922</v>
      </c>
    </row>
    <row r="3161" spans="1:15">
      <c r="A3161" s="7">
        <v>2017</v>
      </c>
      <c r="B3161" s="7" t="s">
        <v>58</v>
      </c>
      <c r="C3161" s="8">
        <v>42786</v>
      </c>
      <c r="D3161" s="7">
        <v>24</v>
      </c>
      <c r="E3161" s="7" t="str">
        <f t="shared" si="75"/>
        <v>S84278624</v>
      </c>
      <c r="F3161" s="3" t="s">
        <v>19</v>
      </c>
      <c r="G3161" s="2">
        <v>220</v>
      </c>
      <c r="H3161" s="2" t="s">
        <v>6225</v>
      </c>
      <c r="I3161" s="2" t="s">
        <v>6226</v>
      </c>
      <c r="J3161" s="2" t="s">
        <v>3944</v>
      </c>
      <c r="K3161" s="194" t="s">
        <v>17</v>
      </c>
      <c r="L3161" s="2">
        <v>39</v>
      </c>
      <c r="M3161" s="194" t="s">
        <v>410</v>
      </c>
      <c r="N3161" s="2" t="s">
        <v>410</v>
      </c>
      <c r="O3161" s="195" t="s">
        <v>3618</v>
      </c>
    </row>
    <row r="3162" spans="1:15">
      <c r="A3162" s="7">
        <v>2017</v>
      </c>
      <c r="B3162" s="7" t="s">
        <v>58</v>
      </c>
      <c r="C3162" s="8">
        <v>42786</v>
      </c>
      <c r="D3162" s="7">
        <v>25</v>
      </c>
      <c r="E3162" s="7" t="str">
        <f t="shared" si="75"/>
        <v>S84278625</v>
      </c>
      <c r="F3162" s="3">
        <v>2018</v>
      </c>
      <c r="G3162" s="2">
        <v>205</v>
      </c>
      <c r="H3162" s="2" t="s">
        <v>6227</v>
      </c>
      <c r="I3162" s="2" t="s">
        <v>6228</v>
      </c>
      <c r="J3162" s="2" t="s">
        <v>2768</v>
      </c>
      <c r="K3162" s="194" t="s">
        <v>17</v>
      </c>
      <c r="L3162" s="2">
        <v>30</v>
      </c>
      <c r="M3162" s="194" t="s">
        <v>1715</v>
      </c>
      <c r="N3162" s="2" t="s">
        <v>1831</v>
      </c>
      <c r="O3162" s="195" t="s">
        <v>4870</v>
      </c>
    </row>
    <row r="3163" spans="1:15">
      <c r="A3163" s="7">
        <v>2017</v>
      </c>
      <c r="B3163" s="7" t="s">
        <v>58</v>
      </c>
      <c r="C3163" s="8">
        <v>42786</v>
      </c>
      <c r="D3163" s="7">
        <v>26</v>
      </c>
      <c r="E3163" s="7" t="str">
        <f t="shared" si="75"/>
        <v>S84278626</v>
      </c>
      <c r="F3163" s="3">
        <v>2019</v>
      </c>
      <c r="G3163" s="2">
        <v>200</v>
      </c>
      <c r="H3163" s="2" t="s">
        <v>6229</v>
      </c>
      <c r="I3163" s="2" t="s">
        <v>2903</v>
      </c>
      <c r="J3163" s="2" t="s">
        <v>6230</v>
      </c>
      <c r="K3163" s="194" t="s">
        <v>17</v>
      </c>
      <c r="L3163" s="2">
        <v>28</v>
      </c>
      <c r="M3163" s="194" t="s">
        <v>730</v>
      </c>
      <c r="N3163" s="2" t="s">
        <v>312</v>
      </c>
      <c r="O3163" s="195" t="s">
        <v>2107</v>
      </c>
    </row>
    <row r="3164" spans="1:15">
      <c r="A3164" s="7">
        <v>2017</v>
      </c>
      <c r="B3164" s="7" t="s">
        <v>58</v>
      </c>
      <c r="C3164" s="8">
        <v>42786</v>
      </c>
      <c r="D3164" s="7">
        <v>27</v>
      </c>
      <c r="E3164" s="7" t="str">
        <f t="shared" si="75"/>
        <v>S84278627</v>
      </c>
      <c r="F3164" s="3">
        <v>2020</v>
      </c>
      <c r="G3164" s="2">
        <v>195</v>
      </c>
      <c r="H3164" s="2" t="s">
        <v>5688</v>
      </c>
      <c r="I3164" s="2" t="s">
        <v>5005</v>
      </c>
      <c r="J3164" s="2" t="s">
        <v>4552</v>
      </c>
      <c r="K3164" s="194" t="s">
        <v>17</v>
      </c>
      <c r="L3164" s="2">
        <v>25</v>
      </c>
      <c r="M3164" s="194" t="s">
        <v>301</v>
      </c>
      <c r="N3164" s="2" t="s">
        <v>508</v>
      </c>
      <c r="O3164" s="195" t="s">
        <v>1099</v>
      </c>
    </row>
    <row r="3165" spans="1:15" ht="15.75" thickBot="1">
      <c r="A3165" s="7">
        <v>2017</v>
      </c>
      <c r="B3165" s="7" t="s">
        <v>58</v>
      </c>
      <c r="C3165" s="8">
        <v>42786</v>
      </c>
      <c r="D3165" s="7">
        <v>28</v>
      </c>
      <c r="E3165" s="7" t="str">
        <f t="shared" si="75"/>
        <v>S84278628</v>
      </c>
      <c r="F3165" s="5">
        <v>2021</v>
      </c>
      <c r="G3165" s="6">
        <v>190</v>
      </c>
      <c r="H3165" s="6" t="s">
        <v>2606</v>
      </c>
      <c r="I3165" s="6" t="s">
        <v>5619</v>
      </c>
      <c r="J3165" s="6" t="s">
        <v>896</v>
      </c>
      <c r="K3165" s="196" t="s">
        <v>17</v>
      </c>
      <c r="L3165" s="6">
        <v>22</v>
      </c>
      <c r="M3165" s="196">
        <v>40</v>
      </c>
      <c r="N3165" s="6">
        <v>10</v>
      </c>
      <c r="O3165" s="197">
        <v>50</v>
      </c>
    </row>
    <row r="3166" spans="1:15" ht="16.5" thickTop="1" thickBot="1">
      <c r="A3166" s="7">
        <v>2017</v>
      </c>
      <c r="B3166" s="7" t="s">
        <v>57</v>
      </c>
      <c r="C3166" s="8">
        <v>42793</v>
      </c>
      <c r="D3166" s="7">
        <v>1</v>
      </c>
      <c r="E3166" s="7" t="str">
        <f t="shared" si="75"/>
        <v>S9427931</v>
      </c>
      <c r="F3166" s="1" t="s">
        <v>0</v>
      </c>
    </row>
    <row r="3167" spans="1:15" ht="16.5" thickTop="1" thickBot="1">
      <c r="A3167" s="7">
        <v>2017</v>
      </c>
      <c r="B3167" s="7" t="s">
        <v>57</v>
      </c>
      <c r="C3167" s="8">
        <v>42793</v>
      </c>
      <c r="D3167" s="7">
        <v>2</v>
      </c>
      <c r="E3167" s="7" t="str">
        <f t="shared" si="75"/>
        <v>S9427932</v>
      </c>
      <c r="F3167" s="338" t="s">
        <v>1</v>
      </c>
      <c r="G3167" s="341" t="s">
        <v>2</v>
      </c>
      <c r="H3167" s="342"/>
      <c r="I3167" s="342"/>
      <c r="J3167" s="343"/>
      <c r="K3167" s="344" t="s">
        <v>3</v>
      </c>
      <c r="L3167" s="343"/>
      <c r="M3167" s="344" t="s">
        <v>144</v>
      </c>
      <c r="N3167" s="342"/>
      <c r="O3167" s="342"/>
    </row>
    <row r="3168" spans="1:15" ht="18" customHeight="1" thickBot="1">
      <c r="A3168" s="7">
        <v>2017</v>
      </c>
      <c r="B3168" s="7" t="s">
        <v>57</v>
      </c>
      <c r="C3168" s="8">
        <v>42793</v>
      </c>
      <c r="D3168" s="7">
        <v>3</v>
      </c>
      <c r="E3168" s="7" t="str">
        <f t="shared" si="75"/>
        <v>S9427933</v>
      </c>
      <c r="F3168" s="339"/>
      <c r="G3168" s="345" t="s">
        <v>5</v>
      </c>
      <c r="H3168" s="347" t="s">
        <v>145</v>
      </c>
      <c r="I3168" s="348"/>
      <c r="J3168" s="349"/>
      <c r="K3168" s="350" t="s">
        <v>6</v>
      </c>
      <c r="L3168" s="352" t="s">
        <v>7</v>
      </c>
      <c r="M3168" s="350" t="s">
        <v>8</v>
      </c>
      <c r="N3168" s="354" t="s">
        <v>146</v>
      </c>
      <c r="O3168" s="356" t="s">
        <v>147</v>
      </c>
    </row>
    <row r="3169" spans="1:15" ht="15.75" thickBot="1">
      <c r="A3169" s="7">
        <v>2017</v>
      </c>
      <c r="B3169" s="7" t="s">
        <v>57</v>
      </c>
      <c r="C3169" s="8">
        <v>42793</v>
      </c>
      <c r="D3169" s="7">
        <v>4</v>
      </c>
      <c r="E3169" s="7" t="str">
        <f t="shared" si="75"/>
        <v>S9427934</v>
      </c>
      <c r="F3169" s="340"/>
      <c r="G3169" s="346"/>
      <c r="H3169" s="191" t="s">
        <v>9</v>
      </c>
      <c r="I3169" s="192" t="s">
        <v>18</v>
      </c>
      <c r="J3169" s="193" t="s">
        <v>11</v>
      </c>
      <c r="K3169" s="351"/>
      <c r="L3169" s="353"/>
      <c r="M3169" s="351"/>
      <c r="N3169" s="355"/>
      <c r="O3169" s="357"/>
    </row>
    <row r="3170" spans="1:15">
      <c r="A3170" s="7">
        <v>2017</v>
      </c>
      <c r="B3170" s="7" t="s">
        <v>57</v>
      </c>
      <c r="C3170" s="8">
        <v>42793</v>
      </c>
      <c r="D3170" s="7">
        <v>5</v>
      </c>
      <c r="E3170" s="7" t="str">
        <f t="shared" si="75"/>
        <v>S9427935</v>
      </c>
      <c r="F3170" s="3" t="s">
        <v>12</v>
      </c>
      <c r="G3170" s="2">
        <v>-4</v>
      </c>
      <c r="H3170" s="2" t="s">
        <v>6231</v>
      </c>
      <c r="I3170" s="2" t="s">
        <v>6232</v>
      </c>
      <c r="J3170" s="2" t="s">
        <v>6233</v>
      </c>
      <c r="K3170" s="194" t="s">
        <v>17</v>
      </c>
      <c r="L3170" s="2">
        <v>49</v>
      </c>
      <c r="M3170" s="194">
        <v>80</v>
      </c>
      <c r="N3170" s="2">
        <v>15</v>
      </c>
      <c r="O3170" s="195">
        <v>5</v>
      </c>
    </row>
    <row r="3171" spans="1:15">
      <c r="A3171" s="7">
        <v>2017</v>
      </c>
      <c r="B3171" s="7" t="s">
        <v>57</v>
      </c>
      <c r="C3171" s="8">
        <v>42793</v>
      </c>
      <c r="D3171" s="7">
        <v>6</v>
      </c>
      <c r="E3171" s="7" t="str">
        <f t="shared" si="75"/>
        <v>S9427936</v>
      </c>
      <c r="F3171" s="4">
        <v>42767</v>
      </c>
      <c r="G3171" s="2">
        <v>124</v>
      </c>
      <c r="H3171" s="2" t="s">
        <v>6234</v>
      </c>
      <c r="I3171" s="2">
        <v>125</v>
      </c>
      <c r="J3171" s="2" t="s">
        <v>6235</v>
      </c>
      <c r="K3171" s="194" t="s">
        <v>17</v>
      </c>
      <c r="L3171" s="2">
        <v>52</v>
      </c>
      <c r="M3171" s="194" t="s">
        <v>334</v>
      </c>
      <c r="N3171" s="2" t="s">
        <v>333</v>
      </c>
      <c r="O3171" s="195" t="s">
        <v>332</v>
      </c>
    </row>
    <row r="3172" spans="1:15">
      <c r="A3172" s="7">
        <v>2017</v>
      </c>
      <c r="B3172" s="7" t="s">
        <v>57</v>
      </c>
      <c r="C3172" s="8">
        <v>42793</v>
      </c>
      <c r="D3172" s="7">
        <v>7</v>
      </c>
      <c r="E3172" s="7" t="str">
        <f t="shared" si="75"/>
        <v>S9427937</v>
      </c>
      <c r="F3172" s="4">
        <v>42795</v>
      </c>
      <c r="G3172" s="2">
        <v>170</v>
      </c>
      <c r="H3172" s="2" t="s">
        <v>4863</v>
      </c>
      <c r="I3172" s="2" t="s">
        <v>6236</v>
      </c>
      <c r="J3172" s="2" t="s">
        <v>2321</v>
      </c>
      <c r="K3172" s="194" t="s">
        <v>17</v>
      </c>
      <c r="L3172" s="2">
        <v>49</v>
      </c>
      <c r="M3172" s="194">
        <v>0</v>
      </c>
      <c r="N3172" s="2" t="s">
        <v>423</v>
      </c>
      <c r="O3172" s="195" t="s">
        <v>284</v>
      </c>
    </row>
    <row r="3173" spans="1:15">
      <c r="A3173" s="7">
        <v>2017</v>
      </c>
      <c r="B3173" s="7" t="s">
        <v>57</v>
      </c>
      <c r="C3173" s="8">
        <v>42793</v>
      </c>
      <c r="D3173" s="7">
        <v>8</v>
      </c>
      <c r="E3173" s="7" t="str">
        <f t="shared" si="75"/>
        <v>S9427938</v>
      </c>
      <c r="F3173" s="4">
        <v>42826</v>
      </c>
      <c r="G3173" s="2">
        <v>150</v>
      </c>
      <c r="H3173" s="2" t="s">
        <v>6237</v>
      </c>
      <c r="I3173" s="2" t="s">
        <v>4706</v>
      </c>
      <c r="J3173" s="2" t="s">
        <v>3533</v>
      </c>
      <c r="K3173" s="194" t="s">
        <v>17</v>
      </c>
      <c r="L3173" s="2">
        <v>44</v>
      </c>
      <c r="M3173" s="194" t="s">
        <v>984</v>
      </c>
      <c r="N3173" s="2" t="s">
        <v>984</v>
      </c>
      <c r="O3173" s="195" t="s">
        <v>3607</v>
      </c>
    </row>
    <row r="3174" spans="1:15">
      <c r="A3174" s="7">
        <v>2017</v>
      </c>
      <c r="B3174" s="7" t="s">
        <v>57</v>
      </c>
      <c r="C3174" s="8">
        <v>42793</v>
      </c>
      <c r="D3174" s="7">
        <v>9</v>
      </c>
      <c r="E3174" s="7" t="str">
        <f t="shared" si="75"/>
        <v>S9427939</v>
      </c>
      <c r="F3174" s="4">
        <v>42856</v>
      </c>
      <c r="G3174" s="2">
        <v>210</v>
      </c>
      <c r="H3174" s="2" t="s">
        <v>6238</v>
      </c>
      <c r="I3174" s="2" t="s">
        <v>6239</v>
      </c>
      <c r="J3174" s="2" t="s">
        <v>3880</v>
      </c>
      <c r="K3174" s="194" t="s">
        <v>17</v>
      </c>
      <c r="L3174" s="2">
        <v>38</v>
      </c>
      <c r="M3174" s="194">
        <v>0</v>
      </c>
      <c r="N3174" s="2" t="s">
        <v>334</v>
      </c>
      <c r="O3174" s="195" t="s">
        <v>3803</v>
      </c>
    </row>
    <row r="3175" spans="1:15">
      <c r="A3175" s="7">
        <v>2017</v>
      </c>
      <c r="B3175" s="7" t="s">
        <v>57</v>
      </c>
      <c r="C3175" s="8">
        <v>42793</v>
      </c>
      <c r="D3175" s="7">
        <v>10</v>
      </c>
      <c r="E3175" s="7" t="str">
        <f t="shared" si="75"/>
        <v>S94279310</v>
      </c>
      <c r="F3175" s="3" t="s">
        <v>19</v>
      </c>
      <c r="G3175" s="2">
        <v>190</v>
      </c>
      <c r="H3175" s="2" t="s">
        <v>6240</v>
      </c>
      <c r="I3175" s="2" t="s">
        <v>5681</v>
      </c>
      <c r="J3175" s="2" t="s">
        <v>2327</v>
      </c>
      <c r="K3175" s="194" t="s">
        <v>17</v>
      </c>
      <c r="L3175" s="2">
        <v>38</v>
      </c>
      <c r="M3175" s="194" t="s">
        <v>506</v>
      </c>
      <c r="N3175" s="2" t="s">
        <v>512</v>
      </c>
      <c r="O3175" s="195" t="s">
        <v>520</v>
      </c>
    </row>
    <row r="3176" spans="1:15">
      <c r="A3176" s="7">
        <v>2017</v>
      </c>
      <c r="B3176" s="7" t="s">
        <v>57</v>
      </c>
      <c r="C3176" s="8">
        <v>42793</v>
      </c>
      <c r="D3176" s="7">
        <v>11</v>
      </c>
      <c r="E3176" s="7" t="str">
        <f t="shared" si="75"/>
        <v>S94279311</v>
      </c>
      <c r="F3176" s="3">
        <v>2018</v>
      </c>
      <c r="G3176" s="2">
        <v>160</v>
      </c>
      <c r="H3176" s="2" t="s">
        <v>6241</v>
      </c>
      <c r="I3176" s="2" t="s">
        <v>6242</v>
      </c>
      <c r="J3176" s="2" t="s">
        <v>1098</v>
      </c>
      <c r="K3176" s="194" t="s">
        <v>17</v>
      </c>
      <c r="L3176" s="2">
        <v>36</v>
      </c>
      <c r="M3176" s="194" t="s">
        <v>312</v>
      </c>
      <c r="N3176" s="2" t="s">
        <v>312</v>
      </c>
      <c r="O3176" s="195" t="s">
        <v>4666</v>
      </c>
    </row>
    <row r="3177" spans="1:15">
      <c r="A3177" s="7">
        <v>2017</v>
      </c>
      <c r="B3177" s="7" t="s">
        <v>57</v>
      </c>
      <c r="C3177" s="8">
        <v>42793</v>
      </c>
      <c r="D3177" s="7">
        <v>12</v>
      </c>
      <c r="E3177" s="7" t="str">
        <f t="shared" si="75"/>
        <v>S94279312</v>
      </c>
      <c r="F3177" s="3">
        <v>2019</v>
      </c>
      <c r="G3177" s="2">
        <v>150</v>
      </c>
      <c r="H3177" s="2" t="s">
        <v>6243</v>
      </c>
      <c r="I3177" s="2" t="s">
        <v>6244</v>
      </c>
      <c r="J3177" s="2" t="s">
        <v>1152</v>
      </c>
      <c r="K3177" s="194" t="s">
        <v>17</v>
      </c>
      <c r="L3177" s="2">
        <v>28</v>
      </c>
      <c r="M3177" s="194">
        <v>10</v>
      </c>
      <c r="N3177" s="2">
        <v>15</v>
      </c>
      <c r="O3177" s="195">
        <v>75</v>
      </c>
    </row>
    <row r="3178" spans="1:15">
      <c r="A3178" s="7">
        <v>2017</v>
      </c>
      <c r="B3178" s="7" t="s">
        <v>57</v>
      </c>
      <c r="C3178" s="8">
        <v>42793</v>
      </c>
      <c r="D3178" s="7">
        <v>13</v>
      </c>
      <c r="E3178" s="7" t="str">
        <f t="shared" si="75"/>
        <v>S94279313</v>
      </c>
      <c r="F3178" s="3">
        <v>2020</v>
      </c>
      <c r="G3178" s="2">
        <v>150</v>
      </c>
      <c r="H3178" s="2" t="s">
        <v>6245</v>
      </c>
      <c r="I3178" s="2" t="s">
        <v>6246</v>
      </c>
      <c r="J3178" s="2" t="s">
        <v>317</v>
      </c>
      <c r="K3178" s="194" t="s">
        <v>17</v>
      </c>
      <c r="L3178" s="2">
        <v>25</v>
      </c>
      <c r="M3178" s="194" t="s">
        <v>6247</v>
      </c>
      <c r="N3178" s="2" t="s">
        <v>5258</v>
      </c>
      <c r="O3178" s="195" t="s">
        <v>632</v>
      </c>
    </row>
    <row r="3179" spans="1:15" ht="15.75" thickBot="1">
      <c r="A3179" s="7">
        <v>2017</v>
      </c>
      <c r="B3179" s="7" t="s">
        <v>57</v>
      </c>
      <c r="C3179" s="8">
        <v>42793</v>
      </c>
      <c r="D3179" s="7">
        <v>14</v>
      </c>
      <c r="E3179" s="7" t="str">
        <f t="shared" si="75"/>
        <v>S94279314</v>
      </c>
      <c r="F3179" s="5">
        <v>2021</v>
      </c>
      <c r="G3179" s="6">
        <v>155</v>
      </c>
      <c r="H3179" s="6" t="s">
        <v>6248</v>
      </c>
      <c r="I3179" s="6" t="s">
        <v>6249</v>
      </c>
      <c r="J3179" s="6" t="s">
        <v>1927</v>
      </c>
      <c r="K3179" s="196" t="s">
        <v>17</v>
      </c>
      <c r="L3179" s="6">
        <v>22</v>
      </c>
      <c r="M3179" s="196" t="s">
        <v>410</v>
      </c>
      <c r="N3179" s="6" t="s">
        <v>6250</v>
      </c>
      <c r="O3179" s="197" t="s">
        <v>6251</v>
      </c>
    </row>
    <row r="3180" spans="1:15" ht="16.5" thickTop="1" thickBot="1">
      <c r="A3180" s="7">
        <v>2017</v>
      </c>
      <c r="B3180" s="7" t="s">
        <v>57</v>
      </c>
      <c r="C3180" s="8">
        <v>42793</v>
      </c>
      <c r="D3180" s="7">
        <v>15</v>
      </c>
      <c r="E3180" s="7" t="str">
        <f t="shared" si="75"/>
        <v>S94279315</v>
      </c>
      <c r="F3180" s="1" t="s">
        <v>15</v>
      </c>
    </row>
    <row r="3181" spans="1:15" ht="16.5" thickTop="1" thickBot="1">
      <c r="A3181" s="7">
        <v>2017</v>
      </c>
      <c r="B3181" s="7" t="s">
        <v>57</v>
      </c>
      <c r="C3181" s="8">
        <v>42793</v>
      </c>
      <c r="D3181" s="7">
        <v>16</v>
      </c>
      <c r="E3181" s="7" t="str">
        <f t="shared" si="75"/>
        <v>S94279316</v>
      </c>
      <c r="F3181" s="338" t="s">
        <v>1</v>
      </c>
      <c r="G3181" s="341" t="s">
        <v>2</v>
      </c>
      <c r="H3181" s="342"/>
      <c r="I3181" s="342"/>
      <c r="J3181" s="343"/>
      <c r="K3181" s="344" t="s">
        <v>3</v>
      </c>
      <c r="L3181" s="343"/>
      <c r="M3181" s="344" t="s">
        <v>144</v>
      </c>
      <c r="N3181" s="342"/>
      <c r="O3181" s="342"/>
    </row>
    <row r="3182" spans="1:15" ht="18" customHeight="1" thickBot="1">
      <c r="A3182" s="7">
        <v>2017</v>
      </c>
      <c r="B3182" s="7" t="s">
        <v>57</v>
      </c>
      <c r="C3182" s="8">
        <v>42793</v>
      </c>
      <c r="D3182" s="7">
        <v>17</v>
      </c>
      <c r="E3182" s="7" t="str">
        <f t="shared" ref="E3182:E3209" si="76">B3182&amp;C3182&amp;D3182</f>
        <v>S94279317</v>
      </c>
      <c r="F3182" s="339"/>
      <c r="G3182" s="345" t="s">
        <v>5</v>
      </c>
      <c r="H3182" s="347" t="s">
        <v>145</v>
      </c>
      <c r="I3182" s="348"/>
      <c r="J3182" s="349"/>
      <c r="K3182" s="350" t="s">
        <v>6</v>
      </c>
      <c r="L3182" s="352" t="s">
        <v>7</v>
      </c>
      <c r="M3182" s="350" t="s">
        <v>8</v>
      </c>
      <c r="N3182" s="354" t="s">
        <v>146</v>
      </c>
      <c r="O3182" s="356" t="s">
        <v>147</v>
      </c>
    </row>
    <row r="3183" spans="1:15" ht="15.75" thickBot="1">
      <c r="A3183" s="7">
        <v>2017</v>
      </c>
      <c r="B3183" s="7" t="s">
        <v>57</v>
      </c>
      <c r="C3183" s="8">
        <v>42793</v>
      </c>
      <c r="D3183" s="7">
        <v>18</v>
      </c>
      <c r="E3183" s="7" t="str">
        <f t="shared" si="76"/>
        <v>S94279318</v>
      </c>
      <c r="F3183" s="340"/>
      <c r="G3183" s="346"/>
      <c r="H3183" s="191" t="s">
        <v>9</v>
      </c>
      <c r="I3183" s="192" t="s">
        <v>18</v>
      </c>
      <c r="J3183" s="193" t="s">
        <v>11</v>
      </c>
      <c r="K3183" s="351"/>
      <c r="L3183" s="353"/>
      <c r="M3183" s="351"/>
      <c r="N3183" s="355"/>
      <c r="O3183" s="357"/>
    </row>
    <row r="3184" spans="1:15">
      <c r="A3184" s="7">
        <v>2017</v>
      </c>
      <c r="B3184" s="7" t="s">
        <v>57</v>
      </c>
      <c r="C3184" s="8">
        <v>42793</v>
      </c>
      <c r="D3184" s="7">
        <v>19</v>
      </c>
      <c r="E3184" s="7" t="str">
        <f t="shared" si="76"/>
        <v>S94279319</v>
      </c>
      <c r="F3184" s="3" t="s">
        <v>16</v>
      </c>
      <c r="G3184" s="2">
        <v>58</v>
      </c>
      <c r="H3184" s="2" t="s">
        <v>6252</v>
      </c>
      <c r="I3184" s="2" t="s">
        <v>6253</v>
      </c>
      <c r="J3184" s="2" t="s">
        <v>2344</v>
      </c>
      <c r="K3184" s="194" t="s">
        <v>17</v>
      </c>
      <c r="L3184" s="2">
        <v>50</v>
      </c>
      <c r="M3184" s="194" t="s">
        <v>1460</v>
      </c>
      <c r="N3184" s="2" t="s">
        <v>301</v>
      </c>
      <c r="O3184" s="195">
        <v>40</v>
      </c>
    </row>
    <row r="3185" spans="1:15">
      <c r="A3185" s="7">
        <v>2017</v>
      </c>
      <c r="B3185" s="7" t="s">
        <v>57</v>
      </c>
      <c r="C3185" s="8">
        <v>42793</v>
      </c>
      <c r="D3185" s="7">
        <v>20</v>
      </c>
      <c r="E3185" s="7" t="str">
        <f t="shared" si="76"/>
        <v>S94279320</v>
      </c>
      <c r="F3185" s="4">
        <v>42767</v>
      </c>
      <c r="G3185" s="2">
        <v>182</v>
      </c>
      <c r="H3185" s="2" t="s">
        <v>6254</v>
      </c>
      <c r="I3185" s="2" t="s">
        <v>6255</v>
      </c>
      <c r="J3185" s="2" t="s">
        <v>1253</v>
      </c>
      <c r="K3185" s="194" t="s">
        <v>100</v>
      </c>
      <c r="L3185" s="2">
        <v>48</v>
      </c>
      <c r="M3185" s="194" t="s">
        <v>423</v>
      </c>
      <c r="N3185" s="2" t="s">
        <v>423</v>
      </c>
      <c r="O3185" s="195">
        <v>75</v>
      </c>
    </row>
    <row r="3186" spans="1:15">
      <c r="A3186" s="7">
        <v>2017</v>
      </c>
      <c r="B3186" s="7" t="s">
        <v>57</v>
      </c>
      <c r="C3186" s="8">
        <v>42793</v>
      </c>
      <c r="D3186" s="7">
        <v>21</v>
      </c>
      <c r="E3186" s="7" t="str">
        <f t="shared" si="76"/>
        <v>S94279321</v>
      </c>
      <c r="F3186" s="4">
        <v>42795</v>
      </c>
      <c r="G3186" s="2">
        <v>220</v>
      </c>
      <c r="H3186" s="2" t="s">
        <v>6256</v>
      </c>
      <c r="I3186" s="2" t="s">
        <v>2924</v>
      </c>
      <c r="J3186" s="2" t="s">
        <v>2745</v>
      </c>
      <c r="K3186" s="194" t="s">
        <v>100</v>
      </c>
      <c r="L3186" s="2">
        <v>45</v>
      </c>
      <c r="M3186" s="194" t="s">
        <v>1248</v>
      </c>
      <c r="N3186" s="2" t="s">
        <v>303</v>
      </c>
      <c r="O3186" s="195" t="s">
        <v>1917</v>
      </c>
    </row>
    <row r="3187" spans="1:15">
      <c r="A3187" s="7">
        <v>2017</v>
      </c>
      <c r="B3187" s="7" t="s">
        <v>57</v>
      </c>
      <c r="C3187" s="8">
        <v>42793</v>
      </c>
      <c r="D3187" s="7">
        <v>22</v>
      </c>
      <c r="E3187" s="7" t="str">
        <f t="shared" si="76"/>
        <v>S94279322</v>
      </c>
      <c r="F3187" s="4">
        <v>42826</v>
      </c>
      <c r="G3187" s="2">
        <v>185</v>
      </c>
      <c r="H3187" s="2" t="s">
        <v>6257</v>
      </c>
      <c r="I3187" s="2" t="s">
        <v>6258</v>
      </c>
      <c r="J3187" s="2" t="s">
        <v>2294</v>
      </c>
      <c r="K3187" s="194" t="s">
        <v>100</v>
      </c>
      <c r="L3187" s="2">
        <v>44</v>
      </c>
      <c r="M3187" s="194" t="s">
        <v>728</v>
      </c>
      <c r="N3187" s="2" t="s">
        <v>728</v>
      </c>
      <c r="O3187" s="195" t="s">
        <v>3522</v>
      </c>
    </row>
    <row r="3188" spans="1:15">
      <c r="A3188" s="7">
        <v>2017</v>
      </c>
      <c r="B3188" s="7" t="s">
        <v>57</v>
      </c>
      <c r="C3188" s="8">
        <v>42793</v>
      </c>
      <c r="D3188" s="7">
        <v>23</v>
      </c>
      <c r="E3188" s="7" t="str">
        <f t="shared" si="76"/>
        <v>S94279323</v>
      </c>
      <c r="F3188" s="4">
        <v>42856</v>
      </c>
      <c r="G3188" s="2">
        <v>240</v>
      </c>
      <c r="H3188" s="2" t="s">
        <v>6259</v>
      </c>
      <c r="I3188" s="2" t="s">
        <v>6260</v>
      </c>
      <c r="J3188" s="2" t="s">
        <v>1744</v>
      </c>
      <c r="K3188" s="194" t="s">
        <v>17</v>
      </c>
      <c r="L3188" s="2">
        <v>41</v>
      </c>
      <c r="M3188" s="194" t="s">
        <v>1248</v>
      </c>
      <c r="N3188" s="2" t="s">
        <v>303</v>
      </c>
      <c r="O3188" s="195" t="s">
        <v>1917</v>
      </c>
    </row>
    <row r="3189" spans="1:15">
      <c r="A3189" s="7">
        <v>2017</v>
      </c>
      <c r="B3189" s="7" t="s">
        <v>57</v>
      </c>
      <c r="C3189" s="8">
        <v>42793</v>
      </c>
      <c r="D3189" s="7">
        <v>24</v>
      </c>
      <c r="E3189" s="7" t="str">
        <f t="shared" si="76"/>
        <v>S94279324</v>
      </c>
      <c r="F3189" s="3" t="s">
        <v>19</v>
      </c>
      <c r="G3189" s="2">
        <v>225</v>
      </c>
      <c r="H3189" s="2" t="s">
        <v>6261</v>
      </c>
      <c r="I3189" s="2" t="s">
        <v>6262</v>
      </c>
      <c r="J3189" s="2" t="s">
        <v>1654</v>
      </c>
      <c r="K3189" s="194" t="s">
        <v>100</v>
      </c>
      <c r="L3189" s="2">
        <v>41</v>
      </c>
      <c r="M3189" s="194" t="s">
        <v>506</v>
      </c>
      <c r="N3189" s="2" t="s">
        <v>444</v>
      </c>
      <c r="O3189" s="195" t="s">
        <v>1467</v>
      </c>
    </row>
    <row r="3190" spans="1:15">
      <c r="A3190" s="7">
        <v>2017</v>
      </c>
      <c r="B3190" s="7" t="s">
        <v>57</v>
      </c>
      <c r="C3190" s="8">
        <v>42793</v>
      </c>
      <c r="D3190" s="7">
        <v>25</v>
      </c>
      <c r="E3190" s="7" t="str">
        <f t="shared" si="76"/>
        <v>S94279325</v>
      </c>
      <c r="F3190" s="3">
        <v>2018</v>
      </c>
      <c r="G3190" s="2">
        <v>200</v>
      </c>
      <c r="H3190" s="2" t="s">
        <v>6263</v>
      </c>
      <c r="I3190" s="2" t="s">
        <v>6264</v>
      </c>
      <c r="J3190" s="2" t="s">
        <v>2333</v>
      </c>
      <c r="K3190" s="194" t="s">
        <v>17</v>
      </c>
      <c r="L3190" s="2">
        <v>33</v>
      </c>
      <c r="M3190" s="194" t="s">
        <v>301</v>
      </c>
      <c r="N3190" s="2">
        <v>0</v>
      </c>
      <c r="O3190" s="195" t="s">
        <v>507</v>
      </c>
    </row>
    <row r="3191" spans="1:15">
      <c r="A3191" s="7">
        <v>2017</v>
      </c>
      <c r="B3191" s="7" t="s">
        <v>57</v>
      </c>
      <c r="C3191" s="8">
        <v>42793</v>
      </c>
      <c r="D3191" s="7">
        <v>26</v>
      </c>
      <c r="E3191" s="7" t="str">
        <f t="shared" si="76"/>
        <v>S94279326</v>
      </c>
      <c r="F3191" s="3">
        <v>2019</v>
      </c>
      <c r="G3191" s="2">
        <v>190</v>
      </c>
      <c r="H3191" s="2" t="s">
        <v>6265</v>
      </c>
      <c r="I3191" s="2" t="s">
        <v>6266</v>
      </c>
      <c r="J3191" s="2" t="s">
        <v>564</v>
      </c>
      <c r="K3191" s="194" t="s">
        <v>17</v>
      </c>
      <c r="L3191" s="2">
        <v>25</v>
      </c>
      <c r="M3191" s="194" t="s">
        <v>461</v>
      </c>
      <c r="N3191" s="2">
        <v>25</v>
      </c>
      <c r="O3191" s="195" t="s">
        <v>482</v>
      </c>
    </row>
    <row r="3192" spans="1:15">
      <c r="A3192" s="7">
        <v>2017</v>
      </c>
      <c r="B3192" s="7" t="s">
        <v>57</v>
      </c>
      <c r="C3192" s="8">
        <v>42793</v>
      </c>
      <c r="D3192" s="7">
        <v>27</v>
      </c>
      <c r="E3192" s="7" t="str">
        <f t="shared" si="76"/>
        <v>S94279327</v>
      </c>
      <c r="F3192" s="3">
        <v>2020</v>
      </c>
      <c r="G3192" s="2">
        <v>190</v>
      </c>
      <c r="H3192" s="2" t="s">
        <v>2755</v>
      </c>
      <c r="I3192" s="2" t="s">
        <v>5209</v>
      </c>
      <c r="J3192" s="2" t="s">
        <v>1604</v>
      </c>
      <c r="K3192" s="194" t="s">
        <v>137</v>
      </c>
      <c r="L3192" s="2">
        <v>20</v>
      </c>
      <c r="M3192" s="194" t="s">
        <v>461</v>
      </c>
      <c r="N3192" s="2">
        <v>25</v>
      </c>
      <c r="O3192" s="195" t="s">
        <v>482</v>
      </c>
    </row>
    <row r="3193" spans="1:15" ht="15.75" thickBot="1">
      <c r="A3193" s="7">
        <v>2017</v>
      </c>
      <c r="B3193" s="7" t="s">
        <v>57</v>
      </c>
      <c r="C3193" s="8">
        <v>42793</v>
      </c>
      <c r="D3193" s="7">
        <v>28</v>
      </c>
      <c r="E3193" s="7" t="str">
        <f t="shared" si="76"/>
        <v>S94279328</v>
      </c>
      <c r="F3193" s="5">
        <v>2021</v>
      </c>
      <c r="G3193" s="6">
        <v>200</v>
      </c>
      <c r="H3193" s="6" t="s">
        <v>915</v>
      </c>
      <c r="I3193" s="6" t="s">
        <v>6130</v>
      </c>
      <c r="J3193" s="6" t="s">
        <v>2860</v>
      </c>
      <c r="K3193" s="196" t="s">
        <v>138</v>
      </c>
      <c r="L3193" s="6">
        <v>19</v>
      </c>
      <c r="M3193" s="196" t="s">
        <v>2076</v>
      </c>
      <c r="N3193" s="6" t="s">
        <v>2074</v>
      </c>
      <c r="O3193" s="197" t="s">
        <v>2075</v>
      </c>
    </row>
    <row r="3194" spans="1:15" ht="16.5" thickTop="1" thickBot="1">
      <c r="A3194" s="7">
        <v>2017</v>
      </c>
      <c r="B3194" s="7" t="s">
        <v>56</v>
      </c>
      <c r="C3194" s="8">
        <v>42800</v>
      </c>
      <c r="D3194" s="7">
        <v>1</v>
      </c>
      <c r="E3194" s="7" t="str">
        <f t="shared" si="76"/>
        <v>S10428001</v>
      </c>
      <c r="F3194" s="1" t="s">
        <v>0</v>
      </c>
    </row>
    <row r="3195" spans="1:15" ht="16.5" thickTop="1" thickBot="1">
      <c r="A3195" s="7">
        <v>2017</v>
      </c>
      <c r="B3195" s="7" t="s">
        <v>56</v>
      </c>
      <c r="C3195" s="8">
        <v>42800</v>
      </c>
      <c r="D3195" s="7">
        <v>2</v>
      </c>
      <c r="E3195" s="7" t="str">
        <f t="shared" si="76"/>
        <v>S10428002</v>
      </c>
      <c r="F3195" s="338" t="s">
        <v>1</v>
      </c>
      <c r="G3195" s="341" t="s">
        <v>2</v>
      </c>
      <c r="H3195" s="342"/>
      <c r="I3195" s="342"/>
      <c r="J3195" s="343"/>
      <c r="K3195" s="344" t="s">
        <v>3</v>
      </c>
      <c r="L3195" s="343"/>
      <c r="M3195" s="344" t="s">
        <v>144</v>
      </c>
      <c r="N3195" s="342"/>
      <c r="O3195" s="342"/>
    </row>
    <row r="3196" spans="1:15" ht="18" customHeight="1" thickBot="1">
      <c r="A3196" s="7">
        <v>2017</v>
      </c>
      <c r="B3196" s="7" t="s">
        <v>56</v>
      </c>
      <c r="C3196" s="8">
        <v>42800</v>
      </c>
      <c r="D3196" s="7">
        <v>3</v>
      </c>
      <c r="E3196" s="7" t="str">
        <f t="shared" si="76"/>
        <v>S10428003</v>
      </c>
      <c r="F3196" s="339"/>
      <c r="G3196" s="345" t="s">
        <v>5</v>
      </c>
      <c r="H3196" s="347" t="s">
        <v>145</v>
      </c>
      <c r="I3196" s="348"/>
      <c r="J3196" s="349"/>
      <c r="K3196" s="350" t="s">
        <v>6</v>
      </c>
      <c r="L3196" s="352" t="s">
        <v>7</v>
      </c>
      <c r="M3196" s="350" t="s">
        <v>8</v>
      </c>
      <c r="N3196" s="354" t="s">
        <v>146</v>
      </c>
      <c r="O3196" s="356" t="s">
        <v>147</v>
      </c>
    </row>
    <row r="3197" spans="1:15" ht="15.75" thickBot="1">
      <c r="A3197" s="7">
        <v>2017</v>
      </c>
      <c r="B3197" s="7" t="s">
        <v>56</v>
      </c>
      <c r="C3197" s="8">
        <v>42800</v>
      </c>
      <c r="D3197" s="7">
        <v>4</v>
      </c>
      <c r="E3197" s="7" t="str">
        <f t="shared" si="76"/>
        <v>S10428004</v>
      </c>
      <c r="F3197" s="340"/>
      <c r="G3197" s="346"/>
      <c r="H3197" s="191" t="s">
        <v>9</v>
      </c>
      <c r="I3197" s="192" t="s">
        <v>18</v>
      </c>
      <c r="J3197" s="193" t="s">
        <v>11</v>
      </c>
      <c r="K3197" s="351"/>
      <c r="L3197" s="353"/>
      <c r="M3197" s="351"/>
      <c r="N3197" s="355"/>
      <c r="O3197" s="357"/>
    </row>
    <row r="3198" spans="1:15">
      <c r="A3198" s="7">
        <v>2017</v>
      </c>
      <c r="B3198" s="7" t="s">
        <v>56</v>
      </c>
      <c r="C3198" s="8">
        <v>42800</v>
      </c>
      <c r="D3198" s="7">
        <v>5</v>
      </c>
      <c r="E3198" s="7" t="str">
        <f t="shared" si="76"/>
        <v>S10428005</v>
      </c>
      <c r="F3198" s="3" t="s">
        <v>12</v>
      </c>
      <c r="G3198" s="2">
        <v>0</v>
      </c>
      <c r="H3198" s="2" t="s">
        <v>6267</v>
      </c>
      <c r="I3198" s="2" t="s">
        <v>254</v>
      </c>
      <c r="J3198" s="2" t="s">
        <v>6268</v>
      </c>
      <c r="K3198" s="194" t="s">
        <v>100</v>
      </c>
      <c r="L3198" s="2">
        <v>54</v>
      </c>
      <c r="M3198" s="194">
        <v>60</v>
      </c>
      <c r="N3198" s="2" t="s">
        <v>1460</v>
      </c>
      <c r="O3198" s="195" t="s">
        <v>568</v>
      </c>
    </row>
    <row r="3199" spans="1:15">
      <c r="A3199" s="7">
        <v>2017</v>
      </c>
      <c r="B3199" s="7" t="s">
        <v>56</v>
      </c>
      <c r="C3199" s="8">
        <v>42800</v>
      </c>
      <c r="D3199" s="7">
        <v>6</v>
      </c>
      <c r="E3199" s="7" t="str">
        <f t="shared" si="76"/>
        <v>S10428006</v>
      </c>
      <c r="F3199" s="4">
        <v>42795</v>
      </c>
      <c r="G3199" s="2">
        <v>185</v>
      </c>
      <c r="H3199" s="2" t="s">
        <v>647</v>
      </c>
      <c r="I3199" s="2" t="s">
        <v>5889</v>
      </c>
      <c r="J3199" s="2" t="s">
        <v>876</v>
      </c>
      <c r="K3199" s="194" t="s">
        <v>17</v>
      </c>
      <c r="L3199" s="2">
        <v>50</v>
      </c>
      <c r="M3199" s="194">
        <v>10</v>
      </c>
      <c r="N3199" s="2">
        <v>5</v>
      </c>
      <c r="O3199" s="195">
        <v>85</v>
      </c>
    </row>
    <row r="3200" spans="1:15">
      <c r="A3200" s="7">
        <v>2017</v>
      </c>
      <c r="B3200" s="7" t="s">
        <v>56</v>
      </c>
      <c r="C3200" s="8">
        <v>42800</v>
      </c>
      <c r="D3200" s="7">
        <v>7</v>
      </c>
      <c r="E3200" s="7" t="str">
        <f t="shared" si="76"/>
        <v>S10428007</v>
      </c>
      <c r="F3200" s="4">
        <v>42826</v>
      </c>
      <c r="G3200" s="2">
        <v>180</v>
      </c>
      <c r="H3200" s="2" t="s">
        <v>2521</v>
      </c>
      <c r="I3200" s="2" t="s">
        <v>6269</v>
      </c>
      <c r="J3200" s="2" t="s">
        <v>6270</v>
      </c>
      <c r="K3200" s="194" t="s">
        <v>17</v>
      </c>
      <c r="L3200" s="2">
        <v>47</v>
      </c>
      <c r="M3200" s="194" t="s">
        <v>506</v>
      </c>
      <c r="N3200" s="2" t="s">
        <v>512</v>
      </c>
      <c r="O3200" s="195" t="s">
        <v>520</v>
      </c>
    </row>
    <row r="3201" spans="1:15">
      <c r="A3201" s="7">
        <v>2017</v>
      </c>
      <c r="B3201" s="7" t="s">
        <v>56</v>
      </c>
      <c r="C3201" s="8">
        <v>42800</v>
      </c>
      <c r="D3201" s="7">
        <v>8</v>
      </c>
      <c r="E3201" s="7" t="str">
        <f t="shared" si="76"/>
        <v>S10428008</v>
      </c>
      <c r="F3201" s="4">
        <v>42856</v>
      </c>
      <c r="G3201" s="2">
        <v>215</v>
      </c>
      <c r="H3201" s="2" t="s">
        <v>6271</v>
      </c>
      <c r="I3201" s="2" t="s">
        <v>6272</v>
      </c>
      <c r="J3201" s="2" t="s">
        <v>3832</v>
      </c>
      <c r="K3201" s="194" t="s">
        <v>17</v>
      </c>
      <c r="L3201" s="2">
        <v>48</v>
      </c>
      <c r="M3201" s="194">
        <v>10</v>
      </c>
      <c r="N3201" s="2">
        <v>20</v>
      </c>
      <c r="O3201" s="195">
        <v>70</v>
      </c>
    </row>
    <row r="3202" spans="1:15">
      <c r="A3202" s="7">
        <v>2017</v>
      </c>
      <c r="B3202" s="7" t="s">
        <v>56</v>
      </c>
      <c r="C3202" s="8">
        <v>42800</v>
      </c>
      <c r="D3202" s="7">
        <v>9</v>
      </c>
      <c r="E3202" s="7" t="str">
        <f t="shared" si="76"/>
        <v>S10428009</v>
      </c>
      <c r="F3202" s="4">
        <v>42887</v>
      </c>
      <c r="G3202" s="2">
        <v>215</v>
      </c>
      <c r="H3202" s="2" t="s">
        <v>6273</v>
      </c>
      <c r="I3202" s="2" t="s">
        <v>1364</v>
      </c>
      <c r="J3202" s="2" t="s">
        <v>3810</v>
      </c>
      <c r="K3202" s="194" t="s">
        <v>17</v>
      </c>
      <c r="L3202" s="2">
        <v>44</v>
      </c>
      <c r="M3202" s="194">
        <v>10</v>
      </c>
      <c r="N3202" s="2">
        <v>20</v>
      </c>
      <c r="O3202" s="195">
        <v>70</v>
      </c>
    </row>
    <row r="3203" spans="1:15">
      <c r="A3203" s="7">
        <v>2017</v>
      </c>
      <c r="B3203" s="7" t="s">
        <v>56</v>
      </c>
      <c r="C3203" s="8">
        <v>42800</v>
      </c>
      <c r="D3203" s="7">
        <v>10</v>
      </c>
      <c r="E3203" s="7" t="str">
        <f t="shared" si="76"/>
        <v>S104280010</v>
      </c>
      <c r="F3203" s="3" t="s">
        <v>19</v>
      </c>
      <c r="G3203" s="2">
        <v>190</v>
      </c>
      <c r="H3203" s="2" t="s">
        <v>3464</v>
      </c>
      <c r="I3203" s="2" t="s">
        <v>5530</v>
      </c>
      <c r="J3203" s="2" t="s">
        <v>734</v>
      </c>
      <c r="K3203" s="194" t="s">
        <v>17</v>
      </c>
      <c r="L3203" s="2">
        <v>43</v>
      </c>
      <c r="M3203" s="194">
        <v>5</v>
      </c>
      <c r="N3203" s="2">
        <v>35</v>
      </c>
      <c r="O3203" s="195">
        <v>60</v>
      </c>
    </row>
    <row r="3204" spans="1:15">
      <c r="A3204" s="7">
        <v>2017</v>
      </c>
      <c r="B3204" s="7" t="s">
        <v>56</v>
      </c>
      <c r="C3204" s="8">
        <v>42800</v>
      </c>
      <c r="D3204" s="7">
        <v>11</v>
      </c>
      <c r="E3204" s="7" t="str">
        <f t="shared" si="76"/>
        <v>S104280011</v>
      </c>
      <c r="F3204" s="3">
        <v>2018</v>
      </c>
      <c r="G3204" s="2">
        <v>163</v>
      </c>
      <c r="H3204" s="2" t="s">
        <v>6274</v>
      </c>
      <c r="I3204" s="2" t="s">
        <v>3038</v>
      </c>
      <c r="J3204" s="2" t="s">
        <v>1292</v>
      </c>
      <c r="K3204" s="194" t="s">
        <v>17</v>
      </c>
      <c r="L3204" s="2">
        <v>37</v>
      </c>
      <c r="M3204" s="194" t="s">
        <v>1831</v>
      </c>
      <c r="N3204" s="2" t="s">
        <v>400</v>
      </c>
      <c r="O3204" s="195" t="s">
        <v>455</v>
      </c>
    </row>
    <row r="3205" spans="1:15">
      <c r="A3205" s="7">
        <v>2017</v>
      </c>
      <c r="B3205" s="7" t="s">
        <v>56</v>
      </c>
      <c r="C3205" s="8">
        <v>42800</v>
      </c>
      <c r="D3205" s="7">
        <v>12</v>
      </c>
      <c r="E3205" s="7" t="str">
        <f t="shared" si="76"/>
        <v>S104280012</v>
      </c>
      <c r="F3205" s="3">
        <v>2019</v>
      </c>
      <c r="G3205" s="2">
        <v>155</v>
      </c>
      <c r="H3205" s="2" t="s">
        <v>6275</v>
      </c>
      <c r="I3205" s="2" t="s">
        <v>6276</v>
      </c>
      <c r="J3205" s="2" t="s">
        <v>795</v>
      </c>
      <c r="K3205" s="194" t="s">
        <v>17</v>
      </c>
      <c r="L3205" s="2">
        <v>30</v>
      </c>
      <c r="M3205" s="194" t="s">
        <v>508</v>
      </c>
      <c r="N3205" s="2" t="s">
        <v>1100</v>
      </c>
      <c r="O3205" s="195" t="s">
        <v>445</v>
      </c>
    </row>
    <row r="3206" spans="1:15">
      <c r="A3206" s="7">
        <v>2017</v>
      </c>
      <c r="B3206" s="7" t="s">
        <v>56</v>
      </c>
      <c r="C3206" s="8">
        <v>42800</v>
      </c>
      <c r="D3206" s="7">
        <v>13</v>
      </c>
      <c r="E3206" s="7" t="str">
        <f t="shared" si="76"/>
        <v>S104280013</v>
      </c>
      <c r="F3206" s="3">
        <v>2020</v>
      </c>
      <c r="G3206" s="2">
        <v>155</v>
      </c>
      <c r="H3206" s="2" t="s">
        <v>3263</v>
      </c>
      <c r="I3206" s="2" t="s">
        <v>6277</v>
      </c>
      <c r="J3206" s="2" t="s">
        <v>3230</v>
      </c>
      <c r="K3206" s="194" t="s">
        <v>17</v>
      </c>
      <c r="L3206" s="2">
        <v>25</v>
      </c>
      <c r="M3206" s="194" t="s">
        <v>1831</v>
      </c>
      <c r="N3206" s="2" t="s">
        <v>455</v>
      </c>
      <c r="O3206" s="195" t="s">
        <v>400</v>
      </c>
    </row>
    <row r="3207" spans="1:15" ht="15.75" thickBot="1">
      <c r="A3207" s="7">
        <v>2017</v>
      </c>
      <c r="B3207" s="7" t="s">
        <v>56</v>
      </c>
      <c r="C3207" s="8">
        <v>42800</v>
      </c>
      <c r="D3207" s="7">
        <v>14</v>
      </c>
      <c r="E3207" s="7" t="str">
        <f t="shared" si="76"/>
        <v>S104280014</v>
      </c>
      <c r="F3207" s="5">
        <v>2021</v>
      </c>
      <c r="G3207" s="6">
        <v>155</v>
      </c>
      <c r="H3207" s="6">
        <v>153</v>
      </c>
      <c r="I3207" s="6" t="s">
        <v>6278</v>
      </c>
      <c r="J3207" s="6" t="s">
        <v>804</v>
      </c>
      <c r="K3207" s="196" t="s">
        <v>17</v>
      </c>
      <c r="L3207" s="6">
        <v>21</v>
      </c>
      <c r="M3207" s="196" t="s">
        <v>410</v>
      </c>
      <c r="N3207" s="6" t="s">
        <v>3023</v>
      </c>
      <c r="O3207" s="197" t="s">
        <v>3695</v>
      </c>
    </row>
    <row r="3208" spans="1:15" ht="16.5" thickTop="1" thickBot="1">
      <c r="A3208" s="7">
        <v>2017</v>
      </c>
      <c r="B3208" s="7" t="s">
        <v>56</v>
      </c>
      <c r="C3208" s="8">
        <v>42800</v>
      </c>
      <c r="D3208" s="7">
        <v>15</v>
      </c>
      <c r="E3208" s="7" t="str">
        <f t="shared" si="76"/>
        <v>S104280015</v>
      </c>
      <c r="F3208" s="1" t="s">
        <v>15</v>
      </c>
    </row>
    <row r="3209" spans="1:15" ht="16.5" thickTop="1" thickBot="1">
      <c r="A3209" s="7">
        <v>2017</v>
      </c>
      <c r="B3209" s="7" t="s">
        <v>56</v>
      </c>
      <c r="C3209" s="8">
        <v>42800</v>
      </c>
      <c r="D3209" s="7">
        <v>16</v>
      </c>
      <c r="E3209" s="7" t="str">
        <f t="shared" si="76"/>
        <v>S104280016</v>
      </c>
      <c r="F3209" s="338" t="s">
        <v>1</v>
      </c>
      <c r="G3209" s="341" t="s">
        <v>2</v>
      </c>
      <c r="H3209" s="342"/>
      <c r="I3209" s="342"/>
      <c r="J3209" s="343"/>
      <c r="K3209" s="344" t="s">
        <v>3</v>
      </c>
      <c r="L3209" s="343"/>
      <c r="M3209" s="344" t="s">
        <v>144</v>
      </c>
      <c r="N3209" s="342"/>
      <c r="O3209" s="342"/>
    </row>
    <row r="3210" spans="1:15" ht="18" customHeight="1" thickBot="1">
      <c r="A3210" s="7">
        <v>2017</v>
      </c>
      <c r="B3210" s="7" t="s">
        <v>56</v>
      </c>
      <c r="C3210" s="8">
        <v>42800</v>
      </c>
      <c r="D3210" s="7">
        <v>17</v>
      </c>
      <c r="E3210" s="7" t="str">
        <f t="shared" ref="E3210:E3273" si="77">B3210&amp;C3210&amp;D3210</f>
        <v>S104280017</v>
      </c>
      <c r="F3210" s="339"/>
      <c r="G3210" s="345" t="s">
        <v>5</v>
      </c>
      <c r="H3210" s="347" t="s">
        <v>145</v>
      </c>
      <c r="I3210" s="348"/>
      <c r="J3210" s="349"/>
      <c r="K3210" s="350" t="s">
        <v>6</v>
      </c>
      <c r="L3210" s="352" t="s">
        <v>7</v>
      </c>
      <c r="M3210" s="350" t="s">
        <v>8</v>
      </c>
      <c r="N3210" s="354" t="s">
        <v>146</v>
      </c>
      <c r="O3210" s="356" t="s">
        <v>147</v>
      </c>
    </row>
    <row r="3211" spans="1:15" ht="15.75" thickBot="1">
      <c r="A3211" s="7">
        <v>2017</v>
      </c>
      <c r="B3211" s="7" t="s">
        <v>56</v>
      </c>
      <c r="C3211" s="8">
        <v>42800</v>
      </c>
      <c r="D3211" s="7">
        <v>18</v>
      </c>
      <c r="E3211" s="7" t="str">
        <f t="shared" si="77"/>
        <v>S104280018</v>
      </c>
      <c r="F3211" s="340"/>
      <c r="G3211" s="346"/>
      <c r="H3211" s="191" t="s">
        <v>9</v>
      </c>
      <c r="I3211" s="192" t="s">
        <v>18</v>
      </c>
      <c r="J3211" s="193" t="s">
        <v>11</v>
      </c>
      <c r="K3211" s="351"/>
      <c r="L3211" s="353"/>
      <c r="M3211" s="351"/>
      <c r="N3211" s="355"/>
      <c r="O3211" s="357"/>
    </row>
    <row r="3212" spans="1:15">
      <c r="A3212" s="7">
        <v>2017</v>
      </c>
      <c r="B3212" s="7" t="s">
        <v>56</v>
      </c>
      <c r="C3212" s="8">
        <v>42800</v>
      </c>
      <c r="D3212" s="7">
        <v>19</v>
      </c>
      <c r="E3212" s="7" t="str">
        <f t="shared" si="77"/>
        <v>S104280019</v>
      </c>
      <c r="F3212" s="3" t="s">
        <v>16</v>
      </c>
      <c r="G3212" s="2">
        <v>58</v>
      </c>
      <c r="H3212" s="2" t="s">
        <v>4555</v>
      </c>
      <c r="I3212" s="2" t="s">
        <v>6279</v>
      </c>
      <c r="J3212" s="2" t="s">
        <v>3066</v>
      </c>
      <c r="K3212" s="194" t="s">
        <v>100</v>
      </c>
      <c r="L3212" s="2">
        <v>50</v>
      </c>
      <c r="M3212" s="194" t="s">
        <v>444</v>
      </c>
      <c r="N3212" s="2">
        <v>50</v>
      </c>
      <c r="O3212" s="195" t="s">
        <v>529</v>
      </c>
    </row>
    <row r="3213" spans="1:15">
      <c r="A3213" s="7">
        <v>2017</v>
      </c>
      <c r="B3213" s="7" t="s">
        <v>56</v>
      </c>
      <c r="C3213" s="8">
        <v>42800</v>
      </c>
      <c r="D3213" s="7">
        <v>20</v>
      </c>
      <c r="E3213" s="7" t="str">
        <f t="shared" si="77"/>
        <v>S104280020</v>
      </c>
      <c r="F3213" s="4">
        <v>42795</v>
      </c>
      <c r="G3213" s="2">
        <v>243</v>
      </c>
      <c r="H3213" s="2" t="s">
        <v>6280</v>
      </c>
      <c r="I3213" s="2" t="s">
        <v>6281</v>
      </c>
      <c r="J3213" s="2" t="s">
        <v>5165</v>
      </c>
      <c r="K3213" s="194" t="s">
        <v>17</v>
      </c>
      <c r="L3213" s="2">
        <v>45</v>
      </c>
      <c r="M3213" s="194" t="s">
        <v>2768</v>
      </c>
      <c r="N3213" s="2">
        <v>0</v>
      </c>
      <c r="O3213" s="195" t="s">
        <v>6282</v>
      </c>
    </row>
    <row r="3214" spans="1:15">
      <c r="A3214" s="7">
        <v>2017</v>
      </c>
      <c r="B3214" s="7" t="s">
        <v>56</v>
      </c>
      <c r="C3214" s="8">
        <v>42800</v>
      </c>
      <c r="D3214" s="7">
        <v>21</v>
      </c>
      <c r="E3214" s="7" t="str">
        <f t="shared" si="77"/>
        <v>S104280021</v>
      </c>
      <c r="F3214" s="4">
        <v>42826</v>
      </c>
      <c r="G3214" s="2">
        <v>240</v>
      </c>
      <c r="H3214" s="2" t="s">
        <v>6283</v>
      </c>
      <c r="I3214" s="2" t="s">
        <v>6284</v>
      </c>
      <c r="J3214" s="2" t="s">
        <v>3218</v>
      </c>
      <c r="K3214" s="194" t="s">
        <v>17</v>
      </c>
      <c r="L3214" s="2">
        <v>42</v>
      </c>
      <c r="M3214" s="194">
        <v>0</v>
      </c>
      <c r="N3214" s="2" t="s">
        <v>423</v>
      </c>
      <c r="O3214" s="195" t="s">
        <v>284</v>
      </c>
    </row>
    <row r="3215" spans="1:15">
      <c r="A3215" s="7">
        <v>2017</v>
      </c>
      <c r="B3215" s="7" t="s">
        <v>56</v>
      </c>
      <c r="C3215" s="8">
        <v>42800</v>
      </c>
      <c r="D3215" s="7">
        <v>22</v>
      </c>
      <c r="E3215" s="7" t="str">
        <f t="shared" si="77"/>
        <v>S104280022</v>
      </c>
      <c r="F3215" s="4">
        <v>42856</v>
      </c>
      <c r="G3215" s="2">
        <v>255</v>
      </c>
      <c r="H3215" s="2" t="s">
        <v>6285</v>
      </c>
      <c r="I3215" s="2" t="s">
        <v>6286</v>
      </c>
      <c r="J3215" s="2" t="s">
        <v>6287</v>
      </c>
      <c r="K3215" s="194" t="s">
        <v>17</v>
      </c>
      <c r="L3215" s="2">
        <v>40</v>
      </c>
      <c r="M3215" s="194">
        <v>0</v>
      </c>
      <c r="N3215" s="2" t="s">
        <v>1248</v>
      </c>
      <c r="O3215" s="195" t="s">
        <v>6288</v>
      </c>
    </row>
    <row r="3216" spans="1:15">
      <c r="A3216" s="7">
        <v>2017</v>
      </c>
      <c r="B3216" s="7" t="s">
        <v>56</v>
      </c>
      <c r="C3216" s="8">
        <v>42800</v>
      </c>
      <c r="D3216" s="7">
        <v>23</v>
      </c>
      <c r="E3216" s="7" t="str">
        <f t="shared" si="77"/>
        <v>S104280023</v>
      </c>
      <c r="F3216" s="4">
        <v>42887</v>
      </c>
      <c r="G3216" s="2">
        <v>255</v>
      </c>
      <c r="H3216" s="2" t="s">
        <v>6289</v>
      </c>
      <c r="I3216" s="2" t="s">
        <v>6290</v>
      </c>
      <c r="J3216" s="2" t="s">
        <v>2635</v>
      </c>
      <c r="K3216" s="194" t="s">
        <v>17</v>
      </c>
      <c r="L3216" s="2">
        <v>41</v>
      </c>
      <c r="M3216" s="194">
        <v>0</v>
      </c>
      <c r="N3216" s="2" t="s">
        <v>1248</v>
      </c>
      <c r="O3216" s="195" t="s">
        <v>6288</v>
      </c>
    </row>
    <row r="3217" spans="1:15">
      <c r="A3217" s="7">
        <v>2017</v>
      </c>
      <c r="B3217" s="7" t="s">
        <v>56</v>
      </c>
      <c r="C3217" s="8">
        <v>42800</v>
      </c>
      <c r="D3217" s="7">
        <v>24</v>
      </c>
      <c r="E3217" s="7" t="str">
        <f t="shared" si="77"/>
        <v>S104280024</v>
      </c>
      <c r="F3217" s="3" t="s">
        <v>19</v>
      </c>
      <c r="G3217" s="2">
        <v>235</v>
      </c>
      <c r="H3217" s="2" t="s">
        <v>6291</v>
      </c>
      <c r="I3217" s="2" t="s">
        <v>6292</v>
      </c>
      <c r="J3217" s="2" t="s">
        <v>2360</v>
      </c>
      <c r="K3217" s="194" t="s">
        <v>17</v>
      </c>
      <c r="L3217" s="2">
        <v>40</v>
      </c>
      <c r="M3217" s="194">
        <v>0</v>
      </c>
      <c r="N3217" s="2" t="s">
        <v>483</v>
      </c>
      <c r="O3217" s="195" t="s">
        <v>3743</v>
      </c>
    </row>
    <row r="3218" spans="1:15">
      <c r="A3218" s="7">
        <v>2017</v>
      </c>
      <c r="B3218" s="7" t="s">
        <v>56</v>
      </c>
      <c r="C3218" s="8">
        <v>42800</v>
      </c>
      <c r="D3218" s="7">
        <v>25</v>
      </c>
      <c r="E3218" s="7" t="str">
        <f t="shared" si="77"/>
        <v>S104280025</v>
      </c>
      <c r="F3218" s="3">
        <v>2018</v>
      </c>
      <c r="G3218" s="2">
        <v>210</v>
      </c>
      <c r="H3218" s="2">
        <v>211</v>
      </c>
      <c r="I3218" s="2" t="s">
        <v>6293</v>
      </c>
      <c r="J3218" s="2" t="s">
        <v>4463</v>
      </c>
      <c r="K3218" s="194" t="s">
        <v>17</v>
      </c>
      <c r="L3218" s="2">
        <v>33</v>
      </c>
      <c r="M3218" s="194" t="s">
        <v>461</v>
      </c>
      <c r="N3218" s="2">
        <v>25</v>
      </c>
      <c r="O3218" s="195" t="s">
        <v>482</v>
      </c>
    </row>
    <row r="3219" spans="1:15">
      <c r="A3219" s="7">
        <v>2017</v>
      </c>
      <c r="B3219" s="7" t="s">
        <v>56</v>
      </c>
      <c r="C3219" s="8">
        <v>42800</v>
      </c>
      <c r="D3219" s="7">
        <v>26</v>
      </c>
      <c r="E3219" s="7" t="str">
        <f t="shared" si="77"/>
        <v>S104280026</v>
      </c>
      <c r="F3219" s="3">
        <v>2019</v>
      </c>
      <c r="G3219" s="2">
        <v>200</v>
      </c>
      <c r="H3219" s="2" t="s">
        <v>6294</v>
      </c>
      <c r="I3219" s="2" t="s">
        <v>6295</v>
      </c>
      <c r="J3219" s="2" t="s">
        <v>1242</v>
      </c>
      <c r="K3219" s="194" t="s">
        <v>17</v>
      </c>
      <c r="L3219" s="2">
        <v>27</v>
      </c>
      <c r="M3219" s="194" t="s">
        <v>423</v>
      </c>
      <c r="N3219" s="2" t="s">
        <v>1116</v>
      </c>
      <c r="O3219" s="195" t="s">
        <v>461</v>
      </c>
    </row>
    <row r="3220" spans="1:15">
      <c r="A3220" s="7">
        <v>2017</v>
      </c>
      <c r="B3220" s="7" t="s">
        <v>56</v>
      </c>
      <c r="C3220" s="8">
        <v>42800</v>
      </c>
      <c r="D3220" s="7">
        <v>27</v>
      </c>
      <c r="E3220" s="7" t="str">
        <f t="shared" si="77"/>
        <v>S104280027</v>
      </c>
      <c r="F3220" s="3">
        <v>2020</v>
      </c>
      <c r="G3220" s="2">
        <v>200</v>
      </c>
      <c r="H3220" s="2" t="s">
        <v>6296</v>
      </c>
      <c r="I3220" s="2" t="s">
        <v>3026</v>
      </c>
      <c r="J3220" s="2" t="s">
        <v>505</v>
      </c>
      <c r="K3220" s="194" t="s">
        <v>17</v>
      </c>
      <c r="L3220" s="2">
        <v>25</v>
      </c>
      <c r="M3220" s="194" t="s">
        <v>483</v>
      </c>
      <c r="N3220" s="2">
        <v>50</v>
      </c>
      <c r="O3220" s="195" t="s">
        <v>461</v>
      </c>
    </row>
    <row r="3221" spans="1:15" ht="15.75" thickBot="1">
      <c r="A3221" s="7">
        <v>2017</v>
      </c>
      <c r="B3221" s="7" t="s">
        <v>56</v>
      </c>
      <c r="C3221" s="8">
        <v>42800</v>
      </c>
      <c r="D3221" s="7">
        <v>28</v>
      </c>
      <c r="E3221" s="7" t="str">
        <f t="shared" si="77"/>
        <v>S104280028</v>
      </c>
      <c r="F3221" s="5">
        <v>2021</v>
      </c>
      <c r="G3221" s="6">
        <v>200</v>
      </c>
      <c r="H3221" s="6" t="s">
        <v>6297</v>
      </c>
      <c r="I3221" s="6" t="s">
        <v>6298</v>
      </c>
      <c r="J3221" s="6" t="s">
        <v>1331</v>
      </c>
      <c r="K3221" s="196" t="s">
        <v>17</v>
      </c>
      <c r="L3221" s="6">
        <v>23</v>
      </c>
      <c r="M3221" s="196" t="s">
        <v>728</v>
      </c>
      <c r="N3221" s="6" t="s">
        <v>1367</v>
      </c>
      <c r="O3221" s="197">
        <v>40</v>
      </c>
    </row>
    <row r="3222" spans="1:15" ht="16.5" thickTop="1" thickBot="1">
      <c r="A3222" s="7">
        <v>2017</v>
      </c>
      <c r="B3222" s="7" t="s">
        <v>55</v>
      </c>
      <c r="C3222" s="8">
        <v>42807</v>
      </c>
      <c r="D3222" s="7">
        <v>1</v>
      </c>
      <c r="E3222" s="7" t="str">
        <f t="shared" si="77"/>
        <v>S11428071</v>
      </c>
      <c r="F3222" s="1" t="s">
        <v>0</v>
      </c>
    </row>
    <row r="3223" spans="1:15" ht="16.5" thickTop="1" thickBot="1">
      <c r="A3223" s="7">
        <v>2017</v>
      </c>
      <c r="B3223" s="7" t="s">
        <v>55</v>
      </c>
      <c r="C3223" s="8">
        <v>42807</v>
      </c>
      <c r="D3223" s="7">
        <v>2</v>
      </c>
      <c r="E3223" s="7" t="str">
        <f t="shared" si="77"/>
        <v>S11428072</v>
      </c>
      <c r="F3223" s="338" t="s">
        <v>1</v>
      </c>
      <c r="G3223" s="341" t="s">
        <v>2</v>
      </c>
      <c r="H3223" s="342"/>
      <c r="I3223" s="342"/>
      <c r="J3223" s="343"/>
      <c r="K3223" s="344" t="s">
        <v>3</v>
      </c>
      <c r="L3223" s="343"/>
      <c r="M3223" s="344" t="s">
        <v>144</v>
      </c>
      <c r="N3223" s="342"/>
      <c r="O3223" s="342"/>
    </row>
    <row r="3224" spans="1:15" ht="18" customHeight="1" thickBot="1">
      <c r="A3224" s="7">
        <v>2017</v>
      </c>
      <c r="B3224" s="7" t="s">
        <v>55</v>
      </c>
      <c r="C3224" s="8">
        <v>42807</v>
      </c>
      <c r="D3224" s="7">
        <v>3</v>
      </c>
      <c r="E3224" s="7" t="str">
        <f t="shared" si="77"/>
        <v>S11428073</v>
      </c>
      <c r="F3224" s="339"/>
      <c r="G3224" s="345" t="s">
        <v>5</v>
      </c>
      <c r="H3224" s="347" t="s">
        <v>145</v>
      </c>
      <c r="I3224" s="348"/>
      <c r="J3224" s="349"/>
      <c r="K3224" s="350" t="s">
        <v>6</v>
      </c>
      <c r="L3224" s="352" t="s">
        <v>7</v>
      </c>
      <c r="M3224" s="350" t="s">
        <v>8</v>
      </c>
      <c r="N3224" s="354" t="s">
        <v>146</v>
      </c>
      <c r="O3224" s="356" t="s">
        <v>147</v>
      </c>
    </row>
    <row r="3225" spans="1:15" ht="15.75" thickBot="1">
      <c r="A3225" s="7">
        <v>2017</v>
      </c>
      <c r="B3225" s="7" t="s">
        <v>55</v>
      </c>
      <c r="C3225" s="8">
        <v>42807</v>
      </c>
      <c r="D3225" s="7">
        <v>4</v>
      </c>
      <c r="E3225" s="7" t="str">
        <f t="shared" si="77"/>
        <v>S11428074</v>
      </c>
      <c r="F3225" s="340"/>
      <c r="G3225" s="346"/>
      <c r="H3225" s="191" t="s">
        <v>9</v>
      </c>
      <c r="I3225" s="192" t="s">
        <v>18</v>
      </c>
      <c r="J3225" s="193" t="s">
        <v>11</v>
      </c>
      <c r="K3225" s="351"/>
      <c r="L3225" s="353"/>
      <c r="M3225" s="351"/>
      <c r="N3225" s="355"/>
      <c r="O3225" s="357"/>
    </row>
    <row r="3226" spans="1:15">
      <c r="A3226" s="7">
        <v>2017</v>
      </c>
      <c r="B3226" s="7" t="s">
        <v>55</v>
      </c>
      <c r="C3226" s="8">
        <v>42807</v>
      </c>
      <c r="D3226" s="7">
        <v>5</v>
      </c>
      <c r="E3226" s="7" t="str">
        <f t="shared" si="77"/>
        <v>S11428075</v>
      </c>
      <c r="F3226" s="3" t="s">
        <v>12</v>
      </c>
      <c r="G3226" s="2" t="s">
        <v>6299</v>
      </c>
      <c r="H3226" s="2" t="s">
        <v>6299</v>
      </c>
      <c r="I3226" s="2" t="s">
        <v>2407</v>
      </c>
      <c r="J3226" s="2" t="s">
        <v>700</v>
      </c>
      <c r="K3226" s="194" t="s">
        <v>13</v>
      </c>
      <c r="L3226" s="2">
        <v>48</v>
      </c>
      <c r="M3226" s="194" t="s">
        <v>632</v>
      </c>
      <c r="N3226" s="2" t="s">
        <v>529</v>
      </c>
      <c r="O3226" s="195" t="s">
        <v>506</v>
      </c>
    </row>
    <row r="3227" spans="1:15">
      <c r="A3227" s="7">
        <v>2017</v>
      </c>
      <c r="B3227" s="7" t="s">
        <v>55</v>
      </c>
      <c r="C3227" s="8">
        <v>42807</v>
      </c>
      <c r="D3227" s="7">
        <v>6</v>
      </c>
      <c r="E3227" s="7" t="str">
        <f t="shared" si="77"/>
        <v>S11428076</v>
      </c>
      <c r="F3227" s="4">
        <v>42795</v>
      </c>
      <c r="G3227" s="2" t="s">
        <v>6300</v>
      </c>
      <c r="H3227" s="2" t="s">
        <v>6300</v>
      </c>
      <c r="I3227" s="2" t="s">
        <v>6301</v>
      </c>
      <c r="J3227" s="2" t="s">
        <v>653</v>
      </c>
      <c r="K3227" s="194" t="s">
        <v>13</v>
      </c>
      <c r="L3227" s="2">
        <v>52</v>
      </c>
      <c r="M3227" s="194">
        <v>0</v>
      </c>
      <c r="N3227" s="2">
        <v>0</v>
      </c>
      <c r="O3227" s="195">
        <v>100</v>
      </c>
    </row>
    <row r="3228" spans="1:15">
      <c r="A3228" s="7">
        <v>2017</v>
      </c>
      <c r="B3228" s="7" t="s">
        <v>55</v>
      </c>
      <c r="C3228" s="8">
        <v>42807</v>
      </c>
      <c r="D3228" s="7">
        <v>7</v>
      </c>
      <c r="E3228" s="7" t="str">
        <f t="shared" si="77"/>
        <v>S11428077</v>
      </c>
      <c r="F3228" s="4">
        <v>42826</v>
      </c>
      <c r="G3228" s="2" t="s">
        <v>6302</v>
      </c>
      <c r="H3228" s="2" t="s">
        <v>6302</v>
      </c>
      <c r="I3228" s="2" t="s">
        <v>6303</v>
      </c>
      <c r="J3228" s="2" t="s">
        <v>2928</v>
      </c>
      <c r="K3228" s="194" t="s">
        <v>13</v>
      </c>
      <c r="L3228" s="2">
        <v>49</v>
      </c>
      <c r="M3228" s="194" t="s">
        <v>799</v>
      </c>
      <c r="N3228" s="2">
        <v>0</v>
      </c>
      <c r="O3228" s="195" t="s">
        <v>2499</v>
      </c>
    </row>
    <row r="3229" spans="1:15">
      <c r="A3229" s="7">
        <v>2017</v>
      </c>
      <c r="B3229" s="7" t="s">
        <v>55</v>
      </c>
      <c r="C3229" s="8">
        <v>42807</v>
      </c>
      <c r="D3229" s="7">
        <v>8</v>
      </c>
      <c r="E3229" s="7" t="str">
        <f t="shared" si="77"/>
        <v>S11428078</v>
      </c>
      <c r="F3229" s="4">
        <v>42856</v>
      </c>
      <c r="G3229" s="2" t="s">
        <v>6304</v>
      </c>
      <c r="H3229" s="2" t="s">
        <v>6304</v>
      </c>
      <c r="I3229" s="2" t="s">
        <v>6305</v>
      </c>
      <c r="J3229" s="2" t="s">
        <v>1934</v>
      </c>
      <c r="K3229" s="194" t="s">
        <v>13</v>
      </c>
      <c r="L3229" s="2">
        <v>47</v>
      </c>
      <c r="M3229" s="194">
        <v>0</v>
      </c>
      <c r="N3229" s="2">
        <v>0</v>
      </c>
      <c r="O3229" s="195">
        <v>100</v>
      </c>
    </row>
    <row r="3230" spans="1:15">
      <c r="A3230" s="7">
        <v>2017</v>
      </c>
      <c r="B3230" s="7" t="s">
        <v>55</v>
      </c>
      <c r="C3230" s="8">
        <v>42807</v>
      </c>
      <c r="D3230" s="7">
        <v>9</v>
      </c>
      <c r="E3230" s="7" t="str">
        <f t="shared" si="77"/>
        <v>S11428079</v>
      </c>
      <c r="F3230" s="4">
        <v>42887</v>
      </c>
      <c r="G3230" s="2" t="s">
        <v>6306</v>
      </c>
      <c r="H3230" s="2" t="s">
        <v>6306</v>
      </c>
      <c r="I3230" s="2" t="s">
        <v>6307</v>
      </c>
      <c r="J3230" s="2" t="s">
        <v>4683</v>
      </c>
      <c r="K3230" s="194" t="s">
        <v>13</v>
      </c>
      <c r="L3230" s="2">
        <v>44</v>
      </c>
      <c r="M3230" s="194">
        <v>0</v>
      </c>
      <c r="N3230" s="2">
        <v>0</v>
      </c>
      <c r="O3230" s="195">
        <v>100</v>
      </c>
    </row>
    <row r="3231" spans="1:15">
      <c r="A3231" s="7">
        <v>2017</v>
      </c>
      <c r="B3231" s="7" t="s">
        <v>55</v>
      </c>
      <c r="C3231" s="8">
        <v>42807</v>
      </c>
      <c r="D3231" s="7">
        <v>10</v>
      </c>
      <c r="E3231" s="7" t="str">
        <f t="shared" si="77"/>
        <v>S114280710</v>
      </c>
      <c r="F3231" s="3" t="s">
        <v>19</v>
      </c>
      <c r="G3231" s="2" t="s">
        <v>6308</v>
      </c>
      <c r="H3231" s="2" t="s">
        <v>6308</v>
      </c>
      <c r="I3231" s="2" t="s">
        <v>6309</v>
      </c>
      <c r="J3231" s="2" t="s">
        <v>6310</v>
      </c>
      <c r="K3231" s="194" t="s">
        <v>13</v>
      </c>
      <c r="L3231" s="2">
        <v>45</v>
      </c>
      <c r="M3231" s="194">
        <v>0</v>
      </c>
      <c r="N3231" s="2">
        <v>0</v>
      </c>
      <c r="O3231" s="195">
        <v>100</v>
      </c>
    </row>
    <row r="3232" spans="1:15">
      <c r="A3232" s="7">
        <v>2017</v>
      </c>
      <c r="B3232" s="7" t="s">
        <v>55</v>
      </c>
      <c r="C3232" s="8">
        <v>42807</v>
      </c>
      <c r="D3232" s="7">
        <v>11</v>
      </c>
      <c r="E3232" s="7" t="str">
        <f t="shared" si="77"/>
        <v>S114280711</v>
      </c>
      <c r="F3232" s="3">
        <v>2018</v>
      </c>
      <c r="G3232" s="2" t="s">
        <v>6311</v>
      </c>
      <c r="H3232" s="2" t="s">
        <v>6311</v>
      </c>
      <c r="I3232" s="2" t="s">
        <v>3238</v>
      </c>
      <c r="J3232" s="2" t="s">
        <v>2299</v>
      </c>
      <c r="K3232" s="194" t="s">
        <v>13</v>
      </c>
      <c r="L3232" s="2">
        <v>35</v>
      </c>
      <c r="M3232" s="194">
        <v>0</v>
      </c>
      <c r="N3232" s="2" t="s">
        <v>1023</v>
      </c>
      <c r="O3232" s="195" t="s">
        <v>6312</v>
      </c>
    </row>
    <row r="3233" spans="1:15">
      <c r="A3233" s="7">
        <v>2017</v>
      </c>
      <c r="B3233" s="7" t="s">
        <v>55</v>
      </c>
      <c r="C3233" s="8">
        <v>42807</v>
      </c>
      <c r="D3233" s="7">
        <v>12</v>
      </c>
      <c r="E3233" s="7" t="str">
        <f t="shared" si="77"/>
        <v>S114280712</v>
      </c>
      <c r="F3233" s="3">
        <v>2019</v>
      </c>
      <c r="G3233" s="2" t="s">
        <v>6313</v>
      </c>
      <c r="H3233" s="2" t="s">
        <v>6313</v>
      </c>
      <c r="I3233" s="2" t="s">
        <v>6314</v>
      </c>
      <c r="J3233" s="2" t="s">
        <v>3048</v>
      </c>
      <c r="K3233" s="194" t="s">
        <v>13</v>
      </c>
      <c r="L3233" s="2">
        <v>31</v>
      </c>
      <c r="M3233" s="194" t="s">
        <v>472</v>
      </c>
      <c r="N3233" s="2" t="s">
        <v>1138</v>
      </c>
      <c r="O3233" s="195" t="s">
        <v>4455</v>
      </c>
    </row>
    <row r="3234" spans="1:15">
      <c r="A3234" s="7">
        <v>2017</v>
      </c>
      <c r="B3234" s="7" t="s">
        <v>55</v>
      </c>
      <c r="C3234" s="8">
        <v>42807</v>
      </c>
      <c r="D3234" s="7">
        <v>13</v>
      </c>
      <c r="E3234" s="7" t="str">
        <f t="shared" si="77"/>
        <v>S114280713</v>
      </c>
      <c r="F3234" s="3">
        <v>2020</v>
      </c>
      <c r="G3234" s="2" t="s">
        <v>6315</v>
      </c>
      <c r="H3234" s="2" t="s">
        <v>6315</v>
      </c>
      <c r="I3234" s="2" t="s">
        <v>5411</v>
      </c>
      <c r="J3234" s="2" t="s">
        <v>3230</v>
      </c>
      <c r="K3234" s="194" t="s">
        <v>13</v>
      </c>
      <c r="L3234" s="2">
        <v>26</v>
      </c>
      <c r="M3234" s="194" t="s">
        <v>1023</v>
      </c>
      <c r="N3234" s="2" t="s">
        <v>420</v>
      </c>
      <c r="O3234" s="195" t="s">
        <v>682</v>
      </c>
    </row>
    <row r="3235" spans="1:15" ht="15.75" thickBot="1">
      <c r="A3235" s="7">
        <v>2017</v>
      </c>
      <c r="B3235" s="7" t="s">
        <v>55</v>
      </c>
      <c r="C3235" s="8">
        <v>42807</v>
      </c>
      <c r="D3235" s="7">
        <v>14</v>
      </c>
      <c r="E3235" s="7" t="str">
        <f t="shared" si="77"/>
        <v>S114280714</v>
      </c>
      <c r="F3235" s="5">
        <v>2021</v>
      </c>
      <c r="G3235" s="6" t="s">
        <v>6316</v>
      </c>
      <c r="H3235" s="6" t="s">
        <v>6316</v>
      </c>
      <c r="I3235" s="6" t="s">
        <v>6317</v>
      </c>
      <c r="J3235" s="6" t="s">
        <v>1645</v>
      </c>
      <c r="K3235" s="196" t="s">
        <v>13</v>
      </c>
      <c r="L3235" s="6">
        <v>23</v>
      </c>
      <c r="M3235" s="196">
        <v>8</v>
      </c>
      <c r="N3235" s="6">
        <v>36</v>
      </c>
      <c r="O3235" s="197">
        <v>56</v>
      </c>
    </row>
    <row r="3236" spans="1:15" ht="16.5" thickTop="1" thickBot="1">
      <c r="A3236" s="7">
        <v>2017</v>
      </c>
      <c r="B3236" s="7" t="s">
        <v>55</v>
      </c>
      <c r="C3236" s="8">
        <v>42807</v>
      </c>
      <c r="D3236" s="7">
        <v>15</v>
      </c>
      <c r="E3236" s="7" t="str">
        <f t="shared" si="77"/>
        <v>S114280715</v>
      </c>
      <c r="F3236" s="1" t="s">
        <v>15</v>
      </c>
    </row>
    <row r="3237" spans="1:15" ht="16.5" thickTop="1" thickBot="1">
      <c r="A3237" s="7">
        <v>2017</v>
      </c>
      <c r="B3237" s="7" t="s">
        <v>55</v>
      </c>
      <c r="C3237" s="8">
        <v>42807</v>
      </c>
      <c r="D3237" s="7">
        <v>16</v>
      </c>
      <c r="E3237" s="7" t="str">
        <f t="shared" si="77"/>
        <v>S114280716</v>
      </c>
      <c r="F3237" s="338" t="s">
        <v>1</v>
      </c>
      <c r="G3237" s="341" t="s">
        <v>2</v>
      </c>
      <c r="H3237" s="342"/>
      <c r="I3237" s="342"/>
      <c r="J3237" s="343"/>
      <c r="K3237" s="344" t="s">
        <v>3</v>
      </c>
      <c r="L3237" s="343"/>
      <c r="M3237" s="344" t="s">
        <v>144</v>
      </c>
      <c r="N3237" s="342"/>
      <c r="O3237" s="342"/>
    </row>
    <row r="3238" spans="1:15" ht="18" customHeight="1" thickBot="1">
      <c r="A3238" s="7">
        <v>2017</v>
      </c>
      <c r="B3238" s="7" t="s">
        <v>55</v>
      </c>
      <c r="C3238" s="8">
        <v>42807</v>
      </c>
      <c r="D3238" s="7">
        <v>17</v>
      </c>
      <c r="E3238" s="7" t="str">
        <f t="shared" si="77"/>
        <v>S114280717</v>
      </c>
      <c r="F3238" s="339"/>
      <c r="G3238" s="345" t="s">
        <v>5</v>
      </c>
      <c r="H3238" s="347" t="s">
        <v>145</v>
      </c>
      <c r="I3238" s="348"/>
      <c r="J3238" s="349"/>
      <c r="K3238" s="350" t="s">
        <v>6</v>
      </c>
      <c r="L3238" s="352" t="s">
        <v>7</v>
      </c>
      <c r="M3238" s="350" t="s">
        <v>8</v>
      </c>
      <c r="N3238" s="354" t="s">
        <v>146</v>
      </c>
      <c r="O3238" s="356" t="s">
        <v>147</v>
      </c>
    </row>
    <row r="3239" spans="1:15" ht="15.75" thickBot="1">
      <c r="A3239" s="7">
        <v>2017</v>
      </c>
      <c r="B3239" s="7" t="s">
        <v>55</v>
      </c>
      <c r="C3239" s="8">
        <v>42807</v>
      </c>
      <c r="D3239" s="7">
        <v>18</v>
      </c>
      <c r="E3239" s="7" t="str">
        <f t="shared" si="77"/>
        <v>S114280718</v>
      </c>
      <c r="F3239" s="340"/>
      <c r="G3239" s="346"/>
      <c r="H3239" s="191" t="s">
        <v>9</v>
      </c>
      <c r="I3239" s="192" t="s">
        <v>18</v>
      </c>
      <c r="J3239" s="193" t="s">
        <v>11</v>
      </c>
      <c r="K3239" s="351"/>
      <c r="L3239" s="353"/>
      <c r="M3239" s="351"/>
      <c r="N3239" s="355"/>
      <c r="O3239" s="357"/>
    </row>
    <row r="3240" spans="1:15">
      <c r="A3240" s="7">
        <v>2017</v>
      </c>
      <c r="B3240" s="7" t="s">
        <v>55</v>
      </c>
      <c r="C3240" s="8">
        <v>42807</v>
      </c>
      <c r="D3240" s="7">
        <v>19</v>
      </c>
      <c r="E3240" s="7" t="str">
        <f t="shared" si="77"/>
        <v>S114280719</v>
      </c>
      <c r="F3240" s="3" t="s">
        <v>16</v>
      </c>
      <c r="G3240" s="2" t="s">
        <v>6318</v>
      </c>
      <c r="H3240" s="2" t="s">
        <v>6318</v>
      </c>
      <c r="I3240" s="2" t="s">
        <v>6319</v>
      </c>
      <c r="J3240" s="2" t="s">
        <v>1242</v>
      </c>
      <c r="K3240" s="194" t="s">
        <v>13</v>
      </c>
      <c r="L3240" s="2">
        <v>46</v>
      </c>
      <c r="M3240" s="194" t="s">
        <v>551</v>
      </c>
      <c r="N3240" s="2" t="s">
        <v>551</v>
      </c>
      <c r="O3240" s="195" t="s">
        <v>3662</v>
      </c>
    </row>
    <row r="3241" spans="1:15">
      <c r="A3241" s="7">
        <v>2017</v>
      </c>
      <c r="B3241" s="7" t="s">
        <v>55</v>
      </c>
      <c r="C3241" s="8">
        <v>42807</v>
      </c>
      <c r="D3241" s="7">
        <v>20</v>
      </c>
      <c r="E3241" s="7" t="str">
        <f t="shared" si="77"/>
        <v>S114280720</v>
      </c>
      <c r="F3241" s="4">
        <v>42795</v>
      </c>
      <c r="G3241" s="2" t="s">
        <v>6320</v>
      </c>
      <c r="H3241" s="2" t="s">
        <v>6320</v>
      </c>
      <c r="I3241" s="2" t="s">
        <v>6321</v>
      </c>
      <c r="J3241" s="2" t="s">
        <v>6322</v>
      </c>
      <c r="K3241" s="194" t="s">
        <v>13</v>
      </c>
      <c r="L3241" s="2">
        <v>44</v>
      </c>
      <c r="M3241" s="194">
        <v>0</v>
      </c>
      <c r="N3241" s="2">
        <v>0</v>
      </c>
      <c r="O3241" s="195">
        <v>100</v>
      </c>
    </row>
    <row r="3242" spans="1:15">
      <c r="A3242" s="7">
        <v>2017</v>
      </c>
      <c r="B3242" s="7" t="s">
        <v>55</v>
      </c>
      <c r="C3242" s="8">
        <v>42807</v>
      </c>
      <c r="D3242" s="7">
        <v>21</v>
      </c>
      <c r="E3242" s="7" t="str">
        <f t="shared" si="77"/>
        <v>S114280721</v>
      </c>
      <c r="F3242" s="4">
        <v>42826</v>
      </c>
      <c r="G3242" s="2" t="s">
        <v>6323</v>
      </c>
      <c r="H3242" s="2" t="s">
        <v>6323</v>
      </c>
      <c r="I3242" s="2" t="s">
        <v>6324</v>
      </c>
      <c r="J3242" s="2" t="s">
        <v>5991</v>
      </c>
      <c r="K3242" s="194" t="s">
        <v>13</v>
      </c>
      <c r="L3242" s="2">
        <v>39</v>
      </c>
      <c r="M3242" s="194" t="s">
        <v>984</v>
      </c>
      <c r="N3242" s="2">
        <v>0</v>
      </c>
      <c r="O3242" s="195" t="s">
        <v>2560</v>
      </c>
    </row>
    <row r="3243" spans="1:15">
      <c r="A3243" s="7">
        <v>2017</v>
      </c>
      <c r="B3243" s="7" t="s">
        <v>55</v>
      </c>
      <c r="C3243" s="8">
        <v>42807</v>
      </c>
      <c r="D3243" s="7">
        <v>22</v>
      </c>
      <c r="E3243" s="7" t="str">
        <f t="shared" si="77"/>
        <v>S114280722</v>
      </c>
      <c r="F3243" s="4">
        <v>42856</v>
      </c>
      <c r="G3243" s="2" t="s">
        <v>6325</v>
      </c>
      <c r="H3243" s="2" t="s">
        <v>6325</v>
      </c>
      <c r="I3243" s="2" t="s">
        <v>6326</v>
      </c>
      <c r="J3243" s="2" t="s">
        <v>4015</v>
      </c>
      <c r="K3243" s="194" t="s">
        <v>13</v>
      </c>
      <c r="L3243" s="2">
        <v>36</v>
      </c>
      <c r="M3243" s="194">
        <v>0</v>
      </c>
      <c r="N3243" s="2">
        <v>0</v>
      </c>
      <c r="O3243" s="195">
        <v>100</v>
      </c>
    </row>
    <row r="3244" spans="1:15">
      <c r="A3244" s="7">
        <v>2017</v>
      </c>
      <c r="B3244" s="7" t="s">
        <v>55</v>
      </c>
      <c r="C3244" s="8">
        <v>42807</v>
      </c>
      <c r="D3244" s="7">
        <v>23</v>
      </c>
      <c r="E3244" s="7" t="str">
        <f t="shared" si="77"/>
        <v>S114280723</v>
      </c>
      <c r="F3244" s="4">
        <v>42887</v>
      </c>
      <c r="G3244" s="2" t="s">
        <v>6327</v>
      </c>
      <c r="H3244" s="2" t="s">
        <v>6327</v>
      </c>
      <c r="I3244" s="2" t="s">
        <v>6328</v>
      </c>
      <c r="J3244" s="2" t="s">
        <v>6329</v>
      </c>
      <c r="K3244" s="194" t="s">
        <v>13</v>
      </c>
      <c r="L3244" s="2">
        <v>36</v>
      </c>
      <c r="M3244" s="194">
        <v>0</v>
      </c>
      <c r="N3244" s="2">
        <v>0</v>
      </c>
      <c r="O3244" s="195">
        <v>100</v>
      </c>
    </row>
    <row r="3245" spans="1:15">
      <c r="A3245" s="7">
        <v>2017</v>
      </c>
      <c r="B3245" s="7" t="s">
        <v>55</v>
      </c>
      <c r="C3245" s="8">
        <v>42807</v>
      </c>
      <c r="D3245" s="7">
        <v>24</v>
      </c>
      <c r="E3245" s="7" t="str">
        <f t="shared" si="77"/>
        <v>S114280724</v>
      </c>
      <c r="F3245" s="3" t="s">
        <v>19</v>
      </c>
      <c r="G3245" s="2" t="s">
        <v>6330</v>
      </c>
      <c r="H3245" s="2" t="s">
        <v>6330</v>
      </c>
      <c r="I3245" s="2" t="s">
        <v>6331</v>
      </c>
      <c r="J3245" s="2" t="s">
        <v>1127</v>
      </c>
      <c r="K3245" s="194" t="s">
        <v>13</v>
      </c>
      <c r="L3245" s="2">
        <v>35</v>
      </c>
      <c r="M3245" s="194">
        <v>0</v>
      </c>
      <c r="N3245" s="2">
        <v>0</v>
      </c>
      <c r="O3245" s="195">
        <v>100</v>
      </c>
    </row>
    <row r="3246" spans="1:15">
      <c r="A3246" s="7">
        <v>2017</v>
      </c>
      <c r="B3246" s="7" t="s">
        <v>55</v>
      </c>
      <c r="C3246" s="8">
        <v>42807</v>
      </c>
      <c r="D3246" s="7">
        <v>25</v>
      </c>
      <c r="E3246" s="7" t="str">
        <f t="shared" si="77"/>
        <v>S114280725</v>
      </c>
      <c r="F3246" s="3">
        <v>2018</v>
      </c>
      <c r="G3246" s="2" t="s">
        <v>6332</v>
      </c>
      <c r="H3246" s="2" t="s">
        <v>6332</v>
      </c>
      <c r="I3246" s="2" t="s">
        <v>6333</v>
      </c>
      <c r="J3246" s="2" t="s">
        <v>6334</v>
      </c>
      <c r="K3246" s="194" t="s">
        <v>13</v>
      </c>
      <c r="L3246" s="2">
        <v>27</v>
      </c>
      <c r="M3246" s="194">
        <v>0</v>
      </c>
      <c r="N3246" s="2" t="s">
        <v>551</v>
      </c>
      <c r="O3246" s="195" t="s">
        <v>550</v>
      </c>
    </row>
    <row r="3247" spans="1:15">
      <c r="A3247" s="7">
        <v>2017</v>
      </c>
      <c r="B3247" s="7" t="s">
        <v>55</v>
      </c>
      <c r="C3247" s="8">
        <v>42807</v>
      </c>
      <c r="D3247" s="7">
        <v>26</v>
      </c>
      <c r="E3247" s="7" t="str">
        <f t="shared" si="77"/>
        <v>S114280726</v>
      </c>
      <c r="F3247" s="3">
        <v>2019</v>
      </c>
      <c r="G3247" s="2" t="s">
        <v>6335</v>
      </c>
      <c r="H3247" s="2" t="s">
        <v>6335</v>
      </c>
      <c r="I3247" s="2" t="s">
        <v>1365</v>
      </c>
      <c r="J3247" s="2" t="s">
        <v>3862</v>
      </c>
      <c r="K3247" s="194" t="s">
        <v>13</v>
      </c>
      <c r="L3247" s="2">
        <v>25</v>
      </c>
      <c r="M3247" s="194">
        <v>10</v>
      </c>
      <c r="N3247" s="2">
        <v>20</v>
      </c>
      <c r="O3247" s="195">
        <v>70</v>
      </c>
    </row>
    <row r="3248" spans="1:15">
      <c r="A3248" s="7">
        <v>2017</v>
      </c>
      <c r="B3248" s="7" t="s">
        <v>55</v>
      </c>
      <c r="C3248" s="8">
        <v>42807</v>
      </c>
      <c r="D3248" s="7">
        <v>27</v>
      </c>
      <c r="E3248" s="7" t="str">
        <f t="shared" si="77"/>
        <v>S114280727</v>
      </c>
      <c r="F3248" s="3">
        <v>2020</v>
      </c>
      <c r="G3248" s="2" t="s">
        <v>6336</v>
      </c>
      <c r="H3248" s="2" t="s">
        <v>6336</v>
      </c>
      <c r="I3248" s="2" t="s">
        <v>6337</v>
      </c>
      <c r="J3248" s="2" t="s">
        <v>1895</v>
      </c>
      <c r="K3248" s="194" t="s">
        <v>13</v>
      </c>
      <c r="L3248" s="2">
        <v>22</v>
      </c>
      <c r="M3248" s="194">
        <v>5</v>
      </c>
      <c r="N3248" s="2">
        <v>30</v>
      </c>
      <c r="O3248" s="195">
        <v>65</v>
      </c>
    </row>
    <row r="3249" spans="1:15" ht="15.75" thickBot="1">
      <c r="A3249" s="7">
        <v>2017</v>
      </c>
      <c r="B3249" s="7" t="s">
        <v>55</v>
      </c>
      <c r="C3249" s="8">
        <v>42807</v>
      </c>
      <c r="D3249" s="7">
        <v>28</v>
      </c>
      <c r="E3249" s="7" t="str">
        <f t="shared" si="77"/>
        <v>S114280728</v>
      </c>
      <c r="F3249" s="5">
        <v>2021</v>
      </c>
      <c r="G3249" s="6" t="s">
        <v>2542</v>
      </c>
      <c r="H3249" s="6" t="s">
        <v>2542</v>
      </c>
      <c r="I3249" s="6" t="s">
        <v>6338</v>
      </c>
      <c r="J3249" s="6" t="s">
        <v>4332</v>
      </c>
      <c r="K3249" s="196" t="s">
        <v>13</v>
      </c>
      <c r="L3249" s="6">
        <v>21</v>
      </c>
      <c r="M3249" s="196">
        <v>10</v>
      </c>
      <c r="N3249" s="6">
        <v>35</v>
      </c>
      <c r="O3249" s="197">
        <v>55</v>
      </c>
    </row>
    <row r="3250" spans="1:15" ht="16.5" thickTop="1" thickBot="1">
      <c r="A3250" s="7">
        <v>2017</v>
      </c>
      <c r="B3250" s="7" t="s">
        <v>54</v>
      </c>
      <c r="C3250" s="8">
        <v>42814</v>
      </c>
      <c r="D3250" s="7">
        <v>1</v>
      </c>
      <c r="E3250" s="7" t="str">
        <f t="shared" si="77"/>
        <v>S12428141</v>
      </c>
      <c r="F3250" s="1" t="s">
        <v>0</v>
      </c>
    </row>
    <row r="3251" spans="1:15" ht="16.5" thickTop="1" thickBot="1">
      <c r="A3251" s="7">
        <v>2017</v>
      </c>
      <c r="B3251" s="7" t="s">
        <v>54</v>
      </c>
      <c r="C3251" s="8">
        <v>42814</v>
      </c>
      <c r="D3251" s="7">
        <v>2</v>
      </c>
      <c r="E3251" s="7" t="str">
        <f t="shared" si="77"/>
        <v>S12428142</v>
      </c>
      <c r="F3251" s="338" t="s">
        <v>1</v>
      </c>
      <c r="G3251" s="341" t="s">
        <v>2</v>
      </c>
      <c r="H3251" s="342"/>
      <c r="I3251" s="342"/>
      <c r="J3251" s="343"/>
      <c r="K3251" s="344" t="s">
        <v>3</v>
      </c>
      <c r="L3251" s="343"/>
      <c r="M3251" s="344" t="s">
        <v>144</v>
      </c>
      <c r="N3251" s="342"/>
      <c r="O3251" s="342"/>
    </row>
    <row r="3252" spans="1:15" ht="18" customHeight="1" thickBot="1">
      <c r="A3252" s="7">
        <v>2017</v>
      </c>
      <c r="B3252" s="7" t="s">
        <v>54</v>
      </c>
      <c r="C3252" s="8">
        <v>42814</v>
      </c>
      <c r="D3252" s="7">
        <v>3</v>
      </c>
      <c r="E3252" s="7" t="str">
        <f t="shared" si="77"/>
        <v>S12428143</v>
      </c>
      <c r="F3252" s="339"/>
      <c r="G3252" s="345" t="s">
        <v>5</v>
      </c>
      <c r="H3252" s="347" t="s">
        <v>145</v>
      </c>
      <c r="I3252" s="348"/>
      <c r="J3252" s="349"/>
      <c r="K3252" s="350" t="s">
        <v>6</v>
      </c>
      <c r="L3252" s="352" t="s">
        <v>7</v>
      </c>
      <c r="M3252" s="350" t="s">
        <v>8</v>
      </c>
      <c r="N3252" s="354" t="s">
        <v>146</v>
      </c>
      <c r="O3252" s="356" t="s">
        <v>147</v>
      </c>
    </row>
    <row r="3253" spans="1:15" ht="15.75" thickBot="1">
      <c r="A3253" s="7">
        <v>2017</v>
      </c>
      <c r="B3253" s="7" t="s">
        <v>54</v>
      </c>
      <c r="C3253" s="8">
        <v>42814</v>
      </c>
      <c r="D3253" s="7">
        <v>4</v>
      </c>
      <c r="E3253" s="7" t="str">
        <f t="shared" si="77"/>
        <v>S12428144</v>
      </c>
      <c r="F3253" s="340"/>
      <c r="G3253" s="346"/>
      <c r="H3253" s="191" t="s">
        <v>9</v>
      </c>
      <c r="I3253" s="192" t="s">
        <v>18</v>
      </c>
      <c r="J3253" s="193" t="s">
        <v>11</v>
      </c>
      <c r="K3253" s="351"/>
      <c r="L3253" s="353"/>
      <c r="M3253" s="351"/>
      <c r="N3253" s="355"/>
      <c r="O3253" s="357"/>
    </row>
    <row r="3254" spans="1:15">
      <c r="A3254" s="7">
        <v>2017</v>
      </c>
      <c r="B3254" s="7" t="s">
        <v>54</v>
      </c>
      <c r="C3254" s="8">
        <v>42814</v>
      </c>
      <c r="D3254" s="7">
        <v>5</v>
      </c>
      <c r="E3254" s="7" t="str">
        <f t="shared" si="77"/>
        <v>S12428145</v>
      </c>
      <c r="F3254" s="3" t="s">
        <v>12</v>
      </c>
      <c r="G3254" s="2">
        <v>-6</v>
      </c>
      <c r="H3254" s="2" t="s">
        <v>6339</v>
      </c>
      <c r="I3254" s="2" t="s">
        <v>6340</v>
      </c>
      <c r="J3254" s="2" t="s">
        <v>2795</v>
      </c>
      <c r="K3254" s="194" t="s">
        <v>17</v>
      </c>
      <c r="L3254" s="2">
        <v>47</v>
      </c>
      <c r="M3254" s="194" t="s">
        <v>6341</v>
      </c>
      <c r="N3254" s="2" t="s">
        <v>5776</v>
      </c>
      <c r="O3254" s="195" t="s">
        <v>529</v>
      </c>
    </row>
    <row r="3255" spans="1:15">
      <c r="A3255" s="7">
        <v>2017</v>
      </c>
      <c r="B3255" s="7" t="s">
        <v>54</v>
      </c>
      <c r="C3255" s="8">
        <v>42814</v>
      </c>
      <c r="D3255" s="7">
        <v>6</v>
      </c>
      <c r="E3255" s="7" t="str">
        <f t="shared" si="77"/>
        <v>S12428146</v>
      </c>
      <c r="F3255" s="4">
        <v>42795</v>
      </c>
      <c r="G3255" s="2">
        <v>215</v>
      </c>
      <c r="H3255" s="2" t="s">
        <v>6293</v>
      </c>
      <c r="I3255" s="2">
        <v>211</v>
      </c>
      <c r="J3255" s="2" t="s">
        <v>4046</v>
      </c>
      <c r="K3255" s="194" t="s">
        <v>17</v>
      </c>
      <c r="L3255" s="2">
        <v>54</v>
      </c>
      <c r="M3255" s="194" t="s">
        <v>1198</v>
      </c>
      <c r="N3255" s="2" t="s">
        <v>787</v>
      </c>
      <c r="O3255" s="195" t="s">
        <v>1249</v>
      </c>
    </row>
    <row r="3256" spans="1:15">
      <c r="A3256" s="7">
        <v>2017</v>
      </c>
      <c r="B3256" s="7" t="s">
        <v>54</v>
      </c>
      <c r="C3256" s="8">
        <v>42814</v>
      </c>
      <c r="D3256" s="7">
        <v>7</v>
      </c>
      <c r="E3256" s="7" t="str">
        <f t="shared" si="77"/>
        <v>S12428147</v>
      </c>
      <c r="F3256" s="4">
        <v>42826</v>
      </c>
      <c r="G3256" s="2">
        <v>235</v>
      </c>
      <c r="H3256" s="2" t="s">
        <v>6342</v>
      </c>
      <c r="I3256" s="2" t="s">
        <v>6343</v>
      </c>
      <c r="J3256" s="2" t="s">
        <v>4337</v>
      </c>
      <c r="K3256" s="194" t="s">
        <v>17</v>
      </c>
      <c r="L3256" s="2">
        <v>53</v>
      </c>
      <c r="M3256" s="194" t="s">
        <v>580</v>
      </c>
      <c r="N3256" s="2" t="s">
        <v>303</v>
      </c>
      <c r="O3256" s="195" t="s">
        <v>1139</v>
      </c>
    </row>
    <row r="3257" spans="1:15">
      <c r="A3257" s="7">
        <v>2017</v>
      </c>
      <c r="B3257" s="7" t="s">
        <v>54</v>
      </c>
      <c r="C3257" s="8">
        <v>42814</v>
      </c>
      <c r="D3257" s="7">
        <v>8</v>
      </c>
      <c r="E3257" s="7" t="str">
        <f t="shared" si="77"/>
        <v>S12428148</v>
      </c>
      <c r="F3257" s="4">
        <v>42856</v>
      </c>
      <c r="G3257" s="2">
        <v>290</v>
      </c>
      <c r="H3257" s="2" t="s">
        <v>6344</v>
      </c>
      <c r="I3257" s="2" t="s">
        <v>6345</v>
      </c>
      <c r="J3257" s="2" t="s">
        <v>5839</v>
      </c>
      <c r="K3257" s="194" t="s">
        <v>17</v>
      </c>
      <c r="L3257" s="2">
        <v>47</v>
      </c>
      <c r="M3257" s="194">
        <v>50</v>
      </c>
      <c r="N3257" s="2" t="s">
        <v>312</v>
      </c>
      <c r="O3257" s="195" t="s">
        <v>740</v>
      </c>
    </row>
    <row r="3258" spans="1:15">
      <c r="A3258" s="7">
        <v>2017</v>
      </c>
      <c r="B3258" s="7" t="s">
        <v>54</v>
      </c>
      <c r="C3258" s="8">
        <v>42814</v>
      </c>
      <c r="D3258" s="7">
        <v>9</v>
      </c>
      <c r="E3258" s="7" t="str">
        <f t="shared" si="77"/>
        <v>S12428149</v>
      </c>
      <c r="F3258" s="4">
        <v>42887</v>
      </c>
      <c r="G3258" s="2">
        <v>280</v>
      </c>
      <c r="H3258" s="2" t="s">
        <v>6346</v>
      </c>
      <c r="I3258" s="2" t="s">
        <v>6347</v>
      </c>
      <c r="J3258" s="2" t="s">
        <v>665</v>
      </c>
      <c r="K3258" s="194" t="s">
        <v>17</v>
      </c>
      <c r="L3258" s="2">
        <v>44</v>
      </c>
      <c r="M3258" s="194" t="s">
        <v>1173</v>
      </c>
      <c r="N3258" s="2" t="s">
        <v>506</v>
      </c>
      <c r="O3258" s="195" t="s">
        <v>301</v>
      </c>
    </row>
    <row r="3259" spans="1:15">
      <c r="A3259" s="7">
        <v>2017</v>
      </c>
      <c r="B3259" s="7" t="s">
        <v>54</v>
      </c>
      <c r="C3259" s="8">
        <v>42814</v>
      </c>
      <c r="D3259" s="7">
        <v>10</v>
      </c>
      <c r="E3259" s="7" t="str">
        <f t="shared" si="77"/>
        <v>S124281410</v>
      </c>
      <c r="F3259" s="3" t="s">
        <v>19</v>
      </c>
      <c r="G3259" s="2">
        <v>245</v>
      </c>
      <c r="H3259" s="2" t="s">
        <v>6348</v>
      </c>
      <c r="I3259" s="2" t="s">
        <v>6349</v>
      </c>
      <c r="J3259" s="2" t="s">
        <v>6350</v>
      </c>
      <c r="K3259" s="194" t="s">
        <v>17</v>
      </c>
      <c r="L3259" s="2">
        <v>48</v>
      </c>
      <c r="M3259" s="194" t="s">
        <v>696</v>
      </c>
      <c r="N3259" s="2" t="s">
        <v>792</v>
      </c>
      <c r="O3259" s="195" t="s">
        <v>443</v>
      </c>
    </row>
    <row r="3260" spans="1:15">
      <c r="A3260" s="7">
        <v>2017</v>
      </c>
      <c r="B3260" s="7" t="s">
        <v>54</v>
      </c>
      <c r="C3260" s="8">
        <v>42814</v>
      </c>
      <c r="D3260" s="7">
        <v>11</v>
      </c>
      <c r="E3260" s="7" t="str">
        <f t="shared" si="77"/>
        <v>S124281411</v>
      </c>
      <c r="F3260" s="3">
        <v>2018</v>
      </c>
      <c r="G3260" s="2">
        <v>180</v>
      </c>
      <c r="H3260" s="2" t="s">
        <v>6351</v>
      </c>
      <c r="I3260" s="2" t="s">
        <v>3279</v>
      </c>
      <c r="J3260" s="2" t="s">
        <v>3323</v>
      </c>
      <c r="K3260" s="194" t="s">
        <v>17</v>
      </c>
      <c r="L3260" s="2">
        <v>43</v>
      </c>
      <c r="M3260" s="194">
        <v>36</v>
      </c>
      <c r="N3260" s="2">
        <v>20</v>
      </c>
      <c r="O3260" s="195">
        <v>44</v>
      </c>
    </row>
    <row r="3261" spans="1:15">
      <c r="A3261" s="7">
        <v>2017</v>
      </c>
      <c r="B3261" s="7" t="s">
        <v>54</v>
      </c>
      <c r="C3261" s="8">
        <v>42814</v>
      </c>
      <c r="D3261" s="7">
        <v>12</v>
      </c>
      <c r="E3261" s="7" t="str">
        <f t="shared" si="77"/>
        <v>S124281412</v>
      </c>
      <c r="F3261" s="3">
        <v>2019</v>
      </c>
      <c r="G3261" s="2">
        <v>165</v>
      </c>
      <c r="H3261" s="2" t="s">
        <v>6352</v>
      </c>
      <c r="I3261" s="2" t="s">
        <v>6353</v>
      </c>
      <c r="J3261" s="2" t="s">
        <v>2664</v>
      </c>
      <c r="K3261" s="194" t="s">
        <v>17</v>
      </c>
      <c r="L3261" s="2">
        <v>34</v>
      </c>
      <c r="M3261" s="194" t="s">
        <v>529</v>
      </c>
      <c r="N3261" s="2" t="s">
        <v>692</v>
      </c>
      <c r="O3261" s="195" t="s">
        <v>697</v>
      </c>
    </row>
    <row r="3262" spans="1:15">
      <c r="A3262" s="7">
        <v>2017</v>
      </c>
      <c r="B3262" s="7" t="s">
        <v>54</v>
      </c>
      <c r="C3262" s="8">
        <v>42814</v>
      </c>
      <c r="D3262" s="7">
        <v>13</v>
      </c>
      <c r="E3262" s="7" t="str">
        <f t="shared" si="77"/>
        <v>S124281413</v>
      </c>
      <c r="F3262" s="3">
        <v>2020</v>
      </c>
      <c r="G3262" s="2">
        <v>160</v>
      </c>
      <c r="H3262" s="2" t="s">
        <v>6354</v>
      </c>
      <c r="I3262" s="2" t="s">
        <v>6355</v>
      </c>
      <c r="J3262" s="2" t="s">
        <v>1532</v>
      </c>
      <c r="K3262" s="194" t="s">
        <v>17</v>
      </c>
      <c r="L3262" s="2">
        <v>29</v>
      </c>
      <c r="M3262" s="194">
        <v>25</v>
      </c>
      <c r="N3262" s="2" t="s">
        <v>443</v>
      </c>
      <c r="O3262" s="195" t="s">
        <v>692</v>
      </c>
    </row>
    <row r="3263" spans="1:15" ht="15.75" thickBot="1">
      <c r="A3263" s="7">
        <v>2017</v>
      </c>
      <c r="B3263" s="7" t="s">
        <v>54</v>
      </c>
      <c r="C3263" s="8">
        <v>42814</v>
      </c>
      <c r="D3263" s="7">
        <v>14</v>
      </c>
      <c r="E3263" s="7" t="str">
        <f t="shared" si="77"/>
        <v>S124281414</v>
      </c>
      <c r="F3263" s="5">
        <v>2021</v>
      </c>
      <c r="G3263" s="6">
        <v>155</v>
      </c>
      <c r="H3263" s="6" t="s">
        <v>6356</v>
      </c>
      <c r="I3263" s="6" t="s">
        <v>6357</v>
      </c>
      <c r="J3263" s="6" t="s">
        <v>1315</v>
      </c>
      <c r="K3263" s="196" t="s">
        <v>17</v>
      </c>
      <c r="L3263" s="6">
        <v>26</v>
      </c>
      <c r="M3263" s="196" t="s">
        <v>301</v>
      </c>
      <c r="N3263" s="6" t="s">
        <v>1805</v>
      </c>
      <c r="O3263" s="197" t="s">
        <v>681</v>
      </c>
    </row>
    <row r="3264" spans="1:15" ht="16.5" thickTop="1" thickBot="1">
      <c r="A3264" s="7">
        <v>2017</v>
      </c>
      <c r="B3264" s="7" t="s">
        <v>54</v>
      </c>
      <c r="C3264" s="8">
        <v>42814</v>
      </c>
      <c r="D3264" s="7">
        <v>15</v>
      </c>
      <c r="E3264" s="7" t="str">
        <f t="shared" si="77"/>
        <v>S124281415</v>
      </c>
      <c r="F3264" s="1" t="s">
        <v>15</v>
      </c>
    </row>
    <row r="3265" spans="1:15" ht="16.5" thickTop="1" thickBot="1">
      <c r="A3265" s="7">
        <v>2017</v>
      </c>
      <c r="B3265" s="7" t="s">
        <v>54</v>
      </c>
      <c r="C3265" s="8">
        <v>42814</v>
      </c>
      <c r="D3265" s="7">
        <v>16</v>
      </c>
      <c r="E3265" s="7" t="str">
        <f t="shared" si="77"/>
        <v>S124281416</v>
      </c>
      <c r="F3265" s="338" t="s">
        <v>1</v>
      </c>
      <c r="G3265" s="341" t="s">
        <v>2</v>
      </c>
      <c r="H3265" s="342"/>
      <c r="I3265" s="342"/>
      <c r="J3265" s="343"/>
      <c r="K3265" s="344" t="s">
        <v>3</v>
      </c>
      <c r="L3265" s="343"/>
      <c r="M3265" s="344" t="s">
        <v>144</v>
      </c>
      <c r="N3265" s="342"/>
      <c r="O3265" s="342"/>
    </row>
    <row r="3266" spans="1:15" ht="18" customHeight="1" thickBot="1">
      <c r="A3266" s="7">
        <v>2017</v>
      </c>
      <c r="B3266" s="7" t="s">
        <v>54</v>
      </c>
      <c r="C3266" s="8">
        <v>42814</v>
      </c>
      <c r="D3266" s="7">
        <v>17</v>
      </c>
      <c r="E3266" s="7" t="str">
        <f t="shared" si="77"/>
        <v>S124281417</v>
      </c>
      <c r="F3266" s="339"/>
      <c r="G3266" s="345" t="s">
        <v>5</v>
      </c>
      <c r="H3266" s="347" t="s">
        <v>145</v>
      </c>
      <c r="I3266" s="348"/>
      <c r="J3266" s="349"/>
      <c r="K3266" s="350" t="s">
        <v>6</v>
      </c>
      <c r="L3266" s="352" t="s">
        <v>7</v>
      </c>
      <c r="M3266" s="350" t="s">
        <v>8</v>
      </c>
      <c r="N3266" s="354" t="s">
        <v>146</v>
      </c>
      <c r="O3266" s="356" t="s">
        <v>147</v>
      </c>
    </row>
    <row r="3267" spans="1:15" ht="15.75" thickBot="1">
      <c r="A3267" s="7">
        <v>2017</v>
      </c>
      <c r="B3267" s="7" t="s">
        <v>54</v>
      </c>
      <c r="C3267" s="8">
        <v>42814</v>
      </c>
      <c r="D3267" s="7">
        <v>18</v>
      </c>
      <c r="E3267" s="7" t="str">
        <f t="shared" si="77"/>
        <v>S124281418</v>
      </c>
      <c r="F3267" s="340"/>
      <c r="G3267" s="346"/>
      <c r="H3267" s="191" t="s">
        <v>9</v>
      </c>
      <c r="I3267" s="192" t="s">
        <v>18</v>
      </c>
      <c r="J3267" s="193" t="s">
        <v>11</v>
      </c>
      <c r="K3267" s="351"/>
      <c r="L3267" s="353"/>
      <c r="M3267" s="351"/>
      <c r="N3267" s="355"/>
      <c r="O3267" s="357"/>
    </row>
    <row r="3268" spans="1:15">
      <c r="A3268" s="7">
        <v>2017</v>
      </c>
      <c r="B3268" s="7" t="s">
        <v>54</v>
      </c>
      <c r="C3268" s="8">
        <v>42814</v>
      </c>
      <c r="D3268" s="7">
        <v>19</v>
      </c>
      <c r="E3268" s="7" t="str">
        <f t="shared" si="77"/>
        <v>S124281419</v>
      </c>
      <c r="F3268" s="3" t="s">
        <v>16</v>
      </c>
      <c r="G3268" s="2">
        <v>76</v>
      </c>
      <c r="H3268" s="2" t="s">
        <v>6358</v>
      </c>
      <c r="I3268" s="2" t="s">
        <v>1180</v>
      </c>
      <c r="J3268" s="2" t="s">
        <v>899</v>
      </c>
      <c r="K3268" s="194" t="s">
        <v>17</v>
      </c>
      <c r="L3268" s="2">
        <v>55</v>
      </c>
      <c r="M3268" s="194" t="s">
        <v>1715</v>
      </c>
      <c r="N3268" s="2" t="s">
        <v>455</v>
      </c>
      <c r="O3268" s="195">
        <v>50</v>
      </c>
    </row>
    <row r="3269" spans="1:15">
      <c r="A3269" s="7">
        <v>2017</v>
      </c>
      <c r="B3269" s="7" t="s">
        <v>54</v>
      </c>
      <c r="C3269" s="8">
        <v>42814</v>
      </c>
      <c r="D3269" s="7">
        <v>20</v>
      </c>
      <c r="E3269" s="7" t="str">
        <f t="shared" si="77"/>
        <v>S124281420</v>
      </c>
      <c r="F3269" s="4">
        <v>42795</v>
      </c>
      <c r="G3269" s="2">
        <v>291</v>
      </c>
      <c r="H3269" s="2" t="s">
        <v>6359</v>
      </c>
      <c r="I3269" s="2" t="s">
        <v>2410</v>
      </c>
      <c r="J3269" s="2" t="s">
        <v>6047</v>
      </c>
      <c r="K3269" s="194" t="s">
        <v>17</v>
      </c>
      <c r="L3269" s="2">
        <v>52</v>
      </c>
      <c r="M3269" s="194" t="s">
        <v>506</v>
      </c>
      <c r="N3269" s="2" t="s">
        <v>508</v>
      </c>
      <c r="O3269" s="195" t="s">
        <v>507</v>
      </c>
    </row>
    <row r="3270" spans="1:15">
      <c r="A3270" s="7">
        <v>2017</v>
      </c>
      <c r="B3270" s="7" t="s">
        <v>54</v>
      </c>
      <c r="C3270" s="8">
        <v>42814</v>
      </c>
      <c r="D3270" s="7">
        <v>21</v>
      </c>
      <c r="E3270" s="7" t="str">
        <f t="shared" si="77"/>
        <v>S124281421</v>
      </c>
      <c r="F3270" s="4">
        <v>42826</v>
      </c>
      <c r="G3270" s="2">
        <v>295</v>
      </c>
      <c r="H3270" s="2" t="s">
        <v>6360</v>
      </c>
      <c r="I3270" s="2" t="s">
        <v>6361</v>
      </c>
      <c r="J3270" s="2" t="s">
        <v>1713</v>
      </c>
      <c r="K3270" s="194" t="s">
        <v>17</v>
      </c>
      <c r="L3270" s="2">
        <v>45</v>
      </c>
      <c r="M3270" s="194">
        <v>50</v>
      </c>
      <c r="N3270" s="2" t="s">
        <v>340</v>
      </c>
      <c r="O3270" s="195" t="s">
        <v>301</v>
      </c>
    </row>
    <row r="3271" spans="1:15">
      <c r="A3271" s="7">
        <v>2017</v>
      </c>
      <c r="B3271" s="7" t="s">
        <v>54</v>
      </c>
      <c r="C3271" s="8">
        <v>42814</v>
      </c>
      <c r="D3271" s="7">
        <v>22</v>
      </c>
      <c r="E3271" s="7" t="str">
        <f t="shared" si="77"/>
        <v>S124281422</v>
      </c>
      <c r="F3271" s="4">
        <v>42856</v>
      </c>
      <c r="G3271" s="2">
        <v>340</v>
      </c>
      <c r="H3271" s="2" t="s">
        <v>6362</v>
      </c>
      <c r="I3271" s="2">
        <v>318</v>
      </c>
      <c r="J3271" s="2" t="s">
        <v>3717</v>
      </c>
      <c r="K3271" s="194" t="s">
        <v>17</v>
      </c>
      <c r="L3271" s="2">
        <v>42</v>
      </c>
      <c r="M3271" s="194">
        <v>35</v>
      </c>
      <c r="N3271" s="2">
        <v>15</v>
      </c>
      <c r="O3271" s="195">
        <v>50</v>
      </c>
    </row>
    <row r="3272" spans="1:15">
      <c r="A3272" s="7">
        <v>2017</v>
      </c>
      <c r="B3272" s="7" t="s">
        <v>54</v>
      </c>
      <c r="C3272" s="8">
        <v>42814</v>
      </c>
      <c r="D3272" s="7">
        <v>23</v>
      </c>
      <c r="E3272" s="7" t="str">
        <f t="shared" si="77"/>
        <v>S124281423</v>
      </c>
      <c r="F3272" s="4">
        <v>42887</v>
      </c>
      <c r="G3272" s="2">
        <v>325</v>
      </c>
      <c r="H3272" s="2" t="s">
        <v>6363</v>
      </c>
      <c r="I3272" s="2" t="s">
        <v>6364</v>
      </c>
      <c r="J3272" s="2" t="s">
        <v>2859</v>
      </c>
      <c r="K3272" s="194" t="s">
        <v>17</v>
      </c>
      <c r="L3272" s="2">
        <v>42</v>
      </c>
      <c r="M3272" s="194" t="s">
        <v>1100</v>
      </c>
      <c r="N3272" s="2" t="s">
        <v>506</v>
      </c>
      <c r="O3272" s="195" t="s">
        <v>1099</v>
      </c>
    </row>
    <row r="3273" spans="1:15">
      <c r="A3273" s="7">
        <v>2017</v>
      </c>
      <c r="B3273" s="7" t="s">
        <v>54</v>
      </c>
      <c r="C3273" s="8">
        <v>42814</v>
      </c>
      <c r="D3273" s="7">
        <v>24</v>
      </c>
      <c r="E3273" s="7" t="str">
        <f t="shared" si="77"/>
        <v>S124281424</v>
      </c>
      <c r="F3273" s="3" t="s">
        <v>19</v>
      </c>
      <c r="G3273" s="2">
        <v>290</v>
      </c>
      <c r="H3273" s="2" t="s">
        <v>6365</v>
      </c>
      <c r="I3273" s="2" t="s">
        <v>6366</v>
      </c>
      <c r="J3273" s="2" t="s">
        <v>6367</v>
      </c>
      <c r="K3273" s="194" t="s">
        <v>17</v>
      </c>
      <c r="L3273" s="2">
        <v>43</v>
      </c>
      <c r="M3273" s="194" t="s">
        <v>3662</v>
      </c>
      <c r="N3273" s="2" t="s">
        <v>410</v>
      </c>
      <c r="O3273" s="195" t="s">
        <v>3028</v>
      </c>
    </row>
    <row r="3274" spans="1:15">
      <c r="A3274" s="7">
        <v>2017</v>
      </c>
      <c r="B3274" s="7" t="s">
        <v>54</v>
      </c>
      <c r="C3274" s="8">
        <v>42814</v>
      </c>
      <c r="D3274" s="7">
        <v>25</v>
      </c>
      <c r="E3274" s="7" t="str">
        <f t="shared" ref="E3274:E3337" si="78">B3274&amp;C3274&amp;D3274</f>
        <v>S124281425</v>
      </c>
      <c r="F3274" s="3">
        <v>2018</v>
      </c>
      <c r="G3274" s="2">
        <v>230</v>
      </c>
      <c r="H3274" s="2" t="s">
        <v>6368</v>
      </c>
      <c r="I3274" s="2" t="s">
        <v>6369</v>
      </c>
      <c r="J3274" s="2" t="s">
        <v>1634</v>
      </c>
      <c r="K3274" s="194" t="s">
        <v>17</v>
      </c>
      <c r="L3274" s="2">
        <v>33</v>
      </c>
      <c r="M3274" s="194" t="s">
        <v>529</v>
      </c>
      <c r="N3274" s="2" t="s">
        <v>508</v>
      </c>
      <c r="O3274" s="195" t="s">
        <v>1173</v>
      </c>
    </row>
    <row r="3275" spans="1:15">
      <c r="A3275" s="7">
        <v>2017</v>
      </c>
      <c r="B3275" s="7" t="s">
        <v>54</v>
      </c>
      <c r="C3275" s="8">
        <v>42814</v>
      </c>
      <c r="D3275" s="7">
        <v>26</v>
      </c>
      <c r="E3275" s="7" t="str">
        <f t="shared" si="78"/>
        <v>S124281426</v>
      </c>
      <c r="F3275" s="3">
        <v>2019</v>
      </c>
      <c r="G3275" s="2">
        <v>210</v>
      </c>
      <c r="H3275" s="2" t="s">
        <v>6370</v>
      </c>
      <c r="I3275" s="2" t="s">
        <v>6371</v>
      </c>
      <c r="J3275" s="2" t="s">
        <v>1152</v>
      </c>
      <c r="K3275" s="194" t="s">
        <v>17</v>
      </c>
      <c r="L3275" s="2">
        <v>33</v>
      </c>
      <c r="M3275" s="194" t="s">
        <v>508</v>
      </c>
      <c r="N3275" s="2" t="s">
        <v>1100</v>
      </c>
      <c r="O3275" s="195" t="s">
        <v>445</v>
      </c>
    </row>
    <row r="3276" spans="1:15">
      <c r="A3276" s="7">
        <v>2017</v>
      </c>
      <c r="B3276" s="7" t="s">
        <v>54</v>
      </c>
      <c r="C3276" s="8">
        <v>42814</v>
      </c>
      <c r="D3276" s="7">
        <v>27</v>
      </c>
      <c r="E3276" s="7" t="str">
        <f t="shared" si="78"/>
        <v>S124281427</v>
      </c>
      <c r="F3276" s="3">
        <v>2020</v>
      </c>
      <c r="G3276" s="2">
        <v>200</v>
      </c>
      <c r="H3276" s="2" t="s">
        <v>5525</v>
      </c>
      <c r="I3276" s="2" t="s">
        <v>6372</v>
      </c>
      <c r="J3276" s="2">
        <v>4</v>
      </c>
      <c r="K3276" s="194" t="s">
        <v>17</v>
      </c>
      <c r="L3276" s="2">
        <v>28</v>
      </c>
      <c r="M3276" s="194">
        <v>30</v>
      </c>
      <c r="N3276" s="2">
        <v>30</v>
      </c>
      <c r="O3276" s="195">
        <v>40</v>
      </c>
    </row>
    <row r="3277" spans="1:15" ht="15.75" thickBot="1">
      <c r="A3277" s="7">
        <v>2017</v>
      </c>
      <c r="B3277" s="7" t="s">
        <v>54</v>
      </c>
      <c r="C3277" s="8">
        <v>42814</v>
      </c>
      <c r="D3277" s="7">
        <v>28</v>
      </c>
      <c r="E3277" s="7" t="str">
        <f t="shared" si="78"/>
        <v>S124281428</v>
      </c>
      <c r="F3277" s="5">
        <v>2021</v>
      </c>
      <c r="G3277" s="6">
        <v>195</v>
      </c>
      <c r="H3277" s="6" t="s">
        <v>3130</v>
      </c>
      <c r="I3277" s="6" t="s">
        <v>6373</v>
      </c>
      <c r="J3277" s="6" t="s">
        <v>1370</v>
      </c>
      <c r="K3277" s="196" t="s">
        <v>17</v>
      </c>
      <c r="L3277" s="6">
        <v>26</v>
      </c>
      <c r="M3277" s="196" t="s">
        <v>2055</v>
      </c>
      <c r="N3277" s="6" t="s">
        <v>3662</v>
      </c>
      <c r="O3277" s="197" t="s">
        <v>3695</v>
      </c>
    </row>
    <row r="3278" spans="1:15" ht="16.5" thickTop="1" thickBot="1">
      <c r="A3278" s="7">
        <v>2017</v>
      </c>
      <c r="B3278" s="7" t="s">
        <v>53</v>
      </c>
      <c r="C3278" s="8">
        <v>42822</v>
      </c>
      <c r="D3278" s="7">
        <v>1</v>
      </c>
      <c r="E3278" s="7" t="str">
        <f t="shared" si="78"/>
        <v>S13428221</v>
      </c>
      <c r="F3278" s="1" t="s">
        <v>0</v>
      </c>
    </row>
    <row r="3279" spans="1:15" ht="16.5" thickTop="1" thickBot="1">
      <c r="A3279" s="7">
        <v>2017</v>
      </c>
      <c r="B3279" s="7" t="s">
        <v>53</v>
      </c>
      <c r="C3279" s="8">
        <v>42822</v>
      </c>
      <c r="D3279" s="7">
        <v>2</v>
      </c>
      <c r="E3279" s="7" t="str">
        <f t="shared" si="78"/>
        <v>S13428222</v>
      </c>
      <c r="F3279" s="338" t="s">
        <v>1</v>
      </c>
      <c r="G3279" s="341" t="s">
        <v>2</v>
      </c>
      <c r="H3279" s="342"/>
      <c r="I3279" s="342"/>
      <c r="J3279" s="343"/>
      <c r="K3279" s="344" t="s">
        <v>3</v>
      </c>
      <c r="L3279" s="343"/>
      <c r="M3279" s="344" t="s">
        <v>144</v>
      </c>
      <c r="N3279" s="342"/>
      <c r="O3279" s="342"/>
    </row>
    <row r="3280" spans="1:15" ht="18" customHeight="1" thickBot="1">
      <c r="A3280" s="7">
        <v>2017</v>
      </c>
      <c r="B3280" s="7" t="s">
        <v>53</v>
      </c>
      <c r="C3280" s="8">
        <v>42822</v>
      </c>
      <c r="D3280" s="7">
        <v>3</v>
      </c>
      <c r="E3280" s="7" t="str">
        <f t="shared" si="78"/>
        <v>S13428223</v>
      </c>
      <c r="F3280" s="339"/>
      <c r="G3280" s="345" t="s">
        <v>5</v>
      </c>
      <c r="H3280" s="347" t="s">
        <v>145</v>
      </c>
      <c r="I3280" s="348"/>
      <c r="J3280" s="349"/>
      <c r="K3280" s="350" t="s">
        <v>6</v>
      </c>
      <c r="L3280" s="352" t="s">
        <v>7</v>
      </c>
      <c r="M3280" s="350" t="s">
        <v>8</v>
      </c>
      <c r="N3280" s="354" t="s">
        <v>146</v>
      </c>
      <c r="O3280" s="356" t="s">
        <v>147</v>
      </c>
    </row>
    <row r="3281" spans="1:15" ht="15.75" thickBot="1">
      <c r="A3281" s="7">
        <v>2017</v>
      </c>
      <c r="B3281" s="7" t="s">
        <v>53</v>
      </c>
      <c r="C3281" s="8">
        <v>42822</v>
      </c>
      <c r="D3281" s="7">
        <v>4</v>
      </c>
      <c r="E3281" s="7" t="str">
        <f t="shared" si="78"/>
        <v>S13428224</v>
      </c>
      <c r="F3281" s="340"/>
      <c r="G3281" s="346"/>
      <c r="H3281" s="191" t="s">
        <v>9</v>
      </c>
      <c r="I3281" s="192" t="s">
        <v>18</v>
      </c>
      <c r="J3281" s="193" t="s">
        <v>11</v>
      </c>
      <c r="K3281" s="351"/>
      <c r="L3281" s="353"/>
      <c r="M3281" s="351"/>
      <c r="N3281" s="355"/>
      <c r="O3281" s="357"/>
    </row>
    <row r="3282" spans="1:15">
      <c r="A3282" s="7">
        <v>2017</v>
      </c>
      <c r="B3282" s="7" t="s">
        <v>53</v>
      </c>
      <c r="C3282" s="8">
        <v>42822</v>
      </c>
      <c r="D3282" s="7">
        <v>5</v>
      </c>
      <c r="E3282" s="7" t="str">
        <f t="shared" si="78"/>
        <v>S13428225</v>
      </c>
      <c r="F3282" s="3" t="s">
        <v>12</v>
      </c>
      <c r="G3282" s="2">
        <v>-8</v>
      </c>
      <c r="H3282" s="2" t="s">
        <v>6374</v>
      </c>
      <c r="I3282" s="2" t="s">
        <v>6375</v>
      </c>
      <c r="J3282" s="2" t="s">
        <v>6035</v>
      </c>
      <c r="K3282" s="194" t="s">
        <v>17</v>
      </c>
      <c r="L3282" s="2">
        <v>51</v>
      </c>
      <c r="M3282" s="194" t="s">
        <v>1691</v>
      </c>
      <c r="N3282" s="2" t="s">
        <v>1229</v>
      </c>
      <c r="O3282" s="195" t="s">
        <v>1229</v>
      </c>
    </row>
    <row r="3283" spans="1:15">
      <c r="A3283" s="7">
        <v>2017</v>
      </c>
      <c r="B3283" s="7" t="s">
        <v>53</v>
      </c>
      <c r="C3283" s="8">
        <v>42822</v>
      </c>
      <c r="D3283" s="7">
        <v>6</v>
      </c>
      <c r="E3283" s="7" t="str">
        <f t="shared" si="78"/>
        <v>S13428226</v>
      </c>
      <c r="F3283" s="4">
        <v>42795</v>
      </c>
      <c r="G3283" s="2">
        <v>210</v>
      </c>
      <c r="H3283" s="2" t="s">
        <v>6376</v>
      </c>
      <c r="I3283" s="2" t="s">
        <v>6377</v>
      </c>
      <c r="J3283" s="2" t="s">
        <v>4911</v>
      </c>
      <c r="K3283" s="194" t="s">
        <v>17</v>
      </c>
      <c r="L3283" s="2">
        <v>56</v>
      </c>
      <c r="M3283" s="194" t="s">
        <v>820</v>
      </c>
      <c r="N3283" s="2" t="s">
        <v>1198</v>
      </c>
      <c r="O3283" s="195" t="s">
        <v>303</v>
      </c>
    </row>
    <row r="3284" spans="1:15">
      <c r="A3284" s="7">
        <v>2017</v>
      </c>
      <c r="B3284" s="7" t="s">
        <v>53</v>
      </c>
      <c r="C3284" s="8">
        <v>42822</v>
      </c>
      <c r="D3284" s="7">
        <v>7</v>
      </c>
      <c r="E3284" s="7" t="str">
        <f t="shared" si="78"/>
        <v>S13428227</v>
      </c>
      <c r="F3284" s="4">
        <v>42826</v>
      </c>
      <c r="G3284" s="2">
        <v>240</v>
      </c>
      <c r="H3284" s="2" t="s">
        <v>6378</v>
      </c>
      <c r="I3284" s="2" t="s">
        <v>6379</v>
      </c>
      <c r="J3284" s="2" t="s">
        <v>708</v>
      </c>
      <c r="K3284" s="194" t="s">
        <v>17</v>
      </c>
      <c r="L3284" s="2">
        <v>56</v>
      </c>
      <c r="M3284" s="194" t="s">
        <v>1138</v>
      </c>
      <c r="N3284" s="2" t="s">
        <v>303</v>
      </c>
      <c r="O3284" s="195" t="s">
        <v>1326</v>
      </c>
    </row>
    <row r="3285" spans="1:15">
      <c r="A3285" s="7">
        <v>2017</v>
      </c>
      <c r="B3285" s="7" t="s">
        <v>53</v>
      </c>
      <c r="C3285" s="8">
        <v>42822</v>
      </c>
      <c r="D3285" s="7">
        <v>8</v>
      </c>
      <c r="E3285" s="7" t="str">
        <f t="shared" si="78"/>
        <v>S13428228</v>
      </c>
      <c r="F3285" s="4">
        <v>42856</v>
      </c>
      <c r="G3285" s="2">
        <v>295</v>
      </c>
      <c r="H3285" s="2" t="s">
        <v>6380</v>
      </c>
      <c r="I3285" s="2" t="s">
        <v>6381</v>
      </c>
      <c r="J3285" s="2" t="s">
        <v>6382</v>
      </c>
      <c r="K3285" s="194" t="s">
        <v>17</v>
      </c>
      <c r="L3285" s="2">
        <v>47</v>
      </c>
      <c r="M3285" s="194" t="s">
        <v>4678</v>
      </c>
      <c r="N3285" s="2" t="s">
        <v>1002</v>
      </c>
      <c r="O3285" s="195" t="s">
        <v>6383</v>
      </c>
    </row>
    <row r="3286" spans="1:15">
      <c r="A3286" s="7">
        <v>2017</v>
      </c>
      <c r="B3286" s="7" t="s">
        <v>53</v>
      </c>
      <c r="C3286" s="8">
        <v>42822</v>
      </c>
      <c r="D3286" s="7">
        <v>9</v>
      </c>
      <c r="E3286" s="7" t="str">
        <f t="shared" si="78"/>
        <v>S13428229</v>
      </c>
      <c r="F3286" s="4">
        <v>42887</v>
      </c>
      <c r="G3286" s="2">
        <v>295</v>
      </c>
      <c r="H3286" s="2" t="s">
        <v>6384</v>
      </c>
      <c r="I3286" s="2" t="s">
        <v>6385</v>
      </c>
      <c r="J3286" s="2" t="s">
        <v>6386</v>
      </c>
      <c r="K3286" s="194" t="s">
        <v>17</v>
      </c>
      <c r="L3286" s="2">
        <v>45</v>
      </c>
      <c r="M3286" s="194" t="s">
        <v>2074</v>
      </c>
      <c r="N3286" s="2" t="s">
        <v>2076</v>
      </c>
      <c r="O3286" s="195" t="s">
        <v>2075</v>
      </c>
    </row>
    <row r="3287" spans="1:15">
      <c r="A3287" s="7">
        <v>2017</v>
      </c>
      <c r="B3287" s="7" t="s">
        <v>53</v>
      </c>
      <c r="C3287" s="8">
        <v>42822</v>
      </c>
      <c r="D3287" s="7">
        <v>10</v>
      </c>
      <c r="E3287" s="7" t="str">
        <f t="shared" si="78"/>
        <v>S134282210</v>
      </c>
      <c r="F3287" s="3" t="s">
        <v>19</v>
      </c>
      <c r="G3287" s="2">
        <v>250</v>
      </c>
      <c r="H3287" s="2" t="s">
        <v>6387</v>
      </c>
      <c r="I3287" s="2" t="s">
        <v>6388</v>
      </c>
      <c r="J3287" s="2" t="s">
        <v>5839</v>
      </c>
      <c r="K3287" s="194" t="s">
        <v>17</v>
      </c>
      <c r="L3287" s="2">
        <v>46</v>
      </c>
      <c r="M3287" s="194" t="s">
        <v>601</v>
      </c>
      <c r="N3287" s="2" t="s">
        <v>787</v>
      </c>
      <c r="O3287" s="195" t="s">
        <v>580</v>
      </c>
    </row>
    <row r="3288" spans="1:15">
      <c r="A3288" s="7">
        <v>2017</v>
      </c>
      <c r="B3288" s="7" t="s">
        <v>53</v>
      </c>
      <c r="C3288" s="8">
        <v>42822</v>
      </c>
      <c r="D3288" s="7">
        <v>11</v>
      </c>
      <c r="E3288" s="7" t="str">
        <f t="shared" si="78"/>
        <v>S134282211</v>
      </c>
      <c r="F3288" s="3">
        <v>2018</v>
      </c>
      <c r="G3288" s="2">
        <v>190</v>
      </c>
      <c r="H3288" s="2" t="s">
        <v>6389</v>
      </c>
      <c r="I3288" s="2" t="s">
        <v>2114</v>
      </c>
      <c r="J3288" s="2" t="s">
        <v>852</v>
      </c>
      <c r="K3288" s="194" t="s">
        <v>17</v>
      </c>
      <c r="L3288" s="2">
        <v>40</v>
      </c>
      <c r="M3288" s="194" t="s">
        <v>681</v>
      </c>
      <c r="N3288" s="2" t="s">
        <v>333</v>
      </c>
      <c r="O3288" s="195" t="s">
        <v>682</v>
      </c>
    </row>
    <row r="3289" spans="1:15">
      <c r="A3289" s="7">
        <v>2017</v>
      </c>
      <c r="B3289" s="7" t="s">
        <v>53</v>
      </c>
      <c r="C3289" s="8">
        <v>42822</v>
      </c>
      <c r="D3289" s="7">
        <v>12</v>
      </c>
      <c r="E3289" s="7" t="str">
        <f t="shared" si="78"/>
        <v>S134282212</v>
      </c>
      <c r="F3289" s="3">
        <v>2019</v>
      </c>
      <c r="G3289" s="2">
        <v>160</v>
      </c>
      <c r="H3289" s="2" t="s">
        <v>6390</v>
      </c>
      <c r="I3289" s="2" t="s">
        <v>6391</v>
      </c>
      <c r="J3289" s="2" t="s">
        <v>945</v>
      </c>
      <c r="K3289" s="194" t="s">
        <v>17</v>
      </c>
      <c r="L3289" s="2">
        <v>34</v>
      </c>
      <c r="M3289" s="194">
        <v>25</v>
      </c>
      <c r="N3289" s="2" t="s">
        <v>529</v>
      </c>
      <c r="O3289" s="195" t="s">
        <v>701</v>
      </c>
    </row>
    <row r="3290" spans="1:15">
      <c r="A3290" s="7">
        <v>2017</v>
      </c>
      <c r="B3290" s="7" t="s">
        <v>53</v>
      </c>
      <c r="C3290" s="8">
        <v>42822</v>
      </c>
      <c r="D3290" s="7">
        <v>13</v>
      </c>
      <c r="E3290" s="7" t="str">
        <f t="shared" si="78"/>
        <v>S134282213</v>
      </c>
      <c r="F3290" s="3">
        <v>2020</v>
      </c>
      <c r="G3290" s="2">
        <v>155</v>
      </c>
      <c r="H3290" s="2" t="s">
        <v>6392</v>
      </c>
      <c r="I3290" s="2" t="s">
        <v>6393</v>
      </c>
      <c r="J3290" s="2" t="s">
        <v>6394</v>
      </c>
      <c r="K3290" s="194" t="s">
        <v>17</v>
      </c>
      <c r="L3290" s="2">
        <v>27</v>
      </c>
      <c r="M3290" s="194" t="s">
        <v>681</v>
      </c>
      <c r="N3290" s="2" t="s">
        <v>783</v>
      </c>
      <c r="O3290" s="195" t="s">
        <v>1418</v>
      </c>
    </row>
    <row r="3291" spans="1:15" ht="15.75" thickBot="1">
      <c r="A3291" s="7">
        <v>2017</v>
      </c>
      <c r="B3291" s="7" t="s">
        <v>53</v>
      </c>
      <c r="C3291" s="8">
        <v>42822</v>
      </c>
      <c r="D3291" s="7">
        <v>14</v>
      </c>
      <c r="E3291" s="7" t="str">
        <f t="shared" si="78"/>
        <v>S134282214</v>
      </c>
      <c r="F3291" s="5">
        <v>2021</v>
      </c>
      <c r="G3291" s="6">
        <v>155</v>
      </c>
      <c r="H3291" s="6" t="s">
        <v>5323</v>
      </c>
      <c r="I3291" s="6" t="s">
        <v>6395</v>
      </c>
      <c r="J3291" s="6" t="s">
        <v>4160</v>
      </c>
      <c r="K3291" s="196" t="s">
        <v>17</v>
      </c>
      <c r="L3291" s="6">
        <v>25</v>
      </c>
      <c r="M3291" s="196" t="s">
        <v>681</v>
      </c>
      <c r="N3291" s="6" t="s">
        <v>1020</v>
      </c>
      <c r="O3291" s="197" t="s">
        <v>1020</v>
      </c>
    </row>
    <row r="3292" spans="1:15" ht="16.5" thickTop="1" thickBot="1">
      <c r="A3292" s="7">
        <v>2017</v>
      </c>
      <c r="B3292" s="7" t="s">
        <v>53</v>
      </c>
      <c r="C3292" s="8">
        <v>42822</v>
      </c>
      <c r="D3292" s="7">
        <v>15</v>
      </c>
      <c r="E3292" s="7" t="str">
        <f t="shared" si="78"/>
        <v>S134282215</v>
      </c>
      <c r="F3292" s="1" t="s">
        <v>15</v>
      </c>
    </row>
    <row r="3293" spans="1:15" ht="16.5" thickTop="1" thickBot="1">
      <c r="A3293" s="7">
        <v>2017</v>
      </c>
      <c r="B3293" s="7" t="s">
        <v>53</v>
      </c>
      <c r="C3293" s="8">
        <v>42822</v>
      </c>
      <c r="D3293" s="7">
        <v>16</v>
      </c>
      <c r="E3293" s="7" t="str">
        <f t="shared" si="78"/>
        <v>S134282216</v>
      </c>
      <c r="F3293" s="338" t="s">
        <v>1</v>
      </c>
      <c r="G3293" s="341" t="s">
        <v>2</v>
      </c>
      <c r="H3293" s="342"/>
      <c r="I3293" s="342"/>
      <c r="J3293" s="343"/>
      <c r="K3293" s="344" t="s">
        <v>3</v>
      </c>
      <c r="L3293" s="343"/>
      <c r="M3293" s="344" t="s">
        <v>144</v>
      </c>
      <c r="N3293" s="342"/>
      <c r="O3293" s="342"/>
    </row>
    <row r="3294" spans="1:15" ht="18" customHeight="1" thickBot="1">
      <c r="A3294" s="7">
        <v>2017</v>
      </c>
      <c r="B3294" s="7" t="s">
        <v>53</v>
      </c>
      <c r="C3294" s="8">
        <v>42822</v>
      </c>
      <c r="D3294" s="7">
        <v>17</v>
      </c>
      <c r="E3294" s="7" t="str">
        <f t="shared" si="78"/>
        <v>S134282217</v>
      </c>
      <c r="F3294" s="339"/>
      <c r="G3294" s="345" t="s">
        <v>5</v>
      </c>
      <c r="H3294" s="347" t="s">
        <v>145</v>
      </c>
      <c r="I3294" s="348"/>
      <c r="J3294" s="349"/>
      <c r="K3294" s="350" t="s">
        <v>6</v>
      </c>
      <c r="L3294" s="352" t="s">
        <v>7</v>
      </c>
      <c r="M3294" s="350" t="s">
        <v>8</v>
      </c>
      <c r="N3294" s="354" t="s">
        <v>146</v>
      </c>
      <c r="O3294" s="356" t="s">
        <v>147</v>
      </c>
    </row>
    <row r="3295" spans="1:15" ht="15.75" thickBot="1">
      <c r="A3295" s="7">
        <v>2017</v>
      </c>
      <c r="B3295" s="7" t="s">
        <v>53</v>
      </c>
      <c r="C3295" s="8">
        <v>42822</v>
      </c>
      <c r="D3295" s="7">
        <v>18</v>
      </c>
      <c r="E3295" s="7" t="str">
        <f t="shared" si="78"/>
        <v>S134282218</v>
      </c>
      <c r="F3295" s="340"/>
      <c r="G3295" s="346"/>
      <c r="H3295" s="191" t="s">
        <v>9</v>
      </c>
      <c r="I3295" s="192" t="s">
        <v>18</v>
      </c>
      <c r="J3295" s="193" t="s">
        <v>11</v>
      </c>
      <c r="K3295" s="351"/>
      <c r="L3295" s="353"/>
      <c r="M3295" s="351"/>
      <c r="N3295" s="355"/>
      <c r="O3295" s="357"/>
    </row>
    <row r="3296" spans="1:15">
      <c r="A3296" s="7">
        <v>2017</v>
      </c>
      <c r="B3296" s="7" t="s">
        <v>53</v>
      </c>
      <c r="C3296" s="8">
        <v>42822</v>
      </c>
      <c r="D3296" s="7">
        <v>19</v>
      </c>
      <c r="E3296" s="7" t="str">
        <f t="shared" si="78"/>
        <v>S134282219</v>
      </c>
      <c r="F3296" s="3" t="s">
        <v>16</v>
      </c>
      <c r="G3296" s="2">
        <v>73</v>
      </c>
      <c r="H3296" s="2" t="s">
        <v>6396</v>
      </c>
      <c r="I3296" s="2" t="s">
        <v>6397</v>
      </c>
      <c r="J3296" s="2" t="s">
        <v>6398</v>
      </c>
      <c r="K3296" s="194" t="s">
        <v>17</v>
      </c>
      <c r="L3296" s="2">
        <v>54</v>
      </c>
      <c r="M3296" s="194" t="s">
        <v>625</v>
      </c>
      <c r="N3296" s="2" t="s">
        <v>626</v>
      </c>
      <c r="O3296" s="195" t="s">
        <v>627</v>
      </c>
    </row>
    <row r="3297" spans="1:15">
      <c r="A3297" s="7">
        <v>2017</v>
      </c>
      <c r="B3297" s="7" t="s">
        <v>53</v>
      </c>
      <c r="C3297" s="8">
        <v>42822</v>
      </c>
      <c r="D3297" s="7">
        <v>20</v>
      </c>
      <c r="E3297" s="7" t="str">
        <f t="shared" si="78"/>
        <v>S134282220</v>
      </c>
      <c r="F3297" s="4">
        <v>42795</v>
      </c>
      <c r="G3297" s="2">
        <v>283</v>
      </c>
      <c r="H3297" s="2" t="s">
        <v>1883</v>
      </c>
      <c r="I3297" s="2" t="s">
        <v>6399</v>
      </c>
      <c r="J3297" s="2" t="s">
        <v>4808</v>
      </c>
      <c r="K3297" s="194" t="s">
        <v>17</v>
      </c>
      <c r="L3297" s="2">
        <v>53</v>
      </c>
      <c r="M3297" s="194" t="s">
        <v>626</v>
      </c>
      <c r="N3297" s="2" t="s">
        <v>735</v>
      </c>
      <c r="O3297" s="195" t="s">
        <v>736</v>
      </c>
    </row>
    <row r="3298" spans="1:15">
      <c r="A3298" s="7">
        <v>2017</v>
      </c>
      <c r="B3298" s="7" t="s">
        <v>53</v>
      </c>
      <c r="C3298" s="8">
        <v>42822</v>
      </c>
      <c r="D3298" s="7">
        <v>21</v>
      </c>
      <c r="E3298" s="7" t="str">
        <f t="shared" si="78"/>
        <v>S134282221</v>
      </c>
      <c r="F3298" s="4">
        <v>42826</v>
      </c>
      <c r="G3298" s="2">
        <v>298</v>
      </c>
      <c r="H3298" s="2" t="s">
        <v>6400</v>
      </c>
      <c r="I3298" s="2" t="s">
        <v>6401</v>
      </c>
      <c r="J3298" s="2" t="s">
        <v>3731</v>
      </c>
      <c r="K3298" s="194" t="s">
        <v>17</v>
      </c>
      <c r="L3298" s="2">
        <v>45</v>
      </c>
      <c r="M3298" s="194" t="s">
        <v>631</v>
      </c>
      <c r="N3298" s="2" t="s">
        <v>512</v>
      </c>
      <c r="O3298" s="195" t="s">
        <v>507</v>
      </c>
    </row>
    <row r="3299" spans="1:15">
      <c r="A3299" s="7">
        <v>2017</v>
      </c>
      <c r="B3299" s="7" t="s">
        <v>53</v>
      </c>
      <c r="C3299" s="8">
        <v>42822</v>
      </c>
      <c r="D3299" s="7">
        <v>22</v>
      </c>
      <c r="E3299" s="7" t="str">
        <f t="shared" si="78"/>
        <v>S134282222</v>
      </c>
      <c r="F3299" s="4">
        <v>42856</v>
      </c>
      <c r="G3299" s="2">
        <v>340</v>
      </c>
      <c r="H3299" s="2" t="s">
        <v>6402</v>
      </c>
      <c r="I3299" s="2" t="s">
        <v>6403</v>
      </c>
      <c r="J3299" s="2" t="s">
        <v>6404</v>
      </c>
      <c r="K3299" s="194" t="s">
        <v>17</v>
      </c>
      <c r="L3299" s="2">
        <v>43</v>
      </c>
      <c r="M3299" s="194" t="s">
        <v>519</v>
      </c>
      <c r="N3299" s="2" t="s">
        <v>508</v>
      </c>
      <c r="O3299" s="195" t="s">
        <v>520</v>
      </c>
    </row>
    <row r="3300" spans="1:15">
      <c r="A3300" s="7">
        <v>2017</v>
      </c>
      <c r="B3300" s="7" t="s">
        <v>53</v>
      </c>
      <c r="C3300" s="8">
        <v>42822</v>
      </c>
      <c r="D3300" s="7">
        <v>23</v>
      </c>
      <c r="E3300" s="7" t="str">
        <f t="shared" si="78"/>
        <v>S134282223</v>
      </c>
      <c r="F3300" s="4">
        <v>42887</v>
      </c>
      <c r="G3300" s="2">
        <v>340</v>
      </c>
      <c r="H3300" s="2" t="s">
        <v>6405</v>
      </c>
      <c r="I3300" s="2" t="s">
        <v>6406</v>
      </c>
      <c r="J3300" s="2" t="s">
        <v>2927</v>
      </c>
      <c r="K3300" s="194" t="s">
        <v>17</v>
      </c>
      <c r="L3300" s="2">
        <v>43</v>
      </c>
      <c r="M3300" s="194" t="s">
        <v>512</v>
      </c>
      <c r="N3300" s="2" t="s">
        <v>301</v>
      </c>
      <c r="O3300" s="195" t="s">
        <v>632</v>
      </c>
    </row>
    <row r="3301" spans="1:15">
      <c r="A3301" s="7">
        <v>2017</v>
      </c>
      <c r="B3301" s="7" t="s">
        <v>53</v>
      </c>
      <c r="C3301" s="8">
        <v>42822</v>
      </c>
      <c r="D3301" s="7">
        <v>24</v>
      </c>
      <c r="E3301" s="7" t="str">
        <f t="shared" si="78"/>
        <v>S134282224</v>
      </c>
      <c r="F3301" s="3" t="s">
        <v>19</v>
      </c>
      <c r="G3301" s="2">
        <v>295</v>
      </c>
      <c r="H3301" s="2" t="s">
        <v>6407</v>
      </c>
      <c r="I3301" s="2" t="s">
        <v>6408</v>
      </c>
      <c r="J3301" s="2" t="s">
        <v>285</v>
      </c>
      <c r="K3301" s="194" t="s">
        <v>17</v>
      </c>
      <c r="L3301" s="2">
        <v>44</v>
      </c>
      <c r="M3301" s="194" t="s">
        <v>3697</v>
      </c>
      <c r="N3301" s="2" t="s">
        <v>334</v>
      </c>
      <c r="O3301" s="195" t="s">
        <v>406</v>
      </c>
    </row>
    <row r="3302" spans="1:15">
      <c r="A3302" s="7">
        <v>2017</v>
      </c>
      <c r="B3302" s="7" t="s">
        <v>53</v>
      </c>
      <c r="C3302" s="8">
        <v>42822</v>
      </c>
      <c r="D3302" s="7">
        <v>25</v>
      </c>
      <c r="E3302" s="7" t="str">
        <f t="shared" si="78"/>
        <v>S134282225</v>
      </c>
      <c r="F3302" s="3">
        <v>2018</v>
      </c>
      <c r="G3302" s="2">
        <v>240</v>
      </c>
      <c r="H3302" s="2" t="s">
        <v>6409</v>
      </c>
      <c r="I3302" s="2" t="s">
        <v>6410</v>
      </c>
      <c r="J3302" s="2" t="s">
        <v>3931</v>
      </c>
      <c r="K3302" s="194" t="s">
        <v>17</v>
      </c>
      <c r="L3302" s="2">
        <v>31</v>
      </c>
      <c r="M3302" s="194" t="s">
        <v>585</v>
      </c>
      <c r="N3302" s="2" t="s">
        <v>922</v>
      </c>
      <c r="O3302" s="195" t="s">
        <v>1255</v>
      </c>
    </row>
    <row r="3303" spans="1:15">
      <c r="A3303" s="7">
        <v>2017</v>
      </c>
      <c r="B3303" s="7" t="s">
        <v>53</v>
      </c>
      <c r="C3303" s="8">
        <v>42822</v>
      </c>
      <c r="D3303" s="7">
        <v>26</v>
      </c>
      <c r="E3303" s="7" t="str">
        <f t="shared" si="78"/>
        <v>S134282226</v>
      </c>
      <c r="F3303" s="3">
        <v>2019</v>
      </c>
      <c r="G3303" s="2">
        <v>205</v>
      </c>
      <c r="H3303" s="2" t="s">
        <v>6411</v>
      </c>
      <c r="I3303" s="2" t="s">
        <v>6412</v>
      </c>
      <c r="J3303" s="2" t="s">
        <v>505</v>
      </c>
      <c r="K3303" s="194" t="s">
        <v>17</v>
      </c>
      <c r="L3303" s="2">
        <v>31</v>
      </c>
      <c r="M3303" s="194" t="s">
        <v>301</v>
      </c>
      <c r="N3303" s="2" t="s">
        <v>1229</v>
      </c>
      <c r="O3303" s="195" t="s">
        <v>1795</v>
      </c>
    </row>
    <row r="3304" spans="1:15">
      <c r="A3304" s="7">
        <v>2017</v>
      </c>
      <c r="B3304" s="7" t="s">
        <v>53</v>
      </c>
      <c r="C3304" s="8">
        <v>42822</v>
      </c>
      <c r="D3304" s="7">
        <v>27</v>
      </c>
      <c r="E3304" s="7" t="str">
        <f t="shared" si="78"/>
        <v>S134282227</v>
      </c>
      <c r="F3304" s="3">
        <v>2020</v>
      </c>
      <c r="G3304" s="2">
        <v>200</v>
      </c>
      <c r="H3304" s="2" t="s">
        <v>5290</v>
      </c>
      <c r="I3304" s="2" t="s">
        <v>6413</v>
      </c>
      <c r="J3304" s="2" t="s">
        <v>3767</v>
      </c>
      <c r="K3304" s="194" t="s">
        <v>17</v>
      </c>
      <c r="L3304" s="2">
        <v>27</v>
      </c>
      <c r="M3304" s="194" t="s">
        <v>631</v>
      </c>
      <c r="N3304" s="2" t="s">
        <v>1099</v>
      </c>
      <c r="O3304" s="195" t="s">
        <v>529</v>
      </c>
    </row>
    <row r="3305" spans="1:15" ht="15.75" thickBot="1">
      <c r="A3305" s="7">
        <v>2017</v>
      </c>
      <c r="B3305" s="7" t="s">
        <v>53</v>
      </c>
      <c r="C3305" s="8">
        <v>42822</v>
      </c>
      <c r="D3305" s="7">
        <v>28</v>
      </c>
      <c r="E3305" s="7" t="str">
        <f t="shared" si="78"/>
        <v>S134282228</v>
      </c>
      <c r="F3305" s="5">
        <v>2021</v>
      </c>
      <c r="G3305" s="6">
        <v>200</v>
      </c>
      <c r="H3305" s="6" t="s">
        <v>6414</v>
      </c>
      <c r="I3305" s="6" t="s">
        <v>6414</v>
      </c>
      <c r="J3305" s="6" t="s">
        <v>1247</v>
      </c>
      <c r="K3305" s="196" t="s">
        <v>17</v>
      </c>
      <c r="L3305" s="6">
        <v>25</v>
      </c>
      <c r="M3305" s="196" t="s">
        <v>587</v>
      </c>
      <c r="N3305" s="6" t="s">
        <v>626</v>
      </c>
      <c r="O3305" s="197" t="s">
        <v>626</v>
      </c>
    </row>
    <row r="3306" spans="1:15" ht="16.5" thickTop="1" thickBot="1">
      <c r="A3306" s="7">
        <v>2017</v>
      </c>
      <c r="B3306" s="7" t="s">
        <v>52</v>
      </c>
      <c r="C3306" s="8">
        <f>C3305+7</f>
        <v>42829</v>
      </c>
      <c r="D3306" s="7">
        <v>1</v>
      </c>
      <c r="E3306" s="7" t="str">
        <f t="shared" si="78"/>
        <v>S14428291</v>
      </c>
      <c r="F3306" s="1" t="s">
        <v>0</v>
      </c>
    </row>
    <row r="3307" spans="1:15" ht="16.5" thickTop="1" thickBot="1">
      <c r="A3307" s="7">
        <v>2017</v>
      </c>
      <c r="B3307" s="7" t="s">
        <v>52</v>
      </c>
      <c r="C3307" s="8">
        <f>C3306</f>
        <v>42829</v>
      </c>
      <c r="D3307" s="7">
        <v>2</v>
      </c>
      <c r="E3307" s="7" t="str">
        <f t="shared" si="78"/>
        <v>S14428292</v>
      </c>
      <c r="F3307" s="338" t="s">
        <v>1</v>
      </c>
      <c r="G3307" s="341" t="s">
        <v>2</v>
      </c>
      <c r="H3307" s="342"/>
      <c r="I3307" s="342"/>
      <c r="J3307" s="343"/>
      <c r="K3307" s="344" t="s">
        <v>3</v>
      </c>
      <c r="L3307" s="343"/>
      <c r="M3307" s="344" t="s">
        <v>144</v>
      </c>
      <c r="N3307" s="342"/>
      <c r="O3307" s="342"/>
    </row>
    <row r="3308" spans="1:15" ht="18" customHeight="1" thickBot="1">
      <c r="A3308" s="7">
        <v>2017</v>
      </c>
      <c r="B3308" s="7" t="s">
        <v>52</v>
      </c>
      <c r="C3308" s="8">
        <f t="shared" ref="C3308:C3333" si="79">C3307</f>
        <v>42829</v>
      </c>
      <c r="D3308" s="7">
        <v>3</v>
      </c>
      <c r="E3308" s="7" t="str">
        <f t="shared" si="78"/>
        <v>S14428293</v>
      </c>
      <c r="F3308" s="339"/>
      <c r="G3308" s="345" t="s">
        <v>5</v>
      </c>
      <c r="H3308" s="347" t="s">
        <v>145</v>
      </c>
      <c r="I3308" s="348"/>
      <c r="J3308" s="349"/>
      <c r="K3308" s="350" t="s">
        <v>6</v>
      </c>
      <c r="L3308" s="352" t="s">
        <v>7</v>
      </c>
      <c r="M3308" s="350" t="s">
        <v>8</v>
      </c>
      <c r="N3308" s="354" t="s">
        <v>146</v>
      </c>
      <c r="O3308" s="356" t="s">
        <v>147</v>
      </c>
    </row>
    <row r="3309" spans="1:15" ht="15.75" thickBot="1">
      <c r="A3309" s="7">
        <v>2017</v>
      </c>
      <c r="B3309" s="7" t="s">
        <v>52</v>
      </c>
      <c r="C3309" s="8">
        <f t="shared" si="79"/>
        <v>42829</v>
      </c>
      <c r="D3309" s="7">
        <v>4</v>
      </c>
      <c r="E3309" s="7" t="str">
        <f t="shared" si="78"/>
        <v>S14428294</v>
      </c>
      <c r="F3309" s="340"/>
      <c r="G3309" s="346"/>
      <c r="H3309" s="191" t="s">
        <v>9</v>
      </c>
      <c r="I3309" s="192" t="s">
        <v>18</v>
      </c>
      <c r="J3309" s="193" t="s">
        <v>11</v>
      </c>
      <c r="K3309" s="351"/>
      <c r="L3309" s="353"/>
      <c r="M3309" s="351"/>
      <c r="N3309" s="355"/>
      <c r="O3309" s="357"/>
    </row>
    <row r="3310" spans="1:15">
      <c r="A3310" s="7">
        <v>2017</v>
      </c>
      <c r="B3310" s="7" t="s">
        <v>52</v>
      </c>
      <c r="C3310" s="8">
        <f t="shared" si="79"/>
        <v>42829</v>
      </c>
      <c r="D3310" s="7">
        <v>5</v>
      </c>
      <c r="E3310" s="7" t="str">
        <f t="shared" si="78"/>
        <v>S14428295</v>
      </c>
      <c r="F3310" s="3" t="s">
        <v>12</v>
      </c>
      <c r="G3310" s="2" t="s">
        <v>6415</v>
      </c>
      <c r="H3310" s="2" t="s">
        <v>6415</v>
      </c>
      <c r="I3310" s="2" t="s">
        <v>6416</v>
      </c>
      <c r="J3310" s="2" t="s">
        <v>4869</v>
      </c>
      <c r="K3310" s="194" t="s">
        <v>13</v>
      </c>
      <c r="L3310" s="2">
        <v>55</v>
      </c>
      <c r="M3310" s="194" t="s">
        <v>406</v>
      </c>
      <c r="N3310" s="2" t="s">
        <v>420</v>
      </c>
      <c r="O3310" s="195" t="s">
        <v>420</v>
      </c>
    </row>
    <row r="3311" spans="1:15">
      <c r="A3311" s="7">
        <v>2017</v>
      </c>
      <c r="B3311" s="7" t="s">
        <v>52</v>
      </c>
      <c r="C3311" s="8">
        <f t="shared" si="79"/>
        <v>42829</v>
      </c>
      <c r="D3311" s="7">
        <v>6</v>
      </c>
      <c r="E3311" s="7" t="str">
        <f t="shared" si="78"/>
        <v>S14428296</v>
      </c>
      <c r="F3311" s="4">
        <v>42826</v>
      </c>
      <c r="G3311" s="2" t="s">
        <v>6417</v>
      </c>
      <c r="H3311" s="2" t="s">
        <v>6417</v>
      </c>
      <c r="I3311" s="2" t="s">
        <v>1832</v>
      </c>
      <c r="J3311" s="2" t="s">
        <v>6418</v>
      </c>
      <c r="K3311" s="194" t="s">
        <v>13</v>
      </c>
      <c r="L3311" s="2">
        <v>53</v>
      </c>
      <c r="M3311" s="194">
        <v>0</v>
      </c>
      <c r="N3311" s="2">
        <v>0</v>
      </c>
      <c r="O3311" s="195">
        <v>100</v>
      </c>
    </row>
    <row r="3312" spans="1:15">
      <c r="A3312" s="7">
        <v>2017</v>
      </c>
      <c r="B3312" s="7" t="s">
        <v>52</v>
      </c>
      <c r="C3312" s="8">
        <f t="shared" si="79"/>
        <v>42829</v>
      </c>
      <c r="D3312" s="7">
        <v>7</v>
      </c>
      <c r="E3312" s="7" t="str">
        <f t="shared" si="78"/>
        <v>S14428297</v>
      </c>
      <c r="F3312" s="4">
        <v>42856</v>
      </c>
      <c r="G3312" s="2" t="s">
        <v>6419</v>
      </c>
      <c r="H3312" s="2" t="s">
        <v>6419</v>
      </c>
      <c r="I3312" s="2" t="s">
        <v>6420</v>
      </c>
      <c r="J3312" s="2" t="s">
        <v>1165</v>
      </c>
      <c r="K3312" s="194" t="s">
        <v>13</v>
      </c>
      <c r="L3312" s="2">
        <v>45</v>
      </c>
      <c r="M3312" s="194">
        <v>0</v>
      </c>
      <c r="N3312" s="2">
        <v>0</v>
      </c>
      <c r="O3312" s="195">
        <v>100</v>
      </c>
    </row>
    <row r="3313" spans="1:15">
      <c r="A3313" s="7">
        <v>2017</v>
      </c>
      <c r="B3313" s="7" t="s">
        <v>52</v>
      </c>
      <c r="C3313" s="8">
        <f t="shared" si="79"/>
        <v>42829</v>
      </c>
      <c r="D3313" s="7">
        <v>8</v>
      </c>
      <c r="E3313" s="7" t="str">
        <f t="shared" si="78"/>
        <v>S14428298</v>
      </c>
      <c r="F3313" s="4">
        <v>42887</v>
      </c>
      <c r="G3313" s="2" t="s">
        <v>6421</v>
      </c>
      <c r="H3313" s="2" t="s">
        <v>6421</v>
      </c>
      <c r="I3313" s="2" t="s">
        <v>6422</v>
      </c>
      <c r="J3313" s="2" t="s">
        <v>6423</v>
      </c>
      <c r="K3313" s="194" t="s">
        <v>13</v>
      </c>
      <c r="L3313" s="2">
        <v>40</v>
      </c>
      <c r="M3313" s="194">
        <v>0</v>
      </c>
      <c r="N3313" s="2">
        <v>0</v>
      </c>
      <c r="O3313" s="195">
        <v>100</v>
      </c>
    </row>
    <row r="3314" spans="1:15">
      <c r="A3314" s="7">
        <v>2017</v>
      </c>
      <c r="B3314" s="7" t="s">
        <v>52</v>
      </c>
      <c r="C3314" s="8">
        <f t="shared" si="79"/>
        <v>42829</v>
      </c>
      <c r="D3314" s="7">
        <v>9</v>
      </c>
      <c r="E3314" s="7" t="str">
        <f t="shared" si="78"/>
        <v>S14428299</v>
      </c>
      <c r="F3314" s="4">
        <v>42917</v>
      </c>
      <c r="G3314" s="2" t="s">
        <v>6424</v>
      </c>
      <c r="H3314" s="2" t="s">
        <v>6424</v>
      </c>
      <c r="I3314" s="2" t="s">
        <v>6425</v>
      </c>
      <c r="J3314" s="2" t="s">
        <v>6426</v>
      </c>
      <c r="K3314" s="194" t="s">
        <v>13</v>
      </c>
      <c r="L3314" s="2">
        <v>39</v>
      </c>
      <c r="M3314" s="194">
        <v>0</v>
      </c>
      <c r="N3314" s="2">
        <v>0</v>
      </c>
      <c r="O3314" s="195">
        <v>100</v>
      </c>
    </row>
    <row r="3315" spans="1:15">
      <c r="A3315" s="7">
        <v>2017</v>
      </c>
      <c r="B3315" s="7" t="s">
        <v>52</v>
      </c>
      <c r="C3315" s="8">
        <f t="shared" si="79"/>
        <v>42829</v>
      </c>
      <c r="D3315" s="7">
        <v>10</v>
      </c>
      <c r="E3315" s="7" t="str">
        <f t="shared" si="78"/>
        <v>S144282910</v>
      </c>
      <c r="F3315" s="3" t="s">
        <v>19</v>
      </c>
      <c r="G3315" s="2" t="s">
        <v>6427</v>
      </c>
      <c r="H3315" s="2" t="s">
        <v>6427</v>
      </c>
      <c r="I3315" s="2" t="s">
        <v>6428</v>
      </c>
      <c r="J3315" s="2" t="s">
        <v>6429</v>
      </c>
      <c r="K3315" s="194" t="s">
        <v>13</v>
      </c>
      <c r="L3315" s="2">
        <v>39</v>
      </c>
      <c r="M3315" s="194">
        <v>0</v>
      </c>
      <c r="N3315" s="2" t="s">
        <v>1023</v>
      </c>
      <c r="O3315" s="195" t="s">
        <v>6312</v>
      </c>
    </row>
    <row r="3316" spans="1:15">
      <c r="A3316" s="7">
        <v>2017</v>
      </c>
      <c r="B3316" s="7" t="s">
        <v>52</v>
      </c>
      <c r="C3316" s="8">
        <f t="shared" si="79"/>
        <v>42829</v>
      </c>
      <c r="D3316" s="7">
        <v>11</v>
      </c>
      <c r="E3316" s="7" t="str">
        <f t="shared" si="78"/>
        <v>S144282911</v>
      </c>
      <c r="F3316" s="3">
        <v>2018</v>
      </c>
      <c r="G3316" s="2" t="s">
        <v>3188</v>
      </c>
      <c r="H3316" s="2" t="s">
        <v>3188</v>
      </c>
      <c r="I3316" s="2" t="s">
        <v>6430</v>
      </c>
      <c r="J3316" s="2" t="s">
        <v>2886</v>
      </c>
      <c r="K3316" s="194" t="s">
        <v>13</v>
      </c>
      <c r="L3316" s="2">
        <v>30</v>
      </c>
      <c r="M3316" s="194" t="s">
        <v>1248</v>
      </c>
      <c r="N3316" s="2" t="s">
        <v>1138</v>
      </c>
      <c r="O3316" s="195" t="s">
        <v>666</v>
      </c>
    </row>
    <row r="3317" spans="1:15">
      <c r="A3317" s="7">
        <v>2017</v>
      </c>
      <c r="B3317" s="7" t="s">
        <v>52</v>
      </c>
      <c r="C3317" s="8">
        <f t="shared" si="79"/>
        <v>42829</v>
      </c>
      <c r="D3317" s="7">
        <v>12</v>
      </c>
      <c r="E3317" s="7" t="str">
        <f t="shared" si="78"/>
        <v>S144282912</v>
      </c>
      <c r="F3317" s="3">
        <v>2019</v>
      </c>
      <c r="G3317" s="2" t="s">
        <v>3479</v>
      </c>
      <c r="H3317" s="2" t="s">
        <v>3479</v>
      </c>
      <c r="I3317" s="2" t="s">
        <v>6431</v>
      </c>
      <c r="J3317" s="2" t="s">
        <v>1757</v>
      </c>
      <c r="K3317" s="194" t="s">
        <v>13</v>
      </c>
      <c r="L3317" s="2">
        <v>28</v>
      </c>
      <c r="M3317" s="194" t="s">
        <v>1208</v>
      </c>
      <c r="N3317" s="2" t="s">
        <v>506</v>
      </c>
      <c r="O3317" s="195" t="s">
        <v>6432</v>
      </c>
    </row>
    <row r="3318" spans="1:15">
      <c r="A3318" s="7">
        <v>2017</v>
      </c>
      <c r="B3318" s="7" t="s">
        <v>52</v>
      </c>
      <c r="C3318" s="8">
        <f t="shared" si="79"/>
        <v>42829</v>
      </c>
      <c r="D3318" s="7">
        <v>13</v>
      </c>
      <c r="E3318" s="7" t="str">
        <f t="shared" si="78"/>
        <v>S144282913</v>
      </c>
      <c r="F3318" s="3">
        <v>2020</v>
      </c>
      <c r="G3318" s="2" t="s">
        <v>6433</v>
      </c>
      <c r="H3318" s="2" t="s">
        <v>6433</v>
      </c>
      <c r="I3318" s="2" t="s">
        <v>6434</v>
      </c>
      <c r="J3318" s="2" t="s">
        <v>2344</v>
      </c>
      <c r="K3318" s="194" t="s">
        <v>13</v>
      </c>
      <c r="L3318" s="2">
        <v>25</v>
      </c>
      <c r="M3318" s="194" t="s">
        <v>506</v>
      </c>
      <c r="N3318" s="2" t="s">
        <v>529</v>
      </c>
      <c r="O3318" s="195" t="s">
        <v>632</v>
      </c>
    </row>
    <row r="3319" spans="1:15" ht="15.75" thickBot="1">
      <c r="A3319" s="7">
        <v>2017</v>
      </c>
      <c r="B3319" s="7" t="s">
        <v>52</v>
      </c>
      <c r="C3319" s="8">
        <f t="shared" si="79"/>
        <v>42829</v>
      </c>
      <c r="D3319" s="7">
        <v>14</v>
      </c>
      <c r="E3319" s="7" t="str">
        <f t="shared" si="78"/>
        <v>S144282914</v>
      </c>
      <c r="F3319" s="5">
        <v>2021</v>
      </c>
      <c r="G3319" s="6" t="s">
        <v>6435</v>
      </c>
      <c r="H3319" s="6" t="s">
        <v>6435</v>
      </c>
      <c r="I3319" s="6" t="s">
        <v>6436</v>
      </c>
      <c r="J3319" s="6" t="s">
        <v>322</v>
      </c>
      <c r="K3319" s="196" t="s">
        <v>13</v>
      </c>
      <c r="L3319" s="6">
        <v>23</v>
      </c>
      <c r="M3319" s="196" t="s">
        <v>1684</v>
      </c>
      <c r="N3319" s="6" t="s">
        <v>443</v>
      </c>
      <c r="O3319" s="197" t="s">
        <v>701</v>
      </c>
    </row>
    <row r="3320" spans="1:15" ht="16.5" thickTop="1" thickBot="1">
      <c r="A3320" s="7">
        <v>2017</v>
      </c>
      <c r="B3320" s="7" t="s">
        <v>52</v>
      </c>
      <c r="C3320" s="8">
        <f t="shared" si="79"/>
        <v>42829</v>
      </c>
      <c r="D3320" s="7">
        <v>15</v>
      </c>
      <c r="E3320" s="7" t="str">
        <f t="shared" si="78"/>
        <v>S144282915</v>
      </c>
      <c r="F3320" s="1" t="s">
        <v>15</v>
      </c>
    </row>
    <row r="3321" spans="1:15" ht="16.5" thickTop="1" thickBot="1">
      <c r="A3321" s="7">
        <v>2017</v>
      </c>
      <c r="B3321" s="7" t="s">
        <v>52</v>
      </c>
      <c r="C3321" s="8">
        <f t="shared" si="79"/>
        <v>42829</v>
      </c>
      <c r="D3321" s="7">
        <v>16</v>
      </c>
      <c r="E3321" s="7" t="str">
        <f t="shared" si="78"/>
        <v>S144282916</v>
      </c>
      <c r="F3321" s="338" t="s">
        <v>1</v>
      </c>
      <c r="G3321" s="341" t="s">
        <v>2</v>
      </c>
      <c r="H3321" s="342"/>
      <c r="I3321" s="342"/>
      <c r="J3321" s="343"/>
      <c r="K3321" s="344" t="s">
        <v>3</v>
      </c>
      <c r="L3321" s="343"/>
      <c r="M3321" s="344" t="s">
        <v>144</v>
      </c>
      <c r="N3321" s="342"/>
      <c r="O3321" s="342"/>
    </row>
    <row r="3322" spans="1:15" ht="18" customHeight="1" thickBot="1">
      <c r="A3322" s="7">
        <v>2017</v>
      </c>
      <c r="B3322" s="7" t="s">
        <v>52</v>
      </c>
      <c r="C3322" s="8">
        <f t="shared" si="79"/>
        <v>42829</v>
      </c>
      <c r="D3322" s="7">
        <v>17</v>
      </c>
      <c r="E3322" s="7" t="str">
        <f t="shared" si="78"/>
        <v>S144282917</v>
      </c>
      <c r="F3322" s="339"/>
      <c r="G3322" s="345" t="s">
        <v>5</v>
      </c>
      <c r="H3322" s="347" t="s">
        <v>145</v>
      </c>
      <c r="I3322" s="348"/>
      <c r="J3322" s="349"/>
      <c r="K3322" s="350" t="s">
        <v>6</v>
      </c>
      <c r="L3322" s="352" t="s">
        <v>7</v>
      </c>
      <c r="M3322" s="350" t="s">
        <v>8</v>
      </c>
      <c r="N3322" s="354" t="s">
        <v>146</v>
      </c>
      <c r="O3322" s="356" t="s">
        <v>147</v>
      </c>
    </row>
    <row r="3323" spans="1:15" ht="15.75" thickBot="1">
      <c r="A3323" s="7">
        <v>2017</v>
      </c>
      <c r="B3323" s="7" t="s">
        <v>52</v>
      </c>
      <c r="C3323" s="8">
        <f t="shared" si="79"/>
        <v>42829</v>
      </c>
      <c r="D3323" s="7">
        <v>18</v>
      </c>
      <c r="E3323" s="7" t="str">
        <f t="shared" si="78"/>
        <v>S144282918</v>
      </c>
      <c r="F3323" s="340"/>
      <c r="G3323" s="346"/>
      <c r="H3323" s="191" t="s">
        <v>9</v>
      </c>
      <c r="I3323" s="192" t="s">
        <v>18</v>
      </c>
      <c r="J3323" s="193" t="s">
        <v>11</v>
      </c>
      <c r="K3323" s="351"/>
      <c r="L3323" s="353"/>
      <c r="M3323" s="351"/>
      <c r="N3323" s="355"/>
      <c r="O3323" s="357"/>
    </row>
    <row r="3324" spans="1:15">
      <c r="A3324" s="7">
        <v>2017</v>
      </c>
      <c r="B3324" s="7" t="s">
        <v>52</v>
      </c>
      <c r="C3324" s="8">
        <f t="shared" si="79"/>
        <v>42829</v>
      </c>
      <c r="D3324" s="7">
        <v>19</v>
      </c>
      <c r="E3324" s="7" t="str">
        <f t="shared" si="78"/>
        <v>S144282919</v>
      </c>
      <c r="F3324" s="3" t="s">
        <v>16</v>
      </c>
      <c r="G3324" s="2" t="s">
        <v>6437</v>
      </c>
      <c r="H3324" s="2" t="s">
        <v>6437</v>
      </c>
      <c r="I3324" s="2" t="s">
        <v>6438</v>
      </c>
      <c r="J3324" s="2" t="s">
        <v>331</v>
      </c>
      <c r="K3324" s="194" t="s">
        <v>13</v>
      </c>
      <c r="L3324" s="2">
        <v>49</v>
      </c>
      <c r="M3324" s="194" t="s">
        <v>4185</v>
      </c>
      <c r="N3324" s="2" t="s">
        <v>2100</v>
      </c>
      <c r="O3324" s="195" t="s">
        <v>6439</v>
      </c>
    </row>
    <row r="3325" spans="1:15">
      <c r="A3325" s="7">
        <v>2017</v>
      </c>
      <c r="B3325" s="7" t="s">
        <v>52</v>
      </c>
      <c r="C3325" s="8">
        <f t="shared" si="79"/>
        <v>42829</v>
      </c>
      <c r="D3325" s="7">
        <v>20</v>
      </c>
      <c r="E3325" s="7" t="str">
        <f t="shared" si="78"/>
        <v>S144282920</v>
      </c>
      <c r="F3325" s="4">
        <v>42826</v>
      </c>
      <c r="G3325" s="2" t="s">
        <v>6440</v>
      </c>
      <c r="H3325" s="2" t="s">
        <v>6440</v>
      </c>
      <c r="I3325" s="2" t="s">
        <v>6441</v>
      </c>
      <c r="J3325" s="2" t="s">
        <v>6442</v>
      </c>
      <c r="K3325" s="194" t="s">
        <v>13</v>
      </c>
      <c r="L3325" s="2">
        <v>47</v>
      </c>
      <c r="M3325" s="194">
        <v>0</v>
      </c>
      <c r="N3325" s="2">
        <v>0</v>
      </c>
      <c r="O3325" s="195">
        <v>100</v>
      </c>
    </row>
    <row r="3326" spans="1:15">
      <c r="A3326" s="7">
        <v>2017</v>
      </c>
      <c r="B3326" s="7" t="s">
        <v>52</v>
      </c>
      <c r="C3326" s="8">
        <f t="shared" si="79"/>
        <v>42829</v>
      </c>
      <c r="D3326" s="7">
        <v>21</v>
      </c>
      <c r="E3326" s="7" t="str">
        <f t="shared" si="78"/>
        <v>S144282921</v>
      </c>
      <c r="F3326" s="4">
        <v>42856</v>
      </c>
      <c r="G3326" s="2" t="s">
        <v>6443</v>
      </c>
      <c r="H3326" s="2" t="s">
        <v>6443</v>
      </c>
      <c r="I3326" s="2" t="s">
        <v>6444</v>
      </c>
      <c r="J3326" s="2" t="s">
        <v>6445</v>
      </c>
      <c r="K3326" s="194" t="s">
        <v>13</v>
      </c>
      <c r="L3326" s="2">
        <v>42</v>
      </c>
      <c r="M3326" s="194">
        <v>0</v>
      </c>
      <c r="N3326" s="2">
        <v>0</v>
      </c>
      <c r="O3326" s="195">
        <v>100</v>
      </c>
    </row>
    <row r="3327" spans="1:15">
      <c r="A3327" s="7">
        <v>2017</v>
      </c>
      <c r="B3327" s="7" t="s">
        <v>52</v>
      </c>
      <c r="C3327" s="8">
        <f t="shared" si="79"/>
        <v>42829</v>
      </c>
      <c r="D3327" s="7">
        <v>22</v>
      </c>
      <c r="E3327" s="7" t="str">
        <f t="shared" si="78"/>
        <v>S144282922</v>
      </c>
      <c r="F3327" s="4">
        <v>42887</v>
      </c>
      <c r="G3327" s="2" t="s">
        <v>6446</v>
      </c>
      <c r="H3327" s="2" t="s">
        <v>6446</v>
      </c>
      <c r="I3327" s="2" t="s">
        <v>6447</v>
      </c>
      <c r="J3327" s="2" t="s">
        <v>6448</v>
      </c>
      <c r="K3327" s="194" t="s">
        <v>13</v>
      </c>
      <c r="L3327" s="2">
        <v>38</v>
      </c>
      <c r="M3327" s="194">
        <v>0</v>
      </c>
      <c r="N3327" s="2">
        <v>0</v>
      </c>
      <c r="O3327" s="195">
        <v>100</v>
      </c>
    </row>
    <row r="3328" spans="1:15">
      <c r="A3328" s="7">
        <v>2017</v>
      </c>
      <c r="B3328" s="7" t="s">
        <v>52</v>
      </c>
      <c r="C3328" s="8">
        <f t="shared" si="79"/>
        <v>42829</v>
      </c>
      <c r="D3328" s="7">
        <v>23</v>
      </c>
      <c r="E3328" s="7" t="str">
        <f t="shared" si="78"/>
        <v>S144282923</v>
      </c>
      <c r="F3328" s="4">
        <v>42917</v>
      </c>
      <c r="G3328" s="2">
        <v>409</v>
      </c>
      <c r="H3328" s="2">
        <v>409</v>
      </c>
      <c r="I3328" s="2" t="s">
        <v>6449</v>
      </c>
      <c r="J3328" s="2" t="s">
        <v>6450</v>
      </c>
      <c r="K3328" s="194" t="s">
        <v>13</v>
      </c>
      <c r="L3328" s="2">
        <v>37</v>
      </c>
      <c r="M3328" s="194">
        <v>0</v>
      </c>
      <c r="N3328" s="2">
        <v>0</v>
      </c>
      <c r="O3328" s="195">
        <v>100</v>
      </c>
    </row>
    <row r="3329" spans="1:15">
      <c r="A3329" s="7">
        <v>2017</v>
      </c>
      <c r="B3329" s="7" t="s">
        <v>52</v>
      </c>
      <c r="C3329" s="8">
        <f t="shared" si="79"/>
        <v>42829</v>
      </c>
      <c r="D3329" s="7">
        <v>24</v>
      </c>
      <c r="E3329" s="7" t="str">
        <f t="shared" si="78"/>
        <v>S144282924</v>
      </c>
      <c r="F3329" s="3" t="s">
        <v>19</v>
      </c>
      <c r="G3329" s="2" t="s">
        <v>6451</v>
      </c>
      <c r="H3329" s="2" t="s">
        <v>6451</v>
      </c>
      <c r="I3329" s="2" t="s">
        <v>6452</v>
      </c>
      <c r="J3329" s="2" t="s">
        <v>2660</v>
      </c>
      <c r="K3329" s="194" t="s">
        <v>13</v>
      </c>
      <c r="L3329" s="2">
        <v>38</v>
      </c>
      <c r="M3329" s="194">
        <v>10</v>
      </c>
      <c r="N3329" s="2">
        <v>5</v>
      </c>
      <c r="O3329" s="195">
        <v>85</v>
      </c>
    </row>
    <row r="3330" spans="1:15">
      <c r="A3330" s="7">
        <v>2017</v>
      </c>
      <c r="B3330" s="7" t="s">
        <v>52</v>
      </c>
      <c r="C3330" s="8">
        <f t="shared" si="79"/>
        <v>42829</v>
      </c>
      <c r="D3330" s="7">
        <v>25</v>
      </c>
      <c r="E3330" s="7" t="str">
        <f t="shared" si="78"/>
        <v>S144282925</v>
      </c>
      <c r="F3330" s="3">
        <v>2018</v>
      </c>
      <c r="G3330" s="2" t="s">
        <v>6453</v>
      </c>
      <c r="H3330" s="2" t="s">
        <v>6453</v>
      </c>
      <c r="I3330" s="2" t="s">
        <v>6454</v>
      </c>
      <c r="J3330" s="2" t="s">
        <v>4710</v>
      </c>
      <c r="K3330" s="194" t="s">
        <v>13</v>
      </c>
      <c r="L3330" s="2">
        <v>30</v>
      </c>
      <c r="M3330" s="194" t="s">
        <v>312</v>
      </c>
      <c r="N3330" s="2" t="s">
        <v>1646</v>
      </c>
      <c r="O3330" s="195" t="s">
        <v>1913</v>
      </c>
    </row>
    <row r="3331" spans="1:15">
      <c r="A3331" s="7">
        <v>2017</v>
      </c>
      <c r="B3331" s="7" t="s">
        <v>52</v>
      </c>
      <c r="C3331" s="8">
        <f t="shared" si="79"/>
        <v>42829</v>
      </c>
      <c r="D3331" s="7">
        <v>26</v>
      </c>
      <c r="E3331" s="7" t="str">
        <f t="shared" si="78"/>
        <v>S144282926</v>
      </c>
      <c r="F3331" s="3">
        <v>2019</v>
      </c>
      <c r="G3331" s="2" t="s">
        <v>6455</v>
      </c>
      <c r="H3331" s="2" t="s">
        <v>6455</v>
      </c>
      <c r="I3331" s="2" t="s">
        <v>6456</v>
      </c>
      <c r="J3331" s="2" t="s">
        <v>660</v>
      </c>
      <c r="K3331" s="194" t="s">
        <v>13</v>
      </c>
      <c r="L3331" s="2">
        <v>26</v>
      </c>
      <c r="M3331" s="194" t="s">
        <v>730</v>
      </c>
      <c r="N3331" s="2" t="s">
        <v>1831</v>
      </c>
      <c r="O3331" s="195" t="s">
        <v>2151</v>
      </c>
    </row>
    <row r="3332" spans="1:15">
      <c r="A3332" s="7">
        <v>2017</v>
      </c>
      <c r="B3332" s="7" t="s">
        <v>52</v>
      </c>
      <c r="C3332" s="8">
        <f t="shared" si="79"/>
        <v>42829</v>
      </c>
      <c r="D3332" s="7">
        <v>27</v>
      </c>
      <c r="E3332" s="7" t="str">
        <f t="shared" si="78"/>
        <v>S144282927</v>
      </c>
      <c r="F3332" s="3">
        <v>2020</v>
      </c>
      <c r="G3332" s="2" t="s">
        <v>6457</v>
      </c>
      <c r="H3332" s="2" t="s">
        <v>6457</v>
      </c>
      <c r="I3332" s="2" t="s">
        <v>1887</v>
      </c>
      <c r="J3332" s="2" t="s">
        <v>1634</v>
      </c>
      <c r="K3332" s="194" t="s">
        <v>13</v>
      </c>
      <c r="L3332" s="2">
        <v>24</v>
      </c>
      <c r="M3332" s="194" t="s">
        <v>1646</v>
      </c>
      <c r="N3332" s="2" t="s">
        <v>1646</v>
      </c>
      <c r="O3332" s="195" t="s">
        <v>2151</v>
      </c>
    </row>
    <row r="3333" spans="1:15" ht="15.75" thickBot="1">
      <c r="A3333" s="7">
        <v>2017</v>
      </c>
      <c r="B3333" s="7" t="s">
        <v>52</v>
      </c>
      <c r="C3333" s="8">
        <f t="shared" si="79"/>
        <v>42829</v>
      </c>
      <c r="D3333" s="7">
        <v>28</v>
      </c>
      <c r="E3333" s="7" t="str">
        <f t="shared" si="78"/>
        <v>S144282928</v>
      </c>
      <c r="F3333" s="5">
        <v>2021</v>
      </c>
      <c r="G3333" s="6" t="s">
        <v>6458</v>
      </c>
      <c r="H3333" s="6" t="s">
        <v>6458</v>
      </c>
      <c r="I3333" s="6" t="s">
        <v>6459</v>
      </c>
      <c r="J3333" s="6" t="s">
        <v>399</v>
      </c>
      <c r="K3333" s="196" t="s">
        <v>13</v>
      </c>
      <c r="L3333" s="6">
        <v>20</v>
      </c>
      <c r="M3333" s="196" t="s">
        <v>730</v>
      </c>
      <c r="N3333" s="6" t="s">
        <v>729</v>
      </c>
      <c r="O3333" s="197" t="s">
        <v>731</v>
      </c>
    </row>
    <row r="3334" spans="1:15" ht="16.5" customHeight="1" thickTop="1" thickBot="1">
      <c r="A3334" s="7">
        <v>2017</v>
      </c>
      <c r="B3334" s="7" t="s">
        <v>51</v>
      </c>
      <c r="C3334" s="8">
        <f>C3333+7</f>
        <v>42836</v>
      </c>
      <c r="D3334" s="7">
        <v>1</v>
      </c>
      <c r="E3334" s="7" t="str">
        <f t="shared" si="78"/>
        <v>S15428361</v>
      </c>
      <c r="F3334" s="1" t="s">
        <v>0</v>
      </c>
    </row>
    <row r="3335" spans="1:15" ht="15.75" customHeight="1" thickTop="1" thickBot="1">
      <c r="A3335" s="7">
        <v>2017</v>
      </c>
      <c r="B3335" s="7" t="s">
        <v>51</v>
      </c>
      <c r="C3335" s="8">
        <f>C3334</f>
        <v>42836</v>
      </c>
      <c r="D3335" s="7">
        <v>2</v>
      </c>
      <c r="E3335" s="7" t="str">
        <f t="shared" si="78"/>
        <v>S15428362</v>
      </c>
      <c r="F3335" s="338" t="s">
        <v>1</v>
      </c>
      <c r="G3335" s="341" t="s">
        <v>2</v>
      </c>
      <c r="H3335" s="342"/>
      <c r="I3335" s="342"/>
      <c r="J3335" s="343"/>
      <c r="K3335" s="344" t="s">
        <v>3</v>
      </c>
      <c r="L3335" s="343"/>
      <c r="M3335" s="344" t="s">
        <v>144</v>
      </c>
      <c r="N3335" s="342"/>
      <c r="O3335" s="342"/>
    </row>
    <row r="3336" spans="1:15" ht="18" customHeight="1" thickBot="1">
      <c r="A3336" s="7">
        <v>2017</v>
      </c>
      <c r="B3336" s="7" t="s">
        <v>51</v>
      </c>
      <c r="C3336" s="8">
        <f t="shared" ref="C3336:C3361" si="80">C3335</f>
        <v>42836</v>
      </c>
      <c r="D3336" s="7">
        <v>3</v>
      </c>
      <c r="E3336" s="7" t="str">
        <f t="shared" si="78"/>
        <v>S15428363</v>
      </c>
      <c r="F3336" s="339"/>
      <c r="G3336" s="345" t="s">
        <v>5</v>
      </c>
      <c r="H3336" s="347" t="s">
        <v>145</v>
      </c>
      <c r="I3336" s="348"/>
      <c r="J3336" s="349"/>
      <c r="K3336" s="350" t="s">
        <v>6</v>
      </c>
      <c r="L3336" s="352" t="s">
        <v>7</v>
      </c>
      <c r="M3336" s="350" t="s">
        <v>8</v>
      </c>
      <c r="N3336" s="354" t="s">
        <v>146</v>
      </c>
      <c r="O3336" s="356" t="s">
        <v>147</v>
      </c>
    </row>
    <row r="3337" spans="1:15" ht="15.75" thickBot="1">
      <c r="A3337" s="7">
        <v>2017</v>
      </c>
      <c r="B3337" s="7" t="s">
        <v>51</v>
      </c>
      <c r="C3337" s="8">
        <f t="shared" si="80"/>
        <v>42836</v>
      </c>
      <c r="D3337" s="7">
        <v>4</v>
      </c>
      <c r="E3337" s="7" t="str">
        <f t="shared" si="78"/>
        <v>S15428364</v>
      </c>
      <c r="F3337" s="340"/>
      <c r="G3337" s="346"/>
      <c r="H3337" s="191" t="s">
        <v>9</v>
      </c>
      <c r="I3337" s="192" t="s">
        <v>18</v>
      </c>
      <c r="J3337" s="193" t="s">
        <v>11</v>
      </c>
      <c r="K3337" s="351"/>
      <c r="L3337" s="353"/>
      <c r="M3337" s="351"/>
      <c r="N3337" s="355"/>
      <c r="O3337" s="357"/>
    </row>
    <row r="3338" spans="1:15">
      <c r="A3338" s="7">
        <v>2017</v>
      </c>
      <c r="B3338" s="7" t="s">
        <v>51</v>
      </c>
      <c r="C3338" s="8">
        <f t="shared" si="80"/>
        <v>42836</v>
      </c>
      <c r="D3338" s="7">
        <v>5</v>
      </c>
      <c r="E3338" s="7" t="str">
        <f t="shared" ref="E3338:E3401" si="81">B3338&amp;C3338&amp;D3338</f>
        <v>S15428365</v>
      </c>
      <c r="F3338" s="3" t="s">
        <v>12</v>
      </c>
      <c r="G3338" s="2">
        <v>-10</v>
      </c>
      <c r="H3338" s="2" t="s">
        <v>6460</v>
      </c>
      <c r="I3338" s="2" t="s">
        <v>6461</v>
      </c>
      <c r="J3338" s="2" t="s">
        <v>2017</v>
      </c>
      <c r="K3338" s="194" t="s">
        <v>17</v>
      </c>
      <c r="L3338" s="2">
        <v>49</v>
      </c>
      <c r="M3338" s="194" t="s">
        <v>768</v>
      </c>
      <c r="N3338" s="2" t="s">
        <v>1418</v>
      </c>
      <c r="O3338" s="195" t="s">
        <v>301</v>
      </c>
    </row>
    <row r="3339" spans="1:15">
      <c r="A3339" s="7">
        <v>2017</v>
      </c>
      <c r="B3339" s="7" t="s">
        <v>51</v>
      </c>
      <c r="C3339" s="8">
        <f t="shared" si="80"/>
        <v>42836</v>
      </c>
      <c r="D3339" s="7">
        <v>6</v>
      </c>
      <c r="E3339" s="7" t="str">
        <f t="shared" si="81"/>
        <v>S15428366</v>
      </c>
      <c r="F3339" s="4">
        <v>42826</v>
      </c>
      <c r="G3339" s="2">
        <v>360</v>
      </c>
      <c r="H3339" s="2" t="s">
        <v>6462</v>
      </c>
      <c r="I3339" s="2" t="s">
        <v>6463</v>
      </c>
      <c r="J3339" s="2" t="s">
        <v>5954</v>
      </c>
      <c r="K3339" s="194" t="s">
        <v>17</v>
      </c>
      <c r="L3339" s="2">
        <v>53</v>
      </c>
      <c r="M3339" s="194">
        <v>72</v>
      </c>
      <c r="N3339" s="2">
        <v>4</v>
      </c>
      <c r="O3339" s="195">
        <v>24</v>
      </c>
    </row>
    <row r="3340" spans="1:15">
      <c r="A3340" s="7">
        <v>2017</v>
      </c>
      <c r="B3340" s="7" t="s">
        <v>51</v>
      </c>
      <c r="C3340" s="8">
        <f t="shared" si="80"/>
        <v>42836</v>
      </c>
      <c r="D3340" s="7">
        <v>7</v>
      </c>
      <c r="E3340" s="7" t="str">
        <f t="shared" si="81"/>
        <v>S15428367</v>
      </c>
      <c r="F3340" s="4">
        <v>42856</v>
      </c>
      <c r="G3340" s="2">
        <v>410</v>
      </c>
      <c r="H3340" s="2" t="s">
        <v>6464</v>
      </c>
      <c r="I3340" s="2" t="s">
        <v>6465</v>
      </c>
      <c r="J3340" s="2" t="s">
        <v>1634</v>
      </c>
      <c r="K3340" s="194" t="s">
        <v>17</v>
      </c>
      <c r="L3340" s="2">
        <v>48</v>
      </c>
      <c r="M3340" s="194" t="s">
        <v>6466</v>
      </c>
      <c r="N3340" s="2" t="s">
        <v>6467</v>
      </c>
      <c r="O3340" s="195" t="s">
        <v>6468</v>
      </c>
    </row>
    <row r="3341" spans="1:15">
      <c r="A3341" s="7">
        <v>2017</v>
      </c>
      <c r="B3341" s="7" t="s">
        <v>51</v>
      </c>
      <c r="C3341" s="8">
        <f t="shared" si="80"/>
        <v>42836</v>
      </c>
      <c r="D3341" s="7">
        <v>8</v>
      </c>
      <c r="E3341" s="7" t="str">
        <f t="shared" si="81"/>
        <v>S15428368</v>
      </c>
      <c r="F3341" s="4">
        <v>42887</v>
      </c>
      <c r="G3341" s="2">
        <v>400</v>
      </c>
      <c r="H3341" s="2" t="s">
        <v>6469</v>
      </c>
      <c r="I3341" s="2" t="s">
        <v>6470</v>
      </c>
      <c r="J3341" s="2" t="s">
        <v>1779</v>
      </c>
      <c r="K3341" s="194" t="s">
        <v>17</v>
      </c>
      <c r="L3341" s="2">
        <v>47</v>
      </c>
      <c r="M3341" s="194" t="s">
        <v>1463</v>
      </c>
      <c r="N3341" s="2" t="s">
        <v>1418</v>
      </c>
      <c r="O3341" s="195" t="s">
        <v>1019</v>
      </c>
    </row>
    <row r="3342" spans="1:15">
      <c r="A3342" s="7">
        <v>2017</v>
      </c>
      <c r="B3342" s="7" t="s">
        <v>51</v>
      </c>
      <c r="C3342" s="8">
        <f t="shared" si="80"/>
        <v>42836</v>
      </c>
      <c r="D3342" s="7">
        <v>9</v>
      </c>
      <c r="E3342" s="7" t="str">
        <f t="shared" si="81"/>
        <v>S15428369</v>
      </c>
      <c r="F3342" s="4">
        <v>42917</v>
      </c>
      <c r="G3342" s="2">
        <v>380</v>
      </c>
      <c r="H3342" s="2" t="s">
        <v>6471</v>
      </c>
      <c r="I3342" s="2" t="s">
        <v>6472</v>
      </c>
      <c r="J3342" s="2" t="s">
        <v>6473</v>
      </c>
      <c r="K3342" s="194" t="s">
        <v>17</v>
      </c>
      <c r="L3342" s="2">
        <v>43</v>
      </c>
      <c r="M3342" s="194" t="s">
        <v>455</v>
      </c>
      <c r="N3342" s="2" t="s">
        <v>312</v>
      </c>
      <c r="O3342" s="195" t="s">
        <v>455</v>
      </c>
    </row>
    <row r="3343" spans="1:15">
      <c r="A3343" s="7">
        <v>2017</v>
      </c>
      <c r="B3343" s="7" t="s">
        <v>51</v>
      </c>
      <c r="C3343" s="8">
        <f t="shared" si="80"/>
        <v>42836</v>
      </c>
      <c r="D3343" s="7">
        <v>10</v>
      </c>
      <c r="E3343" s="7" t="str">
        <f t="shared" si="81"/>
        <v>S154283610</v>
      </c>
      <c r="F3343" s="3" t="s">
        <v>19</v>
      </c>
      <c r="G3343" s="2">
        <v>280</v>
      </c>
      <c r="H3343" s="2" t="s">
        <v>6474</v>
      </c>
      <c r="I3343" s="2" t="s">
        <v>6475</v>
      </c>
      <c r="J3343" s="2" t="s">
        <v>6476</v>
      </c>
      <c r="K3343" s="194" t="s">
        <v>17</v>
      </c>
      <c r="L3343" s="2">
        <v>41</v>
      </c>
      <c r="M3343" s="194" t="s">
        <v>1139</v>
      </c>
      <c r="N3343" s="2" t="s">
        <v>819</v>
      </c>
      <c r="O3343" s="195" t="s">
        <v>1139</v>
      </c>
    </row>
    <row r="3344" spans="1:15">
      <c r="A3344" s="7">
        <v>2017</v>
      </c>
      <c r="B3344" s="7" t="s">
        <v>51</v>
      </c>
      <c r="C3344" s="8">
        <f t="shared" si="80"/>
        <v>42836</v>
      </c>
      <c r="D3344" s="7">
        <v>11</v>
      </c>
      <c r="E3344" s="7" t="str">
        <f t="shared" si="81"/>
        <v>S154283611</v>
      </c>
      <c r="F3344" s="3">
        <v>2018</v>
      </c>
      <c r="G3344" s="2">
        <v>195</v>
      </c>
      <c r="H3344" s="2" t="s">
        <v>643</v>
      </c>
      <c r="I3344" s="2" t="s">
        <v>6477</v>
      </c>
      <c r="J3344" s="2" t="s">
        <v>1176</v>
      </c>
      <c r="K3344" s="194" t="s">
        <v>17</v>
      </c>
      <c r="L3344" s="2">
        <v>34</v>
      </c>
      <c r="M3344" s="194" t="s">
        <v>792</v>
      </c>
      <c r="N3344" s="2" t="s">
        <v>691</v>
      </c>
      <c r="O3344" s="195" t="s">
        <v>2513</v>
      </c>
    </row>
    <row r="3345" spans="1:15">
      <c r="A3345" s="7">
        <v>2017</v>
      </c>
      <c r="B3345" s="7" t="s">
        <v>51</v>
      </c>
      <c r="C3345" s="8">
        <f t="shared" si="80"/>
        <v>42836</v>
      </c>
      <c r="D3345" s="7">
        <v>12</v>
      </c>
      <c r="E3345" s="7" t="str">
        <f t="shared" si="81"/>
        <v>S154283612</v>
      </c>
      <c r="F3345" s="3">
        <v>2019</v>
      </c>
      <c r="G3345" s="2">
        <v>170</v>
      </c>
      <c r="H3345" s="2" t="s">
        <v>3442</v>
      </c>
      <c r="I3345" s="2" t="s">
        <v>6478</v>
      </c>
      <c r="J3345" s="2" t="s">
        <v>4296</v>
      </c>
      <c r="K3345" s="194" t="s">
        <v>17</v>
      </c>
      <c r="L3345" s="2">
        <v>29</v>
      </c>
      <c r="M3345" s="194" t="s">
        <v>506</v>
      </c>
      <c r="N3345" s="2" t="s">
        <v>692</v>
      </c>
      <c r="O3345" s="195" t="s">
        <v>701</v>
      </c>
    </row>
    <row r="3346" spans="1:15">
      <c r="A3346" s="7">
        <v>2017</v>
      </c>
      <c r="B3346" s="7" t="s">
        <v>51</v>
      </c>
      <c r="C3346" s="8">
        <f t="shared" si="80"/>
        <v>42836</v>
      </c>
      <c r="D3346" s="7">
        <v>13</v>
      </c>
      <c r="E3346" s="7" t="str">
        <f t="shared" si="81"/>
        <v>S154283613</v>
      </c>
      <c r="F3346" s="3">
        <v>2020</v>
      </c>
      <c r="G3346" s="2">
        <v>160</v>
      </c>
      <c r="H3346" s="2" t="s">
        <v>6479</v>
      </c>
      <c r="I3346" s="2" t="s">
        <v>6479</v>
      </c>
      <c r="J3346" s="2" t="s">
        <v>4340</v>
      </c>
      <c r="K3346" s="194" t="s">
        <v>17</v>
      </c>
      <c r="L3346" s="2">
        <v>27</v>
      </c>
      <c r="M3346" s="194" t="s">
        <v>681</v>
      </c>
      <c r="N3346" s="2" t="s">
        <v>768</v>
      </c>
      <c r="O3346" s="195" t="s">
        <v>1019</v>
      </c>
    </row>
    <row r="3347" spans="1:15" ht="15.75" thickBot="1">
      <c r="A3347" s="7">
        <v>2017</v>
      </c>
      <c r="B3347" s="7" t="s">
        <v>51</v>
      </c>
      <c r="C3347" s="8">
        <f t="shared" si="80"/>
        <v>42836</v>
      </c>
      <c r="D3347" s="7">
        <v>14</v>
      </c>
      <c r="E3347" s="7" t="str">
        <f t="shared" si="81"/>
        <v>S154283614</v>
      </c>
      <c r="F3347" s="5">
        <v>2021</v>
      </c>
      <c r="G3347" s="6">
        <v>155</v>
      </c>
      <c r="H3347" s="6" t="s">
        <v>6480</v>
      </c>
      <c r="I3347" s="6" t="s">
        <v>6481</v>
      </c>
      <c r="J3347" s="6" t="s">
        <v>1893</v>
      </c>
      <c r="K3347" s="196" t="s">
        <v>17</v>
      </c>
      <c r="L3347" s="6">
        <v>24</v>
      </c>
      <c r="M3347" s="196" t="s">
        <v>1667</v>
      </c>
      <c r="N3347" s="6" t="s">
        <v>1666</v>
      </c>
      <c r="O3347" s="197" t="s">
        <v>1665</v>
      </c>
    </row>
    <row r="3348" spans="1:15" ht="16.5" thickTop="1" thickBot="1">
      <c r="A3348" s="7">
        <v>2017</v>
      </c>
      <c r="B3348" s="7" t="s">
        <v>51</v>
      </c>
      <c r="C3348" s="8">
        <f t="shared" si="80"/>
        <v>42836</v>
      </c>
      <c r="D3348" s="7">
        <v>15</v>
      </c>
      <c r="E3348" s="7" t="str">
        <f t="shared" si="81"/>
        <v>S154283615</v>
      </c>
      <c r="F3348" s="1" t="s">
        <v>15</v>
      </c>
    </row>
    <row r="3349" spans="1:15" ht="16.5" thickTop="1" thickBot="1">
      <c r="A3349" s="7">
        <v>2017</v>
      </c>
      <c r="B3349" s="7" t="s">
        <v>51</v>
      </c>
      <c r="C3349" s="8">
        <f t="shared" si="80"/>
        <v>42836</v>
      </c>
      <c r="D3349" s="7">
        <v>16</v>
      </c>
      <c r="E3349" s="7" t="str">
        <f t="shared" si="81"/>
        <v>S154283616</v>
      </c>
      <c r="F3349" s="338" t="s">
        <v>1</v>
      </c>
      <c r="G3349" s="341" t="s">
        <v>2</v>
      </c>
      <c r="H3349" s="342"/>
      <c r="I3349" s="342"/>
      <c r="J3349" s="343"/>
      <c r="K3349" s="344" t="s">
        <v>3</v>
      </c>
      <c r="L3349" s="343"/>
      <c r="M3349" s="344" t="s">
        <v>144</v>
      </c>
      <c r="N3349" s="342"/>
      <c r="O3349" s="342"/>
    </row>
    <row r="3350" spans="1:15" ht="18" customHeight="1" thickBot="1">
      <c r="A3350" s="7">
        <v>2017</v>
      </c>
      <c r="B3350" s="7" t="s">
        <v>51</v>
      </c>
      <c r="C3350" s="8">
        <f t="shared" si="80"/>
        <v>42836</v>
      </c>
      <c r="D3350" s="7">
        <v>17</v>
      </c>
      <c r="E3350" s="7" t="str">
        <f t="shared" si="81"/>
        <v>S154283617</v>
      </c>
      <c r="F3350" s="339"/>
      <c r="G3350" s="345" t="s">
        <v>5</v>
      </c>
      <c r="H3350" s="347" t="s">
        <v>145</v>
      </c>
      <c r="I3350" s="348"/>
      <c r="J3350" s="349"/>
      <c r="K3350" s="350" t="s">
        <v>6</v>
      </c>
      <c r="L3350" s="352" t="s">
        <v>7</v>
      </c>
      <c r="M3350" s="350" t="s">
        <v>8</v>
      </c>
      <c r="N3350" s="354" t="s">
        <v>146</v>
      </c>
      <c r="O3350" s="356" t="s">
        <v>147</v>
      </c>
    </row>
    <row r="3351" spans="1:15" ht="15.75" thickBot="1">
      <c r="A3351" s="7">
        <v>2017</v>
      </c>
      <c r="B3351" s="7" t="s">
        <v>51</v>
      </c>
      <c r="C3351" s="8">
        <f t="shared" si="80"/>
        <v>42836</v>
      </c>
      <c r="D3351" s="7">
        <v>18</v>
      </c>
      <c r="E3351" s="7" t="str">
        <f t="shared" si="81"/>
        <v>S154283618</v>
      </c>
      <c r="F3351" s="340"/>
      <c r="G3351" s="346"/>
      <c r="H3351" s="191" t="s">
        <v>9</v>
      </c>
      <c r="I3351" s="192" t="s">
        <v>18</v>
      </c>
      <c r="J3351" s="193" t="s">
        <v>11</v>
      </c>
      <c r="K3351" s="351"/>
      <c r="L3351" s="353"/>
      <c r="M3351" s="351"/>
      <c r="N3351" s="355"/>
      <c r="O3351" s="357"/>
    </row>
    <row r="3352" spans="1:15">
      <c r="A3352" s="7">
        <v>2017</v>
      </c>
      <c r="B3352" s="7" t="s">
        <v>51</v>
      </c>
      <c r="C3352" s="8">
        <f t="shared" si="80"/>
        <v>42836</v>
      </c>
      <c r="D3352" s="7">
        <v>19</v>
      </c>
      <c r="E3352" s="7" t="str">
        <f t="shared" si="81"/>
        <v>S154283619</v>
      </c>
      <c r="F3352" s="3" t="s">
        <v>16</v>
      </c>
      <c r="G3352" s="2">
        <v>60</v>
      </c>
      <c r="H3352" s="2" t="s">
        <v>6482</v>
      </c>
      <c r="I3352" s="2" t="s">
        <v>6483</v>
      </c>
      <c r="J3352" s="2" t="s">
        <v>5006</v>
      </c>
      <c r="K3352" s="194" t="s">
        <v>17</v>
      </c>
      <c r="L3352" s="2">
        <v>48</v>
      </c>
      <c r="M3352" s="194" t="s">
        <v>1173</v>
      </c>
      <c r="N3352" s="2" t="s">
        <v>301</v>
      </c>
      <c r="O3352" s="195" t="s">
        <v>506</v>
      </c>
    </row>
    <row r="3353" spans="1:15">
      <c r="A3353" s="7">
        <v>2017</v>
      </c>
      <c r="B3353" s="7" t="s">
        <v>51</v>
      </c>
      <c r="C3353" s="8">
        <f t="shared" si="80"/>
        <v>42836</v>
      </c>
      <c r="D3353" s="7">
        <v>20</v>
      </c>
      <c r="E3353" s="7" t="str">
        <f t="shared" si="81"/>
        <v>S154283620</v>
      </c>
      <c r="F3353" s="4">
        <v>42826</v>
      </c>
      <c r="G3353" s="2">
        <v>420</v>
      </c>
      <c r="H3353" s="2" t="s">
        <v>6484</v>
      </c>
      <c r="I3353" s="2" t="s">
        <v>6485</v>
      </c>
      <c r="J3353" s="2" t="s">
        <v>3416</v>
      </c>
      <c r="K3353" s="194" t="s">
        <v>17</v>
      </c>
      <c r="L3353" s="2">
        <v>49</v>
      </c>
      <c r="M3353" s="194" t="s">
        <v>632</v>
      </c>
      <c r="N3353" s="2">
        <v>0</v>
      </c>
      <c r="O3353" s="195" t="s">
        <v>445</v>
      </c>
    </row>
    <row r="3354" spans="1:15">
      <c r="A3354" s="7">
        <v>2017</v>
      </c>
      <c r="B3354" s="7" t="s">
        <v>51</v>
      </c>
      <c r="C3354" s="8">
        <f t="shared" si="80"/>
        <v>42836</v>
      </c>
      <c r="D3354" s="7">
        <v>21</v>
      </c>
      <c r="E3354" s="7" t="str">
        <f t="shared" si="81"/>
        <v>S154283621</v>
      </c>
      <c r="F3354" s="4">
        <v>42856</v>
      </c>
      <c r="G3354" s="2">
        <v>450</v>
      </c>
      <c r="H3354" s="2" t="s">
        <v>6486</v>
      </c>
      <c r="I3354" s="2" t="s">
        <v>6487</v>
      </c>
      <c r="J3354" s="2" t="s">
        <v>823</v>
      </c>
      <c r="K3354" s="194" t="s">
        <v>17</v>
      </c>
      <c r="L3354" s="2">
        <v>43</v>
      </c>
      <c r="M3354" s="194" t="s">
        <v>301</v>
      </c>
      <c r="N3354" s="2" t="s">
        <v>334</v>
      </c>
      <c r="O3354" s="195" t="s">
        <v>380</v>
      </c>
    </row>
    <row r="3355" spans="1:15">
      <c r="A3355" s="7">
        <v>2017</v>
      </c>
      <c r="B3355" s="7" t="s">
        <v>51</v>
      </c>
      <c r="C3355" s="8">
        <f t="shared" si="80"/>
        <v>42836</v>
      </c>
      <c r="D3355" s="7">
        <v>22</v>
      </c>
      <c r="E3355" s="7" t="str">
        <f t="shared" si="81"/>
        <v>S154283622</v>
      </c>
      <c r="F3355" s="4">
        <v>42887</v>
      </c>
      <c r="G3355" s="2">
        <v>440</v>
      </c>
      <c r="H3355" s="2" t="s">
        <v>6488</v>
      </c>
      <c r="I3355" s="2" t="s">
        <v>6489</v>
      </c>
      <c r="J3355" s="2" t="s">
        <v>3718</v>
      </c>
      <c r="K3355" s="194" t="s">
        <v>17</v>
      </c>
      <c r="L3355" s="2">
        <v>41</v>
      </c>
      <c r="M3355" s="194" t="s">
        <v>3695</v>
      </c>
      <c r="N3355" s="2" t="s">
        <v>257</v>
      </c>
      <c r="O3355" s="195" t="s">
        <v>3028</v>
      </c>
    </row>
    <row r="3356" spans="1:15">
      <c r="A3356" s="7">
        <v>2017</v>
      </c>
      <c r="B3356" s="7" t="s">
        <v>51</v>
      </c>
      <c r="C3356" s="8">
        <f t="shared" si="80"/>
        <v>42836</v>
      </c>
      <c r="D3356" s="7">
        <v>23</v>
      </c>
      <c r="E3356" s="7" t="str">
        <f t="shared" si="81"/>
        <v>S154283623</v>
      </c>
      <c r="F3356" s="4">
        <v>42917</v>
      </c>
      <c r="G3356" s="2">
        <v>220</v>
      </c>
      <c r="H3356" s="2" t="s">
        <v>6490</v>
      </c>
      <c r="I3356" s="2" t="s">
        <v>6491</v>
      </c>
      <c r="J3356" s="2" t="s">
        <v>6492</v>
      </c>
      <c r="K3356" s="194" t="s">
        <v>17</v>
      </c>
      <c r="L3356" s="2">
        <v>39</v>
      </c>
      <c r="M3356" s="194" t="s">
        <v>893</v>
      </c>
      <c r="N3356" s="2">
        <v>0</v>
      </c>
      <c r="O3356" s="195" t="s">
        <v>478</v>
      </c>
    </row>
    <row r="3357" spans="1:15">
      <c r="A3357" s="7">
        <v>2017</v>
      </c>
      <c r="B3357" s="7" t="s">
        <v>51</v>
      </c>
      <c r="C3357" s="8">
        <f t="shared" si="80"/>
        <v>42836</v>
      </c>
      <c r="D3357" s="7">
        <v>24</v>
      </c>
      <c r="E3357" s="7" t="str">
        <f t="shared" si="81"/>
        <v>S154283624</v>
      </c>
      <c r="F3357" s="3" t="s">
        <v>19</v>
      </c>
      <c r="G3357" s="2">
        <v>325</v>
      </c>
      <c r="H3357" s="2" t="s">
        <v>6493</v>
      </c>
      <c r="I3357" s="2" t="s">
        <v>6494</v>
      </c>
      <c r="J3357" s="2" t="s">
        <v>6495</v>
      </c>
      <c r="K3357" s="194" t="s">
        <v>17</v>
      </c>
      <c r="L3357" s="2">
        <v>37</v>
      </c>
      <c r="M3357" s="194" t="s">
        <v>3697</v>
      </c>
      <c r="N3357" s="2" t="s">
        <v>340</v>
      </c>
      <c r="O3357" s="195" t="s">
        <v>1019</v>
      </c>
    </row>
    <row r="3358" spans="1:15">
      <c r="A3358" s="7">
        <v>2017</v>
      </c>
      <c r="B3358" s="7" t="s">
        <v>51</v>
      </c>
      <c r="C3358" s="8">
        <f t="shared" si="80"/>
        <v>42836</v>
      </c>
      <c r="D3358" s="7">
        <v>25</v>
      </c>
      <c r="E3358" s="7" t="str">
        <f t="shared" si="81"/>
        <v>S154283625</v>
      </c>
      <c r="F3358" s="3">
        <v>2018</v>
      </c>
      <c r="G3358" s="2">
        <v>235</v>
      </c>
      <c r="H3358" s="2" t="s">
        <v>6496</v>
      </c>
      <c r="I3358" s="2" t="s">
        <v>6497</v>
      </c>
      <c r="J3358" s="2" t="s">
        <v>6498</v>
      </c>
      <c r="K3358" s="194" t="s">
        <v>17</v>
      </c>
      <c r="L3358" s="2">
        <v>27</v>
      </c>
      <c r="M3358" s="194" t="s">
        <v>312</v>
      </c>
      <c r="N3358" s="2" t="s">
        <v>1831</v>
      </c>
      <c r="O3358" s="195" t="s">
        <v>4632</v>
      </c>
    </row>
    <row r="3359" spans="1:15">
      <c r="A3359" s="7">
        <v>2017</v>
      </c>
      <c r="B3359" s="7" t="s">
        <v>51</v>
      </c>
      <c r="C3359" s="8">
        <f t="shared" si="80"/>
        <v>42836</v>
      </c>
      <c r="D3359" s="7">
        <v>26</v>
      </c>
      <c r="E3359" s="7" t="str">
        <f t="shared" si="81"/>
        <v>S154283626</v>
      </c>
      <c r="F3359" s="3">
        <v>2019</v>
      </c>
      <c r="G3359" s="2">
        <v>210</v>
      </c>
      <c r="H3359" s="2" t="s">
        <v>6499</v>
      </c>
      <c r="I3359" s="2" t="s">
        <v>6500</v>
      </c>
      <c r="J3359" s="2" t="s">
        <v>4333</v>
      </c>
      <c r="K3359" s="194" t="s">
        <v>17</v>
      </c>
      <c r="L3359" s="2">
        <v>28</v>
      </c>
      <c r="M3359" s="194" t="s">
        <v>1646</v>
      </c>
      <c r="N3359" s="2" t="s">
        <v>1646</v>
      </c>
      <c r="O3359" s="195" t="s">
        <v>2151</v>
      </c>
    </row>
    <row r="3360" spans="1:15">
      <c r="A3360" s="7">
        <v>2017</v>
      </c>
      <c r="B3360" s="7" t="s">
        <v>51</v>
      </c>
      <c r="C3360" s="8">
        <f t="shared" si="80"/>
        <v>42836</v>
      </c>
      <c r="D3360" s="7">
        <v>27</v>
      </c>
      <c r="E3360" s="7" t="str">
        <f t="shared" si="81"/>
        <v>S154283627</v>
      </c>
      <c r="F3360" s="3">
        <v>2020</v>
      </c>
      <c r="G3360" s="2">
        <v>200</v>
      </c>
      <c r="H3360" s="2" t="s">
        <v>6501</v>
      </c>
      <c r="I3360" s="2" t="s">
        <v>6502</v>
      </c>
      <c r="J3360" s="2" t="s">
        <v>1787</v>
      </c>
      <c r="K3360" s="194" t="s">
        <v>17</v>
      </c>
      <c r="L3360" s="2">
        <v>27</v>
      </c>
      <c r="M3360" s="194" t="s">
        <v>1831</v>
      </c>
      <c r="N3360" s="2" t="s">
        <v>455</v>
      </c>
      <c r="O3360" s="195" t="s">
        <v>400</v>
      </c>
    </row>
    <row r="3361" spans="1:15" ht="15.75" thickBot="1">
      <c r="A3361" s="7">
        <v>2017</v>
      </c>
      <c r="B3361" s="7" t="s">
        <v>51</v>
      </c>
      <c r="C3361" s="8">
        <f t="shared" si="80"/>
        <v>42836</v>
      </c>
      <c r="D3361" s="7">
        <v>28</v>
      </c>
      <c r="E3361" s="7" t="str">
        <f t="shared" si="81"/>
        <v>S154283628</v>
      </c>
      <c r="F3361" s="5">
        <v>2021</v>
      </c>
      <c r="G3361" s="6">
        <v>195</v>
      </c>
      <c r="H3361" s="6" t="s">
        <v>6503</v>
      </c>
      <c r="I3361" s="6" t="s">
        <v>6504</v>
      </c>
      <c r="J3361" s="6" t="s">
        <v>906</v>
      </c>
      <c r="K3361" s="196" t="s">
        <v>17</v>
      </c>
      <c r="L3361" s="6">
        <v>24</v>
      </c>
      <c r="M3361" s="196" t="s">
        <v>312</v>
      </c>
      <c r="N3361" s="6" t="s">
        <v>2151</v>
      </c>
      <c r="O3361" s="197" t="s">
        <v>400</v>
      </c>
    </row>
    <row r="3362" spans="1:15" ht="16.5" thickTop="1" thickBot="1">
      <c r="A3362" s="7">
        <v>2017</v>
      </c>
      <c r="B3362" s="7" t="s">
        <v>50</v>
      </c>
      <c r="C3362" s="8">
        <f>C3361+7</f>
        <v>42843</v>
      </c>
      <c r="D3362" s="7">
        <v>1</v>
      </c>
      <c r="E3362" s="7" t="str">
        <f t="shared" si="81"/>
        <v>S16428431</v>
      </c>
      <c r="F3362" s="1" t="s">
        <v>0</v>
      </c>
    </row>
    <row r="3363" spans="1:15" ht="16.5" thickTop="1" thickBot="1">
      <c r="A3363" s="7">
        <v>2017</v>
      </c>
      <c r="B3363" s="7" t="s">
        <v>50</v>
      </c>
      <c r="C3363" s="8">
        <f>C3362</f>
        <v>42843</v>
      </c>
      <c r="D3363" s="7">
        <v>2</v>
      </c>
      <c r="E3363" s="7" t="str">
        <f t="shared" si="81"/>
        <v>S16428432</v>
      </c>
      <c r="F3363" s="338" t="s">
        <v>1</v>
      </c>
      <c r="G3363" s="341" t="s">
        <v>2</v>
      </c>
      <c r="H3363" s="342"/>
      <c r="I3363" s="342"/>
      <c r="J3363" s="343"/>
      <c r="K3363" s="344" t="s">
        <v>3</v>
      </c>
      <c r="L3363" s="343"/>
      <c r="M3363" s="344" t="s">
        <v>144</v>
      </c>
      <c r="N3363" s="342"/>
      <c r="O3363" s="342"/>
    </row>
    <row r="3364" spans="1:15" ht="18" customHeight="1" thickBot="1">
      <c r="A3364" s="7">
        <v>2017</v>
      </c>
      <c r="B3364" s="7" t="s">
        <v>50</v>
      </c>
      <c r="C3364" s="8">
        <f t="shared" ref="C3364:C3389" si="82">C3363</f>
        <v>42843</v>
      </c>
      <c r="D3364" s="7">
        <v>3</v>
      </c>
      <c r="E3364" s="7" t="str">
        <f t="shared" si="81"/>
        <v>S16428433</v>
      </c>
      <c r="F3364" s="339"/>
      <c r="G3364" s="345" t="s">
        <v>5</v>
      </c>
      <c r="H3364" s="347" t="s">
        <v>145</v>
      </c>
      <c r="I3364" s="348"/>
      <c r="J3364" s="349"/>
      <c r="K3364" s="350" t="s">
        <v>6</v>
      </c>
      <c r="L3364" s="352" t="s">
        <v>7</v>
      </c>
      <c r="M3364" s="350" t="s">
        <v>8</v>
      </c>
      <c r="N3364" s="354" t="s">
        <v>146</v>
      </c>
      <c r="O3364" s="356" t="s">
        <v>147</v>
      </c>
    </row>
    <row r="3365" spans="1:15" ht="15.75" thickBot="1">
      <c r="A3365" s="7">
        <v>2017</v>
      </c>
      <c r="B3365" s="7" t="s">
        <v>50</v>
      </c>
      <c r="C3365" s="8">
        <f t="shared" si="82"/>
        <v>42843</v>
      </c>
      <c r="D3365" s="7">
        <v>4</v>
      </c>
      <c r="E3365" s="7" t="str">
        <f t="shared" si="81"/>
        <v>S16428434</v>
      </c>
      <c r="F3365" s="340"/>
      <c r="G3365" s="346"/>
      <c r="H3365" s="191" t="s">
        <v>9</v>
      </c>
      <c r="I3365" s="192" t="s">
        <v>18</v>
      </c>
      <c r="J3365" s="193" t="s">
        <v>11</v>
      </c>
      <c r="K3365" s="351"/>
      <c r="L3365" s="353"/>
      <c r="M3365" s="351"/>
      <c r="N3365" s="355"/>
      <c r="O3365" s="357"/>
    </row>
    <row r="3366" spans="1:15">
      <c r="A3366" s="7">
        <v>2017</v>
      </c>
      <c r="B3366" s="7" t="s">
        <v>50</v>
      </c>
      <c r="C3366" s="8">
        <f t="shared" si="82"/>
        <v>42843</v>
      </c>
      <c r="D3366" s="7">
        <v>5</v>
      </c>
      <c r="E3366" s="7" t="str">
        <f t="shared" si="81"/>
        <v>S16428435</v>
      </c>
      <c r="F3366" s="3" t="s">
        <v>12</v>
      </c>
      <c r="G3366" s="2">
        <v>-15</v>
      </c>
      <c r="H3366" s="2" t="s">
        <v>6505</v>
      </c>
      <c r="I3366" s="2" t="s">
        <v>6506</v>
      </c>
      <c r="J3366" s="2" t="s">
        <v>595</v>
      </c>
      <c r="K3366" s="194" t="s">
        <v>17</v>
      </c>
      <c r="L3366" s="2">
        <v>55</v>
      </c>
      <c r="M3366" s="194" t="s">
        <v>3504</v>
      </c>
      <c r="N3366" s="2" t="s">
        <v>1665</v>
      </c>
      <c r="O3366" s="195" t="s">
        <v>645</v>
      </c>
    </row>
    <row r="3367" spans="1:15">
      <c r="A3367" s="7">
        <v>2017</v>
      </c>
      <c r="B3367" s="7" t="s">
        <v>50</v>
      </c>
      <c r="C3367" s="8">
        <f t="shared" si="82"/>
        <v>42843</v>
      </c>
      <c r="D3367" s="7">
        <v>6</v>
      </c>
      <c r="E3367" s="7" t="str">
        <f t="shared" si="81"/>
        <v>S16428436</v>
      </c>
      <c r="F3367" s="4">
        <v>42826</v>
      </c>
      <c r="G3367" s="2">
        <v>352</v>
      </c>
      <c r="H3367" s="2" t="s">
        <v>6507</v>
      </c>
      <c r="I3367" s="2" t="s">
        <v>6508</v>
      </c>
      <c r="J3367" s="2">
        <v>7</v>
      </c>
      <c r="K3367" s="194" t="s">
        <v>17</v>
      </c>
      <c r="L3367" s="2">
        <v>54</v>
      </c>
      <c r="M3367" s="194" t="s">
        <v>6509</v>
      </c>
      <c r="N3367" s="2" t="s">
        <v>466</v>
      </c>
      <c r="O3367" s="195" t="s">
        <v>322</v>
      </c>
    </row>
    <row r="3368" spans="1:15">
      <c r="A3368" s="7">
        <v>2017</v>
      </c>
      <c r="B3368" s="7" t="s">
        <v>50</v>
      </c>
      <c r="C3368" s="8">
        <f t="shared" si="82"/>
        <v>42843</v>
      </c>
      <c r="D3368" s="7">
        <v>7</v>
      </c>
      <c r="E3368" s="7" t="str">
        <f t="shared" si="81"/>
        <v>S16428437</v>
      </c>
      <c r="F3368" s="4">
        <v>42856</v>
      </c>
      <c r="G3368" s="2">
        <v>375</v>
      </c>
      <c r="H3368" s="2" t="s">
        <v>1508</v>
      </c>
      <c r="I3368" s="2" t="s">
        <v>6510</v>
      </c>
      <c r="J3368" s="2" t="s">
        <v>2318</v>
      </c>
      <c r="K3368" s="194" t="s">
        <v>17</v>
      </c>
      <c r="L3368" s="2">
        <v>50</v>
      </c>
      <c r="M3368" s="194" t="s">
        <v>783</v>
      </c>
      <c r="N3368" s="2" t="s">
        <v>1463</v>
      </c>
      <c r="O3368" s="195" t="s">
        <v>420</v>
      </c>
    </row>
    <row r="3369" spans="1:15">
      <c r="A3369" s="7">
        <v>2017</v>
      </c>
      <c r="B3369" s="7" t="s">
        <v>50</v>
      </c>
      <c r="C3369" s="8">
        <f t="shared" si="82"/>
        <v>42843</v>
      </c>
      <c r="D3369" s="7">
        <v>8</v>
      </c>
      <c r="E3369" s="7" t="str">
        <f t="shared" si="81"/>
        <v>S16428438</v>
      </c>
      <c r="F3369" s="4">
        <v>42887</v>
      </c>
      <c r="G3369" s="2">
        <v>310</v>
      </c>
      <c r="H3369" s="2" t="s">
        <v>6511</v>
      </c>
      <c r="I3369" s="2" t="s">
        <v>6512</v>
      </c>
      <c r="J3369" s="2" t="s">
        <v>6513</v>
      </c>
      <c r="K3369" s="194" t="s">
        <v>17</v>
      </c>
      <c r="L3369" s="2">
        <v>46</v>
      </c>
      <c r="M3369" s="194" t="s">
        <v>1946</v>
      </c>
      <c r="N3369" s="2" t="s">
        <v>1667</v>
      </c>
      <c r="O3369" s="195" t="s">
        <v>873</v>
      </c>
    </row>
    <row r="3370" spans="1:15">
      <c r="A3370" s="7">
        <v>2017</v>
      </c>
      <c r="B3370" s="7" t="s">
        <v>50</v>
      </c>
      <c r="C3370" s="8">
        <f t="shared" si="82"/>
        <v>42843</v>
      </c>
      <c r="D3370" s="7">
        <v>9</v>
      </c>
      <c r="E3370" s="7" t="str">
        <f t="shared" si="81"/>
        <v>S16428439</v>
      </c>
      <c r="F3370" s="4">
        <v>42917</v>
      </c>
      <c r="G3370" s="2">
        <v>300</v>
      </c>
      <c r="H3370" s="2" t="s">
        <v>6514</v>
      </c>
      <c r="I3370" s="2" t="s">
        <v>6515</v>
      </c>
      <c r="J3370" s="2">
        <v>22</v>
      </c>
      <c r="K3370" s="194" t="s">
        <v>17</v>
      </c>
      <c r="L3370" s="2">
        <v>43</v>
      </c>
      <c r="M3370" s="194" t="s">
        <v>507</v>
      </c>
      <c r="N3370" s="2" t="s">
        <v>340</v>
      </c>
      <c r="O3370" s="195" t="s">
        <v>340</v>
      </c>
    </row>
    <row r="3371" spans="1:15">
      <c r="A3371" s="7">
        <v>2017</v>
      </c>
      <c r="B3371" s="7" t="s">
        <v>50</v>
      </c>
      <c r="C3371" s="8">
        <f t="shared" si="82"/>
        <v>42843</v>
      </c>
      <c r="D3371" s="7">
        <v>10</v>
      </c>
      <c r="E3371" s="7" t="str">
        <f t="shared" si="81"/>
        <v>S164284310</v>
      </c>
      <c r="F3371" s="3" t="s">
        <v>19</v>
      </c>
      <c r="G3371" s="2">
        <v>240</v>
      </c>
      <c r="H3371" s="2" t="s">
        <v>6516</v>
      </c>
      <c r="I3371" s="2" t="s">
        <v>6517</v>
      </c>
      <c r="J3371" s="2" t="s">
        <v>5311</v>
      </c>
      <c r="K3371" s="194" t="s">
        <v>17</v>
      </c>
      <c r="L3371" s="2">
        <v>45</v>
      </c>
      <c r="M3371" s="194" t="s">
        <v>1666</v>
      </c>
      <c r="N3371" s="2" t="s">
        <v>871</v>
      </c>
      <c r="O3371" s="195" t="s">
        <v>2076</v>
      </c>
    </row>
    <row r="3372" spans="1:15">
      <c r="A3372" s="7">
        <v>2017</v>
      </c>
      <c r="B3372" s="7" t="s">
        <v>50</v>
      </c>
      <c r="C3372" s="8">
        <f t="shared" si="82"/>
        <v>42843</v>
      </c>
      <c r="D3372" s="7">
        <v>11</v>
      </c>
      <c r="E3372" s="7" t="str">
        <f t="shared" si="81"/>
        <v>S164284311</v>
      </c>
      <c r="F3372" s="3">
        <v>2018</v>
      </c>
      <c r="G3372" s="2">
        <v>205</v>
      </c>
      <c r="H3372" s="2" t="s">
        <v>6518</v>
      </c>
      <c r="I3372" s="2" t="s">
        <v>6518</v>
      </c>
      <c r="J3372" s="2" t="s">
        <v>2641</v>
      </c>
      <c r="K3372" s="194" t="s">
        <v>17</v>
      </c>
      <c r="L3372" s="2">
        <v>36</v>
      </c>
      <c r="M3372" s="194" t="s">
        <v>2957</v>
      </c>
      <c r="N3372" s="2" t="s">
        <v>493</v>
      </c>
      <c r="O3372" s="195" t="s">
        <v>3202</v>
      </c>
    </row>
    <row r="3373" spans="1:15">
      <c r="A3373" s="7">
        <v>2017</v>
      </c>
      <c r="B3373" s="7" t="s">
        <v>50</v>
      </c>
      <c r="C3373" s="8">
        <f t="shared" si="82"/>
        <v>42843</v>
      </c>
      <c r="D3373" s="7">
        <v>12</v>
      </c>
      <c r="E3373" s="7" t="str">
        <f t="shared" si="81"/>
        <v>S164284312</v>
      </c>
      <c r="F3373" s="3">
        <v>2019</v>
      </c>
      <c r="G3373" s="2">
        <v>170</v>
      </c>
      <c r="H3373" s="2" t="s">
        <v>6519</v>
      </c>
      <c r="I3373" s="2" t="s">
        <v>3242</v>
      </c>
      <c r="J3373" s="2" t="s">
        <v>795</v>
      </c>
      <c r="K3373" s="194" t="s">
        <v>17</v>
      </c>
      <c r="L3373" s="2">
        <v>29</v>
      </c>
      <c r="M3373" s="194" t="s">
        <v>428</v>
      </c>
      <c r="N3373" s="2" t="s">
        <v>6520</v>
      </c>
      <c r="O3373" s="195" t="s">
        <v>6521</v>
      </c>
    </row>
    <row r="3374" spans="1:15">
      <c r="A3374" s="7">
        <v>2017</v>
      </c>
      <c r="B3374" s="7" t="s">
        <v>50</v>
      </c>
      <c r="C3374" s="8">
        <f t="shared" si="82"/>
        <v>42843</v>
      </c>
      <c r="D3374" s="7">
        <v>13</v>
      </c>
      <c r="E3374" s="7" t="str">
        <f t="shared" si="81"/>
        <v>S164284313</v>
      </c>
      <c r="F3374" s="3">
        <v>2020</v>
      </c>
      <c r="G3374" s="2">
        <v>160</v>
      </c>
      <c r="H3374" s="2" t="s">
        <v>6522</v>
      </c>
      <c r="I3374" s="2" t="s">
        <v>6523</v>
      </c>
      <c r="J3374" s="2" t="s">
        <v>2316</v>
      </c>
      <c r="K3374" s="194" t="s">
        <v>17</v>
      </c>
      <c r="L3374" s="2">
        <v>24</v>
      </c>
      <c r="M3374" s="194" t="s">
        <v>4257</v>
      </c>
      <c r="N3374" s="2" t="s">
        <v>5324</v>
      </c>
      <c r="O3374" s="195" t="s">
        <v>434</v>
      </c>
    </row>
    <row r="3375" spans="1:15" ht="15.75" thickBot="1">
      <c r="A3375" s="7">
        <v>2017</v>
      </c>
      <c r="B3375" s="7" t="s">
        <v>50</v>
      </c>
      <c r="C3375" s="8">
        <f t="shared" si="82"/>
        <v>42843</v>
      </c>
      <c r="D3375" s="7">
        <v>14</v>
      </c>
      <c r="E3375" s="7" t="str">
        <f t="shared" si="81"/>
        <v>S164284314</v>
      </c>
      <c r="F3375" s="5">
        <v>2021</v>
      </c>
      <c r="G3375" s="6">
        <v>155</v>
      </c>
      <c r="H3375" s="6" t="s">
        <v>6524</v>
      </c>
      <c r="I3375" s="6" t="s">
        <v>6480</v>
      </c>
      <c r="J3375" s="6" t="s">
        <v>1370</v>
      </c>
      <c r="K3375" s="196" t="s">
        <v>17</v>
      </c>
      <c r="L3375" s="6">
        <v>21</v>
      </c>
      <c r="M3375" s="196" t="s">
        <v>4986</v>
      </c>
      <c r="N3375" s="6" t="s">
        <v>525</v>
      </c>
      <c r="O3375" s="197" t="s">
        <v>4986</v>
      </c>
    </row>
    <row r="3376" spans="1:15" ht="16.5" thickTop="1" thickBot="1">
      <c r="A3376" s="7">
        <v>2017</v>
      </c>
      <c r="B3376" s="7" t="s">
        <v>50</v>
      </c>
      <c r="C3376" s="8">
        <f t="shared" si="82"/>
        <v>42843</v>
      </c>
      <c r="D3376" s="7">
        <v>15</v>
      </c>
      <c r="E3376" s="7" t="str">
        <f t="shared" si="81"/>
        <v>S164284315</v>
      </c>
      <c r="F3376" s="1" t="s">
        <v>15</v>
      </c>
    </row>
    <row r="3377" spans="1:15" ht="16.5" thickTop="1" thickBot="1">
      <c r="A3377" s="7">
        <v>2017</v>
      </c>
      <c r="B3377" s="7" t="s">
        <v>50</v>
      </c>
      <c r="C3377" s="8">
        <f t="shared" si="82"/>
        <v>42843</v>
      </c>
      <c r="D3377" s="7">
        <v>16</v>
      </c>
      <c r="E3377" s="7" t="str">
        <f t="shared" si="81"/>
        <v>S164284316</v>
      </c>
      <c r="F3377" s="338" t="s">
        <v>1</v>
      </c>
      <c r="G3377" s="341" t="s">
        <v>2</v>
      </c>
      <c r="H3377" s="342"/>
      <c r="I3377" s="342"/>
      <c r="J3377" s="343"/>
      <c r="K3377" s="344" t="s">
        <v>3</v>
      </c>
      <c r="L3377" s="343"/>
      <c r="M3377" s="344" t="s">
        <v>144</v>
      </c>
      <c r="N3377" s="342"/>
      <c r="O3377" s="342"/>
    </row>
    <row r="3378" spans="1:15" ht="18" customHeight="1" thickBot="1">
      <c r="A3378" s="7">
        <v>2017</v>
      </c>
      <c r="B3378" s="7" t="s">
        <v>50</v>
      </c>
      <c r="C3378" s="8">
        <f t="shared" si="82"/>
        <v>42843</v>
      </c>
      <c r="D3378" s="7">
        <v>17</v>
      </c>
      <c r="E3378" s="7" t="str">
        <f t="shared" si="81"/>
        <v>S164284317</v>
      </c>
      <c r="F3378" s="339"/>
      <c r="G3378" s="345" t="s">
        <v>5</v>
      </c>
      <c r="H3378" s="347" t="s">
        <v>145</v>
      </c>
      <c r="I3378" s="348"/>
      <c r="J3378" s="349"/>
      <c r="K3378" s="350" t="s">
        <v>6</v>
      </c>
      <c r="L3378" s="352" t="s">
        <v>7</v>
      </c>
      <c r="M3378" s="350" t="s">
        <v>8</v>
      </c>
      <c r="N3378" s="354" t="s">
        <v>146</v>
      </c>
      <c r="O3378" s="356" t="s">
        <v>147</v>
      </c>
    </row>
    <row r="3379" spans="1:15" ht="15.75" thickBot="1">
      <c r="A3379" s="7">
        <v>2017</v>
      </c>
      <c r="B3379" s="7" t="s">
        <v>50</v>
      </c>
      <c r="C3379" s="8">
        <f t="shared" si="82"/>
        <v>42843</v>
      </c>
      <c r="D3379" s="7">
        <v>18</v>
      </c>
      <c r="E3379" s="7" t="str">
        <f t="shared" si="81"/>
        <v>S164284318</v>
      </c>
      <c r="F3379" s="340"/>
      <c r="G3379" s="346"/>
      <c r="H3379" s="191" t="s">
        <v>9</v>
      </c>
      <c r="I3379" s="192" t="s">
        <v>18</v>
      </c>
      <c r="J3379" s="193" t="s">
        <v>11</v>
      </c>
      <c r="K3379" s="351"/>
      <c r="L3379" s="353"/>
      <c r="M3379" s="351"/>
      <c r="N3379" s="355"/>
      <c r="O3379" s="357"/>
    </row>
    <row r="3380" spans="1:15">
      <c r="A3380" s="7">
        <v>2017</v>
      </c>
      <c r="B3380" s="7" t="s">
        <v>50</v>
      </c>
      <c r="C3380" s="8">
        <f t="shared" si="82"/>
        <v>42843</v>
      </c>
      <c r="D3380" s="7">
        <v>19</v>
      </c>
      <c r="E3380" s="7" t="str">
        <f t="shared" si="81"/>
        <v>S164284319</v>
      </c>
      <c r="F3380" s="3" t="s">
        <v>16</v>
      </c>
      <c r="G3380" s="2">
        <v>60</v>
      </c>
      <c r="H3380" s="2" t="s">
        <v>6525</v>
      </c>
      <c r="I3380" s="2" t="s">
        <v>6526</v>
      </c>
      <c r="J3380" s="2" t="s">
        <v>5448</v>
      </c>
      <c r="K3380" s="194" t="s">
        <v>17</v>
      </c>
      <c r="L3380" s="2">
        <v>45</v>
      </c>
      <c r="M3380" s="194" t="s">
        <v>1020</v>
      </c>
      <c r="N3380" s="2" t="s">
        <v>768</v>
      </c>
      <c r="O3380" s="195" t="s">
        <v>420</v>
      </c>
    </row>
    <row r="3381" spans="1:15">
      <c r="A3381" s="7">
        <v>2017</v>
      </c>
      <c r="B3381" s="7" t="s">
        <v>50</v>
      </c>
      <c r="C3381" s="8">
        <f t="shared" si="82"/>
        <v>42843</v>
      </c>
      <c r="D3381" s="7">
        <v>20</v>
      </c>
      <c r="E3381" s="7" t="str">
        <f t="shared" si="81"/>
        <v>S164284320</v>
      </c>
      <c r="F3381" s="4">
        <v>42826</v>
      </c>
      <c r="G3381" s="2">
        <v>427</v>
      </c>
      <c r="H3381" s="2" t="s">
        <v>6527</v>
      </c>
      <c r="I3381" s="2" t="s">
        <v>6528</v>
      </c>
      <c r="J3381" s="2" t="s">
        <v>6529</v>
      </c>
      <c r="K3381" s="194" t="s">
        <v>17</v>
      </c>
      <c r="L3381" s="2">
        <v>49</v>
      </c>
      <c r="M3381" s="194" t="s">
        <v>314</v>
      </c>
      <c r="N3381" s="2" t="s">
        <v>671</v>
      </c>
      <c r="O3381" s="195" t="s">
        <v>1023</v>
      </c>
    </row>
    <row r="3382" spans="1:15">
      <c r="A3382" s="7">
        <v>2017</v>
      </c>
      <c r="B3382" s="7" t="s">
        <v>50</v>
      </c>
      <c r="C3382" s="8">
        <f t="shared" si="82"/>
        <v>42843</v>
      </c>
      <c r="D3382" s="7">
        <v>21</v>
      </c>
      <c r="E3382" s="7" t="str">
        <f t="shared" si="81"/>
        <v>S164284321</v>
      </c>
      <c r="F3382" s="4">
        <v>42856</v>
      </c>
      <c r="G3382" s="2">
        <v>420</v>
      </c>
      <c r="H3382" s="2" t="s">
        <v>6530</v>
      </c>
      <c r="I3382" s="2" t="s">
        <v>6531</v>
      </c>
      <c r="J3382" s="2" t="s">
        <v>5040</v>
      </c>
      <c r="K3382" s="194" t="s">
        <v>17</v>
      </c>
      <c r="L3382" s="2">
        <v>43</v>
      </c>
      <c r="M3382" s="194">
        <v>50</v>
      </c>
      <c r="N3382" s="2" t="s">
        <v>1646</v>
      </c>
      <c r="O3382" s="195" t="s">
        <v>730</v>
      </c>
    </row>
    <row r="3383" spans="1:15">
      <c r="A3383" s="7">
        <v>2017</v>
      </c>
      <c r="B3383" s="7" t="s">
        <v>50</v>
      </c>
      <c r="C3383" s="8">
        <f t="shared" si="82"/>
        <v>42843</v>
      </c>
      <c r="D3383" s="7">
        <v>22</v>
      </c>
      <c r="E3383" s="7" t="str">
        <f t="shared" si="81"/>
        <v>S164284322</v>
      </c>
      <c r="F3383" s="4">
        <v>42887</v>
      </c>
      <c r="G3383" s="2">
        <v>355</v>
      </c>
      <c r="H3383" s="2" t="s">
        <v>6532</v>
      </c>
      <c r="I3383" s="2" t="s">
        <v>6533</v>
      </c>
      <c r="J3383" s="2" t="s">
        <v>6534</v>
      </c>
      <c r="K3383" s="194" t="s">
        <v>17</v>
      </c>
      <c r="L3383" s="2">
        <v>42</v>
      </c>
      <c r="M3383" s="194" t="s">
        <v>796</v>
      </c>
      <c r="N3383" s="2" t="s">
        <v>340</v>
      </c>
      <c r="O3383" s="195" t="s">
        <v>596</v>
      </c>
    </row>
    <row r="3384" spans="1:15">
      <c r="A3384" s="7">
        <v>2017</v>
      </c>
      <c r="B3384" s="7" t="s">
        <v>50</v>
      </c>
      <c r="C3384" s="8">
        <f t="shared" si="82"/>
        <v>42843</v>
      </c>
      <c r="D3384" s="7">
        <v>23</v>
      </c>
      <c r="E3384" s="7" t="str">
        <f t="shared" si="81"/>
        <v>S164284323</v>
      </c>
      <c r="F3384" s="4">
        <v>42917</v>
      </c>
      <c r="G3384" s="2">
        <v>345</v>
      </c>
      <c r="H3384" s="2" t="s">
        <v>6535</v>
      </c>
      <c r="I3384" s="2">
        <v>354</v>
      </c>
      <c r="J3384" s="2" t="s">
        <v>428</v>
      </c>
      <c r="K3384" s="194" t="s">
        <v>17</v>
      </c>
      <c r="L3384" s="2">
        <v>39</v>
      </c>
      <c r="M3384" s="194" t="s">
        <v>1913</v>
      </c>
      <c r="N3384" s="2" t="s">
        <v>1715</v>
      </c>
      <c r="O3384" s="195" t="s">
        <v>730</v>
      </c>
    </row>
    <row r="3385" spans="1:15">
      <c r="A3385" s="7">
        <v>2017</v>
      </c>
      <c r="B3385" s="7" t="s">
        <v>50</v>
      </c>
      <c r="C3385" s="8">
        <f t="shared" si="82"/>
        <v>42843</v>
      </c>
      <c r="D3385" s="7">
        <v>24</v>
      </c>
      <c r="E3385" s="7" t="str">
        <f t="shared" si="81"/>
        <v>S164284324</v>
      </c>
      <c r="F3385" s="3" t="s">
        <v>19</v>
      </c>
      <c r="G3385" s="2">
        <v>290</v>
      </c>
      <c r="H3385" s="2" t="s">
        <v>6536</v>
      </c>
      <c r="I3385" s="2" t="s">
        <v>6537</v>
      </c>
      <c r="J3385" s="2" t="s">
        <v>6423</v>
      </c>
      <c r="K3385" s="194" t="s">
        <v>17</v>
      </c>
      <c r="L3385" s="2">
        <v>37</v>
      </c>
      <c r="M3385" s="194" t="s">
        <v>1688</v>
      </c>
      <c r="N3385" s="2" t="s">
        <v>303</v>
      </c>
      <c r="O3385" s="195" t="s">
        <v>303</v>
      </c>
    </row>
    <row r="3386" spans="1:15">
      <c r="A3386" s="7">
        <v>2017</v>
      </c>
      <c r="B3386" s="7" t="s">
        <v>50</v>
      </c>
      <c r="C3386" s="8">
        <f t="shared" si="82"/>
        <v>42843</v>
      </c>
      <c r="D3386" s="7">
        <v>25</v>
      </c>
      <c r="E3386" s="7" t="str">
        <f t="shared" si="81"/>
        <v>S164284325</v>
      </c>
      <c r="F3386" s="3">
        <v>2018</v>
      </c>
      <c r="G3386" s="2">
        <v>245</v>
      </c>
      <c r="H3386" s="2" t="s">
        <v>6538</v>
      </c>
      <c r="I3386" s="2" t="s">
        <v>6539</v>
      </c>
      <c r="J3386" s="2">
        <v>5</v>
      </c>
      <c r="K3386" s="194" t="s">
        <v>17</v>
      </c>
      <c r="L3386" s="2">
        <v>33</v>
      </c>
      <c r="M3386" s="194" t="s">
        <v>420</v>
      </c>
      <c r="N3386" s="2" t="s">
        <v>681</v>
      </c>
      <c r="O3386" s="195" t="s">
        <v>769</v>
      </c>
    </row>
    <row r="3387" spans="1:15">
      <c r="A3387" s="7">
        <v>2017</v>
      </c>
      <c r="B3387" s="7" t="s">
        <v>50</v>
      </c>
      <c r="C3387" s="8">
        <f t="shared" si="82"/>
        <v>42843</v>
      </c>
      <c r="D3387" s="7">
        <v>26</v>
      </c>
      <c r="E3387" s="7" t="str">
        <f t="shared" si="81"/>
        <v>S164284326</v>
      </c>
      <c r="F3387" s="3">
        <v>2019</v>
      </c>
      <c r="G3387" s="2">
        <v>310</v>
      </c>
      <c r="H3387" s="2" t="s">
        <v>6540</v>
      </c>
      <c r="I3387" s="2" t="s">
        <v>6541</v>
      </c>
      <c r="J3387" s="2" t="s">
        <v>1331</v>
      </c>
      <c r="K3387" s="194" t="s">
        <v>17</v>
      </c>
      <c r="L3387" s="2">
        <v>27</v>
      </c>
      <c r="M3387" s="194" t="s">
        <v>1197</v>
      </c>
      <c r="N3387" s="2" t="s">
        <v>266</v>
      </c>
      <c r="O3387" s="195" t="s">
        <v>1198</v>
      </c>
    </row>
    <row r="3388" spans="1:15">
      <c r="A3388" s="7">
        <v>2017</v>
      </c>
      <c r="B3388" s="7" t="s">
        <v>50</v>
      </c>
      <c r="C3388" s="8">
        <f t="shared" si="82"/>
        <v>42843</v>
      </c>
      <c r="D3388" s="7">
        <v>27</v>
      </c>
      <c r="E3388" s="7" t="str">
        <f t="shared" si="81"/>
        <v>S164284327</v>
      </c>
      <c r="F3388" s="3">
        <v>2020</v>
      </c>
      <c r="G3388" s="2">
        <v>200</v>
      </c>
      <c r="H3388" s="2" t="s">
        <v>6542</v>
      </c>
      <c r="I3388" s="2" t="s">
        <v>1921</v>
      </c>
      <c r="J3388" s="2" t="s">
        <v>1654</v>
      </c>
      <c r="K3388" s="194" t="s">
        <v>17</v>
      </c>
      <c r="L3388" s="2">
        <v>23</v>
      </c>
      <c r="M3388" s="194">
        <v>25</v>
      </c>
      <c r="N3388" s="2" t="s">
        <v>692</v>
      </c>
      <c r="O3388" s="195" t="s">
        <v>443</v>
      </c>
    </row>
    <row r="3389" spans="1:15" ht="15.75" thickBot="1">
      <c r="A3389" s="7">
        <v>2017</v>
      </c>
      <c r="B3389" s="7" t="s">
        <v>50</v>
      </c>
      <c r="C3389" s="8">
        <f t="shared" si="82"/>
        <v>42843</v>
      </c>
      <c r="D3389" s="7">
        <v>28</v>
      </c>
      <c r="E3389" s="7" t="str">
        <f t="shared" si="81"/>
        <v>S164284328</v>
      </c>
      <c r="F3389" s="5">
        <v>2021</v>
      </c>
      <c r="G3389" s="6">
        <v>195</v>
      </c>
      <c r="H3389" s="6" t="s">
        <v>6543</v>
      </c>
      <c r="I3389" s="6" t="s">
        <v>6544</v>
      </c>
      <c r="J3389" s="6" t="s">
        <v>1645</v>
      </c>
      <c r="K3389" s="196" t="s">
        <v>17</v>
      </c>
      <c r="L3389" s="6">
        <v>20</v>
      </c>
      <c r="M3389" s="196">
        <v>36</v>
      </c>
      <c r="N3389" s="6">
        <v>28</v>
      </c>
      <c r="O3389" s="197">
        <v>36</v>
      </c>
    </row>
    <row r="3390" spans="1:15" ht="16.5" thickTop="1" thickBot="1">
      <c r="A3390" s="7">
        <v>2017</v>
      </c>
      <c r="B3390" s="7" t="s">
        <v>49</v>
      </c>
      <c r="C3390" s="8">
        <f>C3389+7</f>
        <v>42850</v>
      </c>
      <c r="D3390" s="7">
        <v>1</v>
      </c>
      <c r="E3390" s="7" t="str">
        <f t="shared" si="81"/>
        <v>S17428501</v>
      </c>
      <c r="F3390" s="1" t="s">
        <v>0</v>
      </c>
    </row>
    <row r="3391" spans="1:15" ht="16.5" thickTop="1" thickBot="1">
      <c r="A3391" s="7">
        <v>2017</v>
      </c>
      <c r="B3391" s="7" t="s">
        <v>49</v>
      </c>
      <c r="C3391" s="8">
        <f>C3390</f>
        <v>42850</v>
      </c>
      <c r="D3391" s="7">
        <v>2</v>
      </c>
      <c r="E3391" s="7" t="str">
        <f t="shared" si="81"/>
        <v>S17428502</v>
      </c>
      <c r="F3391" s="338" t="s">
        <v>1</v>
      </c>
      <c r="G3391" s="341" t="s">
        <v>2</v>
      </c>
      <c r="H3391" s="342"/>
      <c r="I3391" s="342"/>
      <c r="J3391" s="343"/>
      <c r="K3391" s="344" t="s">
        <v>3</v>
      </c>
      <c r="L3391" s="343"/>
      <c r="M3391" s="344" t="s">
        <v>144</v>
      </c>
      <c r="N3391" s="342"/>
      <c r="O3391" s="342"/>
    </row>
    <row r="3392" spans="1:15" ht="18" customHeight="1" thickBot="1">
      <c r="A3392" s="7">
        <v>2017</v>
      </c>
      <c r="B3392" s="7" t="s">
        <v>49</v>
      </c>
      <c r="C3392" s="8">
        <f t="shared" ref="C3392:C3417" si="83">C3391</f>
        <v>42850</v>
      </c>
      <c r="D3392" s="7">
        <v>3</v>
      </c>
      <c r="E3392" s="7" t="str">
        <f t="shared" si="81"/>
        <v>S17428503</v>
      </c>
      <c r="F3392" s="339"/>
      <c r="G3392" s="345" t="s">
        <v>5</v>
      </c>
      <c r="H3392" s="347" t="s">
        <v>145</v>
      </c>
      <c r="I3392" s="348"/>
      <c r="J3392" s="349"/>
      <c r="K3392" s="350" t="s">
        <v>6</v>
      </c>
      <c r="L3392" s="352" t="s">
        <v>7</v>
      </c>
      <c r="M3392" s="350" t="s">
        <v>8</v>
      </c>
      <c r="N3392" s="354" t="s">
        <v>146</v>
      </c>
      <c r="O3392" s="356" t="s">
        <v>147</v>
      </c>
    </row>
    <row r="3393" spans="1:15" ht="15.75" thickBot="1">
      <c r="A3393" s="7">
        <v>2017</v>
      </c>
      <c r="B3393" s="7" t="s">
        <v>49</v>
      </c>
      <c r="C3393" s="8">
        <f t="shared" si="83"/>
        <v>42850</v>
      </c>
      <c r="D3393" s="7">
        <v>4</v>
      </c>
      <c r="E3393" s="7" t="str">
        <f t="shared" si="81"/>
        <v>S17428504</v>
      </c>
      <c r="F3393" s="340"/>
      <c r="G3393" s="346"/>
      <c r="H3393" s="191" t="s">
        <v>9</v>
      </c>
      <c r="I3393" s="192" t="s">
        <v>18</v>
      </c>
      <c r="J3393" s="193" t="s">
        <v>11</v>
      </c>
      <c r="K3393" s="351"/>
      <c r="L3393" s="353"/>
      <c r="M3393" s="351"/>
      <c r="N3393" s="355"/>
      <c r="O3393" s="357"/>
    </row>
    <row r="3394" spans="1:15">
      <c r="A3394" s="7">
        <v>2017</v>
      </c>
      <c r="B3394" s="7" t="s">
        <v>49</v>
      </c>
      <c r="C3394" s="8">
        <f t="shared" si="83"/>
        <v>42850</v>
      </c>
      <c r="D3394" s="7">
        <v>5</v>
      </c>
      <c r="E3394" s="7" t="str">
        <f t="shared" si="81"/>
        <v>S17428505</v>
      </c>
      <c r="F3394" s="3" t="s">
        <v>12</v>
      </c>
      <c r="G3394" s="2">
        <v>-15</v>
      </c>
      <c r="H3394" s="2" t="s">
        <v>6545</v>
      </c>
      <c r="I3394" s="2" t="s">
        <v>6545</v>
      </c>
      <c r="J3394" s="2" t="s">
        <v>2110</v>
      </c>
      <c r="K3394" s="194" t="s">
        <v>17</v>
      </c>
      <c r="L3394" s="2">
        <v>54</v>
      </c>
      <c r="M3394" s="194" t="s">
        <v>1367</v>
      </c>
      <c r="N3394" s="2">
        <v>20</v>
      </c>
      <c r="O3394" s="195" t="s">
        <v>1460</v>
      </c>
    </row>
    <row r="3395" spans="1:15">
      <c r="A3395" s="7">
        <v>2017</v>
      </c>
      <c r="B3395" s="7" t="s">
        <v>49</v>
      </c>
      <c r="C3395" s="8">
        <f t="shared" si="83"/>
        <v>42850</v>
      </c>
      <c r="D3395" s="7">
        <v>6</v>
      </c>
      <c r="E3395" s="7" t="str">
        <f t="shared" si="81"/>
        <v>S17428506</v>
      </c>
      <c r="F3395" s="4">
        <v>42826</v>
      </c>
      <c r="G3395" s="2">
        <v>355</v>
      </c>
      <c r="H3395" s="2" t="s">
        <v>6546</v>
      </c>
      <c r="I3395" s="2" t="s">
        <v>6547</v>
      </c>
      <c r="J3395" s="2" t="s">
        <v>5382</v>
      </c>
      <c r="K3395" s="194" t="s">
        <v>17</v>
      </c>
      <c r="L3395" s="2">
        <v>55</v>
      </c>
      <c r="M3395" s="194" t="s">
        <v>769</v>
      </c>
      <c r="N3395" s="2" t="s">
        <v>333</v>
      </c>
      <c r="O3395" s="195" t="s">
        <v>1418</v>
      </c>
    </row>
    <row r="3396" spans="1:15">
      <c r="A3396" s="7">
        <v>2017</v>
      </c>
      <c r="B3396" s="7" t="s">
        <v>49</v>
      </c>
      <c r="C3396" s="8">
        <f t="shared" si="83"/>
        <v>42850</v>
      </c>
      <c r="D3396" s="7">
        <v>7</v>
      </c>
      <c r="E3396" s="7" t="str">
        <f t="shared" si="81"/>
        <v>S17428507</v>
      </c>
      <c r="F3396" s="4">
        <v>42856</v>
      </c>
      <c r="G3396" s="2">
        <v>370</v>
      </c>
      <c r="H3396" s="2" t="s">
        <v>6548</v>
      </c>
      <c r="I3396" s="2" t="s">
        <v>6549</v>
      </c>
      <c r="J3396" s="2" t="s">
        <v>612</v>
      </c>
      <c r="K3396" s="194" t="s">
        <v>17</v>
      </c>
      <c r="L3396" s="2">
        <v>54</v>
      </c>
      <c r="M3396" s="194">
        <v>48</v>
      </c>
      <c r="N3396" s="2">
        <v>16</v>
      </c>
      <c r="O3396" s="195">
        <v>36</v>
      </c>
    </row>
    <row r="3397" spans="1:15">
      <c r="A3397" s="7">
        <v>2017</v>
      </c>
      <c r="B3397" s="7" t="s">
        <v>49</v>
      </c>
      <c r="C3397" s="8">
        <f t="shared" si="83"/>
        <v>42850</v>
      </c>
      <c r="D3397" s="7">
        <v>8</v>
      </c>
      <c r="E3397" s="7" t="str">
        <f t="shared" si="81"/>
        <v>S17428508</v>
      </c>
      <c r="F3397" s="4">
        <v>42887</v>
      </c>
      <c r="G3397" s="2">
        <v>310</v>
      </c>
      <c r="H3397" s="2" t="s">
        <v>6550</v>
      </c>
      <c r="I3397" s="2" t="s">
        <v>6551</v>
      </c>
      <c r="J3397" s="2" t="s">
        <v>6552</v>
      </c>
      <c r="K3397" s="194" t="s">
        <v>17</v>
      </c>
      <c r="L3397" s="2">
        <v>49</v>
      </c>
      <c r="M3397" s="194" t="s">
        <v>6553</v>
      </c>
      <c r="N3397" s="2" t="s">
        <v>612</v>
      </c>
      <c r="O3397" s="195" t="s">
        <v>1466</v>
      </c>
    </row>
    <row r="3398" spans="1:15">
      <c r="A3398" s="7">
        <v>2017</v>
      </c>
      <c r="B3398" s="7" t="s">
        <v>49</v>
      </c>
      <c r="C3398" s="8">
        <f t="shared" si="83"/>
        <v>42850</v>
      </c>
      <c r="D3398" s="7">
        <v>9</v>
      </c>
      <c r="E3398" s="7" t="str">
        <f t="shared" si="81"/>
        <v>S17428509</v>
      </c>
      <c r="F3398" s="4">
        <v>42917</v>
      </c>
      <c r="G3398" s="2">
        <v>290</v>
      </c>
      <c r="H3398" s="2" t="s">
        <v>6554</v>
      </c>
      <c r="I3398" s="2" t="s">
        <v>6555</v>
      </c>
      <c r="J3398" s="2" t="s">
        <v>6556</v>
      </c>
      <c r="K3398" s="194" t="s">
        <v>17</v>
      </c>
      <c r="L3398" s="2">
        <v>46</v>
      </c>
      <c r="M3398" s="194" t="s">
        <v>796</v>
      </c>
      <c r="N3398" s="2" t="s">
        <v>1229</v>
      </c>
      <c r="O3398" s="195">
        <v>25</v>
      </c>
    </row>
    <row r="3399" spans="1:15">
      <c r="A3399" s="7">
        <v>2017</v>
      </c>
      <c r="B3399" s="7" t="s">
        <v>49</v>
      </c>
      <c r="C3399" s="8">
        <f t="shared" si="83"/>
        <v>42850</v>
      </c>
      <c r="D3399" s="7">
        <v>10</v>
      </c>
      <c r="E3399" s="7" t="str">
        <f t="shared" si="81"/>
        <v>S174285010</v>
      </c>
      <c r="F3399" s="3" t="s">
        <v>19</v>
      </c>
      <c r="G3399" s="2">
        <v>240</v>
      </c>
      <c r="H3399" s="2" t="s">
        <v>6557</v>
      </c>
      <c r="I3399" s="2" t="s">
        <v>6558</v>
      </c>
      <c r="J3399" s="2" t="s">
        <v>1895</v>
      </c>
      <c r="K3399" s="194" t="s">
        <v>17</v>
      </c>
      <c r="L3399" s="2">
        <v>50</v>
      </c>
      <c r="M3399" s="194" t="s">
        <v>587</v>
      </c>
      <c r="N3399" s="2" t="s">
        <v>585</v>
      </c>
      <c r="O3399" s="195" t="s">
        <v>586</v>
      </c>
    </row>
    <row r="3400" spans="1:15">
      <c r="A3400" s="7">
        <v>2017</v>
      </c>
      <c r="B3400" s="7" t="s">
        <v>49</v>
      </c>
      <c r="C3400" s="8">
        <f t="shared" si="83"/>
        <v>42850</v>
      </c>
      <c r="D3400" s="7">
        <v>11</v>
      </c>
      <c r="E3400" s="7" t="str">
        <f t="shared" si="81"/>
        <v>S174285011</v>
      </c>
      <c r="F3400" s="3">
        <v>2018</v>
      </c>
      <c r="G3400" s="2">
        <v>210</v>
      </c>
      <c r="H3400" s="2" t="s">
        <v>6559</v>
      </c>
      <c r="I3400" s="2" t="s">
        <v>6560</v>
      </c>
      <c r="J3400" s="2" t="s">
        <v>1292</v>
      </c>
      <c r="K3400" s="194" t="s">
        <v>17</v>
      </c>
      <c r="L3400" s="2">
        <v>40</v>
      </c>
      <c r="M3400" s="194">
        <v>20</v>
      </c>
      <c r="N3400" s="2" t="s">
        <v>301</v>
      </c>
      <c r="O3400" s="195" t="s">
        <v>972</v>
      </c>
    </row>
    <row r="3401" spans="1:15">
      <c r="A3401" s="7">
        <v>2017</v>
      </c>
      <c r="B3401" s="7" t="s">
        <v>49</v>
      </c>
      <c r="C3401" s="8">
        <f t="shared" si="83"/>
        <v>42850</v>
      </c>
      <c r="D3401" s="7">
        <v>12</v>
      </c>
      <c r="E3401" s="7" t="str">
        <f t="shared" si="81"/>
        <v>S174285012</v>
      </c>
      <c r="F3401" s="3">
        <v>2019</v>
      </c>
      <c r="G3401" s="2">
        <v>170</v>
      </c>
      <c r="H3401" s="2" t="s">
        <v>2809</v>
      </c>
      <c r="I3401" s="2" t="s">
        <v>2709</v>
      </c>
      <c r="J3401" s="2" t="s">
        <v>3436</v>
      </c>
      <c r="K3401" s="194" t="s">
        <v>17</v>
      </c>
      <c r="L3401" s="2">
        <v>31</v>
      </c>
      <c r="M3401" s="194" t="s">
        <v>1070</v>
      </c>
      <c r="N3401" s="2" t="s">
        <v>5513</v>
      </c>
      <c r="O3401" s="195" t="s">
        <v>434</v>
      </c>
    </row>
    <row r="3402" spans="1:15">
      <c r="A3402" s="7">
        <v>2017</v>
      </c>
      <c r="B3402" s="7" t="s">
        <v>49</v>
      </c>
      <c r="C3402" s="8">
        <f t="shared" si="83"/>
        <v>42850</v>
      </c>
      <c r="D3402" s="7">
        <v>13</v>
      </c>
      <c r="E3402" s="7" t="str">
        <f t="shared" ref="E3402:E3465" si="84">B3402&amp;C3402&amp;D3402</f>
        <v>S174285013</v>
      </c>
      <c r="F3402" s="3">
        <v>2020</v>
      </c>
      <c r="G3402" s="2">
        <v>160</v>
      </c>
      <c r="H3402" s="2" t="s">
        <v>6561</v>
      </c>
      <c r="I3402" s="2" t="s">
        <v>6562</v>
      </c>
      <c r="J3402" s="2" t="s">
        <v>2310</v>
      </c>
      <c r="K3402" s="194" t="s">
        <v>17</v>
      </c>
      <c r="L3402" s="2">
        <v>26</v>
      </c>
      <c r="M3402" s="194" t="s">
        <v>728</v>
      </c>
      <c r="N3402" s="2" t="s">
        <v>507</v>
      </c>
      <c r="O3402" s="195" t="s">
        <v>1460</v>
      </c>
    </row>
    <row r="3403" spans="1:15" ht="15.75" thickBot="1">
      <c r="A3403" s="7">
        <v>2017</v>
      </c>
      <c r="B3403" s="7" t="s">
        <v>49</v>
      </c>
      <c r="C3403" s="8">
        <f t="shared" si="83"/>
        <v>42850</v>
      </c>
      <c r="D3403" s="7">
        <v>14</v>
      </c>
      <c r="E3403" s="7" t="str">
        <f t="shared" si="84"/>
        <v>S174285014</v>
      </c>
      <c r="F3403" s="5">
        <v>2021</v>
      </c>
      <c r="G3403" s="6">
        <v>155</v>
      </c>
      <c r="H3403" s="6" t="s">
        <v>6563</v>
      </c>
      <c r="I3403" s="6" t="s">
        <v>6481</v>
      </c>
      <c r="J3403" s="6" t="s">
        <v>791</v>
      </c>
      <c r="K3403" s="196" t="s">
        <v>17</v>
      </c>
      <c r="L3403" s="6">
        <v>23</v>
      </c>
      <c r="M3403" s="196">
        <v>20</v>
      </c>
      <c r="N3403" s="6">
        <v>50</v>
      </c>
      <c r="O3403" s="197">
        <v>30</v>
      </c>
    </row>
    <row r="3404" spans="1:15" ht="16.5" thickTop="1" thickBot="1">
      <c r="A3404" s="7">
        <v>2017</v>
      </c>
      <c r="B3404" s="7" t="s">
        <v>49</v>
      </c>
      <c r="C3404" s="8">
        <f t="shared" si="83"/>
        <v>42850</v>
      </c>
      <c r="D3404" s="7">
        <v>15</v>
      </c>
      <c r="E3404" s="7" t="str">
        <f t="shared" si="84"/>
        <v>S174285015</v>
      </c>
      <c r="F3404" s="1" t="s">
        <v>15</v>
      </c>
    </row>
    <row r="3405" spans="1:15" ht="16.5" thickTop="1" thickBot="1">
      <c r="A3405" s="7">
        <v>2017</v>
      </c>
      <c r="B3405" s="7" t="s">
        <v>49</v>
      </c>
      <c r="C3405" s="8">
        <f t="shared" si="83"/>
        <v>42850</v>
      </c>
      <c r="D3405" s="7">
        <v>16</v>
      </c>
      <c r="E3405" s="7" t="str">
        <f t="shared" si="84"/>
        <v>S174285016</v>
      </c>
      <c r="F3405" s="338" t="s">
        <v>1</v>
      </c>
      <c r="G3405" s="341" t="s">
        <v>2</v>
      </c>
      <c r="H3405" s="342"/>
      <c r="I3405" s="342"/>
      <c r="J3405" s="343"/>
      <c r="K3405" s="344" t="s">
        <v>3</v>
      </c>
      <c r="L3405" s="343"/>
      <c r="M3405" s="344" t="s">
        <v>144</v>
      </c>
      <c r="N3405" s="342"/>
      <c r="O3405" s="342"/>
    </row>
    <row r="3406" spans="1:15" ht="18" customHeight="1" thickBot="1">
      <c r="A3406" s="7">
        <v>2017</v>
      </c>
      <c r="B3406" s="7" t="s">
        <v>49</v>
      </c>
      <c r="C3406" s="8">
        <f t="shared" si="83"/>
        <v>42850</v>
      </c>
      <c r="D3406" s="7">
        <v>17</v>
      </c>
      <c r="E3406" s="7" t="str">
        <f t="shared" si="84"/>
        <v>S174285017</v>
      </c>
      <c r="F3406" s="339"/>
      <c r="G3406" s="345" t="s">
        <v>5</v>
      </c>
      <c r="H3406" s="347" t="s">
        <v>145</v>
      </c>
      <c r="I3406" s="348"/>
      <c r="J3406" s="349"/>
      <c r="K3406" s="350" t="s">
        <v>6</v>
      </c>
      <c r="L3406" s="352" t="s">
        <v>7</v>
      </c>
      <c r="M3406" s="350" t="s">
        <v>8</v>
      </c>
      <c r="N3406" s="354" t="s">
        <v>146</v>
      </c>
      <c r="O3406" s="356" t="s">
        <v>147</v>
      </c>
    </row>
    <row r="3407" spans="1:15" ht="15.75" thickBot="1">
      <c r="A3407" s="7">
        <v>2017</v>
      </c>
      <c r="B3407" s="7" t="s">
        <v>49</v>
      </c>
      <c r="C3407" s="8">
        <f t="shared" si="83"/>
        <v>42850</v>
      </c>
      <c r="D3407" s="7">
        <v>18</v>
      </c>
      <c r="E3407" s="7" t="str">
        <f t="shared" si="84"/>
        <v>S174285018</v>
      </c>
      <c r="F3407" s="340"/>
      <c r="G3407" s="346"/>
      <c r="H3407" s="191" t="s">
        <v>9</v>
      </c>
      <c r="I3407" s="192" t="s">
        <v>18</v>
      </c>
      <c r="J3407" s="193" t="s">
        <v>11</v>
      </c>
      <c r="K3407" s="351"/>
      <c r="L3407" s="353"/>
      <c r="M3407" s="351"/>
      <c r="N3407" s="355"/>
      <c r="O3407" s="357"/>
    </row>
    <row r="3408" spans="1:15">
      <c r="A3408" s="7">
        <v>2017</v>
      </c>
      <c r="B3408" s="7" t="s">
        <v>49</v>
      </c>
      <c r="C3408" s="8">
        <f t="shared" si="83"/>
        <v>42850</v>
      </c>
      <c r="D3408" s="7">
        <v>19</v>
      </c>
      <c r="E3408" s="7" t="str">
        <f t="shared" si="84"/>
        <v>S174285019</v>
      </c>
      <c r="F3408" s="3" t="s">
        <v>16</v>
      </c>
      <c r="G3408" s="2">
        <v>60</v>
      </c>
      <c r="H3408" s="2" t="s">
        <v>6564</v>
      </c>
      <c r="I3408" s="2" t="s">
        <v>6565</v>
      </c>
      <c r="J3408" s="2" t="s">
        <v>6566</v>
      </c>
      <c r="K3408" s="194" t="s">
        <v>17</v>
      </c>
      <c r="L3408" s="2">
        <v>51</v>
      </c>
      <c r="M3408" s="194" t="s">
        <v>586</v>
      </c>
      <c r="N3408" s="2" t="s">
        <v>587</v>
      </c>
      <c r="O3408" s="195" t="s">
        <v>585</v>
      </c>
    </row>
    <row r="3409" spans="1:15">
      <c r="A3409" s="7">
        <v>2017</v>
      </c>
      <c r="B3409" s="7" t="s">
        <v>49</v>
      </c>
      <c r="C3409" s="8">
        <f t="shared" si="83"/>
        <v>42850</v>
      </c>
      <c r="D3409" s="7">
        <v>20</v>
      </c>
      <c r="E3409" s="7" t="str">
        <f t="shared" si="84"/>
        <v>S174285020</v>
      </c>
      <c r="F3409" s="4">
        <v>42826</v>
      </c>
      <c r="G3409" s="2">
        <v>415</v>
      </c>
      <c r="H3409" s="2" t="s">
        <v>6567</v>
      </c>
      <c r="I3409" s="2" t="s">
        <v>6568</v>
      </c>
      <c r="J3409" s="2" t="s">
        <v>2206</v>
      </c>
      <c r="K3409" s="194" t="s">
        <v>17</v>
      </c>
      <c r="L3409" s="2">
        <v>54</v>
      </c>
      <c r="M3409" s="194">
        <v>55</v>
      </c>
      <c r="N3409" s="2">
        <v>15</v>
      </c>
      <c r="O3409" s="195">
        <v>30</v>
      </c>
    </row>
    <row r="3410" spans="1:15">
      <c r="A3410" s="7">
        <v>2017</v>
      </c>
      <c r="B3410" s="7" t="s">
        <v>49</v>
      </c>
      <c r="C3410" s="8">
        <f t="shared" si="83"/>
        <v>42850</v>
      </c>
      <c r="D3410" s="7">
        <v>21</v>
      </c>
      <c r="E3410" s="7" t="str">
        <f t="shared" si="84"/>
        <v>S174285021</v>
      </c>
      <c r="F3410" s="4">
        <v>42856</v>
      </c>
      <c r="G3410" s="2">
        <v>515</v>
      </c>
      <c r="H3410" s="2" t="s">
        <v>6569</v>
      </c>
      <c r="I3410" s="2" t="s">
        <v>6570</v>
      </c>
      <c r="J3410" s="2" t="s">
        <v>5815</v>
      </c>
      <c r="K3410" s="194" t="s">
        <v>17</v>
      </c>
      <c r="L3410" s="2">
        <v>50</v>
      </c>
      <c r="M3410" s="194" t="s">
        <v>6571</v>
      </c>
      <c r="N3410" s="2" t="s">
        <v>681</v>
      </c>
      <c r="O3410" s="195" t="s">
        <v>5650</v>
      </c>
    </row>
    <row r="3411" spans="1:15">
      <c r="A3411" s="7">
        <v>2017</v>
      </c>
      <c r="B3411" s="7" t="s">
        <v>49</v>
      </c>
      <c r="C3411" s="8">
        <f t="shared" si="83"/>
        <v>42850</v>
      </c>
      <c r="D3411" s="7">
        <v>22</v>
      </c>
      <c r="E3411" s="7" t="str">
        <f t="shared" si="84"/>
        <v>S174285022</v>
      </c>
      <c r="F3411" s="4">
        <v>42887</v>
      </c>
      <c r="G3411" s="2">
        <v>355</v>
      </c>
      <c r="H3411" s="2">
        <v>414</v>
      </c>
      <c r="I3411" s="2" t="s">
        <v>6572</v>
      </c>
      <c r="J3411" s="2" t="s">
        <v>4278</v>
      </c>
      <c r="K3411" s="194" t="s">
        <v>17</v>
      </c>
      <c r="L3411" s="2">
        <v>49</v>
      </c>
      <c r="M3411" s="194">
        <v>65</v>
      </c>
      <c r="N3411" s="2">
        <v>10</v>
      </c>
      <c r="O3411" s="195">
        <v>25</v>
      </c>
    </row>
    <row r="3412" spans="1:15">
      <c r="A3412" s="7">
        <v>2017</v>
      </c>
      <c r="B3412" s="7" t="s">
        <v>49</v>
      </c>
      <c r="C3412" s="8">
        <f t="shared" si="83"/>
        <v>42850</v>
      </c>
      <c r="D3412" s="7">
        <v>23</v>
      </c>
      <c r="E3412" s="7" t="str">
        <f t="shared" si="84"/>
        <v>S174285023</v>
      </c>
      <c r="F3412" s="4">
        <v>42917</v>
      </c>
      <c r="G3412" s="2">
        <v>330</v>
      </c>
      <c r="H3412" s="2" t="s">
        <v>6573</v>
      </c>
      <c r="I3412" s="2" t="s">
        <v>6574</v>
      </c>
      <c r="J3412" s="2" t="s">
        <v>6575</v>
      </c>
      <c r="K3412" s="194" t="s">
        <v>17</v>
      </c>
      <c r="L3412" s="2">
        <v>43</v>
      </c>
      <c r="M3412" s="194" t="s">
        <v>1173</v>
      </c>
      <c r="N3412" s="2" t="s">
        <v>529</v>
      </c>
      <c r="O3412" s="195" t="s">
        <v>508</v>
      </c>
    </row>
    <row r="3413" spans="1:15">
      <c r="A3413" s="7">
        <v>2017</v>
      </c>
      <c r="B3413" s="7" t="s">
        <v>49</v>
      </c>
      <c r="C3413" s="8">
        <f t="shared" si="83"/>
        <v>42850</v>
      </c>
      <c r="D3413" s="7">
        <v>24</v>
      </c>
      <c r="E3413" s="7" t="str">
        <f t="shared" si="84"/>
        <v>S174285024</v>
      </c>
      <c r="F3413" s="3" t="s">
        <v>19</v>
      </c>
      <c r="G3413" s="2">
        <v>285</v>
      </c>
      <c r="H3413" s="2">
        <v>295</v>
      </c>
      <c r="I3413" s="2" t="s">
        <v>6576</v>
      </c>
      <c r="J3413" s="2" t="s">
        <v>6577</v>
      </c>
      <c r="K3413" s="194" t="s">
        <v>17</v>
      </c>
      <c r="L3413" s="2">
        <v>46</v>
      </c>
      <c r="M3413" s="194" t="s">
        <v>3695</v>
      </c>
      <c r="N3413" s="2" t="s">
        <v>2055</v>
      </c>
      <c r="O3413" s="195" t="s">
        <v>3662</v>
      </c>
    </row>
    <row r="3414" spans="1:15">
      <c r="A3414" s="7">
        <v>2017</v>
      </c>
      <c r="B3414" s="7" t="s">
        <v>49</v>
      </c>
      <c r="C3414" s="8">
        <f t="shared" si="83"/>
        <v>42850</v>
      </c>
      <c r="D3414" s="7">
        <v>25</v>
      </c>
      <c r="E3414" s="7" t="str">
        <f t="shared" si="84"/>
        <v>S174285025</v>
      </c>
      <c r="F3414" s="3">
        <v>2018</v>
      </c>
      <c r="G3414" s="2">
        <v>255</v>
      </c>
      <c r="H3414" s="2" t="s">
        <v>6578</v>
      </c>
      <c r="I3414" s="2" t="s">
        <v>6579</v>
      </c>
      <c r="J3414" s="2" t="s">
        <v>387</v>
      </c>
      <c r="K3414" s="194" t="s">
        <v>17</v>
      </c>
      <c r="L3414" s="2">
        <v>34</v>
      </c>
      <c r="M3414" s="194" t="s">
        <v>596</v>
      </c>
      <c r="N3414" s="2">
        <v>25</v>
      </c>
      <c r="O3414" s="195" t="s">
        <v>1795</v>
      </c>
    </row>
    <row r="3415" spans="1:15">
      <c r="A3415" s="7">
        <v>2017</v>
      </c>
      <c r="B3415" s="7" t="s">
        <v>49</v>
      </c>
      <c r="C3415" s="8">
        <f t="shared" si="83"/>
        <v>42850</v>
      </c>
      <c r="D3415" s="7">
        <v>26</v>
      </c>
      <c r="E3415" s="7" t="str">
        <f t="shared" si="84"/>
        <v>S174285026</v>
      </c>
      <c r="F3415" s="3">
        <v>2019</v>
      </c>
      <c r="G3415" s="2">
        <v>210</v>
      </c>
      <c r="H3415" s="2" t="s">
        <v>6580</v>
      </c>
      <c r="I3415" s="2" t="s">
        <v>6581</v>
      </c>
      <c r="J3415" s="2" t="s">
        <v>6582</v>
      </c>
      <c r="K3415" s="194" t="s">
        <v>17</v>
      </c>
      <c r="L3415" s="2">
        <v>28</v>
      </c>
      <c r="M3415" s="194" t="s">
        <v>484</v>
      </c>
      <c r="N3415" s="2" t="s">
        <v>596</v>
      </c>
      <c r="O3415" s="195" t="s">
        <v>301</v>
      </c>
    </row>
    <row r="3416" spans="1:15">
      <c r="A3416" s="7">
        <v>2017</v>
      </c>
      <c r="B3416" s="7" t="s">
        <v>49</v>
      </c>
      <c r="C3416" s="8">
        <f t="shared" si="83"/>
        <v>42850</v>
      </c>
      <c r="D3416" s="7">
        <v>27</v>
      </c>
      <c r="E3416" s="7" t="str">
        <f t="shared" si="84"/>
        <v>S174285027</v>
      </c>
      <c r="F3416" s="3">
        <v>2020</v>
      </c>
      <c r="G3416" s="2">
        <v>200</v>
      </c>
      <c r="H3416" s="2" t="s">
        <v>2165</v>
      </c>
      <c r="I3416" s="2" t="s">
        <v>2191</v>
      </c>
      <c r="J3416" s="2" t="s">
        <v>6028</v>
      </c>
      <c r="K3416" s="194" t="s">
        <v>17</v>
      </c>
      <c r="L3416" s="2">
        <v>23</v>
      </c>
      <c r="M3416" s="194" t="s">
        <v>626</v>
      </c>
      <c r="N3416" s="2" t="s">
        <v>587</v>
      </c>
      <c r="O3416" s="195" t="s">
        <v>626</v>
      </c>
    </row>
    <row r="3417" spans="1:15" ht="15.75" thickBot="1">
      <c r="A3417" s="7">
        <v>2017</v>
      </c>
      <c r="B3417" s="7" t="s">
        <v>49</v>
      </c>
      <c r="C3417" s="8">
        <f t="shared" si="83"/>
        <v>42850</v>
      </c>
      <c r="D3417" s="7">
        <v>28</v>
      </c>
      <c r="E3417" s="7" t="str">
        <f t="shared" si="84"/>
        <v>S174285028</v>
      </c>
      <c r="F3417" s="5">
        <v>2021</v>
      </c>
      <c r="G3417" s="6">
        <v>195</v>
      </c>
      <c r="H3417" s="6" t="s">
        <v>6583</v>
      </c>
      <c r="I3417" s="6" t="s">
        <v>5256</v>
      </c>
      <c r="J3417" s="6" t="s">
        <v>442</v>
      </c>
      <c r="K3417" s="196" t="s">
        <v>17</v>
      </c>
      <c r="L3417" s="6">
        <v>19</v>
      </c>
      <c r="M3417" s="196" t="s">
        <v>586</v>
      </c>
      <c r="N3417" s="6" t="s">
        <v>1181</v>
      </c>
      <c r="O3417" s="197" t="s">
        <v>625</v>
      </c>
    </row>
    <row r="3418" spans="1:15" ht="16.5" thickTop="1" thickBot="1">
      <c r="A3418" s="7">
        <v>2017</v>
      </c>
      <c r="B3418" s="7" t="s">
        <v>48</v>
      </c>
      <c r="C3418" s="8">
        <v>42858</v>
      </c>
      <c r="D3418" s="7">
        <v>1</v>
      </c>
      <c r="E3418" s="7" t="str">
        <f t="shared" si="84"/>
        <v>S18428581</v>
      </c>
      <c r="F3418" s="1" t="s">
        <v>0</v>
      </c>
    </row>
    <row r="3419" spans="1:15" ht="16.5" thickTop="1" thickBot="1">
      <c r="A3419" s="7">
        <v>2017</v>
      </c>
      <c r="B3419" s="7" t="s">
        <v>48</v>
      </c>
      <c r="C3419" s="8">
        <v>42858</v>
      </c>
      <c r="D3419" s="7">
        <v>2</v>
      </c>
      <c r="E3419" s="7" t="str">
        <f t="shared" si="84"/>
        <v>S18428582</v>
      </c>
      <c r="F3419" s="338" t="s">
        <v>1</v>
      </c>
      <c r="G3419" s="341" t="s">
        <v>2</v>
      </c>
      <c r="H3419" s="342"/>
      <c r="I3419" s="342"/>
      <c r="J3419" s="343"/>
      <c r="K3419" s="344" t="s">
        <v>3</v>
      </c>
      <c r="L3419" s="343"/>
      <c r="M3419" s="344" t="s">
        <v>144</v>
      </c>
      <c r="N3419" s="342"/>
      <c r="O3419" s="342"/>
    </row>
    <row r="3420" spans="1:15" ht="18" customHeight="1" thickBot="1">
      <c r="A3420" s="7">
        <v>2017</v>
      </c>
      <c r="B3420" s="7" t="s">
        <v>48</v>
      </c>
      <c r="C3420" s="8">
        <v>42858</v>
      </c>
      <c r="D3420" s="7">
        <v>3</v>
      </c>
      <c r="E3420" s="7" t="str">
        <f t="shared" si="84"/>
        <v>S18428583</v>
      </c>
      <c r="F3420" s="339"/>
      <c r="G3420" s="345" t="s">
        <v>5</v>
      </c>
      <c r="H3420" s="347" t="s">
        <v>145</v>
      </c>
      <c r="I3420" s="348"/>
      <c r="J3420" s="349"/>
      <c r="K3420" s="350" t="s">
        <v>6</v>
      </c>
      <c r="L3420" s="352" t="s">
        <v>7</v>
      </c>
      <c r="M3420" s="350" t="s">
        <v>8</v>
      </c>
      <c r="N3420" s="354" t="s">
        <v>146</v>
      </c>
      <c r="O3420" s="356" t="s">
        <v>147</v>
      </c>
    </row>
    <row r="3421" spans="1:15" ht="15.75" thickBot="1">
      <c r="A3421" s="7">
        <v>2017</v>
      </c>
      <c r="B3421" s="7" t="s">
        <v>48</v>
      </c>
      <c r="C3421" s="8">
        <v>42858</v>
      </c>
      <c r="D3421" s="7">
        <v>4</v>
      </c>
      <c r="E3421" s="7" t="str">
        <f t="shared" si="84"/>
        <v>S18428584</v>
      </c>
      <c r="F3421" s="340"/>
      <c r="G3421" s="346"/>
      <c r="H3421" s="191" t="s">
        <v>9</v>
      </c>
      <c r="I3421" s="192" t="s">
        <v>18</v>
      </c>
      <c r="J3421" s="193" t="s">
        <v>11</v>
      </c>
      <c r="K3421" s="351"/>
      <c r="L3421" s="353"/>
      <c r="M3421" s="351"/>
      <c r="N3421" s="355"/>
      <c r="O3421" s="357"/>
    </row>
    <row r="3422" spans="1:15">
      <c r="A3422" s="7">
        <v>2017</v>
      </c>
      <c r="B3422" s="7" t="s">
        <v>48</v>
      </c>
      <c r="C3422" s="8">
        <v>42858</v>
      </c>
      <c r="D3422" s="7">
        <v>5</v>
      </c>
      <c r="E3422" s="7" t="str">
        <f t="shared" si="84"/>
        <v>S18428585</v>
      </c>
      <c r="F3422" s="3" t="s">
        <v>12</v>
      </c>
      <c r="G3422" s="2">
        <v>-35</v>
      </c>
      <c r="H3422" s="2" t="s">
        <v>6584</v>
      </c>
      <c r="I3422" s="2" t="s">
        <v>6585</v>
      </c>
      <c r="J3422" s="2" t="s">
        <v>6586</v>
      </c>
      <c r="K3422" s="194" t="s">
        <v>17</v>
      </c>
      <c r="L3422" s="2">
        <v>53</v>
      </c>
      <c r="M3422" s="194" t="s">
        <v>3501</v>
      </c>
      <c r="N3422" s="2" t="s">
        <v>871</v>
      </c>
      <c r="O3422" s="195">
        <v>0</v>
      </c>
    </row>
    <row r="3423" spans="1:15">
      <c r="A3423" s="7">
        <v>2017</v>
      </c>
      <c r="B3423" s="7" t="s">
        <v>48</v>
      </c>
      <c r="C3423" s="8">
        <v>42858</v>
      </c>
      <c r="D3423" s="7">
        <v>6</v>
      </c>
      <c r="E3423" s="7" t="str">
        <f t="shared" si="84"/>
        <v>S18428586</v>
      </c>
      <c r="F3423" s="4">
        <v>42856</v>
      </c>
      <c r="G3423" s="2">
        <v>400</v>
      </c>
      <c r="H3423" s="2" t="s">
        <v>6587</v>
      </c>
      <c r="I3423" s="2" t="s">
        <v>6588</v>
      </c>
      <c r="J3423" s="2" t="s">
        <v>6589</v>
      </c>
      <c r="K3423" s="194" t="s">
        <v>17</v>
      </c>
      <c r="L3423" s="2">
        <v>54</v>
      </c>
      <c r="M3423" s="194" t="s">
        <v>333</v>
      </c>
      <c r="N3423" s="2" t="s">
        <v>681</v>
      </c>
      <c r="O3423" s="195" t="s">
        <v>682</v>
      </c>
    </row>
    <row r="3424" spans="1:15">
      <c r="A3424" s="7">
        <v>2017</v>
      </c>
      <c r="B3424" s="7" t="s">
        <v>48</v>
      </c>
      <c r="C3424" s="8">
        <v>42858</v>
      </c>
      <c r="D3424" s="7">
        <v>7</v>
      </c>
      <c r="E3424" s="7" t="str">
        <f t="shared" si="84"/>
        <v>S18428587</v>
      </c>
      <c r="F3424" s="4">
        <v>42887</v>
      </c>
      <c r="G3424" s="2">
        <v>360</v>
      </c>
      <c r="H3424" s="2" t="s">
        <v>6590</v>
      </c>
      <c r="I3424" s="2" t="s">
        <v>6591</v>
      </c>
      <c r="J3424" s="2" t="s">
        <v>6592</v>
      </c>
      <c r="K3424" s="194" t="s">
        <v>17</v>
      </c>
      <c r="L3424" s="2">
        <v>53</v>
      </c>
      <c r="M3424" s="194" t="s">
        <v>301</v>
      </c>
      <c r="N3424" s="2" t="s">
        <v>333</v>
      </c>
      <c r="O3424" s="195" t="s">
        <v>406</v>
      </c>
    </row>
    <row r="3425" spans="1:15">
      <c r="A3425" s="7">
        <v>2017</v>
      </c>
      <c r="B3425" s="7" t="s">
        <v>48</v>
      </c>
      <c r="C3425" s="8">
        <v>42858</v>
      </c>
      <c r="D3425" s="7">
        <v>8</v>
      </c>
      <c r="E3425" s="7" t="str">
        <f t="shared" si="84"/>
        <v>S18428588</v>
      </c>
      <c r="F3425" s="4">
        <v>42917</v>
      </c>
      <c r="G3425" s="2">
        <v>350</v>
      </c>
      <c r="H3425" s="2" t="s">
        <v>6593</v>
      </c>
      <c r="I3425" s="2" t="s">
        <v>6594</v>
      </c>
      <c r="J3425" s="2" t="s">
        <v>3706</v>
      </c>
      <c r="K3425" s="194" t="s">
        <v>17</v>
      </c>
      <c r="L3425" s="2">
        <v>47</v>
      </c>
      <c r="M3425" s="194" t="s">
        <v>301</v>
      </c>
      <c r="N3425" s="2" t="s">
        <v>1229</v>
      </c>
      <c r="O3425" s="195" t="s">
        <v>1795</v>
      </c>
    </row>
    <row r="3426" spans="1:15">
      <c r="A3426" s="7">
        <v>2017</v>
      </c>
      <c r="B3426" s="7" t="s">
        <v>48</v>
      </c>
      <c r="C3426" s="8">
        <v>42858</v>
      </c>
      <c r="D3426" s="7">
        <v>9</v>
      </c>
      <c r="E3426" s="7" t="str">
        <f t="shared" si="84"/>
        <v>S18428589</v>
      </c>
      <c r="F3426" s="4">
        <v>42948</v>
      </c>
      <c r="G3426" s="2">
        <v>305</v>
      </c>
      <c r="H3426" s="2" t="s">
        <v>6595</v>
      </c>
      <c r="I3426" s="2" t="s">
        <v>6596</v>
      </c>
      <c r="J3426" s="2" t="s">
        <v>6597</v>
      </c>
      <c r="K3426" s="194" t="s">
        <v>17</v>
      </c>
      <c r="L3426" s="2">
        <v>44</v>
      </c>
      <c r="M3426" s="194" t="s">
        <v>301</v>
      </c>
      <c r="N3426" s="2" t="s">
        <v>1229</v>
      </c>
      <c r="O3426" s="195" t="s">
        <v>1795</v>
      </c>
    </row>
    <row r="3427" spans="1:15">
      <c r="A3427" s="7">
        <v>2017</v>
      </c>
      <c r="B3427" s="7" t="s">
        <v>48</v>
      </c>
      <c r="C3427" s="8">
        <v>42858</v>
      </c>
      <c r="D3427" s="7">
        <v>10</v>
      </c>
      <c r="E3427" s="7" t="str">
        <f t="shared" si="84"/>
        <v>S184285810</v>
      </c>
      <c r="F3427" s="3" t="s">
        <v>19</v>
      </c>
      <c r="G3427" s="2">
        <v>225</v>
      </c>
      <c r="H3427" s="2" t="s">
        <v>6598</v>
      </c>
      <c r="I3427" s="2" t="s">
        <v>6599</v>
      </c>
      <c r="J3427" s="2" t="s">
        <v>6600</v>
      </c>
      <c r="K3427" s="194" t="s">
        <v>17</v>
      </c>
      <c r="L3427" s="2">
        <v>48</v>
      </c>
      <c r="M3427" s="194">
        <v>8</v>
      </c>
      <c r="N3427" s="2">
        <v>28</v>
      </c>
      <c r="O3427" s="195">
        <v>64</v>
      </c>
    </row>
    <row r="3428" spans="1:15">
      <c r="A3428" s="7">
        <v>2017</v>
      </c>
      <c r="B3428" s="7" t="s">
        <v>48</v>
      </c>
      <c r="C3428" s="8">
        <v>42858</v>
      </c>
      <c r="D3428" s="7">
        <v>11</v>
      </c>
      <c r="E3428" s="7" t="str">
        <f t="shared" si="84"/>
        <v>S184285811</v>
      </c>
      <c r="F3428" s="3">
        <v>2018</v>
      </c>
      <c r="G3428" s="2">
        <v>215</v>
      </c>
      <c r="H3428" s="2" t="s">
        <v>5130</v>
      </c>
      <c r="I3428" s="2" t="s">
        <v>6264</v>
      </c>
      <c r="J3428" s="2" t="s">
        <v>1825</v>
      </c>
      <c r="K3428" s="194" t="s">
        <v>17</v>
      </c>
      <c r="L3428" s="2">
        <v>38</v>
      </c>
      <c r="M3428" s="194" t="s">
        <v>1023</v>
      </c>
      <c r="N3428" s="2" t="s">
        <v>1463</v>
      </c>
      <c r="O3428" s="195" t="s">
        <v>507</v>
      </c>
    </row>
    <row r="3429" spans="1:15">
      <c r="A3429" s="7">
        <v>2017</v>
      </c>
      <c r="B3429" s="7" t="s">
        <v>48</v>
      </c>
      <c r="C3429" s="8">
        <v>42858</v>
      </c>
      <c r="D3429" s="7">
        <v>12</v>
      </c>
      <c r="E3429" s="7" t="str">
        <f t="shared" si="84"/>
        <v>S184285812</v>
      </c>
      <c r="F3429" s="3">
        <v>2019</v>
      </c>
      <c r="G3429" s="2">
        <v>170</v>
      </c>
      <c r="H3429" s="2" t="s">
        <v>2531</v>
      </c>
      <c r="I3429" s="2" t="s">
        <v>6601</v>
      </c>
      <c r="J3429" s="2" t="s">
        <v>3641</v>
      </c>
      <c r="K3429" s="194" t="s">
        <v>17</v>
      </c>
      <c r="L3429" s="2">
        <v>33</v>
      </c>
      <c r="M3429" s="194" t="s">
        <v>568</v>
      </c>
      <c r="N3429" s="2" t="s">
        <v>973</v>
      </c>
      <c r="O3429" s="195" t="s">
        <v>973</v>
      </c>
    </row>
    <row r="3430" spans="1:15">
      <c r="A3430" s="7">
        <v>2017</v>
      </c>
      <c r="B3430" s="7" t="s">
        <v>48</v>
      </c>
      <c r="C3430" s="8">
        <v>42858</v>
      </c>
      <c r="D3430" s="7">
        <v>13</v>
      </c>
      <c r="E3430" s="7" t="str">
        <f t="shared" si="84"/>
        <v>S184285813</v>
      </c>
      <c r="F3430" s="3">
        <v>2020</v>
      </c>
      <c r="G3430" s="2">
        <v>160</v>
      </c>
      <c r="H3430" s="2" t="s">
        <v>6602</v>
      </c>
      <c r="I3430" s="2" t="s">
        <v>6353</v>
      </c>
      <c r="J3430" s="2" t="s">
        <v>1366</v>
      </c>
      <c r="K3430" s="194" t="s">
        <v>17</v>
      </c>
      <c r="L3430" s="2">
        <v>28</v>
      </c>
      <c r="M3430" s="194" t="s">
        <v>1665</v>
      </c>
      <c r="N3430" s="2" t="s">
        <v>3110</v>
      </c>
      <c r="O3430" s="195" t="s">
        <v>873</v>
      </c>
    </row>
    <row r="3431" spans="1:15" ht="15.75" thickBot="1">
      <c r="A3431" s="7">
        <v>2017</v>
      </c>
      <c r="B3431" s="7" t="s">
        <v>48</v>
      </c>
      <c r="C3431" s="8">
        <v>42858</v>
      </c>
      <c r="D3431" s="7">
        <v>14</v>
      </c>
      <c r="E3431" s="7" t="str">
        <f t="shared" si="84"/>
        <v>S184285814</v>
      </c>
      <c r="F3431" s="5">
        <v>2021</v>
      </c>
      <c r="G3431" s="6">
        <v>155</v>
      </c>
      <c r="H3431" s="6" t="s">
        <v>6603</v>
      </c>
      <c r="I3431" s="6" t="s">
        <v>6604</v>
      </c>
      <c r="J3431" s="6" t="s">
        <v>4419</v>
      </c>
      <c r="K3431" s="196" t="s">
        <v>17</v>
      </c>
      <c r="L3431" s="6">
        <v>25</v>
      </c>
      <c r="M3431" s="196">
        <v>25</v>
      </c>
      <c r="N3431" s="6" t="s">
        <v>445</v>
      </c>
      <c r="O3431" s="197" t="s">
        <v>697</v>
      </c>
    </row>
    <row r="3432" spans="1:15" ht="16.5" thickTop="1" thickBot="1">
      <c r="A3432" s="7">
        <v>2017</v>
      </c>
      <c r="B3432" s="7" t="s">
        <v>48</v>
      </c>
      <c r="C3432" s="8">
        <v>42858</v>
      </c>
      <c r="D3432" s="7">
        <v>15</v>
      </c>
      <c r="E3432" s="7" t="str">
        <f t="shared" si="84"/>
        <v>S184285815</v>
      </c>
      <c r="F3432" s="1" t="s">
        <v>15</v>
      </c>
    </row>
    <row r="3433" spans="1:15" ht="16.5" thickTop="1" thickBot="1">
      <c r="A3433" s="7">
        <v>2017</v>
      </c>
      <c r="B3433" s="7" t="s">
        <v>48</v>
      </c>
      <c r="C3433" s="8">
        <v>42858</v>
      </c>
      <c r="D3433" s="7">
        <v>16</v>
      </c>
      <c r="E3433" s="7" t="str">
        <f t="shared" si="84"/>
        <v>S184285816</v>
      </c>
      <c r="F3433" s="338" t="s">
        <v>1</v>
      </c>
      <c r="G3433" s="341" t="s">
        <v>2</v>
      </c>
      <c r="H3433" s="342"/>
      <c r="I3433" s="342"/>
      <c r="J3433" s="343"/>
      <c r="K3433" s="344" t="s">
        <v>3</v>
      </c>
      <c r="L3433" s="343"/>
      <c r="M3433" s="344" t="s">
        <v>144</v>
      </c>
      <c r="N3433" s="342"/>
      <c r="O3433" s="342"/>
    </row>
    <row r="3434" spans="1:15" ht="18" customHeight="1" thickBot="1">
      <c r="A3434" s="7">
        <v>2017</v>
      </c>
      <c r="B3434" s="7" t="s">
        <v>48</v>
      </c>
      <c r="C3434" s="8">
        <v>42858</v>
      </c>
      <c r="D3434" s="7">
        <v>17</v>
      </c>
      <c r="E3434" s="7" t="str">
        <f t="shared" si="84"/>
        <v>S184285817</v>
      </c>
      <c r="F3434" s="339"/>
      <c r="G3434" s="345" t="s">
        <v>5</v>
      </c>
      <c r="H3434" s="347" t="s">
        <v>145</v>
      </c>
      <c r="I3434" s="348"/>
      <c r="J3434" s="349"/>
      <c r="K3434" s="350" t="s">
        <v>6</v>
      </c>
      <c r="L3434" s="352" t="s">
        <v>7</v>
      </c>
      <c r="M3434" s="350" t="s">
        <v>8</v>
      </c>
      <c r="N3434" s="354" t="s">
        <v>146</v>
      </c>
      <c r="O3434" s="356" t="s">
        <v>147</v>
      </c>
    </row>
    <row r="3435" spans="1:15" ht="15.75" thickBot="1">
      <c r="A3435" s="7">
        <v>2017</v>
      </c>
      <c r="B3435" s="7" t="s">
        <v>48</v>
      </c>
      <c r="C3435" s="8">
        <v>42858</v>
      </c>
      <c r="D3435" s="7">
        <v>18</v>
      </c>
      <c r="E3435" s="7" t="str">
        <f t="shared" si="84"/>
        <v>S184285818</v>
      </c>
      <c r="F3435" s="340"/>
      <c r="G3435" s="346"/>
      <c r="H3435" s="191" t="s">
        <v>9</v>
      </c>
      <c r="I3435" s="192" t="s">
        <v>18</v>
      </c>
      <c r="J3435" s="193" t="s">
        <v>11</v>
      </c>
      <c r="K3435" s="351"/>
      <c r="L3435" s="353"/>
      <c r="M3435" s="351"/>
      <c r="N3435" s="355"/>
      <c r="O3435" s="357"/>
    </row>
    <row r="3436" spans="1:15">
      <c r="A3436" s="7">
        <v>2017</v>
      </c>
      <c r="B3436" s="7" t="s">
        <v>48</v>
      </c>
      <c r="C3436" s="8">
        <v>42858</v>
      </c>
      <c r="D3436" s="7">
        <v>19</v>
      </c>
      <c r="E3436" s="7" t="str">
        <f t="shared" si="84"/>
        <v>S184285819</v>
      </c>
      <c r="F3436" s="3" t="s">
        <v>16</v>
      </c>
      <c r="G3436" s="2">
        <v>45</v>
      </c>
      <c r="H3436" s="2" t="s">
        <v>6605</v>
      </c>
      <c r="I3436" s="2" t="s">
        <v>6606</v>
      </c>
      <c r="J3436" s="2" t="s">
        <v>2089</v>
      </c>
      <c r="K3436" s="194" t="s">
        <v>17</v>
      </c>
      <c r="L3436" s="2">
        <v>58</v>
      </c>
      <c r="M3436" s="194" t="s">
        <v>445</v>
      </c>
      <c r="N3436" s="2" t="s">
        <v>529</v>
      </c>
      <c r="O3436" s="195" t="s">
        <v>529</v>
      </c>
    </row>
    <row r="3437" spans="1:15">
      <c r="A3437" s="7">
        <v>2017</v>
      </c>
      <c r="B3437" s="7" t="s">
        <v>48</v>
      </c>
      <c r="C3437" s="8">
        <v>42858</v>
      </c>
      <c r="D3437" s="7">
        <v>20</v>
      </c>
      <c r="E3437" s="7" t="str">
        <f t="shared" si="84"/>
        <v>S184285820</v>
      </c>
      <c r="F3437" s="4">
        <v>42856</v>
      </c>
      <c r="G3437" s="2">
        <v>445</v>
      </c>
      <c r="H3437" s="2" t="s">
        <v>6607</v>
      </c>
      <c r="I3437" s="2" t="s">
        <v>6608</v>
      </c>
      <c r="J3437" s="2" t="s">
        <v>6609</v>
      </c>
      <c r="K3437" s="194" t="s">
        <v>17</v>
      </c>
      <c r="L3437" s="2">
        <v>52</v>
      </c>
      <c r="M3437" s="194" t="s">
        <v>529</v>
      </c>
      <c r="N3437" s="2" t="s">
        <v>512</v>
      </c>
      <c r="O3437" s="195" t="s">
        <v>824</v>
      </c>
    </row>
    <row r="3438" spans="1:15">
      <c r="A3438" s="7">
        <v>2017</v>
      </c>
      <c r="B3438" s="7" t="s">
        <v>48</v>
      </c>
      <c r="C3438" s="8">
        <v>42858</v>
      </c>
      <c r="D3438" s="7">
        <v>21</v>
      </c>
      <c r="E3438" s="7" t="str">
        <f t="shared" si="84"/>
        <v>S184285821</v>
      </c>
      <c r="F3438" s="4">
        <v>42887</v>
      </c>
      <c r="G3438" s="2">
        <v>400</v>
      </c>
      <c r="H3438" s="2" t="s">
        <v>6610</v>
      </c>
      <c r="I3438" s="2" t="s">
        <v>6611</v>
      </c>
      <c r="J3438" s="2" t="s">
        <v>6612</v>
      </c>
      <c r="K3438" s="194" t="s">
        <v>17</v>
      </c>
      <c r="L3438" s="2">
        <v>50</v>
      </c>
      <c r="M3438" s="194" t="s">
        <v>529</v>
      </c>
      <c r="N3438" s="2" t="s">
        <v>506</v>
      </c>
      <c r="O3438" s="195" t="s">
        <v>632</v>
      </c>
    </row>
    <row r="3439" spans="1:15">
      <c r="A3439" s="7">
        <v>2017</v>
      </c>
      <c r="B3439" s="7" t="s">
        <v>48</v>
      </c>
      <c r="C3439" s="8">
        <v>42858</v>
      </c>
      <c r="D3439" s="7">
        <v>22</v>
      </c>
      <c r="E3439" s="7" t="str">
        <f t="shared" si="84"/>
        <v>S184285822</v>
      </c>
      <c r="F3439" s="4">
        <v>42917</v>
      </c>
      <c r="G3439" s="2">
        <v>390</v>
      </c>
      <c r="H3439" s="2" t="s">
        <v>6613</v>
      </c>
      <c r="I3439" s="2" t="s">
        <v>6614</v>
      </c>
      <c r="J3439" s="2" t="s">
        <v>6615</v>
      </c>
      <c r="K3439" s="194" t="s">
        <v>17</v>
      </c>
      <c r="L3439" s="2">
        <v>48</v>
      </c>
      <c r="M3439" s="194" t="s">
        <v>2622</v>
      </c>
      <c r="N3439" s="2" t="s">
        <v>799</v>
      </c>
      <c r="O3439" s="195" t="s">
        <v>3695</v>
      </c>
    </row>
    <row r="3440" spans="1:15">
      <c r="A3440" s="7">
        <v>2017</v>
      </c>
      <c r="B3440" s="7" t="s">
        <v>48</v>
      </c>
      <c r="C3440" s="8">
        <v>42858</v>
      </c>
      <c r="D3440" s="7">
        <v>23</v>
      </c>
      <c r="E3440" s="7" t="str">
        <f t="shared" si="84"/>
        <v>S184285823</v>
      </c>
      <c r="F3440" s="4">
        <v>42948</v>
      </c>
      <c r="G3440" s="2">
        <v>345</v>
      </c>
      <c r="H3440" s="2" t="s">
        <v>6616</v>
      </c>
      <c r="I3440" s="2" t="s">
        <v>6617</v>
      </c>
      <c r="J3440" s="2" t="s">
        <v>568</v>
      </c>
      <c r="K3440" s="194" t="s">
        <v>17</v>
      </c>
      <c r="L3440" s="2">
        <v>43</v>
      </c>
      <c r="M3440" s="194" t="s">
        <v>2622</v>
      </c>
      <c r="N3440" s="2" t="s">
        <v>799</v>
      </c>
      <c r="O3440" s="195" t="s">
        <v>3695</v>
      </c>
    </row>
    <row r="3441" spans="1:15">
      <c r="A3441" s="7">
        <v>2017</v>
      </c>
      <c r="B3441" s="7" t="s">
        <v>48</v>
      </c>
      <c r="C3441" s="8">
        <v>42858</v>
      </c>
      <c r="D3441" s="7">
        <v>24</v>
      </c>
      <c r="E3441" s="7" t="str">
        <f t="shared" si="84"/>
        <v>S184285824</v>
      </c>
      <c r="F3441" s="3" t="s">
        <v>19</v>
      </c>
      <c r="G3441" s="2">
        <v>275</v>
      </c>
      <c r="H3441" s="2" t="s">
        <v>6618</v>
      </c>
      <c r="I3441" s="2" t="s">
        <v>6619</v>
      </c>
      <c r="J3441" s="2" t="s">
        <v>2899</v>
      </c>
      <c r="K3441" s="194" t="s">
        <v>17</v>
      </c>
      <c r="L3441" s="2">
        <v>45</v>
      </c>
      <c r="M3441" s="194">
        <v>10</v>
      </c>
      <c r="N3441" s="2">
        <v>20</v>
      </c>
      <c r="O3441" s="195">
        <v>70</v>
      </c>
    </row>
    <row r="3442" spans="1:15">
      <c r="A3442" s="7">
        <v>2017</v>
      </c>
      <c r="B3442" s="7" t="s">
        <v>48</v>
      </c>
      <c r="C3442" s="8">
        <v>42858</v>
      </c>
      <c r="D3442" s="7">
        <v>25</v>
      </c>
      <c r="E3442" s="7" t="str">
        <f t="shared" si="84"/>
        <v>S184285825</v>
      </c>
      <c r="F3442" s="3">
        <v>2018</v>
      </c>
      <c r="G3442" s="2">
        <v>260</v>
      </c>
      <c r="H3442" s="2" t="s">
        <v>6620</v>
      </c>
      <c r="I3442" s="2" t="s">
        <v>6621</v>
      </c>
      <c r="J3442" s="2" t="s">
        <v>6170</v>
      </c>
      <c r="K3442" s="194" t="s">
        <v>17</v>
      </c>
      <c r="L3442" s="2">
        <v>34</v>
      </c>
      <c r="M3442" s="194" t="s">
        <v>922</v>
      </c>
      <c r="N3442" s="2" t="s">
        <v>625</v>
      </c>
      <c r="O3442" s="195" t="s">
        <v>1677</v>
      </c>
    </row>
    <row r="3443" spans="1:15">
      <c r="A3443" s="7">
        <v>2017</v>
      </c>
      <c r="B3443" s="7" t="s">
        <v>48</v>
      </c>
      <c r="C3443" s="8">
        <v>42858</v>
      </c>
      <c r="D3443" s="7">
        <v>26</v>
      </c>
      <c r="E3443" s="7" t="str">
        <f t="shared" si="84"/>
        <v>S184285826</v>
      </c>
      <c r="F3443" s="3">
        <v>2019</v>
      </c>
      <c r="G3443" s="2">
        <v>310</v>
      </c>
      <c r="H3443" s="2" t="s">
        <v>6622</v>
      </c>
      <c r="I3443" s="2" t="s">
        <v>6623</v>
      </c>
      <c r="J3443" s="2" t="s">
        <v>6165</v>
      </c>
      <c r="K3443" s="194" t="s">
        <v>17</v>
      </c>
      <c r="L3443" s="2">
        <v>31</v>
      </c>
      <c r="M3443" s="194" t="s">
        <v>508</v>
      </c>
      <c r="N3443" s="2" t="s">
        <v>631</v>
      </c>
      <c r="O3443" s="195" t="s">
        <v>632</v>
      </c>
    </row>
    <row r="3444" spans="1:15">
      <c r="A3444" s="7">
        <v>2017</v>
      </c>
      <c r="B3444" s="7" t="s">
        <v>48</v>
      </c>
      <c r="C3444" s="8">
        <v>42858</v>
      </c>
      <c r="D3444" s="7">
        <v>27</v>
      </c>
      <c r="E3444" s="7" t="str">
        <f t="shared" si="84"/>
        <v>S184285827</v>
      </c>
      <c r="F3444" s="3">
        <v>2020</v>
      </c>
      <c r="G3444" s="2">
        <v>205</v>
      </c>
      <c r="H3444" s="2" t="s">
        <v>6624</v>
      </c>
      <c r="I3444" s="2" t="s">
        <v>6625</v>
      </c>
      <c r="J3444" s="2">
        <v>6</v>
      </c>
      <c r="K3444" s="194" t="s">
        <v>17</v>
      </c>
      <c r="L3444" s="2">
        <v>26</v>
      </c>
      <c r="M3444" s="194" t="s">
        <v>625</v>
      </c>
      <c r="N3444" s="2" t="s">
        <v>1181</v>
      </c>
      <c r="O3444" s="195" t="s">
        <v>586</v>
      </c>
    </row>
    <row r="3445" spans="1:15" ht="15.75" thickBot="1">
      <c r="A3445" s="7">
        <v>2017</v>
      </c>
      <c r="B3445" s="7" t="s">
        <v>48</v>
      </c>
      <c r="C3445" s="8">
        <v>42858</v>
      </c>
      <c r="D3445" s="7">
        <v>28</v>
      </c>
      <c r="E3445" s="7" t="str">
        <f t="shared" si="84"/>
        <v>S184285828</v>
      </c>
      <c r="F3445" s="5">
        <v>2021</v>
      </c>
      <c r="G3445" s="6">
        <v>200</v>
      </c>
      <c r="H3445" s="6" t="s">
        <v>2862</v>
      </c>
      <c r="I3445" s="6" t="s">
        <v>6626</v>
      </c>
      <c r="J3445" s="6" t="s">
        <v>4236</v>
      </c>
      <c r="K3445" s="196" t="s">
        <v>17</v>
      </c>
      <c r="L3445" s="6">
        <v>25</v>
      </c>
      <c r="M3445" s="196" t="s">
        <v>508</v>
      </c>
      <c r="N3445" s="6" t="s">
        <v>445</v>
      </c>
      <c r="O3445" s="197" t="s">
        <v>1100</v>
      </c>
    </row>
    <row r="3446" spans="1:15" ht="16.5" thickTop="1" thickBot="1">
      <c r="A3446" s="7">
        <v>2017</v>
      </c>
      <c r="B3446" s="7" t="s">
        <v>47</v>
      </c>
      <c r="C3446" s="8">
        <v>42864</v>
      </c>
      <c r="D3446" s="7">
        <v>1</v>
      </c>
      <c r="E3446" s="7" t="str">
        <f t="shared" si="84"/>
        <v>S19428641</v>
      </c>
      <c r="F3446" s="1" t="s">
        <v>0</v>
      </c>
    </row>
    <row r="3447" spans="1:15" ht="16.5" thickTop="1" thickBot="1">
      <c r="A3447" s="7">
        <v>2017</v>
      </c>
      <c r="B3447" s="7" t="s">
        <v>47</v>
      </c>
      <c r="C3447" s="8">
        <v>42864</v>
      </c>
      <c r="D3447" s="7">
        <v>2</v>
      </c>
      <c r="E3447" s="7" t="str">
        <f t="shared" si="84"/>
        <v>S19428642</v>
      </c>
      <c r="F3447" s="338" t="s">
        <v>1</v>
      </c>
      <c r="G3447" s="341" t="s">
        <v>2</v>
      </c>
      <c r="H3447" s="342"/>
      <c r="I3447" s="342"/>
      <c r="J3447" s="343"/>
      <c r="K3447" s="344" t="s">
        <v>3</v>
      </c>
      <c r="L3447" s="343"/>
      <c r="M3447" s="344" t="s">
        <v>144</v>
      </c>
      <c r="N3447" s="342"/>
      <c r="O3447" s="342"/>
    </row>
    <row r="3448" spans="1:15" ht="18" customHeight="1" thickBot="1">
      <c r="A3448" s="7">
        <v>2017</v>
      </c>
      <c r="B3448" s="7" t="s">
        <v>47</v>
      </c>
      <c r="C3448" s="8">
        <v>42864</v>
      </c>
      <c r="D3448" s="7">
        <v>3</v>
      </c>
      <c r="E3448" s="7" t="str">
        <f t="shared" si="84"/>
        <v>S19428643</v>
      </c>
      <c r="F3448" s="339"/>
      <c r="G3448" s="345" t="s">
        <v>5</v>
      </c>
      <c r="H3448" s="347" t="s">
        <v>145</v>
      </c>
      <c r="I3448" s="348"/>
      <c r="J3448" s="349"/>
      <c r="K3448" s="350" t="s">
        <v>6</v>
      </c>
      <c r="L3448" s="352" t="s">
        <v>7</v>
      </c>
      <c r="M3448" s="350" t="s">
        <v>8</v>
      </c>
      <c r="N3448" s="354" t="s">
        <v>146</v>
      </c>
      <c r="O3448" s="356" t="s">
        <v>147</v>
      </c>
    </row>
    <row r="3449" spans="1:15" ht="15.75" thickBot="1">
      <c r="A3449" s="7">
        <v>2017</v>
      </c>
      <c r="B3449" s="7" t="s">
        <v>47</v>
      </c>
      <c r="C3449" s="8">
        <v>42864</v>
      </c>
      <c r="D3449" s="7">
        <v>4</v>
      </c>
      <c r="E3449" s="7" t="str">
        <f t="shared" si="84"/>
        <v>S19428644</v>
      </c>
      <c r="F3449" s="340"/>
      <c r="G3449" s="346"/>
      <c r="H3449" s="191" t="s">
        <v>9</v>
      </c>
      <c r="I3449" s="192" t="s">
        <v>18</v>
      </c>
      <c r="J3449" s="193" t="s">
        <v>11</v>
      </c>
      <c r="K3449" s="351"/>
      <c r="L3449" s="353"/>
      <c r="M3449" s="351"/>
      <c r="N3449" s="355"/>
      <c r="O3449" s="357"/>
    </row>
    <row r="3450" spans="1:15">
      <c r="A3450" s="7">
        <v>2017</v>
      </c>
      <c r="B3450" s="7" t="s">
        <v>47</v>
      </c>
      <c r="C3450" s="8">
        <v>42864</v>
      </c>
      <c r="D3450" s="7">
        <v>5</v>
      </c>
      <c r="E3450" s="7" t="str">
        <f t="shared" si="84"/>
        <v>S19428645</v>
      </c>
      <c r="F3450" s="3" t="s">
        <v>12</v>
      </c>
      <c r="G3450" s="2">
        <v>-35</v>
      </c>
      <c r="H3450" s="2" t="s">
        <v>6627</v>
      </c>
      <c r="I3450" s="2" t="s">
        <v>6628</v>
      </c>
      <c r="J3450" s="2" t="s">
        <v>2455</v>
      </c>
      <c r="K3450" s="194" t="s">
        <v>17</v>
      </c>
      <c r="L3450" s="2">
        <v>52</v>
      </c>
      <c r="M3450" s="194" t="s">
        <v>677</v>
      </c>
      <c r="N3450" s="2" t="s">
        <v>2539</v>
      </c>
      <c r="O3450" s="195" t="s">
        <v>6629</v>
      </c>
    </row>
    <row r="3451" spans="1:15">
      <c r="A3451" s="7">
        <v>2017</v>
      </c>
      <c r="B3451" s="7" t="s">
        <v>47</v>
      </c>
      <c r="C3451" s="8">
        <v>42864</v>
      </c>
      <c r="D3451" s="7">
        <v>6</v>
      </c>
      <c r="E3451" s="7" t="str">
        <f t="shared" si="84"/>
        <v>S19428646</v>
      </c>
      <c r="F3451" s="4">
        <v>42856</v>
      </c>
      <c r="G3451" s="2">
        <v>390</v>
      </c>
      <c r="H3451" s="2" t="s">
        <v>6630</v>
      </c>
      <c r="I3451" s="2" t="s">
        <v>6631</v>
      </c>
      <c r="J3451" s="2" t="s">
        <v>813</v>
      </c>
      <c r="K3451" s="194" t="s">
        <v>17</v>
      </c>
      <c r="L3451" s="2">
        <v>54</v>
      </c>
      <c r="M3451" s="194">
        <v>72</v>
      </c>
      <c r="N3451" s="2">
        <v>16</v>
      </c>
      <c r="O3451" s="195">
        <v>12</v>
      </c>
    </row>
    <row r="3452" spans="1:15">
      <c r="A3452" s="7">
        <v>2017</v>
      </c>
      <c r="B3452" s="7" t="s">
        <v>47</v>
      </c>
      <c r="C3452" s="8">
        <v>42864</v>
      </c>
      <c r="D3452" s="7">
        <v>7</v>
      </c>
      <c r="E3452" s="7" t="str">
        <f t="shared" si="84"/>
        <v>S19428647</v>
      </c>
      <c r="F3452" s="4">
        <v>42887</v>
      </c>
      <c r="G3452" s="2">
        <v>365</v>
      </c>
      <c r="H3452" s="2" t="s">
        <v>6632</v>
      </c>
      <c r="I3452" s="2" t="s">
        <v>6551</v>
      </c>
      <c r="J3452" s="2" t="s">
        <v>6633</v>
      </c>
      <c r="K3452" s="194" t="s">
        <v>17</v>
      </c>
      <c r="L3452" s="2">
        <v>51</v>
      </c>
      <c r="M3452" s="194" t="s">
        <v>796</v>
      </c>
      <c r="N3452" s="2" t="s">
        <v>340</v>
      </c>
      <c r="O3452" s="195" t="s">
        <v>596</v>
      </c>
    </row>
    <row r="3453" spans="1:15">
      <c r="A3453" s="7">
        <v>2017</v>
      </c>
      <c r="B3453" s="7" t="s">
        <v>47</v>
      </c>
      <c r="C3453" s="8">
        <v>42864</v>
      </c>
      <c r="D3453" s="7">
        <v>8</v>
      </c>
      <c r="E3453" s="7" t="str">
        <f t="shared" si="84"/>
        <v>S19428648</v>
      </c>
      <c r="F3453" s="4">
        <v>42917</v>
      </c>
      <c r="G3453" s="2">
        <v>280</v>
      </c>
      <c r="H3453" s="2" t="s">
        <v>6634</v>
      </c>
      <c r="I3453" s="2" t="s">
        <v>6635</v>
      </c>
      <c r="J3453" s="2" t="s">
        <v>1779</v>
      </c>
      <c r="K3453" s="194" t="s">
        <v>17</v>
      </c>
      <c r="L3453" s="2">
        <v>47</v>
      </c>
      <c r="M3453" s="194">
        <v>72</v>
      </c>
      <c r="N3453" s="2">
        <v>16</v>
      </c>
      <c r="O3453" s="195">
        <v>12</v>
      </c>
    </row>
    <row r="3454" spans="1:15">
      <c r="A3454" s="7">
        <v>2017</v>
      </c>
      <c r="B3454" s="7" t="s">
        <v>47</v>
      </c>
      <c r="C3454" s="8">
        <v>42864</v>
      </c>
      <c r="D3454" s="7">
        <v>9</v>
      </c>
      <c r="E3454" s="7" t="str">
        <f t="shared" si="84"/>
        <v>S19428649</v>
      </c>
      <c r="F3454" s="4">
        <v>42948</v>
      </c>
      <c r="G3454" s="2">
        <v>280</v>
      </c>
      <c r="H3454" s="2" t="s">
        <v>6636</v>
      </c>
      <c r="I3454" s="2" t="s">
        <v>6637</v>
      </c>
      <c r="J3454" s="2" t="s">
        <v>2931</v>
      </c>
      <c r="K3454" s="194" t="s">
        <v>17</v>
      </c>
      <c r="L3454" s="2">
        <v>46</v>
      </c>
      <c r="M3454" s="194" t="s">
        <v>769</v>
      </c>
      <c r="N3454" s="2" t="s">
        <v>681</v>
      </c>
      <c r="O3454" s="195" t="s">
        <v>420</v>
      </c>
    </row>
    <row r="3455" spans="1:15">
      <c r="A3455" s="7">
        <v>2017</v>
      </c>
      <c r="B3455" s="7" t="s">
        <v>47</v>
      </c>
      <c r="C3455" s="8">
        <v>42864</v>
      </c>
      <c r="D3455" s="7">
        <v>10</v>
      </c>
      <c r="E3455" s="7" t="str">
        <f t="shared" si="84"/>
        <v>S194286410</v>
      </c>
      <c r="F3455" s="3" t="s">
        <v>19</v>
      </c>
      <c r="G3455" s="2">
        <v>290</v>
      </c>
      <c r="H3455" s="2" t="s">
        <v>6638</v>
      </c>
      <c r="I3455" s="2" t="s">
        <v>6639</v>
      </c>
      <c r="J3455" s="2" t="s">
        <v>2918</v>
      </c>
      <c r="K3455" s="194" t="s">
        <v>17</v>
      </c>
      <c r="L3455" s="2">
        <v>44</v>
      </c>
      <c r="M3455" s="194" t="s">
        <v>1805</v>
      </c>
      <c r="N3455" s="2" t="s">
        <v>420</v>
      </c>
      <c r="O3455" s="195" t="s">
        <v>1418</v>
      </c>
    </row>
    <row r="3456" spans="1:15">
      <c r="A3456" s="7">
        <v>2017</v>
      </c>
      <c r="B3456" s="7" t="s">
        <v>47</v>
      </c>
      <c r="C3456" s="8">
        <v>42864</v>
      </c>
      <c r="D3456" s="7">
        <v>11</v>
      </c>
      <c r="E3456" s="7" t="str">
        <f t="shared" si="84"/>
        <v>S194286411</v>
      </c>
      <c r="F3456" s="3">
        <v>2018</v>
      </c>
      <c r="G3456" s="2">
        <v>205</v>
      </c>
      <c r="H3456" s="2" t="s">
        <v>6640</v>
      </c>
      <c r="I3456" s="2" t="s">
        <v>6376</v>
      </c>
      <c r="J3456" s="2" t="s">
        <v>1755</v>
      </c>
      <c r="K3456" s="194" t="s">
        <v>17</v>
      </c>
      <c r="L3456" s="2">
        <v>35</v>
      </c>
      <c r="M3456" s="194" t="s">
        <v>2074</v>
      </c>
      <c r="N3456" s="2" t="s">
        <v>1598</v>
      </c>
      <c r="O3456" s="195" t="s">
        <v>873</v>
      </c>
    </row>
    <row r="3457" spans="1:15">
      <c r="A3457" s="7">
        <v>2017</v>
      </c>
      <c r="B3457" s="7" t="s">
        <v>47</v>
      </c>
      <c r="C3457" s="8">
        <v>42864</v>
      </c>
      <c r="D3457" s="7">
        <v>12</v>
      </c>
      <c r="E3457" s="7" t="str">
        <f t="shared" si="84"/>
        <v>S194286412</v>
      </c>
      <c r="F3457" s="3">
        <v>2019</v>
      </c>
      <c r="G3457" s="2">
        <v>170</v>
      </c>
      <c r="H3457" s="2" t="s">
        <v>6641</v>
      </c>
      <c r="I3457" s="2" t="s">
        <v>5925</v>
      </c>
      <c r="J3457" s="2" t="s">
        <v>4270</v>
      </c>
      <c r="K3457" s="194" t="s">
        <v>17</v>
      </c>
      <c r="L3457" s="2">
        <v>30</v>
      </c>
      <c r="M3457" s="194" t="s">
        <v>340</v>
      </c>
      <c r="N3457" s="2">
        <v>40</v>
      </c>
      <c r="O3457" s="195" t="s">
        <v>973</v>
      </c>
    </row>
    <row r="3458" spans="1:15">
      <c r="A3458" s="7">
        <v>2017</v>
      </c>
      <c r="B3458" s="7" t="s">
        <v>47</v>
      </c>
      <c r="C3458" s="8">
        <v>42864</v>
      </c>
      <c r="D3458" s="7">
        <v>13</v>
      </c>
      <c r="E3458" s="7" t="str">
        <f t="shared" si="84"/>
        <v>S194286413</v>
      </c>
      <c r="F3458" s="3">
        <v>2020</v>
      </c>
      <c r="G3458" s="2">
        <v>160</v>
      </c>
      <c r="H3458" s="2" t="s">
        <v>6642</v>
      </c>
      <c r="I3458" s="2" t="s">
        <v>6643</v>
      </c>
      <c r="J3458" s="2" t="s">
        <v>511</v>
      </c>
      <c r="K3458" s="194" t="s">
        <v>17</v>
      </c>
      <c r="L3458" s="2">
        <v>24</v>
      </c>
      <c r="M3458" s="194" t="s">
        <v>787</v>
      </c>
      <c r="N3458" s="2" t="s">
        <v>601</v>
      </c>
      <c r="O3458" s="195" t="s">
        <v>580</v>
      </c>
    </row>
    <row r="3459" spans="1:15" ht="15.75" thickBot="1">
      <c r="A3459" s="7">
        <v>2017</v>
      </c>
      <c r="B3459" s="7" t="s">
        <v>47</v>
      </c>
      <c r="C3459" s="8">
        <v>42864</v>
      </c>
      <c r="D3459" s="7">
        <v>14</v>
      </c>
      <c r="E3459" s="7" t="str">
        <f t="shared" si="84"/>
        <v>S194286414</v>
      </c>
      <c r="F3459" s="5">
        <v>2021</v>
      </c>
      <c r="G3459" s="6">
        <v>155</v>
      </c>
      <c r="H3459" s="6" t="s">
        <v>6644</v>
      </c>
      <c r="I3459" s="6" t="s">
        <v>6645</v>
      </c>
      <c r="J3459" s="6" t="s">
        <v>1142</v>
      </c>
      <c r="K3459" s="196" t="s">
        <v>17</v>
      </c>
      <c r="L3459" s="6">
        <v>22</v>
      </c>
      <c r="M3459" s="196">
        <v>25</v>
      </c>
      <c r="N3459" s="6" t="s">
        <v>445</v>
      </c>
      <c r="O3459" s="197" t="s">
        <v>697</v>
      </c>
    </row>
    <row r="3460" spans="1:15" ht="16.5" thickTop="1" thickBot="1">
      <c r="A3460" s="7">
        <v>2017</v>
      </c>
      <c r="B3460" s="7" t="s">
        <v>47</v>
      </c>
      <c r="C3460" s="8">
        <v>42864</v>
      </c>
      <c r="D3460" s="7">
        <v>15</v>
      </c>
      <c r="E3460" s="7" t="str">
        <f t="shared" si="84"/>
        <v>S194286415</v>
      </c>
      <c r="F3460" s="1" t="s">
        <v>15</v>
      </c>
    </row>
    <row r="3461" spans="1:15" ht="16.5" thickTop="1" thickBot="1">
      <c r="A3461" s="7">
        <v>2017</v>
      </c>
      <c r="B3461" s="7" t="s">
        <v>47</v>
      </c>
      <c r="C3461" s="8">
        <v>42864</v>
      </c>
      <c r="D3461" s="7">
        <v>16</v>
      </c>
      <c r="E3461" s="7" t="str">
        <f t="shared" si="84"/>
        <v>S194286416</v>
      </c>
      <c r="F3461" s="338" t="s">
        <v>1</v>
      </c>
      <c r="G3461" s="341" t="s">
        <v>2</v>
      </c>
      <c r="H3461" s="342"/>
      <c r="I3461" s="342"/>
      <c r="J3461" s="343"/>
      <c r="K3461" s="344" t="s">
        <v>3</v>
      </c>
      <c r="L3461" s="343"/>
      <c r="M3461" s="344" t="s">
        <v>144</v>
      </c>
      <c r="N3461" s="342"/>
      <c r="O3461" s="342"/>
    </row>
    <row r="3462" spans="1:15" ht="18" customHeight="1" thickBot="1">
      <c r="A3462" s="7">
        <v>2017</v>
      </c>
      <c r="B3462" s="7" t="s">
        <v>47</v>
      </c>
      <c r="C3462" s="8">
        <v>42864</v>
      </c>
      <c r="D3462" s="7">
        <v>17</v>
      </c>
      <c r="E3462" s="7" t="str">
        <f t="shared" si="84"/>
        <v>S194286417</v>
      </c>
      <c r="F3462" s="339"/>
      <c r="G3462" s="345" t="s">
        <v>5</v>
      </c>
      <c r="H3462" s="347" t="s">
        <v>145</v>
      </c>
      <c r="I3462" s="348"/>
      <c r="J3462" s="349"/>
      <c r="K3462" s="350" t="s">
        <v>6</v>
      </c>
      <c r="L3462" s="352" t="s">
        <v>7</v>
      </c>
      <c r="M3462" s="350" t="s">
        <v>8</v>
      </c>
      <c r="N3462" s="354" t="s">
        <v>146</v>
      </c>
      <c r="O3462" s="356" t="s">
        <v>147</v>
      </c>
    </row>
    <row r="3463" spans="1:15" ht="15.75" thickBot="1">
      <c r="A3463" s="7">
        <v>2017</v>
      </c>
      <c r="B3463" s="7" t="s">
        <v>47</v>
      </c>
      <c r="C3463" s="8">
        <v>42864</v>
      </c>
      <c r="D3463" s="7">
        <v>18</v>
      </c>
      <c r="E3463" s="7" t="str">
        <f t="shared" si="84"/>
        <v>S194286418</v>
      </c>
      <c r="F3463" s="340"/>
      <c r="G3463" s="346"/>
      <c r="H3463" s="191" t="s">
        <v>9</v>
      </c>
      <c r="I3463" s="192" t="s">
        <v>18</v>
      </c>
      <c r="J3463" s="193" t="s">
        <v>11</v>
      </c>
      <c r="K3463" s="351"/>
      <c r="L3463" s="353"/>
      <c r="M3463" s="351"/>
      <c r="N3463" s="355"/>
      <c r="O3463" s="357"/>
    </row>
    <row r="3464" spans="1:15">
      <c r="A3464" s="7">
        <v>2017</v>
      </c>
      <c r="B3464" s="7" t="s">
        <v>47</v>
      </c>
      <c r="C3464" s="8">
        <v>42864</v>
      </c>
      <c r="D3464" s="7">
        <v>19</v>
      </c>
      <c r="E3464" s="7" t="str">
        <f t="shared" si="84"/>
        <v>S194286419</v>
      </c>
      <c r="F3464" s="3" t="s">
        <v>16</v>
      </c>
      <c r="G3464" s="2">
        <v>55</v>
      </c>
      <c r="H3464" s="2" t="s">
        <v>6646</v>
      </c>
      <c r="I3464" s="2" t="s">
        <v>6647</v>
      </c>
      <c r="J3464" s="2" t="s">
        <v>2918</v>
      </c>
      <c r="K3464" s="194" t="s">
        <v>17</v>
      </c>
      <c r="L3464" s="2">
        <v>47</v>
      </c>
      <c r="M3464" s="194">
        <v>35</v>
      </c>
      <c r="N3464" s="2">
        <v>55</v>
      </c>
      <c r="O3464" s="195">
        <v>10</v>
      </c>
    </row>
    <row r="3465" spans="1:15">
      <c r="A3465" s="7">
        <v>2017</v>
      </c>
      <c r="B3465" s="7" t="s">
        <v>47</v>
      </c>
      <c r="C3465" s="8">
        <v>42864</v>
      </c>
      <c r="D3465" s="7">
        <v>20</v>
      </c>
      <c r="E3465" s="7" t="str">
        <f t="shared" si="84"/>
        <v>S194286420</v>
      </c>
      <c r="F3465" s="4">
        <v>42856</v>
      </c>
      <c r="G3465" s="2">
        <v>445</v>
      </c>
      <c r="H3465" s="2" t="s">
        <v>6648</v>
      </c>
      <c r="I3465" s="2" t="s">
        <v>6649</v>
      </c>
      <c r="J3465" s="2" t="s">
        <v>6650</v>
      </c>
      <c r="K3465" s="194" t="s">
        <v>17</v>
      </c>
      <c r="L3465" s="2">
        <v>50</v>
      </c>
      <c r="M3465" s="194">
        <v>80</v>
      </c>
      <c r="N3465" s="2">
        <v>10</v>
      </c>
      <c r="O3465" s="195">
        <v>10</v>
      </c>
    </row>
    <row r="3466" spans="1:15">
      <c r="A3466" s="7">
        <v>2017</v>
      </c>
      <c r="B3466" s="7" t="s">
        <v>47</v>
      </c>
      <c r="C3466" s="8">
        <v>42864</v>
      </c>
      <c r="D3466" s="7">
        <v>21</v>
      </c>
      <c r="E3466" s="7" t="str">
        <f t="shared" ref="E3466:E3501" si="85">B3466&amp;C3466&amp;D3466</f>
        <v>S194286421</v>
      </c>
      <c r="F3466" s="4">
        <v>42887</v>
      </c>
      <c r="G3466" s="2">
        <v>410</v>
      </c>
      <c r="H3466" s="2" t="s">
        <v>6651</v>
      </c>
      <c r="I3466" s="2" t="s">
        <v>6652</v>
      </c>
      <c r="J3466" s="2" t="s">
        <v>6653</v>
      </c>
      <c r="K3466" s="194" t="s">
        <v>17</v>
      </c>
      <c r="L3466" s="2">
        <v>46</v>
      </c>
      <c r="M3466" s="194" t="s">
        <v>550</v>
      </c>
      <c r="N3466" s="2" t="s">
        <v>799</v>
      </c>
      <c r="O3466" s="195" t="s">
        <v>257</v>
      </c>
    </row>
    <row r="3467" spans="1:15">
      <c r="A3467" s="7">
        <v>2017</v>
      </c>
      <c r="B3467" s="7" t="s">
        <v>47</v>
      </c>
      <c r="C3467" s="8">
        <v>42864</v>
      </c>
      <c r="D3467" s="7">
        <v>22</v>
      </c>
      <c r="E3467" s="7" t="str">
        <f t="shared" si="85"/>
        <v>S194286422</v>
      </c>
      <c r="F3467" s="4">
        <v>42917</v>
      </c>
      <c r="G3467" s="2">
        <v>330</v>
      </c>
      <c r="H3467" s="2" t="s">
        <v>6654</v>
      </c>
      <c r="I3467" s="2" t="s">
        <v>6655</v>
      </c>
      <c r="J3467" s="2" t="s">
        <v>6656</v>
      </c>
      <c r="K3467" s="194" t="s">
        <v>17</v>
      </c>
      <c r="L3467" s="2">
        <v>42</v>
      </c>
      <c r="M3467" s="194" t="s">
        <v>2054</v>
      </c>
      <c r="N3467" s="2" t="s">
        <v>2623</v>
      </c>
      <c r="O3467" s="195" t="s">
        <v>799</v>
      </c>
    </row>
    <row r="3468" spans="1:15">
      <c r="A3468" s="7">
        <v>2017</v>
      </c>
      <c r="B3468" s="7" t="s">
        <v>47</v>
      </c>
      <c r="C3468" s="8">
        <v>42864</v>
      </c>
      <c r="D3468" s="7">
        <v>23</v>
      </c>
      <c r="E3468" s="7" t="str">
        <f t="shared" si="85"/>
        <v>S194286423</v>
      </c>
      <c r="F3468" s="4">
        <v>42948</v>
      </c>
      <c r="G3468" s="2">
        <v>330</v>
      </c>
      <c r="H3468" s="2" t="s">
        <v>6657</v>
      </c>
      <c r="I3468" s="2" t="s">
        <v>6658</v>
      </c>
      <c r="J3468" s="2" t="s">
        <v>4924</v>
      </c>
      <c r="K3468" s="194" t="s">
        <v>17</v>
      </c>
      <c r="L3468" s="2">
        <v>41</v>
      </c>
      <c r="M3468" s="194" t="s">
        <v>2622</v>
      </c>
      <c r="N3468" s="2" t="s">
        <v>410</v>
      </c>
      <c r="O3468" s="195" t="s">
        <v>2623</v>
      </c>
    </row>
    <row r="3469" spans="1:15">
      <c r="A3469" s="7">
        <v>2017</v>
      </c>
      <c r="B3469" s="7" t="s">
        <v>47</v>
      </c>
      <c r="C3469" s="8">
        <v>42864</v>
      </c>
      <c r="D3469" s="7">
        <v>24</v>
      </c>
      <c r="E3469" s="7" t="str">
        <f t="shared" si="85"/>
        <v>S194286424</v>
      </c>
      <c r="F3469" s="3" t="s">
        <v>19</v>
      </c>
      <c r="G3469" s="2">
        <v>345</v>
      </c>
      <c r="H3469" s="2" t="s">
        <v>6659</v>
      </c>
      <c r="I3469" s="2" t="s">
        <v>6660</v>
      </c>
      <c r="J3469" s="2" t="s">
        <v>6322</v>
      </c>
      <c r="K3469" s="194" t="s">
        <v>17</v>
      </c>
      <c r="L3469" s="2">
        <v>39</v>
      </c>
      <c r="M3469" s="194">
        <v>65</v>
      </c>
      <c r="N3469" s="2">
        <v>15</v>
      </c>
      <c r="O3469" s="195">
        <v>20</v>
      </c>
    </row>
    <row r="3470" spans="1:15">
      <c r="A3470" s="7">
        <v>2017</v>
      </c>
      <c r="B3470" s="7" t="s">
        <v>47</v>
      </c>
      <c r="C3470" s="8">
        <v>42864</v>
      </c>
      <c r="D3470" s="7">
        <v>25</v>
      </c>
      <c r="E3470" s="7" t="str">
        <f t="shared" si="85"/>
        <v>S194286425</v>
      </c>
      <c r="F3470" s="3">
        <v>2018</v>
      </c>
      <c r="G3470" s="2">
        <v>265</v>
      </c>
      <c r="H3470" s="2" t="s">
        <v>6661</v>
      </c>
      <c r="I3470" s="2" t="s">
        <v>6662</v>
      </c>
      <c r="J3470" s="2" t="s">
        <v>1179</v>
      </c>
      <c r="K3470" s="194" t="s">
        <v>17</v>
      </c>
      <c r="L3470" s="2">
        <v>33</v>
      </c>
      <c r="M3470" s="194">
        <v>28</v>
      </c>
      <c r="N3470" s="2">
        <v>40</v>
      </c>
      <c r="O3470" s="195">
        <v>32</v>
      </c>
    </row>
    <row r="3471" spans="1:15">
      <c r="A3471" s="7">
        <v>2017</v>
      </c>
      <c r="B3471" s="7" t="s">
        <v>47</v>
      </c>
      <c r="C3471" s="8">
        <v>42864</v>
      </c>
      <c r="D3471" s="7">
        <v>26</v>
      </c>
      <c r="E3471" s="7" t="str">
        <f t="shared" si="85"/>
        <v>S194286426</v>
      </c>
      <c r="F3471" s="3">
        <v>2019</v>
      </c>
      <c r="G3471" s="2">
        <v>220</v>
      </c>
      <c r="H3471" s="2" t="s">
        <v>6663</v>
      </c>
      <c r="I3471" s="2" t="s">
        <v>6664</v>
      </c>
      <c r="J3471" s="2" t="s">
        <v>1179</v>
      </c>
      <c r="K3471" s="194" t="s">
        <v>17</v>
      </c>
      <c r="L3471" s="2">
        <v>28</v>
      </c>
      <c r="M3471" s="194" t="s">
        <v>1100</v>
      </c>
      <c r="N3471" s="2" t="s">
        <v>301</v>
      </c>
      <c r="O3471" s="195" t="s">
        <v>529</v>
      </c>
    </row>
    <row r="3472" spans="1:15">
      <c r="A3472" s="7">
        <v>2017</v>
      </c>
      <c r="B3472" s="7" t="s">
        <v>47</v>
      </c>
      <c r="C3472" s="8">
        <v>42864</v>
      </c>
      <c r="D3472" s="7">
        <v>27</v>
      </c>
      <c r="E3472" s="7" t="str">
        <f t="shared" si="85"/>
        <v>S194286427</v>
      </c>
      <c r="F3472" s="3">
        <v>2020</v>
      </c>
      <c r="G3472" s="2">
        <v>210</v>
      </c>
      <c r="H3472" s="2" t="s">
        <v>6665</v>
      </c>
      <c r="I3472" s="2" t="s">
        <v>6666</v>
      </c>
      <c r="J3472" s="2" t="s">
        <v>2214</v>
      </c>
      <c r="K3472" s="194" t="s">
        <v>17</v>
      </c>
      <c r="L3472" s="2">
        <v>25</v>
      </c>
      <c r="M3472" s="194">
        <v>20</v>
      </c>
      <c r="N3472" s="2">
        <v>45</v>
      </c>
      <c r="O3472" s="195">
        <v>35</v>
      </c>
    </row>
    <row r="3473" spans="1:15" ht="15.75" thickBot="1">
      <c r="A3473" s="7">
        <v>2017</v>
      </c>
      <c r="B3473" s="7" t="s">
        <v>47</v>
      </c>
      <c r="C3473" s="8">
        <v>42864</v>
      </c>
      <c r="D3473" s="7">
        <v>28</v>
      </c>
      <c r="E3473" s="7" t="str">
        <f t="shared" si="85"/>
        <v>S194286428</v>
      </c>
      <c r="F3473" s="5">
        <v>2021</v>
      </c>
      <c r="G3473" s="6">
        <v>200</v>
      </c>
      <c r="H3473" s="6" t="s">
        <v>6667</v>
      </c>
      <c r="I3473" s="6" t="s">
        <v>6668</v>
      </c>
      <c r="J3473" s="6" t="s">
        <v>779</v>
      </c>
      <c r="K3473" s="196" t="s">
        <v>17</v>
      </c>
      <c r="L3473" s="6">
        <v>23</v>
      </c>
      <c r="M3473" s="196" t="s">
        <v>741</v>
      </c>
      <c r="N3473" s="6" t="s">
        <v>730</v>
      </c>
      <c r="O3473" s="197" t="s">
        <v>740</v>
      </c>
    </row>
    <row r="3474" spans="1:15" ht="16.5" thickTop="1" thickBot="1">
      <c r="A3474" s="7">
        <v>2017</v>
      </c>
      <c r="B3474" s="7" t="s">
        <v>46</v>
      </c>
      <c r="C3474" s="8">
        <f>+C3473+7</f>
        <v>42871</v>
      </c>
      <c r="D3474" s="7">
        <v>1</v>
      </c>
      <c r="E3474" s="7" t="str">
        <f t="shared" si="85"/>
        <v>S20428711</v>
      </c>
      <c r="F3474" s="1" t="s">
        <v>0</v>
      </c>
    </row>
    <row r="3475" spans="1:15" ht="16.5" thickTop="1" thickBot="1">
      <c r="A3475" s="7">
        <v>2017</v>
      </c>
      <c r="B3475" s="7" t="s">
        <v>46</v>
      </c>
      <c r="C3475" s="8">
        <f>C3474</f>
        <v>42871</v>
      </c>
      <c r="D3475" s="7">
        <v>2</v>
      </c>
      <c r="E3475" s="7" t="str">
        <f t="shared" si="85"/>
        <v>S20428712</v>
      </c>
      <c r="F3475" s="338" t="s">
        <v>1</v>
      </c>
      <c r="G3475" s="341" t="s">
        <v>2</v>
      </c>
      <c r="H3475" s="342"/>
      <c r="I3475" s="342"/>
      <c r="J3475" s="343"/>
      <c r="K3475" s="344" t="s">
        <v>3</v>
      </c>
      <c r="L3475" s="343"/>
      <c r="M3475" s="344" t="s">
        <v>144</v>
      </c>
      <c r="N3475" s="342"/>
      <c r="O3475" s="342"/>
    </row>
    <row r="3476" spans="1:15" ht="18" customHeight="1" thickBot="1">
      <c r="A3476" s="7">
        <v>2017</v>
      </c>
      <c r="B3476" s="7" t="s">
        <v>46</v>
      </c>
      <c r="C3476" s="8">
        <f t="shared" ref="C3476:C3529" si="86">C3475</f>
        <v>42871</v>
      </c>
      <c r="D3476" s="7">
        <v>3</v>
      </c>
      <c r="E3476" s="7" t="str">
        <f t="shared" si="85"/>
        <v>S20428713</v>
      </c>
      <c r="F3476" s="339"/>
      <c r="G3476" s="345" t="s">
        <v>5</v>
      </c>
      <c r="H3476" s="347" t="s">
        <v>145</v>
      </c>
      <c r="I3476" s="348"/>
      <c r="J3476" s="349"/>
      <c r="K3476" s="350" t="s">
        <v>6</v>
      </c>
      <c r="L3476" s="352" t="s">
        <v>7</v>
      </c>
      <c r="M3476" s="350" t="s">
        <v>8</v>
      </c>
      <c r="N3476" s="354" t="s">
        <v>146</v>
      </c>
      <c r="O3476" s="356" t="s">
        <v>147</v>
      </c>
    </row>
    <row r="3477" spans="1:15" ht="15.75" thickBot="1">
      <c r="A3477" s="7">
        <v>2017</v>
      </c>
      <c r="B3477" s="7" t="s">
        <v>46</v>
      </c>
      <c r="C3477" s="8">
        <f t="shared" si="86"/>
        <v>42871</v>
      </c>
      <c r="D3477" s="7">
        <v>4</v>
      </c>
      <c r="E3477" s="7" t="str">
        <f t="shared" si="85"/>
        <v>S20428714</v>
      </c>
      <c r="F3477" s="340"/>
      <c r="G3477" s="346"/>
      <c r="H3477" s="191" t="s">
        <v>9</v>
      </c>
      <c r="I3477" s="192" t="s">
        <v>18</v>
      </c>
      <c r="J3477" s="193" t="s">
        <v>11</v>
      </c>
      <c r="K3477" s="351"/>
      <c r="L3477" s="353"/>
      <c r="M3477" s="351"/>
      <c r="N3477" s="355"/>
      <c r="O3477" s="357"/>
    </row>
    <row r="3478" spans="1:15">
      <c r="A3478" s="7">
        <v>2017</v>
      </c>
      <c r="B3478" s="7" t="s">
        <v>46</v>
      </c>
      <c r="C3478" s="8">
        <f t="shared" si="86"/>
        <v>42871</v>
      </c>
      <c r="D3478" s="7">
        <v>5</v>
      </c>
      <c r="E3478" s="7" t="str">
        <f t="shared" si="85"/>
        <v>S20428715</v>
      </c>
      <c r="F3478" s="3" t="s">
        <v>12</v>
      </c>
      <c r="G3478" s="2">
        <v>-35</v>
      </c>
      <c r="H3478" s="2" t="s">
        <v>6669</v>
      </c>
      <c r="I3478" s="2" t="s">
        <v>6670</v>
      </c>
      <c r="J3478" s="2" t="s">
        <v>4508</v>
      </c>
      <c r="K3478" s="194" t="s">
        <v>17</v>
      </c>
      <c r="L3478" s="2">
        <v>59</v>
      </c>
      <c r="M3478" s="194" t="s">
        <v>1363</v>
      </c>
      <c r="N3478" s="2" t="s">
        <v>493</v>
      </c>
      <c r="O3478" s="195" t="s">
        <v>434</v>
      </c>
    </row>
    <row r="3479" spans="1:15">
      <c r="A3479" s="7">
        <v>2017</v>
      </c>
      <c r="B3479" s="7" t="s">
        <v>46</v>
      </c>
      <c r="C3479" s="8">
        <f t="shared" si="86"/>
        <v>42871</v>
      </c>
      <c r="D3479" s="7">
        <v>6</v>
      </c>
      <c r="E3479" s="7" t="str">
        <f t="shared" si="85"/>
        <v>S20428716</v>
      </c>
      <c r="F3479" s="4">
        <v>42856</v>
      </c>
      <c r="G3479" s="2">
        <v>410</v>
      </c>
      <c r="H3479" s="2" t="s">
        <v>6671</v>
      </c>
      <c r="I3479" s="2" t="s">
        <v>6672</v>
      </c>
      <c r="J3479" s="2" t="s">
        <v>5427</v>
      </c>
      <c r="K3479" s="194" t="s">
        <v>17</v>
      </c>
      <c r="L3479" s="2">
        <v>58</v>
      </c>
      <c r="M3479" s="194">
        <v>8</v>
      </c>
      <c r="N3479" s="2">
        <v>4</v>
      </c>
      <c r="O3479" s="195">
        <v>88</v>
      </c>
    </row>
    <row r="3480" spans="1:15">
      <c r="A3480" s="7">
        <v>2017</v>
      </c>
      <c r="B3480" s="7" t="s">
        <v>46</v>
      </c>
      <c r="C3480" s="8">
        <f t="shared" si="86"/>
        <v>42871</v>
      </c>
      <c r="D3480" s="7">
        <v>7</v>
      </c>
      <c r="E3480" s="7" t="str">
        <f t="shared" si="85"/>
        <v>S20428717</v>
      </c>
      <c r="F3480" s="4">
        <v>42887</v>
      </c>
      <c r="G3480" s="2">
        <v>360</v>
      </c>
      <c r="H3480" s="2" t="s">
        <v>6673</v>
      </c>
      <c r="I3480" s="2" t="s">
        <v>6674</v>
      </c>
      <c r="J3480" s="2" t="s">
        <v>2437</v>
      </c>
      <c r="K3480" s="194" t="s">
        <v>17</v>
      </c>
      <c r="L3480" s="2">
        <v>53</v>
      </c>
      <c r="M3480" s="194" t="s">
        <v>6675</v>
      </c>
      <c r="N3480" s="2" t="s">
        <v>6676</v>
      </c>
      <c r="O3480" s="195" t="s">
        <v>6677</v>
      </c>
    </row>
    <row r="3481" spans="1:15">
      <c r="A3481" s="7">
        <v>2017</v>
      </c>
      <c r="B3481" s="7" t="s">
        <v>46</v>
      </c>
      <c r="C3481" s="8">
        <f t="shared" si="86"/>
        <v>42871</v>
      </c>
      <c r="D3481" s="7">
        <v>8</v>
      </c>
      <c r="E3481" s="7" t="str">
        <f t="shared" si="85"/>
        <v>S20428718</v>
      </c>
      <c r="F3481" s="4">
        <v>42917</v>
      </c>
      <c r="G3481" s="2">
        <v>295</v>
      </c>
      <c r="H3481" s="2" t="s">
        <v>6678</v>
      </c>
      <c r="I3481" s="2" t="s">
        <v>6679</v>
      </c>
      <c r="J3481" s="2" t="s">
        <v>2119</v>
      </c>
      <c r="K3481" s="194" t="s">
        <v>17</v>
      </c>
      <c r="L3481" s="2">
        <v>48</v>
      </c>
      <c r="M3481" s="194" t="s">
        <v>5315</v>
      </c>
      <c r="N3481" s="2" t="s">
        <v>676</v>
      </c>
      <c r="O3481" s="195" t="s">
        <v>455</v>
      </c>
    </row>
    <row r="3482" spans="1:15">
      <c r="A3482" s="7">
        <v>2017</v>
      </c>
      <c r="B3482" s="7" t="s">
        <v>46</v>
      </c>
      <c r="C3482" s="8">
        <f t="shared" si="86"/>
        <v>42871</v>
      </c>
      <c r="D3482" s="7">
        <v>9</v>
      </c>
      <c r="E3482" s="7" t="str">
        <f t="shared" si="85"/>
        <v>S20428719</v>
      </c>
      <c r="F3482" s="4">
        <v>42948</v>
      </c>
      <c r="G3482" s="2">
        <v>280</v>
      </c>
      <c r="H3482" s="2" t="s">
        <v>6680</v>
      </c>
      <c r="I3482" s="2" t="s">
        <v>6681</v>
      </c>
      <c r="J3482" s="2" t="s">
        <v>524</v>
      </c>
      <c r="K3482" s="194" t="s">
        <v>17</v>
      </c>
      <c r="L3482" s="2">
        <v>46</v>
      </c>
      <c r="M3482" s="194" t="s">
        <v>434</v>
      </c>
      <c r="N3482" s="2" t="s">
        <v>4257</v>
      </c>
      <c r="O3482" s="195" t="s">
        <v>5324</v>
      </c>
    </row>
    <row r="3483" spans="1:15">
      <c r="A3483" s="7">
        <v>2017</v>
      </c>
      <c r="B3483" s="7" t="s">
        <v>46</v>
      </c>
      <c r="C3483" s="8">
        <f t="shared" si="86"/>
        <v>42871</v>
      </c>
      <c r="D3483" s="7">
        <v>10</v>
      </c>
      <c r="E3483" s="7" t="str">
        <f t="shared" si="85"/>
        <v>S204287110</v>
      </c>
      <c r="F3483" s="3" t="s">
        <v>19</v>
      </c>
      <c r="G3483" s="2">
        <v>255</v>
      </c>
      <c r="H3483" s="2" t="s">
        <v>6682</v>
      </c>
      <c r="I3483" s="2" t="s">
        <v>6683</v>
      </c>
      <c r="J3483" s="2" t="s">
        <v>4924</v>
      </c>
      <c r="K3483" s="194" t="s">
        <v>17</v>
      </c>
      <c r="L3483" s="2">
        <v>48</v>
      </c>
      <c r="M3483" s="194" t="s">
        <v>445</v>
      </c>
      <c r="N3483" s="2">
        <v>25</v>
      </c>
      <c r="O3483" s="195" t="s">
        <v>697</v>
      </c>
    </row>
    <row r="3484" spans="1:15">
      <c r="A3484" s="7">
        <v>2017</v>
      </c>
      <c r="B3484" s="7" t="s">
        <v>46</v>
      </c>
      <c r="C3484" s="8">
        <f t="shared" si="86"/>
        <v>42871</v>
      </c>
      <c r="D3484" s="7">
        <v>11</v>
      </c>
      <c r="E3484" s="7" t="str">
        <f t="shared" si="85"/>
        <v>S204287111</v>
      </c>
      <c r="F3484" s="3">
        <v>2018</v>
      </c>
      <c r="G3484" s="2">
        <v>210</v>
      </c>
      <c r="H3484" s="2" t="s">
        <v>6684</v>
      </c>
      <c r="I3484" s="2" t="s">
        <v>6685</v>
      </c>
      <c r="J3484" s="2" t="s">
        <v>3066</v>
      </c>
      <c r="K3484" s="194" t="s">
        <v>17</v>
      </c>
      <c r="L3484" s="2">
        <v>38</v>
      </c>
      <c r="M3484" s="194">
        <v>20</v>
      </c>
      <c r="N3484" s="2">
        <v>60</v>
      </c>
      <c r="O3484" s="195">
        <v>20</v>
      </c>
    </row>
    <row r="3485" spans="1:15">
      <c r="A3485" s="7">
        <v>2017</v>
      </c>
      <c r="B3485" s="7" t="s">
        <v>46</v>
      </c>
      <c r="C3485" s="8">
        <f t="shared" si="86"/>
        <v>42871</v>
      </c>
      <c r="D3485" s="7">
        <v>12</v>
      </c>
      <c r="E3485" s="7" t="str">
        <f t="shared" si="85"/>
        <v>S204287112</v>
      </c>
      <c r="F3485" s="3">
        <v>2019</v>
      </c>
      <c r="G3485" s="2">
        <v>175</v>
      </c>
      <c r="H3485" s="2" t="s">
        <v>6686</v>
      </c>
      <c r="I3485" s="2" t="s">
        <v>6687</v>
      </c>
      <c r="J3485" s="2" t="s">
        <v>1362</v>
      </c>
      <c r="K3485" s="194" t="s">
        <v>17</v>
      </c>
      <c r="L3485" s="2">
        <v>30</v>
      </c>
      <c r="M3485" s="194" t="s">
        <v>1459</v>
      </c>
      <c r="N3485" s="2">
        <v>50</v>
      </c>
      <c r="O3485" s="195" t="s">
        <v>1460</v>
      </c>
    </row>
    <row r="3486" spans="1:15">
      <c r="A3486" s="7">
        <v>2017</v>
      </c>
      <c r="B3486" s="7" t="s">
        <v>46</v>
      </c>
      <c r="C3486" s="8">
        <f t="shared" si="86"/>
        <v>42871</v>
      </c>
      <c r="D3486" s="7">
        <v>13</v>
      </c>
      <c r="E3486" s="7" t="str">
        <f t="shared" si="85"/>
        <v>S204287113</v>
      </c>
      <c r="F3486" s="3">
        <v>2020</v>
      </c>
      <c r="G3486" s="2">
        <v>165</v>
      </c>
      <c r="H3486" s="2" t="s">
        <v>6688</v>
      </c>
      <c r="I3486" s="2" t="s">
        <v>6689</v>
      </c>
      <c r="J3486" s="2" t="s">
        <v>786</v>
      </c>
      <c r="K3486" s="194" t="s">
        <v>17</v>
      </c>
      <c r="L3486" s="2">
        <v>28</v>
      </c>
      <c r="M3486" s="194" t="s">
        <v>506</v>
      </c>
      <c r="N3486" s="2" t="s">
        <v>1467</v>
      </c>
      <c r="O3486" s="195" t="s">
        <v>444</v>
      </c>
    </row>
    <row r="3487" spans="1:15" ht="15.75" thickBot="1">
      <c r="A3487" s="7">
        <v>2017</v>
      </c>
      <c r="B3487" s="7" t="s">
        <v>46</v>
      </c>
      <c r="C3487" s="8">
        <f t="shared" si="86"/>
        <v>42871</v>
      </c>
      <c r="D3487" s="7">
        <v>14</v>
      </c>
      <c r="E3487" s="7" t="str">
        <f t="shared" si="85"/>
        <v>S204287114</v>
      </c>
      <c r="F3487" s="5">
        <v>2021</v>
      </c>
      <c r="G3487" s="6">
        <v>155</v>
      </c>
      <c r="H3487" s="6" t="s">
        <v>6690</v>
      </c>
      <c r="I3487" s="6" t="s">
        <v>6644</v>
      </c>
      <c r="J3487" s="6" t="s">
        <v>1825</v>
      </c>
      <c r="K3487" s="196" t="s">
        <v>17</v>
      </c>
      <c r="L3487" s="6">
        <v>26</v>
      </c>
      <c r="M3487" s="196" t="s">
        <v>340</v>
      </c>
      <c r="N3487" s="6" t="s">
        <v>3159</v>
      </c>
      <c r="O3487" s="197">
        <v>20</v>
      </c>
    </row>
    <row r="3488" spans="1:15" ht="16.5" thickTop="1" thickBot="1">
      <c r="A3488" s="7">
        <v>2017</v>
      </c>
      <c r="B3488" s="7" t="s">
        <v>46</v>
      </c>
      <c r="C3488" s="8">
        <f t="shared" si="86"/>
        <v>42871</v>
      </c>
      <c r="D3488" s="7">
        <v>15</v>
      </c>
      <c r="E3488" s="7" t="str">
        <f t="shared" si="85"/>
        <v>S204287115</v>
      </c>
      <c r="F3488" s="1" t="s">
        <v>15</v>
      </c>
    </row>
    <row r="3489" spans="1:15" ht="16.5" thickTop="1" thickBot="1">
      <c r="A3489" s="7">
        <v>2017</v>
      </c>
      <c r="B3489" s="7" t="s">
        <v>46</v>
      </c>
      <c r="C3489" s="8">
        <f t="shared" si="86"/>
        <v>42871</v>
      </c>
      <c r="D3489" s="7">
        <v>16</v>
      </c>
      <c r="E3489" s="7" t="str">
        <f t="shared" si="85"/>
        <v>S204287116</v>
      </c>
      <c r="F3489" s="338" t="s">
        <v>1</v>
      </c>
      <c r="G3489" s="341" t="s">
        <v>2</v>
      </c>
      <c r="H3489" s="342"/>
      <c r="I3489" s="342"/>
      <c r="J3489" s="343"/>
      <c r="K3489" s="344" t="s">
        <v>3</v>
      </c>
      <c r="L3489" s="343"/>
      <c r="M3489" s="344" t="s">
        <v>144</v>
      </c>
      <c r="N3489" s="342"/>
      <c r="O3489" s="342"/>
    </row>
    <row r="3490" spans="1:15" ht="18" customHeight="1" thickBot="1">
      <c r="A3490" s="7">
        <v>2017</v>
      </c>
      <c r="B3490" s="7" t="s">
        <v>46</v>
      </c>
      <c r="C3490" s="8">
        <f t="shared" si="86"/>
        <v>42871</v>
      </c>
      <c r="D3490" s="7">
        <v>17</v>
      </c>
      <c r="E3490" s="7" t="str">
        <f t="shared" si="85"/>
        <v>S204287117</v>
      </c>
      <c r="F3490" s="339"/>
      <c r="G3490" s="345" t="s">
        <v>5</v>
      </c>
      <c r="H3490" s="347" t="s">
        <v>145</v>
      </c>
      <c r="I3490" s="348"/>
      <c r="J3490" s="349"/>
      <c r="K3490" s="350" t="s">
        <v>6</v>
      </c>
      <c r="L3490" s="352" t="s">
        <v>7</v>
      </c>
      <c r="M3490" s="350" t="s">
        <v>8</v>
      </c>
      <c r="N3490" s="354" t="s">
        <v>146</v>
      </c>
      <c r="O3490" s="356" t="s">
        <v>147</v>
      </c>
    </row>
    <row r="3491" spans="1:15" ht="15.75" thickBot="1">
      <c r="A3491" s="7">
        <v>2017</v>
      </c>
      <c r="B3491" s="7" t="s">
        <v>46</v>
      </c>
      <c r="C3491" s="8">
        <f t="shared" si="86"/>
        <v>42871</v>
      </c>
      <c r="D3491" s="7">
        <v>18</v>
      </c>
      <c r="E3491" s="7" t="str">
        <f t="shared" si="85"/>
        <v>S204287118</v>
      </c>
      <c r="F3491" s="340"/>
      <c r="G3491" s="346"/>
      <c r="H3491" s="191" t="s">
        <v>9</v>
      </c>
      <c r="I3491" s="192" t="s">
        <v>18</v>
      </c>
      <c r="J3491" s="193" t="s">
        <v>11</v>
      </c>
      <c r="K3491" s="351"/>
      <c r="L3491" s="353"/>
      <c r="M3491" s="351"/>
      <c r="N3491" s="355"/>
      <c r="O3491" s="357"/>
    </row>
    <row r="3492" spans="1:15">
      <c r="A3492" s="7">
        <v>2017</v>
      </c>
      <c r="B3492" s="7" t="s">
        <v>46</v>
      </c>
      <c r="C3492" s="8">
        <f t="shared" si="86"/>
        <v>42871</v>
      </c>
      <c r="D3492" s="7">
        <v>19</v>
      </c>
      <c r="E3492" s="7" t="str">
        <f t="shared" si="85"/>
        <v>S204287119</v>
      </c>
      <c r="F3492" s="3" t="s">
        <v>16</v>
      </c>
      <c r="G3492" s="2">
        <v>40</v>
      </c>
      <c r="H3492" s="2" t="s">
        <v>2049</v>
      </c>
      <c r="I3492" s="2" t="s">
        <v>6691</v>
      </c>
      <c r="J3492" s="2" t="s">
        <v>2119</v>
      </c>
      <c r="K3492" s="194" t="s">
        <v>17</v>
      </c>
      <c r="L3492" s="2">
        <v>53</v>
      </c>
      <c r="M3492" s="194">
        <v>50</v>
      </c>
      <c r="N3492" s="2" t="s">
        <v>1831</v>
      </c>
      <c r="O3492" s="195" t="s">
        <v>741</v>
      </c>
    </row>
    <row r="3493" spans="1:15">
      <c r="A3493" s="7">
        <v>2017</v>
      </c>
      <c r="B3493" s="7" t="s">
        <v>46</v>
      </c>
      <c r="C3493" s="8">
        <f t="shared" si="86"/>
        <v>42871</v>
      </c>
      <c r="D3493" s="7">
        <v>20</v>
      </c>
      <c r="E3493" s="7" t="str">
        <f t="shared" si="85"/>
        <v>S204287120</v>
      </c>
      <c r="F3493" s="4">
        <v>42856</v>
      </c>
      <c r="G3493" s="2">
        <v>450</v>
      </c>
      <c r="H3493" s="2" t="s">
        <v>6692</v>
      </c>
      <c r="I3493" s="2" t="s">
        <v>6693</v>
      </c>
      <c r="J3493" s="2" t="s">
        <v>4883</v>
      </c>
      <c r="K3493" s="194" t="s">
        <v>17</v>
      </c>
      <c r="L3493" s="2">
        <v>51</v>
      </c>
      <c r="M3493" s="194" t="s">
        <v>512</v>
      </c>
      <c r="N3493" s="2" t="s">
        <v>506</v>
      </c>
      <c r="O3493" s="195" t="s">
        <v>520</v>
      </c>
    </row>
    <row r="3494" spans="1:15">
      <c r="A3494" s="7">
        <v>2017</v>
      </c>
      <c r="B3494" s="7" t="s">
        <v>46</v>
      </c>
      <c r="C3494" s="8">
        <f t="shared" si="86"/>
        <v>42871</v>
      </c>
      <c r="D3494" s="7">
        <v>21</v>
      </c>
      <c r="E3494" s="7" t="str">
        <f t="shared" si="85"/>
        <v>S204287121</v>
      </c>
      <c r="F3494" s="4">
        <v>42887</v>
      </c>
      <c r="G3494" s="2">
        <v>400</v>
      </c>
      <c r="H3494" s="2">
        <v>405</v>
      </c>
      <c r="I3494" s="2" t="s">
        <v>6694</v>
      </c>
      <c r="J3494" s="2" t="s">
        <v>2915</v>
      </c>
      <c r="K3494" s="194" t="s">
        <v>17</v>
      </c>
      <c r="L3494" s="2">
        <v>48</v>
      </c>
      <c r="M3494" s="194" t="s">
        <v>632</v>
      </c>
      <c r="N3494" s="2" t="s">
        <v>512</v>
      </c>
      <c r="O3494" s="195" t="s">
        <v>301</v>
      </c>
    </row>
    <row r="3495" spans="1:15">
      <c r="A3495" s="7">
        <v>2017</v>
      </c>
      <c r="B3495" s="7" t="s">
        <v>46</v>
      </c>
      <c r="C3495" s="8">
        <f t="shared" si="86"/>
        <v>42871</v>
      </c>
      <c r="D3495" s="7">
        <v>22</v>
      </c>
      <c r="E3495" s="7" t="str">
        <f t="shared" si="85"/>
        <v>S204287122</v>
      </c>
      <c r="F3495" s="4">
        <v>42917</v>
      </c>
      <c r="G3495" s="2">
        <v>330</v>
      </c>
      <c r="H3495" s="2" t="s">
        <v>6695</v>
      </c>
      <c r="I3495" s="2" t="s">
        <v>6696</v>
      </c>
      <c r="J3495" s="2" t="s">
        <v>6697</v>
      </c>
      <c r="K3495" s="194" t="s">
        <v>17</v>
      </c>
      <c r="L3495" s="2">
        <v>47</v>
      </c>
      <c r="M3495" s="194" t="s">
        <v>301</v>
      </c>
      <c r="N3495" s="2" t="s">
        <v>596</v>
      </c>
      <c r="O3495" s="195" t="s">
        <v>484</v>
      </c>
    </row>
    <row r="3496" spans="1:15">
      <c r="A3496" s="7">
        <v>2017</v>
      </c>
      <c r="B3496" s="7" t="s">
        <v>46</v>
      </c>
      <c r="C3496" s="8">
        <f t="shared" si="86"/>
        <v>42871</v>
      </c>
      <c r="D3496" s="7">
        <v>23</v>
      </c>
      <c r="E3496" s="7" t="str">
        <f t="shared" si="85"/>
        <v>S204287123</v>
      </c>
      <c r="F3496" s="4">
        <v>42948</v>
      </c>
      <c r="G3496" s="2">
        <v>315</v>
      </c>
      <c r="H3496" s="2" t="s">
        <v>6698</v>
      </c>
      <c r="I3496" s="2" t="s">
        <v>6699</v>
      </c>
      <c r="J3496" s="2" t="s">
        <v>6700</v>
      </c>
      <c r="K3496" s="194" t="s">
        <v>17</v>
      </c>
      <c r="L3496" s="2">
        <v>47</v>
      </c>
      <c r="M3496" s="194" t="s">
        <v>484</v>
      </c>
      <c r="N3496" s="2" t="s">
        <v>343</v>
      </c>
      <c r="O3496" s="195" t="s">
        <v>1691</v>
      </c>
    </row>
    <row r="3497" spans="1:15">
      <c r="A3497" s="7">
        <v>2017</v>
      </c>
      <c r="B3497" s="7" t="s">
        <v>46</v>
      </c>
      <c r="C3497" s="8">
        <f t="shared" si="86"/>
        <v>42871</v>
      </c>
      <c r="D3497" s="7">
        <v>24</v>
      </c>
      <c r="E3497" s="7" t="str">
        <f t="shared" si="85"/>
        <v>S204287124</v>
      </c>
      <c r="F3497" s="3" t="s">
        <v>19</v>
      </c>
      <c r="G3497" s="2">
        <v>295</v>
      </c>
      <c r="H3497" s="2" t="s">
        <v>6701</v>
      </c>
      <c r="I3497" s="2" t="s">
        <v>6702</v>
      </c>
      <c r="J3497" s="2" t="s">
        <v>6703</v>
      </c>
      <c r="K3497" s="194" t="s">
        <v>17</v>
      </c>
      <c r="L3497" s="2">
        <v>47</v>
      </c>
      <c r="M3497" s="194" t="s">
        <v>1099</v>
      </c>
      <c r="N3497" s="2" t="s">
        <v>631</v>
      </c>
      <c r="O3497" s="195" t="s">
        <v>529</v>
      </c>
    </row>
    <row r="3498" spans="1:15">
      <c r="A3498" s="7">
        <v>2017</v>
      </c>
      <c r="B3498" s="7" t="s">
        <v>46</v>
      </c>
      <c r="C3498" s="8">
        <f t="shared" si="86"/>
        <v>42871</v>
      </c>
      <c r="D3498" s="7">
        <v>25</v>
      </c>
      <c r="E3498" s="7" t="str">
        <f t="shared" si="85"/>
        <v>S204287125</v>
      </c>
      <c r="F3498" s="3">
        <v>2018</v>
      </c>
      <c r="G3498" s="2">
        <v>255</v>
      </c>
      <c r="H3498" s="2" t="s">
        <v>6704</v>
      </c>
      <c r="I3498" s="2" t="s">
        <v>6705</v>
      </c>
      <c r="J3498" s="2" t="s">
        <v>2509</v>
      </c>
      <c r="K3498" s="194" t="s">
        <v>17</v>
      </c>
      <c r="L3498" s="2">
        <v>34</v>
      </c>
      <c r="M3498" s="194" t="s">
        <v>301</v>
      </c>
      <c r="N3498" s="2" t="s">
        <v>1019</v>
      </c>
      <c r="O3498" s="195" t="s">
        <v>420</v>
      </c>
    </row>
    <row r="3499" spans="1:15">
      <c r="A3499" s="7">
        <v>2017</v>
      </c>
      <c r="B3499" s="7" t="s">
        <v>46</v>
      </c>
      <c r="C3499" s="8">
        <f t="shared" si="86"/>
        <v>42871</v>
      </c>
      <c r="D3499" s="7">
        <v>26</v>
      </c>
      <c r="E3499" s="7" t="str">
        <f t="shared" si="85"/>
        <v>S204287126</v>
      </c>
      <c r="F3499" s="3">
        <v>2019</v>
      </c>
      <c r="G3499" s="2">
        <v>215</v>
      </c>
      <c r="H3499" s="2" t="s">
        <v>6706</v>
      </c>
      <c r="I3499" s="2" t="s">
        <v>6707</v>
      </c>
      <c r="J3499" s="2" t="s">
        <v>1604</v>
      </c>
      <c r="K3499" s="194" t="s">
        <v>17</v>
      </c>
      <c r="L3499" s="2">
        <v>30</v>
      </c>
      <c r="M3499" s="194" t="s">
        <v>266</v>
      </c>
      <c r="N3499" s="2" t="s">
        <v>819</v>
      </c>
      <c r="O3499" s="195" t="s">
        <v>601</v>
      </c>
    </row>
    <row r="3500" spans="1:15">
      <c r="A3500" s="7">
        <v>2017</v>
      </c>
      <c r="B3500" s="7" t="s">
        <v>46</v>
      </c>
      <c r="C3500" s="8">
        <f t="shared" si="86"/>
        <v>42871</v>
      </c>
      <c r="D3500" s="7">
        <v>27</v>
      </c>
      <c r="E3500" s="7" t="str">
        <f t="shared" si="85"/>
        <v>S204287127</v>
      </c>
      <c r="F3500" s="3">
        <v>2020</v>
      </c>
      <c r="G3500" s="2">
        <v>205</v>
      </c>
      <c r="H3500" s="2" t="s">
        <v>6708</v>
      </c>
      <c r="I3500" s="2" t="s">
        <v>6709</v>
      </c>
      <c r="J3500" s="2" t="s">
        <v>1366</v>
      </c>
      <c r="K3500" s="194" t="s">
        <v>17</v>
      </c>
      <c r="L3500" s="2">
        <v>25</v>
      </c>
      <c r="M3500" s="194" t="s">
        <v>596</v>
      </c>
      <c r="N3500" s="2" t="s">
        <v>596</v>
      </c>
      <c r="O3500" s="195" t="s">
        <v>1153</v>
      </c>
    </row>
    <row r="3501" spans="1:15" ht="15.75" thickBot="1">
      <c r="A3501" s="7">
        <v>2017</v>
      </c>
      <c r="B3501" s="7" t="s">
        <v>46</v>
      </c>
      <c r="C3501" s="8">
        <f t="shared" si="86"/>
        <v>42871</v>
      </c>
      <c r="D3501" s="7">
        <v>28</v>
      </c>
      <c r="E3501" s="7" t="str">
        <f t="shared" si="85"/>
        <v>S204287128</v>
      </c>
      <c r="F3501" s="5">
        <v>2021</v>
      </c>
      <c r="G3501" s="6">
        <v>195</v>
      </c>
      <c r="H3501" s="6" t="s">
        <v>6295</v>
      </c>
      <c r="I3501" s="6" t="s">
        <v>6238</v>
      </c>
      <c r="J3501" s="6" t="s">
        <v>639</v>
      </c>
      <c r="K3501" s="196" t="s">
        <v>17</v>
      </c>
      <c r="L3501" s="6">
        <v>23</v>
      </c>
      <c r="M3501" s="196" t="s">
        <v>1197</v>
      </c>
      <c r="N3501" s="6" t="s">
        <v>1197</v>
      </c>
      <c r="O3501" s="197" t="s">
        <v>1139</v>
      </c>
    </row>
    <row r="3502" spans="1:15" ht="16.5" thickTop="1" thickBot="1">
      <c r="A3502" s="7">
        <v>2017</v>
      </c>
      <c r="B3502" s="7" t="s">
        <v>45</v>
      </c>
      <c r="C3502" s="8">
        <f>C3501+7</f>
        <v>42878</v>
      </c>
      <c r="D3502" s="7">
        <v>1</v>
      </c>
      <c r="E3502" s="7" t="str">
        <f t="shared" ref="E3502:E3565" si="87">B3502&amp;C3502&amp;D3502</f>
        <v>S21428781</v>
      </c>
      <c r="F3502" s="1" t="s">
        <v>0</v>
      </c>
    </row>
    <row r="3503" spans="1:15" ht="16.5" thickTop="1" thickBot="1">
      <c r="A3503" s="7">
        <v>2017</v>
      </c>
      <c r="B3503" s="7" t="s">
        <v>45</v>
      </c>
      <c r="C3503" s="8">
        <f t="shared" si="86"/>
        <v>42878</v>
      </c>
      <c r="D3503" s="7">
        <v>2</v>
      </c>
      <c r="E3503" s="7" t="str">
        <f t="shared" si="87"/>
        <v>S21428782</v>
      </c>
      <c r="F3503" s="338" t="s">
        <v>1</v>
      </c>
      <c r="G3503" s="341" t="s">
        <v>2</v>
      </c>
      <c r="H3503" s="342"/>
      <c r="I3503" s="342"/>
      <c r="J3503" s="343"/>
      <c r="K3503" s="344" t="s">
        <v>3</v>
      </c>
      <c r="L3503" s="343"/>
      <c r="M3503" s="344" t="s">
        <v>144</v>
      </c>
      <c r="N3503" s="342"/>
      <c r="O3503" s="342"/>
    </row>
    <row r="3504" spans="1:15" ht="18" customHeight="1" thickBot="1">
      <c r="A3504" s="7">
        <v>2017</v>
      </c>
      <c r="B3504" s="7" t="s">
        <v>45</v>
      </c>
      <c r="C3504" s="8">
        <f t="shared" si="86"/>
        <v>42878</v>
      </c>
      <c r="D3504" s="7">
        <v>3</v>
      </c>
      <c r="E3504" s="7" t="str">
        <f t="shared" si="87"/>
        <v>S21428783</v>
      </c>
      <c r="F3504" s="339"/>
      <c r="G3504" s="345" t="s">
        <v>5</v>
      </c>
      <c r="H3504" s="347" t="s">
        <v>145</v>
      </c>
      <c r="I3504" s="348"/>
      <c r="J3504" s="349"/>
      <c r="K3504" s="350" t="s">
        <v>6</v>
      </c>
      <c r="L3504" s="352" t="s">
        <v>7</v>
      </c>
      <c r="M3504" s="350" t="s">
        <v>8</v>
      </c>
      <c r="N3504" s="354" t="s">
        <v>146</v>
      </c>
      <c r="O3504" s="356" t="s">
        <v>147</v>
      </c>
    </row>
    <row r="3505" spans="1:15" ht="15.75" thickBot="1">
      <c r="A3505" s="7">
        <v>2017</v>
      </c>
      <c r="B3505" s="7" t="s">
        <v>45</v>
      </c>
      <c r="C3505" s="8">
        <f t="shared" si="86"/>
        <v>42878</v>
      </c>
      <c r="D3505" s="7">
        <v>4</v>
      </c>
      <c r="E3505" s="7" t="str">
        <f t="shared" si="87"/>
        <v>S21428784</v>
      </c>
      <c r="F3505" s="340"/>
      <c r="G3505" s="346"/>
      <c r="H3505" s="191" t="s">
        <v>9</v>
      </c>
      <c r="I3505" s="192" t="s">
        <v>18</v>
      </c>
      <c r="J3505" s="193" t="s">
        <v>11</v>
      </c>
      <c r="K3505" s="351"/>
      <c r="L3505" s="353"/>
      <c r="M3505" s="351"/>
      <c r="N3505" s="355"/>
      <c r="O3505" s="357"/>
    </row>
    <row r="3506" spans="1:15">
      <c r="A3506" s="7">
        <v>2017</v>
      </c>
      <c r="B3506" s="7" t="s">
        <v>45</v>
      </c>
      <c r="C3506" s="8">
        <f t="shared" si="86"/>
        <v>42878</v>
      </c>
      <c r="D3506" s="7">
        <v>5</v>
      </c>
      <c r="E3506" s="7" t="str">
        <f t="shared" si="87"/>
        <v>S21428785</v>
      </c>
      <c r="F3506" s="3" t="s">
        <v>12</v>
      </c>
      <c r="G3506" s="2">
        <v>-45</v>
      </c>
      <c r="H3506" s="2" t="s">
        <v>6710</v>
      </c>
      <c r="I3506" s="2" t="s">
        <v>6711</v>
      </c>
      <c r="J3506" s="2" t="s">
        <v>4117</v>
      </c>
      <c r="K3506" s="194" t="s">
        <v>17</v>
      </c>
      <c r="L3506" s="2">
        <v>50</v>
      </c>
      <c r="M3506" s="194" t="s">
        <v>3202</v>
      </c>
      <c r="N3506" s="2" t="s">
        <v>434</v>
      </c>
      <c r="O3506" s="195" t="s">
        <v>3917</v>
      </c>
    </row>
    <row r="3507" spans="1:15">
      <c r="A3507" s="7">
        <v>2017</v>
      </c>
      <c r="B3507" s="7" t="s">
        <v>45</v>
      </c>
      <c r="C3507" s="8">
        <f t="shared" si="86"/>
        <v>42878</v>
      </c>
      <c r="D3507" s="7">
        <v>6</v>
      </c>
      <c r="E3507" s="7" t="str">
        <f t="shared" si="87"/>
        <v>S21428786</v>
      </c>
      <c r="F3507" s="4">
        <v>42856</v>
      </c>
      <c r="G3507" s="2">
        <v>395</v>
      </c>
      <c r="H3507" s="2" t="s">
        <v>6712</v>
      </c>
      <c r="I3507" s="2" t="s">
        <v>6713</v>
      </c>
      <c r="J3507" s="2" t="s">
        <v>6714</v>
      </c>
      <c r="K3507" s="194" t="s">
        <v>17</v>
      </c>
      <c r="L3507" s="2">
        <v>51</v>
      </c>
      <c r="M3507" s="194" t="s">
        <v>513</v>
      </c>
      <c r="N3507" s="2" t="s">
        <v>1208</v>
      </c>
      <c r="O3507" s="195" t="s">
        <v>444</v>
      </c>
    </row>
    <row r="3508" spans="1:15">
      <c r="A3508" s="7">
        <v>2017</v>
      </c>
      <c r="B3508" s="7" t="s">
        <v>45</v>
      </c>
      <c r="C3508" s="8">
        <f t="shared" si="86"/>
        <v>42878</v>
      </c>
      <c r="D3508" s="7">
        <v>7</v>
      </c>
      <c r="E3508" s="7" t="str">
        <f t="shared" si="87"/>
        <v>S21428787</v>
      </c>
      <c r="F3508" s="4">
        <v>42887</v>
      </c>
      <c r="G3508" s="2">
        <v>235</v>
      </c>
      <c r="H3508" s="2" t="s">
        <v>6715</v>
      </c>
      <c r="I3508" s="2" t="s">
        <v>6716</v>
      </c>
      <c r="J3508" s="2" t="s">
        <v>2758</v>
      </c>
      <c r="K3508" s="194" t="s">
        <v>17</v>
      </c>
      <c r="L3508" s="2">
        <v>53</v>
      </c>
      <c r="M3508" s="194">
        <v>100</v>
      </c>
      <c r="N3508" s="2">
        <v>0</v>
      </c>
      <c r="O3508" s="195">
        <v>0</v>
      </c>
    </row>
    <row r="3509" spans="1:15">
      <c r="A3509" s="7">
        <v>2017</v>
      </c>
      <c r="B3509" s="7" t="s">
        <v>45</v>
      </c>
      <c r="C3509" s="8">
        <f t="shared" si="86"/>
        <v>42878</v>
      </c>
      <c r="D3509" s="7">
        <v>8</v>
      </c>
      <c r="E3509" s="7" t="str">
        <f t="shared" si="87"/>
        <v>S21428788</v>
      </c>
      <c r="F3509" s="4">
        <v>42917</v>
      </c>
      <c r="G3509" s="2">
        <v>250</v>
      </c>
      <c r="H3509" s="2" t="s">
        <v>6717</v>
      </c>
      <c r="I3509" s="2" t="s">
        <v>6718</v>
      </c>
      <c r="J3509" s="2" t="s">
        <v>4947</v>
      </c>
      <c r="K3509" s="194" t="s">
        <v>17</v>
      </c>
      <c r="L3509" s="2">
        <v>46</v>
      </c>
      <c r="M3509" s="194" t="s">
        <v>6719</v>
      </c>
      <c r="N3509" s="2" t="s">
        <v>1548</v>
      </c>
      <c r="O3509" s="195" t="s">
        <v>1013</v>
      </c>
    </row>
    <row r="3510" spans="1:15">
      <c r="A3510" s="7">
        <v>2017</v>
      </c>
      <c r="B3510" s="7" t="s">
        <v>45</v>
      </c>
      <c r="C3510" s="8">
        <f t="shared" si="86"/>
        <v>42878</v>
      </c>
      <c r="D3510" s="7">
        <v>9</v>
      </c>
      <c r="E3510" s="7" t="str">
        <f t="shared" si="87"/>
        <v>S21428789</v>
      </c>
      <c r="F3510" s="4">
        <v>42948</v>
      </c>
      <c r="G3510" s="2">
        <v>250</v>
      </c>
      <c r="H3510" s="2" t="s">
        <v>6720</v>
      </c>
      <c r="I3510" s="2" t="s">
        <v>6721</v>
      </c>
      <c r="J3510" s="2" t="s">
        <v>6722</v>
      </c>
      <c r="K3510" s="194" t="s">
        <v>17</v>
      </c>
      <c r="L3510" s="2">
        <v>42</v>
      </c>
      <c r="M3510" s="194" t="s">
        <v>4720</v>
      </c>
      <c r="N3510" s="2" t="s">
        <v>4113</v>
      </c>
      <c r="O3510" s="195" t="s">
        <v>4678</v>
      </c>
    </row>
    <row r="3511" spans="1:15">
      <c r="A3511" s="7">
        <v>2017</v>
      </c>
      <c r="B3511" s="7" t="s">
        <v>45</v>
      </c>
      <c r="C3511" s="8">
        <f t="shared" si="86"/>
        <v>42878</v>
      </c>
      <c r="D3511" s="7">
        <v>10</v>
      </c>
      <c r="E3511" s="7" t="str">
        <f t="shared" si="87"/>
        <v>S214287810</v>
      </c>
      <c r="F3511" s="3" t="s">
        <v>19</v>
      </c>
      <c r="G3511" s="2">
        <v>210</v>
      </c>
      <c r="H3511" s="2" t="s">
        <v>6723</v>
      </c>
      <c r="I3511" s="2" t="s">
        <v>6724</v>
      </c>
      <c r="J3511" s="2" t="s">
        <v>6725</v>
      </c>
      <c r="K3511" s="194" t="s">
        <v>17</v>
      </c>
      <c r="L3511" s="2">
        <v>44</v>
      </c>
      <c r="M3511" s="194" t="s">
        <v>4625</v>
      </c>
      <c r="N3511" s="2" t="s">
        <v>3917</v>
      </c>
      <c r="O3511" s="195" t="s">
        <v>3917</v>
      </c>
    </row>
    <row r="3512" spans="1:15">
      <c r="A3512" s="7">
        <v>2017</v>
      </c>
      <c r="B3512" s="7" t="s">
        <v>45</v>
      </c>
      <c r="C3512" s="8">
        <f t="shared" si="86"/>
        <v>42878</v>
      </c>
      <c r="D3512" s="7">
        <v>11</v>
      </c>
      <c r="E3512" s="7" t="str">
        <f t="shared" si="87"/>
        <v>S214287811</v>
      </c>
      <c r="F3512" s="3">
        <v>2018</v>
      </c>
      <c r="G3512" s="2">
        <v>210</v>
      </c>
      <c r="H3512" s="2" t="s">
        <v>6726</v>
      </c>
      <c r="I3512" s="2" t="s">
        <v>6727</v>
      </c>
      <c r="J3512" s="2" t="s">
        <v>518</v>
      </c>
      <c r="K3512" s="194" t="s">
        <v>17</v>
      </c>
      <c r="L3512" s="2">
        <v>33</v>
      </c>
      <c r="M3512" s="194" t="s">
        <v>6728</v>
      </c>
      <c r="N3512" s="2" t="s">
        <v>5503</v>
      </c>
      <c r="O3512" s="195" t="s">
        <v>5592</v>
      </c>
    </row>
    <row r="3513" spans="1:15">
      <c r="A3513" s="7">
        <v>2017</v>
      </c>
      <c r="B3513" s="7" t="s">
        <v>45</v>
      </c>
      <c r="C3513" s="8">
        <f t="shared" si="86"/>
        <v>42878</v>
      </c>
      <c r="D3513" s="7">
        <v>12</v>
      </c>
      <c r="E3513" s="7" t="str">
        <f t="shared" si="87"/>
        <v>S214287812</v>
      </c>
      <c r="F3513" s="3">
        <v>2019</v>
      </c>
      <c r="G3513" s="2">
        <v>175</v>
      </c>
      <c r="H3513" s="2" t="s">
        <v>6729</v>
      </c>
      <c r="I3513" s="2" t="s">
        <v>6730</v>
      </c>
      <c r="J3513" s="2" t="s">
        <v>3196</v>
      </c>
      <c r="K3513" s="194" t="s">
        <v>17</v>
      </c>
      <c r="L3513" s="2">
        <v>27</v>
      </c>
      <c r="M3513" s="194" t="s">
        <v>1070</v>
      </c>
      <c r="N3513" s="2" t="s">
        <v>2831</v>
      </c>
      <c r="O3513" s="195" t="s">
        <v>493</v>
      </c>
    </row>
    <row r="3514" spans="1:15">
      <c r="A3514" s="7">
        <v>2017</v>
      </c>
      <c r="B3514" s="7" t="s">
        <v>45</v>
      </c>
      <c r="C3514" s="8">
        <f t="shared" si="86"/>
        <v>42878</v>
      </c>
      <c r="D3514" s="7">
        <v>13</v>
      </c>
      <c r="E3514" s="7" t="str">
        <f t="shared" si="87"/>
        <v>S214287813</v>
      </c>
      <c r="F3514" s="3">
        <v>2020</v>
      </c>
      <c r="G3514" s="2">
        <v>165</v>
      </c>
      <c r="H3514" s="2" t="s">
        <v>6731</v>
      </c>
      <c r="I3514" s="2" t="s">
        <v>6732</v>
      </c>
      <c r="J3514" s="2" t="s">
        <v>1617</v>
      </c>
      <c r="K3514" s="194" t="s">
        <v>17</v>
      </c>
      <c r="L3514" s="2">
        <v>24</v>
      </c>
      <c r="M3514" s="194" t="s">
        <v>2074</v>
      </c>
      <c r="N3514" s="2" t="s">
        <v>872</v>
      </c>
      <c r="O3514" s="195" t="s">
        <v>935</v>
      </c>
    </row>
    <row r="3515" spans="1:15" ht="15.75" thickBot="1">
      <c r="A3515" s="7">
        <v>2017</v>
      </c>
      <c r="B3515" s="7" t="s">
        <v>45</v>
      </c>
      <c r="C3515" s="8">
        <f t="shared" si="86"/>
        <v>42878</v>
      </c>
      <c r="D3515" s="7">
        <v>14</v>
      </c>
      <c r="E3515" s="7" t="str">
        <f t="shared" si="87"/>
        <v>S214287814</v>
      </c>
      <c r="F3515" s="5">
        <v>2021</v>
      </c>
      <c r="G3515" s="6">
        <v>155</v>
      </c>
      <c r="H3515" s="6" t="s">
        <v>6733</v>
      </c>
      <c r="I3515" s="6" t="s">
        <v>5066</v>
      </c>
      <c r="J3515" s="6" t="s">
        <v>1694</v>
      </c>
      <c r="K3515" s="196" t="s">
        <v>17</v>
      </c>
      <c r="L3515" s="6">
        <v>21</v>
      </c>
      <c r="M3515" s="196">
        <v>20</v>
      </c>
      <c r="N3515" s="6">
        <v>60</v>
      </c>
      <c r="O3515" s="197">
        <v>20</v>
      </c>
    </row>
    <row r="3516" spans="1:15" ht="16.5" thickTop="1" thickBot="1">
      <c r="A3516" s="7">
        <v>2017</v>
      </c>
      <c r="B3516" s="7" t="s">
        <v>45</v>
      </c>
      <c r="C3516" s="8">
        <f t="shared" si="86"/>
        <v>42878</v>
      </c>
      <c r="D3516" s="7">
        <v>15</v>
      </c>
      <c r="E3516" s="7" t="str">
        <f t="shared" si="87"/>
        <v>S214287815</v>
      </c>
      <c r="F3516" s="1" t="s">
        <v>15</v>
      </c>
    </row>
    <row r="3517" spans="1:15" ht="16.5" thickTop="1" thickBot="1">
      <c r="A3517" s="7">
        <v>2017</v>
      </c>
      <c r="B3517" s="7" t="s">
        <v>45</v>
      </c>
      <c r="C3517" s="8">
        <f t="shared" si="86"/>
        <v>42878</v>
      </c>
      <c r="D3517" s="7">
        <v>16</v>
      </c>
      <c r="E3517" s="7" t="str">
        <f t="shared" si="87"/>
        <v>S214287816</v>
      </c>
      <c r="F3517" s="338" t="s">
        <v>1</v>
      </c>
      <c r="G3517" s="341" t="s">
        <v>2</v>
      </c>
      <c r="H3517" s="342"/>
      <c r="I3517" s="342"/>
      <c r="J3517" s="343"/>
      <c r="K3517" s="344" t="s">
        <v>3</v>
      </c>
      <c r="L3517" s="343"/>
      <c r="M3517" s="344" t="s">
        <v>144</v>
      </c>
      <c r="N3517" s="342"/>
      <c r="O3517" s="342"/>
    </row>
    <row r="3518" spans="1:15" ht="18" customHeight="1" thickBot="1">
      <c r="A3518" s="7">
        <v>2017</v>
      </c>
      <c r="B3518" s="7" t="s">
        <v>45</v>
      </c>
      <c r="C3518" s="8">
        <f t="shared" si="86"/>
        <v>42878</v>
      </c>
      <c r="D3518" s="7">
        <v>17</v>
      </c>
      <c r="E3518" s="7" t="str">
        <f t="shared" si="87"/>
        <v>S214287817</v>
      </c>
      <c r="F3518" s="339"/>
      <c r="G3518" s="345" t="s">
        <v>5</v>
      </c>
      <c r="H3518" s="347" t="s">
        <v>145</v>
      </c>
      <c r="I3518" s="348"/>
      <c r="J3518" s="349"/>
      <c r="K3518" s="350" t="s">
        <v>6</v>
      </c>
      <c r="L3518" s="352" t="s">
        <v>7</v>
      </c>
      <c r="M3518" s="350" t="s">
        <v>8</v>
      </c>
      <c r="N3518" s="354" t="s">
        <v>146</v>
      </c>
      <c r="O3518" s="356" t="s">
        <v>147</v>
      </c>
    </row>
    <row r="3519" spans="1:15" ht="15.75" thickBot="1">
      <c r="A3519" s="7">
        <v>2017</v>
      </c>
      <c r="B3519" s="7" t="s">
        <v>45</v>
      </c>
      <c r="C3519" s="8">
        <f t="shared" si="86"/>
        <v>42878</v>
      </c>
      <c r="D3519" s="7">
        <v>18</v>
      </c>
      <c r="E3519" s="7" t="str">
        <f t="shared" si="87"/>
        <v>S214287818</v>
      </c>
      <c r="F3519" s="340"/>
      <c r="G3519" s="346"/>
      <c r="H3519" s="191" t="s">
        <v>9</v>
      </c>
      <c r="I3519" s="192" t="s">
        <v>18</v>
      </c>
      <c r="J3519" s="193" t="s">
        <v>11</v>
      </c>
      <c r="K3519" s="351"/>
      <c r="L3519" s="353"/>
      <c r="M3519" s="351"/>
      <c r="N3519" s="355"/>
      <c r="O3519" s="357"/>
    </row>
    <row r="3520" spans="1:15">
      <c r="A3520" s="7">
        <v>2017</v>
      </c>
      <c r="B3520" s="7" t="s">
        <v>45</v>
      </c>
      <c r="C3520" s="8">
        <f t="shared" si="86"/>
        <v>42878</v>
      </c>
      <c r="D3520" s="7">
        <v>19</v>
      </c>
      <c r="E3520" s="7" t="str">
        <f t="shared" si="87"/>
        <v>S214287819</v>
      </c>
      <c r="F3520" s="3" t="s">
        <v>16</v>
      </c>
      <c r="G3520" s="2">
        <v>50</v>
      </c>
      <c r="H3520" s="2" t="s">
        <v>993</v>
      </c>
      <c r="I3520" s="2" t="s">
        <v>6734</v>
      </c>
      <c r="J3520" s="2" t="s">
        <v>3126</v>
      </c>
      <c r="K3520" s="194" t="s">
        <v>17</v>
      </c>
      <c r="L3520" s="2">
        <v>50</v>
      </c>
      <c r="M3520" s="194" t="s">
        <v>1100</v>
      </c>
      <c r="N3520" s="2" t="s">
        <v>529</v>
      </c>
      <c r="O3520" s="195" t="s">
        <v>301</v>
      </c>
    </row>
    <row r="3521" spans="1:15">
      <c r="A3521" s="7">
        <v>2017</v>
      </c>
      <c r="B3521" s="7" t="s">
        <v>45</v>
      </c>
      <c r="C3521" s="8">
        <f t="shared" si="86"/>
        <v>42878</v>
      </c>
      <c r="D3521" s="7">
        <v>20</v>
      </c>
      <c r="E3521" s="7" t="str">
        <f t="shared" si="87"/>
        <v>S214287820</v>
      </c>
      <c r="F3521" s="4">
        <v>42856</v>
      </c>
      <c r="G3521" s="2">
        <v>445</v>
      </c>
      <c r="H3521" s="2" t="s">
        <v>6735</v>
      </c>
      <c r="I3521" s="2" t="s">
        <v>6736</v>
      </c>
      <c r="J3521" s="2" t="s">
        <v>6737</v>
      </c>
      <c r="K3521" s="194" t="s">
        <v>17</v>
      </c>
      <c r="L3521" s="2">
        <v>48</v>
      </c>
      <c r="M3521" s="194" t="s">
        <v>731</v>
      </c>
      <c r="N3521" s="2" t="s">
        <v>1831</v>
      </c>
      <c r="O3521" s="195" t="s">
        <v>1646</v>
      </c>
    </row>
    <row r="3522" spans="1:15">
      <c r="A3522" s="7">
        <v>2017</v>
      </c>
      <c r="B3522" s="7" t="s">
        <v>45</v>
      </c>
      <c r="C3522" s="8">
        <f t="shared" si="86"/>
        <v>42878</v>
      </c>
      <c r="D3522" s="7">
        <v>21</v>
      </c>
      <c r="E3522" s="7" t="str">
        <f t="shared" si="87"/>
        <v>S214287821</v>
      </c>
      <c r="F3522" s="4">
        <v>42887</v>
      </c>
      <c r="G3522" s="2">
        <v>25</v>
      </c>
      <c r="H3522" s="2" t="s">
        <v>6738</v>
      </c>
      <c r="I3522" s="2" t="s">
        <v>6739</v>
      </c>
      <c r="J3522" s="2" t="s">
        <v>6740</v>
      </c>
      <c r="K3522" s="194" t="s">
        <v>17</v>
      </c>
      <c r="L3522" s="2">
        <v>46</v>
      </c>
      <c r="M3522" s="194">
        <v>100</v>
      </c>
      <c r="N3522" s="2">
        <v>0</v>
      </c>
      <c r="O3522" s="195">
        <v>0</v>
      </c>
    </row>
    <row r="3523" spans="1:15">
      <c r="A3523" s="7">
        <v>2017</v>
      </c>
      <c r="B3523" s="7" t="s">
        <v>45</v>
      </c>
      <c r="C3523" s="8">
        <f t="shared" si="86"/>
        <v>42878</v>
      </c>
      <c r="D3523" s="7">
        <v>22</v>
      </c>
      <c r="E3523" s="7" t="str">
        <f t="shared" si="87"/>
        <v>S214287822</v>
      </c>
      <c r="F3523" s="4">
        <v>42917</v>
      </c>
      <c r="G3523" s="2">
        <v>28</v>
      </c>
      <c r="H3523" s="2" t="s">
        <v>6741</v>
      </c>
      <c r="I3523" s="2" t="s">
        <v>6742</v>
      </c>
      <c r="J3523" s="2" t="s">
        <v>6743</v>
      </c>
      <c r="K3523" s="194" t="s">
        <v>17</v>
      </c>
      <c r="L3523" s="2">
        <v>41</v>
      </c>
      <c r="M3523" s="194" t="s">
        <v>520</v>
      </c>
      <c r="N3523" s="2" t="s">
        <v>506</v>
      </c>
      <c r="O3523" s="195" t="s">
        <v>512</v>
      </c>
    </row>
    <row r="3524" spans="1:15">
      <c r="A3524" s="7">
        <v>2017</v>
      </c>
      <c r="B3524" s="7" t="s">
        <v>45</v>
      </c>
      <c r="C3524" s="8">
        <f t="shared" si="86"/>
        <v>42878</v>
      </c>
      <c r="D3524" s="7">
        <v>23</v>
      </c>
      <c r="E3524" s="7" t="str">
        <f t="shared" si="87"/>
        <v>S214287823</v>
      </c>
      <c r="F3524" s="4">
        <v>42948</v>
      </c>
      <c r="G3524" s="2">
        <v>28</v>
      </c>
      <c r="H3524" s="2" t="s">
        <v>6744</v>
      </c>
      <c r="I3524" s="2" t="s">
        <v>6745</v>
      </c>
      <c r="J3524" s="2" t="s">
        <v>6746</v>
      </c>
      <c r="K3524" s="194" t="s">
        <v>17</v>
      </c>
      <c r="L3524" s="2">
        <v>36</v>
      </c>
      <c r="M3524" s="194">
        <v>72</v>
      </c>
      <c r="N3524" s="2">
        <v>12</v>
      </c>
      <c r="O3524" s="195">
        <v>16</v>
      </c>
    </row>
    <row r="3525" spans="1:15">
      <c r="A3525" s="7">
        <v>2017</v>
      </c>
      <c r="B3525" s="7" t="s">
        <v>45</v>
      </c>
      <c r="C3525" s="8">
        <f t="shared" si="86"/>
        <v>42878</v>
      </c>
      <c r="D3525" s="7">
        <v>24</v>
      </c>
      <c r="E3525" s="7" t="str">
        <f t="shared" si="87"/>
        <v>S214287824</v>
      </c>
      <c r="F3525" s="3" t="s">
        <v>19</v>
      </c>
      <c r="G3525" s="2">
        <v>27</v>
      </c>
      <c r="H3525" s="2" t="s">
        <v>6747</v>
      </c>
      <c r="I3525" s="2" t="s">
        <v>6748</v>
      </c>
      <c r="J3525" s="2" t="s">
        <v>6749</v>
      </c>
      <c r="K3525" s="194" t="s">
        <v>17</v>
      </c>
      <c r="L3525" s="2">
        <v>38</v>
      </c>
      <c r="M3525" s="194">
        <v>80</v>
      </c>
      <c r="N3525" s="2">
        <v>16</v>
      </c>
      <c r="O3525" s="195">
        <v>4</v>
      </c>
    </row>
    <row r="3526" spans="1:15">
      <c r="A3526" s="7">
        <v>2017</v>
      </c>
      <c r="B3526" s="7" t="s">
        <v>45</v>
      </c>
      <c r="C3526" s="8">
        <f t="shared" si="86"/>
        <v>42878</v>
      </c>
      <c r="D3526" s="7">
        <v>25</v>
      </c>
      <c r="E3526" s="7" t="str">
        <f t="shared" si="87"/>
        <v>S214287825</v>
      </c>
      <c r="F3526" s="3">
        <v>2018</v>
      </c>
      <c r="G3526" s="2">
        <v>255</v>
      </c>
      <c r="H3526" s="2" t="s">
        <v>6750</v>
      </c>
      <c r="I3526" s="2" t="s">
        <v>6751</v>
      </c>
      <c r="J3526" s="2" t="s">
        <v>2780</v>
      </c>
      <c r="K3526" s="194" t="s">
        <v>17</v>
      </c>
      <c r="L3526" s="2">
        <v>32</v>
      </c>
      <c r="M3526" s="194">
        <v>24</v>
      </c>
      <c r="N3526" s="2">
        <v>48</v>
      </c>
      <c r="O3526" s="195">
        <v>28</v>
      </c>
    </row>
    <row r="3527" spans="1:15">
      <c r="A3527" s="7">
        <v>2017</v>
      </c>
      <c r="B3527" s="7" t="s">
        <v>45</v>
      </c>
      <c r="C3527" s="8">
        <f t="shared" si="86"/>
        <v>42878</v>
      </c>
      <c r="D3527" s="7">
        <v>26</v>
      </c>
      <c r="E3527" s="7" t="str">
        <f t="shared" si="87"/>
        <v>S214287826</v>
      </c>
      <c r="F3527" s="3">
        <v>2019</v>
      </c>
      <c r="G3527" s="2">
        <v>215</v>
      </c>
      <c r="H3527" s="2" t="s">
        <v>6752</v>
      </c>
      <c r="I3527" s="2" t="s">
        <v>6753</v>
      </c>
      <c r="J3527" s="2" t="s">
        <v>2010</v>
      </c>
      <c r="K3527" s="194" t="s">
        <v>17</v>
      </c>
      <c r="L3527" s="2">
        <v>26</v>
      </c>
      <c r="M3527" s="194">
        <v>40</v>
      </c>
      <c r="N3527" s="2">
        <v>36</v>
      </c>
      <c r="O3527" s="195">
        <v>24</v>
      </c>
    </row>
    <row r="3528" spans="1:15">
      <c r="A3528" s="7">
        <v>2017</v>
      </c>
      <c r="B3528" s="7" t="s">
        <v>45</v>
      </c>
      <c r="C3528" s="8">
        <f t="shared" si="86"/>
        <v>42878</v>
      </c>
      <c r="D3528" s="7">
        <v>27</v>
      </c>
      <c r="E3528" s="7" t="str">
        <f t="shared" si="87"/>
        <v>S214287827</v>
      </c>
      <c r="F3528" s="3">
        <v>2020</v>
      </c>
      <c r="G3528" s="2">
        <v>205</v>
      </c>
      <c r="H3528" s="2" t="s">
        <v>6754</v>
      </c>
      <c r="I3528" s="2" t="s">
        <v>6755</v>
      </c>
      <c r="J3528" s="2" t="s">
        <v>751</v>
      </c>
      <c r="K3528" s="194" t="s">
        <v>17</v>
      </c>
      <c r="L3528" s="2">
        <v>23</v>
      </c>
      <c r="M3528" s="194" t="s">
        <v>301</v>
      </c>
      <c r="N3528" s="2" t="s">
        <v>1795</v>
      </c>
      <c r="O3528" s="195" t="s">
        <v>1229</v>
      </c>
    </row>
    <row r="3529" spans="1:15" ht="15.75" thickBot="1">
      <c r="A3529" s="7">
        <v>2017</v>
      </c>
      <c r="B3529" s="7" t="s">
        <v>45</v>
      </c>
      <c r="C3529" s="8">
        <f t="shared" si="86"/>
        <v>42878</v>
      </c>
      <c r="D3529" s="7">
        <v>28</v>
      </c>
      <c r="E3529" s="7" t="str">
        <f t="shared" si="87"/>
        <v>S214287828</v>
      </c>
      <c r="F3529" s="5">
        <v>2021</v>
      </c>
      <c r="G3529" s="6">
        <v>200</v>
      </c>
      <c r="H3529" s="6" t="s">
        <v>5102</v>
      </c>
      <c r="I3529" s="6" t="s">
        <v>5526</v>
      </c>
      <c r="J3529" s="6" t="s">
        <v>4526</v>
      </c>
      <c r="K3529" s="196" t="s">
        <v>17</v>
      </c>
      <c r="L3529" s="6">
        <v>19</v>
      </c>
      <c r="M3529" s="196" t="s">
        <v>301</v>
      </c>
      <c r="N3529" s="6">
        <v>50</v>
      </c>
      <c r="O3529" s="197" t="s">
        <v>340</v>
      </c>
    </row>
    <row r="3530" spans="1:15" ht="16.5" thickTop="1" thickBot="1">
      <c r="A3530" s="7">
        <v>2017</v>
      </c>
      <c r="B3530" s="7" t="s">
        <v>44</v>
      </c>
      <c r="C3530" s="8">
        <f>C3529+7</f>
        <v>42885</v>
      </c>
      <c r="D3530" s="7">
        <v>1</v>
      </c>
      <c r="E3530" s="7" t="str">
        <f t="shared" si="87"/>
        <v>S22428851</v>
      </c>
      <c r="F3530" s="1" t="s">
        <v>0</v>
      </c>
    </row>
    <row r="3531" spans="1:15" ht="16.5" thickTop="1" thickBot="1">
      <c r="A3531" s="7">
        <v>2017</v>
      </c>
      <c r="B3531" s="7" t="s">
        <v>44</v>
      </c>
      <c r="C3531" s="8">
        <f>C3530</f>
        <v>42885</v>
      </c>
      <c r="D3531" s="7">
        <v>2</v>
      </c>
      <c r="E3531" s="7" t="str">
        <f t="shared" si="87"/>
        <v>S22428852</v>
      </c>
      <c r="F3531" s="338" t="s">
        <v>1</v>
      </c>
      <c r="G3531" s="341" t="s">
        <v>2</v>
      </c>
      <c r="H3531" s="342"/>
      <c r="I3531" s="342"/>
      <c r="J3531" s="343"/>
      <c r="K3531" s="344" t="s">
        <v>3</v>
      </c>
      <c r="L3531" s="343"/>
      <c r="M3531" s="344" t="s">
        <v>144</v>
      </c>
      <c r="N3531" s="342"/>
      <c r="O3531" s="342"/>
    </row>
    <row r="3532" spans="1:15" ht="18" customHeight="1" thickBot="1">
      <c r="A3532" s="7">
        <v>2017</v>
      </c>
      <c r="B3532" s="7" t="s">
        <v>44</v>
      </c>
      <c r="C3532" s="8">
        <f t="shared" ref="C3532:C3557" si="88">C3531</f>
        <v>42885</v>
      </c>
      <c r="D3532" s="7">
        <v>3</v>
      </c>
      <c r="E3532" s="7" t="str">
        <f t="shared" si="87"/>
        <v>S22428853</v>
      </c>
      <c r="F3532" s="339"/>
      <c r="G3532" s="345" t="s">
        <v>5</v>
      </c>
      <c r="H3532" s="347" t="s">
        <v>145</v>
      </c>
      <c r="I3532" s="348"/>
      <c r="J3532" s="349"/>
      <c r="K3532" s="350" t="s">
        <v>6</v>
      </c>
      <c r="L3532" s="352" t="s">
        <v>7</v>
      </c>
      <c r="M3532" s="350" t="s">
        <v>8</v>
      </c>
      <c r="N3532" s="354" t="s">
        <v>146</v>
      </c>
      <c r="O3532" s="356" t="s">
        <v>147</v>
      </c>
    </row>
    <row r="3533" spans="1:15" ht="15.75" thickBot="1">
      <c r="A3533" s="7">
        <v>2017</v>
      </c>
      <c r="B3533" s="7" t="s">
        <v>44</v>
      </c>
      <c r="C3533" s="8">
        <f t="shared" si="88"/>
        <v>42885</v>
      </c>
      <c r="D3533" s="7">
        <v>4</v>
      </c>
      <c r="E3533" s="7" t="str">
        <f t="shared" si="87"/>
        <v>S22428854</v>
      </c>
      <c r="F3533" s="340"/>
      <c r="G3533" s="346"/>
      <c r="H3533" s="191" t="s">
        <v>9</v>
      </c>
      <c r="I3533" s="192" t="s">
        <v>18</v>
      </c>
      <c r="J3533" s="193" t="s">
        <v>11</v>
      </c>
      <c r="K3533" s="351"/>
      <c r="L3533" s="353"/>
      <c r="M3533" s="351"/>
      <c r="N3533" s="355"/>
      <c r="O3533" s="357"/>
    </row>
    <row r="3534" spans="1:15">
      <c r="A3534" s="7">
        <v>2017</v>
      </c>
      <c r="B3534" s="7" t="s">
        <v>44</v>
      </c>
      <c r="C3534" s="8">
        <f t="shared" si="88"/>
        <v>42885</v>
      </c>
      <c r="D3534" s="7">
        <v>5</v>
      </c>
      <c r="E3534" s="7" t="str">
        <f t="shared" si="87"/>
        <v>S22428855</v>
      </c>
      <c r="F3534" s="3" t="s">
        <v>12</v>
      </c>
      <c r="G3534" s="2">
        <v>-40</v>
      </c>
      <c r="H3534" s="2" t="s">
        <v>6756</v>
      </c>
      <c r="I3534" s="2" t="s">
        <v>6757</v>
      </c>
      <c r="J3534" s="2" t="s">
        <v>2136</v>
      </c>
      <c r="K3534" s="194" t="s">
        <v>100</v>
      </c>
      <c r="L3534" s="2">
        <v>59</v>
      </c>
      <c r="M3534" s="194">
        <v>48</v>
      </c>
      <c r="N3534" s="2">
        <v>28</v>
      </c>
      <c r="O3534" s="195">
        <v>24</v>
      </c>
    </row>
    <row r="3535" spans="1:15">
      <c r="A3535" s="7">
        <v>2017</v>
      </c>
      <c r="B3535" s="7" t="s">
        <v>44</v>
      </c>
      <c r="C3535" s="8">
        <f t="shared" si="88"/>
        <v>42885</v>
      </c>
      <c r="D3535" s="7">
        <v>6</v>
      </c>
      <c r="E3535" s="7" t="str">
        <f t="shared" si="87"/>
        <v>S22428856</v>
      </c>
      <c r="F3535" s="4">
        <v>42856</v>
      </c>
      <c r="G3535" s="2">
        <v>370</v>
      </c>
      <c r="H3535" s="2" t="s">
        <v>6758</v>
      </c>
      <c r="I3535" s="2" t="s">
        <v>6759</v>
      </c>
      <c r="J3535" s="2" t="s">
        <v>2604</v>
      </c>
      <c r="K3535" s="194" t="s">
        <v>100</v>
      </c>
      <c r="L3535" s="2">
        <v>58</v>
      </c>
      <c r="M3535" s="194" t="s">
        <v>2427</v>
      </c>
      <c r="N3535" s="2">
        <v>0</v>
      </c>
      <c r="O3535" s="195" t="s">
        <v>518</v>
      </c>
    </row>
    <row r="3536" spans="1:15">
      <c r="A3536" s="7">
        <v>2017</v>
      </c>
      <c r="B3536" s="7" t="s">
        <v>44</v>
      </c>
      <c r="C3536" s="8">
        <f t="shared" si="88"/>
        <v>42885</v>
      </c>
      <c r="D3536" s="7">
        <v>7</v>
      </c>
      <c r="E3536" s="7" t="str">
        <f t="shared" si="87"/>
        <v>S22428857</v>
      </c>
      <c r="F3536" s="4">
        <v>42887</v>
      </c>
      <c r="G3536" s="2">
        <v>110</v>
      </c>
      <c r="H3536" s="2" t="s">
        <v>6760</v>
      </c>
      <c r="I3536" s="2" t="s">
        <v>6761</v>
      </c>
      <c r="J3536" s="2" t="s">
        <v>6192</v>
      </c>
      <c r="K3536" s="194" t="s">
        <v>100</v>
      </c>
      <c r="L3536" s="2">
        <v>63</v>
      </c>
      <c r="M3536" s="194">
        <v>100</v>
      </c>
      <c r="N3536" s="2">
        <v>0</v>
      </c>
      <c r="O3536" s="195">
        <v>0</v>
      </c>
    </row>
    <row r="3537" spans="1:15">
      <c r="A3537" s="7">
        <v>2017</v>
      </c>
      <c r="B3537" s="7" t="s">
        <v>44</v>
      </c>
      <c r="C3537" s="8">
        <f t="shared" si="88"/>
        <v>42885</v>
      </c>
      <c r="D3537" s="7">
        <v>8</v>
      </c>
      <c r="E3537" s="7" t="str">
        <f t="shared" si="87"/>
        <v>S22428858</v>
      </c>
      <c r="F3537" s="4">
        <v>42917</v>
      </c>
      <c r="G3537" s="2">
        <v>150</v>
      </c>
      <c r="H3537" s="2" t="s">
        <v>3518</v>
      </c>
      <c r="I3537" s="2" t="s">
        <v>6762</v>
      </c>
      <c r="J3537" s="2" t="s">
        <v>6763</v>
      </c>
      <c r="K3537" s="194" t="s">
        <v>17</v>
      </c>
      <c r="L3537" s="2">
        <v>48</v>
      </c>
      <c r="M3537" s="194">
        <v>96</v>
      </c>
      <c r="N3537" s="2">
        <v>4</v>
      </c>
      <c r="O3537" s="195">
        <v>0</v>
      </c>
    </row>
    <row r="3538" spans="1:15">
      <c r="A3538" s="7">
        <v>2017</v>
      </c>
      <c r="B3538" s="7" t="s">
        <v>44</v>
      </c>
      <c r="C3538" s="8">
        <f t="shared" si="88"/>
        <v>42885</v>
      </c>
      <c r="D3538" s="7">
        <v>9</v>
      </c>
      <c r="E3538" s="7" t="str">
        <f t="shared" si="87"/>
        <v>S22428859</v>
      </c>
      <c r="F3538" s="4">
        <v>42948</v>
      </c>
      <c r="G3538" s="2">
        <v>200</v>
      </c>
      <c r="H3538" s="2" t="s">
        <v>6764</v>
      </c>
      <c r="I3538" s="2" t="s">
        <v>412</v>
      </c>
      <c r="J3538" s="2" t="s">
        <v>6765</v>
      </c>
      <c r="K3538" s="194" t="s">
        <v>17</v>
      </c>
      <c r="L3538" s="2">
        <v>42</v>
      </c>
      <c r="M3538" s="194">
        <v>100</v>
      </c>
      <c r="N3538" s="2">
        <v>0</v>
      </c>
      <c r="O3538" s="195">
        <v>0</v>
      </c>
    </row>
    <row r="3539" spans="1:15">
      <c r="A3539" s="7">
        <v>2017</v>
      </c>
      <c r="B3539" s="7" t="s">
        <v>44</v>
      </c>
      <c r="C3539" s="8">
        <f t="shared" si="88"/>
        <v>42885</v>
      </c>
      <c r="D3539" s="7">
        <v>10</v>
      </c>
      <c r="E3539" s="7" t="str">
        <f t="shared" si="87"/>
        <v>S224288510</v>
      </c>
      <c r="F3539" s="3" t="s">
        <v>19</v>
      </c>
      <c r="G3539" s="2">
        <v>160</v>
      </c>
      <c r="H3539" s="2">
        <v>182</v>
      </c>
      <c r="I3539" s="2" t="s">
        <v>6766</v>
      </c>
      <c r="J3539" s="2" t="s">
        <v>6767</v>
      </c>
      <c r="K3539" s="194" t="s">
        <v>17</v>
      </c>
      <c r="L3539" s="2">
        <v>47</v>
      </c>
      <c r="M3539" s="194">
        <v>100</v>
      </c>
      <c r="N3539" s="2">
        <v>0</v>
      </c>
      <c r="O3539" s="195">
        <v>0</v>
      </c>
    </row>
    <row r="3540" spans="1:15">
      <c r="A3540" s="7">
        <v>2017</v>
      </c>
      <c r="B3540" s="7" t="s">
        <v>44</v>
      </c>
      <c r="C3540" s="8">
        <f t="shared" si="88"/>
        <v>42885</v>
      </c>
      <c r="D3540" s="7">
        <v>11</v>
      </c>
      <c r="E3540" s="7" t="str">
        <f t="shared" si="87"/>
        <v>S224288511</v>
      </c>
      <c r="F3540" s="3">
        <v>2018</v>
      </c>
      <c r="G3540" s="2">
        <v>190</v>
      </c>
      <c r="H3540" s="2" t="s">
        <v>2164</v>
      </c>
      <c r="I3540" s="2" t="s">
        <v>6768</v>
      </c>
      <c r="J3540" s="2" t="s">
        <v>1787</v>
      </c>
      <c r="K3540" s="194" t="s">
        <v>17</v>
      </c>
      <c r="L3540" s="2">
        <v>40</v>
      </c>
      <c r="M3540" s="194" t="s">
        <v>1685</v>
      </c>
      <c r="N3540" s="2" t="s">
        <v>1684</v>
      </c>
      <c r="O3540" s="195" t="s">
        <v>506</v>
      </c>
    </row>
    <row r="3541" spans="1:15">
      <c r="A3541" s="7">
        <v>2017</v>
      </c>
      <c r="B3541" s="7" t="s">
        <v>44</v>
      </c>
      <c r="C3541" s="8">
        <f t="shared" si="88"/>
        <v>42885</v>
      </c>
      <c r="D3541" s="7">
        <v>12</v>
      </c>
      <c r="E3541" s="7" t="str">
        <f t="shared" si="87"/>
        <v>S224288512</v>
      </c>
      <c r="F3541" s="3">
        <v>2019</v>
      </c>
      <c r="G3541" s="2">
        <v>170</v>
      </c>
      <c r="H3541" s="2" t="s">
        <v>6025</v>
      </c>
      <c r="I3541" s="2" t="s">
        <v>3242</v>
      </c>
      <c r="J3541" s="2" t="s">
        <v>2860</v>
      </c>
      <c r="K3541" s="194" t="s">
        <v>17</v>
      </c>
      <c r="L3541" s="2">
        <v>34</v>
      </c>
      <c r="M3541" s="194" t="s">
        <v>1367</v>
      </c>
      <c r="N3541" s="2">
        <v>30</v>
      </c>
      <c r="O3541" s="195" t="s">
        <v>340</v>
      </c>
    </row>
    <row r="3542" spans="1:15">
      <c r="A3542" s="7">
        <v>2017</v>
      </c>
      <c r="B3542" s="7" t="s">
        <v>44</v>
      </c>
      <c r="C3542" s="8">
        <f t="shared" si="88"/>
        <v>42885</v>
      </c>
      <c r="D3542" s="7">
        <v>13</v>
      </c>
      <c r="E3542" s="7" t="str">
        <f t="shared" si="87"/>
        <v>S224288513</v>
      </c>
      <c r="F3542" s="3">
        <v>2020</v>
      </c>
      <c r="G3542" s="2">
        <v>160</v>
      </c>
      <c r="H3542" s="2" t="s">
        <v>6769</v>
      </c>
      <c r="I3542" s="2" t="s">
        <v>6770</v>
      </c>
      <c r="J3542" s="2" t="s">
        <v>454</v>
      </c>
      <c r="K3542" s="194" t="s">
        <v>17</v>
      </c>
      <c r="L3542" s="2">
        <v>30</v>
      </c>
      <c r="M3542" s="194" t="s">
        <v>444</v>
      </c>
      <c r="N3542" s="2">
        <v>50</v>
      </c>
      <c r="O3542" s="195" t="s">
        <v>529</v>
      </c>
    </row>
    <row r="3543" spans="1:15" ht="15.75" thickBot="1">
      <c r="A3543" s="7">
        <v>2017</v>
      </c>
      <c r="B3543" s="7" t="s">
        <v>44</v>
      </c>
      <c r="C3543" s="8">
        <f t="shared" si="88"/>
        <v>42885</v>
      </c>
      <c r="D3543" s="7">
        <v>14</v>
      </c>
      <c r="E3543" s="7" t="str">
        <f t="shared" si="87"/>
        <v>S224288514</v>
      </c>
      <c r="F3543" s="5">
        <v>2021</v>
      </c>
      <c r="G3543" s="6">
        <v>155</v>
      </c>
      <c r="H3543" s="6" t="s">
        <v>5700</v>
      </c>
      <c r="I3543" s="6" t="s">
        <v>3173</v>
      </c>
      <c r="J3543" s="6" t="s">
        <v>2257</v>
      </c>
      <c r="K3543" s="196" t="s">
        <v>17</v>
      </c>
      <c r="L3543" s="6">
        <v>27</v>
      </c>
      <c r="M3543" s="196">
        <v>25</v>
      </c>
      <c r="N3543" s="6" t="s">
        <v>445</v>
      </c>
      <c r="O3543" s="197" t="s">
        <v>697</v>
      </c>
    </row>
    <row r="3544" spans="1:15" ht="16.5" thickTop="1" thickBot="1">
      <c r="A3544" s="7">
        <v>2017</v>
      </c>
      <c r="B3544" s="7" t="s">
        <v>44</v>
      </c>
      <c r="C3544" s="8">
        <f t="shared" si="88"/>
        <v>42885</v>
      </c>
      <c r="D3544" s="7">
        <v>15</v>
      </c>
      <c r="E3544" s="7" t="str">
        <f t="shared" si="87"/>
        <v>S224288515</v>
      </c>
      <c r="F3544" s="1" t="s">
        <v>15</v>
      </c>
    </row>
    <row r="3545" spans="1:15" ht="16.5" thickTop="1" thickBot="1">
      <c r="A3545" s="7">
        <v>2017</v>
      </c>
      <c r="B3545" s="7" t="s">
        <v>44</v>
      </c>
      <c r="C3545" s="8">
        <f t="shared" si="88"/>
        <v>42885</v>
      </c>
      <c r="D3545" s="7">
        <v>16</v>
      </c>
      <c r="E3545" s="7" t="str">
        <f t="shared" si="87"/>
        <v>S224288516</v>
      </c>
      <c r="F3545" s="338" t="s">
        <v>1</v>
      </c>
      <c r="G3545" s="341" t="s">
        <v>2</v>
      </c>
      <c r="H3545" s="342"/>
      <c r="I3545" s="342"/>
      <c r="J3545" s="343"/>
      <c r="K3545" s="344" t="s">
        <v>3</v>
      </c>
      <c r="L3545" s="343"/>
      <c r="M3545" s="344" t="s">
        <v>144</v>
      </c>
      <c r="N3545" s="342"/>
      <c r="O3545" s="342"/>
    </row>
    <row r="3546" spans="1:15" ht="18" customHeight="1" thickBot="1">
      <c r="A3546" s="7">
        <v>2017</v>
      </c>
      <c r="B3546" s="7" t="s">
        <v>44</v>
      </c>
      <c r="C3546" s="8">
        <f t="shared" si="88"/>
        <v>42885</v>
      </c>
      <c r="D3546" s="7">
        <v>17</v>
      </c>
      <c r="E3546" s="7" t="str">
        <f t="shared" si="87"/>
        <v>S224288517</v>
      </c>
      <c r="F3546" s="339"/>
      <c r="G3546" s="345" t="s">
        <v>5</v>
      </c>
      <c r="H3546" s="347" t="s">
        <v>145</v>
      </c>
      <c r="I3546" s="348"/>
      <c r="J3546" s="349"/>
      <c r="K3546" s="350" t="s">
        <v>6</v>
      </c>
      <c r="L3546" s="352" t="s">
        <v>7</v>
      </c>
      <c r="M3546" s="350" t="s">
        <v>8</v>
      </c>
      <c r="N3546" s="354" t="s">
        <v>146</v>
      </c>
      <c r="O3546" s="356" t="s">
        <v>147</v>
      </c>
    </row>
    <row r="3547" spans="1:15" ht="15.75" thickBot="1">
      <c r="A3547" s="7">
        <v>2017</v>
      </c>
      <c r="B3547" s="7" t="s">
        <v>44</v>
      </c>
      <c r="C3547" s="8">
        <f t="shared" si="88"/>
        <v>42885</v>
      </c>
      <c r="D3547" s="7">
        <v>18</v>
      </c>
      <c r="E3547" s="7" t="str">
        <f t="shared" si="87"/>
        <v>S224288518</v>
      </c>
      <c r="F3547" s="340"/>
      <c r="G3547" s="346"/>
      <c r="H3547" s="191" t="s">
        <v>9</v>
      </c>
      <c r="I3547" s="192" t="s">
        <v>18</v>
      </c>
      <c r="J3547" s="193" t="s">
        <v>11</v>
      </c>
      <c r="K3547" s="351"/>
      <c r="L3547" s="353"/>
      <c r="M3547" s="351"/>
      <c r="N3547" s="355"/>
      <c r="O3547" s="357"/>
    </row>
    <row r="3548" spans="1:15">
      <c r="A3548" s="7">
        <v>2017</v>
      </c>
      <c r="B3548" s="7" t="s">
        <v>44</v>
      </c>
      <c r="C3548" s="8">
        <f t="shared" si="88"/>
        <v>42885</v>
      </c>
      <c r="D3548" s="7">
        <v>19</v>
      </c>
      <c r="E3548" s="7" t="str">
        <f t="shared" si="87"/>
        <v>S224288519</v>
      </c>
      <c r="F3548" s="3" t="s">
        <v>16</v>
      </c>
      <c r="G3548" s="2">
        <v>50</v>
      </c>
      <c r="H3548" s="2">
        <v>44</v>
      </c>
      <c r="I3548" s="2" t="s">
        <v>6771</v>
      </c>
      <c r="J3548" s="2" t="s">
        <v>2886</v>
      </c>
      <c r="K3548" s="194" t="s">
        <v>17</v>
      </c>
      <c r="L3548" s="2">
        <v>54</v>
      </c>
      <c r="M3548" s="194">
        <v>20</v>
      </c>
      <c r="N3548" s="2">
        <v>50</v>
      </c>
      <c r="O3548" s="195">
        <v>30</v>
      </c>
    </row>
    <row r="3549" spans="1:15">
      <c r="A3549" s="7">
        <v>2017</v>
      </c>
      <c r="B3549" s="7" t="s">
        <v>44</v>
      </c>
      <c r="C3549" s="8">
        <f t="shared" si="88"/>
        <v>42885</v>
      </c>
      <c r="D3549" s="7">
        <v>20</v>
      </c>
      <c r="E3549" s="7" t="str">
        <f t="shared" si="87"/>
        <v>S224288520</v>
      </c>
      <c r="F3549" s="4">
        <v>42856</v>
      </c>
      <c r="G3549" s="2">
        <v>420</v>
      </c>
      <c r="H3549" s="2" t="s">
        <v>6772</v>
      </c>
      <c r="I3549" s="2" t="s">
        <v>6773</v>
      </c>
      <c r="J3549" s="2" t="s">
        <v>325</v>
      </c>
      <c r="K3549" s="194" t="s">
        <v>17</v>
      </c>
      <c r="L3549" s="2">
        <v>49</v>
      </c>
      <c r="M3549" s="194">
        <v>100</v>
      </c>
      <c r="N3549" s="2">
        <v>0</v>
      </c>
      <c r="O3549" s="195">
        <v>0</v>
      </c>
    </row>
    <row r="3550" spans="1:15">
      <c r="A3550" s="7">
        <v>2017</v>
      </c>
      <c r="B3550" s="7" t="s">
        <v>44</v>
      </c>
      <c r="C3550" s="8">
        <f t="shared" si="88"/>
        <v>42885</v>
      </c>
      <c r="D3550" s="7">
        <v>21</v>
      </c>
      <c r="E3550" s="7" t="str">
        <f t="shared" si="87"/>
        <v>S224288521</v>
      </c>
      <c r="F3550" s="4">
        <v>42887</v>
      </c>
      <c r="G3550" s="2">
        <v>155</v>
      </c>
      <c r="H3550" s="2" t="s">
        <v>6774</v>
      </c>
      <c r="I3550" s="2" t="s">
        <v>6775</v>
      </c>
      <c r="J3550" s="2" t="s">
        <v>5006</v>
      </c>
      <c r="K3550" s="194" t="s">
        <v>17</v>
      </c>
      <c r="L3550" s="2">
        <v>45</v>
      </c>
      <c r="M3550" s="194" t="s">
        <v>6776</v>
      </c>
      <c r="N3550" s="2">
        <v>0</v>
      </c>
      <c r="O3550" s="195" t="s">
        <v>3917</v>
      </c>
    </row>
    <row r="3551" spans="1:15">
      <c r="A3551" s="7">
        <v>2017</v>
      </c>
      <c r="B3551" s="7" t="s">
        <v>44</v>
      </c>
      <c r="C3551" s="8">
        <f t="shared" si="88"/>
        <v>42885</v>
      </c>
      <c r="D3551" s="7">
        <v>22</v>
      </c>
      <c r="E3551" s="7" t="str">
        <f t="shared" si="87"/>
        <v>S224288522</v>
      </c>
      <c r="F3551" s="4">
        <v>42917</v>
      </c>
      <c r="G3551" s="2">
        <v>190</v>
      </c>
      <c r="H3551" s="2" t="s">
        <v>6777</v>
      </c>
      <c r="I3551" s="2" t="s">
        <v>6778</v>
      </c>
      <c r="J3551" s="2" t="s">
        <v>6779</v>
      </c>
      <c r="K3551" s="194" t="s">
        <v>17</v>
      </c>
      <c r="L3551" s="2">
        <v>43</v>
      </c>
      <c r="M3551" s="194" t="s">
        <v>4407</v>
      </c>
      <c r="N3551" s="2">
        <v>0</v>
      </c>
      <c r="O3551" s="195" t="s">
        <v>1975</v>
      </c>
    </row>
    <row r="3552" spans="1:15">
      <c r="A3552" s="7">
        <v>2017</v>
      </c>
      <c r="B3552" s="7" t="s">
        <v>44</v>
      </c>
      <c r="C3552" s="8">
        <f t="shared" si="88"/>
        <v>42885</v>
      </c>
      <c r="D3552" s="7">
        <v>23</v>
      </c>
      <c r="E3552" s="7" t="str">
        <f t="shared" si="87"/>
        <v>S224288523</v>
      </c>
      <c r="F3552" s="4">
        <v>42948</v>
      </c>
      <c r="G3552" s="2">
        <v>240</v>
      </c>
      <c r="H3552" s="2" t="s">
        <v>6780</v>
      </c>
      <c r="I3552" s="2" t="s">
        <v>6781</v>
      </c>
      <c r="J3552" s="2" t="s">
        <v>884</v>
      </c>
      <c r="K3552" s="194" t="s">
        <v>17</v>
      </c>
      <c r="L3552" s="2">
        <v>38</v>
      </c>
      <c r="M3552" s="194" t="s">
        <v>2499</v>
      </c>
      <c r="N3552" s="2">
        <v>0</v>
      </c>
      <c r="O3552" s="195" t="s">
        <v>799</v>
      </c>
    </row>
    <row r="3553" spans="1:15">
      <c r="A3553" s="7">
        <v>2017</v>
      </c>
      <c r="B3553" s="7" t="s">
        <v>44</v>
      </c>
      <c r="C3553" s="8">
        <f t="shared" si="88"/>
        <v>42885</v>
      </c>
      <c r="D3553" s="7">
        <v>24</v>
      </c>
      <c r="E3553" s="7" t="str">
        <f t="shared" si="87"/>
        <v>S224288524</v>
      </c>
      <c r="F3553" s="3" t="s">
        <v>19</v>
      </c>
      <c r="G3553" s="2">
        <v>200</v>
      </c>
      <c r="H3553" s="2" t="s">
        <v>6782</v>
      </c>
      <c r="I3553" s="2" t="s">
        <v>6783</v>
      </c>
      <c r="J3553" s="2" t="s">
        <v>631</v>
      </c>
      <c r="K3553" s="194" t="s">
        <v>17</v>
      </c>
      <c r="L3553" s="2">
        <v>38</v>
      </c>
      <c r="M3553" s="194" t="s">
        <v>5480</v>
      </c>
      <c r="N3553" s="2">
        <v>0</v>
      </c>
      <c r="O3553" s="195" t="s">
        <v>735</v>
      </c>
    </row>
    <row r="3554" spans="1:15">
      <c r="A3554" s="7">
        <v>2017</v>
      </c>
      <c r="B3554" s="7" t="s">
        <v>44</v>
      </c>
      <c r="C3554" s="8">
        <f t="shared" si="88"/>
        <v>42885</v>
      </c>
      <c r="D3554" s="7">
        <v>25</v>
      </c>
      <c r="E3554" s="7" t="str">
        <f t="shared" si="87"/>
        <v>S224288525</v>
      </c>
      <c r="F3554" s="3">
        <v>2018</v>
      </c>
      <c r="G3554" s="2">
        <v>255</v>
      </c>
      <c r="H3554" s="2" t="s">
        <v>6784</v>
      </c>
      <c r="I3554" s="2" t="s">
        <v>6785</v>
      </c>
      <c r="J3554" s="2" t="s">
        <v>4552</v>
      </c>
      <c r="K3554" s="194" t="s">
        <v>17</v>
      </c>
      <c r="L3554" s="2">
        <v>38</v>
      </c>
      <c r="M3554" s="194">
        <v>50</v>
      </c>
      <c r="N3554" s="2">
        <v>25</v>
      </c>
      <c r="O3554" s="195">
        <v>25</v>
      </c>
    </row>
    <row r="3555" spans="1:15">
      <c r="A3555" s="7">
        <v>2017</v>
      </c>
      <c r="B3555" s="7" t="s">
        <v>44</v>
      </c>
      <c r="C3555" s="8">
        <f t="shared" si="88"/>
        <v>42885</v>
      </c>
      <c r="D3555" s="7">
        <v>26</v>
      </c>
      <c r="E3555" s="7" t="str">
        <f t="shared" si="87"/>
        <v>S224288526</v>
      </c>
      <c r="F3555" s="3">
        <v>2019</v>
      </c>
      <c r="G3555" s="2">
        <v>220</v>
      </c>
      <c r="H3555" s="2" t="s">
        <v>6786</v>
      </c>
      <c r="I3555" s="2" t="s">
        <v>6787</v>
      </c>
      <c r="J3555" s="2" t="s">
        <v>5777</v>
      </c>
      <c r="K3555" s="194" t="s">
        <v>17</v>
      </c>
      <c r="L3555" s="2">
        <v>34</v>
      </c>
      <c r="M3555" s="194">
        <v>50</v>
      </c>
      <c r="N3555" s="2" t="s">
        <v>729</v>
      </c>
      <c r="O3555" s="195" t="s">
        <v>400</v>
      </c>
    </row>
    <row r="3556" spans="1:15">
      <c r="A3556" s="7">
        <v>2017</v>
      </c>
      <c r="B3556" s="7" t="s">
        <v>44</v>
      </c>
      <c r="C3556" s="8">
        <f t="shared" si="88"/>
        <v>42885</v>
      </c>
      <c r="D3556" s="7">
        <v>27</v>
      </c>
      <c r="E3556" s="7" t="str">
        <f t="shared" si="87"/>
        <v>S224288527</v>
      </c>
      <c r="F3556" s="3">
        <v>2020</v>
      </c>
      <c r="G3556" s="2">
        <v>210</v>
      </c>
      <c r="H3556" s="2" t="s">
        <v>5252</v>
      </c>
      <c r="I3556" s="2" t="s">
        <v>6788</v>
      </c>
      <c r="J3556" s="2" t="s">
        <v>5687</v>
      </c>
      <c r="K3556" s="194" t="s">
        <v>17</v>
      </c>
      <c r="L3556" s="2">
        <v>28</v>
      </c>
      <c r="M3556" s="194">
        <v>20</v>
      </c>
      <c r="N3556" s="2">
        <v>44</v>
      </c>
      <c r="O3556" s="195">
        <v>36</v>
      </c>
    </row>
    <row r="3557" spans="1:15" ht="15.75" thickBot="1">
      <c r="A3557" s="7">
        <v>2017</v>
      </c>
      <c r="B3557" s="7" t="s">
        <v>44</v>
      </c>
      <c r="C3557" s="8">
        <f t="shared" si="88"/>
        <v>42885</v>
      </c>
      <c r="D3557" s="7">
        <v>28</v>
      </c>
      <c r="E3557" s="7" t="str">
        <f t="shared" si="87"/>
        <v>S224288528</v>
      </c>
      <c r="F3557" s="5">
        <v>2021</v>
      </c>
      <c r="G3557" s="6">
        <v>205</v>
      </c>
      <c r="H3557" s="6" t="s">
        <v>6789</v>
      </c>
      <c r="I3557" s="6" t="s">
        <v>6790</v>
      </c>
      <c r="J3557" s="6" t="s">
        <v>779</v>
      </c>
      <c r="K3557" s="196" t="s">
        <v>17</v>
      </c>
      <c r="L3557" s="6">
        <v>22</v>
      </c>
      <c r="M3557" s="196" t="s">
        <v>423</v>
      </c>
      <c r="N3557" s="6" t="s">
        <v>484</v>
      </c>
      <c r="O3557" s="197">
        <v>50</v>
      </c>
    </row>
    <row r="3558" spans="1:15" ht="16.5" thickTop="1" thickBot="1">
      <c r="A3558" s="7">
        <v>2017</v>
      </c>
      <c r="B3558" s="7" t="s">
        <v>43</v>
      </c>
      <c r="C3558" s="8">
        <f>C3557+7</f>
        <v>42892</v>
      </c>
      <c r="D3558" s="7">
        <v>1</v>
      </c>
      <c r="E3558" s="7" t="str">
        <f t="shared" si="87"/>
        <v>S23428921</v>
      </c>
      <c r="F3558" s="1" t="s">
        <v>0</v>
      </c>
    </row>
    <row r="3559" spans="1:15" ht="16.5" thickTop="1" thickBot="1">
      <c r="A3559" s="7">
        <v>2017</v>
      </c>
      <c r="B3559" s="7" t="s">
        <v>43</v>
      </c>
      <c r="C3559" s="8">
        <f>C3558</f>
        <v>42892</v>
      </c>
      <c r="D3559" s="7">
        <v>2</v>
      </c>
      <c r="E3559" s="7" t="str">
        <f t="shared" si="87"/>
        <v>S23428922</v>
      </c>
      <c r="F3559" s="338" t="s">
        <v>1</v>
      </c>
      <c r="G3559" s="341" t="s">
        <v>2</v>
      </c>
      <c r="H3559" s="342"/>
      <c r="I3559" s="342"/>
      <c r="J3559" s="343"/>
      <c r="K3559" s="344" t="s">
        <v>3</v>
      </c>
      <c r="L3559" s="343"/>
      <c r="M3559" s="344" t="s">
        <v>144</v>
      </c>
      <c r="N3559" s="342"/>
      <c r="O3559" s="342"/>
    </row>
    <row r="3560" spans="1:15" ht="18" customHeight="1" thickBot="1">
      <c r="A3560" s="7">
        <v>2017</v>
      </c>
      <c r="B3560" s="7" t="s">
        <v>43</v>
      </c>
      <c r="C3560" s="8">
        <f t="shared" ref="C3560:C3585" si="89">C3559</f>
        <v>42892</v>
      </c>
      <c r="D3560" s="7">
        <v>3</v>
      </c>
      <c r="E3560" s="7" t="str">
        <f t="shared" si="87"/>
        <v>S23428923</v>
      </c>
      <c r="F3560" s="339"/>
      <c r="G3560" s="345" t="s">
        <v>5</v>
      </c>
      <c r="H3560" s="347" t="s">
        <v>145</v>
      </c>
      <c r="I3560" s="348"/>
      <c r="J3560" s="349"/>
      <c r="K3560" s="350" t="s">
        <v>6</v>
      </c>
      <c r="L3560" s="352" t="s">
        <v>7</v>
      </c>
      <c r="M3560" s="350" t="s">
        <v>8</v>
      </c>
      <c r="N3560" s="354" t="s">
        <v>146</v>
      </c>
      <c r="O3560" s="356" t="s">
        <v>147</v>
      </c>
    </row>
    <row r="3561" spans="1:15" ht="15.75" thickBot="1">
      <c r="A3561" s="7">
        <v>2017</v>
      </c>
      <c r="B3561" s="7" t="s">
        <v>43</v>
      </c>
      <c r="C3561" s="8">
        <f t="shared" si="89"/>
        <v>42892</v>
      </c>
      <c r="D3561" s="7">
        <v>4</v>
      </c>
      <c r="E3561" s="7" t="str">
        <f t="shared" si="87"/>
        <v>S23428924</v>
      </c>
      <c r="F3561" s="340"/>
      <c r="G3561" s="346"/>
      <c r="H3561" s="191" t="s">
        <v>9</v>
      </c>
      <c r="I3561" s="192" t="s">
        <v>18</v>
      </c>
      <c r="J3561" s="193" t="s">
        <v>11</v>
      </c>
      <c r="K3561" s="351"/>
      <c r="L3561" s="353"/>
      <c r="M3561" s="351"/>
      <c r="N3561" s="355"/>
      <c r="O3561" s="357"/>
    </row>
    <row r="3562" spans="1:15">
      <c r="A3562" s="7">
        <v>2017</v>
      </c>
      <c r="B3562" s="7" t="s">
        <v>43</v>
      </c>
      <c r="C3562" s="8">
        <f t="shared" si="89"/>
        <v>42892</v>
      </c>
      <c r="D3562" s="7">
        <v>5</v>
      </c>
      <c r="E3562" s="7" t="str">
        <f t="shared" si="87"/>
        <v>S23428925</v>
      </c>
      <c r="F3562" s="3" t="s">
        <v>12</v>
      </c>
      <c r="G3562" s="2">
        <v>-45</v>
      </c>
      <c r="H3562" s="2" t="s">
        <v>6791</v>
      </c>
      <c r="I3562" s="2" t="s">
        <v>6792</v>
      </c>
      <c r="J3562" s="2" t="s">
        <v>6793</v>
      </c>
      <c r="K3562" s="194" t="s">
        <v>17</v>
      </c>
      <c r="L3562" s="2">
        <v>53</v>
      </c>
      <c r="M3562" s="194" t="s">
        <v>1684</v>
      </c>
      <c r="N3562" s="2" t="s">
        <v>529</v>
      </c>
      <c r="O3562" s="195" t="s">
        <v>696</v>
      </c>
    </row>
    <row r="3563" spans="1:15">
      <c r="A3563" s="7">
        <v>2017</v>
      </c>
      <c r="B3563" s="7" t="s">
        <v>43</v>
      </c>
      <c r="C3563" s="8">
        <f t="shared" si="89"/>
        <v>42892</v>
      </c>
      <c r="D3563" s="7">
        <v>6</v>
      </c>
      <c r="E3563" s="7" t="str">
        <f t="shared" si="87"/>
        <v>S23428926</v>
      </c>
      <c r="F3563" s="4">
        <v>42887</v>
      </c>
      <c r="G3563" s="2">
        <v>95</v>
      </c>
      <c r="H3563" s="2" t="s">
        <v>6794</v>
      </c>
      <c r="I3563" s="2" t="s">
        <v>6795</v>
      </c>
      <c r="J3563" s="2" t="s">
        <v>2777</v>
      </c>
      <c r="K3563" s="194" t="s">
        <v>17</v>
      </c>
      <c r="L3563" s="2">
        <v>57</v>
      </c>
      <c r="M3563" s="194">
        <v>84</v>
      </c>
      <c r="N3563" s="2">
        <v>12</v>
      </c>
      <c r="O3563" s="195">
        <v>4</v>
      </c>
    </row>
    <row r="3564" spans="1:15">
      <c r="A3564" s="7">
        <v>2017</v>
      </c>
      <c r="B3564" s="7" t="s">
        <v>43</v>
      </c>
      <c r="C3564" s="8">
        <f t="shared" si="89"/>
        <v>42892</v>
      </c>
      <c r="D3564" s="7">
        <v>7</v>
      </c>
      <c r="E3564" s="7" t="str">
        <f t="shared" si="87"/>
        <v>S23428927</v>
      </c>
      <c r="F3564" s="4">
        <v>42917</v>
      </c>
      <c r="G3564" s="2">
        <v>140</v>
      </c>
      <c r="H3564" s="2" t="s">
        <v>6085</v>
      </c>
      <c r="I3564" s="2" t="s">
        <v>6796</v>
      </c>
      <c r="J3564" s="2" t="s">
        <v>6797</v>
      </c>
      <c r="K3564" s="194" t="s">
        <v>17</v>
      </c>
      <c r="L3564" s="2">
        <v>53</v>
      </c>
      <c r="M3564" s="194" t="s">
        <v>1100</v>
      </c>
      <c r="N3564" s="2" t="s">
        <v>506</v>
      </c>
      <c r="O3564" s="195" t="s">
        <v>1099</v>
      </c>
    </row>
    <row r="3565" spans="1:15">
      <c r="A3565" s="7">
        <v>2017</v>
      </c>
      <c r="B3565" s="7" t="s">
        <v>43</v>
      </c>
      <c r="C3565" s="8">
        <f t="shared" si="89"/>
        <v>42892</v>
      </c>
      <c r="D3565" s="7">
        <v>8</v>
      </c>
      <c r="E3565" s="7" t="str">
        <f t="shared" si="87"/>
        <v>S23428928</v>
      </c>
      <c r="F3565" s="4">
        <v>42948</v>
      </c>
      <c r="G3565" s="2">
        <v>160</v>
      </c>
      <c r="H3565" s="2" t="s">
        <v>6798</v>
      </c>
      <c r="I3565" s="2" t="s">
        <v>6799</v>
      </c>
      <c r="J3565" s="2" t="s">
        <v>6800</v>
      </c>
      <c r="K3565" s="194" t="s">
        <v>17</v>
      </c>
      <c r="L3565" s="2">
        <v>46</v>
      </c>
      <c r="M3565" s="194" t="s">
        <v>1180</v>
      </c>
      <c r="N3565" s="2" t="s">
        <v>518</v>
      </c>
      <c r="O3565" s="195" t="s">
        <v>587</v>
      </c>
    </row>
    <row r="3566" spans="1:15">
      <c r="A3566" s="7">
        <v>2017</v>
      </c>
      <c r="B3566" s="7" t="s">
        <v>43</v>
      </c>
      <c r="C3566" s="8">
        <f t="shared" si="89"/>
        <v>42892</v>
      </c>
      <c r="D3566" s="7">
        <v>9</v>
      </c>
      <c r="E3566" s="7" t="str">
        <f t="shared" ref="E3566:E3629" si="90">B3566&amp;C3566&amp;D3566</f>
        <v>S23428929</v>
      </c>
      <c r="F3566" s="4">
        <v>42979</v>
      </c>
      <c r="G3566" s="2">
        <v>180</v>
      </c>
      <c r="H3566" s="2" t="s">
        <v>6801</v>
      </c>
      <c r="I3566" s="2" t="s">
        <v>6802</v>
      </c>
      <c r="J3566" s="2" t="s">
        <v>3944</v>
      </c>
      <c r="K3566" s="194" t="s">
        <v>17</v>
      </c>
      <c r="L3566" s="2">
        <v>45</v>
      </c>
      <c r="M3566" s="194" t="s">
        <v>1180</v>
      </c>
      <c r="N3566" s="2" t="s">
        <v>518</v>
      </c>
      <c r="O3566" s="195" t="s">
        <v>587</v>
      </c>
    </row>
    <row r="3567" spans="1:15">
      <c r="A3567" s="7">
        <v>2017</v>
      </c>
      <c r="B3567" s="7" t="s">
        <v>43</v>
      </c>
      <c r="C3567" s="8">
        <f t="shared" si="89"/>
        <v>42892</v>
      </c>
      <c r="D3567" s="7">
        <v>10</v>
      </c>
      <c r="E3567" s="7" t="str">
        <f t="shared" si="90"/>
        <v>S234289210</v>
      </c>
      <c r="F3567" s="3" t="s">
        <v>19</v>
      </c>
      <c r="G3567" s="2">
        <v>165</v>
      </c>
      <c r="H3567" s="2" t="s">
        <v>6803</v>
      </c>
      <c r="I3567" s="2" t="s">
        <v>6804</v>
      </c>
      <c r="J3567" s="2" t="s">
        <v>6805</v>
      </c>
      <c r="K3567" s="194" t="s">
        <v>17</v>
      </c>
      <c r="L3567" s="2">
        <v>47</v>
      </c>
      <c r="M3567" s="194" t="s">
        <v>820</v>
      </c>
      <c r="N3567" s="2" t="s">
        <v>1138</v>
      </c>
      <c r="O3567" s="195" t="s">
        <v>1197</v>
      </c>
    </row>
    <row r="3568" spans="1:15">
      <c r="A3568" s="7">
        <v>2017</v>
      </c>
      <c r="B3568" s="7" t="s">
        <v>43</v>
      </c>
      <c r="C3568" s="8">
        <f t="shared" si="89"/>
        <v>42892</v>
      </c>
      <c r="D3568" s="7">
        <v>11</v>
      </c>
      <c r="E3568" s="7" t="str">
        <f t="shared" si="90"/>
        <v>S234289211</v>
      </c>
      <c r="F3568" s="3">
        <v>2018</v>
      </c>
      <c r="G3568" s="2">
        <v>200</v>
      </c>
      <c r="H3568" s="2" t="s">
        <v>6806</v>
      </c>
      <c r="I3568" s="2" t="s">
        <v>5169</v>
      </c>
      <c r="J3568" s="2" t="s">
        <v>753</v>
      </c>
      <c r="K3568" s="194" t="s">
        <v>17</v>
      </c>
      <c r="L3568" s="2">
        <v>37</v>
      </c>
      <c r="M3568" s="194" t="s">
        <v>872</v>
      </c>
      <c r="N3568" s="2" t="s">
        <v>873</v>
      </c>
      <c r="O3568" s="195" t="s">
        <v>871</v>
      </c>
    </row>
    <row r="3569" spans="1:15">
      <c r="A3569" s="7">
        <v>2017</v>
      </c>
      <c r="B3569" s="7" t="s">
        <v>43</v>
      </c>
      <c r="C3569" s="8">
        <f t="shared" si="89"/>
        <v>42892</v>
      </c>
      <c r="D3569" s="7">
        <v>12</v>
      </c>
      <c r="E3569" s="7" t="str">
        <f t="shared" si="90"/>
        <v>S234289212</v>
      </c>
      <c r="F3569" s="3">
        <v>2019</v>
      </c>
      <c r="G3569" s="2">
        <v>170</v>
      </c>
      <c r="H3569" s="2" t="s">
        <v>6807</v>
      </c>
      <c r="I3569" s="2" t="s">
        <v>6808</v>
      </c>
      <c r="J3569" s="2" t="s">
        <v>1718</v>
      </c>
      <c r="K3569" s="194" t="s">
        <v>17</v>
      </c>
      <c r="L3569" s="2">
        <v>31</v>
      </c>
      <c r="M3569" s="194" t="s">
        <v>873</v>
      </c>
      <c r="N3569" s="2" t="s">
        <v>1946</v>
      </c>
      <c r="O3569" s="195" t="s">
        <v>1667</v>
      </c>
    </row>
    <row r="3570" spans="1:15">
      <c r="A3570" s="7">
        <v>2017</v>
      </c>
      <c r="B3570" s="7" t="s">
        <v>43</v>
      </c>
      <c r="C3570" s="8">
        <f t="shared" si="89"/>
        <v>42892</v>
      </c>
      <c r="D3570" s="7">
        <v>13</v>
      </c>
      <c r="E3570" s="7" t="str">
        <f t="shared" si="90"/>
        <v>S234289213</v>
      </c>
      <c r="F3570" s="3">
        <v>2020</v>
      </c>
      <c r="G3570" s="2">
        <v>165</v>
      </c>
      <c r="H3570" s="2" t="s">
        <v>3169</v>
      </c>
      <c r="I3570" s="2" t="s">
        <v>5339</v>
      </c>
      <c r="J3570" s="2" t="s">
        <v>476</v>
      </c>
      <c r="K3570" s="194" t="s">
        <v>17</v>
      </c>
      <c r="L3570" s="2">
        <v>28</v>
      </c>
      <c r="M3570" s="194" t="s">
        <v>873</v>
      </c>
      <c r="N3570" s="2" t="s">
        <v>1970</v>
      </c>
      <c r="O3570" s="195" t="s">
        <v>1744</v>
      </c>
    </row>
    <row r="3571" spans="1:15" ht="15.75" thickBot="1">
      <c r="A3571" s="7">
        <v>2017</v>
      </c>
      <c r="B3571" s="7" t="s">
        <v>43</v>
      </c>
      <c r="C3571" s="8">
        <f t="shared" si="89"/>
        <v>42892</v>
      </c>
      <c r="D3571" s="7">
        <v>14</v>
      </c>
      <c r="E3571" s="7" t="str">
        <f t="shared" si="90"/>
        <v>S234289214</v>
      </c>
      <c r="F3571" s="5">
        <v>2021</v>
      </c>
      <c r="G3571" s="6">
        <v>160</v>
      </c>
      <c r="H3571" s="6" t="s">
        <v>6809</v>
      </c>
      <c r="I3571" s="6" t="s">
        <v>6810</v>
      </c>
      <c r="J3571" s="6" t="s">
        <v>6394</v>
      </c>
      <c r="K3571" s="196" t="s">
        <v>17</v>
      </c>
      <c r="L3571" s="6">
        <v>26</v>
      </c>
      <c r="M3571" s="196" t="s">
        <v>420</v>
      </c>
      <c r="N3571" s="6" t="s">
        <v>769</v>
      </c>
      <c r="O3571" s="197" t="s">
        <v>681</v>
      </c>
    </row>
    <row r="3572" spans="1:15" ht="16.5" thickTop="1" thickBot="1">
      <c r="A3572" s="7">
        <v>2017</v>
      </c>
      <c r="B3572" s="7" t="s">
        <v>43</v>
      </c>
      <c r="C3572" s="8">
        <f t="shared" si="89"/>
        <v>42892</v>
      </c>
      <c r="D3572" s="7">
        <v>15</v>
      </c>
      <c r="E3572" s="7" t="str">
        <f t="shared" si="90"/>
        <v>S234289215</v>
      </c>
      <c r="F3572" s="1" t="s">
        <v>15</v>
      </c>
    </row>
    <row r="3573" spans="1:15" ht="16.5" thickTop="1" thickBot="1">
      <c r="A3573" s="7">
        <v>2017</v>
      </c>
      <c r="B3573" s="7" t="s">
        <v>43</v>
      </c>
      <c r="C3573" s="8">
        <f t="shared" si="89"/>
        <v>42892</v>
      </c>
      <c r="D3573" s="7">
        <v>16</v>
      </c>
      <c r="E3573" s="7" t="str">
        <f t="shared" si="90"/>
        <v>S234289216</v>
      </c>
      <c r="F3573" s="338" t="s">
        <v>1</v>
      </c>
      <c r="G3573" s="341" t="s">
        <v>2</v>
      </c>
      <c r="H3573" s="342"/>
      <c r="I3573" s="342"/>
      <c r="J3573" s="343"/>
      <c r="K3573" s="344" t="s">
        <v>3</v>
      </c>
      <c r="L3573" s="343"/>
      <c r="M3573" s="344" t="s">
        <v>144</v>
      </c>
      <c r="N3573" s="342"/>
      <c r="O3573" s="342"/>
    </row>
    <row r="3574" spans="1:15" ht="18" customHeight="1" thickBot="1">
      <c r="A3574" s="7">
        <v>2017</v>
      </c>
      <c r="B3574" s="7" t="s">
        <v>43</v>
      </c>
      <c r="C3574" s="8">
        <f t="shared" si="89"/>
        <v>42892</v>
      </c>
      <c r="D3574" s="7">
        <v>17</v>
      </c>
      <c r="E3574" s="7" t="str">
        <f t="shared" si="90"/>
        <v>S234289217</v>
      </c>
      <c r="F3574" s="339"/>
      <c r="G3574" s="345" t="s">
        <v>5</v>
      </c>
      <c r="H3574" s="347" t="s">
        <v>145</v>
      </c>
      <c r="I3574" s="348"/>
      <c r="J3574" s="349"/>
      <c r="K3574" s="350" t="s">
        <v>6</v>
      </c>
      <c r="L3574" s="352" t="s">
        <v>7</v>
      </c>
      <c r="M3574" s="350" t="s">
        <v>8</v>
      </c>
      <c r="N3574" s="354" t="s">
        <v>146</v>
      </c>
      <c r="O3574" s="356" t="s">
        <v>147</v>
      </c>
    </row>
    <row r="3575" spans="1:15" ht="15.75" thickBot="1">
      <c r="A3575" s="7">
        <v>2017</v>
      </c>
      <c r="B3575" s="7" t="s">
        <v>43</v>
      </c>
      <c r="C3575" s="8">
        <f t="shared" si="89"/>
        <v>42892</v>
      </c>
      <c r="D3575" s="7">
        <v>18</v>
      </c>
      <c r="E3575" s="7" t="str">
        <f t="shared" si="90"/>
        <v>S234289218</v>
      </c>
      <c r="F3575" s="340"/>
      <c r="G3575" s="346"/>
      <c r="H3575" s="191" t="s">
        <v>9</v>
      </c>
      <c r="I3575" s="192" t="s">
        <v>18</v>
      </c>
      <c r="J3575" s="193" t="s">
        <v>11</v>
      </c>
      <c r="K3575" s="351"/>
      <c r="L3575" s="353"/>
      <c r="M3575" s="351"/>
      <c r="N3575" s="355"/>
      <c r="O3575" s="357"/>
    </row>
    <row r="3576" spans="1:15">
      <c r="A3576" s="7">
        <v>2017</v>
      </c>
      <c r="B3576" s="7" t="s">
        <v>43</v>
      </c>
      <c r="C3576" s="8">
        <f t="shared" si="89"/>
        <v>42892</v>
      </c>
      <c r="D3576" s="7">
        <v>19</v>
      </c>
      <c r="E3576" s="7" t="str">
        <f t="shared" si="90"/>
        <v>S234289219</v>
      </c>
      <c r="F3576" s="3" t="s">
        <v>16</v>
      </c>
      <c r="G3576" s="2">
        <v>20</v>
      </c>
      <c r="H3576" s="2" t="s">
        <v>3373</v>
      </c>
      <c r="I3576" s="2" t="s">
        <v>6811</v>
      </c>
      <c r="J3576" s="2" t="s">
        <v>1963</v>
      </c>
      <c r="K3576" s="194" t="s">
        <v>17</v>
      </c>
      <c r="L3576" s="2">
        <v>53</v>
      </c>
      <c r="M3576" s="194" t="s">
        <v>551</v>
      </c>
      <c r="N3576" s="2" t="s">
        <v>551</v>
      </c>
      <c r="O3576" s="195" t="s">
        <v>3662</v>
      </c>
    </row>
    <row r="3577" spans="1:15">
      <c r="A3577" s="7">
        <v>2017</v>
      </c>
      <c r="B3577" s="7" t="s">
        <v>43</v>
      </c>
      <c r="C3577" s="8">
        <f t="shared" si="89"/>
        <v>42892</v>
      </c>
      <c r="D3577" s="7">
        <v>20</v>
      </c>
      <c r="E3577" s="7" t="str">
        <f t="shared" si="90"/>
        <v>S234289220</v>
      </c>
      <c r="F3577" s="4">
        <v>42887</v>
      </c>
      <c r="G3577" s="2">
        <v>115</v>
      </c>
      <c r="H3577" s="2" t="s">
        <v>6812</v>
      </c>
      <c r="I3577" s="2" t="s">
        <v>6813</v>
      </c>
      <c r="J3577" s="2" t="s">
        <v>6814</v>
      </c>
      <c r="K3577" s="194" t="s">
        <v>17</v>
      </c>
      <c r="L3577" s="2">
        <v>49</v>
      </c>
      <c r="M3577" s="194" t="s">
        <v>1714</v>
      </c>
      <c r="N3577" s="2">
        <v>0</v>
      </c>
      <c r="O3577" s="195" t="s">
        <v>729</v>
      </c>
    </row>
    <row r="3578" spans="1:15">
      <c r="A3578" s="7">
        <v>2017</v>
      </c>
      <c r="B3578" s="7" t="s">
        <v>43</v>
      </c>
      <c r="C3578" s="8">
        <f t="shared" si="89"/>
        <v>42892</v>
      </c>
      <c r="D3578" s="7">
        <v>21</v>
      </c>
      <c r="E3578" s="7" t="str">
        <f t="shared" si="90"/>
        <v>S234289221</v>
      </c>
      <c r="F3578" s="4">
        <v>42917</v>
      </c>
      <c r="G3578" s="2">
        <v>36</v>
      </c>
      <c r="H3578" s="2" t="s">
        <v>5727</v>
      </c>
      <c r="I3578" s="2" t="s">
        <v>2701</v>
      </c>
      <c r="J3578" s="2" t="s">
        <v>2904</v>
      </c>
      <c r="K3578" s="194" t="s">
        <v>17</v>
      </c>
      <c r="L3578" s="2">
        <v>45</v>
      </c>
      <c r="M3578" s="194" t="s">
        <v>2071</v>
      </c>
      <c r="N3578" s="2" t="s">
        <v>477</v>
      </c>
      <c r="O3578" s="195" t="s">
        <v>383</v>
      </c>
    </row>
    <row r="3579" spans="1:15">
      <c r="A3579" s="7">
        <v>2017</v>
      </c>
      <c r="B3579" s="7" t="s">
        <v>43</v>
      </c>
      <c r="C3579" s="8">
        <f t="shared" si="89"/>
        <v>42892</v>
      </c>
      <c r="D3579" s="7">
        <v>22</v>
      </c>
      <c r="E3579" s="7" t="str">
        <f t="shared" si="90"/>
        <v>S234289222</v>
      </c>
      <c r="F3579" s="4">
        <v>42948</v>
      </c>
      <c r="G3579" s="2">
        <v>36</v>
      </c>
      <c r="H3579" s="2" t="s">
        <v>6815</v>
      </c>
      <c r="I3579" s="2" t="s">
        <v>6816</v>
      </c>
      <c r="J3579" s="2">
        <v>12</v>
      </c>
      <c r="K3579" s="194" t="s">
        <v>17</v>
      </c>
      <c r="L3579" s="2">
        <v>44</v>
      </c>
      <c r="M3579" s="194">
        <v>60</v>
      </c>
      <c r="N3579" s="2">
        <v>10</v>
      </c>
      <c r="O3579" s="195">
        <v>30</v>
      </c>
    </row>
    <row r="3580" spans="1:15">
      <c r="A3580" s="7">
        <v>2017</v>
      </c>
      <c r="B3580" s="7" t="s">
        <v>43</v>
      </c>
      <c r="C3580" s="8">
        <f t="shared" si="89"/>
        <v>42892</v>
      </c>
      <c r="D3580" s="7">
        <v>23</v>
      </c>
      <c r="E3580" s="7" t="str">
        <f t="shared" si="90"/>
        <v>S234289223</v>
      </c>
      <c r="F3580" s="4">
        <v>42979</v>
      </c>
      <c r="G3580" s="2">
        <v>36</v>
      </c>
      <c r="H3580" s="2">
        <v>220</v>
      </c>
      <c r="I3580" s="2" t="s">
        <v>6817</v>
      </c>
      <c r="J3580" s="2" t="s">
        <v>3211</v>
      </c>
      <c r="K3580" s="194" t="s">
        <v>17</v>
      </c>
      <c r="L3580" s="2">
        <v>42</v>
      </c>
      <c r="M3580" s="194">
        <v>60</v>
      </c>
      <c r="N3580" s="2">
        <v>10</v>
      </c>
      <c r="O3580" s="195">
        <v>30</v>
      </c>
    </row>
    <row r="3581" spans="1:15">
      <c r="A3581" s="7">
        <v>2017</v>
      </c>
      <c r="B3581" s="7" t="s">
        <v>43</v>
      </c>
      <c r="C3581" s="8">
        <f t="shared" si="89"/>
        <v>42892</v>
      </c>
      <c r="D3581" s="7">
        <v>24</v>
      </c>
      <c r="E3581" s="7" t="str">
        <f t="shared" si="90"/>
        <v>S234289224</v>
      </c>
      <c r="F3581" s="3" t="s">
        <v>19</v>
      </c>
      <c r="G3581" s="2">
        <v>40</v>
      </c>
      <c r="H3581" s="2" t="s">
        <v>6818</v>
      </c>
      <c r="I3581" s="2" t="s">
        <v>6819</v>
      </c>
      <c r="J3581" s="2" t="s">
        <v>6820</v>
      </c>
      <c r="K3581" s="194" t="s">
        <v>17</v>
      </c>
      <c r="L3581" s="2">
        <v>41</v>
      </c>
      <c r="M3581" s="194" t="s">
        <v>507</v>
      </c>
      <c r="N3581" s="2" t="s">
        <v>506</v>
      </c>
      <c r="O3581" s="195" t="s">
        <v>508</v>
      </c>
    </row>
    <row r="3582" spans="1:15">
      <c r="A3582" s="7">
        <v>2017</v>
      </c>
      <c r="B3582" s="7" t="s">
        <v>43</v>
      </c>
      <c r="C3582" s="8">
        <f t="shared" si="89"/>
        <v>42892</v>
      </c>
      <c r="D3582" s="7">
        <v>25</v>
      </c>
      <c r="E3582" s="7" t="str">
        <f t="shared" si="90"/>
        <v>S234289225</v>
      </c>
      <c r="F3582" s="3">
        <v>2018</v>
      </c>
      <c r="G3582" s="2">
        <v>250</v>
      </c>
      <c r="H3582" s="2" t="s">
        <v>6821</v>
      </c>
      <c r="I3582" s="2" t="s">
        <v>6822</v>
      </c>
      <c r="J3582" s="2" t="s">
        <v>818</v>
      </c>
      <c r="K3582" s="194" t="s">
        <v>17</v>
      </c>
      <c r="L3582" s="2">
        <v>38</v>
      </c>
      <c r="M3582" s="194" t="s">
        <v>2107</v>
      </c>
      <c r="N3582" s="2" t="s">
        <v>1646</v>
      </c>
      <c r="O3582" s="195" t="s">
        <v>729</v>
      </c>
    </row>
    <row r="3583" spans="1:15">
      <c r="A3583" s="7">
        <v>2017</v>
      </c>
      <c r="B3583" s="7" t="s">
        <v>43</v>
      </c>
      <c r="C3583" s="8">
        <f t="shared" si="89"/>
        <v>42892</v>
      </c>
      <c r="D3583" s="7">
        <v>26</v>
      </c>
      <c r="E3583" s="7" t="str">
        <f t="shared" si="90"/>
        <v>S234289226</v>
      </c>
      <c r="F3583" s="3">
        <v>2019</v>
      </c>
      <c r="G3583" s="2">
        <v>220</v>
      </c>
      <c r="H3583" s="2" t="s">
        <v>6823</v>
      </c>
      <c r="I3583" s="2" t="s">
        <v>6824</v>
      </c>
      <c r="J3583" s="2" t="s">
        <v>2024</v>
      </c>
      <c r="K3583" s="194" t="s">
        <v>17</v>
      </c>
      <c r="L3583" s="2">
        <v>32</v>
      </c>
      <c r="M3583" s="194" t="s">
        <v>626</v>
      </c>
      <c r="N3583" s="2" t="s">
        <v>587</v>
      </c>
      <c r="O3583" s="195" t="s">
        <v>626</v>
      </c>
    </row>
    <row r="3584" spans="1:15">
      <c r="A3584" s="7">
        <v>2017</v>
      </c>
      <c r="B3584" s="7" t="s">
        <v>43</v>
      </c>
      <c r="C3584" s="8">
        <f t="shared" si="89"/>
        <v>42892</v>
      </c>
      <c r="D3584" s="7">
        <v>27</v>
      </c>
      <c r="E3584" s="7" t="str">
        <f t="shared" si="90"/>
        <v>S234289227</v>
      </c>
      <c r="F3584" s="3">
        <v>2020</v>
      </c>
      <c r="G3584" s="2">
        <v>215</v>
      </c>
      <c r="H3584" s="2" t="s">
        <v>737</v>
      </c>
      <c r="I3584" s="2" t="s">
        <v>6825</v>
      </c>
      <c r="J3584" s="2" t="s">
        <v>2023</v>
      </c>
      <c r="K3584" s="194" t="s">
        <v>17</v>
      </c>
      <c r="L3584" s="2">
        <v>26</v>
      </c>
      <c r="M3584" s="194" t="s">
        <v>626</v>
      </c>
      <c r="N3584" s="2" t="s">
        <v>626</v>
      </c>
      <c r="O3584" s="195" t="s">
        <v>587</v>
      </c>
    </row>
    <row r="3585" spans="1:15" ht="15.75" thickBot="1">
      <c r="A3585" s="7">
        <v>2017</v>
      </c>
      <c r="B3585" s="7" t="s">
        <v>43</v>
      </c>
      <c r="C3585" s="8">
        <f t="shared" si="89"/>
        <v>42892</v>
      </c>
      <c r="D3585" s="7">
        <v>28</v>
      </c>
      <c r="E3585" s="7" t="str">
        <f t="shared" si="90"/>
        <v>S234289228</v>
      </c>
      <c r="F3585" s="5">
        <v>2021</v>
      </c>
      <c r="G3585" s="6">
        <v>210</v>
      </c>
      <c r="H3585" s="6" t="s">
        <v>5217</v>
      </c>
      <c r="I3585" s="6" t="s">
        <v>6826</v>
      </c>
      <c r="J3585" s="6" t="s">
        <v>1087</v>
      </c>
      <c r="K3585" s="196" t="s">
        <v>17</v>
      </c>
      <c r="L3585" s="6">
        <v>25</v>
      </c>
      <c r="M3585" s="196" t="s">
        <v>301</v>
      </c>
      <c r="N3585" s="6" t="s">
        <v>301</v>
      </c>
      <c r="O3585" s="197" t="s">
        <v>301</v>
      </c>
    </row>
    <row r="3586" spans="1:15" ht="16.5" thickTop="1" thickBot="1">
      <c r="A3586" s="7">
        <v>2017</v>
      </c>
      <c r="B3586" s="7" t="s">
        <v>42</v>
      </c>
      <c r="C3586" s="8">
        <f>C3585+7</f>
        <v>42899</v>
      </c>
      <c r="D3586" s="7">
        <v>1</v>
      </c>
      <c r="E3586" s="7" t="str">
        <f t="shared" si="90"/>
        <v>S24428991</v>
      </c>
      <c r="F3586" s="1" t="s">
        <v>0</v>
      </c>
    </row>
    <row r="3587" spans="1:15" ht="16.5" thickTop="1" thickBot="1">
      <c r="A3587" s="7">
        <v>2017</v>
      </c>
      <c r="B3587" s="7" t="s">
        <v>42</v>
      </c>
      <c r="C3587" s="8">
        <f>C3586</f>
        <v>42899</v>
      </c>
      <c r="D3587" s="7">
        <v>2</v>
      </c>
      <c r="E3587" s="7" t="str">
        <f t="shared" si="90"/>
        <v>S24428992</v>
      </c>
      <c r="F3587" s="338" t="s">
        <v>1</v>
      </c>
      <c r="G3587" s="341" t="s">
        <v>2</v>
      </c>
      <c r="H3587" s="342"/>
      <c r="I3587" s="342"/>
      <c r="J3587" s="343"/>
      <c r="K3587" s="344" t="s">
        <v>3</v>
      </c>
      <c r="L3587" s="343"/>
      <c r="M3587" s="344" t="s">
        <v>144</v>
      </c>
      <c r="N3587" s="342"/>
      <c r="O3587" s="342"/>
    </row>
    <row r="3588" spans="1:15" ht="18" customHeight="1" thickBot="1">
      <c r="A3588" s="7">
        <v>2017</v>
      </c>
      <c r="B3588" s="7" t="s">
        <v>42</v>
      </c>
      <c r="C3588" s="8">
        <f t="shared" ref="C3588:C3613" si="91">C3587</f>
        <v>42899</v>
      </c>
      <c r="D3588" s="7">
        <v>3</v>
      </c>
      <c r="E3588" s="7" t="str">
        <f t="shared" si="90"/>
        <v>S24428993</v>
      </c>
      <c r="F3588" s="339"/>
      <c r="G3588" s="345" t="s">
        <v>5</v>
      </c>
      <c r="H3588" s="347" t="s">
        <v>145</v>
      </c>
      <c r="I3588" s="348"/>
      <c r="J3588" s="349"/>
      <c r="K3588" s="350" t="s">
        <v>6</v>
      </c>
      <c r="L3588" s="352" t="s">
        <v>7</v>
      </c>
      <c r="M3588" s="350" t="s">
        <v>8</v>
      </c>
      <c r="N3588" s="354" t="s">
        <v>146</v>
      </c>
      <c r="O3588" s="356" t="s">
        <v>147</v>
      </c>
    </row>
    <row r="3589" spans="1:15" ht="15.75" thickBot="1">
      <c r="A3589" s="7">
        <v>2017</v>
      </c>
      <c r="B3589" s="7" t="s">
        <v>42</v>
      </c>
      <c r="C3589" s="8">
        <f t="shared" si="91"/>
        <v>42899</v>
      </c>
      <c r="D3589" s="7">
        <v>4</v>
      </c>
      <c r="E3589" s="7" t="str">
        <f t="shared" si="90"/>
        <v>S24428994</v>
      </c>
      <c r="F3589" s="340"/>
      <c r="G3589" s="346"/>
      <c r="H3589" s="191" t="s">
        <v>9</v>
      </c>
      <c r="I3589" s="192" t="s">
        <v>18</v>
      </c>
      <c r="J3589" s="193" t="s">
        <v>11</v>
      </c>
      <c r="K3589" s="351"/>
      <c r="L3589" s="353"/>
      <c r="M3589" s="351"/>
      <c r="N3589" s="355"/>
      <c r="O3589" s="357"/>
    </row>
    <row r="3590" spans="1:15">
      <c r="A3590" s="7">
        <v>2017</v>
      </c>
      <c r="B3590" s="7" t="s">
        <v>42</v>
      </c>
      <c r="C3590" s="8">
        <f t="shared" si="91"/>
        <v>42899</v>
      </c>
      <c r="D3590" s="7">
        <v>5</v>
      </c>
      <c r="E3590" s="7" t="str">
        <f t="shared" si="90"/>
        <v>S24428995</v>
      </c>
      <c r="F3590" s="3" t="s">
        <v>12</v>
      </c>
      <c r="G3590" s="2">
        <v>-15</v>
      </c>
      <c r="H3590" s="2" t="s">
        <v>6827</v>
      </c>
      <c r="I3590" s="2" t="s">
        <v>6828</v>
      </c>
      <c r="J3590" s="2" t="s">
        <v>564</v>
      </c>
      <c r="K3590" s="194" t="s">
        <v>17</v>
      </c>
      <c r="L3590" s="2">
        <v>56</v>
      </c>
      <c r="M3590" s="194" t="s">
        <v>2074</v>
      </c>
      <c r="N3590" s="2" t="s">
        <v>1667</v>
      </c>
      <c r="O3590" s="195" t="s">
        <v>2960</v>
      </c>
    </row>
    <row r="3591" spans="1:15">
      <c r="A3591" s="7">
        <v>2017</v>
      </c>
      <c r="B3591" s="7" t="s">
        <v>42</v>
      </c>
      <c r="C3591" s="8">
        <f t="shared" si="91"/>
        <v>42899</v>
      </c>
      <c r="D3591" s="7">
        <v>6</v>
      </c>
      <c r="E3591" s="7" t="str">
        <f t="shared" si="90"/>
        <v>S24428996</v>
      </c>
      <c r="F3591" s="4">
        <v>42887</v>
      </c>
      <c r="G3591" s="2">
        <v>105</v>
      </c>
      <c r="H3591" s="2" t="s">
        <v>6829</v>
      </c>
      <c r="I3591" s="2" t="s">
        <v>4510</v>
      </c>
      <c r="J3591" s="2" t="s">
        <v>2197</v>
      </c>
      <c r="K3591" s="194" t="s">
        <v>17</v>
      </c>
      <c r="L3591" s="2">
        <v>54</v>
      </c>
      <c r="M3591" s="194" t="s">
        <v>697</v>
      </c>
      <c r="N3591" s="2" t="s">
        <v>1684</v>
      </c>
      <c r="O3591" s="195">
        <v>50</v>
      </c>
    </row>
    <row r="3592" spans="1:15">
      <c r="A3592" s="7">
        <v>2017</v>
      </c>
      <c r="B3592" s="7" t="s">
        <v>42</v>
      </c>
      <c r="C3592" s="8">
        <f t="shared" si="91"/>
        <v>42899</v>
      </c>
      <c r="D3592" s="7">
        <v>7</v>
      </c>
      <c r="E3592" s="7" t="str">
        <f t="shared" si="90"/>
        <v>S24428997</v>
      </c>
      <c r="F3592" s="4">
        <v>42917</v>
      </c>
      <c r="G3592" s="2">
        <v>175</v>
      </c>
      <c r="H3592" s="2" t="s">
        <v>6830</v>
      </c>
      <c r="I3592" s="2" t="s">
        <v>6831</v>
      </c>
      <c r="J3592" s="2" t="s">
        <v>744</v>
      </c>
      <c r="K3592" s="194" t="s">
        <v>17</v>
      </c>
      <c r="L3592" s="2">
        <v>51</v>
      </c>
      <c r="M3592" s="194">
        <v>4</v>
      </c>
      <c r="N3592" s="2">
        <v>8</v>
      </c>
      <c r="O3592" s="195">
        <v>88</v>
      </c>
    </row>
    <row r="3593" spans="1:15">
      <c r="A3593" s="7">
        <v>2017</v>
      </c>
      <c r="B3593" s="7" t="s">
        <v>42</v>
      </c>
      <c r="C3593" s="8">
        <f t="shared" si="91"/>
        <v>42899</v>
      </c>
      <c r="D3593" s="7">
        <v>8</v>
      </c>
      <c r="E3593" s="7" t="str">
        <f t="shared" si="90"/>
        <v>S24428998</v>
      </c>
      <c r="F3593" s="4">
        <v>42948</v>
      </c>
      <c r="G3593" s="2">
        <v>200</v>
      </c>
      <c r="H3593" s="2" t="s">
        <v>6832</v>
      </c>
      <c r="I3593" s="2" t="s">
        <v>6833</v>
      </c>
      <c r="J3593" s="2" t="s">
        <v>4834</v>
      </c>
      <c r="K3593" s="194" t="s">
        <v>17</v>
      </c>
      <c r="L3593" s="2">
        <v>44</v>
      </c>
      <c r="M3593" s="194" t="s">
        <v>1715</v>
      </c>
      <c r="N3593" s="2">
        <v>0</v>
      </c>
      <c r="O3593" s="195" t="s">
        <v>4409</v>
      </c>
    </row>
    <row r="3594" spans="1:15">
      <c r="A3594" s="7">
        <v>2017</v>
      </c>
      <c r="B3594" s="7" t="s">
        <v>42</v>
      </c>
      <c r="C3594" s="8">
        <f t="shared" si="91"/>
        <v>42899</v>
      </c>
      <c r="D3594" s="7">
        <v>9</v>
      </c>
      <c r="E3594" s="7" t="str">
        <f t="shared" si="90"/>
        <v>S24428999</v>
      </c>
      <c r="F3594" s="4">
        <v>42979</v>
      </c>
      <c r="G3594" s="2">
        <v>225</v>
      </c>
      <c r="H3594" s="2" t="s">
        <v>6301</v>
      </c>
      <c r="I3594" s="2" t="s">
        <v>6834</v>
      </c>
      <c r="J3594" s="2" t="s">
        <v>3211</v>
      </c>
      <c r="K3594" s="194" t="s">
        <v>17</v>
      </c>
      <c r="L3594" s="2">
        <v>44</v>
      </c>
      <c r="M3594" s="194">
        <v>4</v>
      </c>
      <c r="N3594" s="2">
        <v>8</v>
      </c>
      <c r="O3594" s="195">
        <v>88</v>
      </c>
    </row>
    <row r="3595" spans="1:15">
      <c r="A3595" s="7">
        <v>2017</v>
      </c>
      <c r="B3595" s="7" t="s">
        <v>42</v>
      </c>
      <c r="C3595" s="8">
        <f t="shared" si="91"/>
        <v>42899</v>
      </c>
      <c r="D3595" s="7">
        <v>10</v>
      </c>
      <c r="E3595" s="7" t="str">
        <f t="shared" si="90"/>
        <v>S244289910</v>
      </c>
      <c r="F3595" s="3" t="s">
        <v>19</v>
      </c>
      <c r="G3595" s="2">
        <v>210</v>
      </c>
      <c r="H3595" s="2" t="s">
        <v>6835</v>
      </c>
      <c r="I3595" s="2" t="s">
        <v>1647</v>
      </c>
      <c r="J3595" s="2">
        <v>13</v>
      </c>
      <c r="K3595" s="194" t="s">
        <v>17</v>
      </c>
      <c r="L3595" s="2">
        <v>49</v>
      </c>
      <c r="M3595" s="194" t="s">
        <v>1665</v>
      </c>
      <c r="N3595" s="2" t="s">
        <v>871</v>
      </c>
      <c r="O3595" s="195" t="s">
        <v>2960</v>
      </c>
    </row>
    <row r="3596" spans="1:15">
      <c r="A3596" s="7">
        <v>2017</v>
      </c>
      <c r="B3596" s="7" t="s">
        <v>42</v>
      </c>
      <c r="C3596" s="8">
        <f t="shared" si="91"/>
        <v>42899</v>
      </c>
      <c r="D3596" s="7">
        <v>11</v>
      </c>
      <c r="E3596" s="7" t="str">
        <f t="shared" si="90"/>
        <v>S244289911</v>
      </c>
      <c r="F3596" s="3">
        <v>2018</v>
      </c>
      <c r="G3596" s="2">
        <v>200</v>
      </c>
      <c r="H3596" s="2" t="s">
        <v>6836</v>
      </c>
      <c r="I3596" s="2" t="s">
        <v>1494</v>
      </c>
      <c r="J3596" s="2" t="s">
        <v>558</v>
      </c>
      <c r="K3596" s="194" t="s">
        <v>17</v>
      </c>
      <c r="L3596" s="2">
        <v>35</v>
      </c>
      <c r="M3596" s="194" t="s">
        <v>432</v>
      </c>
      <c r="N3596" s="2" t="s">
        <v>4257</v>
      </c>
      <c r="O3596" s="195" t="s">
        <v>5513</v>
      </c>
    </row>
    <row r="3597" spans="1:15">
      <c r="A3597" s="7">
        <v>2017</v>
      </c>
      <c r="B3597" s="7" t="s">
        <v>42</v>
      </c>
      <c r="C3597" s="8">
        <f t="shared" si="91"/>
        <v>42899</v>
      </c>
      <c r="D3597" s="7">
        <v>12</v>
      </c>
      <c r="E3597" s="7" t="str">
        <f t="shared" si="90"/>
        <v>S244289912</v>
      </c>
      <c r="F3597" s="3">
        <v>2019</v>
      </c>
      <c r="G3597" s="2">
        <v>170</v>
      </c>
      <c r="H3597" s="2" t="s">
        <v>6837</v>
      </c>
      <c r="I3597" s="2" t="s">
        <v>6838</v>
      </c>
      <c r="J3597" s="2" t="s">
        <v>1295</v>
      </c>
      <c r="K3597" s="194" t="s">
        <v>17</v>
      </c>
      <c r="L3597" s="2">
        <v>29</v>
      </c>
      <c r="M3597" s="194" t="s">
        <v>5415</v>
      </c>
      <c r="N3597" s="2" t="s">
        <v>5119</v>
      </c>
      <c r="O3597" s="195" t="s">
        <v>301</v>
      </c>
    </row>
    <row r="3598" spans="1:15">
      <c r="A3598" s="7">
        <v>2017</v>
      </c>
      <c r="B3598" s="7" t="s">
        <v>42</v>
      </c>
      <c r="C3598" s="8">
        <f t="shared" si="91"/>
        <v>42899</v>
      </c>
      <c r="D3598" s="7">
        <v>13</v>
      </c>
      <c r="E3598" s="7" t="str">
        <f t="shared" si="90"/>
        <v>S244289913</v>
      </c>
      <c r="F3598" s="3">
        <v>2020</v>
      </c>
      <c r="G3598" s="2">
        <v>160</v>
      </c>
      <c r="H3598" s="2" t="s">
        <v>6839</v>
      </c>
      <c r="I3598" s="2" t="s">
        <v>6840</v>
      </c>
      <c r="J3598" s="2" t="s">
        <v>554</v>
      </c>
      <c r="K3598" s="194" t="s">
        <v>17</v>
      </c>
      <c r="L3598" s="2">
        <v>25</v>
      </c>
      <c r="M3598" s="194" t="s">
        <v>4912</v>
      </c>
      <c r="N3598" s="2" t="s">
        <v>432</v>
      </c>
      <c r="O3598" s="195" t="s">
        <v>4912</v>
      </c>
    </row>
    <row r="3599" spans="1:15" ht="15.75" thickBot="1">
      <c r="A3599" s="7">
        <v>2017</v>
      </c>
      <c r="B3599" s="7" t="s">
        <v>42</v>
      </c>
      <c r="C3599" s="8">
        <f t="shared" si="91"/>
        <v>42899</v>
      </c>
      <c r="D3599" s="7">
        <v>14</v>
      </c>
      <c r="E3599" s="7" t="str">
        <f t="shared" si="90"/>
        <v>S244289914</v>
      </c>
      <c r="F3599" s="5">
        <v>2021</v>
      </c>
      <c r="G3599" s="6">
        <v>155</v>
      </c>
      <c r="H3599" s="6" t="s">
        <v>6841</v>
      </c>
      <c r="I3599" s="6">
        <v>156</v>
      </c>
      <c r="J3599" s="6" t="s">
        <v>1362</v>
      </c>
      <c r="K3599" s="196" t="s">
        <v>17</v>
      </c>
      <c r="L3599" s="6">
        <v>22</v>
      </c>
      <c r="M3599" s="196" t="s">
        <v>1371</v>
      </c>
      <c r="N3599" s="6" t="s">
        <v>973</v>
      </c>
      <c r="O3599" s="197">
        <v>20</v>
      </c>
    </row>
    <row r="3600" spans="1:15" ht="16.5" thickTop="1" thickBot="1">
      <c r="A3600" s="7">
        <v>2017</v>
      </c>
      <c r="B3600" s="7" t="s">
        <v>42</v>
      </c>
      <c r="C3600" s="8">
        <f t="shared" si="91"/>
        <v>42899</v>
      </c>
      <c r="D3600" s="7">
        <v>15</v>
      </c>
      <c r="E3600" s="7" t="str">
        <f t="shared" si="90"/>
        <v>S244289915</v>
      </c>
      <c r="F3600" s="1" t="s">
        <v>15</v>
      </c>
    </row>
    <row r="3601" spans="1:15" ht="16.5" thickTop="1" thickBot="1">
      <c r="A3601" s="7">
        <v>2017</v>
      </c>
      <c r="B3601" s="7" t="s">
        <v>42</v>
      </c>
      <c r="C3601" s="8">
        <f t="shared" si="91"/>
        <v>42899</v>
      </c>
      <c r="D3601" s="7">
        <v>16</v>
      </c>
      <c r="E3601" s="7" t="str">
        <f t="shared" si="90"/>
        <v>S244289916</v>
      </c>
      <c r="F3601" s="338" t="s">
        <v>1</v>
      </c>
      <c r="G3601" s="341" t="s">
        <v>2</v>
      </c>
      <c r="H3601" s="342"/>
      <c r="I3601" s="342"/>
      <c r="J3601" s="343"/>
      <c r="K3601" s="344" t="s">
        <v>3</v>
      </c>
      <c r="L3601" s="343"/>
      <c r="M3601" s="344" t="s">
        <v>144</v>
      </c>
      <c r="N3601" s="342"/>
      <c r="O3601" s="342"/>
    </row>
    <row r="3602" spans="1:15" ht="18" customHeight="1" thickBot="1">
      <c r="A3602" s="7">
        <v>2017</v>
      </c>
      <c r="B3602" s="7" t="s">
        <v>42</v>
      </c>
      <c r="C3602" s="8">
        <f t="shared" si="91"/>
        <v>42899</v>
      </c>
      <c r="D3602" s="7">
        <v>17</v>
      </c>
      <c r="E3602" s="7" t="str">
        <f t="shared" si="90"/>
        <v>S244289917</v>
      </c>
      <c r="F3602" s="339"/>
      <c r="G3602" s="345" t="s">
        <v>5</v>
      </c>
      <c r="H3602" s="347" t="s">
        <v>145</v>
      </c>
      <c r="I3602" s="348"/>
      <c r="J3602" s="349"/>
      <c r="K3602" s="350" t="s">
        <v>6</v>
      </c>
      <c r="L3602" s="352" t="s">
        <v>7</v>
      </c>
      <c r="M3602" s="350" t="s">
        <v>8</v>
      </c>
      <c r="N3602" s="354" t="s">
        <v>146</v>
      </c>
      <c r="O3602" s="356" t="s">
        <v>147</v>
      </c>
    </row>
    <row r="3603" spans="1:15" ht="15.75" thickBot="1">
      <c r="A3603" s="7">
        <v>2017</v>
      </c>
      <c r="B3603" s="7" t="s">
        <v>42</v>
      </c>
      <c r="C3603" s="8">
        <f t="shared" si="91"/>
        <v>42899</v>
      </c>
      <c r="D3603" s="7">
        <v>18</v>
      </c>
      <c r="E3603" s="7" t="str">
        <f t="shared" si="90"/>
        <v>S244289918</v>
      </c>
      <c r="F3603" s="340"/>
      <c r="G3603" s="346"/>
      <c r="H3603" s="191" t="s">
        <v>9</v>
      </c>
      <c r="I3603" s="192" t="s">
        <v>18</v>
      </c>
      <c r="J3603" s="193" t="s">
        <v>11</v>
      </c>
      <c r="K3603" s="351"/>
      <c r="L3603" s="353"/>
      <c r="M3603" s="351"/>
      <c r="N3603" s="355"/>
      <c r="O3603" s="357"/>
    </row>
    <row r="3604" spans="1:15">
      <c r="A3604" s="7">
        <v>2017</v>
      </c>
      <c r="B3604" s="7" t="s">
        <v>42</v>
      </c>
      <c r="C3604" s="8">
        <f t="shared" si="91"/>
        <v>42899</v>
      </c>
      <c r="D3604" s="7">
        <v>19</v>
      </c>
      <c r="E3604" s="7" t="str">
        <f t="shared" si="90"/>
        <v>S244289919</v>
      </c>
      <c r="F3604" s="3" t="s">
        <v>16</v>
      </c>
      <c r="G3604" s="2">
        <v>50</v>
      </c>
      <c r="H3604" s="2" t="s">
        <v>6842</v>
      </c>
      <c r="I3604" s="2" t="s">
        <v>6843</v>
      </c>
      <c r="J3604" s="2" t="s">
        <v>590</v>
      </c>
      <c r="K3604" s="194" t="s">
        <v>17</v>
      </c>
      <c r="L3604" s="2">
        <v>51</v>
      </c>
      <c r="M3604" s="194" t="s">
        <v>301</v>
      </c>
      <c r="N3604" s="2" t="s">
        <v>1100</v>
      </c>
      <c r="O3604" s="195" t="s">
        <v>529</v>
      </c>
    </row>
    <row r="3605" spans="1:15">
      <c r="A3605" s="7">
        <v>2017</v>
      </c>
      <c r="B3605" s="7" t="s">
        <v>42</v>
      </c>
      <c r="C3605" s="8">
        <f t="shared" si="91"/>
        <v>42899</v>
      </c>
      <c r="D3605" s="7">
        <v>20</v>
      </c>
      <c r="E3605" s="7" t="str">
        <f t="shared" si="90"/>
        <v>S244289920</v>
      </c>
      <c r="F3605" s="4">
        <v>42887</v>
      </c>
      <c r="G3605" s="2">
        <v>155</v>
      </c>
      <c r="H3605" s="2" t="s">
        <v>6844</v>
      </c>
      <c r="I3605" s="2" t="s">
        <v>6845</v>
      </c>
      <c r="J3605" s="2" t="s">
        <v>6846</v>
      </c>
      <c r="K3605" s="194" t="s">
        <v>17</v>
      </c>
      <c r="L3605" s="2">
        <v>50</v>
      </c>
      <c r="M3605" s="194" t="s">
        <v>741</v>
      </c>
      <c r="N3605" s="2" t="s">
        <v>312</v>
      </c>
      <c r="O3605" s="195" t="s">
        <v>731</v>
      </c>
    </row>
    <row r="3606" spans="1:15">
      <c r="A3606" s="7">
        <v>2017</v>
      </c>
      <c r="B3606" s="7" t="s">
        <v>42</v>
      </c>
      <c r="C3606" s="8">
        <f t="shared" si="91"/>
        <v>42899</v>
      </c>
      <c r="D3606" s="7">
        <v>21</v>
      </c>
      <c r="E3606" s="7" t="str">
        <f t="shared" si="90"/>
        <v>S244289921</v>
      </c>
      <c r="F3606" s="4">
        <v>42917</v>
      </c>
      <c r="G3606" s="2">
        <v>225</v>
      </c>
      <c r="H3606" s="2" t="s">
        <v>6847</v>
      </c>
      <c r="I3606" s="2" t="s">
        <v>6848</v>
      </c>
      <c r="J3606" s="2" t="s">
        <v>6849</v>
      </c>
      <c r="K3606" s="194" t="s">
        <v>17</v>
      </c>
      <c r="L3606" s="2">
        <v>45</v>
      </c>
      <c r="M3606" s="194" t="s">
        <v>312</v>
      </c>
      <c r="N3606" s="2" t="s">
        <v>1715</v>
      </c>
      <c r="O3606" s="195" t="s">
        <v>1714</v>
      </c>
    </row>
    <row r="3607" spans="1:15">
      <c r="A3607" s="7">
        <v>2017</v>
      </c>
      <c r="B3607" s="7" t="s">
        <v>42</v>
      </c>
      <c r="C3607" s="8">
        <f t="shared" si="91"/>
        <v>42899</v>
      </c>
      <c r="D3607" s="7">
        <v>22</v>
      </c>
      <c r="E3607" s="7" t="str">
        <f t="shared" si="90"/>
        <v>S244289922</v>
      </c>
      <c r="F3607" s="4">
        <v>42948</v>
      </c>
      <c r="G3607" s="2">
        <v>250</v>
      </c>
      <c r="H3607" s="2" t="s">
        <v>6850</v>
      </c>
      <c r="I3607" s="2" t="s">
        <v>6851</v>
      </c>
      <c r="J3607" s="2" t="s">
        <v>6852</v>
      </c>
      <c r="K3607" s="194" t="s">
        <v>17</v>
      </c>
      <c r="L3607" s="2">
        <v>42</v>
      </c>
      <c r="M3607" s="194" t="s">
        <v>519</v>
      </c>
      <c r="N3607" s="2">
        <v>0</v>
      </c>
      <c r="O3607" s="195" t="s">
        <v>1844</v>
      </c>
    </row>
    <row r="3608" spans="1:15">
      <c r="A3608" s="7">
        <v>2017</v>
      </c>
      <c r="B3608" s="7" t="s">
        <v>42</v>
      </c>
      <c r="C3608" s="8">
        <f t="shared" si="91"/>
        <v>42899</v>
      </c>
      <c r="D3608" s="7">
        <v>23</v>
      </c>
      <c r="E3608" s="7" t="str">
        <f t="shared" si="90"/>
        <v>S244289923</v>
      </c>
      <c r="F3608" s="4">
        <v>42979</v>
      </c>
      <c r="G3608" s="2">
        <v>275</v>
      </c>
      <c r="H3608" s="2" t="s">
        <v>6853</v>
      </c>
      <c r="I3608" s="2" t="s">
        <v>6854</v>
      </c>
      <c r="J3608" s="2" t="s">
        <v>6855</v>
      </c>
      <c r="K3608" s="194" t="s">
        <v>17</v>
      </c>
      <c r="L3608" s="2">
        <v>41</v>
      </c>
      <c r="M3608" s="194">
        <v>24</v>
      </c>
      <c r="N3608" s="2">
        <v>4</v>
      </c>
      <c r="O3608" s="195">
        <v>72</v>
      </c>
    </row>
    <row r="3609" spans="1:15">
      <c r="A3609" s="7">
        <v>2017</v>
      </c>
      <c r="B3609" s="7" t="s">
        <v>42</v>
      </c>
      <c r="C3609" s="8">
        <f t="shared" si="91"/>
        <v>42899</v>
      </c>
      <c r="D3609" s="7">
        <v>24</v>
      </c>
      <c r="E3609" s="7" t="str">
        <f t="shared" si="90"/>
        <v>S244289924</v>
      </c>
      <c r="F3609" s="3" t="s">
        <v>19</v>
      </c>
      <c r="G3609" s="2">
        <v>260</v>
      </c>
      <c r="H3609" s="2" t="s">
        <v>6856</v>
      </c>
      <c r="I3609" s="2" t="s">
        <v>6857</v>
      </c>
      <c r="J3609" s="2" t="s">
        <v>6858</v>
      </c>
      <c r="K3609" s="194" t="s">
        <v>17</v>
      </c>
      <c r="L3609" s="2">
        <v>42</v>
      </c>
      <c r="M3609" s="194" t="s">
        <v>730</v>
      </c>
      <c r="N3609" s="2">
        <v>0</v>
      </c>
      <c r="O3609" s="195" t="s">
        <v>4632</v>
      </c>
    </row>
    <row r="3610" spans="1:15">
      <c r="A3610" s="7">
        <v>2017</v>
      </c>
      <c r="B3610" s="7" t="s">
        <v>42</v>
      </c>
      <c r="C3610" s="8">
        <f t="shared" si="91"/>
        <v>42899</v>
      </c>
      <c r="D3610" s="7">
        <v>25</v>
      </c>
      <c r="E3610" s="7" t="str">
        <f t="shared" si="90"/>
        <v>S244289925</v>
      </c>
      <c r="F3610" s="3">
        <v>2018</v>
      </c>
      <c r="G3610" s="2">
        <v>245</v>
      </c>
      <c r="H3610" s="2" t="s">
        <v>6859</v>
      </c>
      <c r="I3610" s="2" t="s">
        <v>6860</v>
      </c>
      <c r="J3610" s="2" t="s">
        <v>2371</v>
      </c>
      <c r="K3610" s="194" t="s">
        <v>17</v>
      </c>
      <c r="L3610" s="2">
        <v>32</v>
      </c>
      <c r="M3610" s="194" t="s">
        <v>1153</v>
      </c>
      <c r="N3610" s="2" t="s">
        <v>1229</v>
      </c>
      <c r="O3610" s="195" t="s">
        <v>484</v>
      </c>
    </row>
    <row r="3611" spans="1:15">
      <c r="A3611" s="7">
        <v>2017</v>
      </c>
      <c r="B3611" s="7" t="s">
        <v>42</v>
      </c>
      <c r="C3611" s="8">
        <f t="shared" si="91"/>
        <v>42899</v>
      </c>
      <c r="D3611" s="7">
        <v>26</v>
      </c>
      <c r="E3611" s="7" t="str">
        <f t="shared" si="90"/>
        <v>S244289926</v>
      </c>
      <c r="F3611" s="3">
        <v>2019</v>
      </c>
      <c r="G3611" s="2">
        <v>210</v>
      </c>
      <c r="H3611" s="2" t="s">
        <v>6861</v>
      </c>
      <c r="I3611" s="2" t="s">
        <v>6862</v>
      </c>
      <c r="J3611" s="2" t="s">
        <v>1325</v>
      </c>
      <c r="K3611" s="194" t="s">
        <v>17</v>
      </c>
      <c r="L3611" s="2">
        <v>27</v>
      </c>
      <c r="M3611" s="194" t="s">
        <v>484</v>
      </c>
      <c r="N3611" s="2" t="s">
        <v>301</v>
      </c>
      <c r="O3611" s="195" t="s">
        <v>596</v>
      </c>
    </row>
    <row r="3612" spans="1:15">
      <c r="A3612" s="7">
        <v>2017</v>
      </c>
      <c r="B3612" s="7" t="s">
        <v>42</v>
      </c>
      <c r="C3612" s="8">
        <f t="shared" si="91"/>
        <v>42899</v>
      </c>
      <c r="D3612" s="7">
        <v>27</v>
      </c>
      <c r="E3612" s="7" t="str">
        <f t="shared" si="90"/>
        <v>S244289927</v>
      </c>
      <c r="F3612" s="3">
        <v>2020</v>
      </c>
      <c r="G3612" s="2">
        <v>200</v>
      </c>
      <c r="H3612" s="2" t="s">
        <v>6863</v>
      </c>
      <c r="I3612" s="2" t="s">
        <v>6864</v>
      </c>
      <c r="J3612" s="2" t="s">
        <v>2089</v>
      </c>
      <c r="K3612" s="194" t="s">
        <v>17</v>
      </c>
      <c r="L3612" s="2">
        <v>23</v>
      </c>
      <c r="M3612" s="194">
        <v>40</v>
      </c>
      <c r="N3612" s="2">
        <v>28</v>
      </c>
      <c r="O3612" s="195">
        <v>32</v>
      </c>
    </row>
    <row r="3613" spans="1:15" ht="15.75" thickBot="1">
      <c r="A3613" s="7">
        <v>2017</v>
      </c>
      <c r="B3613" s="7" t="s">
        <v>42</v>
      </c>
      <c r="C3613" s="8">
        <f t="shared" si="91"/>
        <v>42899</v>
      </c>
      <c r="D3613" s="7">
        <v>28</v>
      </c>
      <c r="E3613" s="7" t="str">
        <f t="shared" si="90"/>
        <v>S244289928</v>
      </c>
      <c r="F3613" s="5">
        <v>2021</v>
      </c>
      <c r="G3613" s="6">
        <v>195</v>
      </c>
      <c r="H3613" s="6" t="s">
        <v>6865</v>
      </c>
      <c r="I3613" s="6" t="s">
        <v>6336</v>
      </c>
      <c r="J3613" s="6" t="s">
        <v>6866</v>
      </c>
      <c r="K3613" s="196" t="s">
        <v>17</v>
      </c>
      <c r="L3613" s="6">
        <v>20</v>
      </c>
      <c r="M3613" s="196">
        <v>28</v>
      </c>
      <c r="N3613" s="6">
        <v>32</v>
      </c>
      <c r="O3613" s="197">
        <v>40</v>
      </c>
    </row>
    <row r="3614" spans="1:15" ht="16.5" thickTop="1" thickBot="1">
      <c r="A3614" s="7">
        <v>2017</v>
      </c>
      <c r="B3614" s="7" t="s">
        <v>41</v>
      </c>
      <c r="C3614" s="8">
        <f>C3613+7</f>
        <v>42906</v>
      </c>
      <c r="D3614" s="7">
        <v>1</v>
      </c>
      <c r="E3614" s="7" t="str">
        <f t="shared" si="90"/>
        <v>S25429061</v>
      </c>
      <c r="F3614" s="1" t="s">
        <v>0</v>
      </c>
    </row>
    <row r="3615" spans="1:15" ht="16.5" thickTop="1" thickBot="1">
      <c r="A3615" s="7">
        <v>2017</v>
      </c>
      <c r="B3615" s="7" t="s">
        <v>41</v>
      </c>
      <c r="C3615" s="8">
        <f>C3614</f>
        <v>42906</v>
      </c>
      <c r="D3615" s="7">
        <v>2</v>
      </c>
      <c r="E3615" s="7" t="str">
        <f t="shared" si="90"/>
        <v>S25429062</v>
      </c>
      <c r="F3615" s="338" t="s">
        <v>1</v>
      </c>
      <c r="G3615" s="341" t="s">
        <v>2</v>
      </c>
      <c r="H3615" s="342"/>
      <c r="I3615" s="342"/>
      <c r="J3615" s="343"/>
      <c r="K3615" s="344" t="s">
        <v>3</v>
      </c>
      <c r="L3615" s="343"/>
      <c r="M3615" s="344" t="s">
        <v>144</v>
      </c>
      <c r="N3615" s="342"/>
      <c r="O3615" s="342"/>
    </row>
    <row r="3616" spans="1:15" ht="18" customHeight="1" thickBot="1">
      <c r="A3616" s="7">
        <v>2017</v>
      </c>
      <c r="B3616" s="7" t="s">
        <v>41</v>
      </c>
      <c r="C3616" s="8">
        <f t="shared" ref="C3616:C3641" si="92">C3615</f>
        <v>42906</v>
      </c>
      <c r="D3616" s="7">
        <v>3</v>
      </c>
      <c r="E3616" s="7" t="str">
        <f t="shared" si="90"/>
        <v>S25429063</v>
      </c>
      <c r="F3616" s="339"/>
      <c r="G3616" s="345" t="s">
        <v>5</v>
      </c>
      <c r="H3616" s="347" t="s">
        <v>145</v>
      </c>
      <c r="I3616" s="348"/>
      <c r="J3616" s="349"/>
      <c r="K3616" s="350" t="s">
        <v>6</v>
      </c>
      <c r="L3616" s="352" t="s">
        <v>7</v>
      </c>
      <c r="M3616" s="350" t="s">
        <v>8</v>
      </c>
      <c r="N3616" s="354" t="s">
        <v>146</v>
      </c>
      <c r="O3616" s="356" t="s">
        <v>147</v>
      </c>
    </row>
    <row r="3617" spans="1:15" ht="15.75" thickBot="1">
      <c r="A3617" s="7">
        <v>2017</v>
      </c>
      <c r="B3617" s="7" t="s">
        <v>41</v>
      </c>
      <c r="C3617" s="8">
        <f t="shared" si="92"/>
        <v>42906</v>
      </c>
      <c r="D3617" s="7">
        <v>4</v>
      </c>
      <c r="E3617" s="7" t="str">
        <f t="shared" si="90"/>
        <v>S25429064</v>
      </c>
      <c r="F3617" s="340"/>
      <c r="G3617" s="346"/>
      <c r="H3617" s="191" t="s">
        <v>9</v>
      </c>
      <c r="I3617" s="192" t="s">
        <v>18</v>
      </c>
      <c r="J3617" s="193" t="s">
        <v>11</v>
      </c>
      <c r="K3617" s="351"/>
      <c r="L3617" s="353"/>
      <c r="M3617" s="351"/>
      <c r="N3617" s="355"/>
      <c r="O3617" s="357"/>
    </row>
    <row r="3618" spans="1:15">
      <c r="A3618" s="7">
        <v>2017</v>
      </c>
      <c r="B3618" s="7" t="s">
        <v>41</v>
      </c>
      <c r="C3618" s="8">
        <f t="shared" si="92"/>
        <v>42906</v>
      </c>
      <c r="D3618" s="7">
        <v>5</v>
      </c>
      <c r="E3618" s="7" t="str">
        <f t="shared" si="90"/>
        <v>S25429065</v>
      </c>
      <c r="F3618" s="3" t="s">
        <v>12</v>
      </c>
      <c r="G3618" s="2">
        <v>-10</v>
      </c>
      <c r="H3618" s="2" t="s">
        <v>6867</v>
      </c>
      <c r="I3618" s="2" t="s">
        <v>6867</v>
      </c>
      <c r="J3618" s="2" t="s">
        <v>272</v>
      </c>
      <c r="K3618" s="194" t="s">
        <v>17</v>
      </c>
      <c r="L3618" s="2">
        <v>57</v>
      </c>
      <c r="M3618" s="194" t="s">
        <v>1665</v>
      </c>
      <c r="N3618" s="2" t="s">
        <v>2076</v>
      </c>
      <c r="O3618" s="195" t="s">
        <v>872</v>
      </c>
    </row>
    <row r="3619" spans="1:15">
      <c r="A3619" s="7">
        <v>2017</v>
      </c>
      <c r="B3619" s="7" t="s">
        <v>41</v>
      </c>
      <c r="C3619" s="8">
        <f t="shared" si="92"/>
        <v>42906</v>
      </c>
      <c r="D3619" s="7">
        <v>6</v>
      </c>
      <c r="E3619" s="7" t="str">
        <f t="shared" si="90"/>
        <v>S25429066</v>
      </c>
      <c r="F3619" s="4">
        <v>42887</v>
      </c>
      <c r="G3619" s="2">
        <v>115</v>
      </c>
      <c r="H3619" s="2" t="s">
        <v>6868</v>
      </c>
      <c r="I3619" s="2" t="s">
        <v>6869</v>
      </c>
      <c r="J3619" s="2" t="s">
        <v>595</v>
      </c>
      <c r="K3619" s="194" t="s">
        <v>17</v>
      </c>
      <c r="L3619" s="2">
        <v>57</v>
      </c>
      <c r="M3619" s="194" t="s">
        <v>1208</v>
      </c>
      <c r="N3619" s="2" t="s">
        <v>691</v>
      </c>
      <c r="O3619" s="195" t="s">
        <v>5866</v>
      </c>
    </row>
    <row r="3620" spans="1:15">
      <c r="A3620" s="7">
        <v>2017</v>
      </c>
      <c r="B3620" s="7" t="s">
        <v>41</v>
      </c>
      <c r="C3620" s="8">
        <f t="shared" si="92"/>
        <v>42906</v>
      </c>
      <c r="D3620" s="7">
        <v>7</v>
      </c>
      <c r="E3620" s="7" t="str">
        <f t="shared" si="90"/>
        <v>S25429067</v>
      </c>
      <c r="F3620" s="4">
        <v>42917</v>
      </c>
      <c r="G3620" s="2">
        <v>205</v>
      </c>
      <c r="H3620" s="2" t="s">
        <v>6870</v>
      </c>
      <c r="I3620" s="2" t="s">
        <v>6871</v>
      </c>
      <c r="J3620" s="2" t="s">
        <v>2254</v>
      </c>
      <c r="K3620" s="194" t="s">
        <v>17</v>
      </c>
      <c r="L3620" s="2">
        <v>55</v>
      </c>
      <c r="M3620" s="194">
        <v>0</v>
      </c>
      <c r="N3620" s="2" t="s">
        <v>763</v>
      </c>
      <c r="O3620" s="195" t="s">
        <v>6872</v>
      </c>
    </row>
    <row r="3621" spans="1:15">
      <c r="A3621" s="7">
        <v>2017</v>
      </c>
      <c r="B3621" s="7" t="s">
        <v>41</v>
      </c>
      <c r="C3621" s="8">
        <f t="shared" si="92"/>
        <v>42906</v>
      </c>
      <c r="D3621" s="7">
        <v>8</v>
      </c>
      <c r="E3621" s="7" t="str">
        <f t="shared" si="90"/>
        <v>S25429068</v>
      </c>
      <c r="F3621" s="4">
        <v>42948</v>
      </c>
      <c r="G3621" s="2">
        <v>210</v>
      </c>
      <c r="H3621" s="2" t="s">
        <v>6873</v>
      </c>
      <c r="I3621" s="2" t="s">
        <v>6874</v>
      </c>
      <c r="J3621" s="2" t="s">
        <v>3309</v>
      </c>
      <c r="K3621" s="194" t="s">
        <v>17</v>
      </c>
      <c r="L3621" s="2">
        <v>49</v>
      </c>
      <c r="M3621" s="194" t="s">
        <v>1667</v>
      </c>
      <c r="N3621" s="2" t="s">
        <v>1667</v>
      </c>
      <c r="O3621" s="195" t="s">
        <v>3839</v>
      </c>
    </row>
    <row r="3622" spans="1:15">
      <c r="A3622" s="7">
        <v>2017</v>
      </c>
      <c r="B3622" s="7" t="s">
        <v>41</v>
      </c>
      <c r="C3622" s="8">
        <f t="shared" si="92"/>
        <v>42906</v>
      </c>
      <c r="D3622" s="7">
        <v>9</v>
      </c>
      <c r="E3622" s="7" t="str">
        <f t="shared" si="90"/>
        <v>S25429069</v>
      </c>
      <c r="F3622" s="4">
        <v>42979</v>
      </c>
      <c r="G3622" s="2">
        <v>210</v>
      </c>
      <c r="H3622" s="2" t="s">
        <v>6875</v>
      </c>
      <c r="I3622" s="2" t="s">
        <v>6876</v>
      </c>
      <c r="J3622" s="2" t="s">
        <v>1179</v>
      </c>
      <c r="K3622" s="194" t="s">
        <v>17</v>
      </c>
      <c r="L3622" s="2">
        <v>48</v>
      </c>
      <c r="M3622" s="194" t="s">
        <v>1379</v>
      </c>
      <c r="N3622" s="2" t="s">
        <v>945</v>
      </c>
      <c r="O3622" s="195" t="s">
        <v>6877</v>
      </c>
    </row>
    <row r="3623" spans="1:15">
      <c r="A3623" s="7">
        <v>2017</v>
      </c>
      <c r="B3623" s="7" t="s">
        <v>41</v>
      </c>
      <c r="C3623" s="8">
        <f t="shared" si="92"/>
        <v>42906</v>
      </c>
      <c r="D3623" s="7">
        <v>10</v>
      </c>
      <c r="E3623" s="7" t="str">
        <f t="shared" si="90"/>
        <v>S254290610</v>
      </c>
      <c r="F3623" s="3" t="s">
        <v>19</v>
      </c>
      <c r="G3623" s="2">
        <v>230</v>
      </c>
      <c r="H3623" s="2" t="s">
        <v>6878</v>
      </c>
      <c r="I3623" s="2" t="s">
        <v>6878</v>
      </c>
      <c r="J3623" s="2" t="s">
        <v>2580</v>
      </c>
      <c r="K3623" s="194" t="s">
        <v>17</v>
      </c>
      <c r="L3623" s="2">
        <v>49</v>
      </c>
      <c r="M3623" s="194" t="s">
        <v>4707</v>
      </c>
      <c r="N3623" s="2" t="s">
        <v>466</v>
      </c>
      <c r="O3623" s="195" t="s">
        <v>6879</v>
      </c>
    </row>
    <row r="3624" spans="1:15">
      <c r="A3624" s="7">
        <v>2017</v>
      </c>
      <c r="B3624" s="7" t="s">
        <v>41</v>
      </c>
      <c r="C3624" s="8">
        <f t="shared" si="92"/>
        <v>42906</v>
      </c>
      <c r="D3624" s="7">
        <v>11</v>
      </c>
      <c r="E3624" s="7" t="str">
        <f t="shared" si="90"/>
        <v>S254290611</v>
      </c>
      <c r="F3624" s="3">
        <v>2018</v>
      </c>
      <c r="G3624" s="2">
        <v>200</v>
      </c>
      <c r="H3624" s="2" t="s">
        <v>6880</v>
      </c>
      <c r="I3624" s="2" t="s">
        <v>5608</v>
      </c>
      <c r="J3624" s="2" t="s">
        <v>2257</v>
      </c>
      <c r="K3624" s="194" t="s">
        <v>17</v>
      </c>
      <c r="L3624" s="2">
        <v>38</v>
      </c>
      <c r="M3624" s="194" t="s">
        <v>1825</v>
      </c>
      <c r="N3624" s="2" t="s">
        <v>2151</v>
      </c>
      <c r="O3624" s="195" t="s">
        <v>265</v>
      </c>
    </row>
    <row r="3625" spans="1:15">
      <c r="A3625" s="7">
        <v>2017</v>
      </c>
      <c r="B3625" s="7" t="s">
        <v>41</v>
      </c>
      <c r="C3625" s="8">
        <f t="shared" si="92"/>
        <v>42906</v>
      </c>
      <c r="D3625" s="7">
        <v>12</v>
      </c>
      <c r="E3625" s="7" t="str">
        <f t="shared" si="90"/>
        <v>S254290612</v>
      </c>
      <c r="F3625" s="3">
        <v>2019</v>
      </c>
      <c r="G3625" s="2">
        <v>170</v>
      </c>
      <c r="H3625" s="2" t="s">
        <v>6881</v>
      </c>
      <c r="I3625" s="2" t="s">
        <v>3385</v>
      </c>
      <c r="J3625" s="2" t="s">
        <v>1694</v>
      </c>
      <c r="K3625" s="194" t="s">
        <v>17</v>
      </c>
      <c r="L3625" s="2">
        <v>32</v>
      </c>
      <c r="M3625" s="194" t="s">
        <v>340</v>
      </c>
      <c r="N3625" s="2">
        <v>60</v>
      </c>
      <c r="O3625" s="195" t="s">
        <v>1459</v>
      </c>
    </row>
    <row r="3626" spans="1:15">
      <c r="A3626" s="7">
        <v>2017</v>
      </c>
      <c r="B3626" s="7" t="s">
        <v>41</v>
      </c>
      <c r="C3626" s="8">
        <f t="shared" si="92"/>
        <v>42906</v>
      </c>
      <c r="D3626" s="7">
        <v>13</v>
      </c>
      <c r="E3626" s="7" t="str">
        <f t="shared" si="90"/>
        <v>S254290613</v>
      </c>
      <c r="F3626" s="3">
        <v>2020</v>
      </c>
      <c r="G3626" s="2">
        <v>160</v>
      </c>
      <c r="H3626" s="2" t="s">
        <v>5379</v>
      </c>
      <c r="I3626" s="2" t="s">
        <v>6882</v>
      </c>
      <c r="J3626" s="2" t="s">
        <v>3740</v>
      </c>
      <c r="K3626" s="194" t="s">
        <v>17</v>
      </c>
      <c r="L3626" s="2">
        <v>27</v>
      </c>
      <c r="M3626" s="194" t="s">
        <v>483</v>
      </c>
      <c r="N3626" s="2" t="s">
        <v>535</v>
      </c>
      <c r="O3626" s="195" t="s">
        <v>483</v>
      </c>
    </row>
    <row r="3627" spans="1:15" ht="15.75" thickBot="1">
      <c r="A3627" s="7">
        <v>2017</v>
      </c>
      <c r="B3627" s="7" t="s">
        <v>41</v>
      </c>
      <c r="C3627" s="8">
        <f t="shared" si="92"/>
        <v>42906</v>
      </c>
      <c r="D3627" s="7">
        <v>14</v>
      </c>
      <c r="E3627" s="7" t="str">
        <f t="shared" si="90"/>
        <v>S254290614</v>
      </c>
      <c r="F3627" s="5">
        <v>2021</v>
      </c>
      <c r="G3627" s="6">
        <v>155</v>
      </c>
      <c r="H3627" s="6" t="s">
        <v>6883</v>
      </c>
      <c r="I3627" s="6" t="s">
        <v>6841</v>
      </c>
      <c r="J3627" s="6" t="s">
        <v>2616</v>
      </c>
      <c r="K3627" s="196" t="s">
        <v>17</v>
      </c>
      <c r="L3627" s="6">
        <v>23</v>
      </c>
      <c r="M3627" s="196" t="s">
        <v>402</v>
      </c>
      <c r="N3627" s="6" t="s">
        <v>6884</v>
      </c>
      <c r="O3627" s="197" t="s">
        <v>1446</v>
      </c>
    </row>
    <row r="3628" spans="1:15" ht="16.5" thickTop="1" thickBot="1">
      <c r="A3628" s="7">
        <v>2017</v>
      </c>
      <c r="B3628" s="7" t="s">
        <v>41</v>
      </c>
      <c r="C3628" s="8">
        <f t="shared" si="92"/>
        <v>42906</v>
      </c>
      <c r="D3628" s="7">
        <v>15</v>
      </c>
      <c r="E3628" s="7" t="str">
        <f t="shared" si="90"/>
        <v>S254290615</v>
      </c>
      <c r="F3628" s="1" t="s">
        <v>15</v>
      </c>
    </row>
    <row r="3629" spans="1:15" ht="16.5" thickTop="1" thickBot="1">
      <c r="A3629" s="7">
        <v>2017</v>
      </c>
      <c r="B3629" s="7" t="s">
        <v>41</v>
      </c>
      <c r="C3629" s="8">
        <f t="shared" si="92"/>
        <v>42906</v>
      </c>
      <c r="D3629" s="7">
        <v>16</v>
      </c>
      <c r="E3629" s="7" t="str">
        <f t="shared" si="90"/>
        <v>S254290616</v>
      </c>
      <c r="F3629" s="338" t="s">
        <v>1</v>
      </c>
      <c r="G3629" s="341" t="s">
        <v>2</v>
      </c>
      <c r="H3629" s="342"/>
      <c r="I3629" s="342"/>
      <c r="J3629" s="343"/>
      <c r="K3629" s="344" t="s">
        <v>3</v>
      </c>
      <c r="L3629" s="343"/>
      <c r="M3629" s="344" t="s">
        <v>144</v>
      </c>
      <c r="N3629" s="342"/>
      <c r="O3629" s="342"/>
    </row>
    <row r="3630" spans="1:15" ht="18" customHeight="1" thickBot="1">
      <c r="A3630" s="7">
        <v>2017</v>
      </c>
      <c r="B3630" s="7" t="s">
        <v>41</v>
      </c>
      <c r="C3630" s="8">
        <f t="shared" si="92"/>
        <v>42906</v>
      </c>
      <c r="D3630" s="7">
        <v>17</v>
      </c>
      <c r="E3630" s="7" t="str">
        <f t="shared" ref="E3630:E3669" si="93">B3630&amp;C3630&amp;D3630</f>
        <v>S254290617</v>
      </c>
      <c r="F3630" s="339"/>
      <c r="G3630" s="345" t="s">
        <v>5</v>
      </c>
      <c r="H3630" s="347" t="s">
        <v>145</v>
      </c>
      <c r="I3630" s="348"/>
      <c r="J3630" s="349"/>
      <c r="K3630" s="350" t="s">
        <v>6</v>
      </c>
      <c r="L3630" s="352" t="s">
        <v>7</v>
      </c>
      <c r="M3630" s="350" t="s">
        <v>8</v>
      </c>
      <c r="N3630" s="354" t="s">
        <v>146</v>
      </c>
      <c r="O3630" s="356" t="s">
        <v>147</v>
      </c>
    </row>
    <row r="3631" spans="1:15" ht="15.75" thickBot="1">
      <c r="A3631" s="7">
        <v>2017</v>
      </c>
      <c r="B3631" s="7" t="s">
        <v>41</v>
      </c>
      <c r="C3631" s="8">
        <f t="shared" si="92"/>
        <v>42906</v>
      </c>
      <c r="D3631" s="7">
        <v>18</v>
      </c>
      <c r="E3631" s="7" t="str">
        <f t="shared" si="93"/>
        <v>S254290618</v>
      </c>
      <c r="F3631" s="340"/>
      <c r="G3631" s="346"/>
      <c r="H3631" s="191" t="s">
        <v>9</v>
      </c>
      <c r="I3631" s="192" t="s">
        <v>18</v>
      </c>
      <c r="J3631" s="193" t="s">
        <v>11</v>
      </c>
      <c r="K3631" s="351"/>
      <c r="L3631" s="353"/>
      <c r="M3631" s="351"/>
      <c r="N3631" s="355"/>
      <c r="O3631" s="357"/>
    </row>
    <row r="3632" spans="1:15">
      <c r="A3632" s="7">
        <v>2017</v>
      </c>
      <c r="B3632" s="7" t="s">
        <v>41</v>
      </c>
      <c r="C3632" s="8">
        <f t="shared" si="92"/>
        <v>42906</v>
      </c>
      <c r="D3632" s="7">
        <v>19</v>
      </c>
      <c r="E3632" s="7" t="str">
        <f t="shared" si="93"/>
        <v>S254290619</v>
      </c>
      <c r="F3632" s="3" t="s">
        <v>16</v>
      </c>
      <c r="G3632" s="2">
        <v>70</v>
      </c>
      <c r="H3632" s="2" t="s">
        <v>6885</v>
      </c>
      <c r="I3632" s="2" t="s">
        <v>6886</v>
      </c>
      <c r="J3632" s="2" t="s">
        <v>6849</v>
      </c>
      <c r="K3632" s="194" t="s">
        <v>17</v>
      </c>
      <c r="L3632" s="2">
        <v>47</v>
      </c>
      <c r="M3632" s="194" t="s">
        <v>472</v>
      </c>
      <c r="N3632" s="2" t="s">
        <v>1138</v>
      </c>
      <c r="O3632" s="195" t="s">
        <v>4455</v>
      </c>
    </row>
    <row r="3633" spans="1:15">
      <c r="A3633" s="7">
        <v>2017</v>
      </c>
      <c r="B3633" s="7" t="s">
        <v>41</v>
      </c>
      <c r="C3633" s="8">
        <f t="shared" si="92"/>
        <v>42906</v>
      </c>
      <c r="D3633" s="7">
        <v>20</v>
      </c>
      <c r="E3633" s="7" t="str">
        <f t="shared" si="93"/>
        <v>S254290620</v>
      </c>
      <c r="F3633" s="4">
        <v>42887</v>
      </c>
      <c r="G3633" s="2">
        <v>185</v>
      </c>
      <c r="H3633" s="2" t="s">
        <v>281</v>
      </c>
      <c r="I3633" s="2" t="s">
        <v>6887</v>
      </c>
      <c r="J3633" s="2" t="s">
        <v>6888</v>
      </c>
      <c r="K3633" s="194" t="s">
        <v>17</v>
      </c>
      <c r="L3633" s="2">
        <v>51</v>
      </c>
      <c r="M3633" s="194">
        <v>0</v>
      </c>
      <c r="N3633" s="2" t="s">
        <v>976</v>
      </c>
      <c r="O3633" s="195" t="s">
        <v>6889</v>
      </c>
    </row>
    <row r="3634" spans="1:15">
      <c r="A3634" s="7">
        <v>2017</v>
      </c>
      <c r="B3634" s="7" t="s">
        <v>41</v>
      </c>
      <c r="C3634" s="8">
        <f t="shared" si="92"/>
        <v>42906</v>
      </c>
      <c r="D3634" s="7">
        <v>21</v>
      </c>
      <c r="E3634" s="7" t="str">
        <f t="shared" si="93"/>
        <v>S254290621</v>
      </c>
      <c r="F3634" s="4">
        <v>42917</v>
      </c>
      <c r="G3634" s="2">
        <v>255</v>
      </c>
      <c r="H3634" s="2" t="s">
        <v>6890</v>
      </c>
      <c r="I3634" s="2" t="s">
        <v>6891</v>
      </c>
      <c r="J3634" s="2" t="s">
        <v>3717</v>
      </c>
      <c r="K3634" s="194" t="s">
        <v>17</v>
      </c>
      <c r="L3634" s="2">
        <v>46</v>
      </c>
      <c r="M3634" s="194">
        <v>0</v>
      </c>
      <c r="N3634" s="2" t="s">
        <v>442</v>
      </c>
      <c r="O3634" s="195" t="s">
        <v>6892</v>
      </c>
    </row>
    <row r="3635" spans="1:15">
      <c r="A3635" s="7">
        <v>2017</v>
      </c>
      <c r="B3635" s="7" t="s">
        <v>41</v>
      </c>
      <c r="C3635" s="8">
        <f t="shared" si="92"/>
        <v>42906</v>
      </c>
      <c r="D3635" s="7">
        <v>22</v>
      </c>
      <c r="E3635" s="7" t="str">
        <f t="shared" si="93"/>
        <v>S254290622</v>
      </c>
      <c r="F3635" s="4">
        <v>42948</v>
      </c>
      <c r="G3635" s="2">
        <v>245</v>
      </c>
      <c r="H3635" s="2" t="s">
        <v>6893</v>
      </c>
      <c r="I3635" s="2" t="s">
        <v>6894</v>
      </c>
      <c r="J3635" s="2" t="s">
        <v>6895</v>
      </c>
      <c r="K3635" s="194" t="s">
        <v>17</v>
      </c>
      <c r="L3635" s="2">
        <v>41</v>
      </c>
      <c r="M3635" s="194" t="s">
        <v>1229</v>
      </c>
      <c r="N3635" s="2" t="s">
        <v>423</v>
      </c>
      <c r="O3635" s="195" t="s">
        <v>507</v>
      </c>
    </row>
    <row r="3636" spans="1:15">
      <c r="A3636" s="7">
        <v>2017</v>
      </c>
      <c r="B3636" s="7" t="s">
        <v>41</v>
      </c>
      <c r="C3636" s="8">
        <f t="shared" si="92"/>
        <v>42906</v>
      </c>
      <c r="D3636" s="7">
        <v>23</v>
      </c>
      <c r="E3636" s="7" t="str">
        <f t="shared" si="93"/>
        <v>S254290623</v>
      </c>
      <c r="F3636" s="4">
        <v>42979</v>
      </c>
      <c r="G3636" s="2">
        <v>240</v>
      </c>
      <c r="H3636" s="2" t="s">
        <v>6896</v>
      </c>
      <c r="I3636" s="2" t="s">
        <v>6897</v>
      </c>
      <c r="J3636" s="2" t="s">
        <v>3222</v>
      </c>
      <c r="K3636" s="194" t="s">
        <v>17</v>
      </c>
      <c r="L3636" s="2">
        <v>41</v>
      </c>
      <c r="M3636" s="194" t="s">
        <v>922</v>
      </c>
      <c r="N3636" s="2" t="s">
        <v>735</v>
      </c>
      <c r="O3636" s="195" t="s">
        <v>2022</v>
      </c>
    </row>
    <row r="3637" spans="1:15">
      <c r="A3637" s="7">
        <v>2017</v>
      </c>
      <c r="B3637" s="7" t="s">
        <v>41</v>
      </c>
      <c r="C3637" s="8">
        <f t="shared" si="92"/>
        <v>42906</v>
      </c>
      <c r="D3637" s="7">
        <v>24</v>
      </c>
      <c r="E3637" s="7" t="str">
        <f t="shared" si="93"/>
        <v>S254290624</v>
      </c>
      <c r="F3637" s="3" t="s">
        <v>19</v>
      </c>
      <c r="G3637" s="2">
        <v>275</v>
      </c>
      <c r="H3637" s="2" t="s">
        <v>6898</v>
      </c>
      <c r="I3637" s="2" t="s">
        <v>732</v>
      </c>
      <c r="J3637" s="2" t="s">
        <v>6899</v>
      </c>
      <c r="K3637" s="194" t="s">
        <v>17</v>
      </c>
      <c r="L3637" s="2">
        <v>40</v>
      </c>
      <c r="M3637" s="194" t="s">
        <v>1248</v>
      </c>
      <c r="N3637" s="2" t="s">
        <v>1248</v>
      </c>
      <c r="O3637" s="195" t="s">
        <v>4455</v>
      </c>
    </row>
    <row r="3638" spans="1:15">
      <c r="A3638" s="7">
        <v>2017</v>
      </c>
      <c r="B3638" s="7" t="s">
        <v>41</v>
      </c>
      <c r="C3638" s="8">
        <f t="shared" si="92"/>
        <v>42906</v>
      </c>
      <c r="D3638" s="7">
        <v>25</v>
      </c>
      <c r="E3638" s="7" t="str">
        <f t="shared" si="93"/>
        <v>S254290625</v>
      </c>
      <c r="F3638" s="3">
        <v>2018</v>
      </c>
      <c r="G3638" s="2">
        <v>245</v>
      </c>
      <c r="H3638" s="2" t="s">
        <v>6900</v>
      </c>
      <c r="I3638" s="2" t="s">
        <v>6901</v>
      </c>
      <c r="J3638" s="2" t="s">
        <v>1289</v>
      </c>
      <c r="K3638" s="194" t="s">
        <v>17</v>
      </c>
      <c r="L3638" s="2">
        <v>33</v>
      </c>
      <c r="M3638" s="194">
        <v>12</v>
      </c>
      <c r="N3638" s="2">
        <v>28</v>
      </c>
      <c r="O3638" s="195">
        <v>60</v>
      </c>
    </row>
    <row r="3639" spans="1:15">
      <c r="A3639" s="7">
        <v>2017</v>
      </c>
      <c r="B3639" s="7" t="s">
        <v>41</v>
      </c>
      <c r="C3639" s="8">
        <f t="shared" si="92"/>
        <v>42906</v>
      </c>
      <c r="D3639" s="7">
        <v>26</v>
      </c>
      <c r="E3639" s="7" t="str">
        <f t="shared" si="93"/>
        <v>S254290626</v>
      </c>
      <c r="F3639" s="3">
        <v>2019</v>
      </c>
      <c r="G3639" s="2">
        <v>210</v>
      </c>
      <c r="H3639" s="2" t="s">
        <v>6902</v>
      </c>
      <c r="I3639" s="2" t="s">
        <v>6684</v>
      </c>
      <c r="J3639" s="2" t="s">
        <v>2127</v>
      </c>
      <c r="K3639" s="194" t="s">
        <v>17</v>
      </c>
      <c r="L3639" s="2">
        <v>27</v>
      </c>
      <c r="M3639" s="194" t="s">
        <v>1418</v>
      </c>
      <c r="N3639" s="2" t="s">
        <v>1805</v>
      </c>
      <c r="O3639" s="195" t="s">
        <v>420</v>
      </c>
    </row>
    <row r="3640" spans="1:15">
      <c r="A3640" s="7">
        <v>2017</v>
      </c>
      <c r="B3640" s="7" t="s">
        <v>41</v>
      </c>
      <c r="C3640" s="8">
        <f t="shared" si="92"/>
        <v>42906</v>
      </c>
      <c r="D3640" s="7">
        <v>27</v>
      </c>
      <c r="E3640" s="7" t="str">
        <f t="shared" si="93"/>
        <v>S254290627</v>
      </c>
      <c r="F3640" s="3">
        <v>2020</v>
      </c>
      <c r="G3640" s="2">
        <v>200</v>
      </c>
      <c r="H3640" s="2" t="s">
        <v>6903</v>
      </c>
      <c r="I3640" s="2" t="s">
        <v>6502</v>
      </c>
      <c r="J3640" s="2" t="s">
        <v>5777</v>
      </c>
      <c r="K3640" s="194" t="s">
        <v>17</v>
      </c>
      <c r="L3640" s="2">
        <v>22</v>
      </c>
      <c r="M3640" s="194" t="s">
        <v>1463</v>
      </c>
      <c r="N3640" s="2" t="s">
        <v>769</v>
      </c>
      <c r="O3640" s="195" t="s">
        <v>671</v>
      </c>
    </row>
    <row r="3641" spans="1:15" ht="15.75" thickBot="1">
      <c r="A3641" s="7">
        <v>2017</v>
      </c>
      <c r="B3641" s="7" t="s">
        <v>41</v>
      </c>
      <c r="C3641" s="8">
        <f t="shared" si="92"/>
        <v>42906</v>
      </c>
      <c r="D3641" s="7">
        <v>28</v>
      </c>
      <c r="E3641" s="7" t="str">
        <f t="shared" si="93"/>
        <v>S254290628</v>
      </c>
      <c r="F3641" s="5">
        <v>2021</v>
      </c>
      <c r="G3641" s="6">
        <v>195</v>
      </c>
      <c r="H3641" s="6" t="s">
        <v>5685</v>
      </c>
      <c r="I3641" s="6" t="s">
        <v>6904</v>
      </c>
      <c r="J3641" s="6" t="s">
        <v>4501</v>
      </c>
      <c r="K3641" s="196" t="s">
        <v>17</v>
      </c>
      <c r="L3641" s="6">
        <v>18</v>
      </c>
      <c r="M3641" s="196">
        <v>28</v>
      </c>
      <c r="N3641" s="6">
        <v>52</v>
      </c>
      <c r="O3641" s="197">
        <v>20</v>
      </c>
    </row>
    <row r="3642" spans="1:15" ht="16.5" thickTop="1" thickBot="1">
      <c r="A3642" s="7">
        <v>2017</v>
      </c>
      <c r="B3642" s="7" t="s">
        <v>40</v>
      </c>
      <c r="C3642" s="8">
        <f>C3641+7</f>
        <v>42913</v>
      </c>
      <c r="D3642" s="7">
        <v>1</v>
      </c>
      <c r="E3642" s="7" t="str">
        <f t="shared" si="93"/>
        <v>S26429131</v>
      </c>
      <c r="F3642" s="1" t="s">
        <v>0</v>
      </c>
    </row>
    <row r="3643" spans="1:15" ht="16.5" thickTop="1" thickBot="1">
      <c r="A3643" s="7">
        <v>2017</v>
      </c>
      <c r="B3643" s="7" t="s">
        <v>40</v>
      </c>
      <c r="C3643" s="8">
        <f>C3642</f>
        <v>42913</v>
      </c>
      <c r="D3643" s="7">
        <v>2</v>
      </c>
      <c r="E3643" s="7" t="str">
        <f t="shared" si="93"/>
        <v>S26429132</v>
      </c>
      <c r="F3643" s="338" t="s">
        <v>1</v>
      </c>
      <c r="G3643" s="341" t="s">
        <v>2</v>
      </c>
      <c r="H3643" s="342"/>
      <c r="I3643" s="342"/>
      <c r="J3643" s="343"/>
      <c r="K3643" s="344" t="s">
        <v>3</v>
      </c>
      <c r="L3643" s="343"/>
      <c r="M3643" s="344" t="s">
        <v>144</v>
      </c>
      <c r="N3643" s="342"/>
      <c r="O3643" s="342"/>
    </row>
    <row r="3644" spans="1:15" ht="18" customHeight="1" thickBot="1">
      <c r="A3644" s="7">
        <v>2017</v>
      </c>
      <c r="B3644" s="7" t="s">
        <v>40</v>
      </c>
      <c r="C3644" s="8">
        <f t="shared" ref="C3644:C3669" si="94">C3643</f>
        <v>42913</v>
      </c>
      <c r="D3644" s="7">
        <v>3</v>
      </c>
      <c r="E3644" s="7" t="str">
        <f t="shared" si="93"/>
        <v>S26429133</v>
      </c>
      <c r="F3644" s="339"/>
      <c r="G3644" s="345" t="s">
        <v>5</v>
      </c>
      <c r="H3644" s="347" t="s">
        <v>145</v>
      </c>
      <c r="I3644" s="348"/>
      <c r="J3644" s="349"/>
      <c r="K3644" s="350" t="s">
        <v>6</v>
      </c>
      <c r="L3644" s="352" t="s">
        <v>7</v>
      </c>
      <c r="M3644" s="350" t="s">
        <v>8</v>
      </c>
      <c r="N3644" s="354" t="s">
        <v>146</v>
      </c>
      <c r="O3644" s="356" t="s">
        <v>147</v>
      </c>
    </row>
    <row r="3645" spans="1:15" ht="15.75" thickBot="1">
      <c r="A3645" s="7">
        <v>2017</v>
      </c>
      <c r="B3645" s="7" t="s">
        <v>40</v>
      </c>
      <c r="C3645" s="8">
        <f t="shared" si="94"/>
        <v>42913</v>
      </c>
      <c r="D3645" s="7">
        <v>4</v>
      </c>
      <c r="E3645" s="7" t="str">
        <f t="shared" si="93"/>
        <v>S26429134</v>
      </c>
      <c r="F3645" s="340"/>
      <c r="G3645" s="346"/>
      <c r="H3645" s="191" t="s">
        <v>9</v>
      </c>
      <c r="I3645" s="192" t="s">
        <v>18</v>
      </c>
      <c r="J3645" s="193" t="s">
        <v>11</v>
      </c>
      <c r="K3645" s="351"/>
      <c r="L3645" s="353"/>
      <c r="M3645" s="351"/>
      <c r="N3645" s="355"/>
      <c r="O3645" s="357"/>
    </row>
    <row r="3646" spans="1:15">
      <c r="A3646" s="7">
        <v>2017</v>
      </c>
      <c r="B3646" s="7" t="s">
        <v>40</v>
      </c>
      <c r="C3646" s="8">
        <f t="shared" si="94"/>
        <v>42913</v>
      </c>
      <c r="D3646" s="7">
        <v>5</v>
      </c>
      <c r="E3646" s="7" t="str">
        <f t="shared" si="93"/>
        <v>S26429135</v>
      </c>
      <c r="F3646" s="3" t="s">
        <v>12</v>
      </c>
      <c r="G3646" s="2" t="s">
        <v>6905</v>
      </c>
      <c r="H3646" s="2" t="s">
        <v>6905</v>
      </c>
      <c r="I3646" s="2" t="s">
        <v>6906</v>
      </c>
      <c r="J3646" s="2" t="s">
        <v>840</v>
      </c>
      <c r="K3646" s="194" t="s">
        <v>13</v>
      </c>
      <c r="L3646" s="2">
        <v>54</v>
      </c>
      <c r="M3646" s="194" t="s">
        <v>1460</v>
      </c>
      <c r="N3646" s="2" t="s">
        <v>301</v>
      </c>
      <c r="O3646" s="195">
        <v>40</v>
      </c>
    </row>
    <row r="3647" spans="1:15">
      <c r="A3647" s="7">
        <v>2017</v>
      </c>
      <c r="B3647" s="7" t="s">
        <v>40</v>
      </c>
      <c r="C3647" s="8">
        <f t="shared" si="94"/>
        <v>42913</v>
      </c>
      <c r="D3647" s="7">
        <v>6</v>
      </c>
      <c r="E3647" s="7" t="str">
        <f t="shared" si="93"/>
        <v>S26429136</v>
      </c>
      <c r="F3647" s="4">
        <v>42887</v>
      </c>
      <c r="G3647" s="2" t="s">
        <v>6907</v>
      </c>
      <c r="H3647" s="2" t="s">
        <v>6907</v>
      </c>
      <c r="I3647" s="2" t="s">
        <v>6908</v>
      </c>
      <c r="J3647" s="2" t="s">
        <v>3115</v>
      </c>
      <c r="K3647" s="194" t="s">
        <v>13</v>
      </c>
      <c r="L3647" s="2">
        <v>56</v>
      </c>
      <c r="M3647" s="194" t="s">
        <v>671</v>
      </c>
      <c r="N3647" s="2" t="s">
        <v>681</v>
      </c>
      <c r="O3647" s="195" t="s">
        <v>507</v>
      </c>
    </row>
    <row r="3648" spans="1:15">
      <c r="A3648" s="7">
        <v>2017</v>
      </c>
      <c r="B3648" s="7" t="s">
        <v>40</v>
      </c>
      <c r="C3648" s="8">
        <f t="shared" si="94"/>
        <v>42913</v>
      </c>
      <c r="D3648" s="7">
        <v>7</v>
      </c>
      <c r="E3648" s="7" t="str">
        <f t="shared" si="93"/>
        <v>S26429137</v>
      </c>
      <c r="F3648" s="4">
        <v>42917</v>
      </c>
      <c r="G3648" s="2" t="s">
        <v>5130</v>
      </c>
      <c r="H3648" s="2" t="s">
        <v>5130</v>
      </c>
      <c r="I3648" s="2" t="s">
        <v>6257</v>
      </c>
      <c r="J3648" s="2" t="s">
        <v>2351</v>
      </c>
      <c r="K3648" s="194" t="s">
        <v>13</v>
      </c>
      <c r="L3648" s="2">
        <v>54</v>
      </c>
      <c r="M3648" s="194" t="s">
        <v>1248</v>
      </c>
      <c r="N3648" s="2" t="s">
        <v>1248</v>
      </c>
      <c r="O3648" s="195" t="s">
        <v>4455</v>
      </c>
    </row>
    <row r="3649" spans="1:15">
      <c r="A3649" s="7">
        <v>2017</v>
      </c>
      <c r="B3649" s="7" t="s">
        <v>40</v>
      </c>
      <c r="C3649" s="8">
        <f t="shared" si="94"/>
        <v>42913</v>
      </c>
      <c r="D3649" s="7">
        <v>8</v>
      </c>
      <c r="E3649" s="7" t="str">
        <f t="shared" si="93"/>
        <v>S26429138</v>
      </c>
      <c r="F3649" s="4">
        <v>42948</v>
      </c>
      <c r="G3649" s="2" t="s">
        <v>6909</v>
      </c>
      <c r="H3649" s="2" t="s">
        <v>6909</v>
      </c>
      <c r="I3649" s="2" t="s">
        <v>6910</v>
      </c>
      <c r="J3649" s="2" t="s">
        <v>3754</v>
      </c>
      <c r="K3649" s="194" t="s">
        <v>13</v>
      </c>
      <c r="L3649" s="2">
        <v>44</v>
      </c>
      <c r="M3649" s="194" t="s">
        <v>1744</v>
      </c>
      <c r="N3649" s="2" t="s">
        <v>1667</v>
      </c>
      <c r="O3649" s="195" t="s">
        <v>3504</v>
      </c>
    </row>
    <row r="3650" spans="1:15">
      <c r="A3650" s="7">
        <v>2017</v>
      </c>
      <c r="B3650" s="7" t="s">
        <v>40</v>
      </c>
      <c r="C3650" s="8">
        <f t="shared" si="94"/>
        <v>42913</v>
      </c>
      <c r="D3650" s="7">
        <v>9</v>
      </c>
      <c r="E3650" s="7" t="str">
        <f t="shared" si="93"/>
        <v>S26429139</v>
      </c>
      <c r="F3650" s="4">
        <v>42979</v>
      </c>
      <c r="G3650" s="2" t="s">
        <v>6911</v>
      </c>
      <c r="H3650" s="2" t="s">
        <v>6911</v>
      </c>
      <c r="I3650" s="2" t="s">
        <v>6912</v>
      </c>
      <c r="J3650" s="2" t="s">
        <v>2815</v>
      </c>
      <c r="K3650" s="194" t="s">
        <v>13</v>
      </c>
      <c r="L3650" s="2">
        <v>44</v>
      </c>
      <c r="M3650" s="194">
        <v>24</v>
      </c>
      <c r="N3650" s="2">
        <v>24</v>
      </c>
      <c r="O3650" s="195">
        <v>52</v>
      </c>
    </row>
    <row r="3651" spans="1:15">
      <c r="A3651" s="7">
        <v>2017</v>
      </c>
      <c r="B3651" s="7" t="s">
        <v>40</v>
      </c>
      <c r="C3651" s="8">
        <f t="shared" si="94"/>
        <v>42913</v>
      </c>
      <c r="D3651" s="7">
        <v>10</v>
      </c>
      <c r="E3651" s="7" t="str">
        <f t="shared" si="93"/>
        <v>S264291310</v>
      </c>
      <c r="F3651" s="3" t="s">
        <v>19</v>
      </c>
      <c r="G3651" s="2" t="s">
        <v>6913</v>
      </c>
      <c r="H3651" s="2" t="s">
        <v>6913</v>
      </c>
      <c r="I3651" s="2" t="s">
        <v>6914</v>
      </c>
      <c r="J3651" s="2" t="s">
        <v>2011</v>
      </c>
      <c r="K3651" s="194" t="s">
        <v>13</v>
      </c>
      <c r="L3651" s="2">
        <v>48</v>
      </c>
      <c r="M3651" s="194" t="s">
        <v>1460</v>
      </c>
      <c r="N3651" s="2" t="s">
        <v>301</v>
      </c>
      <c r="O3651" s="195">
        <v>40</v>
      </c>
    </row>
    <row r="3652" spans="1:15">
      <c r="A3652" s="7">
        <v>2017</v>
      </c>
      <c r="B3652" s="7" t="s">
        <v>40</v>
      </c>
      <c r="C3652" s="8">
        <f t="shared" si="94"/>
        <v>42913</v>
      </c>
      <c r="D3652" s="7">
        <v>11</v>
      </c>
      <c r="E3652" s="7" t="str">
        <f t="shared" si="93"/>
        <v>S264291311</v>
      </c>
      <c r="F3652" s="3">
        <v>2018</v>
      </c>
      <c r="G3652" s="2" t="s">
        <v>1365</v>
      </c>
      <c r="H3652" s="2" t="s">
        <v>1365</v>
      </c>
      <c r="I3652" s="2" t="s">
        <v>6915</v>
      </c>
      <c r="J3652" s="2" t="s">
        <v>549</v>
      </c>
      <c r="K3652" s="194" t="s">
        <v>13</v>
      </c>
      <c r="L3652" s="2">
        <v>37</v>
      </c>
      <c r="M3652" s="194" t="s">
        <v>491</v>
      </c>
      <c r="N3652" s="2" t="s">
        <v>5513</v>
      </c>
      <c r="O3652" s="195" t="s">
        <v>4912</v>
      </c>
    </row>
    <row r="3653" spans="1:15">
      <c r="A3653" s="7">
        <v>2017</v>
      </c>
      <c r="B3653" s="7" t="s">
        <v>40</v>
      </c>
      <c r="C3653" s="8">
        <f t="shared" si="94"/>
        <v>42913</v>
      </c>
      <c r="D3653" s="7">
        <v>12</v>
      </c>
      <c r="E3653" s="7" t="str">
        <f t="shared" si="93"/>
        <v>S264291312</v>
      </c>
      <c r="F3653" s="3">
        <v>2019</v>
      </c>
      <c r="G3653" s="2" t="s">
        <v>3327</v>
      </c>
      <c r="H3653" s="2" t="s">
        <v>3327</v>
      </c>
      <c r="I3653" s="2" t="s">
        <v>6916</v>
      </c>
      <c r="J3653" s="2" t="s">
        <v>3740</v>
      </c>
      <c r="K3653" s="194" t="s">
        <v>13</v>
      </c>
      <c r="L3653" s="2">
        <v>31</v>
      </c>
      <c r="M3653" s="194">
        <v>20</v>
      </c>
      <c r="N3653" s="2" t="s">
        <v>1367</v>
      </c>
      <c r="O3653" s="195" t="s">
        <v>1460</v>
      </c>
    </row>
    <row r="3654" spans="1:15">
      <c r="A3654" s="7">
        <v>2017</v>
      </c>
      <c r="B3654" s="7" t="s">
        <v>40</v>
      </c>
      <c r="C3654" s="8">
        <f t="shared" si="94"/>
        <v>42913</v>
      </c>
      <c r="D3654" s="7">
        <v>13</v>
      </c>
      <c r="E3654" s="7" t="str">
        <f t="shared" si="93"/>
        <v>S264291313</v>
      </c>
      <c r="F3654" s="3">
        <v>2020</v>
      </c>
      <c r="G3654" s="2" t="s">
        <v>6917</v>
      </c>
      <c r="H3654" s="2" t="s">
        <v>6917</v>
      </c>
      <c r="I3654" s="2" t="s">
        <v>6918</v>
      </c>
      <c r="J3654" s="2" t="s">
        <v>2115</v>
      </c>
      <c r="K3654" s="194" t="s">
        <v>13</v>
      </c>
      <c r="L3654" s="2">
        <v>26</v>
      </c>
      <c r="M3654" s="194" t="s">
        <v>340</v>
      </c>
      <c r="N3654" s="2" t="s">
        <v>1367</v>
      </c>
      <c r="O3654" s="195">
        <v>30</v>
      </c>
    </row>
    <row r="3655" spans="1:15" ht="15.75" thickBot="1">
      <c r="A3655" s="7">
        <v>2017</v>
      </c>
      <c r="B3655" s="7" t="s">
        <v>40</v>
      </c>
      <c r="C3655" s="8">
        <f t="shared" si="94"/>
        <v>42913</v>
      </c>
      <c r="D3655" s="7">
        <v>14</v>
      </c>
      <c r="E3655" s="7" t="str">
        <f t="shared" si="93"/>
        <v>S264291314</v>
      </c>
      <c r="F3655" s="5">
        <v>2021</v>
      </c>
      <c r="G3655" s="6" t="s">
        <v>6919</v>
      </c>
      <c r="H3655" s="6" t="s">
        <v>6919</v>
      </c>
      <c r="I3655" s="6" t="s">
        <v>6920</v>
      </c>
      <c r="J3655" s="6" t="s">
        <v>981</v>
      </c>
      <c r="K3655" s="196" t="s">
        <v>13</v>
      </c>
      <c r="L3655" s="6">
        <v>24</v>
      </c>
      <c r="M3655" s="196" t="s">
        <v>1459</v>
      </c>
      <c r="N3655" s="6">
        <v>60</v>
      </c>
      <c r="O3655" s="197" t="s">
        <v>340</v>
      </c>
    </row>
    <row r="3656" spans="1:15" ht="16.5" thickTop="1" thickBot="1">
      <c r="A3656" s="7">
        <v>2017</v>
      </c>
      <c r="B3656" s="7" t="s">
        <v>40</v>
      </c>
      <c r="C3656" s="8">
        <f t="shared" si="94"/>
        <v>42913</v>
      </c>
      <c r="D3656" s="7">
        <v>15</v>
      </c>
      <c r="E3656" s="7" t="str">
        <f t="shared" si="93"/>
        <v>S264291315</v>
      </c>
      <c r="F3656" s="1" t="s">
        <v>15</v>
      </c>
    </row>
    <row r="3657" spans="1:15" ht="16.5" thickTop="1" thickBot="1">
      <c r="A3657" s="7">
        <v>2017</v>
      </c>
      <c r="B3657" s="7" t="s">
        <v>40</v>
      </c>
      <c r="C3657" s="8">
        <f t="shared" si="94"/>
        <v>42913</v>
      </c>
      <c r="D3657" s="7">
        <v>16</v>
      </c>
      <c r="E3657" s="7" t="str">
        <f t="shared" si="93"/>
        <v>S264291316</v>
      </c>
      <c r="F3657" s="338" t="s">
        <v>1</v>
      </c>
      <c r="G3657" s="341" t="s">
        <v>2</v>
      </c>
      <c r="H3657" s="342"/>
      <c r="I3657" s="342"/>
      <c r="J3657" s="343"/>
      <c r="K3657" s="344" t="s">
        <v>3</v>
      </c>
      <c r="L3657" s="343"/>
      <c r="M3657" s="344" t="s">
        <v>144</v>
      </c>
      <c r="N3657" s="342"/>
      <c r="O3657" s="342"/>
    </row>
    <row r="3658" spans="1:15" ht="18" customHeight="1" thickBot="1">
      <c r="A3658" s="7">
        <v>2017</v>
      </c>
      <c r="B3658" s="7" t="s">
        <v>40</v>
      </c>
      <c r="C3658" s="8">
        <f t="shared" si="94"/>
        <v>42913</v>
      </c>
      <c r="D3658" s="7">
        <v>17</v>
      </c>
      <c r="E3658" s="7" t="str">
        <f t="shared" si="93"/>
        <v>S264291317</v>
      </c>
      <c r="F3658" s="339"/>
      <c r="G3658" s="345" t="s">
        <v>5</v>
      </c>
      <c r="H3658" s="347" t="s">
        <v>145</v>
      </c>
      <c r="I3658" s="348"/>
      <c r="J3658" s="349"/>
      <c r="K3658" s="350" t="s">
        <v>6</v>
      </c>
      <c r="L3658" s="352" t="s">
        <v>7</v>
      </c>
      <c r="M3658" s="350" t="s">
        <v>8</v>
      </c>
      <c r="N3658" s="354" t="s">
        <v>146</v>
      </c>
      <c r="O3658" s="356" t="s">
        <v>147</v>
      </c>
    </row>
    <row r="3659" spans="1:15" ht="15.75" thickBot="1">
      <c r="A3659" s="7">
        <v>2017</v>
      </c>
      <c r="B3659" s="7" t="s">
        <v>40</v>
      </c>
      <c r="C3659" s="8">
        <f t="shared" si="94"/>
        <v>42913</v>
      </c>
      <c r="D3659" s="7">
        <v>18</v>
      </c>
      <c r="E3659" s="7" t="str">
        <f t="shared" si="93"/>
        <v>S264291318</v>
      </c>
      <c r="F3659" s="340"/>
      <c r="G3659" s="346"/>
      <c r="H3659" s="191" t="s">
        <v>9</v>
      </c>
      <c r="I3659" s="192" t="s">
        <v>18</v>
      </c>
      <c r="J3659" s="193" t="s">
        <v>11</v>
      </c>
      <c r="K3659" s="351"/>
      <c r="L3659" s="353"/>
      <c r="M3659" s="351"/>
      <c r="N3659" s="355"/>
      <c r="O3659" s="357"/>
    </row>
    <row r="3660" spans="1:15">
      <c r="A3660" s="7">
        <v>2017</v>
      </c>
      <c r="B3660" s="7" t="s">
        <v>40</v>
      </c>
      <c r="C3660" s="8">
        <f t="shared" si="94"/>
        <v>42913</v>
      </c>
      <c r="D3660" s="7">
        <v>19</v>
      </c>
      <c r="E3660" s="7" t="str">
        <f t="shared" si="93"/>
        <v>S264291319</v>
      </c>
      <c r="F3660" s="3" t="s">
        <v>16</v>
      </c>
      <c r="G3660" s="2" t="s">
        <v>6921</v>
      </c>
      <c r="H3660" s="2" t="s">
        <v>6921</v>
      </c>
      <c r="I3660" s="2" t="s">
        <v>6922</v>
      </c>
      <c r="J3660" s="2" t="s">
        <v>6923</v>
      </c>
      <c r="K3660" s="194" t="s">
        <v>13</v>
      </c>
      <c r="L3660" s="2">
        <v>48</v>
      </c>
      <c r="M3660" s="194" t="s">
        <v>506</v>
      </c>
      <c r="N3660" s="2" t="s">
        <v>512</v>
      </c>
      <c r="O3660" s="195" t="s">
        <v>520</v>
      </c>
    </row>
    <row r="3661" spans="1:15">
      <c r="A3661" s="7">
        <v>2017</v>
      </c>
      <c r="B3661" s="7" t="s">
        <v>40</v>
      </c>
      <c r="C3661" s="8">
        <f t="shared" si="94"/>
        <v>42913</v>
      </c>
      <c r="D3661" s="7">
        <v>20</v>
      </c>
      <c r="E3661" s="7" t="str">
        <f t="shared" si="93"/>
        <v>S264291320</v>
      </c>
      <c r="F3661" s="4">
        <v>42887</v>
      </c>
      <c r="G3661" s="2" t="s">
        <v>2053</v>
      </c>
      <c r="H3661" s="2" t="s">
        <v>2053</v>
      </c>
      <c r="I3661" s="2" t="s">
        <v>6924</v>
      </c>
      <c r="J3661" s="2" t="s">
        <v>1693</v>
      </c>
      <c r="K3661" s="194" t="s">
        <v>13</v>
      </c>
      <c r="L3661" s="2">
        <v>49</v>
      </c>
      <c r="M3661" s="194" t="s">
        <v>423</v>
      </c>
      <c r="N3661" s="2" t="s">
        <v>343</v>
      </c>
      <c r="O3661" s="195" t="s">
        <v>332</v>
      </c>
    </row>
    <row r="3662" spans="1:15">
      <c r="A3662" s="7">
        <v>2017</v>
      </c>
      <c r="B3662" s="7" t="s">
        <v>40</v>
      </c>
      <c r="C3662" s="8">
        <f t="shared" si="94"/>
        <v>42913</v>
      </c>
      <c r="D3662" s="7">
        <v>21</v>
      </c>
      <c r="E3662" s="7" t="str">
        <f t="shared" si="93"/>
        <v>S264291321</v>
      </c>
      <c r="F3662" s="4">
        <v>42917</v>
      </c>
      <c r="G3662" s="2" t="s">
        <v>6925</v>
      </c>
      <c r="H3662" s="2" t="s">
        <v>6925</v>
      </c>
      <c r="I3662" s="2" t="s">
        <v>6926</v>
      </c>
      <c r="J3662" s="2" t="s">
        <v>6927</v>
      </c>
      <c r="K3662" s="194" t="s">
        <v>13</v>
      </c>
      <c r="L3662" s="2">
        <v>47</v>
      </c>
      <c r="M3662" s="194" t="s">
        <v>312</v>
      </c>
      <c r="N3662" s="2" t="s">
        <v>312</v>
      </c>
      <c r="O3662" s="195" t="s">
        <v>4666</v>
      </c>
    </row>
    <row r="3663" spans="1:15">
      <c r="A3663" s="7">
        <v>2017</v>
      </c>
      <c r="B3663" s="7" t="s">
        <v>40</v>
      </c>
      <c r="C3663" s="8">
        <f t="shared" si="94"/>
        <v>42913</v>
      </c>
      <c r="D3663" s="7">
        <v>22</v>
      </c>
      <c r="E3663" s="7" t="str">
        <f t="shared" si="93"/>
        <v>S264291322</v>
      </c>
      <c r="F3663" s="4">
        <v>42948</v>
      </c>
      <c r="G3663" s="2" t="s">
        <v>6928</v>
      </c>
      <c r="H3663" s="2" t="s">
        <v>6928</v>
      </c>
      <c r="I3663" s="2" t="s">
        <v>6929</v>
      </c>
      <c r="J3663" s="2" t="s">
        <v>956</v>
      </c>
      <c r="K3663" s="194" t="s">
        <v>13</v>
      </c>
      <c r="L3663" s="2">
        <v>41</v>
      </c>
      <c r="M3663" s="194" t="s">
        <v>312</v>
      </c>
      <c r="N3663" s="2" t="s">
        <v>1646</v>
      </c>
      <c r="O3663" s="195" t="s">
        <v>1913</v>
      </c>
    </row>
    <row r="3664" spans="1:15">
      <c r="A3664" s="7">
        <v>2017</v>
      </c>
      <c r="B3664" s="7" t="s">
        <v>40</v>
      </c>
      <c r="C3664" s="8">
        <f t="shared" si="94"/>
        <v>42913</v>
      </c>
      <c r="D3664" s="7">
        <v>23</v>
      </c>
      <c r="E3664" s="7" t="str">
        <f t="shared" si="93"/>
        <v>S264291323</v>
      </c>
      <c r="F3664" s="4">
        <v>42979</v>
      </c>
      <c r="G3664" s="2" t="s">
        <v>6930</v>
      </c>
      <c r="H3664" s="2" t="s">
        <v>6930</v>
      </c>
      <c r="I3664" s="2" t="s">
        <v>6931</v>
      </c>
      <c r="J3664" s="2" t="s">
        <v>1606</v>
      </c>
      <c r="K3664" s="194" t="s">
        <v>13</v>
      </c>
      <c r="L3664" s="2">
        <v>42</v>
      </c>
      <c r="M3664" s="194" t="s">
        <v>631</v>
      </c>
      <c r="N3664" s="2" t="s">
        <v>529</v>
      </c>
      <c r="O3664" s="195" t="s">
        <v>1099</v>
      </c>
    </row>
    <row r="3665" spans="1:15">
      <c r="A3665" s="7">
        <v>2017</v>
      </c>
      <c r="B3665" s="7" t="s">
        <v>40</v>
      </c>
      <c r="C3665" s="8">
        <f t="shared" si="94"/>
        <v>42913</v>
      </c>
      <c r="D3665" s="7">
        <v>24</v>
      </c>
      <c r="E3665" s="7" t="str">
        <f t="shared" si="93"/>
        <v>S264291324</v>
      </c>
      <c r="F3665" s="3" t="s">
        <v>19</v>
      </c>
      <c r="G3665" s="2" t="s">
        <v>6932</v>
      </c>
      <c r="H3665" s="2" t="s">
        <v>6932</v>
      </c>
      <c r="I3665" s="2" t="s">
        <v>6933</v>
      </c>
      <c r="J3665" s="2" t="s">
        <v>6934</v>
      </c>
      <c r="K3665" s="194" t="s">
        <v>13</v>
      </c>
      <c r="L3665" s="2">
        <v>40</v>
      </c>
      <c r="M3665" s="194" t="s">
        <v>1706</v>
      </c>
      <c r="N3665" s="2" t="s">
        <v>1030</v>
      </c>
      <c r="O3665" s="195" t="s">
        <v>6935</v>
      </c>
    </row>
    <row r="3666" spans="1:15">
      <c r="A3666" s="7">
        <v>2017</v>
      </c>
      <c r="B3666" s="7" t="s">
        <v>40</v>
      </c>
      <c r="C3666" s="8">
        <f t="shared" si="94"/>
        <v>42913</v>
      </c>
      <c r="D3666" s="7">
        <v>25</v>
      </c>
      <c r="E3666" s="7" t="str">
        <f t="shared" si="93"/>
        <v>S264291325</v>
      </c>
      <c r="F3666" s="3">
        <v>2018</v>
      </c>
      <c r="G3666" s="2" t="s">
        <v>6936</v>
      </c>
      <c r="H3666" s="2" t="s">
        <v>6936</v>
      </c>
      <c r="I3666" s="2" t="s">
        <v>6937</v>
      </c>
      <c r="J3666" s="2" t="s">
        <v>4696</v>
      </c>
      <c r="K3666" s="194" t="s">
        <v>13</v>
      </c>
      <c r="L3666" s="2">
        <v>34</v>
      </c>
      <c r="M3666" s="194" t="s">
        <v>585</v>
      </c>
      <c r="N3666" s="2" t="s">
        <v>1501</v>
      </c>
      <c r="O3666" s="195" t="s">
        <v>1180</v>
      </c>
    </row>
    <row r="3667" spans="1:15">
      <c r="A3667" s="7">
        <v>2017</v>
      </c>
      <c r="B3667" s="7" t="s">
        <v>40</v>
      </c>
      <c r="C3667" s="8">
        <f t="shared" si="94"/>
        <v>42913</v>
      </c>
      <c r="D3667" s="7">
        <v>26</v>
      </c>
      <c r="E3667" s="7" t="str">
        <f t="shared" si="93"/>
        <v>S264291326</v>
      </c>
      <c r="F3667" s="3">
        <v>2019</v>
      </c>
      <c r="G3667" s="2" t="s">
        <v>5518</v>
      </c>
      <c r="H3667" s="2" t="s">
        <v>5518</v>
      </c>
      <c r="I3667" s="2" t="s">
        <v>6938</v>
      </c>
      <c r="J3667" s="2" t="s">
        <v>2284</v>
      </c>
      <c r="K3667" s="194" t="s">
        <v>13</v>
      </c>
      <c r="L3667" s="2">
        <v>29</v>
      </c>
      <c r="M3667" s="194" t="s">
        <v>625</v>
      </c>
      <c r="N3667" s="2" t="s">
        <v>704</v>
      </c>
      <c r="O3667" s="195" t="s">
        <v>1501</v>
      </c>
    </row>
    <row r="3668" spans="1:15">
      <c r="A3668" s="7">
        <v>2017</v>
      </c>
      <c r="B3668" s="7" t="s">
        <v>40</v>
      </c>
      <c r="C3668" s="8">
        <f t="shared" si="94"/>
        <v>42913</v>
      </c>
      <c r="D3668" s="7">
        <v>27</v>
      </c>
      <c r="E3668" s="7" t="str">
        <f t="shared" si="93"/>
        <v>S264291327</v>
      </c>
      <c r="F3668" s="3">
        <v>2020</v>
      </c>
      <c r="G3668" s="2" t="s">
        <v>6939</v>
      </c>
      <c r="H3668" s="2" t="s">
        <v>6939</v>
      </c>
      <c r="I3668" s="2" t="s">
        <v>2401</v>
      </c>
      <c r="J3668" s="2" t="s">
        <v>277</v>
      </c>
      <c r="K3668" s="194" t="s">
        <v>13</v>
      </c>
      <c r="L3668" s="2">
        <v>26</v>
      </c>
      <c r="M3668" s="194" t="s">
        <v>1301</v>
      </c>
      <c r="N3668" s="2" t="s">
        <v>6940</v>
      </c>
      <c r="O3668" s="195" t="s">
        <v>2157</v>
      </c>
    </row>
    <row r="3669" spans="1:15" ht="15.75" thickBot="1">
      <c r="A3669" s="7">
        <v>2017</v>
      </c>
      <c r="B3669" s="7" t="s">
        <v>40</v>
      </c>
      <c r="C3669" s="8">
        <f t="shared" si="94"/>
        <v>42913</v>
      </c>
      <c r="D3669" s="7">
        <v>28</v>
      </c>
      <c r="E3669" s="7" t="str">
        <f t="shared" si="93"/>
        <v>S264291328</v>
      </c>
      <c r="F3669" s="5">
        <v>2021</v>
      </c>
      <c r="G3669" s="6" t="s">
        <v>5616</v>
      </c>
      <c r="H3669" s="6" t="s">
        <v>5616</v>
      </c>
      <c r="I3669" s="6" t="s">
        <v>6941</v>
      </c>
      <c r="J3669" s="6" t="s">
        <v>5172</v>
      </c>
      <c r="K3669" s="196" t="s">
        <v>13</v>
      </c>
      <c r="L3669" s="6">
        <v>28</v>
      </c>
      <c r="M3669" s="196">
        <v>36</v>
      </c>
      <c r="N3669" s="6">
        <v>36</v>
      </c>
      <c r="O3669" s="197">
        <v>28</v>
      </c>
    </row>
    <row r="3670" spans="1:15" ht="16.5" thickTop="1" thickBot="1">
      <c r="A3670" s="7">
        <v>2017</v>
      </c>
      <c r="B3670" s="7" t="s">
        <v>39</v>
      </c>
      <c r="C3670" s="8">
        <f>C3669+7</f>
        <v>42920</v>
      </c>
      <c r="D3670" s="7">
        <v>1</v>
      </c>
      <c r="E3670" s="7" t="str">
        <f t="shared" ref="E3670:E3697" si="95">B3670&amp;C3670&amp;D3670</f>
        <v>S27429201</v>
      </c>
      <c r="F3670" s="1" t="s">
        <v>0</v>
      </c>
    </row>
    <row r="3671" spans="1:15" ht="16.5" thickTop="1" thickBot="1">
      <c r="A3671" s="7">
        <v>2017</v>
      </c>
      <c r="B3671" s="7" t="s">
        <v>39</v>
      </c>
      <c r="C3671" s="8">
        <f>C3670</f>
        <v>42920</v>
      </c>
      <c r="D3671" s="7">
        <v>2</v>
      </c>
      <c r="E3671" s="7" t="str">
        <f t="shared" si="95"/>
        <v>S27429202</v>
      </c>
      <c r="F3671" s="338" t="s">
        <v>1</v>
      </c>
      <c r="G3671" s="341" t="s">
        <v>2</v>
      </c>
      <c r="H3671" s="342"/>
      <c r="I3671" s="342"/>
      <c r="J3671" s="343"/>
      <c r="K3671" s="344" t="s">
        <v>3</v>
      </c>
      <c r="L3671" s="343"/>
      <c r="M3671" s="344" t="s">
        <v>144</v>
      </c>
      <c r="N3671" s="342"/>
      <c r="O3671" s="342"/>
    </row>
    <row r="3672" spans="1:15" ht="18" customHeight="1" thickBot="1">
      <c r="A3672" s="7">
        <v>2017</v>
      </c>
      <c r="B3672" s="7" t="s">
        <v>39</v>
      </c>
      <c r="C3672" s="8">
        <f t="shared" ref="C3672:C3697" si="96">C3671</f>
        <v>42920</v>
      </c>
      <c r="D3672" s="7">
        <v>3</v>
      </c>
      <c r="E3672" s="7" t="str">
        <f t="shared" si="95"/>
        <v>S27429203</v>
      </c>
      <c r="F3672" s="339"/>
      <c r="G3672" s="345" t="s">
        <v>5</v>
      </c>
      <c r="H3672" s="347" t="s">
        <v>145</v>
      </c>
      <c r="I3672" s="348"/>
      <c r="J3672" s="349"/>
      <c r="K3672" s="350" t="s">
        <v>6</v>
      </c>
      <c r="L3672" s="352" t="s">
        <v>7</v>
      </c>
      <c r="M3672" s="350" t="s">
        <v>8</v>
      </c>
      <c r="N3672" s="354" t="s">
        <v>146</v>
      </c>
      <c r="O3672" s="356" t="s">
        <v>147</v>
      </c>
    </row>
    <row r="3673" spans="1:15" ht="15.75" thickBot="1">
      <c r="A3673" s="7">
        <v>2017</v>
      </c>
      <c r="B3673" s="7" t="s">
        <v>39</v>
      </c>
      <c r="C3673" s="8">
        <f t="shared" si="96"/>
        <v>42920</v>
      </c>
      <c r="D3673" s="7">
        <v>4</v>
      </c>
      <c r="E3673" s="7" t="str">
        <f t="shared" si="95"/>
        <v>S27429204</v>
      </c>
      <c r="F3673" s="340"/>
      <c r="G3673" s="346"/>
      <c r="H3673" s="191" t="s">
        <v>9</v>
      </c>
      <c r="I3673" s="192" t="s">
        <v>18</v>
      </c>
      <c r="J3673" s="193" t="s">
        <v>11</v>
      </c>
      <c r="K3673" s="351"/>
      <c r="L3673" s="353"/>
      <c r="M3673" s="351"/>
      <c r="N3673" s="355"/>
      <c r="O3673" s="357"/>
    </row>
    <row r="3674" spans="1:15">
      <c r="A3674" s="7">
        <v>2017</v>
      </c>
      <c r="B3674" s="7" t="s">
        <v>39</v>
      </c>
      <c r="C3674" s="8">
        <f t="shared" si="96"/>
        <v>42920</v>
      </c>
      <c r="D3674" s="7">
        <v>5</v>
      </c>
      <c r="E3674" s="7" t="str">
        <f t="shared" si="95"/>
        <v>S27429205</v>
      </c>
      <c r="F3674" s="3" t="s">
        <v>12</v>
      </c>
      <c r="G3674" s="2" t="s">
        <v>6942</v>
      </c>
      <c r="H3674" s="2" t="s">
        <v>6942</v>
      </c>
      <c r="I3674" s="2" t="s">
        <v>6943</v>
      </c>
      <c r="J3674" s="2" t="s">
        <v>1655</v>
      </c>
      <c r="K3674" s="194" t="s">
        <v>13</v>
      </c>
      <c r="L3674" s="2">
        <v>55</v>
      </c>
      <c r="M3674" s="194">
        <v>48</v>
      </c>
      <c r="N3674" s="2">
        <v>36</v>
      </c>
      <c r="O3674" s="195">
        <v>16</v>
      </c>
    </row>
    <row r="3675" spans="1:15">
      <c r="A3675" s="7">
        <v>2017</v>
      </c>
      <c r="B3675" s="7" t="s">
        <v>39</v>
      </c>
      <c r="C3675" s="8">
        <f t="shared" si="96"/>
        <v>42920</v>
      </c>
      <c r="D3675" s="7">
        <v>6</v>
      </c>
      <c r="E3675" s="7" t="str">
        <f t="shared" si="95"/>
        <v>S27429206</v>
      </c>
      <c r="F3675" s="4">
        <v>42917</v>
      </c>
      <c r="G3675" s="2" t="s">
        <v>6944</v>
      </c>
      <c r="H3675" s="2" t="s">
        <v>6944</v>
      </c>
      <c r="I3675" s="2" t="s">
        <v>6945</v>
      </c>
      <c r="J3675" s="2" t="s">
        <v>2767</v>
      </c>
      <c r="K3675" s="194" t="s">
        <v>13</v>
      </c>
      <c r="L3675" s="2">
        <v>55</v>
      </c>
      <c r="M3675" s="194" t="s">
        <v>472</v>
      </c>
      <c r="N3675" s="2" t="s">
        <v>472</v>
      </c>
      <c r="O3675" s="195" t="s">
        <v>6288</v>
      </c>
    </row>
    <row r="3676" spans="1:15">
      <c r="A3676" s="7">
        <v>2017</v>
      </c>
      <c r="B3676" s="7" t="s">
        <v>39</v>
      </c>
      <c r="C3676" s="8">
        <f t="shared" si="96"/>
        <v>42920</v>
      </c>
      <c r="D3676" s="7">
        <v>7</v>
      </c>
      <c r="E3676" s="7" t="str">
        <f t="shared" si="95"/>
        <v>S27429207</v>
      </c>
      <c r="F3676" s="4">
        <v>42948</v>
      </c>
      <c r="G3676" s="2" t="s">
        <v>6946</v>
      </c>
      <c r="H3676" s="2" t="s">
        <v>6946</v>
      </c>
      <c r="I3676" s="2" t="s">
        <v>6947</v>
      </c>
      <c r="J3676" s="2" t="s">
        <v>3859</v>
      </c>
      <c r="K3676" s="194" t="s">
        <v>13</v>
      </c>
      <c r="L3676" s="2">
        <v>53</v>
      </c>
      <c r="M3676" s="194">
        <v>4</v>
      </c>
      <c r="N3676" s="2">
        <v>4</v>
      </c>
      <c r="O3676" s="195">
        <v>92</v>
      </c>
    </row>
    <row r="3677" spans="1:15">
      <c r="A3677" s="7">
        <v>2017</v>
      </c>
      <c r="B3677" s="7" t="s">
        <v>39</v>
      </c>
      <c r="C3677" s="8">
        <f t="shared" si="96"/>
        <v>42920</v>
      </c>
      <c r="D3677" s="7">
        <v>8</v>
      </c>
      <c r="E3677" s="7" t="str">
        <f t="shared" si="95"/>
        <v>S27429208</v>
      </c>
      <c r="F3677" s="4">
        <v>42979</v>
      </c>
      <c r="G3677" s="2" t="s">
        <v>6948</v>
      </c>
      <c r="H3677" s="2" t="s">
        <v>6948</v>
      </c>
      <c r="I3677" s="2" t="s">
        <v>6949</v>
      </c>
      <c r="J3677" s="2" t="s">
        <v>1649</v>
      </c>
      <c r="K3677" s="194" t="s">
        <v>13</v>
      </c>
      <c r="L3677" s="2">
        <v>49</v>
      </c>
      <c r="M3677" s="194" t="s">
        <v>701</v>
      </c>
      <c r="N3677" s="2" t="s">
        <v>506</v>
      </c>
      <c r="O3677" s="195" t="s">
        <v>692</v>
      </c>
    </row>
    <row r="3678" spans="1:15">
      <c r="A3678" s="7">
        <v>2017</v>
      </c>
      <c r="B3678" s="7" t="s">
        <v>39</v>
      </c>
      <c r="C3678" s="8">
        <f t="shared" si="96"/>
        <v>42920</v>
      </c>
      <c r="D3678" s="7">
        <v>9</v>
      </c>
      <c r="E3678" s="7" t="str">
        <f t="shared" si="95"/>
        <v>S27429209</v>
      </c>
      <c r="F3678" s="4">
        <v>43009</v>
      </c>
      <c r="G3678" s="2" t="s">
        <v>2820</v>
      </c>
      <c r="H3678" s="2" t="s">
        <v>2820</v>
      </c>
      <c r="I3678" s="2" t="s">
        <v>6950</v>
      </c>
      <c r="J3678" s="2" t="s">
        <v>3266</v>
      </c>
      <c r="K3678" s="194" t="s">
        <v>13</v>
      </c>
      <c r="L3678" s="2">
        <v>48</v>
      </c>
      <c r="M3678" s="194" t="s">
        <v>701</v>
      </c>
      <c r="N3678" s="2" t="s">
        <v>506</v>
      </c>
      <c r="O3678" s="195" t="s">
        <v>692</v>
      </c>
    </row>
    <row r="3679" spans="1:15">
      <c r="A3679" s="7">
        <v>2017</v>
      </c>
      <c r="B3679" s="7" t="s">
        <v>39</v>
      </c>
      <c r="C3679" s="8">
        <f t="shared" si="96"/>
        <v>42920</v>
      </c>
      <c r="D3679" s="7">
        <v>10</v>
      </c>
      <c r="E3679" s="7" t="str">
        <f t="shared" si="95"/>
        <v>S274292010</v>
      </c>
      <c r="F3679" s="3" t="s">
        <v>19</v>
      </c>
      <c r="G3679" s="2" t="s">
        <v>6951</v>
      </c>
      <c r="H3679" s="2" t="s">
        <v>6951</v>
      </c>
      <c r="I3679" s="2" t="s">
        <v>6952</v>
      </c>
      <c r="J3679" s="2" t="s">
        <v>3020</v>
      </c>
      <c r="K3679" s="194" t="s">
        <v>13</v>
      </c>
      <c r="L3679" s="2">
        <v>49</v>
      </c>
      <c r="M3679" s="194" t="s">
        <v>3049</v>
      </c>
      <c r="N3679" s="2">
        <v>0</v>
      </c>
      <c r="O3679" s="195" t="s">
        <v>1501</v>
      </c>
    </row>
    <row r="3680" spans="1:15">
      <c r="A3680" s="7">
        <v>2017</v>
      </c>
      <c r="B3680" s="7" t="s">
        <v>39</v>
      </c>
      <c r="C3680" s="8">
        <f t="shared" si="96"/>
        <v>42920</v>
      </c>
      <c r="D3680" s="7">
        <v>11</v>
      </c>
      <c r="E3680" s="7" t="str">
        <f t="shared" si="95"/>
        <v>S274292011</v>
      </c>
      <c r="F3680" s="3">
        <v>2018</v>
      </c>
      <c r="G3680" s="2" t="s">
        <v>6953</v>
      </c>
      <c r="H3680" s="2" t="s">
        <v>6953</v>
      </c>
      <c r="I3680" s="2" t="s">
        <v>1785</v>
      </c>
      <c r="J3680" s="2" t="s">
        <v>3631</v>
      </c>
      <c r="K3680" s="194" t="s">
        <v>13</v>
      </c>
      <c r="L3680" s="2">
        <v>38</v>
      </c>
      <c r="M3680" s="194" t="s">
        <v>1667</v>
      </c>
      <c r="N3680" s="2" t="s">
        <v>3110</v>
      </c>
      <c r="O3680" s="195" t="s">
        <v>3110</v>
      </c>
    </row>
    <row r="3681" spans="1:15">
      <c r="A3681" s="7">
        <v>2017</v>
      </c>
      <c r="B3681" s="7" t="s">
        <v>39</v>
      </c>
      <c r="C3681" s="8">
        <f t="shared" si="96"/>
        <v>42920</v>
      </c>
      <c r="D3681" s="7">
        <v>12</v>
      </c>
      <c r="E3681" s="7" t="str">
        <f t="shared" si="95"/>
        <v>S274292012</v>
      </c>
      <c r="F3681" s="3">
        <v>2019</v>
      </c>
      <c r="G3681" s="2" t="s">
        <v>3518</v>
      </c>
      <c r="H3681" s="2" t="s">
        <v>3518</v>
      </c>
      <c r="I3681" s="2" t="s">
        <v>3327</v>
      </c>
      <c r="J3681" s="2" t="s">
        <v>648</v>
      </c>
      <c r="K3681" s="194" t="s">
        <v>13</v>
      </c>
      <c r="L3681" s="2">
        <v>30</v>
      </c>
      <c r="M3681" s="194" t="s">
        <v>1418</v>
      </c>
      <c r="N3681" s="2" t="s">
        <v>783</v>
      </c>
      <c r="O3681" s="195" t="s">
        <v>681</v>
      </c>
    </row>
    <row r="3682" spans="1:15">
      <c r="A3682" s="7">
        <v>2017</v>
      </c>
      <c r="B3682" s="7" t="s">
        <v>39</v>
      </c>
      <c r="C3682" s="8">
        <f t="shared" si="96"/>
        <v>42920</v>
      </c>
      <c r="D3682" s="7">
        <v>13</v>
      </c>
      <c r="E3682" s="7" t="str">
        <f t="shared" si="95"/>
        <v>S274292013</v>
      </c>
      <c r="F3682" s="3">
        <v>2020</v>
      </c>
      <c r="G3682" s="2" t="s">
        <v>6954</v>
      </c>
      <c r="H3682" s="2" t="s">
        <v>6954</v>
      </c>
      <c r="I3682" s="2" t="s">
        <v>3575</v>
      </c>
      <c r="J3682" s="2" t="s">
        <v>1253</v>
      </c>
      <c r="K3682" s="194" t="s">
        <v>13</v>
      </c>
      <c r="L3682" s="2">
        <v>27</v>
      </c>
      <c r="M3682" s="194">
        <v>30</v>
      </c>
      <c r="N3682" s="2">
        <v>50</v>
      </c>
      <c r="O3682" s="195">
        <v>20</v>
      </c>
    </row>
    <row r="3683" spans="1:15" ht="15.75" thickBot="1">
      <c r="A3683" s="7">
        <v>2017</v>
      </c>
      <c r="B3683" s="7" t="s">
        <v>39</v>
      </c>
      <c r="C3683" s="8">
        <f t="shared" si="96"/>
        <v>42920</v>
      </c>
      <c r="D3683" s="7">
        <v>14</v>
      </c>
      <c r="E3683" s="7" t="str">
        <f t="shared" si="95"/>
        <v>S274292014</v>
      </c>
      <c r="F3683" s="5">
        <v>2021</v>
      </c>
      <c r="G3683" s="6" t="s">
        <v>6395</v>
      </c>
      <c r="H3683" s="6" t="s">
        <v>6395</v>
      </c>
      <c r="I3683" s="6" t="s">
        <v>5371</v>
      </c>
      <c r="J3683" s="6" t="s">
        <v>1927</v>
      </c>
      <c r="K3683" s="196" t="s">
        <v>13</v>
      </c>
      <c r="L3683" s="6">
        <v>23</v>
      </c>
      <c r="M3683" s="196" t="s">
        <v>402</v>
      </c>
      <c r="N3683" s="6" t="s">
        <v>6955</v>
      </c>
      <c r="O3683" s="197" t="s">
        <v>730</v>
      </c>
    </row>
    <row r="3684" spans="1:15" ht="16.5" thickTop="1" thickBot="1">
      <c r="A3684" s="7">
        <v>2017</v>
      </c>
      <c r="B3684" s="7" t="s">
        <v>39</v>
      </c>
      <c r="C3684" s="8">
        <f t="shared" si="96"/>
        <v>42920</v>
      </c>
      <c r="D3684" s="7">
        <v>15</v>
      </c>
      <c r="E3684" s="7" t="str">
        <f t="shared" si="95"/>
        <v>S274292015</v>
      </c>
      <c r="F3684" s="1" t="s">
        <v>15</v>
      </c>
    </row>
    <row r="3685" spans="1:15" ht="16.5" thickTop="1" thickBot="1">
      <c r="A3685" s="7">
        <v>2017</v>
      </c>
      <c r="B3685" s="7" t="s">
        <v>39</v>
      </c>
      <c r="C3685" s="8">
        <f t="shared" si="96"/>
        <v>42920</v>
      </c>
      <c r="D3685" s="7">
        <v>16</v>
      </c>
      <c r="E3685" s="7" t="str">
        <f t="shared" si="95"/>
        <v>S274292016</v>
      </c>
      <c r="F3685" s="338" t="s">
        <v>1</v>
      </c>
      <c r="G3685" s="341" t="s">
        <v>2</v>
      </c>
      <c r="H3685" s="342"/>
      <c r="I3685" s="342"/>
      <c r="J3685" s="343"/>
      <c r="K3685" s="344" t="s">
        <v>3</v>
      </c>
      <c r="L3685" s="343"/>
      <c r="M3685" s="344" t="s">
        <v>144</v>
      </c>
      <c r="N3685" s="342"/>
      <c r="O3685" s="342"/>
    </row>
    <row r="3686" spans="1:15" ht="18" customHeight="1" thickBot="1">
      <c r="A3686" s="7">
        <v>2017</v>
      </c>
      <c r="B3686" s="7" t="s">
        <v>39</v>
      </c>
      <c r="C3686" s="8">
        <f t="shared" si="96"/>
        <v>42920</v>
      </c>
      <c r="D3686" s="7">
        <v>17</v>
      </c>
      <c r="E3686" s="7" t="str">
        <f t="shared" si="95"/>
        <v>S274292017</v>
      </c>
      <c r="F3686" s="339"/>
      <c r="G3686" s="345" t="s">
        <v>5</v>
      </c>
      <c r="H3686" s="347" t="s">
        <v>145</v>
      </c>
      <c r="I3686" s="348"/>
      <c r="J3686" s="349"/>
      <c r="K3686" s="350" t="s">
        <v>6</v>
      </c>
      <c r="L3686" s="352" t="s">
        <v>7</v>
      </c>
      <c r="M3686" s="350" t="s">
        <v>8</v>
      </c>
      <c r="N3686" s="354" t="s">
        <v>146</v>
      </c>
      <c r="O3686" s="356" t="s">
        <v>147</v>
      </c>
    </row>
    <row r="3687" spans="1:15" ht="15.75" thickBot="1">
      <c r="A3687" s="7">
        <v>2017</v>
      </c>
      <c r="B3687" s="7" t="s">
        <v>39</v>
      </c>
      <c r="C3687" s="8">
        <f t="shared" si="96"/>
        <v>42920</v>
      </c>
      <c r="D3687" s="7">
        <v>18</v>
      </c>
      <c r="E3687" s="7" t="str">
        <f t="shared" si="95"/>
        <v>S274292018</v>
      </c>
      <c r="F3687" s="340"/>
      <c r="G3687" s="346"/>
      <c r="H3687" s="191" t="s">
        <v>9</v>
      </c>
      <c r="I3687" s="192" t="s">
        <v>18</v>
      </c>
      <c r="J3687" s="193" t="s">
        <v>11</v>
      </c>
      <c r="K3687" s="351"/>
      <c r="L3687" s="353"/>
      <c r="M3687" s="351"/>
      <c r="N3687" s="355"/>
      <c r="O3687" s="357"/>
    </row>
    <row r="3688" spans="1:15">
      <c r="A3688" s="7">
        <v>2017</v>
      </c>
      <c r="B3688" s="7" t="s">
        <v>39</v>
      </c>
      <c r="C3688" s="8">
        <f t="shared" si="96"/>
        <v>42920</v>
      </c>
      <c r="D3688" s="7">
        <v>19</v>
      </c>
      <c r="E3688" s="7" t="str">
        <f t="shared" si="95"/>
        <v>S274292019</v>
      </c>
      <c r="F3688" s="3" t="s">
        <v>16</v>
      </c>
      <c r="G3688" s="2" t="s">
        <v>6956</v>
      </c>
      <c r="H3688" s="2" t="s">
        <v>6956</v>
      </c>
      <c r="I3688" s="2" t="s">
        <v>6957</v>
      </c>
      <c r="J3688" s="2" t="s">
        <v>6958</v>
      </c>
      <c r="K3688" s="194" t="s">
        <v>13</v>
      </c>
      <c r="L3688" s="2">
        <v>52</v>
      </c>
      <c r="M3688" s="194">
        <v>40</v>
      </c>
      <c r="N3688" s="2">
        <v>24</v>
      </c>
      <c r="O3688" s="195">
        <v>36</v>
      </c>
    </row>
    <row r="3689" spans="1:15">
      <c r="A3689" s="7">
        <v>2017</v>
      </c>
      <c r="B3689" s="7" t="s">
        <v>39</v>
      </c>
      <c r="C3689" s="8">
        <f t="shared" si="96"/>
        <v>42920</v>
      </c>
      <c r="D3689" s="7">
        <v>20</v>
      </c>
      <c r="E3689" s="7" t="str">
        <f t="shared" si="95"/>
        <v>S274292020</v>
      </c>
      <c r="F3689" s="4">
        <v>42917</v>
      </c>
      <c r="G3689" s="2" t="s">
        <v>6959</v>
      </c>
      <c r="H3689" s="2" t="s">
        <v>6959</v>
      </c>
      <c r="I3689" s="2" t="s">
        <v>6960</v>
      </c>
      <c r="J3689" s="2" t="s">
        <v>6961</v>
      </c>
      <c r="K3689" s="194" t="s">
        <v>13</v>
      </c>
      <c r="L3689" s="2">
        <v>48</v>
      </c>
      <c r="M3689" s="194" t="s">
        <v>518</v>
      </c>
      <c r="N3689" s="2" t="s">
        <v>735</v>
      </c>
      <c r="O3689" s="195" t="s">
        <v>2984</v>
      </c>
    </row>
    <row r="3690" spans="1:15">
      <c r="A3690" s="7">
        <v>2017</v>
      </c>
      <c r="B3690" s="7" t="s">
        <v>39</v>
      </c>
      <c r="C3690" s="8">
        <f t="shared" si="96"/>
        <v>42920</v>
      </c>
      <c r="D3690" s="7">
        <v>21</v>
      </c>
      <c r="E3690" s="7" t="str">
        <f t="shared" si="95"/>
        <v>S274292021</v>
      </c>
      <c r="F3690" s="4">
        <v>42948</v>
      </c>
      <c r="G3690" s="2" t="s">
        <v>6962</v>
      </c>
      <c r="H3690" s="2" t="s">
        <v>6962</v>
      </c>
      <c r="I3690" s="2" t="s">
        <v>6963</v>
      </c>
      <c r="J3690" s="2" t="s">
        <v>6310</v>
      </c>
      <c r="K3690" s="194" t="s">
        <v>13</v>
      </c>
      <c r="L3690" s="2">
        <v>46</v>
      </c>
      <c r="M3690" s="194" t="s">
        <v>6964</v>
      </c>
      <c r="N3690" s="2" t="s">
        <v>6965</v>
      </c>
      <c r="O3690" s="195" t="s">
        <v>6966</v>
      </c>
    </row>
    <row r="3691" spans="1:15">
      <c r="A3691" s="7">
        <v>2017</v>
      </c>
      <c r="B3691" s="7" t="s">
        <v>39</v>
      </c>
      <c r="C3691" s="8">
        <f t="shared" si="96"/>
        <v>42920</v>
      </c>
      <c r="D3691" s="7">
        <v>22</v>
      </c>
      <c r="E3691" s="7" t="str">
        <f t="shared" si="95"/>
        <v>S274292022</v>
      </c>
      <c r="F3691" s="4">
        <v>42979</v>
      </c>
      <c r="G3691" s="2" t="s">
        <v>6967</v>
      </c>
      <c r="H3691" s="2" t="s">
        <v>6967</v>
      </c>
      <c r="I3691" s="2" t="s">
        <v>6968</v>
      </c>
      <c r="J3691" s="2" t="s">
        <v>6310</v>
      </c>
      <c r="K3691" s="194" t="s">
        <v>13</v>
      </c>
      <c r="L3691" s="2">
        <v>43</v>
      </c>
      <c r="M3691" s="194">
        <v>50</v>
      </c>
      <c r="N3691" s="2" t="s">
        <v>729</v>
      </c>
      <c r="O3691" s="195" t="s">
        <v>400</v>
      </c>
    </row>
    <row r="3692" spans="1:15">
      <c r="A3692" s="7">
        <v>2017</v>
      </c>
      <c r="B3692" s="7" t="s">
        <v>39</v>
      </c>
      <c r="C3692" s="8">
        <f t="shared" si="96"/>
        <v>42920</v>
      </c>
      <c r="D3692" s="7">
        <v>23</v>
      </c>
      <c r="E3692" s="7" t="str">
        <f t="shared" si="95"/>
        <v>S274292023</v>
      </c>
      <c r="F3692" s="4">
        <v>43009</v>
      </c>
      <c r="G3692" s="2" t="s">
        <v>2422</v>
      </c>
      <c r="H3692" s="2" t="s">
        <v>2422</v>
      </c>
      <c r="I3692" s="2" t="s">
        <v>6969</v>
      </c>
      <c r="J3692" s="2" t="s">
        <v>6970</v>
      </c>
      <c r="K3692" s="194" t="s">
        <v>13</v>
      </c>
      <c r="L3692" s="2">
        <v>41</v>
      </c>
      <c r="M3692" s="194">
        <v>50</v>
      </c>
      <c r="N3692" s="2" t="s">
        <v>729</v>
      </c>
      <c r="O3692" s="195" t="s">
        <v>400</v>
      </c>
    </row>
    <row r="3693" spans="1:15">
      <c r="A3693" s="7">
        <v>2017</v>
      </c>
      <c r="B3693" s="7" t="s">
        <v>39</v>
      </c>
      <c r="C3693" s="8">
        <f t="shared" si="96"/>
        <v>42920</v>
      </c>
      <c r="D3693" s="7">
        <v>24</v>
      </c>
      <c r="E3693" s="7" t="str">
        <f t="shared" si="95"/>
        <v>S274292024</v>
      </c>
      <c r="F3693" s="3" t="s">
        <v>19</v>
      </c>
      <c r="G3693" s="2" t="s">
        <v>6578</v>
      </c>
      <c r="H3693" s="2" t="s">
        <v>6578</v>
      </c>
      <c r="I3693" s="2" t="s">
        <v>6971</v>
      </c>
      <c r="J3693" s="2" t="s">
        <v>6064</v>
      </c>
      <c r="K3693" s="194" t="s">
        <v>13</v>
      </c>
      <c r="L3693" s="2">
        <v>40</v>
      </c>
      <c r="M3693" s="194" t="s">
        <v>513</v>
      </c>
      <c r="N3693" s="2" t="s">
        <v>506</v>
      </c>
      <c r="O3693" s="195" t="s">
        <v>506</v>
      </c>
    </row>
    <row r="3694" spans="1:15">
      <c r="A3694" s="7">
        <v>2017</v>
      </c>
      <c r="B3694" s="7" t="s">
        <v>39</v>
      </c>
      <c r="C3694" s="8">
        <f t="shared" si="96"/>
        <v>42920</v>
      </c>
      <c r="D3694" s="7">
        <v>25</v>
      </c>
      <c r="E3694" s="7" t="str">
        <f t="shared" si="95"/>
        <v>S274292025</v>
      </c>
      <c r="F3694" s="3">
        <v>2018</v>
      </c>
      <c r="G3694" s="2" t="s">
        <v>6972</v>
      </c>
      <c r="H3694" s="2" t="s">
        <v>6972</v>
      </c>
      <c r="I3694" s="2" t="s">
        <v>6973</v>
      </c>
      <c r="J3694" s="2" t="s">
        <v>3131</v>
      </c>
      <c r="K3694" s="194" t="s">
        <v>13</v>
      </c>
      <c r="L3694" s="2">
        <v>34</v>
      </c>
      <c r="M3694" s="194" t="s">
        <v>423</v>
      </c>
      <c r="N3694" s="2" t="s">
        <v>301</v>
      </c>
      <c r="O3694" s="195" t="s">
        <v>796</v>
      </c>
    </row>
    <row r="3695" spans="1:15">
      <c r="A3695" s="7">
        <v>2017</v>
      </c>
      <c r="B3695" s="7" t="s">
        <v>39</v>
      </c>
      <c r="C3695" s="8">
        <f t="shared" si="96"/>
        <v>42920</v>
      </c>
      <c r="D3695" s="7">
        <v>26</v>
      </c>
      <c r="E3695" s="7" t="str">
        <f t="shared" si="95"/>
        <v>S274292026</v>
      </c>
      <c r="F3695" s="3">
        <v>2019</v>
      </c>
      <c r="G3695" s="2" t="s">
        <v>6974</v>
      </c>
      <c r="H3695" s="2" t="s">
        <v>6974</v>
      </c>
      <c r="I3695" s="2" t="s">
        <v>6975</v>
      </c>
      <c r="J3695" s="2" t="s">
        <v>1718</v>
      </c>
      <c r="K3695" s="194" t="s">
        <v>13</v>
      </c>
      <c r="L3695" s="2">
        <v>31</v>
      </c>
      <c r="M3695" s="194" t="s">
        <v>922</v>
      </c>
      <c r="N3695" s="2" t="s">
        <v>627</v>
      </c>
      <c r="O3695" s="195" t="s">
        <v>587</v>
      </c>
    </row>
    <row r="3696" spans="1:15">
      <c r="A3696" s="7">
        <v>2017</v>
      </c>
      <c r="B3696" s="7" t="s">
        <v>39</v>
      </c>
      <c r="C3696" s="8">
        <f t="shared" si="96"/>
        <v>42920</v>
      </c>
      <c r="D3696" s="7">
        <v>27</v>
      </c>
      <c r="E3696" s="7" t="str">
        <f t="shared" si="95"/>
        <v>S274292027</v>
      </c>
      <c r="F3696" s="3">
        <v>2020</v>
      </c>
      <c r="G3696" s="2" t="s">
        <v>6976</v>
      </c>
      <c r="H3696" s="2" t="s">
        <v>6976</v>
      </c>
      <c r="I3696" s="2" t="s">
        <v>6977</v>
      </c>
      <c r="J3696" s="2" t="s">
        <v>827</v>
      </c>
      <c r="K3696" s="194" t="s">
        <v>13</v>
      </c>
      <c r="L3696" s="2">
        <v>28</v>
      </c>
      <c r="M3696" s="194">
        <v>25</v>
      </c>
      <c r="N3696" s="2" t="s">
        <v>1153</v>
      </c>
      <c r="O3696" s="195" t="s">
        <v>301</v>
      </c>
    </row>
    <row r="3697" spans="1:15" ht="15.75" thickBot="1">
      <c r="A3697" s="7">
        <v>2017</v>
      </c>
      <c r="B3697" s="7" t="s">
        <v>39</v>
      </c>
      <c r="C3697" s="8">
        <f t="shared" si="96"/>
        <v>42920</v>
      </c>
      <c r="D3697" s="7">
        <v>28</v>
      </c>
      <c r="E3697" s="7" t="str">
        <f t="shared" si="95"/>
        <v>S274292028</v>
      </c>
      <c r="F3697" s="5">
        <v>2021</v>
      </c>
      <c r="G3697" s="6" t="s">
        <v>6978</v>
      </c>
      <c r="H3697" s="6" t="s">
        <v>6978</v>
      </c>
      <c r="I3697" s="6" t="s">
        <v>2902</v>
      </c>
      <c r="J3697" s="6" t="s">
        <v>1800</v>
      </c>
      <c r="K3697" s="196" t="s">
        <v>13</v>
      </c>
      <c r="L3697" s="6">
        <v>23</v>
      </c>
      <c r="M3697" s="196" t="s">
        <v>596</v>
      </c>
      <c r="N3697" s="6" t="s">
        <v>1795</v>
      </c>
      <c r="O3697" s="197">
        <v>25</v>
      </c>
    </row>
    <row r="3698" spans="1:15" ht="16.5" thickTop="1" thickBot="1">
      <c r="A3698" s="7">
        <v>2017</v>
      </c>
      <c r="B3698" s="7" t="s">
        <v>38</v>
      </c>
      <c r="C3698" s="8">
        <f>C3697+7</f>
        <v>42927</v>
      </c>
      <c r="D3698" s="7">
        <v>1</v>
      </c>
      <c r="E3698" s="7" t="str">
        <f t="shared" ref="E3698:E3761" si="97">B3698&amp;C3698&amp;D3698</f>
        <v>S28429271</v>
      </c>
      <c r="F3698" s="1" t="s">
        <v>0</v>
      </c>
    </row>
    <row r="3699" spans="1:15" ht="16.5" thickTop="1" thickBot="1">
      <c r="A3699" s="7">
        <v>2017</v>
      </c>
      <c r="B3699" s="7" t="s">
        <v>38</v>
      </c>
      <c r="C3699" s="8">
        <f>C3698</f>
        <v>42927</v>
      </c>
      <c r="D3699" s="7">
        <v>2</v>
      </c>
      <c r="E3699" s="7" t="str">
        <f t="shared" si="97"/>
        <v>S28429272</v>
      </c>
      <c r="F3699" s="338" t="s">
        <v>1</v>
      </c>
      <c r="G3699" s="341" t="s">
        <v>2</v>
      </c>
      <c r="H3699" s="342"/>
      <c r="I3699" s="342"/>
      <c r="J3699" s="343"/>
      <c r="K3699" s="344" t="s">
        <v>3</v>
      </c>
      <c r="L3699" s="343"/>
      <c r="M3699" s="344" t="s">
        <v>144</v>
      </c>
      <c r="N3699" s="342"/>
      <c r="O3699" s="342"/>
    </row>
    <row r="3700" spans="1:15" ht="18" customHeight="1" thickBot="1">
      <c r="A3700" s="7">
        <v>2017</v>
      </c>
      <c r="B3700" s="7" t="s">
        <v>38</v>
      </c>
      <c r="C3700" s="8">
        <f t="shared" ref="C3700:C3725" si="98">C3699</f>
        <v>42927</v>
      </c>
      <c r="D3700" s="7">
        <v>3</v>
      </c>
      <c r="E3700" s="7" t="str">
        <f t="shared" si="97"/>
        <v>S28429273</v>
      </c>
      <c r="F3700" s="339"/>
      <c r="G3700" s="345" t="s">
        <v>5</v>
      </c>
      <c r="H3700" s="347" t="s">
        <v>145</v>
      </c>
      <c r="I3700" s="348"/>
      <c r="J3700" s="349"/>
      <c r="K3700" s="350" t="s">
        <v>6</v>
      </c>
      <c r="L3700" s="352" t="s">
        <v>7</v>
      </c>
      <c r="M3700" s="350" t="s">
        <v>8</v>
      </c>
      <c r="N3700" s="354" t="s">
        <v>146</v>
      </c>
      <c r="O3700" s="356" t="s">
        <v>147</v>
      </c>
    </row>
    <row r="3701" spans="1:15" ht="15.75" thickBot="1">
      <c r="A3701" s="7">
        <v>2017</v>
      </c>
      <c r="B3701" s="7" t="s">
        <v>38</v>
      </c>
      <c r="C3701" s="8">
        <f t="shared" si="98"/>
        <v>42927</v>
      </c>
      <c r="D3701" s="7">
        <v>4</v>
      </c>
      <c r="E3701" s="7" t="str">
        <f t="shared" si="97"/>
        <v>S28429274</v>
      </c>
      <c r="F3701" s="340"/>
      <c r="G3701" s="346"/>
      <c r="H3701" s="191" t="s">
        <v>9</v>
      </c>
      <c r="I3701" s="192" t="s">
        <v>18</v>
      </c>
      <c r="J3701" s="193" t="s">
        <v>11</v>
      </c>
      <c r="K3701" s="351"/>
      <c r="L3701" s="353"/>
      <c r="M3701" s="351"/>
      <c r="N3701" s="355"/>
      <c r="O3701" s="357"/>
    </row>
    <row r="3702" spans="1:15">
      <c r="A3702" s="7">
        <v>2017</v>
      </c>
      <c r="B3702" s="7" t="s">
        <v>38</v>
      </c>
      <c r="C3702" s="8">
        <f t="shared" si="98"/>
        <v>42927</v>
      </c>
      <c r="D3702" s="7">
        <v>5</v>
      </c>
      <c r="E3702" s="7" t="str">
        <f t="shared" si="97"/>
        <v>S28429275</v>
      </c>
      <c r="F3702" s="3" t="s">
        <v>12</v>
      </c>
      <c r="G3702" s="2">
        <v>-22</v>
      </c>
      <c r="H3702" s="2" t="s">
        <v>6979</v>
      </c>
      <c r="I3702" s="2" t="s">
        <v>6980</v>
      </c>
      <c r="J3702" s="2" t="s">
        <v>1827</v>
      </c>
      <c r="K3702" s="194" t="s">
        <v>17</v>
      </c>
      <c r="L3702" s="2">
        <v>56</v>
      </c>
      <c r="M3702" s="194" t="s">
        <v>2513</v>
      </c>
      <c r="N3702" s="2" t="s">
        <v>512</v>
      </c>
      <c r="O3702" s="195" t="s">
        <v>519</v>
      </c>
    </row>
    <row r="3703" spans="1:15">
      <c r="A3703" s="7">
        <v>2017</v>
      </c>
      <c r="B3703" s="7" t="s">
        <v>38</v>
      </c>
      <c r="C3703" s="8">
        <f t="shared" si="98"/>
        <v>42927</v>
      </c>
      <c r="D3703" s="7">
        <v>6</v>
      </c>
      <c r="E3703" s="7" t="str">
        <f t="shared" si="97"/>
        <v>S28429276</v>
      </c>
      <c r="F3703" s="4">
        <v>42917</v>
      </c>
      <c r="G3703" s="2">
        <v>224</v>
      </c>
      <c r="H3703" s="2" t="s">
        <v>6981</v>
      </c>
      <c r="I3703" s="2" t="s">
        <v>6982</v>
      </c>
      <c r="J3703" s="2" t="s">
        <v>2289</v>
      </c>
      <c r="K3703" s="194" t="s">
        <v>17</v>
      </c>
      <c r="L3703" s="2">
        <v>55</v>
      </c>
      <c r="M3703" s="194" t="s">
        <v>518</v>
      </c>
      <c r="N3703" s="2">
        <v>0</v>
      </c>
      <c r="O3703" s="195" t="s">
        <v>2427</v>
      </c>
    </row>
    <row r="3704" spans="1:15">
      <c r="A3704" s="7">
        <v>2017</v>
      </c>
      <c r="B3704" s="7" t="s">
        <v>38</v>
      </c>
      <c r="C3704" s="8">
        <f t="shared" si="98"/>
        <v>42927</v>
      </c>
      <c r="D3704" s="7">
        <v>7</v>
      </c>
      <c r="E3704" s="7" t="str">
        <f t="shared" si="97"/>
        <v>S28429277</v>
      </c>
      <c r="F3704" s="4">
        <v>42948</v>
      </c>
      <c r="G3704" s="2">
        <v>257</v>
      </c>
      <c r="H3704" s="2" t="s">
        <v>6983</v>
      </c>
      <c r="I3704" s="2" t="s">
        <v>6984</v>
      </c>
      <c r="J3704" s="2" t="s">
        <v>1315</v>
      </c>
      <c r="K3704" s="194" t="s">
        <v>17</v>
      </c>
      <c r="L3704" s="2">
        <v>54</v>
      </c>
      <c r="M3704" s="194">
        <v>0</v>
      </c>
      <c r="N3704" s="2">
        <v>0</v>
      </c>
      <c r="O3704" s="195">
        <v>100</v>
      </c>
    </row>
    <row r="3705" spans="1:15">
      <c r="A3705" s="7">
        <v>2017</v>
      </c>
      <c r="B3705" s="7" t="s">
        <v>38</v>
      </c>
      <c r="C3705" s="8">
        <f t="shared" si="98"/>
        <v>42927</v>
      </c>
      <c r="D3705" s="7">
        <v>8</v>
      </c>
      <c r="E3705" s="7" t="str">
        <f t="shared" si="97"/>
        <v>S28429278</v>
      </c>
      <c r="F3705" s="4">
        <v>42979</v>
      </c>
      <c r="G3705" s="2">
        <v>200</v>
      </c>
      <c r="H3705" s="2" t="s">
        <v>6985</v>
      </c>
      <c r="I3705" s="2" t="s">
        <v>2457</v>
      </c>
      <c r="J3705" s="2" t="s">
        <v>6866</v>
      </c>
      <c r="K3705" s="194" t="s">
        <v>17</v>
      </c>
      <c r="L3705" s="2">
        <v>48</v>
      </c>
      <c r="M3705" s="194" t="s">
        <v>4666</v>
      </c>
      <c r="N3705" s="2" t="s">
        <v>312</v>
      </c>
      <c r="O3705" s="195" t="s">
        <v>312</v>
      </c>
    </row>
    <row r="3706" spans="1:15">
      <c r="A3706" s="7">
        <v>2017</v>
      </c>
      <c r="B3706" s="7" t="s">
        <v>38</v>
      </c>
      <c r="C3706" s="8">
        <f t="shared" si="98"/>
        <v>42927</v>
      </c>
      <c r="D3706" s="7">
        <v>9</v>
      </c>
      <c r="E3706" s="7" t="str">
        <f t="shared" si="97"/>
        <v>S28429279</v>
      </c>
      <c r="F3706" s="4">
        <v>43009</v>
      </c>
      <c r="G3706" s="2">
        <v>170</v>
      </c>
      <c r="H3706" s="2" t="s">
        <v>5176</v>
      </c>
      <c r="I3706" s="2" t="s">
        <v>5567</v>
      </c>
      <c r="J3706" s="2" t="s">
        <v>1127</v>
      </c>
      <c r="K3706" s="194" t="s">
        <v>17</v>
      </c>
      <c r="L3706" s="2">
        <v>48</v>
      </c>
      <c r="M3706" s="194" t="s">
        <v>1691</v>
      </c>
      <c r="N3706" s="2" t="s">
        <v>340</v>
      </c>
      <c r="O3706" s="195">
        <v>25</v>
      </c>
    </row>
    <row r="3707" spans="1:15">
      <c r="A3707" s="7">
        <v>2017</v>
      </c>
      <c r="B3707" s="7" t="s">
        <v>38</v>
      </c>
      <c r="C3707" s="8">
        <f t="shared" si="98"/>
        <v>42927</v>
      </c>
      <c r="D3707" s="7">
        <v>10</v>
      </c>
      <c r="E3707" s="7" t="str">
        <f t="shared" si="97"/>
        <v>S284292710</v>
      </c>
      <c r="F3707" s="3" t="s">
        <v>19</v>
      </c>
      <c r="G3707" s="2">
        <v>170</v>
      </c>
      <c r="H3707" s="2" t="s">
        <v>2538</v>
      </c>
      <c r="I3707" s="2" t="s">
        <v>6123</v>
      </c>
      <c r="J3707" s="2" t="s">
        <v>6986</v>
      </c>
      <c r="K3707" s="194" t="s">
        <v>17</v>
      </c>
      <c r="L3707" s="2">
        <v>48</v>
      </c>
      <c r="M3707" s="194" t="s">
        <v>2527</v>
      </c>
      <c r="N3707" s="2">
        <v>0</v>
      </c>
      <c r="O3707" s="195" t="s">
        <v>1138</v>
      </c>
    </row>
    <row r="3708" spans="1:15">
      <c r="A3708" s="7">
        <v>2017</v>
      </c>
      <c r="B3708" s="7" t="s">
        <v>38</v>
      </c>
      <c r="C3708" s="8">
        <f t="shared" si="98"/>
        <v>42927</v>
      </c>
      <c r="D3708" s="7">
        <v>11</v>
      </c>
      <c r="E3708" s="7" t="str">
        <f t="shared" si="97"/>
        <v>S284292711</v>
      </c>
      <c r="F3708" s="3">
        <v>2018</v>
      </c>
      <c r="G3708" s="2">
        <v>200</v>
      </c>
      <c r="H3708" s="2" t="s">
        <v>6987</v>
      </c>
      <c r="I3708" s="2" t="s">
        <v>5176</v>
      </c>
      <c r="J3708" s="2" t="s">
        <v>2284</v>
      </c>
      <c r="K3708" s="194" t="s">
        <v>17</v>
      </c>
      <c r="L3708" s="2">
        <v>38</v>
      </c>
      <c r="M3708" s="194">
        <v>60</v>
      </c>
      <c r="N3708" s="2" t="s">
        <v>1460</v>
      </c>
      <c r="O3708" s="195" t="s">
        <v>568</v>
      </c>
    </row>
    <row r="3709" spans="1:15">
      <c r="A3709" s="7">
        <v>2017</v>
      </c>
      <c r="B3709" s="7" t="s">
        <v>38</v>
      </c>
      <c r="C3709" s="8">
        <f t="shared" si="98"/>
        <v>42927</v>
      </c>
      <c r="D3709" s="7">
        <v>12</v>
      </c>
      <c r="E3709" s="7" t="str">
        <f t="shared" si="97"/>
        <v>S284292712</v>
      </c>
      <c r="F3709" s="3">
        <v>2019</v>
      </c>
      <c r="G3709" s="2">
        <v>170</v>
      </c>
      <c r="H3709" s="2" t="s">
        <v>3337</v>
      </c>
      <c r="I3709" s="2" t="s">
        <v>6988</v>
      </c>
      <c r="J3709" s="2" t="s">
        <v>378</v>
      </c>
      <c r="K3709" s="194" t="s">
        <v>17</v>
      </c>
      <c r="L3709" s="2">
        <v>34</v>
      </c>
      <c r="M3709" s="194">
        <v>40</v>
      </c>
      <c r="N3709" s="2" t="s">
        <v>972</v>
      </c>
      <c r="O3709" s="195" t="s">
        <v>568</v>
      </c>
    </row>
    <row r="3710" spans="1:15">
      <c r="A3710" s="7">
        <v>2017</v>
      </c>
      <c r="B3710" s="7" t="s">
        <v>38</v>
      </c>
      <c r="C3710" s="8">
        <f t="shared" si="98"/>
        <v>42927</v>
      </c>
      <c r="D3710" s="7">
        <v>13</v>
      </c>
      <c r="E3710" s="7" t="str">
        <f t="shared" si="97"/>
        <v>S284292713</v>
      </c>
      <c r="F3710" s="3">
        <v>2020</v>
      </c>
      <c r="G3710" s="2">
        <v>160</v>
      </c>
      <c r="H3710" s="2" t="s">
        <v>6989</v>
      </c>
      <c r="I3710" s="2">
        <v>160</v>
      </c>
      <c r="J3710" s="2" t="s">
        <v>317</v>
      </c>
      <c r="K3710" s="194" t="s">
        <v>17</v>
      </c>
      <c r="L3710" s="2">
        <v>28</v>
      </c>
      <c r="M3710" s="194">
        <v>40</v>
      </c>
      <c r="N3710" s="2" t="s">
        <v>5594</v>
      </c>
      <c r="O3710" s="195" t="s">
        <v>2664</v>
      </c>
    </row>
    <row r="3711" spans="1:15" ht="15.75" thickBot="1">
      <c r="A3711" s="7">
        <v>2017</v>
      </c>
      <c r="B3711" s="7" t="s">
        <v>38</v>
      </c>
      <c r="C3711" s="8">
        <f t="shared" si="98"/>
        <v>42927</v>
      </c>
      <c r="D3711" s="7">
        <v>14</v>
      </c>
      <c r="E3711" s="7" t="str">
        <f t="shared" si="97"/>
        <v>S284292714</v>
      </c>
      <c r="F3711" s="5">
        <v>2021</v>
      </c>
      <c r="G3711" s="6">
        <v>155</v>
      </c>
      <c r="H3711" s="6" t="s">
        <v>5469</v>
      </c>
      <c r="I3711" s="6" t="s">
        <v>6990</v>
      </c>
      <c r="J3711" s="6" t="s">
        <v>1393</v>
      </c>
      <c r="K3711" s="196" t="s">
        <v>17</v>
      </c>
      <c r="L3711" s="6">
        <v>25</v>
      </c>
      <c r="M3711" s="196" t="s">
        <v>432</v>
      </c>
      <c r="N3711" s="6" t="s">
        <v>3202</v>
      </c>
      <c r="O3711" s="197" t="s">
        <v>3258</v>
      </c>
    </row>
    <row r="3712" spans="1:15" ht="16.5" thickTop="1" thickBot="1">
      <c r="A3712" s="7">
        <v>2017</v>
      </c>
      <c r="B3712" s="7" t="s">
        <v>38</v>
      </c>
      <c r="C3712" s="8">
        <f t="shared" si="98"/>
        <v>42927</v>
      </c>
      <c r="D3712" s="7">
        <v>15</v>
      </c>
      <c r="E3712" s="7" t="str">
        <f t="shared" si="97"/>
        <v>S284292715</v>
      </c>
      <c r="F3712" s="1" t="s">
        <v>15</v>
      </c>
    </row>
    <row r="3713" spans="1:15" ht="16.5" thickTop="1" thickBot="1">
      <c r="A3713" s="7">
        <v>2017</v>
      </c>
      <c r="B3713" s="7" t="s">
        <v>38</v>
      </c>
      <c r="C3713" s="8">
        <f t="shared" si="98"/>
        <v>42927</v>
      </c>
      <c r="D3713" s="7">
        <v>16</v>
      </c>
      <c r="E3713" s="7" t="str">
        <f t="shared" si="97"/>
        <v>S284292716</v>
      </c>
      <c r="F3713" s="338" t="s">
        <v>1</v>
      </c>
      <c r="G3713" s="341" t="s">
        <v>2</v>
      </c>
      <c r="H3713" s="342"/>
      <c r="I3713" s="342"/>
      <c r="J3713" s="343"/>
      <c r="K3713" s="344" t="s">
        <v>3</v>
      </c>
      <c r="L3713" s="343"/>
      <c r="M3713" s="344" t="s">
        <v>144</v>
      </c>
      <c r="N3713" s="342"/>
      <c r="O3713" s="342"/>
    </row>
    <row r="3714" spans="1:15" ht="18" customHeight="1" thickBot="1">
      <c r="A3714" s="7">
        <v>2017</v>
      </c>
      <c r="B3714" s="7" t="s">
        <v>38</v>
      </c>
      <c r="C3714" s="8">
        <f t="shared" si="98"/>
        <v>42927</v>
      </c>
      <c r="D3714" s="7">
        <v>17</v>
      </c>
      <c r="E3714" s="7" t="str">
        <f t="shared" si="97"/>
        <v>S284292717</v>
      </c>
      <c r="F3714" s="339"/>
      <c r="G3714" s="345" t="s">
        <v>5</v>
      </c>
      <c r="H3714" s="347" t="s">
        <v>145</v>
      </c>
      <c r="I3714" s="348"/>
      <c r="J3714" s="349"/>
      <c r="K3714" s="350" t="s">
        <v>6</v>
      </c>
      <c r="L3714" s="352" t="s">
        <v>7</v>
      </c>
      <c r="M3714" s="350" t="s">
        <v>8</v>
      </c>
      <c r="N3714" s="354" t="s">
        <v>146</v>
      </c>
      <c r="O3714" s="356" t="s">
        <v>147</v>
      </c>
    </row>
    <row r="3715" spans="1:15" ht="15.75" thickBot="1">
      <c r="A3715" s="7">
        <v>2017</v>
      </c>
      <c r="B3715" s="7" t="s">
        <v>38</v>
      </c>
      <c r="C3715" s="8">
        <f t="shared" si="98"/>
        <v>42927</v>
      </c>
      <c r="D3715" s="7">
        <v>18</v>
      </c>
      <c r="E3715" s="7" t="str">
        <f t="shared" si="97"/>
        <v>S284292718</v>
      </c>
      <c r="F3715" s="340"/>
      <c r="G3715" s="346"/>
      <c r="H3715" s="191" t="s">
        <v>9</v>
      </c>
      <c r="I3715" s="192" t="s">
        <v>18</v>
      </c>
      <c r="J3715" s="193" t="s">
        <v>11</v>
      </c>
      <c r="K3715" s="351"/>
      <c r="L3715" s="353"/>
      <c r="M3715" s="351"/>
      <c r="N3715" s="355"/>
      <c r="O3715" s="357"/>
    </row>
    <row r="3716" spans="1:15">
      <c r="A3716" s="7">
        <v>2017</v>
      </c>
      <c r="B3716" s="7" t="s">
        <v>38</v>
      </c>
      <c r="C3716" s="8">
        <f t="shared" si="98"/>
        <v>42927</v>
      </c>
      <c r="D3716" s="7">
        <v>19</v>
      </c>
      <c r="E3716" s="7" t="str">
        <f t="shared" si="97"/>
        <v>S284292719</v>
      </c>
      <c r="F3716" s="3" t="s">
        <v>16</v>
      </c>
      <c r="G3716" s="2">
        <v>60</v>
      </c>
      <c r="H3716" s="2" t="s">
        <v>4754</v>
      </c>
      <c r="I3716" s="2" t="s">
        <v>6991</v>
      </c>
      <c r="J3716" s="2" t="s">
        <v>6992</v>
      </c>
      <c r="K3716" s="194" t="s">
        <v>17</v>
      </c>
      <c r="L3716" s="2">
        <v>49</v>
      </c>
      <c r="M3716" s="194" t="s">
        <v>266</v>
      </c>
      <c r="N3716" s="2" t="s">
        <v>1197</v>
      </c>
      <c r="O3716" s="195" t="s">
        <v>1198</v>
      </c>
    </row>
    <row r="3717" spans="1:15">
      <c r="A3717" s="7">
        <v>2017</v>
      </c>
      <c r="B3717" s="7" t="s">
        <v>38</v>
      </c>
      <c r="C3717" s="8">
        <f t="shared" si="98"/>
        <v>42927</v>
      </c>
      <c r="D3717" s="7">
        <v>20</v>
      </c>
      <c r="E3717" s="7" t="str">
        <f t="shared" si="97"/>
        <v>S284292720</v>
      </c>
      <c r="F3717" s="4">
        <v>42917</v>
      </c>
      <c r="G3717" s="2">
        <v>284</v>
      </c>
      <c r="H3717" s="2" t="s">
        <v>6993</v>
      </c>
      <c r="I3717" s="2" t="s">
        <v>6994</v>
      </c>
      <c r="J3717" s="2" t="s">
        <v>2572</v>
      </c>
      <c r="K3717" s="194" t="s">
        <v>17</v>
      </c>
      <c r="L3717" s="2">
        <v>50</v>
      </c>
      <c r="M3717" s="194" t="s">
        <v>1229</v>
      </c>
      <c r="N3717" s="2" t="s">
        <v>800</v>
      </c>
      <c r="O3717" s="195" t="s">
        <v>2484</v>
      </c>
    </row>
    <row r="3718" spans="1:15">
      <c r="A3718" s="7">
        <v>2017</v>
      </c>
      <c r="B3718" s="7" t="s">
        <v>38</v>
      </c>
      <c r="C3718" s="8">
        <f t="shared" si="98"/>
        <v>42927</v>
      </c>
      <c r="D3718" s="7">
        <v>21</v>
      </c>
      <c r="E3718" s="7" t="str">
        <f t="shared" si="97"/>
        <v>S284292721</v>
      </c>
      <c r="F3718" s="4">
        <v>42948</v>
      </c>
      <c r="G3718" s="2">
        <v>307</v>
      </c>
      <c r="H3718" s="2" t="s">
        <v>6995</v>
      </c>
      <c r="I3718" s="2" t="s">
        <v>6996</v>
      </c>
      <c r="J3718" s="2" t="s">
        <v>6997</v>
      </c>
      <c r="K3718" s="194" t="s">
        <v>17</v>
      </c>
      <c r="L3718" s="2">
        <v>49</v>
      </c>
      <c r="M3718" s="194">
        <v>0</v>
      </c>
      <c r="N3718" s="2" t="s">
        <v>799</v>
      </c>
      <c r="O3718" s="195" t="s">
        <v>2499</v>
      </c>
    </row>
    <row r="3719" spans="1:15">
      <c r="A3719" s="7">
        <v>2017</v>
      </c>
      <c r="B3719" s="7" t="s">
        <v>38</v>
      </c>
      <c r="C3719" s="8">
        <f t="shared" si="98"/>
        <v>42927</v>
      </c>
      <c r="D3719" s="7">
        <v>22</v>
      </c>
      <c r="E3719" s="7" t="str">
        <f t="shared" si="97"/>
        <v>S284292722</v>
      </c>
      <c r="F3719" s="4">
        <v>42979</v>
      </c>
      <c r="G3719" s="2">
        <v>250</v>
      </c>
      <c r="H3719" s="2" t="s">
        <v>6998</v>
      </c>
      <c r="I3719" s="2" t="s">
        <v>6999</v>
      </c>
      <c r="J3719" s="2" t="s">
        <v>7000</v>
      </c>
      <c r="K3719" s="194" t="s">
        <v>17</v>
      </c>
      <c r="L3719" s="2">
        <v>45</v>
      </c>
      <c r="M3719" s="194" t="s">
        <v>507</v>
      </c>
      <c r="N3719" s="2" t="s">
        <v>512</v>
      </c>
      <c r="O3719" s="195" t="s">
        <v>631</v>
      </c>
    </row>
    <row r="3720" spans="1:15">
      <c r="A3720" s="7">
        <v>2017</v>
      </c>
      <c r="B3720" s="7" t="s">
        <v>38</v>
      </c>
      <c r="C3720" s="8">
        <f t="shared" si="98"/>
        <v>42927</v>
      </c>
      <c r="D3720" s="7">
        <v>23</v>
      </c>
      <c r="E3720" s="7" t="str">
        <f t="shared" si="97"/>
        <v>S284292723</v>
      </c>
      <c r="F3720" s="4">
        <v>43009</v>
      </c>
      <c r="G3720" s="2">
        <v>220</v>
      </c>
      <c r="H3720" s="2" t="s">
        <v>7001</v>
      </c>
      <c r="I3720" s="2" t="s">
        <v>7002</v>
      </c>
      <c r="J3720" s="2" t="s">
        <v>7003</v>
      </c>
      <c r="K3720" s="194" t="s">
        <v>17</v>
      </c>
      <c r="L3720" s="2">
        <v>43</v>
      </c>
      <c r="M3720" s="194" t="s">
        <v>2054</v>
      </c>
      <c r="N3720" s="2" t="s">
        <v>257</v>
      </c>
      <c r="O3720" s="195" t="s">
        <v>2055</v>
      </c>
    </row>
    <row r="3721" spans="1:15">
      <c r="A3721" s="7">
        <v>2017</v>
      </c>
      <c r="B3721" s="7" t="s">
        <v>38</v>
      </c>
      <c r="C3721" s="8">
        <f t="shared" si="98"/>
        <v>42927</v>
      </c>
      <c r="D3721" s="7">
        <v>24</v>
      </c>
      <c r="E3721" s="7" t="str">
        <f t="shared" si="97"/>
        <v>S284292724</v>
      </c>
      <c r="F3721" s="3" t="s">
        <v>19</v>
      </c>
      <c r="G3721" s="2">
        <v>220</v>
      </c>
      <c r="H3721" s="2" t="s">
        <v>7004</v>
      </c>
      <c r="I3721" s="2" t="s">
        <v>7005</v>
      </c>
      <c r="J3721" s="2" t="s">
        <v>7006</v>
      </c>
      <c r="K3721" s="194" t="s">
        <v>17</v>
      </c>
      <c r="L3721" s="2">
        <v>43</v>
      </c>
      <c r="M3721" s="194" t="s">
        <v>731</v>
      </c>
      <c r="N3721" s="2" t="s">
        <v>1831</v>
      </c>
      <c r="O3721" s="195" t="s">
        <v>1646</v>
      </c>
    </row>
    <row r="3722" spans="1:15">
      <c r="A3722" s="7">
        <v>2017</v>
      </c>
      <c r="B3722" s="7" t="s">
        <v>38</v>
      </c>
      <c r="C3722" s="8">
        <f t="shared" si="98"/>
        <v>42927</v>
      </c>
      <c r="D3722" s="7">
        <v>25</v>
      </c>
      <c r="E3722" s="7" t="str">
        <f t="shared" si="97"/>
        <v>S284292725</v>
      </c>
      <c r="F3722" s="3">
        <v>2018</v>
      </c>
      <c r="G3722" s="2">
        <v>250</v>
      </c>
      <c r="H3722" s="2" t="s">
        <v>7007</v>
      </c>
      <c r="I3722" s="2" t="s">
        <v>7008</v>
      </c>
      <c r="J3722" s="2" t="s">
        <v>665</v>
      </c>
      <c r="K3722" s="194" t="s">
        <v>17</v>
      </c>
      <c r="L3722" s="2">
        <v>36</v>
      </c>
      <c r="M3722" s="194">
        <v>48</v>
      </c>
      <c r="N3722" s="2">
        <v>32</v>
      </c>
      <c r="O3722" s="195">
        <v>20</v>
      </c>
    </row>
    <row r="3723" spans="1:15">
      <c r="A3723" s="7">
        <v>2017</v>
      </c>
      <c r="B3723" s="7" t="s">
        <v>38</v>
      </c>
      <c r="C3723" s="8">
        <f t="shared" si="98"/>
        <v>42927</v>
      </c>
      <c r="D3723" s="7">
        <v>26</v>
      </c>
      <c r="E3723" s="7" t="str">
        <f t="shared" si="97"/>
        <v>S284292726</v>
      </c>
      <c r="F3723" s="3">
        <v>2019</v>
      </c>
      <c r="G3723" s="2">
        <v>210</v>
      </c>
      <c r="H3723" s="2" t="s">
        <v>7009</v>
      </c>
      <c r="I3723" s="2" t="s">
        <v>7010</v>
      </c>
      <c r="J3723" s="2" t="s">
        <v>1761</v>
      </c>
      <c r="K3723" s="194" t="s">
        <v>17</v>
      </c>
      <c r="L3723" s="2">
        <v>32</v>
      </c>
      <c r="M3723" s="194" t="s">
        <v>596</v>
      </c>
      <c r="N3723" s="2" t="s">
        <v>596</v>
      </c>
      <c r="O3723" s="195" t="s">
        <v>1153</v>
      </c>
    </row>
    <row r="3724" spans="1:15">
      <c r="A3724" s="7">
        <v>2017</v>
      </c>
      <c r="B3724" s="7" t="s">
        <v>38</v>
      </c>
      <c r="C3724" s="8">
        <f t="shared" si="98"/>
        <v>42927</v>
      </c>
      <c r="D3724" s="7">
        <v>27</v>
      </c>
      <c r="E3724" s="7" t="str">
        <f t="shared" si="97"/>
        <v>S284292727</v>
      </c>
      <c r="F3724" s="3">
        <v>2020</v>
      </c>
      <c r="G3724" s="2">
        <v>200</v>
      </c>
      <c r="H3724" s="2" t="s">
        <v>7011</v>
      </c>
      <c r="I3724" s="2" t="s">
        <v>7012</v>
      </c>
      <c r="J3724" s="2" t="s">
        <v>7013</v>
      </c>
      <c r="K3724" s="194" t="s">
        <v>17</v>
      </c>
      <c r="L3724" s="2">
        <v>28</v>
      </c>
      <c r="M3724" s="194" t="s">
        <v>1197</v>
      </c>
      <c r="N3724" s="2" t="s">
        <v>1139</v>
      </c>
      <c r="O3724" s="195" t="s">
        <v>1197</v>
      </c>
    </row>
    <row r="3725" spans="1:15" ht="15.75" thickBot="1">
      <c r="A3725" s="7">
        <v>2017</v>
      </c>
      <c r="B3725" s="7" t="s">
        <v>38</v>
      </c>
      <c r="C3725" s="8">
        <f t="shared" si="98"/>
        <v>42927</v>
      </c>
      <c r="D3725" s="7">
        <v>28</v>
      </c>
      <c r="E3725" s="7" t="str">
        <f t="shared" si="97"/>
        <v>S284292728</v>
      </c>
      <c r="F3725" s="5">
        <v>2021</v>
      </c>
      <c r="G3725" s="6">
        <v>195</v>
      </c>
      <c r="H3725" s="6" t="s">
        <v>7014</v>
      </c>
      <c r="I3725" s="6" t="s">
        <v>7015</v>
      </c>
      <c r="J3725" s="6" t="s">
        <v>590</v>
      </c>
      <c r="K3725" s="196" t="s">
        <v>17</v>
      </c>
      <c r="L3725" s="6">
        <v>27</v>
      </c>
      <c r="M3725" s="196">
        <v>28</v>
      </c>
      <c r="N3725" s="6">
        <v>44</v>
      </c>
      <c r="O3725" s="197">
        <v>28</v>
      </c>
    </row>
    <row r="3726" spans="1:15" ht="16.5" thickTop="1" thickBot="1">
      <c r="A3726" s="7">
        <v>2017</v>
      </c>
      <c r="B3726" s="7" t="s">
        <v>37</v>
      </c>
      <c r="C3726" s="8">
        <v>42934</v>
      </c>
      <c r="D3726" s="7">
        <v>1</v>
      </c>
      <c r="E3726" s="7" t="str">
        <f t="shared" si="97"/>
        <v>S29429341</v>
      </c>
      <c r="F3726" s="1" t="s">
        <v>0</v>
      </c>
    </row>
    <row r="3727" spans="1:15" ht="16.5" thickTop="1" thickBot="1">
      <c r="A3727" s="7">
        <v>2017</v>
      </c>
      <c r="B3727" s="7" t="s">
        <v>37</v>
      </c>
      <c r="C3727" s="8">
        <v>42934</v>
      </c>
      <c r="D3727" s="7">
        <v>2</v>
      </c>
      <c r="E3727" s="7" t="str">
        <f t="shared" si="97"/>
        <v>S29429342</v>
      </c>
      <c r="F3727" s="338" t="s">
        <v>1</v>
      </c>
      <c r="G3727" s="341" t="s">
        <v>2</v>
      </c>
      <c r="H3727" s="342"/>
      <c r="I3727" s="342"/>
      <c r="J3727" s="343"/>
      <c r="K3727" s="344" t="s">
        <v>3</v>
      </c>
      <c r="L3727" s="343"/>
      <c r="M3727" s="344" t="s">
        <v>144</v>
      </c>
      <c r="N3727" s="342"/>
      <c r="O3727" s="342"/>
    </row>
    <row r="3728" spans="1:15" ht="18" customHeight="1" thickBot="1">
      <c r="A3728" s="7">
        <v>2017</v>
      </c>
      <c r="B3728" s="7" t="s">
        <v>37</v>
      </c>
      <c r="C3728" s="8">
        <v>42934</v>
      </c>
      <c r="D3728" s="7">
        <v>3</v>
      </c>
      <c r="E3728" s="7" t="str">
        <f t="shared" si="97"/>
        <v>S29429343</v>
      </c>
      <c r="F3728" s="339"/>
      <c r="G3728" s="345" t="s">
        <v>5</v>
      </c>
      <c r="H3728" s="347" t="s">
        <v>145</v>
      </c>
      <c r="I3728" s="348"/>
      <c r="J3728" s="349"/>
      <c r="K3728" s="350" t="s">
        <v>6</v>
      </c>
      <c r="L3728" s="352" t="s">
        <v>7</v>
      </c>
      <c r="M3728" s="350" t="s">
        <v>8</v>
      </c>
      <c r="N3728" s="354" t="s">
        <v>146</v>
      </c>
      <c r="O3728" s="356" t="s">
        <v>147</v>
      </c>
    </row>
    <row r="3729" spans="1:15" ht="15.75" thickBot="1">
      <c r="A3729" s="7">
        <v>2017</v>
      </c>
      <c r="B3729" s="7" t="s">
        <v>37</v>
      </c>
      <c r="C3729" s="8">
        <v>42934</v>
      </c>
      <c r="D3729" s="7">
        <v>4</v>
      </c>
      <c r="E3729" s="7" t="str">
        <f t="shared" si="97"/>
        <v>S29429344</v>
      </c>
      <c r="F3729" s="340"/>
      <c r="G3729" s="346"/>
      <c r="H3729" s="191" t="s">
        <v>9</v>
      </c>
      <c r="I3729" s="192" t="s">
        <v>18</v>
      </c>
      <c r="J3729" s="193" t="s">
        <v>11</v>
      </c>
      <c r="K3729" s="351"/>
      <c r="L3729" s="353"/>
      <c r="M3729" s="351"/>
      <c r="N3729" s="355"/>
      <c r="O3729" s="357"/>
    </row>
    <row r="3730" spans="1:15">
      <c r="A3730" s="7">
        <v>2017</v>
      </c>
      <c r="B3730" s="7" t="s">
        <v>37</v>
      </c>
      <c r="C3730" s="8">
        <v>42934</v>
      </c>
      <c r="D3730" s="7">
        <v>5</v>
      </c>
      <c r="E3730" s="7" t="str">
        <f t="shared" si="97"/>
        <v>S29429345</v>
      </c>
      <c r="F3730" s="3" t="s">
        <v>12</v>
      </c>
      <c r="G3730" s="2" t="s">
        <v>7016</v>
      </c>
      <c r="H3730" s="2" t="s">
        <v>7016</v>
      </c>
      <c r="I3730" s="2" t="s">
        <v>7017</v>
      </c>
      <c r="J3730" s="2" t="s">
        <v>5330</v>
      </c>
      <c r="K3730" s="194" t="s">
        <v>13</v>
      </c>
      <c r="L3730" s="2">
        <v>60</v>
      </c>
      <c r="M3730" s="194" t="s">
        <v>7018</v>
      </c>
      <c r="N3730" s="2">
        <v>0</v>
      </c>
      <c r="O3730" s="195" t="s">
        <v>472</v>
      </c>
    </row>
    <row r="3731" spans="1:15">
      <c r="A3731" s="7">
        <v>2017</v>
      </c>
      <c r="B3731" s="7" t="s">
        <v>37</v>
      </c>
      <c r="C3731" s="8">
        <v>42934</v>
      </c>
      <c r="D3731" s="7">
        <v>6</v>
      </c>
      <c r="E3731" s="7" t="str">
        <f t="shared" si="97"/>
        <v>S29429346</v>
      </c>
      <c r="F3731" s="4">
        <v>42917</v>
      </c>
      <c r="G3731" s="2" t="s">
        <v>7019</v>
      </c>
      <c r="H3731" s="2" t="s">
        <v>7019</v>
      </c>
      <c r="I3731" s="2" t="s">
        <v>7020</v>
      </c>
      <c r="J3731" s="2" t="s">
        <v>950</v>
      </c>
      <c r="K3731" s="194" t="s">
        <v>13</v>
      </c>
      <c r="L3731" s="2">
        <v>57</v>
      </c>
      <c r="M3731" s="194" t="s">
        <v>691</v>
      </c>
      <c r="N3731" s="2">
        <v>0</v>
      </c>
      <c r="O3731" s="195" t="s">
        <v>2481</v>
      </c>
    </row>
    <row r="3732" spans="1:15">
      <c r="A3732" s="7">
        <v>2017</v>
      </c>
      <c r="B3732" s="7" t="s">
        <v>37</v>
      </c>
      <c r="C3732" s="8">
        <v>42934</v>
      </c>
      <c r="D3732" s="7">
        <v>7</v>
      </c>
      <c r="E3732" s="7" t="str">
        <f t="shared" si="97"/>
        <v>S29429347</v>
      </c>
      <c r="F3732" s="4">
        <v>42948</v>
      </c>
      <c r="G3732" s="2" t="s">
        <v>7021</v>
      </c>
      <c r="H3732" s="2" t="s">
        <v>7021</v>
      </c>
      <c r="I3732" s="2" t="s">
        <v>7022</v>
      </c>
      <c r="J3732" s="2" t="s">
        <v>1370</v>
      </c>
      <c r="K3732" s="194" t="s">
        <v>13</v>
      </c>
      <c r="L3732" s="2">
        <v>58</v>
      </c>
      <c r="M3732" s="194">
        <v>0</v>
      </c>
      <c r="N3732" s="2">
        <v>0</v>
      </c>
      <c r="O3732" s="195">
        <v>100</v>
      </c>
    </row>
    <row r="3733" spans="1:15">
      <c r="A3733" s="7">
        <v>2017</v>
      </c>
      <c r="B3733" s="7" t="s">
        <v>37</v>
      </c>
      <c r="C3733" s="8">
        <v>42934</v>
      </c>
      <c r="D3733" s="7">
        <v>8</v>
      </c>
      <c r="E3733" s="7" t="str">
        <f t="shared" si="97"/>
        <v>S29429348</v>
      </c>
      <c r="F3733" s="4">
        <v>42979</v>
      </c>
      <c r="G3733" s="2" t="s">
        <v>7023</v>
      </c>
      <c r="H3733" s="2" t="s">
        <v>7023</v>
      </c>
      <c r="I3733" s="2" t="s">
        <v>7024</v>
      </c>
      <c r="J3733" s="2" t="s">
        <v>1683</v>
      </c>
      <c r="K3733" s="194" t="s">
        <v>13</v>
      </c>
      <c r="L3733" s="2">
        <v>49</v>
      </c>
      <c r="M3733" s="194" t="s">
        <v>697</v>
      </c>
      <c r="N3733" s="2">
        <v>0</v>
      </c>
      <c r="O3733" s="195" t="s">
        <v>1685</v>
      </c>
    </row>
    <row r="3734" spans="1:15">
      <c r="A3734" s="7">
        <v>2017</v>
      </c>
      <c r="B3734" s="7" t="s">
        <v>37</v>
      </c>
      <c r="C3734" s="8">
        <v>42934</v>
      </c>
      <c r="D3734" s="7">
        <v>9</v>
      </c>
      <c r="E3734" s="7" t="str">
        <f t="shared" si="97"/>
        <v>S29429349</v>
      </c>
      <c r="F3734" s="4">
        <v>43009</v>
      </c>
      <c r="G3734" s="2" t="s">
        <v>7025</v>
      </c>
      <c r="H3734" s="2" t="s">
        <v>7025</v>
      </c>
      <c r="I3734" s="2" t="s">
        <v>7026</v>
      </c>
      <c r="J3734" s="2" t="s">
        <v>2681</v>
      </c>
      <c r="K3734" s="194" t="s">
        <v>13</v>
      </c>
      <c r="L3734" s="2">
        <v>45</v>
      </c>
      <c r="M3734" s="194" t="s">
        <v>627</v>
      </c>
      <c r="N3734" s="2" t="s">
        <v>922</v>
      </c>
      <c r="O3734" s="195" t="s">
        <v>587</v>
      </c>
    </row>
    <row r="3735" spans="1:15">
      <c r="A3735" s="7">
        <v>2017</v>
      </c>
      <c r="B3735" s="7" t="s">
        <v>37</v>
      </c>
      <c r="C3735" s="8">
        <v>42934</v>
      </c>
      <c r="D3735" s="7">
        <v>10</v>
      </c>
      <c r="E3735" s="7" t="str">
        <f t="shared" si="97"/>
        <v>S294293410</v>
      </c>
      <c r="F3735" s="3" t="s">
        <v>19</v>
      </c>
      <c r="G3735" s="2" t="s">
        <v>7027</v>
      </c>
      <c r="H3735" s="2" t="s">
        <v>7027</v>
      </c>
      <c r="I3735" s="2" t="s">
        <v>7028</v>
      </c>
      <c r="J3735" s="2" t="s">
        <v>6899</v>
      </c>
      <c r="K3735" s="194" t="s">
        <v>13</v>
      </c>
      <c r="L3735" s="2">
        <v>45</v>
      </c>
      <c r="M3735" s="194" t="s">
        <v>445</v>
      </c>
      <c r="N3735" s="2" t="s">
        <v>691</v>
      </c>
      <c r="O3735" s="195" t="s">
        <v>696</v>
      </c>
    </row>
    <row r="3736" spans="1:15">
      <c r="A3736" s="7">
        <v>2017</v>
      </c>
      <c r="B3736" s="7" t="s">
        <v>37</v>
      </c>
      <c r="C3736" s="8">
        <v>42934</v>
      </c>
      <c r="D3736" s="7">
        <v>11</v>
      </c>
      <c r="E3736" s="7" t="str">
        <f t="shared" si="97"/>
        <v>S294293411</v>
      </c>
      <c r="F3736" s="3">
        <v>2018</v>
      </c>
      <c r="G3736" s="2" t="s">
        <v>7029</v>
      </c>
      <c r="H3736" s="2" t="s">
        <v>7029</v>
      </c>
      <c r="I3736" s="2" t="s">
        <v>5439</v>
      </c>
      <c r="J3736" s="2" t="s">
        <v>3167</v>
      </c>
      <c r="K3736" s="194" t="s">
        <v>13</v>
      </c>
      <c r="L3736" s="2">
        <v>42</v>
      </c>
      <c r="M3736" s="194" t="s">
        <v>972</v>
      </c>
      <c r="N3736" s="2" t="s">
        <v>301</v>
      </c>
      <c r="O3736" s="195">
        <v>20</v>
      </c>
    </row>
    <row r="3737" spans="1:15">
      <c r="A3737" s="7">
        <v>2017</v>
      </c>
      <c r="B3737" s="7" t="s">
        <v>37</v>
      </c>
      <c r="C3737" s="8">
        <v>42934</v>
      </c>
      <c r="D3737" s="7">
        <v>12</v>
      </c>
      <c r="E3737" s="7" t="str">
        <f t="shared" si="97"/>
        <v>S294293412</v>
      </c>
      <c r="F3737" s="3">
        <v>2019</v>
      </c>
      <c r="G3737" s="2" t="s">
        <v>3107</v>
      </c>
      <c r="H3737" s="2" t="s">
        <v>3107</v>
      </c>
      <c r="I3737" s="2" t="s">
        <v>5111</v>
      </c>
      <c r="J3737" s="2" t="s">
        <v>2284</v>
      </c>
      <c r="K3737" s="194" t="s">
        <v>13</v>
      </c>
      <c r="L3737" s="2">
        <v>33</v>
      </c>
      <c r="M3737" s="194" t="s">
        <v>1122</v>
      </c>
      <c r="N3737" s="2" t="s">
        <v>7030</v>
      </c>
      <c r="O3737" s="195" t="s">
        <v>1831</v>
      </c>
    </row>
    <row r="3738" spans="1:15">
      <c r="A3738" s="7">
        <v>2017</v>
      </c>
      <c r="B3738" s="7" t="s">
        <v>37</v>
      </c>
      <c r="C3738" s="8">
        <v>42934</v>
      </c>
      <c r="D3738" s="7">
        <v>13</v>
      </c>
      <c r="E3738" s="7" t="str">
        <f t="shared" si="97"/>
        <v>S294293413</v>
      </c>
      <c r="F3738" s="3">
        <v>2020</v>
      </c>
      <c r="G3738" s="2" t="s">
        <v>7031</v>
      </c>
      <c r="H3738" s="2" t="s">
        <v>7031</v>
      </c>
      <c r="I3738" s="2" t="s">
        <v>7032</v>
      </c>
      <c r="J3738" s="2" t="s">
        <v>543</v>
      </c>
      <c r="K3738" s="194" t="s">
        <v>13</v>
      </c>
      <c r="L3738" s="2">
        <v>29</v>
      </c>
      <c r="M3738" s="194">
        <v>50</v>
      </c>
      <c r="N3738" s="2" t="s">
        <v>7033</v>
      </c>
      <c r="O3738" s="195" t="s">
        <v>524</v>
      </c>
    </row>
    <row r="3739" spans="1:15" ht="15.75" thickBot="1">
      <c r="A3739" s="7">
        <v>2017</v>
      </c>
      <c r="B3739" s="7" t="s">
        <v>37</v>
      </c>
      <c r="C3739" s="8">
        <v>42934</v>
      </c>
      <c r="D3739" s="7">
        <v>14</v>
      </c>
      <c r="E3739" s="7" t="str">
        <f t="shared" si="97"/>
        <v>S294293414</v>
      </c>
      <c r="F3739" s="5">
        <v>2021</v>
      </c>
      <c r="G3739" s="6" t="s">
        <v>7034</v>
      </c>
      <c r="H3739" s="6" t="s">
        <v>7034</v>
      </c>
      <c r="I3739" s="6" t="s">
        <v>7035</v>
      </c>
      <c r="J3739" s="6" t="s">
        <v>1704</v>
      </c>
      <c r="K3739" s="196" t="s">
        <v>13</v>
      </c>
      <c r="L3739" s="6">
        <v>25</v>
      </c>
      <c r="M3739" s="196" t="s">
        <v>1371</v>
      </c>
      <c r="N3739" s="6">
        <v>50</v>
      </c>
      <c r="O3739" s="197" t="s">
        <v>568</v>
      </c>
    </row>
    <row r="3740" spans="1:15" ht="16.5" thickTop="1" thickBot="1">
      <c r="A3740" s="7">
        <v>2017</v>
      </c>
      <c r="B3740" s="7" t="s">
        <v>37</v>
      </c>
      <c r="C3740" s="8">
        <v>42934</v>
      </c>
      <c r="D3740" s="7">
        <v>15</v>
      </c>
      <c r="E3740" s="7" t="str">
        <f t="shared" si="97"/>
        <v>S294293415</v>
      </c>
      <c r="F3740" s="1" t="s">
        <v>15</v>
      </c>
    </row>
    <row r="3741" spans="1:15" ht="16.5" thickTop="1" thickBot="1">
      <c r="A3741" s="7">
        <v>2017</v>
      </c>
      <c r="B3741" s="7" t="s">
        <v>37</v>
      </c>
      <c r="C3741" s="8">
        <v>42934</v>
      </c>
      <c r="D3741" s="7">
        <v>16</v>
      </c>
      <c r="E3741" s="7" t="str">
        <f t="shared" si="97"/>
        <v>S294293416</v>
      </c>
      <c r="F3741" s="338" t="s">
        <v>1</v>
      </c>
      <c r="G3741" s="341" t="s">
        <v>2</v>
      </c>
      <c r="H3741" s="342"/>
      <c r="I3741" s="342"/>
      <c r="J3741" s="343"/>
      <c r="K3741" s="344" t="s">
        <v>3</v>
      </c>
      <c r="L3741" s="343"/>
      <c r="M3741" s="344" t="s">
        <v>144</v>
      </c>
      <c r="N3741" s="342"/>
      <c r="O3741" s="342"/>
    </row>
    <row r="3742" spans="1:15" ht="18" customHeight="1" thickBot="1">
      <c r="A3742" s="7">
        <v>2017</v>
      </c>
      <c r="B3742" s="7" t="s">
        <v>37</v>
      </c>
      <c r="C3742" s="8">
        <v>42934</v>
      </c>
      <c r="D3742" s="7">
        <v>17</v>
      </c>
      <c r="E3742" s="7" t="str">
        <f t="shared" si="97"/>
        <v>S294293417</v>
      </c>
      <c r="F3742" s="339"/>
      <c r="G3742" s="345" t="s">
        <v>5</v>
      </c>
      <c r="H3742" s="347" t="s">
        <v>145</v>
      </c>
      <c r="I3742" s="348"/>
      <c r="J3742" s="349"/>
      <c r="K3742" s="350" t="s">
        <v>6</v>
      </c>
      <c r="L3742" s="352" t="s">
        <v>7</v>
      </c>
      <c r="M3742" s="350" t="s">
        <v>8</v>
      </c>
      <c r="N3742" s="354" t="s">
        <v>146</v>
      </c>
      <c r="O3742" s="356" t="s">
        <v>147</v>
      </c>
    </row>
    <row r="3743" spans="1:15" ht="15.75" thickBot="1">
      <c r="A3743" s="7">
        <v>2017</v>
      </c>
      <c r="B3743" s="7" t="s">
        <v>37</v>
      </c>
      <c r="C3743" s="8">
        <v>42934</v>
      </c>
      <c r="D3743" s="7">
        <v>18</v>
      </c>
      <c r="E3743" s="7" t="str">
        <f t="shared" si="97"/>
        <v>S294293418</v>
      </c>
      <c r="F3743" s="340"/>
      <c r="G3743" s="346"/>
      <c r="H3743" s="191" t="s">
        <v>9</v>
      </c>
      <c r="I3743" s="192" t="s">
        <v>18</v>
      </c>
      <c r="J3743" s="193" t="s">
        <v>11</v>
      </c>
      <c r="K3743" s="351"/>
      <c r="L3743" s="353"/>
      <c r="M3743" s="351"/>
      <c r="N3743" s="355"/>
      <c r="O3743" s="357"/>
    </row>
    <row r="3744" spans="1:15">
      <c r="A3744" s="7">
        <v>2017</v>
      </c>
      <c r="B3744" s="7" t="s">
        <v>37</v>
      </c>
      <c r="C3744" s="8">
        <v>42934</v>
      </c>
      <c r="D3744" s="7">
        <v>19</v>
      </c>
      <c r="E3744" s="7" t="str">
        <f t="shared" si="97"/>
        <v>S294293419</v>
      </c>
      <c r="F3744" s="3" t="s">
        <v>16</v>
      </c>
      <c r="G3744" s="2" t="s">
        <v>7036</v>
      </c>
      <c r="H3744" s="2" t="s">
        <v>7036</v>
      </c>
      <c r="I3744" s="2" t="s">
        <v>7037</v>
      </c>
      <c r="J3744" s="2" t="s">
        <v>852</v>
      </c>
      <c r="K3744" s="194" t="s">
        <v>13</v>
      </c>
      <c r="L3744" s="2">
        <v>53</v>
      </c>
      <c r="M3744" s="194" t="s">
        <v>704</v>
      </c>
      <c r="N3744" s="2" t="s">
        <v>626</v>
      </c>
      <c r="O3744" s="195" t="s">
        <v>585</v>
      </c>
    </row>
    <row r="3745" spans="1:15">
      <c r="A3745" s="7">
        <v>2017</v>
      </c>
      <c r="B3745" s="7" t="s">
        <v>37</v>
      </c>
      <c r="C3745" s="8">
        <v>42934</v>
      </c>
      <c r="D3745" s="7">
        <v>20</v>
      </c>
      <c r="E3745" s="7" t="str">
        <f t="shared" si="97"/>
        <v>S294293420</v>
      </c>
      <c r="F3745" s="4">
        <v>42917</v>
      </c>
      <c r="G3745" s="2" t="s">
        <v>7038</v>
      </c>
      <c r="H3745" s="2" t="s">
        <v>7038</v>
      </c>
      <c r="I3745" s="2" t="s">
        <v>7039</v>
      </c>
      <c r="J3745" s="2" t="s">
        <v>4469</v>
      </c>
      <c r="K3745" s="194" t="s">
        <v>13</v>
      </c>
      <c r="L3745" s="2">
        <v>49</v>
      </c>
      <c r="M3745" s="194" t="s">
        <v>585</v>
      </c>
      <c r="N3745" s="2" t="s">
        <v>585</v>
      </c>
      <c r="O3745" s="195" t="s">
        <v>1677</v>
      </c>
    </row>
    <row r="3746" spans="1:15">
      <c r="A3746" s="7">
        <v>2017</v>
      </c>
      <c r="B3746" s="7" t="s">
        <v>37</v>
      </c>
      <c r="C3746" s="8">
        <v>42934</v>
      </c>
      <c r="D3746" s="7">
        <v>21</v>
      </c>
      <c r="E3746" s="7" t="str">
        <f t="shared" si="97"/>
        <v>S294293421</v>
      </c>
      <c r="F3746" s="4">
        <v>42948</v>
      </c>
      <c r="G3746" s="2" t="s">
        <v>7040</v>
      </c>
      <c r="H3746" s="2" t="s">
        <v>7040</v>
      </c>
      <c r="I3746" s="2" t="s">
        <v>7041</v>
      </c>
      <c r="J3746" s="2">
        <v>10</v>
      </c>
      <c r="K3746" s="194" t="s">
        <v>13</v>
      </c>
      <c r="L3746" s="2">
        <v>45</v>
      </c>
      <c r="M3746" s="194">
        <v>0</v>
      </c>
      <c r="N3746" s="2" t="s">
        <v>519</v>
      </c>
      <c r="O3746" s="195" t="s">
        <v>1844</v>
      </c>
    </row>
    <row r="3747" spans="1:15">
      <c r="A3747" s="7">
        <v>2017</v>
      </c>
      <c r="B3747" s="7" t="s">
        <v>37</v>
      </c>
      <c r="C3747" s="8">
        <v>42934</v>
      </c>
      <c r="D3747" s="7">
        <v>22</v>
      </c>
      <c r="E3747" s="7" t="str">
        <f t="shared" si="97"/>
        <v>S294293422</v>
      </c>
      <c r="F3747" s="4">
        <v>42979</v>
      </c>
      <c r="G3747" s="2" t="s">
        <v>7042</v>
      </c>
      <c r="H3747" s="2" t="s">
        <v>7042</v>
      </c>
      <c r="I3747" s="2" t="s">
        <v>7043</v>
      </c>
      <c r="J3747" s="2" t="s">
        <v>6230</v>
      </c>
      <c r="K3747" s="194" t="s">
        <v>13</v>
      </c>
      <c r="L3747" s="2">
        <v>42</v>
      </c>
      <c r="M3747" s="194" t="s">
        <v>740</v>
      </c>
      <c r="N3747" s="2" t="s">
        <v>1831</v>
      </c>
      <c r="O3747" s="195" t="s">
        <v>740</v>
      </c>
    </row>
    <row r="3748" spans="1:15">
      <c r="A3748" s="7">
        <v>2017</v>
      </c>
      <c r="B3748" s="7" t="s">
        <v>37</v>
      </c>
      <c r="C3748" s="8">
        <v>42934</v>
      </c>
      <c r="D3748" s="7">
        <v>23</v>
      </c>
      <c r="E3748" s="7" t="str">
        <f t="shared" si="97"/>
        <v>S294293423</v>
      </c>
      <c r="F3748" s="4">
        <v>43009</v>
      </c>
      <c r="G3748" s="2" t="s">
        <v>7044</v>
      </c>
      <c r="H3748" s="2" t="s">
        <v>7044</v>
      </c>
      <c r="I3748" s="2" t="s">
        <v>7045</v>
      </c>
      <c r="J3748" s="2" t="s">
        <v>6287</v>
      </c>
      <c r="K3748" s="194" t="s">
        <v>13</v>
      </c>
      <c r="L3748" s="2">
        <v>40</v>
      </c>
      <c r="M3748" s="194" t="s">
        <v>1019</v>
      </c>
      <c r="N3748" s="2">
        <v>0</v>
      </c>
      <c r="O3748" s="195" t="s">
        <v>406</v>
      </c>
    </row>
    <row r="3749" spans="1:15">
      <c r="A3749" s="7">
        <v>2017</v>
      </c>
      <c r="B3749" s="7" t="s">
        <v>37</v>
      </c>
      <c r="C3749" s="8">
        <v>42934</v>
      </c>
      <c r="D3749" s="7">
        <v>24</v>
      </c>
      <c r="E3749" s="7" t="str">
        <f t="shared" si="97"/>
        <v>S294293424</v>
      </c>
      <c r="F3749" s="3" t="s">
        <v>19</v>
      </c>
      <c r="G3749" s="2" t="s">
        <v>7046</v>
      </c>
      <c r="H3749" s="2" t="s">
        <v>7046</v>
      </c>
      <c r="I3749" s="2">
        <v>234</v>
      </c>
      <c r="J3749" s="2" t="s">
        <v>6805</v>
      </c>
      <c r="K3749" s="194" t="s">
        <v>13</v>
      </c>
      <c r="L3749" s="2">
        <v>39</v>
      </c>
      <c r="M3749" s="194" t="s">
        <v>2684</v>
      </c>
      <c r="N3749" s="2" t="s">
        <v>855</v>
      </c>
      <c r="O3749" s="195" t="s">
        <v>2317</v>
      </c>
    </row>
    <row r="3750" spans="1:15">
      <c r="A3750" s="7">
        <v>2017</v>
      </c>
      <c r="B3750" s="7" t="s">
        <v>37</v>
      </c>
      <c r="C3750" s="8">
        <v>42934</v>
      </c>
      <c r="D3750" s="7">
        <v>25</v>
      </c>
      <c r="E3750" s="7" t="str">
        <f t="shared" si="97"/>
        <v>S294293425</v>
      </c>
      <c r="F3750" s="3">
        <v>2018</v>
      </c>
      <c r="G3750" s="2" t="s">
        <v>7047</v>
      </c>
      <c r="H3750" s="2" t="s">
        <v>7047</v>
      </c>
      <c r="I3750" s="2" t="s">
        <v>7048</v>
      </c>
      <c r="J3750" s="2" t="s">
        <v>6566</v>
      </c>
      <c r="K3750" s="194" t="s">
        <v>13</v>
      </c>
      <c r="L3750" s="2">
        <v>37</v>
      </c>
      <c r="M3750" s="194" t="s">
        <v>820</v>
      </c>
      <c r="N3750" s="2" t="s">
        <v>1197</v>
      </c>
      <c r="O3750" s="195" t="s">
        <v>1138</v>
      </c>
    </row>
    <row r="3751" spans="1:15">
      <c r="A3751" s="7">
        <v>2017</v>
      </c>
      <c r="B3751" s="7" t="s">
        <v>37</v>
      </c>
      <c r="C3751" s="8">
        <v>42934</v>
      </c>
      <c r="D3751" s="7">
        <v>26</v>
      </c>
      <c r="E3751" s="7" t="str">
        <f t="shared" si="97"/>
        <v>S294293426</v>
      </c>
      <c r="F3751" s="3">
        <v>2019</v>
      </c>
      <c r="G3751" s="2" t="s">
        <v>7049</v>
      </c>
      <c r="H3751" s="2" t="s">
        <v>7049</v>
      </c>
      <c r="I3751" s="2" t="s">
        <v>7050</v>
      </c>
      <c r="J3751" s="2" t="s">
        <v>4958</v>
      </c>
      <c r="K3751" s="194" t="s">
        <v>13</v>
      </c>
      <c r="L3751" s="2">
        <v>28</v>
      </c>
      <c r="M3751" s="194" t="s">
        <v>625</v>
      </c>
      <c r="N3751" s="2" t="s">
        <v>586</v>
      </c>
      <c r="O3751" s="195" t="s">
        <v>1181</v>
      </c>
    </row>
    <row r="3752" spans="1:15">
      <c r="A3752" s="7">
        <v>2017</v>
      </c>
      <c r="B3752" s="7" t="s">
        <v>37</v>
      </c>
      <c r="C3752" s="8">
        <v>42934</v>
      </c>
      <c r="D3752" s="7">
        <v>27</v>
      </c>
      <c r="E3752" s="7" t="str">
        <f t="shared" si="97"/>
        <v>S294293427</v>
      </c>
      <c r="F3752" s="3">
        <v>2020</v>
      </c>
      <c r="G3752" s="2" t="s">
        <v>7051</v>
      </c>
      <c r="H3752" s="2" t="s">
        <v>7051</v>
      </c>
      <c r="I3752" s="2" t="s">
        <v>7052</v>
      </c>
      <c r="J3752" s="2" t="s">
        <v>2650</v>
      </c>
      <c r="K3752" s="194" t="s">
        <v>13</v>
      </c>
      <c r="L3752" s="2">
        <v>24</v>
      </c>
      <c r="M3752" s="194">
        <v>32</v>
      </c>
      <c r="N3752" s="2">
        <v>32</v>
      </c>
      <c r="O3752" s="195">
        <v>36</v>
      </c>
    </row>
    <row r="3753" spans="1:15" ht="15.75" thickBot="1">
      <c r="A3753" s="7">
        <v>2017</v>
      </c>
      <c r="B3753" s="7" t="s">
        <v>37</v>
      </c>
      <c r="C3753" s="8">
        <v>42934</v>
      </c>
      <c r="D3753" s="7">
        <v>28</v>
      </c>
      <c r="E3753" s="7" t="str">
        <f t="shared" si="97"/>
        <v>S294293428</v>
      </c>
      <c r="F3753" s="5">
        <v>2021</v>
      </c>
      <c r="G3753" s="6" t="s">
        <v>7053</v>
      </c>
      <c r="H3753" s="6" t="s">
        <v>7053</v>
      </c>
      <c r="I3753" s="6" t="s">
        <v>6337</v>
      </c>
      <c r="J3753" s="6" t="s">
        <v>2398</v>
      </c>
      <c r="K3753" s="196" t="s">
        <v>13</v>
      </c>
      <c r="L3753" s="6">
        <v>20</v>
      </c>
      <c r="M3753" s="196" t="s">
        <v>1418</v>
      </c>
      <c r="N3753" s="6" t="s">
        <v>1020</v>
      </c>
      <c r="O3753" s="197" t="s">
        <v>1418</v>
      </c>
    </row>
    <row r="3754" spans="1:15" ht="16.5" thickTop="1" thickBot="1">
      <c r="A3754" s="7">
        <v>2017</v>
      </c>
      <c r="B3754" s="7" t="s">
        <v>36</v>
      </c>
      <c r="C3754" s="8">
        <f>C3753+7</f>
        <v>42941</v>
      </c>
      <c r="D3754" s="7">
        <v>1</v>
      </c>
      <c r="E3754" s="7" t="str">
        <f t="shared" si="97"/>
        <v>S30429411</v>
      </c>
      <c r="F3754" s="1" t="s">
        <v>0</v>
      </c>
    </row>
    <row r="3755" spans="1:15" ht="16.5" thickTop="1" thickBot="1">
      <c r="A3755" s="7">
        <v>2017</v>
      </c>
      <c r="B3755" s="7" t="s">
        <v>36</v>
      </c>
      <c r="C3755" s="8">
        <f>C3754</f>
        <v>42941</v>
      </c>
      <c r="D3755" s="7">
        <v>2</v>
      </c>
      <c r="E3755" s="7" t="str">
        <f t="shared" si="97"/>
        <v>S30429412</v>
      </c>
      <c r="F3755" s="338" t="s">
        <v>1</v>
      </c>
      <c r="G3755" s="341" t="s">
        <v>2</v>
      </c>
      <c r="H3755" s="342"/>
      <c r="I3755" s="342"/>
      <c r="J3755" s="343"/>
      <c r="K3755" s="344" t="s">
        <v>3</v>
      </c>
      <c r="L3755" s="343"/>
      <c r="M3755" s="344" t="s">
        <v>144</v>
      </c>
      <c r="N3755" s="342"/>
      <c r="O3755" s="342"/>
    </row>
    <row r="3756" spans="1:15" ht="18" customHeight="1" thickBot="1">
      <c r="A3756" s="7">
        <v>2017</v>
      </c>
      <c r="B3756" s="7" t="s">
        <v>36</v>
      </c>
      <c r="C3756" s="8">
        <f t="shared" ref="C3756:C3781" si="99">C3755</f>
        <v>42941</v>
      </c>
      <c r="D3756" s="7">
        <v>3</v>
      </c>
      <c r="E3756" s="7" t="str">
        <f t="shared" si="97"/>
        <v>S30429413</v>
      </c>
      <c r="F3756" s="339"/>
      <c r="G3756" s="345" t="s">
        <v>5</v>
      </c>
      <c r="H3756" s="347" t="s">
        <v>145</v>
      </c>
      <c r="I3756" s="348"/>
      <c r="J3756" s="349"/>
      <c r="K3756" s="350" t="s">
        <v>6</v>
      </c>
      <c r="L3756" s="352" t="s">
        <v>7</v>
      </c>
      <c r="M3756" s="350" t="s">
        <v>8</v>
      </c>
      <c r="N3756" s="354" t="s">
        <v>146</v>
      </c>
      <c r="O3756" s="356" t="s">
        <v>147</v>
      </c>
    </row>
    <row r="3757" spans="1:15" ht="15.75" thickBot="1">
      <c r="A3757" s="7">
        <v>2017</v>
      </c>
      <c r="B3757" s="7" t="s">
        <v>36</v>
      </c>
      <c r="C3757" s="8">
        <f t="shared" si="99"/>
        <v>42941</v>
      </c>
      <c r="D3757" s="7">
        <v>4</v>
      </c>
      <c r="E3757" s="7" t="str">
        <f t="shared" si="97"/>
        <v>S30429414</v>
      </c>
      <c r="F3757" s="340"/>
      <c r="G3757" s="346"/>
      <c r="H3757" s="191" t="s">
        <v>9</v>
      </c>
      <c r="I3757" s="192" t="s">
        <v>18</v>
      </c>
      <c r="J3757" s="193" t="s">
        <v>11</v>
      </c>
      <c r="K3757" s="351"/>
      <c r="L3757" s="353"/>
      <c r="M3757" s="351"/>
      <c r="N3757" s="355"/>
      <c r="O3757" s="357"/>
    </row>
    <row r="3758" spans="1:15">
      <c r="A3758" s="7">
        <v>2017</v>
      </c>
      <c r="B3758" s="7" t="s">
        <v>36</v>
      </c>
      <c r="C3758" s="8">
        <f t="shared" si="99"/>
        <v>42941</v>
      </c>
      <c r="D3758" s="7">
        <v>5</v>
      </c>
      <c r="E3758" s="7" t="str">
        <f t="shared" si="97"/>
        <v>S30429415</v>
      </c>
      <c r="F3758" s="3" t="s">
        <v>12</v>
      </c>
      <c r="G3758" s="2" t="s">
        <v>7054</v>
      </c>
      <c r="H3758" s="2" t="s">
        <v>7054</v>
      </c>
      <c r="I3758" s="2" t="s">
        <v>7055</v>
      </c>
      <c r="J3758" s="2" t="s">
        <v>1586</v>
      </c>
      <c r="K3758" s="194" t="s">
        <v>13</v>
      </c>
      <c r="L3758" s="2">
        <v>59</v>
      </c>
      <c r="M3758" s="194" t="s">
        <v>6432</v>
      </c>
      <c r="N3758" s="2" t="s">
        <v>1684</v>
      </c>
      <c r="O3758" s="195" t="s">
        <v>691</v>
      </c>
    </row>
    <row r="3759" spans="1:15">
      <c r="A3759" s="7">
        <v>2017</v>
      </c>
      <c r="B3759" s="7" t="s">
        <v>36</v>
      </c>
      <c r="C3759" s="8">
        <f t="shared" si="99"/>
        <v>42941</v>
      </c>
      <c r="D3759" s="7">
        <v>6</v>
      </c>
      <c r="E3759" s="7" t="str">
        <f t="shared" si="97"/>
        <v>S30429416</v>
      </c>
      <c r="F3759" s="4">
        <v>42917</v>
      </c>
      <c r="G3759" s="2" t="s">
        <v>2875</v>
      </c>
      <c r="H3759" s="2" t="s">
        <v>2875</v>
      </c>
      <c r="I3759" s="2" t="s">
        <v>7056</v>
      </c>
      <c r="J3759" s="2" t="s">
        <v>4569</v>
      </c>
      <c r="K3759" s="194" t="s">
        <v>13</v>
      </c>
      <c r="L3759" s="2">
        <v>58</v>
      </c>
      <c r="M3759" s="194">
        <v>0</v>
      </c>
      <c r="N3759" s="2" t="s">
        <v>519</v>
      </c>
      <c r="O3759" s="195" t="s">
        <v>1844</v>
      </c>
    </row>
    <row r="3760" spans="1:15">
      <c r="A3760" s="7">
        <v>2017</v>
      </c>
      <c r="B3760" s="7" t="s">
        <v>36</v>
      </c>
      <c r="C3760" s="8">
        <f t="shared" si="99"/>
        <v>42941</v>
      </c>
      <c r="D3760" s="7">
        <v>7</v>
      </c>
      <c r="E3760" s="7" t="str">
        <f t="shared" si="97"/>
        <v>S30429417</v>
      </c>
      <c r="F3760" s="4">
        <v>42948</v>
      </c>
      <c r="G3760" s="2" t="s">
        <v>7057</v>
      </c>
      <c r="H3760" s="2" t="s">
        <v>7057</v>
      </c>
      <c r="I3760" s="2" t="s">
        <v>7058</v>
      </c>
      <c r="J3760" s="2" t="s">
        <v>5139</v>
      </c>
      <c r="K3760" s="194" t="s">
        <v>13</v>
      </c>
      <c r="L3760" s="2">
        <v>58</v>
      </c>
      <c r="M3760" s="194">
        <v>0</v>
      </c>
      <c r="N3760" s="2">
        <v>0</v>
      </c>
      <c r="O3760" s="195">
        <v>100</v>
      </c>
    </row>
    <row r="3761" spans="1:15">
      <c r="A3761" s="7">
        <v>2017</v>
      </c>
      <c r="B3761" s="7" t="s">
        <v>36</v>
      </c>
      <c r="C3761" s="8">
        <f t="shared" si="99"/>
        <v>42941</v>
      </c>
      <c r="D3761" s="7">
        <v>8</v>
      </c>
      <c r="E3761" s="7" t="str">
        <f t="shared" si="97"/>
        <v>S30429418</v>
      </c>
      <c r="F3761" s="4">
        <v>42979</v>
      </c>
      <c r="G3761" s="2" t="s">
        <v>7059</v>
      </c>
      <c r="H3761" s="2" t="s">
        <v>7059</v>
      </c>
      <c r="I3761" s="2" t="s">
        <v>7060</v>
      </c>
      <c r="J3761" s="2" t="s">
        <v>426</v>
      </c>
      <c r="K3761" s="194" t="s">
        <v>13</v>
      </c>
      <c r="L3761" s="2">
        <v>51</v>
      </c>
      <c r="M3761" s="194" t="s">
        <v>1715</v>
      </c>
      <c r="N3761" s="2">
        <v>0</v>
      </c>
      <c r="O3761" s="195" t="s">
        <v>4409</v>
      </c>
    </row>
    <row r="3762" spans="1:15">
      <c r="A3762" s="7">
        <v>2017</v>
      </c>
      <c r="B3762" s="7" t="s">
        <v>36</v>
      </c>
      <c r="C3762" s="8">
        <f t="shared" si="99"/>
        <v>42941</v>
      </c>
      <c r="D3762" s="7">
        <v>9</v>
      </c>
      <c r="E3762" s="7" t="str">
        <f t="shared" ref="E3762:E3825" si="100">B3762&amp;C3762&amp;D3762</f>
        <v>S30429419</v>
      </c>
      <c r="F3762" s="4">
        <v>43009</v>
      </c>
      <c r="G3762" s="2" t="s">
        <v>5693</v>
      </c>
      <c r="H3762" s="2" t="s">
        <v>5693</v>
      </c>
      <c r="I3762" s="2" t="s">
        <v>7061</v>
      </c>
      <c r="J3762" s="2" t="s">
        <v>7062</v>
      </c>
      <c r="K3762" s="194" t="s">
        <v>13</v>
      </c>
      <c r="L3762" s="2">
        <v>43</v>
      </c>
      <c r="M3762" s="194" t="s">
        <v>796</v>
      </c>
      <c r="N3762" s="2" t="s">
        <v>423</v>
      </c>
      <c r="O3762" s="195" t="s">
        <v>301</v>
      </c>
    </row>
    <row r="3763" spans="1:15">
      <c r="A3763" s="7">
        <v>2017</v>
      </c>
      <c r="B3763" s="7" t="s">
        <v>36</v>
      </c>
      <c r="C3763" s="8">
        <f t="shared" si="99"/>
        <v>42941</v>
      </c>
      <c r="D3763" s="7">
        <v>10</v>
      </c>
      <c r="E3763" s="7" t="str">
        <f t="shared" si="100"/>
        <v>S304294110</v>
      </c>
      <c r="F3763" s="3" t="s">
        <v>19</v>
      </c>
      <c r="G3763" s="2" t="s">
        <v>7063</v>
      </c>
      <c r="H3763" s="2" t="s">
        <v>7063</v>
      </c>
      <c r="I3763" s="2" t="s">
        <v>7064</v>
      </c>
      <c r="J3763" s="2" t="s">
        <v>4469</v>
      </c>
      <c r="K3763" s="194" t="s">
        <v>13</v>
      </c>
      <c r="L3763" s="2">
        <v>44</v>
      </c>
      <c r="M3763" s="194" t="s">
        <v>7065</v>
      </c>
      <c r="N3763" s="2" t="s">
        <v>896</v>
      </c>
      <c r="O3763" s="195" t="s">
        <v>1999</v>
      </c>
    </row>
    <row r="3764" spans="1:15">
      <c r="A3764" s="7">
        <v>2017</v>
      </c>
      <c r="B3764" s="7" t="s">
        <v>36</v>
      </c>
      <c r="C3764" s="8">
        <f t="shared" si="99"/>
        <v>42941</v>
      </c>
      <c r="D3764" s="7">
        <v>11</v>
      </c>
      <c r="E3764" s="7" t="str">
        <f t="shared" si="100"/>
        <v>S304294111</v>
      </c>
      <c r="F3764" s="3">
        <v>2018</v>
      </c>
      <c r="G3764" s="2" t="s">
        <v>7066</v>
      </c>
      <c r="H3764" s="2" t="s">
        <v>7066</v>
      </c>
      <c r="I3764" s="2" t="s">
        <v>7067</v>
      </c>
      <c r="J3764" s="2" t="s">
        <v>3301</v>
      </c>
      <c r="K3764" s="194" t="s">
        <v>13</v>
      </c>
      <c r="L3764" s="2">
        <v>40</v>
      </c>
      <c r="M3764" s="194" t="s">
        <v>580</v>
      </c>
      <c r="N3764" s="2" t="s">
        <v>1139</v>
      </c>
      <c r="O3764" s="195" t="s">
        <v>303</v>
      </c>
    </row>
    <row r="3765" spans="1:15">
      <c r="A3765" s="7">
        <v>2017</v>
      </c>
      <c r="B3765" s="7" t="s">
        <v>36</v>
      </c>
      <c r="C3765" s="8">
        <f t="shared" si="99"/>
        <v>42941</v>
      </c>
      <c r="D3765" s="7">
        <v>12</v>
      </c>
      <c r="E3765" s="7" t="str">
        <f t="shared" si="100"/>
        <v>S304294112</v>
      </c>
      <c r="F3765" s="3">
        <v>2019</v>
      </c>
      <c r="G3765" s="2" t="s">
        <v>7068</v>
      </c>
      <c r="H3765" s="2" t="s">
        <v>7068</v>
      </c>
      <c r="I3765" s="2" t="s">
        <v>3201</v>
      </c>
      <c r="J3765" s="2" t="s">
        <v>1061</v>
      </c>
      <c r="K3765" s="194" t="s">
        <v>13</v>
      </c>
      <c r="L3765" s="2">
        <v>30</v>
      </c>
      <c r="M3765" s="194" t="s">
        <v>2076</v>
      </c>
      <c r="N3765" s="2" t="s">
        <v>1598</v>
      </c>
      <c r="O3765" s="195" t="s">
        <v>4578</v>
      </c>
    </row>
    <row r="3766" spans="1:15">
      <c r="A3766" s="7">
        <v>2017</v>
      </c>
      <c r="B3766" s="7" t="s">
        <v>36</v>
      </c>
      <c r="C3766" s="8">
        <f t="shared" si="99"/>
        <v>42941</v>
      </c>
      <c r="D3766" s="7">
        <v>13</v>
      </c>
      <c r="E3766" s="7" t="str">
        <f t="shared" si="100"/>
        <v>S304294113</v>
      </c>
      <c r="F3766" s="3">
        <v>2020</v>
      </c>
      <c r="G3766" s="2" t="s">
        <v>7069</v>
      </c>
      <c r="H3766" s="2" t="s">
        <v>7069</v>
      </c>
      <c r="I3766" s="2" t="s">
        <v>2765</v>
      </c>
      <c r="J3766" s="2" t="s">
        <v>1412</v>
      </c>
      <c r="K3766" s="194" t="s">
        <v>13</v>
      </c>
      <c r="L3766" s="2">
        <v>26</v>
      </c>
      <c r="M3766" s="194">
        <v>30</v>
      </c>
      <c r="N3766" s="2">
        <v>50</v>
      </c>
      <c r="O3766" s="195">
        <v>20</v>
      </c>
    </row>
    <row r="3767" spans="1:15" ht="15.75" thickBot="1">
      <c r="A3767" s="7">
        <v>2017</v>
      </c>
      <c r="B3767" s="7" t="s">
        <v>36</v>
      </c>
      <c r="C3767" s="8">
        <f t="shared" si="99"/>
        <v>42941</v>
      </c>
      <c r="D3767" s="7">
        <v>14</v>
      </c>
      <c r="E3767" s="7" t="str">
        <f t="shared" si="100"/>
        <v>S304294114</v>
      </c>
      <c r="F3767" s="5">
        <v>2021</v>
      </c>
      <c r="G3767" s="6" t="s">
        <v>7070</v>
      </c>
      <c r="H3767" s="6" t="s">
        <v>7070</v>
      </c>
      <c r="I3767" s="6" t="s">
        <v>5506</v>
      </c>
      <c r="J3767" s="6" t="s">
        <v>1825</v>
      </c>
      <c r="K3767" s="196" t="s">
        <v>13</v>
      </c>
      <c r="L3767" s="6">
        <v>23</v>
      </c>
      <c r="M3767" s="196" t="s">
        <v>697</v>
      </c>
      <c r="N3767" s="6" t="s">
        <v>445</v>
      </c>
      <c r="O3767" s="197">
        <v>25</v>
      </c>
    </row>
    <row r="3768" spans="1:15" ht="16.5" thickTop="1" thickBot="1">
      <c r="A3768" s="7">
        <v>2017</v>
      </c>
      <c r="B3768" s="7" t="s">
        <v>36</v>
      </c>
      <c r="C3768" s="8">
        <f t="shared" si="99"/>
        <v>42941</v>
      </c>
      <c r="D3768" s="7">
        <v>15</v>
      </c>
      <c r="E3768" s="7" t="str">
        <f t="shared" si="100"/>
        <v>S304294115</v>
      </c>
      <c r="F3768" s="1" t="s">
        <v>15</v>
      </c>
    </row>
    <row r="3769" spans="1:15" ht="16.5" thickTop="1" thickBot="1">
      <c r="A3769" s="7">
        <v>2017</v>
      </c>
      <c r="B3769" s="7" t="s">
        <v>36</v>
      </c>
      <c r="C3769" s="8">
        <f t="shared" si="99"/>
        <v>42941</v>
      </c>
      <c r="D3769" s="7">
        <v>16</v>
      </c>
      <c r="E3769" s="7" t="str">
        <f t="shared" si="100"/>
        <v>S304294116</v>
      </c>
      <c r="F3769" s="338" t="s">
        <v>1</v>
      </c>
      <c r="G3769" s="341" t="s">
        <v>2</v>
      </c>
      <c r="H3769" s="342"/>
      <c r="I3769" s="342"/>
      <c r="J3769" s="343"/>
      <c r="K3769" s="344" t="s">
        <v>3</v>
      </c>
      <c r="L3769" s="343"/>
      <c r="M3769" s="344" t="s">
        <v>144</v>
      </c>
      <c r="N3769" s="342"/>
      <c r="O3769" s="342"/>
    </row>
    <row r="3770" spans="1:15" ht="18" customHeight="1" thickBot="1">
      <c r="A3770" s="7">
        <v>2017</v>
      </c>
      <c r="B3770" s="7" t="s">
        <v>36</v>
      </c>
      <c r="C3770" s="8">
        <f t="shared" si="99"/>
        <v>42941</v>
      </c>
      <c r="D3770" s="7">
        <v>17</v>
      </c>
      <c r="E3770" s="7" t="str">
        <f t="shared" si="100"/>
        <v>S304294117</v>
      </c>
      <c r="F3770" s="339"/>
      <c r="G3770" s="345" t="s">
        <v>5</v>
      </c>
      <c r="H3770" s="347" t="s">
        <v>145</v>
      </c>
      <c r="I3770" s="348"/>
      <c r="J3770" s="349"/>
      <c r="K3770" s="350" t="s">
        <v>6</v>
      </c>
      <c r="L3770" s="352" t="s">
        <v>7</v>
      </c>
      <c r="M3770" s="350" t="s">
        <v>8</v>
      </c>
      <c r="N3770" s="354" t="s">
        <v>146</v>
      </c>
      <c r="O3770" s="356" t="s">
        <v>147</v>
      </c>
    </row>
    <row r="3771" spans="1:15" ht="15.75" thickBot="1">
      <c r="A3771" s="7">
        <v>2017</v>
      </c>
      <c r="B3771" s="7" t="s">
        <v>36</v>
      </c>
      <c r="C3771" s="8">
        <f t="shared" si="99"/>
        <v>42941</v>
      </c>
      <c r="D3771" s="7">
        <v>18</v>
      </c>
      <c r="E3771" s="7" t="str">
        <f t="shared" si="100"/>
        <v>S304294118</v>
      </c>
      <c r="F3771" s="340"/>
      <c r="G3771" s="346"/>
      <c r="H3771" s="191" t="s">
        <v>9</v>
      </c>
      <c r="I3771" s="192" t="s">
        <v>18</v>
      </c>
      <c r="J3771" s="193" t="s">
        <v>11</v>
      </c>
      <c r="K3771" s="351"/>
      <c r="L3771" s="353"/>
      <c r="M3771" s="351"/>
      <c r="N3771" s="355"/>
      <c r="O3771" s="357"/>
    </row>
    <row r="3772" spans="1:15">
      <c r="A3772" s="7">
        <v>2017</v>
      </c>
      <c r="B3772" s="7" t="s">
        <v>36</v>
      </c>
      <c r="C3772" s="8">
        <f t="shared" si="99"/>
        <v>42941</v>
      </c>
      <c r="D3772" s="7">
        <v>19</v>
      </c>
      <c r="E3772" s="7" t="str">
        <f t="shared" si="100"/>
        <v>S304294119</v>
      </c>
      <c r="F3772" s="3" t="s">
        <v>16</v>
      </c>
      <c r="G3772" s="2" t="s">
        <v>350</v>
      </c>
      <c r="H3772" s="2" t="s">
        <v>350</v>
      </c>
      <c r="I3772" s="2" t="s">
        <v>4022</v>
      </c>
      <c r="J3772" s="2" t="s">
        <v>3917</v>
      </c>
      <c r="K3772" s="194" t="s">
        <v>13</v>
      </c>
      <c r="L3772" s="2">
        <v>59</v>
      </c>
      <c r="M3772" s="194" t="s">
        <v>445</v>
      </c>
      <c r="N3772" s="2" t="s">
        <v>631</v>
      </c>
      <c r="O3772" s="195" t="s">
        <v>301</v>
      </c>
    </row>
    <row r="3773" spans="1:15">
      <c r="A3773" s="7">
        <v>2017</v>
      </c>
      <c r="B3773" s="7" t="s">
        <v>36</v>
      </c>
      <c r="C3773" s="8">
        <f t="shared" si="99"/>
        <v>42941</v>
      </c>
      <c r="D3773" s="7">
        <v>20</v>
      </c>
      <c r="E3773" s="7" t="str">
        <f t="shared" si="100"/>
        <v>S304294120</v>
      </c>
      <c r="F3773" s="4">
        <v>42917</v>
      </c>
      <c r="G3773" s="2" t="s">
        <v>7071</v>
      </c>
      <c r="H3773" s="2" t="s">
        <v>7071</v>
      </c>
      <c r="I3773" s="2" t="s">
        <v>7072</v>
      </c>
      <c r="J3773" s="2" t="s">
        <v>1894</v>
      </c>
      <c r="K3773" s="194" t="s">
        <v>13</v>
      </c>
      <c r="L3773" s="2">
        <v>57</v>
      </c>
      <c r="M3773" s="194" t="s">
        <v>410</v>
      </c>
      <c r="N3773" s="2" t="s">
        <v>410</v>
      </c>
      <c r="O3773" s="195" t="s">
        <v>3618</v>
      </c>
    </row>
    <row r="3774" spans="1:15">
      <c r="A3774" s="7">
        <v>2017</v>
      </c>
      <c r="B3774" s="7" t="s">
        <v>36</v>
      </c>
      <c r="C3774" s="8">
        <f t="shared" si="99"/>
        <v>42941</v>
      </c>
      <c r="D3774" s="7">
        <v>21</v>
      </c>
      <c r="E3774" s="7" t="str">
        <f t="shared" si="100"/>
        <v>S304294121</v>
      </c>
      <c r="F3774" s="4">
        <v>42948</v>
      </c>
      <c r="G3774" s="2" t="s">
        <v>7073</v>
      </c>
      <c r="H3774" s="2" t="s">
        <v>7073</v>
      </c>
      <c r="I3774" s="2">
        <v>388</v>
      </c>
      <c r="J3774" s="2" t="s">
        <v>5136</v>
      </c>
      <c r="K3774" s="194" t="s">
        <v>13</v>
      </c>
      <c r="L3774" s="2">
        <v>49</v>
      </c>
      <c r="M3774" s="194">
        <v>0</v>
      </c>
      <c r="N3774" s="2">
        <v>0</v>
      </c>
      <c r="O3774" s="195">
        <v>100</v>
      </c>
    </row>
    <row r="3775" spans="1:15">
      <c r="A3775" s="7">
        <v>2017</v>
      </c>
      <c r="B3775" s="7" t="s">
        <v>36</v>
      </c>
      <c r="C3775" s="8">
        <f t="shared" si="99"/>
        <v>42941</v>
      </c>
      <c r="D3775" s="7">
        <v>22</v>
      </c>
      <c r="E3775" s="7" t="str">
        <f t="shared" si="100"/>
        <v>S304294122</v>
      </c>
      <c r="F3775" s="4">
        <v>42979</v>
      </c>
      <c r="G3775" s="2" t="s">
        <v>7074</v>
      </c>
      <c r="H3775" s="2" t="s">
        <v>7074</v>
      </c>
      <c r="I3775" s="2" t="s">
        <v>7075</v>
      </c>
      <c r="J3775" s="2" t="s">
        <v>7076</v>
      </c>
      <c r="K3775" s="194" t="s">
        <v>13</v>
      </c>
      <c r="L3775" s="2">
        <v>38</v>
      </c>
      <c r="M3775" s="194" t="s">
        <v>512</v>
      </c>
      <c r="N3775" s="2" t="s">
        <v>506</v>
      </c>
      <c r="O3775" s="195" t="s">
        <v>520</v>
      </c>
    </row>
    <row r="3776" spans="1:15">
      <c r="A3776" s="7">
        <v>2017</v>
      </c>
      <c r="B3776" s="7" t="s">
        <v>36</v>
      </c>
      <c r="C3776" s="8">
        <f t="shared" si="99"/>
        <v>42941</v>
      </c>
      <c r="D3776" s="7">
        <v>23</v>
      </c>
      <c r="E3776" s="7" t="str">
        <f t="shared" si="100"/>
        <v>S304294123</v>
      </c>
      <c r="F3776" s="4">
        <v>43009</v>
      </c>
      <c r="G3776" s="2" t="s">
        <v>7077</v>
      </c>
      <c r="H3776" s="2" t="s">
        <v>7077</v>
      </c>
      <c r="I3776" s="2" t="s">
        <v>7078</v>
      </c>
      <c r="J3776" s="2" t="s">
        <v>7079</v>
      </c>
      <c r="K3776" s="194" t="s">
        <v>13</v>
      </c>
      <c r="L3776" s="2">
        <v>36</v>
      </c>
      <c r="M3776" s="194" t="s">
        <v>455</v>
      </c>
      <c r="N3776" s="2" t="s">
        <v>1831</v>
      </c>
      <c r="O3776" s="195" t="s">
        <v>400</v>
      </c>
    </row>
    <row r="3777" spans="1:15">
      <c r="A3777" s="7">
        <v>2017</v>
      </c>
      <c r="B3777" s="7" t="s">
        <v>36</v>
      </c>
      <c r="C3777" s="8">
        <f t="shared" si="99"/>
        <v>42941</v>
      </c>
      <c r="D3777" s="7">
        <v>24</v>
      </c>
      <c r="E3777" s="7" t="str">
        <f t="shared" si="100"/>
        <v>S304294124</v>
      </c>
      <c r="F3777" s="3" t="s">
        <v>19</v>
      </c>
      <c r="G3777" s="2" t="s">
        <v>7080</v>
      </c>
      <c r="H3777" s="2" t="s">
        <v>7080</v>
      </c>
      <c r="I3777" s="2" t="s">
        <v>7081</v>
      </c>
      <c r="J3777" s="2" t="s">
        <v>425</v>
      </c>
      <c r="K3777" s="194" t="s">
        <v>13</v>
      </c>
      <c r="L3777" s="2">
        <v>37</v>
      </c>
      <c r="M3777" s="194">
        <v>50</v>
      </c>
      <c r="N3777" s="2">
        <v>10</v>
      </c>
      <c r="O3777" s="195">
        <v>40</v>
      </c>
    </row>
    <row r="3778" spans="1:15">
      <c r="A3778" s="7">
        <v>2017</v>
      </c>
      <c r="B3778" s="7" t="s">
        <v>36</v>
      </c>
      <c r="C3778" s="8">
        <f t="shared" si="99"/>
        <v>42941</v>
      </c>
      <c r="D3778" s="7">
        <v>25</v>
      </c>
      <c r="E3778" s="7" t="str">
        <f t="shared" si="100"/>
        <v>S304294125</v>
      </c>
      <c r="F3778" s="3">
        <v>2018</v>
      </c>
      <c r="G3778" s="2" t="s">
        <v>7082</v>
      </c>
      <c r="H3778" s="2" t="s">
        <v>7082</v>
      </c>
      <c r="I3778" s="2">
        <v>245</v>
      </c>
      <c r="J3778" s="2" t="s">
        <v>334</v>
      </c>
      <c r="K3778" s="194" t="s">
        <v>13</v>
      </c>
      <c r="L3778" s="2">
        <v>36</v>
      </c>
      <c r="M3778" s="194" t="s">
        <v>740</v>
      </c>
      <c r="N3778" s="2" t="s">
        <v>400</v>
      </c>
      <c r="O3778" s="195" t="s">
        <v>1646</v>
      </c>
    </row>
    <row r="3779" spans="1:15">
      <c r="A3779" s="7">
        <v>2017</v>
      </c>
      <c r="B3779" s="7" t="s">
        <v>36</v>
      </c>
      <c r="C3779" s="8">
        <f t="shared" si="99"/>
        <v>42941</v>
      </c>
      <c r="D3779" s="7">
        <v>26</v>
      </c>
      <c r="E3779" s="7" t="str">
        <f t="shared" si="100"/>
        <v>S304294126</v>
      </c>
      <c r="F3779" s="3">
        <v>2019</v>
      </c>
      <c r="G3779" s="2" t="s">
        <v>7083</v>
      </c>
      <c r="H3779" s="2" t="s">
        <v>7083</v>
      </c>
      <c r="I3779" s="2" t="s">
        <v>7084</v>
      </c>
      <c r="J3779" s="2" t="s">
        <v>4046</v>
      </c>
      <c r="K3779" s="194" t="s">
        <v>13</v>
      </c>
      <c r="L3779" s="2">
        <v>28</v>
      </c>
      <c r="M3779" s="194" t="s">
        <v>1099</v>
      </c>
      <c r="N3779" s="2" t="s">
        <v>529</v>
      </c>
      <c r="O3779" s="195" t="s">
        <v>631</v>
      </c>
    </row>
    <row r="3780" spans="1:15">
      <c r="A3780" s="7">
        <v>2017</v>
      </c>
      <c r="B3780" s="7" t="s">
        <v>36</v>
      </c>
      <c r="C3780" s="8">
        <f t="shared" si="99"/>
        <v>42941</v>
      </c>
      <c r="D3780" s="7">
        <v>27</v>
      </c>
      <c r="E3780" s="7" t="str">
        <f t="shared" si="100"/>
        <v>S304294127</v>
      </c>
      <c r="F3780" s="3">
        <v>2020</v>
      </c>
      <c r="G3780" s="2" t="s">
        <v>547</v>
      </c>
      <c r="H3780" s="2" t="s">
        <v>547</v>
      </c>
      <c r="I3780" s="2" t="s">
        <v>2135</v>
      </c>
      <c r="J3780" s="2" t="s">
        <v>2436</v>
      </c>
      <c r="K3780" s="194" t="s">
        <v>13</v>
      </c>
      <c r="L3780" s="2">
        <v>25</v>
      </c>
      <c r="M3780" s="194" t="s">
        <v>740</v>
      </c>
      <c r="N3780" s="2" t="s">
        <v>1646</v>
      </c>
      <c r="O3780" s="195" t="s">
        <v>400</v>
      </c>
    </row>
    <row r="3781" spans="1:15" ht="15.75" thickBot="1">
      <c r="A3781" s="7">
        <v>2017</v>
      </c>
      <c r="B3781" s="7" t="s">
        <v>36</v>
      </c>
      <c r="C3781" s="8">
        <f t="shared" si="99"/>
        <v>42941</v>
      </c>
      <c r="D3781" s="7">
        <v>28</v>
      </c>
      <c r="E3781" s="7" t="str">
        <f t="shared" si="100"/>
        <v>S304294128</v>
      </c>
      <c r="F3781" s="5">
        <v>2021</v>
      </c>
      <c r="G3781" s="6" t="s">
        <v>5653</v>
      </c>
      <c r="H3781" s="6" t="s">
        <v>5653</v>
      </c>
      <c r="I3781" s="6" t="s">
        <v>3130</v>
      </c>
      <c r="J3781" s="6" t="s">
        <v>1152</v>
      </c>
      <c r="K3781" s="196" t="s">
        <v>13</v>
      </c>
      <c r="L3781" s="6">
        <v>22</v>
      </c>
      <c r="M3781" s="196" t="s">
        <v>445</v>
      </c>
      <c r="N3781" s="6" t="s">
        <v>529</v>
      </c>
      <c r="O3781" s="197" t="s">
        <v>529</v>
      </c>
    </row>
    <row r="3782" spans="1:15" ht="16.5" thickTop="1" thickBot="1">
      <c r="A3782" s="7">
        <v>2017</v>
      </c>
      <c r="B3782" s="7" t="s">
        <v>35</v>
      </c>
      <c r="C3782" s="8">
        <f>C3781+7</f>
        <v>42948</v>
      </c>
      <c r="D3782" s="7">
        <v>1</v>
      </c>
      <c r="E3782" s="7" t="str">
        <f t="shared" si="100"/>
        <v>S31429481</v>
      </c>
      <c r="F3782" s="1" t="s">
        <v>0</v>
      </c>
    </row>
    <row r="3783" spans="1:15" ht="16.5" thickTop="1" thickBot="1">
      <c r="A3783" s="7">
        <v>2017</v>
      </c>
      <c r="B3783" s="7" t="s">
        <v>35</v>
      </c>
      <c r="C3783" s="8">
        <f>C3782</f>
        <v>42948</v>
      </c>
      <c r="D3783" s="7">
        <v>2</v>
      </c>
      <c r="E3783" s="7" t="str">
        <f t="shared" si="100"/>
        <v>S31429482</v>
      </c>
      <c r="F3783" s="338" t="s">
        <v>1</v>
      </c>
      <c r="G3783" s="341" t="s">
        <v>2</v>
      </c>
      <c r="H3783" s="342"/>
      <c r="I3783" s="342"/>
      <c r="J3783" s="343"/>
      <c r="K3783" s="344" t="s">
        <v>3</v>
      </c>
      <c r="L3783" s="343"/>
      <c r="M3783" s="344" t="s">
        <v>144</v>
      </c>
      <c r="N3783" s="342"/>
      <c r="O3783" s="342"/>
    </row>
    <row r="3784" spans="1:15" ht="18" customHeight="1" thickBot="1">
      <c r="A3784" s="7">
        <v>2017</v>
      </c>
      <c r="B3784" s="7" t="s">
        <v>35</v>
      </c>
      <c r="C3784" s="8">
        <f t="shared" ref="C3784:C3809" si="101">C3783</f>
        <v>42948</v>
      </c>
      <c r="D3784" s="7">
        <v>3</v>
      </c>
      <c r="E3784" s="7" t="str">
        <f t="shared" si="100"/>
        <v>S31429483</v>
      </c>
      <c r="F3784" s="339"/>
      <c r="G3784" s="345" t="s">
        <v>5</v>
      </c>
      <c r="H3784" s="347" t="s">
        <v>145</v>
      </c>
      <c r="I3784" s="348"/>
      <c r="J3784" s="349"/>
      <c r="K3784" s="350" t="s">
        <v>6</v>
      </c>
      <c r="L3784" s="352" t="s">
        <v>7</v>
      </c>
      <c r="M3784" s="350" t="s">
        <v>8</v>
      </c>
      <c r="N3784" s="354" t="s">
        <v>146</v>
      </c>
      <c r="O3784" s="356" t="s">
        <v>147</v>
      </c>
    </row>
    <row r="3785" spans="1:15" ht="15.75" thickBot="1">
      <c r="A3785" s="7">
        <v>2017</v>
      </c>
      <c r="B3785" s="7" t="s">
        <v>35</v>
      </c>
      <c r="C3785" s="8">
        <f t="shared" si="101"/>
        <v>42948</v>
      </c>
      <c r="D3785" s="7">
        <v>4</v>
      </c>
      <c r="E3785" s="7" t="str">
        <f t="shared" si="100"/>
        <v>S31429484</v>
      </c>
      <c r="F3785" s="340"/>
      <c r="G3785" s="346"/>
      <c r="H3785" s="191" t="s">
        <v>9</v>
      </c>
      <c r="I3785" s="192" t="s">
        <v>18</v>
      </c>
      <c r="J3785" s="193" t="s">
        <v>11</v>
      </c>
      <c r="K3785" s="351"/>
      <c r="L3785" s="353"/>
      <c r="M3785" s="351"/>
      <c r="N3785" s="355"/>
      <c r="O3785" s="357"/>
    </row>
    <row r="3786" spans="1:15">
      <c r="A3786" s="7">
        <v>2017</v>
      </c>
      <c r="B3786" s="7" t="s">
        <v>35</v>
      </c>
      <c r="C3786" s="8">
        <f t="shared" si="101"/>
        <v>42948</v>
      </c>
      <c r="D3786" s="7">
        <v>5</v>
      </c>
      <c r="E3786" s="7" t="str">
        <f t="shared" si="100"/>
        <v>S31429485</v>
      </c>
      <c r="F3786" s="3" t="s">
        <v>12</v>
      </c>
      <c r="G3786" s="2">
        <v>-65</v>
      </c>
      <c r="H3786" s="2" t="s">
        <v>7085</v>
      </c>
      <c r="I3786" s="2" t="s">
        <v>7086</v>
      </c>
      <c r="J3786" s="2" t="s">
        <v>2172</v>
      </c>
      <c r="K3786" s="194" t="s">
        <v>17</v>
      </c>
      <c r="L3786" s="2">
        <v>63</v>
      </c>
      <c r="M3786" s="194" t="s">
        <v>506</v>
      </c>
      <c r="N3786" s="2" t="s">
        <v>529</v>
      </c>
      <c r="O3786" s="195" t="s">
        <v>632</v>
      </c>
    </row>
    <row r="3787" spans="1:15">
      <c r="A3787" s="7">
        <v>2017</v>
      </c>
      <c r="B3787" s="7" t="s">
        <v>35</v>
      </c>
      <c r="C3787" s="8">
        <f t="shared" si="101"/>
        <v>42948</v>
      </c>
      <c r="D3787" s="7">
        <v>6</v>
      </c>
      <c r="E3787" s="7" t="str">
        <f t="shared" si="100"/>
        <v>S31429486</v>
      </c>
      <c r="F3787" s="4">
        <v>42917</v>
      </c>
      <c r="G3787" s="2">
        <v>250</v>
      </c>
      <c r="H3787" s="2" t="s">
        <v>7087</v>
      </c>
      <c r="I3787" s="2" t="s">
        <v>7088</v>
      </c>
      <c r="J3787" s="2" t="s">
        <v>1184</v>
      </c>
      <c r="K3787" s="194" t="s">
        <v>17</v>
      </c>
      <c r="L3787" s="2">
        <v>63</v>
      </c>
      <c r="M3787" s="194">
        <v>0</v>
      </c>
      <c r="N3787" s="2">
        <v>0</v>
      </c>
      <c r="O3787" s="195">
        <v>100</v>
      </c>
    </row>
    <row r="3788" spans="1:15">
      <c r="A3788" s="7">
        <v>2017</v>
      </c>
      <c r="B3788" s="7" t="s">
        <v>35</v>
      </c>
      <c r="C3788" s="8">
        <f t="shared" si="101"/>
        <v>42948</v>
      </c>
      <c r="D3788" s="7">
        <v>7</v>
      </c>
      <c r="E3788" s="7" t="str">
        <f t="shared" si="100"/>
        <v>S31429487</v>
      </c>
      <c r="F3788" s="4">
        <v>42948</v>
      </c>
      <c r="G3788" s="2">
        <v>383</v>
      </c>
      <c r="H3788" s="2" t="s">
        <v>7089</v>
      </c>
      <c r="I3788" s="2" t="s">
        <v>7090</v>
      </c>
      <c r="J3788" s="2" t="s">
        <v>3131</v>
      </c>
      <c r="K3788" s="194" t="s">
        <v>17</v>
      </c>
      <c r="L3788" s="2">
        <v>60</v>
      </c>
      <c r="M3788" s="194">
        <v>0</v>
      </c>
      <c r="N3788" s="2">
        <v>0</v>
      </c>
      <c r="O3788" s="195">
        <v>100</v>
      </c>
    </row>
    <row r="3789" spans="1:15">
      <c r="A3789" s="7">
        <v>2017</v>
      </c>
      <c r="B3789" s="7" t="s">
        <v>35</v>
      </c>
      <c r="C3789" s="8">
        <f t="shared" si="101"/>
        <v>42948</v>
      </c>
      <c r="D3789" s="7">
        <v>8</v>
      </c>
      <c r="E3789" s="7" t="str">
        <f t="shared" si="100"/>
        <v>S31429488</v>
      </c>
      <c r="F3789" s="4">
        <v>42979</v>
      </c>
      <c r="G3789" s="2">
        <v>283</v>
      </c>
      <c r="H3789" s="2" t="s">
        <v>7091</v>
      </c>
      <c r="I3789" s="2" t="s">
        <v>7092</v>
      </c>
      <c r="J3789" s="2" t="s">
        <v>457</v>
      </c>
      <c r="K3789" s="194" t="s">
        <v>17</v>
      </c>
      <c r="L3789" s="2">
        <v>52</v>
      </c>
      <c r="M3789" s="194">
        <v>0</v>
      </c>
      <c r="N3789" s="2" t="s">
        <v>799</v>
      </c>
      <c r="O3789" s="195" t="s">
        <v>2499</v>
      </c>
    </row>
    <row r="3790" spans="1:15">
      <c r="A3790" s="7">
        <v>2017</v>
      </c>
      <c r="B3790" s="7" t="s">
        <v>35</v>
      </c>
      <c r="C3790" s="8">
        <f t="shared" si="101"/>
        <v>42948</v>
      </c>
      <c r="D3790" s="7">
        <v>9</v>
      </c>
      <c r="E3790" s="7" t="str">
        <f t="shared" si="100"/>
        <v>S31429489</v>
      </c>
      <c r="F3790" s="4">
        <v>43009</v>
      </c>
      <c r="G3790" s="2">
        <v>200</v>
      </c>
      <c r="H3790" s="2" t="s">
        <v>7093</v>
      </c>
      <c r="I3790" s="2" t="s">
        <v>7094</v>
      </c>
      <c r="J3790" s="2" t="s">
        <v>2545</v>
      </c>
      <c r="K3790" s="194" t="s">
        <v>17</v>
      </c>
      <c r="L3790" s="2">
        <v>49</v>
      </c>
      <c r="M3790" s="194" t="s">
        <v>551</v>
      </c>
      <c r="N3790" s="2">
        <v>0</v>
      </c>
      <c r="O3790" s="195" t="s">
        <v>550</v>
      </c>
    </row>
    <row r="3791" spans="1:15">
      <c r="A3791" s="7">
        <v>2017</v>
      </c>
      <c r="B3791" s="7" t="s">
        <v>35</v>
      </c>
      <c r="C3791" s="8">
        <f t="shared" si="101"/>
        <v>42948</v>
      </c>
      <c r="D3791" s="7">
        <v>10</v>
      </c>
      <c r="E3791" s="7" t="str">
        <f t="shared" si="100"/>
        <v>S314294810</v>
      </c>
      <c r="F3791" s="3" t="s">
        <v>19</v>
      </c>
      <c r="G3791" s="2">
        <v>160</v>
      </c>
      <c r="H3791" s="2" t="s">
        <v>3397</v>
      </c>
      <c r="I3791" s="2" t="s">
        <v>5611</v>
      </c>
      <c r="J3791" s="2" t="s">
        <v>2516</v>
      </c>
      <c r="K3791" s="194" t="s">
        <v>17</v>
      </c>
      <c r="L3791" s="2">
        <v>48</v>
      </c>
      <c r="M3791" s="194" t="s">
        <v>3695</v>
      </c>
      <c r="N3791" s="2" t="s">
        <v>410</v>
      </c>
      <c r="O3791" s="195" t="s">
        <v>3023</v>
      </c>
    </row>
    <row r="3792" spans="1:15">
      <c r="A3792" s="7">
        <v>2017</v>
      </c>
      <c r="B3792" s="7" t="s">
        <v>35</v>
      </c>
      <c r="C3792" s="8">
        <f t="shared" si="101"/>
        <v>42948</v>
      </c>
      <c r="D3792" s="7">
        <v>11</v>
      </c>
      <c r="E3792" s="7" t="str">
        <f t="shared" si="100"/>
        <v>S314294811</v>
      </c>
      <c r="F3792" s="3">
        <v>2018</v>
      </c>
      <c r="G3792" s="2">
        <v>195</v>
      </c>
      <c r="H3792" s="2" t="s">
        <v>6161</v>
      </c>
      <c r="I3792" s="2" t="s">
        <v>7095</v>
      </c>
      <c r="J3792" s="2" t="s">
        <v>2082</v>
      </c>
      <c r="K3792" s="194" t="s">
        <v>17</v>
      </c>
      <c r="L3792" s="2">
        <v>40</v>
      </c>
      <c r="M3792" s="194" t="s">
        <v>736</v>
      </c>
      <c r="N3792" s="2" t="s">
        <v>1501</v>
      </c>
      <c r="O3792" s="195" t="s">
        <v>922</v>
      </c>
    </row>
    <row r="3793" spans="1:15">
      <c r="A3793" s="7">
        <v>2017</v>
      </c>
      <c r="B3793" s="7" t="s">
        <v>35</v>
      </c>
      <c r="C3793" s="8">
        <f t="shared" si="101"/>
        <v>42948</v>
      </c>
      <c r="D3793" s="7">
        <v>12</v>
      </c>
      <c r="E3793" s="7" t="str">
        <f t="shared" si="100"/>
        <v>S314294812</v>
      </c>
      <c r="F3793" s="3">
        <v>2019</v>
      </c>
      <c r="G3793" s="2">
        <v>170</v>
      </c>
      <c r="H3793" s="2" t="s">
        <v>7096</v>
      </c>
      <c r="I3793" s="2" t="s">
        <v>7097</v>
      </c>
      <c r="J3793" s="2" t="s">
        <v>3234</v>
      </c>
      <c r="K3793" s="194" t="s">
        <v>17</v>
      </c>
      <c r="L3793" s="2">
        <v>31</v>
      </c>
      <c r="M3793" s="194">
        <v>28</v>
      </c>
      <c r="N3793" s="2">
        <v>40</v>
      </c>
      <c r="O3793" s="195">
        <v>32</v>
      </c>
    </row>
    <row r="3794" spans="1:15">
      <c r="A3794" s="7">
        <v>2017</v>
      </c>
      <c r="B3794" s="7" t="s">
        <v>35</v>
      </c>
      <c r="C3794" s="8">
        <f t="shared" si="101"/>
        <v>42948</v>
      </c>
      <c r="D3794" s="7">
        <v>13</v>
      </c>
      <c r="E3794" s="7" t="str">
        <f t="shared" si="100"/>
        <v>S314294813</v>
      </c>
      <c r="F3794" s="3">
        <v>2020</v>
      </c>
      <c r="G3794" s="2">
        <v>165</v>
      </c>
      <c r="H3794" s="2" t="s">
        <v>7098</v>
      </c>
      <c r="I3794" s="2" t="s">
        <v>7099</v>
      </c>
      <c r="J3794" s="2" t="s">
        <v>4371</v>
      </c>
      <c r="K3794" s="194" t="s">
        <v>17</v>
      </c>
      <c r="L3794" s="2">
        <v>26</v>
      </c>
      <c r="M3794" s="194">
        <v>28</v>
      </c>
      <c r="N3794" s="2">
        <v>44</v>
      </c>
      <c r="O3794" s="195">
        <v>28</v>
      </c>
    </row>
    <row r="3795" spans="1:15" ht="15.75" thickBot="1">
      <c r="A3795" s="7">
        <v>2017</v>
      </c>
      <c r="B3795" s="7" t="s">
        <v>35</v>
      </c>
      <c r="C3795" s="8">
        <f t="shared" si="101"/>
        <v>42948</v>
      </c>
      <c r="D3795" s="7">
        <v>14</v>
      </c>
      <c r="E3795" s="7" t="str">
        <f t="shared" si="100"/>
        <v>S314294814</v>
      </c>
      <c r="F3795" s="5">
        <v>2021</v>
      </c>
      <c r="G3795" s="6">
        <v>155</v>
      </c>
      <c r="H3795" s="6" t="s">
        <v>7100</v>
      </c>
      <c r="I3795" s="6" t="s">
        <v>7100</v>
      </c>
      <c r="J3795" s="6" t="s">
        <v>2993</v>
      </c>
      <c r="K3795" s="196" t="s">
        <v>17</v>
      </c>
      <c r="L3795" s="6">
        <v>22</v>
      </c>
      <c r="M3795" s="196" t="s">
        <v>1501</v>
      </c>
      <c r="N3795" s="6" t="s">
        <v>586</v>
      </c>
      <c r="O3795" s="197" t="s">
        <v>626</v>
      </c>
    </row>
    <row r="3796" spans="1:15" ht="16.5" thickTop="1" thickBot="1">
      <c r="A3796" s="7">
        <v>2017</v>
      </c>
      <c r="B3796" s="7" t="s">
        <v>35</v>
      </c>
      <c r="C3796" s="8">
        <f t="shared" si="101"/>
        <v>42948</v>
      </c>
      <c r="D3796" s="7">
        <v>15</v>
      </c>
      <c r="E3796" s="7" t="str">
        <f t="shared" si="100"/>
        <v>S314294815</v>
      </c>
      <c r="F3796" s="1" t="s">
        <v>15</v>
      </c>
    </row>
    <row r="3797" spans="1:15" ht="16.5" thickTop="1" thickBot="1">
      <c r="A3797" s="7">
        <v>2017</v>
      </c>
      <c r="B3797" s="7" t="s">
        <v>35</v>
      </c>
      <c r="C3797" s="8">
        <f t="shared" si="101"/>
        <v>42948</v>
      </c>
      <c r="D3797" s="7">
        <v>16</v>
      </c>
      <c r="E3797" s="7" t="str">
        <f t="shared" si="100"/>
        <v>S314294816</v>
      </c>
      <c r="F3797" s="338" t="s">
        <v>1</v>
      </c>
      <c r="G3797" s="341" t="s">
        <v>2</v>
      </c>
      <c r="H3797" s="342"/>
      <c r="I3797" s="342"/>
      <c r="J3797" s="343"/>
      <c r="K3797" s="344" t="s">
        <v>3</v>
      </c>
      <c r="L3797" s="343"/>
      <c r="M3797" s="344" t="s">
        <v>144</v>
      </c>
      <c r="N3797" s="342"/>
      <c r="O3797" s="342"/>
    </row>
    <row r="3798" spans="1:15" ht="18" customHeight="1" thickBot="1">
      <c r="A3798" s="7">
        <v>2017</v>
      </c>
      <c r="B3798" s="7" t="s">
        <v>35</v>
      </c>
      <c r="C3798" s="8">
        <f t="shared" si="101"/>
        <v>42948</v>
      </c>
      <c r="D3798" s="7">
        <v>17</v>
      </c>
      <c r="E3798" s="7" t="str">
        <f t="shared" si="100"/>
        <v>S314294817</v>
      </c>
      <c r="F3798" s="339"/>
      <c r="G3798" s="345" t="s">
        <v>5</v>
      </c>
      <c r="H3798" s="347" t="s">
        <v>145</v>
      </c>
      <c r="I3798" s="348"/>
      <c r="J3798" s="349"/>
      <c r="K3798" s="350" t="s">
        <v>6</v>
      </c>
      <c r="L3798" s="352" t="s">
        <v>7</v>
      </c>
      <c r="M3798" s="350" t="s">
        <v>8</v>
      </c>
      <c r="N3798" s="354" t="s">
        <v>146</v>
      </c>
      <c r="O3798" s="356" t="s">
        <v>147</v>
      </c>
    </row>
    <row r="3799" spans="1:15" ht="15.75" thickBot="1">
      <c r="A3799" s="7">
        <v>2017</v>
      </c>
      <c r="B3799" s="7" t="s">
        <v>35</v>
      </c>
      <c r="C3799" s="8">
        <f t="shared" si="101"/>
        <v>42948</v>
      </c>
      <c r="D3799" s="7">
        <v>18</v>
      </c>
      <c r="E3799" s="7" t="str">
        <f t="shared" si="100"/>
        <v>S314294818</v>
      </c>
      <c r="F3799" s="340"/>
      <c r="G3799" s="346"/>
      <c r="H3799" s="191" t="s">
        <v>9</v>
      </c>
      <c r="I3799" s="192" t="s">
        <v>18</v>
      </c>
      <c r="J3799" s="193" t="s">
        <v>11</v>
      </c>
      <c r="K3799" s="351"/>
      <c r="L3799" s="353"/>
      <c r="M3799" s="351"/>
      <c r="N3799" s="355"/>
      <c r="O3799" s="357"/>
    </row>
    <row r="3800" spans="1:15">
      <c r="A3800" s="7">
        <v>2017</v>
      </c>
      <c r="B3800" s="7" t="s">
        <v>35</v>
      </c>
      <c r="C3800" s="8">
        <f t="shared" si="101"/>
        <v>42948</v>
      </c>
      <c r="D3800" s="7">
        <v>19</v>
      </c>
      <c r="E3800" s="7" t="str">
        <f t="shared" si="100"/>
        <v>S314294819</v>
      </c>
      <c r="F3800" s="3" t="s">
        <v>16</v>
      </c>
      <c r="G3800" s="2">
        <v>60</v>
      </c>
      <c r="H3800" s="2" t="s">
        <v>7101</v>
      </c>
      <c r="I3800" s="2" t="s">
        <v>7102</v>
      </c>
      <c r="J3800" s="2" t="s">
        <v>1404</v>
      </c>
      <c r="K3800" s="194" t="s">
        <v>17</v>
      </c>
      <c r="L3800" s="2">
        <v>53</v>
      </c>
      <c r="M3800" s="194">
        <v>20</v>
      </c>
      <c r="N3800" s="2">
        <v>20</v>
      </c>
      <c r="O3800" s="195">
        <v>60</v>
      </c>
    </row>
    <row r="3801" spans="1:15">
      <c r="A3801" s="7">
        <v>2017</v>
      </c>
      <c r="B3801" s="7" t="s">
        <v>35</v>
      </c>
      <c r="C3801" s="8">
        <f t="shared" si="101"/>
        <v>42948</v>
      </c>
      <c r="D3801" s="7">
        <v>20</v>
      </c>
      <c r="E3801" s="7" t="str">
        <f t="shared" si="100"/>
        <v>S314294820</v>
      </c>
      <c r="F3801" s="4">
        <v>42917</v>
      </c>
      <c r="G3801" s="2">
        <v>310</v>
      </c>
      <c r="H3801" s="2" t="s">
        <v>7103</v>
      </c>
      <c r="I3801" s="2" t="s">
        <v>7104</v>
      </c>
      <c r="J3801" s="2" t="s">
        <v>2310</v>
      </c>
      <c r="K3801" s="194" t="s">
        <v>17</v>
      </c>
      <c r="L3801" s="2">
        <v>51</v>
      </c>
      <c r="M3801" s="194">
        <v>0</v>
      </c>
      <c r="N3801" s="2">
        <v>0</v>
      </c>
      <c r="O3801" s="195">
        <v>100</v>
      </c>
    </row>
    <row r="3802" spans="1:15">
      <c r="A3802" s="7">
        <v>2017</v>
      </c>
      <c r="B3802" s="7" t="s">
        <v>35</v>
      </c>
      <c r="C3802" s="8">
        <f t="shared" si="101"/>
        <v>42948</v>
      </c>
      <c r="D3802" s="7">
        <v>21</v>
      </c>
      <c r="E3802" s="7" t="str">
        <f t="shared" si="100"/>
        <v>S314294821</v>
      </c>
      <c r="F3802" s="4">
        <v>42948</v>
      </c>
      <c r="G3802" s="2">
        <v>443</v>
      </c>
      <c r="H3802" s="2" t="s">
        <v>7105</v>
      </c>
      <c r="I3802" s="2" t="s">
        <v>7106</v>
      </c>
      <c r="J3802" s="2" t="s">
        <v>5369</v>
      </c>
      <c r="K3802" s="194" t="s">
        <v>17</v>
      </c>
      <c r="L3802" s="2">
        <v>44</v>
      </c>
      <c r="M3802" s="194" t="s">
        <v>728</v>
      </c>
      <c r="N3802" s="2">
        <v>0</v>
      </c>
      <c r="O3802" s="195" t="s">
        <v>3836</v>
      </c>
    </row>
    <row r="3803" spans="1:15">
      <c r="A3803" s="7">
        <v>2017</v>
      </c>
      <c r="B3803" s="7" t="s">
        <v>35</v>
      </c>
      <c r="C3803" s="8">
        <f t="shared" si="101"/>
        <v>42948</v>
      </c>
      <c r="D3803" s="7">
        <v>22</v>
      </c>
      <c r="E3803" s="7" t="str">
        <f t="shared" si="100"/>
        <v>S314294822</v>
      </c>
      <c r="F3803" s="4">
        <v>42979</v>
      </c>
      <c r="G3803" s="2">
        <v>343</v>
      </c>
      <c r="H3803" s="2" t="s">
        <v>366</v>
      </c>
      <c r="I3803" s="2" t="s">
        <v>7107</v>
      </c>
      <c r="J3803" s="2" t="s">
        <v>7108</v>
      </c>
      <c r="K3803" s="194" t="s">
        <v>17</v>
      </c>
      <c r="L3803" s="2">
        <v>43</v>
      </c>
      <c r="M3803" s="194" t="s">
        <v>1208</v>
      </c>
      <c r="N3803" s="2" t="s">
        <v>1208</v>
      </c>
      <c r="O3803" s="195" t="s">
        <v>2513</v>
      </c>
    </row>
    <row r="3804" spans="1:15">
      <c r="A3804" s="7">
        <v>2017</v>
      </c>
      <c r="B3804" s="7" t="s">
        <v>35</v>
      </c>
      <c r="C3804" s="8">
        <f t="shared" si="101"/>
        <v>42948</v>
      </c>
      <c r="D3804" s="7">
        <v>23</v>
      </c>
      <c r="E3804" s="7" t="str">
        <f t="shared" si="100"/>
        <v>S314294823</v>
      </c>
      <c r="F3804" s="4">
        <v>43009</v>
      </c>
      <c r="G3804" s="2">
        <v>260</v>
      </c>
      <c r="H3804" s="2" t="s">
        <v>7109</v>
      </c>
      <c r="I3804" s="2" t="s">
        <v>7110</v>
      </c>
      <c r="J3804" s="2" t="s">
        <v>2702</v>
      </c>
      <c r="K3804" s="194" t="s">
        <v>17</v>
      </c>
      <c r="L3804" s="2">
        <v>40</v>
      </c>
      <c r="M3804" s="194">
        <v>40</v>
      </c>
      <c r="N3804" s="2">
        <v>0</v>
      </c>
      <c r="O3804" s="195">
        <v>60</v>
      </c>
    </row>
    <row r="3805" spans="1:15">
      <c r="A3805" s="7">
        <v>2017</v>
      </c>
      <c r="B3805" s="7" t="s">
        <v>35</v>
      </c>
      <c r="C3805" s="8">
        <f t="shared" si="101"/>
        <v>42948</v>
      </c>
      <c r="D3805" s="7">
        <v>24</v>
      </c>
      <c r="E3805" s="7" t="str">
        <f t="shared" si="100"/>
        <v>S314294824</v>
      </c>
      <c r="F3805" s="3" t="s">
        <v>19</v>
      </c>
      <c r="G3805" s="2">
        <v>220</v>
      </c>
      <c r="H3805" s="2" t="s">
        <v>7111</v>
      </c>
      <c r="I3805" s="2" t="s">
        <v>7112</v>
      </c>
      <c r="J3805" s="2" t="s">
        <v>7113</v>
      </c>
      <c r="K3805" s="194" t="s">
        <v>17</v>
      </c>
      <c r="L3805" s="2">
        <v>38</v>
      </c>
      <c r="M3805" s="194">
        <v>60</v>
      </c>
      <c r="N3805" s="2" t="s">
        <v>728</v>
      </c>
      <c r="O3805" s="195" t="s">
        <v>301</v>
      </c>
    </row>
    <row r="3806" spans="1:15">
      <c r="A3806" s="7">
        <v>2017</v>
      </c>
      <c r="B3806" s="7" t="s">
        <v>35</v>
      </c>
      <c r="C3806" s="8">
        <f t="shared" si="101"/>
        <v>42948</v>
      </c>
      <c r="D3806" s="7">
        <v>25</v>
      </c>
      <c r="E3806" s="7" t="str">
        <f t="shared" si="100"/>
        <v>S314294825</v>
      </c>
      <c r="F3806" s="3">
        <v>2018</v>
      </c>
      <c r="G3806" s="2">
        <v>250</v>
      </c>
      <c r="H3806" s="2" t="s">
        <v>7114</v>
      </c>
      <c r="I3806" s="2" t="s">
        <v>7115</v>
      </c>
      <c r="J3806" s="2" t="s">
        <v>3533</v>
      </c>
      <c r="K3806" s="194" t="s">
        <v>17</v>
      </c>
      <c r="L3806" s="2">
        <v>30</v>
      </c>
      <c r="M3806" s="194" t="s">
        <v>478</v>
      </c>
      <c r="N3806" s="2" t="s">
        <v>384</v>
      </c>
      <c r="O3806" s="195" t="s">
        <v>3058</v>
      </c>
    </row>
    <row r="3807" spans="1:15">
      <c r="A3807" s="7">
        <v>2017</v>
      </c>
      <c r="B3807" s="7" t="s">
        <v>35</v>
      </c>
      <c r="C3807" s="8">
        <f t="shared" si="101"/>
        <v>42948</v>
      </c>
      <c r="D3807" s="7">
        <v>26</v>
      </c>
      <c r="E3807" s="7" t="str">
        <f t="shared" si="100"/>
        <v>S314294826</v>
      </c>
      <c r="F3807" s="3">
        <v>2019</v>
      </c>
      <c r="G3807" s="2">
        <v>215</v>
      </c>
      <c r="H3807" s="2" t="s">
        <v>7116</v>
      </c>
      <c r="I3807" s="2" t="s">
        <v>7117</v>
      </c>
      <c r="J3807" s="2" t="s">
        <v>5382</v>
      </c>
      <c r="K3807" s="194" t="s">
        <v>17</v>
      </c>
      <c r="L3807" s="2">
        <v>26</v>
      </c>
      <c r="M3807" s="194" t="s">
        <v>383</v>
      </c>
      <c r="N3807" s="2" t="s">
        <v>383</v>
      </c>
      <c r="O3807" s="195" t="s">
        <v>478</v>
      </c>
    </row>
    <row r="3808" spans="1:15">
      <c r="A3808" s="7">
        <v>2017</v>
      </c>
      <c r="B3808" s="7" t="s">
        <v>35</v>
      </c>
      <c r="C3808" s="8">
        <f t="shared" si="101"/>
        <v>42948</v>
      </c>
      <c r="D3808" s="7">
        <v>27</v>
      </c>
      <c r="E3808" s="7" t="str">
        <f t="shared" si="100"/>
        <v>S314294827</v>
      </c>
      <c r="F3808" s="3">
        <v>2020</v>
      </c>
      <c r="G3808" s="2">
        <v>205</v>
      </c>
      <c r="H3808" s="2" t="s">
        <v>7118</v>
      </c>
      <c r="I3808" s="2" t="s">
        <v>7119</v>
      </c>
      <c r="J3808" s="2" t="s">
        <v>476</v>
      </c>
      <c r="K3808" s="194" t="s">
        <v>17</v>
      </c>
      <c r="L3808" s="2">
        <v>26</v>
      </c>
      <c r="M3808" s="194">
        <v>50</v>
      </c>
      <c r="N3808" s="2" t="s">
        <v>340</v>
      </c>
      <c r="O3808" s="195" t="s">
        <v>301</v>
      </c>
    </row>
    <row r="3809" spans="1:15" ht="15.75" thickBot="1">
      <c r="A3809" s="7">
        <v>2017</v>
      </c>
      <c r="B3809" s="7" t="s">
        <v>35</v>
      </c>
      <c r="C3809" s="8">
        <f t="shared" si="101"/>
        <v>42948</v>
      </c>
      <c r="D3809" s="7">
        <v>28</v>
      </c>
      <c r="E3809" s="7" t="str">
        <f t="shared" si="100"/>
        <v>S314294828</v>
      </c>
      <c r="F3809" s="5">
        <v>2021</v>
      </c>
      <c r="G3809" s="6">
        <v>200</v>
      </c>
      <c r="H3809" s="6" t="s">
        <v>5475</v>
      </c>
      <c r="I3809" s="6" t="s">
        <v>7120</v>
      </c>
      <c r="J3809" s="6" t="s">
        <v>5687</v>
      </c>
      <c r="K3809" s="196" t="s">
        <v>17</v>
      </c>
      <c r="L3809" s="6">
        <v>24</v>
      </c>
      <c r="M3809" s="196" t="s">
        <v>301</v>
      </c>
      <c r="N3809" s="6" t="s">
        <v>379</v>
      </c>
      <c r="O3809" s="197" t="s">
        <v>3697</v>
      </c>
    </row>
    <row r="3810" spans="1:15" ht="16.5" thickTop="1" thickBot="1">
      <c r="A3810" s="7">
        <v>2017</v>
      </c>
      <c r="B3810" s="7" t="s">
        <v>34</v>
      </c>
      <c r="C3810" s="8">
        <f>C3809+7</f>
        <v>42955</v>
      </c>
      <c r="D3810" s="7">
        <v>1</v>
      </c>
      <c r="E3810" s="7" t="str">
        <f t="shared" si="100"/>
        <v>S32429551</v>
      </c>
      <c r="F3810" s="1" t="s">
        <v>0</v>
      </c>
    </row>
    <row r="3811" spans="1:15" ht="16.5" thickTop="1" thickBot="1">
      <c r="A3811" s="7">
        <v>2017</v>
      </c>
      <c r="B3811" s="7" t="s">
        <v>34</v>
      </c>
      <c r="C3811" s="8">
        <f>C3810</f>
        <v>42955</v>
      </c>
      <c r="D3811" s="7">
        <v>2</v>
      </c>
      <c r="E3811" s="7" t="str">
        <f t="shared" si="100"/>
        <v>S32429552</v>
      </c>
      <c r="F3811" s="338" t="s">
        <v>1</v>
      </c>
      <c r="G3811" s="341" t="s">
        <v>2</v>
      </c>
      <c r="H3811" s="342"/>
      <c r="I3811" s="342"/>
      <c r="J3811" s="343"/>
      <c r="K3811" s="344" t="s">
        <v>3</v>
      </c>
      <c r="L3811" s="343"/>
      <c r="M3811" s="344" t="s">
        <v>144</v>
      </c>
      <c r="N3811" s="342"/>
      <c r="O3811" s="342"/>
    </row>
    <row r="3812" spans="1:15" ht="18" customHeight="1" thickBot="1">
      <c r="A3812" s="7">
        <v>2017</v>
      </c>
      <c r="B3812" s="7" t="s">
        <v>34</v>
      </c>
      <c r="C3812" s="8">
        <f t="shared" ref="C3812:C3837" si="102">C3811</f>
        <v>42955</v>
      </c>
      <c r="D3812" s="7">
        <v>3</v>
      </c>
      <c r="E3812" s="7" t="str">
        <f t="shared" si="100"/>
        <v>S32429553</v>
      </c>
      <c r="F3812" s="339"/>
      <c r="G3812" s="345" t="s">
        <v>5</v>
      </c>
      <c r="H3812" s="347" t="s">
        <v>145</v>
      </c>
      <c r="I3812" s="348"/>
      <c r="J3812" s="349"/>
      <c r="K3812" s="350" t="s">
        <v>6</v>
      </c>
      <c r="L3812" s="352" t="s">
        <v>7</v>
      </c>
      <c r="M3812" s="350" t="s">
        <v>8</v>
      </c>
      <c r="N3812" s="354" t="s">
        <v>146</v>
      </c>
      <c r="O3812" s="356" t="s">
        <v>147</v>
      </c>
    </row>
    <row r="3813" spans="1:15" ht="15.75" thickBot="1">
      <c r="A3813" s="7">
        <v>2017</v>
      </c>
      <c r="B3813" s="7" t="s">
        <v>34</v>
      </c>
      <c r="C3813" s="8">
        <f t="shared" si="102"/>
        <v>42955</v>
      </c>
      <c r="D3813" s="7">
        <v>4</v>
      </c>
      <c r="E3813" s="7" t="str">
        <f t="shared" si="100"/>
        <v>S32429554</v>
      </c>
      <c r="F3813" s="340"/>
      <c r="G3813" s="346"/>
      <c r="H3813" s="191" t="s">
        <v>9</v>
      </c>
      <c r="I3813" s="192" t="s">
        <v>18</v>
      </c>
      <c r="J3813" s="193" t="s">
        <v>11</v>
      </c>
      <c r="K3813" s="351"/>
      <c r="L3813" s="353"/>
      <c r="M3813" s="351"/>
      <c r="N3813" s="355"/>
      <c r="O3813" s="357"/>
    </row>
    <row r="3814" spans="1:15">
      <c r="A3814" s="7">
        <v>2017</v>
      </c>
      <c r="B3814" s="7" t="s">
        <v>34</v>
      </c>
      <c r="C3814" s="8">
        <f t="shared" si="102"/>
        <v>42955</v>
      </c>
      <c r="D3814" s="7">
        <v>5</v>
      </c>
      <c r="E3814" s="7" t="str">
        <f t="shared" si="100"/>
        <v>S32429555</v>
      </c>
      <c r="F3814" s="3" t="s">
        <v>12</v>
      </c>
      <c r="G3814" s="2">
        <v>-63</v>
      </c>
      <c r="H3814" s="2" t="s">
        <v>7121</v>
      </c>
      <c r="I3814" s="2" t="s">
        <v>7122</v>
      </c>
      <c r="J3814" s="2" t="s">
        <v>1134</v>
      </c>
      <c r="K3814" s="194" t="s">
        <v>17</v>
      </c>
      <c r="L3814" s="2">
        <v>60</v>
      </c>
      <c r="M3814" s="194" t="s">
        <v>2456</v>
      </c>
      <c r="N3814" s="2">
        <v>0</v>
      </c>
      <c r="O3814" s="195" t="s">
        <v>466</v>
      </c>
    </row>
    <row r="3815" spans="1:15">
      <c r="A3815" s="7">
        <v>2017</v>
      </c>
      <c r="B3815" s="7" t="s">
        <v>34</v>
      </c>
      <c r="C3815" s="8">
        <f t="shared" si="102"/>
        <v>42955</v>
      </c>
      <c r="D3815" s="7">
        <v>6</v>
      </c>
      <c r="E3815" s="7" t="str">
        <f t="shared" si="100"/>
        <v>S32429556</v>
      </c>
      <c r="F3815" s="4">
        <v>42948</v>
      </c>
      <c r="G3815" s="2">
        <v>395</v>
      </c>
      <c r="H3815" s="2" t="s">
        <v>7123</v>
      </c>
      <c r="I3815" s="2" t="s">
        <v>7124</v>
      </c>
      <c r="J3815" s="2" t="s">
        <v>2344</v>
      </c>
      <c r="K3815" s="194" t="s">
        <v>17</v>
      </c>
      <c r="L3815" s="2">
        <v>60</v>
      </c>
      <c r="M3815" s="194">
        <v>0</v>
      </c>
      <c r="N3815" s="2">
        <v>0</v>
      </c>
      <c r="O3815" s="195">
        <v>100</v>
      </c>
    </row>
    <row r="3816" spans="1:15">
      <c r="A3816" s="7">
        <v>2017</v>
      </c>
      <c r="B3816" s="7" t="s">
        <v>34</v>
      </c>
      <c r="C3816" s="8">
        <f t="shared" si="102"/>
        <v>42955</v>
      </c>
      <c r="D3816" s="7">
        <v>7</v>
      </c>
      <c r="E3816" s="7" t="str">
        <f t="shared" si="100"/>
        <v>S32429557</v>
      </c>
      <c r="F3816" s="4">
        <v>42979</v>
      </c>
      <c r="G3816" s="2">
        <v>282</v>
      </c>
      <c r="H3816" s="2" t="s">
        <v>7125</v>
      </c>
      <c r="I3816" s="2" t="s">
        <v>2465</v>
      </c>
      <c r="J3816" s="2" t="s">
        <v>2011</v>
      </c>
      <c r="K3816" s="194" t="s">
        <v>17</v>
      </c>
      <c r="L3816" s="2">
        <v>63</v>
      </c>
      <c r="M3816" s="194" t="s">
        <v>2560</v>
      </c>
      <c r="N3816" s="2">
        <v>0</v>
      </c>
      <c r="O3816" s="195" t="s">
        <v>984</v>
      </c>
    </row>
    <row r="3817" spans="1:15">
      <c r="A3817" s="7">
        <v>2017</v>
      </c>
      <c r="B3817" s="7" t="s">
        <v>34</v>
      </c>
      <c r="C3817" s="8">
        <f t="shared" si="102"/>
        <v>42955</v>
      </c>
      <c r="D3817" s="7">
        <v>8</v>
      </c>
      <c r="E3817" s="7" t="str">
        <f t="shared" si="100"/>
        <v>S32429558</v>
      </c>
      <c r="F3817" s="4">
        <v>43009</v>
      </c>
      <c r="G3817" s="2">
        <v>200</v>
      </c>
      <c r="H3817" s="2" t="s">
        <v>7126</v>
      </c>
      <c r="I3817" s="2" t="s">
        <v>7127</v>
      </c>
      <c r="J3817" s="2" t="s">
        <v>7128</v>
      </c>
      <c r="K3817" s="194" t="s">
        <v>17</v>
      </c>
      <c r="L3817" s="2">
        <v>53</v>
      </c>
      <c r="M3817" s="194" t="s">
        <v>1100</v>
      </c>
      <c r="N3817" s="2" t="s">
        <v>506</v>
      </c>
      <c r="O3817" s="195" t="s">
        <v>1099</v>
      </c>
    </row>
    <row r="3818" spans="1:15">
      <c r="A3818" s="7">
        <v>2017</v>
      </c>
      <c r="B3818" s="7" t="s">
        <v>34</v>
      </c>
      <c r="C3818" s="8">
        <f t="shared" si="102"/>
        <v>42955</v>
      </c>
      <c r="D3818" s="7">
        <v>9</v>
      </c>
      <c r="E3818" s="7" t="str">
        <f t="shared" si="100"/>
        <v>S32429559</v>
      </c>
      <c r="F3818" s="4">
        <v>43040</v>
      </c>
      <c r="G3818" s="2">
        <v>170</v>
      </c>
      <c r="H3818" s="2" t="s">
        <v>6158</v>
      </c>
      <c r="I3818" s="2" t="s">
        <v>7129</v>
      </c>
      <c r="J3818" s="2" t="s">
        <v>669</v>
      </c>
      <c r="K3818" s="194" t="s">
        <v>17</v>
      </c>
      <c r="L3818" s="2">
        <v>47</v>
      </c>
      <c r="M3818" s="194" t="s">
        <v>1100</v>
      </c>
      <c r="N3818" s="2" t="s">
        <v>506</v>
      </c>
      <c r="O3818" s="195" t="s">
        <v>1099</v>
      </c>
    </row>
    <row r="3819" spans="1:15">
      <c r="A3819" s="7">
        <v>2017</v>
      </c>
      <c r="B3819" s="7" t="s">
        <v>34</v>
      </c>
      <c r="C3819" s="8">
        <f t="shared" si="102"/>
        <v>42955</v>
      </c>
      <c r="D3819" s="7">
        <v>10</v>
      </c>
      <c r="E3819" s="7" t="str">
        <f t="shared" si="100"/>
        <v>S324295510</v>
      </c>
      <c r="F3819" s="3" t="s">
        <v>19</v>
      </c>
      <c r="G3819" s="2">
        <v>170</v>
      </c>
      <c r="H3819" s="2" t="s">
        <v>7130</v>
      </c>
      <c r="I3819" s="2" t="s">
        <v>7131</v>
      </c>
      <c r="J3819" s="2" t="s">
        <v>2365</v>
      </c>
      <c r="K3819" s="194" t="s">
        <v>17</v>
      </c>
      <c r="L3819" s="2">
        <v>46</v>
      </c>
      <c r="M3819" s="194" t="s">
        <v>380</v>
      </c>
      <c r="N3819" s="2" t="s">
        <v>340</v>
      </c>
      <c r="O3819" s="195" t="s">
        <v>420</v>
      </c>
    </row>
    <row r="3820" spans="1:15">
      <c r="A3820" s="7">
        <v>2017</v>
      </c>
      <c r="B3820" s="7" t="s">
        <v>34</v>
      </c>
      <c r="C3820" s="8">
        <f t="shared" si="102"/>
        <v>42955</v>
      </c>
      <c r="D3820" s="7">
        <v>11</v>
      </c>
      <c r="E3820" s="7" t="str">
        <f t="shared" si="100"/>
        <v>S324295511</v>
      </c>
      <c r="F3820" s="3">
        <v>2018</v>
      </c>
      <c r="G3820" s="2">
        <v>195</v>
      </c>
      <c r="H3820" s="2" t="s">
        <v>5349</v>
      </c>
      <c r="I3820" s="2" t="s">
        <v>7132</v>
      </c>
      <c r="J3820" s="2" t="s">
        <v>3234</v>
      </c>
      <c r="K3820" s="194" t="s">
        <v>17</v>
      </c>
      <c r="L3820" s="2">
        <v>41</v>
      </c>
      <c r="M3820" s="194" t="s">
        <v>596</v>
      </c>
      <c r="N3820" s="2" t="s">
        <v>1153</v>
      </c>
      <c r="O3820" s="195" t="s">
        <v>596</v>
      </c>
    </row>
    <row r="3821" spans="1:15">
      <c r="A3821" s="7">
        <v>2017</v>
      </c>
      <c r="B3821" s="7" t="s">
        <v>34</v>
      </c>
      <c r="C3821" s="8">
        <f t="shared" si="102"/>
        <v>42955</v>
      </c>
      <c r="D3821" s="7">
        <v>12</v>
      </c>
      <c r="E3821" s="7" t="str">
        <f t="shared" si="100"/>
        <v>S324295512</v>
      </c>
      <c r="F3821" s="3">
        <v>2019</v>
      </c>
      <c r="G3821" s="2">
        <v>175</v>
      </c>
      <c r="H3821" s="2" t="s">
        <v>7133</v>
      </c>
      <c r="I3821" s="2" t="s">
        <v>3166</v>
      </c>
      <c r="J3821" s="2" t="s">
        <v>422</v>
      </c>
      <c r="K3821" s="194" t="s">
        <v>17</v>
      </c>
      <c r="L3821" s="2">
        <v>31</v>
      </c>
      <c r="M3821" s="194" t="s">
        <v>586</v>
      </c>
      <c r="N3821" s="2" t="s">
        <v>626</v>
      </c>
      <c r="O3821" s="195" t="s">
        <v>1501</v>
      </c>
    </row>
    <row r="3822" spans="1:15">
      <c r="A3822" s="7">
        <v>2017</v>
      </c>
      <c r="B3822" s="7" t="s">
        <v>34</v>
      </c>
      <c r="C3822" s="8">
        <f t="shared" si="102"/>
        <v>42955</v>
      </c>
      <c r="D3822" s="7">
        <v>13</v>
      </c>
      <c r="E3822" s="7" t="str">
        <f t="shared" si="100"/>
        <v>S324295513</v>
      </c>
      <c r="F3822" s="3">
        <v>2020</v>
      </c>
      <c r="G3822" s="2">
        <v>160</v>
      </c>
      <c r="H3822" s="2" t="s">
        <v>7134</v>
      </c>
      <c r="I3822" s="2" t="s">
        <v>7135</v>
      </c>
      <c r="J3822" s="2" t="s">
        <v>2378</v>
      </c>
      <c r="K3822" s="194" t="s">
        <v>17</v>
      </c>
      <c r="L3822" s="2">
        <v>27</v>
      </c>
      <c r="M3822" s="194" t="s">
        <v>455</v>
      </c>
      <c r="N3822" s="2" t="s">
        <v>730</v>
      </c>
      <c r="O3822" s="195" t="s">
        <v>730</v>
      </c>
    </row>
    <row r="3823" spans="1:15" ht="15.75" thickBot="1">
      <c r="A3823" s="7">
        <v>2017</v>
      </c>
      <c r="B3823" s="7" t="s">
        <v>34</v>
      </c>
      <c r="C3823" s="8">
        <f t="shared" si="102"/>
        <v>42955</v>
      </c>
      <c r="D3823" s="7">
        <v>14</v>
      </c>
      <c r="E3823" s="7" t="str">
        <f t="shared" si="100"/>
        <v>S324295514</v>
      </c>
      <c r="F3823" s="5">
        <v>2021</v>
      </c>
      <c r="G3823" s="6">
        <v>155</v>
      </c>
      <c r="H3823" s="6" t="s">
        <v>7136</v>
      </c>
      <c r="I3823" s="6" t="s">
        <v>602</v>
      </c>
      <c r="J3823" s="6" t="s">
        <v>1284</v>
      </c>
      <c r="K3823" s="196" t="s">
        <v>17</v>
      </c>
      <c r="L3823" s="6">
        <v>24</v>
      </c>
      <c r="M3823" s="196">
        <v>24</v>
      </c>
      <c r="N3823" s="6">
        <v>56</v>
      </c>
      <c r="O3823" s="197">
        <v>20</v>
      </c>
    </row>
    <row r="3824" spans="1:15" ht="16.5" thickTop="1" thickBot="1">
      <c r="A3824" s="7">
        <v>2017</v>
      </c>
      <c r="B3824" s="7" t="s">
        <v>34</v>
      </c>
      <c r="C3824" s="8">
        <f t="shared" si="102"/>
        <v>42955</v>
      </c>
      <c r="D3824" s="7">
        <v>15</v>
      </c>
      <c r="E3824" s="7" t="str">
        <f t="shared" si="100"/>
        <v>S324295515</v>
      </c>
      <c r="F3824" s="1" t="s">
        <v>15</v>
      </c>
    </row>
    <row r="3825" spans="1:15" ht="16.5" thickTop="1" thickBot="1">
      <c r="A3825" s="7">
        <v>2017</v>
      </c>
      <c r="B3825" s="7" t="s">
        <v>34</v>
      </c>
      <c r="C3825" s="8">
        <f t="shared" si="102"/>
        <v>42955</v>
      </c>
      <c r="D3825" s="7">
        <v>16</v>
      </c>
      <c r="E3825" s="7" t="str">
        <f t="shared" si="100"/>
        <v>S324295516</v>
      </c>
      <c r="F3825" s="338" t="s">
        <v>1</v>
      </c>
      <c r="G3825" s="341" t="s">
        <v>2</v>
      </c>
      <c r="H3825" s="342"/>
      <c r="I3825" s="342"/>
      <c r="J3825" s="343"/>
      <c r="K3825" s="344" t="s">
        <v>3</v>
      </c>
      <c r="L3825" s="343"/>
      <c r="M3825" s="344" t="s">
        <v>144</v>
      </c>
      <c r="N3825" s="342"/>
      <c r="O3825" s="342"/>
    </row>
    <row r="3826" spans="1:15" ht="18" customHeight="1" thickBot="1">
      <c r="A3826" s="7">
        <v>2017</v>
      </c>
      <c r="B3826" s="7" t="s">
        <v>34</v>
      </c>
      <c r="C3826" s="8">
        <f t="shared" si="102"/>
        <v>42955</v>
      </c>
      <c r="D3826" s="7">
        <v>17</v>
      </c>
      <c r="E3826" s="7" t="str">
        <f t="shared" ref="E3826:E3889" si="103">B3826&amp;C3826&amp;D3826</f>
        <v>S324295517</v>
      </c>
      <c r="F3826" s="339"/>
      <c r="G3826" s="345" t="s">
        <v>5</v>
      </c>
      <c r="H3826" s="347" t="s">
        <v>145</v>
      </c>
      <c r="I3826" s="348"/>
      <c r="J3826" s="349"/>
      <c r="K3826" s="350" t="s">
        <v>6</v>
      </c>
      <c r="L3826" s="352" t="s">
        <v>7</v>
      </c>
      <c r="M3826" s="350" t="s">
        <v>8</v>
      </c>
      <c r="N3826" s="354" t="s">
        <v>146</v>
      </c>
      <c r="O3826" s="356" t="s">
        <v>147</v>
      </c>
    </row>
    <row r="3827" spans="1:15" ht="15.75" thickBot="1">
      <c r="A3827" s="7">
        <v>2017</v>
      </c>
      <c r="B3827" s="7" t="s">
        <v>34</v>
      </c>
      <c r="C3827" s="8">
        <f t="shared" si="102"/>
        <v>42955</v>
      </c>
      <c r="D3827" s="7">
        <v>18</v>
      </c>
      <c r="E3827" s="7" t="str">
        <f t="shared" si="103"/>
        <v>S324295518</v>
      </c>
      <c r="F3827" s="340"/>
      <c r="G3827" s="346"/>
      <c r="H3827" s="191" t="s">
        <v>9</v>
      </c>
      <c r="I3827" s="192" t="s">
        <v>18</v>
      </c>
      <c r="J3827" s="193" t="s">
        <v>11</v>
      </c>
      <c r="K3827" s="351"/>
      <c r="L3827" s="353"/>
      <c r="M3827" s="351"/>
      <c r="N3827" s="355"/>
      <c r="O3827" s="357"/>
    </row>
    <row r="3828" spans="1:15">
      <c r="A3828" s="7">
        <v>2017</v>
      </c>
      <c r="B3828" s="7" t="s">
        <v>34</v>
      </c>
      <c r="C3828" s="8">
        <f t="shared" si="102"/>
        <v>42955</v>
      </c>
      <c r="D3828" s="7">
        <v>19</v>
      </c>
      <c r="E3828" s="7" t="str">
        <f t="shared" si="103"/>
        <v>S324295519</v>
      </c>
      <c r="F3828" s="3" t="s">
        <v>16</v>
      </c>
      <c r="G3828" s="2">
        <v>80</v>
      </c>
      <c r="H3828" s="2" t="s">
        <v>7137</v>
      </c>
      <c r="I3828" s="2" t="s">
        <v>7138</v>
      </c>
      <c r="J3828" s="2" t="s">
        <v>6050</v>
      </c>
      <c r="K3828" s="194" t="s">
        <v>17</v>
      </c>
      <c r="L3828" s="2">
        <v>57</v>
      </c>
      <c r="M3828" s="194">
        <v>60</v>
      </c>
      <c r="N3828" s="2">
        <v>20</v>
      </c>
      <c r="O3828" s="195">
        <v>20</v>
      </c>
    </row>
    <row r="3829" spans="1:15">
      <c r="A3829" s="7">
        <v>2017</v>
      </c>
      <c r="B3829" s="7" t="s">
        <v>34</v>
      </c>
      <c r="C3829" s="8">
        <f t="shared" si="102"/>
        <v>42955</v>
      </c>
      <c r="D3829" s="7">
        <v>20</v>
      </c>
      <c r="E3829" s="7" t="str">
        <f t="shared" si="103"/>
        <v>S324295520</v>
      </c>
      <c r="F3829" s="4">
        <v>42948</v>
      </c>
      <c r="G3829" s="2">
        <v>475</v>
      </c>
      <c r="H3829" s="2" t="s">
        <v>7139</v>
      </c>
      <c r="I3829" s="2" t="s">
        <v>7140</v>
      </c>
      <c r="J3829" s="2" t="s">
        <v>7141</v>
      </c>
      <c r="K3829" s="194" t="s">
        <v>17</v>
      </c>
      <c r="L3829" s="2">
        <v>53</v>
      </c>
      <c r="M3829" s="194" t="s">
        <v>524</v>
      </c>
      <c r="N3829" s="2">
        <v>0</v>
      </c>
      <c r="O3829" s="195" t="s">
        <v>3607</v>
      </c>
    </row>
    <row r="3830" spans="1:15">
      <c r="A3830" s="7">
        <v>2017</v>
      </c>
      <c r="B3830" s="7" t="s">
        <v>34</v>
      </c>
      <c r="C3830" s="8">
        <f t="shared" si="102"/>
        <v>42955</v>
      </c>
      <c r="D3830" s="7">
        <v>21</v>
      </c>
      <c r="E3830" s="7" t="str">
        <f t="shared" si="103"/>
        <v>S324295521</v>
      </c>
      <c r="F3830" s="4">
        <v>42979</v>
      </c>
      <c r="G3830" s="2">
        <v>332</v>
      </c>
      <c r="H3830" s="2" t="s">
        <v>7142</v>
      </c>
      <c r="I3830" s="2" t="s">
        <v>7143</v>
      </c>
      <c r="J3830" s="2" t="s">
        <v>7144</v>
      </c>
      <c r="K3830" s="194" t="s">
        <v>17</v>
      </c>
      <c r="L3830" s="2">
        <v>46</v>
      </c>
      <c r="M3830" s="194" t="s">
        <v>3607</v>
      </c>
      <c r="N3830" s="2">
        <v>0</v>
      </c>
      <c r="O3830" s="195" t="s">
        <v>524</v>
      </c>
    </row>
    <row r="3831" spans="1:15">
      <c r="A3831" s="7">
        <v>2017</v>
      </c>
      <c r="B3831" s="7" t="s">
        <v>34</v>
      </c>
      <c r="C3831" s="8">
        <f t="shared" si="102"/>
        <v>42955</v>
      </c>
      <c r="D3831" s="7">
        <v>22</v>
      </c>
      <c r="E3831" s="7" t="str">
        <f t="shared" si="103"/>
        <v>S324295522</v>
      </c>
      <c r="F3831" s="4">
        <v>43009</v>
      </c>
      <c r="G3831" s="2">
        <v>250</v>
      </c>
      <c r="H3831" s="2" t="s">
        <v>7145</v>
      </c>
      <c r="I3831" s="2" t="s">
        <v>7146</v>
      </c>
      <c r="J3831" s="2" t="s">
        <v>1052</v>
      </c>
      <c r="K3831" s="194" t="s">
        <v>17</v>
      </c>
      <c r="L3831" s="2">
        <v>42</v>
      </c>
      <c r="M3831" s="194" t="s">
        <v>1116</v>
      </c>
      <c r="N3831" s="2" t="s">
        <v>423</v>
      </c>
      <c r="O3831" s="195" t="s">
        <v>461</v>
      </c>
    </row>
    <row r="3832" spans="1:15">
      <c r="A3832" s="7">
        <v>2017</v>
      </c>
      <c r="B3832" s="7" t="s">
        <v>34</v>
      </c>
      <c r="C3832" s="8">
        <f t="shared" si="102"/>
        <v>42955</v>
      </c>
      <c r="D3832" s="7">
        <v>23</v>
      </c>
      <c r="E3832" s="7" t="str">
        <f t="shared" si="103"/>
        <v>S324295523</v>
      </c>
      <c r="F3832" s="4">
        <v>43040</v>
      </c>
      <c r="G3832" s="2">
        <v>220</v>
      </c>
      <c r="H3832" s="2" t="s">
        <v>7147</v>
      </c>
      <c r="I3832" s="2" t="s">
        <v>7148</v>
      </c>
      <c r="J3832" s="2" t="s">
        <v>3120</v>
      </c>
      <c r="K3832" s="194" t="s">
        <v>17</v>
      </c>
      <c r="L3832" s="2">
        <v>39</v>
      </c>
      <c r="M3832" s="194" t="s">
        <v>1116</v>
      </c>
      <c r="N3832" s="2" t="s">
        <v>423</v>
      </c>
      <c r="O3832" s="195" t="s">
        <v>461</v>
      </c>
    </row>
    <row r="3833" spans="1:15">
      <c r="A3833" s="7">
        <v>2017</v>
      </c>
      <c r="B3833" s="7" t="s">
        <v>34</v>
      </c>
      <c r="C3833" s="8">
        <f t="shared" si="102"/>
        <v>42955</v>
      </c>
      <c r="D3833" s="7">
        <v>24</v>
      </c>
      <c r="E3833" s="7" t="str">
        <f t="shared" si="103"/>
        <v>S324295524</v>
      </c>
      <c r="F3833" s="3" t="s">
        <v>19</v>
      </c>
      <c r="G3833" s="2">
        <v>220</v>
      </c>
      <c r="H3833" s="2" t="s">
        <v>7149</v>
      </c>
      <c r="I3833" s="2" t="s">
        <v>7150</v>
      </c>
      <c r="J3833" s="2" t="s">
        <v>7151</v>
      </c>
      <c r="K3833" s="194" t="s">
        <v>17</v>
      </c>
      <c r="L3833" s="2">
        <v>38</v>
      </c>
      <c r="M3833" s="194" t="s">
        <v>550</v>
      </c>
      <c r="N3833" s="2" t="s">
        <v>2055</v>
      </c>
      <c r="O3833" s="195" t="s">
        <v>410</v>
      </c>
    </row>
    <row r="3834" spans="1:15">
      <c r="A3834" s="7">
        <v>2017</v>
      </c>
      <c r="B3834" s="7" t="s">
        <v>34</v>
      </c>
      <c r="C3834" s="8">
        <f t="shared" si="102"/>
        <v>42955</v>
      </c>
      <c r="D3834" s="7">
        <v>25</v>
      </c>
      <c r="E3834" s="7" t="str">
        <f t="shared" si="103"/>
        <v>S324295525</v>
      </c>
      <c r="F3834" s="3">
        <v>2018</v>
      </c>
      <c r="G3834" s="2">
        <v>250</v>
      </c>
      <c r="H3834" s="2" t="s">
        <v>7152</v>
      </c>
      <c r="I3834" s="2" t="s">
        <v>7153</v>
      </c>
      <c r="J3834" s="2" t="s">
        <v>7154</v>
      </c>
      <c r="K3834" s="194" t="s">
        <v>17</v>
      </c>
      <c r="L3834" s="2">
        <v>36</v>
      </c>
      <c r="M3834" s="194">
        <v>25</v>
      </c>
      <c r="N3834" s="2">
        <v>30</v>
      </c>
      <c r="O3834" s="195">
        <v>45</v>
      </c>
    </row>
    <row r="3835" spans="1:15">
      <c r="A3835" s="7">
        <v>2017</v>
      </c>
      <c r="B3835" s="7" t="s">
        <v>34</v>
      </c>
      <c r="C3835" s="8">
        <f t="shared" si="102"/>
        <v>42955</v>
      </c>
      <c r="D3835" s="7">
        <v>26</v>
      </c>
      <c r="E3835" s="7" t="str">
        <f t="shared" si="103"/>
        <v>S324295526</v>
      </c>
      <c r="F3835" s="3">
        <v>2019</v>
      </c>
      <c r="G3835" s="2">
        <v>210</v>
      </c>
      <c r="H3835" s="2" t="s">
        <v>7155</v>
      </c>
      <c r="I3835" s="2" t="s">
        <v>7156</v>
      </c>
      <c r="J3835" s="2" t="s">
        <v>518</v>
      </c>
      <c r="K3835" s="194" t="s">
        <v>17</v>
      </c>
      <c r="L3835" s="2">
        <v>32</v>
      </c>
      <c r="M3835" s="194" t="s">
        <v>1019</v>
      </c>
      <c r="N3835" s="2" t="s">
        <v>420</v>
      </c>
      <c r="O3835" s="195" t="s">
        <v>301</v>
      </c>
    </row>
    <row r="3836" spans="1:15">
      <c r="A3836" s="7">
        <v>2017</v>
      </c>
      <c r="B3836" s="7" t="s">
        <v>34</v>
      </c>
      <c r="C3836" s="8">
        <f t="shared" si="102"/>
        <v>42955</v>
      </c>
      <c r="D3836" s="7">
        <v>27</v>
      </c>
      <c r="E3836" s="7" t="str">
        <f t="shared" si="103"/>
        <v>S324295527</v>
      </c>
      <c r="F3836" s="3">
        <v>2020</v>
      </c>
      <c r="G3836" s="2">
        <v>200</v>
      </c>
      <c r="H3836" s="2" t="s">
        <v>7157</v>
      </c>
      <c r="I3836" s="2" t="s">
        <v>7158</v>
      </c>
      <c r="J3836" s="2" t="s">
        <v>3446</v>
      </c>
      <c r="K3836" s="194" t="s">
        <v>17</v>
      </c>
      <c r="L3836" s="2">
        <v>29</v>
      </c>
      <c r="M3836" s="194">
        <v>35</v>
      </c>
      <c r="N3836" s="2">
        <v>20</v>
      </c>
      <c r="O3836" s="195">
        <v>45</v>
      </c>
    </row>
    <row r="3837" spans="1:15" ht="15.75" thickBot="1">
      <c r="A3837" s="7">
        <v>2017</v>
      </c>
      <c r="B3837" s="7" t="s">
        <v>34</v>
      </c>
      <c r="C3837" s="8">
        <f t="shared" si="102"/>
        <v>42955</v>
      </c>
      <c r="D3837" s="7">
        <v>28</v>
      </c>
      <c r="E3837" s="7" t="str">
        <f t="shared" si="103"/>
        <v>S324295528</v>
      </c>
      <c r="F3837" s="5">
        <v>2021</v>
      </c>
      <c r="G3837" s="6">
        <v>195</v>
      </c>
      <c r="H3837" s="6" t="s">
        <v>7159</v>
      </c>
      <c r="I3837" s="6" t="s">
        <v>5089</v>
      </c>
      <c r="J3837" s="6" t="s">
        <v>1564</v>
      </c>
      <c r="K3837" s="196" t="s">
        <v>17</v>
      </c>
      <c r="L3837" s="6">
        <v>25</v>
      </c>
      <c r="M3837" s="196">
        <v>30</v>
      </c>
      <c r="N3837" s="6">
        <v>25</v>
      </c>
      <c r="O3837" s="197">
        <v>45</v>
      </c>
    </row>
    <row r="3838" spans="1:15" ht="16.5" thickTop="1" thickBot="1">
      <c r="A3838" s="7">
        <v>2017</v>
      </c>
      <c r="B3838" s="7" t="s">
        <v>33</v>
      </c>
      <c r="C3838" s="8">
        <f>C3837+7</f>
        <v>42962</v>
      </c>
      <c r="D3838" s="7">
        <v>1</v>
      </c>
      <c r="E3838" s="7" t="str">
        <f t="shared" si="103"/>
        <v>S33429621</v>
      </c>
      <c r="F3838" s="1" t="s">
        <v>0</v>
      </c>
    </row>
    <row r="3839" spans="1:15" ht="16.5" thickTop="1" thickBot="1">
      <c r="A3839" s="7">
        <v>2017</v>
      </c>
      <c r="B3839" s="7" t="s">
        <v>33</v>
      </c>
      <c r="C3839" s="8">
        <f>C3838</f>
        <v>42962</v>
      </c>
      <c r="D3839" s="7">
        <v>2</v>
      </c>
      <c r="E3839" s="7" t="str">
        <f t="shared" si="103"/>
        <v>S33429622</v>
      </c>
      <c r="F3839" s="338" t="s">
        <v>1</v>
      </c>
      <c r="G3839" s="341" t="s">
        <v>2</v>
      </c>
      <c r="H3839" s="342"/>
      <c r="I3839" s="342"/>
      <c r="J3839" s="343"/>
      <c r="K3839" s="344" t="s">
        <v>3</v>
      </c>
      <c r="L3839" s="343"/>
      <c r="M3839" s="344" t="s">
        <v>144</v>
      </c>
      <c r="N3839" s="342"/>
      <c r="O3839" s="342"/>
    </row>
    <row r="3840" spans="1:15" ht="18" customHeight="1" thickBot="1">
      <c r="A3840" s="7">
        <v>2017</v>
      </c>
      <c r="B3840" s="7" t="s">
        <v>33</v>
      </c>
      <c r="C3840" s="8">
        <f t="shared" ref="C3840:C3903" si="104">C3839</f>
        <v>42962</v>
      </c>
      <c r="D3840" s="7">
        <v>3</v>
      </c>
      <c r="E3840" s="7" t="str">
        <f t="shared" si="103"/>
        <v>S33429623</v>
      </c>
      <c r="F3840" s="339"/>
      <c r="G3840" s="345" t="s">
        <v>5</v>
      </c>
      <c r="H3840" s="347" t="s">
        <v>145</v>
      </c>
      <c r="I3840" s="348"/>
      <c r="J3840" s="349"/>
      <c r="K3840" s="350" t="s">
        <v>6</v>
      </c>
      <c r="L3840" s="352" t="s">
        <v>7</v>
      </c>
      <c r="M3840" s="350" t="s">
        <v>8</v>
      </c>
      <c r="N3840" s="354" t="s">
        <v>146</v>
      </c>
      <c r="O3840" s="356" t="s">
        <v>147</v>
      </c>
    </row>
    <row r="3841" spans="1:15" ht="15.75" thickBot="1">
      <c r="A3841" s="7">
        <v>2017</v>
      </c>
      <c r="B3841" s="7" t="s">
        <v>33</v>
      </c>
      <c r="C3841" s="8">
        <f t="shared" si="104"/>
        <v>42962</v>
      </c>
      <c r="D3841" s="7">
        <v>4</v>
      </c>
      <c r="E3841" s="7" t="str">
        <f t="shared" si="103"/>
        <v>S33429624</v>
      </c>
      <c r="F3841" s="340"/>
      <c r="G3841" s="346"/>
      <c r="H3841" s="191" t="s">
        <v>9</v>
      </c>
      <c r="I3841" s="192" t="s">
        <v>18</v>
      </c>
      <c r="J3841" s="193" t="s">
        <v>11</v>
      </c>
      <c r="K3841" s="351"/>
      <c r="L3841" s="353"/>
      <c r="M3841" s="351"/>
      <c r="N3841" s="355"/>
      <c r="O3841" s="357"/>
    </row>
    <row r="3842" spans="1:15">
      <c r="A3842" s="7">
        <v>2017</v>
      </c>
      <c r="B3842" s="7" t="s">
        <v>33</v>
      </c>
      <c r="C3842" s="8">
        <f t="shared" si="104"/>
        <v>42962</v>
      </c>
      <c r="D3842" s="7">
        <v>5</v>
      </c>
      <c r="E3842" s="7" t="str">
        <f t="shared" si="103"/>
        <v>S33429625</v>
      </c>
      <c r="F3842" s="3" t="s">
        <v>12</v>
      </c>
      <c r="G3842" s="2">
        <v>-55</v>
      </c>
      <c r="H3842" s="2" t="s">
        <v>7160</v>
      </c>
      <c r="I3842" s="2">
        <v>-53</v>
      </c>
      <c r="J3842" s="2" t="s">
        <v>4046</v>
      </c>
      <c r="K3842" s="194" t="s">
        <v>100</v>
      </c>
      <c r="L3842" s="2">
        <v>63</v>
      </c>
      <c r="M3842" s="194" t="s">
        <v>551</v>
      </c>
      <c r="N3842" s="2" t="s">
        <v>799</v>
      </c>
      <c r="O3842" s="195" t="s">
        <v>555</v>
      </c>
    </row>
    <row r="3843" spans="1:15">
      <c r="A3843" s="7">
        <v>2017</v>
      </c>
      <c r="B3843" s="7" t="s">
        <v>33</v>
      </c>
      <c r="C3843" s="8">
        <f t="shared" si="104"/>
        <v>42962</v>
      </c>
      <c r="D3843" s="7">
        <v>6</v>
      </c>
      <c r="E3843" s="7" t="str">
        <f t="shared" si="103"/>
        <v>S33429626</v>
      </c>
      <c r="F3843" s="4">
        <v>42948</v>
      </c>
      <c r="G3843" s="2">
        <v>410</v>
      </c>
      <c r="H3843" s="2" t="s">
        <v>7161</v>
      </c>
      <c r="I3843" s="2" t="s">
        <v>7162</v>
      </c>
      <c r="J3843" s="2">
        <v>3</v>
      </c>
      <c r="K3843" s="194" t="s">
        <v>100</v>
      </c>
      <c r="L3843" s="2">
        <v>67</v>
      </c>
      <c r="M3843" s="194" t="s">
        <v>799</v>
      </c>
      <c r="N3843" s="2">
        <v>0</v>
      </c>
      <c r="O3843" s="195" t="s">
        <v>2499</v>
      </c>
    </row>
    <row r="3844" spans="1:15">
      <c r="A3844" s="7">
        <v>2017</v>
      </c>
      <c r="B3844" s="7" t="s">
        <v>33</v>
      </c>
      <c r="C3844" s="8">
        <f t="shared" si="104"/>
        <v>42962</v>
      </c>
      <c r="D3844" s="7">
        <v>7</v>
      </c>
      <c r="E3844" s="7" t="str">
        <f t="shared" si="103"/>
        <v>S33429627</v>
      </c>
      <c r="F3844" s="4">
        <v>42979</v>
      </c>
      <c r="G3844" s="2">
        <v>260</v>
      </c>
      <c r="H3844" s="2" t="s">
        <v>2414</v>
      </c>
      <c r="I3844" s="2" t="s">
        <v>7163</v>
      </c>
      <c r="J3844" s="2" t="s">
        <v>7164</v>
      </c>
      <c r="K3844" s="194" t="s">
        <v>17</v>
      </c>
      <c r="L3844" s="2">
        <v>65</v>
      </c>
      <c r="M3844" s="194" t="s">
        <v>984</v>
      </c>
      <c r="N3844" s="2">
        <v>0</v>
      </c>
      <c r="O3844" s="195" t="s">
        <v>2560</v>
      </c>
    </row>
    <row r="3845" spans="1:15">
      <c r="A3845" s="7">
        <v>2017</v>
      </c>
      <c r="B3845" s="7" t="s">
        <v>33</v>
      </c>
      <c r="C3845" s="8">
        <f t="shared" si="104"/>
        <v>42962</v>
      </c>
      <c r="D3845" s="7">
        <v>8</v>
      </c>
      <c r="E3845" s="7" t="str">
        <f t="shared" si="103"/>
        <v>S33429628</v>
      </c>
      <c r="F3845" s="4">
        <v>43009</v>
      </c>
      <c r="G3845" s="2">
        <v>205</v>
      </c>
      <c r="H3845" s="2" t="s">
        <v>7165</v>
      </c>
      <c r="I3845" s="2" t="s">
        <v>6834</v>
      </c>
      <c r="J3845" s="2" t="s">
        <v>2405</v>
      </c>
      <c r="K3845" s="194" t="s">
        <v>17</v>
      </c>
      <c r="L3845" s="2">
        <v>54</v>
      </c>
      <c r="M3845" s="194" t="s">
        <v>410</v>
      </c>
      <c r="N3845" s="2" t="s">
        <v>799</v>
      </c>
      <c r="O3845" s="195" t="s">
        <v>2871</v>
      </c>
    </row>
    <row r="3846" spans="1:15">
      <c r="A3846" s="7">
        <v>2017</v>
      </c>
      <c r="B3846" s="7" t="s">
        <v>33</v>
      </c>
      <c r="C3846" s="8">
        <f t="shared" si="104"/>
        <v>42962</v>
      </c>
      <c r="D3846" s="7">
        <v>9</v>
      </c>
      <c r="E3846" s="7" t="str">
        <f t="shared" si="103"/>
        <v>S33429629</v>
      </c>
      <c r="F3846" s="4">
        <v>43040</v>
      </c>
      <c r="G3846" s="2">
        <v>170</v>
      </c>
      <c r="H3846" s="2" t="s">
        <v>7166</v>
      </c>
      <c r="I3846" s="2" t="s">
        <v>7167</v>
      </c>
      <c r="J3846" s="2" t="s">
        <v>1417</v>
      </c>
      <c r="K3846" s="194" t="s">
        <v>137</v>
      </c>
      <c r="L3846" s="2">
        <v>43</v>
      </c>
      <c r="M3846" s="194" t="s">
        <v>455</v>
      </c>
      <c r="N3846" s="2" t="s">
        <v>1646</v>
      </c>
      <c r="O3846" s="195" t="s">
        <v>741</v>
      </c>
    </row>
    <row r="3847" spans="1:15">
      <c r="A3847" s="7">
        <v>2017</v>
      </c>
      <c r="B3847" s="7" t="s">
        <v>33</v>
      </c>
      <c r="C3847" s="8">
        <f t="shared" si="104"/>
        <v>42962</v>
      </c>
      <c r="D3847" s="7">
        <v>10</v>
      </c>
      <c r="E3847" s="7" t="str">
        <f t="shared" si="103"/>
        <v>S334296210</v>
      </c>
      <c r="F3847" s="3" t="s">
        <v>19</v>
      </c>
      <c r="G3847" s="2">
        <v>250</v>
      </c>
      <c r="H3847" s="2" t="s">
        <v>4711</v>
      </c>
      <c r="I3847" s="2" t="s">
        <v>5433</v>
      </c>
      <c r="J3847" s="2" t="s">
        <v>976</v>
      </c>
      <c r="K3847" s="194" t="s">
        <v>17</v>
      </c>
      <c r="L3847" s="2">
        <v>43</v>
      </c>
      <c r="M3847" s="194" t="s">
        <v>1913</v>
      </c>
      <c r="N3847" s="2" t="s">
        <v>729</v>
      </c>
      <c r="O3847" s="195" t="s">
        <v>1831</v>
      </c>
    </row>
    <row r="3848" spans="1:15">
      <c r="A3848" s="7">
        <v>2017</v>
      </c>
      <c r="B3848" s="7" t="s">
        <v>33</v>
      </c>
      <c r="C3848" s="8">
        <f t="shared" si="104"/>
        <v>42962</v>
      </c>
      <c r="D3848" s="7">
        <v>11</v>
      </c>
      <c r="E3848" s="7" t="str">
        <f t="shared" si="103"/>
        <v>S334296211</v>
      </c>
      <c r="F3848" s="3">
        <v>2018</v>
      </c>
      <c r="G3848" s="2">
        <v>200</v>
      </c>
      <c r="H3848" s="2" t="s">
        <v>3029</v>
      </c>
      <c r="I3848" s="2" t="s">
        <v>7168</v>
      </c>
      <c r="J3848" s="2" t="s">
        <v>1295</v>
      </c>
      <c r="K3848" s="194" t="s">
        <v>17</v>
      </c>
      <c r="L3848" s="2">
        <v>38</v>
      </c>
      <c r="M3848" s="194">
        <v>52</v>
      </c>
      <c r="N3848" s="2">
        <v>36</v>
      </c>
      <c r="O3848" s="195">
        <v>12</v>
      </c>
    </row>
    <row r="3849" spans="1:15">
      <c r="A3849" s="7">
        <v>2017</v>
      </c>
      <c r="B3849" s="7" t="s">
        <v>33</v>
      </c>
      <c r="C3849" s="8">
        <f t="shared" si="104"/>
        <v>42962</v>
      </c>
      <c r="D3849" s="7">
        <v>12</v>
      </c>
      <c r="E3849" s="7" t="str">
        <f t="shared" si="103"/>
        <v>S334296212</v>
      </c>
      <c r="F3849" s="3">
        <v>2019</v>
      </c>
      <c r="G3849" s="2">
        <v>170</v>
      </c>
      <c r="H3849" s="2" t="s">
        <v>7169</v>
      </c>
      <c r="I3849" s="2" t="s">
        <v>7170</v>
      </c>
      <c r="J3849" s="2" t="s">
        <v>3068</v>
      </c>
      <c r="K3849" s="194" t="s">
        <v>17</v>
      </c>
      <c r="L3849" s="2">
        <v>33</v>
      </c>
      <c r="M3849" s="194">
        <v>28</v>
      </c>
      <c r="N3849" s="2">
        <v>48</v>
      </c>
      <c r="O3849" s="195">
        <v>24</v>
      </c>
    </row>
    <row r="3850" spans="1:15">
      <c r="A3850" s="7">
        <v>2017</v>
      </c>
      <c r="B3850" s="7" t="s">
        <v>33</v>
      </c>
      <c r="C3850" s="8">
        <f t="shared" si="104"/>
        <v>42962</v>
      </c>
      <c r="D3850" s="7">
        <v>13</v>
      </c>
      <c r="E3850" s="7" t="str">
        <f t="shared" si="103"/>
        <v>S334296213</v>
      </c>
      <c r="F3850" s="3">
        <v>2020</v>
      </c>
      <c r="G3850" s="2">
        <v>160</v>
      </c>
      <c r="H3850" s="2" t="s">
        <v>7171</v>
      </c>
      <c r="I3850" s="2" t="s">
        <v>7172</v>
      </c>
      <c r="J3850" s="2" t="s">
        <v>3915</v>
      </c>
      <c r="K3850" s="194" t="s">
        <v>137</v>
      </c>
      <c r="L3850" s="2">
        <v>25</v>
      </c>
      <c r="M3850" s="194">
        <v>32</v>
      </c>
      <c r="N3850" s="2">
        <v>48</v>
      </c>
      <c r="O3850" s="195">
        <v>20</v>
      </c>
    </row>
    <row r="3851" spans="1:15" ht="15.75" thickBot="1">
      <c r="A3851" s="7">
        <v>2017</v>
      </c>
      <c r="B3851" s="7" t="s">
        <v>33</v>
      </c>
      <c r="C3851" s="8">
        <f t="shared" si="104"/>
        <v>42962</v>
      </c>
      <c r="D3851" s="7">
        <v>14</v>
      </c>
      <c r="E3851" s="7" t="str">
        <f t="shared" si="103"/>
        <v>S334296214</v>
      </c>
      <c r="F3851" s="5">
        <v>2021</v>
      </c>
      <c r="G3851" s="6">
        <v>155</v>
      </c>
      <c r="H3851" s="6" t="s">
        <v>7173</v>
      </c>
      <c r="I3851" s="6" t="s">
        <v>7174</v>
      </c>
      <c r="J3851" s="6" t="s">
        <v>2344</v>
      </c>
      <c r="K3851" s="196" t="s">
        <v>137</v>
      </c>
      <c r="L3851" s="6">
        <v>24</v>
      </c>
      <c r="M3851" s="196">
        <v>32</v>
      </c>
      <c r="N3851" s="6">
        <v>48</v>
      </c>
      <c r="O3851" s="197">
        <v>20</v>
      </c>
    </row>
    <row r="3852" spans="1:15" ht="16.5" thickTop="1" thickBot="1">
      <c r="A3852" s="7">
        <v>2017</v>
      </c>
      <c r="B3852" s="7" t="s">
        <v>33</v>
      </c>
      <c r="C3852" s="8">
        <f t="shared" si="104"/>
        <v>42962</v>
      </c>
      <c r="D3852" s="7">
        <v>15</v>
      </c>
      <c r="E3852" s="7" t="str">
        <f t="shared" si="103"/>
        <v>S334296215</v>
      </c>
      <c r="F3852" s="1" t="s">
        <v>15</v>
      </c>
    </row>
    <row r="3853" spans="1:15" ht="16.5" thickTop="1" thickBot="1">
      <c r="A3853" s="7">
        <v>2017</v>
      </c>
      <c r="B3853" s="7" t="s">
        <v>33</v>
      </c>
      <c r="C3853" s="8">
        <f t="shared" si="104"/>
        <v>42962</v>
      </c>
      <c r="D3853" s="7">
        <v>16</v>
      </c>
      <c r="E3853" s="7" t="str">
        <f t="shared" si="103"/>
        <v>S334296216</v>
      </c>
      <c r="F3853" s="338" t="s">
        <v>1</v>
      </c>
      <c r="G3853" s="341" t="s">
        <v>2</v>
      </c>
      <c r="H3853" s="342"/>
      <c r="I3853" s="342"/>
      <c r="J3853" s="343"/>
      <c r="K3853" s="344" t="s">
        <v>3</v>
      </c>
      <c r="L3853" s="343"/>
      <c r="M3853" s="344" t="s">
        <v>144</v>
      </c>
      <c r="N3853" s="342"/>
      <c r="O3853" s="342"/>
    </row>
    <row r="3854" spans="1:15" ht="18" customHeight="1" thickBot="1">
      <c r="A3854" s="7">
        <v>2017</v>
      </c>
      <c r="B3854" s="7" t="s">
        <v>33</v>
      </c>
      <c r="C3854" s="8">
        <f t="shared" si="104"/>
        <v>42962</v>
      </c>
      <c r="D3854" s="7">
        <v>17</v>
      </c>
      <c r="E3854" s="7" t="str">
        <f t="shared" si="103"/>
        <v>S334296217</v>
      </c>
      <c r="F3854" s="339"/>
      <c r="G3854" s="345" t="s">
        <v>5</v>
      </c>
      <c r="H3854" s="347" t="s">
        <v>145</v>
      </c>
      <c r="I3854" s="348"/>
      <c r="J3854" s="349"/>
      <c r="K3854" s="350" t="s">
        <v>6</v>
      </c>
      <c r="L3854" s="352" t="s">
        <v>7</v>
      </c>
      <c r="M3854" s="350" t="s">
        <v>8</v>
      </c>
      <c r="N3854" s="354" t="s">
        <v>146</v>
      </c>
      <c r="O3854" s="356" t="s">
        <v>147</v>
      </c>
    </row>
    <row r="3855" spans="1:15" ht="15.75" thickBot="1">
      <c r="A3855" s="7">
        <v>2017</v>
      </c>
      <c r="B3855" s="7" t="s">
        <v>33</v>
      </c>
      <c r="C3855" s="8">
        <f t="shared" si="104"/>
        <v>42962</v>
      </c>
      <c r="D3855" s="7">
        <v>18</v>
      </c>
      <c r="E3855" s="7" t="str">
        <f t="shared" si="103"/>
        <v>S334296218</v>
      </c>
      <c r="F3855" s="340"/>
      <c r="G3855" s="346"/>
      <c r="H3855" s="191" t="s">
        <v>9</v>
      </c>
      <c r="I3855" s="192" t="s">
        <v>18</v>
      </c>
      <c r="J3855" s="193" t="s">
        <v>11</v>
      </c>
      <c r="K3855" s="351"/>
      <c r="L3855" s="353"/>
      <c r="M3855" s="351"/>
      <c r="N3855" s="355"/>
      <c r="O3855" s="357"/>
    </row>
    <row r="3856" spans="1:15">
      <c r="A3856" s="7">
        <v>2017</v>
      </c>
      <c r="B3856" s="7" t="s">
        <v>33</v>
      </c>
      <c r="C3856" s="8">
        <f t="shared" si="104"/>
        <v>42962</v>
      </c>
      <c r="D3856" s="7">
        <v>19</v>
      </c>
      <c r="E3856" s="7" t="str">
        <f t="shared" si="103"/>
        <v>S334296219</v>
      </c>
      <c r="F3856" s="3" t="s">
        <v>16</v>
      </c>
      <c r="G3856" s="2">
        <v>55</v>
      </c>
      <c r="H3856" s="2" t="s">
        <v>2603</v>
      </c>
      <c r="I3856" s="2" t="s">
        <v>2046</v>
      </c>
      <c r="J3856" s="2" t="s">
        <v>4616</v>
      </c>
      <c r="K3856" s="194" t="s">
        <v>17</v>
      </c>
      <c r="L3856" s="2">
        <v>56</v>
      </c>
      <c r="M3856" s="194" t="s">
        <v>3058</v>
      </c>
      <c r="N3856" s="2" t="s">
        <v>478</v>
      </c>
      <c r="O3856" s="195" t="s">
        <v>384</v>
      </c>
    </row>
    <row r="3857" spans="1:15">
      <c r="A3857" s="7">
        <v>2017</v>
      </c>
      <c r="B3857" s="7" t="s">
        <v>33</v>
      </c>
      <c r="C3857" s="8">
        <f t="shared" si="104"/>
        <v>42962</v>
      </c>
      <c r="D3857" s="7">
        <v>20</v>
      </c>
      <c r="E3857" s="7" t="str">
        <f t="shared" si="103"/>
        <v>S334296220</v>
      </c>
      <c r="F3857" s="4">
        <v>42948</v>
      </c>
      <c r="G3857" s="2">
        <v>465</v>
      </c>
      <c r="H3857" s="2" t="s">
        <v>7175</v>
      </c>
      <c r="I3857" s="2" t="s">
        <v>7176</v>
      </c>
      <c r="J3857" s="2" t="s">
        <v>871</v>
      </c>
      <c r="K3857" s="194" t="s">
        <v>17</v>
      </c>
      <c r="L3857" s="2">
        <v>54</v>
      </c>
      <c r="M3857" s="194" t="s">
        <v>477</v>
      </c>
      <c r="N3857" s="2">
        <v>0</v>
      </c>
      <c r="O3857" s="195" t="s">
        <v>2409</v>
      </c>
    </row>
    <row r="3858" spans="1:15">
      <c r="A3858" s="7">
        <v>2017</v>
      </c>
      <c r="B3858" s="7" t="s">
        <v>33</v>
      </c>
      <c r="C3858" s="8">
        <f t="shared" si="104"/>
        <v>42962</v>
      </c>
      <c r="D3858" s="7">
        <v>21</v>
      </c>
      <c r="E3858" s="7" t="str">
        <f t="shared" si="103"/>
        <v>S334296221</v>
      </c>
      <c r="F3858" s="4">
        <v>42979</v>
      </c>
      <c r="G3858" s="2">
        <v>315</v>
      </c>
      <c r="H3858" s="2" t="s">
        <v>7177</v>
      </c>
      <c r="I3858" s="2" t="s">
        <v>7178</v>
      </c>
      <c r="J3858" s="2" t="s">
        <v>7179</v>
      </c>
      <c r="K3858" s="194" t="s">
        <v>17</v>
      </c>
      <c r="L3858" s="2">
        <v>47</v>
      </c>
      <c r="M3858" s="194" t="s">
        <v>384</v>
      </c>
      <c r="N3858" s="2">
        <v>0</v>
      </c>
      <c r="O3858" s="195" t="s">
        <v>3707</v>
      </c>
    </row>
    <row r="3859" spans="1:15">
      <c r="A3859" s="7">
        <v>2017</v>
      </c>
      <c r="B3859" s="7" t="s">
        <v>33</v>
      </c>
      <c r="C3859" s="8">
        <f t="shared" si="104"/>
        <v>42962</v>
      </c>
      <c r="D3859" s="7">
        <v>22</v>
      </c>
      <c r="E3859" s="7" t="str">
        <f t="shared" si="103"/>
        <v>S334296222</v>
      </c>
      <c r="F3859" s="4">
        <v>43009</v>
      </c>
      <c r="G3859" s="2">
        <v>260</v>
      </c>
      <c r="H3859" s="2" t="s">
        <v>7180</v>
      </c>
      <c r="I3859" s="2" t="s">
        <v>7181</v>
      </c>
      <c r="J3859" s="2" t="s">
        <v>4921</v>
      </c>
      <c r="K3859" s="194" t="s">
        <v>17</v>
      </c>
      <c r="L3859" s="2">
        <v>40</v>
      </c>
      <c r="M3859" s="194" t="s">
        <v>3695</v>
      </c>
      <c r="N3859" s="2" t="s">
        <v>799</v>
      </c>
      <c r="O3859" s="195" t="s">
        <v>2622</v>
      </c>
    </row>
    <row r="3860" spans="1:15">
      <c r="A3860" s="7">
        <v>2017</v>
      </c>
      <c r="B3860" s="7" t="s">
        <v>33</v>
      </c>
      <c r="C3860" s="8">
        <f t="shared" si="104"/>
        <v>42962</v>
      </c>
      <c r="D3860" s="7">
        <v>23</v>
      </c>
      <c r="E3860" s="7" t="str">
        <f t="shared" si="103"/>
        <v>S334296223</v>
      </c>
      <c r="F3860" s="4">
        <v>43040</v>
      </c>
      <c r="G3860" s="2">
        <v>230</v>
      </c>
      <c r="H3860" s="2" t="s">
        <v>7182</v>
      </c>
      <c r="I3860" s="2" t="s">
        <v>7183</v>
      </c>
      <c r="J3860" s="2" t="s">
        <v>5923</v>
      </c>
      <c r="K3860" s="194" t="s">
        <v>17</v>
      </c>
      <c r="L3860" s="2">
        <v>38</v>
      </c>
      <c r="M3860" s="194" t="s">
        <v>893</v>
      </c>
      <c r="N3860" s="2" t="s">
        <v>984</v>
      </c>
      <c r="O3860" s="195" t="s">
        <v>384</v>
      </c>
    </row>
    <row r="3861" spans="1:15">
      <c r="A3861" s="7">
        <v>2017</v>
      </c>
      <c r="B3861" s="7" t="s">
        <v>33</v>
      </c>
      <c r="C3861" s="8">
        <f t="shared" si="104"/>
        <v>42962</v>
      </c>
      <c r="D3861" s="7">
        <v>24</v>
      </c>
      <c r="E3861" s="7" t="str">
        <f t="shared" si="103"/>
        <v>S334296224</v>
      </c>
      <c r="F3861" s="3" t="s">
        <v>19</v>
      </c>
      <c r="G3861" s="2">
        <v>57</v>
      </c>
      <c r="H3861" s="2" t="s">
        <v>7184</v>
      </c>
      <c r="I3861" s="2" t="s">
        <v>7185</v>
      </c>
      <c r="J3861" s="2" t="s">
        <v>3072</v>
      </c>
      <c r="K3861" s="194" t="s">
        <v>17</v>
      </c>
      <c r="L3861" s="2">
        <v>38</v>
      </c>
      <c r="M3861" s="194" t="s">
        <v>507</v>
      </c>
      <c r="N3861" s="2" t="s">
        <v>333</v>
      </c>
      <c r="O3861" s="195" t="s">
        <v>420</v>
      </c>
    </row>
    <row r="3862" spans="1:15">
      <c r="A3862" s="7">
        <v>2017</v>
      </c>
      <c r="B3862" s="7" t="s">
        <v>33</v>
      </c>
      <c r="C3862" s="8">
        <f t="shared" si="104"/>
        <v>42962</v>
      </c>
      <c r="D3862" s="7">
        <v>25</v>
      </c>
      <c r="E3862" s="7" t="str">
        <f t="shared" si="103"/>
        <v>S334296225</v>
      </c>
      <c r="F3862" s="3">
        <v>2018</v>
      </c>
      <c r="G3862" s="2">
        <v>255</v>
      </c>
      <c r="H3862" s="2" t="s">
        <v>7186</v>
      </c>
      <c r="I3862" s="2" t="s">
        <v>7187</v>
      </c>
      <c r="J3862" s="2" t="s">
        <v>5777</v>
      </c>
      <c r="K3862" s="194" t="s">
        <v>17</v>
      </c>
      <c r="L3862" s="2">
        <v>32</v>
      </c>
      <c r="M3862" s="194" t="s">
        <v>3695</v>
      </c>
      <c r="N3862" s="2" t="s">
        <v>257</v>
      </c>
      <c r="O3862" s="195" t="s">
        <v>3028</v>
      </c>
    </row>
    <row r="3863" spans="1:15">
      <c r="A3863" s="7">
        <v>2017</v>
      </c>
      <c r="B3863" s="7" t="s">
        <v>33</v>
      </c>
      <c r="C3863" s="8">
        <f t="shared" si="104"/>
        <v>42962</v>
      </c>
      <c r="D3863" s="7">
        <v>26</v>
      </c>
      <c r="E3863" s="7" t="str">
        <f t="shared" si="103"/>
        <v>S334296226</v>
      </c>
      <c r="F3863" s="3">
        <v>2019</v>
      </c>
      <c r="G3863" s="2">
        <v>215</v>
      </c>
      <c r="H3863" s="2" t="s">
        <v>7188</v>
      </c>
      <c r="I3863" s="2" t="s">
        <v>7189</v>
      </c>
      <c r="J3863" s="2" t="s">
        <v>543</v>
      </c>
      <c r="K3863" s="194" t="s">
        <v>17</v>
      </c>
      <c r="L3863" s="2">
        <v>28</v>
      </c>
      <c r="M3863" s="194" t="s">
        <v>257</v>
      </c>
      <c r="N3863" s="2" t="s">
        <v>3028</v>
      </c>
      <c r="O3863" s="195" t="s">
        <v>3695</v>
      </c>
    </row>
    <row r="3864" spans="1:15">
      <c r="A3864" s="7">
        <v>2017</v>
      </c>
      <c r="B3864" s="7" t="s">
        <v>33</v>
      </c>
      <c r="C3864" s="8">
        <f t="shared" si="104"/>
        <v>42962</v>
      </c>
      <c r="D3864" s="7">
        <v>27</v>
      </c>
      <c r="E3864" s="7" t="str">
        <f t="shared" si="103"/>
        <v>S334296227</v>
      </c>
      <c r="F3864" s="3">
        <v>2020</v>
      </c>
      <c r="G3864" s="2">
        <v>205</v>
      </c>
      <c r="H3864" s="2" t="s">
        <v>1328</v>
      </c>
      <c r="I3864" s="2" t="s">
        <v>7190</v>
      </c>
      <c r="J3864" s="2" t="s">
        <v>573</v>
      </c>
      <c r="K3864" s="194" t="s">
        <v>137</v>
      </c>
      <c r="L3864" s="2">
        <v>25</v>
      </c>
      <c r="M3864" s="194" t="s">
        <v>7191</v>
      </c>
      <c r="N3864" s="2" t="s">
        <v>7192</v>
      </c>
      <c r="O3864" s="195" t="s">
        <v>3976</v>
      </c>
    </row>
    <row r="3865" spans="1:15" ht="15.75" thickBot="1">
      <c r="A3865" s="7">
        <v>2017</v>
      </c>
      <c r="B3865" s="7" t="s">
        <v>33</v>
      </c>
      <c r="C3865" s="8">
        <f t="shared" si="104"/>
        <v>42962</v>
      </c>
      <c r="D3865" s="7">
        <v>28</v>
      </c>
      <c r="E3865" s="7" t="str">
        <f t="shared" si="103"/>
        <v>S334296228</v>
      </c>
      <c r="F3865" s="5">
        <v>2021</v>
      </c>
      <c r="G3865" s="6">
        <v>200</v>
      </c>
      <c r="H3865" s="6" t="s">
        <v>2776</v>
      </c>
      <c r="I3865" s="6" t="s">
        <v>7193</v>
      </c>
      <c r="J3865" s="6" t="s">
        <v>5213</v>
      </c>
      <c r="K3865" s="196" t="s">
        <v>137</v>
      </c>
      <c r="L3865" s="6">
        <v>24</v>
      </c>
      <c r="M3865" s="196" t="s">
        <v>379</v>
      </c>
      <c r="N3865" s="6" t="s">
        <v>3697</v>
      </c>
      <c r="O3865" s="197" t="s">
        <v>301</v>
      </c>
    </row>
    <row r="3866" spans="1:15" ht="16.5" thickTop="1" thickBot="1">
      <c r="A3866" s="7">
        <v>2017</v>
      </c>
      <c r="B3866" s="7" t="s">
        <v>32</v>
      </c>
      <c r="C3866" s="8">
        <f>C3865+7</f>
        <v>42969</v>
      </c>
      <c r="D3866" s="7">
        <v>1</v>
      </c>
      <c r="E3866" s="7" t="str">
        <f t="shared" si="103"/>
        <v>S34429691</v>
      </c>
      <c r="F3866" s="1" t="s">
        <v>0</v>
      </c>
    </row>
    <row r="3867" spans="1:15" ht="16.5" thickTop="1" thickBot="1">
      <c r="A3867" s="7">
        <v>2017</v>
      </c>
      <c r="B3867" s="7" t="s">
        <v>32</v>
      </c>
      <c r="C3867" s="8">
        <f t="shared" si="104"/>
        <v>42969</v>
      </c>
      <c r="D3867" s="7">
        <v>2</v>
      </c>
      <c r="E3867" s="7" t="str">
        <f t="shared" si="103"/>
        <v>S34429692</v>
      </c>
      <c r="F3867" s="338" t="s">
        <v>1</v>
      </c>
      <c r="G3867" s="341" t="s">
        <v>2</v>
      </c>
      <c r="H3867" s="342"/>
      <c r="I3867" s="342"/>
      <c r="J3867" s="343"/>
      <c r="K3867" s="344" t="s">
        <v>3</v>
      </c>
      <c r="L3867" s="343"/>
      <c r="M3867" s="344" t="s">
        <v>144</v>
      </c>
      <c r="N3867" s="342"/>
      <c r="O3867" s="342"/>
    </row>
    <row r="3868" spans="1:15" ht="18" customHeight="1" thickBot="1">
      <c r="A3868" s="7">
        <v>2017</v>
      </c>
      <c r="B3868" s="7" t="s">
        <v>32</v>
      </c>
      <c r="C3868" s="8">
        <f t="shared" si="104"/>
        <v>42969</v>
      </c>
      <c r="D3868" s="7">
        <v>3</v>
      </c>
      <c r="E3868" s="7" t="str">
        <f t="shared" si="103"/>
        <v>S34429693</v>
      </c>
      <c r="F3868" s="339"/>
      <c r="G3868" s="345" t="s">
        <v>5</v>
      </c>
      <c r="H3868" s="347" t="s">
        <v>145</v>
      </c>
      <c r="I3868" s="348"/>
      <c r="J3868" s="349"/>
      <c r="K3868" s="350" t="s">
        <v>6</v>
      </c>
      <c r="L3868" s="352" t="s">
        <v>7</v>
      </c>
      <c r="M3868" s="350" t="s">
        <v>8</v>
      </c>
      <c r="N3868" s="354" t="s">
        <v>146</v>
      </c>
      <c r="O3868" s="356" t="s">
        <v>147</v>
      </c>
    </row>
    <row r="3869" spans="1:15" ht="15.75" thickBot="1">
      <c r="A3869" s="7">
        <v>2017</v>
      </c>
      <c r="B3869" s="7" t="s">
        <v>32</v>
      </c>
      <c r="C3869" s="8">
        <f t="shared" si="104"/>
        <v>42969</v>
      </c>
      <c r="D3869" s="7">
        <v>4</v>
      </c>
      <c r="E3869" s="7" t="str">
        <f t="shared" si="103"/>
        <v>S34429694</v>
      </c>
      <c r="F3869" s="340"/>
      <c r="G3869" s="346"/>
      <c r="H3869" s="191" t="s">
        <v>9</v>
      </c>
      <c r="I3869" s="192" t="s">
        <v>18</v>
      </c>
      <c r="J3869" s="193" t="s">
        <v>11</v>
      </c>
      <c r="K3869" s="351"/>
      <c r="L3869" s="353"/>
      <c r="M3869" s="351"/>
      <c r="N3869" s="355"/>
      <c r="O3869" s="357"/>
    </row>
    <row r="3870" spans="1:15">
      <c r="A3870" s="7">
        <v>2017</v>
      </c>
      <c r="B3870" s="7" t="s">
        <v>32</v>
      </c>
      <c r="C3870" s="8">
        <f t="shared" si="104"/>
        <v>42969</v>
      </c>
      <c r="D3870" s="7">
        <v>5</v>
      </c>
      <c r="E3870" s="7" t="str">
        <f t="shared" si="103"/>
        <v>S34429695</v>
      </c>
      <c r="F3870" s="3" t="s">
        <v>12</v>
      </c>
      <c r="G3870" s="2">
        <v>-55</v>
      </c>
      <c r="H3870" s="2" t="s">
        <v>7194</v>
      </c>
      <c r="I3870" s="2" t="s">
        <v>7195</v>
      </c>
      <c r="J3870" s="2" t="s">
        <v>3305</v>
      </c>
      <c r="K3870" s="194" t="s">
        <v>17</v>
      </c>
      <c r="L3870" s="2">
        <v>61</v>
      </c>
      <c r="M3870" s="194" t="s">
        <v>508</v>
      </c>
      <c r="N3870" s="2" t="s">
        <v>301</v>
      </c>
      <c r="O3870" s="195" t="s">
        <v>1099</v>
      </c>
    </row>
    <row r="3871" spans="1:15">
      <c r="A3871" s="7">
        <v>2017</v>
      </c>
      <c r="B3871" s="7" t="s">
        <v>32</v>
      </c>
      <c r="C3871" s="8">
        <f t="shared" si="104"/>
        <v>42969</v>
      </c>
      <c r="D3871" s="7">
        <v>6</v>
      </c>
      <c r="E3871" s="7" t="str">
        <f t="shared" si="103"/>
        <v>S34429696</v>
      </c>
      <c r="F3871" s="4">
        <v>42948</v>
      </c>
      <c r="G3871" s="2">
        <v>445</v>
      </c>
      <c r="H3871" s="2" t="s">
        <v>7196</v>
      </c>
      <c r="I3871" s="2" t="s">
        <v>7197</v>
      </c>
      <c r="J3871" s="2" t="s">
        <v>3068</v>
      </c>
      <c r="K3871" s="194" t="s">
        <v>17</v>
      </c>
      <c r="L3871" s="2">
        <v>64</v>
      </c>
      <c r="M3871" s="194">
        <v>0</v>
      </c>
      <c r="N3871" s="2">
        <v>0</v>
      </c>
      <c r="O3871" s="195">
        <v>100</v>
      </c>
    </row>
    <row r="3872" spans="1:15">
      <c r="A3872" s="7">
        <v>2017</v>
      </c>
      <c r="B3872" s="7" t="s">
        <v>32</v>
      </c>
      <c r="C3872" s="8">
        <f t="shared" si="104"/>
        <v>42969</v>
      </c>
      <c r="D3872" s="7">
        <v>7</v>
      </c>
      <c r="E3872" s="7" t="str">
        <f t="shared" si="103"/>
        <v>S34429697</v>
      </c>
      <c r="F3872" s="4">
        <v>42979</v>
      </c>
      <c r="G3872" s="2">
        <v>345</v>
      </c>
      <c r="H3872" s="2" t="s">
        <v>7198</v>
      </c>
      <c r="I3872" s="2" t="s">
        <v>7199</v>
      </c>
      <c r="J3872" s="2" t="s">
        <v>5483</v>
      </c>
      <c r="K3872" s="194" t="s">
        <v>17</v>
      </c>
      <c r="L3872" s="2">
        <v>63</v>
      </c>
      <c r="M3872" s="194">
        <v>0</v>
      </c>
      <c r="N3872" s="2">
        <v>0</v>
      </c>
      <c r="O3872" s="195">
        <v>100</v>
      </c>
    </row>
    <row r="3873" spans="1:15">
      <c r="A3873" s="7">
        <v>2017</v>
      </c>
      <c r="B3873" s="7" t="s">
        <v>32</v>
      </c>
      <c r="C3873" s="8">
        <f t="shared" si="104"/>
        <v>42969</v>
      </c>
      <c r="D3873" s="7">
        <v>8</v>
      </c>
      <c r="E3873" s="7" t="str">
        <f t="shared" si="103"/>
        <v>S34429698</v>
      </c>
      <c r="F3873" s="4">
        <v>43009</v>
      </c>
      <c r="G3873" s="2">
        <v>255</v>
      </c>
      <c r="H3873" s="2" t="s">
        <v>7200</v>
      </c>
      <c r="I3873" s="2" t="s">
        <v>7201</v>
      </c>
      <c r="J3873" s="2" t="s">
        <v>660</v>
      </c>
      <c r="K3873" s="194" t="s">
        <v>17</v>
      </c>
      <c r="L3873" s="2">
        <v>59</v>
      </c>
      <c r="M3873" s="194" t="s">
        <v>334</v>
      </c>
      <c r="N3873" s="2" t="s">
        <v>334</v>
      </c>
      <c r="O3873" s="195" t="s">
        <v>2569</v>
      </c>
    </row>
    <row r="3874" spans="1:15">
      <c r="A3874" s="7">
        <v>2017</v>
      </c>
      <c r="B3874" s="7" t="s">
        <v>32</v>
      </c>
      <c r="C3874" s="8">
        <f t="shared" si="104"/>
        <v>42969</v>
      </c>
      <c r="D3874" s="7">
        <v>9</v>
      </c>
      <c r="E3874" s="7" t="str">
        <f t="shared" si="103"/>
        <v>S34429699</v>
      </c>
      <c r="F3874" s="4">
        <v>43040</v>
      </c>
      <c r="G3874" s="2">
        <v>185</v>
      </c>
      <c r="H3874" s="2" t="s">
        <v>7202</v>
      </c>
      <c r="I3874" s="2" t="s">
        <v>7203</v>
      </c>
      <c r="J3874" s="2" t="s">
        <v>7204</v>
      </c>
      <c r="K3874" s="194" t="s">
        <v>137</v>
      </c>
      <c r="L3874" s="2">
        <v>51</v>
      </c>
      <c r="M3874" s="194" t="s">
        <v>508</v>
      </c>
      <c r="N3874" s="2" t="s">
        <v>519</v>
      </c>
      <c r="O3874" s="195" t="s">
        <v>520</v>
      </c>
    </row>
    <row r="3875" spans="1:15">
      <c r="A3875" s="7">
        <v>2017</v>
      </c>
      <c r="B3875" s="7" t="s">
        <v>32</v>
      </c>
      <c r="C3875" s="8">
        <f t="shared" si="104"/>
        <v>42969</v>
      </c>
      <c r="D3875" s="7">
        <v>10</v>
      </c>
      <c r="E3875" s="7" t="str">
        <f t="shared" si="103"/>
        <v>S344296910</v>
      </c>
      <c r="F3875" s="3" t="s">
        <v>19</v>
      </c>
      <c r="G3875" s="2">
        <v>170</v>
      </c>
      <c r="H3875" s="2" t="s">
        <v>7205</v>
      </c>
      <c r="I3875" s="2" t="s">
        <v>3397</v>
      </c>
      <c r="J3875" s="2" t="s">
        <v>320</v>
      </c>
      <c r="K3875" s="194" t="s">
        <v>137</v>
      </c>
      <c r="L3875" s="2">
        <v>47</v>
      </c>
      <c r="M3875" s="194" t="s">
        <v>508</v>
      </c>
      <c r="N3875" s="2" t="s">
        <v>512</v>
      </c>
      <c r="O3875" s="195" t="s">
        <v>513</v>
      </c>
    </row>
    <row r="3876" spans="1:15">
      <c r="A3876" s="7">
        <v>2017</v>
      </c>
      <c r="B3876" s="7" t="s">
        <v>32</v>
      </c>
      <c r="C3876" s="8">
        <f t="shared" si="104"/>
        <v>42969</v>
      </c>
      <c r="D3876" s="7">
        <v>11</v>
      </c>
      <c r="E3876" s="7" t="str">
        <f t="shared" si="103"/>
        <v>S344296911</v>
      </c>
      <c r="F3876" s="3">
        <v>2018</v>
      </c>
      <c r="G3876" s="2">
        <v>195</v>
      </c>
      <c r="H3876" s="2" t="s">
        <v>7206</v>
      </c>
      <c r="I3876" s="2" t="s">
        <v>5150</v>
      </c>
      <c r="J3876" s="2" t="s">
        <v>3323</v>
      </c>
      <c r="K3876" s="194" t="s">
        <v>17</v>
      </c>
      <c r="L3876" s="2">
        <v>39</v>
      </c>
      <c r="M3876" s="194" t="s">
        <v>596</v>
      </c>
      <c r="N3876" s="2" t="s">
        <v>484</v>
      </c>
      <c r="O3876" s="195" t="s">
        <v>301</v>
      </c>
    </row>
    <row r="3877" spans="1:15">
      <c r="A3877" s="7">
        <v>2017</v>
      </c>
      <c r="B3877" s="7" t="s">
        <v>32</v>
      </c>
      <c r="C3877" s="8">
        <f t="shared" si="104"/>
        <v>42969</v>
      </c>
      <c r="D3877" s="7">
        <v>12</v>
      </c>
      <c r="E3877" s="7" t="str">
        <f t="shared" si="103"/>
        <v>S344296912</v>
      </c>
      <c r="F3877" s="3">
        <v>2019</v>
      </c>
      <c r="G3877" s="2">
        <v>170</v>
      </c>
      <c r="H3877" s="2" t="s">
        <v>3336</v>
      </c>
      <c r="I3877" s="2" t="s">
        <v>785</v>
      </c>
      <c r="J3877" s="2" t="s">
        <v>7207</v>
      </c>
      <c r="K3877" s="194" t="s">
        <v>17</v>
      </c>
      <c r="L3877" s="2">
        <v>34</v>
      </c>
      <c r="M3877" s="194" t="s">
        <v>922</v>
      </c>
      <c r="N3877" s="2" t="s">
        <v>627</v>
      </c>
      <c r="O3877" s="195" t="s">
        <v>587</v>
      </c>
    </row>
    <row r="3878" spans="1:15">
      <c r="A3878" s="7">
        <v>2017</v>
      </c>
      <c r="B3878" s="7" t="s">
        <v>32</v>
      </c>
      <c r="C3878" s="8">
        <f t="shared" si="104"/>
        <v>42969</v>
      </c>
      <c r="D3878" s="7">
        <v>13</v>
      </c>
      <c r="E3878" s="7" t="str">
        <f t="shared" si="103"/>
        <v>S344296913</v>
      </c>
      <c r="F3878" s="3">
        <v>2020</v>
      </c>
      <c r="G3878" s="2">
        <v>160</v>
      </c>
      <c r="H3878" s="2" t="s">
        <v>7208</v>
      </c>
      <c r="I3878" s="2" t="s">
        <v>7209</v>
      </c>
      <c r="J3878" s="2" t="s">
        <v>1503</v>
      </c>
      <c r="K3878" s="194" t="s">
        <v>137</v>
      </c>
      <c r="L3878" s="2">
        <v>28</v>
      </c>
      <c r="M3878" s="194" t="s">
        <v>1229</v>
      </c>
      <c r="N3878" s="2" t="s">
        <v>1691</v>
      </c>
      <c r="O3878" s="195" t="s">
        <v>1229</v>
      </c>
    </row>
    <row r="3879" spans="1:15" ht="15.75" thickBot="1">
      <c r="A3879" s="7">
        <v>2017</v>
      </c>
      <c r="B3879" s="7" t="s">
        <v>32</v>
      </c>
      <c r="C3879" s="8">
        <f t="shared" si="104"/>
        <v>42969</v>
      </c>
      <c r="D3879" s="7">
        <v>14</v>
      </c>
      <c r="E3879" s="7" t="str">
        <f t="shared" si="103"/>
        <v>S344296914</v>
      </c>
      <c r="F3879" s="5">
        <v>2021</v>
      </c>
      <c r="G3879" s="6">
        <v>155</v>
      </c>
      <c r="H3879" s="6" t="s">
        <v>7210</v>
      </c>
      <c r="I3879" s="6" t="s">
        <v>7211</v>
      </c>
      <c r="J3879" s="6" t="s">
        <v>422</v>
      </c>
      <c r="K3879" s="196" t="s">
        <v>137</v>
      </c>
      <c r="L3879" s="6">
        <v>25</v>
      </c>
      <c r="M3879" s="196" t="s">
        <v>301</v>
      </c>
      <c r="N3879" s="6" t="s">
        <v>796</v>
      </c>
      <c r="O3879" s="197" t="s">
        <v>423</v>
      </c>
    </row>
    <row r="3880" spans="1:15" ht="16.5" thickTop="1" thickBot="1">
      <c r="A3880" s="7">
        <v>2017</v>
      </c>
      <c r="B3880" s="7" t="s">
        <v>32</v>
      </c>
      <c r="C3880" s="8">
        <f t="shared" si="104"/>
        <v>42969</v>
      </c>
      <c r="D3880" s="7">
        <v>15</v>
      </c>
      <c r="E3880" s="7" t="str">
        <f t="shared" si="103"/>
        <v>S344296915</v>
      </c>
      <c r="F3880" s="1" t="s">
        <v>15</v>
      </c>
    </row>
    <row r="3881" spans="1:15" ht="16.5" thickTop="1" thickBot="1">
      <c r="A3881" s="7">
        <v>2017</v>
      </c>
      <c r="B3881" s="7" t="s">
        <v>32</v>
      </c>
      <c r="C3881" s="8">
        <f t="shared" si="104"/>
        <v>42969</v>
      </c>
      <c r="D3881" s="7">
        <v>16</v>
      </c>
      <c r="E3881" s="7" t="str">
        <f t="shared" si="103"/>
        <v>S344296916</v>
      </c>
      <c r="F3881" s="338" t="s">
        <v>1</v>
      </c>
      <c r="G3881" s="341" t="s">
        <v>2</v>
      </c>
      <c r="H3881" s="342"/>
      <c r="I3881" s="342"/>
      <c r="J3881" s="343"/>
      <c r="K3881" s="344" t="s">
        <v>3</v>
      </c>
      <c r="L3881" s="343"/>
      <c r="M3881" s="344" t="s">
        <v>144</v>
      </c>
      <c r="N3881" s="342"/>
      <c r="O3881" s="342"/>
    </row>
    <row r="3882" spans="1:15" ht="18" customHeight="1" thickBot="1">
      <c r="A3882" s="7">
        <v>2017</v>
      </c>
      <c r="B3882" s="7" t="s">
        <v>32</v>
      </c>
      <c r="C3882" s="8">
        <f t="shared" si="104"/>
        <v>42969</v>
      </c>
      <c r="D3882" s="7">
        <v>17</v>
      </c>
      <c r="E3882" s="7" t="str">
        <f t="shared" si="103"/>
        <v>S344296917</v>
      </c>
      <c r="F3882" s="339"/>
      <c r="G3882" s="345" t="s">
        <v>5</v>
      </c>
      <c r="H3882" s="347" t="s">
        <v>145</v>
      </c>
      <c r="I3882" s="348"/>
      <c r="J3882" s="349"/>
      <c r="K3882" s="350" t="s">
        <v>6</v>
      </c>
      <c r="L3882" s="352" t="s">
        <v>7</v>
      </c>
      <c r="M3882" s="350" t="s">
        <v>8</v>
      </c>
      <c r="N3882" s="354" t="s">
        <v>146</v>
      </c>
      <c r="O3882" s="356" t="s">
        <v>147</v>
      </c>
    </row>
    <row r="3883" spans="1:15" ht="15.75" thickBot="1">
      <c r="A3883" s="7">
        <v>2017</v>
      </c>
      <c r="B3883" s="7" t="s">
        <v>32</v>
      </c>
      <c r="C3883" s="8">
        <f t="shared" si="104"/>
        <v>42969</v>
      </c>
      <c r="D3883" s="7">
        <v>18</v>
      </c>
      <c r="E3883" s="7" t="str">
        <f t="shared" si="103"/>
        <v>S344296918</v>
      </c>
      <c r="F3883" s="340"/>
      <c r="G3883" s="346"/>
      <c r="H3883" s="191" t="s">
        <v>9</v>
      </c>
      <c r="I3883" s="192" t="s">
        <v>18</v>
      </c>
      <c r="J3883" s="193" t="s">
        <v>11</v>
      </c>
      <c r="K3883" s="351"/>
      <c r="L3883" s="353"/>
      <c r="M3883" s="351"/>
      <c r="N3883" s="355"/>
      <c r="O3883" s="357"/>
    </row>
    <row r="3884" spans="1:15">
      <c r="A3884" s="7">
        <v>2017</v>
      </c>
      <c r="B3884" s="7" t="s">
        <v>32</v>
      </c>
      <c r="C3884" s="8">
        <f t="shared" si="104"/>
        <v>42969</v>
      </c>
      <c r="D3884" s="7">
        <v>19</v>
      </c>
      <c r="E3884" s="7" t="str">
        <f t="shared" si="103"/>
        <v>S344296919</v>
      </c>
      <c r="F3884" s="3" t="s">
        <v>16</v>
      </c>
      <c r="G3884" s="2">
        <v>58</v>
      </c>
      <c r="H3884" s="2" t="s">
        <v>7212</v>
      </c>
      <c r="I3884" s="2" t="s">
        <v>7213</v>
      </c>
      <c r="J3884" s="2" t="s">
        <v>5777</v>
      </c>
      <c r="K3884" s="194" t="s">
        <v>137</v>
      </c>
      <c r="L3884" s="2">
        <v>52</v>
      </c>
      <c r="M3884" s="194" t="s">
        <v>379</v>
      </c>
      <c r="N3884" s="2" t="s">
        <v>3697</v>
      </c>
      <c r="O3884" s="195" t="s">
        <v>301</v>
      </c>
    </row>
    <row r="3885" spans="1:15">
      <c r="A3885" s="7">
        <v>2017</v>
      </c>
      <c r="B3885" s="7" t="s">
        <v>32</v>
      </c>
      <c r="C3885" s="8">
        <f t="shared" si="104"/>
        <v>42969</v>
      </c>
      <c r="D3885" s="7">
        <v>20</v>
      </c>
      <c r="E3885" s="7" t="str">
        <f t="shared" si="103"/>
        <v>S344296920</v>
      </c>
      <c r="F3885" s="4">
        <v>42948</v>
      </c>
      <c r="G3885" s="2">
        <v>503</v>
      </c>
      <c r="H3885" s="2" t="s">
        <v>7214</v>
      </c>
      <c r="I3885" s="2" t="s">
        <v>7215</v>
      </c>
      <c r="J3885" s="2" t="s">
        <v>4337</v>
      </c>
      <c r="K3885" s="194" t="s">
        <v>137</v>
      </c>
      <c r="L3885" s="2">
        <v>54</v>
      </c>
      <c r="M3885" s="194">
        <v>0</v>
      </c>
      <c r="N3885" s="2">
        <v>0</v>
      </c>
      <c r="O3885" s="195">
        <v>100</v>
      </c>
    </row>
    <row r="3886" spans="1:15">
      <c r="A3886" s="7">
        <v>2017</v>
      </c>
      <c r="B3886" s="7" t="s">
        <v>32</v>
      </c>
      <c r="C3886" s="8">
        <f t="shared" si="104"/>
        <v>42969</v>
      </c>
      <c r="D3886" s="7">
        <v>21</v>
      </c>
      <c r="E3886" s="7" t="str">
        <f t="shared" si="103"/>
        <v>S344296921</v>
      </c>
      <c r="F3886" s="4">
        <v>42979</v>
      </c>
      <c r="G3886" s="2">
        <v>400</v>
      </c>
      <c r="H3886" s="2" t="s">
        <v>7216</v>
      </c>
      <c r="I3886" s="2" t="s">
        <v>7217</v>
      </c>
      <c r="J3886" s="2" t="s">
        <v>7003</v>
      </c>
      <c r="K3886" s="194" t="s">
        <v>17</v>
      </c>
      <c r="L3886" s="2">
        <v>49</v>
      </c>
      <c r="M3886" s="194">
        <v>0</v>
      </c>
      <c r="N3886" s="2">
        <v>0</v>
      </c>
      <c r="O3886" s="195">
        <v>100</v>
      </c>
    </row>
    <row r="3887" spans="1:15">
      <c r="A3887" s="7">
        <v>2017</v>
      </c>
      <c r="B3887" s="7" t="s">
        <v>32</v>
      </c>
      <c r="C3887" s="8">
        <f t="shared" si="104"/>
        <v>42969</v>
      </c>
      <c r="D3887" s="7">
        <v>22</v>
      </c>
      <c r="E3887" s="7" t="str">
        <f t="shared" si="103"/>
        <v>S344296922</v>
      </c>
      <c r="F3887" s="4">
        <v>43009</v>
      </c>
      <c r="G3887" s="2">
        <v>310</v>
      </c>
      <c r="H3887" s="2" t="s">
        <v>7218</v>
      </c>
      <c r="I3887" s="2" t="s">
        <v>7219</v>
      </c>
      <c r="J3887" s="2" t="s">
        <v>7220</v>
      </c>
      <c r="K3887" s="194" t="s">
        <v>17</v>
      </c>
      <c r="L3887" s="2">
        <v>48</v>
      </c>
      <c r="M3887" s="194" t="s">
        <v>728</v>
      </c>
      <c r="N3887" s="2">
        <v>0</v>
      </c>
      <c r="O3887" s="195" t="s">
        <v>3836</v>
      </c>
    </row>
    <row r="3888" spans="1:15">
      <c r="A3888" s="7">
        <v>2017</v>
      </c>
      <c r="B3888" s="7" t="s">
        <v>32</v>
      </c>
      <c r="C3888" s="8">
        <f t="shared" si="104"/>
        <v>42969</v>
      </c>
      <c r="D3888" s="7">
        <v>23</v>
      </c>
      <c r="E3888" s="7" t="str">
        <f t="shared" si="103"/>
        <v>S344296923</v>
      </c>
      <c r="F3888" s="4">
        <v>43040</v>
      </c>
      <c r="G3888" s="2">
        <v>245</v>
      </c>
      <c r="H3888" s="2" t="s">
        <v>7221</v>
      </c>
      <c r="I3888" s="2" t="s">
        <v>7222</v>
      </c>
      <c r="J3888" s="2" t="s">
        <v>7223</v>
      </c>
      <c r="K3888" s="194" t="s">
        <v>17</v>
      </c>
      <c r="L3888" s="2">
        <v>42</v>
      </c>
      <c r="M3888" s="194" t="s">
        <v>420</v>
      </c>
      <c r="N3888" s="2" t="s">
        <v>340</v>
      </c>
      <c r="O3888" s="195" t="s">
        <v>380</v>
      </c>
    </row>
    <row r="3889" spans="1:15">
      <c r="A3889" s="7">
        <v>2017</v>
      </c>
      <c r="B3889" s="7" t="s">
        <v>32</v>
      </c>
      <c r="C3889" s="8">
        <f t="shared" si="104"/>
        <v>42969</v>
      </c>
      <c r="D3889" s="7">
        <v>24</v>
      </c>
      <c r="E3889" s="7" t="str">
        <f t="shared" si="103"/>
        <v>S344296924</v>
      </c>
      <c r="F3889" s="3" t="s">
        <v>19</v>
      </c>
      <c r="G3889" s="2">
        <v>230</v>
      </c>
      <c r="H3889" s="2" t="s">
        <v>7224</v>
      </c>
      <c r="I3889" s="2" t="s">
        <v>7225</v>
      </c>
      <c r="J3889" s="2" t="s">
        <v>5682</v>
      </c>
      <c r="K3889" s="194" t="s">
        <v>17</v>
      </c>
      <c r="L3889" s="2">
        <v>40</v>
      </c>
      <c r="M3889" s="194" t="s">
        <v>379</v>
      </c>
      <c r="N3889" s="2" t="s">
        <v>334</v>
      </c>
      <c r="O3889" s="195" t="s">
        <v>507</v>
      </c>
    </row>
    <row r="3890" spans="1:15">
      <c r="A3890" s="7">
        <v>2017</v>
      </c>
      <c r="B3890" s="7" t="s">
        <v>32</v>
      </c>
      <c r="C3890" s="8">
        <f t="shared" si="104"/>
        <v>42969</v>
      </c>
      <c r="D3890" s="7">
        <v>25</v>
      </c>
      <c r="E3890" s="7" t="str">
        <f t="shared" ref="E3890:E3917" si="105">B3890&amp;C3890&amp;D3890</f>
        <v>S344296925</v>
      </c>
      <c r="F3890" s="3">
        <v>2018</v>
      </c>
      <c r="G3890" s="2">
        <v>255</v>
      </c>
      <c r="H3890" s="2" t="s">
        <v>7226</v>
      </c>
      <c r="I3890" s="2" t="s">
        <v>7227</v>
      </c>
      <c r="J3890" s="2" t="s">
        <v>331</v>
      </c>
      <c r="K3890" s="194" t="s">
        <v>17</v>
      </c>
      <c r="L3890" s="2">
        <v>35</v>
      </c>
      <c r="M3890" s="194" t="s">
        <v>420</v>
      </c>
      <c r="N3890" s="2" t="s">
        <v>379</v>
      </c>
      <c r="O3890" s="195">
        <v>50</v>
      </c>
    </row>
    <row r="3891" spans="1:15">
      <c r="A3891" s="7">
        <v>2017</v>
      </c>
      <c r="B3891" s="7" t="s">
        <v>32</v>
      </c>
      <c r="C3891" s="8">
        <f t="shared" si="104"/>
        <v>42969</v>
      </c>
      <c r="D3891" s="7">
        <v>26</v>
      </c>
      <c r="E3891" s="7" t="str">
        <f t="shared" si="105"/>
        <v>S344296926</v>
      </c>
      <c r="F3891" s="3">
        <v>2019</v>
      </c>
      <c r="G3891" s="2">
        <v>220</v>
      </c>
      <c r="H3891" s="2" t="s">
        <v>7228</v>
      </c>
      <c r="I3891" s="2" t="s">
        <v>7229</v>
      </c>
      <c r="J3891" s="2" t="s">
        <v>763</v>
      </c>
      <c r="K3891" s="194" t="s">
        <v>137</v>
      </c>
      <c r="L3891" s="2">
        <v>29</v>
      </c>
      <c r="M3891" s="194" t="s">
        <v>384</v>
      </c>
      <c r="N3891" s="2" t="s">
        <v>3058</v>
      </c>
      <c r="O3891" s="195" t="s">
        <v>478</v>
      </c>
    </row>
    <row r="3892" spans="1:15">
      <c r="A3892" s="7">
        <v>2017</v>
      </c>
      <c r="B3892" s="7" t="s">
        <v>32</v>
      </c>
      <c r="C3892" s="8">
        <f t="shared" si="104"/>
        <v>42969</v>
      </c>
      <c r="D3892" s="7">
        <v>27</v>
      </c>
      <c r="E3892" s="7" t="str">
        <f t="shared" si="105"/>
        <v>S344296927</v>
      </c>
      <c r="F3892" s="3">
        <v>2020</v>
      </c>
      <c r="G3892" s="2">
        <v>210</v>
      </c>
      <c r="H3892" s="2" t="s">
        <v>7230</v>
      </c>
      <c r="I3892" s="2" t="s">
        <v>7231</v>
      </c>
      <c r="J3892" s="2" t="s">
        <v>4740</v>
      </c>
      <c r="K3892" s="194" t="s">
        <v>17</v>
      </c>
      <c r="L3892" s="2">
        <v>26</v>
      </c>
      <c r="M3892" s="194" t="s">
        <v>3695</v>
      </c>
      <c r="N3892" s="2" t="s">
        <v>551</v>
      </c>
      <c r="O3892" s="195" t="s">
        <v>3695</v>
      </c>
    </row>
    <row r="3893" spans="1:15" ht="15.75" thickBot="1">
      <c r="A3893" s="7">
        <v>2017</v>
      </c>
      <c r="B3893" s="7" t="s">
        <v>32</v>
      </c>
      <c r="C3893" s="8">
        <f t="shared" si="104"/>
        <v>42969</v>
      </c>
      <c r="D3893" s="7">
        <v>28</v>
      </c>
      <c r="E3893" s="7" t="str">
        <f t="shared" si="105"/>
        <v>S344296928</v>
      </c>
      <c r="F3893" s="5">
        <v>2021</v>
      </c>
      <c r="G3893" s="6">
        <v>210</v>
      </c>
      <c r="H3893" s="6" t="s">
        <v>7232</v>
      </c>
      <c r="I3893" s="6" t="s">
        <v>7233</v>
      </c>
      <c r="J3893" s="6" t="s">
        <v>2452</v>
      </c>
      <c r="K3893" s="196" t="s">
        <v>17</v>
      </c>
      <c r="L3893" s="6">
        <v>23</v>
      </c>
      <c r="M3893" s="196">
        <v>25</v>
      </c>
      <c r="N3893" s="6" t="s">
        <v>482</v>
      </c>
      <c r="O3893" s="197" t="s">
        <v>461</v>
      </c>
    </row>
    <row r="3894" spans="1:15" ht="16.5" thickTop="1" thickBot="1">
      <c r="A3894" s="7">
        <v>2017</v>
      </c>
      <c r="B3894" s="7" t="s">
        <v>31</v>
      </c>
      <c r="C3894" s="8">
        <f>C3893+7</f>
        <v>42976</v>
      </c>
      <c r="D3894" s="7">
        <v>1</v>
      </c>
      <c r="E3894" s="7" t="str">
        <f t="shared" si="105"/>
        <v>S35429761</v>
      </c>
      <c r="F3894" s="1" t="s">
        <v>0</v>
      </c>
    </row>
    <row r="3895" spans="1:15" ht="16.5" thickTop="1" thickBot="1">
      <c r="A3895" s="7">
        <v>2017</v>
      </c>
      <c r="B3895" s="7" t="s">
        <v>31</v>
      </c>
      <c r="C3895" s="8">
        <f t="shared" si="104"/>
        <v>42976</v>
      </c>
      <c r="D3895" s="7">
        <v>2</v>
      </c>
      <c r="E3895" s="7" t="str">
        <f t="shared" si="105"/>
        <v>S35429762</v>
      </c>
      <c r="F3895" s="338" t="s">
        <v>1</v>
      </c>
      <c r="G3895" s="341" t="s">
        <v>2</v>
      </c>
      <c r="H3895" s="342"/>
      <c r="I3895" s="342"/>
      <c r="J3895" s="343"/>
      <c r="K3895" s="344" t="s">
        <v>3</v>
      </c>
      <c r="L3895" s="343"/>
      <c r="M3895" s="344" t="s">
        <v>144</v>
      </c>
      <c r="N3895" s="342"/>
      <c r="O3895" s="342"/>
    </row>
    <row r="3896" spans="1:15" ht="18" customHeight="1" thickBot="1">
      <c r="A3896" s="7">
        <v>2017</v>
      </c>
      <c r="B3896" s="7" t="s">
        <v>31</v>
      </c>
      <c r="C3896" s="8">
        <f t="shared" si="104"/>
        <v>42976</v>
      </c>
      <c r="D3896" s="7">
        <v>3</v>
      </c>
      <c r="E3896" s="7" t="str">
        <f t="shared" si="105"/>
        <v>S35429763</v>
      </c>
      <c r="F3896" s="339"/>
      <c r="G3896" s="345" t="s">
        <v>5</v>
      </c>
      <c r="H3896" s="347" t="s">
        <v>145</v>
      </c>
      <c r="I3896" s="348"/>
      <c r="J3896" s="349"/>
      <c r="K3896" s="350" t="s">
        <v>6</v>
      </c>
      <c r="L3896" s="352" t="s">
        <v>7</v>
      </c>
      <c r="M3896" s="350" t="s">
        <v>8</v>
      </c>
      <c r="N3896" s="354" t="s">
        <v>146</v>
      </c>
      <c r="O3896" s="356" t="s">
        <v>147</v>
      </c>
    </row>
    <row r="3897" spans="1:15" ht="15.75" thickBot="1">
      <c r="A3897" s="7">
        <v>2017</v>
      </c>
      <c r="B3897" s="7" t="s">
        <v>31</v>
      </c>
      <c r="C3897" s="8">
        <f t="shared" si="104"/>
        <v>42976</v>
      </c>
      <c r="D3897" s="7">
        <v>4</v>
      </c>
      <c r="E3897" s="7" t="str">
        <f t="shared" si="105"/>
        <v>S35429764</v>
      </c>
      <c r="F3897" s="340"/>
      <c r="G3897" s="346"/>
      <c r="H3897" s="191" t="s">
        <v>9</v>
      </c>
      <c r="I3897" s="192" t="s">
        <v>18</v>
      </c>
      <c r="J3897" s="193" t="s">
        <v>11</v>
      </c>
      <c r="K3897" s="351"/>
      <c r="L3897" s="353"/>
      <c r="M3897" s="351"/>
      <c r="N3897" s="355"/>
      <c r="O3897" s="357"/>
    </row>
    <row r="3898" spans="1:15">
      <c r="A3898" s="7">
        <v>2017</v>
      </c>
      <c r="B3898" s="7" t="s">
        <v>31</v>
      </c>
      <c r="C3898" s="8">
        <f t="shared" si="104"/>
        <v>42976</v>
      </c>
      <c r="D3898" s="7">
        <v>5</v>
      </c>
      <c r="E3898" s="7" t="str">
        <f t="shared" si="105"/>
        <v>S35429765</v>
      </c>
      <c r="F3898" s="3" t="s">
        <v>12</v>
      </c>
      <c r="G3898" s="2">
        <v>-53</v>
      </c>
      <c r="H3898" s="2" t="s">
        <v>7234</v>
      </c>
      <c r="I3898" s="2" t="s">
        <v>7235</v>
      </c>
      <c r="J3898" s="2" t="s">
        <v>7236</v>
      </c>
      <c r="K3898" s="194" t="s">
        <v>17</v>
      </c>
      <c r="L3898" s="2">
        <v>63</v>
      </c>
      <c r="M3898" s="194" t="s">
        <v>343</v>
      </c>
      <c r="N3898" s="2" t="s">
        <v>1229</v>
      </c>
      <c r="O3898" s="195">
        <v>75</v>
      </c>
    </row>
    <row r="3899" spans="1:15">
      <c r="A3899" s="7">
        <v>2017</v>
      </c>
      <c r="B3899" s="7" t="s">
        <v>31</v>
      </c>
      <c r="C3899" s="8">
        <f t="shared" si="104"/>
        <v>42976</v>
      </c>
      <c r="D3899" s="7">
        <v>6</v>
      </c>
      <c r="E3899" s="7" t="str">
        <f t="shared" si="105"/>
        <v>S35429766</v>
      </c>
      <c r="F3899" s="4">
        <v>42948</v>
      </c>
      <c r="G3899" s="2">
        <v>453</v>
      </c>
      <c r="H3899" s="2" t="s">
        <v>7237</v>
      </c>
      <c r="I3899" s="2" t="s">
        <v>7238</v>
      </c>
      <c r="J3899" s="2" t="s">
        <v>1617</v>
      </c>
      <c r="K3899" s="194" t="s">
        <v>17</v>
      </c>
      <c r="L3899" s="2">
        <v>61</v>
      </c>
      <c r="M3899" s="194" t="s">
        <v>800</v>
      </c>
      <c r="N3899" s="2" t="s">
        <v>343</v>
      </c>
      <c r="O3899" s="195" t="s">
        <v>284</v>
      </c>
    </row>
    <row r="3900" spans="1:15">
      <c r="A3900" s="7">
        <v>2017</v>
      </c>
      <c r="B3900" s="7" t="s">
        <v>31</v>
      </c>
      <c r="C3900" s="8">
        <f t="shared" si="104"/>
        <v>42976</v>
      </c>
      <c r="D3900" s="7">
        <v>7</v>
      </c>
      <c r="E3900" s="7" t="str">
        <f t="shared" si="105"/>
        <v>S35429767</v>
      </c>
      <c r="F3900" s="4">
        <v>42979</v>
      </c>
      <c r="G3900" s="2">
        <v>400</v>
      </c>
      <c r="H3900" s="2" t="s">
        <v>7239</v>
      </c>
      <c r="I3900" s="2" t="s">
        <v>1624</v>
      </c>
      <c r="J3900" s="2" t="s">
        <v>4160</v>
      </c>
      <c r="K3900" s="194" t="s">
        <v>17</v>
      </c>
      <c r="L3900" s="2">
        <v>63</v>
      </c>
      <c r="M3900" s="194">
        <v>0</v>
      </c>
      <c r="N3900" s="2">
        <v>0</v>
      </c>
      <c r="O3900" s="195">
        <v>100</v>
      </c>
    </row>
    <row r="3901" spans="1:15">
      <c r="A3901" s="7">
        <v>2017</v>
      </c>
      <c r="B3901" s="7" t="s">
        <v>31</v>
      </c>
      <c r="C3901" s="8">
        <f t="shared" si="104"/>
        <v>42976</v>
      </c>
      <c r="D3901" s="7">
        <v>8</v>
      </c>
      <c r="E3901" s="7" t="str">
        <f t="shared" si="105"/>
        <v>S35429768</v>
      </c>
      <c r="F3901" s="4">
        <v>43009</v>
      </c>
      <c r="G3901" s="2">
        <v>290</v>
      </c>
      <c r="H3901" s="2" t="s">
        <v>7240</v>
      </c>
      <c r="I3901" s="2" t="s">
        <v>7241</v>
      </c>
      <c r="J3901" s="2" t="s">
        <v>2130</v>
      </c>
      <c r="K3901" s="194" t="s">
        <v>17</v>
      </c>
      <c r="L3901" s="2">
        <v>56</v>
      </c>
      <c r="M3901" s="194">
        <v>0</v>
      </c>
      <c r="N3901" s="2">
        <v>0</v>
      </c>
      <c r="O3901" s="195">
        <v>100</v>
      </c>
    </row>
    <row r="3902" spans="1:15">
      <c r="A3902" s="7">
        <v>2017</v>
      </c>
      <c r="B3902" s="7" t="s">
        <v>31</v>
      </c>
      <c r="C3902" s="8">
        <f t="shared" si="104"/>
        <v>42976</v>
      </c>
      <c r="D3902" s="7">
        <v>9</v>
      </c>
      <c r="E3902" s="7" t="str">
        <f t="shared" si="105"/>
        <v>S35429769</v>
      </c>
      <c r="F3902" s="4">
        <v>43040</v>
      </c>
      <c r="G3902" s="2">
        <v>200</v>
      </c>
      <c r="H3902" s="2" t="s">
        <v>7242</v>
      </c>
      <c r="I3902" s="2" t="s">
        <v>6709</v>
      </c>
      <c r="J3902" s="2">
        <v>4</v>
      </c>
      <c r="K3902" s="194" t="s">
        <v>17</v>
      </c>
      <c r="L3902" s="2">
        <v>48</v>
      </c>
      <c r="M3902" s="194" t="s">
        <v>518</v>
      </c>
      <c r="N3902" s="2" t="s">
        <v>518</v>
      </c>
      <c r="O3902" s="195" t="s">
        <v>5480</v>
      </c>
    </row>
    <row r="3903" spans="1:15">
      <c r="A3903" s="7">
        <v>2017</v>
      </c>
      <c r="B3903" s="7" t="s">
        <v>31</v>
      </c>
      <c r="C3903" s="8">
        <f t="shared" si="104"/>
        <v>42976</v>
      </c>
      <c r="D3903" s="7">
        <v>10</v>
      </c>
      <c r="E3903" s="7" t="str">
        <f t="shared" si="105"/>
        <v>S354297610</v>
      </c>
      <c r="F3903" s="3" t="s">
        <v>19</v>
      </c>
      <c r="G3903" s="2">
        <v>175</v>
      </c>
      <c r="H3903" s="2" t="s">
        <v>7243</v>
      </c>
      <c r="I3903" s="2" t="s">
        <v>7244</v>
      </c>
      <c r="J3903" s="2" t="s">
        <v>1366</v>
      </c>
      <c r="K3903" s="194" t="s">
        <v>17</v>
      </c>
      <c r="L3903" s="2">
        <v>46</v>
      </c>
      <c r="M3903" s="194" t="s">
        <v>1229</v>
      </c>
      <c r="N3903" s="2" t="s">
        <v>340</v>
      </c>
      <c r="O3903" s="195" t="s">
        <v>535</v>
      </c>
    </row>
    <row r="3904" spans="1:15">
      <c r="A3904" s="7">
        <v>2017</v>
      </c>
      <c r="B3904" s="7" t="s">
        <v>31</v>
      </c>
      <c r="C3904" s="8">
        <f t="shared" ref="C3904:C3921" si="106">C3903</f>
        <v>42976</v>
      </c>
      <c r="D3904" s="7">
        <v>11</v>
      </c>
      <c r="E3904" s="7" t="str">
        <f t="shared" si="105"/>
        <v>S354297611</v>
      </c>
      <c r="F3904" s="3">
        <v>2018</v>
      </c>
      <c r="G3904" s="2">
        <v>195</v>
      </c>
      <c r="H3904" s="2" t="s">
        <v>5050</v>
      </c>
      <c r="I3904" s="2" t="s">
        <v>7245</v>
      </c>
      <c r="J3904" s="2" t="s">
        <v>3915</v>
      </c>
      <c r="K3904" s="194" t="s">
        <v>17</v>
      </c>
      <c r="L3904" s="2">
        <v>38</v>
      </c>
      <c r="M3904" s="194" t="s">
        <v>303</v>
      </c>
      <c r="N3904" s="2" t="s">
        <v>601</v>
      </c>
      <c r="O3904" s="195">
        <v>50</v>
      </c>
    </row>
    <row r="3905" spans="1:15">
      <c r="A3905" s="7">
        <v>2017</v>
      </c>
      <c r="B3905" s="7" t="s">
        <v>31</v>
      </c>
      <c r="C3905" s="8">
        <f t="shared" si="106"/>
        <v>42976</v>
      </c>
      <c r="D3905" s="7">
        <v>12</v>
      </c>
      <c r="E3905" s="7" t="str">
        <f t="shared" si="105"/>
        <v>S354297612</v>
      </c>
      <c r="F3905" s="3">
        <v>2019</v>
      </c>
      <c r="G3905" s="2">
        <v>170</v>
      </c>
      <c r="H3905" s="2" t="s">
        <v>7246</v>
      </c>
      <c r="I3905" s="2" t="s">
        <v>7247</v>
      </c>
      <c r="J3905" s="2" t="s">
        <v>3068</v>
      </c>
      <c r="K3905" s="194" t="s">
        <v>17</v>
      </c>
      <c r="L3905" s="2">
        <v>36</v>
      </c>
      <c r="M3905" s="194">
        <v>12</v>
      </c>
      <c r="N3905" s="2">
        <v>60</v>
      </c>
      <c r="O3905" s="195">
        <v>28</v>
      </c>
    </row>
    <row r="3906" spans="1:15">
      <c r="A3906" s="7">
        <v>2017</v>
      </c>
      <c r="B3906" s="7" t="s">
        <v>31</v>
      </c>
      <c r="C3906" s="8">
        <f t="shared" si="106"/>
        <v>42976</v>
      </c>
      <c r="D3906" s="7">
        <v>13</v>
      </c>
      <c r="E3906" s="7" t="str">
        <f t="shared" si="105"/>
        <v>S354297613</v>
      </c>
      <c r="F3906" s="3">
        <v>2020</v>
      </c>
      <c r="G3906" s="2">
        <v>160</v>
      </c>
      <c r="H3906" s="2" t="s">
        <v>4609</v>
      </c>
      <c r="I3906" s="2" t="s">
        <v>7248</v>
      </c>
      <c r="J3906" s="2" t="s">
        <v>300</v>
      </c>
      <c r="K3906" s="194" t="s">
        <v>137</v>
      </c>
      <c r="L3906" s="2">
        <v>24</v>
      </c>
      <c r="M3906" s="194" t="s">
        <v>768</v>
      </c>
      <c r="N3906" s="2" t="s">
        <v>406</v>
      </c>
      <c r="O3906" s="195" t="s">
        <v>1023</v>
      </c>
    </row>
    <row r="3907" spans="1:15" ht="15.75" thickBot="1">
      <c r="A3907" s="7">
        <v>2017</v>
      </c>
      <c r="B3907" s="7" t="s">
        <v>31</v>
      </c>
      <c r="C3907" s="8">
        <f t="shared" si="106"/>
        <v>42976</v>
      </c>
      <c r="D3907" s="7">
        <v>14</v>
      </c>
      <c r="E3907" s="7" t="str">
        <f t="shared" si="105"/>
        <v>S354297614</v>
      </c>
      <c r="F3907" s="5">
        <v>2021</v>
      </c>
      <c r="G3907" s="6">
        <v>160</v>
      </c>
      <c r="H3907" s="6" t="s">
        <v>7249</v>
      </c>
      <c r="I3907" s="6" t="s">
        <v>7250</v>
      </c>
      <c r="J3907" s="6" t="s">
        <v>1750</v>
      </c>
      <c r="K3907" s="196" t="s">
        <v>137</v>
      </c>
      <c r="L3907" s="6">
        <v>19</v>
      </c>
      <c r="M3907" s="196" t="s">
        <v>873</v>
      </c>
      <c r="N3907" s="6" t="s">
        <v>1946</v>
      </c>
      <c r="O3907" s="197" t="s">
        <v>1667</v>
      </c>
    </row>
    <row r="3908" spans="1:15" ht="16.5" thickTop="1" thickBot="1">
      <c r="A3908" s="7">
        <v>2017</v>
      </c>
      <c r="B3908" s="7" t="s">
        <v>31</v>
      </c>
      <c r="C3908" s="8">
        <f t="shared" si="106"/>
        <v>42976</v>
      </c>
      <c r="D3908" s="7">
        <v>15</v>
      </c>
      <c r="E3908" s="7" t="str">
        <f t="shared" si="105"/>
        <v>S354297615</v>
      </c>
      <c r="F3908" s="1" t="s">
        <v>15</v>
      </c>
    </row>
    <row r="3909" spans="1:15" ht="16.5" thickTop="1" thickBot="1">
      <c r="A3909" s="7">
        <v>2017</v>
      </c>
      <c r="B3909" s="7" t="s">
        <v>31</v>
      </c>
      <c r="C3909" s="8">
        <f t="shared" si="106"/>
        <v>42976</v>
      </c>
      <c r="D3909" s="7">
        <v>16</v>
      </c>
      <c r="E3909" s="7" t="str">
        <f t="shared" si="105"/>
        <v>S354297616</v>
      </c>
      <c r="F3909" s="338" t="s">
        <v>1</v>
      </c>
      <c r="G3909" s="341" t="s">
        <v>2</v>
      </c>
      <c r="H3909" s="342"/>
      <c r="I3909" s="342"/>
      <c r="J3909" s="343"/>
      <c r="K3909" s="344" t="s">
        <v>3</v>
      </c>
      <c r="L3909" s="343"/>
      <c r="M3909" s="344" t="s">
        <v>144</v>
      </c>
      <c r="N3909" s="342"/>
      <c r="O3909" s="342"/>
    </row>
    <row r="3910" spans="1:15" ht="18" customHeight="1" thickBot="1">
      <c r="A3910" s="7">
        <v>2017</v>
      </c>
      <c r="B3910" s="7" t="s">
        <v>31</v>
      </c>
      <c r="C3910" s="8">
        <f t="shared" si="106"/>
        <v>42976</v>
      </c>
      <c r="D3910" s="7">
        <v>17</v>
      </c>
      <c r="E3910" s="7" t="str">
        <f t="shared" si="105"/>
        <v>S354297617</v>
      </c>
      <c r="F3910" s="339"/>
      <c r="G3910" s="345" t="s">
        <v>5</v>
      </c>
      <c r="H3910" s="347" t="s">
        <v>145</v>
      </c>
      <c r="I3910" s="348"/>
      <c r="J3910" s="349"/>
      <c r="K3910" s="350" t="s">
        <v>6</v>
      </c>
      <c r="L3910" s="352" t="s">
        <v>7</v>
      </c>
      <c r="M3910" s="350" t="s">
        <v>8</v>
      </c>
      <c r="N3910" s="354" t="s">
        <v>146</v>
      </c>
      <c r="O3910" s="356" t="s">
        <v>147</v>
      </c>
    </row>
    <row r="3911" spans="1:15" ht="15.75" thickBot="1">
      <c r="A3911" s="7">
        <v>2017</v>
      </c>
      <c r="B3911" s="7" t="s">
        <v>31</v>
      </c>
      <c r="C3911" s="8">
        <f t="shared" si="106"/>
        <v>42976</v>
      </c>
      <c r="D3911" s="7">
        <v>18</v>
      </c>
      <c r="E3911" s="7" t="str">
        <f t="shared" si="105"/>
        <v>S354297618</v>
      </c>
      <c r="F3911" s="340"/>
      <c r="G3911" s="346"/>
      <c r="H3911" s="191" t="s">
        <v>9</v>
      </c>
      <c r="I3911" s="192" t="s">
        <v>18</v>
      </c>
      <c r="J3911" s="193" t="s">
        <v>11</v>
      </c>
      <c r="K3911" s="351"/>
      <c r="L3911" s="353"/>
      <c r="M3911" s="351"/>
      <c r="N3911" s="355"/>
      <c r="O3911" s="357"/>
    </row>
    <row r="3912" spans="1:15">
      <c r="A3912" s="7">
        <v>2017</v>
      </c>
      <c r="B3912" s="7" t="s">
        <v>31</v>
      </c>
      <c r="C3912" s="8">
        <f t="shared" si="106"/>
        <v>42976</v>
      </c>
      <c r="D3912" s="7">
        <v>19</v>
      </c>
      <c r="E3912" s="7" t="str">
        <f t="shared" si="105"/>
        <v>S354297619</v>
      </c>
      <c r="F3912" s="3" t="s">
        <v>16</v>
      </c>
      <c r="G3912" s="2">
        <v>60</v>
      </c>
      <c r="H3912" s="2" t="s">
        <v>5778</v>
      </c>
      <c r="I3912" s="2" t="s">
        <v>7251</v>
      </c>
      <c r="J3912" s="2" t="s">
        <v>2767</v>
      </c>
      <c r="K3912" s="194" t="s">
        <v>17</v>
      </c>
      <c r="L3912" s="2">
        <v>58</v>
      </c>
      <c r="M3912" s="194" t="s">
        <v>1099</v>
      </c>
      <c r="N3912" s="2" t="s">
        <v>529</v>
      </c>
      <c r="O3912" s="195" t="s">
        <v>631</v>
      </c>
    </row>
    <row r="3913" spans="1:15">
      <c r="A3913" s="7">
        <v>2017</v>
      </c>
      <c r="B3913" s="7" t="s">
        <v>31</v>
      </c>
      <c r="C3913" s="8">
        <f t="shared" si="106"/>
        <v>42976</v>
      </c>
      <c r="D3913" s="7">
        <v>20</v>
      </c>
      <c r="E3913" s="7" t="str">
        <f t="shared" si="105"/>
        <v>S354297620</v>
      </c>
      <c r="F3913" s="4">
        <v>42948</v>
      </c>
      <c r="G3913" s="2">
        <v>513</v>
      </c>
      <c r="H3913" s="2" t="s">
        <v>7252</v>
      </c>
      <c r="I3913" s="2" t="s">
        <v>7253</v>
      </c>
      <c r="J3913" s="2" t="s">
        <v>481</v>
      </c>
      <c r="K3913" s="194" t="s">
        <v>17</v>
      </c>
      <c r="L3913" s="2">
        <v>57</v>
      </c>
      <c r="M3913" s="194" t="s">
        <v>410</v>
      </c>
      <c r="N3913" s="2" t="s">
        <v>799</v>
      </c>
      <c r="O3913" s="195" t="s">
        <v>2871</v>
      </c>
    </row>
    <row r="3914" spans="1:15">
      <c r="A3914" s="7">
        <v>2017</v>
      </c>
      <c r="B3914" s="7" t="s">
        <v>31</v>
      </c>
      <c r="C3914" s="8">
        <f t="shared" si="106"/>
        <v>42976</v>
      </c>
      <c r="D3914" s="7">
        <v>21</v>
      </c>
      <c r="E3914" s="7" t="str">
        <f t="shared" si="105"/>
        <v>S354297621</v>
      </c>
      <c r="F3914" s="4">
        <v>42979</v>
      </c>
      <c r="G3914" s="2">
        <v>460</v>
      </c>
      <c r="H3914" s="2" t="s">
        <v>7254</v>
      </c>
      <c r="I3914" s="2" t="s">
        <v>7255</v>
      </c>
      <c r="J3914" s="2" t="s">
        <v>7256</v>
      </c>
      <c r="K3914" s="194" t="s">
        <v>17</v>
      </c>
      <c r="L3914" s="2">
        <v>48</v>
      </c>
      <c r="M3914" s="194">
        <v>0</v>
      </c>
      <c r="N3914" s="2">
        <v>0</v>
      </c>
      <c r="O3914" s="195">
        <v>100</v>
      </c>
    </row>
    <row r="3915" spans="1:15">
      <c r="A3915" s="7">
        <v>2017</v>
      </c>
      <c r="B3915" s="7" t="s">
        <v>31</v>
      </c>
      <c r="C3915" s="8">
        <f t="shared" si="106"/>
        <v>42976</v>
      </c>
      <c r="D3915" s="7">
        <v>22</v>
      </c>
      <c r="E3915" s="7" t="str">
        <f t="shared" si="105"/>
        <v>S354297622</v>
      </c>
      <c r="F3915" s="4">
        <v>43009</v>
      </c>
      <c r="G3915" s="2">
        <v>350</v>
      </c>
      <c r="H3915" s="2" t="s">
        <v>7257</v>
      </c>
      <c r="I3915" s="2" t="s">
        <v>7258</v>
      </c>
      <c r="J3915" s="2" t="s">
        <v>2815</v>
      </c>
      <c r="K3915" s="194" t="s">
        <v>17</v>
      </c>
      <c r="L3915" s="2">
        <v>45</v>
      </c>
      <c r="M3915" s="194">
        <v>0</v>
      </c>
      <c r="N3915" s="2">
        <v>0</v>
      </c>
      <c r="O3915" s="195">
        <v>100</v>
      </c>
    </row>
    <row r="3916" spans="1:15">
      <c r="A3916" s="7">
        <v>2017</v>
      </c>
      <c r="B3916" s="7" t="s">
        <v>31</v>
      </c>
      <c r="C3916" s="8">
        <f t="shared" si="106"/>
        <v>42976</v>
      </c>
      <c r="D3916" s="7">
        <v>23</v>
      </c>
      <c r="E3916" s="7" t="str">
        <f t="shared" si="105"/>
        <v>S354297623</v>
      </c>
      <c r="F3916" s="4">
        <v>43040</v>
      </c>
      <c r="G3916" s="2">
        <v>260</v>
      </c>
      <c r="H3916" s="2" t="s">
        <v>7259</v>
      </c>
      <c r="I3916" s="2" t="s">
        <v>7260</v>
      </c>
      <c r="J3916" s="2" t="s">
        <v>5860</v>
      </c>
      <c r="K3916" s="194" t="s">
        <v>17</v>
      </c>
      <c r="L3916" s="2">
        <v>42</v>
      </c>
      <c r="M3916" s="194" t="s">
        <v>799</v>
      </c>
      <c r="N3916" s="2" t="s">
        <v>799</v>
      </c>
      <c r="O3916" s="195" t="s">
        <v>411</v>
      </c>
    </row>
    <row r="3917" spans="1:15">
      <c r="A3917" s="7">
        <v>2017</v>
      </c>
      <c r="B3917" s="7" t="s">
        <v>31</v>
      </c>
      <c r="C3917" s="8">
        <f t="shared" si="106"/>
        <v>42976</v>
      </c>
      <c r="D3917" s="7">
        <v>24</v>
      </c>
      <c r="E3917" s="7" t="str">
        <f t="shared" si="105"/>
        <v>S354297624</v>
      </c>
      <c r="F3917" s="3" t="s">
        <v>19</v>
      </c>
      <c r="G3917" s="2">
        <v>235</v>
      </c>
      <c r="H3917" s="2" t="s">
        <v>7261</v>
      </c>
      <c r="I3917" s="2" t="s">
        <v>7262</v>
      </c>
      <c r="J3917" s="2" t="s">
        <v>680</v>
      </c>
      <c r="K3917" s="194" t="s">
        <v>17</v>
      </c>
      <c r="L3917" s="2">
        <v>40</v>
      </c>
      <c r="M3917" s="194" t="s">
        <v>625</v>
      </c>
      <c r="N3917" s="2" t="s">
        <v>585</v>
      </c>
      <c r="O3917" s="195" t="s">
        <v>736</v>
      </c>
    </row>
    <row r="3918" spans="1:15">
      <c r="A3918" s="7">
        <v>2017</v>
      </c>
      <c r="B3918" s="7" t="s">
        <v>31</v>
      </c>
      <c r="C3918" s="8">
        <f t="shared" si="106"/>
        <v>42976</v>
      </c>
      <c r="D3918" s="7">
        <v>25</v>
      </c>
      <c r="E3918" s="7" t="str">
        <f t="shared" ref="E3918:E3981" si="107">B3918&amp;C3918&amp;D3918</f>
        <v>S354297625</v>
      </c>
      <c r="F3918" s="3">
        <v>2018</v>
      </c>
      <c r="G3918" s="2">
        <v>260</v>
      </c>
      <c r="H3918" s="2" t="s">
        <v>7263</v>
      </c>
      <c r="I3918" s="2" t="s">
        <v>7264</v>
      </c>
      <c r="J3918" s="2" t="s">
        <v>6923</v>
      </c>
      <c r="K3918" s="194" t="s">
        <v>137</v>
      </c>
      <c r="L3918" s="2">
        <v>37</v>
      </c>
      <c r="M3918" s="194" t="s">
        <v>529</v>
      </c>
      <c r="N3918" s="2" t="s">
        <v>512</v>
      </c>
      <c r="O3918" s="195" t="s">
        <v>824</v>
      </c>
    </row>
    <row r="3919" spans="1:15">
      <c r="A3919" s="7">
        <v>2017</v>
      </c>
      <c r="B3919" s="7" t="s">
        <v>31</v>
      </c>
      <c r="C3919" s="8">
        <f t="shared" si="106"/>
        <v>42976</v>
      </c>
      <c r="D3919" s="7">
        <v>26</v>
      </c>
      <c r="E3919" s="7" t="str">
        <f t="shared" si="107"/>
        <v>S354297626</v>
      </c>
      <c r="F3919" s="3">
        <v>2019</v>
      </c>
      <c r="G3919" s="2">
        <v>220</v>
      </c>
      <c r="H3919" s="2" t="s">
        <v>7265</v>
      </c>
      <c r="I3919" s="2" t="s">
        <v>7266</v>
      </c>
      <c r="J3919" s="2" t="s">
        <v>1787</v>
      </c>
      <c r="K3919" s="194" t="s">
        <v>17</v>
      </c>
      <c r="L3919" s="2">
        <v>29</v>
      </c>
      <c r="M3919" s="194" t="s">
        <v>625</v>
      </c>
      <c r="N3919" s="2" t="s">
        <v>1181</v>
      </c>
      <c r="O3919" s="195" t="s">
        <v>586</v>
      </c>
    </row>
    <row r="3920" spans="1:15">
      <c r="A3920" s="7">
        <v>2017</v>
      </c>
      <c r="B3920" s="7" t="s">
        <v>31</v>
      </c>
      <c r="C3920" s="8">
        <f t="shared" si="106"/>
        <v>42976</v>
      </c>
      <c r="D3920" s="7">
        <v>27</v>
      </c>
      <c r="E3920" s="7" t="str">
        <f t="shared" si="107"/>
        <v>S354297627</v>
      </c>
      <c r="F3920" s="3">
        <v>2020</v>
      </c>
      <c r="G3920" s="2">
        <v>210</v>
      </c>
      <c r="H3920" s="2" t="s">
        <v>5141</v>
      </c>
      <c r="I3920" s="2" t="s">
        <v>7267</v>
      </c>
      <c r="J3920" s="2" t="s">
        <v>1490</v>
      </c>
      <c r="K3920" s="194" t="s">
        <v>17</v>
      </c>
      <c r="L3920" s="2">
        <v>24</v>
      </c>
      <c r="M3920" s="194" t="s">
        <v>301</v>
      </c>
      <c r="N3920" s="2" t="s">
        <v>1153</v>
      </c>
      <c r="O3920" s="195">
        <v>25</v>
      </c>
    </row>
    <row r="3921" spans="1:15" ht="15.75" thickBot="1">
      <c r="A3921" s="7">
        <v>2017</v>
      </c>
      <c r="B3921" s="7" t="s">
        <v>31</v>
      </c>
      <c r="C3921" s="8">
        <f t="shared" si="106"/>
        <v>42976</v>
      </c>
      <c r="D3921" s="7">
        <v>28</v>
      </c>
      <c r="E3921" s="7" t="str">
        <f t="shared" si="107"/>
        <v>S354297628</v>
      </c>
      <c r="F3921" s="5">
        <v>2021</v>
      </c>
      <c r="G3921" s="6">
        <v>210</v>
      </c>
      <c r="H3921" s="6" t="s">
        <v>6338</v>
      </c>
      <c r="I3921" s="6" t="s">
        <v>5442</v>
      </c>
      <c r="J3921" s="6" t="s">
        <v>6028</v>
      </c>
      <c r="K3921" s="196" t="s">
        <v>17</v>
      </c>
      <c r="L3921" s="6">
        <v>18</v>
      </c>
      <c r="M3921" s="196" t="s">
        <v>627</v>
      </c>
      <c r="N3921" s="6" t="s">
        <v>1181</v>
      </c>
      <c r="O3921" s="197" t="s">
        <v>585</v>
      </c>
    </row>
    <row r="3922" spans="1:15" ht="16.5" thickTop="1" thickBot="1">
      <c r="A3922" s="7">
        <v>2017</v>
      </c>
      <c r="B3922" s="7" t="s">
        <v>30</v>
      </c>
      <c r="C3922" s="8">
        <f>C3921+7</f>
        <v>42983</v>
      </c>
      <c r="D3922" s="7">
        <v>1</v>
      </c>
      <c r="E3922" s="7" t="str">
        <f t="shared" si="107"/>
        <v>S36429831</v>
      </c>
      <c r="F3922" s="1" t="s">
        <v>0</v>
      </c>
    </row>
    <row r="3923" spans="1:15" ht="16.5" thickTop="1" thickBot="1">
      <c r="A3923" s="7">
        <v>2017</v>
      </c>
      <c r="B3923" s="7" t="s">
        <v>30</v>
      </c>
      <c r="C3923" s="8">
        <f>C3922</f>
        <v>42983</v>
      </c>
      <c r="D3923" s="7">
        <v>2</v>
      </c>
      <c r="E3923" s="7" t="str">
        <f t="shared" si="107"/>
        <v>S36429832</v>
      </c>
      <c r="F3923" s="338" t="s">
        <v>1</v>
      </c>
      <c r="G3923" s="341" t="s">
        <v>2</v>
      </c>
      <c r="H3923" s="342"/>
      <c r="I3923" s="342"/>
      <c r="J3923" s="343"/>
      <c r="K3923" s="344" t="s">
        <v>3</v>
      </c>
      <c r="L3923" s="343"/>
      <c r="M3923" s="344" t="s">
        <v>144</v>
      </c>
      <c r="N3923" s="342"/>
      <c r="O3923" s="342"/>
    </row>
    <row r="3924" spans="1:15" ht="18" customHeight="1" thickBot="1">
      <c r="A3924" s="7">
        <v>2017</v>
      </c>
      <c r="B3924" s="7" t="s">
        <v>30</v>
      </c>
      <c r="C3924" s="8">
        <f t="shared" ref="C3924:C3949" si="108">C3923</f>
        <v>42983</v>
      </c>
      <c r="D3924" s="7">
        <v>3</v>
      </c>
      <c r="E3924" s="7" t="str">
        <f t="shared" si="107"/>
        <v>S36429833</v>
      </c>
      <c r="F3924" s="339"/>
      <c r="G3924" s="345" t="s">
        <v>5</v>
      </c>
      <c r="H3924" s="347" t="s">
        <v>145</v>
      </c>
      <c r="I3924" s="348"/>
      <c r="J3924" s="349"/>
      <c r="K3924" s="350" t="s">
        <v>6</v>
      </c>
      <c r="L3924" s="352" t="s">
        <v>7</v>
      </c>
      <c r="M3924" s="350" t="s">
        <v>8</v>
      </c>
      <c r="N3924" s="354" t="s">
        <v>146</v>
      </c>
      <c r="O3924" s="356" t="s">
        <v>147</v>
      </c>
    </row>
    <row r="3925" spans="1:15" ht="15.75" thickBot="1">
      <c r="A3925" s="7">
        <v>2017</v>
      </c>
      <c r="B3925" s="7" t="s">
        <v>30</v>
      </c>
      <c r="C3925" s="8">
        <f t="shared" si="108"/>
        <v>42983</v>
      </c>
      <c r="D3925" s="7">
        <v>4</v>
      </c>
      <c r="E3925" s="7" t="str">
        <f t="shared" si="107"/>
        <v>S36429834</v>
      </c>
      <c r="F3925" s="340"/>
      <c r="G3925" s="346"/>
      <c r="H3925" s="191" t="s">
        <v>9</v>
      </c>
      <c r="I3925" s="192" t="s">
        <v>18</v>
      </c>
      <c r="J3925" s="193" t="s">
        <v>11</v>
      </c>
      <c r="K3925" s="351"/>
      <c r="L3925" s="353"/>
      <c r="M3925" s="351"/>
      <c r="N3925" s="355"/>
      <c r="O3925" s="357"/>
    </row>
    <row r="3926" spans="1:15">
      <c r="A3926" s="7">
        <v>2017</v>
      </c>
      <c r="B3926" s="7" t="s">
        <v>30</v>
      </c>
      <c r="C3926" s="8">
        <f t="shared" si="108"/>
        <v>42983</v>
      </c>
      <c r="D3926" s="7">
        <v>5</v>
      </c>
      <c r="E3926" s="7" t="str">
        <f t="shared" si="107"/>
        <v>S36429835</v>
      </c>
      <c r="F3926" s="3" t="s">
        <v>12</v>
      </c>
      <c r="G3926" s="2">
        <v>-50</v>
      </c>
      <c r="H3926" s="2" t="s">
        <v>7268</v>
      </c>
      <c r="I3926" s="2" t="s">
        <v>7269</v>
      </c>
      <c r="J3926" s="2" t="s">
        <v>1828</v>
      </c>
      <c r="K3926" s="194" t="s">
        <v>17</v>
      </c>
      <c r="L3926" s="2">
        <v>65</v>
      </c>
      <c r="M3926" s="194">
        <v>4</v>
      </c>
      <c r="N3926" s="2">
        <v>12</v>
      </c>
      <c r="O3926" s="195">
        <v>84</v>
      </c>
    </row>
    <row r="3927" spans="1:15">
      <c r="A3927" s="7">
        <v>2017</v>
      </c>
      <c r="B3927" s="7" t="s">
        <v>30</v>
      </c>
      <c r="C3927" s="8">
        <f t="shared" si="108"/>
        <v>42983</v>
      </c>
      <c r="D3927" s="7">
        <v>6</v>
      </c>
      <c r="E3927" s="7" t="str">
        <f t="shared" si="107"/>
        <v>S36429836</v>
      </c>
      <c r="F3927" s="4">
        <v>42979</v>
      </c>
      <c r="G3927" s="2">
        <v>430</v>
      </c>
      <c r="H3927" s="2" t="s">
        <v>7270</v>
      </c>
      <c r="I3927" s="2" t="s">
        <v>7271</v>
      </c>
      <c r="J3927" s="2" t="s">
        <v>1927</v>
      </c>
      <c r="K3927" s="194" t="s">
        <v>17</v>
      </c>
      <c r="L3927" s="2">
        <v>66</v>
      </c>
      <c r="M3927" s="194">
        <v>0</v>
      </c>
      <c r="N3927" s="2">
        <v>0</v>
      </c>
      <c r="O3927" s="195">
        <v>100</v>
      </c>
    </row>
    <row r="3928" spans="1:15">
      <c r="A3928" s="7">
        <v>2017</v>
      </c>
      <c r="B3928" s="7" t="s">
        <v>30</v>
      </c>
      <c r="C3928" s="8">
        <f t="shared" si="108"/>
        <v>42983</v>
      </c>
      <c r="D3928" s="7">
        <v>7</v>
      </c>
      <c r="E3928" s="7" t="str">
        <f t="shared" si="107"/>
        <v>S36429837</v>
      </c>
      <c r="F3928" s="4">
        <v>43009</v>
      </c>
      <c r="G3928" s="2">
        <v>325</v>
      </c>
      <c r="H3928" s="2" t="s">
        <v>7272</v>
      </c>
      <c r="I3928" s="2" t="s">
        <v>7273</v>
      </c>
      <c r="J3928" s="2" t="s">
        <v>4283</v>
      </c>
      <c r="K3928" s="194" t="s">
        <v>17</v>
      </c>
      <c r="L3928" s="2">
        <v>61</v>
      </c>
      <c r="M3928" s="194" t="s">
        <v>519</v>
      </c>
      <c r="N3928" s="2">
        <v>0</v>
      </c>
      <c r="O3928" s="195" t="s">
        <v>1844</v>
      </c>
    </row>
    <row r="3929" spans="1:15">
      <c r="A3929" s="7">
        <v>2017</v>
      </c>
      <c r="B3929" s="7" t="s">
        <v>30</v>
      </c>
      <c r="C3929" s="8">
        <f t="shared" si="108"/>
        <v>42983</v>
      </c>
      <c r="D3929" s="7">
        <v>8</v>
      </c>
      <c r="E3929" s="7" t="str">
        <f t="shared" si="107"/>
        <v>S36429838</v>
      </c>
      <c r="F3929" s="4">
        <v>43040</v>
      </c>
      <c r="G3929" s="2">
        <v>220</v>
      </c>
      <c r="H3929" s="2" t="s">
        <v>7274</v>
      </c>
      <c r="I3929" s="2" t="s">
        <v>7275</v>
      </c>
      <c r="J3929" s="2" t="s">
        <v>2371</v>
      </c>
      <c r="K3929" s="194" t="s">
        <v>17</v>
      </c>
      <c r="L3929" s="2">
        <v>51</v>
      </c>
      <c r="M3929" s="194" t="s">
        <v>343</v>
      </c>
      <c r="N3929" s="2">
        <v>0</v>
      </c>
      <c r="O3929" s="195" t="s">
        <v>3583</v>
      </c>
    </row>
    <row r="3930" spans="1:15">
      <c r="A3930" s="7">
        <v>2017</v>
      </c>
      <c r="B3930" s="7" t="s">
        <v>30</v>
      </c>
      <c r="C3930" s="8">
        <f t="shared" si="108"/>
        <v>42983</v>
      </c>
      <c r="D3930" s="7">
        <v>9</v>
      </c>
      <c r="E3930" s="7" t="str">
        <f t="shared" si="107"/>
        <v>S36429839</v>
      </c>
      <c r="F3930" s="4">
        <v>43070</v>
      </c>
      <c r="G3930" s="2">
        <v>175</v>
      </c>
      <c r="H3930" s="2">
        <v>176</v>
      </c>
      <c r="I3930" s="2" t="s">
        <v>7276</v>
      </c>
      <c r="J3930" s="2" t="s">
        <v>2621</v>
      </c>
      <c r="K3930" s="194" t="s">
        <v>17</v>
      </c>
      <c r="L3930" s="2">
        <v>47</v>
      </c>
      <c r="M3930" s="194">
        <v>40</v>
      </c>
      <c r="N3930" s="2">
        <v>28</v>
      </c>
      <c r="O3930" s="195">
        <v>32</v>
      </c>
    </row>
    <row r="3931" spans="1:15">
      <c r="A3931" s="7">
        <v>2017</v>
      </c>
      <c r="B3931" s="7" t="s">
        <v>30</v>
      </c>
      <c r="C3931" s="8">
        <f t="shared" si="108"/>
        <v>42983</v>
      </c>
      <c r="D3931" s="7">
        <v>10</v>
      </c>
      <c r="E3931" s="7" t="str">
        <f t="shared" si="107"/>
        <v>S364298310</v>
      </c>
      <c r="F3931" s="3" t="s">
        <v>151</v>
      </c>
      <c r="G3931" s="2">
        <v>195</v>
      </c>
      <c r="H3931" s="2" t="s">
        <v>7277</v>
      </c>
      <c r="I3931" s="2" t="s">
        <v>7278</v>
      </c>
      <c r="J3931" s="2" t="s">
        <v>2968</v>
      </c>
      <c r="K3931" s="194" t="s">
        <v>17</v>
      </c>
      <c r="L3931" s="2">
        <v>41</v>
      </c>
      <c r="M3931" s="194" t="s">
        <v>423</v>
      </c>
      <c r="N3931" s="2" t="s">
        <v>301</v>
      </c>
      <c r="O3931" s="195" t="s">
        <v>796</v>
      </c>
    </row>
    <row r="3932" spans="1:15">
      <c r="A3932" s="7">
        <v>2017</v>
      </c>
      <c r="B3932" s="7" t="s">
        <v>30</v>
      </c>
      <c r="C3932" s="8">
        <f t="shared" si="108"/>
        <v>42983</v>
      </c>
      <c r="D3932" s="7">
        <v>11</v>
      </c>
      <c r="E3932" s="7" t="str">
        <f t="shared" si="107"/>
        <v>S364298311</v>
      </c>
      <c r="F3932" s="3">
        <v>2019</v>
      </c>
      <c r="G3932" s="2">
        <v>165</v>
      </c>
      <c r="H3932" s="2" t="s">
        <v>7279</v>
      </c>
      <c r="I3932" s="2" t="s">
        <v>7280</v>
      </c>
      <c r="J3932" s="2" t="s">
        <v>3872</v>
      </c>
      <c r="K3932" s="194" t="s">
        <v>17</v>
      </c>
      <c r="L3932" s="2">
        <v>30</v>
      </c>
      <c r="M3932" s="194" t="s">
        <v>787</v>
      </c>
      <c r="N3932" s="2" t="s">
        <v>820</v>
      </c>
      <c r="O3932" s="195" t="s">
        <v>819</v>
      </c>
    </row>
    <row r="3933" spans="1:15">
      <c r="A3933" s="7">
        <v>2017</v>
      </c>
      <c r="B3933" s="7" t="s">
        <v>30</v>
      </c>
      <c r="C3933" s="8">
        <f t="shared" si="108"/>
        <v>42983</v>
      </c>
      <c r="D3933" s="7">
        <v>12</v>
      </c>
      <c r="E3933" s="7" t="str">
        <f t="shared" si="107"/>
        <v>S364298312</v>
      </c>
      <c r="F3933" s="3">
        <v>2020</v>
      </c>
      <c r="G3933" s="2">
        <v>160</v>
      </c>
      <c r="H3933" s="2" t="s">
        <v>7172</v>
      </c>
      <c r="I3933" s="2" t="s">
        <v>7172</v>
      </c>
      <c r="J3933" s="2" t="s">
        <v>294</v>
      </c>
      <c r="K3933" s="194" t="s">
        <v>17</v>
      </c>
      <c r="L3933" s="2">
        <v>23</v>
      </c>
      <c r="M3933" s="194" t="s">
        <v>303</v>
      </c>
      <c r="N3933" s="2">
        <v>50</v>
      </c>
      <c r="O3933" s="195" t="s">
        <v>601</v>
      </c>
    </row>
    <row r="3934" spans="1:15">
      <c r="A3934" s="7">
        <v>2017</v>
      </c>
      <c r="B3934" s="7" t="s">
        <v>30</v>
      </c>
      <c r="C3934" s="8">
        <f t="shared" si="108"/>
        <v>42983</v>
      </c>
      <c r="D3934" s="7">
        <v>13</v>
      </c>
      <c r="E3934" s="7" t="str">
        <f t="shared" si="107"/>
        <v>S364298313</v>
      </c>
      <c r="F3934" s="3">
        <v>2021</v>
      </c>
      <c r="G3934" s="2">
        <v>155</v>
      </c>
      <c r="H3934" s="2" t="s">
        <v>7281</v>
      </c>
      <c r="I3934" s="2" t="s">
        <v>7282</v>
      </c>
      <c r="J3934" s="2" t="s">
        <v>7283</v>
      </c>
      <c r="K3934" s="194" t="s">
        <v>17</v>
      </c>
      <c r="L3934" s="2">
        <v>22</v>
      </c>
      <c r="M3934" s="194" t="s">
        <v>1198</v>
      </c>
      <c r="N3934" s="2" t="s">
        <v>266</v>
      </c>
      <c r="O3934" s="195" t="s">
        <v>1197</v>
      </c>
    </row>
    <row r="3935" spans="1:15" ht="15.75" thickBot="1">
      <c r="A3935" s="7">
        <v>2017</v>
      </c>
      <c r="B3935" s="7" t="s">
        <v>30</v>
      </c>
      <c r="C3935" s="8">
        <f t="shared" si="108"/>
        <v>42983</v>
      </c>
      <c r="D3935" s="7">
        <v>14</v>
      </c>
      <c r="E3935" s="7" t="str">
        <f t="shared" si="107"/>
        <v>S364298314</v>
      </c>
      <c r="F3935" s="5">
        <v>2022</v>
      </c>
      <c r="G3935" s="6">
        <v>150</v>
      </c>
      <c r="H3935" s="6" t="s">
        <v>7284</v>
      </c>
      <c r="I3935" s="6" t="s">
        <v>6147</v>
      </c>
      <c r="J3935" s="6" t="s">
        <v>2344</v>
      </c>
      <c r="K3935" s="196" t="s">
        <v>17</v>
      </c>
      <c r="L3935" s="6">
        <v>17</v>
      </c>
      <c r="M3935" s="196" t="s">
        <v>632</v>
      </c>
      <c r="N3935" s="6" t="s">
        <v>692</v>
      </c>
      <c r="O3935" s="197" t="s">
        <v>691</v>
      </c>
    </row>
    <row r="3936" spans="1:15" ht="16.5" thickTop="1" thickBot="1">
      <c r="A3936" s="7">
        <v>2017</v>
      </c>
      <c r="B3936" s="7" t="s">
        <v>30</v>
      </c>
      <c r="C3936" s="8">
        <f t="shared" si="108"/>
        <v>42983</v>
      </c>
      <c r="D3936" s="7">
        <v>15</v>
      </c>
      <c r="E3936" s="7" t="str">
        <f t="shared" si="107"/>
        <v>S364298315</v>
      </c>
      <c r="F3936" s="1" t="s">
        <v>15</v>
      </c>
    </row>
    <row r="3937" spans="1:15" ht="16.5" thickTop="1" thickBot="1">
      <c r="A3937" s="7">
        <v>2017</v>
      </c>
      <c r="B3937" s="7" t="s">
        <v>30</v>
      </c>
      <c r="C3937" s="8">
        <f t="shared" si="108"/>
        <v>42983</v>
      </c>
      <c r="D3937" s="7">
        <v>16</v>
      </c>
      <c r="E3937" s="7" t="str">
        <f t="shared" si="107"/>
        <v>S364298316</v>
      </c>
      <c r="F3937" s="338" t="s">
        <v>1</v>
      </c>
      <c r="G3937" s="341" t="s">
        <v>2</v>
      </c>
      <c r="H3937" s="342"/>
      <c r="I3937" s="342"/>
      <c r="J3937" s="343"/>
      <c r="K3937" s="344" t="s">
        <v>3</v>
      </c>
      <c r="L3937" s="343"/>
      <c r="M3937" s="344" t="s">
        <v>144</v>
      </c>
      <c r="N3937" s="342"/>
      <c r="O3937" s="342"/>
    </row>
    <row r="3938" spans="1:15" ht="18" customHeight="1" thickBot="1">
      <c r="A3938" s="7">
        <v>2017</v>
      </c>
      <c r="B3938" s="7" t="s">
        <v>30</v>
      </c>
      <c r="C3938" s="8">
        <f t="shared" si="108"/>
        <v>42983</v>
      </c>
      <c r="D3938" s="7">
        <v>17</v>
      </c>
      <c r="E3938" s="7" t="str">
        <f t="shared" si="107"/>
        <v>S364298317</v>
      </c>
      <c r="F3938" s="339"/>
      <c r="G3938" s="345" t="s">
        <v>5</v>
      </c>
      <c r="H3938" s="347" t="s">
        <v>145</v>
      </c>
      <c r="I3938" s="348"/>
      <c r="J3938" s="349"/>
      <c r="K3938" s="350" t="s">
        <v>6</v>
      </c>
      <c r="L3938" s="352" t="s">
        <v>7</v>
      </c>
      <c r="M3938" s="350" t="s">
        <v>8</v>
      </c>
      <c r="N3938" s="354" t="s">
        <v>146</v>
      </c>
      <c r="O3938" s="356" t="s">
        <v>147</v>
      </c>
    </row>
    <row r="3939" spans="1:15" ht="15.75" thickBot="1">
      <c r="A3939" s="7">
        <v>2017</v>
      </c>
      <c r="B3939" s="7" t="s">
        <v>30</v>
      </c>
      <c r="C3939" s="8">
        <f t="shared" si="108"/>
        <v>42983</v>
      </c>
      <c r="D3939" s="7">
        <v>18</v>
      </c>
      <c r="E3939" s="7" t="str">
        <f t="shared" si="107"/>
        <v>S364298318</v>
      </c>
      <c r="F3939" s="340"/>
      <c r="G3939" s="346"/>
      <c r="H3939" s="191" t="s">
        <v>9</v>
      </c>
      <c r="I3939" s="192" t="s">
        <v>18</v>
      </c>
      <c r="J3939" s="193" t="s">
        <v>11</v>
      </c>
      <c r="K3939" s="351"/>
      <c r="L3939" s="353"/>
      <c r="M3939" s="351"/>
      <c r="N3939" s="355"/>
      <c r="O3939" s="357"/>
    </row>
    <row r="3940" spans="1:15">
      <c r="A3940" s="7">
        <v>2017</v>
      </c>
      <c r="B3940" s="7" t="s">
        <v>30</v>
      </c>
      <c r="C3940" s="8">
        <f t="shared" si="108"/>
        <v>42983</v>
      </c>
      <c r="D3940" s="7">
        <v>19</v>
      </c>
      <c r="E3940" s="7" t="str">
        <f t="shared" si="107"/>
        <v>S364298319</v>
      </c>
      <c r="F3940" s="3" t="s">
        <v>16</v>
      </c>
      <c r="G3940" s="2">
        <v>55</v>
      </c>
      <c r="H3940" s="2" t="s">
        <v>7285</v>
      </c>
      <c r="I3940" s="2" t="s">
        <v>7286</v>
      </c>
      <c r="J3940" s="2" t="s">
        <v>1137</v>
      </c>
      <c r="K3940" s="194" t="s">
        <v>17</v>
      </c>
      <c r="L3940" s="2">
        <v>61</v>
      </c>
      <c r="M3940" s="194">
        <v>55</v>
      </c>
      <c r="N3940" s="2">
        <v>30</v>
      </c>
      <c r="O3940" s="195">
        <v>15</v>
      </c>
    </row>
    <row r="3941" spans="1:15">
      <c r="A3941" s="7">
        <v>2017</v>
      </c>
      <c r="B3941" s="7" t="s">
        <v>30</v>
      </c>
      <c r="C3941" s="8">
        <f t="shared" si="108"/>
        <v>42983</v>
      </c>
      <c r="D3941" s="7">
        <v>20</v>
      </c>
      <c r="E3941" s="7" t="str">
        <f t="shared" si="107"/>
        <v>S364298320</v>
      </c>
      <c r="F3941" s="4">
        <v>42979</v>
      </c>
      <c r="G3941" s="2">
        <v>485</v>
      </c>
      <c r="H3941" s="2" t="s">
        <v>7287</v>
      </c>
      <c r="I3941" s="2" t="s">
        <v>7288</v>
      </c>
      <c r="J3941" s="2" t="s">
        <v>490</v>
      </c>
      <c r="K3941" s="194" t="s">
        <v>17</v>
      </c>
      <c r="L3941" s="2">
        <v>55</v>
      </c>
      <c r="M3941" s="194">
        <v>0</v>
      </c>
      <c r="N3941" s="2">
        <v>0</v>
      </c>
      <c r="O3941" s="195">
        <v>100</v>
      </c>
    </row>
    <row r="3942" spans="1:15">
      <c r="A3942" s="7">
        <v>2017</v>
      </c>
      <c r="B3942" s="7" t="s">
        <v>30</v>
      </c>
      <c r="C3942" s="8">
        <f t="shared" si="108"/>
        <v>42983</v>
      </c>
      <c r="D3942" s="7">
        <v>21</v>
      </c>
      <c r="E3942" s="7" t="str">
        <f t="shared" si="107"/>
        <v>S364298321</v>
      </c>
      <c r="F3942" s="4">
        <v>43009</v>
      </c>
      <c r="G3942" s="2">
        <v>380</v>
      </c>
      <c r="H3942" s="2" t="s">
        <v>6490</v>
      </c>
      <c r="I3942" s="2" t="s">
        <v>1929</v>
      </c>
      <c r="J3942" s="2" t="s">
        <v>827</v>
      </c>
      <c r="K3942" s="194" t="s">
        <v>17</v>
      </c>
      <c r="L3942" s="2">
        <v>49</v>
      </c>
      <c r="M3942" s="194">
        <v>0</v>
      </c>
      <c r="N3942" s="2">
        <v>0</v>
      </c>
      <c r="O3942" s="195">
        <v>100</v>
      </c>
    </row>
    <row r="3943" spans="1:15">
      <c r="A3943" s="7">
        <v>2017</v>
      </c>
      <c r="B3943" s="7" t="s">
        <v>30</v>
      </c>
      <c r="C3943" s="8">
        <f t="shared" si="108"/>
        <v>42983</v>
      </c>
      <c r="D3943" s="7">
        <v>22</v>
      </c>
      <c r="E3943" s="7" t="str">
        <f t="shared" si="107"/>
        <v>S364298322</v>
      </c>
      <c r="F3943" s="4">
        <v>43040</v>
      </c>
      <c r="G3943" s="2">
        <v>275</v>
      </c>
      <c r="H3943" s="2" t="s">
        <v>7289</v>
      </c>
      <c r="I3943" s="2" t="s">
        <v>7290</v>
      </c>
      <c r="J3943" s="2" t="s">
        <v>7291</v>
      </c>
      <c r="K3943" s="194" t="s">
        <v>17</v>
      </c>
      <c r="L3943" s="2">
        <v>40</v>
      </c>
      <c r="M3943" s="194">
        <v>0</v>
      </c>
      <c r="N3943" s="2">
        <v>0</v>
      </c>
      <c r="O3943" s="195">
        <v>100</v>
      </c>
    </row>
    <row r="3944" spans="1:15">
      <c r="A3944" s="7">
        <v>2017</v>
      </c>
      <c r="B3944" s="7" t="s">
        <v>30</v>
      </c>
      <c r="C3944" s="8">
        <f t="shared" si="108"/>
        <v>42983</v>
      </c>
      <c r="D3944" s="7">
        <v>23</v>
      </c>
      <c r="E3944" s="7" t="str">
        <f t="shared" si="107"/>
        <v>S364298323</v>
      </c>
      <c r="F3944" s="4">
        <v>43070</v>
      </c>
      <c r="G3944" s="2">
        <v>225</v>
      </c>
      <c r="H3944" s="2" t="s">
        <v>7292</v>
      </c>
      <c r="I3944" s="2" t="s">
        <v>7293</v>
      </c>
      <c r="J3944" s="2" t="s">
        <v>1932</v>
      </c>
      <c r="K3944" s="194" t="s">
        <v>17</v>
      </c>
      <c r="L3944" s="2">
        <v>38</v>
      </c>
      <c r="M3944" s="194">
        <v>55</v>
      </c>
      <c r="N3944" s="2">
        <v>15</v>
      </c>
      <c r="O3944" s="195">
        <v>30</v>
      </c>
    </row>
    <row r="3945" spans="1:15">
      <c r="A3945" s="7">
        <v>2017</v>
      </c>
      <c r="B3945" s="7" t="s">
        <v>30</v>
      </c>
      <c r="C3945" s="8">
        <f t="shared" si="108"/>
        <v>42983</v>
      </c>
      <c r="D3945" s="7">
        <v>24</v>
      </c>
      <c r="E3945" s="7" t="str">
        <f t="shared" si="107"/>
        <v>S364298324</v>
      </c>
      <c r="F3945" s="3" t="s">
        <v>151</v>
      </c>
      <c r="G3945" s="2">
        <v>245</v>
      </c>
      <c r="H3945" s="2" t="s">
        <v>7294</v>
      </c>
      <c r="I3945" s="2" t="s">
        <v>7295</v>
      </c>
      <c r="J3945" s="2" t="s">
        <v>2780</v>
      </c>
      <c r="K3945" s="194" t="s">
        <v>17</v>
      </c>
      <c r="L3945" s="2">
        <v>33</v>
      </c>
      <c r="M3945" s="194">
        <v>40</v>
      </c>
      <c r="N3945" s="2">
        <v>25</v>
      </c>
      <c r="O3945" s="195">
        <v>35</v>
      </c>
    </row>
    <row r="3946" spans="1:15">
      <c r="A3946" s="7">
        <v>2017</v>
      </c>
      <c r="B3946" s="7" t="s">
        <v>30</v>
      </c>
      <c r="C3946" s="8">
        <f t="shared" si="108"/>
        <v>42983</v>
      </c>
      <c r="D3946" s="7">
        <v>25</v>
      </c>
      <c r="E3946" s="7" t="str">
        <f t="shared" si="107"/>
        <v>S364298325</v>
      </c>
      <c r="F3946" s="3">
        <v>2019</v>
      </c>
      <c r="G3946" s="2">
        <v>210</v>
      </c>
      <c r="H3946" s="2" t="s">
        <v>7296</v>
      </c>
      <c r="I3946" s="2" t="s">
        <v>7297</v>
      </c>
      <c r="J3946" s="2" t="s">
        <v>1278</v>
      </c>
      <c r="K3946" s="194" t="s">
        <v>17</v>
      </c>
      <c r="L3946" s="2">
        <v>27</v>
      </c>
      <c r="M3946" s="194" t="s">
        <v>1501</v>
      </c>
      <c r="N3946" s="2" t="s">
        <v>1501</v>
      </c>
      <c r="O3946" s="195" t="s">
        <v>627</v>
      </c>
    </row>
    <row r="3947" spans="1:15">
      <c r="A3947" s="7">
        <v>2017</v>
      </c>
      <c r="B3947" s="7" t="s">
        <v>30</v>
      </c>
      <c r="C3947" s="8">
        <f t="shared" si="108"/>
        <v>42983</v>
      </c>
      <c r="D3947" s="7">
        <v>26</v>
      </c>
      <c r="E3947" s="7" t="str">
        <f t="shared" si="107"/>
        <v>S364298326</v>
      </c>
      <c r="F3947" s="3">
        <v>2020</v>
      </c>
      <c r="G3947" s="2">
        <v>200</v>
      </c>
      <c r="H3947" s="2" t="s">
        <v>7298</v>
      </c>
      <c r="I3947" s="2" t="s">
        <v>7299</v>
      </c>
      <c r="J3947" s="2" t="s">
        <v>604</v>
      </c>
      <c r="K3947" s="194" t="s">
        <v>17</v>
      </c>
      <c r="L3947" s="2">
        <v>24</v>
      </c>
      <c r="M3947" s="194">
        <v>25</v>
      </c>
      <c r="N3947" s="2">
        <v>45</v>
      </c>
      <c r="O3947" s="195">
        <v>30</v>
      </c>
    </row>
    <row r="3948" spans="1:15">
      <c r="A3948" s="7">
        <v>2017</v>
      </c>
      <c r="B3948" s="7" t="s">
        <v>30</v>
      </c>
      <c r="C3948" s="8">
        <f t="shared" si="108"/>
        <v>42983</v>
      </c>
      <c r="D3948" s="7">
        <v>27</v>
      </c>
      <c r="E3948" s="7" t="str">
        <f t="shared" si="107"/>
        <v>S364298327</v>
      </c>
      <c r="F3948" s="3">
        <v>2021</v>
      </c>
      <c r="G3948" s="2">
        <v>195</v>
      </c>
      <c r="H3948" s="2" t="s">
        <v>7300</v>
      </c>
      <c r="I3948" s="2" t="s">
        <v>7301</v>
      </c>
      <c r="J3948" s="2" t="s">
        <v>2578</v>
      </c>
      <c r="K3948" s="194" t="s">
        <v>17</v>
      </c>
      <c r="L3948" s="2">
        <v>23</v>
      </c>
      <c r="M3948" s="194" t="s">
        <v>1181</v>
      </c>
      <c r="N3948" s="2" t="s">
        <v>625</v>
      </c>
      <c r="O3948" s="195" t="s">
        <v>586</v>
      </c>
    </row>
    <row r="3949" spans="1:15" ht="15.75" thickBot="1">
      <c r="A3949" s="7">
        <v>2017</v>
      </c>
      <c r="B3949" s="7" t="s">
        <v>30</v>
      </c>
      <c r="C3949" s="8">
        <f t="shared" si="108"/>
        <v>42983</v>
      </c>
      <c r="D3949" s="7">
        <v>28</v>
      </c>
      <c r="E3949" s="7" t="str">
        <f t="shared" si="107"/>
        <v>S364298328</v>
      </c>
      <c r="F3949" s="5">
        <v>2022</v>
      </c>
      <c r="G3949" s="6">
        <v>190</v>
      </c>
      <c r="H3949" s="6" t="s">
        <v>2798</v>
      </c>
      <c r="I3949" s="6" t="s">
        <v>7302</v>
      </c>
      <c r="J3949" s="6" t="s">
        <v>2946</v>
      </c>
      <c r="K3949" s="196" t="s">
        <v>17</v>
      </c>
      <c r="L3949" s="6">
        <v>18</v>
      </c>
      <c r="M3949" s="196" t="s">
        <v>455</v>
      </c>
      <c r="N3949" s="6" t="s">
        <v>1646</v>
      </c>
      <c r="O3949" s="197" t="s">
        <v>741</v>
      </c>
    </row>
    <row r="3950" spans="1:15" ht="16.5" thickTop="1" thickBot="1">
      <c r="A3950" s="7">
        <v>2017</v>
      </c>
      <c r="B3950" s="7" t="s">
        <v>29</v>
      </c>
      <c r="C3950" s="8">
        <f>C3949+7</f>
        <v>42990</v>
      </c>
      <c r="D3950" s="7">
        <v>1</v>
      </c>
      <c r="E3950" s="7" t="str">
        <f t="shared" si="107"/>
        <v>S37429901</v>
      </c>
      <c r="F3950" s="1" t="s">
        <v>0</v>
      </c>
    </row>
    <row r="3951" spans="1:15" ht="16.5" thickTop="1" thickBot="1">
      <c r="A3951" s="7">
        <v>2017</v>
      </c>
      <c r="B3951" s="7" t="s">
        <v>29</v>
      </c>
      <c r="C3951" s="8">
        <f>C3950</f>
        <v>42990</v>
      </c>
      <c r="D3951" s="7">
        <v>2</v>
      </c>
      <c r="E3951" s="7" t="str">
        <f t="shared" si="107"/>
        <v>S37429902</v>
      </c>
      <c r="F3951" s="338" t="s">
        <v>1</v>
      </c>
      <c r="G3951" s="341" t="s">
        <v>2</v>
      </c>
      <c r="H3951" s="342"/>
      <c r="I3951" s="342"/>
      <c r="J3951" s="343"/>
      <c r="K3951" s="344" t="s">
        <v>3</v>
      </c>
      <c r="L3951" s="343"/>
      <c r="M3951" s="344" t="s">
        <v>144</v>
      </c>
      <c r="N3951" s="342"/>
      <c r="O3951" s="342"/>
    </row>
    <row r="3952" spans="1:15" ht="18" customHeight="1" thickBot="1">
      <c r="A3952" s="7">
        <v>2017</v>
      </c>
      <c r="B3952" s="7" t="s">
        <v>29</v>
      </c>
      <c r="C3952" s="8">
        <f t="shared" ref="C3952:C3977" si="109">C3951</f>
        <v>42990</v>
      </c>
      <c r="D3952" s="7">
        <v>3</v>
      </c>
      <c r="E3952" s="7" t="str">
        <f t="shared" si="107"/>
        <v>S37429903</v>
      </c>
      <c r="F3952" s="339"/>
      <c r="G3952" s="345" t="s">
        <v>5</v>
      </c>
      <c r="H3952" s="347" t="s">
        <v>145</v>
      </c>
      <c r="I3952" s="348"/>
      <c r="J3952" s="349"/>
      <c r="K3952" s="350" t="s">
        <v>6</v>
      </c>
      <c r="L3952" s="352" t="s">
        <v>7</v>
      </c>
      <c r="M3952" s="350" t="s">
        <v>8</v>
      </c>
      <c r="N3952" s="354" t="s">
        <v>146</v>
      </c>
      <c r="O3952" s="356" t="s">
        <v>147</v>
      </c>
    </row>
    <row r="3953" spans="1:15" ht="15.75" thickBot="1">
      <c r="A3953" s="7">
        <v>2017</v>
      </c>
      <c r="B3953" s="7" t="s">
        <v>29</v>
      </c>
      <c r="C3953" s="8">
        <f t="shared" si="109"/>
        <v>42990</v>
      </c>
      <c r="D3953" s="7">
        <v>4</v>
      </c>
      <c r="E3953" s="7" t="str">
        <f t="shared" si="107"/>
        <v>S37429904</v>
      </c>
      <c r="F3953" s="340"/>
      <c r="G3953" s="346"/>
      <c r="H3953" s="191" t="s">
        <v>9</v>
      </c>
      <c r="I3953" s="192" t="s">
        <v>18</v>
      </c>
      <c r="J3953" s="193" t="s">
        <v>11</v>
      </c>
      <c r="K3953" s="351"/>
      <c r="L3953" s="353"/>
      <c r="M3953" s="351"/>
      <c r="N3953" s="355"/>
      <c r="O3953" s="357"/>
    </row>
    <row r="3954" spans="1:15">
      <c r="A3954" s="7">
        <v>2017</v>
      </c>
      <c r="B3954" s="7" t="s">
        <v>29</v>
      </c>
      <c r="C3954" s="8">
        <f t="shared" si="109"/>
        <v>42990</v>
      </c>
      <c r="D3954" s="7">
        <v>5</v>
      </c>
      <c r="E3954" s="7" t="str">
        <f t="shared" si="107"/>
        <v>S37429905</v>
      </c>
      <c r="F3954" s="3" t="s">
        <v>12</v>
      </c>
      <c r="G3954" s="2" t="s">
        <v>7303</v>
      </c>
      <c r="H3954" s="2" t="s">
        <v>7303</v>
      </c>
      <c r="I3954" s="2" t="s">
        <v>7304</v>
      </c>
      <c r="J3954" s="2" t="s">
        <v>7305</v>
      </c>
      <c r="K3954" s="194" t="s">
        <v>13</v>
      </c>
      <c r="L3954" s="2">
        <v>61</v>
      </c>
      <c r="M3954" s="194" t="s">
        <v>801</v>
      </c>
      <c r="N3954" s="2" t="s">
        <v>800</v>
      </c>
      <c r="O3954" s="195" t="s">
        <v>423</v>
      </c>
    </row>
    <row r="3955" spans="1:15">
      <c r="A3955" s="7">
        <v>2017</v>
      </c>
      <c r="B3955" s="7" t="s">
        <v>29</v>
      </c>
      <c r="C3955" s="8">
        <f t="shared" si="109"/>
        <v>42990</v>
      </c>
      <c r="D3955" s="7">
        <v>6</v>
      </c>
      <c r="E3955" s="7" t="str">
        <f t="shared" si="107"/>
        <v>S37429906</v>
      </c>
      <c r="F3955" s="4">
        <v>42979</v>
      </c>
      <c r="G3955" s="2" t="s">
        <v>7306</v>
      </c>
      <c r="H3955" s="2" t="s">
        <v>7306</v>
      </c>
      <c r="I3955" s="2" t="s">
        <v>7307</v>
      </c>
      <c r="J3955" s="2" t="s">
        <v>3061</v>
      </c>
      <c r="K3955" s="194" t="s">
        <v>13</v>
      </c>
      <c r="L3955" s="2">
        <v>60</v>
      </c>
      <c r="M3955" s="194" t="s">
        <v>512</v>
      </c>
      <c r="N3955" s="2" t="s">
        <v>506</v>
      </c>
      <c r="O3955" s="195" t="s">
        <v>520</v>
      </c>
    </row>
    <row r="3956" spans="1:15">
      <c r="A3956" s="7">
        <v>2017</v>
      </c>
      <c r="B3956" s="7" t="s">
        <v>29</v>
      </c>
      <c r="C3956" s="8">
        <f t="shared" si="109"/>
        <v>42990</v>
      </c>
      <c r="D3956" s="7">
        <v>7</v>
      </c>
      <c r="E3956" s="7" t="str">
        <f t="shared" si="107"/>
        <v>S37429907</v>
      </c>
      <c r="F3956" s="4">
        <v>43009</v>
      </c>
      <c r="G3956" s="2" t="s">
        <v>7308</v>
      </c>
      <c r="H3956" s="2" t="s">
        <v>7308</v>
      </c>
      <c r="I3956" s="2" t="s">
        <v>7309</v>
      </c>
      <c r="J3956" s="2" t="s">
        <v>5943</v>
      </c>
      <c r="K3956" s="194" t="s">
        <v>13</v>
      </c>
      <c r="L3956" s="2">
        <v>59</v>
      </c>
      <c r="M3956" s="194">
        <v>0</v>
      </c>
      <c r="N3956" s="2">
        <v>0</v>
      </c>
      <c r="O3956" s="195">
        <v>100</v>
      </c>
    </row>
    <row r="3957" spans="1:15">
      <c r="A3957" s="7">
        <v>2017</v>
      </c>
      <c r="B3957" s="7" t="s">
        <v>29</v>
      </c>
      <c r="C3957" s="8">
        <f t="shared" si="109"/>
        <v>42990</v>
      </c>
      <c r="D3957" s="7">
        <v>8</v>
      </c>
      <c r="E3957" s="7" t="str">
        <f t="shared" si="107"/>
        <v>S37429908</v>
      </c>
      <c r="F3957" s="4">
        <v>43040</v>
      </c>
      <c r="G3957" s="2" t="s">
        <v>7310</v>
      </c>
      <c r="H3957" s="2" t="s">
        <v>7310</v>
      </c>
      <c r="I3957" s="2" t="s">
        <v>7311</v>
      </c>
      <c r="J3957" s="2" t="s">
        <v>4289</v>
      </c>
      <c r="K3957" s="194" t="s">
        <v>13</v>
      </c>
      <c r="L3957" s="2">
        <v>55</v>
      </c>
      <c r="M3957" s="194">
        <v>0</v>
      </c>
      <c r="N3957" s="2">
        <v>0</v>
      </c>
      <c r="O3957" s="195">
        <v>100</v>
      </c>
    </row>
    <row r="3958" spans="1:15">
      <c r="A3958" s="7">
        <v>2017</v>
      </c>
      <c r="B3958" s="7" t="s">
        <v>29</v>
      </c>
      <c r="C3958" s="8">
        <f t="shared" si="109"/>
        <v>42990</v>
      </c>
      <c r="D3958" s="7">
        <v>9</v>
      </c>
      <c r="E3958" s="7" t="str">
        <f t="shared" si="107"/>
        <v>S37429909</v>
      </c>
      <c r="F3958" s="4">
        <v>43070</v>
      </c>
      <c r="G3958" s="2" t="s">
        <v>7312</v>
      </c>
      <c r="H3958" s="2" t="s">
        <v>7312</v>
      </c>
      <c r="I3958" s="2" t="s">
        <v>7313</v>
      </c>
      <c r="J3958" s="2" t="s">
        <v>343</v>
      </c>
      <c r="K3958" s="194" t="s">
        <v>13</v>
      </c>
      <c r="L3958" s="2">
        <v>51</v>
      </c>
      <c r="M3958" s="194" t="s">
        <v>519</v>
      </c>
      <c r="N3958" s="2" t="s">
        <v>512</v>
      </c>
      <c r="O3958" s="195" t="s">
        <v>2513</v>
      </c>
    </row>
    <row r="3959" spans="1:15">
      <c r="A3959" s="7">
        <v>2017</v>
      </c>
      <c r="B3959" s="7" t="s">
        <v>29</v>
      </c>
      <c r="C3959" s="8">
        <f t="shared" si="109"/>
        <v>42990</v>
      </c>
      <c r="D3959" s="7">
        <v>10</v>
      </c>
      <c r="E3959" s="7" t="str">
        <f t="shared" si="107"/>
        <v>S374299010</v>
      </c>
      <c r="F3959" s="3" t="s">
        <v>151</v>
      </c>
      <c r="G3959" s="2" t="s">
        <v>7314</v>
      </c>
      <c r="H3959" s="2" t="s">
        <v>7314</v>
      </c>
      <c r="I3959" s="2" t="s">
        <v>7315</v>
      </c>
      <c r="J3959" s="2" t="s">
        <v>1067</v>
      </c>
      <c r="K3959" s="194" t="s">
        <v>13</v>
      </c>
      <c r="L3959" s="2">
        <v>41</v>
      </c>
      <c r="M3959" s="194" t="s">
        <v>585</v>
      </c>
      <c r="N3959" s="2" t="s">
        <v>1501</v>
      </c>
      <c r="O3959" s="195" t="s">
        <v>1180</v>
      </c>
    </row>
    <row r="3960" spans="1:15">
      <c r="A3960" s="7">
        <v>2017</v>
      </c>
      <c r="B3960" s="7" t="s">
        <v>29</v>
      </c>
      <c r="C3960" s="8">
        <f t="shared" si="109"/>
        <v>42990</v>
      </c>
      <c r="D3960" s="7">
        <v>11</v>
      </c>
      <c r="E3960" s="7" t="str">
        <f t="shared" si="107"/>
        <v>S374299011</v>
      </c>
      <c r="F3960" s="3">
        <v>2019</v>
      </c>
      <c r="G3960" s="2" t="s">
        <v>7316</v>
      </c>
      <c r="H3960" s="2" t="s">
        <v>7316</v>
      </c>
      <c r="I3960" s="2" t="s">
        <v>7317</v>
      </c>
      <c r="J3960" s="2" t="s">
        <v>274</v>
      </c>
      <c r="K3960" s="194" t="s">
        <v>13</v>
      </c>
      <c r="L3960" s="2">
        <v>30</v>
      </c>
      <c r="M3960" s="194">
        <v>16</v>
      </c>
      <c r="N3960" s="2">
        <v>40</v>
      </c>
      <c r="O3960" s="195">
        <v>44</v>
      </c>
    </row>
    <row r="3961" spans="1:15">
      <c r="A3961" s="7">
        <v>2017</v>
      </c>
      <c r="B3961" s="7" t="s">
        <v>29</v>
      </c>
      <c r="C3961" s="8">
        <f t="shared" si="109"/>
        <v>42990</v>
      </c>
      <c r="D3961" s="7">
        <v>12</v>
      </c>
      <c r="E3961" s="7" t="str">
        <f t="shared" si="107"/>
        <v>S374299012</v>
      </c>
      <c r="F3961" s="3">
        <v>2020</v>
      </c>
      <c r="G3961" s="2" t="s">
        <v>7318</v>
      </c>
      <c r="H3961" s="2" t="s">
        <v>7318</v>
      </c>
      <c r="I3961" s="2" t="s">
        <v>7319</v>
      </c>
      <c r="J3961" s="2" t="s">
        <v>754</v>
      </c>
      <c r="K3961" s="194" t="s">
        <v>13</v>
      </c>
      <c r="L3961" s="2">
        <v>27</v>
      </c>
      <c r="M3961" s="194" t="s">
        <v>568</v>
      </c>
      <c r="N3961" s="2" t="s">
        <v>3270</v>
      </c>
      <c r="O3961" s="195" t="s">
        <v>4427</v>
      </c>
    </row>
    <row r="3962" spans="1:15">
      <c r="A3962" s="7">
        <v>2017</v>
      </c>
      <c r="B3962" s="7" t="s">
        <v>29</v>
      </c>
      <c r="C3962" s="8">
        <f t="shared" si="109"/>
        <v>42990</v>
      </c>
      <c r="D3962" s="7">
        <v>13</v>
      </c>
      <c r="E3962" s="7" t="str">
        <f t="shared" si="107"/>
        <v>S374299013</v>
      </c>
      <c r="F3962" s="3">
        <v>2021</v>
      </c>
      <c r="G3962" s="2" t="s">
        <v>7320</v>
      </c>
      <c r="H3962" s="2" t="s">
        <v>7320</v>
      </c>
      <c r="I3962" s="2" t="s">
        <v>7321</v>
      </c>
      <c r="J3962" s="2" t="s">
        <v>3264</v>
      </c>
      <c r="K3962" s="194" t="s">
        <v>13</v>
      </c>
      <c r="L3962" s="2">
        <v>21</v>
      </c>
      <c r="M3962" s="194" t="s">
        <v>729</v>
      </c>
      <c r="N3962" s="2" t="s">
        <v>455</v>
      </c>
      <c r="O3962" s="195" t="s">
        <v>740</v>
      </c>
    </row>
    <row r="3963" spans="1:15" ht="15.75" thickBot="1">
      <c r="A3963" s="7">
        <v>2017</v>
      </c>
      <c r="B3963" s="7" t="s">
        <v>29</v>
      </c>
      <c r="C3963" s="8">
        <f t="shared" si="109"/>
        <v>42990</v>
      </c>
      <c r="D3963" s="7">
        <v>14</v>
      </c>
      <c r="E3963" s="7" t="str">
        <f t="shared" si="107"/>
        <v>S374299014</v>
      </c>
      <c r="F3963" s="5">
        <v>2022</v>
      </c>
      <c r="G3963" s="6" t="s">
        <v>7322</v>
      </c>
      <c r="H3963" s="6" t="s">
        <v>7322</v>
      </c>
      <c r="I3963" s="6" t="s">
        <v>7323</v>
      </c>
      <c r="J3963" s="6" t="s">
        <v>1300</v>
      </c>
      <c r="K3963" s="196" t="s">
        <v>13</v>
      </c>
      <c r="L3963" s="6">
        <v>19</v>
      </c>
      <c r="M3963" s="196" t="s">
        <v>585</v>
      </c>
      <c r="N3963" s="6" t="s">
        <v>704</v>
      </c>
      <c r="O3963" s="197" t="s">
        <v>626</v>
      </c>
    </row>
    <row r="3964" spans="1:15" ht="16.5" thickTop="1" thickBot="1">
      <c r="A3964" s="7">
        <v>2017</v>
      </c>
      <c r="B3964" s="7" t="s">
        <v>29</v>
      </c>
      <c r="C3964" s="8">
        <f t="shared" si="109"/>
        <v>42990</v>
      </c>
      <c r="D3964" s="7">
        <v>15</v>
      </c>
      <c r="E3964" s="7" t="str">
        <f t="shared" si="107"/>
        <v>S374299015</v>
      </c>
      <c r="F3964" s="1" t="s">
        <v>15</v>
      </c>
    </row>
    <row r="3965" spans="1:15" ht="16.5" thickTop="1" thickBot="1">
      <c r="A3965" s="7">
        <v>2017</v>
      </c>
      <c r="B3965" s="7" t="s">
        <v>29</v>
      </c>
      <c r="C3965" s="8">
        <f t="shared" si="109"/>
        <v>42990</v>
      </c>
      <c r="D3965" s="7">
        <v>16</v>
      </c>
      <c r="E3965" s="7" t="str">
        <f t="shared" si="107"/>
        <v>S374299016</v>
      </c>
      <c r="F3965" s="338" t="s">
        <v>1</v>
      </c>
      <c r="G3965" s="341" t="s">
        <v>2</v>
      </c>
      <c r="H3965" s="342"/>
      <c r="I3965" s="342"/>
      <c r="J3965" s="343"/>
      <c r="K3965" s="344" t="s">
        <v>3</v>
      </c>
      <c r="L3965" s="343"/>
      <c r="M3965" s="344" t="s">
        <v>144</v>
      </c>
      <c r="N3965" s="342"/>
      <c r="O3965" s="342"/>
    </row>
    <row r="3966" spans="1:15" ht="18" customHeight="1" thickBot="1">
      <c r="A3966" s="7">
        <v>2017</v>
      </c>
      <c r="B3966" s="7" t="s">
        <v>29</v>
      </c>
      <c r="C3966" s="8">
        <f t="shared" si="109"/>
        <v>42990</v>
      </c>
      <c r="D3966" s="7">
        <v>17</v>
      </c>
      <c r="E3966" s="7" t="str">
        <f t="shared" si="107"/>
        <v>S374299017</v>
      </c>
      <c r="F3966" s="339"/>
      <c r="G3966" s="345" t="s">
        <v>5</v>
      </c>
      <c r="H3966" s="347" t="s">
        <v>145</v>
      </c>
      <c r="I3966" s="348"/>
      <c r="J3966" s="349"/>
      <c r="K3966" s="350" t="s">
        <v>6</v>
      </c>
      <c r="L3966" s="352" t="s">
        <v>7</v>
      </c>
      <c r="M3966" s="350" t="s">
        <v>8</v>
      </c>
      <c r="N3966" s="354" t="s">
        <v>146</v>
      </c>
      <c r="O3966" s="356" t="s">
        <v>147</v>
      </c>
    </row>
    <row r="3967" spans="1:15" ht="15.75" thickBot="1">
      <c r="A3967" s="7">
        <v>2017</v>
      </c>
      <c r="B3967" s="7" t="s">
        <v>29</v>
      </c>
      <c r="C3967" s="8">
        <f t="shared" si="109"/>
        <v>42990</v>
      </c>
      <c r="D3967" s="7">
        <v>18</v>
      </c>
      <c r="E3967" s="7" t="str">
        <f t="shared" si="107"/>
        <v>S374299018</v>
      </c>
      <c r="F3967" s="340"/>
      <c r="G3967" s="346"/>
      <c r="H3967" s="191" t="s">
        <v>9</v>
      </c>
      <c r="I3967" s="192" t="s">
        <v>18</v>
      </c>
      <c r="J3967" s="193" t="s">
        <v>11</v>
      </c>
      <c r="K3967" s="351"/>
      <c r="L3967" s="353"/>
      <c r="M3967" s="351"/>
      <c r="N3967" s="355"/>
      <c r="O3967" s="357"/>
    </row>
    <row r="3968" spans="1:15">
      <c r="A3968" s="7">
        <v>2017</v>
      </c>
      <c r="B3968" s="7" t="s">
        <v>29</v>
      </c>
      <c r="C3968" s="8">
        <f t="shared" si="109"/>
        <v>42990</v>
      </c>
      <c r="D3968" s="7">
        <v>19</v>
      </c>
      <c r="E3968" s="7" t="str">
        <f t="shared" si="107"/>
        <v>S374299019</v>
      </c>
      <c r="F3968" s="3" t="s">
        <v>16</v>
      </c>
      <c r="G3968" s="2" t="s">
        <v>7324</v>
      </c>
      <c r="H3968" s="2" t="s">
        <v>7324</v>
      </c>
      <c r="I3968" s="2" t="s">
        <v>7325</v>
      </c>
      <c r="J3968" s="2" t="s">
        <v>3370</v>
      </c>
      <c r="K3968" s="194" t="s">
        <v>13</v>
      </c>
      <c r="L3968" s="2">
        <v>59</v>
      </c>
      <c r="M3968" s="194" t="s">
        <v>483</v>
      </c>
      <c r="N3968" s="2" t="s">
        <v>1116</v>
      </c>
      <c r="O3968" s="195">
        <v>25</v>
      </c>
    </row>
    <row r="3969" spans="1:15">
      <c r="A3969" s="7">
        <v>2017</v>
      </c>
      <c r="B3969" s="7" t="s">
        <v>29</v>
      </c>
      <c r="C3969" s="8">
        <f t="shared" si="109"/>
        <v>42990</v>
      </c>
      <c r="D3969" s="7">
        <v>20</v>
      </c>
      <c r="E3969" s="7" t="str">
        <f t="shared" si="107"/>
        <v>S374299020</v>
      </c>
      <c r="F3969" s="4">
        <v>42979</v>
      </c>
      <c r="G3969" s="2" t="s">
        <v>7326</v>
      </c>
      <c r="H3969" s="2" t="s">
        <v>7326</v>
      </c>
      <c r="I3969" s="2" t="s">
        <v>7327</v>
      </c>
      <c r="J3969" s="2" t="s">
        <v>2805</v>
      </c>
      <c r="K3969" s="194" t="s">
        <v>13</v>
      </c>
      <c r="L3969" s="2">
        <v>59</v>
      </c>
      <c r="M3969" s="194" t="s">
        <v>303</v>
      </c>
      <c r="N3969" s="2" t="s">
        <v>1248</v>
      </c>
      <c r="O3969" s="195" t="s">
        <v>1917</v>
      </c>
    </row>
    <row r="3970" spans="1:15">
      <c r="A3970" s="7">
        <v>2017</v>
      </c>
      <c r="B3970" s="7" t="s">
        <v>29</v>
      </c>
      <c r="C3970" s="8">
        <f t="shared" si="109"/>
        <v>42990</v>
      </c>
      <c r="D3970" s="7">
        <v>21</v>
      </c>
      <c r="E3970" s="7" t="str">
        <f t="shared" si="107"/>
        <v>S374299021</v>
      </c>
      <c r="F3970" s="4">
        <v>43009</v>
      </c>
      <c r="G3970" s="2" t="s">
        <v>7328</v>
      </c>
      <c r="H3970" s="2" t="s">
        <v>7328</v>
      </c>
      <c r="I3970" s="2" t="s">
        <v>7329</v>
      </c>
      <c r="J3970" s="2" t="s">
        <v>3775</v>
      </c>
      <c r="K3970" s="194" t="s">
        <v>13</v>
      </c>
      <c r="L3970" s="2">
        <v>51</v>
      </c>
      <c r="M3970" s="194">
        <v>0</v>
      </c>
      <c r="N3970" s="2">
        <v>0</v>
      </c>
      <c r="O3970" s="195">
        <v>100</v>
      </c>
    </row>
    <row r="3971" spans="1:15">
      <c r="A3971" s="7">
        <v>2017</v>
      </c>
      <c r="B3971" s="7" t="s">
        <v>29</v>
      </c>
      <c r="C3971" s="8">
        <f t="shared" si="109"/>
        <v>42990</v>
      </c>
      <c r="D3971" s="7">
        <v>22</v>
      </c>
      <c r="E3971" s="7" t="str">
        <f t="shared" si="107"/>
        <v>S374299022</v>
      </c>
      <c r="F3971" s="4">
        <v>43040</v>
      </c>
      <c r="G3971" s="2" t="s">
        <v>7330</v>
      </c>
      <c r="H3971" s="2" t="s">
        <v>7330</v>
      </c>
      <c r="I3971" s="2" t="s">
        <v>7331</v>
      </c>
      <c r="J3971" s="2" t="s">
        <v>5062</v>
      </c>
      <c r="K3971" s="194" t="s">
        <v>13</v>
      </c>
      <c r="L3971" s="2">
        <v>45</v>
      </c>
      <c r="M3971" s="194" t="s">
        <v>1208</v>
      </c>
      <c r="N3971" s="2">
        <v>0</v>
      </c>
      <c r="O3971" s="195" t="s">
        <v>2975</v>
      </c>
    </row>
    <row r="3972" spans="1:15">
      <c r="A3972" s="7">
        <v>2017</v>
      </c>
      <c r="B3972" s="7" t="s">
        <v>29</v>
      </c>
      <c r="C3972" s="8">
        <f t="shared" si="109"/>
        <v>42990</v>
      </c>
      <c r="D3972" s="7">
        <v>23</v>
      </c>
      <c r="E3972" s="7" t="str">
        <f t="shared" si="107"/>
        <v>S374299023</v>
      </c>
      <c r="F3972" s="4">
        <v>43070</v>
      </c>
      <c r="G3972" s="2" t="s">
        <v>7332</v>
      </c>
      <c r="H3972" s="2" t="s">
        <v>7332</v>
      </c>
      <c r="I3972" s="2" t="s">
        <v>7333</v>
      </c>
      <c r="J3972" s="2" t="s">
        <v>1134</v>
      </c>
      <c r="K3972" s="194" t="s">
        <v>13</v>
      </c>
      <c r="L3972" s="2">
        <v>43</v>
      </c>
      <c r="M3972" s="194" t="s">
        <v>3058</v>
      </c>
      <c r="N3972" s="2" t="s">
        <v>984</v>
      </c>
      <c r="O3972" s="195" t="s">
        <v>561</v>
      </c>
    </row>
    <row r="3973" spans="1:15">
      <c r="A3973" s="7">
        <v>2017</v>
      </c>
      <c r="B3973" s="7" t="s">
        <v>29</v>
      </c>
      <c r="C3973" s="8">
        <f t="shared" si="109"/>
        <v>42990</v>
      </c>
      <c r="D3973" s="7">
        <v>24</v>
      </c>
      <c r="E3973" s="7" t="str">
        <f t="shared" si="107"/>
        <v>S374299024</v>
      </c>
      <c r="F3973" s="3" t="s">
        <v>151</v>
      </c>
      <c r="G3973" s="2" t="s">
        <v>7334</v>
      </c>
      <c r="H3973" s="2" t="s">
        <v>7334</v>
      </c>
      <c r="I3973" s="2" t="s">
        <v>7335</v>
      </c>
      <c r="J3973" s="2" t="s">
        <v>2321</v>
      </c>
      <c r="K3973" s="194" t="s">
        <v>13</v>
      </c>
      <c r="L3973" s="2">
        <v>36</v>
      </c>
      <c r="M3973" s="194" t="s">
        <v>484</v>
      </c>
      <c r="N3973" s="2">
        <v>25</v>
      </c>
      <c r="O3973" s="195" t="s">
        <v>484</v>
      </c>
    </row>
    <row r="3974" spans="1:15">
      <c r="A3974" s="7">
        <v>2017</v>
      </c>
      <c r="B3974" s="7" t="s">
        <v>29</v>
      </c>
      <c r="C3974" s="8">
        <f t="shared" si="109"/>
        <v>42990</v>
      </c>
      <c r="D3974" s="7">
        <v>25</v>
      </c>
      <c r="E3974" s="7" t="str">
        <f t="shared" si="107"/>
        <v>S374299025</v>
      </c>
      <c r="F3974" s="3">
        <v>2019</v>
      </c>
      <c r="G3974" s="2" t="s">
        <v>7336</v>
      </c>
      <c r="H3974" s="2" t="s">
        <v>7336</v>
      </c>
      <c r="I3974" s="2" t="s">
        <v>7337</v>
      </c>
      <c r="J3974" s="2" t="s">
        <v>4371</v>
      </c>
      <c r="K3974" s="194" t="s">
        <v>13</v>
      </c>
      <c r="L3974" s="2">
        <v>30</v>
      </c>
      <c r="M3974" s="194" t="s">
        <v>257</v>
      </c>
      <c r="N3974" s="2" t="s">
        <v>3695</v>
      </c>
      <c r="O3974" s="195" t="s">
        <v>3028</v>
      </c>
    </row>
    <row r="3975" spans="1:15">
      <c r="A3975" s="7">
        <v>2017</v>
      </c>
      <c r="B3975" s="7" t="s">
        <v>29</v>
      </c>
      <c r="C3975" s="8">
        <f t="shared" si="109"/>
        <v>42990</v>
      </c>
      <c r="D3975" s="7">
        <v>26</v>
      </c>
      <c r="E3975" s="7" t="str">
        <f t="shared" si="107"/>
        <v>S374299026</v>
      </c>
      <c r="F3975" s="3">
        <v>2020</v>
      </c>
      <c r="G3975" s="2" t="s">
        <v>7338</v>
      </c>
      <c r="H3975" s="2" t="s">
        <v>7338</v>
      </c>
      <c r="I3975" s="2" t="s">
        <v>7339</v>
      </c>
      <c r="J3975" s="2" t="s">
        <v>3661</v>
      </c>
      <c r="K3975" s="194" t="s">
        <v>13</v>
      </c>
      <c r="L3975" s="2">
        <v>26</v>
      </c>
      <c r="M3975" s="194" t="s">
        <v>3058</v>
      </c>
      <c r="N3975" s="2" t="s">
        <v>383</v>
      </c>
      <c r="O3975" s="195" t="s">
        <v>525</v>
      </c>
    </row>
    <row r="3976" spans="1:15">
      <c r="A3976" s="7">
        <v>2017</v>
      </c>
      <c r="B3976" s="7" t="s">
        <v>29</v>
      </c>
      <c r="C3976" s="8">
        <f t="shared" si="109"/>
        <v>42990</v>
      </c>
      <c r="D3976" s="7">
        <v>27</v>
      </c>
      <c r="E3976" s="7" t="str">
        <f t="shared" si="107"/>
        <v>S374299027</v>
      </c>
      <c r="F3976" s="3">
        <v>2021</v>
      </c>
      <c r="G3976" s="2" t="s">
        <v>7340</v>
      </c>
      <c r="H3976" s="2" t="s">
        <v>7340</v>
      </c>
      <c r="I3976" s="2" t="s">
        <v>7341</v>
      </c>
      <c r="J3976" s="2" t="s">
        <v>558</v>
      </c>
      <c r="K3976" s="194" t="s">
        <v>13</v>
      </c>
      <c r="L3976" s="2">
        <v>20</v>
      </c>
      <c r="M3976" s="194">
        <v>25</v>
      </c>
      <c r="N3976" s="2" t="s">
        <v>461</v>
      </c>
      <c r="O3976" s="195" t="s">
        <v>482</v>
      </c>
    </row>
    <row r="3977" spans="1:15" ht="15.75" thickBot="1">
      <c r="A3977" s="7">
        <v>2017</v>
      </c>
      <c r="B3977" s="7" t="s">
        <v>29</v>
      </c>
      <c r="C3977" s="8">
        <f t="shared" si="109"/>
        <v>42990</v>
      </c>
      <c r="D3977" s="7">
        <v>28</v>
      </c>
      <c r="E3977" s="7" t="str">
        <f t="shared" si="107"/>
        <v>S374299028</v>
      </c>
      <c r="F3977" s="5">
        <v>2022</v>
      </c>
      <c r="G3977" s="6" t="s">
        <v>7342</v>
      </c>
      <c r="H3977" s="6" t="s">
        <v>7342</v>
      </c>
      <c r="I3977" s="6" t="s">
        <v>5149</v>
      </c>
      <c r="J3977" s="6" t="s">
        <v>6677</v>
      </c>
      <c r="K3977" s="196" t="s">
        <v>13</v>
      </c>
      <c r="L3977" s="6">
        <v>19</v>
      </c>
      <c r="M3977" s="196" t="s">
        <v>551</v>
      </c>
      <c r="N3977" s="6" t="s">
        <v>2623</v>
      </c>
      <c r="O3977" s="197" t="s">
        <v>3028</v>
      </c>
    </row>
    <row r="3978" spans="1:15" ht="16.5" thickTop="1" thickBot="1">
      <c r="A3978" s="7">
        <v>2017</v>
      </c>
      <c r="B3978" s="7" t="s">
        <v>28</v>
      </c>
      <c r="C3978" s="8">
        <f>C3977+7</f>
        <v>42997</v>
      </c>
      <c r="D3978" s="7">
        <v>1</v>
      </c>
      <c r="E3978" s="7" t="str">
        <f t="shared" si="107"/>
        <v>S38429971</v>
      </c>
      <c r="F3978" s="1" t="s">
        <v>0</v>
      </c>
    </row>
    <row r="3979" spans="1:15" ht="16.5" thickTop="1" thickBot="1">
      <c r="A3979" s="7">
        <v>2017</v>
      </c>
      <c r="B3979" s="7" t="s">
        <v>28</v>
      </c>
      <c r="C3979" s="8">
        <f>C3978</f>
        <v>42997</v>
      </c>
      <c r="D3979" s="7">
        <v>2</v>
      </c>
      <c r="E3979" s="7" t="str">
        <f t="shared" si="107"/>
        <v>S38429972</v>
      </c>
      <c r="F3979" s="338" t="s">
        <v>1</v>
      </c>
      <c r="G3979" s="341" t="s">
        <v>2</v>
      </c>
      <c r="H3979" s="342"/>
      <c r="I3979" s="342"/>
      <c r="J3979" s="343"/>
      <c r="K3979" s="344" t="s">
        <v>3</v>
      </c>
      <c r="L3979" s="343"/>
      <c r="M3979" s="344" t="s">
        <v>144</v>
      </c>
      <c r="N3979" s="342"/>
      <c r="O3979" s="342"/>
    </row>
    <row r="3980" spans="1:15" ht="18" customHeight="1" thickBot="1">
      <c r="A3980" s="7">
        <v>2017</v>
      </c>
      <c r="B3980" s="7" t="s">
        <v>28</v>
      </c>
      <c r="C3980" s="8">
        <f t="shared" ref="C3980:C4005" si="110">C3979</f>
        <v>42997</v>
      </c>
      <c r="D3980" s="7">
        <v>3</v>
      </c>
      <c r="E3980" s="7" t="str">
        <f t="shared" si="107"/>
        <v>S38429973</v>
      </c>
      <c r="F3980" s="339"/>
      <c r="G3980" s="345" t="s">
        <v>5</v>
      </c>
      <c r="H3980" s="347" t="s">
        <v>145</v>
      </c>
      <c r="I3980" s="348"/>
      <c r="J3980" s="349"/>
      <c r="K3980" s="350" t="s">
        <v>6</v>
      </c>
      <c r="L3980" s="352" t="s">
        <v>7</v>
      </c>
      <c r="M3980" s="350" t="s">
        <v>8</v>
      </c>
      <c r="N3980" s="354" t="s">
        <v>146</v>
      </c>
      <c r="O3980" s="356" t="s">
        <v>147</v>
      </c>
    </row>
    <row r="3981" spans="1:15" ht="15.75" thickBot="1">
      <c r="A3981" s="7">
        <v>2017</v>
      </c>
      <c r="B3981" s="7" t="s">
        <v>28</v>
      </c>
      <c r="C3981" s="8">
        <f t="shared" si="110"/>
        <v>42997</v>
      </c>
      <c r="D3981" s="7">
        <v>4</v>
      </c>
      <c r="E3981" s="7" t="str">
        <f t="shared" si="107"/>
        <v>S38429974</v>
      </c>
      <c r="F3981" s="340"/>
      <c r="G3981" s="346"/>
      <c r="H3981" s="191" t="s">
        <v>9</v>
      </c>
      <c r="I3981" s="192" t="s">
        <v>18</v>
      </c>
      <c r="J3981" s="193" t="s">
        <v>11</v>
      </c>
      <c r="K3981" s="351"/>
      <c r="L3981" s="353"/>
      <c r="M3981" s="351"/>
      <c r="N3981" s="355"/>
      <c r="O3981" s="357"/>
    </row>
    <row r="3982" spans="1:15">
      <c r="A3982" s="7">
        <v>2017</v>
      </c>
      <c r="B3982" s="7" t="s">
        <v>28</v>
      </c>
      <c r="C3982" s="8">
        <f t="shared" si="110"/>
        <v>42997</v>
      </c>
      <c r="D3982" s="7">
        <v>5</v>
      </c>
      <c r="E3982" s="7" t="str">
        <f t="shared" ref="E3982:E4045" si="111">B3982&amp;C3982&amp;D3982</f>
        <v>S38429975</v>
      </c>
      <c r="F3982" s="3" t="s">
        <v>12</v>
      </c>
      <c r="G3982" s="2">
        <v>-55</v>
      </c>
      <c r="H3982" s="2" t="s">
        <v>7343</v>
      </c>
      <c r="I3982" s="2" t="s">
        <v>7344</v>
      </c>
      <c r="J3982" s="2" t="s">
        <v>2437</v>
      </c>
      <c r="K3982" s="194" t="s">
        <v>17</v>
      </c>
      <c r="L3982" s="2">
        <v>61</v>
      </c>
      <c r="M3982" s="194" t="s">
        <v>730</v>
      </c>
      <c r="N3982" s="2" t="s">
        <v>1715</v>
      </c>
      <c r="O3982" s="195" t="s">
        <v>1913</v>
      </c>
    </row>
    <row r="3983" spans="1:15">
      <c r="A3983" s="7">
        <v>2017</v>
      </c>
      <c r="B3983" s="7" t="s">
        <v>28</v>
      </c>
      <c r="C3983" s="8">
        <f t="shared" si="110"/>
        <v>42997</v>
      </c>
      <c r="D3983" s="7">
        <v>6</v>
      </c>
      <c r="E3983" s="7" t="str">
        <f t="shared" si="111"/>
        <v>S38429976</v>
      </c>
      <c r="F3983" s="4">
        <v>42979</v>
      </c>
      <c r="G3983" s="2">
        <v>460</v>
      </c>
      <c r="H3983" s="2" t="s">
        <v>7345</v>
      </c>
      <c r="I3983" s="2" t="s">
        <v>7346</v>
      </c>
      <c r="J3983" s="2" t="s">
        <v>3760</v>
      </c>
      <c r="K3983" s="194" t="s">
        <v>17</v>
      </c>
      <c r="L3983" s="2">
        <v>60</v>
      </c>
      <c r="M3983" s="194" t="s">
        <v>922</v>
      </c>
      <c r="N3983" s="2">
        <v>0</v>
      </c>
      <c r="O3983" s="195" t="s">
        <v>2984</v>
      </c>
    </row>
    <row r="3984" spans="1:15">
      <c r="A3984" s="7">
        <v>2017</v>
      </c>
      <c r="B3984" s="7" t="s">
        <v>28</v>
      </c>
      <c r="C3984" s="8">
        <f t="shared" si="110"/>
        <v>42997</v>
      </c>
      <c r="D3984" s="7">
        <v>7</v>
      </c>
      <c r="E3984" s="7" t="str">
        <f t="shared" si="111"/>
        <v>S38429977</v>
      </c>
      <c r="F3984" s="4">
        <v>43009</v>
      </c>
      <c r="G3984" s="2">
        <v>423</v>
      </c>
      <c r="H3984" s="2" t="s">
        <v>7347</v>
      </c>
      <c r="I3984" s="2" t="s">
        <v>7348</v>
      </c>
      <c r="J3984" s="2" t="s">
        <v>3631</v>
      </c>
      <c r="K3984" s="194" t="s">
        <v>17</v>
      </c>
      <c r="L3984" s="2">
        <v>62</v>
      </c>
      <c r="M3984" s="194">
        <v>0</v>
      </c>
      <c r="N3984" s="2">
        <v>0</v>
      </c>
      <c r="O3984" s="195">
        <v>100</v>
      </c>
    </row>
    <row r="3985" spans="1:15">
      <c r="A3985" s="7">
        <v>2017</v>
      </c>
      <c r="B3985" s="7" t="s">
        <v>28</v>
      </c>
      <c r="C3985" s="8">
        <f t="shared" si="110"/>
        <v>42997</v>
      </c>
      <c r="D3985" s="7">
        <v>8</v>
      </c>
      <c r="E3985" s="7" t="str">
        <f t="shared" si="111"/>
        <v>S38429978</v>
      </c>
      <c r="F3985" s="4">
        <v>43040</v>
      </c>
      <c r="G3985" s="2">
        <v>330</v>
      </c>
      <c r="H3985" s="2" t="s">
        <v>7349</v>
      </c>
      <c r="I3985" s="2" t="s">
        <v>7350</v>
      </c>
      <c r="J3985" s="2" t="s">
        <v>2578</v>
      </c>
      <c r="K3985" s="194" t="s">
        <v>17</v>
      </c>
      <c r="L3985" s="2">
        <v>58</v>
      </c>
      <c r="M3985" s="194">
        <v>0</v>
      </c>
      <c r="N3985" s="2">
        <v>0</v>
      </c>
      <c r="O3985" s="195">
        <v>100</v>
      </c>
    </row>
    <row r="3986" spans="1:15">
      <c r="A3986" s="7">
        <v>2017</v>
      </c>
      <c r="B3986" s="7" t="s">
        <v>28</v>
      </c>
      <c r="C3986" s="8">
        <f t="shared" si="110"/>
        <v>42997</v>
      </c>
      <c r="D3986" s="7">
        <v>9</v>
      </c>
      <c r="E3986" s="7" t="str">
        <f t="shared" si="111"/>
        <v>S38429979</v>
      </c>
      <c r="F3986" s="4">
        <v>43070</v>
      </c>
      <c r="G3986" s="2">
        <v>295</v>
      </c>
      <c r="H3986" s="2" t="s">
        <v>7351</v>
      </c>
      <c r="I3986" s="2" t="s">
        <v>7352</v>
      </c>
      <c r="J3986" s="2" t="s">
        <v>2580</v>
      </c>
      <c r="K3986" s="194" t="s">
        <v>17</v>
      </c>
      <c r="L3986" s="2">
        <v>56</v>
      </c>
      <c r="M3986" s="194">
        <v>5</v>
      </c>
      <c r="N3986" s="2">
        <v>0</v>
      </c>
      <c r="O3986" s="195">
        <v>95</v>
      </c>
    </row>
    <row r="3987" spans="1:15">
      <c r="A3987" s="7">
        <v>2017</v>
      </c>
      <c r="B3987" s="7" t="s">
        <v>28</v>
      </c>
      <c r="C3987" s="8">
        <f t="shared" si="110"/>
        <v>42997</v>
      </c>
      <c r="D3987" s="7">
        <v>10</v>
      </c>
      <c r="E3987" s="7" t="str">
        <f t="shared" si="111"/>
        <v>S384299710</v>
      </c>
      <c r="F3987" s="3" t="s">
        <v>151</v>
      </c>
      <c r="G3987" s="2">
        <v>215</v>
      </c>
      <c r="H3987" s="2" t="s">
        <v>7353</v>
      </c>
      <c r="I3987" s="2" t="s">
        <v>7354</v>
      </c>
      <c r="J3987" s="2" t="s">
        <v>3460</v>
      </c>
      <c r="K3987" s="194" t="s">
        <v>17</v>
      </c>
      <c r="L3987" s="2">
        <v>42</v>
      </c>
      <c r="M3987" s="194">
        <v>0</v>
      </c>
      <c r="N3987" s="2" t="s">
        <v>519</v>
      </c>
      <c r="O3987" s="195" t="s">
        <v>1844</v>
      </c>
    </row>
    <row r="3988" spans="1:15">
      <c r="A3988" s="7">
        <v>2017</v>
      </c>
      <c r="B3988" s="7" t="s">
        <v>28</v>
      </c>
      <c r="C3988" s="8">
        <f t="shared" si="110"/>
        <v>42997</v>
      </c>
      <c r="D3988" s="7">
        <v>11</v>
      </c>
      <c r="E3988" s="7" t="str">
        <f t="shared" si="111"/>
        <v>S384299711</v>
      </c>
      <c r="F3988" s="3">
        <v>2019</v>
      </c>
      <c r="G3988" s="2">
        <v>180</v>
      </c>
      <c r="H3988" s="2" t="s">
        <v>3517</v>
      </c>
      <c r="I3988" s="2" t="s">
        <v>2809</v>
      </c>
      <c r="J3988" s="2" t="s">
        <v>317</v>
      </c>
      <c r="K3988" s="194" t="s">
        <v>17</v>
      </c>
      <c r="L3988" s="2">
        <v>36</v>
      </c>
      <c r="M3988" s="194" t="s">
        <v>343</v>
      </c>
      <c r="N3988" s="2" t="s">
        <v>301</v>
      </c>
      <c r="O3988" s="195" t="s">
        <v>535</v>
      </c>
    </row>
    <row r="3989" spans="1:15">
      <c r="A3989" s="7">
        <v>2017</v>
      </c>
      <c r="B3989" s="7" t="s">
        <v>28</v>
      </c>
      <c r="C3989" s="8">
        <f t="shared" si="110"/>
        <v>42997</v>
      </c>
      <c r="D3989" s="7">
        <v>12</v>
      </c>
      <c r="E3989" s="7" t="str">
        <f t="shared" si="111"/>
        <v>S384299712</v>
      </c>
      <c r="F3989" s="3">
        <v>2020</v>
      </c>
      <c r="G3989" s="2">
        <v>165</v>
      </c>
      <c r="H3989" s="2" t="s">
        <v>7355</v>
      </c>
      <c r="I3989" s="2" t="s">
        <v>7356</v>
      </c>
      <c r="J3989" s="2" t="s">
        <v>269</v>
      </c>
      <c r="K3989" s="194" t="s">
        <v>17</v>
      </c>
      <c r="L3989" s="2">
        <v>30</v>
      </c>
      <c r="M3989" s="194" t="s">
        <v>1646</v>
      </c>
      <c r="N3989" s="2" t="s">
        <v>400</v>
      </c>
      <c r="O3989" s="195" t="s">
        <v>740</v>
      </c>
    </row>
    <row r="3990" spans="1:15">
      <c r="A3990" s="7">
        <v>2017</v>
      </c>
      <c r="B3990" s="7" t="s">
        <v>28</v>
      </c>
      <c r="C3990" s="8">
        <f t="shared" si="110"/>
        <v>42997</v>
      </c>
      <c r="D3990" s="7">
        <v>13</v>
      </c>
      <c r="E3990" s="7" t="str">
        <f t="shared" si="111"/>
        <v>S384299713</v>
      </c>
      <c r="F3990" s="3">
        <v>2021</v>
      </c>
      <c r="G3990" s="2">
        <v>160</v>
      </c>
      <c r="H3990" s="2" t="s">
        <v>7357</v>
      </c>
      <c r="I3990" s="2" t="s">
        <v>7358</v>
      </c>
      <c r="J3990" s="2" t="s">
        <v>3061</v>
      </c>
      <c r="K3990" s="194" t="s">
        <v>17</v>
      </c>
      <c r="L3990" s="2">
        <v>26</v>
      </c>
      <c r="M3990" s="194" t="s">
        <v>1263</v>
      </c>
      <c r="N3990" s="2" t="s">
        <v>4427</v>
      </c>
      <c r="O3990" s="195" t="s">
        <v>972</v>
      </c>
    </row>
    <row r="3991" spans="1:15" ht="15.75" thickBot="1">
      <c r="A3991" s="7">
        <v>2017</v>
      </c>
      <c r="B3991" s="7" t="s">
        <v>28</v>
      </c>
      <c r="C3991" s="8">
        <f t="shared" si="110"/>
        <v>42997</v>
      </c>
      <c r="D3991" s="7">
        <v>14</v>
      </c>
      <c r="E3991" s="7" t="str">
        <f t="shared" si="111"/>
        <v>S384299714</v>
      </c>
      <c r="F3991" s="5">
        <v>2022</v>
      </c>
      <c r="G3991" s="6">
        <v>155</v>
      </c>
      <c r="H3991" s="6" t="s">
        <v>7359</v>
      </c>
      <c r="I3991" s="6" t="s">
        <v>5639</v>
      </c>
      <c r="J3991" s="6" t="s">
        <v>2084</v>
      </c>
      <c r="K3991" s="196" t="s">
        <v>17</v>
      </c>
      <c r="L3991" s="6">
        <v>19</v>
      </c>
      <c r="M3991" s="196" t="s">
        <v>312</v>
      </c>
      <c r="N3991" s="6" t="s">
        <v>2107</v>
      </c>
      <c r="O3991" s="197" t="s">
        <v>730</v>
      </c>
    </row>
    <row r="3992" spans="1:15" ht="16.5" thickTop="1" thickBot="1">
      <c r="A3992" s="7">
        <v>2017</v>
      </c>
      <c r="B3992" s="7" t="s">
        <v>28</v>
      </c>
      <c r="C3992" s="8">
        <f t="shared" si="110"/>
        <v>42997</v>
      </c>
      <c r="D3992" s="7">
        <v>15</v>
      </c>
      <c r="E3992" s="7" t="str">
        <f t="shared" si="111"/>
        <v>S384299715</v>
      </c>
      <c r="F3992" s="1" t="s">
        <v>15</v>
      </c>
    </row>
    <row r="3993" spans="1:15" ht="16.5" thickTop="1" thickBot="1">
      <c r="A3993" s="7">
        <v>2017</v>
      </c>
      <c r="B3993" s="7" t="s">
        <v>28</v>
      </c>
      <c r="C3993" s="8">
        <f t="shared" si="110"/>
        <v>42997</v>
      </c>
      <c r="D3993" s="7">
        <v>16</v>
      </c>
      <c r="E3993" s="7" t="str">
        <f t="shared" si="111"/>
        <v>S384299716</v>
      </c>
      <c r="F3993" s="338" t="s">
        <v>1</v>
      </c>
      <c r="G3993" s="341" t="s">
        <v>2</v>
      </c>
      <c r="H3993" s="342"/>
      <c r="I3993" s="342"/>
      <c r="J3993" s="343"/>
      <c r="K3993" s="344" t="s">
        <v>3</v>
      </c>
      <c r="L3993" s="343"/>
      <c r="M3993" s="344" t="s">
        <v>144</v>
      </c>
      <c r="N3993" s="342"/>
      <c r="O3993" s="342"/>
    </row>
    <row r="3994" spans="1:15" ht="18" customHeight="1" thickBot="1">
      <c r="A3994" s="7">
        <v>2017</v>
      </c>
      <c r="B3994" s="7" t="s">
        <v>28</v>
      </c>
      <c r="C3994" s="8">
        <f t="shared" si="110"/>
        <v>42997</v>
      </c>
      <c r="D3994" s="7">
        <v>17</v>
      </c>
      <c r="E3994" s="7" t="str">
        <f t="shared" si="111"/>
        <v>S384299717</v>
      </c>
      <c r="F3994" s="339"/>
      <c r="G3994" s="345" t="s">
        <v>5</v>
      </c>
      <c r="H3994" s="347" t="s">
        <v>145</v>
      </c>
      <c r="I3994" s="348"/>
      <c r="J3994" s="349"/>
      <c r="K3994" s="350" t="s">
        <v>6</v>
      </c>
      <c r="L3994" s="352" t="s">
        <v>7</v>
      </c>
      <c r="M3994" s="350" t="s">
        <v>8</v>
      </c>
      <c r="N3994" s="354" t="s">
        <v>146</v>
      </c>
      <c r="O3994" s="356" t="s">
        <v>147</v>
      </c>
    </row>
    <row r="3995" spans="1:15" ht="15.75" thickBot="1">
      <c r="A3995" s="7">
        <v>2017</v>
      </c>
      <c r="B3995" s="7" t="s">
        <v>28</v>
      </c>
      <c r="C3995" s="8">
        <f t="shared" si="110"/>
        <v>42997</v>
      </c>
      <c r="D3995" s="7">
        <v>18</v>
      </c>
      <c r="E3995" s="7" t="str">
        <f t="shared" si="111"/>
        <v>S384299718</v>
      </c>
      <c r="F3995" s="340"/>
      <c r="G3995" s="346"/>
      <c r="H3995" s="191" t="s">
        <v>9</v>
      </c>
      <c r="I3995" s="192" t="s">
        <v>18</v>
      </c>
      <c r="J3995" s="193" t="s">
        <v>11</v>
      </c>
      <c r="K3995" s="351"/>
      <c r="L3995" s="353"/>
      <c r="M3995" s="351"/>
      <c r="N3995" s="355"/>
      <c r="O3995" s="357"/>
    </row>
    <row r="3996" spans="1:15">
      <c r="A3996" s="7">
        <v>2017</v>
      </c>
      <c r="B3996" s="7" t="s">
        <v>28</v>
      </c>
      <c r="C3996" s="8">
        <f t="shared" si="110"/>
        <v>42997</v>
      </c>
      <c r="D3996" s="7">
        <v>19</v>
      </c>
      <c r="E3996" s="7" t="str">
        <f t="shared" si="111"/>
        <v>S384299719</v>
      </c>
      <c r="F3996" s="3" t="s">
        <v>16</v>
      </c>
      <c r="G3996" s="2">
        <v>60</v>
      </c>
      <c r="H3996" s="2" t="s">
        <v>7360</v>
      </c>
      <c r="I3996" s="2" t="s">
        <v>7361</v>
      </c>
      <c r="J3996" s="2" t="s">
        <v>1945</v>
      </c>
      <c r="K3996" s="194" t="s">
        <v>17</v>
      </c>
      <c r="L3996" s="2">
        <v>56</v>
      </c>
      <c r="M3996" s="194">
        <v>15</v>
      </c>
      <c r="N3996" s="2">
        <v>70</v>
      </c>
      <c r="O3996" s="195">
        <v>15</v>
      </c>
    </row>
    <row r="3997" spans="1:15">
      <c r="A3997" s="7">
        <v>2017</v>
      </c>
      <c r="B3997" s="7" t="s">
        <v>28</v>
      </c>
      <c r="C3997" s="8">
        <f t="shared" si="110"/>
        <v>42997</v>
      </c>
      <c r="D3997" s="7">
        <v>20</v>
      </c>
      <c r="E3997" s="7" t="str">
        <f t="shared" si="111"/>
        <v>S384299720</v>
      </c>
      <c r="F3997" s="4">
        <v>42979</v>
      </c>
      <c r="G3997" s="2">
        <v>520</v>
      </c>
      <c r="H3997" s="2" t="s">
        <v>7362</v>
      </c>
      <c r="I3997" s="2" t="s">
        <v>7363</v>
      </c>
      <c r="J3997" s="2" t="s">
        <v>2299</v>
      </c>
      <c r="K3997" s="194" t="s">
        <v>17</v>
      </c>
      <c r="L3997" s="2">
        <v>52</v>
      </c>
      <c r="M3997" s="194" t="s">
        <v>984</v>
      </c>
      <c r="N3997" s="2" t="s">
        <v>984</v>
      </c>
      <c r="O3997" s="195" t="s">
        <v>3607</v>
      </c>
    </row>
    <row r="3998" spans="1:15">
      <c r="A3998" s="7">
        <v>2017</v>
      </c>
      <c r="B3998" s="7" t="s">
        <v>28</v>
      </c>
      <c r="C3998" s="8">
        <f t="shared" si="110"/>
        <v>42997</v>
      </c>
      <c r="D3998" s="7">
        <v>21</v>
      </c>
      <c r="E3998" s="7" t="str">
        <f t="shared" si="111"/>
        <v>S384299721</v>
      </c>
      <c r="F3998" s="4">
        <v>43009</v>
      </c>
      <c r="G3998" s="2">
        <v>483</v>
      </c>
      <c r="H3998" s="2" t="s">
        <v>7364</v>
      </c>
      <c r="I3998" s="2" t="s">
        <v>7365</v>
      </c>
      <c r="J3998" s="2" t="s">
        <v>2545</v>
      </c>
      <c r="K3998" s="194" t="s">
        <v>17</v>
      </c>
      <c r="L3998" s="2">
        <v>49</v>
      </c>
      <c r="M3998" s="194">
        <v>0</v>
      </c>
      <c r="N3998" s="2">
        <v>0</v>
      </c>
      <c r="O3998" s="195">
        <v>100</v>
      </c>
    </row>
    <row r="3999" spans="1:15">
      <c r="A3999" s="7">
        <v>2017</v>
      </c>
      <c r="B3999" s="7" t="s">
        <v>28</v>
      </c>
      <c r="C3999" s="8">
        <f t="shared" si="110"/>
        <v>42997</v>
      </c>
      <c r="D3999" s="7">
        <v>22</v>
      </c>
      <c r="E3999" s="7" t="str">
        <f t="shared" si="111"/>
        <v>S384299722</v>
      </c>
      <c r="F3999" s="4">
        <v>43040</v>
      </c>
      <c r="G3999" s="2">
        <v>390</v>
      </c>
      <c r="H3999" s="2" t="s">
        <v>7366</v>
      </c>
      <c r="I3999" s="2" t="s">
        <v>7367</v>
      </c>
      <c r="J3999" s="2" t="s">
        <v>2352</v>
      </c>
      <c r="K3999" s="194" t="s">
        <v>17</v>
      </c>
      <c r="L3999" s="2">
        <v>45</v>
      </c>
      <c r="M3999" s="194">
        <v>0</v>
      </c>
      <c r="N3999" s="2">
        <v>0</v>
      </c>
      <c r="O3999" s="195">
        <v>100</v>
      </c>
    </row>
    <row r="4000" spans="1:15">
      <c r="A4000" s="7">
        <v>2017</v>
      </c>
      <c r="B4000" s="7" t="s">
        <v>28</v>
      </c>
      <c r="C4000" s="8">
        <f t="shared" si="110"/>
        <v>42997</v>
      </c>
      <c r="D4000" s="7">
        <v>23</v>
      </c>
      <c r="E4000" s="7" t="str">
        <f t="shared" si="111"/>
        <v>S384299723</v>
      </c>
      <c r="F4000" s="4">
        <v>43070</v>
      </c>
      <c r="G4000" s="2">
        <v>355</v>
      </c>
      <c r="H4000" s="2" t="s">
        <v>7368</v>
      </c>
      <c r="I4000" s="2" t="s">
        <v>7369</v>
      </c>
      <c r="J4000" s="2" t="s">
        <v>956</v>
      </c>
      <c r="K4000" s="194" t="s">
        <v>17</v>
      </c>
      <c r="L4000" s="2">
        <v>42</v>
      </c>
      <c r="M4000" s="194">
        <v>0</v>
      </c>
      <c r="N4000" s="2">
        <v>0</v>
      </c>
      <c r="O4000" s="195">
        <v>100</v>
      </c>
    </row>
    <row r="4001" spans="1:15">
      <c r="A4001" s="7">
        <v>2017</v>
      </c>
      <c r="B4001" s="7" t="s">
        <v>28</v>
      </c>
      <c r="C4001" s="8">
        <f t="shared" si="110"/>
        <v>42997</v>
      </c>
      <c r="D4001" s="7">
        <v>24</v>
      </c>
      <c r="E4001" s="7" t="str">
        <f t="shared" si="111"/>
        <v>S384299724</v>
      </c>
      <c r="F4001" s="3" t="s">
        <v>151</v>
      </c>
      <c r="G4001" s="2">
        <v>275</v>
      </c>
      <c r="H4001" s="2" t="s">
        <v>7370</v>
      </c>
      <c r="I4001" s="2" t="s">
        <v>7371</v>
      </c>
      <c r="J4001" s="2" t="s">
        <v>2010</v>
      </c>
      <c r="K4001" s="194" t="s">
        <v>17</v>
      </c>
      <c r="L4001" s="2">
        <v>35</v>
      </c>
      <c r="M4001" s="194" t="s">
        <v>3767</v>
      </c>
      <c r="N4001" s="2" t="s">
        <v>1629</v>
      </c>
      <c r="O4001" s="195" t="s">
        <v>7372</v>
      </c>
    </row>
    <row r="4002" spans="1:15">
      <c r="A4002" s="7">
        <v>2017</v>
      </c>
      <c r="B4002" s="7" t="s">
        <v>28</v>
      </c>
      <c r="C4002" s="8">
        <f t="shared" si="110"/>
        <v>42997</v>
      </c>
      <c r="D4002" s="7">
        <v>25</v>
      </c>
      <c r="E4002" s="7" t="str">
        <f t="shared" si="111"/>
        <v>S384299725</v>
      </c>
      <c r="F4002" s="3">
        <v>2019</v>
      </c>
      <c r="G4002" s="2">
        <v>235</v>
      </c>
      <c r="H4002" s="2" t="s">
        <v>2479</v>
      </c>
      <c r="I4002" s="2" t="s">
        <v>7373</v>
      </c>
      <c r="J4002" s="2" t="s">
        <v>579</v>
      </c>
      <c r="K4002" s="194" t="s">
        <v>17</v>
      </c>
      <c r="L4002" s="2">
        <v>31</v>
      </c>
      <c r="M4002" s="194" t="s">
        <v>3697</v>
      </c>
      <c r="N4002" s="2" t="s">
        <v>379</v>
      </c>
      <c r="O4002" s="195" t="s">
        <v>301</v>
      </c>
    </row>
    <row r="4003" spans="1:15">
      <c r="A4003" s="7">
        <v>2017</v>
      </c>
      <c r="B4003" s="7" t="s">
        <v>28</v>
      </c>
      <c r="C4003" s="8">
        <f t="shared" si="110"/>
        <v>42997</v>
      </c>
      <c r="D4003" s="7">
        <v>26</v>
      </c>
      <c r="E4003" s="7" t="str">
        <f t="shared" si="111"/>
        <v>S384299726</v>
      </c>
      <c r="F4003" s="3">
        <v>2020</v>
      </c>
      <c r="G4003" s="2">
        <v>215</v>
      </c>
      <c r="H4003" s="2" t="s">
        <v>7374</v>
      </c>
      <c r="I4003" s="2" t="s">
        <v>7375</v>
      </c>
      <c r="J4003" s="2" t="s">
        <v>1331</v>
      </c>
      <c r="K4003" s="194" t="s">
        <v>17</v>
      </c>
      <c r="L4003" s="2">
        <v>24</v>
      </c>
      <c r="M4003" s="194" t="s">
        <v>551</v>
      </c>
      <c r="N4003" s="2" t="s">
        <v>257</v>
      </c>
      <c r="O4003" s="195" t="s">
        <v>3023</v>
      </c>
    </row>
    <row r="4004" spans="1:15">
      <c r="A4004" s="7">
        <v>2017</v>
      </c>
      <c r="B4004" s="7" t="s">
        <v>28</v>
      </c>
      <c r="C4004" s="8">
        <f t="shared" si="110"/>
        <v>42997</v>
      </c>
      <c r="D4004" s="7">
        <v>27</v>
      </c>
      <c r="E4004" s="7" t="str">
        <f t="shared" si="111"/>
        <v>S384299727</v>
      </c>
      <c r="F4004" s="3">
        <v>2021</v>
      </c>
      <c r="G4004" s="2">
        <v>210</v>
      </c>
      <c r="H4004" s="2" t="s">
        <v>7376</v>
      </c>
      <c r="I4004" s="2" t="s">
        <v>7377</v>
      </c>
      <c r="J4004" s="2" t="s">
        <v>1826</v>
      </c>
      <c r="K4004" s="194" t="s">
        <v>17</v>
      </c>
      <c r="L4004" s="2">
        <v>23</v>
      </c>
      <c r="M4004" s="194" t="s">
        <v>631</v>
      </c>
      <c r="N4004" s="2" t="s">
        <v>529</v>
      </c>
      <c r="O4004" s="195" t="s">
        <v>1099</v>
      </c>
    </row>
    <row r="4005" spans="1:15" ht="15.75" thickBot="1">
      <c r="A4005" s="7">
        <v>2017</v>
      </c>
      <c r="B4005" s="7" t="s">
        <v>28</v>
      </c>
      <c r="C4005" s="8">
        <f t="shared" si="110"/>
        <v>42997</v>
      </c>
      <c r="D4005" s="7">
        <v>28</v>
      </c>
      <c r="E4005" s="7" t="str">
        <f t="shared" si="111"/>
        <v>S384299728</v>
      </c>
      <c r="F4005" s="5">
        <v>2022</v>
      </c>
      <c r="G4005" s="6">
        <v>205</v>
      </c>
      <c r="H4005" s="6" t="s">
        <v>6865</v>
      </c>
      <c r="I4005" s="6" t="s">
        <v>372</v>
      </c>
      <c r="J4005" s="6" t="s">
        <v>3917</v>
      </c>
      <c r="K4005" s="196" t="s">
        <v>17</v>
      </c>
      <c r="L4005" s="6">
        <v>20</v>
      </c>
      <c r="M4005" s="196" t="s">
        <v>4563</v>
      </c>
      <c r="N4005" s="6" t="s">
        <v>4235</v>
      </c>
      <c r="O4005" s="197" t="s">
        <v>7378</v>
      </c>
    </row>
    <row r="4006" spans="1:15" ht="16.5" thickTop="1" thickBot="1">
      <c r="A4006" s="7">
        <v>2017</v>
      </c>
      <c r="B4006" s="7" t="s">
        <v>27</v>
      </c>
      <c r="C4006" s="8">
        <f>C4005+7</f>
        <v>43004</v>
      </c>
      <c r="D4006" s="7">
        <v>1</v>
      </c>
      <c r="E4006" s="7" t="str">
        <f t="shared" si="111"/>
        <v>S39430041</v>
      </c>
      <c r="F4006" s="1" t="s">
        <v>0</v>
      </c>
    </row>
    <row r="4007" spans="1:15" ht="16.5" thickTop="1" thickBot="1">
      <c r="A4007" s="7">
        <v>2017</v>
      </c>
      <c r="B4007" s="7" t="s">
        <v>27</v>
      </c>
      <c r="C4007" s="8">
        <f>C4006</f>
        <v>43004</v>
      </c>
      <c r="D4007" s="7">
        <v>2</v>
      </c>
      <c r="E4007" s="7" t="str">
        <f t="shared" si="111"/>
        <v>S39430042</v>
      </c>
      <c r="F4007" s="338" t="s">
        <v>1</v>
      </c>
      <c r="G4007" s="341" t="s">
        <v>2</v>
      </c>
      <c r="H4007" s="342"/>
      <c r="I4007" s="342"/>
      <c r="J4007" s="343"/>
      <c r="K4007" s="344" t="s">
        <v>3</v>
      </c>
      <c r="L4007" s="343"/>
      <c r="M4007" s="344" t="s">
        <v>144</v>
      </c>
      <c r="N4007" s="342"/>
      <c r="O4007" s="342"/>
    </row>
    <row r="4008" spans="1:15" ht="18" customHeight="1" thickBot="1">
      <c r="A4008" s="7">
        <v>2017</v>
      </c>
      <c r="B4008" s="7" t="s">
        <v>27</v>
      </c>
      <c r="C4008" s="8">
        <f t="shared" ref="C4008:C4033" si="112">C4007</f>
        <v>43004</v>
      </c>
      <c r="D4008" s="7">
        <v>3</v>
      </c>
      <c r="E4008" s="7" t="str">
        <f t="shared" si="111"/>
        <v>S39430043</v>
      </c>
      <c r="F4008" s="339"/>
      <c r="G4008" s="345" t="s">
        <v>5</v>
      </c>
      <c r="H4008" s="347" t="s">
        <v>145</v>
      </c>
      <c r="I4008" s="348"/>
      <c r="J4008" s="349"/>
      <c r="K4008" s="350" t="s">
        <v>6</v>
      </c>
      <c r="L4008" s="352" t="s">
        <v>7</v>
      </c>
      <c r="M4008" s="350" t="s">
        <v>8</v>
      </c>
      <c r="N4008" s="354" t="s">
        <v>146</v>
      </c>
      <c r="O4008" s="356" t="s">
        <v>147</v>
      </c>
    </row>
    <row r="4009" spans="1:15" ht="15.75" thickBot="1">
      <c r="A4009" s="7">
        <v>2017</v>
      </c>
      <c r="B4009" s="7" t="s">
        <v>27</v>
      </c>
      <c r="C4009" s="8">
        <f t="shared" si="112"/>
        <v>43004</v>
      </c>
      <c r="D4009" s="7">
        <v>4</v>
      </c>
      <c r="E4009" s="7" t="str">
        <f t="shared" si="111"/>
        <v>S39430044</v>
      </c>
      <c r="F4009" s="340"/>
      <c r="G4009" s="346"/>
      <c r="H4009" s="191" t="s">
        <v>9</v>
      </c>
      <c r="I4009" s="192" t="s">
        <v>18</v>
      </c>
      <c r="J4009" s="193" t="s">
        <v>11</v>
      </c>
      <c r="K4009" s="351"/>
      <c r="L4009" s="353"/>
      <c r="M4009" s="351"/>
      <c r="N4009" s="355"/>
      <c r="O4009" s="357"/>
    </row>
    <row r="4010" spans="1:15">
      <c r="A4010" s="7">
        <v>2017</v>
      </c>
      <c r="B4010" s="7" t="s">
        <v>27</v>
      </c>
      <c r="C4010" s="8">
        <f t="shared" si="112"/>
        <v>43004</v>
      </c>
      <c r="D4010" s="7">
        <v>5</v>
      </c>
      <c r="E4010" s="7" t="str">
        <f t="shared" si="111"/>
        <v>S39430045</v>
      </c>
      <c r="F4010" s="3" t="s">
        <v>12</v>
      </c>
      <c r="G4010" s="2">
        <v>-60</v>
      </c>
      <c r="H4010" s="2" t="s">
        <v>7379</v>
      </c>
      <c r="I4010" s="2" t="s">
        <v>7380</v>
      </c>
      <c r="J4010" s="2" t="s">
        <v>5330</v>
      </c>
      <c r="K4010" s="194" t="s">
        <v>17</v>
      </c>
      <c r="L4010" s="2">
        <v>63</v>
      </c>
      <c r="M4010" s="194" t="s">
        <v>736</v>
      </c>
      <c r="N4010" s="2" t="s">
        <v>518</v>
      </c>
      <c r="O4010" s="195" t="s">
        <v>1181</v>
      </c>
    </row>
    <row r="4011" spans="1:15">
      <c r="A4011" s="7">
        <v>2017</v>
      </c>
      <c r="B4011" s="7" t="s">
        <v>27</v>
      </c>
      <c r="C4011" s="8">
        <f t="shared" si="112"/>
        <v>43004</v>
      </c>
      <c r="D4011" s="7">
        <v>6</v>
      </c>
      <c r="E4011" s="7" t="str">
        <f t="shared" si="111"/>
        <v>S39430046</v>
      </c>
      <c r="F4011" s="4">
        <v>42979</v>
      </c>
      <c r="G4011" s="2">
        <v>460</v>
      </c>
      <c r="H4011" s="2" t="s">
        <v>7381</v>
      </c>
      <c r="I4011" s="2" t="s">
        <v>7382</v>
      </c>
      <c r="J4011" s="2" t="s">
        <v>2127</v>
      </c>
      <c r="K4011" s="194" t="s">
        <v>17</v>
      </c>
      <c r="L4011" s="2">
        <v>62</v>
      </c>
      <c r="M4011" s="194" t="s">
        <v>444</v>
      </c>
      <c r="N4011" s="2" t="s">
        <v>443</v>
      </c>
      <c r="O4011" s="195" t="s">
        <v>445</v>
      </c>
    </row>
    <row r="4012" spans="1:15">
      <c r="A4012" s="7">
        <v>2017</v>
      </c>
      <c r="B4012" s="7" t="s">
        <v>27</v>
      </c>
      <c r="C4012" s="8">
        <f t="shared" si="112"/>
        <v>43004</v>
      </c>
      <c r="D4012" s="7">
        <v>7</v>
      </c>
      <c r="E4012" s="7" t="str">
        <f t="shared" si="111"/>
        <v>S39430047</v>
      </c>
      <c r="F4012" s="4">
        <v>43009</v>
      </c>
      <c r="G4012" s="2">
        <v>415</v>
      </c>
      <c r="H4012" s="2" t="s">
        <v>7383</v>
      </c>
      <c r="I4012" s="2" t="s">
        <v>7384</v>
      </c>
      <c r="J4012" s="2" t="s">
        <v>708</v>
      </c>
      <c r="K4012" s="194" t="s">
        <v>17</v>
      </c>
      <c r="L4012" s="2">
        <v>63</v>
      </c>
      <c r="M4012" s="194" t="s">
        <v>1688</v>
      </c>
      <c r="N4012" s="2" t="s">
        <v>1138</v>
      </c>
      <c r="O4012" s="195" t="s">
        <v>787</v>
      </c>
    </row>
    <row r="4013" spans="1:15">
      <c r="A4013" s="7">
        <v>2017</v>
      </c>
      <c r="B4013" s="7" t="s">
        <v>27</v>
      </c>
      <c r="C4013" s="8">
        <f t="shared" si="112"/>
        <v>43004</v>
      </c>
      <c r="D4013" s="7">
        <v>8</v>
      </c>
      <c r="E4013" s="7" t="str">
        <f t="shared" si="111"/>
        <v>S39430048</v>
      </c>
      <c r="F4013" s="4">
        <v>43040</v>
      </c>
      <c r="G4013" s="2">
        <v>275</v>
      </c>
      <c r="H4013" s="2" t="s">
        <v>7385</v>
      </c>
      <c r="I4013" s="2" t="s">
        <v>7386</v>
      </c>
      <c r="J4013" s="2" t="s">
        <v>3717</v>
      </c>
      <c r="K4013" s="194" t="s">
        <v>17</v>
      </c>
      <c r="L4013" s="2">
        <v>61</v>
      </c>
      <c r="M4013" s="194" t="s">
        <v>4409</v>
      </c>
      <c r="N4013" s="2">
        <v>0</v>
      </c>
      <c r="O4013" s="195" t="s">
        <v>1715</v>
      </c>
    </row>
    <row r="4014" spans="1:15">
      <c r="A4014" s="7">
        <v>2017</v>
      </c>
      <c r="B4014" s="7" t="s">
        <v>27</v>
      </c>
      <c r="C4014" s="8">
        <f t="shared" si="112"/>
        <v>43004</v>
      </c>
      <c r="D4014" s="7">
        <v>9</v>
      </c>
      <c r="E4014" s="7" t="str">
        <f t="shared" si="111"/>
        <v>S39430049</v>
      </c>
      <c r="F4014" s="4">
        <v>43070</v>
      </c>
      <c r="G4014" s="2">
        <v>215</v>
      </c>
      <c r="H4014" s="2" t="s">
        <v>7387</v>
      </c>
      <c r="I4014" s="2" t="s">
        <v>7388</v>
      </c>
      <c r="J4014" s="2" t="s">
        <v>7389</v>
      </c>
      <c r="K4014" s="194" t="s">
        <v>17</v>
      </c>
      <c r="L4014" s="2">
        <v>52</v>
      </c>
      <c r="M4014" s="194" t="s">
        <v>7390</v>
      </c>
      <c r="N4014" s="2" t="s">
        <v>2946</v>
      </c>
      <c r="O4014" s="195" t="s">
        <v>4877</v>
      </c>
    </row>
    <row r="4015" spans="1:15">
      <c r="A4015" s="7">
        <v>2017</v>
      </c>
      <c r="B4015" s="7" t="s">
        <v>27</v>
      </c>
      <c r="C4015" s="8">
        <f t="shared" si="112"/>
        <v>43004</v>
      </c>
      <c r="D4015" s="7">
        <v>10</v>
      </c>
      <c r="E4015" s="7" t="str">
        <f t="shared" si="111"/>
        <v>S394300410</v>
      </c>
      <c r="F4015" s="3" t="s">
        <v>151</v>
      </c>
      <c r="G4015" s="2">
        <v>210</v>
      </c>
      <c r="H4015" s="2" t="s">
        <v>7391</v>
      </c>
      <c r="I4015" s="2" t="s">
        <v>7392</v>
      </c>
      <c r="J4015" s="2" t="s">
        <v>2224</v>
      </c>
      <c r="K4015" s="194" t="s">
        <v>17</v>
      </c>
      <c r="L4015" s="2">
        <v>41</v>
      </c>
      <c r="M4015" s="194" t="s">
        <v>266</v>
      </c>
      <c r="N4015" s="2" t="s">
        <v>1198</v>
      </c>
      <c r="O4015" s="195" t="s">
        <v>1197</v>
      </c>
    </row>
    <row r="4016" spans="1:15">
      <c r="A4016" s="7">
        <v>2017</v>
      </c>
      <c r="B4016" s="7" t="s">
        <v>27</v>
      </c>
      <c r="C4016" s="8">
        <f t="shared" si="112"/>
        <v>43004</v>
      </c>
      <c r="D4016" s="7">
        <v>11</v>
      </c>
      <c r="E4016" s="7" t="str">
        <f t="shared" si="111"/>
        <v>S394300411</v>
      </c>
      <c r="F4016" s="3">
        <v>2019</v>
      </c>
      <c r="G4016" s="2">
        <v>165</v>
      </c>
      <c r="H4016" s="2" t="s">
        <v>969</v>
      </c>
      <c r="I4016" s="2" t="s">
        <v>3281</v>
      </c>
      <c r="J4016" s="2" t="s">
        <v>2708</v>
      </c>
      <c r="K4016" s="194" t="s">
        <v>17</v>
      </c>
      <c r="L4016" s="2">
        <v>31</v>
      </c>
      <c r="M4016" s="194" t="s">
        <v>1684</v>
      </c>
      <c r="N4016" s="2" t="s">
        <v>445</v>
      </c>
      <c r="O4016" s="195" t="s">
        <v>692</v>
      </c>
    </row>
    <row r="4017" spans="1:15">
      <c r="A4017" s="7">
        <v>2017</v>
      </c>
      <c r="B4017" s="7" t="s">
        <v>27</v>
      </c>
      <c r="C4017" s="8">
        <f t="shared" si="112"/>
        <v>43004</v>
      </c>
      <c r="D4017" s="7">
        <v>12</v>
      </c>
      <c r="E4017" s="7" t="str">
        <f t="shared" si="111"/>
        <v>S394300412</v>
      </c>
      <c r="F4017" s="3">
        <v>2020</v>
      </c>
      <c r="G4017" s="2">
        <v>160</v>
      </c>
      <c r="H4017" s="2" t="s">
        <v>7393</v>
      </c>
      <c r="I4017" s="2" t="s">
        <v>7394</v>
      </c>
      <c r="J4017" s="2">
        <v>2</v>
      </c>
      <c r="K4017" s="194" t="s">
        <v>17</v>
      </c>
      <c r="L4017" s="2">
        <v>25</v>
      </c>
      <c r="M4017" s="194" t="s">
        <v>301</v>
      </c>
      <c r="N4017" s="2" t="s">
        <v>1020</v>
      </c>
      <c r="O4017" s="195" t="s">
        <v>1463</v>
      </c>
    </row>
    <row r="4018" spans="1:15">
      <c r="A4018" s="7">
        <v>2017</v>
      </c>
      <c r="B4018" s="7" t="s">
        <v>27</v>
      </c>
      <c r="C4018" s="8">
        <f t="shared" si="112"/>
        <v>43004</v>
      </c>
      <c r="D4018" s="7">
        <v>13</v>
      </c>
      <c r="E4018" s="7" t="str">
        <f t="shared" si="111"/>
        <v>S394300413</v>
      </c>
      <c r="F4018" s="3">
        <v>2021</v>
      </c>
      <c r="G4018" s="2">
        <v>155</v>
      </c>
      <c r="H4018" s="2" t="s">
        <v>7395</v>
      </c>
      <c r="I4018" s="2" t="s">
        <v>7396</v>
      </c>
      <c r="J4018" s="2" t="s">
        <v>925</v>
      </c>
      <c r="K4018" s="194" t="s">
        <v>17</v>
      </c>
      <c r="L4018" s="2">
        <v>21</v>
      </c>
      <c r="M4018" s="194" t="s">
        <v>1418</v>
      </c>
      <c r="N4018" s="2" t="s">
        <v>783</v>
      </c>
      <c r="O4018" s="195" t="s">
        <v>681</v>
      </c>
    </row>
    <row r="4019" spans="1:15" ht="15.75" thickBot="1">
      <c r="A4019" s="7">
        <v>2017</v>
      </c>
      <c r="B4019" s="7" t="s">
        <v>27</v>
      </c>
      <c r="C4019" s="8">
        <f t="shared" si="112"/>
        <v>43004</v>
      </c>
      <c r="D4019" s="7">
        <v>14</v>
      </c>
      <c r="E4019" s="7" t="str">
        <f t="shared" si="111"/>
        <v>S394300414</v>
      </c>
      <c r="F4019" s="5">
        <v>2022</v>
      </c>
      <c r="G4019" s="6">
        <v>155</v>
      </c>
      <c r="H4019" s="6" t="s">
        <v>5512</v>
      </c>
      <c r="I4019" s="6" t="s">
        <v>5601</v>
      </c>
      <c r="J4019" s="6" t="s">
        <v>7207</v>
      </c>
      <c r="K4019" s="196" t="s">
        <v>17</v>
      </c>
      <c r="L4019" s="6">
        <v>12</v>
      </c>
      <c r="M4019" s="196" t="s">
        <v>2074</v>
      </c>
      <c r="N4019" s="6" t="s">
        <v>2075</v>
      </c>
      <c r="O4019" s="197" t="s">
        <v>2076</v>
      </c>
    </row>
    <row r="4020" spans="1:15" ht="16.5" thickTop="1" thickBot="1">
      <c r="A4020" s="7">
        <v>2017</v>
      </c>
      <c r="B4020" s="7" t="s">
        <v>27</v>
      </c>
      <c r="C4020" s="8">
        <f t="shared" si="112"/>
        <v>43004</v>
      </c>
      <c r="D4020" s="7">
        <v>15</v>
      </c>
      <c r="E4020" s="7" t="str">
        <f t="shared" si="111"/>
        <v>S394300415</v>
      </c>
      <c r="F4020" s="1" t="s">
        <v>15</v>
      </c>
    </row>
    <row r="4021" spans="1:15" ht="16.5" thickTop="1" thickBot="1">
      <c r="A4021" s="7">
        <v>2017</v>
      </c>
      <c r="B4021" s="7" t="s">
        <v>27</v>
      </c>
      <c r="C4021" s="8">
        <f t="shared" si="112"/>
        <v>43004</v>
      </c>
      <c r="D4021" s="7">
        <v>16</v>
      </c>
      <c r="E4021" s="7" t="str">
        <f t="shared" si="111"/>
        <v>S394300416</v>
      </c>
      <c r="F4021" s="338" t="s">
        <v>1</v>
      </c>
      <c r="G4021" s="341" t="s">
        <v>2</v>
      </c>
      <c r="H4021" s="342"/>
      <c r="I4021" s="342"/>
      <c r="J4021" s="343"/>
      <c r="K4021" s="344" t="s">
        <v>3</v>
      </c>
      <c r="L4021" s="343"/>
      <c r="M4021" s="344" t="s">
        <v>144</v>
      </c>
      <c r="N4021" s="342"/>
      <c r="O4021" s="342"/>
    </row>
    <row r="4022" spans="1:15" ht="18" customHeight="1" thickBot="1">
      <c r="A4022" s="7">
        <v>2017</v>
      </c>
      <c r="B4022" s="7" t="s">
        <v>27</v>
      </c>
      <c r="C4022" s="8">
        <f t="shared" si="112"/>
        <v>43004</v>
      </c>
      <c r="D4022" s="7">
        <v>17</v>
      </c>
      <c r="E4022" s="7" t="str">
        <f t="shared" si="111"/>
        <v>S394300417</v>
      </c>
      <c r="F4022" s="339"/>
      <c r="G4022" s="345" t="s">
        <v>5</v>
      </c>
      <c r="H4022" s="347" t="s">
        <v>145</v>
      </c>
      <c r="I4022" s="348"/>
      <c r="J4022" s="349"/>
      <c r="K4022" s="350" t="s">
        <v>6</v>
      </c>
      <c r="L4022" s="352" t="s">
        <v>7</v>
      </c>
      <c r="M4022" s="350" t="s">
        <v>8</v>
      </c>
      <c r="N4022" s="354" t="s">
        <v>146</v>
      </c>
      <c r="O4022" s="356" t="s">
        <v>147</v>
      </c>
    </row>
    <row r="4023" spans="1:15" ht="15.75" thickBot="1">
      <c r="A4023" s="7">
        <v>2017</v>
      </c>
      <c r="B4023" s="7" t="s">
        <v>27</v>
      </c>
      <c r="C4023" s="8">
        <f t="shared" si="112"/>
        <v>43004</v>
      </c>
      <c r="D4023" s="7">
        <v>18</v>
      </c>
      <c r="E4023" s="7" t="str">
        <f t="shared" si="111"/>
        <v>S394300418</v>
      </c>
      <c r="F4023" s="340"/>
      <c r="G4023" s="346"/>
      <c r="H4023" s="191" t="s">
        <v>9</v>
      </c>
      <c r="I4023" s="192" t="s">
        <v>18</v>
      </c>
      <c r="J4023" s="193" t="s">
        <v>11</v>
      </c>
      <c r="K4023" s="351"/>
      <c r="L4023" s="353"/>
      <c r="M4023" s="351"/>
      <c r="N4023" s="355"/>
      <c r="O4023" s="357"/>
    </row>
    <row r="4024" spans="1:15">
      <c r="A4024" s="7">
        <v>2017</v>
      </c>
      <c r="B4024" s="7" t="s">
        <v>27</v>
      </c>
      <c r="C4024" s="8">
        <f t="shared" si="112"/>
        <v>43004</v>
      </c>
      <c r="D4024" s="7">
        <v>19</v>
      </c>
      <c r="E4024" s="7" t="str">
        <f t="shared" si="111"/>
        <v>S394300419</v>
      </c>
      <c r="F4024" s="3" t="s">
        <v>16</v>
      </c>
      <c r="G4024" s="2">
        <v>55</v>
      </c>
      <c r="H4024" s="2" t="s">
        <v>7397</v>
      </c>
      <c r="I4024" s="2" t="s">
        <v>7398</v>
      </c>
      <c r="J4024" s="2" t="s">
        <v>2452</v>
      </c>
      <c r="K4024" s="194" t="s">
        <v>17</v>
      </c>
      <c r="L4024" s="2">
        <v>55</v>
      </c>
      <c r="M4024" s="194">
        <v>28</v>
      </c>
      <c r="N4024" s="2">
        <v>44</v>
      </c>
      <c r="O4024" s="195">
        <v>28</v>
      </c>
    </row>
    <row r="4025" spans="1:15">
      <c r="A4025" s="7">
        <v>2017</v>
      </c>
      <c r="B4025" s="7" t="s">
        <v>27</v>
      </c>
      <c r="C4025" s="8">
        <f t="shared" si="112"/>
        <v>43004</v>
      </c>
      <c r="D4025" s="7">
        <v>20</v>
      </c>
      <c r="E4025" s="7" t="str">
        <f t="shared" si="111"/>
        <v>S394300420</v>
      </c>
      <c r="F4025" s="4">
        <v>42979</v>
      </c>
      <c r="G4025" s="2">
        <v>515</v>
      </c>
      <c r="H4025" s="2" t="s">
        <v>7399</v>
      </c>
      <c r="I4025" s="2" t="s">
        <v>7400</v>
      </c>
      <c r="J4025" s="2" t="s">
        <v>1012</v>
      </c>
      <c r="K4025" s="194" t="s">
        <v>17</v>
      </c>
      <c r="L4025" s="2">
        <v>57</v>
      </c>
      <c r="M4025" s="194" t="s">
        <v>484</v>
      </c>
      <c r="N4025" s="2">
        <v>25</v>
      </c>
      <c r="O4025" s="195" t="s">
        <v>484</v>
      </c>
    </row>
    <row r="4026" spans="1:15">
      <c r="A4026" s="7">
        <v>2017</v>
      </c>
      <c r="B4026" s="7" t="s">
        <v>27</v>
      </c>
      <c r="C4026" s="8">
        <f t="shared" si="112"/>
        <v>43004</v>
      </c>
      <c r="D4026" s="7">
        <v>21</v>
      </c>
      <c r="E4026" s="7" t="str">
        <f t="shared" si="111"/>
        <v>S394300421</v>
      </c>
      <c r="F4026" s="4">
        <v>43009</v>
      </c>
      <c r="G4026" s="2">
        <v>470</v>
      </c>
      <c r="H4026" s="2" t="s">
        <v>7401</v>
      </c>
      <c r="I4026" s="2" t="s">
        <v>7402</v>
      </c>
      <c r="J4026" s="2" t="s">
        <v>2551</v>
      </c>
      <c r="K4026" s="194" t="s">
        <v>17</v>
      </c>
      <c r="L4026" s="2">
        <v>51</v>
      </c>
      <c r="M4026" s="194">
        <v>75</v>
      </c>
      <c r="N4026" s="2">
        <v>10</v>
      </c>
      <c r="O4026" s="195">
        <v>15</v>
      </c>
    </row>
    <row r="4027" spans="1:15">
      <c r="A4027" s="7">
        <v>2017</v>
      </c>
      <c r="B4027" s="7" t="s">
        <v>27</v>
      </c>
      <c r="C4027" s="8">
        <f t="shared" si="112"/>
        <v>43004</v>
      </c>
      <c r="D4027" s="7">
        <v>22</v>
      </c>
      <c r="E4027" s="7" t="str">
        <f t="shared" si="111"/>
        <v>S394300422</v>
      </c>
      <c r="F4027" s="4">
        <v>43040</v>
      </c>
      <c r="G4027" s="2">
        <v>330</v>
      </c>
      <c r="H4027" s="2" t="s">
        <v>7403</v>
      </c>
      <c r="I4027" s="2" t="s">
        <v>7404</v>
      </c>
      <c r="J4027" s="2" t="s">
        <v>6737</v>
      </c>
      <c r="K4027" s="194" t="s">
        <v>17</v>
      </c>
      <c r="L4027" s="2">
        <v>48</v>
      </c>
      <c r="M4027" s="194" t="s">
        <v>3803</v>
      </c>
      <c r="N4027" s="2">
        <v>0</v>
      </c>
      <c r="O4027" s="195" t="s">
        <v>334</v>
      </c>
    </row>
    <row r="4028" spans="1:15">
      <c r="A4028" s="7">
        <v>2017</v>
      </c>
      <c r="B4028" s="7" t="s">
        <v>27</v>
      </c>
      <c r="C4028" s="8">
        <f t="shared" si="112"/>
        <v>43004</v>
      </c>
      <c r="D4028" s="7">
        <v>23</v>
      </c>
      <c r="E4028" s="7" t="str">
        <f t="shared" si="111"/>
        <v>S394300423</v>
      </c>
      <c r="F4028" s="4">
        <v>43070</v>
      </c>
      <c r="G4028" s="2">
        <v>270</v>
      </c>
      <c r="H4028" s="2" t="s">
        <v>7405</v>
      </c>
      <c r="I4028" s="2" t="s">
        <v>7406</v>
      </c>
      <c r="J4028" s="2" t="s">
        <v>7407</v>
      </c>
      <c r="K4028" s="194" t="s">
        <v>17</v>
      </c>
      <c r="L4028" s="2">
        <v>45</v>
      </c>
      <c r="M4028" s="194" t="s">
        <v>2569</v>
      </c>
      <c r="N4028" s="2">
        <v>0</v>
      </c>
      <c r="O4028" s="195" t="s">
        <v>333</v>
      </c>
    </row>
    <row r="4029" spans="1:15">
      <c r="A4029" s="7">
        <v>2017</v>
      </c>
      <c r="B4029" s="7" t="s">
        <v>27</v>
      </c>
      <c r="C4029" s="8">
        <f t="shared" si="112"/>
        <v>43004</v>
      </c>
      <c r="D4029" s="7">
        <v>24</v>
      </c>
      <c r="E4029" s="7" t="str">
        <f t="shared" si="111"/>
        <v>S394300424</v>
      </c>
      <c r="F4029" s="3" t="s">
        <v>151</v>
      </c>
      <c r="G4029" s="2">
        <v>265</v>
      </c>
      <c r="H4029" s="2" t="s">
        <v>7408</v>
      </c>
      <c r="I4029" s="2" t="s">
        <v>7409</v>
      </c>
      <c r="J4029" s="2" t="s">
        <v>3641</v>
      </c>
      <c r="K4029" s="194" t="s">
        <v>17</v>
      </c>
      <c r="L4029" s="2">
        <v>37</v>
      </c>
      <c r="M4029" s="194">
        <v>20</v>
      </c>
      <c r="N4029" s="2">
        <v>30</v>
      </c>
      <c r="O4029" s="195">
        <v>50</v>
      </c>
    </row>
    <row r="4030" spans="1:15">
      <c r="A4030" s="7">
        <v>2017</v>
      </c>
      <c r="B4030" s="7" t="s">
        <v>27</v>
      </c>
      <c r="C4030" s="8">
        <f t="shared" si="112"/>
        <v>43004</v>
      </c>
      <c r="D4030" s="7">
        <v>25</v>
      </c>
      <c r="E4030" s="7" t="str">
        <f t="shared" si="111"/>
        <v>S394300425</v>
      </c>
      <c r="F4030" s="3">
        <v>2019</v>
      </c>
      <c r="G4030" s="2">
        <v>210</v>
      </c>
      <c r="H4030" s="2" t="s">
        <v>7410</v>
      </c>
      <c r="I4030" s="2" t="s">
        <v>2218</v>
      </c>
      <c r="J4030" s="2" t="s">
        <v>2255</v>
      </c>
      <c r="K4030" s="194" t="s">
        <v>17</v>
      </c>
      <c r="L4030" s="2">
        <v>30</v>
      </c>
      <c r="M4030" s="194">
        <v>32</v>
      </c>
      <c r="N4030" s="2">
        <v>32</v>
      </c>
      <c r="O4030" s="195">
        <v>36</v>
      </c>
    </row>
    <row r="4031" spans="1:15">
      <c r="A4031" s="7">
        <v>2017</v>
      </c>
      <c r="B4031" s="7" t="s">
        <v>27</v>
      </c>
      <c r="C4031" s="8">
        <f t="shared" si="112"/>
        <v>43004</v>
      </c>
      <c r="D4031" s="7">
        <v>26</v>
      </c>
      <c r="E4031" s="7" t="str">
        <f t="shared" si="111"/>
        <v>S394300426</v>
      </c>
      <c r="F4031" s="3">
        <v>2020</v>
      </c>
      <c r="G4031" s="2">
        <v>205</v>
      </c>
      <c r="H4031" s="2" t="s">
        <v>7411</v>
      </c>
      <c r="I4031" s="2" t="s">
        <v>7412</v>
      </c>
      <c r="J4031" s="2" t="s">
        <v>1604</v>
      </c>
      <c r="K4031" s="194" t="s">
        <v>17</v>
      </c>
      <c r="L4031" s="2">
        <v>24</v>
      </c>
      <c r="M4031" s="194" t="s">
        <v>1153</v>
      </c>
      <c r="N4031" s="2" t="s">
        <v>301</v>
      </c>
      <c r="O4031" s="195">
        <v>25</v>
      </c>
    </row>
    <row r="4032" spans="1:15">
      <c r="A4032" s="7">
        <v>2017</v>
      </c>
      <c r="B4032" s="7" t="s">
        <v>27</v>
      </c>
      <c r="C4032" s="8">
        <f t="shared" si="112"/>
        <v>43004</v>
      </c>
      <c r="D4032" s="7">
        <v>27</v>
      </c>
      <c r="E4032" s="7" t="str">
        <f t="shared" si="111"/>
        <v>S394300427</v>
      </c>
      <c r="F4032" s="3">
        <v>2021</v>
      </c>
      <c r="G4032" s="2">
        <v>200</v>
      </c>
      <c r="H4032" s="2" t="s">
        <v>7413</v>
      </c>
      <c r="I4032" s="2" t="s">
        <v>5140</v>
      </c>
      <c r="J4032" s="2" t="s">
        <v>5943</v>
      </c>
      <c r="K4032" s="194" t="s">
        <v>17</v>
      </c>
      <c r="L4032" s="2">
        <v>23</v>
      </c>
      <c r="M4032" s="194" t="s">
        <v>1831</v>
      </c>
      <c r="N4032" s="2" t="s">
        <v>740</v>
      </c>
      <c r="O4032" s="195" t="s">
        <v>740</v>
      </c>
    </row>
    <row r="4033" spans="1:15" ht="15.75" thickBot="1">
      <c r="A4033" s="7">
        <v>2017</v>
      </c>
      <c r="B4033" s="7" t="s">
        <v>27</v>
      </c>
      <c r="C4033" s="8">
        <f t="shared" si="112"/>
        <v>43004</v>
      </c>
      <c r="D4033" s="7">
        <v>28</v>
      </c>
      <c r="E4033" s="7" t="str">
        <f t="shared" si="111"/>
        <v>S394300428</v>
      </c>
      <c r="F4033" s="5">
        <v>2022</v>
      </c>
      <c r="G4033" s="6">
        <v>200</v>
      </c>
      <c r="H4033" s="6" t="s">
        <v>3133</v>
      </c>
      <c r="I4033" s="6" t="s">
        <v>5207</v>
      </c>
      <c r="J4033" s="6" t="s">
        <v>2327</v>
      </c>
      <c r="K4033" s="196" t="s">
        <v>17</v>
      </c>
      <c r="L4033" s="6">
        <v>18</v>
      </c>
      <c r="M4033" s="196" t="s">
        <v>1229</v>
      </c>
      <c r="N4033" s="6">
        <v>50</v>
      </c>
      <c r="O4033" s="197" t="s">
        <v>596</v>
      </c>
    </row>
    <row r="4034" spans="1:15" ht="16.5" thickTop="1" thickBot="1">
      <c r="A4034" s="7">
        <v>2017</v>
      </c>
      <c r="B4034" s="7" t="s">
        <v>26</v>
      </c>
      <c r="C4034" s="8">
        <f>C4033+8</f>
        <v>43012</v>
      </c>
      <c r="D4034" s="7">
        <v>1</v>
      </c>
      <c r="E4034" s="7" t="str">
        <f t="shared" si="111"/>
        <v>S40430121</v>
      </c>
      <c r="F4034" s="1" t="s">
        <v>0</v>
      </c>
    </row>
    <row r="4035" spans="1:15" ht="16.5" thickTop="1" thickBot="1">
      <c r="A4035" s="7">
        <v>2017</v>
      </c>
      <c r="B4035" s="7" t="s">
        <v>26</v>
      </c>
      <c r="C4035" s="8">
        <f>C4034</f>
        <v>43012</v>
      </c>
      <c r="D4035" s="7">
        <v>2</v>
      </c>
      <c r="E4035" s="7" t="str">
        <f t="shared" si="111"/>
        <v>S40430122</v>
      </c>
      <c r="F4035" s="338" t="s">
        <v>1</v>
      </c>
      <c r="G4035" s="341" t="s">
        <v>2</v>
      </c>
      <c r="H4035" s="342"/>
      <c r="I4035" s="342"/>
      <c r="J4035" s="343"/>
      <c r="K4035" s="344" t="s">
        <v>3</v>
      </c>
      <c r="L4035" s="343"/>
      <c r="M4035" s="344" t="s">
        <v>144</v>
      </c>
      <c r="N4035" s="342"/>
      <c r="O4035" s="342"/>
    </row>
    <row r="4036" spans="1:15" ht="18" customHeight="1" thickBot="1">
      <c r="A4036" s="7">
        <v>2017</v>
      </c>
      <c r="B4036" s="7" t="s">
        <v>26</v>
      </c>
      <c r="C4036" s="8">
        <f t="shared" ref="C4036:C4061" si="113">C4035</f>
        <v>43012</v>
      </c>
      <c r="D4036" s="7">
        <v>3</v>
      </c>
      <c r="E4036" s="7" t="str">
        <f t="shared" si="111"/>
        <v>S40430123</v>
      </c>
      <c r="F4036" s="339"/>
      <c r="G4036" s="345" t="s">
        <v>5</v>
      </c>
      <c r="H4036" s="347" t="s">
        <v>145</v>
      </c>
      <c r="I4036" s="348"/>
      <c r="J4036" s="349"/>
      <c r="K4036" s="350" t="s">
        <v>6</v>
      </c>
      <c r="L4036" s="352" t="s">
        <v>7</v>
      </c>
      <c r="M4036" s="350" t="s">
        <v>8</v>
      </c>
      <c r="N4036" s="354" t="s">
        <v>146</v>
      </c>
      <c r="O4036" s="356" t="s">
        <v>147</v>
      </c>
    </row>
    <row r="4037" spans="1:15" ht="15.75" thickBot="1">
      <c r="A4037" s="7">
        <v>2017</v>
      </c>
      <c r="B4037" s="7" t="s">
        <v>26</v>
      </c>
      <c r="C4037" s="8">
        <f t="shared" si="113"/>
        <v>43012</v>
      </c>
      <c r="D4037" s="7">
        <v>4</v>
      </c>
      <c r="E4037" s="7" t="str">
        <f t="shared" si="111"/>
        <v>S40430124</v>
      </c>
      <c r="F4037" s="340"/>
      <c r="G4037" s="346"/>
      <c r="H4037" s="191" t="s">
        <v>9</v>
      </c>
      <c r="I4037" s="192" t="s">
        <v>18</v>
      </c>
      <c r="J4037" s="193" t="s">
        <v>11</v>
      </c>
      <c r="K4037" s="351"/>
      <c r="L4037" s="353"/>
      <c r="M4037" s="351"/>
      <c r="N4037" s="355"/>
      <c r="O4037" s="357"/>
    </row>
    <row r="4038" spans="1:15">
      <c r="A4038" s="7">
        <v>2017</v>
      </c>
      <c r="B4038" s="7" t="s">
        <v>26</v>
      </c>
      <c r="C4038" s="8">
        <f t="shared" si="113"/>
        <v>43012</v>
      </c>
      <c r="D4038" s="7">
        <v>5</v>
      </c>
      <c r="E4038" s="7" t="str">
        <f t="shared" si="111"/>
        <v>S40430125</v>
      </c>
      <c r="F4038" s="3" t="s">
        <v>12</v>
      </c>
      <c r="G4038" s="2">
        <v>-60</v>
      </c>
      <c r="H4038" s="2" t="s">
        <v>7414</v>
      </c>
      <c r="I4038" s="2" t="s">
        <v>7415</v>
      </c>
      <c r="J4038" s="2" t="s">
        <v>3305</v>
      </c>
      <c r="K4038" s="194" t="s">
        <v>17</v>
      </c>
      <c r="L4038" s="2">
        <v>59</v>
      </c>
      <c r="M4038" s="194" t="s">
        <v>301</v>
      </c>
      <c r="N4038" s="2" t="s">
        <v>301</v>
      </c>
      <c r="O4038" s="195" t="s">
        <v>301</v>
      </c>
    </row>
    <row r="4039" spans="1:15">
      <c r="A4039" s="7">
        <v>2017</v>
      </c>
      <c r="B4039" s="7" t="s">
        <v>26</v>
      </c>
      <c r="C4039" s="8">
        <f t="shared" si="113"/>
        <v>43012</v>
      </c>
      <c r="D4039" s="7">
        <v>6</v>
      </c>
      <c r="E4039" s="7" t="str">
        <f t="shared" si="111"/>
        <v>S40430126</v>
      </c>
      <c r="F4039" s="4">
        <v>43009</v>
      </c>
      <c r="G4039" s="2">
        <v>445</v>
      </c>
      <c r="H4039" s="2" t="s">
        <v>7416</v>
      </c>
      <c r="I4039" s="2" t="s">
        <v>7417</v>
      </c>
      <c r="J4039" s="2" t="s">
        <v>2598</v>
      </c>
      <c r="K4039" s="194" t="s">
        <v>17</v>
      </c>
      <c r="L4039" s="2">
        <v>60</v>
      </c>
      <c r="M4039" s="194" t="s">
        <v>472</v>
      </c>
      <c r="N4039" s="2">
        <v>0</v>
      </c>
      <c r="O4039" s="195" t="s">
        <v>7018</v>
      </c>
    </row>
    <row r="4040" spans="1:15">
      <c r="A4040" s="7">
        <v>2017</v>
      </c>
      <c r="B4040" s="7" t="s">
        <v>26</v>
      </c>
      <c r="C4040" s="8">
        <f t="shared" si="113"/>
        <v>43012</v>
      </c>
      <c r="D4040" s="7">
        <v>7</v>
      </c>
      <c r="E4040" s="7" t="str">
        <f t="shared" si="111"/>
        <v>S40430127</v>
      </c>
      <c r="F4040" s="4">
        <v>43040</v>
      </c>
      <c r="G4040" s="2">
        <v>355</v>
      </c>
      <c r="H4040" s="2" t="s">
        <v>7418</v>
      </c>
      <c r="I4040" s="2" t="s">
        <v>7419</v>
      </c>
      <c r="J4040" s="2" t="s">
        <v>940</v>
      </c>
      <c r="K4040" s="194" t="s">
        <v>17</v>
      </c>
      <c r="L4040" s="2">
        <v>63</v>
      </c>
      <c r="M4040" s="194" t="s">
        <v>645</v>
      </c>
      <c r="N4040" s="2" t="s">
        <v>645</v>
      </c>
      <c r="O4040" s="195" t="s">
        <v>7420</v>
      </c>
    </row>
    <row r="4041" spans="1:15">
      <c r="A4041" s="7">
        <v>2017</v>
      </c>
      <c r="B4041" s="7" t="s">
        <v>26</v>
      </c>
      <c r="C4041" s="8">
        <f t="shared" si="113"/>
        <v>43012</v>
      </c>
      <c r="D4041" s="7">
        <v>8</v>
      </c>
      <c r="E4041" s="7" t="str">
        <f t="shared" si="111"/>
        <v>S40430128</v>
      </c>
      <c r="F4041" s="4">
        <v>43070</v>
      </c>
      <c r="G4041" s="2">
        <v>265</v>
      </c>
      <c r="H4041" s="2" t="s">
        <v>7421</v>
      </c>
      <c r="I4041" s="2" t="s">
        <v>7422</v>
      </c>
      <c r="J4041" s="2" t="s">
        <v>2545</v>
      </c>
      <c r="K4041" s="194" t="s">
        <v>17</v>
      </c>
      <c r="L4041" s="2">
        <v>58</v>
      </c>
      <c r="M4041" s="194" t="s">
        <v>1208</v>
      </c>
      <c r="N4041" s="2" t="s">
        <v>691</v>
      </c>
      <c r="O4041" s="195" t="s">
        <v>5866</v>
      </c>
    </row>
    <row r="4042" spans="1:15">
      <c r="A4042" s="7">
        <v>2017</v>
      </c>
      <c r="B4042" s="7" t="s">
        <v>26</v>
      </c>
      <c r="C4042" s="8">
        <f t="shared" si="113"/>
        <v>43012</v>
      </c>
      <c r="D4042" s="7">
        <v>9</v>
      </c>
      <c r="E4042" s="7" t="str">
        <f t="shared" si="111"/>
        <v>S40430129</v>
      </c>
      <c r="F4042" s="4">
        <v>43101</v>
      </c>
      <c r="G4042" s="2">
        <v>210</v>
      </c>
      <c r="H4042" s="2" t="s">
        <v>2858</v>
      </c>
      <c r="I4042" s="2" t="s">
        <v>7423</v>
      </c>
      <c r="J4042" s="2" t="s">
        <v>7424</v>
      </c>
      <c r="K4042" s="194" t="s">
        <v>17</v>
      </c>
      <c r="L4042" s="2">
        <v>38</v>
      </c>
      <c r="M4042" s="194" t="s">
        <v>1208</v>
      </c>
      <c r="N4042" s="2" t="s">
        <v>691</v>
      </c>
      <c r="O4042" s="195" t="s">
        <v>5866</v>
      </c>
    </row>
    <row r="4043" spans="1:15">
      <c r="A4043" s="7">
        <v>2017</v>
      </c>
      <c r="B4043" s="7" t="s">
        <v>26</v>
      </c>
      <c r="C4043" s="8">
        <f t="shared" si="113"/>
        <v>43012</v>
      </c>
      <c r="D4043" s="7">
        <v>10</v>
      </c>
      <c r="E4043" s="7" t="str">
        <f t="shared" si="111"/>
        <v>S404301210</v>
      </c>
      <c r="F4043" s="3" t="s">
        <v>151</v>
      </c>
      <c r="G4043" s="2">
        <v>227</v>
      </c>
      <c r="H4043" s="2" t="s">
        <v>7275</v>
      </c>
      <c r="I4043" s="2">
        <v>221</v>
      </c>
      <c r="J4043" s="2" t="s">
        <v>695</v>
      </c>
      <c r="K4043" s="194" t="s">
        <v>17</v>
      </c>
      <c r="L4043" s="2">
        <v>41</v>
      </c>
      <c r="M4043" s="194" t="s">
        <v>871</v>
      </c>
      <c r="N4043" s="2" t="s">
        <v>871</v>
      </c>
      <c r="O4043" s="195" t="s">
        <v>2258</v>
      </c>
    </row>
    <row r="4044" spans="1:15">
      <c r="A4044" s="7">
        <v>2017</v>
      </c>
      <c r="B4044" s="7" t="s">
        <v>26</v>
      </c>
      <c r="C4044" s="8">
        <f t="shared" si="113"/>
        <v>43012</v>
      </c>
      <c r="D4044" s="7">
        <v>11</v>
      </c>
      <c r="E4044" s="7" t="str">
        <f t="shared" si="111"/>
        <v>S404301211</v>
      </c>
      <c r="F4044" s="3">
        <v>2019</v>
      </c>
      <c r="G4044" s="2">
        <v>170</v>
      </c>
      <c r="H4044" s="2" t="s">
        <v>7425</v>
      </c>
      <c r="I4044" s="2" t="s">
        <v>5925</v>
      </c>
      <c r="J4044" s="2" t="s">
        <v>2641</v>
      </c>
      <c r="K4044" s="194" t="s">
        <v>17</v>
      </c>
      <c r="L4044" s="2">
        <v>32</v>
      </c>
      <c r="M4044" s="194" t="s">
        <v>466</v>
      </c>
      <c r="N4044" s="2" t="s">
        <v>5547</v>
      </c>
      <c r="O4044" s="195" t="s">
        <v>7102</v>
      </c>
    </row>
    <row r="4045" spans="1:15">
      <c r="A4045" s="7">
        <v>2017</v>
      </c>
      <c r="B4045" s="7" t="s">
        <v>26</v>
      </c>
      <c r="C4045" s="8">
        <f t="shared" si="113"/>
        <v>43012</v>
      </c>
      <c r="D4045" s="7">
        <v>12</v>
      </c>
      <c r="E4045" s="7" t="str">
        <f t="shared" si="111"/>
        <v>S404301212</v>
      </c>
      <c r="F4045" s="3">
        <v>2020</v>
      </c>
      <c r="G4045" s="2">
        <v>160</v>
      </c>
      <c r="H4045" s="2" t="s">
        <v>7426</v>
      </c>
      <c r="I4045" s="2" t="s">
        <v>5699</v>
      </c>
      <c r="J4045" s="2" t="s">
        <v>2141</v>
      </c>
      <c r="K4045" s="194" t="s">
        <v>17</v>
      </c>
      <c r="L4045" s="2">
        <v>26</v>
      </c>
      <c r="M4045" s="194" t="s">
        <v>1665</v>
      </c>
      <c r="N4045" s="2" t="s">
        <v>1946</v>
      </c>
      <c r="O4045" s="195" t="s">
        <v>935</v>
      </c>
    </row>
    <row r="4046" spans="1:15">
      <c r="A4046" s="7">
        <v>2017</v>
      </c>
      <c r="B4046" s="7" t="s">
        <v>26</v>
      </c>
      <c r="C4046" s="8">
        <f t="shared" si="113"/>
        <v>43012</v>
      </c>
      <c r="D4046" s="7">
        <v>13</v>
      </c>
      <c r="E4046" s="7" t="str">
        <f t="shared" ref="E4046:E4109" si="114">B4046&amp;C4046&amp;D4046</f>
        <v>S404301213</v>
      </c>
      <c r="F4046" s="3">
        <v>2021</v>
      </c>
      <c r="G4046" s="2">
        <v>155</v>
      </c>
      <c r="H4046" s="2" t="s">
        <v>7427</v>
      </c>
      <c r="I4046" s="2" t="s">
        <v>3762</v>
      </c>
      <c r="J4046" s="2" t="s">
        <v>1628</v>
      </c>
      <c r="K4046" s="194" t="s">
        <v>17</v>
      </c>
      <c r="L4046" s="2">
        <v>23</v>
      </c>
      <c r="M4046" s="194">
        <v>10</v>
      </c>
      <c r="N4046" s="2" t="s">
        <v>3159</v>
      </c>
      <c r="O4046" s="195" t="s">
        <v>1460</v>
      </c>
    </row>
    <row r="4047" spans="1:15" ht="15.75" thickBot="1">
      <c r="A4047" s="7">
        <v>2017</v>
      </c>
      <c r="B4047" s="7" t="s">
        <v>26</v>
      </c>
      <c r="C4047" s="8">
        <f t="shared" si="113"/>
        <v>43012</v>
      </c>
      <c r="D4047" s="7">
        <v>14</v>
      </c>
      <c r="E4047" s="7" t="str">
        <f t="shared" si="114"/>
        <v>S404301214</v>
      </c>
      <c r="F4047" s="5">
        <v>2022</v>
      </c>
      <c r="G4047" s="6">
        <v>155</v>
      </c>
      <c r="H4047" s="6" t="s">
        <v>5844</v>
      </c>
      <c r="I4047" s="6" t="s">
        <v>7428</v>
      </c>
      <c r="J4047" s="6" t="s">
        <v>3698</v>
      </c>
      <c r="K4047" s="196" t="s">
        <v>17</v>
      </c>
      <c r="L4047" s="6">
        <v>20</v>
      </c>
      <c r="M4047" s="196" t="s">
        <v>871</v>
      </c>
      <c r="N4047" s="6" t="s">
        <v>1666</v>
      </c>
      <c r="O4047" s="197" t="s">
        <v>2076</v>
      </c>
    </row>
    <row r="4048" spans="1:15" ht="16.5" thickTop="1" thickBot="1">
      <c r="A4048" s="7">
        <v>2017</v>
      </c>
      <c r="B4048" s="7" t="s">
        <v>26</v>
      </c>
      <c r="C4048" s="8">
        <f t="shared" si="113"/>
        <v>43012</v>
      </c>
      <c r="D4048" s="7">
        <v>15</v>
      </c>
      <c r="E4048" s="7" t="str">
        <f t="shared" si="114"/>
        <v>S404301215</v>
      </c>
      <c r="F4048" s="1" t="s">
        <v>15</v>
      </c>
    </row>
    <row r="4049" spans="1:15" ht="16.5" thickTop="1" thickBot="1">
      <c r="A4049" s="7">
        <v>2017</v>
      </c>
      <c r="B4049" s="7" t="s">
        <v>26</v>
      </c>
      <c r="C4049" s="8">
        <f t="shared" si="113"/>
        <v>43012</v>
      </c>
      <c r="D4049" s="7">
        <v>16</v>
      </c>
      <c r="E4049" s="7" t="str">
        <f t="shared" si="114"/>
        <v>S404301216</v>
      </c>
      <c r="F4049" s="338" t="s">
        <v>1</v>
      </c>
      <c r="G4049" s="341" t="s">
        <v>2</v>
      </c>
      <c r="H4049" s="342"/>
      <c r="I4049" s="342"/>
      <c r="J4049" s="343"/>
      <c r="K4049" s="344" t="s">
        <v>3</v>
      </c>
      <c r="L4049" s="343"/>
      <c r="M4049" s="344" t="s">
        <v>144</v>
      </c>
      <c r="N4049" s="342"/>
      <c r="O4049" s="342"/>
    </row>
    <row r="4050" spans="1:15" ht="18" customHeight="1" thickBot="1">
      <c r="A4050" s="7">
        <v>2017</v>
      </c>
      <c r="B4050" s="7" t="s">
        <v>26</v>
      </c>
      <c r="C4050" s="8">
        <f t="shared" si="113"/>
        <v>43012</v>
      </c>
      <c r="D4050" s="7">
        <v>17</v>
      </c>
      <c r="E4050" s="7" t="str">
        <f t="shared" si="114"/>
        <v>S404301217</v>
      </c>
      <c r="F4050" s="339"/>
      <c r="G4050" s="345" t="s">
        <v>5</v>
      </c>
      <c r="H4050" s="347" t="s">
        <v>145</v>
      </c>
      <c r="I4050" s="348"/>
      <c r="J4050" s="349"/>
      <c r="K4050" s="350" t="s">
        <v>6</v>
      </c>
      <c r="L4050" s="352" t="s">
        <v>7</v>
      </c>
      <c r="M4050" s="350" t="s">
        <v>8</v>
      </c>
      <c r="N4050" s="354" t="s">
        <v>146</v>
      </c>
      <c r="O4050" s="356" t="s">
        <v>147</v>
      </c>
    </row>
    <row r="4051" spans="1:15" ht="15.75" thickBot="1">
      <c r="A4051" s="7">
        <v>2017</v>
      </c>
      <c r="B4051" s="7" t="s">
        <v>26</v>
      </c>
      <c r="C4051" s="8">
        <f t="shared" si="113"/>
        <v>43012</v>
      </c>
      <c r="D4051" s="7">
        <v>18</v>
      </c>
      <c r="E4051" s="7" t="str">
        <f t="shared" si="114"/>
        <v>S404301218</v>
      </c>
      <c r="F4051" s="340"/>
      <c r="G4051" s="346"/>
      <c r="H4051" s="191" t="s">
        <v>9</v>
      </c>
      <c r="I4051" s="192" t="s">
        <v>18</v>
      </c>
      <c r="J4051" s="193" t="s">
        <v>11</v>
      </c>
      <c r="K4051" s="351"/>
      <c r="L4051" s="353"/>
      <c r="M4051" s="351"/>
      <c r="N4051" s="355"/>
      <c r="O4051" s="357"/>
    </row>
    <row r="4052" spans="1:15">
      <c r="A4052" s="7">
        <v>2017</v>
      </c>
      <c r="B4052" s="7" t="s">
        <v>26</v>
      </c>
      <c r="C4052" s="8">
        <f t="shared" si="113"/>
        <v>43012</v>
      </c>
      <c r="D4052" s="7">
        <v>19</v>
      </c>
      <c r="E4052" s="7" t="str">
        <f t="shared" si="114"/>
        <v>S404301219</v>
      </c>
      <c r="F4052" s="3" t="s">
        <v>16</v>
      </c>
      <c r="G4052" s="2">
        <v>60</v>
      </c>
      <c r="H4052" s="2">
        <v>52</v>
      </c>
      <c r="I4052" s="2" t="s">
        <v>7429</v>
      </c>
      <c r="J4052" s="2" t="s">
        <v>274</v>
      </c>
      <c r="K4052" s="194" t="s">
        <v>17</v>
      </c>
      <c r="L4052" s="2">
        <v>54</v>
      </c>
      <c r="M4052" s="194" t="s">
        <v>508</v>
      </c>
      <c r="N4052" s="2" t="s">
        <v>301</v>
      </c>
      <c r="O4052" s="195" t="s">
        <v>1099</v>
      </c>
    </row>
    <row r="4053" spans="1:15">
      <c r="A4053" s="7">
        <v>2017</v>
      </c>
      <c r="B4053" s="7" t="s">
        <v>26</v>
      </c>
      <c r="C4053" s="8">
        <f t="shared" si="113"/>
        <v>43012</v>
      </c>
      <c r="D4053" s="7">
        <v>20</v>
      </c>
      <c r="E4053" s="7" t="str">
        <f t="shared" si="114"/>
        <v>S404301220</v>
      </c>
      <c r="F4053" s="4">
        <v>43009</v>
      </c>
      <c r="G4053" s="2">
        <v>505</v>
      </c>
      <c r="H4053" s="2" t="s">
        <v>7430</v>
      </c>
      <c r="I4053" s="2" t="s">
        <v>7431</v>
      </c>
      <c r="J4053" s="2" t="s">
        <v>3338</v>
      </c>
      <c r="K4053" s="194" t="s">
        <v>17</v>
      </c>
      <c r="L4053" s="2">
        <v>51</v>
      </c>
      <c r="M4053" s="194">
        <v>0</v>
      </c>
      <c r="N4053" s="2">
        <v>0</v>
      </c>
      <c r="O4053" s="195">
        <v>100</v>
      </c>
    </row>
    <row r="4054" spans="1:15">
      <c r="A4054" s="7">
        <v>2017</v>
      </c>
      <c r="B4054" s="7" t="s">
        <v>26</v>
      </c>
      <c r="C4054" s="8">
        <f t="shared" si="113"/>
        <v>43012</v>
      </c>
      <c r="D4054" s="7">
        <v>21</v>
      </c>
      <c r="E4054" s="7" t="str">
        <f t="shared" si="114"/>
        <v>S404301221</v>
      </c>
      <c r="F4054" s="4">
        <v>43040</v>
      </c>
      <c r="G4054" s="2">
        <v>415</v>
      </c>
      <c r="H4054" s="2" t="s">
        <v>7432</v>
      </c>
      <c r="I4054" s="2" t="s">
        <v>7433</v>
      </c>
      <c r="J4054" s="2" t="s">
        <v>1847</v>
      </c>
      <c r="K4054" s="194" t="s">
        <v>17</v>
      </c>
      <c r="L4054" s="2">
        <v>47</v>
      </c>
      <c r="M4054" s="194" t="s">
        <v>312</v>
      </c>
      <c r="N4054" s="2" t="s">
        <v>1715</v>
      </c>
      <c r="O4054" s="195" t="s">
        <v>1714</v>
      </c>
    </row>
    <row r="4055" spans="1:15">
      <c r="A4055" s="7">
        <v>2017</v>
      </c>
      <c r="B4055" s="7" t="s">
        <v>26</v>
      </c>
      <c r="C4055" s="8">
        <f t="shared" si="113"/>
        <v>43012</v>
      </c>
      <c r="D4055" s="7">
        <v>22</v>
      </c>
      <c r="E4055" s="7" t="str">
        <f t="shared" si="114"/>
        <v>S404301222</v>
      </c>
      <c r="F4055" s="4">
        <v>43070</v>
      </c>
      <c r="G4055" s="2">
        <v>325</v>
      </c>
      <c r="H4055" s="2" t="s">
        <v>7434</v>
      </c>
      <c r="I4055" s="2" t="s">
        <v>7435</v>
      </c>
      <c r="J4055" s="2" t="s">
        <v>3782</v>
      </c>
      <c r="K4055" s="194" t="s">
        <v>17</v>
      </c>
      <c r="L4055" s="2">
        <v>42</v>
      </c>
      <c r="M4055" s="194" t="s">
        <v>1715</v>
      </c>
      <c r="N4055" s="2" t="s">
        <v>1715</v>
      </c>
      <c r="O4055" s="195" t="s">
        <v>2557</v>
      </c>
    </row>
    <row r="4056" spans="1:15">
      <c r="A4056" s="7">
        <v>2017</v>
      </c>
      <c r="B4056" s="7" t="s">
        <v>26</v>
      </c>
      <c r="C4056" s="8">
        <f t="shared" si="113"/>
        <v>43012</v>
      </c>
      <c r="D4056" s="7">
        <v>23</v>
      </c>
      <c r="E4056" s="7" t="str">
        <f t="shared" si="114"/>
        <v>S404301223</v>
      </c>
      <c r="F4056" s="4">
        <v>43101</v>
      </c>
      <c r="G4056" s="2">
        <v>270</v>
      </c>
      <c r="H4056" s="2" t="s">
        <v>2444</v>
      </c>
      <c r="I4056" s="2" t="s">
        <v>7436</v>
      </c>
      <c r="J4056" s="2" t="s">
        <v>2495</v>
      </c>
      <c r="K4056" s="194" t="s">
        <v>17</v>
      </c>
      <c r="L4056" s="2">
        <v>31</v>
      </c>
      <c r="M4056" s="194" t="s">
        <v>1715</v>
      </c>
      <c r="N4056" s="2" t="s">
        <v>1715</v>
      </c>
      <c r="O4056" s="195" t="s">
        <v>2557</v>
      </c>
    </row>
    <row r="4057" spans="1:15">
      <c r="A4057" s="7">
        <v>2017</v>
      </c>
      <c r="B4057" s="7" t="s">
        <v>26</v>
      </c>
      <c r="C4057" s="8">
        <f t="shared" si="113"/>
        <v>43012</v>
      </c>
      <c r="D4057" s="7">
        <v>24</v>
      </c>
      <c r="E4057" s="7" t="str">
        <f t="shared" si="114"/>
        <v>S404301224</v>
      </c>
      <c r="F4057" s="3" t="s">
        <v>151</v>
      </c>
      <c r="G4057" s="2">
        <v>285</v>
      </c>
      <c r="H4057" s="2" t="s">
        <v>7437</v>
      </c>
      <c r="I4057" s="2" t="s">
        <v>6347</v>
      </c>
      <c r="J4057" s="2" t="s">
        <v>457</v>
      </c>
      <c r="K4057" s="194" t="s">
        <v>17</v>
      </c>
      <c r="L4057" s="2">
        <v>34</v>
      </c>
      <c r="M4057" s="194" t="s">
        <v>671</v>
      </c>
      <c r="N4057" s="2" t="s">
        <v>671</v>
      </c>
      <c r="O4057" s="195" t="s">
        <v>682</v>
      </c>
    </row>
    <row r="4058" spans="1:15">
      <c r="A4058" s="7">
        <v>2017</v>
      </c>
      <c r="B4058" s="7" t="s">
        <v>26</v>
      </c>
      <c r="C4058" s="8">
        <f t="shared" si="113"/>
        <v>43012</v>
      </c>
      <c r="D4058" s="7">
        <v>25</v>
      </c>
      <c r="E4058" s="7" t="str">
        <f t="shared" si="114"/>
        <v>S404301225</v>
      </c>
      <c r="F4058" s="3">
        <v>2019</v>
      </c>
      <c r="G4058" s="2">
        <v>220</v>
      </c>
      <c r="H4058" s="2" t="s">
        <v>7438</v>
      </c>
      <c r="I4058" s="2" t="s">
        <v>7439</v>
      </c>
      <c r="J4058" s="2" t="s">
        <v>4463</v>
      </c>
      <c r="K4058" s="194" t="s">
        <v>17</v>
      </c>
      <c r="L4058" s="2">
        <v>28</v>
      </c>
      <c r="M4058" s="194" t="s">
        <v>787</v>
      </c>
      <c r="N4058" s="2" t="s">
        <v>819</v>
      </c>
      <c r="O4058" s="195" t="s">
        <v>820</v>
      </c>
    </row>
    <row r="4059" spans="1:15">
      <c r="A4059" s="7">
        <v>2017</v>
      </c>
      <c r="B4059" s="7" t="s">
        <v>26</v>
      </c>
      <c r="C4059" s="8">
        <f t="shared" si="113"/>
        <v>43012</v>
      </c>
      <c r="D4059" s="7">
        <v>26</v>
      </c>
      <c r="E4059" s="7" t="str">
        <f t="shared" si="114"/>
        <v>S404301226</v>
      </c>
      <c r="F4059" s="3">
        <v>2020</v>
      </c>
      <c r="G4059" s="2">
        <v>205</v>
      </c>
      <c r="H4059" s="2" t="s">
        <v>7440</v>
      </c>
      <c r="I4059" s="2" t="s">
        <v>7441</v>
      </c>
      <c r="J4059" s="2" t="s">
        <v>4783</v>
      </c>
      <c r="K4059" s="194" t="s">
        <v>17</v>
      </c>
      <c r="L4059" s="2">
        <v>26</v>
      </c>
      <c r="M4059" s="194">
        <v>25</v>
      </c>
      <c r="N4059" s="2" t="s">
        <v>484</v>
      </c>
      <c r="O4059" s="195" t="s">
        <v>484</v>
      </c>
    </row>
    <row r="4060" spans="1:15">
      <c r="A4060" s="7">
        <v>2017</v>
      </c>
      <c r="B4060" s="7" t="s">
        <v>26</v>
      </c>
      <c r="C4060" s="8">
        <f t="shared" si="113"/>
        <v>43012</v>
      </c>
      <c r="D4060" s="7">
        <v>27</v>
      </c>
      <c r="E4060" s="7" t="str">
        <f t="shared" si="114"/>
        <v>S404301227</v>
      </c>
      <c r="F4060" s="3">
        <v>2021</v>
      </c>
      <c r="G4060" s="2">
        <v>200</v>
      </c>
      <c r="H4060" s="2" t="s">
        <v>7442</v>
      </c>
      <c r="I4060" s="2" t="s">
        <v>6238</v>
      </c>
      <c r="J4060" s="2" t="s">
        <v>6895</v>
      </c>
      <c r="K4060" s="194" t="s">
        <v>17</v>
      </c>
      <c r="L4060" s="2">
        <v>25</v>
      </c>
      <c r="M4060" s="194" t="s">
        <v>1239</v>
      </c>
      <c r="N4060" s="2" t="s">
        <v>935</v>
      </c>
      <c r="O4060" s="195" t="s">
        <v>935</v>
      </c>
    </row>
    <row r="4061" spans="1:15" ht="15.75" thickBot="1">
      <c r="A4061" s="7">
        <v>2017</v>
      </c>
      <c r="B4061" s="7" t="s">
        <v>26</v>
      </c>
      <c r="C4061" s="8">
        <f t="shared" si="113"/>
        <v>43012</v>
      </c>
      <c r="D4061" s="7">
        <v>28</v>
      </c>
      <c r="E4061" s="7" t="str">
        <f t="shared" si="114"/>
        <v>S404301228</v>
      </c>
      <c r="F4061" s="5">
        <v>2022</v>
      </c>
      <c r="G4061" s="6">
        <v>200</v>
      </c>
      <c r="H4061" s="6" t="s">
        <v>5091</v>
      </c>
      <c r="I4061" s="6" t="s">
        <v>7443</v>
      </c>
      <c r="J4061" s="6" t="s">
        <v>5165</v>
      </c>
      <c r="K4061" s="196" t="s">
        <v>17</v>
      </c>
      <c r="L4061" s="6">
        <v>22</v>
      </c>
      <c r="M4061" s="196" t="s">
        <v>1197</v>
      </c>
      <c r="N4061" s="6" t="s">
        <v>1139</v>
      </c>
      <c r="O4061" s="197" t="s">
        <v>1197</v>
      </c>
    </row>
    <row r="4062" spans="1:15" ht="16.5" thickTop="1" thickBot="1">
      <c r="A4062" s="7">
        <v>2017</v>
      </c>
      <c r="B4062" s="7" t="s">
        <v>25</v>
      </c>
      <c r="C4062" s="8">
        <f>C4061+6</f>
        <v>43018</v>
      </c>
      <c r="D4062" s="7">
        <v>1</v>
      </c>
      <c r="E4062" s="7" t="str">
        <f t="shared" si="114"/>
        <v>S41430181</v>
      </c>
      <c r="F4062" s="1" t="s">
        <v>0</v>
      </c>
    </row>
    <row r="4063" spans="1:15" ht="16.5" thickTop="1" thickBot="1">
      <c r="A4063" s="7">
        <v>2017</v>
      </c>
      <c r="B4063" s="7" t="s">
        <v>25</v>
      </c>
      <c r="C4063" s="8">
        <f>C4062</f>
        <v>43018</v>
      </c>
      <c r="D4063" s="7">
        <v>2</v>
      </c>
      <c r="E4063" s="7" t="str">
        <f t="shared" si="114"/>
        <v>S41430182</v>
      </c>
      <c r="F4063" s="338" t="s">
        <v>1</v>
      </c>
      <c r="G4063" s="341" t="s">
        <v>2</v>
      </c>
      <c r="H4063" s="342"/>
      <c r="I4063" s="342"/>
      <c r="J4063" s="343"/>
      <c r="K4063" s="344" t="s">
        <v>3</v>
      </c>
      <c r="L4063" s="343"/>
      <c r="M4063" s="344" t="s">
        <v>144</v>
      </c>
      <c r="N4063" s="342"/>
      <c r="O4063" s="342"/>
    </row>
    <row r="4064" spans="1:15" ht="18" customHeight="1" thickBot="1">
      <c r="A4064" s="7">
        <v>2017</v>
      </c>
      <c r="B4064" s="7" t="s">
        <v>25</v>
      </c>
      <c r="C4064" s="8">
        <f t="shared" ref="C4064:C4089" si="115">C4063</f>
        <v>43018</v>
      </c>
      <c r="D4064" s="7">
        <v>3</v>
      </c>
      <c r="E4064" s="7" t="str">
        <f t="shared" si="114"/>
        <v>S41430183</v>
      </c>
      <c r="F4064" s="339"/>
      <c r="G4064" s="345" t="s">
        <v>5</v>
      </c>
      <c r="H4064" s="347" t="s">
        <v>145</v>
      </c>
      <c r="I4064" s="348"/>
      <c r="J4064" s="349"/>
      <c r="K4064" s="350" t="s">
        <v>6</v>
      </c>
      <c r="L4064" s="352" t="s">
        <v>7</v>
      </c>
      <c r="M4064" s="350" t="s">
        <v>8</v>
      </c>
      <c r="N4064" s="354" t="s">
        <v>146</v>
      </c>
      <c r="O4064" s="356" t="s">
        <v>147</v>
      </c>
    </row>
    <row r="4065" spans="1:15" ht="15.75" thickBot="1">
      <c r="A4065" s="7">
        <v>2017</v>
      </c>
      <c r="B4065" s="7" t="s">
        <v>25</v>
      </c>
      <c r="C4065" s="8">
        <f t="shared" si="115"/>
        <v>43018</v>
      </c>
      <c r="D4065" s="7">
        <v>4</v>
      </c>
      <c r="E4065" s="7" t="str">
        <f t="shared" si="114"/>
        <v>S41430184</v>
      </c>
      <c r="F4065" s="340"/>
      <c r="G4065" s="346"/>
      <c r="H4065" s="191" t="s">
        <v>9</v>
      </c>
      <c r="I4065" s="192" t="s">
        <v>18</v>
      </c>
      <c r="J4065" s="193" t="s">
        <v>11</v>
      </c>
      <c r="K4065" s="351"/>
      <c r="L4065" s="353"/>
      <c r="M4065" s="351"/>
      <c r="N4065" s="355"/>
      <c r="O4065" s="357"/>
    </row>
    <row r="4066" spans="1:15">
      <c r="A4066" s="7">
        <v>2017</v>
      </c>
      <c r="B4066" s="7" t="s">
        <v>25</v>
      </c>
      <c r="C4066" s="8">
        <f t="shared" si="115"/>
        <v>43018</v>
      </c>
      <c r="D4066" s="7">
        <v>5</v>
      </c>
      <c r="E4066" s="7" t="str">
        <f t="shared" si="114"/>
        <v>S41430185</v>
      </c>
      <c r="F4066" s="3" t="s">
        <v>12</v>
      </c>
      <c r="G4066" s="2">
        <v>-68</v>
      </c>
      <c r="H4066" s="2" t="s">
        <v>7444</v>
      </c>
      <c r="I4066" s="2" t="s">
        <v>7445</v>
      </c>
      <c r="J4066" s="2" t="s">
        <v>752</v>
      </c>
      <c r="K4066" s="194" t="s">
        <v>17</v>
      </c>
      <c r="L4066" s="2">
        <v>59</v>
      </c>
      <c r="M4066" s="194" t="s">
        <v>7446</v>
      </c>
      <c r="N4066" s="2" t="s">
        <v>312</v>
      </c>
      <c r="O4066" s="195" t="s">
        <v>1825</v>
      </c>
    </row>
    <row r="4067" spans="1:15">
      <c r="A4067" s="7">
        <v>2017</v>
      </c>
      <c r="B4067" s="7" t="s">
        <v>25</v>
      </c>
      <c r="C4067" s="8">
        <f t="shared" si="115"/>
        <v>43018</v>
      </c>
      <c r="D4067" s="7">
        <v>6</v>
      </c>
      <c r="E4067" s="7" t="str">
        <f t="shared" si="114"/>
        <v>S41430186</v>
      </c>
      <c r="F4067" s="4">
        <v>43009</v>
      </c>
      <c r="G4067" s="2">
        <v>455</v>
      </c>
      <c r="H4067" s="2" t="s">
        <v>7447</v>
      </c>
      <c r="I4067" s="2" t="s">
        <v>7448</v>
      </c>
      <c r="J4067" s="2" t="s">
        <v>1704</v>
      </c>
      <c r="K4067" s="194" t="s">
        <v>17</v>
      </c>
      <c r="L4067" s="2">
        <v>58</v>
      </c>
      <c r="M4067" s="194" t="s">
        <v>728</v>
      </c>
      <c r="N4067" s="2">
        <v>10</v>
      </c>
      <c r="O4067" s="195" t="s">
        <v>332</v>
      </c>
    </row>
    <row r="4068" spans="1:15">
      <c r="A4068" s="7">
        <v>2017</v>
      </c>
      <c r="B4068" s="7" t="s">
        <v>25</v>
      </c>
      <c r="C4068" s="8">
        <f t="shared" si="115"/>
        <v>43018</v>
      </c>
      <c r="D4068" s="7">
        <v>7</v>
      </c>
      <c r="E4068" s="7" t="str">
        <f t="shared" si="114"/>
        <v>S41430187</v>
      </c>
      <c r="F4068" s="4">
        <v>43040</v>
      </c>
      <c r="G4068" s="2">
        <v>390</v>
      </c>
      <c r="H4068" s="2" t="s">
        <v>7449</v>
      </c>
      <c r="I4068" s="2" t="s">
        <v>1730</v>
      </c>
      <c r="J4068" s="2" t="s">
        <v>2024</v>
      </c>
      <c r="K4068" s="194" t="s">
        <v>17</v>
      </c>
      <c r="L4068" s="2">
        <v>62</v>
      </c>
      <c r="M4068" s="194" t="s">
        <v>1248</v>
      </c>
      <c r="N4068" s="2" t="s">
        <v>472</v>
      </c>
      <c r="O4068" s="195" t="s">
        <v>2527</v>
      </c>
    </row>
    <row r="4069" spans="1:15">
      <c r="A4069" s="7">
        <v>2017</v>
      </c>
      <c r="B4069" s="7" t="s">
        <v>25</v>
      </c>
      <c r="C4069" s="8">
        <f t="shared" si="115"/>
        <v>43018</v>
      </c>
      <c r="D4069" s="7">
        <v>8</v>
      </c>
      <c r="E4069" s="7" t="str">
        <f t="shared" si="114"/>
        <v>S41430188</v>
      </c>
      <c r="F4069" s="4">
        <v>43070</v>
      </c>
      <c r="G4069" s="2">
        <v>290</v>
      </c>
      <c r="H4069" s="2" t="s">
        <v>6747</v>
      </c>
      <c r="I4069" s="2" t="s">
        <v>7450</v>
      </c>
      <c r="J4069" s="2" t="s">
        <v>5015</v>
      </c>
      <c r="K4069" s="194" t="s">
        <v>17</v>
      </c>
      <c r="L4069" s="2">
        <v>57</v>
      </c>
      <c r="M4069" s="194">
        <v>4</v>
      </c>
      <c r="N4069" s="2">
        <v>4</v>
      </c>
      <c r="O4069" s="195">
        <v>92</v>
      </c>
    </row>
    <row r="4070" spans="1:15">
      <c r="A4070" s="7">
        <v>2017</v>
      </c>
      <c r="B4070" s="7" t="s">
        <v>25</v>
      </c>
      <c r="C4070" s="8">
        <f t="shared" si="115"/>
        <v>43018</v>
      </c>
      <c r="D4070" s="7">
        <v>9</v>
      </c>
      <c r="E4070" s="7" t="str">
        <f t="shared" si="114"/>
        <v>S41430189</v>
      </c>
      <c r="F4070" s="4">
        <v>43101</v>
      </c>
      <c r="G4070" s="2">
        <v>235</v>
      </c>
      <c r="H4070" s="2" t="s">
        <v>7451</v>
      </c>
      <c r="I4070" s="2" t="s">
        <v>7452</v>
      </c>
      <c r="J4070" s="2" t="s">
        <v>6629</v>
      </c>
      <c r="K4070" s="194" t="s">
        <v>17</v>
      </c>
      <c r="L4070" s="2">
        <v>41</v>
      </c>
      <c r="M4070" s="194" t="s">
        <v>428</v>
      </c>
      <c r="N4070" s="2" t="s">
        <v>423</v>
      </c>
      <c r="O4070" s="195" t="s">
        <v>427</v>
      </c>
    </row>
    <row r="4071" spans="1:15">
      <c r="A4071" s="7">
        <v>2017</v>
      </c>
      <c r="B4071" s="7" t="s">
        <v>25</v>
      </c>
      <c r="C4071" s="8">
        <f t="shared" si="115"/>
        <v>43018</v>
      </c>
      <c r="D4071" s="7">
        <v>10</v>
      </c>
      <c r="E4071" s="7" t="str">
        <f t="shared" si="114"/>
        <v>S414301810</v>
      </c>
      <c r="F4071" s="3" t="s">
        <v>151</v>
      </c>
      <c r="G4071" s="2">
        <v>235</v>
      </c>
      <c r="H4071" s="2" t="s">
        <v>7453</v>
      </c>
      <c r="I4071" s="2" t="s">
        <v>7454</v>
      </c>
      <c r="J4071" s="2" t="s">
        <v>4042</v>
      </c>
      <c r="K4071" s="194" t="s">
        <v>17</v>
      </c>
      <c r="L4071" s="2">
        <v>40</v>
      </c>
      <c r="M4071" s="194">
        <v>0</v>
      </c>
      <c r="N4071" s="2">
        <v>0</v>
      </c>
      <c r="O4071" s="195">
        <v>100</v>
      </c>
    </row>
    <row r="4072" spans="1:15">
      <c r="A4072" s="7">
        <v>2017</v>
      </c>
      <c r="B4072" s="7" t="s">
        <v>25</v>
      </c>
      <c r="C4072" s="8">
        <f t="shared" si="115"/>
        <v>43018</v>
      </c>
      <c r="D4072" s="7">
        <v>11</v>
      </c>
      <c r="E4072" s="7" t="str">
        <f t="shared" si="114"/>
        <v>S414301811</v>
      </c>
      <c r="F4072" s="3">
        <v>2019</v>
      </c>
      <c r="G4072" s="2">
        <v>175</v>
      </c>
      <c r="H4072" s="2" t="s">
        <v>7455</v>
      </c>
      <c r="I4072" s="2" t="s">
        <v>7456</v>
      </c>
      <c r="J4072" s="2" t="s">
        <v>3961</v>
      </c>
      <c r="K4072" s="194" t="s">
        <v>17</v>
      </c>
      <c r="L4072" s="2">
        <v>32</v>
      </c>
      <c r="M4072" s="194" t="s">
        <v>1122</v>
      </c>
      <c r="N4072" s="2" t="s">
        <v>5555</v>
      </c>
      <c r="O4072" s="195" t="s">
        <v>6955</v>
      </c>
    </row>
    <row r="4073" spans="1:15">
      <c r="A4073" s="7">
        <v>2017</v>
      </c>
      <c r="B4073" s="7" t="s">
        <v>25</v>
      </c>
      <c r="C4073" s="8">
        <f t="shared" si="115"/>
        <v>43018</v>
      </c>
      <c r="D4073" s="7">
        <v>12</v>
      </c>
      <c r="E4073" s="7" t="str">
        <f t="shared" si="114"/>
        <v>S414301812</v>
      </c>
      <c r="F4073" s="3">
        <v>2020</v>
      </c>
      <c r="G4073" s="2">
        <v>165</v>
      </c>
      <c r="H4073" s="2" t="s">
        <v>7457</v>
      </c>
      <c r="I4073" s="2" t="s">
        <v>7458</v>
      </c>
      <c r="J4073" s="2" t="s">
        <v>2154</v>
      </c>
      <c r="K4073" s="194" t="s">
        <v>17</v>
      </c>
      <c r="L4073" s="2">
        <v>29</v>
      </c>
      <c r="M4073" s="194" t="s">
        <v>5550</v>
      </c>
      <c r="N4073" s="2" t="s">
        <v>525</v>
      </c>
      <c r="O4073" s="195" t="s">
        <v>7033</v>
      </c>
    </row>
    <row r="4074" spans="1:15">
      <c r="A4074" s="7">
        <v>2017</v>
      </c>
      <c r="B4074" s="7" t="s">
        <v>25</v>
      </c>
      <c r="C4074" s="8">
        <f t="shared" si="115"/>
        <v>43018</v>
      </c>
      <c r="D4074" s="7">
        <v>13</v>
      </c>
      <c r="E4074" s="7" t="str">
        <f t="shared" si="114"/>
        <v>S414301813</v>
      </c>
      <c r="F4074" s="3">
        <v>2021</v>
      </c>
      <c r="G4074" s="2">
        <v>160</v>
      </c>
      <c r="H4074" s="2" t="s">
        <v>790</v>
      </c>
      <c r="I4074" s="2" t="s">
        <v>3299</v>
      </c>
      <c r="J4074" s="2" t="s">
        <v>6394</v>
      </c>
      <c r="K4074" s="194" t="s">
        <v>17</v>
      </c>
      <c r="L4074" s="2">
        <v>25</v>
      </c>
      <c r="M4074" s="194" t="s">
        <v>7459</v>
      </c>
      <c r="N4074" s="2">
        <v>50</v>
      </c>
      <c r="O4074" s="195" t="s">
        <v>339</v>
      </c>
    </row>
    <row r="4075" spans="1:15" ht="15.75" thickBot="1">
      <c r="A4075" s="7">
        <v>2017</v>
      </c>
      <c r="B4075" s="7" t="s">
        <v>25</v>
      </c>
      <c r="C4075" s="8">
        <f t="shared" si="115"/>
        <v>43018</v>
      </c>
      <c r="D4075" s="7">
        <v>14</v>
      </c>
      <c r="E4075" s="7" t="str">
        <f t="shared" si="114"/>
        <v>S414301814</v>
      </c>
      <c r="F4075" s="5">
        <v>2022</v>
      </c>
      <c r="G4075" s="6">
        <v>155</v>
      </c>
      <c r="H4075" s="6" t="s">
        <v>3507</v>
      </c>
      <c r="I4075" s="6" t="s">
        <v>7460</v>
      </c>
      <c r="J4075" s="6" t="s">
        <v>3436</v>
      </c>
      <c r="K4075" s="196" t="s">
        <v>17</v>
      </c>
      <c r="L4075" s="6">
        <v>22</v>
      </c>
      <c r="M4075" s="196" t="s">
        <v>5555</v>
      </c>
      <c r="N4075" s="6" t="s">
        <v>1445</v>
      </c>
      <c r="O4075" s="197" t="s">
        <v>5555</v>
      </c>
    </row>
    <row r="4076" spans="1:15" ht="16.5" thickTop="1" thickBot="1">
      <c r="A4076" s="7">
        <v>2017</v>
      </c>
      <c r="B4076" s="7" t="s">
        <v>25</v>
      </c>
      <c r="C4076" s="8">
        <f t="shared" si="115"/>
        <v>43018</v>
      </c>
      <c r="D4076" s="7">
        <v>15</v>
      </c>
      <c r="E4076" s="7" t="str">
        <f t="shared" si="114"/>
        <v>S414301815</v>
      </c>
      <c r="F4076" s="1" t="s">
        <v>15</v>
      </c>
    </row>
    <row r="4077" spans="1:15" ht="16.5" thickTop="1" thickBot="1">
      <c r="A4077" s="7">
        <v>2017</v>
      </c>
      <c r="B4077" s="7" t="s">
        <v>25</v>
      </c>
      <c r="C4077" s="8">
        <f t="shared" si="115"/>
        <v>43018</v>
      </c>
      <c r="D4077" s="7">
        <v>16</v>
      </c>
      <c r="E4077" s="7" t="str">
        <f t="shared" si="114"/>
        <v>S414301816</v>
      </c>
      <c r="F4077" s="338" t="s">
        <v>1</v>
      </c>
      <c r="G4077" s="341" t="s">
        <v>2</v>
      </c>
      <c r="H4077" s="342"/>
      <c r="I4077" s="342"/>
      <c r="J4077" s="343"/>
      <c r="K4077" s="344" t="s">
        <v>3</v>
      </c>
      <c r="L4077" s="343"/>
      <c r="M4077" s="344" t="s">
        <v>144</v>
      </c>
      <c r="N4077" s="342"/>
      <c r="O4077" s="342"/>
    </row>
    <row r="4078" spans="1:15" ht="18" customHeight="1" thickBot="1">
      <c r="A4078" s="7">
        <v>2017</v>
      </c>
      <c r="B4078" s="7" t="s">
        <v>25</v>
      </c>
      <c r="C4078" s="8">
        <f t="shared" si="115"/>
        <v>43018</v>
      </c>
      <c r="D4078" s="7">
        <v>17</v>
      </c>
      <c r="E4078" s="7" t="str">
        <f t="shared" si="114"/>
        <v>S414301817</v>
      </c>
      <c r="F4078" s="339"/>
      <c r="G4078" s="345" t="s">
        <v>5</v>
      </c>
      <c r="H4078" s="347" t="s">
        <v>145</v>
      </c>
      <c r="I4078" s="348"/>
      <c r="J4078" s="349"/>
      <c r="K4078" s="350" t="s">
        <v>6</v>
      </c>
      <c r="L4078" s="352" t="s">
        <v>7</v>
      </c>
      <c r="M4078" s="350" t="s">
        <v>8</v>
      </c>
      <c r="N4078" s="354" t="s">
        <v>146</v>
      </c>
      <c r="O4078" s="356" t="s">
        <v>147</v>
      </c>
    </row>
    <row r="4079" spans="1:15" ht="15.75" thickBot="1">
      <c r="A4079" s="7">
        <v>2017</v>
      </c>
      <c r="B4079" s="7" t="s">
        <v>25</v>
      </c>
      <c r="C4079" s="8">
        <f t="shared" si="115"/>
        <v>43018</v>
      </c>
      <c r="D4079" s="7">
        <v>18</v>
      </c>
      <c r="E4079" s="7" t="str">
        <f t="shared" si="114"/>
        <v>S414301818</v>
      </c>
      <c r="F4079" s="340"/>
      <c r="G4079" s="346"/>
      <c r="H4079" s="191" t="s">
        <v>9</v>
      </c>
      <c r="I4079" s="192" t="s">
        <v>18</v>
      </c>
      <c r="J4079" s="193" t="s">
        <v>11</v>
      </c>
      <c r="K4079" s="351"/>
      <c r="L4079" s="353"/>
      <c r="M4079" s="351"/>
      <c r="N4079" s="355"/>
      <c r="O4079" s="357"/>
    </row>
    <row r="4080" spans="1:15">
      <c r="A4080" s="7">
        <v>2017</v>
      </c>
      <c r="B4080" s="7" t="s">
        <v>25</v>
      </c>
      <c r="C4080" s="8">
        <f t="shared" si="115"/>
        <v>43018</v>
      </c>
      <c r="D4080" s="7">
        <v>19</v>
      </c>
      <c r="E4080" s="7" t="str">
        <f t="shared" si="114"/>
        <v>S414301819</v>
      </c>
      <c r="F4080" s="3" t="s">
        <v>16</v>
      </c>
      <c r="G4080" s="2">
        <v>60</v>
      </c>
      <c r="H4080" s="2" t="s">
        <v>1031</v>
      </c>
      <c r="I4080" s="2" t="s">
        <v>7461</v>
      </c>
      <c r="J4080" s="2" t="s">
        <v>3931</v>
      </c>
      <c r="K4080" s="194" t="s">
        <v>17</v>
      </c>
      <c r="L4080" s="2">
        <v>54</v>
      </c>
      <c r="M4080" s="194" t="s">
        <v>303</v>
      </c>
      <c r="N4080" s="2" t="s">
        <v>601</v>
      </c>
      <c r="O4080" s="195">
        <v>50</v>
      </c>
    </row>
    <row r="4081" spans="1:15">
      <c r="A4081" s="7">
        <v>2017</v>
      </c>
      <c r="B4081" s="7" t="s">
        <v>25</v>
      </c>
      <c r="C4081" s="8">
        <f t="shared" si="115"/>
        <v>43018</v>
      </c>
      <c r="D4081" s="7">
        <v>20</v>
      </c>
      <c r="E4081" s="7" t="str">
        <f t="shared" si="114"/>
        <v>S414301820</v>
      </c>
      <c r="F4081" s="4">
        <v>43009</v>
      </c>
      <c r="G4081" s="2">
        <v>60</v>
      </c>
      <c r="H4081" s="2" t="s">
        <v>7462</v>
      </c>
      <c r="I4081" s="2" t="s">
        <v>7463</v>
      </c>
      <c r="J4081" s="2" t="s">
        <v>5738</v>
      </c>
      <c r="K4081" s="194" t="s">
        <v>17</v>
      </c>
      <c r="L4081" s="2">
        <v>50</v>
      </c>
      <c r="M4081" s="194" t="s">
        <v>303</v>
      </c>
      <c r="N4081" s="2">
        <v>0</v>
      </c>
      <c r="O4081" s="195" t="s">
        <v>4455</v>
      </c>
    </row>
    <row r="4082" spans="1:15">
      <c r="A4082" s="7">
        <v>2017</v>
      </c>
      <c r="B4082" s="7" t="s">
        <v>25</v>
      </c>
      <c r="C4082" s="8">
        <f t="shared" si="115"/>
        <v>43018</v>
      </c>
      <c r="D4082" s="7">
        <v>21</v>
      </c>
      <c r="E4082" s="7" t="str">
        <f t="shared" si="114"/>
        <v>S414301821</v>
      </c>
      <c r="F4082" s="4">
        <v>43040</v>
      </c>
      <c r="G4082" s="2">
        <v>60</v>
      </c>
      <c r="H4082" s="2" t="s">
        <v>7464</v>
      </c>
      <c r="I4082" s="2" t="s">
        <v>7465</v>
      </c>
      <c r="J4082" s="2" t="s">
        <v>333</v>
      </c>
      <c r="K4082" s="194" t="s">
        <v>17</v>
      </c>
      <c r="L4082" s="2">
        <v>42</v>
      </c>
      <c r="M4082" s="194" t="s">
        <v>735</v>
      </c>
      <c r="N4082" s="2">
        <v>0</v>
      </c>
      <c r="O4082" s="195" t="s">
        <v>5480</v>
      </c>
    </row>
    <row r="4083" spans="1:15">
      <c r="A4083" s="7">
        <v>2017</v>
      </c>
      <c r="B4083" s="7" t="s">
        <v>25</v>
      </c>
      <c r="C4083" s="8">
        <f t="shared" si="115"/>
        <v>43018</v>
      </c>
      <c r="D4083" s="7">
        <v>22</v>
      </c>
      <c r="E4083" s="7" t="str">
        <f t="shared" si="114"/>
        <v>S414301822</v>
      </c>
      <c r="F4083" s="4">
        <v>43070</v>
      </c>
      <c r="G4083" s="2">
        <v>60</v>
      </c>
      <c r="H4083" s="2" t="s">
        <v>7466</v>
      </c>
      <c r="I4083" s="2" t="s">
        <v>7467</v>
      </c>
      <c r="J4083" s="2" t="s">
        <v>5680</v>
      </c>
      <c r="K4083" s="194" t="s">
        <v>17</v>
      </c>
      <c r="L4083" s="2">
        <v>39</v>
      </c>
      <c r="M4083" s="194" t="s">
        <v>334</v>
      </c>
      <c r="N4083" s="2">
        <v>0</v>
      </c>
      <c r="O4083" s="195" t="s">
        <v>3803</v>
      </c>
    </row>
    <row r="4084" spans="1:15">
      <c r="A4084" s="7">
        <v>2017</v>
      </c>
      <c r="B4084" s="7" t="s">
        <v>25</v>
      </c>
      <c r="C4084" s="8">
        <f t="shared" si="115"/>
        <v>43018</v>
      </c>
      <c r="D4084" s="7">
        <v>23</v>
      </c>
      <c r="E4084" s="7" t="str">
        <f t="shared" si="114"/>
        <v>S414301823</v>
      </c>
      <c r="F4084" s="4">
        <v>43101</v>
      </c>
      <c r="G4084" s="2">
        <v>60</v>
      </c>
      <c r="H4084" s="2" t="s">
        <v>7468</v>
      </c>
      <c r="I4084" s="2" t="s">
        <v>7469</v>
      </c>
      <c r="J4084" s="2" t="s">
        <v>1169</v>
      </c>
      <c r="K4084" s="194" t="s">
        <v>17</v>
      </c>
      <c r="L4084" s="2">
        <v>28</v>
      </c>
      <c r="M4084" s="194" t="s">
        <v>729</v>
      </c>
      <c r="N4084" s="2" t="s">
        <v>1831</v>
      </c>
      <c r="O4084" s="195" t="s">
        <v>1913</v>
      </c>
    </row>
    <row r="4085" spans="1:15">
      <c r="A4085" s="7">
        <v>2017</v>
      </c>
      <c r="B4085" s="7" t="s">
        <v>25</v>
      </c>
      <c r="C4085" s="8">
        <f t="shared" si="115"/>
        <v>43018</v>
      </c>
      <c r="D4085" s="7">
        <v>24</v>
      </c>
      <c r="E4085" s="7" t="str">
        <f t="shared" si="114"/>
        <v>S414301824</v>
      </c>
      <c r="F4085" s="3" t="s">
        <v>151</v>
      </c>
      <c r="G4085" s="2">
        <v>60</v>
      </c>
      <c r="H4085" s="2" t="s">
        <v>7470</v>
      </c>
      <c r="I4085" s="2" t="s">
        <v>7471</v>
      </c>
      <c r="J4085" s="2" t="s">
        <v>3265</v>
      </c>
      <c r="K4085" s="194" t="s">
        <v>17</v>
      </c>
      <c r="L4085" s="2">
        <v>26</v>
      </c>
      <c r="M4085" s="194">
        <v>0</v>
      </c>
      <c r="N4085" s="2" t="s">
        <v>303</v>
      </c>
      <c r="O4085" s="195" t="s">
        <v>4455</v>
      </c>
    </row>
    <row r="4086" spans="1:15">
      <c r="A4086" s="7">
        <v>2017</v>
      </c>
      <c r="B4086" s="7" t="s">
        <v>25</v>
      </c>
      <c r="C4086" s="8">
        <f t="shared" si="115"/>
        <v>43018</v>
      </c>
      <c r="D4086" s="7">
        <v>25</v>
      </c>
      <c r="E4086" s="7" t="str">
        <f t="shared" si="114"/>
        <v>S414301825</v>
      </c>
      <c r="F4086" s="3">
        <v>2019</v>
      </c>
      <c r="G4086" s="2">
        <v>55</v>
      </c>
      <c r="H4086" s="2" t="s">
        <v>7472</v>
      </c>
      <c r="I4086" s="2" t="s">
        <v>7473</v>
      </c>
      <c r="J4086" s="2" t="s">
        <v>2267</v>
      </c>
      <c r="K4086" s="194" t="s">
        <v>17</v>
      </c>
      <c r="L4086" s="2">
        <v>22</v>
      </c>
      <c r="M4086" s="194" t="s">
        <v>676</v>
      </c>
      <c r="N4086" s="2" t="s">
        <v>2539</v>
      </c>
      <c r="O4086" s="195" t="s">
        <v>1594</v>
      </c>
    </row>
    <row r="4087" spans="1:15">
      <c r="A4087" s="7">
        <v>2017</v>
      </c>
      <c r="B4087" s="7" t="s">
        <v>25</v>
      </c>
      <c r="C4087" s="8">
        <f t="shared" si="115"/>
        <v>43018</v>
      </c>
      <c r="D4087" s="7">
        <v>26</v>
      </c>
      <c r="E4087" s="7" t="str">
        <f t="shared" si="114"/>
        <v>S414301826</v>
      </c>
      <c r="F4087" s="3">
        <v>2020</v>
      </c>
      <c r="G4087" s="2">
        <v>50</v>
      </c>
      <c r="H4087" s="2" t="s">
        <v>7474</v>
      </c>
      <c r="I4087" s="2" t="s">
        <v>7475</v>
      </c>
      <c r="J4087" s="2" t="s">
        <v>2592</v>
      </c>
      <c r="K4087" s="194" t="s">
        <v>17</v>
      </c>
      <c r="L4087" s="2">
        <v>21</v>
      </c>
      <c r="M4087" s="194" t="s">
        <v>1484</v>
      </c>
      <c r="N4087" s="2" t="s">
        <v>7476</v>
      </c>
      <c r="O4087" s="195">
        <v>50</v>
      </c>
    </row>
    <row r="4088" spans="1:15">
      <c r="A4088" s="7">
        <v>2017</v>
      </c>
      <c r="B4088" s="7" t="s">
        <v>25</v>
      </c>
      <c r="C4088" s="8">
        <f t="shared" si="115"/>
        <v>43018</v>
      </c>
      <c r="D4088" s="7">
        <v>27</v>
      </c>
      <c r="E4088" s="7" t="str">
        <f t="shared" si="114"/>
        <v>S414301827</v>
      </c>
      <c r="F4088" s="3">
        <v>2021</v>
      </c>
      <c r="G4088" s="2">
        <v>45</v>
      </c>
      <c r="H4088" s="2" t="s">
        <v>6863</v>
      </c>
      <c r="I4088" s="2" t="s">
        <v>5141</v>
      </c>
      <c r="J4088" s="2" t="s">
        <v>1683</v>
      </c>
      <c r="K4088" s="194" t="s">
        <v>17</v>
      </c>
      <c r="L4088" s="2">
        <v>19</v>
      </c>
      <c r="M4088" s="194">
        <v>20</v>
      </c>
      <c r="N4088" s="2">
        <v>32</v>
      </c>
      <c r="O4088" s="195">
        <v>48</v>
      </c>
    </row>
    <row r="4089" spans="1:15" ht="15.75" thickBot="1">
      <c r="A4089" s="7">
        <v>2017</v>
      </c>
      <c r="B4089" s="7" t="s">
        <v>25</v>
      </c>
      <c r="C4089" s="8">
        <f t="shared" si="115"/>
        <v>43018</v>
      </c>
      <c r="D4089" s="7">
        <v>28</v>
      </c>
      <c r="E4089" s="7" t="str">
        <f t="shared" si="114"/>
        <v>S414301828</v>
      </c>
      <c r="F4089" s="5">
        <v>2022</v>
      </c>
      <c r="G4089" s="6">
        <v>45</v>
      </c>
      <c r="H4089" s="6" t="s">
        <v>7301</v>
      </c>
      <c r="I4089" s="6">
        <v>196</v>
      </c>
      <c r="J4089" s="6" t="s">
        <v>3571</v>
      </c>
      <c r="K4089" s="196" t="s">
        <v>17</v>
      </c>
      <c r="L4089" s="6">
        <v>16</v>
      </c>
      <c r="M4089" s="196">
        <v>20</v>
      </c>
      <c r="N4089" s="6">
        <v>24</v>
      </c>
      <c r="O4089" s="197">
        <v>56</v>
      </c>
    </row>
    <row r="4090" spans="1:15" ht="16.5" thickTop="1" thickBot="1">
      <c r="A4090" s="7">
        <v>2017</v>
      </c>
      <c r="B4090" s="7" t="s">
        <v>24</v>
      </c>
      <c r="C4090" s="8">
        <f>C4089+7</f>
        <v>43025</v>
      </c>
      <c r="D4090" s="7">
        <v>1</v>
      </c>
      <c r="E4090" s="7" t="str">
        <f t="shared" si="114"/>
        <v>S42430251</v>
      </c>
      <c r="F4090" s="1" t="s">
        <v>0</v>
      </c>
    </row>
    <row r="4091" spans="1:15" ht="16.5" thickTop="1" thickBot="1">
      <c r="A4091" s="7">
        <v>2017</v>
      </c>
      <c r="B4091" s="7" t="s">
        <v>24</v>
      </c>
      <c r="C4091" s="8">
        <f>C4090</f>
        <v>43025</v>
      </c>
      <c r="D4091" s="7">
        <v>2</v>
      </c>
      <c r="E4091" s="7" t="str">
        <f t="shared" si="114"/>
        <v>S42430252</v>
      </c>
      <c r="F4091" s="338" t="s">
        <v>1</v>
      </c>
      <c r="G4091" s="341" t="s">
        <v>2</v>
      </c>
      <c r="H4091" s="342"/>
      <c r="I4091" s="342"/>
      <c r="J4091" s="343"/>
      <c r="K4091" s="344" t="s">
        <v>3</v>
      </c>
      <c r="L4091" s="343"/>
      <c r="M4091" s="344" t="s">
        <v>144</v>
      </c>
      <c r="N4091" s="342"/>
      <c r="O4091" s="342"/>
    </row>
    <row r="4092" spans="1:15" ht="18" customHeight="1" thickBot="1">
      <c r="A4092" s="7">
        <v>2017</v>
      </c>
      <c r="B4092" s="7" t="s">
        <v>24</v>
      </c>
      <c r="C4092" s="8">
        <f t="shared" ref="C4092:C4117" si="116">C4091</f>
        <v>43025</v>
      </c>
      <c r="D4092" s="7">
        <v>3</v>
      </c>
      <c r="E4092" s="7" t="str">
        <f t="shared" si="114"/>
        <v>S42430253</v>
      </c>
      <c r="F4092" s="339"/>
      <c r="G4092" s="345" t="s">
        <v>5</v>
      </c>
      <c r="H4092" s="347" t="s">
        <v>145</v>
      </c>
      <c r="I4092" s="348"/>
      <c r="J4092" s="349"/>
      <c r="K4092" s="350" t="s">
        <v>6</v>
      </c>
      <c r="L4092" s="352" t="s">
        <v>7</v>
      </c>
      <c r="M4092" s="350" t="s">
        <v>8</v>
      </c>
      <c r="N4092" s="354" t="s">
        <v>146</v>
      </c>
      <c r="O4092" s="356" t="s">
        <v>147</v>
      </c>
    </row>
    <row r="4093" spans="1:15" ht="15.75" thickBot="1">
      <c r="A4093" s="7">
        <v>2017</v>
      </c>
      <c r="B4093" s="7" t="s">
        <v>24</v>
      </c>
      <c r="C4093" s="8">
        <f t="shared" si="116"/>
        <v>43025</v>
      </c>
      <c r="D4093" s="7">
        <v>4</v>
      </c>
      <c r="E4093" s="7" t="str">
        <f t="shared" si="114"/>
        <v>S42430254</v>
      </c>
      <c r="F4093" s="340"/>
      <c r="G4093" s="346"/>
      <c r="H4093" s="191" t="s">
        <v>9</v>
      </c>
      <c r="I4093" s="192" t="s">
        <v>18</v>
      </c>
      <c r="J4093" s="193" t="s">
        <v>11</v>
      </c>
      <c r="K4093" s="351"/>
      <c r="L4093" s="353"/>
      <c r="M4093" s="351"/>
      <c r="N4093" s="355"/>
      <c r="O4093" s="357"/>
    </row>
    <row r="4094" spans="1:15">
      <c r="A4094" s="7">
        <v>2017</v>
      </c>
      <c r="B4094" s="7" t="s">
        <v>24</v>
      </c>
      <c r="C4094" s="8">
        <f t="shared" si="116"/>
        <v>43025</v>
      </c>
      <c r="D4094" s="7">
        <v>5</v>
      </c>
      <c r="E4094" s="7" t="str">
        <f t="shared" si="114"/>
        <v>S42430255</v>
      </c>
      <c r="F4094" s="3" t="s">
        <v>12</v>
      </c>
      <c r="G4094" s="2">
        <v>-71</v>
      </c>
      <c r="H4094" s="2" t="s">
        <v>7477</v>
      </c>
      <c r="I4094" s="2" t="s">
        <v>7478</v>
      </c>
      <c r="J4094" s="2" t="s">
        <v>944</v>
      </c>
      <c r="K4094" s="194" t="s">
        <v>17</v>
      </c>
      <c r="L4094" s="2">
        <v>61</v>
      </c>
      <c r="M4094" s="194" t="s">
        <v>672</v>
      </c>
      <c r="N4094" s="2" t="s">
        <v>333</v>
      </c>
      <c r="O4094" s="195" t="s">
        <v>1023</v>
      </c>
    </row>
    <row r="4095" spans="1:15">
      <c r="A4095" s="7">
        <v>2017</v>
      </c>
      <c r="B4095" s="7" t="s">
        <v>24</v>
      </c>
      <c r="C4095" s="8">
        <f t="shared" si="116"/>
        <v>43025</v>
      </c>
      <c r="D4095" s="7">
        <v>6</v>
      </c>
      <c r="E4095" s="7" t="str">
        <f t="shared" si="114"/>
        <v>S42430256</v>
      </c>
      <c r="F4095" s="4">
        <v>43009</v>
      </c>
      <c r="G4095" s="2">
        <v>455</v>
      </c>
      <c r="H4095" s="2" t="s">
        <v>7479</v>
      </c>
      <c r="I4095" s="2" t="s">
        <v>7480</v>
      </c>
      <c r="J4095" s="2" t="s">
        <v>1871</v>
      </c>
      <c r="K4095" s="194" t="s">
        <v>17</v>
      </c>
      <c r="L4095" s="2">
        <v>61</v>
      </c>
      <c r="M4095" s="194" t="s">
        <v>1023</v>
      </c>
      <c r="N4095" s="2" t="s">
        <v>670</v>
      </c>
      <c r="O4095" s="195" t="s">
        <v>2569</v>
      </c>
    </row>
    <row r="4096" spans="1:15">
      <c r="A4096" s="7">
        <v>2017</v>
      </c>
      <c r="B4096" s="7" t="s">
        <v>24</v>
      </c>
      <c r="C4096" s="8">
        <f t="shared" si="116"/>
        <v>43025</v>
      </c>
      <c r="D4096" s="7">
        <v>7</v>
      </c>
      <c r="E4096" s="7" t="str">
        <f t="shared" si="114"/>
        <v>S42430257</v>
      </c>
      <c r="F4096" s="4">
        <v>43040</v>
      </c>
      <c r="G4096" s="2">
        <v>400</v>
      </c>
      <c r="H4096" s="2" t="s">
        <v>7481</v>
      </c>
      <c r="I4096" s="2" t="s">
        <v>7482</v>
      </c>
      <c r="J4096" s="2" t="s">
        <v>1444</v>
      </c>
      <c r="K4096" s="194" t="s">
        <v>17</v>
      </c>
      <c r="L4096" s="2">
        <v>63</v>
      </c>
      <c r="M4096" s="194">
        <v>0</v>
      </c>
      <c r="N4096" s="2">
        <v>0</v>
      </c>
      <c r="O4096" s="195">
        <v>100</v>
      </c>
    </row>
    <row r="4097" spans="1:15">
      <c r="A4097" s="7">
        <v>2017</v>
      </c>
      <c r="B4097" s="7" t="s">
        <v>24</v>
      </c>
      <c r="C4097" s="8">
        <f t="shared" si="116"/>
        <v>43025</v>
      </c>
      <c r="D4097" s="7">
        <v>8</v>
      </c>
      <c r="E4097" s="7" t="str">
        <f t="shared" si="114"/>
        <v>S42430258</v>
      </c>
      <c r="F4097" s="4">
        <v>43070</v>
      </c>
      <c r="G4097" s="2">
        <v>295</v>
      </c>
      <c r="H4097" s="2" t="s">
        <v>7483</v>
      </c>
      <c r="I4097" s="2" t="s">
        <v>7484</v>
      </c>
      <c r="J4097" s="2" t="s">
        <v>3460</v>
      </c>
      <c r="K4097" s="194" t="s">
        <v>17</v>
      </c>
      <c r="L4097" s="2">
        <v>60</v>
      </c>
      <c r="M4097" s="194" t="s">
        <v>472</v>
      </c>
      <c r="N4097" s="2" t="s">
        <v>1138</v>
      </c>
      <c r="O4097" s="195" t="s">
        <v>4455</v>
      </c>
    </row>
    <row r="4098" spans="1:15">
      <c r="A4098" s="7">
        <v>2017</v>
      </c>
      <c r="B4098" s="7" t="s">
        <v>24</v>
      </c>
      <c r="C4098" s="8">
        <f t="shared" si="116"/>
        <v>43025</v>
      </c>
      <c r="D4098" s="7">
        <v>9</v>
      </c>
      <c r="E4098" s="7" t="str">
        <f t="shared" si="114"/>
        <v>S42430259</v>
      </c>
      <c r="F4098" s="4">
        <v>43101</v>
      </c>
      <c r="G4098" s="2">
        <v>200</v>
      </c>
      <c r="H4098" s="2" t="s">
        <v>7485</v>
      </c>
      <c r="I4098" s="2" t="s">
        <v>7486</v>
      </c>
      <c r="J4098" s="2" t="s">
        <v>5190</v>
      </c>
      <c r="K4098" s="194" t="s">
        <v>17</v>
      </c>
      <c r="L4098" s="2">
        <v>40</v>
      </c>
      <c r="M4098" s="194" t="s">
        <v>819</v>
      </c>
      <c r="N4098" s="2" t="s">
        <v>787</v>
      </c>
      <c r="O4098" s="195" t="s">
        <v>820</v>
      </c>
    </row>
    <row r="4099" spans="1:15">
      <c r="A4099" s="7">
        <v>2017</v>
      </c>
      <c r="B4099" s="7" t="s">
        <v>24</v>
      </c>
      <c r="C4099" s="8">
        <f t="shared" si="116"/>
        <v>43025</v>
      </c>
      <c r="D4099" s="7">
        <v>10</v>
      </c>
      <c r="E4099" s="7" t="str">
        <f t="shared" si="114"/>
        <v>S424302510</v>
      </c>
      <c r="F4099" s="3" t="s">
        <v>151</v>
      </c>
      <c r="G4099" s="2">
        <v>235</v>
      </c>
      <c r="H4099" s="2" t="s">
        <v>7487</v>
      </c>
      <c r="I4099" s="2" t="s">
        <v>7488</v>
      </c>
      <c r="J4099" s="2" t="s">
        <v>2641</v>
      </c>
      <c r="K4099" s="194" t="s">
        <v>17</v>
      </c>
      <c r="L4099" s="2">
        <v>44</v>
      </c>
      <c r="M4099" s="194" t="s">
        <v>1023</v>
      </c>
      <c r="N4099" s="2" t="s">
        <v>681</v>
      </c>
      <c r="O4099" s="195" t="s">
        <v>2083</v>
      </c>
    </row>
    <row r="4100" spans="1:15">
      <c r="A4100" s="7">
        <v>2017</v>
      </c>
      <c r="B4100" s="7" t="s">
        <v>24</v>
      </c>
      <c r="C4100" s="8">
        <f t="shared" si="116"/>
        <v>43025</v>
      </c>
      <c r="D4100" s="7">
        <v>11</v>
      </c>
      <c r="E4100" s="7" t="str">
        <f t="shared" si="114"/>
        <v>S424302511</v>
      </c>
      <c r="F4100" s="3">
        <v>2019</v>
      </c>
      <c r="G4100" s="2">
        <v>175</v>
      </c>
      <c r="H4100" s="2" t="s">
        <v>2655</v>
      </c>
      <c r="I4100" s="2" t="s">
        <v>2673</v>
      </c>
      <c r="J4100" s="2" t="s">
        <v>419</v>
      </c>
      <c r="K4100" s="194" t="s">
        <v>17</v>
      </c>
      <c r="L4100" s="2">
        <v>32</v>
      </c>
      <c r="M4100" s="194" t="s">
        <v>1744</v>
      </c>
      <c r="N4100" s="2" t="s">
        <v>1946</v>
      </c>
      <c r="O4100" s="195" t="s">
        <v>1598</v>
      </c>
    </row>
    <row r="4101" spans="1:15">
      <c r="A4101" s="7">
        <v>2017</v>
      </c>
      <c r="B4101" s="7" t="s">
        <v>24</v>
      </c>
      <c r="C4101" s="8">
        <f t="shared" si="116"/>
        <v>43025</v>
      </c>
      <c r="D4101" s="7">
        <v>12</v>
      </c>
      <c r="E4101" s="7" t="str">
        <f t="shared" si="114"/>
        <v>S424302512</v>
      </c>
      <c r="F4101" s="3">
        <v>2020</v>
      </c>
      <c r="G4101" s="2">
        <v>165</v>
      </c>
      <c r="H4101" s="2" t="s">
        <v>7489</v>
      </c>
      <c r="I4101" s="2" t="s">
        <v>3111</v>
      </c>
      <c r="J4101" s="2" t="s">
        <v>1750</v>
      </c>
      <c r="K4101" s="194" t="s">
        <v>17</v>
      </c>
      <c r="L4101" s="2">
        <v>29</v>
      </c>
      <c r="M4101" s="194" t="s">
        <v>2074</v>
      </c>
      <c r="N4101" s="2" t="s">
        <v>872</v>
      </c>
      <c r="O4101" s="195" t="s">
        <v>935</v>
      </c>
    </row>
    <row r="4102" spans="1:15">
      <c r="A4102" s="7">
        <v>2017</v>
      </c>
      <c r="B4102" s="7" t="s">
        <v>24</v>
      </c>
      <c r="C4102" s="8">
        <f t="shared" si="116"/>
        <v>43025</v>
      </c>
      <c r="D4102" s="7">
        <v>13</v>
      </c>
      <c r="E4102" s="7" t="str">
        <f t="shared" si="114"/>
        <v>S424302513</v>
      </c>
      <c r="F4102" s="3">
        <v>2021</v>
      </c>
      <c r="G4102" s="2">
        <v>160</v>
      </c>
      <c r="H4102" s="2" t="s">
        <v>4613</v>
      </c>
      <c r="I4102" s="2" t="s">
        <v>5116</v>
      </c>
      <c r="J4102" s="2" t="s">
        <v>4191</v>
      </c>
      <c r="K4102" s="194" t="s">
        <v>17</v>
      </c>
      <c r="L4102" s="2">
        <v>23</v>
      </c>
      <c r="M4102" s="194" t="s">
        <v>4834</v>
      </c>
      <c r="N4102" s="2" t="s">
        <v>1367</v>
      </c>
      <c r="O4102" s="195">
        <v>35</v>
      </c>
    </row>
    <row r="4103" spans="1:15" ht="15.75" thickBot="1">
      <c r="A4103" s="7">
        <v>2017</v>
      </c>
      <c r="B4103" s="7" t="s">
        <v>24</v>
      </c>
      <c r="C4103" s="8">
        <f t="shared" si="116"/>
        <v>43025</v>
      </c>
      <c r="D4103" s="7">
        <v>14</v>
      </c>
      <c r="E4103" s="7" t="str">
        <f t="shared" si="114"/>
        <v>S424302514</v>
      </c>
      <c r="F4103" s="5">
        <v>2022</v>
      </c>
      <c r="G4103" s="6">
        <v>155</v>
      </c>
      <c r="H4103" s="6" t="s">
        <v>7490</v>
      </c>
      <c r="I4103" s="6" t="s">
        <v>7491</v>
      </c>
      <c r="J4103" s="6" t="s">
        <v>472</v>
      </c>
      <c r="K4103" s="196" t="s">
        <v>17</v>
      </c>
      <c r="L4103" s="6">
        <v>19</v>
      </c>
      <c r="M4103" s="196">
        <v>20</v>
      </c>
      <c r="N4103" s="6">
        <v>60</v>
      </c>
      <c r="O4103" s="197">
        <v>20</v>
      </c>
    </row>
    <row r="4104" spans="1:15" ht="16.5" thickTop="1" thickBot="1">
      <c r="A4104" s="7">
        <v>2017</v>
      </c>
      <c r="B4104" s="7" t="s">
        <v>24</v>
      </c>
      <c r="C4104" s="8">
        <f t="shared" si="116"/>
        <v>43025</v>
      </c>
      <c r="D4104" s="7">
        <v>15</v>
      </c>
      <c r="E4104" s="7" t="str">
        <f t="shared" si="114"/>
        <v>S424302515</v>
      </c>
      <c r="F4104" s="1" t="s">
        <v>15</v>
      </c>
    </row>
    <row r="4105" spans="1:15" ht="16.5" thickTop="1" thickBot="1">
      <c r="A4105" s="7">
        <v>2017</v>
      </c>
      <c r="B4105" s="7" t="s">
        <v>24</v>
      </c>
      <c r="C4105" s="8">
        <f t="shared" si="116"/>
        <v>43025</v>
      </c>
      <c r="D4105" s="7">
        <v>16</v>
      </c>
      <c r="E4105" s="7" t="str">
        <f t="shared" si="114"/>
        <v>S424302516</v>
      </c>
      <c r="F4105" s="338" t="s">
        <v>1</v>
      </c>
      <c r="G4105" s="341" t="s">
        <v>2</v>
      </c>
      <c r="H4105" s="342"/>
      <c r="I4105" s="342"/>
      <c r="J4105" s="343"/>
      <c r="K4105" s="344" t="s">
        <v>3</v>
      </c>
      <c r="L4105" s="343"/>
      <c r="M4105" s="344" t="s">
        <v>144</v>
      </c>
      <c r="N4105" s="342"/>
      <c r="O4105" s="342"/>
    </row>
    <row r="4106" spans="1:15" ht="18" customHeight="1" thickBot="1">
      <c r="A4106" s="7">
        <v>2017</v>
      </c>
      <c r="B4106" s="7" t="s">
        <v>24</v>
      </c>
      <c r="C4106" s="8">
        <f t="shared" si="116"/>
        <v>43025</v>
      </c>
      <c r="D4106" s="7">
        <v>17</v>
      </c>
      <c r="E4106" s="7" t="str">
        <f t="shared" si="114"/>
        <v>S424302517</v>
      </c>
      <c r="F4106" s="339"/>
      <c r="G4106" s="345" t="s">
        <v>5</v>
      </c>
      <c r="H4106" s="347" t="s">
        <v>145</v>
      </c>
      <c r="I4106" s="348"/>
      <c r="J4106" s="349"/>
      <c r="K4106" s="350" t="s">
        <v>6</v>
      </c>
      <c r="L4106" s="352" t="s">
        <v>7</v>
      </c>
      <c r="M4106" s="350" t="s">
        <v>8</v>
      </c>
      <c r="N4106" s="354" t="s">
        <v>146</v>
      </c>
      <c r="O4106" s="356" t="s">
        <v>147</v>
      </c>
    </row>
    <row r="4107" spans="1:15" ht="15.75" thickBot="1">
      <c r="A4107" s="7">
        <v>2017</v>
      </c>
      <c r="B4107" s="7" t="s">
        <v>24</v>
      </c>
      <c r="C4107" s="8">
        <f t="shared" si="116"/>
        <v>43025</v>
      </c>
      <c r="D4107" s="7">
        <v>18</v>
      </c>
      <c r="E4107" s="7" t="str">
        <f t="shared" si="114"/>
        <v>S424302518</v>
      </c>
      <c r="F4107" s="340"/>
      <c r="G4107" s="346"/>
      <c r="H4107" s="191" t="s">
        <v>9</v>
      </c>
      <c r="I4107" s="192" t="s">
        <v>18</v>
      </c>
      <c r="J4107" s="193" t="s">
        <v>11</v>
      </c>
      <c r="K4107" s="351"/>
      <c r="L4107" s="353"/>
      <c r="M4107" s="351"/>
      <c r="N4107" s="355"/>
      <c r="O4107" s="357"/>
    </row>
    <row r="4108" spans="1:15">
      <c r="A4108" s="7">
        <v>2017</v>
      </c>
      <c r="B4108" s="7" t="s">
        <v>24</v>
      </c>
      <c r="C4108" s="8">
        <f t="shared" si="116"/>
        <v>43025</v>
      </c>
      <c r="D4108" s="7">
        <v>19</v>
      </c>
      <c r="E4108" s="7" t="str">
        <f t="shared" si="114"/>
        <v>S424302519</v>
      </c>
      <c r="F4108" s="3" t="s">
        <v>16</v>
      </c>
      <c r="G4108" s="2">
        <v>60</v>
      </c>
      <c r="H4108" s="2" t="s">
        <v>1031</v>
      </c>
      <c r="I4108" s="2" t="s">
        <v>796</v>
      </c>
      <c r="J4108" s="2" t="s">
        <v>889</v>
      </c>
      <c r="K4108" s="194" t="s">
        <v>17</v>
      </c>
      <c r="L4108" s="2">
        <v>54</v>
      </c>
      <c r="M4108" s="194" t="s">
        <v>625</v>
      </c>
      <c r="N4108" s="2" t="s">
        <v>626</v>
      </c>
      <c r="O4108" s="195" t="s">
        <v>627</v>
      </c>
    </row>
    <row r="4109" spans="1:15">
      <c r="A4109" s="7">
        <v>2017</v>
      </c>
      <c r="B4109" s="7" t="s">
        <v>24</v>
      </c>
      <c r="C4109" s="8">
        <f t="shared" si="116"/>
        <v>43025</v>
      </c>
      <c r="D4109" s="7">
        <v>20</v>
      </c>
      <c r="E4109" s="7" t="str">
        <f t="shared" si="114"/>
        <v>S424302520</v>
      </c>
      <c r="F4109" s="4">
        <v>43009</v>
      </c>
      <c r="G4109" s="2">
        <v>515</v>
      </c>
      <c r="H4109" s="2" t="s">
        <v>7492</v>
      </c>
      <c r="I4109" s="2" t="s">
        <v>7493</v>
      </c>
      <c r="J4109" s="2" t="s">
        <v>5382</v>
      </c>
      <c r="K4109" s="194" t="s">
        <v>17</v>
      </c>
      <c r="L4109" s="2">
        <v>52</v>
      </c>
      <c r="M4109" s="194">
        <v>15</v>
      </c>
      <c r="N4109" s="2">
        <v>5</v>
      </c>
      <c r="O4109" s="195">
        <v>80</v>
      </c>
    </row>
    <row r="4110" spans="1:15">
      <c r="A4110" s="7">
        <v>2017</v>
      </c>
      <c r="B4110" s="7" t="s">
        <v>24</v>
      </c>
      <c r="C4110" s="8">
        <f t="shared" si="116"/>
        <v>43025</v>
      </c>
      <c r="D4110" s="7">
        <v>21</v>
      </c>
      <c r="E4110" s="7" t="str">
        <f t="shared" ref="E4110:E4174" si="117">B4110&amp;C4110&amp;D4110</f>
        <v>S424302521</v>
      </c>
      <c r="F4110" s="4">
        <v>43040</v>
      </c>
      <c r="G4110" s="2">
        <v>450</v>
      </c>
      <c r="H4110" s="2" t="s">
        <v>7494</v>
      </c>
      <c r="I4110" s="2" t="s">
        <v>7495</v>
      </c>
      <c r="J4110" s="2" t="s">
        <v>2697</v>
      </c>
      <c r="K4110" s="194" t="s">
        <v>17</v>
      </c>
      <c r="L4110" s="2">
        <v>48</v>
      </c>
      <c r="M4110" s="194">
        <v>0</v>
      </c>
      <c r="N4110" s="2">
        <v>0</v>
      </c>
      <c r="O4110" s="195">
        <v>100</v>
      </c>
    </row>
    <row r="4111" spans="1:15">
      <c r="A4111" s="7">
        <v>2017</v>
      </c>
      <c r="B4111" s="7" t="s">
        <v>24</v>
      </c>
      <c r="C4111" s="8">
        <f t="shared" si="116"/>
        <v>43025</v>
      </c>
      <c r="D4111" s="7">
        <v>22</v>
      </c>
      <c r="E4111" s="7" t="str">
        <f t="shared" si="117"/>
        <v>S424302522</v>
      </c>
      <c r="F4111" s="4">
        <v>43070</v>
      </c>
      <c r="G4111" s="2">
        <v>345</v>
      </c>
      <c r="H4111" s="2" t="s">
        <v>7496</v>
      </c>
      <c r="I4111" s="2" t="s">
        <v>7497</v>
      </c>
      <c r="J4111" s="2" t="s">
        <v>3942</v>
      </c>
      <c r="K4111" s="194" t="s">
        <v>17</v>
      </c>
      <c r="L4111" s="2">
        <v>47</v>
      </c>
      <c r="M4111" s="194">
        <v>15</v>
      </c>
      <c r="N4111" s="2">
        <v>5</v>
      </c>
      <c r="O4111" s="195">
        <v>80</v>
      </c>
    </row>
    <row r="4112" spans="1:15">
      <c r="A4112" s="7">
        <v>2017</v>
      </c>
      <c r="B4112" s="7" t="s">
        <v>24</v>
      </c>
      <c r="C4112" s="8">
        <f t="shared" si="116"/>
        <v>43025</v>
      </c>
      <c r="D4112" s="7">
        <v>23</v>
      </c>
      <c r="E4112" s="7" t="str">
        <f t="shared" si="117"/>
        <v>S424302523</v>
      </c>
      <c r="F4112" s="4">
        <v>43101</v>
      </c>
      <c r="G4112" s="2">
        <v>250</v>
      </c>
      <c r="H4112" s="2" t="s">
        <v>7498</v>
      </c>
      <c r="I4112" s="2" t="s">
        <v>7499</v>
      </c>
      <c r="J4112" s="2" t="s">
        <v>7500</v>
      </c>
      <c r="K4112" s="194" t="s">
        <v>17</v>
      </c>
      <c r="L4112" s="2">
        <v>31</v>
      </c>
      <c r="M4112" s="194" t="s">
        <v>730</v>
      </c>
      <c r="N4112" s="2" t="s">
        <v>1831</v>
      </c>
      <c r="O4112" s="195" t="s">
        <v>2151</v>
      </c>
    </row>
    <row r="4113" spans="1:15">
      <c r="A4113" s="7">
        <v>2017</v>
      </c>
      <c r="B4113" s="7" t="s">
        <v>24</v>
      </c>
      <c r="C4113" s="8">
        <f t="shared" si="116"/>
        <v>43025</v>
      </c>
      <c r="D4113" s="7">
        <v>24</v>
      </c>
      <c r="E4113" s="7" t="str">
        <f t="shared" si="117"/>
        <v>S424302524</v>
      </c>
      <c r="F4113" s="3" t="s">
        <v>151</v>
      </c>
      <c r="G4113" s="2">
        <v>290</v>
      </c>
      <c r="H4113" s="2" t="s">
        <v>7501</v>
      </c>
      <c r="I4113" s="2" t="s">
        <v>7502</v>
      </c>
      <c r="J4113" s="2" t="s">
        <v>5210</v>
      </c>
      <c r="K4113" s="194" t="s">
        <v>17</v>
      </c>
      <c r="L4113" s="2">
        <v>36</v>
      </c>
      <c r="M4113" s="194" t="s">
        <v>1646</v>
      </c>
      <c r="N4113" s="2" t="s">
        <v>729</v>
      </c>
      <c r="O4113" s="195" t="s">
        <v>2107</v>
      </c>
    </row>
    <row r="4114" spans="1:15">
      <c r="A4114" s="7">
        <v>2017</v>
      </c>
      <c r="B4114" s="7" t="s">
        <v>24</v>
      </c>
      <c r="C4114" s="8">
        <f t="shared" si="116"/>
        <v>43025</v>
      </c>
      <c r="D4114" s="7">
        <v>25</v>
      </c>
      <c r="E4114" s="7" t="str">
        <f t="shared" si="117"/>
        <v>S424302525</v>
      </c>
      <c r="F4114" s="3">
        <v>2019</v>
      </c>
      <c r="G4114" s="2">
        <v>220</v>
      </c>
      <c r="H4114" s="2" t="s">
        <v>7503</v>
      </c>
      <c r="I4114" s="2" t="s">
        <v>7504</v>
      </c>
      <c r="J4114" s="2" t="s">
        <v>3880</v>
      </c>
      <c r="K4114" s="194" t="s">
        <v>17</v>
      </c>
      <c r="L4114" s="2">
        <v>26</v>
      </c>
      <c r="M4114" s="194">
        <v>25</v>
      </c>
      <c r="N4114" s="2">
        <v>25</v>
      </c>
      <c r="O4114" s="195">
        <v>50</v>
      </c>
    </row>
    <row r="4115" spans="1:15">
      <c r="A4115" s="7">
        <v>2017</v>
      </c>
      <c r="B4115" s="7" t="s">
        <v>24</v>
      </c>
      <c r="C4115" s="8">
        <f t="shared" si="116"/>
        <v>43025</v>
      </c>
      <c r="D4115" s="7">
        <v>26</v>
      </c>
      <c r="E4115" s="7" t="str">
        <f t="shared" si="117"/>
        <v>S424302526</v>
      </c>
      <c r="F4115" s="3">
        <v>2020</v>
      </c>
      <c r="G4115" s="2">
        <v>210</v>
      </c>
      <c r="H4115" s="2" t="s">
        <v>7505</v>
      </c>
      <c r="I4115" s="2" t="s">
        <v>7506</v>
      </c>
      <c r="J4115" s="2" t="s">
        <v>2089</v>
      </c>
      <c r="K4115" s="194" t="s">
        <v>17</v>
      </c>
      <c r="L4115" s="2">
        <v>24</v>
      </c>
      <c r="M4115" s="194" t="s">
        <v>301</v>
      </c>
      <c r="N4115" s="2" t="s">
        <v>596</v>
      </c>
      <c r="O4115" s="195" t="s">
        <v>484</v>
      </c>
    </row>
    <row r="4116" spans="1:15">
      <c r="A4116" s="7">
        <v>2017</v>
      </c>
      <c r="B4116" s="7" t="s">
        <v>24</v>
      </c>
      <c r="C4116" s="8">
        <f t="shared" si="116"/>
        <v>43025</v>
      </c>
      <c r="D4116" s="7">
        <v>27</v>
      </c>
      <c r="E4116" s="7" t="str">
        <f t="shared" si="117"/>
        <v>S424302527</v>
      </c>
      <c r="F4116" s="3">
        <v>2021</v>
      </c>
      <c r="G4116" s="2">
        <v>205</v>
      </c>
      <c r="H4116" s="2" t="s">
        <v>7507</v>
      </c>
      <c r="I4116" s="2" t="s">
        <v>6825</v>
      </c>
      <c r="J4116" s="2" t="s">
        <v>1955</v>
      </c>
      <c r="K4116" s="194" t="s">
        <v>17</v>
      </c>
      <c r="L4116" s="2">
        <v>20</v>
      </c>
      <c r="M4116" s="194">
        <v>24</v>
      </c>
      <c r="N4116" s="2">
        <v>20</v>
      </c>
      <c r="O4116" s="195">
        <v>56</v>
      </c>
    </row>
    <row r="4117" spans="1:15" ht="15.75" thickBot="1">
      <c r="A4117" s="7">
        <v>2017</v>
      </c>
      <c r="B4117" s="7" t="s">
        <v>24</v>
      </c>
      <c r="C4117" s="8">
        <f t="shared" si="116"/>
        <v>43025</v>
      </c>
      <c r="D4117" s="7">
        <v>28</v>
      </c>
      <c r="E4117" s="7" t="str">
        <f t="shared" si="117"/>
        <v>S424302528</v>
      </c>
      <c r="F4117" s="5">
        <v>2022</v>
      </c>
      <c r="G4117" s="6">
        <v>500</v>
      </c>
      <c r="H4117" s="6" t="s">
        <v>6336</v>
      </c>
      <c r="I4117" s="6" t="s">
        <v>7508</v>
      </c>
      <c r="J4117" s="6" t="s">
        <v>4270</v>
      </c>
      <c r="K4117" s="196" t="s">
        <v>17</v>
      </c>
      <c r="L4117" s="6">
        <v>16</v>
      </c>
      <c r="M4117" s="196" t="s">
        <v>508</v>
      </c>
      <c r="N4117" s="6" t="s">
        <v>1100</v>
      </c>
      <c r="O4117" s="197" t="s">
        <v>445</v>
      </c>
    </row>
    <row r="4118" spans="1:15" ht="16.5" thickTop="1" thickBot="1">
      <c r="A4118" s="7">
        <v>2017</v>
      </c>
      <c r="B4118" s="7" t="s">
        <v>23</v>
      </c>
      <c r="C4118" s="8">
        <f>C4117+7</f>
        <v>43032</v>
      </c>
      <c r="D4118" s="7">
        <v>1</v>
      </c>
      <c r="E4118" s="7" t="str">
        <f t="shared" si="117"/>
        <v>S43430321</v>
      </c>
      <c r="F4118" s="1" t="s">
        <v>0</v>
      </c>
    </row>
    <row r="4119" spans="1:15" ht="16.5" thickTop="1" thickBot="1">
      <c r="A4119" s="7">
        <v>2017</v>
      </c>
      <c r="B4119" s="7" t="s">
        <v>23</v>
      </c>
      <c r="C4119" s="8">
        <f>C4118</f>
        <v>43032</v>
      </c>
      <c r="D4119" s="7">
        <v>2</v>
      </c>
      <c r="E4119" s="7" t="str">
        <f t="shared" si="117"/>
        <v>S43430322</v>
      </c>
      <c r="F4119" s="338" t="s">
        <v>1</v>
      </c>
      <c r="G4119" s="341" t="s">
        <v>2</v>
      </c>
      <c r="H4119" s="342"/>
      <c r="I4119" s="342"/>
      <c r="J4119" s="343"/>
      <c r="K4119" s="344" t="s">
        <v>3</v>
      </c>
      <c r="L4119" s="343"/>
      <c r="M4119" s="344" t="s">
        <v>144</v>
      </c>
      <c r="N4119" s="342"/>
      <c r="O4119" s="342"/>
    </row>
    <row r="4120" spans="1:15" ht="18" customHeight="1" thickBot="1">
      <c r="A4120" s="7">
        <v>2017</v>
      </c>
      <c r="B4120" s="7" t="s">
        <v>23</v>
      </c>
      <c r="C4120" s="8">
        <f t="shared" ref="C4120:C4145" si="118">C4119</f>
        <v>43032</v>
      </c>
      <c r="D4120" s="7">
        <v>3</v>
      </c>
      <c r="E4120" s="7" t="str">
        <f t="shared" si="117"/>
        <v>S43430323</v>
      </c>
      <c r="F4120" s="339"/>
      <c r="G4120" s="345" t="s">
        <v>5</v>
      </c>
      <c r="H4120" s="347" t="s">
        <v>145</v>
      </c>
      <c r="I4120" s="348"/>
      <c r="J4120" s="349"/>
      <c r="K4120" s="350" t="s">
        <v>6</v>
      </c>
      <c r="L4120" s="352" t="s">
        <v>7</v>
      </c>
      <c r="M4120" s="350" t="s">
        <v>8</v>
      </c>
      <c r="N4120" s="354" t="s">
        <v>146</v>
      </c>
      <c r="O4120" s="356" t="s">
        <v>147</v>
      </c>
    </row>
    <row r="4121" spans="1:15" ht="15.75" thickBot="1">
      <c r="A4121" s="7">
        <v>2017</v>
      </c>
      <c r="B4121" s="7" t="s">
        <v>23</v>
      </c>
      <c r="C4121" s="8">
        <f t="shared" si="118"/>
        <v>43032</v>
      </c>
      <c r="D4121" s="7">
        <v>4</v>
      </c>
      <c r="E4121" s="7" t="str">
        <f t="shared" si="117"/>
        <v>S43430324</v>
      </c>
      <c r="F4121" s="340"/>
      <c r="G4121" s="346"/>
      <c r="H4121" s="191" t="s">
        <v>9</v>
      </c>
      <c r="I4121" s="192" t="s">
        <v>18</v>
      </c>
      <c r="J4121" s="193" t="s">
        <v>11</v>
      </c>
      <c r="K4121" s="351"/>
      <c r="L4121" s="353"/>
      <c r="M4121" s="351"/>
      <c r="N4121" s="355"/>
      <c r="O4121" s="357"/>
    </row>
    <row r="4122" spans="1:15">
      <c r="A4122" s="7">
        <v>2017</v>
      </c>
      <c r="B4122" s="7" t="s">
        <v>23</v>
      </c>
      <c r="C4122" s="8">
        <f t="shared" si="118"/>
        <v>43032</v>
      </c>
      <c r="D4122" s="7">
        <v>5</v>
      </c>
      <c r="E4122" s="7" t="str">
        <f t="shared" si="117"/>
        <v>S43430325</v>
      </c>
      <c r="F4122" s="3" t="s">
        <v>12</v>
      </c>
      <c r="G4122" s="2" t="s">
        <v>7509</v>
      </c>
      <c r="H4122" s="2" t="s">
        <v>7509</v>
      </c>
      <c r="I4122" s="2" t="s">
        <v>7510</v>
      </c>
      <c r="J4122" s="2" t="s">
        <v>7511</v>
      </c>
      <c r="K4122" s="194" t="s">
        <v>13</v>
      </c>
      <c r="L4122" s="2">
        <v>62</v>
      </c>
      <c r="M4122" s="194">
        <v>24</v>
      </c>
      <c r="N4122" s="2">
        <v>36</v>
      </c>
      <c r="O4122" s="195">
        <v>40</v>
      </c>
    </row>
    <row r="4123" spans="1:15">
      <c r="A4123" s="7">
        <v>2017</v>
      </c>
      <c r="B4123" s="7" t="s">
        <v>23</v>
      </c>
      <c r="C4123" s="8">
        <f t="shared" si="118"/>
        <v>43032</v>
      </c>
      <c r="D4123" s="7">
        <v>6</v>
      </c>
      <c r="E4123" s="7" t="str">
        <f t="shared" si="117"/>
        <v>S43430326</v>
      </c>
      <c r="F4123" s="4">
        <v>43009</v>
      </c>
      <c r="G4123" s="2" t="s">
        <v>7512</v>
      </c>
      <c r="H4123" s="2" t="s">
        <v>7512</v>
      </c>
      <c r="I4123" s="2" t="s">
        <v>7513</v>
      </c>
      <c r="J4123" s="2" t="s">
        <v>5201</v>
      </c>
      <c r="K4123" s="194" t="s">
        <v>13</v>
      </c>
      <c r="L4123" s="2">
        <v>61</v>
      </c>
      <c r="M4123" s="194" t="s">
        <v>301</v>
      </c>
      <c r="N4123" s="2">
        <v>25</v>
      </c>
      <c r="O4123" s="195" t="s">
        <v>1153</v>
      </c>
    </row>
    <row r="4124" spans="1:15">
      <c r="A4124" s="7">
        <v>2017</v>
      </c>
      <c r="B4124" s="7" t="s">
        <v>23</v>
      </c>
      <c r="C4124" s="8">
        <f t="shared" si="118"/>
        <v>43032</v>
      </c>
      <c r="D4124" s="7">
        <v>7</v>
      </c>
      <c r="E4124" s="7" t="str">
        <f t="shared" si="117"/>
        <v>S43430327</v>
      </c>
      <c r="F4124" s="4">
        <v>43040</v>
      </c>
      <c r="G4124" s="2" t="s">
        <v>7514</v>
      </c>
      <c r="H4124" s="2" t="s">
        <v>7514</v>
      </c>
      <c r="I4124" s="2" t="s">
        <v>7515</v>
      </c>
      <c r="J4124" s="2" t="s">
        <v>2306</v>
      </c>
      <c r="K4124" s="194" t="s">
        <v>13</v>
      </c>
      <c r="L4124" s="2">
        <v>63</v>
      </c>
      <c r="M4124" s="194">
        <v>100</v>
      </c>
      <c r="N4124" s="2">
        <v>0</v>
      </c>
      <c r="O4124" s="195">
        <v>0</v>
      </c>
    </row>
    <row r="4125" spans="1:15">
      <c r="A4125" s="7">
        <v>2017</v>
      </c>
      <c r="B4125" s="7" t="s">
        <v>23</v>
      </c>
      <c r="C4125" s="8">
        <f t="shared" si="118"/>
        <v>43032</v>
      </c>
      <c r="D4125" s="7">
        <v>8</v>
      </c>
      <c r="E4125" s="7" t="str">
        <f t="shared" si="117"/>
        <v>S43430328</v>
      </c>
      <c r="F4125" s="4">
        <v>43070</v>
      </c>
      <c r="G4125" s="2" t="s">
        <v>7516</v>
      </c>
      <c r="H4125" s="2" t="s">
        <v>7516</v>
      </c>
      <c r="I4125" s="2" t="s">
        <v>7517</v>
      </c>
      <c r="J4125" s="2" t="s">
        <v>7220</v>
      </c>
      <c r="K4125" s="194" t="s">
        <v>13</v>
      </c>
      <c r="L4125" s="2">
        <v>59</v>
      </c>
      <c r="M4125" s="194">
        <v>100</v>
      </c>
      <c r="N4125" s="2">
        <v>0</v>
      </c>
      <c r="O4125" s="195">
        <v>0</v>
      </c>
    </row>
    <row r="4126" spans="1:15">
      <c r="A4126" s="7">
        <v>2017</v>
      </c>
      <c r="B4126" s="7" t="s">
        <v>23</v>
      </c>
      <c r="C4126" s="8">
        <f t="shared" si="118"/>
        <v>43032</v>
      </c>
      <c r="D4126" s="7">
        <v>9</v>
      </c>
      <c r="E4126" s="7" t="str">
        <f t="shared" si="117"/>
        <v>S43430329</v>
      </c>
      <c r="F4126" s="4">
        <v>43101</v>
      </c>
      <c r="G4126" s="2" t="s">
        <v>7518</v>
      </c>
      <c r="H4126" s="2" t="s">
        <v>7518</v>
      </c>
      <c r="I4126" s="2" t="s">
        <v>7519</v>
      </c>
      <c r="J4126" s="2" t="s">
        <v>1963</v>
      </c>
      <c r="K4126" s="194" t="s">
        <v>13</v>
      </c>
      <c r="L4126" s="2">
        <v>40</v>
      </c>
      <c r="M4126" s="194" t="s">
        <v>2107</v>
      </c>
      <c r="N4126" s="2" t="s">
        <v>312</v>
      </c>
      <c r="O4126" s="195" t="s">
        <v>730</v>
      </c>
    </row>
    <row r="4127" spans="1:15">
      <c r="A4127" s="7">
        <v>2017</v>
      </c>
      <c r="B4127" s="7" t="s">
        <v>23</v>
      </c>
      <c r="C4127" s="8">
        <f t="shared" si="118"/>
        <v>43032</v>
      </c>
      <c r="D4127" s="7">
        <v>10</v>
      </c>
      <c r="E4127" s="7" t="str">
        <f t="shared" si="117"/>
        <v>S434303210</v>
      </c>
      <c r="F4127" s="3" t="s">
        <v>151</v>
      </c>
      <c r="G4127" s="2" t="s">
        <v>7520</v>
      </c>
      <c r="H4127" s="2" t="s">
        <v>7520</v>
      </c>
      <c r="I4127" s="2" t="s">
        <v>7521</v>
      </c>
      <c r="J4127" s="2" t="s">
        <v>2621</v>
      </c>
      <c r="K4127" s="194" t="s">
        <v>13</v>
      </c>
      <c r="L4127" s="2">
        <v>43</v>
      </c>
      <c r="M4127" s="194" t="s">
        <v>3049</v>
      </c>
      <c r="N4127" s="2" t="s">
        <v>518</v>
      </c>
      <c r="O4127" s="195" t="s">
        <v>625</v>
      </c>
    </row>
    <row r="4128" spans="1:15">
      <c r="A4128" s="7">
        <v>2017</v>
      </c>
      <c r="B4128" s="7" t="s">
        <v>23</v>
      </c>
      <c r="C4128" s="8">
        <f t="shared" si="118"/>
        <v>43032</v>
      </c>
      <c r="D4128" s="7">
        <v>11</v>
      </c>
      <c r="E4128" s="7" t="str">
        <f t="shared" si="117"/>
        <v>S434303211</v>
      </c>
      <c r="F4128" s="3">
        <v>2019</v>
      </c>
      <c r="G4128" s="2" t="s">
        <v>3228</v>
      </c>
      <c r="H4128" s="2" t="s">
        <v>3228</v>
      </c>
      <c r="I4128" s="2" t="s">
        <v>7522</v>
      </c>
      <c r="J4128" s="2" t="s">
        <v>3740</v>
      </c>
      <c r="K4128" s="194" t="s">
        <v>13</v>
      </c>
      <c r="L4128" s="2">
        <v>34</v>
      </c>
      <c r="M4128" s="194">
        <v>24</v>
      </c>
      <c r="N4128" s="2">
        <v>28</v>
      </c>
      <c r="O4128" s="195">
        <v>48</v>
      </c>
    </row>
    <row r="4129" spans="1:15">
      <c r="A4129" s="7">
        <v>2017</v>
      </c>
      <c r="B4129" s="7" t="s">
        <v>23</v>
      </c>
      <c r="C4129" s="8">
        <f t="shared" si="118"/>
        <v>43032</v>
      </c>
      <c r="D4129" s="7">
        <v>12</v>
      </c>
      <c r="E4129" s="7" t="str">
        <f t="shared" si="117"/>
        <v>S434303212</v>
      </c>
      <c r="F4129" s="3">
        <v>2020</v>
      </c>
      <c r="G4129" s="2" t="s">
        <v>6561</v>
      </c>
      <c r="H4129" s="2" t="s">
        <v>6561</v>
      </c>
      <c r="I4129" s="2" t="s">
        <v>7523</v>
      </c>
      <c r="J4129" s="2" t="s">
        <v>795</v>
      </c>
      <c r="K4129" s="194" t="s">
        <v>13</v>
      </c>
      <c r="L4129" s="2">
        <v>29</v>
      </c>
      <c r="M4129" s="194">
        <v>25</v>
      </c>
      <c r="N4129" s="2" t="s">
        <v>692</v>
      </c>
      <c r="O4129" s="195" t="s">
        <v>443</v>
      </c>
    </row>
    <row r="4130" spans="1:15">
      <c r="A4130" s="7">
        <v>2017</v>
      </c>
      <c r="B4130" s="7" t="s">
        <v>23</v>
      </c>
      <c r="C4130" s="8">
        <f t="shared" si="118"/>
        <v>43032</v>
      </c>
      <c r="D4130" s="7">
        <v>13</v>
      </c>
      <c r="E4130" s="7" t="str">
        <f t="shared" si="117"/>
        <v>S434303213</v>
      </c>
      <c r="F4130" s="3">
        <v>2021</v>
      </c>
      <c r="G4130" s="2" t="s">
        <v>7524</v>
      </c>
      <c r="H4130" s="2" t="s">
        <v>7524</v>
      </c>
      <c r="I4130" s="2" t="s">
        <v>7525</v>
      </c>
      <c r="J4130" s="2" t="s">
        <v>414</v>
      </c>
      <c r="K4130" s="194" t="s">
        <v>13</v>
      </c>
      <c r="L4130" s="2">
        <v>26</v>
      </c>
      <c r="M4130" s="194" t="s">
        <v>444</v>
      </c>
      <c r="N4130" s="2">
        <v>50</v>
      </c>
      <c r="O4130" s="195" t="s">
        <v>529</v>
      </c>
    </row>
    <row r="4131" spans="1:15" ht="15.75" thickBot="1">
      <c r="A4131" s="7">
        <v>2017</v>
      </c>
      <c r="B4131" s="7" t="s">
        <v>23</v>
      </c>
      <c r="C4131" s="8">
        <f t="shared" si="118"/>
        <v>43032</v>
      </c>
      <c r="D4131" s="7">
        <v>14</v>
      </c>
      <c r="E4131" s="7" t="str">
        <f t="shared" si="117"/>
        <v>S434303214</v>
      </c>
      <c r="F4131" s="5">
        <v>2022</v>
      </c>
      <c r="G4131" s="6" t="s">
        <v>7526</v>
      </c>
      <c r="H4131" s="6" t="s">
        <v>7526</v>
      </c>
      <c r="I4131" s="6" t="s">
        <v>5074</v>
      </c>
      <c r="J4131" s="6" t="s">
        <v>2344</v>
      </c>
      <c r="K4131" s="196" t="s">
        <v>13</v>
      </c>
      <c r="L4131" s="6">
        <v>23</v>
      </c>
      <c r="M4131" s="196" t="s">
        <v>819</v>
      </c>
      <c r="N4131" s="6" t="s">
        <v>266</v>
      </c>
      <c r="O4131" s="197" t="s">
        <v>601</v>
      </c>
    </row>
    <row r="4132" spans="1:15" ht="16.5" thickTop="1" thickBot="1">
      <c r="A4132" s="7">
        <v>2017</v>
      </c>
      <c r="B4132" s="7" t="s">
        <v>23</v>
      </c>
      <c r="C4132" s="8">
        <f t="shared" si="118"/>
        <v>43032</v>
      </c>
      <c r="D4132" s="7">
        <v>15</v>
      </c>
      <c r="E4132" s="7" t="str">
        <f t="shared" si="117"/>
        <v>S434303215</v>
      </c>
      <c r="F4132" s="1" t="s">
        <v>15</v>
      </c>
    </row>
    <row r="4133" spans="1:15" ht="16.5" thickTop="1" thickBot="1">
      <c r="A4133" s="7">
        <v>2017</v>
      </c>
      <c r="B4133" s="7" t="s">
        <v>23</v>
      </c>
      <c r="C4133" s="8">
        <f t="shared" si="118"/>
        <v>43032</v>
      </c>
      <c r="D4133" s="7">
        <v>16</v>
      </c>
      <c r="E4133" s="7" t="str">
        <f t="shared" si="117"/>
        <v>S434303216</v>
      </c>
      <c r="F4133" s="338" t="s">
        <v>1</v>
      </c>
      <c r="G4133" s="341" t="s">
        <v>2</v>
      </c>
      <c r="H4133" s="342"/>
      <c r="I4133" s="342"/>
      <c r="J4133" s="343"/>
      <c r="K4133" s="344" t="s">
        <v>3</v>
      </c>
      <c r="L4133" s="343"/>
      <c r="M4133" s="344" t="s">
        <v>144</v>
      </c>
      <c r="N4133" s="342"/>
      <c r="O4133" s="342"/>
    </row>
    <row r="4134" spans="1:15" ht="18" customHeight="1" thickBot="1">
      <c r="A4134" s="7">
        <v>2017</v>
      </c>
      <c r="B4134" s="7" t="s">
        <v>23</v>
      </c>
      <c r="C4134" s="8">
        <f t="shared" si="118"/>
        <v>43032</v>
      </c>
      <c r="D4134" s="7">
        <v>17</v>
      </c>
      <c r="E4134" s="7" t="str">
        <f t="shared" si="117"/>
        <v>S434303217</v>
      </c>
      <c r="F4134" s="339"/>
      <c r="G4134" s="345" t="s">
        <v>5</v>
      </c>
      <c r="H4134" s="347" t="s">
        <v>145</v>
      </c>
      <c r="I4134" s="348"/>
      <c r="J4134" s="349"/>
      <c r="K4134" s="350" t="s">
        <v>6</v>
      </c>
      <c r="L4134" s="352" t="s">
        <v>7</v>
      </c>
      <c r="M4134" s="350" t="s">
        <v>8</v>
      </c>
      <c r="N4134" s="354" t="s">
        <v>146</v>
      </c>
      <c r="O4134" s="356" t="s">
        <v>147</v>
      </c>
    </row>
    <row r="4135" spans="1:15" ht="15.75" thickBot="1">
      <c r="A4135" s="7">
        <v>2017</v>
      </c>
      <c r="B4135" s="7" t="s">
        <v>23</v>
      </c>
      <c r="C4135" s="8">
        <f t="shared" si="118"/>
        <v>43032</v>
      </c>
      <c r="D4135" s="7">
        <v>18</v>
      </c>
      <c r="E4135" s="7" t="str">
        <f t="shared" si="117"/>
        <v>S434303218</v>
      </c>
      <c r="F4135" s="340"/>
      <c r="G4135" s="346"/>
      <c r="H4135" s="191" t="s">
        <v>9</v>
      </c>
      <c r="I4135" s="192" t="s">
        <v>18</v>
      </c>
      <c r="J4135" s="193" t="s">
        <v>11</v>
      </c>
      <c r="K4135" s="351"/>
      <c r="L4135" s="353"/>
      <c r="M4135" s="351"/>
      <c r="N4135" s="355"/>
      <c r="O4135" s="357"/>
    </row>
    <row r="4136" spans="1:15">
      <c r="A4136" s="7">
        <v>2017</v>
      </c>
      <c r="B4136" s="7" t="s">
        <v>23</v>
      </c>
      <c r="C4136" s="8">
        <f t="shared" si="118"/>
        <v>43032</v>
      </c>
      <c r="D4136" s="7">
        <v>19</v>
      </c>
      <c r="E4136" s="7" t="str">
        <f t="shared" si="117"/>
        <v>S434303219</v>
      </c>
      <c r="F4136" s="3" t="s">
        <v>16</v>
      </c>
      <c r="G4136" s="2" t="s">
        <v>7527</v>
      </c>
      <c r="H4136" s="2" t="s">
        <v>7527</v>
      </c>
      <c r="I4136" s="2" t="s">
        <v>7528</v>
      </c>
      <c r="J4136" s="2" t="s">
        <v>2099</v>
      </c>
      <c r="K4136" s="194" t="s">
        <v>13</v>
      </c>
      <c r="L4136" s="2">
        <v>55</v>
      </c>
      <c r="M4136" s="194" t="s">
        <v>312</v>
      </c>
      <c r="N4136" s="2" t="s">
        <v>741</v>
      </c>
      <c r="O4136" s="195" t="s">
        <v>731</v>
      </c>
    </row>
    <row r="4137" spans="1:15">
      <c r="A4137" s="7">
        <v>2017</v>
      </c>
      <c r="B4137" s="7" t="s">
        <v>23</v>
      </c>
      <c r="C4137" s="8">
        <f t="shared" si="118"/>
        <v>43032</v>
      </c>
      <c r="D4137" s="7">
        <v>20</v>
      </c>
      <c r="E4137" s="7" t="str">
        <f t="shared" si="117"/>
        <v>S434303220</v>
      </c>
      <c r="F4137" s="4">
        <v>43009</v>
      </c>
      <c r="G4137" s="2" t="s">
        <v>7529</v>
      </c>
      <c r="H4137" s="2" t="s">
        <v>7529</v>
      </c>
      <c r="I4137" s="2" t="s">
        <v>7530</v>
      </c>
      <c r="J4137" s="2" t="s">
        <v>767</v>
      </c>
      <c r="K4137" s="194" t="s">
        <v>13</v>
      </c>
      <c r="L4137" s="2">
        <v>52</v>
      </c>
      <c r="M4137" s="194" t="s">
        <v>257</v>
      </c>
      <c r="N4137" s="2" t="s">
        <v>2055</v>
      </c>
      <c r="O4137" s="195" t="s">
        <v>2054</v>
      </c>
    </row>
    <row r="4138" spans="1:15">
      <c r="A4138" s="7">
        <v>2017</v>
      </c>
      <c r="B4138" s="7" t="s">
        <v>23</v>
      </c>
      <c r="C4138" s="8">
        <f t="shared" si="118"/>
        <v>43032</v>
      </c>
      <c r="D4138" s="7">
        <v>21</v>
      </c>
      <c r="E4138" s="7" t="str">
        <f t="shared" si="117"/>
        <v>S434303221</v>
      </c>
      <c r="F4138" s="4">
        <v>43040</v>
      </c>
      <c r="G4138" s="2" t="s">
        <v>7531</v>
      </c>
      <c r="H4138" s="2" t="s">
        <v>7531</v>
      </c>
      <c r="I4138" s="2" t="s">
        <v>7532</v>
      </c>
      <c r="J4138" s="2" t="s">
        <v>3617</v>
      </c>
      <c r="K4138" s="194" t="s">
        <v>13</v>
      </c>
      <c r="L4138" s="2">
        <v>47</v>
      </c>
      <c r="M4138" s="194">
        <v>100</v>
      </c>
      <c r="N4138" s="2">
        <v>0</v>
      </c>
      <c r="O4138" s="195">
        <v>0</v>
      </c>
    </row>
    <row r="4139" spans="1:15">
      <c r="A4139" s="7">
        <v>2017</v>
      </c>
      <c r="B4139" s="7" t="s">
        <v>23</v>
      </c>
      <c r="C4139" s="8">
        <f t="shared" si="118"/>
        <v>43032</v>
      </c>
      <c r="D4139" s="7">
        <v>22</v>
      </c>
      <c r="E4139" s="7" t="str">
        <f t="shared" si="117"/>
        <v>S434303222</v>
      </c>
      <c r="F4139" s="4">
        <v>43070</v>
      </c>
      <c r="G4139" s="2" t="s">
        <v>7533</v>
      </c>
      <c r="H4139" s="2" t="s">
        <v>7533</v>
      </c>
      <c r="I4139" s="2" t="s">
        <v>7534</v>
      </c>
      <c r="J4139" s="2" t="s">
        <v>7535</v>
      </c>
      <c r="K4139" s="194" t="s">
        <v>13</v>
      </c>
      <c r="L4139" s="2">
        <v>43</v>
      </c>
      <c r="M4139" s="194">
        <v>85</v>
      </c>
      <c r="N4139" s="2">
        <v>5</v>
      </c>
      <c r="O4139" s="195">
        <v>10</v>
      </c>
    </row>
    <row r="4140" spans="1:15">
      <c r="A4140" s="7">
        <v>2017</v>
      </c>
      <c r="B4140" s="7" t="s">
        <v>23</v>
      </c>
      <c r="C4140" s="8">
        <f t="shared" si="118"/>
        <v>43032</v>
      </c>
      <c r="D4140" s="7">
        <v>23</v>
      </c>
      <c r="E4140" s="7" t="str">
        <f t="shared" si="117"/>
        <v>S434303223</v>
      </c>
      <c r="F4140" s="4">
        <v>43101</v>
      </c>
      <c r="G4140" s="2" t="s">
        <v>7536</v>
      </c>
      <c r="H4140" s="2" t="s">
        <v>7536</v>
      </c>
      <c r="I4140" s="2" t="s">
        <v>7537</v>
      </c>
      <c r="J4140" s="2" t="s">
        <v>7538</v>
      </c>
      <c r="K4140" s="194" t="s">
        <v>13</v>
      </c>
      <c r="L4140" s="2">
        <v>34</v>
      </c>
      <c r="M4140" s="194" t="s">
        <v>586</v>
      </c>
      <c r="N4140" s="2" t="s">
        <v>735</v>
      </c>
      <c r="O4140" s="195" t="s">
        <v>627</v>
      </c>
    </row>
    <row r="4141" spans="1:15">
      <c r="A4141" s="7">
        <v>2017</v>
      </c>
      <c r="B4141" s="7" t="s">
        <v>23</v>
      </c>
      <c r="C4141" s="8">
        <f t="shared" si="118"/>
        <v>43032</v>
      </c>
      <c r="D4141" s="7">
        <v>24</v>
      </c>
      <c r="E4141" s="7" t="str">
        <f t="shared" si="117"/>
        <v>S434303224</v>
      </c>
      <c r="F4141" s="3" t="s">
        <v>151</v>
      </c>
      <c r="G4141" s="2" t="s">
        <v>7539</v>
      </c>
      <c r="H4141" s="2" t="s">
        <v>7539</v>
      </c>
      <c r="I4141" s="2" t="s">
        <v>7540</v>
      </c>
      <c r="J4141" s="2" t="s">
        <v>7541</v>
      </c>
      <c r="K4141" s="194" t="s">
        <v>13</v>
      </c>
      <c r="L4141" s="2">
        <v>36</v>
      </c>
      <c r="M4141" s="194" t="s">
        <v>1180</v>
      </c>
      <c r="N4141" s="2" t="s">
        <v>922</v>
      </c>
      <c r="O4141" s="195" t="s">
        <v>626</v>
      </c>
    </row>
    <row r="4142" spans="1:15">
      <c r="A4142" s="7">
        <v>2017</v>
      </c>
      <c r="B4142" s="7" t="s">
        <v>23</v>
      </c>
      <c r="C4142" s="8">
        <f t="shared" si="118"/>
        <v>43032</v>
      </c>
      <c r="D4142" s="7">
        <v>25</v>
      </c>
      <c r="E4142" s="7" t="str">
        <f t="shared" si="117"/>
        <v>S434303225</v>
      </c>
      <c r="F4142" s="3">
        <v>2019</v>
      </c>
      <c r="G4142" s="2" t="s">
        <v>7542</v>
      </c>
      <c r="H4142" s="2" t="s">
        <v>7542</v>
      </c>
      <c r="I4142" s="2" t="s">
        <v>7543</v>
      </c>
      <c r="J4142" s="2" t="s">
        <v>285</v>
      </c>
      <c r="K4142" s="194" t="s">
        <v>13</v>
      </c>
      <c r="L4142" s="2">
        <v>25</v>
      </c>
      <c r="M4142" s="194" t="s">
        <v>301</v>
      </c>
      <c r="N4142" s="2" t="s">
        <v>631</v>
      </c>
      <c r="O4142" s="195" t="s">
        <v>445</v>
      </c>
    </row>
    <row r="4143" spans="1:15">
      <c r="A4143" s="7">
        <v>2017</v>
      </c>
      <c r="B4143" s="7" t="s">
        <v>23</v>
      </c>
      <c r="C4143" s="8">
        <f t="shared" si="118"/>
        <v>43032</v>
      </c>
      <c r="D4143" s="7">
        <v>26</v>
      </c>
      <c r="E4143" s="7" t="str">
        <f t="shared" si="117"/>
        <v>S434303226</v>
      </c>
      <c r="F4143" s="3">
        <v>2020</v>
      </c>
      <c r="G4143" s="2" t="s">
        <v>7544</v>
      </c>
      <c r="H4143" s="2" t="s">
        <v>7544</v>
      </c>
      <c r="I4143" s="2" t="s">
        <v>7545</v>
      </c>
      <c r="J4143" s="2" t="s">
        <v>1894</v>
      </c>
      <c r="K4143" s="194" t="s">
        <v>13</v>
      </c>
      <c r="L4143" s="2">
        <v>23</v>
      </c>
      <c r="M4143" s="194" t="s">
        <v>445</v>
      </c>
      <c r="N4143" s="2" t="s">
        <v>529</v>
      </c>
      <c r="O4143" s="195" t="s">
        <v>529</v>
      </c>
    </row>
    <row r="4144" spans="1:15">
      <c r="A4144" s="7">
        <v>2017</v>
      </c>
      <c r="B4144" s="7" t="s">
        <v>23</v>
      </c>
      <c r="C4144" s="8">
        <f t="shared" si="118"/>
        <v>43032</v>
      </c>
      <c r="D4144" s="7">
        <v>27</v>
      </c>
      <c r="E4144" s="7" t="str">
        <f t="shared" si="117"/>
        <v>S434303227</v>
      </c>
      <c r="F4144" s="3">
        <v>2021</v>
      </c>
      <c r="G4144" s="2" t="s">
        <v>2825</v>
      </c>
      <c r="H4144" s="2" t="s">
        <v>2825</v>
      </c>
      <c r="I4144" s="2" t="s">
        <v>7546</v>
      </c>
      <c r="J4144" s="2" t="s">
        <v>2780</v>
      </c>
      <c r="K4144" s="194" t="s">
        <v>13</v>
      </c>
      <c r="L4144" s="2">
        <v>21</v>
      </c>
      <c r="M4144" s="194" t="s">
        <v>301</v>
      </c>
      <c r="N4144" s="2" t="s">
        <v>1099</v>
      </c>
      <c r="O4144" s="195" t="s">
        <v>508</v>
      </c>
    </row>
    <row r="4145" spans="1:15" ht="15.75" thickBot="1">
      <c r="A4145" s="7">
        <v>2017</v>
      </c>
      <c r="B4145" s="7" t="s">
        <v>23</v>
      </c>
      <c r="C4145" s="8">
        <f t="shared" si="118"/>
        <v>43032</v>
      </c>
      <c r="D4145" s="7">
        <v>28</v>
      </c>
      <c r="E4145" s="7" t="str">
        <f t="shared" si="117"/>
        <v>S434303228</v>
      </c>
      <c r="F4145" s="5">
        <v>2022</v>
      </c>
      <c r="G4145" s="6" t="s">
        <v>6294</v>
      </c>
      <c r="H4145" s="6" t="s">
        <v>6294</v>
      </c>
      <c r="I4145" s="6" t="s">
        <v>7547</v>
      </c>
      <c r="J4145" s="6" t="s">
        <v>7548</v>
      </c>
      <c r="K4145" s="196" t="s">
        <v>13</v>
      </c>
      <c r="L4145" s="6">
        <v>17</v>
      </c>
      <c r="M4145" s="196">
        <v>35</v>
      </c>
      <c r="N4145" s="6">
        <v>25</v>
      </c>
      <c r="O4145" s="197">
        <v>40</v>
      </c>
    </row>
    <row r="4146" spans="1:15" ht="16.5" thickTop="1" thickBot="1">
      <c r="A4146" s="7">
        <v>2017</v>
      </c>
      <c r="B4146" s="7" t="s">
        <v>22</v>
      </c>
      <c r="C4146" s="8">
        <f>C4145+7</f>
        <v>43039</v>
      </c>
      <c r="D4146" s="7">
        <v>1</v>
      </c>
      <c r="E4146" s="7" t="str">
        <f t="shared" si="117"/>
        <v>S44430391</v>
      </c>
      <c r="F4146" s="1" t="s">
        <v>0</v>
      </c>
    </row>
    <row r="4147" spans="1:15" ht="16.5" thickTop="1" thickBot="1">
      <c r="A4147" s="7">
        <v>2017</v>
      </c>
      <c r="B4147" s="7" t="s">
        <v>22</v>
      </c>
      <c r="C4147" s="8">
        <f>C4146</f>
        <v>43039</v>
      </c>
      <c r="D4147" s="7">
        <v>2</v>
      </c>
      <c r="E4147" s="7" t="str">
        <f t="shared" si="117"/>
        <v>S44430392</v>
      </c>
      <c r="F4147" s="338" t="s">
        <v>1</v>
      </c>
      <c r="G4147" s="341" t="s">
        <v>2</v>
      </c>
      <c r="H4147" s="342"/>
      <c r="I4147" s="342"/>
      <c r="J4147" s="343"/>
      <c r="K4147" s="344" t="s">
        <v>3</v>
      </c>
      <c r="L4147" s="343"/>
      <c r="M4147" s="344" t="s">
        <v>144</v>
      </c>
      <c r="N4147" s="342"/>
      <c r="O4147" s="342"/>
    </row>
    <row r="4148" spans="1:15" ht="18" customHeight="1" thickBot="1">
      <c r="A4148" s="7">
        <v>2017</v>
      </c>
      <c r="B4148" s="7" t="s">
        <v>22</v>
      </c>
      <c r="C4148" s="8">
        <f t="shared" ref="C4148:C4173" si="119">C4147</f>
        <v>43039</v>
      </c>
      <c r="D4148" s="7">
        <v>3</v>
      </c>
      <c r="E4148" s="7" t="str">
        <f t="shared" si="117"/>
        <v>S44430393</v>
      </c>
      <c r="F4148" s="339"/>
      <c r="G4148" s="345" t="s">
        <v>5</v>
      </c>
      <c r="H4148" s="347" t="s">
        <v>145</v>
      </c>
      <c r="I4148" s="348"/>
      <c r="J4148" s="349"/>
      <c r="K4148" s="350" t="s">
        <v>6</v>
      </c>
      <c r="L4148" s="352" t="s">
        <v>7</v>
      </c>
      <c r="M4148" s="350" t="s">
        <v>8</v>
      </c>
      <c r="N4148" s="354" t="s">
        <v>146</v>
      </c>
      <c r="O4148" s="356" t="s">
        <v>147</v>
      </c>
    </row>
    <row r="4149" spans="1:15" ht="15.75" thickBot="1">
      <c r="A4149" s="7">
        <v>2017</v>
      </c>
      <c r="B4149" s="7" t="s">
        <v>22</v>
      </c>
      <c r="C4149" s="8">
        <f t="shared" si="119"/>
        <v>43039</v>
      </c>
      <c r="D4149" s="7">
        <v>4</v>
      </c>
      <c r="E4149" s="7" t="str">
        <f t="shared" si="117"/>
        <v>S44430394</v>
      </c>
      <c r="F4149" s="340"/>
      <c r="G4149" s="346"/>
      <c r="H4149" s="191" t="s">
        <v>9</v>
      </c>
      <c r="I4149" s="192" t="s">
        <v>18</v>
      </c>
      <c r="J4149" s="193" t="s">
        <v>11</v>
      </c>
      <c r="K4149" s="351"/>
      <c r="L4149" s="353"/>
      <c r="M4149" s="351"/>
      <c r="N4149" s="355"/>
      <c r="O4149" s="357"/>
    </row>
    <row r="4150" spans="1:15">
      <c r="A4150" s="7">
        <v>2017</v>
      </c>
      <c r="B4150" s="7" t="s">
        <v>22</v>
      </c>
      <c r="C4150" s="8">
        <f t="shared" si="119"/>
        <v>43039</v>
      </c>
      <c r="D4150" s="7">
        <v>5</v>
      </c>
      <c r="E4150" s="7" t="str">
        <f t="shared" si="117"/>
        <v>S44430395</v>
      </c>
      <c r="F4150" s="3" t="s">
        <v>12</v>
      </c>
      <c r="G4150" s="2">
        <v>-73</v>
      </c>
      <c r="H4150" s="2" t="s">
        <v>7549</v>
      </c>
      <c r="I4150" s="2" t="s">
        <v>7550</v>
      </c>
      <c r="J4150" s="2" t="s">
        <v>1332</v>
      </c>
      <c r="K4150" s="194" t="s">
        <v>17</v>
      </c>
      <c r="L4150" s="2">
        <v>66</v>
      </c>
      <c r="M4150" s="194" t="s">
        <v>580</v>
      </c>
      <c r="N4150" s="2" t="s">
        <v>580</v>
      </c>
      <c r="O4150" s="195" t="s">
        <v>1248</v>
      </c>
    </row>
    <row r="4151" spans="1:15">
      <c r="A4151" s="7">
        <v>2017</v>
      </c>
      <c r="B4151" s="7" t="s">
        <v>22</v>
      </c>
      <c r="C4151" s="8">
        <f t="shared" si="119"/>
        <v>43039</v>
      </c>
      <c r="D4151" s="7">
        <v>6</v>
      </c>
      <c r="E4151" s="7" t="str">
        <f t="shared" si="117"/>
        <v>S44430396</v>
      </c>
      <c r="F4151" s="4">
        <v>43009</v>
      </c>
      <c r="G4151" s="2">
        <v>460</v>
      </c>
      <c r="H4151" s="2" t="s">
        <v>7551</v>
      </c>
      <c r="I4151" s="2" t="s">
        <v>7552</v>
      </c>
      <c r="J4151" s="2" t="s">
        <v>1076</v>
      </c>
      <c r="K4151" s="194" t="s">
        <v>17</v>
      </c>
      <c r="L4151" s="2">
        <v>60</v>
      </c>
      <c r="M4151" s="194">
        <v>0</v>
      </c>
      <c r="N4151" s="2" t="s">
        <v>922</v>
      </c>
      <c r="O4151" s="195" t="s">
        <v>2984</v>
      </c>
    </row>
    <row r="4152" spans="1:15">
      <c r="A4152" s="7">
        <v>2017</v>
      </c>
      <c r="B4152" s="7" t="s">
        <v>22</v>
      </c>
      <c r="C4152" s="8">
        <f t="shared" si="119"/>
        <v>43039</v>
      </c>
      <c r="D4152" s="7">
        <v>7</v>
      </c>
      <c r="E4152" s="7" t="str">
        <f t="shared" si="117"/>
        <v>S44430397</v>
      </c>
      <c r="F4152" s="4">
        <v>43040</v>
      </c>
      <c r="G4152" s="2">
        <v>420</v>
      </c>
      <c r="H4152" s="2" t="s">
        <v>7553</v>
      </c>
      <c r="I4152" s="2" t="s">
        <v>7554</v>
      </c>
      <c r="J4152" s="2" t="s">
        <v>648</v>
      </c>
      <c r="K4152" s="194" t="s">
        <v>17</v>
      </c>
      <c r="L4152" s="2">
        <v>64</v>
      </c>
      <c r="M4152" s="194" t="s">
        <v>519</v>
      </c>
      <c r="N4152" s="2">
        <v>0</v>
      </c>
      <c r="O4152" s="195" t="s">
        <v>1844</v>
      </c>
    </row>
    <row r="4153" spans="1:15">
      <c r="A4153" s="7">
        <v>2017</v>
      </c>
      <c r="B4153" s="7" t="s">
        <v>22</v>
      </c>
      <c r="C4153" s="8">
        <f t="shared" si="119"/>
        <v>43039</v>
      </c>
      <c r="D4153" s="7">
        <v>8</v>
      </c>
      <c r="E4153" s="7" t="str">
        <f t="shared" si="117"/>
        <v>S44430398</v>
      </c>
      <c r="F4153" s="4">
        <v>43070</v>
      </c>
      <c r="G4153" s="2">
        <v>315</v>
      </c>
      <c r="H4153" s="2" t="s">
        <v>7555</v>
      </c>
      <c r="I4153" s="2" t="s">
        <v>7556</v>
      </c>
      <c r="J4153" s="2" t="s">
        <v>2705</v>
      </c>
      <c r="K4153" s="194" t="s">
        <v>17</v>
      </c>
      <c r="L4153" s="2">
        <v>64</v>
      </c>
      <c r="M4153" s="194" t="s">
        <v>343</v>
      </c>
      <c r="N4153" s="2" t="s">
        <v>343</v>
      </c>
      <c r="O4153" s="195" t="s">
        <v>2951</v>
      </c>
    </row>
    <row r="4154" spans="1:15">
      <c r="A4154" s="7">
        <v>2017</v>
      </c>
      <c r="B4154" s="7" t="s">
        <v>22</v>
      </c>
      <c r="C4154" s="8">
        <f t="shared" si="119"/>
        <v>43039</v>
      </c>
      <c r="D4154" s="7">
        <v>9</v>
      </c>
      <c r="E4154" s="7" t="str">
        <f t="shared" si="117"/>
        <v>S44430399</v>
      </c>
      <c r="F4154" s="4">
        <v>43101</v>
      </c>
      <c r="G4154" s="2">
        <v>220</v>
      </c>
      <c r="H4154" s="2" t="s">
        <v>7557</v>
      </c>
      <c r="I4154" s="2" t="s">
        <v>7558</v>
      </c>
      <c r="J4154" s="2" t="s">
        <v>2458</v>
      </c>
      <c r="K4154" s="194" t="s">
        <v>17</v>
      </c>
      <c r="L4154" s="2">
        <v>40</v>
      </c>
      <c r="M4154" s="194" t="s">
        <v>625</v>
      </c>
      <c r="N4154" s="2" t="s">
        <v>625</v>
      </c>
      <c r="O4154" s="195" t="s">
        <v>1180</v>
      </c>
    </row>
    <row r="4155" spans="1:15">
      <c r="A4155" s="7">
        <v>2017</v>
      </c>
      <c r="B4155" s="7" t="s">
        <v>22</v>
      </c>
      <c r="C4155" s="8">
        <f t="shared" si="119"/>
        <v>43039</v>
      </c>
      <c r="D4155" s="7">
        <v>10</v>
      </c>
      <c r="E4155" s="7" t="str">
        <f t="shared" si="117"/>
        <v>S444303910</v>
      </c>
      <c r="F4155" s="3" t="s">
        <v>151</v>
      </c>
      <c r="G4155" s="2">
        <v>235</v>
      </c>
      <c r="H4155" s="2" t="s">
        <v>7559</v>
      </c>
      <c r="I4155" s="2" t="s">
        <v>2619</v>
      </c>
      <c r="J4155" s="2" t="s">
        <v>4371</v>
      </c>
      <c r="K4155" s="194" t="s">
        <v>17</v>
      </c>
      <c r="L4155" s="2">
        <v>40</v>
      </c>
      <c r="M4155" s="194" t="s">
        <v>601</v>
      </c>
      <c r="N4155" s="2" t="s">
        <v>1138</v>
      </c>
      <c r="O4155" s="195" t="s">
        <v>1249</v>
      </c>
    </row>
    <row r="4156" spans="1:15">
      <c r="A4156" s="7">
        <v>2017</v>
      </c>
      <c r="B4156" s="7" t="s">
        <v>22</v>
      </c>
      <c r="C4156" s="8">
        <f t="shared" si="119"/>
        <v>43039</v>
      </c>
      <c r="D4156" s="7">
        <v>11</v>
      </c>
      <c r="E4156" s="7" t="str">
        <f t="shared" si="117"/>
        <v>S444303911</v>
      </c>
      <c r="F4156" s="3">
        <v>2019</v>
      </c>
      <c r="G4156" s="2">
        <v>180</v>
      </c>
      <c r="H4156" s="2" t="s">
        <v>5758</v>
      </c>
      <c r="I4156" s="2" t="s">
        <v>7560</v>
      </c>
      <c r="J4156" s="2" t="s">
        <v>2667</v>
      </c>
      <c r="K4156" s="194" t="s">
        <v>17</v>
      </c>
      <c r="L4156" s="2">
        <v>32</v>
      </c>
      <c r="M4156" s="194" t="s">
        <v>529</v>
      </c>
      <c r="N4156" s="2">
        <v>50</v>
      </c>
      <c r="O4156" s="195" t="s">
        <v>444</v>
      </c>
    </row>
    <row r="4157" spans="1:15">
      <c r="A4157" s="7">
        <v>2017</v>
      </c>
      <c r="B4157" s="7" t="s">
        <v>22</v>
      </c>
      <c r="C4157" s="8">
        <f t="shared" si="119"/>
        <v>43039</v>
      </c>
      <c r="D4157" s="7">
        <v>12</v>
      </c>
      <c r="E4157" s="7" t="str">
        <f t="shared" si="117"/>
        <v>S444303912</v>
      </c>
      <c r="F4157" s="3">
        <v>2020</v>
      </c>
      <c r="G4157" s="2">
        <v>165</v>
      </c>
      <c r="H4157" s="2" t="s">
        <v>6434</v>
      </c>
      <c r="I4157" s="2" t="s">
        <v>7561</v>
      </c>
      <c r="J4157" s="2" t="s">
        <v>1612</v>
      </c>
      <c r="K4157" s="194" t="s">
        <v>17</v>
      </c>
      <c r="L4157" s="2">
        <v>27</v>
      </c>
      <c r="M4157" s="194" t="s">
        <v>3110</v>
      </c>
      <c r="N4157" s="2" t="s">
        <v>872</v>
      </c>
      <c r="O4157" s="195" t="s">
        <v>1744</v>
      </c>
    </row>
    <row r="4158" spans="1:15">
      <c r="A4158" s="7">
        <v>2017</v>
      </c>
      <c r="B4158" s="7" t="s">
        <v>22</v>
      </c>
      <c r="C4158" s="8">
        <f t="shared" si="119"/>
        <v>43039</v>
      </c>
      <c r="D4158" s="7">
        <v>13</v>
      </c>
      <c r="E4158" s="7" t="str">
        <f t="shared" si="117"/>
        <v>S444303913</v>
      </c>
      <c r="F4158" s="3">
        <v>2021</v>
      </c>
      <c r="G4158" s="2">
        <v>160</v>
      </c>
      <c r="H4158" s="2" t="s">
        <v>5507</v>
      </c>
      <c r="I4158" s="2" t="s">
        <v>7562</v>
      </c>
      <c r="J4158" s="2" t="s">
        <v>2436</v>
      </c>
      <c r="K4158" s="194" t="s">
        <v>17</v>
      </c>
      <c r="L4158" s="2">
        <v>23</v>
      </c>
      <c r="M4158" s="194" t="s">
        <v>2076</v>
      </c>
      <c r="N4158" s="2" t="s">
        <v>2075</v>
      </c>
      <c r="O4158" s="195" t="s">
        <v>2074</v>
      </c>
    </row>
    <row r="4159" spans="1:15" ht="15.75" thickBot="1">
      <c r="A4159" s="7">
        <v>2017</v>
      </c>
      <c r="B4159" s="7" t="s">
        <v>22</v>
      </c>
      <c r="C4159" s="8">
        <f t="shared" si="119"/>
        <v>43039</v>
      </c>
      <c r="D4159" s="7">
        <v>14</v>
      </c>
      <c r="E4159" s="7" t="str">
        <f t="shared" si="117"/>
        <v>S444303914</v>
      </c>
      <c r="F4159" s="5">
        <v>2022</v>
      </c>
      <c r="G4159" s="6">
        <v>155</v>
      </c>
      <c r="H4159" s="6" t="s">
        <v>7563</v>
      </c>
      <c r="I4159" s="6" t="s">
        <v>5375</v>
      </c>
      <c r="J4159" s="6" t="s">
        <v>2224</v>
      </c>
      <c r="K4159" s="196" t="s">
        <v>17</v>
      </c>
      <c r="L4159" s="6">
        <v>18</v>
      </c>
      <c r="M4159" s="196">
        <v>40</v>
      </c>
      <c r="N4159" s="6" t="s">
        <v>972</v>
      </c>
      <c r="O4159" s="197" t="s">
        <v>568</v>
      </c>
    </row>
    <row r="4160" spans="1:15" ht="16.5" thickTop="1" thickBot="1">
      <c r="A4160" s="7">
        <v>2017</v>
      </c>
      <c r="B4160" s="7" t="s">
        <v>22</v>
      </c>
      <c r="C4160" s="8">
        <f t="shared" si="119"/>
        <v>43039</v>
      </c>
      <c r="D4160" s="7">
        <v>15</v>
      </c>
      <c r="E4160" s="7" t="str">
        <f t="shared" si="117"/>
        <v>S444303915</v>
      </c>
      <c r="F4160" s="1" t="s">
        <v>15</v>
      </c>
    </row>
    <row r="4161" spans="1:15" ht="16.5" thickTop="1" thickBot="1">
      <c r="A4161" s="7">
        <v>2017</v>
      </c>
      <c r="B4161" s="7" t="s">
        <v>22</v>
      </c>
      <c r="C4161" s="8">
        <f t="shared" si="119"/>
        <v>43039</v>
      </c>
      <c r="D4161" s="7">
        <v>16</v>
      </c>
      <c r="E4161" s="7" t="str">
        <f t="shared" si="117"/>
        <v>S444303916</v>
      </c>
      <c r="F4161" s="338" t="s">
        <v>1</v>
      </c>
      <c r="G4161" s="341" t="s">
        <v>2</v>
      </c>
      <c r="H4161" s="342"/>
      <c r="I4161" s="342"/>
      <c r="J4161" s="343"/>
      <c r="K4161" s="344" t="s">
        <v>3</v>
      </c>
      <c r="L4161" s="343"/>
      <c r="M4161" s="344" t="s">
        <v>144</v>
      </c>
      <c r="N4161" s="342"/>
      <c r="O4161" s="342"/>
    </row>
    <row r="4162" spans="1:15" ht="18" customHeight="1" thickBot="1">
      <c r="A4162" s="7">
        <v>2017</v>
      </c>
      <c r="B4162" s="7" t="s">
        <v>22</v>
      </c>
      <c r="C4162" s="8">
        <f t="shared" si="119"/>
        <v>43039</v>
      </c>
      <c r="D4162" s="7">
        <v>17</v>
      </c>
      <c r="E4162" s="7" t="str">
        <f t="shared" si="117"/>
        <v>S444303917</v>
      </c>
      <c r="F4162" s="339"/>
      <c r="G4162" s="345" t="s">
        <v>5</v>
      </c>
      <c r="H4162" s="347" t="s">
        <v>145</v>
      </c>
      <c r="I4162" s="348"/>
      <c r="J4162" s="349"/>
      <c r="K4162" s="350" t="s">
        <v>6</v>
      </c>
      <c r="L4162" s="352" t="s">
        <v>7</v>
      </c>
      <c r="M4162" s="350" t="s">
        <v>8</v>
      </c>
      <c r="N4162" s="354" t="s">
        <v>146</v>
      </c>
      <c r="O4162" s="356" t="s">
        <v>147</v>
      </c>
    </row>
    <row r="4163" spans="1:15" ht="15.75" thickBot="1">
      <c r="A4163" s="7">
        <v>2017</v>
      </c>
      <c r="B4163" s="7" t="s">
        <v>22</v>
      </c>
      <c r="C4163" s="8">
        <f t="shared" si="119"/>
        <v>43039</v>
      </c>
      <c r="D4163" s="7">
        <v>18</v>
      </c>
      <c r="E4163" s="7" t="str">
        <f t="shared" si="117"/>
        <v>S444303918</v>
      </c>
      <c r="F4163" s="340"/>
      <c r="G4163" s="346"/>
      <c r="H4163" s="191" t="s">
        <v>9</v>
      </c>
      <c r="I4163" s="192" t="s">
        <v>18</v>
      </c>
      <c r="J4163" s="193" t="s">
        <v>11</v>
      </c>
      <c r="K4163" s="351"/>
      <c r="L4163" s="353"/>
      <c r="M4163" s="351"/>
      <c r="N4163" s="355"/>
      <c r="O4163" s="357"/>
    </row>
    <row r="4164" spans="1:15">
      <c r="A4164" s="7">
        <v>2017</v>
      </c>
      <c r="B4164" s="7" t="s">
        <v>22</v>
      </c>
      <c r="C4164" s="8">
        <f t="shared" si="119"/>
        <v>43039</v>
      </c>
      <c r="D4164" s="7">
        <v>19</v>
      </c>
      <c r="E4164" s="7" t="str">
        <f t="shared" si="117"/>
        <v>S444303919</v>
      </c>
      <c r="F4164" s="3" t="s">
        <v>16</v>
      </c>
      <c r="G4164" s="2">
        <v>65</v>
      </c>
      <c r="H4164" s="2" t="s">
        <v>6438</v>
      </c>
      <c r="I4164" s="2" t="s">
        <v>7564</v>
      </c>
      <c r="J4164" s="2">
        <v>4</v>
      </c>
      <c r="K4164" s="194" t="s">
        <v>17</v>
      </c>
      <c r="L4164" s="2">
        <v>52</v>
      </c>
      <c r="M4164" s="194" t="s">
        <v>1975</v>
      </c>
      <c r="N4164" s="2" t="s">
        <v>635</v>
      </c>
      <c r="O4164" s="195" t="s">
        <v>5648</v>
      </c>
    </row>
    <row r="4165" spans="1:15">
      <c r="A4165" s="7">
        <v>2017</v>
      </c>
      <c r="B4165" s="7" t="s">
        <v>22</v>
      </c>
      <c r="C4165" s="8">
        <f t="shared" si="119"/>
        <v>43039</v>
      </c>
      <c r="D4165" s="7">
        <v>20</v>
      </c>
      <c r="E4165" s="7" t="str">
        <f t="shared" si="117"/>
        <v>S444303920</v>
      </c>
      <c r="F4165" s="4">
        <v>43009</v>
      </c>
      <c r="G4165" s="2">
        <v>525</v>
      </c>
      <c r="H4165" s="2" t="s">
        <v>7565</v>
      </c>
      <c r="I4165" s="2" t="s">
        <v>7566</v>
      </c>
      <c r="J4165" s="2" t="s">
        <v>855</v>
      </c>
      <c r="K4165" s="194" t="s">
        <v>17</v>
      </c>
      <c r="L4165" s="2">
        <v>51</v>
      </c>
      <c r="M4165" s="194" t="s">
        <v>410</v>
      </c>
      <c r="N4165" s="2" t="s">
        <v>799</v>
      </c>
      <c r="O4165" s="195" t="s">
        <v>2871</v>
      </c>
    </row>
    <row r="4166" spans="1:15">
      <c r="A4166" s="7">
        <v>2017</v>
      </c>
      <c r="B4166" s="7" t="s">
        <v>22</v>
      </c>
      <c r="C4166" s="8">
        <f t="shared" si="119"/>
        <v>43039</v>
      </c>
      <c r="D4166" s="7">
        <v>21</v>
      </c>
      <c r="E4166" s="7" t="str">
        <f t="shared" si="117"/>
        <v>S444303921</v>
      </c>
      <c r="F4166" s="4">
        <v>43040</v>
      </c>
      <c r="G4166" s="2">
        <v>490</v>
      </c>
      <c r="H4166" s="2">
        <v>466</v>
      </c>
      <c r="I4166" s="2" t="s">
        <v>7567</v>
      </c>
      <c r="J4166" s="2" t="s">
        <v>800</v>
      </c>
      <c r="K4166" s="194" t="s">
        <v>17</v>
      </c>
      <c r="L4166" s="2">
        <v>46</v>
      </c>
      <c r="M4166" s="194">
        <v>0</v>
      </c>
      <c r="N4166" s="2">
        <v>0</v>
      </c>
      <c r="O4166" s="195">
        <v>100</v>
      </c>
    </row>
    <row r="4167" spans="1:15">
      <c r="A4167" s="7">
        <v>2017</v>
      </c>
      <c r="B4167" s="7" t="s">
        <v>22</v>
      </c>
      <c r="C4167" s="8">
        <f t="shared" si="119"/>
        <v>43039</v>
      </c>
      <c r="D4167" s="7">
        <v>22</v>
      </c>
      <c r="E4167" s="7" t="str">
        <f t="shared" si="117"/>
        <v>S444303922</v>
      </c>
      <c r="F4167" s="4">
        <v>43070</v>
      </c>
      <c r="G4167" s="2">
        <v>385</v>
      </c>
      <c r="H4167" s="2" t="s">
        <v>7568</v>
      </c>
      <c r="I4167" s="2" t="s">
        <v>7569</v>
      </c>
      <c r="J4167" s="2" t="s">
        <v>7570</v>
      </c>
      <c r="K4167" s="194" t="s">
        <v>17</v>
      </c>
      <c r="L4167" s="2">
        <v>42</v>
      </c>
      <c r="M4167" s="194" t="s">
        <v>410</v>
      </c>
      <c r="N4167" s="2">
        <v>0</v>
      </c>
      <c r="O4167" s="195" t="s">
        <v>411</v>
      </c>
    </row>
    <row r="4168" spans="1:15">
      <c r="A4168" s="7">
        <v>2017</v>
      </c>
      <c r="B4168" s="7" t="s">
        <v>22</v>
      </c>
      <c r="C4168" s="8">
        <f t="shared" si="119"/>
        <v>43039</v>
      </c>
      <c r="D4168" s="7">
        <v>23</v>
      </c>
      <c r="E4168" s="7" t="str">
        <f t="shared" si="117"/>
        <v>S444303923</v>
      </c>
      <c r="F4168" s="4">
        <v>43101</v>
      </c>
      <c r="G4168" s="2">
        <v>290</v>
      </c>
      <c r="H4168" s="2" t="s">
        <v>1678</v>
      </c>
      <c r="I4168" s="2" t="s">
        <v>7571</v>
      </c>
      <c r="J4168" s="2" t="s">
        <v>2495</v>
      </c>
      <c r="K4168" s="194" t="s">
        <v>17</v>
      </c>
      <c r="L4168" s="2">
        <v>31</v>
      </c>
      <c r="M4168" s="194" t="s">
        <v>257</v>
      </c>
      <c r="N4168" s="2" t="s">
        <v>2055</v>
      </c>
      <c r="O4168" s="195" t="s">
        <v>2054</v>
      </c>
    </row>
    <row r="4169" spans="1:15">
      <c r="A4169" s="7">
        <v>2017</v>
      </c>
      <c r="B4169" s="7" t="s">
        <v>22</v>
      </c>
      <c r="C4169" s="8">
        <f t="shared" si="119"/>
        <v>43039</v>
      </c>
      <c r="D4169" s="7">
        <v>24</v>
      </c>
      <c r="E4169" s="7" t="str">
        <f t="shared" si="117"/>
        <v>S444303924</v>
      </c>
      <c r="F4169" s="3" t="s">
        <v>151</v>
      </c>
      <c r="G4169" s="2">
        <v>310</v>
      </c>
      <c r="H4169" s="2" t="s">
        <v>7572</v>
      </c>
      <c r="I4169" s="2" t="s">
        <v>7573</v>
      </c>
      <c r="J4169" s="2" t="s">
        <v>5972</v>
      </c>
      <c r="K4169" s="194" t="s">
        <v>17</v>
      </c>
      <c r="L4169" s="2">
        <v>31</v>
      </c>
      <c r="M4169" s="194" t="s">
        <v>1646</v>
      </c>
      <c r="N4169" s="2" t="s">
        <v>741</v>
      </c>
      <c r="O4169" s="195" t="s">
        <v>455</v>
      </c>
    </row>
    <row r="4170" spans="1:15">
      <c r="A4170" s="7">
        <v>2017</v>
      </c>
      <c r="B4170" s="7" t="s">
        <v>22</v>
      </c>
      <c r="C4170" s="8">
        <f t="shared" si="119"/>
        <v>43039</v>
      </c>
      <c r="D4170" s="7">
        <v>25</v>
      </c>
      <c r="E4170" s="7" t="str">
        <f t="shared" si="117"/>
        <v>S444303925</v>
      </c>
      <c r="F4170" s="3">
        <v>2019</v>
      </c>
      <c r="G4170" s="2">
        <v>240</v>
      </c>
      <c r="H4170" s="2" t="s">
        <v>7574</v>
      </c>
      <c r="I4170" s="2" t="s">
        <v>7575</v>
      </c>
      <c r="J4170" s="2" t="s">
        <v>4901</v>
      </c>
      <c r="K4170" s="194" t="s">
        <v>17</v>
      </c>
      <c r="L4170" s="2">
        <v>25</v>
      </c>
      <c r="M4170" s="194" t="s">
        <v>631</v>
      </c>
      <c r="N4170" s="2" t="s">
        <v>512</v>
      </c>
      <c r="O4170" s="195" t="s">
        <v>507</v>
      </c>
    </row>
    <row r="4171" spans="1:15">
      <c r="A4171" s="7">
        <v>2017</v>
      </c>
      <c r="B4171" s="7" t="s">
        <v>22</v>
      </c>
      <c r="C4171" s="8">
        <f t="shared" si="119"/>
        <v>43039</v>
      </c>
      <c r="D4171" s="7">
        <v>26</v>
      </c>
      <c r="E4171" s="7" t="str">
        <f t="shared" si="117"/>
        <v>S444303926</v>
      </c>
      <c r="F4171" s="3">
        <v>2020</v>
      </c>
      <c r="G4171" s="2">
        <v>215</v>
      </c>
      <c r="H4171" s="2" t="s">
        <v>6685</v>
      </c>
      <c r="I4171" s="2" t="s">
        <v>7576</v>
      </c>
      <c r="J4171" s="2" t="s">
        <v>1634</v>
      </c>
      <c r="K4171" s="194" t="s">
        <v>17</v>
      </c>
      <c r="L4171" s="2">
        <v>22</v>
      </c>
      <c r="M4171" s="194" t="s">
        <v>1831</v>
      </c>
      <c r="N4171" s="2" t="s">
        <v>400</v>
      </c>
      <c r="O4171" s="195" t="s">
        <v>455</v>
      </c>
    </row>
    <row r="4172" spans="1:15">
      <c r="A4172" s="7">
        <v>2017</v>
      </c>
      <c r="B4172" s="7" t="s">
        <v>22</v>
      </c>
      <c r="C4172" s="8">
        <f t="shared" si="119"/>
        <v>43039</v>
      </c>
      <c r="D4172" s="7">
        <v>27</v>
      </c>
      <c r="E4172" s="7" t="str">
        <f t="shared" si="117"/>
        <v>S444303927</v>
      </c>
      <c r="F4172" s="3">
        <v>2021</v>
      </c>
      <c r="G4172" s="2">
        <v>210</v>
      </c>
      <c r="H4172" s="2" t="s">
        <v>7577</v>
      </c>
      <c r="I4172" s="2" t="s">
        <v>2945</v>
      </c>
      <c r="J4172" s="2" t="s">
        <v>2024</v>
      </c>
      <c r="K4172" s="194" t="s">
        <v>17</v>
      </c>
      <c r="L4172" s="2">
        <v>20</v>
      </c>
      <c r="M4172" s="194" t="s">
        <v>730</v>
      </c>
      <c r="N4172" s="2" t="s">
        <v>400</v>
      </c>
      <c r="O4172" s="195" t="s">
        <v>400</v>
      </c>
    </row>
    <row r="4173" spans="1:15" ht="15.75" thickBot="1">
      <c r="A4173" s="7">
        <v>2017</v>
      </c>
      <c r="B4173" s="7" t="s">
        <v>22</v>
      </c>
      <c r="C4173" s="8">
        <f t="shared" si="119"/>
        <v>43039</v>
      </c>
      <c r="D4173" s="7">
        <v>28</v>
      </c>
      <c r="E4173" s="7" t="str">
        <f t="shared" si="117"/>
        <v>S444303928</v>
      </c>
      <c r="F4173" s="5">
        <v>2022</v>
      </c>
      <c r="G4173" s="6">
        <v>200</v>
      </c>
      <c r="H4173" s="6" t="s">
        <v>7578</v>
      </c>
      <c r="I4173" s="6" t="s">
        <v>5389</v>
      </c>
      <c r="J4173" s="6" t="s">
        <v>2509</v>
      </c>
      <c r="K4173" s="196" t="s">
        <v>17</v>
      </c>
      <c r="L4173" s="6">
        <v>18</v>
      </c>
      <c r="M4173" s="196" t="s">
        <v>741</v>
      </c>
      <c r="N4173" s="6" t="s">
        <v>400</v>
      </c>
      <c r="O4173" s="197" t="s">
        <v>741</v>
      </c>
    </row>
    <row r="4174" spans="1:15" ht="16.5" thickTop="1" thickBot="1">
      <c r="A4174" s="7">
        <v>2017</v>
      </c>
      <c r="B4174" s="7" t="s">
        <v>21</v>
      </c>
      <c r="C4174" s="8">
        <f>C4173+7</f>
        <v>43046</v>
      </c>
      <c r="D4174" s="7">
        <v>1</v>
      </c>
      <c r="E4174" s="7" t="str">
        <f t="shared" si="117"/>
        <v>S45430461</v>
      </c>
      <c r="F4174" s="1" t="s">
        <v>0</v>
      </c>
    </row>
    <row r="4175" spans="1:15" ht="16.5" thickTop="1" thickBot="1">
      <c r="A4175" s="7">
        <v>2017</v>
      </c>
      <c r="B4175" s="7" t="s">
        <v>21</v>
      </c>
      <c r="C4175" s="8">
        <f>C4174</f>
        <v>43046</v>
      </c>
      <c r="D4175" s="7">
        <v>2</v>
      </c>
      <c r="E4175" s="7" t="str">
        <f t="shared" ref="E4175:E4238" si="120">B4175&amp;C4175&amp;D4175</f>
        <v>S45430462</v>
      </c>
      <c r="F4175" s="338" t="s">
        <v>1</v>
      </c>
      <c r="G4175" s="341" t="s">
        <v>2</v>
      </c>
      <c r="H4175" s="342"/>
      <c r="I4175" s="342"/>
      <c r="J4175" s="343"/>
      <c r="K4175" s="344" t="s">
        <v>3</v>
      </c>
      <c r="L4175" s="343"/>
      <c r="M4175" s="344" t="s">
        <v>144</v>
      </c>
      <c r="N4175" s="342"/>
      <c r="O4175" s="342"/>
    </row>
    <row r="4176" spans="1:15" ht="18" customHeight="1" thickBot="1">
      <c r="A4176" s="7">
        <v>2017</v>
      </c>
      <c r="B4176" s="7" t="s">
        <v>21</v>
      </c>
      <c r="C4176" s="8">
        <f t="shared" ref="C4176:C4201" si="121">C4175</f>
        <v>43046</v>
      </c>
      <c r="D4176" s="7">
        <v>3</v>
      </c>
      <c r="E4176" s="7" t="str">
        <f t="shared" si="120"/>
        <v>S45430463</v>
      </c>
      <c r="F4176" s="339"/>
      <c r="G4176" s="345" t="s">
        <v>5</v>
      </c>
      <c r="H4176" s="347" t="s">
        <v>145</v>
      </c>
      <c r="I4176" s="348"/>
      <c r="J4176" s="349"/>
      <c r="K4176" s="350" t="s">
        <v>6</v>
      </c>
      <c r="L4176" s="352" t="s">
        <v>7</v>
      </c>
      <c r="M4176" s="350" t="s">
        <v>8</v>
      </c>
      <c r="N4176" s="354" t="s">
        <v>146</v>
      </c>
      <c r="O4176" s="356" t="s">
        <v>147</v>
      </c>
    </row>
    <row r="4177" spans="1:15" ht="15.75" thickBot="1">
      <c r="A4177" s="7">
        <v>2017</v>
      </c>
      <c r="B4177" s="7" t="s">
        <v>21</v>
      </c>
      <c r="C4177" s="8">
        <f t="shared" si="121"/>
        <v>43046</v>
      </c>
      <c r="D4177" s="7">
        <v>4</v>
      </c>
      <c r="E4177" s="7" t="str">
        <f t="shared" si="120"/>
        <v>S45430464</v>
      </c>
      <c r="F4177" s="340"/>
      <c r="G4177" s="346"/>
      <c r="H4177" s="191" t="s">
        <v>9</v>
      </c>
      <c r="I4177" s="192" t="s">
        <v>18</v>
      </c>
      <c r="J4177" s="193" t="s">
        <v>11</v>
      </c>
      <c r="K4177" s="351"/>
      <c r="L4177" s="353"/>
      <c r="M4177" s="351"/>
      <c r="N4177" s="355"/>
      <c r="O4177" s="357"/>
    </row>
    <row r="4178" spans="1:15">
      <c r="A4178" s="7">
        <v>2017</v>
      </c>
      <c r="B4178" s="7" t="s">
        <v>21</v>
      </c>
      <c r="C4178" s="8">
        <f t="shared" si="121"/>
        <v>43046</v>
      </c>
      <c r="D4178" s="7">
        <v>5</v>
      </c>
      <c r="E4178" s="7" t="str">
        <f t="shared" si="120"/>
        <v>S45430465</v>
      </c>
      <c r="F4178" s="3" t="s">
        <v>12</v>
      </c>
      <c r="G4178" s="2">
        <v>-63</v>
      </c>
      <c r="H4178" s="2" t="s">
        <v>7579</v>
      </c>
      <c r="I4178" s="2" t="s">
        <v>7580</v>
      </c>
      <c r="J4178" s="2" t="s">
        <v>1142</v>
      </c>
      <c r="K4178" s="194" t="s">
        <v>17</v>
      </c>
      <c r="L4178" s="2">
        <v>60</v>
      </c>
      <c r="M4178" s="194" t="s">
        <v>645</v>
      </c>
      <c r="N4178" s="2" t="s">
        <v>4578</v>
      </c>
      <c r="O4178" s="195" t="s">
        <v>2746</v>
      </c>
    </row>
    <row r="4179" spans="1:15">
      <c r="A4179" s="7">
        <v>2017</v>
      </c>
      <c r="B4179" s="7" t="s">
        <v>21</v>
      </c>
      <c r="C4179" s="8">
        <f t="shared" si="121"/>
        <v>43046</v>
      </c>
      <c r="D4179" s="7">
        <v>6</v>
      </c>
      <c r="E4179" s="7" t="str">
        <f t="shared" si="120"/>
        <v>S45430466</v>
      </c>
      <c r="F4179" s="4">
        <v>43040</v>
      </c>
      <c r="G4179" s="2">
        <v>370</v>
      </c>
      <c r="H4179" s="2" t="s">
        <v>7581</v>
      </c>
      <c r="I4179" s="2" t="s">
        <v>7582</v>
      </c>
      <c r="J4179" s="2" t="s">
        <v>2313</v>
      </c>
      <c r="K4179" s="194" t="s">
        <v>17</v>
      </c>
      <c r="L4179" s="2">
        <v>65</v>
      </c>
      <c r="M4179" s="194">
        <v>100</v>
      </c>
      <c r="N4179" s="2">
        <v>0</v>
      </c>
      <c r="O4179" s="195">
        <v>0</v>
      </c>
    </row>
    <row r="4180" spans="1:15">
      <c r="A4180" s="7">
        <v>2017</v>
      </c>
      <c r="B4180" s="7" t="s">
        <v>21</v>
      </c>
      <c r="C4180" s="8">
        <f t="shared" si="121"/>
        <v>43046</v>
      </c>
      <c r="D4180" s="7">
        <v>7</v>
      </c>
      <c r="E4180" s="7" t="str">
        <f t="shared" si="120"/>
        <v>S45430467</v>
      </c>
      <c r="F4180" s="4">
        <v>43070</v>
      </c>
      <c r="G4180" s="2">
        <v>260</v>
      </c>
      <c r="H4180" s="2" t="s">
        <v>7583</v>
      </c>
      <c r="I4180" s="2" t="s">
        <v>7584</v>
      </c>
      <c r="J4180" s="2" t="s">
        <v>2575</v>
      </c>
      <c r="K4180" s="194" t="s">
        <v>17</v>
      </c>
      <c r="L4180" s="2">
        <v>63</v>
      </c>
      <c r="M4180" s="194">
        <v>92</v>
      </c>
      <c r="N4180" s="2">
        <v>4</v>
      </c>
      <c r="O4180" s="195">
        <v>4</v>
      </c>
    </row>
    <row r="4181" spans="1:15">
      <c r="A4181" s="7">
        <v>2017</v>
      </c>
      <c r="B4181" s="7" t="s">
        <v>21</v>
      </c>
      <c r="C4181" s="8">
        <f t="shared" si="121"/>
        <v>43046</v>
      </c>
      <c r="D4181" s="7">
        <v>8</v>
      </c>
      <c r="E4181" s="7" t="str">
        <f t="shared" si="120"/>
        <v>S45430468</v>
      </c>
      <c r="F4181" s="4">
        <v>43101</v>
      </c>
      <c r="G4181" s="2">
        <v>250</v>
      </c>
      <c r="H4181" s="2" t="s">
        <v>7585</v>
      </c>
      <c r="I4181" s="2" t="s">
        <v>7586</v>
      </c>
      <c r="J4181" s="2" t="s">
        <v>2635</v>
      </c>
      <c r="K4181" s="194" t="s">
        <v>17</v>
      </c>
      <c r="L4181" s="2">
        <v>42</v>
      </c>
      <c r="M4181" s="194">
        <v>75</v>
      </c>
      <c r="N4181" s="2" t="s">
        <v>1208</v>
      </c>
      <c r="O4181" s="195" t="s">
        <v>1684</v>
      </c>
    </row>
    <row r="4182" spans="1:15">
      <c r="A4182" s="7">
        <v>2017</v>
      </c>
      <c r="B4182" s="7" t="s">
        <v>21</v>
      </c>
      <c r="C4182" s="8">
        <f t="shared" si="121"/>
        <v>43046</v>
      </c>
      <c r="D4182" s="7">
        <v>9</v>
      </c>
      <c r="E4182" s="7" t="str">
        <f t="shared" si="120"/>
        <v>S45430469</v>
      </c>
      <c r="F4182" s="4">
        <v>43132</v>
      </c>
      <c r="G4182" s="2">
        <v>250</v>
      </c>
      <c r="H4182" s="2" t="s">
        <v>7587</v>
      </c>
      <c r="I4182" s="2" t="s">
        <v>7588</v>
      </c>
      <c r="J4182" s="2" t="s">
        <v>3754</v>
      </c>
      <c r="K4182" s="194" t="s">
        <v>17</v>
      </c>
      <c r="L4182" s="2">
        <v>38</v>
      </c>
      <c r="M4182" s="194">
        <v>75</v>
      </c>
      <c r="N4182" s="2" t="s">
        <v>1208</v>
      </c>
      <c r="O4182" s="195" t="s">
        <v>1684</v>
      </c>
    </row>
    <row r="4183" spans="1:15">
      <c r="A4183" s="7">
        <v>2017</v>
      </c>
      <c r="B4183" s="7" t="s">
        <v>21</v>
      </c>
      <c r="C4183" s="8">
        <f t="shared" si="121"/>
        <v>43046</v>
      </c>
      <c r="D4183" s="7">
        <v>10</v>
      </c>
      <c r="E4183" s="7" t="str">
        <f t="shared" si="120"/>
        <v>S454304610</v>
      </c>
      <c r="F4183" s="3" t="s">
        <v>151</v>
      </c>
      <c r="G4183" s="2">
        <v>225</v>
      </c>
      <c r="H4183" s="2" t="s">
        <v>7589</v>
      </c>
      <c r="I4183" s="2" t="s">
        <v>7590</v>
      </c>
      <c r="J4183" s="2" t="s">
        <v>393</v>
      </c>
      <c r="K4183" s="194" t="s">
        <v>17</v>
      </c>
      <c r="L4183" s="2">
        <v>40</v>
      </c>
      <c r="M4183" s="194" t="s">
        <v>3159</v>
      </c>
      <c r="N4183" s="2" t="s">
        <v>1459</v>
      </c>
      <c r="O4183" s="195" t="s">
        <v>568</v>
      </c>
    </row>
    <row r="4184" spans="1:15">
      <c r="A4184" s="7">
        <v>2017</v>
      </c>
      <c r="B4184" s="7" t="s">
        <v>21</v>
      </c>
      <c r="C4184" s="8">
        <f t="shared" si="121"/>
        <v>43046</v>
      </c>
      <c r="D4184" s="7">
        <v>11</v>
      </c>
      <c r="E4184" s="7" t="str">
        <f t="shared" si="120"/>
        <v>S454304611</v>
      </c>
      <c r="F4184" s="3">
        <v>2019</v>
      </c>
      <c r="G4184" s="2">
        <v>175</v>
      </c>
      <c r="H4184" s="2" t="s">
        <v>7591</v>
      </c>
      <c r="I4184" s="2" t="s">
        <v>3322</v>
      </c>
      <c r="J4184" s="2" t="s">
        <v>795</v>
      </c>
      <c r="K4184" s="194" t="s">
        <v>17</v>
      </c>
      <c r="L4184" s="2">
        <v>33</v>
      </c>
      <c r="M4184" s="194" t="s">
        <v>301</v>
      </c>
      <c r="N4184" s="2" t="s">
        <v>5594</v>
      </c>
      <c r="O4184" s="195">
        <v>10</v>
      </c>
    </row>
    <row r="4185" spans="1:15">
      <c r="A4185" s="7">
        <v>2017</v>
      </c>
      <c r="B4185" s="7" t="s">
        <v>21</v>
      </c>
      <c r="C4185" s="8">
        <f t="shared" si="121"/>
        <v>43046</v>
      </c>
      <c r="D4185" s="7">
        <v>12</v>
      </c>
      <c r="E4185" s="7" t="str">
        <f t="shared" si="120"/>
        <v>S454304612</v>
      </c>
      <c r="F4185" s="3">
        <v>2020</v>
      </c>
      <c r="G4185" s="2">
        <v>165</v>
      </c>
      <c r="H4185" s="2" t="s">
        <v>7592</v>
      </c>
      <c r="I4185" s="2" t="s">
        <v>7593</v>
      </c>
      <c r="J4185" s="2" t="s">
        <v>2708</v>
      </c>
      <c r="K4185" s="194" t="s">
        <v>17</v>
      </c>
      <c r="L4185" s="2">
        <v>27</v>
      </c>
      <c r="M4185" s="194" t="s">
        <v>301</v>
      </c>
      <c r="N4185" s="2">
        <v>50</v>
      </c>
      <c r="O4185" s="195" t="s">
        <v>340</v>
      </c>
    </row>
    <row r="4186" spans="1:15">
      <c r="A4186" s="7">
        <v>2017</v>
      </c>
      <c r="B4186" s="7" t="s">
        <v>21</v>
      </c>
      <c r="C4186" s="8">
        <f t="shared" si="121"/>
        <v>43046</v>
      </c>
      <c r="D4186" s="7">
        <v>13</v>
      </c>
      <c r="E4186" s="7" t="str">
        <f t="shared" si="120"/>
        <v>S454304613</v>
      </c>
      <c r="F4186" s="3">
        <v>2021</v>
      </c>
      <c r="G4186" s="2">
        <v>155</v>
      </c>
      <c r="H4186" s="2" t="s">
        <v>3413</v>
      </c>
      <c r="I4186" s="2" t="s">
        <v>7594</v>
      </c>
      <c r="J4186" s="2" t="s">
        <v>2052</v>
      </c>
      <c r="K4186" s="194" t="s">
        <v>17</v>
      </c>
      <c r="L4186" s="2">
        <v>22</v>
      </c>
      <c r="M4186" s="194" t="s">
        <v>1371</v>
      </c>
      <c r="N4186" s="2" t="s">
        <v>973</v>
      </c>
      <c r="O4186" s="195">
        <v>20</v>
      </c>
    </row>
    <row r="4187" spans="1:15" ht="15.75" thickBot="1">
      <c r="A4187" s="7">
        <v>2017</v>
      </c>
      <c r="B4187" s="7" t="s">
        <v>21</v>
      </c>
      <c r="C4187" s="8">
        <f t="shared" si="121"/>
        <v>43046</v>
      </c>
      <c r="D4187" s="7">
        <v>14</v>
      </c>
      <c r="E4187" s="7" t="str">
        <f t="shared" si="120"/>
        <v>S454304614</v>
      </c>
      <c r="F4187" s="5">
        <v>2022</v>
      </c>
      <c r="G4187" s="6">
        <v>150</v>
      </c>
      <c r="H4187" s="6" t="s">
        <v>5421</v>
      </c>
      <c r="I4187" s="6" t="s">
        <v>7595</v>
      </c>
      <c r="J4187" s="6" t="s">
        <v>426</v>
      </c>
      <c r="K4187" s="196" t="s">
        <v>17</v>
      </c>
      <c r="L4187" s="6">
        <v>19</v>
      </c>
      <c r="M4187" s="196" t="s">
        <v>973</v>
      </c>
      <c r="N4187" s="6" t="s">
        <v>973</v>
      </c>
      <c r="O4187" s="197" t="s">
        <v>568</v>
      </c>
    </row>
    <row r="4188" spans="1:15" ht="16.5" thickTop="1" thickBot="1">
      <c r="A4188" s="7">
        <v>2017</v>
      </c>
      <c r="B4188" s="7" t="s">
        <v>21</v>
      </c>
      <c r="C4188" s="8">
        <f t="shared" si="121"/>
        <v>43046</v>
      </c>
      <c r="D4188" s="7">
        <v>15</v>
      </c>
      <c r="E4188" s="7" t="str">
        <f t="shared" si="120"/>
        <v>S454304615</v>
      </c>
      <c r="F4188" s="1" t="s">
        <v>15</v>
      </c>
    </row>
    <row r="4189" spans="1:15" ht="16.5" thickTop="1" thickBot="1">
      <c r="A4189" s="7">
        <v>2017</v>
      </c>
      <c r="B4189" s="7" t="s">
        <v>21</v>
      </c>
      <c r="C4189" s="8">
        <f t="shared" si="121"/>
        <v>43046</v>
      </c>
      <c r="D4189" s="7">
        <v>16</v>
      </c>
      <c r="E4189" s="7" t="str">
        <f t="shared" si="120"/>
        <v>S454304616</v>
      </c>
      <c r="F4189" s="338" t="s">
        <v>1</v>
      </c>
      <c r="G4189" s="341" t="s">
        <v>2</v>
      </c>
      <c r="H4189" s="342"/>
      <c r="I4189" s="342"/>
      <c r="J4189" s="343"/>
      <c r="K4189" s="344" t="s">
        <v>3</v>
      </c>
      <c r="L4189" s="343"/>
      <c r="M4189" s="344" t="s">
        <v>144</v>
      </c>
      <c r="N4189" s="342"/>
      <c r="O4189" s="342"/>
    </row>
    <row r="4190" spans="1:15" ht="18" customHeight="1" thickBot="1">
      <c r="A4190" s="7">
        <v>2017</v>
      </c>
      <c r="B4190" s="7" t="s">
        <v>21</v>
      </c>
      <c r="C4190" s="8">
        <f t="shared" si="121"/>
        <v>43046</v>
      </c>
      <c r="D4190" s="7">
        <v>17</v>
      </c>
      <c r="E4190" s="7" t="str">
        <f t="shared" si="120"/>
        <v>S454304617</v>
      </c>
      <c r="F4190" s="339"/>
      <c r="G4190" s="345" t="s">
        <v>5</v>
      </c>
      <c r="H4190" s="347" t="s">
        <v>145</v>
      </c>
      <c r="I4190" s="348"/>
      <c r="J4190" s="349"/>
      <c r="K4190" s="350" t="s">
        <v>6</v>
      </c>
      <c r="L4190" s="352" t="s">
        <v>7</v>
      </c>
      <c r="M4190" s="350" t="s">
        <v>8</v>
      </c>
      <c r="N4190" s="354" t="s">
        <v>146</v>
      </c>
      <c r="O4190" s="356" t="s">
        <v>147</v>
      </c>
    </row>
    <row r="4191" spans="1:15" ht="15.75" thickBot="1">
      <c r="A4191" s="7">
        <v>2017</v>
      </c>
      <c r="B4191" s="7" t="s">
        <v>21</v>
      </c>
      <c r="C4191" s="8">
        <f t="shared" si="121"/>
        <v>43046</v>
      </c>
      <c r="D4191" s="7">
        <v>18</v>
      </c>
      <c r="E4191" s="7" t="str">
        <f t="shared" si="120"/>
        <v>S454304618</v>
      </c>
      <c r="F4191" s="340"/>
      <c r="G4191" s="346"/>
      <c r="H4191" s="191" t="s">
        <v>9</v>
      </c>
      <c r="I4191" s="192" t="s">
        <v>18</v>
      </c>
      <c r="J4191" s="193" t="s">
        <v>11</v>
      </c>
      <c r="K4191" s="351"/>
      <c r="L4191" s="353"/>
      <c r="M4191" s="351"/>
      <c r="N4191" s="355"/>
      <c r="O4191" s="357"/>
    </row>
    <row r="4192" spans="1:15">
      <c r="A4192" s="7">
        <v>2017</v>
      </c>
      <c r="B4192" s="7" t="s">
        <v>21</v>
      </c>
      <c r="C4192" s="8">
        <f t="shared" si="121"/>
        <v>43046</v>
      </c>
      <c r="D4192" s="7">
        <v>19</v>
      </c>
      <c r="E4192" s="7" t="str">
        <f t="shared" si="120"/>
        <v>S454304619</v>
      </c>
      <c r="F4192" s="3" t="s">
        <v>16</v>
      </c>
      <c r="G4192" s="2">
        <v>75</v>
      </c>
      <c r="H4192" s="2" t="s">
        <v>7596</v>
      </c>
      <c r="I4192" s="2" t="s">
        <v>4680</v>
      </c>
      <c r="J4192" s="2" t="s">
        <v>4463</v>
      </c>
      <c r="K4192" s="194" t="s">
        <v>17</v>
      </c>
      <c r="L4192" s="2">
        <v>56</v>
      </c>
      <c r="M4192" s="194" t="s">
        <v>1229</v>
      </c>
      <c r="N4192" s="2" t="s">
        <v>1795</v>
      </c>
      <c r="O4192" s="195" t="s">
        <v>301</v>
      </c>
    </row>
    <row r="4193" spans="1:15">
      <c r="A4193" s="7">
        <v>2017</v>
      </c>
      <c r="B4193" s="7" t="s">
        <v>21</v>
      </c>
      <c r="C4193" s="8">
        <f t="shared" si="121"/>
        <v>43046</v>
      </c>
      <c r="D4193" s="7">
        <v>20</v>
      </c>
      <c r="E4193" s="7" t="str">
        <f t="shared" si="120"/>
        <v>S454304620</v>
      </c>
      <c r="F4193" s="4">
        <v>43040</v>
      </c>
      <c r="G4193" s="2">
        <v>445</v>
      </c>
      <c r="H4193" s="2" t="s">
        <v>7597</v>
      </c>
      <c r="I4193" s="2" t="s">
        <v>7598</v>
      </c>
      <c r="J4193" s="2" t="s">
        <v>3880</v>
      </c>
      <c r="K4193" s="194" t="s">
        <v>17</v>
      </c>
      <c r="L4193" s="2">
        <v>53</v>
      </c>
      <c r="M4193" s="194" t="s">
        <v>411</v>
      </c>
      <c r="N4193" s="2">
        <v>0</v>
      </c>
      <c r="O4193" s="195" t="s">
        <v>410</v>
      </c>
    </row>
    <row r="4194" spans="1:15">
      <c r="A4194" s="7">
        <v>2017</v>
      </c>
      <c r="B4194" s="7" t="s">
        <v>21</v>
      </c>
      <c r="C4194" s="8">
        <f t="shared" si="121"/>
        <v>43046</v>
      </c>
      <c r="D4194" s="7">
        <v>21</v>
      </c>
      <c r="E4194" s="7" t="str">
        <f t="shared" si="120"/>
        <v>S454304621</v>
      </c>
      <c r="F4194" s="4">
        <v>43070</v>
      </c>
      <c r="G4194" s="2">
        <v>340</v>
      </c>
      <c r="H4194" s="2" t="s">
        <v>7599</v>
      </c>
      <c r="I4194" s="2" t="s">
        <v>7599</v>
      </c>
      <c r="J4194" s="2" t="s">
        <v>1462</v>
      </c>
      <c r="K4194" s="194" t="s">
        <v>17</v>
      </c>
      <c r="L4194" s="2">
        <v>50</v>
      </c>
      <c r="M4194" s="194" t="s">
        <v>2513</v>
      </c>
      <c r="N4194" s="2" t="s">
        <v>506</v>
      </c>
      <c r="O4194" s="195">
        <v>0</v>
      </c>
    </row>
    <row r="4195" spans="1:15">
      <c r="A4195" s="7">
        <v>2017</v>
      </c>
      <c r="B4195" s="7" t="s">
        <v>21</v>
      </c>
      <c r="C4195" s="8">
        <f t="shared" si="121"/>
        <v>43046</v>
      </c>
      <c r="D4195" s="7">
        <v>22</v>
      </c>
      <c r="E4195" s="7" t="str">
        <f t="shared" si="120"/>
        <v>S454304622</v>
      </c>
      <c r="F4195" s="4">
        <v>43101</v>
      </c>
      <c r="G4195" s="2">
        <v>330</v>
      </c>
      <c r="H4195" s="2" t="s">
        <v>7600</v>
      </c>
      <c r="I4195" s="2" t="s">
        <v>7601</v>
      </c>
      <c r="J4195" s="2" t="s">
        <v>7602</v>
      </c>
      <c r="K4195" s="194" t="s">
        <v>17</v>
      </c>
      <c r="L4195" s="2">
        <v>36</v>
      </c>
      <c r="M4195" s="194" t="s">
        <v>520</v>
      </c>
      <c r="N4195" s="2" t="s">
        <v>506</v>
      </c>
      <c r="O4195" s="195" t="s">
        <v>512</v>
      </c>
    </row>
    <row r="4196" spans="1:15">
      <c r="A4196" s="7">
        <v>2017</v>
      </c>
      <c r="B4196" s="7" t="s">
        <v>21</v>
      </c>
      <c r="C4196" s="8">
        <f t="shared" si="121"/>
        <v>43046</v>
      </c>
      <c r="D4196" s="7">
        <v>23</v>
      </c>
      <c r="E4196" s="7" t="str">
        <f t="shared" si="120"/>
        <v>S454304623</v>
      </c>
      <c r="F4196" s="4">
        <v>43132</v>
      </c>
      <c r="G4196" s="2">
        <v>330</v>
      </c>
      <c r="H4196" s="2" t="s">
        <v>7603</v>
      </c>
      <c r="I4196" s="2" t="s">
        <v>7604</v>
      </c>
      <c r="J4196" s="2" t="s">
        <v>423</v>
      </c>
      <c r="K4196" s="194" t="s">
        <v>17</v>
      </c>
      <c r="L4196" s="2">
        <v>32</v>
      </c>
      <c r="M4196" s="194" t="s">
        <v>520</v>
      </c>
      <c r="N4196" s="2" t="s">
        <v>506</v>
      </c>
      <c r="O4196" s="195" t="s">
        <v>512</v>
      </c>
    </row>
    <row r="4197" spans="1:15">
      <c r="A4197" s="7">
        <v>2017</v>
      </c>
      <c r="B4197" s="7" t="s">
        <v>21</v>
      </c>
      <c r="C4197" s="8">
        <f t="shared" si="121"/>
        <v>43046</v>
      </c>
      <c r="D4197" s="7">
        <v>24</v>
      </c>
      <c r="E4197" s="7" t="str">
        <f t="shared" si="120"/>
        <v>S454304624</v>
      </c>
      <c r="F4197" s="3" t="s">
        <v>151</v>
      </c>
      <c r="G4197" s="2">
        <v>285</v>
      </c>
      <c r="H4197" s="2" t="s">
        <v>7605</v>
      </c>
      <c r="I4197" s="2" t="s">
        <v>7606</v>
      </c>
      <c r="J4197" s="2" t="s">
        <v>792</v>
      </c>
      <c r="K4197" s="194" t="s">
        <v>17</v>
      </c>
      <c r="L4197" s="2">
        <v>35</v>
      </c>
      <c r="M4197" s="194" t="s">
        <v>507</v>
      </c>
      <c r="N4197" s="2" t="s">
        <v>506</v>
      </c>
      <c r="O4197" s="195" t="s">
        <v>508</v>
      </c>
    </row>
    <row r="4198" spans="1:15">
      <c r="A4198" s="7">
        <v>2017</v>
      </c>
      <c r="B4198" s="7" t="s">
        <v>21</v>
      </c>
      <c r="C4198" s="8">
        <f t="shared" si="121"/>
        <v>43046</v>
      </c>
      <c r="D4198" s="7">
        <v>25</v>
      </c>
      <c r="E4198" s="7" t="str">
        <f t="shared" si="120"/>
        <v>S454304625</v>
      </c>
      <c r="F4198" s="3">
        <v>2019</v>
      </c>
      <c r="G4198" s="2">
        <v>235</v>
      </c>
      <c r="H4198" s="2" t="s">
        <v>7607</v>
      </c>
      <c r="I4198" s="2">
        <v>228</v>
      </c>
      <c r="J4198" s="2" t="s">
        <v>2023</v>
      </c>
      <c r="K4198" s="194" t="s">
        <v>17</v>
      </c>
      <c r="L4198" s="2">
        <v>25</v>
      </c>
      <c r="M4198" s="194" t="s">
        <v>741</v>
      </c>
      <c r="N4198" s="2">
        <v>50</v>
      </c>
      <c r="O4198" s="195" t="s">
        <v>1831</v>
      </c>
    </row>
    <row r="4199" spans="1:15">
      <c r="A4199" s="7">
        <v>2017</v>
      </c>
      <c r="B4199" s="7" t="s">
        <v>21</v>
      </c>
      <c r="C4199" s="8">
        <f t="shared" si="121"/>
        <v>43046</v>
      </c>
      <c r="D4199" s="7">
        <v>26</v>
      </c>
      <c r="E4199" s="7" t="str">
        <f t="shared" si="120"/>
        <v>S454304626</v>
      </c>
      <c r="F4199" s="3">
        <v>2020</v>
      </c>
      <c r="G4199" s="2">
        <v>210</v>
      </c>
      <c r="H4199" s="2" t="s">
        <v>5133</v>
      </c>
      <c r="I4199" s="2" t="s">
        <v>2836</v>
      </c>
      <c r="J4199" s="2">
        <v>5</v>
      </c>
      <c r="K4199" s="194" t="s">
        <v>17</v>
      </c>
      <c r="L4199" s="2">
        <v>22</v>
      </c>
      <c r="M4199" s="194">
        <v>50</v>
      </c>
      <c r="N4199" s="2" t="s">
        <v>484</v>
      </c>
      <c r="O4199" s="195" t="s">
        <v>423</v>
      </c>
    </row>
    <row r="4200" spans="1:15">
      <c r="A4200" s="7">
        <v>2017</v>
      </c>
      <c r="B4200" s="7" t="s">
        <v>21</v>
      </c>
      <c r="C4200" s="8">
        <f t="shared" si="121"/>
        <v>43046</v>
      </c>
      <c r="D4200" s="7">
        <v>27</v>
      </c>
      <c r="E4200" s="7" t="str">
        <f t="shared" si="120"/>
        <v>S454304627</v>
      </c>
      <c r="F4200" s="3">
        <v>2021</v>
      </c>
      <c r="G4200" s="2">
        <v>200</v>
      </c>
      <c r="H4200" s="2" t="s">
        <v>7608</v>
      </c>
      <c r="I4200" s="2" t="s">
        <v>7609</v>
      </c>
      <c r="J4200" s="2" t="s">
        <v>896</v>
      </c>
      <c r="K4200" s="194" t="s">
        <v>17</v>
      </c>
      <c r="L4200" s="2">
        <v>20</v>
      </c>
      <c r="M4200" s="194" t="s">
        <v>796</v>
      </c>
      <c r="N4200" s="2" t="s">
        <v>301</v>
      </c>
      <c r="O4200" s="195" t="s">
        <v>423</v>
      </c>
    </row>
    <row r="4201" spans="1:15" ht="15.75" thickBot="1">
      <c r="A4201" s="7">
        <v>2017</v>
      </c>
      <c r="B4201" s="7" t="s">
        <v>21</v>
      </c>
      <c r="C4201" s="8">
        <f t="shared" si="121"/>
        <v>43046</v>
      </c>
      <c r="D4201" s="7">
        <v>28</v>
      </c>
      <c r="E4201" s="7" t="str">
        <f t="shared" si="120"/>
        <v>S454304628</v>
      </c>
      <c r="F4201" s="5">
        <v>2022</v>
      </c>
      <c r="G4201" s="6">
        <v>195</v>
      </c>
      <c r="H4201" s="6" t="s">
        <v>7610</v>
      </c>
      <c r="I4201" s="6" t="s">
        <v>7611</v>
      </c>
      <c r="J4201" s="6" t="s">
        <v>1366</v>
      </c>
      <c r="K4201" s="196" t="s">
        <v>17</v>
      </c>
      <c r="L4201" s="6">
        <v>16</v>
      </c>
      <c r="M4201" s="196" t="s">
        <v>1173</v>
      </c>
      <c r="N4201" s="6" t="s">
        <v>1100</v>
      </c>
      <c r="O4201" s="197" t="s">
        <v>512</v>
      </c>
    </row>
    <row r="4202" spans="1:15" ht="16.5" thickTop="1" thickBot="1">
      <c r="A4202" s="7">
        <v>2017</v>
      </c>
      <c r="B4202" s="7" t="s">
        <v>20</v>
      </c>
      <c r="C4202" s="8">
        <f>C4201+7</f>
        <v>43053</v>
      </c>
      <c r="D4202" s="7">
        <v>1</v>
      </c>
      <c r="E4202" s="7" t="str">
        <f t="shared" si="120"/>
        <v>S46430531</v>
      </c>
      <c r="F4202" s="1" t="s">
        <v>0</v>
      </c>
    </row>
    <row r="4203" spans="1:15" ht="16.5" thickTop="1" thickBot="1">
      <c r="A4203" s="7">
        <v>2017</v>
      </c>
      <c r="B4203" s="7" t="s">
        <v>20</v>
      </c>
      <c r="C4203" s="8">
        <f>C4202</f>
        <v>43053</v>
      </c>
      <c r="D4203" s="7">
        <v>2</v>
      </c>
      <c r="E4203" s="7" t="str">
        <f t="shared" si="120"/>
        <v>S46430532</v>
      </c>
      <c r="F4203" s="338" t="s">
        <v>1</v>
      </c>
      <c r="G4203" s="341" t="s">
        <v>2</v>
      </c>
      <c r="H4203" s="342"/>
      <c r="I4203" s="342"/>
      <c r="J4203" s="343"/>
      <c r="K4203" s="344" t="s">
        <v>3</v>
      </c>
      <c r="L4203" s="343"/>
      <c r="M4203" s="344" t="s">
        <v>144</v>
      </c>
      <c r="N4203" s="342"/>
      <c r="O4203" s="342"/>
    </row>
    <row r="4204" spans="1:15" ht="18" customHeight="1" thickBot="1">
      <c r="A4204" s="7">
        <v>2017</v>
      </c>
      <c r="B4204" s="7" t="s">
        <v>20</v>
      </c>
      <c r="C4204" s="8">
        <f t="shared" ref="C4204:C4229" si="122">C4203</f>
        <v>43053</v>
      </c>
      <c r="D4204" s="7">
        <v>3</v>
      </c>
      <c r="E4204" s="7" t="str">
        <f t="shared" si="120"/>
        <v>S46430533</v>
      </c>
      <c r="F4204" s="339"/>
      <c r="G4204" s="345" t="s">
        <v>5</v>
      </c>
      <c r="H4204" s="347" t="s">
        <v>145</v>
      </c>
      <c r="I4204" s="348"/>
      <c r="J4204" s="349"/>
      <c r="K4204" s="350" t="s">
        <v>6</v>
      </c>
      <c r="L4204" s="352" t="s">
        <v>7</v>
      </c>
      <c r="M4204" s="350" t="s">
        <v>8</v>
      </c>
      <c r="N4204" s="354" t="s">
        <v>146</v>
      </c>
      <c r="O4204" s="356" t="s">
        <v>147</v>
      </c>
    </row>
    <row r="4205" spans="1:15" ht="15.75" thickBot="1">
      <c r="A4205" s="7">
        <v>2017</v>
      </c>
      <c r="B4205" s="7" t="s">
        <v>20</v>
      </c>
      <c r="C4205" s="8">
        <f t="shared" si="122"/>
        <v>43053</v>
      </c>
      <c r="D4205" s="7">
        <v>4</v>
      </c>
      <c r="E4205" s="7" t="str">
        <f t="shared" si="120"/>
        <v>S46430534</v>
      </c>
      <c r="F4205" s="340"/>
      <c r="G4205" s="346"/>
      <c r="H4205" s="191" t="s">
        <v>9</v>
      </c>
      <c r="I4205" s="192" t="s">
        <v>18</v>
      </c>
      <c r="J4205" s="193" t="s">
        <v>11</v>
      </c>
      <c r="K4205" s="351"/>
      <c r="L4205" s="353"/>
      <c r="M4205" s="351"/>
      <c r="N4205" s="355"/>
      <c r="O4205" s="357"/>
    </row>
    <row r="4206" spans="1:15">
      <c r="A4206" s="7">
        <v>2017</v>
      </c>
      <c r="B4206" s="7" t="s">
        <v>20</v>
      </c>
      <c r="C4206" s="8">
        <f t="shared" si="122"/>
        <v>43053</v>
      </c>
      <c r="D4206" s="7">
        <v>5</v>
      </c>
      <c r="E4206" s="7" t="str">
        <f t="shared" si="120"/>
        <v>S46430535</v>
      </c>
      <c r="F4206" s="3" t="s">
        <v>12</v>
      </c>
      <c r="G4206" s="2">
        <v>-45</v>
      </c>
      <c r="H4206" s="2" t="s">
        <v>7612</v>
      </c>
      <c r="I4206" s="2" t="s">
        <v>7613</v>
      </c>
      <c r="J4206" s="2" t="s">
        <v>2110</v>
      </c>
      <c r="K4206" s="194" t="s">
        <v>17</v>
      </c>
      <c r="L4206" s="2">
        <v>59</v>
      </c>
      <c r="M4206" s="194">
        <v>0</v>
      </c>
      <c r="N4206" s="2">
        <v>0</v>
      </c>
      <c r="O4206" s="195">
        <v>100</v>
      </c>
    </row>
    <row r="4207" spans="1:15">
      <c r="A4207" s="7">
        <v>2017</v>
      </c>
      <c r="B4207" s="7" t="s">
        <v>20</v>
      </c>
      <c r="C4207" s="8">
        <f t="shared" si="122"/>
        <v>43053</v>
      </c>
      <c r="D4207" s="7">
        <v>6</v>
      </c>
      <c r="E4207" s="7" t="str">
        <f t="shared" si="120"/>
        <v>S46430536</v>
      </c>
      <c r="F4207" s="4">
        <v>43040</v>
      </c>
      <c r="G4207" s="2">
        <v>395</v>
      </c>
      <c r="H4207" s="2" t="s">
        <v>7614</v>
      </c>
      <c r="I4207" s="2" t="s">
        <v>7615</v>
      </c>
      <c r="J4207" s="2" t="s">
        <v>1242</v>
      </c>
      <c r="K4207" s="194" t="s">
        <v>17</v>
      </c>
      <c r="L4207" s="2">
        <v>62</v>
      </c>
      <c r="M4207" s="194" t="s">
        <v>333</v>
      </c>
      <c r="N4207" s="2" t="s">
        <v>1023</v>
      </c>
      <c r="O4207" s="195" t="s">
        <v>672</v>
      </c>
    </row>
    <row r="4208" spans="1:15">
      <c r="A4208" s="7">
        <v>2017</v>
      </c>
      <c r="B4208" s="7" t="s">
        <v>20</v>
      </c>
      <c r="C4208" s="8">
        <f t="shared" si="122"/>
        <v>43053</v>
      </c>
      <c r="D4208" s="7">
        <v>7</v>
      </c>
      <c r="E4208" s="7" t="str">
        <f t="shared" si="120"/>
        <v>S46430537</v>
      </c>
      <c r="F4208" s="4">
        <v>43070</v>
      </c>
      <c r="G4208" s="2">
        <v>240</v>
      </c>
      <c r="H4208" s="2" t="s">
        <v>7616</v>
      </c>
      <c r="I4208" s="2" t="s">
        <v>7617</v>
      </c>
      <c r="J4208" s="2" t="s">
        <v>1645</v>
      </c>
      <c r="K4208" s="194" t="s">
        <v>17</v>
      </c>
      <c r="L4208" s="2">
        <v>64</v>
      </c>
      <c r="M4208" s="194">
        <v>100</v>
      </c>
      <c r="N4208" s="2">
        <v>0</v>
      </c>
      <c r="O4208" s="195">
        <v>0</v>
      </c>
    </row>
    <row r="4209" spans="1:15">
      <c r="A4209" s="7">
        <v>2017</v>
      </c>
      <c r="B4209" s="7" t="s">
        <v>20</v>
      </c>
      <c r="C4209" s="8">
        <f t="shared" si="122"/>
        <v>43053</v>
      </c>
      <c r="D4209" s="7">
        <v>8</v>
      </c>
      <c r="E4209" s="7" t="str">
        <f t="shared" si="120"/>
        <v>S46430538</v>
      </c>
      <c r="F4209" s="4">
        <v>43101</v>
      </c>
      <c r="G4209" s="2">
        <v>195</v>
      </c>
      <c r="H4209" s="2" t="s">
        <v>6836</v>
      </c>
      <c r="I4209" s="2" t="s">
        <v>2776</v>
      </c>
      <c r="J4209" s="2">
        <v>10</v>
      </c>
      <c r="K4209" s="194" t="s">
        <v>17</v>
      </c>
      <c r="L4209" s="2">
        <v>42</v>
      </c>
      <c r="M4209" s="194" t="s">
        <v>5480</v>
      </c>
      <c r="N4209" s="2" t="s">
        <v>518</v>
      </c>
      <c r="O4209" s="195" t="s">
        <v>518</v>
      </c>
    </row>
    <row r="4210" spans="1:15">
      <c r="A4210" s="7">
        <v>2017</v>
      </c>
      <c r="B4210" s="7" t="s">
        <v>20</v>
      </c>
      <c r="C4210" s="8">
        <f t="shared" si="122"/>
        <v>43053</v>
      </c>
      <c r="D4210" s="7">
        <v>9</v>
      </c>
      <c r="E4210" s="7" t="str">
        <f t="shared" si="120"/>
        <v>S46430539</v>
      </c>
      <c r="F4210" s="4">
        <v>43132</v>
      </c>
      <c r="G4210" s="2">
        <v>195</v>
      </c>
      <c r="H4210" s="2" t="s">
        <v>1282</v>
      </c>
      <c r="I4210" s="2" t="s">
        <v>547</v>
      </c>
      <c r="J4210" s="2" t="s">
        <v>7618</v>
      </c>
      <c r="K4210" s="194" t="s">
        <v>17</v>
      </c>
      <c r="L4210" s="2">
        <v>39</v>
      </c>
      <c r="M4210" s="194" t="s">
        <v>801</v>
      </c>
      <c r="N4210" s="2" t="s">
        <v>423</v>
      </c>
      <c r="O4210" s="195" t="s">
        <v>800</v>
      </c>
    </row>
    <row r="4211" spans="1:15">
      <c r="A4211" s="7">
        <v>2017</v>
      </c>
      <c r="B4211" s="7" t="s">
        <v>20</v>
      </c>
      <c r="C4211" s="8">
        <f t="shared" si="122"/>
        <v>43053</v>
      </c>
      <c r="D4211" s="7">
        <v>10</v>
      </c>
      <c r="E4211" s="7" t="str">
        <f t="shared" si="120"/>
        <v>S464305310</v>
      </c>
      <c r="F4211" s="3" t="s">
        <v>151</v>
      </c>
      <c r="G4211" s="2">
        <v>230</v>
      </c>
      <c r="H4211" s="2" t="s">
        <v>7619</v>
      </c>
      <c r="I4211" s="2" t="s">
        <v>7620</v>
      </c>
      <c r="J4211" s="2" t="s">
        <v>1247</v>
      </c>
      <c r="K4211" s="194" t="s">
        <v>17</v>
      </c>
      <c r="L4211" s="2">
        <v>44</v>
      </c>
      <c r="M4211" s="194" t="s">
        <v>332</v>
      </c>
      <c r="N4211" s="2" t="s">
        <v>568</v>
      </c>
      <c r="O4211" s="195" t="s">
        <v>2664</v>
      </c>
    </row>
    <row r="4212" spans="1:15">
      <c r="A4212" s="7">
        <v>2017</v>
      </c>
      <c r="B4212" s="7" t="s">
        <v>20</v>
      </c>
      <c r="C4212" s="8">
        <f t="shared" si="122"/>
        <v>43053</v>
      </c>
      <c r="D4212" s="7">
        <v>11</v>
      </c>
      <c r="E4212" s="7" t="str">
        <f t="shared" si="120"/>
        <v>S464305311</v>
      </c>
      <c r="F4212" s="3">
        <v>2019</v>
      </c>
      <c r="G4212" s="2">
        <v>175</v>
      </c>
      <c r="H4212" s="2" t="s">
        <v>7621</v>
      </c>
      <c r="I4212" s="2" t="s">
        <v>4820</v>
      </c>
      <c r="J4212" s="2" t="s">
        <v>3167</v>
      </c>
      <c r="K4212" s="194" t="s">
        <v>17</v>
      </c>
      <c r="L4212" s="2">
        <v>35</v>
      </c>
      <c r="M4212" s="194" t="s">
        <v>1070</v>
      </c>
      <c r="N4212" s="2" t="s">
        <v>492</v>
      </c>
      <c r="O4212" s="195" t="s">
        <v>4257</v>
      </c>
    </row>
    <row r="4213" spans="1:15">
      <c r="A4213" s="7">
        <v>2017</v>
      </c>
      <c r="B4213" s="7" t="s">
        <v>20</v>
      </c>
      <c r="C4213" s="8">
        <f t="shared" si="122"/>
        <v>43053</v>
      </c>
      <c r="D4213" s="7">
        <v>12</v>
      </c>
      <c r="E4213" s="7" t="str">
        <f t="shared" si="120"/>
        <v>S464305312</v>
      </c>
      <c r="F4213" s="3">
        <v>2020</v>
      </c>
      <c r="G4213" s="2">
        <v>165</v>
      </c>
      <c r="H4213" s="2" t="s">
        <v>7622</v>
      </c>
      <c r="I4213" s="2" t="s">
        <v>3298</v>
      </c>
      <c r="J4213" s="2" t="s">
        <v>2993</v>
      </c>
      <c r="K4213" s="194" t="s">
        <v>17</v>
      </c>
      <c r="L4213" s="2">
        <v>27</v>
      </c>
      <c r="M4213" s="194" t="s">
        <v>7623</v>
      </c>
      <c r="N4213" s="2" t="s">
        <v>7624</v>
      </c>
      <c r="O4213" s="195" t="s">
        <v>722</v>
      </c>
    </row>
    <row r="4214" spans="1:15">
      <c r="A4214" s="7">
        <v>2017</v>
      </c>
      <c r="B4214" s="7" t="s">
        <v>20</v>
      </c>
      <c r="C4214" s="8">
        <f t="shared" si="122"/>
        <v>43053</v>
      </c>
      <c r="D4214" s="7">
        <v>13</v>
      </c>
      <c r="E4214" s="7" t="str">
        <f t="shared" si="120"/>
        <v>S464305313</v>
      </c>
      <c r="F4214" s="3">
        <v>2021</v>
      </c>
      <c r="G4214" s="2">
        <v>155</v>
      </c>
      <c r="H4214" s="2" t="s">
        <v>3263</v>
      </c>
      <c r="I4214" s="2" t="s">
        <v>7625</v>
      </c>
      <c r="J4214" s="2" t="s">
        <v>2650</v>
      </c>
      <c r="K4214" s="194" t="s">
        <v>17</v>
      </c>
      <c r="L4214" s="2">
        <v>26</v>
      </c>
      <c r="M4214" s="194" t="s">
        <v>3058</v>
      </c>
      <c r="N4214" s="2" t="s">
        <v>7626</v>
      </c>
      <c r="O4214" s="195" t="s">
        <v>5550</v>
      </c>
    </row>
    <row r="4215" spans="1:15" ht="15.75" thickBot="1">
      <c r="A4215" s="7">
        <v>2017</v>
      </c>
      <c r="B4215" s="7" t="s">
        <v>20</v>
      </c>
      <c r="C4215" s="8">
        <f t="shared" si="122"/>
        <v>43053</v>
      </c>
      <c r="D4215" s="7">
        <v>14</v>
      </c>
      <c r="E4215" s="7" t="str">
        <f t="shared" si="120"/>
        <v>S464305314</v>
      </c>
      <c r="F4215" s="5">
        <v>2022</v>
      </c>
      <c r="G4215" s="6">
        <v>150</v>
      </c>
      <c r="H4215" s="6" t="s">
        <v>5836</v>
      </c>
      <c r="I4215" s="6" t="s">
        <v>7627</v>
      </c>
      <c r="J4215" s="6" t="s">
        <v>2405</v>
      </c>
      <c r="K4215" s="196" t="s">
        <v>17</v>
      </c>
      <c r="L4215" s="6">
        <v>21</v>
      </c>
      <c r="M4215" s="196" t="s">
        <v>434</v>
      </c>
      <c r="N4215" s="6" t="s">
        <v>7628</v>
      </c>
      <c r="O4215" s="197" t="s">
        <v>1628</v>
      </c>
    </row>
    <row r="4216" spans="1:15" ht="16.5" thickTop="1" thickBot="1">
      <c r="A4216" s="7">
        <v>2017</v>
      </c>
      <c r="B4216" s="7" t="s">
        <v>20</v>
      </c>
      <c r="C4216" s="8">
        <f t="shared" si="122"/>
        <v>43053</v>
      </c>
      <c r="D4216" s="7">
        <v>15</v>
      </c>
      <c r="E4216" s="7" t="str">
        <f t="shared" si="120"/>
        <v>S464305315</v>
      </c>
      <c r="F4216" s="1" t="s">
        <v>15</v>
      </c>
    </row>
    <row r="4217" spans="1:15" ht="16.5" thickTop="1" thickBot="1">
      <c r="A4217" s="7">
        <v>2017</v>
      </c>
      <c r="B4217" s="7" t="s">
        <v>20</v>
      </c>
      <c r="C4217" s="8">
        <f t="shared" si="122"/>
        <v>43053</v>
      </c>
      <c r="D4217" s="7">
        <v>16</v>
      </c>
      <c r="E4217" s="7" t="str">
        <f t="shared" si="120"/>
        <v>S464305316</v>
      </c>
      <c r="F4217" s="338" t="s">
        <v>1</v>
      </c>
      <c r="G4217" s="341" t="s">
        <v>2</v>
      </c>
      <c r="H4217" s="342"/>
      <c r="I4217" s="342"/>
      <c r="J4217" s="343"/>
      <c r="K4217" s="344" t="s">
        <v>3</v>
      </c>
      <c r="L4217" s="343"/>
      <c r="M4217" s="344" t="s">
        <v>144</v>
      </c>
      <c r="N4217" s="342"/>
      <c r="O4217" s="342"/>
    </row>
    <row r="4218" spans="1:15" ht="18" customHeight="1" thickBot="1">
      <c r="A4218" s="7">
        <v>2017</v>
      </c>
      <c r="B4218" s="7" t="s">
        <v>20</v>
      </c>
      <c r="C4218" s="8">
        <f t="shared" si="122"/>
        <v>43053</v>
      </c>
      <c r="D4218" s="7">
        <v>17</v>
      </c>
      <c r="E4218" s="7" t="str">
        <f t="shared" si="120"/>
        <v>S464305317</v>
      </c>
      <c r="F4218" s="339"/>
      <c r="G4218" s="345" t="s">
        <v>5</v>
      </c>
      <c r="H4218" s="347" t="s">
        <v>145</v>
      </c>
      <c r="I4218" s="348"/>
      <c r="J4218" s="349"/>
      <c r="K4218" s="350" t="s">
        <v>6</v>
      </c>
      <c r="L4218" s="352" t="s">
        <v>7</v>
      </c>
      <c r="M4218" s="350" t="s">
        <v>8</v>
      </c>
      <c r="N4218" s="354" t="s">
        <v>146</v>
      </c>
      <c r="O4218" s="356" t="s">
        <v>147</v>
      </c>
    </row>
    <row r="4219" spans="1:15" ht="15.75" thickBot="1">
      <c r="A4219" s="7">
        <v>2017</v>
      </c>
      <c r="B4219" s="7" t="s">
        <v>20</v>
      </c>
      <c r="C4219" s="8">
        <f t="shared" si="122"/>
        <v>43053</v>
      </c>
      <c r="D4219" s="7">
        <v>18</v>
      </c>
      <c r="E4219" s="7" t="str">
        <f t="shared" si="120"/>
        <v>S464305318</v>
      </c>
      <c r="F4219" s="340"/>
      <c r="G4219" s="346"/>
      <c r="H4219" s="191" t="s">
        <v>9</v>
      </c>
      <c r="I4219" s="192" t="s">
        <v>18</v>
      </c>
      <c r="J4219" s="193" t="s">
        <v>11</v>
      </c>
      <c r="K4219" s="351"/>
      <c r="L4219" s="353"/>
      <c r="M4219" s="351"/>
      <c r="N4219" s="355"/>
      <c r="O4219" s="357"/>
    </row>
    <row r="4220" spans="1:15">
      <c r="A4220" s="7">
        <v>2017</v>
      </c>
      <c r="B4220" s="7" t="s">
        <v>20</v>
      </c>
      <c r="C4220" s="8">
        <f t="shared" si="122"/>
        <v>43053</v>
      </c>
      <c r="D4220" s="7">
        <v>19</v>
      </c>
      <c r="E4220" s="7" t="str">
        <f t="shared" si="120"/>
        <v>S464305319</v>
      </c>
      <c r="F4220" s="3" t="s">
        <v>16</v>
      </c>
      <c r="G4220" s="2">
        <v>60</v>
      </c>
      <c r="H4220" s="2" t="s">
        <v>7629</v>
      </c>
      <c r="I4220" s="2" t="s">
        <v>7630</v>
      </c>
      <c r="J4220" s="2" t="s">
        <v>3904</v>
      </c>
      <c r="K4220" s="194" t="s">
        <v>17</v>
      </c>
      <c r="L4220" s="2">
        <v>52</v>
      </c>
      <c r="M4220" s="194" t="s">
        <v>484</v>
      </c>
      <c r="N4220" s="2">
        <v>50</v>
      </c>
      <c r="O4220" s="195" t="s">
        <v>423</v>
      </c>
    </row>
    <row r="4221" spans="1:15">
      <c r="A4221" s="7">
        <v>2017</v>
      </c>
      <c r="B4221" s="7" t="s">
        <v>20</v>
      </c>
      <c r="C4221" s="8">
        <f t="shared" si="122"/>
        <v>43053</v>
      </c>
      <c r="D4221" s="7">
        <v>20</v>
      </c>
      <c r="E4221" s="7" t="str">
        <f t="shared" si="120"/>
        <v>S464305320</v>
      </c>
      <c r="F4221" s="4">
        <v>43040</v>
      </c>
      <c r="G4221" s="2">
        <v>455</v>
      </c>
      <c r="H4221" s="2" t="s">
        <v>7631</v>
      </c>
      <c r="I4221" s="2" t="s">
        <v>7631</v>
      </c>
      <c r="J4221" s="2" t="s">
        <v>4740</v>
      </c>
      <c r="K4221" s="194" t="s">
        <v>17</v>
      </c>
      <c r="L4221" s="2">
        <v>49</v>
      </c>
      <c r="M4221" s="194" t="s">
        <v>512</v>
      </c>
      <c r="N4221" s="2" t="s">
        <v>519</v>
      </c>
      <c r="O4221" s="195" t="s">
        <v>2513</v>
      </c>
    </row>
    <row r="4222" spans="1:15">
      <c r="A4222" s="7">
        <v>2017</v>
      </c>
      <c r="B4222" s="7" t="s">
        <v>20</v>
      </c>
      <c r="C4222" s="8">
        <f t="shared" si="122"/>
        <v>43053</v>
      </c>
      <c r="D4222" s="7">
        <v>21</v>
      </c>
      <c r="E4222" s="7" t="str">
        <f t="shared" si="120"/>
        <v>S464305321</v>
      </c>
      <c r="F4222" s="4">
        <v>43070</v>
      </c>
      <c r="G4222" s="2">
        <v>305</v>
      </c>
      <c r="H4222" s="2" t="s">
        <v>7632</v>
      </c>
      <c r="I4222" s="2" t="s">
        <v>7633</v>
      </c>
      <c r="J4222" s="2" t="s">
        <v>2918</v>
      </c>
      <c r="K4222" s="194" t="s">
        <v>17</v>
      </c>
      <c r="L4222" s="2">
        <v>45</v>
      </c>
      <c r="M4222" s="194" t="s">
        <v>5083</v>
      </c>
      <c r="N4222" s="2" t="s">
        <v>506</v>
      </c>
      <c r="O4222" s="195" t="s">
        <v>519</v>
      </c>
    </row>
    <row r="4223" spans="1:15">
      <c r="A4223" s="7">
        <v>2017</v>
      </c>
      <c r="B4223" s="7" t="s">
        <v>20</v>
      </c>
      <c r="C4223" s="8">
        <f t="shared" si="122"/>
        <v>43053</v>
      </c>
      <c r="D4223" s="7">
        <v>22</v>
      </c>
      <c r="E4223" s="7" t="str">
        <f t="shared" si="120"/>
        <v>S464305322</v>
      </c>
      <c r="F4223" s="4">
        <v>43101</v>
      </c>
      <c r="G4223" s="2">
        <v>275</v>
      </c>
      <c r="H4223" s="2" t="s">
        <v>7634</v>
      </c>
      <c r="I4223" s="2" t="s">
        <v>7635</v>
      </c>
      <c r="J4223" s="2" t="s">
        <v>7636</v>
      </c>
      <c r="K4223" s="194" t="s">
        <v>17</v>
      </c>
      <c r="L4223" s="2">
        <v>32</v>
      </c>
      <c r="M4223" s="194" t="s">
        <v>801</v>
      </c>
      <c r="N4223" s="2" t="s">
        <v>343</v>
      </c>
      <c r="O4223" s="195" t="s">
        <v>340</v>
      </c>
    </row>
    <row r="4224" spans="1:15">
      <c r="A4224" s="7">
        <v>2017</v>
      </c>
      <c r="B4224" s="7" t="s">
        <v>20</v>
      </c>
      <c r="C4224" s="8">
        <f t="shared" si="122"/>
        <v>43053</v>
      </c>
      <c r="D4224" s="7">
        <v>23</v>
      </c>
      <c r="E4224" s="7" t="str">
        <f t="shared" si="120"/>
        <v>S464305323</v>
      </c>
      <c r="F4224" s="4">
        <v>43132</v>
      </c>
      <c r="G4224" s="2">
        <v>275</v>
      </c>
      <c r="H4224" s="2" t="s">
        <v>7637</v>
      </c>
      <c r="I4224" s="2" t="s">
        <v>7638</v>
      </c>
      <c r="J4224" s="2" t="s">
        <v>7006</v>
      </c>
      <c r="K4224" s="194" t="s">
        <v>17</v>
      </c>
      <c r="L4224" s="2">
        <v>30</v>
      </c>
      <c r="M4224" s="194">
        <v>72</v>
      </c>
      <c r="N4224" s="2">
        <v>12</v>
      </c>
      <c r="O4224" s="195">
        <v>16</v>
      </c>
    </row>
    <row r="4225" spans="1:15">
      <c r="A4225" s="7">
        <v>2017</v>
      </c>
      <c r="B4225" s="7" t="s">
        <v>20</v>
      </c>
      <c r="C4225" s="8">
        <f t="shared" si="122"/>
        <v>43053</v>
      </c>
      <c r="D4225" s="7">
        <v>24</v>
      </c>
      <c r="E4225" s="7" t="str">
        <f t="shared" si="120"/>
        <v>S464305324</v>
      </c>
      <c r="F4225" s="3" t="s">
        <v>151</v>
      </c>
      <c r="G4225" s="2">
        <v>290</v>
      </c>
      <c r="H4225" s="2" t="s">
        <v>7639</v>
      </c>
      <c r="I4225" s="2" t="s">
        <v>7640</v>
      </c>
      <c r="J4225" s="2" t="s">
        <v>654</v>
      </c>
      <c r="K4225" s="194" t="s">
        <v>17</v>
      </c>
      <c r="L4225" s="2">
        <v>31</v>
      </c>
      <c r="M4225" s="194" t="s">
        <v>507</v>
      </c>
      <c r="N4225" s="2" t="s">
        <v>1023</v>
      </c>
      <c r="O4225" s="195" t="s">
        <v>1463</v>
      </c>
    </row>
    <row r="4226" spans="1:15">
      <c r="A4226" s="7">
        <v>2017</v>
      </c>
      <c r="B4226" s="7" t="s">
        <v>20</v>
      </c>
      <c r="C4226" s="8">
        <f t="shared" si="122"/>
        <v>43053</v>
      </c>
      <c r="D4226" s="7">
        <v>25</v>
      </c>
      <c r="E4226" s="7" t="str">
        <f t="shared" si="120"/>
        <v>S464305325</v>
      </c>
      <c r="F4226" s="3">
        <v>2019</v>
      </c>
      <c r="G4226" s="2">
        <v>225</v>
      </c>
      <c r="H4226" s="2" t="s">
        <v>7641</v>
      </c>
      <c r="I4226" s="2" t="s">
        <v>7642</v>
      </c>
      <c r="J4226" s="2" t="s">
        <v>2768</v>
      </c>
      <c r="K4226" s="194" t="s">
        <v>17</v>
      </c>
      <c r="L4226" s="2">
        <v>25</v>
      </c>
      <c r="M4226" s="194" t="s">
        <v>596</v>
      </c>
      <c r="N4226" s="2">
        <v>50</v>
      </c>
      <c r="O4226" s="195" t="s">
        <v>1229</v>
      </c>
    </row>
    <row r="4227" spans="1:15">
      <c r="A4227" s="7">
        <v>2017</v>
      </c>
      <c r="B4227" s="7" t="s">
        <v>20</v>
      </c>
      <c r="C4227" s="8">
        <f t="shared" si="122"/>
        <v>43053</v>
      </c>
      <c r="D4227" s="7">
        <v>26</v>
      </c>
      <c r="E4227" s="7" t="str">
        <f t="shared" si="120"/>
        <v>S464305326</v>
      </c>
      <c r="F4227" s="3">
        <v>2020</v>
      </c>
      <c r="G4227" s="2">
        <v>210</v>
      </c>
      <c r="H4227" s="2" t="s">
        <v>7643</v>
      </c>
      <c r="I4227" s="2" t="s">
        <v>7644</v>
      </c>
      <c r="J4227" s="2" t="s">
        <v>4463</v>
      </c>
      <c r="K4227" s="194" t="s">
        <v>17</v>
      </c>
      <c r="L4227" s="2">
        <v>25</v>
      </c>
      <c r="M4227" s="194">
        <v>28</v>
      </c>
      <c r="N4227" s="2">
        <v>48</v>
      </c>
      <c r="O4227" s="195">
        <v>24</v>
      </c>
    </row>
    <row r="4228" spans="1:15">
      <c r="A4228" s="7">
        <v>2017</v>
      </c>
      <c r="B4228" s="7" t="s">
        <v>20</v>
      </c>
      <c r="C4228" s="8">
        <f t="shared" si="122"/>
        <v>43053</v>
      </c>
      <c r="D4228" s="7">
        <v>27</v>
      </c>
      <c r="E4228" s="7" t="str">
        <f t="shared" si="120"/>
        <v>S464305327</v>
      </c>
      <c r="F4228" s="3">
        <v>2021</v>
      </c>
      <c r="G4228" s="2">
        <v>205</v>
      </c>
      <c r="H4228" s="2" t="s">
        <v>7645</v>
      </c>
      <c r="I4228" s="2" t="s">
        <v>7646</v>
      </c>
      <c r="J4228" s="2" t="s">
        <v>2545</v>
      </c>
      <c r="K4228" s="194" t="s">
        <v>17</v>
      </c>
      <c r="L4228" s="2">
        <v>25</v>
      </c>
      <c r="M4228" s="194">
        <v>28</v>
      </c>
      <c r="N4228" s="2">
        <v>48</v>
      </c>
      <c r="O4228" s="195">
        <v>24</v>
      </c>
    </row>
    <row r="4229" spans="1:15" ht="15.75" thickBot="1">
      <c r="A4229" s="7">
        <v>2017</v>
      </c>
      <c r="B4229" s="7" t="s">
        <v>20</v>
      </c>
      <c r="C4229" s="8">
        <f t="shared" si="122"/>
        <v>43053</v>
      </c>
      <c r="D4229" s="7">
        <v>28</v>
      </c>
      <c r="E4229" s="7" t="str">
        <f t="shared" si="120"/>
        <v>S464305328</v>
      </c>
      <c r="F4229" s="5">
        <v>2022</v>
      </c>
      <c r="G4229" s="6">
        <v>200</v>
      </c>
      <c r="H4229" s="6" t="s">
        <v>5177</v>
      </c>
      <c r="I4229" s="6" t="s">
        <v>5049</v>
      </c>
      <c r="J4229" s="6" t="s">
        <v>1417</v>
      </c>
      <c r="K4229" s="196" t="s">
        <v>17</v>
      </c>
      <c r="L4229" s="6">
        <v>21</v>
      </c>
      <c r="M4229" s="196" t="s">
        <v>740</v>
      </c>
      <c r="N4229" s="6" t="s">
        <v>400</v>
      </c>
      <c r="O4229" s="197" t="s">
        <v>1646</v>
      </c>
    </row>
    <row r="4230" spans="1:15" ht="16.5" thickTop="1" thickBot="1">
      <c r="A4230" s="7">
        <v>2017</v>
      </c>
      <c r="B4230" s="7" t="s">
        <v>86</v>
      </c>
      <c r="C4230" s="8">
        <f>C4229+7</f>
        <v>43060</v>
      </c>
      <c r="D4230" s="7">
        <v>1</v>
      </c>
      <c r="E4230" s="7" t="str">
        <f t="shared" si="120"/>
        <v>S47430601</v>
      </c>
      <c r="F4230" s="1" t="s">
        <v>0</v>
      </c>
    </row>
    <row r="4231" spans="1:15" ht="16.5" thickTop="1" thickBot="1">
      <c r="A4231" s="7">
        <v>2017</v>
      </c>
      <c r="B4231" s="7" t="s">
        <v>86</v>
      </c>
      <c r="C4231" s="8">
        <f>C4230</f>
        <v>43060</v>
      </c>
      <c r="D4231" s="7">
        <v>2</v>
      </c>
      <c r="E4231" s="7" t="str">
        <f t="shared" si="120"/>
        <v>S47430602</v>
      </c>
      <c r="F4231" s="338" t="s">
        <v>1</v>
      </c>
      <c r="G4231" s="341" t="s">
        <v>2</v>
      </c>
      <c r="H4231" s="342"/>
      <c r="I4231" s="342"/>
      <c r="J4231" s="343"/>
      <c r="K4231" s="344" t="s">
        <v>3</v>
      </c>
      <c r="L4231" s="343"/>
      <c r="M4231" s="344" t="s">
        <v>144</v>
      </c>
      <c r="N4231" s="342"/>
      <c r="O4231" s="342"/>
    </row>
    <row r="4232" spans="1:15" ht="18" customHeight="1" thickBot="1">
      <c r="A4232" s="7">
        <v>2017</v>
      </c>
      <c r="B4232" s="7" t="s">
        <v>86</v>
      </c>
      <c r="C4232" s="8">
        <f t="shared" ref="C4232:C4257" si="123">C4231</f>
        <v>43060</v>
      </c>
      <c r="D4232" s="7">
        <v>3</v>
      </c>
      <c r="E4232" s="7" t="str">
        <f t="shared" si="120"/>
        <v>S47430603</v>
      </c>
      <c r="F4232" s="339"/>
      <c r="G4232" s="345" t="s">
        <v>5</v>
      </c>
      <c r="H4232" s="347" t="s">
        <v>145</v>
      </c>
      <c r="I4232" s="348"/>
      <c r="J4232" s="349"/>
      <c r="K4232" s="350" t="s">
        <v>6</v>
      </c>
      <c r="L4232" s="352" t="s">
        <v>7</v>
      </c>
      <c r="M4232" s="350" t="s">
        <v>8</v>
      </c>
      <c r="N4232" s="354" t="s">
        <v>146</v>
      </c>
      <c r="O4232" s="356" t="s">
        <v>147</v>
      </c>
    </row>
    <row r="4233" spans="1:15" ht="15.75" thickBot="1">
      <c r="A4233" s="7">
        <v>2017</v>
      </c>
      <c r="B4233" s="7" t="s">
        <v>86</v>
      </c>
      <c r="C4233" s="8">
        <f t="shared" si="123"/>
        <v>43060</v>
      </c>
      <c r="D4233" s="7">
        <v>4</v>
      </c>
      <c r="E4233" s="7" t="str">
        <f t="shared" si="120"/>
        <v>S47430604</v>
      </c>
      <c r="F4233" s="340"/>
      <c r="G4233" s="346"/>
      <c r="H4233" s="191" t="s">
        <v>9</v>
      </c>
      <c r="I4233" s="192" t="s">
        <v>18</v>
      </c>
      <c r="J4233" s="193" t="s">
        <v>11</v>
      </c>
      <c r="K4233" s="351"/>
      <c r="L4233" s="353"/>
      <c r="M4233" s="351"/>
      <c r="N4233" s="355"/>
      <c r="O4233" s="357"/>
    </row>
    <row r="4234" spans="1:15">
      <c r="A4234" s="7">
        <v>2017</v>
      </c>
      <c r="B4234" s="7" t="s">
        <v>86</v>
      </c>
      <c r="C4234" s="8">
        <f t="shared" si="123"/>
        <v>43060</v>
      </c>
      <c r="D4234" s="7">
        <v>5</v>
      </c>
      <c r="E4234" s="7" t="str">
        <f t="shared" si="120"/>
        <v>S47430605</v>
      </c>
      <c r="F4234" s="3" t="s">
        <v>12</v>
      </c>
      <c r="G4234" s="94" t="s">
        <v>7647</v>
      </c>
      <c r="H4234" s="2" t="s">
        <v>7647</v>
      </c>
      <c r="I4234" s="2" t="s">
        <v>7648</v>
      </c>
      <c r="J4234" s="2" t="s">
        <v>950</v>
      </c>
      <c r="K4234" s="194" t="s">
        <v>13</v>
      </c>
      <c r="L4234" s="2">
        <v>59</v>
      </c>
      <c r="M4234" s="194" t="s">
        <v>820</v>
      </c>
      <c r="N4234" s="2" t="s">
        <v>787</v>
      </c>
      <c r="O4234" s="195" t="s">
        <v>819</v>
      </c>
    </row>
    <row r="4235" spans="1:15">
      <c r="A4235" s="7">
        <v>2017</v>
      </c>
      <c r="B4235" s="7" t="s">
        <v>86</v>
      </c>
      <c r="C4235" s="8">
        <f t="shared" si="123"/>
        <v>43060</v>
      </c>
      <c r="D4235" s="7">
        <v>6</v>
      </c>
      <c r="E4235" s="7" t="str">
        <f t="shared" si="120"/>
        <v>S47430606</v>
      </c>
      <c r="F4235" s="4">
        <v>43040</v>
      </c>
      <c r="G4235" s="94" t="s">
        <v>7649</v>
      </c>
      <c r="H4235" s="2" t="s">
        <v>7649</v>
      </c>
      <c r="I4235" s="2" t="s">
        <v>527</v>
      </c>
      <c r="J4235" s="2" t="s">
        <v>1058</v>
      </c>
      <c r="K4235" s="194" t="s">
        <v>13</v>
      </c>
      <c r="L4235" s="2">
        <v>58</v>
      </c>
      <c r="M4235" s="194" t="s">
        <v>1463</v>
      </c>
      <c r="N4235" s="2" t="s">
        <v>671</v>
      </c>
      <c r="O4235" s="195" t="s">
        <v>769</v>
      </c>
    </row>
    <row r="4236" spans="1:15">
      <c r="A4236" s="7">
        <v>2017</v>
      </c>
      <c r="B4236" s="7" t="s">
        <v>86</v>
      </c>
      <c r="C4236" s="8">
        <f t="shared" si="123"/>
        <v>43060</v>
      </c>
      <c r="D4236" s="7">
        <v>7</v>
      </c>
      <c r="E4236" s="7" t="str">
        <f t="shared" si="120"/>
        <v>S47430607</v>
      </c>
      <c r="F4236" s="4">
        <v>43070</v>
      </c>
      <c r="G4236" s="94" t="s">
        <v>7650</v>
      </c>
      <c r="H4236" s="2" t="s">
        <v>7650</v>
      </c>
      <c r="I4236" s="2" t="s">
        <v>7224</v>
      </c>
      <c r="J4236" s="2" t="s">
        <v>6165</v>
      </c>
      <c r="K4236" s="194" t="s">
        <v>13</v>
      </c>
      <c r="L4236" s="2">
        <v>62</v>
      </c>
      <c r="M4236" s="194">
        <v>100</v>
      </c>
      <c r="N4236" s="2">
        <v>0</v>
      </c>
      <c r="O4236" s="195">
        <v>0</v>
      </c>
    </row>
    <row r="4237" spans="1:15">
      <c r="A4237" s="7">
        <v>2017</v>
      </c>
      <c r="B4237" s="7" t="s">
        <v>86</v>
      </c>
      <c r="C4237" s="8">
        <f t="shared" si="123"/>
        <v>43060</v>
      </c>
      <c r="D4237" s="7">
        <v>8</v>
      </c>
      <c r="E4237" s="7" t="str">
        <f t="shared" si="120"/>
        <v>S47430608</v>
      </c>
      <c r="F4237" s="4">
        <v>43101</v>
      </c>
      <c r="G4237" s="94" t="s">
        <v>7651</v>
      </c>
      <c r="H4237" s="2" t="s">
        <v>7651</v>
      </c>
      <c r="I4237" s="2" t="s">
        <v>7652</v>
      </c>
      <c r="J4237" s="2" t="s">
        <v>2480</v>
      </c>
      <c r="K4237" s="194" t="s">
        <v>13</v>
      </c>
      <c r="L4237" s="2">
        <v>50</v>
      </c>
      <c r="M4237" s="194" t="s">
        <v>284</v>
      </c>
      <c r="N4237" s="2" t="s">
        <v>800</v>
      </c>
      <c r="O4237" s="195" t="s">
        <v>343</v>
      </c>
    </row>
    <row r="4238" spans="1:15">
      <c r="A4238" s="7">
        <v>2017</v>
      </c>
      <c r="B4238" s="7" t="s">
        <v>86</v>
      </c>
      <c r="C4238" s="8">
        <f t="shared" si="123"/>
        <v>43060</v>
      </c>
      <c r="D4238" s="7">
        <v>9</v>
      </c>
      <c r="E4238" s="7" t="str">
        <f t="shared" si="120"/>
        <v>S47430609</v>
      </c>
      <c r="F4238" s="4">
        <v>43132</v>
      </c>
      <c r="G4238" s="94">
        <v>182</v>
      </c>
      <c r="H4238" s="2">
        <v>182</v>
      </c>
      <c r="I4238" s="2" t="s">
        <v>7027</v>
      </c>
      <c r="J4238" s="2" t="s">
        <v>2927</v>
      </c>
      <c r="K4238" s="194" t="s">
        <v>13</v>
      </c>
      <c r="L4238" s="2">
        <v>44</v>
      </c>
      <c r="M4238" s="194" t="s">
        <v>6288</v>
      </c>
      <c r="N4238" s="2" t="s">
        <v>1248</v>
      </c>
      <c r="O4238" s="195">
        <v>0</v>
      </c>
    </row>
    <row r="4239" spans="1:15">
      <c r="A4239" s="7">
        <v>2017</v>
      </c>
      <c r="B4239" s="7" t="s">
        <v>86</v>
      </c>
      <c r="C4239" s="8">
        <f t="shared" si="123"/>
        <v>43060</v>
      </c>
      <c r="D4239" s="7">
        <v>10</v>
      </c>
      <c r="E4239" s="7" t="str">
        <f t="shared" ref="E4239:E4302" si="124">B4239&amp;C4239&amp;D4239</f>
        <v>S474306010</v>
      </c>
      <c r="F4239" s="3" t="s">
        <v>151</v>
      </c>
      <c r="G4239" s="94" t="s">
        <v>7653</v>
      </c>
      <c r="H4239" s="2" t="s">
        <v>7653</v>
      </c>
      <c r="I4239" s="2" t="s">
        <v>7576</v>
      </c>
      <c r="J4239" s="2" t="s">
        <v>3775</v>
      </c>
      <c r="K4239" s="194" t="s">
        <v>13</v>
      </c>
      <c r="L4239" s="2">
        <v>44</v>
      </c>
      <c r="M4239" s="194" t="s">
        <v>6288</v>
      </c>
      <c r="N4239" s="2">
        <v>0</v>
      </c>
      <c r="O4239" s="195" t="s">
        <v>1248</v>
      </c>
    </row>
    <row r="4240" spans="1:15">
      <c r="A4240" s="7">
        <v>2017</v>
      </c>
      <c r="B4240" s="7" t="s">
        <v>86</v>
      </c>
      <c r="C4240" s="8">
        <f t="shared" si="123"/>
        <v>43060</v>
      </c>
      <c r="D4240" s="7">
        <v>11</v>
      </c>
      <c r="E4240" s="7" t="str">
        <f t="shared" si="124"/>
        <v>S474306011</v>
      </c>
      <c r="F4240" s="3">
        <v>2019</v>
      </c>
      <c r="G4240" s="94" t="s">
        <v>7654</v>
      </c>
      <c r="H4240" s="2" t="s">
        <v>7654</v>
      </c>
      <c r="I4240" s="2" t="s">
        <v>7655</v>
      </c>
      <c r="J4240" s="2" t="s">
        <v>472</v>
      </c>
      <c r="K4240" s="194" t="s">
        <v>13</v>
      </c>
      <c r="L4240" s="2">
        <v>30</v>
      </c>
      <c r="M4240" s="194" t="s">
        <v>872</v>
      </c>
      <c r="N4240" s="2" t="s">
        <v>935</v>
      </c>
      <c r="O4240" s="195" t="s">
        <v>2074</v>
      </c>
    </row>
    <row r="4241" spans="1:15">
      <c r="A4241" s="7">
        <v>2017</v>
      </c>
      <c r="B4241" s="7" t="s">
        <v>86</v>
      </c>
      <c r="C4241" s="8">
        <f t="shared" si="123"/>
        <v>43060</v>
      </c>
      <c r="D4241" s="7">
        <v>12</v>
      </c>
      <c r="E4241" s="7" t="str">
        <f t="shared" si="124"/>
        <v>S474306012</v>
      </c>
      <c r="F4241" s="3">
        <v>2020</v>
      </c>
      <c r="G4241" s="94" t="s">
        <v>5232</v>
      </c>
      <c r="H4241" s="2" t="s">
        <v>5232</v>
      </c>
      <c r="I4241" s="2" t="s">
        <v>2712</v>
      </c>
      <c r="J4241" s="2" t="s">
        <v>1362</v>
      </c>
      <c r="K4241" s="194" t="s">
        <v>13</v>
      </c>
      <c r="L4241" s="2">
        <v>24</v>
      </c>
      <c r="M4241" s="194" t="s">
        <v>5366</v>
      </c>
      <c r="N4241" s="2" t="s">
        <v>7656</v>
      </c>
      <c r="O4241" s="195" t="s">
        <v>866</v>
      </c>
    </row>
    <row r="4242" spans="1:15">
      <c r="A4242" s="7">
        <v>2017</v>
      </c>
      <c r="B4242" s="7" t="s">
        <v>86</v>
      </c>
      <c r="C4242" s="8">
        <f t="shared" si="123"/>
        <v>43060</v>
      </c>
      <c r="D4242" s="7">
        <v>13</v>
      </c>
      <c r="E4242" s="7" t="str">
        <f t="shared" si="124"/>
        <v>S474306013</v>
      </c>
      <c r="F4242" s="3">
        <v>2021</v>
      </c>
      <c r="G4242" s="94" t="s">
        <v>7657</v>
      </c>
      <c r="H4242" s="2" t="s">
        <v>7657</v>
      </c>
      <c r="I4242" s="2" t="s">
        <v>3302</v>
      </c>
      <c r="J4242" s="2" t="s">
        <v>739</v>
      </c>
      <c r="K4242" s="194" t="s">
        <v>13</v>
      </c>
      <c r="L4242" s="2">
        <v>20</v>
      </c>
      <c r="M4242" s="194" t="s">
        <v>461</v>
      </c>
      <c r="N4242" s="2" t="s">
        <v>7658</v>
      </c>
      <c r="O4242" s="195" t="s">
        <v>428</v>
      </c>
    </row>
    <row r="4243" spans="1:15" ht="15.75" thickBot="1">
      <c r="A4243" s="7">
        <v>2017</v>
      </c>
      <c r="B4243" s="7" t="s">
        <v>86</v>
      </c>
      <c r="C4243" s="8">
        <f t="shared" si="123"/>
        <v>43060</v>
      </c>
      <c r="D4243" s="7">
        <v>14</v>
      </c>
      <c r="E4243" s="7" t="str">
        <f t="shared" si="124"/>
        <v>S474306014</v>
      </c>
      <c r="F4243" s="5">
        <v>2022</v>
      </c>
      <c r="G4243" s="95" t="s">
        <v>7659</v>
      </c>
      <c r="H4243" s="6" t="s">
        <v>7659</v>
      </c>
      <c r="I4243" s="6" t="s">
        <v>3546</v>
      </c>
      <c r="J4243" s="6" t="s">
        <v>2052</v>
      </c>
      <c r="K4243" s="196" t="s">
        <v>13</v>
      </c>
      <c r="L4243" s="6">
        <v>21</v>
      </c>
      <c r="M4243" s="196" t="s">
        <v>1239</v>
      </c>
      <c r="N4243" s="6" t="s">
        <v>1598</v>
      </c>
      <c r="O4243" s="197" t="s">
        <v>1665</v>
      </c>
    </row>
    <row r="4244" spans="1:15" ht="16.5" thickTop="1" thickBot="1">
      <c r="A4244" s="7">
        <v>2017</v>
      </c>
      <c r="B4244" s="7" t="s">
        <v>86</v>
      </c>
      <c r="C4244" s="8">
        <f t="shared" si="123"/>
        <v>43060</v>
      </c>
      <c r="D4244" s="7">
        <v>15</v>
      </c>
      <c r="E4244" s="7" t="str">
        <f t="shared" si="124"/>
        <v>S474306015</v>
      </c>
      <c r="F4244" s="1" t="s">
        <v>15</v>
      </c>
    </row>
    <row r="4245" spans="1:15" ht="16.5" thickTop="1" thickBot="1">
      <c r="A4245" s="7">
        <v>2017</v>
      </c>
      <c r="B4245" s="7" t="s">
        <v>86</v>
      </c>
      <c r="C4245" s="8">
        <f t="shared" si="123"/>
        <v>43060</v>
      </c>
      <c r="D4245" s="7">
        <v>16</v>
      </c>
      <c r="E4245" s="7" t="str">
        <f t="shared" si="124"/>
        <v>S474306016</v>
      </c>
      <c r="F4245" s="338" t="s">
        <v>1</v>
      </c>
      <c r="G4245" s="341" t="s">
        <v>2</v>
      </c>
      <c r="H4245" s="342"/>
      <c r="I4245" s="342"/>
      <c r="J4245" s="343"/>
      <c r="K4245" s="344" t="s">
        <v>3</v>
      </c>
      <c r="L4245" s="343"/>
      <c r="M4245" s="344" t="s">
        <v>144</v>
      </c>
      <c r="N4245" s="342"/>
      <c r="O4245" s="342"/>
    </row>
    <row r="4246" spans="1:15" ht="18" customHeight="1" thickBot="1">
      <c r="A4246" s="7">
        <v>2017</v>
      </c>
      <c r="B4246" s="7" t="s">
        <v>86</v>
      </c>
      <c r="C4246" s="8">
        <f t="shared" si="123"/>
        <v>43060</v>
      </c>
      <c r="D4246" s="7">
        <v>17</v>
      </c>
      <c r="E4246" s="7" t="str">
        <f t="shared" si="124"/>
        <v>S474306017</v>
      </c>
      <c r="F4246" s="339"/>
      <c r="G4246" s="345" t="s">
        <v>5</v>
      </c>
      <c r="H4246" s="347" t="s">
        <v>145</v>
      </c>
      <c r="I4246" s="348"/>
      <c r="J4246" s="349"/>
      <c r="K4246" s="350" t="s">
        <v>6</v>
      </c>
      <c r="L4246" s="352" t="s">
        <v>7</v>
      </c>
      <c r="M4246" s="350" t="s">
        <v>8</v>
      </c>
      <c r="N4246" s="354" t="s">
        <v>146</v>
      </c>
      <c r="O4246" s="356" t="s">
        <v>147</v>
      </c>
    </row>
    <row r="4247" spans="1:15" ht="15.75" thickBot="1">
      <c r="A4247" s="7">
        <v>2017</v>
      </c>
      <c r="B4247" s="7" t="s">
        <v>86</v>
      </c>
      <c r="C4247" s="8">
        <f t="shared" si="123"/>
        <v>43060</v>
      </c>
      <c r="D4247" s="7">
        <v>18</v>
      </c>
      <c r="E4247" s="7" t="str">
        <f t="shared" si="124"/>
        <v>S474306018</v>
      </c>
      <c r="F4247" s="340"/>
      <c r="G4247" s="346"/>
      <c r="H4247" s="191" t="s">
        <v>9</v>
      </c>
      <c r="I4247" s="192" t="s">
        <v>18</v>
      </c>
      <c r="J4247" s="193" t="s">
        <v>11</v>
      </c>
      <c r="K4247" s="351"/>
      <c r="L4247" s="353"/>
      <c r="M4247" s="351"/>
      <c r="N4247" s="355"/>
      <c r="O4247" s="357"/>
    </row>
    <row r="4248" spans="1:15">
      <c r="A4248" s="7">
        <v>2017</v>
      </c>
      <c r="B4248" s="7" t="s">
        <v>86</v>
      </c>
      <c r="C4248" s="8">
        <f t="shared" si="123"/>
        <v>43060</v>
      </c>
      <c r="D4248" s="7">
        <v>19</v>
      </c>
      <c r="E4248" s="7" t="str">
        <f t="shared" si="124"/>
        <v>S474306019</v>
      </c>
      <c r="F4248" s="3" t="s">
        <v>16</v>
      </c>
      <c r="G4248" s="94" t="s">
        <v>7660</v>
      </c>
      <c r="H4248" s="2" t="s">
        <v>7660</v>
      </c>
      <c r="I4248" s="2" t="s">
        <v>7661</v>
      </c>
      <c r="J4248" s="2" t="s">
        <v>4808</v>
      </c>
      <c r="K4248" s="194" t="s">
        <v>13</v>
      </c>
      <c r="L4248" s="2">
        <v>52</v>
      </c>
      <c r="M4248" s="194" t="s">
        <v>625</v>
      </c>
      <c r="N4248" s="2" t="s">
        <v>1181</v>
      </c>
      <c r="O4248" s="195" t="s">
        <v>586</v>
      </c>
    </row>
    <row r="4249" spans="1:15">
      <c r="A4249" s="7">
        <v>2017</v>
      </c>
      <c r="B4249" s="7" t="s">
        <v>86</v>
      </c>
      <c r="C4249" s="8">
        <f t="shared" si="123"/>
        <v>43060</v>
      </c>
      <c r="D4249" s="7">
        <v>20</v>
      </c>
      <c r="E4249" s="7" t="str">
        <f t="shared" si="124"/>
        <v>S474306020</v>
      </c>
      <c r="F4249" s="4">
        <v>43040</v>
      </c>
      <c r="G4249" s="94" t="s">
        <v>7662</v>
      </c>
      <c r="H4249" s="2" t="s">
        <v>7662</v>
      </c>
      <c r="I4249" s="2" t="s">
        <v>7663</v>
      </c>
      <c r="J4249" s="2" t="s">
        <v>1176</v>
      </c>
      <c r="K4249" s="194" t="s">
        <v>13</v>
      </c>
      <c r="L4249" s="2">
        <v>49</v>
      </c>
      <c r="M4249" s="194">
        <v>10</v>
      </c>
      <c r="N4249" s="2">
        <v>30</v>
      </c>
      <c r="O4249" s="195">
        <v>60</v>
      </c>
    </row>
    <row r="4250" spans="1:15">
      <c r="A4250" s="7">
        <v>2017</v>
      </c>
      <c r="B4250" s="7" t="s">
        <v>86</v>
      </c>
      <c r="C4250" s="8">
        <f t="shared" si="123"/>
        <v>43060</v>
      </c>
      <c r="D4250" s="7">
        <v>21</v>
      </c>
      <c r="E4250" s="7" t="str">
        <f t="shared" si="124"/>
        <v>S474306021</v>
      </c>
      <c r="F4250" s="4">
        <v>43070</v>
      </c>
      <c r="G4250" s="94" t="s">
        <v>7664</v>
      </c>
      <c r="H4250" s="2" t="s">
        <v>7664</v>
      </c>
      <c r="I4250" s="2" t="s">
        <v>7665</v>
      </c>
      <c r="J4250" s="2" t="s">
        <v>1977</v>
      </c>
      <c r="K4250" s="194" t="s">
        <v>13</v>
      </c>
      <c r="L4250" s="2">
        <v>44</v>
      </c>
      <c r="M4250" s="194" t="s">
        <v>2871</v>
      </c>
      <c r="N4250" s="2">
        <v>0</v>
      </c>
      <c r="O4250" s="195" t="s">
        <v>2055</v>
      </c>
    </row>
    <row r="4251" spans="1:15">
      <c r="A4251" s="7">
        <v>2017</v>
      </c>
      <c r="B4251" s="7" t="s">
        <v>86</v>
      </c>
      <c r="C4251" s="8">
        <f t="shared" si="123"/>
        <v>43060</v>
      </c>
      <c r="D4251" s="7">
        <v>22</v>
      </c>
      <c r="E4251" s="7" t="str">
        <f t="shared" si="124"/>
        <v>S474306022</v>
      </c>
      <c r="F4251" s="4">
        <v>43101</v>
      </c>
      <c r="G4251" s="94" t="s">
        <v>7666</v>
      </c>
      <c r="H4251" s="2" t="s">
        <v>7666</v>
      </c>
      <c r="I4251" s="2" t="s">
        <v>7667</v>
      </c>
      <c r="J4251" s="2" t="s">
        <v>7668</v>
      </c>
      <c r="K4251" s="194" t="s">
        <v>13</v>
      </c>
      <c r="L4251" s="2">
        <v>35</v>
      </c>
      <c r="M4251" s="194" t="s">
        <v>3618</v>
      </c>
      <c r="N4251" s="2" t="s">
        <v>2055</v>
      </c>
      <c r="O4251" s="195" t="s">
        <v>799</v>
      </c>
    </row>
    <row r="4252" spans="1:15">
      <c r="A4252" s="7">
        <v>2017</v>
      </c>
      <c r="B4252" s="7" t="s">
        <v>86</v>
      </c>
      <c r="C4252" s="8">
        <f t="shared" si="123"/>
        <v>43060</v>
      </c>
      <c r="D4252" s="7">
        <v>23</v>
      </c>
      <c r="E4252" s="7" t="str">
        <f t="shared" si="124"/>
        <v>S474306023</v>
      </c>
      <c r="F4252" s="4">
        <v>43132</v>
      </c>
      <c r="G4252" s="94" t="s">
        <v>7669</v>
      </c>
      <c r="H4252" s="2" t="s">
        <v>7669</v>
      </c>
      <c r="I4252" s="2" t="s">
        <v>7670</v>
      </c>
      <c r="J4252" s="2" t="s">
        <v>3304</v>
      </c>
      <c r="K4252" s="194" t="s">
        <v>13</v>
      </c>
      <c r="L4252" s="2">
        <v>34</v>
      </c>
      <c r="M4252" s="194" t="s">
        <v>4870</v>
      </c>
      <c r="N4252" s="2" t="s">
        <v>729</v>
      </c>
      <c r="O4252" s="195" t="s">
        <v>312</v>
      </c>
    </row>
    <row r="4253" spans="1:15">
      <c r="A4253" s="7">
        <v>2017</v>
      </c>
      <c r="B4253" s="7" t="s">
        <v>86</v>
      </c>
      <c r="C4253" s="8">
        <f t="shared" si="123"/>
        <v>43060</v>
      </c>
      <c r="D4253" s="7">
        <v>24</v>
      </c>
      <c r="E4253" s="7" t="str">
        <f t="shared" si="124"/>
        <v>S474306024</v>
      </c>
      <c r="F4253" s="3" t="s">
        <v>151</v>
      </c>
      <c r="G4253" s="94" t="s">
        <v>7671</v>
      </c>
      <c r="H4253" s="2" t="s">
        <v>7671</v>
      </c>
      <c r="I4253" s="2" t="s">
        <v>7672</v>
      </c>
      <c r="J4253" s="2" t="s">
        <v>3346</v>
      </c>
      <c r="K4253" s="194" t="s">
        <v>13</v>
      </c>
      <c r="L4253" s="2">
        <v>35</v>
      </c>
      <c r="M4253" s="194" t="s">
        <v>4870</v>
      </c>
      <c r="N4253" s="2" t="s">
        <v>1715</v>
      </c>
      <c r="O4253" s="195" t="s">
        <v>1831</v>
      </c>
    </row>
    <row r="4254" spans="1:15">
      <c r="A4254" s="7">
        <v>2017</v>
      </c>
      <c r="B4254" s="7" t="s">
        <v>86</v>
      </c>
      <c r="C4254" s="8">
        <f t="shared" si="123"/>
        <v>43060</v>
      </c>
      <c r="D4254" s="7">
        <v>25</v>
      </c>
      <c r="E4254" s="7" t="str">
        <f t="shared" si="124"/>
        <v>S474306025</v>
      </c>
      <c r="F4254" s="3">
        <v>2019</v>
      </c>
      <c r="G4254" s="94" t="s">
        <v>7673</v>
      </c>
      <c r="H4254" s="2" t="s">
        <v>7673</v>
      </c>
      <c r="I4254" s="2" t="s">
        <v>2920</v>
      </c>
      <c r="J4254" s="2" t="s">
        <v>7674</v>
      </c>
      <c r="K4254" s="194" t="s">
        <v>13</v>
      </c>
      <c r="L4254" s="2">
        <v>31</v>
      </c>
      <c r="M4254" s="194">
        <v>68</v>
      </c>
      <c r="N4254" s="2">
        <v>24</v>
      </c>
      <c r="O4254" s="195">
        <v>8</v>
      </c>
    </row>
    <row r="4255" spans="1:15">
      <c r="A4255" s="7">
        <v>2017</v>
      </c>
      <c r="B4255" s="7" t="s">
        <v>86</v>
      </c>
      <c r="C4255" s="8">
        <f t="shared" si="123"/>
        <v>43060</v>
      </c>
      <c r="D4255" s="7">
        <v>26</v>
      </c>
      <c r="E4255" s="7" t="str">
        <f t="shared" si="124"/>
        <v>S474306026</v>
      </c>
      <c r="F4255" s="3">
        <v>2020</v>
      </c>
      <c r="G4255" s="94" t="s">
        <v>7675</v>
      </c>
      <c r="H4255" s="2" t="s">
        <v>7675</v>
      </c>
      <c r="I4255" s="2" t="s">
        <v>7676</v>
      </c>
      <c r="J4255" s="2" t="s">
        <v>1645</v>
      </c>
      <c r="K4255" s="194" t="s">
        <v>13</v>
      </c>
      <c r="L4255" s="2">
        <v>27</v>
      </c>
      <c r="M4255" s="194">
        <v>44</v>
      </c>
      <c r="N4255" s="2">
        <v>40</v>
      </c>
      <c r="O4255" s="195">
        <v>16</v>
      </c>
    </row>
    <row r="4256" spans="1:15">
      <c r="A4256" s="7">
        <v>2017</v>
      </c>
      <c r="B4256" s="7" t="s">
        <v>86</v>
      </c>
      <c r="C4256" s="8">
        <f t="shared" si="123"/>
        <v>43060</v>
      </c>
      <c r="D4256" s="7">
        <v>27</v>
      </c>
      <c r="E4256" s="7" t="str">
        <f t="shared" si="124"/>
        <v>S474306027</v>
      </c>
      <c r="F4256" s="3">
        <v>2021</v>
      </c>
      <c r="G4256" s="94" t="s">
        <v>7677</v>
      </c>
      <c r="H4256" s="2" t="s">
        <v>7677</v>
      </c>
      <c r="I4256" s="2" t="s">
        <v>2902</v>
      </c>
      <c r="J4256" s="2" t="s">
        <v>3131</v>
      </c>
      <c r="K4256" s="194" t="s">
        <v>13</v>
      </c>
      <c r="L4256" s="2">
        <v>25</v>
      </c>
      <c r="M4256" s="194" t="s">
        <v>484</v>
      </c>
      <c r="N4256" s="2" t="s">
        <v>1795</v>
      </c>
      <c r="O4256" s="195" t="s">
        <v>340</v>
      </c>
    </row>
    <row r="4257" spans="1:15" ht="15.75" thickBot="1">
      <c r="A4257" s="7">
        <v>2017</v>
      </c>
      <c r="B4257" s="7" t="s">
        <v>86</v>
      </c>
      <c r="C4257" s="8">
        <f t="shared" si="123"/>
        <v>43060</v>
      </c>
      <c r="D4257" s="7">
        <v>28</v>
      </c>
      <c r="E4257" s="7" t="str">
        <f t="shared" si="124"/>
        <v>S474306028</v>
      </c>
      <c r="F4257" s="5">
        <v>2022</v>
      </c>
      <c r="G4257" s="95" t="s">
        <v>5052</v>
      </c>
      <c r="H4257" s="6" t="s">
        <v>5052</v>
      </c>
      <c r="I4257" s="6" t="s">
        <v>7678</v>
      </c>
      <c r="J4257" s="6" t="s">
        <v>315</v>
      </c>
      <c r="K4257" s="196" t="s">
        <v>13</v>
      </c>
      <c r="L4257" s="6">
        <v>21</v>
      </c>
      <c r="M4257" s="196" t="s">
        <v>586</v>
      </c>
      <c r="N4257" s="6" t="s">
        <v>1181</v>
      </c>
      <c r="O4257" s="197" t="s">
        <v>625</v>
      </c>
    </row>
    <row r="4258" spans="1:15" ht="16.5" thickTop="1" thickBot="1">
      <c r="A4258" s="7">
        <v>2017</v>
      </c>
      <c r="B4258" s="7" t="s">
        <v>102</v>
      </c>
      <c r="C4258" s="8">
        <f>C4257+7</f>
        <v>43067</v>
      </c>
      <c r="D4258" s="7">
        <v>1</v>
      </c>
      <c r="E4258" s="7" t="str">
        <f t="shared" si="124"/>
        <v>S48430671</v>
      </c>
      <c r="F4258" s="1" t="s">
        <v>0</v>
      </c>
    </row>
    <row r="4259" spans="1:15" ht="16.5" thickTop="1" thickBot="1">
      <c r="A4259" s="7">
        <v>2017</v>
      </c>
      <c r="B4259" s="7" t="s">
        <v>102</v>
      </c>
      <c r="C4259" s="8">
        <f>C4258</f>
        <v>43067</v>
      </c>
      <c r="D4259" s="7">
        <v>2</v>
      </c>
      <c r="E4259" s="7" t="str">
        <f t="shared" si="124"/>
        <v>S48430672</v>
      </c>
      <c r="F4259" s="338" t="s">
        <v>1</v>
      </c>
      <c r="G4259" s="341" t="s">
        <v>2</v>
      </c>
      <c r="H4259" s="342"/>
      <c r="I4259" s="342"/>
      <c r="J4259" s="343"/>
      <c r="K4259" s="344" t="s">
        <v>3</v>
      </c>
      <c r="L4259" s="343"/>
      <c r="M4259" s="344" t="s">
        <v>144</v>
      </c>
      <c r="N4259" s="342"/>
      <c r="O4259" s="342"/>
    </row>
    <row r="4260" spans="1:15" ht="18" customHeight="1" thickBot="1">
      <c r="A4260" s="7">
        <v>2017</v>
      </c>
      <c r="B4260" s="7" t="s">
        <v>102</v>
      </c>
      <c r="C4260" s="8">
        <f t="shared" ref="C4260:C4285" si="125">C4259</f>
        <v>43067</v>
      </c>
      <c r="D4260" s="7">
        <v>3</v>
      </c>
      <c r="E4260" s="7" t="str">
        <f t="shared" si="124"/>
        <v>S48430673</v>
      </c>
      <c r="F4260" s="339"/>
      <c r="G4260" s="345" t="s">
        <v>5</v>
      </c>
      <c r="H4260" s="347" t="s">
        <v>145</v>
      </c>
      <c r="I4260" s="348"/>
      <c r="J4260" s="349"/>
      <c r="K4260" s="350" t="s">
        <v>6</v>
      </c>
      <c r="L4260" s="352" t="s">
        <v>7</v>
      </c>
      <c r="M4260" s="350" t="s">
        <v>8</v>
      </c>
      <c r="N4260" s="354" t="s">
        <v>146</v>
      </c>
      <c r="O4260" s="356" t="s">
        <v>147</v>
      </c>
    </row>
    <row r="4261" spans="1:15" ht="15.75" thickBot="1">
      <c r="A4261" s="7">
        <v>2017</v>
      </c>
      <c r="B4261" s="7" t="s">
        <v>102</v>
      </c>
      <c r="C4261" s="8">
        <f t="shared" si="125"/>
        <v>43067</v>
      </c>
      <c r="D4261" s="7">
        <v>4</v>
      </c>
      <c r="E4261" s="7" t="str">
        <f t="shared" si="124"/>
        <v>S48430674</v>
      </c>
      <c r="F4261" s="340"/>
      <c r="G4261" s="346"/>
      <c r="H4261" s="191" t="s">
        <v>9</v>
      </c>
      <c r="I4261" s="192" t="s">
        <v>18</v>
      </c>
      <c r="J4261" s="193" t="s">
        <v>11</v>
      </c>
      <c r="K4261" s="351"/>
      <c r="L4261" s="353"/>
      <c r="M4261" s="351"/>
      <c r="N4261" s="355"/>
      <c r="O4261" s="357"/>
    </row>
    <row r="4262" spans="1:15">
      <c r="A4262" s="7">
        <v>2017</v>
      </c>
      <c r="B4262" s="7" t="s">
        <v>102</v>
      </c>
      <c r="C4262" s="8">
        <f t="shared" si="125"/>
        <v>43067</v>
      </c>
      <c r="D4262" s="7">
        <v>5</v>
      </c>
      <c r="E4262" s="7" t="str">
        <f t="shared" si="124"/>
        <v>S48430675</v>
      </c>
      <c r="F4262" s="3" t="s">
        <v>12</v>
      </c>
      <c r="G4262" s="94">
        <v>-45</v>
      </c>
      <c r="H4262" s="2" t="s">
        <v>7679</v>
      </c>
      <c r="I4262" s="2" t="s">
        <v>7680</v>
      </c>
      <c r="J4262" s="2" t="s">
        <v>2084</v>
      </c>
      <c r="K4262" s="194" t="s">
        <v>17</v>
      </c>
      <c r="L4262" s="2">
        <v>58</v>
      </c>
      <c r="M4262" s="194" t="s">
        <v>506</v>
      </c>
      <c r="N4262" s="2" t="s">
        <v>1684</v>
      </c>
      <c r="O4262" s="195" t="s">
        <v>1685</v>
      </c>
    </row>
    <row r="4263" spans="1:15">
      <c r="A4263" s="7">
        <v>2017</v>
      </c>
      <c r="B4263" s="7" t="s">
        <v>102</v>
      </c>
      <c r="C4263" s="8">
        <f t="shared" si="125"/>
        <v>43067</v>
      </c>
      <c r="D4263" s="7">
        <v>6</v>
      </c>
      <c r="E4263" s="7" t="str">
        <f t="shared" si="124"/>
        <v>S48430676</v>
      </c>
      <c r="F4263" s="4">
        <v>43040</v>
      </c>
      <c r="G4263" s="94">
        <v>285</v>
      </c>
      <c r="H4263" s="2" t="s">
        <v>7681</v>
      </c>
      <c r="I4263" s="2" t="s">
        <v>7682</v>
      </c>
      <c r="J4263" s="2" t="s">
        <v>2351</v>
      </c>
      <c r="K4263" s="194" t="s">
        <v>17</v>
      </c>
      <c r="L4263" s="2">
        <v>53</v>
      </c>
      <c r="M4263" s="194" t="s">
        <v>2527</v>
      </c>
      <c r="N4263" s="2" t="s">
        <v>472</v>
      </c>
      <c r="O4263" s="195" t="s">
        <v>1248</v>
      </c>
    </row>
    <row r="4264" spans="1:15">
      <c r="A4264" s="7">
        <v>2017</v>
      </c>
      <c r="B4264" s="7" t="s">
        <v>102</v>
      </c>
      <c r="C4264" s="8">
        <f t="shared" si="125"/>
        <v>43067</v>
      </c>
      <c r="D4264" s="7">
        <v>7</v>
      </c>
      <c r="E4264" s="7" t="str">
        <f t="shared" si="124"/>
        <v>S48430677</v>
      </c>
      <c r="F4264" s="4">
        <v>43070</v>
      </c>
      <c r="G4264" s="94">
        <v>175</v>
      </c>
      <c r="H4264" s="2" t="s">
        <v>7683</v>
      </c>
      <c r="I4264" s="2" t="s">
        <v>3142</v>
      </c>
      <c r="J4264" s="2" t="s">
        <v>695</v>
      </c>
      <c r="K4264" s="194" t="s">
        <v>17</v>
      </c>
      <c r="L4264" s="2">
        <v>61</v>
      </c>
      <c r="M4264" s="194" t="s">
        <v>2427</v>
      </c>
      <c r="N4264" s="2">
        <v>0</v>
      </c>
      <c r="O4264" s="195" t="s">
        <v>518</v>
      </c>
    </row>
    <row r="4265" spans="1:15">
      <c r="A4265" s="7">
        <v>2017</v>
      </c>
      <c r="B4265" s="7" t="s">
        <v>102</v>
      </c>
      <c r="C4265" s="8">
        <f t="shared" si="125"/>
        <v>43067</v>
      </c>
      <c r="D4265" s="7">
        <v>8</v>
      </c>
      <c r="E4265" s="7" t="str">
        <f t="shared" si="124"/>
        <v>S48430678</v>
      </c>
      <c r="F4265" s="4">
        <v>43101</v>
      </c>
      <c r="G4265" s="94">
        <v>135</v>
      </c>
      <c r="H4265" s="2" t="s">
        <v>7684</v>
      </c>
      <c r="I4265" s="2" t="s">
        <v>7685</v>
      </c>
      <c r="J4265" s="2" t="s">
        <v>1990</v>
      </c>
      <c r="K4265" s="194" t="s">
        <v>17</v>
      </c>
      <c r="L4265" s="2">
        <v>54</v>
      </c>
      <c r="M4265" s="194" t="s">
        <v>1844</v>
      </c>
      <c r="N4265" s="2" t="s">
        <v>519</v>
      </c>
      <c r="O4265" s="195">
        <v>0</v>
      </c>
    </row>
    <row r="4266" spans="1:15">
      <c r="A4266" s="7">
        <v>2017</v>
      </c>
      <c r="B4266" s="7" t="s">
        <v>102</v>
      </c>
      <c r="C4266" s="8">
        <f t="shared" si="125"/>
        <v>43067</v>
      </c>
      <c r="D4266" s="7">
        <v>9</v>
      </c>
      <c r="E4266" s="7" t="str">
        <f t="shared" si="124"/>
        <v>S48430679</v>
      </c>
      <c r="F4266" s="4">
        <v>43132</v>
      </c>
      <c r="G4266" s="94">
        <v>135</v>
      </c>
      <c r="H4266" s="2" t="s">
        <v>7686</v>
      </c>
      <c r="I4266" s="2" t="s">
        <v>4983</v>
      </c>
      <c r="J4266" s="2" t="s">
        <v>7687</v>
      </c>
      <c r="K4266" s="194" t="s">
        <v>17</v>
      </c>
      <c r="L4266" s="2">
        <v>45</v>
      </c>
      <c r="M4266" s="194" t="s">
        <v>2774</v>
      </c>
      <c r="N4266" s="2" t="s">
        <v>519</v>
      </c>
      <c r="O4266" s="195" t="s">
        <v>519</v>
      </c>
    </row>
    <row r="4267" spans="1:15">
      <c r="A4267" s="7">
        <v>2017</v>
      </c>
      <c r="B4267" s="7" t="s">
        <v>102</v>
      </c>
      <c r="C4267" s="8">
        <f t="shared" si="125"/>
        <v>43067</v>
      </c>
      <c r="D4267" s="7">
        <v>10</v>
      </c>
      <c r="E4267" s="7" t="str">
        <f t="shared" si="124"/>
        <v>S484306710</v>
      </c>
      <c r="F4267" s="3" t="s">
        <v>151</v>
      </c>
      <c r="G4267" s="94">
        <v>191</v>
      </c>
      <c r="H4267" s="2" t="s">
        <v>7688</v>
      </c>
      <c r="I4267" s="2" t="s">
        <v>7689</v>
      </c>
      <c r="J4267" s="2" t="s">
        <v>1013</v>
      </c>
      <c r="K4267" s="194" t="s">
        <v>17</v>
      </c>
      <c r="L4267" s="2">
        <v>41</v>
      </c>
      <c r="M4267" s="194" t="s">
        <v>2527</v>
      </c>
      <c r="N4267" s="2" t="s">
        <v>472</v>
      </c>
      <c r="O4267" s="195" t="s">
        <v>1248</v>
      </c>
    </row>
    <row r="4268" spans="1:15">
      <c r="A4268" s="7">
        <v>2017</v>
      </c>
      <c r="B4268" s="7" t="s">
        <v>102</v>
      </c>
      <c r="C4268" s="8">
        <f t="shared" si="125"/>
        <v>43067</v>
      </c>
      <c r="D4268" s="7">
        <v>11</v>
      </c>
      <c r="E4268" s="7" t="str">
        <f t="shared" si="124"/>
        <v>S484306711</v>
      </c>
      <c r="F4268" s="3">
        <v>2019</v>
      </c>
      <c r="G4268" s="94">
        <v>170</v>
      </c>
      <c r="H4268" s="2" t="s">
        <v>7690</v>
      </c>
      <c r="I4268" s="2" t="s">
        <v>7691</v>
      </c>
      <c r="J4268" s="2" t="s">
        <v>1273</v>
      </c>
      <c r="K4268" s="194" t="s">
        <v>17</v>
      </c>
      <c r="L4268" s="2">
        <v>35</v>
      </c>
      <c r="M4268" s="194" t="s">
        <v>406</v>
      </c>
      <c r="N4268" s="2" t="s">
        <v>1463</v>
      </c>
      <c r="O4268" s="195" t="s">
        <v>681</v>
      </c>
    </row>
    <row r="4269" spans="1:15">
      <c r="A4269" s="7">
        <v>2017</v>
      </c>
      <c r="B4269" s="7" t="s">
        <v>102</v>
      </c>
      <c r="C4269" s="8">
        <f t="shared" si="125"/>
        <v>43067</v>
      </c>
      <c r="D4269" s="7">
        <v>12</v>
      </c>
      <c r="E4269" s="7" t="str">
        <f t="shared" si="124"/>
        <v>S484306712</v>
      </c>
      <c r="F4269" s="3">
        <v>2020</v>
      </c>
      <c r="G4269" s="94">
        <v>160</v>
      </c>
      <c r="H4269" s="2" t="s">
        <v>7692</v>
      </c>
      <c r="I4269" s="2" t="s">
        <v>7693</v>
      </c>
      <c r="J4269" s="2" t="s">
        <v>2310</v>
      </c>
      <c r="K4269" s="194" t="s">
        <v>17</v>
      </c>
      <c r="L4269" s="2">
        <v>30</v>
      </c>
      <c r="M4269" s="194" t="s">
        <v>301</v>
      </c>
      <c r="N4269" s="2" t="s">
        <v>5594</v>
      </c>
      <c r="O4269" s="195">
        <v>10</v>
      </c>
    </row>
    <row r="4270" spans="1:15">
      <c r="A4270" s="7">
        <v>2017</v>
      </c>
      <c r="B4270" s="7" t="s">
        <v>102</v>
      </c>
      <c r="C4270" s="8">
        <f t="shared" si="125"/>
        <v>43067</v>
      </c>
      <c r="D4270" s="7">
        <v>13</v>
      </c>
      <c r="E4270" s="7" t="str">
        <f t="shared" si="124"/>
        <v>S484306713</v>
      </c>
      <c r="F4270" s="3">
        <v>2021</v>
      </c>
      <c r="G4270" s="94">
        <v>155</v>
      </c>
      <c r="H4270" s="2" t="s">
        <v>7694</v>
      </c>
      <c r="I4270" s="2" t="s">
        <v>7695</v>
      </c>
      <c r="J4270" s="2" t="s">
        <v>1927</v>
      </c>
      <c r="K4270" s="194" t="s">
        <v>17</v>
      </c>
      <c r="L4270" s="2">
        <v>27</v>
      </c>
      <c r="M4270" s="194" t="s">
        <v>1363</v>
      </c>
      <c r="N4270" s="2" t="s">
        <v>5324</v>
      </c>
      <c r="O4270" s="195" t="s">
        <v>2957</v>
      </c>
    </row>
    <row r="4271" spans="1:15" ht="15.75" thickBot="1">
      <c r="A4271" s="7">
        <v>2017</v>
      </c>
      <c r="B4271" s="7" t="s">
        <v>102</v>
      </c>
      <c r="C4271" s="8">
        <f t="shared" si="125"/>
        <v>43067</v>
      </c>
      <c r="D4271" s="7">
        <v>14</v>
      </c>
      <c r="E4271" s="7" t="str">
        <f t="shared" si="124"/>
        <v>S484306714</v>
      </c>
      <c r="F4271" s="5">
        <v>2022</v>
      </c>
      <c r="G4271" s="95">
        <v>155</v>
      </c>
      <c r="H4271" s="6" t="s">
        <v>7696</v>
      </c>
      <c r="I4271" s="6" t="s">
        <v>7697</v>
      </c>
      <c r="J4271" s="6" t="s">
        <v>1617</v>
      </c>
      <c r="K4271" s="196" t="s">
        <v>17</v>
      </c>
      <c r="L4271" s="6">
        <v>23</v>
      </c>
      <c r="M4271" s="196" t="s">
        <v>1739</v>
      </c>
      <c r="N4271" s="6" t="s">
        <v>535</v>
      </c>
      <c r="O4271" s="197" t="s">
        <v>428</v>
      </c>
    </row>
    <row r="4272" spans="1:15" ht="16.5" thickTop="1" thickBot="1">
      <c r="A4272" s="7">
        <v>2017</v>
      </c>
      <c r="B4272" s="7" t="s">
        <v>102</v>
      </c>
      <c r="C4272" s="8">
        <f t="shared" si="125"/>
        <v>43067</v>
      </c>
      <c r="D4272" s="7">
        <v>15</v>
      </c>
      <c r="E4272" s="7" t="str">
        <f t="shared" si="124"/>
        <v>S484306715</v>
      </c>
      <c r="F4272" s="1" t="s">
        <v>15</v>
      </c>
    </row>
    <row r="4273" spans="1:15" ht="16.5" thickTop="1" thickBot="1">
      <c r="A4273" s="7">
        <v>2017</v>
      </c>
      <c r="B4273" s="7" t="s">
        <v>102</v>
      </c>
      <c r="C4273" s="8">
        <f t="shared" si="125"/>
        <v>43067</v>
      </c>
      <c r="D4273" s="7">
        <v>16</v>
      </c>
      <c r="E4273" s="7" t="str">
        <f t="shared" si="124"/>
        <v>S484306716</v>
      </c>
      <c r="F4273" s="338" t="s">
        <v>1</v>
      </c>
      <c r="G4273" s="341" t="s">
        <v>2</v>
      </c>
      <c r="H4273" s="342"/>
      <c r="I4273" s="342"/>
      <c r="J4273" s="343"/>
      <c r="K4273" s="344" t="s">
        <v>3</v>
      </c>
      <c r="L4273" s="343"/>
      <c r="M4273" s="344" t="s">
        <v>144</v>
      </c>
      <c r="N4273" s="342"/>
      <c r="O4273" s="342"/>
    </row>
    <row r="4274" spans="1:15" ht="18" customHeight="1" thickBot="1">
      <c r="A4274" s="7">
        <v>2017</v>
      </c>
      <c r="B4274" s="7" t="s">
        <v>102</v>
      </c>
      <c r="C4274" s="8">
        <f t="shared" si="125"/>
        <v>43067</v>
      </c>
      <c r="D4274" s="7">
        <v>17</v>
      </c>
      <c r="E4274" s="7" t="str">
        <f t="shared" si="124"/>
        <v>S484306717</v>
      </c>
      <c r="F4274" s="339"/>
      <c r="G4274" s="345" t="s">
        <v>5</v>
      </c>
      <c r="H4274" s="347" t="s">
        <v>145</v>
      </c>
      <c r="I4274" s="348"/>
      <c r="J4274" s="349"/>
      <c r="K4274" s="350" t="s">
        <v>6</v>
      </c>
      <c r="L4274" s="352" t="s">
        <v>7</v>
      </c>
      <c r="M4274" s="350" t="s">
        <v>8</v>
      </c>
      <c r="N4274" s="354" t="s">
        <v>146</v>
      </c>
      <c r="O4274" s="356" t="s">
        <v>147</v>
      </c>
    </row>
    <row r="4275" spans="1:15" ht="15.75" thickBot="1">
      <c r="A4275" s="7">
        <v>2017</v>
      </c>
      <c r="B4275" s="7" t="s">
        <v>102</v>
      </c>
      <c r="C4275" s="8">
        <f t="shared" si="125"/>
        <v>43067</v>
      </c>
      <c r="D4275" s="7">
        <v>18</v>
      </c>
      <c r="E4275" s="7" t="str">
        <f t="shared" si="124"/>
        <v>S484306718</v>
      </c>
      <c r="F4275" s="340"/>
      <c r="G4275" s="346"/>
      <c r="H4275" s="191" t="s">
        <v>9</v>
      </c>
      <c r="I4275" s="192" t="s">
        <v>18</v>
      </c>
      <c r="J4275" s="193" t="s">
        <v>11</v>
      </c>
      <c r="K4275" s="351"/>
      <c r="L4275" s="353"/>
      <c r="M4275" s="351"/>
      <c r="N4275" s="355"/>
      <c r="O4275" s="357"/>
    </row>
    <row r="4276" spans="1:15">
      <c r="A4276" s="7">
        <v>2017</v>
      </c>
      <c r="B4276" s="7" t="s">
        <v>102</v>
      </c>
      <c r="C4276" s="8">
        <f t="shared" si="125"/>
        <v>43067</v>
      </c>
      <c r="D4276" s="7">
        <v>19</v>
      </c>
      <c r="E4276" s="7" t="str">
        <f t="shared" si="124"/>
        <v>S484306719</v>
      </c>
      <c r="F4276" s="3" t="s">
        <v>16</v>
      </c>
      <c r="G4276" s="94">
        <v>75</v>
      </c>
      <c r="H4276" s="2" t="s">
        <v>7698</v>
      </c>
      <c r="I4276" s="2" t="s">
        <v>7699</v>
      </c>
      <c r="J4276" s="2" t="s">
        <v>3731</v>
      </c>
      <c r="K4276" s="194" t="s">
        <v>17</v>
      </c>
      <c r="L4276" s="2">
        <v>55</v>
      </c>
      <c r="M4276" s="194" t="s">
        <v>585</v>
      </c>
      <c r="N4276" s="2" t="s">
        <v>704</v>
      </c>
      <c r="O4276" s="195" t="s">
        <v>626</v>
      </c>
    </row>
    <row r="4277" spans="1:15">
      <c r="A4277" s="7">
        <v>2017</v>
      </c>
      <c r="B4277" s="7" t="s">
        <v>102</v>
      </c>
      <c r="C4277" s="8">
        <f t="shared" si="125"/>
        <v>43067</v>
      </c>
      <c r="D4277" s="7">
        <v>20</v>
      </c>
      <c r="E4277" s="7" t="str">
        <f t="shared" si="124"/>
        <v>S484306720</v>
      </c>
      <c r="F4277" s="4">
        <v>43040</v>
      </c>
      <c r="G4277" s="94">
        <v>360</v>
      </c>
      <c r="H4277" s="2" t="s">
        <v>7700</v>
      </c>
      <c r="I4277" s="2" t="s">
        <v>7701</v>
      </c>
      <c r="J4277" s="2" t="s">
        <v>4616</v>
      </c>
      <c r="K4277" s="194" t="s">
        <v>17</v>
      </c>
      <c r="L4277" s="2">
        <v>51</v>
      </c>
      <c r="M4277" s="194" t="s">
        <v>550</v>
      </c>
      <c r="N4277" s="2" t="s">
        <v>410</v>
      </c>
      <c r="O4277" s="195" t="s">
        <v>2055</v>
      </c>
    </row>
    <row r="4278" spans="1:15">
      <c r="A4278" s="7">
        <v>2017</v>
      </c>
      <c r="B4278" s="7" t="s">
        <v>102</v>
      </c>
      <c r="C4278" s="8">
        <f t="shared" si="125"/>
        <v>43067</v>
      </c>
      <c r="D4278" s="7">
        <v>21</v>
      </c>
      <c r="E4278" s="7" t="str">
        <f t="shared" si="124"/>
        <v>S484306721</v>
      </c>
      <c r="F4278" s="4">
        <v>43070</v>
      </c>
      <c r="G4278" s="94">
        <v>255</v>
      </c>
      <c r="H4278" s="2" t="s">
        <v>7702</v>
      </c>
      <c r="I4278" s="2" t="s">
        <v>7703</v>
      </c>
      <c r="J4278" s="2" t="s">
        <v>3120</v>
      </c>
      <c r="K4278" s="194" t="s">
        <v>17</v>
      </c>
      <c r="L4278" s="2">
        <v>44</v>
      </c>
      <c r="M4278" s="194" t="s">
        <v>2499</v>
      </c>
      <c r="N4278" s="2">
        <v>0</v>
      </c>
      <c r="O4278" s="195" t="s">
        <v>799</v>
      </c>
    </row>
    <row r="4279" spans="1:15">
      <c r="A4279" s="7">
        <v>2017</v>
      </c>
      <c r="B4279" s="7" t="s">
        <v>102</v>
      </c>
      <c r="C4279" s="8">
        <f t="shared" si="125"/>
        <v>43067</v>
      </c>
      <c r="D4279" s="7">
        <v>22</v>
      </c>
      <c r="E4279" s="7" t="str">
        <f t="shared" si="124"/>
        <v>S484306722</v>
      </c>
      <c r="F4279" s="4">
        <v>43101</v>
      </c>
      <c r="G4279" s="94">
        <v>235</v>
      </c>
      <c r="H4279" s="2" t="s">
        <v>7704</v>
      </c>
      <c r="I4279" s="2" t="s">
        <v>7705</v>
      </c>
      <c r="J4279" s="2" t="s">
        <v>6858</v>
      </c>
      <c r="K4279" s="194" t="s">
        <v>17</v>
      </c>
      <c r="L4279" s="2">
        <v>35</v>
      </c>
      <c r="M4279" s="194" t="s">
        <v>332</v>
      </c>
      <c r="N4279" s="2" t="s">
        <v>333</v>
      </c>
      <c r="O4279" s="195" t="s">
        <v>334</v>
      </c>
    </row>
    <row r="4280" spans="1:15">
      <c r="A4280" s="7">
        <v>2017</v>
      </c>
      <c r="B4280" s="7" t="s">
        <v>102</v>
      </c>
      <c r="C4280" s="8">
        <f t="shared" si="125"/>
        <v>43067</v>
      </c>
      <c r="D4280" s="7">
        <v>23</v>
      </c>
      <c r="E4280" s="7" t="str">
        <f t="shared" si="124"/>
        <v>S484306723</v>
      </c>
      <c r="F4280" s="4">
        <v>43132</v>
      </c>
      <c r="G4280" s="94">
        <v>235</v>
      </c>
      <c r="H4280" s="2" t="s">
        <v>7706</v>
      </c>
      <c r="I4280" s="2" t="s">
        <v>7707</v>
      </c>
      <c r="J4280" s="2" t="s">
        <v>6793</v>
      </c>
      <c r="K4280" s="194" t="s">
        <v>17</v>
      </c>
      <c r="L4280" s="2">
        <v>33</v>
      </c>
      <c r="M4280" s="194" t="s">
        <v>332</v>
      </c>
      <c r="N4280" s="2" t="s">
        <v>334</v>
      </c>
      <c r="O4280" s="195" t="s">
        <v>333</v>
      </c>
    </row>
    <row r="4281" spans="1:15">
      <c r="A4281" s="7">
        <v>2017</v>
      </c>
      <c r="B4281" s="7" t="s">
        <v>102</v>
      </c>
      <c r="C4281" s="8">
        <f t="shared" si="125"/>
        <v>43067</v>
      </c>
      <c r="D4281" s="7">
        <v>24</v>
      </c>
      <c r="E4281" s="7" t="str">
        <f t="shared" si="124"/>
        <v>S484306724</v>
      </c>
      <c r="F4281" s="3" t="s">
        <v>151</v>
      </c>
      <c r="G4281" s="94">
        <v>271</v>
      </c>
      <c r="H4281" s="2" t="s">
        <v>7708</v>
      </c>
      <c r="I4281" s="2" t="s">
        <v>7709</v>
      </c>
      <c r="J4281" s="2" t="s">
        <v>7710</v>
      </c>
      <c r="K4281" s="194" t="s">
        <v>17</v>
      </c>
      <c r="L4281" s="2">
        <v>36</v>
      </c>
      <c r="M4281" s="194" t="s">
        <v>2513</v>
      </c>
      <c r="N4281" s="2">
        <v>0</v>
      </c>
      <c r="O4281" s="195" t="s">
        <v>506</v>
      </c>
    </row>
    <row r="4282" spans="1:15">
      <c r="A4282" s="7">
        <v>2017</v>
      </c>
      <c r="B4282" s="7" t="s">
        <v>102</v>
      </c>
      <c r="C4282" s="8">
        <f t="shared" si="125"/>
        <v>43067</v>
      </c>
      <c r="D4282" s="7">
        <v>25</v>
      </c>
      <c r="E4282" s="7" t="str">
        <f t="shared" si="124"/>
        <v>S484306725</v>
      </c>
      <c r="F4282" s="3">
        <v>2019</v>
      </c>
      <c r="G4282" s="94">
        <v>235</v>
      </c>
      <c r="H4282" s="2" t="s">
        <v>7711</v>
      </c>
      <c r="I4282" s="2" t="s">
        <v>7585</v>
      </c>
      <c r="J4282" s="2" t="s">
        <v>1248</v>
      </c>
      <c r="K4282" s="194" t="s">
        <v>17</v>
      </c>
      <c r="L4282" s="2">
        <v>31</v>
      </c>
      <c r="M4282" s="194" t="s">
        <v>704</v>
      </c>
      <c r="N4282" s="2" t="s">
        <v>1501</v>
      </c>
      <c r="O4282" s="195" t="s">
        <v>625</v>
      </c>
    </row>
    <row r="4283" spans="1:15">
      <c r="A4283" s="7">
        <v>2017</v>
      </c>
      <c r="B4283" s="7" t="s">
        <v>102</v>
      </c>
      <c r="C4283" s="8">
        <f t="shared" si="125"/>
        <v>43067</v>
      </c>
      <c r="D4283" s="7">
        <v>26</v>
      </c>
      <c r="E4283" s="7" t="str">
        <f t="shared" si="124"/>
        <v>S484306726</v>
      </c>
      <c r="F4283" s="3">
        <v>2020</v>
      </c>
      <c r="G4283" s="94">
        <v>215</v>
      </c>
      <c r="H4283" s="2" t="s">
        <v>5132</v>
      </c>
      <c r="I4283" s="2" t="s">
        <v>7712</v>
      </c>
      <c r="J4283" s="2">
        <v>8</v>
      </c>
      <c r="K4283" s="194" t="s">
        <v>17</v>
      </c>
      <c r="L4283" s="2">
        <v>28</v>
      </c>
      <c r="M4283" s="194">
        <v>50</v>
      </c>
      <c r="N4283" s="2">
        <v>25</v>
      </c>
      <c r="O4283" s="195">
        <v>25</v>
      </c>
    </row>
    <row r="4284" spans="1:15">
      <c r="A4284" s="7">
        <v>2017</v>
      </c>
      <c r="B4284" s="7" t="s">
        <v>102</v>
      </c>
      <c r="C4284" s="8">
        <f t="shared" si="125"/>
        <v>43067</v>
      </c>
      <c r="D4284" s="7">
        <v>27</v>
      </c>
      <c r="E4284" s="7" t="str">
        <f t="shared" si="124"/>
        <v>S484306727</v>
      </c>
      <c r="F4284" s="3">
        <v>2021</v>
      </c>
      <c r="G4284" s="94">
        <v>210</v>
      </c>
      <c r="H4284" s="2" t="s">
        <v>7713</v>
      </c>
      <c r="I4284" s="2" t="s">
        <v>7714</v>
      </c>
      <c r="J4284" s="2" t="s">
        <v>2254</v>
      </c>
      <c r="K4284" s="194" t="s">
        <v>17</v>
      </c>
      <c r="L4284" s="2">
        <v>23</v>
      </c>
      <c r="M4284" s="194" t="s">
        <v>627</v>
      </c>
      <c r="N4284" s="2" t="s">
        <v>626</v>
      </c>
      <c r="O4284" s="195" t="s">
        <v>625</v>
      </c>
    </row>
    <row r="4285" spans="1:15" ht="15.75" thickBot="1">
      <c r="A4285" s="7">
        <v>2017</v>
      </c>
      <c r="B4285" s="7" t="s">
        <v>102</v>
      </c>
      <c r="C4285" s="8">
        <f t="shared" si="125"/>
        <v>43067</v>
      </c>
      <c r="D4285" s="7">
        <v>28</v>
      </c>
      <c r="E4285" s="7" t="str">
        <f t="shared" si="124"/>
        <v>S484306728</v>
      </c>
      <c r="F4285" s="5">
        <v>2022</v>
      </c>
      <c r="G4285" s="95">
        <v>210</v>
      </c>
      <c r="H4285" s="6" t="s">
        <v>5259</v>
      </c>
      <c r="I4285" s="6" t="s">
        <v>2747</v>
      </c>
      <c r="J4285" s="6" t="s">
        <v>1680</v>
      </c>
      <c r="K4285" s="196" t="s">
        <v>17</v>
      </c>
      <c r="L4285" s="6">
        <v>20</v>
      </c>
      <c r="M4285" s="196" t="s">
        <v>740</v>
      </c>
      <c r="N4285" s="6" t="s">
        <v>400</v>
      </c>
      <c r="O4285" s="197" t="s">
        <v>1646</v>
      </c>
    </row>
    <row r="4286" spans="1:15" ht="16.5" thickTop="1" thickBot="1">
      <c r="A4286" s="7">
        <v>2017</v>
      </c>
      <c r="B4286" s="7" t="s">
        <v>103</v>
      </c>
      <c r="C4286" s="8">
        <f>C4285+7</f>
        <v>43074</v>
      </c>
      <c r="D4286" s="7">
        <v>1</v>
      </c>
      <c r="E4286" s="7" t="str">
        <f t="shared" si="124"/>
        <v>S49430741</v>
      </c>
      <c r="F4286" s="1" t="s">
        <v>0</v>
      </c>
    </row>
    <row r="4287" spans="1:15" ht="16.5" customHeight="1" thickTop="1" thickBot="1">
      <c r="A4287" s="7">
        <v>2017</v>
      </c>
      <c r="B4287" s="7" t="s">
        <v>103</v>
      </c>
      <c r="C4287" s="8">
        <f>C4286</f>
        <v>43074</v>
      </c>
      <c r="D4287" s="7">
        <v>2</v>
      </c>
      <c r="E4287" s="7" t="str">
        <f t="shared" si="124"/>
        <v>S49430742</v>
      </c>
      <c r="F4287" s="338" t="s">
        <v>1</v>
      </c>
      <c r="G4287" s="341" t="s">
        <v>2</v>
      </c>
      <c r="H4287" s="342"/>
      <c r="I4287" s="342"/>
      <c r="J4287" s="343"/>
      <c r="K4287" s="344" t="s">
        <v>3</v>
      </c>
      <c r="L4287" s="343"/>
      <c r="M4287" s="344" t="s">
        <v>144</v>
      </c>
      <c r="N4287" s="342"/>
      <c r="O4287" s="342"/>
    </row>
    <row r="4288" spans="1:15" ht="18" customHeight="1" thickBot="1">
      <c r="A4288" s="7">
        <v>2017</v>
      </c>
      <c r="B4288" s="7" t="s">
        <v>103</v>
      </c>
      <c r="C4288" s="8">
        <f t="shared" ref="C4288:C4313" si="126">C4287</f>
        <v>43074</v>
      </c>
      <c r="D4288" s="7">
        <v>3</v>
      </c>
      <c r="E4288" s="7" t="str">
        <f t="shared" si="124"/>
        <v>S49430743</v>
      </c>
      <c r="F4288" s="339"/>
      <c r="G4288" s="345" t="s">
        <v>5</v>
      </c>
      <c r="H4288" s="347" t="s">
        <v>145</v>
      </c>
      <c r="I4288" s="348"/>
      <c r="J4288" s="349"/>
      <c r="K4288" s="350" t="s">
        <v>6</v>
      </c>
      <c r="L4288" s="352" t="s">
        <v>7</v>
      </c>
      <c r="M4288" s="350" t="s">
        <v>8</v>
      </c>
      <c r="N4288" s="354" t="s">
        <v>146</v>
      </c>
      <c r="O4288" s="356" t="s">
        <v>147</v>
      </c>
    </row>
    <row r="4289" spans="1:15" ht="15.75" thickBot="1">
      <c r="A4289" s="7">
        <v>2017</v>
      </c>
      <c r="B4289" s="7" t="s">
        <v>103</v>
      </c>
      <c r="C4289" s="8">
        <f t="shared" si="126"/>
        <v>43074</v>
      </c>
      <c r="D4289" s="7">
        <v>4</v>
      </c>
      <c r="E4289" s="7" t="str">
        <f t="shared" si="124"/>
        <v>S49430744</v>
      </c>
      <c r="F4289" s="340"/>
      <c r="G4289" s="346"/>
      <c r="H4289" s="191" t="s">
        <v>154</v>
      </c>
      <c r="I4289" s="192" t="s">
        <v>155</v>
      </c>
      <c r="J4289" s="193" t="s">
        <v>156</v>
      </c>
      <c r="K4289" s="351"/>
      <c r="L4289" s="353"/>
      <c r="M4289" s="351"/>
      <c r="N4289" s="355"/>
      <c r="O4289" s="357"/>
    </row>
    <row r="4290" spans="1:15">
      <c r="A4290" s="7">
        <v>2017</v>
      </c>
      <c r="B4290" s="7" t="s">
        <v>103</v>
      </c>
      <c r="C4290" s="8">
        <f t="shared" si="126"/>
        <v>43074</v>
      </c>
      <c r="D4290" s="7">
        <v>5</v>
      </c>
      <c r="E4290" s="7" t="str">
        <f t="shared" si="124"/>
        <v>S49430745</v>
      </c>
      <c r="F4290" s="3" t="s">
        <v>12</v>
      </c>
      <c r="G4290" s="94">
        <v>-45</v>
      </c>
      <c r="H4290" s="2" t="s">
        <v>7715</v>
      </c>
      <c r="I4290" s="2" t="s">
        <v>7716</v>
      </c>
      <c r="J4290" s="2" t="s">
        <v>4881</v>
      </c>
      <c r="K4290" s="194" t="s">
        <v>17</v>
      </c>
      <c r="L4290" s="2">
        <v>60</v>
      </c>
      <c r="M4290" s="194" t="s">
        <v>1831</v>
      </c>
      <c r="N4290" s="2" t="s">
        <v>1831</v>
      </c>
      <c r="O4290" s="195" t="s">
        <v>2107</v>
      </c>
    </row>
    <row r="4291" spans="1:15">
      <c r="A4291" s="7">
        <v>2017</v>
      </c>
      <c r="B4291" s="7" t="s">
        <v>103</v>
      </c>
      <c r="C4291" s="8">
        <f t="shared" si="126"/>
        <v>43074</v>
      </c>
      <c r="D4291" s="7">
        <v>6</v>
      </c>
      <c r="E4291" s="7" t="str">
        <f t="shared" si="124"/>
        <v>S49430746</v>
      </c>
      <c r="F4291" s="4">
        <v>43070</v>
      </c>
      <c r="G4291" s="94">
        <v>183</v>
      </c>
      <c r="H4291" s="2" t="s">
        <v>7717</v>
      </c>
      <c r="I4291" s="2" t="s">
        <v>7718</v>
      </c>
      <c r="J4291" s="2" t="s">
        <v>2127</v>
      </c>
      <c r="K4291" s="194" t="s">
        <v>17</v>
      </c>
      <c r="L4291" s="2">
        <v>57</v>
      </c>
      <c r="M4291" s="194" t="s">
        <v>1239</v>
      </c>
      <c r="N4291" s="2" t="s">
        <v>1744</v>
      </c>
      <c r="O4291" s="195" t="s">
        <v>1666</v>
      </c>
    </row>
    <row r="4292" spans="1:15">
      <c r="A4292" s="7">
        <v>2017</v>
      </c>
      <c r="B4292" s="7" t="s">
        <v>103</v>
      </c>
      <c r="C4292" s="8">
        <f t="shared" si="126"/>
        <v>43074</v>
      </c>
      <c r="D4292" s="7">
        <v>7</v>
      </c>
      <c r="E4292" s="7" t="str">
        <f t="shared" si="124"/>
        <v>S49430747</v>
      </c>
      <c r="F4292" s="4">
        <v>43101</v>
      </c>
      <c r="G4292" s="94">
        <v>145</v>
      </c>
      <c r="H4292" s="2" t="s">
        <v>7719</v>
      </c>
      <c r="I4292" s="2" t="s">
        <v>3861</v>
      </c>
      <c r="J4292" s="2" t="s">
        <v>3533</v>
      </c>
      <c r="K4292" s="194" t="s">
        <v>17</v>
      </c>
      <c r="L4292" s="2">
        <v>52</v>
      </c>
      <c r="M4292" s="194" t="s">
        <v>301</v>
      </c>
      <c r="N4292" s="2" t="s">
        <v>670</v>
      </c>
      <c r="O4292" s="195" t="s">
        <v>2368</v>
      </c>
    </row>
    <row r="4293" spans="1:15">
      <c r="A4293" s="7">
        <v>2017</v>
      </c>
      <c r="B4293" s="7" t="s">
        <v>103</v>
      </c>
      <c r="C4293" s="8">
        <f t="shared" si="126"/>
        <v>43074</v>
      </c>
      <c r="D4293" s="7">
        <v>8</v>
      </c>
      <c r="E4293" s="7" t="str">
        <f t="shared" si="124"/>
        <v>S49430748</v>
      </c>
      <c r="F4293" s="4">
        <v>43132</v>
      </c>
      <c r="G4293" s="94">
        <v>145</v>
      </c>
      <c r="H4293" s="2" t="s">
        <v>5327</v>
      </c>
      <c r="I4293" s="2" t="s">
        <v>7720</v>
      </c>
      <c r="J4293" s="2" t="s">
        <v>6997</v>
      </c>
      <c r="K4293" s="194" t="s">
        <v>17</v>
      </c>
      <c r="L4293" s="2">
        <v>46</v>
      </c>
      <c r="M4293" s="194" t="s">
        <v>768</v>
      </c>
      <c r="N4293" s="2" t="s">
        <v>670</v>
      </c>
      <c r="O4293" s="195" t="s">
        <v>769</v>
      </c>
    </row>
    <row r="4294" spans="1:15">
      <c r="A4294" s="7">
        <v>2017</v>
      </c>
      <c r="B4294" s="7" t="s">
        <v>103</v>
      </c>
      <c r="C4294" s="8">
        <f t="shared" si="126"/>
        <v>43074</v>
      </c>
      <c r="D4294" s="7">
        <v>9</v>
      </c>
      <c r="E4294" s="7" t="str">
        <f t="shared" si="124"/>
        <v>S49430749</v>
      </c>
      <c r="F4294" s="4">
        <v>43160</v>
      </c>
      <c r="G4294" s="94">
        <v>145</v>
      </c>
      <c r="H4294" s="2" t="s">
        <v>7721</v>
      </c>
      <c r="I4294" s="2" t="s">
        <v>7722</v>
      </c>
      <c r="J4294" s="2" t="s">
        <v>3565</v>
      </c>
      <c r="K4294" s="194" t="s">
        <v>17</v>
      </c>
      <c r="L4294" s="2">
        <v>44</v>
      </c>
      <c r="M4294" s="194" t="s">
        <v>768</v>
      </c>
      <c r="N4294" s="2" t="s">
        <v>670</v>
      </c>
      <c r="O4294" s="195" t="s">
        <v>769</v>
      </c>
    </row>
    <row r="4295" spans="1:15">
      <c r="A4295" s="7">
        <v>2017</v>
      </c>
      <c r="B4295" s="7" t="s">
        <v>103</v>
      </c>
      <c r="C4295" s="8">
        <f t="shared" si="126"/>
        <v>43074</v>
      </c>
      <c r="D4295" s="7">
        <v>10</v>
      </c>
      <c r="E4295" s="7" t="str">
        <f t="shared" si="124"/>
        <v>S494307410</v>
      </c>
      <c r="F4295" s="3" t="s">
        <v>157</v>
      </c>
      <c r="G4295" s="94">
        <v>190</v>
      </c>
      <c r="H4295" s="2" t="s">
        <v>5297</v>
      </c>
      <c r="I4295" s="2" t="s">
        <v>7723</v>
      </c>
      <c r="J4295" s="2" t="s">
        <v>5448</v>
      </c>
      <c r="K4295" s="194" t="s">
        <v>17</v>
      </c>
      <c r="L4295" s="2">
        <v>44</v>
      </c>
      <c r="M4295" s="194" t="s">
        <v>445</v>
      </c>
      <c r="N4295" s="2">
        <v>25</v>
      </c>
      <c r="O4295" s="195" t="s">
        <v>697</v>
      </c>
    </row>
    <row r="4296" spans="1:15">
      <c r="A4296" s="7">
        <v>2017</v>
      </c>
      <c r="B4296" s="7" t="s">
        <v>103</v>
      </c>
      <c r="C4296" s="8">
        <f t="shared" si="126"/>
        <v>43074</v>
      </c>
      <c r="D4296" s="7">
        <v>11</v>
      </c>
      <c r="E4296" s="7" t="str">
        <f t="shared" si="124"/>
        <v>S494307411</v>
      </c>
      <c r="F4296" s="3">
        <v>2019</v>
      </c>
      <c r="G4296" s="94">
        <v>175</v>
      </c>
      <c r="H4296" s="2" t="s">
        <v>7724</v>
      </c>
      <c r="I4296" s="2" t="s">
        <v>6519</v>
      </c>
      <c r="J4296" s="2" t="s">
        <v>2436</v>
      </c>
      <c r="K4296" s="194" t="s">
        <v>17</v>
      </c>
      <c r="L4296" s="2">
        <v>39</v>
      </c>
      <c r="M4296" s="194" t="s">
        <v>1371</v>
      </c>
      <c r="N4296" s="2" t="s">
        <v>1371</v>
      </c>
      <c r="O4296" s="195" t="s">
        <v>1460</v>
      </c>
    </row>
    <row r="4297" spans="1:15">
      <c r="A4297" s="7">
        <v>2017</v>
      </c>
      <c r="B4297" s="7" t="s">
        <v>103</v>
      </c>
      <c r="C4297" s="8">
        <f t="shared" si="126"/>
        <v>43074</v>
      </c>
      <c r="D4297" s="7">
        <v>12</v>
      </c>
      <c r="E4297" s="7" t="str">
        <f t="shared" si="124"/>
        <v>S494307412</v>
      </c>
      <c r="F4297" s="3">
        <v>2020</v>
      </c>
      <c r="G4297" s="94">
        <v>165</v>
      </c>
      <c r="H4297" s="2" t="s">
        <v>3674</v>
      </c>
      <c r="I4297" s="2" t="s">
        <v>7725</v>
      </c>
      <c r="J4297" s="2" t="s">
        <v>2222</v>
      </c>
      <c r="K4297" s="194" t="s">
        <v>17</v>
      </c>
      <c r="L4297" s="2">
        <v>30</v>
      </c>
      <c r="M4297" s="194" t="s">
        <v>525</v>
      </c>
      <c r="N4297" s="2" t="s">
        <v>5551</v>
      </c>
      <c r="O4297" s="195" t="s">
        <v>619</v>
      </c>
    </row>
    <row r="4298" spans="1:15">
      <c r="A4298" s="7">
        <v>2017</v>
      </c>
      <c r="B4298" s="7" t="s">
        <v>103</v>
      </c>
      <c r="C4298" s="8">
        <f t="shared" si="126"/>
        <v>43074</v>
      </c>
      <c r="D4298" s="7">
        <v>13</v>
      </c>
      <c r="E4298" s="7" t="str">
        <f t="shared" si="124"/>
        <v>S494307413</v>
      </c>
      <c r="F4298" s="3">
        <v>2021</v>
      </c>
      <c r="G4298" s="94">
        <v>155</v>
      </c>
      <c r="H4298" s="2" t="s">
        <v>7726</v>
      </c>
      <c r="I4298" s="2" t="s">
        <v>7727</v>
      </c>
      <c r="J4298" s="2" t="s">
        <v>3042</v>
      </c>
      <c r="K4298" s="194" t="s">
        <v>17</v>
      </c>
      <c r="L4298" s="2">
        <v>25</v>
      </c>
      <c r="M4298" s="194" t="s">
        <v>301</v>
      </c>
      <c r="N4298" s="2">
        <v>50</v>
      </c>
      <c r="O4298" s="195" t="s">
        <v>340</v>
      </c>
    </row>
    <row r="4299" spans="1:15" ht="15.75" thickBot="1">
      <c r="A4299" s="7">
        <v>2017</v>
      </c>
      <c r="B4299" s="7" t="s">
        <v>103</v>
      </c>
      <c r="C4299" s="8">
        <f t="shared" si="126"/>
        <v>43074</v>
      </c>
      <c r="D4299" s="7">
        <v>14</v>
      </c>
      <c r="E4299" s="7" t="str">
        <f t="shared" si="124"/>
        <v>S494307414</v>
      </c>
      <c r="F4299" s="5">
        <v>2022</v>
      </c>
      <c r="G4299" s="95">
        <v>155</v>
      </c>
      <c r="H4299" s="6" t="s">
        <v>7728</v>
      </c>
      <c r="I4299" s="6" t="s">
        <v>7729</v>
      </c>
      <c r="J4299" s="6" t="s">
        <v>3011</v>
      </c>
      <c r="K4299" s="196" t="s">
        <v>17</v>
      </c>
      <c r="L4299" s="6">
        <v>22</v>
      </c>
      <c r="M4299" s="196" t="s">
        <v>2421</v>
      </c>
      <c r="N4299" s="6" t="s">
        <v>7658</v>
      </c>
      <c r="O4299" s="197" t="s">
        <v>483</v>
      </c>
    </row>
    <row r="4300" spans="1:15" ht="16.5" thickTop="1" thickBot="1">
      <c r="A4300" s="7">
        <v>2017</v>
      </c>
      <c r="B4300" s="7" t="s">
        <v>103</v>
      </c>
      <c r="C4300" s="8">
        <f t="shared" si="126"/>
        <v>43074</v>
      </c>
      <c r="D4300" s="7">
        <v>15</v>
      </c>
      <c r="E4300" s="7" t="str">
        <f t="shared" si="124"/>
        <v>S494307415</v>
      </c>
      <c r="F4300" s="1" t="s">
        <v>15</v>
      </c>
    </row>
    <row r="4301" spans="1:15" ht="16.5" customHeight="1" thickTop="1" thickBot="1">
      <c r="A4301" s="7">
        <v>2017</v>
      </c>
      <c r="B4301" s="7" t="s">
        <v>103</v>
      </c>
      <c r="C4301" s="8">
        <f t="shared" si="126"/>
        <v>43074</v>
      </c>
      <c r="D4301" s="7">
        <v>16</v>
      </c>
      <c r="E4301" s="7" t="str">
        <f t="shared" si="124"/>
        <v>S494307416</v>
      </c>
      <c r="F4301" s="338" t="s">
        <v>1</v>
      </c>
      <c r="G4301" s="341" t="s">
        <v>2</v>
      </c>
      <c r="H4301" s="342"/>
      <c r="I4301" s="342"/>
      <c r="J4301" s="343"/>
      <c r="K4301" s="344" t="s">
        <v>3</v>
      </c>
      <c r="L4301" s="343"/>
      <c r="M4301" s="344" t="s">
        <v>144</v>
      </c>
      <c r="N4301" s="342"/>
      <c r="O4301" s="342"/>
    </row>
    <row r="4302" spans="1:15" ht="18" customHeight="1" thickBot="1">
      <c r="A4302" s="7">
        <v>2017</v>
      </c>
      <c r="B4302" s="7" t="s">
        <v>103</v>
      </c>
      <c r="C4302" s="8">
        <f t="shared" si="126"/>
        <v>43074</v>
      </c>
      <c r="D4302" s="7">
        <v>17</v>
      </c>
      <c r="E4302" s="7" t="str">
        <f t="shared" si="124"/>
        <v>S494307417</v>
      </c>
      <c r="F4302" s="339"/>
      <c r="G4302" s="345" t="s">
        <v>5</v>
      </c>
      <c r="H4302" s="347" t="s">
        <v>145</v>
      </c>
      <c r="I4302" s="348"/>
      <c r="J4302" s="349"/>
      <c r="K4302" s="350" t="s">
        <v>6</v>
      </c>
      <c r="L4302" s="352" t="s">
        <v>7</v>
      </c>
      <c r="M4302" s="350" t="s">
        <v>8</v>
      </c>
      <c r="N4302" s="354" t="s">
        <v>146</v>
      </c>
      <c r="O4302" s="356" t="s">
        <v>147</v>
      </c>
    </row>
    <row r="4303" spans="1:15" ht="15.75" thickBot="1">
      <c r="A4303" s="7">
        <v>2017</v>
      </c>
      <c r="B4303" s="7" t="s">
        <v>103</v>
      </c>
      <c r="C4303" s="8">
        <f t="shared" si="126"/>
        <v>43074</v>
      </c>
      <c r="D4303" s="7">
        <v>18</v>
      </c>
      <c r="E4303" s="7" t="str">
        <f t="shared" ref="E4303:E4366" si="127">B4303&amp;C4303&amp;D4303</f>
        <v>S494307418</v>
      </c>
      <c r="F4303" s="340"/>
      <c r="G4303" s="346"/>
      <c r="H4303" s="191" t="s">
        <v>154</v>
      </c>
      <c r="I4303" s="192" t="s">
        <v>155</v>
      </c>
      <c r="J4303" s="193" t="s">
        <v>156</v>
      </c>
      <c r="K4303" s="351"/>
      <c r="L4303" s="353"/>
      <c r="M4303" s="351"/>
      <c r="N4303" s="355"/>
      <c r="O4303" s="357"/>
    </row>
    <row r="4304" spans="1:15">
      <c r="A4304" s="7">
        <v>2017</v>
      </c>
      <c r="B4304" s="7" t="s">
        <v>103</v>
      </c>
      <c r="C4304" s="8">
        <f t="shared" si="126"/>
        <v>43074</v>
      </c>
      <c r="D4304" s="7">
        <v>19</v>
      </c>
      <c r="E4304" s="7" t="str">
        <f t="shared" si="127"/>
        <v>S494307419</v>
      </c>
      <c r="F4304" s="3" t="s">
        <v>16</v>
      </c>
      <c r="G4304" s="94">
        <v>95</v>
      </c>
      <c r="H4304" s="2" t="s">
        <v>7730</v>
      </c>
      <c r="I4304" s="2" t="s">
        <v>7731</v>
      </c>
      <c r="J4304" s="2" t="s">
        <v>3813</v>
      </c>
      <c r="K4304" s="194" t="s">
        <v>17</v>
      </c>
      <c r="L4304" s="2">
        <v>58</v>
      </c>
      <c r="M4304" s="194" t="s">
        <v>3780</v>
      </c>
      <c r="N4304" s="2" t="s">
        <v>2362</v>
      </c>
      <c r="O4304" s="195" t="s">
        <v>3772</v>
      </c>
    </row>
    <row r="4305" spans="1:15">
      <c r="A4305" s="7">
        <v>2017</v>
      </c>
      <c r="B4305" s="7" t="s">
        <v>103</v>
      </c>
      <c r="C4305" s="8">
        <f t="shared" si="126"/>
        <v>43074</v>
      </c>
      <c r="D4305" s="7">
        <v>20</v>
      </c>
      <c r="E4305" s="7" t="str">
        <f t="shared" si="127"/>
        <v>S494307420</v>
      </c>
      <c r="F4305" s="4">
        <v>43070</v>
      </c>
      <c r="G4305" s="94">
        <v>278</v>
      </c>
      <c r="H4305" s="2" t="s">
        <v>7732</v>
      </c>
      <c r="I4305" s="2" t="s">
        <v>7259</v>
      </c>
      <c r="J4305" s="2" t="s">
        <v>7733</v>
      </c>
      <c r="K4305" s="194" t="s">
        <v>17</v>
      </c>
      <c r="L4305" s="2">
        <v>50</v>
      </c>
      <c r="M4305" s="194" t="s">
        <v>1229</v>
      </c>
      <c r="N4305" s="2" t="s">
        <v>343</v>
      </c>
      <c r="O4305" s="195">
        <v>75</v>
      </c>
    </row>
    <row r="4306" spans="1:15">
      <c r="A4306" s="7">
        <v>2017</v>
      </c>
      <c r="B4306" s="7" t="s">
        <v>103</v>
      </c>
      <c r="C4306" s="8">
        <f t="shared" si="126"/>
        <v>43074</v>
      </c>
      <c r="D4306" s="7">
        <v>21</v>
      </c>
      <c r="E4306" s="7" t="str">
        <f t="shared" si="127"/>
        <v>S494307421</v>
      </c>
      <c r="F4306" s="4">
        <v>43101</v>
      </c>
      <c r="G4306" s="94">
        <v>250</v>
      </c>
      <c r="H4306" s="2" t="s">
        <v>7734</v>
      </c>
      <c r="I4306" s="2" t="s">
        <v>7735</v>
      </c>
      <c r="J4306" s="2" t="s">
        <v>7736</v>
      </c>
      <c r="K4306" s="194" t="s">
        <v>17</v>
      </c>
      <c r="L4306" s="2">
        <v>38</v>
      </c>
      <c r="M4306" s="194" t="s">
        <v>257</v>
      </c>
      <c r="N4306" s="2" t="s">
        <v>799</v>
      </c>
      <c r="O4306" s="195" t="s">
        <v>550</v>
      </c>
    </row>
    <row r="4307" spans="1:15">
      <c r="A4307" s="7">
        <v>2017</v>
      </c>
      <c r="B4307" s="7" t="s">
        <v>103</v>
      </c>
      <c r="C4307" s="8">
        <f t="shared" si="126"/>
        <v>43074</v>
      </c>
      <c r="D4307" s="7">
        <v>22</v>
      </c>
      <c r="E4307" s="7" t="str">
        <f t="shared" si="127"/>
        <v>S494307422</v>
      </c>
      <c r="F4307" s="4">
        <v>43132</v>
      </c>
      <c r="G4307" s="94">
        <v>250</v>
      </c>
      <c r="H4307" s="2" t="s">
        <v>7737</v>
      </c>
      <c r="I4307" s="2" t="s">
        <v>7738</v>
      </c>
      <c r="J4307" s="2" t="s">
        <v>7739</v>
      </c>
      <c r="K4307" s="194" t="s">
        <v>17</v>
      </c>
      <c r="L4307" s="2">
        <v>37</v>
      </c>
      <c r="M4307" s="194" t="s">
        <v>3695</v>
      </c>
      <c r="N4307" s="2">
        <v>0</v>
      </c>
      <c r="O4307" s="195" t="s">
        <v>2054</v>
      </c>
    </row>
    <row r="4308" spans="1:15">
      <c r="A4308" s="7">
        <v>2017</v>
      </c>
      <c r="B4308" s="7" t="s">
        <v>103</v>
      </c>
      <c r="C4308" s="8">
        <f t="shared" si="126"/>
        <v>43074</v>
      </c>
      <c r="D4308" s="7">
        <v>23</v>
      </c>
      <c r="E4308" s="7" t="str">
        <f t="shared" si="127"/>
        <v>S494307423</v>
      </c>
      <c r="F4308" s="4">
        <v>43160</v>
      </c>
      <c r="G4308" s="94">
        <v>250</v>
      </c>
      <c r="H4308" s="2" t="s">
        <v>7740</v>
      </c>
      <c r="I4308" s="2" t="s">
        <v>7741</v>
      </c>
      <c r="J4308" s="2" t="s">
        <v>7742</v>
      </c>
      <c r="K4308" s="194" t="s">
        <v>17</v>
      </c>
      <c r="L4308" s="2">
        <v>35</v>
      </c>
      <c r="M4308" s="194" t="s">
        <v>3695</v>
      </c>
      <c r="N4308" s="2">
        <v>0</v>
      </c>
      <c r="O4308" s="195" t="s">
        <v>2054</v>
      </c>
    </row>
    <row r="4309" spans="1:15">
      <c r="A4309" s="7">
        <v>2017</v>
      </c>
      <c r="B4309" s="7" t="s">
        <v>103</v>
      </c>
      <c r="C4309" s="8">
        <f t="shared" si="126"/>
        <v>43074</v>
      </c>
      <c r="D4309" s="7">
        <v>24</v>
      </c>
      <c r="E4309" s="7" t="str">
        <f t="shared" si="127"/>
        <v>S494307424</v>
      </c>
      <c r="F4309" s="3" t="s">
        <v>157</v>
      </c>
      <c r="G4309" s="94">
        <v>270</v>
      </c>
      <c r="H4309" s="2" t="s">
        <v>7743</v>
      </c>
      <c r="I4309" s="2" t="s">
        <v>7744</v>
      </c>
      <c r="J4309" s="2" t="s">
        <v>4877</v>
      </c>
      <c r="K4309" s="194" t="s">
        <v>17</v>
      </c>
      <c r="L4309" s="2">
        <v>35</v>
      </c>
      <c r="M4309" s="194" t="s">
        <v>445</v>
      </c>
      <c r="N4309" s="2" t="s">
        <v>506</v>
      </c>
      <c r="O4309" s="195" t="s">
        <v>445</v>
      </c>
    </row>
    <row r="4310" spans="1:15">
      <c r="A4310" s="7">
        <v>2017</v>
      </c>
      <c r="B4310" s="7" t="s">
        <v>103</v>
      </c>
      <c r="C4310" s="8">
        <f t="shared" si="126"/>
        <v>43074</v>
      </c>
      <c r="D4310" s="7">
        <v>25</v>
      </c>
      <c r="E4310" s="7" t="str">
        <f t="shared" si="127"/>
        <v>S494307425</v>
      </c>
      <c r="F4310" s="3">
        <v>2019</v>
      </c>
      <c r="G4310" s="94">
        <v>245</v>
      </c>
      <c r="H4310" s="2" t="s">
        <v>7745</v>
      </c>
      <c r="I4310" s="2" t="s">
        <v>7746</v>
      </c>
      <c r="J4310" s="2" t="s">
        <v>7747</v>
      </c>
      <c r="K4310" s="194" t="s">
        <v>17</v>
      </c>
      <c r="L4310" s="2">
        <v>29</v>
      </c>
      <c r="M4310" s="194" t="s">
        <v>587</v>
      </c>
      <c r="N4310" s="2" t="s">
        <v>1501</v>
      </c>
      <c r="O4310" s="195" t="s">
        <v>1181</v>
      </c>
    </row>
    <row r="4311" spans="1:15">
      <c r="A4311" s="7">
        <v>2017</v>
      </c>
      <c r="B4311" s="7" t="s">
        <v>103</v>
      </c>
      <c r="C4311" s="8">
        <f t="shared" si="126"/>
        <v>43074</v>
      </c>
      <c r="D4311" s="7">
        <v>26</v>
      </c>
      <c r="E4311" s="7" t="str">
        <f t="shared" si="127"/>
        <v>S494307426</v>
      </c>
      <c r="F4311" s="3">
        <v>2020</v>
      </c>
      <c r="G4311" s="94">
        <v>225</v>
      </c>
      <c r="H4311" s="2" t="s">
        <v>7748</v>
      </c>
      <c r="I4311" s="2" t="s">
        <v>7749</v>
      </c>
      <c r="J4311" s="2" t="s">
        <v>2572</v>
      </c>
      <c r="K4311" s="194" t="s">
        <v>17</v>
      </c>
      <c r="L4311" s="2">
        <v>26</v>
      </c>
      <c r="M4311" s="194" t="s">
        <v>681</v>
      </c>
      <c r="N4311" s="2" t="s">
        <v>1418</v>
      </c>
      <c r="O4311" s="195" t="s">
        <v>783</v>
      </c>
    </row>
    <row r="4312" spans="1:15">
      <c r="A4312" s="7">
        <v>2017</v>
      </c>
      <c r="B4312" s="7" t="s">
        <v>103</v>
      </c>
      <c r="C4312" s="8">
        <f t="shared" si="126"/>
        <v>43074</v>
      </c>
      <c r="D4312" s="7">
        <v>27</v>
      </c>
      <c r="E4312" s="7" t="str">
        <f t="shared" si="127"/>
        <v>S494307427</v>
      </c>
      <c r="F4312" s="3">
        <v>2021</v>
      </c>
      <c r="G4312" s="94">
        <v>210</v>
      </c>
      <c r="H4312" s="2" t="s">
        <v>5386</v>
      </c>
      <c r="I4312" s="2" t="s">
        <v>7750</v>
      </c>
      <c r="J4312" s="2">
        <v>9</v>
      </c>
      <c r="K4312" s="194" t="s">
        <v>17</v>
      </c>
      <c r="L4312" s="2">
        <v>25</v>
      </c>
      <c r="M4312" s="194" t="s">
        <v>596</v>
      </c>
      <c r="N4312" s="2" t="s">
        <v>1795</v>
      </c>
      <c r="O4312" s="195">
        <v>25</v>
      </c>
    </row>
    <row r="4313" spans="1:15" ht="15.75" thickBot="1">
      <c r="A4313" s="7">
        <v>2017</v>
      </c>
      <c r="B4313" s="7" t="s">
        <v>103</v>
      </c>
      <c r="C4313" s="8">
        <f t="shared" si="126"/>
        <v>43074</v>
      </c>
      <c r="D4313" s="7">
        <v>28</v>
      </c>
      <c r="E4313" s="7" t="str">
        <f t="shared" si="127"/>
        <v>S494307428</v>
      </c>
      <c r="F4313" s="5">
        <v>2022</v>
      </c>
      <c r="G4313" s="95">
        <v>210</v>
      </c>
      <c r="H4313" s="6" t="s">
        <v>7751</v>
      </c>
      <c r="I4313" s="6" t="s">
        <v>7752</v>
      </c>
      <c r="J4313" s="6" t="s">
        <v>4552</v>
      </c>
      <c r="K4313" s="196" t="s">
        <v>17</v>
      </c>
      <c r="L4313" s="6">
        <v>23</v>
      </c>
      <c r="M4313" s="196">
        <v>50</v>
      </c>
      <c r="N4313" s="6" t="s">
        <v>741</v>
      </c>
      <c r="O4313" s="197" t="s">
        <v>1831</v>
      </c>
    </row>
    <row r="4314" spans="1:15" ht="16.5" thickTop="1" thickBot="1">
      <c r="A4314" s="7">
        <v>2017</v>
      </c>
      <c r="B4314" s="7" t="s">
        <v>104</v>
      </c>
      <c r="C4314" s="8">
        <f>C4313+7</f>
        <v>43081</v>
      </c>
      <c r="D4314" s="7">
        <v>1</v>
      </c>
      <c r="E4314" s="7" t="str">
        <f t="shared" si="127"/>
        <v>S50430811</v>
      </c>
      <c r="F4314" s="1" t="s">
        <v>0</v>
      </c>
    </row>
    <row r="4315" spans="1:15" ht="16.5" customHeight="1" thickTop="1" thickBot="1">
      <c r="A4315" s="7">
        <v>2017</v>
      </c>
      <c r="B4315" s="7" t="s">
        <v>104</v>
      </c>
      <c r="C4315" s="8">
        <f>C4314</f>
        <v>43081</v>
      </c>
      <c r="D4315" s="7">
        <v>2</v>
      </c>
      <c r="E4315" s="7" t="str">
        <f t="shared" si="127"/>
        <v>S50430812</v>
      </c>
      <c r="F4315" s="338" t="s">
        <v>1</v>
      </c>
      <c r="G4315" s="341" t="s">
        <v>2</v>
      </c>
      <c r="H4315" s="342"/>
      <c r="I4315" s="342"/>
      <c r="J4315" s="343"/>
      <c r="K4315" s="344" t="s">
        <v>3</v>
      </c>
      <c r="L4315" s="343"/>
      <c r="M4315" s="344" t="s">
        <v>144</v>
      </c>
      <c r="N4315" s="342"/>
      <c r="O4315" s="342"/>
    </row>
    <row r="4316" spans="1:15" ht="15.75" customHeight="1" thickBot="1">
      <c r="A4316" s="7">
        <v>2017</v>
      </c>
      <c r="B4316" s="7" t="s">
        <v>104</v>
      </c>
      <c r="C4316" s="8">
        <f t="shared" ref="C4316:C4369" si="128">C4315</f>
        <v>43081</v>
      </c>
      <c r="D4316" s="7">
        <v>3</v>
      </c>
      <c r="E4316" s="7" t="str">
        <f t="shared" si="127"/>
        <v>S50430813</v>
      </c>
      <c r="F4316" s="339"/>
      <c r="G4316" s="345" t="s">
        <v>5</v>
      </c>
      <c r="H4316" s="347" t="s">
        <v>145</v>
      </c>
      <c r="I4316" s="348"/>
      <c r="J4316" s="349"/>
      <c r="K4316" s="350" t="s">
        <v>6</v>
      </c>
      <c r="L4316" s="352" t="s">
        <v>7</v>
      </c>
      <c r="M4316" s="350" t="s">
        <v>8</v>
      </c>
      <c r="N4316" s="354" t="s">
        <v>146</v>
      </c>
      <c r="O4316" s="356" t="s">
        <v>147</v>
      </c>
    </row>
    <row r="4317" spans="1:15" ht="15.75" thickBot="1">
      <c r="A4317" s="7">
        <v>2017</v>
      </c>
      <c r="B4317" s="7" t="s">
        <v>104</v>
      </c>
      <c r="C4317" s="8">
        <f t="shared" si="128"/>
        <v>43081</v>
      </c>
      <c r="D4317" s="7">
        <v>4</v>
      </c>
      <c r="E4317" s="7" t="str">
        <f t="shared" si="127"/>
        <v>S50430814</v>
      </c>
      <c r="F4317" s="340"/>
      <c r="G4317" s="346"/>
      <c r="H4317" s="191" t="s">
        <v>154</v>
      </c>
      <c r="I4317" s="192" t="s">
        <v>155</v>
      </c>
      <c r="J4317" s="193" t="s">
        <v>156</v>
      </c>
      <c r="K4317" s="351"/>
      <c r="L4317" s="353"/>
      <c r="M4317" s="351"/>
      <c r="N4317" s="355"/>
      <c r="O4317" s="357"/>
    </row>
    <row r="4318" spans="1:15">
      <c r="A4318" s="7">
        <v>2017</v>
      </c>
      <c r="B4318" s="7" t="s">
        <v>104</v>
      </c>
      <c r="C4318" s="8">
        <f t="shared" si="128"/>
        <v>43081</v>
      </c>
      <c r="D4318" s="7">
        <v>5</v>
      </c>
      <c r="E4318" s="7" t="str">
        <f t="shared" si="127"/>
        <v>S50430815</v>
      </c>
      <c r="F4318" s="3" t="s">
        <v>12</v>
      </c>
      <c r="G4318" s="94">
        <v>-18</v>
      </c>
      <c r="H4318" s="2" t="s">
        <v>7753</v>
      </c>
      <c r="I4318" s="2">
        <v>-18</v>
      </c>
      <c r="J4318" s="2" t="s">
        <v>4152</v>
      </c>
      <c r="K4318" s="194" t="s">
        <v>17</v>
      </c>
      <c r="L4318" s="2">
        <v>58</v>
      </c>
      <c r="M4318" s="194" t="s">
        <v>512</v>
      </c>
      <c r="N4318" s="2">
        <v>0</v>
      </c>
      <c r="O4318" s="195" t="s">
        <v>2774</v>
      </c>
    </row>
    <row r="4319" spans="1:15">
      <c r="A4319" s="7">
        <v>2017</v>
      </c>
      <c r="B4319" s="7" t="s">
        <v>104</v>
      </c>
      <c r="C4319" s="8">
        <f t="shared" si="128"/>
        <v>43081</v>
      </c>
      <c r="D4319" s="7">
        <v>6</v>
      </c>
      <c r="E4319" s="7" t="str">
        <f t="shared" si="127"/>
        <v>S50430816</v>
      </c>
      <c r="F4319" s="4">
        <v>43070</v>
      </c>
      <c r="G4319" s="94">
        <v>195</v>
      </c>
      <c r="H4319" s="2" t="s">
        <v>7754</v>
      </c>
      <c r="I4319" s="2" t="s">
        <v>7755</v>
      </c>
      <c r="J4319" s="2" t="s">
        <v>3167</v>
      </c>
      <c r="K4319" s="194" t="s">
        <v>17</v>
      </c>
      <c r="L4319" s="2">
        <v>61</v>
      </c>
      <c r="M4319" s="194">
        <v>5</v>
      </c>
      <c r="N4319" s="2">
        <v>0</v>
      </c>
      <c r="O4319" s="195">
        <v>95</v>
      </c>
    </row>
    <row r="4320" spans="1:15">
      <c r="A4320" s="7">
        <v>2017</v>
      </c>
      <c r="B4320" s="7" t="s">
        <v>104</v>
      </c>
      <c r="C4320" s="8">
        <f t="shared" si="128"/>
        <v>43081</v>
      </c>
      <c r="D4320" s="7">
        <v>7</v>
      </c>
      <c r="E4320" s="7" t="str">
        <f t="shared" si="127"/>
        <v>S50430817</v>
      </c>
      <c r="F4320" s="4">
        <v>43101</v>
      </c>
      <c r="G4320" s="94">
        <v>180</v>
      </c>
      <c r="H4320" s="2" t="s">
        <v>7756</v>
      </c>
      <c r="I4320" s="2" t="s">
        <v>5456</v>
      </c>
      <c r="J4320" s="2" t="s">
        <v>2437</v>
      </c>
      <c r="K4320" s="194" t="s">
        <v>17</v>
      </c>
      <c r="L4320" s="2">
        <v>56</v>
      </c>
      <c r="M4320" s="194">
        <v>0</v>
      </c>
      <c r="N4320" s="2">
        <v>5</v>
      </c>
      <c r="O4320" s="195">
        <v>95</v>
      </c>
    </row>
    <row r="4321" spans="1:15">
      <c r="A4321" s="7">
        <v>2017</v>
      </c>
      <c r="B4321" s="7" t="s">
        <v>104</v>
      </c>
      <c r="C4321" s="8">
        <f t="shared" si="128"/>
        <v>43081</v>
      </c>
      <c r="D4321" s="7">
        <v>8</v>
      </c>
      <c r="E4321" s="7" t="str">
        <f t="shared" si="127"/>
        <v>S50430818</v>
      </c>
      <c r="F4321" s="4">
        <v>43132</v>
      </c>
      <c r="G4321" s="94">
        <v>180</v>
      </c>
      <c r="H4321" s="2" t="s">
        <v>7757</v>
      </c>
      <c r="I4321" s="2" t="s">
        <v>7758</v>
      </c>
      <c r="J4321" s="2" t="s">
        <v>1263</v>
      </c>
      <c r="K4321" s="194" t="s">
        <v>17</v>
      </c>
      <c r="L4321" s="2">
        <v>52</v>
      </c>
      <c r="M4321" s="194">
        <v>0</v>
      </c>
      <c r="N4321" s="2" t="s">
        <v>410</v>
      </c>
      <c r="O4321" s="195" t="s">
        <v>411</v>
      </c>
    </row>
    <row r="4322" spans="1:15">
      <c r="A4322" s="7">
        <v>2017</v>
      </c>
      <c r="B4322" s="7" t="s">
        <v>104</v>
      </c>
      <c r="C4322" s="8">
        <f t="shared" si="128"/>
        <v>43081</v>
      </c>
      <c r="D4322" s="7">
        <v>9</v>
      </c>
      <c r="E4322" s="7" t="str">
        <f t="shared" si="127"/>
        <v>S50430819</v>
      </c>
      <c r="F4322" s="4">
        <v>43160</v>
      </c>
      <c r="G4322" s="94">
        <v>180</v>
      </c>
      <c r="H4322" s="2" t="s">
        <v>7759</v>
      </c>
      <c r="I4322" s="2" t="s">
        <v>1950</v>
      </c>
      <c r="J4322" s="2" t="s">
        <v>691</v>
      </c>
      <c r="K4322" s="194" t="s">
        <v>17</v>
      </c>
      <c r="L4322" s="2">
        <v>51</v>
      </c>
      <c r="M4322" s="194">
        <v>0</v>
      </c>
      <c r="N4322" s="2" t="s">
        <v>334</v>
      </c>
      <c r="O4322" s="195" t="s">
        <v>3803</v>
      </c>
    </row>
    <row r="4323" spans="1:15">
      <c r="A4323" s="7">
        <v>2017</v>
      </c>
      <c r="B4323" s="7" t="s">
        <v>104</v>
      </c>
      <c r="C4323" s="8">
        <f t="shared" si="128"/>
        <v>43081</v>
      </c>
      <c r="D4323" s="7">
        <v>10</v>
      </c>
      <c r="E4323" s="7" t="str">
        <f t="shared" si="127"/>
        <v>S504308110</v>
      </c>
      <c r="F4323" s="3" t="s">
        <v>158</v>
      </c>
      <c r="G4323" s="94">
        <v>206</v>
      </c>
      <c r="H4323" s="2" t="s">
        <v>7760</v>
      </c>
      <c r="I4323" s="2" t="s">
        <v>7761</v>
      </c>
      <c r="J4323" s="2" t="s">
        <v>2264</v>
      </c>
      <c r="K4323" s="194" t="s">
        <v>17</v>
      </c>
      <c r="L4323" s="2">
        <v>44</v>
      </c>
      <c r="M4323" s="194">
        <v>12</v>
      </c>
      <c r="N4323" s="2">
        <v>8</v>
      </c>
      <c r="O4323" s="195">
        <v>80</v>
      </c>
    </row>
    <row r="4324" spans="1:15">
      <c r="A4324" s="7">
        <v>2017</v>
      </c>
      <c r="B4324" s="7" t="s">
        <v>104</v>
      </c>
      <c r="C4324" s="8">
        <f t="shared" si="128"/>
        <v>43081</v>
      </c>
      <c r="D4324" s="7">
        <v>11</v>
      </c>
      <c r="E4324" s="7" t="str">
        <f t="shared" si="127"/>
        <v>S504308111</v>
      </c>
      <c r="F4324" s="3">
        <v>2019</v>
      </c>
      <c r="G4324" s="94">
        <v>175</v>
      </c>
      <c r="H4324" s="2" t="s">
        <v>7762</v>
      </c>
      <c r="I4324" s="2" t="s">
        <v>7763</v>
      </c>
      <c r="J4324" s="2" t="s">
        <v>835</v>
      </c>
      <c r="K4324" s="194" t="s">
        <v>17</v>
      </c>
      <c r="L4324" s="2">
        <v>35</v>
      </c>
      <c r="M4324" s="194" t="s">
        <v>423</v>
      </c>
      <c r="N4324" s="2" t="s">
        <v>796</v>
      </c>
      <c r="O4324" s="195" t="s">
        <v>301</v>
      </c>
    </row>
    <row r="4325" spans="1:15">
      <c r="A4325" s="7">
        <v>2017</v>
      </c>
      <c r="B4325" s="7" t="s">
        <v>104</v>
      </c>
      <c r="C4325" s="8">
        <f t="shared" si="128"/>
        <v>43081</v>
      </c>
      <c r="D4325" s="7">
        <v>12</v>
      </c>
      <c r="E4325" s="7" t="str">
        <f t="shared" si="127"/>
        <v>S504308112</v>
      </c>
      <c r="F4325" s="3">
        <v>2020</v>
      </c>
      <c r="G4325" s="94">
        <v>160</v>
      </c>
      <c r="H4325" s="2" t="s">
        <v>7764</v>
      </c>
      <c r="I4325" s="2" t="s">
        <v>7765</v>
      </c>
      <c r="J4325" s="2" t="s">
        <v>469</v>
      </c>
      <c r="K4325" s="194" t="s">
        <v>17</v>
      </c>
      <c r="L4325" s="2">
        <v>28</v>
      </c>
      <c r="M4325" s="194" t="s">
        <v>787</v>
      </c>
      <c r="N4325" s="2">
        <v>50</v>
      </c>
      <c r="O4325" s="195" t="s">
        <v>1197</v>
      </c>
    </row>
    <row r="4326" spans="1:15">
      <c r="A4326" s="7">
        <v>2017</v>
      </c>
      <c r="B4326" s="7" t="s">
        <v>104</v>
      </c>
      <c r="C4326" s="8">
        <f t="shared" si="128"/>
        <v>43081</v>
      </c>
      <c r="D4326" s="7">
        <v>13</v>
      </c>
      <c r="E4326" s="7" t="str">
        <f t="shared" si="127"/>
        <v>S504308113</v>
      </c>
      <c r="F4326" s="3">
        <v>2021</v>
      </c>
      <c r="G4326" s="94">
        <v>155</v>
      </c>
      <c r="H4326" s="2" t="s">
        <v>7491</v>
      </c>
      <c r="I4326" s="2" t="s">
        <v>3414</v>
      </c>
      <c r="J4326" s="2" t="s">
        <v>695</v>
      </c>
      <c r="K4326" s="194" t="s">
        <v>17</v>
      </c>
      <c r="L4326" s="2">
        <v>22</v>
      </c>
      <c r="M4326" s="194" t="s">
        <v>819</v>
      </c>
      <c r="N4326" s="2" t="s">
        <v>820</v>
      </c>
      <c r="O4326" s="195" t="s">
        <v>787</v>
      </c>
    </row>
    <row r="4327" spans="1:15" ht="15.75" thickBot="1">
      <c r="A4327" s="7">
        <v>2017</v>
      </c>
      <c r="B4327" s="7" t="s">
        <v>104</v>
      </c>
      <c r="C4327" s="8">
        <f t="shared" si="128"/>
        <v>43081</v>
      </c>
      <c r="D4327" s="7">
        <v>14</v>
      </c>
      <c r="E4327" s="7" t="str">
        <f t="shared" si="127"/>
        <v>S504308114</v>
      </c>
      <c r="F4327" s="5">
        <v>2022</v>
      </c>
      <c r="G4327" s="95">
        <v>155</v>
      </c>
      <c r="H4327" s="6" t="s">
        <v>7766</v>
      </c>
      <c r="I4327" s="6" t="s">
        <v>7767</v>
      </c>
      <c r="J4327" s="6" t="s">
        <v>322</v>
      </c>
      <c r="K4327" s="196" t="s">
        <v>17</v>
      </c>
      <c r="L4327" s="6">
        <v>19</v>
      </c>
      <c r="M4327" s="196">
        <v>20</v>
      </c>
      <c r="N4327" s="6">
        <v>64</v>
      </c>
      <c r="O4327" s="197">
        <v>16</v>
      </c>
    </row>
    <row r="4328" spans="1:15" ht="16.5" thickTop="1" thickBot="1">
      <c r="A4328" s="7">
        <v>2017</v>
      </c>
      <c r="B4328" s="7" t="s">
        <v>104</v>
      </c>
      <c r="C4328" s="8">
        <f t="shared" si="128"/>
        <v>43081</v>
      </c>
      <c r="D4328" s="7">
        <v>15</v>
      </c>
      <c r="E4328" s="7" t="str">
        <f t="shared" si="127"/>
        <v>S504308115</v>
      </c>
      <c r="F4328" s="1" t="s">
        <v>15</v>
      </c>
    </row>
    <row r="4329" spans="1:15" ht="16.5" customHeight="1" thickTop="1" thickBot="1">
      <c r="A4329" s="7">
        <v>2017</v>
      </c>
      <c r="B4329" s="7" t="s">
        <v>104</v>
      </c>
      <c r="C4329" s="8">
        <f t="shared" si="128"/>
        <v>43081</v>
      </c>
      <c r="D4329" s="7">
        <v>16</v>
      </c>
      <c r="E4329" s="7" t="str">
        <f t="shared" si="127"/>
        <v>S504308116</v>
      </c>
      <c r="F4329" s="338" t="s">
        <v>1</v>
      </c>
      <c r="G4329" s="341" t="s">
        <v>2</v>
      </c>
      <c r="H4329" s="342"/>
      <c r="I4329" s="342"/>
      <c r="J4329" s="343"/>
      <c r="K4329" s="344" t="s">
        <v>3</v>
      </c>
      <c r="L4329" s="343"/>
      <c r="M4329" s="344" t="s">
        <v>144</v>
      </c>
      <c r="N4329" s="342"/>
      <c r="O4329" s="342"/>
    </row>
    <row r="4330" spans="1:15" ht="15.75" customHeight="1" thickBot="1">
      <c r="A4330" s="7">
        <v>2017</v>
      </c>
      <c r="B4330" s="7" t="s">
        <v>104</v>
      </c>
      <c r="C4330" s="8">
        <f t="shared" si="128"/>
        <v>43081</v>
      </c>
      <c r="D4330" s="7">
        <v>17</v>
      </c>
      <c r="E4330" s="7" t="str">
        <f t="shared" si="127"/>
        <v>S504308117</v>
      </c>
      <c r="F4330" s="339"/>
      <c r="G4330" s="345" t="s">
        <v>5</v>
      </c>
      <c r="H4330" s="347" t="s">
        <v>145</v>
      </c>
      <c r="I4330" s="348"/>
      <c r="J4330" s="349"/>
      <c r="K4330" s="350" t="s">
        <v>6</v>
      </c>
      <c r="L4330" s="352" t="s">
        <v>7</v>
      </c>
      <c r="M4330" s="350" t="s">
        <v>8</v>
      </c>
      <c r="N4330" s="354" t="s">
        <v>146</v>
      </c>
      <c r="O4330" s="356" t="s">
        <v>147</v>
      </c>
    </row>
    <row r="4331" spans="1:15" ht="15.75" thickBot="1">
      <c r="A4331" s="7">
        <v>2017</v>
      </c>
      <c r="B4331" s="7" t="s">
        <v>104</v>
      </c>
      <c r="C4331" s="8">
        <f t="shared" si="128"/>
        <v>43081</v>
      </c>
      <c r="D4331" s="7">
        <v>18</v>
      </c>
      <c r="E4331" s="7" t="str">
        <f t="shared" si="127"/>
        <v>S504308118</v>
      </c>
      <c r="F4331" s="340"/>
      <c r="G4331" s="346"/>
      <c r="H4331" s="191" t="s">
        <v>154</v>
      </c>
      <c r="I4331" s="192" t="s">
        <v>155</v>
      </c>
      <c r="J4331" s="193" t="s">
        <v>156</v>
      </c>
      <c r="K4331" s="351"/>
      <c r="L4331" s="353"/>
      <c r="M4331" s="351"/>
      <c r="N4331" s="355"/>
      <c r="O4331" s="357"/>
    </row>
    <row r="4332" spans="1:15">
      <c r="A4332" s="7">
        <v>2017</v>
      </c>
      <c r="B4332" s="7" t="s">
        <v>104</v>
      </c>
      <c r="C4332" s="8">
        <f t="shared" si="128"/>
        <v>43081</v>
      </c>
      <c r="D4332" s="7">
        <v>19</v>
      </c>
      <c r="E4332" s="7" t="str">
        <f t="shared" si="127"/>
        <v>S504308119</v>
      </c>
      <c r="F4332" s="3" t="s">
        <v>16</v>
      </c>
      <c r="G4332" s="94">
        <v>95</v>
      </c>
      <c r="H4332" s="2" t="s">
        <v>7768</v>
      </c>
      <c r="I4332" s="2" t="s">
        <v>7769</v>
      </c>
      <c r="J4332" s="2" t="s">
        <v>7770</v>
      </c>
      <c r="K4332" s="194" t="s">
        <v>17</v>
      </c>
      <c r="L4332" s="2">
        <v>51</v>
      </c>
      <c r="M4332" s="194">
        <v>20</v>
      </c>
      <c r="N4332" s="2">
        <v>35</v>
      </c>
      <c r="O4332" s="195">
        <v>45</v>
      </c>
    </row>
    <row r="4333" spans="1:15">
      <c r="A4333" s="7">
        <v>2017</v>
      </c>
      <c r="B4333" s="7" t="s">
        <v>104</v>
      </c>
      <c r="C4333" s="8">
        <f t="shared" si="128"/>
        <v>43081</v>
      </c>
      <c r="D4333" s="7">
        <v>20</v>
      </c>
      <c r="E4333" s="7" t="str">
        <f t="shared" si="127"/>
        <v>S504308120</v>
      </c>
      <c r="F4333" s="4">
        <v>43070</v>
      </c>
      <c r="G4333" s="94">
        <v>290</v>
      </c>
      <c r="H4333" s="2" t="s">
        <v>7771</v>
      </c>
      <c r="I4333" s="2" t="s">
        <v>7772</v>
      </c>
      <c r="J4333" s="2" t="s">
        <v>7773</v>
      </c>
      <c r="K4333" s="194" t="s">
        <v>17</v>
      </c>
      <c r="L4333" s="2">
        <v>48</v>
      </c>
      <c r="M4333" s="194" t="s">
        <v>2055</v>
      </c>
      <c r="N4333" s="2" t="s">
        <v>2055</v>
      </c>
      <c r="O4333" s="195" t="s">
        <v>555</v>
      </c>
    </row>
    <row r="4334" spans="1:15">
      <c r="A4334" s="7">
        <v>2017</v>
      </c>
      <c r="B4334" s="7" t="s">
        <v>104</v>
      </c>
      <c r="C4334" s="8">
        <f t="shared" si="128"/>
        <v>43081</v>
      </c>
      <c r="D4334" s="7">
        <v>21</v>
      </c>
      <c r="E4334" s="7" t="str">
        <f t="shared" si="127"/>
        <v>S504308121</v>
      </c>
      <c r="F4334" s="4">
        <v>43101</v>
      </c>
      <c r="G4334" s="94">
        <v>285</v>
      </c>
      <c r="H4334" s="2" t="s">
        <v>7774</v>
      </c>
      <c r="I4334" s="2" t="s">
        <v>7775</v>
      </c>
      <c r="J4334" s="2" t="s">
        <v>3793</v>
      </c>
      <c r="K4334" s="194" t="s">
        <v>17</v>
      </c>
      <c r="L4334" s="2">
        <v>38</v>
      </c>
      <c r="M4334" s="194" t="s">
        <v>984</v>
      </c>
      <c r="N4334" s="2">
        <v>0</v>
      </c>
      <c r="O4334" s="195" t="s">
        <v>2560</v>
      </c>
    </row>
    <row r="4335" spans="1:15">
      <c r="A4335" s="7">
        <v>2017</v>
      </c>
      <c r="B4335" s="7" t="s">
        <v>104</v>
      </c>
      <c r="C4335" s="8">
        <f t="shared" si="128"/>
        <v>43081</v>
      </c>
      <c r="D4335" s="7">
        <v>22</v>
      </c>
      <c r="E4335" s="7" t="str">
        <f t="shared" si="127"/>
        <v>S504308122</v>
      </c>
      <c r="F4335" s="4">
        <v>43132</v>
      </c>
      <c r="G4335" s="94">
        <v>285</v>
      </c>
      <c r="H4335" s="2" t="s">
        <v>7776</v>
      </c>
      <c r="I4335" s="2" t="s">
        <v>7777</v>
      </c>
      <c r="J4335" s="2" t="s">
        <v>1140</v>
      </c>
      <c r="K4335" s="194" t="s">
        <v>17</v>
      </c>
      <c r="L4335" s="2">
        <v>38</v>
      </c>
      <c r="M4335" s="194" t="s">
        <v>568</v>
      </c>
      <c r="N4335" s="2" t="s">
        <v>568</v>
      </c>
      <c r="O4335" s="195" t="s">
        <v>7778</v>
      </c>
    </row>
    <row r="4336" spans="1:15">
      <c r="A4336" s="7">
        <v>2017</v>
      </c>
      <c r="B4336" s="7" t="s">
        <v>104</v>
      </c>
      <c r="C4336" s="8">
        <f t="shared" si="128"/>
        <v>43081</v>
      </c>
      <c r="D4336" s="7">
        <v>23</v>
      </c>
      <c r="E4336" s="7" t="str">
        <f t="shared" si="127"/>
        <v>S504308123</v>
      </c>
      <c r="F4336" s="4">
        <v>43160</v>
      </c>
      <c r="G4336" s="94">
        <v>285</v>
      </c>
      <c r="H4336" s="2" t="s">
        <v>7779</v>
      </c>
      <c r="I4336" s="2">
        <v>245</v>
      </c>
      <c r="J4336" s="2" t="s">
        <v>7780</v>
      </c>
      <c r="K4336" s="194" t="s">
        <v>17</v>
      </c>
      <c r="L4336" s="2">
        <v>38</v>
      </c>
      <c r="M4336" s="194" t="s">
        <v>3058</v>
      </c>
      <c r="N4336" s="2" t="s">
        <v>524</v>
      </c>
      <c r="O4336" s="195" t="s">
        <v>3707</v>
      </c>
    </row>
    <row r="4337" spans="1:15">
      <c r="A4337" s="7">
        <v>2017</v>
      </c>
      <c r="B4337" s="7" t="s">
        <v>104</v>
      </c>
      <c r="C4337" s="8">
        <f t="shared" si="128"/>
        <v>43081</v>
      </c>
      <c r="D4337" s="7">
        <v>24</v>
      </c>
      <c r="E4337" s="7" t="str">
        <f t="shared" si="127"/>
        <v>S504308124</v>
      </c>
      <c r="F4337" s="3" t="s">
        <v>158</v>
      </c>
      <c r="G4337" s="94">
        <v>296</v>
      </c>
      <c r="H4337" s="2" t="s">
        <v>7781</v>
      </c>
      <c r="I4337" s="2" t="s">
        <v>7782</v>
      </c>
      <c r="J4337" s="2" t="s">
        <v>4403</v>
      </c>
      <c r="K4337" s="194" t="s">
        <v>17</v>
      </c>
      <c r="L4337" s="2">
        <v>35</v>
      </c>
      <c r="M4337" s="194" t="s">
        <v>512</v>
      </c>
      <c r="N4337" s="2" t="s">
        <v>506</v>
      </c>
      <c r="O4337" s="195" t="s">
        <v>520</v>
      </c>
    </row>
    <row r="4338" spans="1:15">
      <c r="A4338" s="7">
        <v>2017</v>
      </c>
      <c r="B4338" s="7" t="s">
        <v>104</v>
      </c>
      <c r="C4338" s="8">
        <f t="shared" si="128"/>
        <v>43081</v>
      </c>
      <c r="D4338" s="7">
        <v>25</v>
      </c>
      <c r="E4338" s="7" t="str">
        <f t="shared" si="127"/>
        <v>S504308125</v>
      </c>
      <c r="F4338" s="3">
        <v>2019</v>
      </c>
      <c r="G4338" s="94">
        <v>240</v>
      </c>
      <c r="H4338" s="2" t="s">
        <v>7261</v>
      </c>
      <c r="I4338" s="2" t="s">
        <v>7783</v>
      </c>
      <c r="J4338" s="2" t="s">
        <v>4881</v>
      </c>
      <c r="K4338" s="194" t="s">
        <v>17</v>
      </c>
      <c r="L4338" s="2">
        <v>27</v>
      </c>
      <c r="M4338" s="194">
        <v>30</v>
      </c>
      <c r="N4338" s="2">
        <v>25</v>
      </c>
      <c r="O4338" s="195">
        <v>45</v>
      </c>
    </row>
    <row r="4339" spans="1:15">
      <c r="A4339" s="7">
        <v>2017</v>
      </c>
      <c r="B4339" s="7" t="s">
        <v>104</v>
      </c>
      <c r="C4339" s="8">
        <f t="shared" si="128"/>
        <v>43081</v>
      </c>
      <c r="D4339" s="7">
        <v>26</v>
      </c>
      <c r="E4339" s="7" t="str">
        <f t="shared" si="127"/>
        <v>S504308126</v>
      </c>
      <c r="F4339" s="3">
        <v>2020</v>
      </c>
      <c r="G4339" s="94">
        <v>220</v>
      </c>
      <c r="H4339" s="2" t="s">
        <v>7784</v>
      </c>
      <c r="I4339" s="2" t="s">
        <v>7165</v>
      </c>
      <c r="J4339" s="2" t="s">
        <v>5190</v>
      </c>
      <c r="K4339" s="194" t="s">
        <v>17</v>
      </c>
      <c r="L4339" s="2">
        <v>24</v>
      </c>
      <c r="M4339" s="194" t="s">
        <v>1229</v>
      </c>
      <c r="N4339" s="2" t="s">
        <v>596</v>
      </c>
      <c r="O4339" s="195">
        <v>50</v>
      </c>
    </row>
    <row r="4340" spans="1:15">
      <c r="A4340" s="7">
        <v>2017</v>
      </c>
      <c r="B4340" s="7" t="s">
        <v>104</v>
      </c>
      <c r="C4340" s="8">
        <f t="shared" si="128"/>
        <v>43081</v>
      </c>
      <c r="D4340" s="7">
        <v>27</v>
      </c>
      <c r="E4340" s="7" t="str">
        <f t="shared" si="127"/>
        <v>S504308127</v>
      </c>
      <c r="F4340" s="3">
        <v>2021</v>
      </c>
      <c r="G4340" s="94">
        <v>205</v>
      </c>
      <c r="H4340" s="2" t="s">
        <v>6294</v>
      </c>
      <c r="I4340" s="2" t="s">
        <v>7785</v>
      </c>
      <c r="J4340" s="2" t="s">
        <v>1018</v>
      </c>
      <c r="K4340" s="194" t="s">
        <v>17</v>
      </c>
      <c r="L4340" s="2">
        <v>19</v>
      </c>
      <c r="M4340" s="194" t="s">
        <v>551</v>
      </c>
      <c r="N4340" s="2" t="s">
        <v>2623</v>
      </c>
      <c r="O4340" s="195" t="s">
        <v>3028</v>
      </c>
    </row>
    <row r="4341" spans="1:15" ht="15.75" thickBot="1">
      <c r="A4341" s="7">
        <v>2017</v>
      </c>
      <c r="B4341" s="7" t="s">
        <v>104</v>
      </c>
      <c r="C4341" s="8">
        <f t="shared" si="128"/>
        <v>43081</v>
      </c>
      <c r="D4341" s="7">
        <v>28</v>
      </c>
      <c r="E4341" s="7" t="str">
        <f t="shared" si="127"/>
        <v>S504308128</v>
      </c>
      <c r="F4341" s="5">
        <v>2022</v>
      </c>
      <c r="G4341" s="95">
        <v>205</v>
      </c>
      <c r="H4341" s="6" t="s">
        <v>7786</v>
      </c>
      <c r="I4341" s="6" t="s">
        <v>3078</v>
      </c>
      <c r="J4341" s="6" t="s">
        <v>7787</v>
      </c>
      <c r="K4341" s="196" t="s">
        <v>17</v>
      </c>
      <c r="L4341" s="6">
        <v>16</v>
      </c>
      <c r="M4341" s="196" t="s">
        <v>2623</v>
      </c>
      <c r="N4341" s="6" t="s">
        <v>3695</v>
      </c>
      <c r="O4341" s="197" t="s">
        <v>2623</v>
      </c>
    </row>
    <row r="4342" spans="1:15" ht="16.5" thickTop="1" thickBot="1">
      <c r="A4342" s="7">
        <v>2017</v>
      </c>
      <c r="B4342" s="7" t="s">
        <v>105</v>
      </c>
      <c r="C4342" s="8">
        <f>C4341+7</f>
        <v>43088</v>
      </c>
      <c r="D4342" s="7">
        <v>1</v>
      </c>
      <c r="E4342" s="7" t="str">
        <f t="shared" si="127"/>
        <v>S51430881</v>
      </c>
      <c r="F4342" s="1" t="s">
        <v>0</v>
      </c>
    </row>
    <row r="4343" spans="1:15" ht="16.5" thickTop="1" thickBot="1">
      <c r="A4343" s="7">
        <v>2017</v>
      </c>
      <c r="B4343" s="7" t="s">
        <v>105</v>
      </c>
      <c r="C4343" s="8">
        <f t="shared" si="128"/>
        <v>43088</v>
      </c>
      <c r="D4343" s="7">
        <v>2</v>
      </c>
      <c r="E4343" s="7" t="str">
        <f t="shared" si="127"/>
        <v>S51430882</v>
      </c>
      <c r="F4343" s="338" t="s">
        <v>1</v>
      </c>
      <c r="G4343" s="341" t="s">
        <v>2</v>
      </c>
      <c r="H4343" s="342"/>
      <c r="I4343" s="342"/>
      <c r="J4343" s="343"/>
      <c r="K4343" s="344" t="s">
        <v>3</v>
      </c>
      <c r="L4343" s="343"/>
      <c r="M4343" s="344" t="s">
        <v>144</v>
      </c>
      <c r="N4343" s="342"/>
      <c r="O4343" s="342"/>
    </row>
    <row r="4344" spans="1:15" ht="18" customHeight="1" thickBot="1">
      <c r="A4344" s="7">
        <v>2017</v>
      </c>
      <c r="B4344" s="7" t="s">
        <v>105</v>
      </c>
      <c r="C4344" s="8">
        <f t="shared" si="128"/>
        <v>43088</v>
      </c>
      <c r="D4344" s="7">
        <v>3</v>
      </c>
      <c r="E4344" s="7" t="str">
        <f t="shared" si="127"/>
        <v>S51430883</v>
      </c>
      <c r="F4344" s="339"/>
      <c r="G4344" s="345" t="s">
        <v>5</v>
      </c>
      <c r="H4344" s="347" t="s">
        <v>145</v>
      </c>
      <c r="I4344" s="348"/>
      <c r="J4344" s="349"/>
      <c r="K4344" s="350" t="s">
        <v>6</v>
      </c>
      <c r="L4344" s="352" t="s">
        <v>7</v>
      </c>
      <c r="M4344" s="350" t="s">
        <v>8</v>
      </c>
      <c r="N4344" s="354" t="s">
        <v>146</v>
      </c>
      <c r="O4344" s="356" t="s">
        <v>147</v>
      </c>
    </row>
    <row r="4345" spans="1:15" ht="15.75" thickBot="1">
      <c r="A4345" s="7">
        <v>2017</v>
      </c>
      <c r="B4345" s="7" t="s">
        <v>105</v>
      </c>
      <c r="C4345" s="8">
        <f t="shared" si="128"/>
        <v>43088</v>
      </c>
      <c r="D4345" s="7">
        <v>4</v>
      </c>
      <c r="E4345" s="7" t="str">
        <f t="shared" si="127"/>
        <v>S51430884</v>
      </c>
      <c r="F4345" s="340"/>
      <c r="G4345" s="346"/>
      <c r="H4345" s="191" t="s">
        <v>9</v>
      </c>
      <c r="I4345" s="192" t="s">
        <v>18</v>
      </c>
      <c r="J4345" s="193" t="s">
        <v>11</v>
      </c>
      <c r="K4345" s="351"/>
      <c r="L4345" s="353"/>
      <c r="M4345" s="351"/>
      <c r="N4345" s="355"/>
      <c r="O4345" s="357"/>
    </row>
    <row r="4346" spans="1:15">
      <c r="A4346" s="7">
        <v>2017</v>
      </c>
      <c r="B4346" s="7" t="s">
        <v>105</v>
      </c>
      <c r="C4346" s="8">
        <f t="shared" si="128"/>
        <v>43088</v>
      </c>
      <c r="D4346" s="7">
        <v>5</v>
      </c>
      <c r="E4346" s="7" t="str">
        <f t="shared" si="127"/>
        <v>S51430885</v>
      </c>
      <c r="F4346" s="3" t="s">
        <v>12</v>
      </c>
      <c r="G4346" s="2" t="s">
        <v>7788</v>
      </c>
      <c r="H4346" s="2" t="s">
        <v>7788</v>
      </c>
      <c r="I4346" s="2" t="s">
        <v>7789</v>
      </c>
      <c r="J4346" s="2" t="s">
        <v>7283</v>
      </c>
      <c r="K4346" s="194" t="s">
        <v>13</v>
      </c>
      <c r="L4346" s="2">
        <v>58</v>
      </c>
      <c r="M4346" s="194" t="s">
        <v>585</v>
      </c>
      <c r="N4346" s="2" t="s">
        <v>585</v>
      </c>
      <c r="O4346" s="195" t="s">
        <v>1677</v>
      </c>
    </row>
    <row r="4347" spans="1:15">
      <c r="A4347" s="7">
        <v>2017</v>
      </c>
      <c r="B4347" s="7" t="s">
        <v>105</v>
      </c>
      <c r="C4347" s="8">
        <f t="shared" si="128"/>
        <v>43088</v>
      </c>
      <c r="D4347" s="7">
        <v>6</v>
      </c>
      <c r="E4347" s="7" t="str">
        <f t="shared" si="127"/>
        <v>S51430886</v>
      </c>
      <c r="F4347" s="4">
        <v>43070</v>
      </c>
      <c r="G4347" s="2" t="s">
        <v>7790</v>
      </c>
      <c r="H4347" s="2" t="s">
        <v>7790</v>
      </c>
      <c r="I4347" s="2" t="s">
        <v>7791</v>
      </c>
      <c r="J4347" s="2" t="s">
        <v>3061</v>
      </c>
      <c r="K4347" s="194" t="s">
        <v>13</v>
      </c>
      <c r="L4347" s="2">
        <v>60</v>
      </c>
      <c r="M4347" s="194" t="s">
        <v>519</v>
      </c>
      <c r="N4347" s="2">
        <v>0</v>
      </c>
      <c r="O4347" s="195" t="s">
        <v>1844</v>
      </c>
    </row>
    <row r="4348" spans="1:15">
      <c r="A4348" s="7">
        <v>2017</v>
      </c>
      <c r="B4348" s="7" t="s">
        <v>105</v>
      </c>
      <c r="C4348" s="8">
        <f t="shared" si="128"/>
        <v>43088</v>
      </c>
      <c r="D4348" s="7">
        <v>7</v>
      </c>
      <c r="E4348" s="7" t="str">
        <f t="shared" si="127"/>
        <v>S51430887</v>
      </c>
      <c r="F4348" s="4">
        <v>43101</v>
      </c>
      <c r="G4348" s="2" t="s">
        <v>7792</v>
      </c>
      <c r="H4348" s="2" t="s">
        <v>7792</v>
      </c>
      <c r="I4348" s="2" t="s">
        <v>7793</v>
      </c>
      <c r="J4348" s="2" t="s">
        <v>3899</v>
      </c>
      <c r="K4348" s="194" t="s">
        <v>13</v>
      </c>
      <c r="L4348" s="2">
        <v>56</v>
      </c>
      <c r="M4348" s="194" t="s">
        <v>2151</v>
      </c>
      <c r="N4348" s="2" t="s">
        <v>1831</v>
      </c>
      <c r="O4348" s="195" t="s">
        <v>730</v>
      </c>
    </row>
    <row r="4349" spans="1:15">
      <c r="A4349" s="7">
        <v>2017</v>
      </c>
      <c r="B4349" s="7" t="s">
        <v>105</v>
      </c>
      <c r="C4349" s="8">
        <f t="shared" si="128"/>
        <v>43088</v>
      </c>
      <c r="D4349" s="7">
        <v>8</v>
      </c>
      <c r="E4349" s="7" t="str">
        <f t="shared" si="127"/>
        <v>S51430888</v>
      </c>
      <c r="F4349" s="4">
        <v>43132</v>
      </c>
      <c r="G4349" s="2" t="s">
        <v>7794</v>
      </c>
      <c r="H4349" s="2" t="s">
        <v>7794</v>
      </c>
      <c r="I4349" s="2" t="s">
        <v>7795</v>
      </c>
      <c r="J4349" s="2" t="s">
        <v>2575</v>
      </c>
      <c r="K4349" s="194" t="s">
        <v>13</v>
      </c>
      <c r="L4349" s="2">
        <v>54</v>
      </c>
      <c r="M4349" s="194" t="s">
        <v>731</v>
      </c>
      <c r="N4349" s="2">
        <v>0</v>
      </c>
      <c r="O4349" s="195" t="s">
        <v>740</v>
      </c>
    </row>
    <row r="4350" spans="1:15">
      <c r="A4350" s="7">
        <v>2017</v>
      </c>
      <c r="B4350" s="7" t="s">
        <v>105</v>
      </c>
      <c r="C4350" s="8">
        <f t="shared" si="128"/>
        <v>43088</v>
      </c>
      <c r="D4350" s="7">
        <v>9</v>
      </c>
      <c r="E4350" s="7" t="str">
        <f t="shared" si="127"/>
        <v>S51430889</v>
      </c>
      <c r="F4350" s="4">
        <v>43160</v>
      </c>
      <c r="G4350" s="2" t="s">
        <v>7796</v>
      </c>
      <c r="H4350" s="2" t="s">
        <v>7796</v>
      </c>
      <c r="I4350" s="2" t="s">
        <v>413</v>
      </c>
      <c r="J4350" s="2" t="s">
        <v>7797</v>
      </c>
      <c r="K4350" s="194" t="s">
        <v>13</v>
      </c>
      <c r="L4350" s="2">
        <v>54</v>
      </c>
      <c r="M4350" s="194">
        <v>50</v>
      </c>
      <c r="N4350" s="2" t="s">
        <v>343</v>
      </c>
      <c r="O4350" s="195" t="s">
        <v>1795</v>
      </c>
    </row>
    <row r="4351" spans="1:15">
      <c r="A4351" s="7">
        <v>2017</v>
      </c>
      <c r="B4351" s="7" t="s">
        <v>105</v>
      </c>
      <c r="C4351" s="8">
        <f t="shared" si="128"/>
        <v>43088</v>
      </c>
      <c r="D4351" s="7">
        <v>10</v>
      </c>
      <c r="E4351" s="7" t="str">
        <f t="shared" si="127"/>
        <v>S514308810</v>
      </c>
      <c r="F4351" s="3" t="s">
        <v>151</v>
      </c>
      <c r="G4351" s="2" t="s">
        <v>7798</v>
      </c>
      <c r="H4351" s="2" t="s">
        <v>7798</v>
      </c>
      <c r="I4351" s="2" t="s">
        <v>7799</v>
      </c>
      <c r="J4351" s="2" t="s">
        <v>1564</v>
      </c>
      <c r="K4351" s="194" t="s">
        <v>13</v>
      </c>
      <c r="L4351" s="2">
        <v>45</v>
      </c>
      <c r="M4351" s="194" t="s">
        <v>1181</v>
      </c>
      <c r="N4351" s="2" t="s">
        <v>518</v>
      </c>
      <c r="O4351" s="195" t="s">
        <v>736</v>
      </c>
    </row>
    <row r="4352" spans="1:15">
      <c r="A4352" s="7">
        <v>2017</v>
      </c>
      <c r="B4352" s="7" t="s">
        <v>105</v>
      </c>
      <c r="C4352" s="8">
        <f t="shared" si="128"/>
        <v>43088</v>
      </c>
      <c r="D4352" s="7">
        <v>11</v>
      </c>
      <c r="E4352" s="7" t="str">
        <f t="shared" si="127"/>
        <v>S514308811</v>
      </c>
      <c r="F4352" s="3">
        <v>2019</v>
      </c>
      <c r="G4352" s="2" t="s">
        <v>7800</v>
      </c>
      <c r="H4352" s="2" t="s">
        <v>7800</v>
      </c>
      <c r="I4352" s="2" t="s">
        <v>7801</v>
      </c>
      <c r="J4352" s="2" t="s">
        <v>763</v>
      </c>
      <c r="K4352" s="194" t="s">
        <v>13</v>
      </c>
      <c r="L4352" s="2">
        <v>35</v>
      </c>
      <c r="M4352" s="194" t="s">
        <v>787</v>
      </c>
      <c r="N4352" s="2" t="s">
        <v>601</v>
      </c>
      <c r="O4352" s="195" t="s">
        <v>580</v>
      </c>
    </row>
    <row r="4353" spans="1:15">
      <c r="A4353" s="7">
        <v>2017</v>
      </c>
      <c r="B4353" s="7" t="s">
        <v>105</v>
      </c>
      <c r="C4353" s="8">
        <f t="shared" si="128"/>
        <v>43088</v>
      </c>
      <c r="D4353" s="7">
        <v>12</v>
      </c>
      <c r="E4353" s="7" t="str">
        <f t="shared" si="127"/>
        <v>S514308812</v>
      </c>
      <c r="F4353" s="3">
        <v>2020</v>
      </c>
      <c r="G4353" s="2" t="s">
        <v>5466</v>
      </c>
      <c r="H4353" s="2" t="s">
        <v>5466</v>
      </c>
      <c r="I4353" s="2" t="s">
        <v>7802</v>
      </c>
      <c r="J4353" s="2" t="s">
        <v>1073</v>
      </c>
      <c r="K4353" s="194" t="s">
        <v>13</v>
      </c>
      <c r="L4353" s="2">
        <v>29</v>
      </c>
      <c r="M4353" s="194" t="s">
        <v>1229</v>
      </c>
      <c r="N4353" s="2">
        <v>50</v>
      </c>
      <c r="O4353" s="195" t="s">
        <v>596</v>
      </c>
    </row>
    <row r="4354" spans="1:15">
      <c r="A4354" s="7">
        <v>2017</v>
      </c>
      <c r="B4354" s="7" t="s">
        <v>105</v>
      </c>
      <c r="C4354" s="8">
        <f t="shared" si="128"/>
        <v>43088</v>
      </c>
      <c r="D4354" s="7">
        <v>13</v>
      </c>
      <c r="E4354" s="7" t="str">
        <f t="shared" si="127"/>
        <v>S514308813</v>
      </c>
      <c r="F4354" s="3">
        <v>2021</v>
      </c>
      <c r="G4354" s="2" t="s">
        <v>7803</v>
      </c>
      <c r="H4354" s="2" t="s">
        <v>7803</v>
      </c>
      <c r="I4354" s="2" t="s">
        <v>5748</v>
      </c>
      <c r="J4354" s="2" t="s">
        <v>1430</v>
      </c>
      <c r="K4354" s="194" t="s">
        <v>13</v>
      </c>
      <c r="L4354" s="2">
        <v>28</v>
      </c>
      <c r="M4354" s="194">
        <v>25</v>
      </c>
      <c r="N4354" s="2" t="s">
        <v>1691</v>
      </c>
      <c r="O4354" s="195" t="s">
        <v>340</v>
      </c>
    </row>
    <row r="4355" spans="1:15" ht="15.75" thickBot="1">
      <c r="A4355" s="7">
        <v>2017</v>
      </c>
      <c r="B4355" s="7" t="s">
        <v>105</v>
      </c>
      <c r="C4355" s="8">
        <f t="shared" si="128"/>
        <v>43088</v>
      </c>
      <c r="D4355" s="7">
        <v>14</v>
      </c>
      <c r="E4355" s="7" t="str">
        <f t="shared" si="127"/>
        <v>S514308814</v>
      </c>
      <c r="F4355" s="5">
        <v>2022</v>
      </c>
      <c r="G4355" s="6" t="s">
        <v>7804</v>
      </c>
      <c r="H4355" s="6" t="s">
        <v>7804</v>
      </c>
      <c r="I4355" s="6" t="s">
        <v>7805</v>
      </c>
      <c r="J4355" s="6" t="s">
        <v>2197</v>
      </c>
      <c r="K4355" s="196" t="s">
        <v>13</v>
      </c>
      <c r="L4355" s="6">
        <v>24</v>
      </c>
      <c r="M4355" s="196" t="s">
        <v>626</v>
      </c>
      <c r="N4355" s="6" t="s">
        <v>1180</v>
      </c>
      <c r="O4355" s="197" t="s">
        <v>922</v>
      </c>
    </row>
    <row r="4356" spans="1:15" ht="16.5" thickTop="1" thickBot="1">
      <c r="A4356" s="7">
        <v>2017</v>
      </c>
      <c r="B4356" s="7" t="s">
        <v>105</v>
      </c>
      <c r="C4356" s="8">
        <f t="shared" si="128"/>
        <v>43088</v>
      </c>
      <c r="D4356" s="7">
        <v>15</v>
      </c>
      <c r="E4356" s="7" t="str">
        <f t="shared" si="127"/>
        <v>S514308815</v>
      </c>
      <c r="F4356" s="1" t="s">
        <v>15</v>
      </c>
    </row>
    <row r="4357" spans="1:15" ht="16.5" thickTop="1" thickBot="1">
      <c r="A4357" s="7">
        <v>2017</v>
      </c>
      <c r="B4357" s="7" t="s">
        <v>105</v>
      </c>
      <c r="C4357" s="8">
        <f t="shared" si="128"/>
        <v>43088</v>
      </c>
      <c r="D4357" s="7">
        <v>16</v>
      </c>
      <c r="E4357" s="7" t="str">
        <f t="shared" si="127"/>
        <v>S514308816</v>
      </c>
      <c r="F4357" s="338" t="s">
        <v>1</v>
      </c>
      <c r="G4357" s="341" t="s">
        <v>2</v>
      </c>
      <c r="H4357" s="342"/>
      <c r="I4357" s="342"/>
      <c r="J4357" s="343"/>
      <c r="K4357" s="344" t="s">
        <v>3</v>
      </c>
      <c r="L4357" s="343"/>
      <c r="M4357" s="344" t="s">
        <v>144</v>
      </c>
      <c r="N4357" s="342"/>
      <c r="O4357" s="342"/>
    </row>
    <row r="4358" spans="1:15" ht="18" customHeight="1" thickBot="1">
      <c r="A4358" s="7">
        <v>2017</v>
      </c>
      <c r="B4358" s="7" t="s">
        <v>105</v>
      </c>
      <c r="C4358" s="8">
        <f t="shared" si="128"/>
        <v>43088</v>
      </c>
      <c r="D4358" s="7">
        <v>17</v>
      </c>
      <c r="E4358" s="7" t="str">
        <f t="shared" si="127"/>
        <v>S514308817</v>
      </c>
      <c r="F4358" s="339"/>
      <c r="G4358" s="345" t="s">
        <v>5</v>
      </c>
      <c r="H4358" s="347" t="s">
        <v>145</v>
      </c>
      <c r="I4358" s="348"/>
      <c r="J4358" s="349"/>
      <c r="K4358" s="350" t="s">
        <v>6</v>
      </c>
      <c r="L4358" s="352" t="s">
        <v>7</v>
      </c>
      <c r="M4358" s="350" t="s">
        <v>8</v>
      </c>
      <c r="N4358" s="354" t="s">
        <v>146</v>
      </c>
      <c r="O4358" s="356" t="s">
        <v>147</v>
      </c>
    </row>
    <row r="4359" spans="1:15" ht="15.75" thickBot="1">
      <c r="A4359" s="7">
        <v>2017</v>
      </c>
      <c r="B4359" s="7" t="s">
        <v>105</v>
      </c>
      <c r="C4359" s="8">
        <f t="shared" si="128"/>
        <v>43088</v>
      </c>
      <c r="D4359" s="7">
        <v>18</v>
      </c>
      <c r="E4359" s="7" t="str">
        <f t="shared" si="127"/>
        <v>S514308818</v>
      </c>
      <c r="F4359" s="340"/>
      <c r="G4359" s="346"/>
      <c r="H4359" s="191" t="s">
        <v>9</v>
      </c>
      <c r="I4359" s="192" t="s">
        <v>18</v>
      </c>
      <c r="J4359" s="193" t="s">
        <v>11</v>
      </c>
      <c r="K4359" s="351"/>
      <c r="L4359" s="353"/>
      <c r="M4359" s="351"/>
      <c r="N4359" s="355"/>
      <c r="O4359" s="357"/>
    </row>
    <row r="4360" spans="1:15">
      <c r="A4360" s="7">
        <v>2017</v>
      </c>
      <c r="B4360" s="7" t="s">
        <v>105</v>
      </c>
      <c r="C4360" s="8">
        <f t="shared" si="128"/>
        <v>43088</v>
      </c>
      <c r="D4360" s="7">
        <v>19</v>
      </c>
      <c r="E4360" s="7" t="str">
        <f t="shared" si="127"/>
        <v>S514308819</v>
      </c>
      <c r="F4360" s="3" t="s">
        <v>16</v>
      </c>
      <c r="G4360" s="2" t="s">
        <v>7806</v>
      </c>
      <c r="H4360" s="2" t="s">
        <v>7806</v>
      </c>
      <c r="I4360" s="2" t="s">
        <v>4404</v>
      </c>
      <c r="J4360" s="2" t="s">
        <v>665</v>
      </c>
      <c r="K4360" s="194" t="s">
        <v>13</v>
      </c>
      <c r="L4360" s="2">
        <v>51</v>
      </c>
      <c r="M4360" s="194">
        <v>10</v>
      </c>
      <c r="N4360" s="2">
        <v>35</v>
      </c>
      <c r="O4360" s="195">
        <v>55</v>
      </c>
    </row>
    <row r="4361" spans="1:15">
      <c r="A4361" s="7">
        <v>2017</v>
      </c>
      <c r="B4361" s="7" t="s">
        <v>105</v>
      </c>
      <c r="C4361" s="8">
        <f t="shared" si="128"/>
        <v>43088</v>
      </c>
      <c r="D4361" s="7">
        <v>20</v>
      </c>
      <c r="E4361" s="7" t="str">
        <f t="shared" si="127"/>
        <v>S514308820</v>
      </c>
      <c r="F4361" s="4">
        <v>43070</v>
      </c>
      <c r="G4361" s="2" t="s">
        <v>7807</v>
      </c>
      <c r="H4361" s="2" t="s">
        <v>7807</v>
      </c>
      <c r="I4361" s="2" t="s">
        <v>7808</v>
      </c>
      <c r="J4361" s="2" t="s">
        <v>7809</v>
      </c>
      <c r="K4361" s="194" t="s">
        <v>13</v>
      </c>
      <c r="L4361" s="2">
        <v>49</v>
      </c>
      <c r="M4361" s="194">
        <v>0</v>
      </c>
      <c r="N4361" s="2" t="s">
        <v>333</v>
      </c>
      <c r="O4361" s="195" t="s">
        <v>2569</v>
      </c>
    </row>
    <row r="4362" spans="1:15">
      <c r="A4362" s="7">
        <v>2017</v>
      </c>
      <c r="B4362" s="7" t="s">
        <v>105</v>
      </c>
      <c r="C4362" s="8">
        <f t="shared" si="128"/>
        <v>43088</v>
      </c>
      <c r="D4362" s="7">
        <v>21</v>
      </c>
      <c r="E4362" s="7" t="str">
        <f t="shared" si="127"/>
        <v>S514308821</v>
      </c>
      <c r="F4362" s="4">
        <v>43101</v>
      </c>
      <c r="G4362" s="2" t="s">
        <v>7810</v>
      </c>
      <c r="H4362" s="2" t="s">
        <v>7810</v>
      </c>
      <c r="I4362" s="2" t="s">
        <v>7263</v>
      </c>
      <c r="J4362" s="2" t="s">
        <v>7811</v>
      </c>
      <c r="K4362" s="194" t="s">
        <v>13</v>
      </c>
      <c r="L4362" s="2">
        <v>39</v>
      </c>
      <c r="M4362" s="194" t="s">
        <v>525</v>
      </c>
      <c r="N4362" s="2">
        <v>0</v>
      </c>
      <c r="O4362" s="195" t="s">
        <v>2071</v>
      </c>
    </row>
    <row r="4363" spans="1:15">
      <c r="A4363" s="7">
        <v>2017</v>
      </c>
      <c r="B4363" s="7" t="s">
        <v>105</v>
      </c>
      <c r="C4363" s="8">
        <f t="shared" si="128"/>
        <v>43088</v>
      </c>
      <c r="D4363" s="7">
        <v>22</v>
      </c>
      <c r="E4363" s="7" t="str">
        <f t="shared" si="127"/>
        <v>S514308822</v>
      </c>
      <c r="F4363" s="4">
        <v>43132</v>
      </c>
      <c r="G4363" s="2" t="s">
        <v>7812</v>
      </c>
      <c r="H4363" s="2" t="s">
        <v>7812</v>
      </c>
      <c r="I4363" s="2" t="s">
        <v>7813</v>
      </c>
      <c r="J4363" s="2" t="s">
        <v>7814</v>
      </c>
      <c r="K4363" s="194" t="s">
        <v>13</v>
      </c>
      <c r="L4363" s="2">
        <v>37</v>
      </c>
      <c r="M4363" s="194" t="s">
        <v>893</v>
      </c>
      <c r="N4363" s="2">
        <v>0</v>
      </c>
      <c r="O4363" s="195" t="s">
        <v>478</v>
      </c>
    </row>
    <row r="4364" spans="1:15">
      <c r="A4364" s="7">
        <v>2017</v>
      </c>
      <c r="B4364" s="7" t="s">
        <v>105</v>
      </c>
      <c r="C4364" s="8">
        <f t="shared" si="128"/>
        <v>43088</v>
      </c>
      <c r="D4364" s="7">
        <v>23</v>
      </c>
      <c r="E4364" s="7" t="str">
        <f t="shared" si="127"/>
        <v>S514308823</v>
      </c>
      <c r="F4364" s="4">
        <v>43160</v>
      </c>
      <c r="G4364" s="2" t="s">
        <v>7815</v>
      </c>
      <c r="H4364" s="2" t="s">
        <v>7815</v>
      </c>
      <c r="I4364" s="2" t="s">
        <v>7816</v>
      </c>
      <c r="J4364" s="2" t="s">
        <v>7817</v>
      </c>
      <c r="K4364" s="194" t="s">
        <v>13</v>
      </c>
      <c r="L4364" s="2">
        <v>35</v>
      </c>
      <c r="M4364" s="194">
        <v>50</v>
      </c>
      <c r="N4364" s="2">
        <v>0</v>
      </c>
      <c r="O4364" s="195">
        <v>50</v>
      </c>
    </row>
    <row r="4365" spans="1:15">
      <c r="A4365" s="7">
        <v>2017</v>
      </c>
      <c r="B4365" s="7" t="s">
        <v>105</v>
      </c>
      <c r="C4365" s="8">
        <f t="shared" si="128"/>
        <v>43088</v>
      </c>
      <c r="D4365" s="7">
        <v>24</v>
      </c>
      <c r="E4365" s="7" t="str">
        <f t="shared" si="127"/>
        <v>S514308824</v>
      </c>
      <c r="F4365" s="3" t="s">
        <v>151</v>
      </c>
      <c r="G4365" s="2" t="s">
        <v>6595</v>
      </c>
      <c r="H4365" s="2" t="s">
        <v>6595</v>
      </c>
      <c r="I4365" s="2" t="s">
        <v>7818</v>
      </c>
      <c r="J4365" s="2" t="s">
        <v>2904</v>
      </c>
      <c r="K4365" s="194" t="s">
        <v>13</v>
      </c>
      <c r="L4365" s="2">
        <v>33</v>
      </c>
      <c r="M4365" s="194" t="s">
        <v>379</v>
      </c>
      <c r="N4365" s="2" t="s">
        <v>333</v>
      </c>
      <c r="O4365" s="195" t="s">
        <v>380</v>
      </c>
    </row>
    <row r="4366" spans="1:15">
      <c r="A4366" s="7">
        <v>2017</v>
      </c>
      <c r="B4366" s="7" t="s">
        <v>105</v>
      </c>
      <c r="C4366" s="8">
        <f t="shared" si="128"/>
        <v>43088</v>
      </c>
      <c r="D4366" s="7">
        <v>25</v>
      </c>
      <c r="E4366" s="7" t="str">
        <f t="shared" si="127"/>
        <v>S514308825</v>
      </c>
      <c r="F4366" s="3">
        <v>2019</v>
      </c>
      <c r="G4366" s="2" t="s">
        <v>7819</v>
      </c>
      <c r="H4366" s="2" t="s">
        <v>7819</v>
      </c>
      <c r="I4366" s="2" t="s">
        <v>7820</v>
      </c>
      <c r="J4366" s="2" t="s">
        <v>7821</v>
      </c>
      <c r="K4366" s="194" t="s">
        <v>13</v>
      </c>
      <c r="L4366" s="2">
        <v>32</v>
      </c>
      <c r="M4366" s="194" t="s">
        <v>2623</v>
      </c>
      <c r="N4366" s="2" t="s">
        <v>3695</v>
      </c>
      <c r="O4366" s="195" t="s">
        <v>2623</v>
      </c>
    </row>
    <row r="4367" spans="1:15">
      <c r="A4367" s="7">
        <v>2017</v>
      </c>
      <c r="B4367" s="7" t="s">
        <v>105</v>
      </c>
      <c r="C4367" s="8">
        <f t="shared" si="128"/>
        <v>43088</v>
      </c>
      <c r="D4367" s="7">
        <v>26</v>
      </c>
      <c r="E4367" s="7" t="str">
        <f t="shared" ref="E4367:E4397" si="129">B4367&amp;C4367&amp;D4367</f>
        <v>S514308826</v>
      </c>
      <c r="F4367" s="3">
        <v>2020</v>
      </c>
      <c r="G4367" s="2" t="s">
        <v>7822</v>
      </c>
      <c r="H4367" s="2" t="s">
        <v>7822</v>
      </c>
      <c r="I4367" s="2" t="s">
        <v>7823</v>
      </c>
      <c r="J4367" s="2" t="s">
        <v>2179</v>
      </c>
      <c r="K4367" s="194" t="s">
        <v>13</v>
      </c>
      <c r="L4367" s="2">
        <v>28</v>
      </c>
      <c r="M4367" s="194">
        <v>30</v>
      </c>
      <c r="N4367" s="2">
        <v>40</v>
      </c>
      <c r="O4367" s="195">
        <v>30</v>
      </c>
    </row>
    <row r="4368" spans="1:15">
      <c r="A4368" s="7">
        <v>2017</v>
      </c>
      <c r="B4368" s="7" t="s">
        <v>105</v>
      </c>
      <c r="C4368" s="8">
        <f t="shared" si="128"/>
        <v>43088</v>
      </c>
      <c r="D4368" s="7">
        <v>27</v>
      </c>
      <c r="E4368" s="7" t="str">
        <f t="shared" si="129"/>
        <v>S514308827</v>
      </c>
      <c r="F4368" s="3">
        <v>2021</v>
      </c>
      <c r="G4368" s="2" t="s">
        <v>7824</v>
      </c>
      <c r="H4368" s="2" t="s">
        <v>7824</v>
      </c>
      <c r="I4368" s="2" t="s">
        <v>6806</v>
      </c>
      <c r="J4368" s="2" t="s">
        <v>1895</v>
      </c>
      <c r="K4368" s="194" t="s">
        <v>13</v>
      </c>
      <c r="L4368" s="2">
        <v>27</v>
      </c>
      <c r="M4368" s="194" t="s">
        <v>2623</v>
      </c>
      <c r="N4368" s="2" t="s">
        <v>3695</v>
      </c>
      <c r="O4368" s="195" t="s">
        <v>2623</v>
      </c>
    </row>
    <row r="4369" spans="1:15" ht="15.75" thickBot="1">
      <c r="A4369" s="7">
        <v>2017</v>
      </c>
      <c r="B4369" s="7" t="s">
        <v>105</v>
      </c>
      <c r="C4369" s="8">
        <f t="shared" si="128"/>
        <v>43088</v>
      </c>
      <c r="D4369" s="7">
        <v>28</v>
      </c>
      <c r="E4369" s="7" t="str">
        <f t="shared" si="129"/>
        <v>S514308828</v>
      </c>
      <c r="F4369" s="5">
        <v>2022</v>
      </c>
      <c r="G4369" s="6" t="s">
        <v>5392</v>
      </c>
      <c r="H4369" s="6" t="s">
        <v>5392</v>
      </c>
      <c r="I4369" s="6" t="s">
        <v>7825</v>
      </c>
      <c r="J4369" s="6" t="s">
        <v>1482</v>
      </c>
      <c r="K4369" s="196" t="s">
        <v>13</v>
      </c>
      <c r="L4369" s="6">
        <v>22</v>
      </c>
      <c r="M4369" s="196" t="s">
        <v>301</v>
      </c>
      <c r="N4369" s="6">
        <v>50</v>
      </c>
      <c r="O4369" s="197" t="s">
        <v>340</v>
      </c>
    </row>
    <row r="4370" spans="1:15" ht="16.5" thickTop="1" thickBot="1">
      <c r="A4370" s="7">
        <v>2017</v>
      </c>
      <c r="B4370" s="7" t="s">
        <v>106</v>
      </c>
      <c r="C4370" s="8">
        <f>C4369+8</f>
        <v>43096</v>
      </c>
      <c r="D4370" s="7">
        <v>1</v>
      </c>
      <c r="E4370" s="7" t="str">
        <f t="shared" si="129"/>
        <v>S52430961</v>
      </c>
      <c r="F4370" s="1" t="s">
        <v>0</v>
      </c>
    </row>
    <row r="4371" spans="1:15" ht="16.5" thickTop="1" thickBot="1">
      <c r="A4371" s="7">
        <v>2017</v>
      </c>
      <c r="B4371" s="7" t="s">
        <v>106</v>
      </c>
      <c r="C4371" s="8">
        <f>C4370</f>
        <v>43096</v>
      </c>
      <c r="D4371" s="7">
        <v>2</v>
      </c>
      <c r="E4371" s="7" t="str">
        <f t="shared" si="129"/>
        <v>S52430962</v>
      </c>
      <c r="F4371" s="338" t="s">
        <v>1</v>
      </c>
      <c r="G4371" s="341" t="s">
        <v>2</v>
      </c>
      <c r="H4371" s="342" t="s">
        <v>3</v>
      </c>
      <c r="I4371" s="342" t="s">
        <v>4</v>
      </c>
      <c r="J4371" s="343"/>
      <c r="K4371" s="344"/>
      <c r="L4371" s="343"/>
      <c r="M4371" s="344"/>
      <c r="N4371" s="342"/>
      <c r="O4371" s="342"/>
    </row>
    <row r="4372" spans="1:15" ht="15.75" thickBot="1">
      <c r="A4372" s="7">
        <v>2017</v>
      </c>
      <c r="B4372" s="7" t="s">
        <v>106</v>
      </c>
      <c r="C4372" s="8">
        <f t="shared" ref="C4372:C4425" si="130">C4371</f>
        <v>43096</v>
      </c>
      <c r="D4372" s="7">
        <v>3</v>
      </c>
      <c r="E4372" s="7" t="str">
        <f t="shared" si="129"/>
        <v>S52430963</v>
      </c>
      <c r="F4372" s="339" t="s">
        <v>5</v>
      </c>
      <c r="G4372" s="345" t="s">
        <v>145</v>
      </c>
      <c r="H4372" s="347" t="s">
        <v>6</v>
      </c>
      <c r="I4372" s="348" t="s">
        <v>7</v>
      </c>
      <c r="J4372" s="349" t="s">
        <v>8</v>
      </c>
      <c r="K4372" s="350" t="s">
        <v>146</v>
      </c>
      <c r="L4372" s="352" t="s">
        <v>147</v>
      </c>
      <c r="M4372" s="350"/>
      <c r="N4372" s="354"/>
      <c r="O4372" s="356"/>
    </row>
    <row r="4373" spans="1:15" ht="15.75" thickBot="1">
      <c r="A4373" s="7">
        <v>2017</v>
      </c>
      <c r="B4373" s="7" t="s">
        <v>106</v>
      </c>
      <c r="C4373" s="8">
        <f t="shared" si="130"/>
        <v>43096</v>
      </c>
      <c r="D4373" s="7">
        <v>4</v>
      </c>
      <c r="E4373" s="7" t="str">
        <f t="shared" si="129"/>
        <v>S52430964</v>
      </c>
      <c r="F4373" s="340" t="s">
        <v>159</v>
      </c>
      <c r="G4373" s="346" t="s">
        <v>160</v>
      </c>
      <c r="H4373" s="191" t="s">
        <v>161</v>
      </c>
      <c r="I4373" s="192"/>
      <c r="J4373" s="193"/>
      <c r="K4373" s="351"/>
      <c r="L4373" s="353"/>
      <c r="M4373" s="351"/>
      <c r="N4373" s="355"/>
      <c r="O4373" s="357"/>
    </row>
    <row r="4374" spans="1:15">
      <c r="A4374" s="7">
        <v>2017</v>
      </c>
      <c r="B4374" s="7" t="s">
        <v>106</v>
      </c>
      <c r="C4374" s="8">
        <f t="shared" si="130"/>
        <v>43096</v>
      </c>
      <c r="D4374" s="7">
        <v>5</v>
      </c>
      <c r="E4374" s="7" t="str">
        <f t="shared" si="129"/>
        <v>S52430965</v>
      </c>
      <c r="F4374" s="3" t="s">
        <v>12</v>
      </c>
      <c r="G4374" s="2" t="s">
        <v>7826</v>
      </c>
      <c r="H4374" s="2" t="s">
        <v>7826</v>
      </c>
      <c r="I4374" s="2" t="s">
        <v>7827</v>
      </c>
      <c r="J4374" s="2" t="s">
        <v>7828</v>
      </c>
      <c r="K4374" s="198" t="s">
        <v>13</v>
      </c>
      <c r="L4374" s="199">
        <v>55</v>
      </c>
      <c r="M4374" s="194" t="s">
        <v>4637</v>
      </c>
      <c r="N4374" s="2" t="s">
        <v>4213</v>
      </c>
      <c r="O4374" s="195" t="s">
        <v>1030</v>
      </c>
    </row>
    <row r="4375" spans="1:15">
      <c r="A4375" s="7">
        <v>2017</v>
      </c>
      <c r="B4375" s="7" t="s">
        <v>106</v>
      </c>
      <c r="C4375" s="8">
        <f t="shared" si="130"/>
        <v>43096</v>
      </c>
      <c r="D4375" s="7">
        <v>6</v>
      </c>
      <c r="E4375" s="7" t="str">
        <f t="shared" si="129"/>
        <v>S52430966</v>
      </c>
      <c r="F4375" s="4">
        <v>43070</v>
      </c>
      <c r="G4375" s="2" t="s">
        <v>7829</v>
      </c>
      <c r="H4375" s="2" t="s">
        <v>7829</v>
      </c>
      <c r="I4375" s="2" t="s">
        <v>7830</v>
      </c>
      <c r="J4375" s="2" t="s">
        <v>1292</v>
      </c>
      <c r="K4375" s="198" t="s">
        <v>13</v>
      </c>
      <c r="L4375" s="199">
        <v>54</v>
      </c>
      <c r="M4375" s="194" t="s">
        <v>400</v>
      </c>
      <c r="N4375" s="2" t="s">
        <v>1831</v>
      </c>
      <c r="O4375" s="195" t="s">
        <v>455</v>
      </c>
    </row>
    <row r="4376" spans="1:15">
      <c r="A4376" s="7">
        <v>2017</v>
      </c>
      <c r="B4376" s="7" t="s">
        <v>106</v>
      </c>
      <c r="C4376" s="8">
        <f t="shared" si="130"/>
        <v>43096</v>
      </c>
      <c r="D4376" s="7">
        <v>7</v>
      </c>
      <c r="E4376" s="7" t="str">
        <f t="shared" si="129"/>
        <v>S52430967</v>
      </c>
      <c r="F4376" s="4">
        <v>43101</v>
      </c>
      <c r="G4376" s="2" t="s">
        <v>6941</v>
      </c>
      <c r="H4376" s="2" t="s">
        <v>6941</v>
      </c>
      <c r="I4376" s="2" t="s">
        <v>7831</v>
      </c>
      <c r="J4376" s="2" t="s">
        <v>3610</v>
      </c>
      <c r="K4376" s="198" t="s">
        <v>13</v>
      </c>
      <c r="L4376" s="199">
        <v>53</v>
      </c>
      <c r="M4376" s="194" t="s">
        <v>524</v>
      </c>
      <c r="N4376" s="2" t="s">
        <v>477</v>
      </c>
      <c r="O4376" s="195" t="s">
        <v>561</v>
      </c>
    </row>
    <row r="4377" spans="1:15">
      <c r="A4377" s="7">
        <v>2017</v>
      </c>
      <c r="B4377" s="7" t="s">
        <v>106</v>
      </c>
      <c r="C4377" s="8">
        <f t="shared" si="130"/>
        <v>43096</v>
      </c>
      <c r="D4377" s="7">
        <v>8</v>
      </c>
      <c r="E4377" s="7" t="str">
        <f t="shared" si="129"/>
        <v>S52430968</v>
      </c>
      <c r="F4377" s="4">
        <v>43132</v>
      </c>
      <c r="G4377" s="2" t="s">
        <v>3439</v>
      </c>
      <c r="H4377" s="2" t="s">
        <v>3439</v>
      </c>
      <c r="I4377" s="2" t="s">
        <v>7832</v>
      </c>
      <c r="J4377" s="2" t="s">
        <v>1969</v>
      </c>
      <c r="K4377" s="198" t="s">
        <v>13</v>
      </c>
      <c r="L4377" s="199">
        <v>46</v>
      </c>
      <c r="M4377" s="194" t="s">
        <v>478</v>
      </c>
      <c r="N4377" s="2" t="s">
        <v>984</v>
      </c>
      <c r="O4377" s="195" t="s">
        <v>2071</v>
      </c>
    </row>
    <row r="4378" spans="1:15">
      <c r="A4378" s="7">
        <v>2017</v>
      </c>
      <c r="B4378" s="7" t="s">
        <v>106</v>
      </c>
      <c r="C4378" s="8">
        <f t="shared" si="130"/>
        <v>43096</v>
      </c>
      <c r="D4378" s="7">
        <v>9</v>
      </c>
      <c r="E4378" s="7" t="str">
        <f t="shared" si="129"/>
        <v>S52430969</v>
      </c>
      <c r="F4378" s="4">
        <v>43160</v>
      </c>
      <c r="G4378" s="2" t="s">
        <v>7833</v>
      </c>
      <c r="H4378" s="2" t="s">
        <v>7833</v>
      </c>
      <c r="I4378" s="2" t="s">
        <v>2953</v>
      </c>
      <c r="J4378" s="2" t="s">
        <v>4999</v>
      </c>
      <c r="K4378" s="198" t="s">
        <v>13</v>
      </c>
      <c r="L4378" s="199">
        <v>43</v>
      </c>
      <c r="M4378" s="194" t="s">
        <v>631</v>
      </c>
      <c r="N4378" s="2" t="s">
        <v>508</v>
      </c>
      <c r="O4378" s="195" t="s">
        <v>632</v>
      </c>
    </row>
    <row r="4379" spans="1:15">
      <c r="A4379" s="7">
        <v>2017</v>
      </c>
      <c r="B4379" s="7" t="s">
        <v>106</v>
      </c>
      <c r="C4379" s="8">
        <f t="shared" si="130"/>
        <v>43096</v>
      </c>
      <c r="D4379" s="7">
        <v>10</v>
      </c>
      <c r="E4379" s="7" t="str">
        <f t="shared" si="129"/>
        <v>S524309610</v>
      </c>
      <c r="F4379" s="3" t="s">
        <v>158</v>
      </c>
      <c r="G4379" s="2" t="s">
        <v>7834</v>
      </c>
      <c r="H4379" s="2" t="s">
        <v>7834</v>
      </c>
      <c r="I4379" s="2" t="s">
        <v>5130</v>
      </c>
      <c r="J4379" s="2" t="s">
        <v>543</v>
      </c>
      <c r="K4379" s="198" t="s">
        <v>13</v>
      </c>
      <c r="L4379" s="199">
        <v>42</v>
      </c>
      <c r="M4379" s="194" t="s">
        <v>2622</v>
      </c>
      <c r="N4379" s="2" t="s">
        <v>410</v>
      </c>
      <c r="O4379" s="195" t="s">
        <v>2623</v>
      </c>
    </row>
    <row r="4380" spans="1:15">
      <c r="A4380" s="7">
        <v>2017</v>
      </c>
      <c r="B4380" s="7" t="s">
        <v>106</v>
      </c>
      <c r="C4380" s="8">
        <f t="shared" si="130"/>
        <v>43096</v>
      </c>
      <c r="D4380" s="7">
        <v>11</v>
      </c>
      <c r="E4380" s="7" t="str">
        <f t="shared" si="129"/>
        <v>S524309611</v>
      </c>
      <c r="F4380" s="3">
        <v>2019</v>
      </c>
      <c r="G4380" s="2" t="s">
        <v>7835</v>
      </c>
      <c r="H4380" s="2" t="s">
        <v>7835</v>
      </c>
      <c r="I4380" s="2" t="s">
        <v>6153</v>
      </c>
      <c r="J4380" s="2" t="s">
        <v>795</v>
      </c>
      <c r="K4380" s="198" t="s">
        <v>13</v>
      </c>
      <c r="L4380" s="199">
        <v>37</v>
      </c>
      <c r="M4380" s="194" t="s">
        <v>922</v>
      </c>
      <c r="N4380" s="2" t="s">
        <v>1181</v>
      </c>
      <c r="O4380" s="195" t="s">
        <v>704</v>
      </c>
    </row>
    <row r="4381" spans="1:15">
      <c r="A4381" s="7">
        <v>2017</v>
      </c>
      <c r="B4381" s="7" t="s">
        <v>106</v>
      </c>
      <c r="C4381" s="8">
        <f t="shared" si="130"/>
        <v>43096</v>
      </c>
      <c r="D4381" s="7">
        <v>12</v>
      </c>
      <c r="E4381" s="7" t="str">
        <f t="shared" si="129"/>
        <v>S524309612</v>
      </c>
      <c r="F4381" s="3">
        <v>2020</v>
      </c>
      <c r="G4381" s="2" t="s">
        <v>7836</v>
      </c>
      <c r="H4381" s="2" t="s">
        <v>7836</v>
      </c>
      <c r="I4381" s="2" t="s">
        <v>5543</v>
      </c>
      <c r="J4381" s="2" t="s">
        <v>267</v>
      </c>
      <c r="K4381" s="198" t="s">
        <v>13</v>
      </c>
      <c r="L4381" s="199">
        <v>25</v>
      </c>
      <c r="M4381" s="194">
        <v>20</v>
      </c>
      <c r="N4381" s="2">
        <v>45</v>
      </c>
      <c r="O4381" s="195">
        <v>35</v>
      </c>
    </row>
    <row r="4382" spans="1:15">
      <c r="A4382" s="7">
        <v>2017</v>
      </c>
      <c r="B4382" s="7" t="s">
        <v>106</v>
      </c>
      <c r="C4382" s="8">
        <f t="shared" si="130"/>
        <v>43096</v>
      </c>
      <c r="D4382" s="7">
        <v>13</v>
      </c>
      <c r="E4382" s="7" t="str">
        <f t="shared" si="129"/>
        <v>S524309613</v>
      </c>
      <c r="F4382" s="3">
        <v>2021</v>
      </c>
      <c r="G4382" s="2" t="s">
        <v>4567</v>
      </c>
      <c r="H4382" s="2" t="s">
        <v>4567</v>
      </c>
      <c r="I4382" s="2" t="s">
        <v>7837</v>
      </c>
      <c r="J4382" s="2" t="s">
        <v>4340</v>
      </c>
      <c r="K4382" s="198" t="s">
        <v>13</v>
      </c>
      <c r="L4382" s="199">
        <v>20</v>
      </c>
      <c r="M4382" s="194" t="s">
        <v>1831</v>
      </c>
      <c r="N4382" s="2" t="s">
        <v>400</v>
      </c>
      <c r="O4382" s="195" t="s">
        <v>455</v>
      </c>
    </row>
    <row r="4383" spans="1:15" ht="15.75" thickBot="1">
      <c r="A4383" s="7">
        <v>2017</v>
      </c>
      <c r="B4383" s="7" t="s">
        <v>106</v>
      </c>
      <c r="C4383" s="8">
        <f t="shared" si="130"/>
        <v>43096</v>
      </c>
      <c r="D4383" s="7">
        <v>14</v>
      </c>
      <c r="E4383" s="7" t="str">
        <f t="shared" si="129"/>
        <v>S524309614</v>
      </c>
      <c r="F4383" s="5">
        <v>2022</v>
      </c>
      <c r="G4383" s="6" t="s">
        <v>3867</v>
      </c>
      <c r="H4383" s="6" t="s">
        <v>3867</v>
      </c>
      <c r="I4383" s="6" t="s">
        <v>7838</v>
      </c>
      <c r="J4383" s="6" t="s">
        <v>1547</v>
      </c>
      <c r="K4383" s="200" t="s">
        <v>13</v>
      </c>
      <c r="L4383" s="201">
        <v>16</v>
      </c>
      <c r="M4383" s="196" t="s">
        <v>799</v>
      </c>
      <c r="N4383" s="6" t="s">
        <v>3023</v>
      </c>
      <c r="O4383" s="197" t="s">
        <v>3028</v>
      </c>
    </row>
    <row r="4384" spans="1:15" ht="16.5" thickTop="1" thickBot="1">
      <c r="A4384" s="7">
        <v>2017</v>
      </c>
      <c r="B4384" s="7" t="s">
        <v>106</v>
      </c>
      <c r="C4384" s="8">
        <f t="shared" si="130"/>
        <v>43096</v>
      </c>
      <c r="D4384" s="7">
        <v>15</v>
      </c>
      <c r="E4384" s="7" t="str">
        <f t="shared" si="129"/>
        <v>S524309615</v>
      </c>
      <c r="F4384" s="1" t="s">
        <v>15</v>
      </c>
    </row>
    <row r="4385" spans="1:15" ht="16.5" thickTop="1" thickBot="1">
      <c r="A4385" s="7">
        <v>2017</v>
      </c>
      <c r="B4385" s="7" t="s">
        <v>106</v>
      </c>
      <c r="C4385" s="8">
        <f t="shared" si="130"/>
        <v>43096</v>
      </c>
      <c r="D4385" s="7">
        <v>16</v>
      </c>
      <c r="E4385" s="7" t="str">
        <f t="shared" si="129"/>
        <v>S524309616</v>
      </c>
      <c r="F4385" s="338" t="s">
        <v>1</v>
      </c>
      <c r="G4385" s="341" t="s">
        <v>2</v>
      </c>
      <c r="H4385" s="342" t="s">
        <v>3</v>
      </c>
      <c r="I4385" s="342" t="s">
        <v>4</v>
      </c>
      <c r="J4385" s="343"/>
      <c r="K4385" s="344"/>
      <c r="L4385" s="343"/>
      <c r="M4385" s="344"/>
      <c r="N4385" s="342"/>
      <c r="O4385" s="342"/>
    </row>
    <row r="4386" spans="1:15" ht="15.75" thickBot="1">
      <c r="A4386" s="7">
        <v>2017</v>
      </c>
      <c r="B4386" s="7" t="s">
        <v>106</v>
      </c>
      <c r="C4386" s="8">
        <f t="shared" si="130"/>
        <v>43096</v>
      </c>
      <c r="D4386" s="7">
        <v>17</v>
      </c>
      <c r="E4386" s="7" t="str">
        <f t="shared" si="129"/>
        <v>S524309617</v>
      </c>
      <c r="F4386" s="339" t="s">
        <v>5</v>
      </c>
      <c r="G4386" s="345" t="s">
        <v>145</v>
      </c>
      <c r="H4386" s="347" t="s">
        <v>6</v>
      </c>
      <c r="I4386" s="348" t="s">
        <v>7</v>
      </c>
      <c r="J4386" s="349" t="s">
        <v>8</v>
      </c>
      <c r="K4386" s="350" t="s">
        <v>146</v>
      </c>
      <c r="L4386" s="352" t="s">
        <v>147</v>
      </c>
      <c r="M4386" s="350"/>
      <c r="N4386" s="354"/>
      <c r="O4386" s="356"/>
    </row>
    <row r="4387" spans="1:15" ht="15.75" thickBot="1">
      <c r="A4387" s="7">
        <v>2017</v>
      </c>
      <c r="B4387" s="7" t="s">
        <v>106</v>
      </c>
      <c r="C4387" s="8">
        <f t="shared" si="130"/>
        <v>43096</v>
      </c>
      <c r="D4387" s="7">
        <v>18</v>
      </c>
      <c r="E4387" s="7" t="str">
        <f t="shared" si="129"/>
        <v>S524309618</v>
      </c>
      <c r="F4387" s="340" t="s">
        <v>159</v>
      </c>
      <c r="G4387" s="346" t="s">
        <v>160</v>
      </c>
      <c r="H4387" s="191" t="s">
        <v>161</v>
      </c>
      <c r="I4387" s="192"/>
      <c r="J4387" s="193"/>
      <c r="K4387" s="351"/>
      <c r="L4387" s="353"/>
      <c r="M4387" s="351"/>
      <c r="N4387" s="355"/>
      <c r="O4387" s="357"/>
    </row>
    <row r="4388" spans="1:15">
      <c r="A4388" s="7">
        <v>2017</v>
      </c>
      <c r="B4388" s="7" t="s">
        <v>106</v>
      </c>
      <c r="C4388" s="8">
        <f t="shared" si="130"/>
        <v>43096</v>
      </c>
      <c r="D4388" s="7">
        <v>19</v>
      </c>
      <c r="E4388" s="7" t="str">
        <f t="shared" si="129"/>
        <v>S524309619</v>
      </c>
      <c r="F4388" s="3" t="s">
        <v>16</v>
      </c>
      <c r="G4388" s="2" t="s">
        <v>3885</v>
      </c>
      <c r="H4388" s="2" t="s">
        <v>3885</v>
      </c>
      <c r="I4388" s="2" t="s">
        <v>7839</v>
      </c>
      <c r="J4388" s="2" t="s">
        <v>1821</v>
      </c>
      <c r="K4388" s="194" t="s">
        <v>13</v>
      </c>
      <c r="L4388" s="2">
        <v>59</v>
      </c>
      <c r="M4388" s="194" t="s">
        <v>410</v>
      </c>
      <c r="N4388" s="2" t="s">
        <v>2623</v>
      </c>
      <c r="O4388" s="195" t="s">
        <v>2622</v>
      </c>
    </row>
    <row r="4389" spans="1:15">
      <c r="A4389" s="7">
        <v>2017</v>
      </c>
      <c r="B4389" s="7" t="s">
        <v>106</v>
      </c>
      <c r="C4389" s="8">
        <f t="shared" si="130"/>
        <v>43096</v>
      </c>
      <c r="D4389" s="7">
        <v>20</v>
      </c>
      <c r="E4389" s="7" t="str">
        <f t="shared" si="129"/>
        <v>S524309620</v>
      </c>
      <c r="F4389" s="4">
        <v>43070</v>
      </c>
      <c r="G4389" s="2" t="s">
        <v>2104</v>
      </c>
      <c r="H4389" s="2" t="s">
        <v>2104</v>
      </c>
      <c r="I4389" s="2" t="s">
        <v>7840</v>
      </c>
      <c r="J4389" s="2" t="s">
        <v>618</v>
      </c>
      <c r="K4389" s="194" t="s">
        <v>13</v>
      </c>
      <c r="L4389" s="2">
        <v>54</v>
      </c>
      <c r="M4389" s="194">
        <v>25</v>
      </c>
      <c r="N4389" s="2" t="s">
        <v>423</v>
      </c>
      <c r="O4389" s="195" t="s">
        <v>535</v>
      </c>
    </row>
    <row r="4390" spans="1:15">
      <c r="A4390" s="7">
        <v>2017</v>
      </c>
      <c r="B4390" s="7" t="s">
        <v>106</v>
      </c>
      <c r="C4390" s="8">
        <f t="shared" si="130"/>
        <v>43096</v>
      </c>
      <c r="D4390" s="7">
        <v>21</v>
      </c>
      <c r="E4390" s="7" t="str">
        <f t="shared" si="129"/>
        <v>S524309621</v>
      </c>
      <c r="F4390" s="4">
        <v>43101</v>
      </c>
      <c r="G4390" s="2">
        <v>263</v>
      </c>
      <c r="H4390" s="2">
        <v>263</v>
      </c>
      <c r="I4390" s="2" t="s">
        <v>7841</v>
      </c>
      <c r="J4390" s="2" t="s">
        <v>7842</v>
      </c>
      <c r="K4390" s="194" t="s">
        <v>13</v>
      </c>
      <c r="L4390" s="2">
        <v>44</v>
      </c>
      <c r="M4390" s="194" t="s">
        <v>984</v>
      </c>
      <c r="N4390" s="2" t="s">
        <v>477</v>
      </c>
      <c r="O4390" s="195" t="s">
        <v>2922</v>
      </c>
    </row>
    <row r="4391" spans="1:15">
      <c r="A4391" s="7">
        <v>2017</v>
      </c>
      <c r="B4391" s="7" t="s">
        <v>106</v>
      </c>
      <c r="C4391" s="8">
        <f t="shared" si="130"/>
        <v>43096</v>
      </c>
      <c r="D4391" s="7">
        <v>22</v>
      </c>
      <c r="E4391" s="7" t="str">
        <f t="shared" si="129"/>
        <v>S524309622</v>
      </c>
      <c r="F4391" s="4">
        <v>43132</v>
      </c>
      <c r="G4391" s="2" t="s">
        <v>7843</v>
      </c>
      <c r="H4391" s="2" t="s">
        <v>7843</v>
      </c>
      <c r="I4391" s="2" t="s">
        <v>7844</v>
      </c>
      <c r="J4391" s="2" t="s">
        <v>3835</v>
      </c>
      <c r="K4391" s="194" t="s">
        <v>13</v>
      </c>
      <c r="L4391" s="2">
        <v>39</v>
      </c>
      <c r="M4391" s="194" t="s">
        <v>420</v>
      </c>
      <c r="N4391" s="2" t="s">
        <v>340</v>
      </c>
      <c r="O4391" s="195" t="s">
        <v>380</v>
      </c>
    </row>
    <row r="4392" spans="1:15">
      <c r="A4392" s="7">
        <v>2017</v>
      </c>
      <c r="B4392" s="7" t="s">
        <v>106</v>
      </c>
      <c r="C4392" s="8">
        <f t="shared" si="130"/>
        <v>43096</v>
      </c>
      <c r="D4392" s="7">
        <v>23</v>
      </c>
      <c r="E4392" s="7" t="str">
        <f t="shared" si="129"/>
        <v>S524309623</v>
      </c>
      <c r="F4392" s="4">
        <v>43160</v>
      </c>
      <c r="G4392" s="2" t="s">
        <v>7845</v>
      </c>
      <c r="H4392" s="2" t="s">
        <v>7845</v>
      </c>
      <c r="I4392" s="2" t="s">
        <v>7846</v>
      </c>
      <c r="J4392" s="2" t="s">
        <v>7847</v>
      </c>
      <c r="K4392" s="194" t="s">
        <v>13</v>
      </c>
      <c r="L4392" s="2">
        <v>36</v>
      </c>
      <c r="M4392" s="194" t="s">
        <v>524</v>
      </c>
      <c r="N4392" s="2" t="s">
        <v>477</v>
      </c>
      <c r="O4392" s="195" t="s">
        <v>561</v>
      </c>
    </row>
    <row r="4393" spans="1:15">
      <c r="A4393" s="7">
        <v>2017</v>
      </c>
      <c r="B4393" s="7" t="s">
        <v>106</v>
      </c>
      <c r="C4393" s="8">
        <f t="shared" si="130"/>
        <v>43096</v>
      </c>
      <c r="D4393" s="7">
        <v>24</v>
      </c>
      <c r="E4393" s="7" t="str">
        <f t="shared" si="129"/>
        <v>S524309624</v>
      </c>
      <c r="F4393" s="3" t="s">
        <v>158</v>
      </c>
      <c r="G4393" s="2" t="s">
        <v>7848</v>
      </c>
      <c r="H4393" s="2" t="s">
        <v>7848</v>
      </c>
      <c r="I4393" s="2" t="s">
        <v>7849</v>
      </c>
      <c r="J4393" s="2" t="s">
        <v>1680</v>
      </c>
      <c r="K4393" s="194" t="s">
        <v>13</v>
      </c>
      <c r="L4393" s="2">
        <v>39</v>
      </c>
      <c r="M4393" s="194" t="s">
        <v>525</v>
      </c>
      <c r="N4393" s="2" t="s">
        <v>524</v>
      </c>
      <c r="O4393" s="195" t="s">
        <v>478</v>
      </c>
    </row>
    <row r="4394" spans="1:15">
      <c r="A4394" s="7">
        <v>2017</v>
      </c>
      <c r="B4394" s="7" t="s">
        <v>106</v>
      </c>
      <c r="C4394" s="8">
        <f t="shared" si="130"/>
        <v>43096</v>
      </c>
      <c r="D4394" s="7">
        <v>25</v>
      </c>
      <c r="E4394" s="7" t="str">
        <f t="shared" si="129"/>
        <v>S524309625</v>
      </c>
      <c r="F4394" s="3">
        <v>2019</v>
      </c>
      <c r="G4394" s="2" t="s">
        <v>7850</v>
      </c>
      <c r="H4394" s="2" t="s">
        <v>7850</v>
      </c>
      <c r="I4394" s="2" t="s">
        <v>7558</v>
      </c>
      <c r="J4394" s="2" t="s">
        <v>573</v>
      </c>
      <c r="K4394" s="194" t="s">
        <v>13</v>
      </c>
      <c r="L4394" s="2">
        <v>26</v>
      </c>
      <c r="M4394" s="194">
        <v>25</v>
      </c>
      <c r="N4394" s="2">
        <v>20</v>
      </c>
      <c r="O4394" s="195">
        <v>55</v>
      </c>
    </row>
    <row r="4395" spans="1:15">
      <c r="A4395" s="7">
        <v>2017</v>
      </c>
      <c r="B4395" s="7" t="s">
        <v>106</v>
      </c>
      <c r="C4395" s="8">
        <f t="shared" si="130"/>
        <v>43096</v>
      </c>
      <c r="D4395" s="7">
        <v>26</v>
      </c>
      <c r="E4395" s="7" t="str">
        <f t="shared" si="129"/>
        <v>S524309626</v>
      </c>
      <c r="F4395" s="3">
        <v>2020</v>
      </c>
      <c r="G4395" s="2" t="s">
        <v>7851</v>
      </c>
      <c r="H4395" s="2" t="s">
        <v>7851</v>
      </c>
      <c r="I4395" s="2" t="s">
        <v>7852</v>
      </c>
      <c r="J4395" s="2" t="s">
        <v>2327</v>
      </c>
      <c r="K4395" s="194" t="s">
        <v>13</v>
      </c>
      <c r="L4395" s="2">
        <v>20</v>
      </c>
      <c r="M4395" s="194" t="s">
        <v>529</v>
      </c>
      <c r="N4395" s="2" t="s">
        <v>1100</v>
      </c>
      <c r="O4395" s="195" t="s">
        <v>301</v>
      </c>
    </row>
    <row r="4396" spans="1:15">
      <c r="A4396" s="7">
        <v>2017</v>
      </c>
      <c r="B4396" s="7" t="s">
        <v>106</v>
      </c>
      <c r="C4396" s="8">
        <f t="shared" si="130"/>
        <v>43096</v>
      </c>
      <c r="D4396" s="7">
        <v>27</v>
      </c>
      <c r="E4396" s="7" t="str">
        <f t="shared" si="129"/>
        <v>S524309627</v>
      </c>
      <c r="F4396" s="3">
        <v>2021</v>
      </c>
      <c r="G4396" s="2" t="s">
        <v>7277</v>
      </c>
      <c r="H4396" s="2" t="s">
        <v>7277</v>
      </c>
      <c r="I4396" s="2" t="s">
        <v>6668</v>
      </c>
      <c r="J4396" s="2" t="s">
        <v>1263</v>
      </c>
      <c r="K4396" s="194" t="s">
        <v>13</v>
      </c>
      <c r="L4396" s="2">
        <v>16</v>
      </c>
      <c r="M4396" s="194" t="s">
        <v>420</v>
      </c>
      <c r="N4396" s="2" t="s">
        <v>301</v>
      </c>
      <c r="O4396" s="195" t="s">
        <v>1019</v>
      </c>
    </row>
    <row r="4397" spans="1:15" ht="15.75" thickBot="1">
      <c r="A4397" s="7">
        <v>2017</v>
      </c>
      <c r="B4397" s="7" t="s">
        <v>106</v>
      </c>
      <c r="C4397" s="8">
        <f t="shared" si="130"/>
        <v>43096</v>
      </c>
      <c r="D4397" s="7">
        <v>28</v>
      </c>
      <c r="E4397" s="7" t="str">
        <f t="shared" si="129"/>
        <v>S524309628</v>
      </c>
      <c r="F4397" s="5">
        <v>2022</v>
      </c>
      <c r="G4397" s="6" t="s">
        <v>7853</v>
      </c>
      <c r="H4397" s="6" t="s">
        <v>7853</v>
      </c>
      <c r="I4397" s="6" t="s">
        <v>7854</v>
      </c>
      <c r="J4397" s="6" t="s">
        <v>1634</v>
      </c>
      <c r="K4397" s="196" t="s">
        <v>13</v>
      </c>
      <c r="L4397" s="6">
        <v>13</v>
      </c>
      <c r="M4397" s="196" t="s">
        <v>340</v>
      </c>
      <c r="N4397" s="6" t="s">
        <v>1019</v>
      </c>
      <c r="O4397" s="197" t="s">
        <v>3697</v>
      </c>
    </row>
    <row r="4398" spans="1:15" ht="16.5" thickTop="1" thickBot="1">
      <c r="A4398" s="7">
        <v>2018</v>
      </c>
      <c r="B4398" s="7" t="s">
        <v>64</v>
      </c>
      <c r="C4398" s="8">
        <f>C4397+7</f>
        <v>43103</v>
      </c>
      <c r="D4398" s="7">
        <v>1</v>
      </c>
      <c r="E4398" s="7" t="str">
        <f t="shared" ref="E4398:E4461" si="131">B4398&amp;C4398&amp;D4398</f>
        <v>S1431031</v>
      </c>
      <c r="F4398" s="1" t="s">
        <v>0</v>
      </c>
    </row>
    <row r="4399" spans="1:15" ht="16.5" thickTop="1" thickBot="1">
      <c r="A4399" s="7">
        <v>2018</v>
      </c>
      <c r="B4399" s="7" t="s">
        <v>64</v>
      </c>
      <c r="C4399" s="8">
        <f t="shared" si="130"/>
        <v>43103</v>
      </c>
      <c r="D4399" s="7">
        <v>2</v>
      </c>
      <c r="E4399" s="7" t="str">
        <f t="shared" si="131"/>
        <v>S1431032</v>
      </c>
      <c r="F4399" s="338" t="s">
        <v>1</v>
      </c>
      <c r="G4399" s="341" t="s">
        <v>2</v>
      </c>
      <c r="H4399" s="342"/>
      <c r="I4399" s="342"/>
      <c r="J4399" s="343"/>
      <c r="K4399" s="344" t="s">
        <v>3</v>
      </c>
      <c r="L4399" s="343"/>
      <c r="M4399" s="344" t="s">
        <v>144</v>
      </c>
      <c r="N4399" s="342"/>
      <c r="O4399" s="342"/>
    </row>
    <row r="4400" spans="1:15" ht="18" customHeight="1" thickBot="1">
      <c r="A4400" s="7">
        <v>2018</v>
      </c>
      <c r="B4400" s="7" t="s">
        <v>64</v>
      </c>
      <c r="C4400" s="8">
        <f t="shared" si="130"/>
        <v>43103</v>
      </c>
      <c r="D4400" s="7">
        <v>3</v>
      </c>
      <c r="E4400" s="7" t="str">
        <f t="shared" si="131"/>
        <v>S1431033</v>
      </c>
      <c r="F4400" s="339"/>
      <c r="G4400" s="345" t="s">
        <v>5</v>
      </c>
      <c r="H4400" s="347" t="s">
        <v>145</v>
      </c>
      <c r="I4400" s="348"/>
      <c r="J4400" s="349"/>
      <c r="K4400" s="350" t="s">
        <v>6</v>
      </c>
      <c r="L4400" s="352" t="s">
        <v>7</v>
      </c>
      <c r="M4400" s="350" t="s">
        <v>8</v>
      </c>
      <c r="N4400" s="354" t="s">
        <v>146</v>
      </c>
      <c r="O4400" s="356" t="s">
        <v>147</v>
      </c>
    </row>
    <row r="4401" spans="1:15" ht="15.75" thickBot="1">
      <c r="A4401" s="7">
        <v>2018</v>
      </c>
      <c r="B4401" s="7" t="s">
        <v>64</v>
      </c>
      <c r="C4401" s="8">
        <f t="shared" si="130"/>
        <v>43103</v>
      </c>
      <c r="D4401" s="7">
        <v>4</v>
      </c>
      <c r="E4401" s="7" t="str">
        <f t="shared" si="131"/>
        <v>S1431034</v>
      </c>
      <c r="F4401" s="340"/>
      <c r="G4401" s="346"/>
      <c r="H4401" s="191" t="s">
        <v>9</v>
      </c>
      <c r="I4401" s="192" t="s">
        <v>18</v>
      </c>
      <c r="J4401" s="193" t="s">
        <v>11</v>
      </c>
      <c r="K4401" s="351"/>
      <c r="L4401" s="353"/>
      <c r="M4401" s="351"/>
      <c r="N4401" s="355"/>
      <c r="O4401" s="357"/>
    </row>
    <row r="4402" spans="1:15">
      <c r="A4402" s="7">
        <v>2018</v>
      </c>
      <c r="B4402" s="7" t="s">
        <v>64</v>
      </c>
      <c r="C4402" s="8">
        <f t="shared" si="130"/>
        <v>43103</v>
      </c>
      <c r="D4402" s="7">
        <v>5</v>
      </c>
      <c r="E4402" s="7" t="str">
        <f t="shared" si="131"/>
        <v>S1431035</v>
      </c>
      <c r="F4402" s="3" t="s">
        <v>12</v>
      </c>
      <c r="G4402" s="2" t="s">
        <v>7855</v>
      </c>
      <c r="H4402" s="2" t="s">
        <v>7855</v>
      </c>
      <c r="I4402" s="2" t="s">
        <v>7856</v>
      </c>
      <c r="J4402" s="2" t="s">
        <v>1270</v>
      </c>
      <c r="K4402" s="194" t="s">
        <v>13</v>
      </c>
      <c r="L4402" s="2">
        <v>55</v>
      </c>
      <c r="M4402" s="194" t="s">
        <v>1019</v>
      </c>
      <c r="N4402" s="2" t="s">
        <v>1019</v>
      </c>
      <c r="O4402" s="195" t="s">
        <v>333</v>
      </c>
    </row>
    <row r="4403" spans="1:15">
      <c r="A4403" s="7">
        <v>2018</v>
      </c>
      <c r="B4403" s="7" t="s">
        <v>64</v>
      </c>
      <c r="C4403" s="8">
        <f t="shared" si="130"/>
        <v>43103</v>
      </c>
      <c r="D4403" s="7">
        <v>6</v>
      </c>
      <c r="E4403" s="7" t="str">
        <f t="shared" si="131"/>
        <v>S1431036</v>
      </c>
      <c r="F4403" s="4">
        <v>43101</v>
      </c>
      <c r="G4403" s="2" t="s">
        <v>7857</v>
      </c>
      <c r="H4403" s="2" t="s">
        <v>7857</v>
      </c>
      <c r="I4403" s="2" t="s">
        <v>7858</v>
      </c>
      <c r="J4403" s="2" t="s">
        <v>750</v>
      </c>
      <c r="K4403" s="194" t="s">
        <v>13</v>
      </c>
      <c r="L4403" s="2">
        <v>59</v>
      </c>
      <c r="M4403" s="194" t="s">
        <v>5083</v>
      </c>
      <c r="N4403" s="2" t="s">
        <v>506</v>
      </c>
      <c r="O4403" s="195" t="s">
        <v>519</v>
      </c>
    </row>
    <row r="4404" spans="1:15">
      <c r="A4404" s="7">
        <v>2018</v>
      </c>
      <c r="B4404" s="7" t="s">
        <v>64</v>
      </c>
      <c r="C4404" s="8">
        <f t="shared" si="130"/>
        <v>43103</v>
      </c>
      <c r="D4404" s="7">
        <v>7</v>
      </c>
      <c r="E4404" s="7" t="str">
        <f t="shared" si="131"/>
        <v>S1431037</v>
      </c>
      <c r="F4404" s="4">
        <v>43132</v>
      </c>
      <c r="G4404" s="2" t="s">
        <v>7859</v>
      </c>
      <c r="H4404" s="2" t="s">
        <v>7859</v>
      </c>
      <c r="I4404" s="2" t="s">
        <v>5994</v>
      </c>
      <c r="J4404" s="2" t="s">
        <v>1329</v>
      </c>
      <c r="K4404" s="194" t="s">
        <v>13</v>
      </c>
      <c r="L4404" s="2">
        <v>48</v>
      </c>
      <c r="M4404" s="194" t="s">
        <v>3662</v>
      </c>
      <c r="N4404" s="2" t="s">
        <v>257</v>
      </c>
      <c r="O4404" s="195" t="s">
        <v>2623</v>
      </c>
    </row>
    <row r="4405" spans="1:15">
      <c r="A4405" s="7">
        <v>2018</v>
      </c>
      <c r="B4405" s="7" t="s">
        <v>64</v>
      </c>
      <c r="C4405" s="8">
        <f t="shared" si="130"/>
        <v>43103</v>
      </c>
      <c r="D4405" s="7">
        <v>8</v>
      </c>
      <c r="E4405" s="7" t="str">
        <f t="shared" si="131"/>
        <v>S1431038</v>
      </c>
      <c r="F4405" s="4">
        <v>43160</v>
      </c>
      <c r="G4405" s="2" t="s">
        <v>1889</v>
      </c>
      <c r="H4405" s="2" t="s">
        <v>1889</v>
      </c>
      <c r="I4405" s="2" t="s">
        <v>7860</v>
      </c>
      <c r="J4405" s="2" t="s">
        <v>595</v>
      </c>
      <c r="K4405" s="194" t="s">
        <v>13</v>
      </c>
      <c r="L4405" s="2">
        <v>41</v>
      </c>
      <c r="M4405" s="194" t="s">
        <v>380</v>
      </c>
      <c r="N4405" s="2" t="s">
        <v>334</v>
      </c>
      <c r="O4405" s="195" t="s">
        <v>301</v>
      </c>
    </row>
    <row r="4406" spans="1:15">
      <c r="A4406" s="7">
        <v>2018</v>
      </c>
      <c r="B4406" s="7" t="s">
        <v>64</v>
      </c>
      <c r="C4406" s="8">
        <f t="shared" si="130"/>
        <v>43103</v>
      </c>
      <c r="D4406" s="7">
        <v>9</v>
      </c>
      <c r="E4406" s="7" t="str">
        <f t="shared" si="131"/>
        <v>S1431039</v>
      </c>
      <c r="F4406" s="4">
        <v>43191</v>
      </c>
      <c r="G4406" s="2" t="s">
        <v>3277</v>
      </c>
      <c r="H4406" s="2" t="s">
        <v>3277</v>
      </c>
      <c r="I4406" s="2" t="s">
        <v>7861</v>
      </c>
      <c r="J4406" s="2" t="s">
        <v>2978</v>
      </c>
      <c r="K4406" s="194" t="s">
        <v>13</v>
      </c>
      <c r="L4406" s="2">
        <v>39</v>
      </c>
      <c r="M4406" s="194" t="s">
        <v>380</v>
      </c>
      <c r="N4406" s="2" t="s">
        <v>334</v>
      </c>
      <c r="O4406" s="195" t="s">
        <v>301</v>
      </c>
    </row>
    <row r="4407" spans="1:15">
      <c r="A4407" s="7">
        <v>2018</v>
      </c>
      <c r="B4407" s="7" t="s">
        <v>64</v>
      </c>
      <c r="C4407" s="8">
        <f t="shared" si="130"/>
        <v>43103</v>
      </c>
      <c r="D4407" s="7">
        <v>10</v>
      </c>
      <c r="E4407" s="7" t="str">
        <f t="shared" si="131"/>
        <v>S14310310</v>
      </c>
      <c r="F4407" s="3" t="s">
        <v>151</v>
      </c>
      <c r="G4407" s="2" t="s">
        <v>7862</v>
      </c>
      <c r="H4407" s="2" t="s">
        <v>7862</v>
      </c>
      <c r="I4407" s="2" t="s">
        <v>7863</v>
      </c>
      <c r="J4407" s="2" t="s">
        <v>2777</v>
      </c>
      <c r="K4407" s="194" t="s">
        <v>13</v>
      </c>
      <c r="L4407" s="2">
        <v>43</v>
      </c>
      <c r="M4407" s="194" t="s">
        <v>2055</v>
      </c>
      <c r="N4407" s="2" t="s">
        <v>799</v>
      </c>
      <c r="O4407" s="195" t="s">
        <v>3618</v>
      </c>
    </row>
    <row r="4408" spans="1:15">
      <c r="A4408" s="7">
        <v>2018</v>
      </c>
      <c r="B4408" s="7" t="s">
        <v>64</v>
      </c>
      <c r="C4408" s="8">
        <f t="shared" si="130"/>
        <v>43103</v>
      </c>
      <c r="D4408" s="7">
        <v>11</v>
      </c>
      <c r="E4408" s="7" t="str">
        <f t="shared" si="131"/>
        <v>S14310311</v>
      </c>
      <c r="F4408" s="3">
        <v>2019</v>
      </c>
      <c r="G4408" s="2" t="s">
        <v>3139</v>
      </c>
      <c r="H4408" s="2" t="s">
        <v>3139</v>
      </c>
      <c r="I4408" s="2" t="s">
        <v>7864</v>
      </c>
      <c r="J4408" s="2" t="s">
        <v>3698</v>
      </c>
      <c r="K4408" s="194" t="s">
        <v>13</v>
      </c>
      <c r="L4408" s="2">
        <v>34</v>
      </c>
      <c r="M4408" s="194">
        <v>15</v>
      </c>
      <c r="N4408" s="2">
        <v>55</v>
      </c>
      <c r="O4408" s="195">
        <v>30</v>
      </c>
    </row>
    <row r="4409" spans="1:15">
      <c r="A4409" s="7">
        <v>2018</v>
      </c>
      <c r="B4409" s="7" t="s">
        <v>64</v>
      </c>
      <c r="C4409" s="8">
        <f t="shared" si="130"/>
        <v>43103</v>
      </c>
      <c r="D4409" s="7">
        <v>12</v>
      </c>
      <c r="E4409" s="7" t="str">
        <f t="shared" si="131"/>
        <v>S14310312</v>
      </c>
      <c r="F4409" s="3">
        <v>2020</v>
      </c>
      <c r="G4409" s="2" t="s">
        <v>7865</v>
      </c>
      <c r="H4409" s="2" t="s">
        <v>7865</v>
      </c>
      <c r="I4409" s="2" t="s">
        <v>7866</v>
      </c>
      <c r="J4409" s="2" t="s">
        <v>880</v>
      </c>
      <c r="K4409" s="194" t="s">
        <v>13</v>
      </c>
      <c r="L4409" s="2">
        <v>29</v>
      </c>
      <c r="M4409" s="194" t="s">
        <v>1100</v>
      </c>
      <c r="N4409" s="2" t="s">
        <v>1099</v>
      </c>
      <c r="O4409" s="195" t="s">
        <v>506</v>
      </c>
    </row>
    <row r="4410" spans="1:15">
      <c r="A4410" s="7">
        <v>2018</v>
      </c>
      <c r="B4410" s="7" t="s">
        <v>64</v>
      </c>
      <c r="C4410" s="8">
        <f t="shared" si="130"/>
        <v>43103</v>
      </c>
      <c r="D4410" s="7">
        <v>13</v>
      </c>
      <c r="E4410" s="7" t="str">
        <f t="shared" si="131"/>
        <v>S14310313</v>
      </c>
      <c r="F4410" s="3">
        <v>2021</v>
      </c>
      <c r="G4410" s="2" t="s">
        <v>5830</v>
      </c>
      <c r="H4410" s="2" t="s">
        <v>5830</v>
      </c>
      <c r="I4410" s="2" t="s">
        <v>5748</v>
      </c>
      <c r="J4410" s="2" t="s">
        <v>944</v>
      </c>
      <c r="K4410" s="194" t="s">
        <v>13</v>
      </c>
      <c r="L4410" s="2">
        <v>25</v>
      </c>
      <c r="M4410" s="194" t="s">
        <v>2623</v>
      </c>
      <c r="N4410" s="2" t="s">
        <v>2054</v>
      </c>
      <c r="O4410" s="195" t="s">
        <v>799</v>
      </c>
    </row>
    <row r="4411" spans="1:15" ht="15.75" thickBot="1">
      <c r="A4411" s="7">
        <v>2018</v>
      </c>
      <c r="B4411" s="7" t="s">
        <v>64</v>
      </c>
      <c r="C4411" s="8">
        <f t="shared" si="130"/>
        <v>43103</v>
      </c>
      <c r="D4411" s="7">
        <v>14</v>
      </c>
      <c r="E4411" s="7" t="str">
        <f t="shared" si="131"/>
        <v>S14310314</v>
      </c>
      <c r="F4411" s="5">
        <v>2022</v>
      </c>
      <c r="G4411" s="6" t="s">
        <v>7867</v>
      </c>
      <c r="H4411" s="6" t="s">
        <v>7867</v>
      </c>
      <c r="I4411" s="6" t="s">
        <v>3510</v>
      </c>
      <c r="J4411" s="6" t="s">
        <v>3436</v>
      </c>
      <c r="K4411" s="196" t="s">
        <v>13</v>
      </c>
      <c r="L4411" s="6">
        <v>22</v>
      </c>
      <c r="M4411" s="196" t="s">
        <v>379</v>
      </c>
      <c r="N4411" s="6" t="s">
        <v>3902</v>
      </c>
      <c r="O4411" s="197">
        <v>0</v>
      </c>
    </row>
    <row r="4412" spans="1:15" ht="16.5" thickTop="1" thickBot="1">
      <c r="A4412" s="7">
        <v>2018</v>
      </c>
      <c r="B4412" s="7" t="s">
        <v>64</v>
      </c>
      <c r="C4412" s="8">
        <f t="shared" si="130"/>
        <v>43103</v>
      </c>
      <c r="D4412" s="7">
        <v>15</v>
      </c>
      <c r="E4412" s="7" t="str">
        <f t="shared" si="131"/>
        <v>S14310315</v>
      </c>
      <c r="F4412" s="1" t="s">
        <v>15</v>
      </c>
    </row>
    <row r="4413" spans="1:15" ht="16.5" thickTop="1" thickBot="1">
      <c r="A4413" s="7">
        <v>2018</v>
      </c>
      <c r="B4413" s="7" t="s">
        <v>64</v>
      </c>
      <c r="C4413" s="8">
        <f t="shared" si="130"/>
        <v>43103</v>
      </c>
      <c r="D4413" s="7">
        <v>16</v>
      </c>
      <c r="E4413" s="7" t="str">
        <f t="shared" si="131"/>
        <v>S14310316</v>
      </c>
      <c r="F4413" s="338" t="s">
        <v>1</v>
      </c>
      <c r="G4413" s="341" t="s">
        <v>2</v>
      </c>
      <c r="H4413" s="342"/>
      <c r="I4413" s="342"/>
      <c r="J4413" s="343"/>
      <c r="K4413" s="344" t="s">
        <v>3</v>
      </c>
      <c r="L4413" s="343"/>
      <c r="M4413" s="344" t="s">
        <v>144</v>
      </c>
      <c r="N4413" s="342"/>
      <c r="O4413" s="342"/>
    </row>
    <row r="4414" spans="1:15" ht="18" customHeight="1" thickBot="1">
      <c r="A4414" s="7">
        <v>2018</v>
      </c>
      <c r="B4414" s="7" t="s">
        <v>64</v>
      </c>
      <c r="C4414" s="8">
        <f t="shared" si="130"/>
        <v>43103</v>
      </c>
      <c r="D4414" s="7">
        <v>17</v>
      </c>
      <c r="E4414" s="7" t="str">
        <f t="shared" si="131"/>
        <v>S14310317</v>
      </c>
      <c r="F4414" s="339"/>
      <c r="G4414" s="345" t="s">
        <v>5</v>
      </c>
      <c r="H4414" s="347" t="s">
        <v>145</v>
      </c>
      <c r="I4414" s="348"/>
      <c r="J4414" s="349"/>
      <c r="K4414" s="350" t="s">
        <v>6</v>
      </c>
      <c r="L4414" s="352" t="s">
        <v>7</v>
      </c>
      <c r="M4414" s="350" t="s">
        <v>8</v>
      </c>
      <c r="N4414" s="354" t="s">
        <v>146</v>
      </c>
      <c r="O4414" s="356" t="s">
        <v>147</v>
      </c>
    </row>
    <row r="4415" spans="1:15" ht="15.75" thickBot="1">
      <c r="A4415" s="7">
        <v>2018</v>
      </c>
      <c r="B4415" s="7" t="s">
        <v>64</v>
      </c>
      <c r="C4415" s="8">
        <f t="shared" si="130"/>
        <v>43103</v>
      </c>
      <c r="D4415" s="7">
        <v>18</v>
      </c>
      <c r="E4415" s="7" t="str">
        <f t="shared" si="131"/>
        <v>S14310318</v>
      </c>
      <c r="F4415" s="340"/>
      <c r="G4415" s="346"/>
      <c r="H4415" s="191" t="s">
        <v>9</v>
      </c>
      <c r="I4415" s="192" t="s">
        <v>18</v>
      </c>
      <c r="J4415" s="193" t="s">
        <v>11</v>
      </c>
      <c r="K4415" s="351"/>
      <c r="L4415" s="353"/>
      <c r="M4415" s="351"/>
      <c r="N4415" s="355"/>
      <c r="O4415" s="357"/>
    </row>
    <row r="4416" spans="1:15">
      <c r="A4416" s="7">
        <v>2018</v>
      </c>
      <c r="B4416" s="7" t="s">
        <v>64</v>
      </c>
      <c r="C4416" s="8">
        <f t="shared" si="130"/>
        <v>43103</v>
      </c>
      <c r="D4416" s="7">
        <v>19</v>
      </c>
      <c r="E4416" s="7" t="str">
        <f t="shared" si="131"/>
        <v>S14310319</v>
      </c>
      <c r="F4416" s="3" t="s">
        <v>16</v>
      </c>
      <c r="G4416" s="2" t="s">
        <v>7868</v>
      </c>
      <c r="H4416" s="2" t="s">
        <v>7868</v>
      </c>
      <c r="I4416" s="2" t="s">
        <v>7869</v>
      </c>
      <c r="J4416" s="2" t="s">
        <v>3931</v>
      </c>
      <c r="K4416" s="194" t="s">
        <v>13</v>
      </c>
      <c r="L4416" s="2">
        <v>58</v>
      </c>
      <c r="M4416" s="194" t="s">
        <v>972</v>
      </c>
      <c r="N4416" s="2">
        <v>20</v>
      </c>
      <c r="O4416" s="195" t="s">
        <v>301</v>
      </c>
    </row>
    <row r="4417" spans="1:15">
      <c r="A4417" s="7">
        <v>2018</v>
      </c>
      <c r="B4417" s="7" t="s">
        <v>64</v>
      </c>
      <c r="C4417" s="8">
        <f t="shared" si="130"/>
        <v>43103</v>
      </c>
      <c r="D4417" s="7">
        <v>20</v>
      </c>
      <c r="E4417" s="7" t="str">
        <f t="shared" si="131"/>
        <v>S14310320</v>
      </c>
      <c r="F4417" s="4">
        <v>43101</v>
      </c>
      <c r="G4417" s="2" t="s">
        <v>7870</v>
      </c>
      <c r="H4417" s="2" t="s">
        <v>7870</v>
      </c>
      <c r="I4417" s="2" t="s">
        <v>7871</v>
      </c>
      <c r="J4417" s="2" t="s">
        <v>315</v>
      </c>
      <c r="K4417" s="194" t="s">
        <v>13</v>
      </c>
      <c r="L4417" s="2">
        <v>50</v>
      </c>
      <c r="M4417" s="194" t="s">
        <v>1467</v>
      </c>
      <c r="N4417" s="2">
        <v>0</v>
      </c>
      <c r="O4417" s="195" t="s">
        <v>443</v>
      </c>
    </row>
    <row r="4418" spans="1:15">
      <c r="A4418" s="7">
        <v>2018</v>
      </c>
      <c r="B4418" s="7" t="s">
        <v>64</v>
      </c>
      <c r="C4418" s="8">
        <f t="shared" si="130"/>
        <v>43103</v>
      </c>
      <c r="D4418" s="7">
        <v>21</v>
      </c>
      <c r="E4418" s="7" t="str">
        <f t="shared" si="131"/>
        <v>S14310321</v>
      </c>
      <c r="F4418" s="4">
        <v>43132</v>
      </c>
      <c r="G4418" s="2" t="s">
        <v>7872</v>
      </c>
      <c r="H4418" s="2" t="s">
        <v>7872</v>
      </c>
      <c r="I4418" s="2" t="s">
        <v>7873</v>
      </c>
      <c r="J4418" s="2" t="s">
        <v>7874</v>
      </c>
      <c r="K4418" s="194" t="s">
        <v>13</v>
      </c>
      <c r="L4418" s="2">
        <v>40</v>
      </c>
      <c r="M4418" s="194">
        <v>60</v>
      </c>
      <c r="N4418" s="2" t="s">
        <v>728</v>
      </c>
      <c r="O4418" s="195" t="s">
        <v>301</v>
      </c>
    </row>
    <row r="4419" spans="1:15">
      <c r="A4419" s="7">
        <v>2018</v>
      </c>
      <c r="B4419" s="7" t="s">
        <v>64</v>
      </c>
      <c r="C4419" s="8">
        <f t="shared" si="130"/>
        <v>43103</v>
      </c>
      <c r="D4419" s="7">
        <v>22</v>
      </c>
      <c r="E4419" s="7" t="str">
        <f t="shared" si="131"/>
        <v>S14310322</v>
      </c>
      <c r="F4419" s="4">
        <v>43160</v>
      </c>
      <c r="G4419" s="2" t="s">
        <v>7875</v>
      </c>
      <c r="H4419" s="2" t="s">
        <v>7875</v>
      </c>
      <c r="I4419" s="2" t="s">
        <v>7876</v>
      </c>
      <c r="J4419" s="2" t="s">
        <v>7618</v>
      </c>
      <c r="K4419" s="194" t="s">
        <v>13</v>
      </c>
      <c r="L4419" s="2">
        <v>37</v>
      </c>
      <c r="M4419" s="194">
        <v>60</v>
      </c>
      <c r="N4419" s="2" t="s">
        <v>728</v>
      </c>
      <c r="O4419" s="195" t="s">
        <v>301</v>
      </c>
    </row>
    <row r="4420" spans="1:15">
      <c r="A4420" s="7">
        <v>2018</v>
      </c>
      <c r="B4420" s="7" t="s">
        <v>64</v>
      </c>
      <c r="C4420" s="8">
        <f t="shared" si="130"/>
        <v>43103</v>
      </c>
      <c r="D4420" s="7">
        <v>23</v>
      </c>
      <c r="E4420" s="7" t="str">
        <f t="shared" si="131"/>
        <v>S14310323</v>
      </c>
      <c r="F4420" s="4">
        <v>43191</v>
      </c>
      <c r="G4420" s="2" t="s">
        <v>7877</v>
      </c>
      <c r="H4420" s="2" t="s">
        <v>7877</v>
      </c>
      <c r="I4420" s="2" t="s">
        <v>7878</v>
      </c>
      <c r="J4420" s="2" t="s">
        <v>7879</v>
      </c>
      <c r="K4420" s="194" t="s">
        <v>13</v>
      </c>
      <c r="L4420" s="2">
        <v>35</v>
      </c>
      <c r="M4420" s="194">
        <v>60</v>
      </c>
      <c r="N4420" s="2" t="s">
        <v>728</v>
      </c>
      <c r="O4420" s="195" t="s">
        <v>301</v>
      </c>
    </row>
    <row r="4421" spans="1:15">
      <c r="A4421" s="7">
        <v>2018</v>
      </c>
      <c r="B4421" s="7" t="s">
        <v>64</v>
      </c>
      <c r="C4421" s="8">
        <f t="shared" si="130"/>
        <v>43103</v>
      </c>
      <c r="D4421" s="7">
        <v>24</v>
      </c>
      <c r="E4421" s="7" t="str">
        <f t="shared" si="131"/>
        <v>S14310324</v>
      </c>
      <c r="F4421" s="3" t="s">
        <v>151</v>
      </c>
      <c r="G4421" s="2" t="s">
        <v>7880</v>
      </c>
      <c r="H4421" s="2" t="s">
        <v>7880</v>
      </c>
      <c r="I4421" s="2" t="s">
        <v>7881</v>
      </c>
      <c r="J4421" s="2" t="s">
        <v>4289</v>
      </c>
      <c r="K4421" s="194" t="s">
        <v>13</v>
      </c>
      <c r="L4421" s="2">
        <v>43</v>
      </c>
      <c r="M4421" s="194" t="s">
        <v>2071</v>
      </c>
      <c r="N4421" s="2" t="s">
        <v>383</v>
      </c>
      <c r="O4421" s="195" t="s">
        <v>477</v>
      </c>
    </row>
    <row r="4422" spans="1:15">
      <c r="A4422" s="7">
        <v>2018</v>
      </c>
      <c r="B4422" s="7" t="s">
        <v>64</v>
      </c>
      <c r="C4422" s="8">
        <f t="shared" si="130"/>
        <v>43103</v>
      </c>
      <c r="D4422" s="7">
        <v>25</v>
      </c>
      <c r="E4422" s="7" t="str">
        <f t="shared" si="131"/>
        <v>S14310325</v>
      </c>
      <c r="F4422" s="3">
        <v>2019</v>
      </c>
      <c r="G4422" s="2" t="s">
        <v>7882</v>
      </c>
      <c r="H4422" s="2" t="s">
        <v>7882</v>
      </c>
      <c r="I4422" s="2" t="s">
        <v>7883</v>
      </c>
      <c r="J4422" s="2" t="s">
        <v>337</v>
      </c>
      <c r="K4422" s="194" t="s">
        <v>13</v>
      </c>
      <c r="L4422" s="2">
        <v>23</v>
      </c>
      <c r="M4422" s="194" t="s">
        <v>461</v>
      </c>
      <c r="N4422" s="2" t="s">
        <v>482</v>
      </c>
      <c r="O4422" s="195">
        <v>25</v>
      </c>
    </row>
    <row r="4423" spans="1:15">
      <c r="A4423" s="7">
        <v>2018</v>
      </c>
      <c r="B4423" s="7" t="s">
        <v>64</v>
      </c>
      <c r="C4423" s="8">
        <f t="shared" si="130"/>
        <v>43103</v>
      </c>
      <c r="D4423" s="7">
        <v>26</v>
      </c>
      <c r="E4423" s="7" t="str">
        <f t="shared" si="131"/>
        <v>S14310326</v>
      </c>
      <c r="F4423" s="3">
        <v>2020</v>
      </c>
      <c r="G4423" s="2" t="s">
        <v>7884</v>
      </c>
      <c r="H4423" s="2" t="s">
        <v>7884</v>
      </c>
      <c r="I4423" s="2" t="s">
        <v>7885</v>
      </c>
      <c r="J4423" s="2" t="s">
        <v>7886</v>
      </c>
      <c r="K4423" s="194" t="s">
        <v>13</v>
      </c>
      <c r="L4423" s="2">
        <v>22</v>
      </c>
      <c r="M4423" s="194" t="s">
        <v>461</v>
      </c>
      <c r="N4423" s="2" t="s">
        <v>484</v>
      </c>
      <c r="O4423" s="195" t="s">
        <v>461</v>
      </c>
    </row>
    <row r="4424" spans="1:15">
      <c r="A4424" s="7">
        <v>2018</v>
      </c>
      <c r="B4424" s="7" t="s">
        <v>64</v>
      </c>
      <c r="C4424" s="8">
        <f t="shared" si="130"/>
        <v>43103</v>
      </c>
      <c r="D4424" s="7">
        <v>27</v>
      </c>
      <c r="E4424" s="7" t="str">
        <f t="shared" si="131"/>
        <v>S14310327</v>
      </c>
      <c r="F4424" s="3">
        <v>2021</v>
      </c>
      <c r="G4424" s="2" t="s">
        <v>5207</v>
      </c>
      <c r="H4424" s="2" t="s">
        <v>5207</v>
      </c>
      <c r="I4424" s="2" t="s">
        <v>7887</v>
      </c>
      <c r="J4424" s="2" t="s">
        <v>1370</v>
      </c>
      <c r="K4424" s="194" t="s">
        <v>13</v>
      </c>
      <c r="L4424" s="2">
        <v>22</v>
      </c>
      <c r="M4424" s="194" t="s">
        <v>443</v>
      </c>
      <c r="N4424" s="2">
        <v>50</v>
      </c>
      <c r="O4424" s="195" t="s">
        <v>506</v>
      </c>
    </row>
    <row r="4425" spans="1:15" ht="15.75" thickBot="1">
      <c r="A4425" s="7">
        <v>2018</v>
      </c>
      <c r="B4425" s="7" t="s">
        <v>64</v>
      </c>
      <c r="C4425" s="8">
        <f t="shared" si="130"/>
        <v>43103</v>
      </c>
      <c r="D4425" s="7">
        <v>28</v>
      </c>
      <c r="E4425" s="7" t="str">
        <f t="shared" si="131"/>
        <v>S14310328</v>
      </c>
      <c r="F4425" s="5">
        <v>2022</v>
      </c>
      <c r="G4425" s="6" t="s">
        <v>5004</v>
      </c>
      <c r="H4425" s="6" t="s">
        <v>5004</v>
      </c>
      <c r="I4425" s="6" t="s">
        <v>7888</v>
      </c>
      <c r="J4425" s="6" t="s">
        <v>3771</v>
      </c>
      <c r="K4425" s="196" t="s">
        <v>13</v>
      </c>
      <c r="L4425" s="6">
        <v>18</v>
      </c>
      <c r="M4425" s="196" t="s">
        <v>461</v>
      </c>
      <c r="N4425" s="6" t="s">
        <v>482</v>
      </c>
      <c r="O4425" s="197">
        <v>25</v>
      </c>
    </row>
    <row r="4426" spans="1:15" ht="16.5" thickTop="1" thickBot="1">
      <c r="A4426" s="7">
        <v>2018</v>
      </c>
      <c r="B4426" s="7" t="s">
        <v>63</v>
      </c>
      <c r="C4426" s="8">
        <f>C4425+6</f>
        <v>43109</v>
      </c>
      <c r="D4426" s="7">
        <v>1</v>
      </c>
      <c r="E4426" s="7" t="str">
        <f t="shared" si="131"/>
        <v>S2431091</v>
      </c>
      <c r="F4426" s="1" t="s">
        <v>0</v>
      </c>
    </row>
    <row r="4427" spans="1:15" ht="16.5" customHeight="1" thickTop="1" thickBot="1">
      <c r="A4427" s="7">
        <v>2018</v>
      </c>
      <c r="B4427" s="7" t="s">
        <v>63</v>
      </c>
      <c r="C4427" s="8">
        <f>C4426</f>
        <v>43109</v>
      </c>
      <c r="D4427" s="7">
        <v>2</v>
      </c>
      <c r="E4427" s="7" t="str">
        <f t="shared" si="131"/>
        <v>S2431092</v>
      </c>
      <c r="F4427" s="338" t="s">
        <v>1</v>
      </c>
      <c r="G4427" s="341" t="s">
        <v>2</v>
      </c>
      <c r="H4427" s="342"/>
      <c r="I4427" s="342"/>
      <c r="J4427" s="343"/>
      <c r="K4427" s="344" t="s">
        <v>3</v>
      </c>
      <c r="L4427" s="343"/>
      <c r="M4427" s="344" t="s">
        <v>144</v>
      </c>
      <c r="N4427" s="342"/>
      <c r="O4427" s="342"/>
    </row>
    <row r="4428" spans="1:15" ht="18" customHeight="1" thickBot="1">
      <c r="A4428" s="7">
        <v>2018</v>
      </c>
      <c r="B4428" s="7" t="s">
        <v>63</v>
      </c>
      <c r="C4428" s="8">
        <f t="shared" ref="C4428:C4491" si="132">C4427</f>
        <v>43109</v>
      </c>
      <c r="D4428" s="7">
        <v>3</v>
      </c>
      <c r="E4428" s="7" t="str">
        <f t="shared" si="131"/>
        <v>S2431093</v>
      </c>
      <c r="F4428" s="339"/>
      <c r="G4428" s="345" t="s">
        <v>5</v>
      </c>
      <c r="H4428" s="347" t="s">
        <v>145</v>
      </c>
      <c r="I4428" s="348"/>
      <c r="J4428" s="349"/>
      <c r="K4428" s="350" t="s">
        <v>6</v>
      </c>
      <c r="L4428" s="352" t="s">
        <v>7</v>
      </c>
      <c r="M4428" s="350" t="s">
        <v>8</v>
      </c>
      <c r="N4428" s="354" t="s">
        <v>146</v>
      </c>
      <c r="O4428" s="356" t="s">
        <v>147</v>
      </c>
    </row>
    <row r="4429" spans="1:15" ht="15.75" thickBot="1">
      <c r="A4429" s="7">
        <v>2018</v>
      </c>
      <c r="B4429" s="7" t="s">
        <v>63</v>
      </c>
      <c r="C4429" s="8">
        <f t="shared" si="132"/>
        <v>43109</v>
      </c>
      <c r="D4429" s="7">
        <v>4</v>
      </c>
      <c r="E4429" s="7" t="str">
        <f t="shared" si="131"/>
        <v>S2431094</v>
      </c>
      <c r="F4429" s="340"/>
      <c r="G4429" s="346"/>
      <c r="H4429" s="191" t="s">
        <v>154</v>
      </c>
      <c r="I4429" s="192" t="s">
        <v>155</v>
      </c>
      <c r="J4429" s="193" t="s">
        <v>156</v>
      </c>
      <c r="K4429" s="351"/>
      <c r="L4429" s="353"/>
      <c r="M4429" s="351"/>
      <c r="N4429" s="355"/>
      <c r="O4429" s="357"/>
    </row>
    <row r="4430" spans="1:15">
      <c r="A4430" s="7">
        <v>2018</v>
      </c>
      <c r="B4430" s="7" t="s">
        <v>63</v>
      </c>
      <c r="C4430" s="8">
        <f t="shared" si="132"/>
        <v>43109</v>
      </c>
      <c r="D4430" s="7">
        <v>5</v>
      </c>
      <c r="E4430" s="7" t="str">
        <f t="shared" si="131"/>
        <v>S2431095</v>
      </c>
      <c r="F4430" s="3" t="s">
        <v>12</v>
      </c>
      <c r="G4430" s="96">
        <v>-10</v>
      </c>
      <c r="H4430" s="96" t="s">
        <v>7889</v>
      </c>
      <c r="I4430" s="96" t="s">
        <v>7890</v>
      </c>
      <c r="J4430" s="96" t="s">
        <v>4283</v>
      </c>
      <c r="K4430" s="194" t="s">
        <v>17</v>
      </c>
      <c r="L4430" s="199">
        <v>61</v>
      </c>
      <c r="M4430" s="202">
        <v>0</v>
      </c>
      <c r="N4430" s="199">
        <v>0</v>
      </c>
      <c r="O4430" s="203">
        <v>100</v>
      </c>
    </row>
    <row r="4431" spans="1:15">
      <c r="A4431" s="7">
        <v>2018</v>
      </c>
      <c r="B4431" s="7" t="s">
        <v>63</v>
      </c>
      <c r="C4431" s="8">
        <f t="shared" si="132"/>
        <v>43109</v>
      </c>
      <c r="D4431" s="7">
        <v>6</v>
      </c>
      <c r="E4431" s="7" t="str">
        <f t="shared" si="131"/>
        <v>S2431096</v>
      </c>
      <c r="F4431" s="4">
        <v>43101</v>
      </c>
      <c r="G4431" s="96">
        <v>170</v>
      </c>
      <c r="H4431" s="96" t="s">
        <v>7891</v>
      </c>
      <c r="I4431" s="96" t="s">
        <v>3325</v>
      </c>
      <c r="J4431" s="96" t="s">
        <v>880</v>
      </c>
      <c r="K4431" s="194" t="s">
        <v>17</v>
      </c>
      <c r="L4431" s="199">
        <v>62</v>
      </c>
      <c r="M4431" s="202">
        <v>100</v>
      </c>
      <c r="N4431" s="199">
        <v>0</v>
      </c>
      <c r="O4431" s="203">
        <v>0</v>
      </c>
    </row>
    <row r="4432" spans="1:15">
      <c r="A4432" s="7">
        <v>2018</v>
      </c>
      <c r="B4432" s="7" t="s">
        <v>63</v>
      </c>
      <c r="C4432" s="8">
        <f t="shared" si="132"/>
        <v>43109</v>
      </c>
      <c r="D4432" s="7">
        <v>7</v>
      </c>
      <c r="E4432" s="7" t="str">
        <f t="shared" si="131"/>
        <v>S2431097</v>
      </c>
      <c r="F4432" s="4">
        <v>43132</v>
      </c>
      <c r="G4432" s="96">
        <v>155</v>
      </c>
      <c r="H4432" s="96" t="s">
        <v>7892</v>
      </c>
      <c r="I4432" s="96" t="s">
        <v>7893</v>
      </c>
      <c r="J4432" s="96" t="s">
        <v>3740</v>
      </c>
      <c r="K4432" s="194" t="s">
        <v>17</v>
      </c>
      <c r="L4432" s="199">
        <v>59</v>
      </c>
      <c r="M4432" s="202">
        <v>100</v>
      </c>
      <c r="N4432" s="199">
        <v>0</v>
      </c>
      <c r="O4432" s="203">
        <v>0</v>
      </c>
    </row>
    <row r="4433" spans="1:15">
      <c r="A4433" s="7">
        <v>2018</v>
      </c>
      <c r="B4433" s="7" t="s">
        <v>63</v>
      </c>
      <c r="C4433" s="8">
        <f t="shared" si="132"/>
        <v>43109</v>
      </c>
      <c r="D4433" s="7">
        <v>8</v>
      </c>
      <c r="E4433" s="7" t="str">
        <f t="shared" si="131"/>
        <v>S2431098</v>
      </c>
      <c r="F4433" s="4">
        <v>43160</v>
      </c>
      <c r="G4433" s="96">
        <v>155</v>
      </c>
      <c r="H4433" s="96" t="s">
        <v>7894</v>
      </c>
      <c r="I4433" s="96" t="s">
        <v>7895</v>
      </c>
      <c r="J4433" s="96" t="s">
        <v>599</v>
      </c>
      <c r="K4433" s="194" t="s">
        <v>17</v>
      </c>
      <c r="L4433" s="199">
        <v>53</v>
      </c>
      <c r="M4433" s="202">
        <v>100</v>
      </c>
      <c r="N4433" s="199">
        <v>0</v>
      </c>
      <c r="O4433" s="203">
        <v>0</v>
      </c>
    </row>
    <row r="4434" spans="1:15">
      <c r="A4434" s="7">
        <v>2018</v>
      </c>
      <c r="B4434" s="7" t="s">
        <v>63</v>
      </c>
      <c r="C4434" s="8">
        <f t="shared" si="132"/>
        <v>43109</v>
      </c>
      <c r="D4434" s="7">
        <v>9</v>
      </c>
      <c r="E4434" s="7" t="str">
        <f t="shared" si="131"/>
        <v>S2431099</v>
      </c>
      <c r="F4434" s="4">
        <v>43191</v>
      </c>
      <c r="G4434" s="96">
        <v>180</v>
      </c>
      <c r="H4434" s="96" t="s">
        <v>7896</v>
      </c>
      <c r="I4434" s="96" t="s">
        <v>5717</v>
      </c>
      <c r="J4434" s="96" t="s">
        <v>6192</v>
      </c>
      <c r="K4434" s="194" t="s">
        <v>17</v>
      </c>
      <c r="L4434" s="199">
        <v>41</v>
      </c>
      <c r="M4434" s="202" t="s">
        <v>555</v>
      </c>
      <c r="N4434" s="199">
        <v>0</v>
      </c>
      <c r="O4434" s="203" t="s">
        <v>2623</v>
      </c>
    </row>
    <row r="4435" spans="1:15">
      <c r="A4435" s="7">
        <v>2018</v>
      </c>
      <c r="B4435" s="7" t="s">
        <v>63</v>
      </c>
      <c r="C4435" s="8">
        <f t="shared" si="132"/>
        <v>43109</v>
      </c>
      <c r="D4435" s="7">
        <v>10</v>
      </c>
      <c r="E4435" s="7" t="str">
        <f t="shared" si="131"/>
        <v>S24310910</v>
      </c>
      <c r="F4435" s="3" t="s">
        <v>157</v>
      </c>
      <c r="G4435" s="96">
        <v>180</v>
      </c>
      <c r="H4435" s="96" t="s">
        <v>1681</v>
      </c>
      <c r="I4435" s="96" t="s">
        <v>7897</v>
      </c>
      <c r="J4435" s="96" t="s">
        <v>291</v>
      </c>
      <c r="K4435" s="194" t="s">
        <v>17</v>
      </c>
      <c r="L4435" s="199">
        <v>46</v>
      </c>
      <c r="M4435" s="202" t="s">
        <v>2871</v>
      </c>
      <c r="N4435" s="199" t="s">
        <v>799</v>
      </c>
      <c r="O4435" s="203" t="s">
        <v>410</v>
      </c>
    </row>
    <row r="4436" spans="1:15">
      <c r="A4436" s="7">
        <v>2018</v>
      </c>
      <c r="B4436" s="7" t="s">
        <v>63</v>
      </c>
      <c r="C4436" s="8">
        <f t="shared" si="132"/>
        <v>43109</v>
      </c>
      <c r="D4436" s="7">
        <v>11</v>
      </c>
      <c r="E4436" s="7" t="str">
        <f t="shared" si="131"/>
        <v>S24310911</v>
      </c>
      <c r="F4436" s="3">
        <v>2019</v>
      </c>
      <c r="G4436" s="96">
        <v>175</v>
      </c>
      <c r="H4436" s="96" t="s">
        <v>7898</v>
      </c>
      <c r="I4436" s="96" t="s">
        <v>7899</v>
      </c>
      <c r="J4436" s="96" t="s">
        <v>2402</v>
      </c>
      <c r="K4436" s="194" t="s">
        <v>17</v>
      </c>
      <c r="L4436" s="199">
        <v>31</v>
      </c>
      <c r="M4436" s="202">
        <v>50</v>
      </c>
      <c r="N4436" s="199">
        <v>45</v>
      </c>
      <c r="O4436" s="203">
        <v>5</v>
      </c>
    </row>
    <row r="4437" spans="1:15">
      <c r="A4437" s="7">
        <v>2018</v>
      </c>
      <c r="B4437" s="7" t="s">
        <v>63</v>
      </c>
      <c r="C4437" s="8">
        <f t="shared" si="132"/>
        <v>43109</v>
      </c>
      <c r="D4437" s="7">
        <v>12</v>
      </c>
      <c r="E4437" s="7" t="str">
        <f t="shared" si="131"/>
        <v>S24310912</v>
      </c>
      <c r="F4437" s="3">
        <v>2020</v>
      </c>
      <c r="G4437" s="96">
        <v>160</v>
      </c>
      <c r="H4437" s="96" t="s">
        <v>7725</v>
      </c>
      <c r="I4437" s="96" t="s">
        <v>7865</v>
      </c>
      <c r="J4437" s="96" t="s">
        <v>414</v>
      </c>
      <c r="K4437" s="194" t="s">
        <v>17</v>
      </c>
      <c r="L4437" s="199">
        <v>24</v>
      </c>
      <c r="M4437" s="202" t="s">
        <v>730</v>
      </c>
      <c r="N4437" s="199" t="s">
        <v>2151</v>
      </c>
      <c r="O4437" s="203" t="s">
        <v>1831</v>
      </c>
    </row>
    <row r="4438" spans="1:15">
      <c r="A4438" s="7">
        <v>2018</v>
      </c>
      <c r="B4438" s="7" t="s">
        <v>63</v>
      </c>
      <c r="C4438" s="8">
        <f t="shared" si="132"/>
        <v>43109</v>
      </c>
      <c r="D4438" s="7">
        <v>13</v>
      </c>
      <c r="E4438" s="7" t="str">
        <f t="shared" si="131"/>
        <v>S24310913</v>
      </c>
      <c r="F4438" s="3">
        <v>2021</v>
      </c>
      <c r="G4438" s="96">
        <v>155</v>
      </c>
      <c r="H4438" s="96" t="s">
        <v>7900</v>
      </c>
      <c r="I4438" s="96" t="s">
        <v>5327</v>
      </c>
      <c r="J4438" s="96" t="s">
        <v>3872</v>
      </c>
      <c r="K4438" s="194" t="s">
        <v>17</v>
      </c>
      <c r="L4438" s="199">
        <v>21</v>
      </c>
      <c r="M4438" s="202">
        <v>30</v>
      </c>
      <c r="N4438" s="199">
        <v>50</v>
      </c>
      <c r="O4438" s="203">
        <v>20</v>
      </c>
    </row>
    <row r="4439" spans="1:15" ht="15.75" thickBot="1">
      <c r="A4439" s="7">
        <v>2018</v>
      </c>
      <c r="B4439" s="7" t="s">
        <v>63</v>
      </c>
      <c r="C4439" s="8">
        <f t="shared" si="132"/>
        <v>43109</v>
      </c>
      <c r="D4439" s="7">
        <v>14</v>
      </c>
      <c r="E4439" s="7" t="str">
        <f t="shared" si="131"/>
        <v>S24310914</v>
      </c>
      <c r="F4439" s="5">
        <v>2022</v>
      </c>
      <c r="G4439" s="97">
        <v>150</v>
      </c>
      <c r="H4439" s="97" t="s">
        <v>4467</v>
      </c>
      <c r="I4439" s="97" t="s">
        <v>7901</v>
      </c>
      <c r="J4439" s="97" t="s">
        <v>422</v>
      </c>
      <c r="K4439" s="196" t="s">
        <v>17</v>
      </c>
      <c r="L4439" s="201">
        <v>17</v>
      </c>
      <c r="M4439" s="204" t="s">
        <v>529</v>
      </c>
      <c r="N4439" s="201" t="s">
        <v>1173</v>
      </c>
      <c r="O4439" s="205" t="s">
        <v>508</v>
      </c>
    </row>
    <row r="4440" spans="1:15" ht="16.5" thickTop="1" thickBot="1">
      <c r="A4440" s="7">
        <v>2018</v>
      </c>
      <c r="B4440" s="7" t="s">
        <v>63</v>
      </c>
      <c r="C4440" s="8">
        <f t="shared" si="132"/>
        <v>43109</v>
      </c>
      <c r="D4440" s="7">
        <v>15</v>
      </c>
      <c r="E4440" s="7" t="str">
        <f t="shared" si="131"/>
        <v>S24310915</v>
      </c>
      <c r="F4440" s="1" t="s">
        <v>15</v>
      </c>
    </row>
    <row r="4441" spans="1:15" ht="16.5" customHeight="1" thickTop="1" thickBot="1">
      <c r="A4441" s="7">
        <v>2018</v>
      </c>
      <c r="B4441" s="7" t="s">
        <v>63</v>
      </c>
      <c r="C4441" s="8">
        <f t="shared" si="132"/>
        <v>43109</v>
      </c>
      <c r="D4441" s="7">
        <v>16</v>
      </c>
      <c r="E4441" s="7" t="str">
        <f t="shared" si="131"/>
        <v>S24310916</v>
      </c>
      <c r="F4441" s="338" t="s">
        <v>1</v>
      </c>
      <c r="G4441" s="341" t="s">
        <v>2</v>
      </c>
      <c r="H4441" s="342"/>
      <c r="I4441" s="342"/>
      <c r="J4441" s="343"/>
      <c r="K4441" s="344" t="s">
        <v>3</v>
      </c>
      <c r="L4441" s="343"/>
      <c r="M4441" s="344" t="s">
        <v>144</v>
      </c>
      <c r="N4441" s="342"/>
      <c r="O4441" s="342"/>
    </row>
    <row r="4442" spans="1:15" ht="18" customHeight="1" thickBot="1">
      <c r="A4442" s="7">
        <v>2018</v>
      </c>
      <c r="B4442" s="7" t="s">
        <v>63</v>
      </c>
      <c r="C4442" s="8">
        <f t="shared" si="132"/>
        <v>43109</v>
      </c>
      <c r="D4442" s="7">
        <v>17</v>
      </c>
      <c r="E4442" s="7" t="str">
        <f t="shared" si="131"/>
        <v>S24310917</v>
      </c>
      <c r="F4442" s="339"/>
      <c r="G4442" s="345" t="s">
        <v>5</v>
      </c>
      <c r="H4442" s="347" t="s">
        <v>145</v>
      </c>
      <c r="I4442" s="348"/>
      <c r="J4442" s="349"/>
      <c r="K4442" s="350" t="s">
        <v>6</v>
      </c>
      <c r="L4442" s="352" t="s">
        <v>7</v>
      </c>
      <c r="M4442" s="350" t="s">
        <v>8</v>
      </c>
      <c r="N4442" s="354" t="s">
        <v>146</v>
      </c>
      <c r="O4442" s="356" t="s">
        <v>147</v>
      </c>
    </row>
    <row r="4443" spans="1:15" ht="15.75" thickBot="1">
      <c r="A4443" s="7">
        <v>2018</v>
      </c>
      <c r="B4443" s="7" t="s">
        <v>63</v>
      </c>
      <c r="C4443" s="8">
        <f t="shared" si="132"/>
        <v>43109</v>
      </c>
      <c r="D4443" s="7">
        <v>18</v>
      </c>
      <c r="E4443" s="7" t="str">
        <f t="shared" si="131"/>
        <v>S24310918</v>
      </c>
      <c r="F4443" s="340"/>
      <c r="G4443" s="346"/>
      <c r="H4443" s="191" t="s">
        <v>154</v>
      </c>
      <c r="I4443" s="192" t="s">
        <v>155</v>
      </c>
      <c r="J4443" s="193" t="s">
        <v>156</v>
      </c>
      <c r="K4443" s="351"/>
      <c r="L4443" s="353"/>
      <c r="M4443" s="351"/>
      <c r="N4443" s="355"/>
      <c r="O4443" s="357"/>
    </row>
    <row r="4444" spans="1:15">
      <c r="A4444" s="7">
        <v>2018</v>
      </c>
      <c r="B4444" s="7" t="s">
        <v>63</v>
      </c>
      <c r="C4444" s="8">
        <f t="shared" si="132"/>
        <v>43109</v>
      </c>
      <c r="D4444" s="7">
        <v>19</v>
      </c>
      <c r="E4444" s="7" t="str">
        <f t="shared" si="131"/>
        <v>S24310919</v>
      </c>
      <c r="F4444" s="3" t="s">
        <v>16</v>
      </c>
      <c r="G4444" s="96">
        <v>75</v>
      </c>
      <c r="H4444" s="96" t="s">
        <v>7902</v>
      </c>
      <c r="I4444" s="96" t="s">
        <v>7903</v>
      </c>
      <c r="J4444" s="96" t="s">
        <v>7904</v>
      </c>
      <c r="K4444" s="194" t="s">
        <v>17</v>
      </c>
      <c r="L4444" s="199">
        <v>48</v>
      </c>
      <c r="M4444" s="202" t="s">
        <v>525</v>
      </c>
      <c r="N4444" s="199" t="s">
        <v>477</v>
      </c>
      <c r="O4444" s="203" t="s">
        <v>384</v>
      </c>
    </row>
    <row r="4445" spans="1:15">
      <c r="A4445" s="7">
        <v>2018</v>
      </c>
      <c r="B4445" s="7" t="s">
        <v>63</v>
      </c>
      <c r="C4445" s="8">
        <f t="shared" si="132"/>
        <v>43109</v>
      </c>
      <c r="D4445" s="7">
        <v>20</v>
      </c>
      <c r="E4445" s="7" t="str">
        <f t="shared" si="131"/>
        <v>S24310920</v>
      </c>
      <c r="F4445" s="4">
        <v>43101</v>
      </c>
      <c r="G4445" s="96">
        <v>245</v>
      </c>
      <c r="H4445" s="96" t="s">
        <v>7905</v>
      </c>
      <c r="I4445" s="96" t="s">
        <v>7906</v>
      </c>
      <c r="J4445" s="96" t="s">
        <v>6009</v>
      </c>
      <c r="K4445" s="194" t="s">
        <v>17</v>
      </c>
      <c r="L4445" s="199">
        <v>47</v>
      </c>
      <c r="M4445" s="202" t="s">
        <v>6288</v>
      </c>
      <c r="N4445" s="199">
        <v>0</v>
      </c>
      <c r="O4445" s="203" t="s">
        <v>1248</v>
      </c>
    </row>
    <row r="4446" spans="1:15">
      <c r="A4446" s="7">
        <v>2018</v>
      </c>
      <c r="B4446" s="7" t="s">
        <v>63</v>
      </c>
      <c r="C4446" s="8">
        <f t="shared" si="132"/>
        <v>43109</v>
      </c>
      <c r="D4446" s="7">
        <v>21</v>
      </c>
      <c r="E4446" s="7" t="str">
        <f t="shared" si="131"/>
        <v>S24310921</v>
      </c>
      <c r="F4446" s="4">
        <v>43132</v>
      </c>
      <c r="G4446" s="96">
        <v>230</v>
      </c>
      <c r="H4446" s="96" t="s">
        <v>2479</v>
      </c>
      <c r="I4446" s="96" t="s">
        <v>1716</v>
      </c>
      <c r="J4446" s="96" t="s">
        <v>4707</v>
      </c>
      <c r="K4446" s="194" t="s">
        <v>17</v>
      </c>
      <c r="L4446" s="199">
        <v>39</v>
      </c>
      <c r="M4446" s="202">
        <v>100</v>
      </c>
      <c r="N4446" s="199">
        <v>0</v>
      </c>
      <c r="O4446" s="203">
        <v>0</v>
      </c>
    </row>
    <row r="4447" spans="1:15">
      <c r="A4447" s="7">
        <v>2018</v>
      </c>
      <c r="B4447" s="7" t="s">
        <v>63</v>
      </c>
      <c r="C4447" s="8">
        <f t="shared" si="132"/>
        <v>43109</v>
      </c>
      <c r="D4447" s="7">
        <v>22</v>
      </c>
      <c r="E4447" s="7" t="str">
        <f t="shared" si="131"/>
        <v>S24310922</v>
      </c>
      <c r="F4447" s="4">
        <v>43160</v>
      </c>
      <c r="G4447" s="96">
        <v>230</v>
      </c>
      <c r="H4447" s="96" t="s">
        <v>7907</v>
      </c>
      <c r="I4447" s="96" t="s">
        <v>7908</v>
      </c>
      <c r="J4447" s="96" t="s">
        <v>7909</v>
      </c>
      <c r="K4447" s="194" t="s">
        <v>17</v>
      </c>
      <c r="L4447" s="199">
        <v>35</v>
      </c>
      <c r="M4447" s="202" t="s">
        <v>2975</v>
      </c>
      <c r="N4447" s="199" t="s">
        <v>1208</v>
      </c>
      <c r="O4447" s="203">
        <v>0</v>
      </c>
    </row>
    <row r="4448" spans="1:15">
      <c r="A4448" s="7">
        <v>2018</v>
      </c>
      <c r="B4448" s="7" t="s">
        <v>63</v>
      </c>
      <c r="C4448" s="8">
        <f t="shared" si="132"/>
        <v>43109</v>
      </c>
      <c r="D4448" s="7">
        <v>23</v>
      </c>
      <c r="E4448" s="7" t="str">
        <f t="shared" si="131"/>
        <v>S24310923</v>
      </c>
      <c r="F4448" s="4">
        <v>43191</v>
      </c>
      <c r="G4448" s="96">
        <v>245</v>
      </c>
      <c r="H4448" s="96" t="s">
        <v>7910</v>
      </c>
      <c r="I4448" s="96" t="s">
        <v>7911</v>
      </c>
      <c r="J4448" s="96" t="s">
        <v>7912</v>
      </c>
      <c r="K4448" s="194" t="s">
        <v>17</v>
      </c>
      <c r="L4448" s="199">
        <v>33</v>
      </c>
      <c r="M4448" s="202" t="s">
        <v>1467</v>
      </c>
      <c r="N4448" s="199" t="s">
        <v>506</v>
      </c>
      <c r="O4448" s="203" t="s">
        <v>444</v>
      </c>
    </row>
    <row r="4449" spans="1:15">
      <c r="A4449" s="7">
        <v>2018</v>
      </c>
      <c r="B4449" s="7" t="s">
        <v>63</v>
      </c>
      <c r="C4449" s="8">
        <f t="shared" si="132"/>
        <v>43109</v>
      </c>
      <c r="D4449" s="7">
        <v>24</v>
      </c>
      <c r="E4449" s="7" t="str">
        <f t="shared" si="131"/>
        <v>S24310924</v>
      </c>
      <c r="F4449" s="3" t="s">
        <v>157</v>
      </c>
      <c r="G4449" s="96">
        <v>60</v>
      </c>
      <c r="H4449" s="96" t="s">
        <v>7913</v>
      </c>
      <c r="I4449" s="96" t="s">
        <v>7914</v>
      </c>
      <c r="J4449" s="96" t="s">
        <v>7915</v>
      </c>
      <c r="K4449" s="194" t="s">
        <v>17</v>
      </c>
      <c r="L4449" s="199">
        <v>35</v>
      </c>
      <c r="M4449" s="202" t="s">
        <v>2922</v>
      </c>
      <c r="N4449" s="199" t="s">
        <v>477</v>
      </c>
      <c r="O4449" s="203" t="s">
        <v>984</v>
      </c>
    </row>
    <row r="4450" spans="1:15">
      <c r="A4450" s="7">
        <v>2018</v>
      </c>
      <c r="B4450" s="7" t="s">
        <v>63</v>
      </c>
      <c r="C4450" s="8">
        <f t="shared" si="132"/>
        <v>43109</v>
      </c>
      <c r="D4450" s="7">
        <v>25</v>
      </c>
      <c r="E4450" s="7" t="str">
        <f t="shared" si="131"/>
        <v>S24310925</v>
      </c>
      <c r="F4450" s="3">
        <v>2019</v>
      </c>
      <c r="G4450" s="96">
        <v>235</v>
      </c>
      <c r="H4450" s="96" t="s">
        <v>7916</v>
      </c>
      <c r="I4450" s="96" t="s">
        <v>5756</v>
      </c>
      <c r="J4450" s="96" t="s">
        <v>680</v>
      </c>
      <c r="K4450" s="194" t="s">
        <v>17</v>
      </c>
      <c r="L4450" s="199">
        <v>26</v>
      </c>
      <c r="M4450" s="202" t="s">
        <v>462</v>
      </c>
      <c r="N4450" s="199" t="s">
        <v>461</v>
      </c>
      <c r="O4450" s="203">
        <v>0</v>
      </c>
    </row>
    <row r="4451" spans="1:15">
      <c r="A4451" s="7">
        <v>2018</v>
      </c>
      <c r="B4451" s="7" t="s">
        <v>63</v>
      </c>
      <c r="C4451" s="8">
        <f t="shared" si="132"/>
        <v>43109</v>
      </c>
      <c r="D4451" s="7">
        <v>26</v>
      </c>
      <c r="E4451" s="7" t="str">
        <f t="shared" si="131"/>
        <v>S24310926</v>
      </c>
      <c r="F4451" s="3">
        <v>2020</v>
      </c>
      <c r="G4451" s="96">
        <v>215</v>
      </c>
      <c r="H4451" s="96" t="s">
        <v>7917</v>
      </c>
      <c r="I4451" s="96" t="s">
        <v>7918</v>
      </c>
      <c r="J4451" s="96" t="s">
        <v>3869</v>
      </c>
      <c r="K4451" s="194" t="s">
        <v>17</v>
      </c>
      <c r="L4451" s="199">
        <v>23</v>
      </c>
      <c r="M4451" s="202">
        <v>50</v>
      </c>
      <c r="N4451" s="199" t="s">
        <v>379</v>
      </c>
      <c r="O4451" s="203" t="s">
        <v>420</v>
      </c>
    </row>
    <row r="4452" spans="1:15">
      <c r="A4452" s="7">
        <v>2018</v>
      </c>
      <c r="B4452" s="7" t="s">
        <v>63</v>
      </c>
      <c r="C4452" s="8">
        <f t="shared" si="132"/>
        <v>43109</v>
      </c>
      <c r="D4452" s="7">
        <v>27</v>
      </c>
      <c r="E4452" s="7" t="str">
        <f t="shared" si="131"/>
        <v>S24310927</v>
      </c>
      <c r="F4452" s="3">
        <v>2021</v>
      </c>
      <c r="G4452" s="96">
        <v>210</v>
      </c>
      <c r="H4452" s="96" t="s">
        <v>7919</v>
      </c>
      <c r="I4452" s="96" t="s">
        <v>5528</v>
      </c>
      <c r="J4452" s="96" t="s">
        <v>3309</v>
      </c>
      <c r="K4452" s="194" t="s">
        <v>17</v>
      </c>
      <c r="L4452" s="199">
        <v>21</v>
      </c>
      <c r="M4452" s="202">
        <v>50</v>
      </c>
      <c r="N4452" s="199" t="s">
        <v>3697</v>
      </c>
      <c r="O4452" s="203" t="s">
        <v>333</v>
      </c>
    </row>
    <row r="4453" spans="1:15" ht="15.75" thickBot="1">
      <c r="A4453" s="7">
        <v>2018</v>
      </c>
      <c r="B4453" s="7" t="s">
        <v>63</v>
      </c>
      <c r="C4453" s="8">
        <f t="shared" si="132"/>
        <v>43109</v>
      </c>
      <c r="D4453" s="7">
        <v>28</v>
      </c>
      <c r="E4453" s="7" t="str">
        <f t="shared" si="131"/>
        <v>S24310928</v>
      </c>
      <c r="F4453" s="5">
        <v>2022</v>
      </c>
      <c r="G4453" s="97">
        <v>200</v>
      </c>
      <c r="H4453" s="97" t="s">
        <v>7920</v>
      </c>
      <c r="I4453" s="97" t="s">
        <v>5655</v>
      </c>
      <c r="J4453" s="97" t="s">
        <v>1713</v>
      </c>
      <c r="K4453" s="196" t="s">
        <v>17</v>
      </c>
      <c r="L4453" s="201">
        <v>18</v>
      </c>
      <c r="M4453" s="204" t="s">
        <v>3697</v>
      </c>
      <c r="N4453" s="201" t="s">
        <v>301</v>
      </c>
      <c r="O4453" s="205" t="s">
        <v>379</v>
      </c>
    </row>
    <row r="4454" spans="1:15" ht="16.5" thickTop="1" thickBot="1">
      <c r="A4454" s="7">
        <v>2018</v>
      </c>
      <c r="B4454" s="7" t="s">
        <v>62</v>
      </c>
      <c r="C4454" s="8">
        <f>C4453+7</f>
        <v>43116</v>
      </c>
      <c r="D4454" s="7">
        <v>1</v>
      </c>
      <c r="E4454" s="7" t="str">
        <f t="shared" si="131"/>
        <v>S3431161</v>
      </c>
      <c r="F4454" s="1" t="s">
        <v>0</v>
      </c>
    </row>
    <row r="4455" spans="1:15" ht="16.5" thickTop="1" thickBot="1">
      <c r="A4455" s="7">
        <v>2018</v>
      </c>
      <c r="B4455" s="7" t="s">
        <v>62</v>
      </c>
      <c r="C4455" s="8">
        <f t="shared" si="132"/>
        <v>43116</v>
      </c>
      <c r="D4455" s="7">
        <v>2</v>
      </c>
      <c r="E4455" s="7" t="str">
        <f t="shared" si="131"/>
        <v>S3431162</v>
      </c>
      <c r="F4455" s="338" t="s">
        <v>1</v>
      </c>
      <c r="G4455" s="341" t="s">
        <v>2</v>
      </c>
      <c r="H4455" s="342"/>
      <c r="I4455" s="342"/>
      <c r="J4455" s="343"/>
      <c r="K4455" s="344" t="s">
        <v>3</v>
      </c>
      <c r="L4455" s="343"/>
      <c r="M4455" s="344" t="s">
        <v>144</v>
      </c>
      <c r="N4455" s="342"/>
      <c r="O4455" s="342"/>
    </row>
    <row r="4456" spans="1:15" ht="18" customHeight="1" thickBot="1">
      <c r="A4456" s="7">
        <v>2018</v>
      </c>
      <c r="B4456" s="7" t="s">
        <v>62</v>
      </c>
      <c r="C4456" s="8">
        <f t="shared" si="132"/>
        <v>43116</v>
      </c>
      <c r="D4456" s="7">
        <v>3</v>
      </c>
      <c r="E4456" s="7" t="str">
        <f t="shared" si="131"/>
        <v>S3431163</v>
      </c>
      <c r="F4456" s="339"/>
      <c r="G4456" s="345" t="s">
        <v>5</v>
      </c>
      <c r="H4456" s="347" t="s">
        <v>145</v>
      </c>
      <c r="I4456" s="348"/>
      <c r="J4456" s="349"/>
      <c r="K4456" s="350" t="s">
        <v>6</v>
      </c>
      <c r="L4456" s="352" t="s">
        <v>7</v>
      </c>
      <c r="M4456" s="350" t="s">
        <v>8</v>
      </c>
      <c r="N4456" s="354" t="s">
        <v>146</v>
      </c>
      <c r="O4456" s="356" t="s">
        <v>147</v>
      </c>
    </row>
    <row r="4457" spans="1:15" ht="15.75" thickBot="1">
      <c r="A4457" s="7">
        <v>2018</v>
      </c>
      <c r="B4457" s="7" t="s">
        <v>62</v>
      </c>
      <c r="C4457" s="8">
        <f t="shared" si="132"/>
        <v>43116</v>
      </c>
      <c r="D4457" s="7">
        <v>4</v>
      </c>
      <c r="E4457" s="7" t="str">
        <f t="shared" si="131"/>
        <v>S3431164</v>
      </c>
      <c r="F4457" s="340"/>
      <c r="G4457" s="346"/>
      <c r="H4457" s="191" t="s">
        <v>9</v>
      </c>
      <c r="I4457" s="192" t="s">
        <v>18</v>
      </c>
      <c r="J4457" s="193" t="s">
        <v>11</v>
      </c>
      <c r="K4457" s="351"/>
      <c r="L4457" s="353"/>
      <c r="M4457" s="351"/>
      <c r="N4457" s="355"/>
      <c r="O4457" s="357"/>
    </row>
    <row r="4458" spans="1:15">
      <c r="A4458" s="7">
        <v>2018</v>
      </c>
      <c r="B4458" s="7" t="s">
        <v>62</v>
      </c>
      <c r="C4458" s="8">
        <f t="shared" si="132"/>
        <v>43116</v>
      </c>
      <c r="D4458" s="7">
        <v>5</v>
      </c>
      <c r="E4458" s="7" t="str">
        <f t="shared" si="131"/>
        <v>S3431165</v>
      </c>
      <c r="F4458" s="3" t="s">
        <v>12</v>
      </c>
      <c r="G4458" s="2">
        <v>-9</v>
      </c>
      <c r="H4458" s="2" t="s">
        <v>7921</v>
      </c>
      <c r="I4458" s="2" t="s">
        <v>7922</v>
      </c>
      <c r="J4458" s="2" t="s">
        <v>4152</v>
      </c>
      <c r="K4458" s="194" t="s">
        <v>17</v>
      </c>
      <c r="L4458" s="2">
        <v>56</v>
      </c>
      <c r="M4458" s="194">
        <v>0</v>
      </c>
      <c r="N4458" s="2" t="s">
        <v>729</v>
      </c>
      <c r="O4458" s="195" t="s">
        <v>1714</v>
      </c>
    </row>
    <row r="4459" spans="1:15">
      <c r="A4459" s="7">
        <v>2018</v>
      </c>
      <c r="B4459" s="7" t="s">
        <v>62</v>
      </c>
      <c r="C4459" s="8">
        <f t="shared" si="132"/>
        <v>43116</v>
      </c>
      <c r="D4459" s="7">
        <v>6</v>
      </c>
      <c r="E4459" s="7" t="str">
        <f t="shared" si="131"/>
        <v>S3431166</v>
      </c>
      <c r="F4459" s="4">
        <v>43101</v>
      </c>
      <c r="G4459" s="2">
        <v>157</v>
      </c>
      <c r="H4459" s="2" t="s">
        <v>7923</v>
      </c>
      <c r="I4459" s="2" t="s">
        <v>7924</v>
      </c>
      <c r="J4459" s="2" t="s">
        <v>791</v>
      </c>
      <c r="K4459" s="194" t="s">
        <v>17</v>
      </c>
      <c r="L4459" s="2">
        <v>57</v>
      </c>
      <c r="M4459" s="194">
        <v>100</v>
      </c>
      <c r="N4459" s="2">
        <v>0</v>
      </c>
      <c r="O4459" s="195">
        <v>0</v>
      </c>
    </row>
    <row r="4460" spans="1:15">
      <c r="A4460" s="7">
        <v>2018</v>
      </c>
      <c r="B4460" s="7" t="s">
        <v>62</v>
      </c>
      <c r="C4460" s="8">
        <f t="shared" si="132"/>
        <v>43116</v>
      </c>
      <c r="D4460" s="7">
        <v>7</v>
      </c>
      <c r="E4460" s="7" t="str">
        <f t="shared" si="131"/>
        <v>S3431167</v>
      </c>
      <c r="F4460" s="4">
        <v>43132</v>
      </c>
      <c r="G4460" s="2">
        <v>120</v>
      </c>
      <c r="H4460" s="2" t="s">
        <v>7925</v>
      </c>
      <c r="I4460" s="2" t="s">
        <v>3587</v>
      </c>
      <c r="J4460" s="2" t="s">
        <v>2455</v>
      </c>
      <c r="K4460" s="194" t="s">
        <v>17</v>
      </c>
      <c r="L4460" s="2">
        <v>58</v>
      </c>
      <c r="M4460" s="194">
        <v>100</v>
      </c>
      <c r="N4460" s="2">
        <v>0</v>
      </c>
      <c r="O4460" s="195">
        <v>0</v>
      </c>
    </row>
    <row r="4461" spans="1:15">
      <c r="A4461" s="7">
        <v>2018</v>
      </c>
      <c r="B4461" s="7" t="s">
        <v>62</v>
      </c>
      <c r="C4461" s="8">
        <f t="shared" si="132"/>
        <v>43116</v>
      </c>
      <c r="D4461" s="7">
        <v>8</v>
      </c>
      <c r="E4461" s="7" t="str">
        <f t="shared" si="131"/>
        <v>S3431168</v>
      </c>
      <c r="F4461" s="4">
        <v>43160</v>
      </c>
      <c r="G4461" s="2">
        <v>120</v>
      </c>
      <c r="H4461" s="2" t="s">
        <v>7926</v>
      </c>
      <c r="I4461" s="2" t="s">
        <v>4581</v>
      </c>
      <c r="J4461" s="2" t="s">
        <v>3757</v>
      </c>
      <c r="K4461" s="194" t="s">
        <v>17</v>
      </c>
      <c r="L4461" s="2">
        <v>52</v>
      </c>
      <c r="M4461" s="194">
        <v>100</v>
      </c>
      <c r="N4461" s="2">
        <v>0</v>
      </c>
      <c r="O4461" s="195">
        <v>0</v>
      </c>
    </row>
    <row r="4462" spans="1:15">
      <c r="A4462" s="7">
        <v>2018</v>
      </c>
      <c r="B4462" s="7" t="s">
        <v>62</v>
      </c>
      <c r="C4462" s="8">
        <f t="shared" si="132"/>
        <v>43116</v>
      </c>
      <c r="D4462" s="7">
        <v>9</v>
      </c>
      <c r="E4462" s="7" t="str">
        <f t="shared" ref="E4462:E4525" si="133">B4462&amp;C4462&amp;D4462</f>
        <v>S3431169</v>
      </c>
      <c r="F4462" s="4">
        <v>43191</v>
      </c>
      <c r="G4462" s="2">
        <v>150</v>
      </c>
      <c r="H4462" s="2" t="s">
        <v>7927</v>
      </c>
      <c r="I4462" s="2" t="s">
        <v>7720</v>
      </c>
      <c r="J4462" s="2" t="s">
        <v>7928</v>
      </c>
      <c r="K4462" s="194" t="s">
        <v>17</v>
      </c>
      <c r="L4462" s="2">
        <v>47</v>
      </c>
      <c r="M4462" s="194" t="s">
        <v>1714</v>
      </c>
      <c r="N4462" s="2" t="s">
        <v>1715</v>
      </c>
      <c r="O4462" s="195" t="s">
        <v>312</v>
      </c>
    </row>
    <row r="4463" spans="1:15">
      <c r="A4463" s="7">
        <v>2018</v>
      </c>
      <c r="B4463" s="7" t="s">
        <v>62</v>
      </c>
      <c r="C4463" s="8">
        <f t="shared" si="132"/>
        <v>43116</v>
      </c>
      <c r="D4463" s="7">
        <v>10</v>
      </c>
      <c r="E4463" s="7" t="str">
        <f t="shared" si="133"/>
        <v>S34311610</v>
      </c>
      <c r="F4463" s="3" t="s">
        <v>151</v>
      </c>
      <c r="G4463" s="2">
        <v>173</v>
      </c>
      <c r="H4463" s="2" t="s">
        <v>7929</v>
      </c>
      <c r="I4463" s="2" t="s">
        <v>7930</v>
      </c>
      <c r="J4463" s="2" t="s">
        <v>6992</v>
      </c>
      <c r="K4463" s="194" t="s">
        <v>17</v>
      </c>
      <c r="L4463" s="2">
        <v>49</v>
      </c>
      <c r="M4463" s="194" t="s">
        <v>2427</v>
      </c>
      <c r="N4463" s="2">
        <v>0</v>
      </c>
      <c r="O4463" s="195" t="s">
        <v>518</v>
      </c>
    </row>
    <row r="4464" spans="1:15">
      <c r="A4464" s="7">
        <v>2018</v>
      </c>
      <c r="B4464" s="7" t="s">
        <v>62</v>
      </c>
      <c r="C4464" s="8">
        <f t="shared" si="132"/>
        <v>43116</v>
      </c>
      <c r="D4464" s="7">
        <v>11</v>
      </c>
      <c r="E4464" s="7" t="str">
        <f t="shared" si="133"/>
        <v>S34311611</v>
      </c>
      <c r="F4464" s="3">
        <v>2019</v>
      </c>
      <c r="G4464" s="2">
        <v>175</v>
      </c>
      <c r="H4464" s="2" t="s">
        <v>969</v>
      </c>
      <c r="I4464" s="2" t="s">
        <v>7931</v>
      </c>
      <c r="J4464" s="2" t="s">
        <v>1076</v>
      </c>
      <c r="K4464" s="194" t="s">
        <v>17</v>
      </c>
      <c r="L4464" s="2">
        <v>33</v>
      </c>
      <c r="M4464" s="194">
        <v>50</v>
      </c>
      <c r="N4464" s="2" t="s">
        <v>1139</v>
      </c>
      <c r="O4464" s="195" t="s">
        <v>1138</v>
      </c>
    </row>
    <row r="4465" spans="1:15">
      <c r="A4465" s="7">
        <v>2018</v>
      </c>
      <c r="B4465" s="7" t="s">
        <v>62</v>
      </c>
      <c r="C4465" s="8">
        <f t="shared" si="132"/>
        <v>43116</v>
      </c>
      <c r="D4465" s="7">
        <v>12</v>
      </c>
      <c r="E4465" s="7" t="str">
        <f t="shared" si="133"/>
        <v>S34311612</v>
      </c>
      <c r="F4465" s="3">
        <v>2020</v>
      </c>
      <c r="G4465" s="2">
        <v>160</v>
      </c>
      <c r="H4465" s="2" t="s">
        <v>7932</v>
      </c>
      <c r="I4465" s="2" t="s">
        <v>7933</v>
      </c>
      <c r="J4465" s="2" t="s">
        <v>2017</v>
      </c>
      <c r="K4465" s="194" t="s">
        <v>17</v>
      </c>
      <c r="L4465" s="2">
        <v>30</v>
      </c>
      <c r="M4465" s="194">
        <v>30</v>
      </c>
      <c r="N4465" s="2">
        <v>60</v>
      </c>
      <c r="O4465" s="195">
        <v>10</v>
      </c>
    </row>
    <row r="4466" spans="1:15">
      <c r="A4466" s="7">
        <v>2018</v>
      </c>
      <c r="B4466" s="7" t="s">
        <v>62</v>
      </c>
      <c r="C4466" s="8">
        <f t="shared" si="132"/>
        <v>43116</v>
      </c>
      <c r="D4466" s="7">
        <v>13</v>
      </c>
      <c r="E4466" s="7" t="str">
        <f t="shared" si="133"/>
        <v>S34311613</v>
      </c>
      <c r="F4466" s="3">
        <v>2021</v>
      </c>
      <c r="G4466" s="2">
        <v>155</v>
      </c>
      <c r="H4466" s="2" t="s">
        <v>7934</v>
      </c>
      <c r="I4466" s="2" t="s">
        <v>4522</v>
      </c>
      <c r="J4466" s="2" t="s">
        <v>3042</v>
      </c>
      <c r="K4466" s="194" t="s">
        <v>17</v>
      </c>
      <c r="L4466" s="2">
        <v>27</v>
      </c>
      <c r="M4466" s="194" t="s">
        <v>1665</v>
      </c>
      <c r="N4466" s="2" t="s">
        <v>2960</v>
      </c>
      <c r="O4466" s="195" t="s">
        <v>871</v>
      </c>
    </row>
    <row r="4467" spans="1:15" ht="15.75" thickBot="1">
      <c r="A4467" s="7">
        <v>2018</v>
      </c>
      <c r="B4467" s="7" t="s">
        <v>62</v>
      </c>
      <c r="C4467" s="8">
        <f t="shared" si="132"/>
        <v>43116</v>
      </c>
      <c r="D4467" s="7">
        <v>14</v>
      </c>
      <c r="E4467" s="7" t="str">
        <f t="shared" si="133"/>
        <v>S34311614</v>
      </c>
      <c r="F4467" s="5">
        <v>2022</v>
      </c>
      <c r="G4467" s="6">
        <v>150</v>
      </c>
      <c r="H4467" s="6" t="s">
        <v>7935</v>
      </c>
      <c r="I4467" s="6" t="s">
        <v>7936</v>
      </c>
      <c r="J4467" s="6" t="s">
        <v>2052</v>
      </c>
      <c r="K4467" s="196" t="s">
        <v>17</v>
      </c>
      <c r="L4467" s="6">
        <v>19</v>
      </c>
      <c r="M4467" s="196" t="s">
        <v>1667</v>
      </c>
      <c r="N4467" s="6" t="s">
        <v>3504</v>
      </c>
      <c r="O4467" s="197" t="s">
        <v>1744</v>
      </c>
    </row>
    <row r="4468" spans="1:15" ht="16.5" thickTop="1" thickBot="1">
      <c r="A4468" s="7">
        <v>2018</v>
      </c>
      <c r="B4468" s="7" t="s">
        <v>62</v>
      </c>
      <c r="C4468" s="8">
        <f t="shared" si="132"/>
        <v>43116</v>
      </c>
      <c r="D4468" s="7">
        <v>15</v>
      </c>
      <c r="E4468" s="7" t="str">
        <f t="shared" si="133"/>
        <v>S34311615</v>
      </c>
      <c r="F4468" s="1" t="s">
        <v>15</v>
      </c>
    </row>
    <row r="4469" spans="1:15" ht="16.5" thickTop="1" thickBot="1">
      <c r="A4469" s="7">
        <v>2018</v>
      </c>
      <c r="B4469" s="7" t="s">
        <v>62</v>
      </c>
      <c r="C4469" s="8">
        <f t="shared" si="132"/>
        <v>43116</v>
      </c>
      <c r="D4469" s="7">
        <v>16</v>
      </c>
      <c r="E4469" s="7" t="str">
        <f t="shared" si="133"/>
        <v>S34311616</v>
      </c>
      <c r="F4469" s="338" t="s">
        <v>1</v>
      </c>
      <c r="G4469" s="341" t="s">
        <v>2</v>
      </c>
      <c r="H4469" s="342"/>
      <c r="I4469" s="342"/>
      <c r="J4469" s="343"/>
      <c r="K4469" s="344" t="s">
        <v>3</v>
      </c>
      <c r="L4469" s="343"/>
      <c r="M4469" s="344" t="s">
        <v>144</v>
      </c>
      <c r="N4469" s="342"/>
      <c r="O4469" s="342"/>
    </row>
    <row r="4470" spans="1:15" ht="18" customHeight="1" thickBot="1">
      <c r="A4470" s="7">
        <v>2018</v>
      </c>
      <c r="B4470" s="7" t="s">
        <v>62</v>
      </c>
      <c r="C4470" s="8">
        <f t="shared" si="132"/>
        <v>43116</v>
      </c>
      <c r="D4470" s="7">
        <v>17</v>
      </c>
      <c r="E4470" s="7" t="str">
        <f t="shared" si="133"/>
        <v>S34311617</v>
      </c>
      <c r="F4470" s="339"/>
      <c r="G4470" s="345" t="s">
        <v>5</v>
      </c>
      <c r="H4470" s="347" t="s">
        <v>145</v>
      </c>
      <c r="I4470" s="348"/>
      <c r="J4470" s="349"/>
      <c r="K4470" s="350" t="s">
        <v>6</v>
      </c>
      <c r="L4470" s="352" t="s">
        <v>7</v>
      </c>
      <c r="M4470" s="350" t="s">
        <v>8</v>
      </c>
      <c r="N4470" s="354" t="s">
        <v>146</v>
      </c>
      <c r="O4470" s="356" t="s">
        <v>147</v>
      </c>
    </row>
    <row r="4471" spans="1:15" ht="15.75" thickBot="1">
      <c r="A4471" s="7">
        <v>2018</v>
      </c>
      <c r="B4471" s="7" t="s">
        <v>62</v>
      </c>
      <c r="C4471" s="8">
        <f t="shared" si="132"/>
        <v>43116</v>
      </c>
      <c r="D4471" s="7">
        <v>18</v>
      </c>
      <c r="E4471" s="7" t="str">
        <f t="shared" si="133"/>
        <v>S34311618</v>
      </c>
      <c r="F4471" s="340"/>
      <c r="G4471" s="346"/>
      <c r="H4471" s="191" t="s">
        <v>9</v>
      </c>
      <c r="I4471" s="192" t="s">
        <v>18</v>
      </c>
      <c r="J4471" s="193" t="s">
        <v>11</v>
      </c>
      <c r="K4471" s="351"/>
      <c r="L4471" s="353"/>
      <c r="M4471" s="351"/>
      <c r="N4471" s="355"/>
      <c r="O4471" s="357"/>
    </row>
    <row r="4472" spans="1:15">
      <c r="A4472" s="7">
        <v>2018</v>
      </c>
      <c r="B4472" s="7" t="s">
        <v>62</v>
      </c>
      <c r="C4472" s="8">
        <f t="shared" si="132"/>
        <v>43116</v>
      </c>
      <c r="D4472" s="7">
        <v>19</v>
      </c>
      <c r="E4472" s="7" t="str">
        <f t="shared" si="133"/>
        <v>S34311619</v>
      </c>
      <c r="F4472" s="3" t="s">
        <v>16</v>
      </c>
      <c r="G4472" s="2">
        <v>62</v>
      </c>
      <c r="H4472" s="2" t="s">
        <v>769</v>
      </c>
      <c r="I4472" s="2" t="s">
        <v>7937</v>
      </c>
      <c r="J4472" s="2" t="s">
        <v>7938</v>
      </c>
      <c r="K4472" s="194" t="s">
        <v>17</v>
      </c>
      <c r="L4472" s="2">
        <v>52</v>
      </c>
      <c r="M4472" s="194">
        <v>72</v>
      </c>
      <c r="N4472" s="2">
        <v>16</v>
      </c>
      <c r="O4472" s="195">
        <v>12</v>
      </c>
    </row>
    <row r="4473" spans="1:15">
      <c r="A4473" s="7">
        <v>2018</v>
      </c>
      <c r="B4473" s="7" t="s">
        <v>62</v>
      </c>
      <c r="C4473" s="8">
        <f t="shared" si="132"/>
        <v>43116</v>
      </c>
      <c r="D4473" s="7">
        <v>20</v>
      </c>
      <c r="E4473" s="7" t="str">
        <f t="shared" si="133"/>
        <v>S34311620</v>
      </c>
      <c r="F4473" s="4">
        <v>43101</v>
      </c>
      <c r="G4473" s="2">
        <v>219</v>
      </c>
      <c r="H4473" s="2" t="s">
        <v>7939</v>
      </c>
      <c r="I4473" s="2" t="s">
        <v>7940</v>
      </c>
      <c r="J4473" s="2" t="s">
        <v>7941</v>
      </c>
      <c r="K4473" s="194" t="s">
        <v>17</v>
      </c>
      <c r="L4473" s="2">
        <v>51</v>
      </c>
      <c r="M4473" s="194">
        <v>95</v>
      </c>
      <c r="N4473" s="2">
        <v>0</v>
      </c>
      <c r="O4473" s="195">
        <v>5</v>
      </c>
    </row>
    <row r="4474" spans="1:15">
      <c r="A4474" s="7">
        <v>2018</v>
      </c>
      <c r="B4474" s="7" t="s">
        <v>62</v>
      </c>
      <c r="C4474" s="8">
        <f t="shared" si="132"/>
        <v>43116</v>
      </c>
      <c r="D4474" s="7">
        <v>21</v>
      </c>
      <c r="E4474" s="7" t="str">
        <f t="shared" si="133"/>
        <v>S34311621</v>
      </c>
      <c r="F4474" s="4">
        <v>43132</v>
      </c>
      <c r="G4474" s="2">
        <v>185</v>
      </c>
      <c r="H4474" s="2" t="s">
        <v>7930</v>
      </c>
      <c r="I4474" s="2" t="s">
        <v>7794</v>
      </c>
      <c r="J4474" s="2" t="s">
        <v>7942</v>
      </c>
      <c r="K4474" s="194" t="s">
        <v>17</v>
      </c>
      <c r="L4474" s="2">
        <v>41</v>
      </c>
      <c r="M4474" s="194">
        <v>100</v>
      </c>
      <c r="N4474" s="2">
        <v>0</v>
      </c>
      <c r="O4474" s="195">
        <v>0</v>
      </c>
    </row>
    <row r="4475" spans="1:15">
      <c r="A4475" s="7">
        <v>2018</v>
      </c>
      <c r="B4475" s="7" t="s">
        <v>62</v>
      </c>
      <c r="C4475" s="8">
        <f t="shared" si="132"/>
        <v>43116</v>
      </c>
      <c r="D4475" s="7">
        <v>22</v>
      </c>
      <c r="E4475" s="7" t="str">
        <f t="shared" si="133"/>
        <v>S34311622</v>
      </c>
      <c r="F4475" s="4">
        <v>43160</v>
      </c>
      <c r="G4475" s="2">
        <v>185</v>
      </c>
      <c r="H4475" s="2" t="s">
        <v>6209</v>
      </c>
      <c r="I4475" s="2" t="s">
        <v>7943</v>
      </c>
      <c r="J4475" s="2" t="s">
        <v>524</v>
      </c>
      <c r="K4475" s="194" t="s">
        <v>17</v>
      </c>
      <c r="L4475" s="2">
        <v>40</v>
      </c>
      <c r="M4475" s="194">
        <v>95</v>
      </c>
      <c r="N4475" s="2">
        <v>0</v>
      </c>
      <c r="O4475" s="195">
        <v>5</v>
      </c>
    </row>
    <row r="4476" spans="1:15">
      <c r="A4476" s="7">
        <v>2018</v>
      </c>
      <c r="B4476" s="7" t="s">
        <v>62</v>
      </c>
      <c r="C4476" s="8">
        <f t="shared" si="132"/>
        <v>43116</v>
      </c>
      <c r="D4476" s="7">
        <v>23</v>
      </c>
      <c r="E4476" s="7" t="str">
        <f t="shared" si="133"/>
        <v>S34311623</v>
      </c>
      <c r="F4476" s="4">
        <v>43191</v>
      </c>
      <c r="G4476" s="2">
        <v>212</v>
      </c>
      <c r="H4476" s="2" t="s">
        <v>7944</v>
      </c>
      <c r="I4476" s="2" t="s">
        <v>6263</v>
      </c>
      <c r="J4476" s="2" t="s">
        <v>7945</v>
      </c>
      <c r="K4476" s="194" t="s">
        <v>17</v>
      </c>
      <c r="L4476" s="2">
        <v>38</v>
      </c>
      <c r="M4476" s="194" t="s">
        <v>2569</v>
      </c>
      <c r="N4476" s="2">
        <v>0</v>
      </c>
      <c r="O4476" s="195" t="s">
        <v>333</v>
      </c>
    </row>
    <row r="4477" spans="1:15">
      <c r="A4477" s="7">
        <v>2018</v>
      </c>
      <c r="B4477" s="7" t="s">
        <v>62</v>
      </c>
      <c r="C4477" s="8">
        <f t="shared" si="132"/>
        <v>43116</v>
      </c>
      <c r="D4477" s="7">
        <v>24</v>
      </c>
      <c r="E4477" s="7" t="str">
        <f t="shared" si="133"/>
        <v>S34311624</v>
      </c>
      <c r="F4477" s="3" t="s">
        <v>151</v>
      </c>
      <c r="G4477" s="2">
        <v>233</v>
      </c>
      <c r="H4477" s="2" t="s">
        <v>7906</v>
      </c>
      <c r="I4477" s="2" t="s">
        <v>7946</v>
      </c>
      <c r="J4477" s="2" t="s">
        <v>7947</v>
      </c>
      <c r="K4477" s="194" t="s">
        <v>17</v>
      </c>
      <c r="L4477" s="2">
        <v>39</v>
      </c>
      <c r="M4477" s="194" t="s">
        <v>3049</v>
      </c>
      <c r="N4477" s="2" t="s">
        <v>585</v>
      </c>
      <c r="O4477" s="195" t="s">
        <v>735</v>
      </c>
    </row>
    <row r="4478" spans="1:15">
      <c r="A4478" s="7">
        <v>2018</v>
      </c>
      <c r="B4478" s="7" t="s">
        <v>62</v>
      </c>
      <c r="C4478" s="8">
        <f t="shared" si="132"/>
        <v>43116</v>
      </c>
      <c r="D4478" s="7">
        <v>25</v>
      </c>
      <c r="E4478" s="7" t="str">
        <f t="shared" si="133"/>
        <v>S34311625</v>
      </c>
      <c r="F4478" s="3">
        <v>2019</v>
      </c>
      <c r="G4478" s="2">
        <v>225</v>
      </c>
      <c r="H4478" s="2" t="s">
        <v>7948</v>
      </c>
      <c r="I4478" s="2" t="s">
        <v>7224</v>
      </c>
      <c r="J4478" s="2" t="s">
        <v>3394</v>
      </c>
      <c r="K4478" s="194" t="s">
        <v>17</v>
      </c>
      <c r="L4478" s="2">
        <v>29</v>
      </c>
      <c r="M4478" s="194" t="s">
        <v>1795</v>
      </c>
      <c r="N4478" s="2">
        <v>25</v>
      </c>
      <c r="O4478" s="195" t="s">
        <v>596</v>
      </c>
    </row>
    <row r="4479" spans="1:15">
      <c r="A4479" s="7">
        <v>2018</v>
      </c>
      <c r="B4479" s="7" t="s">
        <v>62</v>
      </c>
      <c r="C4479" s="8">
        <f t="shared" si="132"/>
        <v>43116</v>
      </c>
      <c r="D4479" s="7">
        <v>26</v>
      </c>
      <c r="E4479" s="7" t="str">
        <f t="shared" si="133"/>
        <v>S34311626</v>
      </c>
      <c r="F4479" s="3">
        <v>2020</v>
      </c>
      <c r="G4479" s="2">
        <v>210</v>
      </c>
      <c r="H4479" s="2" t="s">
        <v>2637</v>
      </c>
      <c r="I4479" s="2" t="s">
        <v>7949</v>
      </c>
      <c r="J4479" s="2" t="s">
        <v>2010</v>
      </c>
      <c r="K4479" s="194" t="s">
        <v>17</v>
      </c>
      <c r="L4479" s="2">
        <v>26</v>
      </c>
      <c r="M4479" s="194" t="s">
        <v>1153</v>
      </c>
      <c r="N4479" s="2" t="s">
        <v>484</v>
      </c>
      <c r="O4479" s="195" t="s">
        <v>1229</v>
      </c>
    </row>
    <row r="4480" spans="1:15">
      <c r="A4480" s="7">
        <v>2018</v>
      </c>
      <c r="B4480" s="7" t="s">
        <v>62</v>
      </c>
      <c r="C4480" s="8">
        <f t="shared" si="132"/>
        <v>43116</v>
      </c>
      <c r="D4480" s="7">
        <v>27</v>
      </c>
      <c r="E4480" s="7" t="str">
        <f t="shared" si="133"/>
        <v>S34311627</v>
      </c>
      <c r="F4480" s="3">
        <v>2021</v>
      </c>
      <c r="G4480" s="2">
        <v>200</v>
      </c>
      <c r="H4480" s="2" t="s">
        <v>1174</v>
      </c>
      <c r="I4480" s="2" t="s">
        <v>7132</v>
      </c>
      <c r="J4480" s="2" t="s">
        <v>3370</v>
      </c>
      <c r="K4480" s="194" t="s">
        <v>17</v>
      </c>
      <c r="L4480" s="2">
        <v>21</v>
      </c>
      <c r="M4480" s="194" t="s">
        <v>587</v>
      </c>
      <c r="N4480" s="2" t="s">
        <v>627</v>
      </c>
      <c r="O4480" s="195" t="s">
        <v>922</v>
      </c>
    </row>
    <row r="4481" spans="1:15" ht="15.75" thickBot="1">
      <c r="A4481" s="7">
        <v>2018</v>
      </c>
      <c r="B4481" s="7" t="s">
        <v>62</v>
      </c>
      <c r="C4481" s="8">
        <f t="shared" si="132"/>
        <v>43116</v>
      </c>
      <c r="D4481" s="7">
        <v>28</v>
      </c>
      <c r="E4481" s="7" t="str">
        <f t="shared" si="133"/>
        <v>S34311628</v>
      </c>
      <c r="F4481" s="5">
        <v>2022</v>
      </c>
      <c r="G4481" s="6">
        <v>195</v>
      </c>
      <c r="H4481" s="6" t="s">
        <v>7950</v>
      </c>
      <c r="I4481" s="6" t="s">
        <v>7951</v>
      </c>
      <c r="J4481" s="6" t="s">
        <v>5015</v>
      </c>
      <c r="K4481" s="196" t="s">
        <v>17</v>
      </c>
      <c r="L4481" s="6">
        <v>18</v>
      </c>
      <c r="M4481" s="196" t="s">
        <v>740</v>
      </c>
      <c r="N4481" s="6" t="s">
        <v>740</v>
      </c>
      <c r="O4481" s="197" t="s">
        <v>1831</v>
      </c>
    </row>
    <row r="4482" spans="1:15" ht="16.5" thickTop="1" thickBot="1">
      <c r="A4482" s="7">
        <v>2018</v>
      </c>
      <c r="B4482" s="7" t="s">
        <v>61</v>
      </c>
      <c r="C4482" s="8">
        <f>C4481+7</f>
        <v>43123</v>
      </c>
      <c r="D4482" s="7">
        <v>1</v>
      </c>
      <c r="E4482" s="7" t="str">
        <f t="shared" si="133"/>
        <v>S4431231</v>
      </c>
      <c r="F4482" s="1" t="s">
        <v>0</v>
      </c>
    </row>
    <row r="4483" spans="1:15" ht="16.5" thickTop="1" thickBot="1">
      <c r="A4483" s="7">
        <v>2018</v>
      </c>
      <c r="B4483" s="7" t="s">
        <v>61</v>
      </c>
      <c r="C4483" s="8">
        <f t="shared" si="132"/>
        <v>43123</v>
      </c>
      <c r="D4483" s="7">
        <v>2</v>
      </c>
      <c r="E4483" s="7" t="str">
        <f t="shared" si="133"/>
        <v>S4431232</v>
      </c>
      <c r="F4483" s="338" t="s">
        <v>1</v>
      </c>
      <c r="G4483" s="341" t="s">
        <v>2</v>
      </c>
      <c r="H4483" s="342"/>
      <c r="I4483" s="342"/>
      <c r="J4483" s="343"/>
      <c r="K4483" s="344" t="s">
        <v>3</v>
      </c>
      <c r="L4483" s="343"/>
      <c r="M4483" s="344" t="s">
        <v>144</v>
      </c>
      <c r="N4483" s="342"/>
      <c r="O4483" s="342"/>
    </row>
    <row r="4484" spans="1:15" ht="18" customHeight="1" thickBot="1">
      <c r="A4484" s="7">
        <v>2018</v>
      </c>
      <c r="B4484" s="7" t="s">
        <v>61</v>
      </c>
      <c r="C4484" s="8">
        <f t="shared" si="132"/>
        <v>43123</v>
      </c>
      <c r="D4484" s="7">
        <v>3</v>
      </c>
      <c r="E4484" s="7" t="str">
        <f t="shared" si="133"/>
        <v>S4431233</v>
      </c>
      <c r="F4484" s="339"/>
      <c r="G4484" s="345" t="s">
        <v>5</v>
      </c>
      <c r="H4484" s="347" t="s">
        <v>145</v>
      </c>
      <c r="I4484" s="348"/>
      <c r="J4484" s="349"/>
      <c r="K4484" s="350" t="s">
        <v>6</v>
      </c>
      <c r="L4484" s="352" t="s">
        <v>7</v>
      </c>
      <c r="M4484" s="350" t="s">
        <v>8</v>
      </c>
      <c r="N4484" s="354" t="s">
        <v>146</v>
      </c>
      <c r="O4484" s="356" t="s">
        <v>147</v>
      </c>
    </row>
    <row r="4485" spans="1:15" ht="15.75" thickBot="1">
      <c r="A4485" s="7">
        <v>2018</v>
      </c>
      <c r="B4485" s="7" t="s">
        <v>61</v>
      </c>
      <c r="C4485" s="8">
        <f t="shared" si="132"/>
        <v>43123</v>
      </c>
      <c r="D4485" s="7">
        <v>4</v>
      </c>
      <c r="E4485" s="7" t="str">
        <f t="shared" si="133"/>
        <v>S4431234</v>
      </c>
      <c r="F4485" s="340"/>
      <c r="G4485" s="346"/>
      <c r="H4485" s="191" t="s">
        <v>9</v>
      </c>
      <c r="I4485" s="192" t="s">
        <v>18</v>
      </c>
      <c r="J4485" s="193" t="s">
        <v>11</v>
      </c>
      <c r="K4485" s="351"/>
      <c r="L4485" s="353"/>
      <c r="M4485" s="351"/>
      <c r="N4485" s="355"/>
      <c r="O4485" s="357"/>
    </row>
    <row r="4486" spans="1:15">
      <c r="A4486" s="7">
        <v>2018</v>
      </c>
      <c r="B4486" s="7" t="s">
        <v>61</v>
      </c>
      <c r="C4486" s="8">
        <f t="shared" si="132"/>
        <v>43123</v>
      </c>
      <c r="D4486" s="7">
        <v>5</v>
      </c>
      <c r="E4486" s="7" t="str">
        <f t="shared" si="133"/>
        <v>S4431235</v>
      </c>
      <c r="F4486" s="3" t="s">
        <v>12</v>
      </c>
      <c r="G4486" s="2">
        <v>-6</v>
      </c>
      <c r="H4486" s="2" t="s">
        <v>7952</v>
      </c>
      <c r="I4486" s="2" t="s">
        <v>7953</v>
      </c>
      <c r="J4486" s="2" t="s">
        <v>7954</v>
      </c>
      <c r="K4486" s="194" t="s">
        <v>17</v>
      </c>
      <c r="L4486" s="2">
        <v>58</v>
      </c>
      <c r="M4486" s="194" t="s">
        <v>670</v>
      </c>
      <c r="N4486" s="2" t="s">
        <v>333</v>
      </c>
      <c r="O4486" s="195" t="s">
        <v>7955</v>
      </c>
    </row>
    <row r="4487" spans="1:15">
      <c r="A4487" s="7">
        <v>2018</v>
      </c>
      <c r="B4487" s="7" t="s">
        <v>61</v>
      </c>
      <c r="C4487" s="8">
        <f t="shared" si="132"/>
        <v>43123</v>
      </c>
      <c r="D4487" s="7">
        <v>6</v>
      </c>
      <c r="E4487" s="7" t="str">
        <f t="shared" si="133"/>
        <v>S4431236</v>
      </c>
      <c r="F4487" s="4">
        <v>43101</v>
      </c>
      <c r="G4487" s="2">
        <v>170</v>
      </c>
      <c r="H4487" s="2" t="s">
        <v>7956</v>
      </c>
      <c r="I4487" s="2" t="s">
        <v>7957</v>
      </c>
      <c r="J4487" s="2" t="s">
        <v>4869</v>
      </c>
      <c r="K4487" s="194" t="s">
        <v>17</v>
      </c>
      <c r="L4487" s="2">
        <v>59</v>
      </c>
      <c r="M4487" s="194" t="s">
        <v>333</v>
      </c>
      <c r="N4487" s="2" t="s">
        <v>670</v>
      </c>
      <c r="O4487" s="195" t="s">
        <v>7955</v>
      </c>
    </row>
    <row r="4488" spans="1:15">
      <c r="A4488" s="7">
        <v>2018</v>
      </c>
      <c r="B4488" s="7" t="s">
        <v>61</v>
      </c>
      <c r="C4488" s="8">
        <f t="shared" si="132"/>
        <v>43123</v>
      </c>
      <c r="D4488" s="7">
        <v>7</v>
      </c>
      <c r="E4488" s="7" t="str">
        <f t="shared" si="133"/>
        <v>S4431237</v>
      </c>
      <c r="F4488" s="4">
        <v>43132</v>
      </c>
      <c r="G4488" s="2">
        <v>145</v>
      </c>
      <c r="H4488" s="2" t="s">
        <v>7958</v>
      </c>
      <c r="I4488" s="2" t="s">
        <v>7959</v>
      </c>
      <c r="J4488" s="2" t="s">
        <v>1893</v>
      </c>
      <c r="K4488" s="194" t="s">
        <v>17</v>
      </c>
      <c r="L4488" s="2">
        <v>63</v>
      </c>
      <c r="M4488" s="194" t="s">
        <v>1744</v>
      </c>
      <c r="N4488" s="2" t="s">
        <v>645</v>
      </c>
      <c r="O4488" s="195" t="s">
        <v>3501</v>
      </c>
    </row>
    <row r="4489" spans="1:15">
      <c r="A4489" s="7">
        <v>2018</v>
      </c>
      <c r="B4489" s="7" t="s">
        <v>61</v>
      </c>
      <c r="C4489" s="8">
        <f t="shared" si="132"/>
        <v>43123</v>
      </c>
      <c r="D4489" s="7">
        <v>8</v>
      </c>
      <c r="E4489" s="7" t="str">
        <f t="shared" si="133"/>
        <v>S4431238</v>
      </c>
      <c r="F4489" s="4">
        <v>43160</v>
      </c>
      <c r="G4489" s="2">
        <v>155</v>
      </c>
      <c r="H4489" s="2" t="s">
        <v>7960</v>
      </c>
      <c r="I4489" s="2" t="s">
        <v>7961</v>
      </c>
      <c r="J4489" s="2" t="s">
        <v>1064</v>
      </c>
      <c r="K4489" s="194" t="s">
        <v>17</v>
      </c>
      <c r="L4489" s="2">
        <v>59</v>
      </c>
      <c r="M4489" s="194" t="s">
        <v>343</v>
      </c>
      <c r="N4489" s="2">
        <v>0</v>
      </c>
      <c r="O4489" s="195" t="s">
        <v>3583</v>
      </c>
    </row>
    <row r="4490" spans="1:15">
      <c r="A4490" s="7">
        <v>2018</v>
      </c>
      <c r="B4490" s="7" t="s">
        <v>61</v>
      </c>
      <c r="C4490" s="8">
        <f t="shared" si="132"/>
        <v>43123</v>
      </c>
      <c r="D4490" s="7">
        <v>9</v>
      </c>
      <c r="E4490" s="7" t="str">
        <f t="shared" si="133"/>
        <v>S4431239</v>
      </c>
      <c r="F4490" s="4">
        <v>43191</v>
      </c>
      <c r="G4490" s="2">
        <v>175</v>
      </c>
      <c r="H4490" s="2" t="s">
        <v>7962</v>
      </c>
      <c r="I4490" s="2" t="s">
        <v>7963</v>
      </c>
      <c r="J4490" s="2" t="s">
        <v>532</v>
      </c>
      <c r="K4490" s="194" t="s">
        <v>17</v>
      </c>
      <c r="L4490" s="2">
        <v>47</v>
      </c>
      <c r="M4490" s="194" t="s">
        <v>444</v>
      </c>
      <c r="N4490" s="2" t="s">
        <v>1208</v>
      </c>
      <c r="O4490" s="195" t="s">
        <v>513</v>
      </c>
    </row>
    <row r="4491" spans="1:15">
      <c r="A4491" s="7">
        <v>2018</v>
      </c>
      <c r="B4491" s="7" t="s">
        <v>61</v>
      </c>
      <c r="C4491" s="8">
        <f t="shared" si="132"/>
        <v>43123</v>
      </c>
      <c r="D4491" s="7">
        <v>10</v>
      </c>
      <c r="E4491" s="7" t="str">
        <f t="shared" si="133"/>
        <v>S44312310</v>
      </c>
      <c r="F4491" s="3" t="s">
        <v>151</v>
      </c>
      <c r="G4491" s="2">
        <v>198</v>
      </c>
      <c r="H4491" s="2">
        <v>190</v>
      </c>
      <c r="I4491" s="2" t="s">
        <v>7964</v>
      </c>
      <c r="J4491" s="2" t="s">
        <v>2327</v>
      </c>
      <c r="K4491" s="194" t="s">
        <v>17</v>
      </c>
      <c r="L4491" s="2">
        <v>51</v>
      </c>
      <c r="M4491" s="194">
        <v>28</v>
      </c>
      <c r="N4491" s="2">
        <v>16</v>
      </c>
      <c r="O4491" s="195">
        <v>56</v>
      </c>
    </row>
    <row r="4492" spans="1:15">
      <c r="A4492" s="7">
        <v>2018</v>
      </c>
      <c r="B4492" s="7" t="s">
        <v>61</v>
      </c>
      <c r="C4492" s="8">
        <f t="shared" ref="C4492:C4555" si="134">C4491</f>
        <v>43123</v>
      </c>
      <c r="D4492" s="7">
        <v>11</v>
      </c>
      <c r="E4492" s="7" t="str">
        <f t="shared" si="133"/>
        <v>S44312311</v>
      </c>
      <c r="F4492" s="3">
        <v>2019</v>
      </c>
      <c r="G4492" s="2">
        <v>175</v>
      </c>
      <c r="H4492" s="2" t="s">
        <v>557</v>
      </c>
      <c r="I4492" s="2" t="s">
        <v>3430</v>
      </c>
      <c r="J4492" s="2" t="s">
        <v>1700</v>
      </c>
      <c r="K4492" s="194" t="s">
        <v>17</v>
      </c>
      <c r="L4492" s="2">
        <v>36</v>
      </c>
      <c r="M4492" s="194" t="s">
        <v>1239</v>
      </c>
      <c r="N4492" s="2" t="s">
        <v>872</v>
      </c>
      <c r="O4492" s="195" t="s">
        <v>1667</v>
      </c>
    </row>
    <row r="4493" spans="1:15">
      <c r="A4493" s="7">
        <v>2018</v>
      </c>
      <c r="B4493" s="7" t="s">
        <v>61</v>
      </c>
      <c r="C4493" s="8">
        <f t="shared" si="134"/>
        <v>43123</v>
      </c>
      <c r="D4493" s="7">
        <v>12</v>
      </c>
      <c r="E4493" s="7" t="str">
        <f t="shared" si="133"/>
        <v>S44312312</v>
      </c>
      <c r="F4493" s="3">
        <v>2020</v>
      </c>
      <c r="G4493" s="2">
        <v>165</v>
      </c>
      <c r="H4493" s="2" t="s">
        <v>7932</v>
      </c>
      <c r="I4493" s="2" t="s">
        <v>7965</v>
      </c>
      <c r="J4493" s="2" t="s">
        <v>4419</v>
      </c>
      <c r="K4493" s="194" t="s">
        <v>17</v>
      </c>
      <c r="L4493" s="2">
        <v>32</v>
      </c>
      <c r="M4493" s="194" t="s">
        <v>477</v>
      </c>
      <c r="N4493" s="2">
        <v>50</v>
      </c>
      <c r="O4493" s="195" t="s">
        <v>5551</v>
      </c>
    </row>
    <row r="4494" spans="1:15">
      <c r="A4494" s="7">
        <v>2018</v>
      </c>
      <c r="B4494" s="7" t="s">
        <v>61</v>
      </c>
      <c r="C4494" s="8">
        <f t="shared" si="134"/>
        <v>43123</v>
      </c>
      <c r="D4494" s="7">
        <v>13</v>
      </c>
      <c r="E4494" s="7" t="str">
        <f t="shared" si="133"/>
        <v>S44312313</v>
      </c>
      <c r="F4494" s="3">
        <v>2021</v>
      </c>
      <c r="G4494" s="2">
        <v>155</v>
      </c>
      <c r="H4494" s="2" t="s">
        <v>7966</v>
      </c>
      <c r="I4494" s="2" t="s">
        <v>5845</v>
      </c>
      <c r="J4494" s="2" t="s">
        <v>1273</v>
      </c>
      <c r="K4494" s="194" t="s">
        <v>17</v>
      </c>
      <c r="L4494" s="2">
        <v>28</v>
      </c>
      <c r="M4494" s="194" t="s">
        <v>423</v>
      </c>
      <c r="N4494" s="2" t="s">
        <v>7102</v>
      </c>
      <c r="O4494" s="195" t="s">
        <v>2421</v>
      </c>
    </row>
    <row r="4495" spans="1:15" ht="15.75" thickBot="1">
      <c r="A4495" s="7">
        <v>2018</v>
      </c>
      <c r="B4495" s="7" t="s">
        <v>61</v>
      </c>
      <c r="C4495" s="8">
        <f t="shared" si="134"/>
        <v>43123</v>
      </c>
      <c r="D4495" s="7">
        <v>14</v>
      </c>
      <c r="E4495" s="7" t="str">
        <f t="shared" si="133"/>
        <v>S44312314</v>
      </c>
      <c r="F4495" s="5">
        <v>2022</v>
      </c>
      <c r="G4495" s="6">
        <v>150</v>
      </c>
      <c r="H4495" s="6" t="s">
        <v>7967</v>
      </c>
      <c r="I4495" s="6" t="s">
        <v>7968</v>
      </c>
      <c r="J4495" s="6" t="s">
        <v>3571</v>
      </c>
      <c r="K4495" s="196" t="s">
        <v>17</v>
      </c>
      <c r="L4495" s="6">
        <v>24</v>
      </c>
      <c r="M4495" s="196" t="s">
        <v>5550</v>
      </c>
      <c r="N4495" s="6" t="s">
        <v>3707</v>
      </c>
      <c r="O4495" s="197" t="s">
        <v>619</v>
      </c>
    </row>
    <row r="4496" spans="1:15" ht="16.5" thickTop="1" thickBot="1">
      <c r="A4496" s="7">
        <v>2018</v>
      </c>
      <c r="B4496" s="7" t="s">
        <v>61</v>
      </c>
      <c r="C4496" s="8">
        <f t="shared" si="134"/>
        <v>43123</v>
      </c>
      <c r="D4496" s="7">
        <v>15</v>
      </c>
      <c r="E4496" s="7" t="str">
        <f t="shared" si="133"/>
        <v>S44312315</v>
      </c>
      <c r="F4496" s="1" t="s">
        <v>15</v>
      </c>
    </row>
    <row r="4497" spans="1:15" ht="16.5" thickTop="1" thickBot="1">
      <c r="A4497" s="7">
        <v>2018</v>
      </c>
      <c r="B4497" s="7" t="s">
        <v>61</v>
      </c>
      <c r="C4497" s="8">
        <f t="shared" si="134"/>
        <v>43123</v>
      </c>
      <c r="D4497" s="7">
        <v>16</v>
      </c>
      <c r="E4497" s="7" t="str">
        <f t="shared" si="133"/>
        <v>S44312316</v>
      </c>
      <c r="F4497" s="338" t="s">
        <v>1</v>
      </c>
      <c r="G4497" s="341" t="s">
        <v>2</v>
      </c>
      <c r="H4497" s="342"/>
      <c r="I4497" s="342"/>
      <c r="J4497" s="343"/>
      <c r="K4497" s="344" t="s">
        <v>3</v>
      </c>
      <c r="L4497" s="343"/>
      <c r="M4497" s="344" t="s">
        <v>144</v>
      </c>
      <c r="N4497" s="342"/>
      <c r="O4497" s="342"/>
    </row>
    <row r="4498" spans="1:15" ht="18" customHeight="1" thickBot="1">
      <c r="A4498" s="7">
        <v>2018</v>
      </c>
      <c r="B4498" s="7" t="s">
        <v>61</v>
      </c>
      <c r="C4498" s="8">
        <f t="shared" si="134"/>
        <v>43123</v>
      </c>
      <c r="D4498" s="7">
        <v>17</v>
      </c>
      <c r="E4498" s="7" t="str">
        <f t="shared" si="133"/>
        <v>S44312317</v>
      </c>
      <c r="F4498" s="339"/>
      <c r="G4498" s="345" t="s">
        <v>5</v>
      </c>
      <c r="H4498" s="347" t="s">
        <v>145</v>
      </c>
      <c r="I4498" s="348"/>
      <c r="J4498" s="349"/>
      <c r="K4498" s="350" t="s">
        <v>6</v>
      </c>
      <c r="L4498" s="352" t="s">
        <v>7</v>
      </c>
      <c r="M4498" s="350" t="s">
        <v>8</v>
      </c>
      <c r="N4498" s="354" t="s">
        <v>146</v>
      </c>
      <c r="O4498" s="356" t="s">
        <v>147</v>
      </c>
    </row>
    <row r="4499" spans="1:15" ht="15.75" thickBot="1">
      <c r="A4499" s="7">
        <v>2018</v>
      </c>
      <c r="B4499" s="7" t="s">
        <v>61</v>
      </c>
      <c r="C4499" s="8">
        <f t="shared" si="134"/>
        <v>43123</v>
      </c>
      <c r="D4499" s="7">
        <v>18</v>
      </c>
      <c r="E4499" s="7" t="str">
        <f t="shared" si="133"/>
        <v>S44312318</v>
      </c>
      <c r="F4499" s="340"/>
      <c r="G4499" s="346"/>
      <c r="H4499" s="191" t="s">
        <v>9</v>
      </c>
      <c r="I4499" s="192" t="s">
        <v>18</v>
      </c>
      <c r="J4499" s="193" t="s">
        <v>11</v>
      </c>
      <c r="K4499" s="351"/>
      <c r="L4499" s="353"/>
      <c r="M4499" s="351"/>
      <c r="N4499" s="355"/>
      <c r="O4499" s="357"/>
    </row>
    <row r="4500" spans="1:15">
      <c r="A4500" s="7">
        <v>2018</v>
      </c>
      <c r="B4500" s="7" t="s">
        <v>61</v>
      </c>
      <c r="C4500" s="8">
        <f t="shared" si="134"/>
        <v>43123</v>
      </c>
      <c r="D4500" s="7">
        <v>19</v>
      </c>
      <c r="E4500" s="7" t="str">
        <f t="shared" si="133"/>
        <v>S44312319</v>
      </c>
      <c r="F4500" s="3" t="s">
        <v>16</v>
      </c>
      <c r="G4500" s="2">
        <v>55</v>
      </c>
      <c r="H4500" s="2" t="s">
        <v>6185</v>
      </c>
      <c r="I4500" s="2" t="s">
        <v>7969</v>
      </c>
      <c r="J4500" s="2" t="s">
        <v>665</v>
      </c>
      <c r="K4500" s="194" t="s">
        <v>17</v>
      </c>
      <c r="L4500" s="2">
        <v>60</v>
      </c>
      <c r="M4500" s="194" t="s">
        <v>1691</v>
      </c>
      <c r="N4500" s="2" t="s">
        <v>340</v>
      </c>
      <c r="O4500" s="195">
        <v>25</v>
      </c>
    </row>
    <row r="4501" spans="1:15">
      <c r="A4501" s="7">
        <v>2018</v>
      </c>
      <c r="B4501" s="7" t="s">
        <v>61</v>
      </c>
      <c r="C4501" s="8">
        <f t="shared" si="134"/>
        <v>43123</v>
      </c>
      <c r="D4501" s="7">
        <v>20</v>
      </c>
      <c r="E4501" s="7" t="str">
        <f t="shared" si="133"/>
        <v>S44312320</v>
      </c>
      <c r="F4501" s="4">
        <v>43101</v>
      </c>
      <c r="G4501" s="2">
        <v>225</v>
      </c>
      <c r="H4501" s="2" t="s">
        <v>7970</v>
      </c>
      <c r="I4501" s="2" t="s">
        <v>7971</v>
      </c>
      <c r="J4501" s="2" t="s">
        <v>393</v>
      </c>
      <c r="K4501" s="194" t="s">
        <v>17</v>
      </c>
      <c r="L4501" s="2">
        <v>53</v>
      </c>
      <c r="M4501" s="194" t="s">
        <v>626</v>
      </c>
      <c r="N4501" s="2" t="s">
        <v>735</v>
      </c>
      <c r="O4501" s="195" t="s">
        <v>736</v>
      </c>
    </row>
    <row r="4502" spans="1:15">
      <c r="A4502" s="7">
        <v>2018</v>
      </c>
      <c r="B4502" s="7" t="s">
        <v>61</v>
      </c>
      <c r="C4502" s="8">
        <f t="shared" si="134"/>
        <v>43123</v>
      </c>
      <c r="D4502" s="7">
        <v>21</v>
      </c>
      <c r="E4502" s="7" t="str">
        <f t="shared" si="133"/>
        <v>S44312321</v>
      </c>
      <c r="F4502" s="4">
        <v>43132</v>
      </c>
      <c r="G4502" s="2">
        <v>205</v>
      </c>
      <c r="H4502" s="2" t="s">
        <v>7972</v>
      </c>
      <c r="I4502" s="2" t="s">
        <v>7973</v>
      </c>
      <c r="J4502" s="2" t="s">
        <v>889</v>
      </c>
      <c r="K4502" s="194" t="s">
        <v>17</v>
      </c>
      <c r="L4502" s="2">
        <v>43</v>
      </c>
      <c r="M4502" s="194" t="s">
        <v>729</v>
      </c>
      <c r="N4502" s="2" t="s">
        <v>1715</v>
      </c>
      <c r="O4502" s="195" t="s">
        <v>4666</v>
      </c>
    </row>
    <row r="4503" spans="1:15">
      <c r="A4503" s="7">
        <v>2018</v>
      </c>
      <c r="B4503" s="7" t="s">
        <v>61</v>
      </c>
      <c r="C4503" s="8">
        <f t="shared" si="134"/>
        <v>43123</v>
      </c>
      <c r="D4503" s="7">
        <v>22</v>
      </c>
      <c r="E4503" s="7" t="str">
        <f t="shared" si="133"/>
        <v>S44312322</v>
      </c>
      <c r="F4503" s="4">
        <v>43160</v>
      </c>
      <c r="G4503" s="2">
        <v>215</v>
      </c>
      <c r="H4503" s="2" t="s">
        <v>7974</v>
      </c>
      <c r="I4503" s="2" t="s">
        <v>6684</v>
      </c>
      <c r="J4503" s="2" t="s">
        <v>3757</v>
      </c>
      <c r="K4503" s="194" t="s">
        <v>17</v>
      </c>
      <c r="L4503" s="2">
        <v>40</v>
      </c>
      <c r="M4503" s="194" t="s">
        <v>512</v>
      </c>
      <c r="N4503" s="2">
        <v>0</v>
      </c>
      <c r="O4503" s="195" t="s">
        <v>2774</v>
      </c>
    </row>
    <row r="4504" spans="1:15">
      <c r="A4504" s="7">
        <v>2018</v>
      </c>
      <c r="B4504" s="7" t="s">
        <v>61</v>
      </c>
      <c r="C4504" s="8">
        <f t="shared" si="134"/>
        <v>43123</v>
      </c>
      <c r="D4504" s="7">
        <v>23</v>
      </c>
      <c r="E4504" s="7" t="str">
        <f t="shared" si="133"/>
        <v>S44312323</v>
      </c>
      <c r="F4504" s="4">
        <v>43191</v>
      </c>
      <c r="G4504" s="2">
        <v>240</v>
      </c>
      <c r="H4504" s="2" t="s">
        <v>7975</v>
      </c>
      <c r="I4504" s="2" t="s">
        <v>7976</v>
      </c>
      <c r="J4504" s="2" t="s">
        <v>6797</v>
      </c>
      <c r="K4504" s="194" t="s">
        <v>17</v>
      </c>
      <c r="L4504" s="2">
        <v>35</v>
      </c>
      <c r="M4504" s="194" t="s">
        <v>730</v>
      </c>
      <c r="N4504" s="2">
        <v>0</v>
      </c>
      <c r="O4504" s="195" t="s">
        <v>4632</v>
      </c>
    </row>
    <row r="4505" spans="1:15">
      <c r="A4505" s="7">
        <v>2018</v>
      </c>
      <c r="B4505" s="7" t="s">
        <v>61</v>
      </c>
      <c r="C4505" s="8">
        <f t="shared" si="134"/>
        <v>43123</v>
      </c>
      <c r="D4505" s="7">
        <v>24</v>
      </c>
      <c r="E4505" s="7" t="str">
        <f t="shared" si="133"/>
        <v>S44312324</v>
      </c>
      <c r="F4505" s="3" t="s">
        <v>151</v>
      </c>
      <c r="G4505" s="2">
        <v>263</v>
      </c>
      <c r="H4505" s="2">
        <v>251</v>
      </c>
      <c r="I4505" s="2" t="s">
        <v>7977</v>
      </c>
      <c r="J4505" s="2" t="s">
        <v>7978</v>
      </c>
      <c r="K4505" s="194" t="s">
        <v>17</v>
      </c>
      <c r="L4505" s="2">
        <v>38</v>
      </c>
      <c r="M4505" s="194" t="s">
        <v>400</v>
      </c>
      <c r="N4505" s="2" t="s">
        <v>729</v>
      </c>
      <c r="O4505" s="195">
        <v>50</v>
      </c>
    </row>
    <row r="4506" spans="1:15">
      <c r="A4506" s="7">
        <v>2018</v>
      </c>
      <c r="B4506" s="7" t="s">
        <v>61</v>
      </c>
      <c r="C4506" s="8">
        <f t="shared" si="134"/>
        <v>43123</v>
      </c>
      <c r="D4506" s="7">
        <v>25</v>
      </c>
      <c r="E4506" s="7" t="str">
        <f t="shared" si="133"/>
        <v>S44312325</v>
      </c>
      <c r="F4506" s="3">
        <v>2019</v>
      </c>
      <c r="G4506" s="2">
        <v>235</v>
      </c>
      <c r="H4506" s="2" t="s">
        <v>7979</v>
      </c>
      <c r="I4506" s="2" t="s">
        <v>7980</v>
      </c>
      <c r="J4506" s="2" t="s">
        <v>7981</v>
      </c>
      <c r="K4506" s="194" t="s">
        <v>17</v>
      </c>
      <c r="L4506" s="2">
        <v>24</v>
      </c>
      <c r="M4506" s="194" t="s">
        <v>443</v>
      </c>
      <c r="N4506" s="2" t="s">
        <v>529</v>
      </c>
      <c r="O4506" s="195" t="s">
        <v>443</v>
      </c>
    </row>
    <row r="4507" spans="1:15">
      <c r="A4507" s="7">
        <v>2018</v>
      </c>
      <c r="B4507" s="7" t="s">
        <v>61</v>
      </c>
      <c r="C4507" s="8">
        <f t="shared" si="134"/>
        <v>43123</v>
      </c>
      <c r="D4507" s="7">
        <v>26</v>
      </c>
      <c r="E4507" s="7" t="str">
        <f t="shared" si="133"/>
        <v>S44312326</v>
      </c>
      <c r="F4507" s="3">
        <v>2020</v>
      </c>
      <c r="G4507" s="2">
        <v>220</v>
      </c>
      <c r="H4507" s="2" t="s">
        <v>7982</v>
      </c>
      <c r="I4507" s="2" t="s">
        <v>825</v>
      </c>
      <c r="J4507" s="2" t="s">
        <v>6582</v>
      </c>
      <c r="K4507" s="194" t="s">
        <v>17</v>
      </c>
      <c r="L4507" s="2">
        <v>22</v>
      </c>
      <c r="M4507" s="194">
        <v>36</v>
      </c>
      <c r="N4507" s="2">
        <v>32</v>
      </c>
      <c r="O4507" s="195">
        <v>32</v>
      </c>
    </row>
    <row r="4508" spans="1:15">
      <c r="A4508" s="7">
        <v>2018</v>
      </c>
      <c r="B4508" s="7" t="s">
        <v>61</v>
      </c>
      <c r="C4508" s="8">
        <f t="shared" si="134"/>
        <v>43123</v>
      </c>
      <c r="D4508" s="7">
        <v>27</v>
      </c>
      <c r="E4508" s="7" t="str">
        <f t="shared" si="133"/>
        <v>S44312327</v>
      </c>
      <c r="F4508" s="3">
        <v>2021</v>
      </c>
      <c r="G4508" s="2">
        <v>215</v>
      </c>
      <c r="H4508" s="2" t="s">
        <v>7983</v>
      </c>
      <c r="I4508" s="2" t="s">
        <v>7312</v>
      </c>
      <c r="J4508" s="2" t="s">
        <v>573</v>
      </c>
      <c r="K4508" s="194" t="s">
        <v>17</v>
      </c>
      <c r="L4508" s="2">
        <v>21</v>
      </c>
      <c r="M4508" s="194" t="s">
        <v>596</v>
      </c>
      <c r="N4508" s="2" t="s">
        <v>796</v>
      </c>
      <c r="O4508" s="195" t="s">
        <v>340</v>
      </c>
    </row>
    <row r="4509" spans="1:15" ht="15.75" thickBot="1">
      <c r="A4509" s="7">
        <v>2018</v>
      </c>
      <c r="B4509" s="7" t="s">
        <v>61</v>
      </c>
      <c r="C4509" s="8">
        <f t="shared" si="134"/>
        <v>43123</v>
      </c>
      <c r="D4509" s="7">
        <v>28</v>
      </c>
      <c r="E4509" s="7" t="str">
        <f t="shared" si="133"/>
        <v>S44312328</v>
      </c>
      <c r="F4509" s="5">
        <v>2022</v>
      </c>
      <c r="G4509" s="6">
        <v>195</v>
      </c>
      <c r="H4509" s="6" t="s">
        <v>7984</v>
      </c>
      <c r="I4509" s="6" t="s">
        <v>6130</v>
      </c>
      <c r="J4509" s="6" t="s">
        <v>4332</v>
      </c>
      <c r="K4509" s="196" t="s">
        <v>17</v>
      </c>
      <c r="L4509" s="6">
        <v>18</v>
      </c>
      <c r="M4509" s="196">
        <v>32</v>
      </c>
      <c r="N4509" s="6">
        <v>48</v>
      </c>
      <c r="O4509" s="197">
        <v>20</v>
      </c>
    </row>
    <row r="4510" spans="1:15" ht="16.5" thickTop="1" thickBot="1">
      <c r="A4510" s="7">
        <v>2018</v>
      </c>
      <c r="B4510" s="7" t="s">
        <v>60</v>
      </c>
      <c r="C4510" s="8">
        <f>C4509+7</f>
        <v>43130</v>
      </c>
      <c r="D4510" s="7">
        <v>1</v>
      </c>
      <c r="E4510" s="7" t="str">
        <f t="shared" si="133"/>
        <v>S5431301</v>
      </c>
      <c r="F4510" s="1" t="s">
        <v>0</v>
      </c>
    </row>
    <row r="4511" spans="1:15" ht="16.5" thickTop="1" thickBot="1">
      <c r="A4511" s="7">
        <v>2018</v>
      </c>
      <c r="B4511" s="7" t="s">
        <v>60</v>
      </c>
      <c r="C4511" s="8">
        <f t="shared" si="134"/>
        <v>43130</v>
      </c>
      <c r="D4511" s="7">
        <v>2</v>
      </c>
      <c r="E4511" s="7" t="str">
        <f t="shared" si="133"/>
        <v>S5431302</v>
      </c>
      <c r="F4511" s="338" t="s">
        <v>1</v>
      </c>
      <c r="G4511" s="341" t="s">
        <v>2</v>
      </c>
      <c r="H4511" s="342"/>
      <c r="I4511" s="342"/>
      <c r="J4511" s="343"/>
      <c r="K4511" s="344" t="s">
        <v>3</v>
      </c>
      <c r="L4511" s="343"/>
      <c r="M4511" s="344" t="s">
        <v>144</v>
      </c>
      <c r="N4511" s="342"/>
      <c r="O4511" s="342"/>
    </row>
    <row r="4512" spans="1:15" ht="18" customHeight="1" thickBot="1">
      <c r="A4512" s="7">
        <v>2018</v>
      </c>
      <c r="B4512" s="7" t="s">
        <v>60</v>
      </c>
      <c r="C4512" s="8">
        <f t="shared" si="134"/>
        <v>43130</v>
      </c>
      <c r="D4512" s="7">
        <v>3</v>
      </c>
      <c r="E4512" s="7" t="str">
        <f t="shared" si="133"/>
        <v>S5431303</v>
      </c>
      <c r="F4512" s="339"/>
      <c r="G4512" s="345" t="s">
        <v>5</v>
      </c>
      <c r="H4512" s="347" t="s">
        <v>145</v>
      </c>
      <c r="I4512" s="348"/>
      <c r="J4512" s="349"/>
      <c r="K4512" s="350" t="s">
        <v>6</v>
      </c>
      <c r="L4512" s="352" t="s">
        <v>7</v>
      </c>
      <c r="M4512" s="350" t="s">
        <v>8</v>
      </c>
      <c r="N4512" s="354" t="s">
        <v>146</v>
      </c>
      <c r="O4512" s="356" t="s">
        <v>147</v>
      </c>
    </row>
    <row r="4513" spans="1:15" ht="15.75" thickBot="1">
      <c r="A4513" s="7">
        <v>2018</v>
      </c>
      <c r="B4513" s="7" t="s">
        <v>60</v>
      </c>
      <c r="C4513" s="8">
        <f t="shared" si="134"/>
        <v>43130</v>
      </c>
      <c r="D4513" s="7">
        <v>4</v>
      </c>
      <c r="E4513" s="7" t="str">
        <f t="shared" si="133"/>
        <v>S5431304</v>
      </c>
      <c r="F4513" s="340"/>
      <c r="G4513" s="346"/>
      <c r="H4513" s="191" t="s">
        <v>9</v>
      </c>
      <c r="I4513" s="192" t="s">
        <v>18</v>
      </c>
      <c r="J4513" s="193" t="s">
        <v>11</v>
      </c>
      <c r="K4513" s="351"/>
      <c r="L4513" s="353"/>
      <c r="M4513" s="351"/>
      <c r="N4513" s="355"/>
      <c r="O4513" s="357"/>
    </row>
    <row r="4514" spans="1:15">
      <c r="A4514" s="7">
        <v>2018</v>
      </c>
      <c r="B4514" s="7" t="s">
        <v>60</v>
      </c>
      <c r="C4514" s="8">
        <f t="shared" si="134"/>
        <v>43130</v>
      </c>
      <c r="D4514" s="7">
        <v>5</v>
      </c>
      <c r="E4514" s="7" t="str">
        <f t="shared" si="133"/>
        <v>S5431305</v>
      </c>
      <c r="F4514" s="3" t="s">
        <v>12</v>
      </c>
      <c r="G4514" s="2">
        <v>-2</v>
      </c>
      <c r="H4514" s="2" t="s">
        <v>7985</v>
      </c>
      <c r="I4514" s="2" t="s">
        <v>1101</v>
      </c>
      <c r="J4514" s="2" t="s">
        <v>1511</v>
      </c>
      <c r="K4514" s="194" t="s">
        <v>17</v>
      </c>
      <c r="L4514" s="2">
        <v>57</v>
      </c>
      <c r="M4514" s="194">
        <v>0</v>
      </c>
      <c r="N4514" s="2" t="s">
        <v>792</v>
      </c>
      <c r="O4514" s="195" t="s">
        <v>5866</v>
      </c>
    </row>
    <row r="4515" spans="1:15">
      <c r="A4515" s="7">
        <v>2018</v>
      </c>
      <c r="B4515" s="7" t="s">
        <v>60</v>
      </c>
      <c r="C4515" s="8">
        <f t="shared" si="134"/>
        <v>43130</v>
      </c>
      <c r="D4515" s="7">
        <v>6</v>
      </c>
      <c r="E4515" s="7" t="str">
        <f t="shared" si="133"/>
        <v>S5431306</v>
      </c>
      <c r="F4515" s="4">
        <v>43101</v>
      </c>
      <c r="G4515" s="2">
        <v>178</v>
      </c>
      <c r="H4515" s="2" t="s">
        <v>7986</v>
      </c>
      <c r="I4515" s="2" t="s">
        <v>7987</v>
      </c>
      <c r="J4515" s="2" t="s">
        <v>261</v>
      </c>
      <c r="K4515" s="194" t="s">
        <v>17</v>
      </c>
      <c r="L4515" s="2">
        <v>54</v>
      </c>
      <c r="M4515" s="194" t="s">
        <v>922</v>
      </c>
      <c r="N4515" s="2">
        <v>0</v>
      </c>
      <c r="O4515" s="195" t="s">
        <v>2984</v>
      </c>
    </row>
    <row r="4516" spans="1:15">
      <c r="A4516" s="7">
        <v>2018</v>
      </c>
      <c r="B4516" s="7" t="s">
        <v>60</v>
      </c>
      <c r="C4516" s="8">
        <f t="shared" si="134"/>
        <v>43130</v>
      </c>
      <c r="D4516" s="7">
        <v>7</v>
      </c>
      <c r="E4516" s="7" t="str">
        <f t="shared" si="133"/>
        <v>S5431307</v>
      </c>
      <c r="F4516" s="4">
        <v>43132</v>
      </c>
      <c r="G4516" s="2">
        <v>155</v>
      </c>
      <c r="H4516" s="2" t="s">
        <v>7988</v>
      </c>
      <c r="I4516" s="2" t="s">
        <v>7989</v>
      </c>
      <c r="J4516" s="2" t="s">
        <v>1024</v>
      </c>
      <c r="K4516" s="194" t="s">
        <v>17</v>
      </c>
      <c r="L4516" s="2">
        <v>58</v>
      </c>
      <c r="M4516" s="194">
        <v>0</v>
      </c>
      <c r="N4516" s="2">
        <v>0</v>
      </c>
      <c r="O4516" s="195">
        <v>100</v>
      </c>
    </row>
    <row r="4517" spans="1:15">
      <c r="A4517" s="7">
        <v>2018</v>
      </c>
      <c r="B4517" s="7" t="s">
        <v>60</v>
      </c>
      <c r="C4517" s="8">
        <f t="shared" si="134"/>
        <v>43130</v>
      </c>
      <c r="D4517" s="7">
        <v>8</v>
      </c>
      <c r="E4517" s="7" t="str">
        <f t="shared" si="133"/>
        <v>S5431308</v>
      </c>
      <c r="F4517" s="4">
        <v>43160</v>
      </c>
      <c r="G4517" s="2">
        <v>150</v>
      </c>
      <c r="H4517" s="2" t="s">
        <v>7990</v>
      </c>
      <c r="I4517" s="2" t="s">
        <v>7991</v>
      </c>
      <c r="J4517" s="2" t="s">
        <v>3109</v>
      </c>
      <c r="K4517" s="194" t="s">
        <v>17</v>
      </c>
      <c r="L4517" s="2">
        <v>56</v>
      </c>
      <c r="M4517" s="194" t="s">
        <v>1180</v>
      </c>
      <c r="N4517" s="2" t="s">
        <v>585</v>
      </c>
      <c r="O4517" s="195" t="s">
        <v>1501</v>
      </c>
    </row>
    <row r="4518" spans="1:15">
      <c r="A4518" s="7">
        <v>2018</v>
      </c>
      <c r="B4518" s="7" t="s">
        <v>60</v>
      </c>
      <c r="C4518" s="8">
        <f t="shared" si="134"/>
        <v>43130</v>
      </c>
      <c r="D4518" s="7">
        <v>9</v>
      </c>
      <c r="E4518" s="7" t="str">
        <f t="shared" si="133"/>
        <v>S5431309</v>
      </c>
      <c r="F4518" s="4">
        <v>43191</v>
      </c>
      <c r="G4518" s="2">
        <v>170</v>
      </c>
      <c r="H4518" s="2" t="s">
        <v>2311</v>
      </c>
      <c r="I4518" s="2" t="s">
        <v>7992</v>
      </c>
      <c r="J4518" s="2" t="s">
        <v>1263</v>
      </c>
      <c r="K4518" s="194" t="s">
        <v>17</v>
      </c>
      <c r="L4518" s="2">
        <v>47</v>
      </c>
      <c r="M4518" s="194" t="s">
        <v>580</v>
      </c>
      <c r="N4518" s="2" t="s">
        <v>1198</v>
      </c>
      <c r="O4518" s="195" t="s">
        <v>1198</v>
      </c>
    </row>
    <row r="4519" spans="1:15">
      <c r="A4519" s="7">
        <v>2018</v>
      </c>
      <c r="B4519" s="7" t="s">
        <v>60</v>
      </c>
      <c r="C4519" s="8">
        <f t="shared" si="134"/>
        <v>43130</v>
      </c>
      <c r="D4519" s="7">
        <v>10</v>
      </c>
      <c r="E4519" s="7" t="str">
        <f t="shared" si="133"/>
        <v>S54313010</v>
      </c>
      <c r="F4519" s="3" t="s">
        <v>151</v>
      </c>
      <c r="G4519" s="2">
        <v>190</v>
      </c>
      <c r="H4519" s="2" t="s">
        <v>7993</v>
      </c>
      <c r="I4519" s="2" t="s">
        <v>5679</v>
      </c>
      <c r="J4519" s="2" t="s">
        <v>3234</v>
      </c>
      <c r="K4519" s="194" t="s">
        <v>17</v>
      </c>
      <c r="L4519" s="2">
        <v>45</v>
      </c>
      <c r="M4519" s="194">
        <v>56</v>
      </c>
      <c r="N4519" s="2">
        <v>8</v>
      </c>
      <c r="O4519" s="195">
        <v>36</v>
      </c>
    </row>
    <row r="4520" spans="1:15">
      <c r="A4520" s="7">
        <v>2018</v>
      </c>
      <c r="B4520" s="7" t="s">
        <v>60</v>
      </c>
      <c r="C4520" s="8">
        <f t="shared" si="134"/>
        <v>43130</v>
      </c>
      <c r="D4520" s="7">
        <v>11</v>
      </c>
      <c r="E4520" s="7" t="str">
        <f t="shared" si="133"/>
        <v>S54313011</v>
      </c>
      <c r="F4520" s="3">
        <v>2019</v>
      </c>
      <c r="G4520" s="2">
        <v>170</v>
      </c>
      <c r="H4520" s="2" t="s">
        <v>7994</v>
      </c>
      <c r="I4520" s="2" t="s">
        <v>7995</v>
      </c>
      <c r="J4520" s="2" t="s">
        <v>981</v>
      </c>
      <c r="K4520" s="194" t="s">
        <v>17</v>
      </c>
      <c r="L4520" s="2">
        <v>36</v>
      </c>
      <c r="M4520" s="194" t="s">
        <v>433</v>
      </c>
      <c r="N4520" s="2" t="s">
        <v>4912</v>
      </c>
      <c r="O4520" s="195" t="s">
        <v>493</v>
      </c>
    </row>
    <row r="4521" spans="1:15">
      <c r="A4521" s="7">
        <v>2018</v>
      </c>
      <c r="B4521" s="7" t="s">
        <v>60</v>
      </c>
      <c r="C4521" s="8">
        <f t="shared" si="134"/>
        <v>43130</v>
      </c>
      <c r="D4521" s="7">
        <v>12</v>
      </c>
      <c r="E4521" s="7" t="str">
        <f t="shared" si="133"/>
        <v>S54313012</v>
      </c>
      <c r="F4521" s="3">
        <v>2020</v>
      </c>
      <c r="G4521" s="2">
        <v>165</v>
      </c>
      <c r="H4521" s="2" t="s">
        <v>7996</v>
      </c>
      <c r="I4521" s="2" t="s">
        <v>7069</v>
      </c>
      <c r="J4521" s="2" t="s">
        <v>414</v>
      </c>
      <c r="K4521" s="194" t="s">
        <v>17</v>
      </c>
      <c r="L4521" s="2">
        <v>30</v>
      </c>
      <c r="M4521" s="194" t="s">
        <v>4578</v>
      </c>
      <c r="N4521" s="2" t="s">
        <v>2075</v>
      </c>
      <c r="O4521" s="195" t="s">
        <v>1667</v>
      </c>
    </row>
    <row r="4522" spans="1:15">
      <c r="A4522" s="7">
        <v>2018</v>
      </c>
      <c r="B4522" s="7" t="s">
        <v>60</v>
      </c>
      <c r="C4522" s="8">
        <f t="shared" si="134"/>
        <v>43130</v>
      </c>
      <c r="D4522" s="7">
        <v>13</v>
      </c>
      <c r="E4522" s="7" t="str">
        <f t="shared" si="133"/>
        <v>S54313013</v>
      </c>
      <c r="F4522" s="3">
        <v>2021</v>
      </c>
      <c r="G4522" s="2">
        <v>160</v>
      </c>
      <c r="H4522" s="2" t="s">
        <v>7997</v>
      </c>
      <c r="I4522" s="2" t="s">
        <v>7998</v>
      </c>
      <c r="J4522" s="2" t="s">
        <v>950</v>
      </c>
      <c r="K4522" s="194" t="s">
        <v>17</v>
      </c>
      <c r="L4522" s="2">
        <v>26</v>
      </c>
      <c r="M4522" s="194" t="s">
        <v>4578</v>
      </c>
      <c r="N4522" s="2" t="s">
        <v>1970</v>
      </c>
      <c r="O4522" s="195" t="s">
        <v>1665</v>
      </c>
    </row>
    <row r="4523" spans="1:15" ht="15.75" thickBot="1">
      <c r="A4523" s="7">
        <v>2018</v>
      </c>
      <c r="B4523" s="7" t="s">
        <v>60</v>
      </c>
      <c r="C4523" s="8">
        <f t="shared" si="134"/>
        <v>43130</v>
      </c>
      <c r="D4523" s="7">
        <v>14</v>
      </c>
      <c r="E4523" s="7" t="str">
        <f t="shared" si="133"/>
        <v>S54313014</v>
      </c>
      <c r="F4523" s="5">
        <v>2022</v>
      </c>
      <c r="G4523" s="6">
        <v>155</v>
      </c>
      <c r="H4523" s="6" t="s">
        <v>7999</v>
      </c>
      <c r="I4523" s="6" t="s">
        <v>8000</v>
      </c>
      <c r="J4523" s="6" t="s">
        <v>3740</v>
      </c>
      <c r="K4523" s="196" t="s">
        <v>17</v>
      </c>
      <c r="L4523" s="6">
        <v>23</v>
      </c>
      <c r="M4523" s="196">
        <v>30</v>
      </c>
      <c r="N4523" s="6">
        <v>50</v>
      </c>
      <c r="O4523" s="197">
        <v>20</v>
      </c>
    </row>
    <row r="4524" spans="1:15" ht="16.5" thickTop="1" thickBot="1">
      <c r="A4524" s="7">
        <v>2018</v>
      </c>
      <c r="B4524" s="7" t="s">
        <v>60</v>
      </c>
      <c r="C4524" s="8">
        <f t="shared" si="134"/>
        <v>43130</v>
      </c>
      <c r="D4524" s="7">
        <v>15</v>
      </c>
      <c r="E4524" s="7" t="str">
        <f t="shared" si="133"/>
        <v>S54313015</v>
      </c>
      <c r="F4524" s="1" t="s">
        <v>15</v>
      </c>
    </row>
    <row r="4525" spans="1:15" ht="16.5" thickTop="1" thickBot="1">
      <c r="A4525" s="7">
        <v>2018</v>
      </c>
      <c r="B4525" s="7" t="s">
        <v>60</v>
      </c>
      <c r="C4525" s="8">
        <f t="shared" si="134"/>
        <v>43130</v>
      </c>
      <c r="D4525" s="7">
        <v>16</v>
      </c>
      <c r="E4525" s="7" t="str">
        <f t="shared" si="133"/>
        <v>S54313016</v>
      </c>
      <c r="F4525" s="338" t="s">
        <v>1</v>
      </c>
      <c r="G4525" s="341" t="s">
        <v>2</v>
      </c>
      <c r="H4525" s="342"/>
      <c r="I4525" s="342"/>
      <c r="J4525" s="343"/>
      <c r="K4525" s="344" t="s">
        <v>3</v>
      </c>
      <c r="L4525" s="343"/>
      <c r="M4525" s="344" t="s">
        <v>144</v>
      </c>
      <c r="N4525" s="342"/>
      <c r="O4525" s="342"/>
    </row>
    <row r="4526" spans="1:15" ht="18" customHeight="1" thickBot="1">
      <c r="A4526" s="7">
        <v>2018</v>
      </c>
      <c r="B4526" s="7" t="s">
        <v>60</v>
      </c>
      <c r="C4526" s="8">
        <f t="shared" si="134"/>
        <v>43130</v>
      </c>
      <c r="D4526" s="7">
        <v>17</v>
      </c>
      <c r="E4526" s="7" t="str">
        <f t="shared" ref="E4526:E4553" si="135">B4526&amp;C4526&amp;D4526</f>
        <v>S54313017</v>
      </c>
      <c r="F4526" s="339"/>
      <c r="G4526" s="345" t="s">
        <v>5</v>
      </c>
      <c r="H4526" s="347" t="s">
        <v>145</v>
      </c>
      <c r="I4526" s="348"/>
      <c r="J4526" s="349"/>
      <c r="K4526" s="350" t="s">
        <v>6</v>
      </c>
      <c r="L4526" s="352" t="s">
        <v>7</v>
      </c>
      <c r="M4526" s="350" t="s">
        <v>8</v>
      </c>
      <c r="N4526" s="354" t="s">
        <v>146</v>
      </c>
      <c r="O4526" s="356" t="s">
        <v>147</v>
      </c>
    </row>
    <row r="4527" spans="1:15" ht="15.75" thickBot="1">
      <c r="A4527" s="7">
        <v>2018</v>
      </c>
      <c r="B4527" s="7" t="s">
        <v>60</v>
      </c>
      <c r="C4527" s="8">
        <f t="shared" si="134"/>
        <v>43130</v>
      </c>
      <c r="D4527" s="7">
        <v>18</v>
      </c>
      <c r="E4527" s="7" t="str">
        <f t="shared" si="135"/>
        <v>S54313018</v>
      </c>
      <c r="F4527" s="340"/>
      <c r="G4527" s="346"/>
      <c r="H4527" s="191" t="s">
        <v>9</v>
      </c>
      <c r="I4527" s="192" t="s">
        <v>18</v>
      </c>
      <c r="J4527" s="193" t="s">
        <v>11</v>
      </c>
      <c r="K4527" s="351"/>
      <c r="L4527" s="353"/>
      <c r="M4527" s="351"/>
      <c r="N4527" s="355"/>
      <c r="O4527" s="357"/>
    </row>
    <row r="4528" spans="1:15">
      <c r="A4528" s="7">
        <v>2018</v>
      </c>
      <c r="B4528" s="7" t="s">
        <v>60</v>
      </c>
      <c r="C4528" s="8">
        <f t="shared" si="134"/>
        <v>43130</v>
      </c>
      <c r="D4528" s="7">
        <v>19</v>
      </c>
      <c r="E4528" s="7" t="str">
        <f t="shared" si="135"/>
        <v>S54313019</v>
      </c>
      <c r="F4528" s="3" t="s">
        <v>16</v>
      </c>
      <c r="G4528" s="2">
        <v>50</v>
      </c>
      <c r="H4528" s="2" t="s">
        <v>8001</v>
      </c>
      <c r="I4528" s="2" t="s">
        <v>8002</v>
      </c>
      <c r="J4528" s="2" t="s">
        <v>3806</v>
      </c>
      <c r="K4528" s="194" t="s">
        <v>17</v>
      </c>
      <c r="L4528" s="2">
        <v>56</v>
      </c>
      <c r="M4528" s="194" t="s">
        <v>1677</v>
      </c>
      <c r="N4528" s="2" t="s">
        <v>625</v>
      </c>
      <c r="O4528" s="195" t="s">
        <v>922</v>
      </c>
    </row>
    <row r="4529" spans="1:15">
      <c r="A4529" s="7">
        <v>2018</v>
      </c>
      <c r="B4529" s="7" t="s">
        <v>60</v>
      </c>
      <c r="C4529" s="8">
        <f t="shared" si="134"/>
        <v>43130</v>
      </c>
      <c r="D4529" s="7">
        <v>20</v>
      </c>
      <c r="E4529" s="7" t="str">
        <f t="shared" si="135"/>
        <v>S54313020</v>
      </c>
      <c r="F4529" s="4">
        <v>43101</v>
      </c>
      <c r="G4529" s="2">
        <v>228</v>
      </c>
      <c r="H4529" s="2" t="s">
        <v>8003</v>
      </c>
      <c r="I4529" s="2" t="s">
        <v>8004</v>
      </c>
      <c r="J4529" s="2" t="s">
        <v>2220</v>
      </c>
      <c r="K4529" s="194" t="s">
        <v>17</v>
      </c>
      <c r="L4529" s="2">
        <v>53</v>
      </c>
      <c r="M4529" s="194">
        <v>45</v>
      </c>
      <c r="N4529" s="2">
        <v>20</v>
      </c>
      <c r="O4529" s="195">
        <v>35</v>
      </c>
    </row>
    <row r="4530" spans="1:15">
      <c r="A4530" s="7">
        <v>2018</v>
      </c>
      <c r="B4530" s="7" t="s">
        <v>60</v>
      </c>
      <c r="C4530" s="8">
        <f t="shared" si="134"/>
        <v>43130</v>
      </c>
      <c r="D4530" s="7">
        <v>21</v>
      </c>
      <c r="E4530" s="7" t="str">
        <f t="shared" si="135"/>
        <v>S54313021</v>
      </c>
      <c r="F4530" s="4">
        <v>43132</v>
      </c>
      <c r="G4530" s="2">
        <v>210</v>
      </c>
      <c r="H4530" s="2" t="s">
        <v>8005</v>
      </c>
      <c r="I4530" s="2" t="s">
        <v>8006</v>
      </c>
      <c r="J4530" s="2" t="s">
        <v>1676</v>
      </c>
      <c r="K4530" s="194" t="s">
        <v>17</v>
      </c>
      <c r="L4530" s="2">
        <v>43</v>
      </c>
      <c r="M4530" s="194" t="s">
        <v>506</v>
      </c>
      <c r="N4530" s="2" t="s">
        <v>512</v>
      </c>
      <c r="O4530" s="195" t="s">
        <v>520</v>
      </c>
    </row>
    <row r="4531" spans="1:15">
      <c r="A4531" s="7">
        <v>2018</v>
      </c>
      <c r="B4531" s="7" t="s">
        <v>60</v>
      </c>
      <c r="C4531" s="8">
        <f t="shared" si="134"/>
        <v>43130</v>
      </c>
      <c r="D4531" s="7">
        <v>22</v>
      </c>
      <c r="E4531" s="7" t="str">
        <f t="shared" si="135"/>
        <v>S54313022</v>
      </c>
      <c r="F4531" s="4">
        <v>43160</v>
      </c>
      <c r="G4531" s="2">
        <v>210</v>
      </c>
      <c r="H4531" s="2" t="s">
        <v>8007</v>
      </c>
      <c r="I4531" s="2" t="s">
        <v>8008</v>
      </c>
      <c r="J4531" s="2" t="s">
        <v>1955</v>
      </c>
      <c r="K4531" s="194" t="s">
        <v>17</v>
      </c>
      <c r="L4531" s="2">
        <v>42</v>
      </c>
      <c r="M4531" s="194" t="s">
        <v>3618</v>
      </c>
      <c r="N4531" s="2">
        <v>0</v>
      </c>
      <c r="O4531" s="195" t="s">
        <v>257</v>
      </c>
    </row>
    <row r="4532" spans="1:15">
      <c r="A4532" s="7">
        <v>2018</v>
      </c>
      <c r="B4532" s="7" t="s">
        <v>60</v>
      </c>
      <c r="C4532" s="8">
        <f t="shared" si="134"/>
        <v>43130</v>
      </c>
      <c r="D4532" s="7">
        <v>23</v>
      </c>
      <c r="E4532" s="7" t="str">
        <f t="shared" si="135"/>
        <v>S54313023</v>
      </c>
      <c r="F4532" s="4">
        <v>43191</v>
      </c>
      <c r="G4532" s="2">
        <v>230</v>
      </c>
      <c r="H4532" s="2" t="s">
        <v>8009</v>
      </c>
      <c r="I4532" s="2" t="s">
        <v>8010</v>
      </c>
      <c r="J4532" s="2" t="s">
        <v>6322</v>
      </c>
      <c r="K4532" s="194" t="s">
        <v>17</v>
      </c>
      <c r="L4532" s="2">
        <v>40</v>
      </c>
      <c r="M4532" s="194" t="s">
        <v>731</v>
      </c>
      <c r="N4532" s="2" t="s">
        <v>1831</v>
      </c>
      <c r="O4532" s="195" t="s">
        <v>1646</v>
      </c>
    </row>
    <row r="4533" spans="1:15">
      <c r="A4533" s="7">
        <v>2018</v>
      </c>
      <c r="B4533" s="7" t="s">
        <v>60</v>
      </c>
      <c r="C4533" s="8">
        <f t="shared" si="134"/>
        <v>43130</v>
      </c>
      <c r="D4533" s="7">
        <v>24</v>
      </c>
      <c r="E4533" s="7" t="str">
        <f t="shared" si="135"/>
        <v>S54313024</v>
      </c>
      <c r="F4533" s="3" t="s">
        <v>151</v>
      </c>
      <c r="G4533" s="2">
        <v>260</v>
      </c>
      <c r="H4533" s="2" t="s">
        <v>8011</v>
      </c>
      <c r="I4533" s="2" t="s">
        <v>8012</v>
      </c>
      <c r="J4533" s="2" t="s">
        <v>2430</v>
      </c>
      <c r="K4533" s="194" t="s">
        <v>17</v>
      </c>
      <c r="L4533" s="2">
        <v>40</v>
      </c>
      <c r="M4533" s="194" t="s">
        <v>1173</v>
      </c>
      <c r="N4533" s="2" t="s">
        <v>506</v>
      </c>
      <c r="O4533" s="195" t="s">
        <v>301</v>
      </c>
    </row>
    <row r="4534" spans="1:15">
      <c r="A4534" s="7">
        <v>2018</v>
      </c>
      <c r="B4534" s="7" t="s">
        <v>60</v>
      </c>
      <c r="C4534" s="8">
        <f t="shared" si="134"/>
        <v>43130</v>
      </c>
      <c r="D4534" s="7">
        <v>25</v>
      </c>
      <c r="E4534" s="7" t="str">
        <f t="shared" si="135"/>
        <v>S54313025</v>
      </c>
      <c r="F4534" s="3">
        <v>2019</v>
      </c>
      <c r="G4534" s="2">
        <v>230</v>
      </c>
      <c r="H4534" s="2" t="s">
        <v>8013</v>
      </c>
      <c r="I4534" s="2" t="s">
        <v>8014</v>
      </c>
      <c r="J4534" s="2" t="s">
        <v>2516</v>
      </c>
      <c r="K4534" s="194" t="s">
        <v>17</v>
      </c>
      <c r="L4534" s="2">
        <v>28</v>
      </c>
      <c r="M4534" s="194" t="s">
        <v>301</v>
      </c>
      <c r="N4534" s="2" t="s">
        <v>484</v>
      </c>
      <c r="O4534" s="195" t="s">
        <v>596</v>
      </c>
    </row>
    <row r="4535" spans="1:15">
      <c r="A4535" s="7">
        <v>2018</v>
      </c>
      <c r="B4535" s="7" t="s">
        <v>60</v>
      </c>
      <c r="C4535" s="8">
        <f t="shared" si="134"/>
        <v>43130</v>
      </c>
      <c r="D4535" s="7">
        <v>26</v>
      </c>
      <c r="E4535" s="7" t="str">
        <f t="shared" si="135"/>
        <v>S54313026</v>
      </c>
      <c r="F4535" s="3">
        <v>2020</v>
      </c>
      <c r="G4535" s="2">
        <v>220</v>
      </c>
      <c r="H4535" s="2" t="s">
        <v>8015</v>
      </c>
      <c r="I4535" s="2" t="s">
        <v>8016</v>
      </c>
      <c r="J4535" s="2" t="s">
        <v>1095</v>
      </c>
      <c r="K4535" s="194" t="s">
        <v>17</v>
      </c>
      <c r="L4535" s="2">
        <v>26</v>
      </c>
      <c r="M4535" s="194">
        <v>52</v>
      </c>
      <c r="N4535" s="2">
        <v>28</v>
      </c>
      <c r="O4535" s="195">
        <v>20</v>
      </c>
    </row>
    <row r="4536" spans="1:15">
      <c r="A4536" s="7">
        <v>2018</v>
      </c>
      <c r="B4536" s="7" t="s">
        <v>60</v>
      </c>
      <c r="C4536" s="8">
        <f t="shared" si="134"/>
        <v>43130</v>
      </c>
      <c r="D4536" s="7">
        <v>27</v>
      </c>
      <c r="E4536" s="7" t="str">
        <f t="shared" si="135"/>
        <v>S54313027</v>
      </c>
      <c r="F4536" s="3">
        <v>2021</v>
      </c>
      <c r="G4536" s="2">
        <v>210</v>
      </c>
      <c r="H4536" s="2" t="s">
        <v>8017</v>
      </c>
      <c r="I4536" s="2" t="s">
        <v>8018</v>
      </c>
      <c r="J4536" s="2" t="s">
        <v>5427</v>
      </c>
      <c r="K4536" s="194" t="s">
        <v>17</v>
      </c>
      <c r="L4536" s="2">
        <v>26</v>
      </c>
      <c r="M4536" s="194">
        <v>25</v>
      </c>
      <c r="N4536" s="2">
        <v>50</v>
      </c>
      <c r="O4536" s="195">
        <v>25</v>
      </c>
    </row>
    <row r="4537" spans="1:15" ht="15.75" thickBot="1">
      <c r="A4537" s="7">
        <v>2018</v>
      </c>
      <c r="B4537" s="7" t="s">
        <v>60</v>
      </c>
      <c r="C4537" s="8">
        <f t="shared" si="134"/>
        <v>43130</v>
      </c>
      <c r="D4537" s="7">
        <v>28</v>
      </c>
      <c r="E4537" s="7" t="str">
        <f t="shared" si="135"/>
        <v>S54313028</v>
      </c>
      <c r="F4537" s="5">
        <v>2022</v>
      </c>
      <c r="G4537" s="6">
        <v>205</v>
      </c>
      <c r="H4537" s="6" t="s">
        <v>8019</v>
      </c>
      <c r="I4537" s="6" t="s">
        <v>3075</v>
      </c>
      <c r="J4537" s="6" t="s">
        <v>2147</v>
      </c>
      <c r="K4537" s="196" t="s">
        <v>17</v>
      </c>
      <c r="L4537" s="6">
        <v>23</v>
      </c>
      <c r="M4537" s="196" t="s">
        <v>1181</v>
      </c>
      <c r="N4537" s="6" t="s">
        <v>586</v>
      </c>
      <c r="O4537" s="197" t="s">
        <v>625</v>
      </c>
    </row>
    <row r="4538" spans="1:15" ht="16.5" thickTop="1" thickBot="1">
      <c r="A4538" s="7">
        <v>2018</v>
      </c>
      <c r="B4538" s="7" t="s">
        <v>99</v>
      </c>
      <c r="C4538" s="8">
        <f>C4537+7</f>
        <v>43137</v>
      </c>
      <c r="D4538" s="7">
        <v>1</v>
      </c>
      <c r="E4538" s="7" t="str">
        <f t="shared" si="135"/>
        <v>S6431371</v>
      </c>
      <c r="F4538" s="1" t="s">
        <v>0</v>
      </c>
    </row>
    <row r="4539" spans="1:15" ht="16.5" thickTop="1" thickBot="1">
      <c r="A4539" s="7">
        <v>2018</v>
      </c>
      <c r="B4539" s="7" t="s">
        <v>99</v>
      </c>
      <c r="C4539" s="8">
        <f t="shared" si="134"/>
        <v>43137</v>
      </c>
      <c r="D4539" s="7">
        <v>2</v>
      </c>
      <c r="E4539" s="7" t="str">
        <f t="shared" si="135"/>
        <v>S6431372</v>
      </c>
      <c r="F4539" s="338" t="s">
        <v>1</v>
      </c>
      <c r="G4539" s="341" t="s">
        <v>2</v>
      </c>
      <c r="H4539" s="342"/>
      <c r="I4539" s="342"/>
      <c r="J4539" s="343"/>
      <c r="K4539" s="344" t="s">
        <v>3</v>
      </c>
      <c r="L4539" s="343"/>
      <c r="M4539" s="344" t="s">
        <v>144</v>
      </c>
      <c r="N4539" s="342"/>
      <c r="O4539" s="342"/>
    </row>
    <row r="4540" spans="1:15" ht="18" customHeight="1" thickBot="1">
      <c r="A4540" s="7">
        <v>2018</v>
      </c>
      <c r="B4540" s="7" t="s">
        <v>99</v>
      </c>
      <c r="C4540" s="8">
        <f t="shared" si="134"/>
        <v>43137</v>
      </c>
      <c r="D4540" s="7">
        <v>3</v>
      </c>
      <c r="E4540" s="7" t="str">
        <f t="shared" si="135"/>
        <v>S6431373</v>
      </c>
      <c r="F4540" s="339"/>
      <c r="G4540" s="345" t="s">
        <v>5</v>
      </c>
      <c r="H4540" s="347" t="s">
        <v>145</v>
      </c>
      <c r="I4540" s="348"/>
      <c r="J4540" s="349"/>
      <c r="K4540" s="350" t="s">
        <v>6</v>
      </c>
      <c r="L4540" s="352" t="s">
        <v>7</v>
      </c>
      <c r="M4540" s="350" t="s">
        <v>8</v>
      </c>
      <c r="N4540" s="354" t="s">
        <v>146</v>
      </c>
      <c r="O4540" s="356" t="s">
        <v>147</v>
      </c>
    </row>
    <row r="4541" spans="1:15" ht="15.75" thickBot="1">
      <c r="A4541" s="7">
        <v>2018</v>
      </c>
      <c r="B4541" s="7" t="s">
        <v>99</v>
      </c>
      <c r="C4541" s="8">
        <f t="shared" si="134"/>
        <v>43137</v>
      </c>
      <c r="D4541" s="7">
        <v>4</v>
      </c>
      <c r="E4541" s="7" t="str">
        <f t="shared" si="135"/>
        <v>S6431374</v>
      </c>
      <c r="F4541" s="340"/>
      <c r="G4541" s="346"/>
      <c r="H4541" s="191" t="s">
        <v>9</v>
      </c>
      <c r="I4541" s="192" t="s">
        <v>18</v>
      </c>
      <c r="J4541" s="193" t="s">
        <v>11</v>
      </c>
      <c r="K4541" s="351"/>
      <c r="L4541" s="353"/>
      <c r="M4541" s="351"/>
      <c r="N4541" s="355"/>
      <c r="O4541" s="357"/>
    </row>
    <row r="4542" spans="1:15">
      <c r="A4542" s="7">
        <v>2018</v>
      </c>
      <c r="B4542" s="7" t="s">
        <v>99</v>
      </c>
      <c r="C4542" s="8">
        <f t="shared" si="134"/>
        <v>43137</v>
      </c>
      <c r="D4542" s="7">
        <v>5</v>
      </c>
      <c r="E4542" s="7" t="str">
        <f t="shared" si="135"/>
        <v>S6431375</v>
      </c>
      <c r="F4542" s="3" t="s">
        <v>12</v>
      </c>
      <c r="G4542" s="2" t="s">
        <v>8020</v>
      </c>
      <c r="H4542" s="2" t="s">
        <v>8020</v>
      </c>
      <c r="I4542" s="2" t="s">
        <v>8020</v>
      </c>
      <c r="J4542" s="2" t="s">
        <v>1420</v>
      </c>
      <c r="K4542" s="194" t="s">
        <v>13</v>
      </c>
      <c r="L4542" s="2">
        <v>55</v>
      </c>
      <c r="M4542" s="194">
        <v>80</v>
      </c>
      <c r="N4542" s="2">
        <v>8</v>
      </c>
      <c r="O4542" s="195">
        <v>12</v>
      </c>
    </row>
    <row r="4543" spans="1:15">
      <c r="A4543" s="7">
        <v>2018</v>
      </c>
      <c r="B4543" s="7" t="s">
        <v>99</v>
      </c>
      <c r="C4543" s="8">
        <f t="shared" si="134"/>
        <v>43137</v>
      </c>
      <c r="D4543" s="7">
        <v>6</v>
      </c>
      <c r="E4543" s="7" t="str">
        <f t="shared" si="135"/>
        <v>S6431376</v>
      </c>
      <c r="F4543" s="4">
        <v>43132</v>
      </c>
      <c r="G4543" s="2" t="s">
        <v>8021</v>
      </c>
      <c r="H4543" s="2" t="s">
        <v>8021</v>
      </c>
      <c r="I4543" s="2" t="s">
        <v>8022</v>
      </c>
      <c r="J4543" s="2" t="s">
        <v>1585</v>
      </c>
      <c r="K4543" s="194" t="s">
        <v>13</v>
      </c>
      <c r="L4543" s="2">
        <v>62</v>
      </c>
      <c r="M4543" s="194">
        <v>0</v>
      </c>
      <c r="N4543" s="2" t="s">
        <v>343</v>
      </c>
      <c r="O4543" s="195" t="s">
        <v>3583</v>
      </c>
    </row>
    <row r="4544" spans="1:15">
      <c r="A4544" s="7">
        <v>2018</v>
      </c>
      <c r="B4544" s="7" t="s">
        <v>99</v>
      </c>
      <c r="C4544" s="8">
        <f t="shared" si="134"/>
        <v>43137</v>
      </c>
      <c r="D4544" s="7">
        <v>7</v>
      </c>
      <c r="E4544" s="7" t="str">
        <f t="shared" si="135"/>
        <v>S6431377</v>
      </c>
      <c r="F4544" s="4">
        <v>43160</v>
      </c>
      <c r="G4544" s="2" t="s">
        <v>8023</v>
      </c>
      <c r="H4544" s="2" t="s">
        <v>8023</v>
      </c>
      <c r="I4544" s="2" t="s">
        <v>8024</v>
      </c>
      <c r="J4544" s="2" t="s">
        <v>1242</v>
      </c>
      <c r="K4544" s="194" t="s">
        <v>13</v>
      </c>
      <c r="L4544" s="2">
        <v>62</v>
      </c>
      <c r="M4544" s="194">
        <v>4</v>
      </c>
      <c r="N4544" s="2">
        <v>4</v>
      </c>
      <c r="O4544" s="195">
        <v>92</v>
      </c>
    </row>
    <row r="4545" spans="1:15">
      <c r="A4545" s="7">
        <v>2018</v>
      </c>
      <c r="B4545" s="7" t="s">
        <v>99</v>
      </c>
      <c r="C4545" s="8">
        <f t="shared" si="134"/>
        <v>43137</v>
      </c>
      <c r="D4545" s="7">
        <v>8</v>
      </c>
      <c r="E4545" s="7" t="str">
        <f t="shared" si="135"/>
        <v>S6431378</v>
      </c>
      <c r="F4545" s="4">
        <v>43191</v>
      </c>
      <c r="G4545" s="2" t="s">
        <v>7825</v>
      </c>
      <c r="H4545" s="2" t="s">
        <v>7825</v>
      </c>
      <c r="I4545" s="2" t="s">
        <v>3513</v>
      </c>
      <c r="J4545" s="2" t="s">
        <v>6170</v>
      </c>
      <c r="K4545" s="194" t="s">
        <v>13</v>
      </c>
      <c r="L4545" s="2">
        <v>49</v>
      </c>
      <c r="M4545" s="194" t="s">
        <v>1715</v>
      </c>
      <c r="N4545" s="2">
        <v>0</v>
      </c>
      <c r="O4545" s="195" t="s">
        <v>4409</v>
      </c>
    </row>
    <row r="4546" spans="1:15">
      <c r="A4546" s="7">
        <v>2018</v>
      </c>
      <c r="B4546" s="7" t="s">
        <v>99</v>
      </c>
      <c r="C4546" s="8">
        <f t="shared" si="134"/>
        <v>43137</v>
      </c>
      <c r="D4546" s="7">
        <v>9</v>
      </c>
      <c r="E4546" s="7" t="str">
        <f t="shared" si="135"/>
        <v>S6431379</v>
      </c>
      <c r="F4546" s="4">
        <v>43221</v>
      </c>
      <c r="G4546" s="2" t="s">
        <v>8025</v>
      </c>
      <c r="H4546" s="2" t="s">
        <v>8025</v>
      </c>
      <c r="I4546" s="2" t="s">
        <v>8026</v>
      </c>
      <c r="J4546" s="2" t="s">
        <v>6047</v>
      </c>
      <c r="K4546" s="194" t="s">
        <v>13</v>
      </c>
      <c r="L4546" s="2">
        <v>49</v>
      </c>
      <c r="M4546" s="194" t="s">
        <v>1715</v>
      </c>
      <c r="N4546" s="2">
        <v>0</v>
      </c>
      <c r="O4546" s="195" t="s">
        <v>4409</v>
      </c>
    </row>
    <row r="4547" spans="1:15">
      <c r="A4547" s="7">
        <v>2018</v>
      </c>
      <c r="B4547" s="7" t="s">
        <v>99</v>
      </c>
      <c r="C4547" s="8">
        <f t="shared" si="134"/>
        <v>43137</v>
      </c>
      <c r="D4547" s="7">
        <v>10</v>
      </c>
      <c r="E4547" s="7" t="str">
        <f t="shared" si="135"/>
        <v>S64313710</v>
      </c>
      <c r="F4547" s="3" t="s">
        <v>151</v>
      </c>
      <c r="G4547" s="2" t="s">
        <v>8027</v>
      </c>
      <c r="H4547" s="2" t="s">
        <v>8027</v>
      </c>
      <c r="I4547" s="2" t="s">
        <v>6834</v>
      </c>
      <c r="J4547" s="2" t="s">
        <v>431</v>
      </c>
      <c r="K4547" s="194" t="s">
        <v>13</v>
      </c>
      <c r="L4547" s="2">
        <v>51</v>
      </c>
      <c r="M4547" s="194">
        <v>5</v>
      </c>
      <c r="N4547" s="2">
        <v>0</v>
      </c>
      <c r="O4547" s="195">
        <v>95</v>
      </c>
    </row>
    <row r="4548" spans="1:15">
      <c r="A4548" s="7">
        <v>2018</v>
      </c>
      <c r="B4548" s="7" t="s">
        <v>99</v>
      </c>
      <c r="C4548" s="8">
        <f t="shared" si="134"/>
        <v>43137</v>
      </c>
      <c r="D4548" s="7">
        <v>11</v>
      </c>
      <c r="E4548" s="7" t="str">
        <f t="shared" si="135"/>
        <v>S64313711</v>
      </c>
      <c r="F4548" s="3">
        <v>2019</v>
      </c>
      <c r="G4548" s="2" t="s">
        <v>8028</v>
      </c>
      <c r="H4548" s="2" t="s">
        <v>8028</v>
      </c>
      <c r="I4548" s="2" t="s">
        <v>7899</v>
      </c>
      <c r="J4548" s="2" t="s">
        <v>1142</v>
      </c>
      <c r="K4548" s="194" t="s">
        <v>13</v>
      </c>
      <c r="L4548" s="2">
        <v>35</v>
      </c>
      <c r="M4548" s="194" t="s">
        <v>1744</v>
      </c>
      <c r="N4548" s="2" t="s">
        <v>935</v>
      </c>
      <c r="O4548" s="195" t="s">
        <v>2075</v>
      </c>
    </row>
    <row r="4549" spans="1:15">
      <c r="A4549" s="7">
        <v>2018</v>
      </c>
      <c r="B4549" s="7" t="s">
        <v>99</v>
      </c>
      <c r="C4549" s="8">
        <f t="shared" si="134"/>
        <v>43137</v>
      </c>
      <c r="D4549" s="7">
        <v>12</v>
      </c>
      <c r="E4549" s="7" t="str">
        <f t="shared" si="135"/>
        <v>S64313712</v>
      </c>
      <c r="F4549" s="3">
        <v>2020</v>
      </c>
      <c r="G4549" s="2" t="s">
        <v>8029</v>
      </c>
      <c r="H4549" s="2" t="s">
        <v>8029</v>
      </c>
      <c r="I4549" s="2" t="s">
        <v>8030</v>
      </c>
      <c r="J4549" s="2" t="s">
        <v>5372</v>
      </c>
      <c r="K4549" s="194" t="s">
        <v>13</v>
      </c>
      <c r="L4549" s="2">
        <v>31</v>
      </c>
      <c r="M4549" s="194">
        <v>10</v>
      </c>
      <c r="N4549" s="2" t="s">
        <v>1367</v>
      </c>
      <c r="O4549" s="195" t="s">
        <v>1371</v>
      </c>
    </row>
    <row r="4550" spans="1:15">
      <c r="A4550" s="7">
        <v>2018</v>
      </c>
      <c r="B4550" s="7" t="s">
        <v>99</v>
      </c>
      <c r="C4550" s="8">
        <f t="shared" si="134"/>
        <v>43137</v>
      </c>
      <c r="D4550" s="7">
        <v>13</v>
      </c>
      <c r="E4550" s="7" t="str">
        <f t="shared" si="135"/>
        <v>S64313713</v>
      </c>
      <c r="F4550" s="3">
        <v>2021</v>
      </c>
      <c r="G4550" s="2" t="s">
        <v>8031</v>
      </c>
      <c r="H4550" s="2" t="s">
        <v>8031</v>
      </c>
      <c r="I4550" s="2" t="s">
        <v>8032</v>
      </c>
      <c r="J4550" s="2" t="s">
        <v>3872</v>
      </c>
      <c r="K4550" s="194" t="s">
        <v>13</v>
      </c>
      <c r="L4550" s="2">
        <v>27</v>
      </c>
      <c r="M4550" s="194" t="s">
        <v>444</v>
      </c>
      <c r="N4550" s="2" t="s">
        <v>696</v>
      </c>
      <c r="O4550" s="195">
        <v>25</v>
      </c>
    </row>
    <row r="4551" spans="1:15" ht="15.75" thickBot="1">
      <c r="A4551" s="7">
        <v>2018</v>
      </c>
      <c r="B4551" s="7" t="s">
        <v>99</v>
      </c>
      <c r="C4551" s="8">
        <f t="shared" si="134"/>
        <v>43137</v>
      </c>
      <c r="D4551" s="7">
        <v>14</v>
      </c>
      <c r="E4551" s="7" t="str">
        <f t="shared" si="135"/>
        <v>S64313714</v>
      </c>
      <c r="F4551" s="5">
        <v>2022</v>
      </c>
      <c r="G4551" s="6" t="s">
        <v>8000</v>
      </c>
      <c r="H4551" s="6" t="s">
        <v>8000</v>
      </c>
      <c r="I4551" s="6" t="s">
        <v>7935</v>
      </c>
      <c r="J4551" s="6" t="s">
        <v>2310</v>
      </c>
      <c r="K4551" s="196" t="s">
        <v>13</v>
      </c>
      <c r="L4551" s="6">
        <v>23</v>
      </c>
      <c r="M4551" s="196" t="s">
        <v>2074</v>
      </c>
      <c r="N4551" s="6" t="s">
        <v>2075</v>
      </c>
      <c r="O4551" s="197" t="s">
        <v>2076</v>
      </c>
    </row>
    <row r="4552" spans="1:15" ht="16.5" thickTop="1" thickBot="1">
      <c r="A4552" s="7">
        <v>2018</v>
      </c>
      <c r="B4552" s="7" t="s">
        <v>99</v>
      </c>
      <c r="C4552" s="8">
        <f t="shared" si="134"/>
        <v>43137</v>
      </c>
      <c r="D4552" s="7">
        <v>15</v>
      </c>
      <c r="E4552" s="7" t="str">
        <f t="shared" si="135"/>
        <v>S64313715</v>
      </c>
      <c r="F4552" s="1" t="s">
        <v>15</v>
      </c>
    </row>
    <row r="4553" spans="1:15" ht="16.5" thickTop="1" thickBot="1">
      <c r="A4553" s="7">
        <v>2018</v>
      </c>
      <c r="B4553" s="7" t="s">
        <v>99</v>
      </c>
      <c r="C4553" s="8">
        <f t="shared" si="134"/>
        <v>43137</v>
      </c>
      <c r="D4553" s="7">
        <v>16</v>
      </c>
      <c r="E4553" s="7" t="str">
        <f t="shared" si="135"/>
        <v>S64313716</v>
      </c>
      <c r="F4553" s="338" t="s">
        <v>1</v>
      </c>
      <c r="G4553" s="341" t="s">
        <v>2</v>
      </c>
      <c r="H4553" s="342"/>
      <c r="I4553" s="342"/>
      <c r="J4553" s="343"/>
      <c r="K4553" s="344" t="s">
        <v>3</v>
      </c>
      <c r="L4553" s="343"/>
      <c r="M4553" s="344" t="s">
        <v>144</v>
      </c>
      <c r="N4553" s="342"/>
      <c r="O4553" s="342"/>
    </row>
    <row r="4554" spans="1:15" ht="18" customHeight="1" thickBot="1">
      <c r="A4554" s="7">
        <v>2018</v>
      </c>
      <c r="B4554" s="7" t="s">
        <v>99</v>
      </c>
      <c r="C4554" s="8">
        <f t="shared" si="134"/>
        <v>43137</v>
      </c>
      <c r="D4554" s="7">
        <v>17</v>
      </c>
      <c r="E4554" s="7" t="str">
        <f t="shared" ref="E4554:E4581" si="136">B4554&amp;C4554&amp;D4554</f>
        <v>S64313717</v>
      </c>
      <c r="F4554" s="339"/>
      <c r="G4554" s="345" t="s">
        <v>5</v>
      </c>
      <c r="H4554" s="347" t="s">
        <v>145</v>
      </c>
      <c r="I4554" s="348"/>
      <c r="J4554" s="349"/>
      <c r="K4554" s="350" t="s">
        <v>6</v>
      </c>
      <c r="L4554" s="352" t="s">
        <v>7</v>
      </c>
      <c r="M4554" s="350" t="s">
        <v>8</v>
      </c>
      <c r="N4554" s="354" t="s">
        <v>146</v>
      </c>
      <c r="O4554" s="356" t="s">
        <v>147</v>
      </c>
    </row>
    <row r="4555" spans="1:15" ht="15.75" thickBot="1">
      <c r="A4555" s="7">
        <v>2018</v>
      </c>
      <c r="B4555" s="7" t="s">
        <v>99</v>
      </c>
      <c r="C4555" s="8">
        <f t="shared" si="134"/>
        <v>43137</v>
      </c>
      <c r="D4555" s="7">
        <v>18</v>
      </c>
      <c r="E4555" s="7" t="str">
        <f t="shared" si="136"/>
        <v>S64313718</v>
      </c>
      <c r="F4555" s="340"/>
      <c r="G4555" s="346"/>
      <c r="H4555" s="191" t="s">
        <v>9</v>
      </c>
      <c r="I4555" s="192" t="s">
        <v>18</v>
      </c>
      <c r="J4555" s="193" t="s">
        <v>11</v>
      </c>
      <c r="K4555" s="351"/>
      <c r="L4555" s="353"/>
      <c r="M4555" s="351"/>
      <c r="N4555" s="355"/>
      <c r="O4555" s="357"/>
    </row>
    <row r="4556" spans="1:15">
      <c r="A4556" s="7">
        <v>2018</v>
      </c>
      <c r="B4556" s="7" t="s">
        <v>99</v>
      </c>
      <c r="C4556" s="8">
        <f t="shared" ref="C4556:C4565" si="137">C4555</f>
        <v>43137</v>
      </c>
      <c r="D4556" s="7">
        <v>19</v>
      </c>
      <c r="E4556" s="7" t="str">
        <f t="shared" si="136"/>
        <v>S64313719</v>
      </c>
      <c r="F4556" s="3" t="s">
        <v>16</v>
      </c>
      <c r="G4556" s="2" t="s">
        <v>8033</v>
      </c>
      <c r="H4556" s="2" t="s">
        <v>8033</v>
      </c>
      <c r="I4556" s="2" t="s">
        <v>8034</v>
      </c>
      <c r="J4556" s="2" t="s">
        <v>3869</v>
      </c>
      <c r="K4556" s="194" t="s">
        <v>13</v>
      </c>
      <c r="L4556" s="2">
        <v>50</v>
      </c>
      <c r="M4556" s="194" t="s">
        <v>1116</v>
      </c>
      <c r="N4556" s="2">
        <v>25</v>
      </c>
      <c r="O4556" s="195" t="s">
        <v>483</v>
      </c>
    </row>
    <row r="4557" spans="1:15">
      <c r="A4557" s="7">
        <v>2018</v>
      </c>
      <c r="B4557" s="7" t="s">
        <v>99</v>
      </c>
      <c r="C4557" s="8">
        <f t="shared" si="137"/>
        <v>43137</v>
      </c>
      <c r="D4557" s="7">
        <v>20</v>
      </c>
      <c r="E4557" s="7" t="str">
        <f t="shared" si="136"/>
        <v>S64313720</v>
      </c>
      <c r="F4557" s="4">
        <v>43132</v>
      </c>
      <c r="G4557" s="2" t="s">
        <v>8035</v>
      </c>
      <c r="H4557" s="2" t="s">
        <v>8035</v>
      </c>
      <c r="I4557" s="2" t="s">
        <v>8036</v>
      </c>
      <c r="J4557" s="2" t="s">
        <v>6552</v>
      </c>
      <c r="K4557" s="194" t="s">
        <v>13</v>
      </c>
      <c r="L4557" s="2">
        <v>51</v>
      </c>
      <c r="M4557" s="194" t="s">
        <v>477</v>
      </c>
      <c r="N4557" s="2">
        <v>0</v>
      </c>
      <c r="O4557" s="195" t="s">
        <v>2409</v>
      </c>
    </row>
    <row r="4558" spans="1:15">
      <c r="A4558" s="7">
        <v>2018</v>
      </c>
      <c r="B4558" s="7" t="s">
        <v>99</v>
      </c>
      <c r="C4558" s="8">
        <f t="shared" si="137"/>
        <v>43137</v>
      </c>
      <c r="D4558" s="7">
        <v>21</v>
      </c>
      <c r="E4558" s="7" t="str">
        <f t="shared" si="136"/>
        <v>S64313721</v>
      </c>
      <c r="F4558" s="4">
        <v>43160</v>
      </c>
      <c r="G4558" s="2">
        <v>221</v>
      </c>
      <c r="H4558" s="2">
        <v>221</v>
      </c>
      <c r="I4558" s="2" t="s">
        <v>2219</v>
      </c>
      <c r="J4558" s="2" t="s">
        <v>1826</v>
      </c>
      <c r="K4558" s="194" t="s">
        <v>13</v>
      </c>
      <c r="L4558" s="2">
        <v>47</v>
      </c>
      <c r="M4558" s="194">
        <v>0</v>
      </c>
      <c r="N4558" s="2">
        <v>0</v>
      </c>
      <c r="O4558" s="195">
        <v>100</v>
      </c>
    </row>
    <row r="4559" spans="1:15">
      <c r="A4559" s="7">
        <v>2018</v>
      </c>
      <c r="B4559" s="7" t="s">
        <v>99</v>
      </c>
      <c r="C4559" s="8">
        <f t="shared" si="137"/>
        <v>43137</v>
      </c>
      <c r="D4559" s="7">
        <v>22</v>
      </c>
      <c r="E4559" s="7" t="str">
        <f t="shared" si="136"/>
        <v>S64313722</v>
      </c>
      <c r="F4559" s="4">
        <v>43191</v>
      </c>
      <c r="G4559" s="2" t="s">
        <v>8037</v>
      </c>
      <c r="H4559" s="2" t="s">
        <v>8037</v>
      </c>
      <c r="I4559" s="2" t="s">
        <v>407</v>
      </c>
      <c r="J4559" s="2" t="s">
        <v>1804</v>
      </c>
      <c r="K4559" s="194" t="s">
        <v>13</v>
      </c>
      <c r="L4559" s="2">
        <v>44</v>
      </c>
      <c r="M4559" s="194" t="s">
        <v>410</v>
      </c>
      <c r="N4559" s="2">
        <v>0</v>
      </c>
      <c r="O4559" s="195" t="s">
        <v>411</v>
      </c>
    </row>
    <row r="4560" spans="1:15">
      <c r="A4560" s="7">
        <v>2018</v>
      </c>
      <c r="B4560" s="7" t="s">
        <v>99</v>
      </c>
      <c r="C4560" s="8">
        <f t="shared" si="137"/>
        <v>43137</v>
      </c>
      <c r="D4560" s="7">
        <v>23</v>
      </c>
      <c r="E4560" s="7" t="str">
        <f t="shared" si="136"/>
        <v>S64313723</v>
      </c>
      <c r="F4560" s="4">
        <v>43221</v>
      </c>
      <c r="G4560" s="2" t="s">
        <v>8038</v>
      </c>
      <c r="H4560" s="2" t="s">
        <v>8038</v>
      </c>
      <c r="I4560" s="2" t="s">
        <v>8039</v>
      </c>
      <c r="J4560" s="2" t="s">
        <v>8040</v>
      </c>
      <c r="K4560" s="194" t="s">
        <v>13</v>
      </c>
      <c r="L4560" s="2">
        <v>44</v>
      </c>
      <c r="M4560" s="194" t="s">
        <v>410</v>
      </c>
      <c r="N4560" s="2">
        <v>0</v>
      </c>
      <c r="O4560" s="195" t="s">
        <v>411</v>
      </c>
    </row>
    <row r="4561" spans="1:15">
      <c r="A4561" s="7">
        <v>2018</v>
      </c>
      <c r="B4561" s="7" t="s">
        <v>99</v>
      </c>
      <c r="C4561" s="8">
        <f t="shared" si="137"/>
        <v>43137</v>
      </c>
      <c r="D4561" s="7">
        <v>24</v>
      </c>
      <c r="E4561" s="7" t="str">
        <f t="shared" si="136"/>
        <v>S64313724</v>
      </c>
      <c r="F4561" s="3" t="s">
        <v>151</v>
      </c>
      <c r="G4561" s="2" t="s">
        <v>8041</v>
      </c>
      <c r="H4561" s="2" t="s">
        <v>8041</v>
      </c>
      <c r="I4561" s="2" t="s">
        <v>8042</v>
      </c>
      <c r="J4561" s="2" t="s">
        <v>6192</v>
      </c>
      <c r="K4561" s="194" t="s">
        <v>13</v>
      </c>
      <c r="L4561" s="2">
        <v>46</v>
      </c>
      <c r="M4561" s="194" t="s">
        <v>257</v>
      </c>
      <c r="N4561" s="2" t="s">
        <v>799</v>
      </c>
      <c r="O4561" s="195" t="s">
        <v>550</v>
      </c>
    </row>
    <row r="4562" spans="1:15">
      <c r="A4562" s="7">
        <v>2018</v>
      </c>
      <c r="B4562" s="7" t="s">
        <v>99</v>
      </c>
      <c r="C4562" s="8">
        <f t="shared" si="137"/>
        <v>43137</v>
      </c>
      <c r="D4562" s="7">
        <v>25</v>
      </c>
      <c r="E4562" s="7" t="str">
        <f t="shared" si="136"/>
        <v>S64313725</v>
      </c>
      <c r="F4562" s="3">
        <v>2019</v>
      </c>
      <c r="G4562" s="2" t="s">
        <v>6982</v>
      </c>
      <c r="H4562" s="2" t="s">
        <v>6982</v>
      </c>
      <c r="I4562" s="2" t="s">
        <v>6909</v>
      </c>
      <c r="J4562" s="2" t="s">
        <v>1217</v>
      </c>
      <c r="K4562" s="194" t="s">
        <v>13</v>
      </c>
      <c r="L4562" s="2">
        <v>34</v>
      </c>
      <c r="M4562" s="194" t="s">
        <v>1831</v>
      </c>
      <c r="N4562" s="2" t="s">
        <v>400</v>
      </c>
      <c r="O4562" s="195" t="s">
        <v>455</v>
      </c>
    </row>
    <row r="4563" spans="1:15">
      <c r="A4563" s="7">
        <v>2018</v>
      </c>
      <c r="B4563" s="7" t="s">
        <v>99</v>
      </c>
      <c r="C4563" s="8">
        <f t="shared" si="137"/>
        <v>43137</v>
      </c>
      <c r="D4563" s="7">
        <v>26</v>
      </c>
      <c r="E4563" s="7" t="str">
        <f t="shared" si="136"/>
        <v>S64313726</v>
      </c>
      <c r="F4563" s="3">
        <v>2020</v>
      </c>
      <c r="G4563" s="2" t="s">
        <v>8043</v>
      </c>
      <c r="H4563" s="2" t="s">
        <v>8043</v>
      </c>
      <c r="I4563" s="2" t="s">
        <v>8044</v>
      </c>
      <c r="J4563" s="2" t="s">
        <v>3661</v>
      </c>
      <c r="K4563" s="194" t="s">
        <v>13</v>
      </c>
      <c r="L4563" s="2">
        <v>32</v>
      </c>
      <c r="M4563" s="194" t="s">
        <v>1501</v>
      </c>
      <c r="N4563" s="2" t="s">
        <v>704</v>
      </c>
      <c r="O4563" s="195" t="s">
        <v>625</v>
      </c>
    </row>
    <row r="4564" spans="1:15">
      <c r="A4564" s="7">
        <v>2018</v>
      </c>
      <c r="B4564" s="7" t="s">
        <v>99</v>
      </c>
      <c r="C4564" s="8">
        <f t="shared" si="137"/>
        <v>43137</v>
      </c>
      <c r="D4564" s="7">
        <v>27</v>
      </c>
      <c r="E4564" s="7" t="str">
        <f t="shared" si="136"/>
        <v>S64313727</v>
      </c>
      <c r="F4564" s="3">
        <v>2021</v>
      </c>
      <c r="G4564" s="2" t="s">
        <v>8045</v>
      </c>
      <c r="H4564" s="2" t="s">
        <v>8045</v>
      </c>
      <c r="I4564" s="2" t="s">
        <v>5092</v>
      </c>
      <c r="J4564" s="2" t="s">
        <v>2043</v>
      </c>
      <c r="K4564" s="194" t="s">
        <v>13</v>
      </c>
      <c r="L4564" s="2">
        <v>30</v>
      </c>
      <c r="M4564" s="194" t="s">
        <v>631</v>
      </c>
      <c r="N4564" s="2" t="s">
        <v>445</v>
      </c>
      <c r="O4564" s="195" t="s">
        <v>301</v>
      </c>
    </row>
    <row r="4565" spans="1:15" ht="15.75" thickBot="1">
      <c r="A4565" s="7">
        <v>2018</v>
      </c>
      <c r="B4565" s="7" t="s">
        <v>99</v>
      </c>
      <c r="C4565" s="8">
        <f t="shared" si="137"/>
        <v>43137</v>
      </c>
      <c r="D4565" s="7">
        <v>28</v>
      </c>
      <c r="E4565" s="7" t="str">
        <f t="shared" si="136"/>
        <v>S64313728</v>
      </c>
      <c r="F4565" s="5">
        <v>2022</v>
      </c>
      <c r="G4565" s="6" t="s">
        <v>8046</v>
      </c>
      <c r="H4565" s="6" t="s">
        <v>8046</v>
      </c>
      <c r="I4565" s="6" t="s">
        <v>8047</v>
      </c>
      <c r="J4565" s="6" t="s">
        <v>460</v>
      </c>
      <c r="K4565" s="196" t="s">
        <v>13</v>
      </c>
      <c r="L4565" s="6">
        <v>24</v>
      </c>
      <c r="M4565" s="196" t="s">
        <v>312</v>
      </c>
      <c r="N4565" s="6" t="s">
        <v>1913</v>
      </c>
      <c r="O4565" s="197" t="s">
        <v>1646</v>
      </c>
    </row>
    <row r="4566" spans="1:15" ht="16.5" thickTop="1" thickBot="1">
      <c r="A4566" s="7">
        <v>2018</v>
      </c>
      <c r="B4566" s="7" t="s">
        <v>59</v>
      </c>
      <c r="C4566" s="8">
        <f>C4565+7</f>
        <v>43144</v>
      </c>
      <c r="D4566" s="7">
        <v>1</v>
      </c>
      <c r="E4566" s="7" t="str">
        <f t="shared" si="136"/>
        <v>S7431441</v>
      </c>
      <c r="F4566" s="1" t="s">
        <v>0</v>
      </c>
    </row>
    <row r="4567" spans="1:15" ht="16.5" thickTop="1" thickBot="1">
      <c r="A4567" s="7">
        <v>2018</v>
      </c>
      <c r="B4567" s="7" t="s">
        <v>59</v>
      </c>
      <c r="C4567" s="8">
        <f t="shared" ref="C4567:C4630" si="138">C4566</f>
        <v>43144</v>
      </c>
      <c r="D4567" s="7">
        <v>2</v>
      </c>
      <c r="E4567" s="7" t="str">
        <f t="shared" si="136"/>
        <v>S7431442</v>
      </c>
      <c r="F4567" s="338" t="s">
        <v>1</v>
      </c>
      <c r="G4567" s="341" t="s">
        <v>2</v>
      </c>
      <c r="H4567" s="342"/>
      <c r="I4567" s="342"/>
      <c r="J4567" s="343"/>
      <c r="K4567" s="344" t="s">
        <v>3</v>
      </c>
      <c r="L4567" s="343"/>
      <c r="M4567" s="344" t="s">
        <v>144</v>
      </c>
      <c r="N4567" s="342"/>
      <c r="O4567" s="342"/>
    </row>
    <row r="4568" spans="1:15" ht="18" customHeight="1" thickBot="1">
      <c r="A4568" s="7">
        <v>2018</v>
      </c>
      <c r="B4568" s="7" t="s">
        <v>59</v>
      </c>
      <c r="C4568" s="8">
        <f t="shared" si="138"/>
        <v>43144</v>
      </c>
      <c r="D4568" s="7">
        <v>3</v>
      </c>
      <c r="E4568" s="7" t="str">
        <f t="shared" si="136"/>
        <v>S7431443</v>
      </c>
      <c r="F4568" s="339"/>
      <c r="G4568" s="345" t="s">
        <v>5</v>
      </c>
      <c r="H4568" s="347" t="s">
        <v>145</v>
      </c>
      <c r="I4568" s="348"/>
      <c r="J4568" s="349"/>
      <c r="K4568" s="350" t="s">
        <v>6</v>
      </c>
      <c r="L4568" s="352" t="s">
        <v>7</v>
      </c>
      <c r="M4568" s="350" t="s">
        <v>8</v>
      </c>
      <c r="N4568" s="354" t="s">
        <v>146</v>
      </c>
      <c r="O4568" s="356" t="s">
        <v>147</v>
      </c>
    </row>
    <row r="4569" spans="1:15" ht="15.75" thickBot="1">
      <c r="A4569" s="7">
        <v>2018</v>
      </c>
      <c r="B4569" s="7" t="s">
        <v>59</v>
      </c>
      <c r="C4569" s="8">
        <f t="shared" si="138"/>
        <v>43144</v>
      </c>
      <c r="D4569" s="7">
        <v>4</v>
      </c>
      <c r="E4569" s="7" t="str">
        <f t="shared" si="136"/>
        <v>S7431444</v>
      </c>
      <c r="F4569" s="340"/>
      <c r="G4569" s="346"/>
      <c r="H4569" s="191" t="s">
        <v>9</v>
      </c>
      <c r="I4569" s="192" t="s">
        <v>18</v>
      </c>
      <c r="J4569" s="193" t="s">
        <v>11</v>
      </c>
      <c r="K4569" s="351"/>
      <c r="L4569" s="353"/>
      <c r="M4569" s="351"/>
      <c r="N4569" s="355"/>
      <c r="O4569" s="357"/>
    </row>
    <row r="4570" spans="1:15">
      <c r="A4570" s="7">
        <v>2018</v>
      </c>
      <c r="B4570" s="7" t="s">
        <v>59</v>
      </c>
      <c r="C4570" s="8">
        <f t="shared" si="138"/>
        <v>43144</v>
      </c>
      <c r="D4570" s="7">
        <v>5</v>
      </c>
      <c r="E4570" s="7" t="str">
        <f t="shared" si="136"/>
        <v>S7431445</v>
      </c>
      <c r="F4570" s="3" t="s">
        <v>12</v>
      </c>
      <c r="G4570" s="2" t="s">
        <v>8048</v>
      </c>
      <c r="H4570" s="2" t="s">
        <v>8048</v>
      </c>
      <c r="I4570" s="2" t="s">
        <v>8049</v>
      </c>
      <c r="J4570" s="2" t="s">
        <v>5300</v>
      </c>
      <c r="K4570" s="194" t="s">
        <v>13</v>
      </c>
      <c r="L4570" s="2">
        <v>53</v>
      </c>
      <c r="M4570" s="194" t="s">
        <v>383</v>
      </c>
      <c r="N4570" s="2" t="s">
        <v>383</v>
      </c>
      <c r="O4570" s="195" t="s">
        <v>478</v>
      </c>
    </row>
    <row r="4571" spans="1:15">
      <c r="A4571" s="7">
        <v>2018</v>
      </c>
      <c r="B4571" s="7" t="s">
        <v>59</v>
      </c>
      <c r="C4571" s="8">
        <f t="shared" si="138"/>
        <v>43144</v>
      </c>
      <c r="D4571" s="7">
        <v>6</v>
      </c>
      <c r="E4571" s="7" t="str">
        <f t="shared" si="136"/>
        <v>S7431446</v>
      </c>
      <c r="F4571" s="4">
        <v>43132</v>
      </c>
      <c r="G4571" s="2" t="s">
        <v>8050</v>
      </c>
      <c r="H4571" s="2" t="s">
        <v>8050</v>
      </c>
      <c r="I4571" s="2" t="s">
        <v>8050</v>
      </c>
      <c r="J4571" s="2" t="s">
        <v>3042</v>
      </c>
      <c r="K4571" s="194" t="s">
        <v>13</v>
      </c>
      <c r="L4571" s="2">
        <v>59</v>
      </c>
      <c r="M4571" s="194">
        <v>0</v>
      </c>
      <c r="N4571" s="2" t="s">
        <v>799</v>
      </c>
      <c r="O4571" s="195" t="s">
        <v>2499</v>
      </c>
    </row>
    <row r="4572" spans="1:15">
      <c r="A4572" s="7">
        <v>2018</v>
      </c>
      <c r="B4572" s="7" t="s">
        <v>59</v>
      </c>
      <c r="C4572" s="8">
        <f t="shared" si="138"/>
        <v>43144</v>
      </c>
      <c r="D4572" s="7">
        <v>7</v>
      </c>
      <c r="E4572" s="7" t="str">
        <f t="shared" si="136"/>
        <v>S7431447</v>
      </c>
      <c r="F4572" s="4">
        <v>43160</v>
      </c>
      <c r="G4572" s="2" t="s">
        <v>8051</v>
      </c>
      <c r="H4572" s="2" t="s">
        <v>8051</v>
      </c>
      <c r="I4572" s="2" t="s">
        <v>8052</v>
      </c>
      <c r="J4572" s="2" t="s">
        <v>1055</v>
      </c>
      <c r="K4572" s="194" t="s">
        <v>13</v>
      </c>
      <c r="L4572" s="2">
        <v>58</v>
      </c>
      <c r="M4572" s="194">
        <v>0</v>
      </c>
      <c r="N4572" s="2" t="s">
        <v>333</v>
      </c>
      <c r="O4572" s="195" t="s">
        <v>2569</v>
      </c>
    </row>
    <row r="4573" spans="1:15">
      <c r="A4573" s="7">
        <v>2018</v>
      </c>
      <c r="B4573" s="7" t="s">
        <v>59</v>
      </c>
      <c r="C4573" s="8">
        <f t="shared" si="138"/>
        <v>43144</v>
      </c>
      <c r="D4573" s="7">
        <v>8</v>
      </c>
      <c r="E4573" s="7" t="str">
        <f t="shared" si="136"/>
        <v>S7431448</v>
      </c>
      <c r="F4573" s="4">
        <v>43191</v>
      </c>
      <c r="G4573" s="2" t="s">
        <v>8053</v>
      </c>
      <c r="H4573" s="2" t="s">
        <v>8053</v>
      </c>
      <c r="I4573" s="2" t="s">
        <v>8054</v>
      </c>
      <c r="J4573" s="2" t="s">
        <v>3496</v>
      </c>
      <c r="K4573" s="194" t="s">
        <v>13</v>
      </c>
      <c r="L4573" s="2">
        <v>45</v>
      </c>
      <c r="M4573" s="194" t="s">
        <v>466</v>
      </c>
      <c r="N4573" s="2" t="s">
        <v>466</v>
      </c>
      <c r="O4573" s="195" t="s">
        <v>284</v>
      </c>
    </row>
    <row r="4574" spans="1:15">
      <c r="A4574" s="7">
        <v>2018</v>
      </c>
      <c r="B4574" s="7" t="s">
        <v>59</v>
      </c>
      <c r="C4574" s="8">
        <f t="shared" si="138"/>
        <v>43144</v>
      </c>
      <c r="D4574" s="7">
        <v>9</v>
      </c>
      <c r="E4574" s="7" t="str">
        <f t="shared" si="136"/>
        <v>S7431449</v>
      </c>
      <c r="F4574" s="4">
        <v>43221</v>
      </c>
      <c r="G4574" s="2" t="s">
        <v>8055</v>
      </c>
      <c r="H4574" s="2" t="s">
        <v>8055</v>
      </c>
      <c r="I4574" s="2" t="s">
        <v>8056</v>
      </c>
      <c r="J4574" s="2" t="s">
        <v>6600</v>
      </c>
      <c r="K4574" s="194" t="s">
        <v>13</v>
      </c>
      <c r="L4574" s="2">
        <v>41</v>
      </c>
      <c r="M4574" s="194" t="s">
        <v>524</v>
      </c>
      <c r="N4574" s="2" t="s">
        <v>524</v>
      </c>
      <c r="O4574" s="195" t="s">
        <v>2922</v>
      </c>
    </row>
    <row r="4575" spans="1:15">
      <c r="A4575" s="7">
        <v>2018</v>
      </c>
      <c r="B4575" s="7" t="s">
        <v>59</v>
      </c>
      <c r="C4575" s="8">
        <f t="shared" si="138"/>
        <v>43144</v>
      </c>
      <c r="D4575" s="7">
        <v>10</v>
      </c>
      <c r="E4575" s="7" t="str">
        <f t="shared" si="136"/>
        <v>S74314410</v>
      </c>
      <c r="F4575" s="3" t="s">
        <v>151</v>
      </c>
      <c r="G4575" s="2" t="s">
        <v>6911</v>
      </c>
      <c r="H4575" s="2" t="s">
        <v>6911</v>
      </c>
      <c r="I4575" s="2" t="s">
        <v>8057</v>
      </c>
      <c r="J4575" s="2" t="s">
        <v>1965</v>
      </c>
      <c r="K4575" s="194" t="s">
        <v>13</v>
      </c>
      <c r="L4575" s="2">
        <v>50</v>
      </c>
      <c r="M4575" s="194">
        <v>10</v>
      </c>
      <c r="N4575" s="2">
        <v>10</v>
      </c>
      <c r="O4575" s="195">
        <v>80</v>
      </c>
    </row>
    <row r="4576" spans="1:15">
      <c r="A4576" s="7">
        <v>2018</v>
      </c>
      <c r="B4576" s="7" t="s">
        <v>59</v>
      </c>
      <c r="C4576" s="8">
        <f t="shared" si="138"/>
        <v>43144</v>
      </c>
      <c r="D4576" s="7">
        <v>11</v>
      </c>
      <c r="E4576" s="7" t="str">
        <f t="shared" si="136"/>
        <v>S74314411</v>
      </c>
      <c r="F4576" s="3">
        <v>2019</v>
      </c>
      <c r="G4576" s="2" t="s">
        <v>8058</v>
      </c>
      <c r="H4576" s="2" t="s">
        <v>8058</v>
      </c>
      <c r="I4576" s="2" t="s">
        <v>6687</v>
      </c>
      <c r="J4576" s="2" t="s">
        <v>1315</v>
      </c>
      <c r="K4576" s="194" t="s">
        <v>13</v>
      </c>
      <c r="L4576" s="2">
        <v>35</v>
      </c>
      <c r="M4576" s="194" t="s">
        <v>1646</v>
      </c>
      <c r="N4576" s="2" t="s">
        <v>740</v>
      </c>
      <c r="O4576" s="195" t="s">
        <v>400</v>
      </c>
    </row>
    <row r="4577" spans="1:15">
      <c r="A4577" s="7">
        <v>2018</v>
      </c>
      <c r="B4577" s="7" t="s">
        <v>59</v>
      </c>
      <c r="C4577" s="8">
        <f t="shared" si="138"/>
        <v>43144</v>
      </c>
      <c r="D4577" s="7">
        <v>12</v>
      </c>
      <c r="E4577" s="7" t="str">
        <f t="shared" si="136"/>
        <v>S74314412</v>
      </c>
      <c r="F4577" s="3">
        <v>2020</v>
      </c>
      <c r="G4577" s="2" t="s">
        <v>8059</v>
      </c>
      <c r="H4577" s="2" t="s">
        <v>8059</v>
      </c>
      <c r="I4577" s="2" t="s">
        <v>8060</v>
      </c>
      <c r="J4577" s="2" t="s">
        <v>1340</v>
      </c>
      <c r="K4577" s="194" t="s">
        <v>13</v>
      </c>
      <c r="L4577" s="2">
        <v>32</v>
      </c>
      <c r="M4577" s="194">
        <v>20</v>
      </c>
      <c r="N4577" s="2">
        <v>35</v>
      </c>
      <c r="O4577" s="195">
        <v>45</v>
      </c>
    </row>
    <row r="4578" spans="1:15">
      <c r="A4578" s="7">
        <v>2018</v>
      </c>
      <c r="B4578" s="7" t="s">
        <v>59</v>
      </c>
      <c r="C4578" s="8">
        <f t="shared" si="138"/>
        <v>43144</v>
      </c>
      <c r="D4578" s="7">
        <v>13</v>
      </c>
      <c r="E4578" s="7" t="str">
        <f t="shared" si="136"/>
        <v>S74314413</v>
      </c>
      <c r="F4578" s="3">
        <v>2021</v>
      </c>
      <c r="G4578" s="2" t="s">
        <v>2591</v>
      </c>
      <c r="H4578" s="2" t="s">
        <v>2591</v>
      </c>
      <c r="I4578" s="2" t="s">
        <v>5711</v>
      </c>
      <c r="J4578" s="2" t="s">
        <v>1025</v>
      </c>
      <c r="K4578" s="194" t="s">
        <v>13</v>
      </c>
      <c r="L4578" s="2">
        <v>27</v>
      </c>
      <c r="M4578" s="194">
        <v>25</v>
      </c>
      <c r="N4578" s="2">
        <v>60</v>
      </c>
      <c r="O4578" s="195">
        <v>15</v>
      </c>
    </row>
    <row r="4579" spans="1:15" ht="15.75" thickBot="1">
      <c r="A4579" s="7">
        <v>2018</v>
      </c>
      <c r="B4579" s="7" t="s">
        <v>59</v>
      </c>
      <c r="C4579" s="8">
        <f t="shared" si="138"/>
        <v>43144</v>
      </c>
      <c r="D4579" s="7">
        <v>14</v>
      </c>
      <c r="E4579" s="7" t="str">
        <f t="shared" si="136"/>
        <v>S74314414</v>
      </c>
      <c r="F4579" s="5">
        <v>2022</v>
      </c>
      <c r="G4579" s="6" t="s">
        <v>8061</v>
      </c>
      <c r="H4579" s="6" t="s">
        <v>8061</v>
      </c>
      <c r="I4579" s="6" t="s">
        <v>8062</v>
      </c>
      <c r="J4579" s="6" t="s">
        <v>1374</v>
      </c>
      <c r="K4579" s="196" t="s">
        <v>13</v>
      </c>
      <c r="L4579" s="6">
        <v>25</v>
      </c>
      <c r="M4579" s="196" t="s">
        <v>512</v>
      </c>
      <c r="N4579" s="6" t="s">
        <v>507</v>
      </c>
      <c r="O4579" s="197" t="s">
        <v>631</v>
      </c>
    </row>
    <row r="4580" spans="1:15" ht="16.5" thickTop="1" thickBot="1">
      <c r="A4580" s="7">
        <v>2018</v>
      </c>
      <c r="B4580" s="7" t="s">
        <v>59</v>
      </c>
      <c r="C4580" s="8">
        <f t="shared" si="138"/>
        <v>43144</v>
      </c>
      <c r="D4580" s="7">
        <v>15</v>
      </c>
      <c r="E4580" s="7" t="str">
        <f t="shared" si="136"/>
        <v>S74314415</v>
      </c>
      <c r="F4580" s="1" t="s">
        <v>15</v>
      </c>
    </row>
    <row r="4581" spans="1:15" ht="16.5" thickTop="1" thickBot="1">
      <c r="A4581" s="7">
        <v>2018</v>
      </c>
      <c r="B4581" s="7" t="s">
        <v>59</v>
      </c>
      <c r="C4581" s="8">
        <f t="shared" si="138"/>
        <v>43144</v>
      </c>
      <c r="D4581" s="7">
        <v>16</v>
      </c>
      <c r="E4581" s="7" t="str">
        <f t="shared" si="136"/>
        <v>S74314416</v>
      </c>
      <c r="F4581" s="338" t="s">
        <v>1</v>
      </c>
      <c r="G4581" s="341" t="s">
        <v>2</v>
      </c>
      <c r="H4581" s="342"/>
      <c r="I4581" s="342"/>
      <c r="J4581" s="343"/>
      <c r="K4581" s="344" t="s">
        <v>3</v>
      </c>
      <c r="L4581" s="343"/>
      <c r="M4581" s="344" t="s">
        <v>144</v>
      </c>
      <c r="N4581" s="342"/>
      <c r="O4581" s="342"/>
    </row>
    <row r="4582" spans="1:15" ht="18" customHeight="1" thickBot="1">
      <c r="A4582" s="7">
        <v>2018</v>
      </c>
      <c r="B4582" s="7" t="s">
        <v>59</v>
      </c>
      <c r="C4582" s="8">
        <f t="shared" si="138"/>
        <v>43144</v>
      </c>
      <c r="D4582" s="7">
        <v>17</v>
      </c>
      <c r="E4582" s="7" t="str">
        <f t="shared" ref="E4582:E4609" si="139">B4582&amp;C4582&amp;D4582</f>
        <v>S74314417</v>
      </c>
      <c r="F4582" s="339"/>
      <c r="G4582" s="345" t="s">
        <v>5</v>
      </c>
      <c r="H4582" s="347" t="s">
        <v>145</v>
      </c>
      <c r="I4582" s="348"/>
      <c r="J4582" s="349"/>
      <c r="K4582" s="350" t="s">
        <v>6</v>
      </c>
      <c r="L4582" s="352" t="s">
        <v>7</v>
      </c>
      <c r="M4582" s="350" t="s">
        <v>8</v>
      </c>
      <c r="N4582" s="354" t="s">
        <v>146</v>
      </c>
      <c r="O4582" s="356" t="s">
        <v>147</v>
      </c>
    </row>
    <row r="4583" spans="1:15" ht="15.75" thickBot="1">
      <c r="A4583" s="7">
        <v>2018</v>
      </c>
      <c r="B4583" s="7" t="s">
        <v>59</v>
      </c>
      <c r="C4583" s="8">
        <f t="shared" si="138"/>
        <v>43144</v>
      </c>
      <c r="D4583" s="7">
        <v>18</v>
      </c>
      <c r="E4583" s="7" t="str">
        <f t="shared" si="139"/>
        <v>S74314418</v>
      </c>
      <c r="F4583" s="340"/>
      <c r="G4583" s="346"/>
      <c r="H4583" s="191" t="s">
        <v>9</v>
      </c>
      <c r="I4583" s="192" t="s">
        <v>18</v>
      </c>
      <c r="J4583" s="193" t="s">
        <v>11</v>
      </c>
      <c r="K4583" s="351"/>
      <c r="L4583" s="353"/>
      <c r="M4583" s="351"/>
      <c r="N4583" s="355"/>
      <c r="O4583" s="357"/>
    </row>
    <row r="4584" spans="1:15">
      <c r="A4584" s="7">
        <v>2018</v>
      </c>
      <c r="B4584" s="7" t="s">
        <v>59</v>
      </c>
      <c r="C4584" s="8">
        <f t="shared" si="138"/>
        <v>43144</v>
      </c>
      <c r="D4584" s="7">
        <v>19</v>
      </c>
      <c r="E4584" s="7" t="str">
        <f t="shared" si="139"/>
        <v>S74314419</v>
      </c>
      <c r="F4584" s="3" t="s">
        <v>16</v>
      </c>
      <c r="G4584" s="2" t="s">
        <v>8063</v>
      </c>
      <c r="H4584" s="2" t="s">
        <v>8063</v>
      </c>
      <c r="I4584" s="2" t="s">
        <v>1193</v>
      </c>
      <c r="J4584" s="2" t="s">
        <v>3323</v>
      </c>
      <c r="K4584" s="194" t="s">
        <v>13</v>
      </c>
      <c r="L4584" s="2">
        <v>55</v>
      </c>
      <c r="M4584" s="194" t="s">
        <v>1139</v>
      </c>
      <c r="N4584" s="2" t="s">
        <v>819</v>
      </c>
      <c r="O4584" s="195" t="s">
        <v>1139</v>
      </c>
    </row>
    <row r="4585" spans="1:15">
      <c r="A4585" s="7">
        <v>2018</v>
      </c>
      <c r="B4585" s="7" t="s">
        <v>59</v>
      </c>
      <c r="C4585" s="8">
        <f t="shared" si="138"/>
        <v>43144</v>
      </c>
      <c r="D4585" s="7">
        <v>20</v>
      </c>
      <c r="E4585" s="7" t="str">
        <f t="shared" si="139"/>
        <v>S74314420</v>
      </c>
      <c r="F4585" s="4">
        <v>43132</v>
      </c>
      <c r="G4585" s="2" t="s">
        <v>8064</v>
      </c>
      <c r="H4585" s="2" t="s">
        <v>8064</v>
      </c>
      <c r="I4585" s="2" t="s">
        <v>8065</v>
      </c>
      <c r="J4585" s="2" t="s">
        <v>1292</v>
      </c>
      <c r="K4585" s="194" t="s">
        <v>13</v>
      </c>
      <c r="L4585" s="2">
        <v>55</v>
      </c>
      <c r="M4585" s="194" t="s">
        <v>730</v>
      </c>
      <c r="N4585" s="2">
        <v>0</v>
      </c>
      <c r="O4585" s="195" t="s">
        <v>4632</v>
      </c>
    </row>
    <row r="4586" spans="1:15">
      <c r="A4586" s="7">
        <v>2018</v>
      </c>
      <c r="B4586" s="7" t="s">
        <v>59</v>
      </c>
      <c r="C4586" s="8">
        <f t="shared" si="138"/>
        <v>43144</v>
      </c>
      <c r="D4586" s="7">
        <v>21</v>
      </c>
      <c r="E4586" s="7" t="str">
        <f t="shared" si="139"/>
        <v>S74314421</v>
      </c>
      <c r="F4586" s="4">
        <v>43160</v>
      </c>
      <c r="G4586" s="2" t="s">
        <v>8066</v>
      </c>
      <c r="H4586" s="2" t="s">
        <v>8066</v>
      </c>
      <c r="I4586" s="2" t="s">
        <v>8067</v>
      </c>
      <c r="J4586" s="2" t="s">
        <v>4501</v>
      </c>
      <c r="K4586" s="194" t="s">
        <v>13</v>
      </c>
      <c r="L4586" s="2">
        <v>47</v>
      </c>
      <c r="M4586" s="194" t="s">
        <v>1831</v>
      </c>
      <c r="N4586" s="2" t="s">
        <v>1831</v>
      </c>
      <c r="O4586" s="195" t="s">
        <v>2107</v>
      </c>
    </row>
    <row r="4587" spans="1:15">
      <c r="A4587" s="7">
        <v>2018</v>
      </c>
      <c r="B4587" s="7" t="s">
        <v>59</v>
      </c>
      <c r="C4587" s="8">
        <f t="shared" si="138"/>
        <v>43144</v>
      </c>
      <c r="D4587" s="7">
        <v>22</v>
      </c>
      <c r="E4587" s="7" t="str">
        <f t="shared" si="139"/>
        <v>S74314422</v>
      </c>
      <c r="F4587" s="4">
        <v>43191</v>
      </c>
      <c r="G4587" s="2" t="s">
        <v>8068</v>
      </c>
      <c r="H4587" s="2" t="s">
        <v>8068</v>
      </c>
      <c r="I4587" s="2" t="s">
        <v>8069</v>
      </c>
      <c r="J4587" s="2" t="s">
        <v>866</v>
      </c>
      <c r="K4587" s="194" t="s">
        <v>13</v>
      </c>
      <c r="L4587" s="2">
        <v>42</v>
      </c>
      <c r="M4587" s="194" t="s">
        <v>506</v>
      </c>
      <c r="N4587" s="2" t="s">
        <v>1208</v>
      </c>
      <c r="O4587" s="195" t="s">
        <v>6432</v>
      </c>
    </row>
    <row r="4588" spans="1:15">
      <c r="A4588" s="7">
        <v>2018</v>
      </c>
      <c r="B4588" s="7" t="s">
        <v>59</v>
      </c>
      <c r="C4588" s="8">
        <f t="shared" si="138"/>
        <v>43144</v>
      </c>
      <c r="D4588" s="7">
        <v>23</v>
      </c>
      <c r="E4588" s="7" t="str">
        <f t="shared" si="139"/>
        <v>S74314423</v>
      </c>
      <c r="F4588" s="4">
        <v>43221</v>
      </c>
      <c r="G4588" s="2" t="s">
        <v>778</v>
      </c>
      <c r="H4588" s="2" t="s">
        <v>778</v>
      </c>
      <c r="I4588" s="2" t="s">
        <v>7008</v>
      </c>
      <c r="J4588" s="2" t="s">
        <v>7062</v>
      </c>
      <c r="K4588" s="194" t="s">
        <v>13</v>
      </c>
      <c r="L4588" s="2">
        <v>39</v>
      </c>
      <c r="M4588" s="194" t="s">
        <v>506</v>
      </c>
      <c r="N4588" s="2" t="s">
        <v>1208</v>
      </c>
      <c r="O4588" s="195" t="s">
        <v>6432</v>
      </c>
    </row>
    <row r="4589" spans="1:15">
      <c r="A4589" s="7">
        <v>2018</v>
      </c>
      <c r="B4589" s="7" t="s">
        <v>59</v>
      </c>
      <c r="C4589" s="8">
        <f t="shared" si="138"/>
        <v>43144</v>
      </c>
      <c r="D4589" s="7">
        <v>24</v>
      </c>
      <c r="E4589" s="7" t="str">
        <f t="shared" si="139"/>
        <v>S74314424</v>
      </c>
      <c r="F4589" s="3" t="s">
        <v>151</v>
      </c>
      <c r="G4589" s="2" t="s">
        <v>8070</v>
      </c>
      <c r="H4589" s="2" t="s">
        <v>8070</v>
      </c>
      <c r="I4589" s="2" t="s">
        <v>8071</v>
      </c>
      <c r="J4589" s="2" t="s">
        <v>5923</v>
      </c>
      <c r="K4589" s="194" t="s">
        <v>13</v>
      </c>
      <c r="L4589" s="2">
        <v>44</v>
      </c>
      <c r="M4589" s="194">
        <v>20</v>
      </c>
      <c r="N4589" s="2">
        <v>20</v>
      </c>
      <c r="O4589" s="195">
        <v>60</v>
      </c>
    </row>
    <row r="4590" spans="1:15">
      <c r="A4590" s="7">
        <v>2018</v>
      </c>
      <c r="B4590" s="7" t="s">
        <v>59</v>
      </c>
      <c r="C4590" s="8">
        <f t="shared" si="138"/>
        <v>43144</v>
      </c>
      <c r="D4590" s="7">
        <v>25</v>
      </c>
      <c r="E4590" s="7" t="str">
        <f t="shared" si="139"/>
        <v>S74314425</v>
      </c>
      <c r="F4590" s="3">
        <v>2019</v>
      </c>
      <c r="G4590" s="2" t="s">
        <v>8072</v>
      </c>
      <c r="H4590" s="2" t="s">
        <v>8072</v>
      </c>
      <c r="I4590" s="2" t="s">
        <v>8073</v>
      </c>
      <c r="J4590" s="2" t="s">
        <v>7874</v>
      </c>
      <c r="K4590" s="194" t="s">
        <v>13</v>
      </c>
      <c r="L4590" s="2">
        <v>30</v>
      </c>
      <c r="M4590" s="194">
        <v>60</v>
      </c>
      <c r="N4590" s="2">
        <v>20</v>
      </c>
      <c r="O4590" s="195">
        <v>20</v>
      </c>
    </row>
    <row r="4591" spans="1:15">
      <c r="A4591" s="7">
        <v>2018</v>
      </c>
      <c r="B4591" s="7" t="s">
        <v>59</v>
      </c>
      <c r="C4591" s="8">
        <f t="shared" si="138"/>
        <v>43144</v>
      </c>
      <c r="D4591" s="7">
        <v>26</v>
      </c>
      <c r="E4591" s="7" t="str">
        <f t="shared" si="139"/>
        <v>S74314426</v>
      </c>
      <c r="F4591" s="3">
        <v>2020</v>
      </c>
      <c r="G4591" s="2" t="s">
        <v>6624</v>
      </c>
      <c r="H4591" s="2" t="s">
        <v>6624</v>
      </c>
      <c r="I4591" s="2" t="s">
        <v>6825</v>
      </c>
      <c r="J4591" s="2" t="s">
        <v>1787</v>
      </c>
      <c r="K4591" s="194" t="s">
        <v>13</v>
      </c>
      <c r="L4591" s="2">
        <v>27</v>
      </c>
      <c r="M4591" s="194" t="s">
        <v>461</v>
      </c>
      <c r="N4591" s="2" t="s">
        <v>484</v>
      </c>
      <c r="O4591" s="195" t="s">
        <v>461</v>
      </c>
    </row>
    <row r="4592" spans="1:15">
      <c r="A4592" s="7">
        <v>2018</v>
      </c>
      <c r="B4592" s="7" t="s">
        <v>59</v>
      </c>
      <c r="C4592" s="8">
        <f t="shared" si="138"/>
        <v>43144</v>
      </c>
      <c r="D4592" s="7">
        <v>27</v>
      </c>
      <c r="E4592" s="7" t="str">
        <f t="shared" si="139"/>
        <v>S74314427</v>
      </c>
      <c r="F4592" s="3">
        <v>2021</v>
      </c>
      <c r="G4592" s="2" t="s">
        <v>8074</v>
      </c>
      <c r="H4592" s="2" t="s">
        <v>8074</v>
      </c>
      <c r="I4592" s="2" t="s">
        <v>8075</v>
      </c>
      <c r="J4592" s="2" t="s">
        <v>2968</v>
      </c>
      <c r="K4592" s="194" t="s">
        <v>13</v>
      </c>
      <c r="L4592" s="2">
        <v>27</v>
      </c>
      <c r="M4592" s="194">
        <v>50</v>
      </c>
      <c r="N4592" s="2" t="s">
        <v>1153</v>
      </c>
      <c r="O4592" s="195" t="s">
        <v>800</v>
      </c>
    </row>
    <row r="4593" spans="1:15" ht="15.75" thickBot="1">
      <c r="A4593" s="7">
        <v>2018</v>
      </c>
      <c r="B4593" s="7" t="s">
        <v>59</v>
      </c>
      <c r="C4593" s="8">
        <f t="shared" si="138"/>
        <v>43144</v>
      </c>
      <c r="D4593" s="7">
        <v>28</v>
      </c>
      <c r="E4593" s="7" t="str">
        <f t="shared" si="139"/>
        <v>S74314428</v>
      </c>
      <c r="F4593" s="5">
        <v>2022</v>
      </c>
      <c r="G4593" s="6" t="s">
        <v>8076</v>
      </c>
      <c r="H4593" s="6" t="s">
        <v>8076</v>
      </c>
      <c r="I4593" s="6" t="s">
        <v>8077</v>
      </c>
      <c r="J4593" s="6" t="s">
        <v>744</v>
      </c>
      <c r="K4593" s="196" t="s">
        <v>13</v>
      </c>
      <c r="L4593" s="6">
        <v>20</v>
      </c>
      <c r="M4593" s="196" t="s">
        <v>443</v>
      </c>
      <c r="N4593" s="6" t="s">
        <v>445</v>
      </c>
      <c r="O4593" s="197" t="s">
        <v>444</v>
      </c>
    </row>
    <row r="4594" spans="1:15" ht="16.5" thickTop="1" thickBot="1">
      <c r="A4594" s="7">
        <v>2018</v>
      </c>
      <c r="B4594" s="7" t="s">
        <v>58</v>
      </c>
      <c r="C4594" s="8">
        <f>C4593+7</f>
        <v>43151</v>
      </c>
      <c r="D4594" s="7">
        <v>1</v>
      </c>
      <c r="E4594" s="7" t="str">
        <f t="shared" si="139"/>
        <v>S8431511</v>
      </c>
      <c r="F4594" s="1" t="s">
        <v>0</v>
      </c>
    </row>
    <row r="4595" spans="1:15" ht="16.5" thickTop="1" thickBot="1">
      <c r="A4595" s="7">
        <v>2018</v>
      </c>
      <c r="B4595" s="7" t="s">
        <v>58</v>
      </c>
      <c r="C4595" s="8">
        <f t="shared" si="138"/>
        <v>43151</v>
      </c>
      <c r="D4595" s="7">
        <v>2</v>
      </c>
      <c r="E4595" s="7" t="str">
        <f t="shared" si="139"/>
        <v>S8431512</v>
      </c>
      <c r="F4595" s="338" t="s">
        <v>1</v>
      </c>
      <c r="G4595" s="341" t="s">
        <v>2</v>
      </c>
      <c r="H4595" s="342"/>
      <c r="I4595" s="342"/>
      <c r="J4595" s="343"/>
      <c r="K4595" s="344" t="s">
        <v>3</v>
      </c>
      <c r="L4595" s="343"/>
      <c r="M4595" s="344" t="s">
        <v>144</v>
      </c>
      <c r="N4595" s="342"/>
      <c r="O4595" s="342"/>
    </row>
    <row r="4596" spans="1:15" ht="18" customHeight="1" thickBot="1">
      <c r="A4596" s="7">
        <v>2018</v>
      </c>
      <c r="B4596" s="7" t="s">
        <v>58</v>
      </c>
      <c r="C4596" s="8">
        <f t="shared" si="138"/>
        <v>43151</v>
      </c>
      <c r="D4596" s="7">
        <v>3</v>
      </c>
      <c r="E4596" s="7" t="str">
        <f t="shared" si="139"/>
        <v>S8431513</v>
      </c>
      <c r="F4596" s="339"/>
      <c r="G4596" s="345" t="s">
        <v>5</v>
      </c>
      <c r="H4596" s="347" t="s">
        <v>145</v>
      </c>
      <c r="I4596" s="348"/>
      <c r="J4596" s="349"/>
      <c r="K4596" s="350" t="s">
        <v>6</v>
      </c>
      <c r="L4596" s="352" t="s">
        <v>7</v>
      </c>
      <c r="M4596" s="350" t="s">
        <v>8</v>
      </c>
      <c r="N4596" s="354" t="s">
        <v>146</v>
      </c>
      <c r="O4596" s="356" t="s">
        <v>147</v>
      </c>
    </row>
    <row r="4597" spans="1:15" ht="15.75" thickBot="1">
      <c r="A4597" s="7">
        <v>2018</v>
      </c>
      <c r="B4597" s="7" t="s">
        <v>58</v>
      </c>
      <c r="C4597" s="8">
        <f t="shared" si="138"/>
        <v>43151</v>
      </c>
      <c r="D4597" s="7">
        <v>4</v>
      </c>
      <c r="E4597" s="7" t="str">
        <f t="shared" si="139"/>
        <v>S8431514</v>
      </c>
      <c r="F4597" s="340"/>
      <c r="G4597" s="346"/>
      <c r="H4597" s="191" t="s">
        <v>9</v>
      </c>
      <c r="I4597" s="192" t="s">
        <v>18</v>
      </c>
      <c r="J4597" s="193" t="s">
        <v>11</v>
      </c>
      <c r="K4597" s="351"/>
      <c r="L4597" s="353"/>
      <c r="M4597" s="351"/>
      <c r="N4597" s="355"/>
      <c r="O4597" s="357"/>
    </row>
    <row r="4598" spans="1:15">
      <c r="A4598" s="7">
        <v>2018</v>
      </c>
      <c r="B4598" s="7" t="s">
        <v>58</v>
      </c>
      <c r="C4598" s="8">
        <f t="shared" si="138"/>
        <v>43151</v>
      </c>
      <c r="D4598" s="7">
        <v>5</v>
      </c>
      <c r="E4598" s="7" t="str">
        <f t="shared" si="139"/>
        <v>S8431515</v>
      </c>
      <c r="F4598" s="3" t="s">
        <v>12</v>
      </c>
      <c r="G4598" s="2" t="s">
        <v>8078</v>
      </c>
      <c r="H4598" s="2" t="s">
        <v>8078</v>
      </c>
      <c r="I4598" s="2" t="s">
        <v>8079</v>
      </c>
      <c r="J4598" s="2" t="s">
        <v>1191</v>
      </c>
      <c r="K4598" s="194" t="s">
        <v>13</v>
      </c>
      <c r="L4598" s="2">
        <v>57</v>
      </c>
      <c r="M4598" s="194" t="s">
        <v>2623</v>
      </c>
      <c r="N4598" s="2" t="s">
        <v>3695</v>
      </c>
      <c r="O4598" s="195" t="s">
        <v>2623</v>
      </c>
    </row>
    <row r="4599" spans="1:15">
      <c r="A4599" s="7">
        <v>2018</v>
      </c>
      <c r="B4599" s="7" t="s">
        <v>58</v>
      </c>
      <c r="C4599" s="8">
        <f t="shared" si="138"/>
        <v>43151</v>
      </c>
      <c r="D4599" s="7">
        <v>6</v>
      </c>
      <c r="E4599" s="7" t="str">
        <f t="shared" si="139"/>
        <v>S8431516</v>
      </c>
      <c r="F4599" s="4">
        <v>43132</v>
      </c>
      <c r="G4599" s="2" t="s">
        <v>8080</v>
      </c>
      <c r="H4599" s="2" t="s">
        <v>8080</v>
      </c>
      <c r="I4599" s="2" t="s">
        <v>8081</v>
      </c>
      <c r="J4599" s="2" t="s">
        <v>981</v>
      </c>
      <c r="K4599" s="194" t="s">
        <v>13</v>
      </c>
      <c r="L4599" s="2">
        <v>60</v>
      </c>
      <c r="M4599" s="194">
        <v>0</v>
      </c>
      <c r="N4599" s="2">
        <v>0</v>
      </c>
      <c r="O4599" s="195">
        <v>100</v>
      </c>
    </row>
    <row r="4600" spans="1:15">
      <c r="A4600" s="7">
        <v>2018</v>
      </c>
      <c r="B4600" s="7" t="s">
        <v>58</v>
      </c>
      <c r="C4600" s="8">
        <f t="shared" si="138"/>
        <v>43151</v>
      </c>
      <c r="D4600" s="7">
        <v>7</v>
      </c>
      <c r="E4600" s="7" t="str">
        <f t="shared" si="139"/>
        <v>S8431517</v>
      </c>
      <c r="F4600" s="4">
        <v>43160</v>
      </c>
      <c r="G4600" s="2" t="s">
        <v>8082</v>
      </c>
      <c r="H4600" s="2" t="s">
        <v>8082</v>
      </c>
      <c r="I4600" s="2" t="s">
        <v>8083</v>
      </c>
      <c r="J4600" s="2" t="s">
        <v>795</v>
      </c>
      <c r="K4600" s="194" t="s">
        <v>13</v>
      </c>
      <c r="L4600" s="2">
        <v>62</v>
      </c>
      <c r="M4600" s="194">
        <v>0</v>
      </c>
      <c r="N4600" s="2">
        <v>0</v>
      </c>
      <c r="O4600" s="195">
        <v>100</v>
      </c>
    </row>
    <row r="4601" spans="1:15">
      <c r="A4601" s="7">
        <v>2018</v>
      </c>
      <c r="B4601" s="7" t="s">
        <v>58</v>
      </c>
      <c r="C4601" s="8">
        <f t="shared" si="138"/>
        <v>43151</v>
      </c>
      <c r="D4601" s="7">
        <v>8</v>
      </c>
      <c r="E4601" s="7" t="str">
        <f t="shared" si="139"/>
        <v>S8431518</v>
      </c>
      <c r="F4601" s="4">
        <v>43191</v>
      </c>
      <c r="G4601" s="2" t="s">
        <v>8084</v>
      </c>
      <c r="H4601" s="2" t="s">
        <v>8084</v>
      </c>
      <c r="I4601" s="2" t="s">
        <v>8085</v>
      </c>
      <c r="J4601" s="2" t="s">
        <v>6009</v>
      </c>
      <c r="K4601" s="194" t="s">
        <v>13</v>
      </c>
      <c r="L4601" s="2">
        <v>50</v>
      </c>
      <c r="M4601" s="194">
        <v>0</v>
      </c>
      <c r="N4601" s="2">
        <v>0</v>
      </c>
      <c r="O4601" s="195">
        <v>100</v>
      </c>
    </row>
    <row r="4602" spans="1:15">
      <c r="A4602" s="7">
        <v>2018</v>
      </c>
      <c r="B4602" s="7" t="s">
        <v>58</v>
      </c>
      <c r="C4602" s="8">
        <f t="shared" si="138"/>
        <v>43151</v>
      </c>
      <c r="D4602" s="7">
        <v>9</v>
      </c>
      <c r="E4602" s="7" t="str">
        <f t="shared" si="139"/>
        <v>S8431519</v>
      </c>
      <c r="F4602" s="4">
        <v>43221</v>
      </c>
      <c r="G4602" s="2" t="s">
        <v>8085</v>
      </c>
      <c r="H4602" s="2" t="s">
        <v>8085</v>
      </c>
      <c r="I4602" s="2" t="s">
        <v>7047</v>
      </c>
      <c r="J4602" s="2" t="s">
        <v>7941</v>
      </c>
      <c r="K4602" s="194" t="s">
        <v>13</v>
      </c>
      <c r="L4602" s="2">
        <v>43</v>
      </c>
      <c r="M4602" s="194">
        <v>0</v>
      </c>
      <c r="N4602" s="2">
        <v>0</v>
      </c>
      <c r="O4602" s="195">
        <v>100</v>
      </c>
    </row>
    <row r="4603" spans="1:15">
      <c r="A4603" s="7">
        <v>2018</v>
      </c>
      <c r="B4603" s="7" t="s">
        <v>58</v>
      </c>
      <c r="C4603" s="8">
        <f t="shared" si="138"/>
        <v>43151</v>
      </c>
      <c r="D4603" s="7">
        <v>10</v>
      </c>
      <c r="E4603" s="7" t="str">
        <f t="shared" si="139"/>
        <v>S84315110</v>
      </c>
      <c r="F4603" s="3" t="s">
        <v>151</v>
      </c>
      <c r="G4603" s="2" t="s">
        <v>8086</v>
      </c>
      <c r="H4603" s="2" t="s">
        <v>8086</v>
      </c>
      <c r="I4603" s="2" t="s">
        <v>2494</v>
      </c>
      <c r="J4603" s="2" t="s">
        <v>804</v>
      </c>
      <c r="K4603" s="194" t="s">
        <v>13</v>
      </c>
      <c r="L4603" s="2">
        <v>51</v>
      </c>
      <c r="M4603" s="194">
        <v>0</v>
      </c>
      <c r="N4603" s="2">
        <v>0</v>
      </c>
      <c r="O4603" s="195">
        <v>100</v>
      </c>
    </row>
    <row r="4604" spans="1:15">
      <c r="A4604" s="7">
        <v>2018</v>
      </c>
      <c r="B4604" s="7" t="s">
        <v>58</v>
      </c>
      <c r="C4604" s="8">
        <f t="shared" si="138"/>
        <v>43151</v>
      </c>
      <c r="D4604" s="7">
        <v>11</v>
      </c>
      <c r="E4604" s="7" t="str">
        <f t="shared" si="139"/>
        <v>S84315111</v>
      </c>
      <c r="F4604" s="3">
        <v>2019</v>
      </c>
      <c r="G4604" s="2" t="s">
        <v>8087</v>
      </c>
      <c r="H4604" s="2" t="s">
        <v>8087</v>
      </c>
      <c r="I4604" s="2" t="s">
        <v>3438</v>
      </c>
      <c r="J4604" s="2" t="s">
        <v>1637</v>
      </c>
      <c r="K4604" s="194" t="s">
        <v>13</v>
      </c>
      <c r="L4604" s="2">
        <v>38</v>
      </c>
      <c r="M4604" s="194">
        <v>0</v>
      </c>
      <c r="N4604" s="2" t="s">
        <v>1831</v>
      </c>
      <c r="O4604" s="195" t="s">
        <v>4666</v>
      </c>
    </row>
    <row r="4605" spans="1:15">
      <c r="A4605" s="7">
        <v>2018</v>
      </c>
      <c r="B4605" s="7" t="s">
        <v>58</v>
      </c>
      <c r="C4605" s="8">
        <f t="shared" si="138"/>
        <v>43151</v>
      </c>
      <c r="D4605" s="7">
        <v>12</v>
      </c>
      <c r="E4605" s="7" t="str">
        <f t="shared" si="139"/>
        <v>S84315112</v>
      </c>
      <c r="F4605" s="3">
        <v>2020</v>
      </c>
      <c r="G4605" s="2">
        <v>161</v>
      </c>
      <c r="H4605" s="2">
        <v>161</v>
      </c>
      <c r="I4605" s="2" t="s">
        <v>8088</v>
      </c>
      <c r="J4605" s="2" t="s">
        <v>3042</v>
      </c>
      <c r="K4605" s="194" t="s">
        <v>13</v>
      </c>
      <c r="L4605" s="2">
        <v>36</v>
      </c>
      <c r="M4605" s="194" t="s">
        <v>518</v>
      </c>
      <c r="N4605" s="2" t="s">
        <v>587</v>
      </c>
      <c r="O4605" s="195" t="s">
        <v>1180</v>
      </c>
    </row>
    <row r="4606" spans="1:15">
      <c r="A4606" s="7">
        <v>2018</v>
      </c>
      <c r="B4606" s="7" t="s">
        <v>58</v>
      </c>
      <c r="C4606" s="8">
        <f t="shared" si="138"/>
        <v>43151</v>
      </c>
      <c r="D4606" s="7">
        <v>13</v>
      </c>
      <c r="E4606" s="7" t="str">
        <f t="shared" si="139"/>
        <v>S84315113</v>
      </c>
      <c r="F4606" s="3">
        <v>2021</v>
      </c>
      <c r="G4606" s="2" t="s">
        <v>8089</v>
      </c>
      <c r="H4606" s="2" t="s">
        <v>8089</v>
      </c>
      <c r="I4606" s="2" t="s">
        <v>5628</v>
      </c>
      <c r="J4606" s="2" t="s">
        <v>2436</v>
      </c>
      <c r="K4606" s="194" t="s">
        <v>13</v>
      </c>
      <c r="L4606" s="2">
        <v>32</v>
      </c>
      <c r="M4606" s="194" t="s">
        <v>585</v>
      </c>
      <c r="N4606" s="2" t="s">
        <v>1181</v>
      </c>
      <c r="O4606" s="195" t="s">
        <v>627</v>
      </c>
    </row>
    <row r="4607" spans="1:15" ht="15.75" thickBot="1">
      <c r="A4607" s="7">
        <v>2018</v>
      </c>
      <c r="B4607" s="7" t="s">
        <v>58</v>
      </c>
      <c r="C4607" s="8">
        <f t="shared" si="138"/>
        <v>43151</v>
      </c>
      <c r="D4607" s="7">
        <v>14</v>
      </c>
      <c r="E4607" s="7" t="str">
        <f t="shared" si="139"/>
        <v>S84315114</v>
      </c>
      <c r="F4607" s="5">
        <v>2022</v>
      </c>
      <c r="G4607" s="6" t="s">
        <v>5027</v>
      </c>
      <c r="H4607" s="6" t="s">
        <v>5027</v>
      </c>
      <c r="I4607" s="6" t="s">
        <v>8090</v>
      </c>
      <c r="J4607" s="6" t="s">
        <v>1993</v>
      </c>
      <c r="K4607" s="196" t="s">
        <v>13</v>
      </c>
      <c r="L4607" s="6">
        <v>26</v>
      </c>
      <c r="M4607" s="196" t="s">
        <v>1646</v>
      </c>
      <c r="N4607" s="6" t="s">
        <v>455</v>
      </c>
      <c r="O4607" s="197" t="s">
        <v>741</v>
      </c>
    </row>
    <row r="4608" spans="1:15" ht="16.5" thickTop="1" thickBot="1">
      <c r="A4608" s="7">
        <v>2018</v>
      </c>
      <c r="B4608" s="7" t="s">
        <v>58</v>
      </c>
      <c r="C4608" s="8">
        <f t="shared" si="138"/>
        <v>43151</v>
      </c>
      <c r="D4608" s="7">
        <v>15</v>
      </c>
      <c r="E4608" s="7" t="str">
        <f t="shared" si="139"/>
        <v>S84315115</v>
      </c>
      <c r="F4608" s="1" t="s">
        <v>15</v>
      </c>
    </row>
    <row r="4609" spans="1:15" ht="16.5" thickTop="1" thickBot="1">
      <c r="A4609" s="7">
        <v>2018</v>
      </c>
      <c r="B4609" s="7" t="s">
        <v>58</v>
      </c>
      <c r="C4609" s="8">
        <f t="shared" si="138"/>
        <v>43151</v>
      </c>
      <c r="D4609" s="7">
        <v>16</v>
      </c>
      <c r="E4609" s="7" t="str">
        <f t="shared" si="139"/>
        <v>S84315116</v>
      </c>
      <c r="F4609" s="338" t="s">
        <v>1</v>
      </c>
      <c r="G4609" s="341" t="s">
        <v>2</v>
      </c>
      <c r="H4609" s="342"/>
      <c r="I4609" s="342"/>
      <c r="J4609" s="343"/>
      <c r="K4609" s="344" t="s">
        <v>3</v>
      </c>
      <c r="L4609" s="343"/>
      <c r="M4609" s="344" t="s">
        <v>144</v>
      </c>
      <c r="N4609" s="342"/>
      <c r="O4609" s="342"/>
    </row>
    <row r="4610" spans="1:15" ht="18" customHeight="1" thickBot="1">
      <c r="A4610" s="7">
        <v>2018</v>
      </c>
      <c r="B4610" s="7" t="s">
        <v>58</v>
      </c>
      <c r="C4610" s="8">
        <f t="shared" si="138"/>
        <v>43151</v>
      </c>
      <c r="D4610" s="7">
        <v>17</v>
      </c>
      <c r="E4610" s="7" t="str">
        <f t="shared" ref="E4610:E4637" si="140">B4610&amp;C4610&amp;D4610</f>
        <v>S84315117</v>
      </c>
      <c r="F4610" s="339"/>
      <c r="G4610" s="345" t="s">
        <v>5</v>
      </c>
      <c r="H4610" s="347" t="s">
        <v>145</v>
      </c>
      <c r="I4610" s="348"/>
      <c r="J4610" s="349"/>
      <c r="K4610" s="350" t="s">
        <v>6</v>
      </c>
      <c r="L4610" s="352" t="s">
        <v>7</v>
      </c>
      <c r="M4610" s="350" t="s">
        <v>8</v>
      </c>
      <c r="N4610" s="354" t="s">
        <v>146</v>
      </c>
      <c r="O4610" s="356" t="s">
        <v>147</v>
      </c>
    </row>
    <row r="4611" spans="1:15" ht="15.75" thickBot="1">
      <c r="A4611" s="7">
        <v>2018</v>
      </c>
      <c r="B4611" s="7" t="s">
        <v>58</v>
      </c>
      <c r="C4611" s="8">
        <f t="shared" si="138"/>
        <v>43151</v>
      </c>
      <c r="D4611" s="7">
        <v>18</v>
      </c>
      <c r="E4611" s="7" t="str">
        <f t="shared" si="140"/>
        <v>S84315118</v>
      </c>
      <c r="F4611" s="340"/>
      <c r="G4611" s="346"/>
      <c r="H4611" s="191" t="s">
        <v>9</v>
      </c>
      <c r="I4611" s="192" t="s">
        <v>18</v>
      </c>
      <c r="J4611" s="193" t="s">
        <v>11</v>
      </c>
      <c r="K4611" s="351"/>
      <c r="L4611" s="353"/>
      <c r="M4611" s="351"/>
      <c r="N4611" s="355"/>
      <c r="O4611" s="357"/>
    </row>
    <row r="4612" spans="1:15">
      <c r="A4612" s="7">
        <v>2018</v>
      </c>
      <c r="B4612" s="7" t="s">
        <v>58</v>
      </c>
      <c r="C4612" s="8">
        <f t="shared" si="138"/>
        <v>43151</v>
      </c>
      <c r="D4612" s="7">
        <v>19</v>
      </c>
      <c r="E4612" s="7" t="str">
        <f t="shared" si="140"/>
        <v>S84315119</v>
      </c>
      <c r="F4612" s="3" t="s">
        <v>16</v>
      </c>
      <c r="G4612" s="2" t="s">
        <v>8091</v>
      </c>
      <c r="H4612" s="2" t="s">
        <v>8091</v>
      </c>
      <c r="I4612" s="2" t="s">
        <v>8092</v>
      </c>
      <c r="J4612" s="2" t="s">
        <v>2805</v>
      </c>
      <c r="K4612" s="194" t="s">
        <v>13</v>
      </c>
      <c r="L4612" s="2">
        <v>54</v>
      </c>
      <c r="M4612" s="194">
        <v>75</v>
      </c>
      <c r="N4612" s="2" t="s">
        <v>800</v>
      </c>
      <c r="O4612" s="195" t="s">
        <v>340</v>
      </c>
    </row>
    <row r="4613" spans="1:15">
      <c r="A4613" s="7">
        <v>2018</v>
      </c>
      <c r="B4613" s="7" t="s">
        <v>58</v>
      </c>
      <c r="C4613" s="8">
        <f t="shared" si="138"/>
        <v>43151</v>
      </c>
      <c r="D4613" s="7">
        <v>20</v>
      </c>
      <c r="E4613" s="7" t="str">
        <f t="shared" si="140"/>
        <v>S84315120</v>
      </c>
      <c r="F4613" s="4">
        <v>43132</v>
      </c>
      <c r="G4613" s="2" t="s">
        <v>8093</v>
      </c>
      <c r="H4613" s="2" t="s">
        <v>8093</v>
      </c>
      <c r="I4613" s="2" t="s">
        <v>8094</v>
      </c>
      <c r="J4613" s="2" t="s">
        <v>714</v>
      </c>
      <c r="K4613" s="194" t="s">
        <v>13</v>
      </c>
      <c r="L4613" s="2">
        <v>56</v>
      </c>
      <c r="M4613" s="194" t="s">
        <v>1248</v>
      </c>
      <c r="N4613" s="2">
        <v>0</v>
      </c>
      <c r="O4613" s="195" t="s">
        <v>6288</v>
      </c>
    </row>
    <row r="4614" spans="1:15">
      <c r="A4614" s="7">
        <v>2018</v>
      </c>
      <c r="B4614" s="7" t="s">
        <v>58</v>
      </c>
      <c r="C4614" s="8">
        <f t="shared" si="138"/>
        <v>43151</v>
      </c>
      <c r="D4614" s="7">
        <v>21</v>
      </c>
      <c r="E4614" s="7" t="str">
        <f t="shared" si="140"/>
        <v>S84315121</v>
      </c>
      <c r="F4614" s="4">
        <v>43160</v>
      </c>
      <c r="G4614" s="2" t="s">
        <v>8095</v>
      </c>
      <c r="H4614" s="2" t="s">
        <v>8095</v>
      </c>
      <c r="I4614" s="2" t="s">
        <v>7818</v>
      </c>
      <c r="J4614" s="2" t="s">
        <v>3734</v>
      </c>
      <c r="K4614" s="194" t="s">
        <v>13</v>
      </c>
      <c r="L4614" s="2">
        <v>48</v>
      </c>
      <c r="M4614" s="194">
        <v>0</v>
      </c>
      <c r="N4614" s="2">
        <v>0</v>
      </c>
      <c r="O4614" s="195">
        <v>100</v>
      </c>
    </row>
    <row r="4615" spans="1:15">
      <c r="A4615" s="7">
        <v>2018</v>
      </c>
      <c r="B4615" s="7" t="s">
        <v>58</v>
      </c>
      <c r="C4615" s="8">
        <f t="shared" si="138"/>
        <v>43151</v>
      </c>
      <c r="D4615" s="7">
        <v>22</v>
      </c>
      <c r="E4615" s="7" t="str">
        <f t="shared" si="140"/>
        <v>S84315122</v>
      </c>
      <c r="F4615" s="4">
        <v>43191</v>
      </c>
      <c r="G4615" s="2" t="s">
        <v>8096</v>
      </c>
      <c r="H4615" s="2" t="s">
        <v>8096</v>
      </c>
      <c r="I4615" s="2" t="s">
        <v>8097</v>
      </c>
      <c r="J4615" s="2" t="s">
        <v>2264</v>
      </c>
      <c r="K4615" s="194" t="s">
        <v>13</v>
      </c>
      <c r="L4615" s="2">
        <v>44</v>
      </c>
      <c r="M4615" s="194">
        <v>0</v>
      </c>
      <c r="N4615" s="2">
        <v>0</v>
      </c>
      <c r="O4615" s="195">
        <v>100</v>
      </c>
    </row>
    <row r="4616" spans="1:15">
      <c r="A4616" s="7">
        <v>2018</v>
      </c>
      <c r="B4616" s="7" t="s">
        <v>58</v>
      </c>
      <c r="C4616" s="8">
        <f t="shared" si="138"/>
        <v>43151</v>
      </c>
      <c r="D4616" s="7">
        <v>23</v>
      </c>
      <c r="E4616" s="7" t="str">
        <f t="shared" si="140"/>
        <v>S84315123</v>
      </c>
      <c r="F4616" s="4">
        <v>43221</v>
      </c>
      <c r="G4616" s="2" t="s">
        <v>8098</v>
      </c>
      <c r="H4616" s="2" t="s">
        <v>8098</v>
      </c>
      <c r="I4616" s="2" t="s">
        <v>8099</v>
      </c>
      <c r="J4616" s="2" t="s">
        <v>8100</v>
      </c>
      <c r="K4616" s="194" t="s">
        <v>13</v>
      </c>
      <c r="L4616" s="2">
        <v>41</v>
      </c>
      <c r="M4616" s="194">
        <v>0</v>
      </c>
      <c r="N4616" s="2">
        <v>0</v>
      </c>
      <c r="O4616" s="195">
        <v>100</v>
      </c>
    </row>
    <row r="4617" spans="1:15">
      <c r="A4617" s="7">
        <v>2018</v>
      </c>
      <c r="B4617" s="7" t="s">
        <v>58</v>
      </c>
      <c r="C4617" s="8">
        <f t="shared" si="138"/>
        <v>43151</v>
      </c>
      <c r="D4617" s="7">
        <v>24</v>
      </c>
      <c r="E4617" s="7" t="str">
        <f t="shared" si="140"/>
        <v>S84315124</v>
      </c>
      <c r="F4617" s="3" t="s">
        <v>151</v>
      </c>
      <c r="G4617" s="2" t="s">
        <v>8101</v>
      </c>
      <c r="H4617" s="2" t="s">
        <v>8101</v>
      </c>
      <c r="I4617" s="2" t="s">
        <v>8102</v>
      </c>
      <c r="J4617" s="2" t="s">
        <v>5118</v>
      </c>
      <c r="K4617" s="194" t="s">
        <v>13</v>
      </c>
      <c r="L4617" s="2">
        <v>42</v>
      </c>
      <c r="M4617" s="194">
        <v>0</v>
      </c>
      <c r="N4617" s="2">
        <v>0</v>
      </c>
      <c r="O4617" s="195">
        <v>100</v>
      </c>
    </row>
    <row r="4618" spans="1:15">
      <c r="A4618" s="7">
        <v>2018</v>
      </c>
      <c r="B4618" s="7" t="s">
        <v>58</v>
      </c>
      <c r="C4618" s="8">
        <f t="shared" si="138"/>
        <v>43151</v>
      </c>
      <c r="D4618" s="7">
        <v>25</v>
      </c>
      <c r="E4618" s="7" t="str">
        <f t="shared" si="140"/>
        <v>S84315125</v>
      </c>
      <c r="F4618" s="3">
        <v>2019</v>
      </c>
      <c r="G4618" s="2" t="s">
        <v>8103</v>
      </c>
      <c r="H4618" s="2" t="s">
        <v>8103</v>
      </c>
      <c r="I4618" s="2" t="s">
        <v>8104</v>
      </c>
      <c r="J4618" s="2" t="s">
        <v>1779</v>
      </c>
      <c r="K4618" s="194" t="s">
        <v>13</v>
      </c>
      <c r="L4618" s="2">
        <v>27</v>
      </c>
      <c r="M4618" s="194" t="s">
        <v>444</v>
      </c>
      <c r="N4618" s="2" t="s">
        <v>443</v>
      </c>
      <c r="O4618" s="195" t="s">
        <v>445</v>
      </c>
    </row>
    <row r="4619" spans="1:15">
      <c r="A4619" s="7">
        <v>2018</v>
      </c>
      <c r="B4619" s="7" t="s">
        <v>58</v>
      </c>
      <c r="C4619" s="8">
        <f t="shared" si="138"/>
        <v>43151</v>
      </c>
      <c r="D4619" s="7">
        <v>26</v>
      </c>
      <c r="E4619" s="7" t="str">
        <f t="shared" si="140"/>
        <v>S84315126</v>
      </c>
      <c r="F4619" s="3">
        <v>2020</v>
      </c>
      <c r="G4619" s="2" t="s">
        <v>8105</v>
      </c>
      <c r="H4619" s="2" t="s">
        <v>8105</v>
      </c>
      <c r="I4619" s="2" t="s">
        <v>5643</v>
      </c>
      <c r="J4619" s="2" t="s">
        <v>584</v>
      </c>
      <c r="K4619" s="194" t="s">
        <v>13</v>
      </c>
      <c r="L4619" s="2">
        <v>28</v>
      </c>
      <c r="M4619" s="194" t="s">
        <v>483</v>
      </c>
      <c r="N4619" s="2" t="s">
        <v>483</v>
      </c>
      <c r="O4619" s="195" t="s">
        <v>535</v>
      </c>
    </row>
    <row r="4620" spans="1:15">
      <c r="A4620" s="7">
        <v>2018</v>
      </c>
      <c r="B4620" s="7" t="s">
        <v>58</v>
      </c>
      <c r="C4620" s="8">
        <f t="shared" si="138"/>
        <v>43151</v>
      </c>
      <c r="D4620" s="7">
        <v>27</v>
      </c>
      <c r="E4620" s="7" t="str">
        <f t="shared" si="140"/>
        <v>S84315127</v>
      </c>
      <c r="F4620" s="3">
        <v>2021</v>
      </c>
      <c r="G4620" s="2" t="s">
        <v>6459</v>
      </c>
      <c r="H4620" s="2" t="s">
        <v>6459</v>
      </c>
      <c r="I4620" s="2" t="s">
        <v>5391</v>
      </c>
      <c r="J4620" s="2" t="s">
        <v>1366</v>
      </c>
      <c r="K4620" s="194" t="s">
        <v>13</v>
      </c>
      <c r="L4620" s="2">
        <v>26</v>
      </c>
      <c r="M4620" s="194" t="s">
        <v>1460</v>
      </c>
      <c r="N4620" s="2">
        <v>20</v>
      </c>
      <c r="O4620" s="195" t="s">
        <v>1367</v>
      </c>
    </row>
    <row r="4621" spans="1:15" ht="15.75" thickBot="1">
      <c r="A4621" s="7">
        <v>2018</v>
      </c>
      <c r="B4621" s="7" t="s">
        <v>58</v>
      </c>
      <c r="C4621" s="8">
        <f t="shared" si="138"/>
        <v>43151</v>
      </c>
      <c r="D4621" s="7">
        <v>28</v>
      </c>
      <c r="E4621" s="7" t="str">
        <f t="shared" si="140"/>
        <v>S84315128</v>
      </c>
      <c r="F4621" s="5">
        <v>2022</v>
      </c>
      <c r="G4621" s="6" t="s">
        <v>8106</v>
      </c>
      <c r="H4621" s="6" t="s">
        <v>8106</v>
      </c>
      <c r="I4621" s="6" t="s">
        <v>8107</v>
      </c>
      <c r="J4621" s="6" t="s">
        <v>573</v>
      </c>
      <c r="K4621" s="196" t="s">
        <v>13</v>
      </c>
      <c r="L4621" s="6">
        <v>23</v>
      </c>
      <c r="M4621" s="196" t="s">
        <v>383</v>
      </c>
      <c r="N4621" s="6" t="s">
        <v>3058</v>
      </c>
      <c r="O4621" s="197" t="s">
        <v>525</v>
      </c>
    </row>
    <row r="4622" spans="1:15" ht="16.5" thickTop="1" thickBot="1">
      <c r="A4622" s="7">
        <v>2018</v>
      </c>
      <c r="B4622" s="7" t="s">
        <v>57</v>
      </c>
      <c r="C4622" s="8">
        <f>C4621+7</f>
        <v>43158</v>
      </c>
      <c r="D4622" s="7">
        <v>1</v>
      </c>
      <c r="E4622" s="7" t="str">
        <f t="shared" si="140"/>
        <v>S9431581</v>
      </c>
      <c r="F4622" s="1" t="s">
        <v>0</v>
      </c>
    </row>
    <row r="4623" spans="1:15" ht="16.5" thickTop="1" thickBot="1">
      <c r="A4623" s="7">
        <v>2018</v>
      </c>
      <c r="B4623" s="7" t="s">
        <v>57</v>
      </c>
      <c r="C4623" s="8">
        <f t="shared" si="138"/>
        <v>43158</v>
      </c>
      <c r="D4623" s="7">
        <v>2</v>
      </c>
      <c r="E4623" s="7" t="str">
        <f t="shared" si="140"/>
        <v>S9431582</v>
      </c>
      <c r="F4623" s="338" t="s">
        <v>1</v>
      </c>
      <c r="G4623" s="341" t="s">
        <v>2</v>
      </c>
      <c r="H4623" s="342"/>
      <c r="I4623" s="342"/>
      <c r="J4623" s="343"/>
      <c r="K4623" s="344" t="s">
        <v>3</v>
      </c>
      <c r="L4623" s="343"/>
      <c r="M4623" s="344" t="s">
        <v>144</v>
      </c>
      <c r="N4623" s="342"/>
      <c r="O4623" s="342"/>
    </row>
    <row r="4624" spans="1:15" ht="18" customHeight="1" thickBot="1">
      <c r="A4624" s="7">
        <v>2018</v>
      </c>
      <c r="B4624" s="7" t="s">
        <v>57</v>
      </c>
      <c r="C4624" s="8">
        <f t="shared" si="138"/>
        <v>43158</v>
      </c>
      <c r="D4624" s="7">
        <v>3</v>
      </c>
      <c r="E4624" s="7" t="str">
        <f t="shared" si="140"/>
        <v>S9431583</v>
      </c>
      <c r="F4624" s="339"/>
      <c r="G4624" s="345" t="s">
        <v>5</v>
      </c>
      <c r="H4624" s="347" t="s">
        <v>145</v>
      </c>
      <c r="I4624" s="348"/>
      <c r="J4624" s="349"/>
      <c r="K4624" s="350" t="s">
        <v>6</v>
      </c>
      <c r="L4624" s="352" t="s">
        <v>7</v>
      </c>
      <c r="M4624" s="350" t="s">
        <v>8</v>
      </c>
      <c r="N4624" s="354" t="s">
        <v>146</v>
      </c>
      <c r="O4624" s="356" t="s">
        <v>147</v>
      </c>
    </row>
    <row r="4625" spans="1:15" ht="15.75" thickBot="1">
      <c r="A4625" s="7">
        <v>2018</v>
      </c>
      <c r="B4625" s="7" t="s">
        <v>57</v>
      </c>
      <c r="C4625" s="8">
        <f t="shared" si="138"/>
        <v>43158</v>
      </c>
      <c r="D4625" s="7">
        <v>4</v>
      </c>
      <c r="E4625" s="7" t="str">
        <f t="shared" si="140"/>
        <v>S9431584</v>
      </c>
      <c r="F4625" s="340"/>
      <c r="G4625" s="346"/>
      <c r="H4625" s="191" t="s">
        <v>9</v>
      </c>
      <c r="I4625" s="192" t="s">
        <v>18</v>
      </c>
      <c r="J4625" s="193" t="s">
        <v>11</v>
      </c>
      <c r="K4625" s="351"/>
      <c r="L4625" s="353"/>
      <c r="M4625" s="351"/>
      <c r="N4625" s="355"/>
      <c r="O4625" s="357"/>
    </row>
    <row r="4626" spans="1:15">
      <c r="A4626" s="7">
        <v>2018</v>
      </c>
      <c r="B4626" s="7" t="s">
        <v>57</v>
      </c>
      <c r="C4626" s="8">
        <f t="shared" si="138"/>
        <v>43158</v>
      </c>
      <c r="D4626" s="7">
        <v>5</v>
      </c>
      <c r="E4626" s="7" t="str">
        <f t="shared" si="140"/>
        <v>S9431585</v>
      </c>
      <c r="F4626" s="3" t="s">
        <v>12</v>
      </c>
      <c r="G4626" s="2">
        <v>-7</v>
      </c>
      <c r="H4626" s="2" t="s">
        <v>8108</v>
      </c>
      <c r="I4626" s="2" t="s">
        <v>8109</v>
      </c>
      <c r="J4626" s="2" t="s">
        <v>8110</v>
      </c>
      <c r="K4626" s="194" t="s">
        <v>17</v>
      </c>
      <c r="L4626" s="2">
        <v>61</v>
      </c>
      <c r="M4626" s="194" t="s">
        <v>769</v>
      </c>
      <c r="N4626" s="2" t="s">
        <v>1418</v>
      </c>
      <c r="O4626" s="195" t="s">
        <v>333</v>
      </c>
    </row>
    <row r="4627" spans="1:15">
      <c r="A4627" s="7">
        <v>2018</v>
      </c>
      <c r="B4627" s="7" t="s">
        <v>57</v>
      </c>
      <c r="C4627" s="8">
        <f t="shared" si="138"/>
        <v>43158</v>
      </c>
      <c r="D4627" s="7">
        <v>6</v>
      </c>
      <c r="E4627" s="7" t="str">
        <f t="shared" si="140"/>
        <v>S9431586</v>
      </c>
      <c r="F4627" s="4">
        <v>43132</v>
      </c>
      <c r="G4627" s="2" t="s">
        <v>7027</v>
      </c>
      <c r="H4627" s="2" t="s">
        <v>5626</v>
      </c>
      <c r="I4627" s="2" t="s">
        <v>780</v>
      </c>
      <c r="J4627" s="2" t="s">
        <v>274</v>
      </c>
      <c r="K4627" s="194" t="s">
        <v>17</v>
      </c>
      <c r="L4627" s="2">
        <v>57</v>
      </c>
      <c r="M4627" s="194" t="s">
        <v>672</v>
      </c>
      <c r="N4627" s="2" t="s">
        <v>670</v>
      </c>
      <c r="O4627" s="195" t="s">
        <v>671</v>
      </c>
    </row>
    <row r="4628" spans="1:15">
      <c r="A4628" s="7">
        <v>2018</v>
      </c>
      <c r="B4628" s="7" t="s">
        <v>57</v>
      </c>
      <c r="C4628" s="8">
        <f t="shared" si="138"/>
        <v>43158</v>
      </c>
      <c r="D4628" s="7">
        <v>7</v>
      </c>
      <c r="E4628" s="7" t="str">
        <f t="shared" si="140"/>
        <v>S9431587</v>
      </c>
      <c r="F4628" s="4">
        <v>43160</v>
      </c>
      <c r="G4628" s="2">
        <v>230</v>
      </c>
      <c r="H4628" s="2" t="s">
        <v>8111</v>
      </c>
      <c r="I4628" s="2" t="s">
        <v>7641</v>
      </c>
      <c r="J4628" s="2" t="s">
        <v>554</v>
      </c>
      <c r="K4628" s="194" t="s">
        <v>17</v>
      </c>
      <c r="L4628" s="2">
        <v>62</v>
      </c>
      <c r="M4628" s="194" t="s">
        <v>2984</v>
      </c>
      <c r="N4628" s="2" t="s">
        <v>518</v>
      </c>
      <c r="O4628" s="195" t="s">
        <v>735</v>
      </c>
    </row>
    <row r="4629" spans="1:15">
      <c r="A4629" s="7">
        <v>2018</v>
      </c>
      <c r="B4629" s="7" t="s">
        <v>57</v>
      </c>
      <c r="C4629" s="8">
        <f t="shared" si="138"/>
        <v>43158</v>
      </c>
      <c r="D4629" s="7">
        <v>8</v>
      </c>
      <c r="E4629" s="7" t="str">
        <f t="shared" si="140"/>
        <v>S9431588</v>
      </c>
      <c r="F4629" s="4">
        <v>43191</v>
      </c>
      <c r="G4629" s="2">
        <v>248</v>
      </c>
      <c r="H4629" s="2" t="s">
        <v>8112</v>
      </c>
      <c r="I4629" s="2" t="s">
        <v>7115</v>
      </c>
      <c r="J4629" s="2" t="s">
        <v>1894</v>
      </c>
      <c r="K4629" s="194" t="s">
        <v>17</v>
      </c>
      <c r="L4629" s="2">
        <v>56</v>
      </c>
      <c r="M4629" s="194" t="s">
        <v>1153</v>
      </c>
      <c r="N4629" s="2" t="s">
        <v>423</v>
      </c>
      <c r="O4629" s="195" t="s">
        <v>1795</v>
      </c>
    </row>
    <row r="4630" spans="1:15">
      <c r="A4630" s="7">
        <v>2018</v>
      </c>
      <c r="B4630" s="7" t="s">
        <v>57</v>
      </c>
      <c r="C4630" s="8">
        <f t="shared" si="138"/>
        <v>43158</v>
      </c>
      <c r="D4630" s="7">
        <v>9</v>
      </c>
      <c r="E4630" s="7" t="str">
        <f t="shared" si="140"/>
        <v>S9431589</v>
      </c>
      <c r="F4630" s="4">
        <v>43221</v>
      </c>
      <c r="G4630" s="2">
        <v>250</v>
      </c>
      <c r="H4630" s="2" t="s">
        <v>8113</v>
      </c>
      <c r="I4630" s="2" t="s">
        <v>8114</v>
      </c>
      <c r="J4630" s="2" t="s">
        <v>4953</v>
      </c>
      <c r="K4630" s="194" t="s">
        <v>17</v>
      </c>
      <c r="L4630" s="2">
        <v>51</v>
      </c>
      <c r="M4630" s="194">
        <v>50</v>
      </c>
      <c r="N4630" s="2" t="s">
        <v>423</v>
      </c>
      <c r="O4630" s="195" t="s">
        <v>484</v>
      </c>
    </row>
    <row r="4631" spans="1:15">
      <c r="A4631" s="7">
        <v>2018</v>
      </c>
      <c r="B4631" s="7" t="s">
        <v>57</v>
      </c>
      <c r="C4631" s="8">
        <f t="shared" ref="C4631:C4649" si="141">C4630</f>
        <v>43158</v>
      </c>
      <c r="D4631" s="7">
        <v>10</v>
      </c>
      <c r="E4631" s="7" t="str">
        <f t="shared" si="140"/>
        <v>S94315810</v>
      </c>
      <c r="F4631" s="3" t="s">
        <v>151</v>
      </c>
      <c r="G4631" s="2">
        <v>251</v>
      </c>
      <c r="H4631" s="2" t="s">
        <v>8115</v>
      </c>
      <c r="I4631" s="2" t="s">
        <v>7906</v>
      </c>
      <c r="J4631" s="2" t="s">
        <v>4508</v>
      </c>
      <c r="K4631" s="194" t="s">
        <v>17</v>
      </c>
      <c r="L4631" s="2">
        <v>54</v>
      </c>
      <c r="M4631" s="194" t="s">
        <v>1019</v>
      </c>
      <c r="N4631" s="2" t="s">
        <v>333</v>
      </c>
      <c r="O4631" s="195" t="s">
        <v>1019</v>
      </c>
    </row>
    <row r="4632" spans="1:15">
      <c r="A4632" s="7">
        <v>2018</v>
      </c>
      <c r="B4632" s="7" t="s">
        <v>57</v>
      </c>
      <c r="C4632" s="8">
        <f t="shared" si="141"/>
        <v>43158</v>
      </c>
      <c r="D4632" s="7">
        <v>11</v>
      </c>
      <c r="E4632" s="7" t="str">
        <f t="shared" si="140"/>
        <v>S94315811</v>
      </c>
      <c r="F4632" s="3">
        <v>2019</v>
      </c>
      <c r="G4632" s="2">
        <v>185</v>
      </c>
      <c r="H4632" s="2" t="s">
        <v>5853</v>
      </c>
      <c r="I4632" s="2" t="s">
        <v>1330</v>
      </c>
      <c r="J4632" s="2" t="s">
        <v>2915</v>
      </c>
      <c r="K4632" s="194" t="s">
        <v>17</v>
      </c>
      <c r="L4632" s="2">
        <v>40</v>
      </c>
      <c r="M4632" s="194" t="s">
        <v>1744</v>
      </c>
      <c r="N4632" s="2" t="s">
        <v>4578</v>
      </c>
      <c r="O4632" s="195" t="s">
        <v>2960</v>
      </c>
    </row>
    <row r="4633" spans="1:15">
      <c r="A4633" s="7">
        <v>2018</v>
      </c>
      <c r="B4633" s="7" t="s">
        <v>57</v>
      </c>
      <c r="C4633" s="8">
        <f t="shared" si="141"/>
        <v>43158</v>
      </c>
      <c r="D4633" s="7">
        <v>12</v>
      </c>
      <c r="E4633" s="7" t="str">
        <f t="shared" si="140"/>
        <v>S94315812</v>
      </c>
      <c r="F4633" s="3">
        <v>2020</v>
      </c>
      <c r="G4633" s="2">
        <v>160</v>
      </c>
      <c r="H4633" s="2" t="s">
        <v>8116</v>
      </c>
      <c r="I4633" s="2" t="s">
        <v>8117</v>
      </c>
      <c r="J4633" s="2" t="s">
        <v>1058</v>
      </c>
      <c r="K4633" s="194" t="s">
        <v>17</v>
      </c>
      <c r="L4633" s="2">
        <v>39</v>
      </c>
      <c r="M4633" s="194" t="s">
        <v>4707</v>
      </c>
      <c r="N4633" s="2" t="s">
        <v>1539</v>
      </c>
      <c r="O4633" s="195">
        <v>50</v>
      </c>
    </row>
    <row r="4634" spans="1:15">
      <c r="A4634" s="7">
        <v>2018</v>
      </c>
      <c r="B4634" s="7" t="s">
        <v>57</v>
      </c>
      <c r="C4634" s="8">
        <f t="shared" si="141"/>
        <v>43158</v>
      </c>
      <c r="D4634" s="7">
        <v>13</v>
      </c>
      <c r="E4634" s="7" t="str">
        <f t="shared" si="140"/>
        <v>S94315813</v>
      </c>
      <c r="F4634" s="3">
        <v>2021</v>
      </c>
      <c r="G4634" s="2">
        <v>155</v>
      </c>
      <c r="H4634" s="2" t="s">
        <v>8118</v>
      </c>
      <c r="I4634" s="2" t="s">
        <v>2914</v>
      </c>
      <c r="J4634" s="2" t="s">
        <v>1628</v>
      </c>
      <c r="K4634" s="194" t="s">
        <v>17</v>
      </c>
      <c r="L4634" s="2">
        <v>35</v>
      </c>
      <c r="M4634" s="194">
        <v>10</v>
      </c>
      <c r="N4634" s="2" t="s">
        <v>1367</v>
      </c>
      <c r="O4634" s="195" t="s">
        <v>1371</v>
      </c>
    </row>
    <row r="4635" spans="1:15" ht="15.75" thickBot="1">
      <c r="A4635" s="7">
        <v>2018</v>
      </c>
      <c r="B4635" s="7" t="s">
        <v>57</v>
      </c>
      <c r="C4635" s="8">
        <f t="shared" si="141"/>
        <v>43158</v>
      </c>
      <c r="D4635" s="7">
        <v>14</v>
      </c>
      <c r="E4635" s="7" t="str">
        <f t="shared" si="140"/>
        <v>S94315814</v>
      </c>
      <c r="F4635" s="5">
        <v>2022</v>
      </c>
      <c r="G4635" s="6">
        <v>155</v>
      </c>
      <c r="H4635" s="6" t="s">
        <v>8119</v>
      </c>
      <c r="I4635" s="6" t="s">
        <v>8120</v>
      </c>
      <c r="J4635" s="6" t="s">
        <v>1625</v>
      </c>
      <c r="K4635" s="196" t="s">
        <v>17</v>
      </c>
      <c r="L4635" s="6">
        <v>31</v>
      </c>
      <c r="M4635" s="196" t="s">
        <v>2074</v>
      </c>
      <c r="N4635" s="6" t="s">
        <v>1946</v>
      </c>
      <c r="O4635" s="197" t="s">
        <v>3110</v>
      </c>
    </row>
    <row r="4636" spans="1:15" ht="16.5" thickTop="1" thickBot="1">
      <c r="A4636" s="7">
        <v>2018</v>
      </c>
      <c r="B4636" s="7" t="s">
        <v>57</v>
      </c>
      <c r="C4636" s="8">
        <f t="shared" si="141"/>
        <v>43158</v>
      </c>
      <c r="D4636" s="7">
        <v>15</v>
      </c>
      <c r="E4636" s="7" t="str">
        <f t="shared" si="140"/>
        <v>S94315815</v>
      </c>
      <c r="F4636" s="1" t="s">
        <v>15</v>
      </c>
    </row>
    <row r="4637" spans="1:15" ht="16.5" thickTop="1" thickBot="1">
      <c r="A4637" s="7">
        <v>2018</v>
      </c>
      <c r="B4637" s="7" t="s">
        <v>57</v>
      </c>
      <c r="C4637" s="8">
        <f t="shared" si="141"/>
        <v>43158</v>
      </c>
      <c r="D4637" s="7">
        <v>16</v>
      </c>
      <c r="E4637" s="7" t="str">
        <f t="shared" si="140"/>
        <v>S94315816</v>
      </c>
      <c r="F4637" s="338" t="s">
        <v>1</v>
      </c>
      <c r="G4637" s="341" t="s">
        <v>2</v>
      </c>
      <c r="H4637" s="342"/>
      <c r="I4637" s="342"/>
      <c r="J4637" s="343"/>
      <c r="K4637" s="344" t="s">
        <v>3</v>
      </c>
      <c r="L4637" s="343"/>
      <c r="M4637" s="344" t="s">
        <v>144</v>
      </c>
      <c r="N4637" s="342"/>
      <c r="O4637" s="342"/>
    </row>
    <row r="4638" spans="1:15" ht="18" customHeight="1" thickBot="1">
      <c r="A4638" s="7">
        <v>2018</v>
      </c>
      <c r="B4638" s="7" t="s">
        <v>57</v>
      </c>
      <c r="C4638" s="8">
        <f t="shared" si="141"/>
        <v>43158</v>
      </c>
      <c r="D4638" s="7">
        <v>17</v>
      </c>
      <c r="E4638" s="7" t="str">
        <f t="shared" ref="E4638:E4677" si="142">B4638&amp;C4638&amp;D4638</f>
        <v>S94315817</v>
      </c>
      <c r="F4638" s="339"/>
      <c r="G4638" s="345" t="s">
        <v>5</v>
      </c>
      <c r="H4638" s="347" t="s">
        <v>145</v>
      </c>
      <c r="I4638" s="348"/>
      <c r="J4638" s="349"/>
      <c r="K4638" s="350" t="s">
        <v>6</v>
      </c>
      <c r="L4638" s="352" t="s">
        <v>7</v>
      </c>
      <c r="M4638" s="350" t="s">
        <v>8</v>
      </c>
      <c r="N4638" s="354" t="s">
        <v>146</v>
      </c>
      <c r="O4638" s="356" t="s">
        <v>147</v>
      </c>
    </row>
    <row r="4639" spans="1:15" ht="15.75" thickBot="1">
      <c r="A4639" s="7">
        <v>2018</v>
      </c>
      <c r="B4639" s="7" t="s">
        <v>57</v>
      </c>
      <c r="C4639" s="8">
        <f t="shared" si="141"/>
        <v>43158</v>
      </c>
      <c r="D4639" s="7">
        <v>18</v>
      </c>
      <c r="E4639" s="7" t="str">
        <f t="shared" si="142"/>
        <v>S94315818</v>
      </c>
      <c r="F4639" s="340"/>
      <c r="G4639" s="346"/>
      <c r="H4639" s="191" t="s">
        <v>9</v>
      </c>
      <c r="I4639" s="192" t="s">
        <v>18</v>
      </c>
      <c r="J4639" s="193" t="s">
        <v>11</v>
      </c>
      <c r="K4639" s="351"/>
      <c r="L4639" s="353"/>
      <c r="M4639" s="351"/>
      <c r="N4639" s="355"/>
      <c r="O4639" s="357"/>
    </row>
    <row r="4640" spans="1:15">
      <c r="A4640" s="7">
        <v>2018</v>
      </c>
      <c r="B4640" s="7" t="s">
        <v>57</v>
      </c>
      <c r="C4640" s="8">
        <f t="shared" si="141"/>
        <v>43158</v>
      </c>
      <c r="D4640" s="7">
        <v>19</v>
      </c>
      <c r="E4640" s="7" t="str">
        <f t="shared" si="142"/>
        <v>S94315819</v>
      </c>
      <c r="F4640" s="3" t="s">
        <v>16</v>
      </c>
      <c r="G4640" s="2">
        <v>40</v>
      </c>
      <c r="H4640" s="2" t="s">
        <v>5876</v>
      </c>
      <c r="I4640" s="2" t="s">
        <v>8121</v>
      </c>
      <c r="J4640" s="2" t="s">
        <v>4419</v>
      </c>
      <c r="K4640" s="194" t="s">
        <v>17</v>
      </c>
      <c r="L4640" s="2">
        <v>60</v>
      </c>
      <c r="M4640" s="194" t="s">
        <v>736</v>
      </c>
      <c r="N4640" s="2" t="s">
        <v>625</v>
      </c>
      <c r="O4640" s="195" t="s">
        <v>585</v>
      </c>
    </row>
    <row r="4641" spans="1:15">
      <c r="A4641" s="7">
        <v>2018</v>
      </c>
      <c r="B4641" s="7" t="s">
        <v>57</v>
      </c>
      <c r="C4641" s="8">
        <f t="shared" si="141"/>
        <v>43158</v>
      </c>
      <c r="D4641" s="7">
        <v>20</v>
      </c>
      <c r="E4641" s="7" t="str">
        <f t="shared" si="142"/>
        <v>S94315820</v>
      </c>
      <c r="F4641" s="4">
        <v>43132</v>
      </c>
      <c r="G4641" s="2" t="s">
        <v>8122</v>
      </c>
      <c r="H4641" s="2" t="s">
        <v>8123</v>
      </c>
      <c r="I4641" s="2" t="s">
        <v>8124</v>
      </c>
      <c r="J4641" s="2" t="s">
        <v>2142</v>
      </c>
      <c r="K4641" s="194" t="s">
        <v>17</v>
      </c>
      <c r="L4641" s="2">
        <v>55</v>
      </c>
      <c r="M4641" s="194" t="s">
        <v>513</v>
      </c>
      <c r="N4641" s="2" t="s">
        <v>512</v>
      </c>
      <c r="O4641" s="195" t="s">
        <v>508</v>
      </c>
    </row>
    <row r="4642" spans="1:15">
      <c r="A4642" s="7">
        <v>2018</v>
      </c>
      <c r="B4642" s="7" t="s">
        <v>57</v>
      </c>
      <c r="C4642" s="8">
        <f t="shared" si="141"/>
        <v>43158</v>
      </c>
      <c r="D4642" s="7">
        <v>21</v>
      </c>
      <c r="E4642" s="7" t="str">
        <f t="shared" si="142"/>
        <v>S94315821</v>
      </c>
      <c r="F4642" s="4">
        <v>43160</v>
      </c>
      <c r="G4642" s="2">
        <v>270</v>
      </c>
      <c r="H4642" s="2" t="s">
        <v>8125</v>
      </c>
      <c r="I4642" s="2" t="s">
        <v>8126</v>
      </c>
      <c r="J4642" s="2" t="s">
        <v>8127</v>
      </c>
      <c r="K4642" s="194" t="s">
        <v>17</v>
      </c>
      <c r="L4642" s="2">
        <v>48</v>
      </c>
      <c r="M4642" s="194" t="s">
        <v>314</v>
      </c>
      <c r="N4642" s="2" t="s">
        <v>334</v>
      </c>
      <c r="O4642" s="195" t="s">
        <v>340</v>
      </c>
    </row>
    <row r="4643" spans="1:15">
      <c r="A4643" s="7">
        <v>2018</v>
      </c>
      <c r="B4643" s="7" t="s">
        <v>57</v>
      </c>
      <c r="C4643" s="8">
        <f t="shared" si="141"/>
        <v>43158</v>
      </c>
      <c r="D4643" s="7">
        <v>22</v>
      </c>
      <c r="E4643" s="7" t="str">
        <f t="shared" si="142"/>
        <v>S94315822</v>
      </c>
      <c r="F4643" s="4">
        <v>43191</v>
      </c>
      <c r="G4643" s="2">
        <v>293</v>
      </c>
      <c r="H4643" s="2" t="s">
        <v>8128</v>
      </c>
      <c r="I4643" s="2" t="s">
        <v>8129</v>
      </c>
      <c r="J4643" s="2" t="s">
        <v>7787</v>
      </c>
      <c r="K4643" s="194" t="s">
        <v>17</v>
      </c>
      <c r="L4643" s="2">
        <v>44</v>
      </c>
      <c r="M4643" s="194" t="s">
        <v>301</v>
      </c>
      <c r="N4643" s="2" t="s">
        <v>512</v>
      </c>
      <c r="O4643" s="195" t="s">
        <v>632</v>
      </c>
    </row>
    <row r="4644" spans="1:15">
      <c r="A4644" s="7">
        <v>2018</v>
      </c>
      <c r="B4644" s="7" t="s">
        <v>57</v>
      </c>
      <c r="C4644" s="8">
        <f t="shared" si="141"/>
        <v>43158</v>
      </c>
      <c r="D4644" s="7">
        <v>23</v>
      </c>
      <c r="E4644" s="7" t="str">
        <f t="shared" si="142"/>
        <v>S94315823</v>
      </c>
      <c r="F4644" s="4">
        <v>43221</v>
      </c>
      <c r="G4644" s="2">
        <v>295</v>
      </c>
      <c r="H4644" s="2" t="s">
        <v>8130</v>
      </c>
      <c r="I4644" s="2" t="s">
        <v>8131</v>
      </c>
      <c r="J4644" s="2" t="s">
        <v>5860</v>
      </c>
      <c r="K4644" s="194" t="s">
        <v>17</v>
      </c>
      <c r="L4644" s="2">
        <v>44</v>
      </c>
      <c r="M4644" s="194">
        <v>40</v>
      </c>
      <c r="N4644" s="2">
        <v>10</v>
      </c>
      <c r="O4644" s="195">
        <v>50</v>
      </c>
    </row>
    <row r="4645" spans="1:15">
      <c r="A4645" s="7">
        <v>2018</v>
      </c>
      <c r="B4645" s="7" t="s">
        <v>57</v>
      </c>
      <c r="C4645" s="8">
        <f t="shared" si="141"/>
        <v>43158</v>
      </c>
      <c r="D4645" s="7">
        <v>24</v>
      </c>
      <c r="E4645" s="7" t="str">
        <f t="shared" si="142"/>
        <v>S94315824</v>
      </c>
      <c r="F4645" s="3" t="s">
        <v>151</v>
      </c>
      <c r="G4645" s="2">
        <v>298</v>
      </c>
      <c r="H4645" s="2" t="s">
        <v>8132</v>
      </c>
      <c r="I4645" s="2" t="s">
        <v>8133</v>
      </c>
      <c r="J4645" s="2" t="s">
        <v>4381</v>
      </c>
      <c r="K4645" s="194" t="s">
        <v>17</v>
      </c>
      <c r="L4645" s="2">
        <v>41</v>
      </c>
      <c r="M4645" s="194" t="s">
        <v>2623</v>
      </c>
      <c r="N4645" s="2" t="s">
        <v>2055</v>
      </c>
      <c r="O4645" s="195" t="s">
        <v>3023</v>
      </c>
    </row>
    <row r="4646" spans="1:15">
      <c r="A4646" s="7">
        <v>2018</v>
      </c>
      <c r="B4646" s="7" t="s">
        <v>57</v>
      </c>
      <c r="C4646" s="8">
        <f t="shared" si="141"/>
        <v>43158</v>
      </c>
      <c r="D4646" s="7">
        <v>25</v>
      </c>
      <c r="E4646" s="7" t="str">
        <f t="shared" si="142"/>
        <v>S94315825</v>
      </c>
      <c r="F4646" s="3">
        <v>2019</v>
      </c>
      <c r="G4646" s="2">
        <v>245</v>
      </c>
      <c r="H4646" s="2" t="s">
        <v>8134</v>
      </c>
      <c r="I4646" s="2" t="s">
        <v>8135</v>
      </c>
      <c r="J4646" s="2" t="s">
        <v>4446</v>
      </c>
      <c r="K4646" s="194" t="s">
        <v>17</v>
      </c>
      <c r="L4646" s="2">
        <v>34</v>
      </c>
      <c r="M4646" s="194" t="s">
        <v>512</v>
      </c>
      <c r="N4646" s="2" t="s">
        <v>529</v>
      </c>
      <c r="O4646" s="195" t="s">
        <v>824</v>
      </c>
    </row>
    <row r="4647" spans="1:15">
      <c r="A4647" s="7">
        <v>2018</v>
      </c>
      <c r="B4647" s="7" t="s">
        <v>57</v>
      </c>
      <c r="C4647" s="8">
        <f t="shared" si="141"/>
        <v>43158</v>
      </c>
      <c r="D4647" s="7">
        <v>26</v>
      </c>
      <c r="E4647" s="7" t="str">
        <f t="shared" si="142"/>
        <v>S94315826</v>
      </c>
      <c r="F4647" s="3">
        <v>2020</v>
      </c>
      <c r="G4647" s="2">
        <v>220</v>
      </c>
      <c r="H4647" s="2" t="s">
        <v>8136</v>
      </c>
      <c r="I4647" s="2" t="s">
        <v>8137</v>
      </c>
      <c r="J4647" s="2" t="s">
        <v>951</v>
      </c>
      <c r="K4647" s="194" t="s">
        <v>17</v>
      </c>
      <c r="L4647" s="2">
        <v>34</v>
      </c>
      <c r="M4647" s="194" t="s">
        <v>631</v>
      </c>
      <c r="N4647" s="2" t="s">
        <v>301</v>
      </c>
      <c r="O4647" s="195" t="s">
        <v>445</v>
      </c>
    </row>
    <row r="4648" spans="1:15">
      <c r="A4648" s="7">
        <v>2018</v>
      </c>
      <c r="B4648" s="7" t="s">
        <v>57</v>
      </c>
      <c r="C4648" s="8">
        <f t="shared" si="141"/>
        <v>43158</v>
      </c>
      <c r="D4648" s="7">
        <v>27</v>
      </c>
      <c r="E4648" s="7" t="str">
        <f t="shared" si="142"/>
        <v>S94315827</v>
      </c>
      <c r="F4648" s="3">
        <v>2021</v>
      </c>
      <c r="G4648" s="2">
        <v>205</v>
      </c>
      <c r="H4648" s="2" t="s">
        <v>3130</v>
      </c>
      <c r="I4648" s="2" t="s">
        <v>5528</v>
      </c>
      <c r="J4648" s="2" t="s">
        <v>2551</v>
      </c>
      <c r="K4648" s="194" t="s">
        <v>17</v>
      </c>
      <c r="L4648" s="2">
        <v>32</v>
      </c>
      <c r="M4648" s="194" t="s">
        <v>631</v>
      </c>
      <c r="N4648" s="2" t="s">
        <v>1173</v>
      </c>
      <c r="O4648" s="195" t="s">
        <v>631</v>
      </c>
    </row>
    <row r="4649" spans="1:15" ht="15.75" thickBot="1">
      <c r="A4649" s="7">
        <v>2018</v>
      </c>
      <c r="B4649" s="7" t="s">
        <v>57</v>
      </c>
      <c r="C4649" s="8">
        <f t="shared" si="141"/>
        <v>43158</v>
      </c>
      <c r="D4649" s="7">
        <v>28</v>
      </c>
      <c r="E4649" s="7" t="str">
        <f t="shared" si="142"/>
        <v>S94315828</v>
      </c>
      <c r="F4649" s="5">
        <v>2022</v>
      </c>
      <c r="G4649" s="6">
        <v>205</v>
      </c>
      <c r="H4649" s="6" t="s">
        <v>2517</v>
      </c>
      <c r="I4649" s="6" t="s">
        <v>5009</v>
      </c>
      <c r="J4649" s="6" t="s">
        <v>6566</v>
      </c>
      <c r="K4649" s="196" t="s">
        <v>17</v>
      </c>
      <c r="L4649" s="6">
        <v>31</v>
      </c>
      <c r="M4649" s="196" t="s">
        <v>741</v>
      </c>
      <c r="N4649" s="6" t="s">
        <v>740</v>
      </c>
      <c r="O4649" s="197" t="s">
        <v>730</v>
      </c>
    </row>
    <row r="4650" spans="1:15" ht="16.5" thickTop="1" thickBot="1">
      <c r="A4650" s="7">
        <v>2018</v>
      </c>
      <c r="B4650" s="7" t="s">
        <v>56</v>
      </c>
      <c r="C4650" s="8">
        <f>C4649+7</f>
        <v>43165</v>
      </c>
      <c r="D4650" s="7">
        <v>1</v>
      </c>
      <c r="E4650" s="7" t="str">
        <f t="shared" si="142"/>
        <v>S10431651</v>
      </c>
      <c r="F4650" s="1" t="s">
        <v>0</v>
      </c>
    </row>
    <row r="4651" spans="1:15" ht="16.5" thickTop="1" thickBot="1">
      <c r="A4651" s="7">
        <v>2018</v>
      </c>
      <c r="B4651" s="7" t="s">
        <v>56</v>
      </c>
      <c r="C4651" s="8">
        <f>C4650</f>
        <v>43165</v>
      </c>
      <c r="D4651" s="7">
        <v>2</v>
      </c>
      <c r="E4651" s="7" t="str">
        <f t="shared" si="142"/>
        <v>S10431652</v>
      </c>
      <c r="F4651" s="338" t="s">
        <v>1</v>
      </c>
      <c r="G4651" s="341" t="s">
        <v>2</v>
      </c>
      <c r="H4651" s="342"/>
      <c r="I4651" s="342"/>
      <c r="J4651" s="343"/>
      <c r="K4651" s="344" t="s">
        <v>3</v>
      </c>
      <c r="L4651" s="343"/>
      <c r="M4651" s="344" t="s">
        <v>144</v>
      </c>
      <c r="N4651" s="342"/>
      <c r="O4651" s="342"/>
    </row>
    <row r="4652" spans="1:15" ht="18" customHeight="1" thickBot="1">
      <c r="A4652" s="7">
        <v>2018</v>
      </c>
      <c r="B4652" s="7" t="s">
        <v>56</v>
      </c>
      <c r="C4652" s="8">
        <f t="shared" ref="C4652:C4677" si="143">C4651</f>
        <v>43165</v>
      </c>
      <c r="D4652" s="7">
        <v>3</v>
      </c>
      <c r="E4652" s="7" t="str">
        <f t="shared" si="142"/>
        <v>S10431653</v>
      </c>
      <c r="F4652" s="339"/>
      <c r="G4652" s="345" t="s">
        <v>5</v>
      </c>
      <c r="H4652" s="347" t="s">
        <v>145</v>
      </c>
      <c r="I4652" s="348"/>
      <c r="J4652" s="349"/>
      <c r="K4652" s="350" t="s">
        <v>6</v>
      </c>
      <c r="L4652" s="352" t="s">
        <v>7</v>
      </c>
      <c r="M4652" s="350" t="s">
        <v>8</v>
      </c>
      <c r="N4652" s="354" t="s">
        <v>146</v>
      </c>
      <c r="O4652" s="356" t="s">
        <v>147</v>
      </c>
    </row>
    <row r="4653" spans="1:15" ht="15.75" thickBot="1">
      <c r="A4653" s="7">
        <v>2018</v>
      </c>
      <c r="B4653" s="7" t="s">
        <v>56</v>
      </c>
      <c r="C4653" s="8">
        <f t="shared" si="143"/>
        <v>43165</v>
      </c>
      <c r="D4653" s="7">
        <v>4</v>
      </c>
      <c r="E4653" s="7" t="str">
        <f t="shared" si="142"/>
        <v>S10431654</v>
      </c>
      <c r="F4653" s="340"/>
      <c r="G4653" s="346"/>
      <c r="H4653" s="191" t="s">
        <v>9</v>
      </c>
      <c r="I4653" s="192" t="s">
        <v>18</v>
      </c>
      <c r="J4653" s="193" t="s">
        <v>11</v>
      </c>
      <c r="K4653" s="351"/>
      <c r="L4653" s="353"/>
      <c r="M4653" s="351"/>
      <c r="N4653" s="355"/>
      <c r="O4653" s="357"/>
    </row>
    <row r="4654" spans="1:15">
      <c r="A4654" s="7">
        <v>2018</v>
      </c>
      <c r="B4654" s="7" t="s">
        <v>56</v>
      </c>
      <c r="C4654" s="8">
        <f t="shared" si="143"/>
        <v>43165</v>
      </c>
      <c r="D4654" s="7">
        <v>5</v>
      </c>
      <c r="E4654" s="7" t="str">
        <f t="shared" si="142"/>
        <v>S10431655</v>
      </c>
      <c r="F4654" s="3" t="s">
        <v>12</v>
      </c>
      <c r="G4654" s="2">
        <v>-9</v>
      </c>
      <c r="H4654" s="2" t="s">
        <v>6374</v>
      </c>
      <c r="I4654" s="2" t="s">
        <v>8138</v>
      </c>
      <c r="J4654" s="2" t="s">
        <v>3328</v>
      </c>
      <c r="K4654" s="194" t="s">
        <v>17</v>
      </c>
      <c r="L4654" s="2">
        <v>55</v>
      </c>
      <c r="M4654" s="194" t="s">
        <v>1795</v>
      </c>
      <c r="N4654" s="2" t="s">
        <v>301</v>
      </c>
      <c r="O4654" s="195" t="s">
        <v>1229</v>
      </c>
    </row>
    <row r="4655" spans="1:15">
      <c r="A4655" s="7">
        <v>2018</v>
      </c>
      <c r="B4655" s="7" t="s">
        <v>56</v>
      </c>
      <c r="C4655" s="8">
        <f t="shared" si="143"/>
        <v>43165</v>
      </c>
      <c r="D4655" s="7">
        <v>6</v>
      </c>
      <c r="E4655" s="7" t="str">
        <f t="shared" si="142"/>
        <v>S10431656</v>
      </c>
      <c r="F4655" s="4">
        <v>43160</v>
      </c>
      <c r="G4655" s="2">
        <v>232</v>
      </c>
      <c r="H4655" s="2" t="s">
        <v>8139</v>
      </c>
      <c r="I4655" s="2" t="s">
        <v>8140</v>
      </c>
      <c r="J4655" s="2" t="s">
        <v>2816</v>
      </c>
      <c r="K4655" s="194" t="s">
        <v>17</v>
      </c>
      <c r="L4655" s="2">
        <v>59</v>
      </c>
      <c r="M4655" s="194" t="s">
        <v>2055</v>
      </c>
      <c r="N4655" s="2" t="s">
        <v>410</v>
      </c>
      <c r="O4655" s="195" t="s">
        <v>550</v>
      </c>
    </row>
    <row r="4656" spans="1:15">
      <c r="A4656" s="7">
        <v>2018</v>
      </c>
      <c r="B4656" s="7" t="s">
        <v>56</v>
      </c>
      <c r="C4656" s="8">
        <f t="shared" si="143"/>
        <v>43165</v>
      </c>
      <c r="D4656" s="7">
        <v>7</v>
      </c>
      <c r="E4656" s="7" t="str">
        <f t="shared" si="142"/>
        <v>S10431657</v>
      </c>
      <c r="F4656" s="4">
        <v>43191</v>
      </c>
      <c r="G4656" s="2">
        <v>239</v>
      </c>
      <c r="H4656" s="2" t="s">
        <v>8141</v>
      </c>
      <c r="I4656" s="2" t="s">
        <v>8142</v>
      </c>
      <c r="J4656" s="2" t="s">
        <v>1076</v>
      </c>
      <c r="K4656" s="194" t="s">
        <v>17</v>
      </c>
      <c r="L4656" s="2">
        <v>63</v>
      </c>
      <c r="M4656" s="194" t="s">
        <v>1180</v>
      </c>
      <c r="N4656" s="2" t="s">
        <v>1501</v>
      </c>
      <c r="O4656" s="195" t="s">
        <v>585</v>
      </c>
    </row>
    <row r="4657" spans="1:15">
      <c r="A4657" s="7">
        <v>2018</v>
      </c>
      <c r="B4657" s="7" t="s">
        <v>56</v>
      </c>
      <c r="C4657" s="8">
        <f t="shared" si="143"/>
        <v>43165</v>
      </c>
      <c r="D4657" s="7">
        <v>8</v>
      </c>
      <c r="E4657" s="7" t="str">
        <f t="shared" si="142"/>
        <v>S10431658</v>
      </c>
      <c r="F4657" s="4">
        <v>43221</v>
      </c>
      <c r="G4657" s="2">
        <v>255</v>
      </c>
      <c r="H4657" s="2" t="s">
        <v>8143</v>
      </c>
      <c r="I4657" s="2" t="s">
        <v>8144</v>
      </c>
      <c r="J4657" s="2" t="s">
        <v>1757</v>
      </c>
      <c r="K4657" s="194" t="s">
        <v>17</v>
      </c>
      <c r="L4657" s="2">
        <v>55</v>
      </c>
      <c r="M4657" s="194" t="s">
        <v>1831</v>
      </c>
      <c r="N4657" s="2" t="s">
        <v>312</v>
      </c>
      <c r="O4657" s="195" t="s">
        <v>4632</v>
      </c>
    </row>
    <row r="4658" spans="1:15">
      <c r="A4658" s="7">
        <v>2018</v>
      </c>
      <c r="B4658" s="7" t="s">
        <v>56</v>
      </c>
      <c r="C4658" s="8">
        <f t="shared" si="143"/>
        <v>43165</v>
      </c>
      <c r="D4658" s="7">
        <v>9</v>
      </c>
      <c r="E4658" s="7" t="str">
        <f t="shared" si="142"/>
        <v>S10431659</v>
      </c>
      <c r="F4658" s="4">
        <v>43252</v>
      </c>
      <c r="G4658" s="2">
        <v>255</v>
      </c>
      <c r="H4658" s="2" t="s">
        <v>8145</v>
      </c>
      <c r="I4658" s="2" t="s">
        <v>8146</v>
      </c>
      <c r="J4658" s="2" t="s">
        <v>1601</v>
      </c>
      <c r="K4658" s="194" t="s">
        <v>17</v>
      </c>
      <c r="L4658" s="2">
        <v>52</v>
      </c>
      <c r="M4658" s="194" t="s">
        <v>1831</v>
      </c>
      <c r="N4658" s="2" t="s">
        <v>312</v>
      </c>
      <c r="O4658" s="195" t="s">
        <v>4632</v>
      </c>
    </row>
    <row r="4659" spans="1:15">
      <c r="A4659" s="7">
        <v>2018</v>
      </c>
      <c r="B4659" s="7" t="s">
        <v>56</v>
      </c>
      <c r="C4659" s="8">
        <f t="shared" si="143"/>
        <v>43165</v>
      </c>
      <c r="D4659" s="7">
        <v>10</v>
      </c>
      <c r="E4659" s="7" t="str">
        <f t="shared" si="142"/>
        <v>S104316510</v>
      </c>
      <c r="F4659" s="3" t="s">
        <v>151</v>
      </c>
      <c r="G4659" s="2">
        <v>253</v>
      </c>
      <c r="H4659" s="2" t="s">
        <v>8147</v>
      </c>
      <c r="I4659" s="2" t="s">
        <v>8144</v>
      </c>
      <c r="J4659" s="2" t="s">
        <v>1220</v>
      </c>
      <c r="K4659" s="194" t="s">
        <v>17</v>
      </c>
      <c r="L4659" s="2">
        <v>57</v>
      </c>
      <c r="M4659" s="194" t="s">
        <v>787</v>
      </c>
      <c r="N4659" s="2">
        <v>0</v>
      </c>
      <c r="O4659" s="195" t="s">
        <v>666</v>
      </c>
    </row>
    <row r="4660" spans="1:15">
      <c r="A4660" s="7">
        <v>2018</v>
      </c>
      <c r="B4660" s="7" t="s">
        <v>56</v>
      </c>
      <c r="C4660" s="8">
        <f t="shared" si="143"/>
        <v>43165</v>
      </c>
      <c r="D4660" s="7">
        <v>11</v>
      </c>
      <c r="E4660" s="7" t="str">
        <f t="shared" si="142"/>
        <v>S104316511</v>
      </c>
      <c r="F4660" s="3">
        <v>2019</v>
      </c>
      <c r="G4660" s="2">
        <v>205</v>
      </c>
      <c r="H4660" s="2" t="s">
        <v>8148</v>
      </c>
      <c r="I4660" s="2" t="s">
        <v>5144</v>
      </c>
      <c r="J4660" s="2" t="s">
        <v>3492</v>
      </c>
      <c r="K4660" s="194" t="s">
        <v>17</v>
      </c>
      <c r="L4660" s="2">
        <v>38</v>
      </c>
      <c r="M4660" s="194" t="s">
        <v>1248</v>
      </c>
      <c r="N4660" s="2" t="s">
        <v>472</v>
      </c>
      <c r="O4660" s="195" t="s">
        <v>2527</v>
      </c>
    </row>
    <row r="4661" spans="1:15">
      <c r="A4661" s="7">
        <v>2018</v>
      </c>
      <c r="B4661" s="7" t="s">
        <v>56</v>
      </c>
      <c r="C4661" s="8">
        <f t="shared" si="143"/>
        <v>43165</v>
      </c>
      <c r="D4661" s="7">
        <v>12</v>
      </c>
      <c r="E4661" s="7" t="str">
        <f t="shared" si="142"/>
        <v>S104316512</v>
      </c>
      <c r="F4661" s="3">
        <v>2020</v>
      </c>
      <c r="G4661" s="2">
        <v>160</v>
      </c>
      <c r="H4661" s="2" t="s">
        <v>8149</v>
      </c>
      <c r="I4661" s="2" t="s">
        <v>8150</v>
      </c>
      <c r="J4661" s="2" t="s">
        <v>448</v>
      </c>
      <c r="K4661" s="194" t="s">
        <v>17</v>
      </c>
      <c r="L4661" s="2">
        <v>35</v>
      </c>
      <c r="M4661" s="194" t="s">
        <v>792</v>
      </c>
      <c r="N4661" s="2" t="s">
        <v>692</v>
      </c>
      <c r="O4661" s="195">
        <v>50</v>
      </c>
    </row>
    <row r="4662" spans="1:15">
      <c r="A4662" s="7">
        <v>2018</v>
      </c>
      <c r="B4662" s="7" t="s">
        <v>56</v>
      </c>
      <c r="C4662" s="8">
        <f t="shared" si="143"/>
        <v>43165</v>
      </c>
      <c r="D4662" s="7">
        <v>13</v>
      </c>
      <c r="E4662" s="7" t="str">
        <f t="shared" si="142"/>
        <v>S104316513</v>
      </c>
      <c r="F4662" s="3">
        <v>2021</v>
      </c>
      <c r="G4662" s="2">
        <v>155</v>
      </c>
      <c r="H4662" s="2" t="s">
        <v>699</v>
      </c>
      <c r="I4662" s="2" t="s">
        <v>5989</v>
      </c>
      <c r="J4662" s="2" t="s">
        <v>1309</v>
      </c>
      <c r="K4662" s="194" t="s">
        <v>17</v>
      </c>
      <c r="L4662" s="2">
        <v>32</v>
      </c>
      <c r="M4662" s="194" t="s">
        <v>301</v>
      </c>
      <c r="N4662" s="2" t="s">
        <v>1805</v>
      </c>
      <c r="O4662" s="195" t="s">
        <v>681</v>
      </c>
    </row>
    <row r="4663" spans="1:15" ht="15.75" thickBot="1">
      <c r="A4663" s="7">
        <v>2018</v>
      </c>
      <c r="B4663" s="7" t="s">
        <v>56</v>
      </c>
      <c r="C4663" s="8">
        <f t="shared" si="143"/>
        <v>43165</v>
      </c>
      <c r="D4663" s="7">
        <v>14</v>
      </c>
      <c r="E4663" s="7" t="str">
        <f t="shared" si="142"/>
        <v>S104316514</v>
      </c>
      <c r="F4663" s="5">
        <v>2022</v>
      </c>
      <c r="G4663" s="6">
        <v>155</v>
      </c>
      <c r="H4663" s="6" t="s">
        <v>8151</v>
      </c>
      <c r="I4663" s="6" t="s">
        <v>5832</v>
      </c>
      <c r="J4663" s="6" t="s">
        <v>795</v>
      </c>
      <c r="K4663" s="196" t="s">
        <v>17</v>
      </c>
      <c r="L4663" s="6">
        <v>25</v>
      </c>
      <c r="M4663" s="196">
        <v>25</v>
      </c>
      <c r="N4663" s="6" t="s">
        <v>701</v>
      </c>
      <c r="O4663" s="197" t="s">
        <v>529</v>
      </c>
    </row>
    <row r="4664" spans="1:15" ht="16.5" thickTop="1" thickBot="1">
      <c r="A4664" s="7">
        <v>2018</v>
      </c>
      <c r="B4664" s="7" t="s">
        <v>56</v>
      </c>
      <c r="C4664" s="8">
        <f t="shared" si="143"/>
        <v>43165</v>
      </c>
      <c r="D4664" s="7">
        <v>15</v>
      </c>
      <c r="E4664" s="7" t="str">
        <f t="shared" si="142"/>
        <v>S104316515</v>
      </c>
      <c r="F4664" s="1" t="s">
        <v>15</v>
      </c>
    </row>
    <row r="4665" spans="1:15" ht="16.5" thickTop="1" thickBot="1">
      <c r="A4665" s="7">
        <v>2018</v>
      </c>
      <c r="B4665" s="7" t="s">
        <v>56</v>
      </c>
      <c r="C4665" s="8">
        <f t="shared" si="143"/>
        <v>43165</v>
      </c>
      <c r="D4665" s="7">
        <v>16</v>
      </c>
      <c r="E4665" s="7" t="str">
        <f t="shared" si="142"/>
        <v>S104316516</v>
      </c>
      <c r="F4665" s="338" t="s">
        <v>1</v>
      </c>
      <c r="G4665" s="341" t="s">
        <v>2</v>
      </c>
      <c r="H4665" s="342"/>
      <c r="I4665" s="342"/>
      <c r="J4665" s="343"/>
      <c r="K4665" s="344" t="s">
        <v>3</v>
      </c>
      <c r="L4665" s="343"/>
      <c r="M4665" s="344" t="s">
        <v>144</v>
      </c>
      <c r="N4665" s="342"/>
      <c r="O4665" s="342"/>
    </row>
    <row r="4666" spans="1:15" ht="18" customHeight="1" thickBot="1">
      <c r="A4666" s="7">
        <v>2018</v>
      </c>
      <c r="B4666" s="7" t="s">
        <v>56</v>
      </c>
      <c r="C4666" s="8">
        <f t="shared" si="143"/>
        <v>43165</v>
      </c>
      <c r="D4666" s="7">
        <v>17</v>
      </c>
      <c r="E4666" s="7" t="str">
        <f t="shared" si="142"/>
        <v>S104316517</v>
      </c>
      <c r="F4666" s="339"/>
      <c r="G4666" s="345" t="s">
        <v>5</v>
      </c>
      <c r="H4666" s="347" t="s">
        <v>145</v>
      </c>
      <c r="I4666" s="348"/>
      <c r="J4666" s="349"/>
      <c r="K4666" s="350" t="s">
        <v>6</v>
      </c>
      <c r="L4666" s="352" t="s">
        <v>7</v>
      </c>
      <c r="M4666" s="350" t="s">
        <v>8</v>
      </c>
      <c r="N4666" s="354" t="s">
        <v>146</v>
      </c>
      <c r="O4666" s="356" t="s">
        <v>147</v>
      </c>
    </row>
    <row r="4667" spans="1:15" ht="15.75" thickBot="1">
      <c r="A4667" s="7">
        <v>2018</v>
      </c>
      <c r="B4667" s="7" t="s">
        <v>56</v>
      </c>
      <c r="C4667" s="8">
        <f t="shared" si="143"/>
        <v>43165</v>
      </c>
      <c r="D4667" s="7">
        <v>18</v>
      </c>
      <c r="E4667" s="7" t="str">
        <f t="shared" si="142"/>
        <v>S104316518</v>
      </c>
      <c r="F4667" s="340"/>
      <c r="G4667" s="346"/>
      <c r="H4667" s="191" t="s">
        <v>9</v>
      </c>
      <c r="I4667" s="192" t="s">
        <v>18</v>
      </c>
      <c r="J4667" s="193" t="s">
        <v>11</v>
      </c>
      <c r="K4667" s="351"/>
      <c r="L4667" s="353"/>
      <c r="M4667" s="351"/>
      <c r="N4667" s="355"/>
      <c r="O4667" s="357"/>
    </row>
    <row r="4668" spans="1:15">
      <c r="A4668" s="7">
        <v>2018</v>
      </c>
      <c r="B4668" s="7" t="s">
        <v>56</v>
      </c>
      <c r="C4668" s="8">
        <f t="shared" si="143"/>
        <v>43165</v>
      </c>
      <c r="D4668" s="7">
        <v>19</v>
      </c>
      <c r="E4668" s="7" t="str">
        <f t="shared" si="142"/>
        <v>S104316519</v>
      </c>
      <c r="F4668" s="3" t="s">
        <v>16</v>
      </c>
      <c r="G4668" s="2">
        <v>45</v>
      </c>
      <c r="H4668" s="2" t="s">
        <v>8152</v>
      </c>
      <c r="I4668" s="2" t="s">
        <v>8153</v>
      </c>
      <c r="J4668" s="2" t="s">
        <v>1963</v>
      </c>
      <c r="K4668" s="194" t="s">
        <v>17</v>
      </c>
      <c r="L4668" s="2">
        <v>52</v>
      </c>
      <c r="M4668" s="194">
        <v>55</v>
      </c>
      <c r="N4668" s="2">
        <v>25</v>
      </c>
      <c r="O4668" s="195">
        <v>20</v>
      </c>
    </row>
    <row r="4669" spans="1:15">
      <c r="A4669" s="7">
        <v>2018</v>
      </c>
      <c r="B4669" s="7" t="s">
        <v>56</v>
      </c>
      <c r="C4669" s="8">
        <f t="shared" si="143"/>
        <v>43165</v>
      </c>
      <c r="D4669" s="7">
        <v>20</v>
      </c>
      <c r="E4669" s="7" t="str">
        <f t="shared" si="142"/>
        <v>S104316520</v>
      </c>
      <c r="F4669" s="4">
        <v>43160</v>
      </c>
      <c r="G4669" s="2">
        <v>277</v>
      </c>
      <c r="H4669" s="2" t="s">
        <v>8154</v>
      </c>
      <c r="I4669" s="2" t="s">
        <v>8155</v>
      </c>
      <c r="J4669" s="2" t="s">
        <v>448</v>
      </c>
      <c r="K4669" s="194" t="s">
        <v>17</v>
      </c>
      <c r="L4669" s="2">
        <v>48</v>
      </c>
      <c r="M4669" s="194" t="s">
        <v>484</v>
      </c>
      <c r="N4669" s="2" t="s">
        <v>423</v>
      </c>
      <c r="O4669" s="195">
        <v>50</v>
      </c>
    </row>
    <row r="4670" spans="1:15">
      <c r="A4670" s="7">
        <v>2018</v>
      </c>
      <c r="B4670" s="7" t="s">
        <v>56</v>
      </c>
      <c r="C4670" s="8">
        <f t="shared" si="143"/>
        <v>43165</v>
      </c>
      <c r="D4670" s="7">
        <v>21</v>
      </c>
      <c r="E4670" s="7" t="str">
        <f t="shared" si="142"/>
        <v>S104316521</v>
      </c>
      <c r="F4670" s="4">
        <v>43191</v>
      </c>
      <c r="G4670" s="2">
        <v>284</v>
      </c>
      <c r="H4670" s="2" t="s">
        <v>8156</v>
      </c>
      <c r="I4670" s="2" t="s">
        <v>8157</v>
      </c>
      <c r="J4670" s="2" t="s">
        <v>4953</v>
      </c>
      <c r="K4670" s="194" t="s">
        <v>17</v>
      </c>
      <c r="L4670" s="2">
        <v>49</v>
      </c>
      <c r="M4670" s="194">
        <v>70</v>
      </c>
      <c r="N4670" s="2">
        <v>15</v>
      </c>
      <c r="O4670" s="195">
        <v>15</v>
      </c>
    </row>
    <row r="4671" spans="1:15">
      <c r="A4671" s="7">
        <v>2018</v>
      </c>
      <c r="B4671" s="7" t="s">
        <v>56</v>
      </c>
      <c r="C4671" s="8">
        <f t="shared" si="143"/>
        <v>43165</v>
      </c>
      <c r="D4671" s="7">
        <v>22</v>
      </c>
      <c r="E4671" s="7" t="str">
        <f t="shared" si="142"/>
        <v>S104316522</v>
      </c>
      <c r="F4671" s="4">
        <v>43221</v>
      </c>
      <c r="G4671" s="2">
        <v>300</v>
      </c>
      <c r="H4671" s="2" t="s">
        <v>8158</v>
      </c>
      <c r="I4671" s="2">
        <v>292</v>
      </c>
      <c r="J4671" s="2" t="s">
        <v>2321</v>
      </c>
      <c r="K4671" s="194" t="s">
        <v>17</v>
      </c>
      <c r="L4671" s="2">
        <v>46</v>
      </c>
      <c r="M4671" s="194">
        <v>15</v>
      </c>
      <c r="N4671" s="2">
        <v>25</v>
      </c>
      <c r="O4671" s="195">
        <v>60</v>
      </c>
    </row>
    <row r="4672" spans="1:15">
      <c r="A4672" s="7">
        <v>2018</v>
      </c>
      <c r="B4672" s="7" t="s">
        <v>56</v>
      </c>
      <c r="C4672" s="8">
        <f t="shared" si="143"/>
        <v>43165</v>
      </c>
      <c r="D4672" s="7">
        <v>23</v>
      </c>
      <c r="E4672" s="7" t="str">
        <f t="shared" si="142"/>
        <v>S104316523</v>
      </c>
      <c r="F4672" s="4">
        <v>43252</v>
      </c>
      <c r="G4672" s="2">
        <v>300</v>
      </c>
      <c r="H4672" s="2" t="s">
        <v>8159</v>
      </c>
      <c r="I4672" s="2" t="s">
        <v>8160</v>
      </c>
      <c r="J4672" s="2" t="s">
        <v>331</v>
      </c>
      <c r="K4672" s="194" t="s">
        <v>17</v>
      </c>
      <c r="L4672" s="2">
        <v>45</v>
      </c>
      <c r="M4672" s="194">
        <v>15</v>
      </c>
      <c r="N4672" s="2">
        <v>25</v>
      </c>
      <c r="O4672" s="195">
        <v>60</v>
      </c>
    </row>
    <row r="4673" spans="1:15">
      <c r="A4673" s="7">
        <v>2018</v>
      </c>
      <c r="B4673" s="7" t="s">
        <v>56</v>
      </c>
      <c r="C4673" s="8">
        <f t="shared" si="143"/>
        <v>43165</v>
      </c>
      <c r="D4673" s="7">
        <v>24</v>
      </c>
      <c r="E4673" s="7" t="str">
        <f t="shared" si="142"/>
        <v>S104316524</v>
      </c>
      <c r="F4673" s="3" t="s">
        <v>151</v>
      </c>
      <c r="G4673" s="2">
        <v>305</v>
      </c>
      <c r="H4673" s="2" t="s">
        <v>8161</v>
      </c>
      <c r="I4673" s="2" t="s">
        <v>8162</v>
      </c>
      <c r="J4673" s="2" t="s">
        <v>2780</v>
      </c>
      <c r="K4673" s="194" t="s">
        <v>17</v>
      </c>
      <c r="L4673" s="2">
        <v>45</v>
      </c>
      <c r="M4673" s="194" t="s">
        <v>730</v>
      </c>
      <c r="N4673" s="2" t="s">
        <v>1715</v>
      </c>
      <c r="O4673" s="195" t="s">
        <v>1913</v>
      </c>
    </row>
    <row r="4674" spans="1:15">
      <c r="A4674" s="7">
        <v>2018</v>
      </c>
      <c r="B4674" s="7" t="s">
        <v>56</v>
      </c>
      <c r="C4674" s="8">
        <f t="shared" si="143"/>
        <v>43165</v>
      </c>
      <c r="D4674" s="7">
        <v>25</v>
      </c>
      <c r="E4674" s="7" t="str">
        <f t="shared" si="142"/>
        <v>S104316525</v>
      </c>
      <c r="F4674" s="3">
        <v>2019</v>
      </c>
      <c r="G4674" s="2">
        <v>265</v>
      </c>
      <c r="H4674" s="2" t="s">
        <v>8163</v>
      </c>
      <c r="I4674" s="2" t="s">
        <v>8164</v>
      </c>
      <c r="J4674" s="2" t="s">
        <v>961</v>
      </c>
      <c r="K4674" s="194" t="s">
        <v>17</v>
      </c>
      <c r="L4674" s="2">
        <v>35</v>
      </c>
      <c r="M4674" s="194" t="s">
        <v>625</v>
      </c>
      <c r="N4674" s="2" t="s">
        <v>735</v>
      </c>
      <c r="O4674" s="195" t="s">
        <v>1255</v>
      </c>
    </row>
    <row r="4675" spans="1:15">
      <c r="A4675" s="7">
        <v>2018</v>
      </c>
      <c r="B4675" s="7" t="s">
        <v>56</v>
      </c>
      <c r="C4675" s="8">
        <f t="shared" si="143"/>
        <v>43165</v>
      </c>
      <c r="D4675" s="7">
        <v>26</v>
      </c>
      <c r="E4675" s="7" t="str">
        <f t="shared" si="142"/>
        <v>S104316526</v>
      </c>
      <c r="F4675" s="3">
        <v>2020</v>
      </c>
      <c r="G4675" s="2">
        <v>210</v>
      </c>
      <c r="H4675" s="2" t="s">
        <v>6377</v>
      </c>
      <c r="I4675" s="2" t="s">
        <v>8165</v>
      </c>
      <c r="J4675" s="2" t="s">
        <v>5015</v>
      </c>
      <c r="K4675" s="194" t="s">
        <v>17</v>
      </c>
      <c r="L4675" s="2">
        <v>33</v>
      </c>
      <c r="M4675" s="194" t="s">
        <v>1229</v>
      </c>
      <c r="N4675" s="2" t="s">
        <v>301</v>
      </c>
      <c r="O4675" s="195" t="s">
        <v>1795</v>
      </c>
    </row>
    <row r="4676" spans="1:15">
      <c r="A4676" s="7">
        <v>2018</v>
      </c>
      <c r="B4676" s="7" t="s">
        <v>56</v>
      </c>
      <c r="C4676" s="8">
        <f t="shared" si="143"/>
        <v>43165</v>
      </c>
      <c r="D4676" s="7">
        <v>27</v>
      </c>
      <c r="E4676" s="7" t="str">
        <f t="shared" si="142"/>
        <v>S104316527</v>
      </c>
      <c r="F4676" s="3">
        <v>2021</v>
      </c>
      <c r="G4676" s="2">
        <v>200</v>
      </c>
      <c r="H4676" s="2" t="s">
        <v>8166</v>
      </c>
      <c r="I4676" s="2" t="s">
        <v>6668</v>
      </c>
      <c r="J4676" s="2" t="s">
        <v>665</v>
      </c>
      <c r="K4676" s="194" t="s">
        <v>17</v>
      </c>
      <c r="L4676" s="2">
        <v>32</v>
      </c>
      <c r="M4676" s="194" t="s">
        <v>625</v>
      </c>
      <c r="N4676" s="2" t="s">
        <v>626</v>
      </c>
      <c r="O4676" s="195" t="s">
        <v>627</v>
      </c>
    </row>
    <row r="4677" spans="1:15" ht="15.75" thickBot="1">
      <c r="A4677" s="7">
        <v>2018</v>
      </c>
      <c r="B4677" s="7" t="s">
        <v>56</v>
      </c>
      <c r="C4677" s="8">
        <f t="shared" si="143"/>
        <v>43165</v>
      </c>
      <c r="D4677" s="7">
        <v>28</v>
      </c>
      <c r="E4677" s="7" t="str">
        <f t="shared" si="142"/>
        <v>S104316528</v>
      </c>
      <c r="F4677" s="5">
        <v>2022</v>
      </c>
      <c r="G4677" s="6">
        <v>200</v>
      </c>
      <c r="H4677" s="6" t="s">
        <v>8167</v>
      </c>
      <c r="I4677" s="6" t="s">
        <v>1053</v>
      </c>
      <c r="J4677" s="6" t="s">
        <v>680</v>
      </c>
      <c r="K4677" s="196" t="s">
        <v>17</v>
      </c>
      <c r="L4677" s="6">
        <v>27</v>
      </c>
      <c r="M4677" s="196" t="s">
        <v>1501</v>
      </c>
      <c r="N4677" s="6" t="s">
        <v>626</v>
      </c>
      <c r="O4677" s="197" t="s">
        <v>586</v>
      </c>
    </row>
    <row r="4678" spans="1:15" ht="16.5" thickTop="1" thickBot="1">
      <c r="A4678" s="7">
        <v>2018</v>
      </c>
      <c r="B4678" s="7" t="s">
        <v>55</v>
      </c>
      <c r="C4678" s="8">
        <f>C4677+7</f>
        <v>43172</v>
      </c>
      <c r="D4678" s="7">
        <v>1</v>
      </c>
      <c r="E4678" s="7" t="str">
        <f t="shared" ref="E4678:E4733" si="144">B4678&amp;C4678&amp;D4678</f>
        <v>S11431721</v>
      </c>
      <c r="F4678" s="1" t="s">
        <v>0</v>
      </c>
    </row>
    <row r="4679" spans="1:15" ht="16.5" thickTop="1" thickBot="1">
      <c r="A4679" s="7">
        <v>2018</v>
      </c>
      <c r="B4679" s="7" t="s">
        <v>55</v>
      </c>
      <c r="C4679" s="8">
        <f>C4678</f>
        <v>43172</v>
      </c>
      <c r="D4679" s="7">
        <v>2</v>
      </c>
      <c r="E4679" s="7" t="str">
        <f t="shared" si="144"/>
        <v>S11431722</v>
      </c>
      <c r="F4679" s="338" t="s">
        <v>1</v>
      </c>
      <c r="G4679" s="341" t="s">
        <v>2</v>
      </c>
      <c r="H4679" s="342"/>
      <c r="I4679" s="342"/>
      <c r="J4679" s="343"/>
      <c r="K4679" s="344" t="s">
        <v>3</v>
      </c>
      <c r="L4679" s="343"/>
      <c r="M4679" s="344" t="s">
        <v>144</v>
      </c>
      <c r="N4679" s="342"/>
      <c r="O4679" s="342"/>
    </row>
    <row r="4680" spans="1:15" ht="18" customHeight="1" thickBot="1">
      <c r="A4680" s="7">
        <v>2018</v>
      </c>
      <c r="B4680" s="7" t="s">
        <v>55</v>
      </c>
      <c r="C4680" s="8">
        <f t="shared" ref="C4680:C4705" si="145">C4679</f>
        <v>43172</v>
      </c>
      <c r="D4680" s="7">
        <v>3</v>
      </c>
      <c r="E4680" s="7" t="str">
        <f t="shared" si="144"/>
        <v>S11431723</v>
      </c>
      <c r="F4680" s="339"/>
      <c r="G4680" s="345" t="s">
        <v>5</v>
      </c>
      <c r="H4680" s="347" t="s">
        <v>145</v>
      </c>
      <c r="I4680" s="348"/>
      <c r="J4680" s="349"/>
      <c r="K4680" s="350" t="s">
        <v>6</v>
      </c>
      <c r="L4680" s="352" t="s">
        <v>7</v>
      </c>
      <c r="M4680" s="350" t="s">
        <v>8</v>
      </c>
      <c r="N4680" s="354" t="s">
        <v>146</v>
      </c>
      <c r="O4680" s="356" t="s">
        <v>147</v>
      </c>
    </row>
    <row r="4681" spans="1:15" ht="15.75" thickBot="1">
      <c r="A4681" s="7">
        <v>2018</v>
      </c>
      <c r="B4681" s="7" t="s">
        <v>55</v>
      </c>
      <c r="C4681" s="8">
        <f t="shared" si="145"/>
        <v>43172</v>
      </c>
      <c r="D4681" s="7">
        <v>4</v>
      </c>
      <c r="E4681" s="7" t="str">
        <f t="shared" si="144"/>
        <v>S11431724</v>
      </c>
      <c r="F4681" s="340"/>
      <c r="G4681" s="346"/>
      <c r="H4681" s="191" t="s">
        <v>9</v>
      </c>
      <c r="I4681" s="192" t="s">
        <v>18</v>
      </c>
      <c r="J4681" s="193" t="s">
        <v>11</v>
      </c>
      <c r="K4681" s="351"/>
      <c r="L4681" s="353"/>
      <c r="M4681" s="351"/>
      <c r="N4681" s="355"/>
      <c r="O4681" s="357"/>
    </row>
    <row r="4682" spans="1:15">
      <c r="A4682" s="7">
        <v>2018</v>
      </c>
      <c r="B4682" s="7" t="s">
        <v>55</v>
      </c>
      <c r="C4682" s="8">
        <f t="shared" si="145"/>
        <v>43172</v>
      </c>
      <c r="D4682" s="7">
        <v>5</v>
      </c>
      <c r="E4682" s="7" t="str">
        <f t="shared" si="144"/>
        <v>S11431725</v>
      </c>
      <c r="F4682" s="3" t="s">
        <v>12</v>
      </c>
      <c r="G4682" s="2">
        <v>-8</v>
      </c>
      <c r="H4682" s="2" t="s">
        <v>8168</v>
      </c>
      <c r="I4682" s="2" t="s">
        <v>8169</v>
      </c>
      <c r="J4682" s="2" t="s">
        <v>4000</v>
      </c>
      <c r="K4682" s="194" t="s">
        <v>17</v>
      </c>
      <c r="L4682" s="2">
        <v>56</v>
      </c>
      <c r="M4682" s="194">
        <v>75</v>
      </c>
      <c r="N4682" s="2" t="s">
        <v>1229</v>
      </c>
      <c r="O4682" s="195" t="s">
        <v>343</v>
      </c>
    </row>
    <row r="4683" spans="1:15">
      <c r="A4683" s="7">
        <v>2018</v>
      </c>
      <c r="B4683" s="7" t="s">
        <v>55</v>
      </c>
      <c r="C4683" s="8">
        <f t="shared" si="145"/>
        <v>43172</v>
      </c>
      <c r="D4683" s="7">
        <v>6</v>
      </c>
      <c r="E4683" s="7" t="str">
        <f t="shared" si="144"/>
        <v>S11431726</v>
      </c>
      <c r="F4683" s="4">
        <v>43160</v>
      </c>
      <c r="G4683" s="2">
        <v>230</v>
      </c>
      <c r="H4683" s="2" t="s">
        <v>8170</v>
      </c>
      <c r="I4683" s="2" t="s">
        <v>8171</v>
      </c>
      <c r="J4683" s="2" t="s">
        <v>2136</v>
      </c>
      <c r="K4683" s="194" t="s">
        <v>17</v>
      </c>
      <c r="L4683" s="2">
        <v>60</v>
      </c>
      <c r="M4683" s="194" t="s">
        <v>1677</v>
      </c>
      <c r="N4683" s="2" t="s">
        <v>735</v>
      </c>
      <c r="O4683" s="195" t="s">
        <v>1501</v>
      </c>
    </row>
    <row r="4684" spans="1:15">
      <c r="A4684" s="7">
        <v>2018</v>
      </c>
      <c r="B4684" s="7" t="s">
        <v>55</v>
      </c>
      <c r="C4684" s="8">
        <f t="shared" si="145"/>
        <v>43172</v>
      </c>
      <c r="D4684" s="7">
        <v>7</v>
      </c>
      <c r="E4684" s="7" t="str">
        <f t="shared" si="144"/>
        <v>S11431727</v>
      </c>
      <c r="F4684" s="4">
        <v>43191</v>
      </c>
      <c r="G4684" s="2">
        <v>236</v>
      </c>
      <c r="H4684" s="2" t="s">
        <v>8172</v>
      </c>
      <c r="I4684" s="2" t="s">
        <v>8173</v>
      </c>
      <c r="J4684" s="2" t="s">
        <v>2222</v>
      </c>
      <c r="K4684" s="194" t="s">
        <v>17</v>
      </c>
      <c r="L4684" s="2">
        <v>60</v>
      </c>
      <c r="M4684" s="194" t="s">
        <v>666</v>
      </c>
      <c r="N4684" s="2" t="s">
        <v>1248</v>
      </c>
      <c r="O4684" s="195" t="s">
        <v>1138</v>
      </c>
    </row>
    <row r="4685" spans="1:15">
      <c r="A4685" s="7">
        <v>2018</v>
      </c>
      <c r="B4685" s="7" t="s">
        <v>55</v>
      </c>
      <c r="C4685" s="8">
        <f t="shared" si="145"/>
        <v>43172</v>
      </c>
      <c r="D4685" s="7">
        <v>8</v>
      </c>
      <c r="E4685" s="7" t="str">
        <f t="shared" si="144"/>
        <v>S11431728</v>
      </c>
      <c r="F4685" s="4">
        <v>43221</v>
      </c>
      <c r="G4685" s="2">
        <v>255</v>
      </c>
      <c r="H4685" s="2" t="s">
        <v>8174</v>
      </c>
      <c r="I4685" s="2" t="s">
        <v>8175</v>
      </c>
      <c r="J4685" s="2" t="s">
        <v>2375</v>
      </c>
      <c r="K4685" s="194" t="s">
        <v>17</v>
      </c>
      <c r="L4685" s="2">
        <v>54</v>
      </c>
      <c r="M4685" s="194">
        <v>24</v>
      </c>
      <c r="N4685" s="2">
        <v>16</v>
      </c>
      <c r="O4685" s="195">
        <v>60</v>
      </c>
    </row>
    <row r="4686" spans="1:15">
      <c r="A4686" s="7">
        <v>2018</v>
      </c>
      <c r="B4686" s="7" t="s">
        <v>55</v>
      </c>
      <c r="C4686" s="8">
        <f t="shared" si="145"/>
        <v>43172</v>
      </c>
      <c r="D4686" s="7">
        <v>9</v>
      </c>
      <c r="E4686" s="7" t="str">
        <f t="shared" si="144"/>
        <v>S11431729</v>
      </c>
      <c r="F4686" s="4">
        <v>43252</v>
      </c>
      <c r="G4686" s="2">
        <v>255</v>
      </c>
      <c r="H4686" s="2" t="s">
        <v>8176</v>
      </c>
      <c r="I4686" s="2" t="s">
        <v>8177</v>
      </c>
      <c r="J4686" s="2" t="s">
        <v>2667</v>
      </c>
      <c r="K4686" s="194" t="s">
        <v>17</v>
      </c>
      <c r="L4686" s="2">
        <v>51</v>
      </c>
      <c r="M4686" s="194">
        <v>12</v>
      </c>
      <c r="N4686" s="2">
        <v>32</v>
      </c>
      <c r="O4686" s="195">
        <v>56</v>
      </c>
    </row>
    <row r="4687" spans="1:15">
      <c r="A4687" s="7">
        <v>2018</v>
      </c>
      <c r="B4687" s="7" t="s">
        <v>55</v>
      </c>
      <c r="C4687" s="8">
        <f t="shared" si="145"/>
        <v>43172</v>
      </c>
      <c r="D4687" s="7">
        <v>10</v>
      </c>
      <c r="E4687" s="7" t="str">
        <f t="shared" si="144"/>
        <v>S114317210</v>
      </c>
      <c r="F4687" s="3" t="s">
        <v>151</v>
      </c>
      <c r="G4687" s="2">
        <v>255</v>
      </c>
      <c r="H4687" s="2" t="s">
        <v>8178</v>
      </c>
      <c r="I4687" s="2" t="s">
        <v>8179</v>
      </c>
      <c r="J4687" s="2" t="s">
        <v>3760</v>
      </c>
      <c r="K4687" s="194" t="s">
        <v>17</v>
      </c>
      <c r="L4687" s="2">
        <v>58</v>
      </c>
      <c r="M4687" s="194" t="s">
        <v>787</v>
      </c>
      <c r="N4687" s="2" t="s">
        <v>303</v>
      </c>
      <c r="O4687" s="195" t="s">
        <v>1952</v>
      </c>
    </row>
    <row r="4688" spans="1:15">
      <c r="A4688" s="7">
        <v>2018</v>
      </c>
      <c r="B4688" s="7" t="s">
        <v>55</v>
      </c>
      <c r="C4688" s="8">
        <f t="shared" si="145"/>
        <v>43172</v>
      </c>
      <c r="D4688" s="7">
        <v>11</v>
      </c>
      <c r="E4688" s="7" t="str">
        <f t="shared" si="144"/>
        <v>S114317211</v>
      </c>
      <c r="F4688" s="3">
        <v>2019</v>
      </c>
      <c r="G4688" s="2">
        <v>210</v>
      </c>
      <c r="H4688" s="2" t="s">
        <v>8180</v>
      </c>
      <c r="I4688" s="2" t="s">
        <v>8181</v>
      </c>
      <c r="J4688" s="2" t="s">
        <v>5943</v>
      </c>
      <c r="K4688" s="194" t="s">
        <v>17</v>
      </c>
      <c r="L4688" s="2">
        <v>41</v>
      </c>
      <c r="M4688" s="194">
        <v>0</v>
      </c>
      <c r="N4688" s="2" t="s">
        <v>1715</v>
      </c>
      <c r="O4688" s="195" t="s">
        <v>4409</v>
      </c>
    </row>
    <row r="4689" spans="1:15">
      <c r="A4689" s="7">
        <v>2018</v>
      </c>
      <c r="B4689" s="7" t="s">
        <v>55</v>
      </c>
      <c r="C4689" s="8">
        <f t="shared" si="145"/>
        <v>43172</v>
      </c>
      <c r="D4689" s="7">
        <v>12</v>
      </c>
      <c r="E4689" s="7" t="str">
        <f t="shared" si="144"/>
        <v>S114317212</v>
      </c>
      <c r="F4689" s="3">
        <v>2020</v>
      </c>
      <c r="G4689" s="2">
        <v>170</v>
      </c>
      <c r="H4689" s="2" t="s">
        <v>5918</v>
      </c>
      <c r="I4689" s="2" t="s">
        <v>3569</v>
      </c>
      <c r="J4689" s="2" t="s">
        <v>604</v>
      </c>
      <c r="K4689" s="194" t="s">
        <v>17</v>
      </c>
      <c r="L4689" s="2">
        <v>36</v>
      </c>
      <c r="M4689" s="194" t="s">
        <v>1684</v>
      </c>
      <c r="N4689" s="2" t="s">
        <v>697</v>
      </c>
      <c r="O4689" s="195">
        <v>50</v>
      </c>
    </row>
    <row r="4690" spans="1:15">
      <c r="A4690" s="7">
        <v>2018</v>
      </c>
      <c r="B4690" s="7" t="s">
        <v>55</v>
      </c>
      <c r="C4690" s="8">
        <f t="shared" si="145"/>
        <v>43172</v>
      </c>
      <c r="D4690" s="7">
        <v>13</v>
      </c>
      <c r="E4690" s="7" t="str">
        <f t="shared" si="144"/>
        <v>S114317213</v>
      </c>
      <c r="F4690" s="3">
        <v>2021</v>
      </c>
      <c r="G4690" s="2">
        <v>155</v>
      </c>
      <c r="H4690" s="2" t="s">
        <v>8182</v>
      </c>
      <c r="I4690" s="2" t="s">
        <v>3354</v>
      </c>
      <c r="J4690" s="2" t="s">
        <v>966</v>
      </c>
      <c r="K4690" s="194" t="s">
        <v>17</v>
      </c>
      <c r="L4690" s="2">
        <v>32</v>
      </c>
      <c r="M4690" s="194" t="s">
        <v>333</v>
      </c>
      <c r="N4690" s="2" t="s">
        <v>783</v>
      </c>
      <c r="O4690" s="195" t="s">
        <v>768</v>
      </c>
    </row>
    <row r="4691" spans="1:15" ht="15.75" thickBot="1">
      <c r="A4691" s="7">
        <v>2018</v>
      </c>
      <c r="B4691" s="7" t="s">
        <v>55</v>
      </c>
      <c r="C4691" s="8">
        <f t="shared" si="145"/>
        <v>43172</v>
      </c>
      <c r="D4691" s="7">
        <v>14</v>
      </c>
      <c r="E4691" s="7" t="str">
        <f t="shared" si="144"/>
        <v>S114317214</v>
      </c>
      <c r="F4691" s="5">
        <v>2022</v>
      </c>
      <c r="G4691" s="6">
        <v>155</v>
      </c>
      <c r="H4691" s="6" t="s">
        <v>8183</v>
      </c>
      <c r="I4691" s="6" t="s">
        <v>8184</v>
      </c>
      <c r="J4691" s="6" t="s">
        <v>2115</v>
      </c>
      <c r="K4691" s="196" t="s">
        <v>17</v>
      </c>
      <c r="L4691" s="6">
        <v>27</v>
      </c>
      <c r="M4691" s="196" t="s">
        <v>303</v>
      </c>
      <c r="N4691" s="6" t="s">
        <v>600</v>
      </c>
      <c r="O4691" s="197" t="s">
        <v>819</v>
      </c>
    </row>
    <row r="4692" spans="1:15" ht="16.5" thickTop="1" thickBot="1">
      <c r="A4692" s="7">
        <v>2018</v>
      </c>
      <c r="B4692" s="7" t="s">
        <v>55</v>
      </c>
      <c r="C4692" s="8">
        <f t="shared" si="145"/>
        <v>43172</v>
      </c>
      <c r="D4692" s="7">
        <v>15</v>
      </c>
      <c r="E4692" s="7" t="str">
        <f t="shared" si="144"/>
        <v>S114317215</v>
      </c>
      <c r="F4692" s="1" t="s">
        <v>15</v>
      </c>
    </row>
    <row r="4693" spans="1:15" ht="16.5" thickTop="1" thickBot="1">
      <c r="A4693" s="7">
        <v>2018</v>
      </c>
      <c r="B4693" s="7" t="s">
        <v>55</v>
      </c>
      <c r="C4693" s="8">
        <f t="shared" si="145"/>
        <v>43172</v>
      </c>
      <c r="D4693" s="7">
        <v>16</v>
      </c>
      <c r="E4693" s="7" t="str">
        <f t="shared" si="144"/>
        <v>S114317216</v>
      </c>
      <c r="F4693" s="338" t="s">
        <v>1</v>
      </c>
      <c r="G4693" s="341" t="s">
        <v>2</v>
      </c>
      <c r="H4693" s="342"/>
      <c r="I4693" s="342"/>
      <c r="J4693" s="343"/>
      <c r="K4693" s="344" t="s">
        <v>3</v>
      </c>
      <c r="L4693" s="343"/>
      <c r="M4693" s="344" t="s">
        <v>144</v>
      </c>
      <c r="N4693" s="342"/>
      <c r="O4693" s="342"/>
    </row>
    <row r="4694" spans="1:15" ht="18" customHeight="1" thickBot="1">
      <c r="A4694" s="7">
        <v>2018</v>
      </c>
      <c r="B4694" s="7" t="s">
        <v>55</v>
      </c>
      <c r="C4694" s="8">
        <f t="shared" si="145"/>
        <v>43172</v>
      </c>
      <c r="D4694" s="7">
        <v>17</v>
      </c>
      <c r="E4694" s="7" t="str">
        <f t="shared" si="144"/>
        <v>S114317217</v>
      </c>
      <c r="F4694" s="339"/>
      <c r="G4694" s="345" t="s">
        <v>5</v>
      </c>
      <c r="H4694" s="347" t="s">
        <v>145</v>
      </c>
      <c r="I4694" s="348"/>
      <c r="J4694" s="349"/>
      <c r="K4694" s="350" t="s">
        <v>6</v>
      </c>
      <c r="L4694" s="352" t="s">
        <v>7</v>
      </c>
      <c r="M4694" s="350" t="s">
        <v>8</v>
      </c>
      <c r="N4694" s="354" t="s">
        <v>146</v>
      </c>
      <c r="O4694" s="356" t="s">
        <v>147</v>
      </c>
    </row>
    <row r="4695" spans="1:15" ht="15.75" thickBot="1">
      <c r="A4695" s="7">
        <v>2018</v>
      </c>
      <c r="B4695" s="7" t="s">
        <v>55</v>
      </c>
      <c r="C4695" s="8">
        <f t="shared" si="145"/>
        <v>43172</v>
      </c>
      <c r="D4695" s="7">
        <v>18</v>
      </c>
      <c r="E4695" s="7" t="str">
        <f t="shared" si="144"/>
        <v>S114317218</v>
      </c>
      <c r="F4695" s="340"/>
      <c r="G4695" s="346"/>
      <c r="H4695" s="191" t="s">
        <v>9</v>
      </c>
      <c r="I4695" s="192" t="s">
        <v>18</v>
      </c>
      <c r="J4695" s="193" t="s">
        <v>11</v>
      </c>
      <c r="K4695" s="351"/>
      <c r="L4695" s="353"/>
      <c r="M4695" s="351"/>
      <c r="N4695" s="355"/>
      <c r="O4695" s="357"/>
    </row>
    <row r="4696" spans="1:15">
      <c r="A4696" s="7">
        <v>2018</v>
      </c>
      <c r="B4696" s="7" t="s">
        <v>55</v>
      </c>
      <c r="C4696" s="8">
        <f t="shared" si="145"/>
        <v>43172</v>
      </c>
      <c r="D4696" s="7">
        <v>19</v>
      </c>
      <c r="E4696" s="7" t="str">
        <f t="shared" si="144"/>
        <v>S114317219</v>
      </c>
      <c r="F4696" s="3" t="s">
        <v>16</v>
      </c>
      <c r="G4696" s="2">
        <v>35</v>
      </c>
      <c r="H4696" s="2" t="s">
        <v>8185</v>
      </c>
      <c r="I4696" s="2" t="s">
        <v>8186</v>
      </c>
      <c r="J4696" s="2" t="s">
        <v>3230</v>
      </c>
      <c r="K4696" s="194" t="s">
        <v>17</v>
      </c>
      <c r="L4696" s="2">
        <v>51</v>
      </c>
      <c r="M4696" s="194" t="s">
        <v>301</v>
      </c>
      <c r="N4696" s="2" t="s">
        <v>3697</v>
      </c>
      <c r="O4696" s="195" t="s">
        <v>379</v>
      </c>
    </row>
    <row r="4697" spans="1:15">
      <c r="A4697" s="7">
        <v>2018</v>
      </c>
      <c r="B4697" s="7" t="s">
        <v>55</v>
      </c>
      <c r="C4697" s="8">
        <f t="shared" si="145"/>
        <v>43172</v>
      </c>
      <c r="D4697" s="7">
        <v>20</v>
      </c>
      <c r="E4697" s="7" t="str">
        <f t="shared" si="144"/>
        <v>S114317220</v>
      </c>
      <c r="F4697" s="4">
        <v>43160</v>
      </c>
      <c r="G4697" s="2">
        <v>265</v>
      </c>
      <c r="H4697" s="2" t="s">
        <v>8187</v>
      </c>
      <c r="I4697" s="2" t="s">
        <v>8188</v>
      </c>
      <c r="J4697" s="2" t="s">
        <v>4953</v>
      </c>
      <c r="K4697" s="194" t="s">
        <v>17</v>
      </c>
      <c r="L4697" s="2">
        <v>50</v>
      </c>
      <c r="M4697" s="194" t="s">
        <v>632</v>
      </c>
      <c r="N4697" s="2" t="s">
        <v>512</v>
      </c>
      <c r="O4697" s="195" t="s">
        <v>301</v>
      </c>
    </row>
    <row r="4698" spans="1:15">
      <c r="A4698" s="7">
        <v>2018</v>
      </c>
      <c r="B4698" s="7" t="s">
        <v>55</v>
      </c>
      <c r="C4698" s="8">
        <f t="shared" si="145"/>
        <v>43172</v>
      </c>
      <c r="D4698" s="7">
        <v>21</v>
      </c>
      <c r="E4698" s="7" t="str">
        <f t="shared" si="144"/>
        <v>S114317221</v>
      </c>
      <c r="F4698" s="4">
        <v>43191</v>
      </c>
      <c r="G4698" s="2">
        <v>276</v>
      </c>
      <c r="H4698" s="2" t="s">
        <v>8189</v>
      </c>
      <c r="I4698" s="2" t="s">
        <v>8190</v>
      </c>
      <c r="J4698" s="2" t="s">
        <v>4552</v>
      </c>
      <c r="K4698" s="194" t="s">
        <v>17</v>
      </c>
      <c r="L4698" s="2">
        <v>44</v>
      </c>
      <c r="M4698" s="194" t="s">
        <v>731</v>
      </c>
      <c r="N4698" s="2" t="s">
        <v>1831</v>
      </c>
      <c r="O4698" s="195" t="s">
        <v>1646</v>
      </c>
    </row>
    <row r="4699" spans="1:15">
      <c r="A4699" s="7">
        <v>2018</v>
      </c>
      <c r="B4699" s="7" t="s">
        <v>55</v>
      </c>
      <c r="C4699" s="8">
        <f t="shared" si="145"/>
        <v>43172</v>
      </c>
      <c r="D4699" s="7">
        <v>22</v>
      </c>
      <c r="E4699" s="7" t="str">
        <f t="shared" si="144"/>
        <v>S114317222</v>
      </c>
      <c r="F4699" s="4">
        <v>43221</v>
      </c>
      <c r="G4699" s="2">
        <v>300</v>
      </c>
      <c r="H4699" s="2" t="s">
        <v>8191</v>
      </c>
      <c r="I4699" s="2" t="s">
        <v>8192</v>
      </c>
      <c r="J4699" s="2" t="s">
        <v>728</v>
      </c>
      <c r="K4699" s="194" t="s">
        <v>17</v>
      </c>
      <c r="L4699" s="2">
        <v>42</v>
      </c>
      <c r="M4699" s="194">
        <v>20</v>
      </c>
      <c r="N4699" s="2">
        <v>5</v>
      </c>
      <c r="O4699" s="195">
        <v>75</v>
      </c>
    </row>
    <row r="4700" spans="1:15">
      <c r="A4700" s="7">
        <v>2018</v>
      </c>
      <c r="B4700" s="7" t="s">
        <v>55</v>
      </c>
      <c r="C4700" s="8">
        <f t="shared" si="145"/>
        <v>43172</v>
      </c>
      <c r="D4700" s="7">
        <v>23</v>
      </c>
      <c r="E4700" s="7" t="str">
        <f t="shared" si="144"/>
        <v>S114317223</v>
      </c>
      <c r="F4700" s="4">
        <v>43252</v>
      </c>
      <c r="G4700" s="2">
        <v>300</v>
      </c>
      <c r="H4700" s="2" t="s">
        <v>8193</v>
      </c>
      <c r="I4700" s="2" t="s">
        <v>1845</v>
      </c>
      <c r="J4700" s="2" t="s">
        <v>6028</v>
      </c>
      <c r="K4700" s="194" t="s">
        <v>17</v>
      </c>
      <c r="L4700" s="2">
        <v>42</v>
      </c>
      <c r="M4700" s="194">
        <v>30</v>
      </c>
      <c r="N4700" s="2">
        <v>15</v>
      </c>
      <c r="O4700" s="195">
        <v>55</v>
      </c>
    </row>
    <row r="4701" spans="1:15">
      <c r="A4701" s="7">
        <v>2018</v>
      </c>
      <c r="B4701" s="7" t="s">
        <v>55</v>
      </c>
      <c r="C4701" s="8">
        <f t="shared" si="145"/>
        <v>43172</v>
      </c>
      <c r="D4701" s="7">
        <v>24</v>
      </c>
      <c r="E4701" s="7" t="str">
        <f t="shared" si="144"/>
        <v>S114317224</v>
      </c>
      <c r="F4701" s="3" t="s">
        <v>151</v>
      </c>
      <c r="G4701" s="2">
        <v>300</v>
      </c>
      <c r="H4701" s="2" t="s">
        <v>8194</v>
      </c>
      <c r="I4701" s="2" t="s">
        <v>7142</v>
      </c>
      <c r="J4701" s="2" t="s">
        <v>528</v>
      </c>
      <c r="K4701" s="194" t="s">
        <v>17</v>
      </c>
      <c r="L4701" s="2">
        <v>43</v>
      </c>
      <c r="M4701" s="194">
        <v>15</v>
      </c>
      <c r="N4701" s="2">
        <v>15</v>
      </c>
      <c r="O4701" s="195">
        <v>70</v>
      </c>
    </row>
    <row r="4702" spans="1:15">
      <c r="A4702" s="7">
        <v>2018</v>
      </c>
      <c r="B4702" s="7" t="s">
        <v>55</v>
      </c>
      <c r="C4702" s="8">
        <f t="shared" si="145"/>
        <v>43172</v>
      </c>
      <c r="D4702" s="7">
        <v>25</v>
      </c>
      <c r="E4702" s="7" t="str">
        <f t="shared" si="144"/>
        <v>S114317225</v>
      </c>
      <c r="F4702" s="3">
        <v>2019</v>
      </c>
      <c r="G4702" s="2">
        <v>275</v>
      </c>
      <c r="H4702" s="2" t="s">
        <v>8195</v>
      </c>
      <c r="I4702" s="2" t="s">
        <v>8196</v>
      </c>
      <c r="J4702" s="2" t="s">
        <v>1063</v>
      </c>
      <c r="K4702" s="194" t="s">
        <v>17</v>
      </c>
      <c r="L4702" s="2">
        <v>34</v>
      </c>
      <c r="M4702" s="194">
        <v>0</v>
      </c>
      <c r="N4702" s="2">
        <v>0</v>
      </c>
      <c r="O4702" s="195">
        <v>100</v>
      </c>
    </row>
    <row r="4703" spans="1:15">
      <c r="A4703" s="7">
        <v>2018</v>
      </c>
      <c r="B4703" s="7" t="s">
        <v>55</v>
      </c>
      <c r="C4703" s="8">
        <f t="shared" si="145"/>
        <v>43172</v>
      </c>
      <c r="D4703" s="7">
        <v>26</v>
      </c>
      <c r="E4703" s="7" t="str">
        <f t="shared" si="144"/>
        <v>S114317226</v>
      </c>
      <c r="F4703" s="3">
        <v>2020</v>
      </c>
      <c r="G4703" s="2">
        <v>230</v>
      </c>
      <c r="H4703" s="2" t="s">
        <v>8197</v>
      </c>
      <c r="I4703" s="2" t="s">
        <v>8198</v>
      </c>
      <c r="J4703" s="2" t="s">
        <v>669</v>
      </c>
      <c r="K4703" s="194" t="s">
        <v>17</v>
      </c>
      <c r="L4703" s="2">
        <v>31</v>
      </c>
      <c r="M4703" s="194" t="s">
        <v>729</v>
      </c>
      <c r="N4703" s="2" t="s">
        <v>740</v>
      </c>
      <c r="O4703" s="195" t="s">
        <v>455</v>
      </c>
    </row>
    <row r="4704" spans="1:15">
      <c r="A4704" s="7">
        <v>2018</v>
      </c>
      <c r="B4704" s="7" t="s">
        <v>55</v>
      </c>
      <c r="C4704" s="8">
        <f t="shared" si="145"/>
        <v>43172</v>
      </c>
      <c r="D4704" s="7">
        <v>27</v>
      </c>
      <c r="E4704" s="7" t="str">
        <f t="shared" si="144"/>
        <v>S114317227</v>
      </c>
      <c r="F4704" s="3">
        <v>2021</v>
      </c>
      <c r="G4704" s="2">
        <v>205</v>
      </c>
      <c r="H4704" s="2" t="s">
        <v>8166</v>
      </c>
      <c r="I4704" s="2" t="s">
        <v>8199</v>
      </c>
      <c r="J4704" s="2" t="s">
        <v>4899</v>
      </c>
      <c r="K4704" s="194" t="s">
        <v>17</v>
      </c>
      <c r="L4704" s="2">
        <v>26</v>
      </c>
      <c r="M4704" s="194" t="s">
        <v>508</v>
      </c>
      <c r="N4704" s="2" t="s">
        <v>1173</v>
      </c>
      <c r="O4704" s="195" t="s">
        <v>529</v>
      </c>
    </row>
    <row r="4705" spans="1:15" ht="15.75" thickBot="1">
      <c r="A4705" s="7">
        <v>2018</v>
      </c>
      <c r="B4705" s="7" t="s">
        <v>55</v>
      </c>
      <c r="C4705" s="8">
        <f t="shared" si="145"/>
        <v>43172</v>
      </c>
      <c r="D4705" s="7">
        <v>28</v>
      </c>
      <c r="E4705" s="7" t="str">
        <f t="shared" si="144"/>
        <v>S114317228</v>
      </c>
      <c r="F4705" s="5">
        <v>2022</v>
      </c>
      <c r="G4705" s="6">
        <v>200</v>
      </c>
      <c r="H4705" s="6" t="s">
        <v>8200</v>
      </c>
      <c r="I4705" s="6" t="s">
        <v>2724</v>
      </c>
      <c r="J4705" s="6" t="s">
        <v>1172</v>
      </c>
      <c r="K4705" s="196" t="s">
        <v>17</v>
      </c>
      <c r="L4705" s="6">
        <v>24</v>
      </c>
      <c r="M4705" s="196" t="s">
        <v>519</v>
      </c>
      <c r="N4705" s="6" t="s">
        <v>824</v>
      </c>
      <c r="O4705" s="197" t="s">
        <v>301</v>
      </c>
    </row>
    <row r="4706" spans="1:15" ht="16.5" thickTop="1" thickBot="1">
      <c r="A4706" s="7">
        <v>2018</v>
      </c>
      <c r="B4706" s="7" t="s">
        <v>54</v>
      </c>
      <c r="C4706" s="8">
        <v>43179</v>
      </c>
      <c r="D4706" s="7">
        <v>1</v>
      </c>
      <c r="E4706" s="7" t="str">
        <f t="shared" si="144"/>
        <v>S12431791</v>
      </c>
      <c r="F4706" s="1" t="s">
        <v>0</v>
      </c>
    </row>
    <row r="4707" spans="1:15" ht="16.5" thickTop="1" thickBot="1">
      <c r="A4707" s="7">
        <v>2018</v>
      </c>
      <c r="B4707" s="7" t="s">
        <v>54</v>
      </c>
      <c r="C4707" s="8">
        <v>43179</v>
      </c>
      <c r="D4707" s="7">
        <v>2</v>
      </c>
      <c r="E4707" s="7" t="str">
        <f t="shared" si="144"/>
        <v>S12431792</v>
      </c>
      <c r="F4707" s="338" t="s">
        <v>1</v>
      </c>
      <c r="G4707" s="341" t="s">
        <v>2</v>
      </c>
      <c r="H4707" s="342"/>
      <c r="I4707" s="342"/>
      <c r="J4707" s="343"/>
      <c r="K4707" s="344" t="s">
        <v>3</v>
      </c>
      <c r="L4707" s="343"/>
      <c r="M4707" s="344" t="s">
        <v>144</v>
      </c>
      <c r="N4707" s="342"/>
      <c r="O4707" s="342"/>
    </row>
    <row r="4708" spans="1:15" ht="18" customHeight="1" thickBot="1">
      <c r="A4708" s="7">
        <v>2018</v>
      </c>
      <c r="B4708" s="7" t="s">
        <v>54</v>
      </c>
      <c r="C4708" s="8">
        <v>43179</v>
      </c>
      <c r="D4708" s="7">
        <v>3</v>
      </c>
      <c r="E4708" s="7" t="str">
        <f t="shared" si="144"/>
        <v>S12431793</v>
      </c>
      <c r="F4708" s="339"/>
      <c r="G4708" s="345" t="s">
        <v>5</v>
      </c>
      <c r="H4708" s="347" t="s">
        <v>145</v>
      </c>
      <c r="I4708" s="348"/>
      <c r="J4708" s="349"/>
      <c r="K4708" s="350" t="s">
        <v>6</v>
      </c>
      <c r="L4708" s="352" t="s">
        <v>7</v>
      </c>
      <c r="M4708" s="350" t="s">
        <v>8</v>
      </c>
      <c r="N4708" s="354" t="s">
        <v>146</v>
      </c>
      <c r="O4708" s="356" t="s">
        <v>147</v>
      </c>
    </row>
    <row r="4709" spans="1:15" ht="15.75" thickBot="1">
      <c r="A4709" s="7">
        <v>2018</v>
      </c>
      <c r="B4709" s="7" t="s">
        <v>54</v>
      </c>
      <c r="C4709" s="8">
        <v>43179</v>
      </c>
      <c r="D4709" s="7">
        <v>4</v>
      </c>
      <c r="E4709" s="7" t="str">
        <f t="shared" si="144"/>
        <v>S12431794</v>
      </c>
      <c r="F4709" s="340"/>
      <c r="G4709" s="346"/>
      <c r="H4709" s="191" t="s">
        <v>9</v>
      </c>
      <c r="I4709" s="192" t="s">
        <v>18</v>
      </c>
      <c r="J4709" s="193" t="s">
        <v>11</v>
      </c>
      <c r="K4709" s="351"/>
      <c r="L4709" s="353"/>
      <c r="M4709" s="351"/>
      <c r="N4709" s="355"/>
      <c r="O4709" s="357"/>
    </row>
    <row r="4710" spans="1:15">
      <c r="A4710" s="7">
        <v>2018</v>
      </c>
      <c r="B4710" s="7" t="s">
        <v>54</v>
      </c>
      <c r="C4710" s="8">
        <v>43179</v>
      </c>
      <c r="D4710" s="7">
        <v>5</v>
      </c>
      <c r="E4710" s="7" t="str">
        <f t="shared" si="144"/>
        <v>S12431795</v>
      </c>
      <c r="F4710" s="3" t="s">
        <v>12</v>
      </c>
      <c r="G4710" s="2">
        <v>-8</v>
      </c>
      <c r="H4710" s="2" t="s">
        <v>8201</v>
      </c>
      <c r="I4710" s="2" t="s">
        <v>8202</v>
      </c>
      <c r="J4710" s="2" t="s">
        <v>8203</v>
      </c>
      <c r="K4710" s="194" t="s">
        <v>17</v>
      </c>
      <c r="L4710" s="2">
        <v>59</v>
      </c>
      <c r="M4710" s="194" t="s">
        <v>1418</v>
      </c>
      <c r="N4710" s="2" t="s">
        <v>1019</v>
      </c>
      <c r="O4710" s="195" t="s">
        <v>1463</v>
      </c>
    </row>
    <row r="4711" spans="1:15">
      <c r="A4711" s="7">
        <v>2018</v>
      </c>
      <c r="B4711" s="7" t="s">
        <v>54</v>
      </c>
      <c r="C4711" s="8">
        <v>43179</v>
      </c>
      <c r="D4711" s="7">
        <v>6</v>
      </c>
      <c r="E4711" s="7" t="str">
        <f t="shared" si="144"/>
        <v>S12431796</v>
      </c>
      <c r="F4711" s="4">
        <v>43160</v>
      </c>
      <c r="G4711" s="2">
        <v>217</v>
      </c>
      <c r="H4711" s="2" t="s">
        <v>8204</v>
      </c>
      <c r="I4711" s="2" t="s">
        <v>8205</v>
      </c>
      <c r="J4711" s="2" t="s">
        <v>2230</v>
      </c>
      <c r="K4711" s="194" t="s">
        <v>17</v>
      </c>
      <c r="L4711" s="2">
        <v>58</v>
      </c>
      <c r="M4711" s="194" t="s">
        <v>3583</v>
      </c>
      <c r="N4711" s="2" t="s">
        <v>343</v>
      </c>
      <c r="O4711" s="195">
        <v>0</v>
      </c>
    </row>
    <row r="4712" spans="1:15">
      <c r="A4712" s="7">
        <v>2018</v>
      </c>
      <c r="B4712" s="7" t="s">
        <v>54</v>
      </c>
      <c r="C4712" s="8">
        <v>43179</v>
      </c>
      <c r="D4712" s="7">
        <v>7</v>
      </c>
      <c r="E4712" s="7" t="str">
        <f t="shared" si="144"/>
        <v>S12431797</v>
      </c>
      <c r="F4712" s="4">
        <v>43191</v>
      </c>
      <c r="G4712" s="2">
        <v>240</v>
      </c>
      <c r="H4712" s="2" t="s">
        <v>8206</v>
      </c>
      <c r="I4712" s="2" t="s">
        <v>8207</v>
      </c>
      <c r="J4712" s="2" t="s">
        <v>1922</v>
      </c>
      <c r="K4712" s="194" t="s">
        <v>17</v>
      </c>
      <c r="L4712" s="2">
        <v>61</v>
      </c>
      <c r="M4712" s="194" t="s">
        <v>420</v>
      </c>
      <c r="N4712" s="2" t="s">
        <v>1023</v>
      </c>
      <c r="O4712" s="195" t="s">
        <v>682</v>
      </c>
    </row>
    <row r="4713" spans="1:15">
      <c r="A4713" s="7">
        <v>2018</v>
      </c>
      <c r="B4713" s="7" t="s">
        <v>54</v>
      </c>
      <c r="C4713" s="8">
        <v>43179</v>
      </c>
      <c r="D4713" s="7">
        <v>8</v>
      </c>
      <c r="E4713" s="7" t="str">
        <f t="shared" si="144"/>
        <v>S12431798</v>
      </c>
      <c r="F4713" s="4">
        <v>43221</v>
      </c>
      <c r="G4713" s="2">
        <v>254</v>
      </c>
      <c r="H4713" s="2" t="s">
        <v>8208</v>
      </c>
      <c r="I4713" s="2" t="s">
        <v>8209</v>
      </c>
      <c r="J4713" s="2" t="s">
        <v>1247</v>
      </c>
      <c r="K4713" s="194" t="s">
        <v>17</v>
      </c>
      <c r="L4713" s="2">
        <v>56</v>
      </c>
      <c r="M4713" s="194" t="s">
        <v>1598</v>
      </c>
      <c r="N4713" s="2" t="s">
        <v>2074</v>
      </c>
      <c r="O4713" s="195" t="s">
        <v>873</v>
      </c>
    </row>
    <row r="4714" spans="1:15">
      <c r="A4714" s="7">
        <v>2018</v>
      </c>
      <c r="B4714" s="7" t="s">
        <v>54</v>
      </c>
      <c r="C4714" s="8">
        <v>43179</v>
      </c>
      <c r="D4714" s="7">
        <v>9</v>
      </c>
      <c r="E4714" s="7" t="str">
        <f t="shared" si="144"/>
        <v>S12431799</v>
      </c>
      <c r="F4714" s="4">
        <v>43252</v>
      </c>
      <c r="G4714" s="2">
        <v>254</v>
      </c>
      <c r="H4714" s="2" t="s">
        <v>8210</v>
      </c>
      <c r="I4714" s="2" t="s">
        <v>8211</v>
      </c>
      <c r="J4714" s="2" t="s">
        <v>1532</v>
      </c>
      <c r="K4714" s="194" t="s">
        <v>17</v>
      </c>
      <c r="L4714" s="2">
        <v>52</v>
      </c>
      <c r="M4714" s="194" t="s">
        <v>445</v>
      </c>
      <c r="N4714" s="2" t="s">
        <v>529</v>
      </c>
      <c r="O4714" s="195" t="s">
        <v>529</v>
      </c>
    </row>
    <row r="4715" spans="1:15">
      <c r="A4715" s="7">
        <v>2018</v>
      </c>
      <c r="B4715" s="7" t="s">
        <v>54</v>
      </c>
      <c r="C4715" s="8">
        <v>43179</v>
      </c>
      <c r="D4715" s="7">
        <v>10</v>
      </c>
      <c r="E4715" s="7" t="str">
        <f t="shared" si="144"/>
        <v>S124317910</v>
      </c>
      <c r="F4715" s="3" t="s">
        <v>151</v>
      </c>
      <c r="G4715" s="2">
        <v>255</v>
      </c>
      <c r="H4715" s="2" t="s">
        <v>8212</v>
      </c>
      <c r="I4715" s="2" t="s">
        <v>8213</v>
      </c>
      <c r="J4715" s="2" t="s">
        <v>1220</v>
      </c>
      <c r="K4715" s="194" t="s">
        <v>17</v>
      </c>
      <c r="L4715" s="2">
        <v>55</v>
      </c>
      <c r="M4715" s="194">
        <v>20</v>
      </c>
      <c r="N4715" s="2" t="s">
        <v>1367</v>
      </c>
      <c r="O4715" s="195" t="s">
        <v>1460</v>
      </c>
    </row>
    <row r="4716" spans="1:15">
      <c r="A4716" s="7">
        <v>2018</v>
      </c>
      <c r="B4716" s="7" t="s">
        <v>54</v>
      </c>
      <c r="C4716" s="8">
        <v>43179</v>
      </c>
      <c r="D4716" s="7">
        <v>11</v>
      </c>
      <c r="E4716" s="7" t="str">
        <f t="shared" si="144"/>
        <v>S124317911</v>
      </c>
      <c r="F4716" s="3">
        <v>2019</v>
      </c>
      <c r="G4716" s="2">
        <v>208</v>
      </c>
      <c r="H4716" s="2" t="s">
        <v>8214</v>
      </c>
      <c r="I4716" s="2" t="s">
        <v>8215</v>
      </c>
      <c r="J4716" s="2" t="s">
        <v>1750</v>
      </c>
      <c r="K4716" s="194" t="s">
        <v>17</v>
      </c>
      <c r="L4716" s="2">
        <v>41</v>
      </c>
      <c r="M4716" s="194" t="s">
        <v>333</v>
      </c>
      <c r="N4716" s="2" t="s">
        <v>420</v>
      </c>
      <c r="O4716" s="195" t="s">
        <v>507</v>
      </c>
    </row>
    <row r="4717" spans="1:15">
      <c r="A4717" s="7">
        <v>2018</v>
      </c>
      <c r="B4717" s="7" t="s">
        <v>54</v>
      </c>
      <c r="C4717" s="8">
        <v>43179</v>
      </c>
      <c r="D4717" s="7">
        <v>12</v>
      </c>
      <c r="E4717" s="7" t="str">
        <f t="shared" si="144"/>
        <v>S124317912</v>
      </c>
      <c r="F4717" s="3">
        <v>2020</v>
      </c>
      <c r="G4717" s="2">
        <v>180</v>
      </c>
      <c r="H4717" s="2" t="s">
        <v>7247</v>
      </c>
      <c r="I4717" s="2" t="s">
        <v>4751</v>
      </c>
      <c r="J4717" s="2" t="s">
        <v>1894</v>
      </c>
      <c r="K4717" s="194" t="s">
        <v>17</v>
      </c>
      <c r="L4717" s="2">
        <v>36</v>
      </c>
      <c r="M4717" s="194" t="s">
        <v>871</v>
      </c>
      <c r="N4717" s="2" t="s">
        <v>2076</v>
      </c>
      <c r="O4717" s="195" t="s">
        <v>1666</v>
      </c>
    </row>
    <row r="4718" spans="1:15">
      <c r="A4718" s="7">
        <v>2018</v>
      </c>
      <c r="B4718" s="7" t="s">
        <v>54</v>
      </c>
      <c r="C4718" s="8">
        <v>43179</v>
      </c>
      <c r="D4718" s="7">
        <v>13</v>
      </c>
      <c r="E4718" s="7" t="str">
        <f t="shared" si="144"/>
        <v>S124317913</v>
      </c>
      <c r="F4718" s="3">
        <v>2021</v>
      </c>
      <c r="G4718" s="2">
        <v>160</v>
      </c>
      <c r="H4718" s="2" t="s">
        <v>8216</v>
      </c>
      <c r="I4718" s="2" t="s">
        <v>3498</v>
      </c>
      <c r="J4718" s="2" t="s">
        <v>1617</v>
      </c>
      <c r="K4718" s="194" t="s">
        <v>17</v>
      </c>
      <c r="L4718" s="2">
        <v>30</v>
      </c>
      <c r="M4718" s="194" t="s">
        <v>728</v>
      </c>
      <c r="N4718" s="2" t="s">
        <v>1367</v>
      </c>
      <c r="O4718" s="195">
        <v>40</v>
      </c>
    </row>
    <row r="4719" spans="1:15" ht="15.75" thickBot="1">
      <c r="A4719" s="7">
        <v>2018</v>
      </c>
      <c r="B4719" s="7" t="s">
        <v>54</v>
      </c>
      <c r="C4719" s="8">
        <v>43179</v>
      </c>
      <c r="D4719" s="7">
        <v>14</v>
      </c>
      <c r="E4719" s="7" t="str">
        <f t="shared" si="144"/>
        <v>S124317914</v>
      </c>
      <c r="F4719" s="5">
        <v>2022</v>
      </c>
      <c r="G4719" s="6">
        <v>155</v>
      </c>
      <c r="H4719" s="6" t="s">
        <v>5791</v>
      </c>
      <c r="I4719" s="6" t="s">
        <v>5471</v>
      </c>
      <c r="J4719" s="6" t="s">
        <v>791</v>
      </c>
      <c r="K4719" s="196" t="s">
        <v>17</v>
      </c>
      <c r="L4719" s="6">
        <v>26</v>
      </c>
      <c r="M4719" s="196" t="s">
        <v>568</v>
      </c>
      <c r="N4719" s="6" t="s">
        <v>5594</v>
      </c>
      <c r="O4719" s="197">
        <v>30</v>
      </c>
    </row>
    <row r="4720" spans="1:15" ht="16.5" thickTop="1" thickBot="1">
      <c r="A4720" s="7">
        <v>2018</v>
      </c>
      <c r="B4720" s="7" t="s">
        <v>54</v>
      </c>
      <c r="C4720" s="8">
        <v>43179</v>
      </c>
      <c r="D4720" s="7">
        <v>15</v>
      </c>
      <c r="E4720" s="7" t="str">
        <f t="shared" si="144"/>
        <v>S124317915</v>
      </c>
      <c r="F4720" s="1" t="s">
        <v>15</v>
      </c>
    </row>
    <row r="4721" spans="1:15" ht="16.5" thickTop="1" thickBot="1">
      <c r="A4721" s="7">
        <v>2018</v>
      </c>
      <c r="B4721" s="7" t="s">
        <v>54</v>
      </c>
      <c r="C4721" s="8">
        <v>43179</v>
      </c>
      <c r="D4721" s="7">
        <v>16</v>
      </c>
      <c r="E4721" s="7" t="str">
        <f t="shared" si="144"/>
        <v>S124317916</v>
      </c>
      <c r="F4721" s="338" t="s">
        <v>1</v>
      </c>
      <c r="G4721" s="341" t="s">
        <v>2</v>
      </c>
      <c r="H4721" s="342"/>
      <c r="I4721" s="342"/>
      <c r="J4721" s="343"/>
      <c r="K4721" s="344" t="s">
        <v>3</v>
      </c>
      <c r="L4721" s="343"/>
      <c r="M4721" s="344" t="s">
        <v>144</v>
      </c>
      <c r="N4721" s="342"/>
      <c r="O4721" s="342"/>
    </row>
    <row r="4722" spans="1:15" ht="18" customHeight="1" thickBot="1">
      <c r="A4722" s="7">
        <v>2018</v>
      </c>
      <c r="B4722" s="7" t="s">
        <v>54</v>
      </c>
      <c r="C4722" s="8">
        <v>43179</v>
      </c>
      <c r="D4722" s="7">
        <v>17</v>
      </c>
      <c r="E4722" s="7" t="str">
        <f t="shared" si="144"/>
        <v>S124317917</v>
      </c>
      <c r="F4722" s="339"/>
      <c r="G4722" s="345" t="s">
        <v>5</v>
      </c>
      <c r="H4722" s="347" t="s">
        <v>145</v>
      </c>
      <c r="I4722" s="348"/>
      <c r="J4722" s="349"/>
      <c r="K4722" s="350" t="s">
        <v>6</v>
      </c>
      <c r="L4722" s="352" t="s">
        <v>7</v>
      </c>
      <c r="M4722" s="350" t="s">
        <v>8</v>
      </c>
      <c r="N4722" s="354" t="s">
        <v>146</v>
      </c>
      <c r="O4722" s="356" t="s">
        <v>147</v>
      </c>
    </row>
    <row r="4723" spans="1:15" ht="15.75" thickBot="1">
      <c r="A4723" s="7">
        <v>2018</v>
      </c>
      <c r="B4723" s="7" t="s">
        <v>54</v>
      </c>
      <c r="C4723" s="8">
        <v>43179</v>
      </c>
      <c r="D4723" s="7">
        <v>18</v>
      </c>
      <c r="E4723" s="7" t="str">
        <f t="shared" si="144"/>
        <v>S124317918</v>
      </c>
      <c r="F4723" s="340"/>
      <c r="G4723" s="346"/>
      <c r="H4723" s="191" t="s">
        <v>9</v>
      </c>
      <c r="I4723" s="192" t="s">
        <v>18</v>
      </c>
      <c r="J4723" s="193" t="s">
        <v>11</v>
      </c>
      <c r="K4723" s="351"/>
      <c r="L4723" s="353"/>
      <c r="M4723" s="351"/>
      <c r="N4723" s="355"/>
      <c r="O4723" s="357"/>
    </row>
    <row r="4724" spans="1:15">
      <c r="A4724" s="7">
        <v>2018</v>
      </c>
      <c r="B4724" s="7" t="s">
        <v>54</v>
      </c>
      <c r="C4724" s="8">
        <v>43179</v>
      </c>
      <c r="D4724" s="7">
        <v>19</v>
      </c>
      <c r="E4724" s="7" t="str">
        <f t="shared" si="144"/>
        <v>S124317919</v>
      </c>
      <c r="F4724" s="3" t="s">
        <v>16</v>
      </c>
      <c r="G4724" s="2">
        <v>35</v>
      </c>
      <c r="H4724" s="2" t="s">
        <v>4905</v>
      </c>
      <c r="I4724" s="2" t="s">
        <v>1197</v>
      </c>
      <c r="J4724" s="2" t="s">
        <v>2043</v>
      </c>
      <c r="K4724" s="194" t="s">
        <v>17</v>
      </c>
      <c r="L4724" s="2">
        <v>57</v>
      </c>
      <c r="M4724" s="194" t="s">
        <v>445</v>
      </c>
      <c r="N4724" s="2" t="s">
        <v>508</v>
      </c>
      <c r="O4724" s="195" t="s">
        <v>1100</v>
      </c>
    </row>
    <row r="4725" spans="1:15">
      <c r="A4725" s="7">
        <v>2018</v>
      </c>
      <c r="B4725" s="7" t="s">
        <v>54</v>
      </c>
      <c r="C4725" s="8">
        <v>43179</v>
      </c>
      <c r="D4725" s="7">
        <v>20</v>
      </c>
      <c r="E4725" s="7" t="str">
        <f t="shared" si="144"/>
        <v>S124317920</v>
      </c>
      <c r="F4725" s="4">
        <v>43160</v>
      </c>
      <c r="G4725" s="2">
        <v>252</v>
      </c>
      <c r="H4725" s="2" t="s">
        <v>7088</v>
      </c>
      <c r="I4725" s="2" t="s">
        <v>8217</v>
      </c>
      <c r="J4725" s="2" t="s">
        <v>1654</v>
      </c>
      <c r="K4725" s="194" t="s">
        <v>17</v>
      </c>
      <c r="L4725" s="2">
        <v>58</v>
      </c>
      <c r="M4725" s="194">
        <v>90</v>
      </c>
      <c r="N4725" s="2">
        <v>5</v>
      </c>
      <c r="O4725" s="195">
        <v>5</v>
      </c>
    </row>
    <row r="4726" spans="1:15">
      <c r="A4726" s="7">
        <v>2018</v>
      </c>
      <c r="B4726" s="7" t="s">
        <v>54</v>
      </c>
      <c r="C4726" s="8">
        <v>43179</v>
      </c>
      <c r="D4726" s="7">
        <v>21</v>
      </c>
      <c r="E4726" s="7" t="str">
        <f t="shared" si="144"/>
        <v>S124317921</v>
      </c>
      <c r="F4726" s="4">
        <v>43191</v>
      </c>
      <c r="G4726" s="2">
        <v>280</v>
      </c>
      <c r="H4726" s="2" t="s">
        <v>8218</v>
      </c>
      <c r="I4726" s="2" t="s">
        <v>8219</v>
      </c>
      <c r="J4726" s="2" t="s">
        <v>2395</v>
      </c>
      <c r="K4726" s="194" t="s">
        <v>17</v>
      </c>
      <c r="L4726" s="2">
        <v>52</v>
      </c>
      <c r="M4726" s="194" t="s">
        <v>2623</v>
      </c>
      <c r="N4726" s="2" t="s">
        <v>551</v>
      </c>
      <c r="O4726" s="195" t="s">
        <v>3028</v>
      </c>
    </row>
    <row r="4727" spans="1:15">
      <c r="A4727" s="7">
        <v>2018</v>
      </c>
      <c r="B4727" s="7" t="s">
        <v>54</v>
      </c>
      <c r="C4727" s="8">
        <v>43179</v>
      </c>
      <c r="D4727" s="7">
        <v>22</v>
      </c>
      <c r="E4727" s="7" t="str">
        <f t="shared" si="144"/>
        <v>S124317922</v>
      </c>
      <c r="F4727" s="4">
        <v>43221</v>
      </c>
      <c r="G4727" s="2">
        <v>294</v>
      </c>
      <c r="H4727" s="2" t="s">
        <v>8220</v>
      </c>
      <c r="I4727" s="2" t="s">
        <v>8221</v>
      </c>
      <c r="J4727" s="2" t="s">
        <v>720</v>
      </c>
      <c r="K4727" s="194" t="s">
        <v>17</v>
      </c>
      <c r="L4727" s="2">
        <v>50</v>
      </c>
      <c r="M4727" s="194" t="s">
        <v>2107</v>
      </c>
      <c r="N4727" s="2" t="s">
        <v>1715</v>
      </c>
      <c r="O4727" s="195" t="s">
        <v>741</v>
      </c>
    </row>
    <row r="4728" spans="1:15">
      <c r="A4728" s="7">
        <v>2018</v>
      </c>
      <c r="B4728" s="7" t="s">
        <v>54</v>
      </c>
      <c r="C4728" s="8">
        <v>43179</v>
      </c>
      <c r="D4728" s="7">
        <v>23</v>
      </c>
      <c r="E4728" s="7" t="str">
        <f t="shared" si="144"/>
        <v>S124317923</v>
      </c>
      <c r="F4728" s="4">
        <v>43252</v>
      </c>
      <c r="G4728" s="2">
        <v>294</v>
      </c>
      <c r="H4728" s="2" t="s">
        <v>8222</v>
      </c>
      <c r="I4728" s="2" t="s">
        <v>8223</v>
      </c>
      <c r="J4728" s="2" t="s">
        <v>2255</v>
      </c>
      <c r="K4728" s="194" t="s">
        <v>17</v>
      </c>
      <c r="L4728" s="2">
        <v>48</v>
      </c>
      <c r="M4728" s="194" t="s">
        <v>627</v>
      </c>
      <c r="N4728" s="2" t="s">
        <v>735</v>
      </c>
      <c r="O4728" s="195" t="s">
        <v>586</v>
      </c>
    </row>
    <row r="4729" spans="1:15">
      <c r="A4729" s="7">
        <v>2018</v>
      </c>
      <c r="B4729" s="7" t="s">
        <v>54</v>
      </c>
      <c r="C4729" s="8">
        <v>43179</v>
      </c>
      <c r="D4729" s="7">
        <v>24</v>
      </c>
      <c r="E4729" s="7" t="str">
        <f t="shared" si="144"/>
        <v>S124317924</v>
      </c>
      <c r="F4729" s="3" t="s">
        <v>151</v>
      </c>
      <c r="G4729" s="2">
        <v>305</v>
      </c>
      <c r="H4729" s="2" t="s">
        <v>8224</v>
      </c>
      <c r="I4729" s="2" t="s">
        <v>8225</v>
      </c>
      <c r="J4729" s="2" t="s">
        <v>5797</v>
      </c>
      <c r="K4729" s="194" t="s">
        <v>17</v>
      </c>
      <c r="L4729" s="2">
        <v>45</v>
      </c>
      <c r="M4729" s="194">
        <v>50</v>
      </c>
      <c r="N4729" s="2" t="s">
        <v>340</v>
      </c>
      <c r="O4729" s="195" t="s">
        <v>301</v>
      </c>
    </row>
    <row r="4730" spans="1:15">
      <c r="A4730" s="7">
        <v>2018</v>
      </c>
      <c r="B4730" s="7" t="s">
        <v>54</v>
      </c>
      <c r="C4730" s="8">
        <v>43179</v>
      </c>
      <c r="D4730" s="7">
        <v>25</v>
      </c>
      <c r="E4730" s="7" t="str">
        <f t="shared" si="144"/>
        <v>S124317925</v>
      </c>
      <c r="F4730" s="3">
        <v>2019</v>
      </c>
      <c r="G4730" s="2">
        <v>268</v>
      </c>
      <c r="H4730" s="2" t="s">
        <v>8226</v>
      </c>
      <c r="I4730" s="2" t="s">
        <v>8227</v>
      </c>
      <c r="J4730" s="2" t="s">
        <v>2983</v>
      </c>
      <c r="K4730" s="194" t="s">
        <v>17</v>
      </c>
      <c r="L4730" s="2">
        <v>32</v>
      </c>
      <c r="M4730" s="194" t="s">
        <v>312</v>
      </c>
      <c r="N4730" s="2" t="s">
        <v>729</v>
      </c>
      <c r="O4730" s="195" t="s">
        <v>4870</v>
      </c>
    </row>
    <row r="4731" spans="1:15">
      <c r="A4731" s="7">
        <v>2018</v>
      </c>
      <c r="B4731" s="7" t="s">
        <v>54</v>
      </c>
      <c r="C4731" s="8">
        <v>43179</v>
      </c>
      <c r="D4731" s="7">
        <v>26</v>
      </c>
      <c r="E4731" s="7" t="str">
        <f t="shared" si="144"/>
        <v>S124317926</v>
      </c>
      <c r="F4731" s="3">
        <v>2020</v>
      </c>
      <c r="G4731" s="2">
        <v>225</v>
      </c>
      <c r="H4731" s="2" t="s">
        <v>8228</v>
      </c>
      <c r="I4731" s="2" t="s">
        <v>8229</v>
      </c>
      <c r="J4731" s="2" t="s">
        <v>8230</v>
      </c>
      <c r="K4731" s="194" t="s">
        <v>17</v>
      </c>
      <c r="L4731" s="2">
        <v>29</v>
      </c>
      <c r="M4731" s="194" t="s">
        <v>601</v>
      </c>
      <c r="N4731" s="2" t="s">
        <v>787</v>
      </c>
      <c r="O4731" s="195" t="s">
        <v>580</v>
      </c>
    </row>
    <row r="4732" spans="1:15">
      <c r="A4732" s="7">
        <v>2018</v>
      </c>
      <c r="B4732" s="7" t="s">
        <v>54</v>
      </c>
      <c r="C4732" s="8">
        <v>43179</v>
      </c>
      <c r="D4732" s="7">
        <v>27</v>
      </c>
      <c r="E4732" s="7" t="str">
        <f t="shared" si="144"/>
        <v>S124317927</v>
      </c>
      <c r="F4732" s="3">
        <v>2021</v>
      </c>
      <c r="G4732" s="2">
        <v>200</v>
      </c>
      <c r="H4732" s="2" t="s">
        <v>6978</v>
      </c>
      <c r="I4732" s="2" t="s">
        <v>8231</v>
      </c>
      <c r="J4732" s="2" t="s">
        <v>1895</v>
      </c>
      <c r="K4732" s="194" t="s">
        <v>17</v>
      </c>
      <c r="L4732" s="2">
        <v>27</v>
      </c>
      <c r="M4732" s="194">
        <v>28</v>
      </c>
      <c r="N4732" s="2">
        <v>40</v>
      </c>
      <c r="O4732" s="195">
        <v>32</v>
      </c>
    </row>
    <row r="4733" spans="1:15" ht="15.75" thickBot="1">
      <c r="A4733" s="7">
        <v>2018</v>
      </c>
      <c r="B4733" s="7" t="s">
        <v>54</v>
      </c>
      <c r="C4733" s="8">
        <v>43179</v>
      </c>
      <c r="D4733" s="7">
        <v>28</v>
      </c>
      <c r="E4733" s="7" t="str">
        <f t="shared" si="144"/>
        <v>S124317928</v>
      </c>
      <c r="F4733" s="5">
        <v>2022</v>
      </c>
      <c r="G4733" s="6">
        <v>190</v>
      </c>
      <c r="H4733" s="6" t="s">
        <v>7888</v>
      </c>
      <c r="I4733" s="6" t="s">
        <v>8232</v>
      </c>
      <c r="J4733" s="6" t="s">
        <v>1718</v>
      </c>
      <c r="K4733" s="196" t="s">
        <v>17</v>
      </c>
      <c r="L4733" s="6">
        <v>23</v>
      </c>
      <c r="M4733" s="196">
        <v>24</v>
      </c>
      <c r="N4733" s="6">
        <v>40</v>
      </c>
      <c r="O4733" s="197">
        <v>36</v>
      </c>
    </row>
    <row r="4734" spans="1:15" ht="16.5" thickTop="1" thickBot="1">
      <c r="A4734" s="7">
        <v>2018</v>
      </c>
      <c r="B4734" s="7" t="s">
        <v>53</v>
      </c>
      <c r="C4734" s="8">
        <f>C4733+7</f>
        <v>43186</v>
      </c>
      <c r="D4734" s="7">
        <v>1</v>
      </c>
      <c r="E4734" s="7" t="str">
        <f t="shared" ref="E4734:E4789" si="146">B4734&amp;C4734&amp;D4734</f>
        <v>S13431861</v>
      </c>
      <c r="F4734" s="1" t="s">
        <v>0</v>
      </c>
    </row>
    <row r="4735" spans="1:15" ht="16.5" thickTop="1" thickBot="1">
      <c r="A4735" s="7">
        <v>2018</v>
      </c>
      <c r="B4735" s="7" t="s">
        <v>53</v>
      </c>
      <c r="C4735" s="8">
        <f>C4734</f>
        <v>43186</v>
      </c>
      <c r="D4735" s="7">
        <v>2</v>
      </c>
      <c r="E4735" s="7" t="str">
        <f t="shared" si="146"/>
        <v>S13431862</v>
      </c>
      <c r="F4735" s="338" t="s">
        <v>1</v>
      </c>
      <c r="G4735" s="341" t="s">
        <v>2</v>
      </c>
      <c r="H4735" s="342"/>
      <c r="I4735" s="342"/>
      <c r="J4735" s="343"/>
      <c r="K4735" s="344" t="s">
        <v>3</v>
      </c>
      <c r="L4735" s="343"/>
      <c r="M4735" s="344" t="s">
        <v>144</v>
      </c>
      <c r="N4735" s="342"/>
      <c r="O4735" s="342"/>
    </row>
    <row r="4736" spans="1:15" ht="18" customHeight="1" thickBot="1">
      <c r="A4736" s="7">
        <v>2018</v>
      </c>
      <c r="B4736" s="7" t="s">
        <v>53</v>
      </c>
      <c r="C4736" s="8">
        <f t="shared" ref="C4736:C4761" si="147">C4735</f>
        <v>43186</v>
      </c>
      <c r="D4736" s="7">
        <v>3</v>
      </c>
      <c r="E4736" s="7" t="str">
        <f t="shared" si="146"/>
        <v>S13431863</v>
      </c>
      <c r="F4736" s="339"/>
      <c r="G4736" s="345" t="s">
        <v>5</v>
      </c>
      <c r="H4736" s="347" t="s">
        <v>145</v>
      </c>
      <c r="I4736" s="348"/>
      <c r="J4736" s="349"/>
      <c r="K4736" s="350" t="s">
        <v>6</v>
      </c>
      <c r="L4736" s="352" t="s">
        <v>7</v>
      </c>
      <c r="M4736" s="350" t="s">
        <v>8</v>
      </c>
      <c r="N4736" s="354" t="s">
        <v>146</v>
      </c>
      <c r="O4736" s="356" t="s">
        <v>147</v>
      </c>
    </row>
    <row r="4737" spans="1:15" ht="15.75" thickBot="1">
      <c r="A4737" s="7">
        <v>2018</v>
      </c>
      <c r="B4737" s="7" t="s">
        <v>53</v>
      </c>
      <c r="C4737" s="8">
        <f t="shared" si="147"/>
        <v>43186</v>
      </c>
      <c r="D4737" s="7">
        <v>4</v>
      </c>
      <c r="E4737" s="7" t="str">
        <f t="shared" si="146"/>
        <v>S13431864</v>
      </c>
      <c r="F4737" s="340"/>
      <c r="G4737" s="346"/>
      <c r="H4737" s="191" t="s">
        <v>9</v>
      </c>
      <c r="I4737" s="192" t="s">
        <v>18</v>
      </c>
      <c r="J4737" s="193" t="s">
        <v>11</v>
      </c>
      <c r="K4737" s="351"/>
      <c r="L4737" s="353"/>
      <c r="M4737" s="351"/>
      <c r="N4737" s="355"/>
      <c r="O4737" s="357"/>
    </row>
    <row r="4738" spans="1:15">
      <c r="A4738" s="7">
        <v>2018</v>
      </c>
      <c r="B4738" s="7" t="s">
        <v>53</v>
      </c>
      <c r="C4738" s="8">
        <f t="shared" si="147"/>
        <v>43186</v>
      </c>
      <c r="D4738" s="7">
        <v>5</v>
      </c>
      <c r="E4738" s="7" t="str">
        <f t="shared" si="146"/>
        <v>S13431865</v>
      </c>
      <c r="F4738" s="3" t="s">
        <v>12</v>
      </c>
      <c r="G4738" s="2">
        <v>-8</v>
      </c>
      <c r="H4738" s="2" t="s">
        <v>8233</v>
      </c>
      <c r="I4738" s="2" t="s">
        <v>8234</v>
      </c>
      <c r="J4738" s="2" t="s">
        <v>8235</v>
      </c>
      <c r="K4738" s="194" t="s">
        <v>17</v>
      </c>
      <c r="L4738" s="2">
        <v>61</v>
      </c>
      <c r="M4738" s="194" t="s">
        <v>443</v>
      </c>
      <c r="N4738" s="2">
        <v>50</v>
      </c>
      <c r="O4738" s="195" t="s">
        <v>506</v>
      </c>
    </row>
    <row r="4739" spans="1:15">
      <c r="A4739" s="7">
        <v>2018</v>
      </c>
      <c r="B4739" s="7" t="s">
        <v>53</v>
      </c>
      <c r="C4739" s="8">
        <f t="shared" si="147"/>
        <v>43186</v>
      </c>
      <c r="D4739" s="7">
        <v>6</v>
      </c>
      <c r="E4739" s="7" t="str">
        <f t="shared" si="146"/>
        <v>S13431866</v>
      </c>
      <c r="F4739" s="4">
        <v>43160</v>
      </c>
      <c r="G4739" s="2">
        <v>217</v>
      </c>
      <c r="H4739" s="2" t="s">
        <v>8236</v>
      </c>
      <c r="I4739" s="2" t="s">
        <v>8237</v>
      </c>
      <c r="J4739" s="2" t="s">
        <v>1794</v>
      </c>
      <c r="K4739" s="194" t="s">
        <v>17</v>
      </c>
      <c r="L4739" s="2">
        <v>58</v>
      </c>
      <c r="M4739" s="194" t="s">
        <v>2083</v>
      </c>
      <c r="N4739" s="2" t="s">
        <v>681</v>
      </c>
      <c r="O4739" s="195" t="s">
        <v>1023</v>
      </c>
    </row>
    <row r="4740" spans="1:15">
      <c r="A4740" s="7">
        <v>2018</v>
      </c>
      <c r="B4740" s="7" t="s">
        <v>53</v>
      </c>
      <c r="C4740" s="8">
        <f t="shared" si="147"/>
        <v>43186</v>
      </c>
      <c r="D4740" s="7">
        <v>7</v>
      </c>
      <c r="E4740" s="7" t="str">
        <f t="shared" si="146"/>
        <v>S13431867</v>
      </c>
      <c r="F4740" s="4">
        <v>43191</v>
      </c>
      <c r="G4740" s="2">
        <v>193</v>
      </c>
      <c r="H4740" s="2" t="s">
        <v>8238</v>
      </c>
      <c r="I4740" s="2" t="s">
        <v>8239</v>
      </c>
      <c r="J4740" s="2" t="s">
        <v>6566</v>
      </c>
      <c r="K4740" s="194" t="s">
        <v>17</v>
      </c>
      <c r="L4740" s="2">
        <v>61</v>
      </c>
      <c r="M4740" s="194">
        <v>100</v>
      </c>
      <c r="N4740" s="2">
        <v>0</v>
      </c>
      <c r="O4740" s="195">
        <v>0</v>
      </c>
    </row>
    <row r="4741" spans="1:15">
      <c r="A4741" s="7">
        <v>2018</v>
      </c>
      <c r="B4741" s="7" t="s">
        <v>53</v>
      </c>
      <c r="C4741" s="8">
        <f t="shared" si="147"/>
        <v>43186</v>
      </c>
      <c r="D4741" s="7">
        <v>8</v>
      </c>
      <c r="E4741" s="7" t="str">
        <f t="shared" si="146"/>
        <v>S13431868</v>
      </c>
      <c r="F4741" s="4">
        <v>43221</v>
      </c>
      <c r="G4741" s="2">
        <v>230</v>
      </c>
      <c r="H4741" s="2" t="s">
        <v>8240</v>
      </c>
      <c r="I4741" s="2" t="s">
        <v>8241</v>
      </c>
      <c r="J4741" s="2" t="s">
        <v>624</v>
      </c>
      <c r="K4741" s="194" t="s">
        <v>17</v>
      </c>
      <c r="L4741" s="2">
        <v>57</v>
      </c>
      <c r="M4741" s="194">
        <v>100</v>
      </c>
      <c r="N4741" s="2">
        <v>0</v>
      </c>
      <c r="O4741" s="195">
        <v>0</v>
      </c>
    </row>
    <row r="4742" spans="1:15">
      <c r="A4742" s="7">
        <v>2018</v>
      </c>
      <c r="B4742" s="7" t="s">
        <v>53</v>
      </c>
      <c r="C4742" s="8">
        <f t="shared" si="147"/>
        <v>43186</v>
      </c>
      <c r="D4742" s="7">
        <v>9</v>
      </c>
      <c r="E4742" s="7" t="str">
        <f t="shared" si="146"/>
        <v>S13431869</v>
      </c>
      <c r="F4742" s="4">
        <v>43252</v>
      </c>
      <c r="G4742" s="2">
        <v>230</v>
      </c>
      <c r="H4742" s="2" t="s">
        <v>8242</v>
      </c>
      <c r="I4742" s="2" t="s">
        <v>8243</v>
      </c>
      <c r="J4742" s="2" t="s">
        <v>1413</v>
      </c>
      <c r="K4742" s="194" t="s">
        <v>17</v>
      </c>
      <c r="L4742" s="2">
        <v>55</v>
      </c>
      <c r="M4742" s="194" t="s">
        <v>6288</v>
      </c>
      <c r="N4742" s="2" t="s">
        <v>472</v>
      </c>
      <c r="O4742" s="195" t="s">
        <v>472</v>
      </c>
    </row>
    <row r="4743" spans="1:15">
      <c r="A4743" s="7">
        <v>2018</v>
      </c>
      <c r="B4743" s="7" t="s">
        <v>53</v>
      </c>
      <c r="C4743" s="8">
        <f t="shared" si="147"/>
        <v>43186</v>
      </c>
      <c r="D4743" s="7">
        <v>10</v>
      </c>
      <c r="E4743" s="7" t="str">
        <f t="shared" si="146"/>
        <v>S134318610</v>
      </c>
      <c r="F4743" s="3" t="s">
        <v>151</v>
      </c>
      <c r="G4743" s="2">
        <v>250</v>
      </c>
      <c r="H4743" s="2" t="s">
        <v>8244</v>
      </c>
      <c r="I4743" s="2" t="s">
        <v>8245</v>
      </c>
      <c r="J4743" s="2" t="s">
        <v>1144</v>
      </c>
      <c r="K4743" s="194" t="s">
        <v>17</v>
      </c>
      <c r="L4743" s="2">
        <v>58</v>
      </c>
      <c r="M4743" s="194" t="s">
        <v>5462</v>
      </c>
      <c r="N4743" s="2" t="s">
        <v>1744</v>
      </c>
      <c r="O4743" s="195" t="s">
        <v>871</v>
      </c>
    </row>
    <row r="4744" spans="1:15">
      <c r="A4744" s="7">
        <v>2018</v>
      </c>
      <c r="B4744" s="7" t="s">
        <v>53</v>
      </c>
      <c r="C4744" s="8">
        <f t="shared" si="147"/>
        <v>43186</v>
      </c>
      <c r="D4744" s="7">
        <v>11</v>
      </c>
      <c r="E4744" s="7" t="str">
        <f t="shared" si="146"/>
        <v>S134318611</v>
      </c>
      <c r="F4744" s="3">
        <v>2019</v>
      </c>
      <c r="G4744" s="2">
        <v>200</v>
      </c>
      <c r="H4744" s="2" t="s">
        <v>8246</v>
      </c>
      <c r="I4744" s="2" t="s">
        <v>6377</v>
      </c>
      <c r="J4744" s="2" t="s">
        <v>4326</v>
      </c>
      <c r="K4744" s="194" t="s">
        <v>17</v>
      </c>
      <c r="L4744" s="2">
        <v>43</v>
      </c>
      <c r="M4744" s="194" t="s">
        <v>596</v>
      </c>
      <c r="N4744" s="2" t="s">
        <v>596</v>
      </c>
      <c r="O4744" s="195" t="s">
        <v>1153</v>
      </c>
    </row>
    <row r="4745" spans="1:15">
      <c r="A4745" s="7">
        <v>2018</v>
      </c>
      <c r="B4745" s="7" t="s">
        <v>53</v>
      </c>
      <c r="C4745" s="8">
        <f t="shared" si="147"/>
        <v>43186</v>
      </c>
      <c r="D4745" s="7">
        <v>12</v>
      </c>
      <c r="E4745" s="7" t="str">
        <f t="shared" si="146"/>
        <v>S134318612</v>
      </c>
      <c r="F4745" s="3">
        <v>2020</v>
      </c>
      <c r="G4745" s="2">
        <v>180</v>
      </c>
      <c r="H4745" s="2" t="s">
        <v>3327</v>
      </c>
      <c r="I4745" s="2" t="s">
        <v>8247</v>
      </c>
      <c r="J4745" s="2" t="s">
        <v>505</v>
      </c>
      <c r="K4745" s="194" t="s">
        <v>17</v>
      </c>
      <c r="L4745" s="2">
        <v>36</v>
      </c>
      <c r="M4745" s="194" t="s">
        <v>1370</v>
      </c>
      <c r="N4745" s="2" t="s">
        <v>8248</v>
      </c>
      <c r="O4745" s="195" t="s">
        <v>8248</v>
      </c>
    </row>
    <row r="4746" spans="1:15">
      <c r="A4746" s="7">
        <v>2018</v>
      </c>
      <c r="B4746" s="7" t="s">
        <v>53</v>
      </c>
      <c r="C4746" s="8">
        <f t="shared" si="147"/>
        <v>43186</v>
      </c>
      <c r="D4746" s="7">
        <v>13</v>
      </c>
      <c r="E4746" s="7" t="str">
        <f t="shared" si="146"/>
        <v>S134318613</v>
      </c>
      <c r="F4746" s="3">
        <v>2021</v>
      </c>
      <c r="G4746" s="2">
        <v>160</v>
      </c>
      <c r="H4746" s="2" t="s">
        <v>8249</v>
      </c>
      <c r="I4746" s="2" t="s">
        <v>4609</v>
      </c>
      <c r="J4746" s="2" t="s">
        <v>645</v>
      </c>
      <c r="K4746" s="194" t="s">
        <v>17</v>
      </c>
      <c r="L4746" s="2">
        <v>31</v>
      </c>
      <c r="M4746" s="194" t="s">
        <v>728</v>
      </c>
      <c r="N4746" s="2" t="s">
        <v>507</v>
      </c>
      <c r="O4746" s="195" t="s">
        <v>1460</v>
      </c>
    </row>
    <row r="4747" spans="1:15" ht="15.75" thickBot="1">
      <c r="A4747" s="7">
        <v>2018</v>
      </c>
      <c r="B4747" s="7" t="s">
        <v>53</v>
      </c>
      <c r="C4747" s="8">
        <f t="shared" si="147"/>
        <v>43186</v>
      </c>
      <c r="D4747" s="7">
        <v>14</v>
      </c>
      <c r="E4747" s="7" t="str">
        <f t="shared" si="146"/>
        <v>S134318614</v>
      </c>
      <c r="F4747" s="5">
        <v>2022</v>
      </c>
      <c r="G4747" s="6">
        <v>155</v>
      </c>
      <c r="H4747" s="6" t="s">
        <v>8250</v>
      </c>
      <c r="I4747" s="6" t="s">
        <v>8251</v>
      </c>
      <c r="J4747" s="6" t="s">
        <v>1612</v>
      </c>
      <c r="K4747" s="196" t="s">
        <v>17</v>
      </c>
      <c r="L4747" s="6">
        <v>26</v>
      </c>
      <c r="M4747" s="196">
        <v>10</v>
      </c>
      <c r="N4747" s="6">
        <v>70</v>
      </c>
      <c r="O4747" s="197">
        <v>20</v>
      </c>
    </row>
    <row r="4748" spans="1:15" ht="16.5" thickTop="1" thickBot="1">
      <c r="A4748" s="7">
        <v>2018</v>
      </c>
      <c r="B4748" s="7" t="s">
        <v>53</v>
      </c>
      <c r="C4748" s="8">
        <f t="shared" si="147"/>
        <v>43186</v>
      </c>
      <c r="D4748" s="7">
        <v>15</v>
      </c>
      <c r="E4748" s="7" t="str">
        <f t="shared" si="146"/>
        <v>S134318615</v>
      </c>
      <c r="F4748" s="1" t="s">
        <v>15</v>
      </c>
    </row>
    <row r="4749" spans="1:15" ht="16.5" thickTop="1" thickBot="1">
      <c r="A4749" s="7">
        <v>2018</v>
      </c>
      <c r="B4749" s="7" t="s">
        <v>53</v>
      </c>
      <c r="C4749" s="8">
        <f t="shared" si="147"/>
        <v>43186</v>
      </c>
      <c r="D4749" s="7">
        <v>16</v>
      </c>
      <c r="E4749" s="7" t="str">
        <f t="shared" si="146"/>
        <v>S134318616</v>
      </c>
      <c r="F4749" s="338" t="s">
        <v>1</v>
      </c>
      <c r="G4749" s="341" t="s">
        <v>2</v>
      </c>
      <c r="H4749" s="342"/>
      <c r="I4749" s="342"/>
      <c r="J4749" s="343"/>
      <c r="K4749" s="344" t="s">
        <v>3</v>
      </c>
      <c r="L4749" s="343"/>
      <c r="M4749" s="344" t="s">
        <v>144</v>
      </c>
      <c r="N4749" s="342"/>
      <c r="O4749" s="342"/>
    </row>
    <row r="4750" spans="1:15" ht="18" customHeight="1" thickBot="1">
      <c r="A4750" s="7">
        <v>2018</v>
      </c>
      <c r="B4750" s="7" t="s">
        <v>53</v>
      </c>
      <c r="C4750" s="8">
        <f t="shared" si="147"/>
        <v>43186</v>
      </c>
      <c r="D4750" s="7">
        <v>17</v>
      </c>
      <c r="E4750" s="7" t="str">
        <f t="shared" si="146"/>
        <v>S134318617</v>
      </c>
      <c r="F4750" s="339"/>
      <c r="G4750" s="345" t="s">
        <v>5</v>
      </c>
      <c r="H4750" s="347" t="s">
        <v>145</v>
      </c>
      <c r="I4750" s="348"/>
      <c r="J4750" s="349"/>
      <c r="K4750" s="350" t="s">
        <v>6</v>
      </c>
      <c r="L4750" s="352" t="s">
        <v>7</v>
      </c>
      <c r="M4750" s="350" t="s">
        <v>8</v>
      </c>
      <c r="N4750" s="354" t="s">
        <v>146</v>
      </c>
      <c r="O4750" s="356" t="s">
        <v>147</v>
      </c>
    </row>
    <row r="4751" spans="1:15" ht="15.75" thickBot="1">
      <c r="A4751" s="7">
        <v>2018</v>
      </c>
      <c r="B4751" s="7" t="s">
        <v>53</v>
      </c>
      <c r="C4751" s="8">
        <f t="shared" si="147"/>
        <v>43186</v>
      </c>
      <c r="D4751" s="7">
        <v>18</v>
      </c>
      <c r="E4751" s="7" t="str">
        <f t="shared" si="146"/>
        <v>S134318618</v>
      </c>
      <c r="F4751" s="340"/>
      <c r="G4751" s="346"/>
      <c r="H4751" s="191" t="s">
        <v>9</v>
      </c>
      <c r="I4751" s="192" t="s">
        <v>18</v>
      </c>
      <c r="J4751" s="193" t="s">
        <v>11</v>
      </c>
      <c r="K4751" s="351"/>
      <c r="L4751" s="353"/>
      <c r="M4751" s="351"/>
      <c r="N4751" s="355"/>
      <c r="O4751" s="357"/>
    </row>
    <row r="4752" spans="1:15">
      <c r="A4752" s="7">
        <v>2018</v>
      </c>
      <c r="B4752" s="7" t="s">
        <v>53</v>
      </c>
      <c r="C4752" s="8">
        <f t="shared" si="147"/>
        <v>43186</v>
      </c>
      <c r="D4752" s="7">
        <v>19</v>
      </c>
      <c r="E4752" s="7" t="str">
        <f t="shared" si="146"/>
        <v>S134318619</v>
      </c>
      <c r="F4752" s="3" t="s">
        <v>16</v>
      </c>
      <c r="G4752" s="2">
        <v>35</v>
      </c>
      <c r="H4752" s="2" t="s">
        <v>8252</v>
      </c>
      <c r="I4752" s="2" t="s">
        <v>8252</v>
      </c>
      <c r="J4752" s="2" t="s">
        <v>1861</v>
      </c>
      <c r="K4752" s="194" t="s">
        <v>17</v>
      </c>
      <c r="L4752" s="2">
        <v>58</v>
      </c>
      <c r="M4752" s="194" t="s">
        <v>1181</v>
      </c>
      <c r="N4752" s="2" t="s">
        <v>626</v>
      </c>
      <c r="O4752" s="195" t="s">
        <v>1181</v>
      </c>
    </row>
    <row r="4753" spans="1:15">
      <c r="A4753" s="7">
        <v>2018</v>
      </c>
      <c r="B4753" s="7" t="s">
        <v>53</v>
      </c>
      <c r="C4753" s="8">
        <f t="shared" si="147"/>
        <v>43186</v>
      </c>
      <c r="D4753" s="7">
        <v>20</v>
      </c>
      <c r="E4753" s="7" t="str">
        <f t="shared" si="146"/>
        <v>S134318620</v>
      </c>
      <c r="F4753" s="4">
        <v>43160</v>
      </c>
      <c r="G4753" s="2">
        <v>252</v>
      </c>
      <c r="H4753" s="2" t="s">
        <v>8253</v>
      </c>
      <c r="I4753" s="2" t="s">
        <v>8254</v>
      </c>
      <c r="J4753" s="2" t="s">
        <v>3338</v>
      </c>
      <c r="K4753" s="194" t="s">
        <v>17</v>
      </c>
      <c r="L4753" s="2">
        <v>57</v>
      </c>
      <c r="M4753" s="194">
        <v>56</v>
      </c>
      <c r="N4753" s="2">
        <v>12</v>
      </c>
      <c r="O4753" s="195">
        <v>32</v>
      </c>
    </row>
    <row r="4754" spans="1:15">
      <c r="A4754" s="7">
        <v>2018</v>
      </c>
      <c r="B4754" s="7" t="s">
        <v>53</v>
      </c>
      <c r="C4754" s="8">
        <f t="shared" si="147"/>
        <v>43186</v>
      </c>
      <c r="D4754" s="7">
        <v>21</v>
      </c>
      <c r="E4754" s="7" t="str">
        <f t="shared" si="146"/>
        <v>S134318621</v>
      </c>
      <c r="F4754" s="4">
        <v>43191</v>
      </c>
      <c r="G4754" s="2">
        <v>233</v>
      </c>
      <c r="H4754" s="2" t="s">
        <v>8255</v>
      </c>
      <c r="I4754" s="2" t="s">
        <v>8256</v>
      </c>
      <c r="J4754" s="2" t="s">
        <v>8257</v>
      </c>
      <c r="K4754" s="194" t="s">
        <v>17</v>
      </c>
      <c r="L4754" s="2">
        <v>52</v>
      </c>
      <c r="M4754" s="194" t="s">
        <v>4439</v>
      </c>
      <c r="N4754" s="2" t="s">
        <v>1676</v>
      </c>
      <c r="O4754" s="195" t="s">
        <v>1676</v>
      </c>
    </row>
    <row r="4755" spans="1:15">
      <c r="A4755" s="7">
        <v>2018</v>
      </c>
      <c r="B4755" s="7" t="s">
        <v>53</v>
      </c>
      <c r="C4755" s="8">
        <f t="shared" si="147"/>
        <v>43186</v>
      </c>
      <c r="D4755" s="7">
        <v>22</v>
      </c>
      <c r="E4755" s="7" t="str">
        <f t="shared" si="146"/>
        <v>S134318622</v>
      </c>
      <c r="F4755" s="4">
        <v>43221</v>
      </c>
      <c r="G4755" s="2">
        <v>275</v>
      </c>
      <c r="H4755" s="2" t="s">
        <v>8258</v>
      </c>
      <c r="I4755" s="2" t="s">
        <v>8259</v>
      </c>
      <c r="J4755" s="2" t="s">
        <v>4482</v>
      </c>
      <c r="K4755" s="194" t="s">
        <v>17</v>
      </c>
      <c r="L4755" s="2">
        <v>48</v>
      </c>
      <c r="M4755" s="194" t="s">
        <v>2922</v>
      </c>
      <c r="N4755" s="2" t="s">
        <v>523</v>
      </c>
      <c r="O4755" s="195" t="s">
        <v>1129</v>
      </c>
    </row>
    <row r="4756" spans="1:15">
      <c r="A4756" s="7">
        <v>2018</v>
      </c>
      <c r="B4756" s="7" t="s">
        <v>53</v>
      </c>
      <c r="C4756" s="8">
        <f t="shared" si="147"/>
        <v>43186</v>
      </c>
      <c r="D4756" s="7">
        <v>23</v>
      </c>
      <c r="E4756" s="7" t="str">
        <f t="shared" si="146"/>
        <v>S134318623</v>
      </c>
      <c r="F4756" s="4">
        <v>43252</v>
      </c>
      <c r="G4756" s="2">
        <v>275</v>
      </c>
      <c r="H4756" s="2" t="s">
        <v>8260</v>
      </c>
      <c r="I4756" s="2" t="s">
        <v>8261</v>
      </c>
      <c r="J4756" s="2" t="s">
        <v>8262</v>
      </c>
      <c r="K4756" s="194" t="s">
        <v>17</v>
      </c>
      <c r="L4756" s="2">
        <v>45</v>
      </c>
      <c r="M4756" s="194">
        <v>76</v>
      </c>
      <c r="N4756" s="2">
        <v>4</v>
      </c>
      <c r="O4756" s="195">
        <v>20</v>
      </c>
    </row>
    <row r="4757" spans="1:15">
      <c r="A4757" s="7">
        <v>2018</v>
      </c>
      <c r="B4757" s="7" t="s">
        <v>53</v>
      </c>
      <c r="C4757" s="8">
        <f t="shared" si="147"/>
        <v>43186</v>
      </c>
      <c r="D4757" s="7">
        <v>24</v>
      </c>
      <c r="E4757" s="7" t="str">
        <f t="shared" si="146"/>
        <v>S134318624</v>
      </c>
      <c r="F4757" s="3" t="s">
        <v>151</v>
      </c>
      <c r="G4757" s="2">
        <v>298</v>
      </c>
      <c r="H4757" s="2" t="s">
        <v>8263</v>
      </c>
      <c r="I4757" s="2" t="s">
        <v>8264</v>
      </c>
      <c r="J4757" s="2" t="s">
        <v>2602</v>
      </c>
      <c r="K4757" s="194" t="s">
        <v>17</v>
      </c>
      <c r="L4757" s="2">
        <v>43</v>
      </c>
      <c r="M4757" s="194" t="s">
        <v>600</v>
      </c>
      <c r="N4757" s="2" t="s">
        <v>1248</v>
      </c>
      <c r="O4757" s="195" t="s">
        <v>1197</v>
      </c>
    </row>
    <row r="4758" spans="1:15">
      <c r="A4758" s="7">
        <v>2018</v>
      </c>
      <c r="B4758" s="7" t="s">
        <v>53</v>
      </c>
      <c r="C4758" s="8">
        <f t="shared" si="147"/>
        <v>43186</v>
      </c>
      <c r="D4758" s="7">
        <v>25</v>
      </c>
      <c r="E4758" s="7" t="str">
        <f t="shared" si="146"/>
        <v>S134318625</v>
      </c>
      <c r="F4758" s="3">
        <v>2019</v>
      </c>
      <c r="G4758" s="2">
        <v>260</v>
      </c>
      <c r="H4758" s="2" t="s">
        <v>8265</v>
      </c>
      <c r="I4758" s="2" t="s">
        <v>2423</v>
      </c>
      <c r="J4758" s="2" t="s">
        <v>264</v>
      </c>
      <c r="K4758" s="194" t="s">
        <v>17</v>
      </c>
      <c r="L4758" s="2">
        <v>38</v>
      </c>
      <c r="M4758" s="194">
        <v>24</v>
      </c>
      <c r="N4758" s="2">
        <v>20</v>
      </c>
      <c r="O4758" s="195">
        <v>56</v>
      </c>
    </row>
    <row r="4759" spans="1:15">
      <c r="A4759" s="7">
        <v>2018</v>
      </c>
      <c r="B4759" s="7" t="s">
        <v>53</v>
      </c>
      <c r="C4759" s="8">
        <f t="shared" si="147"/>
        <v>43186</v>
      </c>
      <c r="D4759" s="7">
        <v>26</v>
      </c>
      <c r="E4759" s="7" t="str">
        <f t="shared" si="146"/>
        <v>S134318626</v>
      </c>
      <c r="F4759" s="3">
        <v>2020</v>
      </c>
      <c r="G4759" s="2">
        <v>225</v>
      </c>
      <c r="H4759" s="2" t="s">
        <v>6848</v>
      </c>
      <c r="I4759" s="2" t="s">
        <v>8266</v>
      </c>
      <c r="J4759" s="2" t="s">
        <v>544</v>
      </c>
      <c r="K4759" s="194" t="s">
        <v>17</v>
      </c>
      <c r="L4759" s="2">
        <v>33</v>
      </c>
      <c r="M4759" s="194">
        <v>12</v>
      </c>
      <c r="N4759" s="2">
        <v>52</v>
      </c>
      <c r="O4759" s="195">
        <v>36</v>
      </c>
    </row>
    <row r="4760" spans="1:15">
      <c r="A4760" s="7">
        <v>2018</v>
      </c>
      <c r="B4760" s="7" t="s">
        <v>53</v>
      </c>
      <c r="C4760" s="8">
        <f t="shared" si="147"/>
        <v>43186</v>
      </c>
      <c r="D4760" s="7">
        <v>27</v>
      </c>
      <c r="E4760" s="7" t="str">
        <f t="shared" si="146"/>
        <v>S134318627</v>
      </c>
      <c r="F4760" s="3">
        <v>2021</v>
      </c>
      <c r="G4760" s="2">
        <v>205</v>
      </c>
      <c r="H4760" s="2" t="s">
        <v>8267</v>
      </c>
      <c r="I4760" s="2" t="s">
        <v>1495</v>
      </c>
      <c r="J4760" s="2" t="s">
        <v>4883</v>
      </c>
      <c r="K4760" s="194" t="s">
        <v>17</v>
      </c>
      <c r="L4760" s="2">
        <v>31</v>
      </c>
      <c r="M4760" s="194">
        <v>25</v>
      </c>
      <c r="N4760" s="2" t="s">
        <v>1153</v>
      </c>
      <c r="O4760" s="195" t="s">
        <v>301</v>
      </c>
    </row>
    <row r="4761" spans="1:15" ht="15.75" thickBot="1">
      <c r="A4761" s="7">
        <v>2018</v>
      </c>
      <c r="B4761" s="7" t="s">
        <v>53</v>
      </c>
      <c r="C4761" s="8">
        <f t="shared" si="147"/>
        <v>43186</v>
      </c>
      <c r="D4761" s="7">
        <v>28</v>
      </c>
      <c r="E4761" s="7" t="str">
        <f t="shared" si="146"/>
        <v>S134318628</v>
      </c>
      <c r="F4761" s="5">
        <v>2022</v>
      </c>
      <c r="G4761" s="6">
        <v>195</v>
      </c>
      <c r="H4761" s="6" t="s">
        <v>8268</v>
      </c>
      <c r="I4761" s="6" t="s">
        <v>8269</v>
      </c>
      <c r="J4761" s="6" t="s">
        <v>2768</v>
      </c>
      <c r="K4761" s="196" t="s">
        <v>17</v>
      </c>
      <c r="L4761" s="6">
        <v>30</v>
      </c>
      <c r="M4761" s="196" t="s">
        <v>340</v>
      </c>
      <c r="N4761" s="6">
        <v>50</v>
      </c>
      <c r="O4761" s="197" t="s">
        <v>301</v>
      </c>
    </row>
    <row r="4762" spans="1:15" ht="16.5" thickTop="1" thickBot="1">
      <c r="A4762" s="7">
        <v>2018</v>
      </c>
      <c r="B4762" s="7" t="s">
        <v>52</v>
      </c>
      <c r="C4762" s="8">
        <f>C4761+7</f>
        <v>43193</v>
      </c>
      <c r="D4762" s="7">
        <v>1</v>
      </c>
      <c r="E4762" s="7" t="str">
        <f t="shared" si="146"/>
        <v>S14431931</v>
      </c>
      <c r="F4762" s="1" t="s">
        <v>0</v>
      </c>
    </row>
    <row r="4763" spans="1:15" ht="16.5" thickTop="1" thickBot="1">
      <c r="A4763" s="7">
        <v>2018</v>
      </c>
      <c r="B4763" s="7" t="s">
        <v>52</v>
      </c>
      <c r="C4763" s="8">
        <f>C4762</f>
        <v>43193</v>
      </c>
      <c r="D4763" s="7">
        <v>2</v>
      </c>
      <c r="E4763" s="7" t="str">
        <f t="shared" si="146"/>
        <v>S14431932</v>
      </c>
      <c r="F4763" s="338" t="s">
        <v>1</v>
      </c>
      <c r="G4763" s="341" t="s">
        <v>2</v>
      </c>
      <c r="H4763" s="342"/>
      <c r="I4763" s="342"/>
      <c r="J4763" s="343"/>
      <c r="K4763" s="344" t="s">
        <v>3</v>
      </c>
      <c r="L4763" s="343"/>
      <c r="M4763" s="344" t="s">
        <v>144</v>
      </c>
      <c r="N4763" s="342"/>
      <c r="O4763" s="342"/>
    </row>
    <row r="4764" spans="1:15" ht="18" customHeight="1" thickBot="1">
      <c r="A4764" s="7">
        <v>2018</v>
      </c>
      <c r="B4764" s="7" t="s">
        <v>52</v>
      </c>
      <c r="C4764" s="8">
        <f t="shared" ref="C4764:C4789" si="148">C4763</f>
        <v>43193</v>
      </c>
      <c r="D4764" s="7">
        <v>3</v>
      </c>
      <c r="E4764" s="7" t="str">
        <f t="shared" si="146"/>
        <v>S14431933</v>
      </c>
      <c r="F4764" s="339"/>
      <c r="G4764" s="345" t="s">
        <v>5</v>
      </c>
      <c r="H4764" s="347" t="s">
        <v>145</v>
      </c>
      <c r="I4764" s="348"/>
      <c r="J4764" s="349"/>
      <c r="K4764" s="350" t="s">
        <v>6</v>
      </c>
      <c r="L4764" s="352" t="s">
        <v>7</v>
      </c>
      <c r="M4764" s="350" t="s">
        <v>8</v>
      </c>
      <c r="N4764" s="354" t="s">
        <v>146</v>
      </c>
      <c r="O4764" s="356" t="s">
        <v>147</v>
      </c>
    </row>
    <row r="4765" spans="1:15" ht="15.75" thickBot="1">
      <c r="A4765" s="7">
        <v>2018</v>
      </c>
      <c r="B4765" s="7" t="s">
        <v>52</v>
      </c>
      <c r="C4765" s="8">
        <f t="shared" si="148"/>
        <v>43193</v>
      </c>
      <c r="D4765" s="7">
        <v>4</v>
      </c>
      <c r="E4765" s="7" t="str">
        <f t="shared" si="146"/>
        <v>S14431934</v>
      </c>
      <c r="F4765" s="340"/>
      <c r="G4765" s="346"/>
      <c r="H4765" s="191" t="s">
        <v>9</v>
      </c>
      <c r="I4765" s="192" t="s">
        <v>18</v>
      </c>
      <c r="J4765" s="193" t="s">
        <v>11</v>
      </c>
      <c r="K4765" s="351"/>
      <c r="L4765" s="353"/>
      <c r="M4765" s="351"/>
      <c r="N4765" s="355"/>
      <c r="O4765" s="357"/>
    </row>
    <row r="4766" spans="1:15">
      <c r="A4766" s="7">
        <v>2018</v>
      </c>
      <c r="B4766" s="7" t="s">
        <v>52</v>
      </c>
      <c r="C4766" s="8">
        <f t="shared" si="148"/>
        <v>43193</v>
      </c>
      <c r="D4766" s="7">
        <v>5</v>
      </c>
      <c r="E4766" s="7" t="str">
        <f t="shared" si="146"/>
        <v>S14431935</v>
      </c>
      <c r="F4766" s="3" t="s">
        <v>12</v>
      </c>
      <c r="G4766" s="2">
        <v>-5</v>
      </c>
      <c r="H4766" s="2" t="s">
        <v>8270</v>
      </c>
      <c r="I4766" s="2" t="s">
        <v>8271</v>
      </c>
      <c r="J4766" s="2" t="s">
        <v>1664</v>
      </c>
      <c r="K4766" s="194" t="s">
        <v>17</v>
      </c>
      <c r="L4766" s="2">
        <v>55</v>
      </c>
      <c r="M4766" s="194" t="s">
        <v>871</v>
      </c>
      <c r="N4766" s="2" t="s">
        <v>3110</v>
      </c>
      <c r="O4766" s="195" t="s">
        <v>1598</v>
      </c>
    </row>
    <row r="4767" spans="1:15">
      <c r="A4767" s="7">
        <v>2018</v>
      </c>
      <c r="B4767" s="7" t="s">
        <v>52</v>
      </c>
      <c r="C4767" s="8">
        <f t="shared" si="148"/>
        <v>43193</v>
      </c>
      <c r="D4767" s="7">
        <v>6</v>
      </c>
      <c r="E4767" s="7" t="str">
        <f t="shared" si="146"/>
        <v>S14431936</v>
      </c>
      <c r="F4767" s="4">
        <v>43191</v>
      </c>
      <c r="G4767" s="2">
        <v>95</v>
      </c>
      <c r="H4767" s="2" t="s">
        <v>8272</v>
      </c>
      <c r="I4767" s="2" t="s">
        <v>8273</v>
      </c>
      <c r="J4767" s="2" t="s">
        <v>5236</v>
      </c>
      <c r="K4767" s="194" t="s">
        <v>17</v>
      </c>
      <c r="L4767" s="2">
        <v>61</v>
      </c>
      <c r="M4767" s="194">
        <v>100</v>
      </c>
      <c r="N4767" s="2">
        <v>0</v>
      </c>
      <c r="O4767" s="195">
        <v>0</v>
      </c>
    </row>
    <row r="4768" spans="1:15">
      <c r="A4768" s="7">
        <v>2018</v>
      </c>
      <c r="B4768" s="7" t="s">
        <v>52</v>
      </c>
      <c r="C4768" s="8">
        <f t="shared" si="148"/>
        <v>43193</v>
      </c>
      <c r="D4768" s="7">
        <v>7</v>
      </c>
      <c r="E4768" s="7" t="str">
        <f t="shared" si="146"/>
        <v>S14431937</v>
      </c>
      <c r="F4768" s="4">
        <v>43221</v>
      </c>
      <c r="G4768" s="2">
        <v>142</v>
      </c>
      <c r="H4768" s="2" t="s">
        <v>8274</v>
      </c>
      <c r="I4768" s="2" t="s">
        <v>8275</v>
      </c>
      <c r="J4768" s="2" t="s">
        <v>810</v>
      </c>
      <c r="K4768" s="194" t="s">
        <v>17</v>
      </c>
      <c r="L4768" s="2">
        <v>59</v>
      </c>
      <c r="M4768" s="194">
        <v>100</v>
      </c>
      <c r="N4768" s="2">
        <v>0</v>
      </c>
      <c r="O4768" s="195">
        <v>0</v>
      </c>
    </row>
    <row r="4769" spans="1:15">
      <c r="A4769" s="7">
        <v>2018</v>
      </c>
      <c r="B4769" s="7" t="s">
        <v>52</v>
      </c>
      <c r="C4769" s="8">
        <f t="shared" si="148"/>
        <v>43193</v>
      </c>
      <c r="D4769" s="7">
        <v>8</v>
      </c>
      <c r="E4769" s="7" t="str">
        <f t="shared" si="146"/>
        <v>S14431938</v>
      </c>
      <c r="F4769" s="4">
        <v>43252</v>
      </c>
      <c r="G4769" s="2">
        <v>158</v>
      </c>
      <c r="H4769" s="2" t="s">
        <v>7358</v>
      </c>
      <c r="I4769" s="2" t="s">
        <v>8276</v>
      </c>
      <c r="J4769" s="2" t="s">
        <v>2697</v>
      </c>
      <c r="K4769" s="194" t="s">
        <v>17</v>
      </c>
      <c r="L4769" s="2">
        <v>53</v>
      </c>
      <c r="M4769" s="194">
        <v>100</v>
      </c>
      <c r="N4769" s="2">
        <v>0</v>
      </c>
      <c r="O4769" s="195">
        <v>0</v>
      </c>
    </row>
    <row r="4770" spans="1:15">
      <c r="A4770" s="7">
        <v>2018</v>
      </c>
      <c r="B4770" s="7" t="s">
        <v>52</v>
      </c>
      <c r="C4770" s="8">
        <f t="shared" si="148"/>
        <v>43193</v>
      </c>
      <c r="D4770" s="7">
        <v>9</v>
      </c>
      <c r="E4770" s="7" t="str">
        <f t="shared" si="146"/>
        <v>S14431939</v>
      </c>
      <c r="F4770" s="4">
        <v>43282</v>
      </c>
      <c r="G4770" s="2">
        <v>215</v>
      </c>
      <c r="H4770" s="2" t="s">
        <v>7376</v>
      </c>
      <c r="I4770" s="2" t="s">
        <v>8277</v>
      </c>
      <c r="J4770" s="2" t="s">
        <v>6513</v>
      </c>
      <c r="K4770" s="194" t="s">
        <v>17</v>
      </c>
      <c r="L4770" s="2">
        <v>48</v>
      </c>
      <c r="M4770" s="194">
        <v>100</v>
      </c>
      <c r="N4770" s="2">
        <v>0</v>
      </c>
      <c r="O4770" s="195">
        <v>0</v>
      </c>
    </row>
    <row r="4771" spans="1:15">
      <c r="A4771" s="7">
        <v>2018</v>
      </c>
      <c r="B4771" s="7" t="s">
        <v>52</v>
      </c>
      <c r="C4771" s="8">
        <f t="shared" si="148"/>
        <v>43193</v>
      </c>
      <c r="D4771" s="7">
        <v>10</v>
      </c>
      <c r="E4771" s="7" t="str">
        <f t="shared" si="146"/>
        <v>S144319310</v>
      </c>
      <c r="F4771" s="3" t="s">
        <v>151</v>
      </c>
      <c r="G4771" s="2">
        <v>210</v>
      </c>
      <c r="H4771" s="2" t="s">
        <v>1364</v>
      </c>
      <c r="I4771" s="2" t="s">
        <v>5214</v>
      </c>
      <c r="J4771" s="2" t="s">
        <v>5382</v>
      </c>
      <c r="K4771" s="194" t="s">
        <v>17</v>
      </c>
      <c r="L4771" s="2">
        <v>51</v>
      </c>
      <c r="M4771" s="194">
        <v>100</v>
      </c>
      <c r="N4771" s="2">
        <v>0</v>
      </c>
      <c r="O4771" s="195">
        <v>0</v>
      </c>
    </row>
    <row r="4772" spans="1:15">
      <c r="A4772" s="7">
        <v>2018</v>
      </c>
      <c r="B4772" s="7" t="s">
        <v>52</v>
      </c>
      <c r="C4772" s="8">
        <f t="shared" si="148"/>
        <v>43193</v>
      </c>
      <c r="D4772" s="7">
        <v>11</v>
      </c>
      <c r="E4772" s="7" t="str">
        <f t="shared" si="146"/>
        <v>S144319311</v>
      </c>
      <c r="F4772" s="3">
        <v>2019</v>
      </c>
      <c r="G4772" s="2">
        <v>190</v>
      </c>
      <c r="H4772" s="2" t="s">
        <v>8278</v>
      </c>
      <c r="I4772" s="2" t="s">
        <v>8279</v>
      </c>
      <c r="J4772" s="2" t="s">
        <v>3788</v>
      </c>
      <c r="K4772" s="194" t="s">
        <v>17</v>
      </c>
      <c r="L4772" s="2">
        <v>39</v>
      </c>
      <c r="M4772" s="194" t="s">
        <v>513</v>
      </c>
      <c r="N4772" s="2">
        <v>25</v>
      </c>
      <c r="O4772" s="195" t="s">
        <v>691</v>
      </c>
    </row>
    <row r="4773" spans="1:15">
      <c r="A4773" s="7">
        <v>2018</v>
      </c>
      <c r="B4773" s="7" t="s">
        <v>52</v>
      </c>
      <c r="C4773" s="8">
        <f t="shared" si="148"/>
        <v>43193</v>
      </c>
      <c r="D4773" s="7">
        <v>12</v>
      </c>
      <c r="E4773" s="7" t="str">
        <f t="shared" si="146"/>
        <v>S144319312</v>
      </c>
      <c r="F4773" s="3">
        <v>2020</v>
      </c>
      <c r="G4773" s="2">
        <v>180</v>
      </c>
      <c r="H4773" s="2" t="s">
        <v>8280</v>
      </c>
      <c r="I4773" s="2" t="s">
        <v>8281</v>
      </c>
      <c r="J4773" s="2" t="s">
        <v>554</v>
      </c>
      <c r="K4773" s="194" t="s">
        <v>17</v>
      </c>
      <c r="L4773" s="2">
        <v>32</v>
      </c>
      <c r="M4773" s="194" t="s">
        <v>5324</v>
      </c>
      <c r="N4773" s="2" t="s">
        <v>1363</v>
      </c>
      <c r="O4773" s="195" t="s">
        <v>2957</v>
      </c>
    </row>
    <row r="4774" spans="1:15">
      <c r="A4774" s="7">
        <v>2018</v>
      </c>
      <c r="B4774" s="7" t="s">
        <v>52</v>
      </c>
      <c r="C4774" s="8">
        <f t="shared" si="148"/>
        <v>43193</v>
      </c>
      <c r="D4774" s="7">
        <v>13</v>
      </c>
      <c r="E4774" s="7" t="str">
        <f t="shared" si="146"/>
        <v>S144319313</v>
      </c>
      <c r="F4774" s="3">
        <v>2021</v>
      </c>
      <c r="G4774" s="2">
        <v>160</v>
      </c>
      <c r="H4774" s="2" t="s">
        <v>3300</v>
      </c>
      <c r="I4774" s="2" t="s">
        <v>3413</v>
      </c>
      <c r="J4774" s="2" t="s">
        <v>1404</v>
      </c>
      <c r="K4774" s="194" t="s">
        <v>17</v>
      </c>
      <c r="L4774" s="2">
        <v>31</v>
      </c>
      <c r="M4774" s="194" t="s">
        <v>434</v>
      </c>
      <c r="N4774" s="2" t="s">
        <v>492</v>
      </c>
      <c r="O4774" s="195" t="s">
        <v>3258</v>
      </c>
    </row>
    <row r="4775" spans="1:15" ht="15.75" thickBot="1">
      <c r="A4775" s="7">
        <v>2018</v>
      </c>
      <c r="B4775" s="7" t="s">
        <v>52</v>
      </c>
      <c r="C4775" s="8">
        <f t="shared" si="148"/>
        <v>43193</v>
      </c>
      <c r="D4775" s="7">
        <v>14</v>
      </c>
      <c r="E4775" s="7" t="str">
        <f t="shared" si="146"/>
        <v>S144319314</v>
      </c>
      <c r="F4775" s="5">
        <v>2022</v>
      </c>
      <c r="G4775" s="6">
        <v>155</v>
      </c>
      <c r="H4775" s="6" t="s">
        <v>3816</v>
      </c>
      <c r="I4775" s="6" t="s">
        <v>8282</v>
      </c>
      <c r="J4775" s="6" t="s">
        <v>3323</v>
      </c>
      <c r="K4775" s="196" t="s">
        <v>17</v>
      </c>
      <c r="L4775" s="6">
        <v>26</v>
      </c>
      <c r="M4775" s="196" t="s">
        <v>935</v>
      </c>
      <c r="N4775" s="6" t="s">
        <v>872</v>
      </c>
      <c r="O4775" s="197" t="s">
        <v>2074</v>
      </c>
    </row>
    <row r="4776" spans="1:15" ht="16.5" thickTop="1" thickBot="1">
      <c r="A4776" s="7">
        <v>2018</v>
      </c>
      <c r="B4776" s="7" t="s">
        <v>52</v>
      </c>
      <c r="C4776" s="8">
        <f t="shared" si="148"/>
        <v>43193</v>
      </c>
      <c r="D4776" s="7">
        <v>15</v>
      </c>
      <c r="E4776" s="7" t="str">
        <f t="shared" si="146"/>
        <v>S144319315</v>
      </c>
      <c r="F4776" s="1" t="s">
        <v>15</v>
      </c>
    </row>
    <row r="4777" spans="1:15" ht="16.5" customHeight="1" thickTop="1" thickBot="1">
      <c r="A4777" s="7">
        <v>2018</v>
      </c>
      <c r="B4777" s="7" t="s">
        <v>52</v>
      </c>
      <c r="C4777" s="8">
        <f t="shared" si="148"/>
        <v>43193</v>
      </c>
      <c r="D4777" s="7">
        <v>16</v>
      </c>
      <c r="E4777" s="7" t="str">
        <f t="shared" si="146"/>
        <v>S144319316</v>
      </c>
      <c r="F4777" s="338" t="s">
        <v>1</v>
      </c>
      <c r="G4777" s="341" t="s">
        <v>2</v>
      </c>
      <c r="H4777" s="342"/>
      <c r="I4777" s="342"/>
      <c r="J4777" s="343"/>
      <c r="K4777" s="344" t="s">
        <v>3</v>
      </c>
      <c r="L4777" s="343"/>
      <c r="M4777" s="344" t="s">
        <v>144</v>
      </c>
      <c r="N4777" s="342"/>
      <c r="O4777" s="342"/>
    </row>
    <row r="4778" spans="1:15" ht="18" customHeight="1" thickBot="1">
      <c r="A4778" s="7">
        <v>2018</v>
      </c>
      <c r="B4778" s="7" t="s">
        <v>52</v>
      </c>
      <c r="C4778" s="8">
        <f t="shared" si="148"/>
        <v>43193</v>
      </c>
      <c r="D4778" s="7">
        <v>17</v>
      </c>
      <c r="E4778" s="7" t="str">
        <f t="shared" si="146"/>
        <v>S144319317</v>
      </c>
      <c r="F4778" s="339"/>
      <c r="G4778" s="345" t="s">
        <v>5</v>
      </c>
      <c r="H4778" s="347" t="s">
        <v>145</v>
      </c>
      <c r="I4778" s="348"/>
      <c r="J4778" s="349"/>
      <c r="K4778" s="350" t="s">
        <v>6</v>
      </c>
      <c r="L4778" s="352" t="s">
        <v>7</v>
      </c>
      <c r="M4778" s="350" t="s">
        <v>8</v>
      </c>
      <c r="N4778" s="354" t="s">
        <v>146</v>
      </c>
      <c r="O4778" s="356" t="s">
        <v>147</v>
      </c>
    </row>
    <row r="4779" spans="1:15" ht="15.75" thickBot="1">
      <c r="A4779" s="7">
        <v>2018</v>
      </c>
      <c r="B4779" s="7" t="s">
        <v>52</v>
      </c>
      <c r="C4779" s="8">
        <f t="shared" si="148"/>
        <v>43193</v>
      </c>
      <c r="D4779" s="7">
        <v>18</v>
      </c>
      <c r="E4779" s="7" t="str">
        <f t="shared" si="146"/>
        <v>S144319318</v>
      </c>
      <c r="F4779" s="340"/>
      <c r="G4779" s="346"/>
      <c r="H4779" s="191" t="s">
        <v>9</v>
      </c>
      <c r="I4779" s="192" t="s">
        <v>18</v>
      </c>
      <c r="J4779" s="193" t="s">
        <v>11</v>
      </c>
      <c r="K4779" s="351"/>
      <c r="L4779" s="353"/>
      <c r="M4779" s="351"/>
      <c r="N4779" s="355"/>
      <c r="O4779" s="357"/>
    </row>
    <row r="4780" spans="1:15">
      <c r="A4780" s="7">
        <v>2018</v>
      </c>
      <c r="B4780" s="7" t="s">
        <v>52</v>
      </c>
      <c r="C4780" s="8">
        <f t="shared" si="148"/>
        <v>43193</v>
      </c>
      <c r="D4780" s="7">
        <v>19</v>
      </c>
      <c r="E4780" s="7" t="str">
        <f t="shared" si="146"/>
        <v>S144319319</v>
      </c>
      <c r="F4780" s="3" t="s">
        <v>16</v>
      </c>
      <c r="G4780" s="2">
        <v>40</v>
      </c>
      <c r="H4780" s="2" t="s">
        <v>8283</v>
      </c>
      <c r="I4780" s="2" t="s">
        <v>8284</v>
      </c>
      <c r="J4780" s="2" t="s">
        <v>2886</v>
      </c>
      <c r="K4780" s="194" t="s">
        <v>17</v>
      </c>
      <c r="L4780" s="2">
        <v>54</v>
      </c>
      <c r="M4780" s="194">
        <v>45</v>
      </c>
      <c r="N4780" s="2">
        <v>35</v>
      </c>
      <c r="O4780" s="195">
        <v>20</v>
      </c>
    </row>
    <row r="4781" spans="1:15">
      <c r="A4781" s="7">
        <v>2018</v>
      </c>
      <c r="B4781" s="7" t="s">
        <v>52</v>
      </c>
      <c r="C4781" s="8">
        <f t="shared" si="148"/>
        <v>43193</v>
      </c>
      <c r="D4781" s="7">
        <v>20</v>
      </c>
      <c r="E4781" s="7" t="str">
        <f t="shared" si="146"/>
        <v>S144319320</v>
      </c>
      <c r="F4781" s="4">
        <v>43191</v>
      </c>
      <c r="G4781" s="2">
        <v>135</v>
      </c>
      <c r="H4781" s="2" t="s">
        <v>8285</v>
      </c>
      <c r="I4781" s="2" t="s">
        <v>8286</v>
      </c>
      <c r="J4781" s="2" t="s">
        <v>2714</v>
      </c>
      <c r="K4781" s="194" t="s">
        <v>17</v>
      </c>
      <c r="L4781" s="2">
        <v>51</v>
      </c>
      <c r="M4781" s="194" t="s">
        <v>2499</v>
      </c>
      <c r="N4781" s="2">
        <v>0</v>
      </c>
      <c r="O4781" s="195" t="s">
        <v>799</v>
      </c>
    </row>
    <row r="4782" spans="1:15">
      <c r="A4782" s="7">
        <v>2018</v>
      </c>
      <c r="B4782" s="7" t="s">
        <v>52</v>
      </c>
      <c r="C4782" s="8">
        <f t="shared" si="148"/>
        <v>43193</v>
      </c>
      <c r="D4782" s="7">
        <v>21</v>
      </c>
      <c r="E4782" s="7" t="str">
        <f t="shared" si="146"/>
        <v>S144319321</v>
      </c>
      <c r="F4782" s="4">
        <v>43221</v>
      </c>
      <c r="G4782" s="2">
        <v>185</v>
      </c>
      <c r="H4782" s="2" t="s">
        <v>7987</v>
      </c>
      <c r="I4782" s="2" t="s">
        <v>8287</v>
      </c>
      <c r="J4782" s="2" t="s">
        <v>312</v>
      </c>
      <c r="K4782" s="194" t="s">
        <v>17</v>
      </c>
      <c r="L4782" s="2">
        <v>47</v>
      </c>
      <c r="M4782" s="194" t="s">
        <v>1844</v>
      </c>
      <c r="N4782" s="2">
        <v>0</v>
      </c>
      <c r="O4782" s="195" t="s">
        <v>519</v>
      </c>
    </row>
    <row r="4783" spans="1:15">
      <c r="A4783" s="7">
        <v>2018</v>
      </c>
      <c r="B4783" s="7" t="s">
        <v>52</v>
      </c>
      <c r="C4783" s="8">
        <f t="shared" si="148"/>
        <v>43193</v>
      </c>
      <c r="D4783" s="7">
        <v>22</v>
      </c>
      <c r="E4783" s="7" t="str">
        <f t="shared" si="146"/>
        <v>S144319322</v>
      </c>
      <c r="F4783" s="4">
        <v>43252</v>
      </c>
      <c r="G4783" s="2">
        <v>201</v>
      </c>
      <c r="H4783" s="2" t="s">
        <v>8288</v>
      </c>
      <c r="I4783" s="2" t="s">
        <v>8289</v>
      </c>
      <c r="J4783" s="2" t="s">
        <v>2719</v>
      </c>
      <c r="K4783" s="194" t="s">
        <v>17</v>
      </c>
      <c r="L4783" s="2">
        <v>46</v>
      </c>
      <c r="M4783" s="194" t="s">
        <v>2427</v>
      </c>
      <c r="N4783" s="2">
        <v>0</v>
      </c>
      <c r="O4783" s="195" t="s">
        <v>518</v>
      </c>
    </row>
    <row r="4784" spans="1:15">
      <c r="A4784" s="7">
        <v>2018</v>
      </c>
      <c r="B4784" s="7" t="s">
        <v>52</v>
      </c>
      <c r="C4784" s="8">
        <f t="shared" si="148"/>
        <v>43193</v>
      </c>
      <c r="D4784" s="7">
        <v>23</v>
      </c>
      <c r="E4784" s="7" t="str">
        <f t="shared" si="146"/>
        <v>S144319323</v>
      </c>
      <c r="F4784" s="4">
        <v>43282</v>
      </c>
      <c r="G4784" s="2">
        <v>258</v>
      </c>
      <c r="H4784" s="2" t="s">
        <v>8290</v>
      </c>
      <c r="I4784" s="2" t="s">
        <v>6716</v>
      </c>
      <c r="J4784" s="2" t="s">
        <v>8291</v>
      </c>
      <c r="K4784" s="194" t="s">
        <v>17</v>
      </c>
      <c r="L4784" s="2">
        <v>46</v>
      </c>
      <c r="M4784" s="194" t="s">
        <v>2427</v>
      </c>
      <c r="N4784" s="2">
        <v>0</v>
      </c>
      <c r="O4784" s="195" t="s">
        <v>518</v>
      </c>
    </row>
    <row r="4785" spans="1:15">
      <c r="A4785" s="7">
        <v>2018</v>
      </c>
      <c r="B4785" s="7" t="s">
        <v>52</v>
      </c>
      <c r="C4785" s="8">
        <f t="shared" si="148"/>
        <v>43193</v>
      </c>
      <c r="D4785" s="7">
        <v>24</v>
      </c>
      <c r="E4785" s="7" t="str">
        <f t="shared" si="146"/>
        <v>S144319324</v>
      </c>
      <c r="F4785" s="3" t="s">
        <v>151</v>
      </c>
      <c r="G4785" s="2">
        <v>258</v>
      </c>
      <c r="H4785" s="2">
        <v>243</v>
      </c>
      <c r="I4785" s="2" t="s">
        <v>8292</v>
      </c>
      <c r="J4785" s="2" t="s">
        <v>2719</v>
      </c>
      <c r="K4785" s="194" t="s">
        <v>17</v>
      </c>
      <c r="L4785" s="2">
        <v>46</v>
      </c>
      <c r="M4785" s="194" t="s">
        <v>5480</v>
      </c>
      <c r="N4785" s="2">
        <v>0</v>
      </c>
      <c r="O4785" s="195" t="s">
        <v>735</v>
      </c>
    </row>
    <row r="4786" spans="1:15">
      <c r="A4786" s="7">
        <v>2018</v>
      </c>
      <c r="B4786" s="7" t="s">
        <v>52</v>
      </c>
      <c r="C4786" s="8">
        <f t="shared" si="148"/>
        <v>43193</v>
      </c>
      <c r="D4786" s="7">
        <v>25</v>
      </c>
      <c r="E4786" s="7" t="str">
        <f t="shared" si="146"/>
        <v>S144319325</v>
      </c>
      <c r="F4786" s="3">
        <v>2019</v>
      </c>
      <c r="G4786" s="2">
        <v>245</v>
      </c>
      <c r="H4786" s="2" t="s">
        <v>8293</v>
      </c>
      <c r="I4786" s="2" t="s">
        <v>8294</v>
      </c>
      <c r="J4786" s="2" t="s">
        <v>3258</v>
      </c>
      <c r="K4786" s="194" t="s">
        <v>17</v>
      </c>
      <c r="L4786" s="2">
        <v>34</v>
      </c>
      <c r="M4786" s="194" t="s">
        <v>513</v>
      </c>
      <c r="N4786" s="2" t="s">
        <v>506</v>
      </c>
      <c r="O4786" s="195" t="s">
        <v>506</v>
      </c>
    </row>
    <row r="4787" spans="1:15">
      <c r="A4787" s="7">
        <v>2018</v>
      </c>
      <c r="B4787" s="7" t="s">
        <v>52</v>
      </c>
      <c r="C4787" s="8">
        <f t="shared" si="148"/>
        <v>43193</v>
      </c>
      <c r="D4787" s="7">
        <v>26</v>
      </c>
      <c r="E4787" s="7" t="str">
        <f t="shared" si="146"/>
        <v>S144319326</v>
      </c>
      <c r="F4787" s="3">
        <v>2020</v>
      </c>
      <c r="G4787" s="2">
        <v>230</v>
      </c>
      <c r="H4787" s="2" t="s">
        <v>8295</v>
      </c>
      <c r="I4787" s="2" t="s">
        <v>8296</v>
      </c>
      <c r="J4787" s="2" t="s">
        <v>2461</v>
      </c>
      <c r="K4787" s="194" t="s">
        <v>17</v>
      </c>
      <c r="L4787" s="2">
        <v>31</v>
      </c>
      <c r="M4787" s="194">
        <v>50</v>
      </c>
      <c r="N4787" s="2" t="s">
        <v>730</v>
      </c>
      <c r="O4787" s="195" t="s">
        <v>1646</v>
      </c>
    </row>
    <row r="4788" spans="1:15">
      <c r="A4788" s="7">
        <v>2018</v>
      </c>
      <c r="B4788" s="7" t="s">
        <v>52</v>
      </c>
      <c r="C4788" s="8">
        <f t="shared" si="148"/>
        <v>43193</v>
      </c>
      <c r="D4788" s="7">
        <v>27</v>
      </c>
      <c r="E4788" s="7" t="str">
        <f t="shared" si="146"/>
        <v>S144319327</v>
      </c>
      <c r="F4788" s="3">
        <v>2021</v>
      </c>
      <c r="G4788" s="2">
        <v>205</v>
      </c>
      <c r="H4788" s="2" t="s">
        <v>8297</v>
      </c>
      <c r="I4788" s="2" t="s">
        <v>8298</v>
      </c>
      <c r="J4788" s="2" t="s">
        <v>3661</v>
      </c>
      <c r="K4788" s="194" t="s">
        <v>17</v>
      </c>
      <c r="L4788" s="2">
        <v>32</v>
      </c>
      <c r="M4788" s="194" t="s">
        <v>586</v>
      </c>
      <c r="N4788" s="2" t="s">
        <v>1181</v>
      </c>
      <c r="O4788" s="195" t="s">
        <v>625</v>
      </c>
    </row>
    <row r="4789" spans="1:15" ht="15.75" thickBot="1">
      <c r="A4789" s="7">
        <v>2018</v>
      </c>
      <c r="B4789" s="7" t="s">
        <v>52</v>
      </c>
      <c r="C4789" s="8">
        <f t="shared" si="148"/>
        <v>43193</v>
      </c>
      <c r="D4789" s="7">
        <v>28</v>
      </c>
      <c r="E4789" s="7" t="str">
        <f t="shared" si="146"/>
        <v>S144319328</v>
      </c>
      <c r="F4789" s="5">
        <v>2022</v>
      </c>
      <c r="G4789" s="6">
        <v>200</v>
      </c>
      <c r="H4789" s="6">
        <v>192</v>
      </c>
      <c r="I4789" s="6" t="s">
        <v>8299</v>
      </c>
      <c r="J4789" s="6" t="s">
        <v>2578</v>
      </c>
      <c r="K4789" s="196" t="s">
        <v>17</v>
      </c>
      <c r="L4789" s="6">
        <v>27</v>
      </c>
      <c r="M4789" s="196" t="s">
        <v>400</v>
      </c>
      <c r="N4789" s="6" t="s">
        <v>400</v>
      </c>
      <c r="O4789" s="197" t="s">
        <v>730</v>
      </c>
    </row>
    <row r="4790" spans="1:15" ht="16.5" thickTop="1" thickBot="1">
      <c r="A4790" s="7">
        <v>2018</v>
      </c>
      <c r="B4790" s="7" t="s">
        <v>51</v>
      </c>
      <c r="C4790" s="8">
        <f>C4789+7</f>
        <v>43200</v>
      </c>
      <c r="D4790" s="7">
        <v>1</v>
      </c>
      <c r="E4790" s="7" t="str">
        <f t="shared" ref="E4790:E4845" si="149">B4790&amp;C4790&amp;D4790</f>
        <v>S15432001</v>
      </c>
      <c r="F4790" s="1" t="s">
        <v>0</v>
      </c>
    </row>
    <row r="4791" spans="1:15" ht="16.5" thickTop="1" thickBot="1">
      <c r="A4791" s="7">
        <v>2018</v>
      </c>
      <c r="B4791" s="7" t="s">
        <v>51</v>
      </c>
      <c r="C4791" s="8">
        <f>C4790</f>
        <v>43200</v>
      </c>
      <c r="D4791" s="7">
        <v>2</v>
      </c>
      <c r="E4791" s="7" t="str">
        <f t="shared" si="149"/>
        <v>S15432002</v>
      </c>
      <c r="F4791" s="338" t="s">
        <v>1</v>
      </c>
      <c r="G4791" s="341" t="s">
        <v>2</v>
      </c>
      <c r="H4791" s="342"/>
      <c r="I4791" s="342"/>
      <c r="J4791" s="343"/>
      <c r="K4791" s="344" t="s">
        <v>3</v>
      </c>
      <c r="L4791" s="343"/>
      <c r="M4791" s="344" t="s">
        <v>144</v>
      </c>
      <c r="N4791" s="342"/>
      <c r="O4791" s="342"/>
    </row>
    <row r="4792" spans="1:15" ht="18" customHeight="1" thickBot="1">
      <c r="A4792" s="7">
        <v>2018</v>
      </c>
      <c r="B4792" s="7" t="s">
        <v>51</v>
      </c>
      <c r="C4792" s="8">
        <f t="shared" ref="C4792:C4817" si="150">C4791</f>
        <v>43200</v>
      </c>
      <c r="D4792" s="7">
        <v>3</v>
      </c>
      <c r="E4792" s="7" t="str">
        <f t="shared" si="149"/>
        <v>S15432003</v>
      </c>
      <c r="F4792" s="339"/>
      <c r="G4792" s="345" t="s">
        <v>5</v>
      </c>
      <c r="H4792" s="347" t="s">
        <v>145</v>
      </c>
      <c r="I4792" s="348"/>
      <c r="J4792" s="349"/>
      <c r="K4792" s="350" t="s">
        <v>6</v>
      </c>
      <c r="L4792" s="352" t="s">
        <v>7</v>
      </c>
      <c r="M4792" s="350" t="s">
        <v>8</v>
      </c>
      <c r="N4792" s="354" t="s">
        <v>146</v>
      </c>
      <c r="O4792" s="356" t="s">
        <v>147</v>
      </c>
    </row>
    <row r="4793" spans="1:15" ht="15.75" thickBot="1">
      <c r="A4793" s="7">
        <v>2018</v>
      </c>
      <c r="B4793" s="7" t="s">
        <v>51</v>
      </c>
      <c r="C4793" s="8">
        <f t="shared" si="150"/>
        <v>43200</v>
      </c>
      <c r="D4793" s="7">
        <v>4</v>
      </c>
      <c r="E4793" s="7" t="str">
        <f t="shared" si="149"/>
        <v>S15432004</v>
      </c>
      <c r="F4793" s="340"/>
      <c r="G4793" s="346"/>
      <c r="H4793" s="191" t="s">
        <v>9</v>
      </c>
      <c r="I4793" s="192" t="s">
        <v>18</v>
      </c>
      <c r="J4793" s="193" t="s">
        <v>11</v>
      </c>
      <c r="K4793" s="351"/>
      <c r="L4793" s="353"/>
      <c r="M4793" s="351"/>
      <c r="N4793" s="355"/>
      <c r="O4793" s="357"/>
    </row>
    <row r="4794" spans="1:15">
      <c r="A4794" s="7">
        <v>2018</v>
      </c>
      <c r="B4794" s="7" t="s">
        <v>51</v>
      </c>
      <c r="C4794" s="8">
        <f t="shared" si="150"/>
        <v>43200</v>
      </c>
      <c r="D4794" s="7">
        <v>5</v>
      </c>
      <c r="E4794" s="7" t="str">
        <f t="shared" si="149"/>
        <v>S15432005</v>
      </c>
      <c r="F4794" s="3" t="s">
        <v>12</v>
      </c>
      <c r="G4794" s="2">
        <v>-3</v>
      </c>
      <c r="H4794" s="2" t="s">
        <v>8300</v>
      </c>
      <c r="I4794" s="2" t="s">
        <v>8301</v>
      </c>
      <c r="J4794" s="2" t="s">
        <v>3264</v>
      </c>
      <c r="K4794" s="194" t="s">
        <v>17</v>
      </c>
      <c r="L4794" s="2">
        <v>54</v>
      </c>
      <c r="M4794" s="194" t="s">
        <v>544</v>
      </c>
      <c r="N4794" s="2" t="s">
        <v>346</v>
      </c>
      <c r="O4794" s="195" t="s">
        <v>513</v>
      </c>
    </row>
    <row r="4795" spans="1:15">
      <c r="A4795" s="7">
        <v>2018</v>
      </c>
      <c r="B4795" s="7" t="s">
        <v>51</v>
      </c>
      <c r="C4795" s="8">
        <f t="shared" si="150"/>
        <v>43200</v>
      </c>
      <c r="D4795" s="7">
        <v>6</v>
      </c>
      <c r="E4795" s="7" t="str">
        <f t="shared" si="149"/>
        <v>S15432006</v>
      </c>
      <c r="F4795" s="4">
        <v>43191</v>
      </c>
      <c r="G4795" s="2">
        <v>105</v>
      </c>
      <c r="H4795" s="2" t="s">
        <v>8302</v>
      </c>
      <c r="I4795" s="2" t="s">
        <v>8303</v>
      </c>
      <c r="J4795" s="2" t="s">
        <v>306</v>
      </c>
      <c r="K4795" s="194" t="s">
        <v>17</v>
      </c>
      <c r="L4795" s="2">
        <v>62</v>
      </c>
      <c r="M4795" s="194" t="s">
        <v>1744</v>
      </c>
      <c r="N4795" s="2">
        <v>0</v>
      </c>
      <c r="O4795" s="195" t="s">
        <v>7420</v>
      </c>
    </row>
    <row r="4796" spans="1:15">
      <c r="A4796" s="7">
        <v>2018</v>
      </c>
      <c r="B4796" s="7" t="s">
        <v>51</v>
      </c>
      <c r="C4796" s="8">
        <f t="shared" si="150"/>
        <v>43200</v>
      </c>
      <c r="D4796" s="7">
        <v>7</v>
      </c>
      <c r="E4796" s="7" t="str">
        <f t="shared" si="149"/>
        <v>S15432007</v>
      </c>
      <c r="F4796" s="4">
        <v>43221</v>
      </c>
      <c r="G4796" s="2">
        <v>178</v>
      </c>
      <c r="H4796" s="2" t="s">
        <v>8304</v>
      </c>
      <c r="I4796" s="2" t="s">
        <v>8305</v>
      </c>
      <c r="J4796" s="2" t="s">
        <v>1704</v>
      </c>
      <c r="K4796" s="194" t="s">
        <v>17</v>
      </c>
      <c r="L4796" s="2">
        <v>61</v>
      </c>
      <c r="M4796" s="194" t="s">
        <v>472</v>
      </c>
      <c r="N4796" s="2">
        <v>0</v>
      </c>
      <c r="O4796" s="195" t="s">
        <v>7018</v>
      </c>
    </row>
    <row r="4797" spans="1:15">
      <c r="A4797" s="7">
        <v>2018</v>
      </c>
      <c r="B4797" s="7" t="s">
        <v>51</v>
      </c>
      <c r="C4797" s="8">
        <f t="shared" si="150"/>
        <v>43200</v>
      </c>
      <c r="D4797" s="7">
        <v>8</v>
      </c>
      <c r="E4797" s="7" t="str">
        <f t="shared" si="149"/>
        <v>S15432008</v>
      </c>
      <c r="F4797" s="4">
        <v>43252</v>
      </c>
      <c r="G4797" s="2">
        <v>198</v>
      </c>
      <c r="H4797" s="2" t="s">
        <v>3278</v>
      </c>
      <c r="I4797" s="2" t="s">
        <v>8306</v>
      </c>
      <c r="J4797" s="2" t="s">
        <v>5279</v>
      </c>
      <c r="K4797" s="194" t="s">
        <v>17</v>
      </c>
      <c r="L4797" s="2">
        <v>55</v>
      </c>
      <c r="M4797" s="194" t="s">
        <v>1744</v>
      </c>
      <c r="N4797" s="2" t="s">
        <v>645</v>
      </c>
      <c r="O4797" s="195" t="s">
        <v>3501</v>
      </c>
    </row>
    <row r="4798" spans="1:15">
      <c r="A4798" s="7">
        <v>2018</v>
      </c>
      <c r="B4798" s="7" t="s">
        <v>51</v>
      </c>
      <c r="C4798" s="8">
        <f t="shared" si="150"/>
        <v>43200</v>
      </c>
      <c r="D4798" s="7">
        <v>9</v>
      </c>
      <c r="E4798" s="7" t="str">
        <f t="shared" si="149"/>
        <v>S15432009</v>
      </c>
      <c r="F4798" s="4">
        <v>43282</v>
      </c>
      <c r="G4798" s="2">
        <v>220</v>
      </c>
      <c r="H4798" s="2" t="s">
        <v>8307</v>
      </c>
      <c r="I4798" s="2" t="s">
        <v>8308</v>
      </c>
      <c r="J4798" s="2" t="s">
        <v>618</v>
      </c>
      <c r="K4798" s="194" t="s">
        <v>17</v>
      </c>
      <c r="L4798" s="2">
        <v>50</v>
      </c>
      <c r="M4798" s="194">
        <v>0</v>
      </c>
      <c r="N4798" s="2">
        <v>0</v>
      </c>
      <c r="O4798" s="195">
        <v>100</v>
      </c>
    </row>
    <row r="4799" spans="1:15">
      <c r="A4799" s="7">
        <v>2018</v>
      </c>
      <c r="B4799" s="7" t="s">
        <v>51</v>
      </c>
      <c r="C4799" s="8">
        <f t="shared" si="150"/>
        <v>43200</v>
      </c>
      <c r="D4799" s="7">
        <v>10</v>
      </c>
      <c r="E4799" s="7" t="str">
        <f t="shared" si="149"/>
        <v>S154320010</v>
      </c>
      <c r="F4799" s="3" t="s">
        <v>151</v>
      </c>
      <c r="G4799" s="2">
        <v>230</v>
      </c>
      <c r="H4799" s="2" t="s">
        <v>8309</v>
      </c>
      <c r="I4799" s="2" t="s">
        <v>8310</v>
      </c>
      <c r="J4799" s="2" t="s">
        <v>1283</v>
      </c>
      <c r="K4799" s="194" t="s">
        <v>17</v>
      </c>
      <c r="L4799" s="2">
        <v>52</v>
      </c>
      <c r="M4799" s="194" t="s">
        <v>2664</v>
      </c>
      <c r="N4799" s="2" t="s">
        <v>728</v>
      </c>
      <c r="O4799" s="195">
        <v>90</v>
      </c>
    </row>
    <row r="4800" spans="1:15">
      <c r="A4800" s="7">
        <v>2018</v>
      </c>
      <c r="B4800" s="7" t="s">
        <v>51</v>
      </c>
      <c r="C4800" s="8">
        <f t="shared" si="150"/>
        <v>43200</v>
      </c>
      <c r="D4800" s="7">
        <v>11</v>
      </c>
      <c r="E4800" s="7" t="str">
        <f t="shared" si="149"/>
        <v>S154320011</v>
      </c>
      <c r="F4800" s="3">
        <v>2019</v>
      </c>
      <c r="G4800" s="2">
        <v>195</v>
      </c>
      <c r="H4800" s="2" t="s">
        <v>8311</v>
      </c>
      <c r="I4800" s="2" t="s">
        <v>1576</v>
      </c>
      <c r="J4800" s="2" t="s">
        <v>549</v>
      </c>
      <c r="K4800" s="194" t="s">
        <v>17</v>
      </c>
      <c r="L4800" s="2">
        <v>36</v>
      </c>
      <c r="M4800" s="194" t="s">
        <v>4912</v>
      </c>
      <c r="N4800" s="2" t="s">
        <v>491</v>
      </c>
      <c r="O4800" s="195" t="s">
        <v>5513</v>
      </c>
    </row>
    <row r="4801" spans="1:15">
      <c r="A4801" s="7">
        <v>2018</v>
      </c>
      <c r="B4801" s="7" t="s">
        <v>51</v>
      </c>
      <c r="C4801" s="8">
        <f t="shared" si="150"/>
        <v>43200</v>
      </c>
      <c r="D4801" s="7">
        <v>12</v>
      </c>
      <c r="E4801" s="7" t="str">
        <f t="shared" si="149"/>
        <v>S154320012</v>
      </c>
      <c r="F4801" s="3">
        <v>2020</v>
      </c>
      <c r="G4801" s="2">
        <v>165</v>
      </c>
      <c r="H4801" s="2" t="s">
        <v>8312</v>
      </c>
      <c r="I4801" s="2" t="s">
        <v>8313</v>
      </c>
      <c r="J4801" s="2" t="s">
        <v>4270</v>
      </c>
      <c r="K4801" s="194" t="s">
        <v>17</v>
      </c>
      <c r="L4801" s="2">
        <v>32</v>
      </c>
      <c r="M4801" s="194" t="s">
        <v>7033</v>
      </c>
      <c r="N4801" s="2" t="s">
        <v>5551</v>
      </c>
      <c r="O4801" s="195" t="s">
        <v>383</v>
      </c>
    </row>
    <row r="4802" spans="1:15">
      <c r="A4802" s="7">
        <v>2018</v>
      </c>
      <c r="B4802" s="7" t="s">
        <v>51</v>
      </c>
      <c r="C4802" s="8">
        <f t="shared" si="150"/>
        <v>43200</v>
      </c>
      <c r="D4802" s="7">
        <v>13</v>
      </c>
      <c r="E4802" s="7" t="str">
        <f t="shared" si="149"/>
        <v>S154320013</v>
      </c>
      <c r="F4802" s="3">
        <v>2021</v>
      </c>
      <c r="G4802" s="2">
        <v>160</v>
      </c>
      <c r="H4802" s="2" t="s">
        <v>874</v>
      </c>
      <c r="I4802" s="2" t="s">
        <v>3260</v>
      </c>
      <c r="J4802" s="2" t="s">
        <v>1430</v>
      </c>
      <c r="K4802" s="194" t="s">
        <v>17</v>
      </c>
      <c r="L4802" s="2">
        <v>31</v>
      </c>
      <c r="M4802" s="194" t="s">
        <v>2957</v>
      </c>
      <c r="N4802" s="2" t="s">
        <v>2831</v>
      </c>
      <c r="O4802" s="195" t="s">
        <v>434</v>
      </c>
    </row>
    <row r="4803" spans="1:15" ht="15.75" thickBot="1">
      <c r="A4803" s="7">
        <v>2018</v>
      </c>
      <c r="B4803" s="7" t="s">
        <v>51</v>
      </c>
      <c r="C4803" s="8">
        <f t="shared" si="150"/>
        <v>43200</v>
      </c>
      <c r="D4803" s="7">
        <v>14</v>
      </c>
      <c r="E4803" s="7" t="str">
        <f t="shared" si="149"/>
        <v>S154320014</v>
      </c>
      <c r="F4803" s="5">
        <v>2022</v>
      </c>
      <c r="G4803" s="6">
        <v>155</v>
      </c>
      <c r="H4803" s="6" t="s">
        <v>5603</v>
      </c>
      <c r="I4803" s="6" t="s">
        <v>8314</v>
      </c>
      <c r="J4803" s="6" t="s">
        <v>2965</v>
      </c>
      <c r="K4803" s="196" t="s">
        <v>17</v>
      </c>
      <c r="L4803" s="6">
        <v>26</v>
      </c>
      <c r="M4803" s="196" t="s">
        <v>1667</v>
      </c>
      <c r="N4803" s="6" t="s">
        <v>1970</v>
      </c>
      <c r="O4803" s="197" t="s">
        <v>2076</v>
      </c>
    </row>
    <row r="4804" spans="1:15" ht="16.5" thickTop="1" thickBot="1">
      <c r="A4804" s="7">
        <v>2018</v>
      </c>
      <c r="B4804" s="7" t="s">
        <v>51</v>
      </c>
      <c r="C4804" s="8">
        <f t="shared" si="150"/>
        <v>43200</v>
      </c>
      <c r="D4804" s="7">
        <v>15</v>
      </c>
      <c r="E4804" s="7" t="str">
        <f t="shared" si="149"/>
        <v>S154320015</v>
      </c>
      <c r="F4804" s="1" t="s">
        <v>15</v>
      </c>
    </row>
    <row r="4805" spans="1:15" ht="16.5" thickTop="1" thickBot="1">
      <c r="A4805" s="7">
        <v>2018</v>
      </c>
      <c r="B4805" s="7" t="s">
        <v>51</v>
      </c>
      <c r="C4805" s="8">
        <f t="shared" si="150"/>
        <v>43200</v>
      </c>
      <c r="D4805" s="7">
        <v>16</v>
      </c>
      <c r="E4805" s="7" t="str">
        <f t="shared" si="149"/>
        <v>S154320016</v>
      </c>
      <c r="F4805" s="338" t="s">
        <v>1</v>
      </c>
      <c r="G4805" s="341" t="s">
        <v>2</v>
      </c>
      <c r="H4805" s="342"/>
      <c r="I4805" s="342"/>
      <c r="J4805" s="343"/>
      <c r="K4805" s="344" t="s">
        <v>3</v>
      </c>
      <c r="L4805" s="343"/>
      <c r="M4805" s="344" t="s">
        <v>144</v>
      </c>
      <c r="N4805" s="342"/>
      <c r="O4805" s="342"/>
    </row>
    <row r="4806" spans="1:15" ht="18" customHeight="1" thickBot="1">
      <c r="A4806" s="7">
        <v>2018</v>
      </c>
      <c r="B4806" s="7" t="s">
        <v>51</v>
      </c>
      <c r="C4806" s="8">
        <f t="shared" si="150"/>
        <v>43200</v>
      </c>
      <c r="D4806" s="7">
        <v>17</v>
      </c>
      <c r="E4806" s="7" t="str">
        <f t="shared" si="149"/>
        <v>S154320017</v>
      </c>
      <c r="F4806" s="339"/>
      <c r="G4806" s="345" t="s">
        <v>5</v>
      </c>
      <c r="H4806" s="347" t="s">
        <v>145</v>
      </c>
      <c r="I4806" s="348"/>
      <c r="J4806" s="349"/>
      <c r="K4806" s="350" t="s">
        <v>6</v>
      </c>
      <c r="L4806" s="352" t="s">
        <v>7</v>
      </c>
      <c r="M4806" s="350" t="s">
        <v>8</v>
      </c>
      <c r="N4806" s="354" t="s">
        <v>146</v>
      </c>
      <c r="O4806" s="356" t="s">
        <v>147</v>
      </c>
    </row>
    <row r="4807" spans="1:15" ht="15.75" thickBot="1">
      <c r="A4807" s="7">
        <v>2018</v>
      </c>
      <c r="B4807" s="7" t="s">
        <v>51</v>
      </c>
      <c r="C4807" s="8">
        <f t="shared" si="150"/>
        <v>43200</v>
      </c>
      <c r="D4807" s="7">
        <v>18</v>
      </c>
      <c r="E4807" s="7" t="str">
        <f t="shared" si="149"/>
        <v>S154320018</v>
      </c>
      <c r="F4807" s="340"/>
      <c r="G4807" s="346"/>
      <c r="H4807" s="191" t="s">
        <v>9</v>
      </c>
      <c r="I4807" s="192" t="s">
        <v>18</v>
      </c>
      <c r="J4807" s="193" t="s">
        <v>11</v>
      </c>
      <c r="K4807" s="351"/>
      <c r="L4807" s="353"/>
      <c r="M4807" s="351"/>
      <c r="N4807" s="355"/>
      <c r="O4807" s="357"/>
    </row>
    <row r="4808" spans="1:15">
      <c r="A4808" s="7">
        <v>2018</v>
      </c>
      <c r="B4808" s="7" t="s">
        <v>51</v>
      </c>
      <c r="C4808" s="8">
        <f t="shared" si="150"/>
        <v>43200</v>
      </c>
      <c r="D4808" s="7">
        <v>19</v>
      </c>
      <c r="E4808" s="7" t="str">
        <f t="shared" si="149"/>
        <v>S154320019</v>
      </c>
      <c r="F4808" s="3" t="s">
        <v>16</v>
      </c>
      <c r="G4808" s="2">
        <v>40</v>
      </c>
      <c r="H4808" s="2" t="s">
        <v>8315</v>
      </c>
      <c r="I4808" s="2" t="s">
        <v>4133</v>
      </c>
      <c r="J4808" s="2" t="s">
        <v>752</v>
      </c>
      <c r="K4808" s="194" t="s">
        <v>17</v>
      </c>
      <c r="L4808" s="2">
        <v>53</v>
      </c>
      <c r="M4808" s="194">
        <v>25</v>
      </c>
      <c r="N4808" s="2" t="s">
        <v>697</v>
      </c>
      <c r="O4808" s="195" t="s">
        <v>445</v>
      </c>
    </row>
    <row r="4809" spans="1:15">
      <c r="A4809" s="7">
        <v>2018</v>
      </c>
      <c r="B4809" s="7" t="s">
        <v>51</v>
      </c>
      <c r="C4809" s="8">
        <f t="shared" si="150"/>
        <v>43200</v>
      </c>
      <c r="D4809" s="7">
        <v>20</v>
      </c>
      <c r="E4809" s="7" t="str">
        <f t="shared" si="149"/>
        <v>S154320020</v>
      </c>
      <c r="F4809" s="4">
        <v>43191</v>
      </c>
      <c r="G4809" s="2">
        <v>145</v>
      </c>
      <c r="H4809" s="2" t="s">
        <v>8316</v>
      </c>
      <c r="I4809" s="2" t="s">
        <v>4281</v>
      </c>
      <c r="J4809" s="2" t="s">
        <v>8317</v>
      </c>
      <c r="K4809" s="194" t="s">
        <v>17</v>
      </c>
      <c r="L4809" s="2">
        <v>49</v>
      </c>
      <c r="M4809" s="194" t="s">
        <v>729</v>
      </c>
      <c r="N4809" s="2" t="s">
        <v>1715</v>
      </c>
      <c r="O4809" s="195" t="s">
        <v>4666</v>
      </c>
    </row>
    <row r="4810" spans="1:15">
      <c r="A4810" s="7">
        <v>2018</v>
      </c>
      <c r="B4810" s="7" t="s">
        <v>51</v>
      </c>
      <c r="C4810" s="8">
        <f t="shared" si="150"/>
        <v>43200</v>
      </c>
      <c r="D4810" s="7">
        <v>21</v>
      </c>
      <c r="E4810" s="7" t="str">
        <f t="shared" si="149"/>
        <v>S154320021</v>
      </c>
      <c r="F4810" s="4">
        <v>43221</v>
      </c>
      <c r="G4810" s="2">
        <v>218</v>
      </c>
      <c r="H4810" s="2" t="s">
        <v>8318</v>
      </c>
      <c r="I4810" s="2" t="s">
        <v>8319</v>
      </c>
      <c r="J4810" s="2" t="s">
        <v>5165</v>
      </c>
      <c r="K4810" s="194" t="s">
        <v>17</v>
      </c>
      <c r="L4810" s="2">
        <v>46</v>
      </c>
      <c r="M4810" s="194" t="s">
        <v>423</v>
      </c>
      <c r="N4810" s="2">
        <v>0</v>
      </c>
      <c r="O4810" s="195" t="s">
        <v>284</v>
      </c>
    </row>
    <row r="4811" spans="1:15">
      <c r="A4811" s="7">
        <v>2018</v>
      </c>
      <c r="B4811" s="7" t="s">
        <v>51</v>
      </c>
      <c r="C4811" s="8">
        <f t="shared" si="150"/>
        <v>43200</v>
      </c>
      <c r="D4811" s="7">
        <v>22</v>
      </c>
      <c r="E4811" s="7" t="str">
        <f t="shared" si="149"/>
        <v>S154320022</v>
      </c>
      <c r="F4811" s="4">
        <v>43252</v>
      </c>
      <c r="G4811" s="2">
        <v>238</v>
      </c>
      <c r="H4811" s="2" t="s">
        <v>8320</v>
      </c>
      <c r="I4811" s="2" t="s">
        <v>8321</v>
      </c>
      <c r="J4811" s="2" t="s">
        <v>2333</v>
      </c>
      <c r="K4811" s="194" t="s">
        <v>17</v>
      </c>
      <c r="L4811" s="2">
        <v>44</v>
      </c>
      <c r="M4811" s="194" t="s">
        <v>423</v>
      </c>
      <c r="N4811" s="2" t="s">
        <v>343</v>
      </c>
      <c r="O4811" s="195" t="s">
        <v>332</v>
      </c>
    </row>
    <row r="4812" spans="1:15">
      <c r="A4812" s="7">
        <v>2018</v>
      </c>
      <c r="B4812" s="7" t="s">
        <v>51</v>
      </c>
      <c r="C4812" s="8">
        <f t="shared" si="150"/>
        <v>43200</v>
      </c>
      <c r="D4812" s="7">
        <v>23</v>
      </c>
      <c r="E4812" s="7" t="str">
        <f t="shared" si="149"/>
        <v>S154320023</v>
      </c>
      <c r="F4812" s="4">
        <v>43282</v>
      </c>
      <c r="G4812" s="2">
        <v>262</v>
      </c>
      <c r="H4812" s="2" t="s">
        <v>8322</v>
      </c>
      <c r="I4812" s="2" t="s">
        <v>8323</v>
      </c>
      <c r="J4812" s="2" t="s">
        <v>3782</v>
      </c>
      <c r="K4812" s="194" t="s">
        <v>17</v>
      </c>
      <c r="L4812" s="2">
        <v>42</v>
      </c>
      <c r="M4812" s="194">
        <v>16</v>
      </c>
      <c r="N4812" s="2">
        <v>4</v>
      </c>
      <c r="O4812" s="195">
        <v>80</v>
      </c>
    </row>
    <row r="4813" spans="1:15">
      <c r="A4813" s="7">
        <v>2018</v>
      </c>
      <c r="B4813" s="7" t="s">
        <v>51</v>
      </c>
      <c r="C4813" s="8">
        <f t="shared" si="150"/>
        <v>43200</v>
      </c>
      <c r="D4813" s="7">
        <v>24</v>
      </c>
      <c r="E4813" s="7" t="str">
        <f t="shared" si="149"/>
        <v>S154320024</v>
      </c>
      <c r="F4813" s="3" t="s">
        <v>151</v>
      </c>
      <c r="G4813" s="2">
        <v>275</v>
      </c>
      <c r="H4813" s="2" t="s">
        <v>8324</v>
      </c>
      <c r="I4813" s="2" t="s">
        <v>8325</v>
      </c>
      <c r="J4813" s="2" t="s">
        <v>6633</v>
      </c>
      <c r="K4813" s="194" t="s">
        <v>17</v>
      </c>
      <c r="L4813" s="2">
        <v>43</v>
      </c>
      <c r="M4813" s="194">
        <v>12</v>
      </c>
      <c r="N4813" s="2">
        <v>8</v>
      </c>
      <c r="O4813" s="195">
        <v>80</v>
      </c>
    </row>
    <row r="4814" spans="1:15">
      <c r="A4814" s="7">
        <v>2018</v>
      </c>
      <c r="B4814" s="7" t="s">
        <v>51</v>
      </c>
      <c r="C4814" s="8">
        <f t="shared" si="150"/>
        <v>43200</v>
      </c>
      <c r="D4814" s="7">
        <v>25</v>
      </c>
      <c r="E4814" s="7" t="str">
        <f t="shared" si="149"/>
        <v>S154320025</v>
      </c>
      <c r="F4814" s="3">
        <v>2019</v>
      </c>
      <c r="G4814" s="2">
        <v>245</v>
      </c>
      <c r="H4814" s="2" t="s">
        <v>8326</v>
      </c>
      <c r="I4814" s="2" t="s">
        <v>2453</v>
      </c>
      <c r="J4814" s="2" t="s">
        <v>424</v>
      </c>
      <c r="K4814" s="194" t="s">
        <v>17</v>
      </c>
      <c r="L4814" s="2">
        <v>34</v>
      </c>
      <c r="M4814" s="194" t="s">
        <v>4578</v>
      </c>
      <c r="N4814" s="2" t="s">
        <v>1239</v>
      </c>
      <c r="O4814" s="195" t="s">
        <v>1946</v>
      </c>
    </row>
    <row r="4815" spans="1:15">
      <c r="A4815" s="7">
        <v>2018</v>
      </c>
      <c r="B4815" s="7" t="s">
        <v>51</v>
      </c>
      <c r="C4815" s="8">
        <f t="shared" si="150"/>
        <v>43200</v>
      </c>
      <c r="D4815" s="7">
        <v>26</v>
      </c>
      <c r="E4815" s="7" t="str">
        <f t="shared" si="149"/>
        <v>S154320026</v>
      </c>
      <c r="F4815" s="3">
        <v>2020</v>
      </c>
      <c r="G4815" s="2">
        <v>215</v>
      </c>
      <c r="H4815" s="2" t="s">
        <v>8327</v>
      </c>
      <c r="I4815" s="2" t="s">
        <v>8328</v>
      </c>
      <c r="J4815" s="2" t="s">
        <v>6992</v>
      </c>
      <c r="K4815" s="194" t="s">
        <v>17</v>
      </c>
      <c r="L4815" s="2">
        <v>27</v>
      </c>
      <c r="M4815" s="194">
        <v>32</v>
      </c>
      <c r="N4815" s="2">
        <v>36</v>
      </c>
      <c r="O4815" s="195">
        <v>32</v>
      </c>
    </row>
    <row r="4816" spans="1:15">
      <c r="A4816" s="7">
        <v>2018</v>
      </c>
      <c r="B4816" s="7" t="s">
        <v>51</v>
      </c>
      <c r="C4816" s="8">
        <f t="shared" si="150"/>
        <v>43200</v>
      </c>
      <c r="D4816" s="7">
        <v>27</v>
      </c>
      <c r="E4816" s="7" t="str">
        <f t="shared" si="149"/>
        <v>S154320027</v>
      </c>
      <c r="F4816" s="3">
        <v>2021</v>
      </c>
      <c r="G4816" s="2">
        <v>205</v>
      </c>
      <c r="H4816" s="2" t="s">
        <v>6826</v>
      </c>
      <c r="I4816" s="2" t="s">
        <v>8329</v>
      </c>
      <c r="J4816" s="2" t="s">
        <v>1955</v>
      </c>
      <c r="K4816" s="194" t="s">
        <v>17</v>
      </c>
      <c r="L4816" s="2">
        <v>28</v>
      </c>
      <c r="M4816" s="194" t="s">
        <v>1463</v>
      </c>
      <c r="N4816" s="2" t="s">
        <v>1019</v>
      </c>
      <c r="O4816" s="195" t="s">
        <v>1418</v>
      </c>
    </row>
    <row r="4817" spans="1:15" ht="15.75" thickBot="1">
      <c r="A4817" s="7">
        <v>2018</v>
      </c>
      <c r="B4817" s="7" t="s">
        <v>51</v>
      </c>
      <c r="C4817" s="8">
        <f t="shared" si="150"/>
        <v>43200</v>
      </c>
      <c r="D4817" s="7">
        <v>28</v>
      </c>
      <c r="E4817" s="7" t="str">
        <f t="shared" si="149"/>
        <v>S154320028</v>
      </c>
      <c r="F4817" s="5">
        <v>2022</v>
      </c>
      <c r="G4817" s="6">
        <v>195</v>
      </c>
      <c r="H4817" s="6" t="s">
        <v>5617</v>
      </c>
      <c r="I4817" s="6" t="s">
        <v>8330</v>
      </c>
      <c r="J4817" s="6" t="s">
        <v>4381</v>
      </c>
      <c r="K4817" s="196" t="s">
        <v>17</v>
      </c>
      <c r="L4817" s="6">
        <v>25</v>
      </c>
      <c r="M4817" s="196" t="s">
        <v>768</v>
      </c>
      <c r="N4817" s="6" t="s">
        <v>768</v>
      </c>
      <c r="O4817" s="197" t="s">
        <v>1463</v>
      </c>
    </row>
    <row r="4818" spans="1:15" ht="16.5" thickTop="1" thickBot="1">
      <c r="A4818" s="7">
        <v>2018</v>
      </c>
      <c r="B4818" s="7" t="s">
        <v>50</v>
      </c>
      <c r="C4818" s="8">
        <f>C4817+7</f>
        <v>43207</v>
      </c>
      <c r="D4818" s="7">
        <v>1</v>
      </c>
      <c r="E4818" s="7" t="str">
        <f t="shared" si="149"/>
        <v>S16432071</v>
      </c>
      <c r="F4818" s="1" t="s">
        <v>0</v>
      </c>
    </row>
    <row r="4819" spans="1:15" ht="16.5" thickTop="1" thickBot="1">
      <c r="A4819" s="7">
        <v>2018</v>
      </c>
      <c r="B4819" s="7" t="s">
        <v>50</v>
      </c>
      <c r="C4819" s="8">
        <f>C4818</f>
        <v>43207</v>
      </c>
      <c r="D4819" s="7">
        <v>2</v>
      </c>
      <c r="E4819" s="7" t="str">
        <f t="shared" si="149"/>
        <v>S16432072</v>
      </c>
      <c r="F4819" s="338" t="s">
        <v>1</v>
      </c>
      <c r="G4819" s="341" t="s">
        <v>2</v>
      </c>
      <c r="H4819" s="342"/>
      <c r="I4819" s="342"/>
      <c r="J4819" s="343"/>
      <c r="K4819" s="344" t="s">
        <v>3</v>
      </c>
      <c r="L4819" s="343"/>
      <c r="M4819" s="344" t="s">
        <v>144</v>
      </c>
      <c r="N4819" s="342"/>
      <c r="O4819" s="342"/>
    </row>
    <row r="4820" spans="1:15" ht="18" customHeight="1" thickBot="1">
      <c r="A4820" s="7">
        <v>2018</v>
      </c>
      <c r="B4820" s="7" t="s">
        <v>50</v>
      </c>
      <c r="C4820" s="8">
        <f t="shared" ref="C4820:C4845" si="151">C4819</f>
        <v>43207</v>
      </c>
      <c r="D4820" s="7">
        <v>3</v>
      </c>
      <c r="E4820" s="7" t="str">
        <f t="shared" si="149"/>
        <v>S16432073</v>
      </c>
      <c r="F4820" s="339"/>
      <c r="G4820" s="345" t="s">
        <v>5</v>
      </c>
      <c r="H4820" s="347" t="s">
        <v>145</v>
      </c>
      <c r="I4820" s="348"/>
      <c r="J4820" s="349"/>
      <c r="K4820" s="350" t="s">
        <v>6</v>
      </c>
      <c r="L4820" s="352" t="s">
        <v>7</v>
      </c>
      <c r="M4820" s="350" t="s">
        <v>8</v>
      </c>
      <c r="N4820" s="354" t="s">
        <v>146</v>
      </c>
      <c r="O4820" s="356" t="s">
        <v>147</v>
      </c>
    </row>
    <row r="4821" spans="1:15" ht="15.75" thickBot="1">
      <c r="A4821" s="7">
        <v>2018</v>
      </c>
      <c r="B4821" s="7" t="s">
        <v>50</v>
      </c>
      <c r="C4821" s="8">
        <f t="shared" si="151"/>
        <v>43207</v>
      </c>
      <c r="D4821" s="7">
        <v>4</v>
      </c>
      <c r="E4821" s="7" t="str">
        <f t="shared" si="149"/>
        <v>S16432074</v>
      </c>
      <c r="F4821" s="340"/>
      <c r="G4821" s="346"/>
      <c r="H4821" s="191" t="s">
        <v>9</v>
      </c>
      <c r="I4821" s="192" t="s">
        <v>18</v>
      </c>
      <c r="J4821" s="193" t="s">
        <v>11</v>
      </c>
      <c r="K4821" s="351"/>
      <c r="L4821" s="353"/>
      <c r="M4821" s="351"/>
      <c r="N4821" s="355"/>
      <c r="O4821" s="357"/>
    </row>
    <row r="4822" spans="1:15">
      <c r="A4822" s="7">
        <v>2018</v>
      </c>
      <c r="B4822" s="7" t="s">
        <v>50</v>
      </c>
      <c r="C4822" s="8">
        <f t="shared" si="151"/>
        <v>43207</v>
      </c>
      <c r="D4822" s="7">
        <v>5</v>
      </c>
      <c r="E4822" s="7" t="str">
        <f t="shared" si="149"/>
        <v>S16432075</v>
      </c>
      <c r="F4822" s="3" t="s">
        <v>12</v>
      </c>
      <c r="G4822" s="2">
        <v>-2</v>
      </c>
      <c r="H4822" s="2" t="s">
        <v>8331</v>
      </c>
      <c r="I4822" s="2" t="s">
        <v>8332</v>
      </c>
      <c r="J4822" s="2" t="s">
        <v>1196</v>
      </c>
      <c r="K4822" s="194" t="s">
        <v>17</v>
      </c>
      <c r="L4822" s="2">
        <v>52</v>
      </c>
      <c r="M4822" s="194">
        <v>40</v>
      </c>
      <c r="N4822" s="2" t="s">
        <v>1459</v>
      </c>
      <c r="O4822" s="195" t="s">
        <v>1371</v>
      </c>
    </row>
    <row r="4823" spans="1:15">
      <c r="A4823" s="7">
        <v>2018</v>
      </c>
      <c r="B4823" s="7" t="s">
        <v>50</v>
      </c>
      <c r="C4823" s="8">
        <f t="shared" si="151"/>
        <v>43207</v>
      </c>
      <c r="D4823" s="7">
        <v>6</v>
      </c>
      <c r="E4823" s="7" t="str">
        <f t="shared" si="149"/>
        <v>S16432076</v>
      </c>
      <c r="F4823" s="4">
        <v>43191</v>
      </c>
      <c r="G4823" s="2">
        <v>100</v>
      </c>
      <c r="H4823" s="2" t="s">
        <v>8333</v>
      </c>
      <c r="I4823" s="2" t="s">
        <v>8334</v>
      </c>
      <c r="J4823" s="2" t="s">
        <v>3872</v>
      </c>
      <c r="K4823" s="194" t="s">
        <v>17</v>
      </c>
      <c r="L4823" s="2">
        <v>56</v>
      </c>
      <c r="M4823" s="194">
        <v>68</v>
      </c>
      <c r="N4823" s="2">
        <v>16</v>
      </c>
      <c r="O4823" s="195">
        <v>16</v>
      </c>
    </row>
    <row r="4824" spans="1:15">
      <c r="A4824" s="7">
        <v>2018</v>
      </c>
      <c r="B4824" s="7" t="s">
        <v>50</v>
      </c>
      <c r="C4824" s="8">
        <f t="shared" si="151"/>
        <v>43207</v>
      </c>
      <c r="D4824" s="7">
        <v>7</v>
      </c>
      <c r="E4824" s="7" t="str">
        <f t="shared" si="149"/>
        <v>S16432077</v>
      </c>
      <c r="F4824" s="4">
        <v>43221</v>
      </c>
      <c r="G4824" s="2">
        <v>160</v>
      </c>
      <c r="H4824" s="2" t="s">
        <v>8335</v>
      </c>
      <c r="I4824" s="2" t="s">
        <v>3664</v>
      </c>
      <c r="J4824" s="2" t="s">
        <v>2641</v>
      </c>
      <c r="K4824" s="194" t="s">
        <v>17</v>
      </c>
      <c r="L4824" s="2">
        <v>56</v>
      </c>
      <c r="M4824" s="194" t="s">
        <v>3583</v>
      </c>
      <c r="N4824" s="2">
        <v>0</v>
      </c>
      <c r="O4824" s="195" t="s">
        <v>343</v>
      </c>
    </row>
    <row r="4825" spans="1:15">
      <c r="A4825" s="7">
        <v>2018</v>
      </c>
      <c r="B4825" s="7" t="s">
        <v>50</v>
      </c>
      <c r="C4825" s="8">
        <f t="shared" si="151"/>
        <v>43207</v>
      </c>
      <c r="D4825" s="7">
        <v>8</v>
      </c>
      <c r="E4825" s="7" t="str">
        <f t="shared" si="149"/>
        <v>S16432078</v>
      </c>
      <c r="F4825" s="4">
        <v>43252</v>
      </c>
      <c r="G4825" s="2">
        <v>170</v>
      </c>
      <c r="H4825" s="2" t="s">
        <v>8336</v>
      </c>
      <c r="I4825" s="2" t="s">
        <v>8337</v>
      </c>
      <c r="J4825" s="2" t="s">
        <v>1601</v>
      </c>
      <c r="K4825" s="194" t="s">
        <v>17</v>
      </c>
      <c r="L4825" s="2">
        <v>53</v>
      </c>
      <c r="M4825" s="194" t="s">
        <v>7018</v>
      </c>
      <c r="N4825" s="2">
        <v>0</v>
      </c>
      <c r="O4825" s="195" t="s">
        <v>472</v>
      </c>
    </row>
    <row r="4826" spans="1:15">
      <c r="A4826" s="7">
        <v>2018</v>
      </c>
      <c r="B4826" s="7" t="s">
        <v>50</v>
      </c>
      <c r="C4826" s="8">
        <f t="shared" si="151"/>
        <v>43207</v>
      </c>
      <c r="D4826" s="7">
        <v>9</v>
      </c>
      <c r="E4826" s="7" t="str">
        <f t="shared" si="149"/>
        <v>S16432079</v>
      </c>
      <c r="F4826" s="4">
        <v>43282</v>
      </c>
      <c r="G4826" s="2">
        <v>200</v>
      </c>
      <c r="H4826" s="2" t="s">
        <v>8338</v>
      </c>
      <c r="I4826" s="2" t="s">
        <v>8339</v>
      </c>
      <c r="J4826" s="2" t="s">
        <v>1601</v>
      </c>
      <c r="K4826" s="194" t="s">
        <v>17</v>
      </c>
      <c r="L4826" s="2">
        <v>45</v>
      </c>
      <c r="M4826" s="194" t="s">
        <v>672</v>
      </c>
      <c r="N4826" s="2" t="s">
        <v>333</v>
      </c>
      <c r="O4826" s="195" t="s">
        <v>1023</v>
      </c>
    </row>
    <row r="4827" spans="1:15">
      <c r="A4827" s="7">
        <v>2018</v>
      </c>
      <c r="B4827" s="7" t="s">
        <v>50</v>
      </c>
      <c r="C4827" s="8">
        <f t="shared" si="151"/>
        <v>43207</v>
      </c>
      <c r="D4827" s="7">
        <v>10</v>
      </c>
      <c r="E4827" s="7" t="str">
        <f t="shared" si="149"/>
        <v>S164320710</v>
      </c>
      <c r="F4827" s="3" t="s">
        <v>151</v>
      </c>
      <c r="G4827" s="2">
        <v>205</v>
      </c>
      <c r="H4827" s="2" t="s">
        <v>8340</v>
      </c>
      <c r="I4827" s="2" t="s">
        <v>8341</v>
      </c>
      <c r="J4827" s="2" t="s">
        <v>911</v>
      </c>
      <c r="K4827" s="194" t="s">
        <v>17</v>
      </c>
      <c r="L4827" s="2">
        <v>51</v>
      </c>
      <c r="M4827" s="194" t="s">
        <v>2527</v>
      </c>
      <c r="N4827" s="2">
        <v>0</v>
      </c>
      <c r="O4827" s="195" t="s">
        <v>1138</v>
      </c>
    </row>
    <row r="4828" spans="1:15">
      <c r="A4828" s="7">
        <v>2018</v>
      </c>
      <c r="B4828" s="7" t="s">
        <v>50</v>
      </c>
      <c r="C4828" s="8">
        <f t="shared" si="151"/>
        <v>43207</v>
      </c>
      <c r="D4828" s="7">
        <v>11</v>
      </c>
      <c r="E4828" s="7" t="str">
        <f t="shared" si="149"/>
        <v>S164320711</v>
      </c>
      <c r="F4828" s="3">
        <v>2019</v>
      </c>
      <c r="G4828" s="2">
        <v>190</v>
      </c>
      <c r="H4828" s="2" t="s">
        <v>8342</v>
      </c>
      <c r="I4828" s="2" t="s">
        <v>1647</v>
      </c>
      <c r="J4828" s="2" t="s">
        <v>472</v>
      </c>
      <c r="K4828" s="194" t="s">
        <v>17</v>
      </c>
      <c r="L4828" s="2">
        <v>35</v>
      </c>
      <c r="M4828" s="194" t="s">
        <v>301</v>
      </c>
      <c r="N4828" s="2" t="s">
        <v>1019</v>
      </c>
      <c r="O4828" s="195" t="s">
        <v>420</v>
      </c>
    </row>
    <row r="4829" spans="1:15">
      <c r="A4829" s="7">
        <v>2018</v>
      </c>
      <c r="B4829" s="7" t="s">
        <v>50</v>
      </c>
      <c r="C4829" s="8">
        <f t="shared" si="151"/>
        <v>43207</v>
      </c>
      <c r="D4829" s="7">
        <v>12</v>
      </c>
      <c r="E4829" s="7" t="str">
        <f t="shared" si="149"/>
        <v>S164320712</v>
      </c>
      <c r="F4829" s="3">
        <v>2020</v>
      </c>
      <c r="G4829" s="2">
        <v>160</v>
      </c>
      <c r="H4829" s="2" t="s">
        <v>8343</v>
      </c>
      <c r="I4829" s="2" t="s">
        <v>3567</v>
      </c>
      <c r="J4829" s="2" t="s">
        <v>2641</v>
      </c>
      <c r="K4829" s="194" t="s">
        <v>17</v>
      </c>
      <c r="L4829" s="2">
        <v>31</v>
      </c>
      <c r="M4829" s="194" t="s">
        <v>4257</v>
      </c>
      <c r="N4829" s="2" t="s">
        <v>5513</v>
      </c>
      <c r="O4829" s="195" t="s">
        <v>432</v>
      </c>
    </row>
    <row r="4830" spans="1:15">
      <c r="A4830" s="7">
        <v>2018</v>
      </c>
      <c r="B4830" s="7" t="s">
        <v>50</v>
      </c>
      <c r="C4830" s="8">
        <f t="shared" si="151"/>
        <v>43207</v>
      </c>
      <c r="D4830" s="7">
        <v>13</v>
      </c>
      <c r="E4830" s="7" t="str">
        <f t="shared" si="149"/>
        <v>S164320713</v>
      </c>
      <c r="F4830" s="3">
        <v>2021</v>
      </c>
      <c r="G4830" s="2">
        <v>155</v>
      </c>
      <c r="H4830" s="2" t="s">
        <v>8344</v>
      </c>
      <c r="I4830" s="2" t="s">
        <v>8345</v>
      </c>
      <c r="J4830" s="2" t="s">
        <v>3323</v>
      </c>
      <c r="K4830" s="194" t="s">
        <v>17</v>
      </c>
      <c r="L4830" s="2">
        <v>33</v>
      </c>
      <c r="M4830" s="194">
        <v>25</v>
      </c>
      <c r="N4830" s="2" t="s">
        <v>7658</v>
      </c>
      <c r="O4830" s="195" t="s">
        <v>1739</v>
      </c>
    </row>
    <row r="4831" spans="1:15" ht="15.75" thickBot="1">
      <c r="A4831" s="7">
        <v>2018</v>
      </c>
      <c r="B4831" s="7" t="s">
        <v>50</v>
      </c>
      <c r="C4831" s="8">
        <f t="shared" si="151"/>
        <v>43207</v>
      </c>
      <c r="D4831" s="7">
        <v>14</v>
      </c>
      <c r="E4831" s="7" t="str">
        <f t="shared" si="149"/>
        <v>S164320714</v>
      </c>
      <c r="F4831" s="5">
        <v>2022</v>
      </c>
      <c r="G4831" s="6">
        <v>150</v>
      </c>
      <c r="H4831" s="6" t="s">
        <v>7284</v>
      </c>
      <c r="I4831" s="6" t="s">
        <v>5025</v>
      </c>
      <c r="J4831" s="6" t="s">
        <v>981</v>
      </c>
      <c r="K4831" s="196" t="s">
        <v>17</v>
      </c>
      <c r="L4831" s="6">
        <v>28</v>
      </c>
      <c r="M4831" s="196" t="s">
        <v>1460</v>
      </c>
      <c r="N4831" s="6">
        <v>40</v>
      </c>
      <c r="O4831" s="197" t="s">
        <v>301</v>
      </c>
    </row>
    <row r="4832" spans="1:15" ht="16.5" thickTop="1" thickBot="1">
      <c r="A4832" s="7">
        <v>2018</v>
      </c>
      <c r="B4832" s="7" t="s">
        <v>50</v>
      </c>
      <c r="C4832" s="8">
        <f t="shared" si="151"/>
        <v>43207</v>
      </c>
      <c r="D4832" s="7">
        <v>15</v>
      </c>
      <c r="E4832" s="7" t="str">
        <f t="shared" si="149"/>
        <v>S164320715</v>
      </c>
      <c r="F4832" s="1" t="s">
        <v>15</v>
      </c>
    </row>
    <row r="4833" spans="1:15" ht="16.5" thickTop="1" thickBot="1">
      <c r="A4833" s="7">
        <v>2018</v>
      </c>
      <c r="B4833" s="7" t="s">
        <v>50</v>
      </c>
      <c r="C4833" s="8">
        <f t="shared" si="151"/>
        <v>43207</v>
      </c>
      <c r="D4833" s="7">
        <v>16</v>
      </c>
      <c r="E4833" s="7" t="str">
        <f t="shared" si="149"/>
        <v>S164320716</v>
      </c>
      <c r="F4833" s="338" t="s">
        <v>1</v>
      </c>
      <c r="G4833" s="341" t="s">
        <v>2</v>
      </c>
      <c r="H4833" s="342"/>
      <c r="I4833" s="342"/>
      <c r="J4833" s="343"/>
      <c r="K4833" s="344" t="s">
        <v>3</v>
      </c>
      <c r="L4833" s="343"/>
      <c r="M4833" s="344" t="s">
        <v>144</v>
      </c>
      <c r="N4833" s="342"/>
      <c r="O4833" s="342"/>
    </row>
    <row r="4834" spans="1:15" ht="18" customHeight="1" thickBot="1">
      <c r="A4834" s="7">
        <v>2018</v>
      </c>
      <c r="B4834" s="7" t="s">
        <v>50</v>
      </c>
      <c r="C4834" s="8">
        <f t="shared" si="151"/>
        <v>43207</v>
      </c>
      <c r="D4834" s="7">
        <v>17</v>
      </c>
      <c r="E4834" s="7" t="str">
        <f t="shared" si="149"/>
        <v>S164320717</v>
      </c>
      <c r="F4834" s="339"/>
      <c r="G4834" s="345" t="s">
        <v>5</v>
      </c>
      <c r="H4834" s="347" t="s">
        <v>145</v>
      </c>
      <c r="I4834" s="348"/>
      <c r="J4834" s="349"/>
      <c r="K4834" s="350" t="s">
        <v>6</v>
      </c>
      <c r="L4834" s="352" t="s">
        <v>7</v>
      </c>
      <c r="M4834" s="350" t="s">
        <v>8</v>
      </c>
      <c r="N4834" s="354" t="s">
        <v>146</v>
      </c>
      <c r="O4834" s="356" t="s">
        <v>147</v>
      </c>
    </row>
    <row r="4835" spans="1:15" ht="15.75" thickBot="1">
      <c r="A4835" s="7">
        <v>2018</v>
      </c>
      <c r="B4835" s="7" t="s">
        <v>50</v>
      </c>
      <c r="C4835" s="8">
        <f t="shared" si="151"/>
        <v>43207</v>
      </c>
      <c r="D4835" s="7">
        <v>18</v>
      </c>
      <c r="E4835" s="7" t="str">
        <f t="shared" si="149"/>
        <v>S164320718</v>
      </c>
      <c r="F4835" s="340"/>
      <c r="G4835" s="346"/>
      <c r="H4835" s="191" t="s">
        <v>9</v>
      </c>
      <c r="I4835" s="192" t="s">
        <v>18</v>
      </c>
      <c r="J4835" s="193" t="s">
        <v>11</v>
      </c>
      <c r="K4835" s="351"/>
      <c r="L4835" s="353"/>
      <c r="M4835" s="351"/>
      <c r="N4835" s="355"/>
      <c r="O4835" s="357"/>
    </row>
    <row r="4836" spans="1:15">
      <c r="A4836" s="7">
        <v>2018</v>
      </c>
      <c r="B4836" s="7" t="s">
        <v>50</v>
      </c>
      <c r="C4836" s="8">
        <f t="shared" si="151"/>
        <v>43207</v>
      </c>
      <c r="D4836" s="7">
        <v>19</v>
      </c>
      <c r="E4836" s="7" t="str">
        <f t="shared" si="149"/>
        <v>S164320719</v>
      </c>
      <c r="F4836" s="3" t="s">
        <v>16</v>
      </c>
      <c r="G4836" s="2">
        <v>38</v>
      </c>
      <c r="H4836" s="2" t="s">
        <v>8315</v>
      </c>
      <c r="I4836" s="2" t="s">
        <v>8346</v>
      </c>
      <c r="J4836" s="2" t="s">
        <v>846</v>
      </c>
      <c r="K4836" s="194" t="s">
        <v>17</v>
      </c>
      <c r="L4836" s="2">
        <v>53</v>
      </c>
      <c r="M4836" s="194" t="s">
        <v>768</v>
      </c>
      <c r="N4836" s="2" t="s">
        <v>1020</v>
      </c>
      <c r="O4836" s="195" t="s">
        <v>420</v>
      </c>
    </row>
    <row r="4837" spans="1:15">
      <c r="A4837" s="7">
        <v>2018</v>
      </c>
      <c r="B4837" s="7" t="s">
        <v>50</v>
      </c>
      <c r="C4837" s="8">
        <f t="shared" si="151"/>
        <v>43207</v>
      </c>
      <c r="D4837" s="7">
        <v>20</v>
      </c>
      <c r="E4837" s="7" t="str">
        <f t="shared" si="149"/>
        <v>S164320720</v>
      </c>
      <c r="F4837" s="4">
        <v>43191</v>
      </c>
      <c r="G4837" s="2">
        <v>138</v>
      </c>
      <c r="H4837" s="2" t="s">
        <v>8347</v>
      </c>
      <c r="I4837" s="2" t="s">
        <v>8348</v>
      </c>
      <c r="J4837" s="2" t="s">
        <v>4160</v>
      </c>
      <c r="K4837" s="194" t="s">
        <v>17</v>
      </c>
      <c r="L4837" s="2">
        <v>52</v>
      </c>
      <c r="M4837" s="194" t="s">
        <v>731</v>
      </c>
      <c r="N4837" s="2" t="s">
        <v>729</v>
      </c>
      <c r="O4837" s="195" t="s">
        <v>730</v>
      </c>
    </row>
    <row r="4838" spans="1:15">
      <c r="A4838" s="7">
        <v>2018</v>
      </c>
      <c r="B4838" s="7" t="s">
        <v>50</v>
      </c>
      <c r="C4838" s="8">
        <f t="shared" si="151"/>
        <v>43207</v>
      </c>
      <c r="D4838" s="7">
        <v>21</v>
      </c>
      <c r="E4838" s="7" t="str">
        <f t="shared" si="149"/>
        <v>S164320721</v>
      </c>
      <c r="F4838" s="4">
        <v>43221</v>
      </c>
      <c r="G4838" s="2">
        <v>200</v>
      </c>
      <c r="H4838" s="2" t="s">
        <v>4950</v>
      </c>
      <c r="I4838" s="2" t="s">
        <v>2703</v>
      </c>
      <c r="J4838" s="2" t="s">
        <v>6154</v>
      </c>
      <c r="K4838" s="194" t="s">
        <v>17</v>
      </c>
      <c r="L4838" s="2">
        <v>48</v>
      </c>
      <c r="M4838" s="194" t="s">
        <v>332</v>
      </c>
      <c r="N4838" s="2" t="s">
        <v>343</v>
      </c>
      <c r="O4838" s="195" t="s">
        <v>423</v>
      </c>
    </row>
    <row r="4839" spans="1:15">
      <c r="A4839" s="7">
        <v>2018</v>
      </c>
      <c r="B4839" s="7" t="s">
        <v>50</v>
      </c>
      <c r="C4839" s="8">
        <f t="shared" si="151"/>
        <v>43207</v>
      </c>
      <c r="D4839" s="7">
        <v>22</v>
      </c>
      <c r="E4839" s="7" t="str">
        <f t="shared" si="149"/>
        <v>S164320722</v>
      </c>
      <c r="F4839" s="4">
        <v>43252</v>
      </c>
      <c r="G4839" s="2">
        <v>210</v>
      </c>
      <c r="H4839" s="2" t="s">
        <v>8349</v>
      </c>
      <c r="I4839" s="2" t="s">
        <v>8350</v>
      </c>
      <c r="J4839" s="2" t="s">
        <v>334</v>
      </c>
      <c r="K4839" s="194" t="s">
        <v>17</v>
      </c>
      <c r="L4839" s="2">
        <v>45</v>
      </c>
      <c r="M4839" s="194" t="s">
        <v>1714</v>
      </c>
      <c r="N4839" s="2">
        <v>0</v>
      </c>
      <c r="O4839" s="195" t="s">
        <v>729</v>
      </c>
    </row>
    <row r="4840" spans="1:15">
      <c r="A4840" s="7">
        <v>2018</v>
      </c>
      <c r="B4840" s="7" t="s">
        <v>50</v>
      </c>
      <c r="C4840" s="8">
        <f t="shared" si="151"/>
        <v>43207</v>
      </c>
      <c r="D4840" s="7">
        <v>23</v>
      </c>
      <c r="E4840" s="7" t="str">
        <f t="shared" si="149"/>
        <v>S164320723</v>
      </c>
      <c r="F4840" s="4">
        <v>43282</v>
      </c>
      <c r="G4840" s="2">
        <v>243</v>
      </c>
      <c r="H4840" s="2" t="s">
        <v>8351</v>
      </c>
      <c r="I4840" s="2" t="s">
        <v>7048</v>
      </c>
      <c r="J4840" s="2" t="s">
        <v>1965</v>
      </c>
      <c r="K4840" s="194" t="s">
        <v>17</v>
      </c>
      <c r="L4840" s="2">
        <v>42</v>
      </c>
      <c r="M4840" s="194" t="s">
        <v>600</v>
      </c>
      <c r="N4840" s="2" t="s">
        <v>787</v>
      </c>
      <c r="O4840" s="195" t="s">
        <v>787</v>
      </c>
    </row>
    <row r="4841" spans="1:15">
      <c r="A4841" s="7">
        <v>2018</v>
      </c>
      <c r="B4841" s="7" t="s">
        <v>50</v>
      </c>
      <c r="C4841" s="8">
        <f t="shared" si="151"/>
        <v>43207</v>
      </c>
      <c r="D4841" s="7">
        <v>24</v>
      </c>
      <c r="E4841" s="7" t="str">
        <f t="shared" si="149"/>
        <v>S164320724</v>
      </c>
      <c r="F4841" s="3" t="s">
        <v>151</v>
      </c>
      <c r="G4841" s="2">
        <v>250</v>
      </c>
      <c r="H4841" s="2" t="s">
        <v>8352</v>
      </c>
      <c r="I4841" s="2" t="s">
        <v>8353</v>
      </c>
      <c r="J4841" s="2" t="s">
        <v>1834</v>
      </c>
      <c r="K4841" s="194" t="s">
        <v>17</v>
      </c>
      <c r="L4841" s="2">
        <v>40</v>
      </c>
      <c r="M4841" s="194" t="s">
        <v>682</v>
      </c>
      <c r="N4841" s="2" t="s">
        <v>333</v>
      </c>
      <c r="O4841" s="195" t="s">
        <v>681</v>
      </c>
    </row>
    <row r="4842" spans="1:15">
      <c r="A4842" s="7">
        <v>2018</v>
      </c>
      <c r="B4842" s="7" t="s">
        <v>50</v>
      </c>
      <c r="C4842" s="8">
        <f t="shared" si="151"/>
        <v>43207</v>
      </c>
      <c r="D4842" s="7">
        <v>25</v>
      </c>
      <c r="E4842" s="7" t="str">
        <f t="shared" si="149"/>
        <v>S164320725</v>
      </c>
      <c r="F4842" s="3">
        <v>2019</v>
      </c>
      <c r="G4842" s="2">
        <v>255</v>
      </c>
      <c r="H4842" s="2" t="s">
        <v>8354</v>
      </c>
      <c r="I4842" s="2" t="s">
        <v>8355</v>
      </c>
      <c r="J4842" s="2" t="s">
        <v>2925</v>
      </c>
      <c r="K4842" s="194" t="s">
        <v>17</v>
      </c>
      <c r="L4842" s="2">
        <v>29</v>
      </c>
      <c r="M4842" s="194">
        <v>36</v>
      </c>
      <c r="N4842" s="2">
        <v>32</v>
      </c>
      <c r="O4842" s="195">
        <v>32</v>
      </c>
    </row>
    <row r="4843" spans="1:15">
      <c r="A4843" s="7">
        <v>2018</v>
      </c>
      <c r="B4843" s="7" t="s">
        <v>50</v>
      </c>
      <c r="C4843" s="8">
        <f t="shared" si="151"/>
        <v>43207</v>
      </c>
      <c r="D4843" s="7">
        <v>26</v>
      </c>
      <c r="E4843" s="7" t="str">
        <f t="shared" si="149"/>
        <v>S164320726</v>
      </c>
      <c r="F4843" s="3">
        <v>2020</v>
      </c>
      <c r="G4843" s="2">
        <v>210</v>
      </c>
      <c r="H4843" s="2" t="s">
        <v>8356</v>
      </c>
      <c r="I4843" s="2" t="s">
        <v>8357</v>
      </c>
      <c r="J4843" s="2" t="s">
        <v>751</v>
      </c>
      <c r="K4843" s="194" t="s">
        <v>17</v>
      </c>
      <c r="L4843" s="2">
        <v>29</v>
      </c>
      <c r="M4843" s="194">
        <v>40</v>
      </c>
      <c r="N4843" s="2">
        <v>28</v>
      </c>
      <c r="O4843" s="195">
        <v>32</v>
      </c>
    </row>
    <row r="4844" spans="1:15">
      <c r="A4844" s="7">
        <v>2018</v>
      </c>
      <c r="B4844" s="7" t="s">
        <v>50</v>
      </c>
      <c r="C4844" s="8">
        <f t="shared" si="151"/>
        <v>43207</v>
      </c>
      <c r="D4844" s="7">
        <v>27</v>
      </c>
      <c r="E4844" s="7" t="str">
        <f t="shared" si="149"/>
        <v>S164320727</v>
      </c>
      <c r="F4844" s="3">
        <v>2021</v>
      </c>
      <c r="G4844" s="2">
        <v>200</v>
      </c>
      <c r="H4844" s="2" t="s">
        <v>8358</v>
      </c>
      <c r="I4844" s="2" t="s">
        <v>8359</v>
      </c>
      <c r="J4844" s="2" t="s">
        <v>2650</v>
      </c>
      <c r="K4844" s="194" t="s">
        <v>17</v>
      </c>
      <c r="L4844" s="2">
        <v>31</v>
      </c>
      <c r="M4844" s="194" t="s">
        <v>819</v>
      </c>
      <c r="N4844" s="2" t="s">
        <v>266</v>
      </c>
      <c r="O4844" s="195" t="s">
        <v>601</v>
      </c>
    </row>
    <row r="4845" spans="1:15" ht="15.75" thickBot="1">
      <c r="A4845" s="7">
        <v>2018</v>
      </c>
      <c r="B4845" s="7" t="s">
        <v>50</v>
      </c>
      <c r="C4845" s="8">
        <f t="shared" si="151"/>
        <v>43207</v>
      </c>
      <c r="D4845" s="7">
        <v>28</v>
      </c>
      <c r="E4845" s="7" t="str">
        <f t="shared" si="149"/>
        <v>S164320728</v>
      </c>
      <c r="F4845" s="5">
        <v>2022</v>
      </c>
      <c r="G4845" s="6">
        <v>190</v>
      </c>
      <c r="H4845" s="6" t="s">
        <v>5576</v>
      </c>
      <c r="I4845" s="6" t="s">
        <v>8360</v>
      </c>
      <c r="J4845" s="6" t="s">
        <v>2509</v>
      </c>
      <c r="K4845" s="196" t="s">
        <v>17</v>
      </c>
      <c r="L4845" s="6">
        <v>28</v>
      </c>
      <c r="M4845" s="196" t="s">
        <v>1285</v>
      </c>
      <c r="N4845" s="6" t="s">
        <v>3483</v>
      </c>
      <c r="O4845" s="197" t="s">
        <v>885</v>
      </c>
    </row>
    <row r="4846" spans="1:15" ht="16.5" thickTop="1" thickBot="1">
      <c r="A4846" s="7">
        <v>2018</v>
      </c>
      <c r="B4846" s="7" t="s">
        <v>49</v>
      </c>
      <c r="C4846" s="8">
        <f>C4845+7</f>
        <v>43214</v>
      </c>
      <c r="D4846" s="7">
        <v>1</v>
      </c>
      <c r="E4846" s="7" t="str">
        <f t="shared" ref="E4846:E4901" si="152">B4846&amp;C4846&amp;D4846</f>
        <v>S17432141</v>
      </c>
      <c r="F4846" s="1" t="s">
        <v>0</v>
      </c>
    </row>
    <row r="4847" spans="1:15" ht="16.5" thickTop="1" thickBot="1">
      <c r="A4847" s="7">
        <v>2018</v>
      </c>
      <c r="B4847" s="7" t="s">
        <v>49</v>
      </c>
      <c r="C4847" s="8">
        <f>C4846</f>
        <v>43214</v>
      </c>
      <c r="D4847" s="7">
        <v>2</v>
      </c>
      <c r="E4847" s="7" t="str">
        <f t="shared" si="152"/>
        <v>S17432142</v>
      </c>
      <c r="F4847" s="338" t="s">
        <v>1</v>
      </c>
      <c r="G4847" s="341" t="s">
        <v>2</v>
      </c>
      <c r="H4847" s="342"/>
      <c r="I4847" s="342"/>
      <c r="J4847" s="343"/>
      <c r="K4847" s="344" t="s">
        <v>3</v>
      </c>
      <c r="L4847" s="343"/>
      <c r="M4847" s="344" t="s">
        <v>144</v>
      </c>
      <c r="N4847" s="342"/>
      <c r="O4847" s="342"/>
    </row>
    <row r="4848" spans="1:15" ht="18" customHeight="1" thickBot="1">
      <c r="A4848" s="7">
        <v>2018</v>
      </c>
      <c r="B4848" s="7" t="s">
        <v>49</v>
      </c>
      <c r="C4848" s="8">
        <f t="shared" ref="C4848:C4873" si="153">C4847</f>
        <v>43214</v>
      </c>
      <c r="D4848" s="7">
        <v>3</v>
      </c>
      <c r="E4848" s="7" t="str">
        <f t="shared" si="152"/>
        <v>S17432143</v>
      </c>
      <c r="F4848" s="339"/>
      <c r="G4848" s="345" t="s">
        <v>5</v>
      </c>
      <c r="H4848" s="347" t="s">
        <v>145</v>
      </c>
      <c r="I4848" s="348"/>
      <c r="J4848" s="349"/>
      <c r="K4848" s="350" t="s">
        <v>6</v>
      </c>
      <c r="L4848" s="352" t="s">
        <v>7</v>
      </c>
      <c r="M4848" s="350" t="s">
        <v>8</v>
      </c>
      <c r="N4848" s="354" t="s">
        <v>146</v>
      </c>
      <c r="O4848" s="356" t="s">
        <v>147</v>
      </c>
    </row>
    <row r="4849" spans="1:15" ht="15.75" thickBot="1">
      <c r="A4849" s="7">
        <v>2018</v>
      </c>
      <c r="B4849" s="7" t="s">
        <v>49</v>
      </c>
      <c r="C4849" s="8">
        <f t="shared" si="153"/>
        <v>43214</v>
      </c>
      <c r="D4849" s="7">
        <v>4</v>
      </c>
      <c r="E4849" s="7" t="str">
        <f t="shared" si="152"/>
        <v>S17432144</v>
      </c>
      <c r="F4849" s="340"/>
      <c r="G4849" s="346"/>
      <c r="H4849" s="191" t="s">
        <v>9</v>
      </c>
      <c r="I4849" s="192" t="s">
        <v>18</v>
      </c>
      <c r="J4849" s="193" t="s">
        <v>11</v>
      </c>
      <c r="K4849" s="351"/>
      <c r="L4849" s="353"/>
      <c r="M4849" s="351"/>
      <c r="N4849" s="355"/>
      <c r="O4849" s="357"/>
    </row>
    <row r="4850" spans="1:15">
      <c r="A4850" s="7">
        <v>2018</v>
      </c>
      <c r="B4850" s="7" t="s">
        <v>49</v>
      </c>
      <c r="C4850" s="8">
        <f t="shared" si="153"/>
        <v>43214</v>
      </c>
      <c r="D4850" s="7">
        <v>5</v>
      </c>
      <c r="E4850" s="7" t="str">
        <f t="shared" si="152"/>
        <v>S17432145</v>
      </c>
      <c r="F4850" s="3" t="s">
        <v>12</v>
      </c>
      <c r="G4850" s="2" t="s">
        <v>8361</v>
      </c>
      <c r="H4850" s="2" t="s">
        <v>8361</v>
      </c>
      <c r="I4850" s="2" t="s">
        <v>8362</v>
      </c>
      <c r="J4850" s="2" t="s">
        <v>6173</v>
      </c>
      <c r="K4850" s="194" t="s">
        <v>13</v>
      </c>
      <c r="L4850" s="2">
        <v>56</v>
      </c>
      <c r="M4850" s="194" t="s">
        <v>819</v>
      </c>
      <c r="N4850" s="2" t="s">
        <v>1139</v>
      </c>
      <c r="O4850" s="195" t="s">
        <v>1139</v>
      </c>
    </row>
    <row r="4851" spans="1:15">
      <c r="A4851" s="7">
        <v>2018</v>
      </c>
      <c r="B4851" s="7" t="s">
        <v>49</v>
      </c>
      <c r="C4851" s="8">
        <f t="shared" si="153"/>
        <v>43214</v>
      </c>
      <c r="D4851" s="7">
        <v>6</v>
      </c>
      <c r="E4851" s="7" t="str">
        <f t="shared" si="152"/>
        <v>S17432146</v>
      </c>
      <c r="F4851" s="4">
        <v>43191</v>
      </c>
      <c r="G4851" s="2" t="s">
        <v>8363</v>
      </c>
      <c r="H4851" s="2" t="s">
        <v>8363</v>
      </c>
      <c r="I4851" s="2" t="s">
        <v>8364</v>
      </c>
      <c r="J4851" s="2" t="s">
        <v>5597</v>
      </c>
      <c r="K4851" s="194" t="s">
        <v>13</v>
      </c>
      <c r="L4851" s="2">
        <v>61</v>
      </c>
      <c r="M4851" s="194">
        <v>16</v>
      </c>
      <c r="N4851" s="2">
        <v>8</v>
      </c>
      <c r="O4851" s="195">
        <v>76</v>
      </c>
    </row>
    <row r="4852" spans="1:15">
      <c r="A4852" s="7">
        <v>2018</v>
      </c>
      <c r="B4852" s="7" t="s">
        <v>49</v>
      </c>
      <c r="C4852" s="8">
        <f t="shared" si="153"/>
        <v>43214</v>
      </c>
      <c r="D4852" s="7">
        <v>7</v>
      </c>
      <c r="E4852" s="7" t="str">
        <f t="shared" si="152"/>
        <v>S17432147</v>
      </c>
      <c r="F4852" s="4">
        <v>43221</v>
      </c>
      <c r="G4852" s="2" t="s">
        <v>8365</v>
      </c>
      <c r="H4852" s="2" t="s">
        <v>8365</v>
      </c>
      <c r="I4852" s="2" t="s">
        <v>5208</v>
      </c>
      <c r="J4852" s="2" t="s">
        <v>4293</v>
      </c>
      <c r="K4852" s="194" t="s">
        <v>13</v>
      </c>
      <c r="L4852" s="2">
        <v>65</v>
      </c>
      <c r="M4852" s="194" t="s">
        <v>1715</v>
      </c>
      <c r="N4852" s="2">
        <v>0</v>
      </c>
      <c r="O4852" s="195" t="s">
        <v>4409</v>
      </c>
    </row>
    <row r="4853" spans="1:15">
      <c r="A4853" s="7">
        <v>2018</v>
      </c>
      <c r="B4853" s="7" t="s">
        <v>49</v>
      </c>
      <c r="C4853" s="8">
        <f t="shared" si="153"/>
        <v>43214</v>
      </c>
      <c r="D4853" s="7">
        <v>8</v>
      </c>
      <c r="E4853" s="7" t="str">
        <f t="shared" si="152"/>
        <v>S17432148</v>
      </c>
      <c r="F4853" s="4">
        <v>43252</v>
      </c>
      <c r="G4853" s="2" t="s">
        <v>8366</v>
      </c>
      <c r="H4853" s="2" t="s">
        <v>8366</v>
      </c>
      <c r="I4853" s="2" t="s">
        <v>6130</v>
      </c>
      <c r="J4853" s="2" t="s">
        <v>1700</v>
      </c>
      <c r="K4853" s="194" t="s">
        <v>13</v>
      </c>
      <c r="L4853" s="2">
        <v>61</v>
      </c>
      <c r="M4853" s="194" t="s">
        <v>519</v>
      </c>
      <c r="N4853" s="2">
        <v>0</v>
      </c>
      <c r="O4853" s="195" t="s">
        <v>1844</v>
      </c>
    </row>
    <row r="4854" spans="1:15">
      <c r="A4854" s="7">
        <v>2018</v>
      </c>
      <c r="B4854" s="7" t="s">
        <v>49</v>
      </c>
      <c r="C4854" s="8">
        <f t="shared" si="153"/>
        <v>43214</v>
      </c>
      <c r="D4854" s="7">
        <v>9</v>
      </c>
      <c r="E4854" s="7" t="str">
        <f t="shared" si="152"/>
        <v>S17432149</v>
      </c>
      <c r="F4854" s="4">
        <v>43282</v>
      </c>
      <c r="G4854" s="2">
        <v>219</v>
      </c>
      <c r="H4854" s="2">
        <v>219</v>
      </c>
      <c r="I4854" s="2" t="s">
        <v>8367</v>
      </c>
      <c r="J4854" s="2" t="s">
        <v>896</v>
      </c>
      <c r="K4854" s="194" t="s">
        <v>13</v>
      </c>
      <c r="L4854" s="2">
        <v>46</v>
      </c>
      <c r="M4854" s="194" t="s">
        <v>1138</v>
      </c>
      <c r="N4854" s="2">
        <v>0</v>
      </c>
      <c r="O4854" s="195" t="s">
        <v>2527</v>
      </c>
    </row>
    <row r="4855" spans="1:15">
      <c r="A4855" s="7">
        <v>2018</v>
      </c>
      <c r="B4855" s="7" t="s">
        <v>49</v>
      </c>
      <c r="C4855" s="8">
        <f t="shared" si="153"/>
        <v>43214</v>
      </c>
      <c r="D4855" s="7">
        <v>10</v>
      </c>
      <c r="E4855" s="7" t="str">
        <f t="shared" si="152"/>
        <v>S174321410</v>
      </c>
      <c r="F4855" s="3" t="s">
        <v>151</v>
      </c>
      <c r="G4855" s="2" t="s">
        <v>2923</v>
      </c>
      <c r="H4855" s="2" t="s">
        <v>2923</v>
      </c>
      <c r="I4855" s="2" t="s">
        <v>2857</v>
      </c>
      <c r="J4855" s="2" t="s">
        <v>1284</v>
      </c>
      <c r="K4855" s="194" t="s">
        <v>13</v>
      </c>
      <c r="L4855" s="2">
        <v>54</v>
      </c>
      <c r="M4855" s="194">
        <v>12</v>
      </c>
      <c r="N4855" s="2">
        <v>8</v>
      </c>
      <c r="O4855" s="195">
        <v>80</v>
      </c>
    </row>
    <row r="4856" spans="1:15">
      <c r="A4856" s="7">
        <v>2018</v>
      </c>
      <c r="B4856" s="7" t="s">
        <v>49</v>
      </c>
      <c r="C4856" s="8">
        <f t="shared" si="153"/>
        <v>43214</v>
      </c>
      <c r="D4856" s="7">
        <v>11</v>
      </c>
      <c r="E4856" s="7" t="str">
        <f t="shared" si="152"/>
        <v>S174321411</v>
      </c>
      <c r="F4856" s="3">
        <v>2019</v>
      </c>
      <c r="G4856" s="2" t="s">
        <v>8368</v>
      </c>
      <c r="H4856" s="2" t="s">
        <v>8368</v>
      </c>
      <c r="I4856" s="2" t="s">
        <v>8369</v>
      </c>
      <c r="J4856" s="2" t="s">
        <v>2130</v>
      </c>
      <c r="K4856" s="194" t="s">
        <v>13</v>
      </c>
      <c r="L4856" s="2">
        <v>36</v>
      </c>
      <c r="M4856" s="194">
        <v>12</v>
      </c>
      <c r="N4856" s="2">
        <v>32</v>
      </c>
      <c r="O4856" s="195">
        <v>56</v>
      </c>
    </row>
    <row r="4857" spans="1:15">
      <c r="A4857" s="7">
        <v>2018</v>
      </c>
      <c r="B4857" s="7" t="s">
        <v>49</v>
      </c>
      <c r="C4857" s="8">
        <f t="shared" si="153"/>
        <v>43214</v>
      </c>
      <c r="D4857" s="7">
        <v>12</v>
      </c>
      <c r="E4857" s="7" t="str">
        <f t="shared" si="152"/>
        <v>S174321412</v>
      </c>
      <c r="F4857" s="3">
        <v>2020</v>
      </c>
      <c r="G4857" s="2" t="s">
        <v>5192</v>
      </c>
      <c r="H4857" s="2" t="s">
        <v>5192</v>
      </c>
      <c r="I4857" s="2" t="s">
        <v>8370</v>
      </c>
      <c r="J4857" s="2" t="s">
        <v>1278</v>
      </c>
      <c r="K4857" s="194" t="s">
        <v>13</v>
      </c>
      <c r="L4857" s="2">
        <v>31</v>
      </c>
      <c r="M4857" s="194" t="s">
        <v>1744</v>
      </c>
      <c r="N4857" s="2" t="s">
        <v>2075</v>
      </c>
      <c r="O4857" s="195" t="s">
        <v>935</v>
      </c>
    </row>
    <row r="4858" spans="1:15">
      <c r="A4858" s="7">
        <v>2018</v>
      </c>
      <c r="B4858" s="7" t="s">
        <v>49</v>
      </c>
      <c r="C4858" s="8">
        <f t="shared" si="153"/>
        <v>43214</v>
      </c>
      <c r="D4858" s="7">
        <v>13</v>
      </c>
      <c r="E4858" s="7" t="str">
        <f t="shared" si="152"/>
        <v>S174321413</v>
      </c>
      <c r="F4858" s="3">
        <v>2021</v>
      </c>
      <c r="G4858" s="2" t="s">
        <v>6563</v>
      </c>
      <c r="H4858" s="2" t="s">
        <v>6563</v>
      </c>
      <c r="I4858" s="2" t="s">
        <v>3715</v>
      </c>
      <c r="J4858" s="2" t="s">
        <v>1142</v>
      </c>
      <c r="K4858" s="194" t="s">
        <v>13</v>
      </c>
      <c r="L4858" s="2">
        <v>29</v>
      </c>
      <c r="M4858" s="194" t="s">
        <v>1248</v>
      </c>
      <c r="N4858" s="2" t="s">
        <v>820</v>
      </c>
      <c r="O4858" s="195" t="s">
        <v>601</v>
      </c>
    </row>
    <row r="4859" spans="1:15" ht="15.75" thickBot="1">
      <c r="A4859" s="7">
        <v>2018</v>
      </c>
      <c r="B4859" s="7" t="s">
        <v>49</v>
      </c>
      <c r="C4859" s="8">
        <f t="shared" si="153"/>
        <v>43214</v>
      </c>
      <c r="D4859" s="7">
        <v>14</v>
      </c>
      <c r="E4859" s="7" t="str">
        <f t="shared" si="152"/>
        <v>S174321414</v>
      </c>
      <c r="F4859" s="5">
        <v>2022</v>
      </c>
      <c r="G4859" s="6" t="s">
        <v>8251</v>
      </c>
      <c r="H4859" s="6" t="s">
        <v>8251</v>
      </c>
      <c r="I4859" s="6" t="s">
        <v>5601</v>
      </c>
      <c r="J4859" s="6" t="s">
        <v>1156</v>
      </c>
      <c r="K4859" s="196" t="s">
        <v>13</v>
      </c>
      <c r="L4859" s="6">
        <v>25</v>
      </c>
      <c r="M4859" s="196" t="s">
        <v>1248</v>
      </c>
      <c r="N4859" s="6" t="s">
        <v>1688</v>
      </c>
      <c r="O4859" s="197" t="s">
        <v>819</v>
      </c>
    </row>
    <row r="4860" spans="1:15" ht="16.5" thickTop="1" thickBot="1">
      <c r="A4860" s="7">
        <v>2018</v>
      </c>
      <c r="B4860" s="7" t="s">
        <v>49</v>
      </c>
      <c r="C4860" s="8">
        <f t="shared" si="153"/>
        <v>43214</v>
      </c>
      <c r="D4860" s="7">
        <v>15</v>
      </c>
      <c r="E4860" s="7" t="str">
        <f t="shared" si="152"/>
        <v>S174321415</v>
      </c>
      <c r="F4860" s="1" t="s">
        <v>15</v>
      </c>
    </row>
    <row r="4861" spans="1:15" ht="16.5" thickTop="1" thickBot="1">
      <c r="A4861" s="7">
        <v>2018</v>
      </c>
      <c r="B4861" s="7" t="s">
        <v>49</v>
      </c>
      <c r="C4861" s="8">
        <f t="shared" si="153"/>
        <v>43214</v>
      </c>
      <c r="D4861" s="7">
        <v>16</v>
      </c>
      <c r="E4861" s="7" t="str">
        <f t="shared" si="152"/>
        <v>S174321416</v>
      </c>
      <c r="F4861" s="338" t="s">
        <v>1</v>
      </c>
      <c r="G4861" s="341" t="s">
        <v>2</v>
      </c>
      <c r="H4861" s="342"/>
      <c r="I4861" s="342"/>
      <c r="J4861" s="343"/>
      <c r="K4861" s="344" t="s">
        <v>3</v>
      </c>
      <c r="L4861" s="343"/>
      <c r="M4861" s="344" t="s">
        <v>144</v>
      </c>
      <c r="N4861" s="342"/>
      <c r="O4861" s="342"/>
    </row>
    <row r="4862" spans="1:15" ht="18" customHeight="1" thickBot="1">
      <c r="A4862" s="7">
        <v>2018</v>
      </c>
      <c r="B4862" s="7" t="s">
        <v>49</v>
      </c>
      <c r="C4862" s="8">
        <f t="shared" si="153"/>
        <v>43214</v>
      </c>
      <c r="D4862" s="7">
        <v>17</v>
      </c>
      <c r="E4862" s="7" t="str">
        <f t="shared" si="152"/>
        <v>S174321417</v>
      </c>
      <c r="F4862" s="339"/>
      <c r="G4862" s="345" t="s">
        <v>5</v>
      </c>
      <c r="H4862" s="347" t="s">
        <v>145</v>
      </c>
      <c r="I4862" s="348"/>
      <c r="J4862" s="349"/>
      <c r="K4862" s="350" t="s">
        <v>6</v>
      </c>
      <c r="L4862" s="352" t="s">
        <v>7</v>
      </c>
      <c r="M4862" s="350" t="s">
        <v>8</v>
      </c>
      <c r="N4862" s="354" t="s">
        <v>146</v>
      </c>
      <c r="O4862" s="356" t="s">
        <v>147</v>
      </c>
    </row>
    <row r="4863" spans="1:15" ht="15.75" thickBot="1">
      <c r="A4863" s="7">
        <v>2018</v>
      </c>
      <c r="B4863" s="7" t="s">
        <v>49</v>
      </c>
      <c r="C4863" s="8">
        <f t="shared" si="153"/>
        <v>43214</v>
      </c>
      <c r="D4863" s="7">
        <v>18</v>
      </c>
      <c r="E4863" s="7" t="str">
        <f t="shared" si="152"/>
        <v>S174321418</v>
      </c>
      <c r="F4863" s="340"/>
      <c r="G4863" s="346"/>
      <c r="H4863" s="191" t="s">
        <v>9</v>
      </c>
      <c r="I4863" s="192" t="s">
        <v>18</v>
      </c>
      <c r="J4863" s="193" t="s">
        <v>11</v>
      </c>
      <c r="K4863" s="351"/>
      <c r="L4863" s="353"/>
      <c r="M4863" s="351"/>
      <c r="N4863" s="355"/>
      <c r="O4863" s="357"/>
    </row>
    <row r="4864" spans="1:15">
      <c r="A4864" s="7">
        <v>2018</v>
      </c>
      <c r="B4864" s="7" t="s">
        <v>49</v>
      </c>
      <c r="C4864" s="8">
        <f t="shared" si="153"/>
        <v>43214</v>
      </c>
      <c r="D4864" s="7">
        <v>19</v>
      </c>
      <c r="E4864" s="7" t="str">
        <f t="shared" si="152"/>
        <v>S174321419</v>
      </c>
      <c r="F4864" s="3" t="s">
        <v>16</v>
      </c>
      <c r="G4864" s="2" t="s">
        <v>8371</v>
      </c>
      <c r="H4864" s="2" t="s">
        <v>8371</v>
      </c>
      <c r="I4864" s="2" t="s">
        <v>8372</v>
      </c>
      <c r="J4864" s="2" t="s">
        <v>5357</v>
      </c>
      <c r="K4864" s="194" t="s">
        <v>13</v>
      </c>
      <c r="L4864" s="2">
        <v>56</v>
      </c>
      <c r="M4864" s="194" t="s">
        <v>631</v>
      </c>
      <c r="N4864" s="2" t="s">
        <v>445</v>
      </c>
      <c r="O4864" s="195" t="s">
        <v>301</v>
      </c>
    </row>
    <row r="4865" spans="1:15">
      <c r="A4865" s="7">
        <v>2018</v>
      </c>
      <c r="B4865" s="7" t="s">
        <v>49</v>
      </c>
      <c r="C4865" s="8">
        <f t="shared" si="153"/>
        <v>43214</v>
      </c>
      <c r="D4865" s="7">
        <v>20</v>
      </c>
      <c r="E4865" s="7" t="str">
        <f t="shared" si="152"/>
        <v>S174321420</v>
      </c>
      <c r="F4865" s="4">
        <v>43191</v>
      </c>
      <c r="G4865" s="2" t="s">
        <v>3612</v>
      </c>
      <c r="H4865" s="2" t="s">
        <v>3612</v>
      </c>
      <c r="I4865" s="2" t="s">
        <v>8373</v>
      </c>
      <c r="J4865" s="2" t="s">
        <v>1927</v>
      </c>
      <c r="K4865" s="194" t="s">
        <v>13</v>
      </c>
      <c r="L4865" s="2">
        <v>56</v>
      </c>
      <c r="M4865" s="194">
        <v>25</v>
      </c>
      <c r="N4865" s="2">
        <v>20</v>
      </c>
      <c r="O4865" s="195">
        <v>55</v>
      </c>
    </row>
    <row r="4866" spans="1:15">
      <c r="A4866" s="7">
        <v>2018</v>
      </c>
      <c r="B4866" s="7" t="s">
        <v>49</v>
      </c>
      <c r="C4866" s="8">
        <f t="shared" si="153"/>
        <v>43214</v>
      </c>
      <c r="D4866" s="7">
        <v>21</v>
      </c>
      <c r="E4866" s="7" t="str">
        <f t="shared" si="152"/>
        <v>S174321421</v>
      </c>
      <c r="F4866" s="4">
        <v>43221</v>
      </c>
      <c r="G4866" s="2" t="s">
        <v>8374</v>
      </c>
      <c r="H4866" s="2" t="s">
        <v>8374</v>
      </c>
      <c r="I4866" s="2" t="s">
        <v>8375</v>
      </c>
      <c r="J4866" s="2" t="s">
        <v>4552</v>
      </c>
      <c r="K4866" s="194" t="s">
        <v>13</v>
      </c>
      <c r="L4866" s="2">
        <v>49</v>
      </c>
      <c r="M4866" s="194">
        <v>0</v>
      </c>
      <c r="N4866" s="2">
        <v>5</v>
      </c>
      <c r="O4866" s="195">
        <v>95</v>
      </c>
    </row>
    <row r="4867" spans="1:15">
      <c r="A4867" s="7">
        <v>2018</v>
      </c>
      <c r="B4867" s="7" t="s">
        <v>49</v>
      </c>
      <c r="C4867" s="8">
        <f t="shared" si="153"/>
        <v>43214</v>
      </c>
      <c r="D4867" s="7">
        <v>22</v>
      </c>
      <c r="E4867" s="7" t="str">
        <f t="shared" si="152"/>
        <v>S174321422</v>
      </c>
      <c r="F4867" s="4">
        <v>43252</v>
      </c>
      <c r="G4867" s="2" t="s">
        <v>8376</v>
      </c>
      <c r="H4867" s="2" t="s">
        <v>8376</v>
      </c>
      <c r="I4867" s="2" t="s">
        <v>8377</v>
      </c>
      <c r="J4867" s="2" t="s">
        <v>8378</v>
      </c>
      <c r="K4867" s="194" t="s">
        <v>13</v>
      </c>
      <c r="L4867" s="2">
        <v>49</v>
      </c>
      <c r="M4867" s="194">
        <v>0</v>
      </c>
      <c r="N4867" s="2" t="s">
        <v>519</v>
      </c>
      <c r="O4867" s="195" t="s">
        <v>1844</v>
      </c>
    </row>
    <row r="4868" spans="1:15">
      <c r="A4868" s="7">
        <v>2018</v>
      </c>
      <c r="B4868" s="7" t="s">
        <v>49</v>
      </c>
      <c r="C4868" s="8">
        <f t="shared" si="153"/>
        <v>43214</v>
      </c>
      <c r="D4868" s="7">
        <v>23</v>
      </c>
      <c r="E4868" s="7" t="str">
        <f t="shared" si="152"/>
        <v>S174321423</v>
      </c>
      <c r="F4868" s="4">
        <v>43282</v>
      </c>
      <c r="G4868" s="2" t="s">
        <v>8379</v>
      </c>
      <c r="H4868" s="2" t="s">
        <v>8379</v>
      </c>
      <c r="I4868" s="2" t="s">
        <v>7845</v>
      </c>
      <c r="J4868" s="2" t="s">
        <v>6334</v>
      </c>
      <c r="K4868" s="194" t="s">
        <v>13</v>
      </c>
      <c r="L4868" s="2">
        <v>44</v>
      </c>
      <c r="M4868" s="194" t="s">
        <v>1646</v>
      </c>
      <c r="N4868" s="2" t="s">
        <v>1715</v>
      </c>
      <c r="O4868" s="195" t="s">
        <v>4632</v>
      </c>
    </row>
    <row r="4869" spans="1:15">
      <c r="A4869" s="7">
        <v>2018</v>
      </c>
      <c r="B4869" s="7" t="s">
        <v>49</v>
      </c>
      <c r="C4869" s="8">
        <f t="shared" si="153"/>
        <v>43214</v>
      </c>
      <c r="D4869" s="7">
        <v>24</v>
      </c>
      <c r="E4869" s="7" t="str">
        <f t="shared" si="152"/>
        <v>S174321424</v>
      </c>
      <c r="F4869" s="3" t="s">
        <v>151</v>
      </c>
      <c r="G4869" s="2" t="s">
        <v>6662</v>
      </c>
      <c r="H4869" s="2" t="s">
        <v>6662</v>
      </c>
      <c r="I4869" s="2" t="s">
        <v>8380</v>
      </c>
      <c r="J4869" s="2" t="s">
        <v>2580</v>
      </c>
      <c r="K4869" s="194" t="s">
        <v>13</v>
      </c>
      <c r="L4869" s="2">
        <v>44</v>
      </c>
      <c r="M4869" s="194" t="s">
        <v>585</v>
      </c>
      <c r="N4869" s="2" t="s">
        <v>585</v>
      </c>
      <c r="O4869" s="195" t="s">
        <v>1677</v>
      </c>
    </row>
    <row r="4870" spans="1:15">
      <c r="A4870" s="7">
        <v>2018</v>
      </c>
      <c r="B4870" s="7" t="s">
        <v>49</v>
      </c>
      <c r="C4870" s="8">
        <f t="shared" si="153"/>
        <v>43214</v>
      </c>
      <c r="D4870" s="7">
        <v>25</v>
      </c>
      <c r="E4870" s="7" t="str">
        <f t="shared" si="152"/>
        <v>S174321425</v>
      </c>
      <c r="F4870" s="3">
        <v>2019</v>
      </c>
      <c r="G4870" s="2" t="s">
        <v>8381</v>
      </c>
      <c r="H4870" s="2" t="s">
        <v>8381</v>
      </c>
      <c r="I4870" s="2" t="s">
        <v>8382</v>
      </c>
      <c r="J4870" s="2" t="s">
        <v>1680</v>
      </c>
      <c r="K4870" s="194" t="s">
        <v>13</v>
      </c>
      <c r="L4870" s="2">
        <v>34</v>
      </c>
      <c r="M4870" s="194" t="s">
        <v>410</v>
      </c>
      <c r="N4870" s="2" t="s">
        <v>3695</v>
      </c>
      <c r="O4870" s="195" t="s">
        <v>3023</v>
      </c>
    </row>
    <row r="4871" spans="1:15">
      <c r="A4871" s="7">
        <v>2018</v>
      </c>
      <c r="B4871" s="7" t="s">
        <v>49</v>
      </c>
      <c r="C4871" s="8">
        <f t="shared" si="153"/>
        <v>43214</v>
      </c>
      <c r="D4871" s="7">
        <v>26</v>
      </c>
      <c r="E4871" s="7" t="str">
        <f t="shared" si="152"/>
        <v>S174321426</v>
      </c>
      <c r="F4871" s="3">
        <v>2020</v>
      </c>
      <c r="G4871" s="2" t="s">
        <v>8383</v>
      </c>
      <c r="H4871" s="2" t="s">
        <v>8383</v>
      </c>
      <c r="I4871" s="2" t="s">
        <v>8384</v>
      </c>
      <c r="J4871" s="2" t="s">
        <v>1208</v>
      </c>
      <c r="K4871" s="194" t="s">
        <v>13</v>
      </c>
      <c r="L4871" s="2">
        <v>29</v>
      </c>
      <c r="M4871" s="194" t="s">
        <v>529</v>
      </c>
      <c r="N4871" s="2" t="s">
        <v>1100</v>
      </c>
      <c r="O4871" s="195" t="s">
        <v>301</v>
      </c>
    </row>
    <row r="4872" spans="1:15">
      <c r="A4872" s="7">
        <v>2018</v>
      </c>
      <c r="B4872" s="7" t="s">
        <v>49</v>
      </c>
      <c r="C4872" s="8">
        <f t="shared" si="153"/>
        <v>43214</v>
      </c>
      <c r="D4872" s="7">
        <v>27</v>
      </c>
      <c r="E4872" s="7" t="str">
        <f t="shared" si="152"/>
        <v>S174321427</v>
      </c>
      <c r="F4872" s="3">
        <v>2021</v>
      </c>
      <c r="G4872" s="2" t="s">
        <v>1947</v>
      </c>
      <c r="H4872" s="2" t="s">
        <v>1947</v>
      </c>
      <c r="I4872" s="2" t="s">
        <v>8385</v>
      </c>
      <c r="J4872" s="2" t="s">
        <v>2592</v>
      </c>
      <c r="K4872" s="194" t="s">
        <v>13</v>
      </c>
      <c r="L4872" s="2">
        <v>31</v>
      </c>
      <c r="M4872" s="194" t="s">
        <v>518</v>
      </c>
      <c r="N4872" s="2" t="s">
        <v>704</v>
      </c>
      <c r="O4872" s="195" t="s">
        <v>586</v>
      </c>
    </row>
    <row r="4873" spans="1:15" ht="15.75" thickBot="1">
      <c r="A4873" s="7">
        <v>2018</v>
      </c>
      <c r="B4873" s="7" t="s">
        <v>49</v>
      </c>
      <c r="C4873" s="8">
        <f t="shared" si="153"/>
        <v>43214</v>
      </c>
      <c r="D4873" s="7">
        <v>28</v>
      </c>
      <c r="E4873" s="7" t="str">
        <f t="shared" si="152"/>
        <v>S174321428</v>
      </c>
      <c r="F4873" s="5">
        <v>2022</v>
      </c>
      <c r="G4873" s="6" t="s">
        <v>8386</v>
      </c>
      <c r="H4873" s="6" t="s">
        <v>8386</v>
      </c>
      <c r="I4873" s="6" t="s">
        <v>1053</v>
      </c>
      <c r="J4873" s="6" t="s">
        <v>3931</v>
      </c>
      <c r="K4873" s="196" t="s">
        <v>13</v>
      </c>
      <c r="L4873" s="6">
        <v>28</v>
      </c>
      <c r="M4873" s="196" t="s">
        <v>800</v>
      </c>
      <c r="N4873" s="6">
        <v>50</v>
      </c>
      <c r="O4873" s="197" t="s">
        <v>1153</v>
      </c>
    </row>
    <row r="4874" spans="1:15" ht="16.5" thickTop="1" thickBot="1">
      <c r="A4874" s="7">
        <v>2018</v>
      </c>
      <c r="B4874" s="7" t="s">
        <v>48</v>
      </c>
      <c r="C4874" s="8">
        <f>+C4873+8</f>
        <v>43222</v>
      </c>
      <c r="D4874" s="7">
        <v>1</v>
      </c>
      <c r="E4874" s="7" t="str">
        <f t="shared" si="152"/>
        <v>S18432221</v>
      </c>
      <c r="F4874" s="1" t="s">
        <v>0</v>
      </c>
    </row>
    <row r="4875" spans="1:15" ht="16.5" thickTop="1" thickBot="1">
      <c r="A4875" s="7">
        <v>2018</v>
      </c>
      <c r="B4875" s="7" t="s">
        <v>48</v>
      </c>
      <c r="C4875" s="8">
        <f>+C4874</f>
        <v>43222</v>
      </c>
      <c r="D4875" s="7">
        <v>2</v>
      </c>
      <c r="E4875" s="7" t="str">
        <f t="shared" si="152"/>
        <v>S18432222</v>
      </c>
      <c r="F4875" s="338" t="s">
        <v>1</v>
      </c>
      <c r="G4875" s="341" t="s">
        <v>2</v>
      </c>
      <c r="H4875" s="342"/>
      <c r="I4875" s="342"/>
      <c r="J4875" s="343"/>
      <c r="K4875" s="344" t="s">
        <v>3</v>
      </c>
      <c r="L4875" s="343"/>
      <c r="M4875" s="344" t="s">
        <v>144</v>
      </c>
      <c r="N4875" s="342"/>
      <c r="O4875" s="342"/>
    </row>
    <row r="4876" spans="1:15" ht="18" customHeight="1" thickBot="1">
      <c r="A4876" s="7">
        <v>2018</v>
      </c>
      <c r="B4876" s="7" t="s">
        <v>48</v>
      </c>
      <c r="C4876" s="8">
        <f t="shared" ref="C4876:C4901" si="154">+C4875</f>
        <v>43222</v>
      </c>
      <c r="D4876" s="7">
        <v>3</v>
      </c>
      <c r="E4876" s="7" t="str">
        <f t="shared" si="152"/>
        <v>S18432223</v>
      </c>
      <c r="F4876" s="339"/>
      <c r="G4876" s="345" t="s">
        <v>5</v>
      </c>
      <c r="H4876" s="347" t="s">
        <v>145</v>
      </c>
      <c r="I4876" s="348"/>
      <c r="J4876" s="349"/>
      <c r="K4876" s="350" t="s">
        <v>6</v>
      </c>
      <c r="L4876" s="352" t="s">
        <v>7</v>
      </c>
      <c r="M4876" s="350" t="s">
        <v>8</v>
      </c>
      <c r="N4876" s="354" t="s">
        <v>146</v>
      </c>
      <c r="O4876" s="356" t="s">
        <v>147</v>
      </c>
    </row>
    <row r="4877" spans="1:15" ht="15.75" thickBot="1">
      <c r="A4877" s="7">
        <v>2018</v>
      </c>
      <c r="B4877" s="7" t="s">
        <v>48</v>
      </c>
      <c r="C4877" s="8">
        <f t="shared" si="154"/>
        <v>43222</v>
      </c>
      <c r="D4877" s="7">
        <v>4</v>
      </c>
      <c r="E4877" s="7" t="str">
        <f t="shared" si="152"/>
        <v>S18432224</v>
      </c>
      <c r="F4877" s="340"/>
      <c r="G4877" s="346"/>
      <c r="H4877" s="191" t="s">
        <v>9</v>
      </c>
      <c r="I4877" s="192" t="s">
        <v>18</v>
      </c>
      <c r="J4877" s="193" t="s">
        <v>11</v>
      </c>
      <c r="K4877" s="351"/>
      <c r="L4877" s="353"/>
      <c r="M4877" s="351"/>
      <c r="N4877" s="355"/>
      <c r="O4877" s="357"/>
    </row>
    <row r="4878" spans="1:15">
      <c r="A4878" s="7">
        <v>2018</v>
      </c>
      <c r="B4878" s="7" t="s">
        <v>48</v>
      </c>
      <c r="C4878" s="8">
        <f t="shared" si="154"/>
        <v>43222</v>
      </c>
      <c r="D4878" s="7">
        <v>5</v>
      </c>
      <c r="E4878" s="7" t="str">
        <f t="shared" si="152"/>
        <v>S18432225</v>
      </c>
      <c r="F4878" s="3" t="s">
        <v>12</v>
      </c>
      <c r="G4878" s="2">
        <v>-4</v>
      </c>
      <c r="H4878" s="2" t="s">
        <v>8387</v>
      </c>
      <c r="I4878" s="2" t="s">
        <v>8388</v>
      </c>
      <c r="J4878" s="2" t="s">
        <v>1421</v>
      </c>
      <c r="K4878" s="194" t="s">
        <v>17</v>
      </c>
      <c r="L4878" s="2">
        <v>60</v>
      </c>
      <c r="M4878" s="194">
        <v>50</v>
      </c>
      <c r="N4878" s="2" t="s">
        <v>1197</v>
      </c>
      <c r="O4878" s="195" t="s">
        <v>787</v>
      </c>
    </row>
    <row r="4879" spans="1:15">
      <c r="A4879" s="7">
        <v>2018</v>
      </c>
      <c r="B4879" s="7" t="s">
        <v>48</v>
      </c>
      <c r="C4879" s="8">
        <f t="shared" si="154"/>
        <v>43222</v>
      </c>
      <c r="D4879" s="7">
        <v>6</v>
      </c>
      <c r="E4879" s="7" t="str">
        <f t="shared" si="152"/>
        <v>S18432226</v>
      </c>
      <c r="F4879" s="4">
        <v>43191</v>
      </c>
      <c r="G4879" s="2">
        <v>106</v>
      </c>
      <c r="H4879" s="2" t="s">
        <v>8389</v>
      </c>
      <c r="I4879" s="2" t="s">
        <v>8390</v>
      </c>
      <c r="J4879" s="2" t="s">
        <v>3872</v>
      </c>
      <c r="K4879" s="194" t="s">
        <v>17</v>
      </c>
      <c r="L4879" s="2">
        <v>61</v>
      </c>
      <c r="M4879" s="194" t="s">
        <v>303</v>
      </c>
      <c r="N4879" s="2" t="s">
        <v>1138</v>
      </c>
      <c r="O4879" s="195" t="s">
        <v>1326</v>
      </c>
    </row>
    <row r="4880" spans="1:15">
      <c r="A4880" s="7">
        <v>2018</v>
      </c>
      <c r="B4880" s="7" t="s">
        <v>48</v>
      </c>
      <c r="C4880" s="8">
        <f t="shared" si="154"/>
        <v>43222</v>
      </c>
      <c r="D4880" s="7">
        <v>7</v>
      </c>
      <c r="E4880" s="7" t="str">
        <f t="shared" si="152"/>
        <v>S18432227</v>
      </c>
      <c r="F4880" s="4">
        <v>43221</v>
      </c>
      <c r="G4880" s="2">
        <v>235</v>
      </c>
      <c r="H4880" s="2" t="s">
        <v>8391</v>
      </c>
      <c r="I4880" s="2" t="s">
        <v>8392</v>
      </c>
      <c r="J4880" s="2" t="s">
        <v>6629</v>
      </c>
      <c r="K4880" s="194" t="s">
        <v>17</v>
      </c>
      <c r="L4880" s="2">
        <v>63</v>
      </c>
      <c r="M4880" s="194">
        <v>0</v>
      </c>
      <c r="N4880" s="2">
        <v>0</v>
      </c>
      <c r="O4880" s="195">
        <v>100</v>
      </c>
    </row>
    <row r="4881" spans="1:15">
      <c r="A4881" s="7">
        <v>2018</v>
      </c>
      <c r="B4881" s="7" t="s">
        <v>48</v>
      </c>
      <c r="C4881" s="8">
        <f t="shared" si="154"/>
        <v>43222</v>
      </c>
      <c r="D4881" s="7">
        <v>8</v>
      </c>
      <c r="E4881" s="7" t="str">
        <f t="shared" si="152"/>
        <v>S18432228</v>
      </c>
      <c r="F4881" s="4">
        <v>43252</v>
      </c>
      <c r="G4881" s="2">
        <v>225</v>
      </c>
      <c r="H4881" s="2" t="s">
        <v>7261</v>
      </c>
      <c r="I4881" s="2" t="s">
        <v>8393</v>
      </c>
      <c r="J4881" s="2" t="s">
        <v>1462</v>
      </c>
      <c r="K4881" s="194" t="s">
        <v>17</v>
      </c>
      <c r="L4881" s="2">
        <v>62</v>
      </c>
      <c r="M4881" s="194">
        <v>0</v>
      </c>
      <c r="N4881" s="2" t="s">
        <v>519</v>
      </c>
      <c r="O4881" s="195" t="s">
        <v>1844</v>
      </c>
    </row>
    <row r="4882" spans="1:15">
      <c r="A4882" s="7">
        <v>2018</v>
      </c>
      <c r="B4882" s="7" t="s">
        <v>48</v>
      </c>
      <c r="C4882" s="8">
        <f t="shared" si="154"/>
        <v>43222</v>
      </c>
      <c r="D4882" s="7">
        <v>9</v>
      </c>
      <c r="E4882" s="7" t="str">
        <f t="shared" si="152"/>
        <v>S18432229</v>
      </c>
      <c r="F4882" s="4">
        <v>43282</v>
      </c>
      <c r="G4882" s="2">
        <v>240</v>
      </c>
      <c r="H4882" s="2" t="s">
        <v>8394</v>
      </c>
      <c r="I4882" s="2" t="s">
        <v>8395</v>
      </c>
      <c r="J4882" s="2" t="s">
        <v>3593</v>
      </c>
      <c r="K4882" s="194" t="s">
        <v>17</v>
      </c>
      <c r="L4882" s="2">
        <v>49</v>
      </c>
      <c r="M4882" s="194">
        <v>8</v>
      </c>
      <c r="N4882" s="2">
        <v>16</v>
      </c>
      <c r="O4882" s="195">
        <v>76</v>
      </c>
    </row>
    <row r="4883" spans="1:15">
      <c r="A4883" s="7">
        <v>2018</v>
      </c>
      <c r="B4883" s="7" t="s">
        <v>48</v>
      </c>
      <c r="C4883" s="8">
        <f t="shared" si="154"/>
        <v>43222</v>
      </c>
      <c r="D4883" s="7">
        <v>10</v>
      </c>
      <c r="E4883" s="7" t="str">
        <f t="shared" si="152"/>
        <v>S184322210</v>
      </c>
      <c r="F4883" s="3" t="s">
        <v>151</v>
      </c>
      <c r="G4883" s="2">
        <v>225</v>
      </c>
      <c r="H4883" s="2" t="s">
        <v>8396</v>
      </c>
      <c r="I4883" s="2" t="s">
        <v>8397</v>
      </c>
      <c r="J4883" s="2" t="s">
        <v>579</v>
      </c>
      <c r="K4883" s="194" t="s">
        <v>17</v>
      </c>
      <c r="L4883" s="2">
        <v>52</v>
      </c>
      <c r="M4883" s="194" t="s">
        <v>922</v>
      </c>
      <c r="N4883" s="2">
        <v>0</v>
      </c>
      <c r="O4883" s="195" t="s">
        <v>2984</v>
      </c>
    </row>
    <row r="4884" spans="1:15">
      <c r="A4884" s="7">
        <v>2018</v>
      </c>
      <c r="B4884" s="7" t="s">
        <v>48</v>
      </c>
      <c r="C4884" s="8">
        <f t="shared" si="154"/>
        <v>43222</v>
      </c>
      <c r="D4884" s="7">
        <v>11</v>
      </c>
      <c r="E4884" s="7" t="str">
        <f t="shared" si="152"/>
        <v>S184322211</v>
      </c>
      <c r="F4884" s="3">
        <v>2019</v>
      </c>
      <c r="G4884" s="2">
        <v>195</v>
      </c>
      <c r="H4884" s="2" t="s">
        <v>8398</v>
      </c>
      <c r="I4884" s="2" t="s">
        <v>8399</v>
      </c>
      <c r="J4884" s="2" t="s">
        <v>3131</v>
      </c>
      <c r="K4884" s="194" t="s">
        <v>17</v>
      </c>
      <c r="L4884" s="2">
        <v>32</v>
      </c>
      <c r="M4884" s="194" t="s">
        <v>787</v>
      </c>
      <c r="N4884" s="2" t="s">
        <v>787</v>
      </c>
      <c r="O4884" s="195" t="s">
        <v>600</v>
      </c>
    </row>
    <row r="4885" spans="1:15">
      <c r="A4885" s="7">
        <v>2018</v>
      </c>
      <c r="B4885" s="7" t="s">
        <v>48</v>
      </c>
      <c r="C4885" s="8">
        <f t="shared" si="154"/>
        <v>43222</v>
      </c>
      <c r="D4885" s="7">
        <v>12</v>
      </c>
      <c r="E4885" s="7" t="str">
        <f t="shared" si="152"/>
        <v>S184322212</v>
      </c>
      <c r="F4885" s="3">
        <v>2020</v>
      </c>
      <c r="G4885" s="2">
        <v>170</v>
      </c>
      <c r="H4885" s="2" t="s">
        <v>3242</v>
      </c>
      <c r="I4885" s="2" t="s">
        <v>3241</v>
      </c>
      <c r="J4885" s="2" t="s">
        <v>1444</v>
      </c>
      <c r="K4885" s="194" t="s">
        <v>17</v>
      </c>
      <c r="L4885" s="2">
        <v>27</v>
      </c>
      <c r="M4885" s="194" t="s">
        <v>1023</v>
      </c>
      <c r="N4885" s="2" t="s">
        <v>406</v>
      </c>
      <c r="O4885" s="195" t="s">
        <v>768</v>
      </c>
    </row>
    <row r="4886" spans="1:15">
      <c r="A4886" s="7">
        <v>2018</v>
      </c>
      <c r="B4886" s="7" t="s">
        <v>48</v>
      </c>
      <c r="C4886" s="8">
        <f t="shared" si="154"/>
        <v>43222</v>
      </c>
      <c r="D4886" s="7">
        <v>13</v>
      </c>
      <c r="E4886" s="7" t="str">
        <f t="shared" si="152"/>
        <v>S184322213</v>
      </c>
      <c r="F4886" s="3">
        <v>2021</v>
      </c>
      <c r="G4886" s="2">
        <v>160</v>
      </c>
      <c r="H4886" s="2" t="s">
        <v>8400</v>
      </c>
      <c r="I4886" s="2" t="s">
        <v>2911</v>
      </c>
      <c r="J4886" s="2" t="s">
        <v>2650</v>
      </c>
      <c r="K4886" s="194" t="s">
        <v>17</v>
      </c>
      <c r="L4886" s="2">
        <v>31</v>
      </c>
      <c r="M4886" s="194" t="s">
        <v>506</v>
      </c>
      <c r="N4886" s="2" t="s">
        <v>443</v>
      </c>
      <c r="O4886" s="195">
        <v>50</v>
      </c>
    </row>
    <row r="4887" spans="1:15" ht="15.75" thickBot="1">
      <c r="A4887" s="7">
        <v>2018</v>
      </c>
      <c r="B4887" s="7" t="s">
        <v>48</v>
      </c>
      <c r="C4887" s="8">
        <f t="shared" si="154"/>
        <v>43222</v>
      </c>
      <c r="D4887" s="7">
        <v>14</v>
      </c>
      <c r="E4887" s="7" t="str">
        <f t="shared" si="152"/>
        <v>S184322214</v>
      </c>
      <c r="F4887" s="5">
        <v>2022</v>
      </c>
      <c r="G4887" s="6">
        <v>155</v>
      </c>
      <c r="H4887" s="6" t="s">
        <v>8401</v>
      </c>
      <c r="I4887" s="6" t="s">
        <v>8402</v>
      </c>
      <c r="J4887" s="6" t="s">
        <v>5106</v>
      </c>
      <c r="K4887" s="196" t="s">
        <v>17</v>
      </c>
      <c r="L4887" s="6">
        <v>24</v>
      </c>
      <c r="M4887" s="196" t="s">
        <v>819</v>
      </c>
      <c r="N4887" s="6" t="s">
        <v>1139</v>
      </c>
      <c r="O4887" s="197" t="s">
        <v>1139</v>
      </c>
    </row>
    <row r="4888" spans="1:15" ht="16.5" thickTop="1" thickBot="1">
      <c r="A4888" s="7">
        <v>2018</v>
      </c>
      <c r="B4888" s="7" t="s">
        <v>48</v>
      </c>
      <c r="C4888" s="8">
        <f t="shared" si="154"/>
        <v>43222</v>
      </c>
      <c r="D4888" s="7">
        <v>15</v>
      </c>
      <c r="E4888" s="7" t="str">
        <f t="shared" si="152"/>
        <v>S184322215</v>
      </c>
      <c r="F4888" s="1" t="s">
        <v>15</v>
      </c>
    </row>
    <row r="4889" spans="1:15" ht="16.5" thickTop="1" thickBot="1">
      <c r="A4889" s="7">
        <v>2018</v>
      </c>
      <c r="B4889" s="7" t="s">
        <v>48</v>
      </c>
      <c r="C4889" s="8">
        <f t="shared" si="154"/>
        <v>43222</v>
      </c>
      <c r="D4889" s="7">
        <v>16</v>
      </c>
      <c r="E4889" s="7" t="str">
        <f t="shared" si="152"/>
        <v>S184322216</v>
      </c>
      <c r="F4889" s="338" t="s">
        <v>1</v>
      </c>
      <c r="G4889" s="341" t="s">
        <v>2</v>
      </c>
      <c r="H4889" s="342"/>
      <c r="I4889" s="342"/>
      <c r="J4889" s="343"/>
      <c r="K4889" s="344" t="s">
        <v>3</v>
      </c>
      <c r="L4889" s="343"/>
      <c r="M4889" s="344" t="s">
        <v>144</v>
      </c>
      <c r="N4889" s="342"/>
      <c r="O4889" s="342"/>
    </row>
    <row r="4890" spans="1:15" ht="18" customHeight="1" thickBot="1">
      <c r="A4890" s="7">
        <v>2018</v>
      </c>
      <c r="B4890" s="7" t="s">
        <v>48</v>
      </c>
      <c r="C4890" s="8">
        <f t="shared" si="154"/>
        <v>43222</v>
      </c>
      <c r="D4890" s="7">
        <v>17</v>
      </c>
      <c r="E4890" s="7" t="str">
        <f t="shared" si="152"/>
        <v>S184322217</v>
      </c>
      <c r="F4890" s="339"/>
      <c r="G4890" s="345" t="s">
        <v>5</v>
      </c>
      <c r="H4890" s="347" t="s">
        <v>145</v>
      </c>
      <c r="I4890" s="348"/>
      <c r="J4890" s="349"/>
      <c r="K4890" s="350" t="s">
        <v>6</v>
      </c>
      <c r="L4890" s="352" t="s">
        <v>7</v>
      </c>
      <c r="M4890" s="350" t="s">
        <v>8</v>
      </c>
      <c r="N4890" s="354" t="s">
        <v>146</v>
      </c>
      <c r="O4890" s="356" t="s">
        <v>147</v>
      </c>
    </row>
    <row r="4891" spans="1:15" ht="15.75" thickBot="1">
      <c r="A4891" s="7">
        <v>2018</v>
      </c>
      <c r="B4891" s="7" t="s">
        <v>48</v>
      </c>
      <c r="C4891" s="8">
        <f t="shared" si="154"/>
        <v>43222</v>
      </c>
      <c r="D4891" s="7">
        <v>18</v>
      </c>
      <c r="E4891" s="7" t="str">
        <f t="shared" si="152"/>
        <v>S184322218</v>
      </c>
      <c r="F4891" s="340"/>
      <c r="G4891" s="346"/>
      <c r="H4891" s="191" t="s">
        <v>9</v>
      </c>
      <c r="I4891" s="192" t="s">
        <v>18</v>
      </c>
      <c r="J4891" s="193" t="s">
        <v>11</v>
      </c>
      <c r="K4891" s="351"/>
      <c r="L4891" s="353"/>
      <c r="M4891" s="351"/>
      <c r="N4891" s="355"/>
      <c r="O4891" s="357"/>
    </row>
    <row r="4892" spans="1:15">
      <c r="A4892" s="7">
        <v>2018</v>
      </c>
      <c r="B4892" s="7" t="s">
        <v>48</v>
      </c>
      <c r="C4892" s="8">
        <f t="shared" si="154"/>
        <v>43222</v>
      </c>
      <c r="D4892" s="7">
        <v>19</v>
      </c>
      <c r="E4892" s="7" t="str">
        <f t="shared" si="152"/>
        <v>S184322219</v>
      </c>
      <c r="F4892" s="3" t="s">
        <v>16</v>
      </c>
      <c r="G4892" s="2">
        <v>33</v>
      </c>
      <c r="H4892" s="2" t="s">
        <v>1197</v>
      </c>
      <c r="I4892" s="2" t="s">
        <v>8403</v>
      </c>
      <c r="J4892" s="2" t="s">
        <v>261</v>
      </c>
      <c r="K4892" s="194" t="s">
        <v>17</v>
      </c>
      <c r="L4892" s="2">
        <v>60</v>
      </c>
      <c r="M4892" s="194" t="s">
        <v>482</v>
      </c>
      <c r="N4892" s="2">
        <v>50</v>
      </c>
      <c r="O4892" s="195" t="s">
        <v>466</v>
      </c>
    </row>
    <row r="4893" spans="1:15">
      <c r="A4893" s="7">
        <v>2018</v>
      </c>
      <c r="B4893" s="7" t="s">
        <v>48</v>
      </c>
      <c r="C4893" s="8">
        <f t="shared" si="154"/>
        <v>43222</v>
      </c>
      <c r="D4893" s="7">
        <v>20</v>
      </c>
      <c r="E4893" s="7" t="str">
        <f t="shared" si="152"/>
        <v>S184322220</v>
      </c>
      <c r="F4893" s="4">
        <v>43191</v>
      </c>
      <c r="G4893" s="2">
        <v>139</v>
      </c>
      <c r="H4893" s="2" t="s">
        <v>8404</v>
      </c>
      <c r="I4893" s="2" t="s">
        <v>8405</v>
      </c>
      <c r="J4893" s="2" t="s">
        <v>4340</v>
      </c>
      <c r="K4893" s="194" t="s">
        <v>17</v>
      </c>
      <c r="L4893" s="2">
        <v>57</v>
      </c>
      <c r="M4893" s="194" t="s">
        <v>466</v>
      </c>
      <c r="N4893" s="2">
        <v>25</v>
      </c>
      <c r="O4893" s="195" t="s">
        <v>462</v>
      </c>
    </row>
    <row r="4894" spans="1:15">
      <c r="A4894" s="7">
        <v>2018</v>
      </c>
      <c r="B4894" s="7" t="s">
        <v>48</v>
      </c>
      <c r="C4894" s="8">
        <f t="shared" si="154"/>
        <v>43222</v>
      </c>
      <c r="D4894" s="7">
        <v>21</v>
      </c>
      <c r="E4894" s="7" t="str">
        <f t="shared" si="152"/>
        <v>S184322221</v>
      </c>
      <c r="F4894" s="4">
        <v>43221</v>
      </c>
      <c r="G4894" s="2">
        <v>270</v>
      </c>
      <c r="H4894" s="2" t="s">
        <v>8406</v>
      </c>
      <c r="I4894" s="2" t="s">
        <v>6959</v>
      </c>
      <c r="J4894" s="2" t="s">
        <v>8407</v>
      </c>
      <c r="K4894" s="194" t="s">
        <v>17</v>
      </c>
      <c r="L4894" s="2">
        <v>49</v>
      </c>
      <c r="M4894" s="194">
        <v>0</v>
      </c>
      <c r="N4894" s="2">
        <v>0</v>
      </c>
      <c r="O4894" s="195">
        <v>100</v>
      </c>
    </row>
    <row r="4895" spans="1:15">
      <c r="A4895" s="7">
        <v>2018</v>
      </c>
      <c r="B4895" s="7" t="s">
        <v>48</v>
      </c>
      <c r="C4895" s="8">
        <f t="shared" si="154"/>
        <v>43222</v>
      </c>
      <c r="D4895" s="7">
        <v>22</v>
      </c>
      <c r="E4895" s="7" t="str">
        <f t="shared" si="152"/>
        <v>S184322222</v>
      </c>
      <c r="F4895" s="4">
        <v>43252</v>
      </c>
      <c r="G4895" s="2">
        <v>265</v>
      </c>
      <c r="H4895" s="2" t="s">
        <v>8408</v>
      </c>
      <c r="I4895" s="2" t="s">
        <v>8409</v>
      </c>
      <c r="J4895" s="2" t="s">
        <v>423</v>
      </c>
      <c r="K4895" s="194" t="s">
        <v>17</v>
      </c>
      <c r="L4895" s="2">
        <v>46</v>
      </c>
      <c r="M4895" s="194">
        <v>0</v>
      </c>
      <c r="N4895" s="2" t="s">
        <v>799</v>
      </c>
      <c r="O4895" s="195" t="s">
        <v>2499</v>
      </c>
    </row>
    <row r="4896" spans="1:15">
      <c r="A4896" s="7">
        <v>2018</v>
      </c>
      <c r="B4896" s="7" t="s">
        <v>48</v>
      </c>
      <c r="C4896" s="8">
        <f t="shared" si="154"/>
        <v>43222</v>
      </c>
      <c r="D4896" s="7">
        <v>23</v>
      </c>
      <c r="E4896" s="7" t="str">
        <f t="shared" si="152"/>
        <v>S184322223</v>
      </c>
      <c r="F4896" s="4">
        <v>43282</v>
      </c>
      <c r="G4896" s="2">
        <v>300</v>
      </c>
      <c r="H4896" s="2" t="s">
        <v>8410</v>
      </c>
      <c r="I4896" s="2" t="s">
        <v>8411</v>
      </c>
      <c r="J4896" s="2" t="s">
        <v>7062</v>
      </c>
      <c r="K4896" s="194" t="s">
        <v>17</v>
      </c>
      <c r="L4896" s="2">
        <v>41</v>
      </c>
      <c r="M4896" s="194">
        <v>0</v>
      </c>
      <c r="N4896" s="2">
        <v>15</v>
      </c>
      <c r="O4896" s="195">
        <v>85</v>
      </c>
    </row>
    <row r="4897" spans="1:15">
      <c r="A4897" s="7">
        <v>2018</v>
      </c>
      <c r="B4897" s="7" t="s">
        <v>48</v>
      </c>
      <c r="C4897" s="8">
        <f t="shared" si="154"/>
        <v>43222</v>
      </c>
      <c r="D4897" s="7">
        <v>24</v>
      </c>
      <c r="E4897" s="7" t="str">
        <f t="shared" si="152"/>
        <v>S184322224</v>
      </c>
      <c r="F4897" s="3" t="s">
        <v>151</v>
      </c>
      <c r="G4897" s="2">
        <v>265</v>
      </c>
      <c r="H4897" s="2" t="s">
        <v>8412</v>
      </c>
      <c r="I4897" s="2" t="s">
        <v>8413</v>
      </c>
      <c r="J4897" s="2" t="s">
        <v>8414</v>
      </c>
      <c r="K4897" s="194" t="s">
        <v>17</v>
      </c>
      <c r="L4897" s="2">
        <v>43</v>
      </c>
      <c r="M4897" s="194" t="s">
        <v>506</v>
      </c>
      <c r="N4897" s="2" t="s">
        <v>512</v>
      </c>
      <c r="O4897" s="195" t="s">
        <v>520</v>
      </c>
    </row>
    <row r="4898" spans="1:15">
      <c r="A4898" s="7">
        <v>2018</v>
      </c>
      <c r="B4898" s="7" t="s">
        <v>48</v>
      </c>
      <c r="C4898" s="8">
        <f t="shared" si="154"/>
        <v>43222</v>
      </c>
      <c r="D4898" s="7">
        <v>25</v>
      </c>
      <c r="E4898" s="7" t="str">
        <f t="shared" si="152"/>
        <v>S184322225</v>
      </c>
      <c r="F4898" s="3">
        <v>2019</v>
      </c>
      <c r="G4898" s="2">
        <v>260</v>
      </c>
      <c r="H4898" s="2" t="s">
        <v>8415</v>
      </c>
      <c r="I4898" s="2" t="s">
        <v>8416</v>
      </c>
      <c r="J4898" s="2" t="s">
        <v>5451</v>
      </c>
      <c r="K4898" s="194" t="s">
        <v>17</v>
      </c>
      <c r="L4898" s="2">
        <v>29</v>
      </c>
      <c r="M4898" s="194" t="s">
        <v>477</v>
      </c>
      <c r="N4898" s="2" t="s">
        <v>984</v>
      </c>
      <c r="O4898" s="195" t="s">
        <v>2922</v>
      </c>
    </row>
    <row r="4899" spans="1:15">
      <c r="A4899" s="7">
        <v>2018</v>
      </c>
      <c r="B4899" s="7" t="s">
        <v>48</v>
      </c>
      <c r="C4899" s="8">
        <f t="shared" si="154"/>
        <v>43222</v>
      </c>
      <c r="D4899" s="7">
        <v>26</v>
      </c>
      <c r="E4899" s="7" t="str">
        <f t="shared" si="152"/>
        <v>S184322226</v>
      </c>
      <c r="F4899" s="3">
        <v>2020</v>
      </c>
      <c r="G4899" s="2">
        <v>230</v>
      </c>
      <c r="H4899" s="2">
        <v>216</v>
      </c>
      <c r="I4899" s="2" t="s">
        <v>8417</v>
      </c>
      <c r="J4899" s="2" t="s">
        <v>1604</v>
      </c>
      <c r="K4899" s="194" t="s">
        <v>17</v>
      </c>
      <c r="L4899" s="2">
        <v>24</v>
      </c>
      <c r="M4899" s="194" t="s">
        <v>301</v>
      </c>
      <c r="N4899" s="2" t="s">
        <v>420</v>
      </c>
      <c r="O4899" s="195" t="s">
        <v>1019</v>
      </c>
    </row>
    <row r="4900" spans="1:15">
      <c r="A4900" s="7">
        <v>2018</v>
      </c>
      <c r="B4900" s="7" t="s">
        <v>48</v>
      </c>
      <c r="C4900" s="8">
        <f t="shared" si="154"/>
        <v>43222</v>
      </c>
      <c r="D4900" s="7">
        <v>27</v>
      </c>
      <c r="E4900" s="7" t="str">
        <f t="shared" si="152"/>
        <v>S184322227</v>
      </c>
      <c r="F4900" s="3">
        <v>2021</v>
      </c>
      <c r="G4900" s="2">
        <v>210</v>
      </c>
      <c r="H4900" s="2" t="s">
        <v>6768</v>
      </c>
      <c r="I4900" s="2" t="s">
        <v>8418</v>
      </c>
      <c r="J4900" s="2" t="s">
        <v>1601</v>
      </c>
      <c r="K4900" s="194" t="s">
        <v>17</v>
      </c>
      <c r="L4900" s="2">
        <v>29</v>
      </c>
      <c r="M4900" s="194" t="s">
        <v>257</v>
      </c>
      <c r="N4900" s="2" t="s">
        <v>3028</v>
      </c>
      <c r="O4900" s="195" t="s">
        <v>3695</v>
      </c>
    </row>
    <row r="4901" spans="1:15" ht="15.75" thickBot="1">
      <c r="A4901" s="7">
        <v>2018</v>
      </c>
      <c r="B4901" s="7" t="s">
        <v>48</v>
      </c>
      <c r="C4901" s="8">
        <f t="shared" si="154"/>
        <v>43222</v>
      </c>
      <c r="D4901" s="7">
        <v>28</v>
      </c>
      <c r="E4901" s="7" t="str">
        <f t="shared" si="152"/>
        <v>S184322228</v>
      </c>
      <c r="F4901" s="5">
        <v>2022</v>
      </c>
      <c r="G4901" s="6">
        <v>200</v>
      </c>
      <c r="H4901" s="6" t="s">
        <v>8419</v>
      </c>
      <c r="I4901" s="6" t="s">
        <v>8420</v>
      </c>
      <c r="J4901" s="6" t="s">
        <v>2860</v>
      </c>
      <c r="K4901" s="196" t="s">
        <v>17</v>
      </c>
      <c r="L4901" s="6">
        <v>26</v>
      </c>
      <c r="M4901" s="196" t="s">
        <v>2055</v>
      </c>
      <c r="N4901" s="6" t="s">
        <v>3023</v>
      </c>
      <c r="O4901" s="197" t="s">
        <v>2623</v>
      </c>
    </row>
    <row r="4902" spans="1:15" ht="16.5" thickTop="1" thickBot="1">
      <c r="A4902" s="7">
        <v>2018</v>
      </c>
      <c r="B4902" s="7" t="s">
        <v>47</v>
      </c>
      <c r="C4902" s="8">
        <f>+C4901+6</f>
        <v>43228</v>
      </c>
      <c r="D4902" s="7">
        <v>1</v>
      </c>
      <c r="E4902" s="7" t="str">
        <f t="shared" ref="E4902:E4929" si="155">B4902&amp;C4902&amp;D4902</f>
        <v>S19432281</v>
      </c>
      <c r="F4902" s="1" t="s">
        <v>0</v>
      </c>
    </row>
    <row r="4903" spans="1:15" ht="16.5" thickTop="1" thickBot="1">
      <c r="A4903" s="7">
        <v>2018</v>
      </c>
      <c r="B4903" s="7" t="s">
        <v>47</v>
      </c>
      <c r="C4903" s="8">
        <f>+C4902</f>
        <v>43228</v>
      </c>
      <c r="D4903" s="7">
        <v>2</v>
      </c>
      <c r="E4903" s="7" t="str">
        <f t="shared" si="155"/>
        <v>S19432282</v>
      </c>
      <c r="F4903" s="338" t="s">
        <v>1</v>
      </c>
      <c r="G4903" s="341" t="s">
        <v>2</v>
      </c>
      <c r="H4903" s="342"/>
      <c r="I4903" s="342"/>
      <c r="J4903" s="343"/>
      <c r="K4903" s="344" t="s">
        <v>3</v>
      </c>
      <c r="L4903" s="343"/>
      <c r="M4903" s="344" t="s">
        <v>144</v>
      </c>
      <c r="N4903" s="342"/>
      <c r="O4903" s="342"/>
    </row>
    <row r="4904" spans="1:15" ht="18" customHeight="1" thickBot="1">
      <c r="A4904" s="7">
        <v>2018</v>
      </c>
      <c r="B4904" s="7" t="s">
        <v>47</v>
      </c>
      <c r="C4904" s="8">
        <f t="shared" ref="C4904:C4929" si="156">+C4903</f>
        <v>43228</v>
      </c>
      <c r="D4904" s="7">
        <v>3</v>
      </c>
      <c r="E4904" s="7" t="str">
        <f t="shared" si="155"/>
        <v>S19432283</v>
      </c>
      <c r="F4904" s="339"/>
      <c r="G4904" s="345" t="s">
        <v>5</v>
      </c>
      <c r="H4904" s="347" t="s">
        <v>145</v>
      </c>
      <c r="I4904" s="348"/>
      <c r="J4904" s="349"/>
      <c r="K4904" s="350" t="s">
        <v>6</v>
      </c>
      <c r="L4904" s="352" t="s">
        <v>7</v>
      </c>
      <c r="M4904" s="350" t="s">
        <v>8</v>
      </c>
      <c r="N4904" s="354" t="s">
        <v>146</v>
      </c>
      <c r="O4904" s="356" t="s">
        <v>147</v>
      </c>
    </row>
    <row r="4905" spans="1:15" ht="15.75" thickBot="1">
      <c r="A4905" s="7">
        <v>2018</v>
      </c>
      <c r="B4905" s="7" t="s">
        <v>47</v>
      </c>
      <c r="C4905" s="8">
        <f t="shared" si="156"/>
        <v>43228</v>
      </c>
      <c r="D4905" s="7">
        <v>4</v>
      </c>
      <c r="E4905" s="7" t="str">
        <f t="shared" si="155"/>
        <v>S19432284</v>
      </c>
      <c r="F4905" s="340"/>
      <c r="G4905" s="346"/>
      <c r="H4905" s="191" t="s">
        <v>9</v>
      </c>
      <c r="I4905" s="192" t="s">
        <v>18</v>
      </c>
      <c r="J4905" s="193" t="s">
        <v>11</v>
      </c>
      <c r="K4905" s="351"/>
      <c r="L4905" s="353"/>
      <c r="M4905" s="351"/>
      <c r="N4905" s="355"/>
      <c r="O4905" s="357"/>
    </row>
    <row r="4906" spans="1:15">
      <c r="A4906" s="7">
        <v>2018</v>
      </c>
      <c r="B4906" s="7" t="s">
        <v>47</v>
      </c>
      <c r="C4906" s="8">
        <f t="shared" si="156"/>
        <v>43228</v>
      </c>
      <c r="D4906" s="7">
        <v>5</v>
      </c>
      <c r="E4906" s="7" t="str">
        <f t="shared" si="155"/>
        <v>S19432285</v>
      </c>
      <c r="F4906" s="3" t="s">
        <v>12</v>
      </c>
      <c r="G4906" s="2">
        <v>-5</v>
      </c>
      <c r="H4906" s="2" t="s">
        <v>8421</v>
      </c>
      <c r="I4906" s="2" t="s">
        <v>8422</v>
      </c>
      <c r="J4906" s="2" t="s">
        <v>267</v>
      </c>
      <c r="K4906" s="194" t="s">
        <v>17</v>
      </c>
      <c r="L4906" s="2">
        <v>53</v>
      </c>
      <c r="M4906" s="194" t="s">
        <v>692</v>
      </c>
      <c r="N4906" s="2" t="s">
        <v>444</v>
      </c>
      <c r="O4906" s="195" t="s">
        <v>692</v>
      </c>
    </row>
    <row r="4907" spans="1:15">
      <c r="A4907" s="7">
        <v>2018</v>
      </c>
      <c r="B4907" s="7" t="s">
        <v>47</v>
      </c>
      <c r="C4907" s="8">
        <f t="shared" si="156"/>
        <v>43228</v>
      </c>
      <c r="D4907" s="7">
        <v>6</v>
      </c>
      <c r="E4907" s="7" t="str">
        <f t="shared" si="155"/>
        <v>S19432286</v>
      </c>
      <c r="F4907" s="4">
        <v>43221</v>
      </c>
      <c r="G4907" s="2">
        <v>260</v>
      </c>
      <c r="H4907" s="2" t="s">
        <v>8423</v>
      </c>
      <c r="I4907" s="2" t="s">
        <v>8424</v>
      </c>
      <c r="J4907" s="2" t="s">
        <v>2811</v>
      </c>
      <c r="K4907" s="194" t="s">
        <v>17</v>
      </c>
      <c r="L4907" s="2">
        <v>63</v>
      </c>
      <c r="M4907" s="194">
        <v>0</v>
      </c>
      <c r="N4907" s="2" t="s">
        <v>472</v>
      </c>
      <c r="O4907" s="195" t="s">
        <v>7018</v>
      </c>
    </row>
    <row r="4908" spans="1:15">
      <c r="A4908" s="7">
        <v>2018</v>
      </c>
      <c r="B4908" s="7" t="s">
        <v>47</v>
      </c>
      <c r="C4908" s="8">
        <f t="shared" si="156"/>
        <v>43228</v>
      </c>
      <c r="D4908" s="7">
        <v>7</v>
      </c>
      <c r="E4908" s="7" t="str">
        <f t="shared" si="155"/>
        <v>S19432287</v>
      </c>
      <c r="F4908" s="4">
        <v>43252</v>
      </c>
      <c r="G4908" s="2">
        <v>220</v>
      </c>
      <c r="H4908" s="2" t="s">
        <v>8425</v>
      </c>
      <c r="I4908" s="2" t="s">
        <v>8426</v>
      </c>
      <c r="J4908" s="2" t="s">
        <v>612</v>
      </c>
      <c r="K4908" s="194" t="s">
        <v>17</v>
      </c>
      <c r="L4908" s="2">
        <v>59</v>
      </c>
      <c r="M4908" s="194" t="s">
        <v>736</v>
      </c>
      <c r="N4908" s="2" t="s">
        <v>518</v>
      </c>
      <c r="O4908" s="195" t="s">
        <v>1181</v>
      </c>
    </row>
    <row r="4909" spans="1:15">
      <c r="A4909" s="7">
        <v>2018</v>
      </c>
      <c r="B4909" s="7" t="s">
        <v>47</v>
      </c>
      <c r="C4909" s="8">
        <f t="shared" si="156"/>
        <v>43228</v>
      </c>
      <c r="D4909" s="7">
        <v>8</v>
      </c>
      <c r="E4909" s="7" t="str">
        <f t="shared" si="155"/>
        <v>S19432288</v>
      </c>
      <c r="F4909" s="4">
        <v>43282</v>
      </c>
      <c r="G4909" s="2">
        <v>235</v>
      </c>
      <c r="H4909" s="2" t="s">
        <v>8427</v>
      </c>
      <c r="I4909" s="2" t="s">
        <v>8428</v>
      </c>
      <c r="J4909" s="2" t="s">
        <v>311</v>
      </c>
      <c r="K4909" s="194" t="s">
        <v>17</v>
      </c>
      <c r="L4909" s="2">
        <v>49</v>
      </c>
      <c r="M4909" s="194" t="s">
        <v>783</v>
      </c>
      <c r="N4909" s="2" t="s">
        <v>420</v>
      </c>
      <c r="O4909" s="195" t="s">
        <v>1463</v>
      </c>
    </row>
    <row r="4910" spans="1:15">
      <c r="A4910" s="7">
        <v>2018</v>
      </c>
      <c r="B4910" s="7" t="s">
        <v>47</v>
      </c>
      <c r="C4910" s="8">
        <f t="shared" si="156"/>
        <v>43228</v>
      </c>
      <c r="D4910" s="7">
        <v>9</v>
      </c>
      <c r="E4910" s="7" t="str">
        <f t="shared" si="155"/>
        <v>S19432289</v>
      </c>
      <c r="F4910" s="4">
        <v>43313</v>
      </c>
      <c r="G4910" s="2">
        <v>240</v>
      </c>
      <c r="H4910" s="2" t="s">
        <v>8240</v>
      </c>
      <c r="I4910" s="2" t="s">
        <v>8429</v>
      </c>
      <c r="J4910" s="2" t="s">
        <v>2333</v>
      </c>
      <c r="K4910" s="194" t="s">
        <v>17</v>
      </c>
      <c r="L4910" s="2">
        <v>44</v>
      </c>
      <c r="M4910" s="194" t="s">
        <v>783</v>
      </c>
      <c r="N4910" s="2" t="s">
        <v>420</v>
      </c>
      <c r="O4910" s="195" t="s">
        <v>1463</v>
      </c>
    </row>
    <row r="4911" spans="1:15">
      <c r="A4911" s="7">
        <v>2018</v>
      </c>
      <c r="B4911" s="7" t="s">
        <v>47</v>
      </c>
      <c r="C4911" s="8">
        <f t="shared" si="156"/>
        <v>43228</v>
      </c>
      <c r="D4911" s="7">
        <v>10</v>
      </c>
      <c r="E4911" s="7" t="str">
        <f t="shared" si="155"/>
        <v>S194322810</v>
      </c>
      <c r="F4911" s="3" t="s">
        <v>151</v>
      </c>
      <c r="G4911" s="2">
        <v>230</v>
      </c>
      <c r="H4911" s="2" t="s">
        <v>8430</v>
      </c>
      <c r="I4911" s="2" t="s">
        <v>8431</v>
      </c>
      <c r="J4911" s="2" t="s">
        <v>5815</v>
      </c>
      <c r="K4911" s="194" t="s">
        <v>17</v>
      </c>
      <c r="L4911" s="2">
        <v>47</v>
      </c>
      <c r="M4911" s="194" t="s">
        <v>3202</v>
      </c>
      <c r="N4911" s="2" t="s">
        <v>3917</v>
      </c>
      <c r="O4911" s="195" t="s">
        <v>434</v>
      </c>
    </row>
    <row r="4912" spans="1:15">
      <c r="A4912" s="7">
        <v>2018</v>
      </c>
      <c r="B4912" s="7" t="s">
        <v>47</v>
      </c>
      <c r="C4912" s="8">
        <f t="shared" si="156"/>
        <v>43228</v>
      </c>
      <c r="D4912" s="7">
        <v>11</v>
      </c>
      <c r="E4912" s="7" t="str">
        <f t="shared" si="155"/>
        <v>S194322811</v>
      </c>
      <c r="F4912" s="3">
        <v>2019</v>
      </c>
      <c r="G4912" s="2">
        <v>205</v>
      </c>
      <c r="H4912" s="2" t="s">
        <v>8432</v>
      </c>
      <c r="I4912" s="2" t="s">
        <v>8433</v>
      </c>
      <c r="J4912" s="2">
        <v>3</v>
      </c>
      <c r="K4912" s="194" t="s">
        <v>17</v>
      </c>
      <c r="L4912" s="2">
        <v>38</v>
      </c>
      <c r="M4912" s="194" t="s">
        <v>1363</v>
      </c>
      <c r="N4912" s="2" t="s">
        <v>4912</v>
      </c>
      <c r="O4912" s="195" t="s">
        <v>4257</v>
      </c>
    </row>
    <row r="4913" spans="1:15">
      <c r="A4913" s="7">
        <v>2018</v>
      </c>
      <c r="B4913" s="7" t="s">
        <v>47</v>
      </c>
      <c r="C4913" s="8">
        <f t="shared" si="156"/>
        <v>43228</v>
      </c>
      <c r="D4913" s="7">
        <v>12</v>
      </c>
      <c r="E4913" s="7" t="str">
        <f t="shared" si="155"/>
        <v>S194322812</v>
      </c>
      <c r="F4913" s="3">
        <v>2020</v>
      </c>
      <c r="G4913" s="2">
        <v>170</v>
      </c>
      <c r="H4913" s="2" t="s">
        <v>6519</v>
      </c>
      <c r="I4913" s="2" t="s">
        <v>3515</v>
      </c>
      <c r="J4913" s="2" t="s">
        <v>648</v>
      </c>
      <c r="K4913" s="194" t="s">
        <v>17</v>
      </c>
      <c r="L4913" s="2">
        <v>32</v>
      </c>
      <c r="M4913" s="194" t="s">
        <v>1460</v>
      </c>
      <c r="N4913" s="2">
        <v>40</v>
      </c>
      <c r="O4913" s="195" t="s">
        <v>301</v>
      </c>
    </row>
    <row r="4914" spans="1:15">
      <c r="A4914" s="7">
        <v>2018</v>
      </c>
      <c r="B4914" s="7" t="s">
        <v>47</v>
      </c>
      <c r="C4914" s="8">
        <f t="shared" si="156"/>
        <v>43228</v>
      </c>
      <c r="D4914" s="7">
        <v>13</v>
      </c>
      <c r="E4914" s="7" t="str">
        <f t="shared" si="155"/>
        <v>S194322813</v>
      </c>
      <c r="F4914" s="3">
        <v>2021</v>
      </c>
      <c r="G4914" s="2">
        <v>160</v>
      </c>
      <c r="H4914" s="2" t="s">
        <v>7394</v>
      </c>
      <c r="I4914" s="2" t="s">
        <v>8434</v>
      </c>
      <c r="J4914" s="2" t="s">
        <v>945</v>
      </c>
      <c r="K4914" s="194" t="s">
        <v>17</v>
      </c>
      <c r="L4914" s="2">
        <v>28</v>
      </c>
      <c r="M4914" s="194" t="s">
        <v>1070</v>
      </c>
      <c r="N4914" s="2" t="s">
        <v>433</v>
      </c>
      <c r="O4914" s="195" t="s">
        <v>1363</v>
      </c>
    </row>
    <row r="4915" spans="1:15" ht="15.75" thickBot="1">
      <c r="A4915" s="7">
        <v>2018</v>
      </c>
      <c r="B4915" s="7" t="s">
        <v>47</v>
      </c>
      <c r="C4915" s="8">
        <f t="shared" si="156"/>
        <v>43228</v>
      </c>
      <c r="D4915" s="7">
        <v>14</v>
      </c>
      <c r="E4915" s="7" t="str">
        <f t="shared" si="155"/>
        <v>S194322814</v>
      </c>
      <c r="F4915" s="5">
        <v>2022</v>
      </c>
      <c r="G4915" s="6">
        <v>155</v>
      </c>
      <c r="H4915" s="6" t="s">
        <v>3545</v>
      </c>
      <c r="I4915" s="6" t="s">
        <v>8435</v>
      </c>
      <c r="J4915" s="6" t="s">
        <v>3915</v>
      </c>
      <c r="K4915" s="196" t="s">
        <v>17</v>
      </c>
      <c r="L4915" s="6">
        <v>24</v>
      </c>
      <c r="M4915" s="196" t="s">
        <v>2957</v>
      </c>
      <c r="N4915" s="6" t="s">
        <v>8436</v>
      </c>
      <c r="O4915" s="197" t="s">
        <v>491</v>
      </c>
    </row>
    <row r="4916" spans="1:15" ht="16.5" thickTop="1" thickBot="1">
      <c r="A4916" s="7">
        <v>2018</v>
      </c>
      <c r="B4916" s="7" t="s">
        <v>47</v>
      </c>
      <c r="C4916" s="8">
        <f t="shared" si="156"/>
        <v>43228</v>
      </c>
      <c r="D4916" s="7">
        <v>15</v>
      </c>
      <c r="E4916" s="7" t="str">
        <f t="shared" si="155"/>
        <v>S194322815</v>
      </c>
      <c r="F4916" s="1" t="s">
        <v>15</v>
      </c>
    </row>
    <row r="4917" spans="1:15" ht="16.5" thickTop="1" thickBot="1">
      <c r="A4917" s="7">
        <v>2018</v>
      </c>
      <c r="B4917" s="7" t="s">
        <v>47</v>
      </c>
      <c r="C4917" s="8">
        <f t="shared" si="156"/>
        <v>43228</v>
      </c>
      <c r="D4917" s="7">
        <v>16</v>
      </c>
      <c r="E4917" s="7" t="str">
        <f t="shared" si="155"/>
        <v>S194322816</v>
      </c>
      <c r="F4917" s="338" t="s">
        <v>1</v>
      </c>
      <c r="G4917" s="341" t="s">
        <v>2</v>
      </c>
      <c r="H4917" s="342"/>
      <c r="I4917" s="342"/>
      <c r="J4917" s="343"/>
      <c r="K4917" s="344" t="s">
        <v>3</v>
      </c>
      <c r="L4917" s="343"/>
      <c r="M4917" s="344" t="s">
        <v>144</v>
      </c>
      <c r="N4917" s="342"/>
      <c r="O4917" s="342"/>
    </row>
    <row r="4918" spans="1:15" ht="18" customHeight="1" thickBot="1">
      <c r="A4918" s="7">
        <v>2018</v>
      </c>
      <c r="B4918" s="7" t="s">
        <v>47</v>
      </c>
      <c r="C4918" s="8">
        <f t="shared" si="156"/>
        <v>43228</v>
      </c>
      <c r="D4918" s="7">
        <v>17</v>
      </c>
      <c r="E4918" s="7" t="str">
        <f t="shared" si="155"/>
        <v>S194322817</v>
      </c>
      <c r="F4918" s="339"/>
      <c r="G4918" s="345" t="s">
        <v>5</v>
      </c>
      <c r="H4918" s="347" t="s">
        <v>145</v>
      </c>
      <c r="I4918" s="348"/>
      <c r="J4918" s="349"/>
      <c r="K4918" s="350" t="s">
        <v>6</v>
      </c>
      <c r="L4918" s="352" t="s">
        <v>7</v>
      </c>
      <c r="M4918" s="350" t="s">
        <v>8</v>
      </c>
      <c r="N4918" s="354" t="s">
        <v>146</v>
      </c>
      <c r="O4918" s="356" t="s">
        <v>147</v>
      </c>
    </row>
    <row r="4919" spans="1:15" ht="15.75" thickBot="1">
      <c r="A4919" s="7">
        <v>2018</v>
      </c>
      <c r="B4919" s="7" t="s">
        <v>47</v>
      </c>
      <c r="C4919" s="8">
        <f t="shared" si="156"/>
        <v>43228</v>
      </c>
      <c r="D4919" s="7">
        <v>18</v>
      </c>
      <c r="E4919" s="7" t="str">
        <f t="shared" si="155"/>
        <v>S194322818</v>
      </c>
      <c r="F4919" s="340"/>
      <c r="G4919" s="346"/>
      <c r="H4919" s="191" t="s">
        <v>9</v>
      </c>
      <c r="I4919" s="192" t="s">
        <v>18</v>
      </c>
      <c r="J4919" s="193" t="s">
        <v>11</v>
      </c>
      <c r="K4919" s="351"/>
      <c r="L4919" s="353"/>
      <c r="M4919" s="351"/>
      <c r="N4919" s="355"/>
      <c r="O4919" s="357"/>
    </row>
    <row r="4920" spans="1:15">
      <c r="A4920" s="7">
        <v>2018</v>
      </c>
      <c r="B4920" s="7" t="s">
        <v>47</v>
      </c>
      <c r="C4920" s="8">
        <f t="shared" si="156"/>
        <v>43228</v>
      </c>
      <c r="D4920" s="7">
        <v>19</v>
      </c>
      <c r="E4920" s="7" t="str">
        <f t="shared" si="155"/>
        <v>S194322819</v>
      </c>
      <c r="F4920" s="3" t="s">
        <v>16</v>
      </c>
      <c r="G4920" s="2">
        <v>35</v>
      </c>
      <c r="H4920" s="2" t="s">
        <v>8437</v>
      </c>
      <c r="I4920" s="2" t="s">
        <v>8438</v>
      </c>
      <c r="J4920" s="2" t="s">
        <v>3370</v>
      </c>
      <c r="K4920" s="194" t="s">
        <v>17</v>
      </c>
      <c r="L4920" s="2">
        <v>55</v>
      </c>
      <c r="M4920" s="194">
        <v>52</v>
      </c>
      <c r="N4920" s="2">
        <v>36</v>
      </c>
      <c r="O4920" s="195">
        <v>12</v>
      </c>
    </row>
    <row r="4921" spans="1:15">
      <c r="A4921" s="7">
        <v>2018</v>
      </c>
      <c r="B4921" s="7" t="s">
        <v>47</v>
      </c>
      <c r="C4921" s="8">
        <f t="shared" si="156"/>
        <v>43228</v>
      </c>
      <c r="D4921" s="7">
        <v>20</v>
      </c>
      <c r="E4921" s="7" t="str">
        <f t="shared" si="155"/>
        <v>S194322820</v>
      </c>
      <c r="F4921" s="4">
        <v>43221</v>
      </c>
      <c r="G4921" s="2">
        <v>295</v>
      </c>
      <c r="H4921" s="2" t="s">
        <v>8439</v>
      </c>
      <c r="I4921" s="2" t="s">
        <v>8440</v>
      </c>
      <c r="J4921" s="2" t="s">
        <v>1573</v>
      </c>
      <c r="K4921" s="194" t="s">
        <v>17</v>
      </c>
      <c r="L4921" s="2">
        <v>53</v>
      </c>
      <c r="M4921" s="194" t="s">
        <v>529</v>
      </c>
      <c r="N4921" s="2" t="s">
        <v>519</v>
      </c>
      <c r="O4921" s="195" t="s">
        <v>507</v>
      </c>
    </row>
    <row r="4922" spans="1:15">
      <c r="A4922" s="7">
        <v>2018</v>
      </c>
      <c r="B4922" s="7" t="s">
        <v>47</v>
      </c>
      <c r="C4922" s="8">
        <f t="shared" si="156"/>
        <v>43228</v>
      </c>
      <c r="D4922" s="7">
        <v>21</v>
      </c>
      <c r="E4922" s="7" t="str">
        <f t="shared" si="155"/>
        <v>S194322821</v>
      </c>
      <c r="F4922" s="4">
        <v>43252</v>
      </c>
      <c r="G4922" s="2">
        <v>240</v>
      </c>
      <c r="H4922" s="2" t="s">
        <v>8441</v>
      </c>
      <c r="I4922" s="2" t="s">
        <v>8442</v>
      </c>
      <c r="J4922" s="2" t="s">
        <v>6192</v>
      </c>
      <c r="K4922" s="194" t="s">
        <v>17</v>
      </c>
      <c r="L4922" s="2">
        <v>48</v>
      </c>
      <c r="M4922" s="194">
        <v>50</v>
      </c>
      <c r="N4922" s="2" t="s">
        <v>729</v>
      </c>
      <c r="O4922" s="195" t="s">
        <v>400</v>
      </c>
    </row>
    <row r="4923" spans="1:15">
      <c r="A4923" s="7">
        <v>2018</v>
      </c>
      <c r="B4923" s="7" t="s">
        <v>47</v>
      </c>
      <c r="C4923" s="8">
        <f t="shared" si="156"/>
        <v>43228</v>
      </c>
      <c r="D4923" s="7">
        <v>22</v>
      </c>
      <c r="E4923" s="7" t="str">
        <f t="shared" si="155"/>
        <v>S194322822</v>
      </c>
      <c r="F4923" s="4">
        <v>43282</v>
      </c>
      <c r="G4923" s="2">
        <v>275</v>
      </c>
      <c r="H4923" s="2" t="s">
        <v>8443</v>
      </c>
      <c r="I4923" s="2" t="s">
        <v>8444</v>
      </c>
      <c r="J4923" s="2" t="s">
        <v>2011</v>
      </c>
      <c r="K4923" s="194" t="s">
        <v>17</v>
      </c>
      <c r="L4923" s="2">
        <v>45</v>
      </c>
      <c r="M4923" s="194" t="s">
        <v>796</v>
      </c>
      <c r="N4923" s="2" t="s">
        <v>340</v>
      </c>
      <c r="O4923" s="195" t="s">
        <v>596</v>
      </c>
    </row>
    <row r="4924" spans="1:15">
      <c r="A4924" s="7">
        <v>2018</v>
      </c>
      <c r="B4924" s="7" t="s">
        <v>47</v>
      </c>
      <c r="C4924" s="8">
        <f t="shared" si="156"/>
        <v>43228</v>
      </c>
      <c r="D4924" s="7">
        <v>23</v>
      </c>
      <c r="E4924" s="7" t="str">
        <f t="shared" si="155"/>
        <v>S194322823</v>
      </c>
      <c r="F4924" s="4">
        <v>43313</v>
      </c>
      <c r="G4924" s="2">
        <v>280</v>
      </c>
      <c r="H4924" s="2" t="s">
        <v>8445</v>
      </c>
      <c r="I4924" s="2" t="s">
        <v>2240</v>
      </c>
      <c r="J4924" s="2" t="s">
        <v>3751</v>
      </c>
      <c r="K4924" s="194" t="s">
        <v>17</v>
      </c>
      <c r="L4924" s="2">
        <v>41</v>
      </c>
      <c r="M4924" s="194" t="s">
        <v>796</v>
      </c>
      <c r="N4924" s="2" t="s">
        <v>340</v>
      </c>
      <c r="O4924" s="195" t="s">
        <v>596</v>
      </c>
    </row>
    <row r="4925" spans="1:15">
      <c r="A4925" s="7">
        <v>2018</v>
      </c>
      <c r="B4925" s="7" t="s">
        <v>47</v>
      </c>
      <c r="C4925" s="8">
        <f t="shared" si="156"/>
        <v>43228</v>
      </c>
      <c r="D4925" s="7">
        <v>24</v>
      </c>
      <c r="E4925" s="7" t="str">
        <f t="shared" si="155"/>
        <v>S194322824</v>
      </c>
      <c r="F4925" s="3" t="s">
        <v>151</v>
      </c>
      <c r="G4925" s="2">
        <v>270</v>
      </c>
      <c r="H4925" s="2" t="s">
        <v>8446</v>
      </c>
      <c r="I4925" s="2" t="s">
        <v>8447</v>
      </c>
      <c r="J4925" s="2" t="s">
        <v>2383</v>
      </c>
      <c r="K4925" s="194" t="s">
        <v>17</v>
      </c>
      <c r="L4925" s="2">
        <v>43</v>
      </c>
      <c r="M4925" s="194" t="s">
        <v>1691</v>
      </c>
      <c r="N4925" s="2" t="s">
        <v>423</v>
      </c>
      <c r="O4925" s="195" t="s">
        <v>596</v>
      </c>
    </row>
    <row r="4926" spans="1:15">
      <c r="A4926" s="7">
        <v>2018</v>
      </c>
      <c r="B4926" s="7" t="s">
        <v>47</v>
      </c>
      <c r="C4926" s="8">
        <f t="shared" si="156"/>
        <v>43228</v>
      </c>
      <c r="D4926" s="7">
        <v>25</v>
      </c>
      <c r="E4926" s="7" t="str">
        <f t="shared" si="155"/>
        <v>S194322825</v>
      </c>
      <c r="F4926" s="3">
        <v>2019</v>
      </c>
      <c r="G4926" s="2">
        <v>270</v>
      </c>
      <c r="H4926" s="2">
        <v>267</v>
      </c>
      <c r="I4926" s="2" t="s">
        <v>8448</v>
      </c>
      <c r="J4926" s="2" t="s">
        <v>4531</v>
      </c>
      <c r="K4926" s="194" t="s">
        <v>17</v>
      </c>
      <c r="L4926" s="2">
        <v>37</v>
      </c>
      <c r="M4926" s="194" t="s">
        <v>1501</v>
      </c>
      <c r="N4926" s="2" t="s">
        <v>626</v>
      </c>
      <c r="O4926" s="195" t="s">
        <v>586</v>
      </c>
    </row>
    <row r="4927" spans="1:15">
      <c r="A4927" s="7">
        <v>2018</v>
      </c>
      <c r="B4927" s="7" t="s">
        <v>47</v>
      </c>
      <c r="C4927" s="8">
        <f t="shared" si="156"/>
        <v>43228</v>
      </c>
      <c r="D4927" s="7">
        <v>26</v>
      </c>
      <c r="E4927" s="7" t="str">
        <f t="shared" si="155"/>
        <v>S194322826</v>
      </c>
      <c r="F4927" s="3">
        <v>2020</v>
      </c>
      <c r="G4927" s="2">
        <v>230</v>
      </c>
      <c r="H4927" s="2" t="s">
        <v>8449</v>
      </c>
      <c r="I4927" s="2" t="s">
        <v>8450</v>
      </c>
      <c r="J4927" s="2" t="s">
        <v>7770</v>
      </c>
      <c r="K4927" s="194" t="s">
        <v>17</v>
      </c>
      <c r="L4927" s="2">
        <v>28</v>
      </c>
      <c r="M4927" s="194" t="s">
        <v>484</v>
      </c>
      <c r="N4927" s="2" t="s">
        <v>596</v>
      </c>
      <c r="O4927" s="195" t="s">
        <v>301</v>
      </c>
    </row>
    <row r="4928" spans="1:15">
      <c r="A4928" s="7">
        <v>2018</v>
      </c>
      <c r="B4928" s="7" t="s">
        <v>47</v>
      </c>
      <c r="C4928" s="8">
        <f t="shared" si="156"/>
        <v>43228</v>
      </c>
      <c r="D4928" s="7">
        <v>27</v>
      </c>
      <c r="E4928" s="7" t="str">
        <f t="shared" si="155"/>
        <v>S194322827</v>
      </c>
      <c r="F4928" s="3">
        <v>2021</v>
      </c>
      <c r="G4928" s="2">
        <v>210</v>
      </c>
      <c r="H4928" s="2" t="s">
        <v>8451</v>
      </c>
      <c r="I4928" s="2" t="s">
        <v>8452</v>
      </c>
      <c r="J4928" s="2" t="s">
        <v>1329</v>
      </c>
      <c r="K4928" s="194" t="s">
        <v>17</v>
      </c>
      <c r="L4928" s="2">
        <v>28</v>
      </c>
      <c r="M4928" s="194" t="s">
        <v>301</v>
      </c>
      <c r="N4928" s="2" t="s">
        <v>768</v>
      </c>
      <c r="O4928" s="195" t="s">
        <v>1418</v>
      </c>
    </row>
    <row r="4929" spans="1:15" ht="15.75" thickBot="1">
      <c r="A4929" s="7">
        <v>2018</v>
      </c>
      <c r="B4929" s="7" t="s">
        <v>47</v>
      </c>
      <c r="C4929" s="8">
        <f t="shared" si="156"/>
        <v>43228</v>
      </c>
      <c r="D4929" s="7">
        <v>28</v>
      </c>
      <c r="E4929" s="7" t="str">
        <f t="shared" si="155"/>
        <v>S194322828</v>
      </c>
      <c r="F4929" s="5">
        <v>2022</v>
      </c>
      <c r="G4929" s="6">
        <v>195</v>
      </c>
      <c r="H4929" s="6" t="s">
        <v>8453</v>
      </c>
      <c r="I4929" s="6" t="s">
        <v>8454</v>
      </c>
      <c r="J4929" s="6" t="s">
        <v>4616</v>
      </c>
      <c r="K4929" s="196" t="s">
        <v>17</v>
      </c>
      <c r="L4929" s="6">
        <v>24</v>
      </c>
      <c r="M4929" s="196" t="s">
        <v>1197</v>
      </c>
      <c r="N4929" s="6" t="s">
        <v>1197</v>
      </c>
      <c r="O4929" s="197" t="s">
        <v>1139</v>
      </c>
    </row>
    <row r="4930" spans="1:15" ht="16.5" thickTop="1" thickBot="1">
      <c r="A4930" s="7">
        <v>2018</v>
      </c>
      <c r="B4930" s="7" t="s">
        <v>46</v>
      </c>
      <c r="C4930" s="8">
        <f>+C4929+7</f>
        <v>43235</v>
      </c>
      <c r="D4930" s="7">
        <v>1</v>
      </c>
      <c r="E4930" s="7" t="str">
        <f t="shared" ref="E4930:E4985" si="157">B4930&amp;C4930&amp;D4930</f>
        <v>S20432351</v>
      </c>
      <c r="F4930" s="1" t="s">
        <v>0</v>
      </c>
    </row>
    <row r="4931" spans="1:15" ht="16.5" thickTop="1" thickBot="1">
      <c r="A4931" s="7">
        <v>2018</v>
      </c>
      <c r="B4931" s="7" t="s">
        <v>46</v>
      </c>
      <c r="C4931" s="8">
        <f>+C4930</f>
        <v>43235</v>
      </c>
      <c r="D4931" s="7">
        <v>2</v>
      </c>
      <c r="E4931" s="7" t="str">
        <f t="shared" si="157"/>
        <v>S20432352</v>
      </c>
      <c r="F4931" s="338" t="s">
        <v>1</v>
      </c>
      <c r="G4931" s="341" t="s">
        <v>2</v>
      </c>
      <c r="H4931" s="342"/>
      <c r="I4931" s="342"/>
      <c r="J4931" s="343"/>
      <c r="K4931" s="344" t="s">
        <v>3</v>
      </c>
      <c r="L4931" s="343"/>
      <c r="M4931" s="344" t="s">
        <v>144</v>
      </c>
      <c r="N4931" s="342"/>
      <c r="O4931" s="342"/>
    </row>
    <row r="4932" spans="1:15" ht="18" customHeight="1" thickBot="1">
      <c r="A4932" s="7">
        <v>2018</v>
      </c>
      <c r="B4932" s="7" t="s">
        <v>46</v>
      </c>
      <c r="C4932" s="8">
        <f t="shared" ref="C4932:C4957" si="158">+C4931</f>
        <v>43235</v>
      </c>
      <c r="D4932" s="7">
        <v>3</v>
      </c>
      <c r="E4932" s="7" t="str">
        <f t="shared" si="157"/>
        <v>S20432353</v>
      </c>
      <c r="F4932" s="339"/>
      <c r="G4932" s="345" t="s">
        <v>5</v>
      </c>
      <c r="H4932" s="347" t="s">
        <v>145</v>
      </c>
      <c r="I4932" s="348"/>
      <c r="J4932" s="349"/>
      <c r="K4932" s="350" t="s">
        <v>6</v>
      </c>
      <c r="L4932" s="352" t="s">
        <v>7</v>
      </c>
      <c r="M4932" s="350" t="s">
        <v>8</v>
      </c>
      <c r="N4932" s="354" t="s">
        <v>146</v>
      </c>
      <c r="O4932" s="356" t="s">
        <v>147</v>
      </c>
    </row>
    <row r="4933" spans="1:15" ht="15.75" thickBot="1">
      <c r="A4933" s="7">
        <v>2018</v>
      </c>
      <c r="B4933" s="7" t="s">
        <v>46</v>
      </c>
      <c r="C4933" s="8">
        <f t="shared" si="158"/>
        <v>43235</v>
      </c>
      <c r="D4933" s="7">
        <v>4</v>
      </c>
      <c r="E4933" s="7" t="str">
        <f t="shared" si="157"/>
        <v>S20432354</v>
      </c>
      <c r="F4933" s="340"/>
      <c r="G4933" s="346"/>
      <c r="H4933" s="191" t="s">
        <v>9</v>
      </c>
      <c r="I4933" s="192" t="s">
        <v>18</v>
      </c>
      <c r="J4933" s="193" t="s">
        <v>11</v>
      </c>
      <c r="K4933" s="351"/>
      <c r="L4933" s="353"/>
      <c r="M4933" s="351"/>
      <c r="N4933" s="355"/>
      <c r="O4933" s="357"/>
    </row>
    <row r="4934" spans="1:15">
      <c r="A4934" s="7">
        <v>2018</v>
      </c>
      <c r="B4934" s="7" t="s">
        <v>46</v>
      </c>
      <c r="C4934" s="8">
        <f t="shared" si="158"/>
        <v>43235</v>
      </c>
      <c r="D4934" s="7">
        <v>5</v>
      </c>
      <c r="E4934" s="7" t="str">
        <f t="shared" si="157"/>
        <v>S20432355</v>
      </c>
      <c r="F4934" s="3" t="s">
        <v>12</v>
      </c>
      <c r="G4934" s="2" t="s">
        <v>8455</v>
      </c>
      <c r="H4934" s="2" t="s">
        <v>8455</v>
      </c>
      <c r="I4934" s="2" t="s">
        <v>8456</v>
      </c>
      <c r="J4934" s="2" t="s">
        <v>2819</v>
      </c>
      <c r="K4934" s="194" t="s">
        <v>13</v>
      </c>
      <c r="L4934" s="2">
        <v>55</v>
      </c>
      <c r="M4934" s="194" t="s">
        <v>672</v>
      </c>
      <c r="N4934" s="2" t="s">
        <v>671</v>
      </c>
      <c r="O4934" s="195" t="s">
        <v>670</v>
      </c>
    </row>
    <row r="4935" spans="1:15">
      <c r="A4935" s="7">
        <v>2018</v>
      </c>
      <c r="B4935" s="7" t="s">
        <v>46</v>
      </c>
      <c r="C4935" s="8">
        <f t="shared" si="158"/>
        <v>43235</v>
      </c>
      <c r="D4935" s="7">
        <v>6</v>
      </c>
      <c r="E4935" s="7" t="str">
        <f t="shared" si="157"/>
        <v>S20432356</v>
      </c>
      <c r="F4935" s="4">
        <v>43221</v>
      </c>
      <c r="G4935" s="2" t="s">
        <v>8457</v>
      </c>
      <c r="H4935" s="2" t="s">
        <v>8457</v>
      </c>
      <c r="I4935" s="2" t="s">
        <v>8458</v>
      </c>
      <c r="J4935" s="2" t="s">
        <v>1076</v>
      </c>
      <c r="K4935" s="194" t="s">
        <v>13</v>
      </c>
      <c r="L4935" s="2">
        <v>66</v>
      </c>
      <c r="M4935" s="194">
        <v>0</v>
      </c>
      <c r="N4935" s="2">
        <v>0</v>
      </c>
      <c r="O4935" s="195">
        <v>100</v>
      </c>
    </row>
    <row r="4936" spans="1:15">
      <c r="A4936" s="7">
        <v>2018</v>
      </c>
      <c r="B4936" s="7" t="s">
        <v>46</v>
      </c>
      <c r="C4936" s="8">
        <f t="shared" si="158"/>
        <v>43235</v>
      </c>
      <c r="D4936" s="7">
        <v>7</v>
      </c>
      <c r="E4936" s="7" t="str">
        <f t="shared" si="157"/>
        <v>S20432357</v>
      </c>
      <c r="F4936" s="4">
        <v>43252</v>
      </c>
      <c r="G4936" s="2" t="s">
        <v>8459</v>
      </c>
      <c r="H4936" s="2" t="s">
        <v>8459</v>
      </c>
      <c r="I4936" s="2" t="s">
        <v>8460</v>
      </c>
      <c r="J4936" s="2" t="s">
        <v>1721</v>
      </c>
      <c r="K4936" s="194" t="s">
        <v>13</v>
      </c>
      <c r="L4936" s="2">
        <v>67</v>
      </c>
      <c r="M4936" s="194" t="s">
        <v>472</v>
      </c>
      <c r="N4936" s="2">
        <v>0</v>
      </c>
      <c r="O4936" s="195" t="s">
        <v>7018</v>
      </c>
    </row>
    <row r="4937" spans="1:15">
      <c r="A4937" s="7">
        <v>2018</v>
      </c>
      <c r="B4937" s="7" t="s">
        <v>46</v>
      </c>
      <c r="C4937" s="8">
        <f t="shared" si="158"/>
        <v>43235</v>
      </c>
      <c r="D4937" s="7">
        <v>8</v>
      </c>
      <c r="E4937" s="7" t="str">
        <f t="shared" si="157"/>
        <v>S20432358</v>
      </c>
      <c r="F4937" s="4">
        <v>43282</v>
      </c>
      <c r="G4937" s="2" t="s">
        <v>8461</v>
      </c>
      <c r="H4937" s="2" t="s">
        <v>8461</v>
      </c>
      <c r="I4937" s="2" t="s">
        <v>8462</v>
      </c>
      <c r="J4937" s="2" t="s">
        <v>813</v>
      </c>
      <c r="K4937" s="194" t="s">
        <v>13</v>
      </c>
      <c r="L4937" s="2">
        <v>53</v>
      </c>
      <c r="M4937" s="194" t="s">
        <v>2074</v>
      </c>
      <c r="N4937" s="2" t="s">
        <v>645</v>
      </c>
      <c r="O4937" s="195" t="s">
        <v>5462</v>
      </c>
    </row>
    <row r="4938" spans="1:15">
      <c r="A4938" s="7">
        <v>2018</v>
      </c>
      <c r="B4938" s="7" t="s">
        <v>46</v>
      </c>
      <c r="C4938" s="8">
        <f t="shared" si="158"/>
        <v>43235</v>
      </c>
      <c r="D4938" s="7">
        <v>9</v>
      </c>
      <c r="E4938" s="7" t="str">
        <f t="shared" si="157"/>
        <v>S20432359</v>
      </c>
      <c r="F4938" s="4">
        <v>43313</v>
      </c>
      <c r="G4938" s="2" t="s">
        <v>8463</v>
      </c>
      <c r="H4938" s="2" t="s">
        <v>8463</v>
      </c>
      <c r="I4938" s="2" t="s">
        <v>8464</v>
      </c>
      <c r="J4938" s="2" t="s">
        <v>538</v>
      </c>
      <c r="K4938" s="194" t="s">
        <v>13</v>
      </c>
      <c r="L4938" s="2">
        <v>49</v>
      </c>
      <c r="M4938" s="194" t="s">
        <v>2076</v>
      </c>
      <c r="N4938" s="2" t="s">
        <v>871</v>
      </c>
      <c r="O4938" s="195" t="s">
        <v>1666</v>
      </c>
    </row>
    <row r="4939" spans="1:15">
      <c r="A4939" s="7">
        <v>2018</v>
      </c>
      <c r="B4939" s="7" t="s">
        <v>46</v>
      </c>
      <c r="C4939" s="8">
        <f t="shared" si="158"/>
        <v>43235</v>
      </c>
      <c r="D4939" s="7">
        <v>10</v>
      </c>
      <c r="E4939" s="7" t="str">
        <f t="shared" si="157"/>
        <v>S204323510</v>
      </c>
      <c r="F4939" s="3" t="s">
        <v>151</v>
      </c>
      <c r="G4939" s="2" t="s">
        <v>5795</v>
      </c>
      <c r="H4939" s="2" t="s">
        <v>5795</v>
      </c>
      <c r="I4939" s="2" t="s">
        <v>8465</v>
      </c>
      <c r="J4939" s="2" t="s">
        <v>708</v>
      </c>
      <c r="K4939" s="194" t="s">
        <v>13</v>
      </c>
      <c r="L4939" s="2">
        <v>49</v>
      </c>
      <c r="M4939" s="194" t="s">
        <v>1665</v>
      </c>
      <c r="N4939" s="2" t="s">
        <v>1667</v>
      </c>
      <c r="O4939" s="195" t="s">
        <v>1666</v>
      </c>
    </row>
    <row r="4940" spans="1:15">
      <c r="A4940" s="7">
        <v>2018</v>
      </c>
      <c r="B4940" s="7" t="s">
        <v>46</v>
      </c>
      <c r="C4940" s="8">
        <f t="shared" si="158"/>
        <v>43235</v>
      </c>
      <c r="D4940" s="7">
        <v>11</v>
      </c>
      <c r="E4940" s="7" t="str">
        <f t="shared" si="157"/>
        <v>S204323511</v>
      </c>
      <c r="F4940" s="3">
        <v>2019</v>
      </c>
      <c r="G4940" s="2" t="s">
        <v>8466</v>
      </c>
      <c r="H4940" s="2" t="s">
        <v>8466</v>
      </c>
      <c r="I4940" s="2" t="s">
        <v>8467</v>
      </c>
      <c r="J4940" s="2" t="s">
        <v>277</v>
      </c>
      <c r="K4940" s="194" t="s">
        <v>13</v>
      </c>
      <c r="L4940" s="2">
        <v>38</v>
      </c>
      <c r="M4940" s="194" t="s">
        <v>619</v>
      </c>
      <c r="N4940" s="2">
        <v>50</v>
      </c>
      <c r="O4940" s="195" t="s">
        <v>383</v>
      </c>
    </row>
    <row r="4941" spans="1:15">
      <c r="A4941" s="7">
        <v>2018</v>
      </c>
      <c r="B4941" s="7" t="s">
        <v>46</v>
      </c>
      <c r="C4941" s="8">
        <f t="shared" si="158"/>
        <v>43235</v>
      </c>
      <c r="D4941" s="7">
        <v>12</v>
      </c>
      <c r="E4941" s="7" t="str">
        <f t="shared" si="157"/>
        <v>S204323512</v>
      </c>
      <c r="F4941" s="3">
        <v>2020</v>
      </c>
      <c r="G4941" s="2" t="s">
        <v>8468</v>
      </c>
      <c r="H4941" s="2" t="s">
        <v>8468</v>
      </c>
      <c r="I4941" s="2" t="s">
        <v>8469</v>
      </c>
      <c r="J4941" s="2" t="s">
        <v>1356</v>
      </c>
      <c r="K4941" s="194" t="s">
        <v>13</v>
      </c>
      <c r="L4941" s="2">
        <v>33</v>
      </c>
      <c r="M4941" s="194" t="s">
        <v>423</v>
      </c>
      <c r="N4941" s="2">
        <v>50</v>
      </c>
      <c r="O4941" s="195" t="s">
        <v>484</v>
      </c>
    </row>
    <row r="4942" spans="1:15">
      <c r="A4942" s="7">
        <v>2018</v>
      </c>
      <c r="B4942" s="7" t="s">
        <v>46</v>
      </c>
      <c r="C4942" s="8">
        <f t="shared" si="158"/>
        <v>43235</v>
      </c>
      <c r="D4942" s="7">
        <v>13</v>
      </c>
      <c r="E4942" s="7" t="str">
        <f t="shared" si="157"/>
        <v>S204323513</v>
      </c>
      <c r="F4942" s="3">
        <v>2021</v>
      </c>
      <c r="G4942" s="2" t="s">
        <v>8470</v>
      </c>
      <c r="H4942" s="2" t="s">
        <v>8470</v>
      </c>
      <c r="I4942" s="2" t="s">
        <v>7802</v>
      </c>
      <c r="J4942" s="2" t="s">
        <v>3011</v>
      </c>
      <c r="K4942" s="194" t="s">
        <v>13</v>
      </c>
      <c r="L4942" s="2">
        <v>33</v>
      </c>
      <c r="M4942" s="194" t="s">
        <v>3211</v>
      </c>
      <c r="N4942" s="2" t="s">
        <v>7030</v>
      </c>
      <c r="O4942" s="195" t="s">
        <v>400</v>
      </c>
    </row>
    <row r="4943" spans="1:15" ht="15.75" thickBot="1">
      <c r="A4943" s="7">
        <v>2018</v>
      </c>
      <c r="B4943" s="7" t="s">
        <v>46</v>
      </c>
      <c r="C4943" s="8">
        <f t="shared" si="158"/>
        <v>43235</v>
      </c>
      <c r="D4943" s="7">
        <v>14</v>
      </c>
      <c r="E4943" s="7" t="str">
        <f t="shared" si="157"/>
        <v>S204323514</v>
      </c>
      <c r="F4943" s="5">
        <v>2022</v>
      </c>
      <c r="G4943" s="6" t="s">
        <v>8471</v>
      </c>
      <c r="H4943" s="6" t="s">
        <v>8471</v>
      </c>
      <c r="I4943" s="6" t="s">
        <v>8472</v>
      </c>
      <c r="J4943" s="6" t="s">
        <v>2906</v>
      </c>
      <c r="K4943" s="196" t="s">
        <v>13</v>
      </c>
      <c r="L4943" s="6">
        <v>27</v>
      </c>
      <c r="M4943" s="196" t="s">
        <v>506</v>
      </c>
      <c r="N4943" s="6" t="s">
        <v>8473</v>
      </c>
      <c r="O4943" s="197" t="s">
        <v>8474</v>
      </c>
    </row>
    <row r="4944" spans="1:15" ht="16.5" thickTop="1" thickBot="1">
      <c r="A4944" s="7">
        <v>2018</v>
      </c>
      <c r="B4944" s="7" t="s">
        <v>46</v>
      </c>
      <c r="C4944" s="8">
        <f t="shared" si="158"/>
        <v>43235</v>
      </c>
      <c r="D4944" s="7">
        <v>15</v>
      </c>
      <c r="E4944" s="7" t="str">
        <f t="shared" si="157"/>
        <v>S204323515</v>
      </c>
      <c r="F4944" s="1" t="s">
        <v>15</v>
      </c>
    </row>
    <row r="4945" spans="1:15" ht="16.5" thickTop="1" thickBot="1">
      <c r="A4945" s="7">
        <v>2018</v>
      </c>
      <c r="B4945" s="7" t="s">
        <v>46</v>
      </c>
      <c r="C4945" s="8">
        <f t="shared" si="158"/>
        <v>43235</v>
      </c>
      <c r="D4945" s="7">
        <v>16</v>
      </c>
      <c r="E4945" s="7" t="str">
        <f t="shared" si="157"/>
        <v>S204323516</v>
      </c>
      <c r="F4945" s="338" t="s">
        <v>1</v>
      </c>
      <c r="G4945" s="341" t="s">
        <v>2</v>
      </c>
      <c r="H4945" s="342"/>
      <c r="I4945" s="342"/>
      <c r="J4945" s="343"/>
      <c r="K4945" s="344" t="s">
        <v>3</v>
      </c>
      <c r="L4945" s="343"/>
      <c r="M4945" s="344" t="s">
        <v>144</v>
      </c>
      <c r="N4945" s="342"/>
      <c r="O4945" s="342"/>
    </row>
    <row r="4946" spans="1:15" ht="18" customHeight="1" thickBot="1">
      <c r="A4946" s="7">
        <v>2018</v>
      </c>
      <c r="B4946" s="7" t="s">
        <v>46</v>
      </c>
      <c r="C4946" s="8">
        <f t="shared" si="158"/>
        <v>43235</v>
      </c>
      <c r="D4946" s="7">
        <v>17</v>
      </c>
      <c r="E4946" s="7" t="str">
        <f t="shared" si="157"/>
        <v>S204323517</v>
      </c>
      <c r="F4946" s="339"/>
      <c r="G4946" s="345" t="s">
        <v>5</v>
      </c>
      <c r="H4946" s="347" t="s">
        <v>145</v>
      </c>
      <c r="I4946" s="348"/>
      <c r="J4946" s="349"/>
      <c r="K4946" s="350" t="s">
        <v>6</v>
      </c>
      <c r="L4946" s="352" t="s">
        <v>7</v>
      </c>
      <c r="M4946" s="350" t="s">
        <v>8</v>
      </c>
      <c r="N4946" s="354" t="s">
        <v>146</v>
      </c>
      <c r="O4946" s="356" t="s">
        <v>147</v>
      </c>
    </row>
    <row r="4947" spans="1:15" ht="15.75" thickBot="1">
      <c r="A4947" s="7">
        <v>2018</v>
      </c>
      <c r="B4947" s="7" t="s">
        <v>46</v>
      </c>
      <c r="C4947" s="8">
        <f t="shared" si="158"/>
        <v>43235</v>
      </c>
      <c r="D4947" s="7">
        <v>18</v>
      </c>
      <c r="E4947" s="7" t="str">
        <f t="shared" si="157"/>
        <v>S204323518</v>
      </c>
      <c r="F4947" s="340"/>
      <c r="G4947" s="346"/>
      <c r="H4947" s="191" t="s">
        <v>9</v>
      </c>
      <c r="I4947" s="192" t="s">
        <v>18</v>
      </c>
      <c r="J4947" s="193" t="s">
        <v>11</v>
      </c>
      <c r="K4947" s="351"/>
      <c r="L4947" s="353"/>
      <c r="M4947" s="351"/>
      <c r="N4947" s="355"/>
      <c r="O4947" s="357"/>
    </row>
    <row r="4948" spans="1:15">
      <c r="A4948" s="7">
        <v>2018</v>
      </c>
      <c r="B4948" s="7" t="s">
        <v>46</v>
      </c>
      <c r="C4948" s="8">
        <f t="shared" si="158"/>
        <v>43235</v>
      </c>
      <c r="D4948" s="7">
        <v>19</v>
      </c>
      <c r="E4948" s="7" t="str">
        <f t="shared" si="157"/>
        <v>S204323519</v>
      </c>
      <c r="F4948" s="3" t="s">
        <v>16</v>
      </c>
      <c r="G4948" s="2" t="s">
        <v>5743</v>
      </c>
      <c r="H4948" s="2" t="s">
        <v>5743</v>
      </c>
      <c r="I4948" s="2" t="s">
        <v>8475</v>
      </c>
      <c r="J4948" s="2" t="s">
        <v>5099</v>
      </c>
      <c r="K4948" s="194" t="s">
        <v>13</v>
      </c>
      <c r="L4948" s="2">
        <v>53</v>
      </c>
      <c r="M4948" s="194">
        <v>24</v>
      </c>
      <c r="N4948" s="2">
        <v>40</v>
      </c>
      <c r="O4948" s="195">
        <v>36</v>
      </c>
    </row>
    <row r="4949" spans="1:15">
      <c r="A4949" s="7">
        <v>2018</v>
      </c>
      <c r="B4949" s="7" t="s">
        <v>46</v>
      </c>
      <c r="C4949" s="8">
        <f t="shared" si="158"/>
        <v>43235</v>
      </c>
      <c r="D4949" s="7">
        <v>20</v>
      </c>
      <c r="E4949" s="7" t="str">
        <f t="shared" si="157"/>
        <v>S204323520</v>
      </c>
      <c r="F4949" s="4">
        <v>43221</v>
      </c>
      <c r="G4949" s="2" t="s">
        <v>8476</v>
      </c>
      <c r="H4949" s="2" t="s">
        <v>8476</v>
      </c>
      <c r="I4949" s="2" t="s">
        <v>8477</v>
      </c>
      <c r="J4949" s="2" t="s">
        <v>2616</v>
      </c>
      <c r="K4949" s="194" t="s">
        <v>13</v>
      </c>
      <c r="L4949" s="2">
        <v>55</v>
      </c>
      <c r="M4949" s="194">
        <v>0</v>
      </c>
      <c r="N4949" s="2">
        <v>0</v>
      </c>
      <c r="O4949" s="195">
        <v>100</v>
      </c>
    </row>
    <row r="4950" spans="1:15">
      <c r="A4950" s="7">
        <v>2018</v>
      </c>
      <c r="B4950" s="7" t="s">
        <v>46</v>
      </c>
      <c r="C4950" s="8">
        <f t="shared" si="158"/>
        <v>43235</v>
      </c>
      <c r="D4950" s="7">
        <v>21</v>
      </c>
      <c r="E4950" s="7" t="str">
        <f t="shared" si="157"/>
        <v>S204323521</v>
      </c>
      <c r="F4950" s="4">
        <v>43252</v>
      </c>
      <c r="G4950" s="2" t="s">
        <v>8478</v>
      </c>
      <c r="H4950" s="2" t="s">
        <v>8478</v>
      </c>
      <c r="I4950" s="2" t="s">
        <v>8479</v>
      </c>
      <c r="J4950" s="2" t="s">
        <v>1645</v>
      </c>
      <c r="K4950" s="194" t="s">
        <v>13</v>
      </c>
      <c r="L4950" s="2">
        <v>52</v>
      </c>
      <c r="M4950" s="194">
        <v>0</v>
      </c>
      <c r="N4950" s="2" t="s">
        <v>799</v>
      </c>
      <c r="O4950" s="195" t="s">
        <v>2499</v>
      </c>
    </row>
    <row r="4951" spans="1:15">
      <c r="A4951" s="7">
        <v>2018</v>
      </c>
      <c r="B4951" s="7" t="s">
        <v>46</v>
      </c>
      <c r="C4951" s="8">
        <f t="shared" si="158"/>
        <v>43235</v>
      </c>
      <c r="D4951" s="7">
        <v>22</v>
      </c>
      <c r="E4951" s="7" t="str">
        <f t="shared" si="157"/>
        <v>S204323522</v>
      </c>
      <c r="F4951" s="4">
        <v>43282</v>
      </c>
      <c r="G4951" s="2" t="s">
        <v>8480</v>
      </c>
      <c r="H4951" s="2" t="s">
        <v>8480</v>
      </c>
      <c r="I4951" s="2" t="s">
        <v>8481</v>
      </c>
      <c r="J4951" s="2" t="s">
        <v>2163</v>
      </c>
      <c r="K4951" s="194" t="s">
        <v>13</v>
      </c>
      <c r="L4951" s="2">
        <v>43</v>
      </c>
      <c r="M4951" s="194">
        <v>24</v>
      </c>
      <c r="N4951" s="2">
        <v>4</v>
      </c>
      <c r="O4951" s="195">
        <v>72</v>
      </c>
    </row>
    <row r="4952" spans="1:15">
      <c r="A4952" s="7">
        <v>2018</v>
      </c>
      <c r="B4952" s="7" t="s">
        <v>46</v>
      </c>
      <c r="C4952" s="8">
        <f t="shared" si="158"/>
        <v>43235</v>
      </c>
      <c r="D4952" s="7">
        <v>23</v>
      </c>
      <c r="E4952" s="7" t="str">
        <f t="shared" si="157"/>
        <v>S204323523</v>
      </c>
      <c r="F4952" s="4">
        <v>43313</v>
      </c>
      <c r="G4952" s="2" t="s">
        <v>8482</v>
      </c>
      <c r="H4952" s="2" t="s">
        <v>8482</v>
      </c>
      <c r="I4952" s="2" t="s">
        <v>8483</v>
      </c>
      <c r="J4952" s="2" t="s">
        <v>4391</v>
      </c>
      <c r="K4952" s="194" t="s">
        <v>13</v>
      </c>
      <c r="L4952" s="2">
        <v>42</v>
      </c>
      <c r="M4952" s="194">
        <v>25</v>
      </c>
      <c r="N4952" s="2" t="s">
        <v>343</v>
      </c>
      <c r="O4952" s="195" t="s">
        <v>2484</v>
      </c>
    </row>
    <row r="4953" spans="1:15">
      <c r="A4953" s="7">
        <v>2018</v>
      </c>
      <c r="B4953" s="7" t="s">
        <v>46</v>
      </c>
      <c r="C4953" s="8">
        <f t="shared" si="158"/>
        <v>43235</v>
      </c>
      <c r="D4953" s="7">
        <v>24</v>
      </c>
      <c r="E4953" s="7" t="str">
        <f t="shared" si="157"/>
        <v>S204323524</v>
      </c>
      <c r="F4953" s="3" t="s">
        <v>151</v>
      </c>
      <c r="G4953" s="2" t="s">
        <v>8484</v>
      </c>
      <c r="H4953" s="2" t="s">
        <v>8484</v>
      </c>
      <c r="I4953" s="2" t="s">
        <v>8485</v>
      </c>
      <c r="J4953" s="2" t="s">
        <v>8486</v>
      </c>
      <c r="K4953" s="194" t="s">
        <v>13</v>
      </c>
      <c r="L4953" s="2">
        <v>44</v>
      </c>
      <c r="M4953" s="194" t="s">
        <v>819</v>
      </c>
      <c r="N4953" s="2" t="s">
        <v>1138</v>
      </c>
      <c r="O4953" s="195" t="s">
        <v>1952</v>
      </c>
    </row>
    <row r="4954" spans="1:15">
      <c r="A4954" s="7">
        <v>2018</v>
      </c>
      <c r="B4954" s="7" t="s">
        <v>46</v>
      </c>
      <c r="C4954" s="8">
        <f t="shared" si="158"/>
        <v>43235</v>
      </c>
      <c r="D4954" s="7">
        <v>25</v>
      </c>
      <c r="E4954" s="7" t="str">
        <f t="shared" si="157"/>
        <v>S204323525</v>
      </c>
      <c r="F4954" s="3">
        <v>2019</v>
      </c>
      <c r="G4954" s="2" t="s">
        <v>7370</v>
      </c>
      <c r="H4954" s="2" t="s">
        <v>7370</v>
      </c>
      <c r="I4954" s="2" t="s">
        <v>8487</v>
      </c>
      <c r="J4954" s="2" t="s">
        <v>1485</v>
      </c>
      <c r="K4954" s="194" t="s">
        <v>13</v>
      </c>
      <c r="L4954" s="2">
        <v>35</v>
      </c>
      <c r="M4954" s="194" t="s">
        <v>585</v>
      </c>
      <c r="N4954" s="2" t="s">
        <v>586</v>
      </c>
      <c r="O4954" s="195" t="s">
        <v>587</v>
      </c>
    </row>
    <row r="4955" spans="1:15">
      <c r="A4955" s="7">
        <v>2018</v>
      </c>
      <c r="B4955" s="7" t="s">
        <v>46</v>
      </c>
      <c r="C4955" s="8">
        <f t="shared" si="158"/>
        <v>43235</v>
      </c>
      <c r="D4955" s="7">
        <v>26</v>
      </c>
      <c r="E4955" s="7" t="str">
        <f t="shared" si="157"/>
        <v>S204323526</v>
      </c>
      <c r="F4955" s="3">
        <v>2020</v>
      </c>
      <c r="G4955" s="2" t="s">
        <v>8488</v>
      </c>
      <c r="H4955" s="2" t="s">
        <v>8488</v>
      </c>
      <c r="I4955" s="2" t="s">
        <v>8489</v>
      </c>
      <c r="J4955" s="2" t="s">
        <v>7809</v>
      </c>
      <c r="K4955" s="194" t="s">
        <v>13</v>
      </c>
      <c r="L4955" s="2">
        <v>32</v>
      </c>
      <c r="M4955" s="194" t="s">
        <v>1138</v>
      </c>
      <c r="N4955" s="2" t="s">
        <v>820</v>
      </c>
      <c r="O4955" s="195" t="s">
        <v>1197</v>
      </c>
    </row>
    <row r="4956" spans="1:15">
      <c r="A4956" s="7">
        <v>2018</v>
      </c>
      <c r="B4956" s="7" t="s">
        <v>46</v>
      </c>
      <c r="C4956" s="8">
        <f t="shared" si="158"/>
        <v>43235</v>
      </c>
      <c r="D4956" s="7">
        <v>27</v>
      </c>
      <c r="E4956" s="7" t="str">
        <f t="shared" si="157"/>
        <v>S204323527</v>
      </c>
      <c r="F4956" s="3">
        <v>2021</v>
      </c>
      <c r="G4956" s="2" t="s">
        <v>8490</v>
      </c>
      <c r="H4956" s="2" t="s">
        <v>8490</v>
      </c>
      <c r="I4956" s="2" t="s">
        <v>7012</v>
      </c>
      <c r="J4956" s="2" t="s">
        <v>2575</v>
      </c>
      <c r="K4956" s="194" t="s">
        <v>13</v>
      </c>
      <c r="L4956" s="2">
        <v>29</v>
      </c>
      <c r="M4956" s="194" t="s">
        <v>1198</v>
      </c>
      <c r="N4956" s="2" t="s">
        <v>1249</v>
      </c>
      <c r="O4956" s="195" t="s">
        <v>787</v>
      </c>
    </row>
    <row r="4957" spans="1:15" ht="15.75" thickBot="1">
      <c r="A4957" s="7">
        <v>2018</v>
      </c>
      <c r="B4957" s="7" t="s">
        <v>46</v>
      </c>
      <c r="C4957" s="8">
        <f t="shared" si="158"/>
        <v>43235</v>
      </c>
      <c r="D4957" s="7">
        <v>28</v>
      </c>
      <c r="E4957" s="7" t="str">
        <f t="shared" si="157"/>
        <v>S204323528</v>
      </c>
      <c r="F4957" s="5">
        <v>2022</v>
      </c>
      <c r="G4957" s="6" t="s">
        <v>5573</v>
      </c>
      <c r="H4957" s="6" t="s">
        <v>5573</v>
      </c>
      <c r="I4957" s="6" t="s">
        <v>7825</v>
      </c>
      <c r="J4957" s="6" t="s">
        <v>2575</v>
      </c>
      <c r="K4957" s="196" t="s">
        <v>13</v>
      </c>
      <c r="L4957" s="6">
        <v>27</v>
      </c>
      <c r="M4957" s="196" t="s">
        <v>601</v>
      </c>
      <c r="N4957" s="6">
        <v>50</v>
      </c>
      <c r="O4957" s="197" t="s">
        <v>303</v>
      </c>
    </row>
    <row r="4958" spans="1:15" ht="16.5" thickTop="1" thickBot="1">
      <c r="A4958" s="7">
        <v>2018</v>
      </c>
      <c r="B4958" s="7" t="s">
        <v>45</v>
      </c>
      <c r="C4958" s="8">
        <f>+C4957+7</f>
        <v>43242</v>
      </c>
      <c r="D4958" s="7">
        <v>1</v>
      </c>
      <c r="E4958" s="7" t="str">
        <f t="shared" si="157"/>
        <v>S21432421</v>
      </c>
      <c r="F4958" s="1" t="s">
        <v>0</v>
      </c>
    </row>
    <row r="4959" spans="1:15" ht="16.5" thickTop="1" thickBot="1">
      <c r="A4959" s="7">
        <v>2018</v>
      </c>
      <c r="B4959" s="7" t="s">
        <v>45</v>
      </c>
      <c r="C4959" s="8">
        <f>+C4958</f>
        <v>43242</v>
      </c>
      <c r="D4959" s="7">
        <v>2</v>
      </c>
      <c r="E4959" s="7" t="str">
        <f t="shared" si="157"/>
        <v>S21432422</v>
      </c>
      <c r="F4959" s="338" t="s">
        <v>1</v>
      </c>
      <c r="G4959" s="341" t="s">
        <v>2</v>
      </c>
      <c r="H4959" s="342"/>
      <c r="I4959" s="342"/>
      <c r="J4959" s="343"/>
      <c r="K4959" s="344" t="s">
        <v>3</v>
      </c>
      <c r="L4959" s="343"/>
      <c r="M4959" s="344" t="s">
        <v>144</v>
      </c>
      <c r="N4959" s="342"/>
      <c r="O4959" s="342"/>
    </row>
    <row r="4960" spans="1:15" ht="18" customHeight="1" thickBot="1">
      <c r="A4960" s="7">
        <v>2018</v>
      </c>
      <c r="B4960" s="7" t="s">
        <v>45</v>
      </c>
      <c r="C4960" s="8">
        <f t="shared" ref="C4960:C4985" si="159">+C4959</f>
        <v>43242</v>
      </c>
      <c r="D4960" s="7">
        <v>3</v>
      </c>
      <c r="E4960" s="7" t="str">
        <f t="shared" si="157"/>
        <v>S21432423</v>
      </c>
      <c r="F4960" s="339"/>
      <c r="G4960" s="345" t="s">
        <v>5</v>
      </c>
      <c r="H4960" s="347" t="s">
        <v>145</v>
      </c>
      <c r="I4960" s="348"/>
      <c r="J4960" s="349"/>
      <c r="K4960" s="350" t="s">
        <v>6</v>
      </c>
      <c r="L4960" s="352" t="s">
        <v>7</v>
      </c>
      <c r="M4960" s="350" t="s">
        <v>8</v>
      </c>
      <c r="N4960" s="354" t="s">
        <v>146</v>
      </c>
      <c r="O4960" s="356" t="s">
        <v>147</v>
      </c>
    </row>
    <row r="4961" spans="1:15" ht="15.75" thickBot="1">
      <c r="A4961" s="7">
        <v>2018</v>
      </c>
      <c r="B4961" s="7" t="s">
        <v>45</v>
      </c>
      <c r="C4961" s="8">
        <f t="shared" si="159"/>
        <v>43242</v>
      </c>
      <c r="D4961" s="7">
        <v>4</v>
      </c>
      <c r="E4961" s="7" t="str">
        <f t="shared" si="157"/>
        <v>S21432424</v>
      </c>
      <c r="F4961" s="340"/>
      <c r="G4961" s="346"/>
      <c r="H4961" s="191" t="s">
        <v>9</v>
      </c>
      <c r="I4961" s="192" t="s">
        <v>18</v>
      </c>
      <c r="J4961" s="193" t="s">
        <v>11</v>
      </c>
      <c r="K4961" s="351"/>
      <c r="L4961" s="353"/>
      <c r="M4961" s="351"/>
      <c r="N4961" s="355"/>
      <c r="O4961" s="357"/>
    </row>
    <row r="4962" spans="1:15">
      <c r="A4962" s="7">
        <v>2018</v>
      </c>
      <c r="B4962" s="7" t="s">
        <v>45</v>
      </c>
      <c r="C4962" s="8">
        <f t="shared" si="159"/>
        <v>43242</v>
      </c>
      <c r="D4962" s="7">
        <v>5</v>
      </c>
      <c r="E4962" s="7" t="str">
        <f t="shared" si="157"/>
        <v>S21432425</v>
      </c>
      <c r="F4962" s="3" t="s">
        <v>12</v>
      </c>
      <c r="G4962" s="2">
        <v>-25</v>
      </c>
      <c r="H4962" s="2" t="s">
        <v>8491</v>
      </c>
      <c r="I4962" s="2" t="s">
        <v>8492</v>
      </c>
      <c r="J4962" s="2" t="s">
        <v>923</v>
      </c>
      <c r="K4962" s="194" t="s">
        <v>17</v>
      </c>
      <c r="L4962" s="2">
        <v>59</v>
      </c>
      <c r="M4962" s="194">
        <v>100</v>
      </c>
      <c r="N4962" s="2">
        <v>0</v>
      </c>
      <c r="O4962" s="195">
        <v>0</v>
      </c>
    </row>
    <row r="4963" spans="1:15">
      <c r="A4963" s="7">
        <v>2018</v>
      </c>
      <c r="B4963" s="7" t="s">
        <v>45</v>
      </c>
      <c r="C4963" s="8">
        <f t="shared" si="159"/>
        <v>43242</v>
      </c>
      <c r="D4963" s="7">
        <v>6</v>
      </c>
      <c r="E4963" s="7" t="str">
        <f t="shared" si="157"/>
        <v>S21432426</v>
      </c>
      <c r="F4963" s="4">
        <v>43221</v>
      </c>
      <c r="G4963" s="2">
        <v>301</v>
      </c>
      <c r="H4963" s="2" t="s">
        <v>8493</v>
      </c>
      <c r="I4963" s="2" t="s">
        <v>8493</v>
      </c>
      <c r="J4963" s="2" t="s">
        <v>2227</v>
      </c>
      <c r="K4963" s="194" t="s">
        <v>17</v>
      </c>
      <c r="L4963" s="2">
        <v>63</v>
      </c>
      <c r="M4963" s="194">
        <v>0</v>
      </c>
      <c r="N4963" s="2">
        <v>0</v>
      </c>
      <c r="O4963" s="195">
        <v>100</v>
      </c>
    </row>
    <row r="4964" spans="1:15">
      <c r="A4964" s="7">
        <v>2018</v>
      </c>
      <c r="B4964" s="7" t="s">
        <v>45</v>
      </c>
      <c r="C4964" s="8">
        <f t="shared" si="159"/>
        <v>43242</v>
      </c>
      <c r="D4964" s="7">
        <v>7</v>
      </c>
      <c r="E4964" s="7" t="str">
        <f t="shared" si="157"/>
        <v>S21432427</v>
      </c>
      <c r="F4964" s="4">
        <v>43252</v>
      </c>
      <c r="G4964" s="2">
        <v>350</v>
      </c>
      <c r="H4964" s="2" t="s">
        <v>8494</v>
      </c>
      <c r="I4964" s="2" t="s">
        <v>8495</v>
      </c>
      <c r="J4964" s="2" t="s">
        <v>7886</v>
      </c>
      <c r="K4964" s="194" t="s">
        <v>17</v>
      </c>
      <c r="L4964" s="2">
        <v>70</v>
      </c>
      <c r="M4964" s="194">
        <v>0</v>
      </c>
      <c r="N4964" s="2">
        <v>0</v>
      </c>
      <c r="O4964" s="195">
        <v>100</v>
      </c>
    </row>
    <row r="4965" spans="1:15">
      <c r="A4965" s="7">
        <v>2018</v>
      </c>
      <c r="B4965" s="7" t="s">
        <v>45</v>
      </c>
      <c r="C4965" s="8">
        <f t="shared" si="159"/>
        <v>43242</v>
      </c>
      <c r="D4965" s="7">
        <v>8</v>
      </c>
      <c r="E4965" s="7" t="str">
        <f t="shared" si="157"/>
        <v>S21432428</v>
      </c>
      <c r="F4965" s="4">
        <v>43282</v>
      </c>
      <c r="G4965" s="2">
        <v>310</v>
      </c>
      <c r="H4965" s="2" t="s">
        <v>8496</v>
      </c>
      <c r="I4965" s="2" t="s">
        <v>8497</v>
      </c>
      <c r="J4965" s="2" t="s">
        <v>2119</v>
      </c>
      <c r="K4965" s="194" t="s">
        <v>17</v>
      </c>
      <c r="L4965" s="2">
        <v>61</v>
      </c>
      <c r="M4965" s="194">
        <v>0</v>
      </c>
      <c r="N4965" s="2">
        <v>0</v>
      </c>
      <c r="O4965" s="195">
        <v>100</v>
      </c>
    </row>
    <row r="4966" spans="1:15">
      <c r="A4966" s="7">
        <v>2018</v>
      </c>
      <c r="B4966" s="7" t="s">
        <v>45</v>
      </c>
      <c r="C4966" s="8">
        <f t="shared" si="159"/>
        <v>43242</v>
      </c>
      <c r="D4966" s="7">
        <v>9</v>
      </c>
      <c r="E4966" s="7" t="str">
        <f t="shared" si="157"/>
        <v>S21432429</v>
      </c>
      <c r="F4966" s="4">
        <v>43313</v>
      </c>
      <c r="G4966" s="2">
        <v>305</v>
      </c>
      <c r="H4966" s="2" t="s">
        <v>8498</v>
      </c>
      <c r="I4966" s="2" t="s">
        <v>8499</v>
      </c>
      <c r="J4966" s="2" t="s">
        <v>5051</v>
      </c>
      <c r="K4966" s="194" t="s">
        <v>17</v>
      </c>
      <c r="L4966" s="2">
        <v>51</v>
      </c>
      <c r="M4966" s="194">
        <v>0</v>
      </c>
      <c r="N4966" s="2">
        <v>0</v>
      </c>
      <c r="O4966" s="195">
        <v>100</v>
      </c>
    </row>
    <row r="4967" spans="1:15">
      <c r="A4967" s="7">
        <v>2018</v>
      </c>
      <c r="B4967" s="7" t="s">
        <v>45</v>
      </c>
      <c r="C4967" s="8">
        <f t="shared" si="159"/>
        <v>43242</v>
      </c>
      <c r="D4967" s="7">
        <v>10</v>
      </c>
      <c r="E4967" s="7" t="str">
        <f t="shared" si="157"/>
        <v>S214324210</v>
      </c>
      <c r="F4967" s="3" t="s">
        <v>151</v>
      </c>
      <c r="G4967" s="2">
        <v>270</v>
      </c>
      <c r="H4967" s="2" t="s">
        <v>8500</v>
      </c>
      <c r="I4967" s="2" t="s">
        <v>6620</v>
      </c>
      <c r="J4967" s="2" t="s">
        <v>8501</v>
      </c>
      <c r="K4967" s="194" t="s">
        <v>17</v>
      </c>
      <c r="L4967" s="2">
        <v>53</v>
      </c>
      <c r="M4967" s="194">
        <v>0</v>
      </c>
      <c r="N4967" s="2" t="s">
        <v>670</v>
      </c>
      <c r="O4967" s="195" t="s">
        <v>5821</v>
      </c>
    </row>
    <row r="4968" spans="1:15">
      <c r="A4968" s="7">
        <v>2018</v>
      </c>
      <c r="B4968" s="7" t="s">
        <v>45</v>
      </c>
      <c r="C4968" s="8">
        <f t="shared" si="159"/>
        <v>43242</v>
      </c>
      <c r="D4968" s="7">
        <v>11</v>
      </c>
      <c r="E4968" s="7" t="str">
        <f t="shared" si="157"/>
        <v>S214324211</v>
      </c>
      <c r="F4968" s="3">
        <v>2019</v>
      </c>
      <c r="G4968" s="2">
        <v>205</v>
      </c>
      <c r="H4968" s="2" t="s">
        <v>8502</v>
      </c>
      <c r="I4968" s="2" t="s">
        <v>8503</v>
      </c>
      <c r="J4968" s="2" t="s">
        <v>1228</v>
      </c>
      <c r="K4968" s="194" t="s">
        <v>17</v>
      </c>
      <c r="L4968" s="2">
        <v>42</v>
      </c>
      <c r="M4968" s="194" t="s">
        <v>8504</v>
      </c>
      <c r="N4968" s="2" t="s">
        <v>8505</v>
      </c>
      <c r="O4968" s="195" t="s">
        <v>8506</v>
      </c>
    </row>
    <row r="4969" spans="1:15">
      <c r="A4969" s="7">
        <v>2018</v>
      </c>
      <c r="B4969" s="7" t="s">
        <v>45</v>
      </c>
      <c r="C4969" s="8">
        <f t="shared" si="159"/>
        <v>43242</v>
      </c>
      <c r="D4969" s="7">
        <v>12</v>
      </c>
      <c r="E4969" s="7" t="str">
        <f t="shared" si="157"/>
        <v>S214324212</v>
      </c>
      <c r="F4969" s="3">
        <v>2020</v>
      </c>
      <c r="G4969" s="2">
        <v>170</v>
      </c>
      <c r="H4969" s="2" t="s">
        <v>8507</v>
      </c>
      <c r="I4969" s="2" t="s">
        <v>4862</v>
      </c>
      <c r="J4969" s="2" t="s">
        <v>1273</v>
      </c>
      <c r="K4969" s="194" t="s">
        <v>17</v>
      </c>
      <c r="L4969" s="2">
        <v>33</v>
      </c>
      <c r="M4969" s="194" t="s">
        <v>483</v>
      </c>
      <c r="N4969" s="2" t="s">
        <v>461</v>
      </c>
      <c r="O4969" s="195">
        <v>50</v>
      </c>
    </row>
    <row r="4970" spans="1:15">
      <c r="A4970" s="7">
        <v>2018</v>
      </c>
      <c r="B4970" s="7" t="s">
        <v>45</v>
      </c>
      <c r="C4970" s="8">
        <f t="shared" si="159"/>
        <v>43242</v>
      </c>
      <c r="D4970" s="7">
        <v>13</v>
      </c>
      <c r="E4970" s="7" t="str">
        <f t="shared" si="157"/>
        <v>S214324213</v>
      </c>
      <c r="F4970" s="3">
        <v>2021</v>
      </c>
      <c r="G4970" s="2">
        <v>160</v>
      </c>
      <c r="H4970" s="2" t="s">
        <v>8508</v>
      </c>
      <c r="I4970" s="2" t="s">
        <v>4658</v>
      </c>
      <c r="J4970" s="2" t="s">
        <v>695</v>
      </c>
      <c r="K4970" s="194" t="s">
        <v>17</v>
      </c>
      <c r="L4970" s="2">
        <v>30</v>
      </c>
      <c r="M4970" s="194" t="s">
        <v>428</v>
      </c>
      <c r="N4970" s="2" t="s">
        <v>1539</v>
      </c>
      <c r="O4970" s="195" t="s">
        <v>482</v>
      </c>
    </row>
    <row r="4971" spans="1:15" ht="15.75" thickBot="1">
      <c r="A4971" s="7">
        <v>2018</v>
      </c>
      <c r="B4971" s="7" t="s">
        <v>45</v>
      </c>
      <c r="C4971" s="8">
        <f t="shared" si="159"/>
        <v>43242</v>
      </c>
      <c r="D4971" s="7">
        <v>14</v>
      </c>
      <c r="E4971" s="7" t="str">
        <f t="shared" si="157"/>
        <v>S214324214</v>
      </c>
      <c r="F4971" s="5">
        <v>2022</v>
      </c>
      <c r="G4971" s="6">
        <v>155</v>
      </c>
      <c r="H4971" s="6" t="s">
        <v>8509</v>
      </c>
      <c r="I4971" s="6" t="s">
        <v>8510</v>
      </c>
      <c r="J4971" s="6" t="s">
        <v>795</v>
      </c>
      <c r="K4971" s="196" t="s">
        <v>17</v>
      </c>
      <c r="L4971" s="6">
        <v>23</v>
      </c>
      <c r="M4971" s="196" t="s">
        <v>4654</v>
      </c>
      <c r="N4971" s="6" t="s">
        <v>8511</v>
      </c>
      <c r="O4971" s="197" t="s">
        <v>8512</v>
      </c>
    </row>
    <row r="4972" spans="1:15" ht="16.5" thickTop="1" thickBot="1">
      <c r="A4972" s="7">
        <v>2018</v>
      </c>
      <c r="B4972" s="7" t="s">
        <v>45</v>
      </c>
      <c r="C4972" s="8">
        <f t="shared" si="159"/>
        <v>43242</v>
      </c>
      <c r="D4972" s="7">
        <v>15</v>
      </c>
      <c r="E4972" s="7" t="str">
        <f t="shared" si="157"/>
        <v>S214324215</v>
      </c>
      <c r="F4972" s="1" t="s">
        <v>15</v>
      </c>
    </row>
    <row r="4973" spans="1:15" ht="16.5" thickTop="1" thickBot="1">
      <c r="A4973" s="7">
        <v>2018</v>
      </c>
      <c r="B4973" s="7" t="s">
        <v>45</v>
      </c>
      <c r="C4973" s="8">
        <f t="shared" si="159"/>
        <v>43242</v>
      </c>
      <c r="D4973" s="7">
        <v>16</v>
      </c>
      <c r="E4973" s="7" t="str">
        <f t="shared" si="157"/>
        <v>S214324216</v>
      </c>
      <c r="F4973" s="338" t="s">
        <v>1</v>
      </c>
      <c r="G4973" s="341" t="s">
        <v>2</v>
      </c>
      <c r="H4973" s="342"/>
      <c r="I4973" s="342"/>
      <c r="J4973" s="343"/>
      <c r="K4973" s="344" t="s">
        <v>3</v>
      </c>
      <c r="L4973" s="343"/>
      <c r="M4973" s="344" t="s">
        <v>144</v>
      </c>
      <c r="N4973" s="342"/>
      <c r="O4973" s="342"/>
    </row>
    <row r="4974" spans="1:15" ht="18" customHeight="1" thickBot="1">
      <c r="A4974" s="7">
        <v>2018</v>
      </c>
      <c r="B4974" s="7" t="s">
        <v>45</v>
      </c>
      <c r="C4974" s="8">
        <f t="shared" si="159"/>
        <v>43242</v>
      </c>
      <c r="D4974" s="7">
        <v>17</v>
      </c>
      <c r="E4974" s="7" t="str">
        <f t="shared" si="157"/>
        <v>S214324217</v>
      </c>
      <c r="F4974" s="339"/>
      <c r="G4974" s="345" t="s">
        <v>5</v>
      </c>
      <c r="H4974" s="347" t="s">
        <v>145</v>
      </c>
      <c r="I4974" s="348"/>
      <c r="J4974" s="349"/>
      <c r="K4974" s="350" t="s">
        <v>6</v>
      </c>
      <c r="L4974" s="352" t="s">
        <v>7</v>
      </c>
      <c r="M4974" s="350" t="s">
        <v>8</v>
      </c>
      <c r="N4974" s="354" t="s">
        <v>146</v>
      </c>
      <c r="O4974" s="356" t="s">
        <v>147</v>
      </c>
    </row>
    <row r="4975" spans="1:15" ht="15.75" thickBot="1">
      <c r="A4975" s="7">
        <v>2018</v>
      </c>
      <c r="B4975" s="7" t="s">
        <v>45</v>
      </c>
      <c r="C4975" s="8">
        <f t="shared" si="159"/>
        <v>43242</v>
      </c>
      <c r="D4975" s="7">
        <v>18</v>
      </c>
      <c r="E4975" s="7" t="str">
        <f t="shared" si="157"/>
        <v>S214324218</v>
      </c>
      <c r="F4975" s="340"/>
      <c r="G4975" s="346"/>
      <c r="H4975" s="191" t="s">
        <v>9</v>
      </c>
      <c r="I4975" s="192" t="s">
        <v>18</v>
      </c>
      <c r="J4975" s="193" t="s">
        <v>11</v>
      </c>
      <c r="K4975" s="351"/>
      <c r="L4975" s="353"/>
      <c r="M4975" s="351"/>
      <c r="N4975" s="355"/>
      <c r="O4975" s="357"/>
    </row>
    <row r="4976" spans="1:15">
      <c r="A4976" s="7">
        <v>2018</v>
      </c>
      <c r="B4976" s="7" t="s">
        <v>45</v>
      </c>
      <c r="C4976" s="8">
        <f t="shared" si="159"/>
        <v>43242</v>
      </c>
      <c r="D4976" s="7">
        <v>19</v>
      </c>
      <c r="E4976" s="7" t="str">
        <f t="shared" si="157"/>
        <v>S214324219</v>
      </c>
      <c r="F4976" s="3" t="s">
        <v>16</v>
      </c>
      <c r="G4976" s="2">
        <v>35</v>
      </c>
      <c r="H4976" s="2" t="s">
        <v>8513</v>
      </c>
      <c r="I4976" s="2" t="s">
        <v>8514</v>
      </c>
      <c r="J4976" s="2" t="s">
        <v>2436</v>
      </c>
      <c r="K4976" s="194" t="s">
        <v>17</v>
      </c>
      <c r="L4976" s="2">
        <v>58</v>
      </c>
      <c r="M4976" s="194">
        <v>30</v>
      </c>
      <c r="N4976" s="2">
        <v>55</v>
      </c>
      <c r="O4976" s="195">
        <v>15</v>
      </c>
    </row>
    <row r="4977" spans="1:15">
      <c r="A4977" s="7">
        <v>2018</v>
      </c>
      <c r="B4977" s="7" t="s">
        <v>45</v>
      </c>
      <c r="C4977" s="8">
        <f t="shared" si="159"/>
        <v>43242</v>
      </c>
      <c r="D4977" s="7">
        <v>20</v>
      </c>
      <c r="E4977" s="7" t="str">
        <f t="shared" si="157"/>
        <v>S214324220</v>
      </c>
      <c r="F4977" s="4">
        <v>43221</v>
      </c>
      <c r="G4977" s="2">
        <v>336</v>
      </c>
      <c r="H4977" s="2" t="s">
        <v>8515</v>
      </c>
      <c r="I4977" s="2" t="s">
        <v>8516</v>
      </c>
      <c r="J4977" s="2" t="s">
        <v>695</v>
      </c>
      <c r="K4977" s="194" t="s">
        <v>17</v>
      </c>
      <c r="L4977" s="2">
        <v>55</v>
      </c>
      <c r="M4977" s="194">
        <v>0</v>
      </c>
      <c r="N4977" s="2">
        <v>0</v>
      </c>
      <c r="O4977" s="195">
        <v>100</v>
      </c>
    </row>
    <row r="4978" spans="1:15">
      <c r="A4978" s="7">
        <v>2018</v>
      </c>
      <c r="B4978" s="7" t="s">
        <v>45</v>
      </c>
      <c r="C4978" s="8">
        <f t="shared" si="159"/>
        <v>43242</v>
      </c>
      <c r="D4978" s="7">
        <v>21</v>
      </c>
      <c r="E4978" s="7" t="str">
        <f t="shared" si="157"/>
        <v>S214324221</v>
      </c>
      <c r="F4978" s="4">
        <v>43252</v>
      </c>
      <c r="G4978" s="2">
        <v>385</v>
      </c>
      <c r="H4978" s="2" t="s">
        <v>8517</v>
      </c>
      <c r="I4978" s="2" t="s">
        <v>8518</v>
      </c>
      <c r="J4978" s="2" t="s">
        <v>1779</v>
      </c>
      <c r="K4978" s="194" t="s">
        <v>17</v>
      </c>
      <c r="L4978" s="2">
        <v>48</v>
      </c>
      <c r="M4978" s="194">
        <v>0</v>
      </c>
      <c r="N4978" s="2">
        <v>0</v>
      </c>
      <c r="O4978" s="195">
        <v>100</v>
      </c>
    </row>
    <row r="4979" spans="1:15">
      <c r="A4979" s="7">
        <v>2018</v>
      </c>
      <c r="B4979" s="7" t="s">
        <v>45</v>
      </c>
      <c r="C4979" s="8">
        <f t="shared" si="159"/>
        <v>43242</v>
      </c>
      <c r="D4979" s="7">
        <v>22</v>
      </c>
      <c r="E4979" s="7" t="str">
        <f t="shared" si="157"/>
        <v>S214324222</v>
      </c>
      <c r="F4979" s="4">
        <v>43282</v>
      </c>
      <c r="G4979" s="2">
        <v>345</v>
      </c>
      <c r="H4979" s="2" t="s">
        <v>8519</v>
      </c>
      <c r="I4979" s="2">
        <v>347</v>
      </c>
      <c r="J4979" s="2" t="s">
        <v>8520</v>
      </c>
      <c r="K4979" s="194" t="s">
        <v>17</v>
      </c>
      <c r="L4979" s="2">
        <v>46</v>
      </c>
      <c r="M4979" s="194">
        <v>0</v>
      </c>
      <c r="N4979" s="2">
        <v>0</v>
      </c>
      <c r="O4979" s="195">
        <v>100</v>
      </c>
    </row>
    <row r="4980" spans="1:15">
      <c r="A4980" s="7">
        <v>2018</v>
      </c>
      <c r="B4980" s="7" t="s">
        <v>45</v>
      </c>
      <c r="C4980" s="8">
        <f t="shared" si="159"/>
        <v>43242</v>
      </c>
      <c r="D4980" s="7">
        <v>23</v>
      </c>
      <c r="E4980" s="7" t="str">
        <f t="shared" si="157"/>
        <v>S214324223</v>
      </c>
      <c r="F4980" s="4">
        <v>43313</v>
      </c>
      <c r="G4980" s="2">
        <v>340</v>
      </c>
      <c r="H4980" s="2" t="s">
        <v>8521</v>
      </c>
      <c r="I4980" s="2" t="s">
        <v>8522</v>
      </c>
      <c r="J4980" s="2" t="s">
        <v>871</v>
      </c>
      <c r="K4980" s="194" t="s">
        <v>17</v>
      </c>
      <c r="L4980" s="2">
        <v>41</v>
      </c>
      <c r="M4980" s="194">
        <v>0</v>
      </c>
      <c r="N4980" s="2">
        <v>0</v>
      </c>
      <c r="O4980" s="195">
        <v>100</v>
      </c>
    </row>
    <row r="4981" spans="1:15">
      <c r="A4981" s="7">
        <v>2018</v>
      </c>
      <c r="B4981" s="7" t="s">
        <v>45</v>
      </c>
      <c r="C4981" s="8">
        <f t="shared" si="159"/>
        <v>43242</v>
      </c>
      <c r="D4981" s="7">
        <v>24</v>
      </c>
      <c r="E4981" s="7" t="str">
        <f t="shared" si="157"/>
        <v>S214324224</v>
      </c>
      <c r="F4981" s="3" t="s">
        <v>151</v>
      </c>
      <c r="G4981" s="2">
        <v>308</v>
      </c>
      <c r="H4981" s="2" t="s">
        <v>7539</v>
      </c>
      <c r="I4981" s="2" t="s">
        <v>8523</v>
      </c>
      <c r="J4981" s="2" t="s">
        <v>4921</v>
      </c>
      <c r="K4981" s="194" t="s">
        <v>17</v>
      </c>
      <c r="L4981" s="2">
        <v>41</v>
      </c>
      <c r="M4981" s="194">
        <v>0</v>
      </c>
      <c r="N4981" s="2" t="s">
        <v>735</v>
      </c>
      <c r="O4981" s="195" t="s">
        <v>5480</v>
      </c>
    </row>
    <row r="4982" spans="1:15">
      <c r="A4982" s="7">
        <v>2018</v>
      </c>
      <c r="B4982" s="7" t="s">
        <v>45</v>
      </c>
      <c r="C4982" s="8">
        <f t="shared" si="159"/>
        <v>43242</v>
      </c>
      <c r="D4982" s="7">
        <v>25</v>
      </c>
      <c r="E4982" s="7" t="str">
        <f t="shared" si="157"/>
        <v>S214324225</v>
      </c>
      <c r="F4982" s="3">
        <v>2019</v>
      </c>
      <c r="G4982" s="2">
        <v>270</v>
      </c>
      <c r="H4982" s="2" t="s">
        <v>8524</v>
      </c>
      <c r="I4982" s="2" t="s">
        <v>8525</v>
      </c>
      <c r="J4982" s="2" t="s">
        <v>6211</v>
      </c>
      <c r="K4982" s="194" t="s">
        <v>17</v>
      </c>
      <c r="L4982" s="2">
        <v>34</v>
      </c>
      <c r="M4982" s="194" t="s">
        <v>1138</v>
      </c>
      <c r="N4982" s="2" t="s">
        <v>266</v>
      </c>
      <c r="O4982" s="195" t="s">
        <v>580</v>
      </c>
    </row>
    <row r="4983" spans="1:15">
      <c r="A4983" s="7">
        <v>2018</v>
      </c>
      <c r="B4983" s="7" t="s">
        <v>45</v>
      </c>
      <c r="C4983" s="8">
        <f t="shared" si="159"/>
        <v>43242</v>
      </c>
      <c r="D4983" s="7">
        <v>26</v>
      </c>
      <c r="E4983" s="7" t="str">
        <f t="shared" si="157"/>
        <v>S214324226</v>
      </c>
      <c r="F4983" s="3">
        <v>2020</v>
      </c>
      <c r="G4983" s="2">
        <v>230</v>
      </c>
      <c r="H4983" s="2" t="s">
        <v>8526</v>
      </c>
      <c r="I4983" s="2" t="s">
        <v>8527</v>
      </c>
      <c r="J4983" s="2" t="s">
        <v>1252</v>
      </c>
      <c r="K4983" s="194" t="s">
        <v>17</v>
      </c>
      <c r="L4983" s="2">
        <v>29</v>
      </c>
      <c r="M4983" s="194" t="s">
        <v>585</v>
      </c>
      <c r="N4983" s="2" t="s">
        <v>1181</v>
      </c>
      <c r="O4983" s="195" t="s">
        <v>627</v>
      </c>
    </row>
    <row r="4984" spans="1:15">
      <c r="A4984" s="7">
        <v>2018</v>
      </c>
      <c r="B4984" s="7" t="s">
        <v>45</v>
      </c>
      <c r="C4984" s="8">
        <f t="shared" si="159"/>
        <v>43242</v>
      </c>
      <c r="D4984" s="7">
        <v>27</v>
      </c>
      <c r="E4984" s="7" t="str">
        <f t="shared" si="157"/>
        <v>S214324227</v>
      </c>
      <c r="F4984" s="3">
        <v>2021</v>
      </c>
      <c r="G4984" s="2">
        <v>205</v>
      </c>
      <c r="H4984" s="2" t="s">
        <v>8528</v>
      </c>
      <c r="I4984" s="2" t="s">
        <v>2682</v>
      </c>
      <c r="J4984" s="2" t="s">
        <v>1787</v>
      </c>
      <c r="K4984" s="194" t="s">
        <v>17</v>
      </c>
      <c r="L4984" s="2">
        <v>29</v>
      </c>
      <c r="M4984" s="194" t="s">
        <v>800</v>
      </c>
      <c r="N4984" s="2">
        <v>50</v>
      </c>
      <c r="O4984" s="195" t="s">
        <v>1153</v>
      </c>
    </row>
    <row r="4985" spans="1:15" ht="15.75" thickBot="1">
      <c r="A4985" s="7">
        <v>2018</v>
      </c>
      <c r="B4985" s="7" t="s">
        <v>45</v>
      </c>
      <c r="C4985" s="8">
        <f t="shared" si="159"/>
        <v>43242</v>
      </c>
      <c r="D4985" s="7">
        <v>28</v>
      </c>
      <c r="E4985" s="7" t="str">
        <f t="shared" si="157"/>
        <v>S214324228</v>
      </c>
      <c r="F4985" s="5">
        <v>2022</v>
      </c>
      <c r="G4985" s="6">
        <v>195</v>
      </c>
      <c r="H4985" s="6" t="s">
        <v>8529</v>
      </c>
      <c r="I4985" s="6" t="s">
        <v>3029</v>
      </c>
      <c r="J4985" s="6" t="s">
        <v>5797</v>
      </c>
      <c r="K4985" s="196" t="s">
        <v>17</v>
      </c>
      <c r="L4985" s="6">
        <v>24</v>
      </c>
      <c r="M4985" s="196" t="s">
        <v>340</v>
      </c>
      <c r="N4985" s="6">
        <v>50</v>
      </c>
      <c r="O4985" s="197" t="s">
        <v>301</v>
      </c>
    </row>
    <row r="4986" spans="1:15" ht="16.5" thickTop="1" thickBot="1">
      <c r="A4986" s="7">
        <v>2018</v>
      </c>
      <c r="B4986" s="7" t="s">
        <v>44</v>
      </c>
      <c r="C4986" s="8">
        <f>+C4985+7</f>
        <v>43249</v>
      </c>
      <c r="D4986" s="7">
        <v>1</v>
      </c>
      <c r="E4986" s="7" t="str">
        <f t="shared" ref="E4986:E5041" si="160">B4986&amp;C4986&amp;D4986</f>
        <v>S22432491</v>
      </c>
      <c r="F4986" s="1" t="s">
        <v>0</v>
      </c>
    </row>
    <row r="4987" spans="1:15" ht="16.5" thickTop="1" thickBot="1">
      <c r="A4987" s="7">
        <v>2018</v>
      </c>
      <c r="B4987" s="7" t="s">
        <v>44</v>
      </c>
      <c r="C4987" s="8">
        <f>+C4986</f>
        <v>43249</v>
      </c>
      <c r="D4987" s="7">
        <v>2</v>
      </c>
      <c r="E4987" s="7" t="str">
        <f t="shared" si="160"/>
        <v>S22432492</v>
      </c>
      <c r="F4987" s="338" t="s">
        <v>1</v>
      </c>
      <c r="G4987" s="341" t="s">
        <v>2</v>
      </c>
      <c r="H4987" s="342"/>
      <c r="I4987" s="342"/>
      <c r="J4987" s="343"/>
      <c r="K4987" s="344" t="s">
        <v>3</v>
      </c>
      <c r="L4987" s="343"/>
      <c r="M4987" s="344" t="s">
        <v>144</v>
      </c>
      <c r="N4987" s="342"/>
      <c r="O4987" s="342"/>
    </row>
    <row r="4988" spans="1:15" ht="18" customHeight="1" thickBot="1">
      <c r="A4988" s="7">
        <v>2018</v>
      </c>
      <c r="B4988" s="7" t="s">
        <v>44</v>
      </c>
      <c r="C4988" s="8">
        <f t="shared" ref="C4988:C5013" si="161">+C4987</f>
        <v>43249</v>
      </c>
      <c r="D4988" s="7">
        <v>3</v>
      </c>
      <c r="E4988" s="7" t="str">
        <f t="shared" si="160"/>
        <v>S22432493</v>
      </c>
      <c r="F4988" s="339"/>
      <c r="G4988" s="345" t="s">
        <v>5</v>
      </c>
      <c r="H4988" s="347" t="s">
        <v>145</v>
      </c>
      <c r="I4988" s="348"/>
      <c r="J4988" s="349"/>
      <c r="K4988" s="350" t="s">
        <v>6</v>
      </c>
      <c r="L4988" s="352" t="s">
        <v>7</v>
      </c>
      <c r="M4988" s="350" t="s">
        <v>8</v>
      </c>
      <c r="N4988" s="354" t="s">
        <v>146</v>
      </c>
      <c r="O4988" s="356" t="s">
        <v>147</v>
      </c>
    </row>
    <row r="4989" spans="1:15" ht="15.75" thickBot="1">
      <c r="A4989" s="7">
        <v>2018</v>
      </c>
      <c r="B4989" s="7" t="s">
        <v>44</v>
      </c>
      <c r="C4989" s="8">
        <f t="shared" si="161"/>
        <v>43249</v>
      </c>
      <c r="D4989" s="7">
        <v>4</v>
      </c>
      <c r="E4989" s="7" t="str">
        <f t="shared" si="160"/>
        <v>S22432494</v>
      </c>
      <c r="F4989" s="340"/>
      <c r="G4989" s="346"/>
      <c r="H4989" s="191" t="s">
        <v>9</v>
      </c>
      <c r="I4989" s="192" t="s">
        <v>18</v>
      </c>
      <c r="J4989" s="193" t="s">
        <v>11</v>
      </c>
      <c r="K4989" s="351"/>
      <c r="L4989" s="353"/>
      <c r="M4989" s="351"/>
      <c r="N4989" s="355"/>
      <c r="O4989" s="357"/>
    </row>
    <row r="4990" spans="1:15">
      <c r="A4990" s="7">
        <v>2018</v>
      </c>
      <c r="B4990" s="7" t="s">
        <v>44</v>
      </c>
      <c r="C4990" s="8">
        <f t="shared" si="161"/>
        <v>43249</v>
      </c>
      <c r="D4990" s="7">
        <v>5</v>
      </c>
      <c r="E4990" s="7" t="str">
        <f t="shared" si="160"/>
        <v>S22432495</v>
      </c>
      <c r="F4990" s="3" t="s">
        <v>12</v>
      </c>
      <c r="G4990" s="2" t="s">
        <v>8530</v>
      </c>
      <c r="H4990" s="2" t="s">
        <v>8530</v>
      </c>
      <c r="I4990" s="2" t="s">
        <v>8531</v>
      </c>
      <c r="J4990" s="2" t="s">
        <v>8532</v>
      </c>
      <c r="K4990" s="194" t="s">
        <v>13</v>
      </c>
      <c r="L4990" s="2">
        <v>61</v>
      </c>
      <c r="M4990" s="194" t="s">
        <v>1467</v>
      </c>
      <c r="N4990" s="2" t="s">
        <v>697</v>
      </c>
      <c r="O4990" s="195" t="s">
        <v>691</v>
      </c>
    </row>
    <row r="4991" spans="1:15">
      <c r="A4991" s="7">
        <v>2018</v>
      </c>
      <c r="B4991" s="7" t="s">
        <v>44</v>
      </c>
      <c r="C4991" s="8">
        <f t="shared" si="161"/>
        <v>43249</v>
      </c>
      <c r="D4991" s="7">
        <v>6</v>
      </c>
      <c r="E4991" s="7" t="str">
        <f t="shared" si="160"/>
        <v>S22432496</v>
      </c>
      <c r="F4991" s="4">
        <v>43221</v>
      </c>
      <c r="G4991" s="2" t="s">
        <v>8533</v>
      </c>
      <c r="H4991" s="2" t="s">
        <v>8533</v>
      </c>
      <c r="I4991" s="2" t="s">
        <v>8534</v>
      </c>
      <c r="J4991" s="2" t="s">
        <v>5775</v>
      </c>
      <c r="K4991" s="194" t="s">
        <v>13</v>
      </c>
      <c r="L4991" s="2">
        <v>55</v>
      </c>
      <c r="M4991" s="194" t="s">
        <v>1248</v>
      </c>
      <c r="N4991" s="2" t="s">
        <v>1248</v>
      </c>
      <c r="O4991" s="195" t="s">
        <v>4455</v>
      </c>
    </row>
    <row r="4992" spans="1:15">
      <c r="A4992" s="7">
        <v>2018</v>
      </c>
      <c r="B4992" s="7" t="s">
        <v>44</v>
      </c>
      <c r="C4992" s="8">
        <f t="shared" si="161"/>
        <v>43249</v>
      </c>
      <c r="D4992" s="7">
        <v>7</v>
      </c>
      <c r="E4992" s="7" t="str">
        <f t="shared" si="160"/>
        <v>S22432497</v>
      </c>
      <c r="F4992" s="4">
        <v>43252</v>
      </c>
      <c r="G4992" s="2" t="s">
        <v>8535</v>
      </c>
      <c r="H4992" s="2" t="s">
        <v>8535</v>
      </c>
      <c r="I4992" s="2" t="s">
        <v>8536</v>
      </c>
      <c r="J4992" s="2" t="s">
        <v>8537</v>
      </c>
      <c r="K4992" s="194" t="s">
        <v>13</v>
      </c>
      <c r="L4992" s="2">
        <v>66</v>
      </c>
      <c r="M4992" s="194" t="s">
        <v>4455</v>
      </c>
      <c r="N4992" s="2" t="s">
        <v>472</v>
      </c>
      <c r="O4992" s="195" t="s">
        <v>1138</v>
      </c>
    </row>
    <row r="4993" spans="1:15">
      <c r="A4993" s="7">
        <v>2018</v>
      </c>
      <c r="B4993" s="7" t="s">
        <v>44</v>
      </c>
      <c r="C4993" s="8">
        <f t="shared" si="161"/>
        <v>43249</v>
      </c>
      <c r="D4993" s="7">
        <v>8</v>
      </c>
      <c r="E4993" s="7" t="str">
        <f t="shared" si="160"/>
        <v>S22432498</v>
      </c>
      <c r="F4993" s="4">
        <v>43282</v>
      </c>
      <c r="G4993" s="2" t="s">
        <v>8538</v>
      </c>
      <c r="H4993" s="2" t="s">
        <v>8538</v>
      </c>
      <c r="I4993" s="2" t="s">
        <v>8539</v>
      </c>
      <c r="J4993" s="2" t="s">
        <v>7618</v>
      </c>
      <c r="K4993" s="194" t="s">
        <v>13</v>
      </c>
      <c r="L4993" s="2">
        <v>59</v>
      </c>
      <c r="M4993" s="194">
        <v>72</v>
      </c>
      <c r="N4993" s="2">
        <v>4</v>
      </c>
      <c r="O4993" s="195">
        <v>24</v>
      </c>
    </row>
    <row r="4994" spans="1:15">
      <c r="A4994" s="7">
        <v>2018</v>
      </c>
      <c r="B4994" s="7" t="s">
        <v>44</v>
      </c>
      <c r="C4994" s="8">
        <f t="shared" si="161"/>
        <v>43249</v>
      </c>
      <c r="D4994" s="7">
        <v>9</v>
      </c>
      <c r="E4994" s="7" t="str">
        <f t="shared" si="160"/>
        <v>S22432499</v>
      </c>
      <c r="F4994" s="4">
        <v>43313</v>
      </c>
      <c r="G4994" s="2" t="s">
        <v>8540</v>
      </c>
      <c r="H4994" s="2" t="s">
        <v>8540</v>
      </c>
      <c r="I4994" s="2" t="s">
        <v>8541</v>
      </c>
      <c r="J4994" s="2" t="s">
        <v>1461</v>
      </c>
      <c r="K4994" s="194" t="s">
        <v>13</v>
      </c>
      <c r="L4994" s="2">
        <v>51</v>
      </c>
      <c r="M4994" s="194" t="s">
        <v>1249</v>
      </c>
      <c r="N4994" s="2" t="s">
        <v>472</v>
      </c>
      <c r="O4994" s="195" t="s">
        <v>266</v>
      </c>
    </row>
    <row r="4995" spans="1:15">
      <c r="A4995" s="7">
        <v>2018</v>
      </c>
      <c r="B4995" s="7" t="s">
        <v>44</v>
      </c>
      <c r="C4995" s="8">
        <f t="shared" si="161"/>
        <v>43249</v>
      </c>
      <c r="D4995" s="7">
        <v>10</v>
      </c>
      <c r="E4995" s="7" t="str">
        <f t="shared" si="160"/>
        <v>S224324910</v>
      </c>
      <c r="F4995" s="3" t="s">
        <v>151</v>
      </c>
      <c r="G4995" s="2" t="s">
        <v>8542</v>
      </c>
      <c r="H4995" s="2" t="s">
        <v>8542</v>
      </c>
      <c r="I4995" s="2" t="s">
        <v>8543</v>
      </c>
      <c r="J4995" s="2" t="s">
        <v>871</v>
      </c>
      <c r="K4995" s="194" t="s">
        <v>13</v>
      </c>
      <c r="L4995" s="2">
        <v>48</v>
      </c>
      <c r="M4995" s="194" t="s">
        <v>783</v>
      </c>
      <c r="N4995" s="2" t="s">
        <v>1463</v>
      </c>
      <c r="O4995" s="195" t="s">
        <v>420</v>
      </c>
    </row>
    <row r="4996" spans="1:15">
      <c r="A4996" s="7">
        <v>2018</v>
      </c>
      <c r="B4996" s="7" t="s">
        <v>44</v>
      </c>
      <c r="C4996" s="8">
        <f t="shared" si="161"/>
        <v>43249</v>
      </c>
      <c r="D4996" s="7">
        <v>11</v>
      </c>
      <c r="E4996" s="7" t="str">
        <f t="shared" si="160"/>
        <v>S224324911</v>
      </c>
      <c r="F4996" s="3">
        <v>2019</v>
      </c>
      <c r="G4996" s="2" t="s">
        <v>8544</v>
      </c>
      <c r="H4996" s="2" t="s">
        <v>8544</v>
      </c>
      <c r="I4996" s="2" t="s">
        <v>8545</v>
      </c>
      <c r="J4996" s="2" t="s">
        <v>754</v>
      </c>
      <c r="K4996" s="194" t="s">
        <v>13</v>
      </c>
      <c r="L4996" s="2">
        <v>42</v>
      </c>
      <c r="M4996" s="194" t="s">
        <v>303</v>
      </c>
      <c r="N4996" s="2" t="s">
        <v>787</v>
      </c>
      <c r="O4996" s="195" t="s">
        <v>1952</v>
      </c>
    </row>
    <row r="4997" spans="1:15">
      <c r="A4997" s="7">
        <v>2018</v>
      </c>
      <c r="B4997" s="7" t="s">
        <v>44</v>
      </c>
      <c r="C4997" s="8">
        <f t="shared" si="161"/>
        <v>43249</v>
      </c>
      <c r="D4997" s="7">
        <v>12</v>
      </c>
      <c r="E4997" s="7" t="str">
        <f t="shared" si="160"/>
        <v>S224324912</v>
      </c>
      <c r="F4997" s="3">
        <v>2020</v>
      </c>
      <c r="G4997" s="2" t="s">
        <v>7522</v>
      </c>
      <c r="H4997" s="2" t="s">
        <v>7522</v>
      </c>
      <c r="I4997" s="2" t="s">
        <v>4821</v>
      </c>
      <c r="J4997" s="2" t="s">
        <v>1750</v>
      </c>
      <c r="K4997" s="194" t="s">
        <v>13</v>
      </c>
      <c r="L4997" s="2">
        <v>35</v>
      </c>
      <c r="M4997" s="194" t="s">
        <v>428</v>
      </c>
      <c r="N4997" s="2" t="s">
        <v>484</v>
      </c>
      <c r="O4997" s="195" t="s">
        <v>8546</v>
      </c>
    </row>
    <row r="4998" spans="1:15">
      <c r="A4998" s="7">
        <v>2018</v>
      </c>
      <c r="B4998" s="7" t="s">
        <v>44</v>
      </c>
      <c r="C4998" s="8">
        <f t="shared" si="161"/>
        <v>43249</v>
      </c>
      <c r="D4998" s="7">
        <v>13</v>
      </c>
      <c r="E4998" s="7" t="str">
        <f t="shared" si="160"/>
        <v>S224324913</v>
      </c>
      <c r="F4998" s="3">
        <v>2021</v>
      </c>
      <c r="G4998" s="2" t="s">
        <v>3408</v>
      </c>
      <c r="H4998" s="2" t="s">
        <v>3408</v>
      </c>
      <c r="I4998" s="2" t="s">
        <v>8547</v>
      </c>
      <c r="J4998" s="2" t="s">
        <v>1444</v>
      </c>
      <c r="K4998" s="194" t="s">
        <v>13</v>
      </c>
      <c r="L4998" s="2">
        <v>31</v>
      </c>
      <c r="M4998" s="194" t="s">
        <v>3211</v>
      </c>
      <c r="N4998" s="2" t="s">
        <v>400</v>
      </c>
      <c r="O4998" s="195" t="s">
        <v>7030</v>
      </c>
    </row>
    <row r="4999" spans="1:15" ht="15.75" thickBot="1">
      <c r="A4999" s="7">
        <v>2018</v>
      </c>
      <c r="B4999" s="7" t="s">
        <v>44</v>
      </c>
      <c r="C4999" s="8">
        <f t="shared" si="161"/>
        <v>43249</v>
      </c>
      <c r="D4999" s="7">
        <v>14</v>
      </c>
      <c r="E4999" s="7" t="str">
        <f t="shared" si="160"/>
        <v>S224324914</v>
      </c>
      <c r="F4999" s="5">
        <v>2022</v>
      </c>
      <c r="G4999" s="6" t="s">
        <v>7070</v>
      </c>
      <c r="H4999" s="6" t="s">
        <v>7070</v>
      </c>
      <c r="I4999" s="6" t="s">
        <v>8548</v>
      </c>
      <c r="J4999" s="6" t="s">
        <v>865</v>
      </c>
      <c r="K4999" s="196" t="s">
        <v>13</v>
      </c>
      <c r="L4999" s="6">
        <v>23</v>
      </c>
      <c r="M4999" s="196" t="s">
        <v>1070</v>
      </c>
      <c r="N4999" s="6" t="s">
        <v>433</v>
      </c>
      <c r="O4999" s="197" t="s">
        <v>1363</v>
      </c>
    </row>
    <row r="5000" spans="1:15" ht="16.5" thickTop="1" thickBot="1">
      <c r="A5000" s="7">
        <v>2018</v>
      </c>
      <c r="B5000" s="7" t="s">
        <v>44</v>
      </c>
      <c r="C5000" s="8">
        <f t="shared" si="161"/>
        <v>43249</v>
      </c>
      <c r="D5000" s="7">
        <v>15</v>
      </c>
      <c r="E5000" s="7" t="str">
        <f t="shared" si="160"/>
        <v>S224324915</v>
      </c>
      <c r="F5000" s="1" t="s">
        <v>15</v>
      </c>
    </row>
    <row r="5001" spans="1:15" ht="16.5" thickTop="1" thickBot="1">
      <c r="A5001" s="7">
        <v>2018</v>
      </c>
      <c r="B5001" s="7" t="s">
        <v>44</v>
      </c>
      <c r="C5001" s="8">
        <f t="shared" si="161"/>
        <v>43249</v>
      </c>
      <c r="D5001" s="7">
        <v>16</v>
      </c>
      <c r="E5001" s="7" t="str">
        <f t="shared" si="160"/>
        <v>S224324916</v>
      </c>
      <c r="F5001" s="338" t="s">
        <v>1</v>
      </c>
      <c r="G5001" s="341" t="s">
        <v>2</v>
      </c>
      <c r="H5001" s="342"/>
      <c r="I5001" s="342"/>
      <c r="J5001" s="343"/>
      <c r="K5001" s="344" t="s">
        <v>3</v>
      </c>
      <c r="L5001" s="343"/>
      <c r="M5001" s="344" t="s">
        <v>144</v>
      </c>
      <c r="N5001" s="342"/>
      <c r="O5001" s="342"/>
    </row>
    <row r="5002" spans="1:15" ht="18" customHeight="1" thickBot="1">
      <c r="A5002" s="7">
        <v>2018</v>
      </c>
      <c r="B5002" s="7" t="s">
        <v>44</v>
      </c>
      <c r="C5002" s="8">
        <f t="shared" si="161"/>
        <v>43249</v>
      </c>
      <c r="D5002" s="7">
        <v>17</v>
      </c>
      <c r="E5002" s="7" t="str">
        <f t="shared" si="160"/>
        <v>S224324917</v>
      </c>
      <c r="F5002" s="339"/>
      <c r="G5002" s="345" t="s">
        <v>5</v>
      </c>
      <c r="H5002" s="347" t="s">
        <v>145</v>
      </c>
      <c r="I5002" s="348"/>
      <c r="J5002" s="349"/>
      <c r="K5002" s="350" t="s">
        <v>6</v>
      </c>
      <c r="L5002" s="352" t="s">
        <v>7</v>
      </c>
      <c r="M5002" s="350" t="s">
        <v>8</v>
      </c>
      <c r="N5002" s="354" t="s">
        <v>146</v>
      </c>
      <c r="O5002" s="356" t="s">
        <v>147</v>
      </c>
    </row>
    <row r="5003" spans="1:15" ht="15.75" thickBot="1">
      <c r="A5003" s="7">
        <v>2018</v>
      </c>
      <c r="B5003" s="7" t="s">
        <v>44</v>
      </c>
      <c r="C5003" s="8">
        <f t="shared" si="161"/>
        <v>43249</v>
      </c>
      <c r="D5003" s="7">
        <v>18</v>
      </c>
      <c r="E5003" s="7" t="str">
        <f t="shared" si="160"/>
        <v>S224324918</v>
      </c>
      <c r="F5003" s="340"/>
      <c r="G5003" s="346"/>
      <c r="H5003" s="191" t="s">
        <v>9</v>
      </c>
      <c r="I5003" s="192" t="s">
        <v>18</v>
      </c>
      <c r="J5003" s="193" t="s">
        <v>11</v>
      </c>
      <c r="K5003" s="351"/>
      <c r="L5003" s="353"/>
      <c r="M5003" s="351"/>
      <c r="N5003" s="355"/>
      <c r="O5003" s="357"/>
    </row>
    <row r="5004" spans="1:15">
      <c r="A5004" s="7">
        <v>2018</v>
      </c>
      <c r="B5004" s="7" t="s">
        <v>44</v>
      </c>
      <c r="C5004" s="8">
        <f t="shared" si="161"/>
        <v>43249</v>
      </c>
      <c r="D5004" s="7">
        <v>19</v>
      </c>
      <c r="E5004" s="7" t="str">
        <f t="shared" si="160"/>
        <v>S224324919</v>
      </c>
      <c r="F5004" s="3" t="s">
        <v>16</v>
      </c>
      <c r="G5004" s="2" t="s">
        <v>8549</v>
      </c>
      <c r="H5004" s="2" t="s">
        <v>8549</v>
      </c>
      <c r="I5004" s="2" t="s">
        <v>8550</v>
      </c>
      <c r="J5004" s="2" t="s">
        <v>1645</v>
      </c>
      <c r="K5004" s="194" t="s">
        <v>13</v>
      </c>
      <c r="L5004" s="2">
        <v>59</v>
      </c>
      <c r="M5004" s="194">
        <v>35</v>
      </c>
      <c r="N5004" s="2">
        <v>50</v>
      </c>
      <c r="O5004" s="195">
        <v>15</v>
      </c>
    </row>
    <row r="5005" spans="1:15">
      <c r="A5005" s="7">
        <v>2018</v>
      </c>
      <c r="B5005" s="7" t="s">
        <v>44</v>
      </c>
      <c r="C5005" s="8">
        <f t="shared" si="161"/>
        <v>43249</v>
      </c>
      <c r="D5005" s="7">
        <v>20</v>
      </c>
      <c r="E5005" s="7" t="str">
        <f t="shared" si="160"/>
        <v>S224324920</v>
      </c>
      <c r="F5005" s="4">
        <v>43221</v>
      </c>
      <c r="G5005" s="2" t="s">
        <v>8551</v>
      </c>
      <c r="H5005" s="2" t="s">
        <v>8551</v>
      </c>
      <c r="I5005" s="2" t="s">
        <v>8552</v>
      </c>
      <c r="J5005" s="2" t="s">
        <v>1444</v>
      </c>
      <c r="K5005" s="194" t="s">
        <v>13</v>
      </c>
      <c r="L5005" s="2">
        <v>52</v>
      </c>
      <c r="M5005" s="194" t="s">
        <v>455</v>
      </c>
      <c r="N5005" s="2" t="s">
        <v>312</v>
      </c>
      <c r="O5005" s="195" t="s">
        <v>455</v>
      </c>
    </row>
    <row r="5006" spans="1:15">
      <c r="A5006" s="7">
        <v>2018</v>
      </c>
      <c r="B5006" s="7" t="s">
        <v>44</v>
      </c>
      <c r="C5006" s="8">
        <f t="shared" si="161"/>
        <v>43249</v>
      </c>
      <c r="D5006" s="7">
        <v>21</v>
      </c>
      <c r="E5006" s="7" t="str">
        <f t="shared" si="160"/>
        <v>S224324921</v>
      </c>
      <c r="F5006" s="4">
        <v>43252</v>
      </c>
      <c r="G5006" s="2" t="s">
        <v>8553</v>
      </c>
      <c r="H5006" s="2" t="s">
        <v>8553</v>
      </c>
      <c r="I5006" s="2" t="s">
        <v>8554</v>
      </c>
      <c r="J5006" s="2" t="s">
        <v>8555</v>
      </c>
      <c r="K5006" s="194" t="s">
        <v>13</v>
      </c>
      <c r="L5006" s="2">
        <v>48</v>
      </c>
      <c r="M5006" s="194" t="s">
        <v>3618</v>
      </c>
      <c r="N5006" s="2">
        <v>0</v>
      </c>
      <c r="O5006" s="195" t="s">
        <v>257</v>
      </c>
    </row>
    <row r="5007" spans="1:15">
      <c r="A5007" s="7">
        <v>2018</v>
      </c>
      <c r="B5007" s="7" t="s">
        <v>44</v>
      </c>
      <c r="C5007" s="8">
        <f t="shared" si="161"/>
        <v>43249</v>
      </c>
      <c r="D5007" s="7">
        <v>22</v>
      </c>
      <c r="E5007" s="7" t="str">
        <f t="shared" si="160"/>
        <v>S224324922</v>
      </c>
      <c r="F5007" s="4">
        <v>43282</v>
      </c>
      <c r="G5007" s="2" t="s">
        <v>8556</v>
      </c>
      <c r="H5007" s="2" t="s">
        <v>8556</v>
      </c>
      <c r="I5007" s="2" t="s">
        <v>8557</v>
      </c>
      <c r="J5007" s="2" t="s">
        <v>1619</v>
      </c>
      <c r="K5007" s="194" t="s">
        <v>13</v>
      </c>
      <c r="L5007" s="2">
        <v>46</v>
      </c>
      <c r="M5007" s="194" t="s">
        <v>550</v>
      </c>
      <c r="N5007" s="2">
        <v>0</v>
      </c>
      <c r="O5007" s="195" t="s">
        <v>551</v>
      </c>
    </row>
    <row r="5008" spans="1:15">
      <c r="A5008" s="7">
        <v>2018</v>
      </c>
      <c r="B5008" s="7" t="s">
        <v>44</v>
      </c>
      <c r="C5008" s="8">
        <f t="shared" si="161"/>
        <v>43249</v>
      </c>
      <c r="D5008" s="7">
        <v>23</v>
      </c>
      <c r="E5008" s="7" t="str">
        <f t="shared" si="160"/>
        <v>S224324923</v>
      </c>
      <c r="F5008" s="4">
        <v>43313</v>
      </c>
      <c r="G5008" s="2" t="s">
        <v>8558</v>
      </c>
      <c r="H5008" s="2" t="s">
        <v>8558</v>
      </c>
      <c r="I5008" s="2" t="s">
        <v>8559</v>
      </c>
      <c r="J5008" s="2" t="s">
        <v>6612</v>
      </c>
      <c r="K5008" s="194" t="s">
        <v>13</v>
      </c>
      <c r="L5008" s="2">
        <v>42</v>
      </c>
      <c r="M5008" s="194" t="s">
        <v>1173</v>
      </c>
      <c r="N5008" s="2" t="s">
        <v>506</v>
      </c>
      <c r="O5008" s="195" t="s">
        <v>301</v>
      </c>
    </row>
    <row r="5009" spans="1:15">
      <c r="A5009" s="7">
        <v>2018</v>
      </c>
      <c r="B5009" s="7" t="s">
        <v>44</v>
      </c>
      <c r="C5009" s="8">
        <f t="shared" si="161"/>
        <v>43249</v>
      </c>
      <c r="D5009" s="7">
        <v>24</v>
      </c>
      <c r="E5009" s="7" t="str">
        <f t="shared" si="160"/>
        <v>S224324924</v>
      </c>
      <c r="F5009" s="3" t="s">
        <v>151</v>
      </c>
      <c r="G5009" s="2" t="s">
        <v>8560</v>
      </c>
      <c r="H5009" s="2" t="s">
        <v>8560</v>
      </c>
      <c r="I5009" s="2" t="s">
        <v>8561</v>
      </c>
      <c r="J5009" s="2" t="s">
        <v>5738</v>
      </c>
      <c r="K5009" s="194" t="s">
        <v>13</v>
      </c>
      <c r="L5009" s="2">
        <v>41</v>
      </c>
      <c r="M5009" s="194" t="s">
        <v>731</v>
      </c>
      <c r="N5009" s="2" t="s">
        <v>729</v>
      </c>
      <c r="O5009" s="195" t="s">
        <v>730</v>
      </c>
    </row>
    <row r="5010" spans="1:15">
      <c r="A5010" s="7">
        <v>2018</v>
      </c>
      <c r="B5010" s="7" t="s">
        <v>44</v>
      </c>
      <c r="C5010" s="8">
        <f t="shared" si="161"/>
        <v>43249</v>
      </c>
      <c r="D5010" s="7">
        <v>25</v>
      </c>
      <c r="E5010" s="7" t="str">
        <f t="shared" si="160"/>
        <v>S224324925</v>
      </c>
      <c r="F5010" s="3">
        <v>2019</v>
      </c>
      <c r="G5010" s="2" t="s">
        <v>8562</v>
      </c>
      <c r="H5010" s="2" t="s">
        <v>8562</v>
      </c>
      <c r="I5010" s="2" t="s">
        <v>8563</v>
      </c>
      <c r="J5010" s="2" t="s">
        <v>8564</v>
      </c>
      <c r="K5010" s="194" t="s">
        <v>13</v>
      </c>
      <c r="L5010" s="2">
        <v>36</v>
      </c>
      <c r="M5010" s="194" t="s">
        <v>585</v>
      </c>
      <c r="N5010" s="2" t="s">
        <v>1501</v>
      </c>
      <c r="O5010" s="195" t="s">
        <v>1180</v>
      </c>
    </row>
    <row r="5011" spans="1:15">
      <c r="A5011" s="7">
        <v>2018</v>
      </c>
      <c r="B5011" s="7" t="s">
        <v>44</v>
      </c>
      <c r="C5011" s="8">
        <f t="shared" si="161"/>
        <v>43249</v>
      </c>
      <c r="D5011" s="7">
        <v>26</v>
      </c>
      <c r="E5011" s="7" t="str">
        <f t="shared" si="160"/>
        <v>S224324926</v>
      </c>
      <c r="F5011" s="3">
        <v>2020</v>
      </c>
      <c r="G5011" s="2" t="s">
        <v>8565</v>
      </c>
      <c r="H5011" s="2" t="s">
        <v>8565</v>
      </c>
      <c r="I5011" s="2" t="s">
        <v>1851</v>
      </c>
      <c r="J5011" s="2" t="s">
        <v>8566</v>
      </c>
      <c r="K5011" s="194" t="s">
        <v>13</v>
      </c>
      <c r="L5011" s="2">
        <v>32</v>
      </c>
      <c r="M5011" s="194" t="s">
        <v>787</v>
      </c>
      <c r="N5011" s="2" t="s">
        <v>601</v>
      </c>
      <c r="O5011" s="195" t="s">
        <v>580</v>
      </c>
    </row>
    <row r="5012" spans="1:15">
      <c r="A5012" s="7">
        <v>2018</v>
      </c>
      <c r="B5012" s="7" t="s">
        <v>44</v>
      </c>
      <c r="C5012" s="8">
        <f t="shared" si="161"/>
        <v>43249</v>
      </c>
      <c r="D5012" s="7">
        <v>27</v>
      </c>
      <c r="E5012" s="7" t="str">
        <f t="shared" si="160"/>
        <v>S224324927</v>
      </c>
      <c r="F5012" s="3">
        <v>2021</v>
      </c>
      <c r="G5012" s="2" t="s">
        <v>8567</v>
      </c>
      <c r="H5012" s="2" t="s">
        <v>8567</v>
      </c>
      <c r="I5012" s="2" t="s">
        <v>8568</v>
      </c>
      <c r="J5012" s="2" t="s">
        <v>3806</v>
      </c>
      <c r="K5012" s="194" t="s">
        <v>13</v>
      </c>
      <c r="L5012" s="2">
        <v>31</v>
      </c>
      <c r="M5012" s="194">
        <v>8</v>
      </c>
      <c r="N5012" s="2">
        <v>36</v>
      </c>
      <c r="O5012" s="195">
        <v>56</v>
      </c>
    </row>
    <row r="5013" spans="1:15" ht="15.75" thickBot="1">
      <c r="A5013" s="7">
        <v>2018</v>
      </c>
      <c r="B5013" s="7" t="s">
        <v>44</v>
      </c>
      <c r="C5013" s="8">
        <f t="shared" si="161"/>
        <v>43249</v>
      </c>
      <c r="D5013" s="7">
        <v>28</v>
      </c>
      <c r="E5013" s="7" t="str">
        <f t="shared" si="160"/>
        <v>S224324928</v>
      </c>
      <c r="F5013" s="5">
        <v>2022</v>
      </c>
      <c r="G5013" s="6" t="s">
        <v>8569</v>
      </c>
      <c r="H5013" s="6" t="s">
        <v>8569</v>
      </c>
      <c r="I5013" s="6" t="s">
        <v>8570</v>
      </c>
      <c r="J5013" s="6" t="s">
        <v>852</v>
      </c>
      <c r="K5013" s="196" t="s">
        <v>13</v>
      </c>
      <c r="L5013" s="6">
        <v>26</v>
      </c>
      <c r="M5013" s="196" t="s">
        <v>1229</v>
      </c>
      <c r="N5013" s="6" t="s">
        <v>484</v>
      </c>
      <c r="O5013" s="197" t="s">
        <v>1153</v>
      </c>
    </row>
    <row r="5014" spans="1:15" ht="16.5" thickTop="1" thickBot="1">
      <c r="A5014" s="7">
        <v>2018</v>
      </c>
      <c r="B5014" s="7" t="s">
        <v>43</v>
      </c>
      <c r="C5014" s="8">
        <f>C5013+7</f>
        <v>43256</v>
      </c>
      <c r="D5014" s="7">
        <v>1</v>
      </c>
      <c r="E5014" s="7" t="str">
        <f t="shared" si="160"/>
        <v>S23432561</v>
      </c>
      <c r="F5014" s="1" t="s">
        <v>0</v>
      </c>
    </row>
    <row r="5015" spans="1:15" ht="16.5" thickTop="1" thickBot="1">
      <c r="A5015" s="7">
        <v>2018</v>
      </c>
      <c r="B5015" s="7" t="s">
        <v>43</v>
      </c>
      <c r="C5015" s="8">
        <f>C5014</f>
        <v>43256</v>
      </c>
      <c r="D5015" s="7">
        <v>2</v>
      </c>
      <c r="E5015" s="7" t="str">
        <f t="shared" si="160"/>
        <v>S23432562</v>
      </c>
      <c r="F5015" s="338" t="s">
        <v>1</v>
      </c>
      <c r="G5015" s="341" t="s">
        <v>2</v>
      </c>
      <c r="H5015" s="342"/>
      <c r="I5015" s="342"/>
      <c r="J5015" s="343"/>
      <c r="K5015" s="344" t="s">
        <v>3</v>
      </c>
      <c r="L5015" s="343"/>
      <c r="M5015" s="344" t="s">
        <v>144</v>
      </c>
      <c r="N5015" s="342"/>
      <c r="O5015" s="342"/>
    </row>
    <row r="5016" spans="1:15" ht="18" customHeight="1" thickBot="1">
      <c r="A5016" s="7">
        <v>2018</v>
      </c>
      <c r="B5016" s="7" t="s">
        <v>43</v>
      </c>
      <c r="C5016" s="8">
        <f t="shared" ref="C5016:C5041" si="162">C5015</f>
        <v>43256</v>
      </c>
      <c r="D5016" s="7">
        <v>3</v>
      </c>
      <c r="E5016" s="7" t="str">
        <f t="shared" si="160"/>
        <v>S23432563</v>
      </c>
      <c r="F5016" s="339"/>
      <c r="G5016" s="345" t="s">
        <v>5</v>
      </c>
      <c r="H5016" s="347" t="s">
        <v>145</v>
      </c>
      <c r="I5016" s="348"/>
      <c r="J5016" s="349"/>
      <c r="K5016" s="350" t="s">
        <v>6</v>
      </c>
      <c r="L5016" s="352" t="s">
        <v>7</v>
      </c>
      <c r="M5016" s="350" t="s">
        <v>8</v>
      </c>
      <c r="N5016" s="354" t="s">
        <v>146</v>
      </c>
      <c r="O5016" s="356" t="s">
        <v>147</v>
      </c>
    </row>
    <row r="5017" spans="1:15" ht="15.75" thickBot="1">
      <c r="A5017" s="7">
        <v>2018</v>
      </c>
      <c r="B5017" s="7" t="s">
        <v>43</v>
      </c>
      <c r="C5017" s="8">
        <f t="shared" si="162"/>
        <v>43256</v>
      </c>
      <c r="D5017" s="7">
        <v>4</v>
      </c>
      <c r="E5017" s="7" t="str">
        <f t="shared" si="160"/>
        <v>S23432564</v>
      </c>
      <c r="F5017" s="340"/>
      <c r="G5017" s="346"/>
      <c r="H5017" s="191" t="s">
        <v>9</v>
      </c>
      <c r="I5017" s="192" t="s">
        <v>18</v>
      </c>
      <c r="J5017" s="193" t="s">
        <v>11</v>
      </c>
      <c r="K5017" s="351"/>
      <c r="L5017" s="353"/>
      <c r="M5017" s="351"/>
      <c r="N5017" s="355"/>
      <c r="O5017" s="357"/>
    </row>
    <row r="5018" spans="1:15">
      <c r="A5018" s="7">
        <v>2018</v>
      </c>
      <c r="B5018" s="7" t="s">
        <v>43</v>
      </c>
      <c r="C5018" s="8">
        <f t="shared" si="162"/>
        <v>43256</v>
      </c>
      <c r="D5018" s="7">
        <v>5</v>
      </c>
      <c r="E5018" s="7" t="str">
        <f t="shared" si="160"/>
        <v>S23432565</v>
      </c>
      <c r="F5018" s="3" t="s">
        <v>12</v>
      </c>
      <c r="G5018" s="2">
        <v>-30</v>
      </c>
      <c r="H5018" s="2" t="s">
        <v>8571</v>
      </c>
      <c r="I5018" s="2" t="s">
        <v>8572</v>
      </c>
      <c r="J5018" s="2" t="s">
        <v>325</v>
      </c>
      <c r="K5018" s="194" t="s">
        <v>17</v>
      </c>
      <c r="L5018" s="2">
        <v>54</v>
      </c>
      <c r="M5018" s="194" t="s">
        <v>314</v>
      </c>
      <c r="N5018" s="2" t="s">
        <v>671</v>
      </c>
      <c r="O5018" s="195" t="s">
        <v>1023</v>
      </c>
    </row>
    <row r="5019" spans="1:15">
      <c r="A5019" s="7">
        <v>2018</v>
      </c>
      <c r="B5019" s="7" t="s">
        <v>43</v>
      </c>
      <c r="C5019" s="8">
        <f t="shared" si="162"/>
        <v>43256</v>
      </c>
      <c r="D5019" s="7">
        <v>6</v>
      </c>
      <c r="E5019" s="7" t="str">
        <f t="shared" si="160"/>
        <v>S23432566</v>
      </c>
      <c r="F5019" s="4">
        <v>43252</v>
      </c>
      <c r="G5019" s="2">
        <v>380</v>
      </c>
      <c r="H5019" s="2" t="s">
        <v>8573</v>
      </c>
      <c r="I5019" s="2" t="s">
        <v>8574</v>
      </c>
      <c r="J5019" s="2" t="s">
        <v>2395</v>
      </c>
      <c r="K5019" s="194" t="s">
        <v>17</v>
      </c>
      <c r="L5019" s="2">
        <v>66</v>
      </c>
      <c r="M5019" s="194">
        <v>10</v>
      </c>
      <c r="N5019" s="2">
        <v>0</v>
      </c>
      <c r="O5019" s="195">
        <v>90</v>
      </c>
    </row>
    <row r="5020" spans="1:15">
      <c r="A5020" s="7">
        <v>2018</v>
      </c>
      <c r="B5020" s="7" t="s">
        <v>43</v>
      </c>
      <c r="C5020" s="8">
        <f t="shared" si="162"/>
        <v>43256</v>
      </c>
      <c r="D5020" s="7">
        <v>7</v>
      </c>
      <c r="E5020" s="7" t="str">
        <f t="shared" si="160"/>
        <v>S23432567</v>
      </c>
      <c r="F5020" s="4">
        <v>43282</v>
      </c>
      <c r="G5020" s="2">
        <v>333</v>
      </c>
      <c r="H5020" s="2" t="s">
        <v>8575</v>
      </c>
      <c r="I5020" s="2" t="s">
        <v>8576</v>
      </c>
      <c r="J5020" s="2" t="s">
        <v>2455</v>
      </c>
      <c r="K5020" s="194" t="s">
        <v>17</v>
      </c>
      <c r="L5020" s="2">
        <v>63</v>
      </c>
      <c r="M5020" s="194" t="s">
        <v>518</v>
      </c>
      <c r="N5020" s="2" t="s">
        <v>518</v>
      </c>
      <c r="O5020" s="195" t="s">
        <v>5480</v>
      </c>
    </row>
    <row r="5021" spans="1:15">
      <c r="A5021" s="7">
        <v>2018</v>
      </c>
      <c r="B5021" s="7" t="s">
        <v>43</v>
      </c>
      <c r="C5021" s="8">
        <f t="shared" si="162"/>
        <v>43256</v>
      </c>
      <c r="D5021" s="7">
        <v>8</v>
      </c>
      <c r="E5021" s="7" t="str">
        <f t="shared" si="160"/>
        <v>S23432568</v>
      </c>
      <c r="F5021" s="4">
        <v>43313</v>
      </c>
      <c r="G5021" s="2">
        <v>315</v>
      </c>
      <c r="H5021" s="2" t="s">
        <v>8577</v>
      </c>
      <c r="I5021" s="2" t="s">
        <v>8578</v>
      </c>
      <c r="J5021" s="2" t="s">
        <v>1578</v>
      </c>
      <c r="K5021" s="194" t="s">
        <v>17</v>
      </c>
      <c r="L5021" s="2">
        <v>56</v>
      </c>
      <c r="M5021" s="194" t="s">
        <v>800</v>
      </c>
      <c r="N5021" s="2">
        <v>0</v>
      </c>
      <c r="O5021" s="195" t="s">
        <v>2951</v>
      </c>
    </row>
    <row r="5022" spans="1:15">
      <c r="A5022" s="7">
        <v>2018</v>
      </c>
      <c r="B5022" s="7" t="s">
        <v>43</v>
      </c>
      <c r="C5022" s="8">
        <f t="shared" si="162"/>
        <v>43256</v>
      </c>
      <c r="D5022" s="7">
        <v>9</v>
      </c>
      <c r="E5022" s="7" t="str">
        <f t="shared" si="160"/>
        <v>S23432569</v>
      </c>
      <c r="F5022" s="4">
        <v>43344</v>
      </c>
      <c r="G5022" s="2">
        <v>295</v>
      </c>
      <c r="H5022" s="2" t="s">
        <v>8579</v>
      </c>
      <c r="I5022" s="2" t="s">
        <v>8580</v>
      </c>
      <c r="J5022" s="2" t="s">
        <v>1990</v>
      </c>
      <c r="K5022" s="194" t="s">
        <v>17</v>
      </c>
      <c r="L5022" s="2">
        <v>49</v>
      </c>
      <c r="M5022" s="194" t="s">
        <v>800</v>
      </c>
      <c r="N5022" s="2">
        <v>0</v>
      </c>
      <c r="O5022" s="195" t="s">
        <v>2951</v>
      </c>
    </row>
    <row r="5023" spans="1:15">
      <c r="A5023" s="7">
        <v>2018</v>
      </c>
      <c r="B5023" s="7" t="s">
        <v>43</v>
      </c>
      <c r="C5023" s="8">
        <f t="shared" si="162"/>
        <v>43256</v>
      </c>
      <c r="D5023" s="7">
        <v>10</v>
      </c>
      <c r="E5023" s="7" t="str">
        <f t="shared" si="160"/>
        <v>S234325610</v>
      </c>
      <c r="F5023" s="3" t="s">
        <v>151</v>
      </c>
      <c r="G5023" s="2">
        <v>245</v>
      </c>
      <c r="H5023" s="2" t="s">
        <v>8581</v>
      </c>
      <c r="I5023" s="2" t="s">
        <v>8582</v>
      </c>
      <c r="J5023" s="2" t="s">
        <v>1407</v>
      </c>
      <c r="K5023" s="194" t="s">
        <v>17</v>
      </c>
      <c r="L5023" s="2">
        <v>48</v>
      </c>
      <c r="M5023" s="194" t="s">
        <v>1173</v>
      </c>
      <c r="N5023" s="2" t="s">
        <v>506</v>
      </c>
      <c r="O5023" s="195" t="s">
        <v>301</v>
      </c>
    </row>
    <row r="5024" spans="1:15">
      <c r="A5024" s="7">
        <v>2018</v>
      </c>
      <c r="B5024" s="7" t="s">
        <v>43</v>
      </c>
      <c r="C5024" s="8">
        <f t="shared" si="162"/>
        <v>43256</v>
      </c>
      <c r="D5024" s="7">
        <v>11</v>
      </c>
      <c r="E5024" s="7" t="str">
        <f t="shared" si="160"/>
        <v>S234325611</v>
      </c>
      <c r="F5024" s="3">
        <v>2019</v>
      </c>
      <c r="G5024" s="2">
        <v>218</v>
      </c>
      <c r="H5024" s="2" t="s">
        <v>8583</v>
      </c>
      <c r="I5024" s="2" t="s">
        <v>8584</v>
      </c>
      <c r="J5024" s="2" t="s">
        <v>2946</v>
      </c>
      <c r="K5024" s="194" t="s">
        <v>17</v>
      </c>
      <c r="L5024" s="2">
        <v>41</v>
      </c>
      <c r="M5024" s="194" t="s">
        <v>852</v>
      </c>
      <c r="N5024" s="2" t="s">
        <v>8585</v>
      </c>
      <c r="O5024" s="195">
        <v>60</v>
      </c>
    </row>
    <row r="5025" spans="1:15">
      <c r="A5025" s="7">
        <v>2018</v>
      </c>
      <c r="B5025" s="7" t="s">
        <v>43</v>
      </c>
      <c r="C5025" s="8">
        <f t="shared" si="162"/>
        <v>43256</v>
      </c>
      <c r="D5025" s="7">
        <v>12</v>
      </c>
      <c r="E5025" s="7" t="str">
        <f t="shared" si="160"/>
        <v>S234325612</v>
      </c>
      <c r="F5025" s="3">
        <v>2020</v>
      </c>
      <c r="G5025" s="2">
        <v>170</v>
      </c>
      <c r="H5025" s="2" t="s">
        <v>3239</v>
      </c>
      <c r="I5025" s="2" t="s">
        <v>3053</v>
      </c>
      <c r="J5025" s="2" t="s">
        <v>595</v>
      </c>
      <c r="K5025" s="194" t="s">
        <v>17</v>
      </c>
      <c r="L5025" s="2">
        <v>38</v>
      </c>
      <c r="M5025" s="194" t="s">
        <v>4257</v>
      </c>
      <c r="N5025" s="2" t="s">
        <v>1363</v>
      </c>
      <c r="O5025" s="195" t="s">
        <v>4912</v>
      </c>
    </row>
    <row r="5026" spans="1:15">
      <c r="A5026" s="7">
        <v>2018</v>
      </c>
      <c r="B5026" s="7" t="s">
        <v>43</v>
      </c>
      <c r="C5026" s="8">
        <f t="shared" si="162"/>
        <v>43256</v>
      </c>
      <c r="D5026" s="7">
        <v>13</v>
      </c>
      <c r="E5026" s="7" t="str">
        <f t="shared" si="160"/>
        <v>S234325613</v>
      </c>
      <c r="F5026" s="3">
        <v>2021</v>
      </c>
      <c r="G5026" s="2">
        <v>155</v>
      </c>
      <c r="H5026" s="2" t="s">
        <v>8586</v>
      </c>
      <c r="I5026" s="2" t="s">
        <v>8587</v>
      </c>
      <c r="J5026" s="2">
        <v>3</v>
      </c>
      <c r="K5026" s="194" t="s">
        <v>17</v>
      </c>
      <c r="L5026" s="2">
        <v>34</v>
      </c>
      <c r="M5026" s="194" t="s">
        <v>792</v>
      </c>
      <c r="N5026" s="2" t="s">
        <v>697</v>
      </c>
      <c r="O5026" s="195" t="s">
        <v>632</v>
      </c>
    </row>
    <row r="5027" spans="1:15" ht="15.75" thickBot="1">
      <c r="A5027" s="7">
        <v>2018</v>
      </c>
      <c r="B5027" s="7" t="s">
        <v>43</v>
      </c>
      <c r="C5027" s="8">
        <f t="shared" si="162"/>
        <v>43256</v>
      </c>
      <c r="D5027" s="7">
        <v>14</v>
      </c>
      <c r="E5027" s="7" t="str">
        <f t="shared" si="160"/>
        <v>S234325614</v>
      </c>
      <c r="F5027" s="5">
        <v>2022</v>
      </c>
      <c r="G5027" s="6">
        <v>150</v>
      </c>
      <c r="H5027" s="6">
        <v>155</v>
      </c>
      <c r="I5027" s="6" t="s">
        <v>5506</v>
      </c>
      <c r="J5027" s="6" t="s">
        <v>3961</v>
      </c>
      <c r="K5027" s="196" t="s">
        <v>17</v>
      </c>
      <c r="L5027" s="6">
        <v>25</v>
      </c>
      <c r="M5027" s="196" t="s">
        <v>681</v>
      </c>
      <c r="N5027" s="6" t="s">
        <v>1019</v>
      </c>
      <c r="O5027" s="197" t="s">
        <v>768</v>
      </c>
    </row>
    <row r="5028" spans="1:15" ht="16.5" thickTop="1" thickBot="1">
      <c r="A5028" s="7">
        <v>2018</v>
      </c>
      <c r="B5028" s="7" t="s">
        <v>43</v>
      </c>
      <c r="C5028" s="8">
        <f t="shared" si="162"/>
        <v>43256</v>
      </c>
      <c r="D5028" s="7">
        <v>15</v>
      </c>
      <c r="E5028" s="7" t="str">
        <f t="shared" si="160"/>
        <v>S234325615</v>
      </c>
      <c r="F5028" s="1" t="s">
        <v>15</v>
      </c>
    </row>
    <row r="5029" spans="1:15" ht="16.5" thickTop="1" thickBot="1">
      <c r="A5029" s="7">
        <v>2018</v>
      </c>
      <c r="B5029" s="7" t="s">
        <v>43</v>
      </c>
      <c r="C5029" s="8">
        <f t="shared" si="162"/>
        <v>43256</v>
      </c>
      <c r="D5029" s="7">
        <v>16</v>
      </c>
      <c r="E5029" s="7" t="str">
        <f t="shared" si="160"/>
        <v>S234325616</v>
      </c>
      <c r="F5029" s="338" t="s">
        <v>1</v>
      </c>
      <c r="G5029" s="341" t="s">
        <v>2</v>
      </c>
      <c r="H5029" s="342"/>
      <c r="I5029" s="342"/>
      <c r="J5029" s="343"/>
      <c r="K5029" s="344" t="s">
        <v>3</v>
      </c>
      <c r="L5029" s="343"/>
      <c r="M5029" s="344" t="s">
        <v>144</v>
      </c>
      <c r="N5029" s="342"/>
      <c r="O5029" s="342"/>
    </row>
    <row r="5030" spans="1:15" ht="18" customHeight="1" thickBot="1">
      <c r="A5030" s="7">
        <v>2018</v>
      </c>
      <c r="B5030" s="7" t="s">
        <v>43</v>
      </c>
      <c r="C5030" s="8">
        <f t="shared" si="162"/>
        <v>43256</v>
      </c>
      <c r="D5030" s="7">
        <v>17</v>
      </c>
      <c r="E5030" s="7" t="str">
        <f t="shared" si="160"/>
        <v>S234325617</v>
      </c>
      <c r="F5030" s="339"/>
      <c r="G5030" s="345" t="s">
        <v>5</v>
      </c>
      <c r="H5030" s="347" t="s">
        <v>145</v>
      </c>
      <c r="I5030" s="348"/>
      <c r="J5030" s="349"/>
      <c r="K5030" s="350" t="s">
        <v>6</v>
      </c>
      <c r="L5030" s="352" t="s">
        <v>7</v>
      </c>
      <c r="M5030" s="350" t="s">
        <v>8</v>
      </c>
      <c r="N5030" s="354" t="s">
        <v>146</v>
      </c>
      <c r="O5030" s="356" t="s">
        <v>147</v>
      </c>
    </row>
    <row r="5031" spans="1:15" ht="15.75" thickBot="1">
      <c r="A5031" s="7">
        <v>2018</v>
      </c>
      <c r="B5031" s="7" t="s">
        <v>43</v>
      </c>
      <c r="C5031" s="8">
        <f t="shared" si="162"/>
        <v>43256</v>
      </c>
      <c r="D5031" s="7">
        <v>18</v>
      </c>
      <c r="E5031" s="7" t="str">
        <f t="shared" si="160"/>
        <v>S234325618</v>
      </c>
      <c r="F5031" s="340"/>
      <c r="G5031" s="346"/>
      <c r="H5031" s="191" t="s">
        <v>9</v>
      </c>
      <c r="I5031" s="192" t="s">
        <v>18</v>
      </c>
      <c r="J5031" s="193" t="s">
        <v>11</v>
      </c>
      <c r="K5031" s="351"/>
      <c r="L5031" s="353"/>
      <c r="M5031" s="351"/>
      <c r="N5031" s="355"/>
      <c r="O5031" s="357"/>
    </row>
    <row r="5032" spans="1:15">
      <c r="A5032" s="7">
        <v>2018</v>
      </c>
      <c r="B5032" s="7" t="s">
        <v>43</v>
      </c>
      <c r="C5032" s="8">
        <f t="shared" si="162"/>
        <v>43256</v>
      </c>
      <c r="D5032" s="7">
        <v>19</v>
      </c>
      <c r="E5032" s="7" t="str">
        <f t="shared" si="160"/>
        <v>S234325619</v>
      </c>
      <c r="F5032" s="3" t="s">
        <v>16</v>
      </c>
      <c r="G5032" s="2">
        <v>30</v>
      </c>
      <c r="H5032" s="2" t="s">
        <v>8588</v>
      </c>
      <c r="I5032" s="2" t="s">
        <v>8589</v>
      </c>
      <c r="J5032" s="2" t="s">
        <v>1895</v>
      </c>
      <c r="K5032" s="194" t="s">
        <v>17</v>
      </c>
      <c r="L5032" s="2">
        <v>53</v>
      </c>
      <c r="M5032" s="194" t="s">
        <v>550</v>
      </c>
      <c r="N5032" s="2" t="s">
        <v>2055</v>
      </c>
      <c r="O5032" s="195" t="s">
        <v>410</v>
      </c>
    </row>
    <row r="5033" spans="1:15">
      <c r="A5033" s="7">
        <v>2018</v>
      </c>
      <c r="B5033" s="7" t="s">
        <v>43</v>
      </c>
      <c r="C5033" s="8">
        <f t="shared" si="162"/>
        <v>43256</v>
      </c>
      <c r="D5033" s="7">
        <v>20</v>
      </c>
      <c r="E5033" s="7" t="str">
        <f t="shared" si="160"/>
        <v>S234325620</v>
      </c>
      <c r="F5033" s="4">
        <v>43252</v>
      </c>
      <c r="G5033" s="2">
        <v>380</v>
      </c>
      <c r="H5033" s="2" t="s">
        <v>8590</v>
      </c>
      <c r="I5033" s="2" t="s">
        <v>8591</v>
      </c>
      <c r="J5033" s="2" t="s">
        <v>1743</v>
      </c>
      <c r="K5033" s="194" t="s">
        <v>17</v>
      </c>
      <c r="L5033" s="2">
        <v>51</v>
      </c>
      <c r="M5033" s="194" t="s">
        <v>984</v>
      </c>
      <c r="N5033" s="2">
        <v>0</v>
      </c>
      <c r="O5033" s="195" t="s">
        <v>2560</v>
      </c>
    </row>
    <row r="5034" spans="1:15">
      <c r="A5034" s="7">
        <v>2018</v>
      </c>
      <c r="B5034" s="7" t="s">
        <v>43</v>
      </c>
      <c r="C5034" s="8">
        <f t="shared" si="162"/>
        <v>43256</v>
      </c>
      <c r="D5034" s="7">
        <v>21</v>
      </c>
      <c r="E5034" s="7" t="str">
        <f t="shared" si="160"/>
        <v>S234325621</v>
      </c>
      <c r="F5034" s="4">
        <v>43282</v>
      </c>
      <c r="G5034" s="2">
        <v>366</v>
      </c>
      <c r="H5034" s="2" t="s">
        <v>1709</v>
      </c>
      <c r="I5034" s="2" t="s">
        <v>8592</v>
      </c>
      <c r="J5034" s="2" t="s">
        <v>8593</v>
      </c>
      <c r="K5034" s="194" t="s">
        <v>17</v>
      </c>
      <c r="L5034" s="2">
        <v>48</v>
      </c>
      <c r="M5034" s="194" t="s">
        <v>729</v>
      </c>
      <c r="N5034" s="2">
        <v>0</v>
      </c>
      <c r="O5034" s="195" t="s">
        <v>1714</v>
      </c>
    </row>
    <row r="5035" spans="1:15">
      <c r="A5035" s="7">
        <v>2018</v>
      </c>
      <c r="B5035" s="7" t="s">
        <v>43</v>
      </c>
      <c r="C5035" s="8">
        <f t="shared" si="162"/>
        <v>43256</v>
      </c>
      <c r="D5035" s="7">
        <v>22</v>
      </c>
      <c r="E5035" s="7" t="str">
        <f t="shared" si="160"/>
        <v>S234325622</v>
      </c>
      <c r="F5035" s="4">
        <v>43313</v>
      </c>
      <c r="G5035" s="2">
        <v>348</v>
      </c>
      <c r="H5035" s="2" t="s">
        <v>8594</v>
      </c>
      <c r="I5035" s="2" t="s">
        <v>8595</v>
      </c>
      <c r="J5035" s="2" t="s">
        <v>3222</v>
      </c>
      <c r="K5035" s="194" t="s">
        <v>17</v>
      </c>
      <c r="L5035" s="2">
        <v>42</v>
      </c>
      <c r="M5035" s="194" t="s">
        <v>735</v>
      </c>
      <c r="N5035" s="2" t="s">
        <v>518</v>
      </c>
      <c r="O5035" s="195" t="s">
        <v>2984</v>
      </c>
    </row>
    <row r="5036" spans="1:15">
      <c r="A5036" s="7">
        <v>2018</v>
      </c>
      <c r="B5036" s="7" t="s">
        <v>43</v>
      </c>
      <c r="C5036" s="8">
        <f t="shared" si="162"/>
        <v>43256</v>
      </c>
      <c r="D5036" s="7">
        <v>23</v>
      </c>
      <c r="E5036" s="7" t="str">
        <f t="shared" si="160"/>
        <v>S234325623</v>
      </c>
      <c r="F5036" s="4">
        <v>43344</v>
      </c>
      <c r="G5036" s="2">
        <v>328</v>
      </c>
      <c r="H5036" s="2" t="s">
        <v>8596</v>
      </c>
      <c r="I5036" s="2" t="s">
        <v>8597</v>
      </c>
      <c r="J5036" s="2" t="s">
        <v>7978</v>
      </c>
      <c r="K5036" s="194" t="s">
        <v>17</v>
      </c>
      <c r="L5036" s="2">
        <v>42</v>
      </c>
      <c r="M5036" s="194" t="s">
        <v>735</v>
      </c>
      <c r="N5036" s="2" t="s">
        <v>518</v>
      </c>
      <c r="O5036" s="195" t="s">
        <v>2984</v>
      </c>
    </row>
    <row r="5037" spans="1:15">
      <c r="A5037" s="7">
        <v>2018</v>
      </c>
      <c r="B5037" s="7" t="s">
        <v>43</v>
      </c>
      <c r="C5037" s="8">
        <f t="shared" si="162"/>
        <v>43256</v>
      </c>
      <c r="D5037" s="7">
        <v>24</v>
      </c>
      <c r="E5037" s="7" t="str">
        <f t="shared" si="160"/>
        <v>S234325624</v>
      </c>
      <c r="F5037" s="3" t="s">
        <v>151</v>
      </c>
      <c r="G5037" s="2">
        <v>283</v>
      </c>
      <c r="H5037" s="2" t="s">
        <v>8598</v>
      </c>
      <c r="I5037" s="2" t="s">
        <v>8599</v>
      </c>
      <c r="J5037" s="2" t="s">
        <v>5019</v>
      </c>
      <c r="K5037" s="194" t="s">
        <v>17</v>
      </c>
      <c r="L5037" s="2">
        <v>44</v>
      </c>
      <c r="M5037" s="194">
        <v>35</v>
      </c>
      <c r="N5037" s="2">
        <v>10</v>
      </c>
      <c r="O5037" s="195">
        <v>55</v>
      </c>
    </row>
    <row r="5038" spans="1:15">
      <c r="A5038" s="7">
        <v>2018</v>
      </c>
      <c r="B5038" s="7" t="s">
        <v>43</v>
      </c>
      <c r="C5038" s="8">
        <f t="shared" si="162"/>
        <v>43256</v>
      </c>
      <c r="D5038" s="7">
        <v>25</v>
      </c>
      <c r="E5038" s="7" t="str">
        <f t="shared" si="160"/>
        <v>S234325625</v>
      </c>
      <c r="F5038" s="3">
        <v>2019</v>
      </c>
      <c r="G5038" s="2">
        <v>283</v>
      </c>
      <c r="H5038" s="2" t="s">
        <v>8600</v>
      </c>
      <c r="I5038" s="2" t="s">
        <v>8601</v>
      </c>
      <c r="J5038" s="2" t="s">
        <v>8602</v>
      </c>
      <c r="K5038" s="194" t="s">
        <v>17</v>
      </c>
      <c r="L5038" s="2">
        <v>36</v>
      </c>
      <c r="M5038" s="194" t="s">
        <v>631</v>
      </c>
      <c r="N5038" s="2" t="s">
        <v>508</v>
      </c>
      <c r="O5038" s="195" t="s">
        <v>632</v>
      </c>
    </row>
    <row r="5039" spans="1:15">
      <c r="A5039" s="7">
        <v>2018</v>
      </c>
      <c r="B5039" s="7" t="s">
        <v>43</v>
      </c>
      <c r="C5039" s="8">
        <f t="shared" si="162"/>
        <v>43256</v>
      </c>
      <c r="D5039" s="7">
        <v>26</v>
      </c>
      <c r="E5039" s="7" t="str">
        <f t="shared" si="160"/>
        <v>S234325626</v>
      </c>
      <c r="F5039" s="3">
        <v>2020</v>
      </c>
      <c r="G5039" s="2">
        <v>230</v>
      </c>
      <c r="H5039" s="2" t="s">
        <v>8603</v>
      </c>
      <c r="I5039" s="2" t="s">
        <v>8604</v>
      </c>
      <c r="J5039" s="2" t="s">
        <v>2815</v>
      </c>
      <c r="K5039" s="194" t="s">
        <v>17</v>
      </c>
      <c r="L5039" s="2">
        <v>32</v>
      </c>
      <c r="M5039" s="194" t="s">
        <v>551</v>
      </c>
      <c r="N5039" s="2" t="s">
        <v>3023</v>
      </c>
      <c r="O5039" s="195" t="s">
        <v>257</v>
      </c>
    </row>
    <row r="5040" spans="1:15">
      <c r="A5040" s="7">
        <v>2018</v>
      </c>
      <c r="B5040" s="7" t="s">
        <v>43</v>
      </c>
      <c r="C5040" s="8">
        <f t="shared" si="162"/>
        <v>43256</v>
      </c>
      <c r="D5040" s="7">
        <v>27</v>
      </c>
      <c r="E5040" s="7" t="str">
        <f t="shared" si="160"/>
        <v>S234325627</v>
      </c>
      <c r="F5040" s="3">
        <v>2021</v>
      </c>
      <c r="G5040" s="2">
        <v>215</v>
      </c>
      <c r="H5040" s="2" t="s">
        <v>8605</v>
      </c>
      <c r="I5040" s="2" t="s">
        <v>6411</v>
      </c>
      <c r="J5040" s="2" t="s">
        <v>4191</v>
      </c>
      <c r="K5040" s="194" t="s">
        <v>17</v>
      </c>
      <c r="L5040" s="2">
        <v>29</v>
      </c>
      <c r="M5040" s="194" t="s">
        <v>524</v>
      </c>
      <c r="N5040" s="2" t="s">
        <v>893</v>
      </c>
      <c r="O5040" s="195" t="s">
        <v>383</v>
      </c>
    </row>
    <row r="5041" spans="1:15" ht="15.75" thickBot="1">
      <c r="A5041" s="7">
        <v>2018</v>
      </c>
      <c r="B5041" s="7" t="s">
        <v>43</v>
      </c>
      <c r="C5041" s="8">
        <f t="shared" si="162"/>
        <v>43256</v>
      </c>
      <c r="D5041" s="7">
        <v>28</v>
      </c>
      <c r="E5041" s="7" t="str">
        <f t="shared" si="160"/>
        <v>S234325628</v>
      </c>
      <c r="F5041" s="5">
        <v>2022</v>
      </c>
      <c r="G5041" s="6">
        <v>200</v>
      </c>
      <c r="H5041" s="6" t="s">
        <v>8606</v>
      </c>
      <c r="I5041" s="6" t="s">
        <v>8607</v>
      </c>
      <c r="J5041" s="6" t="s">
        <v>911</v>
      </c>
      <c r="K5041" s="196" t="s">
        <v>17</v>
      </c>
      <c r="L5041" s="6">
        <v>23</v>
      </c>
      <c r="M5041" s="196" t="s">
        <v>508</v>
      </c>
      <c r="N5041" s="6" t="s">
        <v>824</v>
      </c>
      <c r="O5041" s="197" t="s">
        <v>508</v>
      </c>
    </row>
    <row r="5042" spans="1:15" ht="16.5" thickTop="1" thickBot="1">
      <c r="A5042" s="7">
        <v>2018</v>
      </c>
      <c r="B5042" s="7" t="s">
        <v>42</v>
      </c>
      <c r="C5042" s="8">
        <f>C5041+7</f>
        <v>43263</v>
      </c>
      <c r="D5042" s="7">
        <v>1</v>
      </c>
      <c r="E5042" s="7" t="str">
        <f t="shared" ref="E5042:E5097" si="163">B5042&amp;C5042&amp;D5042</f>
        <v>S24432631</v>
      </c>
      <c r="F5042" s="1" t="s">
        <v>0</v>
      </c>
    </row>
    <row r="5043" spans="1:15" ht="16.5" thickTop="1" thickBot="1">
      <c r="A5043" s="7">
        <v>2018</v>
      </c>
      <c r="B5043" s="7" t="s">
        <v>42</v>
      </c>
      <c r="C5043" s="8">
        <f>C5042</f>
        <v>43263</v>
      </c>
      <c r="D5043" s="7">
        <v>2</v>
      </c>
      <c r="E5043" s="7" t="str">
        <f t="shared" si="163"/>
        <v>S24432632</v>
      </c>
      <c r="F5043" s="338" t="s">
        <v>1</v>
      </c>
      <c r="G5043" s="341" t="s">
        <v>2</v>
      </c>
      <c r="H5043" s="342"/>
      <c r="I5043" s="342"/>
      <c r="J5043" s="343"/>
      <c r="K5043" s="344" t="s">
        <v>3</v>
      </c>
      <c r="L5043" s="343"/>
      <c r="M5043" s="344" t="s">
        <v>144</v>
      </c>
      <c r="N5043" s="342"/>
      <c r="O5043" s="342"/>
    </row>
    <row r="5044" spans="1:15" ht="18" customHeight="1" thickBot="1">
      <c r="A5044" s="7">
        <v>2018</v>
      </c>
      <c r="B5044" s="7" t="s">
        <v>42</v>
      </c>
      <c r="C5044" s="8">
        <f t="shared" ref="C5044:C5069" si="164">C5043</f>
        <v>43263</v>
      </c>
      <c r="D5044" s="7">
        <v>3</v>
      </c>
      <c r="E5044" s="7" t="str">
        <f t="shared" si="163"/>
        <v>S24432633</v>
      </c>
      <c r="F5044" s="339"/>
      <c r="G5044" s="345" t="s">
        <v>5</v>
      </c>
      <c r="H5044" s="347" t="s">
        <v>145</v>
      </c>
      <c r="I5044" s="348"/>
      <c r="J5044" s="349"/>
      <c r="K5044" s="350" t="s">
        <v>6</v>
      </c>
      <c r="L5044" s="352" t="s">
        <v>7</v>
      </c>
      <c r="M5044" s="350" t="s">
        <v>8</v>
      </c>
      <c r="N5044" s="354" t="s">
        <v>146</v>
      </c>
      <c r="O5044" s="356" t="s">
        <v>147</v>
      </c>
    </row>
    <row r="5045" spans="1:15" ht="15.75" thickBot="1">
      <c r="A5045" s="7">
        <v>2018</v>
      </c>
      <c r="B5045" s="7" t="s">
        <v>42</v>
      </c>
      <c r="C5045" s="8">
        <f t="shared" si="164"/>
        <v>43263</v>
      </c>
      <c r="D5045" s="7">
        <v>4</v>
      </c>
      <c r="E5045" s="7" t="str">
        <f t="shared" si="163"/>
        <v>S24432634</v>
      </c>
      <c r="F5045" s="340"/>
      <c r="G5045" s="346"/>
      <c r="H5045" s="191" t="s">
        <v>9</v>
      </c>
      <c r="I5045" s="192" t="s">
        <v>18</v>
      </c>
      <c r="J5045" s="193" t="s">
        <v>11</v>
      </c>
      <c r="K5045" s="351"/>
      <c r="L5045" s="353"/>
      <c r="M5045" s="351"/>
      <c r="N5045" s="355"/>
      <c r="O5045" s="357"/>
    </row>
    <row r="5046" spans="1:15">
      <c r="A5046" s="7">
        <v>2018</v>
      </c>
      <c r="B5046" s="7" t="s">
        <v>42</v>
      </c>
      <c r="C5046" s="8">
        <f t="shared" si="164"/>
        <v>43263</v>
      </c>
      <c r="D5046" s="7">
        <v>5</v>
      </c>
      <c r="E5046" s="7" t="str">
        <f t="shared" si="163"/>
        <v>S24432635</v>
      </c>
      <c r="F5046" s="3" t="s">
        <v>12</v>
      </c>
      <c r="G5046" s="2">
        <v>-53</v>
      </c>
      <c r="H5046" s="2" t="s">
        <v>8608</v>
      </c>
      <c r="I5046" s="2" t="s">
        <v>8609</v>
      </c>
      <c r="J5046" s="2" t="s">
        <v>343</v>
      </c>
      <c r="K5046" s="194" t="s">
        <v>17</v>
      </c>
      <c r="L5046" s="2">
        <v>61</v>
      </c>
      <c r="M5046" s="194" t="s">
        <v>4409</v>
      </c>
      <c r="N5046" s="2">
        <v>0</v>
      </c>
      <c r="O5046" s="195" t="s">
        <v>1715</v>
      </c>
    </row>
    <row r="5047" spans="1:15">
      <c r="A5047" s="7">
        <v>2018</v>
      </c>
      <c r="B5047" s="7" t="s">
        <v>42</v>
      </c>
      <c r="C5047" s="8">
        <f t="shared" si="164"/>
        <v>43263</v>
      </c>
      <c r="D5047" s="7">
        <v>6</v>
      </c>
      <c r="E5047" s="7" t="str">
        <f t="shared" si="163"/>
        <v>S24432636</v>
      </c>
      <c r="F5047" s="4">
        <v>43252</v>
      </c>
      <c r="G5047" s="2">
        <v>405</v>
      </c>
      <c r="H5047" s="2" t="s">
        <v>8610</v>
      </c>
      <c r="I5047" s="2" t="s">
        <v>8611</v>
      </c>
      <c r="J5047" s="2" t="s">
        <v>1990</v>
      </c>
      <c r="K5047" s="194" t="s">
        <v>17</v>
      </c>
      <c r="L5047" s="2">
        <v>65</v>
      </c>
      <c r="M5047" s="194" t="s">
        <v>518</v>
      </c>
      <c r="N5047" s="2">
        <v>0</v>
      </c>
      <c r="O5047" s="195" t="s">
        <v>2427</v>
      </c>
    </row>
    <row r="5048" spans="1:15">
      <c r="A5048" s="7">
        <v>2018</v>
      </c>
      <c r="B5048" s="7" t="s">
        <v>42</v>
      </c>
      <c r="C5048" s="8">
        <f t="shared" si="164"/>
        <v>43263</v>
      </c>
      <c r="D5048" s="7">
        <v>7</v>
      </c>
      <c r="E5048" s="7" t="str">
        <f t="shared" si="163"/>
        <v>S24432637</v>
      </c>
      <c r="F5048" s="4">
        <v>43282</v>
      </c>
      <c r="G5048" s="2">
        <v>395</v>
      </c>
      <c r="H5048" s="2" t="s">
        <v>8612</v>
      </c>
      <c r="I5048" s="2" t="s">
        <v>8613</v>
      </c>
      <c r="J5048" s="2" t="s">
        <v>795</v>
      </c>
      <c r="K5048" s="194" t="s">
        <v>17</v>
      </c>
      <c r="L5048" s="2">
        <v>65</v>
      </c>
      <c r="M5048" s="194">
        <v>0</v>
      </c>
      <c r="N5048" s="2">
        <v>0</v>
      </c>
      <c r="O5048" s="195">
        <v>100</v>
      </c>
    </row>
    <row r="5049" spans="1:15">
      <c r="A5049" s="7">
        <v>2018</v>
      </c>
      <c r="B5049" s="7" t="s">
        <v>42</v>
      </c>
      <c r="C5049" s="8">
        <f t="shared" si="164"/>
        <v>43263</v>
      </c>
      <c r="D5049" s="7">
        <v>8</v>
      </c>
      <c r="E5049" s="7" t="str">
        <f t="shared" si="163"/>
        <v>S24432638</v>
      </c>
      <c r="F5049" s="4">
        <v>43313</v>
      </c>
      <c r="G5049" s="2">
        <v>370</v>
      </c>
      <c r="H5049" s="2" t="s">
        <v>8614</v>
      </c>
      <c r="I5049" s="2" t="s">
        <v>8615</v>
      </c>
      <c r="J5049" s="2" t="s">
        <v>5716</v>
      </c>
      <c r="K5049" s="194" t="s">
        <v>17</v>
      </c>
      <c r="L5049" s="2">
        <v>59</v>
      </c>
      <c r="M5049" s="194">
        <v>0</v>
      </c>
      <c r="N5049" s="2">
        <v>0</v>
      </c>
      <c r="O5049" s="195">
        <v>100</v>
      </c>
    </row>
    <row r="5050" spans="1:15">
      <c r="A5050" s="7">
        <v>2018</v>
      </c>
      <c r="B5050" s="7" t="s">
        <v>42</v>
      </c>
      <c r="C5050" s="8">
        <f t="shared" si="164"/>
        <v>43263</v>
      </c>
      <c r="D5050" s="7">
        <v>9</v>
      </c>
      <c r="E5050" s="7" t="str">
        <f t="shared" si="163"/>
        <v>S24432639</v>
      </c>
      <c r="F5050" s="4">
        <v>43344</v>
      </c>
      <c r="G5050" s="2">
        <v>320</v>
      </c>
      <c r="H5050" s="2" t="s">
        <v>8616</v>
      </c>
      <c r="I5050" s="2" t="s">
        <v>8617</v>
      </c>
      <c r="J5050" s="2" t="s">
        <v>448</v>
      </c>
      <c r="K5050" s="194" t="s">
        <v>17</v>
      </c>
      <c r="L5050" s="2">
        <v>56</v>
      </c>
      <c r="M5050" s="194" t="s">
        <v>800</v>
      </c>
      <c r="N5050" s="2" t="s">
        <v>343</v>
      </c>
      <c r="O5050" s="195" t="s">
        <v>284</v>
      </c>
    </row>
    <row r="5051" spans="1:15">
      <c r="A5051" s="7">
        <v>2018</v>
      </c>
      <c r="B5051" s="7" t="s">
        <v>42</v>
      </c>
      <c r="C5051" s="8">
        <f t="shared" si="164"/>
        <v>43263</v>
      </c>
      <c r="D5051" s="7">
        <v>10</v>
      </c>
      <c r="E5051" s="7" t="str">
        <f t="shared" si="163"/>
        <v>S244326310</v>
      </c>
      <c r="F5051" s="3" t="s">
        <v>151</v>
      </c>
      <c r="G5051" s="2">
        <v>350</v>
      </c>
      <c r="H5051" s="2" t="s">
        <v>8618</v>
      </c>
      <c r="I5051" s="2" t="s">
        <v>8619</v>
      </c>
      <c r="J5051" s="2" t="s">
        <v>5106</v>
      </c>
      <c r="K5051" s="194" t="s">
        <v>17</v>
      </c>
      <c r="L5051" s="2">
        <v>53</v>
      </c>
      <c r="M5051" s="194" t="s">
        <v>301</v>
      </c>
      <c r="N5051" s="2" t="s">
        <v>512</v>
      </c>
      <c r="O5051" s="195" t="s">
        <v>632</v>
      </c>
    </row>
    <row r="5052" spans="1:15">
      <c r="A5052" s="7">
        <v>2018</v>
      </c>
      <c r="B5052" s="7" t="s">
        <v>42</v>
      </c>
      <c r="C5052" s="8">
        <f t="shared" si="164"/>
        <v>43263</v>
      </c>
      <c r="D5052" s="7">
        <v>11</v>
      </c>
      <c r="E5052" s="7" t="str">
        <f t="shared" si="163"/>
        <v>S244326311</v>
      </c>
      <c r="F5052" s="3">
        <v>2019</v>
      </c>
      <c r="G5052" s="2">
        <v>218</v>
      </c>
      <c r="H5052" s="2" t="s">
        <v>8620</v>
      </c>
      <c r="I5052" s="2" t="s">
        <v>8621</v>
      </c>
      <c r="J5052" s="2" t="s">
        <v>5106</v>
      </c>
      <c r="K5052" s="194" t="s">
        <v>17</v>
      </c>
      <c r="L5052" s="2">
        <v>40</v>
      </c>
      <c r="M5052" s="194" t="s">
        <v>5448</v>
      </c>
      <c r="N5052" s="2" t="s">
        <v>1379</v>
      </c>
      <c r="O5052" s="195" t="s">
        <v>8622</v>
      </c>
    </row>
    <row r="5053" spans="1:15">
      <c r="A5053" s="7">
        <v>2018</v>
      </c>
      <c r="B5053" s="7" t="s">
        <v>42</v>
      </c>
      <c r="C5053" s="8">
        <f t="shared" si="164"/>
        <v>43263</v>
      </c>
      <c r="D5053" s="7">
        <v>12</v>
      </c>
      <c r="E5053" s="7" t="str">
        <f t="shared" si="163"/>
        <v>S244326312</v>
      </c>
      <c r="F5053" s="3">
        <v>2020</v>
      </c>
      <c r="G5053" s="2">
        <v>180</v>
      </c>
      <c r="H5053" s="2" t="s">
        <v>8623</v>
      </c>
      <c r="I5053" s="2" t="s">
        <v>8624</v>
      </c>
      <c r="J5053" s="2" t="s">
        <v>791</v>
      </c>
      <c r="K5053" s="194" t="s">
        <v>17</v>
      </c>
      <c r="L5053" s="2">
        <v>33</v>
      </c>
      <c r="M5053" s="194" t="s">
        <v>506</v>
      </c>
      <c r="N5053" s="2">
        <v>50</v>
      </c>
      <c r="O5053" s="195" t="s">
        <v>443</v>
      </c>
    </row>
    <row r="5054" spans="1:15">
      <c r="A5054" s="7">
        <v>2018</v>
      </c>
      <c r="B5054" s="7" t="s">
        <v>42</v>
      </c>
      <c r="C5054" s="8">
        <f t="shared" si="164"/>
        <v>43263</v>
      </c>
      <c r="D5054" s="7">
        <v>13</v>
      </c>
      <c r="E5054" s="7" t="str">
        <f t="shared" si="163"/>
        <v>S244326313</v>
      </c>
      <c r="F5054" s="3">
        <v>2021</v>
      </c>
      <c r="G5054" s="2">
        <v>165</v>
      </c>
      <c r="H5054" s="2" t="s">
        <v>8625</v>
      </c>
      <c r="I5054" s="2" t="s">
        <v>8626</v>
      </c>
      <c r="J5054" s="2" t="s">
        <v>2402</v>
      </c>
      <c r="K5054" s="194" t="s">
        <v>17</v>
      </c>
      <c r="L5054" s="2">
        <v>30</v>
      </c>
      <c r="M5054" s="194" t="s">
        <v>5307</v>
      </c>
      <c r="N5054" s="2" t="s">
        <v>8627</v>
      </c>
      <c r="O5054" s="195" t="s">
        <v>5447</v>
      </c>
    </row>
    <row r="5055" spans="1:15" ht="15.75" thickBot="1">
      <c r="A5055" s="7">
        <v>2018</v>
      </c>
      <c r="B5055" s="7" t="s">
        <v>42</v>
      </c>
      <c r="C5055" s="8">
        <f t="shared" si="164"/>
        <v>43263</v>
      </c>
      <c r="D5055" s="7">
        <v>14</v>
      </c>
      <c r="E5055" s="7" t="str">
        <f t="shared" si="163"/>
        <v>S244326314</v>
      </c>
      <c r="F5055" s="5">
        <v>2022</v>
      </c>
      <c r="G5055" s="6">
        <v>160</v>
      </c>
      <c r="H5055" s="6" t="s">
        <v>6990</v>
      </c>
      <c r="I5055" s="6" t="s">
        <v>8628</v>
      </c>
      <c r="J5055" s="6" t="s">
        <v>1704</v>
      </c>
      <c r="K5055" s="196" t="s">
        <v>17</v>
      </c>
      <c r="L5055" s="6">
        <v>24</v>
      </c>
      <c r="M5055" s="196" t="s">
        <v>444</v>
      </c>
      <c r="N5055" s="6" t="s">
        <v>696</v>
      </c>
      <c r="O5055" s="197">
        <v>25</v>
      </c>
    </row>
    <row r="5056" spans="1:15" ht="16.5" thickTop="1" thickBot="1">
      <c r="A5056" s="7">
        <v>2018</v>
      </c>
      <c r="B5056" s="7" t="s">
        <v>42</v>
      </c>
      <c r="C5056" s="8">
        <f t="shared" si="164"/>
        <v>43263</v>
      </c>
      <c r="D5056" s="7">
        <v>15</v>
      </c>
      <c r="E5056" s="7" t="str">
        <f t="shared" si="163"/>
        <v>S244326315</v>
      </c>
      <c r="F5056" s="1" t="s">
        <v>15</v>
      </c>
    </row>
    <row r="5057" spans="1:15" ht="16.5" thickTop="1" thickBot="1">
      <c r="A5057" s="7">
        <v>2018</v>
      </c>
      <c r="B5057" s="7" t="s">
        <v>42</v>
      </c>
      <c r="C5057" s="8">
        <f t="shared" si="164"/>
        <v>43263</v>
      </c>
      <c r="D5057" s="7">
        <v>16</v>
      </c>
      <c r="E5057" s="7" t="str">
        <f t="shared" si="163"/>
        <v>S244326316</v>
      </c>
      <c r="F5057" s="338" t="s">
        <v>1</v>
      </c>
      <c r="G5057" s="341" t="s">
        <v>2</v>
      </c>
      <c r="H5057" s="342"/>
      <c r="I5057" s="342"/>
      <c r="J5057" s="343"/>
      <c r="K5057" s="344" t="s">
        <v>3</v>
      </c>
      <c r="L5057" s="343"/>
      <c r="M5057" s="344" t="s">
        <v>144</v>
      </c>
      <c r="N5057" s="342"/>
      <c r="O5057" s="342"/>
    </row>
    <row r="5058" spans="1:15" ht="18" customHeight="1" thickBot="1">
      <c r="A5058" s="7">
        <v>2018</v>
      </c>
      <c r="B5058" s="7" t="s">
        <v>42</v>
      </c>
      <c r="C5058" s="8">
        <f t="shared" si="164"/>
        <v>43263</v>
      </c>
      <c r="D5058" s="7">
        <v>17</v>
      </c>
      <c r="E5058" s="7" t="str">
        <f t="shared" si="163"/>
        <v>S244326317</v>
      </c>
      <c r="F5058" s="339"/>
      <c r="G5058" s="345" t="s">
        <v>5</v>
      </c>
      <c r="H5058" s="347" t="s">
        <v>145</v>
      </c>
      <c r="I5058" s="348"/>
      <c r="J5058" s="349"/>
      <c r="K5058" s="350" t="s">
        <v>6</v>
      </c>
      <c r="L5058" s="352" t="s">
        <v>7</v>
      </c>
      <c r="M5058" s="350" t="s">
        <v>8</v>
      </c>
      <c r="N5058" s="354" t="s">
        <v>146</v>
      </c>
      <c r="O5058" s="356" t="s">
        <v>147</v>
      </c>
    </row>
    <row r="5059" spans="1:15" ht="15.75" thickBot="1">
      <c r="A5059" s="7">
        <v>2018</v>
      </c>
      <c r="B5059" s="7" t="s">
        <v>42</v>
      </c>
      <c r="C5059" s="8">
        <f t="shared" si="164"/>
        <v>43263</v>
      </c>
      <c r="D5059" s="7">
        <v>18</v>
      </c>
      <c r="E5059" s="7" t="str">
        <f t="shared" si="163"/>
        <v>S244326318</v>
      </c>
      <c r="F5059" s="340"/>
      <c r="G5059" s="346"/>
      <c r="H5059" s="191" t="s">
        <v>9</v>
      </c>
      <c r="I5059" s="192" t="s">
        <v>18</v>
      </c>
      <c r="J5059" s="193" t="s">
        <v>11</v>
      </c>
      <c r="K5059" s="351"/>
      <c r="L5059" s="353"/>
      <c r="M5059" s="351"/>
      <c r="N5059" s="355"/>
      <c r="O5059" s="357"/>
    </row>
    <row r="5060" spans="1:15">
      <c r="A5060" s="7">
        <v>2018</v>
      </c>
      <c r="B5060" s="7" t="s">
        <v>42</v>
      </c>
      <c r="C5060" s="8">
        <f t="shared" si="164"/>
        <v>43263</v>
      </c>
      <c r="D5060" s="7">
        <v>19</v>
      </c>
      <c r="E5060" s="7" t="str">
        <f t="shared" si="163"/>
        <v>S244326319</v>
      </c>
      <c r="F5060" s="3" t="s">
        <v>16</v>
      </c>
      <c r="G5060" s="2">
        <v>25</v>
      </c>
      <c r="H5060" s="2" t="s">
        <v>8629</v>
      </c>
      <c r="I5060" s="2" t="s">
        <v>2415</v>
      </c>
      <c r="J5060" s="2" t="s">
        <v>465</v>
      </c>
      <c r="K5060" s="194" t="s">
        <v>17</v>
      </c>
      <c r="L5060" s="2">
        <v>55</v>
      </c>
      <c r="M5060" s="194" t="s">
        <v>3028</v>
      </c>
      <c r="N5060" s="2" t="s">
        <v>3028</v>
      </c>
      <c r="O5060" s="195" t="s">
        <v>2055</v>
      </c>
    </row>
    <row r="5061" spans="1:15">
      <c r="A5061" s="7">
        <v>2018</v>
      </c>
      <c r="B5061" s="7" t="s">
        <v>42</v>
      </c>
      <c r="C5061" s="8">
        <f t="shared" si="164"/>
        <v>43263</v>
      </c>
      <c r="D5061" s="7">
        <v>20</v>
      </c>
      <c r="E5061" s="7" t="str">
        <f t="shared" si="163"/>
        <v>S244326320</v>
      </c>
      <c r="F5061" s="4">
        <v>43252</v>
      </c>
      <c r="G5061" s="2">
        <v>430</v>
      </c>
      <c r="H5061" s="2" t="s">
        <v>8630</v>
      </c>
      <c r="I5061" s="2" t="s">
        <v>8631</v>
      </c>
      <c r="J5061" s="2" t="s">
        <v>4531</v>
      </c>
      <c r="K5061" s="194" t="s">
        <v>17</v>
      </c>
      <c r="L5061" s="2">
        <v>52</v>
      </c>
      <c r="M5061" s="194" t="s">
        <v>508</v>
      </c>
      <c r="N5061" s="2">
        <v>0</v>
      </c>
      <c r="O5061" s="195" t="s">
        <v>5083</v>
      </c>
    </row>
    <row r="5062" spans="1:15">
      <c r="A5062" s="7">
        <v>2018</v>
      </c>
      <c r="B5062" s="7" t="s">
        <v>42</v>
      </c>
      <c r="C5062" s="8">
        <f t="shared" si="164"/>
        <v>43263</v>
      </c>
      <c r="D5062" s="7">
        <v>21</v>
      </c>
      <c r="E5062" s="7" t="str">
        <f t="shared" si="163"/>
        <v>S244326321</v>
      </c>
      <c r="F5062" s="4">
        <v>43282</v>
      </c>
      <c r="G5062" s="2">
        <v>420</v>
      </c>
      <c r="H5062" s="2" t="s">
        <v>8632</v>
      </c>
      <c r="I5062" s="2" t="s">
        <v>8633</v>
      </c>
      <c r="J5062" s="2" t="s">
        <v>8634</v>
      </c>
      <c r="K5062" s="194" t="s">
        <v>17</v>
      </c>
      <c r="L5062" s="2">
        <v>47</v>
      </c>
      <c r="M5062" s="194">
        <v>0</v>
      </c>
      <c r="N5062" s="2">
        <v>0</v>
      </c>
      <c r="O5062" s="195">
        <v>100</v>
      </c>
    </row>
    <row r="5063" spans="1:15">
      <c r="A5063" s="7">
        <v>2018</v>
      </c>
      <c r="B5063" s="7" t="s">
        <v>42</v>
      </c>
      <c r="C5063" s="8">
        <f t="shared" si="164"/>
        <v>43263</v>
      </c>
      <c r="D5063" s="7">
        <v>22</v>
      </c>
      <c r="E5063" s="7" t="str">
        <f t="shared" si="163"/>
        <v>S244326322</v>
      </c>
      <c r="F5063" s="4">
        <v>43313</v>
      </c>
      <c r="G5063" s="2">
        <v>395</v>
      </c>
      <c r="H5063" s="2" t="s">
        <v>8635</v>
      </c>
      <c r="I5063" s="2" t="s">
        <v>1765</v>
      </c>
      <c r="J5063" s="2" t="s">
        <v>3780</v>
      </c>
      <c r="K5063" s="194" t="s">
        <v>17</v>
      </c>
      <c r="L5063" s="2">
        <v>46</v>
      </c>
      <c r="M5063" s="194">
        <v>0</v>
      </c>
      <c r="N5063" s="2">
        <v>0</v>
      </c>
      <c r="O5063" s="195">
        <v>100</v>
      </c>
    </row>
    <row r="5064" spans="1:15">
      <c r="A5064" s="7">
        <v>2018</v>
      </c>
      <c r="B5064" s="7" t="s">
        <v>42</v>
      </c>
      <c r="C5064" s="8">
        <f t="shared" si="164"/>
        <v>43263</v>
      </c>
      <c r="D5064" s="7">
        <v>23</v>
      </c>
      <c r="E5064" s="7" t="str">
        <f t="shared" si="163"/>
        <v>S244326323</v>
      </c>
      <c r="F5064" s="4">
        <v>43344</v>
      </c>
      <c r="G5064" s="2">
        <v>345</v>
      </c>
      <c r="H5064" s="2" t="s">
        <v>8636</v>
      </c>
      <c r="I5064" s="2" t="s">
        <v>8637</v>
      </c>
      <c r="J5064" s="2" t="s">
        <v>3706</v>
      </c>
      <c r="K5064" s="194" t="s">
        <v>17</v>
      </c>
      <c r="L5064" s="2">
        <v>42</v>
      </c>
      <c r="M5064" s="194">
        <v>20</v>
      </c>
      <c r="N5064" s="2">
        <v>10</v>
      </c>
      <c r="O5064" s="195">
        <v>70</v>
      </c>
    </row>
    <row r="5065" spans="1:15">
      <c r="A5065" s="7">
        <v>2018</v>
      </c>
      <c r="B5065" s="7" t="s">
        <v>42</v>
      </c>
      <c r="C5065" s="8">
        <f t="shared" si="164"/>
        <v>43263</v>
      </c>
      <c r="D5065" s="7">
        <v>24</v>
      </c>
      <c r="E5065" s="7" t="str">
        <f t="shared" si="163"/>
        <v>S244326324</v>
      </c>
      <c r="F5065" s="3" t="s">
        <v>151</v>
      </c>
      <c r="G5065" s="2">
        <v>377</v>
      </c>
      <c r="H5065" s="2" t="s">
        <v>8638</v>
      </c>
      <c r="I5065" s="2" t="s">
        <v>8639</v>
      </c>
      <c r="J5065" s="2" t="s">
        <v>1378</v>
      </c>
      <c r="K5065" s="194" t="s">
        <v>17</v>
      </c>
      <c r="L5065" s="2">
        <v>43</v>
      </c>
      <c r="M5065" s="194" t="s">
        <v>301</v>
      </c>
      <c r="N5065" s="2" t="s">
        <v>340</v>
      </c>
      <c r="O5065" s="195">
        <v>50</v>
      </c>
    </row>
    <row r="5066" spans="1:15">
      <c r="A5066" s="7">
        <v>2018</v>
      </c>
      <c r="B5066" s="7" t="s">
        <v>42</v>
      </c>
      <c r="C5066" s="8">
        <f t="shared" si="164"/>
        <v>43263</v>
      </c>
      <c r="D5066" s="7">
        <v>25</v>
      </c>
      <c r="E5066" s="7" t="str">
        <f t="shared" si="163"/>
        <v>S244326325</v>
      </c>
      <c r="F5066" s="3">
        <v>2019</v>
      </c>
      <c r="G5066" s="2">
        <v>283</v>
      </c>
      <c r="H5066" s="2" t="s">
        <v>8640</v>
      </c>
      <c r="I5066" s="2" t="s">
        <v>8641</v>
      </c>
      <c r="J5066" s="2" t="s">
        <v>5076</v>
      </c>
      <c r="K5066" s="194" t="s">
        <v>17</v>
      </c>
      <c r="L5066" s="2">
        <v>34</v>
      </c>
      <c r="M5066" s="194">
        <v>0</v>
      </c>
      <c r="N5066" s="2" t="s">
        <v>529</v>
      </c>
      <c r="O5066" s="195" t="s">
        <v>513</v>
      </c>
    </row>
    <row r="5067" spans="1:15">
      <c r="A5067" s="7">
        <v>2018</v>
      </c>
      <c r="B5067" s="7" t="s">
        <v>42</v>
      </c>
      <c r="C5067" s="8">
        <f t="shared" si="164"/>
        <v>43263</v>
      </c>
      <c r="D5067" s="7">
        <v>26</v>
      </c>
      <c r="E5067" s="7" t="str">
        <f t="shared" si="163"/>
        <v>S244326326</v>
      </c>
      <c r="F5067" s="3">
        <v>2020</v>
      </c>
      <c r="G5067" s="2">
        <v>240</v>
      </c>
      <c r="H5067" s="2" t="s">
        <v>8642</v>
      </c>
      <c r="I5067" s="2" t="s">
        <v>8643</v>
      </c>
      <c r="J5067" s="2" t="s">
        <v>8602</v>
      </c>
      <c r="K5067" s="194" t="s">
        <v>17</v>
      </c>
      <c r="L5067" s="2">
        <v>32</v>
      </c>
      <c r="M5067" s="194">
        <v>0</v>
      </c>
      <c r="N5067" s="2" t="s">
        <v>301</v>
      </c>
      <c r="O5067" s="195" t="s">
        <v>507</v>
      </c>
    </row>
    <row r="5068" spans="1:15">
      <c r="A5068" s="7">
        <v>2018</v>
      </c>
      <c r="B5068" s="7" t="s">
        <v>42</v>
      </c>
      <c r="C5068" s="8">
        <f t="shared" si="164"/>
        <v>43263</v>
      </c>
      <c r="D5068" s="7">
        <v>27</v>
      </c>
      <c r="E5068" s="7" t="str">
        <f t="shared" si="163"/>
        <v>S244326327</v>
      </c>
      <c r="F5068" s="3">
        <v>2021</v>
      </c>
      <c r="G5068" s="2">
        <v>215</v>
      </c>
      <c r="H5068" s="2" t="s">
        <v>8644</v>
      </c>
      <c r="I5068" s="2" t="s">
        <v>8645</v>
      </c>
      <c r="J5068" s="2" t="s">
        <v>1740</v>
      </c>
      <c r="K5068" s="194" t="s">
        <v>17</v>
      </c>
      <c r="L5068" s="2">
        <v>29</v>
      </c>
      <c r="M5068" s="194" t="s">
        <v>1229</v>
      </c>
      <c r="N5068" s="2">
        <v>50</v>
      </c>
      <c r="O5068" s="195" t="s">
        <v>596</v>
      </c>
    </row>
    <row r="5069" spans="1:15" ht="15.75" thickBot="1">
      <c r="A5069" s="7">
        <v>2018</v>
      </c>
      <c r="B5069" s="7" t="s">
        <v>42</v>
      </c>
      <c r="C5069" s="8">
        <f t="shared" si="164"/>
        <v>43263</v>
      </c>
      <c r="D5069" s="7">
        <v>28</v>
      </c>
      <c r="E5069" s="7" t="str">
        <f t="shared" si="163"/>
        <v>S244326328</v>
      </c>
      <c r="F5069" s="5">
        <v>2022</v>
      </c>
      <c r="G5069" s="6">
        <v>205</v>
      </c>
      <c r="H5069" s="6">
        <v>196</v>
      </c>
      <c r="I5069" s="6" t="s">
        <v>3133</v>
      </c>
      <c r="J5069" s="6" t="s">
        <v>2127</v>
      </c>
      <c r="K5069" s="196" t="s">
        <v>17</v>
      </c>
      <c r="L5069" s="6">
        <v>27</v>
      </c>
      <c r="M5069" s="196" t="s">
        <v>1715</v>
      </c>
      <c r="N5069" s="6">
        <v>50</v>
      </c>
      <c r="O5069" s="197" t="s">
        <v>455</v>
      </c>
    </row>
    <row r="5070" spans="1:15" ht="16.5" thickTop="1" thickBot="1">
      <c r="A5070" s="7">
        <v>2018</v>
      </c>
      <c r="B5070" s="7" t="s">
        <v>41</v>
      </c>
      <c r="C5070" s="8">
        <f>C5069+7</f>
        <v>43270</v>
      </c>
      <c r="D5070" s="7">
        <v>1</v>
      </c>
      <c r="E5070" s="7" t="str">
        <f t="shared" si="163"/>
        <v>S25432701</v>
      </c>
      <c r="F5070" s="1" t="s">
        <v>0</v>
      </c>
    </row>
    <row r="5071" spans="1:15" ht="16.5" customHeight="1" thickTop="1" thickBot="1">
      <c r="A5071" s="7">
        <v>2018</v>
      </c>
      <c r="B5071" s="7" t="s">
        <v>41</v>
      </c>
      <c r="C5071" s="8">
        <f>C5070</f>
        <v>43270</v>
      </c>
      <c r="D5071" s="7">
        <v>2</v>
      </c>
      <c r="E5071" s="7" t="str">
        <f t="shared" si="163"/>
        <v>S25432702</v>
      </c>
      <c r="F5071" s="338" t="s">
        <v>1</v>
      </c>
      <c r="G5071" s="341" t="s">
        <v>2</v>
      </c>
      <c r="H5071" s="342"/>
      <c r="I5071" s="342"/>
      <c r="J5071" s="343"/>
      <c r="K5071" s="344" t="s">
        <v>3</v>
      </c>
      <c r="L5071" s="343"/>
      <c r="M5071" s="344" t="s">
        <v>144</v>
      </c>
      <c r="N5071" s="342"/>
      <c r="O5071" s="342"/>
    </row>
    <row r="5072" spans="1:15" ht="18" customHeight="1" thickBot="1">
      <c r="A5072" s="7">
        <v>2018</v>
      </c>
      <c r="B5072" s="7" t="s">
        <v>41</v>
      </c>
      <c r="C5072" s="8">
        <f t="shared" ref="C5072:C5097" si="165">C5071</f>
        <v>43270</v>
      </c>
      <c r="D5072" s="7">
        <v>3</v>
      </c>
      <c r="E5072" s="7" t="str">
        <f t="shared" si="163"/>
        <v>S25432703</v>
      </c>
      <c r="F5072" s="339"/>
      <c r="G5072" s="345" t="s">
        <v>5</v>
      </c>
      <c r="H5072" s="347" t="s">
        <v>145</v>
      </c>
      <c r="I5072" s="348"/>
      <c r="J5072" s="349"/>
      <c r="K5072" s="350" t="s">
        <v>6</v>
      </c>
      <c r="L5072" s="352" t="s">
        <v>7</v>
      </c>
      <c r="M5072" s="350" t="s">
        <v>8</v>
      </c>
      <c r="N5072" s="354" t="s">
        <v>146</v>
      </c>
      <c r="O5072" s="356" t="s">
        <v>147</v>
      </c>
    </row>
    <row r="5073" spans="1:15" ht="15.75" thickBot="1">
      <c r="A5073" s="7">
        <v>2018</v>
      </c>
      <c r="B5073" s="7" t="s">
        <v>41</v>
      </c>
      <c r="C5073" s="8">
        <f t="shared" si="165"/>
        <v>43270</v>
      </c>
      <c r="D5073" s="7">
        <v>4</v>
      </c>
      <c r="E5073" s="7" t="str">
        <f t="shared" si="163"/>
        <v>S25432704</v>
      </c>
      <c r="F5073" s="340"/>
      <c r="G5073" s="346"/>
      <c r="H5073" s="191" t="s">
        <v>154</v>
      </c>
      <c r="I5073" s="192" t="s">
        <v>155</v>
      </c>
      <c r="J5073" s="193" t="s">
        <v>156</v>
      </c>
      <c r="K5073" s="351"/>
      <c r="L5073" s="353"/>
      <c r="M5073" s="351"/>
      <c r="N5073" s="355"/>
      <c r="O5073" s="357"/>
    </row>
    <row r="5074" spans="1:15">
      <c r="A5074" s="7">
        <v>2018</v>
      </c>
      <c r="B5074" s="7" t="s">
        <v>41</v>
      </c>
      <c r="C5074" s="8">
        <f t="shared" si="165"/>
        <v>43270</v>
      </c>
      <c r="D5074" s="7">
        <v>5</v>
      </c>
      <c r="E5074" s="7" t="str">
        <f t="shared" si="163"/>
        <v>S25432705</v>
      </c>
      <c r="F5074" s="3" t="s">
        <v>12</v>
      </c>
      <c r="G5074" s="2">
        <v>-55</v>
      </c>
      <c r="H5074" s="2" t="s">
        <v>8646</v>
      </c>
      <c r="I5074" s="2" t="s">
        <v>8647</v>
      </c>
      <c r="J5074" s="2" t="s">
        <v>1511</v>
      </c>
      <c r="K5074" s="194" t="s">
        <v>17</v>
      </c>
      <c r="L5074" s="2">
        <v>64</v>
      </c>
      <c r="M5074" s="194">
        <v>96</v>
      </c>
      <c r="N5074" s="2">
        <v>4</v>
      </c>
      <c r="O5074" s="195">
        <v>0</v>
      </c>
    </row>
    <row r="5075" spans="1:15">
      <c r="A5075" s="7">
        <v>2018</v>
      </c>
      <c r="B5075" s="7" t="s">
        <v>41</v>
      </c>
      <c r="C5075" s="8">
        <f t="shared" si="165"/>
        <v>43270</v>
      </c>
      <c r="D5075" s="7">
        <v>6</v>
      </c>
      <c r="E5075" s="7" t="str">
        <f t="shared" si="163"/>
        <v>S25432706</v>
      </c>
      <c r="F5075" s="4">
        <v>43252</v>
      </c>
      <c r="G5075" s="2">
        <v>412</v>
      </c>
      <c r="H5075" s="2" t="s">
        <v>8648</v>
      </c>
      <c r="I5075" s="2" t="s">
        <v>7554</v>
      </c>
      <c r="J5075" s="2" t="s">
        <v>2968</v>
      </c>
      <c r="K5075" s="194" t="s">
        <v>17</v>
      </c>
      <c r="L5075" s="2">
        <v>59</v>
      </c>
      <c r="M5075" s="194" t="s">
        <v>423</v>
      </c>
      <c r="N5075" s="2" t="s">
        <v>343</v>
      </c>
      <c r="O5075" s="195" t="s">
        <v>332</v>
      </c>
    </row>
    <row r="5076" spans="1:15">
      <c r="A5076" s="7">
        <v>2018</v>
      </c>
      <c r="B5076" s="7" t="s">
        <v>41</v>
      </c>
      <c r="C5076" s="8">
        <f t="shared" si="165"/>
        <v>43270</v>
      </c>
      <c r="D5076" s="7">
        <v>7</v>
      </c>
      <c r="E5076" s="7" t="str">
        <f t="shared" si="163"/>
        <v>S25432707</v>
      </c>
      <c r="F5076" s="4">
        <v>43282</v>
      </c>
      <c r="G5076" s="2">
        <v>412</v>
      </c>
      <c r="H5076" s="2" t="s">
        <v>8649</v>
      </c>
      <c r="I5076" s="2" t="s">
        <v>8650</v>
      </c>
      <c r="J5076" s="2" t="s">
        <v>1511</v>
      </c>
      <c r="K5076" s="194" t="s">
        <v>17</v>
      </c>
      <c r="L5076" s="2">
        <v>60</v>
      </c>
      <c r="M5076" s="194" t="s">
        <v>343</v>
      </c>
      <c r="N5076" s="2">
        <v>0</v>
      </c>
      <c r="O5076" s="195" t="s">
        <v>3583</v>
      </c>
    </row>
    <row r="5077" spans="1:15">
      <c r="A5077" s="7">
        <v>2018</v>
      </c>
      <c r="B5077" s="7" t="s">
        <v>41</v>
      </c>
      <c r="C5077" s="8">
        <f t="shared" si="165"/>
        <v>43270</v>
      </c>
      <c r="D5077" s="7">
        <v>8</v>
      </c>
      <c r="E5077" s="7" t="str">
        <f t="shared" si="163"/>
        <v>S25432708</v>
      </c>
      <c r="F5077" s="4">
        <v>43313</v>
      </c>
      <c r="G5077" s="2">
        <v>390</v>
      </c>
      <c r="H5077" s="2" t="s">
        <v>8651</v>
      </c>
      <c r="I5077" s="2" t="s">
        <v>8652</v>
      </c>
      <c r="J5077" s="2" t="s">
        <v>3257</v>
      </c>
      <c r="K5077" s="194" t="s">
        <v>17</v>
      </c>
      <c r="L5077" s="2">
        <v>58</v>
      </c>
      <c r="M5077" s="194" t="s">
        <v>343</v>
      </c>
      <c r="N5077" s="2">
        <v>0</v>
      </c>
      <c r="O5077" s="195" t="s">
        <v>3583</v>
      </c>
    </row>
    <row r="5078" spans="1:15">
      <c r="A5078" s="7">
        <v>2018</v>
      </c>
      <c r="B5078" s="7" t="s">
        <v>41</v>
      </c>
      <c r="C5078" s="8">
        <f t="shared" si="165"/>
        <v>43270</v>
      </c>
      <c r="D5078" s="7">
        <v>9</v>
      </c>
      <c r="E5078" s="7" t="str">
        <f t="shared" si="163"/>
        <v>S25432709</v>
      </c>
      <c r="F5078" s="4">
        <v>43344</v>
      </c>
      <c r="G5078" s="2">
        <v>345</v>
      </c>
      <c r="H5078" s="2" t="s">
        <v>8653</v>
      </c>
      <c r="I5078" s="2" t="s">
        <v>8654</v>
      </c>
      <c r="J5078" s="2" t="s">
        <v>5597</v>
      </c>
      <c r="K5078" s="194" t="s">
        <v>17</v>
      </c>
      <c r="L5078" s="2">
        <v>53</v>
      </c>
      <c r="M5078" s="194">
        <v>0</v>
      </c>
      <c r="N5078" s="2">
        <v>0</v>
      </c>
      <c r="O5078" s="195">
        <v>100</v>
      </c>
    </row>
    <row r="5079" spans="1:15">
      <c r="A5079" s="7">
        <v>2018</v>
      </c>
      <c r="B5079" s="7" t="s">
        <v>41</v>
      </c>
      <c r="C5079" s="8">
        <f t="shared" si="165"/>
        <v>43270</v>
      </c>
      <c r="D5079" s="7">
        <v>10</v>
      </c>
      <c r="E5079" s="7" t="str">
        <f t="shared" si="163"/>
        <v>S254327010</v>
      </c>
      <c r="F5079" s="3" t="s">
        <v>157</v>
      </c>
      <c r="G5079" s="2">
        <v>265</v>
      </c>
      <c r="H5079" s="2" t="s">
        <v>8655</v>
      </c>
      <c r="I5079" s="2" t="s">
        <v>8656</v>
      </c>
      <c r="J5079" s="2" t="s">
        <v>3370</v>
      </c>
      <c r="K5079" s="194" t="s">
        <v>17</v>
      </c>
      <c r="L5079" s="2">
        <v>50</v>
      </c>
      <c r="M5079" s="194" t="s">
        <v>787</v>
      </c>
      <c r="N5079" s="2" t="s">
        <v>303</v>
      </c>
      <c r="O5079" s="195" t="s">
        <v>1952</v>
      </c>
    </row>
    <row r="5080" spans="1:15">
      <c r="A5080" s="7">
        <v>2018</v>
      </c>
      <c r="B5080" s="7" t="s">
        <v>41</v>
      </c>
      <c r="C5080" s="8">
        <f t="shared" si="165"/>
        <v>43270</v>
      </c>
      <c r="D5080" s="7">
        <v>11</v>
      </c>
      <c r="E5080" s="7" t="str">
        <f t="shared" si="163"/>
        <v>S254327011</v>
      </c>
      <c r="F5080" s="3">
        <v>2019</v>
      </c>
      <c r="G5080" s="2">
        <v>217</v>
      </c>
      <c r="H5080" s="2" t="s">
        <v>8657</v>
      </c>
      <c r="I5080" s="2" t="s">
        <v>8657</v>
      </c>
      <c r="J5080" s="2" t="s">
        <v>996</v>
      </c>
      <c r="K5080" s="194" t="s">
        <v>17</v>
      </c>
      <c r="L5080" s="2">
        <v>39</v>
      </c>
      <c r="M5080" s="194" t="s">
        <v>681</v>
      </c>
      <c r="N5080" s="2" t="s">
        <v>420</v>
      </c>
      <c r="O5080" s="195" t="s">
        <v>769</v>
      </c>
    </row>
    <row r="5081" spans="1:15">
      <c r="A5081" s="7">
        <v>2018</v>
      </c>
      <c r="B5081" s="7" t="s">
        <v>41</v>
      </c>
      <c r="C5081" s="8">
        <f t="shared" si="165"/>
        <v>43270</v>
      </c>
      <c r="D5081" s="7">
        <v>12</v>
      </c>
      <c r="E5081" s="7" t="str">
        <f t="shared" si="163"/>
        <v>S254327012</v>
      </c>
      <c r="F5081" s="3">
        <v>2020</v>
      </c>
      <c r="G5081" s="2">
        <v>180</v>
      </c>
      <c r="H5081" s="2" t="s">
        <v>2600</v>
      </c>
      <c r="I5081" s="2" t="s">
        <v>8658</v>
      </c>
      <c r="J5081" s="2" t="s">
        <v>3634</v>
      </c>
      <c r="K5081" s="194" t="s">
        <v>17</v>
      </c>
      <c r="L5081" s="2">
        <v>36</v>
      </c>
      <c r="M5081" s="194" t="s">
        <v>1618</v>
      </c>
      <c r="N5081" s="2" t="s">
        <v>8659</v>
      </c>
      <c r="O5081" s="195" t="s">
        <v>5834</v>
      </c>
    </row>
    <row r="5082" spans="1:15">
      <c r="A5082" s="7">
        <v>2018</v>
      </c>
      <c r="B5082" s="7" t="s">
        <v>41</v>
      </c>
      <c r="C5082" s="8">
        <f t="shared" si="165"/>
        <v>43270</v>
      </c>
      <c r="D5082" s="7">
        <v>13</v>
      </c>
      <c r="E5082" s="7" t="str">
        <f t="shared" si="163"/>
        <v>S254327013</v>
      </c>
      <c r="F5082" s="3">
        <v>2021</v>
      </c>
      <c r="G5082" s="2">
        <v>165</v>
      </c>
      <c r="H5082" s="2" t="s">
        <v>8660</v>
      </c>
      <c r="I5082" s="2" t="s">
        <v>8661</v>
      </c>
      <c r="J5082" s="2" t="s">
        <v>1957</v>
      </c>
      <c r="K5082" s="194" t="s">
        <v>17</v>
      </c>
      <c r="L5082" s="2">
        <v>30</v>
      </c>
      <c r="M5082" s="194">
        <v>0</v>
      </c>
      <c r="N5082" s="2" t="s">
        <v>1432</v>
      </c>
      <c r="O5082" s="195" t="s">
        <v>8662</v>
      </c>
    </row>
    <row r="5083" spans="1:15" ht="15.75" thickBot="1">
      <c r="A5083" s="7">
        <v>2018</v>
      </c>
      <c r="B5083" s="7" t="s">
        <v>41</v>
      </c>
      <c r="C5083" s="8">
        <f t="shared" si="165"/>
        <v>43270</v>
      </c>
      <c r="D5083" s="7">
        <v>14</v>
      </c>
      <c r="E5083" s="7" t="str">
        <f t="shared" si="163"/>
        <v>S254327014</v>
      </c>
      <c r="F5083" s="5">
        <v>2022</v>
      </c>
      <c r="G5083" s="6">
        <v>155</v>
      </c>
      <c r="H5083" s="6" t="s">
        <v>8663</v>
      </c>
      <c r="I5083" s="6" t="s">
        <v>8664</v>
      </c>
      <c r="J5083" s="6" t="s">
        <v>4141</v>
      </c>
      <c r="K5083" s="196" t="s">
        <v>17</v>
      </c>
      <c r="L5083" s="6">
        <v>26</v>
      </c>
      <c r="M5083" s="196" t="s">
        <v>1665</v>
      </c>
      <c r="N5083" s="6" t="s">
        <v>3110</v>
      </c>
      <c r="O5083" s="197" t="s">
        <v>873</v>
      </c>
    </row>
    <row r="5084" spans="1:15" ht="16.5" thickTop="1" thickBot="1">
      <c r="A5084" s="7">
        <v>2018</v>
      </c>
      <c r="B5084" s="7" t="s">
        <v>41</v>
      </c>
      <c r="C5084" s="8">
        <f t="shared" si="165"/>
        <v>43270</v>
      </c>
      <c r="D5084" s="7">
        <v>15</v>
      </c>
      <c r="E5084" s="7" t="str">
        <f t="shared" si="163"/>
        <v>S254327015</v>
      </c>
      <c r="F5084" s="1" t="s">
        <v>15</v>
      </c>
    </row>
    <row r="5085" spans="1:15" ht="16.5" customHeight="1" thickTop="1" thickBot="1">
      <c r="A5085" s="7">
        <v>2018</v>
      </c>
      <c r="B5085" s="7" t="s">
        <v>41</v>
      </c>
      <c r="C5085" s="8">
        <f t="shared" si="165"/>
        <v>43270</v>
      </c>
      <c r="D5085" s="7">
        <v>16</v>
      </c>
      <c r="E5085" s="7" t="str">
        <f t="shared" si="163"/>
        <v>S254327016</v>
      </c>
      <c r="F5085" s="338" t="s">
        <v>1</v>
      </c>
      <c r="G5085" s="341" t="s">
        <v>2</v>
      </c>
      <c r="H5085" s="342"/>
      <c r="I5085" s="342"/>
      <c r="J5085" s="343"/>
      <c r="K5085" s="344" t="s">
        <v>3</v>
      </c>
      <c r="L5085" s="343"/>
      <c r="M5085" s="344" t="s">
        <v>144</v>
      </c>
      <c r="N5085" s="342"/>
      <c r="O5085" s="342"/>
    </row>
    <row r="5086" spans="1:15" ht="18" customHeight="1" thickBot="1">
      <c r="A5086" s="7">
        <v>2018</v>
      </c>
      <c r="B5086" s="7" t="s">
        <v>41</v>
      </c>
      <c r="C5086" s="8">
        <f t="shared" si="165"/>
        <v>43270</v>
      </c>
      <c r="D5086" s="7">
        <v>17</v>
      </c>
      <c r="E5086" s="7" t="str">
        <f t="shared" si="163"/>
        <v>S254327017</v>
      </c>
      <c r="F5086" s="339"/>
      <c r="G5086" s="345" t="s">
        <v>5</v>
      </c>
      <c r="H5086" s="347" t="s">
        <v>145</v>
      </c>
      <c r="I5086" s="348"/>
      <c r="J5086" s="349"/>
      <c r="K5086" s="350" t="s">
        <v>6</v>
      </c>
      <c r="L5086" s="352" t="s">
        <v>7</v>
      </c>
      <c r="M5086" s="350" t="s">
        <v>8</v>
      </c>
      <c r="N5086" s="354" t="s">
        <v>146</v>
      </c>
      <c r="O5086" s="356" t="s">
        <v>147</v>
      </c>
    </row>
    <row r="5087" spans="1:15" ht="15.75" thickBot="1">
      <c r="A5087" s="7">
        <v>2018</v>
      </c>
      <c r="B5087" s="7" t="s">
        <v>41</v>
      </c>
      <c r="C5087" s="8">
        <f t="shared" si="165"/>
        <v>43270</v>
      </c>
      <c r="D5087" s="7">
        <v>18</v>
      </c>
      <c r="E5087" s="7" t="str">
        <f t="shared" si="163"/>
        <v>S254327018</v>
      </c>
      <c r="F5087" s="340"/>
      <c r="G5087" s="346"/>
      <c r="H5087" s="191" t="s">
        <v>154</v>
      </c>
      <c r="I5087" s="192" t="s">
        <v>155</v>
      </c>
      <c r="J5087" s="193" t="s">
        <v>156</v>
      </c>
      <c r="K5087" s="351"/>
      <c r="L5087" s="353"/>
      <c r="M5087" s="351"/>
      <c r="N5087" s="355"/>
      <c r="O5087" s="357"/>
    </row>
    <row r="5088" spans="1:15">
      <c r="A5088" s="7">
        <v>2018</v>
      </c>
      <c r="B5088" s="7" t="s">
        <v>41</v>
      </c>
      <c r="C5088" s="8">
        <f t="shared" si="165"/>
        <v>43270</v>
      </c>
      <c r="D5088" s="7">
        <v>19</v>
      </c>
      <c r="E5088" s="7" t="str">
        <f t="shared" si="163"/>
        <v>S254327019</v>
      </c>
      <c r="F5088" s="3" t="s">
        <v>16</v>
      </c>
      <c r="G5088" s="2">
        <v>20</v>
      </c>
      <c r="H5088" s="2" t="s">
        <v>5642</v>
      </c>
      <c r="I5088" s="2" t="s">
        <v>8665</v>
      </c>
      <c r="J5088" s="2" t="s">
        <v>4371</v>
      </c>
      <c r="K5088" s="194" t="s">
        <v>17</v>
      </c>
      <c r="L5088" s="2">
        <v>57</v>
      </c>
      <c r="M5088" s="194" t="s">
        <v>400</v>
      </c>
      <c r="N5088" s="2" t="s">
        <v>740</v>
      </c>
      <c r="O5088" s="195" t="s">
        <v>1646</v>
      </c>
    </row>
    <row r="5089" spans="1:15">
      <c r="A5089" s="7">
        <v>2018</v>
      </c>
      <c r="B5089" s="7" t="s">
        <v>41</v>
      </c>
      <c r="C5089" s="8">
        <f t="shared" si="165"/>
        <v>43270</v>
      </c>
      <c r="D5089" s="7">
        <v>20</v>
      </c>
      <c r="E5089" s="7" t="str">
        <f t="shared" si="163"/>
        <v>S254327020</v>
      </c>
      <c r="F5089" s="4">
        <v>43252</v>
      </c>
      <c r="G5089" s="2">
        <v>432</v>
      </c>
      <c r="H5089" s="2" t="s">
        <v>8666</v>
      </c>
      <c r="I5089" s="2" t="s">
        <v>8667</v>
      </c>
      <c r="J5089" s="2" t="s">
        <v>4042</v>
      </c>
      <c r="K5089" s="194" t="s">
        <v>17</v>
      </c>
      <c r="L5089" s="2">
        <v>55</v>
      </c>
      <c r="M5089" s="194" t="s">
        <v>420</v>
      </c>
      <c r="N5089" s="2" t="s">
        <v>334</v>
      </c>
      <c r="O5089" s="195" t="s">
        <v>3902</v>
      </c>
    </row>
    <row r="5090" spans="1:15">
      <c r="A5090" s="7">
        <v>2018</v>
      </c>
      <c r="B5090" s="7" t="s">
        <v>41</v>
      </c>
      <c r="C5090" s="8">
        <f t="shared" si="165"/>
        <v>43270</v>
      </c>
      <c r="D5090" s="7">
        <v>21</v>
      </c>
      <c r="E5090" s="7" t="str">
        <f t="shared" si="163"/>
        <v>S254327021</v>
      </c>
      <c r="F5090" s="4">
        <v>43282</v>
      </c>
      <c r="G5090" s="2">
        <v>437</v>
      </c>
      <c r="H5090" s="2" t="s">
        <v>8668</v>
      </c>
      <c r="I5090" s="2" t="s">
        <v>8669</v>
      </c>
      <c r="J5090" s="2" t="s">
        <v>3731</v>
      </c>
      <c r="K5090" s="194" t="s">
        <v>17</v>
      </c>
      <c r="L5090" s="2">
        <v>48</v>
      </c>
      <c r="M5090" s="194" t="s">
        <v>585</v>
      </c>
      <c r="N5090" s="2">
        <v>0</v>
      </c>
      <c r="O5090" s="195" t="s">
        <v>4896</v>
      </c>
    </row>
    <row r="5091" spans="1:15">
      <c r="A5091" s="7">
        <v>2018</v>
      </c>
      <c r="B5091" s="7" t="s">
        <v>41</v>
      </c>
      <c r="C5091" s="8">
        <f t="shared" si="165"/>
        <v>43270</v>
      </c>
      <c r="D5091" s="7">
        <v>22</v>
      </c>
      <c r="E5091" s="7" t="str">
        <f t="shared" si="163"/>
        <v>S254327022</v>
      </c>
      <c r="F5091" s="4">
        <v>43313</v>
      </c>
      <c r="G5091" s="2">
        <v>415</v>
      </c>
      <c r="H5091" s="2" t="s">
        <v>8670</v>
      </c>
      <c r="I5091" s="2" t="s">
        <v>8671</v>
      </c>
      <c r="J5091" s="2" t="s">
        <v>8672</v>
      </c>
      <c r="K5091" s="194" t="s">
        <v>17</v>
      </c>
      <c r="L5091" s="2">
        <v>49</v>
      </c>
      <c r="M5091" s="194" t="s">
        <v>729</v>
      </c>
      <c r="N5091" s="2">
        <v>0</v>
      </c>
      <c r="O5091" s="195" t="s">
        <v>1714</v>
      </c>
    </row>
    <row r="5092" spans="1:15">
      <c r="A5092" s="7">
        <v>2018</v>
      </c>
      <c r="B5092" s="7" t="s">
        <v>41</v>
      </c>
      <c r="C5092" s="8">
        <f t="shared" si="165"/>
        <v>43270</v>
      </c>
      <c r="D5092" s="7">
        <v>23</v>
      </c>
      <c r="E5092" s="7" t="str">
        <f t="shared" si="163"/>
        <v>S254327023</v>
      </c>
      <c r="F5092" s="4">
        <v>43344</v>
      </c>
      <c r="G5092" s="2">
        <v>370</v>
      </c>
      <c r="H5092" s="2" t="s">
        <v>8673</v>
      </c>
      <c r="I5092" s="2" t="s">
        <v>8674</v>
      </c>
      <c r="J5092" s="2" t="s">
        <v>4332</v>
      </c>
      <c r="K5092" s="194" t="s">
        <v>17</v>
      </c>
      <c r="L5092" s="2">
        <v>45</v>
      </c>
      <c r="M5092" s="194">
        <v>0</v>
      </c>
      <c r="N5092" s="2">
        <v>5</v>
      </c>
      <c r="O5092" s="195">
        <v>95</v>
      </c>
    </row>
    <row r="5093" spans="1:15">
      <c r="A5093" s="7">
        <v>2018</v>
      </c>
      <c r="B5093" s="7" t="s">
        <v>41</v>
      </c>
      <c r="C5093" s="8">
        <f t="shared" si="165"/>
        <v>43270</v>
      </c>
      <c r="D5093" s="7">
        <v>24</v>
      </c>
      <c r="E5093" s="7" t="str">
        <f t="shared" si="163"/>
        <v>S254327024</v>
      </c>
      <c r="F5093" s="3" t="s">
        <v>157</v>
      </c>
      <c r="G5093" s="2">
        <v>290</v>
      </c>
      <c r="H5093" s="2" t="s">
        <v>8675</v>
      </c>
      <c r="I5093" s="2" t="s">
        <v>8676</v>
      </c>
      <c r="J5093" s="2" t="s">
        <v>1740</v>
      </c>
      <c r="K5093" s="194" t="s">
        <v>17</v>
      </c>
      <c r="L5093" s="2">
        <v>44</v>
      </c>
      <c r="M5093" s="194" t="s">
        <v>730</v>
      </c>
      <c r="N5093" s="2" t="s">
        <v>729</v>
      </c>
      <c r="O5093" s="195" t="s">
        <v>731</v>
      </c>
    </row>
    <row r="5094" spans="1:15">
      <c r="A5094" s="7">
        <v>2018</v>
      </c>
      <c r="B5094" s="7" t="s">
        <v>41</v>
      </c>
      <c r="C5094" s="8">
        <f t="shared" si="165"/>
        <v>43270</v>
      </c>
      <c r="D5094" s="7">
        <v>25</v>
      </c>
      <c r="E5094" s="7" t="str">
        <f t="shared" si="163"/>
        <v>S254327025</v>
      </c>
      <c r="F5094" s="3">
        <v>2019</v>
      </c>
      <c r="G5094" s="2">
        <v>280</v>
      </c>
      <c r="H5094" s="2" t="s">
        <v>8677</v>
      </c>
      <c r="I5094" s="2" t="s">
        <v>8639</v>
      </c>
      <c r="J5094" s="2" t="s">
        <v>1827</v>
      </c>
      <c r="K5094" s="194" t="s">
        <v>17</v>
      </c>
      <c r="L5094" s="2">
        <v>37</v>
      </c>
      <c r="M5094" s="194" t="s">
        <v>529</v>
      </c>
      <c r="N5094" s="2" t="s">
        <v>1100</v>
      </c>
      <c r="O5094" s="195" t="s">
        <v>301</v>
      </c>
    </row>
    <row r="5095" spans="1:15">
      <c r="A5095" s="7">
        <v>2018</v>
      </c>
      <c r="B5095" s="7" t="s">
        <v>41</v>
      </c>
      <c r="C5095" s="8">
        <f t="shared" si="165"/>
        <v>43270</v>
      </c>
      <c r="D5095" s="7">
        <v>26</v>
      </c>
      <c r="E5095" s="7" t="str">
        <f t="shared" si="163"/>
        <v>S254327026</v>
      </c>
      <c r="F5095" s="3">
        <v>2020</v>
      </c>
      <c r="G5095" s="2">
        <v>230</v>
      </c>
      <c r="H5095" s="2" t="s">
        <v>8678</v>
      </c>
      <c r="I5095" s="2" t="s">
        <v>8679</v>
      </c>
      <c r="J5095" s="2" t="s">
        <v>720</v>
      </c>
      <c r="K5095" s="194" t="s">
        <v>17</v>
      </c>
      <c r="L5095" s="2">
        <v>30</v>
      </c>
      <c r="M5095" s="194" t="s">
        <v>1501</v>
      </c>
      <c r="N5095" s="2" t="s">
        <v>586</v>
      </c>
      <c r="O5095" s="195" t="s">
        <v>626</v>
      </c>
    </row>
    <row r="5096" spans="1:15">
      <c r="A5096" s="7">
        <v>2018</v>
      </c>
      <c r="B5096" s="7" t="s">
        <v>41</v>
      </c>
      <c r="C5096" s="8">
        <f t="shared" si="165"/>
        <v>43270</v>
      </c>
      <c r="D5096" s="7">
        <v>27</v>
      </c>
      <c r="E5096" s="7" t="str">
        <f t="shared" si="163"/>
        <v>S254327027</v>
      </c>
      <c r="F5096" s="3">
        <v>2021</v>
      </c>
      <c r="G5096" s="2">
        <v>215</v>
      </c>
      <c r="H5096" s="2" t="s">
        <v>335</v>
      </c>
      <c r="I5096" s="2" t="s">
        <v>8399</v>
      </c>
      <c r="J5096" s="2" t="s">
        <v>5797</v>
      </c>
      <c r="K5096" s="194" t="s">
        <v>17</v>
      </c>
      <c r="L5096" s="2">
        <v>27</v>
      </c>
      <c r="M5096" s="194" t="s">
        <v>625</v>
      </c>
      <c r="N5096" s="2" t="s">
        <v>627</v>
      </c>
      <c r="O5096" s="195" t="s">
        <v>626</v>
      </c>
    </row>
    <row r="5097" spans="1:15" ht="15.75" thickBot="1">
      <c r="A5097" s="7">
        <v>2018</v>
      </c>
      <c r="B5097" s="7" t="s">
        <v>41</v>
      </c>
      <c r="C5097" s="8">
        <f t="shared" si="165"/>
        <v>43270</v>
      </c>
      <c r="D5097" s="7">
        <v>28</v>
      </c>
      <c r="E5097" s="7" t="str">
        <f t="shared" si="163"/>
        <v>S254327028</v>
      </c>
      <c r="F5097" s="5">
        <v>2022</v>
      </c>
      <c r="G5097" s="6">
        <v>205</v>
      </c>
      <c r="H5097" s="6" t="s">
        <v>8680</v>
      </c>
      <c r="I5097" s="6" t="s">
        <v>8681</v>
      </c>
      <c r="J5097" s="6" t="s">
        <v>2144</v>
      </c>
      <c r="K5097" s="196" t="s">
        <v>17</v>
      </c>
      <c r="L5097" s="6">
        <v>23</v>
      </c>
      <c r="M5097" s="196" t="s">
        <v>340</v>
      </c>
      <c r="N5097" s="6" t="s">
        <v>1795</v>
      </c>
      <c r="O5097" s="197" t="s">
        <v>484</v>
      </c>
    </row>
    <row r="5098" spans="1:15" ht="16.5" thickTop="1" thickBot="1">
      <c r="A5098" s="7">
        <v>2018</v>
      </c>
      <c r="B5098" s="7" t="s">
        <v>40</v>
      </c>
      <c r="C5098" s="8">
        <f>C5097+7</f>
        <v>43277</v>
      </c>
      <c r="D5098" s="7">
        <v>1</v>
      </c>
      <c r="E5098" s="7" t="str">
        <f t="shared" ref="E5098:E5150" si="166">B5098&amp;C5098&amp;D5098</f>
        <v>S26432771</v>
      </c>
      <c r="F5098" s="1" t="s">
        <v>0</v>
      </c>
    </row>
    <row r="5099" spans="1:15" ht="16.5" customHeight="1" thickTop="1" thickBot="1">
      <c r="A5099" s="7">
        <v>2018</v>
      </c>
      <c r="B5099" s="7" t="s">
        <v>40</v>
      </c>
      <c r="C5099" s="8">
        <f>C5098</f>
        <v>43277</v>
      </c>
      <c r="D5099" s="7">
        <v>2</v>
      </c>
      <c r="E5099" s="7" t="str">
        <f t="shared" si="166"/>
        <v>S26432772</v>
      </c>
      <c r="F5099" s="338" t="s">
        <v>1</v>
      </c>
      <c r="G5099" s="341" t="s">
        <v>2</v>
      </c>
      <c r="H5099" s="342"/>
      <c r="I5099" s="342"/>
      <c r="J5099" s="343"/>
      <c r="K5099" s="344" t="s">
        <v>3</v>
      </c>
      <c r="L5099" s="343"/>
      <c r="M5099" s="344" t="s">
        <v>144</v>
      </c>
      <c r="N5099" s="342"/>
      <c r="O5099" s="342"/>
    </row>
    <row r="5100" spans="1:15" ht="18" customHeight="1" thickBot="1">
      <c r="A5100" s="7">
        <v>2018</v>
      </c>
      <c r="B5100" s="7" t="s">
        <v>40</v>
      </c>
      <c r="C5100" s="8">
        <f t="shared" ref="C5100:C5125" si="167">C5099</f>
        <v>43277</v>
      </c>
      <c r="D5100" s="7">
        <v>3</v>
      </c>
      <c r="E5100" s="7" t="str">
        <f t="shared" si="166"/>
        <v>S26432773</v>
      </c>
      <c r="F5100" s="339"/>
      <c r="G5100" s="345" t="s">
        <v>5</v>
      </c>
      <c r="H5100" s="347" t="s">
        <v>145</v>
      </c>
      <c r="I5100" s="348"/>
      <c r="J5100" s="349"/>
      <c r="K5100" s="350" t="s">
        <v>6</v>
      </c>
      <c r="L5100" s="352" t="s">
        <v>7</v>
      </c>
      <c r="M5100" s="350" t="s">
        <v>8</v>
      </c>
      <c r="N5100" s="354" t="s">
        <v>146</v>
      </c>
      <c r="O5100" s="356" t="s">
        <v>147</v>
      </c>
    </row>
    <row r="5101" spans="1:15" ht="15.75" thickBot="1">
      <c r="A5101" s="7">
        <v>2018</v>
      </c>
      <c r="B5101" s="7" t="s">
        <v>40</v>
      </c>
      <c r="C5101" s="8">
        <f t="shared" si="167"/>
        <v>43277</v>
      </c>
      <c r="D5101" s="7">
        <v>4</v>
      </c>
      <c r="E5101" s="7" t="str">
        <f t="shared" si="166"/>
        <v>S26432774</v>
      </c>
      <c r="F5101" s="340"/>
      <c r="G5101" s="346"/>
      <c r="H5101" s="191" t="s">
        <v>9</v>
      </c>
      <c r="I5101" s="192" t="s">
        <v>18</v>
      </c>
      <c r="J5101" s="193" t="s">
        <v>11</v>
      </c>
      <c r="K5101" s="351"/>
      <c r="L5101" s="353"/>
      <c r="M5101" s="351"/>
      <c r="N5101" s="355"/>
      <c r="O5101" s="357"/>
    </row>
    <row r="5102" spans="1:15">
      <c r="A5102" s="7">
        <v>2018</v>
      </c>
      <c r="B5102" s="7" t="s">
        <v>40</v>
      </c>
      <c r="C5102" s="8">
        <f t="shared" si="167"/>
        <v>43277</v>
      </c>
      <c r="D5102" s="7">
        <v>5</v>
      </c>
      <c r="E5102" s="7" t="str">
        <f t="shared" si="166"/>
        <v>S26432775</v>
      </c>
      <c r="F5102" s="3" t="s">
        <v>12</v>
      </c>
      <c r="G5102" s="2" t="s">
        <v>8682</v>
      </c>
      <c r="H5102" s="2" t="s">
        <v>8682</v>
      </c>
      <c r="I5102" s="2" t="s">
        <v>8683</v>
      </c>
      <c r="J5102" s="2" t="s">
        <v>294</v>
      </c>
      <c r="K5102" s="194" t="s">
        <v>13</v>
      </c>
      <c r="L5102" s="2">
        <v>60</v>
      </c>
      <c r="M5102" s="194" t="s">
        <v>2074</v>
      </c>
      <c r="N5102" s="2" t="s">
        <v>2074</v>
      </c>
      <c r="O5102" s="195" t="s">
        <v>2746</v>
      </c>
    </row>
    <row r="5103" spans="1:15">
      <c r="A5103" s="7">
        <v>2018</v>
      </c>
      <c r="B5103" s="7" t="s">
        <v>40</v>
      </c>
      <c r="C5103" s="8">
        <f t="shared" si="167"/>
        <v>43277</v>
      </c>
      <c r="D5103" s="7">
        <v>6</v>
      </c>
      <c r="E5103" s="7" t="str">
        <f t="shared" si="166"/>
        <v>S26432776</v>
      </c>
      <c r="F5103" s="4">
        <v>43252</v>
      </c>
      <c r="G5103" s="2" t="s">
        <v>8684</v>
      </c>
      <c r="H5103" s="2" t="s">
        <v>8684</v>
      </c>
      <c r="I5103" s="2" t="s">
        <v>8685</v>
      </c>
      <c r="J5103" s="2" t="s">
        <v>3429</v>
      </c>
      <c r="K5103" s="194" t="s">
        <v>13</v>
      </c>
      <c r="L5103" s="2">
        <v>60</v>
      </c>
      <c r="M5103" s="194">
        <v>4</v>
      </c>
      <c r="N5103" s="2">
        <v>0</v>
      </c>
      <c r="O5103" s="195">
        <v>96</v>
      </c>
    </row>
    <row r="5104" spans="1:15">
      <c r="A5104" s="7">
        <v>2018</v>
      </c>
      <c r="B5104" s="7" t="s">
        <v>40</v>
      </c>
      <c r="C5104" s="8">
        <f t="shared" si="167"/>
        <v>43277</v>
      </c>
      <c r="D5104" s="7">
        <v>7</v>
      </c>
      <c r="E5104" s="7" t="str">
        <f t="shared" si="166"/>
        <v>S26432777</v>
      </c>
      <c r="F5104" s="4">
        <v>43282</v>
      </c>
      <c r="G5104" s="2" t="s">
        <v>8686</v>
      </c>
      <c r="H5104" s="2" t="s">
        <v>8686</v>
      </c>
      <c r="I5104" s="2" t="s">
        <v>8687</v>
      </c>
      <c r="J5104" s="2" t="s">
        <v>1503</v>
      </c>
      <c r="K5104" s="194" t="s">
        <v>13</v>
      </c>
      <c r="L5104" s="2">
        <v>57</v>
      </c>
      <c r="M5104" s="194">
        <v>4</v>
      </c>
      <c r="N5104" s="2">
        <v>0</v>
      </c>
      <c r="O5104" s="195">
        <v>96</v>
      </c>
    </row>
    <row r="5105" spans="1:15">
      <c r="A5105" s="7">
        <v>2018</v>
      </c>
      <c r="B5105" s="7" t="s">
        <v>40</v>
      </c>
      <c r="C5105" s="8">
        <f t="shared" si="167"/>
        <v>43277</v>
      </c>
      <c r="D5105" s="7">
        <v>8</v>
      </c>
      <c r="E5105" s="7" t="str">
        <f t="shared" si="166"/>
        <v>S26432778</v>
      </c>
      <c r="F5105" s="4">
        <v>43313</v>
      </c>
      <c r="G5105" s="2" t="s">
        <v>1150</v>
      </c>
      <c r="H5105" s="2" t="s">
        <v>1150</v>
      </c>
      <c r="I5105" s="2" t="s">
        <v>8688</v>
      </c>
      <c r="J5105" s="2" t="s">
        <v>1073</v>
      </c>
      <c r="K5105" s="194" t="s">
        <v>13</v>
      </c>
      <c r="L5105" s="2">
        <v>58</v>
      </c>
      <c r="M5105" s="194">
        <v>0</v>
      </c>
      <c r="N5105" s="2">
        <v>0</v>
      </c>
      <c r="O5105" s="195">
        <v>100</v>
      </c>
    </row>
    <row r="5106" spans="1:15">
      <c r="A5106" s="7">
        <v>2018</v>
      </c>
      <c r="B5106" s="7" t="s">
        <v>40</v>
      </c>
      <c r="C5106" s="8">
        <f t="shared" si="167"/>
        <v>43277</v>
      </c>
      <c r="D5106" s="7">
        <v>9</v>
      </c>
      <c r="E5106" s="7" t="str">
        <f t="shared" si="166"/>
        <v>S26432779</v>
      </c>
      <c r="F5106" s="4">
        <v>43344</v>
      </c>
      <c r="G5106" s="2" t="s">
        <v>8689</v>
      </c>
      <c r="H5106" s="2" t="s">
        <v>8689</v>
      </c>
      <c r="I5106" s="2" t="s">
        <v>8690</v>
      </c>
      <c r="J5106" s="2" t="s">
        <v>3862</v>
      </c>
      <c r="K5106" s="194" t="s">
        <v>13</v>
      </c>
      <c r="L5106" s="2">
        <v>54</v>
      </c>
      <c r="M5106" s="194">
        <v>0</v>
      </c>
      <c r="N5106" s="2">
        <v>0</v>
      </c>
      <c r="O5106" s="195">
        <v>100</v>
      </c>
    </row>
    <row r="5107" spans="1:15">
      <c r="A5107" s="7">
        <v>2018</v>
      </c>
      <c r="B5107" s="7" t="s">
        <v>40</v>
      </c>
      <c r="C5107" s="8">
        <f t="shared" si="167"/>
        <v>43277</v>
      </c>
      <c r="D5107" s="7">
        <v>10</v>
      </c>
      <c r="E5107" s="7" t="str">
        <f t="shared" si="166"/>
        <v>S264327710</v>
      </c>
      <c r="F5107" s="3" t="s">
        <v>151</v>
      </c>
      <c r="G5107" s="2" t="s">
        <v>8691</v>
      </c>
      <c r="H5107" s="2" t="s">
        <v>8691</v>
      </c>
      <c r="I5107" s="2" t="s">
        <v>8692</v>
      </c>
      <c r="J5107" s="2" t="s">
        <v>2616</v>
      </c>
      <c r="K5107" s="194" t="s">
        <v>13</v>
      </c>
      <c r="L5107" s="2">
        <v>50</v>
      </c>
      <c r="M5107" s="194">
        <v>0</v>
      </c>
      <c r="N5107" s="2" t="s">
        <v>343</v>
      </c>
      <c r="O5107" s="195" t="s">
        <v>3583</v>
      </c>
    </row>
    <row r="5108" spans="1:15">
      <c r="A5108" s="7">
        <v>2018</v>
      </c>
      <c r="B5108" s="7" t="s">
        <v>40</v>
      </c>
      <c r="C5108" s="8">
        <f t="shared" si="167"/>
        <v>43277</v>
      </c>
      <c r="D5108" s="7">
        <v>11</v>
      </c>
      <c r="E5108" s="7" t="str">
        <f t="shared" si="166"/>
        <v>S264327711</v>
      </c>
      <c r="F5108" s="3">
        <v>2019</v>
      </c>
      <c r="G5108" s="2" t="s">
        <v>8693</v>
      </c>
      <c r="H5108" s="2" t="s">
        <v>8693</v>
      </c>
      <c r="I5108" s="2" t="s">
        <v>8694</v>
      </c>
      <c r="J5108" s="2" t="s">
        <v>3045</v>
      </c>
      <c r="K5108" s="194" t="s">
        <v>13</v>
      </c>
      <c r="L5108" s="2">
        <v>41</v>
      </c>
      <c r="M5108" s="194" t="s">
        <v>420</v>
      </c>
      <c r="N5108" s="2" t="s">
        <v>681</v>
      </c>
      <c r="O5108" s="195" t="s">
        <v>769</v>
      </c>
    </row>
    <row r="5109" spans="1:15">
      <c r="A5109" s="7">
        <v>2018</v>
      </c>
      <c r="B5109" s="7" t="s">
        <v>40</v>
      </c>
      <c r="C5109" s="8">
        <f t="shared" si="167"/>
        <v>43277</v>
      </c>
      <c r="D5109" s="7">
        <v>12</v>
      </c>
      <c r="E5109" s="7" t="str">
        <f t="shared" si="166"/>
        <v>S264327712</v>
      </c>
      <c r="F5109" s="3">
        <v>2020</v>
      </c>
      <c r="G5109" s="2" t="s">
        <v>7792</v>
      </c>
      <c r="H5109" s="2" t="s">
        <v>7792</v>
      </c>
      <c r="I5109" s="2" t="s">
        <v>3106</v>
      </c>
      <c r="J5109" s="2" t="s">
        <v>695</v>
      </c>
      <c r="K5109" s="194" t="s">
        <v>13</v>
      </c>
      <c r="L5109" s="2">
        <v>34</v>
      </c>
      <c r="M5109" s="194" t="s">
        <v>1744</v>
      </c>
      <c r="N5109" s="2" t="s">
        <v>1946</v>
      </c>
      <c r="O5109" s="195" t="s">
        <v>1598</v>
      </c>
    </row>
    <row r="5110" spans="1:15">
      <c r="A5110" s="7">
        <v>2018</v>
      </c>
      <c r="B5110" s="7" t="s">
        <v>40</v>
      </c>
      <c r="C5110" s="8">
        <f t="shared" si="167"/>
        <v>43277</v>
      </c>
      <c r="D5110" s="7">
        <v>13</v>
      </c>
      <c r="E5110" s="7" t="str">
        <f t="shared" si="166"/>
        <v>S264327713</v>
      </c>
      <c r="F5110" s="3">
        <v>2021</v>
      </c>
      <c r="G5110" s="2" t="s">
        <v>8695</v>
      </c>
      <c r="H5110" s="2" t="s">
        <v>8695</v>
      </c>
      <c r="I5110" s="2" t="s">
        <v>8696</v>
      </c>
      <c r="J5110" s="2" t="s">
        <v>3631</v>
      </c>
      <c r="K5110" s="194" t="s">
        <v>13</v>
      </c>
      <c r="L5110" s="2">
        <v>30</v>
      </c>
      <c r="M5110" s="194" t="s">
        <v>1023</v>
      </c>
      <c r="N5110" s="2" t="s">
        <v>783</v>
      </c>
      <c r="O5110" s="195" t="s">
        <v>1020</v>
      </c>
    </row>
    <row r="5111" spans="1:15" ht="15.75" thickBot="1">
      <c r="A5111" s="7">
        <v>2018</v>
      </c>
      <c r="B5111" s="7" t="s">
        <v>40</v>
      </c>
      <c r="C5111" s="8">
        <f t="shared" si="167"/>
        <v>43277</v>
      </c>
      <c r="D5111" s="7">
        <v>14</v>
      </c>
      <c r="E5111" s="7" t="str">
        <f t="shared" si="166"/>
        <v>S264327714</v>
      </c>
      <c r="F5111" s="5">
        <v>2022</v>
      </c>
      <c r="G5111" s="6" t="s">
        <v>6809</v>
      </c>
      <c r="H5111" s="6" t="s">
        <v>6809</v>
      </c>
      <c r="I5111" s="6" t="s">
        <v>8697</v>
      </c>
      <c r="J5111" s="6" t="s">
        <v>981</v>
      </c>
      <c r="K5111" s="196" t="s">
        <v>13</v>
      </c>
      <c r="L5111" s="6">
        <v>26</v>
      </c>
      <c r="M5111" s="196" t="s">
        <v>671</v>
      </c>
      <c r="N5111" s="6" t="s">
        <v>1019</v>
      </c>
      <c r="O5111" s="197" t="s">
        <v>1020</v>
      </c>
    </row>
    <row r="5112" spans="1:15" ht="16.5" thickTop="1" thickBot="1">
      <c r="A5112" s="7">
        <v>2018</v>
      </c>
      <c r="B5112" s="7" t="s">
        <v>40</v>
      </c>
      <c r="C5112" s="8">
        <f t="shared" si="167"/>
        <v>43277</v>
      </c>
      <c r="D5112" s="7">
        <v>15</v>
      </c>
      <c r="E5112" s="7" t="str">
        <f t="shared" si="166"/>
        <v>S264327715</v>
      </c>
      <c r="F5112" s="1" t="s">
        <v>15</v>
      </c>
    </row>
    <row r="5113" spans="1:15" ht="16.5" customHeight="1" thickTop="1" thickBot="1">
      <c r="A5113" s="7">
        <v>2018</v>
      </c>
      <c r="B5113" s="7" t="s">
        <v>40</v>
      </c>
      <c r="C5113" s="8">
        <f t="shared" si="167"/>
        <v>43277</v>
      </c>
      <c r="D5113" s="7">
        <v>16</v>
      </c>
      <c r="E5113" s="7" t="str">
        <f t="shared" si="166"/>
        <v>S264327716</v>
      </c>
      <c r="F5113" s="338" t="s">
        <v>1</v>
      </c>
      <c r="G5113" s="341" t="s">
        <v>2</v>
      </c>
      <c r="H5113" s="342"/>
      <c r="I5113" s="342"/>
      <c r="J5113" s="343"/>
      <c r="K5113" s="344" t="s">
        <v>3</v>
      </c>
      <c r="L5113" s="343"/>
      <c r="M5113" s="344" t="s">
        <v>144</v>
      </c>
      <c r="N5113" s="342"/>
      <c r="O5113" s="342"/>
    </row>
    <row r="5114" spans="1:15" ht="18" customHeight="1" thickBot="1">
      <c r="A5114" s="7">
        <v>2018</v>
      </c>
      <c r="B5114" s="7" t="s">
        <v>40</v>
      </c>
      <c r="C5114" s="8">
        <f t="shared" si="167"/>
        <v>43277</v>
      </c>
      <c r="D5114" s="7">
        <v>17</v>
      </c>
      <c r="E5114" s="7" t="str">
        <f t="shared" si="166"/>
        <v>S264327717</v>
      </c>
      <c r="F5114" s="339"/>
      <c r="G5114" s="345" t="s">
        <v>5</v>
      </c>
      <c r="H5114" s="347" t="s">
        <v>145</v>
      </c>
      <c r="I5114" s="348"/>
      <c r="J5114" s="349"/>
      <c r="K5114" s="350" t="s">
        <v>6</v>
      </c>
      <c r="L5114" s="352" t="s">
        <v>7</v>
      </c>
      <c r="M5114" s="350" t="s">
        <v>8</v>
      </c>
      <c r="N5114" s="354" t="s">
        <v>146</v>
      </c>
      <c r="O5114" s="356" t="s">
        <v>147</v>
      </c>
    </row>
    <row r="5115" spans="1:15" ht="15.75" thickBot="1">
      <c r="A5115" s="7">
        <v>2018</v>
      </c>
      <c r="B5115" s="7" t="s">
        <v>40</v>
      </c>
      <c r="C5115" s="8">
        <f t="shared" si="167"/>
        <v>43277</v>
      </c>
      <c r="D5115" s="7">
        <v>18</v>
      </c>
      <c r="E5115" s="7" t="str">
        <f t="shared" si="166"/>
        <v>S264327718</v>
      </c>
      <c r="F5115" s="340"/>
      <c r="G5115" s="346"/>
      <c r="H5115" s="191" t="s">
        <v>9</v>
      </c>
      <c r="I5115" s="192" t="s">
        <v>18</v>
      </c>
      <c r="J5115" s="193" t="s">
        <v>11</v>
      </c>
      <c r="K5115" s="351"/>
      <c r="L5115" s="353"/>
      <c r="M5115" s="351"/>
      <c r="N5115" s="355"/>
      <c r="O5115" s="357"/>
    </row>
    <row r="5116" spans="1:15">
      <c r="A5116" s="7">
        <v>2018</v>
      </c>
      <c r="B5116" s="7" t="s">
        <v>40</v>
      </c>
      <c r="C5116" s="8">
        <f t="shared" si="167"/>
        <v>43277</v>
      </c>
      <c r="D5116" s="7">
        <v>19</v>
      </c>
      <c r="E5116" s="7" t="str">
        <f t="shared" si="166"/>
        <v>S264327719</v>
      </c>
      <c r="F5116" s="3" t="s">
        <v>16</v>
      </c>
      <c r="G5116" s="2" t="s">
        <v>8698</v>
      </c>
      <c r="H5116" s="2" t="s">
        <v>8698</v>
      </c>
      <c r="I5116" s="2" t="s">
        <v>6855</v>
      </c>
      <c r="J5116" s="2" t="s">
        <v>599</v>
      </c>
      <c r="K5116" s="194" t="s">
        <v>13</v>
      </c>
      <c r="L5116" s="2">
        <v>58</v>
      </c>
      <c r="M5116" s="194">
        <v>70</v>
      </c>
      <c r="N5116" s="2">
        <v>20</v>
      </c>
      <c r="O5116" s="195">
        <v>10</v>
      </c>
    </row>
    <row r="5117" spans="1:15">
      <c r="A5117" s="7">
        <v>2018</v>
      </c>
      <c r="B5117" s="7" t="s">
        <v>40</v>
      </c>
      <c r="C5117" s="8">
        <f t="shared" si="167"/>
        <v>43277</v>
      </c>
      <c r="D5117" s="7">
        <v>20</v>
      </c>
      <c r="E5117" s="7" t="str">
        <f t="shared" si="166"/>
        <v>S264327720</v>
      </c>
      <c r="F5117" s="4">
        <v>43252</v>
      </c>
      <c r="G5117" s="2" t="s">
        <v>8699</v>
      </c>
      <c r="H5117" s="2" t="s">
        <v>8699</v>
      </c>
      <c r="I5117" s="2" t="s">
        <v>8700</v>
      </c>
      <c r="J5117" s="2" t="s">
        <v>3796</v>
      </c>
      <c r="K5117" s="194" t="s">
        <v>13</v>
      </c>
      <c r="L5117" s="2">
        <v>54</v>
      </c>
      <c r="M5117" s="194" t="s">
        <v>799</v>
      </c>
      <c r="N5117" s="2">
        <v>0</v>
      </c>
      <c r="O5117" s="195" t="s">
        <v>2499</v>
      </c>
    </row>
    <row r="5118" spans="1:15">
      <c r="A5118" s="7">
        <v>2018</v>
      </c>
      <c r="B5118" s="7" t="s">
        <v>40</v>
      </c>
      <c r="C5118" s="8">
        <f t="shared" si="167"/>
        <v>43277</v>
      </c>
      <c r="D5118" s="7">
        <v>21</v>
      </c>
      <c r="E5118" s="7" t="str">
        <f t="shared" si="166"/>
        <v>S264327721</v>
      </c>
      <c r="F5118" s="4">
        <v>43282</v>
      </c>
      <c r="G5118" s="2" t="s">
        <v>8701</v>
      </c>
      <c r="H5118" s="2" t="s">
        <v>8701</v>
      </c>
      <c r="I5118" s="2" t="s">
        <v>8702</v>
      </c>
      <c r="J5118" s="2" t="s">
        <v>984</v>
      </c>
      <c r="K5118" s="194" t="s">
        <v>13</v>
      </c>
      <c r="L5118" s="2">
        <v>50</v>
      </c>
      <c r="M5118" s="194">
        <v>5</v>
      </c>
      <c r="N5118" s="2">
        <v>0</v>
      </c>
      <c r="O5118" s="195">
        <v>95</v>
      </c>
    </row>
    <row r="5119" spans="1:15">
      <c r="A5119" s="7">
        <v>2018</v>
      </c>
      <c r="B5119" s="7" t="s">
        <v>40</v>
      </c>
      <c r="C5119" s="8">
        <f t="shared" si="167"/>
        <v>43277</v>
      </c>
      <c r="D5119" s="7">
        <v>22</v>
      </c>
      <c r="E5119" s="7" t="str">
        <f t="shared" si="166"/>
        <v>S264327722</v>
      </c>
      <c r="F5119" s="4">
        <v>43313</v>
      </c>
      <c r="G5119" s="2" t="s">
        <v>8703</v>
      </c>
      <c r="H5119" s="2" t="s">
        <v>8703</v>
      </c>
      <c r="I5119" s="2" t="s">
        <v>8704</v>
      </c>
      <c r="J5119" s="2" t="s">
        <v>860</v>
      </c>
      <c r="K5119" s="194" t="s">
        <v>13</v>
      </c>
      <c r="L5119" s="2">
        <v>47</v>
      </c>
      <c r="M5119" s="194" t="s">
        <v>518</v>
      </c>
      <c r="N5119" s="2" t="s">
        <v>735</v>
      </c>
      <c r="O5119" s="195" t="s">
        <v>2984</v>
      </c>
    </row>
    <row r="5120" spans="1:15">
      <c r="A5120" s="7">
        <v>2018</v>
      </c>
      <c r="B5120" s="7" t="s">
        <v>40</v>
      </c>
      <c r="C5120" s="8">
        <f t="shared" si="167"/>
        <v>43277</v>
      </c>
      <c r="D5120" s="7">
        <v>23</v>
      </c>
      <c r="E5120" s="7" t="str">
        <f t="shared" si="166"/>
        <v>S264327723</v>
      </c>
      <c r="F5120" s="4">
        <v>43344</v>
      </c>
      <c r="G5120" s="2" t="s">
        <v>8705</v>
      </c>
      <c r="H5120" s="2" t="s">
        <v>8705</v>
      </c>
      <c r="I5120" s="2" t="s">
        <v>8706</v>
      </c>
      <c r="J5120" s="2" t="s">
        <v>8707</v>
      </c>
      <c r="K5120" s="194" t="s">
        <v>13</v>
      </c>
      <c r="L5120" s="2">
        <v>46</v>
      </c>
      <c r="M5120" s="194" t="s">
        <v>1715</v>
      </c>
      <c r="N5120" s="2" t="s">
        <v>1715</v>
      </c>
      <c r="O5120" s="195" t="s">
        <v>2557</v>
      </c>
    </row>
    <row r="5121" spans="1:15">
      <c r="A5121" s="7">
        <v>2018</v>
      </c>
      <c r="B5121" s="7" t="s">
        <v>40</v>
      </c>
      <c r="C5121" s="8">
        <f t="shared" si="167"/>
        <v>43277</v>
      </c>
      <c r="D5121" s="7">
        <v>24</v>
      </c>
      <c r="E5121" s="7" t="str">
        <f t="shared" si="166"/>
        <v>S264327724</v>
      </c>
      <c r="F5121" s="3" t="s">
        <v>151</v>
      </c>
      <c r="G5121" s="2" t="s">
        <v>8708</v>
      </c>
      <c r="H5121" s="2" t="s">
        <v>8708</v>
      </c>
      <c r="I5121" s="2" t="s">
        <v>8709</v>
      </c>
      <c r="J5121" s="2" t="s">
        <v>1006</v>
      </c>
      <c r="K5121" s="194" t="s">
        <v>13</v>
      </c>
      <c r="L5121" s="2">
        <v>44</v>
      </c>
      <c r="M5121" s="194" t="s">
        <v>2055</v>
      </c>
      <c r="N5121" s="2" t="s">
        <v>410</v>
      </c>
      <c r="O5121" s="195" t="s">
        <v>550</v>
      </c>
    </row>
    <row r="5122" spans="1:15">
      <c r="A5122" s="7">
        <v>2018</v>
      </c>
      <c r="B5122" s="7" t="s">
        <v>40</v>
      </c>
      <c r="C5122" s="8">
        <f t="shared" si="167"/>
        <v>43277</v>
      </c>
      <c r="D5122" s="7">
        <v>25</v>
      </c>
      <c r="E5122" s="7" t="str">
        <f t="shared" si="166"/>
        <v>S264327725</v>
      </c>
      <c r="F5122" s="3">
        <v>2019</v>
      </c>
      <c r="G5122" s="2" t="s">
        <v>8710</v>
      </c>
      <c r="H5122" s="2" t="s">
        <v>8710</v>
      </c>
      <c r="I5122" s="2" t="s">
        <v>8711</v>
      </c>
      <c r="J5122" s="2" t="s">
        <v>1018</v>
      </c>
      <c r="K5122" s="194" t="s">
        <v>13</v>
      </c>
      <c r="L5122" s="2">
        <v>38</v>
      </c>
      <c r="M5122" s="194" t="s">
        <v>729</v>
      </c>
      <c r="N5122" s="2" t="s">
        <v>1646</v>
      </c>
      <c r="O5122" s="195" t="s">
        <v>2107</v>
      </c>
    </row>
    <row r="5123" spans="1:15">
      <c r="A5123" s="7">
        <v>2018</v>
      </c>
      <c r="B5123" s="7" t="s">
        <v>40</v>
      </c>
      <c r="C5123" s="8">
        <f t="shared" si="167"/>
        <v>43277</v>
      </c>
      <c r="D5123" s="7">
        <v>26</v>
      </c>
      <c r="E5123" s="7" t="str">
        <f t="shared" si="166"/>
        <v>S264327726</v>
      </c>
      <c r="F5123" s="3">
        <v>2020</v>
      </c>
      <c r="G5123" s="2" t="s">
        <v>8104</v>
      </c>
      <c r="H5123" s="2" t="s">
        <v>8104</v>
      </c>
      <c r="I5123" s="2" t="s">
        <v>8712</v>
      </c>
      <c r="J5123" s="2" t="s">
        <v>5249</v>
      </c>
      <c r="K5123" s="194" t="s">
        <v>13</v>
      </c>
      <c r="L5123" s="2">
        <v>33</v>
      </c>
      <c r="M5123" s="194" t="s">
        <v>585</v>
      </c>
      <c r="N5123" s="2" t="s">
        <v>1181</v>
      </c>
      <c r="O5123" s="195" t="s">
        <v>627</v>
      </c>
    </row>
    <row r="5124" spans="1:15">
      <c r="A5124" s="7">
        <v>2018</v>
      </c>
      <c r="B5124" s="7" t="s">
        <v>40</v>
      </c>
      <c r="C5124" s="8">
        <f t="shared" si="167"/>
        <v>43277</v>
      </c>
      <c r="D5124" s="7">
        <v>27</v>
      </c>
      <c r="E5124" s="7" t="str">
        <f t="shared" si="166"/>
        <v>S264327727</v>
      </c>
      <c r="F5124" s="3">
        <v>2021</v>
      </c>
      <c r="G5124" s="2" t="s">
        <v>8713</v>
      </c>
      <c r="H5124" s="2" t="s">
        <v>8713</v>
      </c>
      <c r="I5124" s="2" t="s">
        <v>8714</v>
      </c>
      <c r="J5124" s="2" t="s">
        <v>2327</v>
      </c>
      <c r="K5124" s="194" t="s">
        <v>13</v>
      </c>
      <c r="L5124" s="2">
        <v>32</v>
      </c>
      <c r="M5124" s="194" t="s">
        <v>729</v>
      </c>
      <c r="N5124" s="2" t="s">
        <v>741</v>
      </c>
      <c r="O5124" s="195" t="s">
        <v>2151</v>
      </c>
    </row>
    <row r="5125" spans="1:15" ht="15.75" thickBot="1">
      <c r="A5125" s="7">
        <v>2018</v>
      </c>
      <c r="B5125" s="7" t="s">
        <v>40</v>
      </c>
      <c r="C5125" s="8">
        <f t="shared" si="167"/>
        <v>43277</v>
      </c>
      <c r="D5125" s="7">
        <v>28</v>
      </c>
      <c r="E5125" s="7" t="str">
        <f t="shared" si="166"/>
        <v>S264327728</v>
      </c>
      <c r="F5125" s="5">
        <v>2022</v>
      </c>
      <c r="G5125" s="6" t="s">
        <v>7245</v>
      </c>
      <c r="H5125" s="6" t="s">
        <v>7245</v>
      </c>
      <c r="I5125" s="6" t="s">
        <v>8715</v>
      </c>
      <c r="J5125" s="6" t="s">
        <v>4337</v>
      </c>
      <c r="K5125" s="196" t="s">
        <v>13</v>
      </c>
      <c r="L5125" s="6">
        <v>27</v>
      </c>
      <c r="M5125" s="196" t="s">
        <v>1646</v>
      </c>
      <c r="N5125" s="6" t="s">
        <v>455</v>
      </c>
      <c r="O5125" s="197" t="s">
        <v>741</v>
      </c>
    </row>
    <row r="5126" spans="1:15" ht="16.5" thickTop="1" thickBot="1">
      <c r="A5126" s="7">
        <v>2018</v>
      </c>
      <c r="B5126" s="7" t="s">
        <v>39</v>
      </c>
      <c r="C5126" s="8">
        <f>C5125+7</f>
        <v>43284</v>
      </c>
      <c r="D5126" s="7">
        <v>1</v>
      </c>
      <c r="E5126" s="7" t="str">
        <f t="shared" si="166"/>
        <v>S27432841</v>
      </c>
      <c r="F5126" s="1" t="s">
        <v>0</v>
      </c>
    </row>
    <row r="5127" spans="1:15" ht="16.5" thickTop="1" thickBot="1">
      <c r="A5127" s="7">
        <v>2018</v>
      </c>
      <c r="B5127" s="7" t="s">
        <v>39</v>
      </c>
      <c r="C5127" s="8">
        <f>C5126</f>
        <v>43284</v>
      </c>
      <c r="D5127" s="7">
        <v>2</v>
      </c>
      <c r="E5127" s="7" t="str">
        <f t="shared" si="166"/>
        <v>S27432842</v>
      </c>
      <c r="F5127" s="338" t="s">
        <v>1</v>
      </c>
      <c r="G5127" s="341" t="s">
        <v>2</v>
      </c>
      <c r="H5127" s="342"/>
      <c r="I5127" s="342"/>
      <c r="J5127" s="343"/>
      <c r="K5127" s="344" t="s">
        <v>3</v>
      </c>
      <c r="L5127" s="343"/>
      <c r="M5127" s="344" t="s">
        <v>144</v>
      </c>
      <c r="N5127" s="342"/>
      <c r="O5127" s="342"/>
    </row>
    <row r="5128" spans="1:15" ht="18" customHeight="1" thickBot="1">
      <c r="A5128" s="7">
        <v>2018</v>
      </c>
      <c r="B5128" s="7" t="s">
        <v>39</v>
      </c>
      <c r="C5128" s="8">
        <f t="shared" ref="C5128:C5153" si="168">C5127</f>
        <v>43284</v>
      </c>
      <c r="D5128" s="7">
        <v>3</v>
      </c>
      <c r="E5128" s="7" t="str">
        <f t="shared" si="166"/>
        <v>S27432843</v>
      </c>
      <c r="F5128" s="339"/>
      <c r="G5128" s="345" t="s">
        <v>5</v>
      </c>
      <c r="H5128" s="347" t="s">
        <v>145</v>
      </c>
      <c r="I5128" s="348"/>
      <c r="J5128" s="349"/>
      <c r="K5128" s="350" t="s">
        <v>6</v>
      </c>
      <c r="L5128" s="352" t="s">
        <v>7</v>
      </c>
      <c r="M5128" s="350" t="s">
        <v>8</v>
      </c>
      <c r="N5128" s="354" t="s">
        <v>146</v>
      </c>
      <c r="O5128" s="356" t="s">
        <v>147</v>
      </c>
    </row>
    <row r="5129" spans="1:15" ht="15.75" thickBot="1">
      <c r="A5129" s="7">
        <v>2018</v>
      </c>
      <c r="B5129" s="7" t="s">
        <v>39</v>
      </c>
      <c r="C5129" s="8">
        <f t="shared" si="168"/>
        <v>43284</v>
      </c>
      <c r="D5129" s="7">
        <v>4</v>
      </c>
      <c r="E5129" s="7" t="str">
        <f t="shared" si="166"/>
        <v>S27432844</v>
      </c>
      <c r="F5129" s="340"/>
      <c r="G5129" s="346"/>
      <c r="H5129" s="191" t="s">
        <v>9</v>
      </c>
      <c r="I5129" s="192" t="s">
        <v>18</v>
      </c>
      <c r="J5129" s="193" t="s">
        <v>11</v>
      </c>
      <c r="K5129" s="351"/>
      <c r="L5129" s="353"/>
      <c r="M5129" s="351"/>
      <c r="N5129" s="355"/>
      <c r="O5129" s="357"/>
    </row>
    <row r="5130" spans="1:15">
      <c r="A5130" s="7">
        <v>2018</v>
      </c>
      <c r="B5130" s="7" t="s">
        <v>39</v>
      </c>
      <c r="C5130" s="8">
        <f t="shared" si="168"/>
        <v>43284</v>
      </c>
      <c r="D5130" s="7">
        <v>5</v>
      </c>
      <c r="E5130" s="7" t="str">
        <f t="shared" si="166"/>
        <v>S27432845</v>
      </c>
      <c r="F5130" s="3" t="s">
        <v>12</v>
      </c>
      <c r="G5130" s="2">
        <v>-40</v>
      </c>
      <c r="H5130" s="2" t="s">
        <v>8716</v>
      </c>
      <c r="I5130" s="2" t="s">
        <v>8717</v>
      </c>
      <c r="J5130" s="2" t="s">
        <v>2136</v>
      </c>
      <c r="K5130" s="194" t="s">
        <v>17</v>
      </c>
      <c r="L5130" s="2">
        <v>63</v>
      </c>
      <c r="M5130" s="194">
        <v>0</v>
      </c>
      <c r="N5130" s="2" t="s">
        <v>343</v>
      </c>
      <c r="O5130" s="195" t="s">
        <v>3583</v>
      </c>
    </row>
    <row r="5131" spans="1:15">
      <c r="A5131" s="7">
        <v>2018</v>
      </c>
      <c r="B5131" s="7" t="s">
        <v>39</v>
      </c>
      <c r="C5131" s="8">
        <f t="shared" si="168"/>
        <v>43284</v>
      </c>
      <c r="D5131" s="7">
        <v>6</v>
      </c>
      <c r="E5131" s="7" t="str">
        <f t="shared" si="166"/>
        <v>S27432846</v>
      </c>
      <c r="F5131" s="4">
        <v>43282</v>
      </c>
      <c r="G5131" s="2">
        <v>445</v>
      </c>
      <c r="H5131" s="2" t="s">
        <v>8718</v>
      </c>
      <c r="I5131" s="2" t="s">
        <v>8719</v>
      </c>
      <c r="J5131" s="2" t="s">
        <v>2598</v>
      </c>
      <c r="K5131" s="194" t="s">
        <v>17</v>
      </c>
      <c r="L5131" s="2">
        <v>64</v>
      </c>
      <c r="M5131" s="194">
        <v>4</v>
      </c>
      <c r="N5131" s="2">
        <v>0</v>
      </c>
      <c r="O5131" s="195">
        <v>96</v>
      </c>
    </row>
    <row r="5132" spans="1:15">
      <c r="A5132" s="7">
        <v>2018</v>
      </c>
      <c r="B5132" s="7" t="s">
        <v>39</v>
      </c>
      <c r="C5132" s="8">
        <f t="shared" si="168"/>
        <v>43284</v>
      </c>
      <c r="D5132" s="7">
        <v>7</v>
      </c>
      <c r="E5132" s="7" t="str">
        <f t="shared" si="166"/>
        <v>S27432847</v>
      </c>
      <c r="F5132" s="4">
        <v>43313</v>
      </c>
      <c r="G5132" s="2">
        <v>410</v>
      </c>
      <c r="H5132" s="2" t="s">
        <v>8720</v>
      </c>
      <c r="I5132" s="2" t="s">
        <v>8721</v>
      </c>
      <c r="J5132" s="2" t="s">
        <v>1612</v>
      </c>
      <c r="K5132" s="194" t="s">
        <v>17</v>
      </c>
      <c r="L5132" s="2">
        <v>62</v>
      </c>
      <c r="M5132" s="194" t="s">
        <v>1023</v>
      </c>
      <c r="N5132" s="2" t="s">
        <v>670</v>
      </c>
      <c r="O5132" s="195" t="s">
        <v>2569</v>
      </c>
    </row>
    <row r="5133" spans="1:15">
      <c r="A5133" s="7">
        <v>2018</v>
      </c>
      <c r="B5133" s="7" t="s">
        <v>39</v>
      </c>
      <c r="C5133" s="8">
        <f t="shared" si="168"/>
        <v>43284</v>
      </c>
      <c r="D5133" s="7">
        <v>8</v>
      </c>
      <c r="E5133" s="7" t="str">
        <f t="shared" si="166"/>
        <v>S27432848</v>
      </c>
      <c r="F5133" s="4">
        <v>43344</v>
      </c>
      <c r="G5133" s="2">
        <v>352</v>
      </c>
      <c r="H5133" s="2" t="s">
        <v>8722</v>
      </c>
      <c r="I5133" s="2" t="s">
        <v>8723</v>
      </c>
      <c r="J5133" s="2" t="s">
        <v>1826</v>
      </c>
      <c r="K5133" s="194" t="s">
        <v>17</v>
      </c>
      <c r="L5133" s="2">
        <v>57</v>
      </c>
      <c r="M5133" s="194" t="s">
        <v>507</v>
      </c>
      <c r="N5133" s="2" t="s">
        <v>343</v>
      </c>
      <c r="O5133" s="195" t="s">
        <v>596</v>
      </c>
    </row>
    <row r="5134" spans="1:15">
      <c r="A5134" s="7">
        <v>2018</v>
      </c>
      <c r="B5134" s="7" t="s">
        <v>39</v>
      </c>
      <c r="C5134" s="8">
        <f t="shared" si="168"/>
        <v>43284</v>
      </c>
      <c r="D5134" s="7">
        <v>9</v>
      </c>
      <c r="E5134" s="7" t="str">
        <f t="shared" si="166"/>
        <v>S27432849</v>
      </c>
      <c r="F5134" s="4">
        <v>43374</v>
      </c>
      <c r="G5134" s="2">
        <v>325</v>
      </c>
      <c r="H5134" s="2" t="s">
        <v>8724</v>
      </c>
      <c r="I5134" s="2" t="s">
        <v>8725</v>
      </c>
      <c r="J5134" s="2" t="s">
        <v>431</v>
      </c>
      <c r="K5134" s="194" t="s">
        <v>17</v>
      </c>
      <c r="L5134" s="2">
        <v>53</v>
      </c>
      <c r="M5134" s="194" t="s">
        <v>507</v>
      </c>
      <c r="N5134" s="2" t="s">
        <v>343</v>
      </c>
      <c r="O5134" s="195" t="s">
        <v>596</v>
      </c>
    </row>
    <row r="5135" spans="1:15">
      <c r="A5135" s="7">
        <v>2018</v>
      </c>
      <c r="B5135" s="7" t="s">
        <v>39</v>
      </c>
      <c r="C5135" s="8">
        <f t="shared" si="168"/>
        <v>43284</v>
      </c>
      <c r="D5135" s="7">
        <v>10</v>
      </c>
      <c r="E5135" s="7" t="str">
        <f t="shared" si="166"/>
        <v>S274328410</v>
      </c>
      <c r="F5135" s="3" t="s">
        <v>151</v>
      </c>
      <c r="G5135" s="2">
        <v>250</v>
      </c>
      <c r="H5135" s="2" t="s">
        <v>8726</v>
      </c>
      <c r="I5135" s="2" t="s">
        <v>8727</v>
      </c>
      <c r="J5135" s="2" t="s">
        <v>7389</v>
      </c>
      <c r="K5135" s="194" t="s">
        <v>17</v>
      </c>
      <c r="L5135" s="2">
        <v>45</v>
      </c>
      <c r="M5135" s="194" t="s">
        <v>507</v>
      </c>
      <c r="N5135" s="2" t="s">
        <v>1023</v>
      </c>
      <c r="O5135" s="195" t="s">
        <v>1463</v>
      </c>
    </row>
    <row r="5136" spans="1:15">
      <c r="A5136" s="7">
        <v>2018</v>
      </c>
      <c r="B5136" s="7" t="s">
        <v>39</v>
      </c>
      <c r="C5136" s="8">
        <f t="shared" si="168"/>
        <v>43284</v>
      </c>
      <c r="D5136" s="7">
        <v>11</v>
      </c>
      <c r="E5136" s="7" t="str">
        <f t="shared" si="166"/>
        <v>S274328411</v>
      </c>
      <c r="F5136" s="3">
        <v>2019</v>
      </c>
      <c r="G5136" s="2">
        <v>222</v>
      </c>
      <c r="H5136" s="2" t="s">
        <v>8728</v>
      </c>
      <c r="I5136" s="2" t="s">
        <v>1984</v>
      </c>
      <c r="J5136" s="2" t="s">
        <v>5236</v>
      </c>
      <c r="K5136" s="194" t="s">
        <v>17</v>
      </c>
      <c r="L5136" s="2">
        <v>43</v>
      </c>
      <c r="M5136" s="194" t="s">
        <v>933</v>
      </c>
      <c r="N5136" s="2" t="s">
        <v>687</v>
      </c>
      <c r="O5136" s="195" t="s">
        <v>687</v>
      </c>
    </row>
    <row r="5137" spans="1:15">
      <c r="A5137" s="7">
        <v>2018</v>
      </c>
      <c r="B5137" s="7" t="s">
        <v>39</v>
      </c>
      <c r="C5137" s="8">
        <f t="shared" si="168"/>
        <v>43284</v>
      </c>
      <c r="D5137" s="7">
        <v>12</v>
      </c>
      <c r="E5137" s="7" t="str">
        <f t="shared" si="166"/>
        <v>S274328412</v>
      </c>
      <c r="F5137" s="3">
        <v>2020</v>
      </c>
      <c r="G5137" s="2">
        <v>185</v>
      </c>
      <c r="H5137" s="2" t="s">
        <v>8729</v>
      </c>
      <c r="I5137" s="2" t="s">
        <v>4909</v>
      </c>
      <c r="J5137" s="2" t="s">
        <v>343</v>
      </c>
      <c r="K5137" s="194" t="s">
        <v>17</v>
      </c>
      <c r="L5137" s="2">
        <v>33</v>
      </c>
      <c r="M5137" s="194" t="s">
        <v>8730</v>
      </c>
      <c r="N5137" s="2" t="s">
        <v>1946</v>
      </c>
      <c r="O5137" s="195" t="s">
        <v>4254</v>
      </c>
    </row>
    <row r="5138" spans="1:15">
      <c r="A5138" s="7">
        <v>2018</v>
      </c>
      <c r="B5138" s="7" t="s">
        <v>39</v>
      </c>
      <c r="C5138" s="8">
        <f t="shared" si="168"/>
        <v>43284</v>
      </c>
      <c r="D5138" s="7">
        <v>13</v>
      </c>
      <c r="E5138" s="7" t="str">
        <f t="shared" si="166"/>
        <v>S274328413</v>
      </c>
      <c r="F5138" s="3">
        <v>2021</v>
      </c>
      <c r="G5138" s="2">
        <v>165</v>
      </c>
      <c r="H5138" s="2" t="s">
        <v>7246</v>
      </c>
      <c r="I5138" s="2" t="s">
        <v>7246</v>
      </c>
      <c r="J5138" s="2" t="s">
        <v>2621</v>
      </c>
      <c r="K5138" s="194" t="s">
        <v>17</v>
      </c>
      <c r="L5138" s="2">
        <v>31</v>
      </c>
      <c r="M5138" s="194" t="s">
        <v>491</v>
      </c>
      <c r="N5138" s="2" t="s">
        <v>1363</v>
      </c>
      <c r="O5138" s="195" t="s">
        <v>1363</v>
      </c>
    </row>
    <row r="5139" spans="1:15" ht="15.75" thickBot="1">
      <c r="A5139" s="7">
        <v>2018</v>
      </c>
      <c r="B5139" s="7" t="s">
        <v>39</v>
      </c>
      <c r="C5139" s="8">
        <f t="shared" si="168"/>
        <v>43284</v>
      </c>
      <c r="D5139" s="7">
        <v>14</v>
      </c>
      <c r="E5139" s="7" t="str">
        <f t="shared" si="166"/>
        <v>S274328414</v>
      </c>
      <c r="F5139" s="5">
        <v>2022</v>
      </c>
      <c r="G5139" s="6">
        <v>155</v>
      </c>
      <c r="H5139" s="6" t="s">
        <v>8731</v>
      </c>
      <c r="I5139" s="6" t="s">
        <v>8731</v>
      </c>
      <c r="J5139" s="6" t="s">
        <v>1430</v>
      </c>
      <c r="K5139" s="196" t="s">
        <v>17</v>
      </c>
      <c r="L5139" s="6">
        <v>27</v>
      </c>
      <c r="M5139" s="196" t="s">
        <v>792</v>
      </c>
      <c r="N5139" s="6" t="s">
        <v>1685</v>
      </c>
      <c r="O5139" s="197" t="s">
        <v>444</v>
      </c>
    </row>
    <row r="5140" spans="1:15" ht="16.5" thickTop="1" thickBot="1">
      <c r="A5140" s="7">
        <v>2018</v>
      </c>
      <c r="B5140" s="7" t="s">
        <v>39</v>
      </c>
      <c r="C5140" s="8">
        <f t="shared" si="168"/>
        <v>43284</v>
      </c>
      <c r="D5140" s="7">
        <v>15</v>
      </c>
      <c r="E5140" s="7" t="str">
        <f t="shared" si="166"/>
        <v>S274328415</v>
      </c>
      <c r="F5140" s="1" t="s">
        <v>15</v>
      </c>
    </row>
    <row r="5141" spans="1:15" ht="16.5" thickTop="1" thickBot="1">
      <c r="A5141" s="7">
        <v>2018</v>
      </c>
      <c r="B5141" s="7" t="s">
        <v>39</v>
      </c>
      <c r="C5141" s="8">
        <f t="shared" si="168"/>
        <v>43284</v>
      </c>
      <c r="D5141" s="7">
        <v>16</v>
      </c>
      <c r="E5141" s="7" t="str">
        <f t="shared" si="166"/>
        <v>S274328416</v>
      </c>
      <c r="F5141" s="338" t="s">
        <v>1</v>
      </c>
      <c r="G5141" s="341" t="s">
        <v>2</v>
      </c>
      <c r="H5141" s="342"/>
      <c r="I5141" s="342"/>
      <c r="J5141" s="343"/>
      <c r="K5141" s="344" t="s">
        <v>3</v>
      </c>
      <c r="L5141" s="343"/>
      <c r="M5141" s="344" t="s">
        <v>144</v>
      </c>
      <c r="N5141" s="342"/>
      <c r="O5141" s="342"/>
    </row>
    <row r="5142" spans="1:15" ht="18" customHeight="1" thickBot="1">
      <c r="A5142" s="7">
        <v>2018</v>
      </c>
      <c r="B5142" s="7" t="s">
        <v>39</v>
      </c>
      <c r="C5142" s="8">
        <f t="shared" si="168"/>
        <v>43284</v>
      </c>
      <c r="D5142" s="7">
        <v>17</v>
      </c>
      <c r="E5142" s="7" t="str">
        <f t="shared" si="166"/>
        <v>S274328417</v>
      </c>
      <c r="F5142" s="339"/>
      <c r="G5142" s="345" t="s">
        <v>5</v>
      </c>
      <c r="H5142" s="347" t="s">
        <v>145</v>
      </c>
      <c r="I5142" s="348"/>
      <c r="J5142" s="349"/>
      <c r="K5142" s="350" t="s">
        <v>6</v>
      </c>
      <c r="L5142" s="352" t="s">
        <v>7</v>
      </c>
      <c r="M5142" s="350" t="s">
        <v>8</v>
      </c>
      <c r="N5142" s="354" t="s">
        <v>146</v>
      </c>
      <c r="O5142" s="356" t="s">
        <v>147</v>
      </c>
    </row>
    <row r="5143" spans="1:15" ht="15.75" thickBot="1">
      <c r="A5143" s="7">
        <v>2018</v>
      </c>
      <c r="B5143" s="7" t="s">
        <v>39</v>
      </c>
      <c r="C5143" s="8">
        <f t="shared" si="168"/>
        <v>43284</v>
      </c>
      <c r="D5143" s="7">
        <v>18</v>
      </c>
      <c r="E5143" s="7" t="str">
        <f t="shared" si="166"/>
        <v>S274328418</v>
      </c>
      <c r="F5143" s="340"/>
      <c r="G5143" s="346"/>
      <c r="H5143" s="191" t="s">
        <v>9</v>
      </c>
      <c r="I5143" s="192" t="s">
        <v>18</v>
      </c>
      <c r="J5143" s="193" t="s">
        <v>11</v>
      </c>
      <c r="K5143" s="351"/>
      <c r="L5143" s="353"/>
      <c r="M5143" s="351"/>
      <c r="N5143" s="355"/>
      <c r="O5143" s="357"/>
    </row>
    <row r="5144" spans="1:15">
      <c r="A5144" s="7">
        <v>2018</v>
      </c>
      <c r="B5144" s="7" t="s">
        <v>39</v>
      </c>
      <c r="C5144" s="8">
        <f t="shared" si="168"/>
        <v>43284</v>
      </c>
      <c r="D5144" s="7">
        <v>19</v>
      </c>
      <c r="E5144" s="7" t="str">
        <f t="shared" si="166"/>
        <v>S274328419</v>
      </c>
      <c r="F5144" s="3" t="s">
        <v>16</v>
      </c>
      <c r="G5144" s="2">
        <v>15</v>
      </c>
      <c r="H5144" s="2" t="s">
        <v>8732</v>
      </c>
      <c r="I5144" s="2" t="s">
        <v>8733</v>
      </c>
      <c r="J5144" s="2" t="s">
        <v>487</v>
      </c>
      <c r="K5144" s="194" t="s">
        <v>17</v>
      </c>
      <c r="L5144" s="2">
        <v>60</v>
      </c>
      <c r="M5144" s="194" t="s">
        <v>340</v>
      </c>
      <c r="N5144" s="2" t="s">
        <v>301</v>
      </c>
      <c r="O5144" s="195">
        <v>50</v>
      </c>
    </row>
    <row r="5145" spans="1:15">
      <c r="A5145" s="7">
        <v>2018</v>
      </c>
      <c r="B5145" s="7" t="s">
        <v>39</v>
      </c>
      <c r="C5145" s="8">
        <f t="shared" si="168"/>
        <v>43284</v>
      </c>
      <c r="D5145" s="7">
        <v>20</v>
      </c>
      <c r="E5145" s="7" t="str">
        <f t="shared" si="166"/>
        <v>S274328420</v>
      </c>
      <c r="F5145" s="4">
        <v>43282</v>
      </c>
      <c r="G5145" s="2">
        <v>460</v>
      </c>
      <c r="H5145" s="2" t="s">
        <v>8734</v>
      </c>
      <c r="I5145" s="2" t="s">
        <v>8735</v>
      </c>
      <c r="J5145" s="2" t="s">
        <v>457</v>
      </c>
      <c r="K5145" s="194" t="s">
        <v>17</v>
      </c>
      <c r="L5145" s="2">
        <v>58</v>
      </c>
      <c r="M5145" s="194" t="s">
        <v>512</v>
      </c>
      <c r="N5145" s="2" t="s">
        <v>519</v>
      </c>
      <c r="O5145" s="195" t="s">
        <v>2513</v>
      </c>
    </row>
    <row r="5146" spans="1:15">
      <c r="A5146" s="7">
        <v>2018</v>
      </c>
      <c r="B5146" s="7" t="s">
        <v>39</v>
      </c>
      <c r="C5146" s="8">
        <f t="shared" si="168"/>
        <v>43284</v>
      </c>
      <c r="D5146" s="7">
        <v>21</v>
      </c>
      <c r="E5146" s="7" t="str">
        <f t="shared" si="166"/>
        <v>S274328421</v>
      </c>
      <c r="F5146" s="4">
        <v>43313</v>
      </c>
      <c r="G5146" s="2">
        <v>430</v>
      </c>
      <c r="H5146" s="2" t="s">
        <v>8736</v>
      </c>
      <c r="I5146" s="2" t="s">
        <v>8737</v>
      </c>
      <c r="J5146" s="2" t="s">
        <v>5860</v>
      </c>
      <c r="K5146" s="194" t="s">
        <v>17</v>
      </c>
      <c r="L5146" s="2">
        <v>54</v>
      </c>
      <c r="M5146" s="194" t="s">
        <v>585</v>
      </c>
      <c r="N5146" s="2" t="s">
        <v>518</v>
      </c>
      <c r="O5146" s="195" t="s">
        <v>2022</v>
      </c>
    </row>
    <row r="5147" spans="1:15">
      <c r="A5147" s="7">
        <v>2018</v>
      </c>
      <c r="B5147" s="7" t="s">
        <v>39</v>
      </c>
      <c r="C5147" s="8">
        <f t="shared" si="168"/>
        <v>43284</v>
      </c>
      <c r="D5147" s="7">
        <v>22</v>
      </c>
      <c r="E5147" s="7" t="str">
        <f t="shared" si="166"/>
        <v>S274328422</v>
      </c>
      <c r="F5147" s="4">
        <v>43344</v>
      </c>
      <c r="G5147" s="2">
        <v>372</v>
      </c>
      <c r="H5147" s="2" t="s">
        <v>8738</v>
      </c>
      <c r="I5147" s="2" t="s">
        <v>8739</v>
      </c>
      <c r="J5147" s="2" t="s">
        <v>5187</v>
      </c>
      <c r="K5147" s="194" t="s">
        <v>17</v>
      </c>
      <c r="L5147" s="2">
        <v>49</v>
      </c>
      <c r="M5147" s="194" t="s">
        <v>380</v>
      </c>
      <c r="N5147" s="2" t="s">
        <v>333</v>
      </c>
      <c r="O5147" s="195" t="s">
        <v>379</v>
      </c>
    </row>
    <row r="5148" spans="1:15">
      <c r="A5148" s="7">
        <v>2018</v>
      </c>
      <c r="B5148" s="7" t="s">
        <v>39</v>
      </c>
      <c r="C5148" s="8">
        <f t="shared" si="168"/>
        <v>43284</v>
      </c>
      <c r="D5148" s="7">
        <v>23</v>
      </c>
      <c r="E5148" s="7" t="str">
        <f t="shared" si="166"/>
        <v>S274328423</v>
      </c>
      <c r="F5148" s="4">
        <v>43374</v>
      </c>
      <c r="G5148" s="2">
        <v>350</v>
      </c>
      <c r="H5148" s="2" t="s">
        <v>8740</v>
      </c>
      <c r="I5148" s="2" t="s">
        <v>8741</v>
      </c>
      <c r="J5148" s="2" t="s">
        <v>2033</v>
      </c>
      <c r="K5148" s="194" t="s">
        <v>17</v>
      </c>
      <c r="L5148" s="2">
        <v>47</v>
      </c>
      <c r="M5148" s="194" t="s">
        <v>380</v>
      </c>
      <c r="N5148" s="2" t="s">
        <v>333</v>
      </c>
      <c r="O5148" s="195" t="s">
        <v>379</v>
      </c>
    </row>
    <row r="5149" spans="1:15">
      <c r="A5149" s="7">
        <v>2018</v>
      </c>
      <c r="B5149" s="7" t="s">
        <v>39</v>
      </c>
      <c r="C5149" s="8">
        <f t="shared" si="168"/>
        <v>43284</v>
      </c>
      <c r="D5149" s="7">
        <v>24</v>
      </c>
      <c r="E5149" s="7" t="str">
        <f t="shared" si="166"/>
        <v>S274328424</v>
      </c>
      <c r="F5149" s="3" t="s">
        <v>151</v>
      </c>
      <c r="G5149" s="2">
        <v>280</v>
      </c>
      <c r="H5149" s="2" t="s">
        <v>8742</v>
      </c>
      <c r="I5149" s="2" t="s">
        <v>8743</v>
      </c>
      <c r="J5149" s="2" t="s">
        <v>1541</v>
      </c>
      <c r="K5149" s="194" t="s">
        <v>17</v>
      </c>
      <c r="L5149" s="2">
        <v>43</v>
      </c>
      <c r="M5149" s="194">
        <v>76</v>
      </c>
      <c r="N5149" s="2">
        <v>8</v>
      </c>
      <c r="O5149" s="195">
        <v>16</v>
      </c>
    </row>
    <row r="5150" spans="1:15">
      <c r="A5150" s="7">
        <v>2018</v>
      </c>
      <c r="B5150" s="7" t="s">
        <v>39</v>
      </c>
      <c r="C5150" s="8">
        <f t="shared" si="168"/>
        <v>43284</v>
      </c>
      <c r="D5150" s="7">
        <v>25</v>
      </c>
      <c r="E5150" s="7" t="str">
        <f t="shared" si="166"/>
        <v>S274328425</v>
      </c>
      <c r="F5150" s="3">
        <v>2019</v>
      </c>
      <c r="G5150" s="2">
        <v>282</v>
      </c>
      <c r="H5150" s="2" t="s">
        <v>8744</v>
      </c>
      <c r="I5150" s="2" t="s">
        <v>8745</v>
      </c>
      <c r="J5150" s="2" t="s">
        <v>6615</v>
      </c>
      <c r="K5150" s="194" t="s">
        <v>17</v>
      </c>
      <c r="L5150" s="2">
        <v>41</v>
      </c>
      <c r="M5150" s="194" t="s">
        <v>740</v>
      </c>
      <c r="N5150" s="2" t="s">
        <v>730</v>
      </c>
      <c r="O5150" s="195" t="s">
        <v>741</v>
      </c>
    </row>
    <row r="5151" spans="1:15">
      <c r="A5151" s="7">
        <v>2018</v>
      </c>
      <c r="B5151" s="7" t="s">
        <v>39</v>
      </c>
      <c r="C5151" s="8">
        <f t="shared" si="168"/>
        <v>43284</v>
      </c>
      <c r="D5151" s="7">
        <v>26</v>
      </c>
      <c r="E5151" s="7" t="str">
        <f>B5151&amp;C5151&amp;D5151</f>
        <v>S274328426</v>
      </c>
      <c r="F5151" s="3">
        <v>2020</v>
      </c>
      <c r="G5151" s="2">
        <v>240</v>
      </c>
      <c r="H5151" s="2" t="s">
        <v>8746</v>
      </c>
      <c r="I5151" s="2" t="s">
        <v>8747</v>
      </c>
      <c r="J5151" s="2" t="s">
        <v>8748</v>
      </c>
      <c r="K5151" s="194" t="s">
        <v>17</v>
      </c>
      <c r="L5151" s="2">
        <v>34</v>
      </c>
      <c r="M5151" s="194" t="s">
        <v>730</v>
      </c>
      <c r="N5151" s="2" t="s">
        <v>741</v>
      </c>
      <c r="O5151" s="195" t="s">
        <v>740</v>
      </c>
    </row>
    <row r="5152" spans="1:15">
      <c r="A5152" s="7">
        <v>2018</v>
      </c>
      <c r="B5152" s="7" t="s">
        <v>39</v>
      </c>
      <c r="C5152" s="8">
        <f t="shared" si="168"/>
        <v>43284</v>
      </c>
      <c r="D5152" s="7">
        <v>27</v>
      </c>
      <c r="E5152" s="7" t="str">
        <f>B5152&amp;C5152&amp;D5152</f>
        <v>S274328427</v>
      </c>
      <c r="F5152" s="3">
        <v>2021</v>
      </c>
      <c r="G5152" s="2">
        <v>215</v>
      </c>
      <c r="H5152" s="2" t="s">
        <v>8749</v>
      </c>
      <c r="I5152" s="2" t="s">
        <v>8750</v>
      </c>
      <c r="J5152" s="2" t="s">
        <v>6047</v>
      </c>
      <c r="K5152" s="194" t="s">
        <v>17</v>
      </c>
      <c r="L5152" s="2">
        <v>31</v>
      </c>
      <c r="M5152" s="194">
        <v>25</v>
      </c>
      <c r="N5152" s="2" t="s">
        <v>301</v>
      </c>
      <c r="O5152" s="195" t="s">
        <v>1153</v>
      </c>
    </row>
    <row r="5153" spans="1:15" ht="15.75" thickBot="1">
      <c r="A5153" s="7">
        <v>2018</v>
      </c>
      <c r="B5153" s="7" t="s">
        <v>39</v>
      </c>
      <c r="C5153" s="8">
        <f t="shared" si="168"/>
        <v>43284</v>
      </c>
      <c r="D5153" s="7">
        <v>28</v>
      </c>
      <c r="E5153" s="7" t="str">
        <f>B5153&amp;C5153&amp;D5153</f>
        <v>S274328428</v>
      </c>
      <c r="F5153" s="5">
        <v>2022</v>
      </c>
      <c r="G5153" s="6">
        <v>205</v>
      </c>
      <c r="H5153" s="6" t="s">
        <v>8751</v>
      </c>
      <c r="I5153" s="6" t="s">
        <v>8752</v>
      </c>
      <c r="J5153" s="6" t="s">
        <v>8753</v>
      </c>
      <c r="K5153" s="196" t="s">
        <v>17</v>
      </c>
      <c r="L5153" s="6">
        <v>28</v>
      </c>
      <c r="M5153" s="196" t="s">
        <v>1501</v>
      </c>
      <c r="N5153" s="6" t="s">
        <v>704</v>
      </c>
      <c r="O5153" s="197" t="s">
        <v>625</v>
      </c>
    </row>
    <row r="5154" spans="1:15" ht="16.5" thickTop="1" thickBot="1">
      <c r="A5154" s="7">
        <v>2018</v>
      </c>
      <c r="B5154" s="7" t="s">
        <v>38</v>
      </c>
      <c r="C5154" s="8">
        <f>C5153+7</f>
        <v>43291</v>
      </c>
      <c r="D5154" s="7">
        <v>1</v>
      </c>
      <c r="E5154" s="7" t="str">
        <f t="shared" ref="E5154:E5178" si="169">B5154&amp;C5154&amp;D5154</f>
        <v>S28432911</v>
      </c>
      <c r="F5154" s="1" t="s">
        <v>0</v>
      </c>
    </row>
    <row r="5155" spans="1:15" ht="16.5" thickTop="1" thickBot="1">
      <c r="A5155" s="7">
        <v>2018</v>
      </c>
      <c r="B5155" s="7" t="s">
        <v>38</v>
      </c>
      <c r="C5155" s="8">
        <f>C5154</f>
        <v>43291</v>
      </c>
      <c r="D5155" s="7">
        <v>2</v>
      </c>
      <c r="E5155" s="7" t="str">
        <f t="shared" si="169"/>
        <v>S28432912</v>
      </c>
      <c r="F5155" s="338" t="s">
        <v>1</v>
      </c>
      <c r="G5155" s="341" t="s">
        <v>2</v>
      </c>
      <c r="H5155" s="342"/>
      <c r="I5155" s="342"/>
      <c r="J5155" s="343"/>
      <c r="K5155" s="344" t="s">
        <v>3</v>
      </c>
      <c r="L5155" s="343"/>
      <c r="M5155" s="344" t="s">
        <v>144</v>
      </c>
      <c r="N5155" s="342"/>
      <c r="O5155" s="342"/>
    </row>
    <row r="5156" spans="1:15" ht="18" customHeight="1" thickBot="1">
      <c r="A5156" s="7">
        <v>2018</v>
      </c>
      <c r="B5156" s="7" t="s">
        <v>38</v>
      </c>
      <c r="C5156" s="8">
        <f t="shared" ref="C5156:C5181" si="170">C5155</f>
        <v>43291</v>
      </c>
      <c r="D5156" s="7">
        <v>3</v>
      </c>
      <c r="E5156" s="7" t="str">
        <f t="shared" si="169"/>
        <v>S28432913</v>
      </c>
      <c r="F5156" s="339"/>
      <c r="G5156" s="345" t="s">
        <v>5</v>
      </c>
      <c r="H5156" s="347" t="s">
        <v>145</v>
      </c>
      <c r="I5156" s="348"/>
      <c r="J5156" s="349"/>
      <c r="K5156" s="350" t="s">
        <v>6</v>
      </c>
      <c r="L5156" s="352" t="s">
        <v>7</v>
      </c>
      <c r="M5156" s="350" t="s">
        <v>8</v>
      </c>
      <c r="N5156" s="354" t="s">
        <v>146</v>
      </c>
      <c r="O5156" s="356" t="s">
        <v>147</v>
      </c>
    </row>
    <row r="5157" spans="1:15" ht="15.75" thickBot="1">
      <c r="A5157" s="7">
        <v>2018</v>
      </c>
      <c r="B5157" s="7" t="s">
        <v>38</v>
      </c>
      <c r="C5157" s="8">
        <f t="shared" si="170"/>
        <v>43291</v>
      </c>
      <c r="D5157" s="7">
        <v>4</v>
      </c>
      <c r="E5157" s="7" t="str">
        <f t="shared" si="169"/>
        <v>S28432914</v>
      </c>
      <c r="F5157" s="340"/>
      <c r="G5157" s="346"/>
      <c r="H5157" s="191" t="s">
        <v>9</v>
      </c>
      <c r="I5157" s="192" t="s">
        <v>18</v>
      </c>
      <c r="J5157" s="193" t="s">
        <v>11</v>
      </c>
      <c r="K5157" s="351"/>
      <c r="L5157" s="353"/>
      <c r="M5157" s="351"/>
      <c r="N5157" s="355"/>
      <c r="O5157" s="357"/>
    </row>
    <row r="5158" spans="1:15">
      <c r="A5158" s="7">
        <v>2018</v>
      </c>
      <c r="B5158" s="7" t="s">
        <v>38</v>
      </c>
      <c r="C5158" s="8">
        <f t="shared" si="170"/>
        <v>43291</v>
      </c>
      <c r="D5158" s="7">
        <v>5</v>
      </c>
      <c r="E5158" s="7" t="str">
        <f t="shared" si="169"/>
        <v>S28432915</v>
      </c>
      <c r="F5158" s="3" t="s">
        <v>12</v>
      </c>
      <c r="G5158" s="2">
        <v>-35</v>
      </c>
      <c r="H5158" s="2" t="s">
        <v>8754</v>
      </c>
      <c r="I5158" s="2" t="s">
        <v>8755</v>
      </c>
      <c r="J5158" s="2" t="s">
        <v>2395</v>
      </c>
      <c r="K5158" s="194" t="s">
        <v>17</v>
      </c>
      <c r="L5158" s="2">
        <v>53</v>
      </c>
      <c r="M5158" s="194">
        <v>0</v>
      </c>
      <c r="N5158" s="2" t="s">
        <v>410</v>
      </c>
      <c r="O5158" s="195" t="s">
        <v>411</v>
      </c>
    </row>
    <row r="5159" spans="1:15">
      <c r="A5159" s="7">
        <v>2018</v>
      </c>
      <c r="B5159" s="7" t="s">
        <v>38</v>
      </c>
      <c r="C5159" s="8">
        <f t="shared" si="170"/>
        <v>43291</v>
      </c>
      <c r="D5159" s="7">
        <v>6</v>
      </c>
      <c r="E5159" s="7" t="str">
        <f t="shared" si="169"/>
        <v>S28432916</v>
      </c>
      <c r="F5159" s="4">
        <v>43282</v>
      </c>
      <c r="G5159" s="2">
        <v>470</v>
      </c>
      <c r="H5159" s="2" t="s">
        <v>8756</v>
      </c>
      <c r="I5159" s="2" t="s">
        <v>8757</v>
      </c>
      <c r="J5159" s="2" t="s">
        <v>892</v>
      </c>
      <c r="K5159" s="194" t="s">
        <v>17</v>
      </c>
      <c r="L5159" s="2">
        <v>56</v>
      </c>
      <c r="M5159" s="194">
        <v>0</v>
      </c>
      <c r="N5159" s="2" t="s">
        <v>1208</v>
      </c>
      <c r="O5159" s="195" t="s">
        <v>2975</v>
      </c>
    </row>
    <row r="5160" spans="1:15">
      <c r="A5160" s="7">
        <v>2018</v>
      </c>
      <c r="B5160" s="7" t="s">
        <v>38</v>
      </c>
      <c r="C5160" s="8">
        <f t="shared" si="170"/>
        <v>43291</v>
      </c>
      <c r="D5160" s="7">
        <v>7</v>
      </c>
      <c r="E5160" s="7" t="str">
        <f t="shared" si="169"/>
        <v>S28432917</v>
      </c>
      <c r="F5160" s="4">
        <v>43313</v>
      </c>
      <c r="G5160" s="2">
        <v>438</v>
      </c>
      <c r="H5160" s="2" t="s">
        <v>8758</v>
      </c>
      <c r="I5160" s="2" t="s">
        <v>8759</v>
      </c>
      <c r="J5160" s="2" t="s">
        <v>2217</v>
      </c>
      <c r="K5160" s="194" t="s">
        <v>17</v>
      </c>
      <c r="L5160" s="2">
        <v>58</v>
      </c>
      <c r="M5160" s="194">
        <v>0</v>
      </c>
      <c r="N5160" s="2">
        <v>0</v>
      </c>
      <c r="O5160" s="195">
        <v>100</v>
      </c>
    </row>
    <row r="5161" spans="1:15">
      <c r="A5161" s="7">
        <v>2018</v>
      </c>
      <c r="B5161" s="7" t="s">
        <v>38</v>
      </c>
      <c r="C5161" s="8">
        <f t="shared" si="170"/>
        <v>43291</v>
      </c>
      <c r="D5161" s="7">
        <v>8</v>
      </c>
      <c r="E5161" s="7" t="str">
        <f t="shared" si="169"/>
        <v>S28432918</v>
      </c>
      <c r="F5161" s="4">
        <v>43344</v>
      </c>
      <c r="G5161" s="2">
        <v>340</v>
      </c>
      <c r="H5161" s="2" t="s">
        <v>8760</v>
      </c>
      <c r="I5161" s="2" t="s">
        <v>8761</v>
      </c>
      <c r="J5161" s="2" t="s">
        <v>7886</v>
      </c>
      <c r="K5161" s="194" t="s">
        <v>17</v>
      </c>
      <c r="L5161" s="2">
        <v>56</v>
      </c>
      <c r="M5161" s="194" t="s">
        <v>483</v>
      </c>
      <c r="N5161" s="2">
        <v>25</v>
      </c>
      <c r="O5161" s="195" t="s">
        <v>1116</v>
      </c>
    </row>
    <row r="5162" spans="1:15">
      <c r="A5162" s="7">
        <v>2018</v>
      </c>
      <c r="B5162" s="7" t="s">
        <v>38</v>
      </c>
      <c r="C5162" s="8">
        <f t="shared" si="170"/>
        <v>43291</v>
      </c>
      <c r="D5162" s="7">
        <v>9</v>
      </c>
      <c r="E5162" s="7" t="str">
        <f t="shared" si="169"/>
        <v>S28432919</v>
      </c>
      <c r="F5162" s="4">
        <v>43374</v>
      </c>
      <c r="G5162" s="2">
        <v>328</v>
      </c>
      <c r="H5162" s="2" t="s">
        <v>8762</v>
      </c>
      <c r="I5162" s="2" t="s">
        <v>8763</v>
      </c>
      <c r="J5162" s="2" t="s">
        <v>1412</v>
      </c>
      <c r="K5162" s="194" t="s">
        <v>17</v>
      </c>
      <c r="L5162" s="2">
        <v>53</v>
      </c>
      <c r="M5162" s="194" t="s">
        <v>484</v>
      </c>
      <c r="N5162" s="2">
        <v>25</v>
      </c>
      <c r="O5162" s="195" t="s">
        <v>484</v>
      </c>
    </row>
    <row r="5163" spans="1:15">
      <c r="A5163" s="7">
        <v>2018</v>
      </c>
      <c r="B5163" s="7" t="s">
        <v>38</v>
      </c>
      <c r="C5163" s="8">
        <f t="shared" si="170"/>
        <v>43291</v>
      </c>
      <c r="D5163" s="7">
        <v>10</v>
      </c>
      <c r="E5163" s="7" t="str">
        <f t="shared" si="169"/>
        <v>S284329110</v>
      </c>
      <c r="F5163" s="3" t="s">
        <v>151</v>
      </c>
      <c r="G5163" s="2">
        <v>250</v>
      </c>
      <c r="H5163" s="2" t="s">
        <v>8764</v>
      </c>
      <c r="I5163" s="2" t="s">
        <v>8765</v>
      </c>
      <c r="J5163" s="2" t="s">
        <v>1769</v>
      </c>
      <c r="K5163" s="194" t="s">
        <v>17</v>
      </c>
      <c r="L5163" s="2">
        <v>47</v>
      </c>
      <c r="M5163" s="194" t="s">
        <v>482</v>
      </c>
      <c r="N5163" s="2" t="s">
        <v>483</v>
      </c>
      <c r="O5163" s="195" t="s">
        <v>484</v>
      </c>
    </row>
    <row r="5164" spans="1:15">
      <c r="A5164" s="7">
        <v>2018</v>
      </c>
      <c r="B5164" s="7" t="s">
        <v>38</v>
      </c>
      <c r="C5164" s="8">
        <f t="shared" si="170"/>
        <v>43291</v>
      </c>
      <c r="D5164" s="7">
        <v>11</v>
      </c>
      <c r="E5164" s="7" t="str">
        <f t="shared" si="169"/>
        <v>S284329111</v>
      </c>
      <c r="F5164" s="3">
        <v>2019</v>
      </c>
      <c r="G5164" s="2">
        <v>225</v>
      </c>
      <c r="H5164" s="2" t="s">
        <v>8766</v>
      </c>
      <c r="I5164" s="2" t="s">
        <v>8767</v>
      </c>
      <c r="J5164" s="2" t="s">
        <v>5279</v>
      </c>
      <c r="K5164" s="194" t="s">
        <v>17</v>
      </c>
      <c r="L5164" s="2">
        <v>40</v>
      </c>
      <c r="M5164" s="194">
        <v>20</v>
      </c>
      <c r="N5164" s="2">
        <v>40</v>
      </c>
      <c r="O5164" s="195">
        <v>40</v>
      </c>
    </row>
    <row r="5165" spans="1:15">
      <c r="A5165" s="7">
        <v>2018</v>
      </c>
      <c r="B5165" s="7" t="s">
        <v>38</v>
      </c>
      <c r="C5165" s="8">
        <f t="shared" si="170"/>
        <v>43291</v>
      </c>
      <c r="D5165" s="7">
        <v>12</v>
      </c>
      <c r="E5165" s="7" t="str">
        <f t="shared" si="169"/>
        <v>S284329112</v>
      </c>
      <c r="F5165" s="3">
        <v>2020</v>
      </c>
      <c r="G5165" s="2">
        <v>183</v>
      </c>
      <c r="H5165" s="2" t="s">
        <v>8768</v>
      </c>
      <c r="I5165" s="2" t="s">
        <v>412</v>
      </c>
      <c r="J5165" s="2" t="s">
        <v>2616</v>
      </c>
      <c r="K5165" s="194" t="s">
        <v>17</v>
      </c>
      <c r="L5165" s="2">
        <v>33</v>
      </c>
      <c r="M5165" s="194">
        <v>20</v>
      </c>
      <c r="N5165" s="2">
        <v>40</v>
      </c>
      <c r="O5165" s="195">
        <v>40</v>
      </c>
    </row>
    <row r="5166" spans="1:15">
      <c r="A5166" s="7">
        <v>2018</v>
      </c>
      <c r="B5166" s="7" t="s">
        <v>38</v>
      </c>
      <c r="C5166" s="8">
        <f t="shared" si="170"/>
        <v>43291</v>
      </c>
      <c r="D5166" s="7">
        <v>13</v>
      </c>
      <c r="E5166" s="7" t="str">
        <f t="shared" si="169"/>
        <v>S284329113</v>
      </c>
      <c r="F5166" s="3">
        <v>2021</v>
      </c>
      <c r="G5166" s="2">
        <v>170</v>
      </c>
      <c r="H5166" s="2" t="s">
        <v>8769</v>
      </c>
      <c r="I5166" s="2" t="s">
        <v>8770</v>
      </c>
      <c r="J5166" s="2" t="s">
        <v>1750</v>
      </c>
      <c r="K5166" s="194" t="s">
        <v>17</v>
      </c>
      <c r="L5166" s="2">
        <v>29</v>
      </c>
      <c r="M5166" s="194">
        <v>25</v>
      </c>
      <c r="N5166" s="2">
        <v>65</v>
      </c>
      <c r="O5166" s="195">
        <v>10</v>
      </c>
    </row>
    <row r="5167" spans="1:15" ht="15.75" thickBot="1">
      <c r="A5167" s="7">
        <v>2018</v>
      </c>
      <c r="B5167" s="7" t="s">
        <v>38</v>
      </c>
      <c r="C5167" s="8">
        <f t="shared" si="170"/>
        <v>43291</v>
      </c>
      <c r="D5167" s="7">
        <v>14</v>
      </c>
      <c r="E5167" s="7" t="str">
        <f t="shared" si="169"/>
        <v>S284329114</v>
      </c>
      <c r="F5167" s="5">
        <v>2022</v>
      </c>
      <c r="G5167" s="6">
        <v>160</v>
      </c>
      <c r="H5167" s="6" t="s">
        <v>2913</v>
      </c>
      <c r="I5167" s="6" t="s">
        <v>8771</v>
      </c>
      <c r="J5167" s="6" t="s">
        <v>1309</v>
      </c>
      <c r="K5167" s="196" t="s">
        <v>17</v>
      </c>
      <c r="L5167" s="6">
        <v>25</v>
      </c>
      <c r="M5167" s="196" t="s">
        <v>257</v>
      </c>
      <c r="N5167" s="6" t="s">
        <v>550</v>
      </c>
      <c r="O5167" s="197" t="s">
        <v>799</v>
      </c>
    </row>
    <row r="5168" spans="1:15" ht="16.5" thickTop="1" thickBot="1">
      <c r="A5168" s="7">
        <v>2018</v>
      </c>
      <c r="B5168" s="7" t="s">
        <v>38</v>
      </c>
      <c r="C5168" s="8">
        <f t="shared" si="170"/>
        <v>43291</v>
      </c>
      <c r="D5168" s="7">
        <v>15</v>
      </c>
      <c r="E5168" s="7" t="str">
        <f t="shared" si="169"/>
        <v>S284329115</v>
      </c>
      <c r="F5168" s="1" t="s">
        <v>15</v>
      </c>
    </row>
    <row r="5169" spans="1:15" ht="16.5" thickTop="1" thickBot="1">
      <c r="A5169" s="7">
        <v>2018</v>
      </c>
      <c r="B5169" s="7" t="s">
        <v>38</v>
      </c>
      <c r="C5169" s="8">
        <f t="shared" si="170"/>
        <v>43291</v>
      </c>
      <c r="D5169" s="7">
        <v>16</v>
      </c>
      <c r="E5169" s="7" t="str">
        <f t="shared" si="169"/>
        <v>S284329116</v>
      </c>
      <c r="F5169" s="338" t="s">
        <v>1</v>
      </c>
      <c r="G5169" s="341" t="s">
        <v>2</v>
      </c>
      <c r="H5169" s="342"/>
      <c r="I5169" s="342"/>
      <c r="J5169" s="343"/>
      <c r="K5169" s="344" t="s">
        <v>3</v>
      </c>
      <c r="L5169" s="343"/>
      <c r="M5169" s="344" t="s">
        <v>144</v>
      </c>
      <c r="N5169" s="342"/>
      <c r="O5169" s="342"/>
    </row>
    <row r="5170" spans="1:15" ht="18" customHeight="1" thickBot="1">
      <c r="A5170" s="7">
        <v>2018</v>
      </c>
      <c r="B5170" s="7" t="s">
        <v>38</v>
      </c>
      <c r="C5170" s="8">
        <f t="shared" si="170"/>
        <v>43291</v>
      </c>
      <c r="D5170" s="7">
        <v>17</v>
      </c>
      <c r="E5170" s="7" t="str">
        <f t="shared" si="169"/>
        <v>S284329117</v>
      </c>
      <c r="F5170" s="339"/>
      <c r="G5170" s="345" t="s">
        <v>5</v>
      </c>
      <c r="H5170" s="347" t="s">
        <v>145</v>
      </c>
      <c r="I5170" s="348"/>
      <c r="J5170" s="349"/>
      <c r="K5170" s="350" t="s">
        <v>6</v>
      </c>
      <c r="L5170" s="352" t="s">
        <v>7</v>
      </c>
      <c r="M5170" s="350" t="s">
        <v>8</v>
      </c>
      <c r="N5170" s="354" t="s">
        <v>146</v>
      </c>
      <c r="O5170" s="356" t="s">
        <v>147</v>
      </c>
    </row>
    <row r="5171" spans="1:15" ht="15.75" thickBot="1">
      <c r="A5171" s="7">
        <v>2018</v>
      </c>
      <c r="B5171" s="7" t="s">
        <v>38</v>
      </c>
      <c r="C5171" s="8">
        <f t="shared" si="170"/>
        <v>43291</v>
      </c>
      <c r="D5171" s="7">
        <v>18</v>
      </c>
      <c r="E5171" s="7" t="str">
        <f t="shared" si="169"/>
        <v>S284329118</v>
      </c>
      <c r="F5171" s="340"/>
      <c r="G5171" s="346"/>
      <c r="H5171" s="191" t="s">
        <v>9</v>
      </c>
      <c r="I5171" s="192" t="s">
        <v>18</v>
      </c>
      <c r="J5171" s="193" t="s">
        <v>11</v>
      </c>
      <c r="K5171" s="351"/>
      <c r="L5171" s="353"/>
      <c r="M5171" s="351"/>
      <c r="N5171" s="355"/>
      <c r="O5171" s="357"/>
    </row>
    <row r="5172" spans="1:15">
      <c r="A5172" s="7">
        <v>2018</v>
      </c>
      <c r="B5172" s="7" t="s">
        <v>38</v>
      </c>
      <c r="C5172" s="8">
        <f t="shared" si="170"/>
        <v>43291</v>
      </c>
      <c r="D5172" s="7">
        <v>19</v>
      </c>
      <c r="E5172" s="7" t="str">
        <f t="shared" si="169"/>
        <v>S284329119</v>
      </c>
      <c r="F5172" s="3" t="s">
        <v>16</v>
      </c>
      <c r="G5172" s="2">
        <v>18</v>
      </c>
      <c r="H5172" s="2" t="s">
        <v>8772</v>
      </c>
      <c r="I5172" s="2" t="s">
        <v>8773</v>
      </c>
      <c r="J5172" s="2" t="s">
        <v>753</v>
      </c>
      <c r="K5172" s="194" t="s">
        <v>17</v>
      </c>
      <c r="L5172" s="2">
        <v>54</v>
      </c>
      <c r="M5172" s="194" t="s">
        <v>301</v>
      </c>
      <c r="N5172" s="2">
        <v>40</v>
      </c>
      <c r="O5172" s="195" t="s">
        <v>1460</v>
      </c>
    </row>
    <row r="5173" spans="1:15">
      <c r="A5173" s="7">
        <v>2018</v>
      </c>
      <c r="B5173" s="7" t="s">
        <v>38</v>
      </c>
      <c r="C5173" s="8">
        <f t="shared" si="170"/>
        <v>43291</v>
      </c>
      <c r="D5173" s="7">
        <v>20</v>
      </c>
      <c r="E5173" s="7" t="str">
        <f t="shared" si="169"/>
        <v>S284329120</v>
      </c>
      <c r="F5173" s="4">
        <v>43282</v>
      </c>
      <c r="G5173" s="2">
        <v>488</v>
      </c>
      <c r="H5173" s="2" t="s">
        <v>8774</v>
      </c>
      <c r="I5173" s="2" t="s">
        <v>8775</v>
      </c>
      <c r="J5173" s="2" t="s">
        <v>6187</v>
      </c>
      <c r="K5173" s="194" t="s">
        <v>17</v>
      </c>
      <c r="L5173" s="2">
        <v>50</v>
      </c>
      <c r="M5173" s="194" t="s">
        <v>477</v>
      </c>
      <c r="N5173" s="2" t="s">
        <v>524</v>
      </c>
      <c r="O5173" s="195" t="s">
        <v>561</v>
      </c>
    </row>
    <row r="5174" spans="1:15">
      <c r="A5174" s="7">
        <v>2018</v>
      </c>
      <c r="B5174" s="7" t="s">
        <v>38</v>
      </c>
      <c r="C5174" s="8">
        <f t="shared" si="170"/>
        <v>43291</v>
      </c>
      <c r="D5174" s="7">
        <v>21</v>
      </c>
      <c r="E5174" s="7" t="str">
        <f t="shared" si="169"/>
        <v>S284329121</v>
      </c>
      <c r="F5174" s="4">
        <v>43313</v>
      </c>
      <c r="G5174" s="2">
        <v>463</v>
      </c>
      <c r="H5174" s="2" t="s">
        <v>8776</v>
      </c>
      <c r="I5174" s="2" t="s">
        <v>8777</v>
      </c>
      <c r="J5174" s="2" t="s">
        <v>2495</v>
      </c>
      <c r="K5174" s="194" t="s">
        <v>17</v>
      </c>
      <c r="L5174" s="2">
        <v>48</v>
      </c>
      <c r="M5174" s="194" t="s">
        <v>1208</v>
      </c>
      <c r="N5174" s="2" t="s">
        <v>506</v>
      </c>
      <c r="O5174" s="195" t="s">
        <v>6432</v>
      </c>
    </row>
    <row r="5175" spans="1:15">
      <c r="A5175" s="7">
        <v>2018</v>
      </c>
      <c r="B5175" s="7" t="s">
        <v>38</v>
      </c>
      <c r="C5175" s="8">
        <f t="shared" si="170"/>
        <v>43291</v>
      </c>
      <c r="D5175" s="7">
        <v>22</v>
      </c>
      <c r="E5175" s="7" t="str">
        <f t="shared" si="169"/>
        <v>S284329122</v>
      </c>
      <c r="F5175" s="4">
        <v>43344</v>
      </c>
      <c r="G5175" s="2">
        <v>365</v>
      </c>
      <c r="H5175" s="2" t="s">
        <v>8778</v>
      </c>
      <c r="I5175" s="2" t="s">
        <v>8779</v>
      </c>
      <c r="J5175" s="2" t="s">
        <v>1932</v>
      </c>
      <c r="K5175" s="194" t="s">
        <v>17</v>
      </c>
      <c r="L5175" s="2">
        <v>46</v>
      </c>
      <c r="M5175" s="194" t="s">
        <v>301</v>
      </c>
      <c r="N5175" s="2" t="s">
        <v>728</v>
      </c>
      <c r="O5175" s="195">
        <v>60</v>
      </c>
    </row>
    <row r="5176" spans="1:15">
      <c r="A5176" s="7">
        <v>2018</v>
      </c>
      <c r="B5176" s="7" t="s">
        <v>38</v>
      </c>
      <c r="C5176" s="8">
        <f t="shared" si="170"/>
        <v>43291</v>
      </c>
      <c r="D5176" s="7">
        <v>23</v>
      </c>
      <c r="E5176" s="7" t="str">
        <f t="shared" si="169"/>
        <v>S284329123</v>
      </c>
      <c r="F5176" s="4">
        <v>43374</v>
      </c>
      <c r="G5176" s="2">
        <v>353</v>
      </c>
      <c r="H5176" s="2" t="s">
        <v>8780</v>
      </c>
      <c r="I5176" s="2" t="s">
        <v>8781</v>
      </c>
      <c r="J5176" s="2" t="s">
        <v>2749</v>
      </c>
      <c r="K5176" s="194" t="s">
        <v>17</v>
      </c>
      <c r="L5176" s="2">
        <v>46</v>
      </c>
      <c r="M5176" s="194" t="s">
        <v>1139</v>
      </c>
      <c r="N5176" s="2" t="s">
        <v>303</v>
      </c>
      <c r="O5176" s="195" t="s">
        <v>580</v>
      </c>
    </row>
    <row r="5177" spans="1:15">
      <c r="A5177" s="7">
        <v>2018</v>
      </c>
      <c r="B5177" s="7" t="s">
        <v>38</v>
      </c>
      <c r="C5177" s="8">
        <f t="shared" si="170"/>
        <v>43291</v>
      </c>
      <c r="D5177" s="7">
        <v>24</v>
      </c>
      <c r="E5177" s="7" t="str">
        <f t="shared" si="169"/>
        <v>S284329124</v>
      </c>
      <c r="F5177" s="3" t="s">
        <v>151</v>
      </c>
      <c r="G5177" s="2">
        <v>277</v>
      </c>
      <c r="H5177" s="2" t="s">
        <v>8782</v>
      </c>
      <c r="I5177" s="2" t="s">
        <v>8783</v>
      </c>
      <c r="J5177" s="2" t="s">
        <v>3258</v>
      </c>
      <c r="K5177" s="194" t="s">
        <v>17</v>
      </c>
      <c r="L5177" s="2">
        <v>46</v>
      </c>
      <c r="M5177" s="194" t="s">
        <v>301</v>
      </c>
      <c r="N5177" s="2">
        <v>20</v>
      </c>
      <c r="O5177" s="195" t="s">
        <v>972</v>
      </c>
    </row>
    <row r="5178" spans="1:15">
      <c r="A5178" s="7">
        <v>2018</v>
      </c>
      <c r="B5178" s="7" t="s">
        <v>38</v>
      </c>
      <c r="C5178" s="8">
        <f t="shared" si="170"/>
        <v>43291</v>
      </c>
      <c r="D5178" s="7">
        <v>25</v>
      </c>
      <c r="E5178" s="7" t="str">
        <f t="shared" si="169"/>
        <v>S284329125</v>
      </c>
      <c r="F5178" s="3">
        <v>2019</v>
      </c>
      <c r="G5178" s="2">
        <v>280</v>
      </c>
      <c r="H5178" s="2" t="s">
        <v>8784</v>
      </c>
      <c r="I5178" s="2" t="s">
        <v>8785</v>
      </c>
      <c r="J5178" s="2" t="s">
        <v>1289</v>
      </c>
      <c r="K5178" s="194" t="s">
        <v>17</v>
      </c>
      <c r="L5178" s="2">
        <v>38</v>
      </c>
      <c r="M5178" s="194" t="s">
        <v>484</v>
      </c>
      <c r="N5178" s="2" t="s">
        <v>461</v>
      </c>
      <c r="O5178" s="195" t="s">
        <v>461</v>
      </c>
    </row>
    <row r="5179" spans="1:15">
      <c r="A5179" s="7">
        <v>2018</v>
      </c>
      <c r="B5179" s="7" t="s">
        <v>38</v>
      </c>
      <c r="C5179" s="8">
        <f t="shared" si="170"/>
        <v>43291</v>
      </c>
      <c r="D5179" s="7">
        <v>26</v>
      </c>
      <c r="E5179" s="7" t="str">
        <f>B5179&amp;C5179&amp;D5179</f>
        <v>S284329126</v>
      </c>
      <c r="F5179" s="3">
        <v>2020</v>
      </c>
      <c r="G5179" s="2">
        <v>233</v>
      </c>
      <c r="H5179" s="2" t="s">
        <v>8786</v>
      </c>
      <c r="I5179" s="2" t="s">
        <v>8787</v>
      </c>
      <c r="J5179" s="2" t="s">
        <v>4117</v>
      </c>
      <c r="K5179" s="194" t="s">
        <v>17</v>
      </c>
      <c r="L5179" s="2">
        <v>33</v>
      </c>
      <c r="M5179" s="194" t="s">
        <v>1460</v>
      </c>
      <c r="N5179" s="2">
        <v>40</v>
      </c>
      <c r="O5179" s="195" t="s">
        <v>301</v>
      </c>
    </row>
    <row r="5180" spans="1:15">
      <c r="A5180" s="7">
        <v>2018</v>
      </c>
      <c r="B5180" s="7" t="s">
        <v>38</v>
      </c>
      <c r="C5180" s="8">
        <f t="shared" si="170"/>
        <v>43291</v>
      </c>
      <c r="D5180" s="7">
        <v>27</v>
      </c>
      <c r="E5180" s="7" t="str">
        <f>B5180&amp;C5180&amp;D5180</f>
        <v>S284329127</v>
      </c>
      <c r="F5180" s="3">
        <v>2021</v>
      </c>
      <c r="G5180" s="2">
        <v>220</v>
      </c>
      <c r="H5180" s="2" t="s">
        <v>8788</v>
      </c>
      <c r="I5180" s="2" t="s">
        <v>8789</v>
      </c>
      <c r="J5180" s="2" t="s">
        <v>799</v>
      </c>
      <c r="K5180" s="194" t="s">
        <v>17</v>
      </c>
      <c r="L5180" s="2">
        <v>29</v>
      </c>
      <c r="M5180" s="194">
        <v>40</v>
      </c>
      <c r="N5180" s="2">
        <v>40</v>
      </c>
      <c r="O5180" s="195">
        <v>20</v>
      </c>
    </row>
    <row r="5181" spans="1:15" ht="15.75" thickBot="1">
      <c r="A5181" s="7">
        <v>2018</v>
      </c>
      <c r="B5181" s="7" t="s">
        <v>38</v>
      </c>
      <c r="C5181" s="8">
        <f t="shared" si="170"/>
        <v>43291</v>
      </c>
      <c r="D5181" s="7">
        <v>28</v>
      </c>
      <c r="E5181" s="7" t="str">
        <f>B5181&amp;C5181&amp;D5181</f>
        <v>S284329128</v>
      </c>
      <c r="F5181" s="5">
        <v>2022</v>
      </c>
      <c r="G5181" s="6">
        <v>205</v>
      </c>
      <c r="H5181" s="6" t="s">
        <v>5049</v>
      </c>
      <c r="I5181" s="6" t="s">
        <v>8569</v>
      </c>
      <c r="J5181" s="6" t="s">
        <v>3734</v>
      </c>
      <c r="K5181" s="196" t="s">
        <v>17</v>
      </c>
      <c r="L5181" s="6">
        <v>26</v>
      </c>
      <c r="M5181" s="196" t="s">
        <v>333</v>
      </c>
      <c r="N5181" s="6" t="s">
        <v>3902</v>
      </c>
      <c r="O5181" s="197" t="s">
        <v>340</v>
      </c>
    </row>
    <row r="5182" spans="1:15" ht="16.5" thickTop="1" thickBot="1">
      <c r="A5182" s="7">
        <v>2018</v>
      </c>
      <c r="B5182" s="7" t="s">
        <v>37</v>
      </c>
      <c r="C5182" s="8">
        <f>C5181+7</f>
        <v>43298</v>
      </c>
      <c r="D5182" s="7">
        <v>1</v>
      </c>
      <c r="E5182" s="7" t="str">
        <f t="shared" ref="E5182:E5209" si="171">B5182&amp;C5182&amp;D5182</f>
        <v>S29432981</v>
      </c>
      <c r="F5182" s="1" t="s">
        <v>0</v>
      </c>
    </row>
    <row r="5183" spans="1:15" ht="16.5" thickTop="1" thickBot="1">
      <c r="A5183" s="7">
        <v>2018</v>
      </c>
      <c r="B5183" s="7" t="s">
        <v>37</v>
      </c>
      <c r="C5183" s="8">
        <f>C5182</f>
        <v>43298</v>
      </c>
      <c r="D5183" s="7">
        <v>2</v>
      </c>
      <c r="E5183" s="7" t="str">
        <f t="shared" si="171"/>
        <v>S29432982</v>
      </c>
      <c r="F5183" s="338" t="s">
        <v>1</v>
      </c>
      <c r="G5183" s="341" t="s">
        <v>2</v>
      </c>
      <c r="H5183" s="342"/>
      <c r="I5183" s="342"/>
      <c r="J5183" s="343"/>
      <c r="K5183" s="344" t="s">
        <v>3</v>
      </c>
      <c r="L5183" s="343"/>
      <c r="M5183" s="344" t="s">
        <v>144</v>
      </c>
      <c r="N5183" s="342"/>
      <c r="O5183" s="342"/>
    </row>
    <row r="5184" spans="1:15" ht="18" customHeight="1" thickBot="1">
      <c r="A5184" s="7">
        <v>2018</v>
      </c>
      <c r="B5184" s="7" t="s">
        <v>37</v>
      </c>
      <c r="C5184" s="8">
        <f t="shared" ref="C5184:C5209" si="172">C5183</f>
        <v>43298</v>
      </c>
      <c r="D5184" s="7">
        <v>3</v>
      </c>
      <c r="E5184" s="7" t="str">
        <f t="shared" si="171"/>
        <v>S29432983</v>
      </c>
      <c r="F5184" s="339"/>
      <c r="G5184" s="345" t="s">
        <v>5</v>
      </c>
      <c r="H5184" s="347" t="s">
        <v>145</v>
      </c>
      <c r="I5184" s="348"/>
      <c r="J5184" s="349"/>
      <c r="K5184" s="350" t="s">
        <v>6</v>
      </c>
      <c r="L5184" s="352" t="s">
        <v>7</v>
      </c>
      <c r="M5184" s="350" t="s">
        <v>8</v>
      </c>
      <c r="N5184" s="354" t="s">
        <v>146</v>
      </c>
      <c r="O5184" s="356" t="s">
        <v>147</v>
      </c>
    </row>
    <row r="5185" spans="1:15" ht="15.75" thickBot="1">
      <c r="A5185" s="7">
        <v>2018</v>
      </c>
      <c r="B5185" s="7" t="s">
        <v>37</v>
      </c>
      <c r="C5185" s="8">
        <f t="shared" si="172"/>
        <v>43298</v>
      </c>
      <c r="D5185" s="7">
        <v>4</v>
      </c>
      <c r="E5185" s="7" t="str">
        <f t="shared" si="171"/>
        <v>S29432984</v>
      </c>
      <c r="F5185" s="340"/>
      <c r="G5185" s="346"/>
      <c r="H5185" s="191" t="s">
        <v>9</v>
      </c>
      <c r="I5185" s="192" t="s">
        <v>18</v>
      </c>
      <c r="J5185" s="193" t="s">
        <v>11</v>
      </c>
      <c r="K5185" s="351"/>
      <c r="L5185" s="353"/>
      <c r="M5185" s="351"/>
      <c r="N5185" s="355"/>
      <c r="O5185" s="357"/>
    </row>
    <row r="5186" spans="1:15">
      <c r="A5186" s="7">
        <v>2018</v>
      </c>
      <c r="B5186" s="7" t="s">
        <v>37</v>
      </c>
      <c r="C5186" s="8">
        <f t="shared" si="172"/>
        <v>43298</v>
      </c>
      <c r="D5186" s="7">
        <v>5</v>
      </c>
      <c r="E5186" s="7" t="str">
        <f t="shared" si="171"/>
        <v>S29432985</v>
      </c>
      <c r="F5186" s="3" t="s">
        <v>12</v>
      </c>
      <c r="G5186" s="2">
        <v>-30</v>
      </c>
      <c r="H5186" s="2" t="s">
        <v>8790</v>
      </c>
      <c r="I5186" s="2" t="s">
        <v>8791</v>
      </c>
      <c r="J5186" s="2" t="s">
        <v>5034</v>
      </c>
      <c r="K5186" s="194" t="s">
        <v>17</v>
      </c>
      <c r="L5186" s="2">
        <v>62</v>
      </c>
      <c r="M5186" s="194" t="s">
        <v>484</v>
      </c>
      <c r="N5186" s="2" t="s">
        <v>483</v>
      </c>
      <c r="O5186" s="195" t="s">
        <v>482</v>
      </c>
    </row>
    <row r="5187" spans="1:15">
      <c r="A5187" s="7">
        <v>2018</v>
      </c>
      <c r="B5187" s="7" t="s">
        <v>37</v>
      </c>
      <c r="C5187" s="8">
        <f t="shared" si="172"/>
        <v>43298</v>
      </c>
      <c r="D5187" s="7">
        <v>6</v>
      </c>
      <c r="E5187" s="7" t="str">
        <f t="shared" si="171"/>
        <v>S29432986</v>
      </c>
      <c r="F5187" s="4">
        <v>43282</v>
      </c>
      <c r="G5187" s="2">
        <v>475</v>
      </c>
      <c r="H5187" s="2" t="s">
        <v>8792</v>
      </c>
      <c r="I5187" s="2" t="s">
        <v>8793</v>
      </c>
      <c r="J5187" s="2" t="s">
        <v>5775</v>
      </c>
      <c r="K5187" s="194" t="s">
        <v>17</v>
      </c>
      <c r="L5187" s="2">
        <v>60</v>
      </c>
      <c r="M5187" s="194" t="s">
        <v>524</v>
      </c>
      <c r="N5187" s="2" t="s">
        <v>524</v>
      </c>
      <c r="O5187" s="195" t="s">
        <v>2922</v>
      </c>
    </row>
    <row r="5188" spans="1:15">
      <c r="A5188" s="7">
        <v>2018</v>
      </c>
      <c r="B5188" s="7" t="s">
        <v>37</v>
      </c>
      <c r="C5188" s="8">
        <f t="shared" si="172"/>
        <v>43298</v>
      </c>
      <c r="D5188" s="7">
        <v>7</v>
      </c>
      <c r="E5188" s="7" t="str">
        <f t="shared" si="171"/>
        <v>S29432987</v>
      </c>
      <c r="F5188" s="4">
        <v>43313</v>
      </c>
      <c r="G5188" s="2">
        <v>475</v>
      </c>
      <c r="H5188" s="2" t="s">
        <v>8794</v>
      </c>
      <c r="I5188" s="2" t="s">
        <v>8795</v>
      </c>
      <c r="J5188" s="2" t="s">
        <v>4296</v>
      </c>
      <c r="K5188" s="194" t="s">
        <v>17</v>
      </c>
      <c r="L5188" s="2">
        <v>58</v>
      </c>
      <c r="M5188" s="194">
        <v>0</v>
      </c>
      <c r="N5188" s="2">
        <v>0</v>
      </c>
      <c r="O5188" s="195">
        <v>100</v>
      </c>
    </row>
    <row r="5189" spans="1:15">
      <c r="A5189" s="7">
        <v>2018</v>
      </c>
      <c r="B5189" s="7" t="s">
        <v>37</v>
      </c>
      <c r="C5189" s="8">
        <f t="shared" si="172"/>
        <v>43298</v>
      </c>
      <c r="D5189" s="7">
        <v>8</v>
      </c>
      <c r="E5189" s="7" t="str">
        <f t="shared" si="171"/>
        <v>S29432988</v>
      </c>
      <c r="F5189" s="4">
        <v>43344</v>
      </c>
      <c r="G5189" s="2">
        <v>390</v>
      </c>
      <c r="H5189" s="2" t="s">
        <v>1767</v>
      </c>
      <c r="I5189" s="2" t="s">
        <v>8796</v>
      </c>
      <c r="J5189" s="2" t="s">
        <v>2993</v>
      </c>
      <c r="K5189" s="194" t="s">
        <v>17</v>
      </c>
      <c r="L5189" s="2">
        <v>56</v>
      </c>
      <c r="M5189" s="194" t="s">
        <v>1208</v>
      </c>
      <c r="N5189" s="2">
        <v>0</v>
      </c>
      <c r="O5189" s="195" t="s">
        <v>2975</v>
      </c>
    </row>
    <row r="5190" spans="1:15">
      <c r="A5190" s="7">
        <v>2018</v>
      </c>
      <c r="B5190" s="7" t="s">
        <v>37</v>
      </c>
      <c r="C5190" s="8">
        <f t="shared" si="172"/>
        <v>43298</v>
      </c>
      <c r="D5190" s="7">
        <v>9</v>
      </c>
      <c r="E5190" s="7" t="str">
        <f t="shared" si="171"/>
        <v>S29432989</v>
      </c>
      <c r="F5190" s="4">
        <v>43374</v>
      </c>
      <c r="G5190" s="2">
        <v>350</v>
      </c>
      <c r="H5190" s="2" t="s">
        <v>8797</v>
      </c>
      <c r="I5190" s="2" t="s">
        <v>8798</v>
      </c>
      <c r="J5190" s="2" t="s">
        <v>311</v>
      </c>
      <c r="K5190" s="194" t="s">
        <v>17</v>
      </c>
      <c r="L5190" s="2">
        <v>53</v>
      </c>
      <c r="M5190" s="194" t="s">
        <v>3917</v>
      </c>
      <c r="N5190" s="2" t="s">
        <v>3258</v>
      </c>
      <c r="O5190" s="195" t="s">
        <v>2956</v>
      </c>
    </row>
    <row r="5191" spans="1:15">
      <c r="A5191" s="7">
        <v>2018</v>
      </c>
      <c r="B5191" s="7" t="s">
        <v>37</v>
      </c>
      <c r="C5191" s="8">
        <f t="shared" si="172"/>
        <v>43298</v>
      </c>
      <c r="D5191" s="7">
        <v>10</v>
      </c>
      <c r="E5191" s="7" t="str">
        <f t="shared" si="171"/>
        <v>S294329810</v>
      </c>
      <c r="F5191" s="3" t="s">
        <v>151</v>
      </c>
      <c r="G5191" s="2">
        <v>255</v>
      </c>
      <c r="H5191" s="2" t="s">
        <v>8423</v>
      </c>
      <c r="I5191" s="2">
        <v>260</v>
      </c>
      <c r="J5191" s="2" t="s">
        <v>4657</v>
      </c>
      <c r="K5191" s="194" t="s">
        <v>17</v>
      </c>
      <c r="L5191" s="2">
        <v>47</v>
      </c>
      <c r="M5191" s="194" t="s">
        <v>482</v>
      </c>
      <c r="N5191" s="2">
        <v>25</v>
      </c>
      <c r="O5191" s="195" t="s">
        <v>461</v>
      </c>
    </row>
    <row r="5192" spans="1:15">
      <c r="A5192" s="7">
        <v>2018</v>
      </c>
      <c r="B5192" s="7" t="s">
        <v>37</v>
      </c>
      <c r="C5192" s="8">
        <f t="shared" si="172"/>
        <v>43298</v>
      </c>
      <c r="D5192" s="7">
        <v>11</v>
      </c>
      <c r="E5192" s="7" t="str">
        <f t="shared" si="171"/>
        <v>S294329811</v>
      </c>
      <c r="F5192" s="3">
        <v>2019</v>
      </c>
      <c r="G5192" s="2">
        <v>225</v>
      </c>
      <c r="H5192" s="2" t="s">
        <v>1323</v>
      </c>
      <c r="I5192" s="2" t="s">
        <v>2106</v>
      </c>
      <c r="J5192" s="2" t="s">
        <v>2808</v>
      </c>
      <c r="K5192" s="194" t="s">
        <v>17</v>
      </c>
      <c r="L5192" s="2">
        <v>42</v>
      </c>
      <c r="M5192" s="194">
        <v>20</v>
      </c>
      <c r="N5192" s="2" t="s">
        <v>1460</v>
      </c>
      <c r="O5192" s="195" t="s">
        <v>1367</v>
      </c>
    </row>
    <row r="5193" spans="1:15">
      <c r="A5193" s="7">
        <v>2018</v>
      </c>
      <c r="B5193" s="7" t="s">
        <v>37</v>
      </c>
      <c r="C5193" s="8">
        <f t="shared" si="172"/>
        <v>43298</v>
      </c>
      <c r="D5193" s="7">
        <v>12</v>
      </c>
      <c r="E5193" s="7" t="str">
        <f t="shared" si="171"/>
        <v>S294329812</v>
      </c>
      <c r="F5193" s="3">
        <v>2020</v>
      </c>
      <c r="G5193" s="2">
        <v>182</v>
      </c>
      <c r="H5193" s="2" t="s">
        <v>3319</v>
      </c>
      <c r="I5193" s="2" t="s">
        <v>7859</v>
      </c>
      <c r="J5193" s="2" t="s">
        <v>1704</v>
      </c>
      <c r="K5193" s="194" t="s">
        <v>17</v>
      </c>
      <c r="L5193" s="2">
        <v>35</v>
      </c>
      <c r="M5193" s="194" t="s">
        <v>524</v>
      </c>
      <c r="N5193" s="2" t="s">
        <v>8799</v>
      </c>
      <c r="O5193" s="195" t="s">
        <v>5551</v>
      </c>
    </row>
    <row r="5194" spans="1:15">
      <c r="A5194" s="7">
        <v>2018</v>
      </c>
      <c r="B5194" s="7" t="s">
        <v>37</v>
      </c>
      <c r="C5194" s="8">
        <f t="shared" si="172"/>
        <v>43298</v>
      </c>
      <c r="D5194" s="7">
        <v>13</v>
      </c>
      <c r="E5194" s="7" t="str">
        <f t="shared" si="171"/>
        <v>S294329813</v>
      </c>
      <c r="F5194" s="3">
        <v>2021</v>
      </c>
      <c r="G5194" s="2">
        <v>170</v>
      </c>
      <c r="H5194" s="2" t="s">
        <v>8800</v>
      </c>
      <c r="I5194" s="2" t="s">
        <v>6241</v>
      </c>
      <c r="J5194" s="2" t="s">
        <v>3115</v>
      </c>
      <c r="K5194" s="194" t="s">
        <v>17</v>
      </c>
      <c r="L5194" s="2">
        <v>30</v>
      </c>
      <c r="M5194" s="194" t="s">
        <v>423</v>
      </c>
      <c r="N5194" s="2" t="s">
        <v>482</v>
      </c>
      <c r="O5194" s="195" t="s">
        <v>482</v>
      </c>
    </row>
    <row r="5195" spans="1:15" ht="15.75" thickBot="1">
      <c r="A5195" s="7">
        <v>2018</v>
      </c>
      <c r="B5195" s="7" t="s">
        <v>37</v>
      </c>
      <c r="C5195" s="8">
        <f t="shared" si="172"/>
        <v>43298</v>
      </c>
      <c r="D5195" s="7">
        <v>14</v>
      </c>
      <c r="E5195" s="7" t="str">
        <f t="shared" si="171"/>
        <v>S294329814</v>
      </c>
      <c r="F5195" s="5">
        <v>2022</v>
      </c>
      <c r="G5195" s="6">
        <v>160</v>
      </c>
      <c r="H5195" s="6" t="s">
        <v>8801</v>
      </c>
      <c r="I5195" s="6" t="s">
        <v>3260</v>
      </c>
      <c r="J5195" s="6" t="s">
        <v>4141</v>
      </c>
      <c r="K5195" s="196" t="s">
        <v>17</v>
      </c>
      <c r="L5195" s="6">
        <v>23</v>
      </c>
      <c r="M5195" s="196" t="s">
        <v>483</v>
      </c>
      <c r="N5195" s="6" t="s">
        <v>462</v>
      </c>
      <c r="O5195" s="197" t="s">
        <v>423</v>
      </c>
    </row>
    <row r="5196" spans="1:15" ht="16.5" thickTop="1" thickBot="1">
      <c r="A5196" s="7">
        <v>2018</v>
      </c>
      <c r="B5196" s="7" t="s">
        <v>37</v>
      </c>
      <c r="C5196" s="8">
        <f t="shared" si="172"/>
        <v>43298</v>
      </c>
      <c r="D5196" s="7">
        <v>15</v>
      </c>
      <c r="E5196" s="7" t="str">
        <f t="shared" si="171"/>
        <v>S294329815</v>
      </c>
      <c r="F5196" s="1" t="s">
        <v>15</v>
      </c>
    </row>
    <row r="5197" spans="1:15" ht="16.5" thickTop="1" thickBot="1">
      <c r="A5197" s="7">
        <v>2018</v>
      </c>
      <c r="B5197" s="7" t="s">
        <v>37</v>
      </c>
      <c r="C5197" s="8">
        <f t="shared" si="172"/>
        <v>43298</v>
      </c>
      <c r="D5197" s="7">
        <v>16</v>
      </c>
      <c r="E5197" s="7" t="str">
        <f t="shared" si="171"/>
        <v>S294329816</v>
      </c>
      <c r="F5197" s="338" t="s">
        <v>1</v>
      </c>
      <c r="G5197" s="341" t="s">
        <v>2</v>
      </c>
      <c r="H5197" s="342"/>
      <c r="I5197" s="342"/>
      <c r="J5197" s="343"/>
      <c r="K5197" s="344" t="s">
        <v>3</v>
      </c>
      <c r="L5197" s="343"/>
      <c r="M5197" s="344" t="s">
        <v>144</v>
      </c>
      <c r="N5197" s="342"/>
      <c r="O5197" s="342"/>
    </row>
    <row r="5198" spans="1:15" ht="18" customHeight="1" thickBot="1">
      <c r="A5198" s="7">
        <v>2018</v>
      </c>
      <c r="B5198" s="7" t="s">
        <v>37</v>
      </c>
      <c r="C5198" s="8">
        <f t="shared" si="172"/>
        <v>43298</v>
      </c>
      <c r="D5198" s="7">
        <v>17</v>
      </c>
      <c r="E5198" s="7" t="str">
        <f t="shared" si="171"/>
        <v>S294329817</v>
      </c>
      <c r="F5198" s="339"/>
      <c r="G5198" s="345" t="s">
        <v>5</v>
      </c>
      <c r="H5198" s="347" t="s">
        <v>145</v>
      </c>
      <c r="I5198" s="348"/>
      <c r="J5198" s="349"/>
      <c r="K5198" s="350" t="s">
        <v>6</v>
      </c>
      <c r="L5198" s="352" t="s">
        <v>7</v>
      </c>
      <c r="M5198" s="350" t="s">
        <v>8</v>
      </c>
      <c r="N5198" s="354" t="s">
        <v>146</v>
      </c>
      <c r="O5198" s="356" t="s">
        <v>147</v>
      </c>
    </row>
    <row r="5199" spans="1:15" ht="15.75" thickBot="1">
      <c r="A5199" s="7">
        <v>2018</v>
      </c>
      <c r="B5199" s="7" t="s">
        <v>37</v>
      </c>
      <c r="C5199" s="8">
        <f t="shared" si="172"/>
        <v>43298</v>
      </c>
      <c r="D5199" s="7">
        <v>18</v>
      </c>
      <c r="E5199" s="7" t="str">
        <f t="shared" si="171"/>
        <v>S294329818</v>
      </c>
      <c r="F5199" s="340"/>
      <c r="G5199" s="346"/>
      <c r="H5199" s="191" t="s">
        <v>9</v>
      </c>
      <c r="I5199" s="192" t="s">
        <v>18</v>
      </c>
      <c r="J5199" s="193" t="s">
        <v>11</v>
      </c>
      <c r="K5199" s="351"/>
      <c r="L5199" s="353"/>
      <c r="M5199" s="351"/>
      <c r="N5199" s="355"/>
      <c r="O5199" s="357"/>
    </row>
    <row r="5200" spans="1:15">
      <c r="A5200" s="7">
        <v>2018</v>
      </c>
      <c r="B5200" s="7" t="s">
        <v>37</v>
      </c>
      <c r="C5200" s="8">
        <f t="shared" si="172"/>
        <v>43298</v>
      </c>
      <c r="D5200" s="7">
        <v>19</v>
      </c>
      <c r="E5200" s="7" t="str">
        <f t="shared" si="171"/>
        <v>S294329819</v>
      </c>
      <c r="F5200" s="3" t="s">
        <v>16</v>
      </c>
      <c r="G5200" s="2">
        <v>25</v>
      </c>
      <c r="H5200" s="2" t="s">
        <v>794</v>
      </c>
      <c r="I5200" s="2" t="s">
        <v>8802</v>
      </c>
      <c r="J5200" s="2" t="s">
        <v>1532</v>
      </c>
      <c r="K5200" s="194" t="s">
        <v>17</v>
      </c>
      <c r="L5200" s="2">
        <v>60</v>
      </c>
      <c r="M5200" s="194" t="s">
        <v>1197</v>
      </c>
      <c r="N5200" s="2" t="s">
        <v>819</v>
      </c>
      <c r="O5200" s="195" t="s">
        <v>580</v>
      </c>
    </row>
    <row r="5201" spans="1:15">
      <c r="A5201" s="7">
        <v>2018</v>
      </c>
      <c r="B5201" s="7" t="s">
        <v>37</v>
      </c>
      <c r="C5201" s="8">
        <f t="shared" si="172"/>
        <v>43298</v>
      </c>
      <c r="D5201" s="7">
        <v>20</v>
      </c>
      <c r="E5201" s="7" t="str">
        <f t="shared" si="171"/>
        <v>S294329820</v>
      </c>
      <c r="F5201" s="4">
        <v>43282</v>
      </c>
      <c r="G5201" s="2">
        <v>500</v>
      </c>
      <c r="H5201" s="2" t="s">
        <v>8803</v>
      </c>
      <c r="I5201" s="2" t="s">
        <v>8804</v>
      </c>
      <c r="J5201" s="2" t="s">
        <v>1617</v>
      </c>
      <c r="K5201" s="194" t="s">
        <v>17</v>
      </c>
      <c r="L5201" s="2">
        <v>57</v>
      </c>
      <c r="M5201" s="194" t="s">
        <v>340</v>
      </c>
      <c r="N5201" s="2">
        <v>0</v>
      </c>
      <c r="O5201" s="195" t="s">
        <v>332</v>
      </c>
    </row>
    <row r="5202" spans="1:15">
      <c r="A5202" s="7">
        <v>2018</v>
      </c>
      <c r="B5202" s="7" t="s">
        <v>37</v>
      </c>
      <c r="C5202" s="8">
        <f t="shared" si="172"/>
        <v>43298</v>
      </c>
      <c r="D5202" s="7">
        <v>21</v>
      </c>
      <c r="E5202" s="7" t="str">
        <f t="shared" si="171"/>
        <v>S294329821</v>
      </c>
      <c r="F5202" s="4">
        <v>43313</v>
      </c>
      <c r="G5202" s="2">
        <v>500</v>
      </c>
      <c r="H5202" s="2" t="s">
        <v>8805</v>
      </c>
      <c r="I5202" s="2" t="s">
        <v>8806</v>
      </c>
      <c r="J5202" s="2" t="s">
        <v>1413</v>
      </c>
      <c r="K5202" s="194" t="s">
        <v>17</v>
      </c>
      <c r="L5202" s="2">
        <v>51</v>
      </c>
      <c r="M5202" s="194">
        <v>0</v>
      </c>
      <c r="N5202" s="2">
        <v>0</v>
      </c>
      <c r="O5202" s="195">
        <v>100</v>
      </c>
    </row>
    <row r="5203" spans="1:15">
      <c r="A5203" s="7">
        <v>2018</v>
      </c>
      <c r="B5203" s="7" t="s">
        <v>37</v>
      </c>
      <c r="C5203" s="8">
        <f t="shared" si="172"/>
        <v>43298</v>
      </c>
      <c r="D5203" s="7">
        <v>22</v>
      </c>
      <c r="E5203" s="7" t="str">
        <f t="shared" si="171"/>
        <v>S294329822</v>
      </c>
      <c r="F5203" s="4">
        <v>43344</v>
      </c>
      <c r="G5203" s="2">
        <v>415</v>
      </c>
      <c r="H5203" s="2" t="s">
        <v>8807</v>
      </c>
      <c r="I5203" s="2" t="s">
        <v>8808</v>
      </c>
      <c r="J5203" s="2" t="s">
        <v>7747</v>
      </c>
      <c r="K5203" s="194" t="s">
        <v>17</v>
      </c>
      <c r="L5203" s="2">
        <v>50</v>
      </c>
      <c r="M5203" s="194">
        <v>0</v>
      </c>
      <c r="N5203" s="2" t="s">
        <v>1248</v>
      </c>
      <c r="O5203" s="195" t="s">
        <v>6288</v>
      </c>
    </row>
    <row r="5204" spans="1:15">
      <c r="A5204" s="7">
        <v>2018</v>
      </c>
      <c r="B5204" s="7" t="s">
        <v>37</v>
      </c>
      <c r="C5204" s="8">
        <f t="shared" si="172"/>
        <v>43298</v>
      </c>
      <c r="D5204" s="7">
        <v>23</v>
      </c>
      <c r="E5204" s="7" t="str">
        <f t="shared" si="171"/>
        <v>S294329823</v>
      </c>
      <c r="F5204" s="4">
        <v>43374</v>
      </c>
      <c r="G5204" s="2">
        <v>375</v>
      </c>
      <c r="H5204" s="2" t="s">
        <v>8809</v>
      </c>
      <c r="I5204" s="2" t="s">
        <v>8810</v>
      </c>
      <c r="J5204" s="2" t="s">
        <v>940</v>
      </c>
      <c r="K5204" s="194" t="s">
        <v>17</v>
      </c>
      <c r="L5204" s="2">
        <v>49</v>
      </c>
      <c r="M5204" s="194" t="s">
        <v>568</v>
      </c>
      <c r="N5204" s="2">
        <v>20</v>
      </c>
      <c r="O5204" s="195" t="s">
        <v>507</v>
      </c>
    </row>
    <row r="5205" spans="1:15">
      <c r="A5205" s="7">
        <v>2018</v>
      </c>
      <c r="B5205" s="7" t="s">
        <v>37</v>
      </c>
      <c r="C5205" s="8">
        <f t="shared" si="172"/>
        <v>43298</v>
      </c>
      <c r="D5205" s="7">
        <v>24</v>
      </c>
      <c r="E5205" s="7" t="str">
        <f t="shared" si="171"/>
        <v>S294329824</v>
      </c>
      <c r="F5205" s="3" t="s">
        <v>151</v>
      </c>
      <c r="G5205" s="2">
        <v>285</v>
      </c>
      <c r="H5205" s="2" t="s">
        <v>1742</v>
      </c>
      <c r="I5205" s="2" t="s">
        <v>2215</v>
      </c>
      <c r="J5205" s="2" t="s">
        <v>8811</v>
      </c>
      <c r="K5205" s="194" t="s">
        <v>17</v>
      </c>
      <c r="L5205" s="2">
        <v>43</v>
      </c>
      <c r="M5205" s="194" t="s">
        <v>568</v>
      </c>
      <c r="N5205" s="2" t="s">
        <v>1460</v>
      </c>
      <c r="O5205" s="195">
        <v>60</v>
      </c>
    </row>
    <row r="5206" spans="1:15">
      <c r="A5206" s="7">
        <v>2018</v>
      </c>
      <c r="B5206" s="7" t="s">
        <v>37</v>
      </c>
      <c r="C5206" s="8">
        <f t="shared" si="172"/>
        <v>43298</v>
      </c>
      <c r="D5206" s="7">
        <v>25</v>
      </c>
      <c r="E5206" s="7" t="str">
        <f t="shared" si="171"/>
        <v>S294329825</v>
      </c>
      <c r="F5206" s="3">
        <v>2019</v>
      </c>
      <c r="G5206" s="2">
        <v>285</v>
      </c>
      <c r="H5206" s="2" t="s">
        <v>8812</v>
      </c>
      <c r="I5206" s="2" t="s">
        <v>8813</v>
      </c>
      <c r="J5206" s="2" t="s">
        <v>2119</v>
      </c>
      <c r="K5206" s="194" t="s">
        <v>17</v>
      </c>
      <c r="L5206" s="2">
        <v>38</v>
      </c>
      <c r="M5206" s="194" t="s">
        <v>568</v>
      </c>
      <c r="N5206" s="2" t="s">
        <v>301</v>
      </c>
      <c r="O5206" s="195" t="s">
        <v>1367</v>
      </c>
    </row>
    <row r="5207" spans="1:15">
      <c r="A5207" s="7">
        <v>2018</v>
      </c>
      <c r="B5207" s="7" t="s">
        <v>37</v>
      </c>
      <c r="C5207" s="8">
        <f t="shared" si="172"/>
        <v>43298</v>
      </c>
      <c r="D5207" s="7">
        <v>26</v>
      </c>
      <c r="E5207" s="7" t="str">
        <f t="shared" si="171"/>
        <v>S294329826</v>
      </c>
      <c r="F5207" s="3">
        <v>2020</v>
      </c>
      <c r="G5207" s="2">
        <v>235</v>
      </c>
      <c r="H5207" s="2" t="s">
        <v>8814</v>
      </c>
      <c r="I5207" s="2" t="s">
        <v>8815</v>
      </c>
      <c r="J5207" s="2" t="s">
        <v>2767</v>
      </c>
      <c r="K5207" s="194" t="s">
        <v>17</v>
      </c>
      <c r="L5207" s="2">
        <v>30</v>
      </c>
      <c r="M5207" s="194" t="s">
        <v>1208</v>
      </c>
      <c r="N5207" s="2" t="s">
        <v>444</v>
      </c>
      <c r="O5207" s="195" t="s">
        <v>513</v>
      </c>
    </row>
    <row r="5208" spans="1:15">
      <c r="A5208" s="7">
        <v>2018</v>
      </c>
      <c r="B5208" s="7" t="s">
        <v>37</v>
      </c>
      <c r="C5208" s="8">
        <f t="shared" si="172"/>
        <v>43298</v>
      </c>
      <c r="D5208" s="7">
        <v>27</v>
      </c>
      <c r="E5208" s="7" t="str">
        <f t="shared" si="171"/>
        <v>S294329827</v>
      </c>
      <c r="F5208" s="3">
        <v>2021</v>
      </c>
      <c r="G5208" s="2">
        <v>215</v>
      </c>
      <c r="H5208" s="2" t="s">
        <v>8816</v>
      </c>
      <c r="I5208" s="2" t="s">
        <v>8817</v>
      </c>
      <c r="J5208" s="2" t="s">
        <v>584</v>
      </c>
      <c r="K5208" s="194" t="s">
        <v>17</v>
      </c>
      <c r="L5208" s="2">
        <v>28</v>
      </c>
      <c r="M5208" s="194" t="s">
        <v>1460</v>
      </c>
      <c r="N5208" s="2" t="s">
        <v>301</v>
      </c>
      <c r="O5208" s="195">
        <v>40</v>
      </c>
    </row>
    <row r="5209" spans="1:15" ht="15.75" thickBot="1">
      <c r="A5209" s="7">
        <v>2018</v>
      </c>
      <c r="B5209" s="7" t="s">
        <v>37</v>
      </c>
      <c r="C5209" s="8">
        <f t="shared" si="172"/>
        <v>43298</v>
      </c>
      <c r="D5209" s="7">
        <v>28</v>
      </c>
      <c r="E5209" s="7" t="str">
        <f t="shared" si="171"/>
        <v>S294329828</v>
      </c>
      <c r="F5209" s="5">
        <v>2022</v>
      </c>
      <c r="G5209" s="6">
        <v>205</v>
      </c>
      <c r="H5209" s="6" t="s">
        <v>8818</v>
      </c>
      <c r="I5209" s="6" t="s">
        <v>8819</v>
      </c>
      <c r="J5209" s="6" t="s">
        <v>4419</v>
      </c>
      <c r="K5209" s="196" t="s">
        <v>17</v>
      </c>
      <c r="L5209" s="6">
        <v>23</v>
      </c>
      <c r="M5209" s="196" t="s">
        <v>444</v>
      </c>
      <c r="N5209" s="6">
        <v>50</v>
      </c>
      <c r="O5209" s="197" t="s">
        <v>529</v>
      </c>
    </row>
    <row r="5210" spans="1:15" ht="16.5" thickTop="1" thickBot="1">
      <c r="A5210" s="7">
        <v>2018</v>
      </c>
      <c r="B5210" s="7" t="s">
        <v>36</v>
      </c>
      <c r="C5210" s="8">
        <f>C5209+7</f>
        <v>43305</v>
      </c>
      <c r="D5210" s="7">
        <v>1</v>
      </c>
      <c r="E5210" s="7" t="str">
        <f t="shared" ref="E5210:E5273" si="173">B5210&amp;C5210&amp;D5210</f>
        <v>S30433051</v>
      </c>
      <c r="F5210" s="1" t="s">
        <v>0</v>
      </c>
    </row>
    <row r="5211" spans="1:15" ht="16.5" customHeight="1" thickTop="1" thickBot="1">
      <c r="A5211" s="7">
        <v>2018</v>
      </c>
      <c r="B5211" s="7" t="s">
        <v>36</v>
      </c>
      <c r="C5211" s="8">
        <f>C5210</f>
        <v>43305</v>
      </c>
      <c r="D5211" s="7">
        <v>2</v>
      </c>
      <c r="E5211" s="7" t="str">
        <f t="shared" si="173"/>
        <v>S30433052</v>
      </c>
      <c r="F5211" s="338" t="s">
        <v>1</v>
      </c>
      <c r="G5211" s="341" t="s">
        <v>2</v>
      </c>
      <c r="H5211" s="342"/>
      <c r="I5211" s="342"/>
      <c r="J5211" s="343"/>
      <c r="K5211" s="344" t="s">
        <v>3</v>
      </c>
      <c r="L5211" s="343"/>
      <c r="M5211" s="344" t="s">
        <v>144</v>
      </c>
      <c r="N5211" s="342"/>
      <c r="O5211" s="342"/>
    </row>
    <row r="5212" spans="1:15" ht="18" customHeight="1" thickBot="1">
      <c r="A5212" s="7">
        <v>2018</v>
      </c>
      <c r="B5212" s="7" t="s">
        <v>36</v>
      </c>
      <c r="C5212" s="8">
        <f t="shared" ref="C5212:C5237" si="174">C5211</f>
        <v>43305</v>
      </c>
      <c r="D5212" s="7">
        <v>3</v>
      </c>
      <c r="E5212" s="7" t="str">
        <f t="shared" si="173"/>
        <v>S30433053</v>
      </c>
      <c r="F5212" s="339"/>
      <c r="G5212" s="345" t="s">
        <v>5</v>
      </c>
      <c r="H5212" s="347" t="s">
        <v>145</v>
      </c>
      <c r="I5212" s="348"/>
      <c r="J5212" s="349"/>
      <c r="K5212" s="350" t="s">
        <v>6</v>
      </c>
      <c r="L5212" s="352" t="s">
        <v>7</v>
      </c>
      <c r="M5212" s="350" t="s">
        <v>8</v>
      </c>
      <c r="N5212" s="354" t="s">
        <v>146</v>
      </c>
      <c r="O5212" s="356" t="s">
        <v>147</v>
      </c>
    </row>
    <row r="5213" spans="1:15" ht="15.75" thickBot="1">
      <c r="A5213" s="7">
        <v>2018</v>
      </c>
      <c r="B5213" s="7" t="s">
        <v>36</v>
      </c>
      <c r="C5213" s="8">
        <f t="shared" si="174"/>
        <v>43305</v>
      </c>
      <c r="D5213" s="7">
        <v>4</v>
      </c>
      <c r="E5213" s="7" t="str">
        <f t="shared" si="173"/>
        <v>S30433054</v>
      </c>
      <c r="F5213" s="340"/>
      <c r="G5213" s="346"/>
      <c r="H5213" s="191" t="s">
        <v>9</v>
      </c>
      <c r="I5213" s="192" t="s">
        <v>18</v>
      </c>
      <c r="J5213" s="193" t="s">
        <v>11</v>
      </c>
      <c r="K5213" s="351"/>
      <c r="L5213" s="353"/>
      <c r="M5213" s="351"/>
      <c r="N5213" s="355"/>
      <c r="O5213" s="357"/>
    </row>
    <row r="5214" spans="1:15">
      <c r="A5214" s="7">
        <v>2018</v>
      </c>
      <c r="B5214" s="7" t="s">
        <v>36</v>
      </c>
      <c r="C5214" s="8">
        <f t="shared" si="174"/>
        <v>43305</v>
      </c>
      <c r="D5214" s="7">
        <v>5</v>
      </c>
      <c r="E5214" s="7" t="str">
        <f t="shared" si="173"/>
        <v>S30433055</v>
      </c>
      <c r="F5214" s="3" t="s">
        <v>12</v>
      </c>
      <c r="G5214" s="2" t="s">
        <v>8820</v>
      </c>
      <c r="H5214" s="2" t="s">
        <v>8820</v>
      </c>
      <c r="I5214" s="2" t="s">
        <v>8821</v>
      </c>
      <c r="J5214" s="2" t="s">
        <v>4911</v>
      </c>
      <c r="K5214" s="194" t="s">
        <v>13</v>
      </c>
      <c r="L5214" s="2">
        <v>63</v>
      </c>
      <c r="M5214" s="194">
        <v>16</v>
      </c>
      <c r="N5214" s="2">
        <v>24</v>
      </c>
      <c r="O5214" s="195">
        <v>60</v>
      </c>
    </row>
    <row r="5215" spans="1:15">
      <c r="A5215" s="7">
        <v>2018</v>
      </c>
      <c r="B5215" s="7" t="s">
        <v>36</v>
      </c>
      <c r="C5215" s="8">
        <f t="shared" si="174"/>
        <v>43305</v>
      </c>
      <c r="D5215" s="7">
        <v>6</v>
      </c>
      <c r="E5215" s="7" t="str">
        <f t="shared" si="173"/>
        <v>S30433056</v>
      </c>
      <c r="F5215" s="4">
        <v>43282</v>
      </c>
      <c r="G5215" s="2" t="s">
        <v>8822</v>
      </c>
      <c r="H5215" s="2" t="s">
        <v>8822</v>
      </c>
      <c r="I5215" s="2" t="s">
        <v>8823</v>
      </c>
      <c r="J5215" s="2" t="s">
        <v>1191</v>
      </c>
      <c r="K5215" s="194" t="s">
        <v>13</v>
      </c>
      <c r="L5215" s="2">
        <v>59</v>
      </c>
      <c r="M5215" s="194" t="s">
        <v>729</v>
      </c>
      <c r="N5215" s="2" t="s">
        <v>1646</v>
      </c>
      <c r="O5215" s="195" t="s">
        <v>2107</v>
      </c>
    </row>
    <row r="5216" spans="1:15">
      <c r="A5216" s="7">
        <v>2018</v>
      </c>
      <c r="B5216" s="7" t="s">
        <v>36</v>
      </c>
      <c r="C5216" s="8">
        <f t="shared" si="174"/>
        <v>43305</v>
      </c>
      <c r="D5216" s="7">
        <v>7</v>
      </c>
      <c r="E5216" s="7" t="str">
        <f t="shared" si="173"/>
        <v>S30433057</v>
      </c>
      <c r="F5216" s="4">
        <v>43313</v>
      </c>
      <c r="G5216" s="2" t="s">
        <v>8824</v>
      </c>
      <c r="H5216" s="2" t="s">
        <v>8824</v>
      </c>
      <c r="I5216" s="2" t="s">
        <v>8825</v>
      </c>
      <c r="J5216" s="2" t="s">
        <v>1382</v>
      </c>
      <c r="K5216" s="194" t="s">
        <v>13</v>
      </c>
      <c r="L5216" s="2">
        <v>65</v>
      </c>
      <c r="M5216" s="194" t="s">
        <v>312</v>
      </c>
      <c r="N5216" s="2" t="s">
        <v>1831</v>
      </c>
      <c r="O5216" s="195" t="s">
        <v>4632</v>
      </c>
    </row>
    <row r="5217" spans="1:15">
      <c r="A5217" s="7">
        <v>2018</v>
      </c>
      <c r="B5217" s="7" t="s">
        <v>36</v>
      </c>
      <c r="C5217" s="8">
        <f t="shared" si="174"/>
        <v>43305</v>
      </c>
      <c r="D5217" s="7">
        <v>8</v>
      </c>
      <c r="E5217" s="7" t="str">
        <f t="shared" si="173"/>
        <v>S30433058</v>
      </c>
      <c r="F5217" s="4">
        <v>43344</v>
      </c>
      <c r="G5217" s="2" t="s">
        <v>8826</v>
      </c>
      <c r="H5217" s="2" t="s">
        <v>8826</v>
      </c>
      <c r="I5217" s="2" t="s">
        <v>8827</v>
      </c>
      <c r="J5217" s="2" t="s">
        <v>604</v>
      </c>
      <c r="K5217" s="194" t="s">
        <v>13</v>
      </c>
      <c r="L5217" s="2">
        <v>69</v>
      </c>
      <c r="M5217" s="194" t="s">
        <v>312</v>
      </c>
      <c r="N5217" s="2">
        <v>0</v>
      </c>
      <c r="O5217" s="195" t="s">
        <v>2557</v>
      </c>
    </row>
    <row r="5218" spans="1:15">
      <c r="A5218" s="7">
        <v>2018</v>
      </c>
      <c r="B5218" s="7" t="s">
        <v>36</v>
      </c>
      <c r="C5218" s="8">
        <f t="shared" si="174"/>
        <v>43305</v>
      </c>
      <c r="D5218" s="7">
        <v>9</v>
      </c>
      <c r="E5218" s="7" t="str">
        <f t="shared" si="173"/>
        <v>S30433059</v>
      </c>
      <c r="F5218" s="4">
        <v>43374</v>
      </c>
      <c r="G5218" s="2" t="s">
        <v>8828</v>
      </c>
      <c r="H5218" s="2" t="s">
        <v>8828</v>
      </c>
      <c r="I5218" s="2" t="s">
        <v>8829</v>
      </c>
      <c r="J5218" s="2" t="s">
        <v>4160</v>
      </c>
      <c r="K5218" s="194" t="s">
        <v>13</v>
      </c>
      <c r="L5218" s="2">
        <v>61</v>
      </c>
      <c r="M5218" s="194" t="s">
        <v>519</v>
      </c>
      <c r="N5218" s="2">
        <v>0</v>
      </c>
      <c r="O5218" s="195" t="s">
        <v>1844</v>
      </c>
    </row>
    <row r="5219" spans="1:15">
      <c r="A5219" s="7">
        <v>2018</v>
      </c>
      <c r="B5219" s="7" t="s">
        <v>36</v>
      </c>
      <c r="C5219" s="8">
        <f t="shared" si="174"/>
        <v>43305</v>
      </c>
      <c r="D5219" s="7">
        <v>10</v>
      </c>
      <c r="E5219" s="7" t="str">
        <f t="shared" si="173"/>
        <v>S304330510</v>
      </c>
      <c r="F5219" s="3" t="s">
        <v>151</v>
      </c>
      <c r="G5219" s="2" t="s">
        <v>8830</v>
      </c>
      <c r="H5219" s="2" t="s">
        <v>8830</v>
      </c>
      <c r="I5219" s="2" t="s">
        <v>8831</v>
      </c>
      <c r="J5219" s="2" t="s">
        <v>2024</v>
      </c>
      <c r="K5219" s="194" t="s">
        <v>13</v>
      </c>
      <c r="L5219" s="2">
        <v>57</v>
      </c>
      <c r="M5219" s="194" t="s">
        <v>2055</v>
      </c>
      <c r="N5219" s="2" t="s">
        <v>410</v>
      </c>
      <c r="O5219" s="195" t="s">
        <v>550</v>
      </c>
    </row>
    <row r="5220" spans="1:15">
      <c r="A5220" s="7">
        <v>2018</v>
      </c>
      <c r="B5220" s="7" t="s">
        <v>36</v>
      </c>
      <c r="C5220" s="8">
        <f t="shared" si="174"/>
        <v>43305</v>
      </c>
      <c r="D5220" s="7">
        <v>11</v>
      </c>
      <c r="E5220" s="7" t="str">
        <f t="shared" si="173"/>
        <v>S304330511</v>
      </c>
      <c r="F5220" s="3">
        <v>2019</v>
      </c>
      <c r="G5220" s="2" t="s">
        <v>7387</v>
      </c>
      <c r="H5220" s="2" t="s">
        <v>7387</v>
      </c>
      <c r="I5220" s="2" t="s">
        <v>8832</v>
      </c>
      <c r="J5220" s="2" t="s">
        <v>1156</v>
      </c>
      <c r="K5220" s="194" t="s">
        <v>13</v>
      </c>
      <c r="L5220" s="2">
        <v>48</v>
      </c>
      <c r="M5220" s="194" t="s">
        <v>1229</v>
      </c>
      <c r="N5220" s="2" t="s">
        <v>301</v>
      </c>
      <c r="O5220" s="195" t="s">
        <v>1795</v>
      </c>
    </row>
    <row r="5221" spans="1:15">
      <c r="A5221" s="7">
        <v>2018</v>
      </c>
      <c r="B5221" s="7" t="s">
        <v>36</v>
      </c>
      <c r="C5221" s="8">
        <f t="shared" si="174"/>
        <v>43305</v>
      </c>
      <c r="D5221" s="7">
        <v>12</v>
      </c>
      <c r="E5221" s="7" t="str">
        <f t="shared" si="173"/>
        <v>S304330512</v>
      </c>
      <c r="F5221" s="3">
        <v>2020</v>
      </c>
      <c r="G5221" s="2" t="s">
        <v>2462</v>
      </c>
      <c r="H5221" s="2" t="s">
        <v>2462</v>
      </c>
      <c r="I5221" s="2" t="s">
        <v>7859</v>
      </c>
      <c r="J5221" s="2" t="s">
        <v>1284</v>
      </c>
      <c r="K5221" s="194" t="s">
        <v>13</v>
      </c>
      <c r="L5221" s="2">
        <v>38</v>
      </c>
      <c r="M5221" s="194">
        <v>25</v>
      </c>
      <c r="N5221" s="2" t="s">
        <v>796</v>
      </c>
      <c r="O5221" s="195" t="s">
        <v>1229</v>
      </c>
    </row>
    <row r="5222" spans="1:15">
      <c r="A5222" s="7">
        <v>2018</v>
      </c>
      <c r="B5222" s="7" t="s">
        <v>36</v>
      </c>
      <c r="C5222" s="8">
        <f t="shared" si="174"/>
        <v>43305</v>
      </c>
      <c r="D5222" s="7">
        <v>13</v>
      </c>
      <c r="E5222" s="7" t="str">
        <f t="shared" si="173"/>
        <v>S304330513</v>
      </c>
      <c r="F5222" s="3">
        <v>2021</v>
      </c>
      <c r="G5222" s="2" t="s">
        <v>8833</v>
      </c>
      <c r="H5222" s="2" t="s">
        <v>8833</v>
      </c>
      <c r="I5222" s="2" t="s">
        <v>8834</v>
      </c>
      <c r="J5222" s="2" t="s">
        <v>2664</v>
      </c>
      <c r="K5222" s="194" t="s">
        <v>13</v>
      </c>
      <c r="L5222" s="2">
        <v>31</v>
      </c>
      <c r="M5222" s="194">
        <v>12</v>
      </c>
      <c r="N5222" s="2">
        <v>44</v>
      </c>
      <c r="O5222" s="195">
        <v>44</v>
      </c>
    </row>
    <row r="5223" spans="1:15" ht="15.75" thickBot="1">
      <c r="A5223" s="7">
        <v>2018</v>
      </c>
      <c r="B5223" s="7" t="s">
        <v>36</v>
      </c>
      <c r="C5223" s="8">
        <f t="shared" si="174"/>
        <v>43305</v>
      </c>
      <c r="D5223" s="7">
        <v>14</v>
      </c>
      <c r="E5223" s="7" t="str">
        <f t="shared" si="173"/>
        <v>S304330514</v>
      </c>
      <c r="F5223" s="5">
        <v>2022</v>
      </c>
      <c r="G5223" s="6" t="s">
        <v>8835</v>
      </c>
      <c r="H5223" s="6" t="s">
        <v>8835</v>
      </c>
      <c r="I5223" s="6" t="s">
        <v>8836</v>
      </c>
      <c r="J5223" s="6" t="s">
        <v>1704</v>
      </c>
      <c r="K5223" s="196" t="s">
        <v>13</v>
      </c>
      <c r="L5223" s="6">
        <v>25</v>
      </c>
      <c r="M5223" s="196" t="s">
        <v>922</v>
      </c>
      <c r="N5223" s="6" t="s">
        <v>1677</v>
      </c>
      <c r="O5223" s="197" t="s">
        <v>625</v>
      </c>
    </row>
    <row r="5224" spans="1:15" ht="16.5" thickTop="1" thickBot="1">
      <c r="A5224" s="7">
        <v>2018</v>
      </c>
      <c r="B5224" s="7" t="s">
        <v>36</v>
      </c>
      <c r="C5224" s="8">
        <f t="shared" si="174"/>
        <v>43305</v>
      </c>
      <c r="D5224" s="7">
        <v>15</v>
      </c>
      <c r="E5224" s="7" t="str">
        <f t="shared" si="173"/>
        <v>S304330515</v>
      </c>
      <c r="F5224" s="1" t="s">
        <v>15</v>
      </c>
    </row>
    <row r="5225" spans="1:15" ht="16.5" customHeight="1" thickTop="1" thickBot="1">
      <c r="A5225" s="7">
        <v>2018</v>
      </c>
      <c r="B5225" s="7" t="s">
        <v>36</v>
      </c>
      <c r="C5225" s="8">
        <f t="shared" si="174"/>
        <v>43305</v>
      </c>
      <c r="D5225" s="7">
        <v>16</v>
      </c>
      <c r="E5225" s="7" t="str">
        <f t="shared" si="173"/>
        <v>S304330516</v>
      </c>
      <c r="F5225" s="338" t="s">
        <v>1</v>
      </c>
      <c r="G5225" s="341" t="s">
        <v>2</v>
      </c>
      <c r="H5225" s="342"/>
      <c r="I5225" s="342"/>
      <c r="J5225" s="343"/>
      <c r="K5225" s="344" t="s">
        <v>3</v>
      </c>
      <c r="L5225" s="343"/>
      <c r="M5225" s="344" t="s">
        <v>144</v>
      </c>
      <c r="N5225" s="342"/>
      <c r="O5225" s="342"/>
    </row>
    <row r="5226" spans="1:15" ht="18" customHeight="1" thickBot="1">
      <c r="A5226" s="7">
        <v>2018</v>
      </c>
      <c r="B5226" s="7" t="s">
        <v>36</v>
      </c>
      <c r="C5226" s="8">
        <f t="shared" si="174"/>
        <v>43305</v>
      </c>
      <c r="D5226" s="7">
        <v>17</v>
      </c>
      <c r="E5226" s="7" t="str">
        <f t="shared" si="173"/>
        <v>S304330517</v>
      </c>
      <c r="F5226" s="339"/>
      <c r="G5226" s="345" t="s">
        <v>5</v>
      </c>
      <c r="H5226" s="347" t="s">
        <v>145</v>
      </c>
      <c r="I5226" s="348"/>
      <c r="J5226" s="349"/>
      <c r="K5226" s="350" t="s">
        <v>6</v>
      </c>
      <c r="L5226" s="352" t="s">
        <v>7</v>
      </c>
      <c r="M5226" s="350" t="s">
        <v>8</v>
      </c>
      <c r="N5226" s="354" t="s">
        <v>146</v>
      </c>
      <c r="O5226" s="356" t="s">
        <v>147</v>
      </c>
    </row>
    <row r="5227" spans="1:15" ht="15.75" thickBot="1">
      <c r="A5227" s="7">
        <v>2018</v>
      </c>
      <c r="B5227" s="7" t="s">
        <v>36</v>
      </c>
      <c r="C5227" s="8">
        <f t="shared" si="174"/>
        <v>43305</v>
      </c>
      <c r="D5227" s="7">
        <v>18</v>
      </c>
      <c r="E5227" s="7" t="str">
        <f t="shared" si="173"/>
        <v>S304330518</v>
      </c>
      <c r="F5227" s="340"/>
      <c r="G5227" s="346"/>
      <c r="H5227" s="191" t="s">
        <v>9</v>
      </c>
      <c r="I5227" s="192" t="s">
        <v>18</v>
      </c>
      <c r="J5227" s="193" t="s">
        <v>11</v>
      </c>
      <c r="K5227" s="351"/>
      <c r="L5227" s="353"/>
      <c r="M5227" s="351"/>
      <c r="N5227" s="355"/>
      <c r="O5227" s="357"/>
    </row>
    <row r="5228" spans="1:15">
      <c r="A5228" s="7">
        <v>2018</v>
      </c>
      <c r="B5228" s="7" t="s">
        <v>36</v>
      </c>
      <c r="C5228" s="8">
        <f t="shared" si="174"/>
        <v>43305</v>
      </c>
      <c r="D5228" s="7">
        <v>19</v>
      </c>
      <c r="E5228" s="7" t="str">
        <f t="shared" si="173"/>
        <v>S304330519</v>
      </c>
      <c r="F5228" s="3" t="s">
        <v>16</v>
      </c>
      <c r="G5228" s="2" t="s">
        <v>8837</v>
      </c>
      <c r="H5228" s="2" t="s">
        <v>8837</v>
      </c>
      <c r="I5228" s="2" t="s">
        <v>2473</v>
      </c>
      <c r="J5228" s="2" t="s">
        <v>1951</v>
      </c>
      <c r="K5228" s="194" t="s">
        <v>13</v>
      </c>
      <c r="L5228" s="2">
        <v>57</v>
      </c>
      <c r="M5228" s="194" t="s">
        <v>379</v>
      </c>
      <c r="N5228" s="2" t="s">
        <v>1019</v>
      </c>
      <c r="O5228" s="195" t="s">
        <v>379</v>
      </c>
    </row>
    <row r="5229" spans="1:15">
      <c r="A5229" s="7">
        <v>2018</v>
      </c>
      <c r="B5229" s="7" t="s">
        <v>36</v>
      </c>
      <c r="C5229" s="8">
        <f t="shared" si="174"/>
        <v>43305</v>
      </c>
      <c r="D5229" s="7">
        <v>20</v>
      </c>
      <c r="E5229" s="7" t="str">
        <f t="shared" si="173"/>
        <v>S304330520</v>
      </c>
      <c r="F5229" s="4">
        <v>43282</v>
      </c>
      <c r="G5229" s="2" t="s">
        <v>8838</v>
      </c>
      <c r="H5229" s="2" t="s">
        <v>8838</v>
      </c>
      <c r="I5229" s="2" t="s">
        <v>8839</v>
      </c>
      <c r="J5229" s="2" t="s">
        <v>648</v>
      </c>
      <c r="K5229" s="194" t="s">
        <v>13</v>
      </c>
      <c r="L5229" s="2">
        <v>55</v>
      </c>
      <c r="M5229" s="194" t="s">
        <v>379</v>
      </c>
      <c r="N5229" s="2" t="s">
        <v>379</v>
      </c>
      <c r="O5229" s="195" t="s">
        <v>1019</v>
      </c>
    </row>
    <row r="5230" spans="1:15">
      <c r="A5230" s="7">
        <v>2018</v>
      </c>
      <c r="B5230" s="7" t="s">
        <v>36</v>
      </c>
      <c r="C5230" s="8">
        <f t="shared" si="174"/>
        <v>43305</v>
      </c>
      <c r="D5230" s="7">
        <v>21</v>
      </c>
      <c r="E5230" s="7" t="str">
        <f t="shared" si="173"/>
        <v>S304330521</v>
      </c>
      <c r="F5230" s="4">
        <v>43313</v>
      </c>
      <c r="G5230" s="2" t="s">
        <v>8840</v>
      </c>
      <c r="H5230" s="2" t="s">
        <v>8840</v>
      </c>
      <c r="I5230" s="2" t="s">
        <v>8841</v>
      </c>
      <c r="J5230" s="2" t="s">
        <v>1284</v>
      </c>
      <c r="K5230" s="194" t="s">
        <v>13</v>
      </c>
      <c r="L5230" s="2">
        <v>49</v>
      </c>
      <c r="M5230" s="194" t="s">
        <v>461</v>
      </c>
      <c r="N5230" s="2" t="s">
        <v>466</v>
      </c>
      <c r="O5230" s="195" t="s">
        <v>535</v>
      </c>
    </row>
    <row r="5231" spans="1:15">
      <c r="A5231" s="7">
        <v>2018</v>
      </c>
      <c r="B5231" s="7" t="s">
        <v>36</v>
      </c>
      <c r="C5231" s="8">
        <f t="shared" si="174"/>
        <v>43305</v>
      </c>
      <c r="D5231" s="7">
        <v>22</v>
      </c>
      <c r="E5231" s="7" t="str">
        <f t="shared" si="173"/>
        <v>S304330522</v>
      </c>
      <c r="F5231" s="4">
        <v>43344</v>
      </c>
      <c r="G5231" s="2" t="s">
        <v>8842</v>
      </c>
      <c r="H5231" s="2" t="s">
        <v>8842</v>
      </c>
      <c r="I5231" s="2" t="s">
        <v>8843</v>
      </c>
      <c r="J5231" s="2" t="s">
        <v>2257</v>
      </c>
      <c r="K5231" s="194" t="s">
        <v>13</v>
      </c>
      <c r="L5231" s="2">
        <v>49</v>
      </c>
      <c r="M5231" s="194" t="s">
        <v>423</v>
      </c>
      <c r="N5231" s="2">
        <v>0</v>
      </c>
      <c r="O5231" s="195" t="s">
        <v>284</v>
      </c>
    </row>
    <row r="5232" spans="1:15">
      <c r="A5232" s="7">
        <v>2018</v>
      </c>
      <c r="B5232" s="7" t="s">
        <v>36</v>
      </c>
      <c r="C5232" s="8">
        <f t="shared" si="174"/>
        <v>43305</v>
      </c>
      <c r="D5232" s="7">
        <v>23</v>
      </c>
      <c r="E5232" s="7" t="str">
        <f t="shared" si="173"/>
        <v>S304330523</v>
      </c>
      <c r="F5232" s="4">
        <v>43374</v>
      </c>
      <c r="G5232" s="2" t="s">
        <v>8844</v>
      </c>
      <c r="H5232" s="2" t="s">
        <v>8844</v>
      </c>
      <c r="I5232" s="2" t="s">
        <v>8845</v>
      </c>
      <c r="J5232" s="2" t="s">
        <v>1735</v>
      </c>
      <c r="K5232" s="194" t="s">
        <v>13</v>
      </c>
      <c r="L5232" s="2">
        <v>46</v>
      </c>
      <c r="M5232" s="194" t="s">
        <v>984</v>
      </c>
      <c r="N5232" s="2">
        <v>0</v>
      </c>
      <c r="O5232" s="195" t="s">
        <v>2560</v>
      </c>
    </row>
    <row r="5233" spans="1:15">
      <c r="A5233" s="7">
        <v>2018</v>
      </c>
      <c r="B5233" s="7" t="s">
        <v>36</v>
      </c>
      <c r="C5233" s="8">
        <f t="shared" si="174"/>
        <v>43305</v>
      </c>
      <c r="D5233" s="7">
        <v>24</v>
      </c>
      <c r="E5233" s="7" t="str">
        <f t="shared" si="173"/>
        <v>S304330524</v>
      </c>
      <c r="F5233" s="3" t="s">
        <v>151</v>
      </c>
      <c r="G5233" s="2" t="s">
        <v>8846</v>
      </c>
      <c r="H5233" s="2" t="s">
        <v>8846</v>
      </c>
      <c r="I5233" s="2" t="s">
        <v>8847</v>
      </c>
      <c r="J5233" s="2" t="s">
        <v>544</v>
      </c>
      <c r="K5233" s="194" t="s">
        <v>13</v>
      </c>
      <c r="L5233" s="2">
        <v>43</v>
      </c>
      <c r="M5233" s="194" t="s">
        <v>631</v>
      </c>
      <c r="N5233" s="2" t="s">
        <v>519</v>
      </c>
      <c r="O5233" s="195" t="s">
        <v>513</v>
      </c>
    </row>
    <row r="5234" spans="1:15">
      <c r="A5234" s="7">
        <v>2018</v>
      </c>
      <c r="B5234" s="7" t="s">
        <v>36</v>
      </c>
      <c r="C5234" s="8">
        <f t="shared" si="174"/>
        <v>43305</v>
      </c>
      <c r="D5234" s="7">
        <v>25</v>
      </c>
      <c r="E5234" s="7" t="str">
        <f t="shared" si="173"/>
        <v>S304330525</v>
      </c>
      <c r="F5234" s="3">
        <v>2019</v>
      </c>
      <c r="G5234" s="2" t="s">
        <v>8848</v>
      </c>
      <c r="H5234" s="2" t="s">
        <v>8848</v>
      </c>
      <c r="I5234" s="2" t="s">
        <v>8849</v>
      </c>
      <c r="J5234" s="2" t="s">
        <v>5777</v>
      </c>
      <c r="K5234" s="194" t="s">
        <v>13</v>
      </c>
      <c r="L5234" s="2">
        <v>38</v>
      </c>
      <c r="M5234" s="194" t="s">
        <v>420</v>
      </c>
      <c r="N5234" s="2" t="s">
        <v>379</v>
      </c>
      <c r="O5234" s="195">
        <v>50</v>
      </c>
    </row>
    <row r="5235" spans="1:15">
      <c r="A5235" s="7">
        <v>2018</v>
      </c>
      <c r="B5235" s="7" t="s">
        <v>36</v>
      </c>
      <c r="C5235" s="8">
        <f t="shared" si="174"/>
        <v>43305</v>
      </c>
      <c r="D5235" s="7">
        <v>26</v>
      </c>
      <c r="E5235" s="7" t="str">
        <f t="shared" si="173"/>
        <v>S304330526</v>
      </c>
      <c r="F5235" s="3">
        <v>2020</v>
      </c>
      <c r="G5235" s="2" t="s">
        <v>8850</v>
      </c>
      <c r="H5235" s="2" t="s">
        <v>8850</v>
      </c>
      <c r="I5235" s="2" t="s">
        <v>8851</v>
      </c>
      <c r="J5235" s="2" t="s">
        <v>1490</v>
      </c>
      <c r="K5235" s="194" t="s">
        <v>13</v>
      </c>
      <c r="L5235" s="2">
        <v>30</v>
      </c>
      <c r="M5235" s="194" t="s">
        <v>2623</v>
      </c>
      <c r="N5235" s="2" t="s">
        <v>2623</v>
      </c>
      <c r="O5235" s="195" t="s">
        <v>3695</v>
      </c>
    </row>
    <row r="5236" spans="1:15">
      <c r="A5236" s="7">
        <v>2018</v>
      </c>
      <c r="B5236" s="7" t="s">
        <v>36</v>
      </c>
      <c r="C5236" s="8">
        <f t="shared" si="174"/>
        <v>43305</v>
      </c>
      <c r="D5236" s="7">
        <v>27</v>
      </c>
      <c r="E5236" s="7" t="str">
        <f t="shared" si="173"/>
        <v>S304330527</v>
      </c>
      <c r="F5236" s="3">
        <v>2021</v>
      </c>
      <c r="G5236" s="2" t="s">
        <v>8852</v>
      </c>
      <c r="H5236" s="2" t="s">
        <v>8852</v>
      </c>
      <c r="I5236" s="2" t="s">
        <v>8853</v>
      </c>
      <c r="J5236" s="2" t="s">
        <v>1645</v>
      </c>
      <c r="K5236" s="194" t="s">
        <v>13</v>
      </c>
      <c r="L5236" s="2">
        <v>28</v>
      </c>
      <c r="M5236" s="194">
        <v>25</v>
      </c>
      <c r="N5236" s="2">
        <v>40</v>
      </c>
      <c r="O5236" s="195">
        <v>35</v>
      </c>
    </row>
    <row r="5237" spans="1:15" ht="15.75" thickBot="1">
      <c r="A5237" s="7">
        <v>2018</v>
      </c>
      <c r="B5237" s="7" t="s">
        <v>36</v>
      </c>
      <c r="C5237" s="8">
        <f t="shared" si="174"/>
        <v>43305</v>
      </c>
      <c r="D5237" s="7">
        <v>28</v>
      </c>
      <c r="E5237" s="7" t="str">
        <f t="shared" si="173"/>
        <v>S304330528</v>
      </c>
      <c r="F5237" s="5">
        <v>2022</v>
      </c>
      <c r="G5237" s="6" t="s">
        <v>8854</v>
      </c>
      <c r="H5237" s="6" t="s">
        <v>8854</v>
      </c>
      <c r="I5237" s="6" t="s">
        <v>8855</v>
      </c>
      <c r="J5237" s="6" t="s">
        <v>2452</v>
      </c>
      <c r="K5237" s="196" t="s">
        <v>13</v>
      </c>
      <c r="L5237" s="6">
        <v>24</v>
      </c>
      <c r="M5237" s="196" t="s">
        <v>799</v>
      </c>
      <c r="N5237" s="6" t="s">
        <v>2622</v>
      </c>
      <c r="O5237" s="197" t="s">
        <v>3695</v>
      </c>
    </row>
    <row r="5238" spans="1:15" ht="16.5" thickTop="1" thickBot="1">
      <c r="A5238" s="7">
        <v>2018</v>
      </c>
      <c r="B5238" s="7" t="s">
        <v>35</v>
      </c>
      <c r="C5238" s="8">
        <f>C5237+7</f>
        <v>43312</v>
      </c>
      <c r="D5238" s="7">
        <v>1</v>
      </c>
      <c r="E5238" s="7" t="str">
        <f t="shared" si="173"/>
        <v>S31433121</v>
      </c>
      <c r="F5238" s="1" t="s">
        <v>0</v>
      </c>
    </row>
    <row r="5239" spans="1:15" ht="16.5" thickTop="1" thickBot="1">
      <c r="A5239" s="7">
        <v>2018</v>
      </c>
      <c r="B5239" s="7" t="s">
        <v>35</v>
      </c>
      <c r="C5239" s="8">
        <f>C5238</f>
        <v>43312</v>
      </c>
      <c r="D5239" s="7">
        <v>2</v>
      </c>
      <c r="E5239" s="7" t="str">
        <f t="shared" si="173"/>
        <v>S31433122</v>
      </c>
      <c r="F5239" s="338" t="s">
        <v>1</v>
      </c>
      <c r="G5239" s="341" t="s">
        <v>2</v>
      </c>
      <c r="H5239" s="342"/>
      <c r="I5239" s="342"/>
      <c r="J5239" s="343"/>
      <c r="K5239" s="344" t="s">
        <v>3</v>
      </c>
      <c r="L5239" s="343"/>
      <c r="M5239" s="344" t="s">
        <v>144</v>
      </c>
      <c r="N5239" s="342"/>
      <c r="O5239" s="342"/>
    </row>
    <row r="5240" spans="1:15" ht="18" customHeight="1" thickBot="1">
      <c r="A5240" s="7">
        <v>2018</v>
      </c>
      <c r="B5240" s="7" t="s">
        <v>35</v>
      </c>
      <c r="C5240" s="8">
        <f t="shared" ref="C5240:C5265" si="175">C5239</f>
        <v>43312</v>
      </c>
      <c r="D5240" s="7">
        <v>3</v>
      </c>
      <c r="E5240" s="7" t="str">
        <f t="shared" si="173"/>
        <v>S31433123</v>
      </c>
      <c r="F5240" s="339"/>
      <c r="G5240" s="345" t="s">
        <v>5</v>
      </c>
      <c r="H5240" s="347" t="s">
        <v>145</v>
      </c>
      <c r="I5240" s="348"/>
      <c r="J5240" s="349"/>
      <c r="K5240" s="350" t="s">
        <v>6</v>
      </c>
      <c r="L5240" s="352" t="s">
        <v>7</v>
      </c>
      <c r="M5240" s="350" t="s">
        <v>8</v>
      </c>
      <c r="N5240" s="354" t="s">
        <v>146</v>
      </c>
      <c r="O5240" s="356" t="s">
        <v>147</v>
      </c>
    </row>
    <row r="5241" spans="1:15" ht="15.75" thickBot="1">
      <c r="A5241" s="7">
        <v>2018</v>
      </c>
      <c r="B5241" s="7" t="s">
        <v>35</v>
      </c>
      <c r="C5241" s="8">
        <f t="shared" si="175"/>
        <v>43312</v>
      </c>
      <c r="D5241" s="7">
        <v>4</v>
      </c>
      <c r="E5241" s="7" t="str">
        <f t="shared" si="173"/>
        <v>S31433124</v>
      </c>
      <c r="F5241" s="340"/>
      <c r="G5241" s="346"/>
      <c r="H5241" s="191" t="s">
        <v>9</v>
      </c>
      <c r="I5241" s="192" t="s">
        <v>18</v>
      </c>
      <c r="J5241" s="193" t="s">
        <v>11</v>
      </c>
      <c r="K5241" s="351"/>
      <c r="L5241" s="353"/>
      <c r="M5241" s="351"/>
      <c r="N5241" s="355"/>
      <c r="O5241" s="357"/>
    </row>
    <row r="5242" spans="1:15">
      <c r="A5242" s="7">
        <v>2018</v>
      </c>
      <c r="B5242" s="7" t="s">
        <v>35</v>
      </c>
      <c r="C5242" s="8">
        <f t="shared" si="175"/>
        <v>43312</v>
      </c>
      <c r="D5242" s="7">
        <v>5</v>
      </c>
      <c r="E5242" s="7" t="str">
        <f t="shared" si="173"/>
        <v>S31433125</v>
      </c>
      <c r="F5242" s="3" t="s">
        <v>12</v>
      </c>
      <c r="G5242" s="2">
        <v>-25</v>
      </c>
      <c r="H5242" s="2" t="s">
        <v>8856</v>
      </c>
      <c r="I5242" s="2" t="s">
        <v>8857</v>
      </c>
      <c r="J5242" s="2" t="s">
        <v>795</v>
      </c>
      <c r="K5242" s="194" t="s">
        <v>17</v>
      </c>
      <c r="L5242" s="2">
        <v>62</v>
      </c>
      <c r="M5242" s="194">
        <v>0</v>
      </c>
      <c r="N5242" s="2" t="s">
        <v>472</v>
      </c>
      <c r="O5242" s="195" t="s">
        <v>7018</v>
      </c>
    </row>
    <row r="5243" spans="1:15">
      <c r="A5243" s="7">
        <v>2018</v>
      </c>
      <c r="B5243" s="7" t="s">
        <v>35</v>
      </c>
      <c r="C5243" s="8">
        <f t="shared" si="175"/>
        <v>43312</v>
      </c>
      <c r="D5243" s="7">
        <v>6</v>
      </c>
      <c r="E5243" s="7" t="str">
        <f t="shared" si="173"/>
        <v>S31433126</v>
      </c>
      <c r="F5243" s="4">
        <v>43282</v>
      </c>
      <c r="G5243" s="2">
        <v>480</v>
      </c>
      <c r="H5243" s="2" t="s">
        <v>8858</v>
      </c>
      <c r="I5243" s="2" t="s">
        <v>8859</v>
      </c>
      <c r="J5243" s="2" t="s">
        <v>1292</v>
      </c>
      <c r="K5243" s="194" t="s">
        <v>17</v>
      </c>
      <c r="L5243" s="2">
        <v>60</v>
      </c>
      <c r="M5243" s="194">
        <v>0</v>
      </c>
      <c r="N5243" s="2" t="s">
        <v>819</v>
      </c>
      <c r="O5243" s="195" t="s">
        <v>1917</v>
      </c>
    </row>
    <row r="5244" spans="1:15">
      <c r="A5244" s="7">
        <v>2018</v>
      </c>
      <c r="B5244" s="7" t="s">
        <v>35</v>
      </c>
      <c r="C5244" s="8">
        <f t="shared" si="175"/>
        <v>43312</v>
      </c>
      <c r="D5244" s="7">
        <v>7</v>
      </c>
      <c r="E5244" s="7" t="str">
        <f t="shared" si="173"/>
        <v>S31433127</v>
      </c>
      <c r="F5244" s="4">
        <v>43313</v>
      </c>
      <c r="G5244" s="2">
        <v>470</v>
      </c>
      <c r="H5244" s="2" t="s">
        <v>8860</v>
      </c>
      <c r="I5244" s="2" t="s">
        <v>8861</v>
      </c>
      <c r="J5244" s="2" t="s">
        <v>3740</v>
      </c>
      <c r="K5244" s="194" t="s">
        <v>17</v>
      </c>
      <c r="L5244" s="2">
        <v>61</v>
      </c>
      <c r="M5244" s="194">
        <v>0</v>
      </c>
      <c r="N5244" s="2" t="s">
        <v>1138</v>
      </c>
      <c r="O5244" s="195" t="s">
        <v>2527</v>
      </c>
    </row>
    <row r="5245" spans="1:15">
      <c r="A5245" s="7">
        <v>2018</v>
      </c>
      <c r="B5245" s="7" t="s">
        <v>35</v>
      </c>
      <c r="C5245" s="8">
        <f t="shared" si="175"/>
        <v>43312</v>
      </c>
      <c r="D5245" s="7">
        <v>8</v>
      </c>
      <c r="E5245" s="7" t="str">
        <f t="shared" si="173"/>
        <v>S31433128</v>
      </c>
      <c r="F5245" s="4">
        <v>43344</v>
      </c>
      <c r="G5245" s="2">
        <v>440</v>
      </c>
      <c r="H5245" s="2" t="s">
        <v>8862</v>
      </c>
      <c r="I5245" s="2" t="s">
        <v>8863</v>
      </c>
      <c r="J5245" s="2" t="s">
        <v>1184</v>
      </c>
      <c r="K5245" s="194" t="s">
        <v>17</v>
      </c>
      <c r="L5245" s="2">
        <v>62</v>
      </c>
      <c r="M5245" s="194">
        <v>0</v>
      </c>
      <c r="N5245" s="2">
        <v>0</v>
      </c>
      <c r="O5245" s="195">
        <v>100</v>
      </c>
    </row>
    <row r="5246" spans="1:15">
      <c r="A5246" s="7">
        <v>2018</v>
      </c>
      <c r="B5246" s="7" t="s">
        <v>35</v>
      </c>
      <c r="C5246" s="8">
        <f t="shared" si="175"/>
        <v>43312</v>
      </c>
      <c r="D5246" s="7">
        <v>9</v>
      </c>
      <c r="E5246" s="7" t="str">
        <f t="shared" si="173"/>
        <v>S31433129</v>
      </c>
      <c r="F5246" s="4">
        <v>43374</v>
      </c>
      <c r="G5246" s="2">
        <v>385</v>
      </c>
      <c r="H5246" s="2" t="s">
        <v>8864</v>
      </c>
      <c r="I5246" s="2">
        <v>389</v>
      </c>
      <c r="J5246" s="2" t="s">
        <v>4106</v>
      </c>
      <c r="K5246" s="194" t="s">
        <v>17</v>
      </c>
      <c r="L5246" s="2">
        <v>59</v>
      </c>
      <c r="M5246" s="194">
        <v>0</v>
      </c>
      <c r="N5246" s="2">
        <v>0</v>
      </c>
      <c r="O5246" s="195">
        <v>100</v>
      </c>
    </row>
    <row r="5247" spans="1:15">
      <c r="A5247" s="7">
        <v>2018</v>
      </c>
      <c r="B5247" s="7" t="s">
        <v>35</v>
      </c>
      <c r="C5247" s="8">
        <f t="shared" si="175"/>
        <v>43312</v>
      </c>
      <c r="D5247" s="7">
        <v>10</v>
      </c>
      <c r="E5247" s="7" t="str">
        <f t="shared" si="173"/>
        <v>S314331210</v>
      </c>
      <c r="F5247" s="3" t="s">
        <v>151</v>
      </c>
      <c r="G5247" s="2">
        <v>285</v>
      </c>
      <c r="H5247" s="2" t="s">
        <v>8865</v>
      </c>
      <c r="I5247" s="2" t="s">
        <v>7499</v>
      </c>
      <c r="J5247" s="2" t="s">
        <v>2526</v>
      </c>
      <c r="K5247" s="194" t="s">
        <v>17</v>
      </c>
      <c r="L5247" s="2">
        <v>50</v>
      </c>
      <c r="M5247" s="194">
        <v>4</v>
      </c>
      <c r="N5247" s="2">
        <v>12</v>
      </c>
      <c r="O5247" s="195">
        <v>84</v>
      </c>
    </row>
    <row r="5248" spans="1:15">
      <c r="A5248" s="7">
        <v>2018</v>
      </c>
      <c r="B5248" s="7" t="s">
        <v>35</v>
      </c>
      <c r="C5248" s="8">
        <f t="shared" si="175"/>
        <v>43312</v>
      </c>
      <c r="D5248" s="7">
        <v>11</v>
      </c>
      <c r="E5248" s="7" t="str">
        <f t="shared" si="173"/>
        <v>S314331211</v>
      </c>
      <c r="F5248" s="3">
        <v>2019</v>
      </c>
      <c r="G5248" s="2">
        <v>225</v>
      </c>
      <c r="H5248" s="2" t="s">
        <v>8866</v>
      </c>
      <c r="I5248" s="2" t="s">
        <v>6818</v>
      </c>
      <c r="J5248" s="2" t="s">
        <v>944</v>
      </c>
      <c r="K5248" s="194" t="s">
        <v>17</v>
      </c>
      <c r="L5248" s="2">
        <v>44</v>
      </c>
      <c r="M5248" s="194" t="s">
        <v>1484</v>
      </c>
      <c r="N5248" s="2" t="s">
        <v>8867</v>
      </c>
      <c r="O5248" s="195" t="s">
        <v>8868</v>
      </c>
    </row>
    <row r="5249" spans="1:15">
      <c r="A5249" s="7">
        <v>2018</v>
      </c>
      <c r="B5249" s="7" t="s">
        <v>35</v>
      </c>
      <c r="C5249" s="8">
        <f t="shared" si="175"/>
        <v>43312</v>
      </c>
      <c r="D5249" s="7">
        <v>12</v>
      </c>
      <c r="E5249" s="7" t="str">
        <f t="shared" si="173"/>
        <v>S314331212</v>
      </c>
      <c r="F5249" s="3">
        <v>2020</v>
      </c>
      <c r="G5249" s="2">
        <v>185</v>
      </c>
      <c r="H5249" s="2" t="s">
        <v>8869</v>
      </c>
      <c r="I5249" s="2" t="s">
        <v>7028</v>
      </c>
      <c r="J5249" s="2" t="s">
        <v>753</v>
      </c>
      <c r="K5249" s="194" t="s">
        <v>17</v>
      </c>
      <c r="L5249" s="2">
        <v>34</v>
      </c>
      <c r="M5249" s="194" t="s">
        <v>1208</v>
      </c>
      <c r="N5249" s="2" t="s">
        <v>1868</v>
      </c>
      <c r="O5249" s="195" t="s">
        <v>697</v>
      </c>
    </row>
    <row r="5250" spans="1:15">
      <c r="A5250" s="7">
        <v>2018</v>
      </c>
      <c r="B5250" s="7" t="s">
        <v>35</v>
      </c>
      <c r="C5250" s="8">
        <f t="shared" si="175"/>
        <v>43312</v>
      </c>
      <c r="D5250" s="7">
        <v>13</v>
      </c>
      <c r="E5250" s="7" t="str">
        <f t="shared" si="173"/>
        <v>S314331213</v>
      </c>
      <c r="F5250" s="3">
        <v>2021</v>
      </c>
      <c r="G5250" s="2">
        <v>175</v>
      </c>
      <c r="H5250" s="2" t="s">
        <v>8870</v>
      </c>
      <c r="I5250" s="2" t="s">
        <v>6916</v>
      </c>
      <c r="J5250" s="2" t="s">
        <v>691</v>
      </c>
      <c r="K5250" s="194" t="s">
        <v>17</v>
      </c>
      <c r="L5250" s="2">
        <v>31</v>
      </c>
      <c r="M5250" s="194" t="s">
        <v>472</v>
      </c>
      <c r="N5250" s="2" t="s">
        <v>1952</v>
      </c>
      <c r="O5250" s="195" t="s">
        <v>1197</v>
      </c>
    </row>
    <row r="5251" spans="1:15" ht="15.75" thickBot="1">
      <c r="A5251" s="7">
        <v>2018</v>
      </c>
      <c r="B5251" s="7" t="s">
        <v>35</v>
      </c>
      <c r="C5251" s="8">
        <f t="shared" si="175"/>
        <v>43312</v>
      </c>
      <c r="D5251" s="7">
        <v>14</v>
      </c>
      <c r="E5251" s="7" t="str">
        <f t="shared" si="173"/>
        <v>S314331214</v>
      </c>
      <c r="F5251" s="5">
        <v>2022</v>
      </c>
      <c r="G5251" s="6">
        <v>165</v>
      </c>
      <c r="H5251" s="6" t="s">
        <v>8871</v>
      </c>
      <c r="I5251" s="6" t="s">
        <v>8872</v>
      </c>
      <c r="J5251" s="6" t="s">
        <v>378</v>
      </c>
      <c r="K5251" s="196" t="s">
        <v>17</v>
      </c>
      <c r="L5251" s="6">
        <v>25</v>
      </c>
      <c r="M5251" s="196" t="s">
        <v>1023</v>
      </c>
      <c r="N5251" s="6" t="s">
        <v>2083</v>
      </c>
      <c r="O5251" s="197" t="s">
        <v>681</v>
      </c>
    </row>
    <row r="5252" spans="1:15" ht="16.5" thickTop="1" thickBot="1">
      <c r="A5252" s="7">
        <v>2018</v>
      </c>
      <c r="B5252" s="7" t="s">
        <v>35</v>
      </c>
      <c r="C5252" s="8">
        <f t="shared" si="175"/>
        <v>43312</v>
      </c>
      <c r="D5252" s="7">
        <v>15</v>
      </c>
      <c r="E5252" s="7" t="str">
        <f t="shared" si="173"/>
        <v>S314331215</v>
      </c>
      <c r="F5252" s="1" t="s">
        <v>15</v>
      </c>
    </row>
    <row r="5253" spans="1:15" ht="16.5" thickTop="1" thickBot="1">
      <c r="A5253" s="7">
        <v>2018</v>
      </c>
      <c r="B5253" s="7" t="s">
        <v>35</v>
      </c>
      <c r="C5253" s="8">
        <f t="shared" si="175"/>
        <v>43312</v>
      </c>
      <c r="D5253" s="7">
        <v>16</v>
      </c>
      <c r="E5253" s="7" t="str">
        <f t="shared" si="173"/>
        <v>S314331216</v>
      </c>
      <c r="F5253" s="338" t="s">
        <v>1</v>
      </c>
      <c r="G5253" s="341" t="s">
        <v>2</v>
      </c>
      <c r="H5253" s="342"/>
      <c r="I5253" s="342"/>
      <c r="J5253" s="343"/>
      <c r="K5253" s="344" t="s">
        <v>3</v>
      </c>
      <c r="L5253" s="343"/>
      <c r="M5253" s="344" t="s">
        <v>144</v>
      </c>
      <c r="N5253" s="342"/>
      <c r="O5253" s="342"/>
    </row>
    <row r="5254" spans="1:15" ht="18" customHeight="1" thickBot="1">
      <c r="A5254" s="7">
        <v>2018</v>
      </c>
      <c r="B5254" s="7" t="s">
        <v>35</v>
      </c>
      <c r="C5254" s="8">
        <f t="shared" si="175"/>
        <v>43312</v>
      </c>
      <c r="D5254" s="7">
        <v>17</v>
      </c>
      <c r="E5254" s="7" t="str">
        <f t="shared" si="173"/>
        <v>S314331217</v>
      </c>
      <c r="F5254" s="339"/>
      <c r="G5254" s="345" t="s">
        <v>5</v>
      </c>
      <c r="H5254" s="347" t="s">
        <v>145</v>
      </c>
      <c r="I5254" s="348"/>
      <c r="J5254" s="349"/>
      <c r="K5254" s="350" t="s">
        <v>6</v>
      </c>
      <c r="L5254" s="352" t="s">
        <v>7</v>
      </c>
      <c r="M5254" s="350" t="s">
        <v>8</v>
      </c>
      <c r="N5254" s="354" t="s">
        <v>146</v>
      </c>
      <c r="O5254" s="356" t="s">
        <v>147</v>
      </c>
    </row>
    <row r="5255" spans="1:15" ht="15.75" thickBot="1">
      <c r="A5255" s="7">
        <v>2018</v>
      </c>
      <c r="B5255" s="7" t="s">
        <v>35</v>
      </c>
      <c r="C5255" s="8">
        <f t="shared" si="175"/>
        <v>43312</v>
      </c>
      <c r="D5255" s="7">
        <v>18</v>
      </c>
      <c r="E5255" s="7" t="str">
        <f t="shared" si="173"/>
        <v>S314331218</v>
      </c>
      <c r="F5255" s="340"/>
      <c r="G5255" s="346"/>
      <c r="H5255" s="191" t="s">
        <v>9</v>
      </c>
      <c r="I5255" s="192" t="s">
        <v>18</v>
      </c>
      <c r="J5255" s="193" t="s">
        <v>11</v>
      </c>
      <c r="K5255" s="351"/>
      <c r="L5255" s="353"/>
      <c r="M5255" s="351"/>
      <c r="N5255" s="355"/>
      <c r="O5255" s="357"/>
    </row>
    <row r="5256" spans="1:15">
      <c r="A5256" s="7">
        <v>2018</v>
      </c>
      <c r="B5256" s="7" t="s">
        <v>35</v>
      </c>
      <c r="C5256" s="8">
        <f t="shared" si="175"/>
        <v>43312</v>
      </c>
      <c r="D5256" s="7">
        <v>19</v>
      </c>
      <c r="E5256" s="7" t="str">
        <f t="shared" si="173"/>
        <v>S314331219</v>
      </c>
      <c r="F5256" s="3" t="s">
        <v>16</v>
      </c>
      <c r="G5256" s="2">
        <v>15</v>
      </c>
      <c r="H5256" s="2" t="s">
        <v>8873</v>
      </c>
      <c r="I5256" s="2" t="s">
        <v>8874</v>
      </c>
      <c r="J5256" s="2" t="s">
        <v>2310</v>
      </c>
      <c r="K5256" s="194" t="s">
        <v>17</v>
      </c>
      <c r="L5256" s="2">
        <v>58</v>
      </c>
      <c r="M5256" s="194">
        <v>50</v>
      </c>
      <c r="N5256" s="2" t="s">
        <v>483</v>
      </c>
      <c r="O5256" s="195" t="s">
        <v>461</v>
      </c>
    </row>
    <row r="5257" spans="1:15">
      <c r="A5257" s="7">
        <v>2018</v>
      </c>
      <c r="B5257" s="7" t="s">
        <v>35</v>
      </c>
      <c r="C5257" s="8">
        <f t="shared" si="175"/>
        <v>43312</v>
      </c>
      <c r="D5257" s="7">
        <v>20</v>
      </c>
      <c r="E5257" s="7" t="str">
        <f t="shared" si="173"/>
        <v>S314331220</v>
      </c>
      <c r="F5257" s="4">
        <v>43282</v>
      </c>
      <c r="G5257" s="2">
        <v>495</v>
      </c>
      <c r="H5257" s="2" t="s">
        <v>8875</v>
      </c>
      <c r="I5257" s="2" t="s">
        <v>8876</v>
      </c>
      <c r="J5257" s="2" t="s">
        <v>1825</v>
      </c>
      <c r="K5257" s="194" t="s">
        <v>17</v>
      </c>
      <c r="L5257" s="2">
        <v>55</v>
      </c>
      <c r="M5257" s="194" t="s">
        <v>625</v>
      </c>
      <c r="N5257" s="2" t="s">
        <v>626</v>
      </c>
      <c r="O5257" s="195" t="s">
        <v>627</v>
      </c>
    </row>
    <row r="5258" spans="1:15">
      <c r="A5258" s="7">
        <v>2018</v>
      </c>
      <c r="B5258" s="7" t="s">
        <v>35</v>
      </c>
      <c r="C5258" s="8">
        <f t="shared" si="175"/>
        <v>43312</v>
      </c>
      <c r="D5258" s="7">
        <v>21</v>
      </c>
      <c r="E5258" s="7" t="str">
        <f t="shared" si="173"/>
        <v>S314331221</v>
      </c>
      <c r="F5258" s="4">
        <v>43313</v>
      </c>
      <c r="G5258" s="2">
        <v>490</v>
      </c>
      <c r="H5258" s="2" t="s">
        <v>8877</v>
      </c>
      <c r="I5258" s="2" t="s">
        <v>8878</v>
      </c>
      <c r="J5258" s="2" t="s">
        <v>4191</v>
      </c>
      <c r="K5258" s="194" t="s">
        <v>17</v>
      </c>
      <c r="L5258" s="2">
        <v>52</v>
      </c>
      <c r="M5258" s="194" t="s">
        <v>1831</v>
      </c>
      <c r="N5258" s="2" t="s">
        <v>729</v>
      </c>
      <c r="O5258" s="195" t="s">
        <v>1913</v>
      </c>
    </row>
    <row r="5259" spans="1:15">
      <c r="A5259" s="7">
        <v>2018</v>
      </c>
      <c r="B5259" s="7" t="s">
        <v>35</v>
      </c>
      <c r="C5259" s="8">
        <f t="shared" si="175"/>
        <v>43312</v>
      </c>
      <c r="D5259" s="7">
        <v>22</v>
      </c>
      <c r="E5259" s="7" t="str">
        <f t="shared" si="173"/>
        <v>S314331222</v>
      </c>
      <c r="F5259" s="4">
        <v>43344</v>
      </c>
      <c r="G5259" s="2">
        <v>465</v>
      </c>
      <c r="H5259" s="2" t="s">
        <v>8879</v>
      </c>
      <c r="I5259" s="2" t="s">
        <v>8880</v>
      </c>
      <c r="J5259" s="2" t="s">
        <v>1144</v>
      </c>
      <c r="K5259" s="194" t="s">
        <v>17</v>
      </c>
      <c r="L5259" s="2">
        <v>48</v>
      </c>
      <c r="M5259" s="194">
        <v>0</v>
      </c>
      <c r="N5259" s="2">
        <v>0</v>
      </c>
      <c r="O5259" s="195">
        <v>100</v>
      </c>
    </row>
    <row r="5260" spans="1:15">
      <c r="A5260" s="7">
        <v>2018</v>
      </c>
      <c r="B5260" s="7" t="s">
        <v>35</v>
      </c>
      <c r="C5260" s="8">
        <f t="shared" si="175"/>
        <v>43312</v>
      </c>
      <c r="D5260" s="7">
        <v>23</v>
      </c>
      <c r="E5260" s="7" t="str">
        <f t="shared" si="173"/>
        <v>S314331223</v>
      </c>
      <c r="F5260" s="4">
        <v>43374</v>
      </c>
      <c r="G5260" s="2">
        <v>410</v>
      </c>
      <c r="H5260" s="2" t="s">
        <v>8881</v>
      </c>
      <c r="I5260" s="2" t="s">
        <v>797</v>
      </c>
      <c r="J5260" s="2" t="s">
        <v>735</v>
      </c>
      <c r="K5260" s="194" t="s">
        <v>17</v>
      </c>
      <c r="L5260" s="2">
        <v>48</v>
      </c>
      <c r="M5260" s="194">
        <v>0</v>
      </c>
      <c r="N5260" s="2" t="s">
        <v>518</v>
      </c>
      <c r="O5260" s="195" t="s">
        <v>2427</v>
      </c>
    </row>
    <row r="5261" spans="1:15">
      <c r="A5261" s="7">
        <v>2018</v>
      </c>
      <c r="B5261" s="7" t="s">
        <v>35</v>
      </c>
      <c r="C5261" s="8">
        <f t="shared" si="175"/>
        <v>43312</v>
      </c>
      <c r="D5261" s="7">
        <v>24</v>
      </c>
      <c r="E5261" s="7" t="str">
        <f t="shared" si="173"/>
        <v>S314331224</v>
      </c>
      <c r="F5261" s="3" t="s">
        <v>151</v>
      </c>
      <c r="G5261" s="2">
        <v>315</v>
      </c>
      <c r="H5261" s="2" t="s">
        <v>8882</v>
      </c>
      <c r="I5261" s="2" t="s">
        <v>8883</v>
      </c>
      <c r="J5261" s="2" t="s">
        <v>5972</v>
      </c>
      <c r="K5261" s="194" t="s">
        <v>17</v>
      </c>
      <c r="L5261" s="2">
        <v>45</v>
      </c>
      <c r="M5261" s="194" t="s">
        <v>343</v>
      </c>
      <c r="N5261" s="2" t="s">
        <v>423</v>
      </c>
      <c r="O5261" s="195" t="s">
        <v>332</v>
      </c>
    </row>
    <row r="5262" spans="1:15">
      <c r="A5262" s="7">
        <v>2018</v>
      </c>
      <c r="B5262" s="7" t="s">
        <v>35</v>
      </c>
      <c r="C5262" s="8">
        <f t="shared" si="175"/>
        <v>43312</v>
      </c>
      <c r="D5262" s="7">
        <v>25</v>
      </c>
      <c r="E5262" s="7" t="str">
        <f t="shared" si="173"/>
        <v>S314331225</v>
      </c>
      <c r="F5262" s="3">
        <v>2019</v>
      </c>
      <c r="G5262" s="2">
        <v>280</v>
      </c>
      <c r="H5262" s="2" t="s">
        <v>8884</v>
      </c>
      <c r="I5262" s="2" t="s">
        <v>8885</v>
      </c>
      <c r="J5262" s="2" t="s">
        <v>1253</v>
      </c>
      <c r="K5262" s="194" t="s">
        <v>17</v>
      </c>
      <c r="L5262" s="2">
        <v>39</v>
      </c>
      <c r="M5262" s="194" t="s">
        <v>730</v>
      </c>
      <c r="N5262" s="2" t="s">
        <v>730</v>
      </c>
      <c r="O5262" s="195" t="s">
        <v>455</v>
      </c>
    </row>
    <row r="5263" spans="1:15">
      <c r="A5263" s="7">
        <v>2018</v>
      </c>
      <c r="B5263" s="7" t="s">
        <v>35</v>
      </c>
      <c r="C5263" s="8">
        <f t="shared" si="175"/>
        <v>43312</v>
      </c>
      <c r="D5263" s="7">
        <v>26</v>
      </c>
      <c r="E5263" s="7" t="str">
        <f t="shared" si="173"/>
        <v>S314331226</v>
      </c>
      <c r="F5263" s="3">
        <v>2020</v>
      </c>
      <c r="G5263" s="2">
        <v>245</v>
      </c>
      <c r="H5263" s="2" t="s">
        <v>8886</v>
      </c>
      <c r="I5263" s="2" t="s">
        <v>8887</v>
      </c>
      <c r="J5263" s="2" t="s">
        <v>3731</v>
      </c>
      <c r="K5263" s="194" t="s">
        <v>17</v>
      </c>
      <c r="L5263" s="2">
        <v>32</v>
      </c>
      <c r="M5263" s="194" t="s">
        <v>800</v>
      </c>
      <c r="N5263" s="2" t="s">
        <v>1153</v>
      </c>
      <c r="O5263" s="195">
        <v>50</v>
      </c>
    </row>
    <row r="5264" spans="1:15">
      <c r="A5264" s="7">
        <v>2018</v>
      </c>
      <c r="B5264" s="7" t="s">
        <v>35</v>
      </c>
      <c r="C5264" s="8">
        <f t="shared" si="175"/>
        <v>43312</v>
      </c>
      <c r="D5264" s="7">
        <v>27</v>
      </c>
      <c r="E5264" s="7" t="str">
        <f t="shared" si="173"/>
        <v>S314331227</v>
      </c>
      <c r="F5264" s="3">
        <v>2021</v>
      </c>
      <c r="G5264" s="2">
        <v>225</v>
      </c>
      <c r="H5264" s="2" t="s">
        <v>8888</v>
      </c>
      <c r="I5264" s="2" t="s">
        <v>8889</v>
      </c>
      <c r="J5264" s="2" t="s">
        <v>2198</v>
      </c>
      <c r="K5264" s="194" t="s">
        <v>17</v>
      </c>
      <c r="L5264" s="2">
        <v>30</v>
      </c>
      <c r="M5264" s="194">
        <v>32</v>
      </c>
      <c r="N5264" s="2">
        <v>36</v>
      </c>
      <c r="O5264" s="195">
        <v>32</v>
      </c>
    </row>
    <row r="5265" spans="1:15" ht="15.75" thickBot="1">
      <c r="A5265" s="7">
        <v>2018</v>
      </c>
      <c r="B5265" s="7" t="s">
        <v>35</v>
      </c>
      <c r="C5265" s="8">
        <f t="shared" si="175"/>
        <v>43312</v>
      </c>
      <c r="D5265" s="7">
        <v>28</v>
      </c>
      <c r="E5265" s="7" t="str">
        <f t="shared" si="173"/>
        <v>S314331228</v>
      </c>
      <c r="F5265" s="5">
        <v>2022</v>
      </c>
      <c r="G5265" s="6">
        <v>210</v>
      </c>
      <c r="H5265" s="6" t="s">
        <v>2862</v>
      </c>
      <c r="I5265" s="6" t="s">
        <v>5090</v>
      </c>
      <c r="J5265" s="6" t="s">
        <v>3446</v>
      </c>
      <c r="K5265" s="196" t="s">
        <v>17</v>
      </c>
      <c r="L5265" s="6">
        <v>30</v>
      </c>
      <c r="M5265" s="196" t="s">
        <v>596</v>
      </c>
      <c r="N5265" s="6" t="s">
        <v>484</v>
      </c>
      <c r="O5265" s="197" t="s">
        <v>301</v>
      </c>
    </row>
    <row r="5266" spans="1:15" ht="16.5" thickTop="1" thickBot="1">
      <c r="A5266" s="7">
        <v>2018</v>
      </c>
      <c r="B5266" s="7" t="s">
        <v>34</v>
      </c>
      <c r="C5266" s="8">
        <f>C5265+7</f>
        <v>43319</v>
      </c>
      <c r="D5266" s="7">
        <v>1</v>
      </c>
      <c r="E5266" s="7" t="str">
        <f t="shared" si="173"/>
        <v>S32433191</v>
      </c>
      <c r="F5266" s="1" t="s">
        <v>0</v>
      </c>
    </row>
    <row r="5267" spans="1:15" ht="16.5" thickTop="1" thickBot="1">
      <c r="A5267" s="7">
        <v>2018</v>
      </c>
      <c r="B5267" s="7" t="s">
        <v>34</v>
      </c>
      <c r="C5267" s="8">
        <f>C5266</f>
        <v>43319</v>
      </c>
      <c r="D5267" s="7">
        <v>2</v>
      </c>
      <c r="E5267" s="7" t="str">
        <f t="shared" si="173"/>
        <v>S32433192</v>
      </c>
      <c r="F5267" s="338" t="s">
        <v>1</v>
      </c>
      <c r="G5267" s="341" t="s">
        <v>2</v>
      </c>
      <c r="H5267" s="342"/>
      <c r="I5267" s="342"/>
      <c r="J5267" s="343"/>
      <c r="K5267" s="344" t="s">
        <v>3</v>
      </c>
      <c r="L5267" s="343"/>
      <c r="M5267" s="344" t="s">
        <v>144</v>
      </c>
      <c r="N5267" s="342"/>
      <c r="O5267" s="342"/>
    </row>
    <row r="5268" spans="1:15" ht="18" customHeight="1" thickBot="1">
      <c r="A5268" s="7">
        <v>2018</v>
      </c>
      <c r="B5268" s="7" t="s">
        <v>34</v>
      </c>
      <c r="C5268" s="8">
        <f t="shared" ref="C5268:C5293" si="176">C5267</f>
        <v>43319</v>
      </c>
      <c r="D5268" s="7">
        <v>3</v>
      </c>
      <c r="E5268" s="7" t="str">
        <f t="shared" si="173"/>
        <v>S32433193</v>
      </c>
      <c r="F5268" s="339"/>
      <c r="G5268" s="345" t="s">
        <v>5</v>
      </c>
      <c r="H5268" s="347" t="s">
        <v>145</v>
      </c>
      <c r="I5268" s="348"/>
      <c r="J5268" s="349"/>
      <c r="K5268" s="350" t="s">
        <v>6</v>
      </c>
      <c r="L5268" s="352" t="s">
        <v>7</v>
      </c>
      <c r="M5268" s="350" t="s">
        <v>8</v>
      </c>
      <c r="N5268" s="354" t="s">
        <v>146</v>
      </c>
      <c r="O5268" s="356" t="s">
        <v>147</v>
      </c>
    </row>
    <row r="5269" spans="1:15" ht="15.75" thickBot="1">
      <c r="A5269" s="7">
        <v>2018</v>
      </c>
      <c r="B5269" s="7" t="s">
        <v>34</v>
      </c>
      <c r="C5269" s="8">
        <f t="shared" si="176"/>
        <v>43319</v>
      </c>
      <c r="D5269" s="7">
        <v>4</v>
      </c>
      <c r="E5269" s="7" t="str">
        <f t="shared" si="173"/>
        <v>S32433194</v>
      </c>
      <c r="F5269" s="340"/>
      <c r="G5269" s="346"/>
      <c r="H5269" s="191" t="s">
        <v>9</v>
      </c>
      <c r="I5269" s="192" t="s">
        <v>18</v>
      </c>
      <c r="J5269" s="193" t="s">
        <v>11</v>
      </c>
      <c r="K5269" s="351"/>
      <c r="L5269" s="353"/>
      <c r="M5269" s="351"/>
      <c r="N5269" s="355"/>
      <c r="O5269" s="357"/>
    </row>
    <row r="5270" spans="1:15">
      <c r="A5270" s="7">
        <v>2018</v>
      </c>
      <c r="B5270" s="7" t="s">
        <v>34</v>
      </c>
      <c r="C5270" s="8">
        <f t="shared" si="176"/>
        <v>43319</v>
      </c>
      <c r="D5270" s="7">
        <v>5</v>
      </c>
      <c r="E5270" s="7" t="str">
        <f t="shared" si="173"/>
        <v>S32433195</v>
      </c>
      <c r="F5270" s="3" t="s">
        <v>12</v>
      </c>
      <c r="G5270" s="2">
        <v>-23</v>
      </c>
      <c r="H5270" s="2" t="s">
        <v>8890</v>
      </c>
      <c r="I5270" s="2" t="s">
        <v>8891</v>
      </c>
      <c r="J5270" s="2" t="s">
        <v>3418</v>
      </c>
      <c r="K5270" s="194" t="s">
        <v>17</v>
      </c>
      <c r="L5270" s="2">
        <v>60</v>
      </c>
      <c r="M5270" s="194" t="s">
        <v>871</v>
      </c>
      <c r="N5270" s="2" t="s">
        <v>1667</v>
      </c>
      <c r="O5270" s="195" t="s">
        <v>2746</v>
      </c>
    </row>
    <row r="5271" spans="1:15">
      <c r="A5271" s="7">
        <v>2018</v>
      </c>
      <c r="B5271" s="7" t="s">
        <v>34</v>
      </c>
      <c r="C5271" s="8">
        <f t="shared" si="176"/>
        <v>43319</v>
      </c>
      <c r="D5271" s="7">
        <v>6</v>
      </c>
      <c r="E5271" s="7" t="str">
        <f t="shared" si="173"/>
        <v>S32433196</v>
      </c>
      <c r="F5271" s="4">
        <v>43313</v>
      </c>
      <c r="G5271" s="2">
        <v>487</v>
      </c>
      <c r="H5271" s="2" t="s">
        <v>8892</v>
      </c>
      <c r="I5271" s="2" t="s">
        <v>8893</v>
      </c>
      <c r="J5271" s="2" t="s">
        <v>5775</v>
      </c>
      <c r="K5271" s="194" t="s">
        <v>17</v>
      </c>
      <c r="L5271" s="2">
        <v>60</v>
      </c>
      <c r="M5271" s="194">
        <v>0</v>
      </c>
      <c r="N5271" s="2" t="s">
        <v>472</v>
      </c>
      <c r="O5271" s="195" t="s">
        <v>7018</v>
      </c>
    </row>
    <row r="5272" spans="1:15">
      <c r="A5272" s="7">
        <v>2018</v>
      </c>
      <c r="B5272" s="7" t="s">
        <v>34</v>
      </c>
      <c r="C5272" s="8">
        <f t="shared" si="176"/>
        <v>43319</v>
      </c>
      <c r="D5272" s="7">
        <v>7</v>
      </c>
      <c r="E5272" s="7" t="str">
        <f t="shared" si="173"/>
        <v>S32433197</v>
      </c>
      <c r="F5272" s="4">
        <v>43344</v>
      </c>
      <c r="G5272" s="2">
        <v>455</v>
      </c>
      <c r="H5272" s="2" t="s">
        <v>8894</v>
      </c>
      <c r="I5272" s="2" t="s">
        <v>8895</v>
      </c>
      <c r="J5272" s="2" t="s">
        <v>3176</v>
      </c>
      <c r="K5272" s="194" t="s">
        <v>17</v>
      </c>
      <c r="L5272" s="2">
        <v>63</v>
      </c>
      <c r="M5272" s="194">
        <v>0</v>
      </c>
      <c r="N5272" s="2">
        <v>0</v>
      </c>
      <c r="O5272" s="195">
        <v>100</v>
      </c>
    </row>
    <row r="5273" spans="1:15">
      <c r="A5273" s="7">
        <v>2018</v>
      </c>
      <c r="B5273" s="7" t="s">
        <v>34</v>
      </c>
      <c r="C5273" s="8">
        <f t="shared" si="176"/>
        <v>43319</v>
      </c>
      <c r="D5273" s="7">
        <v>8</v>
      </c>
      <c r="E5273" s="7" t="str">
        <f t="shared" si="173"/>
        <v>S32433198</v>
      </c>
      <c r="F5273" s="4">
        <v>43374</v>
      </c>
      <c r="G5273" s="2">
        <v>400</v>
      </c>
      <c r="H5273" s="2" t="s">
        <v>8896</v>
      </c>
      <c r="I5273" s="2" t="s">
        <v>8897</v>
      </c>
      <c r="J5273" s="2" t="s">
        <v>1315</v>
      </c>
      <c r="K5273" s="194" t="s">
        <v>17</v>
      </c>
      <c r="L5273" s="2">
        <v>63</v>
      </c>
      <c r="M5273" s="194" t="s">
        <v>1666</v>
      </c>
      <c r="N5273" s="2" t="s">
        <v>1667</v>
      </c>
      <c r="O5273" s="195" t="s">
        <v>1665</v>
      </c>
    </row>
    <row r="5274" spans="1:15">
      <c r="A5274" s="7">
        <v>2018</v>
      </c>
      <c r="B5274" s="7" t="s">
        <v>34</v>
      </c>
      <c r="C5274" s="8">
        <f t="shared" si="176"/>
        <v>43319</v>
      </c>
      <c r="D5274" s="7">
        <v>9</v>
      </c>
      <c r="E5274" s="7" t="str">
        <f t="shared" ref="E5274:E5301" si="177">B5274&amp;C5274&amp;D5274</f>
        <v>S32433199</v>
      </c>
      <c r="F5274" s="4">
        <v>43405</v>
      </c>
      <c r="G5274" s="2">
        <v>330</v>
      </c>
      <c r="H5274" s="2" t="s">
        <v>8898</v>
      </c>
      <c r="I5274" s="2" t="s">
        <v>8899</v>
      </c>
      <c r="J5274" s="2" t="s">
        <v>645</v>
      </c>
      <c r="K5274" s="194" t="s">
        <v>17</v>
      </c>
      <c r="L5274" s="2">
        <v>58</v>
      </c>
      <c r="M5274" s="194" t="s">
        <v>1666</v>
      </c>
      <c r="N5274" s="2" t="s">
        <v>1667</v>
      </c>
      <c r="O5274" s="195" t="s">
        <v>1665</v>
      </c>
    </row>
    <row r="5275" spans="1:15">
      <c r="A5275" s="7">
        <v>2018</v>
      </c>
      <c r="B5275" s="7" t="s">
        <v>34</v>
      </c>
      <c r="C5275" s="8">
        <f t="shared" si="176"/>
        <v>43319</v>
      </c>
      <c r="D5275" s="7">
        <v>10</v>
      </c>
      <c r="E5275" s="7" t="str">
        <f t="shared" si="177"/>
        <v>S324331910</v>
      </c>
      <c r="F5275" s="3" t="s">
        <v>151</v>
      </c>
      <c r="G5275" s="2">
        <v>245</v>
      </c>
      <c r="H5275" s="2" t="s">
        <v>6516</v>
      </c>
      <c r="I5275" s="2" t="s">
        <v>8900</v>
      </c>
      <c r="J5275" s="2" t="s">
        <v>2082</v>
      </c>
      <c r="K5275" s="194" t="s">
        <v>17</v>
      </c>
      <c r="L5275" s="2">
        <v>53</v>
      </c>
      <c r="M5275" s="194" t="s">
        <v>2427</v>
      </c>
      <c r="N5275" s="2">
        <v>0</v>
      </c>
      <c r="O5275" s="195" t="s">
        <v>518</v>
      </c>
    </row>
    <row r="5276" spans="1:15">
      <c r="A5276" s="7">
        <v>2018</v>
      </c>
      <c r="B5276" s="7" t="s">
        <v>34</v>
      </c>
      <c r="C5276" s="8">
        <f t="shared" si="176"/>
        <v>43319</v>
      </c>
      <c r="D5276" s="7">
        <v>11</v>
      </c>
      <c r="E5276" s="7" t="str">
        <f t="shared" si="177"/>
        <v>S324331911</v>
      </c>
      <c r="F5276" s="3">
        <v>2019</v>
      </c>
      <c r="G5276" s="2">
        <v>225</v>
      </c>
      <c r="H5276" s="2" t="s">
        <v>8901</v>
      </c>
      <c r="I5276" s="2" t="s">
        <v>8902</v>
      </c>
      <c r="J5276" s="2" t="s">
        <v>1393</v>
      </c>
      <c r="K5276" s="194" t="s">
        <v>17</v>
      </c>
      <c r="L5276" s="2">
        <v>43</v>
      </c>
      <c r="M5276" s="194" t="s">
        <v>432</v>
      </c>
      <c r="N5276" s="2" t="s">
        <v>1363</v>
      </c>
      <c r="O5276" s="195" t="s">
        <v>432</v>
      </c>
    </row>
    <row r="5277" spans="1:15">
      <c r="A5277" s="7">
        <v>2018</v>
      </c>
      <c r="B5277" s="7" t="s">
        <v>34</v>
      </c>
      <c r="C5277" s="8">
        <f t="shared" si="176"/>
        <v>43319</v>
      </c>
      <c r="D5277" s="7">
        <v>12</v>
      </c>
      <c r="E5277" s="7" t="str">
        <f t="shared" si="177"/>
        <v>S324331912</v>
      </c>
      <c r="F5277" s="3">
        <v>2020</v>
      </c>
      <c r="G5277" s="2">
        <v>185</v>
      </c>
      <c r="H5277" s="2" t="s">
        <v>8903</v>
      </c>
      <c r="I5277" s="2" t="s">
        <v>5151</v>
      </c>
      <c r="J5277" s="2" t="s">
        <v>1370</v>
      </c>
      <c r="K5277" s="194" t="s">
        <v>17</v>
      </c>
      <c r="L5277" s="2">
        <v>36</v>
      </c>
      <c r="M5277" s="194" t="s">
        <v>428</v>
      </c>
      <c r="N5277" s="2" t="s">
        <v>8546</v>
      </c>
      <c r="O5277" s="195" t="s">
        <v>484</v>
      </c>
    </row>
    <row r="5278" spans="1:15">
      <c r="A5278" s="7">
        <v>2018</v>
      </c>
      <c r="B5278" s="7" t="s">
        <v>34</v>
      </c>
      <c r="C5278" s="8">
        <f t="shared" si="176"/>
        <v>43319</v>
      </c>
      <c r="D5278" s="7">
        <v>13</v>
      </c>
      <c r="E5278" s="7" t="str">
        <f t="shared" si="177"/>
        <v>S324331913</v>
      </c>
      <c r="F5278" s="3">
        <v>2021</v>
      </c>
      <c r="G5278" s="2">
        <v>175</v>
      </c>
      <c r="H5278" s="2" t="s">
        <v>8904</v>
      </c>
      <c r="I5278" s="2" t="s">
        <v>3294</v>
      </c>
      <c r="J5278" s="2" t="s">
        <v>1362</v>
      </c>
      <c r="K5278" s="194" t="s">
        <v>17</v>
      </c>
      <c r="L5278" s="2">
        <v>28</v>
      </c>
      <c r="M5278" s="194" t="s">
        <v>493</v>
      </c>
      <c r="N5278" s="2" t="s">
        <v>492</v>
      </c>
      <c r="O5278" s="195" t="s">
        <v>491</v>
      </c>
    </row>
    <row r="5279" spans="1:15" ht="15.75" thickBot="1">
      <c r="A5279" s="7">
        <v>2018</v>
      </c>
      <c r="B5279" s="7" t="s">
        <v>34</v>
      </c>
      <c r="C5279" s="8">
        <f t="shared" si="176"/>
        <v>43319</v>
      </c>
      <c r="D5279" s="7">
        <v>14</v>
      </c>
      <c r="E5279" s="7" t="str">
        <f t="shared" si="177"/>
        <v>S324331914</v>
      </c>
      <c r="F5279" s="5">
        <v>2022</v>
      </c>
      <c r="G5279" s="6">
        <v>165</v>
      </c>
      <c r="H5279" s="6">
        <v>155</v>
      </c>
      <c r="I5279" s="6" t="s">
        <v>8801</v>
      </c>
      <c r="J5279" s="6" t="s">
        <v>2222</v>
      </c>
      <c r="K5279" s="196" t="s">
        <v>17</v>
      </c>
      <c r="L5279" s="6">
        <v>24</v>
      </c>
      <c r="M5279" s="196" t="s">
        <v>671</v>
      </c>
      <c r="N5279" s="6" t="s">
        <v>314</v>
      </c>
      <c r="O5279" s="197" t="s">
        <v>1023</v>
      </c>
    </row>
    <row r="5280" spans="1:15" ht="16.5" thickTop="1" thickBot="1">
      <c r="A5280" s="7">
        <v>2018</v>
      </c>
      <c r="B5280" s="7" t="s">
        <v>34</v>
      </c>
      <c r="C5280" s="8">
        <f t="shared" si="176"/>
        <v>43319</v>
      </c>
      <c r="D5280" s="7">
        <v>15</v>
      </c>
      <c r="E5280" s="7" t="str">
        <f t="shared" si="177"/>
        <v>S324331915</v>
      </c>
      <c r="F5280" s="1" t="s">
        <v>15</v>
      </c>
    </row>
    <row r="5281" spans="1:15" ht="16.5" thickTop="1" thickBot="1">
      <c r="A5281" s="7">
        <v>2018</v>
      </c>
      <c r="B5281" s="7" t="s">
        <v>34</v>
      </c>
      <c r="C5281" s="8">
        <f t="shared" si="176"/>
        <v>43319</v>
      </c>
      <c r="D5281" s="7">
        <v>16</v>
      </c>
      <c r="E5281" s="7" t="str">
        <f t="shared" si="177"/>
        <v>S324331916</v>
      </c>
      <c r="F5281" s="338" t="s">
        <v>1</v>
      </c>
      <c r="G5281" s="341" t="s">
        <v>2</v>
      </c>
      <c r="H5281" s="342"/>
      <c r="I5281" s="342"/>
      <c r="J5281" s="343"/>
      <c r="K5281" s="344" t="s">
        <v>3</v>
      </c>
      <c r="L5281" s="343"/>
      <c r="M5281" s="344" t="s">
        <v>144</v>
      </c>
      <c r="N5281" s="342"/>
      <c r="O5281" s="342"/>
    </row>
    <row r="5282" spans="1:15" ht="18" customHeight="1" thickBot="1">
      <c r="A5282" s="7">
        <v>2018</v>
      </c>
      <c r="B5282" s="7" t="s">
        <v>34</v>
      </c>
      <c r="C5282" s="8">
        <f t="shared" si="176"/>
        <v>43319</v>
      </c>
      <c r="D5282" s="7">
        <v>17</v>
      </c>
      <c r="E5282" s="7" t="str">
        <f t="shared" si="177"/>
        <v>S324331917</v>
      </c>
      <c r="F5282" s="339"/>
      <c r="G5282" s="345" t="s">
        <v>5</v>
      </c>
      <c r="H5282" s="347" t="s">
        <v>145</v>
      </c>
      <c r="I5282" s="348"/>
      <c r="J5282" s="349"/>
      <c r="K5282" s="350" t="s">
        <v>6</v>
      </c>
      <c r="L5282" s="352" t="s">
        <v>7</v>
      </c>
      <c r="M5282" s="350" t="s">
        <v>8</v>
      </c>
      <c r="N5282" s="354" t="s">
        <v>146</v>
      </c>
      <c r="O5282" s="356" t="s">
        <v>147</v>
      </c>
    </row>
    <row r="5283" spans="1:15" ht="15.75" thickBot="1">
      <c r="A5283" s="7">
        <v>2018</v>
      </c>
      <c r="B5283" s="7" t="s">
        <v>34</v>
      </c>
      <c r="C5283" s="8">
        <f t="shared" si="176"/>
        <v>43319</v>
      </c>
      <c r="D5283" s="7">
        <v>18</v>
      </c>
      <c r="E5283" s="7" t="str">
        <f t="shared" si="177"/>
        <v>S324331918</v>
      </c>
      <c r="F5283" s="340"/>
      <c r="G5283" s="346"/>
      <c r="H5283" s="191" t="s">
        <v>9</v>
      </c>
      <c r="I5283" s="192" t="s">
        <v>18</v>
      </c>
      <c r="J5283" s="193" t="s">
        <v>11</v>
      </c>
      <c r="K5283" s="351"/>
      <c r="L5283" s="353"/>
      <c r="M5283" s="351"/>
      <c r="N5283" s="355"/>
      <c r="O5283" s="357"/>
    </row>
    <row r="5284" spans="1:15">
      <c r="A5284" s="7">
        <v>2018</v>
      </c>
      <c r="B5284" s="7" t="s">
        <v>34</v>
      </c>
      <c r="C5284" s="8">
        <f t="shared" si="176"/>
        <v>43319</v>
      </c>
      <c r="D5284" s="7">
        <v>19</v>
      </c>
      <c r="E5284" s="7" t="str">
        <f t="shared" si="177"/>
        <v>S324331919</v>
      </c>
      <c r="F5284" s="3" t="s">
        <v>16</v>
      </c>
      <c r="G5284" s="2">
        <v>15</v>
      </c>
      <c r="H5284" s="2" t="s">
        <v>521</v>
      </c>
      <c r="I5284" s="2" t="s">
        <v>1551</v>
      </c>
      <c r="J5284" s="2" t="s">
        <v>1628</v>
      </c>
      <c r="K5284" s="194" t="s">
        <v>17</v>
      </c>
      <c r="L5284" s="2">
        <v>51</v>
      </c>
      <c r="M5284" s="194">
        <v>40</v>
      </c>
      <c r="N5284" s="2">
        <v>30</v>
      </c>
      <c r="O5284" s="195">
        <v>30</v>
      </c>
    </row>
    <row r="5285" spans="1:15">
      <c r="A5285" s="7">
        <v>2018</v>
      </c>
      <c r="B5285" s="7" t="s">
        <v>34</v>
      </c>
      <c r="C5285" s="8">
        <f t="shared" si="176"/>
        <v>43319</v>
      </c>
      <c r="D5285" s="7">
        <v>20</v>
      </c>
      <c r="E5285" s="7" t="str">
        <f t="shared" si="177"/>
        <v>S324331920</v>
      </c>
      <c r="F5285" s="4">
        <v>43313</v>
      </c>
      <c r="G5285" s="2">
        <v>497</v>
      </c>
      <c r="H5285" s="2" t="s">
        <v>8905</v>
      </c>
      <c r="I5285" s="2" t="s">
        <v>8906</v>
      </c>
      <c r="J5285" s="2" t="s">
        <v>1871</v>
      </c>
      <c r="K5285" s="194" t="s">
        <v>17</v>
      </c>
      <c r="L5285" s="2">
        <v>50</v>
      </c>
      <c r="M5285" s="194">
        <v>20</v>
      </c>
      <c r="N5285" s="2">
        <v>12</v>
      </c>
      <c r="O5285" s="195">
        <v>68</v>
      </c>
    </row>
    <row r="5286" spans="1:15">
      <c r="A5286" s="7">
        <v>2018</v>
      </c>
      <c r="B5286" s="7" t="s">
        <v>34</v>
      </c>
      <c r="C5286" s="8">
        <f t="shared" si="176"/>
        <v>43319</v>
      </c>
      <c r="D5286" s="7">
        <v>21</v>
      </c>
      <c r="E5286" s="7" t="str">
        <f t="shared" si="177"/>
        <v>S324331921</v>
      </c>
      <c r="F5286" s="4">
        <v>43344</v>
      </c>
      <c r="G5286" s="2">
        <v>475</v>
      </c>
      <c r="H5286" s="2" t="s">
        <v>8907</v>
      </c>
      <c r="I5286" s="2" t="s">
        <v>8908</v>
      </c>
      <c r="J5286" s="2" t="s">
        <v>8909</v>
      </c>
      <c r="K5286" s="194" t="s">
        <v>17</v>
      </c>
      <c r="L5286" s="2">
        <v>48</v>
      </c>
      <c r="M5286" s="194">
        <v>0</v>
      </c>
      <c r="N5286" s="2">
        <v>0</v>
      </c>
      <c r="O5286" s="195">
        <v>100</v>
      </c>
    </row>
    <row r="5287" spans="1:15">
      <c r="A5287" s="7">
        <v>2018</v>
      </c>
      <c r="B5287" s="7" t="s">
        <v>34</v>
      </c>
      <c r="C5287" s="8">
        <f t="shared" si="176"/>
        <v>43319</v>
      </c>
      <c r="D5287" s="7">
        <v>22</v>
      </c>
      <c r="E5287" s="7" t="str">
        <f t="shared" si="177"/>
        <v>S324331922</v>
      </c>
      <c r="F5287" s="4">
        <v>43374</v>
      </c>
      <c r="G5287" s="2">
        <v>425</v>
      </c>
      <c r="H5287" s="2" t="s">
        <v>8910</v>
      </c>
      <c r="I5287" s="2" t="s">
        <v>8911</v>
      </c>
      <c r="J5287" s="2" t="s">
        <v>3806</v>
      </c>
      <c r="K5287" s="194" t="s">
        <v>17</v>
      </c>
      <c r="L5287" s="2">
        <v>47</v>
      </c>
      <c r="M5287" s="194" t="s">
        <v>824</v>
      </c>
      <c r="N5287" s="2" t="s">
        <v>512</v>
      </c>
      <c r="O5287" s="195" t="s">
        <v>529</v>
      </c>
    </row>
    <row r="5288" spans="1:15">
      <c r="A5288" s="7">
        <v>2018</v>
      </c>
      <c r="B5288" s="7" t="s">
        <v>34</v>
      </c>
      <c r="C5288" s="8">
        <f t="shared" si="176"/>
        <v>43319</v>
      </c>
      <c r="D5288" s="7">
        <v>23</v>
      </c>
      <c r="E5288" s="7" t="str">
        <f t="shared" si="177"/>
        <v>S324331923</v>
      </c>
      <c r="F5288" s="4">
        <v>43405</v>
      </c>
      <c r="G5288" s="2">
        <v>360</v>
      </c>
      <c r="H5288" s="2" t="s">
        <v>8912</v>
      </c>
      <c r="I5288" s="2" t="s">
        <v>8913</v>
      </c>
      <c r="J5288" s="2" t="s">
        <v>5451</v>
      </c>
      <c r="K5288" s="194" t="s">
        <v>17</v>
      </c>
      <c r="L5288" s="2">
        <v>44</v>
      </c>
      <c r="M5288" s="194" t="s">
        <v>824</v>
      </c>
      <c r="N5288" s="2" t="s">
        <v>512</v>
      </c>
      <c r="O5288" s="195" t="s">
        <v>529</v>
      </c>
    </row>
    <row r="5289" spans="1:15">
      <c r="A5289" s="7">
        <v>2018</v>
      </c>
      <c r="B5289" s="7" t="s">
        <v>34</v>
      </c>
      <c r="C5289" s="8">
        <f t="shared" si="176"/>
        <v>43319</v>
      </c>
      <c r="D5289" s="7">
        <v>24</v>
      </c>
      <c r="E5289" s="7" t="str">
        <f t="shared" si="177"/>
        <v>S324331924</v>
      </c>
      <c r="F5289" s="3" t="s">
        <v>151</v>
      </c>
      <c r="G5289" s="2">
        <v>275</v>
      </c>
      <c r="H5289" s="2" t="s">
        <v>8914</v>
      </c>
      <c r="I5289" s="2" t="s">
        <v>8915</v>
      </c>
      <c r="J5289" s="2" t="s">
        <v>3718</v>
      </c>
      <c r="K5289" s="194" t="s">
        <v>17</v>
      </c>
      <c r="L5289" s="2">
        <v>42</v>
      </c>
      <c r="M5289" s="194">
        <v>95</v>
      </c>
      <c r="N5289" s="2">
        <v>0</v>
      </c>
      <c r="O5289" s="195">
        <v>5</v>
      </c>
    </row>
    <row r="5290" spans="1:15">
      <c r="A5290" s="7">
        <v>2018</v>
      </c>
      <c r="B5290" s="7" t="s">
        <v>34</v>
      </c>
      <c r="C5290" s="8">
        <f t="shared" si="176"/>
        <v>43319</v>
      </c>
      <c r="D5290" s="7">
        <v>25</v>
      </c>
      <c r="E5290" s="7" t="str">
        <f t="shared" si="177"/>
        <v>S324331925</v>
      </c>
      <c r="F5290" s="3">
        <v>2019</v>
      </c>
      <c r="G5290" s="2">
        <v>280</v>
      </c>
      <c r="H5290" s="2" t="s">
        <v>8916</v>
      </c>
      <c r="I5290" s="2" t="s">
        <v>8917</v>
      </c>
      <c r="J5290" s="2" t="s">
        <v>5279</v>
      </c>
      <c r="K5290" s="194" t="s">
        <v>17</v>
      </c>
      <c r="L5290" s="2">
        <v>38</v>
      </c>
      <c r="M5290" s="194" t="s">
        <v>301</v>
      </c>
      <c r="N5290" s="2" t="s">
        <v>1153</v>
      </c>
      <c r="O5290" s="195">
        <v>25</v>
      </c>
    </row>
    <row r="5291" spans="1:15">
      <c r="A5291" s="7">
        <v>2018</v>
      </c>
      <c r="B5291" s="7" t="s">
        <v>34</v>
      </c>
      <c r="C5291" s="8">
        <f t="shared" si="176"/>
        <v>43319</v>
      </c>
      <c r="D5291" s="7">
        <v>26</v>
      </c>
      <c r="E5291" s="7" t="str">
        <f t="shared" si="177"/>
        <v>S324331926</v>
      </c>
      <c r="F5291" s="3">
        <v>2020</v>
      </c>
      <c r="G5291" s="2">
        <v>240</v>
      </c>
      <c r="H5291" s="2" t="s">
        <v>7004</v>
      </c>
      <c r="I5291" s="2" t="s">
        <v>8918</v>
      </c>
      <c r="J5291" s="2" t="s">
        <v>2371</v>
      </c>
      <c r="K5291" s="194" t="s">
        <v>17</v>
      </c>
      <c r="L5291" s="2">
        <v>32</v>
      </c>
      <c r="M5291" s="194" t="s">
        <v>1229</v>
      </c>
      <c r="N5291" s="2" t="s">
        <v>1153</v>
      </c>
      <c r="O5291" s="195" t="s">
        <v>484</v>
      </c>
    </row>
    <row r="5292" spans="1:15">
      <c r="A5292" s="7">
        <v>2018</v>
      </c>
      <c r="B5292" s="7" t="s">
        <v>34</v>
      </c>
      <c r="C5292" s="8">
        <f t="shared" si="176"/>
        <v>43319</v>
      </c>
      <c r="D5292" s="7">
        <v>27</v>
      </c>
      <c r="E5292" s="7" t="str">
        <f t="shared" si="177"/>
        <v>S324331927</v>
      </c>
      <c r="F5292" s="3">
        <v>2021</v>
      </c>
      <c r="G5292" s="2">
        <v>220</v>
      </c>
      <c r="H5292" s="2" t="s">
        <v>8919</v>
      </c>
      <c r="I5292" s="2" t="s">
        <v>8920</v>
      </c>
      <c r="J5292" s="2" t="s">
        <v>1894</v>
      </c>
      <c r="K5292" s="194" t="s">
        <v>17</v>
      </c>
      <c r="L5292" s="2">
        <v>28</v>
      </c>
      <c r="M5292" s="194" t="s">
        <v>444</v>
      </c>
      <c r="N5292" s="2" t="s">
        <v>696</v>
      </c>
      <c r="O5292" s="195">
        <v>25</v>
      </c>
    </row>
    <row r="5293" spans="1:15" ht="15.75" thickBot="1">
      <c r="A5293" s="7">
        <v>2018</v>
      </c>
      <c r="B5293" s="7" t="s">
        <v>34</v>
      </c>
      <c r="C5293" s="8">
        <f t="shared" si="176"/>
        <v>43319</v>
      </c>
      <c r="D5293" s="7">
        <v>28</v>
      </c>
      <c r="E5293" s="7" t="str">
        <f t="shared" si="177"/>
        <v>S324331928</v>
      </c>
      <c r="F5293" s="5">
        <v>2022</v>
      </c>
      <c r="G5293" s="6">
        <v>210</v>
      </c>
      <c r="H5293" s="6">
        <v>196</v>
      </c>
      <c r="I5293" s="6" t="s">
        <v>8921</v>
      </c>
      <c r="J5293" s="6" t="s">
        <v>543</v>
      </c>
      <c r="K5293" s="196" t="s">
        <v>17</v>
      </c>
      <c r="L5293" s="6">
        <v>26</v>
      </c>
      <c r="M5293" s="196" t="s">
        <v>819</v>
      </c>
      <c r="N5293" s="6" t="s">
        <v>1249</v>
      </c>
      <c r="O5293" s="197" t="s">
        <v>819</v>
      </c>
    </row>
    <row r="5294" spans="1:15" ht="16.5" thickTop="1" thickBot="1">
      <c r="A5294" s="7">
        <v>2018</v>
      </c>
      <c r="B5294" s="7" t="s">
        <v>33</v>
      </c>
      <c r="C5294" s="8">
        <f>C5293+7</f>
        <v>43326</v>
      </c>
      <c r="D5294" s="7">
        <v>1</v>
      </c>
      <c r="E5294" s="7" t="str">
        <f t="shared" si="177"/>
        <v>S33433261</v>
      </c>
      <c r="F5294" s="1" t="s">
        <v>0</v>
      </c>
    </row>
    <row r="5295" spans="1:15" ht="16.5" thickTop="1" thickBot="1">
      <c r="A5295" s="7">
        <v>2018</v>
      </c>
      <c r="B5295" s="7" t="s">
        <v>33</v>
      </c>
      <c r="C5295" s="8">
        <f>C5294</f>
        <v>43326</v>
      </c>
      <c r="D5295" s="7">
        <v>2</v>
      </c>
      <c r="E5295" s="7" t="str">
        <f t="shared" si="177"/>
        <v>S33433262</v>
      </c>
      <c r="F5295" s="338" t="s">
        <v>1</v>
      </c>
      <c r="G5295" s="341" t="s">
        <v>2</v>
      </c>
      <c r="H5295" s="342"/>
      <c r="I5295" s="342"/>
      <c r="J5295" s="343"/>
      <c r="K5295" s="344" t="s">
        <v>3</v>
      </c>
      <c r="L5295" s="343"/>
      <c r="M5295" s="344" t="s">
        <v>144</v>
      </c>
      <c r="N5295" s="342"/>
      <c r="O5295" s="342"/>
    </row>
    <row r="5296" spans="1:15" ht="18" customHeight="1" thickBot="1">
      <c r="A5296" s="7">
        <v>2018</v>
      </c>
      <c r="B5296" s="7" t="s">
        <v>33</v>
      </c>
      <c r="C5296" s="8">
        <f t="shared" ref="C5296:C5321" si="178">C5295</f>
        <v>43326</v>
      </c>
      <c r="D5296" s="7">
        <v>3</v>
      </c>
      <c r="E5296" s="7" t="str">
        <f t="shared" si="177"/>
        <v>S33433263</v>
      </c>
      <c r="F5296" s="339"/>
      <c r="G5296" s="345" t="s">
        <v>5</v>
      </c>
      <c r="H5296" s="347" t="s">
        <v>145</v>
      </c>
      <c r="I5296" s="348"/>
      <c r="J5296" s="349"/>
      <c r="K5296" s="350" t="s">
        <v>6</v>
      </c>
      <c r="L5296" s="352" t="s">
        <v>7</v>
      </c>
      <c r="M5296" s="350" t="s">
        <v>8</v>
      </c>
      <c r="N5296" s="354" t="s">
        <v>146</v>
      </c>
      <c r="O5296" s="356" t="s">
        <v>147</v>
      </c>
    </row>
    <row r="5297" spans="1:15" ht="15.75" thickBot="1">
      <c r="A5297" s="7">
        <v>2018</v>
      </c>
      <c r="B5297" s="7" t="s">
        <v>33</v>
      </c>
      <c r="C5297" s="8">
        <f t="shared" si="178"/>
        <v>43326</v>
      </c>
      <c r="D5297" s="7">
        <v>4</v>
      </c>
      <c r="E5297" s="7" t="str">
        <f t="shared" si="177"/>
        <v>S33433264</v>
      </c>
      <c r="F5297" s="340"/>
      <c r="G5297" s="346"/>
      <c r="H5297" s="191" t="s">
        <v>9</v>
      </c>
      <c r="I5297" s="192" t="s">
        <v>18</v>
      </c>
      <c r="J5297" s="193" t="s">
        <v>11</v>
      </c>
      <c r="K5297" s="351"/>
      <c r="L5297" s="353"/>
      <c r="M5297" s="351"/>
      <c r="N5297" s="355"/>
      <c r="O5297" s="357"/>
    </row>
    <row r="5298" spans="1:15">
      <c r="A5298" s="7">
        <v>2018</v>
      </c>
      <c r="B5298" s="7" t="s">
        <v>33</v>
      </c>
      <c r="C5298" s="8">
        <f t="shared" si="178"/>
        <v>43326</v>
      </c>
      <c r="D5298" s="7">
        <v>5</v>
      </c>
      <c r="E5298" s="7" t="str">
        <f t="shared" si="177"/>
        <v>S33433265</v>
      </c>
      <c r="F5298" s="3" t="s">
        <v>12</v>
      </c>
      <c r="G5298" s="2" t="s">
        <v>8922</v>
      </c>
      <c r="H5298" s="2" t="s">
        <v>8922</v>
      </c>
      <c r="I5298" s="2" t="s">
        <v>7856</v>
      </c>
      <c r="J5298" s="2" t="s">
        <v>8923</v>
      </c>
      <c r="K5298" s="194" t="s">
        <v>13</v>
      </c>
      <c r="L5298" s="2">
        <v>56</v>
      </c>
      <c r="M5298" s="194" t="s">
        <v>763</v>
      </c>
      <c r="N5298" s="2" t="s">
        <v>6148</v>
      </c>
      <c r="O5298" s="195">
        <v>80</v>
      </c>
    </row>
    <row r="5299" spans="1:15">
      <c r="A5299" s="7">
        <v>2018</v>
      </c>
      <c r="B5299" s="7" t="s">
        <v>33</v>
      </c>
      <c r="C5299" s="8">
        <f t="shared" si="178"/>
        <v>43326</v>
      </c>
      <c r="D5299" s="7">
        <v>6</v>
      </c>
      <c r="E5299" s="7" t="str">
        <f t="shared" si="177"/>
        <v>S33433266</v>
      </c>
      <c r="F5299" s="4">
        <v>43313</v>
      </c>
      <c r="G5299" s="2" t="s">
        <v>8924</v>
      </c>
      <c r="H5299" s="2" t="s">
        <v>8924</v>
      </c>
      <c r="I5299" s="2" t="s">
        <v>8925</v>
      </c>
      <c r="J5299" s="2" t="s">
        <v>8926</v>
      </c>
      <c r="K5299" s="194" t="s">
        <v>13</v>
      </c>
      <c r="L5299" s="2">
        <v>55</v>
      </c>
      <c r="M5299" s="194" t="s">
        <v>8927</v>
      </c>
      <c r="N5299" s="2" t="s">
        <v>264</v>
      </c>
      <c r="O5299" s="195" t="s">
        <v>8928</v>
      </c>
    </row>
    <row r="5300" spans="1:15">
      <c r="A5300" s="7">
        <v>2018</v>
      </c>
      <c r="B5300" s="7" t="s">
        <v>33</v>
      </c>
      <c r="C5300" s="8">
        <f t="shared" si="178"/>
        <v>43326</v>
      </c>
      <c r="D5300" s="7">
        <v>7</v>
      </c>
      <c r="E5300" s="7" t="str">
        <f t="shared" si="177"/>
        <v>S33433267</v>
      </c>
      <c r="F5300" s="4">
        <v>43344</v>
      </c>
      <c r="G5300" s="2">
        <v>468</v>
      </c>
      <c r="H5300" s="2">
        <v>468</v>
      </c>
      <c r="I5300" s="2" t="s">
        <v>8929</v>
      </c>
      <c r="J5300" s="2" t="s">
        <v>1257</v>
      </c>
      <c r="K5300" s="194" t="s">
        <v>13</v>
      </c>
      <c r="L5300" s="2">
        <v>57</v>
      </c>
      <c r="M5300" s="194">
        <v>0</v>
      </c>
      <c r="N5300" s="2" t="s">
        <v>670</v>
      </c>
      <c r="O5300" s="195" t="s">
        <v>5821</v>
      </c>
    </row>
    <row r="5301" spans="1:15">
      <c r="A5301" s="7">
        <v>2018</v>
      </c>
      <c r="B5301" s="7" t="s">
        <v>33</v>
      </c>
      <c r="C5301" s="8">
        <f t="shared" si="178"/>
        <v>43326</v>
      </c>
      <c r="D5301" s="7">
        <v>8</v>
      </c>
      <c r="E5301" s="7" t="str">
        <f t="shared" si="177"/>
        <v>S33433268</v>
      </c>
      <c r="F5301" s="4">
        <v>43374</v>
      </c>
      <c r="G5301" s="2" t="s">
        <v>8930</v>
      </c>
      <c r="H5301" s="2" t="s">
        <v>8930</v>
      </c>
      <c r="I5301" s="2" t="s">
        <v>8931</v>
      </c>
      <c r="J5301" s="2" t="s">
        <v>1105</v>
      </c>
      <c r="K5301" s="194" t="s">
        <v>13</v>
      </c>
      <c r="L5301" s="2">
        <v>61</v>
      </c>
      <c r="M5301" s="194">
        <v>0</v>
      </c>
      <c r="N5301" s="2">
        <v>0</v>
      </c>
      <c r="O5301" s="195">
        <v>100</v>
      </c>
    </row>
    <row r="5302" spans="1:15">
      <c r="A5302" s="7">
        <v>2018</v>
      </c>
      <c r="B5302" s="7" t="s">
        <v>33</v>
      </c>
      <c r="C5302" s="8">
        <f t="shared" si="178"/>
        <v>43326</v>
      </c>
      <c r="D5302" s="7">
        <v>9</v>
      </c>
      <c r="E5302" s="7" t="str">
        <f t="shared" ref="E5302:E5349" si="179">B5302&amp;C5302&amp;D5302</f>
        <v>S33433269</v>
      </c>
      <c r="F5302" s="4">
        <v>43405</v>
      </c>
      <c r="G5302" s="2" t="s">
        <v>8932</v>
      </c>
      <c r="H5302" s="2" t="s">
        <v>8932</v>
      </c>
      <c r="I5302" s="2" t="s">
        <v>8933</v>
      </c>
      <c r="J5302" s="2" t="s">
        <v>2819</v>
      </c>
      <c r="K5302" s="194" t="s">
        <v>13</v>
      </c>
      <c r="L5302" s="2">
        <v>60</v>
      </c>
      <c r="M5302" s="194">
        <v>0</v>
      </c>
      <c r="N5302" s="2">
        <v>0</v>
      </c>
      <c r="O5302" s="195">
        <v>100</v>
      </c>
    </row>
    <row r="5303" spans="1:15">
      <c r="A5303" s="7">
        <v>2018</v>
      </c>
      <c r="B5303" s="7" t="s">
        <v>33</v>
      </c>
      <c r="C5303" s="8">
        <f t="shared" si="178"/>
        <v>43326</v>
      </c>
      <c r="D5303" s="7">
        <v>10</v>
      </c>
      <c r="E5303" s="7" t="str">
        <f t="shared" si="179"/>
        <v>S334332610</v>
      </c>
      <c r="F5303" s="3" t="s">
        <v>151</v>
      </c>
      <c r="G5303" s="2" t="s">
        <v>8934</v>
      </c>
      <c r="H5303" s="2" t="s">
        <v>8934</v>
      </c>
      <c r="I5303" s="2" t="s">
        <v>8935</v>
      </c>
      <c r="J5303" s="2" t="s">
        <v>6268</v>
      </c>
      <c r="K5303" s="194" t="s">
        <v>13</v>
      </c>
      <c r="L5303" s="2">
        <v>53</v>
      </c>
      <c r="M5303" s="194" t="s">
        <v>800</v>
      </c>
      <c r="N5303" s="2">
        <v>0</v>
      </c>
      <c r="O5303" s="195" t="s">
        <v>2951</v>
      </c>
    </row>
    <row r="5304" spans="1:15">
      <c r="A5304" s="7">
        <v>2018</v>
      </c>
      <c r="B5304" s="7" t="s">
        <v>33</v>
      </c>
      <c r="C5304" s="8">
        <f t="shared" si="178"/>
        <v>43326</v>
      </c>
      <c r="D5304" s="7">
        <v>11</v>
      </c>
      <c r="E5304" s="7" t="str">
        <f t="shared" si="179"/>
        <v>S334332611</v>
      </c>
      <c r="F5304" s="3">
        <v>2019</v>
      </c>
      <c r="G5304" s="2" t="s">
        <v>8936</v>
      </c>
      <c r="H5304" s="2" t="s">
        <v>8936</v>
      </c>
      <c r="I5304" s="2" t="s">
        <v>8937</v>
      </c>
      <c r="J5304" s="2" t="s">
        <v>2313</v>
      </c>
      <c r="K5304" s="194" t="s">
        <v>13</v>
      </c>
      <c r="L5304" s="2">
        <v>43</v>
      </c>
      <c r="M5304" s="194" t="s">
        <v>730</v>
      </c>
      <c r="N5304" s="2" t="s">
        <v>401</v>
      </c>
      <c r="O5304" s="195" t="s">
        <v>301</v>
      </c>
    </row>
    <row r="5305" spans="1:15">
      <c r="A5305" s="7">
        <v>2018</v>
      </c>
      <c r="B5305" s="7" t="s">
        <v>33</v>
      </c>
      <c r="C5305" s="8">
        <f t="shared" si="178"/>
        <v>43326</v>
      </c>
      <c r="D5305" s="7">
        <v>12</v>
      </c>
      <c r="E5305" s="7" t="str">
        <f t="shared" si="179"/>
        <v>S334332612</v>
      </c>
      <c r="F5305" s="3">
        <v>2020</v>
      </c>
      <c r="G5305" s="2" t="s">
        <v>6073</v>
      </c>
      <c r="H5305" s="2" t="s">
        <v>6073</v>
      </c>
      <c r="I5305" s="2" t="s">
        <v>5926</v>
      </c>
      <c r="J5305" s="2" t="s">
        <v>549</v>
      </c>
      <c r="K5305" s="194" t="s">
        <v>13</v>
      </c>
      <c r="L5305" s="2">
        <v>34</v>
      </c>
      <c r="M5305" s="194" t="s">
        <v>1446</v>
      </c>
      <c r="N5305" s="2" t="s">
        <v>455</v>
      </c>
      <c r="O5305" s="195" t="s">
        <v>401</v>
      </c>
    </row>
    <row r="5306" spans="1:15">
      <c r="A5306" s="7">
        <v>2018</v>
      </c>
      <c r="B5306" s="7" t="s">
        <v>33</v>
      </c>
      <c r="C5306" s="8">
        <f t="shared" si="178"/>
        <v>43326</v>
      </c>
      <c r="D5306" s="7">
        <v>13</v>
      </c>
      <c r="E5306" s="7" t="str">
        <f t="shared" si="179"/>
        <v>S334332613</v>
      </c>
      <c r="F5306" s="3">
        <v>2021</v>
      </c>
      <c r="G5306" s="2" t="s">
        <v>2941</v>
      </c>
      <c r="H5306" s="2" t="s">
        <v>2941</v>
      </c>
      <c r="I5306" s="2" t="s">
        <v>8938</v>
      </c>
      <c r="J5306" s="2" t="s">
        <v>700</v>
      </c>
      <c r="K5306" s="194" t="s">
        <v>13</v>
      </c>
      <c r="L5306" s="2">
        <v>31</v>
      </c>
      <c r="M5306" s="194">
        <v>10</v>
      </c>
      <c r="N5306" s="2">
        <v>60</v>
      </c>
      <c r="O5306" s="195">
        <v>30</v>
      </c>
    </row>
    <row r="5307" spans="1:15" ht="15.75" thickBot="1">
      <c r="A5307" s="7">
        <v>2018</v>
      </c>
      <c r="B5307" s="7" t="s">
        <v>33</v>
      </c>
      <c r="C5307" s="8">
        <f t="shared" si="178"/>
        <v>43326</v>
      </c>
      <c r="D5307" s="7">
        <v>14</v>
      </c>
      <c r="E5307" s="7" t="str">
        <f t="shared" si="179"/>
        <v>S334332614</v>
      </c>
      <c r="F5307" s="5">
        <v>2022</v>
      </c>
      <c r="G5307" s="6" t="s">
        <v>5506</v>
      </c>
      <c r="H5307" s="6" t="s">
        <v>5506</v>
      </c>
      <c r="I5307" s="6" t="s">
        <v>8628</v>
      </c>
      <c r="J5307" s="6" t="s">
        <v>3436</v>
      </c>
      <c r="K5307" s="196" t="s">
        <v>13</v>
      </c>
      <c r="L5307" s="6">
        <v>30</v>
      </c>
      <c r="M5307" s="196" t="s">
        <v>2074</v>
      </c>
      <c r="N5307" s="6" t="s">
        <v>2258</v>
      </c>
      <c r="O5307" s="197" t="s">
        <v>1744</v>
      </c>
    </row>
    <row r="5308" spans="1:15" ht="16.5" thickTop="1" thickBot="1">
      <c r="A5308" s="7">
        <v>2018</v>
      </c>
      <c r="B5308" s="7" t="s">
        <v>33</v>
      </c>
      <c r="C5308" s="8">
        <f t="shared" si="178"/>
        <v>43326</v>
      </c>
      <c r="D5308" s="7">
        <v>15</v>
      </c>
      <c r="E5308" s="7" t="str">
        <f t="shared" si="179"/>
        <v>S334332615</v>
      </c>
      <c r="F5308" s="1" t="s">
        <v>15</v>
      </c>
    </row>
    <row r="5309" spans="1:15" ht="16.5" thickTop="1" thickBot="1">
      <c r="A5309" s="7">
        <v>2018</v>
      </c>
      <c r="B5309" s="7" t="s">
        <v>33</v>
      </c>
      <c r="C5309" s="8">
        <f t="shared" si="178"/>
        <v>43326</v>
      </c>
      <c r="D5309" s="7">
        <v>16</v>
      </c>
      <c r="E5309" s="7" t="str">
        <f t="shared" si="179"/>
        <v>S334332616</v>
      </c>
      <c r="F5309" s="338" t="s">
        <v>1</v>
      </c>
      <c r="G5309" s="341" t="s">
        <v>2</v>
      </c>
      <c r="H5309" s="342"/>
      <c r="I5309" s="342"/>
      <c r="J5309" s="343"/>
      <c r="K5309" s="344" t="s">
        <v>3</v>
      </c>
      <c r="L5309" s="343"/>
      <c r="M5309" s="344" t="s">
        <v>144</v>
      </c>
      <c r="N5309" s="342"/>
      <c r="O5309" s="342"/>
    </row>
    <row r="5310" spans="1:15" ht="18" customHeight="1" thickBot="1">
      <c r="A5310" s="7">
        <v>2018</v>
      </c>
      <c r="B5310" s="7" t="s">
        <v>33</v>
      </c>
      <c r="C5310" s="8">
        <f t="shared" si="178"/>
        <v>43326</v>
      </c>
      <c r="D5310" s="7">
        <v>17</v>
      </c>
      <c r="E5310" s="7" t="str">
        <f t="shared" si="179"/>
        <v>S334332617</v>
      </c>
      <c r="F5310" s="339"/>
      <c r="G5310" s="345" t="s">
        <v>5</v>
      </c>
      <c r="H5310" s="347" t="s">
        <v>145</v>
      </c>
      <c r="I5310" s="348"/>
      <c r="J5310" s="349"/>
      <c r="K5310" s="350" t="s">
        <v>6</v>
      </c>
      <c r="L5310" s="352" t="s">
        <v>7</v>
      </c>
      <c r="M5310" s="350" t="s">
        <v>8</v>
      </c>
      <c r="N5310" s="354" t="s">
        <v>146</v>
      </c>
      <c r="O5310" s="356" t="s">
        <v>147</v>
      </c>
    </row>
    <row r="5311" spans="1:15" ht="15.75" thickBot="1">
      <c r="A5311" s="7">
        <v>2018</v>
      </c>
      <c r="B5311" s="7" t="s">
        <v>33</v>
      </c>
      <c r="C5311" s="8">
        <f t="shared" si="178"/>
        <v>43326</v>
      </c>
      <c r="D5311" s="7">
        <v>18</v>
      </c>
      <c r="E5311" s="7" t="str">
        <f t="shared" si="179"/>
        <v>S334332618</v>
      </c>
      <c r="F5311" s="340"/>
      <c r="G5311" s="346"/>
      <c r="H5311" s="191" t="s">
        <v>9</v>
      </c>
      <c r="I5311" s="192" t="s">
        <v>18</v>
      </c>
      <c r="J5311" s="193" t="s">
        <v>11</v>
      </c>
      <c r="K5311" s="351"/>
      <c r="L5311" s="353"/>
      <c r="M5311" s="351"/>
      <c r="N5311" s="355"/>
      <c r="O5311" s="357"/>
    </row>
    <row r="5312" spans="1:15">
      <c r="A5312" s="7">
        <v>2018</v>
      </c>
      <c r="B5312" s="7" t="s">
        <v>33</v>
      </c>
      <c r="C5312" s="8">
        <f t="shared" si="178"/>
        <v>43326</v>
      </c>
      <c r="D5312" s="7">
        <v>19</v>
      </c>
      <c r="E5312" s="7" t="str">
        <f t="shared" si="179"/>
        <v>S334332619</v>
      </c>
      <c r="F5312" s="3" t="s">
        <v>16</v>
      </c>
      <c r="G5312" s="2" t="s">
        <v>5550</v>
      </c>
      <c r="H5312" s="2" t="s">
        <v>5550</v>
      </c>
      <c r="I5312" s="2" t="s">
        <v>3004</v>
      </c>
      <c r="J5312" s="2" t="s">
        <v>1064</v>
      </c>
      <c r="K5312" s="194" t="s">
        <v>13</v>
      </c>
      <c r="L5312" s="2">
        <v>53</v>
      </c>
      <c r="M5312" s="194" t="s">
        <v>508</v>
      </c>
      <c r="N5312" s="2" t="s">
        <v>1173</v>
      </c>
      <c r="O5312" s="195" t="s">
        <v>529</v>
      </c>
    </row>
    <row r="5313" spans="1:15">
      <c r="A5313" s="7">
        <v>2018</v>
      </c>
      <c r="B5313" s="7" t="s">
        <v>33</v>
      </c>
      <c r="C5313" s="8">
        <f t="shared" si="178"/>
        <v>43326</v>
      </c>
      <c r="D5313" s="7">
        <v>20</v>
      </c>
      <c r="E5313" s="7" t="str">
        <f t="shared" si="179"/>
        <v>S334332620</v>
      </c>
      <c r="F5313" s="4">
        <v>43313</v>
      </c>
      <c r="G5313" s="2" t="s">
        <v>8939</v>
      </c>
      <c r="H5313" s="2" t="s">
        <v>8939</v>
      </c>
      <c r="I5313" s="2" t="s">
        <v>8940</v>
      </c>
      <c r="J5313" s="2" t="s">
        <v>2110</v>
      </c>
      <c r="K5313" s="194" t="s">
        <v>13</v>
      </c>
      <c r="L5313" s="2">
        <v>55</v>
      </c>
      <c r="M5313" s="194" t="s">
        <v>922</v>
      </c>
      <c r="N5313" s="2" t="s">
        <v>585</v>
      </c>
      <c r="O5313" s="195" t="s">
        <v>1255</v>
      </c>
    </row>
    <row r="5314" spans="1:15">
      <c r="A5314" s="7">
        <v>2018</v>
      </c>
      <c r="B5314" s="7" t="s">
        <v>33</v>
      </c>
      <c r="C5314" s="8">
        <f t="shared" si="178"/>
        <v>43326</v>
      </c>
      <c r="D5314" s="7">
        <v>21</v>
      </c>
      <c r="E5314" s="7" t="str">
        <f t="shared" si="179"/>
        <v>S334332621</v>
      </c>
      <c r="F5314" s="4">
        <v>43344</v>
      </c>
      <c r="G5314" s="2" t="s">
        <v>8941</v>
      </c>
      <c r="H5314" s="2" t="s">
        <v>8941</v>
      </c>
      <c r="I5314" s="2" t="s">
        <v>8942</v>
      </c>
      <c r="J5314" s="2" t="s">
        <v>3899</v>
      </c>
      <c r="K5314" s="194" t="s">
        <v>13</v>
      </c>
      <c r="L5314" s="2">
        <v>50</v>
      </c>
      <c r="M5314" s="194">
        <v>0</v>
      </c>
      <c r="N5314" s="2" t="s">
        <v>922</v>
      </c>
      <c r="O5314" s="195" t="s">
        <v>2984</v>
      </c>
    </row>
    <row r="5315" spans="1:15">
      <c r="A5315" s="7">
        <v>2018</v>
      </c>
      <c r="B5315" s="7" t="s">
        <v>33</v>
      </c>
      <c r="C5315" s="8">
        <f t="shared" si="178"/>
        <v>43326</v>
      </c>
      <c r="D5315" s="7">
        <v>22</v>
      </c>
      <c r="E5315" s="7" t="str">
        <f t="shared" si="179"/>
        <v>S334332622</v>
      </c>
      <c r="F5315" s="4">
        <v>43374</v>
      </c>
      <c r="G5315" s="2" t="s">
        <v>8943</v>
      </c>
      <c r="H5315" s="2" t="s">
        <v>8943</v>
      </c>
      <c r="I5315" s="2" t="s">
        <v>8944</v>
      </c>
      <c r="J5315" s="2" t="s">
        <v>4380</v>
      </c>
      <c r="K5315" s="194" t="s">
        <v>13</v>
      </c>
      <c r="L5315" s="2">
        <v>48</v>
      </c>
      <c r="M5315" s="194" t="s">
        <v>333</v>
      </c>
      <c r="N5315" s="2">
        <v>0</v>
      </c>
      <c r="O5315" s="195" t="s">
        <v>2569</v>
      </c>
    </row>
    <row r="5316" spans="1:15">
      <c r="A5316" s="7">
        <v>2018</v>
      </c>
      <c r="B5316" s="7" t="s">
        <v>33</v>
      </c>
      <c r="C5316" s="8">
        <f t="shared" si="178"/>
        <v>43326</v>
      </c>
      <c r="D5316" s="7">
        <v>23</v>
      </c>
      <c r="E5316" s="7" t="str">
        <f t="shared" si="179"/>
        <v>S334332623</v>
      </c>
      <c r="F5316" s="4">
        <v>43405</v>
      </c>
      <c r="G5316" s="2" t="s">
        <v>8945</v>
      </c>
      <c r="H5316" s="2" t="s">
        <v>8945</v>
      </c>
      <c r="I5316" s="2" t="s">
        <v>8946</v>
      </c>
      <c r="J5316" s="2" t="s">
        <v>7256</v>
      </c>
      <c r="K5316" s="194" t="s">
        <v>13</v>
      </c>
      <c r="L5316" s="2">
        <v>47</v>
      </c>
      <c r="M5316" s="194" t="s">
        <v>512</v>
      </c>
      <c r="N5316" s="2">
        <v>0</v>
      </c>
      <c r="O5316" s="195" t="s">
        <v>2774</v>
      </c>
    </row>
    <row r="5317" spans="1:15">
      <c r="A5317" s="7">
        <v>2018</v>
      </c>
      <c r="B5317" s="7" t="s">
        <v>33</v>
      </c>
      <c r="C5317" s="8">
        <f t="shared" si="178"/>
        <v>43326</v>
      </c>
      <c r="D5317" s="7">
        <v>24</v>
      </c>
      <c r="E5317" s="7" t="str">
        <f t="shared" si="179"/>
        <v>S334332624</v>
      </c>
      <c r="F5317" s="3" t="s">
        <v>151</v>
      </c>
      <c r="G5317" s="2" t="s">
        <v>8947</v>
      </c>
      <c r="H5317" s="2" t="s">
        <v>8947</v>
      </c>
      <c r="I5317" s="2" t="s">
        <v>8948</v>
      </c>
      <c r="J5317" s="2" t="s">
        <v>5733</v>
      </c>
      <c r="K5317" s="194" t="s">
        <v>13</v>
      </c>
      <c r="L5317" s="2">
        <v>44</v>
      </c>
      <c r="M5317" s="194">
        <v>28</v>
      </c>
      <c r="N5317" s="2">
        <v>8</v>
      </c>
      <c r="O5317" s="195">
        <v>64</v>
      </c>
    </row>
    <row r="5318" spans="1:15">
      <c r="A5318" s="7">
        <v>2018</v>
      </c>
      <c r="B5318" s="7" t="s">
        <v>33</v>
      </c>
      <c r="C5318" s="8">
        <f t="shared" si="178"/>
        <v>43326</v>
      </c>
      <c r="D5318" s="7">
        <v>25</v>
      </c>
      <c r="E5318" s="7" t="str">
        <f t="shared" si="179"/>
        <v>S334332625</v>
      </c>
      <c r="F5318" s="3">
        <v>2019</v>
      </c>
      <c r="G5318" s="2" t="s">
        <v>8949</v>
      </c>
      <c r="H5318" s="2" t="s">
        <v>8949</v>
      </c>
      <c r="I5318" s="2" t="s">
        <v>8950</v>
      </c>
      <c r="J5318" s="2" t="s">
        <v>2805</v>
      </c>
      <c r="K5318" s="194" t="s">
        <v>13</v>
      </c>
      <c r="L5318" s="2">
        <v>38</v>
      </c>
      <c r="M5318" s="194" t="s">
        <v>301</v>
      </c>
      <c r="N5318" s="2" t="s">
        <v>484</v>
      </c>
      <c r="O5318" s="195" t="s">
        <v>596</v>
      </c>
    </row>
    <row r="5319" spans="1:15">
      <c r="A5319" s="7">
        <v>2018</v>
      </c>
      <c r="B5319" s="7" t="s">
        <v>33</v>
      </c>
      <c r="C5319" s="8">
        <f t="shared" si="178"/>
        <v>43326</v>
      </c>
      <c r="D5319" s="7">
        <v>26</v>
      </c>
      <c r="E5319" s="7" t="str">
        <f t="shared" si="179"/>
        <v>S334332626</v>
      </c>
      <c r="F5319" s="3">
        <v>2020</v>
      </c>
      <c r="G5319" s="2" t="s">
        <v>8951</v>
      </c>
      <c r="H5319" s="2" t="s">
        <v>8951</v>
      </c>
      <c r="I5319" s="2" t="s">
        <v>8952</v>
      </c>
      <c r="J5319" s="2" t="s">
        <v>3931</v>
      </c>
      <c r="K5319" s="194" t="s">
        <v>13</v>
      </c>
      <c r="L5319" s="2">
        <v>34</v>
      </c>
      <c r="M5319" s="194" t="s">
        <v>735</v>
      </c>
      <c r="N5319" s="2" t="s">
        <v>704</v>
      </c>
      <c r="O5319" s="195" t="s">
        <v>587</v>
      </c>
    </row>
    <row r="5320" spans="1:15">
      <c r="A5320" s="7">
        <v>2018</v>
      </c>
      <c r="B5320" s="7" t="s">
        <v>33</v>
      </c>
      <c r="C5320" s="8">
        <f t="shared" si="178"/>
        <v>43326</v>
      </c>
      <c r="D5320" s="7">
        <v>27</v>
      </c>
      <c r="E5320" s="7" t="str">
        <f t="shared" si="179"/>
        <v>S334332627</v>
      </c>
      <c r="F5320" s="3">
        <v>2021</v>
      </c>
      <c r="G5320" s="2">
        <v>208</v>
      </c>
      <c r="H5320" s="2">
        <v>208</v>
      </c>
      <c r="I5320" s="2" t="s">
        <v>7475</v>
      </c>
      <c r="J5320" s="2" t="s">
        <v>1228</v>
      </c>
      <c r="K5320" s="194" t="s">
        <v>13</v>
      </c>
      <c r="L5320" s="2">
        <v>32</v>
      </c>
      <c r="M5320" s="194">
        <v>25</v>
      </c>
      <c r="N5320" s="2">
        <v>50</v>
      </c>
      <c r="O5320" s="195">
        <v>25</v>
      </c>
    </row>
    <row r="5321" spans="1:15" ht="15.75" thickBot="1">
      <c r="A5321" s="7">
        <v>2018</v>
      </c>
      <c r="B5321" s="7" t="s">
        <v>33</v>
      </c>
      <c r="C5321" s="8">
        <f t="shared" si="178"/>
        <v>43326</v>
      </c>
      <c r="D5321" s="7">
        <v>28</v>
      </c>
      <c r="E5321" s="7" t="str">
        <f t="shared" si="179"/>
        <v>S334332628</v>
      </c>
      <c r="F5321" s="5">
        <v>2022</v>
      </c>
      <c r="G5321" s="6" t="s">
        <v>5177</v>
      </c>
      <c r="H5321" s="6" t="s">
        <v>5177</v>
      </c>
      <c r="I5321" s="6" t="s">
        <v>5615</v>
      </c>
      <c r="J5321" s="6" t="s">
        <v>7548</v>
      </c>
      <c r="K5321" s="196" t="s">
        <v>13</v>
      </c>
      <c r="L5321" s="6">
        <v>30</v>
      </c>
      <c r="M5321" s="196" t="s">
        <v>1197</v>
      </c>
      <c r="N5321" s="6" t="s">
        <v>1249</v>
      </c>
      <c r="O5321" s="197" t="s">
        <v>303</v>
      </c>
    </row>
    <row r="5322" spans="1:15" ht="16.5" thickTop="1" thickBot="1">
      <c r="A5322" s="7">
        <v>2018</v>
      </c>
      <c r="B5322" s="7" t="s">
        <v>32</v>
      </c>
      <c r="C5322" s="8">
        <f>7+C5321</f>
        <v>43333</v>
      </c>
      <c r="D5322" s="7">
        <v>1</v>
      </c>
      <c r="E5322" s="7" t="str">
        <f t="shared" si="179"/>
        <v>S34433331</v>
      </c>
      <c r="F5322" s="1" t="s">
        <v>0</v>
      </c>
    </row>
    <row r="5323" spans="1:15" ht="16.5" thickTop="1" thickBot="1">
      <c r="A5323" s="7">
        <v>2018</v>
      </c>
      <c r="B5323" s="7" t="s">
        <v>32</v>
      </c>
      <c r="C5323" s="8">
        <f>+C5322</f>
        <v>43333</v>
      </c>
      <c r="D5323" s="7">
        <v>2</v>
      </c>
      <c r="E5323" s="7" t="str">
        <f t="shared" si="179"/>
        <v>S34433332</v>
      </c>
      <c r="F5323" s="338" t="s">
        <v>1</v>
      </c>
      <c r="G5323" s="341" t="s">
        <v>2</v>
      </c>
      <c r="H5323" s="342"/>
      <c r="I5323" s="342"/>
      <c r="J5323" s="343"/>
      <c r="K5323" s="344" t="s">
        <v>3</v>
      </c>
      <c r="L5323" s="343"/>
      <c r="M5323" s="344" t="s">
        <v>144</v>
      </c>
      <c r="N5323" s="342"/>
      <c r="O5323" s="342"/>
    </row>
    <row r="5324" spans="1:15" ht="18" customHeight="1" thickBot="1">
      <c r="A5324" s="7">
        <v>2018</v>
      </c>
      <c r="B5324" s="7" t="s">
        <v>32</v>
      </c>
      <c r="C5324" s="8">
        <f t="shared" ref="C5324:C5349" si="180">+C5323</f>
        <v>43333</v>
      </c>
      <c r="D5324" s="7">
        <v>3</v>
      </c>
      <c r="E5324" s="7" t="str">
        <f t="shared" si="179"/>
        <v>S34433333</v>
      </c>
      <c r="F5324" s="339"/>
      <c r="G5324" s="345" t="s">
        <v>5</v>
      </c>
      <c r="H5324" s="347" t="s">
        <v>145</v>
      </c>
      <c r="I5324" s="348"/>
      <c r="J5324" s="349"/>
      <c r="K5324" s="350" t="s">
        <v>6</v>
      </c>
      <c r="L5324" s="352" t="s">
        <v>7</v>
      </c>
      <c r="M5324" s="350" t="s">
        <v>8</v>
      </c>
      <c r="N5324" s="354" t="s">
        <v>146</v>
      </c>
      <c r="O5324" s="356" t="s">
        <v>147</v>
      </c>
    </row>
    <row r="5325" spans="1:15" ht="15.75" thickBot="1">
      <c r="A5325" s="7">
        <v>2018</v>
      </c>
      <c r="B5325" s="7" t="s">
        <v>32</v>
      </c>
      <c r="C5325" s="8">
        <f t="shared" si="180"/>
        <v>43333</v>
      </c>
      <c r="D5325" s="7">
        <v>4</v>
      </c>
      <c r="E5325" s="7" t="str">
        <f t="shared" si="179"/>
        <v>S34433334</v>
      </c>
      <c r="F5325" s="340"/>
      <c r="G5325" s="346"/>
      <c r="H5325" s="191" t="s">
        <v>9</v>
      </c>
      <c r="I5325" s="192" t="s">
        <v>18</v>
      </c>
      <c r="J5325" s="193" t="s">
        <v>11</v>
      </c>
      <c r="K5325" s="351"/>
      <c r="L5325" s="353"/>
      <c r="M5325" s="351"/>
      <c r="N5325" s="355"/>
      <c r="O5325" s="357"/>
    </row>
    <row r="5326" spans="1:15">
      <c r="A5326" s="7">
        <v>2018</v>
      </c>
      <c r="B5326" s="7" t="s">
        <v>32</v>
      </c>
      <c r="C5326" s="8">
        <f t="shared" si="180"/>
        <v>43333</v>
      </c>
      <c r="D5326" s="7">
        <v>5</v>
      </c>
      <c r="E5326" s="7" t="str">
        <f t="shared" si="179"/>
        <v>S34433335</v>
      </c>
      <c r="F5326" s="3" t="s">
        <v>12</v>
      </c>
      <c r="G5326" s="2">
        <v>-20</v>
      </c>
      <c r="H5326" s="2" t="s">
        <v>3435</v>
      </c>
      <c r="I5326" s="2" t="s">
        <v>8953</v>
      </c>
      <c r="J5326" s="2" t="s">
        <v>6173</v>
      </c>
      <c r="K5326" s="194" t="s">
        <v>17</v>
      </c>
      <c r="L5326" s="2">
        <v>57</v>
      </c>
      <c r="M5326" s="194" t="s">
        <v>632</v>
      </c>
      <c r="N5326" s="2" t="s">
        <v>506</v>
      </c>
      <c r="O5326" s="195" t="s">
        <v>529</v>
      </c>
    </row>
    <row r="5327" spans="1:15">
      <c r="A5327" s="7">
        <v>2018</v>
      </c>
      <c r="B5327" s="7" t="s">
        <v>32</v>
      </c>
      <c r="C5327" s="8">
        <f t="shared" si="180"/>
        <v>43333</v>
      </c>
      <c r="D5327" s="7">
        <v>6</v>
      </c>
      <c r="E5327" s="7" t="str">
        <f t="shared" si="179"/>
        <v>S34433336</v>
      </c>
      <c r="F5327" s="4">
        <v>43313</v>
      </c>
      <c r="G5327" s="2">
        <v>495</v>
      </c>
      <c r="H5327" s="2" t="s">
        <v>8954</v>
      </c>
      <c r="I5327" s="2" t="s">
        <v>8955</v>
      </c>
      <c r="J5327" s="2" t="s">
        <v>6173</v>
      </c>
      <c r="K5327" s="194" t="s">
        <v>17</v>
      </c>
      <c r="L5327" s="2">
        <v>59</v>
      </c>
      <c r="M5327" s="194" t="s">
        <v>266</v>
      </c>
      <c r="N5327" s="2" t="s">
        <v>1198</v>
      </c>
      <c r="O5327" s="195" t="s">
        <v>1197</v>
      </c>
    </row>
    <row r="5328" spans="1:15">
      <c r="A5328" s="7">
        <v>2018</v>
      </c>
      <c r="B5328" s="7" t="s">
        <v>32</v>
      </c>
      <c r="C5328" s="8">
        <f t="shared" si="180"/>
        <v>43333</v>
      </c>
      <c r="D5328" s="7">
        <v>7</v>
      </c>
      <c r="E5328" s="7" t="str">
        <f t="shared" si="179"/>
        <v>S34433337</v>
      </c>
      <c r="F5328" s="4">
        <v>43344</v>
      </c>
      <c r="G5328" s="2">
        <v>465</v>
      </c>
      <c r="H5328" s="2" t="s">
        <v>8956</v>
      </c>
      <c r="I5328" s="2" t="s">
        <v>8957</v>
      </c>
      <c r="J5328" s="2" t="s">
        <v>5357</v>
      </c>
      <c r="K5328" s="194" t="s">
        <v>17</v>
      </c>
      <c r="L5328" s="2">
        <v>64</v>
      </c>
      <c r="M5328" s="194" t="s">
        <v>7018</v>
      </c>
      <c r="N5328" s="2">
        <v>0</v>
      </c>
      <c r="O5328" s="195" t="s">
        <v>472</v>
      </c>
    </row>
    <row r="5329" spans="1:15">
      <c r="A5329" s="7">
        <v>2018</v>
      </c>
      <c r="B5329" s="7" t="s">
        <v>32</v>
      </c>
      <c r="C5329" s="8">
        <f t="shared" si="180"/>
        <v>43333</v>
      </c>
      <c r="D5329" s="7">
        <v>8</v>
      </c>
      <c r="E5329" s="7" t="str">
        <f t="shared" si="179"/>
        <v>S34433338</v>
      </c>
      <c r="F5329" s="4">
        <v>43374</v>
      </c>
      <c r="G5329" s="2">
        <v>375</v>
      </c>
      <c r="H5329" s="2" t="s">
        <v>954</v>
      </c>
      <c r="I5329" s="2" t="s">
        <v>6590</v>
      </c>
      <c r="J5329" s="2" t="s">
        <v>2224</v>
      </c>
      <c r="K5329" s="194" t="s">
        <v>17</v>
      </c>
      <c r="L5329" s="2">
        <v>65</v>
      </c>
      <c r="M5329" s="194" t="s">
        <v>5821</v>
      </c>
      <c r="N5329" s="2" t="s">
        <v>670</v>
      </c>
      <c r="O5329" s="195">
        <v>0</v>
      </c>
    </row>
    <row r="5330" spans="1:15">
      <c r="A5330" s="7">
        <v>2018</v>
      </c>
      <c r="B5330" s="7" t="s">
        <v>32</v>
      </c>
      <c r="C5330" s="8">
        <f t="shared" si="180"/>
        <v>43333</v>
      </c>
      <c r="D5330" s="7">
        <v>9</v>
      </c>
      <c r="E5330" s="7" t="str">
        <f t="shared" si="179"/>
        <v>S34433339</v>
      </c>
      <c r="F5330" s="4">
        <v>43405</v>
      </c>
      <c r="G5330" s="2">
        <v>320</v>
      </c>
      <c r="H5330" s="2" t="s">
        <v>8958</v>
      </c>
      <c r="I5330" s="2" t="s">
        <v>8959</v>
      </c>
      <c r="J5330" s="2" t="s">
        <v>966</v>
      </c>
      <c r="K5330" s="194" t="s">
        <v>17</v>
      </c>
      <c r="L5330" s="2">
        <v>63</v>
      </c>
      <c r="M5330" s="194">
        <v>100</v>
      </c>
      <c r="N5330" s="2">
        <v>0</v>
      </c>
      <c r="O5330" s="195">
        <v>0</v>
      </c>
    </row>
    <row r="5331" spans="1:15">
      <c r="A5331" s="7">
        <v>2018</v>
      </c>
      <c r="B5331" s="7" t="s">
        <v>32</v>
      </c>
      <c r="C5331" s="8">
        <f t="shared" si="180"/>
        <v>43333</v>
      </c>
      <c r="D5331" s="7">
        <v>10</v>
      </c>
      <c r="E5331" s="7" t="str">
        <f t="shared" si="179"/>
        <v>S344333310</v>
      </c>
      <c r="F5331" s="3" t="s">
        <v>151</v>
      </c>
      <c r="G5331" s="2">
        <v>240</v>
      </c>
      <c r="H5331" s="2" t="s">
        <v>7906</v>
      </c>
      <c r="I5331" s="2" t="s">
        <v>7905</v>
      </c>
      <c r="J5331" s="2" t="s">
        <v>1356</v>
      </c>
      <c r="K5331" s="194" t="s">
        <v>17</v>
      </c>
      <c r="L5331" s="2">
        <v>56</v>
      </c>
      <c r="M5331" s="194">
        <v>100</v>
      </c>
      <c r="N5331" s="2">
        <v>0</v>
      </c>
      <c r="O5331" s="195">
        <v>0</v>
      </c>
    </row>
    <row r="5332" spans="1:15">
      <c r="A5332" s="7">
        <v>2018</v>
      </c>
      <c r="B5332" s="7" t="s">
        <v>32</v>
      </c>
      <c r="C5332" s="8">
        <f t="shared" si="180"/>
        <v>43333</v>
      </c>
      <c r="D5332" s="7">
        <v>11</v>
      </c>
      <c r="E5332" s="7" t="str">
        <f t="shared" si="179"/>
        <v>S344333311</v>
      </c>
      <c r="F5332" s="3">
        <v>2019</v>
      </c>
      <c r="G5332" s="2">
        <v>218</v>
      </c>
      <c r="H5332" s="2" t="s">
        <v>8960</v>
      </c>
      <c r="I5332" s="2" t="s">
        <v>5739</v>
      </c>
      <c r="J5332" s="2" t="s">
        <v>2052</v>
      </c>
      <c r="K5332" s="194" t="s">
        <v>17</v>
      </c>
      <c r="L5332" s="2">
        <v>49</v>
      </c>
      <c r="M5332" s="194" t="s">
        <v>8961</v>
      </c>
      <c r="N5332" s="2" t="s">
        <v>3316</v>
      </c>
      <c r="O5332" s="195" t="s">
        <v>951</v>
      </c>
    </row>
    <row r="5333" spans="1:15">
      <c r="A5333" s="7">
        <v>2018</v>
      </c>
      <c r="B5333" s="7" t="s">
        <v>32</v>
      </c>
      <c r="C5333" s="8">
        <f t="shared" si="180"/>
        <v>43333</v>
      </c>
      <c r="D5333" s="7">
        <v>12</v>
      </c>
      <c r="E5333" s="7" t="str">
        <f t="shared" si="179"/>
        <v>S344333312</v>
      </c>
      <c r="F5333" s="3">
        <v>2020</v>
      </c>
      <c r="G5333" s="2">
        <v>190</v>
      </c>
      <c r="H5333" s="2" t="s">
        <v>594</v>
      </c>
      <c r="I5333" s="2" t="s">
        <v>2533</v>
      </c>
      <c r="J5333" s="2" t="s">
        <v>744</v>
      </c>
      <c r="K5333" s="194" t="s">
        <v>17</v>
      </c>
      <c r="L5333" s="2">
        <v>38</v>
      </c>
      <c r="M5333" s="194" t="s">
        <v>2421</v>
      </c>
      <c r="N5333" s="2">
        <v>50</v>
      </c>
      <c r="O5333" s="195" t="s">
        <v>1739</v>
      </c>
    </row>
    <row r="5334" spans="1:15">
      <c r="A5334" s="7">
        <v>2018</v>
      </c>
      <c r="B5334" s="7" t="s">
        <v>32</v>
      </c>
      <c r="C5334" s="8">
        <f t="shared" si="180"/>
        <v>43333</v>
      </c>
      <c r="D5334" s="7">
        <v>13</v>
      </c>
      <c r="E5334" s="7" t="str">
        <f t="shared" si="179"/>
        <v>S344333313</v>
      </c>
      <c r="F5334" s="3">
        <v>2021</v>
      </c>
      <c r="G5334" s="2">
        <v>175</v>
      </c>
      <c r="H5334" s="2" t="s">
        <v>8962</v>
      </c>
      <c r="I5334" s="2" t="s">
        <v>8963</v>
      </c>
      <c r="J5334" s="2" t="s">
        <v>700</v>
      </c>
      <c r="K5334" s="194" t="s">
        <v>17</v>
      </c>
      <c r="L5334" s="2">
        <v>34</v>
      </c>
      <c r="M5334" s="194" t="s">
        <v>4578</v>
      </c>
      <c r="N5334" s="2" t="s">
        <v>2075</v>
      </c>
      <c r="O5334" s="195" t="s">
        <v>1667</v>
      </c>
    </row>
    <row r="5335" spans="1:15" ht="15.75" thickBot="1">
      <c r="A5335" s="7">
        <v>2018</v>
      </c>
      <c r="B5335" s="7" t="s">
        <v>32</v>
      </c>
      <c r="C5335" s="8">
        <f t="shared" si="180"/>
        <v>43333</v>
      </c>
      <c r="D5335" s="7">
        <v>14</v>
      </c>
      <c r="E5335" s="7" t="str">
        <f t="shared" si="179"/>
        <v>S344333314</v>
      </c>
      <c r="F5335" s="5">
        <v>2022</v>
      </c>
      <c r="G5335" s="6">
        <v>160</v>
      </c>
      <c r="H5335" s="6" t="s">
        <v>5461</v>
      </c>
      <c r="I5335" s="6" t="s">
        <v>8964</v>
      </c>
      <c r="J5335" s="6" t="s">
        <v>1664</v>
      </c>
      <c r="K5335" s="196" t="s">
        <v>17</v>
      </c>
      <c r="L5335" s="6">
        <v>28</v>
      </c>
      <c r="M5335" s="196" t="s">
        <v>2076</v>
      </c>
      <c r="N5335" s="6" t="s">
        <v>1666</v>
      </c>
      <c r="O5335" s="197" t="s">
        <v>871</v>
      </c>
    </row>
    <row r="5336" spans="1:15" ht="16.5" thickTop="1" thickBot="1">
      <c r="A5336" s="7">
        <v>2018</v>
      </c>
      <c r="B5336" s="7" t="s">
        <v>32</v>
      </c>
      <c r="C5336" s="8">
        <f t="shared" si="180"/>
        <v>43333</v>
      </c>
      <c r="D5336" s="7">
        <v>15</v>
      </c>
      <c r="E5336" s="7" t="str">
        <f t="shared" si="179"/>
        <v>S344333315</v>
      </c>
      <c r="F5336" s="1" t="s">
        <v>15</v>
      </c>
    </row>
    <row r="5337" spans="1:15" ht="16.5" thickTop="1" thickBot="1">
      <c r="A5337" s="7">
        <v>2018</v>
      </c>
      <c r="B5337" s="7" t="s">
        <v>32</v>
      </c>
      <c r="C5337" s="8">
        <f t="shared" si="180"/>
        <v>43333</v>
      </c>
      <c r="D5337" s="7">
        <v>16</v>
      </c>
      <c r="E5337" s="7" t="str">
        <f t="shared" si="179"/>
        <v>S344333316</v>
      </c>
      <c r="F5337" s="338" t="s">
        <v>1</v>
      </c>
      <c r="G5337" s="341" t="s">
        <v>2</v>
      </c>
      <c r="H5337" s="342"/>
      <c r="I5337" s="342"/>
      <c r="J5337" s="343"/>
      <c r="K5337" s="344" t="s">
        <v>3</v>
      </c>
      <c r="L5337" s="343"/>
      <c r="M5337" s="344" t="s">
        <v>144</v>
      </c>
      <c r="N5337" s="342"/>
      <c r="O5337" s="342"/>
    </row>
    <row r="5338" spans="1:15" ht="18" customHeight="1" thickBot="1">
      <c r="A5338" s="7">
        <v>2018</v>
      </c>
      <c r="B5338" s="7" t="s">
        <v>32</v>
      </c>
      <c r="C5338" s="8">
        <f t="shared" si="180"/>
        <v>43333</v>
      </c>
      <c r="D5338" s="7">
        <v>17</v>
      </c>
      <c r="E5338" s="7" t="str">
        <f>B5338&amp;C5338&amp;D5338</f>
        <v>S344333317</v>
      </c>
      <c r="F5338" s="339"/>
      <c r="G5338" s="345" t="s">
        <v>5</v>
      </c>
      <c r="H5338" s="347" t="s">
        <v>145</v>
      </c>
      <c r="I5338" s="348"/>
      <c r="J5338" s="349"/>
      <c r="K5338" s="350" t="s">
        <v>6</v>
      </c>
      <c r="L5338" s="352" t="s">
        <v>7</v>
      </c>
      <c r="M5338" s="350" t="s">
        <v>8</v>
      </c>
      <c r="N5338" s="354" t="s">
        <v>146</v>
      </c>
      <c r="O5338" s="356" t="s">
        <v>147</v>
      </c>
    </row>
    <row r="5339" spans="1:15" ht="15.75" thickBot="1">
      <c r="A5339" s="7">
        <v>2018</v>
      </c>
      <c r="B5339" s="7" t="s">
        <v>32</v>
      </c>
      <c r="C5339" s="8">
        <f t="shared" si="180"/>
        <v>43333</v>
      </c>
      <c r="D5339" s="7">
        <v>18</v>
      </c>
      <c r="E5339" s="7" t="str">
        <f t="shared" si="179"/>
        <v>S344333318</v>
      </c>
      <c r="F5339" s="340"/>
      <c r="G5339" s="346"/>
      <c r="H5339" s="191" t="s">
        <v>9</v>
      </c>
      <c r="I5339" s="192" t="s">
        <v>18</v>
      </c>
      <c r="J5339" s="193" t="s">
        <v>11</v>
      </c>
      <c r="K5339" s="351"/>
      <c r="L5339" s="353"/>
      <c r="M5339" s="351"/>
      <c r="N5339" s="355"/>
      <c r="O5339" s="357"/>
    </row>
    <row r="5340" spans="1:15">
      <c r="A5340" s="7">
        <v>2018</v>
      </c>
      <c r="B5340" s="7" t="s">
        <v>32</v>
      </c>
      <c r="C5340" s="8">
        <f t="shared" si="180"/>
        <v>43333</v>
      </c>
      <c r="D5340" s="7">
        <v>19</v>
      </c>
      <c r="E5340" s="7" t="str">
        <f t="shared" si="179"/>
        <v>S344333319</v>
      </c>
      <c r="F5340" s="3" t="s">
        <v>16</v>
      </c>
      <c r="G5340" s="2">
        <v>15</v>
      </c>
      <c r="H5340" s="2" t="s">
        <v>8965</v>
      </c>
      <c r="I5340" s="2" t="s">
        <v>8966</v>
      </c>
      <c r="J5340" s="2" t="s">
        <v>1064</v>
      </c>
      <c r="K5340" s="194" t="s">
        <v>17</v>
      </c>
      <c r="L5340" s="2">
        <v>54</v>
      </c>
      <c r="M5340" s="194">
        <v>25</v>
      </c>
      <c r="N5340" s="2">
        <v>45</v>
      </c>
      <c r="O5340" s="195">
        <v>30</v>
      </c>
    </row>
    <row r="5341" spans="1:15">
      <c r="A5341" s="7">
        <v>2018</v>
      </c>
      <c r="B5341" s="7" t="s">
        <v>32</v>
      </c>
      <c r="C5341" s="8">
        <f t="shared" si="180"/>
        <v>43333</v>
      </c>
      <c r="D5341" s="7">
        <v>20</v>
      </c>
      <c r="E5341" s="7" t="str">
        <f t="shared" si="179"/>
        <v>S344333320</v>
      </c>
      <c r="F5341" s="4">
        <v>43313</v>
      </c>
      <c r="G5341" s="2">
        <v>510</v>
      </c>
      <c r="H5341" s="2" t="s">
        <v>8967</v>
      </c>
      <c r="I5341" s="2" t="s">
        <v>8968</v>
      </c>
      <c r="J5341" s="2" t="s">
        <v>1951</v>
      </c>
      <c r="K5341" s="194" t="s">
        <v>17</v>
      </c>
      <c r="L5341" s="2">
        <v>55</v>
      </c>
      <c r="M5341" s="194">
        <v>32</v>
      </c>
      <c r="N5341" s="2">
        <v>32</v>
      </c>
      <c r="O5341" s="195">
        <v>36</v>
      </c>
    </row>
    <row r="5342" spans="1:15">
      <c r="A5342" s="7">
        <v>2018</v>
      </c>
      <c r="B5342" s="7" t="s">
        <v>32</v>
      </c>
      <c r="C5342" s="8">
        <f t="shared" si="180"/>
        <v>43333</v>
      </c>
      <c r="D5342" s="7">
        <v>21</v>
      </c>
      <c r="E5342" s="7" t="str">
        <f t="shared" si="179"/>
        <v>S344333321</v>
      </c>
      <c r="F5342" s="4">
        <v>43344</v>
      </c>
      <c r="G5342" s="2">
        <v>480</v>
      </c>
      <c r="H5342" s="2" t="s">
        <v>8969</v>
      </c>
      <c r="I5342" s="2" t="s">
        <v>8970</v>
      </c>
      <c r="J5342" s="2" t="s">
        <v>1601</v>
      </c>
      <c r="K5342" s="194" t="s">
        <v>17</v>
      </c>
      <c r="L5342" s="2">
        <v>52</v>
      </c>
      <c r="M5342" s="194" t="s">
        <v>736</v>
      </c>
      <c r="N5342" s="2" t="s">
        <v>922</v>
      </c>
      <c r="O5342" s="195" t="s">
        <v>1501</v>
      </c>
    </row>
    <row r="5343" spans="1:15">
      <c r="A5343" s="7">
        <v>2018</v>
      </c>
      <c r="B5343" s="7" t="s">
        <v>32</v>
      </c>
      <c r="C5343" s="8">
        <f t="shared" si="180"/>
        <v>43333</v>
      </c>
      <c r="D5343" s="7">
        <v>22</v>
      </c>
      <c r="E5343" s="7" t="str">
        <f t="shared" si="179"/>
        <v>S344333322</v>
      </c>
      <c r="F5343" s="4">
        <v>43374</v>
      </c>
      <c r="G5343" s="2">
        <v>395</v>
      </c>
      <c r="H5343" s="2" t="s">
        <v>8971</v>
      </c>
      <c r="I5343" s="2" t="s">
        <v>8972</v>
      </c>
      <c r="J5343" s="2" t="s">
        <v>618</v>
      </c>
      <c r="K5343" s="194" t="s">
        <v>17</v>
      </c>
      <c r="L5343" s="2">
        <v>49</v>
      </c>
      <c r="M5343" s="194" t="s">
        <v>5480</v>
      </c>
      <c r="N5343" s="2" t="s">
        <v>518</v>
      </c>
      <c r="O5343" s="195" t="s">
        <v>518</v>
      </c>
    </row>
    <row r="5344" spans="1:15">
      <c r="A5344" s="7">
        <v>2018</v>
      </c>
      <c r="B5344" s="7" t="s">
        <v>32</v>
      </c>
      <c r="C5344" s="8">
        <f t="shared" si="180"/>
        <v>43333</v>
      </c>
      <c r="D5344" s="7">
        <v>23</v>
      </c>
      <c r="E5344" s="7" t="str">
        <f t="shared" si="179"/>
        <v>S344333323</v>
      </c>
      <c r="F5344" s="4">
        <v>43405</v>
      </c>
      <c r="G5344" s="2">
        <v>350</v>
      </c>
      <c r="H5344" s="2" t="s">
        <v>8973</v>
      </c>
      <c r="I5344" s="2" t="s">
        <v>8974</v>
      </c>
      <c r="J5344" s="2" t="s">
        <v>2714</v>
      </c>
      <c r="K5344" s="194" t="s">
        <v>17</v>
      </c>
      <c r="L5344" s="2">
        <v>46</v>
      </c>
      <c r="M5344" s="194" t="s">
        <v>1844</v>
      </c>
      <c r="N5344" s="2">
        <v>0</v>
      </c>
      <c r="O5344" s="195" t="s">
        <v>519</v>
      </c>
    </row>
    <row r="5345" spans="1:15">
      <c r="A5345" s="7">
        <v>2018</v>
      </c>
      <c r="B5345" s="7" t="s">
        <v>32</v>
      </c>
      <c r="C5345" s="8">
        <f t="shared" si="180"/>
        <v>43333</v>
      </c>
      <c r="D5345" s="7">
        <v>24</v>
      </c>
      <c r="E5345" s="7" t="str">
        <f t="shared" si="179"/>
        <v>S344333324</v>
      </c>
      <c r="F5345" s="3" t="s">
        <v>151</v>
      </c>
      <c r="G5345" s="2">
        <v>270</v>
      </c>
      <c r="H5345" s="2" t="s">
        <v>8975</v>
      </c>
      <c r="I5345" s="2" t="s">
        <v>8976</v>
      </c>
      <c r="J5345" s="2" t="s">
        <v>1769</v>
      </c>
      <c r="K5345" s="194" t="s">
        <v>17</v>
      </c>
      <c r="L5345" s="2">
        <v>45</v>
      </c>
      <c r="M5345" s="194" t="s">
        <v>2951</v>
      </c>
      <c r="N5345" s="2">
        <v>0</v>
      </c>
      <c r="O5345" s="195" t="s">
        <v>800</v>
      </c>
    </row>
    <row r="5346" spans="1:15">
      <c r="A5346" s="7">
        <v>2018</v>
      </c>
      <c r="B5346" s="7" t="s">
        <v>32</v>
      </c>
      <c r="C5346" s="8">
        <f t="shared" si="180"/>
        <v>43333</v>
      </c>
      <c r="D5346" s="7">
        <v>25</v>
      </c>
      <c r="E5346" s="7" t="str">
        <f t="shared" si="179"/>
        <v>S344333325</v>
      </c>
      <c r="F5346" s="3">
        <v>2019</v>
      </c>
      <c r="G5346" s="2">
        <v>275</v>
      </c>
      <c r="H5346" s="2">
        <v>271</v>
      </c>
      <c r="I5346" s="2" t="s">
        <v>8977</v>
      </c>
      <c r="J5346" s="2" t="s">
        <v>810</v>
      </c>
      <c r="K5346" s="194" t="s">
        <v>17</v>
      </c>
      <c r="L5346" s="2">
        <v>39</v>
      </c>
      <c r="M5346" s="194" t="s">
        <v>507</v>
      </c>
      <c r="N5346" s="2" t="s">
        <v>1229</v>
      </c>
      <c r="O5346" s="195" t="s">
        <v>423</v>
      </c>
    </row>
    <row r="5347" spans="1:15">
      <c r="A5347" s="7">
        <v>2018</v>
      </c>
      <c r="B5347" s="7" t="s">
        <v>32</v>
      </c>
      <c r="C5347" s="8">
        <f t="shared" si="180"/>
        <v>43333</v>
      </c>
      <c r="D5347" s="7">
        <v>26</v>
      </c>
      <c r="E5347" s="7" t="str">
        <f t="shared" si="179"/>
        <v>S344333326</v>
      </c>
      <c r="F5347" s="3">
        <v>2020</v>
      </c>
      <c r="G5347" s="2">
        <v>250</v>
      </c>
      <c r="H5347" s="2" t="s">
        <v>8978</v>
      </c>
      <c r="I5347" s="2" t="s">
        <v>8979</v>
      </c>
      <c r="J5347" s="2" t="s">
        <v>3338</v>
      </c>
      <c r="K5347" s="194" t="s">
        <v>17</v>
      </c>
      <c r="L5347" s="2">
        <v>33</v>
      </c>
      <c r="M5347" s="194" t="s">
        <v>626</v>
      </c>
      <c r="N5347" s="2" t="s">
        <v>704</v>
      </c>
      <c r="O5347" s="195" t="s">
        <v>585</v>
      </c>
    </row>
    <row r="5348" spans="1:15">
      <c r="A5348" s="7">
        <v>2018</v>
      </c>
      <c r="B5348" s="7" t="s">
        <v>32</v>
      </c>
      <c r="C5348" s="8">
        <f t="shared" si="180"/>
        <v>43333</v>
      </c>
      <c r="D5348" s="7">
        <v>27</v>
      </c>
      <c r="E5348" s="7" t="str">
        <f t="shared" si="179"/>
        <v>S344333327</v>
      </c>
      <c r="F5348" s="3">
        <v>2021</v>
      </c>
      <c r="G5348" s="2">
        <v>220</v>
      </c>
      <c r="H5348" s="2" t="s">
        <v>7506</v>
      </c>
      <c r="I5348" s="2" t="s">
        <v>8980</v>
      </c>
      <c r="J5348" s="2" t="s">
        <v>1637</v>
      </c>
      <c r="K5348" s="194" t="s">
        <v>17</v>
      </c>
      <c r="L5348" s="2">
        <v>31</v>
      </c>
      <c r="M5348" s="194" t="s">
        <v>301</v>
      </c>
      <c r="N5348" s="2" t="s">
        <v>1795</v>
      </c>
      <c r="O5348" s="195" t="s">
        <v>1229</v>
      </c>
    </row>
    <row r="5349" spans="1:15" ht="15.75" thickBot="1">
      <c r="A5349" s="7">
        <v>2018</v>
      </c>
      <c r="B5349" s="7" t="s">
        <v>32</v>
      </c>
      <c r="C5349" s="8">
        <f t="shared" si="180"/>
        <v>43333</v>
      </c>
      <c r="D5349" s="7">
        <v>28</v>
      </c>
      <c r="E5349" s="7" t="str">
        <f t="shared" si="179"/>
        <v>S344333328</v>
      </c>
      <c r="F5349" s="5">
        <v>2022</v>
      </c>
      <c r="G5349" s="6">
        <v>205</v>
      </c>
      <c r="H5349" s="6" t="s">
        <v>8981</v>
      </c>
      <c r="I5349" s="6" t="s">
        <v>7688</v>
      </c>
      <c r="J5349" s="6" t="s">
        <v>735</v>
      </c>
      <c r="K5349" s="196" t="s">
        <v>17</v>
      </c>
      <c r="L5349" s="6">
        <v>27</v>
      </c>
      <c r="M5349" s="196" t="s">
        <v>301</v>
      </c>
      <c r="N5349" s="6" t="s">
        <v>768</v>
      </c>
      <c r="O5349" s="197" t="s">
        <v>1418</v>
      </c>
    </row>
    <row r="5350" spans="1:15" ht="16.5" thickTop="1" thickBot="1">
      <c r="A5350" s="7">
        <v>2018</v>
      </c>
      <c r="B5350" s="7" t="s">
        <v>31</v>
      </c>
      <c r="C5350" s="8">
        <f>7+C5349</f>
        <v>43340</v>
      </c>
      <c r="D5350" s="7">
        <v>1</v>
      </c>
      <c r="E5350" s="7" t="str">
        <f t="shared" ref="E5350:E5365" si="181">B5350&amp;C5350&amp;D5350</f>
        <v>S35433401</v>
      </c>
      <c r="F5350" s="1" t="s">
        <v>0</v>
      </c>
    </row>
    <row r="5351" spans="1:15" ht="16.5" customHeight="1" thickTop="1" thickBot="1">
      <c r="A5351" s="7">
        <v>2018</v>
      </c>
      <c r="B5351" s="7" t="s">
        <v>31</v>
      </c>
      <c r="C5351" s="8">
        <f>+C5350</f>
        <v>43340</v>
      </c>
      <c r="D5351" s="7">
        <v>2</v>
      </c>
      <c r="E5351" s="7" t="str">
        <f t="shared" si="181"/>
        <v>S35433402</v>
      </c>
      <c r="F5351" s="338" t="s">
        <v>1</v>
      </c>
      <c r="G5351" s="341" t="s">
        <v>2</v>
      </c>
      <c r="H5351" s="342"/>
      <c r="I5351" s="342"/>
      <c r="J5351" s="343"/>
      <c r="K5351" s="344" t="s">
        <v>3</v>
      </c>
      <c r="L5351" s="343"/>
      <c r="M5351" s="344" t="s">
        <v>144</v>
      </c>
      <c r="N5351" s="342"/>
      <c r="O5351" s="342"/>
    </row>
    <row r="5352" spans="1:15" ht="18" customHeight="1" thickBot="1">
      <c r="A5352" s="7">
        <v>2018</v>
      </c>
      <c r="B5352" s="7" t="s">
        <v>31</v>
      </c>
      <c r="C5352" s="8">
        <f t="shared" ref="C5352:C5377" si="182">+C5351</f>
        <v>43340</v>
      </c>
      <c r="D5352" s="7">
        <v>3</v>
      </c>
      <c r="E5352" s="7" t="str">
        <f t="shared" si="181"/>
        <v>S35433403</v>
      </c>
      <c r="F5352" s="339"/>
      <c r="G5352" s="345" t="s">
        <v>5</v>
      </c>
      <c r="H5352" s="347" t="s">
        <v>145</v>
      </c>
      <c r="I5352" s="348"/>
      <c r="J5352" s="349"/>
      <c r="K5352" s="350" t="s">
        <v>6</v>
      </c>
      <c r="L5352" s="352" t="s">
        <v>7</v>
      </c>
      <c r="M5352" s="350" t="s">
        <v>8</v>
      </c>
      <c r="N5352" s="354" t="s">
        <v>146</v>
      </c>
      <c r="O5352" s="356" t="s">
        <v>147</v>
      </c>
    </row>
    <row r="5353" spans="1:15" ht="15.75" thickBot="1">
      <c r="A5353" s="7">
        <v>2018</v>
      </c>
      <c r="B5353" s="7" t="s">
        <v>31</v>
      </c>
      <c r="C5353" s="8">
        <f t="shared" si="182"/>
        <v>43340</v>
      </c>
      <c r="D5353" s="7">
        <v>4</v>
      </c>
      <c r="E5353" s="7" t="str">
        <f t="shared" si="181"/>
        <v>S35433404</v>
      </c>
      <c r="F5353" s="340"/>
      <c r="G5353" s="346"/>
      <c r="H5353" s="191" t="s">
        <v>9</v>
      </c>
      <c r="I5353" s="192" t="s">
        <v>18</v>
      </c>
      <c r="J5353" s="193" t="s">
        <v>11</v>
      </c>
      <c r="K5353" s="351"/>
      <c r="L5353" s="353"/>
      <c r="M5353" s="351"/>
      <c r="N5353" s="355"/>
      <c r="O5353" s="357"/>
    </row>
    <row r="5354" spans="1:15">
      <c r="A5354" s="7">
        <v>2018</v>
      </c>
      <c r="B5354" s="7" t="s">
        <v>31</v>
      </c>
      <c r="C5354" s="8">
        <f t="shared" si="182"/>
        <v>43340</v>
      </c>
      <c r="D5354" s="7">
        <v>5</v>
      </c>
      <c r="E5354" s="7" t="str">
        <f t="shared" si="181"/>
        <v>S35433405</v>
      </c>
      <c r="F5354" s="3" t="s">
        <v>12</v>
      </c>
      <c r="G5354" s="2" t="s">
        <v>8982</v>
      </c>
      <c r="H5354" s="2" t="s">
        <v>8982</v>
      </c>
      <c r="I5354" s="2" t="s">
        <v>8983</v>
      </c>
      <c r="J5354" s="2" t="s">
        <v>1504</v>
      </c>
      <c r="K5354" s="194" t="s">
        <v>13</v>
      </c>
      <c r="L5354" s="2">
        <v>59</v>
      </c>
      <c r="M5354" s="194" t="s">
        <v>580</v>
      </c>
      <c r="N5354" s="2" t="s">
        <v>1198</v>
      </c>
      <c r="O5354" s="195" t="s">
        <v>1198</v>
      </c>
    </row>
    <row r="5355" spans="1:15">
      <c r="A5355" s="7">
        <v>2018</v>
      </c>
      <c r="B5355" s="7" t="s">
        <v>31</v>
      </c>
      <c r="C5355" s="8">
        <f t="shared" si="182"/>
        <v>43340</v>
      </c>
      <c r="D5355" s="7">
        <v>6</v>
      </c>
      <c r="E5355" s="7" t="str">
        <f t="shared" si="181"/>
        <v>S35433406</v>
      </c>
      <c r="F5355" s="4">
        <v>43313</v>
      </c>
      <c r="G5355" s="2" t="s">
        <v>8984</v>
      </c>
      <c r="H5355" s="2" t="s">
        <v>8984</v>
      </c>
      <c r="I5355" s="2" t="s">
        <v>8984</v>
      </c>
      <c r="J5355" s="2" t="s">
        <v>4045</v>
      </c>
      <c r="K5355" s="194" t="s">
        <v>13</v>
      </c>
      <c r="L5355" s="2">
        <v>58</v>
      </c>
      <c r="M5355" s="194" t="s">
        <v>1795</v>
      </c>
      <c r="N5355" s="2" t="s">
        <v>596</v>
      </c>
      <c r="O5355" s="195">
        <v>25</v>
      </c>
    </row>
    <row r="5356" spans="1:15">
      <c r="A5356" s="7">
        <v>2018</v>
      </c>
      <c r="B5356" s="7" t="s">
        <v>31</v>
      </c>
      <c r="C5356" s="8">
        <f t="shared" si="182"/>
        <v>43340</v>
      </c>
      <c r="D5356" s="7">
        <v>7</v>
      </c>
      <c r="E5356" s="7" t="str">
        <f t="shared" si="181"/>
        <v>S35433407</v>
      </c>
      <c r="F5356" s="4">
        <v>43344</v>
      </c>
      <c r="G5356" s="2" t="s">
        <v>8985</v>
      </c>
      <c r="H5356" s="2" t="s">
        <v>8985</v>
      </c>
      <c r="I5356" s="2" t="s">
        <v>8986</v>
      </c>
      <c r="J5356" s="2" t="s">
        <v>786</v>
      </c>
      <c r="K5356" s="194" t="s">
        <v>13</v>
      </c>
      <c r="L5356" s="2">
        <v>57</v>
      </c>
      <c r="M5356" s="194" t="s">
        <v>1023</v>
      </c>
      <c r="N5356" s="2">
        <v>0</v>
      </c>
      <c r="O5356" s="195" t="s">
        <v>6312</v>
      </c>
    </row>
    <row r="5357" spans="1:15">
      <c r="A5357" s="7">
        <v>2018</v>
      </c>
      <c r="B5357" s="7" t="s">
        <v>31</v>
      </c>
      <c r="C5357" s="8">
        <f t="shared" si="182"/>
        <v>43340</v>
      </c>
      <c r="D5357" s="7">
        <v>8</v>
      </c>
      <c r="E5357" s="7" t="str">
        <f t="shared" si="181"/>
        <v>S35433408</v>
      </c>
      <c r="F5357" s="4">
        <v>43374</v>
      </c>
      <c r="G5357" s="2" t="s">
        <v>8987</v>
      </c>
      <c r="H5357" s="2" t="s">
        <v>8987</v>
      </c>
      <c r="I5357" s="2" t="s">
        <v>8988</v>
      </c>
      <c r="J5357" s="2" t="s">
        <v>277</v>
      </c>
      <c r="K5357" s="194" t="s">
        <v>13</v>
      </c>
      <c r="L5357" s="2">
        <v>61</v>
      </c>
      <c r="M5357" s="194">
        <v>4</v>
      </c>
      <c r="N5357" s="2">
        <v>0</v>
      </c>
      <c r="O5357" s="195">
        <v>96</v>
      </c>
    </row>
    <row r="5358" spans="1:15">
      <c r="A5358" s="7">
        <v>2018</v>
      </c>
      <c r="B5358" s="7" t="s">
        <v>31</v>
      </c>
      <c r="C5358" s="8">
        <f t="shared" si="182"/>
        <v>43340</v>
      </c>
      <c r="D5358" s="7">
        <v>9</v>
      </c>
      <c r="E5358" s="7" t="str">
        <f t="shared" si="181"/>
        <v>S35433409</v>
      </c>
      <c r="F5358" s="4">
        <v>43405</v>
      </c>
      <c r="G5358" s="2" t="s">
        <v>8989</v>
      </c>
      <c r="H5358" s="2" t="s">
        <v>8989</v>
      </c>
      <c r="I5358" s="2" t="s">
        <v>8989</v>
      </c>
      <c r="J5358" s="2" t="s">
        <v>734</v>
      </c>
      <c r="K5358" s="194" t="s">
        <v>13</v>
      </c>
      <c r="L5358" s="2">
        <v>59</v>
      </c>
      <c r="M5358" s="194" t="s">
        <v>472</v>
      </c>
      <c r="N5358" s="2" t="s">
        <v>472</v>
      </c>
      <c r="O5358" s="195" t="s">
        <v>6288</v>
      </c>
    </row>
    <row r="5359" spans="1:15">
      <c r="A5359" s="7">
        <v>2018</v>
      </c>
      <c r="B5359" s="7" t="s">
        <v>31</v>
      </c>
      <c r="C5359" s="8">
        <f t="shared" si="182"/>
        <v>43340</v>
      </c>
      <c r="D5359" s="7">
        <v>10</v>
      </c>
      <c r="E5359" s="7" t="str">
        <f t="shared" si="181"/>
        <v>S354334010</v>
      </c>
      <c r="F5359" s="3" t="s">
        <v>151</v>
      </c>
      <c r="G5359" s="2" t="s">
        <v>8990</v>
      </c>
      <c r="H5359" s="2" t="s">
        <v>8990</v>
      </c>
      <c r="I5359" s="2" t="s">
        <v>8145</v>
      </c>
      <c r="J5359" s="2" t="s">
        <v>481</v>
      </c>
      <c r="K5359" s="194" t="s">
        <v>13</v>
      </c>
      <c r="L5359" s="2">
        <v>56</v>
      </c>
      <c r="M5359" s="194" t="s">
        <v>671</v>
      </c>
      <c r="N5359" s="2" t="s">
        <v>1023</v>
      </c>
      <c r="O5359" s="195" t="s">
        <v>314</v>
      </c>
    </row>
    <row r="5360" spans="1:15">
      <c r="A5360" s="7">
        <v>2018</v>
      </c>
      <c r="B5360" s="7" t="s">
        <v>31</v>
      </c>
      <c r="C5360" s="8">
        <f t="shared" si="182"/>
        <v>43340</v>
      </c>
      <c r="D5360" s="7">
        <v>11</v>
      </c>
      <c r="E5360" s="7" t="str">
        <f t="shared" si="181"/>
        <v>S354334011</v>
      </c>
      <c r="F5360" s="3">
        <v>2019</v>
      </c>
      <c r="G5360" s="2" t="s">
        <v>8991</v>
      </c>
      <c r="H5360" s="2" t="s">
        <v>8991</v>
      </c>
      <c r="I5360" s="2" t="s">
        <v>8992</v>
      </c>
      <c r="J5360" s="2" t="s">
        <v>4141</v>
      </c>
      <c r="K5360" s="194" t="s">
        <v>13</v>
      </c>
      <c r="L5360" s="2">
        <v>45</v>
      </c>
      <c r="M5360" s="194">
        <v>50</v>
      </c>
      <c r="N5360" s="2" t="s">
        <v>1139</v>
      </c>
      <c r="O5360" s="195" t="s">
        <v>1138</v>
      </c>
    </row>
    <row r="5361" spans="1:15">
      <c r="A5361" s="7">
        <v>2018</v>
      </c>
      <c r="B5361" s="7" t="s">
        <v>31</v>
      </c>
      <c r="C5361" s="8">
        <f t="shared" si="182"/>
        <v>43340</v>
      </c>
      <c r="D5361" s="7">
        <v>12</v>
      </c>
      <c r="E5361" s="7" t="str">
        <f t="shared" si="181"/>
        <v>S354334012</v>
      </c>
      <c r="F5361" s="3">
        <v>2020</v>
      </c>
      <c r="G5361" s="2" t="s">
        <v>1890</v>
      </c>
      <c r="H5361" s="2" t="s">
        <v>1890</v>
      </c>
      <c r="I5361" s="2" t="s">
        <v>8993</v>
      </c>
      <c r="J5361" s="2" t="s">
        <v>2664</v>
      </c>
      <c r="K5361" s="194" t="s">
        <v>13</v>
      </c>
      <c r="L5361" s="2">
        <v>37</v>
      </c>
      <c r="M5361" s="194" t="s">
        <v>1684</v>
      </c>
      <c r="N5361" s="2" t="s">
        <v>632</v>
      </c>
      <c r="O5361" s="195">
        <v>25</v>
      </c>
    </row>
    <row r="5362" spans="1:15">
      <c r="A5362" s="7">
        <v>2018</v>
      </c>
      <c r="B5362" s="7" t="s">
        <v>31</v>
      </c>
      <c r="C5362" s="8">
        <f t="shared" si="182"/>
        <v>43340</v>
      </c>
      <c r="D5362" s="7">
        <v>13</v>
      </c>
      <c r="E5362" s="7" t="str">
        <f t="shared" si="181"/>
        <v>S354334013</v>
      </c>
      <c r="F5362" s="3">
        <v>2021</v>
      </c>
      <c r="G5362" s="2" t="s">
        <v>2962</v>
      </c>
      <c r="H5362" s="2" t="s">
        <v>2962</v>
      </c>
      <c r="I5362" s="2" t="s">
        <v>8994</v>
      </c>
      <c r="J5362" s="2" t="s">
        <v>3257</v>
      </c>
      <c r="K5362" s="194" t="s">
        <v>13</v>
      </c>
      <c r="L5362" s="2">
        <v>32</v>
      </c>
      <c r="M5362" s="194" t="s">
        <v>819</v>
      </c>
      <c r="N5362" s="2" t="s">
        <v>1952</v>
      </c>
      <c r="O5362" s="195" t="s">
        <v>1138</v>
      </c>
    </row>
    <row r="5363" spans="1:15" ht="15.75" thickBot="1">
      <c r="A5363" s="7">
        <v>2018</v>
      </c>
      <c r="B5363" s="7" t="s">
        <v>31</v>
      </c>
      <c r="C5363" s="8">
        <f t="shared" si="182"/>
        <v>43340</v>
      </c>
      <c r="D5363" s="7">
        <v>14</v>
      </c>
      <c r="E5363" s="7" t="str">
        <f t="shared" si="181"/>
        <v>S354334014</v>
      </c>
      <c r="F5363" s="5">
        <v>2022</v>
      </c>
      <c r="G5363" s="6" t="s">
        <v>3499</v>
      </c>
      <c r="H5363" s="6" t="s">
        <v>3499</v>
      </c>
      <c r="I5363" s="6" t="s">
        <v>8664</v>
      </c>
      <c r="J5363" s="6" t="s">
        <v>2082</v>
      </c>
      <c r="K5363" s="196" t="s">
        <v>13</v>
      </c>
      <c r="L5363" s="6">
        <v>28</v>
      </c>
      <c r="M5363" s="196" t="s">
        <v>1667</v>
      </c>
      <c r="N5363" s="6" t="s">
        <v>1666</v>
      </c>
      <c r="O5363" s="197" t="s">
        <v>1665</v>
      </c>
    </row>
    <row r="5364" spans="1:15" ht="16.5" thickTop="1" thickBot="1">
      <c r="A5364" s="7">
        <v>2018</v>
      </c>
      <c r="B5364" s="7" t="s">
        <v>31</v>
      </c>
      <c r="C5364" s="8">
        <f t="shared" si="182"/>
        <v>43340</v>
      </c>
      <c r="D5364" s="7">
        <v>15</v>
      </c>
      <c r="E5364" s="7" t="str">
        <f t="shared" si="181"/>
        <v>S354334015</v>
      </c>
      <c r="F5364" s="1" t="s">
        <v>15</v>
      </c>
    </row>
    <row r="5365" spans="1:15" ht="16.5" customHeight="1" thickTop="1" thickBot="1">
      <c r="A5365" s="7">
        <v>2018</v>
      </c>
      <c r="B5365" s="7" t="s">
        <v>31</v>
      </c>
      <c r="C5365" s="8">
        <f t="shared" si="182"/>
        <v>43340</v>
      </c>
      <c r="D5365" s="7">
        <v>16</v>
      </c>
      <c r="E5365" s="7" t="str">
        <f t="shared" si="181"/>
        <v>S354334016</v>
      </c>
      <c r="F5365" s="338" t="s">
        <v>1</v>
      </c>
      <c r="G5365" s="341" t="s">
        <v>2</v>
      </c>
      <c r="H5365" s="342"/>
      <c r="I5365" s="342"/>
      <c r="J5365" s="343"/>
      <c r="K5365" s="344" t="s">
        <v>3</v>
      </c>
      <c r="L5365" s="343"/>
      <c r="M5365" s="344" t="s">
        <v>144</v>
      </c>
      <c r="N5365" s="342"/>
      <c r="O5365" s="342"/>
    </row>
    <row r="5366" spans="1:15" ht="18" customHeight="1" thickBot="1">
      <c r="A5366" s="7">
        <v>2018</v>
      </c>
      <c r="B5366" s="7" t="s">
        <v>31</v>
      </c>
      <c r="C5366" s="8">
        <f t="shared" si="182"/>
        <v>43340</v>
      </c>
      <c r="D5366" s="7">
        <v>17</v>
      </c>
      <c r="E5366" s="7" t="str">
        <f>B5366&amp;C5366&amp;D5366</f>
        <v>S354334017</v>
      </c>
      <c r="F5366" s="339"/>
      <c r="G5366" s="345" t="s">
        <v>5</v>
      </c>
      <c r="H5366" s="347" t="s">
        <v>145</v>
      </c>
      <c r="I5366" s="348"/>
      <c r="J5366" s="349"/>
      <c r="K5366" s="350" t="s">
        <v>6</v>
      </c>
      <c r="L5366" s="352" t="s">
        <v>7</v>
      </c>
      <c r="M5366" s="350" t="s">
        <v>8</v>
      </c>
      <c r="N5366" s="354" t="s">
        <v>146</v>
      </c>
      <c r="O5366" s="356" t="s">
        <v>147</v>
      </c>
    </row>
    <row r="5367" spans="1:15" ht="15.75" thickBot="1">
      <c r="A5367" s="7">
        <v>2018</v>
      </c>
      <c r="B5367" s="7" t="s">
        <v>31</v>
      </c>
      <c r="C5367" s="8">
        <f t="shared" si="182"/>
        <v>43340</v>
      </c>
      <c r="D5367" s="7">
        <v>18</v>
      </c>
      <c r="E5367" s="7" t="str">
        <f t="shared" ref="E5367:E5393" si="183">B5367&amp;C5367&amp;D5367</f>
        <v>S354334018</v>
      </c>
      <c r="F5367" s="340"/>
      <c r="G5367" s="346"/>
      <c r="H5367" s="191" t="s">
        <v>9</v>
      </c>
      <c r="I5367" s="192" t="s">
        <v>18</v>
      </c>
      <c r="J5367" s="193" t="s">
        <v>11</v>
      </c>
      <c r="K5367" s="351"/>
      <c r="L5367" s="353"/>
      <c r="M5367" s="351"/>
      <c r="N5367" s="355"/>
      <c r="O5367" s="357"/>
    </row>
    <row r="5368" spans="1:15">
      <c r="A5368" s="7">
        <v>2018</v>
      </c>
      <c r="B5368" s="7" t="s">
        <v>31</v>
      </c>
      <c r="C5368" s="8">
        <f t="shared" si="182"/>
        <v>43340</v>
      </c>
      <c r="D5368" s="7">
        <v>19</v>
      </c>
      <c r="E5368" s="7" t="str">
        <f t="shared" si="183"/>
        <v>S354334019</v>
      </c>
      <c r="F5368" s="3" t="s">
        <v>16</v>
      </c>
      <c r="G5368" s="2" t="s">
        <v>8995</v>
      </c>
      <c r="H5368" s="2" t="s">
        <v>8995</v>
      </c>
      <c r="I5368" s="2" t="s">
        <v>8996</v>
      </c>
      <c r="J5368" s="2" t="s">
        <v>925</v>
      </c>
      <c r="K5368" s="194" t="s">
        <v>13</v>
      </c>
      <c r="L5368" s="2">
        <v>56</v>
      </c>
      <c r="M5368" s="194">
        <v>25</v>
      </c>
      <c r="N5368" s="2">
        <v>45</v>
      </c>
      <c r="O5368" s="195">
        <v>30</v>
      </c>
    </row>
    <row r="5369" spans="1:15">
      <c r="A5369" s="7">
        <v>2018</v>
      </c>
      <c r="B5369" s="7" t="s">
        <v>31</v>
      </c>
      <c r="C5369" s="8">
        <f t="shared" si="182"/>
        <v>43340</v>
      </c>
      <c r="D5369" s="7">
        <v>20</v>
      </c>
      <c r="E5369" s="7" t="str">
        <f t="shared" si="183"/>
        <v>S354334020</v>
      </c>
      <c r="F5369" s="4">
        <v>43313</v>
      </c>
      <c r="G5369" s="2" t="s">
        <v>8997</v>
      </c>
      <c r="H5369" s="2" t="s">
        <v>8997</v>
      </c>
      <c r="I5369" s="2" t="s">
        <v>8998</v>
      </c>
      <c r="J5369" s="2" t="s">
        <v>1073</v>
      </c>
      <c r="K5369" s="194" t="s">
        <v>13</v>
      </c>
      <c r="L5369" s="2">
        <v>55</v>
      </c>
      <c r="M5369" s="194" t="s">
        <v>1181</v>
      </c>
      <c r="N5369" s="2" t="s">
        <v>626</v>
      </c>
      <c r="O5369" s="195" t="s">
        <v>1181</v>
      </c>
    </row>
    <row r="5370" spans="1:15">
      <c r="A5370" s="7">
        <v>2018</v>
      </c>
      <c r="B5370" s="7" t="s">
        <v>31</v>
      </c>
      <c r="C5370" s="8">
        <f t="shared" si="182"/>
        <v>43340</v>
      </c>
      <c r="D5370" s="7">
        <v>21</v>
      </c>
      <c r="E5370" s="7" t="str">
        <f t="shared" si="183"/>
        <v>S354334021</v>
      </c>
      <c r="F5370" s="4">
        <v>43344</v>
      </c>
      <c r="G5370" s="2" t="s">
        <v>8999</v>
      </c>
      <c r="H5370" s="2" t="s">
        <v>8999</v>
      </c>
      <c r="I5370" s="2" t="s">
        <v>9000</v>
      </c>
      <c r="J5370" s="2" t="s">
        <v>4113</v>
      </c>
      <c r="K5370" s="194" t="s">
        <v>13</v>
      </c>
      <c r="L5370" s="2">
        <v>53</v>
      </c>
      <c r="M5370" s="194" t="s">
        <v>506</v>
      </c>
      <c r="N5370" s="2" t="s">
        <v>512</v>
      </c>
      <c r="O5370" s="195" t="s">
        <v>520</v>
      </c>
    </row>
    <row r="5371" spans="1:15">
      <c r="A5371" s="7">
        <v>2018</v>
      </c>
      <c r="B5371" s="7" t="s">
        <v>31</v>
      </c>
      <c r="C5371" s="8">
        <f t="shared" si="182"/>
        <v>43340</v>
      </c>
      <c r="D5371" s="7">
        <v>22</v>
      </c>
      <c r="E5371" s="7" t="str">
        <f t="shared" si="183"/>
        <v>S354334022</v>
      </c>
      <c r="F5371" s="4">
        <v>43374</v>
      </c>
      <c r="G5371" s="2" t="s">
        <v>9001</v>
      </c>
      <c r="H5371" s="2" t="s">
        <v>9001</v>
      </c>
      <c r="I5371" s="2" t="s">
        <v>9002</v>
      </c>
      <c r="J5371" s="2" t="s">
        <v>2011</v>
      </c>
      <c r="K5371" s="194" t="s">
        <v>13</v>
      </c>
      <c r="L5371" s="2">
        <v>52</v>
      </c>
      <c r="M5371" s="194" t="s">
        <v>423</v>
      </c>
      <c r="N5371" s="2" t="s">
        <v>800</v>
      </c>
      <c r="O5371" s="195" t="s">
        <v>801</v>
      </c>
    </row>
    <row r="5372" spans="1:15">
      <c r="A5372" s="7">
        <v>2018</v>
      </c>
      <c r="B5372" s="7" t="s">
        <v>31</v>
      </c>
      <c r="C5372" s="8">
        <f t="shared" si="182"/>
        <v>43340</v>
      </c>
      <c r="D5372" s="7">
        <v>23</v>
      </c>
      <c r="E5372" s="7" t="str">
        <f t="shared" si="183"/>
        <v>S354334023</v>
      </c>
      <c r="F5372" s="4">
        <v>43405</v>
      </c>
      <c r="G5372" s="2" t="s">
        <v>9003</v>
      </c>
      <c r="H5372" s="2" t="s">
        <v>9003</v>
      </c>
      <c r="I5372" s="2" t="s">
        <v>2005</v>
      </c>
      <c r="J5372" s="2" t="s">
        <v>2318</v>
      </c>
      <c r="K5372" s="194" t="s">
        <v>13</v>
      </c>
      <c r="L5372" s="2">
        <v>50</v>
      </c>
      <c r="M5372" s="194" t="s">
        <v>423</v>
      </c>
      <c r="N5372" s="2" t="s">
        <v>343</v>
      </c>
      <c r="O5372" s="195" t="s">
        <v>332</v>
      </c>
    </row>
    <row r="5373" spans="1:15">
      <c r="A5373" s="7">
        <v>2018</v>
      </c>
      <c r="B5373" s="7" t="s">
        <v>31</v>
      </c>
      <c r="C5373" s="8">
        <f t="shared" si="182"/>
        <v>43340</v>
      </c>
      <c r="D5373" s="7">
        <v>24</v>
      </c>
      <c r="E5373" s="7" t="str">
        <f t="shared" si="183"/>
        <v>S354334024</v>
      </c>
      <c r="F5373" s="3" t="s">
        <v>151</v>
      </c>
      <c r="G5373" s="2" t="s">
        <v>9004</v>
      </c>
      <c r="H5373" s="2" t="s">
        <v>9004</v>
      </c>
      <c r="I5373" s="2" t="s">
        <v>9005</v>
      </c>
      <c r="J5373" s="2" t="s">
        <v>5451</v>
      </c>
      <c r="K5373" s="194" t="s">
        <v>13</v>
      </c>
      <c r="L5373" s="2">
        <v>48</v>
      </c>
      <c r="M5373" s="194">
        <v>28</v>
      </c>
      <c r="N5373" s="2">
        <v>4</v>
      </c>
      <c r="O5373" s="195">
        <v>68</v>
      </c>
    </row>
    <row r="5374" spans="1:15">
      <c r="A5374" s="7">
        <v>2018</v>
      </c>
      <c r="B5374" s="7" t="s">
        <v>31</v>
      </c>
      <c r="C5374" s="8">
        <f t="shared" si="182"/>
        <v>43340</v>
      </c>
      <c r="D5374" s="7">
        <v>25</v>
      </c>
      <c r="E5374" s="7" t="str">
        <f t="shared" si="183"/>
        <v>S354334025</v>
      </c>
      <c r="F5374" s="3">
        <v>2019</v>
      </c>
      <c r="G5374" s="2" t="s">
        <v>9006</v>
      </c>
      <c r="H5374" s="2" t="s">
        <v>9006</v>
      </c>
      <c r="I5374" s="2" t="s">
        <v>9007</v>
      </c>
      <c r="J5374" s="2" t="s">
        <v>1573</v>
      </c>
      <c r="K5374" s="194" t="s">
        <v>13</v>
      </c>
      <c r="L5374" s="2">
        <v>43</v>
      </c>
      <c r="M5374" s="194" t="s">
        <v>586</v>
      </c>
      <c r="N5374" s="2" t="s">
        <v>585</v>
      </c>
      <c r="O5374" s="195" t="s">
        <v>587</v>
      </c>
    </row>
    <row r="5375" spans="1:15">
      <c r="A5375" s="7">
        <v>2018</v>
      </c>
      <c r="B5375" s="7" t="s">
        <v>31</v>
      </c>
      <c r="C5375" s="8">
        <f t="shared" si="182"/>
        <v>43340</v>
      </c>
      <c r="D5375" s="7">
        <v>26</v>
      </c>
      <c r="E5375" s="7" t="str">
        <f t="shared" si="183"/>
        <v>S354334026</v>
      </c>
      <c r="F5375" s="3">
        <v>2020</v>
      </c>
      <c r="G5375" s="2" t="s">
        <v>7081</v>
      </c>
      <c r="H5375" s="2" t="s">
        <v>7081</v>
      </c>
      <c r="I5375" s="2" t="s">
        <v>9008</v>
      </c>
      <c r="J5375" s="2" t="s">
        <v>1095</v>
      </c>
      <c r="K5375" s="194" t="s">
        <v>13</v>
      </c>
      <c r="L5375" s="2">
        <v>33</v>
      </c>
      <c r="M5375" s="194" t="s">
        <v>1501</v>
      </c>
      <c r="N5375" s="2" t="s">
        <v>627</v>
      </c>
      <c r="O5375" s="195" t="s">
        <v>1501</v>
      </c>
    </row>
    <row r="5376" spans="1:15">
      <c r="A5376" s="7">
        <v>2018</v>
      </c>
      <c r="B5376" s="7" t="s">
        <v>31</v>
      </c>
      <c r="C5376" s="8">
        <f t="shared" si="182"/>
        <v>43340</v>
      </c>
      <c r="D5376" s="7">
        <v>27</v>
      </c>
      <c r="E5376" s="7" t="str">
        <f t="shared" si="183"/>
        <v>S354334027</v>
      </c>
      <c r="F5376" s="3">
        <v>2021</v>
      </c>
      <c r="G5376" s="2" t="s">
        <v>9009</v>
      </c>
      <c r="H5376" s="2" t="s">
        <v>9009</v>
      </c>
      <c r="I5376" s="2" t="s">
        <v>9010</v>
      </c>
      <c r="J5376" s="2" t="s">
        <v>454</v>
      </c>
      <c r="K5376" s="194" t="s">
        <v>13</v>
      </c>
      <c r="L5376" s="2">
        <v>29</v>
      </c>
      <c r="M5376" s="194" t="s">
        <v>400</v>
      </c>
      <c r="N5376" s="2" t="s">
        <v>730</v>
      </c>
      <c r="O5376" s="195" t="s">
        <v>400</v>
      </c>
    </row>
    <row r="5377" spans="1:15" ht="15.75" thickBot="1">
      <c r="A5377" s="7">
        <v>2018</v>
      </c>
      <c r="B5377" s="7" t="s">
        <v>31</v>
      </c>
      <c r="C5377" s="8">
        <f t="shared" si="182"/>
        <v>43340</v>
      </c>
      <c r="D5377" s="7">
        <v>28</v>
      </c>
      <c r="E5377" s="7" t="str">
        <f t="shared" si="183"/>
        <v>S354334028</v>
      </c>
      <c r="F5377" s="5">
        <v>2022</v>
      </c>
      <c r="G5377" s="6" t="s">
        <v>9011</v>
      </c>
      <c r="H5377" s="6" t="s">
        <v>9011</v>
      </c>
      <c r="I5377" s="6" t="s">
        <v>9012</v>
      </c>
      <c r="J5377" s="6" t="s">
        <v>753</v>
      </c>
      <c r="K5377" s="196" t="s">
        <v>13</v>
      </c>
      <c r="L5377" s="6">
        <v>25</v>
      </c>
      <c r="M5377" s="196" t="s">
        <v>626</v>
      </c>
      <c r="N5377" s="6" t="s">
        <v>626</v>
      </c>
      <c r="O5377" s="197" t="s">
        <v>587</v>
      </c>
    </row>
    <row r="5378" spans="1:15" ht="16.5" thickTop="1" thickBot="1">
      <c r="A5378" s="7">
        <v>2018</v>
      </c>
      <c r="B5378" s="7" t="s">
        <v>30</v>
      </c>
      <c r="C5378" s="8">
        <f>7+C5377</f>
        <v>43347</v>
      </c>
      <c r="D5378" s="7">
        <v>1</v>
      </c>
      <c r="E5378" s="7" t="str">
        <f t="shared" si="183"/>
        <v>S36433471</v>
      </c>
      <c r="F5378" s="1" t="s">
        <v>0</v>
      </c>
    </row>
    <row r="5379" spans="1:15" ht="16.5" thickTop="1" thickBot="1">
      <c r="A5379" s="7">
        <v>2018</v>
      </c>
      <c r="B5379" s="7" t="s">
        <v>30</v>
      </c>
      <c r="C5379" s="8">
        <f>+C5378</f>
        <v>43347</v>
      </c>
      <c r="D5379" s="7">
        <v>2</v>
      </c>
      <c r="E5379" s="7" t="str">
        <f t="shared" si="183"/>
        <v>S36433472</v>
      </c>
      <c r="F5379" s="338" t="s">
        <v>1</v>
      </c>
      <c r="G5379" s="341" t="s">
        <v>2</v>
      </c>
      <c r="H5379" s="342"/>
      <c r="I5379" s="342"/>
      <c r="J5379" s="343"/>
      <c r="K5379" s="344" t="s">
        <v>3</v>
      </c>
      <c r="L5379" s="343"/>
      <c r="M5379" s="344" t="s">
        <v>144</v>
      </c>
      <c r="N5379" s="342"/>
      <c r="O5379" s="342"/>
    </row>
    <row r="5380" spans="1:15" ht="18" customHeight="1" thickBot="1">
      <c r="A5380" s="7">
        <v>2018</v>
      </c>
      <c r="B5380" s="7" t="s">
        <v>30</v>
      </c>
      <c r="C5380" s="8">
        <f t="shared" ref="C5380:C5405" si="184">+C5379</f>
        <v>43347</v>
      </c>
      <c r="D5380" s="7">
        <v>3</v>
      </c>
      <c r="E5380" s="7" t="str">
        <f t="shared" si="183"/>
        <v>S36433473</v>
      </c>
      <c r="F5380" s="339"/>
      <c r="G5380" s="345" t="s">
        <v>5</v>
      </c>
      <c r="H5380" s="347" t="s">
        <v>145</v>
      </c>
      <c r="I5380" s="348"/>
      <c r="J5380" s="349"/>
      <c r="K5380" s="350" t="s">
        <v>6</v>
      </c>
      <c r="L5380" s="352" t="s">
        <v>7</v>
      </c>
      <c r="M5380" s="350" t="s">
        <v>8</v>
      </c>
      <c r="N5380" s="354" t="s">
        <v>146</v>
      </c>
      <c r="O5380" s="356" t="s">
        <v>147</v>
      </c>
    </row>
    <row r="5381" spans="1:15" ht="15.75" thickBot="1">
      <c r="A5381" s="7">
        <v>2018</v>
      </c>
      <c r="B5381" s="7" t="s">
        <v>30</v>
      </c>
      <c r="C5381" s="8">
        <f t="shared" si="184"/>
        <v>43347</v>
      </c>
      <c r="D5381" s="7">
        <v>4</v>
      </c>
      <c r="E5381" s="7" t="str">
        <f t="shared" si="183"/>
        <v>S36433474</v>
      </c>
      <c r="F5381" s="340"/>
      <c r="G5381" s="346"/>
      <c r="H5381" s="191" t="s">
        <v>9</v>
      </c>
      <c r="I5381" s="192" t="s">
        <v>18</v>
      </c>
      <c r="J5381" s="193" t="s">
        <v>11</v>
      </c>
      <c r="K5381" s="351"/>
      <c r="L5381" s="353"/>
      <c r="M5381" s="351"/>
      <c r="N5381" s="355"/>
      <c r="O5381" s="357"/>
    </row>
    <row r="5382" spans="1:15">
      <c r="A5382" s="7">
        <v>2018</v>
      </c>
      <c r="B5382" s="7" t="s">
        <v>30</v>
      </c>
      <c r="C5382" s="8">
        <f t="shared" si="184"/>
        <v>43347</v>
      </c>
      <c r="D5382" s="7">
        <v>5</v>
      </c>
      <c r="E5382" s="7" t="str">
        <f t="shared" si="183"/>
        <v>S36433475</v>
      </c>
      <c r="F5382" s="3" t="s">
        <v>12</v>
      </c>
      <c r="G5382" s="2">
        <v>-25</v>
      </c>
      <c r="H5382" s="2" t="s">
        <v>9013</v>
      </c>
      <c r="I5382" s="2" t="s">
        <v>9014</v>
      </c>
      <c r="J5382" s="2" t="s">
        <v>1697</v>
      </c>
      <c r="K5382" s="194" t="s">
        <v>17</v>
      </c>
      <c r="L5382" s="2">
        <v>62</v>
      </c>
      <c r="M5382" s="194" t="s">
        <v>301</v>
      </c>
      <c r="N5382" s="2" t="s">
        <v>1460</v>
      </c>
      <c r="O5382" s="195">
        <v>40</v>
      </c>
    </row>
    <row r="5383" spans="1:15">
      <c r="A5383" s="7">
        <v>2018</v>
      </c>
      <c r="B5383" s="7" t="s">
        <v>30</v>
      </c>
      <c r="C5383" s="8">
        <f t="shared" si="184"/>
        <v>43347</v>
      </c>
      <c r="D5383" s="7">
        <v>6</v>
      </c>
      <c r="E5383" s="7" t="str">
        <f t="shared" si="183"/>
        <v>S36433476</v>
      </c>
      <c r="F5383" s="4">
        <v>43344</v>
      </c>
      <c r="G5383" s="2">
        <v>456</v>
      </c>
      <c r="H5383" s="2" t="s">
        <v>9015</v>
      </c>
      <c r="I5383" s="2" t="s">
        <v>9016</v>
      </c>
      <c r="J5383" s="2" t="s">
        <v>2224</v>
      </c>
      <c r="K5383" s="194" t="s">
        <v>17</v>
      </c>
      <c r="L5383" s="2">
        <v>65</v>
      </c>
      <c r="M5383" s="194" t="s">
        <v>2427</v>
      </c>
      <c r="N5383" s="2">
        <v>0</v>
      </c>
      <c r="O5383" s="195" t="s">
        <v>518</v>
      </c>
    </row>
    <row r="5384" spans="1:15">
      <c r="A5384" s="7">
        <v>2018</v>
      </c>
      <c r="B5384" s="7" t="s">
        <v>30</v>
      </c>
      <c r="C5384" s="8">
        <f t="shared" si="184"/>
        <v>43347</v>
      </c>
      <c r="D5384" s="7">
        <v>7</v>
      </c>
      <c r="E5384" s="7" t="str">
        <f t="shared" si="183"/>
        <v>S36433477</v>
      </c>
      <c r="F5384" s="4">
        <v>43374</v>
      </c>
      <c r="G5384" s="2">
        <v>370</v>
      </c>
      <c r="H5384" s="2" t="s">
        <v>9017</v>
      </c>
      <c r="I5384" s="2" t="s">
        <v>9018</v>
      </c>
      <c r="J5384" s="2" t="s">
        <v>3436</v>
      </c>
      <c r="K5384" s="194" t="s">
        <v>17</v>
      </c>
      <c r="L5384" s="2">
        <v>67</v>
      </c>
      <c r="M5384" s="194" t="s">
        <v>3583</v>
      </c>
      <c r="N5384" s="2">
        <v>0</v>
      </c>
      <c r="O5384" s="195" t="s">
        <v>343</v>
      </c>
    </row>
    <row r="5385" spans="1:15">
      <c r="A5385" s="7">
        <v>2018</v>
      </c>
      <c r="B5385" s="7" t="s">
        <v>30</v>
      </c>
      <c r="C5385" s="8">
        <f t="shared" si="184"/>
        <v>43347</v>
      </c>
      <c r="D5385" s="7">
        <v>8</v>
      </c>
      <c r="E5385" s="7" t="str">
        <f t="shared" si="183"/>
        <v>S36433478</v>
      </c>
      <c r="F5385" s="4">
        <v>43405</v>
      </c>
      <c r="G5385" s="2">
        <v>320</v>
      </c>
      <c r="H5385" s="2" t="s">
        <v>9019</v>
      </c>
      <c r="I5385" s="2" t="s">
        <v>9020</v>
      </c>
      <c r="J5385" s="2" t="s">
        <v>1067</v>
      </c>
      <c r="K5385" s="194" t="s">
        <v>17</v>
      </c>
      <c r="L5385" s="2">
        <v>63</v>
      </c>
      <c r="M5385" s="194">
        <v>100</v>
      </c>
      <c r="N5385" s="2">
        <v>0</v>
      </c>
      <c r="O5385" s="195">
        <v>0</v>
      </c>
    </row>
    <row r="5386" spans="1:15">
      <c r="A5386" s="7">
        <v>2018</v>
      </c>
      <c r="B5386" s="7" t="s">
        <v>30</v>
      </c>
      <c r="C5386" s="8">
        <f t="shared" si="184"/>
        <v>43347</v>
      </c>
      <c r="D5386" s="7">
        <v>9</v>
      </c>
      <c r="E5386" s="7" t="str">
        <f t="shared" si="183"/>
        <v>S36433479</v>
      </c>
      <c r="F5386" s="4">
        <v>43435</v>
      </c>
      <c r="G5386" s="2">
        <v>235</v>
      </c>
      <c r="H5386" s="2" t="s">
        <v>9021</v>
      </c>
      <c r="I5386" s="2" t="s">
        <v>8206</v>
      </c>
      <c r="J5386" s="2" t="s">
        <v>2405</v>
      </c>
      <c r="K5386" s="194" t="s">
        <v>17</v>
      </c>
      <c r="L5386" s="2">
        <v>58</v>
      </c>
      <c r="M5386" s="194" t="s">
        <v>7018</v>
      </c>
      <c r="N5386" s="2">
        <v>0</v>
      </c>
      <c r="O5386" s="195" t="s">
        <v>472</v>
      </c>
    </row>
    <row r="5387" spans="1:15">
      <c r="A5387" s="7">
        <v>2018</v>
      </c>
      <c r="B5387" s="7" t="s">
        <v>30</v>
      </c>
      <c r="C5387" s="8">
        <f t="shared" si="184"/>
        <v>43347</v>
      </c>
      <c r="D5387" s="7">
        <v>10</v>
      </c>
      <c r="E5387" s="7" t="str">
        <f t="shared" si="183"/>
        <v>S364334710</v>
      </c>
      <c r="F5387" s="3" t="s">
        <v>164</v>
      </c>
      <c r="G5387" s="2">
        <v>212</v>
      </c>
      <c r="H5387" s="2" t="s">
        <v>7784</v>
      </c>
      <c r="I5387" s="2" t="s">
        <v>9022</v>
      </c>
      <c r="J5387" s="2" t="s">
        <v>754</v>
      </c>
      <c r="K5387" s="194" t="s">
        <v>17</v>
      </c>
      <c r="L5387" s="2">
        <v>49</v>
      </c>
      <c r="M5387" s="194" t="s">
        <v>666</v>
      </c>
      <c r="N5387" s="2" t="s">
        <v>1248</v>
      </c>
      <c r="O5387" s="195" t="s">
        <v>1138</v>
      </c>
    </row>
    <row r="5388" spans="1:15">
      <c r="A5388" s="7">
        <v>2018</v>
      </c>
      <c r="B5388" s="7" t="s">
        <v>30</v>
      </c>
      <c r="C5388" s="8">
        <f t="shared" si="184"/>
        <v>43347</v>
      </c>
      <c r="D5388" s="7">
        <v>11</v>
      </c>
      <c r="E5388" s="7" t="str">
        <f t="shared" si="183"/>
        <v>S364334711</v>
      </c>
      <c r="F5388" s="3">
        <v>2020</v>
      </c>
      <c r="G5388" s="2">
        <v>185</v>
      </c>
      <c r="H5388" s="2" t="s">
        <v>9023</v>
      </c>
      <c r="I5388" s="2" t="s">
        <v>9024</v>
      </c>
      <c r="J5388" s="2" t="s">
        <v>834</v>
      </c>
      <c r="K5388" s="194" t="s">
        <v>17</v>
      </c>
      <c r="L5388" s="2">
        <v>38</v>
      </c>
      <c r="M5388" s="194" t="s">
        <v>601</v>
      </c>
      <c r="N5388" s="2" t="s">
        <v>266</v>
      </c>
      <c r="O5388" s="195" t="s">
        <v>819</v>
      </c>
    </row>
    <row r="5389" spans="1:15">
      <c r="A5389" s="7">
        <v>2018</v>
      </c>
      <c r="B5389" s="7" t="s">
        <v>30</v>
      </c>
      <c r="C5389" s="8">
        <f t="shared" si="184"/>
        <v>43347</v>
      </c>
      <c r="D5389" s="7">
        <v>12</v>
      </c>
      <c r="E5389" s="7" t="str">
        <f t="shared" si="183"/>
        <v>S364334712</v>
      </c>
      <c r="F5389" s="3">
        <v>2021</v>
      </c>
      <c r="G5389" s="2">
        <v>175</v>
      </c>
      <c r="H5389" s="2" t="s">
        <v>3247</v>
      </c>
      <c r="I5389" s="2" t="s">
        <v>9025</v>
      </c>
      <c r="J5389" s="2" t="s">
        <v>2616</v>
      </c>
      <c r="K5389" s="194" t="s">
        <v>17</v>
      </c>
      <c r="L5389" s="2">
        <v>35</v>
      </c>
      <c r="M5389" s="194" t="s">
        <v>529</v>
      </c>
      <c r="N5389" s="2">
        <v>50</v>
      </c>
      <c r="O5389" s="195" t="s">
        <v>444</v>
      </c>
    </row>
    <row r="5390" spans="1:15">
      <c r="A5390" s="7">
        <v>2018</v>
      </c>
      <c r="B5390" s="7" t="s">
        <v>30</v>
      </c>
      <c r="C5390" s="8">
        <f t="shared" si="184"/>
        <v>43347</v>
      </c>
      <c r="D5390" s="7">
        <v>13</v>
      </c>
      <c r="E5390" s="7" t="str">
        <f t="shared" si="183"/>
        <v>S364334713</v>
      </c>
      <c r="F5390" s="3">
        <v>2022</v>
      </c>
      <c r="G5390" s="2">
        <v>165</v>
      </c>
      <c r="H5390" s="2" t="s">
        <v>3172</v>
      </c>
      <c r="I5390" s="2" t="s">
        <v>3062</v>
      </c>
      <c r="J5390" s="2" t="s">
        <v>2310</v>
      </c>
      <c r="K5390" s="194" t="s">
        <v>17</v>
      </c>
      <c r="L5390" s="2">
        <v>27</v>
      </c>
      <c r="M5390" s="194" t="s">
        <v>568</v>
      </c>
      <c r="N5390" s="2" t="s">
        <v>5594</v>
      </c>
      <c r="O5390" s="195">
        <v>30</v>
      </c>
    </row>
    <row r="5391" spans="1:15" ht="15.75" thickBot="1">
      <c r="A5391" s="7">
        <v>2018</v>
      </c>
      <c r="B5391" s="7" t="s">
        <v>30</v>
      </c>
      <c r="C5391" s="8">
        <f t="shared" si="184"/>
        <v>43347</v>
      </c>
      <c r="D5391" s="7">
        <v>14</v>
      </c>
      <c r="E5391" s="7" t="str">
        <f t="shared" si="183"/>
        <v>S364334714</v>
      </c>
      <c r="F5391" s="5">
        <v>2023</v>
      </c>
      <c r="G5391" s="6">
        <v>160</v>
      </c>
      <c r="H5391" s="6" t="s">
        <v>9026</v>
      </c>
      <c r="I5391" s="6" t="s">
        <v>5373</v>
      </c>
      <c r="J5391" s="6" t="s">
        <v>1417</v>
      </c>
      <c r="K5391" s="196" t="s">
        <v>17</v>
      </c>
      <c r="L5391" s="6">
        <v>25</v>
      </c>
      <c r="M5391" s="196" t="s">
        <v>9027</v>
      </c>
      <c r="N5391" s="6" t="s">
        <v>493</v>
      </c>
      <c r="O5391" s="197" t="s">
        <v>3917</v>
      </c>
    </row>
    <row r="5392" spans="1:15" ht="16.5" thickTop="1" thickBot="1">
      <c r="A5392" s="7">
        <v>2018</v>
      </c>
      <c r="B5392" s="7" t="s">
        <v>30</v>
      </c>
      <c r="C5392" s="8">
        <f t="shared" si="184"/>
        <v>43347</v>
      </c>
      <c r="D5392" s="7">
        <v>15</v>
      </c>
      <c r="E5392" s="7" t="str">
        <f t="shared" si="183"/>
        <v>S364334715</v>
      </c>
      <c r="F5392" s="101" t="s">
        <v>15</v>
      </c>
    </row>
    <row r="5393" spans="1:15" ht="16.5" thickTop="1" thickBot="1">
      <c r="A5393" s="7">
        <v>2018</v>
      </c>
      <c r="B5393" s="7" t="s">
        <v>30</v>
      </c>
      <c r="C5393" s="8">
        <f t="shared" si="184"/>
        <v>43347</v>
      </c>
      <c r="D5393" s="7">
        <v>16</v>
      </c>
      <c r="E5393" s="7" t="str">
        <f t="shared" si="183"/>
        <v>S364334716</v>
      </c>
      <c r="F5393" s="338" t="s">
        <v>1</v>
      </c>
      <c r="G5393" s="341" t="s">
        <v>2</v>
      </c>
      <c r="H5393" s="342"/>
      <c r="I5393" s="342"/>
      <c r="J5393" s="343"/>
      <c r="K5393" s="344" t="s">
        <v>3</v>
      </c>
      <c r="L5393" s="343"/>
      <c r="M5393" s="344" t="s">
        <v>144</v>
      </c>
      <c r="N5393" s="342"/>
      <c r="O5393" s="342"/>
    </row>
    <row r="5394" spans="1:15" ht="18" customHeight="1" thickBot="1">
      <c r="A5394" s="7">
        <v>2018</v>
      </c>
      <c r="B5394" s="7" t="s">
        <v>30</v>
      </c>
      <c r="C5394" s="8">
        <f t="shared" si="184"/>
        <v>43347</v>
      </c>
      <c r="D5394" s="7">
        <v>17</v>
      </c>
      <c r="E5394" s="7" t="str">
        <f>B5394&amp;C5394&amp;D5394</f>
        <v>S364334717</v>
      </c>
      <c r="F5394" s="339"/>
      <c r="G5394" s="345" t="s">
        <v>5</v>
      </c>
      <c r="H5394" s="347" t="s">
        <v>145</v>
      </c>
      <c r="I5394" s="348"/>
      <c r="J5394" s="349"/>
      <c r="K5394" s="350" t="s">
        <v>6</v>
      </c>
      <c r="L5394" s="352" t="s">
        <v>7</v>
      </c>
      <c r="M5394" s="350" t="s">
        <v>8</v>
      </c>
      <c r="N5394" s="354" t="s">
        <v>146</v>
      </c>
      <c r="O5394" s="356" t="s">
        <v>147</v>
      </c>
    </row>
    <row r="5395" spans="1:15" ht="15.75" thickBot="1">
      <c r="A5395" s="7">
        <v>2018</v>
      </c>
      <c r="B5395" s="7" t="s">
        <v>30</v>
      </c>
      <c r="C5395" s="8">
        <f t="shared" si="184"/>
        <v>43347</v>
      </c>
      <c r="D5395" s="7">
        <v>18</v>
      </c>
      <c r="E5395" s="7" t="str">
        <f t="shared" ref="E5395:E5421" si="185">B5395&amp;C5395&amp;D5395</f>
        <v>S364334718</v>
      </c>
      <c r="F5395" s="340"/>
      <c r="G5395" s="346"/>
      <c r="H5395" s="191" t="s">
        <v>9</v>
      </c>
      <c r="I5395" s="192" t="s">
        <v>18</v>
      </c>
      <c r="J5395" s="193" t="s">
        <v>11</v>
      </c>
      <c r="K5395" s="351"/>
      <c r="L5395" s="353"/>
      <c r="M5395" s="351"/>
      <c r="N5395" s="355"/>
      <c r="O5395" s="357"/>
    </row>
    <row r="5396" spans="1:15">
      <c r="A5396" s="7">
        <v>2018</v>
      </c>
      <c r="B5396" s="7" t="s">
        <v>30</v>
      </c>
      <c r="C5396" s="8">
        <f t="shared" si="184"/>
        <v>43347</v>
      </c>
      <c r="D5396" s="7">
        <v>19</v>
      </c>
      <c r="E5396" s="7" t="str">
        <f t="shared" si="185"/>
        <v>S364334719</v>
      </c>
      <c r="F5396" s="3" t="s">
        <v>16</v>
      </c>
      <c r="G5396" s="2">
        <v>15</v>
      </c>
      <c r="H5396" s="2" t="s">
        <v>3797</v>
      </c>
      <c r="I5396" s="2" t="s">
        <v>9028</v>
      </c>
      <c r="J5396" s="2" t="s">
        <v>3698</v>
      </c>
      <c r="K5396" s="194" t="s">
        <v>17</v>
      </c>
      <c r="L5396" s="2">
        <v>57</v>
      </c>
      <c r="M5396" s="194">
        <v>15</v>
      </c>
      <c r="N5396" s="2">
        <v>40</v>
      </c>
      <c r="O5396" s="195">
        <v>45</v>
      </c>
    </row>
    <row r="5397" spans="1:15">
      <c r="A5397" s="7">
        <v>2018</v>
      </c>
      <c r="B5397" s="7" t="s">
        <v>30</v>
      </c>
      <c r="C5397" s="8">
        <f t="shared" si="184"/>
        <v>43347</v>
      </c>
      <c r="D5397" s="7">
        <v>20</v>
      </c>
      <c r="E5397" s="7" t="str">
        <f t="shared" si="185"/>
        <v>S364334720</v>
      </c>
      <c r="F5397" s="4">
        <v>43344</v>
      </c>
      <c r="G5397" s="2">
        <v>471</v>
      </c>
      <c r="H5397" s="2" t="s">
        <v>9029</v>
      </c>
      <c r="I5397" s="2" t="s">
        <v>9029</v>
      </c>
      <c r="J5397" s="2" t="s">
        <v>6633</v>
      </c>
      <c r="K5397" s="194" t="s">
        <v>17</v>
      </c>
      <c r="L5397" s="2">
        <v>59</v>
      </c>
      <c r="M5397" s="194">
        <v>92</v>
      </c>
      <c r="N5397" s="2">
        <v>0</v>
      </c>
      <c r="O5397" s="195">
        <v>8</v>
      </c>
    </row>
    <row r="5398" spans="1:15">
      <c r="A5398" s="7">
        <v>2018</v>
      </c>
      <c r="B5398" s="7" t="s">
        <v>30</v>
      </c>
      <c r="C5398" s="8">
        <f t="shared" si="184"/>
        <v>43347</v>
      </c>
      <c r="D5398" s="7">
        <v>21</v>
      </c>
      <c r="E5398" s="7" t="str">
        <f t="shared" si="185"/>
        <v>S364334721</v>
      </c>
      <c r="F5398" s="4">
        <v>43374</v>
      </c>
      <c r="G5398" s="2">
        <v>390</v>
      </c>
      <c r="H5398" s="2" t="s">
        <v>9030</v>
      </c>
      <c r="I5398" s="2" t="s">
        <v>9031</v>
      </c>
      <c r="J5398" s="2" t="s">
        <v>751</v>
      </c>
      <c r="K5398" s="194" t="s">
        <v>17</v>
      </c>
      <c r="L5398" s="2">
        <v>56</v>
      </c>
      <c r="M5398" s="194" t="s">
        <v>4409</v>
      </c>
      <c r="N5398" s="2">
        <v>0</v>
      </c>
      <c r="O5398" s="195" t="s">
        <v>1715</v>
      </c>
    </row>
    <row r="5399" spans="1:15">
      <c r="A5399" s="7">
        <v>2018</v>
      </c>
      <c r="B5399" s="7" t="s">
        <v>30</v>
      </c>
      <c r="C5399" s="8">
        <f t="shared" si="184"/>
        <v>43347</v>
      </c>
      <c r="D5399" s="7">
        <v>22</v>
      </c>
      <c r="E5399" s="7" t="str">
        <f t="shared" si="185"/>
        <v>S364334722</v>
      </c>
      <c r="F5399" s="4">
        <v>43405</v>
      </c>
      <c r="G5399" s="2">
        <v>345</v>
      </c>
      <c r="H5399" s="2" t="s">
        <v>9032</v>
      </c>
      <c r="I5399" s="2" t="s">
        <v>9033</v>
      </c>
      <c r="J5399" s="2" t="s">
        <v>1834</v>
      </c>
      <c r="K5399" s="194" t="s">
        <v>17</v>
      </c>
      <c r="L5399" s="2">
        <v>52</v>
      </c>
      <c r="M5399" s="194" t="s">
        <v>2427</v>
      </c>
      <c r="N5399" s="2">
        <v>0</v>
      </c>
      <c r="O5399" s="195" t="s">
        <v>518</v>
      </c>
    </row>
    <row r="5400" spans="1:15">
      <c r="A5400" s="7">
        <v>2018</v>
      </c>
      <c r="B5400" s="7" t="s">
        <v>30</v>
      </c>
      <c r="C5400" s="8">
        <f t="shared" si="184"/>
        <v>43347</v>
      </c>
      <c r="D5400" s="7">
        <v>23</v>
      </c>
      <c r="E5400" s="7" t="str">
        <f t="shared" si="185"/>
        <v>S364334723</v>
      </c>
      <c r="F5400" s="4">
        <v>43435</v>
      </c>
      <c r="G5400" s="2">
        <v>265</v>
      </c>
      <c r="H5400" s="2" t="s">
        <v>9034</v>
      </c>
      <c r="I5400" s="2" t="s">
        <v>9035</v>
      </c>
      <c r="J5400" s="2" t="s">
        <v>6633</v>
      </c>
      <c r="K5400" s="194" t="s">
        <v>17</v>
      </c>
      <c r="L5400" s="2">
        <v>48</v>
      </c>
      <c r="M5400" s="194" t="s">
        <v>4632</v>
      </c>
      <c r="N5400" s="2" t="s">
        <v>312</v>
      </c>
      <c r="O5400" s="195" t="s">
        <v>1831</v>
      </c>
    </row>
    <row r="5401" spans="1:15">
      <c r="A5401" s="7">
        <v>2018</v>
      </c>
      <c r="B5401" s="7" t="s">
        <v>30</v>
      </c>
      <c r="C5401" s="8">
        <f t="shared" si="184"/>
        <v>43347</v>
      </c>
      <c r="D5401" s="7">
        <v>24</v>
      </c>
      <c r="E5401" s="7" t="str">
        <f t="shared" si="185"/>
        <v>S364334724</v>
      </c>
      <c r="F5401" s="3" t="s">
        <v>164</v>
      </c>
      <c r="G5401" s="2">
        <v>265</v>
      </c>
      <c r="H5401" s="2" t="s">
        <v>9036</v>
      </c>
      <c r="I5401" s="2" t="s">
        <v>9037</v>
      </c>
      <c r="J5401" s="2" t="s">
        <v>4659</v>
      </c>
      <c r="K5401" s="194" t="s">
        <v>17</v>
      </c>
      <c r="L5401" s="2">
        <v>43</v>
      </c>
      <c r="M5401" s="194" t="s">
        <v>332</v>
      </c>
      <c r="N5401" s="2" t="s">
        <v>800</v>
      </c>
      <c r="O5401" s="195" t="s">
        <v>800</v>
      </c>
    </row>
    <row r="5402" spans="1:15">
      <c r="A5402" s="7">
        <v>2018</v>
      </c>
      <c r="B5402" s="7" t="s">
        <v>30</v>
      </c>
      <c r="C5402" s="8">
        <f t="shared" si="184"/>
        <v>43347</v>
      </c>
      <c r="D5402" s="7">
        <v>25</v>
      </c>
      <c r="E5402" s="7" t="str">
        <f t="shared" si="185"/>
        <v>S364334725</v>
      </c>
      <c r="F5402" s="3">
        <v>2020</v>
      </c>
      <c r="G5402" s="2">
        <v>235</v>
      </c>
      <c r="H5402" s="2" t="s">
        <v>9038</v>
      </c>
      <c r="I5402" s="2" t="s">
        <v>8952</v>
      </c>
      <c r="J5402" s="2" t="s">
        <v>2972</v>
      </c>
      <c r="K5402" s="194" t="s">
        <v>17</v>
      </c>
      <c r="L5402" s="2">
        <v>37</v>
      </c>
      <c r="M5402" s="194">
        <v>25</v>
      </c>
      <c r="N5402" s="2">
        <v>50</v>
      </c>
      <c r="O5402" s="195">
        <v>25</v>
      </c>
    </row>
    <row r="5403" spans="1:15">
      <c r="A5403" s="7">
        <v>2018</v>
      </c>
      <c r="B5403" s="7" t="s">
        <v>30</v>
      </c>
      <c r="C5403" s="8">
        <f t="shared" si="184"/>
        <v>43347</v>
      </c>
      <c r="D5403" s="7">
        <v>26</v>
      </c>
      <c r="E5403" s="7" t="str">
        <f t="shared" si="185"/>
        <v>S364334726</v>
      </c>
      <c r="F5403" s="3">
        <v>2021</v>
      </c>
      <c r="G5403" s="2">
        <v>220</v>
      </c>
      <c r="H5403" s="2" t="s">
        <v>9039</v>
      </c>
      <c r="I5403" s="2" t="s">
        <v>6263</v>
      </c>
      <c r="J5403" s="2" t="s">
        <v>2946</v>
      </c>
      <c r="K5403" s="194" t="s">
        <v>17</v>
      </c>
      <c r="L5403" s="2">
        <v>32</v>
      </c>
      <c r="M5403" s="194">
        <v>36</v>
      </c>
      <c r="N5403" s="2">
        <v>24</v>
      </c>
      <c r="O5403" s="195">
        <v>40</v>
      </c>
    </row>
    <row r="5404" spans="1:15">
      <c r="A5404" s="7">
        <v>2018</v>
      </c>
      <c r="B5404" s="7" t="s">
        <v>30</v>
      </c>
      <c r="C5404" s="8">
        <f t="shared" si="184"/>
        <v>43347</v>
      </c>
      <c r="D5404" s="7">
        <v>27</v>
      </c>
      <c r="E5404" s="7" t="str">
        <f t="shared" si="185"/>
        <v>S364334727</v>
      </c>
      <c r="F5404" s="3">
        <v>2022</v>
      </c>
      <c r="G5404" s="2">
        <v>210</v>
      </c>
      <c r="H5404" s="2">
        <v>195</v>
      </c>
      <c r="I5404" s="2" t="s">
        <v>9040</v>
      </c>
      <c r="J5404" s="2" t="s">
        <v>2906</v>
      </c>
      <c r="K5404" s="194" t="s">
        <v>17</v>
      </c>
      <c r="L5404" s="2">
        <v>27</v>
      </c>
      <c r="M5404" s="194" t="s">
        <v>1181</v>
      </c>
      <c r="N5404" s="2" t="s">
        <v>625</v>
      </c>
      <c r="O5404" s="195" t="s">
        <v>586</v>
      </c>
    </row>
    <row r="5405" spans="1:15" ht="15.75" thickBot="1">
      <c r="A5405" s="7">
        <v>2018</v>
      </c>
      <c r="B5405" s="7" t="s">
        <v>30</v>
      </c>
      <c r="C5405" s="8">
        <f t="shared" si="184"/>
        <v>43347</v>
      </c>
      <c r="D5405" s="7">
        <v>28</v>
      </c>
      <c r="E5405" s="7" t="str">
        <f t="shared" si="185"/>
        <v>S364334728</v>
      </c>
      <c r="F5405" s="5">
        <v>2023</v>
      </c>
      <c r="G5405" s="6">
        <v>200</v>
      </c>
      <c r="H5405" s="6" t="s">
        <v>7888</v>
      </c>
      <c r="I5405" s="6" t="s">
        <v>9041</v>
      </c>
      <c r="J5405" s="6" t="s">
        <v>1049</v>
      </c>
      <c r="K5405" s="196" t="s">
        <v>17</v>
      </c>
      <c r="L5405" s="6">
        <v>26</v>
      </c>
      <c r="M5405" s="196" t="s">
        <v>1913</v>
      </c>
      <c r="N5405" s="6" t="s">
        <v>1646</v>
      </c>
      <c r="O5405" s="197" t="s">
        <v>312</v>
      </c>
    </row>
    <row r="5406" spans="1:15" ht="16.5" thickTop="1" thickBot="1">
      <c r="A5406" s="7">
        <v>2018</v>
      </c>
      <c r="B5406" s="7" t="s">
        <v>29</v>
      </c>
      <c r="C5406" s="8">
        <f>7+C5405</f>
        <v>43354</v>
      </c>
      <c r="D5406" s="7">
        <v>1</v>
      </c>
      <c r="E5406" s="7" t="str">
        <f t="shared" si="185"/>
        <v>S37433541</v>
      </c>
      <c r="F5406" s="1" t="s">
        <v>0</v>
      </c>
    </row>
    <row r="5407" spans="1:15" ht="16.5" thickTop="1" thickBot="1">
      <c r="A5407" s="7">
        <v>2018</v>
      </c>
      <c r="B5407" s="7" t="s">
        <v>29</v>
      </c>
      <c r="C5407" s="8">
        <f>+C5406</f>
        <v>43354</v>
      </c>
      <c r="D5407" s="7">
        <v>2</v>
      </c>
      <c r="E5407" s="7" t="str">
        <f t="shared" si="185"/>
        <v>S37433542</v>
      </c>
      <c r="F5407" s="338" t="s">
        <v>1</v>
      </c>
      <c r="G5407" s="341" t="s">
        <v>2</v>
      </c>
      <c r="H5407" s="342"/>
      <c r="I5407" s="342"/>
      <c r="J5407" s="343"/>
      <c r="K5407" s="344" t="s">
        <v>3</v>
      </c>
      <c r="L5407" s="343"/>
      <c r="M5407" s="344" t="s">
        <v>144</v>
      </c>
      <c r="N5407" s="342"/>
      <c r="O5407" s="342"/>
    </row>
    <row r="5408" spans="1:15" ht="18" customHeight="1" thickBot="1">
      <c r="A5408" s="7">
        <v>2018</v>
      </c>
      <c r="B5408" s="7" t="s">
        <v>29</v>
      </c>
      <c r="C5408" s="8">
        <f t="shared" ref="C5408:C5433" si="186">+C5407</f>
        <v>43354</v>
      </c>
      <c r="D5408" s="7">
        <v>3</v>
      </c>
      <c r="E5408" s="7" t="str">
        <f t="shared" si="185"/>
        <v>S37433543</v>
      </c>
      <c r="F5408" s="339"/>
      <c r="G5408" s="345" t="s">
        <v>5</v>
      </c>
      <c r="H5408" s="347" t="s">
        <v>145</v>
      </c>
      <c r="I5408" s="348"/>
      <c r="J5408" s="349"/>
      <c r="K5408" s="350" t="s">
        <v>6</v>
      </c>
      <c r="L5408" s="352" t="s">
        <v>7</v>
      </c>
      <c r="M5408" s="350" t="s">
        <v>8</v>
      </c>
      <c r="N5408" s="354" t="s">
        <v>146</v>
      </c>
      <c r="O5408" s="356" t="s">
        <v>147</v>
      </c>
    </row>
    <row r="5409" spans="1:15" ht="15.75" thickBot="1">
      <c r="A5409" s="7">
        <v>2018</v>
      </c>
      <c r="B5409" s="7" t="s">
        <v>29</v>
      </c>
      <c r="C5409" s="8">
        <f t="shared" si="186"/>
        <v>43354</v>
      </c>
      <c r="D5409" s="7">
        <v>4</v>
      </c>
      <c r="E5409" s="7" t="str">
        <f t="shared" si="185"/>
        <v>S37433544</v>
      </c>
      <c r="F5409" s="340"/>
      <c r="G5409" s="346"/>
      <c r="H5409" s="191" t="s">
        <v>9</v>
      </c>
      <c r="I5409" s="192" t="s">
        <v>18</v>
      </c>
      <c r="J5409" s="193" t="s">
        <v>11</v>
      </c>
      <c r="K5409" s="351"/>
      <c r="L5409" s="353"/>
      <c r="M5409" s="351"/>
      <c r="N5409" s="355"/>
      <c r="O5409" s="357"/>
    </row>
    <row r="5410" spans="1:15">
      <c r="A5410" s="7">
        <v>2018</v>
      </c>
      <c r="B5410" s="7" t="s">
        <v>29</v>
      </c>
      <c r="C5410" s="8">
        <f t="shared" si="186"/>
        <v>43354</v>
      </c>
      <c r="D5410" s="7">
        <v>5</v>
      </c>
      <c r="E5410" s="7" t="str">
        <f t="shared" si="185"/>
        <v>S37433545</v>
      </c>
      <c r="F5410" s="3" t="s">
        <v>12</v>
      </c>
      <c r="G5410" s="2">
        <v>-20</v>
      </c>
      <c r="H5410" s="2" t="s">
        <v>9042</v>
      </c>
      <c r="I5410" s="2" t="s">
        <v>9042</v>
      </c>
      <c r="J5410" s="2">
        <v>1</v>
      </c>
      <c r="K5410" s="194" t="s">
        <v>17</v>
      </c>
      <c r="L5410" s="2">
        <v>58</v>
      </c>
      <c r="M5410" s="194" t="s">
        <v>280</v>
      </c>
      <c r="N5410" s="2" t="s">
        <v>2061</v>
      </c>
      <c r="O5410" s="195" t="s">
        <v>9043</v>
      </c>
    </row>
    <row r="5411" spans="1:15">
      <c r="A5411" s="7">
        <v>2018</v>
      </c>
      <c r="B5411" s="7" t="s">
        <v>29</v>
      </c>
      <c r="C5411" s="8">
        <f t="shared" si="186"/>
        <v>43354</v>
      </c>
      <c r="D5411" s="7">
        <v>6</v>
      </c>
      <c r="E5411" s="7" t="str">
        <f t="shared" si="185"/>
        <v>S37433546</v>
      </c>
      <c r="F5411" s="4">
        <v>43344</v>
      </c>
      <c r="G5411" s="2">
        <v>457</v>
      </c>
      <c r="H5411" s="2" t="s">
        <v>9044</v>
      </c>
      <c r="I5411" s="2" t="s">
        <v>9045</v>
      </c>
      <c r="J5411" s="2" t="s">
        <v>4959</v>
      </c>
      <c r="K5411" s="194" t="s">
        <v>17</v>
      </c>
      <c r="L5411" s="2">
        <v>57</v>
      </c>
      <c r="M5411" s="194">
        <v>0</v>
      </c>
      <c r="N5411" s="2">
        <v>4</v>
      </c>
      <c r="O5411" s="195">
        <v>96</v>
      </c>
    </row>
    <row r="5412" spans="1:15">
      <c r="A5412" s="7">
        <v>2018</v>
      </c>
      <c r="B5412" s="7" t="s">
        <v>29</v>
      </c>
      <c r="C5412" s="8">
        <f t="shared" si="186"/>
        <v>43354</v>
      </c>
      <c r="D5412" s="7">
        <v>7</v>
      </c>
      <c r="E5412" s="7" t="str">
        <f t="shared" si="185"/>
        <v>S37433547</v>
      </c>
      <c r="F5412" s="4">
        <v>43374</v>
      </c>
      <c r="G5412" s="2">
        <v>335</v>
      </c>
      <c r="H5412" s="2" t="s">
        <v>9046</v>
      </c>
      <c r="I5412" s="2" t="s">
        <v>9047</v>
      </c>
      <c r="J5412" s="2" t="s">
        <v>750</v>
      </c>
      <c r="K5412" s="194" t="s">
        <v>17</v>
      </c>
      <c r="L5412" s="2">
        <v>64</v>
      </c>
      <c r="M5412" s="194" t="s">
        <v>7018</v>
      </c>
      <c r="N5412" s="2">
        <v>0</v>
      </c>
      <c r="O5412" s="195" t="s">
        <v>472</v>
      </c>
    </row>
    <row r="5413" spans="1:15">
      <c r="A5413" s="7">
        <v>2018</v>
      </c>
      <c r="B5413" s="7" t="s">
        <v>29</v>
      </c>
      <c r="C5413" s="8">
        <f t="shared" si="186"/>
        <v>43354</v>
      </c>
      <c r="D5413" s="7">
        <v>8</v>
      </c>
      <c r="E5413" s="7" t="str">
        <f t="shared" si="185"/>
        <v>S37433548</v>
      </c>
      <c r="F5413" s="4">
        <v>43405</v>
      </c>
      <c r="G5413" s="2">
        <v>275</v>
      </c>
      <c r="H5413" s="2" t="s">
        <v>9048</v>
      </c>
      <c r="I5413" s="2" t="s">
        <v>9049</v>
      </c>
      <c r="J5413" s="2" t="s">
        <v>744</v>
      </c>
      <c r="K5413" s="194" t="s">
        <v>17</v>
      </c>
      <c r="L5413" s="2">
        <v>66</v>
      </c>
      <c r="M5413" s="194">
        <v>96</v>
      </c>
      <c r="N5413" s="2">
        <v>0</v>
      </c>
      <c r="O5413" s="195">
        <v>4</v>
      </c>
    </row>
    <row r="5414" spans="1:15">
      <c r="A5414" s="7">
        <v>2018</v>
      </c>
      <c r="B5414" s="7" t="s">
        <v>29</v>
      </c>
      <c r="C5414" s="8">
        <f t="shared" si="186"/>
        <v>43354</v>
      </c>
      <c r="D5414" s="7">
        <v>9</v>
      </c>
      <c r="E5414" s="7" t="str">
        <f t="shared" si="185"/>
        <v>S37433549</v>
      </c>
      <c r="F5414" s="4">
        <v>43435</v>
      </c>
      <c r="G5414" s="2">
        <v>215</v>
      </c>
      <c r="H5414" s="2" t="s">
        <v>9050</v>
      </c>
      <c r="I5414" s="2" t="s">
        <v>9051</v>
      </c>
      <c r="J5414" s="2" t="s">
        <v>4042</v>
      </c>
      <c r="K5414" s="194" t="s">
        <v>17</v>
      </c>
      <c r="L5414" s="2">
        <v>61</v>
      </c>
      <c r="M5414" s="194">
        <v>100</v>
      </c>
      <c r="N5414" s="2">
        <v>0</v>
      </c>
      <c r="O5414" s="195">
        <v>0</v>
      </c>
    </row>
    <row r="5415" spans="1:15">
      <c r="A5415" s="7">
        <v>2018</v>
      </c>
      <c r="B5415" s="7" t="s">
        <v>29</v>
      </c>
      <c r="C5415" s="8">
        <f t="shared" si="186"/>
        <v>43354</v>
      </c>
      <c r="D5415" s="7">
        <v>10</v>
      </c>
      <c r="E5415" s="7" t="str">
        <f t="shared" si="185"/>
        <v>S374335410</v>
      </c>
      <c r="F5415" s="3" t="s">
        <v>164</v>
      </c>
      <c r="G5415" s="2">
        <v>205</v>
      </c>
      <c r="H5415" s="2" t="s">
        <v>9052</v>
      </c>
      <c r="I5415" s="2" t="s">
        <v>9053</v>
      </c>
      <c r="J5415" s="2" t="s">
        <v>1628</v>
      </c>
      <c r="K5415" s="194" t="s">
        <v>17</v>
      </c>
      <c r="L5415" s="2">
        <v>48</v>
      </c>
      <c r="M5415" s="194" t="s">
        <v>1691</v>
      </c>
      <c r="N5415" s="2">
        <v>25</v>
      </c>
      <c r="O5415" s="195" t="s">
        <v>340</v>
      </c>
    </row>
    <row r="5416" spans="1:15">
      <c r="A5416" s="7">
        <v>2018</v>
      </c>
      <c r="B5416" s="7" t="s">
        <v>29</v>
      </c>
      <c r="C5416" s="8">
        <f t="shared" si="186"/>
        <v>43354</v>
      </c>
      <c r="D5416" s="7">
        <v>11</v>
      </c>
      <c r="E5416" s="7" t="str">
        <f t="shared" si="185"/>
        <v>S374335411</v>
      </c>
      <c r="F5416" s="3">
        <v>2020</v>
      </c>
      <c r="G5416" s="2">
        <v>185</v>
      </c>
      <c r="H5416" s="2" t="s">
        <v>9054</v>
      </c>
      <c r="I5416" s="2" t="s">
        <v>9055</v>
      </c>
      <c r="J5416" s="2" t="s">
        <v>1704</v>
      </c>
      <c r="K5416" s="194" t="s">
        <v>17</v>
      </c>
      <c r="L5416" s="2">
        <v>39</v>
      </c>
      <c r="M5416" s="194" t="s">
        <v>873</v>
      </c>
      <c r="N5416" s="2" t="s">
        <v>3110</v>
      </c>
      <c r="O5416" s="195" t="s">
        <v>1665</v>
      </c>
    </row>
    <row r="5417" spans="1:15">
      <c r="A5417" s="7">
        <v>2018</v>
      </c>
      <c r="B5417" s="7" t="s">
        <v>29</v>
      </c>
      <c r="C5417" s="8">
        <f t="shared" si="186"/>
        <v>43354</v>
      </c>
      <c r="D5417" s="7">
        <v>12</v>
      </c>
      <c r="E5417" s="7" t="str">
        <f t="shared" si="185"/>
        <v>S374335412</v>
      </c>
      <c r="F5417" s="3">
        <v>2021</v>
      </c>
      <c r="G5417" s="2">
        <v>175</v>
      </c>
      <c r="H5417" s="2" t="s">
        <v>8370</v>
      </c>
      <c r="I5417" s="2" t="s">
        <v>8994</v>
      </c>
      <c r="J5417" s="2" t="s">
        <v>648</v>
      </c>
      <c r="K5417" s="194" t="s">
        <v>17</v>
      </c>
      <c r="L5417" s="2">
        <v>35</v>
      </c>
      <c r="M5417" s="194" t="s">
        <v>506</v>
      </c>
      <c r="N5417" s="2">
        <v>50</v>
      </c>
      <c r="O5417" s="195" t="s">
        <v>443</v>
      </c>
    </row>
    <row r="5418" spans="1:15">
      <c r="A5418" s="7">
        <v>2018</v>
      </c>
      <c r="B5418" s="7" t="s">
        <v>29</v>
      </c>
      <c r="C5418" s="8">
        <f t="shared" si="186"/>
        <v>43354</v>
      </c>
      <c r="D5418" s="7">
        <v>13</v>
      </c>
      <c r="E5418" s="7" t="str">
        <f t="shared" si="185"/>
        <v>S374335413</v>
      </c>
      <c r="F5418" s="3">
        <v>2022</v>
      </c>
      <c r="G5418" s="2">
        <v>165</v>
      </c>
      <c r="H5418" s="2" t="s">
        <v>5596</v>
      </c>
      <c r="I5418" s="2" t="s">
        <v>9056</v>
      </c>
      <c r="J5418" s="2" t="s">
        <v>3915</v>
      </c>
      <c r="K5418" s="194" t="s">
        <v>17</v>
      </c>
      <c r="L5418" s="2">
        <v>29</v>
      </c>
      <c r="M5418" s="194" t="s">
        <v>1684</v>
      </c>
      <c r="N5418" s="2">
        <v>50</v>
      </c>
      <c r="O5418" s="195" t="s">
        <v>697</v>
      </c>
    </row>
    <row r="5419" spans="1:15" ht="15.75" thickBot="1">
      <c r="A5419" s="7">
        <v>2018</v>
      </c>
      <c r="B5419" s="7" t="s">
        <v>29</v>
      </c>
      <c r="C5419" s="8">
        <f t="shared" si="186"/>
        <v>43354</v>
      </c>
      <c r="D5419" s="7">
        <v>14</v>
      </c>
      <c r="E5419" s="7" t="str">
        <f t="shared" si="185"/>
        <v>S374335414</v>
      </c>
      <c r="F5419" s="5">
        <v>2023</v>
      </c>
      <c r="G5419" s="6">
        <v>165</v>
      </c>
      <c r="H5419" s="6" t="s">
        <v>5639</v>
      </c>
      <c r="I5419" s="6" t="s">
        <v>5470</v>
      </c>
      <c r="J5419" s="6" t="s">
        <v>1073</v>
      </c>
      <c r="K5419" s="196" t="s">
        <v>17</v>
      </c>
      <c r="L5419" s="6">
        <v>26</v>
      </c>
      <c r="M5419" s="196" t="s">
        <v>529</v>
      </c>
      <c r="N5419" s="6" t="s">
        <v>692</v>
      </c>
      <c r="O5419" s="197" t="s">
        <v>697</v>
      </c>
    </row>
    <row r="5420" spans="1:15" ht="16.5" thickTop="1" thickBot="1">
      <c r="A5420" s="7">
        <v>2018</v>
      </c>
      <c r="B5420" s="7" t="s">
        <v>29</v>
      </c>
      <c r="C5420" s="8">
        <f t="shared" si="186"/>
        <v>43354</v>
      </c>
      <c r="D5420" s="7">
        <v>15</v>
      </c>
      <c r="E5420" s="7" t="str">
        <f t="shared" si="185"/>
        <v>S374335415</v>
      </c>
      <c r="F5420" s="1" t="s">
        <v>15</v>
      </c>
    </row>
    <row r="5421" spans="1:15" ht="16.5" thickTop="1" thickBot="1">
      <c r="A5421" s="7">
        <v>2018</v>
      </c>
      <c r="B5421" s="7" t="s">
        <v>29</v>
      </c>
      <c r="C5421" s="8">
        <f t="shared" si="186"/>
        <v>43354</v>
      </c>
      <c r="D5421" s="7">
        <v>16</v>
      </c>
      <c r="E5421" s="7" t="str">
        <f t="shared" si="185"/>
        <v>S374335416</v>
      </c>
      <c r="F5421" s="338" t="s">
        <v>1</v>
      </c>
      <c r="G5421" s="341" t="s">
        <v>2</v>
      </c>
      <c r="H5421" s="342"/>
      <c r="I5421" s="342"/>
      <c r="J5421" s="343"/>
      <c r="K5421" s="344" t="s">
        <v>3</v>
      </c>
      <c r="L5421" s="343"/>
      <c r="M5421" s="344" t="s">
        <v>144</v>
      </c>
      <c r="N5421" s="342"/>
      <c r="O5421" s="342"/>
    </row>
    <row r="5422" spans="1:15" ht="18" customHeight="1" thickBot="1">
      <c r="A5422" s="7">
        <v>2018</v>
      </c>
      <c r="B5422" s="7" t="s">
        <v>29</v>
      </c>
      <c r="C5422" s="8">
        <f t="shared" si="186"/>
        <v>43354</v>
      </c>
      <c r="D5422" s="7">
        <v>17</v>
      </c>
      <c r="E5422" s="7" t="str">
        <f>B5422&amp;C5422&amp;D5422</f>
        <v>S374335417</v>
      </c>
      <c r="F5422" s="339"/>
      <c r="G5422" s="345" t="s">
        <v>5</v>
      </c>
      <c r="H5422" s="347" t="s">
        <v>145</v>
      </c>
      <c r="I5422" s="348"/>
      <c r="J5422" s="349"/>
      <c r="K5422" s="350" t="s">
        <v>6</v>
      </c>
      <c r="L5422" s="352" t="s">
        <v>7</v>
      </c>
      <c r="M5422" s="350" t="s">
        <v>8</v>
      </c>
      <c r="N5422" s="354" t="s">
        <v>146</v>
      </c>
      <c r="O5422" s="356" t="s">
        <v>147</v>
      </c>
    </row>
    <row r="5423" spans="1:15" ht="15.75" thickBot="1">
      <c r="A5423" s="7">
        <v>2018</v>
      </c>
      <c r="B5423" s="7" t="s">
        <v>29</v>
      </c>
      <c r="C5423" s="8">
        <f t="shared" si="186"/>
        <v>43354</v>
      </c>
      <c r="D5423" s="7">
        <v>18</v>
      </c>
      <c r="E5423" s="7" t="str">
        <f t="shared" ref="E5423:E5449" si="187">B5423&amp;C5423&amp;D5423</f>
        <v>S374335418</v>
      </c>
      <c r="F5423" s="340"/>
      <c r="G5423" s="346"/>
      <c r="H5423" s="191" t="s">
        <v>9</v>
      </c>
      <c r="I5423" s="192" t="s">
        <v>18</v>
      </c>
      <c r="J5423" s="193" t="s">
        <v>11</v>
      </c>
      <c r="K5423" s="351"/>
      <c r="L5423" s="353"/>
      <c r="M5423" s="351"/>
      <c r="N5423" s="355"/>
      <c r="O5423" s="357"/>
    </row>
    <row r="5424" spans="1:15">
      <c r="A5424" s="7">
        <v>2018</v>
      </c>
      <c r="B5424" s="7" t="s">
        <v>29</v>
      </c>
      <c r="C5424" s="8">
        <f t="shared" si="186"/>
        <v>43354</v>
      </c>
      <c r="D5424" s="7">
        <v>19</v>
      </c>
      <c r="E5424" s="7" t="str">
        <f t="shared" si="187"/>
        <v>S374335419</v>
      </c>
      <c r="F5424" s="3" t="s">
        <v>16</v>
      </c>
      <c r="G5424" s="2">
        <v>2</v>
      </c>
      <c r="H5424" s="2" t="s">
        <v>9057</v>
      </c>
      <c r="I5424" s="2" t="s">
        <v>9058</v>
      </c>
      <c r="J5424" s="2" t="s">
        <v>1828</v>
      </c>
      <c r="K5424" s="194" t="s">
        <v>17</v>
      </c>
      <c r="L5424" s="2">
        <v>53</v>
      </c>
      <c r="M5424" s="194">
        <v>15</v>
      </c>
      <c r="N5424" s="2">
        <v>55</v>
      </c>
      <c r="O5424" s="195">
        <v>30</v>
      </c>
    </row>
    <row r="5425" spans="1:15">
      <c r="A5425" s="7">
        <v>2018</v>
      </c>
      <c r="B5425" s="7" t="s">
        <v>29</v>
      </c>
      <c r="C5425" s="8">
        <f t="shared" si="186"/>
        <v>43354</v>
      </c>
      <c r="D5425" s="7">
        <v>20</v>
      </c>
      <c r="E5425" s="7" t="str">
        <f t="shared" si="187"/>
        <v>S374335420</v>
      </c>
      <c r="F5425" s="4">
        <v>43344</v>
      </c>
      <c r="G5425" s="2">
        <v>477</v>
      </c>
      <c r="H5425" s="2" t="s">
        <v>9059</v>
      </c>
      <c r="I5425" s="2" t="s">
        <v>9060</v>
      </c>
      <c r="J5425" s="2" t="s">
        <v>3740</v>
      </c>
      <c r="K5425" s="194" t="s">
        <v>17</v>
      </c>
      <c r="L5425" s="2">
        <v>54</v>
      </c>
      <c r="M5425" s="194" t="s">
        <v>506</v>
      </c>
      <c r="N5425" s="2" t="s">
        <v>512</v>
      </c>
      <c r="O5425" s="195" t="s">
        <v>520</v>
      </c>
    </row>
    <row r="5426" spans="1:15">
      <c r="A5426" s="7">
        <v>2018</v>
      </c>
      <c r="B5426" s="7" t="s">
        <v>29</v>
      </c>
      <c r="C5426" s="8">
        <f t="shared" si="186"/>
        <v>43354</v>
      </c>
      <c r="D5426" s="7">
        <v>21</v>
      </c>
      <c r="E5426" s="7" t="str">
        <f t="shared" si="187"/>
        <v>S374335421</v>
      </c>
      <c r="F5426" s="4">
        <v>43374</v>
      </c>
      <c r="G5426" s="2">
        <v>365</v>
      </c>
      <c r="H5426" s="2" t="s">
        <v>367</v>
      </c>
      <c r="I5426" s="2" t="s">
        <v>9061</v>
      </c>
      <c r="J5426" s="2" t="s">
        <v>2641</v>
      </c>
      <c r="K5426" s="194" t="s">
        <v>17</v>
      </c>
      <c r="L5426" s="2">
        <v>52</v>
      </c>
      <c r="M5426" s="194" t="s">
        <v>2499</v>
      </c>
      <c r="N5426" s="2">
        <v>0</v>
      </c>
      <c r="O5426" s="195" t="s">
        <v>799</v>
      </c>
    </row>
    <row r="5427" spans="1:15">
      <c r="A5427" s="7">
        <v>2018</v>
      </c>
      <c r="B5427" s="7" t="s">
        <v>29</v>
      </c>
      <c r="C5427" s="8">
        <f t="shared" si="186"/>
        <v>43354</v>
      </c>
      <c r="D5427" s="7">
        <v>22</v>
      </c>
      <c r="E5427" s="7" t="str">
        <f t="shared" si="187"/>
        <v>S374335422</v>
      </c>
      <c r="F5427" s="4">
        <v>43405</v>
      </c>
      <c r="G5427" s="2">
        <v>305</v>
      </c>
      <c r="H5427" s="2" t="s">
        <v>9062</v>
      </c>
      <c r="I5427" s="2" t="s">
        <v>9063</v>
      </c>
      <c r="J5427" s="2" t="s">
        <v>1932</v>
      </c>
      <c r="K5427" s="194" t="s">
        <v>17</v>
      </c>
      <c r="L5427" s="2">
        <v>51</v>
      </c>
      <c r="M5427" s="194" t="s">
        <v>2499</v>
      </c>
      <c r="N5427" s="2">
        <v>0</v>
      </c>
      <c r="O5427" s="195" t="s">
        <v>799</v>
      </c>
    </row>
    <row r="5428" spans="1:15">
      <c r="A5428" s="7">
        <v>2018</v>
      </c>
      <c r="B5428" s="7" t="s">
        <v>29</v>
      </c>
      <c r="C5428" s="8">
        <f t="shared" si="186"/>
        <v>43354</v>
      </c>
      <c r="D5428" s="7">
        <v>23</v>
      </c>
      <c r="E5428" s="7" t="str">
        <f t="shared" si="187"/>
        <v>S374335423</v>
      </c>
      <c r="F5428" s="4">
        <v>43435</v>
      </c>
      <c r="G5428" s="2">
        <v>245</v>
      </c>
      <c r="H5428" s="2" t="s">
        <v>9064</v>
      </c>
      <c r="I5428" s="2" t="s">
        <v>9065</v>
      </c>
      <c r="J5428" s="2" t="s">
        <v>6992</v>
      </c>
      <c r="K5428" s="194" t="s">
        <v>17</v>
      </c>
      <c r="L5428" s="2">
        <v>47</v>
      </c>
      <c r="M5428" s="194" t="s">
        <v>2427</v>
      </c>
      <c r="N5428" s="2" t="s">
        <v>518</v>
      </c>
      <c r="O5428" s="195">
        <v>0</v>
      </c>
    </row>
    <row r="5429" spans="1:15">
      <c r="A5429" s="7">
        <v>2018</v>
      </c>
      <c r="B5429" s="7" t="s">
        <v>29</v>
      </c>
      <c r="C5429" s="8">
        <f t="shared" si="186"/>
        <v>43354</v>
      </c>
      <c r="D5429" s="7">
        <v>24</v>
      </c>
      <c r="E5429" s="7" t="str">
        <f t="shared" si="187"/>
        <v>S374335424</v>
      </c>
      <c r="F5429" s="3" t="s">
        <v>164</v>
      </c>
      <c r="G5429" s="2">
        <v>260</v>
      </c>
      <c r="H5429" s="2" t="s">
        <v>9066</v>
      </c>
      <c r="I5429" s="2" t="s">
        <v>8446</v>
      </c>
      <c r="J5429" s="2" t="s">
        <v>1740</v>
      </c>
      <c r="K5429" s="194" t="s">
        <v>17</v>
      </c>
      <c r="L5429" s="2">
        <v>43</v>
      </c>
      <c r="M5429" s="194" t="s">
        <v>796</v>
      </c>
      <c r="N5429" s="2" t="s">
        <v>340</v>
      </c>
      <c r="O5429" s="195" t="s">
        <v>596</v>
      </c>
    </row>
    <row r="5430" spans="1:15">
      <c r="A5430" s="7">
        <v>2018</v>
      </c>
      <c r="B5430" s="7" t="s">
        <v>29</v>
      </c>
      <c r="C5430" s="8">
        <f t="shared" si="186"/>
        <v>43354</v>
      </c>
      <c r="D5430" s="7">
        <v>25</v>
      </c>
      <c r="E5430" s="7" t="str">
        <f t="shared" si="187"/>
        <v>S374335425</v>
      </c>
      <c r="F5430" s="3">
        <v>2020</v>
      </c>
      <c r="G5430" s="2">
        <v>240</v>
      </c>
      <c r="H5430" s="2" t="s">
        <v>9067</v>
      </c>
      <c r="I5430" s="2" t="s">
        <v>9068</v>
      </c>
      <c r="J5430" s="2" t="s">
        <v>1098</v>
      </c>
      <c r="K5430" s="194" t="s">
        <v>17</v>
      </c>
      <c r="L5430" s="2">
        <v>38</v>
      </c>
      <c r="M5430" s="194" t="s">
        <v>596</v>
      </c>
      <c r="N5430" s="2" t="s">
        <v>596</v>
      </c>
      <c r="O5430" s="195" t="s">
        <v>1153</v>
      </c>
    </row>
    <row r="5431" spans="1:15">
      <c r="A5431" s="7">
        <v>2018</v>
      </c>
      <c r="B5431" s="7" t="s">
        <v>29</v>
      </c>
      <c r="C5431" s="8">
        <f t="shared" si="186"/>
        <v>43354</v>
      </c>
      <c r="D5431" s="7">
        <v>26</v>
      </c>
      <c r="E5431" s="7" t="str">
        <f t="shared" si="187"/>
        <v>S374335426</v>
      </c>
      <c r="F5431" s="3">
        <v>2021</v>
      </c>
      <c r="G5431" s="2">
        <v>220</v>
      </c>
      <c r="H5431" s="2" t="s">
        <v>9069</v>
      </c>
      <c r="I5431" s="2" t="s">
        <v>6455</v>
      </c>
      <c r="J5431" s="2" t="s">
        <v>4616</v>
      </c>
      <c r="K5431" s="194" t="s">
        <v>17</v>
      </c>
      <c r="L5431" s="2">
        <v>35</v>
      </c>
      <c r="M5431" s="194" t="s">
        <v>333</v>
      </c>
      <c r="N5431" s="2" t="s">
        <v>769</v>
      </c>
      <c r="O5431" s="195" t="s">
        <v>1418</v>
      </c>
    </row>
    <row r="5432" spans="1:15">
      <c r="A5432" s="7">
        <v>2018</v>
      </c>
      <c r="B5432" s="7" t="s">
        <v>29</v>
      </c>
      <c r="C5432" s="8">
        <f t="shared" si="186"/>
        <v>43354</v>
      </c>
      <c r="D5432" s="7">
        <v>27</v>
      </c>
      <c r="E5432" s="7" t="str">
        <f t="shared" si="187"/>
        <v>S374335427</v>
      </c>
      <c r="F5432" s="3">
        <v>2022</v>
      </c>
      <c r="G5432" s="2">
        <v>210</v>
      </c>
      <c r="H5432" s="2" t="s">
        <v>2567</v>
      </c>
      <c r="I5432" s="2" t="s">
        <v>9070</v>
      </c>
      <c r="J5432" s="2" t="s">
        <v>2187</v>
      </c>
      <c r="K5432" s="194" t="s">
        <v>17</v>
      </c>
      <c r="L5432" s="2">
        <v>30</v>
      </c>
      <c r="M5432" s="194" t="s">
        <v>340</v>
      </c>
      <c r="N5432" s="2">
        <v>50</v>
      </c>
      <c r="O5432" s="195" t="s">
        <v>301</v>
      </c>
    </row>
    <row r="5433" spans="1:15" ht="15.75" thickBot="1">
      <c r="A5433" s="7">
        <v>2018</v>
      </c>
      <c r="B5433" s="7" t="s">
        <v>29</v>
      </c>
      <c r="C5433" s="8">
        <f t="shared" si="186"/>
        <v>43354</v>
      </c>
      <c r="D5433" s="7">
        <v>28</v>
      </c>
      <c r="E5433" s="7" t="str">
        <f t="shared" si="187"/>
        <v>S374335428</v>
      </c>
      <c r="F5433" s="5">
        <v>2023</v>
      </c>
      <c r="G5433" s="6">
        <v>210</v>
      </c>
      <c r="H5433" s="6" t="s">
        <v>9071</v>
      </c>
      <c r="I5433" s="6" t="s">
        <v>9072</v>
      </c>
      <c r="J5433" s="6" t="s">
        <v>906</v>
      </c>
      <c r="K5433" s="196" t="s">
        <v>17</v>
      </c>
      <c r="L5433" s="6">
        <v>29</v>
      </c>
      <c r="M5433" s="196">
        <v>25</v>
      </c>
      <c r="N5433" s="6" t="s">
        <v>1153</v>
      </c>
      <c r="O5433" s="197" t="s">
        <v>301</v>
      </c>
    </row>
    <row r="5434" spans="1:15" ht="16.5" thickTop="1" thickBot="1">
      <c r="A5434" s="7">
        <v>2018</v>
      </c>
      <c r="B5434" s="7" t="s">
        <v>28</v>
      </c>
      <c r="C5434" s="8">
        <f>7+C5433</f>
        <v>43361</v>
      </c>
      <c r="D5434" s="7">
        <v>1</v>
      </c>
      <c r="E5434" s="7" t="str">
        <f t="shared" si="187"/>
        <v>S38433611</v>
      </c>
      <c r="F5434" s="1" t="s">
        <v>0</v>
      </c>
    </row>
    <row r="5435" spans="1:15" ht="16.5" thickTop="1" thickBot="1">
      <c r="A5435" s="7">
        <v>2018</v>
      </c>
      <c r="B5435" s="7" t="s">
        <v>28</v>
      </c>
      <c r="C5435" s="8">
        <f>+C5434</f>
        <v>43361</v>
      </c>
      <c r="D5435" s="7">
        <v>2</v>
      </c>
      <c r="E5435" s="7" t="str">
        <f t="shared" si="187"/>
        <v>S38433612</v>
      </c>
      <c r="F5435" s="338" t="s">
        <v>1</v>
      </c>
      <c r="G5435" s="341" t="s">
        <v>2</v>
      </c>
      <c r="H5435" s="342"/>
      <c r="I5435" s="342"/>
      <c r="J5435" s="343"/>
      <c r="K5435" s="344" t="s">
        <v>3</v>
      </c>
      <c r="L5435" s="343"/>
      <c r="M5435" s="344" t="s">
        <v>144</v>
      </c>
      <c r="N5435" s="342"/>
      <c r="O5435" s="342"/>
    </row>
    <row r="5436" spans="1:15" ht="18" customHeight="1" thickBot="1">
      <c r="A5436" s="7">
        <v>2018</v>
      </c>
      <c r="B5436" s="7" t="s">
        <v>28</v>
      </c>
      <c r="C5436" s="8">
        <f t="shared" ref="C5436:C5489" si="188">+C5435</f>
        <v>43361</v>
      </c>
      <c r="D5436" s="7">
        <v>3</v>
      </c>
      <c r="E5436" s="7" t="str">
        <f t="shared" si="187"/>
        <v>S38433613</v>
      </c>
      <c r="F5436" s="339"/>
      <c r="G5436" s="345" t="s">
        <v>5</v>
      </c>
      <c r="H5436" s="347" t="s">
        <v>145</v>
      </c>
      <c r="I5436" s="348"/>
      <c r="J5436" s="349"/>
      <c r="K5436" s="350" t="s">
        <v>6</v>
      </c>
      <c r="L5436" s="352" t="s">
        <v>7</v>
      </c>
      <c r="M5436" s="350" t="s">
        <v>8</v>
      </c>
      <c r="N5436" s="354" t="s">
        <v>146</v>
      </c>
      <c r="O5436" s="356" t="s">
        <v>147</v>
      </c>
    </row>
    <row r="5437" spans="1:15" ht="15.75" thickBot="1">
      <c r="A5437" s="7">
        <v>2018</v>
      </c>
      <c r="B5437" s="7" t="s">
        <v>28</v>
      </c>
      <c r="C5437" s="8">
        <f t="shared" si="188"/>
        <v>43361</v>
      </c>
      <c r="D5437" s="7">
        <v>4</v>
      </c>
      <c r="E5437" s="7" t="str">
        <f t="shared" si="187"/>
        <v>S38433614</v>
      </c>
      <c r="F5437" s="340"/>
      <c r="G5437" s="346"/>
      <c r="H5437" s="191" t="s">
        <v>9</v>
      </c>
      <c r="I5437" s="192" t="s">
        <v>18</v>
      </c>
      <c r="J5437" s="193" t="s">
        <v>11</v>
      </c>
      <c r="K5437" s="351"/>
      <c r="L5437" s="353"/>
      <c r="M5437" s="351"/>
      <c r="N5437" s="355"/>
      <c r="O5437" s="357"/>
    </row>
    <row r="5438" spans="1:15">
      <c r="A5438" s="7">
        <v>2018</v>
      </c>
      <c r="B5438" s="7" t="s">
        <v>28</v>
      </c>
      <c r="C5438" s="8">
        <f t="shared" si="188"/>
        <v>43361</v>
      </c>
      <c r="D5438" s="7">
        <v>5</v>
      </c>
      <c r="E5438" s="7" t="str">
        <f t="shared" si="187"/>
        <v>S38433615</v>
      </c>
      <c r="F5438" s="3" t="s">
        <v>12</v>
      </c>
      <c r="G5438" s="2" t="s">
        <v>9073</v>
      </c>
      <c r="H5438" s="2" t="s">
        <v>9073</v>
      </c>
      <c r="I5438" s="2" t="s">
        <v>9074</v>
      </c>
      <c r="J5438" s="2" t="s">
        <v>7511</v>
      </c>
      <c r="K5438" s="194" t="s">
        <v>13</v>
      </c>
      <c r="L5438" s="2">
        <v>53</v>
      </c>
      <c r="M5438" s="194">
        <v>20</v>
      </c>
      <c r="N5438" s="2">
        <v>40</v>
      </c>
      <c r="O5438" s="195">
        <v>40</v>
      </c>
    </row>
    <row r="5439" spans="1:15">
      <c r="A5439" s="7">
        <v>2018</v>
      </c>
      <c r="B5439" s="7" t="s">
        <v>28</v>
      </c>
      <c r="C5439" s="8">
        <f t="shared" si="188"/>
        <v>43361</v>
      </c>
      <c r="D5439" s="7">
        <v>6</v>
      </c>
      <c r="E5439" s="7" t="str">
        <f t="shared" si="187"/>
        <v>S38433616</v>
      </c>
      <c r="F5439" s="4">
        <v>43344</v>
      </c>
      <c r="G5439" s="2" t="s">
        <v>9075</v>
      </c>
      <c r="H5439" s="2" t="s">
        <v>9075</v>
      </c>
      <c r="I5439" s="2" t="s">
        <v>9076</v>
      </c>
      <c r="J5439" s="2" t="s">
        <v>7828</v>
      </c>
      <c r="K5439" s="194" t="s">
        <v>13</v>
      </c>
      <c r="L5439" s="2">
        <v>56</v>
      </c>
      <c r="M5439" s="194" t="s">
        <v>5821</v>
      </c>
      <c r="N5439" s="2" t="s">
        <v>670</v>
      </c>
      <c r="O5439" s="195">
        <v>0</v>
      </c>
    </row>
    <row r="5440" spans="1:15">
      <c r="A5440" s="7">
        <v>2018</v>
      </c>
      <c r="B5440" s="7" t="s">
        <v>28</v>
      </c>
      <c r="C5440" s="8">
        <f t="shared" si="188"/>
        <v>43361</v>
      </c>
      <c r="D5440" s="7">
        <v>7</v>
      </c>
      <c r="E5440" s="7" t="str">
        <f t="shared" si="187"/>
        <v>S38433617</v>
      </c>
      <c r="F5440" s="4">
        <v>43374</v>
      </c>
      <c r="G5440" s="2" t="s">
        <v>9077</v>
      </c>
      <c r="H5440" s="2" t="s">
        <v>9077</v>
      </c>
      <c r="I5440" s="2" t="s">
        <v>9078</v>
      </c>
      <c r="J5440" s="2" t="s">
        <v>3571</v>
      </c>
      <c r="K5440" s="194" t="s">
        <v>13</v>
      </c>
      <c r="L5440" s="2">
        <v>63</v>
      </c>
      <c r="M5440" s="194">
        <v>100</v>
      </c>
      <c r="N5440" s="2">
        <v>0</v>
      </c>
      <c r="O5440" s="195">
        <v>0</v>
      </c>
    </row>
    <row r="5441" spans="1:15">
      <c r="A5441" s="7">
        <v>2018</v>
      </c>
      <c r="B5441" s="7" t="s">
        <v>28</v>
      </c>
      <c r="C5441" s="8">
        <f t="shared" si="188"/>
        <v>43361</v>
      </c>
      <c r="D5441" s="7">
        <v>8</v>
      </c>
      <c r="E5441" s="7" t="str">
        <f t="shared" si="187"/>
        <v>S38433618</v>
      </c>
      <c r="F5441" s="4">
        <v>43405</v>
      </c>
      <c r="G5441" s="2" t="s">
        <v>5567</v>
      </c>
      <c r="H5441" s="2" t="s">
        <v>5567</v>
      </c>
      <c r="I5441" s="2" t="s">
        <v>9079</v>
      </c>
      <c r="J5441" s="2" t="s">
        <v>5099</v>
      </c>
      <c r="K5441" s="194" t="s">
        <v>13</v>
      </c>
      <c r="L5441" s="2">
        <v>62</v>
      </c>
      <c r="M5441" s="194">
        <v>100</v>
      </c>
      <c r="N5441" s="2">
        <v>0</v>
      </c>
      <c r="O5441" s="195">
        <v>0</v>
      </c>
    </row>
    <row r="5442" spans="1:15">
      <c r="A5442" s="7">
        <v>2018</v>
      </c>
      <c r="B5442" s="7" t="s">
        <v>28</v>
      </c>
      <c r="C5442" s="8">
        <f t="shared" si="188"/>
        <v>43361</v>
      </c>
      <c r="D5442" s="7">
        <v>9</v>
      </c>
      <c r="E5442" s="7" t="str">
        <f t="shared" si="187"/>
        <v>S38433619</v>
      </c>
      <c r="F5442" s="4">
        <v>43435</v>
      </c>
      <c r="G5442" s="2" t="s">
        <v>6274</v>
      </c>
      <c r="H5442" s="2" t="s">
        <v>6274</v>
      </c>
      <c r="I5442" s="2" t="s">
        <v>9080</v>
      </c>
      <c r="J5442" s="2" t="s">
        <v>2217</v>
      </c>
      <c r="K5442" s="194" t="s">
        <v>13</v>
      </c>
      <c r="L5442" s="2">
        <v>61</v>
      </c>
      <c r="M5442" s="194">
        <v>100</v>
      </c>
      <c r="N5442" s="2">
        <v>0</v>
      </c>
      <c r="O5442" s="195">
        <v>0</v>
      </c>
    </row>
    <row r="5443" spans="1:15">
      <c r="A5443" s="7">
        <v>2018</v>
      </c>
      <c r="B5443" s="7" t="s">
        <v>28</v>
      </c>
      <c r="C5443" s="8">
        <f t="shared" si="188"/>
        <v>43361</v>
      </c>
      <c r="D5443" s="7">
        <v>10</v>
      </c>
      <c r="E5443" s="7" t="str">
        <f t="shared" si="187"/>
        <v>S384336110</v>
      </c>
      <c r="F5443" s="3" t="s">
        <v>164</v>
      </c>
      <c r="G5443" s="2" t="s">
        <v>7193</v>
      </c>
      <c r="H5443" s="2" t="s">
        <v>7193</v>
      </c>
      <c r="I5443" s="2" t="s">
        <v>7824</v>
      </c>
      <c r="J5443" s="2" t="s">
        <v>4141</v>
      </c>
      <c r="K5443" s="194" t="s">
        <v>13</v>
      </c>
      <c r="L5443" s="2">
        <v>44</v>
      </c>
      <c r="M5443" s="194">
        <v>96</v>
      </c>
      <c r="N5443" s="2">
        <v>4</v>
      </c>
      <c r="O5443" s="195">
        <v>0</v>
      </c>
    </row>
    <row r="5444" spans="1:15">
      <c r="A5444" s="7">
        <v>2018</v>
      </c>
      <c r="B5444" s="7" t="s">
        <v>28</v>
      </c>
      <c r="C5444" s="8">
        <f t="shared" si="188"/>
        <v>43361</v>
      </c>
      <c r="D5444" s="7">
        <v>11</v>
      </c>
      <c r="E5444" s="7" t="str">
        <f t="shared" si="187"/>
        <v>S384336111</v>
      </c>
      <c r="F5444" s="3">
        <v>2020</v>
      </c>
      <c r="G5444" s="2" t="s">
        <v>3366</v>
      </c>
      <c r="H5444" s="2" t="s">
        <v>3366</v>
      </c>
      <c r="I5444" s="2" t="s">
        <v>3181</v>
      </c>
      <c r="J5444" s="2" t="s">
        <v>2811</v>
      </c>
      <c r="K5444" s="194" t="s">
        <v>13</v>
      </c>
      <c r="L5444" s="2">
        <v>33</v>
      </c>
      <c r="M5444" s="194" t="s">
        <v>935</v>
      </c>
      <c r="N5444" s="2" t="s">
        <v>1946</v>
      </c>
      <c r="O5444" s="195" t="s">
        <v>1665</v>
      </c>
    </row>
    <row r="5445" spans="1:15">
      <c r="A5445" s="7">
        <v>2018</v>
      </c>
      <c r="B5445" s="7" t="s">
        <v>28</v>
      </c>
      <c r="C5445" s="8">
        <f t="shared" si="188"/>
        <v>43361</v>
      </c>
      <c r="D5445" s="7">
        <v>12</v>
      </c>
      <c r="E5445" s="7" t="str">
        <f t="shared" si="187"/>
        <v>S384336112</v>
      </c>
      <c r="F5445" s="3">
        <v>2021</v>
      </c>
      <c r="G5445" s="2" t="s">
        <v>9081</v>
      </c>
      <c r="H5445" s="2" t="s">
        <v>9081</v>
      </c>
      <c r="I5445" s="2" t="s">
        <v>9082</v>
      </c>
      <c r="J5445" s="2" t="s">
        <v>750</v>
      </c>
      <c r="K5445" s="194" t="s">
        <v>13</v>
      </c>
      <c r="L5445" s="2">
        <v>30</v>
      </c>
      <c r="M5445" s="194" t="s">
        <v>5324</v>
      </c>
      <c r="N5445" s="2" t="s">
        <v>4960</v>
      </c>
      <c r="O5445" s="195" t="s">
        <v>1628</v>
      </c>
    </row>
    <row r="5446" spans="1:15">
      <c r="A5446" s="7">
        <v>2018</v>
      </c>
      <c r="B5446" s="7" t="s">
        <v>28</v>
      </c>
      <c r="C5446" s="8">
        <f t="shared" si="188"/>
        <v>43361</v>
      </c>
      <c r="D5446" s="7">
        <v>13</v>
      </c>
      <c r="E5446" s="7" t="str">
        <f t="shared" si="187"/>
        <v>S384336113</v>
      </c>
      <c r="F5446" s="3">
        <v>2022</v>
      </c>
      <c r="G5446" s="2" t="s">
        <v>6920</v>
      </c>
      <c r="H5446" s="2" t="s">
        <v>6920</v>
      </c>
      <c r="I5446" s="2" t="s">
        <v>6435</v>
      </c>
      <c r="J5446" s="2" t="s">
        <v>1867</v>
      </c>
      <c r="K5446" s="194" t="s">
        <v>13</v>
      </c>
      <c r="L5446" s="2">
        <v>28</v>
      </c>
      <c r="M5446" s="194" t="s">
        <v>2076</v>
      </c>
      <c r="N5446" s="2" t="s">
        <v>1666</v>
      </c>
      <c r="O5446" s="195" t="s">
        <v>871</v>
      </c>
    </row>
    <row r="5447" spans="1:15" ht="15.75" thickBot="1">
      <c r="A5447" s="7">
        <v>2018</v>
      </c>
      <c r="B5447" s="7" t="s">
        <v>28</v>
      </c>
      <c r="C5447" s="8">
        <f t="shared" si="188"/>
        <v>43361</v>
      </c>
      <c r="D5447" s="7">
        <v>14</v>
      </c>
      <c r="E5447" s="7" t="str">
        <f t="shared" si="187"/>
        <v>S384336114</v>
      </c>
      <c r="F5447" s="5">
        <v>2023</v>
      </c>
      <c r="G5447" s="6" t="s">
        <v>9083</v>
      </c>
      <c r="H5447" s="6" t="s">
        <v>9083</v>
      </c>
      <c r="I5447" s="6" t="s">
        <v>5470</v>
      </c>
      <c r="J5447" s="6" t="s">
        <v>4141</v>
      </c>
      <c r="K5447" s="196" t="s">
        <v>13</v>
      </c>
      <c r="L5447" s="6">
        <v>25</v>
      </c>
      <c r="M5447" s="196" t="s">
        <v>935</v>
      </c>
      <c r="N5447" s="6" t="s">
        <v>872</v>
      </c>
      <c r="O5447" s="197" t="s">
        <v>2074</v>
      </c>
    </row>
    <row r="5448" spans="1:15" ht="16.5" thickTop="1" thickBot="1">
      <c r="A5448" s="7">
        <v>2018</v>
      </c>
      <c r="B5448" s="7" t="s">
        <v>28</v>
      </c>
      <c r="C5448" s="8">
        <f t="shared" si="188"/>
        <v>43361</v>
      </c>
      <c r="D5448" s="7">
        <v>15</v>
      </c>
      <c r="E5448" s="7" t="str">
        <f t="shared" si="187"/>
        <v>S384336115</v>
      </c>
      <c r="F5448" s="1" t="s">
        <v>15</v>
      </c>
    </row>
    <row r="5449" spans="1:15" ht="16.5" thickTop="1" thickBot="1">
      <c r="A5449" s="7">
        <v>2018</v>
      </c>
      <c r="B5449" s="7" t="s">
        <v>28</v>
      </c>
      <c r="C5449" s="8">
        <f t="shared" si="188"/>
        <v>43361</v>
      </c>
      <c r="D5449" s="7">
        <v>16</v>
      </c>
      <c r="E5449" s="7" t="str">
        <f t="shared" si="187"/>
        <v>S384336116</v>
      </c>
      <c r="F5449" s="338" t="s">
        <v>1</v>
      </c>
      <c r="G5449" s="341" t="s">
        <v>2</v>
      </c>
      <c r="H5449" s="342"/>
      <c r="I5449" s="342"/>
      <c r="J5449" s="343"/>
      <c r="K5449" s="344" t="s">
        <v>3</v>
      </c>
      <c r="L5449" s="343"/>
      <c r="M5449" s="344" t="s">
        <v>144</v>
      </c>
      <c r="N5449" s="342"/>
      <c r="O5449" s="342"/>
    </row>
    <row r="5450" spans="1:15" ht="18" customHeight="1" thickBot="1">
      <c r="A5450" s="7">
        <v>2018</v>
      </c>
      <c r="B5450" s="7" t="s">
        <v>28</v>
      </c>
      <c r="C5450" s="8">
        <f t="shared" si="188"/>
        <v>43361</v>
      </c>
      <c r="D5450" s="7">
        <v>17</v>
      </c>
      <c r="E5450" s="7" t="str">
        <f>B5450&amp;C5450&amp;D5450</f>
        <v>S384336117</v>
      </c>
      <c r="F5450" s="339"/>
      <c r="G5450" s="345" t="s">
        <v>5</v>
      </c>
      <c r="H5450" s="347" t="s">
        <v>145</v>
      </c>
      <c r="I5450" s="348"/>
      <c r="J5450" s="349"/>
      <c r="K5450" s="350" t="s">
        <v>6</v>
      </c>
      <c r="L5450" s="352" t="s">
        <v>7</v>
      </c>
      <c r="M5450" s="350" t="s">
        <v>8</v>
      </c>
      <c r="N5450" s="354" t="s">
        <v>146</v>
      </c>
      <c r="O5450" s="356" t="s">
        <v>147</v>
      </c>
    </row>
    <row r="5451" spans="1:15" ht="15.75" thickBot="1">
      <c r="A5451" s="7">
        <v>2018</v>
      </c>
      <c r="B5451" s="7" t="s">
        <v>28</v>
      </c>
      <c r="C5451" s="8">
        <f t="shared" si="188"/>
        <v>43361</v>
      </c>
      <c r="D5451" s="7">
        <v>18</v>
      </c>
      <c r="E5451" s="7" t="str">
        <f t="shared" ref="E5451:E5477" si="189">B5451&amp;C5451&amp;D5451</f>
        <v>S384336118</v>
      </c>
      <c r="F5451" s="340"/>
      <c r="G5451" s="346"/>
      <c r="H5451" s="191" t="s">
        <v>9</v>
      </c>
      <c r="I5451" s="192" t="s">
        <v>18</v>
      </c>
      <c r="J5451" s="193" t="s">
        <v>11</v>
      </c>
      <c r="K5451" s="351"/>
      <c r="L5451" s="353"/>
      <c r="M5451" s="351"/>
      <c r="N5451" s="355"/>
      <c r="O5451" s="357"/>
    </row>
    <row r="5452" spans="1:15">
      <c r="A5452" s="7">
        <v>2018</v>
      </c>
      <c r="B5452" s="7" t="s">
        <v>28</v>
      </c>
      <c r="C5452" s="8">
        <f t="shared" si="188"/>
        <v>43361</v>
      </c>
      <c r="D5452" s="7">
        <v>19</v>
      </c>
      <c r="E5452" s="7" t="str">
        <f t="shared" si="189"/>
        <v>S384336119</v>
      </c>
      <c r="F5452" s="3" t="s">
        <v>16</v>
      </c>
      <c r="G5452" s="2" t="s">
        <v>6793</v>
      </c>
      <c r="H5452" s="2" t="s">
        <v>6793</v>
      </c>
      <c r="I5452" s="2" t="s">
        <v>9084</v>
      </c>
      <c r="J5452" s="2" t="s">
        <v>4326</v>
      </c>
      <c r="K5452" s="194" t="s">
        <v>13</v>
      </c>
      <c r="L5452" s="2">
        <v>49</v>
      </c>
      <c r="M5452" s="194" t="s">
        <v>340</v>
      </c>
      <c r="N5452" s="2" t="s">
        <v>801</v>
      </c>
      <c r="O5452" s="195" t="s">
        <v>343</v>
      </c>
    </row>
    <row r="5453" spans="1:15">
      <c r="A5453" s="7">
        <v>2018</v>
      </c>
      <c r="B5453" s="7" t="s">
        <v>28</v>
      </c>
      <c r="C5453" s="8">
        <f t="shared" si="188"/>
        <v>43361</v>
      </c>
      <c r="D5453" s="7">
        <v>20</v>
      </c>
      <c r="E5453" s="7" t="str">
        <f t="shared" si="189"/>
        <v>S384336120</v>
      </c>
      <c r="F5453" s="4">
        <v>43344</v>
      </c>
      <c r="G5453" s="2" t="s">
        <v>9085</v>
      </c>
      <c r="H5453" s="2" t="s">
        <v>9085</v>
      </c>
      <c r="I5453" s="2" t="s">
        <v>9086</v>
      </c>
      <c r="J5453" s="2" t="s">
        <v>2405</v>
      </c>
      <c r="K5453" s="194" t="s">
        <v>13</v>
      </c>
      <c r="L5453" s="2">
        <v>51</v>
      </c>
      <c r="M5453" s="194" t="s">
        <v>4666</v>
      </c>
      <c r="N5453" s="2" t="s">
        <v>729</v>
      </c>
      <c r="O5453" s="195" t="s">
        <v>1715</v>
      </c>
    </row>
    <row r="5454" spans="1:15">
      <c r="A5454" s="7">
        <v>2018</v>
      </c>
      <c r="B5454" s="7" t="s">
        <v>28</v>
      </c>
      <c r="C5454" s="8">
        <f t="shared" si="188"/>
        <v>43361</v>
      </c>
      <c r="D5454" s="7">
        <v>21</v>
      </c>
      <c r="E5454" s="7" t="str">
        <f t="shared" si="189"/>
        <v>S384336121</v>
      </c>
      <c r="F5454" s="4">
        <v>43374</v>
      </c>
      <c r="G5454" s="2" t="s">
        <v>9087</v>
      </c>
      <c r="H5454" s="2" t="s">
        <v>9087</v>
      </c>
      <c r="I5454" s="2" t="s">
        <v>9088</v>
      </c>
      <c r="J5454" s="2" t="s">
        <v>9089</v>
      </c>
      <c r="K5454" s="194" t="s">
        <v>13</v>
      </c>
      <c r="L5454" s="2">
        <v>48</v>
      </c>
      <c r="M5454" s="194">
        <v>100</v>
      </c>
      <c r="N5454" s="2">
        <v>0</v>
      </c>
      <c r="O5454" s="195">
        <v>0</v>
      </c>
    </row>
    <row r="5455" spans="1:15">
      <c r="A5455" s="7">
        <v>2018</v>
      </c>
      <c r="B5455" s="7" t="s">
        <v>28</v>
      </c>
      <c r="C5455" s="8">
        <f t="shared" si="188"/>
        <v>43361</v>
      </c>
      <c r="D5455" s="7">
        <v>22</v>
      </c>
      <c r="E5455" s="7" t="str">
        <f t="shared" si="189"/>
        <v>S384336122</v>
      </c>
      <c r="F5455" s="4">
        <v>43405</v>
      </c>
      <c r="G5455" s="2" t="s">
        <v>9090</v>
      </c>
      <c r="H5455" s="2" t="s">
        <v>9090</v>
      </c>
      <c r="I5455" s="2" t="s">
        <v>9091</v>
      </c>
      <c r="J5455" s="2" t="s">
        <v>9092</v>
      </c>
      <c r="K5455" s="194" t="s">
        <v>13</v>
      </c>
      <c r="L5455" s="2">
        <v>46</v>
      </c>
      <c r="M5455" s="194">
        <v>100</v>
      </c>
      <c r="N5455" s="2">
        <v>0</v>
      </c>
      <c r="O5455" s="195">
        <v>0</v>
      </c>
    </row>
    <row r="5456" spans="1:15">
      <c r="A5456" s="7">
        <v>2018</v>
      </c>
      <c r="B5456" s="7" t="s">
        <v>28</v>
      </c>
      <c r="C5456" s="8">
        <f t="shared" si="188"/>
        <v>43361</v>
      </c>
      <c r="D5456" s="7">
        <v>23</v>
      </c>
      <c r="E5456" s="7" t="str">
        <f t="shared" si="189"/>
        <v>S384336123</v>
      </c>
      <c r="F5456" s="4">
        <v>43435</v>
      </c>
      <c r="G5456" s="2" t="s">
        <v>9093</v>
      </c>
      <c r="H5456" s="2" t="s">
        <v>9093</v>
      </c>
      <c r="I5456" s="2" t="s">
        <v>7193</v>
      </c>
      <c r="J5456" s="2" t="s">
        <v>496</v>
      </c>
      <c r="K5456" s="194" t="s">
        <v>13</v>
      </c>
      <c r="L5456" s="2">
        <v>44</v>
      </c>
      <c r="M5456" s="194">
        <v>100</v>
      </c>
      <c r="N5456" s="2">
        <v>0</v>
      </c>
      <c r="O5456" s="195">
        <v>0</v>
      </c>
    </row>
    <row r="5457" spans="1:15">
      <c r="A5457" s="7">
        <v>2018</v>
      </c>
      <c r="B5457" s="7" t="s">
        <v>28</v>
      </c>
      <c r="C5457" s="8">
        <f t="shared" si="188"/>
        <v>43361</v>
      </c>
      <c r="D5457" s="7">
        <v>24</v>
      </c>
      <c r="E5457" s="7" t="str">
        <f t="shared" si="189"/>
        <v>S384336124</v>
      </c>
      <c r="F5457" s="3" t="s">
        <v>164</v>
      </c>
      <c r="G5457" s="2" t="s">
        <v>9094</v>
      </c>
      <c r="H5457" s="2" t="s">
        <v>9094</v>
      </c>
      <c r="I5457" s="2" t="s">
        <v>9095</v>
      </c>
      <c r="J5457" s="2" t="s">
        <v>2971</v>
      </c>
      <c r="K5457" s="194" t="s">
        <v>13</v>
      </c>
      <c r="L5457" s="2">
        <v>39</v>
      </c>
      <c r="M5457" s="194">
        <v>68</v>
      </c>
      <c r="N5457" s="2">
        <v>12</v>
      </c>
      <c r="O5457" s="195">
        <v>20</v>
      </c>
    </row>
    <row r="5458" spans="1:15">
      <c r="A5458" s="7">
        <v>2018</v>
      </c>
      <c r="B5458" s="7" t="s">
        <v>28</v>
      </c>
      <c r="C5458" s="8">
        <f t="shared" si="188"/>
        <v>43361</v>
      </c>
      <c r="D5458" s="7">
        <v>25</v>
      </c>
      <c r="E5458" s="7" t="str">
        <f t="shared" si="189"/>
        <v>S384336125</v>
      </c>
      <c r="F5458" s="3">
        <v>2020</v>
      </c>
      <c r="G5458" s="2" t="s">
        <v>9096</v>
      </c>
      <c r="H5458" s="2" t="s">
        <v>9096</v>
      </c>
      <c r="I5458" s="2" t="s">
        <v>9097</v>
      </c>
      <c r="J5458" s="2" t="s">
        <v>1604</v>
      </c>
      <c r="K5458" s="194" t="s">
        <v>13</v>
      </c>
      <c r="L5458" s="2">
        <v>33</v>
      </c>
      <c r="M5458" s="194">
        <v>40</v>
      </c>
      <c r="N5458" s="2">
        <v>40</v>
      </c>
      <c r="O5458" s="195">
        <v>20</v>
      </c>
    </row>
    <row r="5459" spans="1:15">
      <c r="A5459" s="7">
        <v>2018</v>
      </c>
      <c r="B5459" s="7" t="s">
        <v>28</v>
      </c>
      <c r="C5459" s="8">
        <f t="shared" si="188"/>
        <v>43361</v>
      </c>
      <c r="D5459" s="7">
        <v>26</v>
      </c>
      <c r="E5459" s="7" t="str">
        <f t="shared" si="189"/>
        <v>S384336126</v>
      </c>
      <c r="F5459" s="3">
        <v>2021</v>
      </c>
      <c r="G5459" s="2" t="s">
        <v>9098</v>
      </c>
      <c r="H5459" s="2" t="s">
        <v>9098</v>
      </c>
      <c r="I5459" s="2" t="s">
        <v>9099</v>
      </c>
      <c r="J5459" s="2" t="s">
        <v>490</v>
      </c>
      <c r="K5459" s="194" t="s">
        <v>13</v>
      </c>
      <c r="L5459" s="2">
        <v>30</v>
      </c>
      <c r="M5459" s="194">
        <v>36</v>
      </c>
      <c r="N5459" s="2">
        <v>48</v>
      </c>
      <c r="O5459" s="195">
        <v>16</v>
      </c>
    </row>
    <row r="5460" spans="1:15">
      <c r="A5460" s="7">
        <v>2018</v>
      </c>
      <c r="B5460" s="7" t="s">
        <v>28</v>
      </c>
      <c r="C5460" s="8">
        <f t="shared" si="188"/>
        <v>43361</v>
      </c>
      <c r="D5460" s="7">
        <v>27</v>
      </c>
      <c r="E5460" s="7" t="str">
        <f t="shared" si="189"/>
        <v>S384336127</v>
      </c>
      <c r="F5460" s="3">
        <v>2022</v>
      </c>
      <c r="G5460" s="2" t="s">
        <v>9100</v>
      </c>
      <c r="H5460" s="2" t="s">
        <v>9100</v>
      </c>
      <c r="I5460" s="2" t="s">
        <v>9101</v>
      </c>
      <c r="J5460" s="2" t="s">
        <v>3904</v>
      </c>
      <c r="K5460" s="194" t="s">
        <v>13</v>
      </c>
      <c r="L5460" s="2">
        <v>30</v>
      </c>
      <c r="M5460" s="194">
        <v>36</v>
      </c>
      <c r="N5460" s="2">
        <v>48</v>
      </c>
      <c r="O5460" s="195">
        <v>16</v>
      </c>
    </row>
    <row r="5461" spans="1:15" ht="15.75" thickBot="1">
      <c r="A5461" s="7">
        <v>2018</v>
      </c>
      <c r="B5461" s="7" t="s">
        <v>28</v>
      </c>
      <c r="C5461" s="8">
        <f t="shared" si="188"/>
        <v>43361</v>
      </c>
      <c r="D5461" s="7">
        <v>28</v>
      </c>
      <c r="E5461" s="7" t="str">
        <f t="shared" si="189"/>
        <v>S384336128</v>
      </c>
      <c r="F5461" s="5">
        <v>2023</v>
      </c>
      <c r="G5461" s="6" t="s">
        <v>3278</v>
      </c>
      <c r="H5461" s="6" t="s">
        <v>3278</v>
      </c>
      <c r="I5461" s="6" t="s">
        <v>9102</v>
      </c>
      <c r="J5461" s="6" t="s">
        <v>1955</v>
      </c>
      <c r="K5461" s="196" t="s">
        <v>13</v>
      </c>
      <c r="L5461" s="6">
        <v>29</v>
      </c>
      <c r="M5461" s="196" t="s">
        <v>1198</v>
      </c>
      <c r="N5461" s="6" t="s">
        <v>820</v>
      </c>
      <c r="O5461" s="197" t="s">
        <v>303</v>
      </c>
    </row>
    <row r="5462" spans="1:15" ht="16.5" thickTop="1" thickBot="1">
      <c r="A5462" s="7">
        <v>2018</v>
      </c>
      <c r="B5462" s="7" t="s">
        <v>27</v>
      </c>
      <c r="C5462" s="8">
        <f>7+C5461</f>
        <v>43368</v>
      </c>
      <c r="D5462" s="7">
        <v>1</v>
      </c>
      <c r="E5462" s="7" t="str">
        <f t="shared" si="189"/>
        <v>S39433681</v>
      </c>
      <c r="F5462" s="1" t="s">
        <v>0</v>
      </c>
    </row>
    <row r="5463" spans="1:15" ht="16.5" thickTop="1" thickBot="1">
      <c r="A5463" s="7">
        <v>2018</v>
      </c>
      <c r="B5463" s="7" t="s">
        <v>27</v>
      </c>
      <c r="C5463" s="8">
        <f>+C5462</f>
        <v>43368</v>
      </c>
      <c r="D5463" s="7">
        <v>2</v>
      </c>
      <c r="E5463" s="7" t="str">
        <f t="shared" si="189"/>
        <v>S39433682</v>
      </c>
      <c r="F5463" s="338" t="s">
        <v>1</v>
      </c>
      <c r="G5463" s="341" t="s">
        <v>2</v>
      </c>
      <c r="H5463" s="342"/>
      <c r="I5463" s="342"/>
      <c r="J5463" s="343"/>
      <c r="K5463" s="344" t="s">
        <v>3</v>
      </c>
      <c r="L5463" s="343"/>
      <c r="M5463" s="344" t="s">
        <v>144</v>
      </c>
      <c r="N5463" s="342"/>
      <c r="O5463" s="342"/>
    </row>
    <row r="5464" spans="1:15" ht="18" customHeight="1" thickBot="1">
      <c r="A5464" s="7">
        <v>2018</v>
      </c>
      <c r="B5464" s="7" t="s">
        <v>27</v>
      </c>
      <c r="C5464" s="8">
        <f t="shared" si="188"/>
        <v>43368</v>
      </c>
      <c r="D5464" s="7">
        <v>3</v>
      </c>
      <c r="E5464" s="7" t="str">
        <f t="shared" si="189"/>
        <v>S39433683</v>
      </c>
      <c r="F5464" s="339"/>
      <c r="G5464" s="345" t="s">
        <v>5</v>
      </c>
      <c r="H5464" s="347" t="s">
        <v>145</v>
      </c>
      <c r="I5464" s="348"/>
      <c r="J5464" s="349"/>
      <c r="K5464" s="350" t="s">
        <v>6</v>
      </c>
      <c r="L5464" s="352" t="s">
        <v>7</v>
      </c>
      <c r="M5464" s="350" t="s">
        <v>8</v>
      </c>
      <c r="N5464" s="354" t="s">
        <v>146</v>
      </c>
      <c r="O5464" s="356" t="s">
        <v>147</v>
      </c>
    </row>
    <row r="5465" spans="1:15" ht="15.75" thickBot="1">
      <c r="A5465" s="7">
        <v>2018</v>
      </c>
      <c r="B5465" s="7" t="s">
        <v>27</v>
      </c>
      <c r="C5465" s="8">
        <f t="shared" si="188"/>
        <v>43368</v>
      </c>
      <c r="D5465" s="7">
        <v>4</v>
      </c>
      <c r="E5465" s="7" t="str">
        <f t="shared" si="189"/>
        <v>S39433684</v>
      </c>
      <c r="F5465" s="340"/>
      <c r="G5465" s="346"/>
      <c r="H5465" s="191" t="s">
        <v>9</v>
      </c>
      <c r="I5465" s="192" t="s">
        <v>18</v>
      </c>
      <c r="J5465" s="193" t="s">
        <v>11</v>
      </c>
      <c r="K5465" s="351"/>
      <c r="L5465" s="353"/>
      <c r="M5465" s="351"/>
      <c r="N5465" s="355"/>
      <c r="O5465" s="357"/>
    </row>
    <row r="5466" spans="1:15">
      <c r="A5466" s="7">
        <v>2018</v>
      </c>
      <c r="B5466" s="7" t="s">
        <v>27</v>
      </c>
      <c r="C5466" s="8">
        <f t="shared" si="188"/>
        <v>43368</v>
      </c>
      <c r="D5466" s="7">
        <v>5</v>
      </c>
      <c r="E5466" s="7" t="str">
        <f t="shared" si="189"/>
        <v>S39433685</v>
      </c>
      <c r="F5466" s="3" t="s">
        <v>12</v>
      </c>
      <c r="G5466" s="2">
        <v>-20</v>
      </c>
      <c r="H5466" s="2" t="s">
        <v>9103</v>
      </c>
      <c r="I5466" s="2" t="s">
        <v>9104</v>
      </c>
      <c r="J5466" s="2" t="s">
        <v>255</v>
      </c>
      <c r="K5466" s="194" t="s">
        <v>17</v>
      </c>
      <c r="L5466" s="2">
        <v>56</v>
      </c>
      <c r="M5466" s="194" t="s">
        <v>402</v>
      </c>
      <c r="N5466" s="2" t="s">
        <v>455</v>
      </c>
      <c r="O5466" s="195" t="s">
        <v>1122</v>
      </c>
    </row>
    <row r="5467" spans="1:15">
      <c r="A5467" s="7">
        <v>2018</v>
      </c>
      <c r="B5467" s="7" t="s">
        <v>27</v>
      </c>
      <c r="C5467" s="8">
        <f t="shared" si="188"/>
        <v>43368</v>
      </c>
      <c r="D5467" s="7">
        <v>6</v>
      </c>
      <c r="E5467" s="7" t="str">
        <f t="shared" si="189"/>
        <v>S39433686</v>
      </c>
      <c r="F5467" s="4">
        <v>43344</v>
      </c>
      <c r="G5467" s="2">
        <v>447</v>
      </c>
      <c r="H5467" s="2" t="s">
        <v>9105</v>
      </c>
      <c r="I5467" s="2" t="s">
        <v>9106</v>
      </c>
      <c r="J5467" s="2" t="s">
        <v>426</v>
      </c>
      <c r="K5467" s="194" t="s">
        <v>17</v>
      </c>
      <c r="L5467" s="2">
        <v>57</v>
      </c>
      <c r="M5467" s="194" t="s">
        <v>2831</v>
      </c>
      <c r="N5467" s="2" t="s">
        <v>493</v>
      </c>
      <c r="O5467" s="195" t="s">
        <v>1070</v>
      </c>
    </row>
    <row r="5468" spans="1:15">
      <c r="A5468" s="7">
        <v>2018</v>
      </c>
      <c r="B5468" s="7" t="s">
        <v>27</v>
      </c>
      <c r="C5468" s="8">
        <f t="shared" si="188"/>
        <v>43368</v>
      </c>
      <c r="D5468" s="7">
        <v>7</v>
      </c>
      <c r="E5468" s="7" t="str">
        <f t="shared" si="189"/>
        <v>S39433687</v>
      </c>
      <c r="F5468" s="4">
        <v>43374</v>
      </c>
      <c r="G5468" s="2">
        <v>297</v>
      </c>
      <c r="H5468" s="2" t="s">
        <v>9107</v>
      </c>
      <c r="I5468" s="2" t="s">
        <v>9108</v>
      </c>
      <c r="J5468" s="2" t="s">
        <v>2289</v>
      </c>
      <c r="K5468" s="194" t="s">
        <v>17</v>
      </c>
      <c r="L5468" s="2">
        <v>69</v>
      </c>
      <c r="M5468" s="194" t="s">
        <v>1138</v>
      </c>
      <c r="N5468" s="2">
        <v>0</v>
      </c>
      <c r="O5468" s="195" t="s">
        <v>2527</v>
      </c>
    </row>
    <row r="5469" spans="1:15">
      <c r="A5469" s="7">
        <v>2018</v>
      </c>
      <c r="B5469" s="7" t="s">
        <v>27</v>
      </c>
      <c r="C5469" s="8">
        <f t="shared" si="188"/>
        <v>43368</v>
      </c>
      <c r="D5469" s="7">
        <v>8</v>
      </c>
      <c r="E5469" s="7" t="str">
        <f t="shared" si="189"/>
        <v>S39433688</v>
      </c>
      <c r="F5469" s="4">
        <v>43405</v>
      </c>
      <c r="G5469" s="2">
        <v>244</v>
      </c>
      <c r="H5469" s="2" t="s">
        <v>9109</v>
      </c>
      <c r="I5469" s="2" t="s">
        <v>9110</v>
      </c>
      <c r="J5469" s="2" t="s">
        <v>2667</v>
      </c>
      <c r="K5469" s="194" t="s">
        <v>17</v>
      </c>
      <c r="L5469" s="2">
        <v>67</v>
      </c>
      <c r="M5469" s="194" t="s">
        <v>472</v>
      </c>
      <c r="N5469" s="2">
        <v>0</v>
      </c>
      <c r="O5469" s="195" t="s">
        <v>7018</v>
      </c>
    </row>
    <row r="5470" spans="1:15">
      <c r="A5470" s="7">
        <v>2018</v>
      </c>
      <c r="B5470" s="7" t="s">
        <v>27</v>
      </c>
      <c r="C5470" s="8">
        <f t="shared" si="188"/>
        <v>43368</v>
      </c>
      <c r="D5470" s="7">
        <v>9</v>
      </c>
      <c r="E5470" s="7" t="str">
        <f t="shared" si="189"/>
        <v>S39433689</v>
      </c>
      <c r="F5470" s="4">
        <v>43435</v>
      </c>
      <c r="G5470" s="2">
        <v>194</v>
      </c>
      <c r="H5470" s="2" t="s">
        <v>9111</v>
      </c>
      <c r="I5470" s="2" t="s">
        <v>8818</v>
      </c>
      <c r="J5470" s="2" t="s">
        <v>2115</v>
      </c>
      <c r="K5470" s="194" t="s">
        <v>17</v>
      </c>
      <c r="L5470" s="2">
        <v>64</v>
      </c>
      <c r="M5470" s="194" t="s">
        <v>670</v>
      </c>
      <c r="N5470" s="2" t="s">
        <v>670</v>
      </c>
      <c r="O5470" s="195" t="s">
        <v>6312</v>
      </c>
    </row>
    <row r="5471" spans="1:15">
      <c r="A5471" s="7">
        <v>2018</v>
      </c>
      <c r="B5471" s="7" t="s">
        <v>27</v>
      </c>
      <c r="C5471" s="8">
        <f t="shared" si="188"/>
        <v>43368</v>
      </c>
      <c r="D5471" s="7">
        <v>10</v>
      </c>
      <c r="E5471" s="7" t="str">
        <f t="shared" si="189"/>
        <v>S394336810</v>
      </c>
      <c r="F5471" s="3" t="s">
        <v>164</v>
      </c>
      <c r="G5471" s="2">
        <v>202</v>
      </c>
      <c r="H5471" s="2" t="s">
        <v>1495</v>
      </c>
      <c r="I5471" s="2" t="s">
        <v>5141</v>
      </c>
      <c r="J5471" s="2" t="s">
        <v>2136</v>
      </c>
      <c r="K5471" s="194" t="s">
        <v>17</v>
      </c>
      <c r="L5471" s="2">
        <v>47</v>
      </c>
      <c r="M5471" s="194" t="s">
        <v>787</v>
      </c>
      <c r="N5471" s="2" t="s">
        <v>1198</v>
      </c>
      <c r="O5471" s="195" t="s">
        <v>1249</v>
      </c>
    </row>
    <row r="5472" spans="1:15">
      <c r="A5472" s="7">
        <v>2018</v>
      </c>
      <c r="B5472" s="7" t="s">
        <v>27</v>
      </c>
      <c r="C5472" s="8">
        <f t="shared" si="188"/>
        <v>43368</v>
      </c>
      <c r="D5472" s="7">
        <v>11</v>
      </c>
      <c r="E5472" s="7" t="str">
        <f t="shared" si="189"/>
        <v>S394336811</v>
      </c>
      <c r="F5472" s="3">
        <v>2020</v>
      </c>
      <c r="G5472" s="2">
        <v>185</v>
      </c>
      <c r="H5472" s="2" t="s">
        <v>2482</v>
      </c>
      <c r="I5472" s="2" t="s">
        <v>9112</v>
      </c>
      <c r="J5472" s="2" t="s">
        <v>3176</v>
      </c>
      <c r="K5472" s="194" t="s">
        <v>17</v>
      </c>
      <c r="L5472" s="2">
        <v>38</v>
      </c>
      <c r="M5472" s="194" t="s">
        <v>4578</v>
      </c>
      <c r="N5472" s="2" t="s">
        <v>1946</v>
      </c>
      <c r="O5472" s="195" t="s">
        <v>1239</v>
      </c>
    </row>
    <row r="5473" spans="1:15">
      <c r="A5473" s="7">
        <v>2018</v>
      </c>
      <c r="B5473" s="7" t="s">
        <v>27</v>
      </c>
      <c r="C5473" s="8">
        <f t="shared" si="188"/>
        <v>43368</v>
      </c>
      <c r="D5473" s="7">
        <v>12</v>
      </c>
      <c r="E5473" s="7" t="str">
        <f t="shared" si="189"/>
        <v>S394336812</v>
      </c>
      <c r="F5473" s="3">
        <v>2021</v>
      </c>
      <c r="G5473" s="2">
        <v>175</v>
      </c>
      <c r="H5473" s="2" t="s">
        <v>9113</v>
      </c>
      <c r="I5473" s="2" t="s">
        <v>9114</v>
      </c>
      <c r="J5473" s="2" t="s">
        <v>1156</v>
      </c>
      <c r="K5473" s="194" t="s">
        <v>17</v>
      </c>
      <c r="L5473" s="2">
        <v>32</v>
      </c>
      <c r="M5473" s="194" t="s">
        <v>2421</v>
      </c>
      <c r="N5473" s="2" t="s">
        <v>461</v>
      </c>
      <c r="O5473" s="195" t="s">
        <v>1539</v>
      </c>
    </row>
    <row r="5474" spans="1:15">
      <c r="A5474" s="7">
        <v>2018</v>
      </c>
      <c r="B5474" s="7" t="s">
        <v>27</v>
      </c>
      <c r="C5474" s="8">
        <f t="shared" si="188"/>
        <v>43368</v>
      </c>
      <c r="D5474" s="7">
        <v>13</v>
      </c>
      <c r="E5474" s="7" t="str">
        <f t="shared" si="189"/>
        <v>S394336813</v>
      </c>
      <c r="F5474" s="3">
        <v>2022</v>
      </c>
      <c r="G5474" s="2">
        <v>170</v>
      </c>
      <c r="H5474" s="2" t="s">
        <v>9115</v>
      </c>
      <c r="I5474" s="2" t="s">
        <v>6244</v>
      </c>
      <c r="J5474" s="2" t="s">
        <v>3915</v>
      </c>
      <c r="K5474" s="194" t="s">
        <v>17</v>
      </c>
      <c r="L5474" s="2">
        <v>31</v>
      </c>
      <c r="M5474" s="194">
        <v>30</v>
      </c>
      <c r="N5474" s="2" t="s">
        <v>973</v>
      </c>
      <c r="O5474" s="195" t="s">
        <v>1460</v>
      </c>
    </row>
    <row r="5475" spans="1:15" ht="15.75" thickBot="1">
      <c r="A5475" s="7">
        <v>2018</v>
      </c>
      <c r="B5475" s="7" t="s">
        <v>27</v>
      </c>
      <c r="C5475" s="8">
        <f t="shared" si="188"/>
        <v>43368</v>
      </c>
      <c r="D5475" s="7">
        <v>14</v>
      </c>
      <c r="E5475" s="7" t="str">
        <f t="shared" si="189"/>
        <v>S394336814</v>
      </c>
      <c r="F5475" s="5">
        <v>2023</v>
      </c>
      <c r="G5475" s="6">
        <v>170</v>
      </c>
      <c r="H5475" s="6" t="s">
        <v>9116</v>
      </c>
      <c r="I5475" s="6" t="s">
        <v>3508</v>
      </c>
      <c r="J5475" s="6" t="s">
        <v>1046</v>
      </c>
      <c r="K5475" s="196" t="s">
        <v>17</v>
      </c>
      <c r="L5475" s="6">
        <v>26</v>
      </c>
      <c r="M5475" s="196" t="s">
        <v>2074</v>
      </c>
      <c r="N5475" s="6" t="s">
        <v>1970</v>
      </c>
      <c r="O5475" s="197" t="s">
        <v>1239</v>
      </c>
    </row>
    <row r="5476" spans="1:15" ht="16.5" thickTop="1" thickBot="1">
      <c r="A5476" s="7">
        <v>2018</v>
      </c>
      <c r="B5476" s="7" t="s">
        <v>27</v>
      </c>
      <c r="C5476" s="8">
        <f t="shared" si="188"/>
        <v>43368</v>
      </c>
      <c r="D5476" s="7">
        <v>15</v>
      </c>
      <c r="E5476" s="7" t="str">
        <f t="shared" si="189"/>
        <v>S394336815</v>
      </c>
      <c r="F5476" s="1" t="s">
        <v>15</v>
      </c>
    </row>
    <row r="5477" spans="1:15" ht="16.5" thickTop="1" thickBot="1">
      <c r="A5477" s="7">
        <v>2018</v>
      </c>
      <c r="B5477" s="7" t="s">
        <v>27</v>
      </c>
      <c r="C5477" s="8">
        <f t="shared" si="188"/>
        <v>43368</v>
      </c>
      <c r="D5477" s="7">
        <v>16</v>
      </c>
      <c r="E5477" s="7" t="str">
        <f t="shared" si="189"/>
        <v>S394336816</v>
      </c>
      <c r="F5477" s="338" t="s">
        <v>1</v>
      </c>
      <c r="G5477" s="341" t="s">
        <v>2</v>
      </c>
      <c r="H5477" s="342"/>
      <c r="I5477" s="342"/>
      <c r="J5477" s="343"/>
      <c r="K5477" s="344" t="s">
        <v>3</v>
      </c>
      <c r="L5477" s="343"/>
      <c r="M5477" s="344" t="s">
        <v>144</v>
      </c>
      <c r="N5477" s="342"/>
      <c r="O5477" s="342"/>
    </row>
    <row r="5478" spans="1:15" ht="18" customHeight="1" thickBot="1">
      <c r="A5478" s="7">
        <v>2018</v>
      </c>
      <c r="B5478" s="7" t="s">
        <v>27</v>
      </c>
      <c r="C5478" s="8">
        <f t="shared" si="188"/>
        <v>43368</v>
      </c>
      <c r="D5478" s="7">
        <v>17</v>
      </c>
      <c r="E5478" s="7" t="str">
        <f>B5478&amp;C5478&amp;D5478</f>
        <v>S394336817</v>
      </c>
      <c r="F5478" s="339"/>
      <c r="G5478" s="345" t="s">
        <v>5</v>
      </c>
      <c r="H5478" s="347" t="s">
        <v>145</v>
      </c>
      <c r="I5478" s="348"/>
      <c r="J5478" s="349"/>
      <c r="K5478" s="350" t="s">
        <v>6</v>
      </c>
      <c r="L5478" s="352" t="s">
        <v>7</v>
      </c>
      <c r="M5478" s="350" t="s">
        <v>8</v>
      </c>
      <c r="N5478" s="354" t="s">
        <v>146</v>
      </c>
      <c r="O5478" s="356" t="s">
        <v>147</v>
      </c>
    </row>
    <row r="5479" spans="1:15" ht="15.75" thickBot="1">
      <c r="A5479" s="7">
        <v>2018</v>
      </c>
      <c r="B5479" s="7" t="s">
        <v>27</v>
      </c>
      <c r="C5479" s="8">
        <f t="shared" si="188"/>
        <v>43368</v>
      </c>
      <c r="D5479" s="7">
        <v>18</v>
      </c>
      <c r="E5479" s="7" t="str">
        <f t="shared" ref="E5479:E5505" si="190">B5479&amp;C5479&amp;D5479</f>
        <v>S394336818</v>
      </c>
      <c r="F5479" s="340"/>
      <c r="G5479" s="346"/>
      <c r="H5479" s="191" t="s">
        <v>9</v>
      </c>
      <c r="I5479" s="192" t="s">
        <v>18</v>
      </c>
      <c r="J5479" s="193" t="s">
        <v>11</v>
      </c>
      <c r="K5479" s="351"/>
      <c r="L5479" s="353"/>
      <c r="M5479" s="351"/>
      <c r="N5479" s="355"/>
      <c r="O5479" s="357"/>
    </row>
    <row r="5480" spans="1:15">
      <c r="A5480" s="7">
        <v>2018</v>
      </c>
      <c r="B5480" s="7" t="s">
        <v>27</v>
      </c>
      <c r="C5480" s="8">
        <f t="shared" si="188"/>
        <v>43368</v>
      </c>
      <c r="D5480" s="7">
        <v>19</v>
      </c>
      <c r="E5480" s="7" t="str">
        <f t="shared" si="190"/>
        <v>S394336819</v>
      </c>
      <c r="F5480" s="3" t="s">
        <v>16</v>
      </c>
      <c r="G5480" s="2">
        <v>15</v>
      </c>
      <c r="H5480" s="2" t="s">
        <v>9117</v>
      </c>
      <c r="I5480" s="2" t="s">
        <v>9118</v>
      </c>
      <c r="J5480" s="2" t="s">
        <v>4283</v>
      </c>
      <c r="K5480" s="194" t="s">
        <v>17</v>
      </c>
      <c r="L5480" s="2">
        <v>55</v>
      </c>
      <c r="M5480" s="194" t="s">
        <v>625</v>
      </c>
      <c r="N5480" s="2" t="s">
        <v>586</v>
      </c>
      <c r="O5480" s="195" t="s">
        <v>1181</v>
      </c>
    </row>
    <row r="5481" spans="1:15">
      <c r="A5481" s="7">
        <v>2018</v>
      </c>
      <c r="B5481" s="7" t="s">
        <v>27</v>
      </c>
      <c r="C5481" s="8">
        <f t="shared" si="188"/>
        <v>43368</v>
      </c>
      <c r="D5481" s="7">
        <v>20</v>
      </c>
      <c r="E5481" s="7" t="str">
        <f t="shared" si="190"/>
        <v>S394336820</v>
      </c>
      <c r="F5481" s="4">
        <v>43344</v>
      </c>
      <c r="G5481" s="2">
        <v>20</v>
      </c>
      <c r="H5481" s="2" t="s">
        <v>9119</v>
      </c>
      <c r="I5481" s="2" t="s">
        <v>9120</v>
      </c>
      <c r="J5481" s="2" t="s">
        <v>827</v>
      </c>
      <c r="K5481" s="194" t="s">
        <v>17</v>
      </c>
      <c r="L5481" s="2">
        <v>56</v>
      </c>
      <c r="M5481" s="194" t="s">
        <v>627</v>
      </c>
      <c r="N5481" s="2" t="s">
        <v>626</v>
      </c>
      <c r="O5481" s="195" t="s">
        <v>625</v>
      </c>
    </row>
    <row r="5482" spans="1:15">
      <c r="A5482" s="7">
        <v>2018</v>
      </c>
      <c r="B5482" s="7" t="s">
        <v>27</v>
      </c>
      <c r="C5482" s="8">
        <f t="shared" si="188"/>
        <v>43368</v>
      </c>
      <c r="D5482" s="7">
        <v>21</v>
      </c>
      <c r="E5482" s="7" t="str">
        <f t="shared" si="190"/>
        <v>S394336821</v>
      </c>
      <c r="F5482" s="4">
        <v>43374</v>
      </c>
      <c r="G5482" s="2">
        <v>20</v>
      </c>
      <c r="H5482" s="2" t="s">
        <v>9121</v>
      </c>
      <c r="I5482" s="2" t="s">
        <v>9122</v>
      </c>
      <c r="J5482" s="2" t="s">
        <v>1704</v>
      </c>
      <c r="K5482" s="194" t="s">
        <v>17</v>
      </c>
      <c r="L5482" s="2">
        <v>54</v>
      </c>
      <c r="M5482" s="194" t="s">
        <v>1646</v>
      </c>
      <c r="N5482" s="2">
        <v>0</v>
      </c>
      <c r="O5482" s="195" t="s">
        <v>4870</v>
      </c>
    </row>
    <row r="5483" spans="1:15">
      <c r="A5483" s="7">
        <v>2018</v>
      </c>
      <c r="B5483" s="7" t="s">
        <v>27</v>
      </c>
      <c r="C5483" s="8">
        <f t="shared" si="188"/>
        <v>43368</v>
      </c>
      <c r="D5483" s="7">
        <v>22</v>
      </c>
      <c r="E5483" s="7" t="str">
        <f t="shared" si="190"/>
        <v>S394336822</v>
      </c>
      <c r="F5483" s="4">
        <v>43405</v>
      </c>
      <c r="G5483" s="2">
        <v>26</v>
      </c>
      <c r="H5483" s="2" t="s">
        <v>7637</v>
      </c>
      <c r="I5483" s="2" t="s">
        <v>9123</v>
      </c>
      <c r="J5483" s="2" t="s">
        <v>830</v>
      </c>
      <c r="K5483" s="194" t="s">
        <v>17</v>
      </c>
      <c r="L5483" s="2">
        <v>52</v>
      </c>
      <c r="M5483" s="194">
        <v>0</v>
      </c>
      <c r="N5483" s="2" t="s">
        <v>519</v>
      </c>
      <c r="O5483" s="195" t="s">
        <v>1844</v>
      </c>
    </row>
    <row r="5484" spans="1:15">
      <c r="A5484" s="7">
        <v>2018</v>
      </c>
      <c r="B5484" s="7" t="s">
        <v>27</v>
      </c>
      <c r="C5484" s="8">
        <f t="shared" si="188"/>
        <v>43368</v>
      </c>
      <c r="D5484" s="7">
        <v>23</v>
      </c>
      <c r="E5484" s="7" t="str">
        <f t="shared" si="190"/>
        <v>S394336823</v>
      </c>
      <c r="F5484" s="4">
        <v>43435</v>
      </c>
      <c r="G5484" s="2">
        <v>30</v>
      </c>
      <c r="H5484" s="2" t="s">
        <v>9124</v>
      </c>
      <c r="I5484" s="2" t="s">
        <v>9125</v>
      </c>
      <c r="J5484" s="2" t="s">
        <v>1895</v>
      </c>
      <c r="K5484" s="194" t="s">
        <v>17</v>
      </c>
      <c r="L5484" s="2">
        <v>48</v>
      </c>
      <c r="M5484" s="194" t="s">
        <v>518</v>
      </c>
      <c r="N5484" s="2" t="s">
        <v>922</v>
      </c>
      <c r="O5484" s="195" t="s">
        <v>4896</v>
      </c>
    </row>
    <row r="5485" spans="1:15">
      <c r="A5485" s="7">
        <v>2018</v>
      </c>
      <c r="B5485" s="7" t="s">
        <v>27</v>
      </c>
      <c r="C5485" s="8">
        <f t="shared" si="188"/>
        <v>43368</v>
      </c>
      <c r="D5485" s="7">
        <v>24</v>
      </c>
      <c r="E5485" s="7" t="str">
        <f t="shared" si="190"/>
        <v>S394336824</v>
      </c>
      <c r="F5485" s="3" t="s">
        <v>164</v>
      </c>
      <c r="G5485" s="2">
        <v>55</v>
      </c>
      <c r="H5485" s="2" t="s">
        <v>9126</v>
      </c>
      <c r="I5485" s="2" t="s">
        <v>9127</v>
      </c>
      <c r="J5485" s="2" t="s">
        <v>5842</v>
      </c>
      <c r="K5485" s="194" t="s">
        <v>17</v>
      </c>
      <c r="L5485" s="2">
        <v>41</v>
      </c>
      <c r="M5485" s="194" t="s">
        <v>787</v>
      </c>
      <c r="N5485" s="2" t="s">
        <v>1198</v>
      </c>
      <c r="O5485" s="195" t="s">
        <v>1249</v>
      </c>
    </row>
    <row r="5486" spans="1:15">
      <c r="A5486" s="7">
        <v>2018</v>
      </c>
      <c r="B5486" s="7" t="s">
        <v>27</v>
      </c>
      <c r="C5486" s="8">
        <f t="shared" si="188"/>
        <v>43368</v>
      </c>
      <c r="D5486" s="7">
        <v>25</v>
      </c>
      <c r="E5486" s="7" t="str">
        <f t="shared" si="190"/>
        <v>S394336825</v>
      </c>
      <c r="F5486" s="3">
        <v>2020</v>
      </c>
      <c r="G5486" s="2">
        <v>50</v>
      </c>
      <c r="H5486" s="2" t="s">
        <v>9128</v>
      </c>
      <c r="I5486" s="2" t="s">
        <v>9129</v>
      </c>
      <c r="J5486" s="2" t="s">
        <v>708</v>
      </c>
      <c r="K5486" s="194" t="s">
        <v>17</v>
      </c>
      <c r="L5486" s="2">
        <v>35</v>
      </c>
      <c r="M5486" s="194">
        <v>32</v>
      </c>
      <c r="N5486" s="2">
        <v>32</v>
      </c>
      <c r="O5486" s="195">
        <v>36</v>
      </c>
    </row>
    <row r="5487" spans="1:15">
      <c r="A5487" s="7">
        <v>2018</v>
      </c>
      <c r="B5487" s="7" t="s">
        <v>27</v>
      </c>
      <c r="C5487" s="8">
        <f t="shared" si="188"/>
        <v>43368</v>
      </c>
      <c r="D5487" s="7">
        <v>26</v>
      </c>
      <c r="E5487" s="7" t="str">
        <f t="shared" si="190"/>
        <v>S394336826</v>
      </c>
      <c r="F5487" s="3">
        <v>2021</v>
      </c>
      <c r="G5487" s="2">
        <v>50</v>
      </c>
      <c r="H5487" s="2" t="s">
        <v>6824</v>
      </c>
      <c r="I5487" s="2" t="s">
        <v>7049</v>
      </c>
      <c r="J5487" s="2" t="s">
        <v>9130</v>
      </c>
      <c r="K5487" s="194" t="s">
        <v>17</v>
      </c>
      <c r="L5487" s="2">
        <v>31</v>
      </c>
      <c r="M5487" s="194" t="s">
        <v>1418</v>
      </c>
      <c r="N5487" s="2" t="s">
        <v>1418</v>
      </c>
      <c r="O5487" s="195" t="s">
        <v>1020</v>
      </c>
    </row>
    <row r="5488" spans="1:15">
      <c r="A5488" s="7">
        <v>2018</v>
      </c>
      <c r="B5488" s="7" t="s">
        <v>27</v>
      </c>
      <c r="C5488" s="8">
        <f t="shared" si="188"/>
        <v>43368</v>
      </c>
      <c r="D5488" s="7">
        <v>27</v>
      </c>
      <c r="E5488" s="7" t="str">
        <f t="shared" si="190"/>
        <v>S394336827</v>
      </c>
      <c r="F5488" s="3">
        <v>2022</v>
      </c>
      <c r="G5488" s="2">
        <v>50</v>
      </c>
      <c r="H5488" s="2" t="s">
        <v>7278</v>
      </c>
      <c r="I5488" s="2" t="s">
        <v>9131</v>
      </c>
      <c r="J5488" s="2" t="s">
        <v>752</v>
      </c>
      <c r="K5488" s="194" t="s">
        <v>17</v>
      </c>
      <c r="L5488" s="2">
        <v>28</v>
      </c>
      <c r="M5488" s="194" t="s">
        <v>1197</v>
      </c>
      <c r="N5488" s="2" t="s">
        <v>1197</v>
      </c>
      <c r="O5488" s="195" t="s">
        <v>1139</v>
      </c>
    </row>
    <row r="5489" spans="1:15" ht="15.75" thickBot="1">
      <c r="A5489" s="7">
        <v>2018</v>
      </c>
      <c r="B5489" s="7" t="s">
        <v>27</v>
      </c>
      <c r="C5489" s="8">
        <f t="shared" si="188"/>
        <v>43368</v>
      </c>
      <c r="D5489" s="7">
        <v>28</v>
      </c>
      <c r="E5489" s="7" t="str">
        <f t="shared" si="190"/>
        <v>S394336828</v>
      </c>
      <c r="F5489" s="5">
        <v>2023</v>
      </c>
      <c r="G5489" s="6">
        <v>50</v>
      </c>
      <c r="H5489" s="6" t="s">
        <v>9132</v>
      </c>
      <c r="I5489" s="6" t="s">
        <v>9133</v>
      </c>
      <c r="J5489" s="6" t="s">
        <v>1963</v>
      </c>
      <c r="K5489" s="196" t="s">
        <v>17</v>
      </c>
      <c r="L5489" s="6">
        <v>26</v>
      </c>
      <c r="M5489" s="196">
        <v>32</v>
      </c>
      <c r="N5489" s="6">
        <v>32</v>
      </c>
      <c r="O5489" s="197">
        <v>36</v>
      </c>
    </row>
    <row r="5490" spans="1:15" ht="16.5" thickTop="1" thickBot="1">
      <c r="A5490" s="7">
        <v>2018</v>
      </c>
      <c r="B5490" s="7" t="s">
        <v>26</v>
      </c>
      <c r="C5490" s="8">
        <f>7+C5489</f>
        <v>43375</v>
      </c>
      <c r="D5490" s="7">
        <v>1</v>
      </c>
      <c r="E5490" s="7" t="str">
        <f t="shared" si="190"/>
        <v>S40433751</v>
      </c>
      <c r="F5490" s="1" t="s">
        <v>0</v>
      </c>
    </row>
    <row r="5491" spans="1:15" ht="16.5" thickTop="1" thickBot="1">
      <c r="A5491" s="7">
        <v>2018</v>
      </c>
      <c r="B5491" s="7" t="s">
        <v>26</v>
      </c>
      <c r="C5491" s="8">
        <f>+C5490</f>
        <v>43375</v>
      </c>
      <c r="D5491" s="7">
        <v>2</v>
      </c>
      <c r="E5491" s="7" t="str">
        <f t="shared" si="190"/>
        <v>S40433752</v>
      </c>
      <c r="F5491" s="338" t="s">
        <v>1</v>
      </c>
      <c r="G5491" s="341" t="s">
        <v>2</v>
      </c>
      <c r="H5491" s="342"/>
      <c r="I5491" s="342"/>
      <c r="J5491" s="343"/>
      <c r="K5491" s="344" t="s">
        <v>3</v>
      </c>
      <c r="L5491" s="343"/>
      <c r="M5491" s="344" t="s">
        <v>144</v>
      </c>
      <c r="N5491" s="342"/>
      <c r="O5491" s="342"/>
    </row>
    <row r="5492" spans="1:15" ht="18" customHeight="1" thickBot="1">
      <c r="A5492" s="7">
        <v>2018</v>
      </c>
      <c r="B5492" s="7" t="s">
        <v>26</v>
      </c>
      <c r="C5492" s="8">
        <f t="shared" ref="C5492:C5517" si="191">+C5491</f>
        <v>43375</v>
      </c>
      <c r="D5492" s="7">
        <v>3</v>
      </c>
      <c r="E5492" s="7" t="str">
        <f t="shared" si="190"/>
        <v>S40433753</v>
      </c>
      <c r="F5492" s="339"/>
      <c r="G5492" s="345" t="s">
        <v>5</v>
      </c>
      <c r="H5492" s="347" t="s">
        <v>145</v>
      </c>
      <c r="I5492" s="348"/>
      <c r="J5492" s="349"/>
      <c r="K5492" s="350" t="s">
        <v>6</v>
      </c>
      <c r="L5492" s="352" t="s">
        <v>7</v>
      </c>
      <c r="M5492" s="350" t="s">
        <v>8</v>
      </c>
      <c r="N5492" s="354" t="s">
        <v>146</v>
      </c>
      <c r="O5492" s="356" t="s">
        <v>147</v>
      </c>
    </row>
    <row r="5493" spans="1:15" ht="15.75" thickBot="1">
      <c r="A5493" s="7">
        <v>2018</v>
      </c>
      <c r="B5493" s="7" t="s">
        <v>26</v>
      </c>
      <c r="C5493" s="8">
        <f t="shared" si="191"/>
        <v>43375</v>
      </c>
      <c r="D5493" s="7">
        <v>4</v>
      </c>
      <c r="E5493" s="7" t="str">
        <f t="shared" si="190"/>
        <v>S40433754</v>
      </c>
      <c r="F5493" s="340"/>
      <c r="G5493" s="346"/>
      <c r="H5493" s="191" t="s">
        <v>9</v>
      </c>
      <c r="I5493" s="192" t="s">
        <v>18</v>
      </c>
      <c r="J5493" s="193" t="s">
        <v>11</v>
      </c>
      <c r="K5493" s="351"/>
      <c r="L5493" s="353"/>
      <c r="M5493" s="351"/>
      <c r="N5493" s="355"/>
      <c r="O5493" s="357"/>
    </row>
    <row r="5494" spans="1:15">
      <c r="A5494" s="7">
        <v>2018</v>
      </c>
      <c r="B5494" s="7" t="s">
        <v>26</v>
      </c>
      <c r="C5494" s="8">
        <f t="shared" si="191"/>
        <v>43375</v>
      </c>
      <c r="D5494" s="7">
        <v>5</v>
      </c>
      <c r="E5494" s="7" t="str">
        <f t="shared" si="190"/>
        <v>S40433755</v>
      </c>
      <c r="F5494" s="3" t="s">
        <v>12</v>
      </c>
      <c r="G5494" s="2">
        <v>-18</v>
      </c>
      <c r="H5494" s="2" t="s">
        <v>9134</v>
      </c>
      <c r="I5494" s="2" t="s">
        <v>9135</v>
      </c>
      <c r="J5494" s="2" t="s">
        <v>840</v>
      </c>
      <c r="K5494" s="194" t="s">
        <v>17</v>
      </c>
      <c r="L5494" s="2">
        <v>57</v>
      </c>
      <c r="M5494" s="194" t="s">
        <v>428</v>
      </c>
      <c r="N5494" s="2" t="s">
        <v>1739</v>
      </c>
      <c r="O5494" s="195" t="s">
        <v>535</v>
      </c>
    </row>
    <row r="5495" spans="1:15">
      <c r="A5495" s="7">
        <v>2018</v>
      </c>
      <c r="B5495" s="7" t="s">
        <v>26</v>
      </c>
      <c r="C5495" s="8">
        <f t="shared" si="191"/>
        <v>43375</v>
      </c>
      <c r="D5495" s="7">
        <v>6</v>
      </c>
      <c r="E5495" s="7" t="str">
        <f t="shared" si="190"/>
        <v>S40433756</v>
      </c>
      <c r="F5495" s="4">
        <v>43374</v>
      </c>
      <c r="G5495" s="2">
        <v>307</v>
      </c>
      <c r="H5495" s="2" t="s">
        <v>9136</v>
      </c>
      <c r="I5495" s="2" t="s">
        <v>9137</v>
      </c>
      <c r="J5495" s="2" t="s">
        <v>2811</v>
      </c>
      <c r="K5495" s="194" t="s">
        <v>17</v>
      </c>
      <c r="L5495" s="2">
        <v>64</v>
      </c>
      <c r="M5495" s="194">
        <v>0</v>
      </c>
      <c r="N5495" s="2">
        <v>0</v>
      </c>
      <c r="O5495" s="195">
        <v>100</v>
      </c>
    </row>
    <row r="5496" spans="1:15">
      <c r="A5496" s="7">
        <v>2018</v>
      </c>
      <c r="B5496" s="7" t="s">
        <v>26</v>
      </c>
      <c r="C5496" s="8">
        <f t="shared" si="191"/>
        <v>43375</v>
      </c>
      <c r="D5496" s="7">
        <v>7</v>
      </c>
      <c r="E5496" s="7" t="str">
        <f t="shared" si="190"/>
        <v>S40433757</v>
      </c>
      <c r="F5496" s="4">
        <v>43405</v>
      </c>
      <c r="G5496" s="2">
        <v>218</v>
      </c>
      <c r="H5496" s="2" t="s">
        <v>9138</v>
      </c>
      <c r="I5496" s="2" t="s">
        <v>6781</v>
      </c>
      <c r="J5496" s="2" t="s">
        <v>786</v>
      </c>
      <c r="K5496" s="194" t="s">
        <v>17</v>
      </c>
      <c r="L5496" s="2">
        <v>67</v>
      </c>
      <c r="M5496" s="194" t="s">
        <v>7420</v>
      </c>
      <c r="N5496" s="2">
        <v>0</v>
      </c>
      <c r="O5496" s="195" t="s">
        <v>1744</v>
      </c>
    </row>
    <row r="5497" spans="1:15">
      <c r="A5497" s="7">
        <v>2018</v>
      </c>
      <c r="B5497" s="7" t="s">
        <v>26</v>
      </c>
      <c r="C5497" s="8">
        <f t="shared" si="191"/>
        <v>43375</v>
      </c>
      <c r="D5497" s="7">
        <v>8</v>
      </c>
      <c r="E5497" s="7" t="str">
        <f t="shared" si="190"/>
        <v>S40433758</v>
      </c>
      <c r="F5497" s="4">
        <v>43435</v>
      </c>
      <c r="G5497" s="2">
        <v>180</v>
      </c>
      <c r="H5497" s="2" t="s">
        <v>5456</v>
      </c>
      <c r="I5497" s="2" t="s">
        <v>9139</v>
      </c>
      <c r="J5497" s="2" t="s">
        <v>3429</v>
      </c>
      <c r="K5497" s="194" t="s">
        <v>17</v>
      </c>
      <c r="L5497" s="2">
        <v>64</v>
      </c>
      <c r="M5497" s="194">
        <v>100</v>
      </c>
      <c r="N5497" s="2">
        <v>0</v>
      </c>
      <c r="O5497" s="195">
        <v>0</v>
      </c>
    </row>
    <row r="5498" spans="1:15">
      <c r="A5498" s="7">
        <v>2018</v>
      </c>
      <c r="B5498" s="7" t="s">
        <v>26</v>
      </c>
      <c r="C5498" s="8">
        <f t="shared" si="191"/>
        <v>43375</v>
      </c>
      <c r="D5498" s="7">
        <v>9</v>
      </c>
      <c r="E5498" s="7" t="str">
        <f t="shared" si="190"/>
        <v>S40433759</v>
      </c>
      <c r="F5498" s="4">
        <v>43466</v>
      </c>
      <c r="G5498" s="2">
        <v>175</v>
      </c>
      <c r="H5498" s="2" t="s">
        <v>9140</v>
      </c>
      <c r="I5498" s="2" t="s">
        <v>9140</v>
      </c>
      <c r="J5498" s="2" t="s">
        <v>280</v>
      </c>
      <c r="K5498" s="194" t="s">
        <v>17</v>
      </c>
      <c r="L5498" s="2">
        <v>47</v>
      </c>
      <c r="M5498" s="194">
        <v>100</v>
      </c>
      <c r="N5498" s="2">
        <v>0</v>
      </c>
      <c r="O5498" s="195">
        <v>0</v>
      </c>
    </row>
    <row r="5499" spans="1:15">
      <c r="A5499" s="7">
        <v>2018</v>
      </c>
      <c r="B5499" s="7" t="s">
        <v>26</v>
      </c>
      <c r="C5499" s="8">
        <f t="shared" si="191"/>
        <v>43375</v>
      </c>
      <c r="D5499" s="7">
        <v>10</v>
      </c>
      <c r="E5499" s="7" t="str">
        <f t="shared" si="190"/>
        <v>S404337510</v>
      </c>
      <c r="F5499" s="3" t="s">
        <v>164</v>
      </c>
      <c r="G5499" s="2">
        <v>200</v>
      </c>
      <c r="H5499" s="2" t="s">
        <v>9141</v>
      </c>
      <c r="I5499" s="2" t="s">
        <v>9142</v>
      </c>
      <c r="J5499" s="2" t="s">
        <v>3115</v>
      </c>
      <c r="K5499" s="194" t="s">
        <v>17</v>
      </c>
      <c r="L5499" s="2">
        <v>45</v>
      </c>
      <c r="M5499" s="194" t="s">
        <v>2076</v>
      </c>
      <c r="N5499" s="2" t="s">
        <v>1665</v>
      </c>
      <c r="O5499" s="195" t="s">
        <v>872</v>
      </c>
    </row>
    <row r="5500" spans="1:15">
      <c r="A5500" s="7">
        <v>2018</v>
      </c>
      <c r="B5500" s="7" t="s">
        <v>26</v>
      </c>
      <c r="C5500" s="8">
        <f t="shared" si="191"/>
        <v>43375</v>
      </c>
      <c r="D5500" s="7">
        <v>11</v>
      </c>
      <c r="E5500" s="7" t="str">
        <f t="shared" si="190"/>
        <v>S404337511</v>
      </c>
      <c r="F5500" s="3">
        <v>2020</v>
      </c>
      <c r="G5500" s="2">
        <v>177</v>
      </c>
      <c r="H5500" s="2" t="s">
        <v>3438</v>
      </c>
      <c r="I5500" s="2" t="s">
        <v>9143</v>
      </c>
      <c r="J5500" s="2" t="s">
        <v>1700</v>
      </c>
      <c r="K5500" s="194" t="s">
        <v>137</v>
      </c>
      <c r="L5500" s="2">
        <v>36</v>
      </c>
      <c r="M5500" s="194" t="s">
        <v>5551</v>
      </c>
      <c r="N5500" s="2" t="s">
        <v>525</v>
      </c>
      <c r="O5500" s="195" t="s">
        <v>619</v>
      </c>
    </row>
    <row r="5501" spans="1:15">
      <c r="A5501" s="7">
        <v>2018</v>
      </c>
      <c r="B5501" s="7" t="s">
        <v>26</v>
      </c>
      <c r="C5501" s="8">
        <f t="shared" si="191"/>
        <v>43375</v>
      </c>
      <c r="D5501" s="7">
        <v>12</v>
      </c>
      <c r="E5501" s="7" t="str">
        <f t="shared" si="190"/>
        <v>S404337512</v>
      </c>
      <c r="F5501" s="3">
        <v>2021</v>
      </c>
      <c r="G5501" s="2">
        <v>170</v>
      </c>
      <c r="H5501" s="2" t="s">
        <v>9144</v>
      </c>
      <c r="I5501" s="2" t="s">
        <v>9145</v>
      </c>
      <c r="J5501" s="2" t="s">
        <v>469</v>
      </c>
      <c r="K5501" s="194" t="s">
        <v>137</v>
      </c>
      <c r="L5501" s="2">
        <v>30</v>
      </c>
      <c r="M5501" s="194" t="s">
        <v>351</v>
      </c>
      <c r="N5501" s="2" t="s">
        <v>9146</v>
      </c>
      <c r="O5501" s="195" t="s">
        <v>529</v>
      </c>
    </row>
    <row r="5502" spans="1:15">
      <c r="A5502" s="7">
        <v>2018</v>
      </c>
      <c r="B5502" s="7" t="s">
        <v>26</v>
      </c>
      <c r="C5502" s="8">
        <f t="shared" si="191"/>
        <v>43375</v>
      </c>
      <c r="D5502" s="7">
        <v>13</v>
      </c>
      <c r="E5502" s="7" t="str">
        <f t="shared" si="190"/>
        <v>S404337513</v>
      </c>
      <c r="F5502" s="3">
        <v>2022</v>
      </c>
      <c r="G5502" s="2">
        <v>165</v>
      </c>
      <c r="H5502" s="2" t="s">
        <v>3564</v>
      </c>
      <c r="I5502" s="2" t="s">
        <v>9147</v>
      </c>
      <c r="J5502" s="2" t="s">
        <v>981</v>
      </c>
      <c r="K5502" s="194" t="s">
        <v>137</v>
      </c>
      <c r="L5502" s="2">
        <v>25</v>
      </c>
      <c r="M5502" s="194" t="s">
        <v>1831</v>
      </c>
      <c r="N5502" s="2" t="s">
        <v>1445</v>
      </c>
      <c r="O5502" s="195" t="s">
        <v>402</v>
      </c>
    </row>
    <row r="5503" spans="1:15" ht="15.75" thickBot="1">
      <c r="A5503" s="7">
        <v>2018</v>
      </c>
      <c r="B5503" s="7" t="s">
        <v>26</v>
      </c>
      <c r="C5503" s="8">
        <f t="shared" si="191"/>
        <v>43375</v>
      </c>
      <c r="D5503" s="7">
        <v>14</v>
      </c>
      <c r="E5503" s="7" t="str">
        <f t="shared" si="190"/>
        <v>S404337514</v>
      </c>
      <c r="F5503" s="5">
        <v>2023</v>
      </c>
      <c r="G5503" s="6">
        <v>155</v>
      </c>
      <c r="H5503" s="6" t="s">
        <v>8183</v>
      </c>
      <c r="I5503" s="6" t="s">
        <v>5639</v>
      </c>
      <c r="J5503" s="6" t="s">
        <v>1503</v>
      </c>
      <c r="K5503" s="196" t="s">
        <v>137</v>
      </c>
      <c r="L5503" s="6">
        <v>20</v>
      </c>
      <c r="M5503" s="196" t="s">
        <v>5555</v>
      </c>
      <c r="N5503" s="6" t="s">
        <v>507</v>
      </c>
      <c r="O5503" s="197" t="s">
        <v>3211</v>
      </c>
    </row>
    <row r="5504" spans="1:15" ht="16.5" thickTop="1" thickBot="1">
      <c r="A5504" s="7">
        <v>2018</v>
      </c>
      <c r="B5504" s="7" t="s">
        <v>26</v>
      </c>
      <c r="C5504" s="8">
        <f t="shared" si="191"/>
        <v>43375</v>
      </c>
      <c r="D5504" s="7">
        <v>15</v>
      </c>
      <c r="E5504" s="7" t="str">
        <f t="shared" si="190"/>
        <v>S404337515</v>
      </c>
      <c r="F5504" s="1" t="s">
        <v>15</v>
      </c>
    </row>
    <row r="5505" spans="1:15" ht="16.5" thickTop="1" thickBot="1">
      <c r="A5505" s="7">
        <v>2018</v>
      </c>
      <c r="B5505" s="7" t="s">
        <v>26</v>
      </c>
      <c r="C5505" s="8">
        <f t="shared" si="191"/>
        <v>43375</v>
      </c>
      <c r="D5505" s="7">
        <v>16</v>
      </c>
      <c r="E5505" s="7" t="str">
        <f t="shared" si="190"/>
        <v>S404337516</v>
      </c>
      <c r="F5505" s="338" t="s">
        <v>1</v>
      </c>
      <c r="G5505" s="341" t="s">
        <v>2</v>
      </c>
      <c r="H5505" s="342"/>
      <c r="I5505" s="342"/>
      <c r="J5505" s="343"/>
      <c r="K5505" s="344" t="s">
        <v>3</v>
      </c>
      <c r="L5505" s="343"/>
      <c r="M5505" s="344" t="s">
        <v>144</v>
      </c>
      <c r="N5505" s="342"/>
      <c r="O5505" s="342"/>
    </row>
    <row r="5506" spans="1:15" ht="18" customHeight="1" thickBot="1">
      <c r="A5506" s="7">
        <v>2018</v>
      </c>
      <c r="B5506" s="7" t="s">
        <v>26</v>
      </c>
      <c r="C5506" s="8">
        <f t="shared" si="191"/>
        <v>43375</v>
      </c>
      <c r="D5506" s="7">
        <v>17</v>
      </c>
      <c r="E5506" s="7" t="str">
        <f>B5506&amp;C5506&amp;D5506</f>
        <v>S404337517</v>
      </c>
      <c r="F5506" s="339"/>
      <c r="G5506" s="345" t="s">
        <v>5</v>
      </c>
      <c r="H5506" s="347" t="s">
        <v>145</v>
      </c>
      <c r="I5506" s="348"/>
      <c r="J5506" s="349"/>
      <c r="K5506" s="350" t="s">
        <v>6</v>
      </c>
      <c r="L5506" s="352" t="s">
        <v>7</v>
      </c>
      <c r="M5506" s="350" t="s">
        <v>8</v>
      </c>
      <c r="N5506" s="354" t="s">
        <v>146</v>
      </c>
      <c r="O5506" s="356" t="s">
        <v>147</v>
      </c>
    </row>
    <row r="5507" spans="1:15" ht="15.75" thickBot="1">
      <c r="A5507" s="7">
        <v>2018</v>
      </c>
      <c r="B5507" s="7" t="s">
        <v>26</v>
      </c>
      <c r="C5507" s="8">
        <f t="shared" si="191"/>
        <v>43375</v>
      </c>
      <c r="D5507" s="7">
        <v>18</v>
      </c>
      <c r="E5507" s="7" t="str">
        <f t="shared" ref="E5507:E5533" si="192">B5507&amp;C5507&amp;D5507</f>
        <v>S404337518</v>
      </c>
      <c r="F5507" s="340"/>
      <c r="G5507" s="346"/>
      <c r="H5507" s="191" t="s">
        <v>9</v>
      </c>
      <c r="I5507" s="192" t="s">
        <v>18</v>
      </c>
      <c r="J5507" s="193" t="s">
        <v>11</v>
      </c>
      <c r="K5507" s="351"/>
      <c r="L5507" s="353"/>
      <c r="M5507" s="351"/>
      <c r="N5507" s="355"/>
      <c r="O5507" s="357"/>
    </row>
    <row r="5508" spans="1:15">
      <c r="A5508" s="7">
        <v>2018</v>
      </c>
      <c r="B5508" s="7" t="s">
        <v>26</v>
      </c>
      <c r="C5508" s="8">
        <f t="shared" si="191"/>
        <v>43375</v>
      </c>
      <c r="D5508" s="7">
        <v>19</v>
      </c>
      <c r="E5508" s="7" t="str">
        <f t="shared" si="192"/>
        <v>S404337519</v>
      </c>
      <c r="F5508" s="3" t="s">
        <v>16</v>
      </c>
      <c r="G5508" s="2">
        <v>20</v>
      </c>
      <c r="H5508" s="2" t="s">
        <v>9148</v>
      </c>
      <c r="I5508" s="2" t="s">
        <v>9149</v>
      </c>
      <c r="J5508" s="2" t="s">
        <v>3187</v>
      </c>
      <c r="K5508" s="194" t="s">
        <v>17</v>
      </c>
      <c r="L5508" s="2">
        <v>55</v>
      </c>
      <c r="M5508" s="194">
        <v>25</v>
      </c>
      <c r="N5508" s="2">
        <v>10</v>
      </c>
      <c r="O5508" s="195">
        <v>65</v>
      </c>
    </row>
    <row r="5509" spans="1:15">
      <c r="A5509" s="7">
        <v>2018</v>
      </c>
      <c r="B5509" s="7" t="s">
        <v>26</v>
      </c>
      <c r="C5509" s="8">
        <f t="shared" si="191"/>
        <v>43375</v>
      </c>
      <c r="D5509" s="7">
        <v>20</v>
      </c>
      <c r="E5509" s="7" t="str">
        <f t="shared" si="192"/>
        <v>S404337520</v>
      </c>
      <c r="F5509" s="4">
        <v>43374</v>
      </c>
      <c r="G5509" s="2">
        <v>327</v>
      </c>
      <c r="H5509" s="2" t="s">
        <v>9150</v>
      </c>
      <c r="I5509" s="2" t="s">
        <v>9151</v>
      </c>
      <c r="J5509" s="2" t="s">
        <v>695</v>
      </c>
      <c r="K5509" s="194" t="s">
        <v>137</v>
      </c>
      <c r="L5509" s="2">
        <v>54</v>
      </c>
      <c r="M5509" s="194">
        <v>10</v>
      </c>
      <c r="N5509" s="2">
        <v>0</v>
      </c>
      <c r="O5509" s="195">
        <v>90</v>
      </c>
    </row>
    <row r="5510" spans="1:15">
      <c r="A5510" s="7">
        <v>2018</v>
      </c>
      <c r="B5510" s="7" t="s">
        <v>26</v>
      </c>
      <c r="C5510" s="8">
        <f t="shared" si="191"/>
        <v>43375</v>
      </c>
      <c r="D5510" s="7">
        <v>21</v>
      </c>
      <c r="E5510" s="7" t="str">
        <f t="shared" si="192"/>
        <v>S404337521</v>
      </c>
      <c r="F5510" s="4">
        <v>43405</v>
      </c>
      <c r="G5510" s="2">
        <v>243</v>
      </c>
      <c r="H5510" s="2" t="s">
        <v>9152</v>
      </c>
      <c r="I5510" s="2" t="s">
        <v>9153</v>
      </c>
      <c r="J5510" s="2" t="s">
        <v>6934</v>
      </c>
      <c r="K5510" s="194" t="s">
        <v>137</v>
      </c>
      <c r="L5510" s="2">
        <v>51</v>
      </c>
      <c r="M5510" s="194" t="s">
        <v>2951</v>
      </c>
      <c r="N5510" s="2">
        <v>0</v>
      </c>
      <c r="O5510" s="195" t="s">
        <v>800</v>
      </c>
    </row>
    <row r="5511" spans="1:15">
      <c r="A5511" s="7">
        <v>2018</v>
      </c>
      <c r="B5511" s="7" t="s">
        <v>26</v>
      </c>
      <c r="C5511" s="8">
        <f t="shared" si="191"/>
        <v>43375</v>
      </c>
      <c r="D5511" s="7">
        <v>22</v>
      </c>
      <c r="E5511" s="7" t="str">
        <f t="shared" si="192"/>
        <v>S404337522</v>
      </c>
      <c r="F5511" s="4">
        <v>43435</v>
      </c>
      <c r="G5511" s="2">
        <v>210</v>
      </c>
      <c r="H5511" s="2" t="s">
        <v>9154</v>
      </c>
      <c r="I5511" s="2" t="s">
        <v>7339</v>
      </c>
      <c r="J5511" s="2" t="s">
        <v>2777</v>
      </c>
      <c r="K5511" s="194" t="s">
        <v>137</v>
      </c>
      <c r="L5511" s="2">
        <v>47</v>
      </c>
      <c r="M5511" s="194" t="s">
        <v>1714</v>
      </c>
      <c r="N5511" s="2">
        <v>0</v>
      </c>
      <c r="O5511" s="195" t="s">
        <v>729</v>
      </c>
    </row>
    <row r="5512" spans="1:15">
      <c r="A5512" s="7">
        <v>2018</v>
      </c>
      <c r="B5512" s="7" t="s">
        <v>26</v>
      </c>
      <c r="C5512" s="8">
        <f t="shared" si="191"/>
        <v>43375</v>
      </c>
      <c r="D5512" s="7">
        <v>23</v>
      </c>
      <c r="E5512" s="7" t="str">
        <f t="shared" si="192"/>
        <v>S404337523</v>
      </c>
      <c r="F5512" s="4">
        <v>43466</v>
      </c>
      <c r="G5512" s="2">
        <v>210</v>
      </c>
      <c r="H5512" s="2" t="s">
        <v>9155</v>
      </c>
      <c r="I5512" s="2" t="s">
        <v>9156</v>
      </c>
      <c r="J5512" s="2" t="s">
        <v>3582</v>
      </c>
      <c r="K5512" s="194" t="s">
        <v>138</v>
      </c>
      <c r="L5512" s="2">
        <v>37</v>
      </c>
      <c r="M5512" s="194" t="s">
        <v>1714</v>
      </c>
      <c r="N5512" s="2">
        <v>0</v>
      </c>
      <c r="O5512" s="195" t="s">
        <v>729</v>
      </c>
    </row>
    <row r="5513" spans="1:15">
      <c r="A5513" s="7">
        <v>2018</v>
      </c>
      <c r="B5513" s="7" t="s">
        <v>26</v>
      </c>
      <c r="C5513" s="8">
        <f t="shared" si="191"/>
        <v>43375</v>
      </c>
      <c r="D5513" s="7">
        <v>24</v>
      </c>
      <c r="E5513" s="7" t="str">
        <f t="shared" si="192"/>
        <v>S404337524</v>
      </c>
      <c r="F5513" s="3" t="s">
        <v>164</v>
      </c>
      <c r="G5513" s="2">
        <v>260</v>
      </c>
      <c r="H5513" s="2" t="s">
        <v>9157</v>
      </c>
      <c r="I5513" s="2" t="s">
        <v>9158</v>
      </c>
      <c r="J5513" s="2" t="s">
        <v>1404</v>
      </c>
      <c r="K5513" s="194" t="s">
        <v>137</v>
      </c>
      <c r="L5513" s="2">
        <v>38</v>
      </c>
      <c r="M5513" s="194" t="s">
        <v>586</v>
      </c>
      <c r="N5513" s="2" t="s">
        <v>626</v>
      </c>
      <c r="O5513" s="195" t="s">
        <v>1501</v>
      </c>
    </row>
    <row r="5514" spans="1:15">
      <c r="A5514" s="7">
        <v>2018</v>
      </c>
      <c r="B5514" s="7" t="s">
        <v>26</v>
      </c>
      <c r="C5514" s="8">
        <f t="shared" si="191"/>
        <v>43375</v>
      </c>
      <c r="D5514" s="7">
        <v>25</v>
      </c>
      <c r="E5514" s="7" t="str">
        <f t="shared" si="192"/>
        <v>S404337525</v>
      </c>
      <c r="F5514" s="3">
        <v>2020</v>
      </c>
      <c r="G5514" s="2">
        <v>235</v>
      </c>
      <c r="H5514" s="2" t="s">
        <v>9159</v>
      </c>
      <c r="I5514" s="2" t="s">
        <v>9160</v>
      </c>
      <c r="J5514" s="2" t="s">
        <v>612</v>
      </c>
      <c r="K5514" s="194" t="s">
        <v>137</v>
      </c>
      <c r="L5514" s="2">
        <v>30</v>
      </c>
      <c r="M5514" s="194" t="s">
        <v>1795</v>
      </c>
      <c r="N5514" s="2" t="s">
        <v>596</v>
      </c>
      <c r="O5514" s="195">
        <v>25</v>
      </c>
    </row>
    <row r="5515" spans="1:15">
      <c r="A5515" s="7">
        <v>2018</v>
      </c>
      <c r="B5515" s="7" t="s">
        <v>26</v>
      </c>
      <c r="C5515" s="8">
        <f t="shared" si="191"/>
        <v>43375</v>
      </c>
      <c r="D5515" s="7">
        <v>26</v>
      </c>
      <c r="E5515" s="7" t="str">
        <f t="shared" si="192"/>
        <v>S404337526</v>
      </c>
      <c r="F5515" s="3">
        <v>2021</v>
      </c>
      <c r="G5515" s="2">
        <v>220</v>
      </c>
      <c r="H5515" s="2" t="s">
        <v>7974</v>
      </c>
      <c r="I5515" s="2" t="s">
        <v>6902</v>
      </c>
      <c r="J5515" s="2" t="s">
        <v>2197</v>
      </c>
      <c r="K5515" s="194" t="s">
        <v>17</v>
      </c>
      <c r="L5515" s="2">
        <v>30</v>
      </c>
      <c r="M5515" s="194">
        <v>28</v>
      </c>
      <c r="N5515" s="2">
        <v>40</v>
      </c>
      <c r="O5515" s="195">
        <v>32</v>
      </c>
    </row>
    <row r="5516" spans="1:15">
      <c r="A5516" s="7">
        <v>2018</v>
      </c>
      <c r="B5516" s="7" t="s">
        <v>26</v>
      </c>
      <c r="C5516" s="8">
        <f t="shared" si="191"/>
        <v>43375</v>
      </c>
      <c r="D5516" s="7">
        <v>27</v>
      </c>
      <c r="E5516" s="7" t="str">
        <f t="shared" si="192"/>
        <v>S404337527</v>
      </c>
      <c r="F5516" s="3">
        <v>2022</v>
      </c>
      <c r="G5516" s="2">
        <v>205</v>
      </c>
      <c r="H5516" s="2" t="s">
        <v>9161</v>
      </c>
      <c r="I5516" s="2" t="s">
        <v>5615</v>
      </c>
      <c r="J5516" s="2" t="s">
        <v>1612</v>
      </c>
      <c r="K5516" s="194" t="s">
        <v>17</v>
      </c>
      <c r="L5516" s="2">
        <v>24</v>
      </c>
      <c r="M5516" s="194" t="s">
        <v>596</v>
      </c>
      <c r="N5516" s="2" t="s">
        <v>301</v>
      </c>
      <c r="O5516" s="195" t="s">
        <v>484</v>
      </c>
    </row>
    <row r="5517" spans="1:15" ht="15.75" thickBot="1">
      <c r="A5517" s="7">
        <v>2018</v>
      </c>
      <c r="B5517" s="7" t="s">
        <v>26</v>
      </c>
      <c r="C5517" s="8">
        <f t="shared" si="191"/>
        <v>43375</v>
      </c>
      <c r="D5517" s="7">
        <v>28</v>
      </c>
      <c r="E5517" s="7" t="str">
        <f t="shared" si="192"/>
        <v>S404337528</v>
      </c>
      <c r="F5517" s="5">
        <v>2023</v>
      </c>
      <c r="G5517" s="6">
        <v>195</v>
      </c>
      <c r="H5517" s="6" t="s">
        <v>9162</v>
      </c>
      <c r="I5517" s="6" t="s">
        <v>9163</v>
      </c>
      <c r="J5517" s="6" t="s">
        <v>744</v>
      </c>
      <c r="K5517" s="196" t="s">
        <v>137</v>
      </c>
      <c r="L5517" s="6">
        <v>21</v>
      </c>
      <c r="M5517" s="196" t="s">
        <v>741</v>
      </c>
      <c r="N5517" s="6" t="s">
        <v>400</v>
      </c>
      <c r="O5517" s="197" t="s">
        <v>741</v>
      </c>
    </row>
    <row r="5518" spans="1:15" ht="16.5" thickTop="1" thickBot="1">
      <c r="A5518" s="7">
        <v>2018</v>
      </c>
      <c r="B5518" s="7" t="s">
        <v>25</v>
      </c>
      <c r="C5518" s="8">
        <f>7+C5517</f>
        <v>43382</v>
      </c>
      <c r="D5518" s="7">
        <v>1</v>
      </c>
      <c r="E5518" s="7" t="str">
        <f t="shared" si="192"/>
        <v>S41433821</v>
      </c>
      <c r="F5518" s="1" t="s">
        <v>0</v>
      </c>
    </row>
    <row r="5519" spans="1:15" ht="16.5" customHeight="1" thickTop="1" thickBot="1">
      <c r="A5519" s="7">
        <v>2018</v>
      </c>
      <c r="B5519" s="7" t="s">
        <v>25</v>
      </c>
      <c r="C5519" s="8">
        <f>+C5518</f>
        <v>43382</v>
      </c>
      <c r="D5519" s="7">
        <v>2</v>
      </c>
      <c r="E5519" s="7" t="str">
        <f t="shared" si="192"/>
        <v>S41433822</v>
      </c>
      <c r="F5519" s="338" t="s">
        <v>1</v>
      </c>
      <c r="G5519" s="341" t="s">
        <v>2</v>
      </c>
      <c r="H5519" s="342"/>
      <c r="I5519" s="342"/>
      <c r="J5519" s="343"/>
      <c r="K5519" s="344" t="s">
        <v>3</v>
      </c>
      <c r="L5519" s="343"/>
      <c r="M5519" s="344" t="s">
        <v>144</v>
      </c>
      <c r="N5519" s="342"/>
      <c r="O5519" s="342"/>
    </row>
    <row r="5520" spans="1:15" ht="18" customHeight="1" thickBot="1">
      <c r="A5520" s="7">
        <v>2018</v>
      </c>
      <c r="B5520" s="7" t="s">
        <v>25</v>
      </c>
      <c r="C5520" s="8">
        <f t="shared" ref="C5520:C5545" si="193">+C5519</f>
        <v>43382</v>
      </c>
      <c r="D5520" s="7">
        <v>3</v>
      </c>
      <c r="E5520" s="7" t="str">
        <f t="shared" si="192"/>
        <v>S41433823</v>
      </c>
      <c r="F5520" s="339"/>
      <c r="G5520" s="345" t="s">
        <v>5</v>
      </c>
      <c r="H5520" s="347" t="s">
        <v>145</v>
      </c>
      <c r="I5520" s="348"/>
      <c r="J5520" s="349"/>
      <c r="K5520" s="350" t="s">
        <v>6</v>
      </c>
      <c r="L5520" s="352" t="s">
        <v>7</v>
      </c>
      <c r="M5520" s="350" t="s">
        <v>8</v>
      </c>
      <c r="N5520" s="354" t="s">
        <v>146</v>
      </c>
      <c r="O5520" s="356" t="s">
        <v>147</v>
      </c>
    </row>
    <row r="5521" spans="1:15" ht="15.75" thickBot="1">
      <c r="A5521" s="7">
        <v>2018</v>
      </c>
      <c r="B5521" s="7" t="s">
        <v>25</v>
      </c>
      <c r="C5521" s="8">
        <f t="shared" si="193"/>
        <v>43382</v>
      </c>
      <c r="D5521" s="7">
        <v>4</v>
      </c>
      <c r="E5521" s="7" t="str">
        <f t="shared" si="192"/>
        <v>S41433824</v>
      </c>
      <c r="F5521" s="340"/>
      <c r="G5521" s="346"/>
      <c r="H5521" s="191" t="s">
        <v>9</v>
      </c>
      <c r="I5521" s="192" t="s">
        <v>18</v>
      </c>
      <c r="J5521" s="193" t="s">
        <v>11</v>
      </c>
      <c r="K5521" s="351"/>
      <c r="L5521" s="353"/>
      <c r="M5521" s="351"/>
      <c r="N5521" s="355"/>
      <c r="O5521" s="357"/>
    </row>
    <row r="5522" spans="1:15">
      <c r="A5522" s="7">
        <v>2018</v>
      </c>
      <c r="B5522" s="7" t="s">
        <v>25</v>
      </c>
      <c r="C5522" s="8">
        <f t="shared" si="193"/>
        <v>43382</v>
      </c>
      <c r="D5522" s="7">
        <v>5</v>
      </c>
      <c r="E5522" s="7" t="str">
        <f t="shared" si="192"/>
        <v>S41433825</v>
      </c>
      <c r="F5522" s="3" t="s">
        <v>12</v>
      </c>
      <c r="G5522" s="2" t="s">
        <v>9164</v>
      </c>
      <c r="H5522" s="2" t="s">
        <v>9164</v>
      </c>
      <c r="I5522" s="2" t="s">
        <v>9165</v>
      </c>
      <c r="J5522" s="2" t="s">
        <v>300</v>
      </c>
      <c r="K5522" s="194" t="s">
        <v>13</v>
      </c>
      <c r="L5522" s="2">
        <v>51</v>
      </c>
      <c r="M5522" s="194" t="s">
        <v>692</v>
      </c>
      <c r="N5522" s="2" t="s">
        <v>697</v>
      </c>
      <c r="O5522" s="195" t="s">
        <v>529</v>
      </c>
    </row>
    <row r="5523" spans="1:15">
      <c r="A5523" s="7">
        <v>2018</v>
      </c>
      <c r="B5523" s="7" t="s">
        <v>25</v>
      </c>
      <c r="C5523" s="8">
        <f t="shared" si="193"/>
        <v>43382</v>
      </c>
      <c r="D5523" s="7">
        <v>6</v>
      </c>
      <c r="E5523" s="7" t="str">
        <f t="shared" si="192"/>
        <v>S41433826</v>
      </c>
      <c r="F5523" s="4">
        <v>43374</v>
      </c>
      <c r="G5523" s="2" t="s">
        <v>9166</v>
      </c>
      <c r="H5523" s="2" t="s">
        <v>9166</v>
      </c>
      <c r="I5523" s="2" t="s">
        <v>9167</v>
      </c>
      <c r="J5523" s="2" t="s">
        <v>5597</v>
      </c>
      <c r="K5523" s="194" t="s">
        <v>13</v>
      </c>
      <c r="L5523" s="2">
        <v>63</v>
      </c>
      <c r="M5523" s="194" t="s">
        <v>2481</v>
      </c>
      <c r="N5523" s="2">
        <v>0</v>
      </c>
      <c r="O5523" s="195" t="s">
        <v>691</v>
      </c>
    </row>
    <row r="5524" spans="1:15">
      <c r="A5524" s="7">
        <v>2018</v>
      </c>
      <c r="B5524" s="7" t="s">
        <v>25</v>
      </c>
      <c r="C5524" s="8">
        <f t="shared" si="193"/>
        <v>43382</v>
      </c>
      <c r="D5524" s="7">
        <v>7</v>
      </c>
      <c r="E5524" s="7" t="str">
        <f t="shared" si="192"/>
        <v>S41433827</v>
      </c>
      <c r="F5524" s="4">
        <v>43405</v>
      </c>
      <c r="G5524" s="2" t="s">
        <v>9168</v>
      </c>
      <c r="H5524" s="2" t="s">
        <v>9168</v>
      </c>
      <c r="I5524" s="2" t="s">
        <v>9169</v>
      </c>
      <c r="J5524" s="2" t="s">
        <v>795</v>
      </c>
      <c r="K5524" s="194" t="s">
        <v>13</v>
      </c>
      <c r="L5524" s="2">
        <v>66</v>
      </c>
      <c r="M5524" s="194">
        <v>100</v>
      </c>
      <c r="N5524" s="2">
        <v>0</v>
      </c>
      <c r="O5524" s="195">
        <v>0</v>
      </c>
    </row>
    <row r="5525" spans="1:15">
      <c r="A5525" s="7">
        <v>2018</v>
      </c>
      <c r="B5525" s="7" t="s">
        <v>25</v>
      </c>
      <c r="C5525" s="8">
        <f t="shared" si="193"/>
        <v>43382</v>
      </c>
      <c r="D5525" s="7">
        <v>8</v>
      </c>
      <c r="E5525" s="7" t="str">
        <f t="shared" si="192"/>
        <v>S41433828</v>
      </c>
      <c r="F5525" s="4">
        <v>43435</v>
      </c>
      <c r="G5525" s="2" t="s">
        <v>9170</v>
      </c>
      <c r="H5525" s="2" t="s">
        <v>9170</v>
      </c>
      <c r="I5525" s="2" t="s">
        <v>9171</v>
      </c>
      <c r="J5525" s="2" t="s">
        <v>1152</v>
      </c>
      <c r="K5525" s="194" t="s">
        <v>13</v>
      </c>
      <c r="L5525" s="2">
        <v>62</v>
      </c>
      <c r="M5525" s="194" t="s">
        <v>9172</v>
      </c>
      <c r="N5525" s="2" t="s">
        <v>3917</v>
      </c>
      <c r="O5525" s="195" t="s">
        <v>1628</v>
      </c>
    </row>
    <row r="5526" spans="1:15">
      <c r="A5526" s="7">
        <v>2018</v>
      </c>
      <c r="B5526" s="7" t="s">
        <v>25</v>
      </c>
      <c r="C5526" s="8">
        <f t="shared" si="193"/>
        <v>43382</v>
      </c>
      <c r="D5526" s="7">
        <v>9</v>
      </c>
      <c r="E5526" s="7" t="str">
        <f t="shared" si="192"/>
        <v>S41433829</v>
      </c>
      <c r="F5526" s="4">
        <v>43466</v>
      </c>
      <c r="G5526" s="2" t="s">
        <v>9173</v>
      </c>
      <c r="H5526" s="2" t="s">
        <v>9173</v>
      </c>
      <c r="I5526" s="2" t="s">
        <v>9174</v>
      </c>
      <c r="J5526" s="2" t="s">
        <v>2115</v>
      </c>
      <c r="K5526" s="194" t="s">
        <v>13</v>
      </c>
      <c r="L5526" s="2">
        <v>47</v>
      </c>
      <c r="M5526" s="194" t="s">
        <v>2746</v>
      </c>
      <c r="N5526" s="2" t="s">
        <v>1667</v>
      </c>
      <c r="O5526" s="195" t="s">
        <v>871</v>
      </c>
    </row>
    <row r="5527" spans="1:15">
      <c r="A5527" s="7">
        <v>2018</v>
      </c>
      <c r="B5527" s="7" t="s">
        <v>25</v>
      </c>
      <c r="C5527" s="8">
        <f t="shared" si="193"/>
        <v>43382</v>
      </c>
      <c r="D5527" s="7">
        <v>10</v>
      </c>
      <c r="E5527" s="7" t="str">
        <f t="shared" si="192"/>
        <v>S414338210</v>
      </c>
      <c r="F5527" s="3" t="s">
        <v>164</v>
      </c>
      <c r="G5527" s="2" t="s">
        <v>9175</v>
      </c>
      <c r="H5527" s="2" t="s">
        <v>9175</v>
      </c>
      <c r="I5527" s="2" t="s">
        <v>8490</v>
      </c>
      <c r="J5527" s="2" t="s">
        <v>7164</v>
      </c>
      <c r="K5527" s="194" t="s">
        <v>13</v>
      </c>
      <c r="L5527" s="2">
        <v>49</v>
      </c>
      <c r="M5527" s="194" t="s">
        <v>1363</v>
      </c>
      <c r="N5527" s="2" t="s">
        <v>1070</v>
      </c>
      <c r="O5527" s="195" t="s">
        <v>433</v>
      </c>
    </row>
    <row r="5528" spans="1:15">
      <c r="A5528" s="7">
        <v>2018</v>
      </c>
      <c r="B5528" s="7" t="s">
        <v>25</v>
      </c>
      <c r="C5528" s="8">
        <f t="shared" si="193"/>
        <v>43382</v>
      </c>
      <c r="D5528" s="7">
        <v>11</v>
      </c>
      <c r="E5528" s="7" t="str">
        <f t="shared" si="192"/>
        <v>S414338211</v>
      </c>
      <c r="F5528" s="3">
        <v>2020</v>
      </c>
      <c r="G5528" s="2" t="s">
        <v>3267</v>
      </c>
      <c r="H5528" s="2" t="s">
        <v>3267</v>
      </c>
      <c r="I5528" s="2" t="s">
        <v>9176</v>
      </c>
      <c r="J5528" s="2" t="s">
        <v>1073</v>
      </c>
      <c r="K5528" s="194" t="s">
        <v>13</v>
      </c>
      <c r="L5528" s="2">
        <v>36</v>
      </c>
      <c r="M5528" s="194" t="s">
        <v>483</v>
      </c>
      <c r="N5528" s="2" t="s">
        <v>7102</v>
      </c>
      <c r="O5528" s="195" t="s">
        <v>1739</v>
      </c>
    </row>
    <row r="5529" spans="1:15">
      <c r="A5529" s="7">
        <v>2018</v>
      </c>
      <c r="B5529" s="7" t="s">
        <v>25</v>
      </c>
      <c r="C5529" s="8">
        <f t="shared" si="193"/>
        <v>43382</v>
      </c>
      <c r="D5529" s="7">
        <v>12</v>
      </c>
      <c r="E5529" s="7" t="str">
        <f t="shared" si="192"/>
        <v>S414338212</v>
      </c>
      <c r="F5529" s="3">
        <v>2021</v>
      </c>
      <c r="G5529" s="2" t="s">
        <v>9177</v>
      </c>
      <c r="H5529" s="2" t="s">
        <v>9177</v>
      </c>
      <c r="I5529" s="2" t="s">
        <v>9178</v>
      </c>
      <c r="J5529" s="2" t="s">
        <v>3418</v>
      </c>
      <c r="K5529" s="194" t="s">
        <v>13</v>
      </c>
      <c r="L5529" s="2">
        <v>33</v>
      </c>
      <c r="M5529" s="194" t="s">
        <v>1831</v>
      </c>
      <c r="N5529" s="2" t="s">
        <v>6884</v>
      </c>
      <c r="O5529" s="195" t="s">
        <v>5555</v>
      </c>
    </row>
    <row r="5530" spans="1:15">
      <c r="A5530" s="7">
        <v>2018</v>
      </c>
      <c r="B5530" s="7" t="s">
        <v>25</v>
      </c>
      <c r="C5530" s="8">
        <f t="shared" si="193"/>
        <v>43382</v>
      </c>
      <c r="D5530" s="7">
        <v>13</v>
      </c>
      <c r="E5530" s="7" t="str">
        <f t="shared" si="192"/>
        <v>S414338213</v>
      </c>
      <c r="F5530" s="3">
        <v>2022</v>
      </c>
      <c r="G5530" s="2" t="s">
        <v>5064</v>
      </c>
      <c r="H5530" s="2" t="s">
        <v>5064</v>
      </c>
      <c r="I5530" s="2" t="s">
        <v>7248</v>
      </c>
      <c r="J5530" s="2" t="s">
        <v>1700</v>
      </c>
      <c r="K5530" s="194" t="s">
        <v>13</v>
      </c>
      <c r="L5530" s="2">
        <v>28</v>
      </c>
      <c r="M5530" s="194" t="s">
        <v>312</v>
      </c>
      <c r="N5530" s="2" t="s">
        <v>1848</v>
      </c>
      <c r="O5530" s="195" t="s">
        <v>5555</v>
      </c>
    </row>
    <row r="5531" spans="1:15" ht="15.75" thickBot="1">
      <c r="A5531" s="7">
        <v>2018</v>
      </c>
      <c r="B5531" s="7" t="s">
        <v>25</v>
      </c>
      <c r="C5531" s="8">
        <f t="shared" si="193"/>
        <v>43382</v>
      </c>
      <c r="D5531" s="7">
        <v>14</v>
      </c>
      <c r="E5531" s="7" t="str">
        <f t="shared" si="192"/>
        <v>S414338214</v>
      </c>
      <c r="F5531" s="5">
        <v>2023</v>
      </c>
      <c r="G5531" s="6" t="s">
        <v>9179</v>
      </c>
      <c r="H5531" s="6" t="s">
        <v>9179</v>
      </c>
      <c r="I5531" s="6" t="s">
        <v>9180</v>
      </c>
      <c r="J5531" s="6" t="s">
        <v>1697</v>
      </c>
      <c r="K5531" s="196" t="s">
        <v>13</v>
      </c>
      <c r="L5531" s="6">
        <v>25</v>
      </c>
      <c r="M5531" s="196" t="s">
        <v>2957</v>
      </c>
      <c r="N5531" s="6" t="s">
        <v>9027</v>
      </c>
      <c r="O5531" s="197" t="s">
        <v>1070</v>
      </c>
    </row>
    <row r="5532" spans="1:15" ht="16.5" thickTop="1" thickBot="1">
      <c r="A5532" s="7">
        <v>2018</v>
      </c>
      <c r="B5532" s="7" t="s">
        <v>25</v>
      </c>
      <c r="C5532" s="8">
        <f t="shared" si="193"/>
        <v>43382</v>
      </c>
      <c r="D5532" s="7">
        <v>15</v>
      </c>
      <c r="E5532" s="7" t="str">
        <f t="shared" si="192"/>
        <v>S414338215</v>
      </c>
      <c r="F5532" s="1" t="s">
        <v>15</v>
      </c>
    </row>
    <row r="5533" spans="1:15" ht="16.5" customHeight="1" thickTop="1" thickBot="1">
      <c r="A5533" s="7">
        <v>2018</v>
      </c>
      <c r="B5533" s="7" t="s">
        <v>25</v>
      </c>
      <c r="C5533" s="8">
        <f t="shared" si="193"/>
        <v>43382</v>
      </c>
      <c r="D5533" s="7">
        <v>16</v>
      </c>
      <c r="E5533" s="7" t="str">
        <f t="shared" si="192"/>
        <v>S414338216</v>
      </c>
      <c r="F5533" s="338" t="s">
        <v>1</v>
      </c>
      <c r="G5533" s="341" t="s">
        <v>2</v>
      </c>
      <c r="H5533" s="342"/>
      <c r="I5533" s="342"/>
      <c r="J5533" s="343"/>
      <c r="K5533" s="344" t="s">
        <v>3</v>
      </c>
      <c r="L5533" s="343"/>
      <c r="M5533" s="344" t="s">
        <v>144</v>
      </c>
      <c r="N5533" s="342"/>
      <c r="O5533" s="342"/>
    </row>
    <row r="5534" spans="1:15" ht="18" customHeight="1" thickBot="1">
      <c r="A5534" s="7">
        <v>2018</v>
      </c>
      <c r="B5534" s="7" t="s">
        <v>25</v>
      </c>
      <c r="C5534" s="8">
        <f t="shared" si="193"/>
        <v>43382</v>
      </c>
      <c r="D5534" s="7">
        <v>17</v>
      </c>
      <c r="E5534" s="7" t="str">
        <f>B5534&amp;C5534&amp;D5534</f>
        <v>S414338217</v>
      </c>
      <c r="F5534" s="339"/>
      <c r="G5534" s="345" t="s">
        <v>5</v>
      </c>
      <c r="H5534" s="347" t="s">
        <v>145</v>
      </c>
      <c r="I5534" s="348"/>
      <c r="J5534" s="349"/>
      <c r="K5534" s="350" t="s">
        <v>6</v>
      </c>
      <c r="L5534" s="352" t="s">
        <v>7</v>
      </c>
      <c r="M5534" s="350" t="s">
        <v>8</v>
      </c>
      <c r="N5534" s="354" t="s">
        <v>146</v>
      </c>
      <c r="O5534" s="356" t="s">
        <v>147</v>
      </c>
    </row>
    <row r="5535" spans="1:15" ht="15.75" thickBot="1">
      <c r="A5535" s="7">
        <v>2018</v>
      </c>
      <c r="B5535" s="7" t="s">
        <v>25</v>
      </c>
      <c r="C5535" s="8">
        <f t="shared" si="193"/>
        <v>43382</v>
      </c>
      <c r="D5535" s="7">
        <v>18</v>
      </c>
      <c r="E5535" s="7" t="str">
        <f t="shared" ref="E5535:E5561" si="194">B5535&amp;C5535&amp;D5535</f>
        <v>S414338218</v>
      </c>
      <c r="F5535" s="340"/>
      <c r="G5535" s="346"/>
      <c r="H5535" s="191" t="s">
        <v>9</v>
      </c>
      <c r="I5535" s="192" t="s">
        <v>18</v>
      </c>
      <c r="J5535" s="193" t="s">
        <v>11</v>
      </c>
      <c r="K5535" s="351"/>
      <c r="L5535" s="353"/>
      <c r="M5535" s="351"/>
      <c r="N5535" s="355"/>
      <c r="O5535" s="357"/>
    </row>
    <row r="5536" spans="1:15">
      <c r="A5536" s="7">
        <v>2018</v>
      </c>
      <c r="B5536" s="7" t="s">
        <v>25</v>
      </c>
      <c r="C5536" s="8">
        <f t="shared" si="193"/>
        <v>43382</v>
      </c>
      <c r="D5536" s="7">
        <v>19</v>
      </c>
      <c r="E5536" s="7" t="str">
        <f t="shared" si="194"/>
        <v>S414338219</v>
      </c>
      <c r="F5536" s="3" t="s">
        <v>16</v>
      </c>
      <c r="G5536" s="2" t="s">
        <v>9181</v>
      </c>
      <c r="H5536" s="2" t="s">
        <v>9181</v>
      </c>
      <c r="I5536" s="2" t="s">
        <v>508</v>
      </c>
      <c r="J5536" s="2" t="s">
        <v>996</v>
      </c>
      <c r="K5536" s="194" t="s">
        <v>13</v>
      </c>
      <c r="L5536" s="2">
        <v>50</v>
      </c>
      <c r="M5536" s="194" t="s">
        <v>519</v>
      </c>
      <c r="N5536" s="2" t="s">
        <v>445</v>
      </c>
      <c r="O5536" s="195" t="s">
        <v>1173</v>
      </c>
    </row>
    <row r="5537" spans="1:15">
      <c r="A5537" s="7">
        <v>2018</v>
      </c>
      <c r="B5537" s="7" t="s">
        <v>25</v>
      </c>
      <c r="C5537" s="8">
        <f t="shared" si="193"/>
        <v>43382</v>
      </c>
      <c r="D5537" s="7">
        <v>20</v>
      </c>
      <c r="E5537" s="7" t="str">
        <f t="shared" si="194"/>
        <v>S414338220</v>
      </c>
      <c r="F5537" s="4">
        <v>43374</v>
      </c>
      <c r="G5537" s="2" t="s">
        <v>9182</v>
      </c>
      <c r="H5537" s="2" t="s">
        <v>9182</v>
      </c>
      <c r="I5537" s="2" t="s">
        <v>9183</v>
      </c>
      <c r="J5537" s="2" t="s">
        <v>1963</v>
      </c>
      <c r="K5537" s="194" t="s">
        <v>13</v>
      </c>
      <c r="L5537" s="2">
        <v>55</v>
      </c>
      <c r="M5537" s="194" t="s">
        <v>2951</v>
      </c>
      <c r="N5537" s="2" t="s">
        <v>343</v>
      </c>
      <c r="O5537" s="195" t="s">
        <v>343</v>
      </c>
    </row>
    <row r="5538" spans="1:15">
      <c r="A5538" s="7">
        <v>2018</v>
      </c>
      <c r="B5538" s="7" t="s">
        <v>25</v>
      </c>
      <c r="C5538" s="8">
        <f t="shared" si="193"/>
        <v>43382</v>
      </c>
      <c r="D5538" s="7">
        <v>21</v>
      </c>
      <c r="E5538" s="7" t="str">
        <f t="shared" si="194"/>
        <v>S414338221</v>
      </c>
      <c r="F5538" s="4">
        <v>43405</v>
      </c>
      <c r="G5538" s="2" t="s">
        <v>9184</v>
      </c>
      <c r="H5538" s="2" t="s">
        <v>9184</v>
      </c>
      <c r="I5538" s="2" t="s">
        <v>9185</v>
      </c>
      <c r="J5538" s="2" t="s">
        <v>1098</v>
      </c>
      <c r="K5538" s="194" t="s">
        <v>13</v>
      </c>
      <c r="L5538" s="2">
        <v>54</v>
      </c>
      <c r="M5538" s="194">
        <v>100</v>
      </c>
      <c r="N5538" s="2">
        <v>0</v>
      </c>
      <c r="O5538" s="195">
        <v>0</v>
      </c>
    </row>
    <row r="5539" spans="1:15">
      <c r="A5539" s="7">
        <v>2018</v>
      </c>
      <c r="B5539" s="7" t="s">
        <v>25</v>
      </c>
      <c r="C5539" s="8">
        <f t="shared" si="193"/>
        <v>43382</v>
      </c>
      <c r="D5539" s="7">
        <v>22</v>
      </c>
      <c r="E5539" s="7" t="str">
        <f t="shared" si="194"/>
        <v>S414338222</v>
      </c>
      <c r="F5539" s="4">
        <v>43435</v>
      </c>
      <c r="G5539" s="2" t="s">
        <v>9161</v>
      </c>
      <c r="H5539" s="2" t="s">
        <v>9161</v>
      </c>
      <c r="I5539" s="2" t="s">
        <v>9186</v>
      </c>
      <c r="J5539" s="2" t="s">
        <v>5255</v>
      </c>
      <c r="K5539" s="194" t="s">
        <v>13</v>
      </c>
      <c r="L5539" s="2">
        <v>50</v>
      </c>
      <c r="M5539" s="194" t="s">
        <v>801</v>
      </c>
      <c r="N5539" s="2" t="s">
        <v>800</v>
      </c>
      <c r="O5539" s="195" t="s">
        <v>423</v>
      </c>
    </row>
    <row r="5540" spans="1:15">
      <c r="A5540" s="7">
        <v>2018</v>
      </c>
      <c r="B5540" s="7" t="s">
        <v>25</v>
      </c>
      <c r="C5540" s="8">
        <f t="shared" si="193"/>
        <v>43382</v>
      </c>
      <c r="D5540" s="7">
        <v>23</v>
      </c>
      <c r="E5540" s="7" t="str">
        <f t="shared" si="194"/>
        <v>S414338223</v>
      </c>
      <c r="F5540" s="4">
        <v>43466</v>
      </c>
      <c r="G5540" s="2" t="s">
        <v>9187</v>
      </c>
      <c r="H5540" s="2" t="s">
        <v>9187</v>
      </c>
      <c r="I5540" s="2" t="s">
        <v>9188</v>
      </c>
      <c r="J5540" s="2" t="s">
        <v>9189</v>
      </c>
      <c r="K5540" s="194" t="s">
        <v>13</v>
      </c>
      <c r="L5540" s="2">
        <v>43</v>
      </c>
      <c r="M5540" s="194" t="s">
        <v>736</v>
      </c>
      <c r="N5540" s="2" t="s">
        <v>518</v>
      </c>
      <c r="O5540" s="195" t="s">
        <v>1181</v>
      </c>
    </row>
    <row r="5541" spans="1:15">
      <c r="A5541" s="7">
        <v>2018</v>
      </c>
      <c r="B5541" s="7" t="s">
        <v>25</v>
      </c>
      <c r="C5541" s="8">
        <f t="shared" si="193"/>
        <v>43382</v>
      </c>
      <c r="D5541" s="7">
        <v>24</v>
      </c>
      <c r="E5541" s="7" t="str">
        <f t="shared" si="194"/>
        <v>S414338224</v>
      </c>
      <c r="F5541" s="3" t="s">
        <v>164</v>
      </c>
      <c r="G5541" s="2" t="s">
        <v>9190</v>
      </c>
      <c r="H5541" s="2" t="s">
        <v>9190</v>
      </c>
      <c r="I5541" s="2" t="s">
        <v>9190</v>
      </c>
      <c r="J5541" s="2" t="s">
        <v>4740</v>
      </c>
      <c r="K5541" s="194" t="s">
        <v>13</v>
      </c>
      <c r="L5541" s="2">
        <v>44</v>
      </c>
      <c r="M5541" s="194">
        <v>32</v>
      </c>
      <c r="N5541" s="2">
        <v>28</v>
      </c>
      <c r="O5541" s="195">
        <v>40</v>
      </c>
    </row>
    <row r="5542" spans="1:15">
      <c r="A5542" s="7">
        <v>2018</v>
      </c>
      <c r="B5542" s="7" t="s">
        <v>25</v>
      </c>
      <c r="C5542" s="8">
        <f t="shared" si="193"/>
        <v>43382</v>
      </c>
      <c r="D5542" s="7">
        <v>25</v>
      </c>
      <c r="E5542" s="7" t="str">
        <f t="shared" si="194"/>
        <v>S414338225</v>
      </c>
      <c r="F5542" s="3">
        <v>2020</v>
      </c>
      <c r="G5542" s="2" t="s">
        <v>9191</v>
      </c>
      <c r="H5542" s="2" t="s">
        <v>9191</v>
      </c>
      <c r="I5542" s="2" t="s">
        <v>9192</v>
      </c>
      <c r="J5542" s="2" t="s">
        <v>2154</v>
      </c>
      <c r="K5542" s="194" t="s">
        <v>13</v>
      </c>
      <c r="L5542" s="2">
        <v>35</v>
      </c>
      <c r="M5542" s="194" t="s">
        <v>1198</v>
      </c>
      <c r="N5542" s="2" t="s">
        <v>266</v>
      </c>
      <c r="O5542" s="195" t="s">
        <v>1197</v>
      </c>
    </row>
    <row r="5543" spans="1:15">
      <c r="A5543" s="7">
        <v>2018</v>
      </c>
      <c r="B5543" s="7" t="s">
        <v>25</v>
      </c>
      <c r="C5543" s="8">
        <f t="shared" si="193"/>
        <v>43382</v>
      </c>
      <c r="D5543" s="7">
        <v>26</v>
      </c>
      <c r="E5543" s="7" t="str">
        <f t="shared" si="194"/>
        <v>S414338226</v>
      </c>
      <c r="F5543" s="3">
        <v>2021</v>
      </c>
      <c r="G5543" s="2" t="s">
        <v>8545</v>
      </c>
      <c r="H5543" s="2" t="s">
        <v>8545</v>
      </c>
      <c r="I5543" s="2" t="s">
        <v>7023</v>
      </c>
      <c r="J5543" s="2" t="s">
        <v>3436</v>
      </c>
      <c r="K5543" s="194" t="s">
        <v>13</v>
      </c>
      <c r="L5543" s="2">
        <v>30</v>
      </c>
      <c r="M5543" s="194" t="s">
        <v>1197</v>
      </c>
      <c r="N5543" s="2" t="s">
        <v>580</v>
      </c>
      <c r="O5543" s="195" t="s">
        <v>819</v>
      </c>
    </row>
    <row r="5544" spans="1:15">
      <c r="A5544" s="7">
        <v>2018</v>
      </c>
      <c r="B5544" s="7" t="s">
        <v>25</v>
      </c>
      <c r="C5544" s="8">
        <f t="shared" si="193"/>
        <v>43382</v>
      </c>
      <c r="D5544" s="7">
        <v>27</v>
      </c>
      <c r="E5544" s="7" t="str">
        <f t="shared" si="194"/>
        <v>S414338227</v>
      </c>
      <c r="F5544" s="3">
        <v>2022</v>
      </c>
      <c r="G5544" s="2" t="s">
        <v>9193</v>
      </c>
      <c r="H5544" s="2" t="s">
        <v>9193</v>
      </c>
      <c r="I5544" s="2" t="s">
        <v>9101</v>
      </c>
      <c r="J5544" s="2" t="s">
        <v>5372</v>
      </c>
      <c r="K5544" s="194" t="s">
        <v>13</v>
      </c>
      <c r="L5544" s="2">
        <v>23</v>
      </c>
      <c r="M5544" s="194" t="s">
        <v>1831</v>
      </c>
      <c r="N5544" s="2" t="s">
        <v>1913</v>
      </c>
      <c r="O5544" s="195" t="s">
        <v>729</v>
      </c>
    </row>
    <row r="5545" spans="1:15" ht="15.75" thickBot="1">
      <c r="A5545" s="7">
        <v>2018</v>
      </c>
      <c r="B5545" s="7" t="s">
        <v>25</v>
      </c>
      <c r="C5545" s="8">
        <f t="shared" si="193"/>
        <v>43382</v>
      </c>
      <c r="D5545" s="7">
        <v>28</v>
      </c>
      <c r="E5545" s="7" t="str">
        <f t="shared" si="194"/>
        <v>S414338228</v>
      </c>
      <c r="F5545" s="5">
        <v>2023</v>
      </c>
      <c r="G5545" s="6" t="s">
        <v>9194</v>
      </c>
      <c r="H5545" s="6" t="s">
        <v>9194</v>
      </c>
      <c r="I5545" s="6" t="s">
        <v>9195</v>
      </c>
      <c r="J5545" s="6" t="s">
        <v>422</v>
      </c>
      <c r="K5545" s="196" t="s">
        <v>13</v>
      </c>
      <c r="L5545" s="6">
        <v>24</v>
      </c>
      <c r="M5545" s="196">
        <v>10</v>
      </c>
      <c r="N5545" s="6">
        <v>45</v>
      </c>
      <c r="O5545" s="197">
        <v>45</v>
      </c>
    </row>
    <row r="5546" spans="1:15" ht="16.5" thickTop="1" thickBot="1">
      <c r="A5546" s="7">
        <v>2018</v>
      </c>
      <c r="B5546" s="7" t="s">
        <v>24</v>
      </c>
      <c r="C5546" s="8">
        <f>7+C5545</f>
        <v>43389</v>
      </c>
      <c r="D5546" s="7">
        <v>1</v>
      </c>
      <c r="E5546" s="7" t="str">
        <f t="shared" si="194"/>
        <v>S42433891</v>
      </c>
      <c r="F5546" s="1" t="s">
        <v>0</v>
      </c>
    </row>
    <row r="5547" spans="1:15" ht="16.5" customHeight="1" thickTop="1" thickBot="1">
      <c r="A5547" s="7">
        <v>2018</v>
      </c>
      <c r="B5547" s="7" t="s">
        <v>24</v>
      </c>
      <c r="C5547" s="8">
        <f>+C5546</f>
        <v>43389</v>
      </c>
      <c r="D5547" s="7">
        <v>2</v>
      </c>
      <c r="E5547" s="7" t="str">
        <f t="shared" si="194"/>
        <v>S42433892</v>
      </c>
      <c r="F5547" s="338" t="s">
        <v>1</v>
      </c>
      <c r="G5547" s="341" t="s">
        <v>2</v>
      </c>
      <c r="H5547" s="342"/>
      <c r="I5547" s="342"/>
      <c r="J5547" s="343"/>
      <c r="K5547" s="344" t="s">
        <v>3</v>
      </c>
      <c r="L5547" s="343"/>
      <c r="M5547" s="344" t="s">
        <v>144</v>
      </c>
      <c r="N5547" s="342"/>
      <c r="O5547" s="342"/>
    </row>
    <row r="5548" spans="1:15" ht="18" customHeight="1" thickBot="1">
      <c r="A5548" s="7">
        <v>2018</v>
      </c>
      <c r="B5548" s="7" t="s">
        <v>24</v>
      </c>
      <c r="C5548" s="8">
        <f t="shared" ref="C5548:C5573" si="195">+C5547</f>
        <v>43389</v>
      </c>
      <c r="D5548" s="7">
        <v>3</v>
      </c>
      <c r="E5548" s="7" t="str">
        <f t="shared" si="194"/>
        <v>S42433893</v>
      </c>
      <c r="F5548" s="339"/>
      <c r="G5548" s="345" t="s">
        <v>5</v>
      </c>
      <c r="H5548" s="347" t="s">
        <v>145</v>
      </c>
      <c r="I5548" s="348"/>
      <c r="J5548" s="349"/>
      <c r="K5548" s="350" t="s">
        <v>6</v>
      </c>
      <c r="L5548" s="352" t="s">
        <v>7</v>
      </c>
      <c r="M5548" s="350" t="s">
        <v>8</v>
      </c>
      <c r="N5548" s="354" t="s">
        <v>146</v>
      </c>
      <c r="O5548" s="356" t="s">
        <v>147</v>
      </c>
    </row>
    <row r="5549" spans="1:15" ht="15.75" thickBot="1">
      <c r="A5549" s="7">
        <v>2018</v>
      </c>
      <c r="B5549" s="7" t="s">
        <v>24</v>
      </c>
      <c r="C5549" s="8">
        <f t="shared" si="195"/>
        <v>43389</v>
      </c>
      <c r="D5549" s="7">
        <v>4</v>
      </c>
      <c r="E5549" s="7" t="str">
        <f t="shared" si="194"/>
        <v>S42433894</v>
      </c>
      <c r="F5549" s="340"/>
      <c r="G5549" s="346"/>
      <c r="H5549" s="191" t="s">
        <v>9</v>
      </c>
      <c r="I5549" s="192" t="s">
        <v>18</v>
      </c>
      <c r="J5549" s="193" t="s">
        <v>11</v>
      </c>
      <c r="K5549" s="351"/>
      <c r="L5549" s="353"/>
      <c r="M5549" s="351"/>
      <c r="N5549" s="355"/>
      <c r="O5549" s="357"/>
    </row>
    <row r="5550" spans="1:15">
      <c r="A5550" s="7">
        <v>2018</v>
      </c>
      <c r="B5550" s="7" t="s">
        <v>24</v>
      </c>
      <c r="C5550" s="8">
        <f t="shared" si="195"/>
        <v>43389</v>
      </c>
      <c r="D5550" s="7">
        <v>5</v>
      </c>
      <c r="E5550" s="7" t="str">
        <f t="shared" si="194"/>
        <v>S42433895</v>
      </c>
      <c r="F5550" s="3" t="s">
        <v>12</v>
      </c>
      <c r="G5550" s="2" t="s">
        <v>9164</v>
      </c>
      <c r="H5550" s="2" t="s">
        <v>9164</v>
      </c>
      <c r="I5550" s="2" t="s">
        <v>9165</v>
      </c>
      <c r="J5550" s="2" t="s">
        <v>300</v>
      </c>
      <c r="K5550" s="194" t="s">
        <v>13</v>
      </c>
      <c r="L5550" s="2">
        <v>51</v>
      </c>
      <c r="M5550" s="194" t="s">
        <v>692</v>
      </c>
      <c r="N5550" s="2" t="s">
        <v>697</v>
      </c>
      <c r="O5550" s="195" t="s">
        <v>529</v>
      </c>
    </row>
    <row r="5551" spans="1:15">
      <c r="A5551" s="7">
        <v>2018</v>
      </c>
      <c r="B5551" s="7" t="s">
        <v>24</v>
      </c>
      <c r="C5551" s="8">
        <f t="shared" si="195"/>
        <v>43389</v>
      </c>
      <c r="D5551" s="7">
        <v>6</v>
      </c>
      <c r="E5551" s="7" t="str">
        <f t="shared" si="194"/>
        <v>S42433896</v>
      </c>
      <c r="F5551" s="4">
        <v>43374</v>
      </c>
      <c r="G5551" s="2" t="s">
        <v>9166</v>
      </c>
      <c r="H5551" s="2" t="s">
        <v>9166</v>
      </c>
      <c r="I5551" s="2" t="s">
        <v>9167</v>
      </c>
      <c r="J5551" s="2" t="s">
        <v>5597</v>
      </c>
      <c r="K5551" s="194" t="s">
        <v>13</v>
      </c>
      <c r="L5551" s="2">
        <v>63</v>
      </c>
      <c r="M5551" s="194" t="s">
        <v>2481</v>
      </c>
      <c r="N5551" s="2">
        <v>0</v>
      </c>
      <c r="O5551" s="195" t="s">
        <v>691</v>
      </c>
    </row>
    <row r="5552" spans="1:15">
      <c r="A5552" s="7">
        <v>2018</v>
      </c>
      <c r="B5552" s="7" t="s">
        <v>24</v>
      </c>
      <c r="C5552" s="8">
        <f t="shared" si="195"/>
        <v>43389</v>
      </c>
      <c r="D5552" s="7">
        <v>7</v>
      </c>
      <c r="E5552" s="7" t="str">
        <f t="shared" si="194"/>
        <v>S42433897</v>
      </c>
      <c r="F5552" s="4">
        <v>43405</v>
      </c>
      <c r="G5552" s="2" t="s">
        <v>9168</v>
      </c>
      <c r="H5552" s="2" t="s">
        <v>9168</v>
      </c>
      <c r="I5552" s="2" t="s">
        <v>9169</v>
      </c>
      <c r="J5552" s="2" t="s">
        <v>795</v>
      </c>
      <c r="K5552" s="194" t="s">
        <v>13</v>
      </c>
      <c r="L5552" s="2">
        <v>66</v>
      </c>
      <c r="M5552" s="194">
        <v>100</v>
      </c>
      <c r="N5552" s="2">
        <v>0</v>
      </c>
      <c r="O5552" s="195">
        <v>0</v>
      </c>
    </row>
    <row r="5553" spans="1:15">
      <c r="A5553" s="7">
        <v>2018</v>
      </c>
      <c r="B5553" s="7" t="s">
        <v>24</v>
      </c>
      <c r="C5553" s="8">
        <f t="shared" si="195"/>
        <v>43389</v>
      </c>
      <c r="D5553" s="7">
        <v>8</v>
      </c>
      <c r="E5553" s="7" t="str">
        <f t="shared" si="194"/>
        <v>S42433898</v>
      </c>
      <c r="F5553" s="4">
        <v>43435</v>
      </c>
      <c r="G5553" s="2" t="s">
        <v>9170</v>
      </c>
      <c r="H5553" s="2" t="s">
        <v>9170</v>
      </c>
      <c r="I5553" s="2" t="s">
        <v>9171</v>
      </c>
      <c r="J5553" s="2" t="s">
        <v>1152</v>
      </c>
      <c r="K5553" s="194" t="s">
        <v>13</v>
      </c>
      <c r="L5553" s="2">
        <v>62</v>
      </c>
      <c r="M5553" s="194" t="s">
        <v>9172</v>
      </c>
      <c r="N5553" s="2" t="s">
        <v>3917</v>
      </c>
      <c r="O5553" s="195" t="s">
        <v>1628</v>
      </c>
    </row>
    <row r="5554" spans="1:15">
      <c r="A5554" s="7">
        <v>2018</v>
      </c>
      <c r="B5554" s="7" t="s">
        <v>24</v>
      </c>
      <c r="C5554" s="8">
        <f t="shared" si="195"/>
        <v>43389</v>
      </c>
      <c r="D5554" s="7">
        <v>9</v>
      </c>
      <c r="E5554" s="7" t="str">
        <f t="shared" si="194"/>
        <v>S42433899</v>
      </c>
      <c r="F5554" s="4">
        <v>43466</v>
      </c>
      <c r="G5554" s="2" t="s">
        <v>9173</v>
      </c>
      <c r="H5554" s="2" t="s">
        <v>9173</v>
      </c>
      <c r="I5554" s="2" t="s">
        <v>9174</v>
      </c>
      <c r="J5554" s="2" t="s">
        <v>2115</v>
      </c>
      <c r="K5554" s="194" t="s">
        <v>13</v>
      </c>
      <c r="L5554" s="2">
        <v>47</v>
      </c>
      <c r="M5554" s="194" t="s">
        <v>2746</v>
      </c>
      <c r="N5554" s="2" t="s">
        <v>1667</v>
      </c>
      <c r="O5554" s="195" t="s">
        <v>871</v>
      </c>
    </row>
    <row r="5555" spans="1:15">
      <c r="A5555" s="7">
        <v>2018</v>
      </c>
      <c r="B5555" s="7" t="s">
        <v>24</v>
      </c>
      <c r="C5555" s="8">
        <f t="shared" si="195"/>
        <v>43389</v>
      </c>
      <c r="D5555" s="7">
        <v>10</v>
      </c>
      <c r="E5555" s="7" t="str">
        <f t="shared" si="194"/>
        <v>S424338910</v>
      </c>
      <c r="F5555" s="3" t="s">
        <v>164</v>
      </c>
      <c r="G5555" s="2" t="s">
        <v>9175</v>
      </c>
      <c r="H5555" s="2" t="s">
        <v>9175</v>
      </c>
      <c r="I5555" s="2" t="s">
        <v>8490</v>
      </c>
      <c r="J5555" s="2" t="s">
        <v>7164</v>
      </c>
      <c r="K5555" s="194" t="s">
        <v>13</v>
      </c>
      <c r="L5555" s="2">
        <v>49</v>
      </c>
      <c r="M5555" s="194" t="s">
        <v>1363</v>
      </c>
      <c r="N5555" s="2" t="s">
        <v>1070</v>
      </c>
      <c r="O5555" s="195" t="s">
        <v>433</v>
      </c>
    </row>
    <row r="5556" spans="1:15">
      <c r="A5556" s="7">
        <v>2018</v>
      </c>
      <c r="B5556" s="7" t="s">
        <v>24</v>
      </c>
      <c r="C5556" s="8">
        <f t="shared" si="195"/>
        <v>43389</v>
      </c>
      <c r="D5556" s="7">
        <v>11</v>
      </c>
      <c r="E5556" s="7" t="str">
        <f t="shared" si="194"/>
        <v>S424338911</v>
      </c>
      <c r="F5556" s="3">
        <v>2020</v>
      </c>
      <c r="G5556" s="2" t="s">
        <v>3267</v>
      </c>
      <c r="H5556" s="2" t="s">
        <v>3267</v>
      </c>
      <c r="I5556" s="2" t="s">
        <v>9176</v>
      </c>
      <c r="J5556" s="2" t="s">
        <v>1073</v>
      </c>
      <c r="K5556" s="194" t="s">
        <v>13</v>
      </c>
      <c r="L5556" s="2">
        <v>36</v>
      </c>
      <c r="M5556" s="194" t="s">
        <v>483</v>
      </c>
      <c r="N5556" s="2" t="s">
        <v>7102</v>
      </c>
      <c r="O5556" s="195" t="s">
        <v>1739</v>
      </c>
    </row>
    <row r="5557" spans="1:15">
      <c r="A5557" s="7">
        <v>2018</v>
      </c>
      <c r="B5557" s="7" t="s">
        <v>24</v>
      </c>
      <c r="C5557" s="8">
        <f t="shared" si="195"/>
        <v>43389</v>
      </c>
      <c r="D5557" s="7">
        <v>12</v>
      </c>
      <c r="E5557" s="7" t="str">
        <f t="shared" si="194"/>
        <v>S424338912</v>
      </c>
      <c r="F5557" s="3">
        <v>2021</v>
      </c>
      <c r="G5557" s="2" t="s">
        <v>9177</v>
      </c>
      <c r="H5557" s="2" t="s">
        <v>9177</v>
      </c>
      <c r="I5557" s="2" t="s">
        <v>9178</v>
      </c>
      <c r="J5557" s="2" t="s">
        <v>3418</v>
      </c>
      <c r="K5557" s="194" t="s">
        <v>13</v>
      </c>
      <c r="L5557" s="2">
        <v>33</v>
      </c>
      <c r="M5557" s="194" t="s">
        <v>1831</v>
      </c>
      <c r="N5557" s="2" t="s">
        <v>6884</v>
      </c>
      <c r="O5557" s="195" t="s">
        <v>5555</v>
      </c>
    </row>
    <row r="5558" spans="1:15">
      <c r="A5558" s="7">
        <v>2018</v>
      </c>
      <c r="B5558" s="7" t="s">
        <v>24</v>
      </c>
      <c r="C5558" s="8">
        <f t="shared" si="195"/>
        <v>43389</v>
      </c>
      <c r="D5558" s="7">
        <v>13</v>
      </c>
      <c r="E5558" s="7" t="str">
        <f t="shared" si="194"/>
        <v>S424338913</v>
      </c>
      <c r="F5558" s="3">
        <v>2022</v>
      </c>
      <c r="G5558" s="2" t="s">
        <v>5064</v>
      </c>
      <c r="H5558" s="2" t="s">
        <v>5064</v>
      </c>
      <c r="I5558" s="2" t="s">
        <v>7248</v>
      </c>
      <c r="J5558" s="2" t="s">
        <v>1700</v>
      </c>
      <c r="K5558" s="194" t="s">
        <v>13</v>
      </c>
      <c r="L5558" s="2">
        <v>28</v>
      </c>
      <c r="M5558" s="194" t="s">
        <v>312</v>
      </c>
      <c r="N5558" s="2" t="s">
        <v>1848</v>
      </c>
      <c r="O5558" s="195" t="s">
        <v>5555</v>
      </c>
    </row>
    <row r="5559" spans="1:15" ht="15.75" thickBot="1">
      <c r="A5559" s="7">
        <v>2018</v>
      </c>
      <c r="B5559" s="7" t="s">
        <v>24</v>
      </c>
      <c r="C5559" s="8">
        <f t="shared" si="195"/>
        <v>43389</v>
      </c>
      <c r="D5559" s="7">
        <v>14</v>
      </c>
      <c r="E5559" s="7" t="str">
        <f t="shared" si="194"/>
        <v>S424338914</v>
      </c>
      <c r="F5559" s="5">
        <v>2023</v>
      </c>
      <c r="G5559" s="6" t="s">
        <v>9179</v>
      </c>
      <c r="H5559" s="6" t="s">
        <v>9179</v>
      </c>
      <c r="I5559" s="6" t="s">
        <v>9180</v>
      </c>
      <c r="J5559" s="6" t="s">
        <v>1697</v>
      </c>
      <c r="K5559" s="196" t="s">
        <v>13</v>
      </c>
      <c r="L5559" s="6">
        <v>25</v>
      </c>
      <c r="M5559" s="196" t="s">
        <v>2957</v>
      </c>
      <c r="N5559" s="6" t="s">
        <v>9027</v>
      </c>
      <c r="O5559" s="197" t="s">
        <v>1070</v>
      </c>
    </row>
    <row r="5560" spans="1:15" ht="16.5" thickTop="1" thickBot="1">
      <c r="A5560" s="7">
        <v>2018</v>
      </c>
      <c r="B5560" s="7" t="s">
        <v>24</v>
      </c>
      <c r="C5560" s="8">
        <f t="shared" si="195"/>
        <v>43389</v>
      </c>
      <c r="D5560" s="7">
        <v>15</v>
      </c>
      <c r="E5560" s="7" t="str">
        <f t="shared" si="194"/>
        <v>S424338915</v>
      </c>
      <c r="F5560" s="1" t="s">
        <v>15</v>
      </c>
    </row>
    <row r="5561" spans="1:15" ht="16.5" customHeight="1" thickTop="1" thickBot="1">
      <c r="A5561" s="7">
        <v>2018</v>
      </c>
      <c r="B5561" s="7" t="s">
        <v>24</v>
      </c>
      <c r="C5561" s="8">
        <f t="shared" si="195"/>
        <v>43389</v>
      </c>
      <c r="D5561" s="7">
        <v>16</v>
      </c>
      <c r="E5561" s="7" t="str">
        <f t="shared" si="194"/>
        <v>S424338916</v>
      </c>
      <c r="F5561" s="338" t="s">
        <v>1</v>
      </c>
      <c r="G5561" s="341" t="s">
        <v>2</v>
      </c>
      <c r="H5561" s="342"/>
      <c r="I5561" s="342"/>
      <c r="J5561" s="343"/>
      <c r="K5561" s="344" t="s">
        <v>3</v>
      </c>
      <c r="L5561" s="343"/>
      <c r="M5561" s="344" t="s">
        <v>144</v>
      </c>
      <c r="N5561" s="342"/>
      <c r="O5561" s="342"/>
    </row>
    <row r="5562" spans="1:15" ht="18" customHeight="1" thickBot="1">
      <c r="A5562" s="7">
        <v>2018</v>
      </c>
      <c r="B5562" s="7" t="s">
        <v>24</v>
      </c>
      <c r="C5562" s="8">
        <f t="shared" si="195"/>
        <v>43389</v>
      </c>
      <c r="D5562" s="7">
        <v>17</v>
      </c>
      <c r="E5562" s="7" t="str">
        <f>B5562&amp;C5562&amp;D5562</f>
        <v>S424338917</v>
      </c>
      <c r="F5562" s="339"/>
      <c r="G5562" s="345" t="s">
        <v>5</v>
      </c>
      <c r="H5562" s="347" t="s">
        <v>145</v>
      </c>
      <c r="I5562" s="348"/>
      <c r="J5562" s="349"/>
      <c r="K5562" s="350" t="s">
        <v>6</v>
      </c>
      <c r="L5562" s="352" t="s">
        <v>7</v>
      </c>
      <c r="M5562" s="350" t="s">
        <v>8</v>
      </c>
      <c r="N5562" s="354" t="s">
        <v>146</v>
      </c>
      <c r="O5562" s="356" t="s">
        <v>147</v>
      </c>
    </row>
    <row r="5563" spans="1:15" ht="15.75" thickBot="1">
      <c r="A5563" s="7">
        <v>2018</v>
      </c>
      <c r="B5563" s="7" t="s">
        <v>24</v>
      </c>
      <c r="C5563" s="8">
        <f t="shared" si="195"/>
        <v>43389</v>
      </c>
      <c r="D5563" s="7">
        <v>18</v>
      </c>
      <c r="E5563" s="7" t="str">
        <f t="shared" ref="E5563:E5589" si="196">B5563&amp;C5563&amp;D5563</f>
        <v>S424338918</v>
      </c>
      <c r="F5563" s="340"/>
      <c r="G5563" s="346"/>
      <c r="H5563" s="191" t="s">
        <v>9</v>
      </c>
      <c r="I5563" s="192" t="s">
        <v>18</v>
      </c>
      <c r="J5563" s="193" t="s">
        <v>11</v>
      </c>
      <c r="K5563" s="351"/>
      <c r="L5563" s="353"/>
      <c r="M5563" s="351"/>
      <c r="N5563" s="355"/>
      <c r="O5563" s="357"/>
    </row>
    <row r="5564" spans="1:15">
      <c r="A5564" s="7">
        <v>2018</v>
      </c>
      <c r="B5564" s="7" t="s">
        <v>24</v>
      </c>
      <c r="C5564" s="8">
        <f t="shared" si="195"/>
        <v>43389</v>
      </c>
      <c r="D5564" s="7">
        <v>19</v>
      </c>
      <c r="E5564" s="7" t="str">
        <f t="shared" si="196"/>
        <v>S424338919</v>
      </c>
      <c r="F5564" s="3" t="s">
        <v>16</v>
      </c>
      <c r="G5564" s="2" t="s">
        <v>9181</v>
      </c>
      <c r="H5564" s="2" t="s">
        <v>9181</v>
      </c>
      <c r="I5564" s="2" t="s">
        <v>508</v>
      </c>
      <c r="J5564" s="2" t="s">
        <v>996</v>
      </c>
      <c r="K5564" s="194" t="s">
        <v>13</v>
      </c>
      <c r="L5564" s="2">
        <v>50</v>
      </c>
      <c r="M5564" s="194" t="s">
        <v>519</v>
      </c>
      <c r="N5564" s="2" t="s">
        <v>445</v>
      </c>
      <c r="O5564" s="195" t="s">
        <v>1173</v>
      </c>
    </row>
    <row r="5565" spans="1:15">
      <c r="A5565" s="7">
        <v>2018</v>
      </c>
      <c r="B5565" s="7" t="s">
        <v>24</v>
      </c>
      <c r="C5565" s="8">
        <f t="shared" si="195"/>
        <v>43389</v>
      </c>
      <c r="D5565" s="7">
        <v>20</v>
      </c>
      <c r="E5565" s="7" t="str">
        <f t="shared" si="196"/>
        <v>S424338920</v>
      </c>
      <c r="F5565" s="4">
        <v>43374</v>
      </c>
      <c r="G5565" s="2" t="s">
        <v>9182</v>
      </c>
      <c r="H5565" s="2" t="s">
        <v>9182</v>
      </c>
      <c r="I5565" s="2" t="s">
        <v>9183</v>
      </c>
      <c r="J5565" s="2" t="s">
        <v>1963</v>
      </c>
      <c r="K5565" s="194" t="s">
        <v>13</v>
      </c>
      <c r="L5565" s="2">
        <v>55</v>
      </c>
      <c r="M5565" s="194" t="s">
        <v>2951</v>
      </c>
      <c r="N5565" s="2" t="s">
        <v>343</v>
      </c>
      <c r="O5565" s="195" t="s">
        <v>343</v>
      </c>
    </row>
    <row r="5566" spans="1:15">
      <c r="A5566" s="7">
        <v>2018</v>
      </c>
      <c r="B5566" s="7" t="s">
        <v>24</v>
      </c>
      <c r="C5566" s="8">
        <f t="shared" si="195"/>
        <v>43389</v>
      </c>
      <c r="D5566" s="7">
        <v>21</v>
      </c>
      <c r="E5566" s="7" t="str">
        <f t="shared" si="196"/>
        <v>S424338921</v>
      </c>
      <c r="F5566" s="4">
        <v>43405</v>
      </c>
      <c r="G5566" s="2" t="s">
        <v>9184</v>
      </c>
      <c r="H5566" s="2" t="s">
        <v>9184</v>
      </c>
      <c r="I5566" s="2" t="s">
        <v>9185</v>
      </c>
      <c r="J5566" s="2" t="s">
        <v>1098</v>
      </c>
      <c r="K5566" s="194" t="s">
        <v>13</v>
      </c>
      <c r="L5566" s="2">
        <v>54</v>
      </c>
      <c r="M5566" s="194">
        <v>100</v>
      </c>
      <c r="N5566" s="2">
        <v>0</v>
      </c>
      <c r="O5566" s="195">
        <v>0</v>
      </c>
    </row>
    <row r="5567" spans="1:15">
      <c r="A5567" s="7">
        <v>2018</v>
      </c>
      <c r="B5567" s="7" t="s">
        <v>24</v>
      </c>
      <c r="C5567" s="8">
        <f t="shared" si="195"/>
        <v>43389</v>
      </c>
      <c r="D5567" s="7">
        <v>22</v>
      </c>
      <c r="E5567" s="7" t="str">
        <f t="shared" si="196"/>
        <v>S424338922</v>
      </c>
      <c r="F5567" s="4">
        <v>43435</v>
      </c>
      <c r="G5567" s="2" t="s">
        <v>9161</v>
      </c>
      <c r="H5567" s="2" t="s">
        <v>9161</v>
      </c>
      <c r="I5567" s="2" t="s">
        <v>9186</v>
      </c>
      <c r="J5567" s="2" t="s">
        <v>5255</v>
      </c>
      <c r="K5567" s="194" t="s">
        <v>13</v>
      </c>
      <c r="L5567" s="2">
        <v>50</v>
      </c>
      <c r="M5567" s="194" t="s">
        <v>801</v>
      </c>
      <c r="N5567" s="2" t="s">
        <v>800</v>
      </c>
      <c r="O5567" s="195" t="s">
        <v>423</v>
      </c>
    </row>
    <row r="5568" spans="1:15">
      <c r="A5568" s="7">
        <v>2018</v>
      </c>
      <c r="B5568" s="7" t="s">
        <v>24</v>
      </c>
      <c r="C5568" s="8">
        <f t="shared" si="195"/>
        <v>43389</v>
      </c>
      <c r="D5568" s="7">
        <v>23</v>
      </c>
      <c r="E5568" s="7" t="str">
        <f t="shared" si="196"/>
        <v>S424338923</v>
      </c>
      <c r="F5568" s="4">
        <v>43466</v>
      </c>
      <c r="G5568" s="2" t="s">
        <v>9187</v>
      </c>
      <c r="H5568" s="2" t="s">
        <v>9187</v>
      </c>
      <c r="I5568" s="2" t="s">
        <v>9188</v>
      </c>
      <c r="J5568" s="2" t="s">
        <v>9189</v>
      </c>
      <c r="K5568" s="194" t="s">
        <v>13</v>
      </c>
      <c r="L5568" s="2">
        <v>43</v>
      </c>
      <c r="M5568" s="194" t="s">
        <v>736</v>
      </c>
      <c r="N5568" s="2" t="s">
        <v>518</v>
      </c>
      <c r="O5568" s="195" t="s">
        <v>1181</v>
      </c>
    </row>
    <row r="5569" spans="1:15">
      <c r="A5569" s="7">
        <v>2018</v>
      </c>
      <c r="B5569" s="7" t="s">
        <v>24</v>
      </c>
      <c r="C5569" s="8">
        <f t="shared" si="195"/>
        <v>43389</v>
      </c>
      <c r="D5569" s="7">
        <v>24</v>
      </c>
      <c r="E5569" s="7" t="str">
        <f t="shared" si="196"/>
        <v>S424338924</v>
      </c>
      <c r="F5569" s="3" t="s">
        <v>164</v>
      </c>
      <c r="G5569" s="2" t="s">
        <v>9190</v>
      </c>
      <c r="H5569" s="2" t="s">
        <v>9190</v>
      </c>
      <c r="I5569" s="2" t="s">
        <v>9190</v>
      </c>
      <c r="J5569" s="2" t="s">
        <v>4740</v>
      </c>
      <c r="K5569" s="194" t="s">
        <v>13</v>
      </c>
      <c r="L5569" s="2">
        <v>44</v>
      </c>
      <c r="M5569" s="194">
        <v>32</v>
      </c>
      <c r="N5569" s="2">
        <v>28</v>
      </c>
      <c r="O5569" s="195">
        <v>40</v>
      </c>
    </row>
    <row r="5570" spans="1:15">
      <c r="A5570" s="7">
        <v>2018</v>
      </c>
      <c r="B5570" s="7" t="s">
        <v>24</v>
      </c>
      <c r="C5570" s="8">
        <f t="shared" si="195"/>
        <v>43389</v>
      </c>
      <c r="D5570" s="7">
        <v>25</v>
      </c>
      <c r="E5570" s="7" t="str">
        <f t="shared" si="196"/>
        <v>S424338925</v>
      </c>
      <c r="F5570" s="3">
        <v>2020</v>
      </c>
      <c r="G5570" s="2" t="s">
        <v>9191</v>
      </c>
      <c r="H5570" s="2" t="s">
        <v>9191</v>
      </c>
      <c r="I5570" s="2" t="s">
        <v>9192</v>
      </c>
      <c r="J5570" s="2" t="s">
        <v>2154</v>
      </c>
      <c r="K5570" s="194" t="s">
        <v>13</v>
      </c>
      <c r="L5570" s="2">
        <v>35</v>
      </c>
      <c r="M5570" s="194" t="s">
        <v>1198</v>
      </c>
      <c r="N5570" s="2" t="s">
        <v>266</v>
      </c>
      <c r="O5570" s="195" t="s">
        <v>1197</v>
      </c>
    </row>
    <row r="5571" spans="1:15">
      <c r="A5571" s="7">
        <v>2018</v>
      </c>
      <c r="B5571" s="7" t="s">
        <v>24</v>
      </c>
      <c r="C5571" s="8">
        <f t="shared" si="195"/>
        <v>43389</v>
      </c>
      <c r="D5571" s="7">
        <v>26</v>
      </c>
      <c r="E5571" s="7" t="str">
        <f t="shared" si="196"/>
        <v>S424338926</v>
      </c>
      <c r="F5571" s="3">
        <v>2021</v>
      </c>
      <c r="G5571" s="2" t="s">
        <v>8545</v>
      </c>
      <c r="H5571" s="2" t="s">
        <v>8545</v>
      </c>
      <c r="I5571" s="2" t="s">
        <v>7023</v>
      </c>
      <c r="J5571" s="2" t="s">
        <v>3436</v>
      </c>
      <c r="K5571" s="194" t="s">
        <v>13</v>
      </c>
      <c r="L5571" s="2">
        <v>30</v>
      </c>
      <c r="M5571" s="194" t="s">
        <v>1197</v>
      </c>
      <c r="N5571" s="2" t="s">
        <v>580</v>
      </c>
      <c r="O5571" s="195" t="s">
        <v>819</v>
      </c>
    </row>
    <row r="5572" spans="1:15">
      <c r="A5572" s="7">
        <v>2018</v>
      </c>
      <c r="B5572" s="7" t="s">
        <v>24</v>
      </c>
      <c r="C5572" s="8">
        <f t="shared" si="195"/>
        <v>43389</v>
      </c>
      <c r="D5572" s="7">
        <v>27</v>
      </c>
      <c r="E5572" s="7" t="str">
        <f t="shared" si="196"/>
        <v>S424338927</v>
      </c>
      <c r="F5572" s="3">
        <v>2022</v>
      </c>
      <c r="G5572" s="2" t="s">
        <v>9193</v>
      </c>
      <c r="H5572" s="2" t="s">
        <v>9193</v>
      </c>
      <c r="I5572" s="2" t="s">
        <v>9101</v>
      </c>
      <c r="J5572" s="2" t="s">
        <v>5372</v>
      </c>
      <c r="K5572" s="194" t="s">
        <v>13</v>
      </c>
      <c r="L5572" s="2">
        <v>23</v>
      </c>
      <c r="M5572" s="194" t="s">
        <v>1831</v>
      </c>
      <c r="N5572" s="2" t="s">
        <v>1913</v>
      </c>
      <c r="O5572" s="195" t="s">
        <v>729</v>
      </c>
    </row>
    <row r="5573" spans="1:15" ht="15.75" thickBot="1">
      <c r="A5573" s="7">
        <v>2018</v>
      </c>
      <c r="B5573" s="7" t="s">
        <v>24</v>
      </c>
      <c r="C5573" s="8">
        <f t="shared" si="195"/>
        <v>43389</v>
      </c>
      <c r="D5573" s="7">
        <v>28</v>
      </c>
      <c r="E5573" s="7" t="str">
        <f t="shared" si="196"/>
        <v>S424338928</v>
      </c>
      <c r="F5573" s="5">
        <v>2023</v>
      </c>
      <c r="G5573" s="6" t="s">
        <v>9194</v>
      </c>
      <c r="H5573" s="6" t="s">
        <v>9194</v>
      </c>
      <c r="I5573" s="6" t="s">
        <v>9195</v>
      </c>
      <c r="J5573" s="6" t="s">
        <v>422</v>
      </c>
      <c r="K5573" s="196" t="s">
        <v>13</v>
      </c>
      <c r="L5573" s="6">
        <v>24</v>
      </c>
      <c r="M5573" s="196">
        <v>10</v>
      </c>
      <c r="N5573" s="6">
        <v>45</v>
      </c>
      <c r="O5573" s="197">
        <v>45</v>
      </c>
    </row>
    <row r="5574" spans="1:15" ht="16.5" thickTop="1" thickBot="1">
      <c r="A5574" s="7">
        <v>2018</v>
      </c>
      <c r="B5574" s="7" t="s">
        <v>23</v>
      </c>
      <c r="C5574" s="8">
        <f>7+C5573</f>
        <v>43396</v>
      </c>
      <c r="D5574" s="7">
        <v>1</v>
      </c>
      <c r="E5574" s="7" t="str">
        <f t="shared" si="196"/>
        <v>S43433961</v>
      </c>
      <c r="F5574" s="1" t="s">
        <v>0</v>
      </c>
    </row>
    <row r="5575" spans="1:15" ht="16.5" thickTop="1" thickBot="1">
      <c r="A5575" s="7">
        <v>2018</v>
      </c>
      <c r="B5575" s="7" t="s">
        <v>23</v>
      </c>
      <c r="C5575" s="8">
        <f>+C5574</f>
        <v>43396</v>
      </c>
      <c r="D5575" s="7">
        <v>2</v>
      </c>
      <c r="E5575" s="7" t="str">
        <f t="shared" si="196"/>
        <v>S43433962</v>
      </c>
      <c r="F5575" s="338" t="s">
        <v>1</v>
      </c>
      <c r="G5575" s="341" t="s">
        <v>2</v>
      </c>
      <c r="H5575" s="342"/>
      <c r="I5575" s="342"/>
      <c r="J5575" s="343"/>
      <c r="K5575" s="344" t="s">
        <v>3</v>
      </c>
      <c r="L5575" s="343"/>
      <c r="M5575" s="344" t="s">
        <v>144</v>
      </c>
      <c r="N5575" s="342"/>
      <c r="O5575" s="342"/>
    </row>
    <row r="5576" spans="1:15" ht="15.75" thickBot="1">
      <c r="A5576" s="7">
        <v>2018</v>
      </c>
      <c r="B5576" s="7" t="s">
        <v>23</v>
      </c>
      <c r="C5576" s="8">
        <f t="shared" ref="C5576:C5601" si="197">+C5575</f>
        <v>43396</v>
      </c>
      <c r="D5576" s="7">
        <v>3</v>
      </c>
      <c r="E5576" s="7" t="str">
        <f t="shared" si="196"/>
        <v>S43433963</v>
      </c>
      <c r="F5576" s="339"/>
      <c r="G5576" s="345" t="s">
        <v>5</v>
      </c>
      <c r="H5576" s="347" t="s">
        <v>145</v>
      </c>
      <c r="I5576" s="348"/>
      <c r="J5576" s="349"/>
      <c r="K5576" s="350" t="s">
        <v>6</v>
      </c>
      <c r="L5576" s="352" t="s">
        <v>7</v>
      </c>
      <c r="M5576" s="350" t="s">
        <v>8</v>
      </c>
      <c r="N5576" s="354" t="s">
        <v>146</v>
      </c>
      <c r="O5576" s="356" t="s">
        <v>147</v>
      </c>
    </row>
    <row r="5577" spans="1:15" ht="15.75" thickBot="1">
      <c r="A5577" s="7">
        <v>2018</v>
      </c>
      <c r="B5577" s="7" t="s">
        <v>23</v>
      </c>
      <c r="C5577" s="8">
        <f t="shared" si="197"/>
        <v>43396</v>
      </c>
      <c r="D5577" s="7">
        <v>4</v>
      </c>
      <c r="E5577" s="7" t="str">
        <f t="shared" si="196"/>
        <v>S43433964</v>
      </c>
      <c r="F5577" s="340"/>
      <c r="G5577" s="346"/>
      <c r="H5577" s="191" t="s">
        <v>9</v>
      </c>
      <c r="I5577" s="192" t="s">
        <v>18</v>
      </c>
      <c r="J5577" s="193" t="s">
        <v>11</v>
      </c>
      <c r="K5577" s="351"/>
      <c r="L5577" s="353"/>
      <c r="M5577" s="351"/>
      <c r="N5577" s="355"/>
      <c r="O5577" s="357"/>
    </row>
    <row r="5578" spans="1:15">
      <c r="A5578" s="7">
        <v>2018</v>
      </c>
      <c r="B5578" s="7" t="s">
        <v>23</v>
      </c>
      <c r="C5578" s="8">
        <f t="shared" si="197"/>
        <v>43396</v>
      </c>
      <c r="D5578" s="7">
        <v>5</v>
      </c>
      <c r="E5578" s="7" t="str">
        <f t="shared" si="196"/>
        <v>S43433965</v>
      </c>
      <c r="F5578" s="3" t="s">
        <v>12</v>
      </c>
      <c r="G5578" s="2" t="s">
        <v>9196</v>
      </c>
      <c r="H5578" s="2" t="s">
        <v>9196</v>
      </c>
      <c r="I5578" s="2" t="s">
        <v>9197</v>
      </c>
      <c r="J5578" s="2" t="s">
        <v>4000</v>
      </c>
      <c r="K5578" s="194" t="s">
        <v>13</v>
      </c>
      <c r="L5578" s="2">
        <v>54</v>
      </c>
      <c r="M5578" s="194" t="s">
        <v>4578</v>
      </c>
      <c r="N5578" s="2" t="s">
        <v>3110</v>
      </c>
      <c r="O5578" s="195" t="s">
        <v>935</v>
      </c>
    </row>
    <row r="5579" spans="1:15">
      <c r="A5579" s="7">
        <v>2018</v>
      </c>
      <c r="B5579" s="7" t="s">
        <v>23</v>
      </c>
      <c r="C5579" s="8">
        <f t="shared" si="197"/>
        <v>43396</v>
      </c>
      <c r="D5579" s="7">
        <v>6</v>
      </c>
      <c r="E5579" s="7" t="str">
        <f t="shared" si="196"/>
        <v>S43433966</v>
      </c>
      <c r="F5579" s="4">
        <v>43374</v>
      </c>
      <c r="G5579" s="2" t="s">
        <v>7294</v>
      </c>
      <c r="H5579" s="2" t="s">
        <v>7294</v>
      </c>
      <c r="I5579" s="2" t="s">
        <v>9198</v>
      </c>
      <c r="J5579" s="2" t="s">
        <v>1656</v>
      </c>
      <c r="K5579" s="194" t="s">
        <v>13</v>
      </c>
      <c r="L5579" s="2">
        <v>56</v>
      </c>
      <c r="M5579" s="194">
        <v>100</v>
      </c>
      <c r="N5579" s="2">
        <v>0</v>
      </c>
      <c r="O5579" s="195">
        <v>0</v>
      </c>
    </row>
    <row r="5580" spans="1:15">
      <c r="A5580" s="7">
        <v>2018</v>
      </c>
      <c r="B5580" s="7" t="s">
        <v>23</v>
      </c>
      <c r="C5580" s="8">
        <f t="shared" si="197"/>
        <v>43396</v>
      </c>
      <c r="D5580" s="7">
        <v>7</v>
      </c>
      <c r="E5580" s="7" t="str">
        <f t="shared" si="196"/>
        <v>S43433967</v>
      </c>
      <c r="F5580" s="4">
        <v>43405</v>
      </c>
      <c r="G5580" s="2" t="s">
        <v>3606</v>
      </c>
      <c r="H5580" s="2" t="s">
        <v>3606</v>
      </c>
      <c r="I5580" s="2" t="s">
        <v>4145</v>
      </c>
      <c r="J5580" s="2" t="s">
        <v>880</v>
      </c>
      <c r="K5580" s="194" t="s">
        <v>13</v>
      </c>
      <c r="L5580" s="2">
        <v>61</v>
      </c>
      <c r="M5580" s="194">
        <v>100</v>
      </c>
      <c r="N5580" s="2">
        <v>0</v>
      </c>
      <c r="O5580" s="195">
        <v>0</v>
      </c>
    </row>
    <row r="5581" spans="1:15">
      <c r="A5581" s="7">
        <v>2018</v>
      </c>
      <c r="B5581" s="7" t="s">
        <v>23</v>
      </c>
      <c r="C5581" s="8">
        <f t="shared" si="197"/>
        <v>43396</v>
      </c>
      <c r="D5581" s="7">
        <v>8</v>
      </c>
      <c r="E5581" s="7" t="str">
        <f t="shared" si="196"/>
        <v>S43433968</v>
      </c>
      <c r="F5581" s="4">
        <v>43435</v>
      </c>
      <c r="G5581" s="2" t="s">
        <v>364</v>
      </c>
      <c r="H5581" s="2" t="s">
        <v>364</v>
      </c>
      <c r="I5581" s="2" t="s">
        <v>9199</v>
      </c>
      <c r="J5581" s="2" t="s">
        <v>3672</v>
      </c>
      <c r="K5581" s="194" t="s">
        <v>13</v>
      </c>
      <c r="L5581" s="2">
        <v>61</v>
      </c>
      <c r="M5581" s="194">
        <v>100</v>
      </c>
      <c r="N5581" s="2">
        <v>0</v>
      </c>
      <c r="O5581" s="195">
        <v>0</v>
      </c>
    </row>
    <row r="5582" spans="1:15">
      <c r="A5582" s="7">
        <v>2018</v>
      </c>
      <c r="B5582" s="7" t="s">
        <v>23</v>
      </c>
      <c r="C5582" s="8">
        <f t="shared" si="197"/>
        <v>43396</v>
      </c>
      <c r="D5582" s="7">
        <v>9</v>
      </c>
      <c r="E5582" s="7" t="str">
        <f t="shared" si="196"/>
        <v>S43433969</v>
      </c>
      <c r="F5582" s="4">
        <v>43466</v>
      </c>
      <c r="G5582" s="2" t="s">
        <v>9200</v>
      </c>
      <c r="H5582" s="2" t="s">
        <v>9200</v>
      </c>
      <c r="I5582" s="2" t="s">
        <v>9201</v>
      </c>
      <c r="J5582" s="2" t="s">
        <v>300</v>
      </c>
      <c r="K5582" s="194" t="s">
        <v>13</v>
      </c>
      <c r="L5582" s="2">
        <v>56</v>
      </c>
      <c r="M5582" s="194">
        <v>100</v>
      </c>
      <c r="N5582" s="2">
        <v>0</v>
      </c>
      <c r="O5582" s="195">
        <v>0</v>
      </c>
    </row>
    <row r="5583" spans="1:15">
      <c r="A5583" s="7">
        <v>2018</v>
      </c>
      <c r="B5583" s="7" t="s">
        <v>23</v>
      </c>
      <c r="C5583" s="8">
        <f t="shared" si="197"/>
        <v>43396</v>
      </c>
      <c r="D5583" s="7">
        <v>10</v>
      </c>
      <c r="E5583" s="7" t="str">
        <f t="shared" si="196"/>
        <v>S434339610</v>
      </c>
      <c r="F5583" s="3" t="s">
        <v>164</v>
      </c>
      <c r="G5583" s="2" t="s">
        <v>9202</v>
      </c>
      <c r="H5583" s="2" t="s">
        <v>9202</v>
      </c>
      <c r="I5583" s="2" t="s">
        <v>2053</v>
      </c>
      <c r="J5583" s="2" t="s">
        <v>1664</v>
      </c>
      <c r="K5583" s="194" t="s">
        <v>13</v>
      </c>
      <c r="L5583" s="2">
        <v>52</v>
      </c>
      <c r="M5583" s="194" t="s">
        <v>2557</v>
      </c>
      <c r="N5583" s="2">
        <v>0</v>
      </c>
      <c r="O5583" s="195" t="s">
        <v>312</v>
      </c>
    </row>
    <row r="5584" spans="1:15">
      <c r="A5584" s="7">
        <v>2018</v>
      </c>
      <c r="B5584" s="7" t="s">
        <v>23</v>
      </c>
      <c r="C5584" s="8">
        <f t="shared" si="197"/>
        <v>43396</v>
      </c>
      <c r="D5584" s="7">
        <v>11</v>
      </c>
      <c r="E5584" s="7" t="str">
        <f t="shared" si="196"/>
        <v>S434339611</v>
      </c>
      <c r="F5584" s="3">
        <v>2020</v>
      </c>
      <c r="G5584" s="2" t="s">
        <v>9203</v>
      </c>
      <c r="H5584" s="2" t="s">
        <v>9203</v>
      </c>
      <c r="I5584" s="2" t="s">
        <v>9204</v>
      </c>
      <c r="J5584" s="2" t="s">
        <v>9205</v>
      </c>
      <c r="K5584" s="194" t="s">
        <v>13</v>
      </c>
      <c r="L5584" s="2">
        <v>42</v>
      </c>
      <c r="M5584" s="194">
        <v>64</v>
      </c>
      <c r="N5584" s="2">
        <v>32</v>
      </c>
      <c r="O5584" s="195">
        <v>4</v>
      </c>
    </row>
    <row r="5585" spans="1:15">
      <c r="A5585" s="7">
        <v>2018</v>
      </c>
      <c r="B5585" s="7" t="s">
        <v>23</v>
      </c>
      <c r="C5585" s="8">
        <f t="shared" si="197"/>
        <v>43396</v>
      </c>
      <c r="D5585" s="7">
        <v>12</v>
      </c>
      <c r="E5585" s="7" t="str">
        <f t="shared" si="196"/>
        <v>S434339612</v>
      </c>
      <c r="F5585" s="3">
        <v>2021</v>
      </c>
      <c r="G5585" s="2" t="s">
        <v>3156</v>
      </c>
      <c r="H5585" s="2" t="s">
        <v>3156</v>
      </c>
      <c r="I5585" s="2" t="s">
        <v>3155</v>
      </c>
      <c r="J5585" s="2" t="s">
        <v>528</v>
      </c>
      <c r="K5585" s="194" t="s">
        <v>13</v>
      </c>
      <c r="L5585" s="2">
        <v>38</v>
      </c>
      <c r="M5585" s="194" t="s">
        <v>3110</v>
      </c>
      <c r="N5585" s="2" t="s">
        <v>1946</v>
      </c>
      <c r="O5585" s="195" t="s">
        <v>2074</v>
      </c>
    </row>
    <row r="5586" spans="1:15">
      <c r="A5586" s="7">
        <v>2018</v>
      </c>
      <c r="B5586" s="7" t="s">
        <v>23</v>
      </c>
      <c r="C5586" s="8">
        <f t="shared" si="197"/>
        <v>43396</v>
      </c>
      <c r="D5586" s="7">
        <v>13</v>
      </c>
      <c r="E5586" s="7" t="str">
        <f t="shared" si="196"/>
        <v>S434339613</v>
      </c>
      <c r="F5586" s="3">
        <v>2022</v>
      </c>
      <c r="G5586" s="2" t="s">
        <v>8964</v>
      </c>
      <c r="H5586" s="2" t="s">
        <v>8964</v>
      </c>
      <c r="I5586" s="2" t="s">
        <v>9206</v>
      </c>
      <c r="J5586" s="2" t="s">
        <v>1700</v>
      </c>
      <c r="K5586" s="194" t="s">
        <v>13</v>
      </c>
      <c r="L5586" s="2">
        <v>31</v>
      </c>
      <c r="M5586" s="194" t="s">
        <v>2076</v>
      </c>
      <c r="N5586" s="2" t="s">
        <v>1666</v>
      </c>
      <c r="O5586" s="195" t="s">
        <v>871</v>
      </c>
    </row>
    <row r="5587" spans="1:15" ht="15.75" thickBot="1">
      <c r="A5587" s="7">
        <v>2018</v>
      </c>
      <c r="B5587" s="7" t="s">
        <v>23</v>
      </c>
      <c r="C5587" s="8">
        <f t="shared" si="197"/>
        <v>43396</v>
      </c>
      <c r="D5587" s="7">
        <v>14</v>
      </c>
      <c r="E5587" s="7" t="str">
        <f t="shared" si="196"/>
        <v>S434339614</v>
      </c>
      <c r="F5587" s="5">
        <v>2023</v>
      </c>
      <c r="G5587" s="6" t="s">
        <v>9207</v>
      </c>
      <c r="H5587" s="6" t="s">
        <v>9207</v>
      </c>
      <c r="I5587" s="6" t="s">
        <v>5832</v>
      </c>
      <c r="J5587" s="6" t="s">
        <v>4045</v>
      </c>
      <c r="K5587" s="196" t="s">
        <v>13</v>
      </c>
      <c r="L5587" s="6">
        <v>25</v>
      </c>
      <c r="M5587" s="196" t="s">
        <v>787</v>
      </c>
      <c r="N5587" s="6" t="s">
        <v>1326</v>
      </c>
      <c r="O5587" s="197" t="s">
        <v>1248</v>
      </c>
    </row>
    <row r="5588" spans="1:15" ht="16.5" thickTop="1" thickBot="1">
      <c r="A5588" s="7">
        <v>2018</v>
      </c>
      <c r="B5588" s="7" t="s">
        <v>23</v>
      </c>
      <c r="C5588" s="8">
        <f t="shared" si="197"/>
        <v>43396</v>
      </c>
      <c r="D5588" s="7">
        <v>15</v>
      </c>
      <c r="E5588" s="7" t="str">
        <f t="shared" si="196"/>
        <v>S434339615</v>
      </c>
      <c r="F5588" s="1" t="s">
        <v>15</v>
      </c>
    </row>
    <row r="5589" spans="1:15" ht="16.5" thickTop="1" thickBot="1">
      <c r="A5589" s="7">
        <v>2018</v>
      </c>
      <c r="B5589" s="7" t="s">
        <v>23</v>
      </c>
      <c r="C5589" s="8">
        <f t="shared" si="197"/>
        <v>43396</v>
      </c>
      <c r="D5589" s="7">
        <v>16</v>
      </c>
      <c r="E5589" s="7" t="str">
        <f t="shared" si="196"/>
        <v>S434339616</v>
      </c>
      <c r="F5589" s="338" t="s">
        <v>1</v>
      </c>
      <c r="G5589" s="341" t="s">
        <v>2</v>
      </c>
      <c r="H5589" s="342"/>
      <c r="I5589" s="342"/>
      <c r="J5589" s="343"/>
      <c r="K5589" s="344" t="s">
        <v>3</v>
      </c>
      <c r="L5589" s="343"/>
      <c r="M5589" s="344" t="s">
        <v>144</v>
      </c>
      <c r="N5589" s="342"/>
      <c r="O5589" s="342"/>
    </row>
    <row r="5590" spans="1:15" ht="15.75" thickBot="1">
      <c r="A5590" s="7">
        <v>2018</v>
      </c>
      <c r="B5590" s="7" t="s">
        <v>23</v>
      </c>
      <c r="C5590" s="8">
        <f t="shared" si="197"/>
        <v>43396</v>
      </c>
      <c r="D5590" s="7">
        <v>17</v>
      </c>
      <c r="E5590" s="7" t="str">
        <f>B5590&amp;C5590&amp;D5590</f>
        <v>S434339617</v>
      </c>
      <c r="F5590" s="339"/>
      <c r="G5590" s="345" t="s">
        <v>5</v>
      </c>
      <c r="H5590" s="347" t="s">
        <v>145</v>
      </c>
      <c r="I5590" s="348"/>
      <c r="J5590" s="349"/>
      <c r="K5590" s="350" t="s">
        <v>6</v>
      </c>
      <c r="L5590" s="352" t="s">
        <v>7</v>
      </c>
      <c r="M5590" s="350" t="s">
        <v>8</v>
      </c>
      <c r="N5590" s="354" t="s">
        <v>146</v>
      </c>
      <c r="O5590" s="356" t="s">
        <v>147</v>
      </c>
    </row>
    <row r="5591" spans="1:15" ht="15.75" thickBot="1">
      <c r="A5591" s="7">
        <v>2018</v>
      </c>
      <c r="B5591" s="7" t="s">
        <v>23</v>
      </c>
      <c r="C5591" s="8">
        <f t="shared" si="197"/>
        <v>43396</v>
      </c>
      <c r="D5591" s="7">
        <v>18</v>
      </c>
      <c r="E5591" s="7" t="str">
        <f t="shared" ref="E5591:E5617" si="198">B5591&amp;C5591&amp;D5591</f>
        <v>S434339618</v>
      </c>
      <c r="F5591" s="340"/>
      <c r="G5591" s="346"/>
      <c r="H5591" s="191" t="s">
        <v>9</v>
      </c>
      <c r="I5591" s="192" t="s">
        <v>18</v>
      </c>
      <c r="J5591" s="193" t="s">
        <v>11</v>
      </c>
      <c r="K5591" s="351"/>
      <c r="L5591" s="353"/>
      <c r="M5591" s="351"/>
      <c r="N5591" s="355"/>
      <c r="O5591" s="357"/>
    </row>
    <row r="5592" spans="1:15">
      <c r="A5592" s="7">
        <v>2018</v>
      </c>
      <c r="B5592" s="7" t="s">
        <v>23</v>
      </c>
      <c r="C5592" s="8">
        <f t="shared" si="197"/>
        <v>43396</v>
      </c>
      <c r="D5592" s="7">
        <v>19</v>
      </c>
      <c r="E5592" s="7" t="str">
        <f t="shared" si="198"/>
        <v>S434339619</v>
      </c>
      <c r="F5592" s="3" t="s">
        <v>16</v>
      </c>
      <c r="G5592" s="2" t="s">
        <v>9208</v>
      </c>
      <c r="H5592" s="2" t="s">
        <v>9208</v>
      </c>
      <c r="I5592" s="2" t="s">
        <v>1165</v>
      </c>
      <c r="J5592" s="2" t="s">
        <v>5205</v>
      </c>
      <c r="K5592" s="194" t="s">
        <v>13</v>
      </c>
      <c r="L5592" s="2">
        <v>53</v>
      </c>
      <c r="M5592" s="194">
        <v>5</v>
      </c>
      <c r="N5592" s="2">
        <v>50</v>
      </c>
      <c r="O5592" s="195">
        <v>45</v>
      </c>
    </row>
    <row r="5593" spans="1:15">
      <c r="A5593" s="7">
        <v>2018</v>
      </c>
      <c r="B5593" s="7" t="s">
        <v>23</v>
      </c>
      <c r="C5593" s="8">
        <f t="shared" si="197"/>
        <v>43396</v>
      </c>
      <c r="D5593" s="7">
        <v>20</v>
      </c>
      <c r="E5593" s="7" t="str">
        <f t="shared" si="198"/>
        <v>S434339620</v>
      </c>
      <c r="F5593" s="4">
        <v>43374</v>
      </c>
      <c r="G5593" s="2" t="s">
        <v>9209</v>
      </c>
      <c r="H5593" s="2" t="s">
        <v>9209</v>
      </c>
      <c r="I5593" s="2" t="s">
        <v>9210</v>
      </c>
      <c r="J5593" s="2" t="s">
        <v>1214</v>
      </c>
      <c r="K5593" s="194" t="s">
        <v>13</v>
      </c>
      <c r="L5593" s="2">
        <v>55</v>
      </c>
      <c r="M5593" s="194">
        <v>100</v>
      </c>
      <c r="N5593" s="2">
        <v>0</v>
      </c>
      <c r="O5593" s="195">
        <v>0</v>
      </c>
    </row>
    <row r="5594" spans="1:15">
      <c r="A5594" s="7">
        <v>2018</v>
      </c>
      <c r="B5594" s="7" t="s">
        <v>23</v>
      </c>
      <c r="C5594" s="8">
        <f t="shared" si="197"/>
        <v>43396</v>
      </c>
      <c r="D5594" s="7">
        <v>21</v>
      </c>
      <c r="E5594" s="7" t="str">
        <f t="shared" si="198"/>
        <v>S434339621</v>
      </c>
      <c r="F5594" s="4">
        <v>43405</v>
      </c>
      <c r="G5594" s="2" t="s">
        <v>8184</v>
      </c>
      <c r="H5594" s="2" t="s">
        <v>8184</v>
      </c>
      <c r="I5594" s="2" t="s">
        <v>5417</v>
      </c>
      <c r="J5594" s="2" t="s">
        <v>2217</v>
      </c>
      <c r="K5594" s="194" t="s">
        <v>13</v>
      </c>
      <c r="L5594" s="2">
        <v>49</v>
      </c>
      <c r="M5594" s="194">
        <v>100</v>
      </c>
      <c r="N5594" s="2">
        <v>0</v>
      </c>
      <c r="O5594" s="195">
        <v>0</v>
      </c>
    </row>
    <row r="5595" spans="1:15">
      <c r="A5595" s="7">
        <v>2018</v>
      </c>
      <c r="B5595" s="7" t="s">
        <v>23</v>
      </c>
      <c r="C5595" s="8">
        <f t="shared" si="197"/>
        <v>43396</v>
      </c>
      <c r="D5595" s="7">
        <v>22</v>
      </c>
      <c r="E5595" s="7" t="str">
        <f t="shared" si="198"/>
        <v>S434339622</v>
      </c>
      <c r="F5595" s="4">
        <v>43435</v>
      </c>
      <c r="G5595" s="2" t="s">
        <v>4376</v>
      </c>
      <c r="H5595" s="2" t="s">
        <v>4376</v>
      </c>
      <c r="I5595" s="2" t="s">
        <v>5404</v>
      </c>
      <c r="J5595" s="2" t="s">
        <v>2971</v>
      </c>
      <c r="K5595" s="194" t="s">
        <v>13</v>
      </c>
      <c r="L5595" s="2">
        <v>48</v>
      </c>
      <c r="M5595" s="194">
        <v>100</v>
      </c>
      <c r="N5595" s="2">
        <v>0</v>
      </c>
      <c r="O5595" s="195">
        <v>0</v>
      </c>
    </row>
    <row r="5596" spans="1:15">
      <c r="A5596" s="7">
        <v>2018</v>
      </c>
      <c r="B5596" s="7" t="s">
        <v>23</v>
      </c>
      <c r="C5596" s="8">
        <f t="shared" si="197"/>
        <v>43396</v>
      </c>
      <c r="D5596" s="7">
        <v>23</v>
      </c>
      <c r="E5596" s="7" t="str">
        <f t="shared" si="198"/>
        <v>S434339623</v>
      </c>
      <c r="F5596" s="4">
        <v>43466</v>
      </c>
      <c r="G5596" s="2" t="s">
        <v>9211</v>
      </c>
      <c r="H5596" s="2" t="s">
        <v>9211</v>
      </c>
      <c r="I5596" s="2" t="s">
        <v>3036</v>
      </c>
      <c r="J5596" s="2" t="s">
        <v>5680</v>
      </c>
      <c r="K5596" s="194" t="s">
        <v>13</v>
      </c>
      <c r="L5596" s="2">
        <v>48</v>
      </c>
      <c r="M5596" s="194">
        <v>100</v>
      </c>
      <c r="N5596" s="2">
        <v>0</v>
      </c>
      <c r="O5596" s="195">
        <v>0</v>
      </c>
    </row>
    <row r="5597" spans="1:15">
      <c r="A5597" s="7">
        <v>2018</v>
      </c>
      <c r="B5597" s="7" t="s">
        <v>23</v>
      </c>
      <c r="C5597" s="8">
        <f t="shared" si="197"/>
        <v>43396</v>
      </c>
      <c r="D5597" s="7">
        <v>24</v>
      </c>
      <c r="E5597" s="7" t="str">
        <f t="shared" si="198"/>
        <v>S434339624</v>
      </c>
      <c r="F5597" s="3" t="s">
        <v>164</v>
      </c>
      <c r="G5597" s="2" t="s">
        <v>9212</v>
      </c>
      <c r="H5597" s="2" t="s">
        <v>9212</v>
      </c>
      <c r="I5597" s="2" t="s">
        <v>407</v>
      </c>
      <c r="J5597" s="2" t="s">
        <v>2702</v>
      </c>
      <c r="K5597" s="194" t="s">
        <v>13</v>
      </c>
      <c r="L5597" s="2">
        <v>47</v>
      </c>
      <c r="M5597" s="194" t="s">
        <v>1844</v>
      </c>
      <c r="N5597" s="2">
        <v>0</v>
      </c>
      <c r="O5597" s="195" t="s">
        <v>519</v>
      </c>
    </row>
    <row r="5598" spans="1:15">
      <c r="A5598" s="7">
        <v>2018</v>
      </c>
      <c r="B5598" s="7" t="s">
        <v>23</v>
      </c>
      <c r="C5598" s="8">
        <f t="shared" si="197"/>
        <v>43396</v>
      </c>
      <c r="D5598" s="7">
        <v>25</v>
      </c>
      <c r="E5598" s="7" t="str">
        <f t="shared" si="198"/>
        <v>S434339625</v>
      </c>
      <c r="F5598" s="3">
        <v>2020</v>
      </c>
      <c r="G5598" s="2" t="s">
        <v>9213</v>
      </c>
      <c r="H5598" s="2" t="s">
        <v>9213</v>
      </c>
      <c r="I5598" s="2" t="s">
        <v>8428</v>
      </c>
      <c r="J5598" s="2" t="s">
        <v>3182</v>
      </c>
      <c r="K5598" s="194" t="s">
        <v>13</v>
      </c>
      <c r="L5598" s="2">
        <v>37</v>
      </c>
      <c r="M5598" s="194" t="s">
        <v>2151</v>
      </c>
      <c r="N5598" s="2" t="s">
        <v>400</v>
      </c>
      <c r="O5598" s="195" t="s">
        <v>312</v>
      </c>
    </row>
    <row r="5599" spans="1:15">
      <c r="A5599" s="7">
        <v>2018</v>
      </c>
      <c r="B5599" s="7" t="s">
        <v>23</v>
      </c>
      <c r="C5599" s="8">
        <f t="shared" si="197"/>
        <v>43396</v>
      </c>
      <c r="D5599" s="7">
        <v>26</v>
      </c>
      <c r="E5599" s="7" t="str">
        <f t="shared" si="198"/>
        <v>S434339626</v>
      </c>
      <c r="F5599" s="3">
        <v>2021</v>
      </c>
      <c r="G5599" s="2" t="s">
        <v>2784</v>
      </c>
      <c r="H5599" s="2" t="s">
        <v>2784</v>
      </c>
      <c r="I5599" s="2" t="s">
        <v>9214</v>
      </c>
      <c r="J5599" s="2" t="s">
        <v>752</v>
      </c>
      <c r="K5599" s="194" t="s">
        <v>13</v>
      </c>
      <c r="L5599" s="2">
        <v>33</v>
      </c>
      <c r="M5599" s="194" t="s">
        <v>596</v>
      </c>
      <c r="N5599" s="2">
        <v>50</v>
      </c>
      <c r="O5599" s="195" t="s">
        <v>1229</v>
      </c>
    </row>
    <row r="5600" spans="1:15">
      <c r="A5600" s="7">
        <v>2018</v>
      </c>
      <c r="B5600" s="7" t="s">
        <v>23</v>
      </c>
      <c r="C5600" s="8">
        <f t="shared" si="197"/>
        <v>43396</v>
      </c>
      <c r="D5600" s="7">
        <v>27</v>
      </c>
      <c r="E5600" s="7" t="str">
        <f t="shared" si="198"/>
        <v>S434339627</v>
      </c>
      <c r="F5600" s="3">
        <v>2022</v>
      </c>
      <c r="G5600" s="2" t="s">
        <v>9215</v>
      </c>
      <c r="H5600" s="2" t="s">
        <v>9215</v>
      </c>
      <c r="I5600" s="2" t="s">
        <v>5804</v>
      </c>
      <c r="J5600" s="2" t="s">
        <v>4160</v>
      </c>
      <c r="K5600" s="194" t="s">
        <v>13</v>
      </c>
      <c r="L5600" s="2">
        <v>30</v>
      </c>
      <c r="M5600" s="194" t="s">
        <v>301</v>
      </c>
      <c r="N5600" s="2" t="s">
        <v>632</v>
      </c>
      <c r="O5600" s="195" t="s">
        <v>512</v>
      </c>
    </row>
    <row r="5601" spans="1:15" ht="15.75" thickBot="1">
      <c r="A5601" s="7">
        <v>2018</v>
      </c>
      <c r="B5601" s="7" t="s">
        <v>23</v>
      </c>
      <c r="C5601" s="8">
        <f t="shared" si="197"/>
        <v>43396</v>
      </c>
      <c r="D5601" s="7">
        <v>28</v>
      </c>
      <c r="E5601" s="7" t="str">
        <f t="shared" si="198"/>
        <v>S434339628</v>
      </c>
      <c r="F5601" s="5">
        <v>2023</v>
      </c>
      <c r="G5601" s="6" t="s">
        <v>9216</v>
      </c>
      <c r="H5601" s="6" t="s">
        <v>9216</v>
      </c>
      <c r="I5601" s="6" t="s">
        <v>9217</v>
      </c>
      <c r="J5601" s="6" t="s">
        <v>2993</v>
      </c>
      <c r="K5601" s="196" t="s">
        <v>13</v>
      </c>
      <c r="L5601" s="6">
        <v>25</v>
      </c>
      <c r="M5601" s="196">
        <v>40</v>
      </c>
      <c r="N5601" s="6">
        <v>50</v>
      </c>
      <c r="O5601" s="197">
        <v>10</v>
      </c>
    </row>
    <row r="5602" spans="1:15" ht="16.5" thickTop="1" thickBot="1">
      <c r="A5602" s="7">
        <v>2018</v>
      </c>
      <c r="B5602" s="7" t="s">
        <v>22</v>
      </c>
      <c r="C5602" s="8">
        <f>7+C5601</f>
        <v>43403</v>
      </c>
      <c r="D5602" s="7">
        <v>1</v>
      </c>
      <c r="E5602" s="7" t="str">
        <f t="shared" si="198"/>
        <v>S44434031</v>
      </c>
      <c r="F5602" s="1" t="s">
        <v>0</v>
      </c>
    </row>
    <row r="5603" spans="1:15" ht="16.5" thickTop="1" thickBot="1">
      <c r="A5603" s="7">
        <v>2018</v>
      </c>
      <c r="B5603" s="7" t="s">
        <v>22</v>
      </c>
      <c r="C5603" s="8">
        <f>+C5602</f>
        <v>43403</v>
      </c>
      <c r="D5603" s="7">
        <v>2</v>
      </c>
      <c r="E5603" s="7" t="str">
        <f t="shared" si="198"/>
        <v>S44434032</v>
      </c>
      <c r="F5603" s="338" t="s">
        <v>1</v>
      </c>
      <c r="G5603" s="341" t="s">
        <v>2</v>
      </c>
      <c r="H5603" s="342"/>
      <c r="I5603" s="342"/>
      <c r="J5603" s="343"/>
      <c r="K5603" s="344" t="s">
        <v>3</v>
      </c>
      <c r="L5603" s="343"/>
      <c r="M5603" s="344" t="s">
        <v>144</v>
      </c>
      <c r="N5603" s="342"/>
      <c r="O5603" s="342"/>
    </row>
    <row r="5604" spans="1:15" ht="18" customHeight="1" thickBot="1">
      <c r="A5604" s="7">
        <v>2018</v>
      </c>
      <c r="B5604" s="7" t="s">
        <v>22</v>
      </c>
      <c r="C5604" s="8">
        <f t="shared" ref="C5604:C5629" si="199">+C5603</f>
        <v>43403</v>
      </c>
      <c r="D5604" s="7">
        <v>3</v>
      </c>
      <c r="E5604" s="7" t="str">
        <f t="shared" si="198"/>
        <v>S44434033</v>
      </c>
      <c r="F5604" s="339"/>
      <c r="G5604" s="345" t="s">
        <v>5</v>
      </c>
      <c r="H5604" s="347" t="s">
        <v>145</v>
      </c>
      <c r="I5604" s="348"/>
      <c r="J5604" s="349"/>
      <c r="K5604" s="350" t="s">
        <v>6</v>
      </c>
      <c r="L5604" s="352" t="s">
        <v>7</v>
      </c>
      <c r="M5604" s="350" t="s">
        <v>8</v>
      </c>
      <c r="N5604" s="354" t="s">
        <v>146</v>
      </c>
      <c r="O5604" s="356" t="s">
        <v>147</v>
      </c>
    </row>
    <row r="5605" spans="1:15" ht="15.75" thickBot="1">
      <c r="A5605" s="7">
        <v>2018</v>
      </c>
      <c r="B5605" s="7" t="s">
        <v>22</v>
      </c>
      <c r="C5605" s="8">
        <f t="shared" si="199"/>
        <v>43403</v>
      </c>
      <c r="D5605" s="7">
        <v>4</v>
      </c>
      <c r="E5605" s="7" t="str">
        <f t="shared" si="198"/>
        <v>S44434034</v>
      </c>
      <c r="F5605" s="340"/>
      <c r="G5605" s="346"/>
      <c r="H5605" s="191" t="s">
        <v>9</v>
      </c>
      <c r="I5605" s="192" t="s">
        <v>18</v>
      </c>
      <c r="J5605" s="193" t="s">
        <v>11</v>
      </c>
      <c r="K5605" s="351"/>
      <c r="L5605" s="353"/>
      <c r="M5605" s="351"/>
      <c r="N5605" s="355"/>
      <c r="O5605" s="357"/>
    </row>
    <row r="5606" spans="1:15">
      <c r="A5606" s="7">
        <v>2018</v>
      </c>
      <c r="B5606" s="7" t="s">
        <v>22</v>
      </c>
      <c r="C5606" s="8">
        <f t="shared" si="199"/>
        <v>43403</v>
      </c>
      <c r="D5606" s="7">
        <v>5</v>
      </c>
      <c r="E5606" s="7" t="str">
        <f t="shared" si="198"/>
        <v>S44434035</v>
      </c>
      <c r="F5606" s="3" t="s">
        <v>12</v>
      </c>
      <c r="G5606" s="2">
        <v>-15</v>
      </c>
      <c r="H5606" s="2" t="s">
        <v>9218</v>
      </c>
      <c r="I5606" s="2" t="s">
        <v>9219</v>
      </c>
      <c r="J5606" s="2" t="s">
        <v>1509</v>
      </c>
      <c r="K5606" s="194" t="s">
        <v>17</v>
      </c>
      <c r="L5606" s="2">
        <v>59</v>
      </c>
      <c r="M5606" s="194">
        <v>0</v>
      </c>
      <c r="N5606" s="2" t="s">
        <v>343</v>
      </c>
      <c r="O5606" s="195" t="s">
        <v>3583</v>
      </c>
    </row>
    <row r="5607" spans="1:15">
      <c r="A5607" s="7">
        <v>2018</v>
      </c>
      <c r="B5607" s="7" t="s">
        <v>22</v>
      </c>
      <c r="C5607" s="8">
        <f t="shared" si="199"/>
        <v>43403</v>
      </c>
      <c r="D5607" s="7">
        <v>6</v>
      </c>
      <c r="E5607" s="7" t="str">
        <f t="shared" si="198"/>
        <v>S44434036</v>
      </c>
      <c r="F5607" s="4">
        <v>43374</v>
      </c>
      <c r="G5607" s="2">
        <v>250</v>
      </c>
      <c r="H5607" s="2" t="s">
        <v>9220</v>
      </c>
      <c r="I5607" s="2" t="s">
        <v>9221</v>
      </c>
      <c r="J5607" s="2" t="s">
        <v>911</v>
      </c>
      <c r="K5607" s="194" t="s">
        <v>138</v>
      </c>
      <c r="L5607" s="2">
        <v>54</v>
      </c>
      <c r="M5607" s="194" t="s">
        <v>1831</v>
      </c>
      <c r="N5607" s="2" t="s">
        <v>312</v>
      </c>
      <c r="O5607" s="195" t="s">
        <v>4632</v>
      </c>
    </row>
    <row r="5608" spans="1:15">
      <c r="A5608" s="7">
        <v>2018</v>
      </c>
      <c r="B5608" s="7" t="s">
        <v>22</v>
      </c>
      <c r="C5608" s="8">
        <f t="shared" si="199"/>
        <v>43403</v>
      </c>
      <c r="D5608" s="7">
        <v>7</v>
      </c>
      <c r="E5608" s="7" t="str">
        <f t="shared" si="198"/>
        <v>S44434037</v>
      </c>
      <c r="F5608" s="4">
        <v>43405</v>
      </c>
      <c r="G5608" s="2">
        <v>147</v>
      </c>
      <c r="H5608" s="2" t="s">
        <v>3560</v>
      </c>
      <c r="I5608" s="2" t="s">
        <v>9222</v>
      </c>
      <c r="J5608" s="2" t="s">
        <v>1547</v>
      </c>
      <c r="K5608" s="194" t="s">
        <v>100</v>
      </c>
      <c r="L5608" s="2">
        <v>59</v>
      </c>
      <c r="M5608" s="194" t="s">
        <v>800</v>
      </c>
      <c r="N5608" s="2">
        <v>0</v>
      </c>
      <c r="O5608" s="195" t="s">
        <v>2951</v>
      </c>
    </row>
    <row r="5609" spans="1:15">
      <c r="A5609" s="7">
        <v>2018</v>
      </c>
      <c r="B5609" s="7" t="s">
        <v>22</v>
      </c>
      <c r="C5609" s="8">
        <f t="shared" si="199"/>
        <v>43403</v>
      </c>
      <c r="D5609" s="7">
        <v>8</v>
      </c>
      <c r="E5609" s="7" t="str">
        <f t="shared" si="198"/>
        <v>S44434038</v>
      </c>
      <c r="F5609" s="4">
        <v>43435</v>
      </c>
      <c r="G5609" s="2">
        <v>142</v>
      </c>
      <c r="H5609" s="2" t="s">
        <v>6090</v>
      </c>
      <c r="I5609" s="2" t="s">
        <v>9223</v>
      </c>
      <c r="J5609" s="2" t="s">
        <v>1393</v>
      </c>
      <c r="K5609" s="194" t="s">
        <v>100</v>
      </c>
      <c r="L5609" s="2">
        <v>59</v>
      </c>
      <c r="M5609" s="194">
        <v>0</v>
      </c>
      <c r="N5609" s="2">
        <v>0</v>
      </c>
      <c r="O5609" s="195">
        <v>100</v>
      </c>
    </row>
    <row r="5610" spans="1:15">
      <c r="A5610" s="7">
        <v>2018</v>
      </c>
      <c r="B5610" s="7" t="s">
        <v>22</v>
      </c>
      <c r="C5610" s="8">
        <f t="shared" si="199"/>
        <v>43403</v>
      </c>
      <c r="D5610" s="7">
        <v>9</v>
      </c>
      <c r="E5610" s="7" t="str">
        <f t="shared" si="198"/>
        <v>S44434039</v>
      </c>
      <c r="F5610" s="4">
        <v>43466</v>
      </c>
      <c r="G5610" s="2">
        <v>142</v>
      </c>
      <c r="H5610" s="2" t="s">
        <v>9224</v>
      </c>
      <c r="I5610" s="2" t="s">
        <v>6012</v>
      </c>
      <c r="J5610" s="2" t="s">
        <v>1502</v>
      </c>
      <c r="K5610" s="194" t="s">
        <v>17</v>
      </c>
      <c r="L5610" s="2">
        <v>49</v>
      </c>
      <c r="M5610" s="194">
        <v>0</v>
      </c>
      <c r="N5610" s="2">
        <v>0</v>
      </c>
      <c r="O5610" s="195">
        <v>100</v>
      </c>
    </row>
    <row r="5611" spans="1:15">
      <c r="A5611" s="7">
        <v>2018</v>
      </c>
      <c r="B5611" s="7" t="s">
        <v>22</v>
      </c>
      <c r="C5611" s="8">
        <f t="shared" si="199"/>
        <v>43403</v>
      </c>
      <c r="D5611" s="7">
        <v>10</v>
      </c>
      <c r="E5611" s="7" t="str">
        <f t="shared" si="198"/>
        <v>S444340310</v>
      </c>
      <c r="F5611" s="3" t="s">
        <v>164</v>
      </c>
      <c r="G5611" s="2">
        <v>185</v>
      </c>
      <c r="H5611" s="2" t="s">
        <v>9225</v>
      </c>
      <c r="I5611" s="2" t="s">
        <v>9226</v>
      </c>
      <c r="J5611" s="2" t="s">
        <v>573</v>
      </c>
      <c r="K5611" s="194" t="s">
        <v>17</v>
      </c>
      <c r="L5611" s="2">
        <v>48</v>
      </c>
      <c r="M5611" s="194">
        <v>40</v>
      </c>
      <c r="N5611" s="2">
        <v>8</v>
      </c>
      <c r="O5611" s="195">
        <v>52</v>
      </c>
    </row>
    <row r="5612" spans="1:15">
      <c r="A5612" s="7">
        <v>2018</v>
      </c>
      <c r="B5612" s="7" t="s">
        <v>22</v>
      </c>
      <c r="C5612" s="8">
        <f t="shared" si="199"/>
        <v>43403</v>
      </c>
      <c r="D5612" s="7">
        <v>11</v>
      </c>
      <c r="E5612" s="7" t="str">
        <f t="shared" si="198"/>
        <v>S444340311</v>
      </c>
      <c r="F5612" s="3">
        <v>2020</v>
      </c>
      <c r="G5612" s="2">
        <v>175</v>
      </c>
      <c r="H5612" s="2" t="s">
        <v>9227</v>
      </c>
      <c r="I5612" s="2" t="s">
        <v>9228</v>
      </c>
      <c r="J5612" s="2" t="s">
        <v>1825</v>
      </c>
      <c r="K5612" s="194" t="s">
        <v>137</v>
      </c>
      <c r="L5612" s="2">
        <v>37</v>
      </c>
      <c r="M5612" s="194" t="s">
        <v>1020</v>
      </c>
      <c r="N5612" s="2" t="s">
        <v>301</v>
      </c>
      <c r="O5612" s="195" t="s">
        <v>1463</v>
      </c>
    </row>
    <row r="5613" spans="1:15">
      <c r="A5613" s="7">
        <v>2018</v>
      </c>
      <c r="B5613" s="7" t="s">
        <v>22</v>
      </c>
      <c r="C5613" s="8">
        <f t="shared" si="199"/>
        <v>43403</v>
      </c>
      <c r="D5613" s="7">
        <v>12</v>
      </c>
      <c r="E5613" s="7" t="str">
        <f t="shared" si="198"/>
        <v>S444340312</v>
      </c>
      <c r="F5613" s="3">
        <v>2021</v>
      </c>
      <c r="G5613" s="2">
        <v>165</v>
      </c>
      <c r="H5613" s="2" t="s">
        <v>9229</v>
      </c>
      <c r="I5613" s="2" t="s">
        <v>9230</v>
      </c>
      <c r="J5613" s="2" t="s">
        <v>3011</v>
      </c>
      <c r="K5613" s="194" t="s">
        <v>137</v>
      </c>
      <c r="L5613" s="2">
        <v>34</v>
      </c>
      <c r="M5613" s="194" t="s">
        <v>301</v>
      </c>
      <c r="N5613" s="2" t="s">
        <v>301</v>
      </c>
      <c r="O5613" s="195" t="s">
        <v>301</v>
      </c>
    </row>
    <row r="5614" spans="1:15">
      <c r="A5614" s="7">
        <v>2018</v>
      </c>
      <c r="B5614" s="7" t="s">
        <v>22</v>
      </c>
      <c r="C5614" s="8">
        <f t="shared" si="199"/>
        <v>43403</v>
      </c>
      <c r="D5614" s="7">
        <v>13</v>
      </c>
      <c r="E5614" s="7" t="str">
        <f t="shared" si="198"/>
        <v>S444340313</v>
      </c>
      <c r="F5614" s="3">
        <v>2022</v>
      </c>
      <c r="G5614" s="2">
        <v>155</v>
      </c>
      <c r="H5614" s="2" t="s">
        <v>9231</v>
      </c>
      <c r="I5614" s="2" t="s">
        <v>8663</v>
      </c>
      <c r="J5614" s="2" t="s">
        <v>269</v>
      </c>
      <c r="K5614" s="194" t="s">
        <v>137</v>
      </c>
      <c r="L5614" s="2">
        <v>30</v>
      </c>
      <c r="M5614" s="194" t="s">
        <v>420</v>
      </c>
      <c r="N5614" s="2" t="s">
        <v>1805</v>
      </c>
      <c r="O5614" s="195" t="s">
        <v>1418</v>
      </c>
    </row>
    <row r="5615" spans="1:15" ht="15.75" thickBot="1">
      <c r="A5615" s="7">
        <v>2018</v>
      </c>
      <c r="B5615" s="7" t="s">
        <v>22</v>
      </c>
      <c r="C5615" s="8">
        <f t="shared" si="199"/>
        <v>43403</v>
      </c>
      <c r="D5615" s="7">
        <v>14</v>
      </c>
      <c r="E5615" s="7" t="str">
        <f t="shared" si="198"/>
        <v>S444340314</v>
      </c>
      <c r="F5615" s="5">
        <v>2023</v>
      </c>
      <c r="G5615" s="6">
        <v>145</v>
      </c>
      <c r="H5615" s="6" t="s">
        <v>9232</v>
      </c>
      <c r="I5615" s="6" t="s">
        <v>7284</v>
      </c>
      <c r="J5615" s="6" t="s">
        <v>648</v>
      </c>
      <c r="K5615" s="196" t="s">
        <v>137</v>
      </c>
      <c r="L5615" s="6">
        <v>26</v>
      </c>
      <c r="M5615" s="196">
        <v>16</v>
      </c>
      <c r="N5615" s="6">
        <v>60</v>
      </c>
      <c r="O5615" s="197">
        <v>24</v>
      </c>
    </row>
    <row r="5616" spans="1:15" ht="16.5" thickTop="1" thickBot="1">
      <c r="A5616" s="7">
        <v>2018</v>
      </c>
      <c r="B5616" s="7" t="s">
        <v>22</v>
      </c>
      <c r="C5616" s="8">
        <f t="shared" si="199"/>
        <v>43403</v>
      </c>
      <c r="D5616" s="7">
        <v>15</v>
      </c>
      <c r="E5616" s="7" t="str">
        <f t="shared" si="198"/>
        <v>S444340315</v>
      </c>
      <c r="F5616" s="1" t="s">
        <v>15</v>
      </c>
    </row>
    <row r="5617" spans="1:15" ht="16.5" thickTop="1" thickBot="1">
      <c r="A5617" s="7">
        <v>2018</v>
      </c>
      <c r="B5617" s="7" t="s">
        <v>22</v>
      </c>
      <c r="C5617" s="8">
        <f t="shared" si="199"/>
        <v>43403</v>
      </c>
      <c r="D5617" s="7">
        <v>16</v>
      </c>
      <c r="E5617" s="7" t="str">
        <f t="shared" si="198"/>
        <v>S444340316</v>
      </c>
      <c r="F5617" s="338" t="s">
        <v>1</v>
      </c>
      <c r="G5617" s="341" t="s">
        <v>2</v>
      </c>
      <c r="H5617" s="342"/>
      <c r="I5617" s="342"/>
      <c r="J5617" s="343"/>
      <c r="K5617" s="344" t="s">
        <v>3</v>
      </c>
      <c r="L5617" s="343"/>
      <c r="M5617" s="344" t="s">
        <v>144</v>
      </c>
      <c r="N5617" s="342"/>
      <c r="O5617" s="342"/>
    </row>
    <row r="5618" spans="1:15" ht="18" customHeight="1" thickBot="1">
      <c r="A5618" s="7">
        <v>2018</v>
      </c>
      <c r="B5618" s="7" t="s">
        <v>22</v>
      </c>
      <c r="C5618" s="8">
        <f t="shared" si="199"/>
        <v>43403</v>
      </c>
      <c r="D5618" s="7">
        <v>17</v>
      </c>
      <c r="E5618" s="7" t="str">
        <f>B5618&amp;C5618&amp;D5618</f>
        <v>S444340317</v>
      </c>
      <c r="F5618" s="339"/>
      <c r="G5618" s="345" t="s">
        <v>5</v>
      </c>
      <c r="H5618" s="347" t="s">
        <v>145</v>
      </c>
      <c r="I5618" s="348"/>
      <c r="J5618" s="349"/>
      <c r="K5618" s="350" t="s">
        <v>6</v>
      </c>
      <c r="L5618" s="352" t="s">
        <v>7</v>
      </c>
      <c r="M5618" s="350" t="s">
        <v>8</v>
      </c>
      <c r="N5618" s="354" t="s">
        <v>146</v>
      </c>
      <c r="O5618" s="356" t="s">
        <v>147</v>
      </c>
    </row>
    <row r="5619" spans="1:15" ht="15.75" thickBot="1">
      <c r="A5619" s="7">
        <v>2018</v>
      </c>
      <c r="B5619" s="7" t="s">
        <v>22</v>
      </c>
      <c r="C5619" s="8">
        <f t="shared" si="199"/>
        <v>43403</v>
      </c>
      <c r="D5619" s="7">
        <v>18</v>
      </c>
      <c r="E5619" s="7" t="str">
        <f t="shared" ref="E5619:E5645" si="200">B5619&amp;C5619&amp;D5619</f>
        <v>S444340318</v>
      </c>
      <c r="F5619" s="340"/>
      <c r="G5619" s="346"/>
      <c r="H5619" s="191" t="s">
        <v>9</v>
      </c>
      <c r="I5619" s="192" t="s">
        <v>18</v>
      </c>
      <c r="J5619" s="193" t="s">
        <v>11</v>
      </c>
      <c r="K5619" s="351"/>
      <c r="L5619" s="353"/>
      <c r="M5619" s="351"/>
      <c r="N5619" s="355"/>
      <c r="O5619" s="357"/>
    </row>
    <row r="5620" spans="1:15">
      <c r="A5620" s="7">
        <v>2018</v>
      </c>
      <c r="B5620" s="7" t="s">
        <v>22</v>
      </c>
      <c r="C5620" s="8">
        <f t="shared" si="199"/>
        <v>43403</v>
      </c>
      <c r="D5620" s="7">
        <v>19</v>
      </c>
      <c r="E5620" s="7" t="str">
        <f t="shared" si="200"/>
        <v>S444340319</v>
      </c>
      <c r="F5620" s="3" t="s">
        <v>16</v>
      </c>
      <c r="G5620" s="2">
        <v>15</v>
      </c>
      <c r="H5620" s="2" t="s">
        <v>9233</v>
      </c>
      <c r="I5620" s="2" t="s">
        <v>9234</v>
      </c>
      <c r="J5620" s="2" t="s">
        <v>1664</v>
      </c>
      <c r="K5620" s="194" t="s">
        <v>17</v>
      </c>
      <c r="L5620" s="2">
        <v>57</v>
      </c>
      <c r="M5620" s="194" t="s">
        <v>524</v>
      </c>
      <c r="N5620" s="2">
        <v>0</v>
      </c>
      <c r="O5620" s="195" t="s">
        <v>3607</v>
      </c>
    </row>
    <row r="5621" spans="1:15">
      <c r="A5621" s="7">
        <v>2018</v>
      </c>
      <c r="B5621" s="7" t="s">
        <v>22</v>
      </c>
      <c r="C5621" s="8">
        <f t="shared" si="199"/>
        <v>43403</v>
      </c>
      <c r="D5621" s="7">
        <v>20</v>
      </c>
      <c r="E5621" s="7" t="str">
        <f t="shared" si="200"/>
        <v>S444340320</v>
      </c>
      <c r="F5621" s="4">
        <v>43374</v>
      </c>
      <c r="G5621" s="2">
        <v>280</v>
      </c>
      <c r="H5621" s="2" t="s">
        <v>9235</v>
      </c>
      <c r="I5621" s="2" t="s">
        <v>9236</v>
      </c>
      <c r="J5621" s="2" t="s">
        <v>860</v>
      </c>
      <c r="K5621" s="194" t="s">
        <v>17</v>
      </c>
      <c r="L5621" s="2">
        <v>54</v>
      </c>
      <c r="M5621" s="194" t="s">
        <v>1831</v>
      </c>
      <c r="N5621" s="2" t="s">
        <v>729</v>
      </c>
      <c r="O5621" s="195" t="s">
        <v>1913</v>
      </c>
    </row>
    <row r="5622" spans="1:15">
      <c r="A5622" s="7">
        <v>2018</v>
      </c>
      <c r="B5622" s="7" t="s">
        <v>22</v>
      </c>
      <c r="C5622" s="8">
        <f t="shared" si="199"/>
        <v>43403</v>
      </c>
      <c r="D5622" s="7">
        <v>21</v>
      </c>
      <c r="E5622" s="7" t="str">
        <f t="shared" si="200"/>
        <v>S444340321</v>
      </c>
      <c r="F5622" s="4">
        <v>43405</v>
      </c>
      <c r="G5622" s="2">
        <v>177</v>
      </c>
      <c r="H5622" s="2" t="s">
        <v>3293</v>
      </c>
      <c r="I5622" s="2" t="s">
        <v>3293</v>
      </c>
      <c r="J5622" s="2" t="s">
        <v>1956</v>
      </c>
      <c r="K5622" s="194" t="s">
        <v>17</v>
      </c>
      <c r="L5622" s="2">
        <v>51</v>
      </c>
      <c r="M5622" s="194" t="s">
        <v>922</v>
      </c>
      <c r="N5622" s="2">
        <v>0</v>
      </c>
      <c r="O5622" s="195" t="s">
        <v>2984</v>
      </c>
    </row>
    <row r="5623" spans="1:15">
      <c r="A5623" s="7">
        <v>2018</v>
      </c>
      <c r="B5623" s="7" t="s">
        <v>22</v>
      </c>
      <c r="C5623" s="8">
        <f t="shared" si="199"/>
        <v>43403</v>
      </c>
      <c r="D5623" s="7">
        <v>22</v>
      </c>
      <c r="E5623" s="7" t="str">
        <f t="shared" si="200"/>
        <v>S444340322</v>
      </c>
      <c r="F5623" s="4">
        <v>43435</v>
      </c>
      <c r="G5623" s="2">
        <v>177</v>
      </c>
      <c r="H5623" s="2" t="s">
        <v>9237</v>
      </c>
      <c r="I5623" s="2" t="s">
        <v>359</v>
      </c>
      <c r="J5623" s="2" t="s">
        <v>4236</v>
      </c>
      <c r="K5623" s="194" t="s">
        <v>17</v>
      </c>
      <c r="L5623" s="2">
        <v>52</v>
      </c>
      <c r="M5623" s="194" t="s">
        <v>512</v>
      </c>
      <c r="N5623" s="2">
        <v>0</v>
      </c>
      <c r="O5623" s="195" t="s">
        <v>2774</v>
      </c>
    </row>
    <row r="5624" spans="1:15">
      <c r="A5624" s="7">
        <v>2018</v>
      </c>
      <c r="B5624" s="7" t="s">
        <v>22</v>
      </c>
      <c r="C5624" s="8">
        <f t="shared" si="199"/>
        <v>43403</v>
      </c>
      <c r="D5624" s="7">
        <v>23</v>
      </c>
      <c r="E5624" s="7" t="str">
        <f t="shared" si="200"/>
        <v>S444340323</v>
      </c>
      <c r="F5624" s="4">
        <v>43466</v>
      </c>
      <c r="G5624" s="2">
        <v>192</v>
      </c>
      <c r="H5624" s="2" t="s">
        <v>9238</v>
      </c>
      <c r="I5624" s="2" t="s">
        <v>5765</v>
      </c>
      <c r="J5624" s="2" t="s">
        <v>967</v>
      </c>
      <c r="K5624" s="194" t="s">
        <v>17</v>
      </c>
      <c r="L5624" s="2">
        <v>44</v>
      </c>
      <c r="M5624" s="194" t="s">
        <v>379</v>
      </c>
      <c r="N5624" s="2">
        <v>0</v>
      </c>
      <c r="O5624" s="195" t="s">
        <v>3902</v>
      </c>
    </row>
    <row r="5625" spans="1:15">
      <c r="A5625" s="7">
        <v>2018</v>
      </c>
      <c r="B5625" s="7" t="s">
        <v>22</v>
      </c>
      <c r="C5625" s="8">
        <f t="shared" si="199"/>
        <v>43403</v>
      </c>
      <c r="D5625" s="7">
        <v>24</v>
      </c>
      <c r="E5625" s="7" t="str">
        <f t="shared" si="200"/>
        <v>S444340324</v>
      </c>
      <c r="F5625" s="3" t="s">
        <v>164</v>
      </c>
      <c r="G5625" s="2">
        <v>240</v>
      </c>
      <c r="H5625" s="2" t="s">
        <v>9239</v>
      </c>
      <c r="I5625" s="2" t="s">
        <v>9240</v>
      </c>
      <c r="J5625" s="2" t="s">
        <v>5680</v>
      </c>
      <c r="K5625" s="194" t="s">
        <v>17</v>
      </c>
      <c r="L5625" s="2">
        <v>40</v>
      </c>
      <c r="M5625" s="194" t="s">
        <v>3662</v>
      </c>
      <c r="N5625" s="2" t="s">
        <v>2055</v>
      </c>
      <c r="O5625" s="195" t="s">
        <v>3695</v>
      </c>
    </row>
    <row r="5626" spans="1:15">
      <c r="A5626" s="7">
        <v>2018</v>
      </c>
      <c r="B5626" s="7" t="s">
        <v>22</v>
      </c>
      <c r="C5626" s="8">
        <f t="shared" si="199"/>
        <v>43403</v>
      </c>
      <c r="D5626" s="7">
        <v>25</v>
      </c>
      <c r="E5626" s="7" t="str">
        <f t="shared" si="200"/>
        <v>S444340325</v>
      </c>
      <c r="F5626" s="3">
        <v>2020</v>
      </c>
      <c r="G5626" s="2">
        <v>230</v>
      </c>
      <c r="H5626" s="2" t="s">
        <v>7410</v>
      </c>
      <c r="I5626" s="2" t="s">
        <v>2478</v>
      </c>
      <c r="J5626" s="2" t="s">
        <v>3757</v>
      </c>
      <c r="K5626" s="194" t="s">
        <v>17</v>
      </c>
      <c r="L5626" s="2">
        <v>34</v>
      </c>
      <c r="M5626" s="194">
        <v>50</v>
      </c>
      <c r="N5626" s="2">
        <v>35</v>
      </c>
      <c r="O5626" s="195">
        <v>15</v>
      </c>
    </row>
    <row r="5627" spans="1:15">
      <c r="A5627" s="7">
        <v>2018</v>
      </c>
      <c r="B5627" s="7" t="s">
        <v>22</v>
      </c>
      <c r="C5627" s="8">
        <f t="shared" si="199"/>
        <v>43403</v>
      </c>
      <c r="D5627" s="7">
        <v>26</v>
      </c>
      <c r="E5627" s="7" t="str">
        <f t="shared" si="200"/>
        <v>S444340326</v>
      </c>
      <c r="F5627" s="3">
        <v>2021</v>
      </c>
      <c r="G5627" s="2">
        <v>210</v>
      </c>
      <c r="H5627" s="2" t="s">
        <v>2900</v>
      </c>
      <c r="I5627" s="2">
        <v>206</v>
      </c>
      <c r="J5627" s="2" t="s">
        <v>1278</v>
      </c>
      <c r="K5627" s="194" t="s">
        <v>17</v>
      </c>
      <c r="L5627" s="2">
        <v>32</v>
      </c>
      <c r="M5627" s="194" t="s">
        <v>587</v>
      </c>
      <c r="N5627" s="2" t="s">
        <v>587</v>
      </c>
      <c r="O5627" s="195" t="s">
        <v>625</v>
      </c>
    </row>
    <row r="5628" spans="1:15">
      <c r="A5628" s="7">
        <v>2018</v>
      </c>
      <c r="B5628" s="7" t="s">
        <v>22</v>
      </c>
      <c r="C5628" s="8">
        <f t="shared" si="199"/>
        <v>43403</v>
      </c>
      <c r="D5628" s="7">
        <v>27</v>
      </c>
      <c r="E5628" s="7" t="str">
        <f t="shared" si="200"/>
        <v>S444340327</v>
      </c>
      <c r="F5628" s="3">
        <v>2022</v>
      </c>
      <c r="G5628" s="2">
        <v>195</v>
      </c>
      <c r="H5628" s="2" t="s">
        <v>9241</v>
      </c>
      <c r="I5628" s="2" t="s">
        <v>6164</v>
      </c>
      <c r="J5628" s="2" t="s">
        <v>2192</v>
      </c>
      <c r="K5628" s="194" t="s">
        <v>17</v>
      </c>
      <c r="L5628" s="2">
        <v>29</v>
      </c>
      <c r="M5628" s="194" t="s">
        <v>740</v>
      </c>
      <c r="N5628" s="2" t="s">
        <v>740</v>
      </c>
      <c r="O5628" s="195" t="s">
        <v>1831</v>
      </c>
    </row>
    <row r="5629" spans="1:15" ht="15.75" thickBot="1">
      <c r="A5629" s="7">
        <v>2018</v>
      </c>
      <c r="B5629" s="7" t="s">
        <v>22</v>
      </c>
      <c r="C5629" s="8">
        <f t="shared" si="199"/>
        <v>43403</v>
      </c>
      <c r="D5629" s="7">
        <v>28</v>
      </c>
      <c r="E5629" s="7" t="str">
        <f t="shared" si="200"/>
        <v>S444340328</v>
      </c>
      <c r="F5629" s="5">
        <v>2023</v>
      </c>
      <c r="G5629" s="6">
        <v>175</v>
      </c>
      <c r="H5629" s="6" t="s">
        <v>9242</v>
      </c>
      <c r="I5629" s="6" t="s">
        <v>5766</v>
      </c>
      <c r="J5629" s="6" t="s">
        <v>1894</v>
      </c>
      <c r="K5629" s="196" t="s">
        <v>17</v>
      </c>
      <c r="L5629" s="6">
        <v>27</v>
      </c>
      <c r="M5629" s="196" t="s">
        <v>400</v>
      </c>
      <c r="N5629" s="6" t="s">
        <v>2151</v>
      </c>
      <c r="O5629" s="197" t="s">
        <v>312</v>
      </c>
    </row>
    <row r="5630" spans="1:15" ht="16.5" thickTop="1" thickBot="1">
      <c r="A5630" s="7">
        <v>2018</v>
      </c>
      <c r="B5630" s="7" t="s">
        <v>21</v>
      </c>
      <c r="C5630" s="8">
        <f>7+C5629</f>
        <v>43410</v>
      </c>
      <c r="D5630" s="7">
        <v>1</v>
      </c>
      <c r="E5630" s="7" t="str">
        <f t="shared" si="200"/>
        <v>S45434101</v>
      </c>
      <c r="F5630" s="1" t="s">
        <v>0</v>
      </c>
    </row>
    <row r="5631" spans="1:15" ht="16.5" thickTop="1" thickBot="1">
      <c r="A5631" s="7">
        <v>2018</v>
      </c>
      <c r="B5631" s="7" t="s">
        <v>21</v>
      </c>
      <c r="C5631" s="8">
        <f>+C5630</f>
        <v>43410</v>
      </c>
      <c r="D5631" s="7">
        <v>2</v>
      </c>
      <c r="E5631" s="7" t="str">
        <f t="shared" si="200"/>
        <v>S45434102</v>
      </c>
      <c r="F5631" s="338" t="s">
        <v>1</v>
      </c>
      <c r="G5631" s="341" t="s">
        <v>2</v>
      </c>
      <c r="H5631" s="342"/>
      <c r="I5631" s="342"/>
      <c r="J5631" s="343"/>
      <c r="K5631" s="344" t="s">
        <v>3</v>
      </c>
      <c r="L5631" s="343"/>
      <c r="M5631" s="344" t="s">
        <v>144</v>
      </c>
      <c r="N5631" s="342"/>
      <c r="O5631" s="342"/>
    </row>
    <row r="5632" spans="1:15" ht="18" customHeight="1" thickBot="1">
      <c r="A5632" s="7">
        <v>2018</v>
      </c>
      <c r="B5632" s="7" t="s">
        <v>21</v>
      </c>
      <c r="C5632" s="8">
        <f t="shared" ref="C5632:C5657" si="201">+C5631</f>
        <v>43410</v>
      </c>
      <c r="D5632" s="7">
        <v>3</v>
      </c>
      <c r="E5632" s="7" t="str">
        <f t="shared" si="200"/>
        <v>S45434103</v>
      </c>
      <c r="F5632" s="339"/>
      <c r="G5632" s="345" t="s">
        <v>5</v>
      </c>
      <c r="H5632" s="347" t="s">
        <v>145</v>
      </c>
      <c r="I5632" s="348"/>
      <c r="J5632" s="349"/>
      <c r="K5632" s="350" t="s">
        <v>6</v>
      </c>
      <c r="L5632" s="352" t="s">
        <v>7</v>
      </c>
      <c r="M5632" s="350" t="s">
        <v>8</v>
      </c>
      <c r="N5632" s="354" t="s">
        <v>146</v>
      </c>
      <c r="O5632" s="356" t="s">
        <v>147</v>
      </c>
    </row>
    <row r="5633" spans="1:15" ht="15.75" thickBot="1">
      <c r="A5633" s="7">
        <v>2018</v>
      </c>
      <c r="B5633" s="7" t="s">
        <v>21</v>
      </c>
      <c r="C5633" s="8">
        <f t="shared" si="201"/>
        <v>43410</v>
      </c>
      <c r="D5633" s="7">
        <v>4</v>
      </c>
      <c r="E5633" s="7" t="str">
        <f t="shared" si="200"/>
        <v>S45434104</v>
      </c>
      <c r="F5633" s="340"/>
      <c r="G5633" s="346"/>
      <c r="H5633" s="191" t="s">
        <v>9</v>
      </c>
      <c r="I5633" s="192" t="s">
        <v>18</v>
      </c>
      <c r="J5633" s="193" t="s">
        <v>11</v>
      </c>
      <c r="K5633" s="351"/>
      <c r="L5633" s="353"/>
      <c r="M5633" s="351"/>
      <c r="N5633" s="355"/>
      <c r="O5633" s="357"/>
    </row>
    <row r="5634" spans="1:15">
      <c r="A5634" s="7">
        <v>2018</v>
      </c>
      <c r="B5634" s="7" t="s">
        <v>21</v>
      </c>
      <c r="C5634" s="8">
        <f t="shared" si="201"/>
        <v>43410</v>
      </c>
      <c r="D5634" s="7">
        <v>5</v>
      </c>
      <c r="E5634" s="7" t="str">
        <f t="shared" si="200"/>
        <v>S45434105</v>
      </c>
      <c r="F5634" s="3" t="s">
        <v>12</v>
      </c>
      <c r="G5634" s="2">
        <v>-13</v>
      </c>
      <c r="H5634" s="2" t="s">
        <v>9243</v>
      </c>
      <c r="I5634" s="2" t="s">
        <v>9244</v>
      </c>
      <c r="J5634" s="2" t="s">
        <v>2197</v>
      </c>
      <c r="K5634" s="194" t="s">
        <v>17</v>
      </c>
      <c r="L5634" s="2">
        <v>56</v>
      </c>
      <c r="M5634" s="194" t="s">
        <v>434</v>
      </c>
      <c r="N5634" s="2" t="s">
        <v>493</v>
      </c>
      <c r="O5634" s="195" t="s">
        <v>1363</v>
      </c>
    </row>
    <row r="5635" spans="1:15">
      <c r="A5635" s="7">
        <v>2018</v>
      </c>
      <c r="B5635" s="7" t="s">
        <v>21</v>
      </c>
      <c r="C5635" s="8">
        <f t="shared" si="201"/>
        <v>43410</v>
      </c>
      <c r="D5635" s="7">
        <v>6</v>
      </c>
      <c r="E5635" s="7" t="str">
        <f t="shared" si="200"/>
        <v>S45434106</v>
      </c>
      <c r="F5635" s="4">
        <v>43405</v>
      </c>
      <c r="G5635" s="2">
        <v>123</v>
      </c>
      <c r="H5635" s="2" t="s">
        <v>2693</v>
      </c>
      <c r="I5635" s="2" t="s">
        <v>9245</v>
      </c>
      <c r="J5635" s="2" t="s">
        <v>1172</v>
      </c>
      <c r="K5635" s="194" t="s">
        <v>17</v>
      </c>
      <c r="L5635" s="2">
        <v>59</v>
      </c>
      <c r="M5635" s="194" t="s">
        <v>2975</v>
      </c>
      <c r="N5635" s="2" t="s">
        <v>691</v>
      </c>
      <c r="O5635" s="195" t="s">
        <v>691</v>
      </c>
    </row>
    <row r="5636" spans="1:15">
      <c r="A5636" s="7">
        <v>2018</v>
      </c>
      <c r="B5636" s="7" t="s">
        <v>21</v>
      </c>
      <c r="C5636" s="8">
        <f t="shared" si="201"/>
        <v>43410</v>
      </c>
      <c r="D5636" s="7">
        <v>7</v>
      </c>
      <c r="E5636" s="7" t="str">
        <f t="shared" si="200"/>
        <v>S45434107</v>
      </c>
      <c r="F5636" s="4">
        <v>43435</v>
      </c>
      <c r="G5636" s="2">
        <v>115</v>
      </c>
      <c r="H5636" s="2" t="s">
        <v>9246</v>
      </c>
      <c r="I5636" s="2" t="s">
        <v>9247</v>
      </c>
      <c r="J5636" s="2" t="s">
        <v>3176</v>
      </c>
      <c r="K5636" s="194" t="s">
        <v>17</v>
      </c>
      <c r="L5636" s="2">
        <v>61</v>
      </c>
      <c r="M5636" s="194" t="s">
        <v>3583</v>
      </c>
      <c r="N5636" s="2" t="s">
        <v>343</v>
      </c>
      <c r="O5636" s="195">
        <v>0</v>
      </c>
    </row>
    <row r="5637" spans="1:15">
      <c r="A5637" s="7">
        <v>2018</v>
      </c>
      <c r="B5637" s="7" t="s">
        <v>21</v>
      </c>
      <c r="C5637" s="8">
        <f t="shared" si="201"/>
        <v>43410</v>
      </c>
      <c r="D5637" s="7">
        <v>8</v>
      </c>
      <c r="E5637" s="7" t="str">
        <f t="shared" si="200"/>
        <v>S45434108</v>
      </c>
      <c r="F5637" s="4">
        <v>43466</v>
      </c>
      <c r="G5637" s="2">
        <v>126</v>
      </c>
      <c r="H5637" s="2" t="s">
        <v>4103</v>
      </c>
      <c r="I5637" s="2" t="s">
        <v>9248</v>
      </c>
      <c r="J5637" s="2" t="s">
        <v>2043</v>
      </c>
      <c r="K5637" s="194" t="s">
        <v>100</v>
      </c>
      <c r="L5637" s="2">
        <v>59</v>
      </c>
      <c r="M5637" s="194" t="s">
        <v>5480</v>
      </c>
      <c r="N5637" s="2" t="s">
        <v>518</v>
      </c>
      <c r="O5637" s="195" t="s">
        <v>518</v>
      </c>
    </row>
    <row r="5638" spans="1:15">
      <c r="A5638" s="7">
        <v>2018</v>
      </c>
      <c r="B5638" s="7" t="s">
        <v>21</v>
      </c>
      <c r="C5638" s="8">
        <f t="shared" si="201"/>
        <v>43410</v>
      </c>
      <c r="D5638" s="7">
        <v>9</v>
      </c>
      <c r="E5638" s="7" t="str">
        <f t="shared" si="200"/>
        <v>S45434109</v>
      </c>
      <c r="F5638" s="4">
        <v>43497</v>
      </c>
      <c r="G5638" s="2">
        <v>145</v>
      </c>
      <c r="H5638" s="2" t="s">
        <v>9249</v>
      </c>
      <c r="I5638" s="2" t="s">
        <v>9250</v>
      </c>
      <c r="J5638" s="2" t="s">
        <v>1490</v>
      </c>
      <c r="K5638" s="194" t="s">
        <v>17</v>
      </c>
      <c r="L5638" s="2">
        <v>49</v>
      </c>
      <c r="M5638" s="194" t="s">
        <v>5480</v>
      </c>
      <c r="N5638" s="2" t="s">
        <v>518</v>
      </c>
      <c r="O5638" s="195" t="s">
        <v>518</v>
      </c>
    </row>
    <row r="5639" spans="1:15">
      <c r="A5639" s="7">
        <v>2018</v>
      </c>
      <c r="B5639" s="7" t="s">
        <v>21</v>
      </c>
      <c r="C5639" s="8">
        <f t="shared" si="201"/>
        <v>43410</v>
      </c>
      <c r="D5639" s="7">
        <v>10</v>
      </c>
      <c r="E5639" s="7" t="str">
        <f t="shared" si="200"/>
        <v>S454341010</v>
      </c>
      <c r="F5639" s="3" t="s">
        <v>164</v>
      </c>
      <c r="G5639" s="2">
        <v>185</v>
      </c>
      <c r="H5639" s="2" t="s">
        <v>9251</v>
      </c>
      <c r="I5639" s="2" t="s">
        <v>9252</v>
      </c>
      <c r="J5639" s="2" t="s">
        <v>1284</v>
      </c>
      <c r="K5639" s="194" t="s">
        <v>17</v>
      </c>
      <c r="L5639" s="2">
        <v>48</v>
      </c>
      <c r="M5639" s="194" t="s">
        <v>1139</v>
      </c>
      <c r="N5639" s="2" t="s">
        <v>787</v>
      </c>
      <c r="O5639" s="195" t="s">
        <v>266</v>
      </c>
    </row>
    <row r="5640" spans="1:15">
      <c r="A5640" s="7">
        <v>2018</v>
      </c>
      <c r="B5640" s="7" t="s">
        <v>21</v>
      </c>
      <c r="C5640" s="8">
        <f t="shared" si="201"/>
        <v>43410</v>
      </c>
      <c r="D5640" s="7">
        <v>11</v>
      </c>
      <c r="E5640" s="7" t="str">
        <f t="shared" si="200"/>
        <v>S454341011</v>
      </c>
      <c r="F5640" s="3">
        <v>2020</v>
      </c>
      <c r="G5640" s="2">
        <v>170</v>
      </c>
      <c r="H5640" s="2" t="s">
        <v>9253</v>
      </c>
      <c r="I5640" s="2" t="s">
        <v>9254</v>
      </c>
      <c r="J5640" s="2" t="s">
        <v>981</v>
      </c>
      <c r="K5640" s="194" t="s">
        <v>17</v>
      </c>
      <c r="L5640" s="2">
        <v>37</v>
      </c>
      <c r="M5640" s="194" t="s">
        <v>1970</v>
      </c>
      <c r="N5640" s="2" t="s">
        <v>1239</v>
      </c>
      <c r="O5640" s="195" t="s">
        <v>2074</v>
      </c>
    </row>
    <row r="5641" spans="1:15">
      <c r="A5641" s="7">
        <v>2018</v>
      </c>
      <c r="B5641" s="7" t="s">
        <v>21</v>
      </c>
      <c r="C5641" s="8">
        <f t="shared" si="201"/>
        <v>43410</v>
      </c>
      <c r="D5641" s="7">
        <v>12</v>
      </c>
      <c r="E5641" s="7" t="str">
        <f t="shared" si="200"/>
        <v>S454341012</v>
      </c>
      <c r="F5641" s="3">
        <v>2021</v>
      </c>
      <c r="G5641" s="2">
        <v>160</v>
      </c>
      <c r="H5641" s="2" t="s">
        <v>9255</v>
      </c>
      <c r="I5641" s="2" t="s">
        <v>5919</v>
      </c>
      <c r="J5641" s="2" t="s">
        <v>1046</v>
      </c>
      <c r="K5641" s="194" t="s">
        <v>17</v>
      </c>
      <c r="L5641" s="2">
        <v>35</v>
      </c>
      <c r="M5641" s="194" t="s">
        <v>1805</v>
      </c>
      <c r="N5641" s="2" t="s">
        <v>301</v>
      </c>
      <c r="O5641" s="195" t="s">
        <v>681</v>
      </c>
    </row>
    <row r="5642" spans="1:15">
      <c r="A5642" s="7">
        <v>2018</v>
      </c>
      <c r="B5642" s="7" t="s">
        <v>21</v>
      </c>
      <c r="C5642" s="8">
        <f t="shared" si="201"/>
        <v>43410</v>
      </c>
      <c r="D5642" s="7">
        <v>13</v>
      </c>
      <c r="E5642" s="7" t="str">
        <f t="shared" si="200"/>
        <v>S454341013</v>
      </c>
      <c r="F5642" s="3">
        <v>2022</v>
      </c>
      <c r="G5642" s="2">
        <v>150</v>
      </c>
      <c r="H5642" s="2" t="s">
        <v>9256</v>
      </c>
      <c r="I5642" s="2" t="s">
        <v>5371</v>
      </c>
      <c r="J5642" s="2" t="s">
        <v>4283</v>
      </c>
      <c r="K5642" s="194" t="s">
        <v>17</v>
      </c>
      <c r="L5642" s="2">
        <v>31</v>
      </c>
      <c r="M5642" s="194" t="s">
        <v>1459</v>
      </c>
      <c r="N5642" s="2" t="s">
        <v>1367</v>
      </c>
      <c r="O5642" s="195" t="s">
        <v>1459</v>
      </c>
    </row>
    <row r="5643" spans="1:15" ht="15.75" thickBot="1">
      <c r="A5643" s="7">
        <v>2018</v>
      </c>
      <c r="B5643" s="7" t="s">
        <v>21</v>
      </c>
      <c r="C5643" s="8">
        <f t="shared" si="201"/>
        <v>43410</v>
      </c>
      <c r="D5643" s="7">
        <v>14</v>
      </c>
      <c r="E5643" s="7" t="str">
        <f t="shared" si="200"/>
        <v>S454341014</v>
      </c>
      <c r="F5643" s="5">
        <v>2023</v>
      </c>
      <c r="G5643" s="6">
        <v>145</v>
      </c>
      <c r="H5643" s="6" t="s">
        <v>9257</v>
      </c>
      <c r="I5643" s="6" t="s">
        <v>9258</v>
      </c>
      <c r="J5643" s="6" t="s">
        <v>2771</v>
      </c>
      <c r="K5643" s="196" t="s">
        <v>17</v>
      </c>
      <c r="L5643" s="6">
        <v>26</v>
      </c>
      <c r="M5643" s="196" t="s">
        <v>340</v>
      </c>
      <c r="N5643" s="6">
        <v>60</v>
      </c>
      <c r="O5643" s="197" t="s">
        <v>1459</v>
      </c>
    </row>
    <row r="5644" spans="1:15" ht="16.5" thickTop="1" thickBot="1">
      <c r="A5644" s="7">
        <v>2018</v>
      </c>
      <c r="B5644" s="7" t="s">
        <v>21</v>
      </c>
      <c r="C5644" s="8">
        <f t="shared" si="201"/>
        <v>43410</v>
      </c>
      <c r="D5644" s="7">
        <v>15</v>
      </c>
      <c r="E5644" s="7" t="str">
        <f t="shared" si="200"/>
        <v>S454341015</v>
      </c>
      <c r="F5644" s="1" t="s">
        <v>15</v>
      </c>
    </row>
    <row r="5645" spans="1:15" ht="16.5" thickTop="1" thickBot="1">
      <c r="A5645" s="7">
        <v>2018</v>
      </c>
      <c r="B5645" s="7" t="s">
        <v>21</v>
      </c>
      <c r="C5645" s="8">
        <f t="shared" si="201"/>
        <v>43410</v>
      </c>
      <c r="D5645" s="7">
        <v>16</v>
      </c>
      <c r="E5645" s="7" t="str">
        <f t="shared" si="200"/>
        <v>S454341016</v>
      </c>
      <c r="F5645" s="338" t="s">
        <v>1</v>
      </c>
      <c r="G5645" s="341" t="s">
        <v>2</v>
      </c>
      <c r="H5645" s="342"/>
      <c r="I5645" s="342"/>
      <c r="J5645" s="343"/>
      <c r="K5645" s="344" t="s">
        <v>3</v>
      </c>
      <c r="L5645" s="343"/>
      <c r="M5645" s="344" t="s">
        <v>144</v>
      </c>
      <c r="N5645" s="342"/>
      <c r="O5645" s="342"/>
    </row>
    <row r="5646" spans="1:15" ht="18" customHeight="1" thickBot="1">
      <c r="A5646" s="7">
        <v>2018</v>
      </c>
      <c r="B5646" s="7" t="s">
        <v>21</v>
      </c>
      <c r="C5646" s="8">
        <f t="shared" si="201"/>
        <v>43410</v>
      </c>
      <c r="D5646" s="7">
        <v>17</v>
      </c>
      <c r="E5646" s="7" t="str">
        <f>B5646&amp;C5646&amp;D5646</f>
        <v>S454341017</v>
      </c>
      <c r="F5646" s="339"/>
      <c r="G5646" s="345" t="s">
        <v>5</v>
      </c>
      <c r="H5646" s="347" t="s">
        <v>145</v>
      </c>
      <c r="I5646" s="348"/>
      <c r="J5646" s="349"/>
      <c r="K5646" s="350" t="s">
        <v>6</v>
      </c>
      <c r="L5646" s="352" t="s">
        <v>7</v>
      </c>
      <c r="M5646" s="350" t="s">
        <v>8</v>
      </c>
      <c r="N5646" s="354" t="s">
        <v>146</v>
      </c>
      <c r="O5646" s="356" t="s">
        <v>147</v>
      </c>
    </row>
    <row r="5647" spans="1:15" ht="15.75" thickBot="1">
      <c r="A5647" s="7">
        <v>2018</v>
      </c>
      <c r="B5647" s="7" t="s">
        <v>21</v>
      </c>
      <c r="C5647" s="8">
        <f t="shared" si="201"/>
        <v>43410</v>
      </c>
      <c r="D5647" s="7">
        <v>18</v>
      </c>
      <c r="E5647" s="7" t="str">
        <f t="shared" ref="E5647:E5673" si="202">B5647&amp;C5647&amp;D5647</f>
        <v>S454341018</v>
      </c>
      <c r="F5647" s="340"/>
      <c r="G5647" s="346"/>
      <c r="H5647" s="191" t="s">
        <v>9</v>
      </c>
      <c r="I5647" s="192" t="s">
        <v>18</v>
      </c>
      <c r="J5647" s="193" t="s">
        <v>11</v>
      </c>
      <c r="K5647" s="351"/>
      <c r="L5647" s="353"/>
      <c r="M5647" s="351"/>
      <c r="N5647" s="355"/>
      <c r="O5647" s="357"/>
    </row>
    <row r="5648" spans="1:15">
      <c r="A5648" s="7">
        <v>2018</v>
      </c>
      <c r="B5648" s="7" t="s">
        <v>21</v>
      </c>
      <c r="C5648" s="8">
        <f t="shared" si="201"/>
        <v>43410</v>
      </c>
      <c r="D5648" s="7">
        <v>19</v>
      </c>
      <c r="E5648" s="7" t="str">
        <f t="shared" si="202"/>
        <v>S454341019</v>
      </c>
      <c r="F5648" s="3" t="s">
        <v>16</v>
      </c>
      <c r="G5648" s="2">
        <v>25</v>
      </c>
      <c r="H5648" s="2" t="s">
        <v>9259</v>
      </c>
      <c r="I5648" s="2" t="s">
        <v>9260</v>
      </c>
      <c r="J5648" s="2" t="s">
        <v>4191</v>
      </c>
      <c r="K5648" s="194" t="s">
        <v>17</v>
      </c>
      <c r="L5648" s="2">
        <v>57</v>
      </c>
      <c r="M5648" s="194" t="s">
        <v>893</v>
      </c>
      <c r="N5648" s="2" t="s">
        <v>3058</v>
      </c>
      <c r="O5648" s="195" t="s">
        <v>477</v>
      </c>
    </row>
    <row r="5649" spans="1:15">
      <c r="A5649" s="7">
        <v>2018</v>
      </c>
      <c r="B5649" s="7" t="s">
        <v>21</v>
      </c>
      <c r="C5649" s="8">
        <f t="shared" si="201"/>
        <v>43410</v>
      </c>
      <c r="D5649" s="7">
        <v>20</v>
      </c>
      <c r="E5649" s="7" t="str">
        <f t="shared" si="202"/>
        <v>S454341020</v>
      </c>
      <c r="F5649" s="4">
        <v>43405</v>
      </c>
      <c r="G5649" s="2">
        <v>30</v>
      </c>
      <c r="H5649" s="2" t="s">
        <v>6146</v>
      </c>
      <c r="I5649" s="2" t="s">
        <v>5075</v>
      </c>
      <c r="J5649" s="2" t="s">
        <v>4333</v>
      </c>
      <c r="K5649" s="194" t="s">
        <v>17</v>
      </c>
      <c r="L5649" s="2">
        <v>59</v>
      </c>
      <c r="M5649" s="194">
        <v>90</v>
      </c>
      <c r="N5649" s="2">
        <v>5</v>
      </c>
      <c r="O5649" s="195">
        <v>5</v>
      </c>
    </row>
    <row r="5650" spans="1:15">
      <c r="A5650" s="7">
        <v>2018</v>
      </c>
      <c r="B5650" s="7" t="s">
        <v>21</v>
      </c>
      <c r="C5650" s="8">
        <f t="shared" si="201"/>
        <v>43410</v>
      </c>
      <c r="D5650" s="7">
        <v>21</v>
      </c>
      <c r="E5650" s="7" t="str">
        <f t="shared" si="202"/>
        <v>S454341021</v>
      </c>
      <c r="F5650" s="4">
        <v>43435</v>
      </c>
      <c r="G5650" s="2">
        <v>35</v>
      </c>
      <c r="H5650" s="2" t="s">
        <v>4040</v>
      </c>
      <c r="I5650" s="2" t="s">
        <v>9261</v>
      </c>
      <c r="J5650" s="2" t="s">
        <v>2545</v>
      </c>
      <c r="K5650" s="194" t="s">
        <v>17</v>
      </c>
      <c r="L5650" s="2">
        <v>55</v>
      </c>
      <c r="M5650" s="194" t="s">
        <v>2513</v>
      </c>
      <c r="N5650" s="2" t="s">
        <v>519</v>
      </c>
      <c r="O5650" s="195" t="s">
        <v>512</v>
      </c>
    </row>
    <row r="5651" spans="1:15">
      <c r="A5651" s="7">
        <v>2018</v>
      </c>
      <c r="B5651" s="7" t="s">
        <v>21</v>
      </c>
      <c r="C5651" s="8">
        <f t="shared" si="201"/>
        <v>43410</v>
      </c>
      <c r="D5651" s="7">
        <v>22</v>
      </c>
      <c r="E5651" s="7" t="str">
        <f t="shared" si="202"/>
        <v>S454341022</v>
      </c>
      <c r="F5651" s="4">
        <v>43466</v>
      </c>
      <c r="G5651" s="2">
        <v>60</v>
      </c>
      <c r="H5651" s="2" t="s">
        <v>9262</v>
      </c>
      <c r="I5651" s="2" t="s">
        <v>9263</v>
      </c>
      <c r="J5651" s="2" t="s">
        <v>1955</v>
      </c>
      <c r="K5651" s="194" t="s">
        <v>17</v>
      </c>
      <c r="L5651" s="2">
        <v>48</v>
      </c>
      <c r="M5651" s="194">
        <v>70</v>
      </c>
      <c r="N5651" s="2">
        <v>15</v>
      </c>
      <c r="O5651" s="195">
        <v>15</v>
      </c>
    </row>
    <row r="5652" spans="1:15">
      <c r="A5652" s="7">
        <v>2018</v>
      </c>
      <c r="B5652" s="7" t="s">
        <v>21</v>
      </c>
      <c r="C5652" s="8">
        <f t="shared" si="201"/>
        <v>43410</v>
      </c>
      <c r="D5652" s="7">
        <v>23</v>
      </c>
      <c r="E5652" s="7" t="str">
        <f t="shared" si="202"/>
        <v>S454341023</v>
      </c>
      <c r="F5652" s="4">
        <v>43497</v>
      </c>
      <c r="G5652" s="2">
        <v>60</v>
      </c>
      <c r="H5652" s="2" t="s">
        <v>9264</v>
      </c>
      <c r="I5652" s="2" t="s">
        <v>9265</v>
      </c>
      <c r="J5652" s="2" t="s">
        <v>3080</v>
      </c>
      <c r="K5652" s="194" t="s">
        <v>17</v>
      </c>
      <c r="L5652" s="2">
        <v>46</v>
      </c>
      <c r="M5652" s="194">
        <v>70</v>
      </c>
      <c r="N5652" s="2">
        <v>15</v>
      </c>
      <c r="O5652" s="195">
        <v>15</v>
      </c>
    </row>
    <row r="5653" spans="1:15">
      <c r="A5653" s="7">
        <v>2018</v>
      </c>
      <c r="B5653" s="7" t="s">
        <v>21</v>
      </c>
      <c r="C5653" s="8">
        <f t="shared" si="201"/>
        <v>43410</v>
      </c>
      <c r="D5653" s="7">
        <v>24</v>
      </c>
      <c r="E5653" s="7" t="str">
        <f t="shared" si="202"/>
        <v>S454341024</v>
      </c>
      <c r="F5653" s="3" t="s">
        <v>164</v>
      </c>
      <c r="G5653" s="2">
        <v>50</v>
      </c>
      <c r="H5653" s="2" t="s">
        <v>9266</v>
      </c>
      <c r="I5653" s="2" t="s">
        <v>9267</v>
      </c>
      <c r="J5653" s="2" t="s">
        <v>1179</v>
      </c>
      <c r="K5653" s="194" t="s">
        <v>17</v>
      </c>
      <c r="L5653" s="2">
        <v>46</v>
      </c>
      <c r="M5653" s="194" t="s">
        <v>1173</v>
      </c>
      <c r="N5653" s="2" t="s">
        <v>506</v>
      </c>
      <c r="O5653" s="195" t="s">
        <v>301</v>
      </c>
    </row>
    <row r="5654" spans="1:15">
      <c r="A5654" s="7">
        <v>2018</v>
      </c>
      <c r="B5654" s="7" t="s">
        <v>21</v>
      </c>
      <c r="C5654" s="8">
        <f t="shared" si="201"/>
        <v>43410</v>
      </c>
      <c r="D5654" s="7">
        <v>25</v>
      </c>
      <c r="E5654" s="7" t="str">
        <f t="shared" si="202"/>
        <v>S454341025</v>
      </c>
      <c r="F5654" s="3">
        <v>2020</v>
      </c>
      <c r="G5654" s="2">
        <v>30</v>
      </c>
      <c r="H5654" s="2" t="s">
        <v>9268</v>
      </c>
      <c r="I5654" s="2" t="s">
        <v>9269</v>
      </c>
      <c r="J5654" s="2" t="s">
        <v>639</v>
      </c>
      <c r="K5654" s="194" t="s">
        <v>17</v>
      </c>
      <c r="L5654" s="2">
        <v>36</v>
      </c>
      <c r="M5654" s="194" t="s">
        <v>704</v>
      </c>
      <c r="N5654" s="2" t="s">
        <v>625</v>
      </c>
      <c r="O5654" s="195" t="s">
        <v>1501</v>
      </c>
    </row>
    <row r="5655" spans="1:15">
      <c r="A5655" s="7">
        <v>2018</v>
      </c>
      <c r="B5655" s="7" t="s">
        <v>21</v>
      </c>
      <c r="C5655" s="8">
        <f t="shared" si="201"/>
        <v>43410</v>
      </c>
      <c r="D5655" s="7">
        <v>26</v>
      </c>
      <c r="E5655" s="7" t="str">
        <f t="shared" si="202"/>
        <v>S454341026</v>
      </c>
      <c r="F5655" s="3">
        <v>2021</v>
      </c>
      <c r="G5655" s="2">
        <v>30</v>
      </c>
      <c r="H5655" s="2" t="s">
        <v>9270</v>
      </c>
      <c r="I5655" s="2" t="s">
        <v>8433</v>
      </c>
      <c r="J5655" s="2" t="s">
        <v>1963</v>
      </c>
      <c r="K5655" s="194" t="s">
        <v>17</v>
      </c>
      <c r="L5655" s="2">
        <v>36</v>
      </c>
      <c r="M5655" s="194" t="s">
        <v>1139</v>
      </c>
      <c r="N5655" s="2" t="s">
        <v>266</v>
      </c>
      <c r="O5655" s="195" t="s">
        <v>787</v>
      </c>
    </row>
    <row r="5656" spans="1:15">
      <c r="A5656" s="7">
        <v>2018</v>
      </c>
      <c r="B5656" s="7" t="s">
        <v>21</v>
      </c>
      <c r="C5656" s="8">
        <f t="shared" si="201"/>
        <v>43410</v>
      </c>
      <c r="D5656" s="7">
        <v>27</v>
      </c>
      <c r="E5656" s="7" t="str">
        <f t="shared" si="202"/>
        <v>S454341027</v>
      </c>
      <c r="F5656" s="3">
        <v>2022</v>
      </c>
      <c r="G5656" s="2">
        <v>30</v>
      </c>
      <c r="H5656" s="2" t="s">
        <v>3188</v>
      </c>
      <c r="I5656" s="2" t="s">
        <v>9271</v>
      </c>
      <c r="J5656" s="2" t="s">
        <v>2089</v>
      </c>
      <c r="K5656" s="194" t="s">
        <v>17</v>
      </c>
      <c r="L5656" s="2">
        <v>35</v>
      </c>
      <c r="M5656" s="194">
        <v>25</v>
      </c>
      <c r="N5656" s="2" t="s">
        <v>1795</v>
      </c>
      <c r="O5656" s="195" t="s">
        <v>596</v>
      </c>
    </row>
    <row r="5657" spans="1:15" ht="15.75" thickBot="1">
      <c r="A5657" s="7">
        <v>2018</v>
      </c>
      <c r="B5657" s="7" t="s">
        <v>21</v>
      </c>
      <c r="C5657" s="8">
        <f t="shared" si="201"/>
        <v>43410</v>
      </c>
      <c r="D5657" s="7">
        <v>28</v>
      </c>
      <c r="E5657" s="7" t="str">
        <f t="shared" si="202"/>
        <v>S454341028</v>
      </c>
      <c r="F5657" s="5">
        <v>2023</v>
      </c>
      <c r="G5657" s="6">
        <v>30</v>
      </c>
      <c r="H5657" s="6" t="s">
        <v>9272</v>
      </c>
      <c r="I5657" s="6" t="s">
        <v>9273</v>
      </c>
      <c r="J5657" s="6" t="s">
        <v>1645</v>
      </c>
      <c r="K5657" s="196" t="s">
        <v>17</v>
      </c>
      <c r="L5657" s="6">
        <v>31</v>
      </c>
      <c r="M5657" s="196" t="s">
        <v>1153</v>
      </c>
      <c r="N5657" s="6" t="s">
        <v>596</v>
      </c>
      <c r="O5657" s="197" t="s">
        <v>596</v>
      </c>
    </row>
    <row r="5658" spans="1:15" ht="16.5" thickTop="1" thickBot="1">
      <c r="A5658" s="7">
        <v>2018</v>
      </c>
      <c r="B5658" s="7" t="s">
        <v>20</v>
      </c>
      <c r="C5658" s="8">
        <f>7+C5657</f>
        <v>43417</v>
      </c>
      <c r="D5658" s="7">
        <v>1</v>
      </c>
      <c r="E5658" s="7" t="str">
        <f t="shared" si="202"/>
        <v>S46434171</v>
      </c>
      <c r="F5658" s="1" t="s">
        <v>0</v>
      </c>
    </row>
    <row r="5659" spans="1:15" ht="16.5" thickTop="1" thickBot="1">
      <c r="A5659" s="7">
        <v>2018</v>
      </c>
      <c r="B5659" s="7" t="s">
        <v>20</v>
      </c>
      <c r="C5659" s="8">
        <f>+C5658</f>
        <v>43417</v>
      </c>
      <c r="D5659" s="7">
        <v>2</v>
      </c>
      <c r="E5659" s="7" t="str">
        <f t="shared" si="202"/>
        <v>S46434172</v>
      </c>
      <c r="F5659" s="338" t="s">
        <v>1</v>
      </c>
      <c r="G5659" s="341" t="s">
        <v>2</v>
      </c>
      <c r="H5659" s="342"/>
      <c r="I5659" s="342"/>
      <c r="J5659" s="343"/>
      <c r="K5659" s="344" t="s">
        <v>3</v>
      </c>
      <c r="L5659" s="343"/>
      <c r="M5659" s="344" t="s">
        <v>144</v>
      </c>
      <c r="N5659" s="342"/>
      <c r="O5659" s="342"/>
    </row>
    <row r="5660" spans="1:15" ht="18" customHeight="1" thickBot="1">
      <c r="A5660" s="7">
        <v>2018</v>
      </c>
      <c r="B5660" s="7" t="s">
        <v>20</v>
      </c>
      <c r="C5660" s="8">
        <f t="shared" ref="C5660:C5685" si="203">+C5659</f>
        <v>43417</v>
      </c>
      <c r="D5660" s="7">
        <v>3</v>
      </c>
      <c r="E5660" s="7" t="str">
        <f t="shared" si="202"/>
        <v>S46434173</v>
      </c>
      <c r="F5660" s="339"/>
      <c r="G5660" s="345" t="s">
        <v>5</v>
      </c>
      <c r="H5660" s="347" t="s">
        <v>145</v>
      </c>
      <c r="I5660" s="348"/>
      <c r="J5660" s="349"/>
      <c r="K5660" s="350" t="s">
        <v>6</v>
      </c>
      <c r="L5660" s="352" t="s">
        <v>7</v>
      </c>
      <c r="M5660" s="350" t="s">
        <v>8</v>
      </c>
      <c r="N5660" s="354" t="s">
        <v>146</v>
      </c>
      <c r="O5660" s="356" t="s">
        <v>147</v>
      </c>
    </row>
    <row r="5661" spans="1:15" ht="15.75" thickBot="1">
      <c r="A5661" s="7">
        <v>2018</v>
      </c>
      <c r="B5661" s="7" t="s">
        <v>20</v>
      </c>
      <c r="C5661" s="8">
        <f t="shared" si="203"/>
        <v>43417</v>
      </c>
      <c r="D5661" s="7">
        <v>4</v>
      </c>
      <c r="E5661" s="7" t="str">
        <f t="shared" si="202"/>
        <v>S46434174</v>
      </c>
      <c r="F5661" s="340"/>
      <c r="G5661" s="346"/>
      <c r="H5661" s="191" t="s">
        <v>9</v>
      </c>
      <c r="I5661" s="192" t="s">
        <v>18</v>
      </c>
      <c r="J5661" s="193" t="s">
        <v>11</v>
      </c>
      <c r="K5661" s="351"/>
      <c r="L5661" s="353"/>
      <c r="M5661" s="351"/>
      <c r="N5661" s="355"/>
      <c r="O5661" s="357"/>
    </row>
    <row r="5662" spans="1:15">
      <c r="A5662" s="7">
        <v>2018</v>
      </c>
      <c r="B5662" s="7" t="s">
        <v>20</v>
      </c>
      <c r="C5662" s="8">
        <f t="shared" si="203"/>
        <v>43417</v>
      </c>
      <c r="D5662" s="7">
        <v>5</v>
      </c>
      <c r="E5662" s="7" t="str">
        <f t="shared" si="202"/>
        <v>S46434175</v>
      </c>
      <c r="F5662" s="3" t="s">
        <v>12</v>
      </c>
      <c r="G5662" s="2">
        <v>-5</v>
      </c>
      <c r="H5662" s="2" t="s">
        <v>9274</v>
      </c>
      <c r="I5662" s="2" t="s">
        <v>9275</v>
      </c>
      <c r="J5662" s="2" t="s">
        <v>4106</v>
      </c>
      <c r="K5662" s="194" t="s">
        <v>17</v>
      </c>
      <c r="L5662" s="2">
        <v>52</v>
      </c>
      <c r="M5662" s="194" t="s">
        <v>691</v>
      </c>
      <c r="N5662" s="2" t="s">
        <v>792</v>
      </c>
      <c r="O5662" s="195" t="s">
        <v>2513</v>
      </c>
    </row>
    <row r="5663" spans="1:15">
      <c r="A5663" s="7">
        <v>2018</v>
      </c>
      <c r="B5663" s="7" t="s">
        <v>20</v>
      </c>
      <c r="C5663" s="8">
        <f t="shared" si="203"/>
        <v>43417</v>
      </c>
      <c r="D5663" s="7">
        <v>6</v>
      </c>
      <c r="E5663" s="7" t="str">
        <f t="shared" si="202"/>
        <v>S46434176</v>
      </c>
      <c r="F5663" s="4">
        <v>43405</v>
      </c>
      <c r="G5663" s="2">
        <v>116</v>
      </c>
      <c r="H5663" s="2" t="s">
        <v>9276</v>
      </c>
      <c r="I5663" s="2" t="s">
        <v>9277</v>
      </c>
      <c r="J5663" s="2" t="s">
        <v>1503</v>
      </c>
      <c r="K5663" s="194" t="s">
        <v>17</v>
      </c>
      <c r="L5663" s="2">
        <v>55</v>
      </c>
      <c r="M5663" s="194" t="s">
        <v>2481</v>
      </c>
      <c r="N5663" s="2">
        <v>0</v>
      </c>
      <c r="O5663" s="195" t="s">
        <v>691</v>
      </c>
    </row>
    <row r="5664" spans="1:15">
      <c r="A5664" s="7">
        <v>2018</v>
      </c>
      <c r="B5664" s="7" t="s">
        <v>20</v>
      </c>
      <c r="C5664" s="8">
        <f t="shared" si="203"/>
        <v>43417</v>
      </c>
      <c r="D5664" s="7">
        <v>7</v>
      </c>
      <c r="E5664" s="7" t="str">
        <f t="shared" si="202"/>
        <v>S46434177</v>
      </c>
      <c r="F5664" s="4">
        <v>43435</v>
      </c>
      <c r="G5664" s="2">
        <v>85</v>
      </c>
      <c r="H5664" s="2" t="s">
        <v>9278</v>
      </c>
      <c r="I5664" s="2" t="s">
        <v>9279</v>
      </c>
      <c r="J5664" s="2" t="s">
        <v>3176</v>
      </c>
      <c r="K5664" s="194" t="s">
        <v>17</v>
      </c>
      <c r="L5664" s="2">
        <v>62</v>
      </c>
      <c r="M5664" s="194">
        <v>100</v>
      </c>
      <c r="N5664" s="2">
        <v>0</v>
      </c>
      <c r="O5664" s="195">
        <v>0</v>
      </c>
    </row>
    <row r="5665" spans="1:15">
      <c r="A5665" s="7">
        <v>2018</v>
      </c>
      <c r="B5665" s="7" t="s">
        <v>20</v>
      </c>
      <c r="C5665" s="8">
        <f t="shared" si="203"/>
        <v>43417</v>
      </c>
      <c r="D5665" s="7">
        <v>8</v>
      </c>
      <c r="E5665" s="7" t="str">
        <f t="shared" si="202"/>
        <v>S46434178</v>
      </c>
      <c r="F5665" s="4">
        <v>43466</v>
      </c>
      <c r="G5665" s="2">
        <v>99</v>
      </c>
      <c r="H5665" s="2" t="s">
        <v>9280</v>
      </c>
      <c r="I5665" s="2" t="s">
        <v>9281</v>
      </c>
      <c r="J5665" s="2" t="s">
        <v>782</v>
      </c>
      <c r="K5665" s="194" t="s">
        <v>17</v>
      </c>
      <c r="L5665" s="2">
        <v>65</v>
      </c>
      <c r="M5665" s="194">
        <v>100</v>
      </c>
      <c r="N5665" s="2">
        <v>0</v>
      </c>
      <c r="O5665" s="195">
        <v>0</v>
      </c>
    </row>
    <row r="5666" spans="1:15">
      <c r="A5666" s="7">
        <v>2018</v>
      </c>
      <c r="B5666" s="7" t="s">
        <v>20</v>
      </c>
      <c r="C5666" s="8">
        <f t="shared" si="203"/>
        <v>43417</v>
      </c>
      <c r="D5666" s="7">
        <v>9</v>
      </c>
      <c r="E5666" s="7" t="str">
        <f t="shared" si="202"/>
        <v>S46434179</v>
      </c>
      <c r="F5666" s="4">
        <v>43497</v>
      </c>
      <c r="G5666" s="2">
        <v>118</v>
      </c>
      <c r="H5666" s="2" t="s">
        <v>9282</v>
      </c>
      <c r="I5666" s="2" t="s">
        <v>278</v>
      </c>
      <c r="J5666" s="2" t="s">
        <v>1761</v>
      </c>
      <c r="K5666" s="194" t="s">
        <v>17</v>
      </c>
      <c r="L5666" s="2">
        <v>60</v>
      </c>
      <c r="M5666" s="194" t="s">
        <v>5821</v>
      </c>
      <c r="N5666" s="2">
        <v>0</v>
      </c>
      <c r="O5666" s="195" t="s">
        <v>670</v>
      </c>
    </row>
    <row r="5667" spans="1:15">
      <c r="A5667" s="7">
        <v>2018</v>
      </c>
      <c r="B5667" s="7" t="s">
        <v>20</v>
      </c>
      <c r="C5667" s="8">
        <f t="shared" si="203"/>
        <v>43417</v>
      </c>
      <c r="D5667" s="7">
        <v>10</v>
      </c>
      <c r="E5667" s="7" t="str">
        <f t="shared" si="202"/>
        <v>S464341710</v>
      </c>
      <c r="F5667" s="3" t="s">
        <v>164</v>
      </c>
      <c r="G5667" s="2">
        <v>168</v>
      </c>
      <c r="H5667" s="2" t="s">
        <v>5189</v>
      </c>
      <c r="I5667" s="2" t="s">
        <v>3047</v>
      </c>
      <c r="J5667" s="2" t="s">
        <v>7874</v>
      </c>
      <c r="K5667" s="194" t="s">
        <v>17</v>
      </c>
      <c r="L5667" s="2">
        <v>49</v>
      </c>
      <c r="M5667" s="194" t="s">
        <v>5100</v>
      </c>
      <c r="N5667" s="2" t="s">
        <v>1744</v>
      </c>
      <c r="O5667" s="195" t="s">
        <v>1744</v>
      </c>
    </row>
    <row r="5668" spans="1:15">
      <c r="A5668" s="7">
        <v>2018</v>
      </c>
      <c r="B5668" s="7" t="s">
        <v>20</v>
      </c>
      <c r="C5668" s="8">
        <f t="shared" si="203"/>
        <v>43417</v>
      </c>
      <c r="D5668" s="7">
        <v>11</v>
      </c>
      <c r="E5668" s="7" t="str">
        <f t="shared" si="202"/>
        <v>S464341711</v>
      </c>
      <c r="F5668" s="3">
        <v>2020</v>
      </c>
      <c r="G5668" s="2">
        <v>170</v>
      </c>
      <c r="H5668" s="2" t="s">
        <v>375</v>
      </c>
      <c r="I5668" s="2" t="s">
        <v>9283</v>
      </c>
      <c r="J5668" s="2" t="s">
        <v>1628</v>
      </c>
      <c r="K5668" s="194" t="s">
        <v>17</v>
      </c>
      <c r="L5668" s="2">
        <v>38</v>
      </c>
      <c r="M5668" s="194" t="s">
        <v>427</v>
      </c>
      <c r="N5668" s="2" t="s">
        <v>1739</v>
      </c>
      <c r="O5668" s="195" t="s">
        <v>466</v>
      </c>
    </row>
    <row r="5669" spans="1:15">
      <c r="A5669" s="7">
        <v>2018</v>
      </c>
      <c r="B5669" s="7" t="s">
        <v>20</v>
      </c>
      <c r="C5669" s="8">
        <f t="shared" si="203"/>
        <v>43417</v>
      </c>
      <c r="D5669" s="7">
        <v>12</v>
      </c>
      <c r="E5669" s="7" t="str">
        <f t="shared" si="202"/>
        <v>S464341712</v>
      </c>
      <c r="F5669" s="3">
        <v>2021</v>
      </c>
      <c r="G5669" s="2">
        <v>155</v>
      </c>
      <c r="H5669" s="2" t="s">
        <v>360</v>
      </c>
      <c r="I5669" s="2" t="s">
        <v>9284</v>
      </c>
      <c r="J5669" s="2" t="s">
        <v>378</v>
      </c>
      <c r="K5669" s="194" t="s">
        <v>17</v>
      </c>
      <c r="L5669" s="2">
        <v>33</v>
      </c>
      <c r="M5669" s="194" t="s">
        <v>5513</v>
      </c>
      <c r="N5669" s="2" t="s">
        <v>4960</v>
      </c>
      <c r="O5669" s="195">
        <v>0</v>
      </c>
    </row>
    <row r="5670" spans="1:15">
      <c r="A5670" s="7">
        <v>2018</v>
      </c>
      <c r="B5670" s="7" t="s">
        <v>20</v>
      </c>
      <c r="C5670" s="8">
        <f t="shared" si="203"/>
        <v>43417</v>
      </c>
      <c r="D5670" s="7">
        <v>13</v>
      </c>
      <c r="E5670" s="7" t="str">
        <f t="shared" si="202"/>
        <v>S464341713</v>
      </c>
      <c r="F5670" s="3">
        <v>2022</v>
      </c>
      <c r="G5670" s="2">
        <v>150</v>
      </c>
      <c r="H5670" s="2" t="s">
        <v>9285</v>
      </c>
      <c r="I5670" s="2" t="s">
        <v>9286</v>
      </c>
      <c r="J5670" s="2" t="s">
        <v>322</v>
      </c>
      <c r="K5670" s="194" t="s">
        <v>17</v>
      </c>
      <c r="L5670" s="2">
        <v>25</v>
      </c>
      <c r="M5670" s="194" t="s">
        <v>4912</v>
      </c>
      <c r="N5670" s="2" t="s">
        <v>3202</v>
      </c>
      <c r="O5670" s="195" t="s">
        <v>1628</v>
      </c>
    </row>
    <row r="5671" spans="1:15" ht="15.75" thickBot="1">
      <c r="A5671" s="7">
        <v>2018</v>
      </c>
      <c r="B5671" s="7" t="s">
        <v>20</v>
      </c>
      <c r="C5671" s="8">
        <f t="shared" si="203"/>
        <v>43417</v>
      </c>
      <c r="D5671" s="7">
        <v>14</v>
      </c>
      <c r="E5671" s="7" t="str">
        <f t="shared" si="202"/>
        <v>S464341714</v>
      </c>
      <c r="F5671" s="5">
        <v>2023</v>
      </c>
      <c r="G5671" s="6">
        <v>145</v>
      </c>
      <c r="H5671" s="6" t="s">
        <v>9287</v>
      </c>
      <c r="I5671" s="6" t="s">
        <v>5121</v>
      </c>
      <c r="J5671" s="6" t="s">
        <v>917</v>
      </c>
      <c r="K5671" s="196" t="s">
        <v>17</v>
      </c>
      <c r="L5671" s="6">
        <v>21</v>
      </c>
      <c r="M5671" s="196" t="s">
        <v>301</v>
      </c>
      <c r="N5671" s="6" t="s">
        <v>5594</v>
      </c>
      <c r="O5671" s="197">
        <v>10</v>
      </c>
    </row>
    <row r="5672" spans="1:15" ht="16.5" thickTop="1" thickBot="1">
      <c r="A5672" s="7">
        <v>2018</v>
      </c>
      <c r="B5672" s="7" t="s">
        <v>20</v>
      </c>
      <c r="C5672" s="8">
        <f t="shared" si="203"/>
        <v>43417</v>
      </c>
      <c r="D5672" s="7">
        <v>15</v>
      </c>
      <c r="E5672" s="7" t="str">
        <f t="shared" si="202"/>
        <v>S464341715</v>
      </c>
      <c r="F5672" s="1" t="s">
        <v>15</v>
      </c>
    </row>
    <row r="5673" spans="1:15" ht="16.5" thickTop="1" thickBot="1">
      <c r="A5673" s="7">
        <v>2018</v>
      </c>
      <c r="B5673" s="7" t="s">
        <v>20</v>
      </c>
      <c r="C5673" s="8">
        <f t="shared" si="203"/>
        <v>43417</v>
      </c>
      <c r="D5673" s="7">
        <v>16</v>
      </c>
      <c r="E5673" s="7" t="str">
        <f t="shared" si="202"/>
        <v>S464341716</v>
      </c>
      <c r="F5673" s="338" t="s">
        <v>1</v>
      </c>
      <c r="G5673" s="341" t="s">
        <v>2</v>
      </c>
      <c r="H5673" s="342"/>
      <c r="I5673" s="342"/>
      <c r="J5673" s="343"/>
      <c r="K5673" s="344" t="s">
        <v>3</v>
      </c>
      <c r="L5673" s="343"/>
      <c r="M5673" s="344" t="s">
        <v>144</v>
      </c>
      <c r="N5673" s="342"/>
      <c r="O5673" s="342"/>
    </row>
    <row r="5674" spans="1:15" ht="18" customHeight="1" thickBot="1">
      <c r="A5674" s="7">
        <v>2018</v>
      </c>
      <c r="B5674" s="7" t="s">
        <v>20</v>
      </c>
      <c r="C5674" s="8">
        <f t="shared" si="203"/>
        <v>43417</v>
      </c>
      <c r="D5674" s="7">
        <v>17</v>
      </c>
      <c r="E5674" s="7" t="str">
        <f>B5674&amp;C5674&amp;D5674</f>
        <v>S464341717</v>
      </c>
      <c r="F5674" s="339"/>
      <c r="G5674" s="345" t="s">
        <v>5</v>
      </c>
      <c r="H5674" s="347" t="s">
        <v>145</v>
      </c>
      <c r="I5674" s="348"/>
      <c r="J5674" s="349"/>
      <c r="K5674" s="350" t="s">
        <v>6</v>
      </c>
      <c r="L5674" s="352" t="s">
        <v>7</v>
      </c>
      <c r="M5674" s="350" t="s">
        <v>8</v>
      </c>
      <c r="N5674" s="354" t="s">
        <v>146</v>
      </c>
      <c r="O5674" s="356" t="s">
        <v>147</v>
      </c>
    </row>
    <row r="5675" spans="1:15" ht="15.75" thickBot="1">
      <c r="A5675" s="7">
        <v>2018</v>
      </c>
      <c r="B5675" s="7" t="s">
        <v>20</v>
      </c>
      <c r="C5675" s="8">
        <f t="shared" si="203"/>
        <v>43417</v>
      </c>
      <c r="D5675" s="7">
        <v>18</v>
      </c>
      <c r="E5675" s="7" t="str">
        <f t="shared" ref="E5675:E5687" si="204">B5675&amp;C5675&amp;D5675</f>
        <v>S464341718</v>
      </c>
      <c r="F5675" s="340"/>
      <c r="G5675" s="346"/>
      <c r="H5675" s="191" t="s">
        <v>9</v>
      </c>
      <c r="I5675" s="192" t="s">
        <v>18</v>
      </c>
      <c r="J5675" s="193" t="s">
        <v>11</v>
      </c>
      <c r="K5675" s="351"/>
      <c r="L5675" s="353"/>
      <c r="M5675" s="351"/>
      <c r="N5675" s="355"/>
      <c r="O5675" s="357"/>
    </row>
    <row r="5676" spans="1:15">
      <c r="A5676" s="7">
        <v>2018</v>
      </c>
      <c r="B5676" s="7" t="s">
        <v>20</v>
      </c>
      <c r="C5676" s="8">
        <f t="shared" si="203"/>
        <v>43417</v>
      </c>
      <c r="D5676" s="7">
        <v>19</v>
      </c>
      <c r="E5676" s="7" t="str">
        <f t="shared" si="204"/>
        <v>S464341719</v>
      </c>
      <c r="F5676" s="3" t="s">
        <v>16</v>
      </c>
      <c r="G5676" s="2">
        <v>30</v>
      </c>
      <c r="H5676" s="2" t="s">
        <v>569</v>
      </c>
      <c r="I5676" s="2" t="s">
        <v>9288</v>
      </c>
      <c r="J5676" s="2" t="s">
        <v>3533</v>
      </c>
      <c r="K5676" s="194" t="s">
        <v>17</v>
      </c>
      <c r="L5676" s="2">
        <v>51</v>
      </c>
      <c r="M5676" s="194" t="s">
        <v>1181</v>
      </c>
      <c r="N5676" s="2" t="s">
        <v>1501</v>
      </c>
      <c r="O5676" s="195" t="s">
        <v>587</v>
      </c>
    </row>
    <row r="5677" spans="1:15">
      <c r="A5677" s="7">
        <v>2018</v>
      </c>
      <c r="B5677" s="7" t="s">
        <v>20</v>
      </c>
      <c r="C5677" s="8">
        <f t="shared" si="203"/>
        <v>43417</v>
      </c>
      <c r="D5677" s="7">
        <v>20</v>
      </c>
      <c r="E5677" s="7" t="str">
        <f t="shared" si="204"/>
        <v>S464341720</v>
      </c>
      <c r="F5677" s="4">
        <v>43405</v>
      </c>
      <c r="G5677" s="2">
        <v>146</v>
      </c>
      <c r="H5677" s="2" t="s">
        <v>9289</v>
      </c>
      <c r="I5677" s="2" t="s">
        <v>9290</v>
      </c>
      <c r="J5677" s="2" t="s">
        <v>2294</v>
      </c>
      <c r="K5677" s="194" t="s">
        <v>17</v>
      </c>
      <c r="L5677" s="2">
        <v>54</v>
      </c>
      <c r="M5677" s="194" t="s">
        <v>332</v>
      </c>
      <c r="N5677" s="2" t="s">
        <v>800</v>
      </c>
      <c r="O5677" s="195" t="s">
        <v>800</v>
      </c>
    </row>
    <row r="5678" spans="1:15">
      <c r="A5678" s="7">
        <v>2018</v>
      </c>
      <c r="B5678" s="7" t="s">
        <v>20</v>
      </c>
      <c r="C5678" s="8">
        <f t="shared" si="203"/>
        <v>43417</v>
      </c>
      <c r="D5678" s="7">
        <v>21</v>
      </c>
      <c r="E5678" s="7" t="str">
        <f t="shared" si="204"/>
        <v>S464341721</v>
      </c>
      <c r="F5678" s="4">
        <v>43435</v>
      </c>
      <c r="G5678" s="2">
        <v>120</v>
      </c>
      <c r="H5678" s="2" t="s">
        <v>9291</v>
      </c>
      <c r="I5678" s="2" t="s">
        <v>9292</v>
      </c>
      <c r="J5678" s="2">
        <v>5</v>
      </c>
      <c r="K5678" s="194" t="s">
        <v>17</v>
      </c>
      <c r="L5678" s="2">
        <v>54</v>
      </c>
      <c r="M5678" s="194" t="s">
        <v>5480</v>
      </c>
      <c r="N5678" s="2" t="s">
        <v>518</v>
      </c>
      <c r="O5678" s="195" t="s">
        <v>518</v>
      </c>
    </row>
    <row r="5679" spans="1:15">
      <c r="A5679" s="7">
        <v>2018</v>
      </c>
      <c r="B5679" s="7" t="s">
        <v>20</v>
      </c>
      <c r="C5679" s="8">
        <f t="shared" si="203"/>
        <v>43417</v>
      </c>
      <c r="D5679" s="7">
        <v>22</v>
      </c>
      <c r="E5679" s="7" t="str">
        <f t="shared" si="204"/>
        <v>S464341722</v>
      </c>
      <c r="F5679" s="4">
        <v>43466</v>
      </c>
      <c r="G5679" s="2">
        <v>149</v>
      </c>
      <c r="H5679" s="2" t="s">
        <v>9293</v>
      </c>
      <c r="I5679" s="2" t="s">
        <v>9294</v>
      </c>
      <c r="J5679" s="2" t="s">
        <v>1013</v>
      </c>
      <c r="K5679" s="194" t="s">
        <v>17</v>
      </c>
      <c r="L5679" s="2">
        <v>50</v>
      </c>
      <c r="M5679" s="194" t="s">
        <v>2560</v>
      </c>
      <c r="N5679" s="2">
        <v>0</v>
      </c>
      <c r="O5679" s="195" t="s">
        <v>984</v>
      </c>
    </row>
    <row r="5680" spans="1:15">
      <c r="A5680" s="7">
        <v>2018</v>
      </c>
      <c r="B5680" s="7" t="s">
        <v>20</v>
      </c>
      <c r="C5680" s="8">
        <f t="shared" si="203"/>
        <v>43417</v>
      </c>
      <c r="D5680" s="7">
        <v>23</v>
      </c>
      <c r="E5680" s="7" t="str">
        <f t="shared" si="204"/>
        <v>S464341723</v>
      </c>
      <c r="F5680" s="4">
        <v>43497</v>
      </c>
      <c r="G5680" s="2">
        <v>168</v>
      </c>
      <c r="H5680" s="2" t="s">
        <v>5194</v>
      </c>
      <c r="I5680" s="2" t="s">
        <v>1753</v>
      </c>
      <c r="J5680" s="2" t="s">
        <v>6322</v>
      </c>
      <c r="K5680" s="194" t="s">
        <v>17</v>
      </c>
      <c r="L5680" s="2">
        <v>46</v>
      </c>
      <c r="M5680" s="194" t="s">
        <v>2871</v>
      </c>
      <c r="N5680" s="2">
        <v>0</v>
      </c>
      <c r="O5680" s="195" t="s">
        <v>2055</v>
      </c>
    </row>
    <row r="5681" spans="1:15">
      <c r="A5681" s="7">
        <v>2018</v>
      </c>
      <c r="B5681" s="7" t="s">
        <v>20</v>
      </c>
      <c r="C5681" s="8">
        <f t="shared" si="203"/>
        <v>43417</v>
      </c>
      <c r="D5681" s="7">
        <v>24</v>
      </c>
      <c r="E5681" s="7" t="str">
        <f t="shared" si="204"/>
        <v>S464341724</v>
      </c>
      <c r="F5681" s="3" t="s">
        <v>164</v>
      </c>
      <c r="G5681" s="2">
        <v>218</v>
      </c>
      <c r="H5681" s="2" t="s">
        <v>9295</v>
      </c>
      <c r="I5681" s="2" t="s">
        <v>9296</v>
      </c>
      <c r="J5681" s="2" t="s">
        <v>9297</v>
      </c>
      <c r="K5681" s="194" t="s">
        <v>17</v>
      </c>
      <c r="L5681" s="2">
        <v>41</v>
      </c>
      <c r="M5681" s="194" t="s">
        <v>555</v>
      </c>
      <c r="N5681" s="2" t="s">
        <v>257</v>
      </c>
      <c r="O5681" s="195" t="s">
        <v>410</v>
      </c>
    </row>
    <row r="5682" spans="1:15">
      <c r="A5682" s="7">
        <v>2018</v>
      </c>
      <c r="B5682" s="7" t="s">
        <v>20</v>
      </c>
      <c r="C5682" s="8">
        <f t="shared" si="203"/>
        <v>43417</v>
      </c>
      <c r="D5682" s="7">
        <v>25</v>
      </c>
      <c r="E5682" s="7" t="str">
        <f t="shared" si="204"/>
        <v>S464341725</v>
      </c>
      <c r="F5682" s="3">
        <v>2020</v>
      </c>
      <c r="G5682" s="2">
        <v>225</v>
      </c>
      <c r="H5682" s="2" t="s">
        <v>9298</v>
      </c>
      <c r="I5682" s="2" t="s">
        <v>6664</v>
      </c>
      <c r="J5682" s="2" t="s">
        <v>7886</v>
      </c>
      <c r="K5682" s="194" t="s">
        <v>17</v>
      </c>
      <c r="L5682" s="2">
        <v>35</v>
      </c>
      <c r="M5682" s="194">
        <v>65</v>
      </c>
      <c r="N5682" s="2">
        <v>15</v>
      </c>
      <c r="O5682" s="195">
        <v>20</v>
      </c>
    </row>
    <row r="5683" spans="1:15">
      <c r="A5683" s="7">
        <v>2018</v>
      </c>
      <c r="B5683" s="7" t="s">
        <v>20</v>
      </c>
      <c r="C5683" s="8">
        <f t="shared" si="203"/>
        <v>43417</v>
      </c>
      <c r="D5683" s="7">
        <v>26</v>
      </c>
      <c r="E5683" s="7" t="str">
        <f t="shared" si="204"/>
        <v>S464341726</v>
      </c>
      <c r="F5683" s="3">
        <v>2021</v>
      </c>
      <c r="G5683" s="2">
        <v>205</v>
      </c>
      <c r="H5683" s="2" t="s">
        <v>2051</v>
      </c>
      <c r="I5683" s="2" t="s">
        <v>6708</v>
      </c>
      <c r="J5683" s="2" t="s">
        <v>2099</v>
      </c>
      <c r="K5683" s="194" t="s">
        <v>17</v>
      </c>
      <c r="L5683" s="2">
        <v>33</v>
      </c>
      <c r="M5683" s="194">
        <v>50</v>
      </c>
      <c r="N5683" s="2" t="s">
        <v>601</v>
      </c>
      <c r="O5683" s="195" t="s">
        <v>303</v>
      </c>
    </row>
    <row r="5684" spans="1:15">
      <c r="A5684" s="7">
        <v>2018</v>
      </c>
      <c r="B5684" s="7" t="s">
        <v>20</v>
      </c>
      <c r="C5684" s="8">
        <f t="shared" si="203"/>
        <v>43417</v>
      </c>
      <c r="D5684" s="7">
        <v>27</v>
      </c>
      <c r="E5684" s="7" t="str">
        <f t="shared" si="204"/>
        <v>S464341727</v>
      </c>
      <c r="F5684" s="3">
        <v>2022</v>
      </c>
      <c r="G5684" s="2">
        <v>195</v>
      </c>
      <c r="H5684" s="2" t="s">
        <v>5565</v>
      </c>
      <c r="I5684" s="2" t="s">
        <v>9299</v>
      </c>
      <c r="J5684" s="2" t="s">
        <v>4958</v>
      </c>
      <c r="K5684" s="194" t="s">
        <v>17</v>
      </c>
      <c r="L5684" s="2">
        <v>28</v>
      </c>
      <c r="M5684" s="194" t="s">
        <v>1795</v>
      </c>
      <c r="N5684" s="2" t="s">
        <v>596</v>
      </c>
      <c r="O5684" s="195">
        <v>25</v>
      </c>
    </row>
    <row r="5685" spans="1:15" ht="15.75" thickBot="1">
      <c r="A5685" s="7">
        <v>2018</v>
      </c>
      <c r="B5685" s="7" t="s">
        <v>20</v>
      </c>
      <c r="C5685" s="8">
        <f t="shared" si="203"/>
        <v>43417</v>
      </c>
      <c r="D5685" s="7">
        <v>28</v>
      </c>
      <c r="E5685" s="7" t="str">
        <f t="shared" si="204"/>
        <v>S464341728</v>
      </c>
      <c r="F5685" s="5">
        <v>2023</v>
      </c>
      <c r="G5685" s="6">
        <v>175</v>
      </c>
      <c r="H5685" s="6" t="s">
        <v>1860</v>
      </c>
      <c r="I5685" s="6" t="s">
        <v>9300</v>
      </c>
      <c r="J5685" s="6" t="s">
        <v>1172</v>
      </c>
      <c r="K5685" s="196" t="s">
        <v>17</v>
      </c>
      <c r="L5685" s="6">
        <v>23</v>
      </c>
      <c r="M5685" s="196" t="s">
        <v>301</v>
      </c>
      <c r="N5685" s="6" t="s">
        <v>1153</v>
      </c>
      <c r="O5685" s="197">
        <v>25</v>
      </c>
    </row>
    <row r="5686" spans="1:15" ht="16.5" thickTop="1" thickBot="1">
      <c r="A5686" s="7">
        <v>2018</v>
      </c>
      <c r="B5686" s="7" t="s">
        <v>86</v>
      </c>
      <c r="C5686" s="8">
        <f>7+C5685</f>
        <v>43424</v>
      </c>
      <c r="D5686" s="7">
        <v>1</v>
      </c>
      <c r="E5686" s="7" t="str">
        <f t="shared" si="204"/>
        <v>S47434241</v>
      </c>
      <c r="F5686" s="1" t="s">
        <v>0</v>
      </c>
    </row>
    <row r="5687" spans="1:15" ht="16.5" thickTop="1" thickBot="1">
      <c r="A5687" s="7">
        <v>2018</v>
      </c>
      <c r="B5687" s="7" t="s">
        <v>86</v>
      </c>
      <c r="C5687" s="8">
        <f>+C5686</f>
        <v>43424</v>
      </c>
      <c r="D5687" s="7">
        <v>2</v>
      </c>
      <c r="E5687" s="7" t="str">
        <f t="shared" si="204"/>
        <v>S47434242</v>
      </c>
      <c r="F5687" s="338" t="s">
        <v>1</v>
      </c>
      <c r="G5687" s="341" t="s">
        <v>2</v>
      </c>
      <c r="H5687" s="342"/>
      <c r="I5687" s="342"/>
      <c r="J5687" s="343"/>
      <c r="K5687" s="344" t="s">
        <v>3</v>
      </c>
      <c r="L5687" s="343"/>
      <c r="M5687" s="344" t="s">
        <v>144</v>
      </c>
      <c r="N5687" s="342"/>
      <c r="O5687" s="342"/>
    </row>
    <row r="5688" spans="1:15" ht="18" customHeight="1" thickBot="1">
      <c r="A5688" s="7">
        <v>2018</v>
      </c>
      <c r="B5688" s="7" t="s">
        <v>86</v>
      </c>
      <c r="C5688" s="8">
        <f t="shared" ref="C5688:C5713" si="205">+C5687</f>
        <v>43424</v>
      </c>
      <c r="D5688" s="7">
        <v>3</v>
      </c>
      <c r="E5688" s="7" t="str">
        <f t="shared" ref="E5688:E5715" si="206">B5688&amp;C5688&amp;D5688</f>
        <v>S47434243</v>
      </c>
      <c r="F5688" s="339"/>
      <c r="G5688" s="345" t="s">
        <v>5</v>
      </c>
      <c r="H5688" s="347" t="s">
        <v>145</v>
      </c>
      <c r="I5688" s="348"/>
      <c r="J5688" s="349"/>
      <c r="K5688" s="350" t="s">
        <v>6</v>
      </c>
      <c r="L5688" s="352" t="s">
        <v>7</v>
      </c>
      <c r="M5688" s="350" t="s">
        <v>8</v>
      </c>
      <c r="N5688" s="354" t="s">
        <v>146</v>
      </c>
      <c r="O5688" s="356" t="s">
        <v>147</v>
      </c>
    </row>
    <row r="5689" spans="1:15" ht="15.75" thickBot="1">
      <c r="A5689" s="7">
        <v>2018</v>
      </c>
      <c r="B5689" s="7" t="s">
        <v>86</v>
      </c>
      <c r="C5689" s="8">
        <f t="shared" si="205"/>
        <v>43424</v>
      </c>
      <c r="D5689" s="7">
        <v>4</v>
      </c>
      <c r="E5689" s="7" t="str">
        <f t="shared" si="206"/>
        <v>S47434244</v>
      </c>
      <c r="F5689" s="340"/>
      <c r="G5689" s="346"/>
      <c r="H5689" s="191" t="s">
        <v>9</v>
      </c>
      <c r="I5689" s="192" t="s">
        <v>18</v>
      </c>
      <c r="J5689" s="193" t="s">
        <v>11</v>
      </c>
      <c r="K5689" s="351"/>
      <c r="L5689" s="353"/>
      <c r="M5689" s="351"/>
      <c r="N5689" s="355"/>
      <c r="O5689" s="357"/>
    </row>
    <row r="5690" spans="1:15">
      <c r="A5690" s="7">
        <v>2018</v>
      </c>
      <c r="B5690" s="7" t="s">
        <v>86</v>
      </c>
      <c r="C5690" s="8">
        <f t="shared" si="205"/>
        <v>43424</v>
      </c>
      <c r="D5690" s="7">
        <v>5</v>
      </c>
      <c r="E5690" s="7" t="str">
        <f t="shared" si="206"/>
        <v>S47434245</v>
      </c>
      <c r="F5690" s="3" t="s">
        <v>12</v>
      </c>
      <c r="G5690" s="2">
        <v>-5</v>
      </c>
      <c r="H5690" s="2" t="s">
        <v>9301</v>
      </c>
      <c r="I5690" s="2" t="s">
        <v>9302</v>
      </c>
      <c r="J5690" s="2" t="s">
        <v>9303</v>
      </c>
      <c r="K5690" s="194" t="s">
        <v>17</v>
      </c>
      <c r="L5690" s="2">
        <v>56</v>
      </c>
      <c r="M5690" s="194" t="s">
        <v>472</v>
      </c>
      <c r="N5690" s="2" t="s">
        <v>787</v>
      </c>
      <c r="O5690" s="195" t="s">
        <v>1917</v>
      </c>
    </row>
    <row r="5691" spans="1:15">
      <c r="A5691" s="7">
        <v>2018</v>
      </c>
      <c r="B5691" s="7" t="s">
        <v>86</v>
      </c>
      <c r="C5691" s="8">
        <f t="shared" si="205"/>
        <v>43424</v>
      </c>
      <c r="D5691" s="7">
        <v>6</v>
      </c>
      <c r="E5691" s="7" t="str">
        <f t="shared" si="206"/>
        <v>S47434246</v>
      </c>
      <c r="F5691" s="4">
        <v>43405</v>
      </c>
      <c r="G5691" s="2">
        <v>117</v>
      </c>
      <c r="H5691" s="2" t="s">
        <v>9304</v>
      </c>
      <c r="I5691" s="2" t="s">
        <v>9305</v>
      </c>
      <c r="J5691" s="2" t="s">
        <v>1268</v>
      </c>
      <c r="K5691" s="194" t="s">
        <v>17</v>
      </c>
      <c r="L5691" s="2">
        <v>59</v>
      </c>
      <c r="M5691" s="194" t="s">
        <v>692</v>
      </c>
      <c r="N5691" s="2" t="s">
        <v>444</v>
      </c>
      <c r="O5691" s="195" t="s">
        <v>692</v>
      </c>
    </row>
    <row r="5692" spans="1:15">
      <c r="A5692" s="7">
        <v>2018</v>
      </c>
      <c r="B5692" s="7" t="s">
        <v>86</v>
      </c>
      <c r="C5692" s="8">
        <f t="shared" si="205"/>
        <v>43424</v>
      </c>
      <c r="D5692" s="7">
        <v>7</v>
      </c>
      <c r="E5692" s="7" t="str">
        <f t="shared" si="206"/>
        <v>S47434247</v>
      </c>
      <c r="F5692" s="4">
        <v>43435</v>
      </c>
      <c r="G5692" s="2">
        <v>79</v>
      </c>
      <c r="H5692" s="2" t="s">
        <v>4795</v>
      </c>
      <c r="I5692" s="2" t="s">
        <v>9306</v>
      </c>
      <c r="J5692" s="2" t="s">
        <v>422</v>
      </c>
      <c r="K5692" s="194" t="s">
        <v>17</v>
      </c>
      <c r="L5692" s="2">
        <v>61</v>
      </c>
      <c r="M5692" s="194" t="s">
        <v>7018</v>
      </c>
      <c r="N5692" s="2" t="s">
        <v>472</v>
      </c>
      <c r="O5692" s="195">
        <v>0</v>
      </c>
    </row>
    <row r="5693" spans="1:15">
      <c r="A5693" s="7">
        <v>2018</v>
      </c>
      <c r="B5693" s="7" t="s">
        <v>86</v>
      </c>
      <c r="C5693" s="8">
        <f t="shared" si="205"/>
        <v>43424</v>
      </c>
      <c r="D5693" s="7">
        <v>8</v>
      </c>
      <c r="E5693" s="7" t="str">
        <f t="shared" si="206"/>
        <v>S47434248</v>
      </c>
      <c r="F5693" s="4">
        <v>43466</v>
      </c>
      <c r="G5693" s="2">
        <v>96</v>
      </c>
      <c r="H5693" s="2" t="s">
        <v>6872</v>
      </c>
      <c r="I5693" s="2" t="s">
        <v>9307</v>
      </c>
      <c r="J5693" s="2" t="s">
        <v>3698</v>
      </c>
      <c r="K5693" s="194" t="s">
        <v>17</v>
      </c>
      <c r="L5693" s="2">
        <v>60</v>
      </c>
      <c r="M5693" s="194" t="s">
        <v>2569</v>
      </c>
      <c r="N5693" s="2" t="s">
        <v>670</v>
      </c>
      <c r="O5693" s="195" t="s">
        <v>1023</v>
      </c>
    </row>
    <row r="5694" spans="1:15">
      <c r="A5694" s="7">
        <v>2018</v>
      </c>
      <c r="B5694" s="7" t="s">
        <v>86</v>
      </c>
      <c r="C5694" s="8">
        <f t="shared" si="205"/>
        <v>43424</v>
      </c>
      <c r="D5694" s="7">
        <v>9</v>
      </c>
      <c r="E5694" s="7" t="str">
        <f t="shared" si="206"/>
        <v>S47434249</v>
      </c>
      <c r="F5694" s="4">
        <v>43497</v>
      </c>
      <c r="G5694" s="2">
        <v>113</v>
      </c>
      <c r="H5694" s="2" t="s">
        <v>9308</v>
      </c>
      <c r="I5694" s="2" t="s">
        <v>9309</v>
      </c>
      <c r="J5694" s="2" t="s">
        <v>2052</v>
      </c>
      <c r="K5694" s="194" t="s">
        <v>17</v>
      </c>
      <c r="L5694" s="2">
        <v>58</v>
      </c>
      <c r="M5694" s="194" t="s">
        <v>7018</v>
      </c>
      <c r="N5694" s="2" t="s">
        <v>472</v>
      </c>
      <c r="O5694" s="195">
        <v>0</v>
      </c>
    </row>
    <row r="5695" spans="1:15">
      <c r="A5695" s="7">
        <v>2018</v>
      </c>
      <c r="B5695" s="7" t="s">
        <v>86</v>
      </c>
      <c r="C5695" s="8">
        <f t="shared" si="205"/>
        <v>43424</v>
      </c>
      <c r="D5695" s="7">
        <v>10</v>
      </c>
      <c r="E5695" s="7" t="str">
        <f t="shared" si="206"/>
        <v>S474342410</v>
      </c>
      <c r="F5695" s="3" t="s">
        <v>164</v>
      </c>
      <c r="G5695" s="2">
        <v>163</v>
      </c>
      <c r="H5695" s="2" t="s">
        <v>9310</v>
      </c>
      <c r="I5695" s="2" t="s">
        <v>3288</v>
      </c>
      <c r="J5695" s="2" t="s">
        <v>6800</v>
      </c>
      <c r="K5695" s="194" t="s">
        <v>17</v>
      </c>
      <c r="L5695" s="2">
        <v>49</v>
      </c>
      <c r="M5695" s="194" t="s">
        <v>1598</v>
      </c>
      <c r="N5695" s="2" t="s">
        <v>871</v>
      </c>
      <c r="O5695" s="195" t="s">
        <v>3110</v>
      </c>
    </row>
    <row r="5696" spans="1:15">
      <c r="A5696" s="7">
        <v>2018</v>
      </c>
      <c r="B5696" s="7" t="s">
        <v>86</v>
      </c>
      <c r="C5696" s="8">
        <f t="shared" si="205"/>
        <v>43424</v>
      </c>
      <c r="D5696" s="7">
        <v>11</v>
      </c>
      <c r="E5696" s="7" t="str">
        <f t="shared" si="206"/>
        <v>S474342411</v>
      </c>
      <c r="F5696" s="3">
        <v>2020</v>
      </c>
      <c r="G5696" s="2">
        <v>175</v>
      </c>
      <c r="H5696" s="2" t="s">
        <v>9311</v>
      </c>
      <c r="I5696" s="2" t="s">
        <v>9312</v>
      </c>
      <c r="J5696" s="2" t="s">
        <v>294</v>
      </c>
      <c r="K5696" s="194" t="s">
        <v>17</v>
      </c>
      <c r="L5696" s="2">
        <v>39</v>
      </c>
      <c r="M5696" s="194" t="s">
        <v>1868</v>
      </c>
      <c r="N5696" s="2" t="s">
        <v>697</v>
      </c>
      <c r="O5696" s="195" t="s">
        <v>1208</v>
      </c>
    </row>
    <row r="5697" spans="1:15">
      <c r="A5697" s="7">
        <v>2018</v>
      </c>
      <c r="B5697" s="7" t="s">
        <v>86</v>
      </c>
      <c r="C5697" s="8">
        <f t="shared" si="205"/>
        <v>43424</v>
      </c>
      <c r="D5697" s="7">
        <v>12</v>
      </c>
      <c r="E5697" s="7" t="str">
        <f t="shared" si="206"/>
        <v>S474342412</v>
      </c>
      <c r="F5697" s="3">
        <v>2021</v>
      </c>
      <c r="G5697" s="2">
        <v>170</v>
      </c>
      <c r="H5697" s="2" t="s">
        <v>7992</v>
      </c>
      <c r="I5697" s="2" t="s">
        <v>1290</v>
      </c>
      <c r="J5697" s="2" t="s">
        <v>1993</v>
      </c>
      <c r="K5697" s="194" t="s">
        <v>17</v>
      </c>
      <c r="L5697" s="2">
        <v>38</v>
      </c>
      <c r="M5697" s="194" t="s">
        <v>1367</v>
      </c>
      <c r="N5697" s="2" t="s">
        <v>1460</v>
      </c>
      <c r="O5697" s="195">
        <v>20</v>
      </c>
    </row>
    <row r="5698" spans="1:15">
      <c r="A5698" s="7">
        <v>2018</v>
      </c>
      <c r="B5698" s="7" t="s">
        <v>86</v>
      </c>
      <c r="C5698" s="8">
        <f t="shared" si="205"/>
        <v>43424</v>
      </c>
      <c r="D5698" s="7">
        <v>13</v>
      </c>
      <c r="E5698" s="7" t="str">
        <f t="shared" si="206"/>
        <v>S474342413</v>
      </c>
      <c r="F5698" s="3">
        <v>2022</v>
      </c>
      <c r="G5698" s="2">
        <v>165</v>
      </c>
      <c r="H5698" s="2" t="s">
        <v>9313</v>
      </c>
      <c r="I5698" s="2" t="s">
        <v>7034</v>
      </c>
      <c r="J5698" s="2" t="s">
        <v>1825</v>
      </c>
      <c r="K5698" s="194" t="s">
        <v>17</v>
      </c>
      <c r="L5698" s="2">
        <v>33</v>
      </c>
      <c r="M5698" s="194">
        <v>30</v>
      </c>
      <c r="N5698" s="2" t="s">
        <v>973</v>
      </c>
      <c r="O5698" s="195" t="s">
        <v>1460</v>
      </c>
    </row>
    <row r="5699" spans="1:15" ht="15.75" thickBot="1">
      <c r="A5699" s="7">
        <v>2018</v>
      </c>
      <c r="B5699" s="7" t="s">
        <v>86</v>
      </c>
      <c r="C5699" s="8">
        <f t="shared" si="205"/>
        <v>43424</v>
      </c>
      <c r="D5699" s="7">
        <v>14</v>
      </c>
      <c r="E5699" s="7" t="str">
        <f t="shared" si="206"/>
        <v>S474342414</v>
      </c>
      <c r="F5699" s="5">
        <v>2023</v>
      </c>
      <c r="G5699" s="6">
        <v>165</v>
      </c>
      <c r="H5699" s="6" t="s">
        <v>9314</v>
      </c>
      <c r="I5699" s="6" t="s">
        <v>7838</v>
      </c>
      <c r="J5699" s="6" t="s">
        <v>2811</v>
      </c>
      <c r="K5699" s="196" t="s">
        <v>17</v>
      </c>
      <c r="L5699" s="6">
        <v>26</v>
      </c>
      <c r="M5699" s="196" t="s">
        <v>697</v>
      </c>
      <c r="N5699" s="6" t="s">
        <v>696</v>
      </c>
      <c r="O5699" s="197" t="s">
        <v>506</v>
      </c>
    </row>
    <row r="5700" spans="1:15" ht="16.5" thickTop="1" thickBot="1">
      <c r="A5700" s="7">
        <v>2018</v>
      </c>
      <c r="B5700" s="7" t="s">
        <v>86</v>
      </c>
      <c r="C5700" s="8">
        <f t="shared" si="205"/>
        <v>43424</v>
      </c>
      <c r="D5700" s="7">
        <v>15</v>
      </c>
      <c r="E5700" s="7" t="str">
        <f t="shared" si="206"/>
        <v>S474342415</v>
      </c>
      <c r="F5700" s="1" t="s">
        <v>15</v>
      </c>
    </row>
    <row r="5701" spans="1:15" ht="16.5" thickTop="1" thickBot="1">
      <c r="A5701" s="7">
        <v>2018</v>
      </c>
      <c r="B5701" s="7" t="s">
        <v>86</v>
      </c>
      <c r="C5701" s="8">
        <f t="shared" si="205"/>
        <v>43424</v>
      </c>
      <c r="D5701" s="7">
        <v>16</v>
      </c>
      <c r="E5701" s="7" t="str">
        <f t="shared" si="206"/>
        <v>S474342416</v>
      </c>
      <c r="F5701" s="338" t="s">
        <v>1</v>
      </c>
      <c r="G5701" s="341" t="s">
        <v>2</v>
      </c>
      <c r="H5701" s="342"/>
      <c r="I5701" s="342"/>
      <c r="J5701" s="343"/>
      <c r="K5701" s="344" t="s">
        <v>3</v>
      </c>
      <c r="L5701" s="343"/>
      <c r="M5701" s="344" t="s">
        <v>144</v>
      </c>
      <c r="N5701" s="342"/>
      <c r="O5701" s="342"/>
    </row>
    <row r="5702" spans="1:15" ht="18" customHeight="1" thickBot="1">
      <c r="A5702" s="7">
        <v>2018</v>
      </c>
      <c r="B5702" s="7" t="s">
        <v>86</v>
      </c>
      <c r="C5702" s="8">
        <f t="shared" si="205"/>
        <v>43424</v>
      </c>
      <c r="D5702" s="7">
        <v>17</v>
      </c>
      <c r="E5702" s="7" t="str">
        <f t="shared" si="206"/>
        <v>S474342417</v>
      </c>
      <c r="F5702" s="339"/>
      <c r="G5702" s="345" t="s">
        <v>5</v>
      </c>
      <c r="H5702" s="347" t="s">
        <v>145</v>
      </c>
      <c r="I5702" s="348"/>
      <c r="J5702" s="349"/>
      <c r="K5702" s="350" t="s">
        <v>6</v>
      </c>
      <c r="L5702" s="352" t="s">
        <v>7</v>
      </c>
      <c r="M5702" s="350" t="s">
        <v>8</v>
      </c>
      <c r="N5702" s="354" t="s">
        <v>146</v>
      </c>
      <c r="O5702" s="356" t="s">
        <v>147</v>
      </c>
    </row>
    <row r="5703" spans="1:15" ht="15.75" thickBot="1">
      <c r="A5703" s="7">
        <v>2018</v>
      </c>
      <c r="B5703" s="7" t="s">
        <v>86</v>
      </c>
      <c r="C5703" s="8">
        <f t="shared" si="205"/>
        <v>43424</v>
      </c>
      <c r="D5703" s="7">
        <v>18</v>
      </c>
      <c r="E5703" s="7" t="str">
        <f t="shared" si="206"/>
        <v>S474342418</v>
      </c>
      <c r="F5703" s="340"/>
      <c r="G5703" s="346"/>
      <c r="H5703" s="191" t="s">
        <v>9</v>
      </c>
      <c r="I5703" s="192" t="s">
        <v>18</v>
      </c>
      <c r="J5703" s="193" t="s">
        <v>11</v>
      </c>
      <c r="K5703" s="351"/>
      <c r="L5703" s="353"/>
      <c r="M5703" s="351"/>
      <c r="N5703" s="355"/>
      <c r="O5703" s="357"/>
    </row>
    <row r="5704" spans="1:15">
      <c r="A5704" s="7">
        <v>2018</v>
      </c>
      <c r="B5704" s="7" t="s">
        <v>86</v>
      </c>
      <c r="C5704" s="8">
        <f t="shared" si="205"/>
        <v>43424</v>
      </c>
      <c r="D5704" s="7">
        <v>19</v>
      </c>
      <c r="E5704" s="7" t="str">
        <f t="shared" si="206"/>
        <v>S474342419</v>
      </c>
      <c r="F5704" s="3" t="s">
        <v>16</v>
      </c>
      <c r="G5704" s="2">
        <v>30</v>
      </c>
      <c r="H5704" s="2" t="s">
        <v>9315</v>
      </c>
      <c r="I5704" s="2" t="s">
        <v>9316</v>
      </c>
      <c r="J5704" s="2" t="s">
        <v>549</v>
      </c>
      <c r="K5704" s="194" t="s">
        <v>17</v>
      </c>
      <c r="L5704" s="2">
        <v>52</v>
      </c>
      <c r="M5704" s="194" t="s">
        <v>423</v>
      </c>
      <c r="N5704" s="2">
        <v>50</v>
      </c>
      <c r="O5704" s="195" t="s">
        <v>484</v>
      </c>
    </row>
    <row r="5705" spans="1:15">
      <c r="A5705" s="7">
        <v>2018</v>
      </c>
      <c r="B5705" s="7" t="s">
        <v>86</v>
      </c>
      <c r="C5705" s="8">
        <f t="shared" si="205"/>
        <v>43424</v>
      </c>
      <c r="D5705" s="7">
        <v>20</v>
      </c>
      <c r="E5705" s="7" t="str">
        <f t="shared" si="206"/>
        <v>S474342420</v>
      </c>
      <c r="F5705" s="4">
        <v>43405</v>
      </c>
      <c r="G5705" s="2">
        <v>40</v>
      </c>
      <c r="H5705" s="2" t="s">
        <v>9317</v>
      </c>
      <c r="I5705" s="2" t="s">
        <v>9318</v>
      </c>
      <c r="J5705" s="2" t="s">
        <v>1715</v>
      </c>
      <c r="K5705" s="194" t="s">
        <v>17</v>
      </c>
      <c r="L5705" s="2">
        <v>51</v>
      </c>
      <c r="M5705" s="194" t="s">
        <v>484</v>
      </c>
      <c r="N5705" s="2" t="s">
        <v>1229</v>
      </c>
      <c r="O5705" s="195" t="s">
        <v>1153</v>
      </c>
    </row>
    <row r="5706" spans="1:15">
      <c r="A5706" s="7">
        <v>2018</v>
      </c>
      <c r="B5706" s="7" t="s">
        <v>86</v>
      </c>
      <c r="C5706" s="8">
        <f t="shared" si="205"/>
        <v>43424</v>
      </c>
      <c r="D5706" s="7">
        <v>21</v>
      </c>
      <c r="E5706" s="7" t="str">
        <f t="shared" si="206"/>
        <v>S474342421</v>
      </c>
      <c r="F5706" s="4">
        <v>43435</v>
      </c>
      <c r="G5706" s="2">
        <v>55</v>
      </c>
      <c r="H5706" s="2" t="s">
        <v>9319</v>
      </c>
      <c r="I5706" s="2" t="s">
        <v>9320</v>
      </c>
      <c r="J5706" s="2" t="s">
        <v>2306</v>
      </c>
      <c r="K5706" s="194" t="s">
        <v>17</v>
      </c>
      <c r="L5706" s="2">
        <v>49</v>
      </c>
      <c r="M5706" s="194" t="s">
        <v>4896</v>
      </c>
      <c r="N5706" s="2" t="s">
        <v>735</v>
      </c>
      <c r="O5706" s="195" t="s">
        <v>735</v>
      </c>
    </row>
    <row r="5707" spans="1:15">
      <c r="A5707" s="7">
        <v>2018</v>
      </c>
      <c r="B5707" s="7" t="s">
        <v>86</v>
      </c>
      <c r="C5707" s="8">
        <f t="shared" si="205"/>
        <v>43424</v>
      </c>
      <c r="D5707" s="7">
        <v>22</v>
      </c>
      <c r="E5707" s="7" t="str">
        <f t="shared" si="206"/>
        <v>S474342422</v>
      </c>
      <c r="F5707" s="4">
        <v>43466</v>
      </c>
      <c r="G5707" s="2">
        <v>55</v>
      </c>
      <c r="H5707" s="2" t="s">
        <v>9321</v>
      </c>
      <c r="I5707" s="2" t="s">
        <v>9322</v>
      </c>
      <c r="J5707" s="2" t="s">
        <v>3731</v>
      </c>
      <c r="K5707" s="194" t="s">
        <v>17</v>
      </c>
      <c r="L5707" s="2">
        <v>46</v>
      </c>
      <c r="M5707" s="194">
        <v>55</v>
      </c>
      <c r="N5707" s="2">
        <v>20</v>
      </c>
      <c r="O5707" s="195">
        <v>25</v>
      </c>
    </row>
    <row r="5708" spans="1:15">
      <c r="A5708" s="7">
        <v>2018</v>
      </c>
      <c r="B5708" s="7" t="s">
        <v>86</v>
      </c>
      <c r="C5708" s="8">
        <f t="shared" si="205"/>
        <v>43424</v>
      </c>
      <c r="D5708" s="7">
        <v>23</v>
      </c>
      <c r="E5708" s="7" t="str">
        <f t="shared" si="206"/>
        <v>S474342423</v>
      </c>
      <c r="F5708" s="4">
        <v>43497</v>
      </c>
      <c r="G5708" s="2">
        <v>55</v>
      </c>
      <c r="H5708" s="2" t="s">
        <v>5156</v>
      </c>
      <c r="I5708" s="2" t="s">
        <v>9323</v>
      </c>
      <c r="J5708" s="2" t="s">
        <v>6154</v>
      </c>
      <c r="K5708" s="194" t="s">
        <v>17</v>
      </c>
      <c r="L5708" s="2">
        <v>45</v>
      </c>
      <c r="M5708" s="194">
        <v>70</v>
      </c>
      <c r="N5708" s="2">
        <v>15</v>
      </c>
      <c r="O5708" s="195">
        <v>15</v>
      </c>
    </row>
    <row r="5709" spans="1:15">
      <c r="A5709" s="7">
        <v>2018</v>
      </c>
      <c r="B5709" s="7" t="s">
        <v>86</v>
      </c>
      <c r="C5709" s="8">
        <f t="shared" si="205"/>
        <v>43424</v>
      </c>
      <c r="D5709" s="7">
        <v>24</v>
      </c>
      <c r="E5709" s="7" t="str">
        <f t="shared" si="206"/>
        <v>S474342424</v>
      </c>
      <c r="F5709" s="3" t="s">
        <v>164</v>
      </c>
      <c r="G5709" s="2">
        <v>53</v>
      </c>
      <c r="H5709" s="2" t="s">
        <v>9324</v>
      </c>
      <c r="I5709" s="2" t="s">
        <v>9325</v>
      </c>
      <c r="J5709" s="2" t="s">
        <v>5738</v>
      </c>
      <c r="K5709" s="194" t="s">
        <v>17</v>
      </c>
      <c r="L5709" s="2">
        <v>46</v>
      </c>
      <c r="M5709" s="194" t="s">
        <v>704</v>
      </c>
      <c r="N5709" s="2" t="s">
        <v>922</v>
      </c>
      <c r="O5709" s="195" t="s">
        <v>1181</v>
      </c>
    </row>
    <row r="5710" spans="1:15">
      <c r="A5710" s="7">
        <v>2018</v>
      </c>
      <c r="B5710" s="7" t="s">
        <v>86</v>
      </c>
      <c r="C5710" s="8">
        <f t="shared" si="205"/>
        <v>43424</v>
      </c>
      <c r="D5710" s="7">
        <v>25</v>
      </c>
      <c r="E5710" s="7" t="str">
        <f t="shared" si="206"/>
        <v>S474342425</v>
      </c>
      <c r="F5710" s="3">
        <v>2020</v>
      </c>
      <c r="G5710" s="2">
        <v>50</v>
      </c>
      <c r="H5710" s="2" t="s">
        <v>9326</v>
      </c>
      <c r="I5710" s="2" t="s">
        <v>9327</v>
      </c>
      <c r="J5710" s="2" t="s">
        <v>4696</v>
      </c>
      <c r="K5710" s="194" t="s">
        <v>17</v>
      </c>
      <c r="L5710" s="2">
        <v>40</v>
      </c>
      <c r="M5710" s="194" t="s">
        <v>586</v>
      </c>
      <c r="N5710" s="2" t="s">
        <v>1501</v>
      </c>
      <c r="O5710" s="195" t="s">
        <v>626</v>
      </c>
    </row>
    <row r="5711" spans="1:15">
      <c r="A5711" s="7">
        <v>2018</v>
      </c>
      <c r="B5711" s="7" t="s">
        <v>86</v>
      </c>
      <c r="C5711" s="8">
        <f t="shared" si="205"/>
        <v>43424</v>
      </c>
      <c r="D5711" s="7">
        <v>26</v>
      </c>
      <c r="E5711" s="7" t="str">
        <f t="shared" si="206"/>
        <v>S474342426</v>
      </c>
      <c r="F5711" s="3">
        <v>2021</v>
      </c>
      <c r="G5711" s="2">
        <v>50</v>
      </c>
      <c r="H5711" s="2" t="s">
        <v>9328</v>
      </c>
      <c r="I5711" s="2" t="s">
        <v>9329</v>
      </c>
      <c r="J5711" s="2" t="s">
        <v>892</v>
      </c>
      <c r="K5711" s="194" t="s">
        <v>17</v>
      </c>
      <c r="L5711" s="2">
        <v>36</v>
      </c>
      <c r="M5711" s="194">
        <v>32</v>
      </c>
      <c r="N5711" s="2">
        <v>32</v>
      </c>
      <c r="O5711" s="195">
        <v>36</v>
      </c>
    </row>
    <row r="5712" spans="1:15">
      <c r="A5712" s="7">
        <v>2018</v>
      </c>
      <c r="B5712" s="7" t="s">
        <v>86</v>
      </c>
      <c r="C5712" s="8">
        <f t="shared" si="205"/>
        <v>43424</v>
      </c>
      <c r="D5712" s="7">
        <v>27</v>
      </c>
      <c r="E5712" s="7" t="str">
        <f t="shared" si="206"/>
        <v>S474342427</v>
      </c>
      <c r="F5712" s="3">
        <v>2022</v>
      </c>
      <c r="G5712" s="2">
        <v>50</v>
      </c>
      <c r="H5712" s="2" t="s">
        <v>1093</v>
      </c>
      <c r="I5712" s="2" t="s">
        <v>9330</v>
      </c>
      <c r="J5712" s="2" t="s">
        <v>3455</v>
      </c>
      <c r="K5712" s="194" t="s">
        <v>17</v>
      </c>
      <c r="L5712" s="2">
        <v>31</v>
      </c>
      <c r="M5712" s="194" t="s">
        <v>586</v>
      </c>
      <c r="N5712" s="2" t="s">
        <v>1181</v>
      </c>
      <c r="O5712" s="195" t="s">
        <v>625</v>
      </c>
    </row>
    <row r="5713" spans="1:15" ht="15.75" thickBot="1">
      <c r="A5713" s="7">
        <v>2018</v>
      </c>
      <c r="B5713" s="7" t="s">
        <v>86</v>
      </c>
      <c r="C5713" s="8">
        <f t="shared" si="205"/>
        <v>43424</v>
      </c>
      <c r="D5713" s="7">
        <v>28</v>
      </c>
      <c r="E5713" s="7" t="str">
        <f t="shared" si="206"/>
        <v>S474342428</v>
      </c>
      <c r="F5713" s="5">
        <v>2023</v>
      </c>
      <c r="G5713" s="6">
        <v>50</v>
      </c>
      <c r="H5713" s="6" t="s">
        <v>9331</v>
      </c>
      <c r="I5713" s="6" t="s">
        <v>1687</v>
      </c>
      <c r="J5713" s="6" t="s">
        <v>5172</v>
      </c>
      <c r="K5713" s="196" t="s">
        <v>17</v>
      </c>
      <c r="L5713" s="6">
        <v>27</v>
      </c>
      <c r="M5713" s="196">
        <v>50</v>
      </c>
      <c r="N5713" s="6">
        <v>25</v>
      </c>
      <c r="O5713" s="197">
        <v>25</v>
      </c>
    </row>
    <row r="5714" spans="1:15" ht="16.5" thickTop="1" thickBot="1">
      <c r="A5714" s="7">
        <v>2018</v>
      </c>
      <c r="B5714" s="7" t="s">
        <v>102</v>
      </c>
      <c r="C5714" s="8">
        <f>7+C5713</f>
        <v>43431</v>
      </c>
      <c r="D5714" s="7">
        <v>1</v>
      </c>
      <c r="E5714" s="7" t="str">
        <f t="shared" si="206"/>
        <v>S48434311</v>
      </c>
      <c r="F5714" s="1" t="s">
        <v>0</v>
      </c>
    </row>
    <row r="5715" spans="1:15" ht="16.5" thickTop="1" thickBot="1">
      <c r="A5715" s="7">
        <v>2018</v>
      </c>
      <c r="B5715" s="7" t="s">
        <v>102</v>
      </c>
      <c r="C5715" s="8">
        <f>+C5714</f>
        <v>43431</v>
      </c>
      <c r="D5715" s="7">
        <v>2</v>
      </c>
      <c r="E5715" s="7" t="str">
        <f t="shared" si="206"/>
        <v>S48434312</v>
      </c>
      <c r="F5715" s="338" t="s">
        <v>1</v>
      </c>
      <c r="G5715" s="341" t="s">
        <v>2</v>
      </c>
      <c r="H5715" s="342"/>
      <c r="I5715" s="342"/>
      <c r="J5715" s="343"/>
      <c r="K5715" s="344" t="s">
        <v>3</v>
      </c>
      <c r="L5715" s="343"/>
      <c r="M5715" s="344" t="s">
        <v>144</v>
      </c>
      <c r="N5715" s="342"/>
      <c r="O5715" s="342"/>
    </row>
    <row r="5716" spans="1:15" ht="18" customHeight="1" thickBot="1">
      <c r="A5716" s="7">
        <v>2018</v>
      </c>
      <c r="B5716" s="7" t="s">
        <v>102</v>
      </c>
      <c r="C5716" s="8">
        <f>+C5715</f>
        <v>43431</v>
      </c>
      <c r="D5716" s="7">
        <v>3</v>
      </c>
      <c r="E5716" s="7" t="str">
        <f t="shared" ref="E5716:E5717" si="207">B5716&amp;C5716&amp;D5716</f>
        <v>S48434313</v>
      </c>
      <c r="F5716" s="339"/>
      <c r="G5716" s="345" t="s">
        <v>5</v>
      </c>
      <c r="H5716" s="347" t="s">
        <v>145</v>
      </c>
      <c r="I5716" s="348"/>
      <c r="J5716" s="349"/>
      <c r="K5716" s="350" t="s">
        <v>6</v>
      </c>
      <c r="L5716" s="352" t="s">
        <v>7</v>
      </c>
      <c r="M5716" s="350" t="s">
        <v>8</v>
      </c>
      <c r="N5716" s="354" t="s">
        <v>146</v>
      </c>
      <c r="O5716" s="356" t="s">
        <v>147</v>
      </c>
    </row>
    <row r="5717" spans="1:15" ht="15.75" thickBot="1">
      <c r="A5717" s="7">
        <v>2018</v>
      </c>
      <c r="B5717" s="7" t="s">
        <v>102</v>
      </c>
      <c r="C5717" s="8">
        <f t="shared" ref="C5717:C5741" si="208">+C5716</f>
        <v>43431</v>
      </c>
      <c r="D5717" s="7">
        <v>4</v>
      </c>
      <c r="E5717" s="7" t="str">
        <f t="shared" si="207"/>
        <v>S48434314</v>
      </c>
      <c r="F5717" s="340"/>
      <c r="G5717" s="346"/>
      <c r="H5717" s="191" t="s">
        <v>9</v>
      </c>
      <c r="I5717" s="192" t="s">
        <v>18</v>
      </c>
      <c r="J5717" s="193" t="s">
        <v>11</v>
      </c>
      <c r="K5717" s="351"/>
      <c r="L5717" s="353"/>
      <c r="M5717" s="351"/>
      <c r="N5717" s="355"/>
      <c r="O5717" s="357"/>
    </row>
    <row r="5718" spans="1:15">
      <c r="A5718" s="7">
        <v>2018</v>
      </c>
      <c r="B5718" s="7" t="s">
        <v>102</v>
      </c>
      <c r="C5718" s="8">
        <f t="shared" si="208"/>
        <v>43431</v>
      </c>
      <c r="D5718" s="7">
        <v>5</v>
      </c>
      <c r="E5718" s="7" t="str">
        <f t="shared" ref="E5718:E5745" si="209">B5718&amp;C5718&amp;D5718</f>
        <v>S48434315</v>
      </c>
      <c r="F5718" s="3" t="s">
        <v>12</v>
      </c>
      <c r="G5718" s="2">
        <v>-4</v>
      </c>
      <c r="H5718" s="2" t="s">
        <v>9332</v>
      </c>
      <c r="I5718" s="2" t="s">
        <v>9333</v>
      </c>
      <c r="J5718" s="2" t="s">
        <v>8203</v>
      </c>
      <c r="K5718" s="194" t="s">
        <v>17</v>
      </c>
      <c r="L5718" s="2">
        <v>59</v>
      </c>
      <c r="M5718" s="194" t="s">
        <v>792</v>
      </c>
      <c r="N5718" s="2">
        <v>25</v>
      </c>
      <c r="O5718" s="195" t="s">
        <v>1467</v>
      </c>
    </row>
    <row r="5719" spans="1:15">
      <c r="A5719" s="7">
        <v>2018</v>
      </c>
      <c r="B5719" s="7" t="s">
        <v>102</v>
      </c>
      <c r="C5719" s="8">
        <f t="shared" si="208"/>
        <v>43431</v>
      </c>
      <c r="D5719" s="7">
        <v>6</v>
      </c>
      <c r="E5719" s="7" t="str">
        <f t="shared" si="209"/>
        <v>S48434316</v>
      </c>
      <c r="F5719" s="4">
        <v>43405</v>
      </c>
      <c r="G5719" s="2">
        <v>118</v>
      </c>
      <c r="H5719" s="2" t="s">
        <v>9334</v>
      </c>
      <c r="I5719" s="2" t="s">
        <v>9335</v>
      </c>
      <c r="J5719" s="2" t="s">
        <v>9336</v>
      </c>
      <c r="K5719" s="194" t="s">
        <v>138</v>
      </c>
      <c r="L5719" s="2">
        <v>56</v>
      </c>
      <c r="M5719" s="194" t="s">
        <v>768</v>
      </c>
      <c r="N5719" s="2" t="s">
        <v>301</v>
      </c>
      <c r="O5719" s="195" t="s">
        <v>1418</v>
      </c>
    </row>
    <row r="5720" spans="1:15">
      <c r="A5720" s="7">
        <v>2018</v>
      </c>
      <c r="B5720" s="7" t="s">
        <v>102</v>
      </c>
      <c r="C5720" s="8">
        <f t="shared" si="208"/>
        <v>43431</v>
      </c>
      <c r="D5720" s="7">
        <v>7</v>
      </c>
      <c r="E5720" s="7" t="str">
        <f t="shared" si="209"/>
        <v>S48434317</v>
      </c>
      <c r="F5720" s="4">
        <v>43435</v>
      </c>
      <c r="G5720" s="2">
        <v>59</v>
      </c>
      <c r="H5720" s="2" t="s">
        <v>4368</v>
      </c>
      <c r="I5720" s="2" t="s">
        <v>4368</v>
      </c>
      <c r="J5720" s="2" t="s">
        <v>2604</v>
      </c>
      <c r="K5720" s="194" t="s">
        <v>17</v>
      </c>
      <c r="L5720" s="2">
        <v>63</v>
      </c>
      <c r="M5720" s="194">
        <v>100</v>
      </c>
      <c r="N5720" s="2">
        <v>0</v>
      </c>
      <c r="O5720" s="195">
        <v>0</v>
      </c>
    </row>
    <row r="5721" spans="1:15">
      <c r="A5721" s="7">
        <v>2018</v>
      </c>
      <c r="B5721" s="7" t="s">
        <v>102</v>
      </c>
      <c r="C5721" s="8">
        <f t="shared" si="208"/>
        <v>43431</v>
      </c>
      <c r="D5721" s="7">
        <v>8</v>
      </c>
      <c r="E5721" s="7" t="str">
        <f t="shared" si="209"/>
        <v>S48434318</v>
      </c>
      <c r="F5721" s="4">
        <v>43466</v>
      </c>
      <c r="G5721" s="2">
        <v>78</v>
      </c>
      <c r="H5721" s="2" t="s">
        <v>9337</v>
      </c>
      <c r="I5721" s="2" t="s">
        <v>9338</v>
      </c>
      <c r="J5721" s="2" t="s">
        <v>2316</v>
      </c>
      <c r="K5721" s="194" t="s">
        <v>17</v>
      </c>
      <c r="L5721" s="2">
        <v>64</v>
      </c>
      <c r="M5721" s="194">
        <v>100</v>
      </c>
      <c r="N5721" s="2">
        <v>0</v>
      </c>
      <c r="O5721" s="195">
        <v>0</v>
      </c>
    </row>
    <row r="5722" spans="1:15">
      <c r="A5722" s="7">
        <v>2018</v>
      </c>
      <c r="B5722" s="7" t="s">
        <v>102</v>
      </c>
      <c r="C5722" s="8">
        <f t="shared" si="208"/>
        <v>43431</v>
      </c>
      <c r="D5722" s="7">
        <v>9</v>
      </c>
      <c r="E5722" s="7" t="str">
        <f t="shared" si="209"/>
        <v>S48434319</v>
      </c>
      <c r="F5722" s="4">
        <v>43497</v>
      </c>
      <c r="G5722" s="2">
        <v>98</v>
      </c>
      <c r="H5722" s="2" t="s">
        <v>9339</v>
      </c>
      <c r="I5722" s="2" t="s">
        <v>9340</v>
      </c>
      <c r="J5722" s="2" t="s">
        <v>2616</v>
      </c>
      <c r="K5722" s="194" t="s">
        <v>17</v>
      </c>
      <c r="L5722" s="2">
        <v>61</v>
      </c>
      <c r="M5722" s="194" t="s">
        <v>5821</v>
      </c>
      <c r="N5722" s="2">
        <v>0</v>
      </c>
      <c r="O5722" s="195" t="s">
        <v>670</v>
      </c>
    </row>
    <row r="5723" spans="1:15">
      <c r="A5723" s="7">
        <v>2018</v>
      </c>
      <c r="B5723" s="7" t="s">
        <v>102</v>
      </c>
      <c r="C5723" s="8">
        <f t="shared" si="208"/>
        <v>43431</v>
      </c>
      <c r="D5723" s="7">
        <v>10</v>
      </c>
      <c r="E5723" s="7" t="str">
        <f t="shared" si="209"/>
        <v>S484343110</v>
      </c>
      <c r="F5723" s="3" t="s">
        <v>164</v>
      </c>
      <c r="G5723" s="2">
        <v>155</v>
      </c>
      <c r="H5723" s="2" t="s">
        <v>9341</v>
      </c>
      <c r="I5723" s="2" t="s">
        <v>3451</v>
      </c>
      <c r="J5723" s="2" t="s">
        <v>2697</v>
      </c>
      <c r="K5723" s="194" t="s">
        <v>17</v>
      </c>
      <c r="L5723" s="2">
        <v>53</v>
      </c>
      <c r="M5723" s="194" t="s">
        <v>2513</v>
      </c>
      <c r="N5723" s="2" t="s">
        <v>691</v>
      </c>
      <c r="O5723" s="195" t="s">
        <v>792</v>
      </c>
    </row>
    <row r="5724" spans="1:15">
      <c r="A5724" s="7">
        <v>2018</v>
      </c>
      <c r="B5724" s="7" t="s">
        <v>102</v>
      </c>
      <c r="C5724" s="8">
        <f t="shared" si="208"/>
        <v>43431</v>
      </c>
      <c r="D5724" s="7">
        <v>11</v>
      </c>
      <c r="E5724" s="7" t="str">
        <f t="shared" si="209"/>
        <v>S484343111</v>
      </c>
      <c r="F5724" s="3">
        <v>2020</v>
      </c>
      <c r="G5724" s="2">
        <v>170</v>
      </c>
      <c r="H5724" s="2" t="s">
        <v>281</v>
      </c>
      <c r="I5724" s="2" t="s">
        <v>3515</v>
      </c>
      <c r="J5724" s="2" t="s">
        <v>2993</v>
      </c>
      <c r="K5724" s="194" t="s">
        <v>17</v>
      </c>
      <c r="L5724" s="2">
        <v>41</v>
      </c>
      <c r="M5724" s="194" t="s">
        <v>2746</v>
      </c>
      <c r="N5724" s="2" t="s">
        <v>1665</v>
      </c>
      <c r="O5724" s="195" t="s">
        <v>1744</v>
      </c>
    </row>
    <row r="5725" spans="1:15">
      <c r="A5725" s="7">
        <v>2018</v>
      </c>
      <c r="B5725" s="7" t="s">
        <v>102</v>
      </c>
      <c r="C5725" s="8">
        <f t="shared" si="208"/>
        <v>43431</v>
      </c>
      <c r="D5725" s="7">
        <v>12</v>
      </c>
      <c r="E5725" s="7" t="str">
        <f t="shared" si="209"/>
        <v>S484343112</v>
      </c>
      <c r="F5725" s="3">
        <v>2021</v>
      </c>
      <c r="G5725" s="2">
        <v>160</v>
      </c>
      <c r="H5725" s="2" t="s">
        <v>5703</v>
      </c>
      <c r="I5725" s="2" t="s">
        <v>8149</v>
      </c>
      <c r="J5725" s="2">
        <v>3</v>
      </c>
      <c r="K5725" s="194" t="s">
        <v>17</v>
      </c>
      <c r="L5725" s="2">
        <v>36</v>
      </c>
      <c r="M5725" s="194" t="s">
        <v>935</v>
      </c>
      <c r="N5725" s="2" t="s">
        <v>2075</v>
      </c>
      <c r="O5725" s="195" t="s">
        <v>1744</v>
      </c>
    </row>
    <row r="5726" spans="1:15">
      <c r="A5726" s="7">
        <v>2018</v>
      </c>
      <c r="B5726" s="7" t="s">
        <v>102</v>
      </c>
      <c r="C5726" s="8">
        <f t="shared" si="208"/>
        <v>43431</v>
      </c>
      <c r="D5726" s="7">
        <v>13</v>
      </c>
      <c r="E5726" s="7" t="str">
        <f t="shared" si="209"/>
        <v>S484343113</v>
      </c>
      <c r="F5726" s="3">
        <v>2022</v>
      </c>
      <c r="G5726" s="2">
        <v>150</v>
      </c>
      <c r="H5726" s="2" t="s">
        <v>9342</v>
      </c>
      <c r="I5726" s="2" t="s">
        <v>3457</v>
      </c>
      <c r="J5726" s="2" t="s">
        <v>1161</v>
      </c>
      <c r="K5726" s="194" t="s">
        <v>17</v>
      </c>
      <c r="L5726" s="2">
        <v>31</v>
      </c>
      <c r="M5726" s="194" t="s">
        <v>2076</v>
      </c>
      <c r="N5726" s="2" t="s">
        <v>1666</v>
      </c>
      <c r="O5726" s="195" t="s">
        <v>871</v>
      </c>
    </row>
    <row r="5727" spans="1:15" ht="15.75" thickBot="1">
      <c r="A5727" s="7">
        <v>2018</v>
      </c>
      <c r="B5727" s="7" t="s">
        <v>102</v>
      </c>
      <c r="C5727" s="8">
        <f t="shared" si="208"/>
        <v>43431</v>
      </c>
      <c r="D5727" s="7">
        <v>14</v>
      </c>
      <c r="E5727" s="7" t="str">
        <f t="shared" si="209"/>
        <v>S484343114</v>
      </c>
      <c r="F5727" s="5">
        <v>2023</v>
      </c>
      <c r="G5727" s="6">
        <v>145</v>
      </c>
      <c r="H5727" s="6" t="s">
        <v>5027</v>
      </c>
      <c r="I5727" s="6" t="s">
        <v>7728</v>
      </c>
      <c r="J5727" s="6" t="s">
        <v>3740</v>
      </c>
      <c r="K5727" s="196" t="s">
        <v>17</v>
      </c>
      <c r="L5727" s="6">
        <v>31</v>
      </c>
      <c r="M5727" s="196">
        <v>25</v>
      </c>
      <c r="N5727" s="6" t="s">
        <v>1868</v>
      </c>
      <c r="O5727" s="197" t="s">
        <v>506</v>
      </c>
    </row>
    <row r="5728" spans="1:15" ht="16.5" thickTop="1" thickBot="1">
      <c r="A5728" s="7">
        <v>2018</v>
      </c>
      <c r="B5728" s="7" t="s">
        <v>102</v>
      </c>
      <c r="C5728" s="8">
        <f t="shared" si="208"/>
        <v>43431</v>
      </c>
      <c r="D5728" s="7">
        <v>15</v>
      </c>
      <c r="E5728" s="7" t="str">
        <f t="shared" si="209"/>
        <v>S484343115</v>
      </c>
      <c r="F5728" s="101" t="s">
        <v>15</v>
      </c>
    </row>
    <row r="5729" spans="1:15" ht="16.5" thickTop="1" thickBot="1">
      <c r="A5729" s="7">
        <v>2018</v>
      </c>
      <c r="B5729" s="7" t="s">
        <v>102</v>
      </c>
      <c r="C5729" s="8">
        <f t="shared" si="208"/>
        <v>43431</v>
      </c>
      <c r="D5729" s="7">
        <v>16</v>
      </c>
      <c r="E5729" s="7" t="str">
        <f t="shared" si="209"/>
        <v>S484343116</v>
      </c>
      <c r="F5729" s="338" t="s">
        <v>1</v>
      </c>
      <c r="G5729" s="341" t="s">
        <v>2</v>
      </c>
      <c r="H5729" s="342"/>
      <c r="I5729" s="342"/>
      <c r="J5729" s="343"/>
      <c r="K5729" s="344" t="s">
        <v>3</v>
      </c>
      <c r="L5729" s="343"/>
      <c r="M5729" s="344" t="s">
        <v>144</v>
      </c>
      <c r="N5729" s="342"/>
      <c r="O5729" s="342"/>
    </row>
    <row r="5730" spans="1:15" ht="18" customHeight="1" thickBot="1">
      <c r="A5730" s="7">
        <v>2018</v>
      </c>
      <c r="B5730" s="7" t="s">
        <v>102</v>
      </c>
      <c r="C5730" s="8">
        <f t="shared" si="208"/>
        <v>43431</v>
      </c>
      <c r="D5730" s="7">
        <v>17</v>
      </c>
      <c r="E5730" s="7" t="str">
        <f t="shared" si="209"/>
        <v>S484343117</v>
      </c>
      <c r="F5730" s="339"/>
      <c r="G5730" s="345" t="s">
        <v>5</v>
      </c>
      <c r="H5730" s="347" t="s">
        <v>145</v>
      </c>
      <c r="I5730" s="348"/>
      <c r="J5730" s="349"/>
      <c r="K5730" s="350" t="s">
        <v>6</v>
      </c>
      <c r="L5730" s="352" t="s">
        <v>7</v>
      </c>
      <c r="M5730" s="350" t="s">
        <v>8</v>
      </c>
      <c r="N5730" s="354" t="s">
        <v>146</v>
      </c>
      <c r="O5730" s="356" t="s">
        <v>147</v>
      </c>
    </row>
    <row r="5731" spans="1:15" ht="15.75" thickBot="1">
      <c r="A5731" s="7">
        <v>2018</v>
      </c>
      <c r="B5731" s="7" t="s">
        <v>102</v>
      </c>
      <c r="C5731" s="8">
        <f t="shared" si="208"/>
        <v>43431</v>
      </c>
      <c r="D5731" s="7">
        <v>18</v>
      </c>
      <c r="E5731" s="7" t="str">
        <f t="shared" si="209"/>
        <v>S484343118</v>
      </c>
      <c r="F5731" s="340"/>
      <c r="G5731" s="346"/>
      <c r="H5731" s="191" t="s">
        <v>9</v>
      </c>
      <c r="I5731" s="192" t="s">
        <v>18</v>
      </c>
      <c r="J5731" s="193" t="s">
        <v>11</v>
      </c>
      <c r="K5731" s="351"/>
      <c r="L5731" s="353"/>
      <c r="M5731" s="351"/>
      <c r="N5731" s="355"/>
      <c r="O5731" s="357"/>
    </row>
    <row r="5732" spans="1:15">
      <c r="A5732" s="7">
        <v>2018</v>
      </c>
      <c r="B5732" s="7" t="s">
        <v>102</v>
      </c>
      <c r="C5732" s="8">
        <f t="shared" si="208"/>
        <v>43431</v>
      </c>
      <c r="D5732" s="7">
        <v>19</v>
      </c>
      <c r="E5732" s="7" t="str">
        <f t="shared" si="209"/>
        <v>S484343119</v>
      </c>
      <c r="F5732" s="3" t="s">
        <v>16</v>
      </c>
      <c r="G5732" s="2">
        <v>25</v>
      </c>
      <c r="H5732" s="2" t="s">
        <v>9343</v>
      </c>
      <c r="I5732" s="2" t="s">
        <v>9344</v>
      </c>
      <c r="J5732" s="2" t="s">
        <v>3961</v>
      </c>
      <c r="K5732" s="194" t="s">
        <v>17</v>
      </c>
      <c r="L5732" s="2">
        <v>53</v>
      </c>
      <c r="M5732" s="194" t="s">
        <v>1197</v>
      </c>
      <c r="N5732" s="2" t="s">
        <v>1197</v>
      </c>
      <c r="O5732" s="195" t="s">
        <v>1139</v>
      </c>
    </row>
    <row r="5733" spans="1:15">
      <c r="A5733" s="7">
        <v>2018</v>
      </c>
      <c r="B5733" s="7" t="s">
        <v>102</v>
      </c>
      <c r="C5733" s="8">
        <f t="shared" si="208"/>
        <v>43431</v>
      </c>
      <c r="D5733" s="7">
        <v>20</v>
      </c>
      <c r="E5733" s="7" t="str">
        <f t="shared" si="209"/>
        <v>S484343120</v>
      </c>
      <c r="F5733" s="4">
        <v>43405</v>
      </c>
      <c r="G5733" s="2">
        <v>143</v>
      </c>
      <c r="H5733" s="2" t="s">
        <v>9345</v>
      </c>
      <c r="I5733" s="2" t="s">
        <v>4126</v>
      </c>
      <c r="J5733" s="2" t="s">
        <v>1625</v>
      </c>
      <c r="K5733" s="194" t="s">
        <v>17</v>
      </c>
      <c r="L5733" s="2">
        <v>52</v>
      </c>
      <c r="M5733" s="194" t="s">
        <v>1795</v>
      </c>
      <c r="N5733" s="2" t="s">
        <v>340</v>
      </c>
      <c r="O5733" s="195" t="s">
        <v>484</v>
      </c>
    </row>
    <row r="5734" spans="1:15">
      <c r="A5734" s="7">
        <v>2018</v>
      </c>
      <c r="B5734" s="7" t="s">
        <v>102</v>
      </c>
      <c r="C5734" s="8">
        <f t="shared" si="208"/>
        <v>43431</v>
      </c>
      <c r="D5734" s="7">
        <v>21</v>
      </c>
      <c r="E5734" s="7" t="str">
        <f t="shared" si="209"/>
        <v>S484343121</v>
      </c>
      <c r="F5734" s="4">
        <v>43435</v>
      </c>
      <c r="G5734" s="2">
        <v>90</v>
      </c>
      <c r="H5734" s="2" t="s">
        <v>9346</v>
      </c>
      <c r="I5734" s="2" t="s">
        <v>9347</v>
      </c>
      <c r="J5734" s="2" t="s">
        <v>2678</v>
      </c>
      <c r="K5734" s="194" t="s">
        <v>17</v>
      </c>
      <c r="L5734" s="2">
        <v>53</v>
      </c>
      <c r="M5734" s="194" t="s">
        <v>2774</v>
      </c>
      <c r="N5734" s="2">
        <v>0</v>
      </c>
      <c r="O5734" s="195" t="s">
        <v>512</v>
      </c>
    </row>
    <row r="5735" spans="1:15">
      <c r="A5735" s="7">
        <v>2018</v>
      </c>
      <c r="B5735" s="7" t="s">
        <v>102</v>
      </c>
      <c r="C5735" s="8">
        <f t="shared" si="208"/>
        <v>43431</v>
      </c>
      <c r="D5735" s="7">
        <v>22</v>
      </c>
      <c r="E5735" s="7" t="str">
        <f t="shared" si="209"/>
        <v>S484343122</v>
      </c>
      <c r="F5735" s="4">
        <v>43466</v>
      </c>
      <c r="G5735" s="2">
        <v>118</v>
      </c>
      <c r="H5735" s="2" t="s">
        <v>9348</v>
      </c>
      <c r="I5735" s="2" t="s">
        <v>9201</v>
      </c>
      <c r="J5735" s="2" t="s">
        <v>399</v>
      </c>
      <c r="K5735" s="194" t="s">
        <v>17</v>
      </c>
      <c r="L5735" s="2">
        <v>51</v>
      </c>
      <c r="M5735" s="194" t="s">
        <v>4666</v>
      </c>
      <c r="N5735" s="2" t="s">
        <v>1715</v>
      </c>
      <c r="O5735" s="195" t="s">
        <v>729</v>
      </c>
    </row>
    <row r="5736" spans="1:15">
      <c r="A5736" s="7">
        <v>2018</v>
      </c>
      <c r="B5736" s="7" t="s">
        <v>102</v>
      </c>
      <c r="C5736" s="8">
        <f t="shared" si="208"/>
        <v>43431</v>
      </c>
      <c r="D5736" s="7">
        <v>23</v>
      </c>
      <c r="E5736" s="7" t="str">
        <f t="shared" si="209"/>
        <v>S484343123</v>
      </c>
      <c r="F5736" s="4">
        <v>43497</v>
      </c>
      <c r="G5736" s="2">
        <v>138</v>
      </c>
      <c r="H5736" s="2" t="s">
        <v>9349</v>
      </c>
      <c r="I5736" s="2" t="s">
        <v>9350</v>
      </c>
      <c r="J5736" s="2" t="s">
        <v>1743</v>
      </c>
      <c r="K5736" s="194" t="s">
        <v>17</v>
      </c>
      <c r="L5736" s="2">
        <v>47</v>
      </c>
      <c r="M5736" s="194" t="s">
        <v>4437</v>
      </c>
      <c r="N5736" s="2">
        <v>0</v>
      </c>
      <c r="O5736" s="195" t="s">
        <v>1684</v>
      </c>
    </row>
    <row r="5737" spans="1:15">
      <c r="A5737" s="7">
        <v>2018</v>
      </c>
      <c r="B5737" s="7" t="s">
        <v>102</v>
      </c>
      <c r="C5737" s="8">
        <f t="shared" si="208"/>
        <v>43431</v>
      </c>
      <c r="D5737" s="7">
        <v>24</v>
      </c>
      <c r="E5737" s="7" t="str">
        <f t="shared" si="209"/>
        <v>S484343124</v>
      </c>
      <c r="F5737" s="3" t="s">
        <v>164</v>
      </c>
      <c r="G5737" s="2">
        <v>210</v>
      </c>
      <c r="H5737" s="2" t="s">
        <v>9351</v>
      </c>
      <c r="I5737" s="2" t="s">
        <v>2820</v>
      </c>
      <c r="J5737" s="2" t="s">
        <v>6004</v>
      </c>
      <c r="K5737" s="194" t="s">
        <v>17</v>
      </c>
      <c r="L5737" s="2">
        <v>46</v>
      </c>
      <c r="M5737" s="194" t="s">
        <v>332</v>
      </c>
      <c r="N5737" s="2" t="s">
        <v>343</v>
      </c>
      <c r="O5737" s="195" t="s">
        <v>423</v>
      </c>
    </row>
    <row r="5738" spans="1:15">
      <c r="A5738" s="7">
        <v>2018</v>
      </c>
      <c r="B5738" s="7" t="s">
        <v>102</v>
      </c>
      <c r="C5738" s="8">
        <f t="shared" si="208"/>
        <v>43431</v>
      </c>
      <c r="D5738" s="7">
        <v>25</v>
      </c>
      <c r="E5738" s="7" t="str">
        <f t="shared" si="209"/>
        <v>S484343125</v>
      </c>
      <c r="F5738" s="3">
        <v>2020</v>
      </c>
      <c r="G5738" s="2">
        <v>220</v>
      </c>
      <c r="H5738" s="2" t="s">
        <v>9352</v>
      </c>
      <c r="I5738" s="2" t="s">
        <v>9353</v>
      </c>
      <c r="J5738" s="2" t="s">
        <v>751</v>
      </c>
      <c r="K5738" s="194" t="s">
        <v>17</v>
      </c>
      <c r="L5738" s="2">
        <v>38</v>
      </c>
      <c r="M5738" s="194">
        <v>50</v>
      </c>
      <c r="N5738" s="2" t="s">
        <v>1197</v>
      </c>
      <c r="O5738" s="195" t="s">
        <v>787</v>
      </c>
    </row>
    <row r="5739" spans="1:15">
      <c r="A5739" s="7">
        <v>2018</v>
      </c>
      <c r="B5739" s="7" t="s">
        <v>102</v>
      </c>
      <c r="C5739" s="8">
        <f t="shared" si="208"/>
        <v>43431</v>
      </c>
      <c r="D5739" s="7">
        <v>26</v>
      </c>
      <c r="E5739" s="7" t="str">
        <f t="shared" si="209"/>
        <v>S484343126</v>
      </c>
      <c r="F5739" s="3">
        <v>2021</v>
      </c>
      <c r="G5739" s="2">
        <v>210</v>
      </c>
      <c r="H5739" s="2" t="s">
        <v>6502</v>
      </c>
      <c r="I5739" s="2" t="s">
        <v>9354</v>
      </c>
      <c r="J5739" s="2" t="s">
        <v>2052</v>
      </c>
      <c r="K5739" s="194" t="s">
        <v>17</v>
      </c>
      <c r="L5739" s="2">
        <v>34</v>
      </c>
      <c r="M5739" s="194" t="s">
        <v>1181</v>
      </c>
      <c r="N5739" s="2" t="s">
        <v>627</v>
      </c>
      <c r="O5739" s="195" t="s">
        <v>585</v>
      </c>
    </row>
    <row r="5740" spans="1:15">
      <c r="A5740" s="7">
        <v>2018</v>
      </c>
      <c r="B5740" s="7" t="s">
        <v>102</v>
      </c>
      <c r="C5740" s="8">
        <f t="shared" si="208"/>
        <v>43431</v>
      </c>
      <c r="D5740" s="7">
        <v>27</v>
      </c>
      <c r="E5740" s="7" t="str">
        <f t="shared" si="209"/>
        <v>S484343127</v>
      </c>
      <c r="F5740" s="3">
        <v>2022</v>
      </c>
      <c r="G5740" s="2">
        <v>200</v>
      </c>
      <c r="H5740" s="2" t="s">
        <v>9355</v>
      </c>
      <c r="I5740" s="2" t="s">
        <v>9356</v>
      </c>
      <c r="J5740" s="2" t="s">
        <v>4141</v>
      </c>
      <c r="K5740" s="194" t="s">
        <v>17</v>
      </c>
      <c r="L5740" s="2">
        <v>33</v>
      </c>
      <c r="M5740" s="194">
        <v>25</v>
      </c>
      <c r="N5740" s="2">
        <v>45</v>
      </c>
      <c r="O5740" s="195">
        <v>30</v>
      </c>
    </row>
    <row r="5741" spans="1:15" ht="15.75" thickBot="1">
      <c r="A5741" s="7">
        <v>2018</v>
      </c>
      <c r="B5741" s="7" t="s">
        <v>102</v>
      </c>
      <c r="C5741" s="8">
        <f t="shared" si="208"/>
        <v>43431</v>
      </c>
      <c r="D5741" s="7">
        <v>28</v>
      </c>
      <c r="E5741" s="7" t="str">
        <f t="shared" si="209"/>
        <v>S484343128</v>
      </c>
      <c r="F5741" s="5">
        <v>2023</v>
      </c>
      <c r="G5741" s="6">
        <v>185</v>
      </c>
      <c r="H5741" s="6" t="s">
        <v>5626</v>
      </c>
      <c r="I5741" s="6" t="s">
        <v>6071</v>
      </c>
      <c r="J5741" s="6" t="s">
        <v>791</v>
      </c>
      <c r="K5741" s="196" t="s">
        <v>17</v>
      </c>
      <c r="L5741" s="6">
        <v>29</v>
      </c>
      <c r="M5741" s="196">
        <v>15</v>
      </c>
      <c r="N5741" s="6">
        <v>55</v>
      </c>
      <c r="O5741" s="197">
        <v>30</v>
      </c>
    </row>
    <row r="5742" spans="1:15" ht="16.5" thickTop="1" thickBot="1">
      <c r="A5742" s="7">
        <v>2018</v>
      </c>
      <c r="B5742" s="7" t="s">
        <v>103</v>
      </c>
      <c r="C5742" s="8">
        <f>7+C5741</f>
        <v>43438</v>
      </c>
      <c r="D5742" s="7">
        <v>1</v>
      </c>
      <c r="E5742" s="7" t="str">
        <f t="shared" si="209"/>
        <v>S49434381</v>
      </c>
      <c r="F5742" s="1" t="s">
        <v>0</v>
      </c>
    </row>
    <row r="5743" spans="1:15" ht="16.5" thickTop="1" thickBot="1">
      <c r="A5743" s="7">
        <v>2018</v>
      </c>
      <c r="B5743" s="7" t="s">
        <v>103</v>
      </c>
      <c r="C5743" s="8">
        <f>+C5742</f>
        <v>43438</v>
      </c>
      <c r="D5743" s="7">
        <v>2</v>
      </c>
      <c r="E5743" s="7" t="str">
        <f t="shared" si="209"/>
        <v>S49434382</v>
      </c>
      <c r="F5743" s="338" t="s">
        <v>1</v>
      </c>
      <c r="G5743" s="341" t="s">
        <v>2</v>
      </c>
      <c r="H5743" s="342"/>
      <c r="I5743" s="342"/>
      <c r="J5743" s="343"/>
      <c r="K5743" s="344" t="s">
        <v>3</v>
      </c>
      <c r="L5743" s="343"/>
      <c r="M5743" s="344" t="s">
        <v>144</v>
      </c>
      <c r="N5743" s="342"/>
      <c r="O5743" s="342"/>
    </row>
    <row r="5744" spans="1:15" ht="18" customHeight="1" thickBot="1">
      <c r="A5744" s="7">
        <v>2018</v>
      </c>
      <c r="B5744" s="7" t="s">
        <v>103</v>
      </c>
      <c r="C5744" s="8">
        <f>+C5743</f>
        <v>43438</v>
      </c>
      <c r="D5744" s="7">
        <v>3</v>
      </c>
      <c r="E5744" s="7" t="str">
        <f t="shared" si="209"/>
        <v>S49434383</v>
      </c>
      <c r="F5744" s="339"/>
      <c r="G5744" s="345" t="s">
        <v>5</v>
      </c>
      <c r="H5744" s="347" t="s">
        <v>145</v>
      </c>
      <c r="I5744" s="348"/>
      <c r="J5744" s="349"/>
      <c r="K5744" s="350" t="s">
        <v>6</v>
      </c>
      <c r="L5744" s="352" t="s">
        <v>7</v>
      </c>
      <c r="M5744" s="350" t="s">
        <v>8</v>
      </c>
      <c r="N5744" s="354" t="s">
        <v>146</v>
      </c>
      <c r="O5744" s="356" t="s">
        <v>147</v>
      </c>
    </row>
    <row r="5745" spans="1:15" ht="15.75" thickBot="1">
      <c r="A5745" s="7">
        <v>2018</v>
      </c>
      <c r="B5745" s="7" t="s">
        <v>103</v>
      </c>
      <c r="C5745" s="8">
        <f t="shared" ref="C5745:C5769" si="210">+C5744</f>
        <v>43438</v>
      </c>
      <c r="D5745" s="7">
        <v>4</v>
      </c>
      <c r="E5745" s="7" t="str">
        <f t="shared" si="209"/>
        <v>S49434384</v>
      </c>
      <c r="F5745" s="340"/>
      <c r="G5745" s="346"/>
      <c r="H5745" s="191" t="s">
        <v>9</v>
      </c>
      <c r="I5745" s="192" t="s">
        <v>18</v>
      </c>
      <c r="J5745" s="193" t="s">
        <v>11</v>
      </c>
      <c r="K5745" s="351"/>
      <c r="L5745" s="353"/>
      <c r="M5745" s="351"/>
      <c r="N5745" s="355"/>
      <c r="O5745" s="357"/>
    </row>
    <row r="5746" spans="1:15">
      <c r="A5746" s="7">
        <v>2018</v>
      </c>
      <c r="B5746" s="7" t="s">
        <v>103</v>
      </c>
      <c r="C5746" s="8">
        <f t="shared" si="210"/>
        <v>43438</v>
      </c>
      <c r="D5746" s="7">
        <v>5</v>
      </c>
      <c r="E5746" s="7" t="str">
        <f t="shared" ref="E5746:E5773" si="211">B5746&amp;C5746&amp;D5746</f>
        <v>S49434385</v>
      </c>
      <c r="F5746" s="3" t="s">
        <v>12</v>
      </c>
      <c r="G5746" s="2" t="s">
        <v>9357</v>
      </c>
      <c r="H5746" s="2" t="s">
        <v>9358</v>
      </c>
      <c r="I5746" s="2" t="s">
        <v>9359</v>
      </c>
      <c r="J5746" s="2" t="s">
        <v>1374</v>
      </c>
      <c r="K5746" s="194" t="s">
        <v>17</v>
      </c>
      <c r="L5746" s="2">
        <v>61</v>
      </c>
      <c r="M5746" s="194" t="s">
        <v>1138</v>
      </c>
      <c r="N5746" s="2">
        <v>0</v>
      </c>
      <c r="O5746" s="195" t="s">
        <v>2527</v>
      </c>
    </row>
    <row r="5747" spans="1:15">
      <c r="A5747" s="7">
        <v>2018</v>
      </c>
      <c r="B5747" s="7" t="s">
        <v>103</v>
      </c>
      <c r="C5747" s="8">
        <f t="shared" si="210"/>
        <v>43438</v>
      </c>
      <c r="D5747" s="7">
        <v>6</v>
      </c>
      <c r="E5747" s="7" t="str">
        <f t="shared" si="211"/>
        <v>S49434386</v>
      </c>
      <c r="F5747" s="4">
        <v>43435</v>
      </c>
      <c r="G5747" s="2">
        <v>70</v>
      </c>
      <c r="H5747" s="2" t="s">
        <v>4836</v>
      </c>
      <c r="I5747" s="2" t="s">
        <v>9360</v>
      </c>
      <c r="J5747" s="2" t="s">
        <v>2052</v>
      </c>
      <c r="K5747" s="194" t="s">
        <v>17</v>
      </c>
      <c r="L5747" s="2">
        <v>63</v>
      </c>
      <c r="M5747" s="194" t="s">
        <v>819</v>
      </c>
      <c r="N5747" s="2">
        <v>0</v>
      </c>
      <c r="O5747" s="195" t="s">
        <v>1917</v>
      </c>
    </row>
    <row r="5748" spans="1:15">
      <c r="A5748" s="7">
        <v>2018</v>
      </c>
      <c r="B5748" s="7" t="s">
        <v>103</v>
      </c>
      <c r="C5748" s="8">
        <f t="shared" si="210"/>
        <v>43438</v>
      </c>
      <c r="D5748" s="7">
        <v>7</v>
      </c>
      <c r="E5748" s="7" t="str">
        <f t="shared" si="211"/>
        <v>S49434387</v>
      </c>
      <c r="F5748" s="4">
        <v>43466</v>
      </c>
      <c r="G5748" s="2">
        <v>95</v>
      </c>
      <c r="H5748" s="2" t="s">
        <v>9361</v>
      </c>
      <c r="I5748" s="2" t="s">
        <v>9362</v>
      </c>
      <c r="J5748" s="2" t="s">
        <v>2115</v>
      </c>
      <c r="K5748" s="194" t="s">
        <v>17</v>
      </c>
      <c r="L5748" s="2">
        <v>62</v>
      </c>
      <c r="M5748" s="194">
        <v>0</v>
      </c>
      <c r="N5748" s="2" t="s">
        <v>735</v>
      </c>
      <c r="O5748" s="195" t="s">
        <v>5480</v>
      </c>
    </row>
    <row r="5749" spans="1:15">
      <c r="A5749" s="7">
        <v>2018</v>
      </c>
      <c r="B5749" s="7" t="s">
        <v>103</v>
      </c>
      <c r="C5749" s="8">
        <f t="shared" si="210"/>
        <v>43438</v>
      </c>
      <c r="D5749" s="7">
        <v>8</v>
      </c>
      <c r="E5749" s="7" t="str">
        <f t="shared" si="211"/>
        <v>S49434388</v>
      </c>
      <c r="F5749" s="4">
        <v>43497</v>
      </c>
      <c r="G5749" s="2">
        <v>120</v>
      </c>
      <c r="H5749" s="2" t="s">
        <v>9363</v>
      </c>
      <c r="I5749" s="2" t="s">
        <v>9364</v>
      </c>
      <c r="J5749" s="2" t="s">
        <v>1137</v>
      </c>
      <c r="K5749" s="194" t="s">
        <v>17</v>
      </c>
      <c r="L5749" s="2">
        <v>59</v>
      </c>
      <c r="M5749" s="194" t="s">
        <v>1715</v>
      </c>
      <c r="N5749" s="2">
        <v>0</v>
      </c>
      <c r="O5749" s="195" t="s">
        <v>4409</v>
      </c>
    </row>
    <row r="5750" spans="1:15">
      <c r="A5750" s="7">
        <v>2018</v>
      </c>
      <c r="B5750" s="7" t="s">
        <v>103</v>
      </c>
      <c r="C5750" s="8">
        <f t="shared" si="210"/>
        <v>43438</v>
      </c>
      <c r="D5750" s="7">
        <v>9</v>
      </c>
      <c r="E5750" s="7" t="str">
        <f t="shared" si="211"/>
        <v>S49434389</v>
      </c>
      <c r="F5750" s="4">
        <v>43525</v>
      </c>
      <c r="G5750" s="2">
        <v>133</v>
      </c>
      <c r="H5750" s="2" t="s">
        <v>9365</v>
      </c>
      <c r="I5750" s="2" t="s">
        <v>9366</v>
      </c>
      <c r="J5750" s="2" t="s">
        <v>7548</v>
      </c>
      <c r="K5750" s="194" t="s">
        <v>17</v>
      </c>
      <c r="L5750" s="2">
        <v>55</v>
      </c>
      <c r="M5750" s="194" t="s">
        <v>1715</v>
      </c>
      <c r="N5750" s="2">
        <v>0</v>
      </c>
      <c r="O5750" s="195" t="s">
        <v>4409</v>
      </c>
    </row>
    <row r="5751" spans="1:15">
      <c r="A5751" s="7">
        <v>2018</v>
      </c>
      <c r="B5751" s="7" t="s">
        <v>103</v>
      </c>
      <c r="C5751" s="8">
        <f t="shared" si="210"/>
        <v>43438</v>
      </c>
      <c r="D5751" s="7">
        <v>10</v>
      </c>
      <c r="E5751" s="7" t="str">
        <f t="shared" si="211"/>
        <v>S494343810</v>
      </c>
      <c r="F5751" s="3" t="s">
        <v>164</v>
      </c>
      <c r="G5751" s="2">
        <v>160</v>
      </c>
      <c r="H5751" s="2" t="s">
        <v>3242</v>
      </c>
      <c r="I5751" s="2" t="s">
        <v>9170</v>
      </c>
      <c r="J5751" s="2" t="s">
        <v>6592</v>
      </c>
      <c r="K5751" s="194" t="s">
        <v>17</v>
      </c>
      <c r="L5751" s="2">
        <v>50</v>
      </c>
      <c r="M5751" s="194">
        <v>25</v>
      </c>
      <c r="N5751" s="2" t="s">
        <v>792</v>
      </c>
      <c r="O5751" s="195" t="s">
        <v>1467</v>
      </c>
    </row>
    <row r="5752" spans="1:15">
      <c r="A5752" s="7">
        <v>2018</v>
      </c>
      <c r="B5752" s="7" t="s">
        <v>103</v>
      </c>
      <c r="C5752" s="8">
        <f t="shared" si="210"/>
        <v>43438</v>
      </c>
      <c r="D5752" s="7">
        <v>11</v>
      </c>
      <c r="E5752" s="7" t="str">
        <f t="shared" si="211"/>
        <v>S494343811</v>
      </c>
      <c r="F5752" s="3">
        <v>2020</v>
      </c>
      <c r="G5752" s="2">
        <v>170</v>
      </c>
      <c r="H5752" s="2" t="s">
        <v>9367</v>
      </c>
      <c r="I5752" s="2" t="s">
        <v>6916</v>
      </c>
      <c r="J5752" s="2" t="s">
        <v>2621</v>
      </c>
      <c r="K5752" s="194" t="s">
        <v>17</v>
      </c>
      <c r="L5752" s="2">
        <v>40</v>
      </c>
      <c r="M5752" s="194" t="s">
        <v>701</v>
      </c>
      <c r="N5752" s="2" t="s">
        <v>697</v>
      </c>
      <c r="O5752" s="195" t="s">
        <v>444</v>
      </c>
    </row>
    <row r="5753" spans="1:15">
      <c r="A5753" s="7">
        <v>2018</v>
      </c>
      <c r="B5753" s="7" t="s">
        <v>103</v>
      </c>
      <c r="C5753" s="8">
        <f t="shared" si="210"/>
        <v>43438</v>
      </c>
      <c r="D5753" s="7">
        <v>12</v>
      </c>
      <c r="E5753" s="7" t="str">
        <f t="shared" si="211"/>
        <v>S494343812</v>
      </c>
      <c r="F5753" s="3">
        <v>2021</v>
      </c>
      <c r="G5753" s="2">
        <v>160</v>
      </c>
      <c r="H5753" s="2" t="s">
        <v>3622</v>
      </c>
      <c r="I5753" s="2" t="s">
        <v>9368</v>
      </c>
      <c r="J5753" s="2" t="s">
        <v>2052</v>
      </c>
      <c r="K5753" s="194" t="s">
        <v>17</v>
      </c>
      <c r="L5753" s="2">
        <v>37</v>
      </c>
      <c r="M5753" s="194" t="s">
        <v>1070</v>
      </c>
      <c r="N5753" s="2" t="s">
        <v>2831</v>
      </c>
      <c r="O5753" s="195" t="s">
        <v>493</v>
      </c>
    </row>
    <row r="5754" spans="1:15">
      <c r="A5754" s="7">
        <v>2018</v>
      </c>
      <c r="B5754" s="7" t="s">
        <v>103</v>
      </c>
      <c r="C5754" s="8">
        <f t="shared" si="210"/>
        <v>43438</v>
      </c>
      <c r="D5754" s="7">
        <v>13</v>
      </c>
      <c r="E5754" s="7" t="str">
        <f t="shared" si="211"/>
        <v>S494343813</v>
      </c>
      <c r="F5754" s="3">
        <v>2022</v>
      </c>
      <c r="G5754" s="2">
        <v>150</v>
      </c>
      <c r="H5754" s="2" t="s">
        <v>3412</v>
      </c>
      <c r="I5754" s="2" t="s">
        <v>9369</v>
      </c>
      <c r="J5754" s="2" t="s">
        <v>1927</v>
      </c>
      <c r="K5754" s="194" t="s">
        <v>17</v>
      </c>
      <c r="L5754" s="2">
        <v>32</v>
      </c>
      <c r="M5754" s="194" t="s">
        <v>493</v>
      </c>
      <c r="N5754" s="2" t="s">
        <v>2831</v>
      </c>
      <c r="O5754" s="195" t="s">
        <v>1070</v>
      </c>
    </row>
    <row r="5755" spans="1:15" ht="15.75" thickBot="1">
      <c r="A5755" s="7">
        <v>2018</v>
      </c>
      <c r="B5755" s="7" t="s">
        <v>103</v>
      </c>
      <c r="C5755" s="8">
        <f t="shared" si="210"/>
        <v>43438</v>
      </c>
      <c r="D5755" s="7">
        <v>14</v>
      </c>
      <c r="E5755" s="7" t="str">
        <f t="shared" si="211"/>
        <v>S494343814</v>
      </c>
      <c r="F5755" s="5">
        <v>2023</v>
      </c>
      <c r="G5755" s="6">
        <v>145</v>
      </c>
      <c r="H5755" s="6" t="s">
        <v>9370</v>
      </c>
      <c r="I5755" s="6" t="s">
        <v>9371</v>
      </c>
      <c r="J5755" s="6" t="s">
        <v>277</v>
      </c>
      <c r="K5755" s="196" t="s">
        <v>17</v>
      </c>
      <c r="L5755" s="6">
        <v>28</v>
      </c>
      <c r="M5755" s="196" t="s">
        <v>1459</v>
      </c>
      <c r="N5755" s="6">
        <v>60</v>
      </c>
      <c r="O5755" s="197" t="s">
        <v>340</v>
      </c>
    </row>
    <row r="5756" spans="1:15" ht="16.5" thickTop="1" thickBot="1">
      <c r="A5756" s="7">
        <v>2018</v>
      </c>
      <c r="B5756" s="7" t="s">
        <v>103</v>
      </c>
      <c r="C5756" s="8">
        <f t="shared" si="210"/>
        <v>43438</v>
      </c>
      <c r="D5756" s="7">
        <v>15</v>
      </c>
      <c r="E5756" s="7" t="str">
        <f t="shared" si="211"/>
        <v>S494343815</v>
      </c>
      <c r="F5756" s="1" t="s">
        <v>15</v>
      </c>
    </row>
    <row r="5757" spans="1:15" ht="16.5" thickTop="1" thickBot="1">
      <c r="A5757" s="7">
        <v>2018</v>
      </c>
      <c r="B5757" s="7" t="s">
        <v>103</v>
      </c>
      <c r="C5757" s="8">
        <f t="shared" si="210"/>
        <v>43438</v>
      </c>
      <c r="D5757" s="7">
        <v>16</v>
      </c>
      <c r="E5757" s="7" t="str">
        <f t="shared" si="211"/>
        <v>S494343816</v>
      </c>
      <c r="F5757" s="338" t="s">
        <v>1</v>
      </c>
      <c r="G5757" s="341" t="s">
        <v>2</v>
      </c>
      <c r="H5757" s="342"/>
      <c r="I5757" s="342"/>
      <c r="J5757" s="343"/>
      <c r="K5757" s="344" t="s">
        <v>3</v>
      </c>
      <c r="L5757" s="343"/>
      <c r="M5757" s="344" t="s">
        <v>144</v>
      </c>
      <c r="N5757" s="342"/>
      <c r="O5757" s="342"/>
    </row>
    <row r="5758" spans="1:15" ht="18" customHeight="1" thickBot="1">
      <c r="A5758" s="7">
        <v>2018</v>
      </c>
      <c r="B5758" s="7" t="s">
        <v>103</v>
      </c>
      <c r="C5758" s="8">
        <f t="shared" si="210"/>
        <v>43438</v>
      </c>
      <c r="D5758" s="7">
        <v>17</v>
      </c>
      <c r="E5758" s="7" t="str">
        <f t="shared" si="211"/>
        <v>S494343817</v>
      </c>
      <c r="F5758" s="339"/>
      <c r="G5758" s="345" t="s">
        <v>5</v>
      </c>
      <c r="H5758" s="347" t="s">
        <v>145</v>
      </c>
      <c r="I5758" s="348"/>
      <c r="J5758" s="349"/>
      <c r="K5758" s="350" t="s">
        <v>6</v>
      </c>
      <c r="L5758" s="352" t="s">
        <v>7</v>
      </c>
      <c r="M5758" s="350" t="s">
        <v>8</v>
      </c>
      <c r="N5758" s="354" t="s">
        <v>146</v>
      </c>
      <c r="O5758" s="356" t="s">
        <v>147</v>
      </c>
    </row>
    <row r="5759" spans="1:15" ht="15.75" thickBot="1">
      <c r="A5759" s="7">
        <v>2018</v>
      </c>
      <c r="B5759" s="7" t="s">
        <v>103</v>
      </c>
      <c r="C5759" s="8">
        <f t="shared" si="210"/>
        <v>43438</v>
      </c>
      <c r="D5759" s="7">
        <v>18</v>
      </c>
      <c r="E5759" s="7" t="str">
        <f t="shared" si="211"/>
        <v>S494343818</v>
      </c>
      <c r="F5759" s="340"/>
      <c r="G5759" s="346"/>
      <c r="H5759" s="191" t="s">
        <v>9</v>
      </c>
      <c r="I5759" s="192" t="s">
        <v>18</v>
      </c>
      <c r="J5759" s="193" t="s">
        <v>11</v>
      </c>
      <c r="K5759" s="351"/>
      <c r="L5759" s="353"/>
      <c r="M5759" s="351"/>
      <c r="N5759" s="355"/>
      <c r="O5759" s="357"/>
    </row>
    <row r="5760" spans="1:15">
      <c r="A5760" s="7">
        <v>2018</v>
      </c>
      <c r="B5760" s="7" t="s">
        <v>103</v>
      </c>
      <c r="C5760" s="8">
        <f t="shared" si="210"/>
        <v>43438</v>
      </c>
      <c r="D5760" s="7">
        <v>19</v>
      </c>
      <c r="E5760" s="7" t="str">
        <f t="shared" si="211"/>
        <v>S494343819</v>
      </c>
      <c r="F5760" s="3" t="s">
        <v>16</v>
      </c>
      <c r="G5760" s="2">
        <v>15</v>
      </c>
      <c r="H5760" s="2" t="s">
        <v>9372</v>
      </c>
      <c r="I5760" s="2" t="s">
        <v>9373</v>
      </c>
      <c r="J5760" s="2" t="s">
        <v>639</v>
      </c>
      <c r="K5760" s="194" t="s">
        <v>17</v>
      </c>
      <c r="L5760" s="2">
        <v>55</v>
      </c>
      <c r="M5760" s="194">
        <v>52</v>
      </c>
      <c r="N5760" s="2">
        <v>32</v>
      </c>
      <c r="O5760" s="195">
        <v>16</v>
      </c>
    </row>
    <row r="5761" spans="1:15">
      <c r="A5761" s="7">
        <v>2018</v>
      </c>
      <c r="B5761" s="7" t="s">
        <v>103</v>
      </c>
      <c r="C5761" s="8">
        <f t="shared" si="210"/>
        <v>43438</v>
      </c>
      <c r="D5761" s="7">
        <v>20</v>
      </c>
      <c r="E5761" s="7" t="str">
        <f t="shared" si="211"/>
        <v>S494343820</v>
      </c>
      <c r="F5761" s="4">
        <v>43435</v>
      </c>
      <c r="G5761" s="2">
        <v>100</v>
      </c>
      <c r="H5761" s="2" t="s">
        <v>9374</v>
      </c>
      <c r="I5761" s="2" t="s">
        <v>2951</v>
      </c>
      <c r="J5761" s="2" t="s">
        <v>4391</v>
      </c>
      <c r="K5761" s="194" t="s">
        <v>17</v>
      </c>
      <c r="L5761" s="2">
        <v>55</v>
      </c>
      <c r="M5761" s="194" t="s">
        <v>1153</v>
      </c>
      <c r="N5761" s="2">
        <v>0</v>
      </c>
      <c r="O5761" s="195" t="s">
        <v>1691</v>
      </c>
    </row>
    <row r="5762" spans="1:15">
      <c r="A5762" s="7">
        <v>2018</v>
      </c>
      <c r="B5762" s="7" t="s">
        <v>103</v>
      </c>
      <c r="C5762" s="8">
        <f t="shared" si="210"/>
        <v>43438</v>
      </c>
      <c r="D5762" s="7">
        <v>21</v>
      </c>
      <c r="E5762" s="7" t="str">
        <f t="shared" si="211"/>
        <v>S494343821</v>
      </c>
      <c r="F5762" s="4">
        <v>43466</v>
      </c>
      <c r="G5762" s="2">
        <v>135</v>
      </c>
      <c r="H5762" s="2" t="s">
        <v>9375</v>
      </c>
      <c r="I5762" s="2">
        <v>132</v>
      </c>
      <c r="J5762" s="2" t="s">
        <v>3706</v>
      </c>
      <c r="K5762" s="194" t="s">
        <v>17</v>
      </c>
      <c r="L5762" s="2">
        <v>50</v>
      </c>
      <c r="M5762" s="194" t="s">
        <v>551</v>
      </c>
      <c r="N5762" s="2">
        <v>0</v>
      </c>
      <c r="O5762" s="195" t="s">
        <v>550</v>
      </c>
    </row>
    <row r="5763" spans="1:15">
      <c r="A5763" s="7">
        <v>2018</v>
      </c>
      <c r="B5763" s="7" t="s">
        <v>103</v>
      </c>
      <c r="C5763" s="8">
        <f t="shared" si="210"/>
        <v>43438</v>
      </c>
      <c r="D5763" s="7">
        <v>22</v>
      </c>
      <c r="E5763" s="7" t="str">
        <f t="shared" si="211"/>
        <v>S494343822</v>
      </c>
      <c r="F5763" s="4">
        <v>43497</v>
      </c>
      <c r="G5763" s="2">
        <v>155</v>
      </c>
      <c r="H5763" s="2" t="s">
        <v>9376</v>
      </c>
      <c r="I5763" s="2" t="s">
        <v>3214</v>
      </c>
      <c r="J5763" s="2" t="s">
        <v>4722</v>
      </c>
      <c r="K5763" s="194" t="s">
        <v>17</v>
      </c>
      <c r="L5763" s="2">
        <v>48</v>
      </c>
      <c r="M5763" s="194" t="s">
        <v>800</v>
      </c>
      <c r="N5763" s="2" t="s">
        <v>343</v>
      </c>
      <c r="O5763" s="195" t="s">
        <v>284</v>
      </c>
    </row>
    <row r="5764" spans="1:15">
      <c r="A5764" s="7">
        <v>2018</v>
      </c>
      <c r="B5764" s="7" t="s">
        <v>103</v>
      </c>
      <c r="C5764" s="8">
        <f t="shared" si="210"/>
        <v>43438</v>
      </c>
      <c r="D5764" s="7">
        <v>23</v>
      </c>
      <c r="E5764" s="7" t="str">
        <f t="shared" si="211"/>
        <v>S494343823</v>
      </c>
      <c r="F5764" s="4">
        <v>43525</v>
      </c>
      <c r="G5764" s="2">
        <v>168</v>
      </c>
      <c r="H5764" s="2" t="s">
        <v>2663</v>
      </c>
      <c r="I5764" s="2" t="s">
        <v>9377</v>
      </c>
      <c r="J5764" s="2" t="s">
        <v>3346</v>
      </c>
      <c r="K5764" s="194" t="s">
        <v>17</v>
      </c>
      <c r="L5764" s="2">
        <v>46</v>
      </c>
      <c r="M5764" s="194" t="s">
        <v>800</v>
      </c>
      <c r="N5764" s="2" t="s">
        <v>343</v>
      </c>
      <c r="O5764" s="195" t="s">
        <v>284</v>
      </c>
    </row>
    <row r="5765" spans="1:15">
      <c r="A5765" s="7">
        <v>2018</v>
      </c>
      <c r="B5765" s="7" t="s">
        <v>103</v>
      </c>
      <c r="C5765" s="8">
        <f t="shared" si="210"/>
        <v>43438</v>
      </c>
      <c r="D5765" s="7">
        <v>24</v>
      </c>
      <c r="E5765" s="7" t="str">
        <f t="shared" si="211"/>
        <v>S494343824</v>
      </c>
      <c r="F5765" s="3" t="s">
        <v>164</v>
      </c>
      <c r="G5765" s="2">
        <v>215</v>
      </c>
      <c r="H5765" s="2" t="s">
        <v>8035</v>
      </c>
      <c r="I5765" s="2" t="s">
        <v>9378</v>
      </c>
      <c r="J5765" s="2" t="s">
        <v>3748</v>
      </c>
      <c r="K5765" s="194" t="s">
        <v>17</v>
      </c>
      <c r="L5765" s="2">
        <v>43</v>
      </c>
      <c r="M5765" s="194">
        <v>36</v>
      </c>
      <c r="N5765" s="2">
        <v>12</v>
      </c>
      <c r="O5765" s="195">
        <v>52</v>
      </c>
    </row>
    <row r="5766" spans="1:15">
      <c r="A5766" s="7">
        <v>2018</v>
      </c>
      <c r="B5766" s="7" t="s">
        <v>103</v>
      </c>
      <c r="C5766" s="8">
        <f t="shared" si="210"/>
        <v>43438</v>
      </c>
      <c r="D5766" s="7">
        <v>25</v>
      </c>
      <c r="E5766" s="7" t="str">
        <f t="shared" si="211"/>
        <v>S494343825</v>
      </c>
      <c r="F5766" s="3">
        <v>2020</v>
      </c>
      <c r="G5766" s="2">
        <v>230</v>
      </c>
      <c r="H5766" s="2" t="s">
        <v>9379</v>
      </c>
      <c r="I5766" s="2" t="s">
        <v>9380</v>
      </c>
      <c r="J5766" s="2" t="s">
        <v>3230</v>
      </c>
      <c r="K5766" s="194" t="s">
        <v>17</v>
      </c>
      <c r="L5766" s="2">
        <v>34</v>
      </c>
      <c r="M5766" s="194" t="s">
        <v>484</v>
      </c>
      <c r="N5766" s="2" t="s">
        <v>340</v>
      </c>
      <c r="O5766" s="195" t="s">
        <v>1795</v>
      </c>
    </row>
    <row r="5767" spans="1:15">
      <c r="A5767" s="7">
        <v>2018</v>
      </c>
      <c r="B5767" s="7" t="s">
        <v>103</v>
      </c>
      <c r="C5767" s="8">
        <f t="shared" si="210"/>
        <v>43438</v>
      </c>
      <c r="D5767" s="7">
        <v>26</v>
      </c>
      <c r="E5767" s="7" t="str">
        <f t="shared" si="211"/>
        <v>S494343826</v>
      </c>
      <c r="F5767" s="3">
        <v>2021</v>
      </c>
      <c r="G5767" s="2">
        <v>210</v>
      </c>
      <c r="H5767" s="2" t="s">
        <v>9381</v>
      </c>
      <c r="I5767" s="2" t="s">
        <v>7158</v>
      </c>
      <c r="J5767" s="2" t="s">
        <v>4617</v>
      </c>
      <c r="K5767" s="194" t="s">
        <v>17</v>
      </c>
      <c r="L5767" s="2">
        <v>35</v>
      </c>
      <c r="M5767" s="194" t="s">
        <v>768</v>
      </c>
      <c r="N5767" s="2" t="s">
        <v>301</v>
      </c>
      <c r="O5767" s="195" t="s">
        <v>1418</v>
      </c>
    </row>
    <row r="5768" spans="1:15">
      <c r="A5768" s="7">
        <v>2018</v>
      </c>
      <c r="B5768" s="7" t="s">
        <v>103</v>
      </c>
      <c r="C5768" s="8">
        <f t="shared" si="210"/>
        <v>43438</v>
      </c>
      <c r="D5768" s="7">
        <v>27</v>
      </c>
      <c r="E5768" s="7" t="str">
        <f t="shared" si="211"/>
        <v>S494343827</v>
      </c>
      <c r="F5768" s="3">
        <v>2022</v>
      </c>
      <c r="G5768" s="2">
        <v>200</v>
      </c>
      <c r="H5768" s="2" t="s">
        <v>2720</v>
      </c>
      <c r="I5768" s="2" t="s">
        <v>9382</v>
      </c>
      <c r="J5768" s="2" t="s">
        <v>334</v>
      </c>
      <c r="K5768" s="194" t="s">
        <v>17</v>
      </c>
      <c r="L5768" s="2">
        <v>33</v>
      </c>
      <c r="M5768" s="194" t="s">
        <v>1197</v>
      </c>
      <c r="N5768" s="2" t="s">
        <v>580</v>
      </c>
      <c r="O5768" s="195" t="s">
        <v>819</v>
      </c>
    </row>
    <row r="5769" spans="1:15" ht="15.75" thickBot="1">
      <c r="A5769" s="7">
        <v>2018</v>
      </c>
      <c r="B5769" s="7" t="s">
        <v>103</v>
      </c>
      <c r="C5769" s="8">
        <f t="shared" si="210"/>
        <v>43438</v>
      </c>
      <c r="D5769" s="7">
        <v>28</v>
      </c>
      <c r="E5769" s="7" t="str">
        <f t="shared" si="211"/>
        <v>S494343828</v>
      </c>
      <c r="F5769" s="5">
        <v>2023</v>
      </c>
      <c r="G5769" s="6">
        <v>190</v>
      </c>
      <c r="H5769" s="6" t="s">
        <v>9383</v>
      </c>
      <c r="I5769" s="6" t="s">
        <v>6168</v>
      </c>
      <c r="J5769" s="6" t="s">
        <v>490</v>
      </c>
      <c r="K5769" s="196" t="s">
        <v>17</v>
      </c>
      <c r="L5769" s="6">
        <v>31</v>
      </c>
      <c r="M5769" s="196" t="s">
        <v>601</v>
      </c>
      <c r="N5769" s="6" t="s">
        <v>601</v>
      </c>
      <c r="O5769" s="197" t="s">
        <v>1197</v>
      </c>
    </row>
    <row r="5770" spans="1:15" ht="16.5" thickTop="1" thickBot="1">
      <c r="A5770" s="7">
        <v>2018</v>
      </c>
      <c r="B5770" s="7" t="s">
        <v>104</v>
      </c>
      <c r="C5770" s="8">
        <f>7+C5769</f>
        <v>43445</v>
      </c>
      <c r="D5770" s="7">
        <v>1</v>
      </c>
      <c r="E5770" s="7" t="str">
        <f t="shared" si="211"/>
        <v>S50434451</v>
      </c>
      <c r="F5770" s="1" t="s">
        <v>0</v>
      </c>
    </row>
    <row r="5771" spans="1:15" ht="16.5" thickTop="1" thickBot="1">
      <c r="A5771" s="7">
        <v>2018</v>
      </c>
      <c r="B5771" s="7" t="s">
        <v>104</v>
      </c>
      <c r="C5771" s="8">
        <f>+C5770</f>
        <v>43445</v>
      </c>
      <c r="D5771" s="7">
        <v>2</v>
      </c>
      <c r="E5771" s="7" t="str">
        <f t="shared" si="211"/>
        <v>S50434452</v>
      </c>
      <c r="F5771" s="338" t="s">
        <v>1</v>
      </c>
      <c r="G5771" s="341" t="s">
        <v>2</v>
      </c>
      <c r="H5771" s="342"/>
      <c r="I5771" s="342"/>
      <c r="J5771" s="343"/>
      <c r="K5771" s="344" t="s">
        <v>3</v>
      </c>
      <c r="L5771" s="343"/>
      <c r="M5771" s="344" t="s">
        <v>144</v>
      </c>
      <c r="N5771" s="342"/>
      <c r="O5771" s="342"/>
    </row>
    <row r="5772" spans="1:15" ht="18" customHeight="1" thickBot="1">
      <c r="A5772" s="7">
        <v>2018</v>
      </c>
      <c r="B5772" s="7" t="s">
        <v>104</v>
      </c>
      <c r="C5772" s="8">
        <f>+C5771</f>
        <v>43445</v>
      </c>
      <c r="D5772" s="7">
        <v>3</v>
      </c>
      <c r="E5772" s="7" t="str">
        <f t="shared" si="211"/>
        <v>S50434453</v>
      </c>
      <c r="F5772" s="339"/>
      <c r="G5772" s="345" t="s">
        <v>5</v>
      </c>
      <c r="H5772" s="347" t="s">
        <v>145</v>
      </c>
      <c r="I5772" s="348"/>
      <c r="J5772" s="349"/>
      <c r="K5772" s="350" t="s">
        <v>6</v>
      </c>
      <c r="L5772" s="352" t="s">
        <v>7</v>
      </c>
      <c r="M5772" s="350" t="s">
        <v>8</v>
      </c>
      <c r="N5772" s="354" t="s">
        <v>146</v>
      </c>
      <c r="O5772" s="356" t="s">
        <v>147</v>
      </c>
    </row>
    <row r="5773" spans="1:15" ht="15.75" thickBot="1">
      <c r="A5773" s="7">
        <v>2018</v>
      </c>
      <c r="B5773" s="7" t="s">
        <v>104</v>
      </c>
      <c r="C5773" s="8">
        <f t="shared" ref="C5773:C5797" si="212">+C5772</f>
        <v>43445</v>
      </c>
      <c r="D5773" s="7">
        <v>4</v>
      </c>
      <c r="E5773" s="7" t="str">
        <f t="shared" si="211"/>
        <v>S50434454</v>
      </c>
      <c r="F5773" s="340"/>
      <c r="G5773" s="346"/>
      <c r="H5773" s="191" t="s">
        <v>9</v>
      </c>
      <c r="I5773" s="192" t="s">
        <v>18</v>
      </c>
      <c r="J5773" s="193" t="s">
        <v>11</v>
      </c>
      <c r="K5773" s="351"/>
      <c r="L5773" s="353"/>
      <c r="M5773" s="351"/>
      <c r="N5773" s="355"/>
      <c r="O5773" s="357"/>
    </row>
    <row r="5774" spans="1:15">
      <c r="A5774" s="7">
        <v>2018</v>
      </c>
      <c r="B5774" s="7" t="s">
        <v>104</v>
      </c>
      <c r="C5774" s="8">
        <f t="shared" si="212"/>
        <v>43445</v>
      </c>
      <c r="D5774" s="7">
        <v>5</v>
      </c>
      <c r="E5774" s="7" t="str">
        <f t="shared" ref="E5774:E5799" si="213">B5774&amp;C5774&amp;D5774</f>
        <v>S50434455</v>
      </c>
      <c r="F5774" s="3" t="s">
        <v>12</v>
      </c>
      <c r="G5774" s="2">
        <v>-1</v>
      </c>
      <c r="H5774" s="2" t="s">
        <v>9384</v>
      </c>
      <c r="I5774" s="2" t="s">
        <v>9384</v>
      </c>
      <c r="J5774" s="2" t="s">
        <v>9385</v>
      </c>
      <c r="K5774" s="194" t="s">
        <v>138</v>
      </c>
      <c r="L5774" s="2">
        <v>55</v>
      </c>
      <c r="M5774" s="194" t="s">
        <v>580</v>
      </c>
      <c r="N5774" s="2" t="s">
        <v>472</v>
      </c>
      <c r="O5774" s="195">
        <v>50</v>
      </c>
    </row>
    <row r="5775" spans="1:15">
      <c r="A5775" s="7">
        <v>2018</v>
      </c>
      <c r="B5775" s="7" t="s">
        <v>104</v>
      </c>
      <c r="C5775" s="8">
        <f t="shared" si="212"/>
        <v>43445</v>
      </c>
      <c r="D5775" s="7">
        <v>6</v>
      </c>
      <c r="E5775" s="7" t="str">
        <f t="shared" si="213"/>
        <v>S50434456</v>
      </c>
      <c r="F5775" s="4">
        <v>43435</v>
      </c>
      <c r="G5775" s="2">
        <v>70</v>
      </c>
      <c r="H5775" s="2" t="s">
        <v>9386</v>
      </c>
      <c r="I5775" s="2" t="s">
        <v>9387</v>
      </c>
      <c r="J5775" s="2" t="s">
        <v>1957</v>
      </c>
      <c r="K5775" s="194" t="s">
        <v>137</v>
      </c>
      <c r="L5775" s="2">
        <v>57</v>
      </c>
      <c r="M5775" s="194" t="s">
        <v>1667</v>
      </c>
      <c r="N5775" s="2" t="s">
        <v>2074</v>
      </c>
      <c r="O5775" s="195" t="s">
        <v>2960</v>
      </c>
    </row>
    <row r="5776" spans="1:15">
      <c r="A5776" s="7">
        <v>2018</v>
      </c>
      <c r="B5776" s="7" t="s">
        <v>104</v>
      </c>
      <c r="C5776" s="8">
        <f t="shared" si="212"/>
        <v>43445</v>
      </c>
      <c r="D5776" s="7">
        <v>7</v>
      </c>
      <c r="E5776" s="7" t="str">
        <f t="shared" si="213"/>
        <v>S50434457</v>
      </c>
      <c r="F5776" s="4">
        <v>43466</v>
      </c>
      <c r="G5776" s="2">
        <v>105</v>
      </c>
      <c r="H5776" s="2" t="s">
        <v>9388</v>
      </c>
      <c r="I5776" s="2" t="s">
        <v>9389</v>
      </c>
      <c r="J5776" s="2" t="s">
        <v>4340</v>
      </c>
      <c r="K5776" s="194" t="s">
        <v>17</v>
      </c>
      <c r="L5776" s="2">
        <v>63</v>
      </c>
      <c r="M5776" s="194">
        <v>0</v>
      </c>
      <c r="N5776" s="2" t="s">
        <v>512</v>
      </c>
      <c r="O5776" s="195" t="s">
        <v>2774</v>
      </c>
    </row>
    <row r="5777" spans="1:15">
      <c r="A5777" s="7">
        <v>2018</v>
      </c>
      <c r="B5777" s="7" t="s">
        <v>104</v>
      </c>
      <c r="C5777" s="8">
        <f t="shared" si="212"/>
        <v>43445</v>
      </c>
      <c r="D5777" s="7">
        <v>8</v>
      </c>
      <c r="E5777" s="7" t="str">
        <f t="shared" si="213"/>
        <v>S50434458</v>
      </c>
      <c r="F5777" s="4">
        <v>43497</v>
      </c>
      <c r="G5777" s="2">
        <v>128</v>
      </c>
      <c r="H5777" s="2" t="s">
        <v>3987</v>
      </c>
      <c r="I5777" s="2" t="s">
        <v>9390</v>
      </c>
      <c r="J5777" s="2" t="s">
        <v>939</v>
      </c>
      <c r="K5777" s="194" t="s">
        <v>17</v>
      </c>
      <c r="L5777" s="2">
        <v>60</v>
      </c>
      <c r="M5777" s="194">
        <v>0</v>
      </c>
      <c r="N5777" s="2" t="s">
        <v>518</v>
      </c>
      <c r="O5777" s="195" t="s">
        <v>2427</v>
      </c>
    </row>
    <row r="5778" spans="1:15">
      <c r="A5778" s="7">
        <v>2018</v>
      </c>
      <c r="B5778" s="7" t="s">
        <v>104</v>
      </c>
      <c r="C5778" s="8">
        <f t="shared" si="212"/>
        <v>43445</v>
      </c>
      <c r="D5778" s="7">
        <v>9</v>
      </c>
      <c r="E5778" s="7" t="str">
        <f t="shared" si="213"/>
        <v>S50434459</v>
      </c>
      <c r="F5778" s="4">
        <v>43525</v>
      </c>
      <c r="G5778" s="2">
        <v>145</v>
      </c>
      <c r="H5778" s="2" t="s">
        <v>9391</v>
      </c>
      <c r="I5778" s="2" t="s">
        <v>9392</v>
      </c>
      <c r="J5778" s="2" t="s">
        <v>1156</v>
      </c>
      <c r="K5778" s="194" t="s">
        <v>17</v>
      </c>
      <c r="L5778" s="2">
        <v>57</v>
      </c>
      <c r="M5778" s="194" t="s">
        <v>518</v>
      </c>
      <c r="N5778" s="2">
        <v>0</v>
      </c>
      <c r="O5778" s="195" t="s">
        <v>2427</v>
      </c>
    </row>
    <row r="5779" spans="1:15">
      <c r="A5779" s="7">
        <v>2018</v>
      </c>
      <c r="B5779" s="7" t="s">
        <v>104</v>
      </c>
      <c r="C5779" s="8">
        <f t="shared" si="212"/>
        <v>43445</v>
      </c>
      <c r="D5779" s="7">
        <v>10</v>
      </c>
      <c r="E5779" s="7" t="str">
        <f t="shared" si="213"/>
        <v>S504344510</v>
      </c>
      <c r="F5779" s="3" t="s">
        <v>164</v>
      </c>
      <c r="G5779" s="2">
        <v>174</v>
      </c>
      <c r="H5779" s="2" t="s">
        <v>9393</v>
      </c>
      <c r="I5779" s="2" t="s">
        <v>2562</v>
      </c>
      <c r="J5779" s="2" t="s">
        <v>2705</v>
      </c>
      <c r="K5779" s="194" t="s">
        <v>17</v>
      </c>
      <c r="L5779" s="2">
        <v>51</v>
      </c>
      <c r="M5779" s="194" t="s">
        <v>871</v>
      </c>
      <c r="N5779" s="2" t="s">
        <v>1665</v>
      </c>
      <c r="O5779" s="195" t="s">
        <v>2960</v>
      </c>
    </row>
    <row r="5780" spans="1:15">
      <c r="A5780" s="7">
        <v>2018</v>
      </c>
      <c r="B5780" s="7" t="s">
        <v>104</v>
      </c>
      <c r="C5780" s="8">
        <f t="shared" si="212"/>
        <v>43445</v>
      </c>
      <c r="D5780" s="7">
        <v>11</v>
      </c>
      <c r="E5780" s="7" t="str">
        <f t="shared" si="213"/>
        <v>S504344511</v>
      </c>
      <c r="F5780" s="3">
        <v>2020</v>
      </c>
      <c r="G5780" s="2">
        <v>165</v>
      </c>
      <c r="H5780" s="2" t="s">
        <v>3384</v>
      </c>
      <c r="I5780" s="2" t="s">
        <v>2662</v>
      </c>
      <c r="J5780" s="2" t="s">
        <v>782</v>
      </c>
      <c r="K5780" s="194" t="s">
        <v>17</v>
      </c>
      <c r="L5780" s="2">
        <v>45</v>
      </c>
      <c r="M5780" s="194" t="s">
        <v>3110</v>
      </c>
      <c r="N5780" s="2" t="s">
        <v>1239</v>
      </c>
      <c r="O5780" s="195" t="s">
        <v>2076</v>
      </c>
    </row>
    <row r="5781" spans="1:15">
      <c r="A5781" s="7">
        <v>2018</v>
      </c>
      <c r="B5781" s="7" t="s">
        <v>104</v>
      </c>
      <c r="C5781" s="8">
        <f t="shared" si="212"/>
        <v>43445</v>
      </c>
      <c r="D5781" s="7">
        <v>12</v>
      </c>
      <c r="E5781" s="7" t="str">
        <f t="shared" si="213"/>
        <v>S504344512</v>
      </c>
      <c r="F5781" s="3">
        <v>2021</v>
      </c>
      <c r="G5781" s="2">
        <v>155</v>
      </c>
      <c r="H5781" s="2" t="s">
        <v>5431</v>
      </c>
      <c r="I5781" s="2" t="s">
        <v>3528</v>
      </c>
      <c r="J5781" s="2" t="s">
        <v>880</v>
      </c>
      <c r="K5781" s="194" t="s">
        <v>17</v>
      </c>
      <c r="L5781" s="2">
        <v>38</v>
      </c>
      <c r="M5781" s="194" t="s">
        <v>4578</v>
      </c>
      <c r="N5781" s="2" t="s">
        <v>1666</v>
      </c>
      <c r="O5781" s="195" t="s">
        <v>2074</v>
      </c>
    </row>
    <row r="5782" spans="1:15">
      <c r="A5782" s="7">
        <v>2018</v>
      </c>
      <c r="B5782" s="7" t="s">
        <v>104</v>
      </c>
      <c r="C5782" s="8">
        <f t="shared" si="212"/>
        <v>43445</v>
      </c>
      <c r="D5782" s="7">
        <v>13</v>
      </c>
      <c r="E5782" s="7" t="str">
        <f t="shared" si="213"/>
        <v>S504344513</v>
      </c>
      <c r="F5782" s="3">
        <v>2022</v>
      </c>
      <c r="G5782" s="2">
        <v>150</v>
      </c>
      <c r="H5782" s="2" t="s">
        <v>8118</v>
      </c>
      <c r="I5782" s="2" t="s">
        <v>5707</v>
      </c>
      <c r="J5782" s="2" t="s">
        <v>1430</v>
      </c>
      <c r="K5782" s="194" t="s">
        <v>17</v>
      </c>
      <c r="L5782" s="2">
        <v>31</v>
      </c>
      <c r="M5782" s="194" t="s">
        <v>466</v>
      </c>
      <c r="N5782" s="2" t="s">
        <v>7102</v>
      </c>
      <c r="O5782" s="195" t="s">
        <v>5547</v>
      </c>
    </row>
    <row r="5783" spans="1:15" ht="15.75" thickBot="1">
      <c r="A5783" s="7">
        <v>2018</v>
      </c>
      <c r="B5783" s="7" t="s">
        <v>104</v>
      </c>
      <c r="C5783" s="8">
        <f t="shared" si="212"/>
        <v>43445</v>
      </c>
      <c r="D5783" s="7">
        <v>14</v>
      </c>
      <c r="E5783" s="7" t="str">
        <f t="shared" si="213"/>
        <v>S504344514</v>
      </c>
      <c r="F5783" s="5">
        <v>2023</v>
      </c>
      <c r="G5783" s="6">
        <v>145</v>
      </c>
      <c r="H5783" s="6" t="s">
        <v>9394</v>
      </c>
      <c r="I5783" s="6" t="s">
        <v>8062</v>
      </c>
      <c r="J5783" s="6" t="s">
        <v>1694</v>
      </c>
      <c r="K5783" s="196" t="s">
        <v>17</v>
      </c>
      <c r="L5783" s="6">
        <v>28</v>
      </c>
      <c r="M5783" s="196" t="s">
        <v>340</v>
      </c>
      <c r="N5783" s="6">
        <v>60</v>
      </c>
      <c r="O5783" s="197" t="s">
        <v>1459</v>
      </c>
    </row>
    <row r="5784" spans="1:15" ht="16.5" thickTop="1" thickBot="1">
      <c r="A5784" s="7">
        <v>2018</v>
      </c>
      <c r="B5784" s="7" t="s">
        <v>104</v>
      </c>
      <c r="C5784" s="8">
        <f t="shared" si="212"/>
        <v>43445</v>
      </c>
      <c r="D5784" s="7">
        <v>15</v>
      </c>
      <c r="E5784" s="7" t="str">
        <f t="shared" si="213"/>
        <v>S504344515</v>
      </c>
      <c r="F5784" s="1" t="s">
        <v>15</v>
      </c>
    </row>
    <row r="5785" spans="1:15" ht="16.5" thickTop="1" thickBot="1">
      <c r="A5785" s="7">
        <v>2018</v>
      </c>
      <c r="B5785" s="7" t="s">
        <v>104</v>
      </c>
      <c r="C5785" s="8">
        <f t="shared" si="212"/>
        <v>43445</v>
      </c>
      <c r="D5785" s="7">
        <v>16</v>
      </c>
      <c r="E5785" s="7" t="str">
        <f t="shared" si="213"/>
        <v>S504344516</v>
      </c>
      <c r="F5785" s="338" t="s">
        <v>1</v>
      </c>
      <c r="G5785" s="341" t="s">
        <v>2</v>
      </c>
      <c r="H5785" s="342"/>
      <c r="I5785" s="342"/>
      <c r="J5785" s="343"/>
      <c r="K5785" s="344" t="s">
        <v>3</v>
      </c>
      <c r="L5785" s="343"/>
      <c r="M5785" s="344" t="s">
        <v>144</v>
      </c>
      <c r="N5785" s="342"/>
      <c r="O5785" s="342"/>
    </row>
    <row r="5786" spans="1:15" ht="18" customHeight="1" thickBot="1">
      <c r="A5786" s="7">
        <v>2018</v>
      </c>
      <c r="B5786" s="7" t="s">
        <v>104</v>
      </c>
      <c r="C5786" s="8">
        <f t="shared" si="212"/>
        <v>43445</v>
      </c>
      <c r="D5786" s="7">
        <v>17</v>
      </c>
      <c r="E5786" s="7" t="str">
        <f t="shared" si="213"/>
        <v>S504344517</v>
      </c>
      <c r="F5786" s="339"/>
      <c r="G5786" s="345" t="s">
        <v>5</v>
      </c>
      <c r="H5786" s="347" t="s">
        <v>145</v>
      </c>
      <c r="I5786" s="348"/>
      <c r="J5786" s="349"/>
      <c r="K5786" s="350" t="s">
        <v>6</v>
      </c>
      <c r="L5786" s="352" t="s">
        <v>7</v>
      </c>
      <c r="M5786" s="350" t="s">
        <v>8</v>
      </c>
      <c r="N5786" s="354" t="s">
        <v>146</v>
      </c>
      <c r="O5786" s="356" t="s">
        <v>147</v>
      </c>
    </row>
    <row r="5787" spans="1:15" ht="15.75" thickBot="1">
      <c r="A5787" s="7">
        <v>2018</v>
      </c>
      <c r="B5787" s="7" t="s">
        <v>104</v>
      </c>
      <c r="C5787" s="8">
        <f t="shared" si="212"/>
        <v>43445</v>
      </c>
      <c r="D5787" s="7">
        <v>18</v>
      </c>
      <c r="E5787" s="7" t="str">
        <f t="shared" si="213"/>
        <v>S504344518</v>
      </c>
      <c r="F5787" s="340"/>
      <c r="G5787" s="346"/>
      <c r="H5787" s="191" t="s">
        <v>9</v>
      </c>
      <c r="I5787" s="192" t="s">
        <v>18</v>
      </c>
      <c r="J5787" s="193" t="s">
        <v>11</v>
      </c>
      <c r="K5787" s="351"/>
      <c r="L5787" s="353"/>
      <c r="M5787" s="351"/>
      <c r="N5787" s="355"/>
      <c r="O5787" s="357"/>
    </row>
    <row r="5788" spans="1:15">
      <c r="A5788" s="7">
        <v>2018</v>
      </c>
      <c r="B5788" s="7" t="s">
        <v>104</v>
      </c>
      <c r="C5788" s="8">
        <f t="shared" si="212"/>
        <v>43445</v>
      </c>
      <c r="D5788" s="7">
        <v>19</v>
      </c>
      <c r="E5788" s="7" t="str">
        <f t="shared" si="213"/>
        <v>S504344519</v>
      </c>
      <c r="F5788" s="3" t="s">
        <v>16</v>
      </c>
      <c r="G5788" s="2">
        <v>25</v>
      </c>
      <c r="H5788" s="2" t="s">
        <v>9395</v>
      </c>
      <c r="I5788" s="2" t="s">
        <v>9396</v>
      </c>
      <c r="J5788" s="2" t="s">
        <v>3760</v>
      </c>
      <c r="K5788" s="194" t="s">
        <v>17</v>
      </c>
      <c r="L5788" s="2">
        <v>56</v>
      </c>
      <c r="M5788" s="194" t="s">
        <v>400</v>
      </c>
      <c r="N5788" s="2" t="s">
        <v>1831</v>
      </c>
      <c r="O5788" s="195" t="s">
        <v>455</v>
      </c>
    </row>
    <row r="5789" spans="1:15">
      <c r="A5789" s="7">
        <v>2018</v>
      </c>
      <c r="B5789" s="7" t="s">
        <v>104</v>
      </c>
      <c r="C5789" s="8">
        <f t="shared" si="212"/>
        <v>43445</v>
      </c>
      <c r="D5789" s="7">
        <v>20</v>
      </c>
      <c r="E5789" s="7" t="str">
        <f t="shared" si="213"/>
        <v>S504344520</v>
      </c>
      <c r="F5789" s="4">
        <v>43435</v>
      </c>
      <c r="G5789" s="2">
        <v>100</v>
      </c>
      <c r="H5789" s="2" t="s">
        <v>9397</v>
      </c>
      <c r="I5789" s="2" t="s">
        <v>9398</v>
      </c>
      <c r="J5789" s="2" t="s">
        <v>2043</v>
      </c>
      <c r="K5789" s="194" t="s">
        <v>17</v>
      </c>
      <c r="L5789" s="2">
        <v>53</v>
      </c>
      <c r="M5789" s="194" t="s">
        <v>1181</v>
      </c>
      <c r="N5789" s="2" t="s">
        <v>922</v>
      </c>
      <c r="O5789" s="195" t="s">
        <v>704</v>
      </c>
    </row>
    <row r="5790" spans="1:15">
      <c r="A5790" s="7">
        <v>2018</v>
      </c>
      <c r="B5790" s="7" t="s">
        <v>104</v>
      </c>
      <c r="C5790" s="8">
        <f t="shared" si="212"/>
        <v>43445</v>
      </c>
      <c r="D5790" s="7">
        <v>21</v>
      </c>
      <c r="E5790" s="7" t="str">
        <f t="shared" si="213"/>
        <v>S504344521</v>
      </c>
      <c r="F5790" s="4">
        <v>43466</v>
      </c>
      <c r="G5790" s="2">
        <v>160</v>
      </c>
      <c r="H5790" s="2" t="s">
        <v>9399</v>
      </c>
      <c r="I5790" s="2" t="s">
        <v>9400</v>
      </c>
      <c r="J5790" s="2" t="s">
        <v>823</v>
      </c>
      <c r="K5790" s="194" t="s">
        <v>17</v>
      </c>
      <c r="L5790" s="2">
        <v>49</v>
      </c>
      <c r="M5790" s="194" t="s">
        <v>333</v>
      </c>
      <c r="N5790" s="2">
        <v>0</v>
      </c>
      <c r="O5790" s="195" t="s">
        <v>2569</v>
      </c>
    </row>
    <row r="5791" spans="1:15">
      <c r="A5791" s="7">
        <v>2018</v>
      </c>
      <c r="B5791" s="7" t="s">
        <v>104</v>
      </c>
      <c r="C5791" s="8">
        <f t="shared" si="212"/>
        <v>43445</v>
      </c>
      <c r="D5791" s="7">
        <v>22</v>
      </c>
      <c r="E5791" s="7" t="str">
        <f t="shared" si="213"/>
        <v>S504344522</v>
      </c>
      <c r="F5791" s="4">
        <v>43497</v>
      </c>
      <c r="G5791" s="2">
        <v>168</v>
      </c>
      <c r="H5791" s="2" t="s">
        <v>9401</v>
      </c>
      <c r="I5791" s="2" t="s">
        <v>9402</v>
      </c>
      <c r="J5791" s="2" t="s">
        <v>7570</v>
      </c>
      <c r="K5791" s="194" t="s">
        <v>17</v>
      </c>
      <c r="L5791" s="2">
        <v>47</v>
      </c>
      <c r="M5791" s="194" t="s">
        <v>1831</v>
      </c>
      <c r="N5791" s="2">
        <v>0</v>
      </c>
      <c r="O5791" s="195" t="s">
        <v>4666</v>
      </c>
    </row>
    <row r="5792" spans="1:15">
      <c r="A5792" s="7">
        <v>2018</v>
      </c>
      <c r="B5792" s="7" t="s">
        <v>104</v>
      </c>
      <c r="C5792" s="8">
        <f t="shared" si="212"/>
        <v>43445</v>
      </c>
      <c r="D5792" s="7">
        <v>23</v>
      </c>
      <c r="E5792" s="7" t="str">
        <f t="shared" si="213"/>
        <v>S504344523</v>
      </c>
      <c r="F5792" s="4">
        <v>43525</v>
      </c>
      <c r="G5792" s="2">
        <v>200</v>
      </c>
      <c r="H5792" s="2" t="s">
        <v>9403</v>
      </c>
      <c r="I5792" s="2" t="s">
        <v>9404</v>
      </c>
      <c r="J5792" s="2" t="s">
        <v>3266</v>
      </c>
      <c r="K5792" s="194" t="s">
        <v>17</v>
      </c>
      <c r="L5792" s="2">
        <v>45</v>
      </c>
      <c r="M5792" s="194" t="s">
        <v>1138</v>
      </c>
      <c r="N5792" s="2">
        <v>0</v>
      </c>
      <c r="O5792" s="195" t="s">
        <v>2527</v>
      </c>
    </row>
    <row r="5793" spans="1:15">
      <c r="A5793" s="7">
        <v>2018</v>
      </c>
      <c r="B5793" s="7" t="s">
        <v>104</v>
      </c>
      <c r="C5793" s="8">
        <f t="shared" si="212"/>
        <v>43445</v>
      </c>
      <c r="D5793" s="7">
        <v>24</v>
      </c>
      <c r="E5793" s="7" t="str">
        <f t="shared" si="213"/>
        <v>S504344524</v>
      </c>
      <c r="F5793" s="3" t="s">
        <v>164</v>
      </c>
      <c r="G5793" s="2">
        <v>224</v>
      </c>
      <c r="H5793" s="2" t="s">
        <v>9405</v>
      </c>
      <c r="I5793" s="2" t="s">
        <v>9406</v>
      </c>
      <c r="J5793" s="2" t="s">
        <v>9407</v>
      </c>
      <c r="K5793" s="194" t="s">
        <v>17</v>
      </c>
      <c r="L5793" s="2">
        <v>41</v>
      </c>
      <c r="M5793" s="194" t="s">
        <v>1463</v>
      </c>
      <c r="N5793" s="2" t="s">
        <v>333</v>
      </c>
      <c r="O5793" s="195" t="s">
        <v>2368</v>
      </c>
    </row>
    <row r="5794" spans="1:15">
      <c r="A5794" s="7">
        <v>2018</v>
      </c>
      <c r="B5794" s="7" t="s">
        <v>104</v>
      </c>
      <c r="C5794" s="8">
        <f t="shared" si="212"/>
        <v>43445</v>
      </c>
      <c r="D5794" s="7">
        <v>25</v>
      </c>
      <c r="E5794" s="7" t="str">
        <f t="shared" si="213"/>
        <v>S504344525</v>
      </c>
      <c r="F5794" s="3">
        <v>2020</v>
      </c>
      <c r="G5794" s="2">
        <v>220</v>
      </c>
      <c r="H5794" s="2" t="s">
        <v>9408</v>
      </c>
      <c r="I5794" s="2" t="s">
        <v>9409</v>
      </c>
      <c r="J5794" s="2" t="s">
        <v>3533</v>
      </c>
      <c r="K5794" s="194" t="s">
        <v>17</v>
      </c>
      <c r="L5794" s="2">
        <v>33</v>
      </c>
      <c r="M5794" s="194" t="s">
        <v>626</v>
      </c>
      <c r="N5794" s="2" t="s">
        <v>587</v>
      </c>
      <c r="O5794" s="195" t="s">
        <v>626</v>
      </c>
    </row>
    <row r="5795" spans="1:15">
      <c r="A5795" s="7">
        <v>2018</v>
      </c>
      <c r="B5795" s="7" t="s">
        <v>104</v>
      </c>
      <c r="C5795" s="8">
        <f t="shared" si="212"/>
        <v>43445</v>
      </c>
      <c r="D5795" s="7">
        <v>26</v>
      </c>
      <c r="E5795" s="7" t="str">
        <f t="shared" si="213"/>
        <v>S504344526</v>
      </c>
      <c r="F5795" s="3">
        <v>2021</v>
      </c>
      <c r="G5795" s="2">
        <v>210</v>
      </c>
      <c r="H5795" s="2" t="s">
        <v>9410</v>
      </c>
      <c r="I5795" s="2" t="s">
        <v>6939</v>
      </c>
      <c r="J5795" s="2" t="s">
        <v>595</v>
      </c>
      <c r="K5795" s="194" t="s">
        <v>17</v>
      </c>
      <c r="L5795" s="2">
        <v>32</v>
      </c>
      <c r="M5795" s="194" t="s">
        <v>625</v>
      </c>
      <c r="N5795" s="2" t="s">
        <v>627</v>
      </c>
      <c r="O5795" s="195" t="s">
        <v>626</v>
      </c>
    </row>
    <row r="5796" spans="1:15">
      <c r="A5796" s="7">
        <v>2018</v>
      </c>
      <c r="B5796" s="7" t="s">
        <v>104</v>
      </c>
      <c r="C5796" s="8">
        <f t="shared" si="212"/>
        <v>43445</v>
      </c>
      <c r="D5796" s="7">
        <v>27</v>
      </c>
      <c r="E5796" s="7" t="str">
        <f t="shared" si="213"/>
        <v>S504344527</v>
      </c>
      <c r="F5796" s="3">
        <v>2022</v>
      </c>
      <c r="G5796" s="2">
        <v>200</v>
      </c>
      <c r="H5796" s="2" t="s">
        <v>9411</v>
      </c>
      <c r="I5796" s="2" t="s">
        <v>7752</v>
      </c>
      <c r="J5796" s="2" t="s">
        <v>1362</v>
      </c>
      <c r="K5796" s="194" t="s">
        <v>17</v>
      </c>
      <c r="L5796" s="2">
        <v>29</v>
      </c>
      <c r="M5796" s="194" t="s">
        <v>631</v>
      </c>
      <c r="N5796" s="2" t="s">
        <v>445</v>
      </c>
      <c r="O5796" s="195" t="s">
        <v>301</v>
      </c>
    </row>
    <row r="5797" spans="1:15" ht="15.75" thickBot="1">
      <c r="A5797" s="7">
        <v>2018</v>
      </c>
      <c r="B5797" s="7" t="s">
        <v>104</v>
      </c>
      <c r="C5797" s="8">
        <f t="shared" si="212"/>
        <v>43445</v>
      </c>
      <c r="D5797" s="7">
        <v>28</v>
      </c>
      <c r="E5797" s="7" t="str">
        <f t="shared" si="213"/>
        <v>S504344528</v>
      </c>
      <c r="F5797" s="5">
        <v>2023</v>
      </c>
      <c r="G5797" s="6">
        <v>190</v>
      </c>
      <c r="H5797" s="6" t="s">
        <v>7061</v>
      </c>
      <c r="I5797" s="6" t="s">
        <v>9412</v>
      </c>
      <c r="J5797" s="6" t="s">
        <v>1292</v>
      </c>
      <c r="K5797" s="196" t="s">
        <v>17</v>
      </c>
      <c r="L5797" s="6">
        <v>24</v>
      </c>
      <c r="M5797" s="196" t="s">
        <v>730</v>
      </c>
      <c r="N5797" s="6">
        <v>50</v>
      </c>
      <c r="O5797" s="197" t="s">
        <v>1646</v>
      </c>
    </row>
    <row r="5798" spans="1:15" ht="16.5" thickTop="1" thickBot="1">
      <c r="A5798" s="7">
        <v>2018</v>
      </c>
      <c r="B5798" s="7" t="s">
        <v>105</v>
      </c>
      <c r="C5798" s="8">
        <f>7+C5797</f>
        <v>43452</v>
      </c>
      <c r="D5798" s="7">
        <v>1</v>
      </c>
      <c r="E5798" s="7" t="str">
        <f t="shared" si="213"/>
        <v>S51434521</v>
      </c>
      <c r="F5798" s="1" t="s">
        <v>0</v>
      </c>
    </row>
    <row r="5799" spans="1:15" ht="16.5" thickTop="1" thickBot="1">
      <c r="A5799" s="7">
        <v>2018</v>
      </c>
      <c r="B5799" s="7" t="s">
        <v>105</v>
      </c>
      <c r="C5799" s="8">
        <f>+C5798</f>
        <v>43452</v>
      </c>
      <c r="D5799" s="7">
        <v>2</v>
      </c>
      <c r="E5799" s="7" t="str">
        <f t="shared" si="213"/>
        <v>S51434522</v>
      </c>
      <c r="F5799" s="338" t="s">
        <v>1</v>
      </c>
      <c r="G5799" s="341" t="s">
        <v>2</v>
      </c>
      <c r="H5799" s="342"/>
      <c r="I5799" s="342"/>
      <c r="J5799" s="343"/>
      <c r="K5799" s="344" t="s">
        <v>3</v>
      </c>
      <c r="L5799" s="343"/>
      <c r="M5799" s="344" t="s">
        <v>144</v>
      </c>
      <c r="N5799" s="342"/>
      <c r="O5799" s="342"/>
    </row>
    <row r="5800" spans="1:15" ht="18" customHeight="1" thickBot="1">
      <c r="A5800" s="7">
        <v>2018</v>
      </c>
      <c r="B5800" s="7" t="s">
        <v>105</v>
      </c>
      <c r="C5800" s="8">
        <f t="shared" ref="C5800:C5825" si="214">+C5799</f>
        <v>43452</v>
      </c>
      <c r="D5800" s="7">
        <v>3</v>
      </c>
      <c r="E5800" s="7" t="str">
        <f t="shared" ref="E5800:E5827" si="215">B5800&amp;C5800&amp;D5800</f>
        <v>S51434523</v>
      </c>
      <c r="F5800" s="339"/>
      <c r="G5800" s="345" t="s">
        <v>5</v>
      </c>
      <c r="H5800" s="347" t="s">
        <v>145</v>
      </c>
      <c r="I5800" s="348"/>
      <c r="J5800" s="349"/>
      <c r="K5800" s="350" t="s">
        <v>6</v>
      </c>
      <c r="L5800" s="352" t="s">
        <v>7</v>
      </c>
      <c r="M5800" s="350" t="s">
        <v>8</v>
      </c>
      <c r="N5800" s="354" t="s">
        <v>146</v>
      </c>
      <c r="O5800" s="356" t="s">
        <v>147</v>
      </c>
    </row>
    <row r="5801" spans="1:15" ht="15.75" thickBot="1">
      <c r="A5801" s="7">
        <v>2018</v>
      </c>
      <c r="B5801" s="7" t="s">
        <v>105</v>
      </c>
      <c r="C5801" s="8">
        <f t="shared" si="214"/>
        <v>43452</v>
      </c>
      <c r="D5801" s="7">
        <v>4</v>
      </c>
      <c r="E5801" s="7" t="str">
        <f t="shared" si="215"/>
        <v>S51434524</v>
      </c>
      <c r="F5801" s="340"/>
      <c r="G5801" s="346"/>
      <c r="H5801" s="191" t="s">
        <v>9</v>
      </c>
      <c r="I5801" s="192" t="s">
        <v>18</v>
      </c>
      <c r="J5801" s="193" t="s">
        <v>11</v>
      </c>
      <c r="K5801" s="351"/>
      <c r="L5801" s="353"/>
      <c r="M5801" s="351"/>
      <c r="N5801" s="355"/>
      <c r="O5801" s="357"/>
    </row>
    <row r="5802" spans="1:15">
      <c r="A5802" s="7">
        <v>2018</v>
      </c>
      <c r="B5802" s="7" t="s">
        <v>105</v>
      </c>
      <c r="C5802" s="8">
        <f t="shared" si="214"/>
        <v>43452</v>
      </c>
      <c r="D5802" s="7">
        <v>5</v>
      </c>
      <c r="E5802" s="7" t="str">
        <f t="shared" si="215"/>
        <v>S51434525</v>
      </c>
      <c r="F5802" s="3" t="s">
        <v>12</v>
      </c>
      <c r="G5802" s="2">
        <v>1</v>
      </c>
      <c r="H5802" s="2" t="s">
        <v>9413</v>
      </c>
      <c r="I5802" s="2" t="s">
        <v>9414</v>
      </c>
      <c r="J5802" s="2" t="s">
        <v>9415</v>
      </c>
      <c r="K5802" s="194" t="s">
        <v>17</v>
      </c>
      <c r="L5802" s="2">
        <v>56</v>
      </c>
      <c r="M5802" s="194" t="s">
        <v>5294</v>
      </c>
      <c r="N5802" s="2" t="s">
        <v>1491</v>
      </c>
      <c r="O5802" s="195" t="s">
        <v>445</v>
      </c>
    </row>
    <row r="5803" spans="1:15">
      <c r="A5803" s="7">
        <v>2018</v>
      </c>
      <c r="B5803" s="7" t="s">
        <v>105</v>
      </c>
      <c r="C5803" s="8">
        <f t="shared" si="214"/>
        <v>43452</v>
      </c>
      <c r="D5803" s="7">
        <v>6</v>
      </c>
      <c r="E5803" s="7" t="str">
        <f t="shared" si="215"/>
        <v>S51434526</v>
      </c>
      <c r="F5803" s="4">
        <v>43435</v>
      </c>
      <c r="G5803" s="2">
        <v>70</v>
      </c>
      <c r="H5803" s="2" t="s">
        <v>9416</v>
      </c>
      <c r="I5803" s="2" t="s">
        <v>9417</v>
      </c>
      <c r="J5803" s="2" t="s">
        <v>8532</v>
      </c>
      <c r="K5803" s="194" t="s">
        <v>17</v>
      </c>
      <c r="L5803" s="2">
        <v>56</v>
      </c>
      <c r="M5803" s="194" t="s">
        <v>1418</v>
      </c>
      <c r="N5803" s="2" t="s">
        <v>681</v>
      </c>
      <c r="O5803" s="195" t="s">
        <v>783</v>
      </c>
    </row>
    <row r="5804" spans="1:15">
      <c r="A5804" s="7">
        <v>2018</v>
      </c>
      <c r="B5804" s="7" t="s">
        <v>105</v>
      </c>
      <c r="C5804" s="8">
        <f t="shared" si="214"/>
        <v>43452</v>
      </c>
      <c r="D5804" s="7">
        <v>7</v>
      </c>
      <c r="E5804" s="7" t="str">
        <f t="shared" si="215"/>
        <v>S51434527</v>
      </c>
      <c r="F5804" s="4">
        <v>43466</v>
      </c>
      <c r="G5804" s="2">
        <v>103</v>
      </c>
      <c r="H5804" s="2" t="s">
        <v>9418</v>
      </c>
      <c r="I5804" s="2" t="s">
        <v>9419</v>
      </c>
      <c r="J5804" s="2" t="s">
        <v>1590</v>
      </c>
      <c r="K5804" s="194" t="s">
        <v>17</v>
      </c>
      <c r="L5804" s="2">
        <v>63</v>
      </c>
      <c r="M5804" s="194" t="s">
        <v>704</v>
      </c>
      <c r="N5804" s="2" t="s">
        <v>1501</v>
      </c>
      <c r="O5804" s="195" t="s">
        <v>625</v>
      </c>
    </row>
    <row r="5805" spans="1:15">
      <c r="A5805" s="7">
        <v>2018</v>
      </c>
      <c r="B5805" s="7" t="s">
        <v>105</v>
      </c>
      <c r="C5805" s="8">
        <f t="shared" si="214"/>
        <v>43452</v>
      </c>
      <c r="D5805" s="7">
        <v>8</v>
      </c>
      <c r="E5805" s="7" t="str">
        <f t="shared" si="215"/>
        <v>S51434528</v>
      </c>
      <c r="F5805" s="4">
        <v>43497</v>
      </c>
      <c r="G5805" s="2">
        <v>130</v>
      </c>
      <c r="H5805" s="2" t="s">
        <v>9420</v>
      </c>
      <c r="I5805" s="2" t="s">
        <v>9420</v>
      </c>
      <c r="J5805" s="2" t="s">
        <v>1295</v>
      </c>
      <c r="K5805" s="194" t="s">
        <v>17</v>
      </c>
      <c r="L5805" s="2">
        <v>61</v>
      </c>
      <c r="M5805" s="194">
        <v>0</v>
      </c>
      <c r="N5805" s="2" t="s">
        <v>518</v>
      </c>
      <c r="O5805" s="195" t="s">
        <v>2427</v>
      </c>
    </row>
    <row r="5806" spans="1:15">
      <c r="A5806" s="7">
        <v>2018</v>
      </c>
      <c r="B5806" s="7" t="s">
        <v>105</v>
      </c>
      <c r="C5806" s="8">
        <f t="shared" si="214"/>
        <v>43452</v>
      </c>
      <c r="D5806" s="7">
        <v>9</v>
      </c>
      <c r="E5806" s="7" t="str">
        <f t="shared" si="215"/>
        <v>S51434529</v>
      </c>
      <c r="F5806" s="4">
        <v>43525</v>
      </c>
      <c r="G5806" s="2">
        <v>153</v>
      </c>
      <c r="H5806" s="2" t="s">
        <v>9421</v>
      </c>
      <c r="I5806" s="2" t="s">
        <v>5068</v>
      </c>
      <c r="J5806" s="2" t="s">
        <v>2351</v>
      </c>
      <c r="K5806" s="194" t="s">
        <v>17</v>
      </c>
      <c r="L5806" s="2">
        <v>58</v>
      </c>
      <c r="M5806" s="194">
        <v>0</v>
      </c>
      <c r="N5806" s="2">
        <v>0</v>
      </c>
      <c r="O5806" s="195">
        <v>100</v>
      </c>
    </row>
    <row r="5807" spans="1:15">
      <c r="A5807" s="7">
        <v>2018</v>
      </c>
      <c r="B5807" s="7" t="s">
        <v>105</v>
      </c>
      <c r="C5807" s="8">
        <f t="shared" si="214"/>
        <v>43452</v>
      </c>
      <c r="D5807" s="7">
        <v>10</v>
      </c>
      <c r="E5807" s="7" t="str">
        <f t="shared" si="215"/>
        <v>S514345210</v>
      </c>
      <c r="F5807" s="3" t="s">
        <v>164</v>
      </c>
      <c r="G5807" s="2">
        <v>180</v>
      </c>
      <c r="H5807" s="2" t="s">
        <v>5492</v>
      </c>
      <c r="I5807" s="2" t="s">
        <v>9422</v>
      </c>
      <c r="J5807" s="2" t="s">
        <v>4669</v>
      </c>
      <c r="K5807" s="194" t="s">
        <v>17</v>
      </c>
      <c r="L5807" s="2">
        <v>52</v>
      </c>
      <c r="M5807" s="194" t="s">
        <v>1023</v>
      </c>
      <c r="N5807" s="2" t="s">
        <v>1023</v>
      </c>
      <c r="O5807" s="195" t="s">
        <v>7955</v>
      </c>
    </row>
    <row r="5808" spans="1:15">
      <c r="A5808" s="7">
        <v>2018</v>
      </c>
      <c r="B5808" s="7" t="s">
        <v>105</v>
      </c>
      <c r="C5808" s="8">
        <f t="shared" si="214"/>
        <v>43452</v>
      </c>
      <c r="D5808" s="7">
        <v>11</v>
      </c>
      <c r="E5808" s="7" t="str">
        <f t="shared" si="215"/>
        <v>S514345211</v>
      </c>
      <c r="F5808" s="3">
        <v>2020</v>
      </c>
      <c r="G5808" s="2">
        <v>165</v>
      </c>
      <c r="H5808" s="2" t="s">
        <v>9423</v>
      </c>
      <c r="I5808" s="2" t="s">
        <v>9424</v>
      </c>
      <c r="J5808" s="2" t="s">
        <v>4113</v>
      </c>
      <c r="K5808" s="194" t="s">
        <v>17</v>
      </c>
      <c r="L5808" s="2">
        <v>45</v>
      </c>
      <c r="M5808" s="194">
        <v>10</v>
      </c>
      <c r="N5808" s="2" t="s">
        <v>973</v>
      </c>
      <c r="O5808" s="195" t="s">
        <v>972</v>
      </c>
    </row>
    <row r="5809" spans="1:15">
      <c r="A5809" s="7">
        <v>2018</v>
      </c>
      <c r="B5809" s="7" t="s">
        <v>105</v>
      </c>
      <c r="C5809" s="8">
        <f t="shared" si="214"/>
        <v>43452</v>
      </c>
      <c r="D5809" s="7">
        <v>12</v>
      </c>
      <c r="E5809" s="7" t="str">
        <f t="shared" si="215"/>
        <v>S514345212</v>
      </c>
      <c r="F5809" s="3">
        <v>2021</v>
      </c>
      <c r="G5809" s="2">
        <v>155</v>
      </c>
      <c r="H5809" s="2" t="s">
        <v>9425</v>
      </c>
      <c r="I5809" s="2" t="s">
        <v>9426</v>
      </c>
      <c r="J5809" s="2" t="s">
        <v>1625</v>
      </c>
      <c r="K5809" s="194" t="s">
        <v>17</v>
      </c>
      <c r="L5809" s="2">
        <v>41</v>
      </c>
      <c r="M5809" s="194" t="s">
        <v>443</v>
      </c>
      <c r="N5809" s="2" t="s">
        <v>445</v>
      </c>
      <c r="O5809" s="195" t="s">
        <v>444</v>
      </c>
    </row>
    <row r="5810" spans="1:15">
      <c r="A5810" s="7">
        <v>2018</v>
      </c>
      <c r="B5810" s="7" t="s">
        <v>105</v>
      </c>
      <c r="C5810" s="8">
        <f t="shared" si="214"/>
        <v>43452</v>
      </c>
      <c r="D5810" s="7">
        <v>13</v>
      </c>
      <c r="E5810" s="7" t="str">
        <f t="shared" si="215"/>
        <v>S514345213</v>
      </c>
      <c r="F5810" s="3">
        <v>2022</v>
      </c>
      <c r="G5810" s="2">
        <v>150</v>
      </c>
      <c r="H5810" s="2" t="s">
        <v>9427</v>
      </c>
      <c r="I5810" s="2" t="s">
        <v>9428</v>
      </c>
      <c r="J5810" s="2" t="s">
        <v>322</v>
      </c>
      <c r="K5810" s="194" t="s">
        <v>17</v>
      </c>
      <c r="L5810" s="2">
        <v>36</v>
      </c>
      <c r="M5810" s="194" t="s">
        <v>1667</v>
      </c>
      <c r="N5810" s="2" t="s">
        <v>1970</v>
      </c>
      <c r="O5810" s="195" t="s">
        <v>2076</v>
      </c>
    </row>
    <row r="5811" spans="1:15" ht="15.75" thickBot="1">
      <c r="A5811" s="7">
        <v>2018</v>
      </c>
      <c r="B5811" s="7" t="s">
        <v>105</v>
      </c>
      <c r="C5811" s="8">
        <f t="shared" si="214"/>
        <v>43452</v>
      </c>
      <c r="D5811" s="7">
        <v>14</v>
      </c>
      <c r="E5811" s="7" t="str">
        <f t="shared" si="215"/>
        <v>S514345214</v>
      </c>
      <c r="F5811" s="5">
        <v>2023</v>
      </c>
      <c r="G5811" s="6">
        <v>145</v>
      </c>
      <c r="H5811" s="6" t="s">
        <v>9429</v>
      </c>
      <c r="I5811" s="6" t="s">
        <v>3863</v>
      </c>
      <c r="J5811" s="6" t="s">
        <v>3230</v>
      </c>
      <c r="K5811" s="196" t="s">
        <v>17</v>
      </c>
      <c r="L5811" s="6">
        <v>26</v>
      </c>
      <c r="M5811" s="196" t="s">
        <v>2076</v>
      </c>
      <c r="N5811" s="6" t="s">
        <v>1970</v>
      </c>
      <c r="O5811" s="197" t="s">
        <v>1667</v>
      </c>
    </row>
    <row r="5812" spans="1:15" ht="16.5" thickTop="1" thickBot="1">
      <c r="A5812" s="7">
        <v>2018</v>
      </c>
      <c r="B5812" s="7" t="s">
        <v>105</v>
      </c>
      <c r="C5812" s="8">
        <f t="shared" si="214"/>
        <v>43452</v>
      </c>
      <c r="D5812" s="7">
        <v>15</v>
      </c>
      <c r="E5812" s="7" t="str">
        <f t="shared" si="215"/>
        <v>S514345215</v>
      </c>
      <c r="F5812" s="1" t="s">
        <v>15</v>
      </c>
    </row>
    <row r="5813" spans="1:15" ht="16.5" thickTop="1" thickBot="1">
      <c r="A5813" s="7">
        <v>2018</v>
      </c>
      <c r="B5813" s="7" t="s">
        <v>105</v>
      </c>
      <c r="C5813" s="8">
        <f t="shared" si="214"/>
        <v>43452</v>
      </c>
      <c r="D5813" s="7">
        <v>16</v>
      </c>
      <c r="E5813" s="7" t="str">
        <f t="shared" si="215"/>
        <v>S514345216</v>
      </c>
      <c r="F5813" s="338" t="s">
        <v>1</v>
      </c>
      <c r="G5813" s="341" t="s">
        <v>2</v>
      </c>
      <c r="H5813" s="342"/>
      <c r="I5813" s="342"/>
      <c r="J5813" s="343"/>
      <c r="K5813" s="344" t="s">
        <v>3</v>
      </c>
      <c r="L5813" s="343"/>
      <c r="M5813" s="344" t="s">
        <v>144</v>
      </c>
      <c r="N5813" s="342"/>
      <c r="O5813" s="342"/>
    </row>
    <row r="5814" spans="1:15" ht="18" customHeight="1" thickBot="1">
      <c r="A5814" s="7">
        <v>2018</v>
      </c>
      <c r="B5814" s="7" t="s">
        <v>105</v>
      </c>
      <c r="C5814" s="8">
        <f t="shared" si="214"/>
        <v>43452</v>
      </c>
      <c r="D5814" s="7">
        <v>17</v>
      </c>
      <c r="E5814" s="7" t="str">
        <f t="shared" si="215"/>
        <v>S514345217</v>
      </c>
      <c r="F5814" s="339"/>
      <c r="G5814" s="345" t="s">
        <v>5</v>
      </c>
      <c r="H5814" s="347" t="s">
        <v>145</v>
      </c>
      <c r="I5814" s="348"/>
      <c r="J5814" s="349"/>
      <c r="K5814" s="350" t="s">
        <v>6</v>
      </c>
      <c r="L5814" s="352" t="s">
        <v>7</v>
      </c>
      <c r="M5814" s="350" t="s">
        <v>8</v>
      </c>
      <c r="N5814" s="354" t="s">
        <v>146</v>
      </c>
      <c r="O5814" s="356" t="s">
        <v>147</v>
      </c>
    </row>
    <row r="5815" spans="1:15" ht="15.75" thickBot="1">
      <c r="A5815" s="7">
        <v>2018</v>
      </c>
      <c r="B5815" s="7" t="s">
        <v>105</v>
      </c>
      <c r="C5815" s="8">
        <f t="shared" si="214"/>
        <v>43452</v>
      </c>
      <c r="D5815" s="7">
        <v>18</v>
      </c>
      <c r="E5815" s="7" t="str">
        <f t="shared" si="215"/>
        <v>S514345218</v>
      </c>
      <c r="F5815" s="340"/>
      <c r="G5815" s="346"/>
      <c r="H5815" s="191" t="s">
        <v>9</v>
      </c>
      <c r="I5815" s="192" t="s">
        <v>18</v>
      </c>
      <c r="J5815" s="193" t="s">
        <v>11</v>
      </c>
      <c r="K5815" s="351"/>
      <c r="L5815" s="353"/>
      <c r="M5815" s="351"/>
      <c r="N5815" s="355"/>
      <c r="O5815" s="357"/>
    </row>
    <row r="5816" spans="1:15">
      <c r="A5816" s="7">
        <v>2018</v>
      </c>
      <c r="B5816" s="7" t="s">
        <v>105</v>
      </c>
      <c r="C5816" s="8">
        <f t="shared" si="214"/>
        <v>43452</v>
      </c>
      <c r="D5816" s="7">
        <v>19</v>
      </c>
      <c r="E5816" s="7" t="str">
        <f t="shared" si="215"/>
        <v>S514345219</v>
      </c>
      <c r="F5816" s="3" t="s">
        <v>16</v>
      </c>
      <c r="G5816" s="2">
        <v>30</v>
      </c>
      <c r="H5816" s="2" t="s">
        <v>9430</v>
      </c>
      <c r="I5816" s="2" t="s">
        <v>9431</v>
      </c>
      <c r="J5816" s="2" t="s">
        <v>1825</v>
      </c>
      <c r="K5816" s="194" t="s">
        <v>17</v>
      </c>
      <c r="L5816" s="2">
        <v>59</v>
      </c>
      <c r="M5816" s="194" t="s">
        <v>585</v>
      </c>
      <c r="N5816" s="2" t="s">
        <v>1501</v>
      </c>
      <c r="O5816" s="195" t="s">
        <v>1180</v>
      </c>
    </row>
    <row r="5817" spans="1:15">
      <c r="A5817" s="7">
        <v>2018</v>
      </c>
      <c r="B5817" s="7" t="s">
        <v>105</v>
      </c>
      <c r="C5817" s="8">
        <f t="shared" si="214"/>
        <v>43452</v>
      </c>
      <c r="D5817" s="7">
        <v>20</v>
      </c>
      <c r="E5817" s="7" t="str">
        <f t="shared" si="215"/>
        <v>S514345220</v>
      </c>
      <c r="F5817" s="4">
        <v>43435</v>
      </c>
      <c r="G5817" s="2">
        <v>100</v>
      </c>
      <c r="H5817" s="2" t="s">
        <v>4639</v>
      </c>
      <c r="I5817" s="2" t="s">
        <v>9432</v>
      </c>
      <c r="J5817" s="2" t="s">
        <v>5236</v>
      </c>
      <c r="K5817" s="194" t="s">
        <v>17</v>
      </c>
      <c r="L5817" s="2">
        <v>58</v>
      </c>
      <c r="M5817" s="194" t="s">
        <v>922</v>
      </c>
      <c r="N5817" s="2" t="s">
        <v>585</v>
      </c>
      <c r="O5817" s="195" t="s">
        <v>1255</v>
      </c>
    </row>
    <row r="5818" spans="1:15">
      <c r="A5818" s="7">
        <v>2018</v>
      </c>
      <c r="B5818" s="7" t="s">
        <v>105</v>
      </c>
      <c r="C5818" s="8">
        <f t="shared" si="214"/>
        <v>43452</v>
      </c>
      <c r="D5818" s="7">
        <v>21</v>
      </c>
      <c r="E5818" s="7" t="str">
        <f t="shared" si="215"/>
        <v>S514345221</v>
      </c>
      <c r="F5818" s="4">
        <v>43466</v>
      </c>
      <c r="G5818" s="2">
        <v>153</v>
      </c>
      <c r="H5818" s="2" t="s">
        <v>9433</v>
      </c>
      <c r="I5818" s="2" t="s">
        <v>9290</v>
      </c>
      <c r="J5818" s="2" t="s">
        <v>3862</v>
      </c>
      <c r="K5818" s="194" t="s">
        <v>17</v>
      </c>
      <c r="L5818" s="2">
        <v>51</v>
      </c>
      <c r="M5818" s="194" t="s">
        <v>379</v>
      </c>
      <c r="N5818" s="2" t="s">
        <v>301</v>
      </c>
      <c r="O5818" s="195" t="s">
        <v>3697</v>
      </c>
    </row>
    <row r="5819" spans="1:15">
      <c r="A5819" s="7">
        <v>2018</v>
      </c>
      <c r="B5819" s="7" t="s">
        <v>105</v>
      </c>
      <c r="C5819" s="8">
        <f t="shared" si="214"/>
        <v>43452</v>
      </c>
      <c r="D5819" s="7">
        <v>22</v>
      </c>
      <c r="E5819" s="7" t="str">
        <f t="shared" si="215"/>
        <v>S514345222</v>
      </c>
      <c r="F5819" s="4">
        <v>43497</v>
      </c>
      <c r="G5819" s="2">
        <v>173</v>
      </c>
      <c r="H5819" s="2" t="s">
        <v>9434</v>
      </c>
      <c r="I5819" s="2" t="s">
        <v>9435</v>
      </c>
      <c r="J5819" s="2" t="s">
        <v>5923</v>
      </c>
      <c r="K5819" s="194" t="s">
        <v>17</v>
      </c>
      <c r="L5819" s="2">
        <v>47</v>
      </c>
      <c r="M5819" s="194" t="s">
        <v>257</v>
      </c>
      <c r="N5819" s="2">
        <v>0</v>
      </c>
      <c r="O5819" s="195" t="s">
        <v>3618</v>
      </c>
    </row>
    <row r="5820" spans="1:15">
      <c r="A5820" s="7">
        <v>2018</v>
      </c>
      <c r="B5820" s="7" t="s">
        <v>105</v>
      </c>
      <c r="C5820" s="8">
        <f t="shared" si="214"/>
        <v>43452</v>
      </c>
      <c r="D5820" s="7">
        <v>23</v>
      </c>
      <c r="E5820" s="7" t="str">
        <f t="shared" si="215"/>
        <v>S514345223</v>
      </c>
      <c r="F5820" s="4">
        <v>43525</v>
      </c>
      <c r="G5820" s="2">
        <v>203</v>
      </c>
      <c r="H5820" s="2" t="s">
        <v>9436</v>
      </c>
      <c r="I5820" s="2" t="s">
        <v>5297</v>
      </c>
      <c r="J5820" s="2" t="s">
        <v>9437</v>
      </c>
      <c r="K5820" s="194" t="s">
        <v>17</v>
      </c>
      <c r="L5820" s="2">
        <v>46</v>
      </c>
      <c r="M5820" s="194">
        <v>10</v>
      </c>
      <c r="N5820" s="2">
        <v>5</v>
      </c>
      <c r="O5820" s="195">
        <v>85</v>
      </c>
    </row>
    <row r="5821" spans="1:15">
      <c r="A5821" s="7">
        <v>2018</v>
      </c>
      <c r="B5821" s="7" t="s">
        <v>105</v>
      </c>
      <c r="C5821" s="8">
        <f t="shared" si="214"/>
        <v>43452</v>
      </c>
      <c r="D5821" s="7">
        <v>24</v>
      </c>
      <c r="E5821" s="7" t="str">
        <f t="shared" si="215"/>
        <v>S514345224</v>
      </c>
      <c r="F5821" s="3" t="s">
        <v>164</v>
      </c>
      <c r="G5821" s="2">
        <v>228</v>
      </c>
      <c r="H5821" s="2" t="s">
        <v>9438</v>
      </c>
      <c r="I5821" s="2" t="s">
        <v>9439</v>
      </c>
      <c r="J5821" s="2" t="s">
        <v>9440</v>
      </c>
      <c r="K5821" s="194" t="s">
        <v>17</v>
      </c>
      <c r="L5821" s="2">
        <v>46</v>
      </c>
      <c r="M5821" s="194" t="s">
        <v>508</v>
      </c>
      <c r="N5821" s="2" t="s">
        <v>519</v>
      </c>
      <c r="O5821" s="195" t="s">
        <v>520</v>
      </c>
    </row>
    <row r="5822" spans="1:15">
      <c r="A5822" s="7">
        <v>2018</v>
      </c>
      <c r="B5822" s="7" t="s">
        <v>105</v>
      </c>
      <c r="C5822" s="8">
        <f t="shared" si="214"/>
        <v>43452</v>
      </c>
      <c r="D5822" s="7">
        <v>25</v>
      </c>
      <c r="E5822" s="7" t="str">
        <f t="shared" si="215"/>
        <v>S514345225</v>
      </c>
      <c r="F5822" s="3">
        <v>2020</v>
      </c>
      <c r="G5822" s="2">
        <v>220</v>
      </c>
      <c r="H5822" s="2" t="s">
        <v>9441</v>
      </c>
      <c r="I5822" s="2" t="s">
        <v>9442</v>
      </c>
      <c r="J5822" s="2" t="s">
        <v>2127</v>
      </c>
      <c r="K5822" s="194" t="s">
        <v>17</v>
      </c>
      <c r="L5822" s="2">
        <v>38</v>
      </c>
      <c r="M5822" s="194">
        <v>15</v>
      </c>
      <c r="N5822" s="2">
        <v>45</v>
      </c>
      <c r="O5822" s="195">
        <v>40</v>
      </c>
    </row>
    <row r="5823" spans="1:15">
      <c r="A5823" s="7">
        <v>2018</v>
      </c>
      <c r="B5823" s="7" t="s">
        <v>105</v>
      </c>
      <c r="C5823" s="8">
        <f t="shared" si="214"/>
        <v>43452</v>
      </c>
      <c r="D5823" s="7">
        <v>26</v>
      </c>
      <c r="E5823" s="7" t="str">
        <f t="shared" si="215"/>
        <v>S514345226</v>
      </c>
      <c r="F5823" s="3">
        <v>2021</v>
      </c>
      <c r="G5823" s="2">
        <v>205</v>
      </c>
      <c r="H5823" s="2" t="s">
        <v>9443</v>
      </c>
      <c r="I5823" s="2" t="s">
        <v>9354</v>
      </c>
      <c r="J5823" s="2" t="s">
        <v>2886</v>
      </c>
      <c r="K5823" s="194" t="s">
        <v>17</v>
      </c>
      <c r="L5823" s="2">
        <v>36</v>
      </c>
      <c r="M5823" s="194" t="s">
        <v>625</v>
      </c>
      <c r="N5823" s="2" t="s">
        <v>704</v>
      </c>
      <c r="O5823" s="195" t="s">
        <v>1501</v>
      </c>
    </row>
    <row r="5824" spans="1:15">
      <c r="A5824" s="7">
        <v>2018</v>
      </c>
      <c r="B5824" s="7" t="s">
        <v>105</v>
      </c>
      <c r="C5824" s="8">
        <f t="shared" si="214"/>
        <v>43452</v>
      </c>
      <c r="D5824" s="7">
        <v>27</v>
      </c>
      <c r="E5824" s="7" t="str">
        <f t="shared" si="215"/>
        <v>S514345227</v>
      </c>
      <c r="F5824" s="3">
        <v>2022</v>
      </c>
      <c r="G5824" s="2">
        <v>195</v>
      </c>
      <c r="H5824" s="2" t="s">
        <v>5574</v>
      </c>
      <c r="I5824" s="2" t="s">
        <v>9444</v>
      </c>
      <c r="J5824" s="2" t="s">
        <v>599</v>
      </c>
      <c r="K5824" s="194" t="s">
        <v>17</v>
      </c>
      <c r="L5824" s="2">
        <v>29</v>
      </c>
      <c r="M5824" s="194" t="s">
        <v>626</v>
      </c>
      <c r="N5824" s="2" t="s">
        <v>626</v>
      </c>
      <c r="O5824" s="195" t="s">
        <v>587</v>
      </c>
    </row>
    <row r="5825" spans="1:15" ht="15.75" thickBot="1">
      <c r="A5825" s="7">
        <v>2018</v>
      </c>
      <c r="B5825" s="7" t="s">
        <v>105</v>
      </c>
      <c r="C5825" s="8">
        <f t="shared" si="214"/>
        <v>43452</v>
      </c>
      <c r="D5825" s="7">
        <v>28</v>
      </c>
      <c r="E5825" s="7" t="str">
        <f t="shared" si="215"/>
        <v>S514345228</v>
      </c>
      <c r="F5825" s="5">
        <v>2023</v>
      </c>
      <c r="G5825" s="6">
        <v>190</v>
      </c>
      <c r="H5825" s="6" t="s">
        <v>9445</v>
      </c>
      <c r="I5825" s="6" t="s">
        <v>9446</v>
      </c>
      <c r="J5825" s="6" t="s">
        <v>804</v>
      </c>
      <c r="K5825" s="196" t="s">
        <v>17</v>
      </c>
      <c r="L5825" s="6">
        <v>25</v>
      </c>
      <c r="M5825" s="196" t="s">
        <v>631</v>
      </c>
      <c r="N5825" s="6" t="s">
        <v>1099</v>
      </c>
      <c r="O5825" s="197" t="s">
        <v>529</v>
      </c>
    </row>
    <row r="5826" spans="1:15" ht="16.5" thickTop="1" thickBot="1">
      <c r="A5826" s="7">
        <v>2018</v>
      </c>
      <c r="B5826" s="7" t="s">
        <v>106</v>
      </c>
      <c r="C5826" s="8">
        <f>7+C5825</f>
        <v>43459</v>
      </c>
      <c r="D5826" s="7">
        <v>1</v>
      </c>
      <c r="E5826" s="7" t="str">
        <f t="shared" si="215"/>
        <v>S52434591</v>
      </c>
      <c r="F5826" s="1" t="s">
        <v>0</v>
      </c>
    </row>
    <row r="5827" spans="1:15" ht="16.5" thickTop="1" thickBot="1">
      <c r="A5827" s="7">
        <v>2018</v>
      </c>
      <c r="B5827" s="7" t="s">
        <v>106</v>
      </c>
      <c r="C5827" s="8">
        <f>+C5826</f>
        <v>43459</v>
      </c>
      <c r="D5827" s="7">
        <v>2</v>
      </c>
      <c r="E5827" s="7" t="str">
        <f t="shared" si="215"/>
        <v>S52434592</v>
      </c>
      <c r="F5827" s="338" t="s">
        <v>1</v>
      </c>
      <c r="G5827" s="341" t="s">
        <v>2</v>
      </c>
      <c r="H5827" s="342"/>
      <c r="I5827" s="342"/>
      <c r="J5827" s="343"/>
      <c r="K5827" s="344" t="s">
        <v>3</v>
      </c>
      <c r="L5827" s="343"/>
      <c r="M5827" s="344" t="s">
        <v>144</v>
      </c>
      <c r="N5827" s="342"/>
      <c r="O5827" s="342"/>
    </row>
    <row r="5828" spans="1:15" ht="18" customHeight="1" thickBot="1">
      <c r="A5828" s="7">
        <v>2018</v>
      </c>
      <c r="B5828" s="7" t="s">
        <v>106</v>
      </c>
      <c r="C5828" s="8">
        <f t="shared" ref="C5828:C5853" si="216">+C5827</f>
        <v>43459</v>
      </c>
      <c r="D5828" s="7">
        <v>3</v>
      </c>
      <c r="E5828" s="7" t="str">
        <f t="shared" ref="E5828:E5855" si="217">B5828&amp;C5828&amp;D5828</f>
        <v>S52434593</v>
      </c>
      <c r="F5828" s="339"/>
      <c r="G5828" s="345" t="s">
        <v>5</v>
      </c>
      <c r="H5828" s="347" t="s">
        <v>145</v>
      </c>
      <c r="I5828" s="348"/>
      <c r="J5828" s="349"/>
      <c r="K5828" s="350" t="s">
        <v>6</v>
      </c>
      <c r="L5828" s="352" t="s">
        <v>7</v>
      </c>
      <c r="M5828" s="350" t="s">
        <v>8</v>
      </c>
      <c r="N5828" s="354" t="s">
        <v>146</v>
      </c>
      <c r="O5828" s="356" t="s">
        <v>147</v>
      </c>
    </row>
    <row r="5829" spans="1:15" ht="15.75" thickBot="1">
      <c r="A5829" s="7">
        <v>2018</v>
      </c>
      <c r="B5829" s="7" t="s">
        <v>106</v>
      </c>
      <c r="C5829" s="8">
        <f t="shared" si="216"/>
        <v>43459</v>
      </c>
      <c r="D5829" s="7">
        <v>4</v>
      </c>
      <c r="E5829" s="7" t="str">
        <f t="shared" si="217"/>
        <v>S52434594</v>
      </c>
      <c r="F5829" s="340"/>
      <c r="G5829" s="346"/>
      <c r="H5829" s="191" t="s">
        <v>9</v>
      </c>
      <c r="I5829" s="192" t="s">
        <v>18</v>
      </c>
      <c r="J5829" s="193" t="s">
        <v>11</v>
      </c>
      <c r="K5829" s="351"/>
      <c r="L5829" s="353"/>
      <c r="M5829" s="351"/>
      <c r="N5829" s="355"/>
      <c r="O5829" s="357"/>
    </row>
    <row r="5830" spans="1:15">
      <c r="A5830" s="7">
        <v>2018</v>
      </c>
      <c r="B5830" s="7" t="s">
        <v>106</v>
      </c>
      <c r="C5830" s="8">
        <f t="shared" si="216"/>
        <v>43459</v>
      </c>
      <c r="D5830" s="7">
        <v>5</v>
      </c>
      <c r="E5830" s="7" t="str">
        <f t="shared" si="217"/>
        <v>S52434595</v>
      </c>
      <c r="F5830" s="3" t="s">
        <v>12</v>
      </c>
      <c r="G5830" s="2" t="s">
        <v>9447</v>
      </c>
      <c r="H5830" s="2" t="s">
        <v>9447</v>
      </c>
      <c r="I5830" s="2" t="s">
        <v>9447</v>
      </c>
      <c r="J5830" s="2" t="s">
        <v>9448</v>
      </c>
      <c r="K5830" s="194" t="s">
        <v>13</v>
      </c>
      <c r="L5830" s="2">
        <v>49</v>
      </c>
      <c r="M5830" s="194" t="s">
        <v>2456</v>
      </c>
      <c r="N5830" s="2" t="s">
        <v>466</v>
      </c>
      <c r="O5830" s="195">
        <v>0</v>
      </c>
    </row>
    <row r="5831" spans="1:15">
      <c r="A5831" s="7">
        <v>2018</v>
      </c>
      <c r="B5831" s="7" t="s">
        <v>106</v>
      </c>
      <c r="C5831" s="8">
        <f t="shared" si="216"/>
        <v>43459</v>
      </c>
      <c r="D5831" s="7">
        <v>6</v>
      </c>
      <c r="E5831" s="7" t="str">
        <f t="shared" si="217"/>
        <v>S52434596</v>
      </c>
      <c r="F5831" s="4">
        <v>43435</v>
      </c>
      <c r="G5831" s="2" t="s">
        <v>9449</v>
      </c>
      <c r="H5831" s="2" t="s">
        <v>9449</v>
      </c>
      <c r="I5831" s="2" t="s">
        <v>9450</v>
      </c>
      <c r="J5831" s="2" t="s">
        <v>269</v>
      </c>
      <c r="K5831" s="194" t="s">
        <v>13</v>
      </c>
      <c r="L5831" s="2">
        <v>55</v>
      </c>
      <c r="M5831" s="194">
        <v>0</v>
      </c>
      <c r="N5831" s="2" t="s">
        <v>1501</v>
      </c>
      <c r="O5831" s="195" t="s">
        <v>3049</v>
      </c>
    </row>
    <row r="5832" spans="1:15">
      <c r="A5832" s="7">
        <v>2018</v>
      </c>
      <c r="B5832" s="7" t="s">
        <v>106</v>
      </c>
      <c r="C5832" s="8">
        <f t="shared" si="216"/>
        <v>43459</v>
      </c>
      <c r="D5832" s="7">
        <v>7</v>
      </c>
      <c r="E5832" s="7" t="str">
        <f t="shared" si="217"/>
        <v>S52434597</v>
      </c>
      <c r="F5832" s="4">
        <v>43466</v>
      </c>
      <c r="G5832" s="2" t="s">
        <v>9451</v>
      </c>
      <c r="H5832" s="2" t="s">
        <v>9451</v>
      </c>
      <c r="I5832" s="2" t="s">
        <v>5749</v>
      </c>
      <c r="J5832" s="2" t="s">
        <v>5172</v>
      </c>
      <c r="K5832" s="194" t="s">
        <v>13</v>
      </c>
      <c r="L5832" s="2">
        <v>56</v>
      </c>
      <c r="M5832" s="194">
        <v>0</v>
      </c>
      <c r="N5832" s="2">
        <v>0</v>
      </c>
      <c r="O5832" s="195">
        <v>100</v>
      </c>
    </row>
    <row r="5833" spans="1:15">
      <c r="A5833" s="7">
        <v>2018</v>
      </c>
      <c r="B5833" s="7" t="s">
        <v>106</v>
      </c>
      <c r="C5833" s="8">
        <f t="shared" si="216"/>
        <v>43459</v>
      </c>
      <c r="D5833" s="7">
        <v>8</v>
      </c>
      <c r="E5833" s="7" t="str">
        <f t="shared" si="217"/>
        <v>S52434598</v>
      </c>
      <c r="F5833" s="4">
        <v>43497</v>
      </c>
      <c r="G5833" s="2" t="s">
        <v>2964</v>
      </c>
      <c r="H5833" s="2" t="s">
        <v>2964</v>
      </c>
      <c r="I5833" s="2" t="s">
        <v>2251</v>
      </c>
      <c r="J5833" s="2" t="s">
        <v>1512</v>
      </c>
      <c r="K5833" s="194" t="s">
        <v>13</v>
      </c>
      <c r="L5833" s="2">
        <v>53</v>
      </c>
      <c r="M5833" s="194">
        <v>0</v>
      </c>
      <c r="N5833" s="2">
        <v>0</v>
      </c>
      <c r="O5833" s="195">
        <v>100</v>
      </c>
    </row>
    <row r="5834" spans="1:15">
      <c r="A5834" s="7">
        <v>2018</v>
      </c>
      <c r="B5834" s="7" t="s">
        <v>106</v>
      </c>
      <c r="C5834" s="8">
        <f t="shared" si="216"/>
        <v>43459</v>
      </c>
      <c r="D5834" s="7">
        <v>9</v>
      </c>
      <c r="E5834" s="7" t="str">
        <f t="shared" si="217"/>
        <v>S52434599</v>
      </c>
      <c r="F5834" s="4">
        <v>43525</v>
      </c>
      <c r="G5834" s="2" t="s">
        <v>9452</v>
      </c>
      <c r="H5834" s="2" t="s">
        <v>9452</v>
      </c>
      <c r="I5834" s="2" t="s">
        <v>9102</v>
      </c>
      <c r="J5834" s="2" t="s">
        <v>767</v>
      </c>
      <c r="K5834" s="194" t="s">
        <v>13</v>
      </c>
      <c r="L5834" s="2">
        <v>52</v>
      </c>
      <c r="M5834" s="194">
        <v>0</v>
      </c>
      <c r="N5834" s="2">
        <v>0</v>
      </c>
      <c r="O5834" s="195">
        <v>100</v>
      </c>
    </row>
    <row r="5835" spans="1:15">
      <c r="A5835" s="7">
        <v>2018</v>
      </c>
      <c r="B5835" s="7" t="s">
        <v>106</v>
      </c>
      <c r="C5835" s="8">
        <f t="shared" si="216"/>
        <v>43459</v>
      </c>
      <c r="D5835" s="7">
        <v>10</v>
      </c>
      <c r="E5835" s="7" t="str">
        <f t="shared" si="217"/>
        <v>S524345910</v>
      </c>
      <c r="F5835" s="3" t="s">
        <v>164</v>
      </c>
      <c r="G5835" s="2" t="s">
        <v>8277</v>
      </c>
      <c r="H5835" s="2" t="s">
        <v>8277</v>
      </c>
      <c r="I5835" s="2" t="s">
        <v>9453</v>
      </c>
      <c r="J5835" s="2" t="s">
        <v>9454</v>
      </c>
      <c r="K5835" s="194" t="s">
        <v>13</v>
      </c>
      <c r="L5835" s="2">
        <v>48</v>
      </c>
      <c r="M5835" s="194">
        <v>20</v>
      </c>
      <c r="N5835" s="2">
        <v>0</v>
      </c>
      <c r="O5835" s="195">
        <v>80</v>
      </c>
    </row>
    <row r="5836" spans="1:15">
      <c r="A5836" s="7">
        <v>2018</v>
      </c>
      <c r="B5836" s="7" t="s">
        <v>106</v>
      </c>
      <c r="C5836" s="8">
        <f t="shared" si="216"/>
        <v>43459</v>
      </c>
      <c r="D5836" s="7">
        <v>11</v>
      </c>
      <c r="E5836" s="7" t="str">
        <f t="shared" si="217"/>
        <v>S524345911</v>
      </c>
      <c r="F5836" s="3">
        <v>2020</v>
      </c>
      <c r="G5836" s="2" t="s">
        <v>9455</v>
      </c>
      <c r="H5836" s="2" t="s">
        <v>9455</v>
      </c>
      <c r="I5836" s="2" t="s">
        <v>3292</v>
      </c>
      <c r="J5836" s="2" t="s">
        <v>349</v>
      </c>
      <c r="K5836" s="194" t="s">
        <v>13</v>
      </c>
      <c r="L5836" s="2">
        <v>35</v>
      </c>
      <c r="M5836" s="194" t="s">
        <v>512</v>
      </c>
      <c r="N5836" s="2" t="s">
        <v>1100</v>
      </c>
      <c r="O5836" s="195" t="s">
        <v>1173</v>
      </c>
    </row>
    <row r="5837" spans="1:15">
      <c r="A5837" s="7">
        <v>2018</v>
      </c>
      <c r="B5837" s="7" t="s">
        <v>106</v>
      </c>
      <c r="C5837" s="8">
        <f t="shared" si="216"/>
        <v>43459</v>
      </c>
      <c r="D5837" s="7">
        <v>12</v>
      </c>
      <c r="E5837" s="7" t="str">
        <f t="shared" si="217"/>
        <v>S524345912</v>
      </c>
      <c r="F5837" s="3">
        <v>2021</v>
      </c>
      <c r="G5837" s="2" t="s">
        <v>9456</v>
      </c>
      <c r="H5837" s="2" t="s">
        <v>9456</v>
      </c>
      <c r="I5837" s="2" t="s">
        <v>2963</v>
      </c>
      <c r="J5837" s="2" t="s">
        <v>5372</v>
      </c>
      <c r="K5837" s="194" t="s">
        <v>13</v>
      </c>
      <c r="L5837" s="2">
        <v>29</v>
      </c>
      <c r="M5837" s="194" t="s">
        <v>512</v>
      </c>
      <c r="N5837" s="2" t="s">
        <v>445</v>
      </c>
      <c r="O5837" s="195" t="s">
        <v>1099</v>
      </c>
    </row>
    <row r="5838" spans="1:15">
      <c r="A5838" s="7">
        <v>2018</v>
      </c>
      <c r="B5838" s="7" t="s">
        <v>106</v>
      </c>
      <c r="C5838" s="8">
        <f t="shared" si="216"/>
        <v>43459</v>
      </c>
      <c r="D5838" s="7">
        <v>13</v>
      </c>
      <c r="E5838" s="7" t="str">
        <f t="shared" si="217"/>
        <v>S524345913</v>
      </c>
      <c r="F5838" s="3">
        <v>2022</v>
      </c>
      <c r="G5838" s="2" t="s">
        <v>9457</v>
      </c>
      <c r="H5838" s="2" t="s">
        <v>9457</v>
      </c>
      <c r="I5838" s="2" t="s">
        <v>3300</v>
      </c>
      <c r="J5838" s="2" t="s">
        <v>378</v>
      </c>
      <c r="K5838" s="194" t="s">
        <v>13</v>
      </c>
      <c r="L5838" s="2">
        <v>26</v>
      </c>
      <c r="M5838" s="194">
        <v>10</v>
      </c>
      <c r="N5838" s="2">
        <v>55</v>
      </c>
      <c r="O5838" s="195">
        <v>35</v>
      </c>
    </row>
    <row r="5839" spans="1:15" ht="15.75" thickBot="1">
      <c r="A5839" s="7">
        <v>2018</v>
      </c>
      <c r="B5839" s="7" t="s">
        <v>106</v>
      </c>
      <c r="C5839" s="8">
        <f t="shared" si="216"/>
        <v>43459</v>
      </c>
      <c r="D5839" s="7">
        <v>14</v>
      </c>
      <c r="E5839" s="7" t="str">
        <f t="shared" si="217"/>
        <v>S524345914</v>
      </c>
      <c r="F5839" s="5">
        <v>2023</v>
      </c>
      <c r="G5839" s="6" t="s">
        <v>9370</v>
      </c>
      <c r="H5839" s="6" t="s">
        <v>9370</v>
      </c>
      <c r="I5839" s="6" t="s">
        <v>3562</v>
      </c>
      <c r="J5839" s="6" t="s">
        <v>1315</v>
      </c>
      <c r="K5839" s="196" t="s">
        <v>13</v>
      </c>
      <c r="L5839" s="6">
        <v>21</v>
      </c>
      <c r="M5839" s="196" t="s">
        <v>799</v>
      </c>
      <c r="N5839" s="6" t="s">
        <v>2622</v>
      </c>
      <c r="O5839" s="197" t="s">
        <v>3695</v>
      </c>
    </row>
    <row r="5840" spans="1:15" ht="16.5" thickTop="1" thickBot="1">
      <c r="A5840" s="7">
        <v>2018</v>
      </c>
      <c r="B5840" s="7" t="s">
        <v>106</v>
      </c>
      <c r="C5840" s="8">
        <f t="shared" si="216"/>
        <v>43459</v>
      </c>
      <c r="D5840" s="7">
        <v>15</v>
      </c>
      <c r="E5840" s="7" t="str">
        <f t="shared" si="217"/>
        <v>S524345915</v>
      </c>
      <c r="F5840" s="1" t="s">
        <v>15</v>
      </c>
    </row>
    <row r="5841" spans="1:15" ht="16.5" thickTop="1" thickBot="1">
      <c r="A5841" s="7">
        <v>2018</v>
      </c>
      <c r="B5841" s="7" t="s">
        <v>106</v>
      </c>
      <c r="C5841" s="8">
        <f t="shared" si="216"/>
        <v>43459</v>
      </c>
      <c r="D5841" s="7">
        <v>16</v>
      </c>
      <c r="E5841" s="7" t="str">
        <f t="shared" si="217"/>
        <v>S524345916</v>
      </c>
      <c r="F5841" s="338" t="s">
        <v>1</v>
      </c>
      <c r="G5841" s="341" t="s">
        <v>2</v>
      </c>
      <c r="H5841" s="342"/>
      <c r="I5841" s="342"/>
      <c r="J5841" s="343"/>
      <c r="K5841" s="344" t="s">
        <v>3</v>
      </c>
      <c r="L5841" s="343"/>
      <c r="M5841" s="344" t="s">
        <v>144</v>
      </c>
      <c r="N5841" s="342"/>
      <c r="O5841" s="342"/>
    </row>
    <row r="5842" spans="1:15" ht="18" customHeight="1" thickBot="1">
      <c r="A5842" s="7">
        <v>2018</v>
      </c>
      <c r="B5842" s="7" t="s">
        <v>106</v>
      </c>
      <c r="C5842" s="8">
        <f t="shared" si="216"/>
        <v>43459</v>
      </c>
      <c r="D5842" s="7">
        <v>17</v>
      </c>
      <c r="E5842" s="7" t="str">
        <f t="shared" si="217"/>
        <v>S524345917</v>
      </c>
      <c r="F5842" s="339"/>
      <c r="G5842" s="345" t="s">
        <v>5</v>
      </c>
      <c r="H5842" s="347" t="s">
        <v>145</v>
      </c>
      <c r="I5842" s="348"/>
      <c r="J5842" s="349"/>
      <c r="K5842" s="350" t="s">
        <v>6</v>
      </c>
      <c r="L5842" s="352" t="s">
        <v>7</v>
      </c>
      <c r="M5842" s="350" t="s">
        <v>8</v>
      </c>
      <c r="N5842" s="354" t="s">
        <v>146</v>
      </c>
      <c r="O5842" s="356" t="s">
        <v>147</v>
      </c>
    </row>
    <row r="5843" spans="1:15" ht="15.75" thickBot="1">
      <c r="A5843" s="7">
        <v>2018</v>
      </c>
      <c r="B5843" s="7" t="s">
        <v>106</v>
      </c>
      <c r="C5843" s="8">
        <f t="shared" si="216"/>
        <v>43459</v>
      </c>
      <c r="D5843" s="7">
        <v>18</v>
      </c>
      <c r="E5843" s="7" t="str">
        <f t="shared" si="217"/>
        <v>S524345918</v>
      </c>
      <c r="F5843" s="340"/>
      <c r="G5843" s="346"/>
      <c r="H5843" s="191" t="s">
        <v>9</v>
      </c>
      <c r="I5843" s="192" t="s">
        <v>18</v>
      </c>
      <c r="J5843" s="193" t="s">
        <v>11</v>
      </c>
      <c r="K5843" s="351"/>
      <c r="L5843" s="353"/>
      <c r="M5843" s="351"/>
      <c r="N5843" s="355"/>
      <c r="O5843" s="357"/>
    </row>
    <row r="5844" spans="1:15">
      <c r="A5844" s="7">
        <v>2018</v>
      </c>
      <c r="B5844" s="7" t="s">
        <v>106</v>
      </c>
      <c r="C5844" s="8">
        <f t="shared" si="216"/>
        <v>43459</v>
      </c>
      <c r="D5844" s="7">
        <v>19</v>
      </c>
      <c r="E5844" s="7" t="str">
        <f t="shared" si="217"/>
        <v>S524345919</v>
      </c>
      <c r="F5844" s="3" t="s">
        <v>16</v>
      </c>
      <c r="G5844" s="2" t="s">
        <v>9458</v>
      </c>
      <c r="H5844" s="2" t="s">
        <v>9458</v>
      </c>
      <c r="I5844" s="2" t="s">
        <v>2335</v>
      </c>
      <c r="J5844" s="2" t="s">
        <v>269</v>
      </c>
      <c r="K5844" s="194" t="s">
        <v>13</v>
      </c>
      <c r="L5844" s="2">
        <v>51</v>
      </c>
      <c r="M5844" s="194" t="s">
        <v>525</v>
      </c>
      <c r="N5844" s="2" t="s">
        <v>477</v>
      </c>
      <c r="O5844" s="195" t="s">
        <v>384</v>
      </c>
    </row>
    <row r="5845" spans="1:15">
      <c r="A5845" s="7">
        <v>2018</v>
      </c>
      <c r="B5845" s="7" t="s">
        <v>106</v>
      </c>
      <c r="C5845" s="8">
        <f t="shared" si="216"/>
        <v>43459</v>
      </c>
      <c r="D5845" s="7">
        <v>20</v>
      </c>
      <c r="E5845" s="7" t="str">
        <f t="shared" si="217"/>
        <v>S524345920</v>
      </c>
      <c r="F5845" s="4">
        <v>43435</v>
      </c>
      <c r="G5845" s="2" t="s">
        <v>9459</v>
      </c>
      <c r="H5845" s="2" t="s">
        <v>9459</v>
      </c>
      <c r="I5845" s="2" t="s">
        <v>9460</v>
      </c>
      <c r="J5845" s="2" t="s">
        <v>2906</v>
      </c>
      <c r="K5845" s="194" t="s">
        <v>13</v>
      </c>
      <c r="L5845" s="2">
        <v>56</v>
      </c>
      <c r="M5845" s="194" t="s">
        <v>423</v>
      </c>
      <c r="N5845" s="2" t="s">
        <v>483</v>
      </c>
      <c r="O5845" s="195" t="s">
        <v>462</v>
      </c>
    </row>
    <row r="5846" spans="1:15">
      <c r="A5846" s="7">
        <v>2018</v>
      </c>
      <c r="B5846" s="7" t="s">
        <v>106</v>
      </c>
      <c r="C5846" s="8">
        <f t="shared" si="216"/>
        <v>43459</v>
      </c>
      <c r="D5846" s="7">
        <v>21</v>
      </c>
      <c r="E5846" s="7" t="str">
        <f t="shared" si="217"/>
        <v>S524345921</v>
      </c>
      <c r="F5846" s="4">
        <v>43466</v>
      </c>
      <c r="G5846" s="2" t="s">
        <v>9461</v>
      </c>
      <c r="H5846" s="2" t="s">
        <v>9461</v>
      </c>
      <c r="I5846" s="2" t="s">
        <v>2937</v>
      </c>
      <c r="J5846" s="2" t="s">
        <v>9462</v>
      </c>
      <c r="K5846" s="194" t="s">
        <v>13</v>
      </c>
      <c r="L5846" s="2">
        <v>47</v>
      </c>
      <c r="M5846" s="194">
        <v>0</v>
      </c>
      <c r="N5846" s="2">
        <v>0</v>
      </c>
      <c r="O5846" s="195">
        <v>100</v>
      </c>
    </row>
    <row r="5847" spans="1:15">
      <c r="A5847" s="7">
        <v>2018</v>
      </c>
      <c r="B5847" s="7" t="s">
        <v>106</v>
      </c>
      <c r="C5847" s="8">
        <f t="shared" si="216"/>
        <v>43459</v>
      </c>
      <c r="D5847" s="7">
        <v>22</v>
      </c>
      <c r="E5847" s="7" t="str">
        <f t="shared" si="217"/>
        <v>S524345922</v>
      </c>
      <c r="F5847" s="4">
        <v>43497</v>
      </c>
      <c r="G5847" s="2" t="s">
        <v>9463</v>
      </c>
      <c r="H5847" s="2" t="s">
        <v>9463</v>
      </c>
      <c r="I5847" s="2" t="s">
        <v>9464</v>
      </c>
      <c r="J5847" s="2" t="s">
        <v>9465</v>
      </c>
      <c r="K5847" s="194" t="s">
        <v>13</v>
      </c>
      <c r="L5847" s="2">
        <v>44</v>
      </c>
      <c r="M5847" s="194" t="s">
        <v>728</v>
      </c>
      <c r="N5847" s="2">
        <v>0</v>
      </c>
      <c r="O5847" s="195" t="s">
        <v>3836</v>
      </c>
    </row>
    <row r="5848" spans="1:15">
      <c r="A5848" s="7">
        <v>2018</v>
      </c>
      <c r="B5848" s="7" t="s">
        <v>106</v>
      </c>
      <c r="C5848" s="8">
        <f t="shared" si="216"/>
        <v>43459</v>
      </c>
      <c r="D5848" s="7">
        <v>23</v>
      </c>
      <c r="E5848" s="7" t="str">
        <f t="shared" si="217"/>
        <v>S524345923</v>
      </c>
      <c r="F5848" s="4">
        <v>43525</v>
      </c>
      <c r="G5848" s="2" t="s">
        <v>9466</v>
      </c>
      <c r="H5848" s="2" t="s">
        <v>9466</v>
      </c>
      <c r="I5848" s="2" t="s">
        <v>9467</v>
      </c>
      <c r="J5848" s="2" t="s">
        <v>9468</v>
      </c>
      <c r="K5848" s="194" t="s">
        <v>13</v>
      </c>
      <c r="L5848" s="2">
        <v>44</v>
      </c>
      <c r="M5848" s="194" t="s">
        <v>728</v>
      </c>
      <c r="N5848" s="2">
        <v>0</v>
      </c>
      <c r="O5848" s="195" t="s">
        <v>3836</v>
      </c>
    </row>
    <row r="5849" spans="1:15">
      <c r="A5849" s="7">
        <v>2018</v>
      </c>
      <c r="B5849" s="7" t="s">
        <v>106</v>
      </c>
      <c r="C5849" s="8">
        <f t="shared" si="216"/>
        <v>43459</v>
      </c>
      <c r="D5849" s="7">
        <v>24</v>
      </c>
      <c r="E5849" s="7" t="str">
        <f t="shared" si="217"/>
        <v>S524345924</v>
      </c>
      <c r="F5849" s="3" t="s">
        <v>164</v>
      </c>
      <c r="G5849" s="2" t="s">
        <v>9469</v>
      </c>
      <c r="H5849" s="2" t="s">
        <v>9469</v>
      </c>
      <c r="I5849" s="2" t="s">
        <v>9470</v>
      </c>
      <c r="J5849" s="2" t="s">
        <v>1782</v>
      </c>
      <c r="K5849" s="194" t="s">
        <v>13</v>
      </c>
      <c r="L5849" s="2">
        <v>41</v>
      </c>
      <c r="M5849" s="194" t="s">
        <v>483</v>
      </c>
      <c r="N5849" s="2" t="s">
        <v>466</v>
      </c>
      <c r="O5849" s="195">
        <v>75</v>
      </c>
    </row>
    <row r="5850" spans="1:15">
      <c r="A5850" s="7">
        <v>2018</v>
      </c>
      <c r="B5850" s="7" t="s">
        <v>106</v>
      </c>
      <c r="C5850" s="8">
        <f t="shared" si="216"/>
        <v>43459</v>
      </c>
      <c r="D5850" s="7">
        <v>25</v>
      </c>
      <c r="E5850" s="7" t="str">
        <f t="shared" si="217"/>
        <v>S524345925</v>
      </c>
      <c r="F5850" s="3">
        <v>2020</v>
      </c>
      <c r="G5850" s="2" t="s">
        <v>9471</v>
      </c>
      <c r="H5850" s="2" t="s">
        <v>9471</v>
      </c>
      <c r="I5850" s="2" t="s">
        <v>9472</v>
      </c>
      <c r="J5850" s="2" t="s">
        <v>5448</v>
      </c>
      <c r="K5850" s="194" t="s">
        <v>13</v>
      </c>
      <c r="L5850" s="2">
        <v>33</v>
      </c>
      <c r="M5850" s="194" t="s">
        <v>461</v>
      </c>
      <c r="N5850" s="2" t="s">
        <v>483</v>
      </c>
      <c r="O5850" s="195">
        <v>50</v>
      </c>
    </row>
    <row r="5851" spans="1:15">
      <c r="A5851" s="7">
        <v>2018</v>
      </c>
      <c r="B5851" s="7" t="s">
        <v>106</v>
      </c>
      <c r="C5851" s="8">
        <f t="shared" si="216"/>
        <v>43459</v>
      </c>
      <c r="D5851" s="7">
        <v>26</v>
      </c>
      <c r="E5851" s="7" t="str">
        <f t="shared" si="217"/>
        <v>S524345926</v>
      </c>
      <c r="F5851" s="3">
        <v>2021</v>
      </c>
      <c r="G5851" s="2" t="s">
        <v>7973</v>
      </c>
      <c r="H5851" s="2" t="s">
        <v>7973</v>
      </c>
      <c r="I5851" s="2" t="s">
        <v>9473</v>
      </c>
      <c r="J5851" s="2" t="s">
        <v>1412</v>
      </c>
      <c r="K5851" s="194" t="s">
        <v>13</v>
      </c>
      <c r="L5851" s="2">
        <v>32</v>
      </c>
      <c r="M5851" s="194" t="s">
        <v>423</v>
      </c>
      <c r="N5851" s="2" t="s">
        <v>482</v>
      </c>
      <c r="O5851" s="195" t="s">
        <v>482</v>
      </c>
    </row>
    <row r="5852" spans="1:15">
      <c r="A5852" s="7">
        <v>2018</v>
      </c>
      <c r="B5852" s="7" t="s">
        <v>106</v>
      </c>
      <c r="C5852" s="8">
        <f t="shared" si="216"/>
        <v>43459</v>
      </c>
      <c r="D5852" s="7">
        <v>27</v>
      </c>
      <c r="E5852" s="7" t="str">
        <f t="shared" si="217"/>
        <v>S524345927</v>
      </c>
      <c r="F5852" s="3">
        <v>2022</v>
      </c>
      <c r="G5852" s="2" t="s">
        <v>8232</v>
      </c>
      <c r="H5852" s="2" t="s">
        <v>8232</v>
      </c>
      <c r="I5852" s="2" t="s">
        <v>9474</v>
      </c>
      <c r="J5852" s="2">
        <v>4</v>
      </c>
      <c r="K5852" s="194" t="s">
        <v>13</v>
      </c>
      <c r="L5852" s="2">
        <v>30</v>
      </c>
      <c r="M5852" s="194" t="s">
        <v>1460</v>
      </c>
      <c r="N5852" s="2">
        <v>40</v>
      </c>
      <c r="O5852" s="195" t="s">
        <v>301</v>
      </c>
    </row>
    <row r="5853" spans="1:15" ht="15.75" thickBot="1">
      <c r="A5853" s="7">
        <v>2018</v>
      </c>
      <c r="B5853" s="7" t="s">
        <v>106</v>
      </c>
      <c r="C5853" s="8">
        <f t="shared" si="216"/>
        <v>43459</v>
      </c>
      <c r="D5853" s="7">
        <v>28</v>
      </c>
      <c r="E5853" s="7" t="str">
        <f t="shared" si="217"/>
        <v>S524345928</v>
      </c>
      <c r="F5853" s="5">
        <v>2023</v>
      </c>
      <c r="G5853" s="6" t="s">
        <v>9475</v>
      </c>
      <c r="H5853" s="6" t="s">
        <v>9475</v>
      </c>
      <c r="I5853" s="6" t="s">
        <v>2343</v>
      </c>
      <c r="J5853" s="6" t="s">
        <v>573</v>
      </c>
      <c r="K5853" s="196" t="s">
        <v>13</v>
      </c>
      <c r="L5853" s="6">
        <v>24</v>
      </c>
      <c r="M5853" s="196" t="s">
        <v>482</v>
      </c>
      <c r="N5853" s="6" t="s">
        <v>461</v>
      </c>
      <c r="O5853" s="197">
        <v>25</v>
      </c>
    </row>
    <row r="5854" spans="1:15" ht="16.5" thickTop="1" thickBot="1">
      <c r="A5854" s="7">
        <v>2019</v>
      </c>
      <c r="B5854" s="7" t="s">
        <v>64</v>
      </c>
      <c r="C5854" s="8">
        <f>7+C5853</f>
        <v>43466</v>
      </c>
      <c r="D5854" s="7">
        <v>1</v>
      </c>
      <c r="E5854" s="7" t="str">
        <f t="shared" si="217"/>
        <v>S1434661</v>
      </c>
      <c r="F5854" s="1" t="s">
        <v>0</v>
      </c>
    </row>
    <row r="5855" spans="1:15" ht="16.5" customHeight="1" thickTop="1" thickBot="1">
      <c r="A5855" s="7">
        <v>2019</v>
      </c>
      <c r="B5855" s="7" t="s">
        <v>64</v>
      </c>
      <c r="C5855" s="8">
        <f>+C5854</f>
        <v>43466</v>
      </c>
      <c r="D5855" s="7">
        <v>2</v>
      </c>
      <c r="E5855" s="7" t="str">
        <f t="shared" si="217"/>
        <v>S1434662</v>
      </c>
      <c r="F5855" s="338" t="s">
        <v>1</v>
      </c>
      <c r="G5855" s="341" t="s">
        <v>2</v>
      </c>
      <c r="H5855" s="342"/>
      <c r="I5855" s="342"/>
      <c r="J5855" s="343"/>
      <c r="K5855" s="344" t="s">
        <v>3</v>
      </c>
      <c r="L5855" s="343"/>
      <c r="M5855" s="344" t="s">
        <v>144</v>
      </c>
      <c r="N5855" s="342"/>
      <c r="O5855" s="342"/>
    </row>
    <row r="5856" spans="1:15" ht="18" customHeight="1" thickBot="1">
      <c r="A5856" s="7">
        <v>2019</v>
      </c>
      <c r="B5856" s="7" t="s">
        <v>64</v>
      </c>
      <c r="C5856" s="8">
        <f t="shared" ref="C5856:C5881" si="218">+C5855</f>
        <v>43466</v>
      </c>
      <c r="D5856" s="7">
        <v>3</v>
      </c>
      <c r="E5856" s="7" t="str">
        <f t="shared" ref="E5856:E5883" si="219">B5856&amp;C5856&amp;D5856</f>
        <v>S1434663</v>
      </c>
      <c r="F5856" s="339"/>
      <c r="G5856" s="345" t="s">
        <v>5</v>
      </c>
      <c r="H5856" s="347" t="s">
        <v>145</v>
      </c>
      <c r="I5856" s="348"/>
      <c r="J5856" s="349"/>
      <c r="K5856" s="350" t="s">
        <v>6</v>
      </c>
      <c r="L5856" s="352" t="s">
        <v>7</v>
      </c>
      <c r="M5856" s="350" t="s">
        <v>8</v>
      </c>
      <c r="N5856" s="354" t="s">
        <v>146</v>
      </c>
      <c r="O5856" s="356" t="s">
        <v>147</v>
      </c>
    </row>
    <row r="5857" spans="1:15" ht="15.75" thickBot="1">
      <c r="A5857" s="7">
        <v>2019</v>
      </c>
      <c r="B5857" s="7" t="s">
        <v>64</v>
      </c>
      <c r="C5857" s="8">
        <f t="shared" si="218"/>
        <v>43466</v>
      </c>
      <c r="D5857" s="7">
        <v>4</v>
      </c>
      <c r="E5857" s="7" t="str">
        <f t="shared" si="219"/>
        <v>S1434664</v>
      </c>
      <c r="F5857" s="340"/>
      <c r="G5857" s="346"/>
      <c r="H5857" s="191" t="s">
        <v>9</v>
      </c>
      <c r="I5857" s="192" t="s">
        <v>18</v>
      </c>
      <c r="J5857" s="193" t="s">
        <v>11</v>
      </c>
      <c r="K5857" s="351"/>
      <c r="L5857" s="353"/>
      <c r="M5857" s="351"/>
      <c r="N5857" s="355"/>
      <c r="O5857" s="357"/>
    </row>
    <row r="5858" spans="1:15">
      <c r="A5858" s="7">
        <v>2019</v>
      </c>
      <c r="B5858" s="7" t="s">
        <v>64</v>
      </c>
      <c r="C5858" s="8">
        <f t="shared" si="218"/>
        <v>43466</v>
      </c>
      <c r="D5858" s="7">
        <v>5</v>
      </c>
      <c r="E5858" s="7" t="str">
        <f t="shared" si="219"/>
        <v>S1434665</v>
      </c>
      <c r="F5858" s="3" t="s">
        <v>12</v>
      </c>
      <c r="G5858" s="2" t="s">
        <v>9476</v>
      </c>
      <c r="H5858" s="2" t="s">
        <v>9476</v>
      </c>
      <c r="I5858" s="2" t="s">
        <v>9477</v>
      </c>
      <c r="J5858" s="2" t="s">
        <v>8235</v>
      </c>
      <c r="K5858" s="194" t="s">
        <v>13</v>
      </c>
      <c r="L5858" s="2">
        <v>56</v>
      </c>
      <c r="M5858" s="194" t="s">
        <v>1467</v>
      </c>
      <c r="N5858" s="2" t="s">
        <v>444</v>
      </c>
      <c r="O5858" s="195" t="s">
        <v>506</v>
      </c>
    </row>
    <row r="5859" spans="1:15">
      <c r="A5859" s="7">
        <v>2019</v>
      </c>
      <c r="B5859" s="7" t="s">
        <v>64</v>
      </c>
      <c r="C5859" s="8">
        <f t="shared" si="218"/>
        <v>43466</v>
      </c>
      <c r="D5859" s="7">
        <v>6</v>
      </c>
      <c r="E5859" s="7" t="str">
        <f t="shared" si="219"/>
        <v>S1434666</v>
      </c>
      <c r="F5859" s="4">
        <v>43435</v>
      </c>
      <c r="G5859" s="2" t="s">
        <v>9478</v>
      </c>
      <c r="H5859" s="2" t="s">
        <v>9478</v>
      </c>
      <c r="I5859" s="2" t="s">
        <v>9479</v>
      </c>
      <c r="J5859" s="2" t="s">
        <v>9480</v>
      </c>
      <c r="K5859" s="194" t="s">
        <v>13</v>
      </c>
      <c r="L5859" s="2">
        <v>56</v>
      </c>
      <c r="M5859" s="194" t="s">
        <v>508</v>
      </c>
      <c r="N5859" s="2" t="s">
        <v>508</v>
      </c>
      <c r="O5859" s="195" t="s">
        <v>824</v>
      </c>
    </row>
    <row r="5860" spans="1:15">
      <c r="A5860" s="7">
        <v>2019</v>
      </c>
      <c r="B5860" s="7" t="s">
        <v>64</v>
      </c>
      <c r="C5860" s="8">
        <f t="shared" si="218"/>
        <v>43466</v>
      </c>
      <c r="D5860" s="7">
        <v>7</v>
      </c>
      <c r="E5860" s="7" t="str">
        <f t="shared" si="219"/>
        <v>S1434667</v>
      </c>
      <c r="F5860" s="4">
        <v>43466</v>
      </c>
      <c r="G5860" s="2" t="s">
        <v>9481</v>
      </c>
      <c r="H5860" s="2" t="s">
        <v>9481</v>
      </c>
      <c r="I5860" s="2" t="s">
        <v>9482</v>
      </c>
      <c r="J5860" s="2" t="s">
        <v>1899</v>
      </c>
      <c r="K5860" s="194" t="s">
        <v>13</v>
      </c>
      <c r="L5860" s="2">
        <v>53</v>
      </c>
      <c r="M5860" s="194" t="s">
        <v>466</v>
      </c>
      <c r="N5860" s="2" t="s">
        <v>423</v>
      </c>
      <c r="O5860" s="195" t="s">
        <v>3743</v>
      </c>
    </row>
    <row r="5861" spans="1:15">
      <c r="A5861" s="7">
        <v>2019</v>
      </c>
      <c r="B5861" s="7" t="s">
        <v>64</v>
      </c>
      <c r="C5861" s="8">
        <f t="shared" si="218"/>
        <v>43466</v>
      </c>
      <c r="D5861" s="7">
        <v>8</v>
      </c>
      <c r="E5861" s="7" t="str">
        <f t="shared" si="219"/>
        <v>S1434668</v>
      </c>
      <c r="F5861" s="4">
        <v>43497</v>
      </c>
      <c r="G5861" s="2" t="s">
        <v>8238</v>
      </c>
      <c r="H5861" s="2" t="s">
        <v>8238</v>
      </c>
      <c r="I5861" s="2" t="s">
        <v>9483</v>
      </c>
      <c r="J5861" s="2" t="s">
        <v>9484</v>
      </c>
      <c r="K5861" s="194" t="s">
        <v>13</v>
      </c>
      <c r="L5861" s="2">
        <v>53</v>
      </c>
      <c r="M5861" s="194">
        <v>0</v>
      </c>
      <c r="N5861" s="2">
        <v>0</v>
      </c>
      <c r="O5861" s="195">
        <v>100</v>
      </c>
    </row>
    <row r="5862" spans="1:15">
      <c r="A5862" s="7">
        <v>2019</v>
      </c>
      <c r="B5862" s="7" t="s">
        <v>64</v>
      </c>
      <c r="C5862" s="8">
        <f t="shared" si="218"/>
        <v>43466</v>
      </c>
      <c r="D5862" s="7">
        <v>9</v>
      </c>
      <c r="E5862" s="7" t="str">
        <f t="shared" si="219"/>
        <v>S1434669</v>
      </c>
      <c r="F5862" s="4">
        <v>43525</v>
      </c>
      <c r="G5862" s="2" t="s">
        <v>9485</v>
      </c>
      <c r="H5862" s="2" t="s">
        <v>9485</v>
      </c>
      <c r="I5862" s="2" t="s">
        <v>9486</v>
      </c>
      <c r="J5862" s="2" t="s">
        <v>393</v>
      </c>
      <c r="K5862" s="194" t="s">
        <v>13</v>
      </c>
      <c r="L5862" s="2">
        <v>46</v>
      </c>
      <c r="M5862" s="194" t="s">
        <v>466</v>
      </c>
      <c r="N5862" s="2" t="s">
        <v>466</v>
      </c>
      <c r="O5862" s="195" t="s">
        <v>284</v>
      </c>
    </row>
    <row r="5863" spans="1:15">
      <c r="A5863" s="7">
        <v>2019</v>
      </c>
      <c r="B5863" s="7" t="s">
        <v>64</v>
      </c>
      <c r="C5863" s="8">
        <f t="shared" si="218"/>
        <v>43466</v>
      </c>
      <c r="D5863" s="7">
        <v>10</v>
      </c>
      <c r="E5863" s="7" t="str">
        <f t="shared" si="219"/>
        <v>S14346610</v>
      </c>
      <c r="F5863" s="3" t="s">
        <v>164</v>
      </c>
      <c r="G5863" s="2" t="s">
        <v>9487</v>
      </c>
      <c r="H5863" s="2" t="s">
        <v>9487</v>
      </c>
      <c r="I5863" s="2" t="s">
        <v>9488</v>
      </c>
      <c r="J5863" s="2" t="s">
        <v>9489</v>
      </c>
      <c r="K5863" s="194" t="s">
        <v>13</v>
      </c>
      <c r="L5863" s="2">
        <v>44</v>
      </c>
      <c r="M5863" s="194">
        <v>15</v>
      </c>
      <c r="N5863" s="2">
        <v>5</v>
      </c>
      <c r="O5863" s="195">
        <v>80</v>
      </c>
    </row>
    <row r="5864" spans="1:15">
      <c r="A5864" s="7">
        <v>2019</v>
      </c>
      <c r="B5864" s="7" t="s">
        <v>64</v>
      </c>
      <c r="C5864" s="8">
        <f t="shared" si="218"/>
        <v>43466</v>
      </c>
      <c r="D5864" s="7">
        <v>11</v>
      </c>
      <c r="E5864" s="7" t="str">
        <f t="shared" si="219"/>
        <v>S14346611</v>
      </c>
      <c r="F5864" s="3">
        <v>2020</v>
      </c>
      <c r="G5864" s="2" t="s">
        <v>6687</v>
      </c>
      <c r="H5864" s="2" t="s">
        <v>6687</v>
      </c>
      <c r="I5864" s="2" t="s">
        <v>3088</v>
      </c>
      <c r="J5864" s="2" t="s">
        <v>3167</v>
      </c>
      <c r="K5864" s="194" t="s">
        <v>13</v>
      </c>
      <c r="L5864" s="2">
        <v>40</v>
      </c>
      <c r="M5864" s="194" t="s">
        <v>483</v>
      </c>
      <c r="N5864" s="2" t="s">
        <v>482</v>
      </c>
      <c r="O5864" s="195" t="s">
        <v>484</v>
      </c>
    </row>
    <row r="5865" spans="1:15">
      <c r="A5865" s="7">
        <v>2019</v>
      </c>
      <c r="B5865" s="7" t="s">
        <v>64</v>
      </c>
      <c r="C5865" s="8">
        <f t="shared" si="218"/>
        <v>43466</v>
      </c>
      <c r="D5865" s="7">
        <v>12</v>
      </c>
      <c r="E5865" s="7" t="str">
        <f t="shared" si="219"/>
        <v>S14346612</v>
      </c>
      <c r="F5865" s="3">
        <v>2021</v>
      </c>
      <c r="G5865" s="2" t="s">
        <v>2764</v>
      </c>
      <c r="H5865" s="2" t="s">
        <v>2764</v>
      </c>
      <c r="I5865" s="2" t="s">
        <v>9490</v>
      </c>
      <c r="J5865" s="2" t="s">
        <v>1757</v>
      </c>
      <c r="K5865" s="194" t="s">
        <v>13</v>
      </c>
      <c r="L5865" s="2">
        <v>34</v>
      </c>
      <c r="M5865" s="194" t="s">
        <v>257</v>
      </c>
      <c r="N5865" s="2" t="s">
        <v>3662</v>
      </c>
      <c r="O5865" s="195" t="s">
        <v>2623</v>
      </c>
    </row>
    <row r="5866" spans="1:15">
      <c r="A5866" s="7">
        <v>2019</v>
      </c>
      <c r="B5866" s="7" t="s">
        <v>64</v>
      </c>
      <c r="C5866" s="8">
        <f t="shared" si="218"/>
        <v>43466</v>
      </c>
      <c r="D5866" s="7">
        <v>13</v>
      </c>
      <c r="E5866" s="7" t="str">
        <f t="shared" si="219"/>
        <v>S14346613</v>
      </c>
      <c r="F5866" s="3">
        <v>2022</v>
      </c>
      <c r="G5866" s="2" t="s">
        <v>8871</v>
      </c>
      <c r="H5866" s="2" t="s">
        <v>8871</v>
      </c>
      <c r="I5866" s="2" t="s">
        <v>9491</v>
      </c>
      <c r="J5866" s="2" t="s">
        <v>2115</v>
      </c>
      <c r="K5866" s="194" t="s">
        <v>13</v>
      </c>
      <c r="L5866" s="2">
        <v>31</v>
      </c>
      <c r="M5866" s="194" t="s">
        <v>410</v>
      </c>
      <c r="N5866" s="2" t="s">
        <v>550</v>
      </c>
      <c r="O5866" s="195" t="s">
        <v>2055</v>
      </c>
    </row>
    <row r="5867" spans="1:15" ht="15.75" thickBot="1">
      <c r="A5867" s="7">
        <v>2019</v>
      </c>
      <c r="B5867" s="7" t="s">
        <v>64</v>
      </c>
      <c r="C5867" s="8">
        <f t="shared" si="218"/>
        <v>43466</v>
      </c>
      <c r="D5867" s="7">
        <v>14</v>
      </c>
      <c r="E5867" s="7" t="str">
        <f t="shared" si="219"/>
        <v>S14346614</v>
      </c>
      <c r="F5867" s="5">
        <v>2023</v>
      </c>
      <c r="G5867" s="6" t="s">
        <v>5514</v>
      </c>
      <c r="H5867" s="6" t="s">
        <v>5514</v>
      </c>
      <c r="I5867" s="6" t="s">
        <v>9492</v>
      </c>
      <c r="J5867" s="6" t="s">
        <v>855</v>
      </c>
      <c r="K5867" s="196" t="s">
        <v>13</v>
      </c>
      <c r="L5867" s="6">
        <v>28</v>
      </c>
      <c r="M5867" s="196" t="s">
        <v>2623</v>
      </c>
      <c r="N5867" s="6" t="s">
        <v>3662</v>
      </c>
      <c r="O5867" s="197" t="s">
        <v>257</v>
      </c>
    </row>
    <row r="5868" spans="1:15" ht="16.5" thickTop="1" thickBot="1">
      <c r="A5868" s="7">
        <v>2019</v>
      </c>
      <c r="B5868" s="7" t="s">
        <v>64</v>
      </c>
      <c r="C5868" s="8">
        <f t="shared" si="218"/>
        <v>43466</v>
      </c>
      <c r="D5868" s="7">
        <v>15</v>
      </c>
      <c r="E5868" s="7" t="str">
        <f t="shared" si="219"/>
        <v>S14346615</v>
      </c>
      <c r="F5868" s="1" t="s">
        <v>15</v>
      </c>
    </row>
    <row r="5869" spans="1:15" ht="16.5" customHeight="1" thickTop="1" thickBot="1">
      <c r="A5869" s="7">
        <v>2019</v>
      </c>
      <c r="B5869" s="7" t="s">
        <v>64</v>
      </c>
      <c r="C5869" s="8">
        <f t="shared" si="218"/>
        <v>43466</v>
      </c>
      <c r="D5869" s="7">
        <v>16</v>
      </c>
      <c r="E5869" s="7" t="str">
        <f t="shared" si="219"/>
        <v>S14346616</v>
      </c>
      <c r="F5869" s="338" t="s">
        <v>1</v>
      </c>
      <c r="G5869" s="341" t="s">
        <v>2</v>
      </c>
      <c r="H5869" s="342"/>
      <c r="I5869" s="342"/>
      <c r="J5869" s="343"/>
      <c r="K5869" s="344" t="s">
        <v>3</v>
      </c>
      <c r="L5869" s="343"/>
      <c r="M5869" s="344" t="s">
        <v>144</v>
      </c>
      <c r="N5869" s="342"/>
      <c r="O5869" s="342"/>
    </row>
    <row r="5870" spans="1:15" ht="18" customHeight="1" thickBot="1">
      <c r="A5870" s="7">
        <v>2019</v>
      </c>
      <c r="B5870" s="7" t="s">
        <v>64</v>
      </c>
      <c r="C5870" s="8">
        <f t="shared" si="218"/>
        <v>43466</v>
      </c>
      <c r="D5870" s="7">
        <v>17</v>
      </c>
      <c r="E5870" s="7" t="str">
        <f t="shared" si="219"/>
        <v>S14346617</v>
      </c>
      <c r="F5870" s="339"/>
      <c r="G5870" s="345" t="s">
        <v>5</v>
      </c>
      <c r="H5870" s="347" t="s">
        <v>145</v>
      </c>
      <c r="I5870" s="348"/>
      <c r="J5870" s="349"/>
      <c r="K5870" s="350" t="s">
        <v>6</v>
      </c>
      <c r="L5870" s="352" t="s">
        <v>7</v>
      </c>
      <c r="M5870" s="350" t="s">
        <v>8</v>
      </c>
      <c r="N5870" s="354" t="s">
        <v>146</v>
      </c>
      <c r="O5870" s="356" t="s">
        <v>147</v>
      </c>
    </row>
    <row r="5871" spans="1:15" ht="15.75" thickBot="1">
      <c r="A5871" s="7">
        <v>2019</v>
      </c>
      <c r="B5871" s="7" t="s">
        <v>64</v>
      </c>
      <c r="C5871" s="8">
        <f t="shared" si="218"/>
        <v>43466</v>
      </c>
      <c r="D5871" s="7">
        <v>18</v>
      </c>
      <c r="E5871" s="7" t="str">
        <f t="shared" si="219"/>
        <v>S14346618</v>
      </c>
      <c r="F5871" s="340"/>
      <c r="G5871" s="346"/>
      <c r="H5871" s="191" t="s">
        <v>9</v>
      </c>
      <c r="I5871" s="192" t="s">
        <v>18</v>
      </c>
      <c r="J5871" s="193" t="s">
        <v>11</v>
      </c>
      <c r="K5871" s="351"/>
      <c r="L5871" s="353"/>
      <c r="M5871" s="351"/>
      <c r="N5871" s="355"/>
      <c r="O5871" s="357"/>
    </row>
    <row r="5872" spans="1:15">
      <c r="A5872" s="7">
        <v>2019</v>
      </c>
      <c r="B5872" s="7" t="s">
        <v>64</v>
      </c>
      <c r="C5872" s="8">
        <f t="shared" si="218"/>
        <v>43466</v>
      </c>
      <c r="D5872" s="7">
        <v>19</v>
      </c>
      <c r="E5872" s="7" t="str">
        <f t="shared" si="219"/>
        <v>S14346619</v>
      </c>
      <c r="F5872" s="3" t="s">
        <v>16</v>
      </c>
      <c r="G5872" s="2" t="s">
        <v>9493</v>
      </c>
      <c r="H5872" s="2" t="s">
        <v>9493</v>
      </c>
      <c r="I5872" s="2" t="s">
        <v>9494</v>
      </c>
      <c r="J5872" s="2" t="s">
        <v>306</v>
      </c>
      <c r="K5872" s="194" t="s">
        <v>13</v>
      </c>
      <c r="L5872" s="2">
        <v>50</v>
      </c>
      <c r="M5872" s="194">
        <v>50</v>
      </c>
      <c r="N5872" s="2" t="s">
        <v>443</v>
      </c>
      <c r="O5872" s="195" t="s">
        <v>506</v>
      </c>
    </row>
    <row r="5873" spans="1:15">
      <c r="A5873" s="7">
        <v>2019</v>
      </c>
      <c r="B5873" s="7" t="s">
        <v>64</v>
      </c>
      <c r="C5873" s="8">
        <f t="shared" si="218"/>
        <v>43466</v>
      </c>
      <c r="D5873" s="7">
        <v>20</v>
      </c>
      <c r="E5873" s="7" t="str">
        <f t="shared" si="219"/>
        <v>S14346620</v>
      </c>
      <c r="F5873" s="4">
        <v>43435</v>
      </c>
      <c r="G5873" s="2" t="s">
        <v>9495</v>
      </c>
      <c r="H5873" s="2" t="s">
        <v>9495</v>
      </c>
      <c r="I5873" s="2" t="s">
        <v>9280</v>
      </c>
      <c r="J5873" s="2" t="s">
        <v>1823</v>
      </c>
      <c r="K5873" s="194" t="s">
        <v>13</v>
      </c>
      <c r="L5873" s="2">
        <v>53</v>
      </c>
      <c r="M5873" s="194" t="s">
        <v>1460</v>
      </c>
      <c r="N5873" s="2" t="s">
        <v>1460</v>
      </c>
      <c r="O5873" s="195" t="s">
        <v>972</v>
      </c>
    </row>
    <row r="5874" spans="1:15">
      <c r="A5874" s="7">
        <v>2019</v>
      </c>
      <c r="B5874" s="7" t="s">
        <v>64</v>
      </c>
      <c r="C5874" s="8">
        <f t="shared" si="218"/>
        <v>43466</v>
      </c>
      <c r="D5874" s="7">
        <v>21</v>
      </c>
      <c r="E5874" s="7" t="str">
        <f t="shared" si="219"/>
        <v>S14346621</v>
      </c>
      <c r="F5874" s="4">
        <v>43466</v>
      </c>
      <c r="G5874" s="2" t="s">
        <v>1950</v>
      </c>
      <c r="H5874" s="2" t="s">
        <v>1950</v>
      </c>
      <c r="I5874" s="2" t="s">
        <v>3055</v>
      </c>
      <c r="J5874" s="2" t="s">
        <v>3862</v>
      </c>
      <c r="K5874" s="194" t="s">
        <v>13</v>
      </c>
      <c r="L5874" s="2">
        <v>48</v>
      </c>
      <c r="M5874" s="194" t="s">
        <v>819</v>
      </c>
      <c r="N5874" s="2" t="s">
        <v>303</v>
      </c>
      <c r="O5874" s="195" t="s">
        <v>600</v>
      </c>
    </row>
    <row r="5875" spans="1:15">
      <c r="A5875" s="7">
        <v>2019</v>
      </c>
      <c r="B5875" s="7" t="s">
        <v>64</v>
      </c>
      <c r="C5875" s="8">
        <f t="shared" si="218"/>
        <v>43466</v>
      </c>
      <c r="D5875" s="7">
        <v>22</v>
      </c>
      <c r="E5875" s="7" t="str">
        <f t="shared" si="219"/>
        <v>S14346622</v>
      </c>
      <c r="F5875" s="4">
        <v>43497</v>
      </c>
      <c r="G5875" s="2" t="s">
        <v>9496</v>
      </c>
      <c r="H5875" s="2" t="s">
        <v>9496</v>
      </c>
      <c r="I5875" s="2" t="s">
        <v>9497</v>
      </c>
      <c r="J5875" s="2" t="s">
        <v>9498</v>
      </c>
      <c r="K5875" s="194" t="s">
        <v>13</v>
      </c>
      <c r="L5875" s="2">
        <v>47</v>
      </c>
      <c r="M5875" s="194">
        <v>0</v>
      </c>
      <c r="N5875" s="2">
        <v>0</v>
      </c>
      <c r="O5875" s="195">
        <v>100</v>
      </c>
    </row>
    <row r="5876" spans="1:15">
      <c r="A5876" s="7">
        <v>2019</v>
      </c>
      <c r="B5876" s="7" t="s">
        <v>64</v>
      </c>
      <c r="C5876" s="8">
        <f t="shared" si="218"/>
        <v>43466</v>
      </c>
      <c r="D5876" s="7">
        <v>23</v>
      </c>
      <c r="E5876" s="7" t="str">
        <f t="shared" si="219"/>
        <v>S14346623</v>
      </c>
      <c r="F5876" s="4">
        <v>43525</v>
      </c>
      <c r="G5876" s="2" t="s">
        <v>9499</v>
      </c>
      <c r="H5876" s="2" t="s">
        <v>9499</v>
      </c>
      <c r="I5876" s="2" t="s">
        <v>9500</v>
      </c>
      <c r="J5876" s="2" t="s">
        <v>4450</v>
      </c>
      <c r="K5876" s="194" t="s">
        <v>13</v>
      </c>
      <c r="L5876" s="2">
        <v>45</v>
      </c>
      <c r="M5876" s="194" t="s">
        <v>728</v>
      </c>
      <c r="N5876" s="2">
        <v>0</v>
      </c>
      <c r="O5876" s="195" t="s">
        <v>3836</v>
      </c>
    </row>
    <row r="5877" spans="1:15">
      <c r="A5877" s="7">
        <v>2019</v>
      </c>
      <c r="B5877" s="7" t="s">
        <v>64</v>
      </c>
      <c r="C5877" s="8">
        <f t="shared" si="218"/>
        <v>43466</v>
      </c>
      <c r="D5877" s="7">
        <v>24</v>
      </c>
      <c r="E5877" s="7" t="str">
        <f t="shared" si="219"/>
        <v>S14346624</v>
      </c>
      <c r="F5877" s="3" t="s">
        <v>164</v>
      </c>
      <c r="G5877" s="2" t="s">
        <v>7153</v>
      </c>
      <c r="H5877" s="2" t="s">
        <v>7153</v>
      </c>
      <c r="I5877" s="2" t="s">
        <v>7732</v>
      </c>
      <c r="J5877" s="2" t="s">
        <v>9501</v>
      </c>
      <c r="K5877" s="194" t="s">
        <v>13</v>
      </c>
      <c r="L5877" s="2">
        <v>42</v>
      </c>
      <c r="M5877" s="194" t="s">
        <v>477</v>
      </c>
      <c r="N5877" s="2" t="s">
        <v>984</v>
      </c>
      <c r="O5877" s="195" t="s">
        <v>2922</v>
      </c>
    </row>
    <row r="5878" spans="1:15">
      <c r="A5878" s="7">
        <v>2019</v>
      </c>
      <c r="B5878" s="7" t="s">
        <v>64</v>
      </c>
      <c r="C5878" s="8">
        <f t="shared" si="218"/>
        <v>43466</v>
      </c>
      <c r="D5878" s="7">
        <v>25</v>
      </c>
      <c r="E5878" s="7" t="str">
        <f t="shared" si="219"/>
        <v>S14346625</v>
      </c>
      <c r="F5878" s="3">
        <v>2020</v>
      </c>
      <c r="G5878" s="2" t="s">
        <v>9502</v>
      </c>
      <c r="H5878" s="2" t="s">
        <v>9502</v>
      </c>
      <c r="I5878" s="2" t="s">
        <v>9503</v>
      </c>
      <c r="J5878" s="2" t="s">
        <v>1683</v>
      </c>
      <c r="K5878" s="194" t="s">
        <v>13</v>
      </c>
      <c r="L5878" s="2">
        <v>36</v>
      </c>
      <c r="M5878" s="194">
        <v>20</v>
      </c>
      <c r="N5878" s="2">
        <v>40</v>
      </c>
      <c r="O5878" s="195">
        <v>40</v>
      </c>
    </row>
    <row r="5879" spans="1:15">
      <c r="A5879" s="7">
        <v>2019</v>
      </c>
      <c r="B5879" s="7" t="s">
        <v>64</v>
      </c>
      <c r="C5879" s="8">
        <f t="shared" si="218"/>
        <v>43466</v>
      </c>
      <c r="D5879" s="7">
        <v>26</v>
      </c>
      <c r="E5879" s="7" t="str">
        <f t="shared" si="219"/>
        <v>S14346626</v>
      </c>
      <c r="F5879" s="3">
        <v>2021</v>
      </c>
      <c r="G5879" s="2" t="s">
        <v>9504</v>
      </c>
      <c r="H5879" s="2" t="s">
        <v>9504</v>
      </c>
      <c r="I5879" s="2" t="s">
        <v>2945</v>
      </c>
      <c r="J5879" s="2" t="s">
        <v>487</v>
      </c>
      <c r="K5879" s="194" t="s">
        <v>13</v>
      </c>
      <c r="L5879" s="2">
        <v>36</v>
      </c>
      <c r="M5879" s="194" t="s">
        <v>529</v>
      </c>
      <c r="N5879" s="2" t="s">
        <v>529</v>
      </c>
      <c r="O5879" s="195" t="s">
        <v>445</v>
      </c>
    </row>
    <row r="5880" spans="1:15">
      <c r="A5880" s="7">
        <v>2019</v>
      </c>
      <c r="B5880" s="7" t="s">
        <v>64</v>
      </c>
      <c r="C5880" s="8">
        <f t="shared" si="218"/>
        <v>43466</v>
      </c>
      <c r="D5880" s="7">
        <v>27</v>
      </c>
      <c r="E5880" s="7" t="str">
        <f t="shared" si="219"/>
        <v>S14346627</v>
      </c>
      <c r="F5880" s="3">
        <v>2022</v>
      </c>
      <c r="G5880" s="2" t="s">
        <v>9505</v>
      </c>
      <c r="H5880" s="2" t="s">
        <v>9505</v>
      </c>
      <c r="I5880" s="2" t="s">
        <v>9506</v>
      </c>
      <c r="J5880" s="2" t="s">
        <v>1228</v>
      </c>
      <c r="K5880" s="194" t="s">
        <v>13</v>
      </c>
      <c r="L5880" s="2">
        <v>35</v>
      </c>
      <c r="M5880" s="194" t="s">
        <v>1153</v>
      </c>
      <c r="N5880" s="2" t="s">
        <v>301</v>
      </c>
      <c r="O5880" s="195">
        <v>25</v>
      </c>
    </row>
    <row r="5881" spans="1:15" ht="15.75" thickBot="1">
      <c r="A5881" s="7">
        <v>2019</v>
      </c>
      <c r="B5881" s="7" t="s">
        <v>64</v>
      </c>
      <c r="C5881" s="8">
        <f t="shared" si="218"/>
        <v>43466</v>
      </c>
      <c r="D5881" s="7">
        <v>28</v>
      </c>
      <c r="E5881" s="7" t="str">
        <f t="shared" si="219"/>
        <v>S14346628</v>
      </c>
      <c r="F5881" s="5">
        <v>2023</v>
      </c>
      <c r="G5881" s="6" t="s">
        <v>1950</v>
      </c>
      <c r="H5881" s="6" t="s">
        <v>1950</v>
      </c>
      <c r="I5881" s="6" t="s">
        <v>5613</v>
      </c>
      <c r="J5881" s="6" t="s">
        <v>283</v>
      </c>
      <c r="K5881" s="196" t="s">
        <v>13</v>
      </c>
      <c r="L5881" s="6">
        <v>34</v>
      </c>
      <c r="M5881" s="196" t="s">
        <v>301</v>
      </c>
      <c r="N5881" s="6">
        <v>40</v>
      </c>
      <c r="O5881" s="197" t="s">
        <v>1460</v>
      </c>
    </row>
    <row r="5882" spans="1:15" ht="16.5" thickTop="1" thickBot="1">
      <c r="A5882" s="7">
        <v>2019</v>
      </c>
      <c r="B5882" s="7" t="s">
        <v>63</v>
      </c>
      <c r="C5882" s="8">
        <f>7+C5881</f>
        <v>43473</v>
      </c>
      <c r="D5882" s="7">
        <v>1</v>
      </c>
      <c r="E5882" s="7" t="str">
        <f>B5882&amp;C5882&amp;D5882</f>
        <v>S2434731</v>
      </c>
      <c r="F5882" s="1" t="s">
        <v>0</v>
      </c>
    </row>
    <row r="5883" spans="1:15" ht="16.5" customHeight="1" thickTop="1" thickBot="1">
      <c r="A5883" s="7">
        <v>2019</v>
      </c>
      <c r="B5883" s="7" t="s">
        <v>63</v>
      </c>
      <c r="C5883" s="8">
        <f>+C5882</f>
        <v>43473</v>
      </c>
      <c r="D5883" s="7">
        <v>2</v>
      </c>
      <c r="E5883" s="7" t="str">
        <f t="shared" si="219"/>
        <v>S2434732</v>
      </c>
      <c r="F5883" s="338" t="s">
        <v>1</v>
      </c>
      <c r="G5883" s="341" t="s">
        <v>2</v>
      </c>
      <c r="H5883" s="342"/>
      <c r="I5883" s="342"/>
      <c r="J5883" s="343"/>
      <c r="K5883" s="344" t="s">
        <v>3</v>
      </c>
      <c r="L5883" s="343"/>
      <c r="M5883" s="344" t="s">
        <v>144</v>
      </c>
      <c r="N5883" s="342"/>
      <c r="O5883" s="342"/>
    </row>
    <row r="5884" spans="1:15" ht="18" customHeight="1" thickBot="1">
      <c r="A5884" s="7">
        <v>2019</v>
      </c>
      <c r="B5884" s="7" t="s">
        <v>63</v>
      </c>
      <c r="C5884" s="8">
        <f t="shared" ref="C5884:C5909" si="220">+C5883</f>
        <v>43473</v>
      </c>
      <c r="D5884" s="7">
        <v>3</v>
      </c>
      <c r="E5884" s="7" t="str">
        <f t="shared" ref="E5884:E5909" si="221">B5884&amp;C5884&amp;D5884</f>
        <v>S2434733</v>
      </c>
      <c r="F5884" s="339"/>
      <c r="G5884" s="345" t="s">
        <v>5</v>
      </c>
      <c r="H5884" s="347" t="s">
        <v>145</v>
      </c>
      <c r="I5884" s="348"/>
      <c r="J5884" s="349"/>
      <c r="K5884" s="350" t="s">
        <v>6</v>
      </c>
      <c r="L5884" s="352" t="s">
        <v>7</v>
      </c>
      <c r="M5884" s="350" t="s">
        <v>8</v>
      </c>
      <c r="N5884" s="354" t="s">
        <v>146</v>
      </c>
      <c r="O5884" s="356" t="s">
        <v>147</v>
      </c>
    </row>
    <row r="5885" spans="1:15" ht="15.75" thickBot="1">
      <c r="A5885" s="7">
        <v>2019</v>
      </c>
      <c r="B5885" s="7" t="s">
        <v>63</v>
      </c>
      <c r="C5885" s="8">
        <f t="shared" si="220"/>
        <v>43473</v>
      </c>
      <c r="D5885" s="7">
        <v>4</v>
      </c>
      <c r="E5885" s="7" t="str">
        <f t="shared" si="221"/>
        <v>S2434734</v>
      </c>
      <c r="F5885" s="340"/>
      <c r="G5885" s="346"/>
      <c r="H5885" s="191" t="s">
        <v>9</v>
      </c>
      <c r="I5885" s="192" t="s">
        <v>18</v>
      </c>
      <c r="J5885" s="193" t="s">
        <v>11</v>
      </c>
      <c r="K5885" s="351"/>
      <c r="L5885" s="353"/>
      <c r="M5885" s="351"/>
      <c r="N5885" s="355"/>
      <c r="O5885" s="357"/>
    </row>
    <row r="5886" spans="1:15">
      <c r="A5886" s="7">
        <v>2019</v>
      </c>
      <c r="B5886" s="7" t="s">
        <v>63</v>
      </c>
      <c r="C5886" s="8">
        <f t="shared" si="220"/>
        <v>43473</v>
      </c>
      <c r="D5886" s="7">
        <v>5</v>
      </c>
      <c r="E5886" s="7" t="str">
        <f t="shared" si="221"/>
        <v>S2434735</v>
      </c>
      <c r="F5886" s="3" t="s">
        <v>12</v>
      </c>
      <c r="G5886" s="2" t="s">
        <v>9507</v>
      </c>
      <c r="H5886" s="2" t="s">
        <v>9507</v>
      </c>
      <c r="I5886" s="2" t="s">
        <v>9447</v>
      </c>
      <c r="J5886" s="2" t="s">
        <v>686</v>
      </c>
      <c r="K5886" s="194" t="s">
        <v>13</v>
      </c>
      <c r="L5886" s="2">
        <v>58</v>
      </c>
      <c r="M5886" s="194" t="s">
        <v>3697</v>
      </c>
      <c r="N5886" s="2" t="s">
        <v>420</v>
      </c>
      <c r="O5886" s="195" t="s">
        <v>3697</v>
      </c>
    </row>
    <row r="5887" spans="1:15">
      <c r="A5887" s="7">
        <v>2019</v>
      </c>
      <c r="B5887" s="7" t="s">
        <v>63</v>
      </c>
      <c r="C5887" s="8">
        <f t="shared" si="220"/>
        <v>43473</v>
      </c>
      <c r="D5887" s="7">
        <v>6</v>
      </c>
      <c r="E5887" s="7" t="str">
        <f t="shared" si="221"/>
        <v>S2434736</v>
      </c>
      <c r="F5887" s="4">
        <v>43466</v>
      </c>
      <c r="G5887" s="2" t="s">
        <v>9508</v>
      </c>
      <c r="H5887" s="2" t="s">
        <v>9508</v>
      </c>
      <c r="I5887" s="2" t="s">
        <v>3242</v>
      </c>
      <c r="J5887" s="2" t="s">
        <v>5099</v>
      </c>
      <c r="K5887" s="194" t="s">
        <v>13</v>
      </c>
      <c r="L5887" s="2">
        <v>65</v>
      </c>
      <c r="M5887" s="194">
        <v>0</v>
      </c>
      <c r="N5887" s="2">
        <v>5</v>
      </c>
      <c r="O5887" s="195">
        <v>95</v>
      </c>
    </row>
    <row r="5888" spans="1:15">
      <c r="A5888" s="7">
        <v>2019</v>
      </c>
      <c r="B5888" s="7" t="s">
        <v>63</v>
      </c>
      <c r="C5888" s="8">
        <f t="shared" si="220"/>
        <v>43473</v>
      </c>
      <c r="D5888" s="7">
        <v>7</v>
      </c>
      <c r="E5888" s="7" t="str">
        <f t="shared" si="221"/>
        <v>S2434737</v>
      </c>
      <c r="F5888" s="4">
        <v>43497</v>
      </c>
      <c r="G5888" s="2" t="s">
        <v>9509</v>
      </c>
      <c r="H5888" s="2" t="s">
        <v>9509</v>
      </c>
      <c r="I5888" s="2" t="s">
        <v>8188</v>
      </c>
      <c r="J5888" s="2" t="s">
        <v>2306</v>
      </c>
      <c r="K5888" s="194" t="s">
        <v>13</v>
      </c>
      <c r="L5888" s="2">
        <v>66</v>
      </c>
      <c r="M5888" s="194">
        <v>0</v>
      </c>
      <c r="N5888" s="2">
        <v>0</v>
      </c>
      <c r="O5888" s="195">
        <v>100</v>
      </c>
    </row>
    <row r="5889" spans="1:15">
      <c r="A5889" s="7">
        <v>2019</v>
      </c>
      <c r="B5889" s="7" t="s">
        <v>63</v>
      </c>
      <c r="C5889" s="8">
        <f t="shared" si="220"/>
        <v>43473</v>
      </c>
      <c r="D5889" s="7">
        <v>8</v>
      </c>
      <c r="E5889" s="7" t="str">
        <f t="shared" si="221"/>
        <v>S2434738</v>
      </c>
      <c r="F5889" s="4">
        <v>43525</v>
      </c>
      <c r="G5889" s="2">
        <v>273</v>
      </c>
      <c r="H5889" s="2">
        <v>273</v>
      </c>
      <c r="I5889" s="2" t="s">
        <v>9210</v>
      </c>
      <c r="J5889" s="2" t="s">
        <v>1092</v>
      </c>
      <c r="K5889" s="194" t="s">
        <v>13</v>
      </c>
      <c r="L5889" s="2">
        <v>63</v>
      </c>
      <c r="M5889" s="194">
        <v>0</v>
      </c>
      <c r="N5889" s="2">
        <v>0</v>
      </c>
      <c r="O5889" s="195">
        <v>100</v>
      </c>
    </row>
    <row r="5890" spans="1:15">
      <c r="A5890" s="7">
        <v>2019</v>
      </c>
      <c r="B5890" s="7" t="s">
        <v>63</v>
      </c>
      <c r="C5890" s="8">
        <f t="shared" si="220"/>
        <v>43473</v>
      </c>
      <c r="D5890" s="7">
        <v>9</v>
      </c>
      <c r="E5890" s="7" t="str">
        <f t="shared" si="221"/>
        <v>S2434739</v>
      </c>
      <c r="F5890" s="4">
        <v>43556</v>
      </c>
      <c r="G5890" s="2" t="s">
        <v>8563</v>
      </c>
      <c r="H5890" s="2" t="s">
        <v>8563</v>
      </c>
      <c r="I5890" s="2" t="s">
        <v>9510</v>
      </c>
      <c r="J5890" s="2" t="s">
        <v>7256</v>
      </c>
      <c r="K5890" s="194" t="s">
        <v>13</v>
      </c>
      <c r="L5890" s="2">
        <v>52</v>
      </c>
      <c r="M5890" s="194">
        <v>0</v>
      </c>
      <c r="N5890" s="2">
        <v>0</v>
      </c>
      <c r="O5890" s="195">
        <v>100</v>
      </c>
    </row>
    <row r="5891" spans="1:15">
      <c r="A5891" s="7">
        <v>2019</v>
      </c>
      <c r="B5891" s="7" t="s">
        <v>63</v>
      </c>
      <c r="C5891" s="8">
        <f t="shared" si="220"/>
        <v>43473</v>
      </c>
      <c r="D5891" s="7">
        <v>10</v>
      </c>
      <c r="E5891" s="7" t="str">
        <f t="shared" si="221"/>
        <v>S24347310</v>
      </c>
      <c r="F5891" s="3" t="s">
        <v>164</v>
      </c>
      <c r="G5891" s="2" t="s">
        <v>9511</v>
      </c>
      <c r="H5891" s="2" t="s">
        <v>9511</v>
      </c>
      <c r="I5891" s="2" t="s">
        <v>9512</v>
      </c>
      <c r="J5891" s="2" t="s">
        <v>2099</v>
      </c>
      <c r="K5891" s="194" t="s">
        <v>13</v>
      </c>
      <c r="L5891" s="2">
        <v>58</v>
      </c>
      <c r="M5891" s="194">
        <v>0</v>
      </c>
      <c r="N5891" s="2">
        <v>0</v>
      </c>
      <c r="O5891" s="195">
        <v>100</v>
      </c>
    </row>
    <row r="5892" spans="1:15">
      <c r="A5892" s="7">
        <v>2019</v>
      </c>
      <c r="B5892" s="7" t="s">
        <v>63</v>
      </c>
      <c r="C5892" s="8">
        <f t="shared" si="220"/>
        <v>43473</v>
      </c>
      <c r="D5892" s="7">
        <v>11</v>
      </c>
      <c r="E5892" s="7" t="str">
        <f t="shared" si="221"/>
        <v>S24347311</v>
      </c>
      <c r="F5892" s="3">
        <v>2020</v>
      </c>
      <c r="G5892" s="2" t="s">
        <v>9513</v>
      </c>
      <c r="H5892" s="2" t="s">
        <v>9513</v>
      </c>
      <c r="I5892" s="2" t="s">
        <v>3161</v>
      </c>
      <c r="J5892" s="2" t="s">
        <v>4899</v>
      </c>
      <c r="K5892" s="194" t="s">
        <v>13</v>
      </c>
      <c r="L5892" s="2">
        <v>42</v>
      </c>
      <c r="M5892" s="194" t="s">
        <v>729</v>
      </c>
      <c r="N5892" s="2" t="s">
        <v>730</v>
      </c>
      <c r="O5892" s="195" t="s">
        <v>731</v>
      </c>
    </row>
    <row r="5893" spans="1:15">
      <c r="A5893" s="7">
        <v>2019</v>
      </c>
      <c r="B5893" s="7" t="s">
        <v>63</v>
      </c>
      <c r="C5893" s="8">
        <f t="shared" si="220"/>
        <v>43473</v>
      </c>
      <c r="D5893" s="7">
        <v>12</v>
      </c>
      <c r="E5893" s="7" t="str">
        <f t="shared" si="221"/>
        <v>S24347312</v>
      </c>
      <c r="F5893" s="3">
        <v>2021</v>
      </c>
      <c r="G5893" s="2" t="s">
        <v>3527</v>
      </c>
      <c r="H5893" s="2" t="s">
        <v>3527</v>
      </c>
      <c r="I5893" s="2" t="s">
        <v>9514</v>
      </c>
      <c r="J5893" s="2" t="s">
        <v>469</v>
      </c>
      <c r="K5893" s="194" t="s">
        <v>13</v>
      </c>
      <c r="L5893" s="2">
        <v>36</v>
      </c>
      <c r="M5893" s="194" t="s">
        <v>729</v>
      </c>
      <c r="N5893" s="2" t="s">
        <v>740</v>
      </c>
      <c r="O5893" s="195" t="s">
        <v>455</v>
      </c>
    </row>
    <row r="5894" spans="1:15">
      <c r="A5894" s="7">
        <v>2019</v>
      </c>
      <c r="B5894" s="7" t="s">
        <v>63</v>
      </c>
      <c r="C5894" s="8">
        <f t="shared" si="220"/>
        <v>43473</v>
      </c>
      <c r="D5894" s="7">
        <v>13</v>
      </c>
      <c r="E5894" s="7" t="str">
        <f t="shared" si="221"/>
        <v>S24347313</v>
      </c>
      <c r="F5894" s="3">
        <v>2022</v>
      </c>
      <c r="G5894" s="2" t="s">
        <v>7525</v>
      </c>
      <c r="H5894" s="2" t="s">
        <v>7525</v>
      </c>
      <c r="I5894" s="2" t="s">
        <v>2913</v>
      </c>
      <c r="J5894" s="2" t="s">
        <v>5372</v>
      </c>
      <c r="K5894" s="194" t="s">
        <v>13</v>
      </c>
      <c r="L5894" s="2">
        <v>34</v>
      </c>
      <c r="M5894" s="194" t="s">
        <v>1501</v>
      </c>
      <c r="N5894" s="2" t="s">
        <v>736</v>
      </c>
      <c r="O5894" s="195" t="s">
        <v>922</v>
      </c>
    </row>
    <row r="5895" spans="1:15" ht="15.75" thickBot="1">
      <c r="A5895" s="7">
        <v>2019</v>
      </c>
      <c r="B5895" s="7" t="s">
        <v>63</v>
      </c>
      <c r="C5895" s="8">
        <f t="shared" si="220"/>
        <v>43473</v>
      </c>
      <c r="D5895" s="7">
        <v>14</v>
      </c>
      <c r="E5895" s="7" t="str">
        <f t="shared" si="221"/>
        <v>S24347314</v>
      </c>
      <c r="F5895" s="5">
        <v>2023</v>
      </c>
      <c r="G5895" s="6" t="s">
        <v>9515</v>
      </c>
      <c r="H5895" s="6" t="s">
        <v>9515</v>
      </c>
      <c r="I5895" s="6" t="s">
        <v>9516</v>
      </c>
      <c r="J5895" s="6" t="s">
        <v>4337</v>
      </c>
      <c r="K5895" s="196" t="s">
        <v>13</v>
      </c>
      <c r="L5895" s="6">
        <v>30</v>
      </c>
      <c r="M5895" s="196" t="s">
        <v>729</v>
      </c>
      <c r="N5895" s="6" t="s">
        <v>731</v>
      </c>
      <c r="O5895" s="197" t="s">
        <v>730</v>
      </c>
    </row>
    <row r="5896" spans="1:15" ht="16.5" thickTop="1" thickBot="1">
      <c r="A5896" s="7">
        <v>2019</v>
      </c>
      <c r="B5896" s="7" t="s">
        <v>63</v>
      </c>
      <c r="C5896" s="8">
        <f t="shared" si="220"/>
        <v>43473</v>
      </c>
      <c r="D5896" s="7">
        <v>15</v>
      </c>
      <c r="E5896" s="7" t="str">
        <f t="shared" si="221"/>
        <v>S24347315</v>
      </c>
      <c r="F5896" s="1" t="s">
        <v>15</v>
      </c>
    </row>
    <row r="5897" spans="1:15" ht="16.5" customHeight="1" thickTop="1" thickBot="1">
      <c r="A5897" s="7">
        <v>2019</v>
      </c>
      <c r="B5897" s="7" t="s">
        <v>63</v>
      </c>
      <c r="C5897" s="8">
        <f t="shared" si="220"/>
        <v>43473</v>
      </c>
      <c r="D5897" s="7">
        <v>16</v>
      </c>
      <c r="E5897" s="7" t="str">
        <f t="shared" si="221"/>
        <v>S24347316</v>
      </c>
      <c r="F5897" s="338" t="s">
        <v>1</v>
      </c>
      <c r="G5897" s="341" t="s">
        <v>2</v>
      </c>
      <c r="H5897" s="342"/>
      <c r="I5897" s="342"/>
      <c r="J5897" s="343"/>
      <c r="K5897" s="344" t="s">
        <v>3</v>
      </c>
      <c r="L5897" s="343"/>
      <c r="M5897" s="344" t="s">
        <v>144</v>
      </c>
      <c r="N5897" s="342"/>
      <c r="O5897" s="342"/>
    </row>
    <row r="5898" spans="1:15" ht="18" customHeight="1" thickBot="1">
      <c r="A5898" s="7">
        <v>2019</v>
      </c>
      <c r="B5898" s="7" t="s">
        <v>63</v>
      </c>
      <c r="C5898" s="8">
        <f t="shared" si="220"/>
        <v>43473</v>
      </c>
      <c r="D5898" s="7">
        <v>17</v>
      </c>
      <c r="E5898" s="7" t="str">
        <f t="shared" si="221"/>
        <v>S24347317</v>
      </c>
      <c r="F5898" s="339"/>
      <c r="G5898" s="345" t="s">
        <v>5</v>
      </c>
      <c r="H5898" s="347" t="s">
        <v>145</v>
      </c>
      <c r="I5898" s="348"/>
      <c r="J5898" s="349"/>
      <c r="K5898" s="350" t="s">
        <v>6</v>
      </c>
      <c r="L5898" s="352" t="s">
        <v>7</v>
      </c>
      <c r="M5898" s="350" t="s">
        <v>8</v>
      </c>
      <c r="N5898" s="354" t="s">
        <v>146</v>
      </c>
      <c r="O5898" s="356" t="s">
        <v>147</v>
      </c>
    </row>
    <row r="5899" spans="1:15" ht="15.75" thickBot="1">
      <c r="A5899" s="7">
        <v>2019</v>
      </c>
      <c r="B5899" s="7" t="s">
        <v>63</v>
      </c>
      <c r="C5899" s="8">
        <f t="shared" si="220"/>
        <v>43473</v>
      </c>
      <c r="D5899" s="7">
        <v>18</v>
      </c>
      <c r="E5899" s="7" t="str">
        <f t="shared" si="221"/>
        <v>S24347318</v>
      </c>
      <c r="F5899" s="340"/>
      <c r="G5899" s="346"/>
      <c r="H5899" s="191" t="s">
        <v>9</v>
      </c>
      <c r="I5899" s="192" t="s">
        <v>18</v>
      </c>
      <c r="J5899" s="193" t="s">
        <v>11</v>
      </c>
      <c r="K5899" s="351"/>
      <c r="L5899" s="353"/>
      <c r="M5899" s="351"/>
      <c r="N5899" s="355"/>
      <c r="O5899" s="357"/>
    </row>
    <row r="5900" spans="1:15">
      <c r="A5900" s="7">
        <v>2019</v>
      </c>
      <c r="B5900" s="7" t="s">
        <v>63</v>
      </c>
      <c r="C5900" s="8">
        <f t="shared" si="220"/>
        <v>43473</v>
      </c>
      <c r="D5900" s="7">
        <v>19</v>
      </c>
      <c r="E5900" s="7" t="str">
        <f t="shared" si="221"/>
        <v>S24347319</v>
      </c>
      <c r="F5900" s="3" t="s">
        <v>16</v>
      </c>
      <c r="G5900" s="2" t="s">
        <v>9517</v>
      </c>
      <c r="H5900" s="2" t="s">
        <v>9517</v>
      </c>
      <c r="I5900" s="2" t="s">
        <v>2330</v>
      </c>
      <c r="J5900" s="2">
        <v>4</v>
      </c>
      <c r="K5900" s="194" t="s">
        <v>13</v>
      </c>
      <c r="L5900" s="2">
        <v>54</v>
      </c>
      <c r="M5900" s="194">
        <v>50</v>
      </c>
      <c r="N5900" s="2" t="s">
        <v>466</v>
      </c>
      <c r="O5900" s="195" t="s">
        <v>482</v>
      </c>
    </row>
    <row r="5901" spans="1:15">
      <c r="A5901" s="7">
        <v>2019</v>
      </c>
      <c r="B5901" s="7" t="s">
        <v>63</v>
      </c>
      <c r="C5901" s="8">
        <f t="shared" si="220"/>
        <v>43473</v>
      </c>
      <c r="D5901" s="7">
        <v>20</v>
      </c>
      <c r="E5901" s="7" t="str">
        <f t="shared" si="221"/>
        <v>S24347320</v>
      </c>
      <c r="F5901" s="4">
        <v>43466</v>
      </c>
      <c r="G5901" s="2" t="s">
        <v>9518</v>
      </c>
      <c r="H5901" s="2" t="s">
        <v>9518</v>
      </c>
      <c r="I5901" s="2" t="s">
        <v>5102</v>
      </c>
      <c r="J5901" s="2" t="s">
        <v>5735</v>
      </c>
      <c r="K5901" s="194" t="s">
        <v>13</v>
      </c>
      <c r="L5901" s="2">
        <v>49</v>
      </c>
      <c r="M5901" s="194">
        <v>0</v>
      </c>
      <c r="N5901" s="2" t="s">
        <v>334</v>
      </c>
      <c r="O5901" s="195" t="s">
        <v>3803</v>
      </c>
    </row>
    <row r="5902" spans="1:15">
      <c r="A5902" s="7">
        <v>2019</v>
      </c>
      <c r="B5902" s="7" t="s">
        <v>63</v>
      </c>
      <c r="C5902" s="8">
        <f t="shared" si="220"/>
        <v>43473</v>
      </c>
      <c r="D5902" s="7">
        <v>21</v>
      </c>
      <c r="E5902" s="7" t="str">
        <f t="shared" si="221"/>
        <v>S24347321</v>
      </c>
      <c r="F5902" s="4">
        <v>43497</v>
      </c>
      <c r="G5902" s="2" t="s">
        <v>9519</v>
      </c>
      <c r="H5902" s="2" t="s">
        <v>9519</v>
      </c>
      <c r="I5902" s="2" t="s">
        <v>9520</v>
      </c>
      <c r="J5902" s="2" t="s">
        <v>5021</v>
      </c>
      <c r="K5902" s="194" t="s">
        <v>13</v>
      </c>
      <c r="L5902" s="2">
        <v>51</v>
      </c>
      <c r="M5902" s="194">
        <v>0</v>
      </c>
      <c r="N5902" s="2">
        <v>0</v>
      </c>
      <c r="O5902" s="195">
        <v>100</v>
      </c>
    </row>
    <row r="5903" spans="1:15">
      <c r="A5903" s="7">
        <v>2019</v>
      </c>
      <c r="B5903" s="7" t="s">
        <v>63</v>
      </c>
      <c r="C5903" s="8">
        <f t="shared" si="220"/>
        <v>43473</v>
      </c>
      <c r="D5903" s="7">
        <v>22</v>
      </c>
      <c r="E5903" s="7" t="str">
        <f t="shared" si="221"/>
        <v>S24347322</v>
      </c>
      <c r="F5903" s="4">
        <v>43525</v>
      </c>
      <c r="G5903" s="2" t="s">
        <v>9521</v>
      </c>
      <c r="H5903" s="2" t="s">
        <v>9521</v>
      </c>
      <c r="I5903" s="2" t="s">
        <v>9522</v>
      </c>
      <c r="J5903" s="2" t="s">
        <v>5021</v>
      </c>
      <c r="K5903" s="194" t="s">
        <v>13</v>
      </c>
      <c r="L5903" s="2">
        <v>48</v>
      </c>
      <c r="M5903" s="194">
        <v>0</v>
      </c>
      <c r="N5903" s="2">
        <v>0</v>
      </c>
      <c r="O5903" s="195">
        <v>100</v>
      </c>
    </row>
    <row r="5904" spans="1:15">
      <c r="A5904" s="7">
        <v>2019</v>
      </c>
      <c r="B5904" s="7" t="s">
        <v>63</v>
      </c>
      <c r="C5904" s="8">
        <f t="shared" si="220"/>
        <v>43473</v>
      </c>
      <c r="D5904" s="7">
        <v>23</v>
      </c>
      <c r="E5904" s="7" t="str">
        <f t="shared" si="221"/>
        <v>S24347323</v>
      </c>
      <c r="F5904" s="4">
        <v>43556</v>
      </c>
      <c r="G5904" s="2" t="s">
        <v>9523</v>
      </c>
      <c r="H5904" s="2" t="s">
        <v>9523</v>
      </c>
      <c r="I5904" s="2" t="s">
        <v>9524</v>
      </c>
      <c r="J5904" s="2" t="s">
        <v>4845</v>
      </c>
      <c r="K5904" s="194" t="s">
        <v>13</v>
      </c>
      <c r="L5904" s="2">
        <v>47</v>
      </c>
      <c r="M5904" s="194">
        <v>0</v>
      </c>
      <c r="N5904" s="2">
        <v>0</v>
      </c>
      <c r="O5904" s="195">
        <v>100</v>
      </c>
    </row>
    <row r="5905" spans="1:15">
      <c r="A5905" s="7">
        <v>2019</v>
      </c>
      <c r="B5905" s="7" t="s">
        <v>63</v>
      </c>
      <c r="C5905" s="8">
        <f t="shared" si="220"/>
        <v>43473</v>
      </c>
      <c r="D5905" s="7">
        <v>24</v>
      </c>
      <c r="E5905" s="7" t="str">
        <f t="shared" si="221"/>
        <v>S24347324</v>
      </c>
      <c r="F5905" s="3" t="s">
        <v>164</v>
      </c>
      <c r="G5905" s="2" t="s">
        <v>9525</v>
      </c>
      <c r="H5905" s="2" t="s">
        <v>9525</v>
      </c>
      <c r="I5905" s="2" t="s">
        <v>9526</v>
      </c>
      <c r="J5905" s="2" t="s">
        <v>9527</v>
      </c>
      <c r="K5905" s="194" t="s">
        <v>13</v>
      </c>
      <c r="L5905" s="2">
        <v>45</v>
      </c>
      <c r="M5905" s="194">
        <v>0</v>
      </c>
      <c r="N5905" s="2" t="s">
        <v>1248</v>
      </c>
      <c r="O5905" s="195" t="s">
        <v>6288</v>
      </c>
    </row>
    <row r="5906" spans="1:15">
      <c r="A5906" s="7">
        <v>2019</v>
      </c>
      <c r="B5906" s="7" t="s">
        <v>63</v>
      </c>
      <c r="C5906" s="8">
        <f t="shared" si="220"/>
        <v>43473</v>
      </c>
      <c r="D5906" s="7">
        <v>25</v>
      </c>
      <c r="E5906" s="7" t="str">
        <f t="shared" si="221"/>
        <v>S24347325</v>
      </c>
      <c r="F5906" s="3">
        <v>2020</v>
      </c>
      <c r="G5906" s="2" t="s">
        <v>9528</v>
      </c>
      <c r="H5906" s="2" t="s">
        <v>9528</v>
      </c>
      <c r="I5906" s="2" t="s">
        <v>7225</v>
      </c>
      <c r="J5906" s="2" t="s">
        <v>3553</v>
      </c>
      <c r="K5906" s="194" t="s">
        <v>13</v>
      </c>
      <c r="L5906" s="2">
        <v>41</v>
      </c>
      <c r="M5906" s="194">
        <v>15</v>
      </c>
      <c r="N5906" s="2">
        <v>40</v>
      </c>
      <c r="O5906" s="195">
        <v>45</v>
      </c>
    </row>
    <row r="5907" spans="1:15">
      <c r="A5907" s="7">
        <v>2019</v>
      </c>
      <c r="B5907" s="7" t="s">
        <v>63</v>
      </c>
      <c r="C5907" s="8">
        <f t="shared" si="220"/>
        <v>43473</v>
      </c>
      <c r="D5907" s="7">
        <v>26</v>
      </c>
      <c r="E5907" s="7" t="str">
        <f t="shared" si="221"/>
        <v>S24347326</v>
      </c>
      <c r="F5907" s="3">
        <v>2021</v>
      </c>
      <c r="G5907" s="2" t="s">
        <v>9529</v>
      </c>
      <c r="H5907" s="2" t="s">
        <v>9529</v>
      </c>
      <c r="I5907" s="2" t="s">
        <v>9530</v>
      </c>
      <c r="J5907" s="2" t="s">
        <v>1449</v>
      </c>
      <c r="K5907" s="194" t="s">
        <v>13</v>
      </c>
      <c r="L5907" s="2">
        <v>41</v>
      </c>
      <c r="M5907" s="194" t="s">
        <v>3028</v>
      </c>
      <c r="N5907" s="2" t="s">
        <v>551</v>
      </c>
      <c r="O5907" s="195" t="s">
        <v>2623</v>
      </c>
    </row>
    <row r="5908" spans="1:15">
      <c r="A5908" s="7">
        <v>2019</v>
      </c>
      <c r="B5908" s="7" t="s">
        <v>63</v>
      </c>
      <c r="C5908" s="8">
        <f t="shared" si="220"/>
        <v>43473</v>
      </c>
      <c r="D5908" s="7">
        <v>27</v>
      </c>
      <c r="E5908" s="7" t="str">
        <f t="shared" si="221"/>
        <v>S24347327</v>
      </c>
      <c r="F5908" s="3">
        <v>2022</v>
      </c>
      <c r="G5908" s="2" t="s">
        <v>2630</v>
      </c>
      <c r="H5908" s="2" t="s">
        <v>2630</v>
      </c>
      <c r="I5908" s="2" t="s">
        <v>1054</v>
      </c>
      <c r="J5908" s="2" t="s">
        <v>9089</v>
      </c>
      <c r="K5908" s="194" t="s">
        <v>13</v>
      </c>
      <c r="L5908" s="2">
        <v>38</v>
      </c>
      <c r="M5908" s="194">
        <v>40</v>
      </c>
      <c r="N5908" s="2">
        <v>25</v>
      </c>
      <c r="O5908" s="195">
        <v>35</v>
      </c>
    </row>
    <row r="5909" spans="1:15" ht="15.75" thickBot="1">
      <c r="A5909" s="7">
        <v>2019</v>
      </c>
      <c r="B5909" s="7" t="s">
        <v>63</v>
      </c>
      <c r="C5909" s="8">
        <f t="shared" si="220"/>
        <v>43473</v>
      </c>
      <c r="D5909" s="7">
        <v>28</v>
      </c>
      <c r="E5909" s="7" t="str">
        <f t="shared" si="221"/>
        <v>S24347328</v>
      </c>
      <c r="F5909" s="5">
        <v>2023</v>
      </c>
      <c r="G5909" s="6" t="s">
        <v>2483</v>
      </c>
      <c r="H5909" s="6" t="s">
        <v>2483</v>
      </c>
      <c r="I5909" s="6" t="s">
        <v>9531</v>
      </c>
      <c r="J5909" s="6" t="s">
        <v>3862</v>
      </c>
      <c r="K5909" s="196" t="s">
        <v>13</v>
      </c>
      <c r="L5909" s="6">
        <v>33</v>
      </c>
      <c r="M5909" s="196" t="s">
        <v>3695</v>
      </c>
      <c r="N5909" s="6" t="s">
        <v>2623</v>
      </c>
      <c r="O5909" s="197" t="s">
        <v>2623</v>
      </c>
    </row>
    <row r="5910" spans="1:15" ht="16.5" thickTop="1" thickBot="1">
      <c r="A5910" s="7">
        <v>2019</v>
      </c>
      <c r="B5910" s="7" t="s">
        <v>62</v>
      </c>
      <c r="C5910" s="8">
        <f>7+C5909</f>
        <v>43480</v>
      </c>
      <c r="D5910" s="7">
        <v>1</v>
      </c>
      <c r="E5910" s="7" t="str">
        <f>B5910&amp;C5910&amp;D5910</f>
        <v>S3434801</v>
      </c>
      <c r="F5910" s="1" t="s">
        <v>0</v>
      </c>
    </row>
    <row r="5911" spans="1:15" ht="16.5" thickTop="1" thickBot="1">
      <c r="A5911" s="7">
        <v>2019</v>
      </c>
      <c r="B5911" s="7" t="s">
        <v>62</v>
      </c>
      <c r="C5911" s="8">
        <f>+C5910</f>
        <v>43480</v>
      </c>
      <c r="D5911" s="7">
        <v>2</v>
      </c>
      <c r="E5911" s="7" t="str">
        <f t="shared" ref="E5911" si="222">B5911&amp;C5911&amp;D5911</f>
        <v>S3434802</v>
      </c>
      <c r="F5911" s="338" t="s">
        <v>1</v>
      </c>
      <c r="G5911" s="341" t="s">
        <v>2</v>
      </c>
      <c r="H5911" s="342"/>
      <c r="I5911" s="342"/>
      <c r="J5911" s="343"/>
      <c r="K5911" s="344" t="s">
        <v>3</v>
      </c>
      <c r="L5911" s="343"/>
      <c r="M5911" s="344" t="s">
        <v>144</v>
      </c>
      <c r="N5911" s="342"/>
      <c r="O5911" s="342"/>
    </row>
    <row r="5912" spans="1:15" ht="18" customHeight="1" thickBot="1">
      <c r="A5912" s="7">
        <v>2019</v>
      </c>
      <c r="B5912" s="7" t="s">
        <v>62</v>
      </c>
      <c r="C5912" s="8">
        <f t="shared" ref="C5912:C5931" si="223">+C5911</f>
        <v>43480</v>
      </c>
      <c r="D5912" s="7">
        <v>3</v>
      </c>
      <c r="E5912" s="7" t="str">
        <f t="shared" ref="E5912:E5932" si="224">B5912&amp;C5912&amp;D5912</f>
        <v>S3434803</v>
      </c>
      <c r="F5912" s="339"/>
      <c r="G5912" s="345" t="s">
        <v>5</v>
      </c>
      <c r="H5912" s="347" t="s">
        <v>145</v>
      </c>
      <c r="I5912" s="348"/>
      <c r="J5912" s="349"/>
      <c r="K5912" s="350" t="s">
        <v>6</v>
      </c>
      <c r="L5912" s="352" t="s">
        <v>7</v>
      </c>
      <c r="M5912" s="350" t="s">
        <v>8</v>
      </c>
      <c r="N5912" s="354" t="s">
        <v>146</v>
      </c>
      <c r="O5912" s="356" t="s">
        <v>147</v>
      </c>
    </row>
    <row r="5913" spans="1:15" ht="15.75" thickBot="1">
      <c r="A5913" s="7">
        <v>2019</v>
      </c>
      <c r="B5913" s="7" t="s">
        <v>62</v>
      </c>
      <c r="C5913" s="8">
        <f t="shared" si="223"/>
        <v>43480</v>
      </c>
      <c r="D5913" s="7">
        <v>4</v>
      </c>
      <c r="E5913" s="7" t="str">
        <f t="shared" si="224"/>
        <v>S3434804</v>
      </c>
      <c r="F5913" s="340"/>
      <c r="G5913" s="346"/>
      <c r="H5913" s="191" t="s">
        <v>9</v>
      </c>
      <c r="I5913" s="192" t="s">
        <v>18</v>
      </c>
      <c r="J5913" s="193" t="s">
        <v>11</v>
      </c>
      <c r="K5913" s="351"/>
      <c r="L5913" s="353"/>
      <c r="M5913" s="351"/>
      <c r="N5913" s="355"/>
      <c r="O5913" s="357"/>
    </row>
    <row r="5914" spans="1:15">
      <c r="A5914" s="7">
        <v>2019</v>
      </c>
      <c r="B5914" s="7" t="s">
        <v>62</v>
      </c>
      <c r="C5914" s="8">
        <f t="shared" si="223"/>
        <v>43480</v>
      </c>
      <c r="D5914" s="7">
        <v>5</v>
      </c>
      <c r="E5914" s="7" t="str">
        <f t="shared" si="224"/>
        <v>S3434805</v>
      </c>
      <c r="F5914" s="3" t="s">
        <v>12</v>
      </c>
      <c r="G5914" s="2">
        <v>-2</v>
      </c>
      <c r="H5914" s="2" t="s">
        <v>9532</v>
      </c>
      <c r="I5914" s="2" t="s">
        <v>9533</v>
      </c>
      <c r="J5914" s="2" t="s">
        <v>9534</v>
      </c>
      <c r="K5914" s="194" t="s">
        <v>17</v>
      </c>
      <c r="L5914" s="2">
        <v>53</v>
      </c>
      <c r="M5914" s="194" t="s">
        <v>585</v>
      </c>
      <c r="N5914" s="2" t="s">
        <v>627</v>
      </c>
      <c r="O5914" s="195" t="s">
        <v>1181</v>
      </c>
    </row>
    <row r="5915" spans="1:15">
      <c r="A5915" s="7">
        <v>2019</v>
      </c>
      <c r="B5915" s="7" t="s">
        <v>62</v>
      </c>
      <c r="C5915" s="8">
        <f t="shared" si="223"/>
        <v>43480</v>
      </c>
      <c r="D5915" s="7">
        <v>6</v>
      </c>
      <c r="E5915" s="7" t="str">
        <f t="shared" si="224"/>
        <v>S3434806</v>
      </c>
      <c r="F5915" s="4">
        <v>43466</v>
      </c>
      <c r="G5915" s="2">
        <v>172</v>
      </c>
      <c r="H5915" s="2" t="s">
        <v>9535</v>
      </c>
      <c r="I5915" s="2" t="s">
        <v>9536</v>
      </c>
      <c r="J5915" s="2" t="s">
        <v>1041</v>
      </c>
      <c r="K5915" s="194" t="s">
        <v>17</v>
      </c>
      <c r="L5915" s="2">
        <v>53</v>
      </c>
      <c r="M5915" s="194">
        <v>56</v>
      </c>
      <c r="N5915" s="2">
        <v>8</v>
      </c>
      <c r="O5915" s="195">
        <v>36</v>
      </c>
    </row>
    <row r="5916" spans="1:15">
      <c r="A5916" s="7">
        <v>2019</v>
      </c>
      <c r="B5916" s="7" t="s">
        <v>62</v>
      </c>
      <c r="C5916" s="8">
        <f t="shared" si="223"/>
        <v>43480</v>
      </c>
      <c r="D5916" s="7">
        <v>7</v>
      </c>
      <c r="E5916" s="7" t="str">
        <f t="shared" si="224"/>
        <v>S3434807</v>
      </c>
      <c r="F5916" s="4">
        <v>43497</v>
      </c>
      <c r="G5916" s="2">
        <v>235</v>
      </c>
      <c r="H5916" s="2" t="s">
        <v>9537</v>
      </c>
      <c r="I5916" s="2" t="s">
        <v>9538</v>
      </c>
      <c r="J5916" s="2" t="s">
        <v>2811</v>
      </c>
      <c r="K5916" s="194" t="s">
        <v>17</v>
      </c>
      <c r="L5916" s="2">
        <v>53</v>
      </c>
      <c r="M5916" s="194" t="s">
        <v>2022</v>
      </c>
      <c r="N5916" s="2" t="s">
        <v>518</v>
      </c>
      <c r="O5916" s="195" t="s">
        <v>585</v>
      </c>
    </row>
    <row r="5917" spans="1:15">
      <c r="A5917" s="7">
        <v>2019</v>
      </c>
      <c r="B5917" s="7" t="s">
        <v>62</v>
      </c>
      <c r="C5917" s="8">
        <f t="shared" si="223"/>
        <v>43480</v>
      </c>
      <c r="D5917" s="7">
        <v>8</v>
      </c>
      <c r="E5917" s="7" t="str">
        <f t="shared" si="224"/>
        <v>S3434808</v>
      </c>
      <c r="F5917" s="4">
        <v>43525</v>
      </c>
      <c r="G5917" s="2">
        <v>237</v>
      </c>
      <c r="H5917" s="2" t="s">
        <v>9539</v>
      </c>
      <c r="I5917" s="2" t="s">
        <v>9540</v>
      </c>
      <c r="J5917" s="2" t="s">
        <v>786</v>
      </c>
      <c r="K5917" s="194" t="s">
        <v>17</v>
      </c>
      <c r="L5917" s="2">
        <v>51</v>
      </c>
      <c r="M5917" s="194" t="s">
        <v>4896</v>
      </c>
      <c r="N5917" s="2">
        <v>0</v>
      </c>
      <c r="O5917" s="195" t="s">
        <v>585</v>
      </c>
    </row>
    <row r="5918" spans="1:15">
      <c r="A5918" s="7">
        <v>2019</v>
      </c>
      <c r="B5918" s="7" t="s">
        <v>62</v>
      </c>
      <c r="C5918" s="8">
        <f t="shared" si="223"/>
        <v>43480</v>
      </c>
      <c r="D5918" s="7">
        <v>9</v>
      </c>
      <c r="E5918" s="7" t="str">
        <f t="shared" si="224"/>
        <v>S3434809</v>
      </c>
      <c r="F5918" s="4">
        <v>43556</v>
      </c>
      <c r="G5918" s="2">
        <v>235</v>
      </c>
      <c r="H5918" s="2" t="s">
        <v>9541</v>
      </c>
      <c r="I5918" s="2" t="s">
        <v>9542</v>
      </c>
      <c r="J5918" s="2" t="s">
        <v>1683</v>
      </c>
      <c r="K5918" s="194" t="s">
        <v>17</v>
      </c>
      <c r="L5918" s="2">
        <v>48</v>
      </c>
      <c r="M5918" s="194" t="s">
        <v>2557</v>
      </c>
      <c r="N5918" s="2" t="s">
        <v>1715</v>
      </c>
      <c r="O5918" s="195" t="s">
        <v>1715</v>
      </c>
    </row>
    <row r="5919" spans="1:15">
      <c r="A5919" s="7">
        <v>2019</v>
      </c>
      <c r="B5919" s="7" t="s">
        <v>62</v>
      </c>
      <c r="C5919" s="8">
        <f t="shared" si="223"/>
        <v>43480</v>
      </c>
      <c r="D5919" s="7">
        <v>10</v>
      </c>
      <c r="E5919" s="7" t="str">
        <f t="shared" si="224"/>
        <v>S34348010</v>
      </c>
      <c r="F5919" s="3" t="s">
        <v>164</v>
      </c>
      <c r="G5919" s="2">
        <v>240</v>
      </c>
      <c r="H5919" s="2" t="s">
        <v>9543</v>
      </c>
      <c r="I5919" s="2" t="s">
        <v>9470</v>
      </c>
      <c r="J5919" s="2" t="s">
        <v>2519</v>
      </c>
      <c r="K5919" s="194" t="s">
        <v>17</v>
      </c>
      <c r="L5919" s="2">
        <v>48</v>
      </c>
      <c r="M5919" s="194">
        <v>100</v>
      </c>
      <c r="N5919" s="2">
        <v>0</v>
      </c>
      <c r="O5919" s="195">
        <v>0</v>
      </c>
    </row>
    <row r="5920" spans="1:15">
      <c r="A5920" s="7">
        <v>2019</v>
      </c>
      <c r="B5920" s="7" t="s">
        <v>62</v>
      </c>
      <c r="C5920" s="8">
        <f t="shared" si="223"/>
        <v>43480</v>
      </c>
      <c r="D5920" s="7">
        <v>11</v>
      </c>
      <c r="E5920" s="7" t="str">
        <f t="shared" si="224"/>
        <v>S34348011</v>
      </c>
      <c r="F5920" s="3">
        <v>2020</v>
      </c>
      <c r="G5920" s="2">
        <v>190</v>
      </c>
      <c r="H5920" s="2" t="s">
        <v>9403</v>
      </c>
      <c r="I5920" s="2" t="s">
        <v>6063</v>
      </c>
      <c r="J5920" s="2" t="s">
        <v>1490</v>
      </c>
      <c r="K5920" s="194" t="s">
        <v>17</v>
      </c>
      <c r="L5920" s="2">
        <v>39</v>
      </c>
      <c r="M5920" s="194" t="s">
        <v>631</v>
      </c>
      <c r="N5920" s="2" t="s">
        <v>512</v>
      </c>
      <c r="O5920" s="195" t="s">
        <v>507</v>
      </c>
    </row>
    <row r="5921" spans="1:15">
      <c r="A5921" s="7">
        <v>2019</v>
      </c>
      <c r="B5921" s="7" t="s">
        <v>62</v>
      </c>
      <c r="C5921" s="8">
        <f t="shared" si="223"/>
        <v>43480</v>
      </c>
      <c r="D5921" s="7">
        <v>12</v>
      </c>
      <c r="E5921" s="7" t="str">
        <f t="shared" si="224"/>
        <v>S34348012</v>
      </c>
      <c r="F5921" s="3">
        <v>2021</v>
      </c>
      <c r="G5921" s="2">
        <v>175</v>
      </c>
      <c r="H5921" s="2" t="s">
        <v>9544</v>
      </c>
      <c r="I5921" s="2" t="s">
        <v>9545</v>
      </c>
      <c r="J5921" s="2" t="s">
        <v>4160</v>
      </c>
      <c r="K5921" s="194" t="s">
        <v>17</v>
      </c>
      <c r="L5921" s="2">
        <v>33</v>
      </c>
      <c r="M5921" s="194" t="s">
        <v>1665</v>
      </c>
      <c r="N5921" s="2" t="s">
        <v>2076</v>
      </c>
      <c r="O5921" s="195" t="s">
        <v>872</v>
      </c>
    </row>
    <row r="5922" spans="1:15">
      <c r="A5922" s="7">
        <v>2019</v>
      </c>
      <c r="B5922" s="7" t="s">
        <v>62</v>
      </c>
      <c r="C5922" s="8">
        <f t="shared" si="223"/>
        <v>43480</v>
      </c>
      <c r="D5922" s="7">
        <v>13</v>
      </c>
      <c r="E5922" s="7" t="str">
        <f t="shared" si="224"/>
        <v>S34348013</v>
      </c>
      <c r="F5922" s="3">
        <v>2022</v>
      </c>
      <c r="G5922" s="2">
        <v>170</v>
      </c>
      <c r="H5922" s="2" t="s">
        <v>7135</v>
      </c>
      <c r="I5922" s="2" t="s">
        <v>6644</v>
      </c>
      <c r="J5922" s="2" t="s">
        <v>4160</v>
      </c>
      <c r="K5922" s="194" t="s">
        <v>17</v>
      </c>
      <c r="L5922" s="2">
        <v>30</v>
      </c>
      <c r="M5922" s="194" t="s">
        <v>2074</v>
      </c>
      <c r="N5922" s="2" t="s">
        <v>873</v>
      </c>
      <c r="O5922" s="195" t="s">
        <v>1598</v>
      </c>
    </row>
    <row r="5923" spans="1:15" ht="15.75" thickBot="1">
      <c r="A5923" s="7">
        <v>2019</v>
      </c>
      <c r="B5923" s="7" t="s">
        <v>62</v>
      </c>
      <c r="C5923" s="8">
        <f t="shared" si="223"/>
        <v>43480</v>
      </c>
      <c r="D5923" s="7">
        <v>14</v>
      </c>
      <c r="E5923" s="7" t="str">
        <f t="shared" si="224"/>
        <v>S34348014</v>
      </c>
      <c r="F5923" s="5">
        <v>2023</v>
      </c>
      <c r="G5923" s="6">
        <v>165</v>
      </c>
      <c r="H5923" s="6" t="s">
        <v>4520</v>
      </c>
      <c r="I5923" s="6" t="s">
        <v>9546</v>
      </c>
      <c r="J5923" s="6" t="s">
        <v>1617</v>
      </c>
      <c r="K5923" s="196" t="s">
        <v>17</v>
      </c>
      <c r="L5923" s="6">
        <v>24</v>
      </c>
      <c r="M5923" s="196" t="s">
        <v>333</v>
      </c>
      <c r="N5923" s="6" t="s">
        <v>1805</v>
      </c>
      <c r="O5923" s="197" t="s">
        <v>1020</v>
      </c>
    </row>
    <row r="5924" spans="1:15" ht="16.5" thickTop="1" thickBot="1">
      <c r="A5924" s="7">
        <v>2019</v>
      </c>
      <c r="B5924" s="7" t="s">
        <v>62</v>
      </c>
      <c r="C5924" s="8">
        <f t="shared" si="223"/>
        <v>43480</v>
      </c>
      <c r="D5924" s="7">
        <v>15</v>
      </c>
      <c r="E5924" s="7" t="str">
        <f t="shared" si="224"/>
        <v>S34348015</v>
      </c>
      <c r="F5924" s="1" t="s">
        <v>15</v>
      </c>
    </row>
    <row r="5925" spans="1:15" ht="16.5" thickTop="1" thickBot="1">
      <c r="A5925" s="7">
        <v>2019</v>
      </c>
      <c r="B5925" s="7" t="s">
        <v>62</v>
      </c>
      <c r="C5925" s="8">
        <f t="shared" si="223"/>
        <v>43480</v>
      </c>
      <c r="D5925" s="7">
        <v>16</v>
      </c>
      <c r="E5925" s="7" t="str">
        <f t="shared" si="224"/>
        <v>S34348016</v>
      </c>
      <c r="F5925" s="338" t="s">
        <v>1</v>
      </c>
      <c r="G5925" s="341" t="s">
        <v>2</v>
      </c>
      <c r="H5925" s="342"/>
      <c r="I5925" s="342"/>
      <c r="J5925" s="343"/>
      <c r="K5925" s="344" t="s">
        <v>3</v>
      </c>
      <c r="L5925" s="343"/>
      <c r="M5925" s="344" t="s">
        <v>144</v>
      </c>
      <c r="N5925" s="342"/>
      <c r="O5925" s="342"/>
    </row>
    <row r="5926" spans="1:15" ht="18" customHeight="1" thickBot="1">
      <c r="A5926" s="7">
        <v>2019</v>
      </c>
      <c r="B5926" s="7" t="s">
        <v>62</v>
      </c>
      <c r="C5926" s="8">
        <f t="shared" si="223"/>
        <v>43480</v>
      </c>
      <c r="D5926" s="7">
        <v>17</v>
      </c>
      <c r="E5926" s="7" t="str">
        <f t="shared" si="224"/>
        <v>S34348017</v>
      </c>
      <c r="F5926" s="339"/>
      <c r="G5926" s="345" t="s">
        <v>5</v>
      </c>
      <c r="H5926" s="347" t="s">
        <v>145</v>
      </c>
      <c r="I5926" s="348"/>
      <c r="J5926" s="349"/>
      <c r="K5926" s="350" t="s">
        <v>6</v>
      </c>
      <c r="L5926" s="352" t="s">
        <v>7</v>
      </c>
      <c r="M5926" s="350" t="s">
        <v>8</v>
      </c>
      <c r="N5926" s="354" t="s">
        <v>146</v>
      </c>
      <c r="O5926" s="356" t="s">
        <v>147</v>
      </c>
    </row>
    <row r="5927" spans="1:15" ht="15.75" thickBot="1">
      <c r="A5927" s="7">
        <v>2019</v>
      </c>
      <c r="B5927" s="7" t="s">
        <v>62</v>
      </c>
      <c r="C5927" s="8">
        <f t="shared" si="223"/>
        <v>43480</v>
      </c>
      <c r="D5927" s="7">
        <v>18</v>
      </c>
      <c r="E5927" s="7" t="str">
        <f t="shared" si="224"/>
        <v>S34348018</v>
      </c>
      <c r="F5927" s="340"/>
      <c r="G5927" s="346"/>
      <c r="H5927" s="191" t="s">
        <v>9</v>
      </c>
      <c r="I5927" s="192" t="s">
        <v>18</v>
      </c>
      <c r="J5927" s="193" t="s">
        <v>11</v>
      </c>
      <c r="K5927" s="351"/>
      <c r="L5927" s="353"/>
      <c r="M5927" s="351"/>
      <c r="N5927" s="355"/>
      <c r="O5927" s="357"/>
    </row>
    <row r="5928" spans="1:15">
      <c r="A5928" s="7">
        <v>2019</v>
      </c>
      <c r="B5928" s="7" t="s">
        <v>62</v>
      </c>
      <c r="C5928" s="8">
        <f t="shared" si="223"/>
        <v>43480</v>
      </c>
      <c r="D5928" s="7">
        <v>19</v>
      </c>
      <c r="E5928" s="7" t="str">
        <f t="shared" si="224"/>
        <v>S34348019</v>
      </c>
      <c r="F5928" s="3" t="s">
        <v>16</v>
      </c>
      <c r="G5928" s="2">
        <v>40</v>
      </c>
      <c r="H5928" s="2" t="s">
        <v>635</v>
      </c>
      <c r="I5928" s="2" t="s">
        <v>9547</v>
      </c>
      <c r="J5928" s="2">
        <v>6</v>
      </c>
      <c r="K5928" s="194" t="s">
        <v>17</v>
      </c>
      <c r="L5928" s="2">
        <v>56</v>
      </c>
      <c r="M5928" s="194">
        <v>28</v>
      </c>
      <c r="N5928" s="2">
        <v>24</v>
      </c>
      <c r="O5928" s="195">
        <v>48</v>
      </c>
    </row>
    <row r="5929" spans="1:15">
      <c r="A5929" s="7">
        <v>2019</v>
      </c>
      <c r="B5929" s="7" t="s">
        <v>62</v>
      </c>
      <c r="C5929" s="8">
        <f t="shared" si="223"/>
        <v>43480</v>
      </c>
      <c r="D5929" s="7">
        <v>20</v>
      </c>
      <c r="E5929" s="7" t="str">
        <f t="shared" si="224"/>
        <v>S34348020</v>
      </c>
      <c r="F5929" s="4">
        <v>43466</v>
      </c>
      <c r="G5929" s="2">
        <v>208</v>
      </c>
      <c r="H5929" s="2" t="s">
        <v>6624</v>
      </c>
      <c r="I5929" s="2" t="s">
        <v>1948</v>
      </c>
      <c r="J5929" s="2" t="s">
        <v>2780</v>
      </c>
      <c r="K5929" s="194" t="s">
        <v>17</v>
      </c>
      <c r="L5929" s="2">
        <v>51</v>
      </c>
      <c r="M5929" s="194" t="s">
        <v>1173</v>
      </c>
      <c r="N5929" s="2">
        <v>0</v>
      </c>
      <c r="O5929" s="195" t="s">
        <v>1099</v>
      </c>
    </row>
    <row r="5930" spans="1:15">
      <c r="A5930" s="7">
        <v>2019</v>
      </c>
      <c r="B5930" s="7" t="s">
        <v>62</v>
      </c>
      <c r="C5930" s="8">
        <f t="shared" si="223"/>
        <v>43480</v>
      </c>
      <c r="D5930" s="7">
        <v>21</v>
      </c>
      <c r="E5930" s="7" t="str">
        <f t="shared" si="224"/>
        <v>S34348021</v>
      </c>
      <c r="F5930" s="4">
        <v>43497</v>
      </c>
      <c r="G5930" s="2">
        <v>275</v>
      </c>
      <c r="H5930" s="2" t="s">
        <v>9548</v>
      </c>
      <c r="I5930" s="2" t="s">
        <v>8416</v>
      </c>
      <c r="J5930" s="2" t="s">
        <v>2578</v>
      </c>
      <c r="K5930" s="194" t="s">
        <v>17</v>
      </c>
      <c r="L5930" s="2">
        <v>49</v>
      </c>
      <c r="M5930" s="194" t="s">
        <v>3607</v>
      </c>
      <c r="N5930" s="2" t="s">
        <v>984</v>
      </c>
      <c r="O5930" s="195" t="s">
        <v>984</v>
      </c>
    </row>
    <row r="5931" spans="1:15">
      <c r="A5931" s="7">
        <v>2019</v>
      </c>
      <c r="B5931" s="7" t="s">
        <v>62</v>
      </c>
      <c r="C5931" s="8">
        <f t="shared" si="223"/>
        <v>43480</v>
      </c>
      <c r="D5931" s="7">
        <v>22</v>
      </c>
      <c r="E5931" s="7" t="str">
        <f t="shared" si="224"/>
        <v>S34348022</v>
      </c>
      <c r="F5931" s="4">
        <v>43525</v>
      </c>
      <c r="G5931" s="2">
        <v>177</v>
      </c>
      <c r="H5931" s="2" t="s">
        <v>2444</v>
      </c>
      <c r="I5931" s="2" t="s">
        <v>9549</v>
      </c>
      <c r="J5931" s="2" t="s">
        <v>6170</v>
      </c>
      <c r="K5931" s="194" t="s">
        <v>17</v>
      </c>
      <c r="L5931" s="2">
        <v>47</v>
      </c>
      <c r="M5931" s="194" t="s">
        <v>2569</v>
      </c>
      <c r="N5931" s="2">
        <v>0</v>
      </c>
      <c r="O5931" s="195" t="s">
        <v>333</v>
      </c>
    </row>
    <row r="5932" spans="1:15">
      <c r="A5932" s="7">
        <v>2019</v>
      </c>
      <c r="B5932" s="7" t="s">
        <v>62</v>
      </c>
      <c r="C5932" s="8">
        <f>+C5931</f>
        <v>43480</v>
      </c>
      <c r="D5932" s="7">
        <v>23</v>
      </c>
      <c r="E5932" s="7" t="str">
        <f t="shared" si="224"/>
        <v>S34348023</v>
      </c>
      <c r="F5932" s="4">
        <v>43556</v>
      </c>
      <c r="G5932" s="2">
        <v>275</v>
      </c>
      <c r="H5932" s="2" t="s">
        <v>9550</v>
      </c>
      <c r="I5932" s="2" t="s">
        <v>9549</v>
      </c>
      <c r="J5932" s="2" t="s">
        <v>1601</v>
      </c>
      <c r="K5932" s="194" t="s">
        <v>17</v>
      </c>
      <c r="L5932" s="2">
        <v>45</v>
      </c>
      <c r="M5932" s="194" t="s">
        <v>2871</v>
      </c>
      <c r="N5932" s="2" t="s">
        <v>799</v>
      </c>
      <c r="O5932" s="195" t="s">
        <v>410</v>
      </c>
    </row>
    <row r="5933" spans="1:15">
      <c r="A5933" s="7">
        <v>2019</v>
      </c>
      <c r="B5933" s="7" t="s">
        <v>62</v>
      </c>
      <c r="C5933" s="8">
        <f t="shared" ref="C5933:C5935" si="225">+C5932</f>
        <v>43480</v>
      </c>
      <c r="D5933" s="7">
        <v>24</v>
      </c>
      <c r="E5933" s="7" t="str">
        <f t="shared" ref="E5933:E5937" si="226">B5933&amp;C5933&amp;D5933</f>
        <v>S34348024</v>
      </c>
      <c r="F5933" s="3" t="s">
        <v>164</v>
      </c>
      <c r="G5933" s="2">
        <v>280</v>
      </c>
      <c r="H5933" s="2" t="s">
        <v>6306</v>
      </c>
      <c r="I5933" s="2" t="s">
        <v>9551</v>
      </c>
      <c r="J5933" s="2" t="s">
        <v>512</v>
      </c>
      <c r="K5933" s="194" t="s">
        <v>17</v>
      </c>
      <c r="L5933" s="2">
        <v>46</v>
      </c>
      <c r="M5933" s="194">
        <v>80</v>
      </c>
      <c r="N5933" s="2">
        <v>0</v>
      </c>
      <c r="O5933" s="195">
        <v>20</v>
      </c>
    </row>
    <row r="5934" spans="1:15">
      <c r="A5934" s="7">
        <v>2019</v>
      </c>
      <c r="B5934" s="7" t="s">
        <v>62</v>
      </c>
      <c r="C5934" s="8">
        <f t="shared" si="225"/>
        <v>43480</v>
      </c>
      <c r="D5934" s="7">
        <v>25</v>
      </c>
      <c r="E5934" s="7" t="str">
        <f t="shared" si="226"/>
        <v>S34348025</v>
      </c>
      <c r="F5934" s="3">
        <v>2020</v>
      </c>
      <c r="G5934" s="2">
        <v>230</v>
      </c>
      <c r="H5934" s="2" t="s">
        <v>9552</v>
      </c>
      <c r="I5934" s="2" t="s">
        <v>7504</v>
      </c>
      <c r="J5934" s="2" t="s">
        <v>399</v>
      </c>
      <c r="K5934" s="194" t="s">
        <v>17</v>
      </c>
      <c r="L5934" s="2">
        <v>37</v>
      </c>
      <c r="M5934" s="194" t="s">
        <v>730</v>
      </c>
      <c r="N5934" s="2" t="s">
        <v>1646</v>
      </c>
      <c r="O5934" s="195">
        <v>50</v>
      </c>
    </row>
    <row r="5935" spans="1:15">
      <c r="A5935" s="7">
        <v>2019</v>
      </c>
      <c r="B5935" s="7" t="s">
        <v>62</v>
      </c>
      <c r="C5935" s="8">
        <f t="shared" si="225"/>
        <v>43480</v>
      </c>
      <c r="D5935" s="7">
        <v>26</v>
      </c>
      <c r="E5935" s="7" t="str">
        <f t="shared" si="226"/>
        <v>S34348026</v>
      </c>
      <c r="F5935" s="3">
        <v>2021</v>
      </c>
      <c r="G5935" s="2">
        <v>215</v>
      </c>
      <c r="H5935" s="2" t="s">
        <v>9553</v>
      </c>
      <c r="I5935" s="2" t="s">
        <v>9554</v>
      </c>
      <c r="J5935" s="2" t="s">
        <v>6866</v>
      </c>
      <c r="K5935" s="194" t="s">
        <v>17</v>
      </c>
      <c r="L5935" s="2">
        <v>35</v>
      </c>
      <c r="M5935" s="194" t="s">
        <v>1646</v>
      </c>
      <c r="N5935" s="2" t="s">
        <v>741</v>
      </c>
      <c r="O5935" s="195" t="s">
        <v>455</v>
      </c>
    </row>
    <row r="5936" spans="1:15">
      <c r="A5936" s="7">
        <v>2019</v>
      </c>
      <c r="B5936" s="7" t="s">
        <v>62</v>
      </c>
      <c r="C5936" s="8">
        <f>+C5935</f>
        <v>43480</v>
      </c>
      <c r="D5936" s="7">
        <v>27</v>
      </c>
      <c r="E5936" s="7" t="str">
        <f t="shared" si="226"/>
        <v>S34348027</v>
      </c>
      <c r="F5936" s="3">
        <v>2022</v>
      </c>
      <c r="G5936" s="2">
        <v>210</v>
      </c>
      <c r="H5936" s="2" t="s">
        <v>2724</v>
      </c>
      <c r="I5936" s="2" t="s">
        <v>9555</v>
      </c>
      <c r="J5936" s="2" t="s">
        <v>1761</v>
      </c>
      <c r="K5936" s="194" t="s">
        <v>17</v>
      </c>
      <c r="L5936" s="2">
        <v>32</v>
      </c>
      <c r="M5936" s="194" t="s">
        <v>1100</v>
      </c>
      <c r="N5936" s="2" t="s">
        <v>631</v>
      </c>
      <c r="O5936" s="195" t="s">
        <v>1100</v>
      </c>
    </row>
    <row r="5937" spans="1:15" ht="15.75" thickBot="1">
      <c r="A5937" s="7">
        <v>2019</v>
      </c>
      <c r="B5937" s="7" t="s">
        <v>62</v>
      </c>
      <c r="C5937" s="8">
        <f t="shared" ref="C5937" si="227">+C5936</f>
        <v>43480</v>
      </c>
      <c r="D5937" s="7">
        <v>28</v>
      </c>
      <c r="E5937" s="7" t="str">
        <f t="shared" si="226"/>
        <v>S34348028</v>
      </c>
      <c r="F5937" s="5">
        <v>2023</v>
      </c>
      <c r="G5937" s="6">
        <v>205</v>
      </c>
      <c r="H5937" s="6" t="s">
        <v>2537</v>
      </c>
      <c r="I5937" s="6" t="s">
        <v>1330</v>
      </c>
      <c r="J5937" s="6" t="s">
        <v>460</v>
      </c>
      <c r="K5937" s="196" t="s">
        <v>17</v>
      </c>
      <c r="L5937" s="6">
        <v>26</v>
      </c>
      <c r="M5937" s="196" t="s">
        <v>301</v>
      </c>
      <c r="N5937" s="6" t="s">
        <v>484</v>
      </c>
      <c r="O5937" s="197" t="s">
        <v>596</v>
      </c>
    </row>
    <row r="5938" spans="1:15" ht="16.5" thickTop="1" thickBot="1">
      <c r="A5938" s="7">
        <v>2019</v>
      </c>
      <c r="B5938" s="7" t="s">
        <v>61</v>
      </c>
      <c r="C5938" s="8">
        <f>7+C5937</f>
        <v>43487</v>
      </c>
      <c r="D5938" s="7">
        <v>1</v>
      </c>
      <c r="E5938" s="7" t="str">
        <f>B5938&amp;C5938&amp;D5938</f>
        <v>S4434871</v>
      </c>
      <c r="F5938" s="1" t="s">
        <v>0</v>
      </c>
    </row>
    <row r="5939" spans="1:15" ht="16.5" thickTop="1" thickBot="1">
      <c r="A5939" s="7">
        <v>2019</v>
      </c>
      <c r="B5939" s="7" t="s">
        <v>61</v>
      </c>
      <c r="C5939" s="8">
        <f>+C5938</f>
        <v>43487</v>
      </c>
      <c r="D5939" s="7">
        <v>2</v>
      </c>
      <c r="E5939" s="7" t="str">
        <f t="shared" ref="E5939" si="228">B5939&amp;C5939&amp;D5939</f>
        <v>S4434872</v>
      </c>
      <c r="F5939" s="338" t="s">
        <v>1</v>
      </c>
      <c r="G5939" s="341" t="s">
        <v>2</v>
      </c>
      <c r="H5939" s="342"/>
      <c r="I5939" s="342"/>
      <c r="J5939" s="343"/>
      <c r="K5939" s="344" t="s">
        <v>3</v>
      </c>
      <c r="L5939" s="343"/>
      <c r="M5939" s="344" t="s">
        <v>144</v>
      </c>
      <c r="N5939" s="342"/>
      <c r="O5939" s="342"/>
    </row>
    <row r="5940" spans="1:15" ht="18" customHeight="1" thickBot="1">
      <c r="A5940" s="7">
        <v>2019</v>
      </c>
      <c r="B5940" s="7" t="s">
        <v>61</v>
      </c>
      <c r="C5940" s="8">
        <f t="shared" ref="C5940:C5963" si="229">+C5939</f>
        <v>43487</v>
      </c>
      <c r="D5940" s="7">
        <v>3</v>
      </c>
      <c r="E5940" s="7" t="str">
        <f t="shared" ref="E5940:E5963" si="230">B5940&amp;C5940&amp;D5940</f>
        <v>S4434873</v>
      </c>
      <c r="F5940" s="339"/>
      <c r="G5940" s="345" t="s">
        <v>5</v>
      </c>
      <c r="H5940" s="347" t="s">
        <v>145</v>
      </c>
      <c r="I5940" s="348"/>
      <c r="J5940" s="349"/>
      <c r="K5940" s="350" t="s">
        <v>6</v>
      </c>
      <c r="L5940" s="352" t="s">
        <v>7</v>
      </c>
      <c r="M5940" s="350" t="s">
        <v>8</v>
      </c>
      <c r="N5940" s="354" t="s">
        <v>146</v>
      </c>
      <c r="O5940" s="356" t="s">
        <v>147</v>
      </c>
    </row>
    <row r="5941" spans="1:15" ht="15.75" thickBot="1">
      <c r="A5941" s="7">
        <v>2019</v>
      </c>
      <c r="B5941" s="7" t="s">
        <v>61</v>
      </c>
      <c r="C5941" s="8">
        <f t="shared" si="229"/>
        <v>43487</v>
      </c>
      <c r="D5941" s="7">
        <v>4</v>
      </c>
      <c r="E5941" s="7" t="str">
        <f t="shared" si="230"/>
        <v>S4434874</v>
      </c>
      <c r="F5941" s="340"/>
      <c r="G5941" s="346"/>
      <c r="H5941" s="191" t="s">
        <v>9</v>
      </c>
      <c r="I5941" s="192" t="s">
        <v>18</v>
      </c>
      <c r="J5941" s="193" t="s">
        <v>11</v>
      </c>
      <c r="K5941" s="351"/>
      <c r="L5941" s="353"/>
      <c r="M5941" s="351"/>
      <c r="N5941" s="355"/>
      <c r="O5941" s="357"/>
    </row>
    <row r="5942" spans="1:15">
      <c r="A5942" s="7">
        <v>2019</v>
      </c>
      <c r="B5942" s="7" t="s">
        <v>61</v>
      </c>
      <c r="C5942" s="8">
        <f t="shared" si="229"/>
        <v>43487</v>
      </c>
      <c r="D5942" s="7">
        <v>5</v>
      </c>
      <c r="E5942" s="7" t="str">
        <f t="shared" si="230"/>
        <v>S4434875</v>
      </c>
      <c r="F5942" s="3" t="s">
        <v>12</v>
      </c>
      <c r="G5942" s="2">
        <v>0</v>
      </c>
      <c r="H5942" s="2" t="s">
        <v>9556</v>
      </c>
      <c r="I5942" s="2" t="s">
        <v>9557</v>
      </c>
      <c r="J5942" s="2" t="s">
        <v>1590</v>
      </c>
      <c r="K5942" s="194" t="s">
        <v>17</v>
      </c>
      <c r="L5942" s="2">
        <v>63</v>
      </c>
      <c r="M5942" s="194" t="s">
        <v>1744</v>
      </c>
      <c r="N5942" s="2" t="s">
        <v>2074</v>
      </c>
      <c r="O5942" s="195" t="s">
        <v>2258</v>
      </c>
    </row>
    <row r="5943" spans="1:15">
      <c r="A5943" s="7">
        <v>2019</v>
      </c>
      <c r="B5943" s="7" t="s">
        <v>61</v>
      </c>
      <c r="C5943" s="8">
        <f t="shared" si="229"/>
        <v>43487</v>
      </c>
      <c r="D5943" s="7">
        <v>6</v>
      </c>
      <c r="E5943" s="7" t="str">
        <f t="shared" si="230"/>
        <v>S4434876</v>
      </c>
      <c r="F5943" s="4">
        <v>43466</v>
      </c>
      <c r="G5943" s="2">
        <v>184</v>
      </c>
      <c r="H5943" s="2" t="s">
        <v>2194</v>
      </c>
      <c r="I5943" s="2" t="s">
        <v>9558</v>
      </c>
      <c r="J5943" s="2" t="s">
        <v>3305</v>
      </c>
      <c r="K5943" s="194" t="s">
        <v>17</v>
      </c>
      <c r="L5943" s="2">
        <v>63</v>
      </c>
      <c r="M5943" s="194" t="s">
        <v>472</v>
      </c>
      <c r="N5943" s="2">
        <v>0</v>
      </c>
      <c r="O5943" s="195" t="s">
        <v>7018</v>
      </c>
    </row>
    <row r="5944" spans="1:15">
      <c r="A5944" s="7">
        <v>2019</v>
      </c>
      <c r="B5944" s="7" t="s">
        <v>61</v>
      </c>
      <c r="C5944" s="8">
        <f t="shared" si="229"/>
        <v>43487</v>
      </c>
      <c r="D5944" s="7">
        <v>7</v>
      </c>
      <c r="E5944" s="7" t="str">
        <f t="shared" si="230"/>
        <v>S4434877</v>
      </c>
      <c r="F5944" s="4">
        <v>43497</v>
      </c>
      <c r="G5944" s="2">
        <v>320</v>
      </c>
      <c r="H5944" s="2" t="s">
        <v>9559</v>
      </c>
      <c r="I5944" s="2" t="s">
        <v>368</v>
      </c>
      <c r="J5944" s="2" t="s">
        <v>6582</v>
      </c>
      <c r="K5944" s="194" t="s">
        <v>17</v>
      </c>
      <c r="L5944" s="2">
        <v>67</v>
      </c>
      <c r="M5944" s="194">
        <v>0</v>
      </c>
      <c r="N5944" s="2">
        <v>0</v>
      </c>
      <c r="O5944" s="195">
        <v>100</v>
      </c>
    </row>
    <row r="5945" spans="1:15">
      <c r="A5945" s="7">
        <v>2019</v>
      </c>
      <c r="B5945" s="7" t="s">
        <v>61</v>
      </c>
      <c r="C5945" s="8">
        <f t="shared" si="229"/>
        <v>43487</v>
      </c>
      <c r="D5945" s="7">
        <v>8</v>
      </c>
      <c r="E5945" s="7" t="str">
        <f t="shared" si="230"/>
        <v>S4434878</v>
      </c>
      <c r="F5945" s="4">
        <v>43525</v>
      </c>
      <c r="G5945" s="2">
        <v>320</v>
      </c>
      <c r="H5945" s="2" t="s">
        <v>9560</v>
      </c>
      <c r="I5945" s="2" t="s">
        <v>9561</v>
      </c>
      <c r="J5945" s="2" t="s">
        <v>2023</v>
      </c>
      <c r="K5945" s="194" t="s">
        <v>17</v>
      </c>
      <c r="L5945" s="2">
        <v>66</v>
      </c>
      <c r="M5945" s="194">
        <v>0</v>
      </c>
      <c r="N5945" s="2">
        <v>0</v>
      </c>
      <c r="O5945" s="195">
        <v>100</v>
      </c>
    </row>
    <row r="5946" spans="1:15">
      <c r="A5946" s="7">
        <v>2019</v>
      </c>
      <c r="B5946" s="7" t="s">
        <v>61</v>
      </c>
      <c r="C5946" s="8">
        <f t="shared" si="229"/>
        <v>43487</v>
      </c>
      <c r="D5946" s="7">
        <v>9</v>
      </c>
      <c r="E5946" s="7" t="str">
        <f t="shared" si="230"/>
        <v>S4434879</v>
      </c>
      <c r="F5946" s="4">
        <v>43556</v>
      </c>
      <c r="G5946" s="2">
        <v>305</v>
      </c>
      <c r="H5946" s="2" t="s">
        <v>9562</v>
      </c>
      <c r="I5946" s="2" t="s">
        <v>9563</v>
      </c>
      <c r="J5946" s="2" t="s">
        <v>1412</v>
      </c>
      <c r="K5946" s="194" t="s">
        <v>17</v>
      </c>
      <c r="L5946" s="2">
        <v>54</v>
      </c>
      <c r="M5946" s="194">
        <v>0</v>
      </c>
      <c r="N5946" s="2">
        <v>0</v>
      </c>
      <c r="O5946" s="195">
        <v>100</v>
      </c>
    </row>
    <row r="5947" spans="1:15">
      <c r="A5947" s="7">
        <v>2019</v>
      </c>
      <c r="B5947" s="7" t="s">
        <v>61</v>
      </c>
      <c r="C5947" s="8">
        <f t="shared" si="229"/>
        <v>43487</v>
      </c>
      <c r="D5947" s="7">
        <v>10</v>
      </c>
      <c r="E5947" s="7" t="str">
        <f t="shared" si="230"/>
        <v>S44348710</v>
      </c>
      <c r="F5947" s="3" t="s">
        <v>164</v>
      </c>
      <c r="G5947" s="2">
        <v>300</v>
      </c>
      <c r="H5947" s="2" t="s">
        <v>9564</v>
      </c>
      <c r="I5947" s="2" t="s">
        <v>9565</v>
      </c>
      <c r="J5947" s="2" t="s">
        <v>3780</v>
      </c>
      <c r="K5947" s="194" t="s">
        <v>17</v>
      </c>
      <c r="L5947" s="2">
        <v>54</v>
      </c>
      <c r="M5947" s="194" t="s">
        <v>1715</v>
      </c>
      <c r="N5947" s="2">
        <v>0</v>
      </c>
      <c r="O5947" s="195" t="s">
        <v>4409</v>
      </c>
    </row>
    <row r="5948" spans="1:15">
      <c r="A5948" s="7">
        <v>2019</v>
      </c>
      <c r="B5948" s="7" t="s">
        <v>61</v>
      </c>
      <c r="C5948" s="8">
        <f t="shared" si="229"/>
        <v>43487</v>
      </c>
      <c r="D5948" s="7">
        <v>11</v>
      </c>
      <c r="E5948" s="7" t="str">
        <f t="shared" si="230"/>
        <v>S44348711</v>
      </c>
      <c r="F5948" s="3">
        <v>2020</v>
      </c>
      <c r="G5948" s="2">
        <v>190</v>
      </c>
      <c r="H5948" s="2" t="s">
        <v>9566</v>
      </c>
      <c r="I5948" s="2" t="s">
        <v>2634</v>
      </c>
      <c r="J5948" s="2" t="s">
        <v>3821</v>
      </c>
      <c r="K5948" s="194" t="s">
        <v>17</v>
      </c>
      <c r="L5948" s="2">
        <v>45</v>
      </c>
      <c r="M5948" s="194" t="s">
        <v>645</v>
      </c>
      <c r="N5948" s="2" t="s">
        <v>1665</v>
      </c>
      <c r="O5948" s="195" t="s">
        <v>3504</v>
      </c>
    </row>
    <row r="5949" spans="1:15">
      <c r="A5949" s="7">
        <v>2019</v>
      </c>
      <c r="B5949" s="7" t="s">
        <v>61</v>
      </c>
      <c r="C5949" s="8">
        <f t="shared" si="229"/>
        <v>43487</v>
      </c>
      <c r="D5949" s="7">
        <v>12</v>
      </c>
      <c r="E5949" s="7" t="str">
        <f t="shared" si="230"/>
        <v>S44348712</v>
      </c>
      <c r="F5949" s="3">
        <v>2021</v>
      </c>
      <c r="G5949" s="2">
        <v>180</v>
      </c>
      <c r="H5949" s="2" t="s">
        <v>9567</v>
      </c>
      <c r="I5949" s="2" t="s">
        <v>9568</v>
      </c>
      <c r="J5949" s="2" t="s">
        <v>285</v>
      </c>
      <c r="K5949" s="194" t="s">
        <v>17</v>
      </c>
      <c r="L5949" s="2">
        <v>42</v>
      </c>
      <c r="M5949" s="194" t="s">
        <v>1628</v>
      </c>
      <c r="N5949" s="2" t="s">
        <v>493</v>
      </c>
      <c r="O5949" s="195" t="s">
        <v>8436</v>
      </c>
    </row>
    <row r="5950" spans="1:15">
      <c r="A5950" s="7">
        <v>2019</v>
      </c>
      <c r="B5950" s="7" t="s">
        <v>61</v>
      </c>
      <c r="C5950" s="8">
        <f t="shared" si="229"/>
        <v>43487</v>
      </c>
      <c r="D5950" s="7">
        <v>13</v>
      </c>
      <c r="E5950" s="7" t="str">
        <f t="shared" si="230"/>
        <v>S44348713</v>
      </c>
      <c r="F5950" s="3">
        <v>2022</v>
      </c>
      <c r="G5950" s="2">
        <v>170</v>
      </c>
      <c r="H5950" s="2" t="s">
        <v>3674</v>
      </c>
      <c r="I5950" s="2" t="s">
        <v>6207</v>
      </c>
      <c r="J5950" s="2" t="s">
        <v>1179</v>
      </c>
      <c r="K5950" s="194" t="s">
        <v>17</v>
      </c>
      <c r="L5950" s="2">
        <v>32</v>
      </c>
      <c r="M5950" s="194">
        <v>10</v>
      </c>
      <c r="N5950" s="2">
        <v>40</v>
      </c>
      <c r="O5950" s="195">
        <v>50</v>
      </c>
    </row>
    <row r="5951" spans="1:15" ht="15.75" thickBot="1">
      <c r="A5951" s="7">
        <v>2019</v>
      </c>
      <c r="B5951" s="7" t="s">
        <v>61</v>
      </c>
      <c r="C5951" s="8">
        <f t="shared" si="229"/>
        <v>43487</v>
      </c>
      <c r="D5951" s="7">
        <v>14</v>
      </c>
      <c r="E5951" s="7" t="str">
        <f t="shared" si="230"/>
        <v>S44348714</v>
      </c>
      <c r="F5951" s="5">
        <v>2023</v>
      </c>
      <c r="G5951" s="6">
        <v>160</v>
      </c>
      <c r="H5951" s="6" t="s">
        <v>9569</v>
      </c>
      <c r="I5951" s="6" t="s">
        <v>5844</v>
      </c>
      <c r="J5951" s="6">
        <v>4</v>
      </c>
      <c r="K5951" s="196" t="s">
        <v>17</v>
      </c>
      <c r="L5951" s="6">
        <v>24</v>
      </c>
      <c r="M5951" s="196" t="s">
        <v>871</v>
      </c>
      <c r="N5951" s="6" t="s">
        <v>1598</v>
      </c>
      <c r="O5951" s="197" t="s">
        <v>3110</v>
      </c>
    </row>
    <row r="5952" spans="1:15" ht="16.5" thickTop="1" thickBot="1">
      <c r="A5952" s="7">
        <v>2019</v>
      </c>
      <c r="B5952" s="7" t="s">
        <v>61</v>
      </c>
      <c r="C5952" s="8">
        <f t="shared" si="229"/>
        <v>43487</v>
      </c>
      <c r="D5952" s="7">
        <v>15</v>
      </c>
      <c r="E5952" s="7" t="str">
        <f t="shared" si="230"/>
        <v>S44348715</v>
      </c>
      <c r="F5952" s="1" t="s">
        <v>15</v>
      </c>
    </row>
    <row r="5953" spans="1:15" ht="16.5" thickTop="1" thickBot="1">
      <c r="A5953" s="7">
        <v>2019</v>
      </c>
      <c r="B5953" s="7" t="s">
        <v>61</v>
      </c>
      <c r="C5953" s="8">
        <f t="shared" si="229"/>
        <v>43487</v>
      </c>
      <c r="D5953" s="7">
        <v>16</v>
      </c>
      <c r="E5953" s="7" t="str">
        <f t="shared" si="230"/>
        <v>S44348716</v>
      </c>
      <c r="F5953" s="338" t="s">
        <v>1</v>
      </c>
      <c r="G5953" s="341" t="s">
        <v>2</v>
      </c>
      <c r="H5953" s="342"/>
      <c r="I5953" s="342"/>
      <c r="J5953" s="343"/>
      <c r="K5953" s="344" t="s">
        <v>3</v>
      </c>
      <c r="L5953" s="343"/>
      <c r="M5953" s="344" t="s">
        <v>144</v>
      </c>
      <c r="N5953" s="342"/>
      <c r="O5953" s="342"/>
    </row>
    <row r="5954" spans="1:15" ht="18" customHeight="1" thickBot="1">
      <c r="A5954" s="7">
        <v>2019</v>
      </c>
      <c r="B5954" s="7" t="s">
        <v>61</v>
      </c>
      <c r="C5954" s="8">
        <f t="shared" si="229"/>
        <v>43487</v>
      </c>
      <c r="D5954" s="7">
        <v>17</v>
      </c>
      <c r="E5954" s="7" t="str">
        <f t="shared" si="230"/>
        <v>S44348717</v>
      </c>
      <c r="F5954" s="339"/>
      <c r="G5954" s="345" t="s">
        <v>5</v>
      </c>
      <c r="H5954" s="347" t="s">
        <v>145</v>
      </c>
      <c r="I5954" s="348"/>
      <c r="J5954" s="349"/>
      <c r="K5954" s="350" t="s">
        <v>6</v>
      </c>
      <c r="L5954" s="352" t="s">
        <v>7</v>
      </c>
      <c r="M5954" s="350" t="s">
        <v>8</v>
      </c>
      <c r="N5954" s="354" t="s">
        <v>146</v>
      </c>
      <c r="O5954" s="356" t="s">
        <v>147</v>
      </c>
    </row>
    <row r="5955" spans="1:15" ht="15.75" thickBot="1">
      <c r="A5955" s="7">
        <v>2019</v>
      </c>
      <c r="B5955" s="7" t="s">
        <v>61</v>
      </c>
      <c r="C5955" s="8">
        <f t="shared" si="229"/>
        <v>43487</v>
      </c>
      <c r="D5955" s="7">
        <v>18</v>
      </c>
      <c r="E5955" s="7" t="str">
        <f t="shared" si="230"/>
        <v>S44348718</v>
      </c>
      <c r="F5955" s="340"/>
      <c r="G5955" s="346"/>
      <c r="H5955" s="191" t="s">
        <v>9</v>
      </c>
      <c r="I5955" s="192" t="s">
        <v>18</v>
      </c>
      <c r="J5955" s="193" t="s">
        <v>11</v>
      </c>
      <c r="K5955" s="351"/>
      <c r="L5955" s="353"/>
      <c r="M5955" s="351"/>
      <c r="N5955" s="355"/>
      <c r="O5955" s="357"/>
    </row>
    <row r="5956" spans="1:15">
      <c r="A5956" s="7">
        <v>2019</v>
      </c>
      <c r="B5956" s="7" t="s">
        <v>61</v>
      </c>
      <c r="C5956" s="8">
        <f t="shared" si="229"/>
        <v>43487</v>
      </c>
      <c r="D5956" s="7">
        <v>19</v>
      </c>
      <c r="E5956" s="7" t="str">
        <f t="shared" si="230"/>
        <v>S44348719</v>
      </c>
      <c r="F5956" s="3" t="s">
        <v>16</v>
      </c>
      <c r="G5956" s="2">
        <v>35</v>
      </c>
      <c r="H5956" s="2" t="s">
        <v>9570</v>
      </c>
      <c r="I5956" s="2" t="s">
        <v>9571</v>
      </c>
      <c r="J5956" s="2" t="s">
        <v>2993</v>
      </c>
      <c r="K5956" s="194" t="s">
        <v>17</v>
      </c>
      <c r="L5956" s="2">
        <v>60</v>
      </c>
      <c r="M5956" s="194" t="s">
        <v>2076</v>
      </c>
      <c r="N5956" s="2" t="s">
        <v>2074</v>
      </c>
      <c r="O5956" s="195" t="s">
        <v>2075</v>
      </c>
    </row>
    <row r="5957" spans="1:15">
      <c r="A5957" s="7">
        <v>2019</v>
      </c>
      <c r="B5957" s="7" t="s">
        <v>61</v>
      </c>
      <c r="C5957" s="8">
        <f t="shared" si="229"/>
        <v>43487</v>
      </c>
      <c r="D5957" s="7">
        <v>20</v>
      </c>
      <c r="E5957" s="7" t="str">
        <f t="shared" si="230"/>
        <v>S44348720</v>
      </c>
      <c r="F5957" s="4">
        <v>43466</v>
      </c>
      <c r="G5957" s="2">
        <v>220</v>
      </c>
      <c r="H5957" s="2" t="s">
        <v>9572</v>
      </c>
      <c r="I5957" s="2" t="s">
        <v>9573</v>
      </c>
      <c r="J5957" s="2" t="s">
        <v>2437</v>
      </c>
      <c r="K5957" s="194" t="s">
        <v>17</v>
      </c>
      <c r="L5957" s="2">
        <v>61</v>
      </c>
      <c r="M5957" s="194" t="s">
        <v>1248</v>
      </c>
      <c r="N5957" s="2">
        <v>0</v>
      </c>
      <c r="O5957" s="195" t="s">
        <v>6288</v>
      </c>
    </row>
    <row r="5958" spans="1:15">
      <c r="A5958" s="7">
        <v>2019</v>
      </c>
      <c r="B5958" s="7" t="s">
        <v>61</v>
      </c>
      <c r="C5958" s="8">
        <f t="shared" si="229"/>
        <v>43487</v>
      </c>
      <c r="D5958" s="7">
        <v>21</v>
      </c>
      <c r="E5958" s="7" t="str">
        <f t="shared" si="230"/>
        <v>S44348721</v>
      </c>
      <c r="F5958" s="4">
        <v>43497</v>
      </c>
      <c r="G5958" s="2">
        <v>360</v>
      </c>
      <c r="H5958" s="2" t="s">
        <v>9574</v>
      </c>
      <c r="I5958" s="2" t="s">
        <v>9575</v>
      </c>
      <c r="J5958" s="2" t="s">
        <v>2777</v>
      </c>
      <c r="K5958" s="194" t="s">
        <v>17</v>
      </c>
      <c r="L5958" s="2">
        <v>57</v>
      </c>
      <c r="M5958" s="194">
        <v>0</v>
      </c>
      <c r="N5958" s="2">
        <v>0</v>
      </c>
      <c r="O5958" s="195">
        <v>100</v>
      </c>
    </row>
    <row r="5959" spans="1:15">
      <c r="A5959" s="7">
        <v>2019</v>
      </c>
      <c r="B5959" s="7" t="s">
        <v>61</v>
      </c>
      <c r="C5959" s="8">
        <f t="shared" si="229"/>
        <v>43487</v>
      </c>
      <c r="D5959" s="7">
        <v>22</v>
      </c>
      <c r="E5959" s="7" t="str">
        <f t="shared" si="230"/>
        <v>S44348722</v>
      </c>
      <c r="F5959" s="4">
        <v>43525</v>
      </c>
      <c r="G5959" s="2">
        <v>360</v>
      </c>
      <c r="H5959" s="2" t="s">
        <v>9576</v>
      </c>
      <c r="I5959" s="2" t="s">
        <v>9577</v>
      </c>
      <c r="J5959" s="2" t="s">
        <v>399</v>
      </c>
      <c r="K5959" s="194" t="s">
        <v>17</v>
      </c>
      <c r="L5959" s="2">
        <v>55</v>
      </c>
      <c r="M5959" s="194">
        <v>0</v>
      </c>
      <c r="N5959" s="2">
        <v>4</v>
      </c>
      <c r="O5959" s="195">
        <v>96</v>
      </c>
    </row>
    <row r="5960" spans="1:15">
      <c r="A5960" s="7">
        <v>2019</v>
      </c>
      <c r="B5960" s="7" t="s">
        <v>61</v>
      </c>
      <c r="C5960" s="8">
        <f t="shared" si="229"/>
        <v>43487</v>
      </c>
      <c r="D5960" s="7">
        <v>23</v>
      </c>
      <c r="E5960" s="7" t="str">
        <f t="shared" si="230"/>
        <v>S44348723</v>
      </c>
      <c r="F5960" s="4">
        <v>43556</v>
      </c>
      <c r="G5960" s="2">
        <v>330</v>
      </c>
      <c r="H5960" s="2" t="s">
        <v>9578</v>
      </c>
      <c r="I5960" s="2" t="s">
        <v>9579</v>
      </c>
      <c r="J5960" s="2" t="s">
        <v>9580</v>
      </c>
      <c r="K5960" s="194" t="s">
        <v>17</v>
      </c>
      <c r="L5960" s="2">
        <v>51</v>
      </c>
      <c r="M5960" s="194">
        <v>0</v>
      </c>
      <c r="N5960" s="2" t="s">
        <v>670</v>
      </c>
      <c r="O5960" s="195" t="s">
        <v>5821</v>
      </c>
    </row>
    <row r="5961" spans="1:15">
      <c r="A5961" s="7">
        <v>2019</v>
      </c>
      <c r="B5961" s="7" t="s">
        <v>61</v>
      </c>
      <c r="C5961" s="8">
        <f t="shared" si="229"/>
        <v>43487</v>
      </c>
      <c r="D5961" s="7">
        <v>24</v>
      </c>
      <c r="E5961" s="7" t="str">
        <f t="shared" si="230"/>
        <v>S44348724</v>
      </c>
      <c r="F5961" s="3" t="s">
        <v>164</v>
      </c>
      <c r="G5961" s="2">
        <v>330</v>
      </c>
      <c r="H5961" s="2" t="s">
        <v>9581</v>
      </c>
      <c r="I5961" s="2" t="s">
        <v>9582</v>
      </c>
      <c r="J5961" s="2" t="s">
        <v>2602</v>
      </c>
      <c r="K5961" s="194" t="s">
        <v>17</v>
      </c>
      <c r="L5961" s="2">
        <v>48</v>
      </c>
      <c r="M5961" s="194" t="s">
        <v>343</v>
      </c>
      <c r="N5961" s="2">
        <v>0</v>
      </c>
      <c r="O5961" s="195" t="s">
        <v>3583</v>
      </c>
    </row>
    <row r="5962" spans="1:15">
      <c r="A5962" s="7">
        <v>2019</v>
      </c>
      <c r="B5962" s="7" t="s">
        <v>61</v>
      </c>
      <c r="C5962" s="8">
        <f t="shared" si="229"/>
        <v>43487</v>
      </c>
      <c r="D5962" s="7">
        <v>25</v>
      </c>
      <c r="E5962" s="7" t="str">
        <f t="shared" si="230"/>
        <v>S44348725</v>
      </c>
      <c r="F5962" s="3">
        <v>2020</v>
      </c>
      <c r="G5962" s="2">
        <v>240</v>
      </c>
      <c r="H5962" s="2" t="s">
        <v>9583</v>
      </c>
      <c r="I5962" s="2" t="s">
        <v>9584</v>
      </c>
      <c r="J5962" s="2" t="s">
        <v>6062</v>
      </c>
      <c r="K5962" s="194" t="s">
        <v>17</v>
      </c>
      <c r="L5962" s="2">
        <v>37</v>
      </c>
      <c r="M5962" s="194" t="s">
        <v>410</v>
      </c>
      <c r="N5962" s="2" t="s">
        <v>5789</v>
      </c>
      <c r="O5962" s="195" t="s">
        <v>9585</v>
      </c>
    </row>
    <row r="5963" spans="1:15">
      <c r="A5963" s="7">
        <v>2019</v>
      </c>
      <c r="B5963" s="7" t="s">
        <v>61</v>
      </c>
      <c r="C5963" s="8">
        <f t="shared" si="229"/>
        <v>43487</v>
      </c>
      <c r="D5963" s="7">
        <v>26</v>
      </c>
      <c r="E5963" s="7" t="str">
        <f t="shared" si="230"/>
        <v>S44348726</v>
      </c>
      <c r="F5963" s="3">
        <v>2021</v>
      </c>
      <c r="G5963" s="2">
        <v>220</v>
      </c>
      <c r="H5963" s="2" t="s">
        <v>7505</v>
      </c>
      <c r="I5963" s="2" t="s">
        <v>9586</v>
      </c>
      <c r="J5963" s="2" t="s">
        <v>630</v>
      </c>
      <c r="K5963" s="194" t="s">
        <v>17</v>
      </c>
      <c r="L5963" s="2">
        <v>36</v>
      </c>
      <c r="M5963" s="194" t="s">
        <v>9587</v>
      </c>
      <c r="N5963" s="2" t="s">
        <v>444</v>
      </c>
      <c r="O5963" s="195" t="s">
        <v>9588</v>
      </c>
    </row>
    <row r="5964" spans="1:15">
      <c r="A5964" s="7">
        <v>2019</v>
      </c>
      <c r="B5964" s="7" t="s">
        <v>61</v>
      </c>
      <c r="C5964" s="8">
        <f t="shared" ref="C5964:C5965" si="231">+C5963</f>
        <v>43487</v>
      </c>
      <c r="D5964" s="7">
        <v>27</v>
      </c>
      <c r="E5964" s="7" t="str">
        <f t="shared" ref="E5964:E5965" si="232">B5964&amp;C5964&amp;D5964</f>
        <v>S44348727</v>
      </c>
      <c r="F5964" s="3">
        <v>2022</v>
      </c>
      <c r="G5964" s="2">
        <v>200</v>
      </c>
      <c r="H5964" s="2" t="s">
        <v>8752</v>
      </c>
      <c r="I5964" s="2" t="s">
        <v>9589</v>
      </c>
      <c r="J5964" s="2" t="s">
        <v>1018</v>
      </c>
      <c r="K5964" s="194" t="s">
        <v>17</v>
      </c>
      <c r="L5964" s="2">
        <v>31</v>
      </c>
      <c r="M5964" s="194" t="s">
        <v>1831</v>
      </c>
      <c r="N5964" s="2" t="s">
        <v>1595</v>
      </c>
      <c r="O5964" s="195" t="s">
        <v>9590</v>
      </c>
    </row>
    <row r="5965" spans="1:15" ht="15.75" thickBot="1">
      <c r="A5965" s="7">
        <v>2019</v>
      </c>
      <c r="B5965" s="7" t="s">
        <v>61</v>
      </c>
      <c r="C5965" s="8">
        <f t="shared" si="231"/>
        <v>43487</v>
      </c>
      <c r="D5965" s="7">
        <v>28</v>
      </c>
      <c r="E5965" s="7" t="str">
        <f t="shared" si="232"/>
        <v>S44348728</v>
      </c>
      <c r="F5965" s="5">
        <v>2023</v>
      </c>
      <c r="G5965" s="6">
        <v>195</v>
      </c>
      <c r="H5965" s="6" t="s">
        <v>2704</v>
      </c>
      <c r="I5965" s="6" t="s">
        <v>9591</v>
      </c>
      <c r="J5965" s="6" t="s">
        <v>2578</v>
      </c>
      <c r="K5965" s="196" t="s">
        <v>17</v>
      </c>
      <c r="L5965" s="6">
        <v>24</v>
      </c>
      <c r="M5965" s="196" t="s">
        <v>2189</v>
      </c>
      <c r="N5965" s="6" t="s">
        <v>2623</v>
      </c>
      <c r="O5965" s="197" t="s">
        <v>5788</v>
      </c>
    </row>
    <row r="5966" spans="1:15" ht="16.5" thickTop="1" thickBot="1">
      <c r="A5966" s="7">
        <v>2019</v>
      </c>
      <c r="B5966" s="7" t="s">
        <v>60</v>
      </c>
      <c r="C5966" s="8">
        <f>7+C5965</f>
        <v>43494</v>
      </c>
      <c r="D5966" s="7">
        <v>1</v>
      </c>
      <c r="E5966" s="7" t="str">
        <f>B5966&amp;C5966&amp;D5966</f>
        <v>S5434941</v>
      </c>
      <c r="F5966" s="1" t="s">
        <v>0</v>
      </c>
    </row>
    <row r="5967" spans="1:15" ht="16.5" thickTop="1" thickBot="1">
      <c r="A5967" s="7">
        <v>2019</v>
      </c>
      <c r="B5967" s="7" t="s">
        <v>60</v>
      </c>
      <c r="C5967" s="8">
        <f>+C5966</f>
        <v>43494</v>
      </c>
      <c r="D5967" s="7">
        <v>2</v>
      </c>
      <c r="E5967" s="7" t="str">
        <f t="shared" ref="E5967" si="233">B5967&amp;C5967&amp;D5967</f>
        <v>S5434942</v>
      </c>
      <c r="F5967" s="338" t="s">
        <v>1</v>
      </c>
      <c r="G5967" s="341" t="s">
        <v>2</v>
      </c>
      <c r="H5967" s="342"/>
      <c r="I5967" s="342"/>
      <c r="J5967" s="343"/>
      <c r="K5967" s="344" t="s">
        <v>3</v>
      </c>
      <c r="L5967" s="343"/>
      <c r="M5967" s="344" t="s">
        <v>144</v>
      </c>
      <c r="N5967" s="342"/>
      <c r="O5967" s="342"/>
    </row>
    <row r="5968" spans="1:15" ht="18" customHeight="1" thickBot="1">
      <c r="A5968" s="7">
        <v>2019</v>
      </c>
      <c r="B5968" s="7" t="s">
        <v>60</v>
      </c>
      <c r="C5968" s="8">
        <f t="shared" ref="C5968:C5991" si="234">+C5967</f>
        <v>43494</v>
      </c>
      <c r="D5968" s="7">
        <v>3</v>
      </c>
      <c r="E5968" s="7" t="str">
        <f t="shared" ref="E5968:E5992" si="235">B5968&amp;C5968&amp;D5968</f>
        <v>S5434943</v>
      </c>
      <c r="F5968" s="339"/>
      <c r="G5968" s="345" t="s">
        <v>5</v>
      </c>
      <c r="H5968" s="347" t="s">
        <v>145</v>
      </c>
      <c r="I5968" s="348"/>
      <c r="J5968" s="349"/>
      <c r="K5968" s="350" t="s">
        <v>6</v>
      </c>
      <c r="L5968" s="352" t="s">
        <v>7</v>
      </c>
      <c r="M5968" s="350" t="s">
        <v>8</v>
      </c>
      <c r="N5968" s="354" t="s">
        <v>146</v>
      </c>
      <c r="O5968" s="356" t="s">
        <v>147</v>
      </c>
    </row>
    <row r="5969" spans="1:15" ht="15.75" thickBot="1">
      <c r="A5969" s="7">
        <v>2019</v>
      </c>
      <c r="B5969" s="7" t="s">
        <v>60</v>
      </c>
      <c r="C5969" s="8">
        <f t="shared" si="234"/>
        <v>43494</v>
      </c>
      <c r="D5969" s="7">
        <v>4</v>
      </c>
      <c r="E5969" s="7" t="str">
        <f t="shared" si="235"/>
        <v>S5434944</v>
      </c>
      <c r="F5969" s="340"/>
      <c r="G5969" s="346"/>
      <c r="H5969" s="191" t="s">
        <v>9</v>
      </c>
      <c r="I5969" s="192" t="s">
        <v>18</v>
      </c>
      <c r="J5969" s="193" t="s">
        <v>11</v>
      </c>
      <c r="K5969" s="351"/>
      <c r="L5969" s="353"/>
      <c r="M5969" s="351"/>
      <c r="N5969" s="355"/>
      <c r="O5969" s="357"/>
    </row>
    <row r="5970" spans="1:15">
      <c r="A5970" s="7">
        <v>2019</v>
      </c>
      <c r="B5970" s="7" t="s">
        <v>60</v>
      </c>
      <c r="C5970" s="8">
        <f t="shared" si="234"/>
        <v>43494</v>
      </c>
      <c r="D5970" s="7">
        <v>5</v>
      </c>
      <c r="E5970" s="7" t="str">
        <f t="shared" si="235"/>
        <v>S5434945</v>
      </c>
      <c r="F5970" s="3" t="s">
        <v>12</v>
      </c>
      <c r="G5970" s="2" t="s">
        <v>1502</v>
      </c>
      <c r="H5970" s="2" t="s">
        <v>3061</v>
      </c>
      <c r="I5970" s="2" t="s">
        <v>3698</v>
      </c>
      <c r="J5970" s="2" t="s">
        <v>9448</v>
      </c>
      <c r="K5970" s="194" t="s">
        <v>17</v>
      </c>
      <c r="L5970" s="2">
        <v>63</v>
      </c>
      <c r="M5970" s="194">
        <v>0</v>
      </c>
      <c r="N5970" s="2">
        <v>0</v>
      </c>
      <c r="O5970" s="195">
        <v>100</v>
      </c>
    </row>
    <row r="5971" spans="1:15">
      <c r="A5971" s="7">
        <v>2019</v>
      </c>
      <c r="B5971" s="7" t="s">
        <v>60</v>
      </c>
      <c r="C5971" s="8">
        <f t="shared" si="234"/>
        <v>43494</v>
      </c>
      <c r="D5971" s="7">
        <v>6</v>
      </c>
      <c r="E5971" s="7" t="str">
        <f t="shared" si="235"/>
        <v>S5434946</v>
      </c>
      <c r="F5971" s="4">
        <v>43466</v>
      </c>
      <c r="G5971" s="2">
        <v>195</v>
      </c>
      <c r="H5971" s="2" t="s">
        <v>9592</v>
      </c>
      <c r="I5971" s="2" t="s">
        <v>3232</v>
      </c>
      <c r="J5971" s="2" t="s">
        <v>2816</v>
      </c>
      <c r="K5971" s="194" t="s">
        <v>17</v>
      </c>
      <c r="L5971" s="2">
        <v>62</v>
      </c>
      <c r="M5971" s="194">
        <v>0</v>
      </c>
      <c r="N5971" s="2">
        <v>0</v>
      </c>
      <c r="O5971" s="195">
        <v>100</v>
      </c>
    </row>
    <row r="5972" spans="1:15">
      <c r="A5972" s="7">
        <v>2019</v>
      </c>
      <c r="B5972" s="7" t="s">
        <v>60</v>
      </c>
      <c r="C5972" s="8">
        <f t="shared" si="234"/>
        <v>43494</v>
      </c>
      <c r="D5972" s="7">
        <v>7</v>
      </c>
      <c r="E5972" s="7" t="str">
        <f t="shared" si="235"/>
        <v>S5434947</v>
      </c>
      <c r="F5972" s="4">
        <v>43497</v>
      </c>
      <c r="G5972" s="2">
        <v>405</v>
      </c>
      <c r="H5972" s="2" t="s">
        <v>9593</v>
      </c>
      <c r="I5972" s="2" t="s">
        <v>9594</v>
      </c>
      <c r="J5972" s="2" t="s">
        <v>1055</v>
      </c>
      <c r="K5972" s="194" t="s">
        <v>17</v>
      </c>
      <c r="L5972" s="2">
        <v>71</v>
      </c>
      <c r="M5972" s="194">
        <v>0</v>
      </c>
      <c r="N5972" s="2">
        <v>0</v>
      </c>
      <c r="O5972" s="195">
        <v>100</v>
      </c>
    </row>
    <row r="5973" spans="1:15">
      <c r="A5973" s="7">
        <v>2019</v>
      </c>
      <c r="B5973" s="7" t="s">
        <v>60</v>
      </c>
      <c r="C5973" s="8">
        <f t="shared" si="234"/>
        <v>43494</v>
      </c>
      <c r="D5973" s="7">
        <v>8</v>
      </c>
      <c r="E5973" s="7" t="str">
        <f t="shared" si="235"/>
        <v>S5434948</v>
      </c>
      <c r="F5973" s="4">
        <v>43525</v>
      </c>
      <c r="G5973" s="2">
        <v>380</v>
      </c>
      <c r="H5973" s="2" t="s">
        <v>9595</v>
      </c>
      <c r="I5973" s="2" t="s">
        <v>1904</v>
      </c>
      <c r="J5973" s="2" t="s">
        <v>481</v>
      </c>
      <c r="K5973" s="194" t="s">
        <v>17</v>
      </c>
      <c r="L5973" s="2">
        <v>71</v>
      </c>
      <c r="M5973" s="194">
        <v>0</v>
      </c>
      <c r="N5973" s="2">
        <v>0</v>
      </c>
      <c r="O5973" s="195">
        <v>100</v>
      </c>
    </row>
    <row r="5974" spans="1:15">
      <c r="A5974" s="7">
        <v>2019</v>
      </c>
      <c r="B5974" s="7" t="s">
        <v>60</v>
      </c>
      <c r="C5974" s="8">
        <f t="shared" si="234"/>
        <v>43494</v>
      </c>
      <c r="D5974" s="7">
        <v>9</v>
      </c>
      <c r="E5974" s="7" t="str">
        <f t="shared" si="235"/>
        <v>S5434949</v>
      </c>
      <c r="F5974" s="4">
        <v>43556</v>
      </c>
      <c r="G5974" s="2">
        <v>340</v>
      </c>
      <c r="H5974" s="2" t="s">
        <v>9596</v>
      </c>
      <c r="I5974" s="2" t="s">
        <v>9597</v>
      </c>
      <c r="J5974" s="2" t="s">
        <v>5687</v>
      </c>
      <c r="K5974" s="194" t="s">
        <v>17</v>
      </c>
      <c r="L5974" s="2">
        <v>64</v>
      </c>
      <c r="M5974" s="194">
        <v>0</v>
      </c>
      <c r="N5974" s="2">
        <v>0</v>
      </c>
      <c r="O5974" s="195">
        <v>100</v>
      </c>
    </row>
    <row r="5975" spans="1:15">
      <c r="A5975" s="7">
        <v>2019</v>
      </c>
      <c r="B5975" s="7" t="s">
        <v>60</v>
      </c>
      <c r="C5975" s="8">
        <f t="shared" si="234"/>
        <v>43494</v>
      </c>
      <c r="D5975" s="7">
        <v>10</v>
      </c>
      <c r="E5975" s="7" t="str">
        <f t="shared" si="235"/>
        <v>S54349410</v>
      </c>
      <c r="F5975" s="3" t="s">
        <v>164</v>
      </c>
      <c r="G5975" s="2">
        <v>320</v>
      </c>
      <c r="H5975" s="2" t="s">
        <v>9598</v>
      </c>
      <c r="I5975" s="2" t="s">
        <v>9599</v>
      </c>
      <c r="J5975" s="2" t="s">
        <v>2142</v>
      </c>
      <c r="K5975" s="194" t="s">
        <v>17</v>
      </c>
      <c r="L5975" s="2">
        <v>54</v>
      </c>
      <c r="M5975" s="194">
        <v>0</v>
      </c>
      <c r="N5975" s="2" t="s">
        <v>472</v>
      </c>
      <c r="O5975" s="195" t="s">
        <v>7018</v>
      </c>
    </row>
    <row r="5976" spans="1:15">
      <c r="A5976" s="7">
        <v>2019</v>
      </c>
      <c r="B5976" s="7" t="s">
        <v>60</v>
      </c>
      <c r="C5976" s="8">
        <f t="shared" si="234"/>
        <v>43494</v>
      </c>
      <c r="D5976" s="7">
        <v>11</v>
      </c>
      <c r="E5976" s="7" t="str">
        <f t="shared" si="235"/>
        <v>S54349411</v>
      </c>
      <c r="F5976" s="3">
        <v>2020</v>
      </c>
      <c r="G5976" s="2">
        <v>210</v>
      </c>
      <c r="H5976" s="2" t="s">
        <v>9600</v>
      </c>
      <c r="I5976" s="2" t="s">
        <v>9601</v>
      </c>
      <c r="J5976" s="2" t="s">
        <v>2678</v>
      </c>
      <c r="K5976" s="194" t="s">
        <v>17</v>
      </c>
      <c r="L5976" s="2">
        <v>48</v>
      </c>
      <c r="M5976" s="194" t="s">
        <v>1208</v>
      </c>
      <c r="N5976" s="2" t="s">
        <v>506</v>
      </c>
      <c r="O5976" s="195" t="s">
        <v>6432</v>
      </c>
    </row>
    <row r="5977" spans="1:15">
      <c r="A5977" s="7">
        <v>2019</v>
      </c>
      <c r="B5977" s="7" t="s">
        <v>60</v>
      </c>
      <c r="C5977" s="8">
        <f t="shared" si="234"/>
        <v>43494</v>
      </c>
      <c r="D5977" s="7">
        <v>12</v>
      </c>
      <c r="E5977" s="7" t="str">
        <f t="shared" si="235"/>
        <v>S54349412</v>
      </c>
      <c r="F5977" s="3">
        <v>2021</v>
      </c>
      <c r="G5977" s="2">
        <v>195</v>
      </c>
      <c r="H5977" s="2" t="s">
        <v>9602</v>
      </c>
      <c r="I5977" s="2" t="s">
        <v>9603</v>
      </c>
      <c r="J5977" s="2" t="s">
        <v>714</v>
      </c>
      <c r="K5977" s="194" t="s">
        <v>17</v>
      </c>
      <c r="L5977" s="2">
        <v>40</v>
      </c>
      <c r="M5977" s="194" t="s">
        <v>466</v>
      </c>
      <c r="N5977" s="2" t="s">
        <v>428</v>
      </c>
      <c r="O5977" s="195" t="s">
        <v>9604</v>
      </c>
    </row>
    <row r="5978" spans="1:15">
      <c r="A5978" s="7">
        <v>2019</v>
      </c>
      <c r="B5978" s="7" t="s">
        <v>60</v>
      </c>
      <c r="C5978" s="8">
        <f t="shared" si="234"/>
        <v>43494</v>
      </c>
      <c r="D5978" s="7">
        <v>13</v>
      </c>
      <c r="E5978" s="7" t="str">
        <f t="shared" si="235"/>
        <v>S54349413</v>
      </c>
      <c r="F5978" s="3">
        <v>2022</v>
      </c>
      <c r="G5978" s="2">
        <v>170</v>
      </c>
      <c r="H5978" s="2" t="s">
        <v>9605</v>
      </c>
      <c r="I5978" s="2" t="s">
        <v>9606</v>
      </c>
      <c r="J5978" s="2" t="s">
        <v>2578</v>
      </c>
      <c r="K5978" s="194" t="s">
        <v>17</v>
      </c>
      <c r="L5978" s="2">
        <v>33</v>
      </c>
      <c r="M5978" s="194" t="s">
        <v>3917</v>
      </c>
      <c r="N5978" s="2" t="s">
        <v>4257</v>
      </c>
      <c r="O5978" s="195" t="s">
        <v>8436</v>
      </c>
    </row>
    <row r="5979" spans="1:15" ht="15.75" thickBot="1">
      <c r="A5979" s="7">
        <v>2019</v>
      </c>
      <c r="B5979" s="7" t="s">
        <v>60</v>
      </c>
      <c r="C5979" s="8">
        <f t="shared" si="234"/>
        <v>43494</v>
      </c>
      <c r="D5979" s="7">
        <v>14</v>
      </c>
      <c r="E5979" s="7" t="str">
        <f t="shared" si="235"/>
        <v>S54349414</v>
      </c>
      <c r="F5979" s="5">
        <v>2023</v>
      </c>
      <c r="G5979" s="6">
        <v>165</v>
      </c>
      <c r="H5979" s="6" t="s">
        <v>3065</v>
      </c>
      <c r="I5979" s="6" t="s">
        <v>7721</v>
      </c>
      <c r="J5979" s="6" t="s">
        <v>1322</v>
      </c>
      <c r="K5979" s="196" t="s">
        <v>17</v>
      </c>
      <c r="L5979" s="6">
        <v>30</v>
      </c>
      <c r="M5979" s="196" t="s">
        <v>728</v>
      </c>
      <c r="N5979" s="6">
        <v>30</v>
      </c>
      <c r="O5979" s="197" t="s">
        <v>3159</v>
      </c>
    </row>
    <row r="5980" spans="1:15" ht="16.5" thickTop="1" thickBot="1">
      <c r="A5980" s="7">
        <v>2019</v>
      </c>
      <c r="B5980" s="7" t="s">
        <v>60</v>
      </c>
      <c r="C5980" s="8">
        <f t="shared" si="234"/>
        <v>43494</v>
      </c>
      <c r="D5980" s="7">
        <v>15</v>
      </c>
      <c r="E5980" s="7" t="str">
        <f t="shared" si="235"/>
        <v>S54349415</v>
      </c>
      <c r="F5980" s="1" t="s">
        <v>15</v>
      </c>
    </row>
    <row r="5981" spans="1:15" ht="16.5" thickTop="1" thickBot="1">
      <c r="A5981" s="7">
        <v>2019</v>
      </c>
      <c r="B5981" s="7" t="s">
        <v>60</v>
      </c>
      <c r="C5981" s="8">
        <f t="shared" si="234"/>
        <v>43494</v>
      </c>
      <c r="D5981" s="7">
        <v>16</v>
      </c>
      <c r="E5981" s="7" t="str">
        <f t="shared" si="235"/>
        <v>S54349416</v>
      </c>
      <c r="F5981" s="338" t="s">
        <v>1</v>
      </c>
      <c r="G5981" s="341" t="s">
        <v>2</v>
      </c>
      <c r="H5981" s="342"/>
      <c r="I5981" s="342"/>
      <c r="J5981" s="343"/>
      <c r="K5981" s="344" t="s">
        <v>3</v>
      </c>
      <c r="L5981" s="343"/>
      <c r="M5981" s="344" t="s">
        <v>144</v>
      </c>
      <c r="N5981" s="342"/>
      <c r="O5981" s="342"/>
    </row>
    <row r="5982" spans="1:15" ht="18" customHeight="1" thickBot="1">
      <c r="A5982" s="7">
        <v>2019</v>
      </c>
      <c r="B5982" s="7" t="s">
        <v>60</v>
      </c>
      <c r="C5982" s="8">
        <f t="shared" si="234"/>
        <v>43494</v>
      </c>
      <c r="D5982" s="7">
        <v>17</v>
      </c>
      <c r="E5982" s="7" t="str">
        <f t="shared" si="235"/>
        <v>S54349417</v>
      </c>
      <c r="F5982" s="339"/>
      <c r="G5982" s="345" t="s">
        <v>5</v>
      </c>
      <c r="H5982" s="347" t="s">
        <v>145</v>
      </c>
      <c r="I5982" s="348"/>
      <c r="J5982" s="349"/>
      <c r="K5982" s="350" t="s">
        <v>6</v>
      </c>
      <c r="L5982" s="352" t="s">
        <v>7</v>
      </c>
      <c r="M5982" s="350" t="s">
        <v>8</v>
      </c>
      <c r="N5982" s="354" t="s">
        <v>146</v>
      </c>
      <c r="O5982" s="356" t="s">
        <v>147</v>
      </c>
    </row>
    <row r="5983" spans="1:15" ht="15.75" thickBot="1">
      <c r="A5983" s="7">
        <v>2019</v>
      </c>
      <c r="B5983" s="7" t="s">
        <v>60</v>
      </c>
      <c r="C5983" s="8">
        <f t="shared" si="234"/>
        <v>43494</v>
      </c>
      <c r="D5983" s="7">
        <v>18</v>
      </c>
      <c r="E5983" s="7" t="str">
        <f t="shared" si="235"/>
        <v>S54349418</v>
      </c>
      <c r="F5983" s="340"/>
      <c r="G5983" s="346"/>
      <c r="H5983" s="191" t="s">
        <v>9</v>
      </c>
      <c r="I5983" s="192" t="s">
        <v>18</v>
      </c>
      <c r="J5983" s="193" t="s">
        <v>11</v>
      </c>
      <c r="K5983" s="351"/>
      <c r="L5983" s="353"/>
      <c r="M5983" s="351"/>
      <c r="N5983" s="355"/>
      <c r="O5983" s="357"/>
    </row>
    <row r="5984" spans="1:15">
      <c r="A5984" s="7">
        <v>2019</v>
      </c>
      <c r="B5984" s="7" t="s">
        <v>60</v>
      </c>
      <c r="C5984" s="8">
        <f t="shared" si="234"/>
        <v>43494</v>
      </c>
      <c r="D5984" s="7">
        <v>19</v>
      </c>
      <c r="E5984" s="7" t="str">
        <f t="shared" si="235"/>
        <v>S54349419</v>
      </c>
      <c r="F5984" s="3" t="s">
        <v>16</v>
      </c>
      <c r="G5984" s="2">
        <v>35</v>
      </c>
      <c r="H5984" s="2" t="s">
        <v>434</v>
      </c>
      <c r="I5984" s="2" t="s">
        <v>9607</v>
      </c>
      <c r="J5984" s="2" t="s">
        <v>1700</v>
      </c>
      <c r="K5984" s="194" t="s">
        <v>17</v>
      </c>
      <c r="L5984" s="2">
        <v>59</v>
      </c>
      <c r="M5984" s="194" t="s">
        <v>787</v>
      </c>
      <c r="N5984" s="2" t="s">
        <v>1139</v>
      </c>
      <c r="O5984" s="195" t="s">
        <v>266</v>
      </c>
    </row>
    <row r="5985" spans="1:15">
      <c r="A5985" s="7">
        <v>2019</v>
      </c>
      <c r="B5985" s="7" t="s">
        <v>60</v>
      </c>
      <c r="C5985" s="8">
        <f t="shared" si="234"/>
        <v>43494</v>
      </c>
      <c r="D5985" s="7">
        <v>20</v>
      </c>
      <c r="E5985" s="7" t="str">
        <f t="shared" si="235"/>
        <v>S54349420</v>
      </c>
      <c r="F5985" s="4">
        <v>43466</v>
      </c>
      <c r="G5985" s="2">
        <v>35</v>
      </c>
      <c r="H5985" s="2" t="s">
        <v>9608</v>
      </c>
      <c r="I5985" s="2" t="s">
        <v>9609</v>
      </c>
      <c r="J5985" s="2" t="s">
        <v>1172</v>
      </c>
      <c r="K5985" s="194" t="s">
        <v>17</v>
      </c>
      <c r="L5985" s="2">
        <v>59</v>
      </c>
      <c r="M5985" s="194">
        <v>0</v>
      </c>
      <c r="N5985" s="2">
        <v>0</v>
      </c>
      <c r="O5985" s="195">
        <v>100</v>
      </c>
    </row>
    <row r="5986" spans="1:15">
      <c r="A5986" s="7">
        <v>2019</v>
      </c>
      <c r="B5986" s="7" t="s">
        <v>60</v>
      </c>
      <c r="C5986" s="8">
        <f t="shared" si="234"/>
        <v>43494</v>
      </c>
      <c r="D5986" s="7">
        <v>21</v>
      </c>
      <c r="E5986" s="7" t="str">
        <f t="shared" si="235"/>
        <v>S54349421</v>
      </c>
      <c r="F5986" s="4">
        <v>43497</v>
      </c>
      <c r="G5986" s="2">
        <v>35</v>
      </c>
      <c r="H5986" s="2" t="s">
        <v>9610</v>
      </c>
      <c r="I5986" s="2" t="s">
        <v>9611</v>
      </c>
      <c r="J5986" s="2" t="s">
        <v>9612</v>
      </c>
      <c r="K5986" s="194" t="s">
        <v>17</v>
      </c>
      <c r="L5986" s="2">
        <v>59</v>
      </c>
      <c r="M5986" s="194">
        <v>0</v>
      </c>
      <c r="N5986" s="2">
        <v>0</v>
      </c>
      <c r="O5986" s="195">
        <v>100</v>
      </c>
    </row>
    <row r="5987" spans="1:15">
      <c r="A5987" s="7">
        <v>2019</v>
      </c>
      <c r="B5987" s="7" t="s">
        <v>60</v>
      </c>
      <c r="C5987" s="8">
        <f t="shared" si="234"/>
        <v>43494</v>
      </c>
      <c r="D5987" s="7">
        <v>22</v>
      </c>
      <c r="E5987" s="7" t="str">
        <f t="shared" si="235"/>
        <v>S54349422</v>
      </c>
      <c r="F5987" s="4">
        <v>43525</v>
      </c>
      <c r="G5987" s="2">
        <v>35</v>
      </c>
      <c r="H5987" s="2" t="s">
        <v>9613</v>
      </c>
      <c r="I5987" s="2" t="s">
        <v>9614</v>
      </c>
      <c r="J5987" s="2" t="s">
        <v>3496</v>
      </c>
      <c r="K5987" s="194" t="s">
        <v>17</v>
      </c>
      <c r="L5987" s="2">
        <v>56</v>
      </c>
      <c r="M5987" s="194">
        <v>0</v>
      </c>
      <c r="N5987" s="2">
        <v>0</v>
      </c>
      <c r="O5987" s="195">
        <v>100</v>
      </c>
    </row>
    <row r="5988" spans="1:15">
      <c r="A5988" s="7">
        <v>2019</v>
      </c>
      <c r="B5988" s="7" t="s">
        <v>60</v>
      </c>
      <c r="C5988" s="8">
        <f t="shared" si="234"/>
        <v>43494</v>
      </c>
      <c r="D5988" s="7">
        <v>23</v>
      </c>
      <c r="E5988" s="7" t="str">
        <f t="shared" si="235"/>
        <v>S54349423</v>
      </c>
      <c r="F5988" s="4">
        <v>43556</v>
      </c>
      <c r="G5988" s="2">
        <v>30</v>
      </c>
      <c r="H5988" s="2" t="s">
        <v>9615</v>
      </c>
      <c r="I5988" s="2" t="s">
        <v>9616</v>
      </c>
      <c r="J5988" s="2" t="s">
        <v>8501</v>
      </c>
      <c r="K5988" s="194" t="s">
        <v>17</v>
      </c>
      <c r="L5988" s="2">
        <v>52</v>
      </c>
      <c r="M5988" s="194">
        <v>0</v>
      </c>
      <c r="N5988" s="2">
        <v>0</v>
      </c>
      <c r="O5988" s="195">
        <v>100</v>
      </c>
    </row>
    <row r="5989" spans="1:15">
      <c r="A5989" s="7">
        <v>2019</v>
      </c>
      <c r="B5989" s="7" t="s">
        <v>60</v>
      </c>
      <c r="C5989" s="8">
        <f t="shared" si="234"/>
        <v>43494</v>
      </c>
      <c r="D5989" s="7">
        <v>24</v>
      </c>
      <c r="E5989" s="7" t="str">
        <f t="shared" si="235"/>
        <v>S54349424</v>
      </c>
      <c r="F5989" s="3" t="s">
        <v>164</v>
      </c>
      <c r="G5989" s="2">
        <v>30</v>
      </c>
      <c r="H5989" s="2" t="s">
        <v>9617</v>
      </c>
      <c r="I5989" s="2" t="s">
        <v>9618</v>
      </c>
      <c r="J5989" s="2" t="s">
        <v>9619</v>
      </c>
      <c r="K5989" s="194" t="s">
        <v>17</v>
      </c>
      <c r="L5989" s="2">
        <v>52</v>
      </c>
      <c r="M5989" s="194">
        <v>4</v>
      </c>
      <c r="N5989" s="2">
        <v>4</v>
      </c>
      <c r="O5989" s="195">
        <v>92</v>
      </c>
    </row>
    <row r="5990" spans="1:15">
      <c r="A5990" s="7">
        <v>2019</v>
      </c>
      <c r="B5990" s="7" t="s">
        <v>60</v>
      </c>
      <c r="C5990" s="8">
        <f t="shared" si="234"/>
        <v>43494</v>
      </c>
      <c r="D5990" s="7">
        <v>25</v>
      </c>
      <c r="E5990" s="7" t="str">
        <f t="shared" si="235"/>
        <v>S54349425</v>
      </c>
      <c r="F5990" s="3">
        <v>2020</v>
      </c>
      <c r="G5990" s="2">
        <v>260</v>
      </c>
      <c r="H5990" s="2" t="s">
        <v>9620</v>
      </c>
      <c r="I5990" s="2" t="s">
        <v>9621</v>
      </c>
      <c r="J5990" s="2" t="s">
        <v>4921</v>
      </c>
      <c r="K5990" s="194" t="s">
        <v>17</v>
      </c>
      <c r="L5990" s="2">
        <v>48</v>
      </c>
      <c r="M5990" s="194" t="s">
        <v>585</v>
      </c>
      <c r="N5990" s="2" t="s">
        <v>922</v>
      </c>
      <c r="O5990" s="195" t="s">
        <v>1255</v>
      </c>
    </row>
    <row r="5991" spans="1:15">
      <c r="A5991" s="7">
        <v>2019</v>
      </c>
      <c r="B5991" s="7" t="s">
        <v>60</v>
      </c>
      <c r="C5991" s="8">
        <f t="shared" si="234"/>
        <v>43494</v>
      </c>
      <c r="D5991" s="7">
        <v>26</v>
      </c>
      <c r="E5991" s="7" t="str">
        <f t="shared" si="235"/>
        <v>S54349426</v>
      </c>
      <c r="F5991" s="3">
        <v>2021</v>
      </c>
      <c r="G5991" s="2">
        <v>235</v>
      </c>
      <c r="H5991" s="2" t="s">
        <v>9622</v>
      </c>
      <c r="I5991" s="2" t="s">
        <v>9488</v>
      </c>
      <c r="J5991" s="2" t="s">
        <v>3942</v>
      </c>
      <c r="K5991" s="194" t="s">
        <v>17</v>
      </c>
      <c r="L5991" s="2">
        <v>41</v>
      </c>
      <c r="M5991" s="194" t="s">
        <v>512</v>
      </c>
      <c r="N5991" s="2" t="s">
        <v>529</v>
      </c>
      <c r="O5991" s="195" t="s">
        <v>824</v>
      </c>
    </row>
    <row r="5992" spans="1:15">
      <c r="A5992" s="7">
        <v>2019</v>
      </c>
      <c r="B5992" s="7" t="s">
        <v>60</v>
      </c>
      <c r="C5992" s="8">
        <f>+C5991</f>
        <v>43494</v>
      </c>
      <c r="D5992" s="7">
        <v>27</v>
      </c>
      <c r="E5992" s="7" t="str">
        <f t="shared" si="235"/>
        <v>S54349427</v>
      </c>
      <c r="F5992" s="3">
        <v>2022</v>
      </c>
      <c r="G5992" s="2">
        <v>210</v>
      </c>
      <c r="H5992" s="2" t="s">
        <v>9623</v>
      </c>
      <c r="I5992" s="2" t="s">
        <v>9624</v>
      </c>
      <c r="J5992" s="2" t="s">
        <v>728</v>
      </c>
      <c r="K5992" s="194" t="s">
        <v>17</v>
      </c>
      <c r="L5992" s="2">
        <v>36</v>
      </c>
      <c r="M5992" s="194">
        <v>24</v>
      </c>
      <c r="N5992" s="2">
        <v>12</v>
      </c>
      <c r="O5992" s="195">
        <v>64</v>
      </c>
    </row>
    <row r="5993" spans="1:15" ht="15.75" thickBot="1">
      <c r="A5993" s="7">
        <v>2019</v>
      </c>
      <c r="B5993" s="7" t="s">
        <v>60</v>
      </c>
      <c r="C5993" s="8">
        <f t="shared" ref="C5993" si="236">+C5992</f>
        <v>43494</v>
      </c>
      <c r="D5993" s="7">
        <v>28</v>
      </c>
      <c r="E5993" s="7" t="str">
        <f t="shared" ref="E5993" si="237">B5993&amp;C5993&amp;D5993</f>
        <v>S54349428</v>
      </c>
      <c r="F5993" s="5">
        <v>2023</v>
      </c>
      <c r="G5993" s="6">
        <v>205</v>
      </c>
      <c r="H5993" s="6" t="s">
        <v>5211</v>
      </c>
      <c r="I5993" s="6" t="s">
        <v>9625</v>
      </c>
      <c r="J5993" s="6" t="s">
        <v>1573</v>
      </c>
      <c r="K5993" s="196" t="s">
        <v>17</v>
      </c>
      <c r="L5993" s="6">
        <v>32</v>
      </c>
      <c r="M5993" s="196" t="s">
        <v>585</v>
      </c>
      <c r="N5993" s="6" t="s">
        <v>585</v>
      </c>
      <c r="O5993" s="197" t="s">
        <v>1677</v>
      </c>
    </row>
    <row r="5994" spans="1:15" ht="16.5" thickTop="1" thickBot="1">
      <c r="A5994" s="7">
        <v>2019</v>
      </c>
      <c r="B5994" s="7" t="s">
        <v>99</v>
      </c>
      <c r="C5994" s="8">
        <f>7+C5993</f>
        <v>43501</v>
      </c>
      <c r="D5994" s="7">
        <v>1</v>
      </c>
      <c r="E5994" s="7" t="str">
        <f>B5994&amp;C5994&amp;D5994</f>
        <v>S6435011</v>
      </c>
      <c r="F5994" s="1" t="s">
        <v>0</v>
      </c>
    </row>
    <row r="5995" spans="1:15" ht="16.5" thickTop="1" thickBot="1">
      <c r="A5995" s="7">
        <v>2019</v>
      </c>
      <c r="B5995" s="7" t="s">
        <v>99</v>
      </c>
      <c r="C5995" s="8">
        <f>+C5994</f>
        <v>43501</v>
      </c>
      <c r="D5995" s="7">
        <v>2</v>
      </c>
      <c r="E5995" s="7" t="str">
        <f t="shared" ref="E5995" si="238">B5995&amp;C5995&amp;D5995</f>
        <v>S6435012</v>
      </c>
      <c r="F5995" s="338" t="s">
        <v>1</v>
      </c>
      <c r="G5995" s="341" t="s">
        <v>2</v>
      </c>
      <c r="H5995" s="342"/>
      <c r="I5995" s="342"/>
      <c r="J5995" s="343"/>
      <c r="K5995" s="344" t="s">
        <v>3</v>
      </c>
      <c r="L5995" s="343"/>
      <c r="M5995" s="344" t="s">
        <v>144</v>
      </c>
      <c r="N5995" s="342"/>
      <c r="O5995" s="342"/>
    </row>
    <row r="5996" spans="1:15" ht="18" customHeight="1" thickBot="1">
      <c r="A5996" s="7">
        <v>2019</v>
      </c>
      <c r="B5996" s="7" t="s">
        <v>99</v>
      </c>
      <c r="C5996" s="8">
        <f t="shared" ref="C5996:C6021" si="239">+C5995</f>
        <v>43501</v>
      </c>
      <c r="D5996" s="7">
        <v>3</v>
      </c>
      <c r="E5996" s="7" t="str">
        <f t="shared" ref="E5996:E6021" si="240">B5996&amp;C5996&amp;D5996</f>
        <v>S6435013</v>
      </c>
      <c r="F5996" s="339"/>
      <c r="G5996" s="345" t="s">
        <v>5</v>
      </c>
      <c r="H5996" s="347" t="s">
        <v>145</v>
      </c>
      <c r="I5996" s="348"/>
      <c r="J5996" s="349"/>
      <c r="K5996" s="350" t="s">
        <v>6</v>
      </c>
      <c r="L5996" s="352" t="s">
        <v>7</v>
      </c>
      <c r="M5996" s="350" t="s">
        <v>8</v>
      </c>
      <c r="N5996" s="354" t="s">
        <v>146</v>
      </c>
      <c r="O5996" s="356" t="s">
        <v>147</v>
      </c>
    </row>
    <row r="5997" spans="1:15" ht="15.75" thickBot="1">
      <c r="A5997" s="7">
        <v>2019</v>
      </c>
      <c r="B5997" s="7" t="s">
        <v>99</v>
      </c>
      <c r="C5997" s="8">
        <f t="shared" si="239"/>
        <v>43501</v>
      </c>
      <c r="D5997" s="7">
        <v>4</v>
      </c>
      <c r="E5997" s="7" t="str">
        <f t="shared" si="240"/>
        <v>S6435014</v>
      </c>
      <c r="F5997" s="340"/>
      <c r="G5997" s="346"/>
      <c r="H5997" s="191" t="s">
        <v>9</v>
      </c>
      <c r="I5997" s="192" t="s">
        <v>18</v>
      </c>
      <c r="J5997" s="193" t="s">
        <v>11</v>
      </c>
      <c r="K5997" s="351"/>
      <c r="L5997" s="353"/>
      <c r="M5997" s="351"/>
      <c r="N5997" s="355"/>
      <c r="O5997" s="357"/>
    </row>
    <row r="5998" spans="1:15">
      <c r="A5998" s="7">
        <v>2019</v>
      </c>
      <c r="B5998" s="7" t="s">
        <v>99</v>
      </c>
      <c r="C5998" s="8">
        <f t="shared" si="239"/>
        <v>43501</v>
      </c>
      <c r="D5998" s="7">
        <v>5</v>
      </c>
      <c r="E5998" s="7" t="str">
        <f t="shared" si="240"/>
        <v>S6435015</v>
      </c>
      <c r="F5998" s="3" t="s">
        <v>12</v>
      </c>
      <c r="G5998" s="2" t="s">
        <v>9626</v>
      </c>
      <c r="H5998" s="2" t="s">
        <v>9627</v>
      </c>
      <c r="I5998" s="2" t="s">
        <v>9628</v>
      </c>
      <c r="J5998" s="2">
        <v>1</v>
      </c>
      <c r="K5998" s="194" t="s">
        <v>17</v>
      </c>
      <c r="L5998" s="2">
        <v>61</v>
      </c>
      <c r="M5998" s="194" t="s">
        <v>6432</v>
      </c>
      <c r="N5998" s="2" t="s">
        <v>792</v>
      </c>
      <c r="O5998" s="195" t="s">
        <v>792</v>
      </c>
    </row>
    <row r="5999" spans="1:15">
      <c r="A5999" s="7">
        <v>2019</v>
      </c>
      <c r="B5999" s="7" t="s">
        <v>99</v>
      </c>
      <c r="C5999" s="8">
        <f t="shared" si="239"/>
        <v>43501</v>
      </c>
      <c r="D5999" s="7">
        <v>6</v>
      </c>
      <c r="E5999" s="7" t="str">
        <f t="shared" si="240"/>
        <v>S6435016</v>
      </c>
      <c r="F5999" s="4">
        <v>43497</v>
      </c>
      <c r="G5999" s="2">
        <v>430</v>
      </c>
      <c r="H5999" s="2" t="s">
        <v>9629</v>
      </c>
      <c r="I5999" s="2" t="s">
        <v>9630</v>
      </c>
      <c r="J5999" s="2" t="s">
        <v>2604</v>
      </c>
      <c r="K5999" s="194" t="s">
        <v>17</v>
      </c>
      <c r="L5999" s="2">
        <v>66</v>
      </c>
      <c r="M5999" s="194">
        <v>0</v>
      </c>
      <c r="N5999" s="2">
        <v>0</v>
      </c>
      <c r="O5999" s="195">
        <v>100</v>
      </c>
    </row>
    <row r="6000" spans="1:15">
      <c r="A6000" s="7">
        <v>2019</v>
      </c>
      <c r="B6000" s="7" t="s">
        <v>99</v>
      </c>
      <c r="C6000" s="8">
        <f t="shared" si="239"/>
        <v>43501</v>
      </c>
      <c r="D6000" s="7">
        <v>7</v>
      </c>
      <c r="E6000" s="7" t="str">
        <f t="shared" si="240"/>
        <v>S6435017</v>
      </c>
      <c r="F6000" s="4">
        <v>43525</v>
      </c>
      <c r="G6000" s="2">
        <v>366</v>
      </c>
      <c r="H6000" s="2" t="s">
        <v>9631</v>
      </c>
      <c r="I6000" s="2" t="s">
        <v>9632</v>
      </c>
      <c r="J6000" s="2" t="s">
        <v>1894</v>
      </c>
      <c r="K6000" s="194" t="s">
        <v>17</v>
      </c>
      <c r="L6000" s="2">
        <v>68</v>
      </c>
      <c r="M6000" s="194" t="s">
        <v>2557</v>
      </c>
      <c r="N6000" s="2">
        <v>0</v>
      </c>
      <c r="O6000" s="195" t="s">
        <v>312</v>
      </c>
    </row>
    <row r="6001" spans="1:15">
      <c r="A6001" s="7">
        <v>2019</v>
      </c>
      <c r="B6001" s="7" t="s">
        <v>99</v>
      </c>
      <c r="C6001" s="8">
        <f t="shared" si="239"/>
        <v>43501</v>
      </c>
      <c r="D6001" s="7">
        <v>8</v>
      </c>
      <c r="E6001" s="7" t="str">
        <f t="shared" si="240"/>
        <v>S6435018</v>
      </c>
      <c r="F6001" s="4">
        <v>43556</v>
      </c>
      <c r="G6001" s="2">
        <v>320</v>
      </c>
      <c r="H6001" s="2" t="s">
        <v>9633</v>
      </c>
      <c r="I6001" s="2" t="s">
        <v>9634</v>
      </c>
      <c r="J6001" s="2" t="s">
        <v>7013</v>
      </c>
      <c r="K6001" s="194" t="s">
        <v>17</v>
      </c>
      <c r="L6001" s="2">
        <v>57</v>
      </c>
      <c r="M6001" s="194" t="s">
        <v>5866</v>
      </c>
      <c r="N6001" s="2">
        <v>0</v>
      </c>
      <c r="O6001" s="195" t="s">
        <v>792</v>
      </c>
    </row>
    <row r="6002" spans="1:15">
      <c r="A6002" s="7">
        <v>2019</v>
      </c>
      <c r="B6002" s="7" t="s">
        <v>99</v>
      </c>
      <c r="C6002" s="8">
        <f t="shared" si="239"/>
        <v>43501</v>
      </c>
      <c r="D6002" s="7">
        <v>9</v>
      </c>
      <c r="E6002" s="7" t="str">
        <f t="shared" si="240"/>
        <v>S6435019</v>
      </c>
      <c r="F6002" s="4">
        <v>43586</v>
      </c>
      <c r="G6002" s="2">
        <v>320</v>
      </c>
      <c r="H6002" s="2" t="s">
        <v>9635</v>
      </c>
      <c r="I6002" s="2" t="s">
        <v>9636</v>
      </c>
      <c r="J6002" s="2" t="s">
        <v>4617</v>
      </c>
      <c r="K6002" s="194" t="s">
        <v>17</v>
      </c>
      <c r="L6002" s="2">
        <v>51</v>
      </c>
      <c r="M6002" s="194" t="s">
        <v>5866</v>
      </c>
      <c r="N6002" s="2">
        <v>0</v>
      </c>
      <c r="O6002" s="195" t="s">
        <v>792</v>
      </c>
    </row>
    <row r="6003" spans="1:15">
      <c r="A6003" s="7">
        <v>2019</v>
      </c>
      <c r="B6003" s="7" t="s">
        <v>99</v>
      </c>
      <c r="C6003" s="8">
        <f t="shared" si="239"/>
        <v>43501</v>
      </c>
      <c r="D6003" s="7">
        <v>10</v>
      </c>
      <c r="E6003" s="7" t="str">
        <f t="shared" si="240"/>
        <v>S64350110</v>
      </c>
      <c r="F6003" s="3" t="s">
        <v>164</v>
      </c>
      <c r="G6003" s="2">
        <v>320</v>
      </c>
      <c r="H6003" s="2" t="s">
        <v>9637</v>
      </c>
      <c r="I6003" s="2" t="s">
        <v>9638</v>
      </c>
      <c r="J6003" s="2" t="s">
        <v>4740</v>
      </c>
      <c r="K6003" s="194" t="s">
        <v>17</v>
      </c>
      <c r="L6003" s="2">
        <v>51</v>
      </c>
      <c r="M6003" s="194">
        <v>70</v>
      </c>
      <c r="N6003" s="2" t="s">
        <v>728</v>
      </c>
      <c r="O6003" s="195" t="s">
        <v>1459</v>
      </c>
    </row>
    <row r="6004" spans="1:15">
      <c r="A6004" s="7">
        <v>2019</v>
      </c>
      <c r="B6004" s="7" t="s">
        <v>99</v>
      </c>
      <c r="C6004" s="8">
        <f t="shared" si="239"/>
        <v>43501</v>
      </c>
      <c r="D6004" s="7">
        <v>11</v>
      </c>
      <c r="E6004" s="7" t="str">
        <f t="shared" si="240"/>
        <v>S64350111</v>
      </c>
      <c r="F6004" s="3">
        <v>2020</v>
      </c>
      <c r="G6004" s="2">
        <v>225</v>
      </c>
      <c r="H6004" s="2" t="s">
        <v>9639</v>
      </c>
      <c r="I6004" s="2" t="s">
        <v>9270</v>
      </c>
      <c r="J6004" s="2" t="s">
        <v>4757</v>
      </c>
      <c r="K6004" s="194" t="s">
        <v>17</v>
      </c>
      <c r="L6004" s="2">
        <v>41</v>
      </c>
      <c r="M6004" s="194" t="s">
        <v>670</v>
      </c>
      <c r="N6004" s="2" t="s">
        <v>420</v>
      </c>
      <c r="O6004" s="195" t="s">
        <v>2083</v>
      </c>
    </row>
    <row r="6005" spans="1:15">
      <c r="A6005" s="7">
        <v>2019</v>
      </c>
      <c r="B6005" s="7" t="s">
        <v>99</v>
      </c>
      <c r="C6005" s="8">
        <f t="shared" si="239"/>
        <v>43501</v>
      </c>
      <c r="D6005" s="7">
        <v>12</v>
      </c>
      <c r="E6005" s="7" t="str">
        <f t="shared" si="240"/>
        <v>S64350112</v>
      </c>
      <c r="F6005" s="3">
        <v>2021</v>
      </c>
      <c r="G6005" s="2">
        <v>190</v>
      </c>
      <c r="H6005" s="2" t="s">
        <v>9640</v>
      </c>
      <c r="I6005" s="2" t="s">
        <v>2247</v>
      </c>
      <c r="J6005" s="2" t="s">
        <v>2946</v>
      </c>
      <c r="K6005" s="194" t="s">
        <v>17</v>
      </c>
      <c r="L6005" s="2">
        <v>38</v>
      </c>
      <c r="M6005" s="194" t="s">
        <v>3258</v>
      </c>
      <c r="N6005" s="2" t="s">
        <v>4912</v>
      </c>
      <c r="O6005" s="195" t="s">
        <v>2831</v>
      </c>
    </row>
    <row r="6006" spans="1:15">
      <c r="A6006" s="7">
        <v>2019</v>
      </c>
      <c r="B6006" s="7" t="s">
        <v>99</v>
      </c>
      <c r="C6006" s="8">
        <f t="shared" si="239"/>
        <v>43501</v>
      </c>
      <c r="D6006" s="7">
        <v>13</v>
      </c>
      <c r="E6006" s="7" t="str">
        <f t="shared" si="240"/>
        <v>S64350113</v>
      </c>
      <c r="F6006" s="3">
        <v>2022</v>
      </c>
      <c r="G6006" s="2">
        <v>180</v>
      </c>
      <c r="H6006" s="2" t="s">
        <v>9641</v>
      </c>
      <c r="I6006" s="2" t="s">
        <v>9642</v>
      </c>
      <c r="J6006" s="2" t="s">
        <v>1654</v>
      </c>
      <c r="K6006" s="194" t="s">
        <v>17</v>
      </c>
      <c r="L6006" s="2">
        <v>32</v>
      </c>
      <c r="M6006" s="194" t="s">
        <v>4257</v>
      </c>
      <c r="N6006" s="2" t="s">
        <v>4257</v>
      </c>
      <c r="O6006" s="195" t="s">
        <v>2831</v>
      </c>
    </row>
    <row r="6007" spans="1:15" ht="15.75" thickBot="1">
      <c r="A6007" s="7">
        <v>2019</v>
      </c>
      <c r="B6007" s="7" t="s">
        <v>99</v>
      </c>
      <c r="C6007" s="8">
        <f t="shared" si="239"/>
        <v>43501</v>
      </c>
      <c r="D6007" s="7">
        <v>14</v>
      </c>
      <c r="E6007" s="7" t="str">
        <f t="shared" si="240"/>
        <v>S64350114</v>
      </c>
      <c r="F6007" s="5">
        <v>2023</v>
      </c>
      <c r="G6007" s="6">
        <v>170</v>
      </c>
      <c r="H6007" s="6" t="s">
        <v>9457</v>
      </c>
      <c r="I6007" s="6" t="s">
        <v>9643</v>
      </c>
      <c r="J6007" s="6" t="s">
        <v>3533</v>
      </c>
      <c r="K6007" s="196" t="s">
        <v>17</v>
      </c>
      <c r="L6007" s="6">
        <v>28</v>
      </c>
      <c r="M6007" s="196">
        <v>25</v>
      </c>
      <c r="N6007" s="6" t="s">
        <v>444</v>
      </c>
      <c r="O6007" s="197" t="s">
        <v>696</v>
      </c>
    </row>
    <row r="6008" spans="1:15" ht="16.5" thickTop="1" thickBot="1">
      <c r="A6008" s="7">
        <v>2019</v>
      </c>
      <c r="B6008" s="7" t="s">
        <v>99</v>
      </c>
      <c r="C6008" s="8">
        <f t="shared" si="239"/>
        <v>43501</v>
      </c>
      <c r="D6008" s="7">
        <v>15</v>
      </c>
      <c r="E6008" s="7" t="str">
        <f t="shared" si="240"/>
        <v>S64350115</v>
      </c>
      <c r="F6008" s="1" t="s">
        <v>15</v>
      </c>
    </row>
    <row r="6009" spans="1:15" ht="16.5" thickTop="1" thickBot="1">
      <c r="A6009" s="7">
        <v>2019</v>
      </c>
      <c r="B6009" s="7" t="s">
        <v>99</v>
      </c>
      <c r="C6009" s="8">
        <f t="shared" si="239"/>
        <v>43501</v>
      </c>
      <c r="D6009" s="7">
        <v>16</v>
      </c>
      <c r="E6009" s="7" t="str">
        <f t="shared" si="240"/>
        <v>S64350116</v>
      </c>
      <c r="F6009" s="338" t="s">
        <v>1</v>
      </c>
      <c r="G6009" s="341" t="s">
        <v>2</v>
      </c>
      <c r="H6009" s="342"/>
      <c r="I6009" s="342"/>
      <c r="J6009" s="343"/>
      <c r="K6009" s="344" t="s">
        <v>3</v>
      </c>
      <c r="L6009" s="343"/>
      <c r="M6009" s="344" t="s">
        <v>144</v>
      </c>
      <c r="N6009" s="342"/>
      <c r="O6009" s="342"/>
    </row>
    <row r="6010" spans="1:15" ht="18" customHeight="1" thickBot="1">
      <c r="A6010" s="7">
        <v>2019</v>
      </c>
      <c r="B6010" s="7" t="s">
        <v>99</v>
      </c>
      <c r="C6010" s="8">
        <f t="shared" si="239"/>
        <v>43501</v>
      </c>
      <c r="D6010" s="7">
        <v>17</v>
      </c>
      <c r="E6010" s="7" t="str">
        <f t="shared" si="240"/>
        <v>S64350117</v>
      </c>
      <c r="F6010" s="339"/>
      <c r="G6010" s="345" t="s">
        <v>5</v>
      </c>
      <c r="H6010" s="347" t="s">
        <v>145</v>
      </c>
      <c r="I6010" s="348"/>
      <c r="J6010" s="349"/>
      <c r="K6010" s="350" t="s">
        <v>6</v>
      </c>
      <c r="L6010" s="352" t="s">
        <v>7</v>
      </c>
      <c r="M6010" s="350" t="s">
        <v>8</v>
      </c>
      <c r="N6010" s="354" t="s">
        <v>146</v>
      </c>
      <c r="O6010" s="356" t="s">
        <v>147</v>
      </c>
    </row>
    <row r="6011" spans="1:15" ht="15.75" thickBot="1">
      <c r="A6011" s="7">
        <v>2019</v>
      </c>
      <c r="B6011" s="7" t="s">
        <v>99</v>
      </c>
      <c r="C6011" s="8">
        <f t="shared" si="239"/>
        <v>43501</v>
      </c>
      <c r="D6011" s="7">
        <v>18</v>
      </c>
      <c r="E6011" s="7" t="str">
        <f t="shared" si="240"/>
        <v>S64350118</v>
      </c>
      <c r="F6011" s="340"/>
      <c r="G6011" s="346"/>
      <c r="H6011" s="191" t="s">
        <v>9</v>
      </c>
      <c r="I6011" s="192" t="s">
        <v>18</v>
      </c>
      <c r="J6011" s="193" t="s">
        <v>11</v>
      </c>
      <c r="K6011" s="351"/>
      <c r="L6011" s="353"/>
      <c r="M6011" s="351"/>
      <c r="N6011" s="355"/>
      <c r="O6011" s="357"/>
    </row>
    <row r="6012" spans="1:15">
      <c r="A6012" s="7">
        <v>2019</v>
      </c>
      <c r="B6012" s="7" t="s">
        <v>99</v>
      </c>
      <c r="C6012" s="8">
        <f t="shared" si="239"/>
        <v>43501</v>
      </c>
      <c r="D6012" s="7">
        <v>19</v>
      </c>
      <c r="E6012" s="7" t="str">
        <f t="shared" si="240"/>
        <v>S64350119</v>
      </c>
      <c r="F6012" s="3" t="s">
        <v>16</v>
      </c>
      <c r="G6012" s="2">
        <v>40</v>
      </c>
      <c r="H6012" s="2" t="s">
        <v>9644</v>
      </c>
      <c r="I6012" s="2" t="s">
        <v>9645</v>
      </c>
      <c r="J6012" s="2" t="s">
        <v>280</v>
      </c>
      <c r="K6012" s="194" t="s">
        <v>17</v>
      </c>
      <c r="L6012" s="2">
        <v>60</v>
      </c>
      <c r="M6012" s="194" t="s">
        <v>303</v>
      </c>
      <c r="N6012" s="2" t="s">
        <v>1138</v>
      </c>
      <c r="O6012" s="195" t="s">
        <v>1326</v>
      </c>
    </row>
    <row r="6013" spans="1:15">
      <c r="A6013" s="7">
        <v>2019</v>
      </c>
      <c r="B6013" s="7" t="s">
        <v>99</v>
      </c>
      <c r="C6013" s="8">
        <f t="shared" si="239"/>
        <v>43501</v>
      </c>
      <c r="D6013" s="7">
        <v>20</v>
      </c>
      <c r="E6013" s="7" t="str">
        <f t="shared" si="240"/>
        <v>S64350120</v>
      </c>
      <c r="F6013" s="4">
        <v>43497</v>
      </c>
      <c r="G6013" s="2">
        <v>460</v>
      </c>
      <c r="H6013" s="2" t="s">
        <v>9646</v>
      </c>
      <c r="I6013" s="2" t="s">
        <v>9647</v>
      </c>
      <c r="J6013" s="2" t="s">
        <v>6211</v>
      </c>
      <c r="K6013" s="194" t="s">
        <v>17</v>
      </c>
      <c r="L6013" s="2">
        <v>55</v>
      </c>
      <c r="M6013" s="194">
        <v>0</v>
      </c>
      <c r="N6013" s="2">
        <v>0</v>
      </c>
      <c r="O6013" s="195">
        <v>100</v>
      </c>
    </row>
    <row r="6014" spans="1:15">
      <c r="A6014" s="7">
        <v>2019</v>
      </c>
      <c r="B6014" s="7" t="s">
        <v>99</v>
      </c>
      <c r="C6014" s="8">
        <f t="shared" si="239"/>
        <v>43501</v>
      </c>
      <c r="D6014" s="7">
        <v>21</v>
      </c>
      <c r="E6014" s="7" t="str">
        <f t="shared" si="240"/>
        <v>S64350121</v>
      </c>
      <c r="F6014" s="4">
        <v>43525</v>
      </c>
      <c r="G6014" s="2">
        <v>400</v>
      </c>
      <c r="H6014" s="2" t="s">
        <v>7124</v>
      </c>
      <c r="I6014" s="2" t="s">
        <v>9648</v>
      </c>
      <c r="J6014" s="2" t="s">
        <v>6187</v>
      </c>
      <c r="K6014" s="194" t="s">
        <v>17</v>
      </c>
      <c r="L6014" s="2">
        <v>54</v>
      </c>
      <c r="M6014" s="194" t="s">
        <v>4896</v>
      </c>
      <c r="N6014" s="2">
        <v>0</v>
      </c>
      <c r="O6014" s="195" t="s">
        <v>585</v>
      </c>
    </row>
    <row r="6015" spans="1:15">
      <c r="A6015" s="7">
        <v>2019</v>
      </c>
      <c r="B6015" s="7" t="s">
        <v>99</v>
      </c>
      <c r="C6015" s="8">
        <f t="shared" si="239"/>
        <v>43501</v>
      </c>
      <c r="D6015" s="7">
        <v>22</v>
      </c>
      <c r="E6015" s="7" t="str">
        <f t="shared" si="240"/>
        <v>S64350122</v>
      </c>
      <c r="F6015" s="4">
        <v>43556</v>
      </c>
      <c r="G6015" s="2">
        <v>350</v>
      </c>
      <c r="H6015" s="2" t="s">
        <v>9649</v>
      </c>
      <c r="I6015" s="2" t="s">
        <v>9650</v>
      </c>
      <c r="J6015" s="2" t="s">
        <v>3771</v>
      </c>
      <c r="K6015" s="194" t="s">
        <v>17</v>
      </c>
      <c r="L6015" s="2">
        <v>49</v>
      </c>
      <c r="M6015" s="194" t="s">
        <v>666</v>
      </c>
      <c r="N6015" s="2" t="s">
        <v>1248</v>
      </c>
      <c r="O6015" s="195" t="s">
        <v>1138</v>
      </c>
    </row>
    <row r="6016" spans="1:15">
      <c r="A6016" s="7">
        <v>2019</v>
      </c>
      <c r="B6016" s="7" t="s">
        <v>99</v>
      </c>
      <c r="C6016" s="8">
        <f t="shared" si="239"/>
        <v>43501</v>
      </c>
      <c r="D6016" s="7">
        <v>23</v>
      </c>
      <c r="E6016" s="7" t="str">
        <f t="shared" si="240"/>
        <v>S64350123</v>
      </c>
      <c r="F6016" s="4">
        <v>43586</v>
      </c>
      <c r="G6016" s="2">
        <v>350</v>
      </c>
      <c r="H6016" s="2" t="s">
        <v>9651</v>
      </c>
      <c r="I6016" s="2" t="s">
        <v>9652</v>
      </c>
      <c r="J6016" s="2" t="s">
        <v>3780</v>
      </c>
      <c r="K6016" s="194" t="s">
        <v>17</v>
      </c>
      <c r="L6016" s="2">
        <v>49</v>
      </c>
      <c r="M6016" s="194" t="s">
        <v>666</v>
      </c>
      <c r="N6016" s="2" t="s">
        <v>1248</v>
      </c>
      <c r="O6016" s="195" t="s">
        <v>1138</v>
      </c>
    </row>
    <row r="6017" spans="1:15">
      <c r="A6017" s="7">
        <v>2019</v>
      </c>
      <c r="B6017" s="7" t="s">
        <v>99</v>
      </c>
      <c r="C6017" s="8">
        <f t="shared" si="239"/>
        <v>43501</v>
      </c>
      <c r="D6017" s="7">
        <v>24</v>
      </c>
      <c r="E6017" s="7" t="str">
        <f t="shared" si="240"/>
        <v>S64350124</v>
      </c>
      <c r="F6017" s="3" t="s">
        <v>164</v>
      </c>
      <c r="G6017" s="2">
        <v>360</v>
      </c>
      <c r="H6017" s="2" t="s">
        <v>9653</v>
      </c>
      <c r="I6017" s="2" t="s">
        <v>9654</v>
      </c>
      <c r="J6017" s="2" t="s">
        <v>448</v>
      </c>
      <c r="K6017" s="194" t="s">
        <v>17</v>
      </c>
      <c r="L6017" s="2">
        <v>44</v>
      </c>
      <c r="M6017" s="194" t="s">
        <v>1677</v>
      </c>
      <c r="N6017" s="2" t="s">
        <v>735</v>
      </c>
      <c r="O6017" s="195" t="s">
        <v>1501</v>
      </c>
    </row>
    <row r="6018" spans="1:15">
      <c r="A6018" s="7">
        <v>2019</v>
      </c>
      <c r="B6018" s="7" t="s">
        <v>99</v>
      </c>
      <c r="C6018" s="8">
        <f t="shared" si="239"/>
        <v>43501</v>
      </c>
      <c r="D6018" s="7">
        <v>25</v>
      </c>
      <c r="E6018" s="7" t="str">
        <f t="shared" si="240"/>
        <v>S64350125</v>
      </c>
      <c r="F6018" s="3">
        <v>2020</v>
      </c>
      <c r="G6018" s="2">
        <v>270</v>
      </c>
      <c r="H6018" s="2" t="s">
        <v>9655</v>
      </c>
      <c r="I6018" s="2" t="s">
        <v>9656</v>
      </c>
      <c r="J6018" s="2" t="s">
        <v>9657</v>
      </c>
      <c r="K6018" s="194" t="s">
        <v>17</v>
      </c>
      <c r="L6018" s="2">
        <v>43</v>
      </c>
      <c r="M6018" s="194" t="s">
        <v>729</v>
      </c>
      <c r="N6018" s="2" t="s">
        <v>1646</v>
      </c>
      <c r="O6018" s="195" t="s">
        <v>2107</v>
      </c>
    </row>
    <row r="6019" spans="1:15">
      <c r="A6019" s="7">
        <v>2019</v>
      </c>
      <c r="B6019" s="7" t="s">
        <v>99</v>
      </c>
      <c r="C6019" s="8">
        <f t="shared" si="239"/>
        <v>43501</v>
      </c>
      <c r="D6019" s="7">
        <v>26</v>
      </c>
      <c r="E6019" s="7" t="str">
        <f t="shared" si="240"/>
        <v>S64350126</v>
      </c>
      <c r="F6019" s="3">
        <v>2021</v>
      </c>
      <c r="G6019" s="2">
        <v>240</v>
      </c>
      <c r="H6019" s="2" t="s">
        <v>9658</v>
      </c>
      <c r="I6019" s="2" t="s">
        <v>9572</v>
      </c>
      <c r="J6019" s="2" t="s">
        <v>1601</v>
      </c>
      <c r="K6019" s="194" t="s">
        <v>17</v>
      </c>
      <c r="L6019" s="2">
        <v>38</v>
      </c>
      <c r="M6019" s="194">
        <v>15</v>
      </c>
      <c r="N6019" s="2">
        <v>20</v>
      </c>
      <c r="O6019" s="195">
        <v>65</v>
      </c>
    </row>
    <row r="6020" spans="1:15">
      <c r="A6020" s="7">
        <v>2019</v>
      </c>
      <c r="B6020" s="7" t="s">
        <v>99</v>
      </c>
      <c r="C6020" s="8">
        <f t="shared" si="239"/>
        <v>43501</v>
      </c>
      <c r="D6020" s="7">
        <v>27</v>
      </c>
      <c r="E6020" s="7" t="str">
        <f t="shared" si="240"/>
        <v>S64350127</v>
      </c>
      <c r="F6020" s="3">
        <v>2022</v>
      </c>
      <c r="G6020" s="2">
        <v>215</v>
      </c>
      <c r="H6020" s="2" t="s">
        <v>9659</v>
      </c>
      <c r="I6020" s="2" t="s">
        <v>9660</v>
      </c>
      <c r="J6020" s="2" t="s">
        <v>7886</v>
      </c>
      <c r="K6020" s="194" t="s">
        <v>17</v>
      </c>
      <c r="L6020" s="2">
        <v>33</v>
      </c>
      <c r="M6020" s="194" t="s">
        <v>1229</v>
      </c>
      <c r="N6020" s="2" t="s">
        <v>1229</v>
      </c>
      <c r="O6020" s="195" t="s">
        <v>1691</v>
      </c>
    </row>
    <row r="6021" spans="1:15" ht="15.75" thickBot="1">
      <c r="A6021" s="7">
        <v>2019</v>
      </c>
      <c r="B6021" s="7" t="s">
        <v>99</v>
      </c>
      <c r="C6021" s="8">
        <f t="shared" si="239"/>
        <v>43501</v>
      </c>
      <c r="D6021" s="7">
        <v>28</v>
      </c>
      <c r="E6021" s="7" t="str">
        <f t="shared" si="240"/>
        <v>S64350128</v>
      </c>
      <c r="F6021" s="5">
        <v>2023</v>
      </c>
      <c r="G6021" s="6">
        <v>205</v>
      </c>
      <c r="H6021" s="6" t="s">
        <v>9661</v>
      </c>
      <c r="I6021" s="6" t="s">
        <v>5658</v>
      </c>
      <c r="J6021" s="6" t="s">
        <v>1322</v>
      </c>
      <c r="K6021" s="196" t="s">
        <v>17</v>
      </c>
      <c r="L6021" s="6">
        <v>29</v>
      </c>
      <c r="M6021" s="196" t="s">
        <v>730</v>
      </c>
      <c r="N6021" s="6" t="s">
        <v>400</v>
      </c>
      <c r="O6021" s="197" t="s">
        <v>400</v>
      </c>
    </row>
    <row r="6022" spans="1:15" ht="16.5" thickTop="1" thickBot="1">
      <c r="A6022" s="7">
        <v>2019</v>
      </c>
      <c r="B6022" s="7" t="s">
        <v>59</v>
      </c>
      <c r="C6022" s="8">
        <f>7+C6021</f>
        <v>43508</v>
      </c>
      <c r="D6022" s="7">
        <v>1</v>
      </c>
      <c r="E6022" s="7" t="str">
        <f>B6022&amp;C6022&amp;D6022</f>
        <v>S7435081</v>
      </c>
      <c r="F6022" s="1" t="s">
        <v>0</v>
      </c>
    </row>
    <row r="6023" spans="1:15" ht="16.5" thickTop="1" thickBot="1">
      <c r="A6023" s="7">
        <v>2019</v>
      </c>
      <c r="B6023" s="7" t="s">
        <v>59</v>
      </c>
      <c r="C6023" s="8">
        <f>+C6022</f>
        <v>43508</v>
      </c>
      <c r="D6023" s="7">
        <v>2</v>
      </c>
      <c r="E6023" s="7" t="str">
        <f t="shared" ref="E6023" si="241">B6023&amp;C6023&amp;D6023</f>
        <v>S7435082</v>
      </c>
      <c r="F6023" s="338" t="s">
        <v>1</v>
      </c>
      <c r="G6023" s="341" t="s">
        <v>2</v>
      </c>
      <c r="H6023" s="342"/>
      <c r="I6023" s="342"/>
      <c r="J6023" s="343"/>
      <c r="K6023" s="344" t="s">
        <v>3</v>
      </c>
      <c r="L6023" s="343"/>
      <c r="M6023" s="344" t="s">
        <v>144</v>
      </c>
      <c r="N6023" s="342"/>
      <c r="O6023" s="342"/>
    </row>
    <row r="6024" spans="1:15" ht="18" customHeight="1" thickBot="1">
      <c r="A6024" s="7">
        <v>2019</v>
      </c>
      <c r="B6024" s="7" t="s">
        <v>59</v>
      </c>
      <c r="C6024" s="8">
        <f t="shared" ref="C6024:C6049" si="242">+C6023</f>
        <v>43508</v>
      </c>
      <c r="D6024" s="7">
        <v>3</v>
      </c>
      <c r="E6024" s="7" t="str">
        <f t="shared" ref="E6024:E6049" si="243">B6024&amp;C6024&amp;D6024</f>
        <v>S7435083</v>
      </c>
      <c r="F6024" s="339"/>
      <c r="G6024" s="345" t="s">
        <v>5</v>
      </c>
      <c r="H6024" s="347" t="s">
        <v>145</v>
      </c>
      <c r="I6024" s="348"/>
      <c r="J6024" s="349"/>
      <c r="K6024" s="350" t="s">
        <v>6</v>
      </c>
      <c r="L6024" s="352" t="s">
        <v>7</v>
      </c>
      <c r="M6024" s="350" t="s">
        <v>8</v>
      </c>
      <c r="N6024" s="354" t="s">
        <v>146</v>
      </c>
      <c r="O6024" s="356" t="s">
        <v>147</v>
      </c>
    </row>
    <row r="6025" spans="1:15" ht="15.75" thickBot="1">
      <c r="A6025" s="7">
        <v>2019</v>
      </c>
      <c r="B6025" s="7" t="s">
        <v>59</v>
      </c>
      <c r="C6025" s="8">
        <f t="shared" si="242"/>
        <v>43508</v>
      </c>
      <c r="D6025" s="7">
        <v>4</v>
      </c>
      <c r="E6025" s="7" t="str">
        <f t="shared" si="243"/>
        <v>S7435084</v>
      </c>
      <c r="F6025" s="340"/>
      <c r="G6025" s="346"/>
      <c r="H6025" s="191" t="s">
        <v>9</v>
      </c>
      <c r="I6025" s="192" t="s">
        <v>18</v>
      </c>
      <c r="J6025" s="193" t="s">
        <v>11</v>
      </c>
      <c r="K6025" s="351"/>
      <c r="L6025" s="353"/>
      <c r="M6025" s="351"/>
      <c r="N6025" s="355"/>
      <c r="O6025" s="357"/>
    </row>
    <row r="6026" spans="1:15">
      <c r="A6026" s="7">
        <v>2019</v>
      </c>
      <c r="B6026" s="7" t="s">
        <v>59</v>
      </c>
      <c r="C6026" s="8">
        <f t="shared" si="242"/>
        <v>43508</v>
      </c>
      <c r="D6026" s="7">
        <v>5</v>
      </c>
      <c r="E6026" s="7" t="str">
        <f t="shared" si="243"/>
        <v>S7435085</v>
      </c>
      <c r="F6026" s="3" t="s">
        <v>12</v>
      </c>
      <c r="G6026" s="2">
        <v>-5</v>
      </c>
      <c r="H6026" s="2" t="s">
        <v>9662</v>
      </c>
      <c r="I6026" s="2" t="s">
        <v>9663</v>
      </c>
      <c r="J6026" s="2" t="s">
        <v>3418</v>
      </c>
      <c r="K6026" s="194" t="s">
        <v>17</v>
      </c>
      <c r="L6026" s="2">
        <v>51</v>
      </c>
      <c r="M6026" s="194" t="s">
        <v>2557</v>
      </c>
      <c r="N6026" s="2">
        <v>0</v>
      </c>
      <c r="O6026" s="195" t="s">
        <v>312</v>
      </c>
    </row>
    <row r="6027" spans="1:15">
      <c r="A6027" s="7">
        <v>2019</v>
      </c>
      <c r="B6027" s="7" t="s">
        <v>59</v>
      </c>
      <c r="C6027" s="8">
        <f t="shared" si="242"/>
        <v>43508</v>
      </c>
      <c r="D6027" s="7">
        <v>6</v>
      </c>
      <c r="E6027" s="7" t="str">
        <f t="shared" si="243"/>
        <v>S7435086</v>
      </c>
      <c r="F6027" s="4">
        <v>43497</v>
      </c>
      <c r="G6027" s="2">
        <v>417</v>
      </c>
      <c r="H6027" s="2" t="s">
        <v>9664</v>
      </c>
      <c r="I6027" s="2" t="s">
        <v>9665</v>
      </c>
      <c r="J6027" s="2" t="s">
        <v>1823</v>
      </c>
      <c r="K6027" s="194" t="s">
        <v>17</v>
      </c>
      <c r="L6027" s="2">
        <v>61</v>
      </c>
      <c r="M6027" s="194">
        <v>80</v>
      </c>
      <c r="N6027" s="2">
        <v>4</v>
      </c>
      <c r="O6027" s="195">
        <v>16</v>
      </c>
    </row>
    <row r="6028" spans="1:15">
      <c r="A6028" s="7">
        <v>2019</v>
      </c>
      <c r="B6028" s="7" t="s">
        <v>59</v>
      </c>
      <c r="C6028" s="8">
        <f t="shared" si="242"/>
        <v>43508</v>
      </c>
      <c r="D6028" s="7">
        <v>7</v>
      </c>
      <c r="E6028" s="7" t="str">
        <f t="shared" si="243"/>
        <v>S7435087</v>
      </c>
      <c r="F6028" s="4">
        <v>43525</v>
      </c>
      <c r="G6028" s="2">
        <v>310</v>
      </c>
      <c r="H6028" s="2" t="s">
        <v>8497</v>
      </c>
      <c r="I6028" s="2" t="s">
        <v>9666</v>
      </c>
      <c r="J6028" s="2" t="s">
        <v>6050</v>
      </c>
      <c r="K6028" s="194" t="s">
        <v>17</v>
      </c>
      <c r="L6028" s="2">
        <v>62</v>
      </c>
      <c r="M6028" s="194">
        <v>100</v>
      </c>
      <c r="N6028" s="2">
        <v>0</v>
      </c>
      <c r="O6028" s="195">
        <v>0</v>
      </c>
    </row>
    <row r="6029" spans="1:15">
      <c r="A6029" s="7">
        <v>2019</v>
      </c>
      <c r="B6029" s="7" t="s">
        <v>59</v>
      </c>
      <c r="C6029" s="8">
        <f t="shared" si="242"/>
        <v>43508</v>
      </c>
      <c r="D6029" s="7">
        <v>8</v>
      </c>
      <c r="E6029" s="7" t="str">
        <f t="shared" si="243"/>
        <v>S7435088</v>
      </c>
      <c r="F6029" s="4">
        <v>43556</v>
      </c>
      <c r="G6029" s="2">
        <v>285</v>
      </c>
      <c r="H6029" s="2" t="s">
        <v>9667</v>
      </c>
      <c r="I6029" s="2" t="s">
        <v>9668</v>
      </c>
      <c r="J6029" s="2" t="s">
        <v>6633</v>
      </c>
      <c r="K6029" s="194" t="s">
        <v>17</v>
      </c>
      <c r="L6029" s="2">
        <v>54</v>
      </c>
      <c r="M6029" s="194">
        <v>100</v>
      </c>
      <c r="N6029" s="2">
        <v>0</v>
      </c>
      <c r="O6029" s="195">
        <v>0</v>
      </c>
    </row>
    <row r="6030" spans="1:15">
      <c r="A6030" s="7">
        <v>2019</v>
      </c>
      <c r="B6030" s="7" t="s">
        <v>59</v>
      </c>
      <c r="C6030" s="8">
        <f t="shared" si="242"/>
        <v>43508</v>
      </c>
      <c r="D6030" s="7">
        <v>9</v>
      </c>
      <c r="E6030" s="7" t="str">
        <f t="shared" si="243"/>
        <v>S7435089</v>
      </c>
      <c r="F6030" s="4">
        <v>43586</v>
      </c>
      <c r="G6030" s="2">
        <v>285</v>
      </c>
      <c r="H6030" s="2" t="s">
        <v>9669</v>
      </c>
      <c r="I6030" s="2" t="s">
        <v>9670</v>
      </c>
      <c r="J6030" s="2" t="s">
        <v>1294</v>
      </c>
      <c r="K6030" s="194" t="s">
        <v>17</v>
      </c>
      <c r="L6030" s="2">
        <v>51</v>
      </c>
      <c r="M6030" s="194" t="s">
        <v>7018</v>
      </c>
      <c r="N6030" s="2">
        <v>0</v>
      </c>
      <c r="O6030" s="195" t="s">
        <v>472</v>
      </c>
    </row>
    <row r="6031" spans="1:15">
      <c r="A6031" s="7">
        <v>2019</v>
      </c>
      <c r="B6031" s="7" t="s">
        <v>59</v>
      </c>
      <c r="C6031" s="8">
        <f t="shared" si="242"/>
        <v>43508</v>
      </c>
      <c r="D6031" s="7">
        <v>10</v>
      </c>
      <c r="E6031" s="7" t="str">
        <f t="shared" si="243"/>
        <v>S74350810</v>
      </c>
      <c r="F6031" s="3" t="s">
        <v>164</v>
      </c>
      <c r="G6031" s="2">
        <v>305</v>
      </c>
      <c r="H6031" s="2" t="s">
        <v>9671</v>
      </c>
      <c r="I6031" s="2" t="s">
        <v>9672</v>
      </c>
      <c r="J6031" s="2" t="s">
        <v>320</v>
      </c>
      <c r="K6031" s="194" t="s">
        <v>17</v>
      </c>
      <c r="L6031" s="2">
        <v>51</v>
      </c>
      <c r="M6031" s="194" t="s">
        <v>5462</v>
      </c>
      <c r="N6031" s="2" t="s">
        <v>1744</v>
      </c>
      <c r="O6031" s="195" t="s">
        <v>871</v>
      </c>
    </row>
    <row r="6032" spans="1:15">
      <c r="A6032" s="7">
        <v>2019</v>
      </c>
      <c r="B6032" s="7" t="s">
        <v>59</v>
      </c>
      <c r="C6032" s="8">
        <f t="shared" si="242"/>
        <v>43508</v>
      </c>
      <c r="D6032" s="7">
        <v>11</v>
      </c>
      <c r="E6032" s="7" t="str">
        <f t="shared" si="243"/>
        <v>S74350811</v>
      </c>
      <c r="F6032" s="3">
        <v>2020</v>
      </c>
      <c r="G6032" s="2">
        <v>220</v>
      </c>
      <c r="H6032" s="2" t="s">
        <v>9673</v>
      </c>
      <c r="I6032" s="2" t="s">
        <v>9674</v>
      </c>
      <c r="J6032" s="2" t="s">
        <v>1237</v>
      </c>
      <c r="K6032" s="194" t="s">
        <v>17</v>
      </c>
      <c r="L6032" s="2">
        <v>44</v>
      </c>
      <c r="M6032" s="194" t="s">
        <v>1460</v>
      </c>
      <c r="N6032" s="2" t="s">
        <v>1371</v>
      </c>
      <c r="O6032" s="195" t="s">
        <v>1371</v>
      </c>
    </row>
    <row r="6033" spans="1:15">
      <c r="A6033" s="7">
        <v>2019</v>
      </c>
      <c r="B6033" s="7" t="s">
        <v>59</v>
      </c>
      <c r="C6033" s="8">
        <f t="shared" si="242"/>
        <v>43508</v>
      </c>
      <c r="D6033" s="7">
        <v>12</v>
      </c>
      <c r="E6033" s="7" t="str">
        <f t="shared" si="243"/>
        <v>S74350812</v>
      </c>
      <c r="F6033" s="3">
        <v>2021</v>
      </c>
      <c r="G6033" s="2">
        <v>190</v>
      </c>
      <c r="H6033" s="2" t="s">
        <v>9675</v>
      </c>
      <c r="I6033" s="2" t="s">
        <v>9676</v>
      </c>
      <c r="J6033" s="2" t="s">
        <v>1370</v>
      </c>
      <c r="K6033" s="194" t="s">
        <v>17</v>
      </c>
      <c r="L6033" s="2">
        <v>40</v>
      </c>
      <c r="M6033" s="194" t="s">
        <v>4578</v>
      </c>
      <c r="N6033" s="2" t="s">
        <v>1970</v>
      </c>
      <c r="O6033" s="195" t="s">
        <v>1665</v>
      </c>
    </row>
    <row r="6034" spans="1:15">
      <c r="A6034" s="7">
        <v>2019</v>
      </c>
      <c r="B6034" s="7" t="s">
        <v>59</v>
      </c>
      <c r="C6034" s="8">
        <f t="shared" si="242"/>
        <v>43508</v>
      </c>
      <c r="D6034" s="7">
        <v>13</v>
      </c>
      <c r="E6034" s="7" t="str">
        <f t="shared" si="243"/>
        <v>S74350813</v>
      </c>
      <c r="F6034" s="3">
        <v>2022</v>
      </c>
      <c r="G6034" s="2">
        <v>175</v>
      </c>
      <c r="H6034" s="2" t="s">
        <v>9677</v>
      </c>
      <c r="I6034" s="2" t="s">
        <v>9678</v>
      </c>
      <c r="J6034" s="2" t="s">
        <v>1955</v>
      </c>
      <c r="K6034" s="194" t="s">
        <v>17</v>
      </c>
      <c r="L6034" s="2">
        <v>33</v>
      </c>
      <c r="M6034" s="194">
        <v>25</v>
      </c>
      <c r="N6034" s="2" t="s">
        <v>7658</v>
      </c>
      <c r="O6034" s="195" t="s">
        <v>1739</v>
      </c>
    </row>
    <row r="6035" spans="1:15" ht="15.75" thickBot="1">
      <c r="A6035" s="7">
        <v>2019</v>
      </c>
      <c r="B6035" s="7" t="s">
        <v>59</v>
      </c>
      <c r="C6035" s="8">
        <f t="shared" si="242"/>
        <v>43508</v>
      </c>
      <c r="D6035" s="7">
        <v>14</v>
      </c>
      <c r="E6035" s="7" t="str">
        <f t="shared" si="243"/>
        <v>S74350814</v>
      </c>
      <c r="F6035" s="5">
        <v>2023</v>
      </c>
      <c r="G6035" s="6">
        <v>160</v>
      </c>
      <c r="H6035" s="6" t="s">
        <v>9679</v>
      </c>
      <c r="I6035" s="6" t="s">
        <v>7034</v>
      </c>
      <c r="J6035" s="6" t="s">
        <v>2371</v>
      </c>
      <c r="K6035" s="196" t="s">
        <v>17</v>
      </c>
      <c r="L6035" s="6">
        <v>29</v>
      </c>
      <c r="M6035" s="196" t="s">
        <v>3110</v>
      </c>
      <c r="N6035" s="6" t="s">
        <v>873</v>
      </c>
      <c r="O6035" s="197" t="s">
        <v>1665</v>
      </c>
    </row>
    <row r="6036" spans="1:15" ht="16.5" thickTop="1" thickBot="1">
      <c r="A6036" s="7">
        <v>2019</v>
      </c>
      <c r="B6036" s="7" t="s">
        <v>59</v>
      </c>
      <c r="C6036" s="8">
        <f t="shared" si="242"/>
        <v>43508</v>
      </c>
      <c r="D6036" s="7">
        <v>15</v>
      </c>
      <c r="E6036" s="7" t="str">
        <f t="shared" si="243"/>
        <v>S74350815</v>
      </c>
      <c r="F6036" s="1" t="s">
        <v>15</v>
      </c>
    </row>
    <row r="6037" spans="1:15" ht="16.5" thickTop="1" thickBot="1">
      <c r="A6037" s="7">
        <v>2019</v>
      </c>
      <c r="B6037" s="7" t="s">
        <v>59</v>
      </c>
      <c r="C6037" s="8">
        <f t="shared" si="242"/>
        <v>43508</v>
      </c>
      <c r="D6037" s="7">
        <v>16</v>
      </c>
      <c r="E6037" s="7" t="str">
        <f t="shared" si="243"/>
        <v>S74350816</v>
      </c>
      <c r="F6037" s="338" t="s">
        <v>1</v>
      </c>
      <c r="G6037" s="341" t="s">
        <v>2</v>
      </c>
      <c r="H6037" s="342"/>
      <c r="I6037" s="342"/>
      <c r="J6037" s="343"/>
      <c r="K6037" s="344" t="s">
        <v>3</v>
      </c>
      <c r="L6037" s="343"/>
      <c r="M6037" s="344" t="s">
        <v>144</v>
      </c>
      <c r="N6037" s="342"/>
      <c r="O6037" s="342"/>
    </row>
    <row r="6038" spans="1:15" ht="18" customHeight="1" thickBot="1">
      <c r="A6038" s="7">
        <v>2019</v>
      </c>
      <c r="B6038" s="7" t="s">
        <v>59</v>
      </c>
      <c r="C6038" s="8">
        <f t="shared" si="242"/>
        <v>43508</v>
      </c>
      <c r="D6038" s="7">
        <v>17</v>
      </c>
      <c r="E6038" s="7" t="str">
        <f t="shared" si="243"/>
        <v>S74350817</v>
      </c>
      <c r="F6038" s="339"/>
      <c r="G6038" s="345" t="s">
        <v>5</v>
      </c>
      <c r="H6038" s="347" t="s">
        <v>145</v>
      </c>
      <c r="I6038" s="348"/>
      <c r="J6038" s="349"/>
      <c r="K6038" s="350" t="s">
        <v>6</v>
      </c>
      <c r="L6038" s="352" t="s">
        <v>7</v>
      </c>
      <c r="M6038" s="350" t="s">
        <v>8</v>
      </c>
      <c r="N6038" s="354" t="s">
        <v>146</v>
      </c>
      <c r="O6038" s="356" t="s">
        <v>147</v>
      </c>
    </row>
    <row r="6039" spans="1:15" ht="15.75" thickBot="1">
      <c r="A6039" s="7">
        <v>2019</v>
      </c>
      <c r="B6039" s="7" t="s">
        <v>59</v>
      </c>
      <c r="C6039" s="8">
        <f t="shared" si="242"/>
        <v>43508</v>
      </c>
      <c r="D6039" s="7">
        <v>18</v>
      </c>
      <c r="E6039" s="7" t="str">
        <f t="shared" si="243"/>
        <v>S74350818</v>
      </c>
      <c r="F6039" s="340"/>
      <c r="G6039" s="346"/>
      <c r="H6039" s="191" t="s">
        <v>9</v>
      </c>
      <c r="I6039" s="192" t="s">
        <v>18</v>
      </c>
      <c r="J6039" s="193" t="s">
        <v>11</v>
      </c>
      <c r="K6039" s="351"/>
      <c r="L6039" s="353"/>
      <c r="M6039" s="351"/>
      <c r="N6039" s="355"/>
      <c r="O6039" s="357"/>
    </row>
    <row r="6040" spans="1:15">
      <c r="A6040" s="7">
        <v>2019</v>
      </c>
      <c r="B6040" s="7" t="s">
        <v>59</v>
      </c>
      <c r="C6040" s="8">
        <f t="shared" si="242"/>
        <v>43508</v>
      </c>
      <c r="D6040" s="7">
        <v>19</v>
      </c>
      <c r="E6040" s="7" t="str">
        <f t="shared" si="243"/>
        <v>S74350819</v>
      </c>
      <c r="F6040" s="3" t="s">
        <v>16</v>
      </c>
      <c r="G6040" s="2">
        <v>40</v>
      </c>
      <c r="H6040" s="2" t="s">
        <v>9680</v>
      </c>
      <c r="I6040" s="2" t="s">
        <v>9680</v>
      </c>
      <c r="J6040" s="2" t="s">
        <v>2965</v>
      </c>
      <c r="K6040" s="194" t="s">
        <v>17</v>
      </c>
      <c r="L6040" s="2">
        <v>51</v>
      </c>
      <c r="M6040" s="194" t="s">
        <v>1020</v>
      </c>
      <c r="N6040" s="2" t="s">
        <v>301</v>
      </c>
      <c r="O6040" s="195" t="s">
        <v>1463</v>
      </c>
    </row>
    <row r="6041" spans="1:15">
      <c r="A6041" s="7">
        <v>2019</v>
      </c>
      <c r="B6041" s="7" t="s">
        <v>59</v>
      </c>
      <c r="C6041" s="8">
        <f t="shared" si="242"/>
        <v>43508</v>
      </c>
      <c r="D6041" s="7">
        <v>20</v>
      </c>
      <c r="E6041" s="7" t="str">
        <f t="shared" si="243"/>
        <v>S74350820</v>
      </c>
      <c r="F6041" s="4">
        <v>43497</v>
      </c>
      <c r="G6041" s="2">
        <v>450</v>
      </c>
      <c r="H6041" s="2" t="s">
        <v>9681</v>
      </c>
      <c r="I6041" s="2" t="s">
        <v>9682</v>
      </c>
      <c r="J6041" s="2" t="s">
        <v>3394</v>
      </c>
      <c r="K6041" s="194" t="s">
        <v>17</v>
      </c>
      <c r="L6041" s="2">
        <v>56</v>
      </c>
      <c r="M6041" s="194" t="s">
        <v>1688</v>
      </c>
      <c r="N6041" s="2" t="s">
        <v>472</v>
      </c>
      <c r="O6041" s="195" t="s">
        <v>1198</v>
      </c>
    </row>
    <row r="6042" spans="1:15">
      <c r="A6042" s="7">
        <v>2019</v>
      </c>
      <c r="B6042" s="7" t="s">
        <v>59</v>
      </c>
      <c r="C6042" s="8">
        <f t="shared" si="242"/>
        <v>43508</v>
      </c>
      <c r="D6042" s="7">
        <v>21</v>
      </c>
      <c r="E6042" s="7" t="str">
        <f t="shared" si="243"/>
        <v>S74350821</v>
      </c>
      <c r="F6042" s="4">
        <v>43525</v>
      </c>
      <c r="G6042" s="2">
        <v>350</v>
      </c>
      <c r="H6042" s="2" t="s">
        <v>9683</v>
      </c>
      <c r="I6042" s="2" t="s">
        <v>9684</v>
      </c>
      <c r="J6042" s="2" t="s">
        <v>1461</v>
      </c>
      <c r="K6042" s="194" t="s">
        <v>17</v>
      </c>
      <c r="L6042" s="2">
        <v>52</v>
      </c>
      <c r="M6042" s="194" t="s">
        <v>4409</v>
      </c>
      <c r="N6042" s="2" t="s">
        <v>1715</v>
      </c>
      <c r="O6042" s="195">
        <v>0</v>
      </c>
    </row>
    <row r="6043" spans="1:15">
      <c r="A6043" s="7">
        <v>2019</v>
      </c>
      <c r="B6043" s="7" t="s">
        <v>59</v>
      </c>
      <c r="C6043" s="8">
        <f t="shared" si="242"/>
        <v>43508</v>
      </c>
      <c r="D6043" s="7">
        <v>22</v>
      </c>
      <c r="E6043" s="7" t="str">
        <f t="shared" si="243"/>
        <v>S74350822</v>
      </c>
      <c r="F6043" s="4">
        <v>43556</v>
      </c>
      <c r="G6043" s="2">
        <v>325</v>
      </c>
      <c r="H6043" s="2" t="s">
        <v>9685</v>
      </c>
      <c r="I6043" s="2" t="s">
        <v>9686</v>
      </c>
      <c r="J6043" s="2" t="s">
        <v>9687</v>
      </c>
      <c r="K6043" s="194" t="s">
        <v>17</v>
      </c>
      <c r="L6043" s="2">
        <v>49</v>
      </c>
      <c r="M6043" s="194">
        <v>100</v>
      </c>
      <c r="N6043" s="2">
        <v>0</v>
      </c>
      <c r="O6043" s="195">
        <v>0</v>
      </c>
    </row>
    <row r="6044" spans="1:15">
      <c r="A6044" s="7">
        <v>2019</v>
      </c>
      <c r="B6044" s="7" t="s">
        <v>59</v>
      </c>
      <c r="C6044" s="8">
        <f t="shared" si="242"/>
        <v>43508</v>
      </c>
      <c r="D6044" s="7">
        <v>23</v>
      </c>
      <c r="E6044" s="7" t="str">
        <f t="shared" si="243"/>
        <v>S74350823</v>
      </c>
      <c r="F6044" s="4">
        <v>43586</v>
      </c>
      <c r="G6044" s="2">
        <v>325</v>
      </c>
      <c r="H6044" s="2" t="s">
        <v>9688</v>
      </c>
      <c r="I6044" s="2" t="s">
        <v>8724</v>
      </c>
      <c r="J6044" s="2" t="s">
        <v>8837</v>
      </c>
      <c r="K6044" s="194" t="s">
        <v>17</v>
      </c>
      <c r="L6044" s="2">
        <v>49</v>
      </c>
      <c r="M6044" s="194" t="s">
        <v>2569</v>
      </c>
      <c r="N6044" s="2">
        <v>0</v>
      </c>
      <c r="O6044" s="195" t="s">
        <v>333</v>
      </c>
    </row>
    <row r="6045" spans="1:15">
      <c r="A6045" s="7">
        <v>2019</v>
      </c>
      <c r="B6045" s="7" t="s">
        <v>59</v>
      </c>
      <c r="C6045" s="8">
        <f t="shared" si="242"/>
        <v>43508</v>
      </c>
      <c r="D6045" s="7">
        <v>24</v>
      </c>
      <c r="E6045" s="7" t="str">
        <f t="shared" si="243"/>
        <v>S74350824</v>
      </c>
      <c r="F6045" s="3" t="s">
        <v>164</v>
      </c>
      <c r="G6045" s="2">
        <v>360</v>
      </c>
      <c r="H6045" s="2" t="s">
        <v>9689</v>
      </c>
      <c r="I6045" s="2" t="s">
        <v>9690</v>
      </c>
      <c r="J6045" s="2" t="s">
        <v>1512</v>
      </c>
      <c r="K6045" s="194" t="s">
        <v>17</v>
      </c>
      <c r="L6045" s="2">
        <v>47</v>
      </c>
      <c r="M6045" s="194">
        <v>72</v>
      </c>
      <c r="N6045" s="2">
        <v>8</v>
      </c>
      <c r="O6045" s="195">
        <v>20</v>
      </c>
    </row>
    <row r="6046" spans="1:15">
      <c r="A6046" s="7">
        <v>2019</v>
      </c>
      <c r="B6046" s="7" t="s">
        <v>59</v>
      </c>
      <c r="C6046" s="8">
        <f t="shared" si="242"/>
        <v>43508</v>
      </c>
      <c r="D6046" s="7">
        <v>25</v>
      </c>
      <c r="E6046" s="7" t="str">
        <f t="shared" si="243"/>
        <v>S74350825</v>
      </c>
      <c r="F6046" s="3">
        <v>2020</v>
      </c>
      <c r="G6046" s="2">
        <v>270</v>
      </c>
      <c r="H6046" s="2" t="s">
        <v>9691</v>
      </c>
      <c r="I6046" s="2" t="s">
        <v>9692</v>
      </c>
      <c r="J6046" s="2" t="s">
        <v>6195</v>
      </c>
      <c r="K6046" s="194" t="s">
        <v>17</v>
      </c>
      <c r="L6046" s="2">
        <v>44</v>
      </c>
      <c r="M6046" s="194" t="s">
        <v>692</v>
      </c>
      <c r="N6046" s="2" t="s">
        <v>444</v>
      </c>
      <c r="O6046" s="195" t="s">
        <v>692</v>
      </c>
    </row>
    <row r="6047" spans="1:15">
      <c r="A6047" s="7">
        <v>2019</v>
      </c>
      <c r="B6047" s="7" t="s">
        <v>59</v>
      </c>
      <c r="C6047" s="8">
        <f t="shared" si="242"/>
        <v>43508</v>
      </c>
      <c r="D6047" s="7">
        <v>26</v>
      </c>
      <c r="E6047" s="7" t="str">
        <f t="shared" si="243"/>
        <v>S74350826</v>
      </c>
      <c r="F6047" s="3">
        <v>2021</v>
      </c>
      <c r="G6047" s="2">
        <v>240</v>
      </c>
      <c r="H6047" s="2" t="s">
        <v>9693</v>
      </c>
      <c r="I6047" s="2" t="s">
        <v>6848</v>
      </c>
      <c r="J6047" s="2" t="s">
        <v>8748</v>
      </c>
      <c r="K6047" s="194" t="s">
        <v>17</v>
      </c>
      <c r="L6047" s="2">
        <v>39</v>
      </c>
      <c r="M6047" s="194" t="s">
        <v>529</v>
      </c>
      <c r="N6047" s="2" t="s">
        <v>443</v>
      </c>
      <c r="O6047" s="195" t="s">
        <v>443</v>
      </c>
    </row>
    <row r="6048" spans="1:15">
      <c r="A6048" s="7">
        <v>2019</v>
      </c>
      <c r="B6048" s="7" t="s">
        <v>59</v>
      </c>
      <c r="C6048" s="8">
        <f t="shared" si="242"/>
        <v>43508</v>
      </c>
      <c r="D6048" s="7">
        <v>27</v>
      </c>
      <c r="E6048" s="7" t="str">
        <f t="shared" si="243"/>
        <v>S74350827</v>
      </c>
      <c r="F6048" s="3">
        <v>2022</v>
      </c>
      <c r="G6048" s="2">
        <v>220</v>
      </c>
      <c r="H6048" s="2" t="s">
        <v>7645</v>
      </c>
      <c r="I6048" s="2" t="s">
        <v>9694</v>
      </c>
      <c r="J6048" s="2" t="s">
        <v>2294</v>
      </c>
      <c r="K6048" s="194" t="s">
        <v>17</v>
      </c>
      <c r="L6048" s="2">
        <v>34</v>
      </c>
      <c r="M6048" s="194" t="s">
        <v>1198</v>
      </c>
      <c r="N6048" s="2">
        <v>50</v>
      </c>
      <c r="O6048" s="195" t="s">
        <v>819</v>
      </c>
    </row>
    <row r="6049" spans="1:15" ht="15.75" thickBot="1">
      <c r="A6049" s="7">
        <v>2019</v>
      </c>
      <c r="B6049" s="7" t="s">
        <v>59</v>
      </c>
      <c r="C6049" s="8">
        <f t="shared" si="242"/>
        <v>43508</v>
      </c>
      <c r="D6049" s="7">
        <v>28</v>
      </c>
      <c r="E6049" s="7" t="str">
        <f t="shared" si="243"/>
        <v>S74350828</v>
      </c>
      <c r="F6049" s="5">
        <v>2023</v>
      </c>
      <c r="G6049" s="6">
        <v>195</v>
      </c>
      <c r="H6049" s="6" t="s">
        <v>9695</v>
      </c>
      <c r="I6049" s="6" t="s">
        <v>5487</v>
      </c>
      <c r="J6049" s="6" t="s">
        <v>5076</v>
      </c>
      <c r="K6049" s="196" t="s">
        <v>17</v>
      </c>
      <c r="L6049" s="6">
        <v>30</v>
      </c>
      <c r="M6049" s="196" t="s">
        <v>1418</v>
      </c>
      <c r="N6049" s="6" t="s">
        <v>301</v>
      </c>
      <c r="O6049" s="197" t="s">
        <v>768</v>
      </c>
    </row>
    <row r="6050" spans="1:15" ht="16.5" thickTop="1" thickBot="1">
      <c r="A6050" s="7">
        <v>2019</v>
      </c>
      <c r="B6050" s="7" t="s">
        <v>58</v>
      </c>
      <c r="C6050" s="8">
        <f>7+C6049</f>
        <v>43515</v>
      </c>
      <c r="D6050" s="7">
        <v>1</v>
      </c>
      <c r="E6050" s="7" t="str">
        <f>B6050&amp;C6050&amp;D6050</f>
        <v>S8435151</v>
      </c>
      <c r="F6050" s="1" t="s">
        <v>0</v>
      </c>
    </row>
    <row r="6051" spans="1:15" ht="16.5" thickTop="1" thickBot="1">
      <c r="A6051" s="7">
        <v>2019</v>
      </c>
      <c r="B6051" s="7" t="s">
        <v>58</v>
      </c>
      <c r="C6051" s="8">
        <f>+C6050</f>
        <v>43515</v>
      </c>
      <c r="D6051" s="7">
        <v>2</v>
      </c>
      <c r="E6051" s="7" t="str">
        <f t="shared" ref="E6051" si="244">B6051&amp;C6051&amp;D6051</f>
        <v>S8435152</v>
      </c>
      <c r="F6051" s="338" t="s">
        <v>1</v>
      </c>
      <c r="G6051" s="341" t="s">
        <v>2</v>
      </c>
      <c r="H6051" s="342"/>
      <c r="I6051" s="342"/>
      <c r="J6051" s="343"/>
      <c r="K6051" s="344" t="s">
        <v>3</v>
      </c>
      <c r="L6051" s="343"/>
      <c r="M6051" s="344" t="s">
        <v>144</v>
      </c>
      <c r="N6051" s="342"/>
      <c r="O6051" s="342"/>
    </row>
    <row r="6052" spans="1:15" ht="18" customHeight="1" thickBot="1">
      <c r="A6052" s="7">
        <v>2019</v>
      </c>
      <c r="B6052" s="7" t="s">
        <v>58</v>
      </c>
      <c r="C6052" s="8">
        <f t="shared" ref="C6052:C6077" si="245">+C6051</f>
        <v>43515</v>
      </c>
      <c r="D6052" s="7">
        <v>3</v>
      </c>
      <c r="E6052" s="7" t="str">
        <f t="shared" ref="E6052:E6077" si="246">B6052&amp;C6052&amp;D6052</f>
        <v>S8435153</v>
      </c>
      <c r="F6052" s="339"/>
      <c r="G6052" s="345" t="s">
        <v>5</v>
      </c>
      <c r="H6052" s="347" t="s">
        <v>145</v>
      </c>
      <c r="I6052" s="348"/>
      <c r="J6052" s="349"/>
      <c r="K6052" s="350" t="s">
        <v>6</v>
      </c>
      <c r="L6052" s="352" t="s">
        <v>7</v>
      </c>
      <c r="M6052" s="350" t="s">
        <v>8</v>
      </c>
      <c r="N6052" s="354" t="s">
        <v>146</v>
      </c>
      <c r="O6052" s="356" t="s">
        <v>147</v>
      </c>
    </row>
    <row r="6053" spans="1:15" ht="15.75" thickBot="1">
      <c r="A6053" s="7">
        <v>2019</v>
      </c>
      <c r="B6053" s="7" t="s">
        <v>58</v>
      </c>
      <c r="C6053" s="8">
        <f t="shared" si="245"/>
        <v>43515</v>
      </c>
      <c r="D6053" s="7">
        <v>4</v>
      </c>
      <c r="E6053" s="7" t="str">
        <f t="shared" si="246"/>
        <v>S8435154</v>
      </c>
      <c r="F6053" s="340"/>
      <c r="G6053" s="346"/>
      <c r="H6053" s="191" t="s">
        <v>9</v>
      </c>
      <c r="I6053" s="192" t="s">
        <v>18</v>
      </c>
      <c r="J6053" s="193" t="s">
        <v>11</v>
      </c>
      <c r="K6053" s="351"/>
      <c r="L6053" s="353"/>
      <c r="M6053" s="351"/>
      <c r="N6053" s="355"/>
      <c r="O6053" s="357"/>
    </row>
    <row r="6054" spans="1:15">
      <c r="A6054" s="7">
        <v>2019</v>
      </c>
      <c r="B6054" s="7" t="s">
        <v>58</v>
      </c>
      <c r="C6054" s="8">
        <f t="shared" si="245"/>
        <v>43515</v>
      </c>
      <c r="D6054" s="7">
        <v>5</v>
      </c>
      <c r="E6054" s="7" t="str">
        <f t="shared" si="246"/>
        <v>S8435155</v>
      </c>
      <c r="F6054" s="3" t="s">
        <v>12</v>
      </c>
      <c r="G6054" s="2">
        <v>-18</v>
      </c>
      <c r="H6054" s="2" t="s">
        <v>9696</v>
      </c>
      <c r="I6054" s="2" t="s">
        <v>9697</v>
      </c>
      <c r="J6054" s="2" t="s">
        <v>2136</v>
      </c>
      <c r="K6054" s="194" t="s">
        <v>17</v>
      </c>
      <c r="L6054" s="2">
        <v>55</v>
      </c>
      <c r="M6054" s="194">
        <v>100</v>
      </c>
      <c r="N6054" s="2">
        <v>0</v>
      </c>
      <c r="O6054" s="195">
        <v>0</v>
      </c>
    </row>
    <row r="6055" spans="1:15">
      <c r="A6055" s="7">
        <v>2019</v>
      </c>
      <c r="B6055" s="7" t="s">
        <v>58</v>
      </c>
      <c r="C6055" s="8">
        <f t="shared" si="245"/>
        <v>43515</v>
      </c>
      <c r="D6055" s="7">
        <v>6</v>
      </c>
      <c r="E6055" s="7" t="str">
        <f t="shared" si="246"/>
        <v>S8435156</v>
      </c>
      <c r="F6055" s="4">
        <v>43497</v>
      </c>
      <c r="G6055" s="2">
        <v>440</v>
      </c>
      <c r="H6055" s="2" t="s">
        <v>9698</v>
      </c>
      <c r="I6055" s="2" t="s">
        <v>9699</v>
      </c>
      <c r="J6055" s="2" t="s">
        <v>3066</v>
      </c>
      <c r="K6055" s="194" t="s">
        <v>17</v>
      </c>
      <c r="L6055" s="2">
        <v>59</v>
      </c>
      <c r="M6055" s="194" t="s">
        <v>3258</v>
      </c>
      <c r="N6055" s="2" t="s">
        <v>1628</v>
      </c>
      <c r="O6055" s="195" t="s">
        <v>4625</v>
      </c>
    </row>
    <row r="6056" spans="1:15">
      <c r="A6056" s="7">
        <v>2019</v>
      </c>
      <c r="B6056" s="7" t="s">
        <v>58</v>
      </c>
      <c r="C6056" s="8">
        <f t="shared" si="245"/>
        <v>43515</v>
      </c>
      <c r="D6056" s="7">
        <v>7</v>
      </c>
      <c r="E6056" s="7" t="str">
        <f t="shared" si="246"/>
        <v>S8435157</v>
      </c>
      <c r="F6056" s="4">
        <v>43525</v>
      </c>
      <c r="G6056" s="2">
        <v>365</v>
      </c>
      <c r="H6056" s="2" t="s">
        <v>1602</v>
      </c>
      <c r="I6056" s="2" t="s">
        <v>9700</v>
      </c>
      <c r="J6056" s="2" t="s">
        <v>4380</v>
      </c>
      <c r="K6056" s="194" t="s">
        <v>17</v>
      </c>
      <c r="L6056" s="2">
        <v>64</v>
      </c>
      <c r="M6056" s="194" t="s">
        <v>670</v>
      </c>
      <c r="N6056" s="2" t="s">
        <v>670</v>
      </c>
      <c r="O6056" s="195" t="s">
        <v>6312</v>
      </c>
    </row>
    <row r="6057" spans="1:15">
      <c r="A6057" s="7">
        <v>2019</v>
      </c>
      <c r="B6057" s="7" t="s">
        <v>58</v>
      </c>
      <c r="C6057" s="8">
        <f t="shared" si="245"/>
        <v>43515</v>
      </c>
      <c r="D6057" s="7">
        <v>8</v>
      </c>
      <c r="E6057" s="7" t="str">
        <f t="shared" si="246"/>
        <v>S8435158</v>
      </c>
      <c r="F6057" s="4">
        <v>43556</v>
      </c>
      <c r="G6057" s="2">
        <v>305</v>
      </c>
      <c r="H6057" s="2" t="s">
        <v>9701</v>
      </c>
      <c r="I6057" s="2" t="s">
        <v>9702</v>
      </c>
      <c r="J6057" s="2" t="s">
        <v>739</v>
      </c>
      <c r="K6057" s="194" t="s">
        <v>17</v>
      </c>
      <c r="L6057" s="2">
        <v>54</v>
      </c>
      <c r="M6057" s="194">
        <v>4</v>
      </c>
      <c r="N6057" s="2">
        <v>0</v>
      </c>
      <c r="O6057" s="195">
        <v>96</v>
      </c>
    </row>
    <row r="6058" spans="1:15">
      <c r="A6058" s="7">
        <v>2019</v>
      </c>
      <c r="B6058" s="7" t="s">
        <v>58</v>
      </c>
      <c r="C6058" s="8">
        <f t="shared" si="245"/>
        <v>43515</v>
      </c>
      <c r="D6058" s="7">
        <v>9</v>
      </c>
      <c r="E6058" s="7" t="str">
        <f t="shared" si="246"/>
        <v>S8435159</v>
      </c>
      <c r="F6058" s="4">
        <v>43586</v>
      </c>
      <c r="G6058" s="2">
        <v>305</v>
      </c>
      <c r="H6058" s="2" t="s">
        <v>9703</v>
      </c>
      <c r="I6058" s="2" t="s">
        <v>9704</v>
      </c>
      <c r="J6058" s="2" t="s">
        <v>3565</v>
      </c>
      <c r="K6058" s="194" t="s">
        <v>17</v>
      </c>
      <c r="L6058" s="2">
        <v>46</v>
      </c>
      <c r="M6058" s="194" t="s">
        <v>1739</v>
      </c>
      <c r="N6058" s="2" t="s">
        <v>466</v>
      </c>
      <c r="O6058" s="195" t="s">
        <v>427</v>
      </c>
    </row>
    <row r="6059" spans="1:15">
      <c r="A6059" s="7">
        <v>2019</v>
      </c>
      <c r="B6059" s="7" t="s">
        <v>58</v>
      </c>
      <c r="C6059" s="8">
        <f t="shared" si="245"/>
        <v>43515</v>
      </c>
      <c r="D6059" s="7">
        <v>10</v>
      </c>
      <c r="E6059" s="7" t="str">
        <f t="shared" si="246"/>
        <v>S84351510</v>
      </c>
      <c r="F6059" s="3" t="s">
        <v>164</v>
      </c>
      <c r="G6059" s="2">
        <v>322</v>
      </c>
      <c r="H6059" s="2" t="s">
        <v>9705</v>
      </c>
      <c r="I6059" s="2" t="s">
        <v>9706</v>
      </c>
      <c r="J6059" s="2" t="s">
        <v>830</v>
      </c>
      <c r="K6059" s="194" t="s">
        <v>17</v>
      </c>
      <c r="L6059" s="2">
        <v>48</v>
      </c>
      <c r="M6059" s="194" t="s">
        <v>1665</v>
      </c>
      <c r="N6059" s="2" t="s">
        <v>1744</v>
      </c>
      <c r="O6059" s="195" t="s">
        <v>2746</v>
      </c>
    </row>
    <row r="6060" spans="1:15">
      <c r="A6060" s="7">
        <v>2019</v>
      </c>
      <c r="B6060" s="7" t="s">
        <v>58</v>
      </c>
      <c r="C6060" s="8">
        <f t="shared" si="245"/>
        <v>43515</v>
      </c>
      <c r="D6060" s="7">
        <v>11</v>
      </c>
      <c r="E6060" s="7" t="str">
        <f t="shared" si="246"/>
        <v>S84351511</v>
      </c>
      <c r="F6060" s="3">
        <v>2020</v>
      </c>
      <c r="G6060" s="2">
        <v>220</v>
      </c>
      <c r="H6060" s="2" t="s">
        <v>9707</v>
      </c>
      <c r="I6060" s="2" t="s">
        <v>9708</v>
      </c>
      <c r="J6060" s="2" t="s">
        <v>9709</v>
      </c>
      <c r="K6060" s="194" t="s">
        <v>17</v>
      </c>
      <c r="L6060" s="2">
        <v>38</v>
      </c>
      <c r="M6060" s="194" t="s">
        <v>2957</v>
      </c>
      <c r="N6060" s="2" t="s">
        <v>1363</v>
      </c>
      <c r="O6060" s="195" t="s">
        <v>5324</v>
      </c>
    </row>
    <row r="6061" spans="1:15">
      <c r="A6061" s="7">
        <v>2019</v>
      </c>
      <c r="B6061" s="7" t="s">
        <v>58</v>
      </c>
      <c r="C6061" s="8">
        <f t="shared" si="245"/>
        <v>43515</v>
      </c>
      <c r="D6061" s="7">
        <v>12</v>
      </c>
      <c r="E6061" s="7" t="str">
        <f t="shared" si="246"/>
        <v>S84351512</v>
      </c>
      <c r="F6061" s="3">
        <v>2021</v>
      </c>
      <c r="G6061" s="2">
        <v>185</v>
      </c>
      <c r="H6061" s="2" t="s">
        <v>1499</v>
      </c>
      <c r="I6061" s="2" t="s">
        <v>9710</v>
      </c>
      <c r="J6061" s="2" t="s">
        <v>2805</v>
      </c>
      <c r="K6061" s="194" t="s">
        <v>17</v>
      </c>
      <c r="L6061" s="2">
        <v>34</v>
      </c>
      <c r="M6061" s="194" t="s">
        <v>544</v>
      </c>
      <c r="N6061" s="2" t="s">
        <v>345</v>
      </c>
      <c r="O6061" s="195" t="s">
        <v>632</v>
      </c>
    </row>
    <row r="6062" spans="1:15">
      <c r="A6062" s="7">
        <v>2019</v>
      </c>
      <c r="B6062" s="7" t="s">
        <v>58</v>
      </c>
      <c r="C6062" s="8">
        <f t="shared" si="245"/>
        <v>43515</v>
      </c>
      <c r="D6062" s="7">
        <v>13</v>
      </c>
      <c r="E6062" s="7" t="str">
        <f t="shared" si="246"/>
        <v>S84351513</v>
      </c>
      <c r="F6062" s="3">
        <v>2022</v>
      </c>
      <c r="G6062" s="2">
        <v>170</v>
      </c>
      <c r="H6062" s="2" t="s">
        <v>9711</v>
      </c>
      <c r="I6062" s="2" t="s">
        <v>9712</v>
      </c>
      <c r="J6062" s="2" t="s">
        <v>543</v>
      </c>
      <c r="K6062" s="194" t="s">
        <v>17</v>
      </c>
      <c r="L6062" s="2">
        <v>30</v>
      </c>
      <c r="M6062" s="194">
        <v>25</v>
      </c>
      <c r="N6062" s="2" t="s">
        <v>482</v>
      </c>
      <c r="O6062" s="195" t="s">
        <v>461</v>
      </c>
    </row>
    <row r="6063" spans="1:15" ht="15.75" thickBot="1">
      <c r="A6063" s="7">
        <v>2019</v>
      </c>
      <c r="B6063" s="7" t="s">
        <v>58</v>
      </c>
      <c r="C6063" s="8">
        <f t="shared" si="245"/>
        <v>43515</v>
      </c>
      <c r="D6063" s="7">
        <v>14</v>
      </c>
      <c r="E6063" s="7" t="str">
        <f t="shared" si="246"/>
        <v>S84351514</v>
      </c>
      <c r="F6063" s="5">
        <v>2023</v>
      </c>
      <c r="G6063" s="6">
        <v>160</v>
      </c>
      <c r="H6063" s="6" t="s">
        <v>9713</v>
      </c>
      <c r="I6063" s="6" t="s">
        <v>5700</v>
      </c>
      <c r="J6063" s="6" t="s">
        <v>3533</v>
      </c>
      <c r="K6063" s="196" t="s">
        <v>17</v>
      </c>
      <c r="L6063" s="6">
        <v>26</v>
      </c>
      <c r="M6063" s="196" t="s">
        <v>1831</v>
      </c>
      <c r="N6063" s="6" t="s">
        <v>2151</v>
      </c>
      <c r="O6063" s="197" t="s">
        <v>730</v>
      </c>
    </row>
    <row r="6064" spans="1:15" ht="16.5" thickTop="1" thickBot="1">
      <c r="A6064" s="7">
        <v>2019</v>
      </c>
      <c r="B6064" s="7" t="s">
        <v>58</v>
      </c>
      <c r="C6064" s="8">
        <f t="shared" si="245"/>
        <v>43515</v>
      </c>
      <c r="D6064" s="7">
        <v>15</v>
      </c>
      <c r="E6064" s="7" t="str">
        <f t="shared" si="246"/>
        <v>S84351515</v>
      </c>
      <c r="F6064" s="1" t="s">
        <v>15</v>
      </c>
    </row>
    <row r="6065" spans="1:15" ht="16.5" thickTop="1" thickBot="1">
      <c r="A6065" s="7">
        <v>2019</v>
      </c>
      <c r="B6065" s="7" t="s">
        <v>58</v>
      </c>
      <c r="C6065" s="8">
        <f t="shared" si="245"/>
        <v>43515</v>
      </c>
      <c r="D6065" s="7">
        <v>16</v>
      </c>
      <c r="E6065" s="7" t="str">
        <f t="shared" si="246"/>
        <v>S84351516</v>
      </c>
      <c r="F6065" s="338" t="s">
        <v>1</v>
      </c>
      <c r="G6065" s="341" t="s">
        <v>2</v>
      </c>
      <c r="H6065" s="342"/>
      <c r="I6065" s="342"/>
      <c r="J6065" s="343"/>
      <c r="K6065" s="344" t="s">
        <v>3</v>
      </c>
      <c r="L6065" s="343"/>
      <c r="M6065" s="344" t="s">
        <v>144</v>
      </c>
      <c r="N6065" s="342"/>
      <c r="O6065" s="342"/>
    </row>
    <row r="6066" spans="1:15" ht="18" customHeight="1" thickBot="1">
      <c r="A6066" s="7">
        <v>2019</v>
      </c>
      <c r="B6066" s="7" t="s">
        <v>58</v>
      </c>
      <c r="C6066" s="8">
        <f t="shared" si="245"/>
        <v>43515</v>
      </c>
      <c r="D6066" s="7">
        <v>17</v>
      </c>
      <c r="E6066" s="7" t="str">
        <f t="shared" si="246"/>
        <v>S84351517</v>
      </c>
      <c r="F6066" s="339"/>
      <c r="G6066" s="345" t="s">
        <v>5</v>
      </c>
      <c r="H6066" s="347" t="s">
        <v>145</v>
      </c>
      <c r="I6066" s="348"/>
      <c r="J6066" s="349"/>
      <c r="K6066" s="350" t="s">
        <v>6</v>
      </c>
      <c r="L6066" s="352" t="s">
        <v>7</v>
      </c>
      <c r="M6066" s="350" t="s">
        <v>8</v>
      </c>
      <c r="N6066" s="354" t="s">
        <v>146</v>
      </c>
      <c r="O6066" s="356" t="s">
        <v>147</v>
      </c>
    </row>
    <row r="6067" spans="1:15" ht="15.75" thickBot="1">
      <c r="A6067" s="7">
        <v>2019</v>
      </c>
      <c r="B6067" s="7" t="s">
        <v>58</v>
      </c>
      <c r="C6067" s="8">
        <f t="shared" si="245"/>
        <v>43515</v>
      </c>
      <c r="D6067" s="7">
        <v>18</v>
      </c>
      <c r="E6067" s="7" t="str">
        <f t="shared" si="246"/>
        <v>S84351518</v>
      </c>
      <c r="F6067" s="340"/>
      <c r="G6067" s="346"/>
      <c r="H6067" s="191" t="s">
        <v>9</v>
      </c>
      <c r="I6067" s="192" t="s">
        <v>18</v>
      </c>
      <c r="J6067" s="193" t="s">
        <v>11</v>
      </c>
      <c r="K6067" s="351"/>
      <c r="L6067" s="353"/>
      <c r="M6067" s="351"/>
      <c r="N6067" s="355"/>
      <c r="O6067" s="357"/>
    </row>
    <row r="6068" spans="1:15">
      <c r="A6068" s="7">
        <v>2019</v>
      </c>
      <c r="B6068" s="7" t="s">
        <v>58</v>
      </c>
      <c r="C6068" s="8">
        <f t="shared" si="245"/>
        <v>43515</v>
      </c>
      <c r="D6068" s="7">
        <v>19</v>
      </c>
      <c r="E6068" s="7" t="str">
        <f t="shared" si="246"/>
        <v>S84351519</v>
      </c>
      <c r="F6068" s="3" t="s">
        <v>16</v>
      </c>
      <c r="G6068" s="2">
        <v>25</v>
      </c>
      <c r="H6068" s="2" t="s">
        <v>9714</v>
      </c>
      <c r="I6068" s="2" t="s">
        <v>9715</v>
      </c>
      <c r="J6068" s="2" t="s">
        <v>799</v>
      </c>
      <c r="K6068" s="194" t="s">
        <v>17</v>
      </c>
      <c r="L6068" s="2">
        <v>54</v>
      </c>
      <c r="M6068" s="194" t="s">
        <v>1684</v>
      </c>
      <c r="N6068" s="2" t="s">
        <v>443</v>
      </c>
      <c r="O6068" s="195" t="s">
        <v>701</v>
      </c>
    </row>
    <row r="6069" spans="1:15">
      <c r="A6069" s="7">
        <v>2019</v>
      </c>
      <c r="B6069" s="7" t="s">
        <v>58</v>
      </c>
      <c r="C6069" s="8">
        <f t="shared" si="245"/>
        <v>43515</v>
      </c>
      <c r="D6069" s="7">
        <v>20</v>
      </c>
      <c r="E6069" s="7" t="str">
        <f t="shared" si="246"/>
        <v>S84351520</v>
      </c>
      <c r="F6069" s="4">
        <v>43497</v>
      </c>
      <c r="G6069" s="2">
        <v>465</v>
      </c>
      <c r="H6069" s="2" t="s">
        <v>9716</v>
      </c>
      <c r="I6069" s="2" t="s">
        <v>9717</v>
      </c>
      <c r="J6069" s="2" t="s">
        <v>4270</v>
      </c>
      <c r="K6069" s="194" t="s">
        <v>17</v>
      </c>
      <c r="L6069" s="2">
        <v>55</v>
      </c>
      <c r="M6069" s="194">
        <v>0</v>
      </c>
      <c r="N6069" s="2" t="s">
        <v>312</v>
      </c>
      <c r="O6069" s="195" t="s">
        <v>2557</v>
      </c>
    </row>
    <row r="6070" spans="1:15">
      <c r="A6070" s="7">
        <v>2019</v>
      </c>
      <c r="B6070" s="7" t="s">
        <v>58</v>
      </c>
      <c r="C6070" s="8">
        <f t="shared" si="245"/>
        <v>43515</v>
      </c>
      <c r="D6070" s="7">
        <v>21</v>
      </c>
      <c r="E6070" s="7" t="str">
        <f t="shared" si="246"/>
        <v>S84351521</v>
      </c>
      <c r="F6070" s="4">
        <v>43525</v>
      </c>
      <c r="G6070" s="2">
        <v>395</v>
      </c>
      <c r="H6070" s="2" t="s">
        <v>9718</v>
      </c>
      <c r="I6070" s="2" t="s">
        <v>9719</v>
      </c>
      <c r="J6070" s="2" t="s">
        <v>3806</v>
      </c>
      <c r="K6070" s="194" t="s">
        <v>17</v>
      </c>
      <c r="L6070" s="2">
        <v>51</v>
      </c>
      <c r="M6070" s="194" t="s">
        <v>518</v>
      </c>
      <c r="N6070" s="2">
        <v>0</v>
      </c>
      <c r="O6070" s="195" t="s">
        <v>2427</v>
      </c>
    </row>
    <row r="6071" spans="1:15">
      <c r="A6071" s="7">
        <v>2019</v>
      </c>
      <c r="B6071" s="7" t="s">
        <v>58</v>
      </c>
      <c r="C6071" s="8">
        <f t="shared" si="245"/>
        <v>43515</v>
      </c>
      <c r="D6071" s="7">
        <v>22</v>
      </c>
      <c r="E6071" s="7" t="str">
        <f t="shared" si="246"/>
        <v>S84351522</v>
      </c>
      <c r="F6071" s="4">
        <v>43556</v>
      </c>
      <c r="G6071" s="2">
        <v>335</v>
      </c>
      <c r="H6071" s="2" t="s">
        <v>9720</v>
      </c>
      <c r="I6071" s="2" t="s">
        <v>9721</v>
      </c>
      <c r="J6071" s="2" t="s">
        <v>4883</v>
      </c>
      <c r="K6071" s="194" t="s">
        <v>17</v>
      </c>
      <c r="L6071" s="2">
        <v>44</v>
      </c>
      <c r="M6071" s="194" t="s">
        <v>340</v>
      </c>
      <c r="N6071" s="2">
        <v>0</v>
      </c>
      <c r="O6071" s="195" t="s">
        <v>332</v>
      </c>
    </row>
    <row r="6072" spans="1:15">
      <c r="A6072" s="7">
        <v>2019</v>
      </c>
      <c r="B6072" s="7" t="s">
        <v>58</v>
      </c>
      <c r="C6072" s="8">
        <f t="shared" si="245"/>
        <v>43515</v>
      </c>
      <c r="D6072" s="7">
        <v>23</v>
      </c>
      <c r="E6072" s="7" t="str">
        <f t="shared" si="246"/>
        <v>S84351523</v>
      </c>
      <c r="F6072" s="4">
        <v>43586</v>
      </c>
      <c r="G6072" s="2">
        <v>335</v>
      </c>
      <c r="H6072" s="2" t="s">
        <v>9722</v>
      </c>
      <c r="I6072" s="2" t="s">
        <v>9723</v>
      </c>
      <c r="J6072" s="2" t="s">
        <v>2163</v>
      </c>
      <c r="K6072" s="194" t="s">
        <v>17</v>
      </c>
      <c r="L6072" s="2">
        <v>42</v>
      </c>
      <c r="M6072" s="194" t="s">
        <v>1229</v>
      </c>
      <c r="N6072" s="2">
        <v>0</v>
      </c>
      <c r="O6072" s="195" t="s">
        <v>801</v>
      </c>
    </row>
    <row r="6073" spans="1:15">
      <c r="A6073" s="7">
        <v>2019</v>
      </c>
      <c r="B6073" s="7" t="s">
        <v>58</v>
      </c>
      <c r="C6073" s="8">
        <f t="shared" si="245"/>
        <v>43515</v>
      </c>
      <c r="D6073" s="7">
        <v>24</v>
      </c>
      <c r="E6073" s="7" t="str">
        <f t="shared" si="246"/>
        <v>S84351524</v>
      </c>
      <c r="F6073" s="3" t="s">
        <v>164</v>
      </c>
      <c r="G6073" s="2">
        <v>352</v>
      </c>
      <c r="H6073" s="2" t="s">
        <v>9724</v>
      </c>
      <c r="I6073" s="2" t="s">
        <v>2275</v>
      </c>
      <c r="J6073" s="2" t="s">
        <v>3869</v>
      </c>
      <c r="K6073" s="194" t="s">
        <v>17</v>
      </c>
      <c r="L6073" s="2">
        <v>43</v>
      </c>
      <c r="M6073" s="194">
        <v>24</v>
      </c>
      <c r="N6073" s="2">
        <v>4</v>
      </c>
      <c r="O6073" s="195">
        <v>72</v>
      </c>
    </row>
    <row r="6074" spans="1:15">
      <c r="A6074" s="7">
        <v>2019</v>
      </c>
      <c r="B6074" s="7" t="s">
        <v>58</v>
      </c>
      <c r="C6074" s="8">
        <f t="shared" si="245"/>
        <v>43515</v>
      </c>
      <c r="D6074" s="7">
        <v>25</v>
      </c>
      <c r="E6074" s="7" t="str">
        <f t="shared" si="246"/>
        <v>S84351525</v>
      </c>
      <c r="F6074" s="3">
        <v>2020</v>
      </c>
      <c r="G6074" s="2">
        <v>250</v>
      </c>
      <c r="H6074" s="2" t="s">
        <v>9725</v>
      </c>
      <c r="I6074" s="2" t="s">
        <v>9726</v>
      </c>
      <c r="J6074" s="2" t="s">
        <v>1649</v>
      </c>
      <c r="K6074" s="194" t="s">
        <v>17</v>
      </c>
      <c r="L6074" s="2">
        <v>35</v>
      </c>
      <c r="M6074" s="194" t="s">
        <v>935</v>
      </c>
      <c r="N6074" s="2" t="s">
        <v>2076</v>
      </c>
      <c r="O6074" s="195" t="s">
        <v>873</v>
      </c>
    </row>
    <row r="6075" spans="1:15">
      <c r="A6075" s="7">
        <v>2019</v>
      </c>
      <c r="B6075" s="7" t="s">
        <v>58</v>
      </c>
      <c r="C6075" s="8">
        <f t="shared" si="245"/>
        <v>43515</v>
      </c>
      <c r="D6075" s="7">
        <v>26</v>
      </c>
      <c r="E6075" s="7" t="str">
        <f t="shared" si="246"/>
        <v>S84351526</v>
      </c>
      <c r="F6075" s="3">
        <v>2021</v>
      </c>
      <c r="G6075" s="2">
        <v>220</v>
      </c>
      <c r="H6075" s="2" t="s">
        <v>9727</v>
      </c>
      <c r="I6075" s="2" t="s">
        <v>3069</v>
      </c>
      <c r="J6075" s="2" t="s">
        <v>1278</v>
      </c>
      <c r="K6075" s="194" t="s">
        <v>17</v>
      </c>
      <c r="L6075" s="2">
        <v>34</v>
      </c>
      <c r="M6075" s="194" t="s">
        <v>681</v>
      </c>
      <c r="N6075" s="2" t="s">
        <v>1463</v>
      </c>
      <c r="O6075" s="195" t="s">
        <v>406</v>
      </c>
    </row>
    <row r="6076" spans="1:15">
      <c r="A6076" s="7">
        <v>2019</v>
      </c>
      <c r="B6076" s="7" t="s">
        <v>58</v>
      </c>
      <c r="C6076" s="8">
        <f t="shared" si="245"/>
        <v>43515</v>
      </c>
      <c r="D6076" s="7">
        <v>27</v>
      </c>
      <c r="E6076" s="7" t="str">
        <f t="shared" si="246"/>
        <v>S84351527</v>
      </c>
      <c r="F6076" s="3">
        <v>2022</v>
      </c>
      <c r="G6076" s="2">
        <v>210</v>
      </c>
      <c r="H6076" s="2" t="s">
        <v>9728</v>
      </c>
      <c r="I6076" s="2" t="s">
        <v>9729</v>
      </c>
      <c r="J6076" s="2" t="s">
        <v>5172</v>
      </c>
      <c r="K6076" s="194" t="s">
        <v>17</v>
      </c>
      <c r="L6076" s="2">
        <v>30</v>
      </c>
      <c r="M6076" s="194">
        <v>28</v>
      </c>
      <c r="N6076" s="2">
        <v>44</v>
      </c>
      <c r="O6076" s="195">
        <v>28</v>
      </c>
    </row>
    <row r="6077" spans="1:15" ht="15.75" thickBot="1">
      <c r="A6077" s="7">
        <v>2019</v>
      </c>
      <c r="B6077" s="7" t="s">
        <v>58</v>
      </c>
      <c r="C6077" s="8">
        <f t="shared" si="245"/>
        <v>43515</v>
      </c>
      <c r="D6077" s="7">
        <v>28</v>
      </c>
      <c r="E6077" s="7" t="str">
        <f t="shared" si="246"/>
        <v>S84351528</v>
      </c>
      <c r="F6077" s="5">
        <v>2023</v>
      </c>
      <c r="G6077" s="6">
        <v>195</v>
      </c>
      <c r="H6077" s="6" t="s">
        <v>1128</v>
      </c>
      <c r="I6077" s="6" t="s">
        <v>9730</v>
      </c>
      <c r="J6077" s="6" t="s">
        <v>1718</v>
      </c>
      <c r="K6077" s="196" t="s">
        <v>17</v>
      </c>
      <c r="L6077" s="6">
        <v>26</v>
      </c>
      <c r="M6077" s="196" t="s">
        <v>1208</v>
      </c>
      <c r="N6077" s="6" t="s">
        <v>701</v>
      </c>
      <c r="O6077" s="197" t="s">
        <v>701</v>
      </c>
    </row>
    <row r="6078" spans="1:15" ht="16.5" thickTop="1" thickBot="1">
      <c r="A6078" s="7">
        <v>2019</v>
      </c>
      <c r="B6078" s="7" t="s">
        <v>57</v>
      </c>
      <c r="C6078" s="8">
        <f>7+C6077</f>
        <v>43522</v>
      </c>
      <c r="D6078" s="7">
        <v>1</v>
      </c>
      <c r="E6078" s="7" t="str">
        <f>B6078&amp;C6078&amp;D6078</f>
        <v>S9435221</v>
      </c>
      <c r="F6078" s="1" t="s">
        <v>0</v>
      </c>
    </row>
    <row r="6079" spans="1:15" ht="16.5" thickTop="1" thickBot="1">
      <c r="A6079" s="7">
        <v>2019</v>
      </c>
      <c r="B6079" s="7" t="s">
        <v>57</v>
      </c>
      <c r="C6079" s="8">
        <f>+C6078</f>
        <v>43522</v>
      </c>
      <c r="D6079" s="7">
        <v>2</v>
      </c>
      <c r="E6079" s="7" t="str">
        <f t="shared" ref="E6079:E6105" si="247">B6079&amp;C6079&amp;D6079</f>
        <v>S9435222</v>
      </c>
      <c r="F6079" s="338" t="s">
        <v>1</v>
      </c>
      <c r="G6079" s="341" t="s">
        <v>2</v>
      </c>
      <c r="H6079" s="342"/>
      <c r="I6079" s="342"/>
      <c r="J6079" s="343"/>
      <c r="K6079" s="344" t="s">
        <v>3</v>
      </c>
      <c r="L6079" s="343"/>
      <c r="M6079" s="344" t="s">
        <v>144</v>
      </c>
      <c r="N6079" s="342"/>
      <c r="O6079" s="342"/>
    </row>
    <row r="6080" spans="1:15" ht="18" customHeight="1" thickBot="1">
      <c r="A6080" s="7">
        <v>2019</v>
      </c>
      <c r="B6080" s="7" t="s">
        <v>57</v>
      </c>
      <c r="C6080" s="8">
        <f t="shared" ref="C6080:C6105" si="248">+C6079</f>
        <v>43522</v>
      </c>
      <c r="D6080" s="7">
        <v>3</v>
      </c>
      <c r="E6080" s="7" t="str">
        <f t="shared" si="247"/>
        <v>S9435223</v>
      </c>
      <c r="F6080" s="339"/>
      <c r="G6080" s="345" t="s">
        <v>5</v>
      </c>
      <c r="H6080" s="347" t="s">
        <v>145</v>
      </c>
      <c r="I6080" s="348"/>
      <c r="J6080" s="349"/>
      <c r="K6080" s="350" t="s">
        <v>6</v>
      </c>
      <c r="L6080" s="352" t="s">
        <v>7</v>
      </c>
      <c r="M6080" s="350" t="s">
        <v>8</v>
      </c>
      <c r="N6080" s="354" t="s">
        <v>146</v>
      </c>
      <c r="O6080" s="356" t="s">
        <v>147</v>
      </c>
    </row>
    <row r="6081" spans="1:15" ht="15.75" thickBot="1">
      <c r="A6081" s="7">
        <v>2019</v>
      </c>
      <c r="B6081" s="7" t="s">
        <v>57</v>
      </c>
      <c r="C6081" s="8">
        <f t="shared" si="248"/>
        <v>43522</v>
      </c>
      <c r="D6081" s="7">
        <v>4</v>
      </c>
      <c r="E6081" s="7" t="str">
        <f t="shared" si="247"/>
        <v>S9435224</v>
      </c>
      <c r="F6081" s="340"/>
      <c r="G6081" s="346"/>
      <c r="H6081" s="191" t="s">
        <v>9</v>
      </c>
      <c r="I6081" s="192" t="s">
        <v>18</v>
      </c>
      <c r="J6081" s="193" t="s">
        <v>11</v>
      </c>
      <c r="K6081" s="351"/>
      <c r="L6081" s="353"/>
      <c r="M6081" s="351"/>
      <c r="N6081" s="355"/>
      <c r="O6081" s="357"/>
    </row>
    <row r="6082" spans="1:15">
      <c r="A6082" s="7">
        <v>2019</v>
      </c>
      <c r="B6082" s="7" t="s">
        <v>57</v>
      </c>
      <c r="C6082" s="8">
        <f t="shared" si="248"/>
        <v>43522</v>
      </c>
      <c r="D6082" s="7">
        <v>5</v>
      </c>
      <c r="E6082" s="7" t="str">
        <f t="shared" si="247"/>
        <v>S9435225</v>
      </c>
      <c r="F6082" s="3" t="s">
        <v>12</v>
      </c>
      <c r="G6082" s="2">
        <v>-17</v>
      </c>
      <c r="H6082" s="2" t="s">
        <v>9731</v>
      </c>
      <c r="I6082" s="2" t="s">
        <v>9732</v>
      </c>
      <c r="J6082" s="2" t="s">
        <v>1035</v>
      </c>
      <c r="K6082" s="194" t="s">
        <v>137</v>
      </c>
      <c r="L6082" s="2">
        <v>57</v>
      </c>
      <c r="M6082" s="194" t="s">
        <v>1418</v>
      </c>
      <c r="N6082" s="2" t="s">
        <v>671</v>
      </c>
      <c r="O6082" s="195" t="s">
        <v>406</v>
      </c>
    </row>
    <row r="6083" spans="1:15">
      <c r="A6083" s="7">
        <v>2019</v>
      </c>
      <c r="B6083" s="7" t="s">
        <v>57</v>
      </c>
      <c r="C6083" s="8">
        <f t="shared" si="248"/>
        <v>43522</v>
      </c>
      <c r="D6083" s="7">
        <v>6</v>
      </c>
      <c r="E6083" s="7" t="str">
        <f t="shared" si="247"/>
        <v>S9435226</v>
      </c>
      <c r="F6083" s="4">
        <v>43497</v>
      </c>
      <c r="G6083" s="2">
        <v>444</v>
      </c>
      <c r="H6083" s="2" t="s">
        <v>9733</v>
      </c>
      <c r="I6083" s="2" t="s">
        <v>9734</v>
      </c>
      <c r="J6083" s="2" t="s">
        <v>3631</v>
      </c>
      <c r="K6083" s="194" t="s">
        <v>17</v>
      </c>
      <c r="L6083" s="2">
        <v>52</v>
      </c>
      <c r="M6083" s="194" t="s">
        <v>2951</v>
      </c>
      <c r="N6083" s="2" t="s">
        <v>343</v>
      </c>
      <c r="O6083" s="195" t="s">
        <v>343</v>
      </c>
    </row>
    <row r="6084" spans="1:15">
      <c r="A6084" s="7">
        <v>2019</v>
      </c>
      <c r="B6084" s="7" t="s">
        <v>57</v>
      </c>
      <c r="C6084" s="8">
        <f t="shared" si="248"/>
        <v>43522</v>
      </c>
      <c r="D6084" s="7">
        <v>7</v>
      </c>
      <c r="E6084" s="7" t="str">
        <f t="shared" si="247"/>
        <v>S9435227</v>
      </c>
      <c r="F6084" s="4">
        <v>43525</v>
      </c>
      <c r="G6084" s="2">
        <v>275</v>
      </c>
      <c r="H6084" s="2" t="s">
        <v>9735</v>
      </c>
      <c r="I6084" s="2" t="s">
        <v>9736</v>
      </c>
      <c r="J6084" s="2" t="s">
        <v>6334</v>
      </c>
      <c r="K6084" s="194" t="s">
        <v>100</v>
      </c>
      <c r="L6084" s="2">
        <v>56</v>
      </c>
      <c r="M6084" s="194">
        <v>100</v>
      </c>
      <c r="N6084" s="2">
        <v>0</v>
      </c>
      <c r="O6084" s="195">
        <v>0</v>
      </c>
    </row>
    <row r="6085" spans="1:15">
      <c r="A6085" s="7">
        <v>2019</v>
      </c>
      <c r="B6085" s="7" t="s">
        <v>57</v>
      </c>
      <c r="C6085" s="8">
        <f t="shared" si="248"/>
        <v>43522</v>
      </c>
      <c r="D6085" s="7">
        <v>8</v>
      </c>
      <c r="E6085" s="7" t="str">
        <f t="shared" si="247"/>
        <v>S9435228</v>
      </c>
      <c r="F6085" s="4">
        <v>43556</v>
      </c>
      <c r="G6085" s="2">
        <v>255</v>
      </c>
      <c r="H6085" s="2" t="s">
        <v>9737</v>
      </c>
      <c r="I6085" s="2" t="s">
        <v>8655</v>
      </c>
      <c r="J6085" s="2" t="s">
        <v>1787</v>
      </c>
      <c r="K6085" s="194" t="s">
        <v>100</v>
      </c>
      <c r="L6085" s="2">
        <v>54</v>
      </c>
      <c r="M6085" s="194">
        <v>100</v>
      </c>
      <c r="N6085" s="2">
        <v>0</v>
      </c>
      <c r="O6085" s="195">
        <v>0</v>
      </c>
    </row>
    <row r="6086" spans="1:15">
      <c r="A6086" s="7">
        <v>2019</v>
      </c>
      <c r="B6086" s="7" t="s">
        <v>57</v>
      </c>
      <c r="C6086" s="8">
        <f t="shared" si="248"/>
        <v>43522</v>
      </c>
      <c r="D6086" s="7">
        <v>9</v>
      </c>
      <c r="E6086" s="7" t="str">
        <f t="shared" si="247"/>
        <v>S9435229</v>
      </c>
      <c r="F6086" s="4">
        <v>43586</v>
      </c>
      <c r="G6086" s="2">
        <v>260</v>
      </c>
      <c r="H6086" s="2" t="s">
        <v>9738</v>
      </c>
      <c r="I6086" s="2" t="s">
        <v>9739</v>
      </c>
      <c r="J6086" s="2" t="s">
        <v>8520</v>
      </c>
      <c r="K6086" s="194" t="s">
        <v>137</v>
      </c>
      <c r="L6086" s="2">
        <v>48</v>
      </c>
      <c r="M6086" s="194">
        <v>100</v>
      </c>
      <c r="N6086" s="2">
        <v>0</v>
      </c>
      <c r="O6086" s="195">
        <v>0</v>
      </c>
    </row>
    <row r="6087" spans="1:15">
      <c r="A6087" s="7">
        <v>2019</v>
      </c>
      <c r="B6087" s="7" t="s">
        <v>57</v>
      </c>
      <c r="C6087" s="8">
        <f t="shared" si="248"/>
        <v>43522</v>
      </c>
      <c r="D6087" s="7">
        <v>10</v>
      </c>
      <c r="E6087" s="7" t="str">
        <f t="shared" si="247"/>
        <v>S94352210</v>
      </c>
      <c r="F6087" s="3" t="s">
        <v>164</v>
      </c>
      <c r="G6087" s="2">
        <v>292</v>
      </c>
      <c r="H6087" s="2" t="s">
        <v>9740</v>
      </c>
      <c r="I6087" s="2" t="s">
        <v>9741</v>
      </c>
      <c r="J6087" s="2" t="s">
        <v>2306</v>
      </c>
      <c r="K6087" s="194" t="s">
        <v>17</v>
      </c>
      <c r="L6087" s="2">
        <v>49</v>
      </c>
      <c r="M6087" s="194" t="s">
        <v>5870</v>
      </c>
      <c r="N6087" s="2" t="s">
        <v>3258</v>
      </c>
      <c r="O6087" s="195" t="s">
        <v>2957</v>
      </c>
    </row>
    <row r="6088" spans="1:15">
      <c r="A6088" s="7">
        <v>2019</v>
      </c>
      <c r="B6088" s="7" t="s">
        <v>57</v>
      </c>
      <c r="C6088" s="8">
        <f t="shared" si="248"/>
        <v>43522</v>
      </c>
      <c r="D6088" s="7">
        <v>11</v>
      </c>
      <c r="E6088" s="7" t="str">
        <f t="shared" si="247"/>
        <v>S94352211</v>
      </c>
      <c r="F6088" s="3">
        <v>2020</v>
      </c>
      <c r="G6088" s="2">
        <v>220</v>
      </c>
      <c r="H6088" s="2" t="s">
        <v>9742</v>
      </c>
      <c r="I6088" s="2" t="s">
        <v>9743</v>
      </c>
      <c r="J6088" s="2" t="s">
        <v>9612</v>
      </c>
      <c r="K6088" s="194" t="s">
        <v>17</v>
      </c>
      <c r="L6088" s="2">
        <v>41</v>
      </c>
      <c r="M6088" s="194" t="s">
        <v>2421</v>
      </c>
      <c r="N6088" s="2" t="s">
        <v>7658</v>
      </c>
      <c r="O6088" s="195" t="s">
        <v>483</v>
      </c>
    </row>
    <row r="6089" spans="1:15">
      <c r="A6089" s="7">
        <v>2019</v>
      </c>
      <c r="B6089" s="7" t="s">
        <v>57</v>
      </c>
      <c r="C6089" s="8">
        <f t="shared" si="248"/>
        <v>43522</v>
      </c>
      <c r="D6089" s="7">
        <v>12</v>
      </c>
      <c r="E6089" s="7" t="str">
        <f t="shared" si="247"/>
        <v>S94352212</v>
      </c>
      <c r="F6089" s="3">
        <v>2021</v>
      </c>
      <c r="G6089" s="2">
        <v>185</v>
      </c>
      <c r="H6089" s="2" t="s">
        <v>2953</v>
      </c>
      <c r="I6089" s="2" t="s">
        <v>1537</v>
      </c>
      <c r="J6089" s="2" t="s">
        <v>3066</v>
      </c>
      <c r="K6089" s="194" t="s">
        <v>17</v>
      </c>
      <c r="L6089" s="2">
        <v>39</v>
      </c>
      <c r="M6089" s="194" t="s">
        <v>493</v>
      </c>
      <c r="N6089" s="2" t="s">
        <v>1363</v>
      </c>
      <c r="O6089" s="195" t="s">
        <v>434</v>
      </c>
    </row>
    <row r="6090" spans="1:15">
      <c r="A6090" s="7">
        <v>2019</v>
      </c>
      <c r="B6090" s="7" t="s">
        <v>57</v>
      </c>
      <c r="C6090" s="8">
        <f t="shared" si="248"/>
        <v>43522</v>
      </c>
      <c r="D6090" s="7">
        <v>13</v>
      </c>
      <c r="E6090" s="7" t="str">
        <f t="shared" si="247"/>
        <v>S94352213</v>
      </c>
      <c r="F6090" s="3">
        <v>2022</v>
      </c>
      <c r="G6090" s="2">
        <v>165</v>
      </c>
      <c r="H6090" s="2" t="s">
        <v>2613</v>
      </c>
      <c r="I6090" s="2" t="s">
        <v>9744</v>
      </c>
      <c r="J6090" s="2" t="s">
        <v>670</v>
      </c>
      <c r="K6090" s="194" t="s">
        <v>17</v>
      </c>
      <c r="L6090" s="2">
        <v>31</v>
      </c>
      <c r="M6090" s="194" t="s">
        <v>301</v>
      </c>
      <c r="N6090" s="2">
        <v>60</v>
      </c>
      <c r="O6090" s="195" t="s">
        <v>728</v>
      </c>
    </row>
    <row r="6091" spans="1:15" ht="15.75" thickBot="1">
      <c r="A6091" s="7">
        <v>2019</v>
      </c>
      <c r="B6091" s="7" t="s">
        <v>57</v>
      </c>
      <c r="C6091" s="8">
        <f t="shared" si="248"/>
        <v>43522</v>
      </c>
      <c r="D6091" s="7">
        <v>14</v>
      </c>
      <c r="E6091" s="7" t="str">
        <f t="shared" si="247"/>
        <v>S94352214</v>
      </c>
      <c r="F6091" s="5">
        <v>2023</v>
      </c>
      <c r="G6091" s="6">
        <v>160</v>
      </c>
      <c r="H6091" s="6" t="s">
        <v>3261</v>
      </c>
      <c r="I6091" s="6" t="s">
        <v>8663</v>
      </c>
      <c r="J6091" s="6" t="s">
        <v>3167</v>
      </c>
      <c r="K6091" s="196" t="s">
        <v>17</v>
      </c>
      <c r="L6091" s="6">
        <v>26</v>
      </c>
      <c r="M6091" s="196">
        <v>40</v>
      </c>
      <c r="N6091" s="6" t="s">
        <v>973</v>
      </c>
      <c r="O6091" s="197" t="s">
        <v>340</v>
      </c>
    </row>
    <row r="6092" spans="1:15" ht="16.5" thickTop="1" thickBot="1">
      <c r="A6092" s="7">
        <v>2019</v>
      </c>
      <c r="B6092" s="7" t="s">
        <v>57</v>
      </c>
      <c r="C6092" s="8">
        <f t="shared" si="248"/>
        <v>43522</v>
      </c>
      <c r="D6092" s="7">
        <v>15</v>
      </c>
      <c r="E6092" s="7" t="str">
        <f t="shared" si="247"/>
        <v>S94352215</v>
      </c>
      <c r="F6092" s="1" t="s">
        <v>15</v>
      </c>
    </row>
    <row r="6093" spans="1:15" ht="16.5" thickTop="1" thickBot="1">
      <c r="A6093" s="7">
        <v>2019</v>
      </c>
      <c r="B6093" s="7" t="s">
        <v>57</v>
      </c>
      <c r="C6093" s="8">
        <f t="shared" si="248"/>
        <v>43522</v>
      </c>
      <c r="D6093" s="7">
        <v>16</v>
      </c>
      <c r="E6093" s="7" t="str">
        <f t="shared" si="247"/>
        <v>S94352216</v>
      </c>
      <c r="F6093" s="338" t="s">
        <v>1</v>
      </c>
      <c r="G6093" s="341" t="s">
        <v>2</v>
      </c>
      <c r="H6093" s="342"/>
      <c r="I6093" s="342"/>
      <c r="J6093" s="343"/>
      <c r="K6093" s="344" t="s">
        <v>3</v>
      </c>
      <c r="L6093" s="343"/>
      <c r="M6093" s="344" t="s">
        <v>144</v>
      </c>
      <c r="N6093" s="342"/>
      <c r="O6093" s="342"/>
    </row>
    <row r="6094" spans="1:15" ht="18" customHeight="1" thickBot="1">
      <c r="A6094" s="7">
        <v>2019</v>
      </c>
      <c r="B6094" s="7" t="s">
        <v>57</v>
      </c>
      <c r="C6094" s="8">
        <f t="shared" si="248"/>
        <v>43522</v>
      </c>
      <c r="D6094" s="7">
        <v>17</v>
      </c>
      <c r="E6094" s="7" t="str">
        <f t="shared" si="247"/>
        <v>S94352217</v>
      </c>
      <c r="F6094" s="339"/>
      <c r="G6094" s="345" t="s">
        <v>5</v>
      </c>
      <c r="H6094" s="347" t="s">
        <v>145</v>
      </c>
      <c r="I6094" s="348"/>
      <c r="J6094" s="349"/>
      <c r="K6094" s="350" t="s">
        <v>6</v>
      </c>
      <c r="L6094" s="352" t="s">
        <v>7</v>
      </c>
      <c r="M6094" s="350" t="s">
        <v>8</v>
      </c>
      <c r="N6094" s="354" t="s">
        <v>146</v>
      </c>
      <c r="O6094" s="356" t="s">
        <v>147</v>
      </c>
    </row>
    <row r="6095" spans="1:15" ht="15.75" thickBot="1">
      <c r="A6095" s="7">
        <v>2019</v>
      </c>
      <c r="B6095" s="7" t="s">
        <v>57</v>
      </c>
      <c r="C6095" s="8">
        <f t="shared" si="248"/>
        <v>43522</v>
      </c>
      <c r="D6095" s="7">
        <v>18</v>
      </c>
      <c r="E6095" s="7" t="str">
        <f t="shared" si="247"/>
        <v>S94352218</v>
      </c>
      <c r="F6095" s="340"/>
      <c r="G6095" s="346"/>
      <c r="H6095" s="191" t="s">
        <v>9</v>
      </c>
      <c r="I6095" s="192" t="s">
        <v>18</v>
      </c>
      <c r="J6095" s="193" t="s">
        <v>11</v>
      </c>
      <c r="K6095" s="351"/>
      <c r="L6095" s="353"/>
      <c r="M6095" s="351"/>
      <c r="N6095" s="355"/>
      <c r="O6095" s="357"/>
    </row>
    <row r="6096" spans="1:15">
      <c r="A6096" s="7">
        <v>2019</v>
      </c>
      <c r="B6096" s="7" t="s">
        <v>57</v>
      </c>
      <c r="C6096" s="8">
        <f t="shared" si="248"/>
        <v>43522</v>
      </c>
      <c r="D6096" s="7">
        <v>19</v>
      </c>
      <c r="E6096" s="7" t="str">
        <f t="shared" si="247"/>
        <v>S94352219</v>
      </c>
      <c r="F6096" s="3" t="s">
        <v>16</v>
      </c>
      <c r="G6096" s="2">
        <v>35</v>
      </c>
      <c r="H6096" s="2" t="s">
        <v>9745</v>
      </c>
      <c r="I6096" s="2" t="s">
        <v>9746</v>
      </c>
      <c r="J6096" s="2" t="s">
        <v>472</v>
      </c>
      <c r="K6096" s="194" t="s">
        <v>17</v>
      </c>
      <c r="L6096" s="2">
        <v>56</v>
      </c>
      <c r="M6096" s="194" t="s">
        <v>1229</v>
      </c>
      <c r="N6096" s="2" t="s">
        <v>796</v>
      </c>
      <c r="O6096" s="195">
        <v>25</v>
      </c>
    </row>
    <row r="6097" spans="1:15">
      <c r="A6097" s="7">
        <v>2019</v>
      </c>
      <c r="B6097" s="7" t="s">
        <v>57</v>
      </c>
      <c r="C6097" s="8">
        <f t="shared" si="248"/>
        <v>43522</v>
      </c>
      <c r="D6097" s="7">
        <v>20</v>
      </c>
      <c r="E6097" s="7" t="str">
        <f t="shared" si="247"/>
        <v>S94352220</v>
      </c>
      <c r="F6097" s="4">
        <v>43497</v>
      </c>
      <c r="G6097" s="2">
        <v>460</v>
      </c>
      <c r="H6097" s="2" t="s">
        <v>9747</v>
      </c>
      <c r="I6097" s="2" t="s">
        <v>9748</v>
      </c>
      <c r="J6097" s="2" t="s">
        <v>1023</v>
      </c>
      <c r="K6097" s="194" t="s">
        <v>17</v>
      </c>
      <c r="L6097" s="2">
        <v>54</v>
      </c>
      <c r="M6097" s="194">
        <v>75</v>
      </c>
      <c r="N6097" s="2" t="s">
        <v>691</v>
      </c>
      <c r="O6097" s="195" t="s">
        <v>444</v>
      </c>
    </row>
    <row r="6098" spans="1:15">
      <c r="A6098" s="7">
        <v>2019</v>
      </c>
      <c r="B6098" s="7" t="s">
        <v>57</v>
      </c>
      <c r="C6098" s="8">
        <f t="shared" si="248"/>
        <v>43522</v>
      </c>
      <c r="D6098" s="7">
        <v>21</v>
      </c>
      <c r="E6098" s="7" t="str">
        <f t="shared" si="247"/>
        <v>S94352221</v>
      </c>
      <c r="F6098" s="4">
        <v>43525</v>
      </c>
      <c r="G6098" s="2">
        <v>300</v>
      </c>
      <c r="H6098" s="2" t="s">
        <v>9749</v>
      </c>
      <c r="I6098" s="2" t="s">
        <v>8883</v>
      </c>
      <c r="J6098" s="2" t="s">
        <v>8566</v>
      </c>
      <c r="K6098" s="194" t="s">
        <v>17</v>
      </c>
      <c r="L6098" s="2">
        <v>49</v>
      </c>
      <c r="M6098" s="194" t="s">
        <v>4409</v>
      </c>
      <c r="N6098" s="2">
        <v>0</v>
      </c>
      <c r="O6098" s="195" t="s">
        <v>1715</v>
      </c>
    </row>
    <row r="6099" spans="1:15">
      <c r="A6099" s="7">
        <v>2019</v>
      </c>
      <c r="B6099" s="7" t="s">
        <v>57</v>
      </c>
      <c r="C6099" s="8">
        <f t="shared" si="248"/>
        <v>43522</v>
      </c>
      <c r="D6099" s="7">
        <v>22</v>
      </c>
      <c r="E6099" s="7" t="str">
        <f t="shared" si="247"/>
        <v>S94352222</v>
      </c>
      <c r="F6099" s="4">
        <v>43556</v>
      </c>
      <c r="G6099" s="2">
        <v>285</v>
      </c>
      <c r="H6099" s="2" t="s">
        <v>9750</v>
      </c>
      <c r="I6099" s="2" t="s">
        <v>9751</v>
      </c>
      <c r="J6099" s="2" t="s">
        <v>6927</v>
      </c>
      <c r="K6099" s="194" t="s">
        <v>17</v>
      </c>
      <c r="L6099" s="2">
        <v>45</v>
      </c>
      <c r="M6099" s="194">
        <v>96</v>
      </c>
      <c r="N6099" s="2">
        <v>0</v>
      </c>
      <c r="O6099" s="195">
        <v>4</v>
      </c>
    </row>
    <row r="6100" spans="1:15">
      <c r="A6100" s="7">
        <v>2019</v>
      </c>
      <c r="B6100" s="7" t="s">
        <v>57</v>
      </c>
      <c r="C6100" s="8">
        <f t="shared" si="248"/>
        <v>43522</v>
      </c>
      <c r="D6100" s="7">
        <v>23</v>
      </c>
      <c r="E6100" s="7" t="str">
        <f t="shared" si="247"/>
        <v>S94352223</v>
      </c>
      <c r="F6100" s="4">
        <v>43586</v>
      </c>
      <c r="G6100" s="2">
        <v>290</v>
      </c>
      <c r="H6100" s="2" t="s">
        <v>9752</v>
      </c>
      <c r="I6100" s="2" t="s">
        <v>9753</v>
      </c>
      <c r="J6100" s="2" t="s">
        <v>1606</v>
      </c>
      <c r="K6100" s="194" t="s">
        <v>17</v>
      </c>
      <c r="L6100" s="2">
        <v>45</v>
      </c>
      <c r="M6100" s="194" t="s">
        <v>3583</v>
      </c>
      <c r="N6100" s="2">
        <v>0</v>
      </c>
      <c r="O6100" s="195" t="s">
        <v>343</v>
      </c>
    </row>
    <row r="6101" spans="1:15">
      <c r="A6101" s="7">
        <v>2019</v>
      </c>
      <c r="B6101" s="7" t="s">
        <v>57</v>
      </c>
      <c r="C6101" s="8">
        <f t="shared" si="248"/>
        <v>43522</v>
      </c>
      <c r="D6101" s="7">
        <v>24</v>
      </c>
      <c r="E6101" s="7" t="str">
        <f t="shared" si="247"/>
        <v>S94352224</v>
      </c>
      <c r="F6101" s="3" t="s">
        <v>164</v>
      </c>
      <c r="G6101" s="2">
        <v>315</v>
      </c>
      <c r="H6101" s="2" t="s">
        <v>9754</v>
      </c>
      <c r="I6101" s="2" t="s">
        <v>2359</v>
      </c>
      <c r="J6101" s="2" t="s">
        <v>476</v>
      </c>
      <c r="K6101" s="194" t="s">
        <v>17</v>
      </c>
      <c r="L6101" s="2">
        <v>46</v>
      </c>
      <c r="M6101" s="194">
        <v>52</v>
      </c>
      <c r="N6101" s="2">
        <v>20</v>
      </c>
      <c r="O6101" s="195">
        <v>28</v>
      </c>
    </row>
    <row r="6102" spans="1:15">
      <c r="A6102" s="7">
        <v>2019</v>
      </c>
      <c r="B6102" s="7" t="s">
        <v>57</v>
      </c>
      <c r="C6102" s="8">
        <f t="shared" si="248"/>
        <v>43522</v>
      </c>
      <c r="D6102" s="7">
        <v>25</v>
      </c>
      <c r="E6102" s="7" t="str">
        <f t="shared" si="247"/>
        <v>S94352225</v>
      </c>
      <c r="F6102" s="3">
        <v>2020</v>
      </c>
      <c r="G6102" s="2">
        <v>270</v>
      </c>
      <c r="H6102" s="2" t="s">
        <v>9755</v>
      </c>
      <c r="I6102" s="2" t="s">
        <v>9756</v>
      </c>
      <c r="J6102" s="2" t="s">
        <v>9757</v>
      </c>
      <c r="K6102" s="194" t="s">
        <v>17</v>
      </c>
      <c r="L6102" s="2">
        <v>39</v>
      </c>
      <c r="M6102" s="194">
        <v>44</v>
      </c>
      <c r="N6102" s="2">
        <v>24</v>
      </c>
      <c r="O6102" s="195">
        <v>32</v>
      </c>
    </row>
    <row r="6103" spans="1:15">
      <c r="A6103" s="7">
        <v>2019</v>
      </c>
      <c r="B6103" s="7" t="s">
        <v>57</v>
      </c>
      <c r="C6103" s="8">
        <f t="shared" si="248"/>
        <v>43522</v>
      </c>
      <c r="D6103" s="7">
        <v>26</v>
      </c>
      <c r="E6103" s="7" t="str">
        <f t="shared" si="247"/>
        <v>S94352226</v>
      </c>
      <c r="F6103" s="3">
        <v>2021</v>
      </c>
      <c r="G6103" s="2">
        <v>235</v>
      </c>
      <c r="H6103" s="2" t="s">
        <v>9758</v>
      </c>
      <c r="I6103" s="2" t="s">
        <v>9759</v>
      </c>
      <c r="J6103" s="2" t="s">
        <v>3309</v>
      </c>
      <c r="K6103" s="194" t="s">
        <v>17</v>
      </c>
      <c r="L6103" s="2">
        <v>38</v>
      </c>
      <c r="M6103" s="194" t="s">
        <v>671</v>
      </c>
      <c r="N6103" s="2" t="s">
        <v>1805</v>
      </c>
      <c r="O6103" s="195" t="s">
        <v>768</v>
      </c>
    </row>
    <row r="6104" spans="1:15">
      <c r="A6104" s="7">
        <v>2019</v>
      </c>
      <c r="B6104" s="7" t="s">
        <v>57</v>
      </c>
      <c r="C6104" s="8">
        <f t="shared" si="248"/>
        <v>43522</v>
      </c>
      <c r="D6104" s="7">
        <v>27</v>
      </c>
      <c r="E6104" s="7" t="str">
        <f t="shared" si="247"/>
        <v>S94352227</v>
      </c>
      <c r="F6104" s="3">
        <v>2022</v>
      </c>
      <c r="G6104" s="2">
        <v>210</v>
      </c>
      <c r="H6104" s="2" t="s">
        <v>6788</v>
      </c>
      <c r="I6104" s="2" t="s">
        <v>9760</v>
      </c>
      <c r="J6104" s="2" t="s">
        <v>2089</v>
      </c>
      <c r="K6104" s="194" t="s">
        <v>17</v>
      </c>
      <c r="L6104" s="2">
        <v>31</v>
      </c>
      <c r="M6104" s="194" t="s">
        <v>1665</v>
      </c>
      <c r="N6104" s="2" t="s">
        <v>2075</v>
      </c>
      <c r="O6104" s="195" t="s">
        <v>1665</v>
      </c>
    </row>
    <row r="6105" spans="1:15" ht="15.75" thickBot="1">
      <c r="A6105" s="7">
        <v>2019</v>
      </c>
      <c r="B6105" s="7" t="s">
        <v>57</v>
      </c>
      <c r="C6105" s="8">
        <f t="shared" si="248"/>
        <v>43522</v>
      </c>
      <c r="D6105" s="7">
        <v>28</v>
      </c>
      <c r="E6105" s="7" t="str">
        <f t="shared" si="247"/>
        <v>S94352228</v>
      </c>
      <c r="F6105" s="5">
        <v>2023</v>
      </c>
      <c r="G6105" s="6">
        <v>205</v>
      </c>
      <c r="H6105" s="6" t="s">
        <v>9761</v>
      </c>
      <c r="I6105" s="6" t="s">
        <v>9762</v>
      </c>
      <c r="J6105" s="6" t="s">
        <v>1532</v>
      </c>
      <c r="K6105" s="196" t="s">
        <v>17</v>
      </c>
      <c r="L6105" s="6">
        <v>27</v>
      </c>
      <c r="M6105" s="196">
        <v>36</v>
      </c>
      <c r="N6105" s="6">
        <v>48</v>
      </c>
      <c r="O6105" s="197">
        <v>16</v>
      </c>
    </row>
    <row r="6106" spans="1:15" ht="16.5" thickTop="1" thickBot="1">
      <c r="A6106" s="7">
        <v>2019</v>
      </c>
      <c r="B6106" s="7" t="s">
        <v>56</v>
      </c>
      <c r="C6106" s="8">
        <f>7+C6105</f>
        <v>43529</v>
      </c>
      <c r="D6106" s="7">
        <v>1</v>
      </c>
      <c r="E6106" s="7" t="str">
        <f>B6106&amp;C6106&amp;D6106</f>
        <v>S10435291</v>
      </c>
      <c r="F6106" s="1" t="s">
        <v>0</v>
      </c>
    </row>
    <row r="6107" spans="1:15" ht="16.5" thickTop="1" thickBot="1">
      <c r="A6107" s="7">
        <v>2019</v>
      </c>
      <c r="B6107" s="7" t="s">
        <v>56</v>
      </c>
      <c r="C6107" s="8">
        <f>+C6106</f>
        <v>43529</v>
      </c>
      <c r="D6107" s="7">
        <v>2</v>
      </c>
      <c r="E6107" s="7" t="str">
        <f t="shared" ref="E6107:E6133" si="249">B6107&amp;C6107&amp;D6107</f>
        <v>S10435292</v>
      </c>
      <c r="F6107" s="338" t="s">
        <v>1</v>
      </c>
      <c r="G6107" s="341" t="s">
        <v>2</v>
      </c>
      <c r="H6107" s="342"/>
      <c r="I6107" s="342"/>
      <c r="J6107" s="343"/>
      <c r="K6107" s="344" t="s">
        <v>3</v>
      </c>
      <c r="L6107" s="343"/>
      <c r="M6107" s="344" t="s">
        <v>144</v>
      </c>
      <c r="N6107" s="342"/>
      <c r="O6107" s="342"/>
    </row>
    <row r="6108" spans="1:15" ht="18" customHeight="1" thickBot="1">
      <c r="A6108" s="7">
        <v>2019</v>
      </c>
      <c r="B6108" s="7" t="s">
        <v>56</v>
      </c>
      <c r="C6108" s="8">
        <f t="shared" ref="C6108:C6133" si="250">+C6107</f>
        <v>43529</v>
      </c>
      <c r="D6108" s="7">
        <v>3</v>
      </c>
      <c r="E6108" s="7" t="str">
        <f t="shared" si="249"/>
        <v>S10435293</v>
      </c>
      <c r="F6108" s="339"/>
      <c r="G6108" s="345" t="s">
        <v>5</v>
      </c>
      <c r="H6108" s="347" t="s">
        <v>145</v>
      </c>
      <c r="I6108" s="348"/>
      <c r="J6108" s="349"/>
      <c r="K6108" s="350" t="s">
        <v>6</v>
      </c>
      <c r="L6108" s="352" t="s">
        <v>7</v>
      </c>
      <c r="M6108" s="350" t="s">
        <v>8</v>
      </c>
      <c r="N6108" s="354" t="s">
        <v>146</v>
      </c>
      <c r="O6108" s="356" t="s">
        <v>147</v>
      </c>
    </row>
    <row r="6109" spans="1:15" ht="15.75" thickBot="1">
      <c r="A6109" s="7">
        <v>2019</v>
      </c>
      <c r="B6109" s="7" t="s">
        <v>56</v>
      </c>
      <c r="C6109" s="8">
        <f t="shared" si="250"/>
        <v>43529</v>
      </c>
      <c r="D6109" s="7">
        <v>4</v>
      </c>
      <c r="E6109" s="7" t="str">
        <f t="shared" si="249"/>
        <v>S10435294</v>
      </c>
      <c r="F6109" s="340"/>
      <c r="G6109" s="346"/>
      <c r="H6109" s="191" t="s">
        <v>9</v>
      </c>
      <c r="I6109" s="192" t="s">
        <v>18</v>
      </c>
      <c r="J6109" s="193" t="s">
        <v>11</v>
      </c>
      <c r="K6109" s="351"/>
      <c r="L6109" s="353"/>
      <c r="M6109" s="351"/>
      <c r="N6109" s="355"/>
      <c r="O6109" s="357"/>
    </row>
    <row r="6110" spans="1:15">
      <c r="A6110" s="7">
        <v>2019</v>
      </c>
      <c r="B6110" s="7" t="s">
        <v>56</v>
      </c>
      <c r="C6110" s="8">
        <f t="shared" si="250"/>
        <v>43529</v>
      </c>
      <c r="D6110" s="7">
        <v>5</v>
      </c>
      <c r="E6110" s="7" t="str">
        <f t="shared" si="249"/>
        <v>S10435295</v>
      </c>
      <c r="F6110" s="3" t="s">
        <v>12</v>
      </c>
      <c r="G6110" s="2">
        <v>-21</v>
      </c>
      <c r="H6110" s="2" t="s">
        <v>9763</v>
      </c>
      <c r="I6110" s="2" t="s">
        <v>5771</v>
      </c>
      <c r="J6110" s="2" t="s">
        <v>2757</v>
      </c>
      <c r="K6110" s="194" t="s">
        <v>17</v>
      </c>
      <c r="L6110" s="2">
        <v>57</v>
      </c>
      <c r="M6110" s="194" t="s">
        <v>301</v>
      </c>
      <c r="N6110" s="2" t="s">
        <v>333</v>
      </c>
      <c r="O6110" s="195" t="s">
        <v>406</v>
      </c>
    </row>
    <row r="6111" spans="1:15">
      <c r="A6111" s="7">
        <v>2019</v>
      </c>
      <c r="B6111" s="7" t="s">
        <v>56</v>
      </c>
      <c r="C6111" s="8">
        <f t="shared" si="250"/>
        <v>43529</v>
      </c>
      <c r="D6111" s="7">
        <v>6</v>
      </c>
      <c r="E6111" s="7" t="str">
        <f t="shared" si="249"/>
        <v>S10435296</v>
      </c>
      <c r="F6111" s="4">
        <v>43525</v>
      </c>
      <c r="G6111" s="2">
        <v>247</v>
      </c>
      <c r="H6111" s="2" t="s">
        <v>9764</v>
      </c>
      <c r="I6111" s="2" t="s">
        <v>8113</v>
      </c>
      <c r="J6111" s="2" t="s">
        <v>3287</v>
      </c>
      <c r="K6111" s="194" t="s">
        <v>17</v>
      </c>
      <c r="L6111" s="2">
        <v>53</v>
      </c>
      <c r="M6111" s="194">
        <v>100</v>
      </c>
      <c r="N6111" s="2">
        <v>0</v>
      </c>
      <c r="O6111" s="195">
        <v>0</v>
      </c>
    </row>
    <row r="6112" spans="1:15">
      <c r="A6112" s="7">
        <v>2019</v>
      </c>
      <c r="B6112" s="7" t="s">
        <v>56</v>
      </c>
      <c r="C6112" s="8">
        <f t="shared" si="250"/>
        <v>43529</v>
      </c>
      <c r="D6112" s="7">
        <v>7</v>
      </c>
      <c r="E6112" s="7" t="str">
        <f t="shared" si="249"/>
        <v>S10435297</v>
      </c>
      <c r="F6112" s="4">
        <v>43556</v>
      </c>
      <c r="G6112" s="2">
        <v>214</v>
      </c>
      <c r="H6112" s="2" t="s">
        <v>9765</v>
      </c>
      <c r="I6112" s="2" t="s">
        <v>9766</v>
      </c>
      <c r="J6112" s="2" t="s">
        <v>4669</v>
      </c>
      <c r="K6112" s="194" t="s">
        <v>17</v>
      </c>
      <c r="L6112" s="2">
        <v>53</v>
      </c>
      <c r="M6112" s="194">
        <v>100</v>
      </c>
      <c r="N6112" s="2">
        <v>0</v>
      </c>
      <c r="O6112" s="195">
        <v>0</v>
      </c>
    </row>
    <row r="6113" spans="1:15">
      <c r="A6113" s="7">
        <v>2019</v>
      </c>
      <c r="B6113" s="7" t="s">
        <v>56</v>
      </c>
      <c r="C6113" s="8">
        <f t="shared" si="250"/>
        <v>43529</v>
      </c>
      <c r="D6113" s="7">
        <v>8</v>
      </c>
      <c r="E6113" s="7" t="str">
        <f t="shared" si="249"/>
        <v>S10435298</v>
      </c>
      <c r="F6113" s="4">
        <v>43586</v>
      </c>
      <c r="G6113" s="2">
        <v>250</v>
      </c>
      <c r="H6113" s="2" t="s">
        <v>9767</v>
      </c>
      <c r="I6113" s="2" t="s">
        <v>9768</v>
      </c>
      <c r="J6113" s="2" t="s">
        <v>4380</v>
      </c>
      <c r="K6113" s="194" t="s">
        <v>17</v>
      </c>
      <c r="L6113" s="2">
        <v>49</v>
      </c>
      <c r="M6113" s="194" t="s">
        <v>284</v>
      </c>
      <c r="N6113" s="2" t="s">
        <v>423</v>
      </c>
      <c r="O6113" s="195">
        <v>0</v>
      </c>
    </row>
    <row r="6114" spans="1:15">
      <c r="A6114" s="7">
        <v>2019</v>
      </c>
      <c r="B6114" s="7" t="s">
        <v>56</v>
      </c>
      <c r="C6114" s="8">
        <f t="shared" si="250"/>
        <v>43529</v>
      </c>
      <c r="D6114" s="7">
        <v>9</v>
      </c>
      <c r="E6114" s="7" t="str">
        <f t="shared" si="249"/>
        <v>S10435299</v>
      </c>
      <c r="F6114" s="4">
        <v>43617</v>
      </c>
      <c r="G6114" s="2">
        <v>260</v>
      </c>
      <c r="H6114" s="2" t="s">
        <v>9769</v>
      </c>
      <c r="I6114" s="2" t="s">
        <v>9770</v>
      </c>
      <c r="J6114" s="2" t="s">
        <v>258</v>
      </c>
      <c r="K6114" s="194" t="s">
        <v>17</v>
      </c>
      <c r="L6114" s="2">
        <v>44</v>
      </c>
      <c r="M6114" s="194" t="s">
        <v>284</v>
      </c>
      <c r="N6114" s="2" t="s">
        <v>423</v>
      </c>
      <c r="O6114" s="195">
        <v>0</v>
      </c>
    </row>
    <row r="6115" spans="1:15">
      <c r="A6115" s="7">
        <v>2019</v>
      </c>
      <c r="B6115" s="7" t="s">
        <v>56</v>
      </c>
      <c r="C6115" s="8">
        <f t="shared" si="250"/>
        <v>43529</v>
      </c>
      <c r="D6115" s="7">
        <v>10</v>
      </c>
      <c r="E6115" s="7" t="str">
        <f t="shared" si="249"/>
        <v>S104352910</v>
      </c>
      <c r="F6115" s="3" t="s">
        <v>164</v>
      </c>
      <c r="G6115" s="2">
        <v>285</v>
      </c>
      <c r="H6115" s="2" t="s">
        <v>9771</v>
      </c>
      <c r="I6115" s="2" t="s">
        <v>9772</v>
      </c>
      <c r="J6115" s="2" t="s">
        <v>1147</v>
      </c>
      <c r="K6115" s="194" t="s">
        <v>17</v>
      </c>
      <c r="L6115" s="2">
        <v>45</v>
      </c>
      <c r="M6115" s="194">
        <v>45</v>
      </c>
      <c r="N6115" s="2">
        <v>20</v>
      </c>
      <c r="O6115" s="195">
        <v>35</v>
      </c>
    </row>
    <row r="6116" spans="1:15">
      <c r="A6116" s="7">
        <v>2019</v>
      </c>
      <c r="B6116" s="7" t="s">
        <v>56</v>
      </c>
      <c r="C6116" s="8">
        <f t="shared" si="250"/>
        <v>43529</v>
      </c>
      <c r="D6116" s="7">
        <v>11</v>
      </c>
      <c r="E6116" s="7" t="str">
        <f t="shared" si="249"/>
        <v>S104352911</v>
      </c>
      <c r="F6116" s="3">
        <v>2020</v>
      </c>
      <c r="G6116" s="2">
        <v>230</v>
      </c>
      <c r="H6116" s="2" t="s">
        <v>9773</v>
      </c>
      <c r="I6116" s="2" t="s">
        <v>7544</v>
      </c>
      <c r="J6116" s="2" t="s">
        <v>4391</v>
      </c>
      <c r="K6116" s="194" t="s">
        <v>17</v>
      </c>
      <c r="L6116" s="2">
        <v>40</v>
      </c>
      <c r="M6116" s="194" t="s">
        <v>631</v>
      </c>
      <c r="N6116" s="2" t="s">
        <v>445</v>
      </c>
      <c r="O6116" s="195" t="s">
        <v>301</v>
      </c>
    </row>
    <row r="6117" spans="1:15">
      <c r="A6117" s="7">
        <v>2019</v>
      </c>
      <c r="B6117" s="7" t="s">
        <v>56</v>
      </c>
      <c r="C6117" s="8">
        <f t="shared" si="250"/>
        <v>43529</v>
      </c>
      <c r="D6117" s="7">
        <v>12</v>
      </c>
      <c r="E6117" s="7" t="str">
        <f t="shared" si="249"/>
        <v>S104352912</v>
      </c>
      <c r="F6117" s="3">
        <v>2021</v>
      </c>
      <c r="G6117" s="2">
        <v>180</v>
      </c>
      <c r="H6117" s="2" t="s">
        <v>9383</v>
      </c>
      <c r="I6117" s="2" t="s">
        <v>3134</v>
      </c>
      <c r="J6117" s="2" t="s">
        <v>996</v>
      </c>
      <c r="K6117" s="194" t="s">
        <v>17</v>
      </c>
      <c r="L6117" s="2">
        <v>36</v>
      </c>
      <c r="M6117" s="194" t="s">
        <v>1501</v>
      </c>
      <c r="N6117" s="2" t="s">
        <v>627</v>
      </c>
      <c r="O6117" s="195" t="s">
        <v>1501</v>
      </c>
    </row>
    <row r="6118" spans="1:15">
      <c r="A6118" s="7">
        <v>2019</v>
      </c>
      <c r="B6118" s="7" t="s">
        <v>56</v>
      </c>
      <c r="C6118" s="8">
        <f t="shared" si="250"/>
        <v>43529</v>
      </c>
      <c r="D6118" s="7">
        <v>13</v>
      </c>
      <c r="E6118" s="7" t="str">
        <f t="shared" si="249"/>
        <v>S104352913</v>
      </c>
      <c r="F6118" s="3">
        <v>2022</v>
      </c>
      <c r="G6118" s="2">
        <v>175</v>
      </c>
      <c r="H6118" s="2" t="s">
        <v>9774</v>
      </c>
      <c r="I6118" s="2" t="s">
        <v>5194</v>
      </c>
      <c r="J6118" s="2" t="s">
        <v>5236</v>
      </c>
      <c r="K6118" s="194" t="s">
        <v>17</v>
      </c>
      <c r="L6118" s="2">
        <v>33</v>
      </c>
      <c r="M6118" s="194" t="s">
        <v>506</v>
      </c>
      <c r="N6118" s="2" t="s">
        <v>824</v>
      </c>
      <c r="O6118" s="195" t="s">
        <v>631</v>
      </c>
    </row>
    <row r="6119" spans="1:15" ht="15.75" thickBot="1">
      <c r="A6119" s="7">
        <v>2019</v>
      </c>
      <c r="B6119" s="7" t="s">
        <v>56</v>
      </c>
      <c r="C6119" s="8">
        <f t="shared" si="250"/>
        <v>43529</v>
      </c>
      <c r="D6119" s="7">
        <v>14</v>
      </c>
      <c r="E6119" s="7" t="str">
        <f t="shared" si="249"/>
        <v>S104352914</v>
      </c>
      <c r="F6119" s="5">
        <v>2023</v>
      </c>
      <c r="G6119" s="6">
        <v>170</v>
      </c>
      <c r="H6119" s="6" t="s">
        <v>9775</v>
      </c>
      <c r="I6119" s="6" t="s">
        <v>5672</v>
      </c>
      <c r="J6119" s="6" t="s">
        <v>1700</v>
      </c>
      <c r="K6119" s="196" t="s">
        <v>17</v>
      </c>
      <c r="L6119" s="6">
        <v>29</v>
      </c>
      <c r="M6119" s="196">
        <v>20</v>
      </c>
      <c r="N6119" s="6">
        <v>55</v>
      </c>
      <c r="O6119" s="197">
        <v>25</v>
      </c>
    </row>
    <row r="6120" spans="1:15" ht="16.5" thickTop="1" thickBot="1">
      <c r="A6120" s="7">
        <v>2019</v>
      </c>
      <c r="B6120" s="7" t="s">
        <v>56</v>
      </c>
      <c r="C6120" s="8">
        <f t="shared" si="250"/>
        <v>43529</v>
      </c>
      <c r="D6120" s="7">
        <v>15</v>
      </c>
      <c r="E6120" s="7" t="str">
        <f t="shared" si="249"/>
        <v>S104352915</v>
      </c>
      <c r="F6120" s="1" t="s">
        <v>15</v>
      </c>
    </row>
    <row r="6121" spans="1:15" ht="16.5" thickTop="1" thickBot="1">
      <c r="A6121" s="7">
        <v>2019</v>
      </c>
      <c r="B6121" s="7" t="s">
        <v>56</v>
      </c>
      <c r="C6121" s="8">
        <f t="shared" si="250"/>
        <v>43529</v>
      </c>
      <c r="D6121" s="7">
        <v>16</v>
      </c>
      <c r="E6121" s="7" t="str">
        <f t="shared" si="249"/>
        <v>S104352916</v>
      </c>
      <c r="F6121" s="338" t="s">
        <v>1</v>
      </c>
      <c r="G6121" s="341" t="s">
        <v>2</v>
      </c>
      <c r="H6121" s="342"/>
      <c r="I6121" s="342"/>
      <c r="J6121" s="343"/>
      <c r="K6121" s="344" t="s">
        <v>3</v>
      </c>
      <c r="L6121" s="343"/>
      <c r="M6121" s="344" t="s">
        <v>144</v>
      </c>
      <c r="N6121" s="342"/>
      <c r="O6121" s="342"/>
    </row>
    <row r="6122" spans="1:15" ht="18" customHeight="1" thickBot="1">
      <c r="A6122" s="7">
        <v>2019</v>
      </c>
      <c r="B6122" s="7" t="s">
        <v>56</v>
      </c>
      <c r="C6122" s="8">
        <f t="shared" si="250"/>
        <v>43529</v>
      </c>
      <c r="D6122" s="7">
        <v>17</v>
      </c>
      <c r="E6122" s="7" t="str">
        <f t="shared" si="249"/>
        <v>S104352917</v>
      </c>
      <c r="F6122" s="339"/>
      <c r="G6122" s="345" t="s">
        <v>5</v>
      </c>
      <c r="H6122" s="347" t="s">
        <v>145</v>
      </c>
      <c r="I6122" s="348"/>
      <c r="J6122" s="349"/>
      <c r="K6122" s="350" t="s">
        <v>6</v>
      </c>
      <c r="L6122" s="352" t="s">
        <v>7</v>
      </c>
      <c r="M6122" s="350" t="s">
        <v>8</v>
      </c>
      <c r="N6122" s="354" t="s">
        <v>146</v>
      </c>
      <c r="O6122" s="356" t="s">
        <v>147</v>
      </c>
    </row>
    <row r="6123" spans="1:15" ht="15.75" thickBot="1">
      <c r="A6123" s="7">
        <v>2019</v>
      </c>
      <c r="B6123" s="7" t="s">
        <v>56</v>
      </c>
      <c r="C6123" s="8">
        <f t="shared" si="250"/>
        <v>43529</v>
      </c>
      <c r="D6123" s="7">
        <v>18</v>
      </c>
      <c r="E6123" s="7" t="str">
        <f t="shared" si="249"/>
        <v>S104352918</v>
      </c>
      <c r="F6123" s="340"/>
      <c r="G6123" s="346"/>
      <c r="H6123" s="191" t="s">
        <v>9</v>
      </c>
      <c r="I6123" s="192" t="s">
        <v>18</v>
      </c>
      <c r="J6123" s="193" t="s">
        <v>11</v>
      </c>
      <c r="K6123" s="351"/>
      <c r="L6123" s="353"/>
      <c r="M6123" s="351"/>
      <c r="N6123" s="355"/>
      <c r="O6123" s="357"/>
    </row>
    <row r="6124" spans="1:15">
      <c r="A6124" s="7">
        <v>2019</v>
      </c>
      <c r="B6124" s="7" t="s">
        <v>56</v>
      </c>
      <c r="C6124" s="8">
        <f t="shared" si="250"/>
        <v>43529</v>
      </c>
      <c r="D6124" s="7">
        <v>19</v>
      </c>
      <c r="E6124" s="7" t="str">
        <f t="shared" si="249"/>
        <v>S104352919</v>
      </c>
      <c r="F6124" s="3" t="s">
        <v>16</v>
      </c>
      <c r="G6124" s="2">
        <v>62</v>
      </c>
      <c r="H6124" s="2" t="s">
        <v>9776</v>
      </c>
      <c r="I6124" s="2" t="s">
        <v>9644</v>
      </c>
      <c r="J6124" s="2" t="s">
        <v>4283</v>
      </c>
      <c r="K6124" s="194" t="s">
        <v>17</v>
      </c>
      <c r="L6124" s="2">
        <v>54</v>
      </c>
      <c r="M6124" s="194" t="s">
        <v>551</v>
      </c>
      <c r="N6124" s="2" t="s">
        <v>2623</v>
      </c>
      <c r="O6124" s="195" t="s">
        <v>3028</v>
      </c>
    </row>
    <row r="6125" spans="1:15">
      <c r="A6125" s="7">
        <v>2019</v>
      </c>
      <c r="B6125" s="7" t="s">
        <v>56</v>
      </c>
      <c r="C6125" s="8">
        <f t="shared" si="250"/>
        <v>43529</v>
      </c>
      <c r="D6125" s="7">
        <v>20</v>
      </c>
      <c r="E6125" s="7" t="str">
        <f t="shared" si="249"/>
        <v>S104352920</v>
      </c>
      <c r="F6125" s="4">
        <v>43525</v>
      </c>
      <c r="G6125" s="2">
        <v>60</v>
      </c>
      <c r="H6125" s="2" t="s">
        <v>9777</v>
      </c>
      <c r="I6125" s="2" t="s">
        <v>9778</v>
      </c>
      <c r="J6125" s="2" t="s">
        <v>6958</v>
      </c>
      <c r="K6125" s="194" t="s">
        <v>17</v>
      </c>
      <c r="L6125" s="2">
        <v>52</v>
      </c>
      <c r="M6125" s="194">
        <v>90</v>
      </c>
      <c r="N6125" s="2">
        <v>0</v>
      </c>
      <c r="O6125" s="195">
        <v>10</v>
      </c>
    </row>
    <row r="6126" spans="1:15">
      <c r="A6126" s="7">
        <v>2019</v>
      </c>
      <c r="B6126" s="7" t="s">
        <v>56</v>
      </c>
      <c r="C6126" s="8">
        <f t="shared" si="250"/>
        <v>43529</v>
      </c>
      <c r="D6126" s="7">
        <v>21</v>
      </c>
      <c r="E6126" s="7" t="str">
        <f t="shared" si="249"/>
        <v>S104352921</v>
      </c>
      <c r="F6126" s="4">
        <v>43556</v>
      </c>
      <c r="G6126" s="2">
        <v>60</v>
      </c>
      <c r="H6126" s="2" t="s">
        <v>9779</v>
      </c>
      <c r="I6126" s="2" t="s">
        <v>9780</v>
      </c>
      <c r="J6126" s="2" t="s">
        <v>9781</v>
      </c>
      <c r="K6126" s="194" t="s">
        <v>17</v>
      </c>
      <c r="L6126" s="2">
        <v>48</v>
      </c>
      <c r="M6126" s="194">
        <v>100</v>
      </c>
      <c r="N6126" s="2">
        <v>0</v>
      </c>
      <c r="O6126" s="195">
        <v>0</v>
      </c>
    </row>
    <row r="6127" spans="1:15">
      <c r="A6127" s="7">
        <v>2019</v>
      </c>
      <c r="B6127" s="7" t="s">
        <v>56</v>
      </c>
      <c r="C6127" s="8">
        <f t="shared" si="250"/>
        <v>43529</v>
      </c>
      <c r="D6127" s="7">
        <v>22</v>
      </c>
      <c r="E6127" s="7" t="str">
        <f t="shared" si="249"/>
        <v>S104352922</v>
      </c>
      <c r="F6127" s="4">
        <v>43586</v>
      </c>
      <c r="G6127" s="2">
        <v>60</v>
      </c>
      <c r="H6127" s="2" t="s">
        <v>7450</v>
      </c>
      <c r="I6127" s="2" t="s">
        <v>9782</v>
      </c>
      <c r="J6127" s="2" t="s">
        <v>1293</v>
      </c>
      <c r="K6127" s="194" t="s">
        <v>17</v>
      </c>
      <c r="L6127" s="2">
        <v>47</v>
      </c>
      <c r="M6127" s="194" t="s">
        <v>411</v>
      </c>
      <c r="N6127" s="2" t="s">
        <v>799</v>
      </c>
      <c r="O6127" s="195" t="s">
        <v>799</v>
      </c>
    </row>
    <row r="6128" spans="1:15">
      <c r="A6128" s="7">
        <v>2019</v>
      </c>
      <c r="B6128" s="7" t="s">
        <v>56</v>
      </c>
      <c r="C6128" s="8">
        <f t="shared" si="250"/>
        <v>43529</v>
      </c>
      <c r="D6128" s="7">
        <v>23</v>
      </c>
      <c r="E6128" s="7" t="str">
        <f t="shared" si="249"/>
        <v>S104352923</v>
      </c>
      <c r="F6128" s="4">
        <v>43617</v>
      </c>
      <c r="G6128" s="2">
        <v>60</v>
      </c>
      <c r="H6128" s="2" t="s">
        <v>9783</v>
      </c>
      <c r="I6128" s="2" t="s">
        <v>9784</v>
      </c>
      <c r="J6128" s="2" t="s">
        <v>6367</v>
      </c>
      <c r="K6128" s="194" t="s">
        <v>17</v>
      </c>
      <c r="L6128" s="2">
        <v>46</v>
      </c>
      <c r="M6128" s="194" t="s">
        <v>411</v>
      </c>
      <c r="N6128" s="2" t="s">
        <v>799</v>
      </c>
      <c r="O6128" s="195" t="s">
        <v>799</v>
      </c>
    </row>
    <row r="6129" spans="1:15">
      <c r="A6129" s="7">
        <v>2019</v>
      </c>
      <c r="B6129" s="7" t="s">
        <v>56</v>
      </c>
      <c r="C6129" s="8">
        <f t="shared" si="250"/>
        <v>43529</v>
      </c>
      <c r="D6129" s="7">
        <v>24</v>
      </c>
      <c r="E6129" s="7" t="str">
        <f t="shared" si="249"/>
        <v>S104352924</v>
      </c>
      <c r="F6129" s="3" t="s">
        <v>164</v>
      </c>
      <c r="G6129" s="2">
        <v>60</v>
      </c>
      <c r="H6129" s="2" t="s">
        <v>9785</v>
      </c>
      <c r="I6129" s="2" t="s">
        <v>9786</v>
      </c>
      <c r="J6129" s="2" t="s">
        <v>2719</v>
      </c>
      <c r="K6129" s="194" t="s">
        <v>17</v>
      </c>
      <c r="L6129" s="2">
        <v>45</v>
      </c>
      <c r="M6129" s="194">
        <v>30</v>
      </c>
      <c r="N6129" s="2">
        <v>30</v>
      </c>
      <c r="O6129" s="195">
        <v>40</v>
      </c>
    </row>
    <row r="6130" spans="1:15">
      <c r="A6130" s="7">
        <v>2019</v>
      </c>
      <c r="B6130" s="7" t="s">
        <v>56</v>
      </c>
      <c r="C6130" s="8">
        <f t="shared" si="250"/>
        <v>43529</v>
      </c>
      <c r="D6130" s="7">
        <v>25</v>
      </c>
      <c r="E6130" s="7" t="str">
        <f t="shared" si="249"/>
        <v>S104352925</v>
      </c>
      <c r="F6130" s="3">
        <v>2020</v>
      </c>
      <c r="G6130" s="2">
        <v>50</v>
      </c>
      <c r="H6130" s="2" t="s">
        <v>9787</v>
      </c>
      <c r="I6130" s="2" t="s">
        <v>9788</v>
      </c>
      <c r="J6130" s="2" t="s">
        <v>715</v>
      </c>
      <c r="K6130" s="194" t="s">
        <v>17</v>
      </c>
      <c r="L6130" s="2">
        <v>37</v>
      </c>
      <c r="M6130" s="194">
        <v>25</v>
      </c>
      <c r="N6130" s="2">
        <v>45</v>
      </c>
      <c r="O6130" s="195">
        <v>30</v>
      </c>
    </row>
    <row r="6131" spans="1:15">
      <c r="A6131" s="7">
        <v>2019</v>
      </c>
      <c r="B6131" s="7" t="s">
        <v>56</v>
      </c>
      <c r="C6131" s="8">
        <f t="shared" si="250"/>
        <v>43529</v>
      </c>
      <c r="D6131" s="7">
        <v>26</v>
      </c>
      <c r="E6131" s="7" t="str">
        <f t="shared" si="249"/>
        <v>S104352926</v>
      </c>
      <c r="F6131" s="3">
        <v>2021</v>
      </c>
      <c r="G6131" s="2">
        <v>50</v>
      </c>
      <c r="H6131" s="2" t="s">
        <v>9789</v>
      </c>
      <c r="I6131" s="2" t="s">
        <v>9790</v>
      </c>
      <c r="J6131" s="2" t="s">
        <v>612</v>
      </c>
      <c r="K6131" s="194" t="s">
        <v>17</v>
      </c>
      <c r="L6131" s="2">
        <v>33</v>
      </c>
      <c r="M6131" s="194">
        <v>25</v>
      </c>
      <c r="N6131" s="2">
        <v>45</v>
      </c>
      <c r="O6131" s="195">
        <v>30</v>
      </c>
    </row>
    <row r="6132" spans="1:15">
      <c r="A6132" s="7">
        <v>2019</v>
      </c>
      <c r="B6132" s="7" t="s">
        <v>56</v>
      </c>
      <c r="C6132" s="8">
        <f t="shared" si="250"/>
        <v>43529</v>
      </c>
      <c r="D6132" s="7">
        <v>27</v>
      </c>
      <c r="E6132" s="7" t="str">
        <f t="shared" si="249"/>
        <v>S104352927</v>
      </c>
      <c r="F6132" s="3">
        <v>2022</v>
      </c>
      <c r="G6132" s="2">
        <v>40</v>
      </c>
      <c r="H6132" s="2" t="s">
        <v>7972</v>
      </c>
      <c r="I6132" s="2" t="s">
        <v>9530</v>
      </c>
      <c r="J6132" s="2" t="s">
        <v>753</v>
      </c>
      <c r="K6132" s="194" t="s">
        <v>17</v>
      </c>
      <c r="L6132" s="2">
        <v>29</v>
      </c>
      <c r="M6132" s="194" t="s">
        <v>631</v>
      </c>
      <c r="N6132" s="2" t="s">
        <v>1173</v>
      </c>
      <c r="O6132" s="195" t="s">
        <v>631</v>
      </c>
    </row>
    <row r="6133" spans="1:15" ht="15.75" thickBot="1">
      <c r="A6133" s="7">
        <v>2019</v>
      </c>
      <c r="B6133" s="7" t="s">
        <v>56</v>
      </c>
      <c r="C6133" s="8">
        <f t="shared" si="250"/>
        <v>43529</v>
      </c>
      <c r="D6133" s="7">
        <v>28</v>
      </c>
      <c r="E6133" s="7" t="str">
        <f t="shared" si="249"/>
        <v>S104352928</v>
      </c>
      <c r="F6133" s="5">
        <v>2023</v>
      </c>
      <c r="G6133" s="6">
        <v>40</v>
      </c>
      <c r="H6133" s="6" t="s">
        <v>9791</v>
      </c>
      <c r="I6133" s="6" t="s">
        <v>9792</v>
      </c>
      <c r="J6133" s="6" t="s">
        <v>8317</v>
      </c>
      <c r="K6133" s="196" t="s">
        <v>17</v>
      </c>
      <c r="L6133" s="6">
        <v>25</v>
      </c>
      <c r="M6133" s="196" t="s">
        <v>1646</v>
      </c>
      <c r="N6133" s="6" t="s">
        <v>731</v>
      </c>
      <c r="O6133" s="197" t="s">
        <v>1831</v>
      </c>
    </row>
    <row r="6134" spans="1:15" ht="16.5" thickTop="1" thickBot="1">
      <c r="A6134" s="7">
        <v>2019</v>
      </c>
      <c r="B6134" s="7" t="s">
        <v>55</v>
      </c>
      <c r="C6134" s="8">
        <f>7+C6133</f>
        <v>43536</v>
      </c>
      <c r="D6134" s="7">
        <v>1</v>
      </c>
      <c r="E6134" s="7" t="str">
        <f>B6134&amp;C6134&amp;D6134</f>
        <v>S11435361</v>
      </c>
      <c r="F6134" s="1" t="s">
        <v>0</v>
      </c>
    </row>
    <row r="6135" spans="1:15" ht="16.5" customHeight="1" thickTop="1" thickBot="1">
      <c r="A6135" s="7">
        <v>2019</v>
      </c>
      <c r="B6135" s="7" t="s">
        <v>55</v>
      </c>
      <c r="C6135" s="8">
        <f>+C6134</f>
        <v>43536</v>
      </c>
      <c r="D6135" s="7">
        <v>2</v>
      </c>
      <c r="E6135" s="7" t="str">
        <f t="shared" ref="E6135:E6161" si="251">B6135&amp;C6135&amp;D6135</f>
        <v>S11435362</v>
      </c>
      <c r="F6135" s="338" t="s">
        <v>1</v>
      </c>
      <c r="G6135" s="341" t="s">
        <v>2</v>
      </c>
      <c r="H6135" s="342"/>
      <c r="I6135" s="342"/>
      <c r="J6135" s="343"/>
      <c r="K6135" s="344" t="s">
        <v>3</v>
      </c>
      <c r="L6135" s="343"/>
      <c r="M6135" s="344" t="s">
        <v>144</v>
      </c>
      <c r="N6135" s="342"/>
      <c r="O6135" s="342"/>
    </row>
    <row r="6136" spans="1:15" ht="18" customHeight="1" thickBot="1">
      <c r="A6136" s="7">
        <v>2019</v>
      </c>
      <c r="B6136" s="7" t="s">
        <v>55</v>
      </c>
      <c r="C6136" s="8">
        <f t="shared" ref="C6136:C6161" si="252">+C6135</f>
        <v>43536</v>
      </c>
      <c r="D6136" s="7">
        <v>3</v>
      </c>
      <c r="E6136" s="7" t="str">
        <f t="shared" si="251"/>
        <v>S11435363</v>
      </c>
      <c r="F6136" s="339"/>
      <c r="G6136" s="345" t="s">
        <v>5</v>
      </c>
      <c r="H6136" s="347" t="s">
        <v>145</v>
      </c>
      <c r="I6136" s="348"/>
      <c r="J6136" s="349"/>
      <c r="K6136" s="350" t="s">
        <v>6</v>
      </c>
      <c r="L6136" s="352" t="s">
        <v>7</v>
      </c>
      <c r="M6136" s="350" t="s">
        <v>8</v>
      </c>
      <c r="N6136" s="354" t="s">
        <v>146</v>
      </c>
      <c r="O6136" s="356" t="s">
        <v>147</v>
      </c>
    </row>
    <row r="6137" spans="1:15" ht="15.75" thickBot="1">
      <c r="A6137" s="7">
        <v>2019</v>
      </c>
      <c r="B6137" s="7" t="s">
        <v>55</v>
      </c>
      <c r="C6137" s="8">
        <f t="shared" si="252"/>
        <v>43536</v>
      </c>
      <c r="D6137" s="7">
        <v>4</v>
      </c>
      <c r="E6137" s="7" t="str">
        <f t="shared" si="251"/>
        <v>S11435364</v>
      </c>
      <c r="F6137" s="340"/>
      <c r="G6137" s="346"/>
      <c r="H6137" s="191" t="s">
        <v>9</v>
      </c>
      <c r="I6137" s="192" t="s">
        <v>18</v>
      </c>
      <c r="J6137" s="193" t="s">
        <v>11</v>
      </c>
      <c r="K6137" s="351"/>
      <c r="L6137" s="353"/>
      <c r="M6137" s="351"/>
      <c r="N6137" s="355"/>
      <c r="O6137" s="357"/>
    </row>
    <row r="6138" spans="1:15">
      <c r="A6138" s="7">
        <v>2019</v>
      </c>
      <c r="B6138" s="7" t="s">
        <v>55</v>
      </c>
      <c r="C6138" s="8">
        <f t="shared" si="252"/>
        <v>43536</v>
      </c>
      <c r="D6138" s="7">
        <v>5</v>
      </c>
      <c r="E6138" s="7" t="str">
        <f t="shared" si="251"/>
        <v>S11435365</v>
      </c>
      <c r="F6138" s="3" t="s">
        <v>12</v>
      </c>
      <c r="G6138" s="2" t="s">
        <v>9793</v>
      </c>
      <c r="H6138" s="2" t="s">
        <v>9793</v>
      </c>
      <c r="I6138" s="2" t="s">
        <v>9794</v>
      </c>
      <c r="J6138" s="2" t="s">
        <v>1156</v>
      </c>
      <c r="K6138" s="194" t="s">
        <v>13</v>
      </c>
      <c r="L6138" s="2">
        <v>56</v>
      </c>
      <c r="M6138" s="194" t="s">
        <v>400</v>
      </c>
      <c r="N6138" s="2" t="s">
        <v>400</v>
      </c>
      <c r="O6138" s="195" t="s">
        <v>730</v>
      </c>
    </row>
    <row r="6139" spans="1:15">
      <c r="A6139" s="7">
        <v>2019</v>
      </c>
      <c r="B6139" s="7" t="s">
        <v>55</v>
      </c>
      <c r="C6139" s="8">
        <f t="shared" si="252"/>
        <v>43536</v>
      </c>
      <c r="D6139" s="7">
        <v>6</v>
      </c>
      <c r="E6139" s="7" t="str">
        <f t="shared" si="251"/>
        <v>S11435366</v>
      </c>
      <c r="F6139" s="4">
        <v>43525</v>
      </c>
      <c r="G6139" s="2" t="s">
        <v>9795</v>
      </c>
      <c r="H6139" s="2" t="s">
        <v>9795</v>
      </c>
      <c r="I6139" s="2" t="s">
        <v>9796</v>
      </c>
      <c r="J6139" s="2" t="s">
        <v>1161</v>
      </c>
      <c r="K6139" s="194" t="s">
        <v>13</v>
      </c>
      <c r="L6139" s="2">
        <v>60</v>
      </c>
      <c r="M6139" s="194" t="s">
        <v>2557</v>
      </c>
      <c r="N6139" s="2" t="s">
        <v>312</v>
      </c>
      <c r="O6139" s="195">
        <v>0</v>
      </c>
    </row>
    <row r="6140" spans="1:15">
      <c r="A6140" s="7">
        <v>2019</v>
      </c>
      <c r="B6140" s="7" t="s">
        <v>55</v>
      </c>
      <c r="C6140" s="8">
        <f t="shared" si="252"/>
        <v>43536</v>
      </c>
      <c r="D6140" s="7">
        <v>7</v>
      </c>
      <c r="E6140" s="7" t="str">
        <f t="shared" si="251"/>
        <v>S11435367</v>
      </c>
      <c r="F6140" s="4">
        <v>43556</v>
      </c>
      <c r="G6140" s="2" t="s">
        <v>9797</v>
      </c>
      <c r="H6140" s="2" t="s">
        <v>9797</v>
      </c>
      <c r="I6140" s="2" t="s">
        <v>9798</v>
      </c>
      <c r="J6140" s="2" t="s">
        <v>645</v>
      </c>
      <c r="K6140" s="194" t="s">
        <v>13</v>
      </c>
      <c r="L6140" s="2">
        <v>60</v>
      </c>
      <c r="M6140" s="194">
        <v>65</v>
      </c>
      <c r="N6140" s="2">
        <v>10</v>
      </c>
      <c r="O6140" s="195">
        <v>25</v>
      </c>
    </row>
    <row r="6141" spans="1:15">
      <c r="A6141" s="7">
        <v>2019</v>
      </c>
      <c r="B6141" s="7" t="s">
        <v>55</v>
      </c>
      <c r="C6141" s="8">
        <f t="shared" si="252"/>
        <v>43536</v>
      </c>
      <c r="D6141" s="7">
        <v>8</v>
      </c>
      <c r="E6141" s="7" t="str">
        <f t="shared" si="251"/>
        <v>S11435368</v>
      </c>
      <c r="F6141" s="4">
        <v>43586</v>
      </c>
      <c r="G6141" s="2" t="s">
        <v>9799</v>
      </c>
      <c r="H6141" s="2" t="s">
        <v>9799</v>
      </c>
      <c r="I6141" s="2" t="s">
        <v>9800</v>
      </c>
      <c r="J6141" s="2" t="s">
        <v>1956</v>
      </c>
      <c r="K6141" s="194" t="s">
        <v>13</v>
      </c>
      <c r="L6141" s="2">
        <v>53</v>
      </c>
      <c r="M6141" s="194">
        <v>70</v>
      </c>
      <c r="N6141" s="2">
        <v>10</v>
      </c>
      <c r="O6141" s="195">
        <v>20</v>
      </c>
    </row>
    <row r="6142" spans="1:15">
      <c r="A6142" s="7">
        <v>2019</v>
      </c>
      <c r="B6142" s="7" t="s">
        <v>55</v>
      </c>
      <c r="C6142" s="8">
        <f t="shared" si="252"/>
        <v>43536</v>
      </c>
      <c r="D6142" s="7">
        <v>9</v>
      </c>
      <c r="E6142" s="7" t="str">
        <f t="shared" si="251"/>
        <v>S11435369</v>
      </c>
      <c r="F6142" s="4">
        <v>43617</v>
      </c>
      <c r="G6142" s="2" t="s">
        <v>9801</v>
      </c>
      <c r="H6142" s="2" t="s">
        <v>9801</v>
      </c>
      <c r="I6142" s="2" t="s">
        <v>9802</v>
      </c>
      <c r="J6142" s="2" t="s">
        <v>889</v>
      </c>
      <c r="K6142" s="194" t="s">
        <v>13</v>
      </c>
      <c r="L6142" s="2">
        <v>49</v>
      </c>
      <c r="M6142" s="194" t="s">
        <v>3695</v>
      </c>
      <c r="N6142" s="2" t="s">
        <v>410</v>
      </c>
      <c r="O6142" s="195" t="s">
        <v>3023</v>
      </c>
    </row>
    <row r="6143" spans="1:15">
      <c r="A6143" s="7">
        <v>2019</v>
      </c>
      <c r="B6143" s="7" t="s">
        <v>55</v>
      </c>
      <c r="C6143" s="8">
        <f t="shared" si="252"/>
        <v>43536</v>
      </c>
      <c r="D6143" s="7">
        <v>10</v>
      </c>
      <c r="E6143" s="7" t="str">
        <f t="shared" si="251"/>
        <v>S114353610</v>
      </c>
      <c r="F6143" s="3" t="s">
        <v>164</v>
      </c>
      <c r="G6143" s="2" t="s">
        <v>9803</v>
      </c>
      <c r="H6143" s="2" t="s">
        <v>9803</v>
      </c>
      <c r="I6143" s="2" t="s">
        <v>9804</v>
      </c>
      <c r="J6143" s="2" t="s">
        <v>6028</v>
      </c>
      <c r="K6143" s="194" t="s">
        <v>13</v>
      </c>
      <c r="L6143" s="2">
        <v>47</v>
      </c>
      <c r="M6143" s="194">
        <v>25</v>
      </c>
      <c r="N6143" s="2">
        <v>35</v>
      </c>
      <c r="O6143" s="195">
        <v>40</v>
      </c>
    </row>
    <row r="6144" spans="1:15">
      <c r="A6144" s="7">
        <v>2019</v>
      </c>
      <c r="B6144" s="7" t="s">
        <v>55</v>
      </c>
      <c r="C6144" s="8">
        <f t="shared" si="252"/>
        <v>43536</v>
      </c>
      <c r="D6144" s="7">
        <v>11</v>
      </c>
      <c r="E6144" s="7" t="str">
        <f t="shared" si="251"/>
        <v>S114353611</v>
      </c>
      <c r="F6144" s="3">
        <v>2020</v>
      </c>
      <c r="G6144" s="2" t="s">
        <v>9805</v>
      </c>
      <c r="H6144" s="2" t="s">
        <v>9805</v>
      </c>
      <c r="I6144" s="2" t="s">
        <v>9806</v>
      </c>
      <c r="J6144" s="2" t="s">
        <v>2255</v>
      </c>
      <c r="K6144" s="194" t="s">
        <v>13</v>
      </c>
      <c r="L6144" s="2">
        <v>41</v>
      </c>
      <c r="M6144" s="194">
        <v>20</v>
      </c>
      <c r="N6144" s="2">
        <v>25</v>
      </c>
      <c r="O6144" s="195">
        <v>55</v>
      </c>
    </row>
    <row r="6145" spans="1:15">
      <c r="A6145" s="7">
        <v>2019</v>
      </c>
      <c r="B6145" s="7" t="s">
        <v>55</v>
      </c>
      <c r="C6145" s="8">
        <f t="shared" si="252"/>
        <v>43536</v>
      </c>
      <c r="D6145" s="7">
        <v>12</v>
      </c>
      <c r="E6145" s="7" t="str">
        <f t="shared" si="251"/>
        <v>S114353612</v>
      </c>
      <c r="F6145" s="3">
        <v>2021</v>
      </c>
      <c r="G6145" s="2" t="s">
        <v>9807</v>
      </c>
      <c r="H6145" s="2" t="s">
        <v>9807</v>
      </c>
      <c r="I6145" s="2" t="s">
        <v>1859</v>
      </c>
      <c r="J6145" s="2" t="s">
        <v>4191</v>
      </c>
      <c r="K6145" s="194" t="s">
        <v>13</v>
      </c>
      <c r="L6145" s="2">
        <v>35</v>
      </c>
      <c r="M6145" s="194" t="s">
        <v>506</v>
      </c>
      <c r="N6145" s="2" t="s">
        <v>1099</v>
      </c>
      <c r="O6145" s="195" t="s">
        <v>1100</v>
      </c>
    </row>
    <row r="6146" spans="1:15">
      <c r="A6146" s="7">
        <v>2019</v>
      </c>
      <c r="B6146" s="7" t="s">
        <v>55</v>
      </c>
      <c r="C6146" s="8">
        <f t="shared" si="252"/>
        <v>43536</v>
      </c>
      <c r="D6146" s="7">
        <v>13</v>
      </c>
      <c r="E6146" s="7" t="str">
        <f t="shared" si="251"/>
        <v>S114353613</v>
      </c>
      <c r="F6146" s="3">
        <v>2022</v>
      </c>
      <c r="G6146" s="2" t="s">
        <v>5231</v>
      </c>
      <c r="H6146" s="2" t="s">
        <v>5231</v>
      </c>
      <c r="I6146" s="2" t="s">
        <v>9808</v>
      </c>
      <c r="J6146" s="2" t="s">
        <v>1156</v>
      </c>
      <c r="K6146" s="194" t="s">
        <v>13</v>
      </c>
      <c r="L6146" s="2">
        <v>30</v>
      </c>
      <c r="M6146" s="194" t="s">
        <v>631</v>
      </c>
      <c r="N6146" s="2" t="s">
        <v>507</v>
      </c>
      <c r="O6146" s="195" t="s">
        <v>512</v>
      </c>
    </row>
    <row r="6147" spans="1:15" ht="15.75" thickBot="1">
      <c r="A6147" s="7">
        <v>2019</v>
      </c>
      <c r="B6147" s="7" t="s">
        <v>55</v>
      </c>
      <c r="C6147" s="8">
        <f t="shared" si="252"/>
        <v>43536</v>
      </c>
      <c r="D6147" s="7">
        <v>14</v>
      </c>
      <c r="E6147" s="7" t="str">
        <f t="shared" si="251"/>
        <v>S114353614</v>
      </c>
      <c r="F6147" s="5">
        <v>2023</v>
      </c>
      <c r="G6147" s="6" t="s">
        <v>3759</v>
      </c>
      <c r="H6147" s="6" t="s">
        <v>3759</v>
      </c>
      <c r="I6147" s="6" t="s">
        <v>9457</v>
      </c>
      <c r="J6147" s="6" t="s">
        <v>4046</v>
      </c>
      <c r="K6147" s="196" t="s">
        <v>13</v>
      </c>
      <c r="L6147" s="6">
        <v>25</v>
      </c>
      <c r="M6147" s="196" t="s">
        <v>506</v>
      </c>
      <c r="N6147" s="6" t="s">
        <v>513</v>
      </c>
      <c r="O6147" s="197" t="s">
        <v>506</v>
      </c>
    </row>
    <row r="6148" spans="1:15" ht="16.5" thickTop="1" thickBot="1">
      <c r="A6148" s="7">
        <v>2019</v>
      </c>
      <c r="B6148" s="7" t="s">
        <v>55</v>
      </c>
      <c r="C6148" s="8">
        <f t="shared" si="252"/>
        <v>43536</v>
      </c>
      <c r="D6148" s="7">
        <v>15</v>
      </c>
      <c r="E6148" s="7" t="str">
        <f t="shared" si="251"/>
        <v>S114353615</v>
      </c>
      <c r="F6148" s="1" t="s">
        <v>15</v>
      </c>
    </row>
    <row r="6149" spans="1:15" ht="16.5" customHeight="1" thickTop="1" thickBot="1">
      <c r="A6149" s="7">
        <v>2019</v>
      </c>
      <c r="B6149" s="7" t="s">
        <v>55</v>
      </c>
      <c r="C6149" s="8">
        <f t="shared" si="252"/>
        <v>43536</v>
      </c>
      <c r="D6149" s="7">
        <v>16</v>
      </c>
      <c r="E6149" s="7" t="str">
        <f t="shared" si="251"/>
        <v>S114353616</v>
      </c>
      <c r="F6149" s="338" t="s">
        <v>1</v>
      </c>
      <c r="G6149" s="341" t="s">
        <v>2</v>
      </c>
      <c r="H6149" s="342"/>
      <c r="I6149" s="342"/>
      <c r="J6149" s="343"/>
      <c r="K6149" s="344" t="s">
        <v>3</v>
      </c>
      <c r="L6149" s="343"/>
      <c r="M6149" s="344" t="s">
        <v>144</v>
      </c>
      <c r="N6149" s="342"/>
      <c r="O6149" s="342"/>
    </row>
    <row r="6150" spans="1:15" ht="18" customHeight="1" thickBot="1">
      <c r="A6150" s="7">
        <v>2019</v>
      </c>
      <c r="B6150" s="7" t="s">
        <v>55</v>
      </c>
      <c r="C6150" s="8">
        <f t="shared" si="252"/>
        <v>43536</v>
      </c>
      <c r="D6150" s="7">
        <v>17</v>
      </c>
      <c r="E6150" s="7" t="str">
        <f t="shared" si="251"/>
        <v>S114353617</v>
      </c>
      <c r="F6150" s="339"/>
      <c r="G6150" s="345" t="s">
        <v>5</v>
      </c>
      <c r="H6150" s="347" t="s">
        <v>145</v>
      </c>
      <c r="I6150" s="348"/>
      <c r="J6150" s="349"/>
      <c r="K6150" s="350" t="s">
        <v>6</v>
      </c>
      <c r="L6150" s="352" t="s">
        <v>7</v>
      </c>
      <c r="M6150" s="350" t="s">
        <v>8</v>
      </c>
      <c r="N6150" s="354" t="s">
        <v>146</v>
      </c>
      <c r="O6150" s="356" t="s">
        <v>147</v>
      </c>
    </row>
    <row r="6151" spans="1:15" ht="15.75" thickBot="1">
      <c r="A6151" s="7">
        <v>2019</v>
      </c>
      <c r="B6151" s="7" t="s">
        <v>55</v>
      </c>
      <c r="C6151" s="8">
        <f t="shared" si="252"/>
        <v>43536</v>
      </c>
      <c r="D6151" s="7">
        <v>18</v>
      </c>
      <c r="E6151" s="7" t="str">
        <f t="shared" si="251"/>
        <v>S114353618</v>
      </c>
      <c r="F6151" s="340"/>
      <c r="G6151" s="346"/>
      <c r="H6151" s="191" t="s">
        <v>9</v>
      </c>
      <c r="I6151" s="192" t="s">
        <v>18</v>
      </c>
      <c r="J6151" s="193" t="s">
        <v>11</v>
      </c>
      <c r="K6151" s="351"/>
      <c r="L6151" s="353"/>
      <c r="M6151" s="351"/>
      <c r="N6151" s="355"/>
      <c r="O6151" s="357"/>
    </row>
    <row r="6152" spans="1:15">
      <c r="A6152" s="7">
        <v>2019</v>
      </c>
      <c r="B6152" s="7" t="s">
        <v>55</v>
      </c>
      <c r="C6152" s="8">
        <f t="shared" si="252"/>
        <v>43536</v>
      </c>
      <c r="D6152" s="7">
        <v>19</v>
      </c>
      <c r="E6152" s="7" t="str">
        <f t="shared" si="251"/>
        <v>S114353619</v>
      </c>
      <c r="F6152" s="3" t="s">
        <v>16</v>
      </c>
      <c r="G6152" s="2" t="s">
        <v>4234</v>
      </c>
      <c r="H6152" s="2" t="s">
        <v>4234</v>
      </c>
      <c r="I6152" s="2" t="s">
        <v>9809</v>
      </c>
      <c r="J6152" s="2" t="s">
        <v>1006</v>
      </c>
      <c r="K6152" s="194" t="s">
        <v>13</v>
      </c>
      <c r="L6152" s="2">
        <v>53</v>
      </c>
      <c r="M6152" s="194" t="s">
        <v>506</v>
      </c>
      <c r="N6152" s="2" t="s">
        <v>445</v>
      </c>
      <c r="O6152" s="195" t="s">
        <v>445</v>
      </c>
    </row>
    <row r="6153" spans="1:15">
      <c r="A6153" s="7">
        <v>2019</v>
      </c>
      <c r="B6153" s="7" t="s">
        <v>55</v>
      </c>
      <c r="C6153" s="8">
        <f t="shared" si="252"/>
        <v>43536</v>
      </c>
      <c r="D6153" s="7">
        <v>20</v>
      </c>
      <c r="E6153" s="7" t="str">
        <f t="shared" si="251"/>
        <v>S114353620</v>
      </c>
      <c r="F6153" s="4">
        <v>43525</v>
      </c>
      <c r="G6153" s="2" t="s">
        <v>9810</v>
      </c>
      <c r="H6153" s="2" t="s">
        <v>9810</v>
      </c>
      <c r="I6153" s="2" t="s">
        <v>9811</v>
      </c>
      <c r="J6153" s="2" t="s">
        <v>800</v>
      </c>
      <c r="K6153" s="194" t="s">
        <v>13</v>
      </c>
      <c r="L6153" s="2">
        <v>53</v>
      </c>
      <c r="M6153" s="194" t="s">
        <v>3662</v>
      </c>
      <c r="N6153" s="2" t="s">
        <v>2623</v>
      </c>
      <c r="O6153" s="195" t="s">
        <v>257</v>
      </c>
    </row>
    <row r="6154" spans="1:15">
      <c r="A6154" s="7">
        <v>2019</v>
      </c>
      <c r="B6154" s="7" t="s">
        <v>55</v>
      </c>
      <c r="C6154" s="8">
        <f t="shared" si="252"/>
        <v>43536</v>
      </c>
      <c r="D6154" s="7">
        <v>21</v>
      </c>
      <c r="E6154" s="7" t="str">
        <f t="shared" si="251"/>
        <v>S114353621</v>
      </c>
      <c r="F6154" s="4">
        <v>43556</v>
      </c>
      <c r="G6154" s="2" t="s">
        <v>9812</v>
      </c>
      <c r="H6154" s="2" t="s">
        <v>9812</v>
      </c>
      <c r="I6154" s="2" t="s">
        <v>9813</v>
      </c>
      <c r="J6154" s="2" t="s">
        <v>6398</v>
      </c>
      <c r="K6154" s="194" t="s">
        <v>13</v>
      </c>
      <c r="L6154" s="2">
        <v>50</v>
      </c>
      <c r="M6154" s="194" t="s">
        <v>2622</v>
      </c>
      <c r="N6154" s="2" t="s">
        <v>257</v>
      </c>
      <c r="O6154" s="195" t="s">
        <v>257</v>
      </c>
    </row>
    <row r="6155" spans="1:15">
      <c r="A6155" s="7">
        <v>2019</v>
      </c>
      <c r="B6155" s="7" t="s">
        <v>55</v>
      </c>
      <c r="C6155" s="8">
        <f t="shared" si="252"/>
        <v>43536</v>
      </c>
      <c r="D6155" s="7">
        <v>22</v>
      </c>
      <c r="E6155" s="7" t="str">
        <f t="shared" si="251"/>
        <v>S114353622</v>
      </c>
      <c r="F6155" s="4">
        <v>43586</v>
      </c>
      <c r="G6155" s="2" t="s">
        <v>9814</v>
      </c>
      <c r="H6155" s="2" t="s">
        <v>9814</v>
      </c>
      <c r="I6155" s="2" t="s">
        <v>8783</v>
      </c>
      <c r="J6155" s="2" t="s">
        <v>3054</v>
      </c>
      <c r="K6155" s="194" t="s">
        <v>13</v>
      </c>
      <c r="L6155" s="2">
        <v>44</v>
      </c>
      <c r="M6155" s="194" t="s">
        <v>507</v>
      </c>
      <c r="N6155" s="2" t="s">
        <v>728</v>
      </c>
      <c r="O6155" s="195" t="s">
        <v>1460</v>
      </c>
    </row>
    <row r="6156" spans="1:15">
      <c r="A6156" s="7">
        <v>2019</v>
      </c>
      <c r="B6156" s="7" t="s">
        <v>55</v>
      </c>
      <c r="C6156" s="8">
        <f t="shared" si="252"/>
        <v>43536</v>
      </c>
      <c r="D6156" s="7">
        <v>23</v>
      </c>
      <c r="E6156" s="7" t="str">
        <f t="shared" si="251"/>
        <v>S114353623</v>
      </c>
      <c r="F6156" s="4">
        <v>43617</v>
      </c>
      <c r="G6156" s="2" t="s">
        <v>9815</v>
      </c>
      <c r="H6156" s="2" t="s">
        <v>9815</v>
      </c>
      <c r="I6156" s="2" t="s">
        <v>9816</v>
      </c>
      <c r="J6156" s="2" t="s">
        <v>876</v>
      </c>
      <c r="K6156" s="194" t="s">
        <v>13</v>
      </c>
      <c r="L6156" s="2">
        <v>43</v>
      </c>
      <c r="M6156" s="194">
        <v>40</v>
      </c>
      <c r="N6156" s="2" t="s">
        <v>728</v>
      </c>
      <c r="O6156" s="195" t="s">
        <v>1367</v>
      </c>
    </row>
    <row r="6157" spans="1:15">
      <c r="A6157" s="7">
        <v>2019</v>
      </c>
      <c r="B6157" s="7" t="s">
        <v>55</v>
      </c>
      <c r="C6157" s="8">
        <f t="shared" si="252"/>
        <v>43536</v>
      </c>
      <c r="D6157" s="7">
        <v>24</v>
      </c>
      <c r="E6157" s="7" t="str">
        <f t="shared" si="251"/>
        <v>S114353624</v>
      </c>
      <c r="F6157" s="3" t="s">
        <v>164</v>
      </c>
      <c r="G6157" s="2" t="s">
        <v>9817</v>
      </c>
      <c r="H6157" s="2" t="s">
        <v>9817</v>
      </c>
      <c r="I6157" s="2" t="s">
        <v>9818</v>
      </c>
      <c r="J6157" s="2" t="s">
        <v>476</v>
      </c>
      <c r="K6157" s="194" t="s">
        <v>13</v>
      </c>
      <c r="L6157" s="2">
        <v>43</v>
      </c>
      <c r="M6157" s="194" t="s">
        <v>461</v>
      </c>
      <c r="N6157" s="2" t="s">
        <v>466</v>
      </c>
      <c r="O6157" s="195" t="s">
        <v>535</v>
      </c>
    </row>
    <row r="6158" spans="1:15">
      <c r="A6158" s="7">
        <v>2019</v>
      </c>
      <c r="B6158" s="7" t="s">
        <v>55</v>
      </c>
      <c r="C6158" s="8">
        <f t="shared" si="252"/>
        <v>43536</v>
      </c>
      <c r="D6158" s="7">
        <v>25</v>
      </c>
      <c r="E6158" s="7" t="str">
        <f t="shared" si="251"/>
        <v>S114353625</v>
      </c>
      <c r="F6158" s="3">
        <v>2020</v>
      </c>
      <c r="G6158" s="2" t="s">
        <v>9819</v>
      </c>
      <c r="H6158" s="2" t="s">
        <v>9819</v>
      </c>
      <c r="I6158" s="2" t="s">
        <v>9820</v>
      </c>
      <c r="J6158" s="2" t="s">
        <v>734</v>
      </c>
      <c r="K6158" s="194" t="s">
        <v>13</v>
      </c>
      <c r="L6158" s="2">
        <v>37</v>
      </c>
      <c r="M6158" s="194" t="s">
        <v>580</v>
      </c>
      <c r="N6158" s="2" t="s">
        <v>819</v>
      </c>
      <c r="O6158" s="195" t="s">
        <v>1197</v>
      </c>
    </row>
    <row r="6159" spans="1:15">
      <c r="A6159" s="7">
        <v>2019</v>
      </c>
      <c r="B6159" s="7" t="s">
        <v>55</v>
      </c>
      <c r="C6159" s="8">
        <f t="shared" si="252"/>
        <v>43536</v>
      </c>
      <c r="D6159" s="7">
        <v>26</v>
      </c>
      <c r="E6159" s="7" t="str">
        <f t="shared" si="251"/>
        <v>S114353626</v>
      </c>
      <c r="F6159" s="3">
        <v>2021</v>
      </c>
      <c r="G6159" s="2" t="s">
        <v>9821</v>
      </c>
      <c r="H6159" s="2" t="s">
        <v>9821</v>
      </c>
      <c r="I6159" s="2" t="s">
        <v>9822</v>
      </c>
      <c r="J6159" s="2" t="s">
        <v>549</v>
      </c>
      <c r="K6159" s="194" t="s">
        <v>13</v>
      </c>
      <c r="L6159" s="2">
        <v>33</v>
      </c>
      <c r="M6159" s="194" t="s">
        <v>477</v>
      </c>
      <c r="N6159" s="2" t="s">
        <v>893</v>
      </c>
      <c r="O6159" s="195" t="s">
        <v>3058</v>
      </c>
    </row>
    <row r="6160" spans="1:15">
      <c r="A6160" s="7">
        <v>2019</v>
      </c>
      <c r="B6160" s="7" t="s">
        <v>55</v>
      </c>
      <c r="C6160" s="8">
        <f t="shared" si="252"/>
        <v>43536</v>
      </c>
      <c r="D6160" s="7">
        <v>27</v>
      </c>
      <c r="E6160" s="7" t="str">
        <f t="shared" si="251"/>
        <v>S114353627</v>
      </c>
      <c r="F6160" s="3">
        <v>2022</v>
      </c>
      <c r="G6160" s="2" t="s">
        <v>8385</v>
      </c>
      <c r="H6160" s="2" t="s">
        <v>8385</v>
      </c>
      <c r="I6160" s="2" t="s">
        <v>464</v>
      </c>
      <c r="J6160" s="2">
        <v>3</v>
      </c>
      <c r="K6160" s="194" t="s">
        <v>13</v>
      </c>
      <c r="L6160" s="2">
        <v>29</v>
      </c>
      <c r="M6160" s="194" t="s">
        <v>420</v>
      </c>
      <c r="N6160" s="2" t="s">
        <v>406</v>
      </c>
      <c r="O6160" s="195" t="s">
        <v>420</v>
      </c>
    </row>
    <row r="6161" spans="1:15" ht="15.75" thickBot="1">
      <c r="A6161" s="7">
        <v>2019</v>
      </c>
      <c r="B6161" s="7" t="s">
        <v>55</v>
      </c>
      <c r="C6161" s="8">
        <f t="shared" si="252"/>
        <v>43536</v>
      </c>
      <c r="D6161" s="7">
        <v>28</v>
      </c>
      <c r="E6161" s="7" t="str">
        <f t="shared" si="251"/>
        <v>S114353628</v>
      </c>
      <c r="F6161" s="5">
        <v>2023</v>
      </c>
      <c r="G6161" s="6" t="s">
        <v>9661</v>
      </c>
      <c r="H6161" s="6" t="s">
        <v>9661</v>
      </c>
      <c r="I6161" s="6" t="s">
        <v>9823</v>
      </c>
      <c r="J6161" s="6" t="s">
        <v>2313</v>
      </c>
      <c r="K6161" s="196" t="s">
        <v>13</v>
      </c>
      <c r="L6161" s="6">
        <v>24</v>
      </c>
      <c r="M6161" s="196" t="s">
        <v>334</v>
      </c>
      <c r="N6161" s="6" t="s">
        <v>507</v>
      </c>
      <c r="O6161" s="197" t="s">
        <v>379</v>
      </c>
    </row>
    <row r="6162" spans="1:15" ht="16.5" thickTop="1" thickBot="1">
      <c r="A6162" s="7">
        <v>2019</v>
      </c>
      <c r="B6162" s="7" t="s">
        <v>54</v>
      </c>
      <c r="C6162" s="8">
        <f>7+C6161</f>
        <v>43543</v>
      </c>
      <c r="D6162" s="7">
        <v>1</v>
      </c>
      <c r="E6162" s="7" t="str">
        <f>B6162&amp;C6162&amp;D6162</f>
        <v>S12435431</v>
      </c>
      <c r="F6162" s="1" t="s">
        <v>0</v>
      </c>
    </row>
    <row r="6163" spans="1:15" ht="16.5" customHeight="1" thickTop="1" thickBot="1">
      <c r="A6163" s="7">
        <v>2019</v>
      </c>
      <c r="B6163" s="7" t="s">
        <v>54</v>
      </c>
      <c r="C6163" s="8">
        <f>+C6162</f>
        <v>43543</v>
      </c>
      <c r="D6163" s="7">
        <v>2</v>
      </c>
      <c r="E6163" s="7" t="str">
        <f t="shared" ref="E6163:E6189" si="253">B6163&amp;C6163&amp;D6163</f>
        <v>S12435432</v>
      </c>
      <c r="F6163" s="338" t="s">
        <v>1</v>
      </c>
      <c r="G6163" s="341" t="s">
        <v>2</v>
      </c>
      <c r="H6163" s="342"/>
      <c r="I6163" s="342"/>
      <c r="J6163" s="343"/>
      <c r="K6163" s="344" t="s">
        <v>3</v>
      </c>
      <c r="L6163" s="343"/>
      <c r="M6163" s="344" t="s">
        <v>144</v>
      </c>
      <c r="N6163" s="342"/>
      <c r="O6163" s="342"/>
    </row>
    <row r="6164" spans="1:15" ht="18" customHeight="1" thickBot="1">
      <c r="A6164" s="7">
        <v>2019</v>
      </c>
      <c r="B6164" s="7" t="s">
        <v>54</v>
      </c>
      <c r="C6164" s="8">
        <f t="shared" ref="C6164:C6189" si="254">+C6163</f>
        <v>43543</v>
      </c>
      <c r="D6164" s="7">
        <v>3</v>
      </c>
      <c r="E6164" s="7" t="str">
        <f t="shared" si="253"/>
        <v>S12435433</v>
      </c>
      <c r="F6164" s="339"/>
      <c r="G6164" s="345" t="s">
        <v>5</v>
      </c>
      <c r="H6164" s="347" t="s">
        <v>145</v>
      </c>
      <c r="I6164" s="348"/>
      <c r="J6164" s="349"/>
      <c r="K6164" s="350" t="s">
        <v>6</v>
      </c>
      <c r="L6164" s="352" t="s">
        <v>7</v>
      </c>
      <c r="M6164" s="350" t="s">
        <v>8</v>
      </c>
      <c r="N6164" s="354" t="s">
        <v>146</v>
      </c>
      <c r="O6164" s="356" t="s">
        <v>147</v>
      </c>
    </row>
    <row r="6165" spans="1:15" ht="15.75" thickBot="1">
      <c r="A6165" s="7">
        <v>2019</v>
      </c>
      <c r="B6165" s="7" t="s">
        <v>54</v>
      </c>
      <c r="C6165" s="8">
        <f t="shared" si="254"/>
        <v>43543</v>
      </c>
      <c r="D6165" s="7">
        <v>4</v>
      </c>
      <c r="E6165" s="7" t="str">
        <f t="shared" si="253"/>
        <v>S12435434</v>
      </c>
      <c r="F6165" s="340"/>
      <c r="G6165" s="346"/>
      <c r="H6165" s="191" t="s">
        <v>9</v>
      </c>
      <c r="I6165" s="192" t="s">
        <v>18</v>
      </c>
      <c r="J6165" s="193" t="s">
        <v>11</v>
      </c>
      <c r="K6165" s="351"/>
      <c r="L6165" s="353"/>
      <c r="M6165" s="351"/>
      <c r="N6165" s="355"/>
      <c r="O6165" s="357"/>
    </row>
    <row r="6166" spans="1:15">
      <c r="A6166" s="7">
        <v>2019</v>
      </c>
      <c r="B6166" s="7" t="s">
        <v>54</v>
      </c>
      <c r="C6166" s="8">
        <f t="shared" si="254"/>
        <v>43543</v>
      </c>
      <c r="D6166" s="7">
        <v>5</v>
      </c>
      <c r="E6166" s="7" t="str">
        <f t="shared" si="253"/>
        <v>S12435435</v>
      </c>
      <c r="F6166" s="3" t="s">
        <v>12</v>
      </c>
      <c r="G6166" s="2">
        <v>-10</v>
      </c>
      <c r="H6166" s="2" t="s">
        <v>9824</v>
      </c>
      <c r="I6166" s="2" t="s">
        <v>2584</v>
      </c>
      <c r="J6166" s="2" t="s">
        <v>3109</v>
      </c>
      <c r="K6166" s="194" t="s">
        <v>137</v>
      </c>
      <c r="L6166" s="2">
        <v>49</v>
      </c>
      <c r="M6166" s="194" t="s">
        <v>1744</v>
      </c>
      <c r="N6166" s="2" t="s">
        <v>4578</v>
      </c>
      <c r="O6166" s="195" t="s">
        <v>2960</v>
      </c>
    </row>
    <row r="6167" spans="1:15">
      <c r="A6167" s="7">
        <v>2019</v>
      </c>
      <c r="B6167" s="7" t="s">
        <v>54</v>
      </c>
      <c r="C6167" s="8">
        <f t="shared" si="254"/>
        <v>43543</v>
      </c>
      <c r="D6167" s="7">
        <v>6</v>
      </c>
      <c r="E6167" s="7" t="str">
        <f t="shared" si="253"/>
        <v>S12435436</v>
      </c>
      <c r="F6167" s="4">
        <v>43525</v>
      </c>
      <c r="G6167" s="2">
        <v>222</v>
      </c>
      <c r="H6167" s="2" t="s">
        <v>9825</v>
      </c>
      <c r="I6167" s="2" t="s">
        <v>9826</v>
      </c>
      <c r="J6167" s="2" t="s">
        <v>1612</v>
      </c>
      <c r="K6167" s="194" t="s">
        <v>137</v>
      </c>
      <c r="L6167" s="2">
        <v>51</v>
      </c>
      <c r="M6167" s="194">
        <v>100</v>
      </c>
      <c r="N6167" s="2">
        <v>0</v>
      </c>
      <c r="O6167" s="195">
        <v>0</v>
      </c>
    </row>
    <row r="6168" spans="1:15">
      <c r="A6168" s="7">
        <v>2019</v>
      </c>
      <c r="B6168" s="7" t="s">
        <v>54</v>
      </c>
      <c r="C6168" s="8">
        <f t="shared" si="254"/>
        <v>43543</v>
      </c>
      <c r="D6168" s="7">
        <v>7</v>
      </c>
      <c r="E6168" s="7" t="str">
        <f t="shared" si="253"/>
        <v>S12435437</v>
      </c>
      <c r="F6168" s="4">
        <v>43556</v>
      </c>
      <c r="G6168" s="2">
        <v>185</v>
      </c>
      <c r="H6168" s="2" t="s">
        <v>9827</v>
      </c>
      <c r="I6168" s="2" t="s">
        <v>9828</v>
      </c>
      <c r="J6168" s="2" t="s">
        <v>5427</v>
      </c>
      <c r="K6168" s="194" t="s">
        <v>137</v>
      </c>
      <c r="L6168" s="2">
        <v>56</v>
      </c>
      <c r="M6168" s="194">
        <v>100</v>
      </c>
      <c r="N6168" s="2">
        <v>0</v>
      </c>
      <c r="O6168" s="195">
        <v>0</v>
      </c>
    </row>
    <row r="6169" spans="1:15">
      <c r="A6169" s="7">
        <v>2019</v>
      </c>
      <c r="B6169" s="7" t="s">
        <v>54</v>
      </c>
      <c r="C6169" s="8">
        <f t="shared" si="254"/>
        <v>43543</v>
      </c>
      <c r="D6169" s="7">
        <v>8</v>
      </c>
      <c r="E6169" s="7" t="str">
        <f t="shared" si="253"/>
        <v>S12435438</v>
      </c>
      <c r="F6169" s="4">
        <v>43586</v>
      </c>
      <c r="G6169" s="2">
        <v>225</v>
      </c>
      <c r="H6169" s="2" t="s">
        <v>9829</v>
      </c>
      <c r="I6169" s="2" t="s">
        <v>9830</v>
      </c>
      <c r="J6169" s="2" t="s">
        <v>325</v>
      </c>
      <c r="K6169" s="194" t="s">
        <v>137</v>
      </c>
      <c r="L6169" s="2">
        <v>53</v>
      </c>
      <c r="M6169" s="194" t="s">
        <v>7018</v>
      </c>
      <c r="N6169" s="2" t="s">
        <v>472</v>
      </c>
      <c r="O6169" s="195">
        <v>0</v>
      </c>
    </row>
    <row r="6170" spans="1:15">
      <c r="A6170" s="7">
        <v>2019</v>
      </c>
      <c r="B6170" s="7" t="s">
        <v>54</v>
      </c>
      <c r="C6170" s="8">
        <f t="shared" si="254"/>
        <v>43543</v>
      </c>
      <c r="D6170" s="7">
        <v>9</v>
      </c>
      <c r="E6170" s="7" t="str">
        <f t="shared" si="253"/>
        <v>S12435439</v>
      </c>
      <c r="F6170" s="4">
        <v>43617</v>
      </c>
      <c r="G6170" s="2">
        <v>265</v>
      </c>
      <c r="H6170" s="2" t="s">
        <v>9831</v>
      </c>
      <c r="I6170" s="2" t="s">
        <v>9832</v>
      </c>
      <c r="J6170" s="2" t="s">
        <v>4696</v>
      </c>
      <c r="K6170" s="194" t="s">
        <v>137</v>
      </c>
      <c r="L6170" s="2">
        <v>47</v>
      </c>
      <c r="M6170" s="194" t="s">
        <v>7018</v>
      </c>
      <c r="N6170" s="2">
        <v>0</v>
      </c>
      <c r="O6170" s="195" t="s">
        <v>472</v>
      </c>
    </row>
    <row r="6171" spans="1:15">
      <c r="A6171" s="7">
        <v>2019</v>
      </c>
      <c r="B6171" s="7" t="s">
        <v>54</v>
      </c>
      <c r="C6171" s="8">
        <f t="shared" si="254"/>
        <v>43543</v>
      </c>
      <c r="D6171" s="7">
        <v>10</v>
      </c>
      <c r="E6171" s="7" t="str">
        <f t="shared" si="253"/>
        <v>S124354310</v>
      </c>
      <c r="F6171" s="3" t="s">
        <v>164</v>
      </c>
      <c r="G6171" s="2">
        <v>300</v>
      </c>
      <c r="H6171" s="2" t="s">
        <v>9833</v>
      </c>
      <c r="I6171" s="2" t="s">
        <v>9834</v>
      </c>
      <c r="J6171" s="2" t="s">
        <v>708</v>
      </c>
      <c r="K6171" s="194" t="s">
        <v>137</v>
      </c>
      <c r="L6171" s="2">
        <v>47</v>
      </c>
      <c r="M6171" s="194" t="s">
        <v>1688</v>
      </c>
      <c r="N6171" s="2" t="s">
        <v>1197</v>
      </c>
      <c r="O6171" s="195">
        <v>0</v>
      </c>
    </row>
    <row r="6172" spans="1:15">
      <c r="A6172" s="7">
        <v>2019</v>
      </c>
      <c r="B6172" s="7" t="s">
        <v>54</v>
      </c>
      <c r="C6172" s="8">
        <f t="shared" si="254"/>
        <v>43543</v>
      </c>
      <c r="D6172" s="7">
        <v>11</v>
      </c>
      <c r="E6172" s="7" t="str">
        <f t="shared" si="253"/>
        <v>S124354311</v>
      </c>
      <c r="F6172" s="3">
        <v>2020</v>
      </c>
      <c r="G6172" s="2">
        <v>218</v>
      </c>
      <c r="H6172" s="2" t="s">
        <v>9835</v>
      </c>
      <c r="I6172" s="2" t="s">
        <v>9836</v>
      </c>
      <c r="J6172" s="2" t="s">
        <v>4740</v>
      </c>
      <c r="K6172" s="194" t="s">
        <v>137</v>
      </c>
      <c r="L6172" s="2">
        <v>41</v>
      </c>
      <c r="M6172" s="194" t="s">
        <v>301</v>
      </c>
      <c r="N6172" s="2" t="s">
        <v>1020</v>
      </c>
      <c r="O6172" s="195" t="s">
        <v>1463</v>
      </c>
    </row>
    <row r="6173" spans="1:15">
      <c r="A6173" s="7">
        <v>2019</v>
      </c>
      <c r="B6173" s="7" t="s">
        <v>54</v>
      </c>
      <c r="C6173" s="8">
        <f t="shared" si="254"/>
        <v>43543</v>
      </c>
      <c r="D6173" s="7">
        <v>12</v>
      </c>
      <c r="E6173" s="7" t="str">
        <f t="shared" si="253"/>
        <v>S124354312</v>
      </c>
      <c r="F6173" s="3">
        <v>2021</v>
      </c>
      <c r="G6173" s="2">
        <v>185</v>
      </c>
      <c r="H6173" s="2" t="s">
        <v>9837</v>
      </c>
      <c r="I6173" s="2" t="s">
        <v>1582</v>
      </c>
      <c r="J6173" s="2" t="s">
        <v>1356</v>
      </c>
      <c r="K6173" s="194" t="s">
        <v>137</v>
      </c>
      <c r="L6173" s="2">
        <v>38</v>
      </c>
      <c r="M6173" s="194" t="s">
        <v>670</v>
      </c>
      <c r="N6173" s="2" t="s">
        <v>406</v>
      </c>
      <c r="O6173" s="195" t="s">
        <v>1020</v>
      </c>
    </row>
    <row r="6174" spans="1:15">
      <c r="A6174" s="7">
        <v>2019</v>
      </c>
      <c r="B6174" s="7" t="s">
        <v>54</v>
      </c>
      <c r="C6174" s="8">
        <f t="shared" si="254"/>
        <v>43543</v>
      </c>
      <c r="D6174" s="7">
        <v>13</v>
      </c>
      <c r="E6174" s="7" t="str">
        <f t="shared" si="253"/>
        <v>S124354313</v>
      </c>
      <c r="F6174" s="3">
        <v>2022</v>
      </c>
      <c r="G6174" s="2">
        <v>170</v>
      </c>
      <c r="H6174" s="2" t="s">
        <v>9838</v>
      </c>
      <c r="I6174" s="2" t="s">
        <v>9839</v>
      </c>
      <c r="J6174" s="2" t="s">
        <v>511</v>
      </c>
      <c r="K6174" s="194" t="s">
        <v>137</v>
      </c>
      <c r="L6174" s="2">
        <v>33</v>
      </c>
      <c r="M6174" s="194" t="s">
        <v>681</v>
      </c>
      <c r="N6174" s="2" t="s">
        <v>783</v>
      </c>
      <c r="O6174" s="195" t="s">
        <v>1418</v>
      </c>
    </row>
    <row r="6175" spans="1:15" ht="15.75" thickBot="1">
      <c r="A6175" s="7">
        <v>2019</v>
      </c>
      <c r="B6175" s="7" t="s">
        <v>54</v>
      </c>
      <c r="C6175" s="8">
        <f t="shared" si="254"/>
        <v>43543</v>
      </c>
      <c r="D6175" s="7">
        <v>14</v>
      </c>
      <c r="E6175" s="7" t="str">
        <f t="shared" si="253"/>
        <v>S124354314</v>
      </c>
      <c r="F6175" s="5">
        <v>2023</v>
      </c>
      <c r="G6175" s="6">
        <v>155</v>
      </c>
      <c r="H6175" s="6" t="s">
        <v>5785</v>
      </c>
      <c r="I6175" s="6" t="s">
        <v>3215</v>
      </c>
      <c r="J6175" s="6" t="s">
        <v>2316</v>
      </c>
      <c r="K6175" s="196" t="s">
        <v>137</v>
      </c>
      <c r="L6175" s="6">
        <v>28</v>
      </c>
      <c r="M6175" s="196" t="s">
        <v>333</v>
      </c>
      <c r="N6175" s="6" t="s">
        <v>507</v>
      </c>
      <c r="O6175" s="197" t="s">
        <v>420</v>
      </c>
    </row>
    <row r="6176" spans="1:15" ht="16.5" thickTop="1" thickBot="1">
      <c r="A6176" s="7">
        <v>2019</v>
      </c>
      <c r="B6176" s="7" t="s">
        <v>54</v>
      </c>
      <c r="C6176" s="8">
        <f t="shared" si="254"/>
        <v>43543</v>
      </c>
      <c r="D6176" s="7">
        <v>15</v>
      </c>
      <c r="E6176" s="7" t="str">
        <f t="shared" si="253"/>
        <v>S124354315</v>
      </c>
      <c r="F6176" s="1" t="s">
        <v>15</v>
      </c>
    </row>
    <row r="6177" spans="1:15" ht="16.5" thickTop="1" thickBot="1">
      <c r="A6177" s="7">
        <v>2019</v>
      </c>
      <c r="B6177" s="7" t="s">
        <v>54</v>
      </c>
      <c r="C6177" s="8">
        <f t="shared" si="254"/>
        <v>43543</v>
      </c>
      <c r="D6177" s="7">
        <v>16</v>
      </c>
      <c r="E6177" s="7" t="str">
        <f t="shared" si="253"/>
        <v>S124354316</v>
      </c>
      <c r="F6177" s="338" t="s">
        <v>1</v>
      </c>
      <c r="G6177" s="341" t="s">
        <v>2</v>
      </c>
      <c r="H6177" s="342"/>
      <c r="I6177" s="342"/>
      <c r="J6177" s="343"/>
      <c r="K6177" s="344" t="s">
        <v>3</v>
      </c>
      <c r="L6177" s="343"/>
      <c r="M6177" s="344" t="s">
        <v>144</v>
      </c>
      <c r="N6177" s="342"/>
      <c r="O6177" s="342"/>
    </row>
    <row r="6178" spans="1:15" ht="18" customHeight="1" thickBot="1">
      <c r="A6178" s="7">
        <v>2019</v>
      </c>
      <c r="B6178" s="7" t="s">
        <v>54</v>
      </c>
      <c r="C6178" s="8">
        <f t="shared" si="254"/>
        <v>43543</v>
      </c>
      <c r="D6178" s="7">
        <v>17</v>
      </c>
      <c r="E6178" s="7" t="str">
        <f t="shared" si="253"/>
        <v>S124354317</v>
      </c>
      <c r="F6178" s="339"/>
      <c r="G6178" s="345" t="s">
        <v>5</v>
      </c>
      <c r="H6178" s="347" t="s">
        <v>145</v>
      </c>
      <c r="I6178" s="348"/>
      <c r="J6178" s="349"/>
      <c r="K6178" s="350" t="s">
        <v>6</v>
      </c>
      <c r="L6178" s="352" t="s">
        <v>7</v>
      </c>
      <c r="M6178" s="350" t="s">
        <v>8</v>
      </c>
      <c r="N6178" s="354" t="s">
        <v>146</v>
      </c>
      <c r="O6178" s="356" t="s">
        <v>147</v>
      </c>
    </row>
    <row r="6179" spans="1:15" ht="15.75" thickBot="1">
      <c r="A6179" s="7">
        <v>2019</v>
      </c>
      <c r="B6179" s="7" t="s">
        <v>54</v>
      </c>
      <c r="C6179" s="8">
        <f t="shared" si="254"/>
        <v>43543</v>
      </c>
      <c r="D6179" s="7">
        <v>18</v>
      </c>
      <c r="E6179" s="7" t="str">
        <f t="shared" si="253"/>
        <v>S124354318</v>
      </c>
      <c r="F6179" s="340"/>
      <c r="G6179" s="346"/>
      <c r="H6179" s="191" t="s">
        <v>9</v>
      </c>
      <c r="I6179" s="192" t="s">
        <v>18</v>
      </c>
      <c r="J6179" s="193" t="s">
        <v>11</v>
      </c>
      <c r="K6179" s="351"/>
      <c r="L6179" s="353"/>
      <c r="M6179" s="351"/>
      <c r="N6179" s="355"/>
      <c r="O6179" s="357"/>
    </row>
    <row r="6180" spans="1:15">
      <c r="A6180" s="7">
        <v>2019</v>
      </c>
      <c r="B6180" s="7" t="s">
        <v>54</v>
      </c>
      <c r="C6180" s="8">
        <f t="shared" si="254"/>
        <v>43543</v>
      </c>
      <c r="D6180" s="7">
        <v>19</v>
      </c>
      <c r="E6180" s="7" t="str">
        <f t="shared" si="253"/>
        <v>S124354319</v>
      </c>
      <c r="F6180" s="3" t="s">
        <v>16</v>
      </c>
      <c r="G6180" s="2">
        <v>65</v>
      </c>
      <c r="H6180" s="2" t="s">
        <v>9840</v>
      </c>
      <c r="I6180" s="2" t="s">
        <v>2802</v>
      </c>
      <c r="J6180" s="2" t="s">
        <v>1821</v>
      </c>
      <c r="K6180" s="194" t="s">
        <v>17</v>
      </c>
      <c r="L6180" s="2">
        <v>51</v>
      </c>
      <c r="M6180" s="194" t="s">
        <v>1239</v>
      </c>
      <c r="N6180" s="2" t="s">
        <v>1970</v>
      </c>
      <c r="O6180" s="195" t="s">
        <v>2074</v>
      </c>
    </row>
    <row r="6181" spans="1:15">
      <c r="A6181" s="7">
        <v>2019</v>
      </c>
      <c r="B6181" s="7" t="s">
        <v>54</v>
      </c>
      <c r="C6181" s="8">
        <f t="shared" si="254"/>
        <v>43543</v>
      </c>
      <c r="D6181" s="7">
        <v>20</v>
      </c>
      <c r="E6181" s="7" t="str">
        <f t="shared" si="253"/>
        <v>S124354320</v>
      </c>
      <c r="F6181" s="4">
        <v>43525</v>
      </c>
      <c r="G6181" s="2">
        <v>60</v>
      </c>
      <c r="H6181" s="2" t="s">
        <v>9841</v>
      </c>
      <c r="I6181" s="2" t="s">
        <v>8448</v>
      </c>
      <c r="J6181" s="2" t="s">
        <v>4605</v>
      </c>
      <c r="K6181" s="194" t="s">
        <v>17</v>
      </c>
      <c r="L6181" s="2">
        <v>49</v>
      </c>
      <c r="M6181" s="194" t="s">
        <v>6312</v>
      </c>
      <c r="N6181" s="2" t="s">
        <v>670</v>
      </c>
      <c r="O6181" s="195" t="s">
        <v>670</v>
      </c>
    </row>
    <row r="6182" spans="1:15">
      <c r="A6182" s="7">
        <v>2019</v>
      </c>
      <c r="B6182" s="7" t="s">
        <v>54</v>
      </c>
      <c r="C6182" s="8">
        <f t="shared" si="254"/>
        <v>43543</v>
      </c>
      <c r="D6182" s="7">
        <v>21</v>
      </c>
      <c r="E6182" s="7" t="str">
        <f t="shared" si="253"/>
        <v>S124354321</v>
      </c>
      <c r="F6182" s="4">
        <v>43556</v>
      </c>
      <c r="G6182" s="2">
        <v>60</v>
      </c>
      <c r="H6182" s="2" t="s">
        <v>1919</v>
      </c>
      <c r="I6182" s="2" t="s">
        <v>9842</v>
      </c>
      <c r="J6182" s="2" t="s">
        <v>9843</v>
      </c>
      <c r="K6182" s="194" t="s">
        <v>17</v>
      </c>
      <c r="L6182" s="2">
        <v>48</v>
      </c>
      <c r="M6182" s="194" t="s">
        <v>4409</v>
      </c>
      <c r="N6182" s="2">
        <v>0</v>
      </c>
      <c r="O6182" s="195" t="s">
        <v>1715</v>
      </c>
    </row>
    <row r="6183" spans="1:15">
      <c r="A6183" s="7">
        <v>2019</v>
      </c>
      <c r="B6183" s="7" t="s">
        <v>54</v>
      </c>
      <c r="C6183" s="8">
        <f t="shared" si="254"/>
        <v>43543</v>
      </c>
      <c r="D6183" s="7">
        <v>22</v>
      </c>
      <c r="E6183" s="7" t="str">
        <f t="shared" si="253"/>
        <v>S124354322</v>
      </c>
      <c r="F6183" s="4">
        <v>43586</v>
      </c>
      <c r="G6183" s="2">
        <v>60</v>
      </c>
      <c r="H6183" s="2" t="s">
        <v>9844</v>
      </c>
      <c r="I6183" s="2" t="s">
        <v>9845</v>
      </c>
      <c r="J6183" s="2" t="s">
        <v>3835</v>
      </c>
      <c r="K6183" s="194" t="s">
        <v>17</v>
      </c>
      <c r="L6183" s="2">
        <v>44</v>
      </c>
      <c r="M6183" s="194" t="s">
        <v>2951</v>
      </c>
      <c r="N6183" s="2" t="s">
        <v>343</v>
      </c>
      <c r="O6183" s="195" t="s">
        <v>343</v>
      </c>
    </row>
    <row r="6184" spans="1:15">
      <c r="A6184" s="7">
        <v>2019</v>
      </c>
      <c r="B6184" s="7" t="s">
        <v>54</v>
      </c>
      <c r="C6184" s="8">
        <f t="shared" si="254"/>
        <v>43543</v>
      </c>
      <c r="D6184" s="7">
        <v>23</v>
      </c>
      <c r="E6184" s="7" t="str">
        <f t="shared" si="253"/>
        <v>S124354323</v>
      </c>
      <c r="F6184" s="4">
        <v>43617</v>
      </c>
      <c r="G6184" s="2">
        <v>60</v>
      </c>
      <c r="H6184" s="2" t="s">
        <v>7022</v>
      </c>
      <c r="I6184" s="2" t="s">
        <v>9846</v>
      </c>
      <c r="J6184" s="2" t="s">
        <v>5886</v>
      </c>
      <c r="K6184" s="194" t="s">
        <v>17</v>
      </c>
      <c r="L6184" s="2">
        <v>43</v>
      </c>
      <c r="M6184" s="194" t="s">
        <v>6312</v>
      </c>
      <c r="N6184" s="2">
        <v>0</v>
      </c>
      <c r="O6184" s="195" t="s">
        <v>1023</v>
      </c>
    </row>
    <row r="6185" spans="1:15">
      <c r="A6185" s="7">
        <v>2019</v>
      </c>
      <c r="B6185" s="7" t="s">
        <v>54</v>
      </c>
      <c r="C6185" s="8">
        <f t="shared" si="254"/>
        <v>43543</v>
      </c>
      <c r="D6185" s="7">
        <v>24</v>
      </c>
      <c r="E6185" s="7" t="str">
        <f t="shared" si="253"/>
        <v>S124354324</v>
      </c>
      <c r="F6185" s="3" t="s">
        <v>164</v>
      </c>
      <c r="G6185" s="2">
        <v>60</v>
      </c>
      <c r="H6185" s="2" t="s">
        <v>9847</v>
      </c>
      <c r="I6185" s="2" t="s">
        <v>9848</v>
      </c>
      <c r="J6185" s="2" t="s">
        <v>1543</v>
      </c>
      <c r="K6185" s="194" t="s">
        <v>17</v>
      </c>
      <c r="L6185" s="2">
        <v>43</v>
      </c>
      <c r="M6185" s="194">
        <v>50</v>
      </c>
      <c r="N6185" s="2" t="s">
        <v>601</v>
      </c>
      <c r="O6185" s="195" t="s">
        <v>303</v>
      </c>
    </row>
    <row r="6186" spans="1:15">
      <c r="A6186" s="7">
        <v>2019</v>
      </c>
      <c r="B6186" s="7" t="s">
        <v>54</v>
      </c>
      <c r="C6186" s="8">
        <f t="shared" si="254"/>
        <v>43543</v>
      </c>
      <c r="D6186" s="7">
        <v>25</v>
      </c>
      <c r="E6186" s="7" t="str">
        <f t="shared" si="253"/>
        <v>S124354325</v>
      </c>
      <c r="F6186" s="3">
        <v>2020</v>
      </c>
      <c r="G6186" s="2">
        <v>60</v>
      </c>
      <c r="H6186" s="2" t="s">
        <v>6557</v>
      </c>
      <c r="I6186" s="2" t="s">
        <v>9849</v>
      </c>
      <c r="J6186" s="2" t="s">
        <v>4704</v>
      </c>
      <c r="K6186" s="194" t="s">
        <v>17</v>
      </c>
      <c r="L6186" s="2">
        <v>38</v>
      </c>
      <c r="M6186" s="194" t="s">
        <v>420</v>
      </c>
      <c r="N6186" s="2" t="s">
        <v>1020</v>
      </c>
      <c r="O6186" s="195" t="s">
        <v>768</v>
      </c>
    </row>
    <row r="6187" spans="1:15">
      <c r="A6187" s="7">
        <v>2019</v>
      </c>
      <c r="B6187" s="7" t="s">
        <v>54</v>
      </c>
      <c r="C6187" s="8">
        <f t="shared" si="254"/>
        <v>43543</v>
      </c>
      <c r="D6187" s="7">
        <v>26</v>
      </c>
      <c r="E6187" s="7" t="str">
        <f t="shared" si="253"/>
        <v>S124354326</v>
      </c>
      <c r="F6187" s="3">
        <v>2021</v>
      </c>
      <c r="G6187" s="2">
        <v>55</v>
      </c>
      <c r="H6187" s="2" t="s">
        <v>9850</v>
      </c>
      <c r="I6187" s="2" t="s">
        <v>9851</v>
      </c>
      <c r="J6187" s="2" t="s">
        <v>1407</v>
      </c>
      <c r="K6187" s="194" t="s">
        <v>17</v>
      </c>
      <c r="L6187" s="2">
        <v>34</v>
      </c>
      <c r="M6187" s="194" t="s">
        <v>1418</v>
      </c>
      <c r="N6187" s="2" t="s">
        <v>1019</v>
      </c>
      <c r="O6187" s="195" t="s">
        <v>1463</v>
      </c>
    </row>
    <row r="6188" spans="1:15">
      <c r="A6188" s="7">
        <v>2019</v>
      </c>
      <c r="B6188" s="7" t="s">
        <v>54</v>
      </c>
      <c r="C6188" s="8">
        <f t="shared" si="254"/>
        <v>43543</v>
      </c>
      <c r="D6188" s="7">
        <v>27</v>
      </c>
      <c r="E6188" s="7" t="str">
        <f t="shared" si="253"/>
        <v>S124354327</v>
      </c>
      <c r="F6188" s="3">
        <v>2022</v>
      </c>
      <c r="G6188" s="2">
        <v>50</v>
      </c>
      <c r="H6188" s="2" t="s">
        <v>2134</v>
      </c>
      <c r="I6188" s="2" t="s">
        <v>9852</v>
      </c>
      <c r="J6188" s="2" t="s">
        <v>852</v>
      </c>
      <c r="K6188" s="194" t="s">
        <v>17</v>
      </c>
      <c r="L6188" s="2">
        <v>32</v>
      </c>
      <c r="M6188" s="194" t="s">
        <v>787</v>
      </c>
      <c r="N6188" s="2" t="s">
        <v>1688</v>
      </c>
      <c r="O6188" s="195" t="s">
        <v>1138</v>
      </c>
    </row>
    <row r="6189" spans="1:15" ht="15.75" thickBot="1">
      <c r="A6189" s="7">
        <v>2019</v>
      </c>
      <c r="B6189" s="7" t="s">
        <v>54</v>
      </c>
      <c r="C6189" s="8">
        <f t="shared" si="254"/>
        <v>43543</v>
      </c>
      <c r="D6189" s="7">
        <v>28</v>
      </c>
      <c r="E6189" s="7" t="str">
        <f t="shared" si="253"/>
        <v>S124354328</v>
      </c>
      <c r="F6189" s="5">
        <v>2023</v>
      </c>
      <c r="G6189" s="6">
        <v>45</v>
      </c>
      <c r="H6189" s="6" t="s">
        <v>9853</v>
      </c>
      <c r="I6189" s="6" t="s">
        <v>9854</v>
      </c>
      <c r="J6189" s="6" t="s">
        <v>1322</v>
      </c>
      <c r="K6189" s="196" t="s">
        <v>17</v>
      </c>
      <c r="L6189" s="6">
        <v>28</v>
      </c>
      <c r="M6189" s="196" t="s">
        <v>1020</v>
      </c>
      <c r="N6189" s="6" t="s">
        <v>1805</v>
      </c>
      <c r="O6189" s="197" t="s">
        <v>333</v>
      </c>
    </row>
    <row r="6190" spans="1:15" ht="16.5" thickTop="1" thickBot="1">
      <c r="A6190" s="7">
        <v>2019</v>
      </c>
      <c r="B6190" s="7" t="s">
        <v>53</v>
      </c>
      <c r="C6190" s="8">
        <f>7+C6189</f>
        <v>43550</v>
      </c>
      <c r="D6190" s="7">
        <v>1</v>
      </c>
      <c r="E6190" s="7" t="str">
        <f>B6190&amp;C6190&amp;D6190</f>
        <v>S13435501</v>
      </c>
      <c r="F6190" s="1" t="s">
        <v>0</v>
      </c>
    </row>
    <row r="6191" spans="1:15" ht="16.5" thickTop="1" thickBot="1">
      <c r="A6191" s="7">
        <v>2019</v>
      </c>
      <c r="B6191" s="7" t="s">
        <v>53</v>
      </c>
      <c r="C6191" s="8">
        <f>+C6190</f>
        <v>43550</v>
      </c>
      <c r="D6191" s="7">
        <v>2</v>
      </c>
      <c r="E6191" s="7" t="str">
        <f t="shared" ref="E6191:E6217" si="255">B6191&amp;C6191&amp;D6191</f>
        <v>S13435502</v>
      </c>
      <c r="F6191" s="338" t="s">
        <v>1</v>
      </c>
      <c r="G6191" s="341" t="s">
        <v>2</v>
      </c>
      <c r="H6191" s="342"/>
      <c r="I6191" s="342"/>
      <c r="J6191" s="343"/>
      <c r="K6191" s="344" t="s">
        <v>3</v>
      </c>
      <c r="L6191" s="343"/>
      <c r="M6191" s="344" t="s">
        <v>144</v>
      </c>
      <c r="N6191" s="342"/>
      <c r="O6191" s="342"/>
    </row>
    <row r="6192" spans="1:15" ht="18" customHeight="1" thickBot="1">
      <c r="A6192" s="7">
        <v>2019</v>
      </c>
      <c r="B6192" s="7" t="s">
        <v>53</v>
      </c>
      <c r="C6192" s="8">
        <f t="shared" ref="C6192:C6217" si="256">+C6191</f>
        <v>43550</v>
      </c>
      <c r="D6192" s="7">
        <v>3</v>
      </c>
      <c r="E6192" s="7" t="str">
        <f t="shared" si="255"/>
        <v>S13435503</v>
      </c>
      <c r="F6192" s="339"/>
      <c r="G6192" s="345" t="s">
        <v>5</v>
      </c>
      <c r="H6192" s="347" t="s">
        <v>145</v>
      </c>
      <c r="I6192" s="348"/>
      <c r="J6192" s="349"/>
      <c r="K6192" s="350" t="s">
        <v>6</v>
      </c>
      <c r="L6192" s="352" t="s">
        <v>7</v>
      </c>
      <c r="M6192" s="350" t="s">
        <v>8</v>
      </c>
      <c r="N6192" s="354" t="s">
        <v>146</v>
      </c>
      <c r="O6192" s="356" t="s">
        <v>147</v>
      </c>
    </row>
    <row r="6193" spans="1:15" ht="15.75" thickBot="1">
      <c r="A6193" s="7">
        <v>2019</v>
      </c>
      <c r="B6193" s="7" t="s">
        <v>53</v>
      </c>
      <c r="C6193" s="8">
        <f t="shared" si="256"/>
        <v>43550</v>
      </c>
      <c r="D6193" s="7">
        <v>4</v>
      </c>
      <c r="E6193" s="7" t="str">
        <f t="shared" si="255"/>
        <v>S13435504</v>
      </c>
      <c r="F6193" s="340"/>
      <c r="G6193" s="346"/>
      <c r="H6193" s="191" t="s">
        <v>9</v>
      </c>
      <c r="I6193" s="192" t="s">
        <v>18</v>
      </c>
      <c r="J6193" s="193" t="s">
        <v>11</v>
      </c>
      <c r="K6193" s="351"/>
      <c r="L6193" s="353"/>
      <c r="M6193" s="351"/>
      <c r="N6193" s="355"/>
      <c r="O6193" s="357"/>
    </row>
    <row r="6194" spans="1:15">
      <c r="A6194" s="7">
        <v>2019</v>
      </c>
      <c r="B6194" s="7" t="s">
        <v>53</v>
      </c>
      <c r="C6194" s="8">
        <f t="shared" si="256"/>
        <v>43550</v>
      </c>
      <c r="D6194" s="7">
        <v>5</v>
      </c>
      <c r="E6194" s="7" t="str">
        <f t="shared" si="255"/>
        <v>S13435505</v>
      </c>
      <c r="F6194" s="3" t="s">
        <v>12</v>
      </c>
      <c r="G6194" s="2">
        <v>-9</v>
      </c>
      <c r="H6194" s="2" t="s">
        <v>9855</v>
      </c>
      <c r="I6194" s="2" t="s">
        <v>9856</v>
      </c>
      <c r="J6194" s="2" t="s">
        <v>5146</v>
      </c>
      <c r="K6194" s="194" t="s">
        <v>17</v>
      </c>
      <c r="L6194" s="2">
        <v>52</v>
      </c>
      <c r="M6194" s="194" t="s">
        <v>3258</v>
      </c>
      <c r="N6194" s="2" t="s">
        <v>434</v>
      </c>
      <c r="O6194" s="195" t="s">
        <v>492</v>
      </c>
    </row>
    <row r="6195" spans="1:15">
      <c r="A6195" s="7">
        <v>2019</v>
      </c>
      <c r="B6195" s="7" t="s">
        <v>53</v>
      </c>
      <c r="C6195" s="8">
        <f t="shared" si="256"/>
        <v>43550</v>
      </c>
      <c r="D6195" s="7">
        <v>6</v>
      </c>
      <c r="E6195" s="7" t="str">
        <f t="shared" si="255"/>
        <v>S13435506</v>
      </c>
      <c r="F6195" s="4">
        <v>43525</v>
      </c>
      <c r="G6195" s="2">
        <v>226</v>
      </c>
      <c r="H6195" s="2" t="s">
        <v>9857</v>
      </c>
      <c r="I6195" s="2" t="s">
        <v>9858</v>
      </c>
      <c r="J6195" s="2" t="s">
        <v>4959</v>
      </c>
      <c r="K6195" s="194" t="s">
        <v>17</v>
      </c>
      <c r="L6195" s="2">
        <v>52</v>
      </c>
      <c r="M6195" s="194" t="s">
        <v>428</v>
      </c>
      <c r="N6195" s="2" t="s">
        <v>322</v>
      </c>
      <c r="O6195" s="195" t="s">
        <v>3743</v>
      </c>
    </row>
    <row r="6196" spans="1:15">
      <c r="A6196" s="7">
        <v>2019</v>
      </c>
      <c r="B6196" s="7" t="s">
        <v>53</v>
      </c>
      <c r="C6196" s="8">
        <f t="shared" si="256"/>
        <v>43550</v>
      </c>
      <c r="D6196" s="7">
        <v>7</v>
      </c>
      <c r="E6196" s="7" t="str">
        <f t="shared" si="255"/>
        <v>S13435507</v>
      </c>
      <c r="F6196" s="4">
        <v>43556</v>
      </c>
      <c r="G6196" s="2">
        <v>215</v>
      </c>
      <c r="H6196" s="2" t="s">
        <v>9859</v>
      </c>
      <c r="I6196" s="2" t="s">
        <v>9860</v>
      </c>
      <c r="J6196" s="2" t="s">
        <v>1664</v>
      </c>
      <c r="K6196" s="194" t="s">
        <v>17</v>
      </c>
      <c r="L6196" s="2">
        <v>58</v>
      </c>
      <c r="M6196" s="194" t="s">
        <v>670</v>
      </c>
      <c r="N6196" s="2">
        <v>0</v>
      </c>
      <c r="O6196" s="195" t="s">
        <v>5821</v>
      </c>
    </row>
    <row r="6197" spans="1:15">
      <c r="A6197" s="7">
        <v>2019</v>
      </c>
      <c r="B6197" s="7" t="s">
        <v>53</v>
      </c>
      <c r="C6197" s="8">
        <f t="shared" si="256"/>
        <v>43550</v>
      </c>
      <c r="D6197" s="7">
        <v>8</v>
      </c>
      <c r="E6197" s="7" t="str">
        <f t="shared" si="255"/>
        <v>S13435508</v>
      </c>
      <c r="F6197" s="4">
        <v>43586</v>
      </c>
      <c r="G6197" s="2">
        <v>285</v>
      </c>
      <c r="H6197" s="2" t="s">
        <v>9861</v>
      </c>
      <c r="I6197" s="2" t="s">
        <v>9862</v>
      </c>
      <c r="J6197" s="2" t="s">
        <v>1407</v>
      </c>
      <c r="K6197" s="194" t="s">
        <v>17</v>
      </c>
      <c r="L6197" s="2">
        <v>56</v>
      </c>
      <c r="M6197" s="194">
        <v>0</v>
      </c>
      <c r="N6197" s="2">
        <v>0</v>
      </c>
      <c r="O6197" s="195">
        <v>100</v>
      </c>
    </row>
    <row r="6198" spans="1:15">
      <c r="A6198" s="7">
        <v>2019</v>
      </c>
      <c r="B6198" s="7" t="s">
        <v>53</v>
      </c>
      <c r="C6198" s="8">
        <f t="shared" si="256"/>
        <v>43550</v>
      </c>
      <c r="D6198" s="7">
        <v>9</v>
      </c>
      <c r="E6198" s="7" t="str">
        <f t="shared" si="255"/>
        <v>S13435509</v>
      </c>
      <c r="F6198" s="4">
        <v>43617</v>
      </c>
      <c r="G6198" s="2">
        <v>315</v>
      </c>
      <c r="H6198" s="2" t="s">
        <v>9863</v>
      </c>
      <c r="I6198" s="2">
        <v>307</v>
      </c>
      <c r="J6198" s="2" t="s">
        <v>739</v>
      </c>
      <c r="K6198" s="194" t="s">
        <v>17</v>
      </c>
      <c r="L6198" s="2">
        <v>52</v>
      </c>
      <c r="M6198" s="194">
        <v>0</v>
      </c>
      <c r="N6198" s="2">
        <v>0</v>
      </c>
      <c r="O6198" s="195">
        <v>100</v>
      </c>
    </row>
    <row r="6199" spans="1:15">
      <c r="A6199" s="7">
        <v>2019</v>
      </c>
      <c r="B6199" s="7" t="s">
        <v>53</v>
      </c>
      <c r="C6199" s="8">
        <f t="shared" si="256"/>
        <v>43550</v>
      </c>
      <c r="D6199" s="7">
        <v>10</v>
      </c>
      <c r="E6199" s="7" t="str">
        <f t="shared" si="255"/>
        <v>S134355010</v>
      </c>
      <c r="F6199" s="3" t="s">
        <v>164</v>
      </c>
      <c r="G6199" s="2">
        <v>290</v>
      </c>
      <c r="H6199" s="2" t="s">
        <v>9864</v>
      </c>
      <c r="I6199" s="2" t="s">
        <v>9865</v>
      </c>
      <c r="J6199" s="2" t="s">
        <v>2119</v>
      </c>
      <c r="K6199" s="194" t="s">
        <v>17</v>
      </c>
      <c r="L6199" s="2">
        <v>46</v>
      </c>
      <c r="M6199" s="194" t="s">
        <v>670</v>
      </c>
      <c r="N6199" s="2" t="s">
        <v>1023</v>
      </c>
      <c r="O6199" s="195" t="s">
        <v>2569</v>
      </c>
    </row>
    <row r="6200" spans="1:15">
      <c r="A6200" s="7">
        <v>2019</v>
      </c>
      <c r="B6200" s="7" t="s">
        <v>53</v>
      </c>
      <c r="C6200" s="8">
        <f t="shared" si="256"/>
        <v>43550</v>
      </c>
      <c r="D6200" s="7">
        <v>11</v>
      </c>
      <c r="E6200" s="7" t="str">
        <f t="shared" si="255"/>
        <v>S134355011</v>
      </c>
      <c r="F6200" s="3">
        <v>2020</v>
      </c>
      <c r="G6200" s="2">
        <v>220</v>
      </c>
      <c r="H6200" s="2" t="s">
        <v>9866</v>
      </c>
      <c r="I6200" s="2" t="s">
        <v>9503</v>
      </c>
      <c r="J6200" s="2" t="s">
        <v>3167</v>
      </c>
      <c r="K6200" s="194" t="s">
        <v>17</v>
      </c>
      <c r="L6200" s="2">
        <v>40</v>
      </c>
      <c r="M6200" s="194" t="s">
        <v>792</v>
      </c>
      <c r="N6200" s="2">
        <v>25</v>
      </c>
      <c r="O6200" s="195" t="s">
        <v>1467</v>
      </c>
    </row>
    <row r="6201" spans="1:15">
      <c r="A6201" s="7">
        <v>2019</v>
      </c>
      <c r="B6201" s="7" t="s">
        <v>53</v>
      </c>
      <c r="C6201" s="8">
        <f t="shared" si="256"/>
        <v>43550</v>
      </c>
      <c r="D6201" s="7">
        <v>12</v>
      </c>
      <c r="E6201" s="7" t="str">
        <f t="shared" si="255"/>
        <v>S134355012</v>
      </c>
      <c r="F6201" s="3">
        <v>2021</v>
      </c>
      <c r="G6201" s="2">
        <v>180</v>
      </c>
      <c r="H6201" s="2" t="s">
        <v>9867</v>
      </c>
      <c r="I6201" s="2" t="s">
        <v>6924</v>
      </c>
      <c r="J6201" s="2" t="s">
        <v>1315</v>
      </c>
      <c r="K6201" s="194" t="s">
        <v>17</v>
      </c>
      <c r="L6201" s="2">
        <v>34</v>
      </c>
      <c r="M6201" s="194" t="s">
        <v>423</v>
      </c>
      <c r="N6201" s="2" t="s">
        <v>7658</v>
      </c>
      <c r="O6201" s="195" t="s">
        <v>5547</v>
      </c>
    </row>
    <row r="6202" spans="1:15">
      <c r="A6202" s="7">
        <v>2019</v>
      </c>
      <c r="B6202" s="7" t="s">
        <v>53</v>
      </c>
      <c r="C6202" s="8">
        <f t="shared" si="256"/>
        <v>43550</v>
      </c>
      <c r="D6202" s="7">
        <v>13</v>
      </c>
      <c r="E6202" s="7" t="str">
        <f t="shared" si="255"/>
        <v>S134355013</v>
      </c>
      <c r="F6202" s="3">
        <v>2022</v>
      </c>
      <c r="G6202" s="2">
        <v>160</v>
      </c>
      <c r="H6202" s="2" t="s">
        <v>9868</v>
      </c>
      <c r="I6202" s="2">
        <v>166</v>
      </c>
      <c r="J6202" s="2" t="s">
        <v>3571</v>
      </c>
      <c r="K6202" s="194" t="s">
        <v>17</v>
      </c>
      <c r="L6202" s="2">
        <v>30</v>
      </c>
      <c r="M6202" s="194" t="s">
        <v>402</v>
      </c>
      <c r="N6202" s="2" t="s">
        <v>455</v>
      </c>
      <c r="O6202" s="195" t="s">
        <v>1122</v>
      </c>
    </row>
    <row r="6203" spans="1:15" ht="15.75" thickBot="1">
      <c r="A6203" s="7">
        <v>2019</v>
      </c>
      <c r="B6203" s="7" t="s">
        <v>53</v>
      </c>
      <c r="C6203" s="8">
        <f t="shared" si="256"/>
        <v>43550</v>
      </c>
      <c r="D6203" s="7">
        <v>14</v>
      </c>
      <c r="E6203" s="7" t="str">
        <f t="shared" si="255"/>
        <v>S134355014</v>
      </c>
      <c r="F6203" s="5">
        <v>2023</v>
      </c>
      <c r="G6203" s="6">
        <v>145</v>
      </c>
      <c r="H6203" s="6" t="s">
        <v>3488</v>
      </c>
      <c r="I6203" s="6" t="s">
        <v>6809</v>
      </c>
      <c r="J6203" s="6" t="s">
        <v>3167</v>
      </c>
      <c r="K6203" s="196" t="s">
        <v>17</v>
      </c>
      <c r="L6203" s="6">
        <v>24</v>
      </c>
      <c r="M6203" s="196" t="s">
        <v>4578</v>
      </c>
      <c r="N6203" s="6" t="s">
        <v>872</v>
      </c>
      <c r="O6203" s="197" t="s">
        <v>4578</v>
      </c>
    </row>
    <row r="6204" spans="1:15" ht="16.5" thickTop="1" thickBot="1">
      <c r="A6204" s="7">
        <v>2019</v>
      </c>
      <c r="B6204" s="7" t="s">
        <v>53</v>
      </c>
      <c r="C6204" s="8">
        <f t="shared" si="256"/>
        <v>43550</v>
      </c>
      <c r="D6204" s="7">
        <v>15</v>
      </c>
      <c r="E6204" s="7" t="str">
        <f t="shared" si="255"/>
        <v>S134355015</v>
      </c>
      <c r="F6204" s="1" t="s">
        <v>15</v>
      </c>
    </row>
    <row r="6205" spans="1:15" ht="16.5" thickTop="1" thickBot="1">
      <c r="A6205" s="7">
        <v>2019</v>
      </c>
      <c r="B6205" s="7" t="s">
        <v>53</v>
      </c>
      <c r="C6205" s="8">
        <f t="shared" si="256"/>
        <v>43550</v>
      </c>
      <c r="D6205" s="7">
        <v>16</v>
      </c>
      <c r="E6205" s="7" t="str">
        <f t="shared" si="255"/>
        <v>S134355016</v>
      </c>
      <c r="F6205" s="338" t="s">
        <v>1</v>
      </c>
      <c r="G6205" s="341" t="s">
        <v>2</v>
      </c>
      <c r="H6205" s="342"/>
      <c r="I6205" s="342"/>
      <c r="J6205" s="343"/>
      <c r="K6205" s="344" t="s">
        <v>3</v>
      </c>
      <c r="L6205" s="343"/>
      <c r="M6205" s="344" t="s">
        <v>144</v>
      </c>
      <c r="N6205" s="342"/>
      <c r="O6205" s="342"/>
    </row>
    <row r="6206" spans="1:15" ht="18" customHeight="1" thickBot="1">
      <c r="A6206" s="7">
        <v>2019</v>
      </c>
      <c r="B6206" s="7" t="s">
        <v>53</v>
      </c>
      <c r="C6206" s="8">
        <f t="shared" si="256"/>
        <v>43550</v>
      </c>
      <c r="D6206" s="7">
        <v>17</v>
      </c>
      <c r="E6206" s="7" t="str">
        <f t="shared" si="255"/>
        <v>S134355017</v>
      </c>
      <c r="F6206" s="339"/>
      <c r="G6206" s="345" t="s">
        <v>5</v>
      </c>
      <c r="H6206" s="347" t="s">
        <v>145</v>
      </c>
      <c r="I6206" s="348"/>
      <c r="J6206" s="349"/>
      <c r="K6206" s="350" t="s">
        <v>6</v>
      </c>
      <c r="L6206" s="352" t="s">
        <v>7</v>
      </c>
      <c r="M6206" s="350" t="s">
        <v>8</v>
      </c>
      <c r="N6206" s="354" t="s">
        <v>146</v>
      </c>
      <c r="O6206" s="356" t="s">
        <v>147</v>
      </c>
    </row>
    <row r="6207" spans="1:15" ht="15.75" thickBot="1">
      <c r="A6207" s="7">
        <v>2019</v>
      </c>
      <c r="B6207" s="7" t="s">
        <v>53</v>
      </c>
      <c r="C6207" s="8">
        <f t="shared" si="256"/>
        <v>43550</v>
      </c>
      <c r="D6207" s="7">
        <v>18</v>
      </c>
      <c r="E6207" s="7" t="str">
        <f t="shared" si="255"/>
        <v>S134355018</v>
      </c>
      <c r="F6207" s="340"/>
      <c r="G6207" s="346"/>
      <c r="H6207" s="191" t="s">
        <v>9</v>
      </c>
      <c r="I6207" s="192" t="s">
        <v>18</v>
      </c>
      <c r="J6207" s="193" t="s">
        <v>11</v>
      </c>
      <c r="K6207" s="351"/>
      <c r="L6207" s="353"/>
      <c r="M6207" s="351"/>
      <c r="N6207" s="355"/>
      <c r="O6207" s="357"/>
    </row>
    <row r="6208" spans="1:15">
      <c r="A6208" s="7">
        <v>2019</v>
      </c>
      <c r="B6208" s="7" t="s">
        <v>53</v>
      </c>
      <c r="C6208" s="8">
        <f t="shared" si="256"/>
        <v>43550</v>
      </c>
      <c r="D6208" s="7">
        <v>19</v>
      </c>
      <c r="E6208" s="7" t="str">
        <f t="shared" si="255"/>
        <v>S134355019</v>
      </c>
      <c r="F6208" s="3" t="s">
        <v>16</v>
      </c>
      <c r="G6208" s="2">
        <v>60</v>
      </c>
      <c r="H6208" s="2" t="s">
        <v>9869</v>
      </c>
      <c r="I6208" s="2" t="s">
        <v>9870</v>
      </c>
      <c r="J6208" s="2" t="s">
        <v>9871</v>
      </c>
      <c r="K6208" s="194" t="s">
        <v>17</v>
      </c>
      <c r="L6208" s="2">
        <v>51</v>
      </c>
      <c r="M6208" s="194" t="s">
        <v>645</v>
      </c>
      <c r="N6208" s="2" t="s">
        <v>1667</v>
      </c>
      <c r="O6208" s="195" t="s">
        <v>2258</v>
      </c>
    </row>
    <row r="6209" spans="1:15">
      <c r="A6209" s="7">
        <v>2019</v>
      </c>
      <c r="B6209" s="7" t="s">
        <v>53</v>
      </c>
      <c r="C6209" s="8">
        <f t="shared" si="256"/>
        <v>43550</v>
      </c>
      <c r="D6209" s="7">
        <v>20</v>
      </c>
      <c r="E6209" s="7" t="str">
        <f t="shared" si="255"/>
        <v>S134355020</v>
      </c>
      <c r="F6209" s="4">
        <v>43525</v>
      </c>
      <c r="G6209" s="2">
        <v>286</v>
      </c>
      <c r="H6209" s="2" t="s">
        <v>9872</v>
      </c>
      <c r="I6209" s="2" t="s">
        <v>9873</v>
      </c>
      <c r="J6209" s="2" t="s">
        <v>3610</v>
      </c>
      <c r="K6209" s="194" t="s">
        <v>17</v>
      </c>
      <c r="L6209" s="2">
        <v>52</v>
      </c>
      <c r="M6209" s="194">
        <v>25</v>
      </c>
      <c r="N6209" s="2" t="s">
        <v>1208</v>
      </c>
      <c r="O6209" s="195" t="s">
        <v>1685</v>
      </c>
    </row>
    <row r="6210" spans="1:15">
      <c r="A6210" s="7">
        <v>2019</v>
      </c>
      <c r="B6210" s="7" t="s">
        <v>53</v>
      </c>
      <c r="C6210" s="8">
        <f t="shared" si="256"/>
        <v>43550</v>
      </c>
      <c r="D6210" s="7">
        <v>21</v>
      </c>
      <c r="E6210" s="7" t="str">
        <f t="shared" si="255"/>
        <v>S134355021</v>
      </c>
      <c r="F6210" s="4">
        <v>43556</v>
      </c>
      <c r="G6210" s="2">
        <v>265</v>
      </c>
      <c r="H6210" s="2" t="s">
        <v>9874</v>
      </c>
      <c r="I6210" s="2" t="s">
        <v>9875</v>
      </c>
      <c r="J6210" s="2" t="s">
        <v>4391</v>
      </c>
      <c r="K6210" s="194" t="s">
        <v>17</v>
      </c>
      <c r="L6210" s="2">
        <v>45</v>
      </c>
      <c r="M6210" s="194" t="s">
        <v>343</v>
      </c>
      <c r="N6210" s="2">
        <v>0</v>
      </c>
      <c r="O6210" s="195" t="s">
        <v>3583</v>
      </c>
    </row>
    <row r="6211" spans="1:15">
      <c r="A6211" s="7">
        <v>2019</v>
      </c>
      <c r="B6211" s="7" t="s">
        <v>53</v>
      </c>
      <c r="C6211" s="8">
        <f t="shared" si="256"/>
        <v>43550</v>
      </c>
      <c r="D6211" s="7">
        <v>22</v>
      </c>
      <c r="E6211" s="7" t="str">
        <f t="shared" si="255"/>
        <v>S134355022</v>
      </c>
      <c r="F6211" s="4">
        <v>43586</v>
      </c>
      <c r="G6211" s="2">
        <v>335</v>
      </c>
      <c r="H6211" s="2" t="s">
        <v>9876</v>
      </c>
      <c r="I6211" s="2" t="s">
        <v>9877</v>
      </c>
      <c r="J6211" s="2" t="s">
        <v>5680</v>
      </c>
      <c r="K6211" s="194" t="s">
        <v>17</v>
      </c>
      <c r="L6211" s="2">
        <v>41</v>
      </c>
      <c r="M6211" s="194">
        <v>0</v>
      </c>
      <c r="N6211" s="2">
        <v>0</v>
      </c>
      <c r="O6211" s="195">
        <v>100</v>
      </c>
    </row>
    <row r="6212" spans="1:15">
      <c r="A6212" s="7">
        <v>2019</v>
      </c>
      <c r="B6212" s="7" t="s">
        <v>53</v>
      </c>
      <c r="C6212" s="8">
        <f t="shared" si="256"/>
        <v>43550</v>
      </c>
      <c r="D6212" s="7">
        <v>23</v>
      </c>
      <c r="E6212" s="7" t="str">
        <f t="shared" si="255"/>
        <v>S134355023</v>
      </c>
      <c r="F6212" s="4">
        <v>43617</v>
      </c>
      <c r="G6212" s="2">
        <v>365</v>
      </c>
      <c r="H6212" s="2" t="s">
        <v>9878</v>
      </c>
      <c r="I6212" s="2" t="s">
        <v>9879</v>
      </c>
      <c r="J6212" s="2" t="s">
        <v>4381</v>
      </c>
      <c r="K6212" s="194" t="s">
        <v>17</v>
      </c>
      <c r="L6212" s="2">
        <v>39</v>
      </c>
      <c r="M6212" s="194">
        <v>0</v>
      </c>
      <c r="N6212" s="2">
        <v>0</v>
      </c>
      <c r="O6212" s="195">
        <v>100</v>
      </c>
    </row>
    <row r="6213" spans="1:15">
      <c r="A6213" s="7">
        <v>2019</v>
      </c>
      <c r="B6213" s="7" t="s">
        <v>53</v>
      </c>
      <c r="C6213" s="8">
        <f t="shared" si="256"/>
        <v>43550</v>
      </c>
      <c r="D6213" s="7">
        <v>24</v>
      </c>
      <c r="E6213" s="7" t="str">
        <f t="shared" si="255"/>
        <v>S134355024</v>
      </c>
      <c r="F6213" s="3" t="s">
        <v>164</v>
      </c>
      <c r="G6213" s="2">
        <v>330</v>
      </c>
      <c r="H6213" s="2" t="s">
        <v>9880</v>
      </c>
      <c r="I6213" s="2" t="s">
        <v>9881</v>
      </c>
      <c r="J6213" s="2" t="s">
        <v>1098</v>
      </c>
      <c r="K6213" s="194" t="s">
        <v>17</v>
      </c>
      <c r="L6213" s="2">
        <v>38</v>
      </c>
      <c r="M6213" s="194" t="s">
        <v>519</v>
      </c>
      <c r="N6213" s="2" t="s">
        <v>519</v>
      </c>
      <c r="O6213" s="195" t="s">
        <v>2774</v>
      </c>
    </row>
    <row r="6214" spans="1:15">
      <c r="A6214" s="7">
        <v>2019</v>
      </c>
      <c r="B6214" s="7" t="s">
        <v>53</v>
      </c>
      <c r="C6214" s="8">
        <f t="shared" si="256"/>
        <v>43550</v>
      </c>
      <c r="D6214" s="7">
        <v>25</v>
      </c>
      <c r="E6214" s="7" t="str">
        <f t="shared" si="255"/>
        <v>S134355025</v>
      </c>
      <c r="F6214" s="3">
        <v>2020</v>
      </c>
      <c r="G6214" s="2">
        <v>280</v>
      </c>
      <c r="H6214" s="2" t="s">
        <v>9882</v>
      </c>
      <c r="I6214" s="2" t="s">
        <v>6750</v>
      </c>
      <c r="J6214" s="2" t="s">
        <v>4808</v>
      </c>
      <c r="K6214" s="194" t="s">
        <v>17</v>
      </c>
      <c r="L6214" s="2">
        <v>34</v>
      </c>
      <c r="M6214" s="194" t="s">
        <v>472</v>
      </c>
      <c r="N6214" s="2" t="s">
        <v>1198</v>
      </c>
      <c r="O6214" s="195" t="s">
        <v>1688</v>
      </c>
    </row>
    <row r="6215" spans="1:15">
      <c r="A6215" s="7">
        <v>2019</v>
      </c>
      <c r="B6215" s="7" t="s">
        <v>53</v>
      </c>
      <c r="C6215" s="8">
        <f t="shared" si="256"/>
        <v>43550</v>
      </c>
      <c r="D6215" s="7">
        <v>26</v>
      </c>
      <c r="E6215" s="7" t="str">
        <f t="shared" si="255"/>
        <v>S134355026</v>
      </c>
      <c r="F6215" s="3">
        <v>2021</v>
      </c>
      <c r="G6215" s="2">
        <v>240</v>
      </c>
      <c r="H6215" s="2" t="s">
        <v>9883</v>
      </c>
      <c r="I6215" s="2" t="s">
        <v>9884</v>
      </c>
      <c r="J6215" s="2" t="s">
        <v>3571</v>
      </c>
      <c r="K6215" s="194" t="s">
        <v>17</v>
      </c>
      <c r="L6215" s="2">
        <v>30</v>
      </c>
      <c r="M6215" s="194" t="s">
        <v>1138</v>
      </c>
      <c r="N6215" s="2" t="s">
        <v>1197</v>
      </c>
      <c r="O6215" s="195" t="s">
        <v>820</v>
      </c>
    </row>
    <row r="6216" spans="1:15">
      <c r="A6216" s="7">
        <v>2019</v>
      </c>
      <c r="B6216" s="7" t="s">
        <v>53</v>
      </c>
      <c r="C6216" s="8">
        <f t="shared" si="256"/>
        <v>43550</v>
      </c>
      <c r="D6216" s="7">
        <v>27</v>
      </c>
      <c r="E6216" s="7" t="str">
        <f t="shared" si="255"/>
        <v>S134355027</v>
      </c>
      <c r="F6216" s="3">
        <v>2022</v>
      </c>
      <c r="G6216" s="2">
        <v>220</v>
      </c>
      <c r="H6216" s="2" t="s">
        <v>5138</v>
      </c>
      <c r="I6216" s="2" t="s">
        <v>6624</v>
      </c>
      <c r="J6216" s="2" t="s">
        <v>573</v>
      </c>
      <c r="K6216" s="194" t="s">
        <v>17</v>
      </c>
      <c r="L6216" s="2">
        <v>28</v>
      </c>
      <c r="M6216" s="194">
        <v>4</v>
      </c>
      <c r="N6216" s="2">
        <v>52</v>
      </c>
      <c r="O6216" s="195">
        <v>44</v>
      </c>
    </row>
    <row r="6217" spans="1:15" ht="15.75" thickBot="1">
      <c r="A6217" s="7">
        <v>2019</v>
      </c>
      <c r="B6217" s="7" t="s">
        <v>53</v>
      </c>
      <c r="C6217" s="8">
        <f t="shared" si="256"/>
        <v>43550</v>
      </c>
      <c r="D6217" s="7">
        <v>28</v>
      </c>
      <c r="E6217" s="7" t="str">
        <f t="shared" si="255"/>
        <v>S134355028</v>
      </c>
      <c r="F6217" s="5">
        <v>2023</v>
      </c>
      <c r="G6217" s="6">
        <v>200</v>
      </c>
      <c r="H6217" s="6" t="s">
        <v>9885</v>
      </c>
      <c r="I6217" s="6" t="s">
        <v>7950</v>
      </c>
      <c r="J6217" s="6" t="s">
        <v>419</v>
      </c>
      <c r="K6217" s="196" t="s">
        <v>17</v>
      </c>
      <c r="L6217" s="6">
        <v>24</v>
      </c>
      <c r="M6217" s="196" t="s">
        <v>1229</v>
      </c>
      <c r="N6217" s="6" t="s">
        <v>1153</v>
      </c>
      <c r="O6217" s="197" t="s">
        <v>484</v>
      </c>
    </row>
    <row r="6218" spans="1:15" ht="16.5" thickTop="1" thickBot="1">
      <c r="A6218" s="7">
        <v>2019</v>
      </c>
      <c r="B6218" s="7" t="s">
        <v>52</v>
      </c>
      <c r="C6218" s="8">
        <f>7+C6217</f>
        <v>43557</v>
      </c>
      <c r="D6218" s="7">
        <v>1</v>
      </c>
      <c r="E6218" s="7" t="str">
        <f>B6218&amp;C6218&amp;D6218</f>
        <v>S14435571</v>
      </c>
      <c r="F6218" s="1" t="s">
        <v>0</v>
      </c>
    </row>
    <row r="6219" spans="1:15" ht="16.5" thickTop="1" thickBot="1">
      <c r="A6219" s="7">
        <v>2019</v>
      </c>
      <c r="B6219" s="7" t="s">
        <v>52</v>
      </c>
      <c r="C6219" s="8">
        <f>+C6218</f>
        <v>43557</v>
      </c>
      <c r="D6219" s="7">
        <v>2</v>
      </c>
      <c r="E6219" s="7" t="str">
        <f t="shared" ref="E6219:E6245" si="257">B6219&amp;C6219&amp;D6219</f>
        <v>S14435572</v>
      </c>
      <c r="F6219" s="338" t="s">
        <v>1</v>
      </c>
      <c r="G6219" s="341" t="s">
        <v>2</v>
      </c>
      <c r="H6219" s="342"/>
      <c r="I6219" s="342"/>
      <c r="J6219" s="343"/>
      <c r="K6219" s="344" t="s">
        <v>3</v>
      </c>
      <c r="L6219" s="343"/>
      <c r="M6219" s="344" t="s">
        <v>144</v>
      </c>
      <c r="N6219" s="342"/>
      <c r="O6219" s="342"/>
    </row>
    <row r="6220" spans="1:15" ht="18" customHeight="1" thickBot="1">
      <c r="A6220" s="7">
        <v>2019</v>
      </c>
      <c r="B6220" s="7" t="s">
        <v>52</v>
      </c>
      <c r="C6220" s="8">
        <f t="shared" ref="C6220:C6245" si="258">+C6219</f>
        <v>43557</v>
      </c>
      <c r="D6220" s="7">
        <v>3</v>
      </c>
      <c r="E6220" s="7" t="str">
        <f t="shared" si="257"/>
        <v>S14435573</v>
      </c>
      <c r="F6220" s="339"/>
      <c r="G6220" s="345" t="s">
        <v>5</v>
      </c>
      <c r="H6220" s="347" t="s">
        <v>145</v>
      </c>
      <c r="I6220" s="348"/>
      <c r="J6220" s="349"/>
      <c r="K6220" s="350" t="s">
        <v>6</v>
      </c>
      <c r="L6220" s="352" t="s">
        <v>7</v>
      </c>
      <c r="M6220" s="350" t="s">
        <v>8</v>
      </c>
      <c r="N6220" s="354" t="s">
        <v>146</v>
      </c>
      <c r="O6220" s="356" t="s">
        <v>147</v>
      </c>
    </row>
    <row r="6221" spans="1:15" ht="15.75" thickBot="1">
      <c r="A6221" s="7">
        <v>2019</v>
      </c>
      <c r="B6221" s="7" t="s">
        <v>52</v>
      </c>
      <c r="C6221" s="8">
        <f t="shared" si="258"/>
        <v>43557</v>
      </c>
      <c r="D6221" s="7">
        <v>4</v>
      </c>
      <c r="E6221" s="7" t="str">
        <f t="shared" si="257"/>
        <v>S14435574</v>
      </c>
      <c r="F6221" s="340"/>
      <c r="G6221" s="346"/>
      <c r="H6221" s="191" t="s">
        <v>9</v>
      </c>
      <c r="I6221" s="192" t="s">
        <v>18</v>
      </c>
      <c r="J6221" s="193" t="s">
        <v>11</v>
      </c>
      <c r="K6221" s="351"/>
      <c r="L6221" s="353"/>
      <c r="M6221" s="351"/>
      <c r="N6221" s="355"/>
      <c r="O6221" s="357"/>
    </row>
    <row r="6222" spans="1:15">
      <c r="A6222" s="7">
        <v>2019</v>
      </c>
      <c r="B6222" s="7" t="s">
        <v>52</v>
      </c>
      <c r="C6222" s="8">
        <f t="shared" si="258"/>
        <v>43557</v>
      </c>
      <c r="D6222" s="7">
        <v>5</v>
      </c>
      <c r="E6222" s="7" t="str">
        <f t="shared" si="257"/>
        <v>S14435575</v>
      </c>
      <c r="F6222" s="3" t="s">
        <v>12</v>
      </c>
      <c r="G6222" s="2">
        <v>-7</v>
      </c>
      <c r="H6222" s="2" t="s">
        <v>9886</v>
      </c>
      <c r="I6222" s="2" t="s">
        <v>9887</v>
      </c>
      <c r="J6222" s="2" t="s">
        <v>5201</v>
      </c>
      <c r="K6222" s="194" t="s">
        <v>17</v>
      </c>
      <c r="L6222" s="2">
        <v>53</v>
      </c>
      <c r="M6222" s="194" t="s">
        <v>730</v>
      </c>
      <c r="N6222" s="2" t="s">
        <v>5555</v>
      </c>
      <c r="O6222" s="195" t="s">
        <v>7030</v>
      </c>
    </row>
    <row r="6223" spans="1:15">
      <c r="A6223" s="7">
        <v>2019</v>
      </c>
      <c r="B6223" s="7" t="s">
        <v>52</v>
      </c>
      <c r="C6223" s="8">
        <f t="shared" si="258"/>
        <v>43557</v>
      </c>
      <c r="D6223" s="7">
        <v>6</v>
      </c>
      <c r="E6223" s="7" t="str">
        <f t="shared" si="257"/>
        <v>S14435576</v>
      </c>
      <c r="F6223" s="4">
        <v>43556</v>
      </c>
      <c r="G6223" s="2">
        <v>222</v>
      </c>
      <c r="H6223" s="2" t="s">
        <v>9888</v>
      </c>
      <c r="I6223" s="2" t="s">
        <v>9324</v>
      </c>
      <c r="J6223" s="2" t="s">
        <v>1823</v>
      </c>
      <c r="K6223" s="194" t="s">
        <v>17</v>
      </c>
      <c r="L6223" s="2">
        <v>54</v>
      </c>
      <c r="M6223" s="194" t="s">
        <v>1825</v>
      </c>
      <c r="N6223" s="2">
        <v>0</v>
      </c>
      <c r="O6223" s="195" t="s">
        <v>9889</v>
      </c>
    </row>
    <row r="6224" spans="1:15">
      <c r="A6224" s="7">
        <v>2019</v>
      </c>
      <c r="B6224" s="7" t="s">
        <v>52</v>
      </c>
      <c r="C6224" s="8">
        <f t="shared" si="258"/>
        <v>43557</v>
      </c>
      <c r="D6224" s="7">
        <v>7</v>
      </c>
      <c r="E6224" s="7" t="str">
        <f t="shared" si="257"/>
        <v>S14435577</v>
      </c>
      <c r="F6224" s="4">
        <v>43586</v>
      </c>
      <c r="G6224" s="2">
        <v>280</v>
      </c>
      <c r="H6224" s="2">
        <v>281</v>
      </c>
      <c r="I6224" s="2" t="s">
        <v>7664</v>
      </c>
      <c r="J6224" s="2" t="s">
        <v>1578</v>
      </c>
      <c r="K6224" s="194" t="s">
        <v>17</v>
      </c>
      <c r="L6224" s="2">
        <v>58</v>
      </c>
      <c r="M6224" s="194" t="s">
        <v>7628</v>
      </c>
      <c r="N6224" s="2" t="s">
        <v>3258</v>
      </c>
      <c r="O6224" s="195" t="s">
        <v>493</v>
      </c>
    </row>
    <row r="6225" spans="1:15">
      <c r="A6225" s="7">
        <v>2019</v>
      </c>
      <c r="B6225" s="7" t="s">
        <v>52</v>
      </c>
      <c r="C6225" s="8">
        <f t="shared" si="258"/>
        <v>43557</v>
      </c>
      <c r="D6225" s="7">
        <v>8</v>
      </c>
      <c r="E6225" s="7" t="str">
        <f t="shared" si="257"/>
        <v>S14435578</v>
      </c>
      <c r="F6225" s="4">
        <v>43617</v>
      </c>
      <c r="G6225" s="2">
        <v>301</v>
      </c>
      <c r="H6225" s="2" t="s">
        <v>9890</v>
      </c>
      <c r="I6225" s="2" t="s">
        <v>9891</v>
      </c>
      <c r="J6225" s="2" t="s">
        <v>2993</v>
      </c>
      <c r="K6225" s="194" t="s">
        <v>17</v>
      </c>
      <c r="L6225" s="2">
        <v>52</v>
      </c>
      <c r="M6225" s="194" t="s">
        <v>9027</v>
      </c>
      <c r="N6225" s="2" t="s">
        <v>3258</v>
      </c>
      <c r="O6225" s="195" t="s">
        <v>4257</v>
      </c>
    </row>
    <row r="6226" spans="1:15">
      <c r="A6226" s="7">
        <v>2019</v>
      </c>
      <c r="B6226" s="7" t="s">
        <v>52</v>
      </c>
      <c r="C6226" s="8">
        <f t="shared" si="258"/>
        <v>43557</v>
      </c>
      <c r="D6226" s="7">
        <v>9</v>
      </c>
      <c r="E6226" s="7" t="str">
        <f t="shared" si="257"/>
        <v>S14435579</v>
      </c>
      <c r="F6226" s="4">
        <v>43647</v>
      </c>
      <c r="G6226" s="2">
        <v>355</v>
      </c>
      <c r="H6226" s="2" t="s">
        <v>9892</v>
      </c>
      <c r="I6226" s="2" t="s">
        <v>9893</v>
      </c>
      <c r="J6226" s="2" t="s">
        <v>1176</v>
      </c>
      <c r="K6226" s="194" t="s">
        <v>17</v>
      </c>
      <c r="L6226" s="2">
        <v>42</v>
      </c>
      <c r="M6226" s="194" t="s">
        <v>9027</v>
      </c>
      <c r="N6226" s="2" t="s">
        <v>3258</v>
      </c>
      <c r="O6226" s="195" t="s">
        <v>4257</v>
      </c>
    </row>
    <row r="6227" spans="1:15">
      <c r="A6227" s="7">
        <v>2019</v>
      </c>
      <c r="B6227" s="7" t="s">
        <v>52</v>
      </c>
      <c r="C6227" s="8">
        <f t="shared" si="258"/>
        <v>43557</v>
      </c>
      <c r="D6227" s="7">
        <v>10</v>
      </c>
      <c r="E6227" s="7" t="str">
        <f t="shared" si="257"/>
        <v>S144355710</v>
      </c>
      <c r="F6227" s="3" t="s">
        <v>164</v>
      </c>
      <c r="G6227" s="2">
        <v>305</v>
      </c>
      <c r="H6227" s="2" t="s">
        <v>9894</v>
      </c>
      <c r="I6227" s="2" t="s">
        <v>9895</v>
      </c>
      <c r="J6227" s="2" t="s">
        <v>258</v>
      </c>
      <c r="K6227" s="194" t="s">
        <v>17</v>
      </c>
      <c r="L6227" s="2">
        <v>44</v>
      </c>
      <c r="M6227" s="194" t="s">
        <v>3058</v>
      </c>
      <c r="N6227" s="2" t="s">
        <v>524</v>
      </c>
      <c r="O6227" s="195" t="s">
        <v>3707</v>
      </c>
    </row>
    <row r="6228" spans="1:15">
      <c r="A6228" s="7">
        <v>2019</v>
      </c>
      <c r="B6228" s="7" t="s">
        <v>52</v>
      </c>
      <c r="C6228" s="8">
        <f t="shared" si="258"/>
        <v>43557</v>
      </c>
      <c r="D6228" s="7">
        <v>11</v>
      </c>
      <c r="E6228" s="7" t="str">
        <f t="shared" si="257"/>
        <v>S144355711</v>
      </c>
      <c r="F6228" s="3">
        <v>2020</v>
      </c>
      <c r="G6228" s="2">
        <v>220</v>
      </c>
      <c r="H6228" s="2" t="s">
        <v>9896</v>
      </c>
      <c r="I6228" s="2" t="s">
        <v>9897</v>
      </c>
      <c r="J6228" s="2" t="s">
        <v>1137</v>
      </c>
      <c r="K6228" s="194" t="s">
        <v>17</v>
      </c>
      <c r="L6228" s="2">
        <v>41</v>
      </c>
      <c r="M6228" s="194" t="s">
        <v>322</v>
      </c>
      <c r="N6228" s="2" t="s">
        <v>484</v>
      </c>
      <c r="O6228" s="195" t="s">
        <v>7102</v>
      </c>
    </row>
    <row r="6229" spans="1:15">
      <c r="A6229" s="7">
        <v>2019</v>
      </c>
      <c r="B6229" s="7" t="s">
        <v>52</v>
      </c>
      <c r="C6229" s="8">
        <f t="shared" si="258"/>
        <v>43557</v>
      </c>
      <c r="D6229" s="7">
        <v>12</v>
      </c>
      <c r="E6229" s="7" t="str">
        <f t="shared" si="257"/>
        <v>S144355712</v>
      </c>
      <c r="F6229" s="3">
        <v>2021</v>
      </c>
      <c r="G6229" s="2">
        <v>195</v>
      </c>
      <c r="H6229" s="2" t="s">
        <v>6201</v>
      </c>
      <c r="I6229" s="2" t="s">
        <v>9242</v>
      </c>
      <c r="J6229" s="2" t="s">
        <v>1242</v>
      </c>
      <c r="K6229" s="194" t="s">
        <v>17</v>
      </c>
      <c r="L6229" s="2">
        <v>39</v>
      </c>
      <c r="M6229" s="194" t="s">
        <v>544</v>
      </c>
      <c r="N6229" s="2" t="s">
        <v>9898</v>
      </c>
      <c r="O6229" s="195" t="s">
        <v>351</v>
      </c>
    </row>
    <row r="6230" spans="1:15">
      <c r="A6230" s="7">
        <v>2019</v>
      </c>
      <c r="B6230" s="7" t="s">
        <v>52</v>
      </c>
      <c r="C6230" s="8">
        <f t="shared" si="258"/>
        <v>43557</v>
      </c>
      <c r="D6230" s="7">
        <v>13</v>
      </c>
      <c r="E6230" s="7" t="str">
        <f t="shared" si="257"/>
        <v>S144355713</v>
      </c>
      <c r="F6230" s="3">
        <v>2022</v>
      </c>
      <c r="G6230" s="2">
        <v>175</v>
      </c>
      <c r="H6230" s="2" t="s">
        <v>9544</v>
      </c>
      <c r="I6230" s="2" t="s">
        <v>9899</v>
      </c>
      <c r="J6230" s="2" t="s">
        <v>876</v>
      </c>
      <c r="K6230" s="194" t="s">
        <v>17</v>
      </c>
      <c r="L6230" s="2">
        <v>32</v>
      </c>
      <c r="M6230" s="194" t="s">
        <v>423</v>
      </c>
      <c r="N6230" s="2">
        <v>50</v>
      </c>
      <c r="O6230" s="195" t="s">
        <v>484</v>
      </c>
    </row>
    <row r="6231" spans="1:15" ht="15.75" thickBot="1">
      <c r="A6231" s="7">
        <v>2019</v>
      </c>
      <c r="B6231" s="7" t="s">
        <v>52</v>
      </c>
      <c r="C6231" s="8">
        <f t="shared" si="258"/>
        <v>43557</v>
      </c>
      <c r="D6231" s="7">
        <v>14</v>
      </c>
      <c r="E6231" s="7" t="str">
        <f t="shared" si="257"/>
        <v>S144355714</v>
      </c>
      <c r="F6231" s="5">
        <v>2023</v>
      </c>
      <c r="G6231" s="6">
        <v>160</v>
      </c>
      <c r="H6231" s="6" t="s">
        <v>3716</v>
      </c>
      <c r="I6231" s="6" t="s">
        <v>4612</v>
      </c>
      <c r="J6231" s="6" t="s">
        <v>1300</v>
      </c>
      <c r="K6231" s="196" t="s">
        <v>17</v>
      </c>
      <c r="L6231" s="6">
        <v>26</v>
      </c>
      <c r="M6231" s="196" t="s">
        <v>483</v>
      </c>
      <c r="N6231" s="6" t="s">
        <v>1539</v>
      </c>
      <c r="O6231" s="197" t="s">
        <v>1539</v>
      </c>
    </row>
    <row r="6232" spans="1:15" ht="16.5" thickTop="1" thickBot="1">
      <c r="A6232" s="7">
        <v>2019</v>
      </c>
      <c r="B6232" s="7" t="s">
        <v>52</v>
      </c>
      <c r="C6232" s="8">
        <f t="shared" si="258"/>
        <v>43557</v>
      </c>
      <c r="D6232" s="7">
        <v>15</v>
      </c>
      <c r="E6232" s="7" t="str">
        <f t="shared" si="257"/>
        <v>S144355715</v>
      </c>
      <c r="F6232" s="1" t="s">
        <v>15</v>
      </c>
    </row>
    <row r="6233" spans="1:15" ht="16.5" thickTop="1" thickBot="1">
      <c r="A6233" s="7">
        <v>2019</v>
      </c>
      <c r="B6233" s="7" t="s">
        <v>52</v>
      </c>
      <c r="C6233" s="8">
        <f t="shared" si="258"/>
        <v>43557</v>
      </c>
      <c r="D6233" s="7">
        <v>16</v>
      </c>
      <c r="E6233" s="7" t="str">
        <f t="shared" si="257"/>
        <v>S144355716</v>
      </c>
      <c r="F6233" s="338" t="s">
        <v>1</v>
      </c>
      <c r="G6233" s="341" t="s">
        <v>2</v>
      </c>
      <c r="H6233" s="342"/>
      <c r="I6233" s="342"/>
      <c r="J6233" s="343"/>
      <c r="K6233" s="344" t="s">
        <v>3</v>
      </c>
      <c r="L6233" s="343"/>
      <c r="M6233" s="344" t="s">
        <v>144</v>
      </c>
      <c r="N6233" s="342"/>
      <c r="O6233" s="342"/>
    </row>
    <row r="6234" spans="1:15" ht="18" customHeight="1" thickBot="1">
      <c r="A6234" s="7">
        <v>2019</v>
      </c>
      <c r="B6234" s="7" t="s">
        <v>52</v>
      </c>
      <c r="C6234" s="8">
        <f t="shared" si="258"/>
        <v>43557</v>
      </c>
      <c r="D6234" s="7">
        <v>17</v>
      </c>
      <c r="E6234" s="7" t="str">
        <f t="shared" si="257"/>
        <v>S144355717</v>
      </c>
      <c r="F6234" s="339"/>
      <c r="G6234" s="345" t="s">
        <v>5</v>
      </c>
      <c r="H6234" s="347" t="s">
        <v>145</v>
      </c>
      <c r="I6234" s="348"/>
      <c r="J6234" s="349"/>
      <c r="K6234" s="350" t="s">
        <v>6</v>
      </c>
      <c r="L6234" s="352" t="s">
        <v>7</v>
      </c>
      <c r="M6234" s="350" t="s">
        <v>8</v>
      </c>
      <c r="N6234" s="354" t="s">
        <v>146</v>
      </c>
      <c r="O6234" s="356" t="s">
        <v>147</v>
      </c>
    </row>
    <row r="6235" spans="1:15" ht="15.75" thickBot="1">
      <c r="A6235" s="7">
        <v>2019</v>
      </c>
      <c r="B6235" s="7" t="s">
        <v>52</v>
      </c>
      <c r="C6235" s="8">
        <f t="shared" si="258"/>
        <v>43557</v>
      </c>
      <c r="D6235" s="7">
        <v>18</v>
      </c>
      <c r="E6235" s="7" t="str">
        <f t="shared" si="257"/>
        <v>S144355718</v>
      </c>
      <c r="F6235" s="340"/>
      <c r="G6235" s="346"/>
      <c r="H6235" s="191" t="s">
        <v>9</v>
      </c>
      <c r="I6235" s="192" t="s">
        <v>18</v>
      </c>
      <c r="J6235" s="193" t="s">
        <v>11</v>
      </c>
      <c r="K6235" s="351"/>
      <c r="L6235" s="353"/>
      <c r="M6235" s="351"/>
      <c r="N6235" s="355"/>
      <c r="O6235" s="357"/>
    </row>
    <row r="6236" spans="1:15">
      <c r="A6236" s="7">
        <v>2019</v>
      </c>
      <c r="B6236" s="7" t="s">
        <v>52</v>
      </c>
      <c r="C6236" s="8">
        <f t="shared" si="258"/>
        <v>43557</v>
      </c>
      <c r="D6236" s="7">
        <v>19</v>
      </c>
      <c r="E6236" s="7" t="str">
        <f t="shared" si="257"/>
        <v>S144355719</v>
      </c>
      <c r="F6236" s="3" t="s">
        <v>16</v>
      </c>
      <c r="G6236" s="2">
        <v>45</v>
      </c>
      <c r="H6236" s="2" t="s">
        <v>9900</v>
      </c>
      <c r="I6236" s="2" t="s">
        <v>9901</v>
      </c>
      <c r="J6236" s="2" t="s">
        <v>2598</v>
      </c>
      <c r="K6236" s="194" t="s">
        <v>17</v>
      </c>
      <c r="L6236" s="2">
        <v>55</v>
      </c>
      <c r="M6236" s="194" t="s">
        <v>4912</v>
      </c>
      <c r="N6236" s="2" t="s">
        <v>1070</v>
      </c>
      <c r="O6236" s="195" t="s">
        <v>5324</v>
      </c>
    </row>
    <row r="6237" spans="1:15">
      <c r="A6237" s="7">
        <v>2019</v>
      </c>
      <c r="B6237" s="7" t="s">
        <v>52</v>
      </c>
      <c r="C6237" s="8">
        <f t="shared" si="258"/>
        <v>43557</v>
      </c>
      <c r="D6237" s="7">
        <v>20</v>
      </c>
      <c r="E6237" s="7" t="str">
        <f t="shared" si="257"/>
        <v>S144355720</v>
      </c>
      <c r="F6237" s="4">
        <v>43556</v>
      </c>
      <c r="G6237" s="2">
        <v>262</v>
      </c>
      <c r="H6237" s="2" t="s">
        <v>9902</v>
      </c>
      <c r="I6237" s="2" t="s">
        <v>9903</v>
      </c>
      <c r="J6237" s="2" t="s">
        <v>519</v>
      </c>
      <c r="K6237" s="194" t="s">
        <v>17</v>
      </c>
      <c r="L6237" s="2">
        <v>52</v>
      </c>
      <c r="M6237" s="194" t="s">
        <v>2664</v>
      </c>
      <c r="N6237" s="2" t="s">
        <v>2664</v>
      </c>
      <c r="O6237" s="195" t="s">
        <v>3836</v>
      </c>
    </row>
    <row r="6238" spans="1:15">
      <c r="A6238" s="7">
        <v>2019</v>
      </c>
      <c r="B6238" s="7" t="s">
        <v>52</v>
      </c>
      <c r="C6238" s="8">
        <f t="shared" si="258"/>
        <v>43557</v>
      </c>
      <c r="D6238" s="7">
        <v>21</v>
      </c>
      <c r="E6238" s="7" t="str">
        <f t="shared" si="257"/>
        <v>S144355721</v>
      </c>
      <c r="F6238" s="4">
        <v>43586</v>
      </c>
      <c r="G6238" s="2">
        <v>320</v>
      </c>
      <c r="H6238" s="2" t="s">
        <v>9904</v>
      </c>
      <c r="I6238" s="2" t="s">
        <v>9905</v>
      </c>
      <c r="J6238" s="2" t="s">
        <v>6934</v>
      </c>
      <c r="K6238" s="194" t="s">
        <v>17</v>
      </c>
      <c r="L6238" s="2">
        <v>51</v>
      </c>
      <c r="M6238" s="194" t="s">
        <v>696</v>
      </c>
      <c r="N6238" s="2">
        <v>0</v>
      </c>
      <c r="O6238" s="195" t="s">
        <v>701</v>
      </c>
    </row>
    <row r="6239" spans="1:15">
      <c r="A6239" s="7">
        <v>2019</v>
      </c>
      <c r="B6239" s="7" t="s">
        <v>52</v>
      </c>
      <c r="C6239" s="8">
        <f t="shared" si="258"/>
        <v>43557</v>
      </c>
      <c r="D6239" s="7">
        <v>22</v>
      </c>
      <c r="E6239" s="7" t="str">
        <f t="shared" si="257"/>
        <v>S144355722</v>
      </c>
      <c r="F6239" s="4">
        <v>43617</v>
      </c>
      <c r="G6239" s="2">
        <v>336</v>
      </c>
      <c r="H6239" s="2" t="s">
        <v>9906</v>
      </c>
      <c r="I6239" s="2" t="s">
        <v>9907</v>
      </c>
      <c r="J6239" s="2" t="s">
        <v>3917</v>
      </c>
      <c r="K6239" s="194" t="s">
        <v>17</v>
      </c>
      <c r="L6239" s="2">
        <v>48</v>
      </c>
      <c r="M6239" s="194" t="s">
        <v>5324</v>
      </c>
      <c r="N6239" s="2" t="s">
        <v>2957</v>
      </c>
      <c r="O6239" s="195" t="s">
        <v>1363</v>
      </c>
    </row>
    <row r="6240" spans="1:15">
      <c r="A6240" s="7">
        <v>2019</v>
      </c>
      <c r="B6240" s="7" t="s">
        <v>52</v>
      </c>
      <c r="C6240" s="8">
        <f t="shared" si="258"/>
        <v>43557</v>
      </c>
      <c r="D6240" s="7">
        <v>23</v>
      </c>
      <c r="E6240" s="7" t="str">
        <f t="shared" si="257"/>
        <v>S144355723</v>
      </c>
      <c r="F6240" s="4">
        <v>43647</v>
      </c>
      <c r="G6240" s="2">
        <v>385</v>
      </c>
      <c r="H6240" s="2" t="s">
        <v>9908</v>
      </c>
      <c r="I6240" s="2" t="s">
        <v>9909</v>
      </c>
      <c r="J6240" s="2" t="s">
        <v>3778</v>
      </c>
      <c r="K6240" s="194" t="s">
        <v>17</v>
      </c>
      <c r="L6240" s="2">
        <v>45</v>
      </c>
      <c r="M6240" s="194" t="s">
        <v>5324</v>
      </c>
      <c r="N6240" s="2" t="s">
        <v>2957</v>
      </c>
      <c r="O6240" s="195" t="s">
        <v>1363</v>
      </c>
    </row>
    <row r="6241" spans="1:15">
      <c r="A6241" s="7">
        <v>2019</v>
      </c>
      <c r="B6241" s="7" t="s">
        <v>52</v>
      </c>
      <c r="C6241" s="8">
        <f t="shared" si="258"/>
        <v>43557</v>
      </c>
      <c r="D6241" s="7">
        <v>24</v>
      </c>
      <c r="E6241" s="7" t="str">
        <f t="shared" si="257"/>
        <v>S144355724</v>
      </c>
      <c r="F6241" s="3" t="s">
        <v>164</v>
      </c>
      <c r="G6241" s="2">
        <v>340</v>
      </c>
      <c r="H6241" s="2" t="s">
        <v>9910</v>
      </c>
      <c r="I6241" s="2" t="s">
        <v>9911</v>
      </c>
      <c r="J6241" s="2" t="s">
        <v>5860</v>
      </c>
      <c r="K6241" s="194" t="s">
        <v>17</v>
      </c>
      <c r="L6241" s="2">
        <v>45</v>
      </c>
      <c r="M6241" s="194" t="s">
        <v>444</v>
      </c>
      <c r="N6241" s="2" t="s">
        <v>1684</v>
      </c>
      <c r="O6241" s="195" t="s">
        <v>1868</v>
      </c>
    </row>
    <row r="6242" spans="1:15">
      <c r="A6242" s="7">
        <v>2019</v>
      </c>
      <c r="B6242" s="7" t="s">
        <v>52</v>
      </c>
      <c r="C6242" s="8">
        <f t="shared" si="258"/>
        <v>43557</v>
      </c>
      <c r="D6242" s="7">
        <v>25</v>
      </c>
      <c r="E6242" s="7" t="str">
        <f t="shared" si="257"/>
        <v>S144355725</v>
      </c>
      <c r="F6242" s="3">
        <v>2020</v>
      </c>
      <c r="G6242" s="2">
        <v>260</v>
      </c>
      <c r="H6242" s="2" t="s">
        <v>8655</v>
      </c>
      <c r="I6242" s="2" t="s">
        <v>9912</v>
      </c>
      <c r="J6242" s="2" t="s">
        <v>1637</v>
      </c>
      <c r="K6242" s="194" t="s">
        <v>17</v>
      </c>
      <c r="L6242" s="2">
        <v>40</v>
      </c>
      <c r="M6242" s="194" t="s">
        <v>1684</v>
      </c>
      <c r="N6242" s="2">
        <v>25</v>
      </c>
      <c r="O6242" s="195" t="s">
        <v>632</v>
      </c>
    </row>
    <row r="6243" spans="1:15">
      <c r="A6243" s="7">
        <v>2019</v>
      </c>
      <c r="B6243" s="7" t="s">
        <v>52</v>
      </c>
      <c r="C6243" s="8">
        <f t="shared" si="258"/>
        <v>43557</v>
      </c>
      <c r="D6243" s="7">
        <v>26</v>
      </c>
      <c r="E6243" s="7" t="str">
        <f t="shared" si="257"/>
        <v>S144355726</v>
      </c>
      <c r="F6243" s="3">
        <v>2021</v>
      </c>
      <c r="G6243" s="2">
        <v>245</v>
      </c>
      <c r="H6243" s="2" t="s">
        <v>9913</v>
      </c>
      <c r="I6243" s="2" t="s">
        <v>9324</v>
      </c>
      <c r="J6243" s="2" t="s">
        <v>309</v>
      </c>
      <c r="K6243" s="194" t="s">
        <v>17</v>
      </c>
      <c r="L6243" s="2">
        <v>36</v>
      </c>
      <c r="M6243" s="194">
        <v>25</v>
      </c>
      <c r="N6243" s="2" t="s">
        <v>445</v>
      </c>
      <c r="O6243" s="195" t="s">
        <v>697</v>
      </c>
    </row>
    <row r="6244" spans="1:15">
      <c r="A6244" s="7">
        <v>2019</v>
      </c>
      <c r="B6244" s="7" t="s">
        <v>52</v>
      </c>
      <c r="C6244" s="8">
        <f t="shared" si="258"/>
        <v>43557</v>
      </c>
      <c r="D6244" s="7">
        <v>27</v>
      </c>
      <c r="E6244" s="7" t="str">
        <f t="shared" si="257"/>
        <v>S144355727</v>
      </c>
      <c r="F6244" s="3">
        <v>2022</v>
      </c>
      <c r="G6244" s="2">
        <v>215</v>
      </c>
      <c r="H6244" s="2" t="s">
        <v>9914</v>
      </c>
      <c r="I6244" s="2" t="s">
        <v>9915</v>
      </c>
      <c r="J6244" s="2" t="s">
        <v>2147</v>
      </c>
      <c r="K6244" s="194" t="s">
        <v>17</v>
      </c>
      <c r="L6244" s="2">
        <v>34</v>
      </c>
      <c r="M6244" s="194" t="s">
        <v>483</v>
      </c>
      <c r="N6244" s="2">
        <v>50</v>
      </c>
      <c r="O6244" s="195" t="s">
        <v>461</v>
      </c>
    </row>
    <row r="6245" spans="1:15" ht="15.75" thickBot="1">
      <c r="A6245" s="7">
        <v>2019</v>
      </c>
      <c r="B6245" s="7" t="s">
        <v>52</v>
      </c>
      <c r="C6245" s="8">
        <f t="shared" si="258"/>
        <v>43557</v>
      </c>
      <c r="D6245" s="7">
        <v>28</v>
      </c>
      <c r="E6245" s="7" t="str">
        <f t="shared" si="257"/>
        <v>S144355728</v>
      </c>
      <c r="F6245" s="5">
        <v>2023</v>
      </c>
      <c r="G6245" s="6">
        <v>195</v>
      </c>
      <c r="H6245" s="6" t="s">
        <v>9916</v>
      </c>
      <c r="I6245" s="6" t="s">
        <v>9917</v>
      </c>
      <c r="J6245" s="6" t="s">
        <v>2993</v>
      </c>
      <c r="K6245" s="196" t="s">
        <v>17</v>
      </c>
      <c r="L6245" s="6">
        <v>30</v>
      </c>
      <c r="M6245" s="196" t="s">
        <v>4578</v>
      </c>
      <c r="N6245" s="6" t="s">
        <v>872</v>
      </c>
      <c r="O6245" s="197" t="s">
        <v>4578</v>
      </c>
    </row>
    <row r="6246" spans="1:15" ht="16.5" thickTop="1" thickBot="1">
      <c r="A6246" s="7">
        <v>2019</v>
      </c>
      <c r="B6246" s="7" t="s">
        <v>51</v>
      </c>
      <c r="C6246" s="8">
        <f>8+C6245</f>
        <v>43565</v>
      </c>
      <c r="D6246" s="7">
        <v>1</v>
      </c>
      <c r="E6246" s="7" t="str">
        <f>B6246&amp;C6246&amp;D6246</f>
        <v>S15435651</v>
      </c>
      <c r="F6246" s="1" t="s">
        <v>0</v>
      </c>
    </row>
    <row r="6247" spans="1:15" ht="16.5" thickTop="1" thickBot="1">
      <c r="A6247" s="7">
        <v>2019</v>
      </c>
      <c r="B6247" s="7" t="s">
        <v>51</v>
      </c>
      <c r="C6247" s="8">
        <f>+C6246</f>
        <v>43565</v>
      </c>
      <c r="D6247" s="7">
        <v>2</v>
      </c>
      <c r="E6247" s="7" t="str">
        <f t="shared" ref="E6247:E6273" si="259">B6247&amp;C6247&amp;D6247</f>
        <v>S15435652</v>
      </c>
      <c r="F6247" s="338" t="s">
        <v>1</v>
      </c>
      <c r="G6247" s="341" t="s">
        <v>2</v>
      </c>
      <c r="H6247" s="342"/>
      <c r="I6247" s="342"/>
      <c r="J6247" s="343"/>
      <c r="K6247" s="344" t="s">
        <v>3</v>
      </c>
      <c r="L6247" s="343"/>
      <c r="M6247" s="344" t="s">
        <v>144</v>
      </c>
      <c r="N6247" s="342"/>
      <c r="O6247" s="342"/>
    </row>
    <row r="6248" spans="1:15" ht="18" customHeight="1" thickBot="1">
      <c r="A6248" s="7">
        <v>2019</v>
      </c>
      <c r="B6248" s="7" t="s">
        <v>51</v>
      </c>
      <c r="C6248" s="8">
        <f t="shared" ref="C6248:C6273" si="260">+C6247</f>
        <v>43565</v>
      </c>
      <c r="D6248" s="7">
        <v>3</v>
      </c>
      <c r="E6248" s="7" t="str">
        <f t="shared" si="259"/>
        <v>S15435653</v>
      </c>
      <c r="F6248" s="339"/>
      <c r="G6248" s="345" t="s">
        <v>5</v>
      </c>
      <c r="H6248" s="347" t="s">
        <v>145</v>
      </c>
      <c r="I6248" s="348"/>
      <c r="J6248" s="349"/>
      <c r="K6248" s="350" t="s">
        <v>6</v>
      </c>
      <c r="L6248" s="352" t="s">
        <v>7</v>
      </c>
      <c r="M6248" s="350" t="s">
        <v>8</v>
      </c>
      <c r="N6248" s="354" t="s">
        <v>146</v>
      </c>
      <c r="O6248" s="356" t="s">
        <v>147</v>
      </c>
    </row>
    <row r="6249" spans="1:15" ht="15.75" thickBot="1">
      <c r="A6249" s="7">
        <v>2019</v>
      </c>
      <c r="B6249" s="7" t="s">
        <v>51</v>
      </c>
      <c r="C6249" s="8">
        <f t="shared" si="260"/>
        <v>43565</v>
      </c>
      <c r="D6249" s="7">
        <v>4</v>
      </c>
      <c r="E6249" s="7" t="str">
        <f t="shared" si="259"/>
        <v>S15435654</v>
      </c>
      <c r="F6249" s="340"/>
      <c r="G6249" s="346"/>
      <c r="H6249" s="191" t="s">
        <v>9</v>
      </c>
      <c r="I6249" s="192" t="s">
        <v>18</v>
      </c>
      <c r="J6249" s="193" t="s">
        <v>11</v>
      </c>
      <c r="K6249" s="351"/>
      <c r="L6249" s="353"/>
      <c r="M6249" s="351"/>
      <c r="N6249" s="355"/>
      <c r="O6249" s="357"/>
    </row>
    <row r="6250" spans="1:15">
      <c r="A6250" s="7">
        <v>2019</v>
      </c>
      <c r="B6250" s="7" t="s">
        <v>51</v>
      </c>
      <c r="C6250" s="8">
        <f t="shared" si="260"/>
        <v>43565</v>
      </c>
      <c r="D6250" s="7">
        <v>5</v>
      </c>
      <c r="E6250" s="7" t="str">
        <f t="shared" si="259"/>
        <v>S15435655</v>
      </c>
      <c r="F6250" s="3" t="s">
        <v>12</v>
      </c>
      <c r="G6250" s="2">
        <v>-3</v>
      </c>
      <c r="H6250" s="2" t="s">
        <v>9918</v>
      </c>
      <c r="I6250" s="2" t="s">
        <v>9919</v>
      </c>
      <c r="J6250" s="2" t="s">
        <v>3176</v>
      </c>
      <c r="K6250" s="194" t="s">
        <v>17</v>
      </c>
      <c r="L6250" s="2">
        <v>49</v>
      </c>
      <c r="M6250" s="194" t="s">
        <v>340</v>
      </c>
      <c r="N6250" s="2" t="s">
        <v>2664</v>
      </c>
      <c r="O6250" s="195">
        <v>80</v>
      </c>
    </row>
    <row r="6251" spans="1:15">
      <c r="A6251" s="7">
        <v>2019</v>
      </c>
      <c r="B6251" s="7" t="s">
        <v>51</v>
      </c>
      <c r="C6251" s="8">
        <f t="shared" si="260"/>
        <v>43565</v>
      </c>
      <c r="D6251" s="7">
        <v>6</v>
      </c>
      <c r="E6251" s="7" t="str">
        <f t="shared" si="259"/>
        <v>S15435656</v>
      </c>
      <c r="F6251" s="4">
        <v>43556</v>
      </c>
      <c r="G6251" s="2">
        <v>198</v>
      </c>
      <c r="H6251" s="2" t="s">
        <v>7026</v>
      </c>
      <c r="I6251" s="2" t="s">
        <v>5567</v>
      </c>
      <c r="J6251" s="2" t="s">
        <v>925</v>
      </c>
      <c r="K6251" s="194" t="s">
        <v>17</v>
      </c>
      <c r="L6251" s="2">
        <v>57</v>
      </c>
      <c r="M6251" s="194" t="s">
        <v>9889</v>
      </c>
      <c r="N6251" s="2" t="s">
        <v>1825</v>
      </c>
      <c r="O6251" s="195">
        <v>0</v>
      </c>
    </row>
    <row r="6252" spans="1:15">
      <c r="A6252" s="7">
        <v>2019</v>
      </c>
      <c r="B6252" s="7" t="s">
        <v>51</v>
      </c>
      <c r="C6252" s="8">
        <f t="shared" si="260"/>
        <v>43565</v>
      </c>
      <c r="D6252" s="7">
        <v>7</v>
      </c>
      <c r="E6252" s="7" t="str">
        <f t="shared" si="259"/>
        <v>S15435657</v>
      </c>
      <c r="F6252" s="4">
        <v>43586</v>
      </c>
      <c r="G6252" s="2">
        <v>246</v>
      </c>
      <c r="H6252" s="2" t="s">
        <v>9920</v>
      </c>
      <c r="I6252" s="2" t="s">
        <v>9921</v>
      </c>
      <c r="J6252" s="2" t="s">
        <v>1957</v>
      </c>
      <c r="K6252" s="194" t="s">
        <v>17</v>
      </c>
      <c r="L6252" s="2">
        <v>60</v>
      </c>
      <c r="M6252" s="194" t="s">
        <v>9922</v>
      </c>
      <c r="N6252" s="2">
        <v>0</v>
      </c>
      <c r="O6252" s="195" t="s">
        <v>645</v>
      </c>
    </row>
    <row r="6253" spans="1:15">
      <c r="A6253" s="7">
        <v>2019</v>
      </c>
      <c r="B6253" s="7" t="s">
        <v>51</v>
      </c>
      <c r="C6253" s="8">
        <f t="shared" si="260"/>
        <v>43565</v>
      </c>
      <c r="D6253" s="7">
        <v>8</v>
      </c>
      <c r="E6253" s="7" t="str">
        <f t="shared" si="259"/>
        <v>S15435658</v>
      </c>
      <c r="F6253" s="4">
        <v>43617</v>
      </c>
      <c r="G6253" s="2">
        <v>282</v>
      </c>
      <c r="H6253" s="2" t="s">
        <v>9923</v>
      </c>
      <c r="I6253" s="2" t="s">
        <v>9923</v>
      </c>
      <c r="J6253" s="2" t="s">
        <v>422</v>
      </c>
      <c r="K6253" s="194" t="s">
        <v>17</v>
      </c>
      <c r="L6253" s="2">
        <v>56</v>
      </c>
      <c r="M6253" s="194">
        <v>100</v>
      </c>
      <c r="N6253" s="2">
        <v>0</v>
      </c>
      <c r="O6253" s="195">
        <v>0</v>
      </c>
    </row>
    <row r="6254" spans="1:15">
      <c r="A6254" s="7">
        <v>2019</v>
      </c>
      <c r="B6254" s="7" t="s">
        <v>51</v>
      </c>
      <c r="C6254" s="8">
        <f t="shared" si="260"/>
        <v>43565</v>
      </c>
      <c r="D6254" s="7">
        <v>9</v>
      </c>
      <c r="E6254" s="7" t="str">
        <f t="shared" si="259"/>
        <v>S15435659</v>
      </c>
      <c r="F6254" s="4">
        <v>43647</v>
      </c>
      <c r="G6254" s="2">
        <v>340</v>
      </c>
      <c r="H6254" s="2" t="s">
        <v>9924</v>
      </c>
      <c r="I6254" s="2" t="s">
        <v>9925</v>
      </c>
      <c r="J6254" s="2" t="s">
        <v>3094</v>
      </c>
      <c r="K6254" s="194" t="s">
        <v>17</v>
      </c>
      <c r="L6254" s="2">
        <v>42</v>
      </c>
      <c r="M6254" s="194" t="s">
        <v>2922</v>
      </c>
      <c r="N6254" s="2" t="s">
        <v>274</v>
      </c>
      <c r="O6254" s="195" t="s">
        <v>619</v>
      </c>
    </row>
    <row r="6255" spans="1:15">
      <c r="A6255" s="7">
        <v>2019</v>
      </c>
      <c r="B6255" s="7" t="s">
        <v>51</v>
      </c>
      <c r="C6255" s="8">
        <f t="shared" si="260"/>
        <v>43565</v>
      </c>
      <c r="D6255" s="7">
        <v>10</v>
      </c>
      <c r="E6255" s="7" t="str">
        <f t="shared" si="259"/>
        <v>S154356510</v>
      </c>
      <c r="F6255" s="3" t="s">
        <v>164</v>
      </c>
      <c r="G6255" s="2">
        <v>305</v>
      </c>
      <c r="H6255" s="2" t="s">
        <v>9926</v>
      </c>
      <c r="I6255" s="2">
        <v>304</v>
      </c>
      <c r="J6255" s="2" t="s">
        <v>3862</v>
      </c>
      <c r="K6255" s="194" t="s">
        <v>17</v>
      </c>
      <c r="L6255" s="2">
        <v>40</v>
      </c>
      <c r="M6255" s="194">
        <v>80</v>
      </c>
      <c r="N6255" s="2" t="s">
        <v>544</v>
      </c>
      <c r="O6255" s="195" t="s">
        <v>6247</v>
      </c>
    </row>
    <row r="6256" spans="1:15">
      <c r="A6256" s="7">
        <v>2019</v>
      </c>
      <c r="B6256" s="7" t="s">
        <v>51</v>
      </c>
      <c r="C6256" s="8">
        <f t="shared" si="260"/>
        <v>43565</v>
      </c>
      <c r="D6256" s="7">
        <v>11</v>
      </c>
      <c r="E6256" s="7" t="str">
        <f t="shared" si="259"/>
        <v>S154356511</v>
      </c>
      <c r="F6256" s="3">
        <v>2020</v>
      </c>
      <c r="G6256" s="2">
        <v>235</v>
      </c>
      <c r="H6256" s="2" t="s">
        <v>8767</v>
      </c>
      <c r="I6256" s="2" t="s">
        <v>9927</v>
      </c>
      <c r="J6256" s="2" t="s">
        <v>2664</v>
      </c>
      <c r="K6256" s="194" t="s">
        <v>17</v>
      </c>
      <c r="L6256" s="2">
        <v>40</v>
      </c>
      <c r="M6256" s="194" t="s">
        <v>4912</v>
      </c>
      <c r="N6256" s="2" t="s">
        <v>1363</v>
      </c>
      <c r="O6256" s="195" t="s">
        <v>4257</v>
      </c>
    </row>
    <row r="6257" spans="1:15">
      <c r="A6257" s="7">
        <v>2019</v>
      </c>
      <c r="B6257" s="7" t="s">
        <v>51</v>
      </c>
      <c r="C6257" s="8">
        <f t="shared" si="260"/>
        <v>43565</v>
      </c>
      <c r="D6257" s="7">
        <v>12</v>
      </c>
      <c r="E6257" s="7" t="str">
        <f t="shared" si="259"/>
        <v>S154356512</v>
      </c>
      <c r="F6257" s="3">
        <v>2021</v>
      </c>
      <c r="G6257" s="2">
        <v>210</v>
      </c>
      <c r="H6257" s="2" t="s">
        <v>9928</v>
      </c>
      <c r="I6257" s="2" t="s">
        <v>9929</v>
      </c>
      <c r="J6257" s="2" t="s">
        <v>612</v>
      </c>
      <c r="K6257" s="194" t="s">
        <v>17</v>
      </c>
      <c r="L6257" s="2">
        <v>37</v>
      </c>
      <c r="M6257" s="194" t="s">
        <v>506</v>
      </c>
      <c r="N6257" s="2" t="s">
        <v>9146</v>
      </c>
      <c r="O6257" s="195">
        <v>40</v>
      </c>
    </row>
    <row r="6258" spans="1:15">
      <c r="A6258" s="7">
        <v>2019</v>
      </c>
      <c r="B6258" s="7" t="s">
        <v>51</v>
      </c>
      <c r="C6258" s="8">
        <f t="shared" si="260"/>
        <v>43565</v>
      </c>
      <c r="D6258" s="7">
        <v>13</v>
      </c>
      <c r="E6258" s="7" t="str">
        <f t="shared" si="259"/>
        <v>S154356513</v>
      </c>
      <c r="F6258" s="3">
        <v>2022</v>
      </c>
      <c r="G6258" s="2">
        <v>170</v>
      </c>
      <c r="H6258" s="2" t="s">
        <v>8280</v>
      </c>
      <c r="I6258" s="2" t="s">
        <v>9868</v>
      </c>
      <c r="J6258" s="2" t="s">
        <v>650</v>
      </c>
      <c r="K6258" s="194" t="s">
        <v>17</v>
      </c>
      <c r="L6258" s="2">
        <v>31</v>
      </c>
      <c r="M6258" s="194" t="s">
        <v>400</v>
      </c>
      <c r="N6258" s="2" t="s">
        <v>401</v>
      </c>
      <c r="O6258" s="195" t="s">
        <v>402</v>
      </c>
    </row>
    <row r="6259" spans="1:15" ht="15.75" thickBot="1">
      <c r="A6259" s="7">
        <v>2019</v>
      </c>
      <c r="B6259" s="7" t="s">
        <v>51</v>
      </c>
      <c r="C6259" s="8">
        <f t="shared" si="260"/>
        <v>43565</v>
      </c>
      <c r="D6259" s="7">
        <v>14</v>
      </c>
      <c r="E6259" s="7" t="str">
        <f t="shared" si="259"/>
        <v>S154356514</v>
      </c>
      <c r="F6259" s="5">
        <v>2023</v>
      </c>
      <c r="G6259" s="6">
        <v>150</v>
      </c>
      <c r="H6259" s="6" t="s">
        <v>9930</v>
      </c>
      <c r="I6259" s="6" t="s">
        <v>7924</v>
      </c>
      <c r="J6259" s="6" t="s">
        <v>865</v>
      </c>
      <c r="K6259" s="196" t="s">
        <v>17</v>
      </c>
      <c r="L6259" s="6">
        <v>28</v>
      </c>
      <c r="M6259" s="196" t="s">
        <v>5555</v>
      </c>
      <c r="N6259" s="6" t="s">
        <v>6955</v>
      </c>
      <c r="O6259" s="197" t="s">
        <v>1122</v>
      </c>
    </row>
    <row r="6260" spans="1:15" ht="16.5" thickTop="1" thickBot="1">
      <c r="A6260" s="7">
        <v>2019</v>
      </c>
      <c r="B6260" s="7" t="s">
        <v>51</v>
      </c>
      <c r="C6260" s="8">
        <f t="shared" si="260"/>
        <v>43565</v>
      </c>
      <c r="D6260" s="7">
        <v>15</v>
      </c>
      <c r="E6260" s="7" t="str">
        <f t="shared" si="259"/>
        <v>S154356515</v>
      </c>
      <c r="F6260" s="1" t="s">
        <v>15</v>
      </c>
    </row>
    <row r="6261" spans="1:15" ht="16.5" thickTop="1" thickBot="1">
      <c r="A6261" s="7">
        <v>2019</v>
      </c>
      <c r="B6261" s="7" t="s">
        <v>51</v>
      </c>
      <c r="C6261" s="8">
        <f t="shared" si="260"/>
        <v>43565</v>
      </c>
      <c r="D6261" s="7">
        <v>16</v>
      </c>
      <c r="E6261" s="7" t="str">
        <f t="shared" si="259"/>
        <v>S154356516</v>
      </c>
      <c r="F6261" s="338" t="s">
        <v>1</v>
      </c>
      <c r="G6261" s="341" t="s">
        <v>2</v>
      </c>
      <c r="H6261" s="342"/>
      <c r="I6261" s="342"/>
      <c r="J6261" s="343"/>
      <c r="K6261" s="344" t="s">
        <v>3</v>
      </c>
      <c r="L6261" s="343"/>
      <c r="M6261" s="344" t="s">
        <v>144</v>
      </c>
      <c r="N6261" s="342"/>
      <c r="O6261" s="342"/>
    </row>
    <row r="6262" spans="1:15" ht="18" customHeight="1" thickBot="1">
      <c r="A6262" s="7">
        <v>2019</v>
      </c>
      <c r="B6262" s="7" t="s">
        <v>51</v>
      </c>
      <c r="C6262" s="8">
        <f t="shared" si="260"/>
        <v>43565</v>
      </c>
      <c r="D6262" s="7">
        <v>17</v>
      </c>
      <c r="E6262" s="7" t="str">
        <f t="shared" si="259"/>
        <v>S154356517</v>
      </c>
      <c r="F6262" s="339"/>
      <c r="G6262" s="345" t="s">
        <v>5</v>
      </c>
      <c r="H6262" s="347" t="s">
        <v>145</v>
      </c>
      <c r="I6262" s="348"/>
      <c r="J6262" s="349"/>
      <c r="K6262" s="350" t="s">
        <v>6</v>
      </c>
      <c r="L6262" s="352" t="s">
        <v>7</v>
      </c>
      <c r="M6262" s="350" t="s">
        <v>8</v>
      </c>
      <c r="N6262" s="354" t="s">
        <v>146</v>
      </c>
      <c r="O6262" s="356" t="s">
        <v>147</v>
      </c>
    </row>
    <row r="6263" spans="1:15" ht="15.75" thickBot="1">
      <c r="A6263" s="7">
        <v>2019</v>
      </c>
      <c r="B6263" s="7" t="s">
        <v>51</v>
      </c>
      <c r="C6263" s="8">
        <f t="shared" si="260"/>
        <v>43565</v>
      </c>
      <c r="D6263" s="7">
        <v>18</v>
      </c>
      <c r="E6263" s="7" t="str">
        <f t="shared" si="259"/>
        <v>S154356518</v>
      </c>
      <c r="F6263" s="340"/>
      <c r="G6263" s="346"/>
      <c r="H6263" s="191" t="s">
        <v>9</v>
      </c>
      <c r="I6263" s="192" t="s">
        <v>18</v>
      </c>
      <c r="J6263" s="193" t="s">
        <v>11</v>
      </c>
      <c r="K6263" s="351"/>
      <c r="L6263" s="353"/>
      <c r="M6263" s="351"/>
      <c r="N6263" s="355"/>
      <c r="O6263" s="357"/>
    </row>
    <row r="6264" spans="1:15">
      <c r="A6264" s="7">
        <v>2019</v>
      </c>
      <c r="B6264" s="7" t="s">
        <v>51</v>
      </c>
      <c r="C6264" s="8">
        <f t="shared" si="260"/>
        <v>43565</v>
      </c>
      <c r="D6264" s="7">
        <v>19</v>
      </c>
      <c r="E6264" s="7" t="str">
        <f t="shared" si="259"/>
        <v>S154356519</v>
      </c>
      <c r="F6264" s="3" t="s">
        <v>16</v>
      </c>
      <c r="G6264" s="2">
        <v>45</v>
      </c>
      <c r="H6264" s="2" t="s">
        <v>9931</v>
      </c>
      <c r="I6264" s="2" t="s">
        <v>9931</v>
      </c>
      <c r="J6264" s="2" t="s">
        <v>5099</v>
      </c>
      <c r="K6264" s="194" t="s">
        <v>17</v>
      </c>
      <c r="L6264" s="2">
        <v>53</v>
      </c>
      <c r="M6264" s="194" t="s">
        <v>1666</v>
      </c>
      <c r="N6264" s="2" t="s">
        <v>2074</v>
      </c>
      <c r="O6264" s="195" t="s">
        <v>4578</v>
      </c>
    </row>
    <row r="6265" spans="1:15">
      <c r="A6265" s="7">
        <v>2019</v>
      </c>
      <c r="B6265" s="7" t="s">
        <v>51</v>
      </c>
      <c r="C6265" s="8">
        <f t="shared" si="260"/>
        <v>43565</v>
      </c>
      <c r="D6265" s="7">
        <v>20</v>
      </c>
      <c r="E6265" s="7" t="str">
        <f t="shared" si="259"/>
        <v>S154356520</v>
      </c>
      <c r="F6265" s="4">
        <v>43556</v>
      </c>
      <c r="G6265" s="2">
        <v>243</v>
      </c>
      <c r="H6265" s="2" t="s">
        <v>9932</v>
      </c>
      <c r="I6265" s="2" t="s">
        <v>9933</v>
      </c>
      <c r="J6265" s="2" t="s">
        <v>2556</v>
      </c>
      <c r="K6265" s="194" t="s">
        <v>17</v>
      </c>
      <c r="L6265" s="2">
        <v>49</v>
      </c>
      <c r="M6265" s="194" t="s">
        <v>5821</v>
      </c>
      <c r="N6265" s="2">
        <v>0</v>
      </c>
      <c r="O6265" s="195" t="s">
        <v>670</v>
      </c>
    </row>
    <row r="6266" spans="1:15">
      <c r="A6266" s="7">
        <v>2019</v>
      </c>
      <c r="B6266" s="7" t="s">
        <v>51</v>
      </c>
      <c r="C6266" s="8">
        <f t="shared" si="260"/>
        <v>43565</v>
      </c>
      <c r="D6266" s="7">
        <v>21</v>
      </c>
      <c r="E6266" s="7" t="str">
        <f t="shared" si="259"/>
        <v>S154356521</v>
      </c>
      <c r="F6266" s="4">
        <v>43586</v>
      </c>
      <c r="G6266" s="2">
        <v>300</v>
      </c>
      <c r="H6266" s="2" t="s">
        <v>9934</v>
      </c>
      <c r="I6266" s="2" t="s">
        <v>9935</v>
      </c>
      <c r="J6266" s="2" t="s">
        <v>3394</v>
      </c>
      <c r="K6266" s="194" t="s">
        <v>17</v>
      </c>
      <c r="L6266" s="2">
        <v>43</v>
      </c>
      <c r="M6266" s="194" t="s">
        <v>6288</v>
      </c>
      <c r="N6266" s="2">
        <v>0</v>
      </c>
      <c r="O6266" s="195" t="s">
        <v>1248</v>
      </c>
    </row>
    <row r="6267" spans="1:15">
      <c r="A6267" s="7">
        <v>2019</v>
      </c>
      <c r="B6267" s="7" t="s">
        <v>51</v>
      </c>
      <c r="C6267" s="8">
        <f t="shared" si="260"/>
        <v>43565</v>
      </c>
      <c r="D6267" s="7">
        <v>22</v>
      </c>
      <c r="E6267" s="7" t="str">
        <f t="shared" si="259"/>
        <v>S154356522</v>
      </c>
      <c r="F6267" s="4">
        <v>43617</v>
      </c>
      <c r="G6267" s="2">
        <v>337</v>
      </c>
      <c r="H6267" s="2">
        <v>318</v>
      </c>
      <c r="I6267" s="2" t="s">
        <v>9936</v>
      </c>
      <c r="J6267" s="2" t="s">
        <v>6230</v>
      </c>
      <c r="K6267" s="194" t="s">
        <v>17</v>
      </c>
      <c r="L6267" s="2">
        <v>42</v>
      </c>
      <c r="M6267" s="194" t="s">
        <v>6288</v>
      </c>
      <c r="N6267" s="2" t="s">
        <v>472</v>
      </c>
      <c r="O6267" s="195" t="s">
        <v>472</v>
      </c>
    </row>
    <row r="6268" spans="1:15">
      <c r="A6268" s="7">
        <v>2019</v>
      </c>
      <c r="B6268" s="7" t="s">
        <v>51</v>
      </c>
      <c r="C6268" s="8">
        <f t="shared" si="260"/>
        <v>43565</v>
      </c>
      <c r="D6268" s="7">
        <v>23</v>
      </c>
      <c r="E6268" s="7" t="str">
        <f t="shared" si="259"/>
        <v>S154356523</v>
      </c>
      <c r="F6268" s="4">
        <v>43647</v>
      </c>
      <c r="G6268" s="2">
        <v>385</v>
      </c>
      <c r="H6268" s="2" t="s">
        <v>9937</v>
      </c>
      <c r="I6268" s="2" t="s">
        <v>9938</v>
      </c>
      <c r="J6268" s="2" t="s">
        <v>7151</v>
      </c>
      <c r="K6268" s="194" t="s">
        <v>17</v>
      </c>
      <c r="L6268" s="2">
        <v>43</v>
      </c>
      <c r="M6268" s="194" t="s">
        <v>2960</v>
      </c>
      <c r="N6268" s="2" t="s">
        <v>871</v>
      </c>
      <c r="O6268" s="195" t="s">
        <v>1665</v>
      </c>
    </row>
    <row r="6269" spans="1:15">
      <c r="A6269" s="7">
        <v>2019</v>
      </c>
      <c r="B6269" s="7" t="s">
        <v>51</v>
      </c>
      <c r="C6269" s="8">
        <f t="shared" si="260"/>
        <v>43565</v>
      </c>
      <c r="D6269" s="7">
        <v>24</v>
      </c>
      <c r="E6269" s="7" t="str">
        <f t="shared" si="259"/>
        <v>S154356524</v>
      </c>
      <c r="F6269" s="3" t="s">
        <v>164</v>
      </c>
      <c r="G6269" s="2">
        <v>350</v>
      </c>
      <c r="H6269" s="2" t="s">
        <v>9939</v>
      </c>
      <c r="I6269" s="2" t="s">
        <v>9940</v>
      </c>
      <c r="J6269" s="2" t="s">
        <v>328</v>
      </c>
      <c r="K6269" s="194" t="s">
        <v>17</v>
      </c>
      <c r="L6269" s="2">
        <v>41</v>
      </c>
      <c r="M6269" s="194" t="s">
        <v>6432</v>
      </c>
      <c r="N6269" s="2" t="s">
        <v>1208</v>
      </c>
      <c r="O6269" s="195" t="s">
        <v>506</v>
      </c>
    </row>
    <row r="6270" spans="1:15">
      <c r="A6270" s="7">
        <v>2019</v>
      </c>
      <c r="B6270" s="7" t="s">
        <v>51</v>
      </c>
      <c r="C6270" s="8">
        <f t="shared" si="260"/>
        <v>43565</v>
      </c>
      <c r="D6270" s="7">
        <v>25</v>
      </c>
      <c r="E6270" s="7" t="str">
        <f t="shared" si="259"/>
        <v>S154356525</v>
      </c>
      <c r="F6270" s="3">
        <v>2020</v>
      </c>
      <c r="G6270" s="2">
        <v>285</v>
      </c>
      <c r="H6270" s="2" t="s">
        <v>9941</v>
      </c>
      <c r="I6270" s="2" t="s">
        <v>9942</v>
      </c>
      <c r="J6270" s="2" t="s">
        <v>2356</v>
      </c>
      <c r="K6270" s="194" t="s">
        <v>17</v>
      </c>
      <c r="L6270" s="2">
        <v>40</v>
      </c>
      <c r="M6270" s="194" t="s">
        <v>445</v>
      </c>
      <c r="N6270" s="2" t="s">
        <v>1684</v>
      </c>
      <c r="O6270" s="195" t="s">
        <v>692</v>
      </c>
    </row>
    <row r="6271" spans="1:15">
      <c r="A6271" s="7">
        <v>2019</v>
      </c>
      <c r="B6271" s="7" t="s">
        <v>51</v>
      </c>
      <c r="C6271" s="8">
        <f t="shared" si="260"/>
        <v>43565</v>
      </c>
      <c r="D6271" s="7">
        <v>26</v>
      </c>
      <c r="E6271" s="7" t="str">
        <f t="shared" si="259"/>
        <v>S154356526</v>
      </c>
      <c r="F6271" s="3">
        <v>2021</v>
      </c>
      <c r="G6271" s="2">
        <v>250</v>
      </c>
      <c r="H6271" s="2" t="s">
        <v>9943</v>
      </c>
      <c r="I6271" s="2" t="s">
        <v>9944</v>
      </c>
      <c r="J6271" s="2" t="s">
        <v>457</v>
      </c>
      <c r="K6271" s="194" t="s">
        <v>17</v>
      </c>
      <c r="L6271" s="2">
        <v>39</v>
      </c>
      <c r="M6271" s="194" t="s">
        <v>491</v>
      </c>
      <c r="N6271" s="2" t="s">
        <v>4960</v>
      </c>
      <c r="O6271" s="195" t="s">
        <v>434</v>
      </c>
    </row>
    <row r="6272" spans="1:15">
      <c r="A6272" s="7">
        <v>2019</v>
      </c>
      <c r="B6272" s="7" t="s">
        <v>51</v>
      </c>
      <c r="C6272" s="8">
        <f t="shared" si="260"/>
        <v>43565</v>
      </c>
      <c r="D6272" s="7">
        <v>27</v>
      </c>
      <c r="E6272" s="7" t="str">
        <f t="shared" si="259"/>
        <v>S154356527</v>
      </c>
      <c r="F6272" s="3">
        <v>2022</v>
      </c>
      <c r="G6272" s="2">
        <v>225</v>
      </c>
      <c r="H6272" s="2" t="s">
        <v>9945</v>
      </c>
      <c r="I6272" s="2" t="s">
        <v>9946</v>
      </c>
      <c r="J6272" s="2" t="s">
        <v>630</v>
      </c>
      <c r="K6272" s="194" t="s">
        <v>17</v>
      </c>
      <c r="L6272" s="2">
        <v>36</v>
      </c>
      <c r="M6272" s="194" t="s">
        <v>1460</v>
      </c>
      <c r="N6272" s="2">
        <v>50</v>
      </c>
      <c r="O6272" s="195" t="s">
        <v>1459</v>
      </c>
    </row>
    <row r="6273" spans="1:15" ht="15.75" thickBot="1">
      <c r="A6273" s="7">
        <v>2019</v>
      </c>
      <c r="B6273" s="7" t="s">
        <v>51</v>
      </c>
      <c r="C6273" s="8">
        <f t="shared" si="260"/>
        <v>43565</v>
      </c>
      <c r="D6273" s="7">
        <v>28</v>
      </c>
      <c r="E6273" s="7" t="str">
        <f t="shared" si="259"/>
        <v>S154356528</v>
      </c>
      <c r="F6273" s="5">
        <v>2023</v>
      </c>
      <c r="G6273" s="6">
        <v>200</v>
      </c>
      <c r="H6273" s="6" t="s">
        <v>8074</v>
      </c>
      <c r="I6273" s="6" t="s">
        <v>9195</v>
      </c>
      <c r="J6273" s="6" t="s">
        <v>5279</v>
      </c>
      <c r="K6273" s="196" t="s">
        <v>17</v>
      </c>
      <c r="L6273" s="6">
        <v>33</v>
      </c>
      <c r="M6273" s="196" t="s">
        <v>2076</v>
      </c>
      <c r="N6273" s="6" t="s">
        <v>872</v>
      </c>
      <c r="O6273" s="197" t="s">
        <v>1665</v>
      </c>
    </row>
    <row r="6274" spans="1:15" ht="16.5" thickTop="1" thickBot="1">
      <c r="A6274" s="7">
        <v>2019</v>
      </c>
      <c r="B6274" s="7" t="s">
        <v>50</v>
      </c>
      <c r="C6274" s="8">
        <f>6+C6273</f>
        <v>43571</v>
      </c>
      <c r="D6274" s="7">
        <v>1</v>
      </c>
      <c r="E6274" s="7" t="str">
        <f>B6274&amp;C6274&amp;D6274</f>
        <v>S16435711</v>
      </c>
      <c r="F6274" s="1" t="s">
        <v>0</v>
      </c>
    </row>
    <row r="6275" spans="1:15" ht="16.5" thickTop="1" thickBot="1">
      <c r="A6275" s="7">
        <v>2019</v>
      </c>
      <c r="B6275" s="7" t="s">
        <v>50</v>
      </c>
      <c r="C6275" s="8">
        <f>+C6274</f>
        <v>43571</v>
      </c>
      <c r="D6275" s="7">
        <v>2</v>
      </c>
      <c r="E6275" s="7" t="str">
        <f t="shared" ref="E6275:E6302" si="261">B6275&amp;C6275&amp;D6275</f>
        <v>S16435712</v>
      </c>
      <c r="F6275" s="338" t="s">
        <v>1</v>
      </c>
      <c r="G6275" s="341" t="s">
        <v>2</v>
      </c>
      <c r="H6275" s="342"/>
      <c r="I6275" s="342"/>
      <c r="J6275" s="343"/>
      <c r="K6275" s="344" t="s">
        <v>3</v>
      </c>
      <c r="L6275" s="343"/>
      <c r="M6275" s="344" t="s">
        <v>144</v>
      </c>
      <c r="N6275" s="342"/>
      <c r="O6275" s="342"/>
    </row>
    <row r="6276" spans="1:15" ht="18" customHeight="1" thickBot="1">
      <c r="A6276" s="7">
        <v>2019</v>
      </c>
      <c r="B6276" s="7" t="s">
        <v>50</v>
      </c>
      <c r="C6276" s="8">
        <f t="shared" ref="C6276:C6301" si="262">+C6275</f>
        <v>43571</v>
      </c>
      <c r="D6276" s="7">
        <v>3</v>
      </c>
      <c r="E6276" s="7" t="str">
        <f t="shared" si="261"/>
        <v>S16435713</v>
      </c>
      <c r="F6276" s="339"/>
      <c r="G6276" s="345" t="s">
        <v>5</v>
      </c>
      <c r="H6276" s="347" t="s">
        <v>145</v>
      </c>
      <c r="I6276" s="348"/>
      <c r="J6276" s="349"/>
      <c r="K6276" s="350" t="s">
        <v>6</v>
      </c>
      <c r="L6276" s="352" t="s">
        <v>7</v>
      </c>
      <c r="M6276" s="350" t="s">
        <v>8</v>
      </c>
      <c r="N6276" s="354" t="s">
        <v>146</v>
      </c>
      <c r="O6276" s="356" t="s">
        <v>147</v>
      </c>
    </row>
    <row r="6277" spans="1:15" ht="15.75" thickBot="1">
      <c r="A6277" s="7">
        <v>2019</v>
      </c>
      <c r="B6277" s="7" t="s">
        <v>50</v>
      </c>
      <c r="C6277" s="8">
        <f t="shared" si="262"/>
        <v>43571</v>
      </c>
      <c r="D6277" s="7">
        <v>4</v>
      </c>
      <c r="E6277" s="7" t="str">
        <f t="shared" si="261"/>
        <v>S16435714</v>
      </c>
      <c r="F6277" s="340"/>
      <c r="G6277" s="346"/>
      <c r="H6277" s="191" t="s">
        <v>9</v>
      </c>
      <c r="I6277" s="192" t="s">
        <v>18</v>
      </c>
      <c r="J6277" s="193" t="s">
        <v>11</v>
      </c>
      <c r="K6277" s="351"/>
      <c r="L6277" s="353"/>
      <c r="M6277" s="351"/>
      <c r="N6277" s="355"/>
      <c r="O6277" s="357"/>
    </row>
    <row r="6278" spans="1:15">
      <c r="A6278" s="7">
        <v>2019</v>
      </c>
      <c r="B6278" s="7" t="s">
        <v>50</v>
      </c>
      <c r="C6278" s="8">
        <f t="shared" si="262"/>
        <v>43571</v>
      </c>
      <c r="D6278" s="7">
        <v>5</v>
      </c>
      <c r="E6278" s="7" t="str">
        <f t="shared" si="261"/>
        <v>S16435715</v>
      </c>
      <c r="F6278" s="3" t="s">
        <v>12</v>
      </c>
      <c r="G6278" s="2">
        <v>-3</v>
      </c>
      <c r="H6278" s="2" t="s">
        <v>8079</v>
      </c>
      <c r="I6278" s="2" t="s">
        <v>2407</v>
      </c>
      <c r="J6278" s="2" t="s">
        <v>6233</v>
      </c>
      <c r="K6278" s="194" t="s">
        <v>17</v>
      </c>
      <c r="L6278" s="2">
        <v>49</v>
      </c>
      <c r="M6278" s="194" t="s">
        <v>493</v>
      </c>
      <c r="N6278" s="2" t="s">
        <v>3258</v>
      </c>
      <c r="O6278" s="195" t="s">
        <v>7628</v>
      </c>
    </row>
    <row r="6279" spans="1:15">
      <c r="A6279" s="7">
        <v>2019</v>
      </c>
      <c r="B6279" s="7" t="s">
        <v>50</v>
      </c>
      <c r="C6279" s="8">
        <f t="shared" si="262"/>
        <v>43571</v>
      </c>
      <c r="D6279" s="7">
        <v>6</v>
      </c>
      <c r="E6279" s="7" t="str">
        <f t="shared" si="261"/>
        <v>S16435716</v>
      </c>
      <c r="F6279" s="4">
        <v>43556</v>
      </c>
      <c r="G6279" s="2">
        <v>181</v>
      </c>
      <c r="H6279" s="2" t="s">
        <v>6031</v>
      </c>
      <c r="I6279" s="2" t="s">
        <v>7651</v>
      </c>
      <c r="J6279" s="2" t="s">
        <v>1110</v>
      </c>
      <c r="K6279" s="194" t="s">
        <v>17</v>
      </c>
      <c r="L6279" s="2">
        <v>54</v>
      </c>
      <c r="M6279" s="194">
        <v>100</v>
      </c>
      <c r="N6279" s="2">
        <v>0</v>
      </c>
      <c r="O6279" s="195">
        <v>0</v>
      </c>
    </row>
    <row r="6280" spans="1:15">
      <c r="A6280" s="7">
        <v>2019</v>
      </c>
      <c r="B6280" s="7" t="s">
        <v>50</v>
      </c>
      <c r="C6280" s="8">
        <f t="shared" si="262"/>
        <v>43571</v>
      </c>
      <c r="D6280" s="7">
        <v>7</v>
      </c>
      <c r="E6280" s="7" t="str">
        <f t="shared" si="261"/>
        <v>S16435717</v>
      </c>
      <c r="F6280" s="4">
        <v>43586</v>
      </c>
      <c r="G6280" s="2">
        <v>157</v>
      </c>
      <c r="H6280" s="2" t="s">
        <v>2549</v>
      </c>
      <c r="I6280" s="2" t="s">
        <v>2549</v>
      </c>
      <c r="J6280" s="2" t="s">
        <v>1419</v>
      </c>
      <c r="K6280" s="194" t="s">
        <v>17</v>
      </c>
      <c r="L6280" s="2">
        <v>63</v>
      </c>
      <c r="M6280" s="194">
        <v>100</v>
      </c>
      <c r="N6280" s="2">
        <v>0</v>
      </c>
      <c r="O6280" s="195">
        <v>0</v>
      </c>
    </row>
    <row r="6281" spans="1:15">
      <c r="A6281" s="7">
        <v>2019</v>
      </c>
      <c r="B6281" s="7" t="s">
        <v>50</v>
      </c>
      <c r="C6281" s="8">
        <f t="shared" si="262"/>
        <v>43571</v>
      </c>
      <c r="D6281" s="7">
        <v>8</v>
      </c>
      <c r="E6281" s="7" t="str">
        <f t="shared" si="261"/>
        <v>S16435718</v>
      </c>
      <c r="F6281" s="4">
        <v>43617</v>
      </c>
      <c r="G6281" s="2">
        <v>210</v>
      </c>
      <c r="H6281" s="2" t="s">
        <v>9947</v>
      </c>
      <c r="I6281" s="2" t="s">
        <v>9948</v>
      </c>
      <c r="J6281" s="2" t="s">
        <v>2220</v>
      </c>
      <c r="K6281" s="194" t="s">
        <v>17</v>
      </c>
      <c r="L6281" s="2">
        <v>61</v>
      </c>
      <c r="M6281" s="194">
        <v>100</v>
      </c>
      <c r="N6281" s="2">
        <v>0</v>
      </c>
      <c r="O6281" s="195">
        <v>0</v>
      </c>
    </row>
    <row r="6282" spans="1:15">
      <c r="A6282" s="7">
        <v>2019</v>
      </c>
      <c r="B6282" s="7" t="s">
        <v>50</v>
      </c>
      <c r="C6282" s="8">
        <f t="shared" si="262"/>
        <v>43571</v>
      </c>
      <c r="D6282" s="7">
        <v>9</v>
      </c>
      <c r="E6282" s="7" t="str">
        <f t="shared" si="261"/>
        <v>S16435719</v>
      </c>
      <c r="F6282" s="4">
        <v>43647</v>
      </c>
      <c r="G6282" s="2">
        <v>275</v>
      </c>
      <c r="H6282" s="2" t="s">
        <v>9949</v>
      </c>
      <c r="I6282" s="2" t="s">
        <v>9950</v>
      </c>
      <c r="J6282" s="2" t="s">
        <v>685</v>
      </c>
      <c r="K6282" s="194" t="s">
        <v>17</v>
      </c>
      <c r="L6282" s="2">
        <v>49</v>
      </c>
      <c r="M6282" s="194">
        <v>100</v>
      </c>
      <c r="N6282" s="2">
        <v>0</v>
      </c>
      <c r="O6282" s="195">
        <v>0</v>
      </c>
    </row>
    <row r="6283" spans="1:15">
      <c r="A6283" s="7">
        <v>2019</v>
      </c>
      <c r="B6283" s="7" t="s">
        <v>50</v>
      </c>
      <c r="C6283" s="8">
        <f t="shared" si="262"/>
        <v>43571</v>
      </c>
      <c r="D6283" s="7">
        <v>10</v>
      </c>
      <c r="E6283" s="7" t="str">
        <f t="shared" si="261"/>
        <v>S164357110</v>
      </c>
      <c r="F6283" s="3" t="s">
        <v>164</v>
      </c>
      <c r="G6283" s="2">
        <v>250</v>
      </c>
      <c r="H6283" s="2" t="s">
        <v>9951</v>
      </c>
      <c r="I6283" s="2" t="s">
        <v>9952</v>
      </c>
      <c r="J6283" s="2" t="s">
        <v>9953</v>
      </c>
      <c r="K6283" s="194" t="s">
        <v>17</v>
      </c>
      <c r="L6283" s="2">
        <v>46</v>
      </c>
      <c r="M6283" s="194" t="s">
        <v>332</v>
      </c>
      <c r="N6283" s="2" t="s">
        <v>728</v>
      </c>
      <c r="O6283" s="195">
        <v>10</v>
      </c>
    </row>
    <row r="6284" spans="1:15">
      <c r="A6284" s="7">
        <v>2019</v>
      </c>
      <c r="B6284" s="7" t="s">
        <v>50</v>
      </c>
      <c r="C6284" s="8">
        <f t="shared" si="262"/>
        <v>43571</v>
      </c>
      <c r="D6284" s="7">
        <v>11</v>
      </c>
      <c r="E6284" s="7" t="str">
        <f t="shared" si="261"/>
        <v>S164357111</v>
      </c>
      <c r="F6284" s="3">
        <v>2020</v>
      </c>
      <c r="G6284" s="2">
        <v>225</v>
      </c>
      <c r="H6284" s="2" t="s">
        <v>1919</v>
      </c>
      <c r="I6284" s="2" t="s">
        <v>9954</v>
      </c>
      <c r="J6284" s="2" t="s">
        <v>558</v>
      </c>
      <c r="K6284" s="194" t="s">
        <v>17</v>
      </c>
      <c r="L6284" s="2">
        <v>40</v>
      </c>
      <c r="M6284" s="194" t="s">
        <v>345</v>
      </c>
      <c r="N6284" s="2" t="s">
        <v>8474</v>
      </c>
      <c r="O6284" s="195" t="s">
        <v>345</v>
      </c>
    </row>
    <row r="6285" spans="1:15">
      <c r="A6285" s="7">
        <v>2019</v>
      </c>
      <c r="B6285" s="7" t="s">
        <v>50</v>
      </c>
      <c r="C6285" s="8">
        <f t="shared" si="262"/>
        <v>43571</v>
      </c>
      <c r="D6285" s="7">
        <v>12</v>
      </c>
      <c r="E6285" s="7" t="str">
        <f t="shared" si="261"/>
        <v>S164357112</v>
      </c>
      <c r="F6285" s="3">
        <v>2021</v>
      </c>
      <c r="G6285" s="2">
        <v>200</v>
      </c>
      <c r="H6285" s="2" t="s">
        <v>9955</v>
      </c>
      <c r="I6285" s="2" t="s">
        <v>9956</v>
      </c>
      <c r="J6285" s="2" t="s">
        <v>2860</v>
      </c>
      <c r="K6285" s="194" t="s">
        <v>17</v>
      </c>
      <c r="L6285" s="2">
        <v>35</v>
      </c>
      <c r="M6285" s="194" t="s">
        <v>345</v>
      </c>
      <c r="N6285" s="2" t="s">
        <v>5258</v>
      </c>
      <c r="O6285" s="195" t="s">
        <v>5258</v>
      </c>
    </row>
    <row r="6286" spans="1:15">
      <c r="A6286" s="7">
        <v>2019</v>
      </c>
      <c r="B6286" s="7" t="s">
        <v>50</v>
      </c>
      <c r="C6286" s="8">
        <f t="shared" si="262"/>
        <v>43571</v>
      </c>
      <c r="D6286" s="7">
        <v>13</v>
      </c>
      <c r="E6286" s="7" t="str">
        <f t="shared" si="261"/>
        <v>S164357113</v>
      </c>
      <c r="F6286" s="3">
        <v>2022</v>
      </c>
      <c r="G6286" s="2">
        <v>175</v>
      </c>
      <c r="H6286" s="2" t="s">
        <v>9957</v>
      </c>
      <c r="I6286" s="2" t="s">
        <v>9958</v>
      </c>
      <c r="J6286" s="2" t="s">
        <v>465</v>
      </c>
      <c r="K6286" s="194" t="s">
        <v>17</v>
      </c>
      <c r="L6286" s="2">
        <v>29</v>
      </c>
      <c r="M6286" s="194" t="s">
        <v>345</v>
      </c>
      <c r="N6286" s="2" t="s">
        <v>9146</v>
      </c>
      <c r="O6286" s="195" t="s">
        <v>546</v>
      </c>
    </row>
    <row r="6287" spans="1:15" ht="15.75" thickBot="1">
      <c r="A6287" s="7">
        <v>2019</v>
      </c>
      <c r="B6287" s="7" t="s">
        <v>50</v>
      </c>
      <c r="C6287" s="8">
        <f t="shared" si="262"/>
        <v>43571</v>
      </c>
      <c r="D6287" s="7">
        <v>14</v>
      </c>
      <c r="E6287" s="7" t="str">
        <f t="shared" si="261"/>
        <v>S164357114</v>
      </c>
      <c r="F6287" s="5">
        <v>2023</v>
      </c>
      <c r="G6287" s="6">
        <v>163</v>
      </c>
      <c r="H6287" s="6" t="s">
        <v>9959</v>
      </c>
      <c r="I6287" s="6" t="s">
        <v>5276</v>
      </c>
      <c r="J6287" s="6" t="s">
        <v>2708</v>
      </c>
      <c r="K6287" s="196" t="s">
        <v>17</v>
      </c>
      <c r="L6287" s="6">
        <v>26</v>
      </c>
      <c r="M6287" s="196" t="s">
        <v>434</v>
      </c>
      <c r="N6287" s="6" t="s">
        <v>5513</v>
      </c>
      <c r="O6287" s="197" t="s">
        <v>1070</v>
      </c>
    </row>
    <row r="6288" spans="1:15" ht="16.5" thickTop="1" thickBot="1">
      <c r="A6288" s="7">
        <v>2019</v>
      </c>
      <c r="B6288" s="7" t="s">
        <v>50</v>
      </c>
      <c r="C6288" s="8">
        <f t="shared" si="262"/>
        <v>43571</v>
      </c>
      <c r="D6288" s="7">
        <v>15</v>
      </c>
      <c r="E6288" s="7" t="str">
        <f t="shared" si="261"/>
        <v>S164357115</v>
      </c>
      <c r="F6288" s="1" t="s">
        <v>15</v>
      </c>
    </row>
    <row r="6289" spans="1:15" ht="16.5" thickTop="1" thickBot="1">
      <c r="A6289" s="7">
        <v>2019</v>
      </c>
      <c r="B6289" s="7" t="s">
        <v>50</v>
      </c>
      <c r="C6289" s="8">
        <f t="shared" si="262"/>
        <v>43571</v>
      </c>
      <c r="D6289" s="7">
        <v>16</v>
      </c>
      <c r="E6289" s="7" t="str">
        <f t="shared" si="261"/>
        <v>S164357116</v>
      </c>
      <c r="F6289" s="338" t="s">
        <v>1</v>
      </c>
      <c r="G6289" s="341" t="s">
        <v>2</v>
      </c>
      <c r="H6289" s="342"/>
      <c r="I6289" s="342"/>
      <c r="J6289" s="343"/>
      <c r="K6289" s="344" t="s">
        <v>3</v>
      </c>
      <c r="L6289" s="343"/>
      <c r="M6289" s="344" t="s">
        <v>144</v>
      </c>
      <c r="N6289" s="342"/>
      <c r="O6289" s="342"/>
    </row>
    <row r="6290" spans="1:15" ht="18" customHeight="1" thickBot="1">
      <c r="A6290" s="7">
        <v>2019</v>
      </c>
      <c r="B6290" s="7" t="s">
        <v>50</v>
      </c>
      <c r="C6290" s="8">
        <f t="shared" si="262"/>
        <v>43571</v>
      </c>
      <c r="D6290" s="7">
        <v>17</v>
      </c>
      <c r="E6290" s="7" t="str">
        <f t="shared" si="261"/>
        <v>S164357117</v>
      </c>
      <c r="F6290" s="339"/>
      <c r="G6290" s="345" t="s">
        <v>5</v>
      </c>
      <c r="H6290" s="347" t="s">
        <v>145</v>
      </c>
      <c r="I6290" s="348"/>
      <c r="J6290" s="349"/>
      <c r="K6290" s="350" t="s">
        <v>6</v>
      </c>
      <c r="L6290" s="352" t="s">
        <v>7</v>
      </c>
      <c r="M6290" s="350" t="s">
        <v>8</v>
      </c>
      <c r="N6290" s="354" t="s">
        <v>146</v>
      </c>
      <c r="O6290" s="356" t="s">
        <v>147</v>
      </c>
    </row>
    <row r="6291" spans="1:15" ht="15.75" thickBot="1">
      <c r="A6291" s="7">
        <v>2019</v>
      </c>
      <c r="B6291" s="7" t="s">
        <v>50</v>
      </c>
      <c r="C6291" s="8">
        <f t="shared" si="262"/>
        <v>43571</v>
      </c>
      <c r="D6291" s="7">
        <v>18</v>
      </c>
      <c r="E6291" s="7" t="str">
        <f t="shared" si="261"/>
        <v>S164357118</v>
      </c>
      <c r="F6291" s="340"/>
      <c r="G6291" s="346"/>
      <c r="H6291" s="191" t="s">
        <v>9</v>
      </c>
      <c r="I6291" s="192" t="s">
        <v>18</v>
      </c>
      <c r="J6291" s="193" t="s">
        <v>11</v>
      </c>
      <c r="K6291" s="351"/>
      <c r="L6291" s="353"/>
      <c r="M6291" s="351"/>
      <c r="N6291" s="355"/>
      <c r="O6291" s="357"/>
    </row>
    <row r="6292" spans="1:15">
      <c r="A6292" s="7">
        <v>2019</v>
      </c>
      <c r="B6292" s="7" t="s">
        <v>50</v>
      </c>
      <c r="C6292" s="8">
        <f t="shared" si="262"/>
        <v>43571</v>
      </c>
      <c r="D6292" s="7">
        <v>19</v>
      </c>
      <c r="E6292" s="7" t="str">
        <f t="shared" si="261"/>
        <v>S164357119</v>
      </c>
      <c r="F6292" s="3" t="s">
        <v>16</v>
      </c>
      <c r="G6292" s="2">
        <v>30</v>
      </c>
      <c r="H6292" s="2" t="s">
        <v>9960</v>
      </c>
      <c r="I6292" s="2" t="s">
        <v>9961</v>
      </c>
      <c r="J6292" s="2" t="s">
        <v>670</v>
      </c>
      <c r="K6292" s="194" t="s">
        <v>17</v>
      </c>
      <c r="L6292" s="2">
        <v>53</v>
      </c>
      <c r="M6292" s="194" t="s">
        <v>2960</v>
      </c>
      <c r="N6292" s="2" t="s">
        <v>1667</v>
      </c>
      <c r="O6292" s="195" t="s">
        <v>2074</v>
      </c>
    </row>
    <row r="6293" spans="1:15">
      <c r="A6293" s="7">
        <v>2019</v>
      </c>
      <c r="B6293" s="7" t="s">
        <v>50</v>
      </c>
      <c r="C6293" s="8">
        <f t="shared" si="262"/>
        <v>43571</v>
      </c>
      <c r="D6293" s="7">
        <v>20</v>
      </c>
      <c r="E6293" s="7" t="str">
        <f t="shared" si="261"/>
        <v>S164357120</v>
      </c>
      <c r="F6293" s="4">
        <v>43556</v>
      </c>
      <c r="G6293" s="2">
        <v>211</v>
      </c>
      <c r="H6293" s="2" t="s">
        <v>9962</v>
      </c>
      <c r="I6293" s="2" t="s">
        <v>9963</v>
      </c>
      <c r="J6293" s="2" t="s">
        <v>2714</v>
      </c>
      <c r="K6293" s="194" t="s">
        <v>17</v>
      </c>
      <c r="L6293" s="2">
        <v>51</v>
      </c>
      <c r="M6293" s="194" t="s">
        <v>7955</v>
      </c>
      <c r="N6293" s="2" t="s">
        <v>670</v>
      </c>
      <c r="O6293" s="195" t="s">
        <v>333</v>
      </c>
    </row>
    <row r="6294" spans="1:15">
      <c r="A6294" s="7">
        <v>2019</v>
      </c>
      <c r="B6294" s="7" t="s">
        <v>50</v>
      </c>
      <c r="C6294" s="8">
        <f t="shared" si="262"/>
        <v>43571</v>
      </c>
      <c r="D6294" s="7">
        <v>21</v>
      </c>
      <c r="E6294" s="7" t="str">
        <f t="shared" si="261"/>
        <v>S164357121</v>
      </c>
      <c r="F6294" s="4">
        <v>43586</v>
      </c>
      <c r="G6294" s="2">
        <v>187</v>
      </c>
      <c r="H6294" s="2" t="s">
        <v>6163</v>
      </c>
      <c r="I6294" s="2" t="s">
        <v>9964</v>
      </c>
      <c r="J6294" s="2">
        <v>5</v>
      </c>
      <c r="K6294" s="194" t="s">
        <v>17</v>
      </c>
      <c r="L6294" s="2">
        <v>49</v>
      </c>
      <c r="M6294" s="194" t="s">
        <v>2951</v>
      </c>
      <c r="N6294" s="2">
        <v>0</v>
      </c>
      <c r="O6294" s="195" t="s">
        <v>800</v>
      </c>
    </row>
    <row r="6295" spans="1:15">
      <c r="A6295" s="7">
        <v>2019</v>
      </c>
      <c r="B6295" s="7" t="s">
        <v>50</v>
      </c>
      <c r="C6295" s="8">
        <f t="shared" si="262"/>
        <v>43571</v>
      </c>
      <c r="D6295" s="7">
        <v>22</v>
      </c>
      <c r="E6295" s="7" t="str">
        <f t="shared" si="261"/>
        <v>S164357122</v>
      </c>
      <c r="F6295" s="4">
        <v>43617</v>
      </c>
      <c r="G6295" s="2">
        <v>240</v>
      </c>
      <c r="H6295" s="2" t="s">
        <v>9965</v>
      </c>
      <c r="I6295" s="2" t="s">
        <v>2454</v>
      </c>
      <c r="J6295" s="2" t="s">
        <v>2386</v>
      </c>
      <c r="K6295" s="194" t="s">
        <v>17</v>
      </c>
      <c r="L6295" s="2">
        <v>49</v>
      </c>
      <c r="M6295" s="194">
        <v>88</v>
      </c>
      <c r="N6295" s="2">
        <v>0</v>
      </c>
      <c r="O6295" s="195">
        <v>12</v>
      </c>
    </row>
    <row r="6296" spans="1:15">
      <c r="A6296" s="7">
        <v>2019</v>
      </c>
      <c r="B6296" s="7" t="s">
        <v>50</v>
      </c>
      <c r="C6296" s="8">
        <f t="shared" si="262"/>
        <v>43571</v>
      </c>
      <c r="D6296" s="7">
        <v>23</v>
      </c>
      <c r="E6296" s="7" t="str">
        <f t="shared" si="261"/>
        <v>S164357123</v>
      </c>
      <c r="F6296" s="4">
        <v>43647</v>
      </c>
      <c r="G6296" s="2">
        <v>300</v>
      </c>
      <c r="H6296" s="2" t="s">
        <v>9966</v>
      </c>
      <c r="I6296" s="2" t="s">
        <v>9967</v>
      </c>
      <c r="J6296" s="2" t="s">
        <v>4184</v>
      </c>
      <c r="K6296" s="194" t="s">
        <v>17</v>
      </c>
      <c r="L6296" s="2">
        <v>47</v>
      </c>
      <c r="M6296" s="194" t="s">
        <v>332</v>
      </c>
      <c r="N6296" s="2">
        <v>0</v>
      </c>
      <c r="O6296" s="195" t="s">
        <v>340</v>
      </c>
    </row>
    <row r="6297" spans="1:15">
      <c r="A6297" s="7">
        <v>2019</v>
      </c>
      <c r="B6297" s="7" t="s">
        <v>50</v>
      </c>
      <c r="C6297" s="8">
        <f t="shared" si="262"/>
        <v>43571</v>
      </c>
      <c r="D6297" s="7">
        <v>24</v>
      </c>
      <c r="E6297" s="7" t="str">
        <f t="shared" si="261"/>
        <v>S164357124</v>
      </c>
      <c r="F6297" s="3" t="s">
        <v>164</v>
      </c>
      <c r="G6297" s="2">
        <v>285</v>
      </c>
      <c r="H6297" s="2" t="s">
        <v>9968</v>
      </c>
      <c r="I6297" s="2" t="s">
        <v>9969</v>
      </c>
      <c r="J6297" s="2" t="s">
        <v>1718</v>
      </c>
      <c r="K6297" s="194" t="s">
        <v>17</v>
      </c>
      <c r="L6297" s="2">
        <v>44</v>
      </c>
      <c r="M6297" s="194" t="s">
        <v>2774</v>
      </c>
      <c r="N6297" s="2">
        <v>0</v>
      </c>
      <c r="O6297" s="195" t="s">
        <v>512</v>
      </c>
    </row>
    <row r="6298" spans="1:15">
      <c r="A6298" s="7">
        <v>2019</v>
      </c>
      <c r="B6298" s="7" t="s">
        <v>50</v>
      </c>
      <c r="C6298" s="8">
        <f t="shared" si="262"/>
        <v>43571</v>
      </c>
      <c r="D6298" s="7">
        <v>25</v>
      </c>
      <c r="E6298" s="7" t="str">
        <f t="shared" si="261"/>
        <v>S164357125</v>
      </c>
      <c r="F6298" s="3">
        <v>2020</v>
      </c>
      <c r="G6298" s="2">
        <v>275</v>
      </c>
      <c r="H6298" s="2" t="s">
        <v>9970</v>
      </c>
      <c r="I6298" s="2" t="s">
        <v>9971</v>
      </c>
      <c r="J6298" s="2" t="s">
        <v>4901</v>
      </c>
      <c r="K6298" s="194" t="s">
        <v>17</v>
      </c>
      <c r="L6298" s="2">
        <v>39</v>
      </c>
      <c r="M6298" s="194" t="s">
        <v>601</v>
      </c>
      <c r="N6298" s="2" t="s">
        <v>266</v>
      </c>
      <c r="O6298" s="195" t="s">
        <v>819</v>
      </c>
    </row>
    <row r="6299" spans="1:15">
      <c r="A6299" s="7">
        <v>2019</v>
      </c>
      <c r="B6299" s="7" t="s">
        <v>50</v>
      </c>
      <c r="C6299" s="8">
        <f t="shared" si="262"/>
        <v>43571</v>
      </c>
      <c r="D6299" s="7">
        <v>26</v>
      </c>
      <c r="E6299" s="7" t="str">
        <f t="shared" si="261"/>
        <v>S164357126</v>
      </c>
      <c r="F6299" s="3">
        <v>2021</v>
      </c>
      <c r="G6299" s="2">
        <v>242</v>
      </c>
      <c r="H6299" s="2" t="s">
        <v>9972</v>
      </c>
      <c r="I6299" s="2" t="s">
        <v>8320</v>
      </c>
      <c r="J6299" s="2" t="s">
        <v>472</v>
      </c>
      <c r="K6299" s="194" t="s">
        <v>17</v>
      </c>
      <c r="L6299" s="2">
        <v>34</v>
      </c>
      <c r="M6299" s="194" t="s">
        <v>586</v>
      </c>
      <c r="N6299" s="2" t="s">
        <v>1501</v>
      </c>
      <c r="O6299" s="195" t="s">
        <v>626</v>
      </c>
    </row>
    <row r="6300" spans="1:15">
      <c r="A6300" s="7">
        <v>2019</v>
      </c>
      <c r="B6300" s="7" t="s">
        <v>50</v>
      </c>
      <c r="C6300" s="8">
        <f t="shared" si="262"/>
        <v>43571</v>
      </c>
      <c r="D6300" s="7">
        <v>27</v>
      </c>
      <c r="E6300" s="7" t="str">
        <f t="shared" si="261"/>
        <v>S164357127</v>
      </c>
      <c r="F6300" s="3">
        <v>2022</v>
      </c>
      <c r="G6300" s="2">
        <v>215</v>
      </c>
      <c r="H6300" s="2">
        <v>202</v>
      </c>
      <c r="I6300" s="2" t="s">
        <v>5138</v>
      </c>
      <c r="J6300" s="2" t="s">
        <v>2179</v>
      </c>
      <c r="K6300" s="194" t="s">
        <v>17</v>
      </c>
      <c r="L6300" s="2">
        <v>31</v>
      </c>
      <c r="M6300" s="194">
        <v>32</v>
      </c>
      <c r="N6300" s="2">
        <v>36</v>
      </c>
      <c r="O6300" s="195">
        <v>32</v>
      </c>
    </row>
    <row r="6301" spans="1:15" ht="15.75" thickBot="1">
      <c r="A6301" s="7">
        <v>2019</v>
      </c>
      <c r="B6301" s="7" t="s">
        <v>50</v>
      </c>
      <c r="C6301" s="8">
        <f t="shared" si="262"/>
        <v>43571</v>
      </c>
      <c r="D6301" s="7">
        <v>28</v>
      </c>
      <c r="E6301" s="7" t="str">
        <f t="shared" si="261"/>
        <v>S164357128</v>
      </c>
      <c r="F6301" s="5">
        <v>2023</v>
      </c>
      <c r="G6301" s="6">
        <v>198</v>
      </c>
      <c r="H6301" s="6" t="s">
        <v>5689</v>
      </c>
      <c r="I6301" s="6" t="s">
        <v>9973</v>
      </c>
      <c r="J6301" s="6" t="s">
        <v>3634</v>
      </c>
      <c r="K6301" s="196" t="s">
        <v>17</v>
      </c>
      <c r="L6301" s="6">
        <v>29</v>
      </c>
      <c r="M6301" s="196" t="s">
        <v>484</v>
      </c>
      <c r="N6301" s="6" t="s">
        <v>1153</v>
      </c>
      <c r="O6301" s="197" t="s">
        <v>1229</v>
      </c>
    </row>
    <row r="6302" spans="1:15" ht="16.5" thickTop="1" thickBot="1">
      <c r="A6302" s="7">
        <v>2019</v>
      </c>
      <c r="B6302" s="7" t="s">
        <v>49</v>
      </c>
      <c r="C6302" s="8">
        <f>7+C6301</f>
        <v>43578</v>
      </c>
      <c r="D6302" s="7">
        <v>1</v>
      </c>
      <c r="E6302" s="7" t="str">
        <f t="shared" si="261"/>
        <v>S17435781</v>
      </c>
      <c r="F6302" s="1" t="s">
        <v>0</v>
      </c>
    </row>
    <row r="6303" spans="1:15" ht="16.5" thickTop="1" thickBot="1">
      <c r="A6303" s="7">
        <v>2019</v>
      </c>
      <c r="B6303" s="7" t="s">
        <v>49</v>
      </c>
      <c r="C6303" s="8">
        <v>43578</v>
      </c>
      <c r="D6303" s="7">
        <v>2</v>
      </c>
      <c r="E6303" s="7" t="str">
        <f t="shared" ref="E6303" si="263">B6303&amp;C6303&amp;D6303</f>
        <v>S17435782</v>
      </c>
      <c r="F6303" s="338" t="s">
        <v>1</v>
      </c>
      <c r="G6303" s="341" t="s">
        <v>2</v>
      </c>
      <c r="H6303" s="342"/>
      <c r="I6303" s="342"/>
      <c r="J6303" s="343"/>
      <c r="K6303" s="344" t="s">
        <v>3</v>
      </c>
      <c r="L6303" s="343"/>
      <c r="M6303" s="344" t="s">
        <v>144</v>
      </c>
      <c r="N6303" s="342"/>
      <c r="O6303" s="342"/>
    </row>
    <row r="6304" spans="1:15" ht="18" customHeight="1" thickBot="1">
      <c r="A6304" s="7">
        <v>2019</v>
      </c>
      <c r="B6304" s="7" t="s">
        <v>49</v>
      </c>
      <c r="C6304" s="8">
        <v>43578</v>
      </c>
      <c r="D6304" s="7">
        <v>3</v>
      </c>
      <c r="E6304" s="7" t="str">
        <f t="shared" ref="E6304:E6331" si="264">B6304&amp;C6304&amp;D6304</f>
        <v>S17435783</v>
      </c>
      <c r="F6304" s="339"/>
      <c r="G6304" s="345" t="s">
        <v>5</v>
      </c>
      <c r="H6304" s="347" t="s">
        <v>145</v>
      </c>
      <c r="I6304" s="348"/>
      <c r="J6304" s="349"/>
      <c r="K6304" s="350" t="s">
        <v>6</v>
      </c>
      <c r="L6304" s="352" t="s">
        <v>7</v>
      </c>
      <c r="M6304" s="350" t="s">
        <v>8</v>
      </c>
      <c r="N6304" s="354" t="s">
        <v>146</v>
      </c>
      <c r="O6304" s="356" t="s">
        <v>147</v>
      </c>
    </row>
    <row r="6305" spans="1:15" ht="15.75" thickBot="1">
      <c r="A6305" s="7">
        <v>2019</v>
      </c>
      <c r="B6305" s="7" t="s">
        <v>49</v>
      </c>
      <c r="C6305" s="8">
        <v>43578</v>
      </c>
      <c r="D6305" s="7">
        <v>4</v>
      </c>
      <c r="E6305" s="7" t="str">
        <f t="shared" si="264"/>
        <v>S17435784</v>
      </c>
      <c r="F6305" s="340"/>
      <c r="G6305" s="346"/>
      <c r="H6305" s="191" t="s">
        <v>9</v>
      </c>
      <c r="I6305" s="192" t="s">
        <v>18</v>
      </c>
      <c r="J6305" s="193" t="s">
        <v>11</v>
      </c>
      <c r="K6305" s="351"/>
      <c r="L6305" s="353"/>
      <c r="M6305" s="351"/>
      <c r="N6305" s="355"/>
      <c r="O6305" s="357"/>
    </row>
    <row r="6306" spans="1:15">
      <c r="A6306" s="7">
        <v>2019</v>
      </c>
      <c r="B6306" s="7" t="s">
        <v>49</v>
      </c>
      <c r="C6306" s="8">
        <v>43578</v>
      </c>
      <c r="D6306" s="7">
        <v>5</v>
      </c>
      <c r="E6306" s="7" t="str">
        <f t="shared" si="264"/>
        <v>S17435785</v>
      </c>
      <c r="F6306" s="3" t="s">
        <v>12</v>
      </c>
      <c r="G6306" s="2" t="s">
        <v>1925</v>
      </c>
      <c r="H6306" s="2" t="s">
        <v>9974</v>
      </c>
      <c r="I6306" s="2" t="s">
        <v>9975</v>
      </c>
      <c r="J6306" s="2" t="s">
        <v>1262</v>
      </c>
      <c r="K6306" s="194" t="s">
        <v>17</v>
      </c>
      <c r="L6306" s="2">
        <v>51</v>
      </c>
      <c r="M6306" s="194" t="s">
        <v>2074</v>
      </c>
      <c r="N6306" s="2" t="s">
        <v>871</v>
      </c>
      <c r="O6306" s="195" t="s">
        <v>3504</v>
      </c>
    </row>
    <row r="6307" spans="1:15">
      <c r="A6307" s="7">
        <v>2019</v>
      </c>
      <c r="B6307" s="7" t="s">
        <v>49</v>
      </c>
      <c r="C6307" s="8">
        <v>43578</v>
      </c>
      <c r="D6307" s="7">
        <v>6</v>
      </c>
      <c r="E6307" s="7" t="str">
        <f t="shared" si="264"/>
        <v>S17435786</v>
      </c>
      <c r="F6307" s="4">
        <v>43556</v>
      </c>
      <c r="G6307" s="2">
        <v>177</v>
      </c>
      <c r="H6307" s="2" t="s">
        <v>9976</v>
      </c>
      <c r="I6307" s="2" t="s">
        <v>6254</v>
      </c>
      <c r="J6307" s="2" t="s">
        <v>2808</v>
      </c>
      <c r="K6307" s="194" t="s">
        <v>17</v>
      </c>
      <c r="L6307" s="2">
        <v>49</v>
      </c>
      <c r="M6307" s="194" t="s">
        <v>9889</v>
      </c>
      <c r="N6307" s="2" t="s">
        <v>1825</v>
      </c>
      <c r="O6307" s="195">
        <v>0</v>
      </c>
    </row>
    <row r="6308" spans="1:15">
      <c r="A6308" s="7">
        <v>2019</v>
      </c>
      <c r="B6308" s="7" t="s">
        <v>49</v>
      </c>
      <c r="C6308" s="8">
        <v>43578</v>
      </c>
      <c r="D6308" s="7">
        <v>7</v>
      </c>
      <c r="E6308" s="7" t="str">
        <f t="shared" si="264"/>
        <v>S17435787</v>
      </c>
      <c r="F6308" s="4">
        <v>43586</v>
      </c>
      <c r="G6308" s="2">
        <v>166</v>
      </c>
      <c r="H6308" s="2" t="s">
        <v>9977</v>
      </c>
      <c r="I6308" s="2" t="s">
        <v>9978</v>
      </c>
      <c r="J6308" s="2" t="s">
        <v>932</v>
      </c>
      <c r="K6308" s="194" t="s">
        <v>17</v>
      </c>
      <c r="L6308" s="2">
        <v>55</v>
      </c>
      <c r="M6308" s="194" t="s">
        <v>333</v>
      </c>
      <c r="N6308" s="2" t="s">
        <v>1023</v>
      </c>
      <c r="O6308" s="195" t="s">
        <v>672</v>
      </c>
    </row>
    <row r="6309" spans="1:15">
      <c r="A6309" s="7">
        <v>2019</v>
      </c>
      <c r="B6309" s="7" t="s">
        <v>49</v>
      </c>
      <c r="C6309" s="8">
        <v>43578</v>
      </c>
      <c r="D6309" s="7">
        <v>8</v>
      </c>
      <c r="E6309" s="7" t="str">
        <f t="shared" si="264"/>
        <v>S17435788</v>
      </c>
      <c r="F6309" s="4">
        <v>43617</v>
      </c>
      <c r="G6309" s="2">
        <v>228</v>
      </c>
      <c r="H6309" s="2" t="s">
        <v>9979</v>
      </c>
      <c r="I6309" s="2" t="s">
        <v>9980</v>
      </c>
      <c r="J6309" s="2" t="s">
        <v>1664</v>
      </c>
      <c r="K6309" s="194" t="s">
        <v>17</v>
      </c>
      <c r="L6309" s="2">
        <v>56</v>
      </c>
      <c r="M6309" s="194" t="s">
        <v>1665</v>
      </c>
      <c r="N6309" s="2">
        <v>0</v>
      </c>
      <c r="O6309" s="195" t="s">
        <v>2258</v>
      </c>
    </row>
    <row r="6310" spans="1:15">
      <c r="A6310" s="7">
        <v>2019</v>
      </c>
      <c r="B6310" s="7" t="s">
        <v>49</v>
      </c>
      <c r="C6310" s="8">
        <v>43578</v>
      </c>
      <c r="D6310" s="7">
        <v>9</v>
      </c>
      <c r="E6310" s="7" t="str">
        <f t="shared" si="264"/>
        <v>S17435789</v>
      </c>
      <c r="F6310" s="4">
        <v>43647</v>
      </c>
      <c r="G6310" s="2">
        <v>270</v>
      </c>
      <c r="H6310" s="2" t="s">
        <v>9981</v>
      </c>
      <c r="I6310" s="2" t="s">
        <v>9982</v>
      </c>
      <c r="J6310" s="2" t="s">
        <v>4270</v>
      </c>
      <c r="K6310" s="194" t="s">
        <v>17</v>
      </c>
      <c r="L6310" s="2">
        <v>44</v>
      </c>
      <c r="M6310" s="194" t="s">
        <v>3836</v>
      </c>
      <c r="N6310" s="2" t="s">
        <v>2664</v>
      </c>
      <c r="O6310" s="195" t="s">
        <v>2664</v>
      </c>
    </row>
    <row r="6311" spans="1:15">
      <c r="A6311" s="7">
        <v>2019</v>
      </c>
      <c r="B6311" s="7" t="s">
        <v>49</v>
      </c>
      <c r="C6311" s="8">
        <v>43578</v>
      </c>
      <c r="D6311" s="7">
        <v>10</v>
      </c>
      <c r="E6311" s="7" t="str">
        <f t="shared" si="264"/>
        <v>S174357810</v>
      </c>
      <c r="F6311" s="3" t="s">
        <v>164</v>
      </c>
      <c r="G6311" s="2">
        <v>260</v>
      </c>
      <c r="H6311" s="2" t="s">
        <v>9983</v>
      </c>
      <c r="I6311" s="2" t="s">
        <v>9984</v>
      </c>
      <c r="J6311" s="2" t="s">
        <v>311</v>
      </c>
      <c r="K6311" s="194" t="s">
        <v>17</v>
      </c>
      <c r="L6311" s="2">
        <v>41</v>
      </c>
      <c r="M6311" s="194" t="s">
        <v>1666</v>
      </c>
      <c r="N6311" s="2" t="s">
        <v>1744</v>
      </c>
      <c r="O6311" s="195" t="s">
        <v>1239</v>
      </c>
    </row>
    <row r="6312" spans="1:15">
      <c r="A6312" s="7">
        <v>2019</v>
      </c>
      <c r="B6312" s="7" t="s">
        <v>49</v>
      </c>
      <c r="C6312" s="8">
        <v>43578</v>
      </c>
      <c r="D6312" s="7">
        <v>11</v>
      </c>
      <c r="E6312" s="7" t="str">
        <f t="shared" si="264"/>
        <v>S174357811</v>
      </c>
      <c r="F6312" s="3">
        <v>2020</v>
      </c>
      <c r="G6312" s="2">
        <v>220</v>
      </c>
      <c r="H6312" s="2" t="s">
        <v>9985</v>
      </c>
      <c r="I6312" s="2" t="s">
        <v>6875</v>
      </c>
      <c r="J6312" s="2" t="s">
        <v>3641</v>
      </c>
      <c r="K6312" s="194" t="s">
        <v>17</v>
      </c>
      <c r="L6312" s="2">
        <v>44</v>
      </c>
      <c r="M6312" s="194" t="s">
        <v>8546</v>
      </c>
      <c r="N6312" s="2" t="s">
        <v>461</v>
      </c>
      <c r="O6312" s="195" t="s">
        <v>1739</v>
      </c>
    </row>
    <row r="6313" spans="1:15">
      <c r="A6313" s="7">
        <v>2019</v>
      </c>
      <c r="B6313" s="7" t="s">
        <v>49</v>
      </c>
      <c r="C6313" s="8">
        <v>43578</v>
      </c>
      <c r="D6313" s="7">
        <v>12</v>
      </c>
      <c r="E6313" s="7" t="str">
        <f t="shared" si="264"/>
        <v>S174357812</v>
      </c>
      <c r="F6313" s="3">
        <v>2021</v>
      </c>
      <c r="G6313" s="2">
        <v>200</v>
      </c>
      <c r="H6313" s="2" t="s">
        <v>9986</v>
      </c>
      <c r="I6313" s="2" t="s">
        <v>3424</v>
      </c>
      <c r="J6313" s="2" t="s">
        <v>5382</v>
      </c>
      <c r="K6313" s="194" t="s">
        <v>17</v>
      </c>
      <c r="L6313" s="2">
        <v>39</v>
      </c>
      <c r="M6313" s="194" t="s">
        <v>4986</v>
      </c>
      <c r="N6313" s="2" t="s">
        <v>7033</v>
      </c>
      <c r="O6313" s="195" t="s">
        <v>384</v>
      </c>
    </row>
    <row r="6314" spans="1:15">
      <c r="A6314" s="7">
        <v>2019</v>
      </c>
      <c r="B6314" s="7" t="s">
        <v>49</v>
      </c>
      <c r="C6314" s="8">
        <v>43578</v>
      </c>
      <c r="D6314" s="7">
        <v>13</v>
      </c>
      <c r="E6314" s="7" t="str">
        <f t="shared" si="264"/>
        <v>S174357813</v>
      </c>
      <c r="F6314" s="3">
        <v>2022</v>
      </c>
      <c r="G6314" s="2">
        <v>175</v>
      </c>
      <c r="H6314" s="2" t="s">
        <v>9987</v>
      </c>
      <c r="I6314" s="2" t="s">
        <v>9988</v>
      </c>
      <c r="J6314" s="2" t="s">
        <v>1370</v>
      </c>
      <c r="K6314" s="194" t="s">
        <v>17</v>
      </c>
      <c r="L6314" s="2">
        <v>32</v>
      </c>
      <c r="M6314" s="194" t="s">
        <v>544</v>
      </c>
      <c r="N6314" s="2">
        <v>60</v>
      </c>
      <c r="O6314" s="195" t="s">
        <v>529</v>
      </c>
    </row>
    <row r="6315" spans="1:15" ht="15.75" thickBot="1">
      <c r="A6315" s="7">
        <v>2019</v>
      </c>
      <c r="B6315" s="7" t="s">
        <v>49</v>
      </c>
      <c r="C6315" s="8">
        <v>43578</v>
      </c>
      <c r="D6315" s="7">
        <v>14</v>
      </c>
      <c r="E6315" s="7" t="str">
        <f t="shared" si="264"/>
        <v>S174357814</v>
      </c>
      <c r="F6315" s="5">
        <v>2023</v>
      </c>
      <c r="G6315" s="6">
        <v>165</v>
      </c>
      <c r="H6315" s="6" t="s">
        <v>9989</v>
      </c>
      <c r="I6315" s="6" t="s">
        <v>8872</v>
      </c>
      <c r="J6315" s="6" t="s">
        <v>981</v>
      </c>
      <c r="K6315" s="196" t="s">
        <v>17</v>
      </c>
      <c r="L6315" s="6">
        <v>27</v>
      </c>
      <c r="M6315" s="196">
        <v>20</v>
      </c>
      <c r="N6315" s="6">
        <v>50</v>
      </c>
      <c r="O6315" s="197">
        <v>30</v>
      </c>
    </row>
    <row r="6316" spans="1:15" ht="16.5" thickTop="1" thickBot="1">
      <c r="A6316" s="7">
        <v>2019</v>
      </c>
      <c r="B6316" s="7" t="s">
        <v>49</v>
      </c>
      <c r="C6316" s="8">
        <v>43578</v>
      </c>
      <c r="D6316" s="7">
        <v>15</v>
      </c>
      <c r="E6316" s="7" t="str">
        <f t="shared" si="264"/>
        <v>S174357815</v>
      </c>
      <c r="F6316" s="1" t="s">
        <v>15</v>
      </c>
    </row>
    <row r="6317" spans="1:15" ht="16.5" thickTop="1" thickBot="1">
      <c r="A6317" s="7">
        <v>2019</v>
      </c>
      <c r="B6317" s="7" t="s">
        <v>49</v>
      </c>
      <c r="C6317" s="8">
        <v>43578</v>
      </c>
      <c r="D6317" s="7">
        <v>16</v>
      </c>
      <c r="E6317" s="7" t="str">
        <f t="shared" si="264"/>
        <v>S174357816</v>
      </c>
      <c r="F6317" s="338" t="s">
        <v>1</v>
      </c>
      <c r="G6317" s="341" t="s">
        <v>2</v>
      </c>
      <c r="H6317" s="342"/>
      <c r="I6317" s="342"/>
      <c r="J6317" s="343"/>
      <c r="K6317" s="344" t="s">
        <v>3</v>
      </c>
      <c r="L6317" s="343"/>
      <c r="M6317" s="344" t="s">
        <v>144</v>
      </c>
      <c r="N6317" s="342"/>
      <c r="O6317" s="342"/>
    </row>
    <row r="6318" spans="1:15" ht="18" customHeight="1" thickBot="1">
      <c r="A6318" s="7">
        <v>2019</v>
      </c>
      <c r="B6318" s="7" t="s">
        <v>49</v>
      </c>
      <c r="C6318" s="8">
        <v>43578</v>
      </c>
      <c r="D6318" s="7">
        <v>17</v>
      </c>
      <c r="E6318" s="7" t="str">
        <f t="shared" si="264"/>
        <v>S174357817</v>
      </c>
      <c r="F6318" s="339"/>
      <c r="G6318" s="345" t="s">
        <v>5</v>
      </c>
      <c r="H6318" s="347" t="s">
        <v>145</v>
      </c>
      <c r="I6318" s="348"/>
      <c r="J6318" s="349"/>
      <c r="K6318" s="350" t="s">
        <v>6</v>
      </c>
      <c r="L6318" s="352" t="s">
        <v>7</v>
      </c>
      <c r="M6318" s="350" t="s">
        <v>8</v>
      </c>
      <c r="N6318" s="354" t="s">
        <v>146</v>
      </c>
      <c r="O6318" s="356" t="s">
        <v>147</v>
      </c>
    </row>
    <row r="6319" spans="1:15" ht="15.75" thickBot="1">
      <c r="A6319" s="7">
        <v>2019</v>
      </c>
      <c r="B6319" s="7" t="s">
        <v>49</v>
      </c>
      <c r="C6319" s="8">
        <v>43578</v>
      </c>
      <c r="D6319" s="7">
        <v>18</v>
      </c>
      <c r="E6319" s="7" t="str">
        <f t="shared" si="264"/>
        <v>S174357818</v>
      </c>
      <c r="F6319" s="340"/>
      <c r="G6319" s="346"/>
      <c r="H6319" s="191" t="s">
        <v>9</v>
      </c>
      <c r="I6319" s="192" t="s">
        <v>18</v>
      </c>
      <c r="J6319" s="193" t="s">
        <v>11</v>
      </c>
      <c r="K6319" s="351"/>
      <c r="L6319" s="353"/>
      <c r="M6319" s="351"/>
      <c r="N6319" s="355"/>
      <c r="O6319" s="357"/>
    </row>
    <row r="6320" spans="1:15">
      <c r="A6320" s="7">
        <v>2019</v>
      </c>
      <c r="B6320" s="7" t="s">
        <v>49</v>
      </c>
      <c r="C6320" s="8">
        <v>43578</v>
      </c>
      <c r="D6320" s="7">
        <v>19</v>
      </c>
      <c r="E6320" s="7" t="str">
        <f t="shared" si="264"/>
        <v>S174357819</v>
      </c>
      <c r="F6320" s="3" t="s">
        <v>16</v>
      </c>
      <c r="G6320" s="2">
        <v>30</v>
      </c>
      <c r="H6320" s="2" t="s">
        <v>1358</v>
      </c>
      <c r="I6320" s="2" t="s">
        <v>9990</v>
      </c>
      <c r="J6320" s="2" t="s">
        <v>1064</v>
      </c>
      <c r="K6320" s="194" t="s">
        <v>17</v>
      </c>
      <c r="L6320" s="2">
        <v>51</v>
      </c>
      <c r="M6320" s="194" t="s">
        <v>1197</v>
      </c>
      <c r="N6320" s="2">
        <v>50</v>
      </c>
      <c r="O6320" s="195" t="s">
        <v>787</v>
      </c>
    </row>
    <row r="6321" spans="1:15">
      <c r="A6321" s="7">
        <v>2019</v>
      </c>
      <c r="B6321" s="7" t="s">
        <v>49</v>
      </c>
      <c r="C6321" s="8">
        <v>43578</v>
      </c>
      <c r="D6321" s="7">
        <v>20</v>
      </c>
      <c r="E6321" s="7" t="str">
        <f t="shared" si="264"/>
        <v>S174357820</v>
      </c>
      <c r="F6321" s="4">
        <v>43556</v>
      </c>
      <c r="G6321" s="2">
        <v>207</v>
      </c>
      <c r="H6321" s="2" t="s">
        <v>9991</v>
      </c>
      <c r="I6321" s="2" t="s">
        <v>9992</v>
      </c>
      <c r="J6321" s="2" t="s">
        <v>810</v>
      </c>
      <c r="K6321" s="194" t="s">
        <v>17</v>
      </c>
      <c r="L6321" s="2">
        <v>49</v>
      </c>
      <c r="M6321" s="194" t="s">
        <v>2746</v>
      </c>
      <c r="N6321" s="2" t="s">
        <v>871</v>
      </c>
      <c r="O6321" s="195" t="s">
        <v>1667</v>
      </c>
    </row>
    <row r="6322" spans="1:15">
      <c r="A6322" s="7">
        <v>2019</v>
      </c>
      <c r="B6322" s="7" t="s">
        <v>49</v>
      </c>
      <c r="C6322" s="8">
        <v>43578</v>
      </c>
      <c r="D6322" s="7">
        <v>21</v>
      </c>
      <c r="E6322" s="7" t="str">
        <f t="shared" si="264"/>
        <v>S174357821</v>
      </c>
      <c r="F6322" s="4">
        <v>43586</v>
      </c>
      <c r="G6322" s="2">
        <v>196</v>
      </c>
      <c r="H6322" s="2" t="s">
        <v>2164</v>
      </c>
      <c r="I6322" s="2" t="s">
        <v>5773</v>
      </c>
      <c r="J6322" s="2" t="s">
        <v>734</v>
      </c>
      <c r="K6322" s="194" t="s">
        <v>17</v>
      </c>
      <c r="L6322" s="2">
        <v>45</v>
      </c>
      <c r="M6322" s="194" t="s">
        <v>819</v>
      </c>
      <c r="N6322" s="2" t="s">
        <v>303</v>
      </c>
      <c r="O6322" s="195" t="s">
        <v>600</v>
      </c>
    </row>
    <row r="6323" spans="1:15">
      <c r="A6323" s="7">
        <v>2019</v>
      </c>
      <c r="B6323" s="7" t="s">
        <v>49</v>
      </c>
      <c r="C6323" s="8">
        <v>43578</v>
      </c>
      <c r="D6323" s="7">
        <v>22</v>
      </c>
      <c r="E6323" s="7" t="str">
        <f t="shared" si="264"/>
        <v>S174357822</v>
      </c>
      <c r="F6323" s="4">
        <v>43617</v>
      </c>
      <c r="G6323" s="2">
        <v>252</v>
      </c>
      <c r="H6323" s="2" t="s">
        <v>9993</v>
      </c>
      <c r="I6323" s="2" t="s">
        <v>9994</v>
      </c>
      <c r="J6323" s="2" t="s">
        <v>5118</v>
      </c>
      <c r="K6323" s="194" t="s">
        <v>17</v>
      </c>
      <c r="L6323" s="2">
        <v>44</v>
      </c>
      <c r="M6323" s="194" t="s">
        <v>2076</v>
      </c>
      <c r="N6323" s="2" t="s">
        <v>645</v>
      </c>
      <c r="O6323" s="195" t="s">
        <v>2960</v>
      </c>
    </row>
    <row r="6324" spans="1:15">
      <c r="A6324" s="7">
        <v>2019</v>
      </c>
      <c r="B6324" s="7" t="s">
        <v>49</v>
      </c>
      <c r="C6324" s="8">
        <v>43578</v>
      </c>
      <c r="D6324" s="7">
        <v>23</v>
      </c>
      <c r="E6324" s="7" t="str">
        <f t="shared" si="264"/>
        <v>S174357823</v>
      </c>
      <c r="F6324" s="4">
        <v>43647</v>
      </c>
      <c r="G6324" s="2">
        <v>295</v>
      </c>
      <c r="H6324" s="2" t="s">
        <v>9995</v>
      </c>
      <c r="I6324" s="2" t="s">
        <v>9996</v>
      </c>
      <c r="J6324" s="2" t="s">
        <v>4391</v>
      </c>
      <c r="K6324" s="194" t="s">
        <v>17</v>
      </c>
      <c r="L6324" s="2">
        <v>43</v>
      </c>
      <c r="M6324" s="194">
        <v>84</v>
      </c>
      <c r="N6324" s="2">
        <v>8</v>
      </c>
      <c r="O6324" s="195">
        <v>8</v>
      </c>
    </row>
    <row r="6325" spans="1:15">
      <c r="A6325" s="7">
        <v>2019</v>
      </c>
      <c r="B6325" s="7" t="s">
        <v>49</v>
      </c>
      <c r="C6325" s="8">
        <v>43578</v>
      </c>
      <c r="D6325" s="7">
        <v>24</v>
      </c>
      <c r="E6325" s="7" t="str">
        <f t="shared" si="264"/>
        <v>S174357824</v>
      </c>
      <c r="F6325" s="3" t="s">
        <v>164</v>
      </c>
      <c r="G6325" s="2">
        <v>295</v>
      </c>
      <c r="H6325" s="2" t="s">
        <v>9997</v>
      </c>
      <c r="I6325" s="2" t="s">
        <v>9998</v>
      </c>
      <c r="J6325" s="2" t="s">
        <v>4757</v>
      </c>
      <c r="K6325" s="194" t="s">
        <v>17</v>
      </c>
      <c r="L6325" s="2">
        <v>41</v>
      </c>
      <c r="M6325" s="194" t="s">
        <v>455</v>
      </c>
      <c r="N6325" s="2" t="s">
        <v>312</v>
      </c>
      <c r="O6325" s="195" t="s">
        <v>455</v>
      </c>
    </row>
    <row r="6326" spans="1:15">
      <c r="A6326" s="7">
        <v>2019</v>
      </c>
      <c r="B6326" s="7" t="s">
        <v>49</v>
      </c>
      <c r="C6326" s="8">
        <v>43578</v>
      </c>
      <c r="D6326" s="7">
        <v>25</v>
      </c>
      <c r="E6326" s="7" t="str">
        <f t="shared" si="264"/>
        <v>S174357825</v>
      </c>
      <c r="F6326" s="3">
        <v>2020</v>
      </c>
      <c r="G6326" s="2">
        <v>275</v>
      </c>
      <c r="H6326" s="2" t="s">
        <v>9999</v>
      </c>
      <c r="I6326" s="2" t="s">
        <v>8294</v>
      </c>
      <c r="J6326" s="2" t="s">
        <v>6050</v>
      </c>
      <c r="K6326" s="194" t="s">
        <v>17</v>
      </c>
      <c r="L6326" s="2">
        <v>39</v>
      </c>
      <c r="M6326" s="194">
        <v>36</v>
      </c>
      <c r="N6326" s="2">
        <v>40</v>
      </c>
      <c r="O6326" s="195">
        <v>24</v>
      </c>
    </row>
    <row r="6327" spans="1:15">
      <c r="A6327" s="7">
        <v>2019</v>
      </c>
      <c r="B6327" s="7" t="s">
        <v>49</v>
      </c>
      <c r="C6327" s="8">
        <v>43578</v>
      </c>
      <c r="D6327" s="7">
        <v>26</v>
      </c>
      <c r="E6327" s="7" t="str">
        <f t="shared" si="264"/>
        <v>S174357826</v>
      </c>
      <c r="F6327" s="3">
        <v>2021</v>
      </c>
      <c r="G6327" s="2">
        <v>260</v>
      </c>
      <c r="H6327" s="2" t="s">
        <v>10000</v>
      </c>
      <c r="I6327" s="2" t="s">
        <v>10001</v>
      </c>
      <c r="J6327" s="2" t="s">
        <v>1894</v>
      </c>
      <c r="K6327" s="194" t="s">
        <v>17</v>
      </c>
      <c r="L6327" s="2">
        <v>37</v>
      </c>
      <c r="M6327" s="194" t="s">
        <v>443</v>
      </c>
      <c r="N6327" s="2" t="s">
        <v>692</v>
      </c>
      <c r="O6327" s="195">
        <v>25</v>
      </c>
    </row>
    <row r="6328" spans="1:15">
      <c r="A6328" s="7">
        <v>2019</v>
      </c>
      <c r="B6328" s="7" t="s">
        <v>49</v>
      </c>
      <c r="C6328" s="8">
        <v>43578</v>
      </c>
      <c r="D6328" s="7">
        <v>27</v>
      </c>
      <c r="E6328" s="7" t="str">
        <f t="shared" si="264"/>
        <v>S174357827</v>
      </c>
      <c r="F6328" s="3">
        <v>2022</v>
      </c>
      <c r="G6328" s="2">
        <v>230</v>
      </c>
      <c r="H6328" s="2" t="s">
        <v>6915</v>
      </c>
      <c r="I6328" s="2" t="s">
        <v>2109</v>
      </c>
      <c r="J6328" s="2" t="s">
        <v>487</v>
      </c>
      <c r="K6328" s="194" t="s">
        <v>17</v>
      </c>
      <c r="L6328" s="2">
        <v>34</v>
      </c>
      <c r="M6328" s="194" t="s">
        <v>420</v>
      </c>
      <c r="N6328" s="2" t="s">
        <v>1805</v>
      </c>
      <c r="O6328" s="195" t="s">
        <v>1418</v>
      </c>
    </row>
    <row r="6329" spans="1:15" ht="15.75" thickBot="1">
      <c r="A6329" s="7">
        <v>2019</v>
      </c>
      <c r="B6329" s="7" t="s">
        <v>49</v>
      </c>
      <c r="C6329" s="8">
        <v>43578</v>
      </c>
      <c r="D6329" s="7">
        <v>28</v>
      </c>
      <c r="E6329" s="7" t="str">
        <f t="shared" si="264"/>
        <v>S174357828</v>
      </c>
      <c r="F6329" s="5">
        <v>2023</v>
      </c>
      <c r="G6329" s="6">
        <v>215</v>
      </c>
      <c r="H6329" s="6">
        <v>191</v>
      </c>
      <c r="I6329" s="6" t="s">
        <v>2563</v>
      </c>
      <c r="J6329" s="6" t="s">
        <v>691</v>
      </c>
      <c r="K6329" s="196" t="s">
        <v>17</v>
      </c>
      <c r="L6329" s="6">
        <v>30</v>
      </c>
      <c r="M6329" s="196" t="s">
        <v>819</v>
      </c>
      <c r="N6329" s="6" t="s">
        <v>580</v>
      </c>
      <c r="O6329" s="197" t="s">
        <v>1197</v>
      </c>
    </row>
    <row r="6330" spans="1:15" ht="16.5" thickTop="1" thickBot="1">
      <c r="A6330" s="7">
        <v>2019</v>
      </c>
      <c r="B6330" s="7" t="s">
        <v>48</v>
      </c>
      <c r="C6330" s="8">
        <f>7+C6329</f>
        <v>43585</v>
      </c>
      <c r="D6330" s="7">
        <v>1</v>
      </c>
      <c r="E6330" s="7" t="str">
        <f t="shared" si="264"/>
        <v>S18435851</v>
      </c>
      <c r="F6330" s="1" t="s">
        <v>0</v>
      </c>
    </row>
    <row r="6331" spans="1:15" ht="16.5" thickTop="1" thickBot="1">
      <c r="A6331" s="7">
        <v>2019</v>
      </c>
      <c r="B6331" s="7" t="s">
        <v>48</v>
      </c>
      <c r="C6331" s="8">
        <f>+C6330</f>
        <v>43585</v>
      </c>
      <c r="D6331" s="7">
        <v>2</v>
      </c>
      <c r="E6331" s="7" t="str">
        <f t="shared" si="264"/>
        <v>S18435852</v>
      </c>
      <c r="F6331" s="338" t="s">
        <v>1</v>
      </c>
      <c r="G6331" s="341" t="s">
        <v>2</v>
      </c>
      <c r="H6331" s="342"/>
      <c r="I6331" s="342"/>
      <c r="J6331" s="343"/>
      <c r="K6331" s="344" t="s">
        <v>3</v>
      </c>
      <c r="L6331" s="343"/>
      <c r="M6331" s="344" t="s">
        <v>144</v>
      </c>
      <c r="N6331" s="342"/>
      <c r="O6331" s="342"/>
    </row>
    <row r="6332" spans="1:15" ht="18" customHeight="1" thickBot="1">
      <c r="A6332" s="7">
        <v>2019</v>
      </c>
      <c r="B6332" s="7" t="s">
        <v>48</v>
      </c>
      <c r="C6332" s="8">
        <f t="shared" ref="C6332:C6357" si="265">+C6331</f>
        <v>43585</v>
      </c>
      <c r="D6332" s="7">
        <v>3</v>
      </c>
      <c r="E6332" s="7" t="str">
        <f t="shared" ref="E6332:E6359" si="266">B6332&amp;C6332&amp;D6332</f>
        <v>S18435853</v>
      </c>
      <c r="F6332" s="339"/>
      <c r="G6332" s="345" t="s">
        <v>5</v>
      </c>
      <c r="H6332" s="347" t="s">
        <v>145</v>
      </c>
      <c r="I6332" s="348"/>
      <c r="J6332" s="349"/>
      <c r="K6332" s="350" t="s">
        <v>6</v>
      </c>
      <c r="L6332" s="352" t="s">
        <v>7</v>
      </c>
      <c r="M6332" s="350" t="s">
        <v>8</v>
      </c>
      <c r="N6332" s="354" t="s">
        <v>146</v>
      </c>
      <c r="O6332" s="356" t="s">
        <v>147</v>
      </c>
    </row>
    <row r="6333" spans="1:15" ht="15.75" thickBot="1">
      <c r="A6333" s="7">
        <v>2019</v>
      </c>
      <c r="B6333" s="7" t="s">
        <v>48</v>
      </c>
      <c r="C6333" s="8">
        <f t="shared" si="265"/>
        <v>43585</v>
      </c>
      <c r="D6333" s="7">
        <v>4</v>
      </c>
      <c r="E6333" s="7" t="str">
        <f t="shared" si="266"/>
        <v>S18435854</v>
      </c>
      <c r="F6333" s="340"/>
      <c r="G6333" s="346"/>
      <c r="H6333" s="191" t="s">
        <v>9</v>
      </c>
      <c r="I6333" s="192" t="s">
        <v>18</v>
      </c>
      <c r="J6333" s="193" t="s">
        <v>11</v>
      </c>
      <c r="K6333" s="351"/>
      <c r="L6333" s="353"/>
      <c r="M6333" s="351"/>
      <c r="N6333" s="355"/>
      <c r="O6333" s="357"/>
    </row>
    <row r="6334" spans="1:15">
      <c r="A6334" s="7">
        <v>2019</v>
      </c>
      <c r="B6334" s="7" t="s">
        <v>48</v>
      </c>
      <c r="C6334" s="8">
        <f t="shared" si="265"/>
        <v>43585</v>
      </c>
      <c r="D6334" s="7">
        <v>5</v>
      </c>
      <c r="E6334" s="7" t="str">
        <f t="shared" si="266"/>
        <v>S18435855</v>
      </c>
      <c r="F6334" s="3" t="s">
        <v>12</v>
      </c>
      <c r="G6334" s="2">
        <v>-2</v>
      </c>
      <c r="H6334" s="2" t="s">
        <v>10002</v>
      </c>
      <c r="I6334" s="2" t="s">
        <v>10003</v>
      </c>
      <c r="J6334" s="2" t="s">
        <v>10004</v>
      </c>
      <c r="K6334" s="194" t="s">
        <v>17</v>
      </c>
      <c r="L6334" s="2">
        <v>57</v>
      </c>
      <c r="M6334" s="194" t="s">
        <v>301</v>
      </c>
      <c r="N6334" s="2" t="s">
        <v>5555</v>
      </c>
      <c r="O6334" s="195" t="s">
        <v>455</v>
      </c>
    </row>
    <row r="6335" spans="1:15">
      <c r="A6335" s="7">
        <v>2019</v>
      </c>
      <c r="B6335" s="7" t="s">
        <v>48</v>
      </c>
      <c r="C6335" s="8">
        <f t="shared" si="265"/>
        <v>43585</v>
      </c>
      <c r="D6335" s="7">
        <v>6</v>
      </c>
      <c r="E6335" s="7" t="str">
        <f t="shared" si="266"/>
        <v>S18435856</v>
      </c>
      <c r="F6335" s="4">
        <v>43556</v>
      </c>
      <c r="G6335" s="2">
        <v>180</v>
      </c>
      <c r="H6335" s="2" t="s">
        <v>10005</v>
      </c>
      <c r="I6335" s="2" t="s">
        <v>3224</v>
      </c>
      <c r="J6335" s="2" t="s">
        <v>1114</v>
      </c>
      <c r="K6335" s="194" t="s">
        <v>17</v>
      </c>
      <c r="L6335" s="2">
        <v>54</v>
      </c>
      <c r="M6335" s="194" t="s">
        <v>1631</v>
      </c>
      <c r="N6335" s="2" t="s">
        <v>1629</v>
      </c>
      <c r="O6335" s="195" t="s">
        <v>1630</v>
      </c>
    </row>
    <row r="6336" spans="1:15">
      <c r="A6336" s="7">
        <v>2019</v>
      </c>
      <c r="B6336" s="7" t="s">
        <v>48</v>
      </c>
      <c r="C6336" s="8">
        <f t="shared" si="265"/>
        <v>43585</v>
      </c>
      <c r="D6336" s="7">
        <v>7</v>
      </c>
      <c r="E6336" s="7" t="str">
        <f t="shared" si="266"/>
        <v>S18435857</v>
      </c>
      <c r="F6336" s="4">
        <v>43586</v>
      </c>
      <c r="G6336" s="2">
        <v>162</v>
      </c>
      <c r="H6336" s="2" t="s">
        <v>10006</v>
      </c>
      <c r="I6336" s="2" t="s">
        <v>10007</v>
      </c>
      <c r="J6336" s="2" t="s">
        <v>6235</v>
      </c>
      <c r="K6336" s="194" t="s">
        <v>17</v>
      </c>
      <c r="L6336" s="2">
        <v>59</v>
      </c>
      <c r="M6336" s="194" t="s">
        <v>2071</v>
      </c>
      <c r="N6336" s="2" t="s">
        <v>619</v>
      </c>
      <c r="O6336" s="195" t="s">
        <v>4986</v>
      </c>
    </row>
    <row r="6337" spans="1:15">
      <c r="A6337" s="7">
        <v>2019</v>
      </c>
      <c r="B6337" s="7" t="s">
        <v>48</v>
      </c>
      <c r="C6337" s="8">
        <f t="shared" si="265"/>
        <v>43585</v>
      </c>
      <c r="D6337" s="7">
        <v>8</v>
      </c>
      <c r="E6337" s="7" t="str">
        <f t="shared" si="266"/>
        <v>S18435858</v>
      </c>
      <c r="F6337" s="4">
        <v>43617</v>
      </c>
      <c r="G6337" s="2">
        <v>205</v>
      </c>
      <c r="H6337" s="2" t="s">
        <v>10008</v>
      </c>
      <c r="I6337" s="2" t="s">
        <v>7974</v>
      </c>
      <c r="J6337" s="2" t="s">
        <v>1700</v>
      </c>
      <c r="K6337" s="194" t="s">
        <v>17</v>
      </c>
      <c r="L6337" s="2">
        <v>59</v>
      </c>
      <c r="M6337" s="194" t="s">
        <v>3836</v>
      </c>
      <c r="N6337" s="2" t="s">
        <v>2664</v>
      </c>
      <c r="O6337" s="195" t="s">
        <v>2664</v>
      </c>
    </row>
    <row r="6338" spans="1:15">
      <c r="A6338" s="7">
        <v>2019</v>
      </c>
      <c r="B6338" s="7" t="s">
        <v>48</v>
      </c>
      <c r="C6338" s="8">
        <f t="shared" si="265"/>
        <v>43585</v>
      </c>
      <c r="D6338" s="7">
        <v>9</v>
      </c>
      <c r="E6338" s="7" t="str">
        <f t="shared" si="266"/>
        <v>S18435859</v>
      </c>
      <c r="F6338" s="4">
        <v>43647</v>
      </c>
      <c r="G6338" s="2">
        <v>255</v>
      </c>
      <c r="H6338" s="2" t="s">
        <v>6897</v>
      </c>
      <c r="I6338" s="2" t="s">
        <v>9037</v>
      </c>
      <c r="J6338" s="2" t="s">
        <v>3338</v>
      </c>
      <c r="K6338" s="194" t="s">
        <v>17</v>
      </c>
      <c r="L6338" s="2">
        <v>50</v>
      </c>
      <c r="M6338" s="194" t="s">
        <v>284</v>
      </c>
      <c r="N6338" s="2" t="s">
        <v>322</v>
      </c>
      <c r="O6338" s="195" t="s">
        <v>4707</v>
      </c>
    </row>
    <row r="6339" spans="1:15">
      <c r="A6339" s="7">
        <v>2019</v>
      </c>
      <c r="B6339" s="7" t="s">
        <v>48</v>
      </c>
      <c r="C6339" s="8">
        <f t="shared" si="265"/>
        <v>43585</v>
      </c>
      <c r="D6339" s="7">
        <v>10</v>
      </c>
      <c r="E6339" s="7" t="str">
        <f t="shared" si="266"/>
        <v>S184358510</v>
      </c>
      <c r="F6339" s="3" t="s">
        <v>164</v>
      </c>
      <c r="G6339" s="2">
        <v>237</v>
      </c>
      <c r="H6339" s="2" t="s">
        <v>10009</v>
      </c>
      <c r="I6339" s="2" t="s">
        <v>10010</v>
      </c>
      <c r="J6339" s="2" t="s">
        <v>4419</v>
      </c>
      <c r="K6339" s="194" t="s">
        <v>17</v>
      </c>
      <c r="L6339" s="2">
        <v>44</v>
      </c>
      <c r="M6339" s="194" t="s">
        <v>5828</v>
      </c>
      <c r="N6339" s="2" t="s">
        <v>4707</v>
      </c>
      <c r="O6339" s="195">
        <v>25</v>
      </c>
    </row>
    <row r="6340" spans="1:15">
      <c r="A6340" s="7">
        <v>2019</v>
      </c>
      <c r="B6340" s="7" t="s">
        <v>48</v>
      </c>
      <c r="C6340" s="8">
        <f t="shared" si="265"/>
        <v>43585</v>
      </c>
      <c r="D6340" s="7">
        <v>11</v>
      </c>
      <c r="E6340" s="7" t="str">
        <f t="shared" si="266"/>
        <v>S184358511</v>
      </c>
      <c r="F6340" s="3">
        <v>2020</v>
      </c>
      <c r="G6340" s="2">
        <v>215</v>
      </c>
      <c r="H6340" s="2" t="s">
        <v>10011</v>
      </c>
      <c r="I6340" s="2" t="s">
        <v>10012</v>
      </c>
      <c r="J6340" s="2" t="s">
        <v>1295</v>
      </c>
      <c r="K6340" s="194" t="s">
        <v>17</v>
      </c>
      <c r="L6340" s="2">
        <v>43</v>
      </c>
      <c r="M6340" s="194" t="s">
        <v>383</v>
      </c>
      <c r="N6340" s="2" t="s">
        <v>384</v>
      </c>
      <c r="O6340" s="195" t="s">
        <v>384</v>
      </c>
    </row>
    <row r="6341" spans="1:15">
      <c r="A6341" s="7">
        <v>2019</v>
      </c>
      <c r="B6341" s="7" t="s">
        <v>48</v>
      </c>
      <c r="C6341" s="8">
        <f t="shared" si="265"/>
        <v>43585</v>
      </c>
      <c r="D6341" s="7">
        <v>12</v>
      </c>
      <c r="E6341" s="7" t="str">
        <f t="shared" si="266"/>
        <v>S184358512</v>
      </c>
      <c r="F6341" s="3">
        <v>2021</v>
      </c>
      <c r="G6341" s="2">
        <v>195</v>
      </c>
      <c r="H6341" s="2" t="s">
        <v>2707</v>
      </c>
      <c r="I6341" s="2">
        <v>189</v>
      </c>
      <c r="J6341" s="2" t="s">
        <v>1927</v>
      </c>
      <c r="K6341" s="194" t="s">
        <v>17</v>
      </c>
      <c r="L6341" s="2">
        <v>36</v>
      </c>
      <c r="M6341" s="194" t="s">
        <v>2035</v>
      </c>
      <c r="N6341" s="2" t="s">
        <v>2689</v>
      </c>
      <c r="O6341" s="195" t="s">
        <v>3669</v>
      </c>
    </row>
    <row r="6342" spans="1:15">
      <c r="A6342" s="7">
        <v>2019</v>
      </c>
      <c r="B6342" s="7" t="s">
        <v>48</v>
      </c>
      <c r="C6342" s="8">
        <f t="shared" si="265"/>
        <v>43585</v>
      </c>
      <c r="D6342" s="7">
        <v>13</v>
      </c>
      <c r="E6342" s="7" t="str">
        <f t="shared" si="266"/>
        <v>S184358513</v>
      </c>
      <c r="F6342" s="3">
        <v>2022</v>
      </c>
      <c r="G6342" s="2">
        <v>180</v>
      </c>
      <c r="H6342" s="2" t="s">
        <v>10013</v>
      </c>
      <c r="I6342" s="2" t="s">
        <v>5111</v>
      </c>
      <c r="J6342" s="2" t="s">
        <v>846</v>
      </c>
      <c r="K6342" s="194" t="s">
        <v>17</v>
      </c>
      <c r="L6342" s="2">
        <v>30</v>
      </c>
      <c r="M6342" s="194" t="s">
        <v>333</v>
      </c>
      <c r="N6342" s="2" t="s">
        <v>10014</v>
      </c>
      <c r="O6342" s="195">
        <v>25</v>
      </c>
    </row>
    <row r="6343" spans="1:15" ht="15.75" thickBot="1">
      <c r="A6343" s="7">
        <v>2019</v>
      </c>
      <c r="B6343" s="7" t="s">
        <v>48</v>
      </c>
      <c r="C6343" s="8">
        <f t="shared" si="265"/>
        <v>43585</v>
      </c>
      <c r="D6343" s="7">
        <v>14</v>
      </c>
      <c r="E6343" s="7" t="str">
        <f t="shared" si="266"/>
        <v>S184358514</v>
      </c>
      <c r="F6343" s="5">
        <v>2023</v>
      </c>
      <c r="G6343" s="6">
        <v>165</v>
      </c>
      <c r="H6343" s="6" t="s">
        <v>10015</v>
      </c>
      <c r="I6343" s="6" t="s">
        <v>10016</v>
      </c>
      <c r="J6343" s="6" t="s">
        <v>2604</v>
      </c>
      <c r="K6343" s="196" t="s">
        <v>17</v>
      </c>
      <c r="L6343" s="6">
        <v>27</v>
      </c>
      <c r="M6343" s="196" t="s">
        <v>506</v>
      </c>
      <c r="N6343" s="6" t="s">
        <v>10017</v>
      </c>
      <c r="O6343" s="197" t="s">
        <v>544</v>
      </c>
    </row>
    <row r="6344" spans="1:15" ht="16.5" thickTop="1" thickBot="1">
      <c r="A6344" s="7">
        <v>2019</v>
      </c>
      <c r="B6344" s="7" t="s">
        <v>48</v>
      </c>
      <c r="C6344" s="8">
        <f t="shared" si="265"/>
        <v>43585</v>
      </c>
      <c r="D6344" s="7">
        <v>15</v>
      </c>
      <c r="E6344" s="7" t="str">
        <f t="shared" si="266"/>
        <v>S184358515</v>
      </c>
      <c r="F6344" s="1" t="s">
        <v>15</v>
      </c>
    </row>
    <row r="6345" spans="1:15" ht="16.5" thickTop="1" thickBot="1">
      <c r="A6345" s="7">
        <v>2019</v>
      </c>
      <c r="B6345" s="7" t="s">
        <v>48</v>
      </c>
      <c r="C6345" s="8">
        <f t="shared" si="265"/>
        <v>43585</v>
      </c>
      <c r="D6345" s="7">
        <v>16</v>
      </c>
      <c r="E6345" s="7" t="str">
        <f t="shared" si="266"/>
        <v>S184358516</v>
      </c>
      <c r="F6345" s="338" t="s">
        <v>1</v>
      </c>
      <c r="G6345" s="341" t="s">
        <v>2</v>
      </c>
      <c r="H6345" s="342"/>
      <c r="I6345" s="342"/>
      <c r="J6345" s="343"/>
      <c r="K6345" s="344" t="s">
        <v>3</v>
      </c>
      <c r="L6345" s="343"/>
      <c r="M6345" s="344" t="s">
        <v>144</v>
      </c>
      <c r="N6345" s="342"/>
      <c r="O6345" s="342"/>
    </row>
    <row r="6346" spans="1:15" ht="18" customHeight="1" thickBot="1">
      <c r="A6346" s="7">
        <v>2019</v>
      </c>
      <c r="B6346" s="7" t="s">
        <v>48</v>
      </c>
      <c r="C6346" s="8">
        <f t="shared" si="265"/>
        <v>43585</v>
      </c>
      <c r="D6346" s="7">
        <v>17</v>
      </c>
      <c r="E6346" s="7" t="str">
        <f t="shared" si="266"/>
        <v>S184358517</v>
      </c>
      <c r="F6346" s="339"/>
      <c r="G6346" s="345" t="s">
        <v>5</v>
      </c>
      <c r="H6346" s="347" t="s">
        <v>145</v>
      </c>
      <c r="I6346" s="348"/>
      <c r="J6346" s="349"/>
      <c r="K6346" s="350" t="s">
        <v>6</v>
      </c>
      <c r="L6346" s="352" t="s">
        <v>7</v>
      </c>
      <c r="M6346" s="350" t="s">
        <v>8</v>
      </c>
      <c r="N6346" s="354" t="s">
        <v>146</v>
      </c>
      <c r="O6346" s="356" t="s">
        <v>147</v>
      </c>
    </row>
    <row r="6347" spans="1:15" ht="15.75" thickBot="1">
      <c r="A6347" s="7">
        <v>2019</v>
      </c>
      <c r="B6347" s="7" t="s">
        <v>48</v>
      </c>
      <c r="C6347" s="8">
        <f t="shared" si="265"/>
        <v>43585</v>
      </c>
      <c r="D6347" s="7">
        <v>18</v>
      </c>
      <c r="E6347" s="7" t="str">
        <f t="shared" si="266"/>
        <v>S184358518</v>
      </c>
      <c r="F6347" s="340"/>
      <c r="G6347" s="346"/>
      <c r="H6347" s="191" t="s">
        <v>9</v>
      </c>
      <c r="I6347" s="192" t="s">
        <v>18</v>
      </c>
      <c r="J6347" s="193" t="s">
        <v>11</v>
      </c>
      <c r="K6347" s="351"/>
      <c r="L6347" s="353"/>
      <c r="M6347" s="351"/>
      <c r="N6347" s="355"/>
      <c r="O6347" s="357"/>
    </row>
    <row r="6348" spans="1:15">
      <c r="A6348" s="7">
        <v>2019</v>
      </c>
      <c r="B6348" s="7" t="s">
        <v>48</v>
      </c>
      <c r="C6348" s="8">
        <f t="shared" si="265"/>
        <v>43585</v>
      </c>
      <c r="D6348" s="7">
        <v>19</v>
      </c>
      <c r="E6348" s="7" t="str">
        <f t="shared" si="266"/>
        <v>S184358519</v>
      </c>
      <c r="F6348" s="3" t="s">
        <v>16</v>
      </c>
      <c r="G6348" s="2">
        <v>30</v>
      </c>
      <c r="H6348" s="2" t="s">
        <v>10018</v>
      </c>
      <c r="I6348" s="2" t="s">
        <v>3194</v>
      </c>
      <c r="J6348" s="2" t="s">
        <v>996</v>
      </c>
      <c r="K6348" s="194" t="s">
        <v>17</v>
      </c>
      <c r="L6348" s="2">
        <v>53</v>
      </c>
      <c r="M6348" s="194" t="s">
        <v>973</v>
      </c>
      <c r="N6348" s="2" t="s">
        <v>972</v>
      </c>
      <c r="O6348" s="195">
        <v>10</v>
      </c>
    </row>
    <row r="6349" spans="1:15">
      <c r="A6349" s="7">
        <v>2019</v>
      </c>
      <c r="B6349" s="7" t="s">
        <v>48</v>
      </c>
      <c r="C6349" s="8">
        <f t="shared" si="265"/>
        <v>43585</v>
      </c>
      <c r="D6349" s="7">
        <v>20</v>
      </c>
      <c r="E6349" s="7" t="str">
        <f t="shared" si="266"/>
        <v>S184358520</v>
      </c>
      <c r="F6349" s="4">
        <v>43556</v>
      </c>
      <c r="G6349" s="2">
        <v>210</v>
      </c>
      <c r="H6349" s="2" t="s">
        <v>7830</v>
      </c>
      <c r="I6349" s="2" t="s">
        <v>10019</v>
      </c>
      <c r="J6349" s="2" t="s">
        <v>3862</v>
      </c>
      <c r="K6349" s="194" t="s">
        <v>17</v>
      </c>
      <c r="L6349" s="2">
        <v>52</v>
      </c>
      <c r="M6349" s="194" t="s">
        <v>2831</v>
      </c>
      <c r="N6349" s="2" t="s">
        <v>491</v>
      </c>
      <c r="O6349" s="195" t="s">
        <v>432</v>
      </c>
    </row>
    <row r="6350" spans="1:15">
      <c r="A6350" s="7">
        <v>2019</v>
      </c>
      <c r="B6350" s="7" t="s">
        <v>48</v>
      </c>
      <c r="C6350" s="8">
        <f t="shared" si="265"/>
        <v>43585</v>
      </c>
      <c r="D6350" s="7">
        <v>21</v>
      </c>
      <c r="E6350" s="7" t="str">
        <f t="shared" si="266"/>
        <v>S184358521</v>
      </c>
      <c r="F6350" s="4">
        <v>43586</v>
      </c>
      <c r="G6350" s="2">
        <v>192</v>
      </c>
      <c r="H6350" s="2" t="s">
        <v>2828</v>
      </c>
      <c r="I6350" s="2" t="s">
        <v>10020</v>
      </c>
      <c r="J6350" s="2" t="s">
        <v>409</v>
      </c>
      <c r="K6350" s="194" t="s">
        <v>17</v>
      </c>
      <c r="L6350" s="2">
        <v>49</v>
      </c>
      <c r="M6350" s="194" t="s">
        <v>696</v>
      </c>
      <c r="N6350" s="2" t="s">
        <v>444</v>
      </c>
      <c r="O6350" s="195">
        <v>25</v>
      </c>
    </row>
    <row r="6351" spans="1:15">
      <c r="A6351" s="7">
        <v>2019</v>
      </c>
      <c r="B6351" s="7" t="s">
        <v>48</v>
      </c>
      <c r="C6351" s="8">
        <f t="shared" si="265"/>
        <v>43585</v>
      </c>
      <c r="D6351" s="7">
        <v>22</v>
      </c>
      <c r="E6351" s="7" t="str">
        <f t="shared" si="266"/>
        <v>S184358522</v>
      </c>
      <c r="F6351" s="4">
        <v>43617</v>
      </c>
      <c r="G6351" s="2">
        <v>230</v>
      </c>
      <c r="H6351" s="2" t="s">
        <v>10021</v>
      </c>
      <c r="I6351" s="2" t="s">
        <v>10022</v>
      </c>
      <c r="J6351" s="2" t="s">
        <v>2592</v>
      </c>
      <c r="K6351" s="194" t="s">
        <v>17</v>
      </c>
      <c r="L6351" s="2">
        <v>47</v>
      </c>
      <c r="M6351" s="194" t="s">
        <v>2258</v>
      </c>
      <c r="N6351" s="2" t="s">
        <v>645</v>
      </c>
      <c r="O6351" s="195" t="s">
        <v>1667</v>
      </c>
    </row>
    <row r="6352" spans="1:15">
      <c r="A6352" s="7">
        <v>2019</v>
      </c>
      <c r="B6352" s="7" t="s">
        <v>48</v>
      </c>
      <c r="C6352" s="8">
        <f t="shared" si="265"/>
        <v>43585</v>
      </c>
      <c r="D6352" s="7">
        <v>23</v>
      </c>
      <c r="E6352" s="7" t="str">
        <f t="shared" si="266"/>
        <v>S184358523</v>
      </c>
      <c r="F6352" s="4">
        <v>43647</v>
      </c>
      <c r="G6352" s="2">
        <v>280</v>
      </c>
      <c r="H6352" s="2" t="s">
        <v>6701</v>
      </c>
      <c r="I6352" s="2" t="s">
        <v>10023</v>
      </c>
      <c r="J6352" s="2" t="s">
        <v>3054</v>
      </c>
      <c r="K6352" s="194" t="s">
        <v>17</v>
      </c>
      <c r="L6352" s="2">
        <v>43</v>
      </c>
      <c r="M6352" s="194">
        <v>68</v>
      </c>
      <c r="N6352" s="2">
        <v>4</v>
      </c>
      <c r="O6352" s="195">
        <v>28</v>
      </c>
    </row>
    <row r="6353" spans="1:15">
      <c r="A6353" s="7">
        <v>2019</v>
      </c>
      <c r="B6353" s="7" t="s">
        <v>48</v>
      </c>
      <c r="C6353" s="8">
        <f t="shared" si="265"/>
        <v>43585</v>
      </c>
      <c r="D6353" s="7">
        <v>24</v>
      </c>
      <c r="E6353" s="7" t="str">
        <f t="shared" si="266"/>
        <v>S184358524</v>
      </c>
      <c r="F6353" s="3" t="s">
        <v>164</v>
      </c>
      <c r="G6353" s="2">
        <v>277</v>
      </c>
      <c r="H6353" s="2" t="s">
        <v>10024</v>
      </c>
      <c r="I6353" s="2" t="s">
        <v>10025</v>
      </c>
      <c r="J6353" s="2" t="s">
        <v>4808</v>
      </c>
      <c r="K6353" s="194" t="s">
        <v>17</v>
      </c>
      <c r="L6353" s="2">
        <v>41</v>
      </c>
      <c r="M6353" s="194">
        <v>52</v>
      </c>
      <c r="N6353" s="2">
        <v>20</v>
      </c>
      <c r="O6353" s="195">
        <v>28</v>
      </c>
    </row>
    <row r="6354" spans="1:15">
      <c r="A6354" s="7">
        <v>2019</v>
      </c>
      <c r="B6354" s="7" t="s">
        <v>48</v>
      </c>
      <c r="C6354" s="8">
        <f t="shared" si="265"/>
        <v>43585</v>
      </c>
      <c r="D6354" s="7">
        <v>25</v>
      </c>
      <c r="E6354" s="7" t="str">
        <f t="shared" si="266"/>
        <v>S184358525</v>
      </c>
      <c r="F6354" s="3">
        <v>2020</v>
      </c>
      <c r="G6354" s="2">
        <v>270</v>
      </c>
      <c r="H6354" s="2" t="s">
        <v>10026</v>
      </c>
      <c r="I6354" s="2" t="s">
        <v>10027</v>
      </c>
      <c r="J6354" s="2" t="s">
        <v>4883</v>
      </c>
      <c r="K6354" s="194" t="s">
        <v>17</v>
      </c>
      <c r="L6354" s="2">
        <v>36</v>
      </c>
      <c r="M6354" s="194" t="s">
        <v>1070</v>
      </c>
      <c r="N6354" s="2" t="s">
        <v>434</v>
      </c>
      <c r="O6354" s="195" t="s">
        <v>5513</v>
      </c>
    </row>
    <row r="6355" spans="1:15">
      <c r="A6355" s="7">
        <v>2019</v>
      </c>
      <c r="B6355" s="7" t="s">
        <v>48</v>
      </c>
      <c r="C6355" s="8">
        <f t="shared" si="265"/>
        <v>43585</v>
      </c>
      <c r="D6355" s="7">
        <v>26</v>
      </c>
      <c r="E6355" s="7" t="str">
        <f t="shared" si="266"/>
        <v>S184358526</v>
      </c>
      <c r="F6355" s="3">
        <v>2021</v>
      </c>
      <c r="G6355" s="2">
        <v>240</v>
      </c>
      <c r="H6355" s="2" t="s">
        <v>10028</v>
      </c>
      <c r="I6355" s="2" t="s">
        <v>2919</v>
      </c>
      <c r="J6355" s="2" t="s">
        <v>2745</v>
      </c>
      <c r="K6355" s="194" t="s">
        <v>17</v>
      </c>
      <c r="L6355" s="2">
        <v>33</v>
      </c>
      <c r="M6355" s="194" t="s">
        <v>1070</v>
      </c>
      <c r="N6355" s="2" t="s">
        <v>433</v>
      </c>
      <c r="O6355" s="195" t="s">
        <v>1363</v>
      </c>
    </row>
    <row r="6356" spans="1:15">
      <c r="A6356" s="7">
        <v>2019</v>
      </c>
      <c r="B6356" s="7" t="s">
        <v>48</v>
      </c>
      <c r="C6356" s="8">
        <f t="shared" si="265"/>
        <v>43585</v>
      </c>
      <c r="D6356" s="7">
        <v>27</v>
      </c>
      <c r="E6356" s="7" t="str">
        <f t="shared" si="266"/>
        <v>S184358527</v>
      </c>
      <c r="F6356" s="3">
        <v>2022</v>
      </c>
      <c r="G6356" s="2">
        <v>215</v>
      </c>
      <c r="H6356" s="2" t="s">
        <v>10029</v>
      </c>
      <c r="I6356" s="2" t="s">
        <v>10030</v>
      </c>
      <c r="J6356" s="2" t="s">
        <v>4236</v>
      </c>
      <c r="K6356" s="194" t="s">
        <v>17</v>
      </c>
      <c r="L6356" s="2">
        <v>30</v>
      </c>
      <c r="M6356" s="194" t="s">
        <v>4578</v>
      </c>
      <c r="N6356" s="2" t="s">
        <v>1598</v>
      </c>
      <c r="O6356" s="195" t="s">
        <v>2076</v>
      </c>
    </row>
    <row r="6357" spans="1:15" ht="15.75" thickBot="1">
      <c r="A6357" s="7">
        <v>2019</v>
      </c>
      <c r="B6357" s="7" t="s">
        <v>48</v>
      </c>
      <c r="C6357" s="8">
        <f t="shared" si="265"/>
        <v>43585</v>
      </c>
      <c r="D6357" s="7">
        <v>28</v>
      </c>
      <c r="E6357" s="7" t="str">
        <f t="shared" si="266"/>
        <v>S184358528</v>
      </c>
      <c r="F6357" s="5">
        <v>2023</v>
      </c>
      <c r="G6357" s="6">
        <v>200</v>
      </c>
      <c r="H6357" s="6" t="s">
        <v>9483</v>
      </c>
      <c r="I6357" s="6" t="s">
        <v>10031</v>
      </c>
      <c r="J6357" s="6" t="s">
        <v>6270</v>
      </c>
      <c r="K6357" s="196" t="s">
        <v>17</v>
      </c>
      <c r="L6357" s="6">
        <v>26</v>
      </c>
      <c r="M6357" s="196">
        <v>20</v>
      </c>
      <c r="N6357" s="6" t="s">
        <v>973</v>
      </c>
      <c r="O6357" s="197" t="s">
        <v>1371</v>
      </c>
    </row>
    <row r="6358" spans="1:15" ht="16.5" thickTop="1" thickBot="1">
      <c r="A6358" s="7">
        <v>2019</v>
      </c>
      <c r="B6358" s="7" t="s">
        <v>47</v>
      </c>
      <c r="C6358" s="8">
        <f>7+C6357</f>
        <v>43592</v>
      </c>
      <c r="D6358" s="7">
        <v>1</v>
      </c>
      <c r="E6358" s="7" t="str">
        <f>B6358&amp;C6358&amp;D6358</f>
        <v>S19435921</v>
      </c>
      <c r="F6358" s="1" t="s">
        <v>0</v>
      </c>
    </row>
    <row r="6359" spans="1:15" ht="16.5" thickTop="1" thickBot="1">
      <c r="A6359" s="7">
        <v>2019</v>
      </c>
      <c r="B6359" s="7" t="s">
        <v>47</v>
      </c>
      <c r="C6359" s="8">
        <f>+C6358</f>
        <v>43592</v>
      </c>
      <c r="D6359" s="7">
        <v>2</v>
      </c>
      <c r="E6359" s="7" t="str">
        <f t="shared" si="266"/>
        <v>S19435922</v>
      </c>
      <c r="F6359" s="338" t="s">
        <v>1</v>
      </c>
      <c r="G6359" s="341" t="s">
        <v>2</v>
      </c>
      <c r="H6359" s="342"/>
      <c r="I6359" s="342"/>
      <c r="J6359" s="343"/>
      <c r="K6359" s="344" t="s">
        <v>3</v>
      </c>
      <c r="L6359" s="343"/>
      <c r="M6359" s="344" t="s">
        <v>144</v>
      </c>
      <c r="N6359" s="342"/>
      <c r="O6359" s="342"/>
    </row>
    <row r="6360" spans="1:15" ht="18" customHeight="1" thickBot="1">
      <c r="A6360" s="7">
        <v>2019</v>
      </c>
      <c r="B6360" s="7" t="s">
        <v>47</v>
      </c>
      <c r="C6360" s="8">
        <f>+C6359</f>
        <v>43592</v>
      </c>
      <c r="D6360" s="7">
        <v>3</v>
      </c>
      <c r="E6360" s="7" t="str">
        <f t="shared" ref="E6360:E6386" si="267">B6360&amp;C6360&amp;D6360</f>
        <v>S19435923</v>
      </c>
      <c r="F6360" s="339"/>
      <c r="G6360" s="345" t="s">
        <v>5</v>
      </c>
      <c r="H6360" s="347" t="s">
        <v>145</v>
      </c>
      <c r="I6360" s="348"/>
      <c r="J6360" s="349"/>
      <c r="K6360" s="350" t="s">
        <v>6</v>
      </c>
      <c r="L6360" s="352" t="s">
        <v>7</v>
      </c>
      <c r="M6360" s="350" t="s">
        <v>8</v>
      </c>
      <c r="N6360" s="354" t="s">
        <v>146</v>
      </c>
      <c r="O6360" s="356" t="s">
        <v>147</v>
      </c>
    </row>
    <row r="6361" spans="1:15" ht="15.75" thickBot="1">
      <c r="A6361" s="7">
        <v>2019</v>
      </c>
      <c r="B6361" s="7" t="s">
        <v>47</v>
      </c>
      <c r="C6361" s="8">
        <f t="shared" ref="C6361:C6385" si="268">+C6360</f>
        <v>43592</v>
      </c>
      <c r="D6361" s="7">
        <v>4</v>
      </c>
      <c r="E6361" s="7" t="str">
        <f t="shared" si="267"/>
        <v>S19435924</v>
      </c>
      <c r="F6361" s="340"/>
      <c r="G6361" s="346"/>
      <c r="H6361" s="191" t="s">
        <v>9</v>
      </c>
      <c r="I6361" s="192" t="s">
        <v>18</v>
      </c>
      <c r="J6361" s="193" t="s">
        <v>11</v>
      </c>
      <c r="K6361" s="351"/>
      <c r="L6361" s="353"/>
      <c r="M6361" s="351"/>
      <c r="N6361" s="355"/>
      <c r="O6361" s="357"/>
    </row>
    <row r="6362" spans="1:15">
      <c r="A6362" s="7">
        <v>2019</v>
      </c>
      <c r="B6362" s="7" t="s">
        <v>47</v>
      </c>
      <c r="C6362" s="8">
        <f t="shared" si="268"/>
        <v>43592</v>
      </c>
      <c r="D6362" s="7">
        <v>5</v>
      </c>
      <c r="E6362" s="7" t="str">
        <f t="shared" si="267"/>
        <v>S19435925</v>
      </c>
      <c r="F6362" s="3" t="s">
        <v>12</v>
      </c>
      <c r="G6362" s="2" t="s">
        <v>253</v>
      </c>
      <c r="H6362" s="2" t="s">
        <v>10032</v>
      </c>
      <c r="I6362" s="2" t="s">
        <v>10032</v>
      </c>
      <c r="J6362" s="2" t="s">
        <v>4087</v>
      </c>
      <c r="K6362" s="194" t="s">
        <v>17</v>
      </c>
      <c r="L6362" s="2">
        <v>58</v>
      </c>
      <c r="M6362" s="194" t="s">
        <v>5513</v>
      </c>
      <c r="N6362" s="2" t="s">
        <v>432</v>
      </c>
      <c r="O6362" s="195" t="s">
        <v>4257</v>
      </c>
    </row>
    <row r="6363" spans="1:15">
      <c r="A6363" s="7">
        <v>2019</v>
      </c>
      <c r="B6363" s="7" t="s">
        <v>47</v>
      </c>
      <c r="C6363" s="8">
        <f t="shared" si="268"/>
        <v>43592</v>
      </c>
      <c r="D6363" s="7">
        <v>6</v>
      </c>
      <c r="E6363" s="7" t="str">
        <f t="shared" si="267"/>
        <v>S19435926</v>
      </c>
      <c r="F6363" s="4">
        <v>43586</v>
      </c>
      <c r="G6363" s="2">
        <v>141</v>
      </c>
      <c r="H6363" s="2" t="s">
        <v>10033</v>
      </c>
      <c r="I6363" s="2" t="s">
        <v>10034</v>
      </c>
      <c r="J6363" s="2" t="s">
        <v>1757</v>
      </c>
      <c r="K6363" s="194" t="s">
        <v>17</v>
      </c>
      <c r="L6363" s="2">
        <v>62</v>
      </c>
      <c r="M6363" s="194">
        <v>100</v>
      </c>
      <c r="N6363" s="2">
        <v>0</v>
      </c>
      <c r="O6363" s="195">
        <v>0</v>
      </c>
    </row>
    <row r="6364" spans="1:15">
      <c r="A6364" s="7">
        <v>2019</v>
      </c>
      <c r="B6364" s="7" t="s">
        <v>47</v>
      </c>
      <c r="C6364" s="8">
        <f t="shared" si="268"/>
        <v>43592</v>
      </c>
      <c r="D6364" s="7">
        <v>7</v>
      </c>
      <c r="E6364" s="7" t="str">
        <f t="shared" si="267"/>
        <v>S19435927</v>
      </c>
      <c r="F6364" s="4">
        <v>43617</v>
      </c>
      <c r="G6364" s="2">
        <v>180</v>
      </c>
      <c r="H6364" s="2" t="s">
        <v>1889</v>
      </c>
      <c r="I6364" s="2" t="s">
        <v>2628</v>
      </c>
      <c r="J6364" s="2" t="s">
        <v>595</v>
      </c>
      <c r="K6364" s="194" t="s">
        <v>17</v>
      </c>
      <c r="L6364" s="2">
        <v>63</v>
      </c>
      <c r="M6364" s="194">
        <v>100</v>
      </c>
      <c r="N6364" s="2">
        <v>0</v>
      </c>
      <c r="O6364" s="195">
        <v>0</v>
      </c>
    </row>
    <row r="6365" spans="1:15">
      <c r="A6365" s="7">
        <v>2019</v>
      </c>
      <c r="B6365" s="7" t="s">
        <v>47</v>
      </c>
      <c r="C6365" s="8">
        <f t="shared" si="268"/>
        <v>43592</v>
      </c>
      <c r="D6365" s="7">
        <v>8</v>
      </c>
      <c r="E6365" s="7" t="str">
        <f t="shared" si="267"/>
        <v>S19435928</v>
      </c>
      <c r="F6365" s="4">
        <v>43647</v>
      </c>
      <c r="G6365" s="2">
        <v>230</v>
      </c>
      <c r="H6365" s="2" t="s">
        <v>7221</v>
      </c>
      <c r="I6365" s="2" t="s">
        <v>10035</v>
      </c>
      <c r="J6365" s="2" t="s">
        <v>846</v>
      </c>
      <c r="K6365" s="194" t="s">
        <v>17</v>
      </c>
      <c r="L6365" s="2">
        <v>55</v>
      </c>
      <c r="M6365" s="194" t="s">
        <v>9922</v>
      </c>
      <c r="N6365" s="2">
        <v>0</v>
      </c>
      <c r="O6365" s="195" t="s">
        <v>645</v>
      </c>
    </row>
    <row r="6366" spans="1:15">
      <c r="A6366" s="7">
        <v>2019</v>
      </c>
      <c r="B6366" s="7" t="s">
        <v>47</v>
      </c>
      <c r="C6366" s="8">
        <f t="shared" si="268"/>
        <v>43592</v>
      </c>
      <c r="D6366" s="7">
        <v>9</v>
      </c>
      <c r="E6366" s="7" t="str">
        <f t="shared" si="267"/>
        <v>S19435929</v>
      </c>
      <c r="F6366" s="4">
        <v>43678</v>
      </c>
      <c r="G6366" s="2">
        <v>268</v>
      </c>
      <c r="H6366" s="2" t="s">
        <v>10036</v>
      </c>
      <c r="I6366" s="2" t="s">
        <v>10037</v>
      </c>
      <c r="J6366" s="2" t="s">
        <v>3230</v>
      </c>
      <c r="K6366" s="194" t="s">
        <v>17</v>
      </c>
      <c r="L6366" s="2">
        <v>48</v>
      </c>
      <c r="M6366" s="194" t="s">
        <v>9922</v>
      </c>
      <c r="N6366" s="2">
        <v>0</v>
      </c>
      <c r="O6366" s="195" t="s">
        <v>645</v>
      </c>
    </row>
    <row r="6367" spans="1:15">
      <c r="A6367" s="7">
        <v>2019</v>
      </c>
      <c r="B6367" s="7" t="s">
        <v>47</v>
      </c>
      <c r="C6367" s="8">
        <f t="shared" si="268"/>
        <v>43592</v>
      </c>
      <c r="D6367" s="7">
        <v>10</v>
      </c>
      <c r="E6367" s="7" t="str">
        <f t="shared" si="267"/>
        <v>S194359210</v>
      </c>
      <c r="F6367" s="3" t="s">
        <v>164</v>
      </c>
      <c r="G6367" s="2">
        <v>230</v>
      </c>
      <c r="H6367" s="2" t="s">
        <v>10038</v>
      </c>
      <c r="I6367" s="2" t="s">
        <v>10039</v>
      </c>
      <c r="J6367" s="2" t="s">
        <v>4160</v>
      </c>
      <c r="K6367" s="194" t="s">
        <v>17</v>
      </c>
      <c r="L6367" s="2">
        <v>45</v>
      </c>
      <c r="M6367" s="194">
        <v>92</v>
      </c>
      <c r="N6367" s="2">
        <v>4</v>
      </c>
      <c r="O6367" s="195">
        <v>4</v>
      </c>
    </row>
    <row r="6368" spans="1:15">
      <c r="A6368" s="7">
        <v>2019</v>
      </c>
      <c r="B6368" s="7" t="s">
        <v>47</v>
      </c>
      <c r="C6368" s="8">
        <f t="shared" si="268"/>
        <v>43592</v>
      </c>
      <c r="D6368" s="7">
        <v>11</v>
      </c>
      <c r="E6368" s="7" t="str">
        <f t="shared" si="267"/>
        <v>S194359211</v>
      </c>
      <c r="F6368" s="3">
        <v>2020</v>
      </c>
      <c r="G6368" s="2">
        <v>215</v>
      </c>
      <c r="H6368" s="2" t="s">
        <v>10040</v>
      </c>
      <c r="I6368" s="2" t="s">
        <v>9991</v>
      </c>
      <c r="J6368" s="2" t="s">
        <v>1273</v>
      </c>
      <c r="K6368" s="194" t="s">
        <v>17</v>
      </c>
      <c r="L6368" s="2">
        <v>43</v>
      </c>
      <c r="M6368" s="194" t="s">
        <v>1631</v>
      </c>
      <c r="N6368" s="2" t="s">
        <v>2689</v>
      </c>
      <c r="O6368" s="195" t="s">
        <v>1661</v>
      </c>
    </row>
    <row r="6369" spans="1:15">
      <c r="A6369" s="7">
        <v>2019</v>
      </c>
      <c r="B6369" s="7" t="s">
        <v>47</v>
      </c>
      <c r="C6369" s="8">
        <f t="shared" si="268"/>
        <v>43592</v>
      </c>
      <c r="D6369" s="7">
        <v>12</v>
      </c>
      <c r="E6369" s="7" t="str">
        <f t="shared" si="267"/>
        <v>S194359212</v>
      </c>
      <c r="F6369" s="3">
        <v>2021</v>
      </c>
      <c r="G6369" s="2">
        <v>190</v>
      </c>
      <c r="H6369" s="2" t="s">
        <v>9251</v>
      </c>
      <c r="I6369" s="2" t="s">
        <v>2958</v>
      </c>
      <c r="J6369" s="2" t="s">
        <v>1393</v>
      </c>
      <c r="K6369" s="194" t="s">
        <v>17</v>
      </c>
      <c r="L6369" s="2">
        <v>35</v>
      </c>
      <c r="M6369" s="194" t="s">
        <v>4986</v>
      </c>
      <c r="N6369" s="2">
        <v>50</v>
      </c>
      <c r="O6369" s="195" t="s">
        <v>3058</v>
      </c>
    </row>
    <row r="6370" spans="1:15">
      <c r="A6370" s="7">
        <v>2019</v>
      </c>
      <c r="B6370" s="7" t="s">
        <v>47</v>
      </c>
      <c r="C6370" s="8">
        <f t="shared" si="268"/>
        <v>43592</v>
      </c>
      <c r="D6370" s="7">
        <v>13</v>
      </c>
      <c r="E6370" s="7" t="str">
        <f t="shared" si="267"/>
        <v>S194359213</v>
      </c>
      <c r="F6370" s="3">
        <v>2022</v>
      </c>
      <c r="G6370" s="2">
        <v>180</v>
      </c>
      <c r="H6370" s="2" t="s">
        <v>10041</v>
      </c>
      <c r="I6370" s="2" t="s">
        <v>10042</v>
      </c>
      <c r="J6370" s="2" t="s">
        <v>1757</v>
      </c>
      <c r="K6370" s="194" t="s">
        <v>17</v>
      </c>
      <c r="L6370" s="2">
        <v>29</v>
      </c>
      <c r="M6370" s="194" t="s">
        <v>5555</v>
      </c>
      <c r="N6370" s="2" t="s">
        <v>2151</v>
      </c>
      <c r="O6370" s="195" t="s">
        <v>402</v>
      </c>
    </row>
    <row r="6371" spans="1:15" ht="15.75" thickBot="1">
      <c r="A6371" s="7">
        <v>2019</v>
      </c>
      <c r="B6371" s="7" t="s">
        <v>47</v>
      </c>
      <c r="C6371" s="8">
        <f t="shared" si="268"/>
        <v>43592</v>
      </c>
      <c r="D6371" s="7">
        <v>14</v>
      </c>
      <c r="E6371" s="7" t="str">
        <f t="shared" si="267"/>
        <v>S194359214</v>
      </c>
      <c r="F6371" s="5">
        <v>2023</v>
      </c>
      <c r="G6371" s="6">
        <v>170</v>
      </c>
      <c r="H6371" s="6" t="s">
        <v>6603</v>
      </c>
      <c r="I6371" s="6" t="s">
        <v>5234</v>
      </c>
      <c r="J6371" s="6" t="s">
        <v>2604</v>
      </c>
      <c r="K6371" s="196" t="s">
        <v>17</v>
      </c>
      <c r="L6371" s="6">
        <v>24</v>
      </c>
      <c r="M6371" s="196" t="s">
        <v>402</v>
      </c>
      <c r="N6371" s="6" t="s">
        <v>1445</v>
      </c>
      <c r="O6371" s="197" t="s">
        <v>1831</v>
      </c>
    </row>
    <row r="6372" spans="1:15" ht="16.5" thickTop="1" thickBot="1">
      <c r="A6372" s="7">
        <v>2019</v>
      </c>
      <c r="B6372" s="7" t="s">
        <v>47</v>
      </c>
      <c r="C6372" s="8">
        <f t="shared" si="268"/>
        <v>43592</v>
      </c>
      <c r="D6372" s="7">
        <v>15</v>
      </c>
      <c r="E6372" s="7" t="str">
        <f t="shared" si="267"/>
        <v>S194359215</v>
      </c>
      <c r="F6372" s="1" t="s">
        <v>15</v>
      </c>
    </row>
    <row r="6373" spans="1:15" ht="16.5" thickTop="1" thickBot="1">
      <c r="A6373" s="7">
        <v>2019</v>
      </c>
      <c r="B6373" s="7" t="s">
        <v>47</v>
      </c>
      <c r="C6373" s="8">
        <f t="shared" si="268"/>
        <v>43592</v>
      </c>
      <c r="D6373" s="7">
        <v>16</v>
      </c>
      <c r="E6373" s="7" t="str">
        <f t="shared" si="267"/>
        <v>S194359216</v>
      </c>
      <c r="F6373" s="338" t="s">
        <v>1</v>
      </c>
      <c r="G6373" s="341" t="s">
        <v>2</v>
      </c>
      <c r="H6373" s="342"/>
      <c r="I6373" s="342"/>
      <c r="J6373" s="343"/>
      <c r="K6373" s="344" t="s">
        <v>3</v>
      </c>
      <c r="L6373" s="343"/>
      <c r="M6373" s="344" t="s">
        <v>144</v>
      </c>
      <c r="N6373" s="342"/>
      <c r="O6373" s="342"/>
    </row>
    <row r="6374" spans="1:15" ht="18" customHeight="1" thickBot="1">
      <c r="A6374" s="7">
        <v>2019</v>
      </c>
      <c r="B6374" s="7" t="s">
        <v>47</v>
      </c>
      <c r="C6374" s="8">
        <f t="shared" si="268"/>
        <v>43592</v>
      </c>
      <c r="D6374" s="7">
        <v>17</v>
      </c>
      <c r="E6374" s="7" t="str">
        <f t="shared" si="267"/>
        <v>S194359217</v>
      </c>
      <c r="F6374" s="339"/>
      <c r="G6374" s="345" t="s">
        <v>5</v>
      </c>
      <c r="H6374" s="347" t="s">
        <v>145</v>
      </c>
      <c r="I6374" s="348"/>
      <c r="J6374" s="349"/>
      <c r="K6374" s="350" t="s">
        <v>6</v>
      </c>
      <c r="L6374" s="352" t="s">
        <v>7</v>
      </c>
      <c r="M6374" s="350" t="s">
        <v>8</v>
      </c>
      <c r="N6374" s="354" t="s">
        <v>146</v>
      </c>
      <c r="O6374" s="356" t="s">
        <v>147</v>
      </c>
    </row>
    <row r="6375" spans="1:15" ht="15.75" thickBot="1">
      <c r="A6375" s="7">
        <v>2019</v>
      </c>
      <c r="B6375" s="7" t="s">
        <v>47</v>
      </c>
      <c r="C6375" s="8">
        <f t="shared" si="268"/>
        <v>43592</v>
      </c>
      <c r="D6375" s="7">
        <v>18</v>
      </c>
      <c r="E6375" s="7" t="str">
        <f t="shared" si="267"/>
        <v>S194359218</v>
      </c>
      <c r="F6375" s="340"/>
      <c r="G6375" s="346"/>
      <c r="H6375" s="191" t="s">
        <v>9</v>
      </c>
      <c r="I6375" s="192" t="s">
        <v>18</v>
      </c>
      <c r="J6375" s="193" t="s">
        <v>11</v>
      </c>
      <c r="K6375" s="351"/>
      <c r="L6375" s="353"/>
      <c r="M6375" s="351"/>
      <c r="N6375" s="355"/>
      <c r="O6375" s="357"/>
    </row>
    <row r="6376" spans="1:15">
      <c r="A6376" s="7">
        <v>2019</v>
      </c>
      <c r="B6376" s="7" t="s">
        <v>47</v>
      </c>
      <c r="C6376" s="8">
        <f t="shared" si="268"/>
        <v>43592</v>
      </c>
      <c r="D6376" s="7">
        <v>19</v>
      </c>
      <c r="E6376" s="7" t="str">
        <f t="shared" si="267"/>
        <v>S194359219</v>
      </c>
      <c r="F6376" s="3" t="s">
        <v>16</v>
      </c>
      <c r="G6376" s="2">
        <v>32</v>
      </c>
      <c r="H6376" s="2" t="s">
        <v>10043</v>
      </c>
      <c r="I6376" s="2" t="s">
        <v>3976</v>
      </c>
      <c r="J6376" s="2" t="s">
        <v>414</v>
      </c>
      <c r="K6376" s="194" t="s">
        <v>17</v>
      </c>
      <c r="L6376" s="2">
        <v>57</v>
      </c>
      <c r="M6376" s="194" t="s">
        <v>1249</v>
      </c>
      <c r="N6376" s="2" t="s">
        <v>601</v>
      </c>
      <c r="O6376" s="195" t="s">
        <v>1138</v>
      </c>
    </row>
    <row r="6377" spans="1:15">
      <c r="A6377" s="7">
        <v>2019</v>
      </c>
      <c r="B6377" s="7" t="s">
        <v>47</v>
      </c>
      <c r="C6377" s="8">
        <f t="shared" si="268"/>
        <v>43592</v>
      </c>
      <c r="D6377" s="7">
        <v>20</v>
      </c>
      <c r="E6377" s="7" t="str">
        <f t="shared" si="267"/>
        <v>S194359220</v>
      </c>
      <c r="F6377" s="4">
        <v>43586</v>
      </c>
      <c r="G6377" s="2">
        <v>165</v>
      </c>
      <c r="H6377" s="2" t="s">
        <v>7651</v>
      </c>
      <c r="I6377" s="2" t="s">
        <v>10044</v>
      </c>
      <c r="J6377" s="2" t="s">
        <v>2436</v>
      </c>
      <c r="K6377" s="194" t="s">
        <v>17</v>
      </c>
      <c r="L6377" s="2">
        <v>51</v>
      </c>
      <c r="M6377" s="194" t="s">
        <v>2560</v>
      </c>
      <c r="N6377" s="2">
        <v>0</v>
      </c>
      <c r="O6377" s="195" t="s">
        <v>984</v>
      </c>
    </row>
    <row r="6378" spans="1:15">
      <c r="A6378" s="7">
        <v>2019</v>
      </c>
      <c r="B6378" s="7" t="s">
        <v>47</v>
      </c>
      <c r="C6378" s="8">
        <f t="shared" si="268"/>
        <v>43592</v>
      </c>
      <c r="D6378" s="7">
        <v>21</v>
      </c>
      <c r="E6378" s="7" t="str">
        <f t="shared" si="267"/>
        <v>S194359221</v>
      </c>
      <c r="F6378" s="4">
        <v>43617</v>
      </c>
      <c r="G6378" s="2">
        <v>200</v>
      </c>
      <c r="H6378" s="2" t="s">
        <v>2340</v>
      </c>
      <c r="I6378" s="2" t="s">
        <v>10045</v>
      </c>
      <c r="J6378" s="2" t="s">
        <v>2024</v>
      </c>
      <c r="K6378" s="194" t="s">
        <v>17</v>
      </c>
      <c r="L6378" s="2">
        <v>49</v>
      </c>
      <c r="M6378" s="194">
        <v>95</v>
      </c>
      <c r="N6378" s="2">
        <v>0</v>
      </c>
      <c r="O6378" s="195">
        <v>5</v>
      </c>
    </row>
    <row r="6379" spans="1:15">
      <c r="A6379" s="7">
        <v>2019</v>
      </c>
      <c r="B6379" s="7" t="s">
        <v>47</v>
      </c>
      <c r="C6379" s="8">
        <f t="shared" si="268"/>
        <v>43592</v>
      </c>
      <c r="D6379" s="7">
        <v>22</v>
      </c>
      <c r="E6379" s="7" t="str">
        <f t="shared" si="267"/>
        <v>S194359222</v>
      </c>
      <c r="F6379" s="4">
        <v>43647</v>
      </c>
      <c r="G6379" s="2">
        <v>250</v>
      </c>
      <c r="H6379" s="2" t="s">
        <v>6968</v>
      </c>
      <c r="I6379" s="2" t="s">
        <v>10046</v>
      </c>
      <c r="J6379" s="2" t="s">
        <v>2452</v>
      </c>
      <c r="K6379" s="194" t="s">
        <v>17</v>
      </c>
      <c r="L6379" s="2">
        <v>46</v>
      </c>
      <c r="M6379" s="194" t="s">
        <v>411</v>
      </c>
      <c r="N6379" s="2">
        <v>0</v>
      </c>
      <c r="O6379" s="195" t="s">
        <v>410</v>
      </c>
    </row>
    <row r="6380" spans="1:15">
      <c r="A6380" s="7">
        <v>2019</v>
      </c>
      <c r="B6380" s="7" t="s">
        <v>47</v>
      </c>
      <c r="C6380" s="8">
        <f t="shared" si="268"/>
        <v>43592</v>
      </c>
      <c r="D6380" s="7">
        <v>23</v>
      </c>
      <c r="E6380" s="7" t="str">
        <f t="shared" si="267"/>
        <v>S194359223</v>
      </c>
      <c r="F6380" s="4">
        <v>43678</v>
      </c>
      <c r="G6380" s="2">
        <v>292</v>
      </c>
      <c r="H6380" s="2" t="s">
        <v>10047</v>
      </c>
      <c r="I6380" s="2" t="s">
        <v>10048</v>
      </c>
      <c r="J6380" s="2" t="s">
        <v>543</v>
      </c>
      <c r="K6380" s="194" t="s">
        <v>17</v>
      </c>
      <c r="L6380" s="2">
        <v>44</v>
      </c>
      <c r="M6380" s="194" t="s">
        <v>411</v>
      </c>
      <c r="N6380" s="2">
        <v>0</v>
      </c>
      <c r="O6380" s="195" t="s">
        <v>410</v>
      </c>
    </row>
    <row r="6381" spans="1:15">
      <c r="A6381" s="7">
        <v>2019</v>
      </c>
      <c r="B6381" s="7" t="s">
        <v>47</v>
      </c>
      <c r="C6381" s="8">
        <f t="shared" si="268"/>
        <v>43592</v>
      </c>
      <c r="D6381" s="7">
        <v>24</v>
      </c>
      <c r="E6381" s="7" t="str">
        <f t="shared" si="267"/>
        <v>S194359224</v>
      </c>
      <c r="F6381" s="3" t="s">
        <v>164</v>
      </c>
      <c r="G6381" s="2">
        <v>260</v>
      </c>
      <c r="H6381" s="2" t="s">
        <v>10049</v>
      </c>
      <c r="I6381" s="2" t="s">
        <v>10050</v>
      </c>
      <c r="J6381" s="2" t="s">
        <v>2777</v>
      </c>
      <c r="K6381" s="194" t="s">
        <v>17</v>
      </c>
      <c r="L6381" s="2">
        <v>43</v>
      </c>
      <c r="M6381" s="194" t="s">
        <v>1714</v>
      </c>
      <c r="N6381" s="2" t="s">
        <v>1715</v>
      </c>
      <c r="O6381" s="195" t="s">
        <v>312</v>
      </c>
    </row>
    <row r="6382" spans="1:15">
      <c r="A6382" s="7">
        <v>2019</v>
      </c>
      <c r="B6382" s="7" t="s">
        <v>47</v>
      </c>
      <c r="C6382" s="8">
        <f t="shared" si="268"/>
        <v>43592</v>
      </c>
      <c r="D6382" s="7">
        <v>25</v>
      </c>
      <c r="E6382" s="7" t="str">
        <f t="shared" si="267"/>
        <v>S194359225</v>
      </c>
      <c r="F6382" s="3">
        <v>2020</v>
      </c>
      <c r="G6382" s="2">
        <v>260</v>
      </c>
      <c r="H6382" s="2" t="s">
        <v>10051</v>
      </c>
      <c r="I6382" s="2" t="s">
        <v>10052</v>
      </c>
      <c r="J6382" s="2" t="s">
        <v>892</v>
      </c>
      <c r="K6382" s="194" t="s">
        <v>17</v>
      </c>
      <c r="L6382" s="2">
        <v>39</v>
      </c>
      <c r="M6382" s="194" t="s">
        <v>627</v>
      </c>
      <c r="N6382" s="2" t="s">
        <v>626</v>
      </c>
      <c r="O6382" s="195" t="s">
        <v>625</v>
      </c>
    </row>
    <row r="6383" spans="1:15">
      <c r="A6383" s="7">
        <v>2019</v>
      </c>
      <c r="B6383" s="7" t="s">
        <v>47</v>
      </c>
      <c r="C6383" s="8">
        <f t="shared" si="268"/>
        <v>43592</v>
      </c>
      <c r="D6383" s="7">
        <v>26</v>
      </c>
      <c r="E6383" s="7" t="str">
        <f t="shared" si="267"/>
        <v>S194359226</v>
      </c>
      <c r="F6383" s="3">
        <v>2021</v>
      </c>
      <c r="G6383" s="2">
        <v>230</v>
      </c>
      <c r="H6383" s="2" t="s">
        <v>10053</v>
      </c>
      <c r="I6383" s="2" t="s">
        <v>6369</v>
      </c>
      <c r="J6383" s="2" t="s">
        <v>2906</v>
      </c>
      <c r="K6383" s="194" t="s">
        <v>17</v>
      </c>
      <c r="L6383" s="2">
        <v>34</v>
      </c>
      <c r="M6383" s="194">
        <v>40</v>
      </c>
      <c r="N6383" s="2">
        <v>40</v>
      </c>
      <c r="O6383" s="195">
        <v>20</v>
      </c>
    </row>
    <row r="6384" spans="1:15">
      <c r="A6384" s="7">
        <v>2019</v>
      </c>
      <c r="B6384" s="7" t="s">
        <v>47</v>
      </c>
      <c r="C6384" s="8">
        <f t="shared" si="268"/>
        <v>43592</v>
      </c>
      <c r="D6384" s="7">
        <v>27</v>
      </c>
      <c r="E6384" s="7" t="str">
        <f t="shared" si="267"/>
        <v>S194359227</v>
      </c>
      <c r="F6384" s="3">
        <v>2022</v>
      </c>
      <c r="G6384" s="2">
        <v>220</v>
      </c>
      <c r="H6384" s="2" t="s">
        <v>8645</v>
      </c>
      <c r="I6384" s="2" t="s">
        <v>10054</v>
      </c>
      <c r="J6384" s="2" t="s">
        <v>2436</v>
      </c>
      <c r="K6384" s="194" t="s">
        <v>17</v>
      </c>
      <c r="L6384" s="2">
        <v>30</v>
      </c>
      <c r="M6384" s="194" t="s">
        <v>1198</v>
      </c>
      <c r="N6384" s="2" t="s">
        <v>266</v>
      </c>
      <c r="O6384" s="195" t="s">
        <v>1197</v>
      </c>
    </row>
    <row r="6385" spans="1:15" ht="15.75" thickBot="1">
      <c r="A6385" s="7">
        <v>2019</v>
      </c>
      <c r="B6385" s="7" t="s">
        <v>47</v>
      </c>
      <c r="C6385" s="8">
        <f t="shared" si="268"/>
        <v>43592</v>
      </c>
      <c r="D6385" s="7">
        <v>28</v>
      </c>
      <c r="E6385" s="7" t="str">
        <f t="shared" si="267"/>
        <v>S194359228</v>
      </c>
      <c r="F6385" s="5">
        <v>2023</v>
      </c>
      <c r="G6385" s="6">
        <v>210</v>
      </c>
      <c r="H6385" s="6" t="s">
        <v>10055</v>
      </c>
      <c r="I6385" s="6" t="s">
        <v>5052</v>
      </c>
      <c r="J6385" s="6" t="s">
        <v>911</v>
      </c>
      <c r="K6385" s="196" t="s">
        <v>17</v>
      </c>
      <c r="L6385" s="6">
        <v>26</v>
      </c>
      <c r="M6385" s="196">
        <v>25</v>
      </c>
      <c r="N6385" s="6" t="s">
        <v>596</v>
      </c>
      <c r="O6385" s="197" t="s">
        <v>1795</v>
      </c>
    </row>
    <row r="6386" spans="1:15" ht="16.5" thickTop="1" thickBot="1">
      <c r="A6386" s="7">
        <v>2019</v>
      </c>
      <c r="B6386" s="7" t="s">
        <v>46</v>
      </c>
      <c r="C6386" s="8">
        <f>7+C6385</f>
        <v>43599</v>
      </c>
      <c r="D6386" s="7">
        <v>1</v>
      </c>
      <c r="E6386" s="7" t="str">
        <f t="shared" si="267"/>
        <v>S20435991</v>
      </c>
      <c r="F6386" s="1" t="s">
        <v>0</v>
      </c>
    </row>
    <row r="6387" spans="1:15" ht="16.5" thickTop="1" thickBot="1">
      <c r="A6387" s="7">
        <v>2019</v>
      </c>
      <c r="B6387" s="7" t="s">
        <v>46</v>
      </c>
      <c r="C6387" s="8">
        <f>+C6386</f>
        <v>43599</v>
      </c>
      <c r="D6387" s="7">
        <v>2</v>
      </c>
      <c r="E6387" s="7" t="str">
        <f>B6387&amp;C6388&amp;D6387</f>
        <v>S20435992</v>
      </c>
      <c r="F6387" s="338" t="s">
        <v>1</v>
      </c>
      <c r="G6387" s="341" t="s">
        <v>2</v>
      </c>
      <c r="H6387" s="342"/>
      <c r="I6387" s="342"/>
      <c r="J6387" s="343"/>
      <c r="K6387" s="344" t="s">
        <v>3</v>
      </c>
      <c r="L6387" s="343"/>
      <c r="M6387" s="344" t="s">
        <v>144</v>
      </c>
      <c r="N6387" s="342"/>
      <c r="O6387" s="342"/>
    </row>
    <row r="6388" spans="1:15" ht="18" customHeight="1" thickBot="1">
      <c r="A6388" s="7">
        <v>2019</v>
      </c>
      <c r="B6388" s="7" t="s">
        <v>46</v>
      </c>
      <c r="C6388" s="8">
        <f t="shared" ref="C6388:C6441" si="269">+C6387</f>
        <v>43599</v>
      </c>
      <c r="D6388" s="7">
        <v>3</v>
      </c>
      <c r="E6388" s="7" t="str">
        <f>B6388&amp;C6389&amp;D6388</f>
        <v>S20435993</v>
      </c>
      <c r="F6388" s="339"/>
      <c r="G6388" s="345" t="s">
        <v>5</v>
      </c>
      <c r="H6388" s="347" t="s">
        <v>145</v>
      </c>
      <c r="I6388" s="348"/>
      <c r="J6388" s="349"/>
      <c r="K6388" s="350" t="s">
        <v>6</v>
      </c>
      <c r="L6388" s="352" t="s">
        <v>7</v>
      </c>
      <c r="M6388" s="350" t="s">
        <v>8</v>
      </c>
      <c r="N6388" s="354" t="s">
        <v>146</v>
      </c>
      <c r="O6388" s="356" t="s">
        <v>147</v>
      </c>
    </row>
    <row r="6389" spans="1:15" ht="15.75" thickBot="1">
      <c r="A6389" s="7">
        <v>2019</v>
      </c>
      <c r="B6389" s="7" t="s">
        <v>46</v>
      </c>
      <c r="C6389" s="8">
        <f t="shared" si="269"/>
        <v>43599</v>
      </c>
      <c r="D6389" s="7">
        <v>4</v>
      </c>
      <c r="E6389" s="7" t="str">
        <f t="shared" ref="E6389:E6413" si="270">B6389&amp;C6389&amp;D6389</f>
        <v>S20435994</v>
      </c>
      <c r="F6389" s="340"/>
      <c r="G6389" s="346"/>
      <c r="H6389" s="191" t="s">
        <v>9</v>
      </c>
      <c r="I6389" s="192" t="s">
        <v>18</v>
      </c>
      <c r="J6389" s="193" t="s">
        <v>11</v>
      </c>
      <c r="K6389" s="351"/>
      <c r="L6389" s="353"/>
      <c r="M6389" s="351"/>
      <c r="N6389" s="355"/>
      <c r="O6389" s="357"/>
    </row>
    <row r="6390" spans="1:15">
      <c r="A6390" s="7">
        <v>2019</v>
      </c>
      <c r="B6390" s="7" t="s">
        <v>46</v>
      </c>
      <c r="C6390" s="8">
        <f t="shared" si="269"/>
        <v>43599</v>
      </c>
      <c r="D6390" s="7">
        <v>5</v>
      </c>
      <c r="E6390" s="7" t="str">
        <f t="shared" si="270"/>
        <v>S20435995</v>
      </c>
      <c r="F6390" s="3" t="s">
        <v>12</v>
      </c>
      <c r="G6390" s="2">
        <v>-3</v>
      </c>
      <c r="H6390" s="2" t="s">
        <v>10056</v>
      </c>
      <c r="I6390" s="2" t="s">
        <v>10056</v>
      </c>
      <c r="J6390" s="2" t="s">
        <v>10057</v>
      </c>
      <c r="K6390" s="194" t="s">
        <v>17</v>
      </c>
      <c r="L6390" s="2">
        <v>52</v>
      </c>
      <c r="M6390" s="194" t="s">
        <v>8474</v>
      </c>
      <c r="N6390" s="2" t="s">
        <v>351</v>
      </c>
      <c r="O6390" s="195" t="s">
        <v>8474</v>
      </c>
    </row>
    <row r="6391" spans="1:15">
      <c r="A6391" s="7">
        <v>2019</v>
      </c>
      <c r="B6391" s="7" t="s">
        <v>46</v>
      </c>
      <c r="C6391" s="8">
        <f t="shared" si="269"/>
        <v>43599</v>
      </c>
      <c r="D6391" s="7">
        <v>6</v>
      </c>
      <c r="E6391" s="7" t="str">
        <f t="shared" si="270"/>
        <v>S20435996</v>
      </c>
      <c r="F6391" s="4">
        <v>43586</v>
      </c>
      <c r="G6391" s="2">
        <v>132</v>
      </c>
      <c r="H6391" s="2" t="s">
        <v>10058</v>
      </c>
      <c r="I6391" s="2" t="s">
        <v>4322</v>
      </c>
      <c r="J6391" s="2" t="s">
        <v>2965</v>
      </c>
      <c r="K6391" s="194" t="s">
        <v>17</v>
      </c>
      <c r="L6391" s="2">
        <v>56</v>
      </c>
      <c r="M6391" s="194">
        <v>100</v>
      </c>
      <c r="N6391" s="2">
        <v>0</v>
      </c>
      <c r="O6391" s="195">
        <v>0</v>
      </c>
    </row>
    <row r="6392" spans="1:15">
      <c r="A6392" s="7">
        <v>2019</v>
      </c>
      <c r="B6392" s="7" t="s">
        <v>46</v>
      </c>
      <c r="C6392" s="8">
        <f t="shared" si="269"/>
        <v>43599</v>
      </c>
      <c r="D6392" s="7">
        <v>7</v>
      </c>
      <c r="E6392" s="7" t="str">
        <f t="shared" si="270"/>
        <v>S20435997</v>
      </c>
      <c r="F6392" s="4">
        <v>43617</v>
      </c>
      <c r="G6392" s="2">
        <v>150</v>
      </c>
      <c r="H6392" s="2" t="s">
        <v>10059</v>
      </c>
      <c r="I6392" s="2" t="s">
        <v>10060</v>
      </c>
      <c r="J6392" s="2" t="s">
        <v>1257</v>
      </c>
      <c r="K6392" s="194" t="s">
        <v>17</v>
      </c>
      <c r="L6392" s="2">
        <v>60</v>
      </c>
      <c r="M6392" s="194">
        <v>100</v>
      </c>
      <c r="N6392" s="2">
        <v>0</v>
      </c>
      <c r="O6392" s="195">
        <v>0</v>
      </c>
    </row>
    <row r="6393" spans="1:15">
      <c r="A6393" s="7">
        <v>2019</v>
      </c>
      <c r="B6393" s="7" t="s">
        <v>46</v>
      </c>
      <c r="C6393" s="8">
        <f t="shared" si="269"/>
        <v>43599</v>
      </c>
      <c r="D6393" s="7">
        <v>8</v>
      </c>
      <c r="E6393" s="7" t="str">
        <f t="shared" si="270"/>
        <v>S20435998</v>
      </c>
      <c r="F6393" s="4">
        <v>43647</v>
      </c>
      <c r="G6393" s="2">
        <v>212</v>
      </c>
      <c r="H6393" s="2" t="s">
        <v>7798</v>
      </c>
      <c r="I6393" s="2" t="s">
        <v>6685</v>
      </c>
      <c r="J6393" s="2" t="s">
        <v>2127</v>
      </c>
      <c r="K6393" s="194" t="s">
        <v>17</v>
      </c>
      <c r="L6393" s="2">
        <v>55</v>
      </c>
      <c r="M6393" s="194" t="s">
        <v>10061</v>
      </c>
      <c r="N6393" s="2" t="s">
        <v>2664</v>
      </c>
      <c r="O6393" s="195">
        <v>0</v>
      </c>
    </row>
    <row r="6394" spans="1:15">
      <c r="A6394" s="7">
        <v>2019</v>
      </c>
      <c r="B6394" s="7" t="s">
        <v>46</v>
      </c>
      <c r="C6394" s="8">
        <f t="shared" si="269"/>
        <v>43599</v>
      </c>
      <c r="D6394" s="7">
        <v>9</v>
      </c>
      <c r="E6394" s="7" t="str">
        <f t="shared" si="270"/>
        <v>S20435999</v>
      </c>
      <c r="F6394" s="4">
        <v>43678</v>
      </c>
      <c r="G6394" s="2">
        <v>254</v>
      </c>
      <c r="H6394" s="2" t="s">
        <v>10062</v>
      </c>
      <c r="I6394" s="2" t="s">
        <v>10063</v>
      </c>
      <c r="J6394" s="2" t="s">
        <v>1374</v>
      </c>
      <c r="K6394" s="194" t="s">
        <v>17</v>
      </c>
      <c r="L6394" s="2">
        <v>49</v>
      </c>
      <c r="M6394" s="194" t="s">
        <v>9922</v>
      </c>
      <c r="N6394" s="2" t="s">
        <v>645</v>
      </c>
      <c r="O6394" s="195">
        <v>0</v>
      </c>
    </row>
    <row r="6395" spans="1:15">
      <c r="A6395" s="7">
        <v>2019</v>
      </c>
      <c r="B6395" s="7" t="s">
        <v>46</v>
      </c>
      <c r="C6395" s="8">
        <f t="shared" si="269"/>
        <v>43599</v>
      </c>
      <c r="D6395" s="7">
        <v>10</v>
      </c>
      <c r="E6395" s="7" t="str">
        <f t="shared" si="270"/>
        <v>S204359910</v>
      </c>
      <c r="F6395" s="3" t="s">
        <v>164</v>
      </c>
      <c r="G6395" s="2">
        <v>215</v>
      </c>
      <c r="H6395" s="2" t="s">
        <v>10064</v>
      </c>
      <c r="I6395" s="2" t="s">
        <v>10065</v>
      </c>
      <c r="J6395" s="2" t="s">
        <v>6270</v>
      </c>
      <c r="K6395" s="194" t="s">
        <v>17</v>
      </c>
      <c r="L6395" s="2">
        <v>43</v>
      </c>
      <c r="M6395" s="194" t="s">
        <v>3836</v>
      </c>
      <c r="N6395" s="2" t="s">
        <v>728</v>
      </c>
      <c r="O6395" s="195">
        <v>0</v>
      </c>
    </row>
    <row r="6396" spans="1:15">
      <c r="A6396" s="7">
        <v>2019</v>
      </c>
      <c r="B6396" s="7" t="s">
        <v>46</v>
      </c>
      <c r="C6396" s="8">
        <f t="shared" si="269"/>
        <v>43599</v>
      </c>
      <c r="D6396" s="7">
        <v>11</v>
      </c>
      <c r="E6396" s="7" t="str">
        <f t="shared" si="270"/>
        <v>S204359911</v>
      </c>
      <c r="F6396" s="3">
        <v>2020</v>
      </c>
      <c r="G6396" s="2">
        <v>210</v>
      </c>
      <c r="H6396" s="2" t="s">
        <v>10066</v>
      </c>
      <c r="I6396" s="2" t="s">
        <v>10067</v>
      </c>
      <c r="J6396" s="2" t="s">
        <v>876</v>
      </c>
      <c r="K6396" s="194" t="s">
        <v>17</v>
      </c>
      <c r="L6396" s="2">
        <v>44</v>
      </c>
      <c r="M6396" s="194" t="s">
        <v>9898</v>
      </c>
      <c r="N6396" s="2">
        <v>20</v>
      </c>
      <c r="O6396" s="195" t="s">
        <v>346</v>
      </c>
    </row>
    <row r="6397" spans="1:15">
      <c r="A6397" s="7">
        <v>2019</v>
      </c>
      <c r="B6397" s="7" t="s">
        <v>46</v>
      </c>
      <c r="C6397" s="8">
        <f t="shared" si="269"/>
        <v>43599</v>
      </c>
      <c r="D6397" s="7">
        <v>12</v>
      </c>
      <c r="E6397" s="7" t="str">
        <f t="shared" si="270"/>
        <v>S204359912</v>
      </c>
      <c r="F6397" s="3">
        <v>2021</v>
      </c>
      <c r="G6397" s="2">
        <v>190</v>
      </c>
      <c r="H6397" s="2" t="s">
        <v>7943</v>
      </c>
      <c r="I6397" s="2" t="s">
        <v>2517</v>
      </c>
      <c r="J6397" s="2" t="s">
        <v>269</v>
      </c>
      <c r="K6397" s="194" t="s">
        <v>17</v>
      </c>
      <c r="L6397" s="2">
        <v>39</v>
      </c>
      <c r="M6397" s="194">
        <v>20</v>
      </c>
      <c r="N6397" s="2" t="s">
        <v>344</v>
      </c>
      <c r="O6397" s="195" t="s">
        <v>529</v>
      </c>
    </row>
    <row r="6398" spans="1:15">
      <c r="A6398" s="7">
        <v>2019</v>
      </c>
      <c r="B6398" s="7" t="s">
        <v>46</v>
      </c>
      <c r="C6398" s="8">
        <f t="shared" si="269"/>
        <v>43599</v>
      </c>
      <c r="D6398" s="7">
        <v>13</v>
      </c>
      <c r="E6398" s="7" t="str">
        <f t="shared" si="270"/>
        <v>S204359913</v>
      </c>
      <c r="F6398" s="3">
        <v>2022</v>
      </c>
      <c r="G6398" s="2">
        <v>180</v>
      </c>
      <c r="H6398" s="2" t="s">
        <v>9144</v>
      </c>
      <c r="I6398" s="2" t="s">
        <v>10068</v>
      </c>
      <c r="J6398" s="2" t="s">
        <v>1223</v>
      </c>
      <c r="K6398" s="194" t="s">
        <v>17</v>
      </c>
      <c r="L6398" s="2">
        <v>34</v>
      </c>
      <c r="M6398" s="194" t="s">
        <v>402</v>
      </c>
      <c r="N6398" s="2" t="s">
        <v>2151</v>
      </c>
      <c r="O6398" s="195" t="s">
        <v>5555</v>
      </c>
    </row>
    <row r="6399" spans="1:15" ht="15.75" thickBot="1">
      <c r="A6399" s="7">
        <v>2019</v>
      </c>
      <c r="B6399" s="7" t="s">
        <v>46</v>
      </c>
      <c r="C6399" s="8">
        <f t="shared" si="269"/>
        <v>43599</v>
      </c>
      <c r="D6399" s="7">
        <v>14</v>
      </c>
      <c r="E6399" s="7" t="str">
        <f t="shared" si="270"/>
        <v>S204359914</v>
      </c>
      <c r="F6399" s="5">
        <v>2023</v>
      </c>
      <c r="G6399" s="6">
        <v>165</v>
      </c>
      <c r="H6399" s="6" t="s">
        <v>7134</v>
      </c>
      <c r="I6399" s="6" t="s">
        <v>3114</v>
      </c>
      <c r="J6399" s="6" t="s">
        <v>549</v>
      </c>
      <c r="K6399" s="196" t="s">
        <v>17</v>
      </c>
      <c r="L6399" s="6">
        <v>28</v>
      </c>
      <c r="M6399" s="196" t="s">
        <v>1831</v>
      </c>
      <c r="N6399" s="6" t="s">
        <v>2151</v>
      </c>
      <c r="O6399" s="197" t="s">
        <v>730</v>
      </c>
    </row>
    <row r="6400" spans="1:15" ht="16.5" thickTop="1" thickBot="1">
      <c r="A6400" s="7">
        <v>2019</v>
      </c>
      <c r="B6400" s="7" t="s">
        <v>46</v>
      </c>
      <c r="C6400" s="8">
        <f t="shared" si="269"/>
        <v>43599</v>
      </c>
      <c r="D6400" s="7">
        <v>15</v>
      </c>
      <c r="E6400" s="7" t="str">
        <f t="shared" si="270"/>
        <v>S204359915</v>
      </c>
      <c r="F6400" s="1" t="s">
        <v>15</v>
      </c>
    </row>
    <row r="6401" spans="1:15" ht="16.5" thickTop="1" thickBot="1">
      <c r="A6401" s="7">
        <v>2019</v>
      </c>
      <c r="B6401" s="7" t="s">
        <v>46</v>
      </c>
      <c r="C6401" s="8">
        <f t="shared" si="269"/>
        <v>43599</v>
      </c>
      <c r="D6401" s="7">
        <v>16</v>
      </c>
      <c r="E6401" s="7" t="str">
        <f t="shared" si="270"/>
        <v>S204359916</v>
      </c>
      <c r="F6401" s="338" t="s">
        <v>1</v>
      </c>
      <c r="G6401" s="341" t="s">
        <v>2</v>
      </c>
      <c r="H6401" s="342"/>
      <c r="I6401" s="342"/>
      <c r="J6401" s="343"/>
      <c r="K6401" s="344" t="s">
        <v>3</v>
      </c>
      <c r="L6401" s="343"/>
      <c r="M6401" s="344" t="s">
        <v>144</v>
      </c>
      <c r="N6401" s="342"/>
      <c r="O6401" s="342"/>
    </row>
    <row r="6402" spans="1:15" ht="18" customHeight="1" thickBot="1">
      <c r="A6402" s="7">
        <v>2019</v>
      </c>
      <c r="B6402" s="7" t="s">
        <v>46</v>
      </c>
      <c r="C6402" s="8">
        <f t="shared" si="269"/>
        <v>43599</v>
      </c>
      <c r="D6402" s="7">
        <v>17</v>
      </c>
      <c r="E6402" s="7" t="str">
        <f t="shared" si="270"/>
        <v>S204359917</v>
      </c>
      <c r="F6402" s="339"/>
      <c r="G6402" s="345" t="s">
        <v>5</v>
      </c>
      <c r="H6402" s="347" t="s">
        <v>145</v>
      </c>
      <c r="I6402" s="348"/>
      <c r="J6402" s="349"/>
      <c r="K6402" s="350" t="s">
        <v>6</v>
      </c>
      <c r="L6402" s="352" t="s">
        <v>7</v>
      </c>
      <c r="M6402" s="350" t="s">
        <v>8</v>
      </c>
      <c r="N6402" s="354" t="s">
        <v>146</v>
      </c>
      <c r="O6402" s="356" t="s">
        <v>147</v>
      </c>
    </row>
    <row r="6403" spans="1:15" ht="15.75" thickBot="1">
      <c r="A6403" s="7">
        <v>2019</v>
      </c>
      <c r="B6403" s="7" t="s">
        <v>46</v>
      </c>
      <c r="C6403" s="8">
        <f t="shared" si="269"/>
        <v>43599</v>
      </c>
      <c r="D6403" s="7">
        <v>18</v>
      </c>
      <c r="E6403" s="7" t="str">
        <f t="shared" si="270"/>
        <v>S204359918</v>
      </c>
      <c r="F6403" s="340"/>
      <c r="G6403" s="346"/>
      <c r="H6403" s="191" t="s">
        <v>9</v>
      </c>
      <c r="I6403" s="192" t="s">
        <v>18</v>
      </c>
      <c r="J6403" s="193" t="s">
        <v>11</v>
      </c>
      <c r="K6403" s="351"/>
      <c r="L6403" s="353"/>
      <c r="M6403" s="351"/>
      <c r="N6403" s="355"/>
      <c r="O6403" s="357"/>
    </row>
    <row r="6404" spans="1:15">
      <c r="A6404" s="7">
        <v>2019</v>
      </c>
      <c r="B6404" s="7" t="s">
        <v>46</v>
      </c>
      <c r="C6404" s="8">
        <f t="shared" si="269"/>
        <v>43599</v>
      </c>
      <c r="D6404" s="7">
        <v>19</v>
      </c>
      <c r="E6404" s="7" t="str">
        <f t="shared" si="270"/>
        <v>S204359919</v>
      </c>
      <c r="F6404" s="3" t="s">
        <v>16</v>
      </c>
      <c r="G6404" s="2">
        <v>25</v>
      </c>
      <c r="H6404" s="2" t="s">
        <v>10069</v>
      </c>
      <c r="I6404" s="2" t="s">
        <v>301</v>
      </c>
      <c r="J6404" s="2" t="s">
        <v>1161</v>
      </c>
      <c r="K6404" s="194" t="s">
        <v>17</v>
      </c>
      <c r="L6404" s="2">
        <v>51</v>
      </c>
      <c r="M6404" s="194" t="s">
        <v>2076</v>
      </c>
      <c r="N6404" s="2" t="s">
        <v>872</v>
      </c>
      <c r="O6404" s="195" t="s">
        <v>1665</v>
      </c>
    </row>
    <row r="6405" spans="1:15">
      <c r="A6405" s="7">
        <v>2019</v>
      </c>
      <c r="B6405" s="7" t="s">
        <v>46</v>
      </c>
      <c r="C6405" s="8">
        <f t="shared" si="269"/>
        <v>43599</v>
      </c>
      <c r="D6405" s="7">
        <v>20</v>
      </c>
      <c r="E6405" s="7" t="str">
        <f t="shared" si="270"/>
        <v>S204359920</v>
      </c>
      <c r="F6405" s="4">
        <v>43586</v>
      </c>
      <c r="G6405" s="2">
        <v>157</v>
      </c>
      <c r="H6405" s="2" t="s">
        <v>7096</v>
      </c>
      <c r="I6405" s="2" t="s">
        <v>10070</v>
      </c>
      <c r="J6405" s="2" t="s">
        <v>2860</v>
      </c>
      <c r="K6405" s="194" t="s">
        <v>17</v>
      </c>
      <c r="L6405" s="2">
        <v>50</v>
      </c>
      <c r="M6405" s="194">
        <v>100</v>
      </c>
      <c r="N6405" s="2">
        <v>0</v>
      </c>
      <c r="O6405" s="195">
        <v>0</v>
      </c>
    </row>
    <row r="6406" spans="1:15">
      <c r="A6406" s="7">
        <v>2019</v>
      </c>
      <c r="B6406" s="7" t="s">
        <v>46</v>
      </c>
      <c r="C6406" s="8">
        <f t="shared" si="269"/>
        <v>43599</v>
      </c>
      <c r="D6406" s="7">
        <v>21</v>
      </c>
      <c r="E6406" s="7" t="str">
        <f t="shared" si="270"/>
        <v>S204359921</v>
      </c>
      <c r="F6406" s="4">
        <v>43617</v>
      </c>
      <c r="G6406" s="2">
        <v>175</v>
      </c>
      <c r="H6406" s="2" t="s">
        <v>2640</v>
      </c>
      <c r="I6406" s="2" t="s">
        <v>10071</v>
      </c>
      <c r="J6406" s="2" t="s">
        <v>1322</v>
      </c>
      <c r="K6406" s="194" t="s">
        <v>17</v>
      </c>
      <c r="L6406" s="2">
        <v>45</v>
      </c>
      <c r="M6406" s="194" t="s">
        <v>3583</v>
      </c>
      <c r="N6406" s="2">
        <v>0</v>
      </c>
      <c r="O6406" s="195" t="s">
        <v>343</v>
      </c>
    </row>
    <row r="6407" spans="1:15">
      <c r="A6407" s="7">
        <v>2019</v>
      </c>
      <c r="B6407" s="7" t="s">
        <v>46</v>
      </c>
      <c r="C6407" s="8">
        <f t="shared" si="269"/>
        <v>43599</v>
      </c>
      <c r="D6407" s="7">
        <v>22</v>
      </c>
      <c r="E6407" s="7" t="str">
        <f t="shared" si="270"/>
        <v>S204359922</v>
      </c>
      <c r="F6407" s="4">
        <v>43647</v>
      </c>
      <c r="G6407" s="2">
        <v>237</v>
      </c>
      <c r="H6407" s="2" t="s">
        <v>10072</v>
      </c>
      <c r="I6407" s="2" t="s">
        <v>10073</v>
      </c>
      <c r="J6407" s="2" t="s">
        <v>3796</v>
      </c>
      <c r="K6407" s="194" t="s">
        <v>17</v>
      </c>
      <c r="L6407" s="2">
        <v>41</v>
      </c>
      <c r="M6407" s="194" t="s">
        <v>3583</v>
      </c>
      <c r="N6407" s="2" t="s">
        <v>343</v>
      </c>
      <c r="O6407" s="195">
        <v>0</v>
      </c>
    </row>
    <row r="6408" spans="1:15">
      <c r="A6408" s="7">
        <v>2019</v>
      </c>
      <c r="B6408" s="7" t="s">
        <v>46</v>
      </c>
      <c r="C6408" s="8">
        <f t="shared" si="269"/>
        <v>43599</v>
      </c>
      <c r="D6408" s="7">
        <v>23</v>
      </c>
      <c r="E6408" s="7" t="str">
        <f t="shared" si="270"/>
        <v>S204359923</v>
      </c>
      <c r="F6408" s="4">
        <v>43678</v>
      </c>
      <c r="G6408" s="2">
        <v>279</v>
      </c>
      <c r="H6408" s="2" t="s">
        <v>10074</v>
      </c>
      <c r="I6408" s="2" t="s">
        <v>10075</v>
      </c>
      <c r="J6408" s="2" t="s">
        <v>4901</v>
      </c>
      <c r="K6408" s="194" t="s">
        <v>17</v>
      </c>
      <c r="L6408" s="2">
        <v>41</v>
      </c>
      <c r="M6408" s="194" t="s">
        <v>7955</v>
      </c>
      <c r="N6408" s="2" t="s">
        <v>1023</v>
      </c>
      <c r="O6408" s="195" t="s">
        <v>1023</v>
      </c>
    </row>
    <row r="6409" spans="1:15">
      <c r="A6409" s="7">
        <v>2019</v>
      </c>
      <c r="B6409" s="7" t="s">
        <v>46</v>
      </c>
      <c r="C6409" s="8">
        <f t="shared" si="269"/>
        <v>43599</v>
      </c>
      <c r="D6409" s="7">
        <v>24</v>
      </c>
      <c r="E6409" s="7" t="str">
        <f t="shared" si="270"/>
        <v>S204359924</v>
      </c>
      <c r="F6409" s="3" t="s">
        <v>164</v>
      </c>
      <c r="G6409" s="2">
        <v>245</v>
      </c>
      <c r="H6409" s="2" t="s">
        <v>10076</v>
      </c>
      <c r="I6409" s="2" t="s">
        <v>9511</v>
      </c>
      <c r="J6409" s="2" t="s">
        <v>8127</v>
      </c>
      <c r="K6409" s="194" t="s">
        <v>17</v>
      </c>
      <c r="L6409" s="2">
        <v>39</v>
      </c>
      <c r="M6409" s="194" t="s">
        <v>2513</v>
      </c>
      <c r="N6409" s="2" t="s">
        <v>792</v>
      </c>
      <c r="O6409" s="195" t="s">
        <v>691</v>
      </c>
    </row>
    <row r="6410" spans="1:15">
      <c r="A6410" s="7">
        <v>2019</v>
      </c>
      <c r="B6410" s="7" t="s">
        <v>46</v>
      </c>
      <c r="C6410" s="8">
        <f t="shared" si="269"/>
        <v>43599</v>
      </c>
      <c r="D6410" s="7">
        <v>25</v>
      </c>
      <c r="E6410" s="7" t="str">
        <f t="shared" si="270"/>
        <v>S204359925</v>
      </c>
      <c r="F6410" s="3">
        <v>2020</v>
      </c>
      <c r="G6410" s="2">
        <v>260</v>
      </c>
      <c r="H6410" s="2" t="s">
        <v>10077</v>
      </c>
      <c r="I6410" s="2" t="s">
        <v>10078</v>
      </c>
      <c r="J6410" s="2" t="s">
        <v>5172</v>
      </c>
      <c r="K6410" s="194" t="s">
        <v>17</v>
      </c>
      <c r="L6410" s="2">
        <v>38</v>
      </c>
      <c r="M6410" s="194" t="s">
        <v>632</v>
      </c>
      <c r="N6410" s="2" t="s">
        <v>444</v>
      </c>
      <c r="O6410" s="195" t="s">
        <v>444</v>
      </c>
    </row>
    <row r="6411" spans="1:15">
      <c r="A6411" s="7">
        <v>2019</v>
      </c>
      <c r="B6411" s="7" t="s">
        <v>46</v>
      </c>
      <c r="C6411" s="8">
        <f t="shared" si="269"/>
        <v>43599</v>
      </c>
      <c r="D6411" s="7">
        <v>26</v>
      </c>
      <c r="E6411" s="7" t="str">
        <f t="shared" si="270"/>
        <v>S204359926</v>
      </c>
      <c r="F6411" s="3">
        <v>2021</v>
      </c>
      <c r="G6411" s="2">
        <v>240</v>
      </c>
      <c r="H6411" s="2" t="s">
        <v>10079</v>
      </c>
      <c r="I6411" s="2" t="s">
        <v>10080</v>
      </c>
      <c r="J6411" s="2" t="s">
        <v>1356</v>
      </c>
      <c r="K6411" s="194" t="s">
        <v>17</v>
      </c>
      <c r="L6411" s="2">
        <v>33</v>
      </c>
      <c r="M6411" s="194" t="s">
        <v>529</v>
      </c>
      <c r="N6411" s="2" t="s">
        <v>692</v>
      </c>
      <c r="O6411" s="195" t="s">
        <v>697</v>
      </c>
    </row>
    <row r="6412" spans="1:15">
      <c r="A6412" s="7">
        <v>2019</v>
      </c>
      <c r="B6412" s="7" t="s">
        <v>46</v>
      </c>
      <c r="C6412" s="8">
        <f t="shared" si="269"/>
        <v>43599</v>
      </c>
      <c r="D6412" s="7">
        <v>27</v>
      </c>
      <c r="E6412" s="7" t="str">
        <f t="shared" si="270"/>
        <v>S204359927</v>
      </c>
      <c r="F6412" s="3">
        <v>2022</v>
      </c>
      <c r="G6412" s="2">
        <v>215</v>
      </c>
      <c r="H6412" s="2" t="s">
        <v>10081</v>
      </c>
      <c r="I6412" s="2" t="s">
        <v>1534</v>
      </c>
      <c r="J6412" s="2" t="s">
        <v>1356</v>
      </c>
      <c r="K6412" s="194" t="s">
        <v>17</v>
      </c>
      <c r="L6412" s="2">
        <v>32</v>
      </c>
      <c r="M6412" s="194" t="s">
        <v>1665</v>
      </c>
      <c r="N6412" s="2" t="s">
        <v>2075</v>
      </c>
      <c r="O6412" s="195" t="s">
        <v>1665</v>
      </c>
    </row>
    <row r="6413" spans="1:15" ht="15.75" thickBot="1">
      <c r="A6413" s="7">
        <v>2019</v>
      </c>
      <c r="B6413" s="7" t="s">
        <v>46</v>
      </c>
      <c r="C6413" s="8">
        <f t="shared" si="269"/>
        <v>43599</v>
      </c>
      <c r="D6413" s="7">
        <v>28</v>
      </c>
      <c r="E6413" s="7" t="str">
        <f t="shared" si="270"/>
        <v>S204359928</v>
      </c>
      <c r="F6413" s="5">
        <v>2023</v>
      </c>
      <c r="G6413" s="6">
        <v>205</v>
      </c>
      <c r="H6413" s="6" t="s">
        <v>10082</v>
      </c>
      <c r="I6413" s="6" t="s">
        <v>10083</v>
      </c>
      <c r="J6413" s="6" t="s">
        <v>2192</v>
      </c>
      <c r="K6413" s="196" t="s">
        <v>17</v>
      </c>
      <c r="L6413" s="6">
        <v>26</v>
      </c>
      <c r="M6413" s="196" t="s">
        <v>2076</v>
      </c>
      <c r="N6413" s="6" t="s">
        <v>935</v>
      </c>
      <c r="O6413" s="197" t="s">
        <v>873</v>
      </c>
    </row>
    <row r="6414" spans="1:15" ht="16.5" thickTop="1" thickBot="1">
      <c r="A6414" s="7">
        <v>2019</v>
      </c>
      <c r="B6414" s="7" t="s">
        <v>45</v>
      </c>
      <c r="C6414" s="8">
        <f>7+C6413</f>
        <v>43606</v>
      </c>
      <c r="D6414" s="7">
        <v>1</v>
      </c>
      <c r="E6414" s="7" t="str">
        <f t="shared" ref="E6414:E6440" si="271">B6414&amp;C6414&amp;D6414</f>
        <v>S21436061</v>
      </c>
      <c r="F6414" s="1" t="s">
        <v>0</v>
      </c>
    </row>
    <row r="6415" spans="1:15" ht="16.5" customHeight="1" thickTop="1" thickBot="1">
      <c r="A6415" s="7">
        <v>2019</v>
      </c>
      <c r="B6415" s="7" t="s">
        <v>45</v>
      </c>
      <c r="C6415" s="8">
        <f t="shared" si="269"/>
        <v>43606</v>
      </c>
      <c r="D6415" s="7">
        <v>2</v>
      </c>
      <c r="E6415" s="7" t="str">
        <f t="shared" si="271"/>
        <v>S21436062</v>
      </c>
      <c r="F6415" s="338" t="s">
        <v>1</v>
      </c>
      <c r="G6415" s="341" t="s">
        <v>2</v>
      </c>
      <c r="H6415" s="342"/>
      <c r="I6415" s="342"/>
      <c r="J6415" s="343"/>
      <c r="K6415" s="344" t="s">
        <v>3</v>
      </c>
      <c r="L6415" s="343"/>
      <c r="M6415" s="344" t="s">
        <v>144</v>
      </c>
      <c r="N6415" s="342"/>
      <c r="O6415" s="342"/>
    </row>
    <row r="6416" spans="1:15" ht="18" customHeight="1" thickBot="1">
      <c r="A6416" s="7">
        <v>2019</v>
      </c>
      <c r="B6416" s="7" t="s">
        <v>45</v>
      </c>
      <c r="C6416" s="8">
        <f t="shared" si="269"/>
        <v>43606</v>
      </c>
      <c r="D6416" s="7">
        <v>3</v>
      </c>
      <c r="E6416" s="7" t="str">
        <f t="shared" si="271"/>
        <v>S21436063</v>
      </c>
      <c r="F6416" s="339"/>
      <c r="G6416" s="345" t="s">
        <v>5</v>
      </c>
      <c r="H6416" s="347" t="s">
        <v>145</v>
      </c>
      <c r="I6416" s="348"/>
      <c r="J6416" s="349"/>
      <c r="K6416" s="350" t="s">
        <v>6</v>
      </c>
      <c r="L6416" s="352" t="s">
        <v>7</v>
      </c>
      <c r="M6416" s="350" t="s">
        <v>8</v>
      </c>
      <c r="N6416" s="354" t="s">
        <v>146</v>
      </c>
      <c r="O6416" s="356" t="s">
        <v>147</v>
      </c>
    </row>
    <row r="6417" spans="1:15" ht="15.75" thickBot="1">
      <c r="A6417" s="7">
        <v>2019</v>
      </c>
      <c r="B6417" s="7" t="s">
        <v>45</v>
      </c>
      <c r="C6417" s="8">
        <f t="shared" si="269"/>
        <v>43606</v>
      </c>
      <c r="D6417" s="7">
        <v>4</v>
      </c>
      <c r="E6417" s="7" t="str">
        <f t="shared" si="271"/>
        <v>S21436064</v>
      </c>
      <c r="F6417" s="340"/>
      <c r="G6417" s="346"/>
      <c r="H6417" s="191" t="s">
        <v>9</v>
      </c>
      <c r="I6417" s="192" t="s">
        <v>18</v>
      </c>
      <c r="J6417" s="193" t="s">
        <v>11</v>
      </c>
      <c r="K6417" s="351"/>
      <c r="L6417" s="353"/>
      <c r="M6417" s="351"/>
      <c r="N6417" s="355"/>
      <c r="O6417" s="357"/>
    </row>
    <row r="6418" spans="1:15">
      <c r="A6418" s="7">
        <v>2019</v>
      </c>
      <c r="B6418" s="7" t="s">
        <v>45</v>
      </c>
      <c r="C6418" s="8">
        <f t="shared" si="269"/>
        <v>43606</v>
      </c>
      <c r="D6418" s="7">
        <v>5</v>
      </c>
      <c r="E6418" s="7" t="str">
        <f t="shared" si="271"/>
        <v>S21436065</v>
      </c>
      <c r="F6418" s="3" t="s">
        <v>12</v>
      </c>
      <c r="G6418" s="2" t="s">
        <v>10084</v>
      </c>
      <c r="H6418" s="2" t="s">
        <v>10084</v>
      </c>
      <c r="I6418" s="2" t="s">
        <v>2346</v>
      </c>
      <c r="J6418" s="2" t="s">
        <v>10085</v>
      </c>
      <c r="K6418" s="194" t="s">
        <v>13</v>
      </c>
      <c r="L6418" s="2">
        <v>53</v>
      </c>
      <c r="M6418" s="194" t="s">
        <v>10086</v>
      </c>
      <c r="N6418" s="2" t="s">
        <v>3662</v>
      </c>
      <c r="O6418" s="195" t="s">
        <v>10087</v>
      </c>
    </row>
    <row r="6419" spans="1:15">
      <c r="A6419" s="7">
        <v>2019</v>
      </c>
      <c r="B6419" s="7" t="s">
        <v>45</v>
      </c>
      <c r="C6419" s="8">
        <f t="shared" si="269"/>
        <v>43606</v>
      </c>
      <c r="D6419" s="7">
        <v>6</v>
      </c>
      <c r="E6419" s="7" t="str">
        <f t="shared" si="271"/>
        <v>S21436066</v>
      </c>
      <c r="F6419" s="4">
        <v>43586</v>
      </c>
      <c r="G6419" s="2" t="s">
        <v>5242</v>
      </c>
      <c r="H6419" s="2" t="s">
        <v>5242</v>
      </c>
      <c r="I6419" s="2" t="s">
        <v>10088</v>
      </c>
      <c r="J6419" s="2" t="s">
        <v>3305</v>
      </c>
      <c r="K6419" s="194" t="s">
        <v>13</v>
      </c>
      <c r="L6419" s="2">
        <v>60</v>
      </c>
      <c r="M6419" s="194" t="s">
        <v>351</v>
      </c>
      <c r="N6419" s="2" t="s">
        <v>346</v>
      </c>
      <c r="O6419" s="195" t="s">
        <v>632</v>
      </c>
    </row>
    <row r="6420" spans="1:15">
      <c r="A6420" s="7">
        <v>2019</v>
      </c>
      <c r="B6420" s="7" t="s">
        <v>45</v>
      </c>
      <c r="C6420" s="8">
        <f t="shared" si="269"/>
        <v>43606</v>
      </c>
      <c r="D6420" s="7">
        <v>7</v>
      </c>
      <c r="E6420" s="7" t="str">
        <f t="shared" si="271"/>
        <v>S21436067</v>
      </c>
      <c r="F6420" s="4">
        <v>43617</v>
      </c>
      <c r="G6420" s="2" t="s">
        <v>10089</v>
      </c>
      <c r="H6420" s="2" t="s">
        <v>10089</v>
      </c>
      <c r="I6420" s="2" t="s">
        <v>10090</v>
      </c>
      <c r="J6420" s="2" t="s">
        <v>1757</v>
      </c>
      <c r="K6420" s="194" t="s">
        <v>13</v>
      </c>
      <c r="L6420" s="2">
        <v>76</v>
      </c>
      <c r="M6420" s="194">
        <v>100</v>
      </c>
      <c r="N6420" s="2">
        <v>0</v>
      </c>
      <c r="O6420" s="195">
        <v>0</v>
      </c>
    </row>
    <row r="6421" spans="1:15">
      <c r="A6421" s="7">
        <v>2019</v>
      </c>
      <c r="B6421" s="7" t="s">
        <v>45</v>
      </c>
      <c r="C6421" s="8">
        <f t="shared" si="269"/>
        <v>43606</v>
      </c>
      <c r="D6421" s="7">
        <v>8</v>
      </c>
      <c r="E6421" s="7" t="str">
        <f t="shared" si="271"/>
        <v>S21436068</v>
      </c>
      <c r="F6421" s="4">
        <v>43647</v>
      </c>
      <c r="G6421" s="2" t="s">
        <v>10091</v>
      </c>
      <c r="H6421" s="2" t="s">
        <v>10091</v>
      </c>
      <c r="I6421" s="2" t="s">
        <v>2520</v>
      </c>
      <c r="J6421" s="2" t="s">
        <v>2306</v>
      </c>
      <c r="K6421" s="194" t="s">
        <v>13</v>
      </c>
      <c r="L6421" s="2">
        <v>69</v>
      </c>
      <c r="M6421" s="194">
        <v>100</v>
      </c>
      <c r="N6421" s="2">
        <v>0</v>
      </c>
      <c r="O6421" s="195">
        <v>0</v>
      </c>
    </row>
    <row r="6422" spans="1:15">
      <c r="A6422" s="7">
        <v>2019</v>
      </c>
      <c r="B6422" s="7" t="s">
        <v>45</v>
      </c>
      <c r="C6422" s="8">
        <f t="shared" si="269"/>
        <v>43606</v>
      </c>
      <c r="D6422" s="7">
        <v>9</v>
      </c>
      <c r="E6422" s="7" t="str">
        <f t="shared" si="271"/>
        <v>S21436069</v>
      </c>
      <c r="F6422" s="4">
        <v>43678</v>
      </c>
      <c r="G6422" s="2" t="s">
        <v>10092</v>
      </c>
      <c r="H6422" s="2" t="s">
        <v>10092</v>
      </c>
      <c r="I6422" s="2" t="s">
        <v>10093</v>
      </c>
      <c r="J6422" s="2" t="s">
        <v>1374</v>
      </c>
      <c r="K6422" s="194" t="s">
        <v>13</v>
      </c>
      <c r="L6422" s="2">
        <v>64</v>
      </c>
      <c r="M6422" s="194">
        <v>100</v>
      </c>
      <c r="N6422" s="2">
        <v>0</v>
      </c>
      <c r="O6422" s="195">
        <v>0</v>
      </c>
    </row>
    <row r="6423" spans="1:15">
      <c r="A6423" s="7">
        <v>2019</v>
      </c>
      <c r="B6423" s="7" t="s">
        <v>45</v>
      </c>
      <c r="C6423" s="8">
        <f t="shared" si="269"/>
        <v>43606</v>
      </c>
      <c r="D6423" s="7">
        <v>10</v>
      </c>
      <c r="E6423" s="7" t="str">
        <f t="shared" si="271"/>
        <v>S214360610</v>
      </c>
      <c r="F6423" s="3" t="s">
        <v>164</v>
      </c>
      <c r="G6423" s="2" t="s">
        <v>10094</v>
      </c>
      <c r="H6423" s="2" t="s">
        <v>10094</v>
      </c>
      <c r="I6423" s="2" t="s">
        <v>8787</v>
      </c>
      <c r="J6423" s="2" t="s">
        <v>2592</v>
      </c>
      <c r="K6423" s="194" t="s">
        <v>13</v>
      </c>
      <c r="L6423" s="2">
        <v>50</v>
      </c>
      <c r="M6423" s="194" t="s">
        <v>10095</v>
      </c>
      <c r="N6423" s="2">
        <v>0</v>
      </c>
      <c r="O6423" s="195" t="s">
        <v>4881</v>
      </c>
    </row>
    <row r="6424" spans="1:15">
      <c r="A6424" s="7">
        <v>2019</v>
      </c>
      <c r="B6424" s="7" t="s">
        <v>45</v>
      </c>
      <c r="C6424" s="8">
        <f t="shared" si="269"/>
        <v>43606</v>
      </c>
      <c r="D6424" s="7">
        <v>11</v>
      </c>
      <c r="E6424" s="7" t="str">
        <f t="shared" si="271"/>
        <v>S214360611</v>
      </c>
      <c r="F6424" s="3">
        <v>2020</v>
      </c>
      <c r="G6424" s="2" t="s">
        <v>10096</v>
      </c>
      <c r="H6424" s="2" t="s">
        <v>10096</v>
      </c>
      <c r="I6424" s="2" t="s">
        <v>10097</v>
      </c>
      <c r="J6424" s="2" t="s">
        <v>2115</v>
      </c>
      <c r="K6424" s="194" t="s">
        <v>13</v>
      </c>
      <c r="L6424" s="2">
        <v>40</v>
      </c>
      <c r="M6424" s="194">
        <v>60</v>
      </c>
      <c r="N6424" s="2" t="s">
        <v>351</v>
      </c>
      <c r="O6424" s="195" t="s">
        <v>506</v>
      </c>
    </row>
    <row r="6425" spans="1:15">
      <c r="A6425" s="7">
        <v>2019</v>
      </c>
      <c r="B6425" s="7" t="s">
        <v>45</v>
      </c>
      <c r="C6425" s="8">
        <f t="shared" si="269"/>
        <v>43606</v>
      </c>
      <c r="D6425" s="7">
        <v>12</v>
      </c>
      <c r="E6425" s="7" t="str">
        <f t="shared" si="271"/>
        <v>S214360612</v>
      </c>
      <c r="F6425" s="3">
        <v>2021</v>
      </c>
      <c r="G6425" s="2" t="s">
        <v>5487</v>
      </c>
      <c r="H6425" s="2" t="s">
        <v>5487</v>
      </c>
      <c r="I6425" s="2" t="s">
        <v>10098</v>
      </c>
      <c r="J6425" s="2" t="s">
        <v>4326</v>
      </c>
      <c r="K6425" s="194" t="s">
        <v>13</v>
      </c>
      <c r="L6425" s="2">
        <v>31</v>
      </c>
      <c r="M6425" s="194" t="s">
        <v>10099</v>
      </c>
      <c r="N6425" s="2" t="s">
        <v>10100</v>
      </c>
      <c r="O6425" s="195" t="s">
        <v>532</v>
      </c>
    </row>
    <row r="6426" spans="1:15">
      <c r="A6426" s="7">
        <v>2019</v>
      </c>
      <c r="B6426" s="7" t="s">
        <v>45</v>
      </c>
      <c r="C6426" s="8">
        <f t="shared" si="269"/>
        <v>43606</v>
      </c>
      <c r="D6426" s="7">
        <v>13</v>
      </c>
      <c r="E6426" s="7" t="str">
        <f t="shared" si="271"/>
        <v>S214360613</v>
      </c>
      <c r="F6426" s="3">
        <v>2022</v>
      </c>
      <c r="G6426" s="2" t="s">
        <v>10101</v>
      </c>
      <c r="H6426" s="2" t="s">
        <v>10101</v>
      </c>
      <c r="I6426" s="2" t="s">
        <v>784</v>
      </c>
      <c r="J6426" s="2" t="s">
        <v>700</v>
      </c>
      <c r="K6426" s="194" t="s">
        <v>13</v>
      </c>
      <c r="L6426" s="2">
        <v>24</v>
      </c>
      <c r="M6426" s="194" t="s">
        <v>383</v>
      </c>
      <c r="N6426" s="2" t="s">
        <v>7626</v>
      </c>
      <c r="O6426" s="195" t="s">
        <v>4881</v>
      </c>
    </row>
    <row r="6427" spans="1:15" ht="15.75" thickBot="1">
      <c r="A6427" s="7">
        <v>2019</v>
      </c>
      <c r="B6427" s="7" t="s">
        <v>45</v>
      </c>
      <c r="C6427" s="8">
        <f t="shared" si="269"/>
        <v>43606</v>
      </c>
      <c r="D6427" s="7">
        <v>14</v>
      </c>
      <c r="E6427" s="7" t="str">
        <f t="shared" si="271"/>
        <v>S214360614</v>
      </c>
      <c r="F6427" s="5">
        <v>2023</v>
      </c>
      <c r="G6427" s="6" t="s">
        <v>10102</v>
      </c>
      <c r="H6427" s="6" t="s">
        <v>10102</v>
      </c>
      <c r="I6427" s="6" t="s">
        <v>10103</v>
      </c>
      <c r="J6427" s="6" t="s">
        <v>1370</v>
      </c>
      <c r="K6427" s="196" t="s">
        <v>13</v>
      </c>
      <c r="L6427" s="6">
        <v>17</v>
      </c>
      <c r="M6427" s="196" t="s">
        <v>730</v>
      </c>
      <c r="N6427" s="6" t="s">
        <v>2151</v>
      </c>
      <c r="O6427" s="197" t="s">
        <v>1831</v>
      </c>
    </row>
    <row r="6428" spans="1:15" ht="16.5" thickTop="1" thickBot="1">
      <c r="A6428" s="7">
        <v>2019</v>
      </c>
      <c r="B6428" s="7" t="s">
        <v>45</v>
      </c>
      <c r="C6428" s="8">
        <f t="shared" si="269"/>
        <v>43606</v>
      </c>
      <c r="D6428" s="7">
        <v>15</v>
      </c>
      <c r="E6428" s="7" t="str">
        <f t="shared" si="271"/>
        <v>S214360615</v>
      </c>
      <c r="F6428" s="1" t="s">
        <v>15</v>
      </c>
    </row>
    <row r="6429" spans="1:15" ht="16.5" customHeight="1" thickTop="1" thickBot="1">
      <c r="A6429" s="7">
        <v>2019</v>
      </c>
      <c r="B6429" s="7" t="s">
        <v>45</v>
      </c>
      <c r="C6429" s="8">
        <f t="shared" si="269"/>
        <v>43606</v>
      </c>
      <c r="D6429" s="7">
        <v>16</v>
      </c>
      <c r="E6429" s="7" t="str">
        <f t="shared" si="271"/>
        <v>S214360616</v>
      </c>
      <c r="F6429" s="338" t="s">
        <v>1</v>
      </c>
      <c r="G6429" s="341" t="s">
        <v>2</v>
      </c>
      <c r="H6429" s="342"/>
      <c r="I6429" s="342"/>
      <c r="J6429" s="343"/>
      <c r="K6429" s="344" t="s">
        <v>3</v>
      </c>
      <c r="L6429" s="343"/>
      <c r="M6429" s="344" t="s">
        <v>144</v>
      </c>
      <c r="N6429" s="342"/>
      <c r="O6429" s="342"/>
    </row>
    <row r="6430" spans="1:15" ht="18" customHeight="1" thickBot="1">
      <c r="A6430" s="7">
        <v>2019</v>
      </c>
      <c r="B6430" s="7" t="s">
        <v>45</v>
      </c>
      <c r="C6430" s="8">
        <f t="shared" si="269"/>
        <v>43606</v>
      </c>
      <c r="D6430" s="7">
        <v>17</v>
      </c>
      <c r="E6430" s="7" t="str">
        <f t="shared" si="271"/>
        <v>S214360617</v>
      </c>
      <c r="F6430" s="339"/>
      <c r="G6430" s="345" t="s">
        <v>5</v>
      </c>
      <c r="H6430" s="347" t="s">
        <v>145</v>
      </c>
      <c r="I6430" s="348"/>
      <c r="J6430" s="349"/>
      <c r="K6430" s="350" t="s">
        <v>6</v>
      </c>
      <c r="L6430" s="352" t="s">
        <v>7</v>
      </c>
      <c r="M6430" s="350" t="s">
        <v>8</v>
      </c>
      <c r="N6430" s="354" t="s">
        <v>146</v>
      </c>
      <c r="O6430" s="356" t="s">
        <v>147</v>
      </c>
    </row>
    <row r="6431" spans="1:15" ht="15.75" thickBot="1">
      <c r="A6431" s="7">
        <v>2019</v>
      </c>
      <c r="B6431" s="7" t="s">
        <v>45</v>
      </c>
      <c r="C6431" s="8">
        <f t="shared" si="269"/>
        <v>43606</v>
      </c>
      <c r="D6431" s="7">
        <v>18</v>
      </c>
      <c r="E6431" s="7" t="str">
        <f t="shared" si="271"/>
        <v>S214360618</v>
      </c>
      <c r="F6431" s="340"/>
      <c r="G6431" s="346"/>
      <c r="H6431" s="191" t="s">
        <v>9</v>
      </c>
      <c r="I6431" s="192" t="s">
        <v>18</v>
      </c>
      <c r="J6431" s="193" t="s">
        <v>11</v>
      </c>
      <c r="K6431" s="351"/>
      <c r="L6431" s="353"/>
      <c r="M6431" s="351"/>
      <c r="N6431" s="355"/>
      <c r="O6431" s="357"/>
    </row>
    <row r="6432" spans="1:15">
      <c r="A6432" s="7">
        <v>2019</v>
      </c>
      <c r="B6432" s="7" t="s">
        <v>45</v>
      </c>
      <c r="C6432" s="8">
        <f t="shared" si="269"/>
        <v>43606</v>
      </c>
      <c r="D6432" s="7">
        <v>19</v>
      </c>
      <c r="E6432" s="7" t="str">
        <f t="shared" si="271"/>
        <v>S214360619</v>
      </c>
      <c r="F6432" s="3" t="s">
        <v>16</v>
      </c>
      <c r="G6432" s="2" t="s">
        <v>10104</v>
      </c>
      <c r="H6432" s="2" t="s">
        <v>10104</v>
      </c>
      <c r="I6432" s="2" t="s">
        <v>10105</v>
      </c>
      <c r="J6432" s="2" t="s">
        <v>1664</v>
      </c>
      <c r="K6432" s="194" t="s">
        <v>13</v>
      </c>
      <c r="L6432" s="2">
        <v>54</v>
      </c>
      <c r="M6432" s="194" t="s">
        <v>4912</v>
      </c>
      <c r="N6432" s="2" t="s">
        <v>4960</v>
      </c>
      <c r="O6432" s="195" t="s">
        <v>2957</v>
      </c>
    </row>
    <row r="6433" spans="1:15">
      <c r="A6433" s="7">
        <v>2019</v>
      </c>
      <c r="B6433" s="7" t="s">
        <v>45</v>
      </c>
      <c r="C6433" s="8">
        <f t="shared" si="269"/>
        <v>43606</v>
      </c>
      <c r="D6433" s="7">
        <v>20</v>
      </c>
      <c r="E6433" s="7" t="str">
        <f t="shared" si="271"/>
        <v>S214360620</v>
      </c>
      <c r="F6433" s="4">
        <v>43586</v>
      </c>
      <c r="G6433" s="2" t="s">
        <v>2140</v>
      </c>
      <c r="H6433" s="2" t="s">
        <v>2140</v>
      </c>
      <c r="I6433" s="2" t="s">
        <v>9677</v>
      </c>
      <c r="J6433" s="2" t="s">
        <v>1172</v>
      </c>
      <c r="K6433" s="194" t="s">
        <v>13</v>
      </c>
      <c r="L6433" s="2">
        <v>55</v>
      </c>
      <c r="M6433" s="194" t="s">
        <v>7658</v>
      </c>
      <c r="N6433" s="2" t="s">
        <v>428</v>
      </c>
      <c r="O6433" s="195" t="s">
        <v>461</v>
      </c>
    </row>
    <row r="6434" spans="1:15">
      <c r="A6434" s="7">
        <v>2019</v>
      </c>
      <c r="B6434" s="7" t="s">
        <v>45</v>
      </c>
      <c r="C6434" s="8">
        <f t="shared" si="269"/>
        <v>43606</v>
      </c>
      <c r="D6434" s="7">
        <v>21</v>
      </c>
      <c r="E6434" s="7" t="str">
        <f t="shared" si="271"/>
        <v>S214360621</v>
      </c>
      <c r="F6434" s="4">
        <v>43617</v>
      </c>
      <c r="G6434" s="2" t="s">
        <v>7865</v>
      </c>
      <c r="H6434" s="2" t="s">
        <v>7865</v>
      </c>
      <c r="I6434" s="2" t="s">
        <v>7356</v>
      </c>
      <c r="J6434" s="2" t="s">
        <v>6124</v>
      </c>
      <c r="K6434" s="194" t="s">
        <v>13</v>
      </c>
      <c r="L6434" s="2">
        <v>51</v>
      </c>
      <c r="M6434" s="194" t="s">
        <v>2481</v>
      </c>
      <c r="N6434" s="2">
        <v>0</v>
      </c>
      <c r="O6434" s="195" t="s">
        <v>691</v>
      </c>
    </row>
    <row r="6435" spans="1:15">
      <c r="A6435" s="7">
        <v>2019</v>
      </c>
      <c r="B6435" s="7" t="s">
        <v>45</v>
      </c>
      <c r="C6435" s="8">
        <f t="shared" si="269"/>
        <v>43606</v>
      </c>
      <c r="D6435" s="7">
        <v>22</v>
      </c>
      <c r="E6435" s="7" t="str">
        <f t="shared" si="271"/>
        <v>S214360622</v>
      </c>
      <c r="F6435" s="4">
        <v>43647</v>
      </c>
      <c r="G6435" s="2" t="s">
        <v>10106</v>
      </c>
      <c r="H6435" s="2" t="s">
        <v>10106</v>
      </c>
      <c r="I6435" s="2" t="s">
        <v>10107</v>
      </c>
      <c r="J6435" s="2" t="s">
        <v>3054</v>
      </c>
      <c r="K6435" s="194" t="s">
        <v>13</v>
      </c>
      <c r="L6435" s="2">
        <v>44</v>
      </c>
      <c r="M6435" s="194" t="s">
        <v>5821</v>
      </c>
      <c r="N6435" s="2">
        <v>0</v>
      </c>
      <c r="O6435" s="195" t="s">
        <v>670</v>
      </c>
    </row>
    <row r="6436" spans="1:15">
      <c r="A6436" s="7">
        <v>2019</v>
      </c>
      <c r="B6436" s="7" t="s">
        <v>45</v>
      </c>
      <c r="C6436" s="8">
        <f t="shared" si="269"/>
        <v>43606</v>
      </c>
      <c r="D6436" s="7">
        <v>23</v>
      </c>
      <c r="E6436" s="7" t="str">
        <f t="shared" si="271"/>
        <v>S214360623</v>
      </c>
      <c r="F6436" s="4">
        <v>43678</v>
      </c>
      <c r="G6436" s="2" t="s">
        <v>10108</v>
      </c>
      <c r="H6436" s="2" t="s">
        <v>10108</v>
      </c>
      <c r="I6436" s="2" t="s">
        <v>8485</v>
      </c>
      <c r="J6436" s="2" t="s">
        <v>2338</v>
      </c>
      <c r="K6436" s="194" t="s">
        <v>13</v>
      </c>
      <c r="L6436" s="2">
        <v>43</v>
      </c>
      <c r="M6436" s="194" t="s">
        <v>6872</v>
      </c>
      <c r="N6436" s="2">
        <v>0</v>
      </c>
      <c r="O6436" s="195" t="s">
        <v>763</v>
      </c>
    </row>
    <row r="6437" spans="1:15">
      <c r="A6437" s="7">
        <v>2019</v>
      </c>
      <c r="B6437" s="7" t="s">
        <v>45</v>
      </c>
      <c r="C6437" s="8">
        <f t="shared" si="269"/>
        <v>43606</v>
      </c>
      <c r="D6437" s="7">
        <v>24</v>
      </c>
      <c r="E6437" s="7" t="str">
        <f t="shared" si="271"/>
        <v>S214360624</v>
      </c>
      <c r="F6437" s="3" t="s">
        <v>164</v>
      </c>
      <c r="G6437" s="2" t="s">
        <v>10109</v>
      </c>
      <c r="H6437" s="2" t="s">
        <v>10109</v>
      </c>
      <c r="I6437" s="2" t="s">
        <v>10110</v>
      </c>
      <c r="J6437" s="2" t="s">
        <v>1715</v>
      </c>
      <c r="K6437" s="194" t="s">
        <v>13</v>
      </c>
      <c r="L6437" s="2">
        <v>38</v>
      </c>
      <c r="M6437" s="194" t="s">
        <v>7018</v>
      </c>
      <c r="N6437" s="2">
        <v>0</v>
      </c>
      <c r="O6437" s="195" t="s">
        <v>472</v>
      </c>
    </row>
    <row r="6438" spans="1:15">
      <c r="A6438" s="7">
        <v>2019</v>
      </c>
      <c r="B6438" s="7" t="s">
        <v>45</v>
      </c>
      <c r="C6438" s="8">
        <f t="shared" si="269"/>
        <v>43606</v>
      </c>
      <c r="D6438" s="7">
        <v>25</v>
      </c>
      <c r="E6438" s="7" t="str">
        <f t="shared" si="271"/>
        <v>S214360625</v>
      </c>
      <c r="F6438" s="3">
        <v>2020</v>
      </c>
      <c r="G6438" s="2" t="s">
        <v>10111</v>
      </c>
      <c r="H6438" s="2" t="s">
        <v>10111</v>
      </c>
      <c r="I6438" s="2" t="s">
        <v>10112</v>
      </c>
      <c r="J6438" s="2" t="s">
        <v>567</v>
      </c>
      <c r="K6438" s="194" t="s">
        <v>13</v>
      </c>
      <c r="L6438" s="2">
        <v>31</v>
      </c>
      <c r="M6438" s="194" t="s">
        <v>3202</v>
      </c>
      <c r="N6438" s="2" t="s">
        <v>491</v>
      </c>
      <c r="O6438" s="195" t="s">
        <v>4257</v>
      </c>
    </row>
    <row r="6439" spans="1:15">
      <c r="A6439" s="7">
        <v>2019</v>
      </c>
      <c r="B6439" s="7" t="s">
        <v>45</v>
      </c>
      <c r="C6439" s="8">
        <f t="shared" si="269"/>
        <v>43606</v>
      </c>
      <c r="D6439" s="7">
        <v>26</v>
      </c>
      <c r="E6439" s="7" t="str">
        <f t="shared" si="271"/>
        <v>S214360626</v>
      </c>
      <c r="F6439" s="3">
        <v>2021</v>
      </c>
      <c r="G6439" s="2" t="s">
        <v>8712</v>
      </c>
      <c r="H6439" s="2" t="s">
        <v>8712</v>
      </c>
      <c r="I6439" s="2" t="s">
        <v>7293</v>
      </c>
      <c r="J6439" s="2" t="s">
        <v>2578</v>
      </c>
      <c r="K6439" s="194" t="s">
        <v>13</v>
      </c>
      <c r="L6439" s="2">
        <v>31</v>
      </c>
      <c r="M6439" s="194" t="s">
        <v>461</v>
      </c>
      <c r="N6439" s="2" t="s">
        <v>482</v>
      </c>
      <c r="O6439" s="195">
        <v>25</v>
      </c>
    </row>
    <row r="6440" spans="1:15">
      <c r="A6440" s="7">
        <v>2019</v>
      </c>
      <c r="B6440" s="7" t="s">
        <v>45</v>
      </c>
      <c r="C6440" s="8">
        <f t="shared" si="269"/>
        <v>43606</v>
      </c>
      <c r="D6440" s="7">
        <v>27</v>
      </c>
      <c r="E6440" s="7" t="str">
        <f t="shared" si="271"/>
        <v>S214360627</v>
      </c>
      <c r="F6440" s="3">
        <v>2022</v>
      </c>
      <c r="G6440" s="2" t="s">
        <v>10113</v>
      </c>
      <c r="H6440" s="2" t="s">
        <v>10113</v>
      </c>
      <c r="I6440" s="2" t="s">
        <v>10114</v>
      </c>
      <c r="J6440" s="2" t="s">
        <v>1228</v>
      </c>
      <c r="K6440" s="194" t="s">
        <v>13</v>
      </c>
      <c r="L6440" s="2">
        <v>23</v>
      </c>
      <c r="M6440" s="194" t="s">
        <v>340</v>
      </c>
      <c r="N6440" s="2">
        <v>60</v>
      </c>
      <c r="O6440" s="195" t="s">
        <v>1459</v>
      </c>
    </row>
    <row r="6441" spans="1:15" ht="15.75" thickBot="1">
      <c r="A6441" s="7">
        <v>2019</v>
      </c>
      <c r="B6441" s="7" t="s">
        <v>45</v>
      </c>
      <c r="C6441" s="8">
        <f t="shared" si="269"/>
        <v>43606</v>
      </c>
      <c r="D6441" s="7">
        <v>28</v>
      </c>
      <c r="E6441" s="7" t="str">
        <f>B6441&amp;C6441&amp;D6441</f>
        <v>S214360628</v>
      </c>
      <c r="F6441" s="5">
        <v>2023</v>
      </c>
      <c r="G6441" s="6" t="s">
        <v>10115</v>
      </c>
      <c r="H6441" s="6" t="s">
        <v>10115</v>
      </c>
      <c r="I6441" s="6" t="s">
        <v>1094</v>
      </c>
      <c r="J6441" s="6" t="s">
        <v>685</v>
      </c>
      <c r="K6441" s="196" t="s">
        <v>13</v>
      </c>
      <c r="L6441" s="6">
        <v>17</v>
      </c>
      <c r="M6441" s="196" t="s">
        <v>2957</v>
      </c>
      <c r="N6441" s="6" t="s">
        <v>4960</v>
      </c>
      <c r="O6441" s="197" t="s">
        <v>4912</v>
      </c>
    </row>
    <row r="6442" spans="1:15" ht="16.5" thickTop="1" thickBot="1">
      <c r="A6442" s="7">
        <v>2019</v>
      </c>
      <c r="B6442" s="7" t="s">
        <v>44</v>
      </c>
      <c r="C6442" s="8">
        <f>7+C6441</f>
        <v>43613</v>
      </c>
      <c r="D6442" s="7">
        <v>1</v>
      </c>
      <c r="E6442" s="7" t="str">
        <f>B6442&amp;C6442&amp;D6442</f>
        <v>S22436131</v>
      </c>
      <c r="F6442" s="1" t="s">
        <v>0</v>
      </c>
    </row>
    <row r="6443" spans="1:15" ht="16.5" thickTop="1" thickBot="1">
      <c r="A6443" s="7">
        <v>2019</v>
      </c>
      <c r="B6443" s="7" t="s">
        <v>44</v>
      </c>
      <c r="C6443" s="8">
        <f>+C6442</f>
        <v>43613</v>
      </c>
      <c r="D6443" s="7">
        <v>2</v>
      </c>
      <c r="E6443" s="7" t="str">
        <f>B6443&amp;C6443&amp;D6443</f>
        <v>S22436132</v>
      </c>
      <c r="F6443" s="338" t="s">
        <v>1</v>
      </c>
      <c r="G6443" s="341" t="s">
        <v>2</v>
      </c>
      <c r="H6443" s="342"/>
      <c r="I6443" s="342"/>
      <c r="J6443" s="343"/>
      <c r="K6443" s="344" t="s">
        <v>3</v>
      </c>
      <c r="L6443" s="343"/>
      <c r="M6443" s="344" t="s">
        <v>144</v>
      </c>
      <c r="N6443" s="342"/>
      <c r="O6443" s="342"/>
    </row>
    <row r="6444" spans="1:15" ht="18" customHeight="1" thickBot="1">
      <c r="A6444" s="7">
        <v>2019</v>
      </c>
      <c r="B6444" s="7" t="s">
        <v>44</v>
      </c>
      <c r="C6444" s="8">
        <f t="shared" ref="C6444:C6469" si="272">+C6443</f>
        <v>43613</v>
      </c>
      <c r="D6444" s="7">
        <v>3</v>
      </c>
      <c r="E6444" s="7" t="str">
        <f t="shared" ref="E6444:E6497" si="273">B6444&amp;C6444&amp;D6444</f>
        <v>S22436133</v>
      </c>
      <c r="F6444" s="339"/>
      <c r="G6444" s="345" t="s">
        <v>5</v>
      </c>
      <c r="H6444" s="347" t="s">
        <v>145</v>
      </c>
      <c r="I6444" s="348"/>
      <c r="J6444" s="349"/>
      <c r="K6444" s="350" t="s">
        <v>6</v>
      </c>
      <c r="L6444" s="352" t="s">
        <v>7</v>
      </c>
      <c r="M6444" s="350" t="s">
        <v>8</v>
      </c>
      <c r="N6444" s="354" t="s">
        <v>146</v>
      </c>
      <c r="O6444" s="356" t="s">
        <v>147</v>
      </c>
    </row>
    <row r="6445" spans="1:15" ht="15.75" thickBot="1">
      <c r="A6445" s="7">
        <v>2019</v>
      </c>
      <c r="B6445" s="7" t="s">
        <v>44</v>
      </c>
      <c r="C6445" s="8">
        <f t="shared" si="272"/>
        <v>43613</v>
      </c>
      <c r="D6445" s="7">
        <v>4</v>
      </c>
      <c r="E6445" s="7" t="str">
        <f t="shared" si="273"/>
        <v>S22436134</v>
      </c>
      <c r="F6445" s="340"/>
      <c r="G6445" s="346"/>
      <c r="H6445" s="191" t="s">
        <v>9</v>
      </c>
      <c r="I6445" s="192" t="s">
        <v>18</v>
      </c>
      <c r="J6445" s="193" t="s">
        <v>11</v>
      </c>
      <c r="K6445" s="351"/>
      <c r="L6445" s="353"/>
      <c r="M6445" s="351"/>
      <c r="N6445" s="355"/>
      <c r="O6445" s="357"/>
    </row>
    <row r="6446" spans="1:15">
      <c r="A6446" s="7">
        <v>2019</v>
      </c>
      <c r="B6446" s="7" t="s">
        <v>44</v>
      </c>
      <c r="C6446" s="8">
        <f t="shared" si="272"/>
        <v>43613</v>
      </c>
      <c r="D6446" s="7">
        <v>5</v>
      </c>
      <c r="E6446" s="7" t="str">
        <f t="shared" si="273"/>
        <v>S22436135</v>
      </c>
      <c r="F6446" s="3" t="s">
        <v>12</v>
      </c>
      <c r="G6446" s="2">
        <v>-2</v>
      </c>
      <c r="H6446" s="2" t="s">
        <v>6267</v>
      </c>
      <c r="I6446" s="2" t="s">
        <v>10116</v>
      </c>
      <c r="J6446" s="2" t="s">
        <v>8927</v>
      </c>
      <c r="K6446" s="194" t="s">
        <v>17</v>
      </c>
      <c r="L6446" s="2">
        <v>57</v>
      </c>
      <c r="M6446" s="194" t="s">
        <v>2623</v>
      </c>
      <c r="N6446" s="2" t="s">
        <v>3028</v>
      </c>
      <c r="O6446" s="195" t="s">
        <v>551</v>
      </c>
    </row>
    <row r="6447" spans="1:15">
      <c r="A6447" s="7">
        <v>2019</v>
      </c>
      <c r="B6447" s="7" t="s">
        <v>44</v>
      </c>
      <c r="C6447" s="8">
        <f t="shared" si="272"/>
        <v>43613</v>
      </c>
      <c r="D6447" s="7">
        <v>6</v>
      </c>
      <c r="E6447" s="7" t="str">
        <f t="shared" si="273"/>
        <v>S22436136</v>
      </c>
      <c r="F6447" s="4">
        <v>43586</v>
      </c>
      <c r="G6447" s="2">
        <v>130</v>
      </c>
      <c r="H6447" s="2" t="s">
        <v>10117</v>
      </c>
      <c r="I6447" s="2" t="s">
        <v>10118</v>
      </c>
      <c r="J6447" s="2" t="s">
        <v>3045</v>
      </c>
      <c r="K6447" s="194" t="s">
        <v>17</v>
      </c>
      <c r="L6447" s="2">
        <v>55</v>
      </c>
      <c r="M6447" s="194" t="s">
        <v>4038</v>
      </c>
      <c r="N6447" s="2" t="s">
        <v>416</v>
      </c>
      <c r="O6447" s="195" t="s">
        <v>4044</v>
      </c>
    </row>
    <row r="6448" spans="1:15">
      <c r="A6448" s="7">
        <v>2019</v>
      </c>
      <c r="B6448" s="7" t="s">
        <v>44</v>
      </c>
      <c r="C6448" s="8">
        <f t="shared" si="272"/>
        <v>43613</v>
      </c>
      <c r="D6448" s="7">
        <v>7</v>
      </c>
      <c r="E6448" s="7" t="str">
        <f t="shared" si="273"/>
        <v>S22436137</v>
      </c>
      <c r="F6448" s="4">
        <v>43617</v>
      </c>
      <c r="G6448" s="2">
        <v>87</v>
      </c>
      <c r="H6448" s="2" t="s">
        <v>10119</v>
      </c>
      <c r="I6448" s="2" t="s">
        <v>10120</v>
      </c>
      <c r="J6448" s="2" t="s">
        <v>7283</v>
      </c>
      <c r="K6448" s="194" t="s">
        <v>17</v>
      </c>
      <c r="L6448" s="2">
        <v>62</v>
      </c>
      <c r="M6448" s="194">
        <v>100</v>
      </c>
      <c r="N6448" s="2">
        <v>0</v>
      </c>
      <c r="O6448" s="195">
        <v>0</v>
      </c>
    </row>
    <row r="6449" spans="1:15">
      <c r="A6449" s="7">
        <v>2019</v>
      </c>
      <c r="B6449" s="7" t="s">
        <v>44</v>
      </c>
      <c r="C6449" s="8">
        <f t="shared" si="272"/>
        <v>43613</v>
      </c>
      <c r="D6449" s="7">
        <v>8</v>
      </c>
      <c r="E6449" s="7" t="str">
        <f t="shared" si="273"/>
        <v>S22436138</v>
      </c>
      <c r="F6449" s="4">
        <v>43647</v>
      </c>
      <c r="G6449" s="2">
        <v>151</v>
      </c>
      <c r="H6449" s="2" t="s">
        <v>7250</v>
      </c>
      <c r="I6449" s="2" t="s">
        <v>5749</v>
      </c>
      <c r="J6449" s="2" t="s">
        <v>1995</v>
      </c>
      <c r="K6449" s="194" t="s">
        <v>17</v>
      </c>
      <c r="L6449" s="2">
        <v>58</v>
      </c>
      <c r="M6449" s="194">
        <v>100</v>
      </c>
      <c r="N6449" s="2">
        <v>0</v>
      </c>
      <c r="O6449" s="195">
        <v>0</v>
      </c>
    </row>
    <row r="6450" spans="1:15">
      <c r="A6450" s="7">
        <v>2019</v>
      </c>
      <c r="B6450" s="7" t="s">
        <v>44</v>
      </c>
      <c r="C6450" s="8">
        <f t="shared" si="272"/>
        <v>43613</v>
      </c>
      <c r="D6450" s="7">
        <v>9</v>
      </c>
      <c r="E6450" s="7" t="str">
        <f t="shared" si="273"/>
        <v>S22436139</v>
      </c>
      <c r="F6450" s="4">
        <v>43678</v>
      </c>
      <c r="G6450" s="2">
        <v>199</v>
      </c>
      <c r="H6450" s="2" t="s">
        <v>10121</v>
      </c>
      <c r="I6450" s="2" t="s">
        <v>3082</v>
      </c>
      <c r="J6450" s="2" t="s">
        <v>2868</v>
      </c>
      <c r="K6450" s="194" t="s">
        <v>17</v>
      </c>
      <c r="L6450" s="2">
        <v>56</v>
      </c>
      <c r="M6450" s="194">
        <v>100</v>
      </c>
      <c r="N6450" s="2">
        <v>0</v>
      </c>
      <c r="O6450" s="195">
        <v>0</v>
      </c>
    </row>
    <row r="6451" spans="1:15">
      <c r="A6451" s="7">
        <v>2019</v>
      </c>
      <c r="B6451" s="7" t="s">
        <v>44</v>
      </c>
      <c r="C6451" s="8">
        <f t="shared" si="272"/>
        <v>43613</v>
      </c>
      <c r="D6451" s="7">
        <v>10</v>
      </c>
      <c r="E6451" s="7" t="str">
        <f t="shared" si="273"/>
        <v>S224361310</v>
      </c>
      <c r="F6451" s="3" t="s">
        <v>164</v>
      </c>
      <c r="G6451" s="2">
        <v>178</v>
      </c>
      <c r="H6451" s="2" t="s">
        <v>10122</v>
      </c>
      <c r="I6451" s="2" t="s">
        <v>10123</v>
      </c>
      <c r="J6451" s="2" t="s">
        <v>5372</v>
      </c>
      <c r="K6451" s="194" t="s">
        <v>17</v>
      </c>
      <c r="L6451" s="2">
        <v>47</v>
      </c>
      <c r="M6451" s="194">
        <v>100</v>
      </c>
      <c r="N6451" s="2">
        <v>0</v>
      </c>
      <c r="O6451" s="195">
        <v>0</v>
      </c>
    </row>
    <row r="6452" spans="1:15">
      <c r="A6452" s="7">
        <v>2019</v>
      </c>
      <c r="B6452" s="7" t="s">
        <v>44</v>
      </c>
      <c r="C6452" s="8">
        <f t="shared" si="272"/>
        <v>43613</v>
      </c>
      <c r="D6452" s="7">
        <v>11</v>
      </c>
      <c r="E6452" s="7" t="str">
        <f t="shared" si="273"/>
        <v>S224361311</v>
      </c>
      <c r="F6452" s="3">
        <v>2020</v>
      </c>
      <c r="G6452" s="2">
        <v>200</v>
      </c>
      <c r="H6452" s="2" t="s">
        <v>10124</v>
      </c>
      <c r="I6452" s="2" t="s">
        <v>6227</v>
      </c>
      <c r="J6452" s="2" t="s">
        <v>518</v>
      </c>
      <c r="K6452" s="194" t="s">
        <v>17</v>
      </c>
      <c r="L6452" s="2">
        <v>44</v>
      </c>
      <c r="M6452" s="194" t="s">
        <v>9279</v>
      </c>
      <c r="N6452" s="2" t="s">
        <v>416</v>
      </c>
      <c r="O6452" s="195" t="s">
        <v>2313</v>
      </c>
    </row>
    <row r="6453" spans="1:15">
      <c r="A6453" s="7">
        <v>2019</v>
      </c>
      <c r="B6453" s="7" t="s">
        <v>44</v>
      </c>
      <c r="C6453" s="8">
        <f t="shared" si="272"/>
        <v>43613</v>
      </c>
      <c r="D6453" s="7">
        <v>12</v>
      </c>
      <c r="E6453" s="7" t="str">
        <f t="shared" si="273"/>
        <v>S224361312</v>
      </c>
      <c r="F6453" s="3">
        <v>2021</v>
      </c>
      <c r="G6453" s="2">
        <v>188</v>
      </c>
      <c r="H6453" s="2" t="s">
        <v>10125</v>
      </c>
      <c r="I6453" s="2" t="s">
        <v>3369</v>
      </c>
      <c r="J6453" s="2" t="s">
        <v>833</v>
      </c>
      <c r="K6453" s="194" t="s">
        <v>17</v>
      </c>
      <c r="L6453" s="2">
        <v>39</v>
      </c>
      <c r="M6453" s="194" t="s">
        <v>445</v>
      </c>
      <c r="N6453" s="2" t="s">
        <v>9146</v>
      </c>
      <c r="O6453" s="195" t="s">
        <v>544</v>
      </c>
    </row>
    <row r="6454" spans="1:15">
      <c r="A6454" s="7">
        <v>2019</v>
      </c>
      <c r="B6454" s="7" t="s">
        <v>44</v>
      </c>
      <c r="C6454" s="8">
        <f t="shared" si="272"/>
        <v>43613</v>
      </c>
      <c r="D6454" s="7">
        <v>13</v>
      </c>
      <c r="E6454" s="7" t="str">
        <f t="shared" si="273"/>
        <v>S224361313</v>
      </c>
      <c r="F6454" s="3">
        <v>2022</v>
      </c>
      <c r="G6454" s="2">
        <v>170</v>
      </c>
      <c r="H6454" s="2" t="s">
        <v>10126</v>
      </c>
      <c r="I6454" s="2" t="s">
        <v>8313</v>
      </c>
      <c r="J6454" s="2" t="s">
        <v>1578</v>
      </c>
      <c r="K6454" s="194" t="s">
        <v>17</v>
      </c>
      <c r="L6454" s="2">
        <v>31</v>
      </c>
      <c r="M6454" s="194" t="s">
        <v>10127</v>
      </c>
      <c r="N6454" s="2" t="s">
        <v>301</v>
      </c>
      <c r="O6454" s="195" t="s">
        <v>7459</v>
      </c>
    </row>
    <row r="6455" spans="1:15" ht="15.75" thickBot="1">
      <c r="A6455" s="7">
        <v>2019</v>
      </c>
      <c r="B6455" s="7" t="s">
        <v>44</v>
      </c>
      <c r="C6455" s="8">
        <f t="shared" si="272"/>
        <v>43613</v>
      </c>
      <c r="D6455" s="7">
        <v>14</v>
      </c>
      <c r="E6455" s="7" t="str">
        <f t="shared" si="273"/>
        <v>S224361314</v>
      </c>
      <c r="F6455" s="5">
        <v>2023</v>
      </c>
      <c r="G6455" s="6">
        <v>160</v>
      </c>
      <c r="H6455" s="6" t="s">
        <v>3714</v>
      </c>
      <c r="I6455" s="6">
        <v>157</v>
      </c>
      <c r="J6455" s="6" t="s">
        <v>1366</v>
      </c>
      <c r="K6455" s="196" t="s">
        <v>17</v>
      </c>
      <c r="L6455" s="6">
        <v>29</v>
      </c>
      <c r="M6455" s="196" t="s">
        <v>478</v>
      </c>
      <c r="N6455" s="6" t="s">
        <v>5551</v>
      </c>
      <c r="O6455" s="197" t="s">
        <v>4986</v>
      </c>
    </row>
    <row r="6456" spans="1:15" ht="16.5" thickTop="1" thickBot="1">
      <c r="A6456" s="7">
        <v>2019</v>
      </c>
      <c r="B6456" s="7" t="s">
        <v>44</v>
      </c>
      <c r="C6456" s="8">
        <f t="shared" si="272"/>
        <v>43613</v>
      </c>
      <c r="D6456" s="7">
        <v>15</v>
      </c>
      <c r="E6456" s="7" t="str">
        <f t="shared" si="273"/>
        <v>S224361315</v>
      </c>
      <c r="F6456" s="1" t="s">
        <v>15</v>
      </c>
    </row>
    <row r="6457" spans="1:15" ht="16.5" thickTop="1" thickBot="1">
      <c r="A6457" s="7">
        <v>2019</v>
      </c>
      <c r="B6457" s="7" t="s">
        <v>44</v>
      </c>
      <c r="C6457" s="8">
        <f t="shared" si="272"/>
        <v>43613</v>
      </c>
      <c r="D6457" s="7">
        <v>16</v>
      </c>
      <c r="E6457" s="7" t="str">
        <f t="shared" si="273"/>
        <v>S224361316</v>
      </c>
      <c r="F6457" s="338" t="s">
        <v>1</v>
      </c>
      <c r="G6457" s="341" t="s">
        <v>2</v>
      </c>
      <c r="H6457" s="342"/>
      <c r="I6457" s="342"/>
      <c r="J6457" s="343"/>
      <c r="K6457" s="344" t="s">
        <v>3</v>
      </c>
      <c r="L6457" s="343"/>
      <c r="M6457" s="344" t="s">
        <v>144</v>
      </c>
      <c r="N6457" s="342"/>
      <c r="O6457" s="342"/>
    </row>
    <row r="6458" spans="1:15" ht="18" customHeight="1" thickBot="1">
      <c r="A6458" s="7">
        <v>2019</v>
      </c>
      <c r="B6458" s="7" t="s">
        <v>44</v>
      </c>
      <c r="C6458" s="8">
        <f t="shared" si="272"/>
        <v>43613</v>
      </c>
      <c r="D6458" s="7">
        <v>17</v>
      </c>
      <c r="E6458" s="7" t="str">
        <f t="shared" si="273"/>
        <v>S224361317</v>
      </c>
      <c r="F6458" s="339"/>
      <c r="G6458" s="345" t="s">
        <v>5</v>
      </c>
      <c r="H6458" s="347" t="s">
        <v>145</v>
      </c>
      <c r="I6458" s="348"/>
      <c r="J6458" s="349"/>
      <c r="K6458" s="350" t="s">
        <v>6</v>
      </c>
      <c r="L6458" s="352" t="s">
        <v>7</v>
      </c>
      <c r="M6458" s="350" t="s">
        <v>8</v>
      </c>
      <c r="N6458" s="354" t="s">
        <v>146</v>
      </c>
      <c r="O6458" s="356" t="s">
        <v>147</v>
      </c>
    </row>
    <row r="6459" spans="1:15" ht="15.75" thickBot="1">
      <c r="A6459" s="7">
        <v>2019</v>
      </c>
      <c r="B6459" s="7" t="s">
        <v>44</v>
      </c>
      <c r="C6459" s="8">
        <f t="shared" si="272"/>
        <v>43613</v>
      </c>
      <c r="D6459" s="7">
        <v>18</v>
      </c>
      <c r="E6459" s="7" t="str">
        <f t="shared" si="273"/>
        <v>S224361318</v>
      </c>
      <c r="F6459" s="340"/>
      <c r="G6459" s="346"/>
      <c r="H6459" s="191" t="s">
        <v>9</v>
      </c>
      <c r="I6459" s="192" t="s">
        <v>18</v>
      </c>
      <c r="J6459" s="193" t="s">
        <v>11</v>
      </c>
      <c r="K6459" s="351"/>
      <c r="L6459" s="353"/>
      <c r="M6459" s="351"/>
      <c r="N6459" s="355"/>
      <c r="O6459" s="357"/>
    </row>
    <row r="6460" spans="1:15">
      <c r="A6460" s="7">
        <v>2019</v>
      </c>
      <c r="B6460" s="7" t="s">
        <v>44</v>
      </c>
      <c r="C6460" s="8">
        <f t="shared" si="272"/>
        <v>43613</v>
      </c>
      <c r="D6460" s="7">
        <v>19</v>
      </c>
      <c r="E6460" s="7" t="str">
        <f t="shared" si="273"/>
        <v>S224361319</v>
      </c>
      <c r="F6460" s="3" t="s">
        <v>16</v>
      </c>
      <c r="G6460" s="2">
        <v>27</v>
      </c>
      <c r="H6460" s="2" t="s">
        <v>10128</v>
      </c>
      <c r="I6460" s="2" t="s">
        <v>10129</v>
      </c>
      <c r="J6460" s="2" t="s">
        <v>4191</v>
      </c>
      <c r="K6460" s="194" t="s">
        <v>17</v>
      </c>
      <c r="L6460" s="2">
        <v>53</v>
      </c>
      <c r="M6460" s="194" t="s">
        <v>7658</v>
      </c>
      <c r="N6460" s="2" t="s">
        <v>5547</v>
      </c>
      <c r="O6460" s="195" t="s">
        <v>423</v>
      </c>
    </row>
    <row r="6461" spans="1:15">
      <c r="A6461" s="7">
        <v>2019</v>
      </c>
      <c r="B6461" s="7" t="s">
        <v>44</v>
      </c>
      <c r="C6461" s="8">
        <f t="shared" si="272"/>
        <v>43613</v>
      </c>
      <c r="D6461" s="7">
        <v>20</v>
      </c>
      <c r="E6461" s="7" t="str">
        <f t="shared" si="273"/>
        <v>S224361320</v>
      </c>
      <c r="F6461" s="4">
        <v>43586</v>
      </c>
      <c r="G6461" s="2">
        <v>157</v>
      </c>
      <c r="H6461" s="2" t="s">
        <v>10130</v>
      </c>
      <c r="I6461" s="2" t="s">
        <v>9368</v>
      </c>
      <c r="J6461" s="2" t="s">
        <v>645</v>
      </c>
      <c r="K6461" s="194" t="s">
        <v>17</v>
      </c>
      <c r="L6461" s="2">
        <v>51</v>
      </c>
      <c r="M6461" s="194" t="s">
        <v>1666</v>
      </c>
      <c r="N6461" s="2" t="s">
        <v>871</v>
      </c>
      <c r="O6461" s="195" t="s">
        <v>2076</v>
      </c>
    </row>
    <row r="6462" spans="1:15">
      <c r="A6462" s="7">
        <v>2019</v>
      </c>
      <c r="B6462" s="7" t="s">
        <v>44</v>
      </c>
      <c r="C6462" s="8">
        <f t="shared" si="272"/>
        <v>43613</v>
      </c>
      <c r="D6462" s="7">
        <v>21</v>
      </c>
      <c r="E6462" s="7" t="str">
        <f t="shared" si="273"/>
        <v>S224361321</v>
      </c>
      <c r="F6462" s="4">
        <v>43617</v>
      </c>
      <c r="G6462" s="2">
        <v>108</v>
      </c>
      <c r="H6462" s="2" t="s">
        <v>3701</v>
      </c>
      <c r="I6462" s="2" t="s">
        <v>10131</v>
      </c>
      <c r="J6462" s="2" t="s">
        <v>2575</v>
      </c>
      <c r="K6462" s="194" t="s">
        <v>17</v>
      </c>
      <c r="L6462" s="2">
        <v>49</v>
      </c>
      <c r="M6462" s="194" t="s">
        <v>7018</v>
      </c>
      <c r="N6462" s="2">
        <v>0</v>
      </c>
      <c r="O6462" s="195" t="s">
        <v>472</v>
      </c>
    </row>
    <row r="6463" spans="1:15">
      <c r="A6463" s="7">
        <v>2019</v>
      </c>
      <c r="B6463" s="7" t="s">
        <v>44</v>
      </c>
      <c r="C6463" s="8">
        <f t="shared" si="272"/>
        <v>43613</v>
      </c>
      <c r="D6463" s="7">
        <v>22</v>
      </c>
      <c r="E6463" s="7" t="str">
        <f t="shared" si="273"/>
        <v>S224361322</v>
      </c>
      <c r="F6463" s="4">
        <v>43647</v>
      </c>
      <c r="G6463" s="2">
        <v>176</v>
      </c>
      <c r="H6463" s="2" t="s">
        <v>10132</v>
      </c>
      <c r="I6463" s="2" t="s">
        <v>10133</v>
      </c>
      <c r="J6463" s="2" t="s">
        <v>5015</v>
      </c>
      <c r="K6463" s="194" t="s">
        <v>17</v>
      </c>
      <c r="L6463" s="2">
        <v>47</v>
      </c>
      <c r="M6463" s="194" t="s">
        <v>3583</v>
      </c>
      <c r="N6463" s="2">
        <v>0</v>
      </c>
      <c r="O6463" s="195" t="s">
        <v>343</v>
      </c>
    </row>
    <row r="6464" spans="1:15">
      <c r="A6464" s="7">
        <v>2019</v>
      </c>
      <c r="B6464" s="7" t="s">
        <v>44</v>
      </c>
      <c r="C6464" s="8">
        <f t="shared" si="272"/>
        <v>43613</v>
      </c>
      <c r="D6464" s="7">
        <v>23</v>
      </c>
      <c r="E6464" s="7" t="str">
        <f t="shared" si="273"/>
        <v>S224361323</v>
      </c>
      <c r="F6464" s="4">
        <v>43678</v>
      </c>
      <c r="G6464" s="2">
        <v>224</v>
      </c>
      <c r="H6464" s="2" t="s">
        <v>10134</v>
      </c>
      <c r="I6464" s="2" t="s">
        <v>10135</v>
      </c>
      <c r="J6464" s="2" t="s">
        <v>2255</v>
      </c>
      <c r="K6464" s="194" t="s">
        <v>17</v>
      </c>
      <c r="L6464" s="2">
        <v>45</v>
      </c>
      <c r="M6464" s="194">
        <v>96</v>
      </c>
      <c r="N6464" s="2">
        <v>0</v>
      </c>
      <c r="O6464" s="195">
        <v>4</v>
      </c>
    </row>
    <row r="6465" spans="1:15">
      <c r="A6465" s="7">
        <v>2019</v>
      </c>
      <c r="B6465" s="7" t="s">
        <v>44</v>
      </c>
      <c r="C6465" s="8">
        <f t="shared" si="272"/>
        <v>43613</v>
      </c>
      <c r="D6465" s="7">
        <v>24</v>
      </c>
      <c r="E6465" s="7" t="str">
        <f t="shared" si="273"/>
        <v>S224361324</v>
      </c>
      <c r="F6465" s="3" t="s">
        <v>164</v>
      </c>
      <c r="G6465" s="2">
        <v>218</v>
      </c>
      <c r="H6465" s="2" t="s">
        <v>10136</v>
      </c>
      <c r="I6465" s="2" t="s">
        <v>10137</v>
      </c>
      <c r="J6465" s="2" t="s">
        <v>2509</v>
      </c>
      <c r="K6465" s="194" t="s">
        <v>17</v>
      </c>
      <c r="L6465" s="2">
        <v>42</v>
      </c>
      <c r="M6465" s="194" t="s">
        <v>3583</v>
      </c>
      <c r="N6465" s="2">
        <v>0</v>
      </c>
      <c r="O6465" s="195" t="s">
        <v>343</v>
      </c>
    </row>
    <row r="6466" spans="1:15">
      <c r="A6466" s="7">
        <v>2019</v>
      </c>
      <c r="B6466" s="7" t="s">
        <v>44</v>
      </c>
      <c r="C6466" s="8">
        <f t="shared" si="272"/>
        <v>43613</v>
      </c>
      <c r="D6466" s="7">
        <v>25</v>
      </c>
      <c r="E6466" s="7" t="str">
        <f t="shared" si="273"/>
        <v>S224361325</v>
      </c>
      <c r="F6466" s="3">
        <v>2020</v>
      </c>
      <c r="G6466" s="2">
        <v>250</v>
      </c>
      <c r="H6466" s="2" t="s">
        <v>10138</v>
      </c>
      <c r="I6466" s="2" t="s">
        <v>8582</v>
      </c>
      <c r="J6466" s="2" t="s">
        <v>1098</v>
      </c>
      <c r="K6466" s="194" t="s">
        <v>17</v>
      </c>
      <c r="L6466" s="2">
        <v>42</v>
      </c>
      <c r="M6466" s="194" t="s">
        <v>2960</v>
      </c>
      <c r="N6466" s="2" t="s">
        <v>1744</v>
      </c>
      <c r="O6466" s="195" t="s">
        <v>4578</v>
      </c>
    </row>
    <row r="6467" spans="1:15">
      <c r="A6467" s="7">
        <v>2019</v>
      </c>
      <c r="B6467" s="7" t="s">
        <v>44</v>
      </c>
      <c r="C6467" s="8">
        <f t="shared" si="272"/>
        <v>43613</v>
      </c>
      <c r="D6467" s="7">
        <v>26</v>
      </c>
      <c r="E6467" s="7" t="str">
        <f t="shared" si="273"/>
        <v>S224361326</v>
      </c>
      <c r="F6467" s="3">
        <v>2021</v>
      </c>
      <c r="G6467" s="2">
        <v>240</v>
      </c>
      <c r="H6467" s="2" t="s">
        <v>10139</v>
      </c>
      <c r="I6467" s="2" t="s">
        <v>10140</v>
      </c>
      <c r="J6467" s="2" t="s">
        <v>2127</v>
      </c>
      <c r="K6467" s="194" t="s">
        <v>17</v>
      </c>
      <c r="L6467" s="2">
        <v>41</v>
      </c>
      <c r="M6467" s="194">
        <v>60</v>
      </c>
      <c r="N6467" s="2" t="s">
        <v>568</v>
      </c>
      <c r="O6467" s="195" t="s">
        <v>1460</v>
      </c>
    </row>
    <row r="6468" spans="1:15">
      <c r="A6468" s="7">
        <v>2019</v>
      </c>
      <c r="B6468" s="7" t="s">
        <v>44</v>
      </c>
      <c r="C6468" s="8">
        <f t="shared" si="272"/>
        <v>43613</v>
      </c>
      <c r="D6468" s="7">
        <v>27</v>
      </c>
      <c r="E6468" s="7" t="str">
        <f t="shared" si="273"/>
        <v>S224361327</v>
      </c>
      <c r="F6468" s="3">
        <v>2022</v>
      </c>
      <c r="G6468" s="2">
        <v>210</v>
      </c>
      <c r="H6468" s="2" t="s">
        <v>10141</v>
      </c>
      <c r="I6468" s="2" t="s">
        <v>10142</v>
      </c>
      <c r="J6468" s="2" t="s">
        <v>3641</v>
      </c>
      <c r="K6468" s="194" t="s">
        <v>17</v>
      </c>
      <c r="L6468" s="2">
        <v>37</v>
      </c>
      <c r="M6468" s="194" t="s">
        <v>3110</v>
      </c>
      <c r="N6468" s="2" t="s">
        <v>873</v>
      </c>
      <c r="O6468" s="195" t="s">
        <v>1665</v>
      </c>
    </row>
    <row r="6469" spans="1:15" ht="15.75" thickBot="1">
      <c r="A6469" s="7">
        <v>2019</v>
      </c>
      <c r="B6469" s="7" t="s">
        <v>44</v>
      </c>
      <c r="C6469" s="8">
        <f t="shared" si="272"/>
        <v>43613</v>
      </c>
      <c r="D6469" s="7">
        <v>28</v>
      </c>
      <c r="E6469" s="7" t="str">
        <f t="shared" si="273"/>
        <v>S224361328</v>
      </c>
      <c r="F6469" s="5">
        <v>2023</v>
      </c>
      <c r="G6469" s="6">
        <v>200</v>
      </c>
      <c r="H6469" s="6" t="s">
        <v>10143</v>
      </c>
      <c r="I6469" s="6" t="s">
        <v>3236</v>
      </c>
      <c r="J6469" s="6" t="s">
        <v>5777</v>
      </c>
      <c r="K6469" s="196" t="s">
        <v>17</v>
      </c>
      <c r="L6469" s="6">
        <v>34</v>
      </c>
      <c r="M6469" s="196" t="s">
        <v>935</v>
      </c>
      <c r="N6469" s="6" t="s">
        <v>1970</v>
      </c>
      <c r="O6469" s="197" t="s">
        <v>871</v>
      </c>
    </row>
    <row r="6470" spans="1:15" ht="16.5" thickTop="1" thickBot="1">
      <c r="A6470" s="7">
        <v>2019</v>
      </c>
      <c r="B6470" s="7" t="s">
        <v>43</v>
      </c>
      <c r="C6470" s="8">
        <f>7+C6469</f>
        <v>43620</v>
      </c>
      <c r="D6470" s="7">
        <v>1</v>
      </c>
      <c r="E6470" s="7" t="str">
        <f t="shared" si="273"/>
        <v>S23436201</v>
      </c>
      <c r="F6470" s="1" t="s">
        <v>0</v>
      </c>
    </row>
    <row r="6471" spans="1:15" ht="16.5" thickTop="1" thickBot="1">
      <c r="A6471" s="7">
        <v>2019</v>
      </c>
      <c r="B6471" s="7" t="s">
        <v>43</v>
      </c>
      <c r="C6471" s="8">
        <f>+C6470</f>
        <v>43620</v>
      </c>
      <c r="D6471" s="7">
        <v>2</v>
      </c>
      <c r="E6471" s="7" t="str">
        <f t="shared" si="273"/>
        <v>S23436202</v>
      </c>
      <c r="F6471" s="338" t="s">
        <v>1</v>
      </c>
      <c r="G6471" s="341" t="s">
        <v>2</v>
      </c>
      <c r="H6471" s="342"/>
      <c r="I6471" s="342"/>
      <c r="J6471" s="343"/>
      <c r="K6471" s="344" t="s">
        <v>3</v>
      </c>
      <c r="L6471" s="343"/>
      <c r="M6471" s="344" t="s">
        <v>144</v>
      </c>
      <c r="N6471" s="342"/>
      <c r="O6471" s="342"/>
    </row>
    <row r="6472" spans="1:15" ht="18" customHeight="1" thickBot="1">
      <c r="A6472" s="7">
        <v>2019</v>
      </c>
      <c r="B6472" s="7" t="s">
        <v>43</v>
      </c>
      <c r="C6472" s="8">
        <f t="shared" ref="C6472:C6497" si="274">+C6471</f>
        <v>43620</v>
      </c>
      <c r="D6472" s="7">
        <v>3</v>
      </c>
      <c r="E6472" s="7" t="str">
        <f t="shared" si="273"/>
        <v>S23436203</v>
      </c>
      <c r="F6472" s="339"/>
      <c r="G6472" s="345" t="s">
        <v>5</v>
      </c>
      <c r="H6472" s="347" t="s">
        <v>145</v>
      </c>
      <c r="I6472" s="348"/>
      <c r="J6472" s="349"/>
      <c r="K6472" s="350" t="s">
        <v>6</v>
      </c>
      <c r="L6472" s="352" t="s">
        <v>7</v>
      </c>
      <c r="M6472" s="350" t="s">
        <v>8</v>
      </c>
      <c r="N6472" s="354" t="s">
        <v>146</v>
      </c>
      <c r="O6472" s="356" t="s">
        <v>147</v>
      </c>
    </row>
    <row r="6473" spans="1:15" ht="15.75" thickBot="1">
      <c r="A6473" s="7">
        <v>2019</v>
      </c>
      <c r="B6473" s="7" t="s">
        <v>43</v>
      </c>
      <c r="C6473" s="8">
        <f t="shared" si="274"/>
        <v>43620</v>
      </c>
      <c r="D6473" s="7">
        <v>4</v>
      </c>
      <c r="E6473" s="7" t="str">
        <f t="shared" si="273"/>
        <v>S23436204</v>
      </c>
      <c r="F6473" s="340"/>
      <c r="G6473" s="346"/>
      <c r="H6473" s="191" t="s">
        <v>9</v>
      </c>
      <c r="I6473" s="192" t="s">
        <v>18</v>
      </c>
      <c r="J6473" s="193" t="s">
        <v>11</v>
      </c>
      <c r="K6473" s="351"/>
      <c r="L6473" s="353"/>
      <c r="M6473" s="351"/>
      <c r="N6473" s="355"/>
      <c r="O6473" s="357"/>
    </row>
    <row r="6474" spans="1:15">
      <c r="A6474" s="7">
        <v>2019</v>
      </c>
      <c r="B6474" s="7" t="s">
        <v>43</v>
      </c>
      <c r="C6474" s="8">
        <f t="shared" si="274"/>
        <v>43620</v>
      </c>
      <c r="D6474" s="7">
        <v>5</v>
      </c>
      <c r="E6474" s="7" t="str">
        <f t="shared" si="273"/>
        <v>S23436205</v>
      </c>
      <c r="F6474" s="3" t="s">
        <v>12</v>
      </c>
      <c r="G6474" s="2">
        <v>-2</v>
      </c>
      <c r="H6474" s="2" t="s">
        <v>10144</v>
      </c>
      <c r="I6474" s="2" t="s">
        <v>7985</v>
      </c>
      <c r="J6474" s="2" t="s">
        <v>2408</v>
      </c>
      <c r="K6474" s="194" t="s">
        <v>17</v>
      </c>
      <c r="L6474" s="2">
        <v>55</v>
      </c>
      <c r="M6474" s="194" t="s">
        <v>333</v>
      </c>
      <c r="N6474" s="2">
        <v>25</v>
      </c>
      <c r="O6474" s="195" t="s">
        <v>10014</v>
      </c>
    </row>
    <row r="6475" spans="1:15">
      <c r="A6475" s="7">
        <v>2019</v>
      </c>
      <c r="B6475" s="7" t="s">
        <v>43</v>
      </c>
      <c r="C6475" s="8">
        <f t="shared" si="274"/>
        <v>43620</v>
      </c>
      <c r="D6475" s="7">
        <v>6</v>
      </c>
      <c r="E6475" s="7" t="str">
        <f t="shared" si="273"/>
        <v>S23436206</v>
      </c>
      <c r="F6475" s="4">
        <v>43617</v>
      </c>
      <c r="G6475" s="2">
        <v>80</v>
      </c>
      <c r="H6475" s="2" t="s">
        <v>10145</v>
      </c>
      <c r="I6475" s="2" t="s">
        <v>10146</v>
      </c>
      <c r="J6475" s="2" t="s">
        <v>3045</v>
      </c>
      <c r="K6475" s="194" t="s">
        <v>17</v>
      </c>
      <c r="L6475" s="2">
        <v>62</v>
      </c>
      <c r="M6475" s="194">
        <v>100</v>
      </c>
      <c r="N6475" s="2">
        <v>0</v>
      </c>
      <c r="O6475" s="195">
        <v>0</v>
      </c>
    </row>
    <row r="6476" spans="1:15">
      <c r="A6476" s="7">
        <v>2019</v>
      </c>
      <c r="B6476" s="7" t="s">
        <v>43</v>
      </c>
      <c r="C6476" s="8">
        <f t="shared" si="274"/>
        <v>43620</v>
      </c>
      <c r="D6476" s="7">
        <v>7</v>
      </c>
      <c r="E6476" s="7" t="str">
        <f t="shared" si="273"/>
        <v>S23436207</v>
      </c>
      <c r="F6476" s="4">
        <v>43647</v>
      </c>
      <c r="G6476" s="2">
        <v>175</v>
      </c>
      <c r="H6476" s="2" t="s">
        <v>7995</v>
      </c>
      <c r="I6476" s="2" t="s">
        <v>10147</v>
      </c>
      <c r="J6476" s="2" t="s">
        <v>3455</v>
      </c>
      <c r="K6476" s="194" t="s">
        <v>17</v>
      </c>
      <c r="L6476" s="2">
        <v>60</v>
      </c>
      <c r="M6476" s="194" t="s">
        <v>317</v>
      </c>
      <c r="N6476" s="2">
        <v>0</v>
      </c>
      <c r="O6476" s="195" t="s">
        <v>316</v>
      </c>
    </row>
    <row r="6477" spans="1:15">
      <c r="A6477" s="7">
        <v>2019</v>
      </c>
      <c r="B6477" s="7" t="s">
        <v>43</v>
      </c>
      <c r="C6477" s="8">
        <f t="shared" si="274"/>
        <v>43620</v>
      </c>
      <c r="D6477" s="7">
        <v>8</v>
      </c>
      <c r="E6477" s="7" t="str">
        <f t="shared" si="273"/>
        <v>S23436208</v>
      </c>
      <c r="F6477" s="4">
        <v>43678</v>
      </c>
      <c r="G6477" s="2">
        <v>238</v>
      </c>
      <c r="H6477" s="2" t="s">
        <v>10148</v>
      </c>
      <c r="I6477" s="2" t="s">
        <v>10149</v>
      </c>
      <c r="J6477" s="2" t="s">
        <v>1511</v>
      </c>
      <c r="K6477" s="194" t="s">
        <v>17</v>
      </c>
      <c r="L6477" s="2">
        <v>60</v>
      </c>
      <c r="M6477" s="194">
        <v>0</v>
      </c>
      <c r="N6477" s="2">
        <v>0</v>
      </c>
      <c r="O6477" s="195">
        <v>100</v>
      </c>
    </row>
    <row r="6478" spans="1:15">
      <c r="A6478" s="7">
        <v>2019</v>
      </c>
      <c r="B6478" s="7" t="s">
        <v>43</v>
      </c>
      <c r="C6478" s="8">
        <f t="shared" si="274"/>
        <v>43620</v>
      </c>
      <c r="D6478" s="7">
        <v>9</v>
      </c>
      <c r="E6478" s="7" t="str">
        <f t="shared" si="273"/>
        <v>S23436209</v>
      </c>
      <c r="F6478" s="4">
        <v>43709</v>
      </c>
      <c r="G6478" s="2">
        <v>237</v>
      </c>
      <c r="H6478" s="2" t="s">
        <v>408</v>
      </c>
      <c r="I6478" s="2" t="s">
        <v>10150</v>
      </c>
      <c r="J6478" s="2" t="s">
        <v>306</v>
      </c>
      <c r="K6478" s="194" t="s">
        <v>17</v>
      </c>
      <c r="L6478" s="2">
        <v>54</v>
      </c>
      <c r="M6478" s="194">
        <v>0</v>
      </c>
      <c r="N6478" s="2">
        <v>0</v>
      </c>
      <c r="O6478" s="195">
        <v>100</v>
      </c>
    </row>
    <row r="6479" spans="1:15">
      <c r="A6479" s="7">
        <v>2019</v>
      </c>
      <c r="B6479" s="7" t="s">
        <v>43</v>
      </c>
      <c r="C6479" s="8">
        <f t="shared" si="274"/>
        <v>43620</v>
      </c>
      <c r="D6479" s="7">
        <v>10</v>
      </c>
      <c r="E6479" s="7" t="str">
        <f t="shared" si="273"/>
        <v>S234362010</v>
      </c>
      <c r="F6479" s="3" t="s">
        <v>164</v>
      </c>
      <c r="G6479" s="2">
        <v>210</v>
      </c>
      <c r="H6479" s="2" t="s">
        <v>10151</v>
      </c>
      <c r="I6479" s="2" t="s">
        <v>10152</v>
      </c>
      <c r="J6479" s="2" t="s">
        <v>2395</v>
      </c>
      <c r="K6479" s="194" t="s">
        <v>17</v>
      </c>
      <c r="L6479" s="2">
        <v>47</v>
      </c>
      <c r="M6479" s="194" t="s">
        <v>420</v>
      </c>
      <c r="N6479" s="2" t="s">
        <v>334</v>
      </c>
      <c r="O6479" s="195" t="s">
        <v>3902</v>
      </c>
    </row>
    <row r="6480" spans="1:15">
      <c r="A6480" s="7">
        <v>2019</v>
      </c>
      <c r="B6480" s="7" t="s">
        <v>43</v>
      </c>
      <c r="C6480" s="8">
        <f t="shared" si="274"/>
        <v>43620</v>
      </c>
      <c r="D6480" s="7">
        <v>11</v>
      </c>
      <c r="E6480" s="7" t="str">
        <f t="shared" si="273"/>
        <v>S234362011</v>
      </c>
      <c r="F6480" s="3">
        <v>2020</v>
      </c>
      <c r="G6480" s="2">
        <v>208</v>
      </c>
      <c r="H6480" s="2" t="s">
        <v>6985</v>
      </c>
      <c r="I6480" s="2" t="s">
        <v>10153</v>
      </c>
      <c r="J6480" s="2" t="s">
        <v>2017</v>
      </c>
      <c r="K6480" s="194" t="s">
        <v>17</v>
      </c>
      <c r="L6480" s="2">
        <v>41</v>
      </c>
      <c r="M6480" s="194" t="s">
        <v>9146</v>
      </c>
      <c r="N6480" s="2">
        <v>20</v>
      </c>
      <c r="O6480" s="195" t="s">
        <v>5258</v>
      </c>
    </row>
    <row r="6481" spans="1:15">
      <c r="A6481" s="7">
        <v>2019</v>
      </c>
      <c r="B6481" s="7" t="s">
        <v>43</v>
      </c>
      <c r="C6481" s="8">
        <f t="shared" si="274"/>
        <v>43620</v>
      </c>
      <c r="D6481" s="7">
        <v>12</v>
      </c>
      <c r="E6481" s="7" t="str">
        <f t="shared" si="273"/>
        <v>S234362012</v>
      </c>
      <c r="F6481" s="3">
        <v>2021</v>
      </c>
      <c r="G6481" s="2">
        <v>190</v>
      </c>
      <c r="H6481" s="2" t="s">
        <v>10154</v>
      </c>
      <c r="I6481" s="2" t="s">
        <v>10155</v>
      </c>
      <c r="J6481" s="2" t="s">
        <v>3455</v>
      </c>
      <c r="K6481" s="194" t="s">
        <v>17</v>
      </c>
      <c r="L6481" s="2">
        <v>35</v>
      </c>
      <c r="M6481" s="194" t="s">
        <v>257</v>
      </c>
      <c r="N6481" s="2" t="s">
        <v>3028</v>
      </c>
      <c r="O6481" s="195" t="s">
        <v>3695</v>
      </c>
    </row>
    <row r="6482" spans="1:15">
      <c r="A6482" s="7">
        <v>2019</v>
      </c>
      <c r="B6482" s="7" t="s">
        <v>43</v>
      </c>
      <c r="C6482" s="8">
        <f t="shared" si="274"/>
        <v>43620</v>
      </c>
      <c r="D6482" s="7">
        <v>13</v>
      </c>
      <c r="E6482" s="7" t="str">
        <f t="shared" si="273"/>
        <v>S234362013</v>
      </c>
      <c r="F6482" s="3">
        <v>2022</v>
      </c>
      <c r="G6482" s="2">
        <v>175</v>
      </c>
      <c r="H6482" s="2" t="s">
        <v>9145</v>
      </c>
      <c r="I6482" s="2" t="s">
        <v>10156</v>
      </c>
      <c r="J6482" s="2" t="s">
        <v>595</v>
      </c>
      <c r="K6482" s="194" t="s">
        <v>17</v>
      </c>
      <c r="L6482" s="2">
        <v>31</v>
      </c>
      <c r="M6482" s="194" t="s">
        <v>6250</v>
      </c>
      <c r="N6482" s="2" t="s">
        <v>10157</v>
      </c>
      <c r="O6482" s="195" t="s">
        <v>3695</v>
      </c>
    </row>
    <row r="6483" spans="1:15" ht="15.75" thickBot="1">
      <c r="A6483" s="7">
        <v>2019</v>
      </c>
      <c r="B6483" s="7" t="s">
        <v>43</v>
      </c>
      <c r="C6483" s="8">
        <f t="shared" si="274"/>
        <v>43620</v>
      </c>
      <c r="D6483" s="7">
        <v>14</v>
      </c>
      <c r="E6483" s="7" t="str">
        <f t="shared" si="273"/>
        <v>S234362014</v>
      </c>
      <c r="F6483" s="5">
        <v>2023</v>
      </c>
      <c r="G6483" s="6">
        <v>165</v>
      </c>
      <c r="H6483" s="6" t="s">
        <v>10158</v>
      </c>
      <c r="I6483" s="6" t="s">
        <v>3758</v>
      </c>
      <c r="J6483" s="6" t="s">
        <v>3446</v>
      </c>
      <c r="K6483" s="196" t="s">
        <v>17</v>
      </c>
      <c r="L6483" s="6">
        <v>28</v>
      </c>
      <c r="M6483" s="196" t="s">
        <v>3192</v>
      </c>
      <c r="N6483" s="6" t="s">
        <v>301</v>
      </c>
      <c r="O6483" s="197" t="s">
        <v>339</v>
      </c>
    </row>
    <row r="6484" spans="1:15" ht="16.5" thickTop="1" thickBot="1">
      <c r="A6484" s="7">
        <v>2019</v>
      </c>
      <c r="B6484" s="7" t="s">
        <v>43</v>
      </c>
      <c r="C6484" s="8">
        <f t="shared" si="274"/>
        <v>43620</v>
      </c>
      <c r="D6484" s="7">
        <v>15</v>
      </c>
      <c r="E6484" s="7" t="str">
        <f t="shared" si="273"/>
        <v>S234362015</v>
      </c>
      <c r="F6484" s="1" t="s">
        <v>15</v>
      </c>
    </row>
    <row r="6485" spans="1:15" ht="16.5" thickTop="1" thickBot="1">
      <c r="A6485" s="7">
        <v>2019</v>
      </c>
      <c r="B6485" s="7" t="s">
        <v>43</v>
      </c>
      <c r="C6485" s="8">
        <f t="shared" si="274"/>
        <v>43620</v>
      </c>
      <c r="D6485" s="7">
        <v>16</v>
      </c>
      <c r="E6485" s="7" t="str">
        <f t="shared" si="273"/>
        <v>S234362016</v>
      </c>
      <c r="F6485" s="338" t="s">
        <v>1</v>
      </c>
      <c r="G6485" s="341" t="s">
        <v>2</v>
      </c>
      <c r="H6485" s="342"/>
      <c r="I6485" s="342"/>
      <c r="J6485" s="343"/>
      <c r="K6485" s="344" t="s">
        <v>3</v>
      </c>
      <c r="L6485" s="343"/>
      <c r="M6485" s="344" t="s">
        <v>144</v>
      </c>
      <c r="N6485" s="342"/>
      <c r="O6485" s="342"/>
    </row>
    <row r="6486" spans="1:15" ht="18" customHeight="1" thickBot="1">
      <c r="A6486" s="7">
        <v>2019</v>
      </c>
      <c r="B6486" s="7" t="s">
        <v>43</v>
      </c>
      <c r="C6486" s="8">
        <f t="shared" si="274"/>
        <v>43620</v>
      </c>
      <c r="D6486" s="7">
        <v>17</v>
      </c>
      <c r="E6486" s="7" t="str">
        <f t="shared" si="273"/>
        <v>S234362017</v>
      </c>
      <c r="F6486" s="339"/>
      <c r="G6486" s="345" t="s">
        <v>5</v>
      </c>
      <c r="H6486" s="347" t="s">
        <v>145</v>
      </c>
      <c r="I6486" s="348"/>
      <c r="J6486" s="349"/>
      <c r="K6486" s="350" t="s">
        <v>6</v>
      </c>
      <c r="L6486" s="352" t="s">
        <v>7</v>
      </c>
      <c r="M6486" s="350" t="s">
        <v>8</v>
      </c>
      <c r="N6486" s="354" t="s">
        <v>146</v>
      </c>
      <c r="O6486" s="356" t="s">
        <v>147</v>
      </c>
    </row>
    <row r="6487" spans="1:15" ht="15.75" thickBot="1">
      <c r="A6487" s="7">
        <v>2019</v>
      </c>
      <c r="B6487" s="7" t="s">
        <v>43</v>
      </c>
      <c r="C6487" s="8">
        <f t="shared" si="274"/>
        <v>43620</v>
      </c>
      <c r="D6487" s="7">
        <v>18</v>
      </c>
      <c r="E6487" s="7" t="str">
        <f t="shared" si="273"/>
        <v>S234362018</v>
      </c>
      <c r="F6487" s="340"/>
      <c r="G6487" s="346"/>
      <c r="H6487" s="191" t="s">
        <v>9</v>
      </c>
      <c r="I6487" s="192" t="s">
        <v>18</v>
      </c>
      <c r="J6487" s="193" t="s">
        <v>11</v>
      </c>
      <c r="K6487" s="351"/>
      <c r="L6487" s="353"/>
      <c r="M6487" s="351"/>
      <c r="N6487" s="355"/>
      <c r="O6487" s="357"/>
    </row>
    <row r="6488" spans="1:15">
      <c r="A6488" s="7">
        <v>2019</v>
      </c>
      <c r="B6488" s="7" t="s">
        <v>43</v>
      </c>
      <c r="C6488" s="8">
        <f t="shared" si="274"/>
        <v>43620</v>
      </c>
      <c r="D6488" s="7">
        <v>19</v>
      </c>
      <c r="E6488" s="7" t="str">
        <f t="shared" si="273"/>
        <v>S234362019</v>
      </c>
      <c r="F6488" s="3" t="s">
        <v>16</v>
      </c>
      <c r="G6488" s="2">
        <v>27</v>
      </c>
      <c r="H6488" s="2" t="s">
        <v>10159</v>
      </c>
      <c r="I6488" s="2" t="s">
        <v>10160</v>
      </c>
      <c r="J6488" s="2" t="s">
        <v>2708</v>
      </c>
      <c r="K6488" s="194" t="s">
        <v>17</v>
      </c>
      <c r="L6488" s="2">
        <v>54</v>
      </c>
      <c r="M6488" s="194">
        <v>40</v>
      </c>
      <c r="N6488" s="2">
        <v>40</v>
      </c>
      <c r="O6488" s="195">
        <v>20</v>
      </c>
    </row>
    <row r="6489" spans="1:15">
      <c r="A6489" s="7">
        <v>2019</v>
      </c>
      <c r="B6489" s="7" t="s">
        <v>43</v>
      </c>
      <c r="C6489" s="8">
        <f t="shared" si="274"/>
        <v>43620</v>
      </c>
      <c r="D6489" s="7">
        <v>20</v>
      </c>
      <c r="E6489" s="7" t="str">
        <f t="shared" si="273"/>
        <v>S234362020</v>
      </c>
      <c r="F6489" s="4">
        <v>43617</v>
      </c>
      <c r="G6489" s="2">
        <v>107</v>
      </c>
      <c r="H6489" s="2" t="s">
        <v>10161</v>
      </c>
      <c r="I6489" s="2" t="s">
        <v>10162</v>
      </c>
      <c r="J6489" s="2" t="s">
        <v>2217</v>
      </c>
      <c r="K6489" s="194" t="s">
        <v>17</v>
      </c>
      <c r="L6489" s="2">
        <v>51</v>
      </c>
      <c r="M6489" s="194">
        <v>100</v>
      </c>
      <c r="N6489" s="2">
        <v>0</v>
      </c>
      <c r="O6489" s="195">
        <v>0</v>
      </c>
    </row>
    <row r="6490" spans="1:15">
      <c r="A6490" s="7">
        <v>2019</v>
      </c>
      <c r="B6490" s="7" t="s">
        <v>43</v>
      </c>
      <c r="C6490" s="8">
        <f t="shared" si="274"/>
        <v>43620</v>
      </c>
      <c r="D6490" s="7">
        <v>21</v>
      </c>
      <c r="E6490" s="7" t="str">
        <f t="shared" si="273"/>
        <v>S234362021</v>
      </c>
      <c r="F6490" s="4">
        <v>43647</v>
      </c>
      <c r="G6490" s="2">
        <v>200</v>
      </c>
      <c r="H6490" s="2" t="s">
        <v>10163</v>
      </c>
      <c r="I6490" s="2" t="s">
        <v>2682</v>
      </c>
      <c r="J6490" s="2" t="s">
        <v>670</v>
      </c>
      <c r="K6490" s="194" t="s">
        <v>17</v>
      </c>
      <c r="L6490" s="2">
        <v>48</v>
      </c>
      <c r="M6490" s="194" t="s">
        <v>671</v>
      </c>
      <c r="N6490" s="2">
        <v>0</v>
      </c>
      <c r="O6490" s="195" t="s">
        <v>7955</v>
      </c>
    </row>
    <row r="6491" spans="1:15">
      <c r="A6491" s="7">
        <v>2019</v>
      </c>
      <c r="B6491" s="7" t="s">
        <v>43</v>
      </c>
      <c r="C6491" s="8">
        <f t="shared" si="274"/>
        <v>43620</v>
      </c>
      <c r="D6491" s="7">
        <v>22</v>
      </c>
      <c r="E6491" s="7" t="str">
        <f t="shared" si="273"/>
        <v>S234362022</v>
      </c>
      <c r="F6491" s="4">
        <v>43678</v>
      </c>
      <c r="G6491" s="2">
        <v>253</v>
      </c>
      <c r="H6491" s="2" t="s">
        <v>10164</v>
      </c>
      <c r="I6491" s="2" t="s">
        <v>10165</v>
      </c>
      <c r="J6491" s="2" t="s">
        <v>800</v>
      </c>
      <c r="K6491" s="194" t="s">
        <v>17</v>
      </c>
      <c r="L6491" s="2">
        <v>48</v>
      </c>
      <c r="M6491" s="194">
        <v>4</v>
      </c>
      <c r="N6491" s="2">
        <v>0</v>
      </c>
      <c r="O6491" s="195">
        <v>96</v>
      </c>
    </row>
    <row r="6492" spans="1:15">
      <c r="A6492" s="7">
        <v>2019</v>
      </c>
      <c r="B6492" s="7" t="s">
        <v>43</v>
      </c>
      <c r="C6492" s="8">
        <f t="shared" si="274"/>
        <v>43620</v>
      </c>
      <c r="D6492" s="7">
        <v>23</v>
      </c>
      <c r="E6492" s="7" t="str">
        <f t="shared" si="273"/>
        <v>S234362023</v>
      </c>
      <c r="F6492" s="4">
        <v>43709</v>
      </c>
      <c r="G6492" s="2">
        <v>252</v>
      </c>
      <c r="H6492" s="2" t="s">
        <v>10166</v>
      </c>
      <c r="I6492" s="2" t="s">
        <v>10167</v>
      </c>
      <c r="J6492" s="2" t="s">
        <v>1826</v>
      </c>
      <c r="K6492" s="194" t="s">
        <v>17</v>
      </c>
      <c r="L6492" s="2">
        <v>46</v>
      </c>
      <c r="M6492" s="194">
        <v>4</v>
      </c>
      <c r="N6492" s="2">
        <v>0</v>
      </c>
      <c r="O6492" s="195">
        <v>96</v>
      </c>
    </row>
    <row r="6493" spans="1:15">
      <c r="A6493" s="7">
        <v>2019</v>
      </c>
      <c r="B6493" s="7" t="s">
        <v>43</v>
      </c>
      <c r="C6493" s="8">
        <f t="shared" si="274"/>
        <v>43620</v>
      </c>
      <c r="D6493" s="7">
        <v>24</v>
      </c>
      <c r="E6493" s="7" t="str">
        <f t="shared" si="273"/>
        <v>S234362024</v>
      </c>
      <c r="F6493" s="3" t="s">
        <v>164</v>
      </c>
      <c r="G6493" s="2">
        <v>245</v>
      </c>
      <c r="H6493" s="2" t="s">
        <v>10168</v>
      </c>
      <c r="I6493" s="2" t="s">
        <v>10073</v>
      </c>
      <c r="J6493" s="2" t="s">
        <v>1325</v>
      </c>
      <c r="K6493" s="194" t="s">
        <v>17</v>
      </c>
      <c r="L6493" s="2">
        <v>43</v>
      </c>
      <c r="M6493" s="194" t="s">
        <v>697</v>
      </c>
      <c r="N6493" s="2" t="s">
        <v>1208</v>
      </c>
      <c r="O6493" s="195" t="s">
        <v>1868</v>
      </c>
    </row>
    <row r="6494" spans="1:15">
      <c r="A6494" s="7">
        <v>2019</v>
      </c>
      <c r="B6494" s="7" t="s">
        <v>43</v>
      </c>
      <c r="C6494" s="8">
        <f t="shared" si="274"/>
        <v>43620</v>
      </c>
      <c r="D6494" s="7">
        <v>25</v>
      </c>
      <c r="E6494" s="7" t="str">
        <f t="shared" si="273"/>
        <v>S234362025</v>
      </c>
      <c r="F6494" s="3">
        <v>2020</v>
      </c>
      <c r="G6494" s="2">
        <v>253</v>
      </c>
      <c r="H6494" s="2" t="s">
        <v>9726</v>
      </c>
      <c r="I6494" s="2" t="s">
        <v>10169</v>
      </c>
      <c r="J6494" s="2" t="s">
        <v>6170</v>
      </c>
      <c r="K6494" s="194" t="s">
        <v>17</v>
      </c>
      <c r="L6494" s="2">
        <v>37</v>
      </c>
      <c r="M6494" s="194" t="s">
        <v>1460</v>
      </c>
      <c r="N6494" s="2" t="s">
        <v>1460</v>
      </c>
      <c r="O6494" s="195" t="s">
        <v>972</v>
      </c>
    </row>
    <row r="6495" spans="1:15">
      <c r="A6495" s="7">
        <v>2019</v>
      </c>
      <c r="B6495" s="7" t="s">
        <v>43</v>
      </c>
      <c r="C6495" s="8">
        <f t="shared" si="274"/>
        <v>43620</v>
      </c>
      <c r="D6495" s="7">
        <v>26</v>
      </c>
      <c r="E6495" s="7" t="str">
        <f t="shared" si="273"/>
        <v>S234362026</v>
      </c>
      <c r="F6495" s="3">
        <v>2021</v>
      </c>
      <c r="G6495" s="2">
        <v>230</v>
      </c>
      <c r="H6495" s="2" t="s">
        <v>9496</v>
      </c>
      <c r="I6495" s="2" t="s">
        <v>10170</v>
      </c>
      <c r="J6495" s="2" t="s">
        <v>1134</v>
      </c>
      <c r="K6495" s="194" t="s">
        <v>17</v>
      </c>
      <c r="L6495" s="2">
        <v>34</v>
      </c>
      <c r="M6495" s="194" t="s">
        <v>873</v>
      </c>
      <c r="N6495" s="2" t="s">
        <v>1239</v>
      </c>
      <c r="O6495" s="195" t="s">
        <v>1239</v>
      </c>
    </row>
    <row r="6496" spans="1:15">
      <c r="A6496" s="7">
        <v>2019</v>
      </c>
      <c r="B6496" s="7" t="s">
        <v>43</v>
      </c>
      <c r="C6496" s="8">
        <f t="shared" si="274"/>
        <v>43620</v>
      </c>
      <c r="D6496" s="7">
        <v>27</v>
      </c>
      <c r="E6496" s="7" t="str">
        <f t="shared" si="273"/>
        <v>S234362027</v>
      </c>
      <c r="F6496" s="3">
        <v>2022</v>
      </c>
      <c r="G6496" s="2">
        <v>210</v>
      </c>
      <c r="H6496" s="2" t="s">
        <v>10171</v>
      </c>
      <c r="I6496" s="2" t="s">
        <v>8015</v>
      </c>
      <c r="J6496" s="2" t="s">
        <v>2395</v>
      </c>
      <c r="K6496" s="194" t="s">
        <v>17</v>
      </c>
      <c r="L6496" s="2">
        <v>32</v>
      </c>
      <c r="M6496" s="194" t="s">
        <v>434</v>
      </c>
      <c r="N6496" s="2" t="s">
        <v>1363</v>
      </c>
      <c r="O6496" s="195" t="s">
        <v>493</v>
      </c>
    </row>
    <row r="6497" spans="1:15" ht="15.75" thickBot="1">
      <c r="A6497" s="7">
        <v>2019</v>
      </c>
      <c r="B6497" s="7" t="s">
        <v>43</v>
      </c>
      <c r="C6497" s="8">
        <f t="shared" si="274"/>
        <v>43620</v>
      </c>
      <c r="D6497" s="7">
        <v>28</v>
      </c>
      <c r="E6497" s="7" t="str">
        <f t="shared" si="273"/>
        <v>S234362028</v>
      </c>
      <c r="F6497" s="5">
        <v>2023</v>
      </c>
      <c r="G6497" s="6">
        <v>195</v>
      </c>
      <c r="H6497" s="6" t="s">
        <v>10172</v>
      </c>
      <c r="I6497" s="6" t="s">
        <v>8167</v>
      </c>
      <c r="J6497" s="6" t="s">
        <v>442</v>
      </c>
      <c r="K6497" s="196" t="s">
        <v>17</v>
      </c>
      <c r="L6497" s="6">
        <v>28</v>
      </c>
      <c r="M6497" s="196" t="s">
        <v>1019</v>
      </c>
      <c r="N6497" s="6" t="s">
        <v>1020</v>
      </c>
      <c r="O6497" s="197" t="s">
        <v>671</v>
      </c>
    </row>
    <row r="6498" spans="1:15" ht="16.5" thickTop="1" thickBot="1">
      <c r="A6498" s="7">
        <v>2019</v>
      </c>
      <c r="B6498" s="7" t="s">
        <v>42</v>
      </c>
      <c r="C6498" s="8">
        <f>7+C6497</f>
        <v>43627</v>
      </c>
      <c r="D6498" s="7">
        <v>1</v>
      </c>
      <c r="E6498" s="7" t="str">
        <f t="shared" ref="E6498:E6528" si="275">B6498&amp;C6498&amp;D6498</f>
        <v>S24436271</v>
      </c>
      <c r="F6498" s="1" t="s">
        <v>0</v>
      </c>
    </row>
    <row r="6499" spans="1:15" ht="16.5" thickTop="1" thickBot="1">
      <c r="A6499" s="7">
        <v>2019</v>
      </c>
      <c r="B6499" s="7" t="s">
        <v>42</v>
      </c>
      <c r="C6499" s="8">
        <f>+C6498</f>
        <v>43627</v>
      </c>
      <c r="D6499" s="7">
        <v>2</v>
      </c>
      <c r="E6499" s="7" t="str">
        <f t="shared" si="275"/>
        <v>S24436272</v>
      </c>
      <c r="F6499" s="338" t="s">
        <v>1</v>
      </c>
      <c r="G6499" s="341" t="s">
        <v>2</v>
      </c>
      <c r="H6499" s="342"/>
      <c r="I6499" s="342"/>
      <c r="J6499" s="343"/>
      <c r="K6499" s="344" t="s">
        <v>3</v>
      </c>
      <c r="L6499" s="343"/>
      <c r="M6499" s="344" t="s">
        <v>144</v>
      </c>
      <c r="N6499" s="342"/>
      <c r="O6499" s="342"/>
    </row>
    <row r="6500" spans="1:15" ht="18" customHeight="1" thickBot="1">
      <c r="A6500" s="7">
        <v>2019</v>
      </c>
      <c r="B6500" s="7" t="s">
        <v>42</v>
      </c>
      <c r="C6500" s="8">
        <f t="shared" ref="C6500:C6563" si="276">+C6499</f>
        <v>43627</v>
      </c>
      <c r="D6500" s="7">
        <v>3</v>
      </c>
      <c r="E6500" s="7" t="str">
        <f t="shared" si="275"/>
        <v>S24436273</v>
      </c>
      <c r="F6500" s="339"/>
      <c r="G6500" s="345" t="s">
        <v>5</v>
      </c>
      <c r="H6500" s="347" t="s">
        <v>145</v>
      </c>
      <c r="I6500" s="348"/>
      <c r="J6500" s="349"/>
      <c r="K6500" s="350" t="s">
        <v>6</v>
      </c>
      <c r="L6500" s="352" t="s">
        <v>7</v>
      </c>
      <c r="M6500" s="350" t="s">
        <v>8</v>
      </c>
      <c r="N6500" s="354" t="s">
        <v>146</v>
      </c>
      <c r="O6500" s="356" t="s">
        <v>147</v>
      </c>
    </row>
    <row r="6501" spans="1:15" ht="15.75" thickBot="1">
      <c r="A6501" s="7">
        <v>2019</v>
      </c>
      <c r="B6501" s="7" t="s">
        <v>42</v>
      </c>
      <c r="C6501" s="8">
        <f t="shared" si="276"/>
        <v>43627</v>
      </c>
      <c r="D6501" s="7">
        <v>4</v>
      </c>
      <c r="E6501" s="7" t="str">
        <f t="shared" si="275"/>
        <v>S24436274</v>
      </c>
      <c r="F6501" s="340"/>
      <c r="G6501" s="346"/>
      <c r="H6501" s="191" t="s">
        <v>9</v>
      </c>
      <c r="I6501" s="192" t="s">
        <v>18</v>
      </c>
      <c r="J6501" s="193" t="s">
        <v>11</v>
      </c>
      <c r="K6501" s="351"/>
      <c r="L6501" s="353"/>
      <c r="M6501" s="351"/>
      <c r="N6501" s="355"/>
      <c r="O6501" s="357"/>
    </row>
    <row r="6502" spans="1:15">
      <c r="A6502" s="7">
        <v>2019</v>
      </c>
      <c r="B6502" s="7" t="s">
        <v>42</v>
      </c>
      <c r="C6502" s="8">
        <f t="shared" si="276"/>
        <v>43627</v>
      </c>
      <c r="D6502" s="7">
        <v>5</v>
      </c>
      <c r="E6502" s="7" t="str">
        <f t="shared" si="275"/>
        <v>S24436275</v>
      </c>
      <c r="F6502" s="3" t="s">
        <v>12</v>
      </c>
      <c r="G6502" s="2">
        <v>1</v>
      </c>
      <c r="H6502" s="2" t="s">
        <v>10173</v>
      </c>
      <c r="I6502" s="2" t="s">
        <v>10174</v>
      </c>
      <c r="J6502" s="2" t="s">
        <v>10175</v>
      </c>
      <c r="K6502" s="194" t="s">
        <v>17</v>
      </c>
      <c r="L6502" s="2">
        <v>50</v>
      </c>
      <c r="M6502" s="194" t="s">
        <v>10176</v>
      </c>
      <c r="N6502" s="2" t="s">
        <v>551</v>
      </c>
      <c r="O6502" s="195" t="s">
        <v>6675</v>
      </c>
    </row>
    <row r="6503" spans="1:15">
      <c r="A6503" s="7">
        <v>2019</v>
      </c>
      <c r="B6503" s="7" t="s">
        <v>42</v>
      </c>
      <c r="C6503" s="8">
        <f t="shared" si="276"/>
        <v>43627</v>
      </c>
      <c r="D6503" s="7">
        <v>6</v>
      </c>
      <c r="E6503" s="7" t="str">
        <f t="shared" si="275"/>
        <v>S24436276</v>
      </c>
      <c r="F6503" s="4">
        <v>43617</v>
      </c>
      <c r="G6503" s="2">
        <v>80</v>
      </c>
      <c r="H6503" s="2" t="s">
        <v>10177</v>
      </c>
      <c r="I6503" s="2" t="s">
        <v>10178</v>
      </c>
      <c r="J6503" s="2" t="s">
        <v>1119</v>
      </c>
      <c r="K6503" s="194" t="s">
        <v>17</v>
      </c>
      <c r="L6503" s="2">
        <v>53</v>
      </c>
      <c r="M6503" s="194" t="s">
        <v>10095</v>
      </c>
      <c r="N6503" s="2" t="s">
        <v>4881</v>
      </c>
      <c r="O6503" s="195">
        <v>0</v>
      </c>
    </row>
    <row r="6504" spans="1:15">
      <c r="A6504" s="7">
        <v>2019</v>
      </c>
      <c r="B6504" s="7" t="s">
        <v>42</v>
      </c>
      <c r="C6504" s="8">
        <f t="shared" si="276"/>
        <v>43627</v>
      </c>
      <c r="D6504" s="7">
        <v>7</v>
      </c>
      <c r="E6504" s="7" t="str">
        <f t="shared" si="275"/>
        <v>S24436277</v>
      </c>
      <c r="F6504" s="4">
        <v>43647</v>
      </c>
      <c r="G6504" s="2">
        <v>175</v>
      </c>
      <c r="H6504" s="2" t="s">
        <v>3052</v>
      </c>
      <c r="I6504" s="2" t="s">
        <v>10179</v>
      </c>
      <c r="J6504" s="2" t="s">
        <v>10175</v>
      </c>
      <c r="K6504" s="194" t="s">
        <v>17</v>
      </c>
      <c r="L6504" s="2">
        <v>56</v>
      </c>
      <c r="M6504" s="194">
        <v>0</v>
      </c>
      <c r="N6504" s="2" t="s">
        <v>1628</v>
      </c>
      <c r="O6504" s="195" t="s">
        <v>10180</v>
      </c>
    </row>
    <row r="6505" spans="1:15">
      <c r="A6505" s="7">
        <v>2019</v>
      </c>
      <c r="B6505" s="7" t="s">
        <v>42</v>
      </c>
      <c r="C6505" s="8">
        <f t="shared" si="276"/>
        <v>43627</v>
      </c>
      <c r="D6505" s="7">
        <v>8</v>
      </c>
      <c r="E6505" s="7" t="str">
        <f t="shared" si="275"/>
        <v>S24436278</v>
      </c>
      <c r="F6505" s="4">
        <v>43678</v>
      </c>
      <c r="G6505" s="2">
        <v>246</v>
      </c>
      <c r="H6505" s="2" t="s">
        <v>10181</v>
      </c>
      <c r="I6505" s="2" t="s">
        <v>10181</v>
      </c>
      <c r="J6505" s="2" t="s">
        <v>1404</v>
      </c>
      <c r="K6505" s="194" t="s">
        <v>17</v>
      </c>
      <c r="L6505" s="2">
        <v>57</v>
      </c>
      <c r="M6505" s="194">
        <v>0</v>
      </c>
      <c r="N6505" s="2">
        <v>0</v>
      </c>
      <c r="O6505" s="195">
        <v>100</v>
      </c>
    </row>
    <row r="6506" spans="1:15">
      <c r="A6506" s="7">
        <v>2019</v>
      </c>
      <c r="B6506" s="7" t="s">
        <v>42</v>
      </c>
      <c r="C6506" s="8">
        <f t="shared" si="276"/>
        <v>43627</v>
      </c>
      <c r="D6506" s="7">
        <v>9</v>
      </c>
      <c r="E6506" s="7" t="str">
        <f t="shared" si="275"/>
        <v>S24436279</v>
      </c>
      <c r="F6506" s="4">
        <v>43709</v>
      </c>
      <c r="G6506" s="2">
        <v>236</v>
      </c>
      <c r="H6506" s="2" t="s">
        <v>10182</v>
      </c>
      <c r="I6506" s="2" t="s">
        <v>10183</v>
      </c>
      <c r="J6506" s="2" t="s">
        <v>981</v>
      </c>
      <c r="K6506" s="194" t="s">
        <v>17</v>
      </c>
      <c r="L6506" s="2">
        <v>50</v>
      </c>
      <c r="M6506" s="194" t="s">
        <v>384</v>
      </c>
      <c r="N6506" s="2" t="s">
        <v>3058</v>
      </c>
      <c r="O6506" s="195" t="s">
        <v>478</v>
      </c>
    </row>
    <row r="6507" spans="1:15">
      <c r="A6507" s="7">
        <v>2019</v>
      </c>
      <c r="B6507" s="7" t="s">
        <v>42</v>
      </c>
      <c r="C6507" s="8">
        <f t="shared" si="276"/>
        <v>43627</v>
      </c>
      <c r="D6507" s="7">
        <v>10</v>
      </c>
      <c r="E6507" s="7" t="str">
        <f t="shared" si="275"/>
        <v>S244362710</v>
      </c>
      <c r="F6507" s="3" t="s">
        <v>164</v>
      </c>
      <c r="G6507" s="2">
        <v>200</v>
      </c>
      <c r="H6507" s="2" t="s">
        <v>10184</v>
      </c>
      <c r="I6507" s="2" t="s">
        <v>10185</v>
      </c>
      <c r="J6507" s="2" t="s">
        <v>4106</v>
      </c>
      <c r="K6507" s="194" t="s">
        <v>17</v>
      </c>
      <c r="L6507" s="2">
        <v>47</v>
      </c>
      <c r="M6507" s="194" t="s">
        <v>400</v>
      </c>
      <c r="N6507" s="2" t="s">
        <v>3211</v>
      </c>
      <c r="O6507" s="195" t="s">
        <v>7030</v>
      </c>
    </row>
    <row r="6508" spans="1:15">
      <c r="A6508" s="7">
        <v>2019</v>
      </c>
      <c r="B6508" s="7" t="s">
        <v>42</v>
      </c>
      <c r="C6508" s="8">
        <f t="shared" si="276"/>
        <v>43627</v>
      </c>
      <c r="D6508" s="7">
        <v>11</v>
      </c>
      <c r="E6508" s="7" t="str">
        <f t="shared" si="275"/>
        <v>S244362711</v>
      </c>
      <c r="F6508" s="3">
        <v>2020</v>
      </c>
      <c r="G6508" s="2">
        <v>212</v>
      </c>
      <c r="H6508" s="2" t="s">
        <v>8567</v>
      </c>
      <c r="I6508" s="2" t="s">
        <v>10186</v>
      </c>
      <c r="J6508" s="2" t="s">
        <v>1927</v>
      </c>
      <c r="K6508" s="194" t="s">
        <v>17</v>
      </c>
      <c r="L6508" s="2">
        <v>42</v>
      </c>
      <c r="M6508" s="194" t="s">
        <v>1019</v>
      </c>
      <c r="N6508" s="2" t="s">
        <v>339</v>
      </c>
      <c r="O6508" s="195">
        <v>25</v>
      </c>
    </row>
    <row r="6509" spans="1:15">
      <c r="A6509" s="7">
        <v>2019</v>
      </c>
      <c r="B6509" s="7" t="s">
        <v>42</v>
      </c>
      <c r="C6509" s="8">
        <f t="shared" si="276"/>
        <v>43627</v>
      </c>
      <c r="D6509" s="7">
        <v>12</v>
      </c>
      <c r="E6509" s="7" t="str">
        <f t="shared" si="275"/>
        <v>S244362712</v>
      </c>
      <c r="F6509" s="3">
        <v>2021</v>
      </c>
      <c r="G6509" s="2">
        <v>195</v>
      </c>
      <c r="H6509" s="2" t="s">
        <v>10187</v>
      </c>
      <c r="I6509" s="2" t="s">
        <v>6209</v>
      </c>
      <c r="J6509" s="2" t="s">
        <v>1927</v>
      </c>
      <c r="K6509" s="194" t="s">
        <v>17</v>
      </c>
      <c r="L6509" s="2">
        <v>38</v>
      </c>
      <c r="M6509" s="194" t="s">
        <v>4044</v>
      </c>
      <c r="N6509" s="2" t="s">
        <v>2689</v>
      </c>
      <c r="O6509" s="195" t="s">
        <v>10188</v>
      </c>
    </row>
    <row r="6510" spans="1:15">
      <c r="A6510" s="7">
        <v>2019</v>
      </c>
      <c r="B6510" s="7" t="s">
        <v>42</v>
      </c>
      <c r="C6510" s="8">
        <f t="shared" si="276"/>
        <v>43627</v>
      </c>
      <c r="D6510" s="7">
        <v>13</v>
      </c>
      <c r="E6510" s="7" t="str">
        <f t="shared" si="275"/>
        <v>S244362713</v>
      </c>
      <c r="F6510" s="3">
        <v>2022</v>
      </c>
      <c r="G6510" s="2">
        <v>180</v>
      </c>
      <c r="H6510" s="2" t="s">
        <v>10189</v>
      </c>
      <c r="I6510" s="2" t="s">
        <v>3337</v>
      </c>
      <c r="J6510" s="2" t="s">
        <v>3234</v>
      </c>
      <c r="K6510" s="194" t="s">
        <v>17</v>
      </c>
      <c r="L6510" s="2">
        <v>30</v>
      </c>
      <c r="M6510" s="194" t="s">
        <v>4039</v>
      </c>
      <c r="N6510" s="2" t="s">
        <v>10190</v>
      </c>
      <c r="O6510" s="195" t="s">
        <v>10191</v>
      </c>
    </row>
    <row r="6511" spans="1:15" ht="15.75" thickBot="1">
      <c r="A6511" s="7">
        <v>2019</v>
      </c>
      <c r="B6511" s="7" t="s">
        <v>42</v>
      </c>
      <c r="C6511" s="8">
        <f t="shared" si="276"/>
        <v>43627</v>
      </c>
      <c r="D6511" s="7">
        <v>14</v>
      </c>
      <c r="E6511" s="7" t="str">
        <f t="shared" si="275"/>
        <v>S244362714</v>
      </c>
      <c r="F6511" s="5">
        <v>2023</v>
      </c>
      <c r="G6511" s="6">
        <v>170</v>
      </c>
      <c r="H6511" s="6" t="s">
        <v>10192</v>
      </c>
      <c r="I6511" s="6" t="s">
        <v>5596</v>
      </c>
      <c r="J6511" s="6" t="s">
        <v>2082</v>
      </c>
      <c r="K6511" s="196" t="s">
        <v>17</v>
      </c>
      <c r="L6511" s="6">
        <v>23</v>
      </c>
      <c r="M6511" s="196" t="s">
        <v>384</v>
      </c>
      <c r="N6511" s="6" t="s">
        <v>10193</v>
      </c>
      <c r="O6511" s="197" t="s">
        <v>619</v>
      </c>
    </row>
    <row r="6512" spans="1:15" ht="16.5" thickTop="1" thickBot="1">
      <c r="A6512" s="7">
        <v>2019</v>
      </c>
      <c r="B6512" s="7" t="s">
        <v>42</v>
      </c>
      <c r="C6512" s="8">
        <f t="shared" si="276"/>
        <v>43627</v>
      </c>
      <c r="D6512" s="7">
        <v>15</v>
      </c>
      <c r="E6512" s="7" t="str">
        <f t="shared" si="275"/>
        <v>S244362715</v>
      </c>
      <c r="F6512" s="1" t="s">
        <v>15</v>
      </c>
    </row>
    <row r="6513" spans="1:15" ht="16.5" thickTop="1" thickBot="1">
      <c r="A6513" s="7">
        <v>2019</v>
      </c>
      <c r="B6513" s="7" t="s">
        <v>42</v>
      </c>
      <c r="C6513" s="8">
        <f t="shared" si="276"/>
        <v>43627</v>
      </c>
      <c r="D6513" s="7">
        <v>16</v>
      </c>
      <c r="E6513" s="7" t="str">
        <f t="shared" si="275"/>
        <v>S244362716</v>
      </c>
      <c r="F6513" s="338" t="s">
        <v>1</v>
      </c>
      <c r="G6513" s="341" t="s">
        <v>2</v>
      </c>
      <c r="H6513" s="342"/>
      <c r="I6513" s="342"/>
      <c r="J6513" s="343"/>
      <c r="K6513" s="344" t="s">
        <v>3</v>
      </c>
      <c r="L6513" s="343"/>
      <c r="M6513" s="344" t="s">
        <v>144</v>
      </c>
      <c r="N6513" s="342"/>
      <c r="O6513" s="342"/>
    </row>
    <row r="6514" spans="1:15" ht="18" customHeight="1" thickBot="1">
      <c r="A6514" s="7">
        <v>2019</v>
      </c>
      <c r="B6514" s="7" t="s">
        <v>42</v>
      </c>
      <c r="C6514" s="8">
        <f t="shared" si="276"/>
        <v>43627</v>
      </c>
      <c r="D6514" s="7">
        <v>17</v>
      </c>
      <c r="E6514" s="7" t="str">
        <f t="shared" si="275"/>
        <v>S244362717</v>
      </c>
      <c r="F6514" s="339"/>
      <c r="G6514" s="345" t="s">
        <v>5</v>
      </c>
      <c r="H6514" s="347" t="s">
        <v>145</v>
      </c>
      <c r="I6514" s="348"/>
      <c r="J6514" s="349"/>
      <c r="K6514" s="350" t="s">
        <v>6</v>
      </c>
      <c r="L6514" s="352" t="s">
        <v>7</v>
      </c>
      <c r="M6514" s="350" t="s">
        <v>8</v>
      </c>
      <c r="N6514" s="354" t="s">
        <v>146</v>
      </c>
      <c r="O6514" s="356" t="s">
        <v>147</v>
      </c>
    </row>
    <row r="6515" spans="1:15" ht="15.75" thickBot="1">
      <c r="A6515" s="7">
        <v>2019</v>
      </c>
      <c r="B6515" s="7" t="s">
        <v>42</v>
      </c>
      <c r="C6515" s="8">
        <f t="shared" si="276"/>
        <v>43627</v>
      </c>
      <c r="D6515" s="7">
        <v>18</v>
      </c>
      <c r="E6515" s="7" t="str">
        <f t="shared" si="275"/>
        <v>S244362718</v>
      </c>
      <c r="F6515" s="340"/>
      <c r="G6515" s="346"/>
      <c r="H6515" s="191" t="s">
        <v>9</v>
      </c>
      <c r="I6515" s="192" t="s">
        <v>18</v>
      </c>
      <c r="J6515" s="193" t="s">
        <v>11</v>
      </c>
      <c r="K6515" s="351"/>
      <c r="L6515" s="353"/>
      <c r="M6515" s="351"/>
      <c r="N6515" s="355"/>
      <c r="O6515" s="357"/>
    </row>
    <row r="6516" spans="1:15">
      <c r="A6516" s="7">
        <v>2019</v>
      </c>
      <c r="B6516" s="7" t="s">
        <v>42</v>
      </c>
      <c r="C6516" s="8">
        <f t="shared" si="276"/>
        <v>43627</v>
      </c>
      <c r="D6516" s="7">
        <v>19</v>
      </c>
      <c r="E6516" s="7" t="str">
        <f t="shared" si="275"/>
        <v>S244362719</v>
      </c>
      <c r="F6516" s="3" t="s">
        <v>16</v>
      </c>
      <c r="G6516" s="2">
        <v>25</v>
      </c>
      <c r="H6516" s="2" t="s">
        <v>2736</v>
      </c>
      <c r="I6516" s="2" t="s">
        <v>4905</v>
      </c>
      <c r="J6516" s="2" t="s">
        <v>300</v>
      </c>
      <c r="K6516" s="194" t="s">
        <v>17</v>
      </c>
      <c r="L6516" s="2">
        <v>51</v>
      </c>
      <c r="M6516" s="194" t="s">
        <v>730</v>
      </c>
      <c r="N6516" s="2" t="s">
        <v>400</v>
      </c>
      <c r="O6516" s="195" t="s">
        <v>400</v>
      </c>
    </row>
    <row r="6517" spans="1:15">
      <c r="A6517" s="7">
        <v>2019</v>
      </c>
      <c r="B6517" s="7" t="s">
        <v>42</v>
      </c>
      <c r="C6517" s="8">
        <f t="shared" si="276"/>
        <v>43627</v>
      </c>
      <c r="D6517" s="7">
        <v>20</v>
      </c>
      <c r="E6517" s="7" t="str">
        <f t="shared" si="275"/>
        <v>S244362720</v>
      </c>
      <c r="F6517" s="4">
        <v>43617</v>
      </c>
      <c r="G6517" s="2">
        <v>105</v>
      </c>
      <c r="H6517" s="2">
        <v>110</v>
      </c>
      <c r="I6517" s="2" t="s">
        <v>10194</v>
      </c>
      <c r="J6517" s="2" t="s">
        <v>2526</v>
      </c>
      <c r="K6517" s="194" t="s">
        <v>17</v>
      </c>
      <c r="L6517" s="2">
        <v>51</v>
      </c>
      <c r="M6517" s="194" t="s">
        <v>4437</v>
      </c>
      <c r="N6517" s="2" t="s">
        <v>792</v>
      </c>
      <c r="O6517" s="195" t="s">
        <v>1208</v>
      </c>
    </row>
    <row r="6518" spans="1:15">
      <c r="A6518" s="7">
        <v>2019</v>
      </c>
      <c r="B6518" s="7" t="s">
        <v>42</v>
      </c>
      <c r="C6518" s="8">
        <f t="shared" si="276"/>
        <v>43627</v>
      </c>
      <c r="D6518" s="7">
        <v>21</v>
      </c>
      <c r="E6518" s="7" t="str">
        <f t="shared" si="275"/>
        <v>S244362721</v>
      </c>
      <c r="F6518" s="4">
        <v>43647</v>
      </c>
      <c r="G6518" s="2">
        <v>200</v>
      </c>
      <c r="H6518" s="2" t="s">
        <v>10195</v>
      </c>
      <c r="I6518" s="2" t="s">
        <v>10196</v>
      </c>
      <c r="J6518" s="2" t="s">
        <v>1490</v>
      </c>
      <c r="K6518" s="194" t="s">
        <v>17</v>
      </c>
      <c r="L6518" s="2">
        <v>47</v>
      </c>
      <c r="M6518" s="194">
        <v>0</v>
      </c>
      <c r="N6518" s="2" t="s">
        <v>1667</v>
      </c>
      <c r="O6518" s="195" t="s">
        <v>5462</v>
      </c>
    </row>
    <row r="6519" spans="1:15">
      <c r="A6519" s="7">
        <v>2019</v>
      </c>
      <c r="B6519" s="7" t="s">
        <v>42</v>
      </c>
      <c r="C6519" s="8">
        <f t="shared" si="276"/>
        <v>43627</v>
      </c>
      <c r="D6519" s="7">
        <v>22</v>
      </c>
      <c r="E6519" s="7" t="str">
        <f t="shared" si="275"/>
        <v>S244362722</v>
      </c>
      <c r="F6519" s="4">
        <v>43678</v>
      </c>
      <c r="G6519" s="2">
        <v>271</v>
      </c>
      <c r="H6519" s="2" t="s">
        <v>10197</v>
      </c>
      <c r="I6519" s="2" t="s">
        <v>10198</v>
      </c>
      <c r="J6519" s="2" t="s">
        <v>6934</v>
      </c>
      <c r="K6519" s="194" t="s">
        <v>17</v>
      </c>
      <c r="L6519" s="2">
        <v>44</v>
      </c>
      <c r="M6519" s="194">
        <v>0</v>
      </c>
      <c r="N6519" s="2">
        <v>0</v>
      </c>
      <c r="O6519" s="195">
        <v>100</v>
      </c>
    </row>
    <row r="6520" spans="1:15">
      <c r="A6520" s="7">
        <v>2019</v>
      </c>
      <c r="B6520" s="7" t="s">
        <v>42</v>
      </c>
      <c r="C6520" s="8">
        <f t="shared" si="276"/>
        <v>43627</v>
      </c>
      <c r="D6520" s="7">
        <v>23</v>
      </c>
      <c r="E6520" s="7" t="str">
        <f t="shared" si="275"/>
        <v>S244362723</v>
      </c>
      <c r="F6520" s="4">
        <v>43709</v>
      </c>
      <c r="G6520" s="2">
        <v>261</v>
      </c>
      <c r="H6520" s="2" t="s">
        <v>10199</v>
      </c>
      <c r="I6520" s="2" t="s">
        <v>8977</v>
      </c>
      <c r="J6520" s="2" t="s">
        <v>1098</v>
      </c>
      <c r="K6520" s="194" t="s">
        <v>17</v>
      </c>
      <c r="L6520" s="2">
        <v>41</v>
      </c>
      <c r="M6520" s="194" t="s">
        <v>2076</v>
      </c>
      <c r="N6520" s="2" t="s">
        <v>871</v>
      </c>
      <c r="O6520" s="195" t="s">
        <v>1666</v>
      </c>
    </row>
    <row r="6521" spans="1:15">
      <c r="A6521" s="7">
        <v>2019</v>
      </c>
      <c r="B6521" s="7" t="s">
        <v>42</v>
      </c>
      <c r="C6521" s="8">
        <f t="shared" si="276"/>
        <v>43627</v>
      </c>
      <c r="D6521" s="7">
        <v>24</v>
      </c>
      <c r="E6521" s="7" t="str">
        <f t="shared" si="275"/>
        <v>S244362724</v>
      </c>
      <c r="F6521" s="3" t="s">
        <v>164</v>
      </c>
      <c r="G6521" s="2">
        <v>235</v>
      </c>
      <c r="H6521" s="2" t="s">
        <v>10072</v>
      </c>
      <c r="I6521" s="2" t="s">
        <v>10200</v>
      </c>
      <c r="J6521" s="2" t="s">
        <v>1676</v>
      </c>
      <c r="K6521" s="194" t="s">
        <v>17</v>
      </c>
      <c r="L6521" s="2">
        <v>43</v>
      </c>
      <c r="M6521" s="194" t="s">
        <v>1363</v>
      </c>
      <c r="N6521" s="2" t="s">
        <v>3917</v>
      </c>
      <c r="O6521" s="195" t="s">
        <v>4960</v>
      </c>
    </row>
    <row r="6522" spans="1:15">
      <c r="A6522" s="7">
        <v>2019</v>
      </c>
      <c r="B6522" s="7" t="s">
        <v>42</v>
      </c>
      <c r="C6522" s="8">
        <f t="shared" si="276"/>
        <v>43627</v>
      </c>
      <c r="D6522" s="7">
        <v>25</v>
      </c>
      <c r="E6522" s="7" t="str">
        <f t="shared" si="275"/>
        <v>S244362725</v>
      </c>
      <c r="F6522" s="3">
        <v>2020</v>
      </c>
      <c r="G6522" s="2">
        <v>252</v>
      </c>
      <c r="H6522" s="2" t="s">
        <v>10201</v>
      </c>
      <c r="I6522" s="2" t="s">
        <v>10202</v>
      </c>
      <c r="J6522" s="2" t="s">
        <v>2142</v>
      </c>
      <c r="K6522" s="194" t="s">
        <v>17</v>
      </c>
      <c r="L6522" s="2">
        <v>36</v>
      </c>
      <c r="M6522" s="194" t="s">
        <v>432</v>
      </c>
      <c r="N6522" s="2" t="s">
        <v>433</v>
      </c>
      <c r="O6522" s="195" t="s">
        <v>434</v>
      </c>
    </row>
    <row r="6523" spans="1:15">
      <c r="A6523" s="7">
        <v>2019</v>
      </c>
      <c r="B6523" s="7" t="s">
        <v>42</v>
      </c>
      <c r="C6523" s="8">
        <f t="shared" si="276"/>
        <v>43627</v>
      </c>
      <c r="D6523" s="7">
        <v>26</v>
      </c>
      <c r="E6523" s="7" t="str">
        <f t="shared" si="275"/>
        <v>S244362726</v>
      </c>
      <c r="F6523" s="3">
        <v>2021</v>
      </c>
      <c r="G6523" s="2">
        <v>235</v>
      </c>
      <c r="H6523" s="2" t="s">
        <v>10203</v>
      </c>
      <c r="I6523" s="2" t="s">
        <v>10204</v>
      </c>
      <c r="J6523" s="2" t="s">
        <v>804</v>
      </c>
      <c r="K6523" s="194" t="s">
        <v>17</v>
      </c>
      <c r="L6523" s="2">
        <v>32</v>
      </c>
      <c r="M6523" s="194" t="s">
        <v>1460</v>
      </c>
      <c r="N6523" s="2" t="s">
        <v>973</v>
      </c>
      <c r="O6523" s="195">
        <v>30</v>
      </c>
    </row>
    <row r="6524" spans="1:15">
      <c r="A6524" s="7">
        <v>2019</v>
      </c>
      <c r="B6524" s="7" t="s">
        <v>42</v>
      </c>
      <c r="C6524" s="8">
        <f t="shared" si="276"/>
        <v>43627</v>
      </c>
      <c r="D6524" s="7">
        <v>27</v>
      </c>
      <c r="E6524" s="7" t="str">
        <f t="shared" si="275"/>
        <v>S244362727</v>
      </c>
      <c r="F6524" s="3">
        <v>2022</v>
      </c>
      <c r="G6524" s="2">
        <v>220</v>
      </c>
      <c r="H6524" s="2" t="s">
        <v>10205</v>
      </c>
      <c r="I6524" s="2" t="s">
        <v>10206</v>
      </c>
      <c r="J6524" s="2" t="s">
        <v>2860</v>
      </c>
      <c r="K6524" s="194" t="s">
        <v>17</v>
      </c>
      <c r="L6524" s="2">
        <v>29</v>
      </c>
      <c r="M6524" s="194" t="s">
        <v>1371</v>
      </c>
      <c r="N6524" s="2">
        <v>50</v>
      </c>
      <c r="O6524" s="195" t="s">
        <v>568</v>
      </c>
    </row>
    <row r="6525" spans="1:15" ht="15.75" thickBot="1">
      <c r="A6525" s="7">
        <v>2019</v>
      </c>
      <c r="B6525" s="7" t="s">
        <v>42</v>
      </c>
      <c r="C6525" s="8">
        <f t="shared" si="276"/>
        <v>43627</v>
      </c>
      <c r="D6525" s="7">
        <v>28</v>
      </c>
      <c r="E6525" s="7" t="str">
        <f t="shared" si="275"/>
        <v>S244362728</v>
      </c>
      <c r="F6525" s="5">
        <v>2023</v>
      </c>
      <c r="G6525" s="6">
        <v>210</v>
      </c>
      <c r="H6525" s="6">
        <v>192</v>
      </c>
      <c r="I6525" s="6" t="s">
        <v>5394</v>
      </c>
      <c r="J6525" s="6" t="s">
        <v>4617</v>
      </c>
      <c r="K6525" s="196" t="s">
        <v>17</v>
      </c>
      <c r="L6525" s="6">
        <v>26</v>
      </c>
      <c r="M6525" s="196" t="s">
        <v>1239</v>
      </c>
      <c r="N6525" s="6" t="s">
        <v>1970</v>
      </c>
      <c r="O6525" s="197" t="s">
        <v>2074</v>
      </c>
    </row>
    <row r="6526" spans="1:15" ht="16.5" thickTop="1" thickBot="1">
      <c r="A6526" s="7">
        <v>2019</v>
      </c>
      <c r="B6526" s="7" t="s">
        <v>41</v>
      </c>
      <c r="C6526" s="8">
        <f>7+C6525</f>
        <v>43634</v>
      </c>
      <c r="D6526" s="7">
        <v>1</v>
      </c>
      <c r="E6526" s="7" t="str">
        <f t="shared" si="275"/>
        <v>S25436341</v>
      </c>
      <c r="F6526" s="1" t="s">
        <v>0</v>
      </c>
    </row>
    <row r="6527" spans="1:15" ht="16.5" thickTop="1" thickBot="1">
      <c r="A6527" s="7">
        <v>2019</v>
      </c>
      <c r="B6527" s="7" t="s">
        <v>41</v>
      </c>
      <c r="C6527" s="8">
        <f t="shared" si="276"/>
        <v>43634</v>
      </c>
      <c r="D6527" s="7">
        <v>2</v>
      </c>
      <c r="E6527" s="7" t="str">
        <f t="shared" si="275"/>
        <v>S25436342</v>
      </c>
      <c r="F6527" s="338" t="s">
        <v>1</v>
      </c>
      <c r="G6527" s="341" t="s">
        <v>2</v>
      </c>
      <c r="H6527" s="342"/>
      <c r="I6527" s="342"/>
      <c r="J6527" s="343"/>
      <c r="K6527" s="344" t="s">
        <v>3</v>
      </c>
      <c r="L6527" s="343"/>
      <c r="M6527" s="344" t="s">
        <v>144</v>
      </c>
      <c r="N6527" s="342"/>
      <c r="O6527" s="342"/>
    </row>
    <row r="6528" spans="1:15" ht="18" customHeight="1" thickBot="1">
      <c r="A6528" s="7">
        <v>2019</v>
      </c>
      <c r="B6528" s="7" t="s">
        <v>41</v>
      </c>
      <c r="C6528" s="8">
        <f t="shared" si="276"/>
        <v>43634</v>
      </c>
      <c r="D6528" s="7">
        <v>3</v>
      </c>
      <c r="E6528" s="7" t="str">
        <f t="shared" si="275"/>
        <v>S25436343</v>
      </c>
      <c r="F6528" s="339"/>
      <c r="G6528" s="345" t="s">
        <v>5</v>
      </c>
      <c r="H6528" s="347" t="s">
        <v>145</v>
      </c>
      <c r="I6528" s="348"/>
      <c r="J6528" s="349"/>
      <c r="K6528" s="350" t="s">
        <v>6</v>
      </c>
      <c r="L6528" s="352" t="s">
        <v>7</v>
      </c>
      <c r="M6528" s="350" t="s">
        <v>8</v>
      </c>
      <c r="N6528" s="354" t="s">
        <v>146</v>
      </c>
      <c r="O6528" s="356" t="s">
        <v>147</v>
      </c>
    </row>
    <row r="6529" spans="1:15" ht="15.75" thickBot="1">
      <c r="A6529" s="7">
        <v>2019</v>
      </c>
      <c r="B6529" s="7" t="s">
        <v>41</v>
      </c>
      <c r="C6529" s="8">
        <f t="shared" si="276"/>
        <v>43634</v>
      </c>
      <c r="D6529" s="7">
        <v>4</v>
      </c>
      <c r="E6529" s="7" t="str">
        <f t="shared" ref="E6529:E6553" si="277">B6529&amp;C6529&amp;D6529</f>
        <v>S25436344</v>
      </c>
      <c r="F6529" s="340"/>
      <c r="G6529" s="346"/>
      <c r="H6529" s="191" t="s">
        <v>9</v>
      </c>
      <c r="I6529" s="192" t="s">
        <v>18</v>
      </c>
      <c r="J6529" s="193" t="s">
        <v>11</v>
      </c>
      <c r="K6529" s="351"/>
      <c r="L6529" s="353"/>
      <c r="M6529" s="351"/>
      <c r="N6529" s="355"/>
      <c r="O6529" s="357"/>
    </row>
    <row r="6530" spans="1:15">
      <c r="A6530" s="7">
        <v>2019</v>
      </c>
      <c r="B6530" s="7" t="s">
        <v>41</v>
      </c>
      <c r="C6530" s="8">
        <f t="shared" si="276"/>
        <v>43634</v>
      </c>
      <c r="D6530" s="7">
        <v>5</v>
      </c>
      <c r="E6530" s="7" t="str">
        <f t="shared" si="277"/>
        <v>S25436345</v>
      </c>
      <c r="F6530" s="3" t="s">
        <v>12</v>
      </c>
      <c r="G6530" s="2">
        <v>0</v>
      </c>
      <c r="H6530" s="2" t="s">
        <v>10173</v>
      </c>
      <c r="I6530" s="2" t="s">
        <v>10207</v>
      </c>
      <c r="J6530" s="2" t="s">
        <v>10208</v>
      </c>
      <c r="K6530" s="194" t="s">
        <v>17</v>
      </c>
      <c r="L6530" s="2">
        <v>49</v>
      </c>
      <c r="M6530" s="194" t="s">
        <v>401</v>
      </c>
      <c r="N6530" s="2" t="s">
        <v>5555</v>
      </c>
      <c r="O6530" s="195" t="s">
        <v>401</v>
      </c>
    </row>
    <row r="6531" spans="1:15">
      <c r="A6531" s="7">
        <v>2019</v>
      </c>
      <c r="B6531" s="7" t="s">
        <v>41</v>
      </c>
      <c r="C6531" s="8">
        <f t="shared" si="276"/>
        <v>43634</v>
      </c>
      <c r="D6531" s="7">
        <v>6</v>
      </c>
      <c r="E6531" s="7" t="str">
        <f t="shared" si="277"/>
        <v>S25436346</v>
      </c>
      <c r="F6531" s="4">
        <v>43617</v>
      </c>
      <c r="G6531" s="2">
        <v>77</v>
      </c>
      <c r="H6531" s="2" t="s">
        <v>10209</v>
      </c>
      <c r="I6531" s="2" t="s">
        <v>10210</v>
      </c>
      <c r="J6531" s="2" t="s">
        <v>9480</v>
      </c>
      <c r="K6531" s="194" t="s">
        <v>17</v>
      </c>
      <c r="L6531" s="2">
        <v>52</v>
      </c>
      <c r="M6531" s="194" t="s">
        <v>406</v>
      </c>
      <c r="N6531" s="2" t="s">
        <v>420</v>
      </c>
      <c r="O6531" s="195" t="s">
        <v>420</v>
      </c>
    </row>
    <row r="6532" spans="1:15">
      <c r="A6532" s="7">
        <v>2019</v>
      </c>
      <c r="B6532" s="7" t="s">
        <v>41</v>
      </c>
      <c r="C6532" s="8">
        <f t="shared" si="276"/>
        <v>43634</v>
      </c>
      <c r="D6532" s="7">
        <v>7</v>
      </c>
      <c r="E6532" s="7" t="str">
        <f t="shared" si="277"/>
        <v>S25436347</v>
      </c>
      <c r="F6532" s="4">
        <v>43647</v>
      </c>
      <c r="G6532" s="2">
        <v>154</v>
      </c>
      <c r="H6532" s="2" t="s">
        <v>3453</v>
      </c>
      <c r="I6532" s="2" t="s">
        <v>6480</v>
      </c>
      <c r="J6532" s="2" t="s">
        <v>1420</v>
      </c>
      <c r="K6532" s="194" t="s">
        <v>17</v>
      </c>
      <c r="L6532" s="2">
        <v>59</v>
      </c>
      <c r="M6532" s="194">
        <v>100</v>
      </c>
      <c r="N6532" s="2">
        <v>0</v>
      </c>
      <c r="O6532" s="195">
        <v>0</v>
      </c>
    </row>
    <row r="6533" spans="1:15">
      <c r="A6533" s="7">
        <v>2019</v>
      </c>
      <c r="B6533" s="7" t="s">
        <v>41</v>
      </c>
      <c r="C6533" s="8">
        <f t="shared" si="276"/>
        <v>43634</v>
      </c>
      <c r="D6533" s="7">
        <v>8</v>
      </c>
      <c r="E6533" s="7" t="str">
        <f t="shared" si="277"/>
        <v>S25436348</v>
      </c>
      <c r="F6533" s="4">
        <v>43678</v>
      </c>
      <c r="G6533" s="2">
        <v>222</v>
      </c>
      <c r="H6533" s="2" t="s">
        <v>10211</v>
      </c>
      <c r="I6533" s="2" t="s">
        <v>10212</v>
      </c>
      <c r="J6533" s="2" t="s">
        <v>1025</v>
      </c>
      <c r="K6533" s="194" t="s">
        <v>17</v>
      </c>
      <c r="L6533" s="2">
        <v>59</v>
      </c>
      <c r="M6533" s="194" t="s">
        <v>9922</v>
      </c>
      <c r="N6533" s="2">
        <v>0</v>
      </c>
      <c r="O6533" s="195" t="s">
        <v>645</v>
      </c>
    </row>
    <row r="6534" spans="1:15">
      <c r="A6534" s="7">
        <v>2019</v>
      </c>
      <c r="B6534" s="7" t="s">
        <v>41</v>
      </c>
      <c r="C6534" s="8">
        <f t="shared" si="276"/>
        <v>43634</v>
      </c>
      <c r="D6534" s="7">
        <v>9</v>
      </c>
      <c r="E6534" s="7" t="str">
        <f t="shared" si="277"/>
        <v>S25436349</v>
      </c>
      <c r="F6534" s="4">
        <v>43709</v>
      </c>
      <c r="G6534" s="2">
        <v>215</v>
      </c>
      <c r="H6534" s="2" t="s">
        <v>7939</v>
      </c>
      <c r="I6534" s="2" t="s">
        <v>10213</v>
      </c>
      <c r="J6534" s="2" t="s">
        <v>833</v>
      </c>
      <c r="K6534" s="194" t="s">
        <v>17</v>
      </c>
      <c r="L6534" s="2">
        <v>54</v>
      </c>
      <c r="M6534" s="194" t="s">
        <v>10061</v>
      </c>
      <c r="N6534" s="2" t="s">
        <v>2664</v>
      </c>
      <c r="O6534" s="195">
        <v>0</v>
      </c>
    </row>
    <row r="6535" spans="1:15">
      <c r="A6535" s="7">
        <v>2019</v>
      </c>
      <c r="B6535" s="7" t="s">
        <v>41</v>
      </c>
      <c r="C6535" s="8">
        <f t="shared" si="276"/>
        <v>43634</v>
      </c>
      <c r="D6535" s="7">
        <v>10</v>
      </c>
      <c r="E6535" s="7" t="str">
        <f t="shared" si="277"/>
        <v>S254363410</v>
      </c>
      <c r="F6535" s="3" t="s">
        <v>164</v>
      </c>
      <c r="G6535" s="2">
        <v>190</v>
      </c>
      <c r="H6535" s="2" t="s">
        <v>8605</v>
      </c>
      <c r="I6535" s="2" t="s">
        <v>10214</v>
      </c>
      <c r="J6535" s="2" t="s">
        <v>2708</v>
      </c>
      <c r="K6535" s="194" t="s">
        <v>17</v>
      </c>
      <c r="L6535" s="2">
        <v>49</v>
      </c>
      <c r="M6535" s="194">
        <v>75</v>
      </c>
      <c r="N6535" s="2" t="s">
        <v>4707</v>
      </c>
      <c r="O6535" s="195" t="s">
        <v>428</v>
      </c>
    </row>
    <row r="6536" spans="1:15">
      <c r="A6536" s="7">
        <v>2019</v>
      </c>
      <c r="B6536" s="7" t="s">
        <v>41</v>
      </c>
      <c r="C6536" s="8">
        <f t="shared" si="276"/>
        <v>43634</v>
      </c>
      <c r="D6536" s="7">
        <v>11</v>
      </c>
      <c r="E6536" s="7" t="str">
        <f t="shared" si="277"/>
        <v>S254363411</v>
      </c>
      <c r="F6536" s="3">
        <v>2020</v>
      </c>
      <c r="G6536" s="2">
        <v>205</v>
      </c>
      <c r="H6536" s="2" t="s">
        <v>10215</v>
      </c>
      <c r="I6536" s="2" t="s">
        <v>10186</v>
      </c>
      <c r="J6536" s="2" t="s">
        <v>3234</v>
      </c>
      <c r="K6536" s="194" t="s">
        <v>17</v>
      </c>
      <c r="L6536" s="2">
        <v>41</v>
      </c>
      <c r="M6536" s="194" t="s">
        <v>8474</v>
      </c>
      <c r="N6536" s="2" t="s">
        <v>529</v>
      </c>
      <c r="O6536" s="195" t="s">
        <v>5258</v>
      </c>
    </row>
    <row r="6537" spans="1:15">
      <c r="A6537" s="7">
        <v>2019</v>
      </c>
      <c r="B6537" s="7" t="s">
        <v>41</v>
      </c>
      <c r="C6537" s="8">
        <f t="shared" si="276"/>
        <v>43634</v>
      </c>
      <c r="D6537" s="7">
        <v>12</v>
      </c>
      <c r="E6537" s="7" t="str">
        <f t="shared" si="277"/>
        <v>S254363412</v>
      </c>
      <c r="F6537" s="3">
        <v>2021</v>
      </c>
      <c r="G6537" s="2">
        <v>190</v>
      </c>
      <c r="H6537" s="2" t="s">
        <v>10216</v>
      </c>
      <c r="I6537" s="2" t="s">
        <v>10217</v>
      </c>
      <c r="J6537" s="2" t="s">
        <v>981</v>
      </c>
      <c r="K6537" s="194" t="s">
        <v>17</v>
      </c>
      <c r="L6537" s="2">
        <v>37</v>
      </c>
      <c r="M6537" s="194" t="s">
        <v>1446</v>
      </c>
      <c r="N6537" s="2" t="s">
        <v>6884</v>
      </c>
      <c r="O6537" s="195" t="s">
        <v>402</v>
      </c>
    </row>
    <row r="6538" spans="1:15">
      <c r="A6538" s="7">
        <v>2019</v>
      </c>
      <c r="B6538" s="7" t="s">
        <v>41</v>
      </c>
      <c r="C6538" s="8">
        <f t="shared" si="276"/>
        <v>43634</v>
      </c>
      <c r="D6538" s="7">
        <v>13</v>
      </c>
      <c r="E6538" s="7" t="str">
        <f t="shared" si="277"/>
        <v>S254363413</v>
      </c>
      <c r="F6538" s="3">
        <v>2022</v>
      </c>
      <c r="G6538" s="2">
        <v>175</v>
      </c>
      <c r="H6538" s="2" t="s">
        <v>10218</v>
      </c>
      <c r="I6538" s="2" t="s">
        <v>9987</v>
      </c>
      <c r="J6538" s="2" t="s">
        <v>996</v>
      </c>
      <c r="K6538" s="194" t="s">
        <v>17</v>
      </c>
      <c r="L6538" s="2">
        <v>31</v>
      </c>
      <c r="M6538" s="194" t="s">
        <v>346</v>
      </c>
      <c r="N6538" s="2" t="s">
        <v>344</v>
      </c>
      <c r="O6538" s="195" t="s">
        <v>345</v>
      </c>
    </row>
    <row r="6539" spans="1:15" ht="15.75" thickBot="1">
      <c r="A6539" s="7">
        <v>2019</v>
      </c>
      <c r="B6539" s="7" t="s">
        <v>41</v>
      </c>
      <c r="C6539" s="8">
        <f t="shared" si="276"/>
        <v>43634</v>
      </c>
      <c r="D6539" s="7">
        <v>14</v>
      </c>
      <c r="E6539" s="7" t="str">
        <f t="shared" si="277"/>
        <v>S254363414</v>
      </c>
      <c r="F6539" s="5">
        <v>2023</v>
      </c>
      <c r="G6539" s="6">
        <v>165</v>
      </c>
      <c r="H6539" s="6" t="s">
        <v>10015</v>
      </c>
      <c r="I6539" s="6" t="s">
        <v>10192</v>
      </c>
      <c r="J6539" s="6" t="s">
        <v>2811</v>
      </c>
      <c r="K6539" s="196" t="s">
        <v>137</v>
      </c>
      <c r="L6539" s="6">
        <v>24</v>
      </c>
      <c r="M6539" s="196" t="s">
        <v>1070</v>
      </c>
      <c r="N6539" s="6" t="s">
        <v>2831</v>
      </c>
      <c r="O6539" s="197" t="s">
        <v>493</v>
      </c>
    </row>
    <row r="6540" spans="1:15" ht="16.5" thickTop="1" thickBot="1">
      <c r="A6540" s="7">
        <v>2019</v>
      </c>
      <c r="B6540" s="7" t="s">
        <v>41</v>
      </c>
      <c r="C6540" s="8">
        <f t="shared" si="276"/>
        <v>43634</v>
      </c>
      <c r="D6540" s="7">
        <v>15</v>
      </c>
      <c r="E6540" s="7" t="str">
        <f t="shared" si="277"/>
        <v>S254363415</v>
      </c>
      <c r="F6540" s="1" t="s">
        <v>15</v>
      </c>
    </row>
    <row r="6541" spans="1:15" ht="16.5" thickTop="1" thickBot="1">
      <c r="A6541" s="7">
        <v>2019</v>
      </c>
      <c r="B6541" s="7" t="s">
        <v>41</v>
      </c>
      <c r="C6541" s="8">
        <f t="shared" si="276"/>
        <v>43634</v>
      </c>
      <c r="D6541" s="7">
        <v>16</v>
      </c>
      <c r="E6541" s="7" t="str">
        <f t="shared" si="277"/>
        <v>S254363416</v>
      </c>
      <c r="F6541" s="338" t="s">
        <v>1</v>
      </c>
      <c r="G6541" s="341" t="s">
        <v>2</v>
      </c>
      <c r="H6541" s="342"/>
      <c r="I6541" s="342"/>
      <c r="J6541" s="343"/>
      <c r="K6541" s="344" t="s">
        <v>3</v>
      </c>
      <c r="L6541" s="343"/>
      <c r="M6541" s="344" t="s">
        <v>144</v>
      </c>
      <c r="N6541" s="342"/>
      <c r="O6541" s="342"/>
    </row>
    <row r="6542" spans="1:15" ht="18" customHeight="1" thickBot="1">
      <c r="A6542" s="7">
        <v>2019</v>
      </c>
      <c r="B6542" s="7" t="s">
        <v>41</v>
      </c>
      <c r="C6542" s="8">
        <f t="shared" si="276"/>
        <v>43634</v>
      </c>
      <c r="D6542" s="7">
        <v>17</v>
      </c>
      <c r="E6542" s="7" t="str">
        <f t="shared" si="277"/>
        <v>S254363417</v>
      </c>
      <c r="F6542" s="339"/>
      <c r="G6542" s="345" t="s">
        <v>5</v>
      </c>
      <c r="H6542" s="347" t="s">
        <v>145</v>
      </c>
      <c r="I6542" s="348"/>
      <c r="J6542" s="349"/>
      <c r="K6542" s="350" t="s">
        <v>6</v>
      </c>
      <c r="L6542" s="352" t="s">
        <v>7</v>
      </c>
      <c r="M6542" s="350" t="s">
        <v>8</v>
      </c>
      <c r="N6542" s="354" t="s">
        <v>146</v>
      </c>
      <c r="O6542" s="356" t="s">
        <v>147</v>
      </c>
    </row>
    <row r="6543" spans="1:15" ht="15.75" thickBot="1">
      <c r="A6543" s="7">
        <v>2019</v>
      </c>
      <c r="B6543" s="7" t="s">
        <v>41</v>
      </c>
      <c r="C6543" s="8">
        <f t="shared" si="276"/>
        <v>43634</v>
      </c>
      <c r="D6543" s="7">
        <v>18</v>
      </c>
      <c r="E6543" s="7" t="str">
        <f t="shared" si="277"/>
        <v>S254363418</v>
      </c>
      <c r="F6543" s="340"/>
      <c r="G6543" s="346"/>
      <c r="H6543" s="191" t="s">
        <v>9</v>
      </c>
      <c r="I6543" s="192" t="s">
        <v>18</v>
      </c>
      <c r="J6543" s="193" t="s">
        <v>11</v>
      </c>
      <c r="K6543" s="351"/>
      <c r="L6543" s="353"/>
      <c r="M6543" s="351"/>
      <c r="N6543" s="355"/>
      <c r="O6543" s="357"/>
    </row>
    <row r="6544" spans="1:15">
      <c r="A6544" s="7">
        <v>2019</v>
      </c>
      <c r="B6544" s="7" t="s">
        <v>41</v>
      </c>
      <c r="C6544" s="8">
        <f t="shared" si="276"/>
        <v>43634</v>
      </c>
      <c r="D6544" s="7">
        <v>19</v>
      </c>
      <c r="E6544" s="7" t="str">
        <f t="shared" si="277"/>
        <v>S254363419</v>
      </c>
      <c r="F6544" s="3" t="s">
        <v>16</v>
      </c>
      <c r="G6544" s="2">
        <v>27</v>
      </c>
      <c r="H6544" s="2" t="s">
        <v>10219</v>
      </c>
      <c r="I6544" s="2" t="s">
        <v>10220</v>
      </c>
      <c r="J6544" s="2" t="s">
        <v>300</v>
      </c>
      <c r="K6544" s="194" t="s">
        <v>17</v>
      </c>
      <c r="L6544" s="2">
        <v>51</v>
      </c>
      <c r="M6544" s="194" t="s">
        <v>692</v>
      </c>
      <c r="N6544" s="2" t="s">
        <v>701</v>
      </c>
      <c r="O6544" s="195" t="s">
        <v>506</v>
      </c>
    </row>
    <row r="6545" spans="1:15">
      <c r="A6545" s="7">
        <v>2019</v>
      </c>
      <c r="B6545" s="7" t="s">
        <v>41</v>
      </c>
      <c r="C6545" s="8">
        <f t="shared" si="276"/>
        <v>43634</v>
      </c>
      <c r="D6545" s="7">
        <v>20</v>
      </c>
      <c r="E6545" s="7" t="str">
        <f t="shared" si="277"/>
        <v>S254363420</v>
      </c>
      <c r="F6545" s="4">
        <v>43617</v>
      </c>
      <c r="G6545" s="2">
        <v>94</v>
      </c>
      <c r="H6545" s="2" t="s">
        <v>10221</v>
      </c>
      <c r="I6545" s="2" t="s">
        <v>10222</v>
      </c>
      <c r="J6545" s="2" t="s">
        <v>487</v>
      </c>
      <c r="K6545" s="194" t="s">
        <v>17</v>
      </c>
      <c r="L6545" s="2">
        <v>52</v>
      </c>
      <c r="M6545" s="194" t="s">
        <v>600</v>
      </c>
      <c r="N6545" s="2" t="s">
        <v>303</v>
      </c>
      <c r="O6545" s="195" t="s">
        <v>819</v>
      </c>
    </row>
    <row r="6546" spans="1:15">
      <c r="A6546" s="7">
        <v>2019</v>
      </c>
      <c r="B6546" s="7" t="s">
        <v>41</v>
      </c>
      <c r="C6546" s="8">
        <f t="shared" si="276"/>
        <v>43634</v>
      </c>
      <c r="D6546" s="7">
        <v>21</v>
      </c>
      <c r="E6546" s="7" t="str">
        <f t="shared" si="277"/>
        <v>S254363421</v>
      </c>
      <c r="F6546" s="4">
        <v>43647</v>
      </c>
      <c r="G6546" s="2">
        <v>179</v>
      </c>
      <c r="H6546" s="2" t="s">
        <v>10216</v>
      </c>
      <c r="I6546" s="2" t="s">
        <v>10223</v>
      </c>
      <c r="J6546" s="2" t="s">
        <v>3862</v>
      </c>
      <c r="K6546" s="194" t="s">
        <v>17</v>
      </c>
      <c r="L6546" s="2">
        <v>51</v>
      </c>
      <c r="M6546" s="194" t="s">
        <v>4455</v>
      </c>
      <c r="N6546" s="2" t="s">
        <v>472</v>
      </c>
      <c r="O6546" s="195" t="s">
        <v>1138</v>
      </c>
    </row>
    <row r="6547" spans="1:15">
      <c r="A6547" s="7">
        <v>2019</v>
      </c>
      <c r="B6547" s="7" t="s">
        <v>41</v>
      </c>
      <c r="C6547" s="8">
        <f t="shared" si="276"/>
        <v>43634</v>
      </c>
      <c r="D6547" s="7">
        <v>22</v>
      </c>
      <c r="E6547" s="7" t="str">
        <f t="shared" si="277"/>
        <v>S254363422</v>
      </c>
      <c r="F6547" s="4">
        <v>43678</v>
      </c>
      <c r="G6547" s="2">
        <v>247</v>
      </c>
      <c r="H6547" s="2" t="s">
        <v>10224</v>
      </c>
      <c r="I6547" s="2" t="s">
        <v>10225</v>
      </c>
      <c r="J6547" s="2" t="s">
        <v>2552</v>
      </c>
      <c r="K6547" s="194" t="s">
        <v>17</v>
      </c>
      <c r="L6547" s="2">
        <v>48</v>
      </c>
      <c r="M6547" s="194">
        <v>84</v>
      </c>
      <c r="N6547" s="2">
        <v>0</v>
      </c>
      <c r="O6547" s="195">
        <v>16</v>
      </c>
    </row>
    <row r="6548" spans="1:15">
      <c r="A6548" s="7">
        <v>2019</v>
      </c>
      <c r="B6548" s="7" t="s">
        <v>41</v>
      </c>
      <c r="C6548" s="8">
        <f t="shared" si="276"/>
        <v>43634</v>
      </c>
      <c r="D6548" s="7">
        <v>23</v>
      </c>
      <c r="E6548" s="7" t="str">
        <f t="shared" si="277"/>
        <v>S254363423</v>
      </c>
      <c r="F6548" s="4">
        <v>43709</v>
      </c>
      <c r="G6548" s="2">
        <v>240</v>
      </c>
      <c r="H6548" s="2" t="s">
        <v>6539</v>
      </c>
      <c r="I6548" s="2" t="s">
        <v>10226</v>
      </c>
      <c r="J6548" s="2" t="s">
        <v>1899</v>
      </c>
      <c r="K6548" s="194" t="s">
        <v>17</v>
      </c>
      <c r="L6548" s="2">
        <v>44</v>
      </c>
      <c r="M6548" s="194" t="s">
        <v>284</v>
      </c>
      <c r="N6548" s="2">
        <v>0</v>
      </c>
      <c r="O6548" s="195" t="s">
        <v>423</v>
      </c>
    </row>
    <row r="6549" spans="1:15">
      <c r="A6549" s="7">
        <v>2019</v>
      </c>
      <c r="B6549" s="7" t="s">
        <v>41</v>
      </c>
      <c r="C6549" s="8">
        <f t="shared" si="276"/>
        <v>43634</v>
      </c>
      <c r="D6549" s="7">
        <v>24</v>
      </c>
      <c r="E6549" s="7" t="str">
        <f t="shared" si="277"/>
        <v>S254363424</v>
      </c>
      <c r="F6549" s="3" t="s">
        <v>164</v>
      </c>
      <c r="G6549" s="2">
        <v>225</v>
      </c>
      <c r="H6549" s="2" t="s">
        <v>6947</v>
      </c>
      <c r="I6549" s="2" t="s">
        <v>10227</v>
      </c>
      <c r="J6549" s="2" t="s">
        <v>1152</v>
      </c>
      <c r="K6549" s="194" t="s">
        <v>17</v>
      </c>
      <c r="L6549" s="2">
        <v>42</v>
      </c>
      <c r="M6549" s="194">
        <v>68</v>
      </c>
      <c r="N6549" s="2">
        <v>20</v>
      </c>
      <c r="O6549" s="195">
        <v>12</v>
      </c>
    </row>
    <row r="6550" spans="1:15">
      <c r="A6550" s="7">
        <v>2019</v>
      </c>
      <c r="B6550" s="7" t="s">
        <v>41</v>
      </c>
      <c r="C6550" s="8">
        <f t="shared" si="276"/>
        <v>43634</v>
      </c>
      <c r="D6550" s="7">
        <v>25</v>
      </c>
      <c r="E6550" s="7" t="str">
        <f t="shared" si="277"/>
        <v>S254363425</v>
      </c>
      <c r="F6550" s="3">
        <v>2020</v>
      </c>
      <c r="G6550" s="2">
        <v>245</v>
      </c>
      <c r="H6550" s="2" t="s">
        <v>10228</v>
      </c>
      <c r="I6550" s="2" t="s">
        <v>10229</v>
      </c>
      <c r="J6550" s="2" t="s">
        <v>5072</v>
      </c>
      <c r="K6550" s="194" t="s">
        <v>17</v>
      </c>
      <c r="L6550" s="2">
        <v>37</v>
      </c>
      <c r="M6550" s="194" t="s">
        <v>1805</v>
      </c>
      <c r="N6550" s="2" t="s">
        <v>1418</v>
      </c>
      <c r="O6550" s="195" t="s">
        <v>420</v>
      </c>
    </row>
    <row r="6551" spans="1:15">
      <c r="A6551" s="7">
        <v>2019</v>
      </c>
      <c r="B6551" s="7" t="s">
        <v>41</v>
      </c>
      <c r="C6551" s="8">
        <f t="shared" si="276"/>
        <v>43634</v>
      </c>
      <c r="D6551" s="7">
        <v>26</v>
      </c>
      <c r="E6551" s="7" t="str">
        <f t="shared" si="277"/>
        <v>S254363426</v>
      </c>
      <c r="F6551" s="3">
        <v>2021</v>
      </c>
      <c r="G6551" s="2">
        <v>230</v>
      </c>
      <c r="H6551" s="2" t="s">
        <v>10230</v>
      </c>
      <c r="I6551" s="2" t="s">
        <v>10231</v>
      </c>
      <c r="J6551" s="2" t="s">
        <v>1821</v>
      </c>
      <c r="K6551" s="194" t="s">
        <v>17</v>
      </c>
      <c r="L6551" s="2">
        <v>31</v>
      </c>
      <c r="M6551" s="194">
        <v>24</v>
      </c>
      <c r="N6551" s="2">
        <v>56</v>
      </c>
      <c r="O6551" s="195">
        <v>20</v>
      </c>
    </row>
    <row r="6552" spans="1:15">
      <c r="A6552" s="7">
        <v>2019</v>
      </c>
      <c r="B6552" s="7" t="s">
        <v>41</v>
      </c>
      <c r="C6552" s="8">
        <f t="shared" si="276"/>
        <v>43634</v>
      </c>
      <c r="D6552" s="7">
        <v>27</v>
      </c>
      <c r="E6552" s="7" t="str">
        <f t="shared" si="277"/>
        <v>S254363427</v>
      </c>
      <c r="F6552" s="3">
        <v>2022</v>
      </c>
      <c r="G6552" s="2">
        <v>215</v>
      </c>
      <c r="H6552" s="2" t="s">
        <v>10232</v>
      </c>
      <c r="I6552" s="2" t="s">
        <v>1577</v>
      </c>
      <c r="J6552" s="2" t="s">
        <v>996</v>
      </c>
      <c r="K6552" s="194" t="s">
        <v>17</v>
      </c>
      <c r="L6552" s="2">
        <v>27</v>
      </c>
      <c r="M6552" s="194" t="s">
        <v>1198</v>
      </c>
      <c r="N6552" s="2" t="s">
        <v>1139</v>
      </c>
      <c r="O6552" s="195" t="s">
        <v>601</v>
      </c>
    </row>
    <row r="6553" spans="1:15" ht="15.75" thickBot="1">
      <c r="A6553" s="7">
        <v>2019</v>
      </c>
      <c r="B6553" s="7" t="s">
        <v>41</v>
      </c>
      <c r="C6553" s="8">
        <f t="shared" si="276"/>
        <v>43634</v>
      </c>
      <c r="D6553" s="7">
        <v>28</v>
      </c>
      <c r="E6553" s="7" t="str">
        <f t="shared" si="277"/>
        <v>S254363428</v>
      </c>
      <c r="F6553" s="5">
        <v>2023</v>
      </c>
      <c r="G6553" s="6">
        <v>205</v>
      </c>
      <c r="H6553" s="6" t="s">
        <v>10233</v>
      </c>
      <c r="I6553" s="6" t="s">
        <v>10234</v>
      </c>
      <c r="J6553" s="6" t="s">
        <v>2115</v>
      </c>
      <c r="K6553" s="196" t="s">
        <v>17</v>
      </c>
      <c r="L6553" s="6">
        <v>22</v>
      </c>
      <c r="M6553" s="196" t="s">
        <v>1229</v>
      </c>
      <c r="N6553" s="6" t="s">
        <v>796</v>
      </c>
      <c r="O6553" s="197">
        <v>25</v>
      </c>
    </row>
    <row r="6554" spans="1:15" ht="16.5" thickTop="1" thickBot="1">
      <c r="A6554" s="7">
        <v>2019</v>
      </c>
      <c r="B6554" s="7" t="s">
        <v>40</v>
      </c>
      <c r="C6554" s="8">
        <f>7+C6553</f>
        <v>43641</v>
      </c>
      <c r="D6554" s="7">
        <v>1</v>
      </c>
      <c r="E6554" s="7" t="str">
        <f t="shared" ref="E6554:E6556" si="278">B6554&amp;C6554&amp;D6554</f>
        <v>S26436411</v>
      </c>
      <c r="F6554" s="1" t="s">
        <v>0</v>
      </c>
    </row>
    <row r="6555" spans="1:15" ht="16.5" thickTop="1" thickBot="1">
      <c r="A6555" s="7">
        <v>2019</v>
      </c>
      <c r="B6555" s="7" t="s">
        <v>40</v>
      </c>
      <c r="C6555" s="8">
        <f t="shared" si="276"/>
        <v>43641</v>
      </c>
      <c r="D6555" s="7">
        <v>2</v>
      </c>
      <c r="E6555" s="7" t="str">
        <f t="shared" si="278"/>
        <v>S26436412</v>
      </c>
      <c r="F6555" s="338" t="s">
        <v>1</v>
      </c>
      <c r="G6555" s="341" t="s">
        <v>2</v>
      </c>
      <c r="H6555" s="342"/>
      <c r="I6555" s="342"/>
      <c r="J6555" s="343"/>
      <c r="K6555" s="344" t="s">
        <v>3</v>
      </c>
      <c r="L6555" s="343"/>
      <c r="M6555" s="344" t="s">
        <v>144</v>
      </c>
      <c r="N6555" s="342"/>
      <c r="O6555" s="342"/>
    </row>
    <row r="6556" spans="1:15" ht="18" customHeight="1" thickBot="1">
      <c r="A6556" s="7">
        <v>2019</v>
      </c>
      <c r="B6556" s="7" t="s">
        <v>40</v>
      </c>
      <c r="C6556" s="8">
        <f t="shared" si="276"/>
        <v>43641</v>
      </c>
      <c r="D6556" s="7">
        <v>3</v>
      </c>
      <c r="E6556" s="7" t="str">
        <f t="shared" si="278"/>
        <v>S26436413</v>
      </c>
      <c r="F6556" s="339"/>
      <c r="G6556" s="345" t="s">
        <v>5</v>
      </c>
      <c r="H6556" s="347" t="s">
        <v>145</v>
      </c>
      <c r="I6556" s="348"/>
      <c r="J6556" s="349"/>
      <c r="K6556" s="350" t="s">
        <v>6</v>
      </c>
      <c r="L6556" s="352" t="s">
        <v>7</v>
      </c>
      <c r="M6556" s="350" t="s">
        <v>8</v>
      </c>
      <c r="N6556" s="354" t="s">
        <v>146</v>
      </c>
      <c r="O6556" s="356" t="s">
        <v>147</v>
      </c>
    </row>
    <row r="6557" spans="1:15" ht="15.75" thickBot="1">
      <c r="A6557" s="7">
        <v>2019</v>
      </c>
      <c r="B6557" s="7" t="s">
        <v>40</v>
      </c>
      <c r="C6557" s="8">
        <f t="shared" si="276"/>
        <v>43641</v>
      </c>
      <c r="D6557" s="7">
        <v>4</v>
      </c>
      <c r="E6557" s="7" t="str">
        <f t="shared" ref="E6557:E6580" si="279">B6557&amp;C6557&amp;D6557</f>
        <v>S26436414</v>
      </c>
      <c r="F6557" s="340"/>
      <c r="G6557" s="346"/>
      <c r="H6557" s="191" t="s">
        <v>9</v>
      </c>
      <c r="I6557" s="192" t="s">
        <v>18</v>
      </c>
      <c r="J6557" s="193" t="s">
        <v>11</v>
      </c>
      <c r="K6557" s="351"/>
      <c r="L6557" s="353"/>
      <c r="M6557" s="351"/>
      <c r="N6557" s="355"/>
      <c r="O6557" s="357"/>
    </row>
    <row r="6558" spans="1:15">
      <c r="A6558" s="7">
        <v>2019</v>
      </c>
      <c r="B6558" s="7" t="s">
        <v>40</v>
      </c>
      <c r="C6558" s="8">
        <f t="shared" si="276"/>
        <v>43641</v>
      </c>
      <c r="D6558" s="7">
        <v>5</v>
      </c>
      <c r="E6558" s="7" t="str">
        <f t="shared" si="279"/>
        <v>S26436415</v>
      </c>
      <c r="F6558" s="3" t="s">
        <v>12</v>
      </c>
      <c r="G6558" s="2" t="s">
        <v>9626</v>
      </c>
      <c r="H6558" s="2" t="s">
        <v>9556</v>
      </c>
      <c r="I6558" s="2" t="s">
        <v>9358</v>
      </c>
      <c r="J6558" s="2" t="s">
        <v>4470</v>
      </c>
      <c r="K6558" s="194" t="s">
        <v>17</v>
      </c>
      <c r="L6558" s="2">
        <v>54</v>
      </c>
      <c r="M6558" s="194" t="s">
        <v>383</v>
      </c>
      <c r="N6558" s="2" t="s">
        <v>4986</v>
      </c>
      <c r="O6558" s="195" t="s">
        <v>10193</v>
      </c>
    </row>
    <row r="6559" spans="1:15">
      <c r="A6559" s="7">
        <v>2019</v>
      </c>
      <c r="B6559" s="7" t="s">
        <v>40</v>
      </c>
      <c r="C6559" s="8">
        <f t="shared" si="276"/>
        <v>43641</v>
      </c>
      <c r="D6559" s="7">
        <v>6</v>
      </c>
      <c r="E6559" s="7" t="str">
        <f t="shared" si="279"/>
        <v>S26436416</v>
      </c>
      <c r="F6559" s="4">
        <v>43617</v>
      </c>
      <c r="G6559" s="2">
        <v>76</v>
      </c>
      <c r="H6559" s="2" t="s">
        <v>10235</v>
      </c>
      <c r="I6559" s="2" t="s">
        <v>10236</v>
      </c>
      <c r="J6559" s="2" t="s">
        <v>1419</v>
      </c>
      <c r="K6559" s="194" t="s">
        <v>17</v>
      </c>
      <c r="L6559" s="2">
        <v>55</v>
      </c>
      <c r="M6559" s="194" t="s">
        <v>3192</v>
      </c>
      <c r="N6559" s="2" t="s">
        <v>3192</v>
      </c>
      <c r="O6559" s="195" t="s">
        <v>379</v>
      </c>
    </row>
    <row r="6560" spans="1:15">
      <c r="A6560" s="7">
        <v>2019</v>
      </c>
      <c r="B6560" s="7" t="s">
        <v>40</v>
      </c>
      <c r="C6560" s="8">
        <f t="shared" si="276"/>
        <v>43641</v>
      </c>
      <c r="D6560" s="7">
        <v>7</v>
      </c>
      <c r="E6560" s="7" t="str">
        <f t="shared" si="279"/>
        <v>S26436417</v>
      </c>
      <c r="F6560" s="4">
        <v>43647</v>
      </c>
      <c r="G6560" s="2">
        <v>159</v>
      </c>
      <c r="H6560" s="2" t="s">
        <v>10237</v>
      </c>
      <c r="I6560" s="2" t="s">
        <v>5745</v>
      </c>
      <c r="J6560" s="2" t="s">
        <v>5099</v>
      </c>
      <c r="K6560" s="194" t="s">
        <v>17</v>
      </c>
      <c r="L6560" s="2">
        <v>60</v>
      </c>
      <c r="M6560" s="194" t="s">
        <v>384</v>
      </c>
      <c r="N6560" s="2" t="s">
        <v>524</v>
      </c>
      <c r="O6560" s="195" t="s">
        <v>2071</v>
      </c>
    </row>
    <row r="6561" spans="1:15">
      <c r="A6561" s="7">
        <v>2019</v>
      </c>
      <c r="B6561" s="7" t="s">
        <v>40</v>
      </c>
      <c r="C6561" s="8">
        <f t="shared" si="276"/>
        <v>43641</v>
      </c>
      <c r="D6561" s="7">
        <v>8</v>
      </c>
      <c r="E6561" s="7" t="str">
        <f t="shared" si="279"/>
        <v>S26436418</v>
      </c>
      <c r="F6561" s="4">
        <v>43678</v>
      </c>
      <c r="G6561" s="2">
        <v>212</v>
      </c>
      <c r="H6561" s="2" t="s">
        <v>7116</v>
      </c>
      <c r="I6561" s="2" t="s">
        <v>10238</v>
      </c>
      <c r="J6561" s="2" t="s">
        <v>1061</v>
      </c>
      <c r="K6561" s="194" t="s">
        <v>17</v>
      </c>
      <c r="L6561" s="2">
        <v>60</v>
      </c>
      <c r="M6561" s="194" t="s">
        <v>10180</v>
      </c>
      <c r="N6561" s="2">
        <v>0</v>
      </c>
      <c r="O6561" s="195" t="s">
        <v>1628</v>
      </c>
    </row>
    <row r="6562" spans="1:15">
      <c r="A6562" s="7">
        <v>2019</v>
      </c>
      <c r="B6562" s="7" t="s">
        <v>40</v>
      </c>
      <c r="C6562" s="8">
        <f t="shared" si="276"/>
        <v>43641</v>
      </c>
      <c r="D6562" s="7">
        <v>9</v>
      </c>
      <c r="E6562" s="7" t="str">
        <f t="shared" si="279"/>
        <v>S26436419</v>
      </c>
      <c r="F6562" s="4">
        <v>43709</v>
      </c>
      <c r="G6562" s="2">
        <v>208</v>
      </c>
      <c r="H6562" s="2" t="s">
        <v>10239</v>
      </c>
      <c r="I6562" s="2" t="s">
        <v>10240</v>
      </c>
      <c r="J6562" s="2" t="s">
        <v>481</v>
      </c>
      <c r="K6562" s="194" t="s">
        <v>17</v>
      </c>
      <c r="L6562" s="2">
        <v>58</v>
      </c>
      <c r="M6562" s="194" t="s">
        <v>321</v>
      </c>
      <c r="N6562" s="2" t="s">
        <v>322</v>
      </c>
      <c r="O6562" s="195">
        <v>0</v>
      </c>
    </row>
    <row r="6563" spans="1:15">
      <c r="A6563" s="7">
        <v>2019</v>
      </c>
      <c r="B6563" s="7" t="s">
        <v>40</v>
      </c>
      <c r="C6563" s="8">
        <f t="shared" si="276"/>
        <v>43641</v>
      </c>
      <c r="D6563" s="7">
        <v>10</v>
      </c>
      <c r="E6563" s="7" t="str">
        <f t="shared" si="279"/>
        <v>S264364110</v>
      </c>
      <c r="F6563" s="3" t="s">
        <v>164</v>
      </c>
      <c r="G6563" s="2">
        <v>197</v>
      </c>
      <c r="H6563" s="2" t="s">
        <v>10241</v>
      </c>
      <c r="I6563" s="2" t="s">
        <v>5347</v>
      </c>
      <c r="J6563" s="2" t="s">
        <v>981</v>
      </c>
      <c r="K6563" s="194" t="s">
        <v>17</v>
      </c>
      <c r="L6563" s="2">
        <v>53</v>
      </c>
      <c r="M6563" s="194" t="s">
        <v>2557</v>
      </c>
      <c r="N6563" s="2" t="s">
        <v>311</v>
      </c>
      <c r="O6563" s="195" t="s">
        <v>1825</v>
      </c>
    </row>
    <row r="6564" spans="1:15">
      <c r="A6564" s="7">
        <v>2019</v>
      </c>
      <c r="B6564" s="7" t="s">
        <v>40</v>
      </c>
      <c r="C6564" s="8">
        <f t="shared" ref="C6564:C6628" si="280">+C6563</f>
        <v>43641</v>
      </c>
      <c r="D6564" s="7">
        <v>11</v>
      </c>
      <c r="E6564" s="7" t="str">
        <f t="shared" si="279"/>
        <v>S264364111</v>
      </c>
      <c r="F6564" s="3">
        <v>2020</v>
      </c>
      <c r="G6564" s="2">
        <v>208</v>
      </c>
      <c r="H6564" s="2" t="s">
        <v>10242</v>
      </c>
      <c r="I6564" s="2" t="s">
        <v>9554</v>
      </c>
      <c r="J6564" s="2" t="s">
        <v>1430</v>
      </c>
      <c r="K6564" s="194" t="s">
        <v>17</v>
      </c>
      <c r="L6564" s="2">
        <v>44</v>
      </c>
      <c r="M6564" s="194" t="s">
        <v>301</v>
      </c>
      <c r="N6564" s="2" t="s">
        <v>3192</v>
      </c>
      <c r="O6564" s="195" t="s">
        <v>339</v>
      </c>
    </row>
    <row r="6565" spans="1:15">
      <c r="A6565" s="7">
        <v>2019</v>
      </c>
      <c r="B6565" s="7" t="s">
        <v>40</v>
      </c>
      <c r="C6565" s="8">
        <f t="shared" si="280"/>
        <v>43641</v>
      </c>
      <c r="D6565" s="7">
        <v>12</v>
      </c>
      <c r="E6565" s="7" t="str">
        <f t="shared" si="279"/>
        <v>S264364112</v>
      </c>
      <c r="F6565" s="3">
        <v>2021</v>
      </c>
      <c r="G6565" s="2">
        <v>195</v>
      </c>
      <c r="H6565" s="2" t="s">
        <v>10243</v>
      </c>
      <c r="I6565" s="2" t="s">
        <v>10244</v>
      </c>
      <c r="J6565" s="2" t="s">
        <v>3167</v>
      </c>
      <c r="K6565" s="194" t="s">
        <v>17</v>
      </c>
      <c r="L6565" s="2">
        <v>40</v>
      </c>
      <c r="M6565" s="194" t="s">
        <v>544</v>
      </c>
      <c r="N6565" s="2" t="s">
        <v>632</v>
      </c>
      <c r="O6565" s="195" t="s">
        <v>345</v>
      </c>
    </row>
    <row r="6566" spans="1:15">
      <c r="A6566" s="7">
        <v>2019</v>
      </c>
      <c r="B6566" s="7" t="s">
        <v>40</v>
      </c>
      <c r="C6566" s="8">
        <f t="shared" si="280"/>
        <v>43641</v>
      </c>
      <c r="D6566" s="7">
        <v>13</v>
      </c>
      <c r="E6566" s="7" t="str">
        <f t="shared" si="279"/>
        <v>S264364113</v>
      </c>
      <c r="F6566" s="3">
        <v>2022</v>
      </c>
      <c r="G6566" s="2">
        <v>170</v>
      </c>
      <c r="H6566" s="2" t="s">
        <v>10245</v>
      </c>
      <c r="I6566" s="2" t="s">
        <v>10246</v>
      </c>
      <c r="J6566" s="2" t="s">
        <v>3301</v>
      </c>
      <c r="K6566" s="194" t="s">
        <v>17</v>
      </c>
      <c r="L6566" s="2">
        <v>34</v>
      </c>
      <c r="M6566" s="194" t="s">
        <v>546</v>
      </c>
      <c r="N6566" s="2">
        <v>60</v>
      </c>
      <c r="O6566" s="195" t="s">
        <v>346</v>
      </c>
    </row>
    <row r="6567" spans="1:15" ht="15.75" thickBot="1">
      <c r="A6567" s="7">
        <v>2019</v>
      </c>
      <c r="B6567" s="7" t="s">
        <v>40</v>
      </c>
      <c r="C6567" s="8">
        <f t="shared" si="280"/>
        <v>43641</v>
      </c>
      <c r="D6567" s="7">
        <v>14</v>
      </c>
      <c r="E6567" s="7" t="str">
        <f t="shared" si="279"/>
        <v>S264364114</v>
      </c>
      <c r="F6567" s="5">
        <v>2023</v>
      </c>
      <c r="G6567" s="6">
        <v>165</v>
      </c>
      <c r="H6567" s="6" t="s">
        <v>10247</v>
      </c>
      <c r="I6567" s="6" t="s">
        <v>4612</v>
      </c>
      <c r="J6567" s="6" t="s">
        <v>944</v>
      </c>
      <c r="K6567" s="196" t="s">
        <v>17</v>
      </c>
      <c r="L6567" s="6">
        <v>28</v>
      </c>
      <c r="M6567" s="196" t="s">
        <v>2957</v>
      </c>
      <c r="N6567" s="6" t="s">
        <v>7628</v>
      </c>
      <c r="O6567" s="197" t="s">
        <v>4257</v>
      </c>
    </row>
    <row r="6568" spans="1:15" ht="16.5" thickTop="1" thickBot="1">
      <c r="A6568" s="7">
        <v>2019</v>
      </c>
      <c r="B6568" s="7" t="s">
        <v>40</v>
      </c>
      <c r="C6568" s="8">
        <f t="shared" si="280"/>
        <v>43641</v>
      </c>
      <c r="D6568" s="7">
        <v>15</v>
      </c>
      <c r="E6568" s="7" t="str">
        <f t="shared" si="279"/>
        <v>S264364115</v>
      </c>
      <c r="F6568" s="1" t="s">
        <v>15</v>
      </c>
    </row>
    <row r="6569" spans="1:15" ht="16.5" thickTop="1" thickBot="1">
      <c r="A6569" s="7">
        <v>2019</v>
      </c>
      <c r="B6569" s="7" t="s">
        <v>40</v>
      </c>
      <c r="C6569" s="8">
        <f t="shared" si="280"/>
        <v>43641</v>
      </c>
      <c r="D6569" s="7">
        <v>16</v>
      </c>
      <c r="E6569" s="7" t="str">
        <f t="shared" si="279"/>
        <v>S264364116</v>
      </c>
      <c r="F6569" s="338" t="s">
        <v>1</v>
      </c>
      <c r="G6569" s="341" t="s">
        <v>2</v>
      </c>
      <c r="H6569" s="342"/>
      <c r="I6569" s="342"/>
      <c r="J6569" s="343"/>
      <c r="K6569" s="344" t="s">
        <v>3</v>
      </c>
      <c r="L6569" s="343"/>
      <c r="M6569" s="344" t="s">
        <v>144</v>
      </c>
      <c r="N6569" s="342"/>
      <c r="O6569" s="342"/>
    </row>
    <row r="6570" spans="1:15" ht="18" customHeight="1" thickBot="1">
      <c r="A6570" s="7">
        <v>2019</v>
      </c>
      <c r="B6570" s="7" t="s">
        <v>40</v>
      </c>
      <c r="C6570" s="8">
        <f t="shared" si="280"/>
        <v>43641</v>
      </c>
      <c r="D6570" s="7">
        <v>17</v>
      </c>
      <c r="E6570" s="7" t="str">
        <f t="shared" si="279"/>
        <v>S264364117</v>
      </c>
      <c r="F6570" s="339"/>
      <c r="G6570" s="345" t="s">
        <v>5</v>
      </c>
      <c r="H6570" s="347" t="s">
        <v>145</v>
      </c>
      <c r="I6570" s="348"/>
      <c r="J6570" s="349"/>
      <c r="K6570" s="350" t="s">
        <v>6</v>
      </c>
      <c r="L6570" s="352" t="s">
        <v>7</v>
      </c>
      <c r="M6570" s="350" t="s">
        <v>8</v>
      </c>
      <c r="N6570" s="354" t="s">
        <v>146</v>
      </c>
      <c r="O6570" s="356" t="s">
        <v>147</v>
      </c>
    </row>
    <row r="6571" spans="1:15" ht="15.75" thickBot="1">
      <c r="A6571" s="7">
        <v>2019</v>
      </c>
      <c r="B6571" s="7" t="s">
        <v>40</v>
      </c>
      <c r="C6571" s="8">
        <f t="shared" si="280"/>
        <v>43641</v>
      </c>
      <c r="D6571" s="7">
        <v>18</v>
      </c>
      <c r="E6571" s="7" t="str">
        <f t="shared" si="279"/>
        <v>S264364118</v>
      </c>
      <c r="F6571" s="340"/>
      <c r="G6571" s="346"/>
      <c r="H6571" s="191" t="s">
        <v>9</v>
      </c>
      <c r="I6571" s="192" t="s">
        <v>18</v>
      </c>
      <c r="J6571" s="193" t="s">
        <v>11</v>
      </c>
      <c r="K6571" s="351"/>
      <c r="L6571" s="353"/>
      <c r="M6571" s="351"/>
      <c r="N6571" s="355"/>
      <c r="O6571" s="357"/>
    </row>
    <row r="6572" spans="1:15">
      <c r="A6572" s="7">
        <v>2019</v>
      </c>
      <c r="B6572" s="7" t="s">
        <v>40</v>
      </c>
      <c r="C6572" s="8">
        <f t="shared" si="280"/>
        <v>43641</v>
      </c>
      <c r="D6572" s="7">
        <v>19</v>
      </c>
      <c r="E6572" s="7" t="str">
        <f t="shared" si="279"/>
        <v>S264364119</v>
      </c>
      <c r="F6572" s="3" t="s">
        <v>16</v>
      </c>
      <c r="G6572" s="2">
        <v>32</v>
      </c>
      <c r="H6572" s="2" t="s">
        <v>10248</v>
      </c>
      <c r="I6572" s="2" t="s">
        <v>10249</v>
      </c>
      <c r="J6572" s="2" t="s">
        <v>2316</v>
      </c>
      <c r="K6572" s="194" t="s">
        <v>17</v>
      </c>
      <c r="L6572" s="2">
        <v>53</v>
      </c>
      <c r="M6572" s="194" t="s">
        <v>444</v>
      </c>
      <c r="N6572" s="2">
        <v>50</v>
      </c>
      <c r="O6572" s="195" t="s">
        <v>529</v>
      </c>
    </row>
    <row r="6573" spans="1:15">
      <c r="A6573" s="7">
        <v>2019</v>
      </c>
      <c r="B6573" s="7" t="s">
        <v>40</v>
      </c>
      <c r="C6573" s="8">
        <f t="shared" si="280"/>
        <v>43641</v>
      </c>
      <c r="D6573" s="7">
        <v>20</v>
      </c>
      <c r="E6573" s="7" t="str">
        <f t="shared" si="279"/>
        <v>S264364120</v>
      </c>
      <c r="F6573" s="4">
        <v>43617</v>
      </c>
      <c r="G6573" s="2">
        <v>108</v>
      </c>
      <c r="H6573" s="2" t="s">
        <v>10250</v>
      </c>
      <c r="I6573" s="2" t="s">
        <v>10251</v>
      </c>
      <c r="J6573" s="2" t="s">
        <v>5205</v>
      </c>
      <c r="K6573" s="194" t="s">
        <v>17</v>
      </c>
      <c r="L6573" s="2">
        <v>54</v>
      </c>
      <c r="M6573" s="194" t="s">
        <v>1371</v>
      </c>
      <c r="N6573" s="2">
        <v>20</v>
      </c>
      <c r="O6573" s="195" t="s">
        <v>973</v>
      </c>
    </row>
    <row r="6574" spans="1:15">
      <c r="A6574" s="7">
        <v>2019</v>
      </c>
      <c r="B6574" s="7" t="s">
        <v>40</v>
      </c>
      <c r="C6574" s="8">
        <f t="shared" si="280"/>
        <v>43641</v>
      </c>
      <c r="D6574" s="7">
        <v>21</v>
      </c>
      <c r="E6574" s="7" t="str">
        <f t="shared" si="279"/>
        <v>S264364121</v>
      </c>
      <c r="F6574" s="4">
        <v>43647</v>
      </c>
      <c r="G6574" s="2">
        <v>186</v>
      </c>
      <c r="H6574" s="2" t="s">
        <v>9162</v>
      </c>
      <c r="I6574" s="2" t="s">
        <v>3074</v>
      </c>
      <c r="J6574" s="2" t="s">
        <v>889</v>
      </c>
      <c r="K6574" s="194" t="s">
        <v>17</v>
      </c>
      <c r="L6574" s="2">
        <v>53</v>
      </c>
      <c r="M6574" s="194" t="s">
        <v>768</v>
      </c>
      <c r="N6574" s="2" t="s">
        <v>670</v>
      </c>
      <c r="O6574" s="195" t="s">
        <v>769</v>
      </c>
    </row>
    <row r="6575" spans="1:15">
      <c r="A6575" s="7">
        <v>2019</v>
      </c>
      <c r="B6575" s="7" t="s">
        <v>40</v>
      </c>
      <c r="C6575" s="8">
        <f t="shared" si="280"/>
        <v>43641</v>
      </c>
      <c r="D6575" s="7">
        <v>22</v>
      </c>
      <c r="E6575" s="7" t="str">
        <f t="shared" si="279"/>
        <v>S264364122</v>
      </c>
      <c r="F6575" s="4">
        <v>43678</v>
      </c>
      <c r="G6575" s="2">
        <v>242</v>
      </c>
      <c r="H6575" s="2" t="s">
        <v>10252</v>
      </c>
      <c r="I6575" s="2" t="s">
        <v>7125</v>
      </c>
      <c r="J6575" s="2" t="s">
        <v>5943</v>
      </c>
      <c r="K6575" s="194" t="s">
        <v>17</v>
      </c>
      <c r="L6575" s="2">
        <v>51</v>
      </c>
      <c r="M6575" s="194" t="s">
        <v>6288</v>
      </c>
      <c r="N6575" s="2">
        <v>0</v>
      </c>
      <c r="O6575" s="195" t="s">
        <v>1248</v>
      </c>
    </row>
    <row r="6576" spans="1:15">
      <c r="A6576" s="7">
        <v>2019</v>
      </c>
      <c r="B6576" s="7" t="s">
        <v>40</v>
      </c>
      <c r="C6576" s="8">
        <f t="shared" si="280"/>
        <v>43641</v>
      </c>
      <c r="D6576" s="7">
        <v>23</v>
      </c>
      <c r="E6576" s="7" t="str">
        <f t="shared" si="279"/>
        <v>S264364123</v>
      </c>
      <c r="F6576" s="4">
        <v>43709</v>
      </c>
      <c r="G6576" s="2">
        <v>238</v>
      </c>
      <c r="H6576" s="2" t="s">
        <v>10253</v>
      </c>
      <c r="I6576" s="2" t="s">
        <v>9620</v>
      </c>
      <c r="J6576" s="2" t="s">
        <v>3338</v>
      </c>
      <c r="K6576" s="194" t="s">
        <v>17</v>
      </c>
      <c r="L6576" s="2">
        <v>49</v>
      </c>
      <c r="M6576" s="194" t="s">
        <v>2513</v>
      </c>
      <c r="N6576" s="2" t="s">
        <v>691</v>
      </c>
      <c r="O6576" s="195" t="s">
        <v>792</v>
      </c>
    </row>
    <row r="6577" spans="1:15">
      <c r="A6577" s="7">
        <v>2019</v>
      </c>
      <c r="B6577" s="7" t="s">
        <v>40</v>
      </c>
      <c r="C6577" s="8">
        <f t="shared" si="280"/>
        <v>43641</v>
      </c>
      <c r="D6577" s="7">
        <v>24</v>
      </c>
      <c r="E6577" s="7" t="str">
        <f t="shared" si="279"/>
        <v>S264364124</v>
      </c>
      <c r="F6577" s="3" t="s">
        <v>164</v>
      </c>
      <c r="G6577" s="2">
        <v>227</v>
      </c>
      <c r="H6577" s="2" t="s">
        <v>10254</v>
      </c>
      <c r="I6577" s="2" t="s">
        <v>10255</v>
      </c>
      <c r="J6577" s="2" t="s">
        <v>543</v>
      </c>
      <c r="K6577" s="194" t="s">
        <v>17</v>
      </c>
      <c r="L6577" s="2">
        <v>47</v>
      </c>
      <c r="M6577" s="194" t="s">
        <v>1685</v>
      </c>
      <c r="N6577" s="2" t="s">
        <v>444</v>
      </c>
      <c r="O6577" s="195" t="s">
        <v>792</v>
      </c>
    </row>
    <row r="6578" spans="1:15">
      <c r="A6578" s="7">
        <v>2019</v>
      </c>
      <c r="B6578" s="7" t="s">
        <v>40</v>
      </c>
      <c r="C6578" s="8">
        <f t="shared" si="280"/>
        <v>43641</v>
      </c>
      <c r="D6578" s="7">
        <v>25</v>
      </c>
      <c r="E6578" s="7" t="str">
        <f t="shared" si="279"/>
        <v>S264364125</v>
      </c>
      <c r="F6578" s="3">
        <v>2020</v>
      </c>
      <c r="G6578" s="2">
        <v>260</v>
      </c>
      <c r="H6578" s="2" t="s">
        <v>10256</v>
      </c>
      <c r="I6578" s="2" t="s">
        <v>10257</v>
      </c>
      <c r="J6578" s="2" t="s">
        <v>1715</v>
      </c>
      <c r="K6578" s="194" t="s">
        <v>17</v>
      </c>
      <c r="L6578" s="2">
        <v>39</v>
      </c>
      <c r="M6578" s="194" t="s">
        <v>819</v>
      </c>
      <c r="N6578" s="2" t="s">
        <v>1197</v>
      </c>
      <c r="O6578" s="195" t="s">
        <v>580</v>
      </c>
    </row>
    <row r="6579" spans="1:15">
      <c r="A6579" s="7">
        <v>2019</v>
      </c>
      <c r="B6579" s="7" t="s">
        <v>40</v>
      </c>
      <c r="C6579" s="8">
        <f t="shared" si="280"/>
        <v>43641</v>
      </c>
      <c r="D6579" s="7">
        <v>26</v>
      </c>
      <c r="E6579" s="7" t="str">
        <f t="shared" si="279"/>
        <v>S264364126</v>
      </c>
      <c r="F6579" s="3">
        <v>2021</v>
      </c>
      <c r="G6579" s="2">
        <v>235</v>
      </c>
      <c r="H6579" s="2" t="s">
        <v>10258</v>
      </c>
      <c r="I6579" s="2" t="s">
        <v>10259</v>
      </c>
      <c r="J6579" s="2" t="s">
        <v>1757</v>
      </c>
      <c r="K6579" s="194" t="s">
        <v>17</v>
      </c>
      <c r="L6579" s="2">
        <v>37</v>
      </c>
      <c r="M6579" s="194" t="s">
        <v>671</v>
      </c>
      <c r="N6579" s="2" t="s">
        <v>1805</v>
      </c>
      <c r="O6579" s="195" t="s">
        <v>768</v>
      </c>
    </row>
    <row r="6580" spans="1:15">
      <c r="A6580" s="7">
        <v>2019</v>
      </c>
      <c r="B6580" s="7" t="s">
        <v>40</v>
      </c>
      <c r="C6580" s="8">
        <f t="shared" si="280"/>
        <v>43641</v>
      </c>
      <c r="D6580" s="7">
        <v>27</v>
      </c>
      <c r="E6580" s="7" t="str">
        <f t="shared" si="279"/>
        <v>S264364127</v>
      </c>
      <c r="F6580" s="3">
        <v>2022</v>
      </c>
      <c r="G6580" s="2">
        <v>210</v>
      </c>
      <c r="H6580" s="2" t="s">
        <v>10260</v>
      </c>
      <c r="I6580" s="2" t="s">
        <v>10261</v>
      </c>
      <c r="J6580" s="2" t="s">
        <v>2436</v>
      </c>
      <c r="K6580" s="194" t="s">
        <v>17</v>
      </c>
      <c r="L6580" s="2">
        <v>31</v>
      </c>
      <c r="M6580" s="194" t="s">
        <v>1665</v>
      </c>
      <c r="N6580" s="2" t="s">
        <v>873</v>
      </c>
      <c r="O6580" s="195" t="s">
        <v>3110</v>
      </c>
    </row>
    <row r="6581" spans="1:15" ht="15.75" thickBot="1">
      <c r="A6581" s="7">
        <v>2019</v>
      </c>
      <c r="B6581" s="7" t="s">
        <v>40</v>
      </c>
      <c r="C6581" s="8">
        <f t="shared" si="280"/>
        <v>43641</v>
      </c>
      <c r="D6581" s="7">
        <v>28</v>
      </c>
      <c r="E6581" s="7" t="str">
        <f t="shared" ref="E6581" si="281">B6581&amp;C6581&amp;D6581</f>
        <v>S264364128</v>
      </c>
      <c r="F6581" s="5">
        <v>2023</v>
      </c>
      <c r="G6581" s="6">
        <v>195</v>
      </c>
      <c r="H6581" s="6" t="s">
        <v>7825</v>
      </c>
      <c r="I6581" s="6" t="s">
        <v>10262</v>
      </c>
      <c r="J6581" s="6" t="s">
        <v>269</v>
      </c>
      <c r="K6581" s="196" t="s">
        <v>17</v>
      </c>
      <c r="L6581" s="6">
        <v>26</v>
      </c>
      <c r="M6581" s="196" t="s">
        <v>819</v>
      </c>
      <c r="N6581" s="6" t="s">
        <v>820</v>
      </c>
      <c r="O6581" s="197" t="s">
        <v>787</v>
      </c>
    </row>
    <row r="6582" spans="1:15" ht="16.5" thickTop="1" thickBot="1">
      <c r="A6582" s="7">
        <v>2019</v>
      </c>
      <c r="B6582" s="7" t="s">
        <v>39</v>
      </c>
      <c r="C6582" s="8">
        <f>7+C6581</f>
        <v>43648</v>
      </c>
      <c r="D6582" s="7">
        <v>1</v>
      </c>
      <c r="E6582" s="7" t="str">
        <f t="shared" ref="E6582:E6583" si="282">B6582&amp;C6582&amp;D6582</f>
        <v>S27436481</v>
      </c>
      <c r="F6582" s="1" t="s">
        <v>0</v>
      </c>
    </row>
    <row r="6583" spans="1:15" ht="16.5" thickTop="1" thickBot="1">
      <c r="A6583" s="7">
        <v>2019</v>
      </c>
      <c r="B6583" s="7" t="s">
        <v>39</v>
      </c>
      <c r="C6583" s="8">
        <f>+C6582</f>
        <v>43648</v>
      </c>
      <c r="D6583" s="7">
        <v>2</v>
      </c>
      <c r="E6583" s="7" t="str">
        <f t="shared" si="282"/>
        <v>S27436482</v>
      </c>
      <c r="F6583" s="338" t="s">
        <v>1</v>
      </c>
      <c r="G6583" s="341" t="s">
        <v>2</v>
      </c>
      <c r="H6583" s="342"/>
      <c r="I6583" s="342"/>
      <c r="J6583" s="343"/>
      <c r="K6583" s="344" t="s">
        <v>3</v>
      </c>
      <c r="L6583" s="343"/>
      <c r="M6583" s="344" t="s">
        <v>144</v>
      </c>
      <c r="N6583" s="342"/>
      <c r="O6583" s="342"/>
    </row>
    <row r="6584" spans="1:15" ht="18" customHeight="1" thickBot="1">
      <c r="A6584" s="7">
        <v>2019</v>
      </c>
      <c r="B6584" s="7" t="s">
        <v>39</v>
      </c>
      <c r="C6584" s="8">
        <f t="shared" si="280"/>
        <v>43648</v>
      </c>
      <c r="D6584" s="7">
        <v>3</v>
      </c>
      <c r="E6584" s="7" t="str">
        <f t="shared" ref="E6584:E6585" si="283">B6584&amp;C6584&amp;D6584</f>
        <v>S27436483</v>
      </c>
      <c r="F6584" s="339"/>
      <c r="G6584" s="345" t="s">
        <v>5</v>
      </c>
      <c r="H6584" s="347" t="s">
        <v>145</v>
      </c>
      <c r="I6584" s="348"/>
      <c r="J6584" s="349"/>
      <c r="K6584" s="350" t="s">
        <v>6</v>
      </c>
      <c r="L6584" s="352" t="s">
        <v>7</v>
      </c>
      <c r="M6584" s="350" t="s">
        <v>8</v>
      </c>
      <c r="N6584" s="354" t="s">
        <v>146</v>
      </c>
      <c r="O6584" s="356" t="s">
        <v>147</v>
      </c>
    </row>
    <row r="6585" spans="1:15" ht="15.75" thickBot="1">
      <c r="A6585" s="7">
        <v>2019</v>
      </c>
      <c r="B6585" s="7" t="s">
        <v>39</v>
      </c>
      <c r="C6585" s="8">
        <f t="shared" si="280"/>
        <v>43648</v>
      </c>
      <c r="D6585" s="7">
        <v>4</v>
      </c>
      <c r="E6585" s="7" t="str">
        <f t="shared" si="283"/>
        <v>S27436484</v>
      </c>
      <c r="F6585" s="340"/>
      <c r="G6585" s="346"/>
      <c r="H6585" s="191" t="s">
        <v>9</v>
      </c>
      <c r="I6585" s="192" t="s">
        <v>18</v>
      </c>
      <c r="J6585" s="193" t="s">
        <v>11</v>
      </c>
      <c r="K6585" s="351"/>
      <c r="L6585" s="353"/>
      <c r="M6585" s="351"/>
      <c r="N6585" s="355"/>
      <c r="O6585" s="357"/>
    </row>
    <row r="6586" spans="1:15">
      <c r="A6586" s="7">
        <v>2019</v>
      </c>
      <c r="B6586" s="7" t="s">
        <v>39</v>
      </c>
      <c r="C6586" s="8">
        <f t="shared" si="280"/>
        <v>43648</v>
      </c>
      <c r="D6586" s="7">
        <v>5</v>
      </c>
      <c r="E6586" s="7" t="str">
        <f t="shared" ref="E6586:E6609" si="284">B6586&amp;C6586&amp;D6586</f>
        <v>S27436485</v>
      </c>
      <c r="F6586" s="3" t="s">
        <v>12</v>
      </c>
      <c r="G6586" s="2" t="s">
        <v>9626</v>
      </c>
      <c r="H6586" s="2" t="s">
        <v>10263</v>
      </c>
      <c r="I6586" s="2" t="s">
        <v>10264</v>
      </c>
      <c r="J6586" s="2" t="s">
        <v>10265</v>
      </c>
      <c r="K6586" s="194" t="s">
        <v>17</v>
      </c>
      <c r="L6586" s="2">
        <v>56</v>
      </c>
      <c r="M6586" s="194" t="s">
        <v>544</v>
      </c>
      <c r="N6586" s="2" t="s">
        <v>8474</v>
      </c>
      <c r="O6586" s="195" t="s">
        <v>344</v>
      </c>
    </row>
    <row r="6587" spans="1:15">
      <c r="A6587" s="7">
        <v>2019</v>
      </c>
      <c r="B6587" s="7" t="s">
        <v>39</v>
      </c>
      <c r="C6587" s="8">
        <f t="shared" si="280"/>
        <v>43648</v>
      </c>
      <c r="D6587" s="7">
        <v>6</v>
      </c>
      <c r="E6587" s="7" t="str">
        <f t="shared" si="284"/>
        <v>S27436486</v>
      </c>
      <c r="F6587" s="4">
        <v>43647</v>
      </c>
      <c r="G6587" s="2">
        <v>175</v>
      </c>
      <c r="H6587" s="2" t="s">
        <v>10266</v>
      </c>
      <c r="I6587" s="2" t="s">
        <v>10267</v>
      </c>
      <c r="J6587" s="2" t="s">
        <v>2017</v>
      </c>
      <c r="K6587" s="194" t="s">
        <v>17</v>
      </c>
      <c r="L6587" s="2">
        <v>59</v>
      </c>
      <c r="M6587" s="194" t="s">
        <v>1628</v>
      </c>
      <c r="N6587" s="2">
        <v>0</v>
      </c>
      <c r="O6587" s="195" t="s">
        <v>10180</v>
      </c>
    </row>
    <row r="6588" spans="1:15">
      <c r="A6588" s="7">
        <v>2019</v>
      </c>
      <c r="B6588" s="7" t="s">
        <v>39</v>
      </c>
      <c r="C6588" s="8">
        <f t="shared" si="280"/>
        <v>43648</v>
      </c>
      <c r="D6588" s="7">
        <v>7</v>
      </c>
      <c r="E6588" s="7" t="str">
        <f t="shared" si="284"/>
        <v>S27436487</v>
      </c>
      <c r="F6588" s="4">
        <v>43678</v>
      </c>
      <c r="G6588" s="2">
        <v>220</v>
      </c>
      <c r="H6588" s="2" t="s">
        <v>10268</v>
      </c>
      <c r="I6588" s="2" t="s">
        <v>10269</v>
      </c>
      <c r="J6588" s="2" t="s">
        <v>3066</v>
      </c>
      <c r="K6588" s="194" t="s">
        <v>17</v>
      </c>
      <c r="L6588" s="2">
        <v>66</v>
      </c>
      <c r="M6588" s="194" t="s">
        <v>466</v>
      </c>
      <c r="N6588" s="2">
        <v>0</v>
      </c>
      <c r="O6588" s="195" t="s">
        <v>2456</v>
      </c>
    </row>
    <row r="6589" spans="1:15">
      <c r="A6589" s="7">
        <v>2019</v>
      </c>
      <c r="B6589" s="7" t="s">
        <v>39</v>
      </c>
      <c r="C6589" s="8">
        <f t="shared" si="280"/>
        <v>43648</v>
      </c>
      <c r="D6589" s="7">
        <v>8</v>
      </c>
      <c r="E6589" s="7" t="str">
        <f t="shared" si="284"/>
        <v>S27436488</v>
      </c>
      <c r="F6589" s="4">
        <v>43709</v>
      </c>
      <c r="G6589" s="2">
        <v>210</v>
      </c>
      <c r="H6589" s="2" t="s">
        <v>9053</v>
      </c>
      <c r="I6589" s="2" t="s">
        <v>10270</v>
      </c>
      <c r="J6589" s="2" t="s">
        <v>2316</v>
      </c>
      <c r="K6589" s="194" t="s">
        <v>17</v>
      </c>
      <c r="L6589" s="2">
        <v>61</v>
      </c>
      <c r="M6589" s="194" t="s">
        <v>10271</v>
      </c>
      <c r="N6589" s="2" t="s">
        <v>1098</v>
      </c>
      <c r="O6589" s="195" t="s">
        <v>3827</v>
      </c>
    </row>
    <row r="6590" spans="1:15">
      <c r="A6590" s="7">
        <v>2019</v>
      </c>
      <c r="B6590" s="7" t="s">
        <v>39</v>
      </c>
      <c r="C6590" s="8">
        <f t="shared" si="280"/>
        <v>43648</v>
      </c>
      <c r="D6590" s="7">
        <v>9</v>
      </c>
      <c r="E6590" s="7" t="str">
        <f t="shared" si="284"/>
        <v>S27436489</v>
      </c>
      <c r="F6590" s="4">
        <v>43739</v>
      </c>
      <c r="G6590" s="2">
        <v>210</v>
      </c>
      <c r="H6590" s="2" t="s">
        <v>10272</v>
      </c>
      <c r="I6590" s="2" t="s">
        <v>10273</v>
      </c>
      <c r="J6590" s="2" t="s">
        <v>2993</v>
      </c>
      <c r="K6590" s="194" t="s">
        <v>17</v>
      </c>
      <c r="L6590" s="2">
        <v>54</v>
      </c>
      <c r="M6590" s="194" t="s">
        <v>10271</v>
      </c>
      <c r="N6590" s="2" t="s">
        <v>1098</v>
      </c>
      <c r="O6590" s="195" t="s">
        <v>3827</v>
      </c>
    </row>
    <row r="6591" spans="1:15">
      <c r="A6591" s="7">
        <v>2019</v>
      </c>
      <c r="B6591" s="7" t="s">
        <v>39</v>
      </c>
      <c r="C6591" s="8">
        <f t="shared" si="280"/>
        <v>43648</v>
      </c>
      <c r="D6591" s="7">
        <v>10</v>
      </c>
      <c r="E6591" s="7" t="str">
        <f t="shared" si="284"/>
        <v>S274364810</v>
      </c>
      <c r="F6591" s="3" t="s">
        <v>164</v>
      </c>
      <c r="G6591" s="2">
        <v>200</v>
      </c>
      <c r="H6591" s="2" t="s">
        <v>5346</v>
      </c>
      <c r="I6591" s="2" t="s">
        <v>10274</v>
      </c>
      <c r="J6591" s="2" t="s">
        <v>1412</v>
      </c>
      <c r="K6591" s="194" t="s">
        <v>17</v>
      </c>
      <c r="L6591" s="2">
        <v>46</v>
      </c>
      <c r="M6591" s="194" t="s">
        <v>10275</v>
      </c>
      <c r="N6591" s="2" t="s">
        <v>10276</v>
      </c>
      <c r="O6591" s="195" t="s">
        <v>395</v>
      </c>
    </row>
    <row r="6592" spans="1:15">
      <c r="A6592" s="7">
        <v>2019</v>
      </c>
      <c r="B6592" s="7" t="s">
        <v>39</v>
      </c>
      <c r="C6592" s="8">
        <f t="shared" si="280"/>
        <v>43648</v>
      </c>
      <c r="D6592" s="7">
        <v>11</v>
      </c>
      <c r="E6592" s="7" t="str">
        <f t="shared" si="284"/>
        <v>S274364811</v>
      </c>
      <c r="F6592" s="3">
        <v>2020</v>
      </c>
      <c r="G6592" s="2">
        <v>208</v>
      </c>
      <c r="H6592" s="2" t="s">
        <v>10277</v>
      </c>
      <c r="I6592" s="2" t="s">
        <v>10278</v>
      </c>
      <c r="J6592" s="2" t="s">
        <v>648</v>
      </c>
      <c r="K6592" s="194" t="s">
        <v>17</v>
      </c>
      <c r="L6592" s="2">
        <v>40</v>
      </c>
      <c r="M6592" s="194" t="s">
        <v>7459</v>
      </c>
      <c r="N6592" s="2" t="s">
        <v>10127</v>
      </c>
      <c r="O6592" s="195" t="s">
        <v>301</v>
      </c>
    </row>
    <row r="6593" spans="1:15">
      <c r="A6593" s="7">
        <v>2019</v>
      </c>
      <c r="B6593" s="7" t="s">
        <v>39</v>
      </c>
      <c r="C6593" s="8">
        <f t="shared" si="280"/>
        <v>43648</v>
      </c>
      <c r="D6593" s="7">
        <v>12</v>
      </c>
      <c r="E6593" s="7" t="str">
        <f t="shared" si="284"/>
        <v>S274364812</v>
      </c>
      <c r="F6593" s="3">
        <v>2021</v>
      </c>
      <c r="G6593" s="2">
        <v>195</v>
      </c>
      <c r="H6593" s="2" t="s">
        <v>8106</v>
      </c>
      <c r="I6593" s="2" t="s">
        <v>10279</v>
      </c>
      <c r="J6593" s="2" t="s">
        <v>274</v>
      </c>
      <c r="K6593" s="194" t="s">
        <v>17</v>
      </c>
      <c r="L6593" s="2">
        <v>31</v>
      </c>
      <c r="M6593" s="194" t="s">
        <v>10188</v>
      </c>
      <c r="N6593" s="2" t="s">
        <v>4043</v>
      </c>
      <c r="O6593" s="195" t="s">
        <v>2035</v>
      </c>
    </row>
    <row r="6594" spans="1:15">
      <c r="A6594" s="7">
        <v>2019</v>
      </c>
      <c r="B6594" s="7" t="s">
        <v>39</v>
      </c>
      <c r="C6594" s="8">
        <f t="shared" si="280"/>
        <v>43648</v>
      </c>
      <c r="D6594" s="7">
        <v>13</v>
      </c>
      <c r="E6594" s="7" t="str">
        <f t="shared" si="284"/>
        <v>S274364813</v>
      </c>
      <c r="F6594" s="3">
        <v>2022</v>
      </c>
      <c r="G6594" s="2">
        <v>170</v>
      </c>
      <c r="H6594" s="2" t="s">
        <v>10280</v>
      </c>
      <c r="I6594" s="2" t="s">
        <v>10281</v>
      </c>
      <c r="J6594" s="2" t="s">
        <v>2436</v>
      </c>
      <c r="K6594" s="194" t="s">
        <v>17</v>
      </c>
      <c r="L6594" s="2">
        <v>26</v>
      </c>
      <c r="M6594" s="194" t="s">
        <v>379</v>
      </c>
      <c r="N6594" s="2">
        <v>50</v>
      </c>
      <c r="O6594" s="195" t="s">
        <v>420</v>
      </c>
    </row>
    <row r="6595" spans="1:15" ht="15.75" thickBot="1">
      <c r="A6595" s="7">
        <v>2019</v>
      </c>
      <c r="B6595" s="7" t="s">
        <v>39</v>
      </c>
      <c r="C6595" s="8">
        <f t="shared" si="280"/>
        <v>43648</v>
      </c>
      <c r="D6595" s="7">
        <v>14</v>
      </c>
      <c r="E6595" s="7" t="str">
        <f t="shared" si="284"/>
        <v>S274364814</v>
      </c>
      <c r="F6595" s="5">
        <v>2023</v>
      </c>
      <c r="G6595" s="6">
        <v>165</v>
      </c>
      <c r="H6595" s="6" t="s">
        <v>10282</v>
      </c>
      <c r="I6595" s="6" t="s">
        <v>4614</v>
      </c>
      <c r="J6595" s="6" t="s">
        <v>1683</v>
      </c>
      <c r="K6595" s="196" t="s">
        <v>17</v>
      </c>
      <c r="L6595" s="6">
        <v>19</v>
      </c>
      <c r="M6595" s="196" t="s">
        <v>297</v>
      </c>
      <c r="N6595" s="6" t="s">
        <v>10283</v>
      </c>
      <c r="O6595" s="197" t="s">
        <v>819</v>
      </c>
    </row>
    <row r="6596" spans="1:15" ht="16.5" thickTop="1" thickBot="1">
      <c r="A6596" s="7">
        <v>2019</v>
      </c>
      <c r="B6596" s="7" t="s">
        <v>39</v>
      </c>
      <c r="C6596" s="8">
        <f t="shared" si="280"/>
        <v>43648</v>
      </c>
      <c r="D6596" s="7">
        <v>15</v>
      </c>
      <c r="E6596" s="7" t="str">
        <f t="shared" si="284"/>
        <v>S274364815</v>
      </c>
      <c r="F6596" s="1" t="s">
        <v>15</v>
      </c>
    </row>
    <row r="6597" spans="1:15" ht="16.5" thickTop="1" thickBot="1">
      <c r="A6597" s="7">
        <v>2019</v>
      </c>
      <c r="B6597" s="7" t="s">
        <v>39</v>
      </c>
      <c r="C6597" s="8">
        <f t="shared" si="280"/>
        <v>43648</v>
      </c>
      <c r="D6597" s="7">
        <v>16</v>
      </c>
      <c r="E6597" s="7" t="str">
        <f t="shared" si="284"/>
        <v>S274364816</v>
      </c>
      <c r="F6597" s="338" t="s">
        <v>1</v>
      </c>
      <c r="G6597" s="341" t="s">
        <v>2</v>
      </c>
      <c r="H6597" s="342"/>
      <c r="I6597" s="342"/>
      <c r="J6597" s="343"/>
      <c r="K6597" s="344" t="s">
        <v>3</v>
      </c>
      <c r="L6597" s="343"/>
      <c r="M6597" s="344" t="s">
        <v>144</v>
      </c>
      <c r="N6597" s="342"/>
      <c r="O6597" s="342"/>
    </row>
    <row r="6598" spans="1:15" ht="18" customHeight="1" thickBot="1">
      <c r="A6598" s="7">
        <v>2019</v>
      </c>
      <c r="B6598" s="7" t="s">
        <v>39</v>
      </c>
      <c r="C6598" s="8">
        <f t="shared" si="280"/>
        <v>43648</v>
      </c>
      <c r="D6598" s="7">
        <v>17</v>
      </c>
      <c r="E6598" s="7" t="str">
        <f t="shared" si="284"/>
        <v>S274364817</v>
      </c>
      <c r="F6598" s="339"/>
      <c r="G6598" s="345" t="s">
        <v>5</v>
      </c>
      <c r="H6598" s="347" t="s">
        <v>145</v>
      </c>
      <c r="I6598" s="348"/>
      <c r="J6598" s="349"/>
      <c r="K6598" s="350" t="s">
        <v>6</v>
      </c>
      <c r="L6598" s="352" t="s">
        <v>7</v>
      </c>
      <c r="M6598" s="350" t="s">
        <v>8</v>
      </c>
      <c r="N6598" s="354" t="s">
        <v>146</v>
      </c>
      <c r="O6598" s="356" t="s">
        <v>147</v>
      </c>
    </row>
    <row r="6599" spans="1:15" ht="15.75" thickBot="1">
      <c r="A6599" s="7">
        <v>2019</v>
      </c>
      <c r="B6599" s="7" t="s">
        <v>39</v>
      </c>
      <c r="C6599" s="8">
        <f t="shared" si="280"/>
        <v>43648</v>
      </c>
      <c r="D6599" s="7">
        <v>18</v>
      </c>
      <c r="E6599" s="7" t="str">
        <f t="shared" si="284"/>
        <v>S274364818</v>
      </c>
      <c r="F6599" s="340"/>
      <c r="G6599" s="346"/>
      <c r="H6599" s="191" t="s">
        <v>9</v>
      </c>
      <c r="I6599" s="192" t="s">
        <v>18</v>
      </c>
      <c r="J6599" s="193" t="s">
        <v>11</v>
      </c>
      <c r="K6599" s="351"/>
      <c r="L6599" s="353"/>
      <c r="M6599" s="351"/>
      <c r="N6599" s="355"/>
      <c r="O6599" s="357"/>
    </row>
    <row r="6600" spans="1:15">
      <c r="A6600" s="7">
        <v>2019</v>
      </c>
      <c r="B6600" s="7" t="s">
        <v>39</v>
      </c>
      <c r="C6600" s="8">
        <f t="shared" si="280"/>
        <v>43648</v>
      </c>
      <c r="D6600" s="7">
        <v>19</v>
      </c>
      <c r="E6600" s="7" t="str">
        <f t="shared" si="284"/>
        <v>S274364819</v>
      </c>
      <c r="F6600" s="3" t="s">
        <v>16</v>
      </c>
      <c r="G6600" s="2">
        <v>32</v>
      </c>
      <c r="H6600" s="2" t="s">
        <v>8185</v>
      </c>
      <c r="I6600" s="2" t="s">
        <v>10284</v>
      </c>
      <c r="J6600" s="2" t="s">
        <v>294</v>
      </c>
      <c r="K6600" s="194" t="s">
        <v>17</v>
      </c>
      <c r="L6600" s="2">
        <v>60</v>
      </c>
      <c r="M6600" s="194" t="s">
        <v>3211</v>
      </c>
      <c r="N6600" s="2" t="s">
        <v>301</v>
      </c>
      <c r="O6600" s="195" t="s">
        <v>2151</v>
      </c>
    </row>
    <row r="6601" spans="1:15">
      <c r="A6601" s="7">
        <v>2019</v>
      </c>
      <c r="B6601" s="7" t="s">
        <v>39</v>
      </c>
      <c r="C6601" s="8">
        <f t="shared" si="280"/>
        <v>43648</v>
      </c>
      <c r="D6601" s="7">
        <v>20</v>
      </c>
      <c r="E6601" s="7" t="str">
        <f t="shared" si="284"/>
        <v>S274364820</v>
      </c>
      <c r="F6601" s="4">
        <v>43647</v>
      </c>
      <c r="G6601" s="2">
        <v>205</v>
      </c>
      <c r="H6601" s="2" t="s">
        <v>10285</v>
      </c>
      <c r="I6601" s="2" t="s">
        <v>10286</v>
      </c>
      <c r="J6601" s="2" t="s">
        <v>1147</v>
      </c>
      <c r="K6601" s="194" t="s">
        <v>17</v>
      </c>
      <c r="L6601" s="2">
        <v>55</v>
      </c>
      <c r="M6601" s="194" t="s">
        <v>670</v>
      </c>
      <c r="N6601" s="2">
        <v>0</v>
      </c>
      <c r="O6601" s="195" t="s">
        <v>5821</v>
      </c>
    </row>
    <row r="6602" spans="1:15">
      <c r="A6602" s="7">
        <v>2019</v>
      </c>
      <c r="B6602" s="7" t="s">
        <v>39</v>
      </c>
      <c r="C6602" s="8">
        <f t="shared" si="280"/>
        <v>43648</v>
      </c>
      <c r="D6602" s="7">
        <v>21</v>
      </c>
      <c r="E6602" s="7" t="str">
        <f t="shared" si="284"/>
        <v>S274364821</v>
      </c>
      <c r="F6602" s="4">
        <v>43678</v>
      </c>
      <c r="G6602" s="2">
        <v>245</v>
      </c>
      <c r="H6602" s="2" t="s">
        <v>10287</v>
      </c>
      <c r="I6602" s="2" t="s">
        <v>10288</v>
      </c>
      <c r="J6602" s="2" t="s">
        <v>5382</v>
      </c>
      <c r="K6602" s="194" t="s">
        <v>17</v>
      </c>
      <c r="L6602" s="2">
        <v>54</v>
      </c>
      <c r="M6602" s="194" t="s">
        <v>728</v>
      </c>
      <c r="N6602" s="2">
        <v>0</v>
      </c>
      <c r="O6602" s="195" t="s">
        <v>3836</v>
      </c>
    </row>
    <row r="6603" spans="1:15">
      <c r="A6603" s="7">
        <v>2019</v>
      </c>
      <c r="B6603" s="7" t="s">
        <v>39</v>
      </c>
      <c r="C6603" s="8">
        <f t="shared" si="280"/>
        <v>43648</v>
      </c>
      <c r="D6603" s="7">
        <v>22</v>
      </c>
      <c r="E6603" s="7" t="str">
        <f t="shared" si="284"/>
        <v>S274364822</v>
      </c>
      <c r="F6603" s="4">
        <v>43709</v>
      </c>
      <c r="G6603" s="2">
        <v>235</v>
      </c>
      <c r="H6603" s="2" t="s">
        <v>10289</v>
      </c>
      <c r="I6603" s="2" t="s">
        <v>9109</v>
      </c>
      <c r="J6603" s="2" t="s">
        <v>1578</v>
      </c>
      <c r="K6603" s="194" t="s">
        <v>17</v>
      </c>
      <c r="L6603" s="2">
        <v>49</v>
      </c>
      <c r="M6603" s="194" t="s">
        <v>301</v>
      </c>
      <c r="N6603" s="2" t="s">
        <v>2664</v>
      </c>
      <c r="O6603" s="195" t="s">
        <v>3159</v>
      </c>
    </row>
    <row r="6604" spans="1:15">
      <c r="A6604" s="7">
        <v>2019</v>
      </c>
      <c r="B6604" s="7" t="s">
        <v>39</v>
      </c>
      <c r="C6604" s="8">
        <f t="shared" si="280"/>
        <v>43648</v>
      </c>
      <c r="D6604" s="7">
        <v>23</v>
      </c>
      <c r="E6604" s="7" t="str">
        <f t="shared" si="284"/>
        <v>S274364823</v>
      </c>
      <c r="F6604" s="4">
        <v>43739</v>
      </c>
      <c r="G6604" s="2">
        <v>245</v>
      </c>
      <c r="H6604" s="2" t="s">
        <v>7333</v>
      </c>
      <c r="I6604" s="2" t="s">
        <v>10290</v>
      </c>
      <c r="J6604" s="2" t="s">
        <v>1152</v>
      </c>
      <c r="K6604" s="194" t="s">
        <v>17</v>
      </c>
      <c r="L6604" s="2">
        <v>47</v>
      </c>
      <c r="M6604" s="194" t="s">
        <v>301</v>
      </c>
      <c r="N6604" s="2" t="s">
        <v>2664</v>
      </c>
      <c r="O6604" s="195" t="s">
        <v>3159</v>
      </c>
    </row>
    <row r="6605" spans="1:15">
      <c r="A6605" s="7">
        <v>2019</v>
      </c>
      <c r="B6605" s="7" t="s">
        <v>39</v>
      </c>
      <c r="C6605" s="8">
        <f t="shared" si="280"/>
        <v>43648</v>
      </c>
      <c r="D6605" s="7">
        <v>24</v>
      </c>
      <c r="E6605" s="7" t="str">
        <f t="shared" si="284"/>
        <v>S274364824</v>
      </c>
      <c r="F6605" s="3" t="s">
        <v>164</v>
      </c>
      <c r="G6605" s="2">
        <v>235</v>
      </c>
      <c r="H6605" s="2" t="s">
        <v>10291</v>
      </c>
      <c r="I6605" s="2" t="s">
        <v>10292</v>
      </c>
      <c r="J6605" s="2" t="s">
        <v>3760</v>
      </c>
      <c r="K6605" s="194" t="s">
        <v>17</v>
      </c>
      <c r="L6605" s="2">
        <v>44</v>
      </c>
      <c r="M6605" s="194" t="s">
        <v>1598</v>
      </c>
      <c r="N6605" s="2" t="s">
        <v>1667</v>
      </c>
      <c r="O6605" s="195" t="s">
        <v>935</v>
      </c>
    </row>
    <row r="6606" spans="1:15">
      <c r="A6606" s="7">
        <v>2019</v>
      </c>
      <c r="B6606" s="7" t="s">
        <v>39</v>
      </c>
      <c r="C6606" s="8">
        <f t="shared" si="280"/>
        <v>43648</v>
      </c>
      <c r="D6606" s="7">
        <v>25</v>
      </c>
      <c r="E6606" s="7" t="str">
        <f t="shared" si="284"/>
        <v>S274364825</v>
      </c>
      <c r="F6606" s="3">
        <v>2020</v>
      </c>
      <c r="G6606" s="2">
        <v>248</v>
      </c>
      <c r="H6606" s="2" t="s">
        <v>10293</v>
      </c>
      <c r="I6606" s="2" t="s">
        <v>10294</v>
      </c>
      <c r="J6606" s="2" t="s">
        <v>3287</v>
      </c>
      <c r="K6606" s="194" t="s">
        <v>17</v>
      </c>
      <c r="L6606" s="2">
        <v>38</v>
      </c>
      <c r="M6606" s="194" t="s">
        <v>432</v>
      </c>
      <c r="N6606" s="2" t="s">
        <v>434</v>
      </c>
      <c r="O6606" s="195" t="s">
        <v>433</v>
      </c>
    </row>
    <row r="6607" spans="1:15">
      <c r="A6607" s="7">
        <v>2019</v>
      </c>
      <c r="B6607" s="7" t="s">
        <v>39</v>
      </c>
      <c r="C6607" s="8">
        <f t="shared" si="280"/>
        <v>43648</v>
      </c>
      <c r="D6607" s="7">
        <v>26</v>
      </c>
      <c r="E6607" s="7" t="str">
        <f t="shared" si="284"/>
        <v>S274364826</v>
      </c>
      <c r="F6607" s="3">
        <v>2021</v>
      </c>
      <c r="G6607" s="2">
        <v>235</v>
      </c>
      <c r="H6607" s="2" t="s">
        <v>10295</v>
      </c>
      <c r="I6607" s="2" t="s">
        <v>8111</v>
      </c>
      <c r="J6607" s="2" t="s">
        <v>2257</v>
      </c>
      <c r="K6607" s="194" t="s">
        <v>17</v>
      </c>
      <c r="L6607" s="2">
        <v>31</v>
      </c>
      <c r="M6607" s="194" t="s">
        <v>1831</v>
      </c>
      <c r="N6607" s="2" t="s">
        <v>7030</v>
      </c>
      <c r="O6607" s="195" t="s">
        <v>1122</v>
      </c>
    </row>
    <row r="6608" spans="1:15">
      <c r="A6608" s="7">
        <v>2019</v>
      </c>
      <c r="B6608" s="7" t="s">
        <v>39</v>
      </c>
      <c r="C6608" s="8">
        <f t="shared" si="280"/>
        <v>43648</v>
      </c>
      <c r="D6608" s="7">
        <v>27</v>
      </c>
      <c r="E6608" s="7" t="str">
        <f t="shared" si="284"/>
        <v>S274364827</v>
      </c>
      <c r="F6608" s="3">
        <v>2022</v>
      </c>
      <c r="G6608" s="2">
        <v>210</v>
      </c>
      <c r="H6608" s="2" t="s">
        <v>10296</v>
      </c>
      <c r="I6608" s="2" t="s">
        <v>10297</v>
      </c>
      <c r="J6608" s="2" t="s">
        <v>1412</v>
      </c>
      <c r="K6608" s="194" t="s">
        <v>17</v>
      </c>
      <c r="L6608" s="2">
        <v>23</v>
      </c>
      <c r="M6608" s="194" t="s">
        <v>2421</v>
      </c>
      <c r="N6608" s="2" t="s">
        <v>482</v>
      </c>
      <c r="O6608" s="195" t="s">
        <v>2421</v>
      </c>
    </row>
    <row r="6609" spans="1:15" ht="15.75" thickBot="1">
      <c r="A6609" s="7">
        <v>2019</v>
      </c>
      <c r="B6609" s="7" t="s">
        <v>39</v>
      </c>
      <c r="C6609" s="8">
        <f t="shared" si="280"/>
        <v>43648</v>
      </c>
      <c r="D6609" s="7">
        <v>28</v>
      </c>
      <c r="E6609" s="7" t="str">
        <f t="shared" si="284"/>
        <v>S274364828</v>
      </c>
      <c r="F6609" s="5">
        <v>2023</v>
      </c>
      <c r="G6609" s="6">
        <v>195</v>
      </c>
      <c r="H6609" s="6" t="s">
        <v>2976</v>
      </c>
      <c r="I6609" s="6" t="s">
        <v>10298</v>
      </c>
      <c r="J6609" s="6" t="s">
        <v>1532</v>
      </c>
      <c r="K6609" s="196" t="s">
        <v>17</v>
      </c>
      <c r="L6609" s="6">
        <v>19</v>
      </c>
      <c r="M6609" s="196">
        <v>10</v>
      </c>
      <c r="N6609" s="6" t="s">
        <v>507</v>
      </c>
      <c r="O6609" s="197" t="s">
        <v>1459</v>
      </c>
    </row>
    <row r="6610" spans="1:15" ht="16.5" thickTop="1" thickBot="1">
      <c r="A6610" s="7">
        <v>2019</v>
      </c>
      <c r="B6610" s="7" t="s">
        <v>38</v>
      </c>
      <c r="C6610" s="8">
        <f>7+C6609</f>
        <v>43655</v>
      </c>
      <c r="D6610" s="7">
        <v>1</v>
      </c>
      <c r="E6610" s="7" t="str">
        <f t="shared" ref="E6610:E6637" si="285">B6610&amp;C6610&amp;D6610</f>
        <v>S28436551</v>
      </c>
      <c r="F6610" s="1" t="s">
        <v>0</v>
      </c>
    </row>
    <row r="6611" spans="1:15" ht="16.5" thickTop="1" thickBot="1">
      <c r="A6611" s="7">
        <v>2019</v>
      </c>
      <c r="B6611" s="7" t="s">
        <v>38</v>
      </c>
      <c r="C6611" s="8">
        <f t="shared" si="280"/>
        <v>43655</v>
      </c>
      <c r="D6611" s="7">
        <v>2</v>
      </c>
      <c r="E6611" s="7" t="str">
        <f t="shared" si="285"/>
        <v>S28436552</v>
      </c>
      <c r="F6611" s="338" t="s">
        <v>1</v>
      </c>
      <c r="G6611" s="341" t="s">
        <v>2</v>
      </c>
      <c r="H6611" s="342"/>
      <c r="I6611" s="342"/>
      <c r="J6611" s="343"/>
      <c r="K6611" s="344" t="s">
        <v>3</v>
      </c>
      <c r="L6611" s="343"/>
      <c r="M6611" s="344" t="s">
        <v>144</v>
      </c>
      <c r="N6611" s="342"/>
      <c r="O6611" s="342"/>
    </row>
    <row r="6612" spans="1:15" ht="18" customHeight="1" thickBot="1">
      <c r="A6612" s="7">
        <v>2019</v>
      </c>
      <c r="B6612" s="7" t="s">
        <v>38</v>
      </c>
      <c r="C6612" s="8">
        <f t="shared" si="280"/>
        <v>43655</v>
      </c>
      <c r="D6612" s="7">
        <v>3</v>
      </c>
      <c r="E6612" s="7" t="str">
        <f t="shared" si="285"/>
        <v>S28436553</v>
      </c>
      <c r="F6612" s="339"/>
      <c r="G6612" s="345" t="s">
        <v>5</v>
      </c>
      <c r="H6612" s="347" t="s">
        <v>145</v>
      </c>
      <c r="I6612" s="348"/>
      <c r="J6612" s="349"/>
      <c r="K6612" s="350" t="s">
        <v>6</v>
      </c>
      <c r="L6612" s="352" t="s">
        <v>7</v>
      </c>
      <c r="M6612" s="350" t="s">
        <v>8</v>
      </c>
      <c r="N6612" s="354" t="s">
        <v>146</v>
      </c>
      <c r="O6612" s="356" t="s">
        <v>147</v>
      </c>
    </row>
    <row r="6613" spans="1:15" ht="15.75" thickBot="1">
      <c r="A6613" s="7">
        <v>2019</v>
      </c>
      <c r="B6613" s="7" t="s">
        <v>38</v>
      </c>
      <c r="C6613" s="8">
        <f t="shared" si="280"/>
        <v>43655</v>
      </c>
      <c r="D6613" s="7">
        <v>4</v>
      </c>
      <c r="E6613" s="7" t="str">
        <f t="shared" si="285"/>
        <v>S28436554</v>
      </c>
      <c r="F6613" s="340"/>
      <c r="G6613" s="346"/>
      <c r="H6613" s="191" t="s">
        <v>9</v>
      </c>
      <c r="I6613" s="192" t="s">
        <v>18</v>
      </c>
      <c r="J6613" s="193" t="s">
        <v>11</v>
      </c>
      <c r="K6613" s="351"/>
      <c r="L6613" s="353"/>
      <c r="M6613" s="351"/>
      <c r="N6613" s="355"/>
      <c r="O6613" s="357"/>
    </row>
    <row r="6614" spans="1:15">
      <c r="A6614" s="7">
        <v>2019</v>
      </c>
      <c r="B6614" s="7" t="s">
        <v>38</v>
      </c>
      <c r="C6614" s="8">
        <f t="shared" si="280"/>
        <v>43655</v>
      </c>
      <c r="D6614" s="7">
        <v>5</v>
      </c>
      <c r="E6614" s="7" t="str">
        <f t="shared" si="285"/>
        <v>S28436555</v>
      </c>
      <c r="F6614" s="3" t="s">
        <v>12</v>
      </c>
      <c r="G6614" s="2" t="s">
        <v>10299</v>
      </c>
      <c r="H6614" s="2" t="s">
        <v>10299</v>
      </c>
      <c r="I6614" s="2" t="s">
        <v>10300</v>
      </c>
      <c r="J6614" s="2" t="s">
        <v>4569</v>
      </c>
      <c r="K6614" s="194" t="s">
        <v>13</v>
      </c>
      <c r="L6614" s="2">
        <v>49</v>
      </c>
      <c r="M6614" s="194" t="s">
        <v>4960</v>
      </c>
      <c r="N6614" s="2" t="s">
        <v>491</v>
      </c>
      <c r="O6614" s="195" t="s">
        <v>434</v>
      </c>
    </row>
    <row r="6615" spans="1:15">
      <c r="A6615" s="7">
        <v>2019</v>
      </c>
      <c r="B6615" s="7" t="s">
        <v>38</v>
      </c>
      <c r="C6615" s="8">
        <f t="shared" si="280"/>
        <v>43655</v>
      </c>
      <c r="D6615" s="7">
        <v>6</v>
      </c>
      <c r="E6615" s="7" t="str">
        <f t="shared" si="285"/>
        <v>S28436556</v>
      </c>
      <c r="F6615" s="4">
        <v>43647</v>
      </c>
      <c r="G6615" s="2" t="s">
        <v>10301</v>
      </c>
      <c r="H6615" s="2" t="s">
        <v>10301</v>
      </c>
      <c r="I6615" s="2" t="s">
        <v>3439</v>
      </c>
      <c r="J6615" s="2" t="s">
        <v>3915</v>
      </c>
      <c r="K6615" s="194" t="s">
        <v>13</v>
      </c>
      <c r="L6615" s="2">
        <v>53</v>
      </c>
      <c r="M6615" s="194" t="s">
        <v>322</v>
      </c>
      <c r="N6615" s="2">
        <v>0</v>
      </c>
      <c r="O6615" s="195" t="s">
        <v>321</v>
      </c>
    </row>
    <row r="6616" spans="1:15">
      <c r="A6616" s="7">
        <v>2019</v>
      </c>
      <c r="B6616" s="7" t="s">
        <v>38</v>
      </c>
      <c r="C6616" s="8">
        <f t="shared" si="280"/>
        <v>43655</v>
      </c>
      <c r="D6616" s="7">
        <v>7</v>
      </c>
      <c r="E6616" s="7" t="str">
        <f t="shared" si="285"/>
        <v>S28436557</v>
      </c>
      <c r="F6616" s="4">
        <v>43678</v>
      </c>
      <c r="G6616" s="2" t="s">
        <v>9790</v>
      </c>
      <c r="H6616" s="2" t="s">
        <v>9790</v>
      </c>
      <c r="I6616" s="2" t="s">
        <v>10302</v>
      </c>
      <c r="J6616" s="2" t="s">
        <v>3429</v>
      </c>
      <c r="K6616" s="194" t="s">
        <v>13</v>
      </c>
      <c r="L6616" s="2">
        <v>62</v>
      </c>
      <c r="M6616" s="194" t="s">
        <v>3917</v>
      </c>
      <c r="N6616" s="2" t="s">
        <v>1070</v>
      </c>
      <c r="O6616" s="195" t="s">
        <v>3916</v>
      </c>
    </row>
    <row r="6617" spans="1:15">
      <c r="A6617" s="7">
        <v>2019</v>
      </c>
      <c r="B6617" s="7" t="s">
        <v>38</v>
      </c>
      <c r="C6617" s="8">
        <f t="shared" si="280"/>
        <v>43655</v>
      </c>
      <c r="D6617" s="7">
        <v>8</v>
      </c>
      <c r="E6617" s="7" t="str">
        <f t="shared" si="285"/>
        <v>S28436558</v>
      </c>
      <c r="F6617" s="4">
        <v>43709</v>
      </c>
      <c r="G6617" s="2" t="s">
        <v>10303</v>
      </c>
      <c r="H6617" s="2" t="s">
        <v>10303</v>
      </c>
      <c r="I6617" s="2" t="s">
        <v>7761</v>
      </c>
      <c r="J6617" s="2" t="s">
        <v>3187</v>
      </c>
      <c r="K6617" s="194" t="s">
        <v>13</v>
      </c>
      <c r="L6617" s="2">
        <v>61</v>
      </c>
      <c r="M6617" s="194" t="s">
        <v>9027</v>
      </c>
      <c r="N6617" s="2" t="s">
        <v>3917</v>
      </c>
      <c r="O6617" s="195" t="s">
        <v>493</v>
      </c>
    </row>
    <row r="6618" spans="1:15">
      <c r="A6618" s="7">
        <v>2019</v>
      </c>
      <c r="B6618" s="7" t="s">
        <v>38</v>
      </c>
      <c r="C6618" s="8">
        <f t="shared" si="280"/>
        <v>43655</v>
      </c>
      <c r="D6618" s="7">
        <v>9</v>
      </c>
      <c r="E6618" s="7" t="str">
        <f t="shared" si="285"/>
        <v>S28436559</v>
      </c>
      <c r="F6618" s="4">
        <v>43739</v>
      </c>
      <c r="G6618" s="2" t="s">
        <v>10304</v>
      </c>
      <c r="H6618" s="2" t="s">
        <v>10304</v>
      </c>
      <c r="I6618" s="2" t="s">
        <v>10305</v>
      </c>
      <c r="J6618" s="2" t="s">
        <v>3011</v>
      </c>
      <c r="K6618" s="194" t="s">
        <v>13</v>
      </c>
      <c r="L6618" s="2">
        <v>53</v>
      </c>
      <c r="M6618" s="194" t="s">
        <v>9898</v>
      </c>
      <c r="N6618" s="2" t="s">
        <v>544</v>
      </c>
      <c r="O6618" s="195" t="s">
        <v>351</v>
      </c>
    </row>
    <row r="6619" spans="1:15">
      <c r="A6619" s="7">
        <v>2019</v>
      </c>
      <c r="B6619" s="7" t="s">
        <v>38</v>
      </c>
      <c r="C6619" s="8">
        <f t="shared" si="280"/>
        <v>43655</v>
      </c>
      <c r="D6619" s="7">
        <v>10</v>
      </c>
      <c r="E6619" s="7" t="str">
        <f t="shared" si="285"/>
        <v>S284365510</v>
      </c>
      <c r="F6619" s="3" t="s">
        <v>164</v>
      </c>
      <c r="G6619" s="2" t="s">
        <v>10306</v>
      </c>
      <c r="H6619" s="2" t="s">
        <v>10306</v>
      </c>
      <c r="I6619" s="2" t="s">
        <v>2743</v>
      </c>
      <c r="J6619" s="2" t="s">
        <v>1895</v>
      </c>
      <c r="K6619" s="194" t="s">
        <v>13</v>
      </c>
      <c r="L6619" s="2">
        <v>45</v>
      </c>
      <c r="M6619" s="194" t="s">
        <v>10307</v>
      </c>
      <c r="N6619" s="2" t="s">
        <v>4881</v>
      </c>
      <c r="O6619" s="195" t="s">
        <v>524</v>
      </c>
    </row>
    <row r="6620" spans="1:15">
      <c r="A6620" s="7">
        <v>2019</v>
      </c>
      <c r="B6620" s="7" t="s">
        <v>38</v>
      </c>
      <c r="C6620" s="8">
        <f t="shared" si="280"/>
        <v>43655</v>
      </c>
      <c r="D6620" s="7">
        <v>11</v>
      </c>
      <c r="E6620" s="7" t="str">
        <f t="shared" si="285"/>
        <v>S284365511</v>
      </c>
      <c r="F6620" s="3">
        <v>2020</v>
      </c>
      <c r="G6620" s="2" t="s">
        <v>7675</v>
      </c>
      <c r="H6620" s="2" t="s">
        <v>7675</v>
      </c>
      <c r="I6620" s="2" t="s">
        <v>10260</v>
      </c>
      <c r="J6620" s="2" t="s">
        <v>3115</v>
      </c>
      <c r="K6620" s="194" t="s">
        <v>13</v>
      </c>
      <c r="L6620" s="2">
        <v>45</v>
      </c>
      <c r="M6620" s="194" t="s">
        <v>6955</v>
      </c>
      <c r="N6620" s="2" t="s">
        <v>400</v>
      </c>
      <c r="O6620" s="195" t="s">
        <v>1446</v>
      </c>
    </row>
    <row r="6621" spans="1:15">
      <c r="A6621" s="7">
        <v>2019</v>
      </c>
      <c r="B6621" s="7" t="s">
        <v>38</v>
      </c>
      <c r="C6621" s="8">
        <f t="shared" si="280"/>
        <v>43655</v>
      </c>
      <c r="D6621" s="7">
        <v>12</v>
      </c>
      <c r="E6621" s="7" t="str">
        <f t="shared" si="285"/>
        <v>S284365512</v>
      </c>
      <c r="F6621" s="3">
        <v>2021</v>
      </c>
      <c r="G6621" s="2" t="s">
        <v>10308</v>
      </c>
      <c r="H6621" s="2" t="s">
        <v>10308</v>
      </c>
      <c r="I6621" s="2" t="s">
        <v>10187</v>
      </c>
      <c r="J6621" s="2" t="s">
        <v>835</v>
      </c>
      <c r="K6621" s="194" t="s">
        <v>13</v>
      </c>
      <c r="L6621" s="2">
        <v>34</v>
      </c>
      <c r="M6621" s="194" t="s">
        <v>1459</v>
      </c>
      <c r="N6621" s="2" t="s">
        <v>1367</v>
      </c>
      <c r="O6621" s="195" t="s">
        <v>1459</v>
      </c>
    </row>
    <row r="6622" spans="1:15">
      <c r="A6622" s="7">
        <v>2019</v>
      </c>
      <c r="B6622" s="7" t="s">
        <v>38</v>
      </c>
      <c r="C6622" s="8">
        <f t="shared" si="280"/>
        <v>43655</v>
      </c>
      <c r="D6622" s="7">
        <v>13</v>
      </c>
      <c r="E6622" s="7" t="str">
        <f t="shared" si="285"/>
        <v>S284365513</v>
      </c>
      <c r="F6622" s="3">
        <v>2022</v>
      </c>
      <c r="G6622" s="2" t="s">
        <v>3518</v>
      </c>
      <c r="H6622" s="2" t="s">
        <v>3518</v>
      </c>
      <c r="I6622" s="2" t="s">
        <v>3444</v>
      </c>
      <c r="J6622" s="2" t="s">
        <v>5372</v>
      </c>
      <c r="K6622" s="194" t="s">
        <v>13</v>
      </c>
      <c r="L6622" s="2">
        <v>27</v>
      </c>
      <c r="M6622" s="194" t="s">
        <v>1446</v>
      </c>
      <c r="N6622" s="2" t="s">
        <v>2151</v>
      </c>
      <c r="O6622" s="195" t="s">
        <v>1122</v>
      </c>
    </row>
    <row r="6623" spans="1:15" ht="15.75" thickBot="1">
      <c r="A6623" s="7">
        <v>2019</v>
      </c>
      <c r="B6623" s="7" t="s">
        <v>38</v>
      </c>
      <c r="C6623" s="8">
        <f t="shared" si="280"/>
        <v>43655</v>
      </c>
      <c r="D6623" s="7">
        <v>14</v>
      </c>
      <c r="E6623" s="7" t="str">
        <f t="shared" si="285"/>
        <v>S284365514</v>
      </c>
      <c r="F6623" s="5">
        <v>2023</v>
      </c>
      <c r="G6623" s="6" t="s">
        <v>10309</v>
      </c>
      <c r="H6623" s="6" t="s">
        <v>10309</v>
      </c>
      <c r="I6623" s="6" t="s">
        <v>10310</v>
      </c>
      <c r="J6623" s="6" t="s">
        <v>1990</v>
      </c>
      <c r="K6623" s="196" t="s">
        <v>13</v>
      </c>
      <c r="L6623" s="6">
        <v>19</v>
      </c>
      <c r="M6623" s="196" t="s">
        <v>402</v>
      </c>
      <c r="N6623" s="6" t="s">
        <v>6955</v>
      </c>
      <c r="O6623" s="197" t="s">
        <v>730</v>
      </c>
    </row>
    <row r="6624" spans="1:15" ht="16.5" thickTop="1" thickBot="1">
      <c r="A6624" s="7">
        <v>2019</v>
      </c>
      <c r="B6624" s="7" t="s">
        <v>38</v>
      </c>
      <c r="C6624" s="8">
        <f t="shared" si="280"/>
        <v>43655</v>
      </c>
      <c r="D6624" s="7">
        <v>15</v>
      </c>
      <c r="E6624" s="7" t="str">
        <f t="shared" si="285"/>
        <v>S284365515</v>
      </c>
      <c r="F6624" s="1" t="s">
        <v>15</v>
      </c>
    </row>
    <row r="6625" spans="1:15" ht="16.5" thickTop="1" thickBot="1">
      <c r="A6625" s="7">
        <v>2019</v>
      </c>
      <c r="B6625" s="7" t="s">
        <v>38</v>
      </c>
      <c r="C6625" s="8">
        <f t="shared" si="280"/>
        <v>43655</v>
      </c>
      <c r="D6625" s="7">
        <v>16</v>
      </c>
      <c r="E6625" s="7" t="str">
        <f t="shared" si="285"/>
        <v>S284365516</v>
      </c>
      <c r="F6625" s="338" t="s">
        <v>1</v>
      </c>
      <c r="G6625" s="341" t="s">
        <v>2</v>
      </c>
      <c r="H6625" s="342"/>
      <c r="I6625" s="342"/>
      <c r="J6625" s="343"/>
      <c r="K6625" s="344" t="s">
        <v>3</v>
      </c>
      <c r="L6625" s="343"/>
      <c r="M6625" s="344" t="s">
        <v>144</v>
      </c>
      <c r="N6625" s="342"/>
      <c r="O6625" s="342"/>
    </row>
    <row r="6626" spans="1:15" ht="18" customHeight="1" thickBot="1">
      <c r="A6626" s="7">
        <v>2019</v>
      </c>
      <c r="B6626" s="7" t="s">
        <v>38</v>
      </c>
      <c r="C6626" s="8">
        <f t="shared" si="280"/>
        <v>43655</v>
      </c>
      <c r="D6626" s="7">
        <v>17</v>
      </c>
      <c r="E6626" s="7" t="str">
        <f t="shared" si="285"/>
        <v>S284365517</v>
      </c>
      <c r="F6626" s="339"/>
      <c r="G6626" s="345" t="s">
        <v>5</v>
      </c>
      <c r="H6626" s="347" t="s">
        <v>145</v>
      </c>
      <c r="I6626" s="348"/>
      <c r="J6626" s="349"/>
      <c r="K6626" s="350" t="s">
        <v>6</v>
      </c>
      <c r="L6626" s="352" t="s">
        <v>7</v>
      </c>
      <c r="M6626" s="350" t="s">
        <v>8</v>
      </c>
      <c r="N6626" s="354" t="s">
        <v>146</v>
      </c>
      <c r="O6626" s="356" t="s">
        <v>147</v>
      </c>
    </row>
    <row r="6627" spans="1:15" ht="15.75" thickBot="1">
      <c r="A6627" s="7">
        <v>2019</v>
      </c>
      <c r="B6627" s="7" t="s">
        <v>38</v>
      </c>
      <c r="C6627" s="8">
        <f t="shared" si="280"/>
        <v>43655</v>
      </c>
      <c r="D6627" s="7">
        <v>18</v>
      </c>
      <c r="E6627" s="7" t="str">
        <f t="shared" si="285"/>
        <v>S284365518</v>
      </c>
      <c r="F6627" s="340"/>
      <c r="G6627" s="346"/>
      <c r="H6627" s="191" t="s">
        <v>9</v>
      </c>
      <c r="I6627" s="192" t="s">
        <v>18</v>
      </c>
      <c r="J6627" s="193" t="s">
        <v>11</v>
      </c>
      <c r="K6627" s="351"/>
      <c r="L6627" s="353"/>
      <c r="M6627" s="351"/>
      <c r="N6627" s="355"/>
      <c r="O6627" s="357"/>
    </row>
    <row r="6628" spans="1:15">
      <c r="A6628" s="7">
        <v>2019</v>
      </c>
      <c r="B6628" s="7" t="s">
        <v>38</v>
      </c>
      <c r="C6628" s="8">
        <f t="shared" si="280"/>
        <v>43655</v>
      </c>
      <c r="D6628" s="7">
        <v>19</v>
      </c>
      <c r="E6628" s="7" t="str">
        <f t="shared" si="285"/>
        <v>S284365519</v>
      </c>
      <c r="F6628" s="3" t="s">
        <v>16</v>
      </c>
      <c r="G6628" s="2" t="s">
        <v>10311</v>
      </c>
      <c r="H6628" s="2" t="s">
        <v>10311</v>
      </c>
      <c r="I6628" s="2" t="s">
        <v>10312</v>
      </c>
      <c r="J6628" s="2" t="s">
        <v>932</v>
      </c>
      <c r="K6628" s="194" t="s">
        <v>13</v>
      </c>
      <c r="L6628" s="2">
        <v>49</v>
      </c>
      <c r="M6628" s="194" t="s">
        <v>681</v>
      </c>
      <c r="N6628" s="2" t="s">
        <v>1019</v>
      </c>
      <c r="O6628" s="195" t="s">
        <v>768</v>
      </c>
    </row>
    <row r="6629" spans="1:15">
      <c r="A6629" s="7">
        <v>2019</v>
      </c>
      <c r="B6629" s="7" t="s">
        <v>38</v>
      </c>
      <c r="C6629" s="8">
        <f t="shared" ref="C6629:C6692" si="286">+C6628</f>
        <v>43655</v>
      </c>
      <c r="D6629" s="7">
        <v>20</v>
      </c>
      <c r="E6629" s="7" t="str">
        <f t="shared" si="285"/>
        <v>S284365520</v>
      </c>
      <c r="F6629" s="4">
        <v>43647</v>
      </c>
      <c r="G6629" s="2" t="s">
        <v>10313</v>
      </c>
      <c r="H6629" s="2" t="s">
        <v>10313</v>
      </c>
      <c r="I6629" s="2" t="s">
        <v>10314</v>
      </c>
      <c r="J6629" s="2" t="s">
        <v>584</v>
      </c>
      <c r="K6629" s="194" t="s">
        <v>13</v>
      </c>
      <c r="L6629" s="2">
        <v>52</v>
      </c>
      <c r="M6629" s="194" t="s">
        <v>472</v>
      </c>
      <c r="N6629" s="2" t="s">
        <v>1248</v>
      </c>
      <c r="O6629" s="195" t="s">
        <v>2527</v>
      </c>
    </row>
    <row r="6630" spans="1:15">
      <c r="A6630" s="7">
        <v>2019</v>
      </c>
      <c r="B6630" s="7" t="s">
        <v>38</v>
      </c>
      <c r="C6630" s="8">
        <f t="shared" si="286"/>
        <v>43655</v>
      </c>
      <c r="D6630" s="7">
        <v>21</v>
      </c>
      <c r="E6630" s="7" t="str">
        <f t="shared" si="285"/>
        <v>S284365521</v>
      </c>
      <c r="F6630" s="4">
        <v>43678</v>
      </c>
      <c r="G6630" s="2" t="s">
        <v>10315</v>
      </c>
      <c r="H6630" s="2" t="s">
        <v>10315</v>
      </c>
      <c r="I6630" s="2" t="s">
        <v>10316</v>
      </c>
      <c r="J6630" s="2" t="s">
        <v>599</v>
      </c>
      <c r="K6630" s="194" t="s">
        <v>13</v>
      </c>
      <c r="L6630" s="2">
        <v>51</v>
      </c>
      <c r="M6630" s="194" t="s">
        <v>1138</v>
      </c>
      <c r="N6630" s="2" t="s">
        <v>303</v>
      </c>
      <c r="O6630" s="195" t="s">
        <v>1326</v>
      </c>
    </row>
    <row r="6631" spans="1:15">
      <c r="A6631" s="7">
        <v>2019</v>
      </c>
      <c r="B6631" s="7" t="s">
        <v>38</v>
      </c>
      <c r="C6631" s="8">
        <f t="shared" si="286"/>
        <v>43655</v>
      </c>
      <c r="D6631" s="7">
        <v>22</v>
      </c>
      <c r="E6631" s="7" t="str">
        <f t="shared" si="285"/>
        <v>S284365522</v>
      </c>
      <c r="F6631" s="4">
        <v>43709</v>
      </c>
      <c r="G6631" s="2" t="s">
        <v>10317</v>
      </c>
      <c r="H6631" s="2" t="s">
        <v>10317</v>
      </c>
      <c r="I6631" s="2" t="s">
        <v>10318</v>
      </c>
      <c r="J6631" s="2" t="s">
        <v>2526</v>
      </c>
      <c r="K6631" s="194" t="s">
        <v>13</v>
      </c>
      <c r="L6631" s="2">
        <v>51</v>
      </c>
      <c r="M6631" s="194">
        <v>68</v>
      </c>
      <c r="N6631" s="2">
        <v>4</v>
      </c>
      <c r="O6631" s="195">
        <v>28</v>
      </c>
    </row>
    <row r="6632" spans="1:15">
      <c r="A6632" s="7">
        <v>2019</v>
      </c>
      <c r="B6632" s="7" t="s">
        <v>38</v>
      </c>
      <c r="C6632" s="8">
        <f t="shared" si="286"/>
        <v>43655</v>
      </c>
      <c r="D6632" s="7">
        <v>23</v>
      </c>
      <c r="E6632" s="7" t="str">
        <f t="shared" si="285"/>
        <v>S284365523</v>
      </c>
      <c r="F6632" s="4">
        <v>43739</v>
      </c>
      <c r="G6632" s="2" t="s">
        <v>10319</v>
      </c>
      <c r="H6632" s="2" t="s">
        <v>10319</v>
      </c>
      <c r="I6632" s="2" t="s">
        <v>9469</v>
      </c>
      <c r="J6632" s="2" t="s">
        <v>3610</v>
      </c>
      <c r="K6632" s="194" t="s">
        <v>13</v>
      </c>
      <c r="L6632" s="2">
        <v>48</v>
      </c>
      <c r="M6632" s="194" t="s">
        <v>1685</v>
      </c>
      <c r="N6632" s="2" t="s">
        <v>792</v>
      </c>
      <c r="O6632" s="195" t="s">
        <v>444</v>
      </c>
    </row>
    <row r="6633" spans="1:15">
      <c r="A6633" s="7">
        <v>2019</v>
      </c>
      <c r="B6633" s="7" t="s">
        <v>38</v>
      </c>
      <c r="C6633" s="8">
        <f t="shared" si="286"/>
        <v>43655</v>
      </c>
      <c r="D6633" s="7">
        <v>24</v>
      </c>
      <c r="E6633" s="7" t="str">
        <f t="shared" si="285"/>
        <v>S284365524</v>
      </c>
      <c r="F6633" s="3" t="s">
        <v>164</v>
      </c>
      <c r="G6633" s="2" t="s">
        <v>9192</v>
      </c>
      <c r="H6633" s="2" t="s">
        <v>9192</v>
      </c>
      <c r="I6633" s="2" t="s">
        <v>9497</v>
      </c>
      <c r="J6633" s="2" t="s">
        <v>1490</v>
      </c>
      <c r="K6633" s="194" t="s">
        <v>13</v>
      </c>
      <c r="L6633" s="2">
        <v>41</v>
      </c>
      <c r="M6633" s="194">
        <v>72</v>
      </c>
      <c r="N6633" s="2">
        <v>16</v>
      </c>
      <c r="O6633" s="195">
        <v>12</v>
      </c>
    </row>
    <row r="6634" spans="1:15">
      <c r="A6634" s="7">
        <v>2019</v>
      </c>
      <c r="B6634" s="7" t="s">
        <v>38</v>
      </c>
      <c r="C6634" s="8">
        <f t="shared" si="286"/>
        <v>43655</v>
      </c>
      <c r="D6634" s="7">
        <v>25</v>
      </c>
      <c r="E6634" s="7" t="str">
        <f t="shared" si="285"/>
        <v>S284365525</v>
      </c>
      <c r="F6634" s="3">
        <v>2020</v>
      </c>
      <c r="G6634" s="2" t="s">
        <v>6309</v>
      </c>
      <c r="H6634" s="2" t="s">
        <v>6309</v>
      </c>
      <c r="I6634" s="2" t="s">
        <v>10320</v>
      </c>
      <c r="J6634" s="2" t="s">
        <v>827</v>
      </c>
      <c r="K6634" s="194" t="s">
        <v>13</v>
      </c>
      <c r="L6634" s="2">
        <v>37</v>
      </c>
      <c r="M6634" s="194" t="s">
        <v>697</v>
      </c>
      <c r="N6634" s="2" t="s">
        <v>445</v>
      </c>
      <c r="O6634" s="195">
        <v>25</v>
      </c>
    </row>
    <row r="6635" spans="1:15">
      <c r="A6635" s="7">
        <v>2019</v>
      </c>
      <c r="B6635" s="7" t="s">
        <v>38</v>
      </c>
      <c r="C6635" s="8">
        <f t="shared" si="286"/>
        <v>43655</v>
      </c>
      <c r="D6635" s="7">
        <v>26</v>
      </c>
      <c r="E6635" s="7" t="str">
        <f t="shared" si="285"/>
        <v>S284365526</v>
      </c>
      <c r="F6635" s="3">
        <v>2021</v>
      </c>
      <c r="G6635" s="2" t="s">
        <v>10321</v>
      </c>
      <c r="H6635" s="2" t="s">
        <v>10321</v>
      </c>
      <c r="I6635" s="2" t="s">
        <v>10322</v>
      </c>
      <c r="J6635" s="2" t="s">
        <v>2141</v>
      </c>
      <c r="K6635" s="194" t="s">
        <v>13</v>
      </c>
      <c r="L6635" s="2">
        <v>33</v>
      </c>
      <c r="M6635" s="194" t="s">
        <v>1197</v>
      </c>
      <c r="N6635" s="2" t="s">
        <v>266</v>
      </c>
      <c r="O6635" s="195" t="s">
        <v>1198</v>
      </c>
    </row>
    <row r="6636" spans="1:15">
      <c r="A6636" s="7">
        <v>2019</v>
      </c>
      <c r="B6636" s="7" t="s">
        <v>38</v>
      </c>
      <c r="C6636" s="8">
        <f t="shared" si="286"/>
        <v>43655</v>
      </c>
      <c r="D6636" s="7">
        <v>27</v>
      </c>
      <c r="E6636" s="7" t="str">
        <f t="shared" si="285"/>
        <v>S284365527</v>
      </c>
      <c r="F6636" s="3">
        <v>2022</v>
      </c>
      <c r="G6636" s="2" t="s">
        <v>10124</v>
      </c>
      <c r="H6636" s="2" t="s">
        <v>10124</v>
      </c>
      <c r="I6636" s="2" t="s">
        <v>8368</v>
      </c>
      <c r="J6636" s="2" t="s">
        <v>476</v>
      </c>
      <c r="K6636" s="194" t="s">
        <v>13</v>
      </c>
      <c r="L6636" s="2">
        <v>28</v>
      </c>
      <c r="M6636" s="194" t="s">
        <v>885</v>
      </c>
      <c r="N6636" s="2" t="s">
        <v>4198</v>
      </c>
      <c r="O6636" s="195" t="s">
        <v>6036</v>
      </c>
    </row>
    <row r="6637" spans="1:15" ht="15.75" thickBot="1">
      <c r="A6637" s="7">
        <v>2019</v>
      </c>
      <c r="B6637" s="7" t="s">
        <v>38</v>
      </c>
      <c r="C6637" s="8">
        <f t="shared" si="286"/>
        <v>43655</v>
      </c>
      <c r="D6637" s="7">
        <v>28</v>
      </c>
      <c r="E6637" s="7" t="str">
        <f t="shared" si="285"/>
        <v>S284365528</v>
      </c>
      <c r="F6637" s="5">
        <v>2023</v>
      </c>
      <c r="G6637" s="6" t="s">
        <v>10323</v>
      </c>
      <c r="H6637" s="6" t="s">
        <v>10323</v>
      </c>
      <c r="I6637" s="6" t="s">
        <v>10324</v>
      </c>
      <c r="J6637" s="6" t="s">
        <v>1273</v>
      </c>
      <c r="K6637" s="196" t="s">
        <v>13</v>
      </c>
      <c r="L6637" s="6">
        <v>21</v>
      </c>
      <c r="M6637" s="196">
        <v>24</v>
      </c>
      <c r="N6637" s="6">
        <v>52</v>
      </c>
      <c r="O6637" s="197">
        <v>24</v>
      </c>
    </row>
    <row r="6638" spans="1:15" ht="16.5" thickTop="1" thickBot="1">
      <c r="A6638" s="7">
        <v>2019</v>
      </c>
      <c r="B6638" s="7" t="s">
        <v>37</v>
      </c>
      <c r="C6638" s="8">
        <f>7+C6637</f>
        <v>43662</v>
      </c>
      <c r="D6638" s="7">
        <v>1</v>
      </c>
      <c r="E6638" s="7" t="str">
        <f t="shared" ref="E6638:E6640" si="287">B6638&amp;C6638&amp;D6638</f>
        <v>S29436621</v>
      </c>
      <c r="F6638" s="1" t="s">
        <v>0</v>
      </c>
    </row>
    <row r="6639" spans="1:15" ht="16.5" thickTop="1" thickBot="1">
      <c r="A6639" s="7">
        <v>2019</v>
      </c>
      <c r="B6639" s="7" t="s">
        <v>37</v>
      </c>
      <c r="C6639" s="8">
        <f t="shared" si="286"/>
        <v>43662</v>
      </c>
      <c r="D6639" s="7">
        <v>2</v>
      </c>
      <c r="E6639" s="7" t="str">
        <f t="shared" si="287"/>
        <v>S29436622</v>
      </c>
      <c r="F6639" s="338" t="s">
        <v>1</v>
      </c>
      <c r="G6639" s="341" t="s">
        <v>2</v>
      </c>
      <c r="H6639" s="342"/>
      <c r="I6639" s="342"/>
      <c r="J6639" s="343"/>
      <c r="K6639" s="344" t="s">
        <v>3</v>
      </c>
      <c r="L6639" s="343"/>
      <c r="M6639" s="344" t="s">
        <v>144</v>
      </c>
      <c r="N6639" s="342"/>
      <c r="O6639" s="342"/>
    </row>
    <row r="6640" spans="1:15" ht="18" customHeight="1" thickBot="1">
      <c r="A6640" s="7">
        <v>2019</v>
      </c>
      <c r="B6640" s="7" t="s">
        <v>37</v>
      </c>
      <c r="C6640" s="8">
        <f t="shared" si="286"/>
        <v>43662</v>
      </c>
      <c r="D6640" s="7">
        <v>3</v>
      </c>
      <c r="E6640" s="7" t="str">
        <f t="shared" si="287"/>
        <v>S29436623</v>
      </c>
      <c r="F6640" s="339"/>
      <c r="G6640" s="345" t="s">
        <v>5</v>
      </c>
      <c r="H6640" s="347" t="s">
        <v>145</v>
      </c>
      <c r="I6640" s="348"/>
      <c r="J6640" s="349"/>
      <c r="K6640" s="350" t="s">
        <v>6</v>
      </c>
      <c r="L6640" s="352" t="s">
        <v>7</v>
      </c>
      <c r="M6640" s="350" t="s">
        <v>8</v>
      </c>
      <c r="N6640" s="354" t="s">
        <v>146</v>
      </c>
      <c r="O6640" s="356" t="s">
        <v>147</v>
      </c>
    </row>
    <row r="6641" spans="1:15" ht="15.75" thickBot="1">
      <c r="A6641" s="7">
        <v>2019</v>
      </c>
      <c r="B6641" s="7" t="s">
        <v>37</v>
      </c>
      <c r="C6641" s="8">
        <f t="shared" si="286"/>
        <v>43662</v>
      </c>
      <c r="D6641" s="7">
        <v>4</v>
      </c>
      <c r="E6641" s="7" t="str">
        <f t="shared" ref="E6641:E6668" si="288">B6641&amp;C6641&amp;D6641</f>
        <v>S29436624</v>
      </c>
      <c r="F6641" s="340"/>
      <c r="G6641" s="346"/>
      <c r="H6641" s="191" t="s">
        <v>9</v>
      </c>
      <c r="I6641" s="192" t="s">
        <v>18</v>
      </c>
      <c r="J6641" s="193" t="s">
        <v>11</v>
      </c>
      <c r="K6641" s="351"/>
      <c r="L6641" s="353"/>
      <c r="M6641" s="351"/>
      <c r="N6641" s="355"/>
      <c r="O6641" s="357"/>
    </row>
    <row r="6642" spans="1:15">
      <c r="A6642" s="7">
        <v>2019</v>
      </c>
      <c r="B6642" s="7" t="s">
        <v>37</v>
      </c>
      <c r="C6642" s="8">
        <f t="shared" si="286"/>
        <v>43662</v>
      </c>
      <c r="D6642" s="7">
        <v>5</v>
      </c>
      <c r="E6642" s="7" t="str">
        <f t="shared" si="288"/>
        <v>S29436625</v>
      </c>
      <c r="F6642" s="3" t="s">
        <v>12</v>
      </c>
      <c r="G6642" s="2">
        <v>-2</v>
      </c>
      <c r="H6642" s="2" t="s">
        <v>10325</v>
      </c>
      <c r="I6642" s="2" t="s">
        <v>10326</v>
      </c>
      <c r="J6642" s="2" t="s">
        <v>1655</v>
      </c>
      <c r="K6642" s="194" t="s">
        <v>17</v>
      </c>
      <c r="L6642" s="2">
        <v>46</v>
      </c>
      <c r="M6642" s="194" t="s">
        <v>973</v>
      </c>
      <c r="N6642" s="2" t="s">
        <v>1460</v>
      </c>
      <c r="O6642" s="195">
        <v>30</v>
      </c>
    </row>
    <row r="6643" spans="1:15">
      <c r="A6643" s="7">
        <v>2019</v>
      </c>
      <c r="B6643" s="7" t="s">
        <v>37</v>
      </c>
      <c r="C6643" s="8">
        <f t="shared" si="286"/>
        <v>43662</v>
      </c>
      <c r="D6643" s="7">
        <v>6</v>
      </c>
      <c r="E6643" s="7" t="str">
        <f t="shared" si="288"/>
        <v>S29436626</v>
      </c>
      <c r="F6643" s="4">
        <v>43647</v>
      </c>
      <c r="G6643" s="2">
        <v>177</v>
      </c>
      <c r="H6643" s="2" t="s">
        <v>10327</v>
      </c>
      <c r="I6643" s="2" t="s">
        <v>10328</v>
      </c>
      <c r="J6643" s="2" t="s">
        <v>2795</v>
      </c>
      <c r="K6643" s="194" t="s">
        <v>17</v>
      </c>
      <c r="L6643" s="2">
        <v>57</v>
      </c>
      <c r="M6643" s="194" t="s">
        <v>10329</v>
      </c>
      <c r="N6643" s="2" t="s">
        <v>3258</v>
      </c>
      <c r="O6643" s="195" t="s">
        <v>3258</v>
      </c>
    </row>
    <row r="6644" spans="1:15">
      <c r="A6644" s="7">
        <v>2019</v>
      </c>
      <c r="B6644" s="7" t="s">
        <v>37</v>
      </c>
      <c r="C6644" s="8">
        <f t="shared" si="286"/>
        <v>43662</v>
      </c>
      <c r="D6644" s="7">
        <v>7</v>
      </c>
      <c r="E6644" s="7" t="str">
        <f t="shared" si="288"/>
        <v>S29436627</v>
      </c>
      <c r="F6644" s="4">
        <v>43678</v>
      </c>
      <c r="G6644" s="2">
        <v>207</v>
      </c>
      <c r="H6644" s="2" t="s">
        <v>10330</v>
      </c>
      <c r="I6644" s="2" t="s">
        <v>8055</v>
      </c>
      <c r="J6644" s="2" t="s">
        <v>2197</v>
      </c>
      <c r="K6644" s="194" t="s">
        <v>17</v>
      </c>
      <c r="L6644" s="2">
        <v>69</v>
      </c>
      <c r="M6644" s="194" t="s">
        <v>9922</v>
      </c>
      <c r="N6644" s="2">
        <v>0</v>
      </c>
      <c r="O6644" s="195" t="s">
        <v>645</v>
      </c>
    </row>
    <row r="6645" spans="1:15">
      <c r="A6645" s="7">
        <v>2019</v>
      </c>
      <c r="B6645" s="7" t="s">
        <v>37</v>
      </c>
      <c r="C6645" s="8">
        <f t="shared" si="286"/>
        <v>43662</v>
      </c>
      <c r="D6645" s="7">
        <v>8</v>
      </c>
      <c r="E6645" s="7" t="str">
        <f t="shared" si="288"/>
        <v>S29436628</v>
      </c>
      <c r="F6645" s="4">
        <v>43709</v>
      </c>
      <c r="G6645" s="2">
        <v>185</v>
      </c>
      <c r="H6645" s="2" t="s">
        <v>10331</v>
      </c>
      <c r="I6645" s="2" t="s">
        <v>10332</v>
      </c>
      <c r="J6645" s="2" t="s">
        <v>876</v>
      </c>
      <c r="K6645" s="194" t="s">
        <v>17</v>
      </c>
      <c r="L6645" s="2">
        <v>65</v>
      </c>
      <c r="M6645" s="194">
        <v>100</v>
      </c>
      <c r="N6645" s="2">
        <v>0</v>
      </c>
      <c r="O6645" s="195">
        <v>0</v>
      </c>
    </row>
    <row r="6646" spans="1:15">
      <c r="A6646" s="7">
        <v>2019</v>
      </c>
      <c r="B6646" s="7" t="s">
        <v>37</v>
      </c>
      <c r="C6646" s="8">
        <f t="shared" si="286"/>
        <v>43662</v>
      </c>
      <c r="D6646" s="7">
        <v>9</v>
      </c>
      <c r="E6646" s="7" t="str">
        <f t="shared" si="288"/>
        <v>S29436629</v>
      </c>
      <c r="F6646" s="4">
        <v>43739</v>
      </c>
      <c r="G6646" s="2">
        <v>190</v>
      </c>
      <c r="H6646" s="2" t="s">
        <v>3277</v>
      </c>
      <c r="I6646" s="2" t="s">
        <v>10333</v>
      </c>
      <c r="J6646" s="2" t="s">
        <v>3641</v>
      </c>
      <c r="K6646" s="194" t="s">
        <v>17</v>
      </c>
      <c r="L6646" s="2">
        <v>63</v>
      </c>
      <c r="M6646" s="194" t="s">
        <v>9922</v>
      </c>
      <c r="N6646" s="2" t="s">
        <v>645</v>
      </c>
      <c r="O6646" s="195">
        <v>0</v>
      </c>
    </row>
    <row r="6647" spans="1:15">
      <c r="A6647" s="7">
        <v>2019</v>
      </c>
      <c r="B6647" s="7" t="s">
        <v>37</v>
      </c>
      <c r="C6647" s="8">
        <f t="shared" si="286"/>
        <v>43662</v>
      </c>
      <c r="D6647" s="7">
        <v>10</v>
      </c>
      <c r="E6647" s="7" t="str">
        <f t="shared" si="288"/>
        <v>S294366210</v>
      </c>
      <c r="F6647" s="3" t="s">
        <v>164</v>
      </c>
      <c r="G6647" s="2">
        <v>177</v>
      </c>
      <c r="H6647" s="2" t="s">
        <v>1096</v>
      </c>
      <c r="I6647" s="2" t="s">
        <v>9602</v>
      </c>
      <c r="J6647" s="2" t="s">
        <v>2214</v>
      </c>
      <c r="K6647" s="194" t="s">
        <v>17</v>
      </c>
      <c r="L6647" s="2">
        <v>58</v>
      </c>
      <c r="M6647" s="194">
        <v>100</v>
      </c>
      <c r="N6647" s="2">
        <v>0</v>
      </c>
      <c r="O6647" s="195">
        <v>0</v>
      </c>
    </row>
    <row r="6648" spans="1:15">
      <c r="A6648" s="7">
        <v>2019</v>
      </c>
      <c r="B6648" s="7" t="s">
        <v>37</v>
      </c>
      <c r="C6648" s="8">
        <f t="shared" si="286"/>
        <v>43662</v>
      </c>
      <c r="D6648" s="7">
        <v>11</v>
      </c>
      <c r="E6648" s="7" t="str">
        <f t="shared" si="288"/>
        <v>S294366211</v>
      </c>
      <c r="F6648" s="3">
        <v>2020</v>
      </c>
      <c r="G6648" s="2">
        <v>200</v>
      </c>
      <c r="H6648" s="2" t="s">
        <v>6477</v>
      </c>
      <c r="I6648" s="2" t="s">
        <v>6788</v>
      </c>
      <c r="J6648" s="2" t="s">
        <v>2138</v>
      </c>
      <c r="K6648" s="194" t="s">
        <v>17</v>
      </c>
      <c r="L6648" s="2">
        <v>46</v>
      </c>
      <c r="M6648" s="194">
        <v>70</v>
      </c>
      <c r="N6648" s="2" t="s">
        <v>1460</v>
      </c>
      <c r="O6648" s="195" t="s">
        <v>2664</v>
      </c>
    </row>
    <row r="6649" spans="1:15">
      <c r="A6649" s="7">
        <v>2019</v>
      </c>
      <c r="B6649" s="7" t="s">
        <v>37</v>
      </c>
      <c r="C6649" s="8">
        <f t="shared" si="286"/>
        <v>43662</v>
      </c>
      <c r="D6649" s="7">
        <v>12</v>
      </c>
      <c r="E6649" s="7" t="str">
        <f t="shared" si="288"/>
        <v>S294366212</v>
      </c>
      <c r="F6649" s="3">
        <v>2021</v>
      </c>
      <c r="G6649" s="2">
        <v>198</v>
      </c>
      <c r="H6649" s="2" t="s">
        <v>5679</v>
      </c>
      <c r="I6649" s="2" t="s">
        <v>5806</v>
      </c>
      <c r="J6649" s="2" t="s">
        <v>3954</v>
      </c>
      <c r="K6649" s="194" t="s">
        <v>17</v>
      </c>
      <c r="L6649" s="2">
        <v>34</v>
      </c>
      <c r="M6649" s="194" t="s">
        <v>3110</v>
      </c>
      <c r="N6649" s="2" t="s">
        <v>3110</v>
      </c>
      <c r="O6649" s="195" t="s">
        <v>1667</v>
      </c>
    </row>
    <row r="6650" spans="1:15">
      <c r="A6650" s="7">
        <v>2019</v>
      </c>
      <c r="B6650" s="7" t="s">
        <v>37</v>
      </c>
      <c r="C6650" s="8">
        <f t="shared" si="286"/>
        <v>43662</v>
      </c>
      <c r="D6650" s="7">
        <v>13</v>
      </c>
      <c r="E6650" s="7" t="str">
        <f t="shared" si="288"/>
        <v>S294366213</v>
      </c>
      <c r="F6650" s="3">
        <v>2022</v>
      </c>
      <c r="G6650" s="2">
        <v>175</v>
      </c>
      <c r="H6650" s="2" t="s">
        <v>3443</v>
      </c>
      <c r="I6650" s="2" t="s">
        <v>10280</v>
      </c>
      <c r="J6650" s="2" t="s">
        <v>419</v>
      </c>
      <c r="K6650" s="194" t="s">
        <v>137</v>
      </c>
      <c r="L6650" s="2">
        <v>29</v>
      </c>
      <c r="M6650" s="194" t="s">
        <v>461</v>
      </c>
      <c r="N6650" s="2" t="s">
        <v>1116</v>
      </c>
      <c r="O6650" s="195" t="s">
        <v>423</v>
      </c>
    </row>
    <row r="6651" spans="1:15" ht="15.75" thickBot="1">
      <c r="A6651" s="7">
        <v>2019</v>
      </c>
      <c r="B6651" s="7" t="s">
        <v>37</v>
      </c>
      <c r="C6651" s="8">
        <f t="shared" si="286"/>
        <v>43662</v>
      </c>
      <c r="D6651" s="7">
        <v>14</v>
      </c>
      <c r="E6651" s="7" t="str">
        <f t="shared" si="288"/>
        <v>S294366214</v>
      </c>
      <c r="F6651" s="5">
        <v>2023</v>
      </c>
      <c r="G6651" s="6">
        <v>168</v>
      </c>
      <c r="H6651" s="6" t="s">
        <v>10334</v>
      </c>
      <c r="I6651" s="6" t="s">
        <v>10335</v>
      </c>
      <c r="J6651" s="6" t="s">
        <v>695</v>
      </c>
      <c r="K6651" s="196" t="s">
        <v>137</v>
      </c>
      <c r="L6651" s="6">
        <v>21</v>
      </c>
      <c r="M6651" s="196" t="s">
        <v>432</v>
      </c>
      <c r="N6651" s="6" t="s">
        <v>492</v>
      </c>
      <c r="O6651" s="197" t="s">
        <v>2957</v>
      </c>
    </row>
    <row r="6652" spans="1:15" ht="16.5" thickTop="1" thickBot="1">
      <c r="A6652" s="7">
        <v>2019</v>
      </c>
      <c r="B6652" s="7" t="s">
        <v>37</v>
      </c>
      <c r="C6652" s="8">
        <f t="shared" si="286"/>
        <v>43662</v>
      </c>
      <c r="D6652" s="7">
        <v>15</v>
      </c>
      <c r="E6652" s="7" t="str">
        <f t="shared" si="288"/>
        <v>S294366215</v>
      </c>
      <c r="F6652" s="1" t="s">
        <v>15</v>
      </c>
    </row>
    <row r="6653" spans="1:15" ht="16.5" thickTop="1" thickBot="1">
      <c r="A6653" s="7">
        <v>2019</v>
      </c>
      <c r="B6653" s="7" t="s">
        <v>37</v>
      </c>
      <c r="C6653" s="8">
        <f t="shared" si="286"/>
        <v>43662</v>
      </c>
      <c r="D6653" s="7">
        <v>16</v>
      </c>
      <c r="E6653" s="7" t="str">
        <f t="shared" si="288"/>
        <v>S294366216</v>
      </c>
      <c r="F6653" s="338" t="s">
        <v>1</v>
      </c>
      <c r="G6653" s="341" t="s">
        <v>2</v>
      </c>
      <c r="H6653" s="342"/>
      <c r="I6653" s="342"/>
      <c r="J6653" s="343"/>
      <c r="K6653" s="344" t="s">
        <v>3</v>
      </c>
      <c r="L6653" s="343"/>
      <c r="M6653" s="344" t="s">
        <v>144</v>
      </c>
      <c r="N6653" s="342"/>
      <c r="O6653" s="342"/>
    </row>
    <row r="6654" spans="1:15" ht="18" customHeight="1" thickBot="1">
      <c r="A6654" s="7">
        <v>2019</v>
      </c>
      <c r="B6654" s="7" t="s">
        <v>37</v>
      </c>
      <c r="C6654" s="8">
        <f t="shared" si="286"/>
        <v>43662</v>
      </c>
      <c r="D6654" s="7">
        <v>17</v>
      </c>
      <c r="E6654" s="7" t="str">
        <f t="shared" si="288"/>
        <v>S294366217</v>
      </c>
      <c r="F6654" s="339"/>
      <c r="G6654" s="345" t="s">
        <v>5</v>
      </c>
      <c r="H6654" s="347" t="s">
        <v>145</v>
      </c>
      <c r="I6654" s="348"/>
      <c r="J6654" s="349"/>
      <c r="K6654" s="350" t="s">
        <v>6</v>
      </c>
      <c r="L6654" s="352" t="s">
        <v>7</v>
      </c>
      <c r="M6654" s="350" t="s">
        <v>8</v>
      </c>
      <c r="N6654" s="354" t="s">
        <v>146</v>
      </c>
      <c r="O6654" s="356" t="s">
        <v>147</v>
      </c>
    </row>
    <row r="6655" spans="1:15" ht="15.75" thickBot="1">
      <c r="A6655" s="7">
        <v>2019</v>
      </c>
      <c r="B6655" s="7" t="s">
        <v>37</v>
      </c>
      <c r="C6655" s="8">
        <f t="shared" si="286"/>
        <v>43662</v>
      </c>
      <c r="D6655" s="7">
        <v>18</v>
      </c>
      <c r="E6655" s="7" t="str">
        <f t="shared" si="288"/>
        <v>S294366218</v>
      </c>
      <c r="F6655" s="340"/>
      <c r="G6655" s="346"/>
      <c r="H6655" s="191" t="s">
        <v>9</v>
      </c>
      <c r="I6655" s="192" t="s">
        <v>18</v>
      </c>
      <c r="J6655" s="193" t="s">
        <v>11</v>
      </c>
      <c r="K6655" s="351"/>
      <c r="L6655" s="353"/>
      <c r="M6655" s="351"/>
      <c r="N6655" s="355"/>
      <c r="O6655" s="357"/>
    </row>
    <row r="6656" spans="1:15">
      <c r="A6656" s="7">
        <v>2019</v>
      </c>
      <c r="B6656" s="7" t="s">
        <v>37</v>
      </c>
      <c r="C6656" s="8">
        <f t="shared" si="286"/>
        <v>43662</v>
      </c>
      <c r="D6656" s="7">
        <v>19</v>
      </c>
      <c r="E6656" s="7" t="str">
        <f t="shared" si="288"/>
        <v>S294366219</v>
      </c>
      <c r="F6656" s="3" t="s">
        <v>16</v>
      </c>
      <c r="G6656" s="2">
        <v>30</v>
      </c>
      <c r="H6656" s="2" t="s">
        <v>10336</v>
      </c>
      <c r="I6656" s="2" t="s">
        <v>10337</v>
      </c>
      <c r="J6656" s="2" t="s">
        <v>1828</v>
      </c>
      <c r="K6656" s="194" t="s">
        <v>17</v>
      </c>
      <c r="L6656" s="2">
        <v>42</v>
      </c>
      <c r="M6656" s="194">
        <v>20</v>
      </c>
      <c r="N6656" s="2">
        <v>52</v>
      </c>
      <c r="O6656" s="195">
        <v>28</v>
      </c>
    </row>
    <row r="6657" spans="1:15">
      <c r="A6657" s="7">
        <v>2019</v>
      </c>
      <c r="B6657" s="7" t="s">
        <v>37</v>
      </c>
      <c r="C6657" s="8">
        <f t="shared" si="286"/>
        <v>43662</v>
      </c>
      <c r="D6657" s="7">
        <v>20</v>
      </c>
      <c r="E6657" s="7" t="str">
        <f t="shared" si="288"/>
        <v>S294366220</v>
      </c>
      <c r="F6657" s="4">
        <v>43647</v>
      </c>
      <c r="G6657" s="2">
        <v>207</v>
      </c>
      <c r="H6657" s="2" t="s">
        <v>10338</v>
      </c>
      <c r="I6657" s="2" t="s">
        <v>10339</v>
      </c>
      <c r="J6657" s="2" t="s">
        <v>3226</v>
      </c>
      <c r="K6657" s="194" t="s">
        <v>17</v>
      </c>
      <c r="L6657" s="2">
        <v>44</v>
      </c>
      <c r="M6657" s="194" t="s">
        <v>535</v>
      </c>
      <c r="N6657" s="2" t="s">
        <v>800</v>
      </c>
      <c r="O6657" s="195" t="s">
        <v>596</v>
      </c>
    </row>
    <row r="6658" spans="1:15">
      <c r="A6658" s="7">
        <v>2019</v>
      </c>
      <c r="B6658" s="7" t="s">
        <v>37</v>
      </c>
      <c r="C6658" s="8">
        <f t="shared" si="286"/>
        <v>43662</v>
      </c>
      <c r="D6658" s="7">
        <v>21</v>
      </c>
      <c r="E6658" s="7" t="str">
        <f t="shared" si="288"/>
        <v>S294366221</v>
      </c>
      <c r="F6658" s="4">
        <v>43678</v>
      </c>
      <c r="G6658" s="2">
        <v>237</v>
      </c>
      <c r="H6658" s="2" t="s">
        <v>10340</v>
      </c>
      <c r="I6658" s="2" t="s">
        <v>10341</v>
      </c>
      <c r="J6658" s="2" t="s">
        <v>2192</v>
      </c>
      <c r="K6658" s="194" t="s">
        <v>17</v>
      </c>
      <c r="L6658" s="2">
        <v>51</v>
      </c>
      <c r="M6658" s="194" t="s">
        <v>1714</v>
      </c>
      <c r="N6658" s="2" t="s">
        <v>1715</v>
      </c>
      <c r="O6658" s="195" t="s">
        <v>312</v>
      </c>
    </row>
    <row r="6659" spans="1:15">
      <c r="A6659" s="7">
        <v>2019</v>
      </c>
      <c r="B6659" s="7" t="s">
        <v>37</v>
      </c>
      <c r="C6659" s="8">
        <f t="shared" si="286"/>
        <v>43662</v>
      </c>
      <c r="D6659" s="7">
        <v>22</v>
      </c>
      <c r="E6659" s="7" t="str">
        <f t="shared" si="288"/>
        <v>S294366222</v>
      </c>
      <c r="F6659" s="4">
        <v>43709</v>
      </c>
      <c r="G6659" s="2">
        <v>215</v>
      </c>
      <c r="H6659" s="2" t="s">
        <v>10342</v>
      </c>
      <c r="I6659" s="2" t="s">
        <v>10343</v>
      </c>
      <c r="J6659" s="2" t="s">
        <v>315</v>
      </c>
      <c r="K6659" s="194" t="s">
        <v>17</v>
      </c>
      <c r="L6659" s="2">
        <v>48</v>
      </c>
      <c r="M6659" s="194">
        <v>100</v>
      </c>
      <c r="N6659" s="2">
        <v>0</v>
      </c>
      <c r="O6659" s="195">
        <v>0</v>
      </c>
    </row>
    <row r="6660" spans="1:15">
      <c r="A6660" s="7">
        <v>2019</v>
      </c>
      <c r="B6660" s="7" t="s">
        <v>37</v>
      </c>
      <c r="C6660" s="8">
        <f t="shared" si="286"/>
        <v>43662</v>
      </c>
      <c r="D6660" s="7">
        <v>23</v>
      </c>
      <c r="E6660" s="7" t="str">
        <f t="shared" si="288"/>
        <v>S294366223</v>
      </c>
      <c r="F6660" s="4">
        <v>43739</v>
      </c>
      <c r="G6660" s="2">
        <v>220</v>
      </c>
      <c r="H6660" s="2" t="s">
        <v>10344</v>
      </c>
      <c r="I6660" s="2" t="s">
        <v>7980</v>
      </c>
      <c r="J6660" s="2" t="s">
        <v>2119</v>
      </c>
      <c r="K6660" s="194" t="s">
        <v>17</v>
      </c>
      <c r="L6660" s="2">
        <v>43</v>
      </c>
      <c r="M6660" s="194">
        <v>100</v>
      </c>
      <c r="N6660" s="2">
        <v>0</v>
      </c>
      <c r="O6660" s="195">
        <v>0</v>
      </c>
    </row>
    <row r="6661" spans="1:15">
      <c r="A6661" s="7">
        <v>2019</v>
      </c>
      <c r="B6661" s="7" t="s">
        <v>37</v>
      </c>
      <c r="C6661" s="8">
        <f t="shared" si="286"/>
        <v>43662</v>
      </c>
      <c r="D6661" s="7">
        <v>24</v>
      </c>
      <c r="E6661" s="7" t="str">
        <f t="shared" si="288"/>
        <v>S294366224</v>
      </c>
      <c r="F6661" s="3" t="s">
        <v>164</v>
      </c>
      <c r="G6661" s="2">
        <v>207</v>
      </c>
      <c r="H6661" s="2" t="s">
        <v>10345</v>
      </c>
      <c r="I6661" s="2" t="s">
        <v>10346</v>
      </c>
      <c r="J6661" s="2" t="s">
        <v>584</v>
      </c>
      <c r="K6661" s="194" t="s">
        <v>17</v>
      </c>
      <c r="L6661" s="2">
        <v>43</v>
      </c>
      <c r="M6661" s="194">
        <v>95</v>
      </c>
      <c r="N6661" s="2">
        <v>0</v>
      </c>
      <c r="O6661" s="195">
        <v>5</v>
      </c>
    </row>
    <row r="6662" spans="1:15">
      <c r="A6662" s="7">
        <v>2019</v>
      </c>
      <c r="B6662" s="7" t="s">
        <v>37</v>
      </c>
      <c r="C6662" s="8">
        <f t="shared" si="286"/>
        <v>43662</v>
      </c>
      <c r="D6662" s="7">
        <v>25</v>
      </c>
      <c r="E6662" s="7" t="str">
        <f t="shared" si="288"/>
        <v>S294366225</v>
      </c>
      <c r="F6662" s="3">
        <v>2020</v>
      </c>
      <c r="G6662" s="2">
        <v>256</v>
      </c>
      <c r="H6662" s="2" t="s">
        <v>10347</v>
      </c>
      <c r="I6662" s="2" t="s">
        <v>588</v>
      </c>
      <c r="J6662" s="2" t="s">
        <v>280</v>
      </c>
      <c r="K6662" s="194" t="s">
        <v>17</v>
      </c>
      <c r="L6662" s="2">
        <v>36</v>
      </c>
      <c r="M6662" s="194" t="s">
        <v>736</v>
      </c>
      <c r="N6662" s="2" t="s">
        <v>625</v>
      </c>
      <c r="O6662" s="195" t="s">
        <v>585</v>
      </c>
    </row>
    <row r="6663" spans="1:15">
      <c r="A6663" s="7">
        <v>2019</v>
      </c>
      <c r="B6663" s="7" t="s">
        <v>37</v>
      </c>
      <c r="C6663" s="8">
        <f t="shared" si="286"/>
        <v>43662</v>
      </c>
      <c r="D6663" s="7">
        <v>26</v>
      </c>
      <c r="E6663" s="7" t="str">
        <f t="shared" si="288"/>
        <v>S294366226</v>
      </c>
      <c r="F6663" s="3">
        <v>2021</v>
      </c>
      <c r="G6663" s="2">
        <v>235</v>
      </c>
      <c r="H6663" s="2" t="s">
        <v>10348</v>
      </c>
      <c r="I6663" s="2" t="s">
        <v>10349</v>
      </c>
      <c r="J6663" s="2" t="s">
        <v>1628</v>
      </c>
      <c r="K6663" s="194" t="s">
        <v>17</v>
      </c>
      <c r="L6663" s="2">
        <v>31</v>
      </c>
      <c r="M6663" s="194" t="s">
        <v>1795</v>
      </c>
      <c r="N6663" s="2" t="s">
        <v>301</v>
      </c>
      <c r="O6663" s="195" t="s">
        <v>1229</v>
      </c>
    </row>
    <row r="6664" spans="1:15">
      <c r="A6664" s="7">
        <v>2019</v>
      </c>
      <c r="B6664" s="7" t="s">
        <v>37</v>
      </c>
      <c r="C6664" s="8">
        <f t="shared" si="286"/>
        <v>43662</v>
      </c>
      <c r="D6664" s="7">
        <v>27</v>
      </c>
      <c r="E6664" s="7" t="str">
        <f t="shared" si="288"/>
        <v>S294366227</v>
      </c>
      <c r="F6664" s="3">
        <v>2022</v>
      </c>
      <c r="G6664" s="2">
        <v>213</v>
      </c>
      <c r="H6664" s="2" t="s">
        <v>10350</v>
      </c>
      <c r="I6664" s="2" t="s">
        <v>1609</v>
      </c>
      <c r="J6664" s="2" t="s">
        <v>1927</v>
      </c>
      <c r="K6664" s="194" t="s">
        <v>17</v>
      </c>
      <c r="L6664" s="2">
        <v>26</v>
      </c>
      <c r="M6664" s="194" t="s">
        <v>596</v>
      </c>
      <c r="N6664" s="2" t="s">
        <v>1795</v>
      </c>
      <c r="O6664" s="195">
        <v>25</v>
      </c>
    </row>
    <row r="6665" spans="1:15" ht="15.75" thickBot="1">
      <c r="A6665" s="7">
        <v>2019</v>
      </c>
      <c r="B6665" s="7" t="s">
        <v>37</v>
      </c>
      <c r="C6665" s="8">
        <f t="shared" si="286"/>
        <v>43662</v>
      </c>
      <c r="D6665" s="7">
        <v>28</v>
      </c>
      <c r="E6665" s="7" t="str">
        <f t="shared" si="288"/>
        <v>S294366228</v>
      </c>
      <c r="F6665" s="5">
        <v>2023</v>
      </c>
      <c r="G6665" s="6">
        <v>200</v>
      </c>
      <c r="H6665" s="6" t="s">
        <v>10351</v>
      </c>
      <c r="I6665" s="6" t="s">
        <v>6191</v>
      </c>
      <c r="J6665" s="6" t="s">
        <v>3760</v>
      </c>
      <c r="K6665" s="196" t="s">
        <v>17</v>
      </c>
      <c r="L6665" s="6">
        <v>18</v>
      </c>
      <c r="M6665" s="196" t="s">
        <v>631</v>
      </c>
      <c r="N6665" s="6" t="s">
        <v>1173</v>
      </c>
      <c r="O6665" s="197" t="s">
        <v>631</v>
      </c>
    </row>
    <row r="6666" spans="1:15" ht="16.5" thickTop="1" thickBot="1">
      <c r="A6666" s="7">
        <v>2019</v>
      </c>
      <c r="B6666" s="7" t="s">
        <v>36</v>
      </c>
      <c r="C6666" s="8">
        <f>7+C6665</f>
        <v>43669</v>
      </c>
      <c r="D6666" s="7">
        <v>1</v>
      </c>
      <c r="E6666" s="7" t="str">
        <f t="shared" si="288"/>
        <v>S30436691</v>
      </c>
      <c r="F6666" s="1" t="s">
        <v>0</v>
      </c>
    </row>
    <row r="6667" spans="1:15" ht="16.5" thickTop="1" thickBot="1">
      <c r="A6667" s="7">
        <v>2019</v>
      </c>
      <c r="B6667" s="7" t="s">
        <v>36</v>
      </c>
      <c r="C6667" s="8">
        <f t="shared" si="286"/>
        <v>43669</v>
      </c>
      <c r="D6667" s="7">
        <v>2</v>
      </c>
      <c r="E6667" s="7" t="str">
        <f t="shared" si="288"/>
        <v>S30436692</v>
      </c>
      <c r="F6667" s="338" t="s">
        <v>1</v>
      </c>
      <c r="G6667" s="341" t="s">
        <v>2</v>
      </c>
      <c r="H6667" s="342"/>
      <c r="I6667" s="342"/>
      <c r="J6667" s="343"/>
      <c r="K6667" s="344" t="s">
        <v>3</v>
      </c>
      <c r="L6667" s="343"/>
      <c r="M6667" s="344" t="s">
        <v>144</v>
      </c>
      <c r="N6667" s="342"/>
      <c r="O6667" s="342"/>
    </row>
    <row r="6668" spans="1:15" ht="18" customHeight="1" thickBot="1">
      <c r="A6668" s="7">
        <v>2019</v>
      </c>
      <c r="B6668" s="7" t="s">
        <v>36</v>
      </c>
      <c r="C6668" s="8">
        <f t="shared" si="286"/>
        <v>43669</v>
      </c>
      <c r="D6668" s="7">
        <v>3</v>
      </c>
      <c r="E6668" s="7" t="str">
        <f t="shared" si="288"/>
        <v>S30436693</v>
      </c>
      <c r="F6668" s="339"/>
      <c r="G6668" s="345" t="s">
        <v>5</v>
      </c>
      <c r="H6668" s="347" t="s">
        <v>145</v>
      </c>
      <c r="I6668" s="348"/>
      <c r="J6668" s="349"/>
      <c r="K6668" s="350" t="s">
        <v>6</v>
      </c>
      <c r="L6668" s="352" t="s">
        <v>7</v>
      </c>
      <c r="M6668" s="350" t="s">
        <v>8</v>
      </c>
      <c r="N6668" s="354" t="s">
        <v>146</v>
      </c>
      <c r="O6668" s="356" t="s">
        <v>147</v>
      </c>
    </row>
    <row r="6669" spans="1:15" ht="15.75" thickBot="1">
      <c r="A6669" s="7">
        <v>2019</v>
      </c>
      <c r="B6669" s="7" t="s">
        <v>36</v>
      </c>
      <c r="C6669" s="8">
        <f t="shared" si="286"/>
        <v>43669</v>
      </c>
      <c r="D6669" s="7">
        <v>4</v>
      </c>
      <c r="E6669" s="7" t="str">
        <f t="shared" ref="E6669:E6693" si="289">B6669&amp;C6669&amp;D6669</f>
        <v>S30436694</v>
      </c>
      <c r="F6669" s="340"/>
      <c r="G6669" s="346"/>
      <c r="H6669" s="191" t="s">
        <v>9</v>
      </c>
      <c r="I6669" s="192" t="s">
        <v>18</v>
      </c>
      <c r="J6669" s="193" t="s">
        <v>11</v>
      </c>
      <c r="K6669" s="351"/>
      <c r="L6669" s="353"/>
      <c r="M6669" s="351"/>
      <c r="N6669" s="355"/>
      <c r="O6669" s="357"/>
    </row>
    <row r="6670" spans="1:15">
      <c r="A6670" s="7">
        <v>2019</v>
      </c>
      <c r="B6670" s="7" t="s">
        <v>36</v>
      </c>
      <c r="C6670" s="8">
        <f t="shared" si="286"/>
        <v>43669</v>
      </c>
      <c r="D6670" s="7">
        <v>5</v>
      </c>
      <c r="E6670" s="7" t="str">
        <f t="shared" si="289"/>
        <v>S30436695</v>
      </c>
      <c r="F6670" s="3" t="s">
        <v>12</v>
      </c>
      <c r="G6670" s="2" t="s">
        <v>10352</v>
      </c>
      <c r="H6670" s="2" t="s">
        <v>10352</v>
      </c>
      <c r="I6670" s="2" t="s">
        <v>5353</v>
      </c>
      <c r="J6670" s="2" t="s">
        <v>10057</v>
      </c>
      <c r="K6670" s="194" t="s">
        <v>13</v>
      </c>
      <c r="L6670" s="2">
        <v>48</v>
      </c>
      <c r="M6670" s="194" t="s">
        <v>513</v>
      </c>
      <c r="N6670" s="2" t="s">
        <v>506</v>
      </c>
      <c r="O6670" s="195" t="s">
        <v>506</v>
      </c>
    </row>
    <row r="6671" spans="1:15">
      <c r="A6671" s="7">
        <v>2019</v>
      </c>
      <c r="B6671" s="7" t="s">
        <v>36</v>
      </c>
      <c r="C6671" s="8">
        <f t="shared" si="286"/>
        <v>43669</v>
      </c>
      <c r="D6671" s="7">
        <v>6</v>
      </c>
      <c r="E6671" s="7" t="str">
        <f t="shared" si="289"/>
        <v>S30436696</v>
      </c>
      <c r="F6671" s="4">
        <v>43647</v>
      </c>
      <c r="G6671" s="2" t="s">
        <v>10353</v>
      </c>
      <c r="H6671" s="2" t="s">
        <v>10353</v>
      </c>
      <c r="I6671" s="2" t="s">
        <v>10354</v>
      </c>
      <c r="J6671" s="2" t="s">
        <v>923</v>
      </c>
      <c r="K6671" s="194" t="s">
        <v>13</v>
      </c>
      <c r="L6671" s="2">
        <v>52</v>
      </c>
      <c r="M6671" s="194" t="s">
        <v>460</v>
      </c>
      <c r="N6671" s="2">
        <v>20</v>
      </c>
      <c r="O6671" s="195" t="s">
        <v>10017</v>
      </c>
    </row>
    <row r="6672" spans="1:15">
      <c r="A6672" s="7">
        <v>2019</v>
      </c>
      <c r="B6672" s="7" t="s">
        <v>36</v>
      </c>
      <c r="C6672" s="8">
        <f t="shared" si="286"/>
        <v>43669</v>
      </c>
      <c r="D6672" s="7">
        <v>7</v>
      </c>
      <c r="E6672" s="7" t="str">
        <f t="shared" si="289"/>
        <v>S30436697</v>
      </c>
      <c r="F6672" s="4">
        <v>43678</v>
      </c>
      <c r="G6672" s="2" t="s">
        <v>10355</v>
      </c>
      <c r="H6672" s="2" t="s">
        <v>10355</v>
      </c>
      <c r="I6672" s="2" t="s">
        <v>9488</v>
      </c>
      <c r="J6672" s="2" t="s">
        <v>2027</v>
      </c>
      <c r="K6672" s="194" t="s">
        <v>13</v>
      </c>
      <c r="L6672" s="2">
        <v>63</v>
      </c>
      <c r="M6672" s="194" t="s">
        <v>524</v>
      </c>
      <c r="N6672" s="2">
        <v>0</v>
      </c>
      <c r="O6672" s="195" t="s">
        <v>3607</v>
      </c>
    </row>
    <row r="6673" spans="1:15">
      <c r="A6673" s="7">
        <v>2019</v>
      </c>
      <c r="B6673" s="7" t="s">
        <v>36</v>
      </c>
      <c r="C6673" s="8">
        <f t="shared" si="286"/>
        <v>43669</v>
      </c>
      <c r="D6673" s="7">
        <v>8</v>
      </c>
      <c r="E6673" s="7" t="str">
        <f t="shared" si="289"/>
        <v>S30436698</v>
      </c>
      <c r="F6673" s="4">
        <v>43709</v>
      </c>
      <c r="G6673" s="2" t="s">
        <v>10356</v>
      </c>
      <c r="H6673" s="2" t="s">
        <v>10356</v>
      </c>
      <c r="I6673" s="2" t="s">
        <v>10357</v>
      </c>
      <c r="J6673" s="2" t="s">
        <v>939</v>
      </c>
      <c r="K6673" s="194" t="s">
        <v>13</v>
      </c>
      <c r="L6673" s="2">
        <v>59</v>
      </c>
      <c r="M6673" s="194" t="s">
        <v>3876</v>
      </c>
      <c r="N6673" s="2" t="s">
        <v>460</v>
      </c>
      <c r="O6673" s="195" t="s">
        <v>460</v>
      </c>
    </row>
    <row r="6674" spans="1:15">
      <c r="A6674" s="7">
        <v>2019</v>
      </c>
      <c r="B6674" s="7" t="s">
        <v>36</v>
      </c>
      <c r="C6674" s="8">
        <f t="shared" si="286"/>
        <v>43669</v>
      </c>
      <c r="D6674" s="7">
        <v>9</v>
      </c>
      <c r="E6674" s="7" t="str">
        <f t="shared" si="289"/>
        <v>S30436699</v>
      </c>
      <c r="F6674" s="4">
        <v>43739</v>
      </c>
      <c r="G6674" s="2" t="s">
        <v>10358</v>
      </c>
      <c r="H6674" s="2" t="s">
        <v>10358</v>
      </c>
      <c r="I6674" s="2" t="s">
        <v>10359</v>
      </c>
      <c r="J6674" s="2" t="s">
        <v>6235</v>
      </c>
      <c r="K6674" s="194" t="s">
        <v>13</v>
      </c>
      <c r="L6674" s="2">
        <v>57</v>
      </c>
      <c r="M6674" s="194" t="s">
        <v>2560</v>
      </c>
      <c r="N6674" s="2" t="s">
        <v>984</v>
      </c>
      <c r="O6674" s="195">
        <v>0</v>
      </c>
    </row>
    <row r="6675" spans="1:15">
      <c r="A6675" s="7">
        <v>2019</v>
      </c>
      <c r="B6675" s="7" t="s">
        <v>36</v>
      </c>
      <c r="C6675" s="8">
        <f t="shared" si="286"/>
        <v>43669</v>
      </c>
      <c r="D6675" s="7">
        <v>10</v>
      </c>
      <c r="E6675" s="7" t="str">
        <f t="shared" si="289"/>
        <v>S304366910</v>
      </c>
      <c r="F6675" s="3" t="s">
        <v>164</v>
      </c>
      <c r="G6675" s="2" t="s">
        <v>10360</v>
      </c>
      <c r="H6675" s="2" t="s">
        <v>10360</v>
      </c>
      <c r="I6675" s="2" t="s">
        <v>3229</v>
      </c>
      <c r="J6675" s="2" t="s">
        <v>2222</v>
      </c>
      <c r="K6675" s="194" t="s">
        <v>13</v>
      </c>
      <c r="L6675" s="2">
        <v>48</v>
      </c>
      <c r="M6675" s="194" t="s">
        <v>3768</v>
      </c>
      <c r="N6675" s="2" t="s">
        <v>2383</v>
      </c>
      <c r="O6675" s="195">
        <v>0</v>
      </c>
    </row>
    <row r="6676" spans="1:15">
      <c r="A6676" s="7">
        <v>2019</v>
      </c>
      <c r="B6676" s="7" t="s">
        <v>36</v>
      </c>
      <c r="C6676" s="8">
        <f t="shared" si="286"/>
        <v>43669</v>
      </c>
      <c r="D6676" s="7">
        <v>11</v>
      </c>
      <c r="E6676" s="7" t="str">
        <f t="shared" si="289"/>
        <v>S304366911</v>
      </c>
      <c r="F6676" s="3">
        <v>2020</v>
      </c>
      <c r="G6676" s="2" t="s">
        <v>10361</v>
      </c>
      <c r="H6676" s="2" t="s">
        <v>10361</v>
      </c>
      <c r="I6676" s="2" t="s">
        <v>10362</v>
      </c>
      <c r="J6676" s="2" t="s">
        <v>5943</v>
      </c>
      <c r="K6676" s="194" t="s">
        <v>13</v>
      </c>
      <c r="L6676" s="2">
        <v>44</v>
      </c>
      <c r="M6676" s="194">
        <v>85</v>
      </c>
      <c r="N6676" s="2">
        <v>10</v>
      </c>
      <c r="O6676" s="195">
        <v>5</v>
      </c>
    </row>
    <row r="6677" spans="1:15">
      <c r="A6677" s="7">
        <v>2019</v>
      </c>
      <c r="B6677" s="7" t="s">
        <v>36</v>
      </c>
      <c r="C6677" s="8">
        <f t="shared" si="286"/>
        <v>43669</v>
      </c>
      <c r="D6677" s="7">
        <v>12</v>
      </c>
      <c r="E6677" s="7" t="str">
        <f t="shared" si="289"/>
        <v>S304366912</v>
      </c>
      <c r="F6677" s="3">
        <v>2021</v>
      </c>
      <c r="G6677" s="2" t="s">
        <v>5768</v>
      </c>
      <c r="H6677" s="2" t="s">
        <v>5768</v>
      </c>
      <c r="I6677" s="2" t="s">
        <v>3307</v>
      </c>
      <c r="J6677" s="2" t="s">
        <v>274</v>
      </c>
      <c r="K6677" s="194" t="s">
        <v>13</v>
      </c>
      <c r="L6677" s="2">
        <v>37</v>
      </c>
      <c r="M6677" s="194" t="s">
        <v>10127</v>
      </c>
      <c r="N6677" s="2" t="s">
        <v>1019</v>
      </c>
      <c r="O6677" s="195" t="s">
        <v>800</v>
      </c>
    </row>
    <row r="6678" spans="1:15">
      <c r="A6678" s="7">
        <v>2019</v>
      </c>
      <c r="B6678" s="7" t="s">
        <v>36</v>
      </c>
      <c r="C6678" s="8">
        <f t="shared" si="286"/>
        <v>43669</v>
      </c>
      <c r="D6678" s="7">
        <v>13</v>
      </c>
      <c r="E6678" s="7" t="str">
        <f t="shared" si="289"/>
        <v>S304366913</v>
      </c>
      <c r="F6678" s="3">
        <v>2022</v>
      </c>
      <c r="G6678" s="2" t="s">
        <v>10363</v>
      </c>
      <c r="H6678" s="2" t="s">
        <v>10363</v>
      </c>
      <c r="I6678" s="2" t="s">
        <v>10364</v>
      </c>
      <c r="J6678" s="2" t="s">
        <v>3323</v>
      </c>
      <c r="K6678" s="194" t="s">
        <v>13</v>
      </c>
      <c r="L6678" s="2">
        <v>28</v>
      </c>
      <c r="M6678" s="194" t="s">
        <v>10365</v>
      </c>
      <c r="N6678" s="2" t="s">
        <v>10366</v>
      </c>
      <c r="O6678" s="195" t="s">
        <v>819</v>
      </c>
    </row>
    <row r="6679" spans="1:15" ht="15.75" thickBot="1">
      <c r="A6679" s="7">
        <v>2019</v>
      </c>
      <c r="B6679" s="7" t="s">
        <v>36</v>
      </c>
      <c r="C6679" s="8">
        <f t="shared" si="286"/>
        <v>43669</v>
      </c>
      <c r="D6679" s="7">
        <v>14</v>
      </c>
      <c r="E6679" s="7" t="str">
        <f t="shared" si="289"/>
        <v>S304366914</v>
      </c>
      <c r="F6679" s="5">
        <v>2023</v>
      </c>
      <c r="G6679" s="6" t="s">
        <v>10367</v>
      </c>
      <c r="H6679" s="6" t="s">
        <v>10367</v>
      </c>
      <c r="I6679" s="6" t="s">
        <v>10368</v>
      </c>
      <c r="J6679" s="6" t="s">
        <v>2616</v>
      </c>
      <c r="K6679" s="196" t="s">
        <v>13</v>
      </c>
      <c r="L6679" s="6">
        <v>24</v>
      </c>
      <c r="M6679" s="196" t="s">
        <v>416</v>
      </c>
      <c r="N6679" s="6" t="s">
        <v>10190</v>
      </c>
      <c r="O6679" s="197" t="s">
        <v>1630</v>
      </c>
    </row>
    <row r="6680" spans="1:15" ht="16.5" thickTop="1" thickBot="1">
      <c r="A6680" s="7">
        <v>2019</v>
      </c>
      <c r="B6680" s="7" t="s">
        <v>36</v>
      </c>
      <c r="C6680" s="8">
        <f t="shared" si="286"/>
        <v>43669</v>
      </c>
      <c r="D6680" s="7">
        <v>15</v>
      </c>
      <c r="E6680" s="7" t="str">
        <f t="shared" si="289"/>
        <v>S304366915</v>
      </c>
      <c r="F6680" s="1" t="s">
        <v>15</v>
      </c>
    </row>
    <row r="6681" spans="1:15" ht="16.5" thickTop="1" thickBot="1">
      <c r="A6681" s="7">
        <v>2019</v>
      </c>
      <c r="B6681" s="7" t="s">
        <v>36</v>
      </c>
      <c r="C6681" s="8">
        <f t="shared" si="286"/>
        <v>43669</v>
      </c>
      <c r="D6681" s="7">
        <v>16</v>
      </c>
      <c r="E6681" s="7" t="str">
        <f t="shared" si="289"/>
        <v>S304366916</v>
      </c>
      <c r="F6681" s="338" t="s">
        <v>1</v>
      </c>
      <c r="G6681" s="341" t="s">
        <v>2</v>
      </c>
      <c r="H6681" s="342"/>
      <c r="I6681" s="342"/>
      <c r="J6681" s="343"/>
      <c r="K6681" s="344" t="s">
        <v>3</v>
      </c>
      <c r="L6681" s="343"/>
      <c r="M6681" s="344" t="s">
        <v>144</v>
      </c>
      <c r="N6681" s="342"/>
      <c r="O6681" s="342"/>
    </row>
    <row r="6682" spans="1:15" ht="18" customHeight="1" thickBot="1">
      <c r="A6682" s="7">
        <v>2019</v>
      </c>
      <c r="B6682" s="7" t="s">
        <v>36</v>
      </c>
      <c r="C6682" s="8">
        <f t="shared" si="286"/>
        <v>43669</v>
      </c>
      <c r="D6682" s="7">
        <v>17</v>
      </c>
      <c r="E6682" s="7" t="str">
        <f t="shared" si="289"/>
        <v>S304366917</v>
      </c>
      <c r="F6682" s="339"/>
      <c r="G6682" s="345" t="s">
        <v>5</v>
      </c>
      <c r="H6682" s="347" t="s">
        <v>145</v>
      </c>
      <c r="I6682" s="348"/>
      <c r="J6682" s="349"/>
      <c r="K6682" s="350" t="s">
        <v>6</v>
      </c>
      <c r="L6682" s="352" t="s">
        <v>7</v>
      </c>
      <c r="M6682" s="350" t="s">
        <v>8</v>
      </c>
      <c r="N6682" s="354" t="s">
        <v>146</v>
      </c>
      <c r="O6682" s="356" t="s">
        <v>147</v>
      </c>
    </row>
    <row r="6683" spans="1:15" ht="15.75" thickBot="1">
      <c r="A6683" s="7">
        <v>2019</v>
      </c>
      <c r="B6683" s="7" t="s">
        <v>36</v>
      </c>
      <c r="C6683" s="8">
        <f t="shared" si="286"/>
        <v>43669</v>
      </c>
      <c r="D6683" s="7">
        <v>18</v>
      </c>
      <c r="E6683" s="7" t="str">
        <f t="shared" si="289"/>
        <v>S304366918</v>
      </c>
      <c r="F6683" s="340"/>
      <c r="G6683" s="346"/>
      <c r="H6683" s="191" t="s">
        <v>9</v>
      </c>
      <c r="I6683" s="192" t="s">
        <v>18</v>
      </c>
      <c r="J6683" s="193" t="s">
        <v>11</v>
      </c>
      <c r="K6683" s="351"/>
      <c r="L6683" s="353"/>
      <c r="M6683" s="351"/>
      <c r="N6683" s="355"/>
      <c r="O6683" s="357"/>
    </row>
    <row r="6684" spans="1:15">
      <c r="A6684" s="7">
        <v>2019</v>
      </c>
      <c r="B6684" s="7" t="s">
        <v>36</v>
      </c>
      <c r="C6684" s="8">
        <f t="shared" si="286"/>
        <v>43669</v>
      </c>
      <c r="D6684" s="7">
        <v>19</v>
      </c>
      <c r="E6684" s="7" t="str">
        <f t="shared" si="289"/>
        <v>S304366919</v>
      </c>
      <c r="F6684" s="3" t="s">
        <v>16</v>
      </c>
      <c r="G6684" s="2" t="s">
        <v>10369</v>
      </c>
      <c r="H6684" s="2" t="s">
        <v>10369</v>
      </c>
      <c r="I6684" s="2" t="s">
        <v>10370</v>
      </c>
      <c r="J6684" s="2" t="s">
        <v>2402</v>
      </c>
      <c r="K6684" s="194" t="s">
        <v>13</v>
      </c>
      <c r="L6684" s="2">
        <v>46</v>
      </c>
      <c r="M6684" s="194" t="s">
        <v>701</v>
      </c>
      <c r="N6684" s="2" t="s">
        <v>692</v>
      </c>
      <c r="O6684" s="195" t="s">
        <v>506</v>
      </c>
    </row>
    <row r="6685" spans="1:15">
      <c r="A6685" s="7">
        <v>2019</v>
      </c>
      <c r="B6685" s="7" t="s">
        <v>36</v>
      </c>
      <c r="C6685" s="8">
        <f t="shared" si="286"/>
        <v>43669</v>
      </c>
      <c r="D6685" s="7">
        <v>20</v>
      </c>
      <c r="E6685" s="7" t="str">
        <f t="shared" si="289"/>
        <v>S304366920</v>
      </c>
      <c r="F6685" s="4">
        <v>43647</v>
      </c>
      <c r="G6685" s="2" t="s">
        <v>10371</v>
      </c>
      <c r="H6685" s="2" t="s">
        <v>10371</v>
      </c>
      <c r="I6685" s="2" t="s">
        <v>10372</v>
      </c>
      <c r="J6685" s="2" t="s">
        <v>5382</v>
      </c>
      <c r="K6685" s="194" t="s">
        <v>13</v>
      </c>
      <c r="L6685" s="2">
        <v>46</v>
      </c>
      <c r="M6685" s="194" t="s">
        <v>681</v>
      </c>
      <c r="N6685" s="2" t="s">
        <v>1418</v>
      </c>
      <c r="O6685" s="195" t="s">
        <v>783</v>
      </c>
    </row>
    <row r="6686" spans="1:15">
      <c r="A6686" s="7">
        <v>2019</v>
      </c>
      <c r="B6686" s="7" t="s">
        <v>36</v>
      </c>
      <c r="C6686" s="8">
        <f t="shared" si="286"/>
        <v>43669</v>
      </c>
      <c r="D6686" s="7">
        <v>21</v>
      </c>
      <c r="E6686" s="7" t="str">
        <f t="shared" si="289"/>
        <v>S304366921</v>
      </c>
      <c r="F6686" s="4">
        <v>43678</v>
      </c>
      <c r="G6686" s="2" t="s">
        <v>7670</v>
      </c>
      <c r="H6686" s="2" t="s">
        <v>7670</v>
      </c>
      <c r="I6686" s="2" t="s">
        <v>10373</v>
      </c>
      <c r="J6686" s="2" t="s">
        <v>288</v>
      </c>
      <c r="K6686" s="194" t="s">
        <v>13</v>
      </c>
      <c r="L6686" s="2">
        <v>45</v>
      </c>
      <c r="M6686" s="194">
        <v>25</v>
      </c>
      <c r="N6686" s="2" t="s">
        <v>1208</v>
      </c>
      <c r="O6686" s="195" t="s">
        <v>1685</v>
      </c>
    </row>
    <row r="6687" spans="1:15">
      <c r="A6687" s="7">
        <v>2019</v>
      </c>
      <c r="B6687" s="7" t="s">
        <v>36</v>
      </c>
      <c r="C6687" s="8">
        <f t="shared" si="286"/>
        <v>43669</v>
      </c>
      <c r="D6687" s="7">
        <v>22</v>
      </c>
      <c r="E6687" s="7" t="str">
        <f t="shared" si="289"/>
        <v>S304366922</v>
      </c>
      <c r="F6687" s="4">
        <v>43709</v>
      </c>
      <c r="G6687" s="2" t="s">
        <v>10374</v>
      </c>
      <c r="H6687" s="2" t="s">
        <v>10374</v>
      </c>
      <c r="I6687" s="2" t="s">
        <v>10375</v>
      </c>
      <c r="J6687" s="2" t="s">
        <v>4113</v>
      </c>
      <c r="K6687" s="194" t="s">
        <v>13</v>
      </c>
      <c r="L6687" s="2">
        <v>45</v>
      </c>
      <c r="M6687" s="194" t="s">
        <v>314</v>
      </c>
      <c r="N6687" s="2" t="s">
        <v>1023</v>
      </c>
      <c r="O6687" s="195" t="s">
        <v>671</v>
      </c>
    </row>
    <row r="6688" spans="1:15">
      <c r="A6688" s="7">
        <v>2019</v>
      </c>
      <c r="B6688" s="7" t="s">
        <v>36</v>
      </c>
      <c r="C6688" s="8">
        <f t="shared" si="286"/>
        <v>43669</v>
      </c>
      <c r="D6688" s="7">
        <v>23</v>
      </c>
      <c r="E6688" s="7" t="str">
        <f t="shared" si="289"/>
        <v>S304366923</v>
      </c>
      <c r="F6688" s="4">
        <v>43739</v>
      </c>
      <c r="G6688" s="2" t="s">
        <v>10376</v>
      </c>
      <c r="H6688" s="2" t="s">
        <v>10376</v>
      </c>
      <c r="I6688" s="2" t="s">
        <v>9759</v>
      </c>
      <c r="J6688" s="2" t="s">
        <v>2452</v>
      </c>
      <c r="K6688" s="194" t="s">
        <v>13</v>
      </c>
      <c r="L6688" s="2">
        <v>42</v>
      </c>
      <c r="M6688" s="194" t="s">
        <v>7955</v>
      </c>
      <c r="N6688" s="2" t="s">
        <v>1023</v>
      </c>
      <c r="O6688" s="195" t="s">
        <v>1023</v>
      </c>
    </row>
    <row r="6689" spans="1:15">
      <c r="A6689" s="7">
        <v>2019</v>
      </c>
      <c r="B6689" s="7" t="s">
        <v>36</v>
      </c>
      <c r="C6689" s="8">
        <f t="shared" si="286"/>
        <v>43669</v>
      </c>
      <c r="D6689" s="7">
        <v>24</v>
      </c>
      <c r="E6689" s="7" t="str">
        <f t="shared" si="289"/>
        <v>S304366924</v>
      </c>
      <c r="F6689" s="3" t="s">
        <v>164</v>
      </c>
      <c r="G6689" s="2" t="s">
        <v>10377</v>
      </c>
      <c r="H6689" s="2" t="s">
        <v>10377</v>
      </c>
      <c r="I6689" s="2" t="s">
        <v>10378</v>
      </c>
      <c r="J6689" s="2" t="s">
        <v>650</v>
      </c>
      <c r="K6689" s="194" t="s">
        <v>13</v>
      </c>
      <c r="L6689" s="2">
        <v>41</v>
      </c>
      <c r="M6689" s="194" t="s">
        <v>666</v>
      </c>
      <c r="N6689" s="2">
        <v>0</v>
      </c>
      <c r="O6689" s="195" t="s">
        <v>787</v>
      </c>
    </row>
    <row r="6690" spans="1:15">
      <c r="A6690" s="7">
        <v>2019</v>
      </c>
      <c r="B6690" s="7" t="s">
        <v>36</v>
      </c>
      <c r="C6690" s="8">
        <f t="shared" si="286"/>
        <v>43669</v>
      </c>
      <c r="D6690" s="7">
        <v>25</v>
      </c>
      <c r="E6690" s="7" t="str">
        <f t="shared" si="289"/>
        <v>S304366925</v>
      </c>
      <c r="F6690" s="3">
        <v>2020</v>
      </c>
      <c r="G6690" s="2" t="s">
        <v>10379</v>
      </c>
      <c r="H6690" s="2" t="s">
        <v>10379</v>
      </c>
      <c r="I6690" s="2" t="s">
        <v>10380</v>
      </c>
      <c r="J6690" s="2" t="s">
        <v>753</v>
      </c>
      <c r="K6690" s="194" t="s">
        <v>13</v>
      </c>
      <c r="L6690" s="2">
        <v>41</v>
      </c>
      <c r="M6690" s="194" t="s">
        <v>1467</v>
      </c>
      <c r="N6690" s="2">
        <v>25</v>
      </c>
      <c r="O6690" s="195" t="s">
        <v>792</v>
      </c>
    </row>
    <row r="6691" spans="1:15">
      <c r="A6691" s="7">
        <v>2019</v>
      </c>
      <c r="B6691" s="7" t="s">
        <v>36</v>
      </c>
      <c r="C6691" s="8">
        <f t="shared" si="286"/>
        <v>43669</v>
      </c>
      <c r="D6691" s="7">
        <v>26</v>
      </c>
      <c r="E6691" s="7" t="str">
        <f t="shared" si="289"/>
        <v>S304366926</v>
      </c>
      <c r="F6691" s="3">
        <v>2021</v>
      </c>
      <c r="G6691" s="2" t="s">
        <v>9883</v>
      </c>
      <c r="H6691" s="2" t="s">
        <v>9883</v>
      </c>
      <c r="I6691" s="2" t="s">
        <v>6982</v>
      </c>
      <c r="J6691" s="2" t="s">
        <v>855</v>
      </c>
      <c r="K6691" s="194" t="s">
        <v>13</v>
      </c>
      <c r="L6691" s="2">
        <v>36</v>
      </c>
      <c r="M6691" s="194" t="s">
        <v>1970</v>
      </c>
      <c r="N6691" s="2" t="s">
        <v>2076</v>
      </c>
      <c r="O6691" s="195" t="s">
        <v>1667</v>
      </c>
    </row>
    <row r="6692" spans="1:15">
      <c r="A6692" s="7">
        <v>2019</v>
      </c>
      <c r="B6692" s="7" t="s">
        <v>36</v>
      </c>
      <c r="C6692" s="8">
        <f t="shared" si="286"/>
        <v>43669</v>
      </c>
      <c r="D6692" s="7">
        <v>27</v>
      </c>
      <c r="E6692" s="7" t="str">
        <f t="shared" si="289"/>
        <v>S304366927</v>
      </c>
      <c r="F6692" s="3">
        <v>2022</v>
      </c>
      <c r="G6692" s="2" t="s">
        <v>10381</v>
      </c>
      <c r="H6692" s="2" t="s">
        <v>10381</v>
      </c>
      <c r="I6692" s="2" t="s">
        <v>10260</v>
      </c>
      <c r="J6692" s="2" t="s">
        <v>1356</v>
      </c>
      <c r="K6692" s="194" t="s">
        <v>13</v>
      </c>
      <c r="L6692" s="2">
        <v>30</v>
      </c>
      <c r="M6692" s="194">
        <v>30</v>
      </c>
      <c r="N6692" s="2" t="s">
        <v>5594</v>
      </c>
      <c r="O6692" s="195" t="s">
        <v>568</v>
      </c>
    </row>
    <row r="6693" spans="1:15" ht="15.75" thickBot="1">
      <c r="A6693" s="7">
        <v>2019</v>
      </c>
      <c r="B6693" s="7" t="s">
        <v>36</v>
      </c>
      <c r="C6693" s="8">
        <f t="shared" ref="C6693:C6721" si="290">+C6692</f>
        <v>43669</v>
      </c>
      <c r="D6693" s="7">
        <v>28</v>
      </c>
      <c r="E6693" s="7" t="str">
        <f t="shared" si="289"/>
        <v>S304366928</v>
      </c>
      <c r="F6693" s="5">
        <v>2023</v>
      </c>
      <c r="G6693" s="6" t="s">
        <v>8025</v>
      </c>
      <c r="H6693" s="6" t="s">
        <v>8025</v>
      </c>
      <c r="I6693" s="6" t="s">
        <v>10382</v>
      </c>
      <c r="J6693" s="6" t="s">
        <v>1228</v>
      </c>
      <c r="K6693" s="196" t="s">
        <v>13</v>
      </c>
      <c r="L6693" s="6">
        <v>25</v>
      </c>
      <c r="M6693" s="196" t="s">
        <v>443</v>
      </c>
      <c r="N6693" s="6" t="s">
        <v>692</v>
      </c>
      <c r="O6693" s="197">
        <v>25</v>
      </c>
    </row>
    <row r="6694" spans="1:15" ht="16.5" thickTop="1" thickBot="1">
      <c r="A6694" s="7">
        <v>2019</v>
      </c>
      <c r="B6694" s="7" t="s">
        <v>35</v>
      </c>
      <c r="C6694" s="8">
        <f>7+C6693</f>
        <v>43676</v>
      </c>
      <c r="D6694" s="7">
        <v>1</v>
      </c>
      <c r="E6694" s="7" t="str">
        <f t="shared" ref="E6694:E6696" si="291">B6694&amp;C6694&amp;D6694</f>
        <v>S31436761</v>
      </c>
      <c r="F6694" s="1" t="s">
        <v>0</v>
      </c>
    </row>
    <row r="6695" spans="1:15" ht="16.5" thickTop="1" thickBot="1">
      <c r="A6695" s="7">
        <v>2019</v>
      </c>
      <c r="B6695" s="7" t="s">
        <v>35</v>
      </c>
      <c r="C6695" s="8">
        <f t="shared" si="290"/>
        <v>43676</v>
      </c>
      <c r="D6695" s="7">
        <v>2</v>
      </c>
      <c r="E6695" s="7" t="str">
        <f t="shared" si="291"/>
        <v>S31436762</v>
      </c>
      <c r="F6695" s="338" t="s">
        <v>1</v>
      </c>
      <c r="G6695" s="341" t="s">
        <v>2</v>
      </c>
      <c r="H6695" s="342"/>
      <c r="I6695" s="342"/>
      <c r="J6695" s="343"/>
      <c r="K6695" s="344" t="s">
        <v>3</v>
      </c>
      <c r="L6695" s="343"/>
      <c r="M6695" s="344" t="s">
        <v>144</v>
      </c>
      <c r="N6695" s="342"/>
      <c r="O6695" s="342"/>
    </row>
    <row r="6696" spans="1:15" ht="18" customHeight="1" thickBot="1">
      <c r="A6696" s="7">
        <v>2019</v>
      </c>
      <c r="B6696" s="7" t="s">
        <v>35</v>
      </c>
      <c r="C6696" s="8">
        <f t="shared" si="290"/>
        <v>43676</v>
      </c>
      <c r="D6696" s="7">
        <v>3</v>
      </c>
      <c r="E6696" s="7" t="str">
        <f t="shared" si="291"/>
        <v>S31436763</v>
      </c>
      <c r="F6696" s="339"/>
      <c r="G6696" s="345" t="s">
        <v>5</v>
      </c>
      <c r="H6696" s="347" t="s">
        <v>145</v>
      </c>
      <c r="I6696" s="348"/>
      <c r="J6696" s="349"/>
      <c r="K6696" s="350" t="s">
        <v>6</v>
      </c>
      <c r="L6696" s="352" t="s">
        <v>7</v>
      </c>
      <c r="M6696" s="350" t="s">
        <v>8</v>
      </c>
      <c r="N6696" s="354" t="s">
        <v>146</v>
      </c>
      <c r="O6696" s="356" t="s">
        <v>147</v>
      </c>
    </row>
    <row r="6697" spans="1:15" ht="15.75" thickBot="1">
      <c r="A6697" s="7">
        <v>2019</v>
      </c>
      <c r="B6697" s="7" t="s">
        <v>35</v>
      </c>
      <c r="C6697" s="8">
        <f t="shared" si="290"/>
        <v>43676</v>
      </c>
      <c r="D6697" s="7">
        <v>4</v>
      </c>
      <c r="E6697" s="7" t="str">
        <f t="shared" ref="E6697:E6700" si="292">B6697&amp;C6697&amp;D6697</f>
        <v>S31436764</v>
      </c>
      <c r="F6697" s="340"/>
      <c r="G6697" s="346"/>
      <c r="H6697" s="191" t="s">
        <v>9</v>
      </c>
      <c r="I6697" s="192" t="s">
        <v>18</v>
      </c>
      <c r="J6697" s="193" t="s">
        <v>11</v>
      </c>
      <c r="K6697" s="351"/>
      <c r="L6697" s="353"/>
      <c r="M6697" s="351"/>
      <c r="N6697" s="355"/>
      <c r="O6697" s="357"/>
    </row>
    <row r="6698" spans="1:15">
      <c r="A6698" s="7">
        <v>2019</v>
      </c>
      <c r="B6698" s="7" t="s">
        <v>35</v>
      </c>
      <c r="C6698" s="8">
        <f t="shared" si="290"/>
        <v>43676</v>
      </c>
      <c r="D6698" s="7">
        <v>5</v>
      </c>
      <c r="E6698" s="7" t="str">
        <f t="shared" si="292"/>
        <v>S31436765</v>
      </c>
      <c r="F6698" s="3" t="s">
        <v>12</v>
      </c>
      <c r="G6698" s="2" t="s">
        <v>9357</v>
      </c>
      <c r="H6698" s="2" t="s">
        <v>10383</v>
      </c>
      <c r="I6698" s="2" t="s">
        <v>6232</v>
      </c>
      <c r="J6698" s="2" t="s">
        <v>9303</v>
      </c>
      <c r="K6698" s="194" t="s">
        <v>17</v>
      </c>
      <c r="L6698" s="2">
        <v>51</v>
      </c>
      <c r="M6698" s="194" t="s">
        <v>513</v>
      </c>
      <c r="N6698" s="2" t="s">
        <v>346</v>
      </c>
      <c r="O6698" s="195" t="s">
        <v>544</v>
      </c>
    </row>
    <row r="6699" spans="1:15">
      <c r="A6699" s="7">
        <v>2019</v>
      </c>
      <c r="B6699" s="7" t="s">
        <v>35</v>
      </c>
      <c r="C6699" s="8">
        <f t="shared" si="290"/>
        <v>43676</v>
      </c>
      <c r="D6699" s="7">
        <v>6</v>
      </c>
      <c r="E6699" s="7" t="str">
        <f t="shared" si="292"/>
        <v>S31436766</v>
      </c>
      <c r="F6699" s="4">
        <v>43647</v>
      </c>
      <c r="G6699" s="2">
        <v>182</v>
      </c>
      <c r="H6699" s="2" t="s">
        <v>10384</v>
      </c>
      <c r="I6699" s="2" t="s">
        <v>2579</v>
      </c>
      <c r="J6699" s="2" t="s">
        <v>1794</v>
      </c>
      <c r="K6699" s="194" t="s">
        <v>17</v>
      </c>
      <c r="L6699" s="2">
        <v>50</v>
      </c>
      <c r="M6699" s="194">
        <v>0</v>
      </c>
      <c r="N6699" s="2" t="s">
        <v>311</v>
      </c>
      <c r="O6699" s="195" t="s">
        <v>10385</v>
      </c>
    </row>
    <row r="6700" spans="1:15">
      <c r="A6700" s="7">
        <v>2019</v>
      </c>
      <c r="B6700" s="7" t="s">
        <v>35</v>
      </c>
      <c r="C6700" s="8">
        <f t="shared" si="290"/>
        <v>43676</v>
      </c>
      <c r="D6700" s="7">
        <v>7</v>
      </c>
      <c r="E6700" s="7" t="str">
        <f t="shared" si="292"/>
        <v>S31436767</v>
      </c>
      <c r="F6700" s="4">
        <v>43678</v>
      </c>
      <c r="G6700" s="2" t="s">
        <v>10386</v>
      </c>
      <c r="H6700" s="2" t="s">
        <v>10387</v>
      </c>
      <c r="I6700" s="2" t="s">
        <v>10388</v>
      </c>
      <c r="J6700" s="2" t="s">
        <v>1046</v>
      </c>
      <c r="K6700" s="194" t="s">
        <v>17</v>
      </c>
      <c r="L6700" s="2">
        <v>60</v>
      </c>
      <c r="M6700" s="194">
        <v>0</v>
      </c>
      <c r="N6700" s="2" t="s">
        <v>2664</v>
      </c>
      <c r="O6700" s="195" t="s">
        <v>10061</v>
      </c>
    </row>
    <row r="6701" spans="1:15">
      <c r="A6701" s="7">
        <v>2019</v>
      </c>
      <c r="B6701" s="7" t="s">
        <v>35</v>
      </c>
      <c r="C6701" s="8">
        <f t="shared" si="290"/>
        <v>43676</v>
      </c>
      <c r="D6701" s="7">
        <v>8</v>
      </c>
      <c r="E6701" s="7" t="str">
        <f t="shared" ref="E6701:E6751" si="293">B6701&amp;C6701&amp;D6701</f>
        <v>S31436768</v>
      </c>
      <c r="F6701" s="4">
        <v>43709</v>
      </c>
      <c r="G6701" s="2" t="s">
        <v>8527</v>
      </c>
      <c r="H6701" s="2" t="s">
        <v>10389</v>
      </c>
      <c r="I6701" s="2" t="s">
        <v>10390</v>
      </c>
      <c r="J6701" s="2" t="s">
        <v>2816</v>
      </c>
      <c r="K6701" s="194" t="s">
        <v>17</v>
      </c>
      <c r="L6701" s="2">
        <v>60</v>
      </c>
      <c r="M6701" s="194">
        <v>0</v>
      </c>
      <c r="N6701" s="2">
        <v>0</v>
      </c>
      <c r="O6701" s="195">
        <v>100</v>
      </c>
    </row>
    <row r="6702" spans="1:15">
      <c r="A6702" s="7">
        <v>2019</v>
      </c>
      <c r="B6702" s="7" t="s">
        <v>35</v>
      </c>
      <c r="C6702" s="8">
        <f t="shared" si="290"/>
        <v>43676</v>
      </c>
      <c r="D6702" s="7">
        <v>9</v>
      </c>
      <c r="E6702" s="7" t="str">
        <f t="shared" si="293"/>
        <v>S31436769</v>
      </c>
      <c r="F6702" s="4">
        <v>43739</v>
      </c>
      <c r="G6702" s="2" t="s">
        <v>2924</v>
      </c>
      <c r="H6702" s="2" t="s">
        <v>9658</v>
      </c>
      <c r="I6702" s="2" t="s">
        <v>10391</v>
      </c>
      <c r="J6702" s="2" t="s">
        <v>469</v>
      </c>
      <c r="K6702" s="194" t="s">
        <v>17</v>
      </c>
      <c r="L6702" s="2">
        <v>58</v>
      </c>
      <c r="M6702" s="194">
        <v>0</v>
      </c>
      <c r="N6702" s="2">
        <v>0</v>
      </c>
      <c r="O6702" s="195">
        <v>100</v>
      </c>
    </row>
    <row r="6703" spans="1:15">
      <c r="A6703" s="7">
        <v>2019</v>
      </c>
      <c r="B6703" s="7" t="s">
        <v>35</v>
      </c>
      <c r="C6703" s="8">
        <f t="shared" si="290"/>
        <v>43676</v>
      </c>
      <c r="D6703" s="7">
        <v>10</v>
      </c>
      <c r="E6703" s="7" t="str">
        <f t="shared" si="293"/>
        <v>S314367610</v>
      </c>
      <c r="F6703" s="3" t="s">
        <v>164</v>
      </c>
      <c r="G6703" s="2">
        <v>204</v>
      </c>
      <c r="H6703" s="2" t="s">
        <v>10392</v>
      </c>
      <c r="I6703" s="2" t="s">
        <v>5720</v>
      </c>
      <c r="J6703" s="2" t="s">
        <v>1315</v>
      </c>
      <c r="K6703" s="194" t="s">
        <v>17</v>
      </c>
      <c r="L6703" s="2">
        <v>49</v>
      </c>
      <c r="M6703" s="194" t="s">
        <v>311</v>
      </c>
      <c r="N6703" s="2" t="s">
        <v>1825</v>
      </c>
      <c r="O6703" s="195" t="s">
        <v>2557</v>
      </c>
    </row>
    <row r="6704" spans="1:15">
      <c r="A6704" s="7">
        <v>2019</v>
      </c>
      <c r="B6704" s="7" t="s">
        <v>35</v>
      </c>
      <c r="C6704" s="8">
        <f t="shared" si="290"/>
        <v>43676</v>
      </c>
      <c r="D6704" s="7">
        <v>11</v>
      </c>
      <c r="E6704" s="7" t="str">
        <f t="shared" si="293"/>
        <v>S314367611</v>
      </c>
      <c r="F6704" s="3">
        <v>2020</v>
      </c>
      <c r="G6704" s="2">
        <v>200</v>
      </c>
      <c r="H6704" s="2" t="s">
        <v>5386</v>
      </c>
      <c r="I6704" s="2" t="s">
        <v>9623</v>
      </c>
      <c r="J6704" s="2" t="s">
        <v>950</v>
      </c>
      <c r="K6704" s="194" t="s">
        <v>17</v>
      </c>
      <c r="L6704" s="2">
        <v>42</v>
      </c>
      <c r="M6704" s="194" t="s">
        <v>4752</v>
      </c>
      <c r="N6704" s="2" t="s">
        <v>10176</v>
      </c>
      <c r="O6704" s="195" t="s">
        <v>3023</v>
      </c>
    </row>
    <row r="6705" spans="1:15">
      <c r="A6705" s="7">
        <v>2019</v>
      </c>
      <c r="B6705" s="7" t="s">
        <v>35</v>
      </c>
      <c r="C6705" s="8">
        <f t="shared" si="290"/>
        <v>43676</v>
      </c>
      <c r="D6705" s="7">
        <v>12</v>
      </c>
      <c r="E6705" s="7" t="str">
        <f t="shared" si="293"/>
        <v>S314367612</v>
      </c>
      <c r="F6705" s="3">
        <v>2021</v>
      </c>
      <c r="G6705" s="2">
        <v>193</v>
      </c>
      <c r="H6705" s="2" t="s">
        <v>10393</v>
      </c>
      <c r="I6705" s="2" t="s">
        <v>10394</v>
      </c>
      <c r="J6705" s="2" t="s">
        <v>1755</v>
      </c>
      <c r="K6705" s="194" t="s">
        <v>17</v>
      </c>
      <c r="L6705" s="2">
        <v>35</v>
      </c>
      <c r="M6705" s="194" t="s">
        <v>5258</v>
      </c>
      <c r="N6705" s="2" t="s">
        <v>351</v>
      </c>
      <c r="O6705" s="195">
        <v>40</v>
      </c>
    </row>
    <row r="6706" spans="1:15">
      <c r="A6706" s="7">
        <v>2019</v>
      </c>
      <c r="B6706" s="7" t="s">
        <v>35</v>
      </c>
      <c r="C6706" s="8">
        <f t="shared" si="290"/>
        <v>43676</v>
      </c>
      <c r="D6706" s="7">
        <v>13</v>
      </c>
      <c r="E6706" s="7" t="str">
        <f t="shared" si="293"/>
        <v>S314367613</v>
      </c>
      <c r="F6706" s="3">
        <v>2022</v>
      </c>
      <c r="G6706" s="2">
        <v>174</v>
      </c>
      <c r="H6706" s="2" t="s">
        <v>2962</v>
      </c>
      <c r="I6706" s="2" t="s">
        <v>10395</v>
      </c>
      <c r="J6706" s="2" t="s">
        <v>1694</v>
      </c>
      <c r="K6706" s="194" t="s">
        <v>17</v>
      </c>
      <c r="L6706" s="2">
        <v>31</v>
      </c>
      <c r="M6706" s="194" t="s">
        <v>3668</v>
      </c>
      <c r="N6706" s="2" t="s">
        <v>2689</v>
      </c>
      <c r="O6706" s="195" t="s">
        <v>1630</v>
      </c>
    </row>
    <row r="6707" spans="1:15" ht="15.75" thickBot="1">
      <c r="A6707" s="7">
        <v>2019</v>
      </c>
      <c r="B6707" s="7" t="s">
        <v>35</v>
      </c>
      <c r="C6707" s="8">
        <f t="shared" si="290"/>
        <v>43676</v>
      </c>
      <c r="D6707" s="7">
        <v>14</v>
      </c>
      <c r="E6707" s="7" t="str">
        <f t="shared" si="293"/>
        <v>S314367614</v>
      </c>
      <c r="F6707" s="5">
        <v>2023</v>
      </c>
      <c r="G6707" s="6">
        <v>165</v>
      </c>
      <c r="H6707" s="6" t="s">
        <v>5463</v>
      </c>
      <c r="I6707" s="6" t="s">
        <v>10396</v>
      </c>
      <c r="J6707" s="6" t="s">
        <v>595</v>
      </c>
      <c r="K6707" s="196" t="s">
        <v>17</v>
      </c>
      <c r="L6707" s="6">
        <v>24</v>
      </c>
      <c r="M6707" s="196" t="s">
        <v>4039</v>
      </c>
      <c r="N6707" s="6" t="s">
        <v>2689</v>
      </c>
      <c r="O6707" s="197" t="s">
        <v>4039</v>
      </c>
    </row>
    <row r="6708" spans="1:15" ht="16.5" thickTop="1" thickBot="1">
      <c r="A6708" s="7">
        <v>2019</v>
      </c>
      <c r="B6708" s="7" t="s">
        <v>35</v>
      </c>
      <c r="C6708" s="8">
        <f t="shared" si="290"/>
        <v>43676</v>
      </c>
      <c r="D6708" s="7">
        <v>15</v>
      </c>
      <c r="E6708" s="7" t="str">
        <f t="shared" si="293"/>
        <v>S314367615</v>
      </c>
      <c r="F6708" s="1" t="s">
        <v>15</v>
      </c>
    </row>
    <row r="6709" spans="1:15" ht="16.5" thickTop="1" thickBot="1">
      <c r="A6709" s="7">
        <v>2019</v>
      </c>
      <c r="B6709" s="7" t="s">
        <v>35</v>
      </c>
      <c r="C6709" s="8">
        <f t="shared" si="290"/>
        <v>43676</v>
      </c>
      <c r="D6709" s="7">
        <v>16</v>
      </c>
      <c r="E6709" s="7" t="str">
        <f t="shared" si="293"/>
        <v>S314367616</v>
      </c>
      <c r="F6709" s="338" t="s">
        <v>1</v>
      </c>
      <c r="G6709" s="341" t="s">
        <v>2</v>
      </c>
      <c r="H6709" s="342"/>
      <c r="I6709" s="342"/>
      <c r="J6709" s="343"/>
      <c r="K6709" s="344" t="s">
        <v>3</v>
      </c>
      <c r="L6709" s="343"/>
      <c r="M6709" s="344" t="s">
        <v>144</v>
      </c>
      <c r="N6709" s="342"/>
      <c r="O6709" s="342"/>
    </row>
    <row r="6710" spans="1:15" ht="18" customHeight="1" thickBot="1">
      <c r="A6710" s="7">
        <v>2019</v>
      </c>
      <c r="B6710" s="7" t="s">
        <v>35</v>
      </c>
      <c r="C6710" s="8">
        <f t="shared" si="290"/>
        <v>43676</v>
      </c>
      <c r="D6710" s="7">
        <v>17</v>
      </c>
      <c r="E6710" s="7" t="str">
        <f t="shared" si="293"/>
        <v>S314367617</v>
      </c>
      <c r="F6710" s="339"/>
      <c r="G6710" s="345" t="s">
        <v>5</v>
      </c>
      <c r="H6710" s="347" t="s">
        <v>145</v>
      </c>
      <c r="I6710" s="348"/>
      <c r="J6710" s="349"/>
      <c r="K6710" s="350" t="s">
        <v>6</v>
      </c>
      <c r="L6710" s="352" t="s">
        <v>7</v>
      </c>
      <c r="M6710" s="350" t="s">
        <v>8</v>
      </c>
      <c r="N6710" s="354" t="s">
        <v>146</v>
      </c>
      <c r="O6710" s="356" t="s">
        <v>147</v>
      </c>
    </row>
    <row r="6711" spans="1:15" ht="15.75" thickBot="1">
      <c r="A6711" s="7">
        <v>2019</v>
      </c>
      <c r="B6711" s="7" t="s">
        <v>35</v>
      </c>
      <c r="C6711" s="8">
        <f t="shared" si="290"/>
        <v>43676</v>
      </c>
      <c r="D6711" s="7">
        <v>18</v>
      </c>
      <c r="E6711" s="7" t="str">
        <f t="shared" si="293"/>
        <v>S314367618</v>
      </c>
      <c r="F6711" s="340"/>
      <c r="G6711" s="346"/>
      <c r="H6711" s="191" t="s">
        <v>9</v>
      </c>
      <c r="I6711" s="192" t="s">
        <v>18</v>
      </c>
      <c r="J6711" s="193" t="s">
        <v>11</v>
      </c>
      <c r="K6711" s="351"/>
      <c r="L6711" s="353"/>
      <c r="M6711" s="351"/>
      <c r="N6711" s="355"/>
      <c r="O6711" s="357"/>
    </row>
    <row r="6712" spans="1:15">
      <c r="A6712" s="7">
        <v>2019</v>
      </c>
      <c r="B6712" s="7" t="s">
        <v>35</v>
      </c>
      <c r="C6712" s="8">
        <f t="shared" si="290"/>
        <v>43676</v>
      </c>
      <c r="D6712" s="7">
        <v>19</v>
      </c>
      <c r="E6712" s="7" t="str">
        <f t="shared" si="293"/>
        <v>S314367619</v>
      </c>
      <c r="F6712" s="3" t="s">
        <v>16</v>
      </c>
      <c r="G6712" s="2">
        <v>34</v>
      </c>
      <c r="H6712" s="2" t="s">
        <v>10397</v>
      </c>
      <c r="I6712" s="2" t="s">
        <v>10398</v>
      </c>
      <c r="J6712" s="2" t="s">
        <v>1828</v>
      </c>
      <c r="K6712" s="194" t="s">
        <v>17</v>
      </c>
      <c r="L6712" s="2">
        <v>53</v>
      </c>
      <c r="M6712" s="194" t="s">
        <v>312</v>
      </c>
      <c r="N6712" s="2" t="s">
        <v>6955</v>
      </c>
      <c r="O6712" s="195" t="s">
        <v>265</v>
      </c>
    </row>
    <row r="6713" spans="1:15">
      <c r="A6713" s="7">
        <v>2019</v>
      </c>
      <c r="B6713" s="7" t="s">
        <v>35</v>
      </c>
      <c r="C6713" s="8">
        <f t="shared" si="290"/>
        <v>43676</v>
      </c>
      <c r="D6713" s="7">
        <v>20</v>
      </c>
      <c r="E6713" s="7" t="str">
        <f t="shared" si="293"/>
        <v>S314367620</v>
      </c>
      <c r="F6713" s="4">
        <v>43647</v>
      </c>
      <c r="G6713" s="2">
        <v>216</v>
      </c>
      <c r="H6713" s="2" t="s">
        <v>10399</v>
      </c>
      <c r="I6713" s="2" t="s">
        <v>10400</v>
      </c>
      <c r="J6713" s="2" t="s">
        <v>3196</v>
      </c>
      <c r="K6713" s="194" t="s">
        <v>17</v>
      </c>
      <c r="L6713" s="2">
        <v>51</v>
      </c>
      <c r="M6713" s="194" t="s">
        <v>645</v>
      </c>
      <c r="N6713" s="2" t="s">
        <v>1665</v>
      </c>
      <c r="O6713" s="195" t="s">
        <v>3504</v>
      </c>
    </row>
    <row r="6714" spans="1:15">
      <c r="A6714" s="7">
        <v>2019</v>
      </c>
      <c r="B6714" s="7" t="s">
        <v>35</v>
      </c>
      <c r="C6714" s="8">
        <f t="shared" si="290"/>
        <v>43676</v>
      </c>
      <c r="D6714" s="7">
        <v>21</v>
      </c>
      <c r="E6714" s="7" t="str">
        <f t="shared" si="293"/>
        <v>S314367621</v>
      </c>
      <c r="F6714" s="4">
        <v>43678</v>
      </c>
      <c r="G6714" s="2">
        <v>266</v>
      </c>
      <c r="H6714" s="2" t="s">
        <v>10401</v>
      </c>
      <c r="I6714" s="2" t="s">
        <v>10402</v>
      </c>
      <c r="J6714" s="2" t="s">
        <v>567</v>
      </c>
      <c r="K6714" s="194" t="s">
        <v>17</v>
      </c>
      <c r="L6714" s="2">
        <v>45</v>
      </c>
      <c r="M6714" s="194">
        <v>0</v>
      </c>
      <c r="N6714" s="2">
        <v>0</v>
      </c>
      <c r="O6714" s="195">
        <v>100</v>
      </c>
    </row>
    <row r="6715" spans="1:15">
      <c r="A6715" s="7">
        <v>2019</v>
      </c>
      <c r="B6715" s="7" t="s">
        <v>35</v>
      </c>
      <c r="C6715" s="8">
        <f t="shared" si="290"/>
        <v>43676</v>
      </c>
      <c r="D6715" s="7">
        <v>22</v>
      </c>
      <c r="E6715" s="7" t="str">
        <f t="shared" si="293"/>
        <v>S314367622</v>
      </c>
      <c r="F6715" s="4">
        <v>43709</v>
      </c>
      <c r="G6715" s="2">
        <v>250</v>
      </c>
      <c r="H6715" s="2" t="s">
        <v>8212</v>
      </c>
      <c r="I6715" s="2" t="s">
        <v>10403</v>
      </c>
      <c r="J6715" s="2" t="s">
        <v>325</v>
      </c>
      <c r="K6715" s="194" t="s">
        <v>17</v>
      </c>
      <c r="L6715" s="2">
        <v>45</v>
      </c>
      <c r="M6715" s="194">
        <v>0</v>
      </c>
      <c r="N6715" s="2" t="s">
        <v>691</v>
      </c>
      <c r="O6715" s="195" t="s">
        <v>2481</v>
      </c>
    </row>
    <row r="6716" spans="1:15">
      <c r="A6716" s="7">
        <v>2019</v>
      </c>
      <c r="B6716" s="7" t="s">
        <v>35</v>
      </c>
      <c r="C6716" s="8">
        <f t="shared" si="290"/>
        <v>43676</v>
      </c>
      <c r="D6716" s="7">
        <v>23</v>
      </c>
      <c r="E6716" s="7" t="str">
        <f t="shared" si="293"/>
        <v>S314367623</v>
      </c>
      <c r="F6716" s="4">
        <v>43739</v>
      </c>
      <c r="G6716" s="2">
        <v>255</v>
      </c>
      <c r="H6716" s="2" t="s">
        <v>6971</v>
      </c>
      <c r="I6716" s="2" t="s">
        <v>10404</v>
      </c>
      <c r="J6716" s="2" t="s">
        <v>4236</v>
      </c>
      <c r="K6716" s="194" t="s">
        <v>17</v>
      </c>
      <c r="L6716" s="2">
        <v>44</v>
      </c>
      <c r="M6716" s="194">
        <v>0</v>
      </c>
      <c r="N6716" s="2" t="s">
        <v>670</v>
      </c>
      <c r="O6716" s="195" t="s">
        <v>5821</v>
      </c>
    </row>
    <row r="6717" spans="1:15">
      <c r="A6717" s="7">
        <v>2019</v>
      </c>
      <c r="B6717" s="7" t="s">
        <v>35</v>
      </c>
      <c r="C6717" s="8">
        <f t="shared" si="290"/>
        <v>43676</v>
      </c>
      <c r="D6717" s="7">
        <v>24</v>
      </c>
      <c r="E6717" s="7" t="str">
        <f t="shared" si="293"/>
        <v>S314367624</v>
      </c>
      <c r="F6717" s="3" t="s">
        <v>164</v>
      </c>
      <c r="G6717" s="2">
        <v>240</v>
      </c>
      <c r="H6717" s="2" t="s">
        <v>10405</v>
      </c>
      <c r="I6717" s="2" t="s">
        <v>10011</v>
      </c>
      <c r="J6717" s="2" t="s">
        <v>309</v>
      </c>
      <c r="K6717" s="194" t="s">
        <v>17</v>
      </c>
      <c r="L6717" s="2">
        <v>41</v>
      </c>
      <c r="M6717" s="194" t="s">
        <v>2074</v>
      </c>
      <c r="N6717" s="2" t="s">
        <v>871</v>
      </c>
      <c r="O6717" s="195" t="s">
        <v>3504</v>
      </c>
    </row>
    <row r="6718" spans="1:15">
      <c r="A6718" s="7">
        <v>2019</v>
      </c>
      <c r="B6718" s="7" t="s">
        <v>35</v>
      </c>
      <c r="C6718" s="8">
        <f t="shared" si="290"/>
        <v>43676</v>
      </c>
      <c r="D6718" s="7">
        <v>25</v>
      </c>
      <c r="E6718" s="7" t="str">
        <f t="shared" si="293"/>
        <v>S314367625</v>
      </c>
      <c r="F6718" s="3">
        <v>2020</v>
      </c>
      <c r="G6718" s="2">
        <v>240</v>
      </c>
      <c r="H6718" s="2" t="s">
        <v>10406</v>
      </c>
      <c r="I6718" s="2" t="s">
        <v>9153</v>
      </c>
      <c r="J6718" s="2" t="s">
        <v>996</v>
      </c>
      <c r="K6718" s="194" t="s">
        <v>17</v>
      </c>
      <c r="L6718" s="2">
        <v>39</v>
      </c>
      <c r="M6718" s="194" t="s">
        <v>444</v>
      </c>
      <c r="N6718" s="2" t="s">
        <v>697</v>
      </c>
      <c r="O6718" s="195" t="s">
        <v>701</v>
      </c>
    </row>
    <row r="6719" spans="1:15">
      <c r="A6719" s="7">
        <v>2019</v>
      </c>
      <c r="B6719" s="7" t="s">
        <v>35</v>
      </c>
      <c r="C6719" s="8">
        <f t="shared" si="290"/>
        <v>43676</v>
      </c>
      <c r="D6719" s="7">
        <v>26</v>
      </c>
      <c r="E6719" s="7" t="str">
        <f t="shared" si="293"/>
        <v>S314367626</v>
      </c>
      <c r="F6719" s="3">
        <v>2021</v>
      </c>
      <c r="G6719" s="2">
        <v>235</v>
      </c>
      <c r="H6719" s="2" t="s">
        <v>10344</v>
      </c>
      <c r="I6719" s="2" t="s">
        <v>10407</v>
      </c>
      <c r="J6719" s="2" t="s">
        <v>2255</v>
      </c>
      <c r="K6719" s="194" t="s">
        <v>17</v>
      </c>
      <c r="L6719" s="2">
        <v>33</v>
      </c>
      <c r="M6719" s="194" t="s">
        <v>1070</v>
      </c>
      <c r="N6719" s="2" t="s">
        <v>493</v>
      </c>
      <c r="O6719" s="195" t="s">
        <v>2831</v>
      </c>
    </row>
    <row r="6720" spans="1:15">
      <c r="A6720" s="7">
        <v>2019</v>
      </c>
      <c r="B6720" s="7" t="s">
        <v>35</v>
      </c>
      <c r="C6720" s="8">
        <f t="shared" si="290"/>
        <v>43676</v>
      </c>
      <c r="D6720" s="7">
        <v>27</v>
      </c>
      <c r="E6720" s="7" t="str">
        <f t="shared" si="293"/>
        <v>S314367627</v>
      </c>
      <c r="F6720" s="3">
        <v>2022</v>
      </c>
      <c r="G6720" s="2">
        <v>215</v>
      </c>
      <c r="H6720" s="2" t="s">
        <v>8466</v>
      </c>
      <c r="I6720" s="2" t="s">
        <v>10186</v>
      </c>
      <c r="J6720" s="2" t="s">
        <v>3961</v>
      </c>
      <c r="K6720" s="194" t="s">
        <v>17</v>
      </c>
      <c r="L6720" s="2">
        <v>28</v>
      </c>
      <c r="M6720" s="194" t="s">
        <v>1208</v>
      </c>
      <c r="N6720" s="2" t="s">
        <v>1467</v>
      </c>
      <c r="O6720" s="195" t="s">
        <v>529</v>
      </c>
    </row>
    <row r="6721" spans="1:15" ht="15.75" thickBot="1">
      <c r="A6721" s="7">
        <v>2019</v>
      </c>
      <c r="B6721" s="7" t="s">
        <v>35</v>
      </c>
      <c r="C6721" s="8">
        <f t="shared" si="290"/>
        <v>43676</v>
      </c>
      <c r="D6721" s="7">
        <v>28</v>
      </c>
      <c r="E6721" s="7" t="str">
        <f t="shared" si="293"/>
        <v>S314367628</v>
      </c>
      <c r="F6721" s="5">
        <v>2023</v>
      </c>
      <c r="G6721" s="6">
        <v>195</v>
      </c>
      <c r="H6721" s="6" t="s">
        <v>10408</v>
      </c>
      <c r="I6721" s="6" t="s">
        <v>8167</v>
      </c>
      <c r="J6721" s="6" t="s">
        <v>599</v>
      </c>
      <c r="K6721" s="196" t="s">
        <v>17</v>
      </c>
      <c r="L6721" s="6">
        <v>24</v>
      </c>
      <c r="M6721" s="196" t="s">
        <v>1684</v>
      </c>
      <c r="N6721" s="6" t="s">
        <v>632</v>
      </c>
      <c r="O6721" s="197">
        <v>25</v>
      </c>
    </row>
    <row r="6722" spans="1:15" ht="16.5" thickTop="1" thickBot="1">
      <c r="A6722" s="7">
        <v>2019</v>
      </c>
      <c r="B6722" s="7" t="s">
        <v>34</v>
      </c>
      <c r="C6722" s="8">
        <f>7+C6721</f>
        <v>43683</v>
      </c>
      <c r="D6722" s="7">
        <v>1</v>
      </c>
      <c r="E6722" s="7" t="str">
        <f t="shared" si="293"/>
        <v>S32436831</v>
      </c>
      <c r="F6722" s="1" t="s">
        <v>0</v>
      </c>
    </row>
    <row r="6723" spans="1:15" ht="16.5" thickTop="1" thickBot="1">
      <c r="A6723" s="7">
        <v>2019</v>
      </c>
      <c r="B6723" s="7" t="str">
        <f>B6722</f>
        <v>S32</v>
      </c>
      <c r="C6723" s="8">
        <f>C6722</f>
        <v>43683</v>
      </c>
      <c r="D6723" s="7">
        <v>2</v>
      </c>
      <c r="E6723" s="7" t="str">
        <f t="shared" si="293"/>
        <v>S32436832</v>
      </c>
      <c r="F6723" s="338" t="s">
        <v>1</v>
      </c>
      <c r="G6723" s="341" t="s">
        <v>2</v>
      </c>
      <c r="H6723" s="342"/>
      <c r="I6723" s="342"/>
      <c r="J6723" s="343"/>
      <c r="K6723" s="344" t="s">
        <v>3</v>
      </c>
      <c r="L6723" s="343"/>
      <c r="M6723" s="344" t="s">
        <v>144</v>
      </c>
      <c r="N6723" s="342"/>
      <c r="O6723" s="342"/>
    </row>
    <row r="6724" spans="1:15" ht="18" customHeight="1" thickBot="1">
      <c r="A6724" s="7">
        <v>2019</v>
      </c>
      <c r="B6724" s="7" t="str">
        <f>B6723</f>
        <v>S32</v>
      </c>
      <c r="C6724" s="8">
        <f>C6723</f>
        <v>43683</v>
      </c>
      <c r="D6724" s="7">
        <v>3</v>
      </c>
      <c r="E6724" s="7" t="str">
        <f t="shared" si="293"/>
        <v>S32436833</v>
      </c>
      <c r="F6724" s="339"/>
      <c r="G6724" s="345" t="s">
        <v>5</v>
      </c>
      <c r="H6724" s="347" t="s">
        <v>145</v>
      </c>
      <c r="I6724" s="348"/>
      <c r="J6724" s="349"/>
      <c r="K6724" s="350" t="s">
        <v>6</v>
      </c>
      <c r="L6724" s="352" t="s">
        <v>7</v>
      </c>
      <c r="M6724" s="350" t="s">
        <v>8</v>
      </c>
      <c r="N6724" s="354" t="s">
        <v>146</v>
      </c>
      <c r="O6724" s="356" t="s">
        <v>147</v>
      </c>
    </row>
    <row r="6725" spans="1:15" ht="15.75" customHeight="1" thickBot="1">
      <c r="A6725" s="7">
        <v>2019</v>
      </c>
      <c r="B6725" s="7" t="str">
        <f t="shared" ref="B6725:B6749" si="294">B6724</f>
        <v>S32</v>
      </c>
      <c r="C6725" s="8">
        <f t="shared" ref="C6725:C6788" si="295">C6724</f>
        <v>43683</v>
      </c>
      <c r="D6725" s="7">
        <v>4</v>
      </c>
      <c r="E6725" s="7" t="str">
        <f t="shared" si="293"/>
        <v>S32436834</v>
      </c>
      <c r="F6725" s="340"/>
      <c r="G6725" s="346"/>
      <c r="H6725" s="191" t="s">
        <v>9</v>
      </c>
      <c r="I6725" s="192" t="s">
        <v>18</v>
      </c>
      <c r="J6725" s="193" t="s">
        <v>11</v>
      </c>
      <c r="K6725" s="351"/>
      <c r="L6725" s="353"/>
      <c r="M6725" s="351"/>
      <c r="N6725" s="355"/>
      <c r="O6725" s="357"/>
    </row>
    <row r="6726" spans="1:15">
      <c r="A6726" s="7">
        <v>2019</v>
      </c>
      <c r="B6726" s="7" t="str">
        <f t="shared" si="294"/>
        <v>S32</v>
      </c>
      <c r="C6726" s="8">
        <f t="shared" si="295"/>
        <v>43683</v>
      </c>
      <c r="D6726" s="7">
        <v>5</v>
      </c>
      <c r="E6726" s="7" t="str">
        <f t="shared" si="293"/>
        <v>S32436835</v>
      </c>
      <c r="F6726" s="3" t="s">
        <v>12</v>
      </c>
      <c r="G6726" s="2"/>
      <c r="H6726" s="2" t="s">
        <v>10032</v>
      </c>
      <c r="I6726" s="2" t="s">
        <v>8362</v>
      </c>
      <c r="J6726" s="2" t="s">
        <v>10409</v>
      </c>
      <c r="K6726" s="194" t="s">
        <v>100</v>
      </c>
      <c r="L6726" s="2">
        <v>55</v>
      </c>
      <c r="M6726" s="194" t="s">
        <v>5594</v>
      </c>
      <c r="N6726" s="2" t="s">
        <v>1459</v>
      </c>
      <c r="O6726" s="195">
        <v>20</v>
      </c>
    </row>
    <row r="6727" spans="1:15">
      <c r="A6727" s="7">
        <v>2019</v>
      </c>
      <c r="B6727" s="7" t="str">
        <f t="shared" si="294"/>
        <v>S32</v>
      </c>
      <c r="C6727" s="8">
        <f t="shared" si="295"/>
        <v>43683</v>
      </c>
      <c r="D6727" s="7">
        <v>6</v>
      </c>
      <c r="E6727" s="7" t="str">
        <f t="shared" si="293"/>
        <v>S32436836</v>
      </c>
      <c r="F6727" s="4">
        <v>43678</v>
      </c>
      <c r="G6727" s="2"/>
      <c r="H6727" s="2" t="s">
        <v>10410</v>
      </c>
      <c r="I6727" s="2" t="s">
        <v>10411</v>
      </c>
      <c r="J6727" s="2">
        <v>1</v>
      </c>
      <c r="K6727" s="194" t="s">
        <v>100</v>
      </c>
      <c r="L6727" s="2">
        <v>55</v>
      </c>
      <c r="M6727" s="194" t="s">
        <v>1446</v>
      </c>
      <c r="N6727" s="2" t="s">
        <v>5555</v>
      </c>
      <c r="O6727" s="195" t="s">
        <v>2107</v>
      </c>
    </row>
    <row r="6728" spans="1:15">
      <c r="A6728" s="7">
        <v>2019</v>
      </c>
      <c r="B6728" s="7" t="str">
        <f t="shared" si="294"/>
        <v>S32</v>
      </c>
      <c r="C6728" s="8">
        <f t="shared" si="295"/>
        <v>43683</v>
      </c>
      <c r="D6728" s="7">
        <v>7</v>
      </c>
      <c r="E6728" s="7" t="str">
        <f t="shared" si="293"/>
        <v>S32436837</v>
      </c>
      <c r="F6728" s="4">
        <v>43709</v>
      </c>
      <c r="G6728" s="2"/>
      <c r="H6728" s="2" t="s">
        <v>10412</v>
      </c>
      <c r="I6728" s="2" t="s">
        <v>10413</v>
      </c>
      <c r="J6728" s="2" t="s">
        <v>1270</v>
      </c>
      <c r="K6728" s="194" t="s">
        <v>100</v>
      </c>
      <c r="L6728" s="2">
        <v>59</v>
      </c>
      <c r="M6728" s="194" t="s">
        <v>1371</v>
      </c>
      <c r="N6728" s="2">
        <v>20</v>
      </c>
      <c r="O6728" s="195" t="s">
        <v>973</v>
      </c>
    </row>
    <row r="6729" spans="1:15">
      <c r="A6729" s="7">
        <v>2019</v>
      </c>
      <c r="B6729" s="7" t="str">
        <f t="shared" si="294"/>
        <v>S32</v>
      </c>
      <c r="C6729" s="8">
        <f t="shared" si="295"/>
        <v>43683</v>
      </c>
      <c r="D6729" s="7">
        <v>8</v>
      </c>
      <c r="E6729" s="7" t="str">
        <f t="shared" si="293"/>
        <v>S32436838</v>
      </c>
      <c r="F6729" s="4">
        <v>43739</v>
      </c>
      <c r="G6729" s="2"/>
      <c r="H6729" s="2" t="s">
        <v>10414</v>
      </c>
      <c r="I6729" s="2" t="s">
        <v>10415</v>
      </c>
      <c r="J6729" s="2">
        <v>2</v>
      </c>
      <c r="K6729" s="194" t="s">
        <v>100</v>
      </c>
      <c r="L6729" s="2">
        <v>54</v>
      </c>
      <c r="M6729" s="194" t="s">
        <v>10416</v>
      </c>
      <c r="N6729" s="2" t="s">
        <v>1825</v>
      </c>
      <c r="O6729" s="195" t="s">
        <v>5555</v>
      </c>
    </row>
    <row r="6730" spans="1:15">
      <c r="A6730" s="7">
        <v>2019</v>
      </c>
      <c r="B6730" s="7" t="str">
        <f t="shared" si="294"/>
        <v>S32</v>
      </c>
      <c r="C6730" s="8">
        <f t="shared" si="295"/>
        <v>43683</v>
      </c>
      <c r="D6730" s="7">
        <v>9</v>
      </c>
      <c r="E6730" s="7" t="str">
        <f t="shared" si="293"/>
        <v>S32436839</v>
      </c>
      <c r="F6730" s="4">
        <v>43770</v>
      </c>
      <c r="G6730" s="2"/>
      <c r="H6730" s="2" t="s">
        <v>9202</v>
      </c>
      <c r="I6730" s="2" t="s">
        <v>2114</v>
      </c>
      <c r="J6730" s="2" t="s">
        <v>4141</v>
      </c>
      <c r="K6730" s="194" t="s">
        <v>100</v>
      </c>
      <c r="L6730" s="2">
        <v>47</v>
      </c>
      <c r="M6730" s="194" t="s">
        <v>10416</v>
      </c>
      <c r="N6730" s="2" t="s">
        <v>1825</v>
      </c>
      <c r="O6730" s="195" t="s">
        <v>5555</v>
      </c>
    </row>
    <row r="6731" spans="1:15">
      <c r="A6731" s="7">
        <v>2019</v>
      </c>
      <c r="B6731" s="7" t="str">
        <f t="shared" si="294"/>
        <v>S32</v>
      </c>
      <c r="C6731" s="8">
        <f t="shared" si="295"/>
        <v>43683</v>
      </c>
      <c r="D6731" s="7">
        <v>10</v>
      </c>
      <c r="E6731" s="7" t="str">
        <f t="shared" si="293"/>
        <v>S324368310</v>
      </c>
      <c r="F6731" s="3" t="s">
        <v>164</v>
      </c>
      <c r="G6731" s="2"/>
      <c r="H6731" s="2" t="s">
        <v>10364</v>
      </c>
      <c r="I6731" s="2" t="s">
        <v>3479</v>
      </c>
      <c r="J6731" s="2" t="s">
        <v>322</v>
      </c>
      <c r="K6731" s="194" t="s">
        <v>100</v>
      </c>
      <c r="L6731" s="2">
        <v>45</v>
      </c>
      <c r="M6731" s="194">
        <v>100</v>
      </c>
      <c r="N6731" s="2">
        <v>0</v>
      </c>
      <c r="O6731" s="195">
        <v>0</v>
      </c>
    </row>
    <row r="6732" spans="1:15">
      <c r="A6732" s="7">
        <v>2019</v>
      </c>
      <c r="B6732" s="7" t="str">
        <f t="shared" si="294"/>
        <v>S32</v>
      </c>
      <c r="C6732" s="8">
        <f t="shared" si="295"/>
        <v>43683</v>
      </c>
      <c r="D6732" s="7">
        <v>11</v>
      </c>
      <c r="E6732" s="7" t="str">
        <f t="shared" si="293"/>
        <v>S324368311</v>
      </c>
      <c r="F6732" s="3">
        <v>2020</v>
      </c>
      <c r="G6732" s="2"/>
      <c r="H6732" s="2" t="s">
        <v>10417</v>
      </c>
      <c r="I6732" s="2" t="s">
        <v>3083</v>
      </c>
      <c r="J6732" s="2" t="s">
        <v>2289</v>
      </c>
      <c r="K6732" s="194" t="s">
        <v>17</v>
      </c>
      <c r="L6732" s="2">
        <v>43</v>
      </c>
      <c r="M6732" s="194" t="s">
        <v>1630</v>
      </c>
      <c r="N6732" s="2" t="s">
        <v>4044</v>
      </c>
      <c r="O6732" s="195" t="s">
        <v>2035</v>
      </c>
    </row>
    <row r="6733" spans="1:15">
      <c r="A6733" s="7">
        <v>2019</v>
      </c>
      <c r="B6733" s="7" t="str">
        <f t="shared" si="294"/>
        <v>S32</v>
      </c>
      <c r="C6733" s="8">
        <f t="shared" si="295"/>
        <v>43683</v>
      </c>
      <c r="D6733" s="7">
        <v>12</v>
      </c>
      <c r="E6733" s="7" t="str">
        <f t="shared" si="293"/>
        <v>S324368312</v>
      </c>
      <c r="F6733" s="3">
        <v>2021</v>
      </c>
      <c r="G6733" s="2"/>
      <c r="H6733" s="2" t="s">
        <v>10418</v>
      </c>
      <c r="I6733" s="2" t="s">
        <v>915</v>
      </c>
      <c r="J6733" s="2" t="s">
        <v>2289</v>
      </c>
      <c r="K6733" s="194" t="s">
        <v>17</v>
      </c>
      <c r="L6733" s="2">
        <v>37</v>
      </c>
      <c r="M6733" s="194" t="s">
        <v>4039</v>
      </c>
      <c r="N6733" s="2" t="s">
        <v>4044</v>
      </c>
      <c r="O6733" s="195" t="s">
        <v>4044</v>
      </c>
    </row>
    <row r="6734" spans="1:15">
      <c r="A6734" s="7">
        <v>2019</v>
      </c>
      <c r="B6734" s="7" t="str">
        <f t="shared" si="294"/>
        <v>S32</v>
      </c>
      <c r="C6734" s="8">
        <f t="shared" si="295"/>
        <v>43683</v>
      </c>
      <c r="D6734" s="7">
        <v>13</v>
      </c>
      <c r="E6734" s="7" t="str">
        <f t="shared" si="293"/>
        <v>S324368313</v>
      </c>
      <c r="F6734" s="3">
        <v>2022</v>
      </c>
      <c r="G6734" s="2"/>
      <c r="H6734" s="2" t="s">
        <v>10419</v>
      </c>
      <c r="I6734" s="2" t="s">
        <v>8962</v>
      </c>
      <c r="J6734" s="2" t="s">
        <v>267</v>
      </c>
      <c r="K6734" s="194" t="s">
        <v>17</v>
      </c>
      <c r="L6734" s="2">
        <v>32</v>
      </c>
      <c r="M6734" s="194" t="s">
        <v>434</v>
      </c>
      <c r="N6734" s="2" t="s">
        <v>5324</v>
      </c>
      <c r="O6734" s="195" t="s">
        <v>4257</v>
      </c>
    </row>
    <row r="6735" spans="1:15" ht="15.75" thickBot="1">
      <c r="A6735" s="7">
        <v>2019</v>
      </c>
      <c r="B6735" s="7" t="str">
        <f t="shared" si="294"/>
        <v>S32</v>
      </c>
      <c r="C6735" s="8">
        <f t="shared" si="295"/>
        <v>43683</v>
      </c>
      <c r="D6735" s="7">
        <v>14</v>
      </c>
      <c r="E6735" s="7" t="str">
        <f t="shared" si="293"/>
        <v>S324368314</v>
      </c>
      <c r="F6735" s="5">
        <v>2023</v>
      </c>
      <c r="G6735" s="6"/>
      <c r="H6735" s="6" t="s">
        <v>10420</v>
      </c>
      <c r="I6735" s="6" t="s">
        <v>7923</v>
      </c>
      <c r="J6735" s="6" t="s">
        <v>294</v>
      </c>
      <c r="K6735" s="196" t="s">
        <v>17</v>
      </c>
      <c r="L6735" s="6">
        <v>27</v>
      </c>
      <c r="M6735" s="196" t="s">
        <v>5258</v>
      </c>
      <c r="N6735" s="6" t="s">
        <v>350</v>
      </c>
      <c r="O6735" s="197" t="s">
        <v>544</v>
      </c>
    </row>
    <row r="6736" spans="1:15" ht="16.5" thickTop="1" thickBot="1">
      <c r="A6736" s="7">
        <v>2019</v>
      </c>
      <c r="B6736" s="7" t="str">
        <f t="shared" si="294"/>
        <v>S32</v>
      </c>
      <c r="C6736" s="8">
        <f t="shared" si="295"/>
        <v>43683</v>
      </c>
      <c r="D6736" s="7">
        <v>15</v>
      </c>
      <c r="E6736" s="7" t="str">
        <f t="shared" si="293"/>
        <v>S324368315</v>
      </c>
      <c r="F6736" s="1" t="s">
        <v>15</v>
      </c>
    </row>
    <row r="6737" spans="1:15" ht="16.5" thickTop="1" thickBot="1">
      <c r="A6737" s="7">
        <v>2019</v>
      </c>
      <c r="B6737" s="7" t="str">
        <f t="shared" si="294"/>
        <v>S32</v>
      </c>
      <c r="C6737" s="8">
        <f t="shared" si="295"/>
        <v>43683</v>
      </c>
      <c r="D6737" s="7">
        <v>16</v>
      </c>
      <c r="E6737" s="7" t="str">
        <f t="shared" si="293"/>
        <v>S324368316</v>
      </c>
      <c r="F6737" s="338" t="s">
        <v>1</v>
      </c>
      <c r="G6737" s="341" t="s">
        <v>2</v>
      </c>
      <c r="H6737" s="342"/>
      <c r="I6737" s="342"/>
      <c r="J6737" s="343"/>
      <c r="K6737" s="344" t="s">
        <v>3</v>
      </c>
      <c r="L6737" s="343"/>
      <c r="M6737" s="344" t="s">
        <v>144</v>
      </c>
      <c r="N6737" s="342"/>
      <c r="O6737" s="342"/>
    </row>
    <row r="6738" spans="1:15" ht="18" customHeight="1" thickBot="1">
      <c r="A6738" s="7">
        <v>2019</v>
      </c>
      <c r="B6738" s="7" t="str">
        <f t="shared" si="294"/>
        <v>S32</v>
      </c>
      <c r="C6738" s="8">
        <f t="shared" si="295"/>
        <v>43683</v>
      </c>
      <c r="D6738" s="7">
        <v>17</v>
      </c>
      <c r="E6738" s="7" t="str">
        <f t="shared" si="293"/>
        <v>S324368317</v>
      </c>
      <c r="F6738" s="339"/>
      <c r="G6738" s="345" t="s">
        <v>5</v>
      </c>
      <c r="H6738" s="347" t="s">
        <v>145</v>
      </c>
      <c r="I6738" s="348"/>
      <c r="J6738" s="349"/>
      <c r="K6738" s="350" t="s">
        <v>6</v>
      </c>
      <c r="L6738" s="352" t="s">
        <v>7</v>
      </c>
      <c r="M6738" s="350" t="s">
        <v>8</v>
      </c>
      <c r="N6738" s="354" t="s">
        <v>146</v>
      </c>
      <c r="O6738" s="356" t="s">
        <v>147</v>
      </c>
    </row>
    <row r="6739" spans="1:15" ht="15.75" thickBot="1">
      <c r="A6739" s="7">
        <v>2019</v>
      </c>
      <c r="B6739" s="7" t="str">
        <f t="shared" si="294"/>
        <v>S32</v>
      </c>
      <c r="C6739" s="8">
        <f t="shared" si="295"/>
        <v>43683</v>
      </c>
      <c r="D6739" s="7">
        <v>18</v>
      </c>
      <c r="E6739" s="7" t="str">
        <f t="shared" si="293"/>
        <v>S324368318</v>
      </c>
      <c r="F6739" s="340"/>
      <c r="G6739" s="346"/>
      <c r="H6739" s="191" t="s">
        <v>9</v>
      </c>
      <c r="I6739" s="192" t="s">
        <v>18</v>
      </c>
      <c r="J6739" s="193" t="s">
        <v>11</v>
      </c>
      <c r="K6739" s="351"/>
      <c r="L6739" s="353"/>
      <c r="M6739" s="351"/>
      <c r="N6739" s="355"/>
      <c r="O6739" s="357"/>
    </row>
    <row r="6740" spans="1:15">
      <c r="A6740" s="7">
        <v>2019</v>
      </c>
      <c r="B6740" s="7" t="str">
        <f t="shared" si="294"/>
        <v>S32</v>
      </c>
      <c r="C6740" s="8">
        <f t="shared" si="295"/>
        <v>43683</v>
      </c>
      <c r="D6740" s="7">
        <v>19</v>
      </c>
      <c r="E6740" s="7" t="str">
        <f t="shared" si="293"/>
        <v>S324368319</v>
      </c>
      <c r="F6740" s="3" t="s">
        <v>16</v>
      </c>
      <c r="G6740" s="2"/>
      <c r="H6740" s="2" t="s">
        <v>10421</v>
      </c>
      <c r="I6740" s="2" t="s">
        <v>10422</v>
      </c>
      <c r="J6740" s="2" t="s">
        <v>1362</v>
      </c>
      <c r="K6740" s="194" t="s">
        <v>100</v>
      </c>
      <c r="L6740" s="2">
        <v>53</v>
      </c>
      <c r="M6740" s="194" t="s">
        <v>340</v>
      </c>
      <c r="N6740" s="2">
        <v>30</v>
      </c>
      <c r="O6740" s="195" t="s">
        <v>1367</v>
      </c>
    </row>
    <row r="6741" spans="1:15">
      <c r="A6741" s="7">
        <v>2019</v>
      </c>
      <c r="B6741" s="7" t="str">
        <f t="shared" si="294"/>
        <v>S32</v>
      </c>
      <c r="C6741" s="8">
        <f t="shared" si="295"/>
        <v>43683</v>
      </c>
      <c r="D6741" s="7">
        <v>20</v>
      </c>
      <c r="E6741" s="7" t="str">
        <f t="shared" si="293"/>
        <v>S324368320</v>
      </c>
      <c r="F6741" s="4">
        <v>43678</v>
      </c>
      <c r="G6741" s="2"/>
      <c r="H6741" s="2" t="s">
        <v>10423</v>
      </c>
      <c r="I6741" s="2" t="s">
        <v>10424</v>
      </c>
      <c r="J6741" s="2" t="s">
        <v>2405</v>
      </c>
      <c r="K6741" s="194" t="s">
        <v>100</v>
      </c>
      <c r="L6741" s="2">
        <v>50</v>
      </c>
      <c r="M6741" s="194" t="s">
        <v>1248</v>
      </c>
      <c r="N6741" s="2" t="s">
        <v>787</v>
      </c>
      <c r="O6741" s="195" t="s">
        <v>1326</v>
      </c>
    </row>
    <row r="6742" spans="1:15">
      <c r="A6742" s="7">
        <v>2019</v>
      </c>
      <c r="B6742" s="7" t="str">
        <f t="shared" si="294"/>
        <v>S32</v>
      </c>
      <c r="C6742" s="8">
        <f t="shared" si="295"/>
        <v>43683</v>
      </c>
      <c r="D6742" s="7">
        <v>21</v>
      </c>
      <c r="E6742" s="7" t="str">
        <f t="shared" si="293"/>
        <v>S324368321</v>
      </c>
      <c r="F6742" s="4">
        <v>43709</v>
      </c>
      <c r="G6742" s="2"/>
      <c r="H6742" s="2" t="s">
        <v>10425</v>
      </c>
      <c r="I6742" s="2" t="s">
        <v>10426</v>
      </c>
      <c r="J6742" s="2" t="s">
        <v>846</v>
      </c>
      <c r="K6742" s="194" t="s">
        <v>100</v>
      </c>
      <c r="L6742" s="2">
        <v>51</v>
      </c>
      <c r="M6742" s="194" t="s">
        <v>1684</v>
      </c>
      <c r="N6742" s="2" t="s">
        <v>444</v>
      </c>
      <c r="O6742" s="195" t="s">
        <v>1868</v>
      </c>
    </row>
    <row r="6743" spans="1:15">
      <c r="A6743" s="7">
        <v>2019</v>
      </c>
      <c r="B6743" s="7" t="str">
        <f t="shared" si="294"/>
        <v>S32</v>
      </c>
      <c r="C6743" s="8">
        <f t="shared" si="295"/>
        <v>43683</v>
      </c>
      <c r="D6743" s="7">
        <v>22</v>
      </c>
      <c r="E6743" s="7" t="str">
        <f t="shared" si="293"/>
        <v>S324368322</v>
      </c>
      <c r="F6743" s="4">
        <v>43739</v>
      </c>
      <c r="G6743" s="2"/>
      <c r="H6743" s="2" t="s">
        <v>10427</v>
      </c>
      <c r="I6743" s="2" t="s">
        <v>7152</v>
      </c>
      <c r="J6743" s="2" t="s">
        <v>1871</v>
      </c>
      <c r="K6743" s="194" t="s">
        <v>100</v>
      </c>
      <c r="L6743" s="2">
        <v>46</v>
      </c>
      <c r="M6743" s="194" t="s">
        <v>701</v>
      </c>
      <c r="N6743" s="2" t="s">
        <v>792</v>
      </c>
      <c r="O6743" s="195" t="s">
        <v>445</v>
      </c>
    </row>
    <row r="6744" spans="1:15">
      <c r="A6744" s="7">
        <v>2019</v>
      </c>
      <c r="B6744" s="7" t="str">
        <f t="shared" si="294"/>
        <v>S32</v>
      </c>
      <c r="C6744" s="8">
        <f t="shared" si="295"/>
        <v>43683</v>
      </c>
      <c r="D6744" s="7">
        <v>23</v>
      </c>
      <c r="E6744" s="7" t="str">
        <f t="shared" si="293"/>
        <v>S324368323</v>
      </c>
      <c r="F6744" s="4">
        <v>43770</v>
      </c>
      <c r="G6744" s="2"/>
      <c r="H6744" s="2" t="s">
        <v>10428</v>
      </c>
      <c r="I6744" s="2" t="s">
        <v>10429</v>
      </c>
      <c r="J6744" s="2" t="s">
        <v>1370</v>
      </c>
      <c r="K6744" s="194" t="s">
        <v>100</v>
      </c>
      <c r="L6744" s="2">
        <v>43</v>
      </c>
      <c r="M6744" s="194" t="s">
        <v>701</v>
      </c>
      <c r="N6744" s="2" t="s">
        <v>792</v>
      </c>
      <c r="O6744" s="195" t="s">
        <v>445</v>
      </c>
    </row>
    <row r="6745" spans="1:15">
      <c r="A6745" s="7">
        <v>2019</v>
      </c>
      <c r="B6745" s="7" t="str">
        <f t="shared" si="294"/>
        <v>S32</v>
      </c>
      <c r="C6745" s="8">
        <f t="shared" si="295"/>
        <v>43683</v>
      </c>
      <c r="D6745" s="7">
        <v>24</v>
      </c>
      <c r="E6745" s="7" t="str">
        <f t="shared" si="293"/>
        <v>S324368324</v>
      </c>
      <c r="F6745" s="3" t="s">
        <v>164</v>
      </c>
      <c r="G6745" s="2"/>
      <c r="H6745" s="2" t="s">
        <v>10239</v>
      </c>
      <c r="I6745" s="2" t="s">
        <v>10430</v>
      </c>
      <c r="J6745" s="2" t="s">
        <v>3788</v>
      </c>
      <c r="K6745" s="194" t="s">
        <v>100</v>
      </c>
      <c r="L6745" s="2">
        <v>38</v>
      </c>
      <c r="M6745" s="194" t="s">
        <v>3916</v>
      </c>
      <c r="N6745" s="2" t="s">
        <v>3258</v>
      </c>
      <c r="O6745" s="195" t="s">
        <v>491</v>
      </c>
    </row>
    <row r="6746" spans="1:15">
      <c r="A6746" s="7">
        <v>2019</v>
      </c>
      <c r="B6746" s="7" t="str">
        <f t="shared" si="294"/>
        <v>S32</v>
      </c>
      <c r="C6746" s="8">
        <f t="shared" si="295"/>
        <v>43683</v>
      </c>
      <c r="D6746" s="7">
        <v>25</v>
      </c>
      <c r="E6746" s="7" t="str">
        <f t="shared" si="293"/>
        <v>S324368325</v>
      </c>
      <c r="F6746" s="3">
        <v>2020</v>
      </c>
      <c r="G6746" s="2"/>
      <c r="H6746" s="2" t="s">
        <v>10431</v>
      </c>
      <c r="I6746" s="2" t="s">
        <v>10432</v>
      </c>
      <c r="J6746" s="2" t="s">
        <v>981</v>
      </c>
      <c r="K6746" s="194" t="s">
        <v>17</v>
      </c>
      <c r="L6746" s="2">
        <v>39</v>
      </c>
      <c r="M6746" s="194" t="s">
        <v>697</v>
      </c>
      <c r="N6746" s="2" t="s">
        <v>443</v>
      </c>
      <c r="O6746" s="195" t="s">
        <v>697</v>
      </c>
    </row>
    <row r="6747" spans="1:15">
      <c r="A6747" s="7">
        <v>2019</v>
      </c>
      <c r="B6747" s="7" t="str">
        <f t="shared" si="294"/>
        <v>S32</v>
      </c>
      <c r="C6747" s="8">
        <f t="shared" si="295"/>
        <v>43683</v>
      </c>
      <c r="D6747" s="7">
        <v>26</v>
      </c>
      <c r="E6747" s="7" t="str">
        <f t="shared" si="293"/>
        <v>S324368326</v>
      </c>
      <c r="F6747" s="3">
        <v>2021</v>
      </c>
      <c r="G6747" s="2"/>
      <c r="H6747" s="2" t="s">
        <v>10433</v>
      </c>
      <c r="I6747" s="2" t="s">
        <v>10434</v>
      </c>
      <c r="J6747" s="2" t="s">
        <v>604</v>
      </c>
      <c r="K6747" s="194" t="s">
        <v>17</v>
      </c>
      <c r="L6747" s="2">
        <v>31</v>
      </c>
      <c r="M6747" s="194" t="s">
        <v>1460</v>
      </c>
      <c r="N6747" s="2" t="s">
        <v>1371</v>
      </c>
      <c r="O6747" s="195" t="s">
        <v>1371</v>
      </c>
    </row>
    <row r="6748" spans="1:15">
      <c r="A6748" s="7">
        <v>2019</v>
      </c>
      <c r="B6748" s="7" t="str">
        <f t="shared" si="294"/>
        <v>S32</v>
      </c>
      <c r="C6748" s="8">
        <f t="shared" si="295"/>
        <v>43683</v>
      </c>
      <c r="D6748" s="7">
        <v>27</v>
      </c>
      <c r="E6748" s="7" t="str">
        <f t="shared" si="293"/>
        <v>S324368327</v>
      </c>
      <c r="F6748" s="3">
        <v>2022</v>
      </c>
      <c r="G6748" s="2"/>
      <c r="H6748" s="2" t="s">
        <v>10435</v>
      </c>
      <c r="I6748" s="2" t="s">
        <v>10436</v>
      </c>
      <c r="J6748" s="2" t="s">
        <v>754</v>
      </c>
      <c r="K6748" s="194" t="s">
        <v>17</v>
      </c>
      <c r="L6748" s="2">
        <v>30</v>
      </c>
      <c r="M6748" s="194" t="s">
        <v>2076</v>
      </c>
      <c r="N6748" s="2" t="s">
        <v>1970</v>
      </c>
      <c r="O6748" s="195" t="s">
        <v>1667</v>
      </c>
    </row>
    <row r="6749" spans="1:15" ht="15.75" thickBot="1">
      <c r="A6749" s="7">
        <v>2019</v>
      </c>
      <c r="B6749" s="7" t="str">
        <f t="shared" si="294"/>
        <v>S32</v>
      </c>
      <c r="C6749" s="8">
        <f t="shared" si="295"/>
        <v>43683</v>
      </c>
      <c r="D6749" s="7">
        <v>28</v>
      </c>
      <c r="E6749" s="7" t="str">
        <f t="shared" si="293"/>
        <v>S324368328</v>
      </c>
      <c r="F6749" s="5">
        <v>2023</v>
      </c>
      <c r="G6749" s="6"/>
      <c r="H6749" s="6" t="s">
        <v>10437</v>
      </c>
      <c r="I6749" s="6" t="s">
        <v>5208</v>
      </c>
      <c r="J6749" s="6" t="s">
        <v>1058</v>
      </c>
      <c r="K6749" s="196" t="s">
        <v>17</v>
      </c>
      <c r="L6749" s="6">
        <v>27</v>
      </c>
      <c r="M6749" s="196" t="s">
        <v>1459</v>
      </c>
      <c r="N6749" s="6" t="s">
        <v>1367</v>
      </c>
      <c r="O6749" s="197" t="s">
        <v>1459</v>
      </c>
    </row>
    <row r="6750" spans="1:15" ht="16.5" thickTop="1" thickBot="1">
      <c r="A6750" s="7">
        <v>2019</v>
      </c>
      <c r="B6750" s="7" t="s">
        <v>33</v>
      </c>
      <c r="C6750" s="8">
        <f>7+C6749</f>
        <v>43690</v>
      </c>
      <c r="D6750" s="7">
        <v>1</v>
      </c>
      <c r="E6750" s="7" t="str">
        <f t="shared" si="293"/>
        <v>S33436901</v>
      </c>
      <c r="F6750" s="1" t="s">
        <v>0</v>
      </c>
    </row>
    <row r="6751" spans="1:15" ht="16.5" thickTop="1" thickBot="1">
      <c r="A6751" s="7">
        <v>2019</v>
      </c>
      <c r="B6751" s="7" t="s">
        <v>33</v>
      </c>
      <c r="C6751" s="8">
        <f t="shared" si="295"/>
        <v>43690</v>
      </c>
      <c r="D6751" s="7">
        <v>2</v>
      </c>
      <c r="E6751" s="7" t="str">
        <f t="shared" si="293"/>
        <v>S33436902</v>
      </c>
      <c r="F6751" s="338" t="s">
        <v>1</v>
      </c>
      <c r="G6751" s="341" t="s">
        <v>2</v>
      </c>
      <c r="H6751" s="342"/>
      <c r="I6751" s="342"/>
      <c r="J6751" s="343"/>
      <c r="K6751" s="344" t="s">
        <v>3</v>
      </c>
      <c r="L6751" s="343"/>
      <c r="M6751" s="344" t="s">
        <v>144</v>
      </c>
      <c r="N6751" s="342"/>
      <c r="O6751" s="342"/>
    </row>
    <row r="6752" spans="1:15" ht="18" customHeight="1" thickBot="1">
      <c r="A6752" s="7">
        <v>2019</v>
      </c>
      <c r="B6752" s="7" t="s">
        <v>33</v>
      </c>
      <c r="C6752" s="8">
        <f t="shared" si="295"/>
        <v>43690</v>
      </c>
      <c r="D6752" s="7">
        <v>3</v>
      </c>
      <c r="E6752" s="7" t="str">
        <f t="shared" ref="E6752:E6779" si="296">B6752&amp;C6752&amp;D6752</f>
        <v>S33436903</v>
      </c>
      <c r="F6752" s="339"/>
      <c r="G6752" s="345" t="s">
        <v>5</v>
      </c>
      <c r="H6752" s="347" t="s">
        <v>145</v>
      </c>
      <c r="I6752" s="348"/>
      <c r="J6752" s="349"/>
      <c r="K6752" s="350" t="s">
        <v>6</v>
      </c>
      <c r="L6752" s="352" t="s">
        <v>7</v>
      </c>
      <c r="M6752" s="350" t="s">
        <v>8</v>
      </c>
      <c r="N6752" s="354" t="s">
        <v>146</v>
      </c>
      <c r="O6752" s="356" t="s">
        <v>147</v>
      </c>
    </row>
    <row r="6753" spans="1:15" ht="15.75" thickBot="1">
      <c r="A6753" s="7">
        <v>2019</v>
      </c>
      <c r="B6753" s="7" t="s">
        <v>33</v>
      </c>
      <c r="C6753" s="8">
        <f t="shared" si="295"/>
        <v>43690</v>
      </c>
      <c r="D6753" s="7">
        <v>4</v>
      </c>
      <c r="E6753" s="7" t="str">
        <f t="shared" si="296"/>
        <v>S33436904</v>
      </c>
      <c r="F6753" s="340"/>
      <c r="G6753" s="346"/>
      <c r="H6753" s="191" t="s">
        <v>9</v>
      </c>
      <c r="I6753" s="192" t="s">
        <v>18</v>
      </c>
      <c r="J6753" s="193" t="s">
        <v>11</v>
      </c>
      <c r="K6753" s="351"/>
      <c r="L6753" s="353"/>
      <c r="M6753" s="351"/>
      <c r="N6753" s="355"/>
      <c r="O6753" s="357"/>
    </row>
    <row r="6754" spans="1:15">
      <c r="A6754" s="7">
        <v>2019</v>
      </c>
      <c r="B6754" s="7" t="s">
        <v>33</v>
      </c>
      <c r="C6754" s="8">
        <f t="shared" si="295"/>
        <v>43690</v>
      </c>
      <c r="D6754" s="7">
        <v>5</v>
      </c>
      <c r="E6754" s="7" t="str">
        <f t="shared" si="296"/>
        <v>S33436905</v>
      </c>
      <c r="F6754" s="3" t="s">
        <v>12</v>
      </c>
      <c r="G6754" s="2">
        <v>-3</v>
      </c>
      <c r="H6754" s="2" t="s">
        <v>10438</v>
      </c>
      <c r="I6754" s="2" t="s">
        <v>10439</v>
      </c>
      <c r="J6754" s="2" t="s">
        <v>10440</v>
      </c>
      <c r="K6754" s="194" t="s">
        <v>17</v>
      </c>
      <c r="L6754" s="2">
        <v>48</v>
      </c>
      <c r="M6754" s="194" t="s">
        <v>5813</v>
      </c>
      <c r="N6754" s="2" t="s">
        <v>728</v>
      </c>
      <c r="O6754" s="195" t="s">
        <v>340</v>
      </c>
    </row>
    <row r="6755" spans="1:15">
      <c r="A6755" s="7">
        <v>2019</v>
      </c>
      <c r="B6755" s="7" t="s">
        <v>33</v>
      </c>
      <c r="C6755" s="8">
        <f t="shared" si="295"/>
        <v>43690</v>
      </c>
      <c r="D6755" s="7">
        <v>6</v>
      </c>
      <c r="E6755" s="7" t="str">
        <f t="shared" si="296"/>
        <v>S33436906</v>
      </c>
      <c r="F6755" s="4">
        <v>43678</v>
      </c>
      <c r="G6755" s="2">
        <v>230</v>
      </c>
      <c r="H6755" s="2" t="s">
        <v>10441</v>
      </c>
      <c r="I6755" s="2" t="s">
        <v>10442</v>
      </c>
      <c r="J6755" s="2" t="s">
        <v>9385</v>
      </c>
      <c r="K6755" s="194" t="s">
        <v>17</v>
      </c>
      <c r="L6755" s="2">
        <v>57</v>
      </c>
      <c r="M6755" s="194" t="s">
        <v>284</v>
      </c>
      <c r="N6755" s="2" t="s">
        <v>4707</v>
      </c>
      <c r="O6755" s="195" t="s">
        <v>322</v>
      </c>
    </row>
    <row r="6756" spans="1:15">
      <c r="A6756" s="7">
        <v>2019</v>
      </c>
      <c r="B6756" s="7" t="s">
        <v>33</v>
      </c>
      <c r="C6756" s="8">
        <f t="shared" si="295"/>
        <v>43690</v>
      </c>
      <c r="D6756" s="7">
        <v>7</v>
      </c>
      <c r="E6756" s="7" t="str">
        <f t="shared" si="296"/>
        <v>S33436907</v>
      </c>
      <c r="F6756" s="4">
        <v>43709</v>
      </c>
      <c r="G6756" s="2">
        <v>213</v>
      </c>
      <c r="H6756" s="2" t="s">
        <v>8036</v>
      </c>
      <c r="I6756" s="2" t="s">
        <v>7735</v>
      </c>
      <c r="J6756" s="2" t="s">
        <v>5372</v>
      </c>
      <c r="K6756" s="194" t="s">
        <v>17</v>
      </c>
      <c r="L6756" s="2">
        <v>60</v>
      </c>
      <c r="M6756" s="194" t="s">
        <v>284</v>
      </c>
      <c r="N6756" s="2" t="s">
        <v>322</v>
      </c>
      <c r="O6756" s="195" t="s">
        <v>4707</v>
      </c>
    </row>
    <row r="6757" spans="1:15">
      <c r="A6757" s="7">
        <v>2019</v>
      </c>
      <c r="B6757" s="7" t="s">
        <v>33</v>
      </c>
      <c r="C6757" s="8">
        <f t="shared" si="295"/>
        <v>43690</v>
      </c>
      <c r="D6757" s="7">
        <v>8</v>
      </c>
      <c r="E6757" s="7" t="str">
        <f t="shared" si="296"/>
        <v>S33436908</v>
      </c>
      <c r="F6757" s="4">
        <v>43739</v>
      </c>
      <c r="G6757" s="2">
        <v>206</v>
      </c>
      <c r="H6757" s="2" t="s">
        <v>10443</v>
      </c>
      <c r="I6757" s="2" t="s">
        <v>10444</v>
      </c>
      <c r="J6757" s="2" t="s">
        <v>3182</v>
      </c>
      <c r="K6757" s="194" t="s">
        <v>17</v>
      </c>
      <c r="L6757" s="2">
        <v>59</v>
      </c>
      <c r="M6757" s="194" t="s">
        <v>2456</v>
      </c>
      <c r="N6757" s="2" t="s">
        <v>322</v>
      </c>
      <c r="O6757" s="195" t="s">
        <v>322</v>
      </c>
    </row>
    <row r="6758" spans="1:15">
      <c r="A6758" s="7">
        <v>2019</v>
      </c>
      <c r="B6758" s="7" t="s">
        <v>33</v>
      </c>
      <c r="C6758" s="8">
        <f t="shared" si="295"/>
        <v>43690</v>
      </c>
      <c r="D6758" s="7">
        <v>9</v>
      </c>
      <c r="E6758" s="7" t="str">
        <f t="shared" si="296"/>
        <v>S33436909</v>
      </c>
      <c r="F6758" s="4">
        <v>43770</v>
      </c>
      <c r="G6758" s="2">
        <v>182</v>
      </c>
      <c r="H6758" s="2" t="s">
        <v>10445</v>
      </c>
      <c r="I6758" s="2" t="s">
        <v>9393</v>
      </c>
      <c r="J6758" s="2" t="s">
        <v>2405</v>
      </c>
      <c r="K6758" s="194" t="s">
        <v>17</v>
      </c>
      <c r="L6758" s="2">
        <v>51</v>
      </c>
      <c r="M6758" s="194" t="s">
        <v>7446</v>
      </c>
      <c r="N6758" s="2" t="s">
        <v>312</v>
      </c>
      <c r="O6758" s="195" t="s">
        <v>1825</v>
      </c>
    </row>
    <row r="6759" spans="1:15">
      <c r="A6759" s="7">
        <v>2019</v>
      </c>
      <c r="B6759" s="7" t="s">
        <v>33</v>
      </c>
      <c r="C6759" s="8">
        <f t="shared" si="295"/>
        <v>43690</v>
      </c>
      <c r="D6759" s="7">
        <v>10</v>
      </c>
      <c r="E6759" s="7" t="str">
        <f t="shared" si="296"/>
        <v>S334369010</v>
      </c>
      <c r="F6759" s="3" t="s">
        <v>164</v>
      </c>
      <c r="G6759" s="2">
        <v>200</v>
      </c>
      <c r="H6759" s="2" t="s">
        <v>10446</v>
      </c>
      <c r="I6759" s="2" t="s">
        <v>9899</v>
      </c>
      <c r="J6759" s="2" t="s">
        <v>3061</v>
      </c>
      <c r="K6759" s="194" t="s">
        <v>17</v>
      </c>
      <c r="L6759" s="2">
        <v>48</v>
      </c>
      <c r="M6759" s="194" t="s">
        <v>10447</v>
      </c>
      <c r="N6759" s="2" t="s">
        <v>544</v>
      </c>
      <c r="O6759" s="195">
        <v>20</v>
      </c>
    </row>
    <row r="6760" spans="1:15">
      <c r="A6760" s="7">
        <v>2019</v>
      </c>
      <c r="B6760" s="7" t="s">
        <v>33</v>
      </c>
      <c r="C6760" s="8">
        <f t="shared" si="295"/>
        <v>43690</v>
      </c>
      <c r="D6760" s="7">
        <v>11</v>
      </c>
      <c r="E6760" s="7" t="str">
        <f t="shared" si="296"/>
        <v>S334369011</v>
      </c>
      <c r="F6760" s="3">
        <v>2020</v>
      </c>
      <c r="G6760" s="2">
        <v>198</v>
      </c>
      <c r="H6760" s="2" t="s">
        <v>5347</v>
      </c>
      <c r="I6760" s="2" t="s">
        <v>10448</v>
      </c>
      <c r="J6760" s="2" t="s">
        <v>3672</v>
      </c>
      <c r="K6760" s="194" t="s">
        <v>17</v>
      </c>
      <c r="L6760" s="2">
        <v>44</v>
      </c>
      <c r="M6760" s="194" t="s">
        <v>445</v>
      </c>
      <c r="N6760" s="2">
        <v>40</v>
      </c>
      <c r="O6760" s="195" t="s">
        <v>346</v>
      </c>
    </row>
    <row r="6761" spans="1:15">
      <c r="A6761" s="7">
        <v>2019</v>
      </c>
      <c r="B6761" s="7" t="s">
        <v>33</v>
      </c>
      <c r="C6761" s="8">
        <f t="shared" si="295"/>
        <v>43690</v>
      </c>
      <c r="D6761" s="7">
        <v>12</v>
      </c>
      <c r="E6761" s="7" t="str">
        <f t="shared" si="296"/>
        <v>S334369012</v>
      </c>
      <c r="F6761" s="3">
        <v>2021</v>
      </c>
      <c r="G6761" s="2">
        <v>190</v>
      </c>
      <c r="H6761" s="2" t="s">
        <v>6167</v>
      </c>
      <c r="I6761" s="2" t="s">
        <v>6094</v>
      </c>
      <c r="J6761" s="2" t="s">
        <v>3045</v>
      </c>
      <c r="K6761" s="194" t="s">
        <v>17</v>
      </c>
      <c r="L6761" s="2">
        <v>38</v>
      </c>
      <c r="M6761" s="194" t="s">
        <v>8474</v>
      </c>
      <c r="N6761" s="2" t="s">
        <v>9146</v>
      </c>
      <c r="O6761" s="195" t="s">
        <v>346</v>
      </c>
    </row>
    <row r="6762" spans="1:15">
      <c r="A6762" s="7">
        <v>2019</v>
      </c>
      <c r="B6762" s="7" t="s">
        <v>33</v>
      </c>
      <c r="C6762" s="8">
        <f t="shared" si="295"/>
        <v>43690</v>
      </c>
      <c r="D6762" s="7">
        <v>13</v>
      </c>
      <c r="E6762" s="7" t="str">
        <f t="shared" si="296"/>
        <v>S334369013</v>
      </c>
      <c r="F6762" s="3">
        <v>2022</v>
      </c>
      <c r="G6762" s="2">
        <v>170</v>
      </c>
      <c r="H6762" s="2" t="s">
        <v>10449</v>
      </c>
      <c r="I6762" s="2" t="s">
        <v>3343</v>
      </c>
      <c r="J6762" s="2" t="s">
        <v>7828</v>
      </c>
      <c r="K6762" s="194" t="s">
        <v>17</v>
      </c>
      <c r="L6762" s="2">
        <v>34</v>
      </c>
      <c r="M6762" s="194" t="s">
        <v>432</v>
      </c>
      <c r="N6762" s="2" t="s">
        <v>5513</v>
      </c>
      <c r="O6762" s="195" t="s">
        <v>4257</v>
      </c>
    </row>
    <row r="6763" spans="1:15" ht="15.75" thickBot="1">
      <c r="A6763" s="7">
        <v>2019</v>
      </c>
      <c r="B6763" s="7" t="s">
        <v>33</v>
      </c>
      <c r="C6763" s="8">
        <f t="shared" si="295"/>
        <v>43690</v>
      </c>
      <c r="D6763" s="7">
        <v>14</v>
      </c>
      <c r="E6763" s="7" t="str">
        <f t="shared" si="296"/>
        <v>S334369014</v>
      </c>
      <c r="F6763" s="5">
        <v>2023</v>
      </c>
      <c r="G6763" s="6">
        <v>160</v>
      </c>
      <c r="H6763" s="6">
        <v>157</v>
      </c>
      <c r="I6763" s="6" t="s">
        <v>3454</v>
      </c>
      <c r="J6763" s="6" t="s">
        <v>4293</v>
      </c>
      <c r="K6763" s="196" t="s">
        <v>17</v>
      </c>
      <c r="L6763" s="6">
        <v>29</v>
      </c>
      <c r="M6763" s="196" t="s">
        <v>301</v>
      </c>
      <c r="N6763" s="6" t="s">
        <v>7030</v>
      </c>
      <c r="O6763" s="197" t="s">
        <v>1446</v>
      </c>
    </row>
    <row r="6764" spans="1:15" ht="16.5" thickTop="1" thickBot="1">
      <c r="A6764" s="7">
        <v>2019</v>
      </c>
      <c r="B6764" s="7" t="s">
        <v>33</v>
      </c>
      <c r="C6764" s="8">
        <f t="shared" si="295"/>
        <v>43690</v>
      </c>
      <c r="D6764" s="7">
        <v>15</v>
      </c>
      <c r="E6764" s="7" t="str">
        <f t="shared" si="296"/>
        <v>S334369015</v>
      </c>
      <c r="F6764" s="1" t="s">
        <v>15</v>
      </c>
    </row>
    <row r="6765" spans="1:15" ht="16.5" thickTop="1" thickBot="1">
      <c r="A6765" s="7">
        <v>2019</v>
      </c>
      <c r="B6765" s="7" t="s">
        <v>33</v>
      </c>
      <c r="C6765" s="8">
        <f t="shared" si="295"/>
        <v>43690</v>
      </c>
      <c r="D6765" s="7">
        <v>16</v>
      </c>
      <c r="E6765" s="7" t="str">
        <f t="shared" si="296"/>
        <v>S334369016</v>
      </c>
      <c r="F6765" s="338" t="s">
        <v>1</v>
      </c>
      <c r="G6765" s="341" t="s">
        <v>2</v>
      </c>
      <c r="H6765" s="342"/>
      <c r="I6765" s="342"/>
      <c r="J6765" s="343"/>
      <c r="K6765" s="344" t="s">
        <v>3</v>
      </c>
      <c r="L6765" s="343"/>
      <c r="M6765" s="344" t="s">
        <v>144</v>
      </c>
      <c r="N6765" s="342"/>
      <c r="O6765" s="342"/>
    </row>
    <row r="6766" spans="1:15" ht="18" customHeight="1" thickBot="1">
      <c r="A6766" s="7">
        <v>2019</v>
      </c>
      <c r="B6766" s="7" t="s">
        <v>33</v>
      </c>
      <c r="C6766" s="8">
        <f t="shared" si="295"/>
        <v>43690</v>
      </c>
      <c r="D6766" s="7">
        <v>17</v>
      </c>
      <c r="E6766" s="7" t="str">
        <f t="shared" si="296"/>
        <v>S334369017</v>
      </c>
      <c r="F6766" s="339"/>
      <c r="G6766" s="345" t="s">
        <v>5</v>
      </c>
      <c r="H6766" s="347" t="s">
        <v>145</v>
      </c>
      <c r="I6766" s="348"/>
      <c r="J6766" s="349"/>
      <c r="K6766" s="350" t="s">
        <v>6</v>
      </c>
      <c r="L6766" s="352" t="s">
        <v>7</v>
      </c>
      <c r="M6766" s="350" t="s">
        <v>8</v>
      </c>
      <c r="N6766" s="354" t="s">
        <v>146</v>
      </c>
      <c r="O6766" s="356" t="s">
        <v>147</v>
      </c>
    </row>
    <row r="6767" spans="1:15" ht="15.75" thickBot="1">
      <c r="A6767" s="7">
        <v>2019</v>
      </c>
      <c r="B6767" s="7" t="s">
        <v>33</v>
      </c>
      <c r="C6767" s="8">
        <f t="shared" si="295"/>
        <v>43690</v>
      </c>
      <c r="D6767" s="7">
        <v>18</v>
      </c>
      <c r="E6767" s="7" t="str">
        <f t="shared" si="296"/>
        <v>S334369018</v>
      </c>
      <c r="F6767" s="340"/>
      <c r="G6767" s="346"/>
      <c r="H6767" s="191" t="s">
        <v>9</v>
      </c>
      <c r="I6767" s="192" t="s">
        <v>18</v>
      </c>
      <c r="J6767" s="193" t="s">
        <v>11</v>
      </c>
      <c r="K6767" s="351"/>
      <c r="L6767" s="353"/>
      <c r="M6767" s="351"/>
      <c r="N6767" s="355"/>
      <c r="O6767" s="357"/>
    </row>
    <row r="6768" spans="1:15">
      <c r="A6768" s="7">
        <v>2019</v>
      </c>
      <c r="B6768" s="7" t="s">
        <v>33</v>
      </c>
      <c r="C6768" s="8">
        <f t="shared" si="295"/>
        <v>43690</v>
      </c>
      <c r="D6768" s="7">
        <v>19</v>
      </c>
      <c r="E6768" s="7" t="str">
        <f t="shared" si="296"/>
        <v>S334369019</v>
      </c>
      <c r="F6768" s="3" t="s">
        <v>16</v>
      </c>
      <c r="G6768" s="2">
        <v>35</v>
      </c>
      <c r="H6768" s="2" t="s">
        <v>10450</v>
      </c>
      <c r="I6768" s="2" t="s">
        <v>10450</v>
      </c>
      <c r="J6768" s="2" t="s">
        <v>3143</v>
      </c>
      <c r="K6768" s="194" t="s">
        <v>17</v>
      </c>
      <c r="L6768" s="2">
        <v>53</v>
      </c>
      <c r="M6768" s="194" t="s">
        <v>420</v>
      </c>
      <c r="N6768" s="2" t="s">
        <v>301</v>
      </c>
      <c r="O6768" s="195" t="s">
        <v>1019</v>
      </c>
    </row>
    <row r="6769" spans="1:15">
      <c r="A6769" s="7">
        <v>2019</v>
      </c>
      <c r="B6769" s="7" t="s">
        <v>33</v>
      </c>
      <c r="C6769" s="8">
        <f t="shared" si="295"/>
        <v>43690</v>
      </c>
      <c r="D6769" s="7">
        <v>20</v>
      </c>
      <c r="E6769" s="7" t="str">
        <f t="shared" si="296"/>
        <v>S334369020</v>
      </c>
      <c r="F6769" s="4">
        <v>43678</v>
      </c>
      <c r="G6769" s="2">
        <v>365</v>
      </c>
      <c r="H6769" s="2" t="s">
        <v>10451</v>
      </c>
      <c r="I6769" s="2" t="s">
        <v>6475</v>
      </c>
      <c r="J6769" s="2" t="s">
        <v>2141</v>
      </c>
      <c r="K6769" s="194" t="s">
        <v>17</v>
      </c>
      <c r="L6769" s="2">
        <v>55</v>
      </c>
      <c r="M6769" s="194" t="s">
        <v>682</v>
      </c>
      <c r="N6769" s="2" t="s">
        <v>333</v>
      </c>
      <c r="O6769" s="195" t="s">
        <v>681</v>
      </c>
    </row>
    <row r="6770" spans="1:15">
      <c r="A6770" s="7">
        <v>2019</v>
      </c>
      <c r="B6770" s="7" t="s">
        <v>33</v>
      </c>
      <c r="C6770" s="8">
        <f t="shared" si="295"/>
        <v>43690</v>
      </c>
      <c r="D6770" s="7">
        <v>21</v>
      </c>
      <c r="E6770" s="7" t="str">
        <f t="shared" si="296"/>
        <v>S334369021</v>
      </c>
      <c r="F6770" s="4">
        <v>43709</v>
      </c>
      <c r="G6770" s="2">
        <v>248</v>
      </c>
      <c r="H6770" s="2" t="s">
        <v>10452</v>
      </c>
      <c r="I6770" s="2" t="s">
        <v>10453</v>
      </c>
      <c r="J6770" s="2" t="s">
        <v>2313</v>
      </c>
      <c r="K6770" s="194" t="s">
        <v>17</v>
      </c>
      <c r="L6770" s="2">
        <v>52</v>
      </c>
      <c r="M6770" s="194" t="s">
        <v>1917</v>
      </c>
      <c r="N6770" s="2" t="s">
        <v>472</v>
      </c>
      <c r="O6770" s="195" t="s">
        <v>787</v>
      </c>
    </row>
    <row r="6771" spans="1:15">
      <c r="A6771" s="7">
        <v>2019</v>
      </c>
      <c r="B6771" s="7" t="s">
        <v>33</v>
      </c>
      <c r="C6771" s="8">
        <f t="shared" si="295"/>
        <v>43690</v>
      </c>
      <c r="D6771" s="7">
        <v>22</v>
      </c>
      <c r="E6771" s="7" t="str">
        <f t="shared" si="296"/>
        <v>S334369022</v>
      </c>
      <c r="F6771" s="4">
        <v>43739</v>
      </c>
      <c r="G6771" s="2">
        <v>236</v>
      </c>
      <c r="H6771" s="2" t="s">
        <v>10454</v>
      </c>
      <c r="I6771" s="2" t="s">
        <v>10455</v>
      </c>
      <c r="J6771" s="2" t="s">
        <v>3126</v>
      </c>
      <c r="K6771" s="194" t="s">
        <v>17</v>
      </c>
      <c r="L6771" s="2">
        <v>50</v>
      </c>
      <c r="M6771" s="194" t="s">
        <v>4437</v>
      </c>
      <c r="N6771" s="2" t="s">
        <v>1208</v>
      </c>
      <c r="O6771" s="195" t="s">
        <v>792</v>
      </c>
    </row>
    <row r="6772" spans="1:15">
      <c r="A6772" s="7">
        <v>2019</v>
      </c>
      <c r="B6772" s="7" t="s">
        <v>33</v>
      </c>
      <c r="C6772" s="8">
        <f t="shared" si="295"/>
        <v>43690</v>
      </c>
      <c r="D6772" s="7">
        <v>23</v>
      </c>
      <c r="E6772" s="7" t="str">
        <f t="shared" si="296"/>
        <v>S334369023</v>
      </c>
      <c r="F6772" s="4">
        <v>43770</v>
      </c>
      <c r="G6772" s="2">
        <v>222</v>
      </c>
      <c r="H6772" s="2" t="s">
        <v>10456</v>
      </c>
      <c r="I6772" s="2" t="s">
        <v>6873</v>
      </c>
      <c r="J6772" s="2" t="s">
        <v>2604</v>
      </c>
      <c r="K6772" s="194" t="s">
        <v>17</v>
      </c>
      <c r="L6772" s="2">
        <v>49</v>
      </c>
      <c r="M6772" s="194" t="s">
        <v>5100</v>
      </c>
      <c r="N6772" s="2" t="s">
        <v>1744</v>
      </c>
      <c r="O6772" s="195" t="s">
        <v>1744</v>
      </c>
    </row>
    <row r="6773" spans="1:15">
      <c r="A6773" s="7">
        <v>2019</v>
      </c>
      <c r="B6773" s="7" t="s">
        <v>33</v>
      </c>
      <c r="C6773" s="8">
        <f t="shared" si="295"/>
        <v>43690</v>
      </c>
      <c r="D6773" s="7">
        <v>24</v>
      </c>
      <c r="E6773" s="7" t="str">
        <f t="shared" si="296"/>
        <v>S334369024</v>
      </c>
      <c r="F6773" s="3" t="s">
        <v>164</v>
      </c>
      <c r="G6773" s="2">
        <v>235</v>
      </c>
      <c r="H6773" s="2" t="s">
        <v>10457</v>
      </c>
      <c r="I6773" s="2" t="s">
        <v>1720</v>
      </c>
      <c r="J6773" s="2" t="s">
        <v>612</v>
      </c>
      <c r="K6773" s="194" t="s">
        <v>17</v>
      </c>
      <c r="L6773" s="2">
        <v>46</v>
      </c>
      <c r="M6773" s="194" t="s">
        <v>3504</v>
      </c>
      <c r="N6773" s="2" t="s">
        <v>645</v>
      </c>
      <c r="O6773" s="195" t="s">
        <v>1665</v>
      </c>
    </row>
    <row r="6774" spans="1:15">
      <c r="A6774" s="7">
        <v>2019</v>
      </c>
      <c r="B6774" s="7" t="s">
        <v>33</v>
      </c>
      <c r="C6774" s="8">
        <f t="shared" si="295"/>
        <v>43690</v>
      </c>
      <c r="D6774" s="7">
        <v>25</v>
      </c>
      <c r="E6774" s="7" t="str">
        <f t="shared" si="296"/>
        <v>S334369025</v>
      </c>
      <c r="F6774" s="3">
        <v>2020</v>
      </c>
      <c r="G6774" s="2">
        <v>238</v>
      </c>
      <c r="H6774" s="2" t="s">
        <v>10458</v>
      </c>
      <c r="I6774" s="2" t="s">
        <v>10459</v>
      </c>
      <c r="J6774" s="2" t="s">
        <v>317</v>
      </c>
      <c r="K6774" s="194" t="s">
        <v>17</v>
      </c>
      <c r="L6774" s="2">
        <v>44</v>
      </c>
      <c r="M6774" s="194" t="s">
        <v>972</v>
      </c>
      <c r="N6774" s="2">
        <v>30</v>
      </c>
      <c r="O6774" s="195" t="s">
        <v>1459</v>
      </c>
    </row>
    <row r="6775" spans="1:15">
      <c r="A6775" s="7">
        <v>2019</v>
      </c>
      <c r="B6775" s="7" t="s">
        <v>33</v>
      </c>
      <c r="C6775" s="8">
        <f t="shared" si="295"/>
        <v>43690</v>
      </c>
      <c r="D6775" s="7">
        <v>26</v>
      </c>
      <c r="E6775" s="7" t="str">
        <f t="shared" si="296"/>
        <v>S334369026</v>
      </c>
      <c r="F6775" s="3">
        <v>2021</v>
      </c>
      <c r="G6775" s="2">
        <v>230</v>
      </c>
      <c r="H6775" s="2" t="s">
        <v>10053</v>
      </c>
      <c r="I6775" s="2" t="s">
        <v>8374</v>
      </c>
      <c r="J6775" s="2" t="s">
        <v>2313</v>
      </c>
      <c r="K6775" s="194" t="s">
        <v>17</v>
      </c>
      <c r="L6775" s="2">
        <v>38</v>
      </c>
      <c r="M6775" s="194" t="s">
        <v>2076</v>
      </c>
      <c r="N6775" s="2" t="s">
        <v>1946</v>
      </c>
      <c r="O6775" s="195" t="s">
        <v>2076</v>
      </c>
    </row>
    <row r="6776" spans="1:15">
      <c r="A6776" s="7">
        <v>2019</v>
      </c>
      <c r="B6776" s="7" t="s">
        <v>33</v>
      </c>
      <c r="C6776" s="8">
        <f t="shared" si="295"/>
        <v>43690</v>
      </c>
      <c r="D6776" s="7">
        <v>27</v>
      </c>
      <c r="E6776" s="7" t="str">
        <f t="shared" si="296"/>
        <v>S334369027</v>
      </c>
      <c r="F6776" s="3">
        <v>2022</v>
      </c>
      <c r="G6776" s="2">
        <v>210</v>
      </c>
      <c r="H6776" s="2" t="s">
        <v>10113</v>
      </c>
      <c r="I6776" s="2" t="s">
        <v>10460</v>
      </c>
      <c r="J6776" s="2" t="s">
        <v>1664</v>
      </c>
      <c r="K6776" s="194" t="s">
        <v>17</v>
      </c>
      <c r="L6776" s="2">
        <v>34</v>
      </c>
      <c r="M6776" s="194" t="s">
        <v>301</v>
      </c>
      <c r="N6776" s="2" t="s">
        <v>1805</v>
      </c>
      <c r="O6776" s="195" t="s">
        <v>681</v>
      </c>
    </row>
    <row r="6777" spans="1:15" ht="15.75" thickBot="1">
      <c r="A6777" s="7">
        <v>2019</v>
      </c>
      <c r="B6777" s="7" t="s">
        <v>33</v>
      </c>
      <c r="C6777" s="8">
        <f t="shared" si="295"/>
        <v>43690</v>
      </c>
      <c r="D6777" s="7">
        <v>28</v>
      </c>
      <c r="E6777" s="7" t="str">
        <f t="shared" si="296"/>
        <v>S334369028</v>
      </c>
      <c r="F6777" s="5">
        <v>2023</v>
      </c>
      <c r="G6777" s="6">
        <v>200</v>
      </c>
      <c r="H6777" s="6" t="s">
        <v>3186</v>
      </c>
      <c r="I6777" s="6" t="s">
        <v>10461</v>
      </c>
      <c r="J6777" s="6" t="s">
        <v>487</v>
      </c>
      <c r="K6777" s="196" t="s">
        <v>17</v>
      </c>
      <c r="L6777" s="6">
        <v>30</v>
      </c>
      <c r="M6777" s="196" t="s">
        <v>2076</v>
      </c>
      <c r="N6777" s="6" t="s">
        <v>872</v>
      </c>
      <c r="O6777" s="197" t="s">
        <v>1665</v>
      </c>
    </row>
    <row r="6778" spans="1:15" ht="16.5" thickTop="1" thickBot="1">
      <c r="A6778" s="7">
        <v>2019</v>
      </c>
      <c r="B6778" s="7" t="s">
        <v>32</v>
      </c>
      <c r="C6778" s="8">
        <f>7+C6777</f>
        <v>43697</v>
      </c>
      <c r="D6778" s="7">
        <v>1</v>
      </c>
      <c r="E6778" s="7" t="str">
        <f t="shared" si="296"/>
        <v>S34436971</v>
      </c>
      <c r="F6778" s="1" t="s">
        <v>0</v>
      </c>
    </row>
    <row r="6779" spans="1:15" ht="16.5" thickTop="1" thickBot="1">
      <c r="A6779" s="7">
        <v>2019</v>
      </c>
      <c r="B6779" s="7" t="s">
        <v>32</v>
      </c>
      <c r="C6779" s="8">
        <f t="shared" si="295"/>
        <v>43697</v>
      </c>
      <c r="D6779" s="7">
        <v>2</v>
      </c>
      <c r="E6779" s="7" t="str">
        <f t="shared" si="296"/>
        <v>S34436972</v>
      </c>
      <c r="F6779" s="338" t="s">
        <v>1</v>
      </c>
      <c r="G6779" s="341" t="s">
        <v>2</v>
      </c>
      <c r="H6779" s="342"/>
      <c r="I6779" s="342"/>
      <c r="J6779" s="343"/>
      <c r="K6779" s="344" t="s">
        <v>3</v>
      </c>
      <c r="L6779" s="343"/>
      <c r="M6779" s="344" t="s">
        <v>144</v>
      </c>
      <c r="N6779" s="342"/>
      <c r="O6779" s="342"/>
    </row>
    <row r="6780" spans="1:15" ht="18" customHeight="1" thickBot="1">
      <c r="A6780" s="7">
        <v>2019</v>
      </c>
      <c r="B6780" s="7" t="s">
        <v>32</v>
      </c>
      <c r="C6780" s="8">
        <f t="shared" si="295"/>
        <v>43697</v>
      </c>
      <c r="D6780" s="7">
        <v>3</v>
      </c>
      <c r="E6780" s="7" t="str">
        <f t="shared" ref="E6780:E6807" si="297">B6780&amp;C6780&amp;D6780</f>
        <v>S34436973</v>
      </c>
      <c r="F6780" s="339"/>
      <c r="G6780" s="345" t="s">
        <v>5</v>
      </c>
      <c r="H6780" s="347" t="s">
        <v>145</v>
      </c>
      <c r="I6780" s="348"/>
      <c r="J6780" s="349"/>
      <c r="K6780" s="350" t="s">
        <v>6</v>
      </c>
      <c r="L6780" s="352" t="s">
        <v>7</v>
      </c>
      <c r="M6780" s="350" t="s">
        <v>8</v>
      </c>
      <c r="N6780" s="354" t="s">
        <v>146</v>
      </c>
      <c r="O6780" s="356" t="s">
        <v>147</v>
      </c>
    </row>
    <row r="6781" spans="1:15" ht="15.75" thickBot="1">
      <c r="A6781" s="7">
        <v>2019</v>
      </c>
      <c r="B6781" s="7" t="s">
        <v>32</v>
      </c>
      <c r="C6781" s="8">
        <f t="shared" si="295"/>
        <v>43697</v>
      </c>
      <c r="D6781" s="7">
        <v>4</v>
      </c>
      <c r="E6781" s="7" t="str">
        <f t="shared" si="297"/>
        <v>S34436974</v>
      </c>
      <c r="F6781" s="340"/>
      <c r="G6781" s="346"/>
      <c r="H6781" s="191" t="s">
        <v>9</v>
      </c>
      <c r="I6781" s="192" t="s">
        <v>18</v>
      </c>
      <c r="J6781" s="193" t="s">
        <v>11</v>
      </c>
      <c r="K6781" s="351"/>
      <c r="L6781" s="353"/>
      <c r="M6781" s="351"/>
      <c r="N6781" s="355"/>
      <c r="O6781" s="357"/>
    </row>
    <row r="6782" spans="1:15">
      <c r="A6782" s="7">
        <v>2019</v>
      </c>
      <c r="B6782" s="7" t="s">
        <v>32</v>
      </c>
      <c r="C6782" s="8">
        <f t="shared" si="295"/>
        <v>43697</v>
      </c>
      <c r="D6782" s="7">
        <v>5</v>
      </c>
      <c r="E6782" s="7" t="str">
        <f t="shared" si="297"/>
        <v>S34436975</v>
      </c>
      <c r="F6782" s="3" t="s">
        <v>12</v>
      </c>
      <c r="G6782" s="2">
        <v>-3</v>
      </c>
      <c r="H6782" s="2" t="s">
        <v>10462</v>
      </c>
      <c r="I6782" s="2" t="s">
        <v>10463</v>
      </c>
      <c r="J6782" s="2" t="s">
        <v>9336</v>
      </c>
      <c r="K6782" s="194" t="s">
        <v>17</v>
      </c>
      <c r="L6782" s="2">
        <v>52</v>
      </c>
      <c r="M6782" s="194" t="s">
        <v>1116</v>
      </c>
      <c r="N6782" s="2" t="s">
        <v>1739</v>
      </c>
      <c r="O6782" s="195" t="s">
        <v>1739</v>
      </c>
    </row>
    <row r="6783" spans="1:15">
      <c r="A6783" s="7">
        <v>2019</v>
      </c>
      <c r="B6783" s="7" t="s">
        <v>32</v>
      </c>
      <c r="C6783" s="8">
        <f t="shared" si="295"/>
        <v>43697</v>
      </c>
      <c r="D6783" s="7">
        <v>6</v>
      </c>
      <c r="E6783" s="7" t="str">
        <f t="shared" si="297"/>
        <v>S34436976</v>
      </c>
      <c r="F6783" s="4">
        <v>43678</v>
      </c>
      <c r="G6783" s="2">
        <v>233</v>
      </c>
      <c r="H6783" s="2" t="s">
        <v>10464</v>
      </c>
      <c r="I6783" s="2" t="s">
        <v>10465</v>
      </c>
      <c r="J6783" s="2" t="s">
        <v>4869</v>
      </c>
      <c r="K6783" s="194" t="s">
        <v>17</v>
      </c>
      <c r="L6783" s="2">
        <v>52</v>
      </c>
      <c r="M6783" s="194" t="s">
        <v>10466</v>
      </c>
      <c r="N6783" s="2" t="s">
        <v>297</v>
      </c>
      <c r="O6783" s="195" t="s">
        <v>507</v>
      </c>
    </row>
    <row r="6784" spans="1:15">
      <c r="A6784" s="7">
        <v>2019</v>
      </c>
      <c r="B6784" s="7" t="s">
        <v>32</v>
      </c>
      <c r="C6784" s="8">
        <f t="shared" si="295"/>
        <v>43697</v>
      </c>
      <c r="D6784" s="7">
        <v>7</v>
      </c>
      <c r="E6784" s="7" t="str">
        <f t="shared" si="297"/>
        <v>S34436977</v>
      </c>
      <c r="F6784" s="4">
        <v>43709</v>
      </c>
      <c r="G6784" s="2">
        <v>215</v>
      </c>
      <c r="H6784" s="2" t="s">
        <v>10106</v>
      </c>
      <c r="I6784" s="2" t="s">
        <v>8295</v>
      </c>
      <c r="J6784" s="2" t="s">
        <v>923</v>
      </c>
      <c r="K6784" s="194" t="s">
        <v>17</v>
      </c>
      <c r="L6784" s="2">
        <v>62</v>
      </c>
      <c r="M6784" s="194" t="s">
        <v>477</v>
      </c>
      <c r="N6784" s="2" t="s">
        <v>477</v>
      </c>
      <c r="O6784" s="195" t="s">
        <v>3707</v>
      </c>
    </row>
    <row r="6785" spans="1:15">
      <c r="A6785" s="7">
        <v>2019</v>
      </c>
      <c r="B6785" s="7" t="s">
        <v>32</v>
      </c>
      <c r="C6785" s="8">
        <f t="shared" si="295"/>
        <v>43697</v>
      </c>
      <c r="D6785" s="7">
        <v>8</v>
      </c>
      <c r="E6785" s="7" t="str">
        <f t="shared" si="297"/>
        <v>S34436978</v>
      </c>
      <c r="F6785" s="4">
        <v>43739</v>
      </c>
      <c r="G6785" s="2">
        <v>202</v>
      </c>
      <c r="H6785" s="2" t="s">
        <v>6624</v>
      </c>
      <c r="I6785" s="2" t="s">
        <v>10467</v>
      </c>
      <c r="J6785" s="2" t="s">
        <v>3872</v>
      </c>
      <c r="K6785" s="194" t="s">
        <v>17</v>
      </c>
      <c r="L6785" s="2">
        <v>58</v>
      </c>
      <c r="M6785" s="194" t="s">
        <v>4666</v>
      </c>
      <c r="N6785" s="2" t="s">
        <v>311</v>
      </c>
      <c r="O6785" s="195" t="s">
        <v>3211</v>
      </c>
    </row>
    <row r="6786" spans="1:15">
      <c r="A6786" s="7">
        <v>2019</v>
      </c>
      <c r="B6786" s="7" t="s">
        <v>32</v>
      </c>
      <c r="C6786" s="8">
        <f t="shared" si="295"/>
        <v>43697</v>
      </c>
      <c r="D6786" s="7">
        <v>9</v>
      </c>
      <c r="E6786" s="7" t="str">
        <f t="shared" si="297"/>
        <v>S34436979</v>
      </c>
      <c r="F6786" s="4">
        <v>43770</v>
      </c>
      <c r="G6786" s="2">
        <v>175</v>
      </c>
      <c r="H6786" s="2" t="s">
        <v>10468</v>
      </c>
      <c r="I6786" s="2" t="s">
        <v>10469</v>
      </c>
      <c r="J6786" s="2" t="s">
        <v>1374</v>
      </c>
      <c r="K6786" s="194" t="s">
        <v>17</v>
      </c>
      <c r="L6786" s="2">
        <v>49</v>
      </c>
      <c r="M6786" s="194" t="s">
        <v>10307</v>
      </c>
      <c r="N6786" s="2" t="s">
        <v>524</v>
      </c>
      <c r="O6786" s="195" t="s">
        <v>4881</v>
      </c>
    </row>
    <row r="6787" spans="1:15">
      <c r="A6787" s="7">
        <v>2019</v>
      </c>
      <c r="B6787" s="7" t="s">
        <v>32</v>
      </c>
      <c r="C6787" s="8">
        <f t="shared" si="295"/>
        <v>43697</v>
      </c>
      <c r="D6787" s="7">
        <v>10</v>
      </c>
      <c r="E6787" s="7" t="str">
        <f t="shared" si="297"/>
        <v>S344369710</v>
      </c>
      <c r="F6787" s="3" t="s">
        <v>164</v>
      </c>
      <c r="G6787" s="2">
        <v>198</v>
      </c>
      <c r="H6787" s="2" t="s">
        <v>2612</v>
      </c>
      <c r="I6787" s="2" t="s">
        <v>8587</v>
      </c>
      <c r="J6787" s="2" t="s">
        <v>1404</v>
      </c>
      <c r="K6787" s="194" t="s">
        <v>17</v>
      </c>
      <c r="L6787" s="2">
        <v>47</v>
      </c>
      <c r="M6787" s="194" t="s">
        <v>5884</v>
      </c>
      <c r="N6787" s="2" t="s">
        <v>334</v>
      </c>
      <c r="O6787" s="195" t="s">
        <v>800</v>
      </c>
    </row>
    <row r="6788" spans="1:15">
      <c r="A6788" s="7">
        <v>2019</v>
      </c>
      <c r="B6788" s="7" t="s">
        <v>32</v>
      </c>
      <c r="C6788" s="8">
        <f t="shared" si="295"/>
        <v>43697</v>
      </c>
      <c r="D6788" s="7">
        <v>11</v>
      </c>
      <c r="E6788" s="7" t="str">
        <f t="shared" si="297"/>
        <v>S344369711</v>
      </c>
      <c r="F6788" s="3">
        <v>2020</v>
      </c>
      <c r="G6788" s="2">
        <v>195</v>
      </c>
      <c r="H6788" s="2" t="s">
        <v>10470</v>
      </c>
      <c r="I6788" s="2" t="s">
        <v>9463</v>
      </c>
      <c r="J6788" s="2" t="s">
        <v>2771</v>
      </c>
      <c r="K6788" s="194" t="s">
        <v>17</v>
      </c>
      <c r="L6788" s="2">
        <v>48</v>
      </c>
      <c r="M6788" s="194" t="s">
        <v>561</v>
      </c>
      <c r="N6788" s="2" t="s">
        <v>4986</v>
      </c>
      <c r="O6788" s="195" t="s">
        <v>274</v>
      </c>
    </row>
    <row r="6789" spans="1:15">
      <c r="A6789" s="7">
        <v>2019</v>
      </c>
      <c r="B6789" s="7" t="s">
        <v>32</v>
      </c>
      <c r="C6789" s="8">
        <f t="shared" ref="C6789:C6852" si="298">C6788</f>
        <v>43697</v>
      </c>
      <c r="D6789" s="7">
        <v>12</v>
      </c>
      <c r="E6789" s="7" t="str">
        <f t="shared" si="297"/>
        <v>S344369712</v>
      </c>
      <c r="F6789" s="3">
        <v>2021</v>
      </c>
      <c r="G6789" s="2">
        <v>190</v>
      </c>
      <c r="H6789" s="2" t="s">
        <v>10471</v>
      </c>
      <c r="I6789" s="2" t="s">
        <v>10472</v>
      </c>
      <c r="J6789" s="2" t="s">
        <v>1067</v>
      </c>
      <c r="K6789" s="194" t="s">
        <v>17</v>
      </c>
      <c r="L6789" s="2">
        <v>37</v>
      </c>
      <c r="M6789" s="194" t="s">
        <v>301</v>
      </c>
      <c r="N6789" s="2" t="s">
        <v>7030</v>
      </c>
      <c r="O6789" s="195" t="s">
        <v>1446</v>
      </c>
    </row>
    <row r="6790" spans="1:15">
      <c r="A6790" s="7">
        <v>2019</v>
      </c>
      <c r="B6790" s="7" t="s">
        <v>32</v>
      </c>
      <c r="C6790" s="8">
        <f t="shared" si="298"/>
        <v>43697</v>
      </c>
      <c r="D6790" s="7">
        <v>13</v>
      </c>
      <c r="E6790" s="7" t="str">
        <f t="shared" si="297"/>
        <v>S344369713</v>
      </c>
      <c r="F6790" s="3">
        <v>2022</v>
      </c>
      <c r="G6790" s="2">
        <v>170</v>
      </c>
      <c r="H6790" s="2" t="s">
        <v>10473</v>
      </c>
      <c r="I6790" s="2" t="s">
        <v>10474</v>
      </c>
      <c r="J6790" s="2" t="s">
        <v>274</v>
      </c>
      <c r="K6790" s="194" t="s">
        <v>17</v>
      </c>
      <c r="L6790" s="2">
        <v>31</v>
      </c>
      <c r="M6790" s="194" t="s">
        <v>295</v>
      </c>
      <c r="N6790" s="2" t="s">
        <v>580</v>
      </c>
      <c r="O6790" s="195" t="s">
        <v>10365</v>
      </c>
    </row>
    <row r="6791" spans="1:15" ht="15.75" thickBot="1">
      <c r="A6791" s="7">
        <v>2019</v>
      </c>
      <c r="B6791" s="7" t="s">
        <v>32</v>
      </c>
      <c r="C6791" s="8">
        <f t="shared" si="298"/>
        <v>43697</v>
      </c>
      <c r="D6791" s="7">
        <v>14</v>
      </c>
      <c r="E6791" s="7" t="str">
        <f t="shared" si="297"/>
        <v>S344369714</v>
      </c>
      <c r="F6791" s="5">
        <v>2023</v>
      </c>
      <c r="G6791" s="6">
        <v>160</v>
      </c>
      <c r="H6791" s="6" t="s">
        <v>3716</v>
      </c>
      <c r="I6791" s="6" t="s">
        <v>10475</v>
      </c>
      <c r="J6791" s="6" t="s">
        <v>3429</v>
      </c>
      <c r="K6791" s="196" t="s">
        <v>17</v>
      </c>
      <c r="L6791" s="6">
        <v>27</v>
      </c>
      <c r="M6791" s="196" t="s">
        <v>383</v>
      </c>
      <c r="N6791" s="6" t="s">
        <v>8799</v>
      </c>
      <c r="O6791" s="197" t="s">
        <v>5550</v>
      </c>
    </row>
    <row r="6792" spans="1:15" ht="16.5" thickTop="1" thickBot="1">
      <c r="A6792" s="7">
        <v>2019</v>
      </c>
      <c r="B6792" s="7" t="s">
        <v>32</v>
      </c>
      <c r="C6792" s="8">
        <f t="shared" si="298"/>
        <v>43697</v>
      </c>
      <c r="D6792" s="7">
        <v>15</v>
      </c>
      <c r="E6792" s="7" t="str">
        <f t="shared" si="297"/>
        <v>S344369715</v>
      </c>
      <c r="F6792" s="1" t="s">
        <v>15</v>
      </c>
    </row>
    <row r="6793" spans="1:15" ht="16.5" thickTop="1" thickBot="1">
      <c r="A6793" s="7">
        <v>2019</v>
      </c>
      <c r="B6793" s="7" t="s">
        <v>32</v>
      </c>
      <c r="C6793" s="8">
        <f t="shared" si="298"/>
        <v>43697</v>
      </c>
      <c r="D6793" s="7">
        <v>16</v>
      </c>
      <c r="E6793" s="7" t="str">
        <f t="shared" si="297"/>
        <v>S344369716</v>
      </c>
      <c r="F6793" s="338" t="s">
        <v>1</v>
      </c>
      <c r="G6793" s="341" t="s">
        <v>2</v>
      </c>
      <c r="H6793" s="342"/>
      <c r="I6793" s="342"/>
      <c r="J6793" s="343"/>
      <c r="K6793" s="344" t="s">
        <v>3</v>
      </c>
      <c r="L6793" s="343"/>
      <c r="M6793" s="344" t="s">
        <v>144</v>
      </c>
      <c r="N6793" s="342"/>
      <c r="O6793" s="342"/>
    </row>
    <row r="6794" spans="1:15" ht="18" customHeight="1" thickBot="1">
      <c r="A6794" s="7">
        <v>2019</v>
      </c>
      <c r="B6794" s="7" t="s">
        <v>32</v>
      </c>
      <c r="C6794" s="8">
        <f t="shared" si="298"/>
        <v>43697</v>
      </c>
      <c r="D6794" s="7">
        <v>17</v>
      </c>
      <c r="E6794" s="7" t="str">
        <f t="shared" si="297"/>
        <v>S344369717</v>
      </c>
      <c r="F6794" s="339"/>
      <c r="G6794" s="345" t="s">
        <v>5</v>
      </c>
      <c r="H6794" s="347" t="s">
        <v>145</v>
      </c>
      <c r="I6794" s="348"/>
      <c r="J6794" s="349"/>
      <c r="K6794" s="350" t="s">
        <v>6</v>
      </c>
      <c r="L6794" s="352" t="s">
        <v>7</v>
      </c>
      <c r="M6794" s="350" t="s">
        <v>8</v>
      </c>
      <c r="N6794" s="354" t="s">
        <v>146</v>
      </c>
      <c r="O6794" s="356" t="s">
        <v>147</v>
      </c>
    </row>
    <row r="6795" spans="1:15" ht="15.75" thickBot="1">
      <c r="A6795" s="7">
        <v>2019</v>
      </c>
      <c r="B6795" s="7" t="s">
        <v>32</v>
      </c>
      <c r="C6795" s="8">
        <f t="shared" si="298"/>
        <v>43697</v>
      </c>
      <c r="D6795" s="7">
        <v>18</v>
      </c>
      <c r="E6795" s="7" t="str">
        <f t="shared" si="297"/>
        <v>S344369718</v>
      </c>
      <c r="F6795" s="340"/>
      <c r="G6795" s="346"/>
      <c r="H6795" s="191" t="s">
        <v>9</v>
      </c>
      <c r="I6795" s="192" t="s">
        <v>18</v>
      </c>
      <c r="J6795" s="193" t="s">
        <v>11</v>
      </c>
      <c r="K6795" s="351"/>
      <c r="L6795" s="353"/>
      <c r="M6795" s="351"/>
      <c r="N6795" s="355"/>
      <c r="O6795" s="357"/>
    </row>
    <row r="6796" spans="1:15">
      <c r="A6796" s="7">
        <v>2019</v>
      </c>
      <c r="B6796" s="7" t="s">
        <v>32</v>
      </c>
      <c r="C6796" s="8">
        <f t="shared" si="298"/>
        <v>43697</v>
      </c>
      <c r="D6796" s="7">
        <v>19</v>
      </c>
      <c r="E6796" s="7" t="str">
        <f t="shared" si="297"/>
        <v>S344369719</v>
      </c>
      <c r="F6796" s="3" t="s">
        <v>16</v>
      </c>
      <c r="G6796" s="2">
        <v>35</v>
      </c>
      <c r="H6796" s="2" t="s">
        <v>1181</v>
      </c>
      <c r="I6796" s="2" t="s">
        <v>10476</v>
      </c>
      <c r="J6796" s="2" t="s">
        <v>1547</v>
      </c>
      <c r="K6796" s="194" t="s">
        <v>17</v>
      </c>
      <c r="L6796" s="2">
        <v>53</v>
      </c>
      <c r="M6796" s="194" t="s">
        <v>568</v>
      </c>
      <c r="N6796" s="2" t="s">
        <v>7778</v>
      </c>
      <c r="O6796" s="195" t="s">
        <v>568</v>
      </c>
    </row>
    <row r="6797" spans="1:15">
      <c r="A6797" s="7">
        <v>2019</v>
      </c>
      <c r="B6797" s="7" t="s">
        <v>32</v>
      </c>
      <c r="C6797" s="8">
        <f t="shared" si="298"/>
        <v>43697</v>
      </c>
      <c r="D6797" s="7">
        <v>20</v>
      </c>
      <c r="E6797" s="7" t="str">
        <f t="shared" si="297"/>
        <v>S344369720</v>
      </c>
      <c r="F6797" s="4">
        <v>43678</v>
      </c>
      <c r="G6797" s="2">
        <v>268</v>
      </c>
      <c r="H6797" s="2" t="s">
        <v>10477</v>
      </c>
      <c r="I6797" s="2" t="s">
        <v>10478</v>
      </c>
      <c r="J6797" s="2" t="s">
        <v>1067</v>
      </c>
      <c r="K6797" s="194" t="s">
        <v>17</v>
      </c>
      <c r="L6797" s="2">
        <v>53</v>
      </c>
      <c r="M6797" s="194" t="s">
        <v>1665</v>
      </c>
      <c r="N6797" s="2" t="s">
        <v>2074</v>
      </c>
      <c r="O6797" s="195" t="s">
        <v>3839</v>
      </c>
    </row>
    <row r="6798" spans="1:15">
      <c r="A6798" s="7">
        <v>2019</v>
      </c>
      <c r="B6798" s="7" t="s">
        <v>32</v>
      </c>
      <c r="C6798" s="8">
        <f t="shared" si="298"/>
        <v>43697</v>
      </c>
      <c r="D6798" s="7">
        <v>21</v>
      </c>
      <c r="E6798" s="7" t="str">
        <f t="shared" si="297"/>
        <v>S344369721</v>
      </c>
      <c r="F6798" s="4">
        <v>43709</v>
      </c>
      <c r="G6798" s="2">
        <v>250</v>
      </c>
      <c r="H6798" s="2" t="s">
        <v>10479</v>
      </c>
      <c r="I6798" s="2" t="s">
        <v>10480</v>
      </c>
      <c r="J6798" s="2" t="s">
        <v>1823</v>
      </c>
      <c r="K6798" s="194" t="s">
        <v>17</v>
      </c>
      <c r="L6798" s="2">
        <v>52</v>
      </c>
      <c r="M6798" s="194" t="s">
        <v>529</v>
      </c>
      <c r="N6798" s="2" t="s">
        <v>1684</v>
      </c>
      <c r="O6798" s="195" t="s">
        <v>696</v>
      </c>
    </row>
    <row r="6799" spans="1:15">
      <c r="A6799" s="7">
        <v>2019</v>
      </c>
      <c r="B6799" s="7" t="s">
        <v>32</v>
      </c>
      <c r="C6799" s="8">
        <f t="shared" si="298"/>
        <v>43697</v>
      </c>
      <c r="D6799" s="7">
        <v>22</v>
      </c>
      <c r="E6799" s="7" t="str">
        <f t="shared" si="297"/>
        <v>S344369722</v>
      </c>
      <c r="F6799" s="4">
        <v>43739</v>
      </c>
      <c r="G6799" s="2">
        <v>237</v>
      </c>
      <c r="H6799" s="2" t="s">
        <v>10481</v>
      </c>
      <c r="I6799" s="2" t="s">
        <v>10482</v>
      </c>
      <c r="J6799" s="2" t="s">
        <v>1628</v>
      </c>
      <c r="K6799" s="194" t="s">
        <v>17</v>
      </c>
      <c r="L6799" s="2">
        <v>52</v>
      </c>
      <c r="M6799" s="194" t="s">
        <v>672</v>
      </c>
      <c r="N6799" s="2" t="s">
        <v>670</v>
      </c>
      <c r="O6799" s="195" t="s">
        <v>671</v>
      </c>
    </row>
    <row r="6800" spans="1:15">
      <c r="A6800" s="7">
        <v>2019</v>
      </c>
      <c r="B6800" s="7" t="s">
        <v>32</v>
      </c>
      <c r="C6800" s="8">
        <f t="shared" si="298"/>
        <v>43697</v>
      </c>
      <c r="D6800" s="7">
        <v>23</v>
      </c>
      <c r="E6800" s="7" t="str">
        <f t="shared" si="297"/>
        <v>S344369723</v>
      </c>
      <c r="F6800" s="4">
        <v>43770</v>
      </c>
      <c r="G6800" s="2">
        <v>210</v>
      </c>
      <c r="H6800" s="2" t="s">
        <v>9069</v>
      </c>
      <c r="I6800" s="2" t="s">
        <v>10483</v>
      </c>
      <c r="J6800" s="2" t="s">
        <v>3961</v>
      </c>
      <c r="K6800" s="194" t="s">
        <v>17</v>
      </c>
      <c r="L6800" s="2">
        <v>45</v>
      </c>
      <c r="M6800" s="194">
        <v>70</v>
      </c>
      <c r="N6800" s="2" t="s">
        <v>340</v>
      </c>
      <c r="O6800" s="195" t="s">
        <v>568</v>
      </c>
    </row>
    <row r="6801" spans="1:15">
      <c r="A6801" s="7">
        <v>2019</v>
      </c>
      <c r="B6801" s="7" t="s">
        <v>32</v>
      </c>
      <c r="C6801" s="8">
        <f t="shared" si="298"/>
        <v>43697</v>
      </c>
      <c r="D6801" s="7">
        <v>24</v>
      </c>
      <c r="E6801" s="7" t="str">
        <f t="shared" si="297"/>
        <v>S344369724</v>
      </c>
      <c r="F6801" s="3" t="s">
        <v>164</v>
      </c>
      <c r="G6801" s="2">
        <v>238</v>
      </c>
      <c r="H6801" s="2" t="s">
        <v>10484</v>
      </c>
      <c r="I6801" s="2" t="s">
        <v>7609</v>
      </c>
      <c r="J6801" s="2" t="s">
        <v>1683</v>
      </c>
      <c r="K6801" s="194" t="s">
        <v>17</v>
      </c>
      <c r="L6801" s="2">
        <v>45</v>
      </c>
      <c r="M6801" s="194" t="s">
        <v>3839</v>
      </c>
      <c r="N6801" s="2" t="s">
        <v>1665</v>
      </c>
      <c r="O6801" s="195" t="s">
        <v>2074</v>
      </c>
    </row>
    <row r="6802" spans="1:15">
      <c r="A6802" s="7">
        <v>2019</v>
      </c>
      <c r="B6802" s="7" t="s">
        <v>32</v>
      </c>
      <c r="C6802" s="8">
        <f t="shared" si="298"/>
        <v>43697</v>
      </c>
      <c r="D6802" s="7">
        <v>25</v>
      </c>
      <c r="E6802" s="7" t="str">
        <f t="shared" si="297"/>
        <v>S344369725</v>
      </c>
      <c r="F6802" s="3">
        <v>2020</v>
      </c>
      <c r="G6802" s="2">
        <v>235</v>
      </c>
      <c r="H6802" s="2" t="s">
        <v>10485</v>
      </c>
      <c r="I6802" s="2" t="s">
        <v>10486</v>
      </c>
      <c r="J6802" s="2" t="s">
        <v>911</v>
      </c>
      <c r="K6802" s="194" t="s">
        <v>17</v>
      </c>
      <c r="L6802" s="2">
        <v>45</v>
      </c>
      <c r="M6802" s="194" t="s">
        <v>1685</v>
      </c>
      <c r="N6802" s="2">
        <v>25</v>
      </c>
      <c r="O6802" s="195" t="s">
        <v>1208</v>
      </c>
    </row>
    <row r="6803" spans="1:15">
      <c r="A6803" s="7">
        <v>2019</v>
      </c>
      <c r="B6803" s="7" t="s">
        <v>32</v>
      </c>
      <c r="C6803" s="8">
        <f t="shared" si="298"/>
        <v>43697</v>
      </c>
      <c r="D6803" s="7">
        <v>26</v>
      </c>
      <c r="E6803" s="7" t="str">
        <f t="shared" si="297"/>
        <v>S344369726</v>
      </c>
      <c r="F6803" s="3">
        <v>2021</v>
      </c>
      <c r="G6803" s="2">
        <v>230</v>
      </c>
      <c r="H6803" s="2" t="s">
        <v>10487</v>
      </c>
      <c r="I6803" s="2" t="s">
        <v>10488</v>
      </c>
      <c r="J6803" s="2" t="s">
        <v>277</v>
      </c>
      <c r="K6803" s="194" t="s">
        <v>17</v>
      </c>
      <c r="L6803" s="2">
        <v>38</v>
      </c>
      <c r="M6803" s="194" t="s">
        <v>701</v>
      </c>
      <c r="N6803" s="2" t="s">
        <v>443</v>
      </c>
      <c r="O6803" s="195" t="s">
        <v>1684</v>
      </c>
    </row>
    <row r="6804" spans="1:15">
      <c r="A6804" s="7">
        <v>2019</v>
      </c>
      <c r="B6804" s="7" t="s">
        <v>32</v>
      </c>
      <c r="C6804" s="8">
        <f t="shared" si="298"/>
        <v>43697</v>
      </c>
      <c r="D6804" s="7">
        <v>27</v>
      </c>
      <c r="E6804" s="7" t="str">
        <f t="shared" si="297"/>
        <v>S344369727</v>
      </c>
      <c r="F6804" s="3">
        <v>2022</v>
      </c>
      <c r="G6804" s="2">
        <v>210</v>
      </c>
      <c r="H6804" s="2" t="s">
        <v>10489</v>
      </c>
      <c r="I6804" s="2" t="s">
        <v>6412</v>
      </c>
      <c r="J6804" s="2" t="s">
        <v>5382</v>
      </c>
      <c r="K6804" s="194" t="s">
        <v>17</v>
      </c>
      <c r="L6804" s="2">
        <v>34</v>
      </c>
      <c r="M6804" s="194" t="s">
        <v>4578</v>
      </c>
      <c r="N6804" s="2" t="s">
        <v>1598</v>
      </c>
      <c r="O6804" s="195" t="s">
        <v>2076</v>
      </c>
    </row>
    <row r="6805" spans="1:15" ht="15.75" thickBot="1">
      <c r="A6805" s="7">
        <v>2019</v>
      </c>
      <c r="B6805" s="7" t="s">
        <v>32</v>
      </c>
      <c r="C6805" s="8">
        <f t="shared" si="298"/>
        <v>43697</v>
      </c>
      <c r="D6805" s="7">
        <v>28</v>
      </c>
      <c r="E6805" s="7" t="str">
        <f t="shared" si="297"/>
        <v>S344369728</v>
      </c>
      <c r="F6805" s="5">
        <v>2023</v>
      </c>
      <c r="G6805" s="6">
        <v>200</v>
      </c>
      <c r="H6805" s="6" t="s">
        <v>10490</v>
      </c>
      <c r="I6805" s="6" t="s">
        <v>10491</v>
      </c>
      <c r="J6805" s="6" t="s">
        <v>2179</v>
      </c>
      <c r="K6805" s="196" t="s">
        <v>17</v>
      </c>
      <c r="L6805" s="6">
        <v>29</v>
      </c>
      <c r="M6805" s="196" t="s">
        <v>340</v>
      </c>
      <c r="N6805" s="6" t="s">
        <v>5594</v>
      </c>
      <c r="O6805" s="197" t="s">
        <v>1460</v>
      </c>
    </row>
    <row r="6806" spans="1:15" ht="16.5" thickTop="1" thickBot="1">
      <c r="A6806" s="7">
        <v>2019</v>
      </c>
      <c r="B6806" s="7" t="s">
        <v>31</v>
      </c>
      <c r="C6806" s="8">
        <f>7+C6805</f>
        <v>43704</v>
      </c>
      <c r="D6806" s="7">
        <v>1</v>
      </c>
      <c r="E6806" s="7" t="str">
        <f t="shared" si="297"/>
        <v>S35437041</v>
      </c>
      <c r="F6806" s="1" t="s">
        <v>0</v>
      </c>
    </row>
    <row r="6807" spans="1:15" ht="16.5" thickTop="1" thickBot="1">
      <c r="A6807" s="7">
        <v>2019</v>
      </c>
      <c r="B6807" s="7" t="s">
        <v>31</v>
      </c>
      <c r="C6807" s="8">
        <f t="shared" si="298"/>
        <v>43704</v>
      </c>
      <c r="D6807" s="7">
        <v>2</v>
      </c>
      <c r="E6807" s="7" t="str">
        <f t="shared" si="297"/>
        <v>S35437042</v>
      </c>
      <c r="F6807" s="338" t="s">
        <v>1</v>
      </c>
      <c r="G6807" s="341" t="s">
        <v>2</v>
      </c>
      <c r="H6807" s="342"/>
      <c r="I6807" s="342"/>
      <c r="J6807" s="343"/>
      <c r="K6807" s="344" t="s">
        <v>3</v>
      </c>
      <c r="L6807" s="343"/>
      <c r="M6807" s="344" t="s">
        <v>144</v>
      </c>
      <c r="N6807" s="342"/>
      <c r="O6807" s="342"/>
    </row>
    <row r="6808" spans="1:15" ht="18" customHeight="1" thickBot="1">
      <c r="A6808" s="7">
        <v>2019</v>
      </c>
      <c r="B6808" s="7" t="s">
        <v>31</v>
      </c>
      <c r="C6808" s="8">
        <f t="shared" si="298"/>
        <v>43704</v>
      </c>
      <c r="D6808" s="7">
        <v>3</v>
      </c>
      <c r="E6808" s="7" t="str">
        <f t="shared" ref="E6808:E6833" si="299">B6808&amp;C6808&amp;D6808</f>
        <v>S35437043</v>
      </c>
      <c r="F6808" s="339"/>
      <c r="G6808" s="345" t="s">
        <v>5</v>
      </c>
      <c r="H6808" s="347" t="s">
        <v>145</v>
      </c>
      <c r="I6808" s="348"/>
      <c r="J6808" s="349"/>
      <c r="K6808" s="350" t="s">
        <v>6</v>
      </c>
      <c r="L6808" s="352" t="s">
        <v>7</v>
      </c>
      <c r="M6808" s="350" t="s">
        <v>8</v>
      </c>
      <c r="N6808" s="354" t="s">
        <v>146</v>
      </c>
      <c r="O6808" s="356" t="s">
        <v>147</v>
      </c>
    </row>
    <row r="6809" spans="1:15" ht="15.75" thickBot="1">
      <c r="A6809" s="7">
        <v>2019</v>
      </c>
      <c r="B6809" s="7" t="s">
        <v>31</v>
      </c>
      <c r="C6809" s="8">
        <f t="shared" si="298"/>
        <v>43704</v>
      </c>
      <c r="D6809" s="7">
        <v>4</v>
      </c>
      <c r="E6809" s="7" t="str">
        <f t="shared" si="299"/>
        <v>S35437044</v>
      </c>
      <c r="F6809" s="340"/>
      <c r="G6809" s="346"/>
      <c r="H6809" s="191" t="s">
        <v>9</v>
      </c>
      <c r="I6809" s="192" t="s">
        <v>18</v>
      </c>
      <c r="J6809" s="193" t="s">
        <v>11</v>
      </c>
      <c r="K6809" s="351"/>
      <c r="L6809" s="353"/>
      <c r="M6809" s="351"/>
      <c r="N6809" s="355"/>
      <c r="O6809" s="357"/>
    </row>
    <row r="6810" spans="1:15">
      <c r="A6810" s="7">
        <v>2019</v>
      </c>
      <c r="B6810" s="7" t="s">
        <v>31</v>
      </c>
      <c r="C6810" s="8">
        <f t="shared" si="298"/>
        <v>43704</v>
      </c>
      <c r="D6810" s="7">
        <v>5</v>
      </c>
      <c r="E6810" s="7" t="str">
        <f t="shared" si="299"/>
        <v>S35437045</v>
      </c>
      <c r="F6810" s="3" t="s">
        <v>12</v>
      </c>
      <c r="G6810" s="2" t="s">
        <v>10492</v>
      </c>
      <c r="H6810" s="2" t="s">
        <v>10493</v>
      </c>
      <c r="I6810" s="2" t="s">
        <v>10494</v>
      </c>
      <c r="J6810" s="2" t="s">
        <v>10085</v>
      </c>
      <c r="K6810" s="194" t="s">
        <v>17</v>
      </c>
      <c r="L6810" s="2">
        <v>56</v>
      </c>
      <c r="M6810" s="194" t="s">
        <v>8474</v>
      </c>
      <c r="N6810" s="2" t="s">
        <v>544</v>
      </c>
      <c r="O6810" s="195" t="s">
        <v>344</v>
      </c>
    </row>
    <row r="6811" spans="1:15">
      <c r="A6811" s="7">
        <v>2019</v>
      </c>
      <c r="B6811" s="7" t="s">
        <v>31</v>
      </c>
      <c r="C6811" s="8">
        <f t="shared" si="298"/>
        <v>43704</v>
      </c>
      <c r="D6811" s="7">
        <v>6</v>
      </c>
      <c r="E6811" s="7" t="str">
        <f t="shared" si="299"/>
        <v>S35437046</v>
      </c>
      <c r="F6811" s="4">
        <v>43678</v>
      </c>
      <c r="G6811" s="2">
        <v>233</v>
      </c>
      <c r="H6811" s="2" t="s">
        <v>10495</v>
      </c>
      <c r="I6811" s="2" t="s">
        <v>10496</v>
      </c>
      <c r="J6811" s="2" t="s">
        <v>2347</v>
      </c>
      <c r="K6811" s="194" t="s">
        <v>17</v>
      </c>
      <c r="L6811" s="2">
        <v>53</v>
      </c>
      <c r="M6811" s="194" t="s">
        <v>274</v>
      </c>
      <c r="N6811" s="2" t="s">
        <v>5550</v>
      </c>
      <c r="O6811" s="195" t="s">
        <v>2409</v>
      </c>
    </row>
    <row r="6812" spans="1:15">
      <c r="A6812" s="7">
        <v>2019</v>
      </c>
      <c r="B6812" s="7" t="s">
        <v>31</v>
      </c>
      <c r="C6812" s="8">
        <f t="shared" si="298"/>
        <v>43704</v>
      </c>
      <c r="D6812" s="7">
        <v>7</v>
      </c>
      <c r="E6812" s="7" t="str">
        <f t="shared" si="299"/>
        <v>S35437047</v>
      </c>
      <c r="F6812" s="4">
        <v>43709</v>
      </c>
      <c r="G6812" s="2">
        <v>207</v>
      </c>
      <c r="H6812" s="2" t="s">
        <v>10497</v>
      </c>
      <c r="I6812" s="2" t="s">
        <v>10498</v>
      </c>
      <c r="J6812" s="2" t="s">
        <v>280</v>
      </c>
      <c r="K6812" s="194" t="s">
        <v>17</v>
      </c>
      <c r="L6812" s="2">
        <v>61</v>
      </c>
      <c r="M6812" s="194" t="s">
        <v>10095</v>
      </c>
      <c r="N6812" s="2" t="s">
        <v>4881</v>
      </c>
      <c r="O6812" s="195">
        <v>0</v>
      </c>
    </row>
    <row r="6813" spans="1:15">
      <c r="A6813" s="7">
        <v>2019</v>
      </c>
      <c r="B6813" s="7" t="s">
        <v>31</v>
      </c>
      <c r="C6813" s="8">
        <f t="shared" si="298"/>
        <v>43704</v>
      </c>
      <c r="D6813" s="7">
        <v>8</v>
      </c>
      <c r="E6813" s="7" t="str">
        <f t="shared" si="299"/>
        <v>S35437048</v>
      </c>
      <c r="F6813" s="4">
        <v>43739</v>
      </c>
      <c r="G6813" s="2">
        <v>193</v>
      </c>
      <c r="H6813" s="2" t="s">
        <v>10499</v>
      </c>
      <c r="I6813" s="2" t="s">
        <v>10324</v>
      </c>
      <c r="J6813" s="2" t="s">
        <v>1220</v>
      </c>
      <c r="K6813" s="194" t="s">
        <v>17</v>
      </c>
      <c r="L6813" s="2">
        <v>61</v>
      </c>
      <c r="M6813" s="194" t="s">
        <v>321</v>
      </c>
      <c r="N6813" s="2" t="s">
        <v>322</v>
      </c>
      <c r="O6813" s="195">
        <v>0</v>
      </c>
    </row>
    <row r="6814" spans="1:15">
      <c r="A6814" s="7">
        <v>2019</v>
      </c>
      <c r="B6814" s="7" t="s">
        <v>31</v>
      </c>
      <c r="C6814" s="8">
        <f t="shared" si="298"/>
        <v>43704</v>
      </c>
      <c r="D6814" s="7">
        <v>9</v>
      </c>
      <c r="E6814" s="7" t="str">
        <f t="shared" si="299"/>
        <v>S35437049</v>
      </c>
      <c r="F6814" s="4">
        <v>43770</v>
      </c>
      <c r="G6814" s="2">
        <v>175</v>
      </c>
      <c r="H6814" s="2" t="s">
        <v>10500</v>
      </c>
      <c r="I6814" s="2" t="s">
        <v>10501</v>
      </c>
      <c r="J6814" s="2" t="s">
        <v>3115</v>
      </c>
      <c r="K6814" s="194" t="s">
        <v>17</v>
      </c>
      <c r="L6814" s="2">
        <v>54</v>
      </c>
      <c r="M6814" s="194" t="s">
        <v>401</v>
      </c>
      <c r="N6814" s="2" t="s">
        <v>400</v>
      </c>
      <c r="O6814" s="195" t="s">
        <v>402</v>
      </c>
    </row>
    <row r="6815" spans="1:15">
      <c r="A6815" s="7">
        <v>2019</v>
      </c>
      <c r="B6815" s="7" t="s">
        <v>31</v>
      </c>
      <c r="C6815" s="8">
        <f t="shared" si="298"/>
        <v>43704</v>
      </c>
      <c r="D6815" s="7">
        <v>10</v>
      </c>
      <c r="E6815" s="7" t="str">
        <f t="shared" si="299"/>
        <v>S354370410</v>
      </c>
      <c r="F6815" s="3" t="s">
        <v>164</v>
      </c>
      <c r="G6815" s="2">
        <v>185</v>
      </c>
      <c r="H6815" s="2" t="s">
        <v>10502</v>
      </c>
      <c r="I6815" s="2" t="s">
        <v>10503</v>
      </c>
      <c r="J6815" s="2" t="s">
        <v>3954</v>
      </c>
      <c r="K6815" s="194" t="s">
        <v>17</v>
      </c>
      <c r="L6815" s="2">
        <v>49</v>
      </c>
      <c r="M6815" s="194" t="s">
        <v>284</v>
      </c>
      <c r="N6815" s="2" t="s">
        <v>423</v>
      </c>
      <c r="O6815" s="195">
        <v>0</v>
      </c>
    </row>
    <row r="6816" spans="1:15">
      <c r="A6816" s="7">
        <v>2019</v>
      </c>
      <c r="B6816" s="7" t="s">
        <v>31</v>
      </c>
      <c r="C6816" s="8">
        <f t="shared" si="298"/>
        <v>43704</v>
      </c>
      <c r="D6816" s="7">
        <v>11</v>
      </c>
      <c r="E6816" s="7" t="str">
        <f t="shared" si="299"/>
        <v>S354370411</v>
      </c>
      <c r="F6816" s="3">
        <v>2020</v>
      </c>
      <c r="G6816" s="2">
        <v>193</v>
      </c>
      <c r="H6816" s="2" t="s">
        <v>10083</v>
      </c>
      <c r="I6816" s="2" t="s">
        <v>5350</v>
      </c>
      <c r="J6816" s="2" t="s">
        <v>469</v>
      </c>
      <c r="K6816" s="194" t="s">
        <v>17</v>
      </c>
      <c r="L6816" s="2">
        <v>48</v>
      </c>
      <c r="M6816" s="194" t="s">
        <v>2409</v>
      </c>
      <c r="N6816" s="2" t="s">
        <v>524</v>
      </c>
      <c r="O6816" s="195" t="s">
        <v>984</v>
      </c>
    </row>
    <row r="6817" spans="1:15">
      <c r="A6817" s="7">
        <v>2019</v>
      </c>
      <c r="B6817" s="7" t="s">
        <v>31</v>
      </c>
      <c r="C6817" s="8">
        <f t="shared" si="298"/>
        <v>43704</v>
      </c>
      <c r="D6817" s="7">
        <v>12</v>
      </c>
      <c r="E6817" s="7" t="str">
        <f t="shared" si="299"/>
        <v>S354370412</v>
      </c>
      <c r="F6817" s="3">
        <v>2021</v>
      </c>
      <c r="G6817" s="2">
        <v>190</v>
      </c>
      <c r="H6817" s="2" t="s">
        <v>742</v>
      </c>
      <c r="I6817" s="2" t="s">
        <v>646</v>
      </c>
      <c r="J6817" s="2" t="s">
        <v>1993</v>
      </c>
      <c r="K6817" s="194" t="s">
        <v>17</v>
      </c>
      <c r="L6817" s="2">
        <v>38</v>
      </c>
      <c r="M6817" s="194" t="s">
        <v>3697</v>
      </c>
      <c r="N6817" s="2" t="s">
        <v>1153</v>
      </c>
      <c r="O6817" s="195" t="s">
        <v>7459</v>
      </c>
    </row>
    <row r="6818" spans="1:15">
      <c r="A6818" s="7">
        <v>2019</v>
      </c>
      <c r="B6818" s="7" t="s">
        <v>31</v>
      </c>
      <c r="C6818" s="8">
        <f t="shared" si="298"/>
        <v>43704</v>
      </c>
      <c r="D6818" s="7">
        <v>13</v>
      </c>
      <c r="E6818" s="7" t="str">
        <f t="shared" si="299"/>
        <v>S354370413</v>
      </c>
      <c r="F6818" s="3">
        <v>2022</v>
      </c>
      <c r="G6818" s="2">
        <v>170</v>
      </c>
      <c r="H6818" s="2" t="s">
        <v>10504</v>
      </c>
      <c r="I6818" s="2" t="s">
        <v>6242</v>
      </c>
      <c r="J6818" s="2" t="s">
        <v>294</v>
      </c>
      <c r="K6818" s="194" t="s">
        <v>17</v>
      </c>
      <c r="L6818" s="2">
        <v>32</v>
      </c>
      <c r="M6818" s="194" t="s">
        <v>351</v>
      </c>
      <c r="N6818" s="2" t="s">
        <v>9146</v>
      </c>
      <c r="O6818" s="195" t="s">
        <v>529</v>
      </c>
    </row>
    <row r="6819" spans="1:15" ht="15.75" thickBot="1">
      <c r="A6819" s="7">
        <v>2019</v>
      </c>
      <c r="B6819" s="7" t="s">
        <v>31</v>
      </c>
      <c r="C6819" s="8">
        <f t="shared" si="298"/>
        <v>43704</v>
      </c>
      <c r="D6819" s="7">
        <v>14</v>
      </c>
      <c r="E6819" s="7" t="str">
        <f t="shared" si="299"/>
        <v>S354370414</v>
      </c>
      <c r="F6819" s="5">
        <v>2023</v>
      </c>
      <c r="G6819" s="6">
        <v>160</v>
      </c>
      <c r="H6819" s="6" t="s">
        <v>3062</v>
      </c>
      <c r="I6819" s="6" t="s">
        <v>8249</v>
      </c>
      <c r="J6819" s="6" t="s">
        <v>2968</v>
      </c>
      <c r="K6819" s="196" t="s">
        <v>17</v>
      </c>
      <c r="L6819" s="6">
        <v>26</v>
      </c>
      <c r="M6819" s="196" t="s">
        <v>10193</v>
      </c>
      <c r="N6819" s="6" t="s">
        <v>10193</v>
      </c>
      <c r="O6819" s="197" t="s">
        <v>524</v>
      </c>
    </row>
    <row r="6820" spans="1:15" ht="16.5" thickTop="1" thickBot="1">
      <c r="A6820" s="7">
        <v>2019</v>
      </c>
      <c r="B6820" s="7" t="s">
        <v>31</v>
      </c>
      <c r="C6820" s="8">
        <f t="shared" si="298"/>
        <v>43704</v>
      </c>
      <c r="D6820" s="7">
        <v>15</v>
      </c>
      <c r="E6820" s="7" t="str">
        <f t="shared" si="299"/>
        <v>S354370415</v>
      </c>
      <c r="F6820" s="1" t="s">
        <v>15</v>
      </c>
    </row>
    <row r="6821" spans="1:15" ht="16.5" thickTop="1" thickBot="1">
      <c r="A6821" s="7">
        <v>2019</v>
      </c>
      <c r="B6821" s="7" t="s">
        <v>31</v>
      </c>
      <c r="C6821" s="8">
        <f t="shared" si="298"/>
        <v>43704</v>
      </c>
      <c r="D6821" s="7">
        <v>16</v>
      </c>
      <c r="E6821" s="7" t="str">
        <f t="shared" si="299"/>
        <v>S354370416</v>
      </c>
      <c r="F6821" s="338" t="s">
        <v>1</v>
      </c>
      <c r="G6821" s="341" t="s">
        <v>2</v>
      </c>
      <c r="H6821" s="342"/>
      <c r="I6821" s="342"/>
      <c r="J6821" s="343"/>
      <c r="K6821" s="344" t="s">
        <v>3</v>
      </c>
      <c r="L6821" s="343"/>
      <c r="M6821" s="344" t="s">
        <v>144</v>
      </c>
      <c r="N6821" s="342"/>
      <c r="O6821" s="342"/>
    </row>
    <row r="6822" spans="1:15" ht="18" customHeight="1" thickBot="1">
      <c r="A6822" s="7">
        <v>2019</v>
      </c>
      <c r="B6822" s="7" t="s">
        <v>31</v>
      </c>
      <c r="C6822" s="8">
        <f t="shared" si="298"/>
        <v>43704</v>
      </c>
      <c r="D6822" s="7">
        <v>17</v>
      </c>
      <c r="E6822" s="7" t="str">
        <f t="shared" si="299"/>
        <v>S354370417</v>
      </c>
      <c r="F6822" s="339"/>
      <c r="G6822" s="345" t="s">
        <v>5</v>
      </c>
      <c r="H6822" s="347" t="s">
        <v>145</v>
      </c>
      <c r="I6822" s="348"/>
      <c r="J6822" s="349"/>
      <c r="K6822" s="350" t="s">
        <v>6</v>
      </c>
      <c r="L6822" s="352" t="s">
        <v>7</v>
      </c>
      <c r="M6822" s="350" t="s">
        <v>8</v>
      </c>
      <c r="N6822" s="354" t="s">
        <v>146</v>
      </c>
      <c r="O6822" s="356" t="s">
        <v>147</v>
      </c>
    </row>
    <row r="6823" spans="1:15" ht="15.75" thickBot="1">
      <c r="A6823" s="7">
        <v>2019</v>
      </c>
      <c r="B6823" s="7" t="s">
        <v>31</v>
      </c>
      <c r="C6823" s="8">
        <f t="shared" si="298"/>
        <v>43704</v>
      </c>
      <c r="D6823" s="7">
        <v>18</v>
      </c>
      <c r="E6823" s="7" t="str">
        <f t="shared" si="299"/>
        <v>S354370418</v>
      </c>
      <c r="F6823" s="340"/>
      <c r="G6823" s="346"/>
      <c r="H6823" s="191" t="s">
        <v>9</v>
      </c>
      <c r="I6823" s="192" t="s">
        <v>18</v>
      </c>
      <c r="J6823" s="193" t="s">
        <v>11</v>
      </c>
      <c r="K6823" s="351"/>
      <c r="L6823" s="353"/>
      <c r="M6823" s="351"/>
      <c r="N6823" s="355"/>
      <c r="O6823" s="357"/>
    </row>
    <row r="6824" spans="1:15">
      <c r="A6824" s="7">
        <v>2019</v>
      </c>
      <c r="B6824" s="7" t="s">
        <v>31</v>
      </c>
      <c r="C6824" s="8">
        <f t="shared" si="298"/>
        <v>43704</v>
      </c>
      <c r="D6824" s="7">
        <v>19</v>
      </c>
      <c r="E6824" s="7" t="str">
        <f t="shared" si="299"/>
        <v>S354370419</v>
      </c>
      <c r="F6824" s="3" t="s">
        <v>16</v>
      </c>
      <c r="G6824" s="2">
        <v>35</v>
      </c>
      <c r="H6824" s="2" t="s">
        <v>10505</v>
      </c>
      <c r="I6824" s="2" t="s">
        <v>10506</v>
      </c>
      <c r="J6824" s="2" t="s">
        <v>4204</v>
      </c>
      <c r="K6824" s="194" t="s">
        <v>17</v>
      </c>
      <c r="L6824" s="2">
        <v>54</v>
      </c>
      <c r="M6824" s="194">
        <v>20</v>
      </c>
      <c r="N6824" s="2">
        <v>48</v>
      </c>
      <c r="O6824" s="195">
        <v>32</v>
      </c>
    </row>
    <row r="6825" spans="1:15">
      <c r="A6825" s="7">
        <v>2019</v>
      </c>
      <c r="B6825" s="7" t="s">
        <v>31</v>
      </c>
      <c r="C6825" s="8">
        <f t="shared" si="298"/>
        <v>43704</v>
      </c>
      <c r="D6825" s="7">
        <v>20</v>
      </c>
      <c r="E6825" s="7" t="str">
        <f t="shared" si="299"/>
        <v>S354370420</v>
      </c>
      <c r="F6825" s="4">
        <v>43678</v>
      </c>
      <c r="G6825" s="2">
        <v>268</v>
      </c>
      <c r="H6825" s="2" t="s">
        <v>10507</v>
      </c>
      <c r="I6825" s="2" t="s">
        <v>10508</v>
      </c>
      <c r="J6825" s="2" t="s">
        <v>1867</v>
      </c>
      <c r="K6825" s="194" t="s">
        <v>17</v>
      </c>
      <c r="L6825" s="2">
        <v>53</v>
      </c>
      <c r="M6825" s="194" t="s">
        <v>340</v>
      </c>
      <c r="N6825" s="2" t="s">
        <v>1459</v>
      </c>
      <c r="O6825" s="195">
        <v>60</v>
      </c>
    </row>
    <row r="6826" spans="1:15">
      <c r="A6826" s="7">
        <v>2019</v>
      </c>
      <c r="B6826" s="7" t="s">
        <v>31</v>
      </c>
      <c r="C6826" s="8">
        <f t="shared" si="298"/>
        <v>43704</v>
      </c>
      <c r="D6826" s="7">
        <v>21</v>
      </c>
      <c r="E6826" s="7" t="str">
        <f t="shared" si="299"/>
        <v>S354370421</v>
      </c>
      <c r="F6826" s="4">
        <v>43709</v>
      </c>
      <c r="G6826" s="2">
        <v>237</v>
      </c>
      <c r="H6826" s="2" t="s">
        <v>10509</v>
      </c>
      <c r="I6826" s="2" t="s">
        <v>10510</v>
      </c>
      <c r="J6826" s="2" t="s">
        <v>5777</v>
      </c>
      <c r="K6826" s="194" t="s">
        <v>17</v>
      </c>
      <c r="L6826" s="2">
        <v>55</v>
      </c>
      <c r="M6826" s="194" t="s">
        <v>2258</v>
      </c>
      <c r="N6826" s="2" t="s">
        <v>2074</v>
      </c>
      <c r="O6826" s="195" t="s">
        <v>1744</v>
      </c>
    </row>
    <row r="6827" spans="1:15">
      <c r="A6827" s="7">
        <v>2019</v>
      </c>
      <c r="B6827" s="7" t="s">
        <v>31</v>
      </c>
      <c r="C6827" s="8">
        <f t="shared" si="298"/>
        <v>43704</v>
      </c>
      <c r="D6827" s="7">
        <v>22</v>
      </c>
      <c r="E6827" s="7" t="str">
        <f t="shared" si="299"/>
        <v>S354370422</v>
      </c>
      <c r="F6827" s="4">
        <v>43739</v>
      </c>
      <c r="G6827" s="2">
        <v>228</v>
      </c>
      <c r="H6827" s="2" t="s">
        <v>10511</v>
      </c>
      <c r="I6827" s="2" t="s">
        <v>10512</v>
      </c>
      <c r="J6827" s="2" t="s">
        <v>1137</v>
      </c>
      <c r="K6827" s="194" t="s">
        <v>17</v>
      </c>
      <c r="L6827" s="2">
        <v>51</v>
      </c>
      <c r="M6827" s="194" t="s">
        <v>6312</v>
      </c>
      <c r="N6827" s="2" t="s">
        <v>1023</v>
      </c>
      <c r="O6827" s="195">
        <v>0</v>
      </c>
    </row>
    <row r="6828" spans="1:15">
      <c r="A6828" s="7">
        <v>2019</v>
      </c>
      <c r="B6828" s="7" t="s">
        <v>31</v>
      </c>
      <c r="C6828" s="8">
        <f t="shared" si="298"/>
        <v>43704</v>
      </c>
      <c r="D6828" s="7">
        <v>23</v>
      </c>
      <c r="E6828" s="7" t="str">
        <f t="shared" si="299"/>
        <v>S354370423</v>
      </c>
      <c r="F6828" s="4">
        <v>43770</v>
      </c>
      <c r="G6828" s="2">
        <v>215</v>
      </c>
      <c r="H6828" s="2" t="s">
        <v>6499</v>
      </c>
      <c r="I6828" s="2" t="s">
        <v>7024</v>
      </c>
      <c r="J6828" s="2" t="s">
        <v>277</v>
      </c>
      <c r="K6828" s="194" t="s">
        <v>17</v>
      </c>
      <c r="L6828" s="2">
        <v>49</v>
      </c>
      <c r="M6828" s="194" t="s">
        <v>301</v>
      </c>
      <c r="N6828" s="2" t="s">
        <v>1460</v>
      </c>
      <c r="O6828" s="195">
        <v>40</v>
      </c>
    </row>
    <row r="6829" spans="1:15">
      <c r="A6829" s="7">
        <v>2019</v>
      </c>
      <c r="B6829" s="7" t="s">
        <v>31</v>
      </c>
      <c r="C6829" s="8">
        <f t="shared" si="298"/>
        <v>43704</v>
      </c>
      <c r="D6829" s="7">
        <v>24</v>
      </c>
      <c r="E6829" s="7" t="str">
        <f t="shared" si="299"/>
        <v>S354370424</v>
      </c>
      <c r="F6829" s="3" t="s">
        <v>164</v>
      </c>
      <c r="G6829" s="2">
        <v>220</v>
      </c>
      <c r="H6829" s="2" t="s">
        <v>5566</v>
      </c>
      <c r="I6829" s="2" t="s">
        <v>10513</v>
      </c>
      <c r="J6829" s="2" t="s">
        <v>1694</v>
      </c>
      <c r="K6829" s="194" t="s">
        <v>17</v>
      </c>
      <c r="L6829" s="2">
        <v>46</v>
      </c>
      <c r="M6829" s="194" t="s">
        <v>1685</v>
      </c>
      <c r="N6829" s="2" t="s">
        <v>444</v>
      </c>
      <c r="O6829" s="195" t="s">
        <v>792</v>
      </c>
    </row>
    <row r="6830" spans="1:15">
      <c r="A6830" s="7">
        <v>2019</v>
      </c>
      <c r="B6830" s="7" t="s">
        <v>31</v>
      </c>
      <c r="C6830" s="8">
        <f t="shared" si="298"/>
        <v>43704</v>
      </c>
      <c r="D6830" s="7">
        <v>25</v>
      </c>
      <c r="E6830" s="7" t="str">
        <f t="shared" si="299"/>
        <v>S354370425</v>
      </c>
      <c r="F6830" s="3">
        <v>2020</v>
      </c>
      <c r="G6830" s="2">
        <v>233</v>
      </c>
      <c r="H6830" s="2" t="s">
        <v>10514</v>
      </c>
      <c r="I6830" s="2" t="s">
        <v>10515</v>
      </c>
      <c r="J6830" s="2" t="s">
        <v>334</v>
      </c>
      <c r="K6830" s="194" t="s">
        <v>17</v>
      </c>
      <c r="L6830" s="2">
        <v>46</v>
      </c>
      <c r="M6830" s="194" t="s">
        <v>7628</v>
      </c>
      <c r="N6830" s="2" t="s">
        <v>1070</v>
      </c>
      <c r="O6830" s="195" t="s">
        <v>491</v>
      </c>
    </row>
    <row r="6831" spans="1:15">
      <c r="A6831" s="7">
        <v>2019</v>
      </c>
      <c r="B6831" s="7" t="s">
        <v>31</v>
      </c>
      <c r="C6831" s="8">
        <f t="shared" si="298"/>
        <v>43704</v>
      </c>
      <c r="D6831" s="7">
        <v>26</v>
      </c>
      <c r="E6831" s="7" t="str">
        <f t="shared" si="299"/>
        <v>S354370426</v>
      </c>
      <c r="F6831" s="3">
        <v>2021</v>
      </c>
      <c r="G6831" s="2">
        <v>230</v>
      </c>
      <c r="H6831" s="2" t="s">
        <v>10516</v>
      </c>
      <c r="I6831" s="2" t="s">
        <v>10517</v>
      </c>
      <c r="J6831" s="2" t="s">
        <v>1278</v>
      </c>
      <c r="K6831" s="194" t="s">
        <v>17</v>
      </c>
      <c r="L6831" s="2">
        <v>36</v>
      </c>
      <c r="M6831" s="194">
        <v>50</v>
      </c>
      <c r="N6831" s="2">
        <v>30</v>
      </c>
      <c r="O6831" s="195">
        <v>20</v>
      </c>
    </row>
    <row r="6832" spans="1:15">
      <c r="A6832" s="7">
        <v>2019</v>
      </c>
      <c r="B6832" s="7" t="s">
        <v>31</v>
      </c>
      <c r="C6832" s="8">
        <f t="shared" si="298"/>
        <v>43704</v>
      </c>
      <c r="D6832" s="7">
        <v>27</v>
      </c>
      <c r="E6832" s="7" t="str">
        <f t="shared" si="299"/>
        <v>S354370427</v>
      </c>
      <c r="F6832" s="3">
        <v>2022</v>
      </c>
      <c r="G6832" s="2">
        <v>210</v>
      </c>
      <c r="H6832" s="2" t="s">
        <v>10518</v>
      </c>
      <c r="I6832" s="2" t="s">
        <v>10460</v>
      </c>
      <c r="J6832" s="2" t="s">
        <v>3961</v>
      </c>
      <c r="K6832" s="194" t="s">
        <v>17</v>
      </c>
      <c r="L6832" s="2">
        <v>33</v>
      </c>
      <c r="M6832" s="194" t="s">
        <v>4912</v>
      </c>
      <c r="N6832" s="2" t="s">
        <v>433</v>
      </c>
      <c r="O6832" s="195" t="s">
        <v>493</v>
      </c>
    </row>
    <row r="6833" spans="1:15" ht="15.75" thickBot="1">
      <c r="A6833" s="7">
        <v>2019</v>
      </c>
      <c r="B6833" s="7" t="s">
        <v>31</v>
      </c>
      <c r="C6833" s="8">
        <f t="shared" si="298"/>
        <v>43704</v>
      </c>
      <c r="D6833" s="7">
        <v>28</v>
      </c>
      <c r="E6833" s="7" t="str">
        <f t="shared" si="299"/>
        <v>S354370428</v>
      </c>
      <c r="F6833" s="5">
        <v>2023</v>
      </c>
      <c r="G6833" s="6">
        <v>200</v>
      </c>
      <c r="H6833" s="6" t="s">
        <v>10519</v>
      </c>
      <c r="I6833" s="6" t="s">
        <v>2563</v>
      </c>
      <c r="J6833" s="6" t="s">
        <v>1718</v>
      </c>
      <c r="K6833" s="196" t="s">
        <v>17</v>
      </c>
      <c r="L6833" s="6">
        <v>28</v>
      </c>
      <c r="M6833" s="196" t="s">
        <v>5324</v>
      </c>
      <c r="N6833" s="6" t="s">
        <v>4912</v>
      </c>
      <c r="O6833" s="197" t="s">
        <v>1070</v>
      </c>
    </row>
    <row r="6834" spans="1:15" ht="16.5" thickTop="1" thickBot="1">
      <c r="A6834" s="7">
        <v>2019</v>
      </c>
      <c r="B6834" s="7" t="s">
        <v>30</v>
      </c>
      <c r="C6834" s="8">
        <f>C6833+7</f>
        <v>43711</v>
      </c>
      <c r="D6834" s="7">
        <v>1</v>
      </c>
      <c r="E6834" s="7" t="str">
        <f t="shared" ref="E6834:E6861" si="300">B6834&amp;C6834&amp;D6834</f>
        <v>S36437111</v>
      </c>
      <c r="F6834" s="1" t="s">
        <v>0</v>
      </c>
    </row>
    <row r="6835" spans="1:15" ht="16.5" thickTop="1" thickBot="1">
      <c r="A6835" s="7">
        <v>2019</v>
      </c>
      <c r="B6835" s="7" t="s">
        <v>30</v>
      </c>
      <c r="C6835" s="8">
        <f t="shared" si="298"/>
        <v>43711</v>
      </c>
      <c r="D6835" s="7">
        <v>2</v>
      </c>
      <c r="E6835" s="7" t="str">
        <f t="shared" si="300"/>
        <v>S36437112</v>
      </c>
      <c r="F6835" s="338" t="s">
        <v>1</v>
      </c>
      <c r="G6835" s="341" t="s">
        <v>2</v>
      </c>
      <c r="H6835" s="342"/>
      <c r="I6835" s="342"/>
      <c r="J6835" s="343"/>
      <c r="K6835" s="344" t="s">
        <v>3</v>
      </c>
      <c r="L6835" s="343"/>
      <c r="M6835" s="344" t="s">
        <v>144</v>
      </c>
      <c r="N6835" s="342"/>
      <c r="O6835" s="342"/>
    </row>
    <row r="6836" spans="1:15" ht="18" customHeight="1" thickBot="1">
      <c r="A6836" s="7">
        <v>2019</v>
      </c>
      <c r="B6836" s="7" t="s">
        <v>30</v>
      </c>
      <c r="C6836" s="8">
        <f t="shared" si="298"/>
        <v>43711</v>
      </c>
      <c r="D6836" s="7">
        <v>3</v>
      </c>
      <c r="E6836" s="7" t="str">
        <f t="shared" si="300"/>
        <v>S36437113</v>
      </c>
      <c r="F6836" s="339"/>
      <c r="G6836" s="345" t="s">
        <v>5</v>
      </c>
      <c r="H6836" s="347" t="s">
        <v>145</v>
      </c>
      <c r="I6836" s="348"/>
      <c r="J6836" s="349"/>
      <c r="K6836" s="350" t="s">
        <v>6</v>
      </c>
      <c r="L6836" s="352" t="s">
        <v>7</v>
      </c>
      <c r="M6836" s="350" t="s">
        <v>8</v>
      </c>
      <c r="N6836" s="354" t="s">
        <v>146</v>
      </c>
      <c r="O6836" s="356" t="s">
        <v>147</v>
      </c>
    </row>
    <row r="6837" spans="1:15" ht="15.75" thickBot="1">
      <c r="A6837" s="7">
        <v>2019</v>
      </c>
      <c r="B6837" s="7" t="s">
        <v>30</v>
      </c>
      <c r="C6837" s="8">
        <f t="shared" si="298"/>
        <v>43711</v>
      </c>
      <c r="D6837" s="7">
        <v>4</v>
      </c>
      <c r="E6837" s="7" t="str">
        <f t="shared" si="300"/>
        <v>S36437114</v>
      </c>
      <c r="F6837" s="340"/>
      <c r="G6837" s="346"/>
      <c r="H6837" s="191" t="s">
        <v>9</v>
      </c>
      <c r="I6837" s="192" t="s">
        <v>18</v>
      </c>
      <c r="J6837" s="193" t="s">
        <v>11</v>
      </c>
      <c r="K6837" s="351"/>
      <c r="L6837" s="353"/>
      <c r="M6837" s="351"/>
      <c r="N6837" s="355"/>
      <c r="O6837" s="357"/>
    </row>
    <row r="6838" spans="1:15">
      <c r="A6838" s="7">
        <v>2019</v>
      </c>
      <c r="B6838" s="7" t="s">
        <v>30</v>
      </c>
      <c r="C6838" s="8">
        <f t="shared" si="298"/>
        <v>43711</v>
      </c>
      <c r="D6838" s="7">
        <v>5</v>
      </c>
      <c r="E6838" s="7" t="str">
        <f t="shared" si="300"/>
        <v>S36437115</v>
      </c>
      <c r="F6838" s="3" t="s">
        <v>12</v>
      </c>
      <c r="G6838" s="2">
        <v>-3</v>
      </c>
      <c r="H6838" s="2" t="s">
        <v>10520</v>
      </c>
      <c r="I6838" s="2" t="s">
        <v>10521</v>
      </c>
      <c r="J6838" s="2" t="s">
        <v>4494</v>
      </c>
      <c r="K6838" s="194" t="s">
        <v>17</v>
      </c>
      <c r="L6838" s="2">
        <v>57</v>
      </c>
      <c r="M6838" s="194" t="s">
        <v>1744</v>
      </c>
      <c r="N6838" s="2" t="s">
        <v>1665</v>
      </c>
      <c r="O6838" s="195" t="s">
        <v>2746</v>
      </c>
    </row>
    <row r="6839" spans="1:15">
      <c r="A6839" s="7">
        <v>2019</v>
      </c>
      <c r="B6839" s="7" t="s">
        <v>30</v>
      </c>
      <c r="C6839" s="8">
        <f t="shared" si="298"/>
        <v>43711</v>
      </c>
      <c r="D6839" s="7">
        <v>6</v>
      </c>
      <c r="E6839" s="7" t="str">
        <f t="shared" si="300"/>
        <v>S36437116</v>
      </c>
      <c r="F6839" s="4">
        <v>43709</v>
      </c>
      <c r="G6839" s="2">
        <v>195</v>
      </c>
      <c r="H6839" s="2" t="s">
        <v>10522</v>
      </c>
      <c r="I6839" s="2" t="s">
        <v>7233</v>
      </c>
      <c r="J6839" s="2" t="s">
        <v>1664</v>
      </c>
      <c r="K6839" s="194" t="s">
        <v>17</v>
      </c>
      <c r="L6839" s="2">
        <v>60</v>
      </c>
      <c r="M6839" s="194">
        <v>100</v>
      </c>
      <c r="N6839" s="2">
        <v>0</v>
      </c>
      <c r="O6839" s="195">
        <v>0</v>
      </c>
    </row>
    <row r="6840" spans="1:15">
      <c r="A6840" s="7">
        <v>2019</v>
      </c>
      <c r="B6840" s="7" t="s">
        <v>30</v>
      </c>
      <c r="C6840" s="8">
        <f t="shared" si="298"/>
        <v>43711</v>
      </c>
      <c r="D6840" s="7">
        <v>7</v>
      </c>
      <c r="E6840" s="7" t="str">
        <f t="shared" si="300"/>
        <v>S36437117</v>
      </c>
      <c r="F6840" s="4">
        <v>43739</v>
      </c>
      <c r="G6840" s="2">
        <v>174</v>
      </c>
      <c r="H6840" s="2" t="s">
        <v>7591</v>
      </c>
      <c r="I6840" s="2" t="s">
        <v>10523</v>
      </c>
      <c r="J6840" s="2" t="s">
        <v>2965</v>
      </c>
      <c r="K6840" s="194" t="s">
        <v>17</v>
      </c>
      <c r="L6840" s="2">
        <v>64</v>
      </c>
      <c r="M6840" s="194">
        <v>100</v>
      </c>
      <c r="N6840" s="2">
        <v>0</v>
      </c>
      <c r="O6840" s="195">
        <v>0</v>
      </c>
    </row>
    <row r="6841" spans="1:15">
      <c r="A6841" s="7">
        <v>2019</v>
      </c>
      <c r="B6841" s="7" t="s">
        <v>30</v>
      </c>
      <c r="C6841" s="8">
        <f t="shared" si="298"/>
        <v>43711</v>
      </c>
      <c r="D6841" s="7">
        <v>8</v>
      </c>
      <c r="E6841" s="7" t="str">
        <f t="shared" si="300"/>
        <v>S36437118</v>
      </c>
      <c r="F6841" s="4">
        <v>43770</v>
      </c>
      <c r="G6841" s="2">
        <v>168</v>
      </c>
      <c r="H6841" s="2" t="s">
        <v>10524</v>
      </c>
      <c r="I6841" s="2" t="s">
        <v>10525</v>
      </c>
      <c r="J6841" s="2" t="s">
        <v>2138</v>
      </c>
      <c r="K6841" s="194" t="s">
        <v>17</v>
      </c>
      <c r="L6841" s="2">
        <v>57</v>
      </c>
      <c r="M6841" s="194">
        <v>100</v>
      </c>
      <c r="N6841" s="2">
        <v>0</v>
      </c>
      <c r="O6841" s="195">
        <v>0</v>
      </c>
    </row>
    <row r="6842" spans="1:15">
      <c r="A6842" s="7">
        <v>2019</v>
      </c>
      <c r="B6842" s="7" t="s">
        <v>30</v>
      </c>
      <c r="C6842" s="8">
        <f t="shared" si="298"/>
        <v>43711</v>
      </c>
      <c r="D6842" s="7">
        <v>9</v>
      </c>
      <c r="E6842" s="7" t="str">
        <f t="shared" si="300"/>
        <v>S36437119</v>
      </c>
      <c r="F6842" s="4">
        <v>43800</v>
      </c>
      <c r="G6842" s="2">
        <v>152</v>
      </c>
      <c r="H6842" s="2" t="s">
        <v>4522</v>
      </c>
      <c r="I6842" s="2" t="s">
        <v>9569</v>
      </c>
      <c r="J6842" s="2" t="s">
        <v>2771</v>
      </c>
      <c r="K6842" s="194" t="s">
        <v>17</v>
      </c>
      <c r="L6842" s="2">
        <v>51</v>
      </c>
      <c r="M6842" s="194">
        <v>100</v>
      </c>
      <c r="N6842" s="2">
        <v>0</v>
      </c>
      <c r="O6842" s="195">
        <v>0</v>
      </c>
    </row>
    <row r="6843" spans="1:15">
      <c r="A6843" s="7">
        <v>2019</v>
      </c>
      <c r="B6843" s="7" t="s">
        <v>30</v>
      </c>
      <c r="C6843" s="8">
        <f t="shared" si="298"/>
        <v>43711</v>
      </c>
      <c r="D6843" s="7">
        <v>10</v>
      </c>
      <c r="E6843" s="7" t="str">
        <f t="shared" si="300"/>
        <v>S364371110</v>
      </c>
      <c r="F6843" s="3" t="s">
        <v>220</v>
      </c>
      <c r="G6843" s="2">
        <v>185</v>
      </c>
      <c r="H6843" s="2" t="s">
        <v>9807</v>
      </c>
      <c r="I6843" s="2" t="s">
        <v>1610</v>
      </c>
      <c r="J6843" s="2" t="s">
        <v>1532</v>
      </c>
      <c r="K6843" s="194" t="s">
        <v>17</v>
      </c>
      <c r="L6843" s="2">
        <v>52</v>
      </c>
      <c r="M6843" s="194">
        <v>100</v>
      </c>
      <c r="N6843" s="2">
        <v>0</v>
      </c>
      <c r="O6843" s="195">
        <v>0</v>
      </c>
    </row>
    <row r="6844" spans="1:15">
      <c r="A6844" s="7">
        <v>2019</v>
      </c>
      <c r="B6844" s="7" t="s">
        <v>30</v>
      </c>
      <c r="C6844" s="8">
        <f t="shared" si="298"/>
        <v>43711</v>
      </c>
      <c r="D6844" s="7">
        <v>11</v>
      </c>
      <c r="E6844" s="7" t="str">
        <f t="shared" si="300"/>
        <v>S364371111</v>
      </c>
      <c r="F6844" s="3">
        <v>2021</v>
      </c>
      <c r="G6844" s="2">
        <v>180</v>
      </c>
      <c r="H6844" s="2" t="s">
        <v>10526</v>
      </c>
      <c r="I6844" s="2" t="s">
        <v>3421</v>
      </c>
      <c r="J6844" s="2" t="s">
        <v>750</v>
      </c>
      <c r="K6844" s="194" t="s">
        <v>17</v>
      </c>
      <c r="L6844" s="2">
        <v>41</v>
      </c>
      <c r="M6844" s="194" t="s">
        <v>10527</v>
      </c>
      <c r="N6844" s="2" t="s">
        <v>6247</v>
      </c>
      <c r="O6844" s="195" t="s">
        <v>6247</v>
      </c>
    </row>
    <row r="6845" spans="1:15">
      <c r="A6845" s="7">
        <v>2019</v>
      </c>
      <c r="B6845" s="7" t="s">
        <v>30</v>
      </c>
      <c r="C6845" s="8">
        <f t="shared" si="298"/>
        <v>43711</v>
      </c>
      <c r="D6845" s="7">
        <v>12</v>
      </c>
      <c r="E6845" s="7" t="str">
        <f t="shared" si="300"/>
        <v>S364371112</v>
      </c>
      <c r="F6845" s="3">
        <v>2022</v>
      </c>
      <c r="G6845" s="2">
        <v>165</v>
      </c>
      <c r="H6845" s="2" t="s">
        <v>10528</v>
      </c>
      <c r="I6845" s="2" t="s">
        <v>3525</v>
      </c>
      <c r="J6845" s="2" t="s">
        <v>1254</v>
      </c>
      <c r="K6845" s="194" t="s">
        <v>17</v>
      </c>
      <c r="L6845" s="2">
        <v>34</v>
      </c>
      <c r="M6845" s="194" t="s">
        <v>400</v>
      </c>
      <c r="N6845" s="2" t="s">
        <v>265</v>
      </c>
      <c r="O6845" s="195" t="s">
        <v>5555</v>
      </c>
    </row>
    <row r="6846" spans="1:15">
      <c r="A6846" s="7">
        <v>2019</v>
      </c>
      <c r="B6846" s="7" t="s">
        <v>30</v>
      </c>
      <c r="C6846" s="8">
        <f t="shared" si="298"/>
        <v>43711</v>
      </c>
      <c r="D6846" s="7">
        <v>13</v>
      </c>
      <c r="E6846" s="7" t="str">
        <f t="shared" si="300"/>
        <v>S364371113</v>
      </c>
      <c r="F6846" s="3">
        <v>2023</v>
      </c>
      <c r="G6846" s="2">
        <v>155</v>
      </c>
      <c r="H6846" s="2" t="s">
        <v>5700</v>
      </c>
      <c r="I6846" s="2" t="s">
        <v>10529</v>
      </c>
      <c r="J6846" s="2" t="s">
        <v>300</v>
      </c>
      <c r="K6846" s="194" t="s">
        <v>17</v>
      </c>
      <c r="L6846" s="2">
        <v>27</v>
      </c>
      <c r="M6846" s="194" t="s">
        <v>1363</v>
      </c>
      <c r="N6846" s="2" t="s">
        <v>493</v>
      </c>
      <c r="O6846" s="195" t="s">
        <v>434</v>
      </c>
    </row>
    <row r="6847" spans="1:15" ht="15.75" thickBot="1">
      <c r="A6847" s="7">
        <v>2019</v>
      </c>
      <c r="B6847" s="7" t="s">
        <v>30</v>
      </c>
      <c r="C6847" s="8">
        <f t="shared" si="298"/>
        <v>43711</v>
      </c>
      <c r="D6847" s="7">
        <v>14</v>
      </c>
      <c r="E6847" s="7" t="str">
        <f t="shared" si="300"/>
        <v>S364371114</v>
      </c>
      <c r="F6847" s="5">
        <v>2024</v>
      </c>
      <c r="G6847" s="6">
        <v>150</v>
      </c>
      <c r="H6847" s="6" t="s">
        <v>10530</v>
      </c>
      <c r="I6847" s="6" t="s">
        <v>4565</v>
      </c>
      <c r="J6847" s="6" t="s">
        <v>523</v>
      </c>
      <c r="K6847" s="196" t="s">
        <v>17</v>
      </c>
      <c r="L6847" s="6">
        <v>24</v>
      </c>
      <c r="M6847" s="196" t="s">
        <v>4773</v>
      </c>
      <c r="N6847" s="6" t="s">
        <v>312</v>
      </c>
      <c r="O6847" s="197" t="s">
        <v>3211</v>
      </c>
    </row>
    <row r="6848" spans="1:15" ht="16.5" thickTop="1" thickBot="1">
      <c r="A6848" s="7">
        <v>2019</v>
      </c>
      <c r="B6848" s="7" t="s">
        <v>30</v>
      </c>
      <c r="C6848" s="8">
        <f t="shared" si="298"/>
        <v>43711</v>
      </c>
      <c r="D6848" s="7">
        <v>15</v>
      </c>
      <c r="E6848" s="7" t="str">
        <f t="shared" si="300"/>
        <v>S364371115</v>
      </c>
      <c r="F6848" s="1" t="s">
        <v>15</v>
      </c>
    </row>
    <row r="6849" spans="1:15" ht="16.5" thickTop="1" thickBot="1">
      <c r="A6849" s="7">
        <v>2019</v>
      </c>
      <c r="B6849" s="7" t="s">
        <v>30</v>
      </c>
      <c r="C6849" s="8">
        <f t="shared" si="298"/>
        <v>43711</v>
      </c>
      <c r="D6849" s="7">
        <v>16</v>
      </c>
      <c r="E6849" s="7" t="str">
        <f t="shared" si="300"/>
        <v>S364371116</v>
      </c>
      <c r="F6849" s="338" t="s">
        <v>1</v>
      </c>
      <c r="G6849" s="341" t="s">
        <v>2</v>
      </c>
      <c r="H6849" s="342"/>
      <c r="I6849" s="342"/>
      <c r="J6849" s="343"/>
      <c r="K6849" s="344" t="s">
        <v>3</v>
      </c>
      <c r="L6849" s="343"/>
      <c r="M6849" s="344" t="s">
        <v>144</v>
      </c>
      <c r="N6849" s="342"/>
      <c r="O6849" s="342"/>
    </row>
    <row r="6850" spans="1:15" ht="18" customHeight="1" thickBot="1">
      <c r="A6850" s="7">
        <v>2019</v>
      </c>
      <c r="B6850" s="7" t="s">
        <v>30</v>
      </c>
      <c r="C6850" s="8">
        <f t="shared" si="298"/>
        <v>43711</v>
      </c>
      <c r="D6850" s="7">
        <v>17</v>
      </c>
      <c r="E6850" s="7" t="str">
        <f t="shared" si="300"/>
        <v>S364371117</v>
      </c>
      <c r="F6850" s="339"/>
      <c r="G6850" s="345" t="s">
        <v>5</v>
      </c>
      <c r="H6850" s="347" t="s">
        <v>145</v>
      </c>
      <c r="I6850" s="348"/>
      <c r="J6850" s="349"/>
      <c r="K6850" s="350" t="s">
        <v>6</v>
      </c>
      <c r="L6850" s="352" t="s">
        <v>7</v>
      </c>
      <c r="M6850" s="350" t="s">
        <v>8</v>
      </c>
      <c r="N6850" s="354" t="s">
        <v>146</v>
      </c>
      <c r="O6850" s="356" t="s">
        <v>147</v>
      </c>
    </row>
    <row r="6851" spans="1:15" ht="15.75" thickBot="1">
      <c r="A6851" s="7">
        <v>2019</v>
      </c>
      <c r="B6851" s="7" t="s">
        <v>30</v>
      </c>
      <c r="C6851" s="8">
        <f t="shared" si="298"/>
        <v>43711</v>
      </c>
      <c r="D6851" s="7">
        <v>18</v>
      </c>
      <c r="E6851" s="7" t="str">
        <f t="shared" si="300"/>
        <v>S364371118</v>
      </c>
      <c r="F6851" s="340"/>
      <c r="G6851" s="346"/>
      <c r="H6851" s="191" t="s">
        <v>9</v>
      </c>
      <c r="I6851" s="192" t="s">
        <v>18</v>
      </c>
      <c r="J6851" s="193" t="s">
        <v>11</v>
      </c>
      <c r="K6851" s="351"/>
      <c r="L6851" s="353"/>
      <c r="M6851" s="351"/>
      <c r="N6851" s="355"/>
      <c r="O6851" s="357"/>
    </row>
    <row r="6852" spans="1:15">
      <c r="A6852" s="7">
        <v>2019</v>
      </c>
      <c r="B6852" s="7" t="s">
        <v>30</v>
      </c>
      <c r="C6852" s="8">
        <f t="shared" si="298"/>
        <v>43711</v>
      </c>
      <c r="D6852" s="7">
        <v>19</v>
      </c>
      <c r="E6852" s="7" t="str">
        <f t="shared" si="300"/>
        <v>S364371119</v>
      </c>
      <c r="F6852" s="3" t="s">
        <v>16</v>
      </c>
      <c r="G6852" s="2">
        <v>35</v>
      </c>
      <c r="H6852" s="2" t="s">
        <v>3270</v>
      </c>
      <c r="I6852" s="2" t="s">
        <v>10531</v>
      </c>
      <c r="J6852" s="2" t="s">
        <v>3740</v>
      </c>
      <c r="K6852" s="194" t="s">
        <v>17</v>
      </c>
      <c r="L6852" s="2">
        <v>54</v>
      </c>
      <c r="M6852" s="194" t="s">
        <v>645</v>
      </c>
      <c r="N6852" s="2" t="s">
        <v>935</v>
      </c>
      <c r="O6852" s="195" t="s">
        <v>1666</v>
      </c>
    </row>
    <row r="6853" spans="1:15">
      <c r="A6853" s="7">
        <v>2019</v>
      </c>
      <c r="B6853" s="7" t="s">
        <v>30</v>
      </c>
      <c r="C6853" s="8">
        <f t="shared" ref="C6853:C6916" si="301">C6852</f>
        <v>43711</v>
      </c>
      <c r="D6853" s="7">
        <v>20</v>
      </c>
      <c r="E6853" s="7" t="str">
        <f t="shared" si="300"/>
        <v>S364371120</v>
      </c>
      <c r="F6853" s="4">
        <v>43709</v>
      </c>
      <c r="G6853" s="2">
        <v>230</v>
      </c>
      <c r="H6853" s="2" t="s">
        <v>10532</v>
      </c>
      <c r="I6853" s="2" t="s">
        <v>10533</v>
      </c>
      <c r="J6853" s="2" t="s">
        <v>852</v>
      </c>
      <c r="K6853" s="194" t="s">
        <v>17</v>
      </c>
      <c r="L6853" s="2">
        <v>51</v>
      </c>
      <c r="M6853" s="194" t="s">
        <v>5821</v>
      </c>
      <c r="N6853" s="2">
        <v>0</v>
      </c>
      <c r="O6853" s="195" t="s">
        <v>670</v>
      </c>
    </row>
    <row r="6854" spans="1:15">
      <c r="A6854" s="7">
        <v>2019</v>
      </c>
      <c r="B6854" s="7" t="s">
        <v>30</v>
      </c>
      <c r="C6854" s="8">
        <f t="shared" si="301"/>
        <v>43711</v>
      </c>
      <c r="D6854" s="7">
        <v>21</v>
      </c>
      <c r="E6854" s="7" t="str">
        <f t="shared" si="300"/>
        <v>S364371121</v>
      </c>
      <c r="F6854" s="4">
        <v>43739</v>
      </c>
      <c r="G6854" s="2">
        <v>210</v>
      </c>
      <c r="H6854" s="2" t="s">
        <v>10534</v>
      </c>
      <c r="I6854" s="2" t="s">
        <v>10535</v>
      </c>
      <c r="J6854" s="2" t="s">
        <v>3338</v>
      </c>
      <c r="K6854" s="194" t="s">
        <v>17</v>
      </c>
      <c r="L6854" s="2">
        <v>51</v>
      </c>
      <c r="M6854" s="194" t="s">
        <v>7018</v>
      </c>
      <c r="N6854" s="2">
        <v>0</v>
      </c>
      <c r="O6854" s="195" t="s">
        <v>472</v>
      </c>
    </row>
    <row r="6855" spans="1:15">
      <c r="A6855" s="7">
        <v>2019</v>
      </c>
      <c r="B6855" s="7" t="s">
        <v>30</v>
      </c>
      <c r="C6855" s="8">
        <f t="shared" si="301"/>
        <v>43711</v>
      </c>
      <c r="D6855" s="7">
        <v>22</v>
      </c>
      <c r="E6855" s="7" t="str">
        <f t="shared" si="300"/>
        <v>S364371122</v>
      </c>
      <c r="F6855" s="4">
        <v>43770</v>
      </c>
      <c r="G6855" s="2">
        <v>205</v>
      </c>
      <c r="H6855" s="2" t="s">
        <v>10536</v>
      </c>
      <c r="I6855" s="2" t="s">
        <v>10537</v>
      </c>
      <c r="J6855" s="2">
        <v>5</v>
      </c>
      <c r="K6855" s="194" t="s">
        <v>17</v>
      </c>
      <c r="L6855" s="2">
        <v>49</v>
      </c>
      <c r="M6855" s="194" t="s">
        <v>3501</v>
      </c>
      <c r="N6855" s="2" t="s">
        <v>1744</v>
      </c>
      <c r="O6855" s="195" t="s">
        <v>645</v>
      </c>
    </row>
    <row r="6856" spans="1:15">
      <c r="A6856" s="7">
        <v>2019</v>
      </c>
      <c r="B6856" s="7" t="s">
        <v>30</v>
      </c>
      <c r="C6856" s="8">
        <f t="shared" si="301"/>
        <v>43711</v>
      </c>
      <c r="D6856" s="7">
        <v>23</v>
      </c>
      <c r="E6856" s="7" t="str">
        <f t="shared" si="300"/>
        <v>S364371123</v>
      </c>
      <c r="F6856" s="4">
        <v>43800</v>
      </c>
      <c r="G6856" s="2">
        <v>187</v>
      </c>
      <c r="H6856" s="2" t="s">
        <v>8046</v>
      </c>
      <c r="I6856" s="2" t="s">
        <v>10538</v>
      </c>
      <c r="J6856" s="2" t="s">
        <v>1322</v>
      </c>
      <c r="K6856" s="194" t="s">
        <v>17</v>
      </c>
      <c r="L6856" s="2">
        <v>46</v>
      </c>
      <c r="M6856" s="194" t="s">
        <v>6312</v>
      </c>
      <c r="N6856" s="2" t="s">
        <v>670</v>
      </c>
      <c r="O6856" s="195" t="s">
        <v>670</v>
      </c>
    </row>
    <row r="6857" spans="1:15">
      <c r="A6857" s="7">
        <v>2019</v>
      </c>
      <c r="B6857" s="7" t="s">
        <v>30</v>
      </c>
      <c r="C6857" s="8">
        <f t="shared" si="301"/>
        <v>43711</v>
      </c>
      <c r="D6857" s="7">
        <v>24</v>
      </c>
      <c r="E6857" s="7" t="str">
        <f t="shared" si="300"/>
        <v>S364371124</v>
      </c>
      <c r="F6857" s="3" t="s">
        <v>220</v>
      </c>
      <c r="G6857" s="2">
        <v>225</v>
      </c>
      <c r="H6857" s="2" t="s">
        <v>10539</v>
      </c>
      <c r="I6857" s="2" t="s">
        <v>10540</v>
      </c>
      <c r="J6857" s="2" t="s">
        <v>751</v>
      </c>
      <c r="K6857" s="194" t="s">
        <v>17</v>
      </c>
      <c r="L6857" s="2">
        <v>46</v>
      </c>
      <c r="M6857" s="194" t="s">
        <v>2513</v>
      </c>
      <c r="N6857" s="2" t="s">
        <v>691</v>
      </c>
      <c r="O6857" s="195" t="s">
        <v>792</v>
      </c>
    </row>
    <row r="6858" spans="1:15">
      <c r="A6858" s="7">
        <v>2019</v>
      </c>
      <c r="B6858" s="7" t="s">
        <v>30</v>
      </c>
      <c r="C6858" s="8">
        <f t="shared" si="301"/>
        <v>43711</v>
      </c>
      <c r="D6858" s="7">
        <v>25</v>
      </c>
      <c r="E6858" s="7" t="str">
        <f t="shared" si="300"/>
        <v>S364371125</v>
      </c>
      <c r="F6858" s="3">
        <v>2021</v>
      </c>
      <c r="G6858" s="2">
        <v>225</v>
      </c>
      <c r="H6858" s="2" t="s">
        <v>10541</v>
      </c>
      <c r="I6858" s="2" t="s">
        <v>10542</v>
      </c>
      <c r="J6858" s="2" t="s">
        <v>1573</v>
      </c>
      <c r="K6858" s="194" t="s">
        <v>17</v>
      </c>
      <c r="L6858" s="2">
        <v>40</v>
      </c>
      <c r="M6858" s="194" t="s">
        <v>2075</v>
      </c>
      <c r="N6858" s="2" t="s">
        <v>1667</v>
      </c>
      <c r="O6858" s="195" t="s">
        <v>4578</v>
      </c>
    </row>
    <row r="6859" spans="1:15">
      <c r="A6859" s="7">
        <v>2019</v>
      </c>
      <c r="B6859" s="7" t="s">
        <v>30</v>
      </c>
      <c r="C6859" s="8">
        <f t="shared" si="301"/>
        <v>43711</v>
      </c>
      <c r="D6859" s="7">
        <v>26</v>
      </c>
      <c r="E6859" s="7" t="str">
        <f t="shared" si="300"/>
        <v>S364371126</v>
      </c>
      <c r="F6859" s="3">
        <v>2022</v>
      </c>
      <c r="G6859" s="2">
        <v>205</v>
      </c>
      <c r="H6859" s="2" t="s">
        <v>10543</v>
      </c>
      <c r="I6859" s="2" t="s">
        <v>1609</v>
      </c>
      <c r="J6859" s="2" t="s">
        <v>1755</v>
      </c>
      <c r="K6859" s="194" t="s">
        <v>17</v>
      </c>
      <c r="L6859" s="2">
        <v>34</v>
      </c>
      <c r="M6859" s="194" t="s">
        <v>697</v>
      </c>
      <c r="N6859" s="2" t="s">
        <v>697</v>
      </c>
      <c r="O6859" s="195" t="s">
        <v>443</v>
      </c>
    </row>
    <row r="6860" spans="1:15">
      <c r="A6860" s="7">
        <v>2019</v>
      </c>
      <c r="B6860" s="7" t="s">
        <v>30</v>
      </c>
      <c r="C6860" s="8">
        <f t="shared" si="301"/>
        <v>43711</v>
      </c>
      <c r="D6860" s="7">
        <v>27</v>
      </c>
      <c r="E6860" s="7" t="str">
        <f t="shared" si="300"/>
        <v>S364371127</v>
      </c>
      <c r="F6860" s="3">
        <v>2023</v>
      </c>
      <c r="G6860" s="2">
        <v>195</v>
      </c>
      <c r="H6860" s="2" t="s">
        <v>10544</v>
      </c>
      <c r="I6860" s="2" t="s">
        <v>10545</v>
      </c>
      <c r="J6860" s="2" t="s">
        <v>2110</v>
      </c>
      <c r="K6860" s="194" t="s">
        <v>17</v>
      </c>
      <c r="L6860" s="2">
        <v>29</v>
      </c>
      <c r="M6860" s="194">
        <v>50</v>
      </c>
      <c r="N6860" s="2" t="s">
        <v>1198</v>
      </c>
      <c r="O6860" s="195" t="s">
        <v>819</v>
      </c>
    </row>
    <row r="6861" spans="1:15" ht="15.75" thickBot="1">
      <c r="A6861" s="7">
        <v>2019</v>
      </c>
      <c r="B6861" s="7" t="s">
        <v>30</v>
      </c>
      <c r="C6861" s="8">
        <f t="shared" si="301"/>
        <v>43711</v>
      </c>
      <c r="D6861" s="7">
        <v>28</v>
      </c>
      <c r="E6861" s="7" t="str">
        <f t="shared" si="300"/>
        <v>S364371128</v>
      </c>
      <c r="F6861" s="5">
        <v>2024</v>
      </c>
      <c r="G6861" s="6">
        <v>185</v>
      </c>
      <c r="H6861" s="6" t="s">
        <v>2703</v>
      </c>
      <c r="I6861" s="6" t="s">
        <v>1583</v>
      </c>
      <c r="J6861" s="6" t="s">
        <v>1899</v>
      </c>
      <c r="K6861" s="196" t="s">
        <v>17</v>
      </c>
      <c r="L6861" s="6">
        <v>28</v>
      </c>
      <c r="M6861" s="196" t="s">
        <v>2513</v>
      </c>
      <c r="N6861" s="6">
        <v>0</v>
      </c>
      <c r="O6861" s="197" t="s">
        <v>506</v>
      </c>
    </row>
    <row r="6862" spans="1:15" ht="16.5" thickTop="1" thickBot="1">
      <c r="A6862" s="7">
        <v>2019</v>
      </c>
      <c r="B6862" s="7" t="s">
        <v>29</v>
      </c>
      <c r="C6862" s="8">
        <f>C6861+7</f>
        <v>43718</v>
      </c>
      <c r="D6862" s="7">
        <v>1</v>
      </c>
      <c r="E6862" s="7" t="str">
        <f t="shared" ref="E6862:E6864" si="302">B6862&amp;C6862&amp;D6862</f>
        <v>S37437181</v>
      </c>
      <c r="F6862" s="1" t="s">
        <v>0</v>
      </c>
    </row>
    <row r="6863" spans="1:15" ht="16.5" thickTop="1" thickBot="1">
      <c r="A6863" s="7">
        <v>2019</v>
      </c>
      <c r="B6863" s="7" t="s">
        <v>29</v>
      </c>
      <c r="C6863" s="8">
        <f t="shared" si="301"/>
        <v>43718</v>
      </c>
      <c r="D6863" s="7">
        <v>2</v>
      </c>
      <c r="E6863" s="7" t="str">
        <f t="shared" si="302"/>
        <v>S37437182</v>
      </c>
      <c r="F6863" s="338" t="s">
        <v>1</v>
      </c>
      <c r="G6863" s="341" t="s">
        <v>2</v>
      </c>
      <c r="H6863" s="342"/>
      <c r="I6863" s="342"/>
      <c r="J6863" s="343"/>
      <c r="K6863" s="344" t="s">
        <v>3</v>
      </c>
      <c r="L6863" s="343"/>
      <c r="M6863" s="344" t="s">
        <v>144</v>
      </c>
      <c r="N6863" s="342"/>
      <c r="O6863" s="342"/>
    </row>
    <row r="6864" spans="1:15" ht="18" customHeight="1" thickBot="1">
      <c r="A6864" s="7">
        <v>2019</v>
      </c>
      <c r="B6864" s="7" t="s">
        <v>29</v>
      </c>
      <c r="C6864" s="8">
        <f t="shared" si="301"/>
        <v>43718</v>
      </c>
      <c r="D6864" s="7">
        <v>3</v>
      </c>
      <c r="E6864" s="7" t="str">
        <f t="shared" si="302"/>
        <v>S37437183</v>
      </c>
      <c r="F6864" s="339"/>
      <c r="G6864" s="345" t="s">
        <v>5</v>
      </c>
      <c r="H6864" s="347" t="s">
        <v>145</v>
      </c>
      <c r="I6864" s="348"/>
      <c r="J6864" s="349"/>
      <c r="K6864" s="350" t="s">
        <v>6</v>
      </c>
      <c r="L6864" s="352" t="s">
        <v>7</v>
      </c>
      <c r="M6864" s="350" t="s">
        <v>8</v>
      </c>
      <c r="N6864" s="354" t="s">
        <v>146</v>
      </c>
      <c r="O6864" s="356" t="s">
        <v>147</v>
      </c>
    </row>
    <row r="6865" spans="1:15" ht="15.75" thickBot="1">
      <c r="A6865" s="7">
        <v>2019</v>
      </c>
      <c r="B6865" s="7" t="s">
        <v>29</v>
      </c>
      <c r="C6865" s="8">
        <f t="shared" si="301"/>
        <v>43718</v>
      </c>
      <c r="D6865" s="7">
        <v>4</v>
      </c>
      <c r="E6865" s="7" t="str">
        <f t="shared" ref="E6865:E6889" si="303">B6865&amp;C6865&amp;D6865</f>
        <v>S37437184</v>
      </c>
      <c r="F6865" s="340"/>
      <c r="G6865" s="346"/>
      <c r="H6865" s="191" t="s">
        <v>9</v>
      </c>
      <c r="I6865" s="192" t="s">
        <v>18</v>
      </c>
      <c r="J6865" s="193" t="s">
        <v>11</v>
      </c>
      <c r="K6865" s="351"/>
      <c r="L6865" s="353"/>
      <c r="M6865" s="351"/>
      <c r="N6865" s="355"/>
      <c r="O6865" s="357"/>
    </row>
    <row r="6866" spans="1:15">
      <c r="A6866" s="7">
        <v>2019</v>
      </c>
      <c r="B6866" s="7" t="s">
        <v>29</v>
      </c>
      <c r="C6866" s="8">
        <f t="shared" si="301"/>
        <v>43718</v>
      </c>
      <c r="D6866" s="7">
        <v>5</v>
      </c>
      <c r="E6866" s="7" t="str">
        <f t="shared" si="303"/>
        <v>S37437185</v>
      </c>
      <c r="F6866" s="3" t="s">
        <v>12</v>
      </c>
      <c r="G6866" s="2">
        <v>-3</v>
      </c>
      <c r="H6866" s="2" t="s">
        <v>10546</v>
      </c>
      <c r="I6866" s="2" t="s">
        <v>10547</v>
      </c>
      <c r="J6866" s="2" t="s">
        <v>7511</v>
      </c>
      <c r="K6866" s="194" t="s">
        <v>17</v>
      </c>
      <c r="L6866" s="2">
        <v>48</v>
      </c>
      <c r="M6866" s="194" t="s">
        <v>7626</v>
      </c>
      <c r="N6866" s="2" t="s">
        <v>524</v>
      </c>
      <c r="O6866" s="195" t="s">
        <v>4986</v>
      </c>
    </row>
    <row r="6867" spans="1:15">
      <c r="A6867" s="7">
        <v>2019</v>
      </c>
      <c r="B6867" s="7" t="s">
        <v>29</v>
      </c>
      <c r="C6867" s="8">
        <f t="shared" si="301"/>
        <v>43718</v>
      </c>
      <c r="D6867" s="7">
        <v>6</v>
      </c>
      <c r="E6867" s="7" t="str">
        <f t="shared" si="303"/>
        <v>S37437186</v>
      </c>
      <c r="F6867" s="4">
        <v>43709</v>
      </c>
      <c r="G6867" s="2">
        <v>208</v>
      </c>
      <c r="H6867" s="2" t="s">
        <v>10548</v>
      </c>
      <c r="I6867" s="2" t="s">
        <v>10549</v>
      </c>
      <c r="J6867" s="2" t="s">
        <v>1270</v>
      </c>
      <c r="K6867" s="194" t="s">
        <v>17</v>
      </c>
      <c r="L6867" s="2">
        <v>58</v>
      </c>
      <c r="M6867" s="194" t="s">
        <v>2664</v>
      </c>
      <c r="N6867" s="2">
        <v>0</v>
      </c>
      <c r="O6867" s="195" t="s">
        <v>10061</v>
      </c>
    </row>
    <row r="6868" spans="1:15">
      <c r="A6868" s="7">
        <v>2019</v>
      </c>
      <c r="B6868" s="7" t="s">
        <v>29</v>
      </c>
      <c r="C6868" s="8">
        <f t="shared" si="301"/>
        <v>43718</v>
      </c>
      <c r="D6868" s="7">
        <v>7</v>
      </c>
      <c r="E6868" s="7" t="str">
        <f t="shared" si="303"/>
        <v>S37437187</v>
      </c>
      <c r="F6868" s="4">
        <v>43739</v>
      </c>
      <c r="G6868" s="2">
        <v>206</v>
      </c>
      <c r="H6868" s="2" t="s">
        <v>7412</v>
      </c>
      <c r="I6868" s="2" t="s">
        <v>10278</v>
      </c>
      <c r="J6868" s="2" t="s">
        <v>2197</v>
      </c>
      <c r="K6868" s="194" t="s">
        <v>17</v>
      </c>
      <c r="L6868" s="2">
        <v>60</v>
      </c>
      <c r="M6868" s="194">
        <v>0</v>
      </c>
      <c r="N6868" s="2">
        <v>0</v>
      </c>
      <c r="O6868" s="195">
        <v>100</v>
      </c>
    </row>
    <row r="6869" spans="1:15">
      <c r="A6869" s="7">
        <v>2019</v>
      </c>
      <c r="B6869" s="7" t="s">
        <v>29</v>
      </c>
      <c r="C6869" s="8">
        <f t="shared" si="301"/>
        <v>43718</v>
      </c>
      <c r="D6869" s="7">
        <v>8</v>
      </c>
      <c r="E6869" s="7" t="str">
        <f t="shared" si="303"/>
        <v>S37437188</v>
      </c>
      <c r="F6869" s="4">
        <v>43770</v>
      </c>
      <c r="G6869" s="2">
        <v>185</v>
      </c>
      <c r="H6869" s="2" t="s">
        <v>3129</v>
      </c>
      <c r="I6869" s="2" t="s">
        <v>5959</v>
      </c>
      <c r="J6869" s="2" t="s">
        <v>3961</v>
      </c>
      <c r="K6869" s="194" t="s">
        <v>17</v>
      </c>
      <c r="L6869" s="2">
        <v>58</v>
      </c>
      <c r="M6869" s="194">
        <v>0</v>
      </c>
      <c r="N6869" s="2" t="s">
        <v>2664</v>
      </c>
      <c r="O6869" s="195" t="s">
        <v>10061</v>
      </c>
    </row>
    <row r="6870" spans="1:15">
      <c r="A6870" s="7">
        <v>2019</v>
      </c>
      <c r="B6870" s="7" t="s">
        <v>29</v>
      </c>
      <c r="C6870" s="8">
        <f t="shared" si="301"/>
        <v>43718</v>
      </c>
      <c r="D6870" s="7">
        <v>9</v>
      </c>
      <c r="E6870" s="7" t="str">
        <f t="shared" si="303"/>
        <v>S37437189</v>
      </c>
      <c r="F6870" s="4">
        <v>43800</v>
      </c>
      <c r="G6870" s="2">
        <v>160</v>
      </c>
      <c r="H6870" s="2" t="s">
        <v>5251</v>
      </c>
      <c r="I6870" s="2" t="s">
        <v>10550</v>
      </c>
      <c r="J6870" s="2" t="s">
        <v>2138</v>
      </c>
      <c r="K6870" s="194" t="s">
        <v>17</v>
      </c>
      <c r="L6870" s="2">
        <v>53</v>
      </c>
      <c r="M6870" s="194" t="s">
        <v>3258</v>
      </c>
      <c r="N6870" s="2" t="s">
        <v>1628</v>
      </c>
      <c r="O6870" s="195" t="s">
        <v>4625</v>
      </c>
    </row>
    <row r="6871" spans="1:15">
      <c r="A6871" s="7">
        <v>2019</v>
      </c>
      <c r="B6871" s="7" t="s">
        <v>29</v>
      </c>
      <c r="C6871" s="8">
        <f t="shared" si="301"/>
        <v>43718</v>
      </c>
      <c r="D6871" s="7">
        <v>10</v>
      </c>
      <c r="E6871" s="7" t="str">
        <f t="shared" si="303"/>
        <v>S374371810</v>
      </c>
      <c r="F6871" s="3" t="s">
        <v>220</v>
      </c>
      <c r="G6871" s="2">
        <v>182</v>
      </c>
      <c r="H6871" s="2" t="s">
        <v>1610</v>
      </c>
      <c r="I6871" s="2" t="s">
        <v>10551</v>
      </c>
      <c r="J6871" s="2" t="s">
        <v>426</v>
      </c>
      <c r="K6871" s="194" t="s">
        <v>17</v>
      </c>
      <c r="L6871" s="2">
        <v>48</v>
      </c>
      <c r="M6871" s="194" t="s">
        <v>445</v>
      </c>
      <c r="N6871" s="2" t="s">
        <v>529</v>
      </c>
      <c r="O6871" s="195" t="s">
        <v>529</v>
      </c>
    </row>
    <row r="6872" spans="1:15">
      <c r="A6872" s="7">
        <v>2019</v>
      </c>
      <c r="B6872" s="7" t="s">
        <v>29</v>
      </c>
      <c r="C6872" s="8">
        <f t="shared" si="301"/>
        <v>43718</v>
      </c>
      <c r="D6872" s="7">
        <v>11</v>
      </c>
      <c r="E6872" s="7" t="str">
        <f t="shared" si="303"/>
        <v>S374371811</v>
      </c>
      <c r="F6872" s="3">
        <v>2021</v>
      </c>
      <c r="G6872" s="2">
        <v>180</v>
      </c>
      <c r="H6872" s="2" t="s">
        <v>10552</v>
      </c>
      <c r="I6872" s="2" t="s">
        <v>10553</v>
      </c>
      <c r="J6872" s="2" t="s">
        <v>3045</v>
      </c>
      <c r="K6872" s="194" t="s">
        <v>17</v>
      </c>
      <c r="L6872" s="2">
        <v>41</v>
      </c>
      <c r="M6872" s="194" t="s">
        <v>10554</v>
      </c>
      <c r="N6872" s="2" t="s">
        <v>1629</v>
      </c>
      <c r="O6872" s="195" t="s">
        <v>10191</v>
      </c>
    </row>
    <row r="6873" spans="1:15">
      <c r="A6873" s="7">
        <v>2019</v>
      </c>
      <c r="B6873" s="7" t="s">
        <v>29</v>
      </c>
      <c r="C6873" s="8">
        <f t="shared" si="301"/>
        <v>43718</v>
      </c>
      <c r="D6873" s="7">
        <v>12</v>
      </c>
      <c r="E6873" s="7" t="str">
        <f t="shared" si="303"/>
        <v>S374371812</v>
      </c>
      <c r="F6873" s="3">
        <v>2022</v>
      </c>
      <c r="G6873" s="2">
        <v>165</v>
      </c>
      <c r="H6873" s="2" t="s">
        <v>10013</v>
      </c>
      <c r="I6873" s="2" t="s">
        <v>10555</v>
      </c>
      <c r="J6873" s="2" t="s">
        <v>1024</v>
      </c>
      <c r="K6873" s="194" t="s">
        <v>17</v>
      </c>
      <c r="L6873" s="2">
        <v>34</v>
      </c>
      <c r="M6873" s="194" t="s">
        <v>1139</v>
      </c>
      <c r="N6873" s="2" t="s">
        <v>1139</v>
      </c>
      <c r="O6873" s="195" t="s">
        <v>819</v>
      </c>
    </row>
    <row r="6874" spans="1:15">
      <c r="A6874" s="7">
        <v>2019</v>
      </c>
      <c r="B6874" s="7" t="s">
        <v>29</v>
      </c>
      <c r="C6874" s="8">
        <f t="shared" si="301"/>
        <v>43718</v>
      </c>
      <c r="D6874" s="7">
        <v>13</v>
      </c>
      <c r="E6874" s="7" t="str">
        <f t="shared" si="303"/>
        <v>S374371813</v>
      </c>
      <c r="F6874" s="3">
        <v>2023</v>
      </c>
      <c r="G6874" s="2">
        <v>155</v>
      </c>
      <c r="H6874" s="2" t="s">
        <v>5235</v>
      </c>
      <c r="I6874" s="2" t="s">
        <v>5595</v>
      </c>
      <c r="J6874" s="2" t="s">
        <v>5357</v>
      </c>
      <c r="K6874" s="194" t="s">
        <v>17</v>
      </c>
      <c r="L6874" s="2">
        <v>28</v>
      </c>
      <c r="M6874" s="194" t="s">
        <v>3058</v>
      </c>
      <c r="N6874" s="2">
        <v>50</v>
      </c>
      <c r="O6874" s="195" t="s">
        <v>4986</v>
      </c>
    </row>
    <row r="6875" spans="1:15" ht="15.75" thickBot="1">
      <c r="A6875" s="7">
        <v>2019</v>
      </c>
      <c r="B6875" s="7" t="s">
        <v>29</v>
      </c>
      <c r="C6875" s="8">
        <f t="shared" si="301"/>
        <v>43718</v>
      </c>
      <c r="D6875" s="7">
        <v>14</v>
      </c>
      <c r="E6875" s="7" t="str">
        <f t="shared" si="303"/>
        <v>S374371814</v>
      </c>
      <c r="F6875" s="5">
        <v>2024</v>
      </c>
      <c r="G6875" s="6">
        <v>150</v>
      </c>
      <c r="H6875" s="6" t="s">
        <v>10556</v>
      </c>
      <c r="I6875" s="6" t="s">
        <v>10557</v>
      </c>
      <c r="J6875" s="6" t="s">
        <v>4141</v>
      </c>
      <c r="K6875" s="196" t="s">
        <v>17</v>
      </c>
      <c r="L6875" s="6">
        <v>27</v>
      </c>
      <c r="M6875" s="196" t="s">
        <v>345</v>
      </c>
      <c r="N6875" s="6" t="s">
        <v>345</v>
      </c>
      <c r="O6875" s="197" t="s">
        <v>8474</v>
      </c>
    </row>
    <row r="6876" spans="1:15" ht="16.5" thickTop="1" thickBot="1">
      <c r="A6876" s="7">
        <v>2019</v>
      </c>
      <c r="B6876" s="7" t="s">
        <v>29</v>
      </c>
      <c r="C6876" s="8">
        <f t="shared" si="301"/>
        <v>43718</v>
      </c>
      <c r="D6876" s="7">
        <v>15</v>
      </c>
      <c r="E6876" s="7" t="str">
        <f t="shared" si="303"/>
        <v>S374371815</v>
      </c>
      <c r="F6876" s="1" t="s">
        <v>15</v>
      </c>
    </row>
    <row r="6877" spans="1:15" ht="16.5" thickTop="1" thickBot="1">
      <c r="A6877" s="7">
        <v>2019</v>
      </c>
      <c r="B6877" s="7" t="s">
        <v>29</v>
      </c>
      <c r="C6877" s="8">
        <f t="shared" si="301"/>
        <v>43718</v>
      </c>
      <c r="D6877" s="7">
        <v>16</v>
      </c>
      <c r="E6877" s="7" t="str">
        <f t="shared" si="303"/>
        <v>S374371816</v>
      </c>
      <c r="F6877" s="338" t="s">
        <v>1</v>
      </c>
      <c r="G6877" s="341" t="s">
        <v>2</v>
      </c>
      <c r="H6877" s="342"/>
      <c r="I6877" s="342"/>
      <c r="J6877" s="343"/>
      <c r="K6877" s="344" t="s">
        <v>3</v>
      </c>
      <c r="L6877" s="343"/>
      <c r="M6877" s="344" t="s">
        <v>144</v>
      </c>
      <c r="N6877" s="342"/>
      <c r="O6877" s="342"/>
    </row>
    <row r="6878" spans="1:15" ht="18" customHeight="1" thickBot="1">
      <c r="A6878" s="7">
        <v>2019</v>
      </c>
      <c r="B6878" s="7" t="s">
        <v>29</v>
      </c>
      <c r="C6878" s="8">
        <f t="shared" si="301"/>
        <v>43718</v>
      </c>
      <c r="D6878" s="7">
        <v>17</v>
      </c>
      <c r="E6878" s="7" t="str">
        <f t="shared" si="303"/>
        <v>S374371817</v>
      </c>
      <c r="F6878" s="339"/>
      <c r="G6878" s="345" t="s">
        <v>5</v>
      </c>
      <c r="H6878" s="347" t="s">
        <v>145</v>
      </c>
      <c r="I6878" s="348"/>
      <c r="J6878" s="349"/>
      <c r="K6878" s="350" t="s">
        <v>6</v>
      </c>
      <c r="L6878" s="352" t="s">
        <v>7</v>
      </c>
      <c r="M6878" s="350" t="s">
        <v>8</v>
      </c>
      <c r="N6878" s="354" t="s">
        <v>146</v>
      </c>
      <c r="O6878" s="356" t="s">
        <v>147</v>
      </c>
    </row>
    <row r="6879" spans="1:15" ht="15.75" thickBot="1">
      <c r="A6879" s="7">
        <v>2019</v>
      </c>
      <c r="B6879" s="7" t="s">
        <v>29</v>
      </c>
      <c r="C6879" s="8">
        <f t="shared" si="301"/>
        <v>43718</v>
      </c>
      <c r="D6879" s="7">
        <v>18</v>
      </c>
      <c r="E6879" s="7" t="str">
        <f t="shared" si="303"/>
        <v>S374371818</v>
      </c>
      <c r="F6879" s="340"/>
      <c r="G6879" s="346"/>
      <c r="H6879" s="191" t="s">
        <v>9</v>
      </c>
      <c r="I6879" s="192" t="s">
        <v>18</v>
      </c>
      <c r="J6879" s="193" t="s">
        <v>11</v>
      </c>
      <c r="K6879" s="351"/>
      <c r="L6879" s="353"/>
      <c r="M6879" s="351"/>
      <c r="N6879" s="355"/>
      <c r="O6879" s="357"/>
    </row>
    <row r="6880" spans="1:15">
      <c r="A6880" s="7">
        <v>2019</v>
      </c>
      <c r="B6880" s="7" t="s">
        <v>29</v>
      </c>
      <c r="C6880" s="8">
        <f t="shared" si="301"/>
        <v>43718</v>
      </c>
      <c r="D6880" s="7">
        <v>19</v>
      </c>
      <c r="E6880" s="7" t="str">
        <f t="shared" si="303"/>
        <v>S374371819</v>
      </c>
      <c r="F6880" s="3" t="s">
        <v>16</v>
      </c>
      <c r="G6880" s="2">
        <v>43</v>
      </c>
      <c r="H6880" s="2" t="s">
        <v>10558</v>
      </c>
      <c r="I6880" s="2" t="s">
        <v>450</v>
      </c>
      <c r="J6880" s="2" t="s">
        <v>294</v>
      </c>
      <c r="K6880" s="194" t="s">
        <v>17</v>
      </c>
      <c r="L6880" s="2">
        <v>49</v>
      </c>
      <c r="M6880" s="194" t="s">
        <v>3110</v>
      </c>
      <c r="N6880" s="2" t="s">
        <v>873</v>
      </c>
      <c r="O6880" s="195" t="s">
        <v>1665</v>
      </c>
    </row>
    <row r="6881" spans="1:15">
      <c r="A6881" s="7">
        <v>2019</v>
      </c>
      <c r="B6881" s="7" t="s">
        <v>29</v>
      </c>
      <c r="C6881" s="8">
        <f t="shared" si="301"/>
        <v>43718</v>
      </c>
      <c r="D6881" s="7">
        <v>20</v>
      </c>
      <c r="E6881" s="7" t="str">
        <f t="shared" si="303"/>
        <v>S374371820</v>
      </c>
      <c r="F6881" s="4">
        <v>43709</v>
      </c>
      <c r="G6881" s="2">
        <v>248</v>
      </c>
      <c r="H6881" s="2" t="s">
        <v>10510</v>
      </c>
      <c r="I6881" s="2" t="s">
        <v>10559</v>
      </c>
      <c r="J6881" s="2" t="s">
        <v>892</v>
      </c>
      <c r="K6881" s="194" t="s">
        <v>17</v>
      </c>
      <c r="L6881" s="2">
        <v>51</v>
      </c>
      <c r="M6881" s="194" t="s">
        <v>670</v>
      </c>
      <c r="N6881" s="2">
        <v>0</v>
      </c>
      <c r="O6881" s="195" t="s">
        <v>5821</v>
      </c>
    </row>
    <row r="6882" spans="1:15">
      <c r="A6882" s="7">
        <v>2019</v>
      </c>
      <c r="B6882" s="7" t="s">
        <v>29</v>
      </c>
      <c r="C6882" s="8">
        <f t="shared" si="301"/>
        <v>43718</v>
      </c>
      <c r="D6882" s="7">
        <v>21</v>
      </c>
      <c r="E6882" s="7" t="str">
        <f t="shared" si="303"/>
        <v>S374371821</v>
      </c>
      <c r="F6882" s="4">
        <v>43739</v>
      </c>
      <c r="G6882" s="2">
        <v>246</v>
      </c>
      <c r="H6882" s="2" t="s">
        <v>10560</v>
      </c>
      <c r="I6882" s="2" t="s">
        <v>6303</v>
      </c>
      <c r="J6882" s="2" t="s">
        <v>1895</v>
      </c>
      <c r="K6882" s="194" t="s">
        <v>17</v>
      </c>
      <c r="L6882" s="2">
        <v>49</v>
      </c>
      <c r="M6882" s="194" t="s">
        <v>472</v>
      </c>
      <c r="N6882" s="2" t="s">
        <v>472</v>
      </c>
      <c r="O6882" s="195" t="s">
        <v>6288</v>
      </c>
    </row>
    <row r="6883" spans="1:15">
      <c r="A6883" s="7">
        <v>2019</v>
      </c>
      <c r="B6883" s="7" t="s">
        <v>29</v>
      </c>
      <c r="C6883" s="8">
        <f t="shared" si="301"/>
        <v>43718</v>
      </c>
      <c r="D6883" s="7">
        <v>22</v>
      </c>
      <c r="E6883" s="7" t="str">
        <f t="shared" si="303"/>
        <v>S374371822</v>
      </c>
      <c r="F6883" s="4">
        <v>43770</v>
      </c>
      <c r="G6883" s="2">
        <v>125</v>
      </c>
      <c r="H6883" s="2" t="s">
        <v>1784</v>
      </c>
      <c r="I6883" s="2" t="s">
        <v>10561</v>
      </c>
      <c r="J6883" s="2" t="s">
        <v>2242</v>
      </c>
      <c r="K6883" s="194" t="s">
        <v>17</v>
      </c>
      <c r="L6883" s="2">
        <v>49</v>
      </c>
      <c r="M6883" s="194">
        <v>4</v>
      </c>
      <c r="N6883" s="2">
        <v>4</v>
      </c>
      <c r="O6883" s="195">
        <v>92</v>
      </c>
    </row>
    <row r="6884" spans="1:15">
      <c r="A6884" s="7">
        <v>2019</v>
      </c>
      <c r="B6884" s="7" t="s">
        <v>29</v>
      </c>
      <c r="C6884" s="8">
        <f t="shared" si="301"/>
        <v>43718</v>
      </c>
      <c r="D6884" s="7">
        <v>23</v>
      </c>
      <c r="E6884" s="7" t="str">
        <f t="shared" si="303"/>
        <v>S374371823</v>
      </c>
      <c r="F6884" s="4">
        <v>43800</v>
      </c>
      <c r="G6884" s="2">
        <v>200</v>
      </c>
      <c r="H6884" s="2" t="s">
        <v>6503</v>
      </c>
      <c r="I6884" s="2" t="s">
        <v>8715</v>
      </c>
      <c r="J6884" s="2" t="s">
        <v>523</v>
      </c>
      <c r="K6884" s="194" t="s">
        <v>17</v>
      </c>
      <c r="L6884" s="2">
        <v>46</v>
      </c>
      <c r="M6884" s="194" t="s">
        <v>1198</v>
      </c>
      <c r="N6884" s="2">
        <v>0</v>
      </c>
      <c r="O6884" s="195" t="s">
        <v>1326</v>
      </c>
    </row>
    <row r="6885" spans="1:15">
      <c r="A6885" s="7">
        <v>2019</v>
      </c>
      <c r="B6885" s="7" t="s">
        <v>29</v>
      </c>
      <c r="C6885" s="8">
        <f t="shared" si="301"/>
        <v>43718</v>
      </c>
      <c r="D6885" s="7">
        <v>24</v>
      </c>
      <c r="E6885" s="7" t="str">
        <f t="shared" si="303"/>
        <v>S374371824</v>
      </c>
      <c r="F6885" s="3" t="s">
        <v>220</v>
      </c>
      <c r="G6885" s="2">
        <v>217</v>
      </c>
      <c r="H6885" s="2" t="s">
        <v>10562</v>
      </c>
      <c r="I6885" s="2" t="s">
        <v>10563</v>
      </c>
      <c r="J6885" s="2" t="s">
        <v>2284</v>
      </c>
      <c r="K6885" s="194" t="s">
        <v>17</v>
      </c>
      <c r="L6885" s="2">
        <v>45</v>
      </c>
      <c r="M6885" s="194" t="s">
        <v>696</v>
      </c>
      <c r="N6885" s="2" t="s">
        <v>506</v>
      </c>
      <c r="O6885" s="195" t="s">
        <v>697</v>
      </c>
    </row>
    <row r="6886" spans="1:15">
      <c r="A6886" s="7">
        <v>2019</v>
      </c>
      <c r="B6886" s="7" t="s">
        <v>29</v>
      </c>
      <c r="C6886" s="8">
        <f t="shared" si="301"/>
        <v>43718</v>
      </c>
      <c r="D6886" s="7">
        <v>25</v>
      </c>
      <c r="E6886" s="7" t="str">
        <f t="shared" si="303"/>
        <v>S374371825</v>
      </c>
      <c r="F6886" s="3">
        <v>2021</v>
      </c>
      <c r="G6886" s="2">
        <v>215</v>
      </c>
      <c r="H6886" s="2" t="s">
        <v>10564</v>
      </c>
      <c r="I6886" s="2" t="s">
        <v>10565</v>
      </c>
      <c r="J6886" s="2" t="s">
        <v>1156</v>
      </c>
      <c r="K6886" s="194" t="s">
        <v>17</v>
      </c>
      <c r="L6886" s="2">
        <v>38</v>
      </c>
      <c r="M6886" s="194" t="s">
        <v>769</v>
      </c>
      <c r="N6886" s="2" t="s">
        <v>671</v>
      </c>
      <c r="O6886" s="195" t="s">
        <v>1463</v>
      </c>
    </row>
    <row r="6887" spans="1:15">
      <c r="A6887" s="7">
        <v>2019</v>
      </c>
      <c r="B6887" s="7" t="s">
        <v>29</v>
      </c>
      <c r="C6887" s="8">
        <f t="shared" si="301"/>
        <v>43718</v>
      </c>
      <c r="D6887" s="7">
        <v>26</v>
      </c>
      <c r="E6887" s="7" t="str">
        <f t="shared" si="303"/>
        <v>S374371826</v>
      </c>
      <c r="F6887" s="3">
        <v>2022</v>
      </c>
      <c r="G6887" s="2">
        <v>200</v>
      </c>
      <c r="H6887" s="2" t="s">
        <v>10566</v>
      </c>
      <c r="I6887" s="2" t="s">
        <v>10567</v>
      </c>
      <c r="J6887" s="2" t="s">
        <v>2222</v>
      </c>
      <c r="K6887" s="194" t="s">
        <v>17</v>
      </c>
      <c r="L6887" s="2">
        <v>35</v>
      </c>
      <c r="M6887" s="194" t="s">
        <v>1970</v>
      </c>
      <c r="N6887" s="2" t="s">
        <v>2076</v>
      </c>
      <c r="O6887" s="195" t="s">
        <v>1667</v>
      </c>
    </row>
    <row r="6888" spans="1:15">
      <c r="A6888" s="7">
        <v>2019</v>
      </c>
      <c r="B6888" s="7" t="s">
        <v>29</v>
      </c>
      <c r="C6888" s="8">
        <f t="shared" si="301"/>
        <v>43718</v>
      </c>
      <c r="D6888" s="7">
        <v>27</v>
      </c>
      <c r="E6888" s="7" t="str">
        <f t="shared" si="303"/>
        <v>S374371827</v>
      </c>
      <c r="F6888" s="3">
        <v>2023</v>
      </c>
      <c r="G6888" s="2">
        <v>190</v>
      </c>
      <c r="H6888" s="2" t="s">
        <v>10568</v>
      </c>
      <c r="I6888" s="2" t="s">
        <v>8074</v>
      </c>
      <c r="J6888" s="2" t="s">
        <v>3462</v>
      </c>
      <c r="K6888" s="194" t="s">
        <v>17</v>
      </c>
      <c r="L6888" s="2">
        <v>30</v>
      </c>
      <c r="M6888" s="194" t="s">
        <v>768</v>
      </c>
      <c r="N6888" s="2" t="s">
        <v>1019</v>
      </c>
      <c r="O6888" s="195" t="s">
        <v>681</v>
      </c>
    </row>
    <row r="6889" spans="1:15" ht="15.75" thickBot="1">
      <c r="A6889" s="7">
        <v>2019</v>
      </c>
      <c r="B6889" s="7" t="s">
        <v>29</v>
      </c>
      <c r="C6889" s="8">
        <f t="shared" si="301"/>
        <v>43718</v>
      </c>
      <c r="D6889" s="7">
        <v>28</v>
      </c>
      <c r="E6889" s="7" t="str">
        <f t="shared" si="303"/>
        <v>S374371828</v>
      </c>
      <c r="F6889" s="5">
        <v>2024</v>
      </c>
      <c r="G6889" s="6">
        <v>185</v>
      </c>
      <c r="H6889" s="6" t="s">
        <v>10569</v>
      </c>
      <c r="I6889" s="6" t="s">
        <v>2113</v>
      </c>
      <c r="J6889" s="6" t="s">
        <v>1612</v>
      </c>
      <c r="K6889" s="196" t="s">
        <v>17</v>
      </c>
      <c r="L6889" s="6">
        <v>26</v>
      </c>
      <c r="M6889" s="196" t="s">
        <v>697</v>
      </c>
      <c r="N6889" s="6">
        <v>25</v>
      </c>
      <c r="O6889" s="197" t="s">
        <v>445</v>
      </c>
    </row>
    <row r="6890" spans="1:15" ht="16.5" thickTop="1" thickBot="1">
      <c r="A6890" s="7">
        <v>2019</v>
      </c>
      <c r="B6890" s="7" t="s">
        <v>28</v>
      </c>
      <c r="C6890" s="8">
        <f>C6889+7</f>
        <v>43725</v>
      </c>
      <c r="D6890" s="7">
        <v>1</v>
      </c>
      <c r="E6890" s="7" t="str">
        <f t="shared" ref="E6890:E6892" si="304">B6890&amp;C6890&amp;D6890</f>
        <v>S38437251</v>
      </c>
      <c r="F6890" s="1" t="s">
        <v>0</v>
      </c>
    </row>
    <row r="6891" spans="1:15" ht="16.5" customHeight="1" thickTop="1" thickBot="1">
      <c r="A6891" s="7">
        <v>2019</v>
      </c>
      <c r="B6891" s="7" t="s">
        <v>28</v>
      </c>
      <c r="C6891" s="8">
        <f t="shared" si="301"/>
        <v>43725</v>
      </c>
      <c r="D6891" s="7">
        <v>2</v>
      </c>
      <c r="E6891" s="7" t="str">
        <f t="shared" si="304"/>
        <v>S38437252</v>
      </c>
      <c r="F6891" s="338" t="s">
        <v>1</v>
      </c>
      <c r="G6891" s="341" t="s">
        <v>2</v>
      </c>
      <c r="H6891" s="342"/>
      <c r="I6891" s="342"/>
      <c r="J6891" s="343"/>
      <c r="K6891" s="344" t="s">
        <v>3</v>
      </c>
      <c r="L6891" s="343"/>
      <c r="M6891" s="344" t="s">
        <v>144</v>
      </c>
      <c r="N6891" s="342"/>
      <c r="O6891" s="342"/>
    </row>
    <row r="6892" spans="1:15" ht="18" customHeight="1" thickBot="1">
      <c r="A6892" s="7">
        <v>2019</v>
      </c>
      <c r="B6892" s="7" t="s">
        <v>28</v>
      </c>
      <c r="C6892" s="8">
        <f t="shared" si="301"/>
        <v>43725</v>
      </c>
      <c r="D6892" s="7">
        <v>3</v>
      </c>
      <c r="E6892" s="7" t="str">
        <f t="shared" si="304"/>
        <v>S38437253</v>
      </c>
      <c r="F6892" s="339"/>
      <c r="G6892" s="345" t="s">
        <v>5</v>
      </c>
      <c r="H6892" s="347" t="s">
        <v>145</v>
      </c>
      <c r="I6892" s="348"/>
      <c r="J6892" s="349"/>
      <c r="K6892" s="350" t="s">
        <v>6</v>
      </c>
      <c r="L6892" s="352" t="s">
        <v>7</v>
      </c>
      <c r="M6892" s="350" t="s">
        <v>8</v>
      </c>
      <c r="N6892" s="354" t="s">
        <v>146</v>
      </c>
      <c r="O6892" s="356" t="s">
        <v>147</v>
      </c>
    </row>
    <row r="6893" spans="1:15" ht="15.75" thickBot="1">
      <c r="A6893" s="7">
        <v>2019</v>
      </c>
      <c r="B6893" s="7" t="s">
        <v>28</v>
      </c>
      <c r="C6893" s="8">
        <f t="shared" si="301"/>
        <v>43725</v>
      </c>
      <c r="D6893" s="7">
        <v>4</v>
      </c>
      <c r="E6893" s="7" t="str">
        <f t="shared" ref="E6893:E6917" si="305">B6893&amp;C6893&amp;D6893</f>
        <v>S38437254</v>
      </c>
      <c r="F6893" s="340"/>
      <c r="G6893" s="346"/>
      <c r="H6893" s="191" t="s">
        <v>9</v>
      </c>
      <c r="I6893" s="192" t="s">
        <v>18</v>
      </c>
      <c r="J6893" s="193" t="s">
        <v>11</v>
      </c>
      <c r="K6893" s="351"/>
      <c r="L6893" s="353"/>
      <c r="M6893" s="351"/>
      <c r="N6893" s="355"/>
      <c r="O6893" s="357"/>
    </row>
    <row r="6894" spans="1:15">
      <c r="A6894" s="7">
        <v>2019</v>
      </c>
      <c r="B6894" s="7" t="s">
        <v>28</v>
      </c>
      <c r="C6894" s="8">
        <f t="shared" si="301"/>
        <v>43725</v>
      </c>
      <c r="D6894" s="7">
        <v>5</v>
      </c>
      <c r="E6894" s="7" t="str">
        <f t="shared" si="305"/>
        <v>S38437255</v>
      </c>
      <c r="F6894" s="3" t="s">
        <v>12</v>
      </c>
      <c r="G6894" s="2" t="s">
        <v>10570</v>
      </c>
      <c r="H6894" s="2" t="s">
        <v>8387</v>
      </c>
      <c r="I6894" s="2" t="s">
        <v>10571</v>
      </c>
      <c r="J6894" s="2" t="s">
        <v>686</v>
      </c>
      <c r="K6894" s="194" t="s">
        <v>17</v>
      </c>
      <c r="L6894" s="2">
        <v>48</v>
      </c>
      <c r="M6894" s="194">
        <v>25</v>
      </c>
      <c r="N6894" s="2">
        <v>25</v>
      </c>
      <c r="O6894" s="195">
        <v>50</v>
      </c>
    </row>
    <row r="6895" spans="1:15">
      <c r="A6895" s="7">
        <v>2019</v>
      </c>
      <c r="B6895" s="7" t="s">
        <v>28</v>
      </c>
      <c r="C6895" s="8">
        <f t="shared" si="301"/>
        <v>43725</v>
      </c>
      <c r="D6895" s="7">
        <v>6</v>
      </c>
      <c r="E6895" s="7" t="str">
        <f t="shared" si="305"/>
        <v>S38437256</v>
      </c>
      <c r="F6895" s="4">
        <v>43709</v>
      </c>
      <c r="G6895" s="2">
        <v>210</v>
      </c>
      <c r="H6895" s="2" t="s">
        <v>10572</v>
      </c>
      <c r="I6895" s="2" t="s">
        <v>7023</v>
      </c>
      <c r="J6895" s="2" t="s">
        <v>5010</v>
      </c>
      <c r="K6895" s="194" t="s">
        <v>17</v>
      </c>
      <c r="L6895" s="2">
        <v>54</v>
      </c>
      <c r="M6895" s="194" t="s">
        <v>2082</v>
      </c>
      <c r="N6895" s="2">
        <v>0</v>
      </c>
      <c r="O6895" s="195" t="s">
        <v>10573</v>
      </c>
    </row>
    <row r="6896" spans="1:15">
      <c r="A6896" s="7">
        <v>2019</v>
      </c>
      <c r="B6896" s="7" t="s">
        <v>28</v>
      </c>
      <c r="C6896" s="8">
        <f t="shared" si="301"/>
        <v>43725</v>
      </c>
      <c r="D6896" s="7">
        <v>7</v>
      </c>
      <c r="E6896" s="7" t="str">
        <f t="shared" si="305"/>
        <v>S38437257</v>
      </c>
      <c r="F6896" s="4">
        <v>43739</v>
      </c>
      <c r="G6896" s="2">
        <v>205</v>
      </c>
      <c r="H6896" s="2" t="s">
        <v>10543</v>
      </c>
      <c r="I6896" s="2" t="s">
        <v>8528</v>
      </c>
      <c r="J6896" s="2" t="s">
        <v>1502</v>
      </c>
      <c r="K6896" s="194" t="s">
        <v>17</v>
      </c>
      <c r="L6896" s="2">
        <v>63</v>
      </c>
      <c r="M6896" s="194" t="s">
        <v>525</v>
      </c>
      <c r="N6896" s="2" t="s">
        <v>5550</v>
      </c>
      <c r="O6896" s="195" t="s">
        <v>7033</v>
      </c>
    </row>
    <row r="6897" spans="1:15">
      <c r="A6897" s="7">
        <v>2019</v>
      </c>
      <c r="B6897" s="7" t="s">
        <v>28</v>
      </c>
      <c r="C6897" s="8">
        <f t="shared" si="301"/>
        <v>43725</v>
      </c>
      <c r="D6897" s="7">
        <v>8</v>
      </c>
      <c r="E6897" s="7" t="str">
        <f t="shared" si="305"/>
        <v>S38437258</v>
      </c>
      <c r="F6897" s="4">
        <v>43770</v>
      </c>
      <c r="G6897" s="2">
        <v>185</v>
      </c>
      <c r="H6897" s="2" t="s">
        <v>5562</v>
      </c>
      <c r="I6897" s="2" t="s">
        <v>10574</v>
      </c>
      <c r="J6897" s="2">
        <v>2</v>
      </c>
      <c r="K6897" s="194" t="s">
        <v>17</v>
      </c>
      <c r="L6897" s="2">
        <v>59</v>
      </c>
      <c r="M6897" s="194" t="s">
        <v>484</v>
      </c>
      <c r="N6897" s="2">
        <v>25</v>
      </c>
      <c r="O6897" s="195" t="s">
        <v>484</v>
      </c>
    </row>
    <row r="6898" spans="1:15">
      <c r="A6898" s="7">
        <v>2019</v>
      </c>
      <c r="B6898" s="7" t="s">
        <v>28</v>
      </c>
      <c r="C6898" s="8">
        <f t="shared" si="301"/>
        <v>43725</v>
      </c>
      <c r="D6898" s="7">
        <v>9</v>
      </c>
      <c r="E6898" s="7" t="str">
        <f t="shared" si="305"/>
        <v>S38437259</v>
      </c>
      <c r="F6898" s="4">
        <v>43800</v>
      </c>
      <c r="G6898" s="2">
        <v>160</v>
      </c>
      <c r="H6898" s="2">
        <v>159</v>
      </c>
      <c r="I6898" s="2" t="s">
        <v>2765</v>
      </c>
      <c r="J6898" s="2" t="s">
        <v>1374</v>
      </c>
      <c r="K6898" s="194" t="s">
        <v>17</v>
      </c>
      <c r="L6898" s="2">
        <v>53</v>
      </c>
      <c r="M6898" s="194" t="s">
        <v>10575</v>
      </c>
      <c r="N6898" s="2" t="s">
        <v>524</v>
      </c>
      <c r="O6898" s="195" t="s">
        <v>5550</v>
      </c>
    </row>
    <row r="6899" spans="1:15">
      <c r="A6899" s="7">
        <v>2019</v>
      </c>
      <c r="B6899" s="7" t="s">
        <v>28</v>
      </c>
      <c r="C6899" s="8">
        <f t="shared" si="301"/>
        <v>43725</v>
      </c>
      <c r="D6899" s="7">
        <v>10</v>
      </c>
      <c r="E6899" s="7" t="str">
        <f t="shared" si="305"/>
        <v>S384372510</v>
      </c>
      <c r="F6899" s="3" t="s">
        <v>220</v>
      </c>
      <c r="G6899" s="2">
        <v>190</v>
      </c>
      <c r="H6899" s="2" t="s">
        <v>5626</v>
      </c>
      <c r="I6899" s="2" t="s">
        <v>10576</v>
      </c>
      <c r="J6899" s="2" t="s">
        <v>1035</v>
      </c>
      <c r="K6899" s="194" t="s">
        <v>17</v>
      </c>
      <c r="L6899" s="2">
        <v>48</v>
      </c>
      <c r="M6899" s="194" t="s">
        <v>384</v>
      </c>
      <c r="N6899" s="2" t="s">
        <v>619</v>
      </c>
      <c r="O6899" s="195" t="s">
        <v>10193</v>
      </c>
    </row>
    <row r="6900" spans="1:15">
      <c r="A6900" s="7">
        <v>2019</v>
      </c>
      <c r="B6900" s="7" t="s">
        <v>28</v>
      </c>
      <c r="C6900" s="8">
        <f t="shared" si="301"/>
        <v>43725</v>
      </c>
      <c r="D6900" s="7">
        <v>11</v>
      </c>
      <c r="E6900" s="7" t="str">
        <f t="shared" si="305"/>
        <v>S384372511</v>
      </c>
      <c r="F6900" s="3">
        <v>2021</v>
      </c>
      <c r="G6900" s="2">
        <v>185</v>
      </c>
      <c r="H6900" s="2" t="s">
        <v>10577</v>
      </c>
      <c r="I6900" s="2" t="s">
        <v>10578</v>
      </c>
      <c r="J6900" s="2" t="s">
        <v>7283</v>
      </c>
      <c r="K6900" s="194" t="s">
        <v>17</v>
      </c>
      <c r="L6900" s="2">
        <v>39</v>
      </c>
      <c r="M6900" s="194" t="s">
        <v>3028</v>
      </c>
      <c r="N6900" s="2" t="s">
        <v>2623</v>
      </c>
      <c r="O6900" s="195" t="s">
        <v>551</v>
      </c>
    </row>
    <row r="6901" spans="1:15">
      <c r="A6901" s="7">
        <v>2019</v>
      </c>
      <c r="B6901" s="7" t="s">
        <v>28</v>
      </c>
      <c r="C6901" s="8">
        <f t="shared" si="301"/>
        <v>43725</v>
      </c>
      <c r="D6901" s="7">
        <v>12</v>
      </c>
      <c r="E6901" s="7" t="str">
        <f t="shared" si="305"/>
        <v>S384372512</v>
      </c>
      <c r="F6901" s="3">
        <v>2022</v>
      </c>
      <c r="G6901" s="2">
        <v>165</v>
      </c>
      <c r="H6901" s="2" t="s">
        <v>7279</v>
      </c>
      <c r="I6901" s="2" t="s">
        <v>7280</v>
      </c>
      <c r="J6901" s="2" t="s">
        <v>3872</v>
      </c>
      <c r="K6901" s="194" t="s">
        <v>17</v>
      </c>
      <c r="L6901" s="2">
        <v>34</v>
      </c>
      <c r="M6901" s="194" t="s">
        <v>445</v>
      </c>
      <c r="N6901" s="2" t="s">
        <v>8474</v>
      </c>
      <c r="O6901" s="195">
        <v>20</v>
      </c>
    </row>
    <row r="6902" spans="1:15">
      <c r="A6902" s="7">
        <v>2019</v>
      </c>
      <c r="B6902" s="7" t="s">
        <v>28</v>
      </c>
      <c r="C6902" s="8">
        <f t="shared" si="301"/>
        <v>43725</v>
      </c>
      <c r="D6902" s="7">
        <v>13</v>
      </c>
      <c r="E6902" s="7" t="str">
        <f t="shared" si="305"/>
        <v>S384372513</v>
      </c>
      <c r="F6902" s="3">
        <v>2023</v>
      </c>
      <c r="G6902" s="2">
        <v>155</v>
      </c>
      <c r="H6902" s="2" t="s">
        <v>8249</v>
      </c>
      <c r="I6902" s="2" t="s">
        <v>5116</v>
      </c>
      <c r="J6902" s="2" t="s">
        <v>939</v>
      </c>
      <c r="K6902" s="194" t="s">
        <v>17</v>
      </c>
      <c r="L6902" s="2">
        <v>29</v>
      </c>
      <c r="M6902" s="194" t="s">
        <v>7033</v>
      </c>
      <c r="N6902" s="2" t="s">
        <v>525</v>
      </c>
      <c r="O6902" s="195" t="s">
        <v>5550</v>
      </c>
    </row>
    <row r="6903" spans="1:15" ht="15.75" thickBot="1">
      <c r="A6903" s="7">
        <v>2019</v>
      </c>
      <c r="B6903" s="7" t="s">
        <v>28</v>
      </c>
      <c r="C6903" s="8">
        <f t="shared" si="301"/>
        <v>43725</v>
      </c>
      <c r="D6903" s="7">
        <v>14</v>
      </c>
      <c r="E6903" s="7" t="str">
        <f t="shared" si="305"/>
        <v>S384372514</v>
      </c>
      <c r="F6903" s="5">
        <v>2024</v>
      </c>
      <c r="G6903" s="6">
        <v>150</v>
      </c>
      <c r="H6903" s="6" t="s">
        <v>5844</v>
      </c>
      <c r="I6903" s="6" t="s">
        <v>5791</v>
      </c>
      <c r="J6903" s="6" t="s">
        <v>833</v>
      </c>
      <c r="K6903" s="196" t="s">
        <v>17</v>
      </c>
      <c r="L6903" s="6">
        <v>23</v>
      </c>
      <c r="M6903" s="196" t="s">
        <v>3662</v>
      </c>
      <c r="N6903" s="6" t="s">
        <v>10157</v>
      </c>
      <c r="O6903" s="197" t="s">
        <v>10176</v>
      </c>
    </row>
    <row r="6904" spans="1:15" ht="16.5" thickTop="1" thickBot="1">
      <c r="A6904" s="7">
        <v>2019</v>
      </c>
      <c r="B6904" s="7" t="s">
        <v>28</v>
      </c>
      <c r="C6904" s="8">
        <f t="shared" si="301"/>
        <v>43725</v>
      </c>
      <c r="D6904" s="7">
        <v>15</v>
      </c>
      <c r="E6904" s="7" t="str">
        <f t="shared" si="305"/>
        <v>S384372515</v>
      </c>
      <c r="F6904" s="1" t="s">
        <v>15</v>
      </c>
    </row>
    <row r="6905" spans="1:15" ht="16.5" thickTop="1" thickBot="1">
      <c r="A6905" s="7">
        <v>2019</v>
      </c>
      <c r="B6905" s="7" t="s">
        <v>28</v>
      </c>
      <c r="C6905" s="8">
        <f t="shared" si="301"/>
        <v>43725</v>
      </c>
      <c r="D6905" s="7">
        <v>16</v>
      </c>
      <c r="E6905" s="7" t="str">
        <f t="shared" si="305"/>
        <v>S384372516</v>
      </c>
      <c r="F6905" s="338" t="s">
        <v>1</v>
      </c>
      <c r="G6905" s="341" t="s">
        <v>2</v>
      </c>
      <c r="H6905" s="342"/>
      <c r="I6905" s="342"/>
      <c r="J6905" s="343"/>
      <c r="K6905" s="344" t="s">
        <v>3</v>
      </c>
      <c r="L6905" s="343"/>
      <c r="M6905" s="344" t="s">
        <v>144</v>
      </c>
      <c r="N6905" s="342"/>
      <c r="O6905" s="342"/>
    </row>
    <row r="6906" spans="1:15" ht="18" customHeight="1" thickBot="1">
      <c r="A6906" s="7">
        <v>2019</v>
      </c>
      <c r="B6906" s="7" t="s">
        <v>28</v>
      </c>
      <c r="C6906" s="8">
        <f t="shared" si="301"/>
        <v>43725</v>
      </c>
      <c r="D6906" s="7">
        <v>17</v>
      </c>
      <c r="E6906" s="7" t="str">
        <f t="shared" si="305"/>
        <v>S384372517</v>
      </c>
      <c r="F6906" s="339"/>
      <c r="G6906" s="345" t="s">
        <v>5</v>
      </c>
      <c r="H6906" s="347" t="s">
        <v>145</v>
      </c>
      <c r="I6906" s="348"/>
      <c r="J6906" s="349"/>
      <c r="K6906" s="350" t="s">
        <v>6</v>
      </c>
      <c r="L6906" s="352" t="s">
        <v>7</v>
      </c>
      <c r="M6906" s="350" t="s">
        <v>8</v>
      </c>
      <c r="N6906" s="354" t="s">
        <v>146</v>
      </c>
      <c r="O6906" s="356" t="s">
        <v>147</v>
      </c>
    </row>
    <row r="6907" spans="1:15" ht="15.75" thickBot="1">
      <c r="A6907" s="7">
        <v>2019</v>
      </c>
      <c r="B6907" s="7" t="s">
        <v>28</v>
      </c>
      <c r="C6907" s="8">
        <f t="shared" si="301"/>
        <v>43725</v>
      </c>
      <c r="D6907" s="7">
        <v>18</v>
      </c>
      <c r="E6907" s="7" t="str">
        <f t="shared" si="305"/>
        <v>S384372518</v>
      </c>
      <c r="F6907" s="340"/>
      <c r="G6907" s="346"/>
      <c r="H6907" s="191" t="s">
        <v>9</v>
      </c>
      <c r="I6907" s="192" t="s">
        <v>18</v>
      </c>
      <c r="J6907" s="193" t="s">
        <v>11</v>
      </c>
      <c r="K6907" s="351"/>
      <c r="L6907" s="353"/>
      <c r="M6907" s="351"/>
      <c r="N6907" s="355"/>
      <c r="O6907" s="357"/>
    </row>
    <row r="6908" spans="1:15">
      <c r="A6908" s="7">
        <v>2019</v>
      </c>
      <c r="B6908" s="7" t="s">
        <v>28</v>
      </c>
      <c r="C6908" s="8">
        <f t="shared" si="301"/>
        <v>43725</v>
      </c>
      <c r="D6908" s="7">
        <v>19</v>
      </c>
      <c r="E6908" s="7" t="str">
        <f t="shared" si="305"/>
        <v>S384372519</v>
      </c>
      <c r="F6908" s="3" t="s">
        <v>16</v>
      </c>
      <c r="G6908" s="2">
        <v>35</v>
      </c>
      <c r="H6908" s="2" t="s">
        <v>10579</v>
      </c>
      <c r="I6908" s="2" t="s">
        <v>10580</v>
      </c>
      <c r="J6908" s="2" t="s">
        <v>1794</v>
      </c>
      <c r="K6908" s="194" t="s">
        <v>17</v>
      </c>
      <c r="L6908" s="2">
        <v>47</v>
      </c>
      <c r="M6908" s="194">
        <v>44</v>
      </c>
      <c r="N6908" s="2">
        <v>40</v>
      </c>
      <c r="O6908" s="195">
        <v>16</v>
      </c>
    </row>
    <row r="6909" spans="1:15">
      <c r="A6909" s="7">
        <v>2019</v>
      </c>
      <c r="B6909" s="7" t="s">
        <v>28</v>
      </c>
      <c r="C6909" s="8">
        <f t="shared" si="301"/>
        <v>43725</v>
      </c>
      <c r="D6909" s="7">
        <v>20</v>
      </c>
      <c r="E6909" s="7" t="str">
        <f t="shared" si="305"/>
        <v>S384372520</v>
      </c>
      <c r="F6909" s="4">
        <v>43709</v>
      </c>
      <c r="G6909" s="2">
        <v>245</v>
      </c>
      <c r="H6909" s="2" t="s">
        <v>10581</v>
      </c>
      <c r="I6909" s="2" t="s">
        <v>10257</v>
      </c>
      <c r="J6909" s="2" t="s">
        <v>2405</v>
      </c>
      <c r="K6909" s="194" t="s">
        <v>17</v>
      </c>
      <c r="L6909" s="2">
        <v>48</v>
      </c>
      <c r="M6909" s="194" t="s">
        <v>568</v>
      </c>
      <c r="N6909" s="2" t="s">
        <v>728</v>
      </c>
      <c r="O6909" s="195">
        <v>80</v>
      </c>
    </row>
    <row r="6910" spans="1:15">
      <c r="A6910" s="7">
        <v>2019</v>
      </c>
      <c r="B6910" s="7" t="s">
        <v>28</v>
      </c>
      <c r="C6910" s="8">
        <f t="shared" si="301"/>
        <v>43725</v>
      </c>
      <c r="D6910" s="7">
        <v>21</v>
      </c>
      <c r="E6910" s="7" t="str">
        <f t="shared" si="305"/>
        <v>S384372521</v>
      </c>
      <c r="F6910" s="4">
        <v>43739</v>
      </c>
      <c r="G6910" s="2">
        <v>240</v>
      </c>
      <c r="H6910" s="2" t="s">
        <v>10582</v>
      </c>
      <c r="I6910" s="2" t="s">
        <v>10583</v>
      </c>
      <c r="J6910" s="2" t="s">
        <v>2437</v>
      </c>
      <c r="K6910" s="194" t="s">
        <v>17</v>
      </c>
      <c r="L6910" s="2">
        <v>50</v>
      </c>
      <c r="M6910" s="194" t="s">
        <v>5324</v>
      </c>
      <c r="N6910" s="2" t="s">
        <v>3917</v>
      </c>
      <c r="O6910" s="195" t="s">
        <v>5513</v>
      </c>
    </row>
    <row r="6911" spans="1:15">
      <c r="A6911" s="7">
        <v>2019</v>
      </c>
      <c r="B6911" s="7" t="s">
        <v>28</v>
      </c>
      <c r="C6911" s="8">
        <f t="shared" si="301"/>
        <v>43725</v>
      </c>
      <c r="D6911" s="7">
        <v>22</v>
      </c>
      <c r="E6911" s="7" t="str">
        <f t="shared" si="305"/>
        <v>S384372522</v>
      </c>
      <c r="F6911" s="4">
        <v>43770</v>
      </c>
      <c r="G6911" s="2">
        <v>220</v>
      </c>
      <c r="H6911" s="2" t="s">
        <v>10584</v>
      </c>
      <c r="I6911" s="2" t="s">
        <v>10585</v>
      </c>
      <c r="J6911" s="2" t="s">
        <v>3961</v>
      </c>
      <c r="K6911" s="194" t="s">
        <v>17</v>
      </c>
      <c r="L6911" s="2">
        <v>50</v>
      </c>
      <c r="M6911" s="194" t="s">
        <v>1197</v>
      </c>
      <c r="N6911" s="2" t="s">
        <v>1248</v>
      </c>
      <c r="O6911" s="195" t="s">
        <v>600</v>
      </c>
    </row>
    <row r="6912" spans="1:15">
      <c r="A6912" s="7">
        <v>2019</v>
      </c>
      <c r="B6912" s="7" t="s">
        <v>28</v>
      </c>
      <c r="C6912" s="8">
        <f t="shared" si="301"/>
        <v>43725</v>
      </c>
      <c r="D6912" s="7">
        <v>23</v>
      </c>
      <c r="E6912" s="7" t="str">
        <f t="shared" si="305"/>
        <v>S384372523</v>
      </c>
      <c r="F6912" s="4">
        <v>43800</v>
      </c>
      <c r="G6912" s="2">
        <v>200</v>
      </c>
      <c r="H6912" s="2" t="s">
        <v>10586</v>
      </c>
      <c r="I6912" s="2" t="s">
        <v>9241</v>
      </c>
      <c r="J6912" s="2" t="s">
        <v>645</v>
      </c>
      <c r="K6912" s="194" t="s">
        <v>17</v>
      </c>
      <c r="L6912" s="2">
        <v>42</v>
      </c>
      <c r="M6912" s="194" t="s">
        <v>2151</v>
      </c>
      <c r="N6912" s="2" t="s">
        <v>1831</v>
      </c>
      <c r="O6912" s="195" t="s">
        <v>730</v>
      </c>
    </row>
    <row r="6913" spans="1:15">
      <c r="A6913" s="7">
        <v>2019</v>
      </c>
      <c r="B6913" s="7" t="s">
        <v>28</v>
      </c>
      <c r="C6913" s="8">
        <f t="shared" si="301"/>
        <v>43725</v>
      </c>
      <c r="D6913" s="7">
        <v>24</v>
      </c>
      <c r="E6913" s="7" t="str">
        <f t="shared" si="305"/>
        <v>S384372524</v>
      </c>
      <c r="F6913" s="3" t="s">
        <v>220</v>
      </c>
      <c r="G6913" s="2">
        <v>235</v>
      </c>
      <c r="H6913" s="2" t="s">
        <v>9883</v>
      </c>
      <c r="I6913" s="2" t="s">
        <v>10587</v>
      </c>
      <c r="J6913" s="2" t="s">
        <v>1927</v>
      </c>
      <c r="K6913" s="194" t="s">
        <v>17</v>
      </c>
      <c r="L6913" s="2">
        <v>43</v>
      </c>
      <c r="M6913" s="194" t="s">
        <v>1946</v>
      </c>
      <c r="N6913" s="2" t="s">
        <v>1665</v>
      </c>
      <c r="O6913" s="195" t="s">
        <v>935</v>
      </c>
    </row>
    <row r="6914" spans="1:15">
      <c r="A6914" s="7">
        <v>2019</v>
      </c>
      <c r="B6914" s="7" t="s">
        <v>28</v>
      </c>
      <c r="C6914" s="8">
        <f t="shared" si="301"/>
        <v>43725</v>
      </c>
      <c r="D6914" s="7">
        <v>25</v>
      </c>
      <c r="E6914" s="7" t="str">
        <f t="shared" si="305"/>
        <v>S384372525</v>
      </c>
      <c r="F6914" s="3">
        <v>2021</v>
      </c>
      <c r="G6914" s="2">
        <v>225</v>
      </c>
      <c r="H6914" s="2" t="s">
        <v>10588</v>
      </c>
      <c r="I6914" s="2" t="s">
        <v>10589</v>
      </c>
      <c r="J6914" s="2" t="s">
        <v>1617</v>
      </c>
      <c r="K6914" s="194" t="s">
        <v>17</v>
      </c>
      <c r="L6914" s="2">
        <v>39</v>
      </c>
      <c r="M6914" s="194" t="s">
        <v>3110</v>
      </c>
      <c r="N6914" s="2" t="s">
        <v>2076</v>
      </c>
      <c r="O6914" s="195" t="s">
        <v>1239</v>
      </c>
    </row>
    <row r="6915" spans="1:15" ht="16.5" customHeight="1">
      <c r="A6915" s="7">
        <v>2019</v>
      </c>
      <c r="B6915" s="7" t="s">
        <v>28</v>
      </c>
      <c r="C6915" s="8">
        <f t="shared" si="301"/>
        <v>43725</v>
      </c>
      <c r="D6915" s="7">
        <v>26</v>
      </c>
      <c r="E6915" s="7" t="str">
        <f t="shared" si="305"/>
        <v>S384372526</v>
      </c>
      <c r="F6915" s="3">
        <v>2022</v>
      </c>
      <c r="G6915" s="2">
        <v>200</v>
      </c>
      <c r="H6915" s="2" t="s">
        <v>7242</v>
      </c>
      <c r="I6915" s="2" t="s">
        <v>6335</v>
      </c>
      <c r="J6915" s="2" t="s">
        <v>274</v>
      </c>
      <c r="K6915" s="194" t="s">
        <v>17</v>
      </c>
      <c r="L6915" s="2">
        <v>35</v>
      </c>
      <c r="M6915" s="194" t="s">
        <v>935</v>
      </c>
      <c r="N6915" s="2" t="s">
        <v>3110</v>
      </c>
      <c r="O6915" s="195" t="s">
        <v>4578</v>
      </c>
    </row>
    <row r="6916" spans="1:15" ht="15.75" customHeight="1">
      <c r="A6916" s="7">
        <v>2019</v>
      </c>
      <c r="B6916" s="7" t="s">
        <v>28</v>
      </c>
      <c r="C6916" s="8">
        <f t="shared" si="301"/>
        <v>43725</v>
      </c>
      <c r="D6916" s="7">
        <v>27</v>
      </c>
      <c r="E6916" s="7" t="str">
        <f t="shared" si="305"/>
        <v>S384372527</v>
      </c>
      <c r="F6916" s="3">
        <v>2023</v>
      </c>
      <c r="G6916" s="2">
        <v>190</v>
      </c>
      <c r="H6916" s="2" t="s">
        <v>10590</v>
      </c>
      <c r="I6916" s="2" t="s">
        <v>7786</v>
      </c>
      <c r="J6916" s="2" t="s">
        <v>1502</v>
      </c>
      <c r="K6916" s="194" t="s">
        <v>17</v>
      </c>
      <c r="L6916" s="2">
        <v>31</v>
      </c>
      <c r="M6916" s="194" t="s">
        <v>529</v>
      </c>
      <c r="N6916" s="2" t="s">
        <v>701</v>
      </c>
      <c r="O6916" s="195">
        <v>25</v>
      </c>
    </row>
    <row r="6917" spans="1:15" ht="15.75" thickBot="1">
      <c r="A6917" s="7">
        <v>2019</v>
      </c>
      <c r="B6917" s="7" t="s">
        <v>28</v>
      </c>
      <c r="C6917" s="8">
        <f t="shared" ref="C6917" si="306">C6916</f>
        <v>43725</v>
      </c>
      <c r="D6917" s="7">
        <v>28</v>
      </c>
      <c r="E6917" s="7" t="str">
        <f t="shared" si="305"/>
        <v>S384372528</v>
      </c>
      <c r="F6917" s="5">
        <v>2024</v>
      </c>
      <c r="G6917" s="6">
        <v>185</v>
      </c>
      <c r="H6917" s="6" t="s">
        <v>864</v>
      </c>
      <c r="I6917" s="6" t="s">
        <v>5718</v>
      </c>
      <c r="J6917" s="6" t="s">
        <v>2405</v>
      </c>
      <c r="K6917" s="196" t="s">
        <v>17</v>
      </c>
      <c r="L6917" s="6">
        <v>28</v>
      </c>
      <c r="M6917" s="196">
        <v>30</v>
      </c>
      <c r="N6917" s="6" t="s">
        <v>972</v>
      </c>
      <c r="O6917" s="197" t="s">
        <v>1459</v>
      </c>
    </row>
    <row r="6918" spans="1:15" ht="16.5" thickTop="1" thickBot="1">
      <c r="A6918" s="7">
        <v>2019</v>
      </c>
      <c r="B6918" s="7" t="s">
        <v>27</v>
      </c>
      <c r="C6918" s="8">
        <f>C6917+7</f>
        <v>43732</v>
      </c>
      <c r="D6918" s="7">
        <v>1</v>
      </c>
      <c r="E6918" s="7" t="str">
        <f t="shared" ref="E6918:E6920" si="307">B6918&amp;C6918&amp;D6918</f>
        <v>S39437321</v>
      </c>
      <c r="F6918" s="1" t="s">
        <v>0</v>
      </c>
    </row>
    <row r="6919" spans="1:15" ht="16.5" thickTop="1" thickBot="1">
      <c r="A6919" s="7">
        <v>2019</v>
      </c>
      <c r="B6919" s="7" t="s">
        <v>27</v>
      </c>
      <c r="C6919" s="8">
        <f t="shared" ref="C6919:C6982" si="308">C6918</f>
        <v>43732</v>
      </c>
      <c r="D6919" s="7">
        <v>2</v>
      </c>
      <c r="E6919" s="7" t="str">
        <f t="shared" si="307"/>
        <v>S39437322</v>
      </c>
      <c r="F6919" s="338" t="s">
        <v>1</v>
      </c>
      <c r="G6919" s="341" t="s">
        <v>2</v>
      </c>
      <c r="H6919" s="342"/>
      <c r="I6919" s="342"/>
      <c r="J6919" s="343"/>
      <c r="K6919" s="344" t="s">
        <v>3</v>
      </c>
      <c r="L6919" s="343"/>
      <c r="M6919" s="344" t="s">
        <v>144</v>
      </c>
      <c r="N6919" s="342"/>
      <c r="O6919" s="342"/>
    </row>
    <row r="6920" spans="1:15" ht="18" customHeight="1" thickBot="1">
      <c r="A6920" s="7">
        <v>2019</v>
      </c>
      <c r="B6920" s="7" t="s">
        <v>27</v>
      </c>
      <c r="C6920" s="8">
        <f t="shared" si="308"/>
        <v>43732</v>
      </c>
      <c r="D6920" s="7">
        <v>3</v>
      </c>
      <c r="E6920" s="7" t="str">
        <f t="shared" si="307"/>
        <v>S39437323</v>
      </c>
      <c r="F6920" s="339"/>
      <c r="G6920" s="345" t="s">
        <v>5</v>
      </c>
      <c r="H6920" s="347" t="s">
        <v>145</v>
      </c>
      <c r="I6920" s="348"/>
      <c r="J6920" s="349"/>
      <c r="K6920" s="350" t="s">
        <v>6</v>
      </c>
      <c r="L6920" s="352" t="s">
        <v>7</v>
      </c>
      <c r="M6920" s="350" t="s">
        <v>8</v>
      </c>
      <c r="N6920" s="354" t="s">
        <v>146</v>
      </c>
      <c r="O6920" s="356" t="s">
        <v>147</v>
      </c>
    </row>
    <row r="6921" spans="1:15" ht="15.75" thickBot="1">
      <c r="A6921" s="7">
        <v>2019</v>
      </c>
      <c r="B6921" s="7" t="s">
        <v>27</v>
      </c>
      <c r="C6921" s="8">
        <f t="shared" si="308"/>
        <v>43732</v>
      </c>
      <c r="D6921" s="7">
        <v>4</v>
      </c>
      <c r="E6921" s="7" t="str">
        <f t="shared" ref="E6921:E6973" si="309">B6921&amp;C6921&amp;D6921</f>
        <v>S39437324</v>
      </c>
      <c r="F6921" s="340"/>
      <c r="G6921" s="346"/>
      <c r="H6921" s="191" t="s">
        <v>9</v>
      </c>
      <c r="I6921" s="192" t="s">
        <v>18</v>
      </c>
      <c r="J6921" s="193" t="s">
        <v>11</v>
      </c>
      <c r="K6921" s="351"/>
      <c r="L6921" s="353"/>
      <c r="M6921" s="351"/>
      <c r="N6921" s="355"/>
      <c r="O6921" s="357"/>
    </row>
    <row r="6922" spans="1:15">
      <c r="A6922" s="7">
        <v>2019</v>
      </c>
      <c r="B6922" s="7" t="s">
        <v>27</v>
      </c>
      <c r="C6922" s="8">
        <f t="shared" si="308"/>
        <v>43732</v>
      </c>
      <c r="D6922" s="7">
        <v>5</v>
      </c>
      <c r="E6922" s="7" t="str">
        <f t="shared" si="309"/>
        <v>S39437325</v>
      </c>
      <c r="F6922" s="3" t="s">
        <v>12</v>
      </c>
      <c r="G6922" s="2">
        <v>-3</v>
      </c>
      <c r="H6922" s="2" t="s">
        <v>8421</v>
      </c>
      <c r="I6922" s="2" t="s">
        <v>8421</v>
      </c>
      <c r="J6922" s="2" t="s">
        <v>9414</v>
      </c>
      <c r="K6922" s="194" t="s">
        <v>17</v>
      </c>
      <c r="L6922" s="2">
        <v>53</v>
      </c>
      <c r="M6922" s="194" t="s">
        <v>1629</v>
      </c>
      <c r="N6922" s="2" t="s">
        <v>4044</v>
      </c>
      <c r="O6922" s="195" t="s">
        <v>4043</v>
      </c>
    </row>
    <row r="6923" spans="1:15">
      <c r="A6923" s="7">
        <v>2019</v>
      </c>
      <c r="B6923" s="7" t="s">
        <v>27</v>
      </c>
      <c r="C6923" s="8">
        <f t="shared" si="308"/>
        <v>43732</v>
      </c>
      <c r="D6923" s="7">
        <v>6</v>
      </c>
      <c r="E6923" s="7" t="str">
        <f t="shared" si="309"/>
        <v>S39437326</v>
      </c>
      <c r="F6923" s="4">
        <v>43709</v>
      </c>
      <c r="G6923" s="2">
        <v>215</v>
      </c>
      <c r="H6923" s="2" t="s">
        <v>10106</v>
      </c>
      <c r="I6923" s="2" t="s">
        <v>10591</v>
      </c>
      <c r="J6923" s="2" t="s">
        <v>1029</v>
      </c>
      <c r="K6923" s="194" t="s">
        <v>17</v>
      </c>
      <c r="L6923" s="2">
        <v>55</v>
      </c>
      <c r="M6923" s="194">
        <v>0</v>
      </c>
      <c r="N6923" s="2">
        <v>0</v>
      </c>
      <c r="O6923" s="195">
        <v>100</v>
      </c>
    </row>
    <row r="6924" spans="1:15">
      <c r="A6924" s="7">
        <v>2019</v>
      </c>
      <c r="B6924" s="7" t="s">
        <v>27</v>
      </c>
      <c r="C6924" s="8">
        <f t="shared" si="308"/>
        <v>43732</v>
      </c>
      <c r="D6924" s="7">
        <v>7</v>
      </c>
      <c r="E6924" s="7" t="str">
        <f t="shared" si="309"/>
        <v>S39437327</v>
      </c>
      <c r="F6924" s="4">
        <v>43739</v>
      </c>
      <c r="G6924" s="2">
        <v>218</v>
      </c>
      <c r="H6924" s="2" t="s">
        <v>2897</v>
      </c>
      <c r="I6924" s="2" t="s">
        <v>10592</v>
      </c>
      <c r="J6924" s="2" t="s">
        <v>3234</v>
      </c>
      <c r="K6924" s="194" t="s">
        <v>17</v>
      </c>
      <c r="L6924" s="2">
        <v>63</v>
      </c>
      <c r="M6924" s="194">
        <v>0</v>
      </c>
      <c r="N6924" s="2">
        <v>0</v>
      </c>
      <c r="O6924" s="195">
        <v>100</v>
      </c>
    </row>
    <row r="6925" spans="1:15">
      <c r="A6925" s="7">
        <v>2019</v>
      </c>
      <c r="B6925" s="7" t="s">
        <v>27</v>
      </c>
      <c r="C6925" s="8">
        <f t="shared" si="308"/>
        <v>43732</v>
      </c>
      <c r="D6925" s="7">
        <v>8</v>
      </c>
      <c r="E6925" s="7" t="str">
        <f t="shared" si="309"/>
        <v>S39437328</v>
      </c>
      <c r="F6925" s="4">
        <v>43770</v>
      </c>
      <c r="G6925" s="2">
        <v>190</v>
      </c>
      <c r="H6925" s="2" t="s">
        <v>10593</v>
      </c>
      <c r="I6925" s="2" t="s">
        <v>9195</v>
      </c>
      <c r="J6925" s="2" t="s">
        <v>2017</v>
      </c>
      <c r="K6925" s="194" t="s">
        <v>17</v>
      </c>
      <c r="L6925" s="2">
        <v>64</v>
      </c>
      <c r="M6925" s="194" t="s">
        <v>3258</v>
      </c>
      <c r="N6925" s="2" t="s">
        <v>1628</v>
      </c>
      <c r="O6925" s="195" t="s">
        <v>4625</v>
      </c>
    </row>
    <row r="6926" spans="1:15">
      <c r="A6926" s="7">
        <v>2019</v>
      </c>
      <c r="B6926" s="7" t="s">
        <v>27</v>
      </c>
      <c r="C6926" s="8">
        <f t="shared" si="308"/>
        <v>43732</v>
      </c>
      <c r="D6926" s="7">
        <v>9</v>
      </c>
      <c r="E6926" s="7" t="str">
        <f t="shared" si="309"/>
        <v>S39437329</v>
      </c>
      <c r="F6926" s="4">
        <v>43800</v>
      </c>
      <c r="G6926" s="2">
        <v>160</v>
      </c>
      <c r="H6926" s="2" t="s">
        <v>10594</v>
      </c>
      <c r="I6926" s="2" t="s">
        <v>5235</v>
      </c>
      <c r="J6926" s="2" t="s">
        <v>414</v>
      </c>
      <c r="K6926" s="194" t="s">
        <v>17</v>
      </c>
      <c r="L6926" s="2">
        <v>54</v>
      </c>
      <c r="M6926" s="194" t="s">
        <v>10595</v>
      </c>
      <c r="N6926" s="2">
        <v>25</v>
      </c>
      <c r="O6926" s="195" t="s">
        <v>285</v>
      </c>
    </row>
    <row r="6927" spans="1:15">
      <c r="A6927" s="7">
        <v>2019</v>
      </c>
      <c r="B6927" s="7" t="s">
        <v>27</v>
      </c>
      <c r="C6927" s="8">
        <f t="shared" si="308"/>
        <v>43732</v>
      </c>
      <c r="D6927" s="7">
        <v>10</v>
      </c>
      <c r="E6927" s="7" t="str">
        <f t="shared" si="309"/>
        <v>S394373210</v>
      </c>
      <c r="F6927" s="3" t="s">
        <v>220</v>
      </c>
      <c r="G6927" s="2">
        <v>188</v>
      </c>
      <c r="H6927" s="2" t="s">
        <v>10596</v>
      </c>
      <c r="I6927" s="2" t="s">
        <v>10597</v>
      </c>
      <c r="J6927" s="2" t="s">
        <v>5597</v>
      </c>
      <c r="K6927" s="194" t="s">
        <v>17</v>
      </c>
      <c r="L6927" s="2">
        <v>47</v>
      </c>
      <c r="M6927" s="194" t="s">
        <v>263</v>
      </c>
      <c r="N6927" s="2" t="s">
        <v>5647</v>
      </c>
      <c r="O6927" s="195" t="s">
        <v>4149</v>
      </c>
    </row>
    <row r="6928" spans="1:15">
      <c r="A6928" s="7">
        <v>2019</v>
      </c>
      <c r="B6928" s="7" t="s">
        <v>27</v>
      </c>
      <c r="C6928" s="8">
        <f t="shared" si="308"/>
        <v>43732</v>
      </c>
      <c r="D6928" s="7">
        <v>11</v>
      </c>
      <c r="E6928" s="7" t="str">
        <f t="shared" si="309"/>
        <v>S394373211</v>
      </c>
      <c r="F6928" s="3">
        <v>2021</v>
      </c>
      <c r="G6928" s="2">
        <v>185</v>
      </c>
      <c r="H6928" s="2" t="s">
        <v>10598</v>
      </c>
      <c r="I6928" s="2" t="s">
        <v>10553</v>
      </c>
      <c r="J6928" s="2" t="s">
        <v>5106</v>
      </c>
      <c r="K6928" s="194" t="s">
        <v>17</v>
      </c>
      <c r="L6928" s="2">
        <v>40</v>
      </c>
      <c r="M6928" s="194" t="s">
        <v>10599</v>
      </c>
      <c r="N6928" s="2" t="s">
        <v>2049</v>
      </c>
      <c r="O6928" s="195">
        <v>35</v>
      </c>
    </row>
    <row r="6929" spans="1:15">
      <c r="A6929" s="7">
        <v>2019</v>
      </c>
      <c r="B6929" s="7" t="s">
        <v>27</v>
      </c>
      <c r="C6929" s="8">
        <f t="shared" si="308"/>
        <v>43732</v>
      </c>
      <c r="D6929" s="7">
        <v>12</v>
      </c>
      <c r="E6929" s="7" t="str">
        <f t="shared" si="309"/>
        <v>S394373212</v>
      </c>
      <c r="F6929" s="3">
        <v>2022</v>
      </c>
      <c r="G6929" s="2">
        <v>170</v>
      </c>
      <c r="H6929" s="2" t="s">
        <v>359</v>
      </c>
      <c r="I6929" s="2" t="s">
        <v>10041</v>
      </c>
      <c r="J6929" s="2" t="s">
        <v>7164</v>
      </c>
      <c r="K6929" s="194" t="s">
        <v>17</v>
      </c>
      <c r="L6929" s="2">
        <v>34</v>
      </c>
      <c r="M6929" s="194" t="s">
        <v>10600</v>
      </c>
      <c r="N6929" s="2" t="s">
        <v>580</v>
      </c>
      <c r="O6929" s="195" t="s">
        <v>574</v>
      </c>
    </row>
    <row r="6930" spans="1:15">
      <c r="A6930" s="7">
        <v>2019</v>
      </c>
      <c r="B6930" s="7" t="s">
        <v>27</v>
      </c>
      <c r="C6930" s="8">
        <f t="shared" si="308"/>
        <v>43732</v>
      </c>
      <c r="D6930" s="7">
        <v>13</v>
      </c>
      <c r="E6930" s="7" t="str">
        <f t="shared" si="309"/>
        <v>S394373213</v>
      </c>
      <c r="F6930" s="3">
        <v>2023</v>
      </c>
      <c r="G6930" s="2">
        <v>155</v>
      </c>
      <c r="H6930" s="2" t="s">
        <v>9115</v>
      </c>
      <c r="I6930" s="2" t="s">
        <v>8249</v>
      </c>
      <c r="J6930" s="2" t="s">
        <v>3418</v>
      </c>
      <c r="K6930" s="194" t="s">
        <v>17</v>
      </c>
      <c r="L6930" s="2">
        <v>28</v>
      </c>
      <c r="M6930" s="194" t="s">
        <v>301</v>
      </c>
      <c r="N6930" s="2" t="s">
        <v>338</v>
      </c>
      <c r="O6930" s="195" t="s">
        <v>1723</v>
      </c>
    </row>
    <row r="6931" spans="1:15" ht="15.75" thickBot="1">
      <c r="A6931" s="7">
        <v>2019</v>
      </c>
      <c r="B6931" s="7" t="s">
        <v>27</v>
      </c>
      <c r="C6931" s="8">
        <f t="shared" si="308"/>
        <v>43732</v>
      </c>
      <c r="D6931" s="7">
        <v>14</v>
      </c>
      <c r="E6931" s="7" t="str">
        <f t="shared" si="309"/>
        <v>S394373214</v>
      </c>
      <c r="F6931" s="5">
        <v>2024</v>
      </c>
      <c r="G6931" s="6">
        <v>150</v>
      </c>
      <c r="H6931" s="6" t="s">
        <v>4565</v>
      </c>
      <c r="I6931" s="6" t="s">
        <v>10601</v>
      </c>
      <c r="J6931" s="6" t="s">
        <v>3462</v>
      </c>
      <c r="K6931" s="196" t="s">
        <v>137</v>
      </c>
      <c r="L6931" s="6">
        <v>23</v>
      </c>
      <c r="M6931" s="196" t="s">
        <v>546</v>
      </c>
      <c r="N6931" s="6">
        <v>60</v>
      </c>
      <c r="O6931" s="197" t="s">
        <v>346</v>
      </c>
    </row>
    <row r="6932" spans="1:15" ht="16.5" thickTop="1" thickBot="1">
      <c r="A6932" s="7">
        <v>2019</v>
      </c>
      <c r="B6932" s="7" t="s">
        <v>27</v>
      </c>
      <c r="C6932" s="8">
        <f t="shared" si="308"/>
        <v>43732</v>
      </c>
      <c r="D6932" s="7">
        <v>15</v>
      </c>
      <c r="E6932" s="7" t="str">
        <f t="shared" si="309"/>
        <v>S394373215</v>
      </c>
      <c r="F6932" s="1" t="s">
        <v>15</v>
      </c>
    </row>
    <row r="6933" spans="1:15" ht="16.5" thickTop="1" thickBot="1">
      <c r="A6933" s="7">
        <v>2019</v>
      </c>
      <c r="B6933" s="7" t="s">
        <v>27</v>
      </c>
      <c r="C6933" s="8">
        <f t="shared" si="308"/>
        <v>43732</v>
      </c>
      <c r="D6933" s="7">
        <v>16</v>
      </c>
      <c r="E6933" s="7" t="str">
        <f t="shared" si="309"/>
        <v>S394373216</v>
      </c>
      <c r="F6933" s="338" t="s">
        <v>1</v>
      </c>
      <c r="G6933" s="341" t="s">
        <v>2</v>
      </c>
      <c r="H6933" s="342"/>
      <c r="I6933" s="342"/>
      <c r="J6933" s="343"/>
      <c r="K6933" s="344" t="s">
        <v>3</v>
      </c>
      <c r="L6933" s="343"/>
      <c r="M6933" s="344" t="s">
        <v>144</v>
      </c>
      <c r="N6933" s="342"/>
      <c r="O6933" s="342"/>
    </row>
    <row r="6934" spans="1:15" ht="18" customHeight="1" thickBot="1">
      <c r="A6934" s="7">
        <v>2019</v>
      </c>
      <c r="B6934" s="7" t="s">
        <v>27</v>
      </c>
      <c r="C6934" s="8">
        <f t="shared" si="308"/>
        <v>43732</v>
      </c>
      <c r="D6934" s="7">
        <v>17</v>
      </c>
      <c r="E6934" s="7" t="str">
        <f t="shared" si="309"/>
        <v>S394373217</v>
      </c>
      <c r="F6934" s="339"/>
      <c r="G6934" s="345" t="s">
        <v>5</v>
      </c>
      <c r="H6934" s="347" t="s">
        <v>145</v>
      </c>
      <c r="I6934" s="348"/>
      <c r="J6934" s="349"/>
      <c r="K6934" s="350" t="s">
        <v>6</v>
      </c>
      <c r="L6934" s="352" t="s">
        <v>7</v>
      </c>
      <c r="M6934" s="350" t="s">
        <v>8</v>
      </c>
      <c r="N6934" s="354" t="s">
        <v>146</v>
      </c>
      <c r="O6934" s="356" t="s">
        <v>147</v>
      </c>
    </row>
    <row r="6935" spans="1:15" ht="15.75" thickBot="1">
      <c r="A6935" s="7">
        <v>2019</v>
      </c>
      <c r="B6935" s="7" t="s">
        <v>27</v>
      </c>
      <c r="C6935" s="8">
        <f t="shared" si="308"/>
        <v>43732</v>
      </c>
      <c r="D6935" s="7">
        <v>18</v>
      </c>
      <c r="E6935" s="7" t="str">
        <f t="shared" si="309"/>
        <v>S394373218</v>
      </c>
      <c r="F6935" s="340"/>
      <c r="G6935" s="346"/>
      <c r="H6935" s="191" t="s">
        <v>9</v>
      </c>
      <c r="I6935" s="192" t="s">
        <v>18</v>
      </c>
      <c r="J6935" s="193" t="s">
        <v>11</v>
      </c>
      <c r="K6935" s="351"/>
      <c r="L6935" s="353"/>
      <c r="M6935" s="351"/>
      <c r="N6935" s="355"/>
      <c r="O6935" s="357"/>
    </row>
    <row r="6936" spans="1:15">
      <c r="A6936" s="7">
        <v>2019</v>
      </c>
      <c r="B6936" s="7" t="s">
        <v>27</v>
      </c>
      <c r="C6936" s="8">
        <f t="shared" si="308"/>
        <v>43732</v>
      </c>
      <c r="D6936" s="7">
        <v>19</v>
      </c>
      <c r="E6936" s="7" t="str">
        <f t="shared" si="309"/>
        <v>S394373219</v>
      </c>
      <c r="F6936" s="3" t="s">
        <v>16</v>
      </c>
      <c r="G6936" s="2">
        <v>30</v>
      </c>
      <c r="H6936" s="2" t="s">
        <v>10602</v>
      </c>
      <c r="I6936" s="2" t="s">
        <v>10603</v>
      </c>
      <c r="J6936" s="2" t="s">
        <v>1184</v>
      </c>
      <c r="K6936" s="194" t="s">
        <v>17</v>
      </c>
      <c r="L6936" s="2">
        <v>51</v>
      </c>
      <c r="M6936" s="194" t="s">
        <v>873</v>
      </c>
      <c r="N6936" s="2" t="s">
        <v>1239</v>
      </c>
      <c r="O6936" s="195" t="s">
        <v>1239</v>
      </c>
    </row>
    <row r="6937" spans="1:15">
      <c r="A6937" s="7">
        <v>2019</v>
      </c>
      <c r="B6937" s="7" t="s">
        <v>27</v>
      </c>
      <c r="C6937" s="8">
        <f t="shared" si="308"/>
        <v>43732</v>
      </c>
      <c r="D6937" s="7">
        <v>20</v>
      </c>
      <c r="E6937" s="7" t="str">
        <f t="shared" si="309"/>
        <v>S394373220</v>
      </c>
      <c r="F6937" s="4">
        <v>43709</v>
      </c>
      <c r="G6937" s="2">
        <v>245</v>
      </c>
      <c r="H6937" s="2" t="s">
        <v>365</v>
      </c>
      <c r="I6937" s="2" t="s">
        <v>10604</v>
      </c>
      <c r="J6937" s="2" t="s">
        <v>2017</v>
      </c>
      <c r="K6937" s="194" t="s">
        <v>17</v>
      </c>
      <c r="L6937" s="2">
        <v>53</v>
      </c>
      <c r="M6937" s="194">
        <v>0</v>
      </c>
      <c r="N6937" s="2" t="s">
        <v>1628</v>
      </c>
      <c r="O6937" s="195" t="s">
        <v>10180</v>
      </c>
    </row>
    <row r="6938" spans="1:15">
      <c r="A6938" s="7">
        <v>2019</v>
      </c>
      <c r="B6938" s="7" t="s">
        <v>27</v>
      </c>
      <c r="C6938" s="8">
        <f t="shared" si="308"/>
        <v>43732</v>
      </c>
      <c r="D6938" s="7">
        <v>21</v>
      </c>
      <c r="E6938" s="7" t="str">
        <f t="shared" si="309"/>
        <v>S394373221</v>
      </c>
      <c r="F6938" s="4">
        <v>43739</v>
      </c>
      <c r="G6938" s="2">
        <v>248</v>
      </c>
      <c r="H6938" s="2" t="s">
        <v>10021</v>
      </c>
      <c r="I6938" s="2" t="s">
        <v>9692</v>
      </c>
      <c r="J6938" s="2" t="s">
        <v>3806</v>
      </c>
      <c r="K6938" s="194" t="s">
        <v>17</v>
      </c>
      <c r="L6938" s="2">
        <v>51</v>
      </c>
      <c r="M6938" s="194" t="s">
        <v>466</v>
      </c>
      <c r="N6938" s="2" t="s">
        <v>322</v>
      </c>
      <c r="O6938" s="195" t="s">
        <v>6509</v>
      </c>
    </row>
    <row r="6939" spans="1:15">
      <c r="A6939" s="7">
        <v>2019</v>
      </c>
      <c r="B6939" s="7" t="s">
        <v>27</v>
      </c>
      <c r="C6939" s="8">
        <f t="shared" si="308"/>
        <v>43732</v>
      </c>
      <c r="D6939" s="7">
        <v>22</v>
      </c>
      <c r="E6939" s="7" t="str">
        <f t="shared" si="309"/>
        <v>S394373222</v>
      </c>
      <c r="F6939" s="4">
        <v>43770</v>
      </c>
      <c r="G6939" s="2">
        <v>225</v>
      </c>
      <c r="H6939" s="2" t="s">
        <v>10605</v>
      </c>
      <c r="I6939" s="2" t="s">
        <v>10606</v>
      </c>
      <c r="J6939" s="2" t="s">
        <v>892</v>
      </c>
      <c r="K6939" s="194" t="s">
        <v>17</v>
      </c>
      <c r="L6939" s="2">
        <v>49</v>
      </c>
      <c r="M6939" s="194" t="s">
        <v>728</v>
      </c>
      <c r="N6939" s="2" t="s">
        <v>340</v>
      </c>
      <c r="O6939" s="195" t="s">
        <v>5813</v>
      </c>
    </row>
    <row r="6940" spans="1:15">
      <c r="A6940" s="7">
        <v>2019</v>
      </c>
      <c r="B6940" s="7" t="s">
        <v>27</v>
      </c>
      <c r="C6940" s="8">
        <f t="shared" si="308"/>
        <v>43732</v>
      </c>
      <c r="D6940" s="7">
        <v>23</v>
      </c>
      <c r="E6940" s="7" t="str">
        <f t="shared" si="309"/>
        <v>S394373223</v>
      </c>
      <c r="F6940" s="4">
        <v>43800</v>
      </c>
      <c r="G6940" s="2">
        <v>195</v>
      </c>
      <c r="H6940" s="2" t="s">
        <v>10607</v>
      </c>
      <c r="I6940" s="2" t="s">
        <v>10608</v>
      </c>
      <c r="J6940" s="2" t="s">
        <v>1253</v>
      </c>
      <c r="K6940" s="194" t="s">
        <v>17</v>
      </c>
      <c r="L6940" s="2">
        <v>47</v>
      </c>
      <c r="M6940" s="194" t="s">
        <v>7102</v>
      </c>
      <c r="N6940" s="2" t="s">
        <v>1739</v>
      </c>
      <c r="O6940" s="195" t="s">
        <v>483</v>
      </c>
    </row>
    <row r="6941" spans="1:15">
      <c r="A6941" s="7">
        <v>2019</v>
      </c>
      <c r="B6941" s="7" t="s">
        <v>27</v>
      </c>
      <c r="C6941" s="8">
        <f t="shared" si="308"/>
        <v>43732</v>
      </c>
      <c r="D6941" s="7">
        <v>24</v>
      </c>
      <c r="E6941" s="7" t="str">
        <f t="shared" si="309"/>
        <v>S394373224</v>
      </c>
      <c r="F6941" s="3" t="s">
        <v>220</v>
      </c>
      <c r="G6941" s="2">
        <v>228</v>
      </c>
      <c r="H6941" s="2" t="s">
        <v>10609</v>
      </c>
      <c r="I6941" s="2" t="s">
        <v>10610</v>
      </c>
      <c r="J6941" s="2" t="s">
        <v>2115</v>
      </c>
      <c r="K6941" s="194" t="s">
        <v>17</v>
      </c>
      <c r="L6941" s="2">
        <v>45</v>
      </c>
      <c r="M6941" s="194" t="s">
        <v>619</v>
      </c>
      <c r="N6941" s="2" t="s">
        <v>4986</v>
      </c>
      <c r="O6941" s="195" t="s">
        <v>2071</v>
      </c>
    </row>
    <row r="6942" spans="1:15">
      <c r="A6942" s="7">
        <v>2019</v>
      </c>
      <c r="B6942" s="7" t="s">
        <v>27</v>
      </c>
      <c r="C6942" s="8">
        <f t="shared" si="308"/>
        <v>43732</v>
      </c>
      <c r="D6942" s="7">
        <v>25</v>
      </c>
      <c r="E6942" s="7" t="str">
        <f t="shared" si="309"/>
        <v>S394373225</v>
      </c>
      <c r="F6942" s="3">
        <v>2021</v>
      </c>
      <c r="G6942" s="2">
        <v>225</v>
      </c>
      <c r="H6942" s="2" t="s">
        <v>10611</v>
      </c>
      <c r="I6942" s="2" t="s">
        <v>10612</v>
      </c>
      <c r="J6942" s="2" t="s">
        <v>2138</v>
      </c>
      <c r="K6942" s="194" t="s">
        <v>17</v>
      </c>
      <c r="L6942" s="2">
        <v>39</v>
      </c>
      <c r="M6942" s="194" t="s">
        <v>432</v>
      </c>
      <c r="N6942" s="2" t="s">
        <v>433</v>
      </c>
      <c r="O6942" s="195" t="s">
        <v>434</v>
      </c>
    </row>
    <row r="6943" spans="1:15">
      <c r="A6943" s="7">
        <v>2019</v>
      </c>
      <c r="B6943" s="7" t="s">
        <v>27</v>
      </c>
      <c r="C6943" s="8">
        <f t="shared" si="308"/>
        <v>43732</v>
      </c>
      <c r="D6943" s="7">
        <v>26</v>
      </c>
      <c r="E6943" s="7" t="str">
        <f t="shared" si="309"/>
        <v>S394373226</v>
      </c>
      <c r="F6943" s="3">
        <v>2022</v>
      </c>
      <c r="G6943" s="2">
        <v>205</v>
      </c>
      <c r="H6943" s="2" t="s">
        <v>10205</v>
      </c>
      <c r="I6943" s="2" t="s">
        <v>8044</v>
      </c>
      <c r="J6943" s="2" t="s">
        <v>2224</v>
      </c>
      <c r="K6943" s="194" t="s">
        <v>17</v>
      </c>
      <c r="L6943" s="2">
        <v>34</v>
      </c>
      <c r="M6943" s="194" t="s">
        <v>5555</v>
      </c>
      <c r="N6943" s="2" t="s">
        <v>6955</v>
      </c>
      <c r="O6943" s="195" t="s">
        <v>1122</v>
      </c>
    </row>
    <row r="6944" spans="1:15">
      <c r="A6944" s="7">
        <v>2019</v>
      </c>
      <c r="B6944" s="7" t="s">
        <v>27</v>
      </c>
      <c r="C6944" s="8">
        <f t="shared" si="308"/>
        <v>43732</v>
      </c>
      <c r="D6944" s="7">
        <v>27</v>
      </c>
      <c r="E6944" s="7" t="str">
        <f t="shared" si="309"/>
        <v>S394373227</v>
      </c>
      <c r="F6944" s="3">
        <v>2023</v>
      </c>
      <c r="G6944" s="2">
        <v>190</v>
      </c>
      <c r="H6944" s="2" t="s">
        <v>9917</v>
      </c>
      <c r="I6944" s="2" t="s">
        <v>10613</v>
      </c>
      <c r="J6944" s="2" t="s">
        <v>3301</v>
      </c>
      <c r="K6944" s="194" t="s">
        <v>17</v>
      </c>
      <c r="L6944" s="2">
        <v>31</v>
      </c>
      <c r="M6944" s="194" t="s">
        <v>443</v>
      </c>
      <c r="N6944" s="2" t="s">
        <v>445</v>
      </c>
      <c r="O6944" s="195" t="s">
        <v>444</v>
      </c>
    </row>
    <row r="6945" spans="1:15" ht="15.75" thickBot="1">
      <c r="A6945" s="7">
        <v>2019</v>
      </c>
      <c r="B6945" s="7" t="s">
        <v>27</v>
      </c>
      <c r="C6945" s="8">
        <f t="shared" si="308"/>
        <v>43732</v>
      </c>
      <c r="D6945" s="7">
        <v>28</v>
      </c>
      <c r="E6945" s="7" t="str">
        <f t="shared" si="309"/>
        <v>S394373228</v>
      </c>
      <c r="F6945" s="5">
        <v>2024</v>
      </c>
      <c r="G6945" s="6">
        <v>185</v>
      </c>
      <c r="H6945" s="6" t="s">
        <v>10614</v>
      </c>
      <c r="I6945" s="6" t="s">
        <v>5890</v>
      </c>
      <c r="J6945" s="6" t="s">
        <v>4270</v>
      </c>
      <c r="K6945" s="196" t="s">
        <v>17</v>
      </c>
      <c r="L6945" s="6">
        <v>27</v>
      </c>
      <c r="M6945" s="196">
        <v>30</v>
      </c>
      <c r="N6945" s="6" t="s">
        <v>1371</v>
      </c>
      <c r="O6945" s="197" t="s">
        <v>301</v>
      </c>
    </row>
    <row r="6946" spans="1:15" ht="16.5" thickTop="1" thickBot="1">
      <c r="A6946" s="7">
        <v>2019</v>
      </c>
      <c r="B6946" s="7" t="s">
        <v>26</v>
      </c>
      <c r="C6946" s="8">
        <f>C6945+7</f>
        <v>43739</v>
      </c>
      <c r="D6946" s="7">
        <v>1</v>
      </c>
      <c r="E6946" s="7" t="str">
        <f t="shared" si="309"/>
        <v>S40437391</v>
      </c>
      <c r="F6946" s="1" t="s">
        <v>0</v>
      </c>
    </row>
    <row r="6947" spans="1:15" ht="16.5" thickTop="1" thickBot="1">
      <c r="A6947" s="7">
        <v>2019</v>
      </c>
      <c r="B6947" s="7" t="s">
        <v>26</v>
      </c>
      <c r="C6947" s="8">
        <f t="shared" si="308"/>
        <v>43739</v>
      </c>
      <c r="D6947" s="7">
        <v>2</v>
      </c>
      <c r="E6947" s="7" t="str">
        <f t="shared" si="309"/>
        <v>S40437392</v>
      </c>
      <c r="F6947" s="338" t="s">
        <v>1</v>
      </c>
      <c r="G6947" s="341" t="s">
        <v>2</v>
      </c>
      <c r="H6947" s="342"/>
      <c r="I6947" s="342"/>
      <c r="J6947" s="343"/>
      <c r="K6947" s="344" t="s">
        <v>3</v>
      </c>
      <c r="L6947" s="343"/>
      <c r="M6947" s="344" t="s">
        <v>144</v>
      </c>
      <c r="N6947" s="342"/>
      <c r="O6947" s="342"/>
    </row>
    <row r="6948" spans="1:15" ht="18" customHeight="1" thickBot="1">
      <c r="A6948" s="7">
        <v>2019</v>
      </c>
      <c r="B6948" s="7" t="s">
        <v>26</v>
      </c>
      <c r="C6948" s="8">
        <f t="shared" si="308"/>
        <v>43739</v>
      </c>
      <c r="D6948" s="7">
        <v>3</v>
      </c>
      <c r="E6948" s="7" t="str">
        <f t="shared" si="309"/>
        <v>S40437393</v>
      </c>
      <c r="F6948" s="339"/>
      <c r="G6948" s="345" t="s">
        <v>5</v>
      </c>
      <c r="H6948" s="347" t="s">
        <v>145</v>
      </c>
      <c r="I6948" s="348"/>
      <c r="J6948" s="349"/>
      <c r="K6948" s="350" t="s">
        <v>6</v>
      </c>
      <c r="L6948" s="352" t="s">
        <v>7</v>
      </c>
      <c r="M6948" s="350" t="s">
        <v>8</v>
      </c>
      <c r="N6948" s="354" t="s">
        <v>146</v>
      </c>
      <c r="O6948" s="356" t="s">
        <v>147</v>
      </c>
    </row>
    <row r="6949" spans="1:15" ht="15.75" thickBot="1">
      <c r="A6949" s="7">
        <v>2019</v>
      </c>
      <c r="B6949" s="7" t="s">
        <v>26</v>
      </c>
      <c r="C6949" s="8">
        <f t="shared" si="308"/>
        <v>43739</v>
      </c>
      <c r="D6949" s="7">
        <v>4</v>
      </c>
      <c r="E6949" s="7" t="str">
        <f t="shared" si="309"/>
        <v>S40437394</v>
      </c>
      <c r="F6949" s="340"/>
      <c r="G6949" s="346"/>
      <c r="H6949" s="191" t="s">
        <v>9</v>
      </c>
      <c r="I6949" s="192" t="s">
        <v>18</v>
      </c>
      <c r="J6949" s="193" t="s">
        <v>11</v>
      </c>
      <c r="K6949" s="351"/>
      <c r="L6949" s="353"/>
      <c r="M6949" s="351"/>
      <c r="N6949" s="355"/>
      <c r="O6949" s="357"/>
    </row>
    <row r="6950" spans="1:15">
      <c r="A6950" s="7">
        <v>2019</v>
      </c>
      <c r="B6950" s="7" t="s">
        <v>26</v>
      </c>
      <c r="C6950" s="8">
        <f t="shared" si="308"/>
        <v>43739</v>
      </c>
      <c r="D6950" s="7">
        <v>5</v>
      </c>
      <c r="E6950" s="7" t="str">
        <f t="shared" si="309"/>
        <v>S40437395</v>
      </c>
      <c r="F6950" s="3" t="s">
        <v>12</v>
      </c>
      <c r="G6950" s="2" t="s">
        <v>10492</v>
      </c>
      <c r="H6950" s="2" t="s">
        <v>10615</v>
      </c>
      <c r="I6950" s="2" t="s">
        <v>10616</v>
      </c>
      <c r="J6950" s="2" t="s">
        <v>10617</v>
      </c>
      <c r="K6950" s="194" t="s">
        <v>17</v>
      </c>
      <c r="L6950" s="2">
        <v>58</v>
      </c>
      <c r="M6950" s="194" t="s">
        <v>10554</v>
      </c>
      <c r="N6950" s="2" t="s">
        <v>3668</v>
      </c>
      <c r="O6950" s="195" t="s">
        <v>1661</v>
      </c>
    </row>
    <row r="6951" spans="1:15">
      <c r="A6951" s="7">
        <v>2019</v>
      </c>
      <c r="B6951" s="7" t="s">
        <v>26</v>
      </c>
      <c r="C6951" s="8">
        <f t="shared" si="308"/>
        <v>43739</v>
      </c>
      <c r="D6951" s="7">
        <v>6</v>
      </c>
      <c r="E6951" s="7" t="str">
        <f t="shared" si="309"/>
        <v>S40437396</v>
      </c>
      <c r="F6951" s="4">
        <v>43709</v>
      </c>
      <c r="G6951" s="2">
        <v>233</v>
      </c>
      <c r="H6951" s="2" t="s">
        <v>5128</v>
      </c>
      <c r="I6951" s="2" t="s">
        <v>10618</v>
      </c>
      <c r="J6951" s="2" t="s">
        <v>1340</v>
      </c>
      <c r="K6951" s="194" t="s">
        <v>17</v>
      </c>
      <c r="L6951" s="2">
        <v>51</v>
      </c>
      <c r="M6951" s="194" t="s">
        <v>4881</v>
      </c>
      <c r="N6951" s="2" t="s">
        <v>4881</v>
      </c>
      <c r="O6951" s="195" t="s">
        <v>2409</v>
      </c>
    </row>
    <row r="6952" spans="1:15">
      <c r="A6952" s="7">
        <v>2019</v>
      </c>
      <c r="B6952" s="7" t="s">
        <v>26</v>
      </c>
      <c r="C6952" s="8">
        <f t="shared" si="308"/>
        <v>43739</v>
      </c>
      <c r="D6952" s="7">
        <v>7</v>
      </c>
      <c r="E6952" s="7" t="str">
        <f t="shared" si="309"/>
        <v>S40437397</v>
      </c>
      <c r="F6952" s="4">
        <v>43739</v>
      </c>
      <c r="G6952" s="2">
        <v>238</v>
      </c>
      <c r="H6952" s="2" t="s">
        <v>504</v>
      </c>
      <c r="I6952" s="2" t="s">
        <v>10619</v>
      </c>
      <c r="J6952" s="2" t="s">
        <v>2052</v>
      </c>
      <c r="K6952" s="194" t="s">
        <v>17</v>
      </c>
      <c r="L6952" s="2">
        <v>69</v>
      </c>
      <c r="M6952" s="194">
        <v>0</v>
      </c>
      <c r="N6952" s="2">
        <v>0</v>
      </c>
      <c r="O6952" s="195">
        <v>100</v>
      </c>
    </row>
    <row r="6953" spans="1:15">
      <c r="A6953" s="7">
        <v>2019</v>
      </c>
      <c r="B6953" s="7" t="s">
        <v>26</v>
      </c>
      <c r="C6953" s="8">
        <f t="shared" si="308"/>
        <v>43739</v>
      </c>
      <c r="D6953" s="7">
        <v>8</v>
      </c>
      <c r="E6953" s="7" t="str">
        <f t="shared" si="309"/>
        <v>S40437398</v>
      </c>
      <c r="F6953" s="4">
        <v>43770</v>
      </c>
      <c r="G6953" s="2">
        <v>220</v>
      </c>
      <c r="H6953" s="2" t="s">
        <v>10620</v>
      </c>
      <c r="I6953" s="2" t="s">
        <v>10621</v>
      </c>
      <c r="J6953" s="2" t="s">
        <v>3287</v>
      </c>
      <c r="K6953" s="194" t="s">
        <v>17</v>
      </c>
      <c r="L6953" s="2">
        <v>70</v>
      </c>
      <c r="M6953" s="194">
        <v>0</v>
      </c>
      <c r="N6953" s="2">
        <v>0</v>
      </c>
      <c r="O6953" s="195">
        <v>100</v>
      </c>
    </row>
    <row r="6954" spans="1:15">
      <c r="A6954" s="7">
        <v>2019</v>
      </c>
      <c r="B6954" s="7" t="s">
        <v>26</v>
      </c>
      <c r="C6954" s="8">
        <f t="shared" si="308"/>
        <v>43739</v>
      </c>
      <c r="D6954" s="7">
        <v>9</v>
      </c>
      <c r="E6954" s="7" t="str">
        <f t="shared" si="309"/>
        <v>S40437399</v>
      </c>
      <c r="F6954" s="4">
        <v>43800</v>
      </c>
      <c r="G6954" s="2">
        <v>171</v>
      </c>
      <c r="H6954" s="2" t="s">
        <v>10622</v>
      </c>
      <c r="I6954" s="2" t="s">
        <v>10623</v>
      </c>
      <c r="J6954" s="2" t="s">
        <v>481</v>
      </c>
      <c r="K6954" s="194" t="s">
        <v>17</v>
      </c>
      <c r="L6954" s="2">
        <v>60</v>
      </c>
      <c r="M6954" s="194">
        <v>0</v>
      </c>
      <c r="N6954" s="2">
        <v>0</v>
      </c>
      <c r="O6954" s="195">
        <v>100</v>
      </c>
    </row>
    <row r="6955" spans="1:15">
      <c r="A6955" s="7">
        <v>2019</v>
      </c>
      <c r="B6955" s="7" t="s">
        <v>26</v>
      </c>
      <c r="C6955" s="8">
        <f t="shared" si="308"/>
        <v>43739</v>
      </c>
      <c r="D6955" s="7">
        <v>10</v>
      </c>
      <c r="E6955" s="7" t="str">
        <f t="shared" si="309"/>
        <v>S404373910</v>
      </c>
      <c r="F6955" s="3" t="s">
        <v>220</v>
      </c>
      <c r="G6955" s="2">
        <v>200</v>
      </c>
      <c r="H6955" s="2" t="s">
        <v>8045</v>
      </c>
      <c r="I6955" s="2" t="s">
        <v>7302</v>
      </c>
      <c r="J6955" s="2" t="s">
        <v>1927</v>
      </c>
      <c r="K6955" s="194" t="s">
        <v>17</v>
      </c>
      <c r="L6955" s="2">
        <v>50</v>
      </c>
      <c r="M6955" s="194">
        <v>0</v>
      </c>
      <c r="N6955" s="2" t="s">
        <v>1886</v>
      </c>
      <c r="O6955" s="195" t="s">
        <v>10624</v>
      </c>
    </row>
    <row r="6956" spans="1:15">
      <c r="A6956" s="7">
        <v>2019</v>
      </c>
      <c r="B6956" s="7" t="s">
        <v>26</v>
      </c>
      <c r="C6956" s="8">
        <f t="shared" si="308"/>
        <v>43739</v>
      </c>
      <c r="D6956" s="7">
        <v>11</v>
      </c>
      <c r="E6956" s="7" t="str">
        <f t="shared" si="309"/>
        <v>S404373911</v>
      </c>
      <c r="F6956" s="3">
        <v>2021</v>
      </c>
      <c r="G6956" s="2">
        <v>195</v>
      </c>
      <c r="H6956" s="2" t="s">
        <v>10625</v>
      </c>
      <c r="I6956" s="2" t="s">
        <v>10626</v>
      </c>
      <c r="J6956" s="2" t="s">
        <v>1995</v>
      </c>
      <c r="K6956" s="194" t="s">
        <v>17</v>
      </c>
      <c r="L6956" s="2">
        <v>42</v>
      </c>
      <c r="M6956" s="194" t="s">
        <v>10191</v>
      </c>
      <c r="N6956" s="2" t="s">
        <v>3668</v>
      </c>
      <c r="O6956" s="195" t="s">
        <v>10627</v>
      </c>
    </row>
    <row r="6957" spans="1:15">
      <c r="A6957" s="7">
        <v>2019</v>
      </c>
      <c r="B6957" s="7" t="s">
        <v>26</v>
      </c>
      <c r="C6957" s="8">
        <f t="shared" si="308"/>
        <v>43739</v>
      </c>
      <c r="D6957" s="7">
        <v>12</v>
      </c>
      <c r="E6957" s="7" t="str">
        <f t="shared" si="309"/>
        <v>S404373912</v>
      </c>
      <c r="F6957" s="3">
        <v>2022</v>
      </c>
      <c r="G6957" s="2">
        <v>185</v>
      </c>
      <c r="H6957" s="2" t="s">
        <v>10628</v>
      </c>
      <c r="I6957" s="2" t="s">
        <v>10629</v>
      </c>
      <c r="J6957" s="2" t="s">
        <v>925</v>
      </c>
      <c r="K6957" s="194" t="s">
        <v>17</v>
      </c>
      <c r="L6957" s="2">
        <v>33</v>
      </c>
      <c r="M6957" s="194" t="s">
        <v>10365</v>
      </c>
      <c r="N6957" s="2" t="s">
        <v>3955</v>
      </c>
      <c r="O6957" s="195" t="s">
        <v>3955</v>
      </c>
    </row>
    <row r="6958" spans="1:15">
      <c r="A6958" s="7">
        <v>2019</v>
      </c>
      <c r="B6958" s="7" t="s">
        <v>26</v>
      </c>
      <c r="C6958" s="8">
        <f t="shared" si="308"/>
        <v>43739</v>
      </c>
      <c r="D6958" s="7">
        <v>13</v>
      </c>
      <c r="E6958" s="7" t="str">
        <f t="shared" si="309"/>
        <v>S404373913</v>
      </c>
      <c r="F6958" s="3">
        <v>2023</v>
      </c>
      <c r="G6958" s="2">
        <v>175</v>
      </c>
      <c r="H6958" s="2" t="s">
        <v>10630</v>
      </c>
      <c r="I6958" s="2" t="s">
        <v>6243</v>
      </c>
      <c r="J6958" s="2" t="s">
        <v>4293</v>
      </c>
      <c r="K6958" s="194" t="s">
        <v>17</v>
      </c>
      <c r="L6958" s="2">
        <v>28</v>
      </c>
      <c r="M6958" s="194">
        <v>20</v>
      </c>
      <c r="N6958" s="2" t="s">
        <v>8473</v>
      </c>
      <c r="O6958" s="195" t="s">
        <v>345</v>
      </c>
    </row>
    <row r="6959" spans="1:15" ht="15.75" thickBot="1">
      <c r="A6959" s="7">
        <v>2019</v>
      </c>
      <c r="B6959" s="7" t="s">
        <v>26</v>
      </c>
      <c r="C6959" s="8">
        <f t="shared" si="308"/>
        <v>43739</v>
      </c>
      <c r="D6959" s="7">
        <v>14</v>
      </c>
      <c r="E6959" s="7" t="str">
        <f t="shared" si="309"/>
        <v>S404373914</v>
      </c>
      <c r="F6959" s="5">
        <v>2024</v>
      </c>
      <c r="G6959" s="6">
        <v>165</v>
      </c>
      <c r="H6959" s="6" t="s">
        <v>5157</v>
      </c>
      <c r="I6959" s="6" t="s">
        <v>10631</v>
      </c>
      <c r="J6959" s="6" t="s">
        <v>880</v>
      </c>
      <c r="K6959" s="196" t="s">
        <v>17</v>
      </c>
      <c r="L6959" s="6">
        <v>20</v>
      </c>
      <c r="M6959" s="196" t="s">
        <v>546</v>
      </c>
      <c r="N6959" s="6">
        <v>40</v>
      </c>
      <c r="O6959" s="197" t="s">
        <v>8474</v>
      </c>
    </row>
    <row r="6960" spans="1:15" ht="16.5" thickTop="1" thickBot="1">
      <c r="A6960" s="7">
        <v>2019</v>
      </c>
      <c r="B6960" s="7" t="s">
        <v>26</v>
      </c>
      <c r="C6960" s="8">
        <f t="shared" si="308"/>
        <v>43739</v>
      </c>
      <c r="D6960" s="7">
        <v>15</v>
      </c>
      <c r="E6960" s="7" t="str">
        <f t="shared" si="309"/>
        <v>S404373915</v>
      </c>
      <c r="F6960" s="1" t="s">
        <v>15</v>
      </c>
    </row>
    <row r="6961" spans="1:15" ht="16.5" thickTop="1" thickBot="1">
      <c r="A6961" s="7">
        <v>2019</v>
      </c>
      <c r="B6961" s="7" t="s">
        <v>26</v>
      </c>
      <c r="C6961" s="8">
        <f t="shared" si="308"/>
        <v>43739</v>
      </c>
      <c r="D6961" s="7">
        <v>16</v>
      </c>
      <c r="E6961" s="7" t="str">
        <f t="shared" si="309"/>
        <v>S404373916</v>
      </c>
      <c r="F6961" s="338" t="s">
        <v>1</v>
      </c>
      <c r="G6961" s="341" t="s">
        <v>2</v>
      </c>
      <c r="H6961" s="342"/>
      <c r="I6961" s="342"/>
      <c r="J6961" s="343"/>
      <c r="K6961" s="344" t="s">
        <v>3</v>
      </c>
      <c r="L6961" s="343"/>
      <c r="M6961" s="344" t="s">
        <v>144</v>
      </c>
      <c r="N6961" s="342"/>
      <c r="O6961" s="342"/>
    </row>
    <row r="6962" spans="1:15" ht="18" customHeight="1" thickBot="1">
      <c r="A6962" s="7">
        <v>2019</v>
      </c>
      <c r="B6962" s="7" t="s">
        <v>26</v>
      </c>
      <c r="C6962" s="8">
        <f t="shared" si="308"/>
        <v>43739</v>
      </c>
      <c r="D6962" s="7">
        <v>17</v>
      </c>
      <c r="E6962" s="7" t="str">
        <f t="shared" si="309"/>
        <v>S404373917</v>
      </c>
      <c r="F6962" s="339"/>
      <c r="G6962" s="345" t="s">
        <v>5</v>
      </c>
      <c r="H6962" s="347" t="s">
        <v>145</v>
      </c>
      <c r="I6962" s="348"/>
      <c r="J6962" s="349"/>
      <c r="K6962" s="350" t="s">
        <v>6</v>
      </c>
      <c r="L6962" s="352" t="s">
        <v>7</v>
      </c>
      <c r="M6962" s="350" t="s">
        <v>8</v>
      </c>
      <c r="N6962" s="354" t="s">
        <v>146</v>
      </c>
      <c r="O6962" s="356" t="s">
        <v>147</v>
      </c>
    </row>
    <row r="6963" spans="1:15" ht="15.75" customHeight="1" thickBot="1">
      <c r="A6963" s="7">
        <v>2019</v>
      </c>
      <c r="B6963" s="7" t="s">
        <v>26</v>
      </c>
      <c r="C6963" s="8">
        <f t="shared" si="308"/>
        <v>43739</v>
      </c>
      <c r="D6963" s="7">
        <v>18</v>
      </c>
      <c r="E6963" s="7" t="str">
        <f t="shared" si="309"/>
        <v>S404373918</v>
      </c>
      <c r="F6963" s="340"/>
      <c r="G6963" s="346"/>
      <c r="H6963" s="191" t="s">
        <v>9</v>
      </c>
      <c r="I6963" s="192" t="s">
        <v>18</v>
      </c>
      <c r="J6963" s="193" t="s">
        <v>11</v>
      </c>
      <c r="K6963" s="351"/>
      <c r="L6963" s="353"/>
      <c r="M6963" s="351"/>
      <c r="N6963" s="355"/>
      <c r="O6963" s="357"/>
    </row>
    <row r="6964" spans="1:15">
      <c r="A6964" s="7">
        <v>2019</v>
      </c>
      <c r="B6964" s="7" t="s">
        <v>26</v>
      </c>
      <c r="C6964" s="8">
        <f t="shared" si="308"/>
        <v>43739</v>
      </c>
      <c r="D6964" s="7">
        <v>19</v>
      </c>
      <c r="E6964" s="7" t="str">
        <f t="shared" si="309"/>
        <v>S404373919</v>
      </c>
      <c r="F6964" s="3" t="s">
        <v>16</v>
      </c>
      <c r="G6964" s="2">
        <v>35</v>
      </c>
      <c r="H6964" s="2" t="s">
        <v>10632</v>
      </c>
      <c r="I6964" s="2" t="s">
        <v>449</v>
      </c>
      <c r="J6964" s="2" t="s">
        <v>1544</v>
      </c>
      <c r="K6964" s="194" t="s">
        <v>17</v>
      </c>
      <c r="L6964" s="2">
        <v>53</v>
      </c>
      <c r="M6964" s="194" t="s">
        <v>697</v>
      </c>
      <c r="N6964" s="2" t="s">
        <v>692</v>
      </c>
      <c r="O6964" s="195" t="s">
        <v>529</v>
      </c>
    </row>
    <row r="6965" spans="1:15">
      <c r="A6965" s="7">
        <v>2019</v>
      </c>
      <c r="B6965" s="7" t="s">
        <v>26</v>
      </c>
      <c r="C6965" s="8">
        <f t="shared" si="308"/>
        <v>43739</v>
      </c>
      <c r="D6965" s="7">
        <v>20</v>
      </c>
      <c r="E6965" s="7" t="str">
        <f t="shared" si="309"/>
        <v>S404373920</v>
      </c>
      <c r="F6965" s="4">
        <v>43709</v>
      </c>
      <c r="G6965" s="2">
        <v>268</v>
      </c>
      <c r="H6965" s="2" t="s">
        <v>10633</v>
      </c>
      <c r="I6965" s="2" t="s">
        <v>10634</v>
      </c>
      <c r="J6965" s="2" t="s">
        <v>834</v>
      </c>
      <c r="K6965" s="194" t="s">
        <v>17</v>
      </c>
      <c r="L6965" s="2">
        <v>51</v>
      </c>
      <c r="M6965" s="194" t="s">
        <v>506</v>
      </c>
      <c r="N6965" s="2" t="s">
        <v>1684</v>
      </c>
      <c r="O6965" s="195" t="s">
        <v>1685</v>
      </c>
    </row>
    <row r="6966" spans="1:15">
      <c r="A6966" s="7">
        <v>2019</v>
      </c>
      <c r="B6966" s="7" t="s">
        <v>26</v>
      </c>
      <c r="C6966" s="8">
        <f t="shared" si="308"/>
        <v>43739</v>
      </c>
      <c r="D6966" s="7">
        <v>21</v>
      </c>
      <c r="E6966" s="7" t="str">
        <f t="shared" si="309"/>
        <v>S404373921</v>
      </c>
      <c r="F6966" s="4">
        <v>43739</v>
      </c>
      <c r="G6966" s="2">
        <v>273</v>
      </c>
      <c r="H6966" s="2" t="s">
        <v>2448</v>
      </c>
      <c r="I6966" s="2" t="s">
        <v>6346</v>
      </c>
      <c r="J6966" s="2" t="s">
        <v>3661</v>
      </c>
      <c r="K6966" s="194" t="s">
        <v>17</v>
      </c>
      <c r="L6966" s="2">
        <v>52</v>
      </c>
      <c r="M6966" s="194">
        <v>0</v>
      </c>
      <c r="N6966" s="2">
        <v>0</v>
      </c>
      <c r="O6966" s="195">
        <v>100</v>
      </c>
    </row>
    <row r="6967" spans="1:15">
      <c r="A6967" s="7">
        <v>2019</v>
      </c>
      <c r="B6967" s="7" t="s">
        <v>26</v>
      </c>
      <c r="C6967" s="8">
        <f t="shared" si="308"/>
        <v>43739</v>
      </c>
      <c r="D6967" s="7">
        <v>22</v>
      </c>
      <c r="E6967" s="7" t="str">
        <f t="shared" si="309"/>
        <v>S404373922</v>
      </c>
      <c r="F6967" s="4">
        <v>43770</v>
      </c>
      <c r="G6967" s="2">
        <v>260</v>
      </c>
      <c r="H6967" s="2" t="s">
        <v>10635</v>
      </c>
      <c r="I6967" s="2" t="s">
        <v>10636</v>
      </c>
      <c r="J6967" s="2" t="s">
        <v>4783</v>
      </c>
      <c r="K6967" s="194" t="s">
        <v>17</v>
      </c>
      <c r="L6967" s="2">
        <v>49</v>
      </c>
      <c r="M6967" s="194">
        <v>0</v>
      </c>
      <c r="N6967" s="2">
        <v>0</v>
      </c>
      <c r="O6967" s="195">
        <v>100</v>
      </c>
    </row>
    <row r="6968" spans="1:15">
      <c r="A6968" s="7">
        <v>2019</v>
      </c>
      <c r="B6968" s="7" t="s">
        <v>26</v>
      </c>
      <c r="C6968" s="8">
        <f t="shared" si="308"/>
        <v>43739</v>
      </c>
      <c r="D6968" s="7">
        <v>23</v>
      </c>
      <c r="E6968" s="7" t="str">
        <f t="shared" si="309"/>
        <v>S404373923</v>
      </c>
      <c r="F6968" s="4">
        <v>43800</v>
      </c>
      <c r="G6968" s="2">
        <v>211</v>
      </c>
      <c r="H6968" s="2" t="s">
        <v>10637</v>
      </c>
      <c r="I6968" s="2" t="s">
        <v>10285</v>
      </c>
      <c r="J6968" s="2" t="s">
        <v>1322</v>
      </c>
      <c r="K6968" s="194" t="s">
        <v>17</v>
      </c>
      <c r="L6968" s="2">
        <v>44</v>
      </c>
      <c r="M6968" s="194" t="s">
        <v>1370</v>
      </c>
      <c r="N6968" s="2" t="s">
        <v>876</v>
      </c>
      <c r="O6968" s="195" t="s">
        <v>4118</v>
      </c>
    </row>
    <row r="6969" spans="1:15">
      <c r="A6969" s="7">
        <v>2019</v>
      </c>
      <c r="B6969" s="7" t="s">
        <v>26</v>
      </c>
      <c r="C6969" s="8">
        <f t="shared" si="308"/>
        <v>43739</v>
      </c>
      <c r="D6969" s="7">
        <v>24</v>
      </c>
      <c r="E6969" s="7" t="str">
        <f t="shared" si="309"/>
        <v>S404373924</v>
      </c>
      <c r="F6969" s="3" t="s">
        <v>220</v>
      </c>
      <c r="G6969" s="2">
        <v>242</v>
      </c>
      <c r="H6969" s="2" t="s">
        <v>8979</v>
      </c>
      <c r="I6969" s="2" t="s">
        <v>10638</v>
      </c>
      <c r="J6969" s="2" t="s">
        <v>2099</v>
      </c>
      <c r="K6969" s="194" t="s">
        <v>17</v>
      </c>
      <c r="L6969" s="2">
        <v>45</v>
      </c>
      <c r="M6969" s="194" t="s">
        <v>568</v>
      </c>
      <c r="N6969" s="2" t="s">
        <v>728</v>
      </c>
      <c r="O6969" s="195">
        <v>80</v>
      </c>
    </row>
    <row r="6970" spans="1:15">
      <c r="A6970" s="7">
        <v>2019</v>
      </c>
      <c r="B6970" s="7" t="s">
        <v>26</v>
      </c>
      <c r="C6970" s="8">
        <f t="shared" si="308"/>
        <v>43739</v>
      </c>
      <c r="D6970" s="7">
        <v>25</v>
      </c>
      <c r="E6970" s="7" t="str">
        <f t="shared" si="309"/>
        <v>S404373925</v>
      </c>
      <c r="F6970" s="3">
        <v>2021</v>
      </c>
      <c r="G6970" s="2">
        <v>235</v>
      </c>
      <c r="H6970" s="2" t="s">
        <v>10343</v>
      </c>
      <c r="I6970" s="2" t="s">
        <v>10639</v>
      </c>
      <c r="J6970" s="2" t="s">
        <v>981</v>
      </c>
      <c r="K6970" s="194" t="s">
        <v>17</v>
      </c>
      <c r="L6970" s="2">
        <v>37</v>
      </c>
      <c r="M6970" s="194" t="s">
        <v>340</v>
      </c>
      <c r="N6970" s="2" t="s">
        <v>301</v>
      </c>
      <c r="O6970" s="195">
        <v>50</v>
      </c>
    </row>
    <row r="6971" spans="1:15">
      <c r="A6971" s="7">
        <v>2019</v>
      </c>
      <c r="B6971" s="7" t="s">
        <v>26</v>
      </c>
      <c r="C6971" s="8">
        <f t="shared" si="308"/>
        <v>43739</v>
      </c>
      <c r="D6971" s="7">
        <v>26</v>
      </c>
      <c r="E6971" s="7" t="str">
        <f t="shared" si="309"/>
        <v>S404373926</v>
      </c>
      <c r="F6971" s="3">
        <v>2022</v>
      </c>
      <c r="G6971" s="2">
        <v>225</v>
      </c>
      <c r="H6971" s="2" t="s">
        <v>10142</v>
      </c>
      <c r="I6971" s="2" t="s">
        <v>10640</v>
      </c>
      <c r="J6971" s="2">
        <v>3</v>
      </c>
      <c r="K6971" s="194" t="s">
        <v>17</v>
      </c>
      <c r="L6971" s="2">
        <v>32</v>
      </c>
      <c r="M6971" s="194" t="s">
        <v>493</v>
      </c>
      <c r="N6971" s="2" t="s">
        <v>4912</v>
      </c>
      <c r="O6971" s="195" t="s">
        <v>433</v>
      </c>
    </row>
    <row r="6972" spans="1:15">
      <c r="A6972" s="7">
        <v>2019</v>
      </c>
      <c r="B6972" s="7" t="s">
        <v>26</v>
      </c>
      <c r="C6972" s="8">
        <f t="shared" si="308"/>
        <v>43739</v>
      </c>
      <c r="D6972" s="7">
        <v>27</v>
      </c>
      <c r="E6972" s="7" t="str">
        <f t="shared" si="309"/>
        <v>S404373927</v>
      </c>
      <c r="F6972" s="3">
        <v>2023</v>
      </c>
      <c r="G6972" s="2">
        <v>210</v>
      </c>
      <c r="H6972" s="2" t="s">
        <v>2744</v>
      </c>
      <c r="I6972" s="2" t="s">
        <v>8289</v>
      </c>
      <c r="J6972" s="2" t="s">
        <v>1625</v>
      </c>
      <c r="K6972" s="194" t="s">
        <v>17</v>
      </c>
      <c r="L6972" s="2">
        <v>27</v>
      </c>
      <c r="M6972" s="194" t="s">
        <v>1020</v>
      </c>
      <c r="N6972" s="2" t="s">
        <v>768</v>
      </c>
      <c r="O6972" s="195" t="s">
        <v>420</v>
      </c>
    </row>
    <row r="6973" spans="1:15" ht="15.75" thickBot="1">
      <c r="A6973" s="7">
        <v>2019</v>
      </c>
      <c r="B6973" s="7" t="s">
        <v>26</v>
      </c>
      <c r="C6973" s="8">
        <f t="shared" si="308"/>
        <v>43739</v>
      </c>
      <c r="D6973" s="7">
        <v>28</v>
      </c>
      <c r="E6973" s="7" t="str">
        <f t="shared" si="309"/>
        <v>S404373928</v>
      </c>
      <c r="F6973" s="5">
        <v>2024</v>
      </c>
      <c r="G6973" s="6">
        <v>195</v>
      </c>
      <c r="H6973" s="6" t="s">
        <v>10641</v>
      </c>
      <c r="I6973" s="6" t="s">
        <v>10642</v>
      </c>
      <c r="J6973" s="6" t="s">
        <v>3796</v>
      </c>
      <c r="K6973" s="196" t="s">
        <v>17</v>
      </c>
      <c r="L6973" s="6">
        <v>21</v>
      </c>
      <c r="M6973" s="196" t="s">
        <v>1460</v>
      </c>
      <c r="N6973" s="6">
        <v>40</v>
      </c>
      <c r="O6973" s="197" t="s">
        <v>301</v>
      </c>
    </row>
    <row r="6974" spans="1:15" ht="16.5" thickTop="1" thickBot="1">
      <c r="A6974" s="7">
        <v>2019</v>
      </c>
      <c r="B6974" s="7" t="s">
        <v>25</v>
      </c>
      <c r="C6974" s="8">
        <f>C6973+7</f>
        <v>43746</v>
      </c>
      <c r="D6974" s="7">
        <v>1</v>
      </c>
      <c r="E6974" s="7" t="str">
        <f t="shared" ref="E6974:E7001" si="310">B6974&amp;C6974&amp;D6974</f>
        <v>S41437461</v>
      </c>
      <c r="F6974" s="1" t="s">
        <v>0</v>
      </c>
    </row>
    <row r="6975" spans="1:15" ht="16.5" thickTop="1" thickBot="1">
      <c r="A6975" s="7">
        <v>2019</v>
      </c>
      <c r="B6975" s="7" t="s">
        <v>25</v>
      </c>
      <c r="C6975" s="8">
        <f t="shared" si="308"/>
        <v>43746</v>
      </c>
      <c r="D6975" s="7">
        <v>2</v>
      </c>
      <c r="E6975" s="7" t="str">
        <f t="shared" si="310"/>
        <v>S41437462</v>
      </c>
      <c r="F6975" s="338" t="s">
        <v>1</v>
      </c>
      <c r="G6975" s="341" t="s">
        <v>2</v>
      </c>
      <c r="H6975" s="342"/>
      <c r="I6975" s="342"/>
      <c r="J6975" s="343"/>
      <c r="K6975" s="344" t="s">
        <v>3</v>
      </c>
      <c r="L6975" s="343"/>
      <c r="M6975" s="344" t="s">
        <v>144</v>
      </c>
      <c r="N6975" s="342"/>
      <c r="O6975" s="342"/>
    </row>
    <row r="6976" spans="1:15" ht="18" customHeight="1" thickBot="1">
      <c r="A6976" s="7">
        <v>2019</v>
      </c>
      <c r="B6976" s="7" t="s">
        <v>25</v>
      </c>
      <c r="C6976" s="8">
        <f t="shared" si="308"/>
        <v>43746</v>
      </c>
      <c r="D6976" s="7">
        <v>3</v>
      </c>
      <c r="E6976" s="7" t="str">
        <f t="shared" si="310"/>
        <v>S41437463</v>
      </c>
      <c r="F6976" s="339"/>
      <c r="G6976" s="345" t="s">
        <v>5</v>
      </c>
      <c r="H6976" s="347" t="s">
        <v>145</v>
      </c>
      <c r="I6976" s="348"/>
      <c r="J6976" s="349"/>
      <c r="K6976" s="350" t="s">
        <v>6</v>
      </c>
      <c r="L6976" s="352" t="s">
        <v>7</v>
      </c>
      <c r="M6976" s="350" t="s">
        <v>8</v>
      </c>
      <c r="N6976" s="354" t="s">
        <v>146</v>
      </c>
      <c r="O6976" s="356" t="s">
        <v>147</v>
      </c>
    </row>
    <row r="6977" spans="1:15" ht="15.75" thickBot="1">
      <c r="A6977" s="7">
        <v>2019</v>
      </c>
      <c r="B6977" s="7" t="s">
        <v>25</v>
      </c>
      <c r="C6977" s="8">
        <f t="shared" si="308"/>
        <v>43746</v>
      </c>
      <c r="D6977" s="7">
        <v>4</v>
      </c>
      <c r="E6977" s="7" t="str">
        <f t="shared" si="310"/>
        <v>S41437464</v>
      </c>
      <c r="F6977" s="340"/>
      <c r="G6977" s="346"/>
      <c r="H6977" s="191" t="s">
        <v>9</v>
      </c>
      <c r="I6977" s="192" t="s">
        <v>18</v>
      </c>
      <c r="J6977" s="193" t="s">
        <v>11</v>
      </c>
      <c r="K6977" s="351"/>
      <c r="L6977" s="353"/>
      <c r="M6977" s="351"/>
      <c r="N6977" s="355"/>
      <c r="O6977" s="357"/>
    </row>
    <row r="6978" spans="1:15">
      <c r="A6978" s="7">
        <v>2019</v>
      </c>
      <c r="B6978" s="7" t="s">
        <v>25</v>
      </c>
      <c r="C6978" s="8">
        <f t="shared" si="308"/>
        <v>43746</v>
      </c>
      <c r="D6978" s="7">
        <v>5</v>
      </c>
      <c r="E6978" s="7" t="str">
        <f t="shared" si="310"/>
        <v>S41437465</v>
      </c>
      <c r="F6978" s="3" t="s">
        <v>12</v>
      </c>
      <c r="G6978" s="2">
        <v>-3</v>
      </c>
      <c r="H6978" s="2" t="s">
        <v>10643</v>
      </c>
      <c r="I6978" s="2" t="s">
        <v>10494</v>
      </c>
      <c r="J6978" s="2" t="s">
        <v>8927</v>
      </c>
      <c r="K6978" s="194" t="s">
        <v>17</v>
      </c>
      <c r="L6978" s="2">
        <v>51</v>
      </c>
      <c r="M6978" s="194" t="s">
        <v>1539</v>
      </c>
      <c r="N6978" s="2" t="s">
        <v>484</v>
      </c>
      <c r="O6978" s="195" t="s">
        <v>1739</v>
      </c>
    </row>
    <row r="6979" spans="1:15">
      <c r="A6979" s="7">
        <v>2019</v>
      </c>
      <c r="B6979" s="7" t="s">
        <v>25</v>
      </c>
      <c r="C6979" s="8">
        <f t="shared" si="308"/>
        <v>43746</v>
      </c>
      <c r="D6979" s="7">
        <v>6</v>
      </c>
      <c r="E6979" s="7" t="str">
        <f t="shared" si="310"/>
        <v>S41437466</v>
      </c>
      <c r="F6979" s="4">
        <v>43739</v>
      </c>
      <c r="G6979" s="2">
        <v>262</v>
      </c>
      <c r="H6979" s="2" t="s">
        <v>10644</v>
      </c>
      <c r="I6979" s="2" t="s">
        <v>10645</v>
      </c>
      <c r="J6979" s="2" t="s">
        <v>1697</v>
      </c>
      <c r="K6979" s="194" t="s">
        <v>17</v>
      </c>
      <c r="L6979" s="2">
        <v>63</v>
      </c>
      <c r="M6979" s="194">
        <v>0</v>
      </c>
      <c r="N6979" s="2">
        <v>0</v>
      </c>
      <c r="O6979" s="195">
        <v>100</v>
      </c>
    </row>
    <row r="6980" spans="1:15">
      <c r="A6980" s="7">
        <v>2019</v>
      </c>
      <c r="B6980" s="7" t="s">
        <v>25</v>
      </c>
      <c r="C6980" s="8">
        <f t="shared" si="308"/>
        <v>43746</v>
      </c>
      <c r="D6980" s="7">
        <v>7</v>
      </c>
      <c r="E6980" s="7" t="str">
        <f t="shared" si="310"/>
        <v>S41437467</v>
      </c>
      <c r="F6980" s="4">
        <v>43770</v>
      </c>
      <c r="G6980" s="2">
        <v>263</v>
      </c>
      <c r="H6980" s="2" t="s">
        <v>10646</v>
      </c>
      <c r="I6980" s="2" t="s">
        <v>7405</v>
      </c>
      <c r="J6980" s="2" t="s">
        <v>833</v>
      </c>
      <c r="K6980" s="194" t="s">
        <v>17</v>
      </c>
      <c r="L6980" s="2">
        <v>65</v>
      </c>
      <c r="M6980" s="194">
        <v>0</v>
      </c>
      <c r="N6980" s="2">
        <v>0</v>
      </c>
      <c r="O6980" s="195">
        <v>100</v>
      </c>
    </row>
    <row r="6981" spans="1:15">
      <c r="A6981" s="7">
        <v>2019</v>
      </c>
      <c r="B6981" s="7" t="s">
        <v>25</v>
      </c>
      <c r="C6981" s="8">
        <f t="shared" si="308"/>
        <v>43746</v>
      </c>
      <c r="D6981" s="7">
        <v>8</v>
      </c>
      <c r="E6981" s="7" t="str">
        <f t="shared" si="310"/>
        <v>S41437468</v>
      </c>
      <c r="F6981" s="4">
        <v>43800</v>
      </c>
      <c r="G6981" s="2">
        <v>204</v>
      </c>
      <c r="H6981" s="2" t="s">
        <v>10647</v>
      </c>
      <c r="I6981" s="2" t="s">
        <v>7974</v>
      </c>
      <c r="J6981" s="2" t="s">
        <v>378</v>
      </c>
      <c r="K6981" s="194" t="s">
        <v>17</v>
      </c>
      <c r="L6981" s="2">
        <v>60</v>
      </c>
      <c r="M6981" s="194">
        <v>0</v>
      </c>
      <c r="N6981" s="2">
        <v>0</v>
      </c>
      <c r="O6981" s="195">
        <v>100</v>
      </c>
    </row>
    <row r="6982" spans="1:15">
      <c r="A6982" s="7">
        <v>2019</v>
      </c>
      <c r="B6982" s="7" t="s">
        <v>25</v>
      </c>
      <c r="C6982" s="8">
        <f t="shared" si="308"/>
        <v>43746</v>
      </c>
      <c r="D6982" s="7">
        <v>9</v>
      </c>
      <c r="E6982" s="7" t="str">
        <f t="shared" si="310"/>
        <v>S41437469</v>
      </c>
      <c r="F6982" s="4">
        <v>43831</v>
      </c>
      <c r="G6982" s="2">
        <v>205</v>
      </c>
      <c r="H6982" s="2" t="s">
        <v>10648</v>
      </c>
      <c r="I6982" s="2" t="s">
        <v>10649</v>
      </c>
      <c r="J6982" s="2" t="s">
        <v>4669</v>
      </c>
      <c r="K6982" s="194" t="s">
        <v>17</v>
      </c>
      <c r="L6982" s="2">
        <v>42</v>
      </c>
      <c r="M6982" s="194">
        <v>0</v>
      </c>
      <c r="N6982" s="2">
        <v>0</v>
      </c>
      <c r="O6982" s="195">
        <v>100</v>
      </c>
    </row>
    <row r="6983" spans="1:15">
      <c r="A6983" s="7">
        <v>2019</v>
      </c>
      <c r="B6983" s="7" t="s">
        <v>25</v>
      </c>
      <c r="C6983" s="8">
        <f t="shared" ref="C6983:C7046" si="311">C6982</f>
        <v>43746</v>
      </c>
      <c r="D6983" s="7">
        <v>10</v>
      </c>
      <c r="E6983" s="7" t="str">
        <f t="shared" si="310"/>
        <v>S414374610</v>
      </c>
      <c r="F6983" s="3" t="s">
        <v>220</v>
      </c>
      <c r="G6983" s="2">
        <v>205</v>
      </c>
      <c r="H6983" s="2" t="s">
        <v>1854</v>
      </c>
      <c r="I6983" s="2" t="s">
        <v>2077</v>
      </c>
      <c r="J6983" s="2" t="s">
        <v>823</v>
      </c>
      <c r="K6983" s="194" t="s">
        <v>17</v>
      </c>
      <c r="L6983" s="2">
        <v>45</v>
      </c>
      <c r="M6983" s="194" t="s">
        <v>3767</v>
      </c>
      <c r="N6983" s="2" t="s">
        <v>2383</v>
      </c>
      <c r="O6983" s="195" t="s">
        <v>9279</v>
      </c>
    </row>
    <row r="6984" spans="1:15">
      <c r="A6984" s="7">
        <v>2019</v>
      </c>
      <c r="B6984" s="7" t="s">
        <v>25</v>
      </c>
      <c r="C6984" s="8">
        <f t="shared" si="311"/>
        <v>43746</v>
      </c>
      <c r="D6984" s="7">
        <v>11</v>
      </c>
      <c r="E6984" s="7" t="str">
        <f t="shared" si="310"/>
        <v>S414374611</v>
      </c>
      <c r="F6984" s="3">
        <v>2021</v>
      </c>
      <c r="G6984" s="2">
        <v>190</v>
      </c>
      <c r="H6984" s="2" t="s">
        <v>7833</v>
      </c>
      <c r="I6984" s="2" t="s">
        <v>3055</v>
      </c>
      <c r="J6984" s="2" t="s">
        <v>422</v>
      </c>
      <c r="K6984" s="194" t="s">
        <v>17</v>
      </c>
      <c r="L6984" s="2">
        <v>39</v>
      </c>
      <c r="M6984" s="194" t="s">
        <v>257</v>
      </c>
      <c r="N6984" s="2" t="s">
        <v>2623</v>
      </c>
      <c r="O6984" s="195" t="s">
        <v>3662</v>
      </c>
    </row>
    <row r="6985" spans="1:15">
      <c r="A6985" s="7">
        <v>2019</v>
      </c>
      <c r="B6985" s="7" t="s">
        <v>25</v>
      </c>
      <c r="C6985" s="8">
        <f t="shared" si="311"/>
        <v>43746</v>
      </c>
      <c r="D6985" s="7">
        <v>12</v>
      </c>
      <c r="E6985" s="7" t="str">
        <f t="shared" si="310"/>
        <v>S414374612</v>
      </c>
      <c r="F6985" s="3">
        <v>2022</v>
      </c>
      <c r="G6985" s="2">
        <v>170</v>
      </c>
      <c r="H6985" s="2" t="s">
        <v>8800</v>
      </c>
      <c r="I6985" s="2" t="s">
        <v>5192</v>
      </c>
      <c r="J6985" s="2" t="s">
        <v>3631</v>
      </c>
      <c r="K6985" s="194" t="s">
        <v>17</v>
      </c>
      <c r="L6985" s="2">
        <v>33</v>
      </c>
      <c r="M6985" s="194" t="s">
        <v>4563</v>
      </c>
      <c r="N6985" s="2" t="s">
        <v>635</v>
      </c>
      <c r="O6985" s="195" t="s">
        <v>10650</v>
      </c>
    </row>
    <row r="6986" spans="1:15">
      <c r="A6986" s="7">
        <v>2019</v>
      </c>
      <c r="B6986" s="7" t="s">
        <v>25</v>
      </c>
      <c r="C6986" s="8">
        <f t="shared" si="311"/>
        <v>43746</v>
      </c>
      <c r="D6986" s="7">
        <v>13</v>
      </c>
      <c r="E6986" s="7" t="str">
        <f t="shared" si="310"/>
        <v>S414374613</v>
      </c>
      <c r="F6986" s="3">
        <v>2023</v>
      </c>
      <c r="G6986" s="2">
        <v>155</v>
      </c>
      <c r="H6986" s="2" t="s">
        <v>5671</v>
      </c>
      <c r="I6986" s="2" t="s">
        <v>5412</v>
      </c>
      <c r="J6986" s="2" t="s">
        <v>306</v>
      </c>
      <c r="K6986" s="194" t="s">
        <v>17</v>
      </c>
      <c r="L6986" s="2">
        <v>27</v>
      </c>
      <c r="M6986" s="194" t="s">
        <v>10365</v>
      </c>
      <c r="N6986" s="2" t="s">
        <v>266</v>
      </c>
      <c r="O6986" s="195" t="s">
        <v>10651</v>
      </c>
    </row>
    <row r="6987" spans="1:15" ht="15.75" thickBot="1">
      <c r="A6987" s="7">
        <v>2019</v>
      </c>
      <c r="B6987" s="7" t="s">
        <v>25</v>
      </c>
      <c r="C6987" s="8">
        <f t="shared" si="311"/>
        <v>43746</v>
      </c>
      <c r="D6987" s="7">
        <v>14</v>
      </c>
      <c r="E6987" s="7" t="str">
        <f t="shared" si="310"/>
        <v>S414374614</v>
      </c>
      <c r="F6987" s="5">
        <v>2024</v>
      </c>
      <c r="G6987" s="6">
        <v>150</v>
      </c>
      <c r="H6987" s="6" t="s">
        <v>5749</v>
      </c>
      <c r="I6987" s="6" t="s">
        <v>10631</v>
      </c>
      <c r="J6987" s="6" t="s">
        <v>2115</v>
      </c>
      <c r="K6987" s="196" t="s">
        <v>17</v>
      </c>
      <c r="L6987" s="6">
        <v>21</v>
      </c>
      <c r="M6987" s="196" t="s">
        <v>6250</v>
      </c>
      <c r="N6987" s="6" t="s">
        <v>2623</v>
      </c>
      <c r="O6987" s="197" t="s">
        <v>10652</v>
      </c>
    </row>
    <row r="6988" spans="1:15" ht="16.5" thickTop="1" thickBot="1">
      <c r="A6988" s="7">
        <v>2019</v>
      </c>
      <c r="B6988" s="7" t="s">
        <v>25</v>
      </c>
      <c r="C6988" s="8">
        <f t="shared" si="311"/>
        <v>43746</v>
      </c>
      <c r="D6988" s="7">
        <v>15</v>
      </c>
      <c r="E6988" s="7" t="str">
        <f t="shared" si="310"/>
        <v>S414374615</v>
      </c>
      <c r="F6988" s="1" t="s">
        <v>15</v>
      </c>
    </row>
    <row r="6989" spans="1:15" ht="16.5" thickTop="1" thickBot="1">
      <c r="A6989" s="7">
        <v>2019</v>
      </c>
      <c r="B6989" s="7" t="s">
        <v>25</v>
      </c>
      <c r="C6989" s="8">
        <f t="shared" si="311"/>
        <v>43746</v>
      </c>
      <c r="D6989" s="7">
        <v>16</v>
      </c>
      <c r="E6989" s="7" t="str">
        <f t="shared" si="310"/>
        <v>S414374616</v>
      </c>
      <c r="F6989" s="338" t="s">
        <v>1</v>
      </c>
      <c r="G6989" s="341" t="s">
        <v>2</v>
      </c>
      <c r="H6989" s="342"/>
      <c r="I6989" s="342"/>
      <c r="J6989" s="343"/>
      <c r="K6989" s="344" t="s">
        <v>3</v>
      </c>
      <c r="L6989" s="343"/>
      <c r="M6989" s="344" t="s">
        <v>144</v>
      </c>
      <c r="N6989" s="342"/>
      <c r="O6989" s="342"/>
    </row>
    <row r="6990" spans="1:15" ht="18" customHeight="1" thickBot="1">
      <c r="A6990" s="7">
        <v>2019</v>
      </c>
      <c r="B6990" s="7" t="s">
        <v>25</v>
      </c>
      <c r="C6990" s="8">
        <f t="shared" si="311"/>
        <v>43746</v>
      </c>
      <c r="D6990" s="7">
        <v>17</v>
      </c>
      <c r="E6990" s="7" t="str">
        <f t="shared" si="310"/>
        <v>S414374617</v>
      </c>
      <c r="F6990" s="339"/>
      <c r="G6990" s="345" t="s">
        <v>5</v>
      </c>
      <c r="H6990" s="347" t="s">
        <v>145</v>
      </c>
      <c r="I6990" s="348"/>
      <c r="J6990" s="349"/>
      <c r="K6990" s="350" t="s">
        <v>6</v>
      </c>
      <c r="L6990" s="352" t="s">
        <v>7</v>
      </c>
      <c r="M6990" s="350" t="s">
        <v>8</v>
      </c>
      <c r="N6990" s="354" t="s">
        <v>146</v>
      </c>
      <c r="O6990" s="356" t="s">
        <v>147</v>
      </c>
    </row>
    <row r="6991" spans="1:15" ht="15.75" thickBot="1">
      <c r="A6991" s="7">
        <v>2019</v>
      </c>
      <c r="B6991" s="7" t="s">
        <v>25</v>
      </c>
      <c r="C6991" s="8">
        <f t="shared" si="311"/>
        <v>43746</v>
      </c>
      <c r="D6991" s="7">
        <v>18</v>
      </c>
      <c r="E6991" s="7" t="str">
        <f t="shared" si="310"/>
        <v>S414374618</v>
      </c>
      <c r="F6991" s="340"/>
      <c r="G6991" s="346"/>
      <c r="H6991" s="191" t="s">
        <v>9</v>
      </c>
      <c r="I6991" s="192" t="s">
        <v>18</v>
      </c>
      <c r="J6991" s="193" t="s">
        <v>11</v>
      </c>
      <c r="K6991" s="351"/>
      <c r="L6991" s="353"/>
      <c r="M6991" s="351"/>
      <c r="N6991" s="355"/>
      <c r="O6991" s="357"/>
    </row>
    <row r="6992" spans="1:15">
      <c r="A6992" s="7">
        <v>2019</v>
      </c>
      <c r="B6992" s="7" t="s">
        <v>25</v>
      </c>
      <c r="C6992" s="8">
        <f t="shared" si="311"/>
        <v>43746</v>
      </c>
      <c r="D6992" s="7">
        <v>19</v>
      </c>
      <c r="E6992" s="7" t="str">
        <f t="shared" si="310"/>
        <v>S414374619</v>
      </c>
      <c r="F6992" s="3" t="s">
        <v>16</v>
      </c>
      <c r="G6992" s="2">
        <v>36</v>
      </c>
      <c r="H6992" s="2" t="s">
        <v>10603</v>
      </c>
      <c r="I6992" s="2" t="s">
        <v>10653</v>
      </c>
      <c r="J6992" s="2" t="s">
        <v>5201</v>
      </c>
      <c r="K6992" s="194" t="s">
        <v>17</v>
      </c>
      <c r="L6992" s="2">
        <v>51</v>
      </c>
      <c r="M6992" s="194" t="s">
        <v>697</v>
      </c>
      <c r="N6992" s="2" t="s">
        <v>529</v>
      </c>
      <c r="O6992" s="195" t="s">
        <v>692</v>
      </c>
    </row>
    <row r="6993" spans="1:15">
      <c r="A6993" s="7">
        <v>2019</v>
      </c>
      <c r="B6993" s="7" t="s">
        <v>25</v>
      </c>
      <c r="C6993" s="8">
        <f t="shared" si="311"/>
        <v>43746</v>
      </c>
      <c r="D6993" s="7">
        <v>20</v>
      </c>
      <c r="E6993" s="7" t="str">
        <f t="shared" si="310"/>
        <v>S414374620</v>
      </c>
      <c r="F6993" s="4">
        <v>43739</v>
      </c>
      <c r="G6993" s="2">
        <v>300</v>
      </c>
      <c r="H6993" s="2" t="s">
        <v>10654</v>
      </c>
      <c r="I6993" s="2" t="s">
        <v>10655</v>
      </c>
      <c r="J6993" s="2" t="s">
        <v>1356</v>
      </c>
      <c r="K6993" s="194" t="s">
        <v>17</v>
      </c>
      <c r="L6993" s="2">
        <v>53</v>
      </c>
      <c r="M6993" s="194">
        <v>0</v>
      </c>
      <c r="N6993" s="2">
        <v>0</v>
      </c>
      <c r="O6993" s="195">
        <v>100</v>
      </c>
    </row>
    <row r="6994" spans="1:15">
      <c r="A6994" s="7">
        <v>2019</v>
      </c>
      <c r="B6994" s="7" t="s">
        <v>25</v>
      </c>
      <c r="C6994" s="8">
        <f t="shared" si="311"/>
        <v>43746</v>
      </c>
      <c r="D6994" s="7">
        <v>21</v>
      </c>
      <c r="E6994" s="7" t="str">
        <f t="shared" si="310"/>
        <v>S414374621</v>
      </c>
      <c r="F6994" s="4">
        <v>43770</v>
      </c>
      <c r="G6994" s="2">
        <v>303</v>
      </c>
      <c r="H6994" s="2" t="s">
        <v>10656</v>
      </c>
      <c r="I6994" s="2" t="s">
        <v>10657</v>
      </c>
      <c r="J6994" s="2" t="s">
        <v>1331</v>
      </c>
      <c r="K6994" s="194" t="s">
        <v>17</v>
      </c>
      <c r="L6994" s="2">
        <v>51</v>
      </c>
      <c r="M6994" s="194">
        <v>0</v>
      </c>
      <c r="N6994" s="2">
        <v>0</v>
      </c>
      <c r="O6994" s="195">
        <v>100</v>
      </c>
    </row>
    <row r="6995" spans="1:15">
      <c r="A6995" s="7">
        <v>2019</v>
      </c>
      <c r="B6995" s="7" t="s">
        <v>25</v>
      </c>
      <c r="C6995" s="8">
        <f t="shared" si="311"/>
        <v>43746</v>
      </c>
      <c r="D6995" s="7">
        <v>22</v>
      </c>
      <c r="E6995" s="7" t="str">
        <f t="shared" si="310"/>
        <v>S414374622</v>
      </c>
      <c r="F6995" s="4">
        <v>43800</v>
      </c>
      <c r="G6995" s="2">
        <v>244</v>
      </c>
      <c r="H6995" s="2" t="s">
        <v>10658</v>
      </c>
      <c r="I6995" s="2" t="s">
        <v>10659</v>
      </c>
      <c r="J6995" s="2" t="s">
        <v>3739</v>
      </c>
      <c r="K6995" s="194" t="s">
        <v>17</v>
      </c>
      <c r="L6995" s="2">
        <v>47</v>
      </c>
      <c r="M6995" s="194">
        <v>0</v>
      </c>
      <c r="N6995" s="2">
        <v>0</v>
      </c>
      <c r="O6995" s="195">
        <v>100</v>
      </c>
    </row>
    <row r="6996" spans="1:15">
      <c r="A6996" s="7">
        <v>2019</v>
      </c>
      <c r="B6996" s="7" t="s">
        <v>25</v>
      </c>
      <c r="C6996" s="8">
        <f t="shared" si="311"/>
        <v>43746</v>
      </c>
      <c r="D6996" s="7">
        <v>23</v>
      </c>
      <c r="E6996" s="7" t="str">
        <f t="shared" si="310"/>
        <v>S414374623</v>
      </c>
      <c r="F6996" s="4">
        <v>43831</v>
      </c>
      <c r="G6996" s="2">
        <v>250</v>
      </c>
      <c r="H6996" s="2" t="s">
        <v>10660</v>
      </c>
      <c r="I6996" s="2" t="s">
        <v>10661</v>
      </c>
      <c r="J6996" s="2" t="s">
        <v>7424</v>
      </c>
      <c r="K6996" s="194" t="s">
        <v>17</v>
      </c>
      <c r="L6996" s="2">
        <v>40</v>
      </c>
      <c r="M6996" s="194">
        <v>0</v>
      </c>
      <c r="N6996" s="2">
        <v>0</v>
      </c>
      <c r="O6996" s="195">
        <v>100</v>
      </c>
    </row>
    <row r="6997" spans="1:15">
      <c r="A6997" s="7">
        <v>2019</v>
      </c>
      <c r="B6997" s="7" t="s">
        <v>25</v>
      </c>
      <c r="C6997" s="8">
        <f t="shared" si="311"/>
        <v>43746</v>
      </c>
      <c r="D6997" s="7">
        <v>24</v>
      </c>
      <c r="E6997" s="7" t="str">
        <f t="shared" si="310"/>
        <v>S414374624</v>
      </c>
      <c r="F6997" s="3" t="s">
        <v>220</v>
      </c>
      <c r="G6997" s="2">
        <v>250</v>
      </c>
      <c r="H6997" s="2" t="s">
        <v>10227</v>
      </c>
      <c r="I6997" s="2" t="s">
        <v>10662</v>
      </c>
      <c r="J6997" s="2" t="s">
        <v>3880</v>
      </c>
      <c r="K6997" s="194" t="s">
        <v>17</v>
      </c>
      <c r="L6997" s="2">
        <v>43</v>
      </c>
      <c r="M6997" s="194" t="s">
        <v>2664</v>
      </c>
      <c r="N6997" s="2">
        <v>0</v>
      </c>
      <c r="O6997" s="195" t="s">
        <v>10061</v>
      </c>
    </row>
    <row r="6998" spans="1:15">
      <c r="A6998" s="7">
        <v>2019</v>
      </c>
      <c r="B6998" s="7" t="s">
        <v>25</v>
      </c>
      <c r="C6998" s="8">
        <f t="shared" si="311"/>
        <v>43746</v>
      </c>
      <c r="D6998" s="7">
        <v>25</v>
      </c>
      <c r="E6998" s="7" t="str">
        <f t="shared" si="310"/>
        <v>S414374625</v>
      </c>
      <c r="F6998" s="3">
        <v>2021</v>
      </c>
      <c r="G6998" s="2">
        <v>225</v>
      </c>
      <c r="H6998" s="2" t="s">
        <v>10663</v>
      </c>
      <c r="I6998" s="2" t="s">
        <v>10664</v>
      </c>
      <c r="J6998" s="2" t="s">
        <v>3455</v>
      </c>
      <c r="K6998" s="194" t="s">
        <v>17</v>
      </c>
      <c r="L6998" s="2">
        <v>39</v>
      </c>
      <c r="M6998" s="194">
        <v>20</v>
      </c>
      <c r="N6998" s="2" t="s">
        <v>973</v>
      </c>
      <c r="O6998" s="195" t="s">
        <v>1371</v>
      </c>
    </row>
    <row r="6999" spans="1:15">
      <c r="A6999" s="7">
        <v>2019</v>
      </c>
      <c r="B6999" s="7" t="s">
        <v>25</v>
      </c>
      <c r="C6999" s="8">
        <f t="shared" si="311"/>
        <v>43746</v>
      </c>
      <c r="D6999" s="7">
        <v>26</v>
      </c>
      <c r="E6999" s="7" t="str">
        <f t="shared" si="310"/>
        <v>S414374626</v>
      </c>
      <c r="F6999" s="3">
        <v>2022</v>
      </c>
      <c r="G6999" s="2">
        <v>205</v>
      </c>
      <c r="H6999" s="2" t="s">
        <v>10054</v>
      </c>
      <c r="I6999" s="2" t="s">
        <v>10054</v>
      </c>
      <c r="J6999" s="2" t="s">
        <v>1156</v>
      </c>
      <c r="K6999" s="194" t="s">
        <v>17</v>
      </c>
      <c r="L6999" s="2">
        <v>36</v>
      </c>
      <c r="M6999" s="194" t="s">
        <v>2421</v>
      </c>
      <c r="N6999" s="2">
        <v>25</v>
      </c>
      <c r="O6999" s="195" t="s">
        <v>8546</v>
      </c>
    </row>
    <row r="7000" spans="1:15">
      <c r="A7000" s="7">
        <v>2019</v>
      </c>
      <c r="B7000" s="7" t="s">
        <v>25</v>
      </c>
      <c r="C7000" s="8">
        <f t="shared" si="311"/>
        <v>43746</v>
      </c>
      <c r="D7000" s="7">
        <v>27</v>
      </c>
      <c r="E7000" s="7" t="str">
        <f t="shared" si="310"/>
        <v>S414374627</v>
      </c>
      <c r="F7000" s="3">
        <v>2023</v>
      </c>
      <c r="G7000" s="2">
        <v>190</v>
      </c>
      <c r="H7000" s="2" t="s">
        <v>9355</v>
      </c>
      <c r="I7000" s="2" t="s">
        <v>10665</v>
      </c>
      <c r="J7000" s="2" t="s">
        <v>3042</v>
      </c>
      <c r="K7000" s="194" t="s">
        <v>17</v>
      </c>
      <c r="L7000" s="2">
        <v>32</v>
      </c>
      <c r="M7000" s="194" t="s">
        <v>2076</v>
      </c>
      <c r="N7000" s="2" t="s">
        <v>1239</v>
      </c>
      <c r="O7000" s="195" t="s">
        <v>3110</v>
      </c>
    </row>
    <row r="7001" spans="1:15" ht="15.75" thickBot="1">
      <c r="A7001" s="7">
        <v>2019</v>
      </c>
      <c r="B7001" s="7" t="s">
        <v>25</v>
      </c>
      <c r="C7001" s="8">
        <f t="shared" si="311"/>
        <v>43746</v>
      </c>
      <c r="D7001" s="7">
        <v>28</v>
      </c>
      <c r="E7001" s="7" t="str">
        <f t="shared" si="310"/>
        <v>S414374628</v>
      </c>
      <c r="F7001" s="5">
        <v>2024</v>
      </c>
      <c r="G7001" s="6">
        <v>185</v>
      </c>
      <c r="H7001" s="6" t="s">
        <v>2685</v>
      </c>
      <c r="I7001" s="6" t="s">
        <v>828</v>
      </c>
      <c r="J7001" s="6" t="s">
        <v>378</v>
      </c>
      <c r="K7001" s="196" t="s">
        <v>17</v>
      </c>
      <c r="L7001" s="6">
        <v>26</v>
      </c>
      <c r="M7001" s="196" t="s">
        <v>697</v>
      </c>
      <c r="N7001" s="6" t="s">
        <v>529</v>
      </c>
      <c r="O7001" s="197" t="s">
        <v>692</v>
      </c>
    </row>
    <row r="7002" spans="1:15" ht="16.5" thickTop="1" thickBot="1">
      <c r="A7002" s="7">
        <v>2019</v>
      </c>
      <c r="B7002" s="7" t="s">
        <v>24</v>
      </c>
      <c r="C7002" s="8">
        <f>C7001+7</f>
        <v>43753</v>
      </c>
      <c r="D7002" s="7">
        <v>1</v>
      </c>
      <c r="E7002" s="7" t="str">
        <f t="shared" ref="E7002:E7004" si="312">B7002&amp;C7002&amp;D7002</f>
        <v>S42437531</v>
      </c>
      <c r="F7002" s="1" t="s">
        <v>0</v>
      </c>
    </row>
    <row r="7003" spans="1:15" ht="16.5" thickTop="1" thickBot="1">
      <c r="A7003" s="7">
        <v>2019</v>
      </c>
      <c r="B7003" s="7" t="s">
        <v>24</v>
      </c>
      <c r="C7003" s="8">
        <f t="shared" si="311"/>
        <v>43753</v>
      </c>
      <c r="D7003" s="7">
        <v>2</v>
      </c>
      <c r="E7003" s="7" t="str">
        <f t="shared" si="312"/>
        <v>S42437532</v>
      </c>
      <c r="F7003" s="338" t="s">
        <v>1</v>
      </c>
      <c r="G7003" s="341" t="s">
        <v>2</v>
      </c>
      <c r="H7003" s="342"/>
      <c r="I7003" s="342"/>
      <c r="J7003" s="343"/>
      <c r="K7003" s="344" t="s">
        <v>3</v>
      </c>
      <c r="L7003" s="343"/>
      <c r="M7003" s="344" t="s">
        <v>144</v>
      </c>
      <c r="N7003" s="342"/>
      <c r="O7003" s="342"/>
    </row>
    <row r="7004" spans="1:15" ht="18" customHeight="1" thickBot="1">
      <c r="A7004" s="7">
        <v>2019</v>
      </c>
      <c r="B7004" s="7" t="s">
        <v>24</v>
      </c>
      <c r="C7004" s="8">
        <f t="shared" si="311"/>
        <v>43753</v>
      </c>
      <c r="D7004" s="7">
        <v>3</v>
      </c>
      <c r="E7004" s="7" t="str">
        <f t="shared" si="312"/>
        <v>S42437533</v>
      </c>
      <c r="F7004" s="339"/>
      <c r="G7004" s="345" t="s">
        <v>5</v>
      </c>
      <c r="H7004" s="347" t="s">
        <v>145</v>
      </c>
      <c r="I7004" s="348"/>
      <c r="J7004" s="349"/>
      <c r="K7004" s="350" t="s">
        <v>6</v>
      </c>
      <c r="L7004" s="352" t="s">
        <v>7</v>
      </c>
      <c r="M7004" s="350" t="s">
        <v>8</v>
      </c>
      <c r="N7004" s="354" t="s">
        <v>146</v>
      </c>
      <c r="O7004" s="356" t="s">
        <v>147</v>
      </c>
    </row>
    <row r="7005" spans="1:15" ht="15.75" thickBot="1">
      <c r="A7005" s="7">
        <v>2019</v>
      </c>
      <c r="B7005" s="7" t="s">
        <v>24</v>
      </c>
      <c r="C7005" s="8">
        <f t="shared" si="311"/>
        <v>43753</v>
      </c>
      <c r="D7005" s="7">
        <v>4</v>
      </c>
      <c r="E7005" s="7" t="str">
        <f t="shared" ref="E7005:E7032" si="313">B7005&amp;C7005&amp;D7005</f>
        <v>S42437534</v>
      </c>
      <c r="F7005" s="340"/>
      <c r="G7005" s="346"/>
      <c r="H7005" s="191" t="s">
        <v>9</v>
      </c>
      <c r="I7005" s="192" t="s">
        <v>18</v>
      </c>
      <c r="J7005" s="193" t="s">
        <v>11</v>
      </c>
      <c r="K7005" s="351"/>
      <c r="L7005" s="353"/>
      <c r="M7005" s="351"/>
      <c r="N7005" s="355"/>
      <c r="O7005" s="357"/>
    </row>
    <row r="7006" spans="1:15">
      <c r="A7006" s="7">
        <v>2019</v>
      </c>
      <c r="B7006" s="7" t="s">
        <v>24</v>
      </c>
      <c r="C7006" s="8">
        <f t="shared" si="311"/>
        <v>43753</v>
      </c>
      <c r="D7006" s="7">
        <v>5</v>
      </c>
      <c r="E7006" s="7" t="str">
        <f t="shared" si="313"/>
        <v>S42437535</v>
      </c>
      <c r="F7006" s="3" t="s">
        <v>12</v>
      </c>
      <c r="G7006" s="2">
        <v>-4</v>
      </c>
      <c r="H7006" s="2" t="s">
        <v>10666</v>
      </c>
      <c r="I7006" s="2" t="s">
        <v>10667</v>
      </c>
      <c r="J7006" s="2" t="s">
        <v>4494</v>
      </c>
      <c r="K7006" s="194" t="s">
        <v>17</v>
      </c>
      <c r="L7006" s="2">
        <v>51</v>
      </c>
      <c r="M7006" s="194">
        <v>40</v>
      </c>
      <c r="N7006" s="2">
        <v>25</v>
      </c>
      <c r="O7006" s="195">
        <v>35</v>
      </c>
    </row>
    <row r="7007" spans="1:15">
      <c r="A7007" s="7">
        <v>2019</v>
      </c>
      <c r="B7007" s="7" t="s">
        <v>24</v>
      </c>
      <c r="C7007" s="8">
        <f t="shared" si="311"/>
        <v>43753</v>
      </c>
      <c r="D7007" s="7">
        <v>6</v>
      </c>
      <c r="E7007" s="7" t="str">
        <f t="shared" si="313"/>
        <v>S42437536</v>
      </c>
      <c r="F7007" s="4">
        <v>43739</v>
      </c>
      <c r="G7007" s="2">
        <v>267</v>
      </c>
      <c r="H7007" s="2" t="s">
        <v>10668</v>
      </c>
      <c r="I7007" s="2" t="s">
        <v>2133</v>
      </c>
      <c r="J7007" s="2" t="s">
        <v>1620</v>
      </c>
      <c r="K7007" s="194" t="s">
        <v>17</v>
      </c>
      <c r="L7007" s="2">
        <v>58</v>
      </c>
      <c r="M7007" s="194">
        <v>0</v>
      </c>
      <c r="N7007" s="2">
        <v>0</v>
      </c>
      <c r="O7007" s="195">
        <v>100</v>
      </c>
    </row>
    <row r="7008" spans="1:15">
      <c r="A7008" s="7">
        <v>2019</v>
      </c>
      <c r="B7008" s="7" t="s">
        <v>24</v>
      </c>
      <c r="C7008" s="8">
        <f t="shared" si="311"/>
        <v>43753</v>
      </c>
      <c r="D7008" s="7">
        <v>7</v>
      </c>
      <c r="E7008" s="7" t="str">
        <f t="shared" si="313"/>
        <v>S42437537</v>
      </c>
      <c r="F7008" s="4">
        <v>43770</v>
      </c>
      <c r="G7008" s="2">
        <v>288</v>
      </c>
      <c r="H7008" s="2" t="s">
        <v>10669</v>
      </c>
      <c r="I7008" s="2" t="s">
        <v>10670</v>
      </c>
      <c r="J7008" s="2" t="s">
        <v>6235</v>
      </c>
      <c r="K7008" s="194" t="s">
        <v>17</v>
      </c>
      <c r="L7008" s="2">
        <v>64</v>
      </c>
      <c r="M7008" s="194">
        <v>0</v>
      </c>
      <c r="N7008" s="2">
        <v>0</v>
      </c>
      <c r="O7008" s="195">
        <v>100</v>
      </c>
    </row>
    <row r="7009" spans="1:15">
      <c r="A7009" s="7">
        <v>2019</v>
      </c>
      <c r="B7009" s="7" t="s">
        <v>24</v>
      </c>
      <c r="C7009" s="8">
        <f t="shared" si="311"/>
        <v>43753</v>
      </c>
      <c r="D7009" s="7">
        <v>8</v>
      </c>
      <c r="E7009" s="7" t="str">
        <f t="shared" si="313"/>
        <v>S42437538</v>
      </c>
      <c r="F7009" s="4">
        <v>43800</v>
      </c>
      <c r="G7009" s="2">
        <v>222</v>
      </c>
      <c r="H7009" s="2" t="s">
        <v>10541</v>
      </c>
      <c r="I7009" s="2" t="s">
        <v>10671</v>
      </c>
      <c r="J7009" s="2" t="s">
        <v>10672</v>
      </c>
      <c r="K7009" s="194" t="s">
        <v>17</v>
      </c>
      <c r="L7009" s="2">
        <v>62</v>
      </c>
      <c r="M7009" s="194">
        <v>0</v>
      </c>
      <c r="N7009" s="2">
        <v>0</v>
      </c>
      <c r="O7009" s="195">
        <v>100</v>
      </c>
    </row>
    <row r="7010" spans="1:15">
      <c r="A7010" s="7">
        <v>2019</v>
      </c>
      <c r="B7010" s="7" t="s">
        <v>24</v>
      </c>
      <c r="C7010" s="8">
        <f t="shared" si="311"/>
        <v>43753</v>
      </c>
      <c r="D7010" s="7">
        <v>9</v>
      </c>
      <c r="E7010" s="7" t="str">
        <f t="shared" si="313"/>
        <v>S42437539</v>
      </c>
      <c r="F7010" s="4">
        <v>43831</v>
      </c>
      <c r="G7010" s="2">
        <v>216</v>
      </c>
      <c r="H7010" s="2" t="s">
        <v>1090</v>
      </c>
      <c r="I7010" s="2">
        <v>212</v>
      </c>
      <c r="J7010" s="2" t="s">
        <v>1625</v>
      </c>
      <c r="K7010" s="194" t="s">
        <v>17</v>
      </c>
      <c r="L7010" s="2">
        <v>49</v>
      </c>
      <c r="M7010" s="194" t="s">
        <v>799</v>
      </c>
      <c r="N7010" s="2" t="s">
        <v>799</v>
      </c>
      <c r="O7010" s="195" t="s">
        <v>411</v>
      </c>
    </row>
    <row r="7011" spans="1:15">
      <c r="A7011" s="7">
        <v>2019</v>
      </c>
      <c r="B7011" s="7" t="s">
        <v>24</v>
      </c>
      <c r="C7011" s="8">
        <f t="shared" si="311"/>
        <v>43753</v>
      </c>
      <c r="D7011" s="7">
        <v>10</v>
      </c>
      <c r="E7011" s="7" t="str">
        <f t="shared" si="313"/>
        <v>S424375310</v>
      </c>
      <c r="F7011" s="3" t="s">
        <v>220</v>
      </c>
      <c r="G7011" s="2">
        <v>210</v>
      </c>
      <c r="H7011" s="2" t="s">
        <v>10673</v>
      </c>
      <c r="I7011" s="2" t="s">
        <v>10674</v>
      </c>
      <c r="J7011" s="2" t="s">
        <v>1214</v>
      </c>
      <c r="K7011" s="194" t="s">
        <v>17</v>
      </c>
      <c r="L7011" s="2">
        <v>46</v>
      </c>
      <c r="M7011" s="194" t="s">
        <v>10599</v>
      </c>
      <c r="N7011" s="2" t="s">
        <v>423</v>
      </c>
      <c r="O7011" s="195">
        <v>65</v>
      </c>
    </row>
    <row r="7012" spans="1:15">
      <c r="A7012" s="7">
        <v>2019</v>
      </c>
      <c r="B7012" s="7" t="s">
        <v>24</v>
      </c>
      <c r="C7012" s="8">
        <f t="shared" si="311"/>
        <v>43753</v>
      </c>
      <c r="D7012" s="7">
        <v>11</v>
      </c>
      <c r="E7012" s="7" t="str">
        <f t="shared" si="313"/>
        <v>S424375311</v>
      </c>
      <c r="F7012" s="3">
        <v>2021</v>
      </c>
      <c r="G7012" s="2">
        <v>190</v>
      </c>
      <c r="H7012" s="2" t="s">
        <v>5649</v>
      </c>
      <c r="I7012" s="2" t="s">
        <v>10675</v>
      </c>
      <c r="J7012" s="2" t="s">
        <v>4141</v>
      </c>
      <c r="K7012" s="194" t="s">
        <v>17</v>
      </c>
      <c r="L7012" s="2">
        <v>40</v>
      </c>
      <c r="M7012" s="194" t="s">
        <v>640</v>
      </c>
      <c r="N7012" s="2" t="s">
        <v>10676</v>
      </c>
      <c r="O7012" s="195" t="s">
        <v>5754</v>
      </c>
    </row>
    <row r="7013" spans="1:15">
      <c r="A7013" s="7">
        <v>2019</v>
      </c>
      <c r="B7013" s="7" t="s">
        <v>24</v>
      </c>
      <c r="C7013" s="8">
        <f t="shared" si="311"/>
        <v>43753</v>
      </c>
      <c r="D7013" s="7">
        <v>12</v>
      </c>
      <c r="E7013" s="7" t="str">
        <f t="shared" si="313"/>
        <v>S424375312</v>
      </c>
      <c r="F7013" s="3">
        <v>2022</v>
      </c>
      <c r="G7013" s="2">
        <v>172</v>
      </c>
      <c r="H7013" s="2" t="s">
        <v>8962</v>
      </c>
      <c r="I7013" s="2" t="s">
        <v>10677</v>
      </c>
      <c r="J7013" s="2" t="s">
        <v>4293</v>
      </c>
      <c r="K7013" s="194" t="s">
        <v>17</v>
      </c>
      <c r="L7013" s="2">
        <v>33</v>
      </c>
      <c r="M7013" s="194" t="s">
        <v>1456</v>
      </c>
      <c r="N7013" s="2" t="s">
        <v>10676</v>
      </c>
      <c r="O7013" s="195" t="s">
        <v>10678</v>
      </c>
    </row>
    <row r="7014" spans="1:15">
      <c r="A7014" s="7">
        <v>2019</v>
      </c>
      <c r="B7014" s="7" t="s">
        <v>24</v>
      </c>
      <c r="C7014" s="8">
        <f t="shared" si="311"/>
        <v>43753</v>
      </c>
      <c r="D7014" s="7">
        <v>13</v>
      </c>
      <c r="E7014" s="7" t="str">
        <f t="shared" si="313"/>
        <v>S424375313</v>
      </c>
      <c r="F7014" s="3">
        <v>2023</v>
      </c>
      <c r="G7014" s="2">
        <v>160</v>
      </c>
      <c r="H7014" s="2" t="s">
        <v>10334</v>
      </c>
      <c r="I7014" s="2" t="s">
        <v>5464</v>
      </c>
      <c r="J7014" s="2" t="s">
        <v>4340</v>
      </c>
      <c r="K7014" s="194" t="s">
        <v>17</v>
      </c>
      <c r="L7014" s="2">
        <v>27</v>
      </c>
      <c r="M7014" s="194" t="s">
        <v>444</v>
      </c>
      <c r="N7014" s="2" t="s">
        <v>301</v>
      </c>
      <c r="O7014" s="195" t="s">
        <v>3825</v>
      </c>
    </row>
    <row r="7015" spans="1:15" ht="15.75" thickBot="1">
      <c r="A7015" s="7">
        <v>2019</v>
      </c>
      <c r="B7015" s="7" t="s">
        <v>24</v>
      </c>
      <c r="C7015" s="8">
        <f t="shared" si="311"/>
        <v>43753</v>
      </c>
      <c r="D7015" s="7">
        <v>14</v>
      </c>
      <c r="E7015" s="7" t="str">
        <f t="shared" si="313"/>
        <v>S424375314</v>
      </c>
      <c r="F7015" s="5">
        <v>2024</v>
      </c>
      <c r="G7015" s="6">
        <v>150</v>
      </c>
      <c r="H7015" s="6" t="s">
        <v>10679</v>
      </c>
      <c r="I7015" s="6" t="s">
        <v>6774</v>
      </c>
      <c r="J7015" s="6" t="s">
        <v>833</v>
      </c>
      <c r="K7015" s="196" t="s">
        <v>17</v>
      </c>
      <c r="L7015" s="6">
        <v>23</v>
      </c>
      <c r="M7015" s="196" t="s">
        <v>819</v>
      </c>
      <c r="N7015" s="6" t="s">
        <v>302</v>
      </c>
      <c r="O7015" s="197" t="s">
        <v>574</v>
      </c>
    </row>
    <row r="7016" spans="1:15" ht="16.5" thickTop="1" thickBot="1">
      <c r="A7016" s="7">
        <v>2019</v>
      </c>
      <c r="B7016" s="7" t="s">
        <v>24</v>
      </c>
      <c r="C7016" s="8">
        <f t="shared" si="311"/>
        <v>43753</v>
      </c>
      <c r="D7016" s="7">
        <v>15</v>
      </c>
      <c r="E7016" s="7" t="str">
        <f t="shared" si="313"/>
        <v>S424375315</v>
      </c>
      <c r="F7016" s="1" t="s">
        <v>15</v>
      </c>
    </row>
    <row r="7017" spans="1:15" ht="16.5" thickTop="1" thickBot="1">
      <c r="A7017" s="7">
        <v>2019</v>
      </c>
      <c r="B7017" s="7" t="s">
        <v>24</v>
      </c>
      <c r="C7017" s="8">
        <f t="shared" si="311"/>
        <v>43753</v>
      </c>
      <c r="D7017" s="7">
        <v>16</v>
      </c>
      <c r="E7017" s="7" t="str">
        <f t="shared" si="313"/>
        <v>S424375316</v>
      </c>
      <c r="F7017" s="338" t="s">
        <v>1</v>
      </c>
      <c r="G7017" s="341" t="s">
        <v>2</v>
      </c>
      <c r="H7017" s="342"/>
      <c r="I7017" s="342"/>
      <c r="J7017" s="343"/>
      <c r="K7017" s="344" t="s">
        <v>3</v>
      </c>
      <c r="L7017" s="343"/>
      <c r="M7017" s="344" t="s">
        <v>144</v>
      </c>
      <c r="N7017" s="342"/>
      <c r="O7017" s="342"/>
    </row>
    <row r="7018" spans="1:15" ht="18" customHeight="1" thickBot="1">
      <c r="A7018" s="7">
        <v>2019</v>
      </c>
      <c r="B7018" s="7" t="s">
        <v>24</v>
      </c>
      <c r="C7018" s="8">
        <f t="shared" si="311"/>
        <v>43753</v>
      </c>
      <c r="D7018" s="7">
        <v>17</v>
      </c>
      <c r="E7018" s="7" t="str">
        <f t="shared" si="313"/>
        <v>S424375317</v>
      </c>
      <c r="F7018" s="339"/>
      <c r="G7018" s="345" t="s">
        <v>5</v>
      </c>
      <c r="H7018" s="347" t="s">
        <v>145</v>
      </c>
      <c r="I7018" s="348"/>
      <c r="J7018" s="349"/>
      <c r="K7018" s="350" t="s">
        <v>6</v>
      </c>
      <c r="L7018" s="352" t="s">
        <v>7</v>
      </c>
      <c r="M7018" s="350" t="s">
        <v>8</v>
      </c>
      <c r="N7018" s="354" t="s">
        <v>146</v>
      </c>
      <c r="O7018" s="356" t="s">
        <v>147</v>
      </c>
    </row>
    <row r="7019" spans="1:15" ht="15.75" thickBot="1">
      <c r="A7019" s="7">
        <v>2019</v>
      </c>
      <c r="B7019" s="7" t="s">
        <v>24</v>
      </c>
      <c r="C7019" s="8">
        <f t="shared" si="311"/>
        <v>43753</v>
      </c>
      <c r="D7019" s="7">
        <v>18</v>
      </c>
      <c r="E7019" s="7" t="str">
        <f t="shared" si="313"/>
        <v>S424375318</v>
      </c>
      <c r="F7019" s="340"/>
      <c r="G7019" s="346"/>
      <c r="H7019" s="191" t="s">
        <v>9</v>
      </c>
      <c r="I7019" s="192" t="s">
        <v>18</v>
      </c>
      <c r="J7019" s="193" t="s">
        <v>11</v>
      </c>
      <c r="K7019" s="351"/>
      <c r="L7019" s="353"/>
      <c r="M7019" s="351"/>
      <c r="N7019" s="355"/>
      <c r="O7019" s="357"/>
    </row>
    <row r="7020" spans="1:15">
      <c r="A7020" s="7">
        <v>2019</v>
      </c>
      <c r="B7020" s="7" t="s">
        <v>24</v>
      </c>
      <c r="C7020" s="8">
        <f t="shared" si="311"/>
        <v>43753</v>
      </c>
      <c r="D7020" s="7">
        <v>19</v>
      </c>
      <c r="E7020" s="7" t="str">
        <f t="shared" si="313"/>
        <v>S424375319</v>
      </c>
      <c r="F7020" s="3" t="s">
        <v>16</v>
      </c>
      <c r="G7020" s="2">
        <v>38</v>
      </c>
      <c r="H7020" s="2" t="s">
        <v>10680</v>
      </c>
      <c r="I7020" s="2" t="s">
        <v>295</v>
      </c>
      <c r="J7020" s="2" t="s">
        <v>1300</v>
      </c>
      <c r="K7020" s="194" t="s">
        <v>17</v>
      </c>
      <c r="L7020" s="2">
        <v>52</v>
      </c>
      <c r="M7020" s="194" t="s">
        <v>5555</v>
      </c>
      <c r="N7020" s="2" t="s">
        <v>265</v>
      </c>
      <c r="O7020" s="195" t="s">
        <v>400</v>
      </c>
    </row>
    <row r="7021" spans="1:15">
      <c r="A7021" s="7">
        <v>2019</v>
      </c>
      <c r="B7021" s="7" t="s">
        <v>24</v>
      </c>
      <c r="C7021" s="8">
        <f t="shared" si="311"/>
        <v>43753</v>
      </c>
      <c r="D7021" s="7">
        <v>20</v>
      </c>
      <c r="E7021" s="7" t="str">
        <f t="shared" si="313"/>
        <v>S424375320</v>
      </c>
      <c r="F7021" s="4">
        <v>43739</v>
      </c>
      <c r="G7021" s="2">
        <v>305</v>
      </c>
      <c r="H7021" s="2" t="s">
        <v>10681</v>
      </c>
      <c r="I7021" s="2" t="s">
        <v>10682</v>
      </c>
      <c r="J7021" s="2" t="s">
        <v>1292</v>
      </c>
      <c r="K7021" s="194" t="s">
        <v>17</v>
      </c>
      <c r="L7021" s="2">
        <v>54</v>
      </c>
      <c r="M7021" s="194" t="s">
        <v>466</v>
      </c>
      <c r="N7021" s="2">
        <v>0</v>
      </c>
      <c r="O7021" s="195" t="s">
        <v>2456</v>
      </c>
    </row>
    <row r="7022" spans="1:15">
      <c r="A7022" s="7">
        <v>2019</v>
      </c>
      <c r="B7022" s="7" t="s">
        <v>24</v>
      </c>
      <c r="C7022" s="8">
        <f t="shared" si="311"/>
        <v>43753</v>
      </c>
      <c r="D7022" s="7">
        <v>21</v>
      </c>
      <c r="E7022" s="7" t="str">
        <f t="shared" si="313"/>
        <v>S424375321</v>
      </c>
      <c r="F7022" s="4">
        <v>43770</v>
      </c>
      <c r="G7022" s="2">
        <v>326</v>
      </c>
      <c r="H7022" s="2" t="s">
        <v>10683</v>
      </c>
      <c r="I7022" s="2" t="s">
        <v>10684</v>
      </c>
      <c r="J7022" s="2" t="s">
        <v>2254</v>
      </c>
      <c r="K7022" s="194" t="s">
        <v>17</v>
      </c>
      <c r="L7022" s="2">
        <v>52</v>
      </c>
      <c r="M7022" s="194" t="s">
        <v>728</v>
      </c>
      <c r="N7022" s="2">
        <v>0</v>
      </c>
      <c r="O7022" s="195" t="s">
        <v>3836</v>
      </c>
    </row>
    <row r="7023" spans="1:15">
      <c r="A7023" s="7">
        <v>2019</v>
      </c>
      <c r="B7023" s="7" t="s">
        <v>24</v>
      </c>
      <c r="C7023" s="8">
        <f t="shared" si="311"/>
        <v>43753</v>
      </c>
      <c r="D7023" s="7">
        <v>22</v>
      </c>
      <c r="E7023" s="7" t="str">
        <f t="shared" si="313"/>
        <v>S424375322</v>
      </c>
      <c r="F7023" s="4">
        <v>43800</v>
      </c>
      <c r="G7023" s="2">
        <v>262</v>
      </c>
      <c r="H7023" s="2" t="s">
        <v>10685</v>
      </c>
      <c r="I7023" s="2" t="s">
        <v>10686</v>
      </c>
      <c r="J7023" s="2" t="s">
        <v>1861</v>
      </c>
      <c r="K7023" s="194" t="s">
        <v>17</v>
      </c>
      <c r="L7023" s="2">
        <v>51</v>
      </c>
      <c r="M7023" s="194">
        <v>0</v>
      </c>
      <c r="N7023" s="2">
        <v>0</v>
      </c>
      <c r="O7023" s="195">
        <v>100</v>
      </c>
    </row>
    <row r="7024" spans="1:15">
      <c r="A7024" s="7">
        <v>2019</v>
      </c>
      <c r="B7024" s="7" t="s">
        <v>24</v>
      </c>
      <c r="C7024" s="8">
        <f t="shared" si="311"/>
        <v>43753</v>
      </c>
      <c r="D7024" s="7">
        <v>23</v>
      </c>
      <c r="E7024" s="7" t="str">
        <f t="shared" si="313"/>
        <v>S424375323</v>
      </c>
      <c r="F7024" s="4">
        <v>43831</v>
      </c>
      <c r="G7024" s="2">
        <v>261</v>
      </c>
      <c r="H7024" s="2" t="s">
        <v>10687</v>
      </c>
      <c r="I7024" s="2" t="s">
        <v>10688</v>
      </c>
      <c r="J7024" s="2" t="s">
        <v>4236</v>
      </c>
      <c r="K7024" s="194" t="s">
        <v>17</v>
      </c>
      <c r="L7024" s="2">
        <v>45</v>
      </c>
      <c r="M7024" s="194" t="s">
        <v>322</v>
      </c>
      <c r="N7024" s="2">
        <v>0</v>
      </c>
      <c r="O7024" s="195" t="s">
        <v>321</v>
      </c>
    </row>
    <row r="7025" spans="1:15">
      <c r="A7025" s="7">
        <v>2019</v>
      </c>
      <c r="B7025" s="7" t="s">
        <v>24</v>
      </c>
      <c r="C7025" s="8">
        <f t="shared" si="311"/>
        <v>43753</v>
      </c>
      <c r="D7025" s="7">
        <v>24</v>
      </c>
      <c r="E7025" s="7" t="str">
        <f t="shared" si="313"/>
        <v>S424375324</v>
      </c>
      <c r="F7025" s="3" t="s">
        <v>220</v>
      </c>
      <c r="G7025" s="2">
        <v>252</v>
      </c>
      <c r="H7025" s="2" t="s">
        <v>10689</v>
      </c>
      <c r="I7025" s="2" t="s">
        <v>10690</v>
      </c>
      <c r="J7025" s="2" t="s">
        <v>4463</v>
      </c>
      <c r="K7025" s="194" t="s">
        <v>17</v>
      </c>
      <c r="L7025" s="2">
        <v>46</v>
      </c>
      <c r="M7025" s="194" t="s">
        <v>1446</v>
      </c>
      <c r="N7025" s="2" t="s">
        <v>3211</v>
      </c>
      <c r="O7025" s="195" t="s">
        <v>4632</v>
      </c>
    </row>
    <row r="7026" spans="1:15">
      <c r="A7026" s="7">
        <v>2019</v>
      </c>
      <c r="B7026" s="7" t="s">
        <v>24</v>
      </c>
      <c r="C7026" s="8">
        <f t="shared" si="311"/>
        <v>43753</v>
      </c>
      <c r="D7026" s="7">
        <v>25</v>
      </c>
      <c r="E7026" s="7" t="str">
        <f t="shared" si="313"/>
        <v>S424375325</v>
      </c>
      <c r="F7026" s="3">
        <v>2021</v>
      </c>
      <c r="G7026" s="2">
        <v>230</v>
      </c>
      <c r="H7026" s="2" t="s">
        <v>10691</v>
      </c>
      <c r="I7026" s="2" t="s">
        <v>10343</v>
      </c>
      <c r="J7026" s="2" t="s">
        <v>691</v>
      </c>
      <c r="K7026" s="194" t="s">
        <v>17</v>
      </c>
      <c r="L7026" s="2">
        <v>38</v>
      </c>
      <c r="M7026" s="194" t="s">
        <v>493</v>
      </c>
      <c r="N7026" s="2" t="s">
        <v>432</v>
      </c>
      <c r="O7026" s="195" t="s">
        <v>5324</v>
      </c>
    </row>
    <row r="7027" spans="1:15">
      <c r="A7027" s="7">
        <v>2019</v>
      </c>
      <c r="B7027" s="7" t="s">
        <v>24</v>
      </c>
      <c r="C7027" s="8">
        <f t="shared" si="311"/>
        <v>43753</v>
      </c>
      <c r="D7027" s="7">
        <v>26</v>
      </c>
      <c r="E7027" s="7" t="str">
        <f t="shared" si="313"/>
        <v>S424375326</v>
      </c>
      <c r="F7027" s="3">
        <v>2022</v>
      </c>
      <c r="G7027" s="2">
        <v>207</v>
      </c>
      <c r="H7027" s="2" t="s">
        <v>10489</v>
      </c>
      <c r="I7027" s="2" t="s">
        <v>6412</v>
      </c>
      <c r="J7027" s="2" t="s">
        <v>2136</v>
      </c>
      <c r="K7027" s="194" t="s">
        <v>17</v>
      </c>
      <c r="L7027" s="2">
        <v>33</v>
      </c>
      <c r="M7027" s="194" t="s">
        <v>483</v>
      </c>
      <c r="N7027" s="2" t="s">
        <v>1539</v>
      </c>
      <c r="O7027" s="195" t="s">
        <v>1539</v>
      </c>
    </row>
    <row r="7028" spans="1:15">
      <c r="A7028" s="7">
        <v>2019</v>
      </c>
      <c r="B7028" s="7" t="s">
        <v>24</v>
      </c>
      <c r="C7028" s="8">
        <f t="shared" si="311"/>
        <v>43753</v>
      </c>
      <c r="D7028" s="7">
        <v>27</v>
      </c>
      <c r="E7028" s="7" t="str">
        <f t="shared" si="313"/>
        <v>S424375327</v>
      </c>
      <c r="F7028" s="3">
        <v>2023</v>
      </c>
      <c r="G7028" s="2">
        <v>195</v>
      </c>
      <c r="H7028" s="2" t="s">
        <v>5208</v>
      </c>
      <c r="I7028" s="2" t="s">
        <v>7888</v>
      </c>
      <c r="J7028" s="2" t="s">
        <v>966</v>
      </c>
      <c r="K7028" s="194" t="s">
        <v>17</v>
      </c>
      <c r="L7028" s="2">
        <v>32</v>
      </c>
      <c r="M7028" s="194" t="s">
        <v>432</v>
      </c>
      <c r="N7028" s="2" t="s">
        <v>493</v>
      </c>
      <c r="O7028" s="195" t="s">
        <v>5324</v>
      </c>
    </row>
    <row r="7029" spans="1:15" ht="15.75" thickBot="1">
      <c r="A7029" s="7">
        <v>2019</v>
      </c>
      <c r="B7029" s="7" t="s">
        <v>24</v>
      </c>
      <c r="C7029" s="8">
        <f t="shared" si="311"/>
        <v>43753</v>
      </c>
      <c r="D7029" s="7">
        <v>28</v>
      </c>
      <c r="E7029" s="7" t="str">
        <f t="shared" si="313"/>
        <v>S424375328</v>
      </c>
      <c r="F7029" s="5">
        <v>2024</v>
      </c>
      <c r="G7029" s="6">
        <v>180</v>
      </c>
      <c r="H7029" s="6" t="s">
        <v>6071</v>
      </c>
      <c r="I7029" s="6" t="s">
        <v>3470</v>
      </c>
      <c r="J7029" s="6" t="s">
        <v>595</v>
      </c>
      <c r="K7029" s="196" t="s">
        <v>17</v>
      </c>
      <c r="L7029" s="6">
        <v>28</v>
      </c>
      <c r="M7029" s="196" t="s">
        <v>434</v>
      </c>
      <c r="N7029" s="6" t="s">
        <v>1363</v>
      </c>
      <c r="O7029" s="197" t="s">
        <v>493</v>
      </c>
    </row>
    <row r="7030" spans="1:15" ht="16.5" thickTop="1" thickBot="1">
      <c r="A7030" s="7">
        <v>2019</v>
      </c>
      <c r="B7030" s="7" t="s">
        <v>23</v>
      </c>
      <c r="C7030" s="8">
        <f>C7029+7</f>
        <v>43760</v>
      </c>
      <c r="D7030" s="7">
        <v>1</v>
      </c>
      <c r="E7030" s="7" t="str">
        <f t="shared" si="313"/>
        <v>S43437601</v>
      </c>
      <c r="F7030" s="1" t="s">
        <v>0</v>
      </c>
    </row>
    <row r="7031" spans="1:15" ht="16.5" thickTop="1" thickBot="1">
      <c r="A7031" s="7">
        <v>2019</v>
      </c>
      <c r="B7031" s="7" t="s">
        <v>23</v>
      </c>
      <c r="C7031" s="8">
        <f t="shared" si="311"/>
        <v>43760</v>
      </c>
      <c r="D7031" s="7">
        <v>2</v>
      </c>
      <c r="E7031" s="7" t="str">
        <f t="shared" si="313"/>
        <v>S43437602</v>
      </c>
      <c r="F7031" s="338" t="s">
        <v>1</v>
      </c>
      <c r="G7031" s="341" t="s">
        <v>2</v>
      </c>
      <c r="H7031" s="342"/>
      <c r="I7031" s="342"/>
      <c r="J7031" s="343"/>
      <c r="K7031" s="344" t="s">
        <v>3</v>
      </c>
      <c r="L7031" s="343"/>
      <c r="M7031" s="344" t="s">
        <v>144</v>
      </c>
      <c r="N7031" s="342"/>
      <c r="O7031" s="342"/>
    </row>
    <row r="7032" spans="1:15" ht="18" customHeight="1" thickBot="1">
      <c r="A7032" s="7">
        <v>2019</v>
      </c>
      <c r="B7032" s="7" t="s">
        <v>23</v>
      </c>
      <c r="C7032" s="8">
        <f t="shared" si="311"/>
        <v>43760</v>
      </c>
      <c r="D7032" s="7">
        <v>3</v>
      </c>
      <c r="E7032" s="7" t="str">
        <f t="shared" si="313"/>
        <v>S43437603</v>
      </c>
      <c r="F7032" s="339"/>
      <c r="G7032" s="345" t="s">
        <v>5</v>
      </c>
      <c r="H7032" s="347" t="s">
        <v>145</v>
      </c>
      <c r="I7032" s="348"/>
      <c r="J7032" s="349"/>
      <c r="K7032" s="350" t="s">
        <v>6</v>
      </c>
      <c r="L7032" s="352" t="s">
        <v>7</v>
      </c>
      <c r="M7032" s="350" t="s">
        <v>8</v>
      </c>
      <c r="N7032" s="354" t="s">
        <v>146</v>
      </c>
      <c r="O7032" s="356" t="s">
        <v>147</v>
      </c>
    </row>
    <row r="7033" spans="1:15" ht="15.75" thickBot="1">
      <c r="A7033" s="7">
        <v>2019</v>
      </c>
      <c r="B7033" s="7" t="s">
        <v>23</v>
      </c>
      <c r="C7033" s="8">
        <f t="shared" si="311"/>
        <v>43760</v>
      </c>
      <c r="D7033" s="7">
        <v>4</v>
      </c>
      <c r="E7033" s="7" t="str">
        <f t="shared" ref="E7033:E7057" si="314">B7033&amp;C7033&amp;D7033</f>
        <v>S43437604</v>
      </c>
      <c r="F7033" s="340"/>
      <c r="G7033" s="346"/>
      <c r="H7033" s="191" t="s">
        <v>9</v>
      </c>
      <c r="I7033" s="192" t="s">
        <v>18</v>
      </c>
      <c r="J7033" s="193" t="s">
        <v>11</v>
      </c>
      <c r="K7033" s="351"/>
      <c r="L7033" s="353"/>
      <c r="M7033" s="351"/>
      <c r="N7033" s="355"/>
      <c r="O7033" s="357"/>
    </row>
    <row r="7034" spans="1:15">
      <c r="A7034" s="7">
        <v>2019</v>
      </c>
      <c r="B7034" s="7" t="s">
        <v>23</v>
      </c>
      <c r="C7034" s="8">
        <f t="shared" si="311"/>
        <v>43760</v>
      </c>
      <c r="D7034" s="7">
        <v>5</v>
      </c>
      <c r="E7034" s="7" t="str">
        <f t="shared" si="314"/>
        <v>S43437605</v>
      </c>
      <c r="F7034" s="3" t="s">
        <v>12</v>
      </c>
      <c r="G7034" s="2" t="s">
        <v>253</v>
      </c>
      <c r="H7034" s="2" t="s">
        <v>10692</v>
      </c>
      <c r="I7034" s="2" t="s">
        <v>10693</v>
      </c>
      <c r="J7034" s="2" t="s">
        <v>10694</v>
      </c>
      <c r="K7034" s="194" t="s">
        <v>17</v>
      </c>
      <c r="L7034" s="2">
        <v>52</v>
      </c>
      <c r="M7034" s="194" t="s">
        <v>4044</v>
      </c>
      <c r="N7034" s="2" t="s">
        <v>10695</v>
      </c>
      <c r="O7034" s="195" t="s">
        <v>3668</v>
      </c>
    </row>
    <row r="7035" spans="1:15">
      <c r="A7035" s="7">
        <v>2019</v>
      </c>
      <c r="B7035" s="7" t="s">
        <v>23</v>
      </c>
      <c r="C7035" s="8">
        <f t="shared" si="311"/>
        <v>43760</v>
      </c>
      <c r="D7035" s="7">
        <v>6</v>
      </c>
      <c r="E7035" s="7" t="str">
        <f t="shared" si="314"/>
        <v>S43437606</v>
      </c>
      <c r="F7035" s="4">
        <v>43739</v>
      </c>
      <c r="G7035" s="2">
        <v>268</v>
      </c>
      <c r="H7035" s="2" t="s">
        <v>10696</v>
      </c>
      <c r="I7035" s="2" t="s">
        <v>10697</v>
      </c>
      <c r="J7035" s="2" t="s">
        <v>1586</v>
      </c>
      <c r="K7035" s="194" t="s">
        <v>17</v>
      </c>
      <c r="L7035" s="2">
        <v>55</v>
      </c>
      <c r="M7035" s="194" t="s">
        <v>10698</v>
      </c>
      <c r="N7035" s="2" t="s">
        <v>264</v>
      </c>
      <c r="O7035" s="195" t="s">
        <v>4563</v>
      </c>
    </row>
    <row r="7036" spans="1:15">
      <c r="A7036" s="7">
        <v>2019</v>
      </c>
      <c r="B7036" s="7" t="s">
        <v>23</v>
      </c>
      <c r="C7036" s="8">
        <f t="shared" si="311"/>
        <v>43760</v>
      </c>
      <c r="D7036" s="7">
        <v>7</v>
      </c>
      <c r="E7036" s="7" t="str">
        <f t="shared" si="314"/>
        <v>S43437607</v>
      </c>
      <c r="F7036" s="4">
        <v>43770</v>
      </c>
      <c r="G7036" s="2">
        <v>276</v>
      </c>
      <c r="H7036" s="2" t="s">
        <v>10699</v>
      </c>
      <c r="I7036" s="2" t="s">
        <v>10700</v>
      </c>
      <c r="J7036" s="2" t="s">
        <v>939</v>
      </c>
      <c r="K7036" s="194" t="s">
        <v>17</v>
      </c>
      <c r="L7036" s="2">
        <v>64</v>
      </c>
      <c r="M7036" s="194" t="s">
        <v>10701</v>
      </c>
      <c r="N7036" s="2">
        <v>0</v>
      </c>
      <c r="O7036" s="195" t="s">
        <v>3767</v>
      </c>
    </row>
    <row r="7037" spans="1:15">
      <c r="A7037" s="7">
        <v>2019</v>
      </c>
      <c r="B7037" s="7" t="s">
        <v>23</v>
      </c>
      <c r="C7037" s="8">
        <f t="shared" si="311"/>
        <v>43760</v>
      </c>
      <c r="D7037" s="7">
        <v>8</v>
      </c>
      <c r="E7037" s="7" t="str">
        <f t="shared" si="314"/>
        <v>S43437608</v>
      </c>
      <c r="F7037" s="4">
        <v>43800</v>
      </c>
      <c r="G7037" s="2">
        <v>213</v>
      </c>
      <c r="H7037" s="2" t="s">
        <v>10702</v>
      </c>
      <c r="I7037" s="2" t="s">
        <v>329</v>
      </c>
      <c r="J7037" s="2" t="s">
        <v>645</v>
      </c>
      <c r="K7037" s="194" t="s">
        <v>17</v>
      </c>
      <c r="L7037" s="2">
        <v>62</v>
      </c>
      <c r="M7037" s="194">
        <v>80</v>
      </c>
      <c r="N7037" s="2" t="s">
        <v>1502</v>
      </c>
      <c r="O7037" s="195" t="s">
        <v>4891</v>
      </c>
    </row>
    <row r="7038" spans="1:15">
      <c r="A7038" s="7">
        <v>2019</v>
      </c>
      <c r="B7038" s="7" t="s">
        <v>23</v>
      </c>
      <c r="C7038" s="8">
        <f t="shared" si="311"/>
        <v>43760</v>
      </c>
      <c r="D7038" s="7">
        <v>9</v>
      </c>
      <c r="E7038" s="7" t="str">
        <f t="shared" si="314"/>
        <v>S43437609</v>
      </c>
      <c r="F7038" s="4">
        <v>43831</v>
      </c>
      <c r="G7038" s="2">
        <v>207</v>
      </c>
      <c r="H7038" s="2" t="s">
        <v>7475</v>
      </c>
      <c r="I7038" s="2" t="s">
        <v>10703</v>
      </c>
      <c r="J7038" s="2" t="s">
        <v>782</v>
      </c>
      <c r="K7038" s="194" t="s">
        <v>17</v>
      </c>
      <c r="L7038" s="2">
        <v>46</v>
      </c>
      <c r="M7038" s="194" t="s">
        <v>507</v>
      </c>
      <c r="N7038" s="2" t="s">
        <v>3331</v>
      </c>
      <c r="O7038" s="195" t="s">
        <v>819</v>
      </c>
    </row>
    <row r="7039" spans="1:15">
      <c r="A7039" s="7">
        <v>2019</v>
      </c>
      <c r="B7039" s="7" t="s">
        <v>23</v>
      </c>
      <c r="C7039" s="8">
        <f t="shared" si="311"/>
        <v>43760</v>
      </c>
      <c r="D7039" s="7">
        <v>10</v>
      </c>
      <c r="E7039" s="7" t="str">
        <f t="shared" si="314"/>
        <v>S434376010</v>
      </c>
      <c r="F7039" s="3" t="s">
        <v>220</v>
      </c>
      <c r="G7039" s="2">
        <v>205</v>
      </c>
      <c r="H7039" s="2" t="s">
        <v>6371</v>
      </c>
      <c r="I7039" s="2" t="s">
        <v>8432</v>
      </c>
      <c r="J7039" s="2" t="s">
        <v>3042</v>
      </c>
      <c r="K7039" s="194" t="s">
        <v>17</v>
      </c>
      <c r="L7039" s="2">
        <v>45</v>
      </c>
      <c r="M7039" s="194" t="s">
        <v>1173</v>
      </c>
      <c r="N7039" s="2" t="s">
        <v>508</v>
      </c>
      <c r="O7039" s="195" t="s">
        <v>529</v>
      </c>
    </row>
    <row r="7040" spans="1:15">
      <c r="A7040" s="7">
        <v>2019</v>
      </c>
      <c r="B7040" s="7" t="s">
        <v>23</v>
      </c>
      <c r="C7040" s="8">
        <f t="shared" si="311"/>
        <v>43760</v>
      </c>
      <c r="D7040" s="7">
        <v>11</v>
      </c>
      <c r="E7040" s="7" t="str">
        <f t="shared" si="314"/>
        <v>S434376011</v>
      </c>
      <c r="F7040" s="3">
        <v>2021</v>
      </c>
      <c r="G7040" s="2">
        <v>0</v>
      </c>
      <c r="H7040" s="2" t="s">
        <v>2053</v>
      </c>
      <c r="I7040" s="2" t="s">
        <v>10704</v>
      </c>
      <c r="J7040" s="2" t="s">
        <v>2110</v>
      </c>
      <c r="K7040" s="194" t="s">
        <v>17</v>
      </c>
      <c r="L7040" s="2">
        <v>41</v>
      </c>
      <c r="M7040" s="194" t="s">
        <v>264</v>
      </c>
      <c r="N7040" s="2" t="s">
        <v>4234</v>
      </c>
      <c r="O7040" s="195" t="s">
        <v>7378</v>
      </c>
    </row>
    <row r="7041" spans="1:15">
      <c r="A7041" s="7">
        <v>2019</v>
      </c>
      <c r="B7041" s="7" t="s">
        <v>23</v>
      </c>
      <c r="C7041" s="8">
        <f t="shared" si="311"/>
        <v>43760</v>
      </c>
      <c r="D7041" s="7">
        <v>12</v>
      </c>
      <c r="E7041" s="7" t="str">
        <f t="shared" si="314"/>
        <v>S434376012</v>
      </c>
      <c r="F7041" s="3">
        <v>2022</v>
      </c>
      <c r="G7041" s="2">
        <v>0</v>
      </c>
      <c r="H7041" s="2" t="s">
        <v>3524</v>
      </c>
      <c r="I7041" s="2" t="s">
        <v>10705</v>
      </c>
      <c r="J7041" s="2" t="s">
        <v>7164</v>
      </c>
      <c r="K7041" s="194" t="s">
        <v>17</v>
      </c>
      <c r="L7041" s="2">
        <v>34</v>
      </c>
      <c r="M7041" s="194" t="s">
        <v>4562</v>
      </c>
      <c r="N7041" s="2" t="s">
        <v>4564</v>
      </c>
      <c r="O7041" s="195" t="s">
        <v>4563</v>
      </c>
    </row>
    <row r="7042" spans="1:15">
      <c r="A7042" s="7">
        <v>2019</v>
      </c>
      <c r="B7042" s="7" t="s">
        <v>23</v>
      </c>
      <c r="C7042" s="8">
        <f t="shared" si="311"/>
        <v>43760</v>
      </c>
      <c r="D7042" s="7">
        <v>13</v>
      </c>
      <c r="E7042" s="7" t="str">
        <f t="shared" si="314"/>
        <v>S434376013</v>
      </c>
      <c r="F7042" s="3">
        <v>2023</v>
      </c>
      <c r="G7042" s="2">
        <v>0</v>
      </c>
      <c r="H7042" s="2" t="s">
        <v>10706</v>
      </c>
      <c r="I7042" s="2" t="s">
        <v>10707</v>
      </c>
      <c r="J7042" s="2" t="s">
        <v>414</v>
      </c>
      <c r="K7042" s="194" t="s">
        <v>17</v>
      </c>
      <c r="L7042" s="2">
        <v>29</v>
      </c>
      <c r="M7042" s="194" t="s">
        <v>574</v>
      </c>
      <c r="N7042" s="2" t="s">
        <v>10708</v>
      </c>
      <c r="O7042" s="195" t="s">
        <v>574</v>
      </c>
    </row>
    <row r="7043" spans="1:15" ht="15.75" thickBot="1">
      <c r="A7043" s="7">
        <v>2019</v>
      </c>
      <c r="B7043" s="7" t="s">
        <v>23</v>
      </c>
      <c r="C7043" s="8">
        <f t="shared" si="311"/>
        <v>43760</v>
      </c>
      <c r="D7043" s="7">
        <v>14</v>
      </c>
      <c r="E7043" s="7" t="str">
        <f t="shared" si="314"/>
        <v>S434376014</v>
      </c>
      <c r="F7043" s="5">
        <v>2024</v>
      </c>
      <c r="G7043" s="6">
        <v>0</v>
      </c>
      <c r="H7043" s="6" t="s">
        <v>6215</v>
      </c>
      <c r="I7043" s="6" t="s">
        <v>10709</v>
      </c>
      <c r="J7043" s="6" t="s">
        <v>754</v>
      </c>
      <c r="K7043" s="196" t="s">
        <v>17</v>
      </c>
      <c r="L7043" s="6">
        <v>24</v>
      </c>
      <c r="M7043" s="196" t="s">
        <v>297</v>
      </c>
      <c r="N7043" s="6" t="s">
        <v>1249</v>
      </c>
      <c r="O7043" s="197" t="s">
        <v>574</v>
      </c>
    </row>
    <row r="7044" spans="1:15" ht="16.5" thickTop="1" thickBot="1">
      <c r="A7044" s="7">
        <v>2019</v>
      </c>
      <c r="B7044" s="7" t="s">
        <v>23</v>
      </c>
      <c r="C7044" s="8">
        <f t="shared" si="311"/>
        <v>43760</v>
      </c>
      <c r="D7044" s="7">
        <v>15</v>
      </c>
      <c r="E7044" s="7" t="str">
        <f t="shared" si="314"/>
        <v>S434376015</v>
      </c>
      <c r="F7044" s="1" t="s">
        <v>15</v>
      </c>
    </row>
    <row r="7045" spans="1:15" ht="16.5" thickTop="1" thickBot="1">
      <c r="A7045" s="7">
        <v>2019</v>
      </c>
      <c r="B7045" s="7" t="s">
        <v>23</v>
      </c>
      <c r="C7045" s="8">
        <f t="shared" si="311"/>
        <v>43760</v>
      </c>
      <c r="D7045" s="7">
        <v>16</v>
      </c>
      <c r="E7045" s="7" t="str">
        <f t="shared" si="314"/>
        <v>S434376016</v>
      </c>
      <c r="F7045" s="338" t="s">
        <v>1</v>
      </c>
      <c r="G7045" s="341" t="s">
        <v>2</v>
      </c>
      <c r="H7045" s="342"/>
      <c r="I7045" s="342"/>
      <c r="J7045" s="343"/>
      <c r="K7045" s="344" t="s">
        <v>3</v>
      </c>
      <c r="L7045" s="343"/>
      <c r="M7045" s="344" t="s">
        <v>144</v>
      </c>
      <c r="N7045" s="342"/>
      <c r="O7045" s="342"/>
    </row>
    <row r="7046" spans="1:15" ht="18" customHeight="1" thickBot="1">
      <c r="A7046" s="7">
        <v>2019</v>
      </c>
      <c r="B7046" s="7" t="s">
        <v>23</v>
      </c>
      <c r="C7046" s="8">
        <f t="shared" si="311"/>
        <v>43760</v>
      </c>
      <c r="D7046" s="7">
        <v>17</v>
      </c>
      <c r="E7046" s="7" t="str">
        <f t="shared" si="314"/>
        <v>S434376017</v>
      </c>
      <c r="F7046" s="339"/>
      <c r="G7046" s="345" t="s">
        <v>5</v>
      </c>
      <c r="H7046" s="347" t="s">
        <v>145</v>
      </c>
      <c r="I7046" s="348"/>
      <c r="J7046" s="349"/>
      <c r="K7046" s="350" t="s">
        <v>6</v>
      </c>
      <c r="L7046" s="352" t="s">
        <v>7</v>
      </c>
      <c r="M7046" s="350" t="s">
        <v>8</v>
      </c>
      <c r="N7046" s="354" t="s">
        <v>146</v>
      </c>
      <c r="O7046" s="356" t="s">
        <v>147</v>
      </c>
    </row>
    <row r="7047" spans="1:15" ht="15.75" thickBot="1">
      <c r="A7047" s="7">
        <v>2019</v>
      </c>
      <c r="B7047" s="7" t="s">
        <v>23</v>
      </c>
      <c r="C7047" s="8">
        <f t="shared" ref="C7047:C7110" si="315">C7046</f>
        <v>43760</v>
      </c>
      <c r="D7047" s="7">
        <v>18</v>
      </c>
      <c r="E7047" s="7" t="str">
        <f t="shared" si="314"/>
        <v>S434376018</v>
      </c>
      <c r="F7047" s="340"/>
      <c r="G7047" s="346"/>
      <c r="H7047" s="191" t="s">
        <v>9</v>
      </c>
      <c r="I7047" s="192" t="s">
        <v>18</v>
      </c>
      <c r="J7047" s="193" t="s">
        <v>11</v>
      </c>
      <c r="K7047" s="351"/>
      <c r="L7047" s="353"/>
      <c r="M7047" s="351"/>
      <c r="N7047" s="355"/>
      <c r="O7047" s="357"/>
    </row>
    <row r="7048" spans="1:15">
      <c r="A7048" s="7">
        <v>2019</v>
      </c>
      <c r="B7048" s="7" t="s">
        <v>23</v>
      </c>
      <c r="C7048" s="8">
        <f t="shared" si="315"/>
        <v>43760</v>
      </c>
      <c r="D7048" s="7">
        <v>19</v>
      </c>
      <c r="E7048" s="7" t="str">
        <f t="shared" si="314"/>
        <v>S434376019</v>
      </c>
      <c r="F7048" s="3" t="s">
        <v>16</v>
      </c>
      <c r="G7048" s="2">
        <v>37</v>
      </c>
      <c r="H7048" s="2" t="s">
        <v>2826</v>
      </c>
      <c r="I7048" s="2" t="s">
        <v>9960</v>
      </c>
      <c r="J7048" s="2" t="s">
        <v>1998</v>
      </c>
      <c r="K7048" s="194" t="s">
        <v>17</v>
      </c>
      <c r="L7048" s="2">
        <v>51</v>
      </c>
      <c r="M7048" s="194" t="s">
        <v>3058</v>
      </c>
      <c r="N7048" s="2" t="s">
        <v>10193</v>
      </c>
      <c r="O7048" s="195" t="s">
        <v>5551</v>
      </c>
    </row>
    <row r="7049" spans="1:15">
      <c r="A7049" s="7">
        <v>2019</v>
      </c>
      <c r="B7049" s="7" t="s">
        <v>23</v>
      </c>
      <c r="C7049" s="8">
        <f t="shared" si="315"/>
        <v>43760</v>
      </c>
      <c r="D7049" s="7">
        <v>20</v>
      </c>
      <c r="E7049" s="7" t="str">
        <f t="shared" si="314"/>
        <v>S434376020</v>
      </c>
      <c r="F7049" s="4">
        <v>43739</v>
      </c>
      <c r="G7049" s="2">
        <v>305</v>
      </c>
      <c r="H7049" s="2" t="s">
        <v>10710</v>
      </c>
      <c r="I7049" s="2" t="s">
        <v>6618</v>
      </c>
      <c r="J7049" s="2" t="s">
        <v>2230</v>
      </c>
      <c r="K7049" s="194" t="s">
        <v>17</v>
      </c>
      <c r="L7049" s="2">
        <v>51</v>
      </c>
      <c r="M7049" s="194" t="s">
        <v>1371</v>
      </c>
      <c r="N7049" s="2">
        <v>30</v>
      </c>
      <c r="O7049" s="195" t="s">
        <v>301</v>
      </c>
    </row>
    <row r="7050" spans="1:15">
      <c r="A7050" s="7">
        <v>2019</v>
      </c>
      <c r="B7050" s="7" t="s">
        <v>23</v>
      </c>
      <c r="C7050" s="8">
        <f t="shared" si="315"/>
        <v>43760</v>
      </c>
      <c r="D7050" s="7">
        <v>21</v>
      </c>
      <c r="E7050" s="7" t="str">
        <f t="shared" si="314"/>
        <v>S434376021</v>
      </c>
      <c r="F7050" s="4">
        <v>43770</v>
      </c>
      <c r="G7050" s="2">
        <v>313</v>
      </c>
      <c r="H7050" s="2" t="s">
        <v>10711</v>
      </c>
      <c r="I7050" s="2" t="s">
        <v>10712</v>
      </c>
      <c r="J7050" s="2" t="s">
        <v>1142</v>
      </c>
      <c r="K7050" s="194" t="s">
        <v>17</v>
      </c>
      <c r="L7050" s="2">
        <v>49</v>
      </c>
      <c r="M7050" s="194" t="s">
        <v>3504</v>
      </c>
      <c r="N7050" s="2">
        <v>0</v>
      </c>
      <c r="O7050" s="195" t="s">
        <v>4578</v>
      </c>
    </row>
    <row r="7051" spans="1:15">
      <c r="A7051" s="7">
        <v>2019</v>
      </c>
      <c r="B7051" s="7" t="s">
        <v>23</v>
      </c>
      <c r="C7051" s="8">
        <f t="shared" si="315"/>
        <v>43760</v>
      </c>
      <c r="D7051" s="7">
        <v>22</v>
      </c>
      <c r="E7051" s="7" t="str">
        <f t="shared" si="314"/>
        <v>S434376022</v>
      </c>
      <c r="F7051" s="4">
        <v>43800</v>
      </c>
      <c r="G7051" s="2">
        <v>253</v>
      </c>
      <c r="H7051" s="2" t="s">
        <v>10713</v>
      </c>
      <c r="I7051" s="2" t="s">
        <v>8254</v>
      </c>
      <c r="J7051" s="2" t="s">
        <v>3446</v>
      </c>
      <c r="K7051" s="194" t="s">
        <v>17</v>
      </c>
      <c r="L7051" s="2">
        <v>46</v>
      </c>
      <c r="M7051" s="194" t="s">
        <v>10416</v>
      </c>
      <c r="N7051" s="2" t="s">
        <v>311</v>
      </c>
      <c r="O7051" s="195" t="s">
        <v>1831</v>
      </c>
    </row>
    <row r="7052" spans="1:15">
      <c r="A7052" s="7">
        <v>2019</v>
      </c>
      <c r="B7052" s="7" t="s">
        <v>23</v>
      </c>
      <c r="C7052" s="8">
        <f t="shared" si="315"/>
        <v>43760</v>
      </c>
      <c r="D7052" s="7">
        <v>23</v>
      </c>
      <c r="E7052" s="7" t="str">
        <f t="shared" si="314"/>
        <v>S434376023</v>
      </c>
      <c r="F7052" s="4">
        <v>43831</v>
      </c>
      <c r="G7052" s="2">
        <v>247</v>
      </c>
      <c r="H7052" s="2" t="s">
        <v>10714</v>
      </c>
      <c r="I7052" s="2" t="s">
        <v>10715</v>
      </c>
      <c r="J7052" s="2" t="s">
        <v>2436</v>
      </c>
      <c r="K7052" s="194" t="s">
        <v>17</v>
      </c>
      <c r="L7052" s="2">
        <v>42</v>
      </c>
      <c r="M7052" s="194" t="s">
        <v>701</v>
      </c>
      <c r="N7052" s="2" t="s">
        <v>1684</v>
      </c>
      <c r="O7052" s="195" t="s">
        <v>443</v>
      </c>
    </row>
    <row r="7053" spans="1:15">
      <c r="A7053" s="7">
        <v>2019</v>
      </c>
      <c r="B7053" s="7" t="s">
        <v>23</v>
      </c>
      <c r="C7053" s="8">
        <f t="shared" si="315"/>
        <v>43760</v>
      </c>
      <c r="D7053" s="7">
        <v>24</v>
      </c>
      <c r="E7053" s="7" t="str">
        <f t="shared" si="314"/>
        <v>S434376024</v>
      </c>
      <c r="F7053" s="3" t="s">
        <v>220</v>
      </c>
      <c r="G7053" s="2">
        <v>245</v>
      </c>
      <c r="H7053" s="2" t="s">
        <v>10716</v>
      </c>
      <c r="I7053" s="2" t="s">
        <v>10717</v>
      </c>
      <c r="J7053" s="2" t="s">
        <v>2650</v>
      </c>
      <c r="K7053" s="194" t="s">
        <v>17</v>
      </c>
      <c r="L7053" s="2">
        <v>43</v>
      </c>
      <c r="M7053" s="194" t="s">
        <v>10193</v>
      </c>
      <c r="N7053" s="2" t="s">
        <v>5550</v>
      </c>
      <c r="O7053" s="195" t="s">
        <v>478</v>
      </c>
    </row>
    <row r="7054" spans="1:15">
      <c r="A7054" s="7">
        <v>2019</v>
      </c>
      <c r="B7054" s="7" t="s">
        <v>23</v>
      </c>
      <c r="C7054" s="8">
        <f t="shared" si="315"/>
        <v>43760</v>
      </c>
      <c r="D7054" s="7">
        <v>25</v>
      </c>
      <c r="E7054" s="7" t="str">
        <f t="shared" si="314"/>
        <v>S434376025</v>
      </c>
      <c r="F7054" s="3">
        <v>2021</v>
      </c>
      <c r="G7054" s="2">
        <v>0</v>
      </c>
      <c r="H7054" s="2" t="s">
        <v>10412</v>
      </c>
      <c r="I7054" s="2" t="s">
        <v>9156</v>
      </c>
      <c r="J7054" s="2" t="s">
        <v>1750</v>
      </c>
      <c r="K7054" s="194" t="s">
        <v>17</v>
      </c>
      <c r="L7054" s="2">
        <v>40</v>
      </c>
      <c r="M7054" s="194" t="s">
        <v>428</v>
      </c>
      <c r="N7054" s="2" t="s">
        <v>1539</v>
      </c>
      <c r="O7054" s="195" t="s">
        <v>482</v>
      </c>
    </row>
    <row r="7055" spans="1:15">
      <c r="A7055" s="7">
        <v>2019</v>
      </c>
      <c r="B7055" s="7" t="s">
        <v>23</v>
      </c>
      <c r="C7055" s="8">
        <f t="shared" si="315"/>
        <v>43760</v>
      </c>
      <c r="D7055" s="7">
        <v>26</v>
      </c>
      <c r="E7055" s="7" t="str">
        <f t="shared" si="314"/>
        <v>S434376026</v>
      </c>
      <c r="F7055" s="3">
        <v>2022</v>
      </c>
      <c r="G7055" s="2">
        <v>0</v>
      </c>
      <c r="H7055" s="2" t="s">
        <v>8007</v>
      </c>
      <c r="I7055" s="2" t="s">
        <v>10141</v>
      </c>
      <c r="J7055" s="2" t="s">
        <v>3429</v>
      </c>
      <c r="K7055" s="194" t="s">
        <v>17</v>
      </c>
      <c r="L7055" s="2">
        <v>34</v>
      </c>
      <c r="M7055" s="194" t="s">
        <v>2957</v>
      </c>
      <c r="N7055" s="2" t="s">
        <v>4960</v>
      </c>
      <c r="O7055" s="195" t="s">
        <v>4912</v>
      </c>
    </row>
    <row r="7056" spans="1:15">
      <c r="A7056" s="7">
        <v>2019</v>
      </c>
      <c r="B7056" s="7" t="s">
        <v>23</v>
      </c>
      <c r="C7056" s="8">
        <f t="shared" si="315"/>
        <v>43760</v>
      </c>
      <c r="D7056" s="7">
        <v>27</v>
      </c>
      <c r="E7056" s="7" t="str">
        <f t="shared" si="314"/>
        <v>S434376027</v>
      </c>
      <c r="F7056" s="3">
        <v>2023</v>
      </c>
      <c r="G7056" s="2">
        <v>0</v>
      </c>
      <c r="H7056" s="2" t="s">
        <v>8232</v>
      </c>
      <c r="I7056" s="2" t="s">
        <v>3276</v>
      </c>
      <c r="J7056" s="2" t="s">
        <v>1683</v>
      </c>
      <c r="K7056" s="194" t="s">
        <v>17</v>
      </c>
      <c r="L7056" s="2">
        <v>32</v>
      </c>
      <c r="M7056" s="194" t="s">
        <v>383</v>
      </c>
      <c r="N7056" s="2" t="s">
        <v>10193</v>
      </c>
      <c r="O7056" s="195" t="s">
        <v>4986</v>
      </c>
    </row>
    <row r="7057" spans="1:15" ht="15.75" thickBot="1">
      <c r="A7057" s="7">
        <v>2019</v>
      </c>
      <c r="B7057" s="7" t="s">
        <v>23</v>
      </c>
      <c r="C7057" s="8">
        <f t="shared" si="315"/>
        <v>43760</v>
      </c>
      <c r="D7057" s="7">
        <v>28</v>
      </c>
      <c r="E7057" s="7" t="str">
        <f t="shared" si="314"/>
        <v>S434376028</v>
      </c>
      <c r="F7057" s="5">
        <v>2024</v>
      </c>
      <c r="G7057" s="6">
        <v>0</v>
      </c>
      <c r="H7057" s="6" t="s">
        <v>1416</v>
      </c>
      <c r="I7057" s="6" t="s">
        <v>10718</v>
      </c>
      <c r="J7057" s="6" t="s">
        <v>971</v>
      </c>
      <c r="K7057" s="196" t="s">
        <v>17</v>
      </c>
      <c r="L7057" s="6">
        <v>27</v>
      </c>
      <c r="M7057" s="196" t="s">
        <v>2421</v>
      </c>
      <c r="N7057" s="6" t="s">
        <v>484</v>
      </c>
      <c r="O7057" s="197" t="s">
        <v>5547</v>
      </c>
    </row>
    <row r="7058" spans="1:15" ht="16.5" thickTop="1" thickBot="1">
      <c r="A7058" s="7">
        <v>2019</v>
      </c>
      <c r="B7058" s="7" t="s">
        <v>22</v>
      </c>
      <c r="C7058" s="8">
        <f>C7057+7</f>
        <v>43767</v>
      </c>
      <c r="D7058" s="7">
        <v>1</v>
      </c>
      <c r="E7058" s="7" t="str">
        <f t="shared" ref="E7058:E7061" si="316">B7058&amp;C7058&amp;D7058</f>
        <v>S44437671</v>
      </c>
      <c r="F7058" s="1" t="s">
        <v>0</v>
      </c>
    </row>
    <row r="7059" spans="1:15" ht="16.5" thickTop="1" thickBot="1">
      <c r="A7059" s="7">
        <v>2019</v>
      </c>
      <c r="B7059" s="7" t="s">
        <v>22</v>
      </c>
      <c r="C7059" s="8">
        <f t="shared" si="315"/>
        <v>43767</v>
      </c>
      <c r="D7059" s="7">
        <v>2</v>
      </c>
      <c r="E7059" s="7" t="str">
        <f t="shared" si="316"/>
        <v>S44437672</v>
      </c>
      <c r="F7059" s="338" t="s">
        <v>1</v>
      </c>
      <c r="G7059" s="341" t="s">
        <v>2</v>
      </c>
      <c r="H7059" s="342"/>
      <c r="I7059" s="342"/>
      <c r="J7059" s="343"/>
      <c r="K7059" s="344" t="s">
        <v>3</v>
      </c>
      <c r="L7059" s="343"/>
      <c r="M7059" s="344" t="s">
        <v>144</v>
      </c>
      <c r="N7059" s="342"/>
      <c r="O7059" s="342"/>
    </row>
    <row r="7060" spans="1:15" ht="18" customHeight="1" thickBot="1">
      <c r="A7060" s="7">
        <v>2019</v>
      </c>
      <c r="B7060" s="7" t="s">
        <v>22</v>
      </c>
      <c r="C7060" s="8">
        <f t="shared" si="315"/>
        <v>43767</v>
      </c>
      <c r="D7060" s="7">
        <v>3</v>
      </c>
      <c r="E7060" s="7" t="str">
        <f t="shared" si="316"/>
        <v>S44437673</v>
      </c>
      <c r="F7060" s="339"/>
      <c r="G7060" s="345" t="s">
        <v>5</v>
      </c>
      <c r="H7060" s="347" t="s">
        <v>145</v>
      </c>
      <c r="I7060" s="348"/>
      <c r="J7060" s="349"/>
      <c r="K7060" s="350" t="s">
        <v>6</v>
      </c>
      <c r="L7060" s="352" t="s">
        <v>7</v>
      </c>
      <c r="M7060" s="350" t="s">
        <v>8</v>
      </c>
      <c r="N7060" s="354" t="s">
        <v>146</v>
      </c>
      <c r="O7060" s="356" t="s">
        <v>147</v>
      </c>
    </row>
    <row r="7061" spans="1:15" ht="15.75" thickBot="1">
      <c r="A7061" s="7">
        <v>2019</v>
      </c>
      <c r="B7061" s="7" t="s">
        <v>22</v>
      </c>
      <c r="C7061" s="8">
        <f t="shared" si="315"/>
        <v>43767</v>
      </c>
      <c r="D7061" s="7">
        <v>4</v>
      </c>
      <c r="E7061" s="7" t="str">
        <f t="shared" si="316"/>
        <v>S44437674</v>
      </c>
      <c r="F7061" s="340"/>
      <c r="G7061" s="346"/>
      <c r="H7061" s="191" t="s">
        <v>9</v>
      </c>
      <c r="I7061" s="192" t="s">
        <v>18</v>
      </c>
      <c r="J7061" s="193" t="s">
        <v>11</v>
      </c>
      <c r="K7061" s="351"/>
      <c r="L7061" s="353"/>
      <c r="M7061" s="351"/>
      <c r="N7061" s="355"/>
      <c r="O7061" s="357"/>
    </row>
    <row r="7062" spans="1:15">
      <c r="A7062" s="7">
        <v>2019</v>
      </c>
      <c r="B7062" s="7" t="s">
        <v>22</v>
      </c>
      <c r="C7062" s="8">
        <f t="shared" si="315"/>
        <v>43767</v>
      </c>
      <c r="D7062" s="7">
        <v>5</v>
      </c>
      <c r="E7062" s="7" t="str">
        <f t="shared" ref="E7062:E7113" si="317">B7062&amp;C7062&amp;D7062</f>
        <v>S44437675</v>
      </c>
      <c r="F7062" s="3" t="s">
        <v>12</v>
      </c>
      <c r="G7062" s="2" t="s">
        <v>253</v>
      </c>
      <c r="H7062" s="2" t="s">
        <v>10719</v>
      </c>
      <c r="I7062" s="2" t="s">
        <v>10720</v>
      </c>
      <c r="J7062" s="2" t="s">
        <v>10085</v>
      </c>
      <c r="K7062" s="194" t="s">
        <v>17</v>
      </c>
      <c r="L7062" s="2">
        <v>57</v>
      </c>
      <c r="M7062" s="194" t="s">
        <v>379</v>
      </c>
      <c r="N7062" s="2">
        <v>25</v>
      </c>
      <c r="O7062" s="195" t="s">
        <v>10127</v>
      </c>
    </row>
    <row r="7063" spans="1:15">
      <c r="A7063" s="7">
        <v>2019</v>
      </c>
      <c r="B7063" s="7" t="s">
        <v>22</v>
      </c>
      <c r="C7063" s="8">
        <f t="shared" si="315"/>
        <v>43767</v>
      </c>
      <c r="D7063" s="7">
        <v>6</v>
      </c>
      <c r="E7063" s="7" t="str">
        <f t="shared" si="317"/>
        <v>S44437676</v>
      </c>
      <c r="F7063" s="4">
        <v>43739</v>
      </c>
      <c r="G7063" s="2">
        <v>270</v>
      </c>
      <c r="H7063" s="2" t="s">
        <v>10721</v>
      </c>
      <c r="I7063" s="2" t="s">
        <v>10722</v>
      </c>
      <c r="J7063" s="2" t="s">
        <v>4494</v>
      </c>
      <c r="K7063" s="194" t="s">
        <v>17</v>
      </c>
      <c r="L7063" s="2">
        <v>56</v>
      </c>
      <c r="M7063" s="194" t="s">
        <v>322</v>
      </c>
      <c r="N7063" s="2" t="s">
        <v>4707</v>
      </c>
      <c r="O7063" s="195" t="s">
        <v>284</v>
      </c>
    </row>
    <row r="7064" spans="1:15">
      <c r="A7064" s="7">
        <v>2019</v>
      </c>
      <c r="B7064" s="7" t="s">
        <v>22</v>
      </c>
      <c r="C7064" s="8">
        <f t="shared" si="315"/>
        <v>43767</v>
      </c>
      <c r="D7064" s="7">
        <v>7</v>
      </c>
      <c r="E7064" s="7" t="str">
        <f t="shared" si="317"/>
        <v>S44437677</v>
      </c>
      <c r="F7064" s="4">
        <v>43770</v>
      </c>
      <c r="G7064" s="2">
        <v>312</v>
      </c>
      <c r="H7064" s="2" t="s">
        <v>10723</v>
      </c>
      <c r="I7064" s="2" t="s">
        <v>10724</v>
      </c>
      <c r="J7064" s="2" t="s">
        <v>1144</v>
      </c>
      <c r="K7064" s="194" t="s">
        <v>17</v>
      </c>
      <c r="L7064" s="2">
        <v>66</v>
      </c>
      <c r="M7064" s="194">
        <v>0</v>
      </c>
      <c r="N7064" s="2">
        <v>0</v>
      </c>
      <c r="O7064" s="195">
        <v>100</v>
      </c>
    </row>
    <row r="7065" spans="1:15">
      <c r="A7065" s="7">
        <v>2019</v>
      </c>
      <c r="B7065" s="7" t="s">
        <v>22</v>
      </c>
      <c r="C7065" s="8">
        <f t="shared" si="315"/>
        <v>43767</v>
      </c>
      <c r="D7065" s="7">
        <v>8</v>
      </c>
      <c r="E7065" s="7" t="str">
        <f t="shared" si="317"/>
        <v>S44437678</v>
      </c>
      <c r="F7065" s="4">
        <v>43800</v>
      </c>
      <c r="G7065" s="2">
        <v>261</v>
      </c>
      <c r="H7065" s="2" t="s">
        <v>10725</v>
      </c>
      <c r="I7065" s="2" t="s">
        <v>6932</v>
      </c>
      <c r="J7065" s="2" t="s">
        <v>584</v>
      </c>
      <c r="K7065" s="194" t="s">
        <v>17</v>
      </c>
      <c r="L7065" s="2">
        <v>66</v>
      </c>
      <c r="M7065" s="194">
        <v>0</v>
      </c>
      <c r="N7065" s="2">
        <v>0</v>
      </c>
      <c r="O7065" s="195">
        <v>100</v>
      </c>
    </row>
    <row r="7066" spans="1:15">
      <c r="A7066" s="7">
        <v>2019</v>
      </c>
      <c r="B7066" s="7" t="s">
        <v>22</v>
      </c>
      <c r="C7066" s="8">
        <f t="shared" si="315"/>
        <v>43767</v>
      </c>
      <c r="D7066" s="7">
        <v>9</v>
      </c>
      <c r="E7066" s="7" t="str">
        <f t="shared" si="317"/>
        <v>S44437679</v>
      </c>
      <c r="F7066" s="4">
        <v>43831</v>
      </c>
      <c r="G7066" s="2">
        <v>225</v>
      </c>
      <c r="H7066" s="2" t="s">
        <v>10211</v>
      </c>
      <c r="I7066" s="2" t="s">
        <v>10587</v>
      </c>
      <c r="J7066" s="2" t="s">
        <v>6394</v>
      </c>
      <c r="K7066" s="194" t="s">
        <v>17</v>
      </c>
      <c r="L7066" s="2">
        <v>50</v>
      </c>
      <c r="M7066" s="194">
        <v>0</v>
      </c>
      <c r="N7066" s="2">
        <v>0</v>
      </c>
      <c r="O7066" s="195">
        <v>100</v>
      </c>
    </row>
    <row r="7067" spans="1:15">
      <c r="A7067" s="7">
        <v>2019</v>
      </c>
      <c r="B7067" s="7" t="s">
        <v>22</v>
      </c>
      <c r="C7067" s="8">
        <f t="shared" si="315"/>
        <v>43767</v>
      </c>
      <c r="D7067" s="7">
        <v>10</v>
      </c>
      <c r="E7067" s="7" t="str">
        <f t="shared" si="317"/>
        <v>S444376710</v>
      </c>
      <c r="F7067" s="3" t="s">
        <v>220</v>
      </c>
      <c r="G7067" s="2">
        <v>213</v>
      </c>
      <c r="H7067" s="2" t="s">
        <v>2934</v>
      </c>
      <c r="I7067" s="2" t="s">
        <v>10703</v>
      </c>
      <c r="J7067" s="2" t="s">
        <v>306</v>
      </c>
      <c r="K7067" s="194" t="s">
        <v>17</v>
      </c>
      <c r="L7067" s="2">
        <v>44</v>
      </c>
      <c r="M7067" s="194" t="s">
        <v>322</v>
      </c>
      <c r="N7067" s="2" t="s">
        <v>428</v>
      </c>
      <c r="O7067" s="195" t="s">
        <v>3743</v>
      </c>
    </row>
    <row r="7068" spans="1:15">
      <c r="A7068" s="7">
        <v>2019</v>
      </c>
      <c r="B7068" s="7" t="s">
        <v>22</v>
      </c>
      <c r="C7068" s="8">
        <f t="shared" si="315"/>
        <v>43767</v>
      </c>
      <c r="D7068" s="7">
        <v>11</v>
      </c>
      <c r="E7068" s="7" t="str">
        <f t="shared" si="317"/>
        <v>S444376711</v>
      </c>
      <c r="F7068" s="3">
        <v>2021</v>
      </c>
      <c r="G7068" s="2">
        <v>195</v>
      </c>
      <c r="H7068" s="2" t="s">
        <v>10726</v>
      </c>
      <c r="I7068" s="2" t="s">
        <v>6166</v>
      </c>
      <c r="J7068" s="2" t="s">
        <v>2351</v>
      </c>
      <c r="K7068" s="194" t="s">
        <v>17</v>
      </c>
      <c r="L7068" s="2">
        <v>41</v>
      </c>
      <c r="M7068" s="194" t="s">
        <v>5550</v>
      </c>
      <c r="N7068" s="2" t="s">
        <v>384</v>
      </c>
      <c r="O7068" s="195">
        <v>50</v>
      </c>
    </row>
    <row r="7069" spans="1:15">
      <c r="A7069" s="7">
        <v>2019</v>
      </c>
      <c r="B7069" s="7" t="s">
        <v>22</v>
      </c>
      <c r="C7069" s="8">
        <f t="shared" si="315"/>
        <v>43767</v>
      </c>
      <c r="D7069" s="7">
        <v>12</v>
      </c>
      <c r="E7069" s="7" t="str">
        <f t="shared" si="317"/>
        <v>S444376712</v>
      </c>
      <c r="F7069" s="3">
        <v>2022</v>
      </c>
      <c r="G7069" s="2">
        <v>0</v>
      </c>
      <c r="H7069" s="2" t="s">
        <v>3327</v>
      </c>
      <c r="I7069" s="2" t="s">
        <v>10727</v>
      </c>
      <c r="J7069" s="2" t="s">
        <v>294</v>
      </c>
      <c r="K7069" s="194" t="s">
        <v>17</v>
      </c>
      <c r="L7069" s="2">
        <v>32</v>
      </c>
      <c r="M7069" s="194" t="s">
        <v>379</v>
      </c>
      <c r="N7069" s="2" t="s">
        <v>3192</v>
      </c>
      <c r="O7069" s="195" t="s">
        <v>3192</v>
      </c>
    </row>
    <row r="7070" spans="1:15">
      <c r="A7070" s="7">
        <v>2019</v>
      </c>
      <c r="B7070" s="7" t="s">
        <v>22</v>
      </c>
      <c r="C7070" s="8">
        <f t="shared" si="315"/>
        <v>43767</v>
      </c>
      <c r="D7070" s="7">
        <v>13</v>
      </c>
      <c r="E7070" s="7" t="str">
        <f t="shared" si="317"/>
        <v>S444376713</v>
      </c>
      <c r="F7070" s="3">
        <v>2023</v>
      </c>
      <c r="G7070" s="2">
        <v>0</v>
      </c>
      <c r="H7070" s="2" t="s">
        <v>10728</v>
      </c>
      <c r="I7070" s="2" t="s">
        <v>10729</v>
      </c>
      <c r="J7070" s="2" t="s">
        <v>1625</v>
      </c>
      <c r="K7070" s="194" t="s">
        <v>17</v>
      </c>
      <c r="L7070" s="2">
        <v>25</v>
      </c>
      <c r="M7070" s="194" t="s">
        <v>7459</v>
      </c>
      <c r="N7070" s="2" t="s">
        <v>3697</v>
      </c>
      <c r="O7070" s="195" t="s">
        <v>1153</v>
      </c>
    </row>
    <row r="7071" spans="1:15" ht="15.75" thickBot="1">
      <c r="A7071" s="7">
        <v>2019</v>
      </c>
      <c r="B7071" s="7" t="s">
        <v>22</v>
      </c>
      <c r="C7071" s="8">
        <f t="shared" si="315"/>
        <v>43767</v>
      </c>
      <c r="D7071" s="7">
        <v>14</v>
      </c>
      <c r="E7071" s="7" t="str">
        <f t="shared" si="317"/>
        <v>S444376714</v>
      </c>
      <c r="F7071" s="5">
        <v>2024</v>
      </c>
      <c r="G7071" s="6">
        <v>0</v>
      </c>
      <c r="H7071" s="6" t="s">
        <v>10730</v>
      </c>
      <c r="I7071" s="6" t="s">
        <v>8402</v>
      </c>
      <c r="J7071" s="6" t="s">
        <v>835</v>
      </c>
      <c r="K7071" s="196" t="s">
        <v>17</v>
      </c>
      <c r="L7071" s="6">
        <v>24</v>
      </c>
      <c r="M7071" s="196" t="s">
        <v>351</v>
      </c>
      <c r="N7071" s="6" t="s">
        <v>344</v>
      </c>
      <c r="O7071" s="197" t="s">
        <v>546</v>
      </c>
    </row>
    <row r="7072" spans="1:15" ht="16.5" thickTop="1" thickBot="1">
      <c r="A7072" s="7">
        <v>2019</v>
      </c>
      <c r="B7072" s="7" t="s">
        <v>22</v>
      </c>
      <c r="C7072" s="8">
        <f t="shared" si="315"/>
        <v>43767</v>
      </c>
      <c r="D7072" s="7">
        <v>15</v>
      </c>
      <c r="E7072" s="7" t="str">
        <f t="shared" si="317"/>
        <v>S444376715</v>
      </c>
      <c r="F7072" s="1" t="s">
        <v>15</v>
      </c>
    </row>
    <row r="7073" spans="1:15" ht="16.5" thickTop="1" thickBot="1">
      <c r="A7073" s="7">
        <v>2019</v>
      </c>
      <c r="B7073" s="7" t="s">
        <v>22</v>
      </c>
      <c r="C7073" s="8">
        <f t="shared" si="315"/>
        <v>43767</v>
      </c>
      <c r="D7073" s="7">
        <v>16</v>
      </c>
      <c r="E7073" s="7" t="str">
        <f t="shared" si="317"/>
        <v>S444376716</v>
      </c>
      <c r="F7073" s="338" t="s">
        <v>1</v>
      </c>
      <c r="G7073" s="341" t="s">
        <v>2</v>
      </c>
      <c r="H7073" s="342"/>
      <c r="I7073" s="342"/>
      <c r="J7073" s="343"/>
      <c r="K7073" s="344" t="s">
        <v>3</v>
      </c>
      <c r="L7073" s="343"/>
      <c r="M7073" s="344" t="s">
        <v>144</v>
      </c>
      <c r="N7073" s="342"/>
      <c r="O7073" s="342"/>
    </row>
    <row r="7074" spans="1:15" ht="18" customHeight="1" thickBot="1">
      <c r="A7074" s="7">
        <v>2019</v>
      </c>
      <c r="B7074" s="7" t="s">
        <v>22</v>
      </c>
      <c r="C7074" s="8">
        <f t="shared" si="315"/>
        <v>43767</v>
      </c>
      <c r="D7074" s="7">
        <v>17</v>
      </c>
      <c r="E7074" s="7" t="str">
        <f t="shared" si="317"/>
        <v>S444376717</v>
      </c>
      <c r="F7074" s="339"/>
      <c r="G7074" s="345" t="s">
        <v>5</v>
      </c>
      <c r="H7074" s="347" t="s">
        <v>145</v>
      </c>
      <c r="I7074" s="348"/>
      <c r="J7074" s="349"/>
      <c r="K7074" s="350" t="s">
        <v>6</v>
      </c>
      <c r="L7074" s="352" t="s">
        <v>7</v>
      </c>
      <c r="M7074" s="350" t="s">
        <v>8</v>
      </c>
      <c r="N7074" s="354" t="s">
        <v>146</v>
      </c>
      <c r="O7074" s="356" t="s">
        <v>147</v>
      </c>
    </row>
    <row r="7075" spans="1:15" ht="15.75" thickBot="1">
      <c r="A7075" s="7">
        <v>2019</v>
      </c>
      <c r="B7075" s="7" t="s">
        <v>22</v>
      </c>
      <c r="C7075" s="8">
        <f t="shared" si="315"/>
        <v>43767</v>
      </c>
      <c r="D7075" s="7">
        <v>18</v>
      </c>
      <c r="E7075" s="7" t="str">
        <f t="shared" si="317"/>
        <v>S444376718</v>
      </c>
      <c r="F7075" s="340"/>
      <c r="G7075" s="346"/>
      <c r="H7075" s="191" t="s">
        <v>9</v>
      </c>
      <c r="I7075" s="192" t="s">
        <v>18</v>
      </c>
      <c r="J7075" s="193" t="s">
        <v>11</v>
      </c>
      <c r="K7075" s="351"/>
      <c r="L7075" s="353"/>
      <c r="M7075" s="351"/>
      <c r="N7075" s="355"/>
      <c r="O7075" s="357"/>
    </row>
    <row r="7076" spans="1:15">
      <c r="A7076" s="7">
        <v>2019</v>
      </c>
      <c r="B7076" s="7" t="s">
        <v>22</v>
      </c>
      <c r="C7076" s="8">
        <f t="shared" si="315"/>
        <v>43767</v>
      </c>
      <c r="D7076" s="7">
        <v>19</v>
      </c>
      <c r="E7076" s="7" t="str">
        <f t="shared" si="317"/>
        <v>S444376719</v>
      </c>
      <c r="F7076" s="3" t="s">
        <v>16</v>
      </c>
      <c r="G7076" s="2">
        <v>35</v>
      </c>
      <c r="H7076" s="2" t="s">
        <v>9960</v>
      </c>
      <c r="I7076" s="2" t="s">
        <v>10558</v>
      </c>
      <c r="J7076" s="2" t="s">
        <v>1196</v>
      </c>
      <c r="K7076" s="194" t="s">
        <v>17</v>
      </c>
      <c r="L7076" s="2">
        <v>57</v>
      </c>
      <c r="M7076" s="194" t="s">
        <v>4912</v>
      </c>
      <c r="N7076" s="2" t="s">
        <v>4912</v>
      </c>
      <c r="O7076" s="195" t="s">
        <v>432</v>
      </c>
    </row>
    <row r="7077" spans="1:15">
      <c r="A7077" s="7">
        <v>2019</v>
      </c>
      <c r="B7077" s="7" t="s">
        <v>22</v>
      </c>
      <c r="C7077" s="8">
        <f t="shared" si="315"/>
        <v>43767</v>
      </c>
      <c r="D7077" s="7">
        <v>20</v>
      </c>
      <c r="E7077" s="7" t="str">
        <f t="shared" si="317"/>
        <v>S444376720</v>
      </c>
      <c r="F7077" s="4">
        <v>43739</v>
      </c>
      <c r="G7077" s="2">
        <v>315</v>
      </c>
      <c r="H7077" s="2" t="s">
        <v>10731</v>
      </c>
      <c r="I7077" s="2" t="s">
        <v>10732</v>
      </c>
      <c r="J7077" s="2" t="s">
        <v>1295</v>
      </c>
      <c r="K7077" s="194" t="s">
        <v>17</v>
      </c>
      <c r="L7077" s="2">
        <v>56</v>
      </c>
      <c r="M7077" s="194" t="s">
        <v>340</v>
      </c>
      <c r="N7077" s="2" t="s">
        <v>568</v>
      </c>
      <c r="O7077" s="195">
        <v>70</v>
      </c>
    </row>
    <row r="7078" spans="1:15">
      <c r="A7078" s="7">
        <v>2019</v>
      </c>
      <c r="B7078" s="7" t="s">
        <v>22</v>
      </c>
      <c r="C7078" s="8">
        <f t="shared" si="315"/>
        <v>43767</v>
      </c>
      <c r="D7078" s="7">
        <v>21</v>
      </c>
      <c r="E7078" s="7" t="str">
        <f t="shared" si="317"/>
        <v>S444376721</v>
      </c>
      <c r="F7078" s="4">
        <v>43770</v>
      </c>
      <c r="G7078" s="2">
        <v>347</v>
      </c>
      <c r="H7078" s="2" t="s">
        <v>10733</v>
      </c>
      <c r="I7078" s="2" t="s">
        <v>10734</v>
      </c>
      <c r="J7078" s="2" t="s">
        <v>2089</v>
      </c>
      <c r="K7078" s="194" t="s">
        <v>17</v>
      </c>
      <c r="L7078" s="2">
        <v>50</v>
      </c>
      <c r="M7078" s="194" t="s">
        <v>2664</v>
      </c>
      <c r="N7078" s="2">
        <v>0</v>
      </c>
      <c r="O7078" s="195" t="s">
        <v>10061</v>
      </c>
    </row>
    <row r="7079" spans="1:15">
      <c r="A7079" s="7">
        <v>2019</v>
      </c>
      <c r="B7079" s="7" t="s">
        <v>22</v>
      </c>
      <c r="C7079" s="8">
        <f t="shared" si="315"/>
        <v>43767</v>
      </c>
      <c r="D7079" s="7">
        <v>22</v>
      </c>
      <c r="E7079" s="7" t="str">
        <f t="shared" si="317"/>
        <v>S444376722</v>
      </c>
      <c r="F7079" s="4">
        <v>43800</v>
      </c>
      <c r="G7079" s="2">
        <v>301</v>
      </c>
      <c r="H7079" s="2" t="s">
        <v>10735</v>
      </c>
      <c r="I7079" s="2" t="s">
        <v>10736</v>
      </c>
      <c r="J7079" s="2" t="s">
        <v>2089</v>
      </c>
      <c r="K7079" s="194" t="s">
        <v>17</v>
      </c>
      <c r="L7079" s="2">
        <v>47</v>
      </c>
      <c r="M7079" s="194">
        <v>0</v>
      </c>
      <c r="N7079" s="2">
        <v>0</v>
      </c>
      <c r="O7079" s="195">
        <v>100</v>
      </c>
    </row>
    <row r="7080" spans="1:15">
      <c r="A7080" s="7">
        <v>2019</v>
      </c>
      <c r="B7080" s="7" t="s">
        <v>22</v>
      </c>
      <c r="C7080" s="8">
        <f t="shared" si="315"/>
        <v>43767</v>
      </c>
      <c r="D7080" s="7">
        <v>23</v>
      </c>
      <c r="E7080" s="7" t="str">
        <f t="shared" si="317"/>
        <v>S444376723</v>
      </c>
      <c r="F7080" s="4">
        <v>43831</v>
      </c>
      <c r="G7080" s="2">
        <v>275</v>
      </c>
      <c r="H7080" s="2" t="s">
        <v>10737</v>
      </c>
      <c r="I7080" s="2" t="s">
        <v>10738</v>
      </c>
      <c r="J7080" s="2" t="s">
        <v>10739</v>
      </c>
      <c r="K7080" s="194" t="s">
        <v>17</v>
      </c>
      <c r="L7080" s="2">
        <v>45</v>
      </c>
      <c r="M7080" s="194" t="s">
        <v>466</v>
      </c>
      <c r="N7080" s="2" t="s">
        <v>322</v>
      </c>
      <c r="O7080" s="195" t="s">
        <v>6509</v>
      </c>
    </row>
    <row r="7081" spans="1:15">
      <c r="A7081" s="7">
        <v>2019</v>
      </c>
      <c r="B7081" s="7" t="s">
        <v>22</v>
      </c>
      <c r="C7081" s="8">
        <f t="shared" si="315"/>
        <v>43767</v>
      </c>
      <c r="D7081" s="7">
        <v>24</v>
      </c>
      <c r="E7081" s="7" t="str">
        <f t="shared" si="317"/>
        <v>S444376724</v>
      </c>
      <c r="F7081" s="3" t="s">
        <v>220</v>
      </c>
      <c r="G7081" s="2">
        <v>245</v>
      </c>
      <c r="H7081" s="2" t="s">
        <v>10740</v>
      </c>
      <c r="I7081" s="2" t="s">
        <v>10741</v>
      </c>
      <c r="J7081" s="2" t="s">
        <v>2551</v>
      </c>
      <c r="K7081" s="194" t="s">
        <v>17</v>
      </c>
      <c r="L7081" s="2">
        <v>42</v>
      </c>
      <c r="M7081" s="194" t="s">
        <v>4707</v>
      </c>
      <c r="N7081" s="2">
        <v>25</v>
      </c>
      <c r="O7081" s="195" t="s">
        <v>5828</v>
      </c>
    </row>
    <row r="7082" spans="1:15">
      <c r="A7082" s="7">
        <v>2019</v>
      </c>
      <c r="B7082" s="7" t="s">
        <v>22</v>
      </c>
      <c r="C7082" s="8">
        <f t="shared" si="315"/>
        <v>43767</v>
      </c>
      <c r="D7082" s="7">
        <v>25</v>
      </c>
      <c r="E7082" s="7" t="str">
        <f t="shared" si="317"/>
        <v>S444376725</v>
      </c>
      <c r="F7082" s="3">
        <v>2021</v>
      </c>
      <c r="G7082" s="2">
        <v>235</v>
      </c>
      <c r="H7082" s="2" t="s">
        <v>8014</v>
      </c>
      <c r="I7082" s="2" t="s">
        <v>10742</v>
      </c>
      <c r="J7082" s="2" t="s">
        <v>650</v>
      </c>
      <c r="K7082" s="194" t="s">
        <v>17</v>
      </c>
      <c r="L7082" s="2">
        <v>38</v>
      </c>
      <c r="M7082" s="194" t="s">
        <v>568</v>
      </c>
      <c r="N7082" s="2" t="s">
        <v>973</v>
      </c>
      <c r="O7082" s="195" t="s">
        <v>973</v>
      </c>
    </row>
    <row r="7083" spans="1:15">
      <c r="A7083" s="7">
        <v>2019</v>
      </c>
      <c r="B7083" s="7" t="s">
        <v>22</v>
      </c>
      <c r="C7083" s="8">
        <f t="shared" si="315"/>
        <v>43767</v>
      </c>
      <c r="D7083" s="7">
        <v>26</v>
      </c>
      <c r="E7083" s="7" t="str">
        <f t="shared" si="317"/>
        <v>S444376726</v>
      </c>
      <c r="F7083" s="3">
        <v>2022</v>
      </c>
      <c r="G7083" s="2">
        <v>0</v>
      </c>
      <c r="H7083" s="2" t="s">
        <v>5643</v>
      </c>
      <c r="I7083" s="2" t="s">
        <v>10304</v>
      </c>
      <c r="J7083" s="2" t="s">
        <v>2141</v>
      </c>
      <c r="K7083" s="194" t="s">
        <v>17</v>
      </c>
      <c r="L7083" s="2">
        <v>35</v>
      </c>
      <c r="M7083" s="194">
        <v>30</v>
      </c>
      <c r="N7083" s="2">
        <v>50</v>
      </c>
      <c r="O7083" s="195">
        <v>20</v>
      </c>
    </row>
    <row r="7084" spans="1:15">
      <c r="A7084" s="7">
        <v>2019</v>
      </c>
      <c r="B7084" s="7" t="s">
        <v>22</v>
      </c>
      <c r="C7084" s="8">
        <f t="shared" si="315"/>
        <v>43767</v>
      </c>
      <c r="D7084" s="7">
        <v>27</v>
      </c>
      <c r="E7084" s="7" t="str">
        <f t="shared" si="317"/>
        <v>S444376727</v>
      </c>
      <c r="F7084" s="3">
        <v>2023</v>
      </c>
      <c r="G7084" s="2">
        <v>0</v>
      </c>
      <c r="H7084" s="2" t="s">
        <v>10743</v>
      </c>
      <c r="I7084" s="2" t="s">
        <v>10744</v>
      </c>
      <c r="J7084" s="2" t="s">
        <v>1715</v>
      </c>
      <c r="K7084" s="194" t="s">
        <v>17</v>
      </c>
      <c r="L7084" s="2">
        <v>30</v>
      </c>
      <c r="M7084" s="194" t="s">
        <v>1460</v>
      </c>
      <c r="N7084" s="2" t="s">
        <v>973</v>
      </c>
      <c r="O7084" s="195">
        <v>30</v>
      </c>
    </row>
    <row r="7085" spans="1:15" ht="15.75" thickBot="1">
      <c r="A7085" s="7">
        <v>2019</v>
      </c>
      <c r="B7085" s="7" t="s">
        <v>22</v>
      </c>
      <c r="C7085" s="8">
        <f t="shared" si="315"/>
        <v>43767</v>
      </c>
      <c r="D7085" s="7">
        <v>28</v>
      </c>
      <c r="E7085" s="7" t="str">
        <f t="shared" si="317"/>
        <v>S444376728</v>
      </c>
      <c r="F7085" s="5">
        <v>2024</v>
      </c>
      <c r="G7085" s="6">
        <v>0</v>
      </c>
      <c r="H7085" s="6" t="s">
        <v>1790</v>
      </c>
      <c r="I7085" s="6" t="s">
        <v>9202</v>
      </c>
      <c r="J7085" s="6" t="s">
        <v>685</v>
      </c>
      <c r="K7085" s="196" t="s">
        <v>17</v>
      </c>
      <c r="L7085" s="6">
        <v>28</v>
      </c>
      <c r="M7085" s="196" t="s">
        <v>1665</v>
      </c>
      <c r="N7085" s="6" t="s">
        <v>872</v>
      </c>
      <c r="O7085" s="197" t="s">
        <v>2076</v>
      </c>
    </row>
    <row r="7086" spans="1:15" ht="16.5" thickTop="1" thickBot="1">
      <c r="A7086" s="7">
        <v>2019</v>
      </c>
      <c r="B7086" s="7" t="s">
        <v>21</v>
      </c>
      <c r="C7086" s="8">
        <f>C7085+7</f>
        <v>43774</v>
      </c>
      <c r="D7086" s="7">
        <v>1</v>
      </c>
      <c r="E7086" s="7" t="str">
        <f t="shared" si="317"/>
        <v>S45437741</v>
      </c>
      <c r="F7086" s="1" t="s">
        <v>0</v>
      </c>
    </row>
    <row r="7087" spans="1:15" ht="16.5" thickTop="1" thickBot="1">
      <c r="A7087" s="7">
        <v>2019</v>
      </c>
      <c r="B7087" s="7" t="s">
        <v>21</v>
      </c>
      <c r="C7087" s="8">
        <f t="shared" si="315"/>
        <v>43774</v>
      </c>
      <c r="D7087" s="7">
        <v>2</v>
      </c>
      <c r="E7087" s="7" t="str">
        <f t="shared" si="317"/>
        <v>S45437742</v>
      </c>
      <c r="F7087" s="338" t="s">
        <v>1</v>
      </c>
      <c r="G7087" s="341" t="s">
        <v>2</v>
      </c>
      <c r="H7087" s="342"/>
      <c r="I7087" s="342"/>
      <c r="J7087" s="343"/>
      <c r="K7087" s="344" t="s">
        <v>3</v>
      </c>
      <c r="L7087" s="343"/>
      <c r="M7087" s="344" t="s">
        <v>144</v>
      </c>
      <c r="N7087" s="342"/>
      <c r="O7087" s="342"/>
    </row>
    <row r="7088" spans="1:15" ht="18" customHeight="1" thickBot="1">
      <c r="A7088" s="7">
        <v>2019</v>
      </c>
      <c r="B7088" s="7" t="s">
        <v>21</v>
      </c>
      <c r="C7088" s="8">
        <f t="shared" si="315"/>
        <v>43774</v>
      </c>
      <c r="D7088" s="7">
        <v>3</v>
      </c>
      <c r="E7088" s="7" t="str">
        <f t="shared" si="317"/>
        <v>S45437743</v>
      </c>
      <c r="F7088" s="339"/>
      <c r="G7088" s="345" t="s">
        <v>5</v>
      </c>
      <c r="H7088" s="347" t="s">
        <v>145</v>
      </c>
      <c r="I7088" s="348"/>
      <c r="J7088" s="349"/>
      <c r="K7088" s="350" t="s">
        <v>6</v>
      </c>
      <c r="L7088" s="352" t="s">
        <v>7</v>
      </c>
      <c r="M7088" s="350" t="s">
        <v>8</v>
      </c>
      <c r="N7088" s="354" t="s">
        <v>146</v>
      </c>
      <c r="O7088" s="356" t="s">
        <v>147</v>
      </c>
    </row>
    <row r="7089" spans="1:15" ht="15.75" thickBot="1">
      <c r="A7089" s="7">
        <v>2019</v>
      </c>
      <c r="B7089" s="7" t="s">
        <v>21</v>
      </c>
      <c r="C7089" s="8">
        <f t="shared" si="315"/>
        <v>43774</v>
      </c>
      <c r="D7089" s="7">
        <v>4</v>
      </c>
      <c r="E7089" s="7" t="str">
        <f t="shared" si="317"/>
        <v>S45437744</v>
      </c>
      <c r="F7089" s="340"/>
      <c r="G7089" s="346"/>
      <c r="H7089" s="191" t="s">
        <v>9</v>
      </c>
      <c r="I7089" s="192" t="s">
        <v>18</v>
      </c>
      <c r="J7089" s="193" t="s">
        <v>11</v>
      </c>
      <c r="K7089" s="351"/>
      <c r="L7089" s="353"/>
      <c r="M7089" s="351"/>
      <c r="N7089" s="355"/>
      <c r="O7089" s="357"/>
    </row>
    <row r="7090" spans="1:15">
      <c r="A7090" s="7">
        <v>2019</v>
      </c>
      <c r="B7090" s="7" t="s">
        <v>21</v>
      </c>
      <c r="C7090" s="8">
        <f t="shared" si="315"/>
        <v>43774</v>
      </c>
      <c r="D7090" s="7">
        <v>5</v>
      </c>
      <c r="E7090" s="7" t="str">
        <f t="shared" si="317"/>
        <v>S45437745</v>
      </c>
      <c r="F7090" s="3" t="s">
        <v>12</v>
      </c>
      <c r="G7090" s="2">
        <v>-3</v>
      </c>
      <c r="H7090" s="2" t="s">
        <v>10745</v>
      </c>
      <c r="I7090" s="2" t="s">
        <v>10745</v>
      </c>
      <c r="J7090" s="2" t="s">
        <v>10746</v>
      </c>
      <c r="K7090" s="194" t="s">
        <v>17</v>
      </c>
      <c r="L7090" s="2">
        <v>59</v>
      </c>
      <c r="M7090" s="194" t="s">
        <v>544</v>
      </c>
      <c r="N7090" s="2" t="s">
        <v>351</v>
      </c>
      <c r="O7090" s="195" t="s">
        <v>9898</v>
      </c>
    </row>
    <row r="7091" spans="1:15">
      <c r="A7091" s="7">
        <v>2019</v>
      </c>
      <c r="B7091" s="7" t="s">
        <v>21</v>
      </c>
      <c r="C7091" s="8">
        <f t="shared" si="315"/>
        <v>43774</v>
      </c>
      <c r="D7091" s="7">
        <v>6</v>
      </c>
      <c r="E7091" s="7" t="str">
        <f t="shared" si="317"/>
        <v>S45437746</v>
      </c>
      <c r="F7091" s="4">
        <v>43770</v>
      </c>
      <c r="G7091" s="2">
        <v>289</v>
      </c>
      <c r="H7091" s="2" t="s">
        <v>10747</v>
      </c>
      <c r="I7091" s="2" t="s">
        <v>10748</v>
      </c>
      <c r="J7091" s="2" t="s">
        <v>1223</v>
      </c>
      <c r="K7091" s="194" t="s">
        <v>17</v>
      </c>
      <c r="L7091" s="2">
        <v>63</v>
      </c>
      <c r="M7091" s="194" t="s">
        <v>9889</v>
      </c>
      <c r="N7091" s="2">
        <v>0</v>
      </c>
      <c r="O7091" s="195" t="s">
        <v>1825</v>
      </c>
    </row>
    <row r="7092" spans="1:15">
      <c r="A7092" s="7">
        <v>2019</v>
      </c>
      <c r="B7092" s="7" t="s">
        <v>21</v>
      </c>
      <c r="C7092" s="8">
        <f t="shared" si="315"/>
        <v>43774</v>
      </c>
      <c r="D7092" s="7">
        <v>7</v>
      </c>
      <c r="E7092" s="7" t="str">
        <f t="shared" si="317"/>
        <v>S45437747</v>
      </c>
      <c r="F7092" s="4">
        <v>43800</v>
      </c>
      <c r="G7092" s="2">
        <v>193</v>
      </c>
      <c r="H7092" s="2" t="s">
        <v>9186</v>
      </c>
      <c r="I7092" s="2" t="s">
        <v>5523</v>
      </c>
      <c r="J7092" s="2" t="s">
        <v>4293</v>
      </c>
      <c r="K7092" s="194" t="s">
        <v>17</v>
      </c>
      <c r="L7092" s="2">
        <v>68</v>
      </c>
      <c r="M7092" s="194">
        <v>100</v>
      </c>
      <c r="N7092" s="2">
        <v>0</v>
      </c>
      <c r="O7092" s="195">
        <v>0</v>
      </c>
    </row>
    <row r="7093" spans="1:15">
      <c r="A7093" s="7">
        <v>2019</v>
      </c>
      <c r="B7093" s="7" t="s">
        <v>21</v>
      </c>
      <c r="C7093" s="8">
        <f t="shared" si="315"/>
        <v>43774</v>
      </c>
      <c r="D7093" s="7">
        <v>8</v>
      </c>
      <c r="E7093" s="7" t="str">
        <f t="shared" si="317"/>
        <v>S45437748</v>
      </c>
      <c r="F7093" s="4">
        <v>43831</v>
      </c>
      <c r="G7093" s="2">
        <v>190</v>
      </c>
      <c r="H7093" s="2">
        <v>190</v>
      </c>
      <c r="I7093" s="2" t="s">
        <v>5655</v>
      </c>
      <c r="J7093" s="2" t="s">
        <v>4326</v>
      </c>
      <c r="K7093" s="194" t="s">
        <v>17</v>
      </c>
      <c r="L7093" s="2">
        <v>56</v>
      </c>
      <c r="M7093" s="194">
        <v>100</v>
      </c>
      <c r="N7093" s="2">
        <v>0</v>
      </c>
      <c r="O7093" s="195">
        <v>0</v>
      </c>
    </row>
    <row r="7094" spans="1:15">
      <c r="A7094" s="7">
        <v>2019</v>
      </c>
      <c r="B7094" s="7" t="s">
        <v>21</v>
      </c>
      <c r="C7094" s="8">
        <f t="shared" si="315"/>
        <v>43774</v>
      </c>
      <c r="D7094" s="7">
        <v>9</v>
      </c>
      <c r="E7094" s="7" t="str">
        <f t="shared" si="317"/>
        <v>S45437749</v>
      </c>
      <c r="F7094" s="4">
        <v>43862</v>
      </c>
      <c r="G7094" s="2">
        <v>190</v>
      </c>
      <c r="H7094" s="2" t="s">
        <v>5481</v>
      </c>
      <c r="I7094" s="2" t="s">
        <v>8047</v>
      </c>
      <c r="J7094" s="2" t="s">
        <v>2860</v>
      </c>
      <c r="K7094" s="194" t="s">
        <v>17</v>
      </c>
      <c r="L7094" s="2">
        <v>47</v>
      </c>
      <c r="M7094" s="194">
        <v>100</v>
      </c>
      <c r="N7094" s="2">
        <v>0</v>
      </c>
      <c r="O7094" s="195">
        <v>0</v>
      </c>
    </row>
    <row r="7095" spans="1:15">
      <c r="A7095" s="7">
        <v>2019</v>
      </c>
      <c r="B7095" s="7" t="s">
        <v>21</v>
      </c>
      <c r="C7095" s="8">
        <f t="shared" si="315"/>
        <v>43774</v>
      </c>
      <c r="D7095" s="7">
        <v>10</v>
      </c>
      <c r="E7095" s="7" t="str">
        <f t="shared" si="317"/>
        <v>S454377410</v>
      </c>
      <c r="F7095" s="3" t="s">
        <v>220</v>
      </c>
      <c r="G7095" s="2">
        <v>195</v>
      </c>
      <c r="H7095" s="2" t="s">
        <v>10749</v>
      </c>
      <c r="I7095" s="2" t="s">
        <v>7547</v>
      </c>
      <c r="J7095" s="2" t="s">
        <v>685</v>
      </c>
      <c r="K7095" s="194" t="s">
        <v>17</v>
      </c>
      <c r="L7095" s="2">
        <v>46</v>
      </c>
      <c r="M7095" s="194" t="s">
        <v>10750</v>
      </c>
      <c r="N7095" s="2" t="s">
        <v>460</v>
      </c>
      <c r="O7095" s="195">
        <v>0</v>
      </c>
    </row>
    <row r="7096" spans="1:15">
      <c r="A7096" s="7">
        <v>2019</v>
      </c>
      <c r="B7096" s="7" t="s">
        <v>21</v>
      </c>
      <c r="C7096" s="8">
        <f t="shared" si="315"/>
        <v>43774</v>
      </c>
      <c r="D7096" s="7">
        <v>11</v>
      </c>
      <c r="E7096" s="7" t="str">
        <f t="shared" si="317"/>
        <v>S454377411</v>
      </c>
      <c r="F7096" s="3">
        <v>2021</v>
      </c>
      <c r="G7096" s="2">
        <v>0</v>
      </c>
      <c r="H7096" s="2" t="s">
        <v>5889</v>
      </c>
      <c r="I7096" s="2" t="s">
        <v>10751</v>
      </c>
      <c r="J7096" s="2" t="s">
        <v>996</v>
      </c>
      <c r="K7096" s="194" t="s">
        <v>17</v>
      </c>
      <c r="L7096" s="2">
        <v>40</v>
      </c>
      <c r="M7096" s="194" t="s">
        <v>4753</v>
      </c>
      <c r="N7096" s="2" t="s">
        <v>6250</v>
      </c>
      <c r="O7096" s="195" t="s">
        <v>257</v>
      </c>
    </row>
    <row r="7097" spans="1:15">
      <c r="A7097" s="7">
        <v>2019</v>
      </c>
      <c r="B7097" s="7" t="s">
        <v>21</v>
      </c>
      <c r="C7097" s="8">
        <f t="shared" si="315"/>
        <v>43774</v>
      </c>
      <c r="D7097" s="7">
        <v>12</v>
      </c>
      <c r="E7097" s="7" t="str">
        <f t="shared" si="317"/>
        <v>S454377412</v>
      </c>
      <c r="F7097" s="3">
        <v>2022</v>
      </c>
      <c r="G7097" s="2">
        <v>0</v>
      </c>
      <c r="H7097" s="2" t="s">
        <v>10395</v>
      </c>
      <c r="I7097" s="2" t="s">
        <v>8962</v>
      </c>
      <c r="J7097" s="2" t="s">
        <v>2227</v>
      </c>
      <c r="K7097" s="194" t="s">
        <v>17</v>
      </c>
      <c r="L7097" s="2">
        <v>32</v>
      </c>
      <c r="M7097" s="194" t="s">
        <v>383</v>
      </c>
      <c r="N7097" s="2">
        <v>50</v>
      </c>
      <c r="O7097" s="195" t="s">
        <v>619</v>
      </c>
    </row>
    <row r="7098" spans="1:15">
      <c r="A7098" s="7">
        <v>2019</v>
      </c>
      <c r="B7098" s="7" t="s">
        <v>21</v>
      </c>
      <c r="C7098" s="8">
        <f t="shared" si="315"/>
        <v>43774</v>
      </c>
      <c r="D7098" s="7">
        <v>13</v>
      </c>
      <c r="E7098" s="7" t="str">
        <f t="shared" si="317"/>
        <v>S454377413</v>
      </c>
      <c r="F7098" s="3">
        <v>2023</v>
      </c>
      <c r="G7098" s="2">
        <v>0</v>
      </c>
      <c r="H7098" s="2" t="s">
        <v>10752</v>
      </c>
      <c r="I7098" s="2" t="s">
        <v>10753</v>
      </c>
      <c r="J7098" s="2" t="s">
        <v>1757</v>
      </c>
      <c r="K7098" s="194" t="s">
        <v>17</v>
      </c>
      <c r="L7098" s="2">
        <v>27</v>
      </c>
      <c r="M7098" s="194" t="s">
        <v>3695</v>
      </c>
      <c r="N7098" s="2" t="s">
        <v>10652</v>
      </c>
      <c r="O7098" s="195" t="s">
        <v>10754</v>
      </c>
    </row>
    <row r="7099" spans="1:15" ht="15.75" thickBot="1">
      <c r="A7099" s="7">
        <v>2019</v>
      </c>
      <c r="B7099" s="7" t="s">
        <v>21</v>
      </c>
      <c r="C7099" s="8">
        <f t="shared" si="315"/>
        <v>43774</v>
      </c>
      <c r="D7099" s="7">
        <v>14</v>
      </c>
      <c r="E7099" s="7" t="str">
        <f t="shared" si="317"/>
        <v>S454377414</v>
      </c>
      <c r="F7099" s="5">
        <v>2024</v>
      </c>
      <c r="G7099" s="6">
        <v>0</v>
      </c>
      <c r="H7099" s="6" t="s">
        <v>10755</v>
      </c>
      <c r="I7099" s="6" t="s">
        <v>10756</v>
      </c>
      <c r="J7099" s="6" t="s">
        <v>4106</v>
      </c>
      <c r="K7099" s="196" t="s">
        <v>17</v>
      </c>
      <c r="L7099" s="6">
        <v>22</v>
      </c>
      <c r="M7099" s="196" t="s">
        <v>1153</v>
      </c>
      <c r="N7099" s="6">
        <v>50</v>
      </c>
      <c r="O7099" s="197" t="s">
        <v>800</v>
      </c>
    </row>
    <row r="7100" spans="1:15" ht="16.5" thickTop="1" thickBot="1">
      <c r="A7100" s="7">
        <v>2019</v>
      </c>
      <c r="B7100" s="7" t="s">
        <v>21</v>
      </c>
      <c r="C7100" s="8">
        <f t="shared" si="315"/>
        <v>43774</v>
      </c>
      <c r="D7100" s="7">
        <v>15</v>
      </c>
      <c r="E7100" s="7" t="str">
        <f t="shared" si="317"/>
        <v>S454377415</v>
      </c>
      <c r="F7100" s="1" t="s">
        <v>15</v>
      </c>
    </row>
    <row r="7101" spans="1:15" ht="16.5" thickTop="1" thickBot="1">
      <c r="A7101" s="7">
        <v>2019</v>
      </c>
      <c r="B7101" s="7" t="s">
        <v>21</v>
      </c>
      <c r="C7101" s="8">
        <f t="shared" si="315"/>
        <v>43774</v>
      </c>
      <c r="D7101" s="7">
        <v>16</v>
      </c>
      <c r="E7101" s="7" t="str">
        <f t="shared" si="317"/>
        <v>S454377416</v>
      </c>
      <c r="F7101" s="338" t="s">
        <v>1</v>
      </c>
      <c r="G7101" s="341" t="s">
        <v>2</v>
      </c>
      <c r="H7101" s="342"/>
      <c r="I7101" s="342"/>
      <c r="J7101" s="343"/>
      <c r="K7101" s="344" t="s">
        <v>3</v>
      </c>
      <c r="L7101" s="343"/>
      <c r="M7101" s="344" t="s">
        <v>144</v>
      </c>
      <c r="N7101" s="342"/>
      <c r="O7101" s="342"/>
    </row>
    <row r="7102" spans="1:15" ht="18" customHeight="1" thickBot="1">
      <c r="A7102" s="7">
        <v>2019</v>
      </c>
      <c r="B7102" s="7" t="s">
        <v>21</v>
      </c>
      <c r="C7102" s="8">
        <f t="shared" si="315"/>
        <v>43774</v>
      </c>
      <c r="D7102" s="7">
        <v>17</v>
      </c>
      <c r="E7102" s="7" t="str">
        <f t="shared" si="317"/>
        <v>S454377417</v>
      </c>
      <c r="F7102" s="339"/>
      <c r="G7102" s="345" t="s">
        <v>5</v>
      </c>
      <c r="H7102" s="347" t="s">
        <v>145</v>
      </c>
      <c r="I7102" s="348"/>
      <c r="J7102" s="349"/>
      <c r="K7102" s="350" t="s">
        <v>6</v>
      </c>
      <c r="L7102" s="352" t="s">
        <v>7</v>
      </c>
      <c r="M7102" s="350" t="s">
        <v>8</v>
      </c>
      <c r="N7102" s="354" t="s">
        <v>146</v>
      </c>
      <c r="O7102" s="356" t="s">
        <v>147</v>
      </c>
    </row>
    <row r="7103" spans="1:15" ht="15.75" thickBot="1">
      <c r="A7103" s="7">
        <v>2019</v>
      </c>
      <c r="B7103" s="7" t="s">
        <v>21</v>
      </c>
      <c r="C7103" s="8">
        <f t="shared" si="315"/>
        <v>43774</v>
      </c>
      <c r="D7103" s="7">
        <v>18</v>
      </c>
      <c r="E7103" s="7" t="str">
        <f t="shared" si="317"/>
        <v>S454377418</v>
      </c>
      <c r="F7103" s="340"/>
      <c r="G7103" s="346"/>
      <c r="H7103" s="191" t="s">
        <v>9</v>
      </c>
      <c r="I7103" s="192" t="s">
        <v>18</v>
      </c>
      <c r="J7103" s="193" t="s">
        <v>11</v>
      </c>
      <c r="K7103" s="351"/>
      <c r="L7103" s="353"/>
      <c r="M7103" s="351"/>
      <c r="N7103" s="355"/>
      <c r="O7103" s="357"/>
    </row>
    <row r="7104" spans="1:15">
      <c r="A7104" s="7">
        <v>2019</v>
      </c>
      <c r="B7104" s="7" t="s">
        <v>21</v>
      </c>
      <c r="C7104" s="8">
        <f t="shared" si="315"/>
        <v>43774</v>
      </c>
      <c r="D7104" s="7">
        <v>19</v>
      </c>
      <c r="E7104" s="7" t="str">
        <f t="shared" si="317"/>
        <v>S454377419</v>
      </c>
      <c r="F7104" s="3" t="s">
        <v>16</v>
      </c>
      <c r="G7104" s="2">
        <v>40</v>
      </c>
      <c r="H7104" s="2" t="s">
        <v>5294</v>
      </c>
      <c r="I7104" s="2" t="s">
        <v>10757</v>
      </c>
      <c r="J7104" s="2" t="s">
        <v>865</v>
      </c>
      <c r="K7104" s="194" t="s">
        <v>17</v>
      </c>
      <c r="L7104" s="2">
        <v>59</v>
      </c>
      <c r="M7104" s="194" t="s">
        <v>311</v>
      </c>
      <c r="N7104" s="2" t="s">
        <v>400</v>
      </c>
      <c r="O7104" s="195" t="s">
        <v>1445</v>
      </c>
    </row>
    <row r="7105" spans="1:15">
      <c r="A7105" s="7">
        <v>2019</v>
      </c>
      <c r="B7105" s="7" t="s">
        <v>21</v>
      </c>
      <c r="C7105" s="8">
        <f t="shared" si="315"/>
        <v>43774</v>
      </c>
      <c r="D7105" s="7">
        <v>20</v>
      </c>
      <c r="E7105" s="7" t="str">
        <f t="shared" si="317"/>
        <v>S454377420</v>
      </c>
      <c r="F7105" s="4">
        <v>43770</v>
      </c>
      <c r="G7105" s="2">
        <v>329</v>
      </c>
      <c r="H7105" s="2" t="s">
        <v>9150</v>
      </c>
      <c r="I7105" s="2" t="s">
        <v>10758</v>
      </c>
      <c r="J7105" s="2" t="s">
        <v>3767</v>
      </c>
      <c r="K7105" s="194" t="s">
        <v>17</v>
      </c>
      <c r="L7105" s="2">
        <v>55</v>
      </c>
      <c r="M7105" s="194" t="s">
        <v>2481</v>
      </c>
      <c r="N7105" s="2" t="s">
        <v>691</v>
      </c>
      <c r="O7105" s="195">
        <v>0</v>
      </c>
    </row>
    <row r="7106" spans="1:15">
      <c r="A7106" s="7">
        <v>2019</v>
      </c>
      <c r="B7106" s="7" t="s">
        <v>21</v>
      </c>
      <c r="C7106" s="8">
        <f t="shared" si="315"/>
        <v>43774</v>
      </c>
      <c r="D7106" s="7">
        <v>21</v>
      </c>
      <c r="E7106" s="7" t="str">
        <f t="shared" si="317"/>
        <v>S454377421</v>
      </c>
      <c r="F7106" s="4">
        <v>43800</v>
      </c>
      <c r="G7106" s="2">
        <v>233</v>
      </c>
      <c r="H7106" s="2" t="s">
        <v>9542</v>
      </c>
      <c r="I7106" s="2" t="s">
        <v>10759</v>
      </c>
      <c r="J7106" s="2" t="s">
        <v>892</v>
      </c>
      <c r="K7106" s="194" t="s">
        <v>17</v>
      </c>
      <c r="L7106" s="2">
        <v>55</v>
      </c>
      <c r="M7106" s="194">
        <v>100</v>
      </c>
      <c r="N7106" s="2">
        <v>0</v>
      </c>
      <c r="O7106" s="195">
        <v>0</v>
      </c>
    </row>
    <row r="7107" spans="1:15">
      <c r="A7107" s="7">
        <v>2019</v>
      </c>
      <c r="B7107" s="7" t="s">
        <v>21</v>
      </c>
      <c r="C7107" s="8">
        <f t="shared" si="315"/>
        <v>43774</v>
      </c>
      <c r="D7107" s="7">
        <v>22</v>
      </c>
      <c r="E7107" s="7" t="str">
        <f t="shared" si="317"/>
        <v>S454377422</v>
      </c>
      <c r="F7107" s="4">
        <v>43831</v>
      </c>
      <c r="G7107" s="2">
        <v>240</v>
      </c>
      <c r="H7107" s="2" t="s">
        <v>10760</v>
      </c>
      <c r="I7107" s="2" t="s">
        <v>10761</v>
      </c>
      <c r="J7107" s="2" t="s">
        <v>2509</v>
      </c>
      <c r="K7107" s="194" t="s">
        <v>17</v>
      </c>
      <c r="L7107" s="2">
        <v>49</v>
      </c>
      <c r="M7107" s="194">
        <v>100</v>
      </c>
      <c r="N7107" s="2">
        <v>0</v>
      </c>
      <c r="O7107" s="195">
        <v>0</v>
      </c>
    </row>
    <row r="7108" spans="1:15">
      <c r="A7108" s="7">
        <v>2019</v>
      </c>
      <c r="B7108" s="7" t="s">
        <v>21</v>
      </c>
      <c r="C7108" s="8">
        <f t="shared" si="315"/>
        <v>43774</v>
      </c>
      <c r="D7108" s="7">
        <v>23</v>
      </c>
      <c r="E7108" s="7" t="str">
        <f t="shared" si="317"/>
        <v>S454377423</v>
      </c>
      <c r="F7108" s="4">
        <v>43862</v>
      </c>
      <c r="G7108" s="2">
        <v>240</v>
      </c>
      <c r="H7108" s="2" t="s">
        <v>7850</v>
      </c>
      <c r="I7108" s="2" t="s">
        <v>7081</v>
      </c>
      <c r="J7108" s="2" t="s">
        <v>2352</v>
      </c>
      <c r="K7108" s="194" t="s">
        <v>17</v>
      </c>
      <c r="L7108" s="2">
        <v>49</v>
      </c>
      <c r="M7108" s="194">
        <v>100</v>
      </c>
      <c r="N7108" s="2">
        <v>0</v>
      </c>
      <c r="O7108" s="195">
        <v>0</v>
      </c>
    </row>
    <row r="7109" spans="1:15">
      <c r="A7109" s="7">
        <v>2019</v>
      </c>
      <c r="B7109" s="7" t="s">
        <v>21</v>
      </c>
      <c r="C7109" s="8">
        <f t="shared" si="315"/>
        <v>43774</v>
      </c>
      <c r="D7109" s="7">
        <v>24</v>
      </c>
      <c r="E7109" s="7" t="str">
        <f t="shared" si="317"/>
        <v>S454377424</v>
      </c>
      <c r="F7109" s="3" t="s">
        <v>220</v>
      </c>
      <c r="G7109" s="2">
        <v>235</v>
      </c>
      <c r="H7109" s="2" t="s">
        <v>10583</v>
      </c>
      <c r="I7109" s="2" t="s">
        <v>10762</v>
      </c>
      <c r="J7109" s="2" t="s">
        <v>4381</v>
      </c>
      <c r="K7109" s="194" t="s">
        <v>17</v>
      </c>
      <c r="L7109" s="2">
        <v>46</v>
      </c>
      <c r="M7109" s="194" t="s">
        <v>9604</v>
      </c>
      <c r="N7109" s="2" t="s">
        <v>4707</v>
      </c>
      <c r="O7109" s="195" t="s">
        <v>423</v>
      </c>
    </row>
    <row r="7110" spans="1:15">
      <c r="A7110" s="7">
        <v>2019</v>
      </c>
      <c r="B7110" s="7" t="s">
        <v>21</v>
      </c>
      <c r="C7110" s="8">
        <f t="shared" si="315"/>
        <v>43774</v>
      </c>
      <c r="D7110" s="7">
        <v>25</v>
      </c>
      <c r="E7110" s="7" t="str">
        <f t="shared" si="317"/>
        <v>S454377425</v>
      </c>
      <c r="F7110" s="3">
        <v>2021</v>
      </c>
      <c r="G7110" s="2">
        <v>0</v>
      </c>
      <c r="H7110" s="2" t="s">
        <v>9758</v>
      </c>
      <c r="I7110" s="2" t="s">
        <v>1324</v>
      </c>
      <c r="J7110" s="2" t="s">
        <v>9130</v>
      </c>
      <c r="K7110" s="194" t="s">
        <v>17</v>
      </c>
      <c r="L7110" s="2">
        <v>42</v>
      </c>
      <c r="M7110" s="194" t="s">
        <v>5324</v>
      </c>
      <c r="N7110" s="2" t="s">
        <v>434</v>
      </c>
      <c r="O7110" s="195" t="s">
        <v>4257</v>
      </c>
    </row>
    <row r="7111" spans="1:15">
      <c r="A7111" s="7">
        <v>2019</v>
      </c>
      <c r="B7111" s="7" t="s">
        <v>21</v>
      </c>
      <c r="C7111" s="8">
        <f t="shared" ref="C7111:C7113" si="318">C7110</f>
        <v>43774</v>
      </c>
      <c r="D7111" s="7">
        <v>26</v>
      </c>
      <c r="E7111" s="7" t="str">
        <f t="shared" si="317"/>
        <v>S454377426</v>
      </c>
      <c r="F7111" s="3">
        <v>2022</v>
      </c>
      <c r="G7111" s="2">
        <v>0</v>
      </c>
      <c r="H7111" s="2" t="s">
        <v>10763</v>
      </c>
      <c r="I7111" s="2" t="s">
        <v>10764</v>
      </c>
      <c r="J7111" s="2" t="s">
        <v>1309</v>
      </c>
      <c r="K7111" s="194" t="s">
        <v>17</v>
      </c>
      <c r="L7111" s="2">
        <v>34</v>
      </c>
      <c r="M7111" s="194" t="s">
        <v>4912</v>
      </c>
      <c r="N7111" s="2" t="s">
        <v>434</v>
      </c>
      <c r="O7111" s="195" t="s">
        <v>434</v>
      </c>
    </row>
    <row r="7112" spans="1:15">
      <c r="A7112" s="7">
        <v>2019</v>
      </c>
      <c r="B7112" s="7" t="s">
        <v>21</v>
      </c>
      <c r="C7112" s="8">
        <f t="shared" si="318"/>
        <v>43774</v>
      </c>
      <c r="D7112" s="7">
        <v>27</v>
      </c>
      <c r="E7112" s="7" t="str">
        <f t="shared" si="317"/>
        <v>S454377427</v>
      </c>
      <c r="F7112" s="3">
        <v>2023</v>
      </c>
      <c r="G7112" s="2">
        <v>0</v>
      </c>
      <c r="H7112" s="2" t="s">
        <v>10765</v>
      </c>
      <c r="I7112" s="2" t="s">
        <v>10743</v>
      </c>
      <c r="J7112" s="2" t="s">
        <v>3904</v>
      </c>
      <c r="K7112" s="194" t="s">
        <v>17</v>
      </c>
      <c r="L7112" s="2">
        <v>29</v>
      </c>
      <c r="M7112" s="194" t="s">
        <v>434</v>
      </c>
      <c r="N7112" s="2" t="s">
        <v>433</v>
      </c>
      <c r="O7112" s="195" t="s">
        <v>432</v>
      </c>
    </row>
    <row r="7113" spans="1:15" ht="15.75" thickBot="1">
      <c r="A7113" s="7">
        <v>2019</v>
      </c>
      <c r="B7113" s="7" t="s">
        <v>21</v>
      </c>
      <c r="C7113" s="8">
        <f t="shared" si="318"/>
        <v>43774</v>
      </c>
      <c r="D7113" s="7">
        <v>28</v>
      </c>
      <c r="E7113" s="7" t="str">
        <f t="shared" si="317"/>
        <v>S454377428</v>
      </c>
      <c r="F7113" s="5">
        <v>2024</v>
      </c>
      <c r="G7113" s="6">
        <v>0</v>
      </c>
      <c r="H7113" s="6" t="s">
        <v>10766</v>
      </c>
      <c r="I7113" s="6" t="s">
        <v>5851</v>
      </c>
      <c r="J7113" s="6" t="s">
        <v>3734</v>
      </c>
      <c r="K7113" s="196" t="s">
        <v>17</v>
      </c>
      <c r="L7113" s="6">
        <v>26</v>
      </c>
      <c r="M7113" s="196" t="s">
        <v>1459</v>
      </c>
      <c r="N7113" s="6">
        <v>50</v>
      </c>
      <c r="O7113" s="197" t="s">
        <v>1460</v>
      </c>
    </row>
    <row r="7114" spans="1:15" ht="18" thickTop="1" thickBot="1">
      <c r="A7114" s="7">
        <v>2019</v>
      </c>
      <c r="B7114" s="7" t="s">
        <v>20</v>
      </c>
      <c r="C7114" s="8">
        <f>C7113+7</f>
        <v>43781</v>
      </c>
      <c r="D7114" s="7">
        <v>1</v>
      </c>
      <c r="E7114" s="7" t="str">
        <f t="shared" ref="E7114:E7141" si="319">B7114&amp;C7114&amp;D7114</f>
        <v>S46437811</v>
      </c>
      <c r="F7114" s="146" t="s">
        <v>0</v>
      </c>
    </row>
    <row r="7115" spans="1:15" ht="16.5" customHeight="1" thickTop="1" thickBot="1">
      <c r="A7115" s="7">
        <v>2019</v>
      </c>
      <c r="B7115" s="7" t="s">
        <v>20</v>
      </c>
      <c r="C7115" s="8">
        <f t="shared" ref="C7115:C7178" si="320">C7114</f>
        <v>43781</v>
      </c>
      <c r="D7115" s="7">
        <v>2</v>
      </c>
      <c r="E7115" s="7" t="str">
        <f t="shared" si="319"/>
        <v>S46437812</v>
      </c>
      <c r="F7115" s="338" t="s">
        <v>1</v>
      </c>
      <c r="G7115" s="341" t="s">
        <v>2</v>
      </c>
      <c r="H7115" s="342"/>
      <c r="I7115" s="342"/>
      <c r="J7115" s="343"/>
      <c r="K7115" s="344" t="s">
        <v>3</v>
      </c>
      <c r="L7115" s="343"/>
      <c r="M7115" s="344" t="s">
        <v>144</v>
      </c>
      <c r="N7115" s="342"/>
      <c r="O7115" s="342"/>
    </row>
    <row r="7116" spans="1:15" ht="18" customHeight="1" thickBot="1">
      <c r="A7116" s="7">
        <v>2019</v>
      </c>
      <c r="B7116" s="7" t="s">
        <v>20</v>
      </c>
      <c r="C7116" s="8">
        <f t="shared" si="320"/>
        <v>43781</v>
      </c>
      <c r="D7116" s="7">
        <v>3</v>
      </c>
      <c r="E7116" s="7" t="str">
        <f t="shared" si="319"/>
        <v>S46437813</v>
      </c>
      <c r="F7116" s="339"/>
      <c r="G7116" s="345" t="s">
        <v>5</v>
      </c>
      <c r="H7116" s="347" t="s">
        <v>145</v>
      </c>
      <c r="I7116" s="348"/>
      <c r="J7116" s="349"/>
      <c r="K7116" s="350" t="s">
        <v>6</v>
      </c>
      <c r="L7116" s="352" t="s">
        <v>7</v>
      </c>
      <c r="M7116" s="350" t="s">
        <v>8</v>
      </c>
      <c r="N7116" s="354" t="s">
        <v>146</v>
      </c>
      <c r="O7116" s="356" t="s">
        <v>147</v>
      </c>
    </row>
    <row r="7117" spans="1:15" ht="15.75" thickBot="1">
      <c r="A7117" s="7">
        <v>2019</v>
      </c>
      <c r="B7117" s="7" t="s">
        <v>20</v>
      </c>
      <c r="C7117" s="8">
        <f t="shared" si="320"/>
        <v>43781</v>
      </c>
      <c r="D7117" s="7">
        <v>4</v>
      </c>
      <c r="E7117" s="7" t="str">
        <f t="shared" si="319"/>
        <v>S46437814</v>
      </c>
      <c r="F7117" s="340"/>
      <c r="G7117" s="346"/>
      <c r="H7117" s="191" t="s">
        <v>9</v>
      </c>
      <c r="I7117" s="192" t="s">
        <v>18</v>
      </c>
      <c r="J7117" s="193" t="s">
        <v>11</v>
      </c>
      <c r="K7117" s="351"/>
      <c r="L7117" s="353"/>
      <c r="M7117" s="351"/>
      <c r="N7117" s="355"/>
      <c r="O7117" s="357"/>
    </row>
    <row r="7118" spans="1:15">
      <c r="A7118" s="7">
        <v>2019</v>
      </c>
      <c r="B7118" s="7" t="s">
        <v>20</v>
      </c>
      <c r="C7118" s="8">
        <f t="shared" si="320"/>
        <v>43781</v>
      </c>
      <c r="D7118" s="7">
        <v>5</v>
      </c>
      <c r="E7118" s="7" t="str">
        <f t="shared" si="319"/>
        <v>S46437815</v>
      </c>
      <c r="F7118" s="3" t="s">
        <v>12</v>
      </c>
      <c r="G7118" s="2">
        <v>-3</v>
      </c>
      <c r="H7118" s="2" t="s">
        <v>10767</v>
      </c>
      <c r="I7118" s="2" t="s">
        <v>10768</v>
      </c>
      <c r="J7118" s="2" t="s">
        <v>1725</v>
      </c>
      <c r="K7118" s="194" t="s">
        <v>17</v>
      </c>
      <c r="L7118" s="2">
        <v>49</v>
      </c>
      <c r="M7118" s="194" t="s">
        <v>7030</v>
      </c>
      <c r="N7118" s="2" t="s">
        <v>402</v>
      </c>
      <c r="O7118" s="195" t="s">
        <v>402</v>
      </c>
    </row>
    <row r="7119" spans="1:15">
      <c r="A7119" s="7">
        <v>2019</v>
      </c>
      <c r="B7119" s="7" t="s">
        <v>20</v>
      </c>
      <c r="C7119" s="8">
        <f t="shared" si="320"/>
        <v>43781</v>
      </c>
      <c r="D7119" s="7">
        <v>6</v>
      </c>
      <c r="E7119" s="7" t="str">
        <f t="shared" si="319"/>
        <v>S46437816</v>
      </c>
      <c r="F7119" s="4">
        <v>43770</v>
      </c>
      <c r="G7119" s="2">
        <v>307</v>
      </c>
      <c r="H7119" s="2">
        <v>307</v>
      </c>
      <c r="I7119" s="2">
        <v>307</v>
      </c>
      <c r="J7119" s="2" t="s">
        <v>6035</v>
      </c>
      <c r="K7119" s="194" t="s">
        <v>17</v>
      </c>
      <c r="L7119" s="2">
        <v>57</v>
      </c>
      <c r="M7119" s="194" t="s">
        <v>1248</v>
      </c>
      <c r="N7119" s="2">
        <v>0</v>
      </c>
      <c r="O7119" s="195" t="s">
        <v>6288</v>
      </c>
    </row>
    <row r="7120" spans="1:15">
      <c r="A7120" s="7">
        <v>2019</v>
      </c>
      <c r="B7120" s="7" t="s">
        <v>20</v>
      </c>
      <c r="C7120" s="8">
        <f t="shared" si="320"/>
        <v>43781</v>
      </c>
      <c r="D7120" s="7">
        <v>7</v>
      </c>
      <c r="E7120" s="7" t="str">
        <f t="shared" si="319"/>
        <v>S46437817</v>
      </c>
      <c r="F7120" s="4">
        <v>43800</v>
      </c>
      <c r="G7120" s="2">
        <v>251</v>
      </c>
      <c r="H7120" s="2" t="s">
        <v>10769</v>
      </c>
      <c r="I7120" s="2" t="s">
        <v>8581</v>
      </c>
      <c r="J7120" s="2" t="s">
        <v>1284</v>
      </c>
      <c r="K7120" s="194" t="s">
        <v>17</v>
      </c>
      <c r="L7120" s="2">
        <v>65</v>
      </c>
      <c r="M7120" s="194">
        <v>0</v>
      </c>
      <c r="N7120" s="2">
        <v>0</v>
      </c>
      <c r="O7120" s="195">
        <v>100</v>
      </c>
    </row>
    <row r="7121" spans="1:15">
      <c r="A7121" s="7">
        <v>2019</v>
      </c>
      <c r="B7121" s="7" t="s">
        <v>20</v>
      </c>
      <c r="C7121" s="8">
        <f t="shared" si="320"/>
        <v>43781</v>
      </c>
      <c r="D7121" s="7">
        <v>8</v>
      </c>
      <c r="E7121" s="7" t="str">
        <f t="shared" si="319"/>
        <v>S46437818</v>
      </c>
      <c r="F7121" s="4">
        <v>43831</v>
      </c>
      <c r="G7121" s="2">
        <v>233</v>
      </c>
      <c r="H7121" s="2" t="s">
        <v>10770</v>
      </c>
      <c r="I7121" s="2" t="s">
        <v>10134</v>
      </c>
      <c r="J7121" s="2">
        <v>3</v>
      </c>
      <c r="K7121" s="194" t="s">
        <v>17</v>
      </c>
      <c r="L7121" s="2">
        <v>56</v>
      </c>
      <c r="M7121" s="194">
        <v>0</v>
      </c>
      <c r="N7121" s="2">
        <v>0</v>
      </c>
      <c r="O7121" s="195">
        <v>100</v>
      </c>
    </row>
    <row r="7122" spans="1:15">
      <c r="A7122" s="7">
        <v>2019</v>
      </c>
      <c r="B7122" s="7" t="s">
        <v>20</v>
      </c>
      <c r="C7122" s="8">
        <f t="shared" si="320"/>
        <v>43781</v>
      </c>
      <c r="D7122" s="7">
        <v>9</v>
      </c>
      <c r="E7122" s="7" t="str">
        <f t="shared" si="319"/>
        <v>S46437819</v>
      </c>
      <c r="F7122" s="4">
        <v>43862</v>
      </c>
      <c r="G7122" s="2">
        <v>224</v>
      </c>
      <c r="H7122" s="2" t="s">
        <v>10771</v>
      </c>
      <c r="I7122" s="2" t="s">
        <v>7392</v>
      </c>
      <c r="J7122" s="2" t="s">
        <v>6633</v>
      </c>
      <c r="K7122" s="194" t="s">
        <v>17</v>
      </c>
      <c r="L7122" s="2">
        <v>49</v>
      </c>
      <c r="M7122" s="194" t="s">
        <v>322</v>
      </c>
      <c r="N7122" s="2" t="s">
        <v>322</v>
      </c>
      <c r="O7122" s="195" t="s">
        <v>2456</v>
      </c>
    </row>
    <row r="7123" spans="1:15">
      <c r="A7123" s="7">
        <v>2019</v>
      </c>
      <c r="B7123" s="7" t="s">
        <v>20</v>
      </c>
      <c r="C7123" s="8">
        <f t="shared" si="320"/>
        <v>43781</v>
      </c>
      <c r="D7123" s="7">
        <v>10</v>
      </c>
      <c r="E7123" s="7" t="str">
        <f t="shared" si="319"/>
        <v>S464378110</v>
      </c>
      <c r="F7123" s="3" t="s">
        <v>220</v>
      </c>
      <c r="G7123" s="2">
        <v>210</v>
      </c>
      <c r="H7123" s="2" t="s">
        <v>10772</v>
      </c>
      <c r="I7123" s="2" t="s">
        <v>10303</v>
      </c>
      <c r="J7123" s="2" t="s">
        <v>1894</v>
      </c>
      <c r="K7123" s="194" t="s">
        <v>17</v>
      </c>
      <c r="L7123" s="2">
        <v>45</v>
      </c>
      <c r="M7123" s="194" t="s">
        <v>7459</v>
      </c>
      <c r="N7123" s="2" t="s">
        <v>334</v>
      </c>
      <c r="O7123" s="195">
        <v>75</v>
      </c>
    </row>
    <row r="7124" spans="1:15">
      <c r="A7124" s="7">
        <v>2019</v>
      </c>
      <c r="B7124" s="7" t="s">
        <v>20</v>
      </c>
      <c r="C7124" s="8">
        <f t="shared" si="320"/>
        <v>43781</v>
      </c>
      <c r="D7124" s="7">
        <v>11</v>
      </c>
      <c r="E7124" s="7" t="str">
        <f t="shared" si="319"/>
        <v>S464378111</v>
      </c>
      <c r="F7124" s="3">
        <v>2021</v>
      </c>
      <c r="G7124" s="2">
        <v>0</v>
      </c>
      <c r="H7124" s="2" t="s">
        <v>10596</v>
      </c>
      <c r="I7124" s="2" t="s">
        <v>10773</v>
      </c>
      <c r="J7124" s="2" t="s">
        <v>1825</v>
      </c>
      <c r="K7124" s="194" t="s">
        <v>17</v>
      </c>
      <c r="L7124" s="2">
        <v>38</v>
      </c>
      <c r="M7124" s="194" t="s">
        <v>506</v>
      </c>
      <c r="N7124" s="2" t="s">
        <v>445</v>
      </c>
      <c r="O7124" s="195" t="s">
        <v>445</v>
      </c>
    </row>
    <row r="7125" spans="1:15">
      <c r="A7125" s="7">
        <v>2019</v>
      </c>
      <c r="B7125" s="7" t="s">
        <v>20</v>
      </c>
      <c r="C7125" s="8">
        <f t="shared" si="320"/>
        <v>43781</v>
      </c>
      <c r="D7125" s="7">
        <v>12</v>
      </c>
      <c r="E7125" s="7" t="str">
        <f t="shared" si="319"/>
        <v>S464378112</v>
      </c>
      <c r="F7125" s="3">
        <v>2022</v>
      </c>
      <c r="G7125" s="2">
        <v>0</v>
      </c>
      <c r="H7125" s="2" t="s">
        <v>9080</v>
      </c>
      <c r="I7125" s="2" t="s">
        <v>10774</v>
      </c>
      <c r="J7125" s="2">
        <v>2</v>
      </c>
      <c r="K7125" s="194" t="s">
        <v>17</v>
      </c>
      <c r="L7125" s="2">
        <v>32</v>
      </c>
      <c r="M7125" s="194" t="s">
        <v>5550</v>
      </c>
      <c r="N7125" s="2" t="s">
        <v>525</v>
      </c>
      <c r="O7125" s="195" t="s">
        <v>7033</v>
      </c>
    </row>
    <row r="7126" spans="1:15">
      <c r="A7126" s="7">
        <v>2019</v>
      </c>
      <c r="B7126" s="7" t="s">
        <v>20</v>
      </c>
      <c r="C7126" s="8">
        <f t="shared" si="320"/>
        <v>43781</v>
      </c>
      <c r="D7126" s="7">
        <v>13</v>
      </c>
      <c r="E7126" s="7" t="str">
        <f t="shared" si="319"/>
        <v>S464378113</v>
      </c>
      <c r="F7126" s="3">
        <v>2023</v>
      </c>
      <c r="G7126" s="2">
        <v>0</v>
      </c>
      <c r="H7126" s="2" t="s">
        <v>10775</v>
      </c>
      <c r="I7126" s="2" t="s">
        <v>2765</v>
      </c>
      <c r="J7126" s="2" t="s">
        <v>2313</v>
      </c>
      <c r="K7126" s="194" t="s">
        <v>17</v>
      </c>
      <c r="L7126" s="2">
        <v>29</v>
      </c>
      <c r="M7126" s="194" t="s">
        <v>6247</v>
      </c>
      <c r="N7126" s="2" t="s">
        <v>344</v>
      </c>
      <c r="O7126" s="195">
        <v>40</v>
      </c>
    </row>
    <row r="7127" spans="1:15" ht="15.75" thickBot="1">
      <c r="A7127" s="7">
        <v>2019</v>
      </c>
      <c r="B7127" s="7" t="s">
        <v>20</v>
      </c>
      <c r="C7127" s="8">
        <f t="shared" si="320"/>
        <v>43781</v>
      </c>
      <c r="D7127" s="7">
        <v>14</v>
      </c>
      <c r="E7127" s="7" t="str">
        <f t="shared" si="319"/>
        <v>S464378114</v>
      </c>
      <c r="F7127" s="5">
        <v>2024</v>
      </c>
      <c r="G7127" s="6">
        <v>0</v>
      </c>
      <c r="H7127" s="6" t="s">
        <v>10776</v>
      </c>
      <c r="I7127" s="6" t="s">
        <v>10556</v>
      </c>
      <c r="J7127" s="6" t="s">
        <v>3109</v>
      </c>
      <c r="K7127" s="196" t="s">
        <v>17</v>
      </c>
      <c r="L7127" s="6">
        <v>25</v>
      </c>
      <c r="M7127" s="196" t="s">
        <v>477</v>
      </c>
      <c r="N7127" s="6" t="s">
        <v>7626</v>
      </c>
      <c r="O7127" s="197" t="s">
        <v>619</v>
      </c>
    </row>
    <row r="7128" spans="1:15" ht="16.5" thickTop="1" thickBot="1">
      <c r="A7128" s="7">
        <v>2019</v>
      </c>
      <c r="B7128" s="7" t="s">
        <v>20</v>
      </c>
      <c r="C7128" s="8">
        <f t="shared" si="320"/>
        <v>43781</v>
      </c>
      <c r="D7128" s="7">
        <v>15</v>
      </c>
      <c r="E7128" s="7" t="str">
        <f t="shared" si="319"/>
        <v>S464378115</v>
      </c>
      <c r="F7128" s="147" t="s">
        <v>15</v>
      </c>
    </row>
    <row r="7129" spans="1:15" ht="16.5" thickTop="1" thickBot="1">
      <c r="A7129" s="7">
        <v>2019</v>
      </c>
      <c r="B7129" s="7" t="s">
        <v>20</v>
      </c>
      <c r="C7129" s="8">
        <f t="shared" si="320"/>
        <v>43781</v>
      </c>
      <c r="D7129" s="7">
        <v>16</v>
      </c>
      <c r="E7129" s="7" t="str">
        <f t="shared" si="319"/>
        <v>S464378116</v>
      </c>
      <c r="F7129" s="338" t="s">
        <v>1</v>
      </c>
      <c r="G7129" s="341" t="s">
        <v>2</v>
      </c>
      <c r="H7129" s="342"/>
      <c r="I7129" s="342"/>
      <c r="J7129" s="343"/>
      <c r="K7129" s="344" t="s">
        <v>3</v>
      </c>
      <c r="L7129" s="343"/>
      <c r="M7129" s="344" t="s">
        <v>144</v>
      </c>
      <c r="N7129" s="342"/>
      <c r="O7129" s="342"/>
    </row>
    <row r="7130" spans="1:15" ht="18" customHeight="1" thickBot="1">
      <c r="A7130" s="7">
        <v>2019</v>
      </c>
      <c r="B7130" s="7" t="s">
        <v>20</v>
      </c>
      <c r="C7130" s="8">
        <f t="shared" si="320"/>
        <v>43781</v>
      </c>
      <c r="D7130" s="7">
        <v>17</v>
      </c>
      <c r="E7130" s="7" t="str">
        <f t="shared" si="319"/>
        <v>S464378117</v>
      </c>
      <c r="F7130" s="339"/>
      <c r="G7130" s="345" t="s">
        <v>5</v>
      </c>
      <c r="H7130" s="347" t="s">
        <v>145</v>
      </c>
      <c r="I7130" s="348"/>
      <c r="J7130" s="349"/>
      <c r="K7130" s="350" t="s">
        <v>6</v>
      </c>
      <c r="L7130" s="352" t="s">
        <v>7</v>
      </c>
      <c r="M7130" s="350" t="s">
        <v>8</v>
      </c>
      <c r="N7130" s="354" t="s">
        <v>146</v>
      </c>
      <c r="O7130" s="356" t="s">
        <v>147</v>
      </c>
    </row>
    <row r="7131" spans="1:15" ht="15.75" thickBot="1">
      <c r="A7131" s="7">
        <v>2019</v>
      </c>
      <c r="B7131" s="7" t="s">
        <v>20</v>
      </c>
      <c r="C7131" s="8">
        <f t="shared" si="320"/>
        <v>43781</v>
      </c>
      <c r="D7131" s="7">
        <v>18</v>
      </c>
      <c r="E7131" s="7" t="str">
        <f t="shared" si="319"/>
        <v>S464378118</v>
      </c>
      <c r="F7131" s="340"/>
      <c r="G7131" s="346"/>
      <c r="H7131" s="191" t="s">
        <v>9</v>
      </c>
      <c r="I7131" s="192" t="s">
        <v>18</v>
      </c>
      <c r="J7131" s="193" t="s">
        <v>11</v>
      </c>
      <c r="K7131" s="351"/>
      <c r="L7131" s="353"/>
      <c r="M7131" s="351"/>
      <c r="N7131" s="355"/>
      <c r="O7131" s="357"/>
    </row>
    <row r="7132" spans="1:15">
      <c r="A7132" s="7">
        <v>2019</v>
      </c>
      <c r="B7132" s="7" t="s">
        <v>20</v>
      </c>
      <c r="C7132" s="8">
        <f t="shared" si="320"/>
        <v>43781</v>
      </c>
      <c r="D7132" s="7">
        <v>19</v>
      </c>
      <c r="E7132" s="7" t="str">
        <f t="shared" si="319"/>
        <v>S464378119</v>
      </c>
      <c r="F7132" s="3" t="s">
        <v>16</v>
      </c>
      <c r="G7132" s="2">
        <v>40</v>
      </c>
      <c r="H7132" s="2" t="s">
        <v>3171</v>
      </c>
      <c r="I7132" s="2" t="s">
        <v>5342</v>
      </c>
      <c r="J7132" s="2" t="s">
        <v>1076</v>
      </c>
      <c r="K7132" s="194" t="s">
        <v>17</v>
      </c>
      <c r="L7132" s="2">
        <v>50</v>
      </c>
      <c r="M7132" s="194" t="s">
        <v>434</v>
      </c>
      <c r="N7132" s="2" t="s">
        <v>493</v>
      </c>
      <c r="O7132" s="195" t="s">
        <v>1363</v>
      </c>
    </row>
    <row r="7133" spans="1:15">
      <c r="A7133" s="7">
        <v>2019</v>
      </c>
      <c r="B7133" s="7" t="s">
        <v>20</v>
      </c>
      <c r="C7133" s="8">
        <f t="shared" si="320"/>
        <v>43781</v>
      </c>
      <c r="D7133" s="7">
        <v>20</v>
      </c>
      <c r="E7133" s="7" t="str">
        <f t="shared" si="319"/>
        <v>S464378120</v>
      </c>
      <c r="F7133" s="4">
        <v>43770</v>
      </c>
      <c r="G7133" s="2">
        <v>347</v>
      </c>
      <c r="H7133" s="2" t="s">
        <v>8797</v>
      </c>
      <c r="I7133" s="2" t="s">
        <v>10777</v>
      </c>
      <c r="J7133" s="2" t="s">
        <v>3455</v>
      </c>
      <c r="K7133" s="194" t="s">
        <v>17</v>
      </c>
      <c r="L7133" s="2">
        <v>49</v>
      </c>
      <c r="M7133" s="194">
        <v>0</v>
      </c>
      <c r="N7133" s="2">
        <v>0</v>
      </c>
      <c r="O7133" s="195">
        <v>100</v>
      </c>
    </row>
    <row r="7134" spans="1:15">
      <c r="A7134" s="7">
        <v>2019</v>
      </c>
      <c r="B7134" s="7" t="s">
        <v>20</v>
      </c>
      <c r="C7134" s="8">
        <f t="shared" si="320"/>
        <v>43781</v>
      </c>
      <c r="D7134" s="7">
        <v>21</v>
      </c>
      <c r="E7134" s="7" t="str">
        <f t="shared" si="319"/>
        <v>S464378121</v>
      </c>
      <c r="F7134" s="4">
        <v>43800</v>
      </c>
      <c r="G7134" s="2">
        <v>391</v>
      </c>
      <c r="H7134" s="2" t="s">
        <v>10778</v>
      </c>
      <c r="I7134" s="2" t="s">
        <v>10779</v>
      </c>
      <c r="J7134" s="2" t="s">
        <v>1325</v>
      </c>
      <c r="K7134" s="194" t="s">
        <v>17</v>
      </c>
      <c r="L7134" s="2">
        <v>46</v>
      </c>
      <c r="M7134" s="194">
        <v>0</v>
      </c>
      <c r="N7134" s="2">
        <v>0</v>
      </c>
      <c r="O7134" s="195">
        <v>100</v>
      </c>
    </row>
    <row r="7135" spans="1:15">
      <c r="A7135" s="7">
        <v>2019</v>
      </c>
      <c r="B7135" s="7" t="s">
        <v>20</v>
      </c>
      <c r="C7135" s="8">
        <f t="shared" si="320"/>
        <v>43781</v>
      </c>
      <c r="D7135" s="7">
        <v>22</v>
      </c>
      <c r="E7135" s="7" t="str">
        <f t="shared" si="319"/>
        <v>S464378122</v>
      </c>
      <c r="F7135" s="4">
        <v>43831</v>
      </c>
      <c r="G7135" s="2">
        <v>278</v>
      </c>
      <c r="H7135" s="2" t="s">
        <v>10780</v>
      </c>
      <c r="I7135" s="2" t="s">
        <v>2337</v>
      </c>
      <c r="J7135" s="2" t="s">
        <v>311</v>
      </c>
      <c r="K7135" s="194" t="s">
        <v>17</v>
      </c>
      <c r="L7135" s="2">
        <v>47</v>
      </c>
      <c r="M7135" s="194">
        <v>0</v>
      </c>
      <c r="N7135" s="2">
        <v>0</v>
      </c>
      <c r="O7135" s="195">
        <v>100</v>
      </c>
    </row>
    <row r="7136" spans="1:15">
      <c r="A7136" s="7">
        <v>2019</v>
      </c>
      <c r="B7136" s="7" t="s">
        <v>20</v>
      </c>
      <c r="C7136" s="8">
        <f t="shared" si="320"/>
        <v>43781</v>
      </c>
      <c r="D7136" s="7">
        <v>23</v>
      </c>
      <c r="E7136" s="7" t="str">
        <f t="shared" si="319"/>
        <v>S464378123</v>
      </c>
      <c r="F7136" s="4">
        <v>43862</v>
      </c>
      <c r="G7136" s="2">
        <v>269</v>
      </c>
      <c r="H7136" s="2" t="s">
        <v>10781</v>
      </c>
      <c r="I7136" s="2" t="s">
        <v>10782</v>
      </c>
      <c r="J7136" s="2" t="s">
        <v>4659</v>
      </c>
      <c r="K7136" s="194" t="s">
        <v>17</v>
      </c>
      <c r="L7136" s="2">
        <v>46</v>
      </c>
      <c r="M7136" s="194" t="s">
        <v>1208</v>
      </c>
      <c r="N7136" s="2">
        <v>0</v>
      </c>
      <c r="O7136" s="195" t="s">
        <v>2975</v>
      </c>
    </row>
    <row r="7137" spans="1:15">
      <c r="A7137" s="7">
        <v>2019</v>
      </c>
      <c r="B7137" s="7" t="s">
        <v>20</v>
      </c>
      <c r="C7137" s="8">
        <f t="shared" si="320"/>
        <v>43781</v>
      </c>
      <c r="D7137" s="7">
        <v>24</v>
      </c>
      <c r="E7137" s="7" t="str">
        <f t="shared" si="319"/>
        <v>S464378124</v>
      </c>
      <c r="F7137" s="3" t="s">
        <v>220</v>
      </c>
      <c r="G7137" s="2">
        <v>242</v>
      </c>
      <c r="H7137" s="2" t="s">
        <v>10783</v>
      </c>
      <c r="I7137" s="2" t="s">
        <v>10784</v>
      </c>
      <c r="J7137" s="2" t="s">
        <v>2299</v>
      </c>
      <c r="K7137" s="194" t="s">
        <v>17</v>
      </c>
      <c r="L7137" s="2">
        <v>45</v>
      </c>
      <c r="M7137" s="194" t="s">
        <v>340</v>
      </c>
      <c r="N7137" s="2">
        <v>10</v>
      </c>
      <c r="O7137" s="195" t="s">
        <v>7778</v>
      </c>
    </row>
    <row r="7138" spans="1:15">
      <c r="A7138" s="7">
        <v>2019</v>
      </c>
      <c r="B7138" s="7" t="s">
        <v>20</v>
      </c>
      <c r="C7138" s="8">
        <f t="shared" si="320"/>
        <v>43781</v>
      </c>
      <c r="D7138" s="7">
        <v>25</v>
      </c>
      <c r="E7138" s="7" t="str">
        <f t="shared" si="319"/>
        <v>S464378125</v>
      </c>
      <c r="F7138" s="3">
        <v>2021</v>
      </c>
      <c r="G7138" s="2">
        <v>0</v>
      </c>
      <c r="H7138" s="2" t="s">
        <v>10785</v>
      </c>
      <c r="I7138" s="2" t="s">
        <v>10786</v>
      </c>
      <c r="J7138" s="2" t="s">
        <v>2604</v>
      </c>
      <c r="K7138" s="194" t="s">
        <v>17</v>
      </c>
      <c r="L7138" s="2">
        <v>40</v>
      </c>
      <c r="M7138" s="194" t="s">
        <v>1684</v>
      </c>
      <c r="N7138" s="2" t="s">
        <v>692</v>
      </c>
      <c r="O7138" s="195" t="s">
        <v>445</v>
      </c>
    </row>
    <row r="7139" spans="1:15">
      <c r="A7139" s="7">
        <v>2019</v>
      </c>
      <c r="B7139" s="7" t="s">
        <v>20</v>
      </c>
      <c r="C7139" s="8">
        <f t="shared" si="320"/>
        <v>43781</v>
      </c>
      <c r="D7139" s="7">
        <v>26</v>
      </c>
      <c r="E7139" s="7" t="str">
        <f t="shared" si="319"/>
        <v>S464378126</v>
      </c>
      <c r="F7139" s="3">
        <v>2022</v>
      </c>
      <c r="G7139" s="2">
        <v>0</v>
      </c>
      <c r="H7139" s="2" t="s">
        <v>10787</v>
      </c>
      <c r="I7139" s="2" t="s">
        <v>5644</v>
      </c>
      <c r="J7139" s="2" t="s">
        <v>2664</v>
      </c>
      <c r="K7139" s="194" t="s">
        <v>17</v>
      </c>
      <c r="L7139" s="2">
        <v>36</v>
      </c>
      <c r="M7139" s="194" t="s">
        <v>1239</v>
      </c>
      <c r="N7139" s="2" t="s">
        <v>3110</v>
      </c>
      <c r="O7139" s="195" t="s">
        <v>2076</v>
      </c>
    </row>
    <row r="7140" spans="1:15">
      <c r="A7140" s="7">
        <v>2019</v>
      </c>
      <c r="B7140" s="7" t="s">
        <v>20</v>
      </c>
      <c r="C7140" s="8">
        <f t="shared" si="320"/>
        <v>43781</v>
      </c>
      <c r="D7140" s="7">
        <v>27</v>
      </c>
      <c r="E7140" s="7" t="str">
        <f t="shared" si="319"/>
        <v>S464378127</v>
      </c>
      <c r="F7140" s="3">
        <v>2023</v>
      </c>
      <c r="G7140" s="2">
        <v>0</v>
      </c>
      <c r="H7140" s="2" t="s">
        <v>7168</v>
      </c>
      <c r="I7140" s="2" t="s">
        <v>9555</v>
      </c>
      <c r="J7140" s="2" t="s">
        <v>1284</v>
      </c>
      <c r="K7140" s="194" t="s">
        <v>17</v>
      </c>
      <c r="L7140" s="2">
        <v>33</v>
      </c>
      <c r="M7140" s="194" t="s">
        <v>1138</v>
      </c>
      <c r="N7140" s="2" t="s">
        <v>266</v>
      </c>
      <c r="O7140" s="195" t="s">
        <v>580</v>
      </c>
    </row>
    <row r="7141" spans="1:15" ht="15.75" thickBot="1">
      <c r="A7141" s="7">
        <v>2019</v>
      </c>
      <c r="B7141" s="7" t="s">
        <v>20</v>
      </c>
      <c r="C7141" s="8">
        <f t="shared" si="320"/>
        <v>43781</v>
      </c>
      <c r="D7141" s="7">
        <v>28</v>
      </c>
      <c r="E7141" s="7" t="str">
        <f t="shared" si="319"/>
        <v>S464378128</v>
      </c>
      <c r="F7141" s="5">
        <v>2024</v>
      </c>
      <c r="G7141" s="6">
        <v>0</v>
      </c>
      <c r="H7141" s="6" t="s">
        <v>10726</v>
      </c>
      <c r="I7141" s="6" t="s">
        <v>2728</v>
      </c>
      <c r="J7141" s="6" t="s">
        <v>5563</v>
      </c>
      <c r="K7141" s="196" t="s">
        <v>17</v>
      </c>
      <c r="L7141" s="6">
        <v>33</v>
      </c>
      <c r="M7141" s="196" t="s">
        <v>1684</v>
      </c>
      <c r="N7141" s="6" t="s">
        <v>445</v>
      </c>
      <c r="O7141" s="197" t="s">
        <v>692</v>
      </c>
    </row>
    <row r="7142" spans="1:15" ht="16.5" thickTop="1" thickBot="1">
      <c r="A7142" s="7">
        <v>2019</v>
      </c>
      <c r="B7142" s="7" t="s">
        <v>86</v>
      </c>
      <c r="C7142" s="8">
        <f>C7141+7</f>
        <v>43788</v>
      </c>
      <c r="D7142" s="7">
        <v>1</v>
      </c>
      <c r="E7142" s="7" t="str">
        <f t="shared" ref="E7142:E7169" si="321">B7142&amp;C7142&amp;D7142</f>
        <v>S47437881</v>
      </c>
      <c r="F7142" s="1" t="s">
        <v>0</v>
      </c>
    </row>
    <row r="7143" spans="1:15" ht="16.5" thickTop="1" thickBot="1">
      <c r="A7143" s="7">
        <v>2019</v>
      </c>
      <c r="B7143" s="7" t="s">
        <v>86</v>
      </c>
      <c r="C7143" s="8">
        <f t="shared" si="320"/>
        <v>43788</v>
      </c>
      <c r="D7143" s="7">
        <v>2</v>
      </c>
      <c r="E7143" s="7" t="str">
        <f t="shared" si="321"/>
        <v>S47437882</v>
      </c>
      <c r="F7143" s="338" t="s">
        <v>1</v>
      </c>
      <c r="G7143" s="341" t="s">
        <v>2</v>
      </c>
      <c r="H7143" s="342"/>
      <c r="I7143" s="342"/>
      <c r="J7143" s="343"/>
      <c r="K7143" s="344" t="s">
        <v>3</v>
      </c>
      <c r="L7143" s="343"/>
      <c r="M7143" s="344" t="s">
        <v>144</v>
      </c>
      <c r="N7143" s="342"/>
      <c r="O7143" s="342"/>
    </row>
    <row r="7144" spans="1:15" ht="18" customHeight="1" thickBot="1">
      <c r="A7144" s="7">
        <v>2019</v>
      </c>
      <c r="B7144" s="7" t="s">
        <v>86</v>
      </c>
      <c r="C7144" s="8">
        <f t="shared" si="320"/>
        <v>43788</v>
      </c>
      <c r="D7144" s="7">
        <v>3</v>
      </c>
      <c r="E7144" s="7" t="str">
        <f t="shared" si="321"/>
        <v>S47437883</v>
      </c>
      <c r="F7144" s="339"/>
      <c r="G7144" s="345" t="s">
        <v>5</v>
      </c>
      <c r="H7144" s="347" t="s">
        <v>145</v>
      </c>
      <c r="I7144" s="348"/>
      <c r="J7144" s="349"/>
      <c r="K7144" s="350" t="s">
        <v>6</v>
      </c>
      <c r="L7144" s="352" t="s">
        <v>7</v>
      </c>
      <c r="M7144" s="350" t="s">
        <v>8</v>
      </c>
      <c r="N7144" s="354" t="s">
        <v>146</v>
      </c>
      <c r="O7144" s="356" t="s">
        <v>147</v>
      </c>
    </row>
    <row r="7145" spans="1:15" ht="15.75" thickBot="1">
      <c r="A7145" s="7">
        <v>2019</v>
      </c>
      <c r="B7145" s="7" t="s">
        <v>86</v>
      </c>
      <c r="C7145" s="8">
        <f t="shared" si="320"/>
        <v>43788</v>
      </c>
      <c r="D7145" s="7">
        <v>4</v>
      </c>
      <c r="E7145" s="7" t="str">
        <f t="shared" si="321"/>
        <v>S47437884</v>
      </c>
      <c r="F7145" s="340"/>
      <c r="G7145" s="346"/>
      <c r="H7145" s="191" t="s">
        <v>9</v>
      </c>
      <c r="I7145" s="192" t="s">
        <v>18</v>
      </c>
      <c r="J7145" s="193" t="s">
        <v>11</v>
      </c>
      <c r="K7145" s="351"/>
      <c r="L7145" s="353"/>
      <c r="M7145" s="351"/>
      <c r="N7145" s="355"/>
      <c r="O7145" s="357"/>
    </row>
    <row r="7146" spans="1:15">
      <c r="A7146" s="7">
        <v>2019</v>
      </c>
      <c r="B7146" s="7" t="s">
        <v>86</v>
      </c>
      <c r="C7146" s="8">
        <f t="shared" si="320"/>
        <v>43788</v>
      </c>
      <c r="D7146" s="7">
        <v>5</v>
      </c>
      <c r="E7146" s="7" t="str">
        <f t="shared" si="321"/>
        <v>S47437885</v>
      </c>
      <c r="F7146" s="3" t="s">
        <v>12</v>
      </c>
      <c r="G7146" s="2">
        <v>-3</v>
      </c>
      <c r="H7146" s="2" t="s">
        <v>10463</v>
      </c>
      <c r="I7146" s="2" t="s">
        <v>10547</v>
      </c>
      <c r="J7146" s="2" t="s">
        <v>4179</v>
      </c>
      <c r="K7146" s="194" t="s">
        <v>17</v>
      </c>
      <c r="L7146" s="2">
        <v>51</v>
      </c>
      <c r="M7146" s="194" t="s">
        <v>619</v>
      </c>
      <c r="N7146" s="2" t="s">
        <v>8799</v>
      </c>
      <c r="O7146" s="195" t="s">
        <v>3058</v>
      </c>
    </row>
    <row r="7147" spans="1:15">
      <c r="A7147" s="7">
        <v>2019</v>
      </c>
      <c r="B7147" s="7" t="s">
        <v>86</v>
      </c>
      <c r="C7147" s="8">
        <f t="shared" si="320"/>
        <v>43788</v>
      </c>
      <c r="D7147" s="7">
        <v>6</v>
      </c>
      <c r="E7147" s="7" t="str">
        <f t="shared" si="321"/>
        <v>S47437886</v>
      </c>
      <c r="F7147" s="4">
        <v>43770</v>
      </c>
      <c r="G7147" s="2">
        <v>311</v>
      </c>
      <c r="H7147" s="2" t="s">
        <v>9865</v>
      </c>
      <c r="I7147" s="2" t="s">
        <v>10788</v>
      </c>
      <c r="J7147" s="2" t="s">
        <v>4661</v>
      </c>
      <c r="K7147" s="194" t="s">
        <v>17</v>
      </c>
      <c r="L7147" s="2">
        <v>57</v>
      </c>
      <c r="M7147" s="194">
        <v>0</v>
      </c>
      <c r="N7147" s="2">
        <v>0</v>
      </c>
      <c r="O7147" s="195">
        <v>100</v>
      </c>
    </row>
    <row r="7148" spans="1:15">
      <c r="A7148" s="7">
        <v>2019</v>
      </c>
      <c r="B7148" s="7" t="s">
        <v>86</v>
      </c>
      <c r="C7148" s="8">
        <f t="shared" si="320"/>
        <v>43788</v>
      </c>
      <c r="D7148" s="7">
        <v>7</v>
      </c>
      <c r="E7148" s="7" t="str">
        <f t="shared" si="321"/>
        <v>S47437887</v>
      </c>
      <c r="F7148" s="4">
        <v>43800</v>
      </c>
      <c r="G7148" s="2">
        <v>248</v>
      </c>
      <c r="H7148" s="2" t="s">
        <v>10789</v>
      </c>
      <c r="I7148" s="2" t="s">
        <v>10790</v>
      </c>
      <c r="J7148" s="2" t="s">
        <v>5236</v>
      </c>
      <c r="K7148" s="194" t="s">
        <v>17</v>
      </c>
      <c r="L7148" s="2">
        <v>69</v>
      </c>
      <c r="M7148" s="194" t="s">
        <v>350</v>
      </c>
      <c r="N7148" s="2" t="s">
        <v>544</v>
      </c>
      <c r="O7148" s="195" t="s">
        <v>5258</v>
      </c>
    </row>
    <row r="7149" spans="1:15">
      <c r="A7149" s="7">
        <v>2019</v>
      </c>
      <c r="B7149" s="7" t="s">
        <v>86</v>
      </c>
      <c r="C7149" s="8">
        <f t="shared" si="320"/>
        <v>43788</v>
      </c>
      <c r="D7149" s="7">
        <v>8</v>
      </c>
      <c r="E7149" s="7" t="str">
        <f t="shared" si="321"/>
        <v>S47437888</v>
      </c>
      <c r="F7149" s="4">
        <v>43831</v>
      </c>
      <c r="G7149" s="2">
        <v>221</v>
      </c>
      <c r="H7149" s="2" t="s">
        <v>9789</v>
      </c>
      <c r="I7149" s="2" t="s">
        <v>10791</v>
      </c>
      <c r="J7149" s="2" t="s">
        <v>6103</v>
      </c>
      <c r="K7149" s="194" t="s">
        <v>17</v>
      </c>
      <c r="L7149" s="2">
        <v>60</v>
      </c>
      <c r="M7149" s="194" t="s">
        <v>4626</v>
      </c>
      <c r="N7149" s="2" t="s">
        <v>595</v>
      </c>
      <c r="O7149" s="195" t="s">
        <v>2925</v>
      </c>
    </row>
    <row r="7150" spans="1:15">
      <c r="A7150" s="7">
        <v>2019</v>
      </c>
      <c r="B7150" s="7" t="s">
        <v>86</v>
      </c>
      <c r="C7150" s="8">
        <f t="shared" si="320"/>
        <v>43788</v>
      </c>
      <c r="D7150" s="7">
        <v>9</v>
      </c>
      <c r="E7150" s="7" t="str">
        <f t="shared" si="321"/>
        <v>S47437889</v>
      </c>
      <c r="F7150" s="4">
        <v>43862</v>
      </c>
      <c r="G7150" s="2">
        <v>215</v>
      </c>
      <c r="H7150" s="2" t="s">
        <v>10792</v>
      </c>
      <c r="I7150" s="2" t="s">
        <v>10792</v>
      </c>
      <c r="J7150" s="2" t="s">
        <v>1214</v>
      </c>
      <c r="K7150" s="194" t="s">
        <v>17</v>
      </c>
      <c r="L7150" s="2">
        <v>47</v>
      </c>
      <c r="M7150" s="194" t="s">
        <v>5513</v>
      </c>
      <c r="N7150" s="2" t="s">
        <v>1070</v>
      </c>
      <c r="O7150" s="195" t="s">
        <v>434</v>
      </c>
    </row>
    <row r="7151" spans="1:15">
      <c r="A7151" s="7">
        <v>2019</v>
      </c>
      <c r="B7151" s="7" t="s">
        <v>86</v>
      </c>
      <c r="C7151" s="8">
        <f t="shared" si="320"/>
        <v>43788</v>
      </c>
      <c r="D7151" s="7">
        <v>10</v>
      </c>
      <c r="E7151" s="7" t="str">
        <f t="shared" si="321"/>
        <v>S474378810</v>
      </c>
      <c r="F7151" s="3" t="s">
        <v>220</v>
      </c>
      <c r="G7151" s="2">
        <v>205</v>
      </c>
      <c r="H7151" s="2" t="s">
        <v>10793</v>
      </c>
      <c r="I7151" s="2" t="s">
        <v>6371</v>
      </c>
      <c r="J7151" s="2" t="s">
        <v>1152</v>
      </c>
      <c r="K7151" s="194" t="s">
        <v>17</v>
      </c>
      <c r="L7151" s="2">
        <v>46</v>
      </c>
      <c r="M7151" s="194">
        <v>50</v>
      </c>
      <c r="N7151" s="2" t="s">
        <v>1723</v>
      </c>
      <c r="O7151" s="195" t="s">
        <v>3192</v>
      </c>
    </row>
    <row r="7152" spans="1:15">
      <c r="A7152" s="7">
        <v>2019</v>
      </c>
      <c r="B7152" s="7" t="s">
        <v>86</v>
      </c>
      <c r="C7152" s="8">
        <f t="shared" si="320"/>
        <v>43788</v>
      </c>
      <c r="D7152" s="7">
        <v>11</v>
      </c>
      <c r="E7152" s="7" t="str">
        <f t="shared" si="321"/>
        <v>S474378811</v>
      </c>
      <c r="F7152" s="3">
        <v>2021</v>
      </c>
      <c r="G7152" s="2">
        <v>190</v>
      </c>
      <c r="H7152" s="2" t="s">
        <v>828</v>
      </c>
      <c r="I7152" s="2" t="s">
        <v>10794</v>
      </c>
      <c r="J7152" s="2" t="s">
        <v>2965</v>
      </c>
      <c r="K7152" s="194" t="s">
        <v>17</v>
      </c>
      <c r="L7152" s="2">
        <v>40</v>
      </c>
      <c r="M7152" s="194" t="s">
        <v>10652</v>
      </c>
      <c r="N7152" s="2" t="s">
        <v>3695</v>
      </c>
      <c r="O7152" s="195" t="s">
        <v>10754</v>
      </c>
    </row>
    <row r="7153" spans="1:15">
      <c r="A7153" s="7">
        <v>2019</v>
      </c>
      <c r="B7153" s="7" t="s">
        <v>86</v>
      </c>
      <c r="C7153" s="8">
        <f t="shared" si="320"/>
        <v>43788</v>
      </c>
      <c r="D7153" s="7">
        <v>12</v>
      </c>
      <c r="E7153" s="7" t="str">
        <f t="shared" si="321"/>
        <v>S474378812</v>
      </c>
      <c r="F7153" s="3">
        <v>2022</v>
      </c>
      <c r="G7153" s="2">
        <v>172</v>
      </c>
      <c r="H7153" s="2" t="s">
        <v>9263</v>
      </c>
      <c r="I7153" s="2" t="s">
        <v>3198</v>
      </c>
      <c r="J7153" s="2" t="s">
        <v>8926</v>
      </c>
      <c r="K7153" s="194" t="s">
        <v>17</v>
      </c>
      <c r="L7153" s="2">
        <v>31</v>
      </c>
      <c r="M7153" s="194" t="s">
        <v>10795</v>
      </c>
      <c r="N7153" s="2" t="s">
        <v>10796</v>
      </c>
      <c r="O7153" s="195" t="s">
        <v>5341</v>
      </c>
    </row>
    <row r="7154" spans="1:15">
      <c r="A7154" s="7">
        <v>2019</v>
      </c>
      <c r="B7154" s="7" t="s">
        <v>86</v>
      </c>
      <c r="C7154" s="8">
        <f t="shared" si="320"/>
        <v>43788</v>
      </c>
      <c r="D7154" s="7">
        <v>13</v>
      </c>
      <c r="E7154" s="7" t="str">
        <f t="shared" si="321"/>
        <v>S474378813</v>
      </c>
      <c r="F7154" s="3">
        <v>2023</v>
      </c>
      <c r="G7154" s="2">
        <v>0</v>
      </c>
      <c r="H7154" s="2" t="s">
        <v>2912</v>
      </c>
      <c r="I7154" s="2" t="s">
        <v>10797</v>
      </c>
      <c r="J7154" s="2" t="s">
        <v>7207</v>
      </c>
      <c r="K7154" s="194" t="s">
        <v>17</v>
      </c>
      <c r="L7154" s="2">
        <v>27</v>
      </c>
      <c r="M7154" s="194" t="s">
        <v>1630</v>
      </c>
      <c r="N7154" s="2" t="s">
        <v>10190</v>
      </c>
      <c r="O7154" s="195" t="s">
        <v>416</v>
      </c>
    </row>
    <row r="7155" spans="1:15" ht="15.75" thickBot="1">
      <c r="A7155" s="7">
        <v>2019</v>
      </c>
      <c r="B7155" s="7" t="s">
        <v>86</v>
      </c>
      <c r="C7155" s="8">
        <f t="shared" si="320"/>
        <v>43788</v>
      </c>
      <c r="D7155" s="7">
        <v>14</v>
      </c>
      <c r="E7155" s="7" t="str">
        <f t="shared" si="321"/>
        <v>S474378814</v>
      </c>
      <c r="F7155" s="5">
        <v>2024</v>
      </c>
      <c r="G7155" s="6">
        <v>0</v>
      </c>
      <c r="H7155" s="6" t="s">
        <v>5373</v>
      </c>
      <c r="I7155" s="6" t="s">
        <v>10798</v>
      </c>
      <c r="J7155" s="6" t="s">
        <v>2708</v>
      </c>
      <c r="K7155" s="196" t="s">
        <v>17</v>
      </c>
      <c r="L7155" s="6">
        <v>24</v>
      </c>
      <c r="M7155" s="196" t="s">
        <v>445</v>
      </c>
      <c r="N7155" s="6" t="s">
        <v>8473</v>
      </c>
      <c r="O7155" s="197" t="s">
        <v>6247</v>
      </c>
    </row>
    <row r="7156" spans="1:15" ht="16.5" thickTop="1" thickBot="1">
      <c r="A7156" s="7">
        <v>2019</v>
      </c>
      <c r="B7156" s="7" t="s">
        <v>86</v>
      </c>
      <c r="C7156" s="8">
        <f t="shared" si="320"/>
        <v>43788</v>
      </c>
      <c r="D7156" s="7">
        <v>15</v>
      </c>
      <c r="E7156" s="7" t="str">
        <f t="shared" si="321"/>
        <v>S474378815</v>
      </c>
      <c r="F7156" s="1" t="s">
        <v>15</v>
      </c>
    </row>
    <row r="7157" spans="1:15" ht="16.5" thickTop="1" thickBot="1">
      <c r="A7157" s="7">
        <v>2019</v>
      </c>
      <c r="B7157" s="7" t="s">
        <v>86</v>
      </c>
      <c r="C7157" s="8">
        <f t="shared" si="320"/>
        <v>43788</v>
      </c>
      <c r="D7157" s="7">
        <v>16</v>
      </c>
      <c r="E7157" s="7" t="str">
        <f t="shared" si="321"/>
        <v>S474378816</v>
      </c>
      <c r="F7157" s="338" t="s">
        <v>1</v>
      </c>
      <c r="G7157" s="341" t="s">
        <v>2</v>
      </c>
      <c r="H7157" s="342"/>
      <c r="I7157" s="342"/>
      <c r="J7157" s="343"/>
      <c r="K7157" s="344" t="s">
        <v>3</v>
      </c>
      <c r="L7157" s="343"/>
      <c r="M7157" s="344" t="s">
        <v>144</v>
      </c>
      <c r="N7157" s="342"/>
      <c r="O7157" s="342"/>
    </row>
    <row r="7158" spans="1:15" ht="18" customHeight="1" thickBot="1">
      <c r="A7158" s="7">
        <v>2019</v>
      </c>
      <c r="B7158" s="7" t="s">
        <v>86</v>
      </c>
      <c r="C7158" s="8">
        <f t="shared" si="320"/>
        <v>43788</v>
      </c>
      <c r="D7158" s="7">
        <v>17</v>
      </c>
      <c r="E7158" s="7" t="str">
        <f t="shared" si="321"/>
        <v>S474378817</v>
      </c>
      <c r="F7158" s="339"/>
      <c r="G7158" s="345" t="s">
        <v>5</v>
      </c>
      <c r="H7158" s="347" t="s">
        <v>145</v>
      </c>
      <c r="I7158" s="348"/>
      <c r="J7158" s="349"/>
      <c r="K7158" s="350" t="s">
        <v>6</v>
      </c>
      <c r="L7158" s="352" t="s">
        <v>7</v>
      </c>
      <c r="M7158" s="350" t="s">
        <v>8</v>
      </c>
      <c r="N7158" s="354" t="s">
        <v>146</v>
      </c>
      <c r="O7158" s="356" t="s">
        <v>147</v>
      </c>
    </row>
    <row r="7159" spans="1:15" ht="15.75" thickBot="1">
      <c r="A7159" s="7">
        <v>2019</v>
      </c>
      <c r="B7159" s="7" t="s">
        <v>86</v>
      </c>
      <c r="C7159" s="8">
        <f t="shared" si="320"/>
        <v>43788</v>
      </c>
      <c r="D7159" s="7">
        <v>18</v>
      </c>
      <c r="E7159" s="7" t="str">
        <f t="shared" si="321"/>
        <v>S474378818</v>
      </c>
      <c r="F7159" s="340"/>
      <c r="G7159" s="346"/>
      <c r="H7159" s="191" t="s">
        <v>9</v>
      </c>
      <c r="I7159" s="192" t="s">
        <v>18</v>
      </c>
      <c r="J7159" s="193" t="s">
        <v>11</v>
      </c>
      <c r="K7159" s="351"/>
      <c r="L7159" s="353"/>
      <c r="M7159" s="351"/>
      <c r="N7159" s="355"/>
      <c r="O7159" s="357"/>
    </row>
    <row r="7160" spans="1:15">
      <c r="A7160" s="7">
        <v>2019</v>
      </c>
      <c r="B7160" s="7" t="s">
        <v>86</v>
      </c>
      <c r="C7160" s="8">
        <f t="shared" si="320"/>
        <v>43788</v>
      </c>
      <c r="D7160" s="7">
        <v>19</v>
      </c>
      <c r="E7160" s="7" t="str">
        <f t="shared" si="321"/>
        <v>S474378819</v>
      </c>
      <c r="F7160" s="3" t="s">
        <v>16</v>
      </c>
      <c r="G7160" s="2">
        <v>40</v>
      </c>
      <c r="H7160" s="2" t="s">
        <v>1477</v>
      </c>
      <c r="I7160" s="2" t="s">
        <v>10799</v>
      </c>
      <c r="J7160" s="2" t="s">
        <v>5775</v>
      </c>
      <c r="K7160" s="194" t="s">
        <v>17</v>
      </c>
      <c r="L7160" s="2">
        <v>50</v>
      </c>
      <c r="M7160" s="194" t="s">
        <v>800</v>
      </c>
      <c r="N7160" s="2" t="s">
        <v>1691</v>
      </c>
      <c r="O7160" s="195" t="s">
        <v>301</v>
      </c>
    </row>
    <row r="7161" spans="1:15">
      <c r="A7161" s="7">
        <v>2019</v>
      </c>
      <c r="B7161" s="7" t="s">
        <v>86</v>
      </c>
      <c r="C7161" s="8">
        <f t="shared" si="320"/>
        <v>43788</v>
      </c>
      <c r="D7161" s="7">
        <v>20</v>
      </c>
      <c r="E7161" s="7" t="str">
        <f t="shared" si="321"/>
        <v>S474378820</v>
      </c>
      <c r="F7161" s="4">
        <v>43770</v>
      </c>
      <c r="G7161" s="2">
        <v>351</v>
      </c>
      <c r="H7161" s="2" t="s">
        <v>10800</v>
      </c>
      <c r="I7161" s="2" t="s">
        <v>10801</v>
      </c>
      <c r="J7161" s="2" t="s">
        <v>2598</v>
      </c>
      <c r="K7161" s="194" t="s">
        <v>17</v>
      </c>
      <c r="L7161" s="2">
        <v>49</v>
      </c>
      <c r="M7161" s="194">
        <v>0</v>
      </c>
      <c r="N7161" s="2">
        <v>0</v>
      </c>
      <c r="O7161" s="195">
        <v>100</v>
      </c>
    </row>
    <row r="7162" spans="1:15">
      <c r="A7162" s="7">
        <v>2019</v>
      </c>
      <c r="B7162" s="7" t="s">
        <v>86</v>
      </c>
      <c r="C7162" s="8">
        <f t="shared" si="320"/>
        <v>43788</v>
      </c>
      <c r="D7162" s="7">
        <v>21</v>
      </c>
      <c r="E7162" s="7" t="str">
        <f t="shared" si="321"/>
        <v>S474378821</v>
      </c>
      <c r="F7162" s="4">
        <v>43800</v>
      </c>
      <c r="G7162" s="2">
        <v>288</v>
      </c>
      <c r="H7162" s="2" t="s">
        <v>10802</v>
      </c>
      <c r="I7162" s="2" t="s">
        <v>10803</v>
      </c>
      <c r="J7162" s="2" t="s">
        <v>846</v>
      </c>
      <c r="K7162" s="194" t="s">
        <v>17</v>
      </c>
      <c r="L7162" s="2">
        <v>51</v>
      </c>
      <c r="M7162" s="194">
        <v>50</v>
      </c>
      <c r="N7162" s="2" t="s">
        <v>1208</v>
      </c>
      <c r="O7162" s="195" t="s">
        <v>445</v>
      </c>
    </row>
    <row r="7163" spans="1:15">
      <c r="A7163" s="7">
        <v>2019</v>
      </c>
      <c r="B7163" s="7" t="s">
        <v>86</v>
      </c>
      <c r="C7163" s="8">
        <f t="shared" si="320"/>
        <v>43788</v>
      </c>
      <c r="D7163" s="7">
        <v>22</v>
      </c>
      <c r="E7163" s="7" t="str">
        <f t="shared" si="321"/>
        <v>S474378822</v>
      </c>
      <c r="F7163" s="4">
        <v>43831</v>
      </c>
      <c r="G7163" s="2">
        <v>271</v>
      </c>
      <c r="H7163" s="2" t="s">
        <v>10804</v>
      </c>
      <c r="I7163" s="2" t="s">
        <v>10805</v>
      </c>
      <c r="J7163" s="2" t="s">
        <v>448</v>
      </c>
      <c r="K7163" s="194" t="s">
        <v>17</v>
      </c>
      <c r="L7163" s="2">
        <v>47</v>
      </c>
      <c r="M7163" s="194">
        <v>88</v>
      </c>
      <c r="N7163" s="2">
        <v>4</v>
      </c>
      <c r="O7163" s="195">
        <v>8</v>
      </c>
    </row>
    <row r="7164" spans="1:15">
      <c r="A7164" s="7">
        <v>2019</v>
      </c>
      <c r="B7164" s="7" t="s">
        <v>86</v>
      </c>
      <c r="C7164" s="8">
        <f t="shared" si="320"/>
        <v>43788</v>
      </c>
      <c r="D7164" s="7">
        <v>23</v>
      </c>
      <c r="E7164" s="7" t="str">
        <f t="shared" si="321"/>
        <v>S474378823</v>
      </c>
      <c r="F7164" s="4">
        <v>43862</v>
      </c>
      <c r="G7164" s="2">
        <v>260</v>
      </c>
      <c r="H7164" s="2" t="s">
        <v>10806</v>
      </c>
      <c r="I7164" s="2" t="s">
        <v>10807</v>
      </c>
      <c r="J7164" s="2" t="s">
        <v>2144</v>
      </c>
      <c r="K7164" s="194" t="s">
        <v>17</v>
      </c>
      <c r="L7164" s="2">
        <v>43</v>
      </c>
      <c r="M7164" s="194" t="s">
        <v>783</v>
      </c>
      <c r="N7164" s="2" t="s">
        <v>1023</v>
      </c>
      <c r="O7164" s="195" t="s">
        <v>1020</v>
      </c>
    </row>
    <row r="7165" spans="1:15">
      <c r="A7165" s="7">
        <v>2019</v>
      </c>
      <c r="B7165" s="7" t="s">
        <v>86</v>
      </c>
      <c r="C7165" s="8">
        <f t="shared" si="320"/>
        <v>43788</v>
      </c>
      <c r="D7165" s="7">
        <v>24</v>
      </c>
      <c r="E7165" s="7" t="str">
        <f t="shared" si="321"/>
        <v>S474378824</v>
      </c>
      <c r="F7165" s="3" t="s">
        <v>220</v>
      </c>
      <c r="G7165" s="2">
        <v>250</v>
      </c>
      <c r="H7165" s="2" t="s">
        <v>8245</v>
      </c>
      <c r="I7165" s="2" t="s">
        <v>10808</v>
      </c>
      <c r="J7165" s="2" t="s">
        <v>2119</v>
      </c>
      <c r="K7165" s="194" t="s">
        <v>17</v>
      </c>
      <c r="L7165" s="2">
        <v>41</v>
      </c>
      <c r="M7165" s="194">
        <v>60</v>
      </c>
      <c r="N7165" s="2" t="s">
        <v>728</v>
      </c>
      <c r="O7165" s="195" t="s">
        <v>301</v>
      </c>
    </row>
    <row r="7166" spans="1:15">
      <c r="A7166" s="7">
        <v>2019</v>
      </c>
      <c r="B7166" s="7" t="s">
        <v>86</v>
      </c>
      <c r="C7166" s="8">
        <f t="shared" si="320"/>
        <v>43788</v>
      </c>
      <c r="D7166" s="7">
        <v>25</v>
      </c>
      <c r="E7166" s="7" t="str">
        <f t="shared" si="321"/>
        <v>S474378825</v>
      </c>
      <c r="F7166" s="3">
        <v>2021</v>
      </c>
      <c r="G7166" s="2">
        <v>0</v>
      </c>
      <c r="H7166" s="2" t="s">
        <v>7586</v>
      </c>
      <c r="I7166" s="2" t="s">
        <v>10809</v>
      </c>
      <c r="J7166" s="2" t="s">
        <v>5205</v>
      </c>
      <c r="K7166" s="194" t="s">
        <v>17</v>
      </c>
      <c r="L7166" s="2">
        <v>36</v>
      </c>
      <c r="M7166" s="194">
        <v>40</v>
      </c>
      <c r="N7166" s="2" t="s">
        <v>1459</v>
      </c>
      <c r="O7166" s="195" t="s">
        <v>1371</v>
      </c>
    </row>
    <row r="7167" spans="1:15">
      <c r="A7167" s="7">
        <v>2019</v>
      </c>
      <c r="B7167" s="7" t="s">
        <v>86</v>
      </c>
      <c r="C7167" s="8">
        <f t="shared" si="320"/>
        <v>43788</v>
      </c>
      <c r="D7167" s="7">
        <v>26</v>
      </c>
      <c r="E7167" s="7" t="str">
        <f t="shared" si="321"/>
        <v>S474378826</v>
      </c>
      <c r="F7167" s="3">
        <v>2022</v>
      </c>
      <c r="G7167" s="2">
        <v>0</v>
      </c>
      <c r="H7167" s="2" t="s">
        <v>10810</v>
      </c>
      <c r="I7167" s="2" t="s">
        <v>10811</v>
      </c>
      <c r="J7167" s="2" t="s">
        <v>1156</v>
      </c>
      <c r="K7167" s="194" t="s">
        <v>17</v>
      </c>
      <c r="L7167" s="2">
        <v>29</v>
      </c>
      <c r="M7167" s="194" t="s">
        <v>1020</v>
      </c>
      <c r="N7167" s="2" t="s">
        <v>1805</v>
      </c>
      <c r="O7167" s="195" t="s">
        <v>333</v>
      </c>
    </row>
    <row r="7168" spans="1:15">
      <c r="A7168" s="7">
        <v>2019</v>
      </c>
      <c r="B7168" s="7" t="s">
        <v>86</v>
      </c>
      <c r="C7168" s="8">
        <f t="shared" si="320"/>
        <v>43788</v>
      </c>
      <c r="D7168" s="7">
        <v>27</v>
      </c>
      <c r="E7168" s="7" t="str">
        <f t="shared" si="321"/>
        <v>S474378827</v>
      </c>
      <c r="F7168" s="3">
        <v>2023</v>
      </c>
      <c r="G7168" s="2">
        <v>0</v>
      </c>
      <c r="H7168" s="2" t="s">
        <v>5531</v>
      </c>
      <c r="I7168" s="2" t="s">
        <v>8454</v>
      </c>
      <c r="J7168" s="2" t="s">
        <v>442</v>
      </c>
      <c r="K7168" s="194" t="s">
        <v>17</v>
      </c>
      <c r="L7168" s="2">
        <v>27</v>
      </c>
      <c r="M7168" s="194" t="s">
        <v>443</v>
      </c>
      <c r="N7168" s="2">
        <v>50</v>
      </c>
      <c r="O7168" s="195" t="s">
        <v>506</v>
      </c>
    </row>
    <row r="7169" spans="1:15" ht="15.75" thickBot="1">
      <c r="A7169" s="7">
        <v>2019</v>
      </c>
      <c r="B7169" s="7" t="s">
        <v>86</v>
      </c>
      <c r="C7169" s="8">
        <f t="shared" si="320"/>
        <v>43788</v>
      </c>
      <c r="D7169" s="7">
        <v>28</v>
      </c>
      <c r="E7169" s="7" t="str">
        <f t="shared" si="321"/>
        <v>S474378828</v>
      </c>
      <c r="F7169" s="5">
        <v>2024</v>
      </c>
      <c r="G7169" s="6">
        <v>0</v>
      </c>
      <c r="H7169" s="6" t="s">
        <v>743</v>
      </c>
      <c r="I7169" s="6" t="s">
        <v>2686</v>
      </c>
      <c r="J7169" s="6" t="s">
        <v>3571</v>
      </c>
      <c r="K7169" s="196" t="s">
        <v>17</v>
      </c>
      <c r="L7169" s="6">
        <v>28</v>
      </c>
      <c r="M7169" s="196" t="s">
        <v>768</v>
      </c>
      <c r="N7169" s="6" t="s">
        <v>406</v>
      </c>
      <c r="O7169" s="197" t="s">
        <v>1023</v>
      </c>
    </row>
    <row r="7170" spans="1:15" ht="16.5" thickTop="1" thickBot="1">
      <c r="A7170" s="7">
        <v>2019</v>
      </c>
      <c r="B7170" s="7" t="s">
        <v>102</v>
      </c>
      <c r="C7170" s="8">
        <f>C7169+7</f>
        <v>43795</v>
      </c>
      <c r="D7170" s="7">
        <v>1</v>
      </c>
      <c r="E7170" s="7" t="str">
        <f>B7170&amp;C7170&amp;D7170</f>
        <v>S48437951</v>
      </c>
      <c r="F7170" s="1" t="s">
        <v>0</v>
      </c>
    </row>
    <row r="7171" spans="1:15" ht="16.5" thickTop="1" thickBot="1">
      <c r="A7171" s="7">
        <v>2019</v>
      </c>
      <c r="B7171" s="7" t="s">
        <v>102</v>
      </c>
      <c r="C7171" s="8">
        <f t="shared" si="320"/>
        <v>43795</v>
      </c>
      <c r="D7171" s="7">
        <v>2</v>
      </c>
      <c r="E7171" s="7" t="str">
        <f t="shared" ref="E7171:E7173" si="322">B7171&amp;C7171&amp;D7171</f>
        <v>S48437952</v>
      </c>
      <c r="F7171" s="338" t="s">
        <v>1</v>
      </c>
      <c r="G7171" s="341" t="s">
        <v>2</v>
      </c>
      <c r="H7171" s="342"/>
      <c r="I7171" s="342"/>
      <c r="J7171" s="343"/>
      <c r="K7171" s="344" t="s">
        <v>3</v>
      </c>
      <c r="L7171" s="343"/>
      <c r="M7171" s="344" t="s">
        <v>144</v>
      </c>
      <c r="N7171" s="342"/>
      <c r="O7171" s="342"/>
    </row>
    <row r="7172" spans="1:15" ht="18" customHeight="1" thickBot="1">
      <c r="A7172" s="7">
        <v>2019</v>
      </c>
      <c r="B7172" s="7" t="s">
        <v>102</v>
      </c>
      <c r="C7172" s="8">
        <f t="shared" si="320"/>
        <v>43795</v>
      </c>
      <c r="D7172" s="7">
        <v>3</v>
      </c>
      <c r="E7172" s="7" t="str">
        <f t="shared" si="322"/>
        <v>S48437953</v>
      </c>
      <c r="F7172" s="339"/>
      <c r="G7172" s="345" t="s">
        <v>5</v>
      </c>
      <c r="H7172" s="347" t="s">
        <v>145</v>
      </c>
      <c r="I7172" s="348"/>
      <c r="J7172" s="349"/>
      <c r="K7172" s="350" t="s">
        <v>6</v>
      </c>
      <c r="L7172" s="352" t="s">
        <v>7</v>
      </c>
      <c r="M7172" s="350" t="s">
        <v>8</v>
      </c>
      <c r="N7172" s="354" t="s">
        <v>146</v>
      </c>
      <c r="O7172" s="356" t="s">
        <v>147</v>
      </c>
    </row>
    <row r="7173" spans="1:15" ht="15.75" thickBot="1">
      <c r="A7173" s="7">
        <v>2019</v>
      </c>
      <c r="B7173" s="7" t="s">
        <v>102</v>
      </c>
      <c r="C7173" s="8">
        <f t="shared" si="320"/>
        <v>43795</v>
      </c>
      <c r="D7173" s="7">
        <v>4</v>
      </c>
      <c r="E7173" s="7" t="str">
        <f t="shared" si="322"/>
        <v>S48437954</v>
      </c>
      <c r="F7173" s="340"/>
      <c r="G7173" s="346"/>
      <c r="H7173" s="191" t="s">
        <v>9</v>
      </c>
      <c r="I7173" s="192" t="s">
        <v>18</v>
      </c>
      <c r="J7173" s="193" t="s">
        <v>11</v>
      </c>
      <c r="K7173" s="351"/>
      <c r="L7173" s="353"/>
      <c r="M7173" s="351"/>
      <c r="N7173" s="355"/>
      <c r="O7173" s="357"/>
    </row>
    <row r="7174" spans="1:15">
      <c r="A7174" s="7">
        <v>2019</v>
      </c>
      <c r="B7174" s="7" t="s">
        <v>102</v>
      </c>
      <c r="C7174" s="8">
        <f t="shared" si="320"/>
        <v>43795</v>
      </c>
      <c r="D7174" s="7">
        <v>5</v>
      </c>
      <c r="E7174" s="7" t="str">
        <f t="shared" ref="E7174:E7197" si="323">B7174&amp;C7174&amp;D7174</f>
        <v>S48437955</v>
      </c>
      <c r="F7174" s="3" t="s">
        <v>12</v>
      </c>
      <c r="G7174" s="2">
        <v>-3</v>
      </c>
      <c r="H7174" s="2" t="s">
        <v>10812</v>
      </c>
      <c r="I7174" s="2" t="s">
        <v>10546</v>
      </c>
      <c r="J7174" s="2" t="s">
        <v>10746</v>
      </c>
      <c r="K7174" s="194" t="s">
        <v>17</v>
      </c>
      <c r="L7174" s="2">
        <v>56</v>
      </c>
      <c r="M7174" s="194" t="s">
        <v>400</v>
      </c>
      <c r="N7174" s="2" t="s">
        <v>5555</v>
      </c>
      <c r="O7174" s="195" t="s">
        <v>265</v>
      </c>
    </row>
    <row r="7175" spans="1:15">
      <c r="A7175" s="7">
        <v>2019</v>
      </c>
      <c r="B7175" s="7" t="s">
        <v>102</v>
      </c>
      <c r="C7175" s="8">
        <f t="shared" si="320"/>
        <v>43795</v>
      </c>
      <c r="D7175" s="7">
        <v>6</v>
      </c>
      <c r="E7175" s="7" t="str">
        <f t="shared" si="323"/>
        <v>S48437956</v>
      </c>
      <c r="F7175" s="4">
        <v>43770</v>
      </c>
      <c r="G7175" s="2">
        <v>311</v>
      </c>
      <c r="H7175" s="2" t="s">
        <v>10813</v>
      </c>
      <c r="I7175" s="2" t="s">
        <v>10814</v>
      </c>
      <c r="J7175" s="2" t="s">
        <v>3305</v>
      </c>
      <c r="K7175" s="194" t="s">
        <v>17</v>
      </c>
      <c r="L7175" s="2">
        <v>55</v>
      </c>
      <c r="M7175" s="194" t="s">
        <v>6247</v>
      </c>
      <c r="N7175" s="2" t="s">
        <v>351</v>
      </c>
      <c r="O7175" s="195" t="s">
        <v>545</v>
      </c>
    </row>
    <row r="7176" spans="1:15">
      <c r="A7176" s="7">
        <v>2019</v>
      </c>
      <c r="B7176" s="7" t="s">
        <v>102</v>
      </c>
      <c r="C7176" s="8">
        <f t="shared" si="320"/>
        <v>43795</v>
      </c>
      <c r="D7176" s="7">
        <v>7</v>
      </c>
      <c r="E7176" s="7" t="str">
        <f t="shared" si="323"/>
        <v>S48437957</v>
      </c>
      <c r="F7176" s="4">
        <v>43800</v>
      </c>
      <c r="G7176" s="2">
        <v>238</v>
      </c>
      <c r="H7176" s="2" t="s">
        <v>10815</v>
      </c>
      <c r="I7176" s="2" t="s">
        <v>10816</v>
      </c>
      <c r="J7176" s="2" t="s">
        <v>1058</v>
      </c>
      <c r="K7176" s="194" t="s">
        <v>17</v>
      </c>
      <c r="L7176" s="2">
        <v>66</v>
      </c>
      <c r="M7176" s="194" t="s">
        <v>10817</v>
      </c>
      <c r="N7176" s="2" t="s">
        <v>317</v>
      </c>
      <c r="O7176" s="195" t="s">
        <v>460</v>
      </c>
    </row>
    <row r="7177" spans="1:15">
      <c r="A7177" s="7">
        <v>2019</v>
      </c>
      <c r="B7177" s="7" t="s">
        <v>102</v>
      </c>
      <c r="C7177" s="8">
        <f t="shared" si="320"/>
        <v>43795</v>
      </c>
      <c r="D7177" s="7">
        <v>8</v>
      </c>
      <c r="E7177" s="7" t="str">
        <f t="shared" si="323"/>
        <v>S48437958</v>
      </c>
      <c r="F7177" s="4">
        <v>43831</v>
      </c>
      <c r="G7177" s="2">
        <v>212</v>
      </c>
      <c r="H7177" s="2" t="s">
        <v>10818</v>
      </c>
      <c r="I7177" s="2" t="s">
        <v>10534</v>
      </c>
      <c r="J7177" s="2" t="s">
        <v>2351</v>
      </c>
      <c r="K7177" s="194" t="s">
        <v>17</v>
      </c>
      <c r="L7177" s="2">
        <v>60</v>
      </c>
      <c r="M7177" s="194" t="s">
        <v>10180</v>
      </c>
      <c r="N7177" s="2">
        <v>0</v>
      </c>
      <c r="O7177" s="195" t="s">
        <v>1628</v>
      </c>
    </row>
    <row r="7178" spans="1:15">
      <c r="A7178" s="7">
        <v>2019</v>
      </c>
      <c r="B7178" s="7" t="s">
        <v>102</v>
      </c>
      <c r="C7178" s="8">
        <f t="shared" si="320"/>
        <v>43795</v>
      </c>
      <c r="D7178" s="7">
        <v>9</v>
      </c>
      <c r="E7178" s="7" t="str">
        <f t="shared" si="323"/>
        <v>S48437959</v>
      </c>
      <c r="F7178" s="4">
        <v>43862</v>
      </c>
      <c r="G7178" s="2">
        <v>200</v>
      </c>
      <c r="H7178" s="2" t="s">
        <v>10819</v>
      </c>
      <c r="I7178" s="2" t="s">
        <v>10122</v>
      </c>
      <c r="J7178" s="2" t="s">
        <v>5382</v>
      </c>
      <c r="K7178" s="194" t="s">
        <v>17</v>
      </c>
      <c r="L7178" s="2">
        <v>50</v>
      </c>
      <c r="M7178" s="194" t="s">
        <v>7446</v>
      </c>
      <c r="N7178" s="2" t="s">
        <v>312</v>
      </c>
      <c r="O7178" s="195" t="s">
        <v>1825</v>
      </c>
    </row>
    <row r="7179" spans="1:15">
      <c r="A7179" s="7">
        <v>2019</v>
      </c>
      <c r="B7179" s="7" t="s">
        <v>102</v>
      </c>
      <c r="C7179" s="8">
        <f t="shared" ref="C7179:C7197" si="324">C7178</f>
        <v>43795</v>
      </c>
      <c r="D7179" s="7">
        <v>10</v>
      </c>
      <c r="E7179" s="7" t="str">
        <f t="shared" si="323"/>
        <v>S484379510</v>
      </c>
      <c r="F7179" s="3" t="s">
        <v>220</v>
      </c>
      <c r="G7179" s="2">
        <v>202</v>
      </c>
      <c r="H7179" s="2" t="s">
        <v>10030</v>
      </c>
      <c r="I7179" s="2" t="s">
        <v>10820</v>
      </c>
      <c r="J7179" s="2" t="s">
        <v>4326</v>
      </c>
      <c r="K7179" s="194" t="s">
        <v>17</v>
      </c>
      <c r="L7179" s="2">
        <v>46</v>
      </c>
      <c r="M7179" s="194" t="s">
        <v>7030</v>
      </c>
      <c r="N7179" s="2" t="s">
        <v>730</v>
      </c>
      <c r="O7179" s="195" t="s">
        <v>5555</v>
      </c>
    </row>
    <row r="7180" spans="1:15">
      <c r="A7180" s="7">
        <v>2019</v>
      </c>
      <c r="B7180" s="7" t="s">
        <v>102</v>
      </c>
      <c r="C7180" s="8">
        <f t="shared" si="324"/>
        <v>43795</v>
      </c>
      <c r="D7180" s="7">
        <v>11</v>
      </c>
      <c r="E7180" s="7" t="str">
        <f t="shared" si="323"/>
        <v>S484379511</v>
      </c>
      <c r="F7180" s="3">
        <v>2021</v>
      </c>
      <c r="G7180" s="2">
        <v>190</v>
      </c>
      <c r="H7180" s="2" t="s">
        <v>10821</v>
      </c>
      <c r="I7180" s="2" t="s">
        <v>10822</v>
      </c>
      <c r="J7180" s="2" t="s">
        <v>939</v>
      </c>
      <c r="K7180" s="194" t="s">
        <v>17</v>
      </c>
      <c r="L7180" s="2">
        <v>40</v>
      </c>
      <c r="M7180" s="194">
        <v>20</v>
      </c>
      <c r="N7180" s="2" t="s">
        <v>632</v>
      </c>
      <c r="O7180" s="195" t="s">
        <v>546</v>
      </c>
    </row>
    <row r="7181" spans="1:15">
      <c r="A7181" s="7">
        <v>2019</v>
      </c>
      <c r="B7181" s="7" t="s">
        <v>102</v>
      </c>
      <c r="C7181" s="8">
        <f t="shared" si="324"/>
        <v>43795</v>
      </c>
      <c r="D7181" s="7">
        <v>12</v>
      </c>
      <c r="E7181" s="7" t="str">
        <f t="shared" si="323"/>
        <v>S484379512</v>
      </c>
      <c r="F7181" s="3">
        <v>2022</v>
      </c>
      <c r="G7181" s="2">
        <v>0</v>
      </c>
      <c r="H7181" s="2" t="s">
        <v>3197</v>
      </c>
      <c r="I7181" s="2" t="s">
        <v>10395</v>
      </c>
      <c r="J7181" s="2" t="s">
        <v>10823</v>
      </c>
      <c r="K7181" s="194" t="s">
        <v>17</v>
      </c>
      <c r="L7181" s="2">
        <v>36</v>
      </c>
      <c r="M7181" s="194" t="s">
        <v>4986</v>
      </c>
      <c r="N7181" s="2" t="s">
        <v>893</v>
      </c>
      <c r="O7181" s="195" t="s">
        <v>5550</v>
      </c>
    </row>
    <row r="7182" spans="1:15">
      <c r="A7182" s="7">
        <v>2019</v>
      </c>
      <c r="B7182" s="7" t="s">
        <v>102</v>
      </c>
      <c r="C7182" s="8">
        <f t="shared" si="324"/>
        <v>43795</v>
      </c>
      <c r="D7182" s="7">
        <v>13</v>
      </c>
      <c r="E7182" s="7" t="str">
        <f t="shared" si="323"/>
        <v>S484379513</v>
      </c>
      <c r="F7182" s="3">
        <v>2023</v>
      </c>
      <c r="G7182" s="2">
        <v>0</v>
      </c>
      <c r="H7182" s="2" t="s">
        <v>10334</v>
      </c>
      <c r="I7182" s="2" t="s">
        <v>6393</v>
      </c>
      <c r="J7182" s="2" t="s">
        <v>1374</v>
      </c>
      <c r="K7182" s="194" t="s">
        <v>17</v>
      </c>
      <c r="L7182" s="2">
        <v>29</v>
      </c>
      <c r="M7182" s="194" t="s">
        <v>5551</v>
      </c>
      <c r="N7182" s="2" t="s">
        <v>525</v>
      </c>
      <c r="O7182" s="195" t="s">
        <v>619</v>
      </c>
    </row>
    <row r="7183" spans="1:15" ht="15.75" thickBot="1">
      <c r="A7183" s="7">
        <v>2019</v>
      </c>
      <c r="B7183" s="7" t="s">
        <v>102</v>
      </c>
      <c r="C7183" s="8">
        <f t="shared" si="324"/>
        <v>43795</v>
      </c>
      <c r="D7183" s="7">
        <v>14</v>
      </c>
      <c r="E7183" s="7" t="str">
        <f t="shared" si="323"/>
        <v>S484379514</v>
      </c>
      <c r="F7183" s="5">
        <v>2024</v>
      </c>
      <c r="G7183" s="6">
        <v>0</v>
      </c>
      <c r="H7183" s="6" t="s">
        <v>3819</v>
      </c>
      <c r="I7183" s="6" t="s">
        <v>10824</v>
      </c>
      <c r="J7183" s="6" t="s">
        <v>3631</v>
      </c>
      <c r="K7183" s="196" t="s">
        <v>17</v>
      </c>
      <c r="L7183" s="6">
        <v>26</v>
      </c>
      <c r="M7183" s="196" t="s">
        <v>5555</v>
      </c>
      <c r="N7183" s="6" t="s">
        <v>2151</v>
      </c>
      <c r="O7183" s="197" t="s">
        <v>402</v>
      </c>
    </row>
    <row r="7184" spans="1:15" ht="16.5" thickTop="1" thickBot="1">
      <c r="A7184" s="7">
        <v>2019</v>
      </c>
      <c r="B7184" s="7" t="s">
        <v>102</v>
      </c>
      <c r="C7184" s="8">
        <f t="shared" si="324"/>
        <v>43795</v>
      </c>
      <c r="D7184" s="7">
        <v>15</v>
      </c>
      <c r="E7184" s="7" t="str">
        <f t="shared" si="323"/>
        <v>S484379515</v>
      </c>
      <c r="F7184" s="1" t="s">
        <v>15</v>
      </c>
    </row>
    <row r="7185" spans="1:15" ht="16.5" thickTop="1" thickBot="1">
      <c r="A7185" s="7">
        <v>2019</v>
      </c>
      <c r="B7185" s="7" t="s">
        <v>102</v>
      </c>
      <c r="C7185" s="8">
        <f t="shared" si="324"/>
        <v>43795</v>
      </c>
      <c r="D7185" s="7">
        <v>16</v>
      </c>
      <c r="E7185" s="7" t="str">
        <f t="shared" si="323"/>
        <v>S484379516</v>
      </c>
      <c r="F7185" s="338" t="s">
        <v>1</v>
      </c>
      <c r="G7185" s="341" t="s">
        <v>2</v>
      </c>
      <c r="H7185" s="342"/>
      <c r="I7185" s="342"/>
      <c r="J7185" s="343"/>
      <c r="K7185" s="344" t="s">
        <v>3</v>
      </c>
      <c r="L7185" s="343"/>
      <c r="M7185" s="344" t="s">
        <v>144</v>
      </c>
      <c r="N7185" s="342"/>
      <c r="O7185" s="342"/>
    </row>
    <row r="7186" spans="1:15" ht="18" customHeight="1" thickBot="1">
      <c r="A7186" s="7">
        <v>2019</v>
      </c>
      <c r="B7186" s="7" t="s">
        <v>102</v>
      </c>
      <c r="C7186" s="8">
        <f t="shared" si="324"/>
        <v>43795</v>
      </c>
      <c r="D7186" s="7">
        <v>17</v>
      </c>
      <c r="E7186" s="7" t="str">
        <f t="shared" si="323"/>
        <v>S484379517</v>
      </c>
      <c r="F7186" s="339"/>
      <c r="G7186" s="345" t="s">
        <v>5</v>
      </c>
      <c r="H7186" s="347" t="s">
        <v>145</v>
      </c>
      <c r="I7186" s="348"/>
      <c r="J7186" s="349"/>
      <c r="K7186" s="350" t="s">
        <v>6</v>
      </c>
      <c r="L7186" s="352" t="s">
        <v>7</v>
      </c>
      <c r="M7186" s="350" t="s">
        <v>8</v>
      </c>
      <c r="N7186" s="354" t="s">
        <v>146</v>
      </c>
      <c r="O7186" s="356" t="s">
        <v>147</v>
      </c>
    </row>
    <row r="7187" spans="1:15" ht="15.75" thickBot="1">
      <c r="A7187" s="7">
        <v>2019</v>
      </c>
      <c r="B7187" s="7" t="s">
        <v>102</v>
      </c>
      <c r="C7187" s="8">
        <f t="shared" si="324"/>
        <v>43795</v>
      </c>
      <c r="D7187" s="7">
        <v>18</v>
      </c>
      <c r="E7187" s="7" t="str">
        <f t="shared" si="323"/>
        <v>S484379518</v>
      </c>
      <c r="F7187" s="340"/>
      <c r="G7187" s="346"/>
      <c r="H7187" s="191" t="s">
        <v>9</v>
      </c>
      <c r="I7187" s="192" t="s">
        <v>18</v>
      </c>
      <c r="J7187" s="193" t="s">
        <v>11</v>
      </c>
      <c r="K7187" s="351"/>
      <c r="L7187" s="353"/>
      <c r="M7187" s="351"/>
      <c r="N7187" s="355"/>
      <c r="O7187" s="357"/>
    </row>
    <row r="7188" spans="1:15">
      <c r="A7188" s="7">
        <v>2019</v>
      </c>
      <c r="B7188" s="7" t="s">
        <v>102</v>
      </c>
      <c r="C7188" s="8">
        <f t="shared" si="324"/>
        <v>43795</v>
      </c>
      <c r="D7188" s="7">
        <v>19</v>
      </c>
      <c r="E7188" s="7" t="str">
        <f t="shared" si="323"/>
        <v>S484379519</v>
      </c>
      <c r="F7188" s="3" t="s">
        <v>16</v>
      </c>
      <c r="G7188" s="2">
        <v>40</v>
      </c>
      <c r="H7188" s="2" t="s">
        <v>10825</v>
      </c>
      <c r="I7188" s="2" t="s">
        <v>10826</v>
      </c>
      <c r="J7188" s="2" t="s">
        <v>1704</v>
      </c>
      <c r="K7188" s="194" t="s">
        <v>17</v>
      </c>
      <c r="L7188" s="2">
        <v>50</v>
      </c>
      <c r="M7188" s="194" t="s">
        <v>671</v>
      </c>
      <c r="N7188" s="2" t="s">
        <v>783</v>
      </c>
      <c r="O7188" s="195" t="s">
        <v>301</v>
      </c>
    </row>
    <row r="7189" spans="1:15">
      <c r="A7189" s="7">
        <v>2019</v>
      </c>
      <c r="B7189" s="7" t="s">
        <v>102</v>
      </c>
      <c r="C7189" s="8">
        <f t="shared" si="324"/>
        <v>43795</v>
      </c>
      <c r="D7189" s="7">
        <v>20</v>
      </c>
      <c r="E7189" s="7" t="str">
        <f t="shared" si="323"/>
        <v>S484379520</v>
      </c>
      <c r="F7189" s="4">
        <v>43770</v>
      </c>
      <c r="G7189" s="2">
        <v>351</v>
      </c>
      <c r="H7189" s="2" t="s">
        <v>10827</v>
      </c>
      <c r="I7189" s="2" t="s">
        <v>2065</v>
      </c>
      <c r="J7189" s="2" t="s">
        <v>695</v>
      </c>
      <c r="K7189" s="194" t="s">
        <v>17</v>
      </c>
      <c r="L7189" s="2">
        <v>51</v>
      </c>
      <c r="M7189" s="194" t="s">
        <v>506</v>
      </c>
      <c r="N7189" s="2" t="s">
        <v>1684</v>
      </c>
      <c r="O7189" s="195" t="s">
        <v>1685</v>
      </c>
    </row>
    <row r="7190" spans="1:15">
      <c r="A7190" s="7">
        <v>2019</v>
      </c>
      <c r="B7190" s="7" t="s">
        <v>102</v>
      </c>
      <c r="C7190" s="8">
        <f t="shared" si="324"/>
        <v>43795</v>
      </c>
      <c r="D7190" s="7">
        <v>21</v>
      </c>
      <c r="E7190" s="7" t="str">
        <f t="shared" si="323"/>
        <v>S484379521</v>
      </c>
      <c r="F7190" s="4">
        <v>43800</v>
      </c>
      <c r="G7190" s="2">
        <v>278</v>
      </c>
      <c r="H7190" s="2" t="s">
        <v>10828</v>
      </c>
      <c r="I7190" s="2" t="s">
        <v>10829</v>
      </c>
      <c r="J7190" s="2" t="s">
        <v>1223</v>
      </c>
      <c r="K7190" s="194" t="s">
        <v>17</v>
      </c>
      <c r="L7190" s="2">
        <v>47</v>
      </c>
      <c r="M7190" s="194" t="s">
        <v>666</v>
      </c>
      <c r="N7190" s="2">
        <v>0</v>
      </c>
      <c r="O7190" s="195" t="s">
        <v>787</v>
      </c>
    </row>
    <row r="7191" spans="1:15">
      <c r="A7191" s="7">
        <v>2019</v>
      </c>
      <c r="B7191" s="7" t="s">
        <v>102</v>
      </c>
      <c r="C7191" s="8">
        <f t="shared" si="324"/>
        <v>43795</v>
      </c>
      <c r="D7191" s="7">
        <v>22</v>
      </c>
      <c r="E7191" s="7" t="str">
        <f t="shared" si="323"/>
        <v>S484379522</v>
      </c>
      <c r="F7191" s="4">
        <v>43831</v>
      </c>
      <c r="G7191" s="2">
        <v>257</v>
      </c>
      <c r="H7191" s="2" t="s">
        <v>10830</v>
      </c>
      <c r="I7191" s="2" t="s">
        <v>10831</v>
      </c>
      <c r="J7191" s="2" t="s">
        <v>1927</v>
      </c>
      <c r="K7191" s="194" t="s">
        <v>17</v>
      </c>
      <c r="L7191" s="2">
        <v>43</v>
      </c>
      <c r="M7191" s="194" t="s">
        <v>284</v>
      </c>
      <c r="N7191" s="2" t="s">
        <v>343</v>
      </c>
      <c r="O7191" s="195" t="s">
        <v>800</v>
      </c>
    </row>
    <row r="7192" spans="1:15">
      <c r="A7192" s="7">
        <v>2019</v>
      </c>
      <c r="B7192" s="7" t="s">
        <v>102</v>
      </c>
      <c r="C7192" s="8">
        <f t="shared" si="324"/>
        <v>43795</v>
      </c>
      <c r="D7192" s="7">
        <v>23</v>
      </c>
      <c r="E7192" s="7" t="str">
        <f t="shared" si="323"/>
        <v>S484379523</v>
      </c>
      <c r="F7192" s="4">
        <v>43862</v>
      </c>
      <c r="G7192" s="2">
        <v>245</v>
      </c>
      <c r="H7192" s="2" t="s">
        <v>10832</v>
      </c>
      <c r="I7192" s="2" t="s">
        <v>10833</v>
      </c>
      <c r="J7192" s="2" t="s">
        <v>1417</v>
      </c>
      <c r="K7192" s="194" t="s">
        <v>17</v>
      </c>
      <c r="L7192" s="2">
        <v>42</v>
      </c>
      <c r="M7192" s="194" t="s">
        <v>682</v>
      </c>
      <c r="N7192" s="2" t="s">
        <v>420</v>
      </c>
      <c r="O7192" s="195" t="s">
        <v>1023</v>
      </c>
    </row>
    <row r="7193" spans="1:15">
      <c r="A7193" s="7">
        <v>2019</v>
      </c>
      <c r="B7193" s="7" t="s">
        <v>102</v>
      </c>
      <c r="C7193" s="8">
        <f t="shared" si="324"/>
        <v>43795</v>
      </c>
      <c r="D7193" s="7">
        <v>24</v>
      </c>
      <c r="E7193" s="7" t="str">
        <f t="shared" si="323"/>
        <v>S484379524</v>
      </c>
      <c r="F7193" s="3" t="s">
        <v>220</v>
      </c>
      <c r="G7193" s="2">
        <v>242</v>
      </c>
      <c r="H7193" s="2" t="s">
        <v>10834</v>
      </c>
      <c r="I7193" s="2" t="s">
        <v>10835</v>
      </c>
      <c r="J7193" s="2" t="s">
        <v>2667</v>
      </c>
      <c r="K7193" s="194" t="s">
        <v>17</v>
      </c>
      <c r="L7193" s="2">
        <v>40</v>
      </c>
      <c r="M7193" s="194" t="s">
        <v>1666</v>
      </c>
      <c r="N7193" s="2" t="s">
        <v>645</v>
      </c>
      <c r="O7193" s="195" t="s">
        <v>935</v>
      </c>
    </row>
    <row r="7194" spans="1:15">
      <c r="A7194" s="7">
        <v>2019</v>
      </c>
      <c r="B7194" s="7" t="s">
        <v>102</v>
      </c>
      <c r="C7194" s="8">
        <f t="shared" si="324"/>
        <v>43795</v>
      </c>
      <c r="D7194" s="7">
        <v>25</v>
      </c>
      <c r="E7194" s="7" t="str">
        <f t="shared" si="323"/>
        <v>S484379525</v>
      </c>
      <c r="F7194" s="3">
        <v>2021</v>
      </c>
      <c r="G7194" s="2">
        <v>0</v>
      </c>
      <c r="H7194" s="2" t="s">
        <v>10836</v>
      </c>
      <c r="I7194" s="2" t="s">
        <v>10837</v>
      </c>
      <c r="J7194" s="2" t="s">
        <v>1315</v>
      </c>
      <c r="K7194" s="194" t="s">
        <v>17</v>
      </c>
      <c r="L7194" s="2">
        <v>36</v>
      </c>
      <c r="M7194" s="194" t="s">
        <v>2076</v>
      </c>
      <c r="N7194" s="2" t="s">
        <v>873</v>
      </c>
      <c r="O7194" s="195" t="s">
        <v>935</v>
      </c>
    </row>
    <row r="7195" spans="1:15">
      <c r="A7195" s="7">
        <v>2019</v>
      </c>
      <c r="B7195" s="7" t="s">
        <v>102</v>
      </c>
      <c r="C7195" s="8">
        <f t="shared" si="324"/>
        <v>43795</v>
      </c>
      <c r="D7195" s="7">
        <v>26</v>
      </c>
      <c r="E7195" s="7" t="str">
        <f t="shared" si="323"/>
        <v>S484379526</v>
      </c>
      <c r="F7195" s="3">
        <v>2022</v>
      </c>
      <c r="G7195" s="2">
        <v>0</v>
      </c>
      <c r="H7195" s="2" t="s">
        <v>10793</v>
      </c>
      <c r="I7195" s="2" t="s">
        <v>8605</v>
      </c>
      <c r="J7195" s="2" t="s">
        <v>317</v>
      </c>
      <c r="K7195" s="194" t="s">
        <v>17</v>
      </c>
      <c r="L7195" s="2">
        <v>32</v>
      </c>
      <c r="M7195" s="194" t="s">
        <v>1665</v>
      </c>
      <c r="N7195" s="2" t="s">
        <v>1970</v>
      </c>
      <c r="O7195" s="195" t="s">
        <v>4578</v>
      </c>
    </row>
    <row r="7196" spans="1:15">
      <c r="A7196" s="7">
        <v>2019</v>
      </c>
      <c r="B7196" s="7" t="s">
        <v>102</v>
      </c>
      <c r="C7196" s="8">
        <f t="shared" si="324"/>
        <v>43795</v>
      </c>
      <c r="D7196" s="7">
        <v>27</v>
      </c>
      <c r="E7196" s="7" t="str">
        <f t="shared" si="323"/>
        <v>S484379527</v>
      </c>
      <c r="F7196" s="3">
        <v>2023</v>
      </c>
      <c r="G7196" s="2">
        <v>0</v>
      </c>
      <c r="H7196" s="2" t="s">
        <v>8167</v>
      </c>
      <c r="I7196" s="2" t="s">
        <v>10608</v>
      </c>
      <c r="J7196" s="2">
        <v>4</v>
      </c>
      <c r="K7196" s="194" t="s">
        <v>17</v>
      </c>
      <c r="L7196" s="2">
        <v>28</v>
      </c>
      <c r="M7196" s="194" t="s">
        <v>301</v>
      </c>
      <c r="N7196" s="2" t="s">
        <v>1019</v>
      </c>
      <c r="O7196" s="195" t="s">
        <v>420</v>
      </c>
    </row>
    <row r="7197" spans="1:15" ht="15.75" thickBot="1">
      <c r="A7197" s="7">
        <v>2019</v>
      </c>
      <c r="B7197" s="7" t="s">
        <v>102</v>
      </c>
      <c r="C7197" s="8">
        <f t="shared" si="324"/>
        <v>43795</v>
      </c>
      <c r="D7197" s="7">
        <v>28</v>
      </c>
      <c r="E7197" s="7" t="str">
        <f t="shared" si="323"/>
        <v>S484379528</v>
      </c>
      <c r="F7197" s="5">
        <v>2024</v>
      </c>
      <c r="G7197" s="6">
        <v>0</v>
      </c>
      <c r="H7197" s="6" t="s">
        <v>10838</v>
      </c>
      <c r="I7197" s="6" t="s">
        <v>10839</v>
      </c>
      <c r="J7197" s="6" t="s">
        <v>448</v>
      </c>
      <c r="K7197" s="196" t="s">
        <v>17</v>
      </c>
      <c r="L7197" s="6">
        <v>28</v>
      </c>
      <c r="M7197" s="196" t="s">
        <v>697</v>
      </c>
      <c r="N7197" s="6" t="s">
        <v>445</v>
      </c>
      <c r="O7197" s="197">
        <v>25</v>
      </c>
    </row>
    <row r="7198" spans="1:15" ht="16.5" thickTop="1" thickBot="1">
      <c r="A7198" s="7">
        <v>2019</v>
      </c>
      <c r="B7198" s="7" t="s">
        <v>103</v>
      </c>
      <c r="C7198" s="8">
        <f>C7197+7</f>
        <v>43802</v>
      </c>
      <c r="D7198" s="7">
        <v>1</v>
      </c>
      <c r="E7198" s="7" t="str">
        <f>B7198&amp;C7198&amp;D7198</f>
        <v>S49438021</v>
      </c>
      <c r="F7198" s="1" t="s">
        <v>0</v>
      </c>
    </row>
    <row r="7199" spans="1:15" ht="16.5" thickTop="1" thickBot="1">
      <c r="A7199" s="7">
        <v>2019</v>
      </c>
      <c r="B7199" s="7" t="s">
        <v>103</v>
      </c>
      <c r="C7199" s="8">
        <f t="shared" ref="C7199:C7262" si="325">C7198</f>
        <v>43802</v>
      </c>
      <c r="D7199" s="7">
        <v>2</v>
      </c>
      <c r="E7199" s="7" t="str">
        <f t="shared" ref="E7199:E7225" si="326">B7199&amp;C7199&amp;D7199</f>
        <v>S49438022</v>
      </c>
      <c r="F7199" s="338" t="s">
        <v>1</v>
      </c>
      <c r="G7199" s="341" t="s">
        <v>2</v>
      </c>
      <c r="H7199" s="342"/>
      <c r="I7199" s="342"/>
      <c r="J7199" s="343"/>
      <c r="K7199" s="344" t="s">
        <v>3</v>
      </c>
      <c r="L7199" s="343"/>
      <c r="M7199" s="344" t="s">
        <v>144</v>
      </c>
      <c r="N7199" s="342"/>
      <c r="O7199" s="342"/>
    </row>
    <row r="7200" spans="1:15" ht="18" customHeight="1" thickBot="1">
      <c r="A7200" s="7">
        <v>2019</v>
      </c>
      <c r="B7200" s="7" t="s">
        <v>103</v>
      </c>
      <c r="C7200" s="8">
        <f t="shared" si="325"/>
        <v>43802</v>
      </c>
      <c r="D7200" s="7">
        <v>3</v>
      </c>
      <c r="E7200" s="7" t="str">
        <f t="shared" si="326"/>
        <v>S49438023</v>
      </c>
      <c r="F7200" s="339"/>
      <c r="G7200" s="345" t="s">
        <v>5</v>
      </c>
      <c r="H7200" s="347" t="s">
        <v>145</v>
      </c>
      <c r="I7200" s="348"/>
      <c r="J7200" s="349"/>
      <c r="K7200" s="350" t="s">
        <v>6</v>
      </c>
      <c r="L7200" s="352" t="s">
        <v>7</v>
      </c>
      <c r="M7200" s="350" t="s">
        <v>8</v>
      </c>
      <c r="N7200" s="354" t="s">
        <v>146</v>
      </c>
      <c r="O7200" s="356" t="s">
        <v>147</v>
      </c>
    </row>
    <row r="7201" spans="1:15" ht="15.75" thickBot="1">
      <c r="A7201" s="7">
        <v>2019</v>
      </c>
      <c r="B7201" s="7" t="s">
        <v>103</v>
      </c>
      <c r="C7201" s="8">
        <f t="shared" si="325"/>
        <v>43802</v>
      </c>
      <c r="D7201" s="7">
        <v>4</v>
      </c>
      <c r="E7201" s="7" t="str">
        <f t="shared" si="326"/>
        <v>S49438024</v>
      </c>
      <c r="F7201" s="340"/>
      <c r="G7201" s="346"/>
      <c r="H7201" s="191" t="s">
        <v>9</v>
      </c>
      <c r="I7201" s="192" t="s">
        <v>18</v>
      </c>
      <c r="J7201" s="193" t="s">
        <v>11</v>
      </c>
      <c r="K7201" s="351"/>
      <c r="L7201" s="353"/>
      <c r="M7201" s="351"/>
      <c r="N7201" s="355"/>
      <c r="O7201" s="357"/>
    </row>
    <row r="7202" spans="1:15">
      <c r="A7202" s="7">
        <v>2019</v>
      </c>
      <c r="B7202" s="7" t="s">
        <v>103</v>
      </c>
      <c r="C7202" s="8">
        <f t="shared" si="325"/>
        <v>43802</v>
      </c>
      <c r="D7202" s="7">
        <v>5</v>
      </c>
      <c r="E7202" s="7" t="str">
        <f t="shared" si="326"/>
        <v>S49438025</v>
      </c>
      <c r="F7202" s="3" t="s">
        <v>12</v>
      </c>
      <c r="G7202" s="2" t="s">
        <v>10840</v>
      </c>
      <c r="H7202" s="2" t="s">
        <v>10841</v>
      </c>
      <c r="I7202" s="2" t="s">
        <v>10841</v>
      </c>
      <c r="J7202" s="2" t="s">
        <v>9448</v>
      </c>
      <c r="K7202" s="194" t="s">
        <v>17</v>
      </c>
      <c r="L7202" s="2">
        <v>62</v>
      </c>
      <c r="M7202" s="194" t="s">
        <v>1848</v>
      </c>
      <c r="N7202" s="2" t="s">
        <v>3211</v>
      </c>
      <c r="O7202" s="195" t="s">
        <v>1831</v>
      </c>
    </row>
    <row r="7203" spans="1:15">
      <c r="A7203" s="7">
        <v>2019</v>
      </c>
      <c r="B7203" s="7" t="s">
        <v>103</v>
      </c>
      <c r="C7203" s="8">
        <f t="shared" si="325"/>
        <v>43802</v>
      </c>
      <c r="D7203" s="7">
        <v>6</v>
      </c>
      <c r="E7203" s="7" t="str">
        <f t="shared" si="326"/>
        <v>S49438026</v>
      </c>
      <c r="F7203" s="4">
        <v>43800</v>
      </c>
      <c r="G7203" s="2">
        <v>220</v>
      </c>
      <c r="H7203" s="2" t="s">
        <v>10842</v>
      </c>
      <c r="I7203" s="2" t="s">
        <v>10843</v>
      </c>
      <c r="J7203" s="2" t="s">
        <v>996</v>
      </c>
      <c r="K7203" s="194" t="s">
        <v>17</v>
      </c>
      <c r="L7203" s="2">
        <v>62</v>
      </c>
      <c r="M7203" s="194">
        <v>100</v>
      </c>
      <c r="N7203" s="2">
        <v>0</v>
      </c>
      <c r="O7203" s="195">
        <v>0</v>
      </c>
    </row>
    <row r="7204" spans="1:15">
      <c r="A7204" s="7">
        <v>2019</v>
      </c>
      <c r="B7204" s="7" t="s">
        <v>103</v>
      </c>
      <c r="C7204" s="8">
        <f t="shared" si="325"/>
        <v>43802</v>
      </c>
      <c r="D7204" s="7">
        <v>7</v>
      </c>
      <c r="E7204" s="7" t="str">
        <f t="shared" si="326"/>
        <v>S49438027</v>
      </c>
      <c r="F7204" s="4">
        <v>43831</v>
      </c>
      <c r="G7204" s="2">
        <v>185</v>
      </c>
      <c r="H7204" s="2" t="s">
        <v>2403</v>
      </c>
      <c r="I7204" s="2" t="s">
        <v>2373</v>
      </c>
      <c r="J7204" s="2" t="s">
        <v>2138</v>
      </c>
      <c r="K7204" s="194" t="s">
        <v>17</v>
      </c>
      <c r="L7204" s="2">
        <v>63</v>
      </c>
      <c r="M7204" s="194" t="s">
        <v>9889</v>
      </c>
      <c r="N7204" s="2">
        <v>0</v>
      </c>
      <c r="O7204" s="195" t="s">
        <v>1825</v>
      </c>
    </row>
    <row r="7205" spans="1:15">
      <c r="A7205" s="7">
        <v>2019</v>
      </c>
      <c r="B7205" s="7" t="s">
        <v>103</v>
      </c>
      <c r="C7205" s="8">
        <f t="shared" si="325"/>
        <v>43802</v>
      </c>
      <c r="D7205" s="7">
        <v>8</v>
      </c>
      <c r="E7205" s="7" t="str">
        <f t="shared" si="326"/>
        <v>S49438028</v>
      </c>
      <c r="F7205" s="4">
        <v>43862</v>
      </c>
      <c r="G7205" s="2">
        <v>186</v>
      </c>
      <c r="H7205" s="2" t="s">
        <v>9404</v>
      </c>
      <c r="I7205" s="2" t="s">
        <v>1949</v>
      </c>
      <c r="J7205" s="2" t="s">
        <v>1404</v>
      </c>
      <c r="K7205" s="194" t="s">
        <v>17</v>
      </c>
      <c r="L7205" s="2">
        <v>51</v>
      </c>
      <c r="M7205" s="194">
        <v>100</v>
      </c>
      <c r="N7205" s="2">
        <v>0</v>
      </c>
      <c r="O7205" s="195">
        <v>0</v>
      </c>
    </row>
    <row r="7206" spans="1:15">
      <c r="A7206" s="7">
        <v>2019</v>
      </c>
      <c r="B7206" s="7" t="s">
        <v>103</v>
      </c>
      <c r="C7206" s="8">
        <f t="shared" si="325"/>
        <v>43802</v>
      </c>
      <c r="D7206" s="7">
        <v>9</v>
      </c>
      <c r="E7206" s="7" t="str">
        <f t="shared" si="326"/>
        <v>S49438029</v>
      </c>
      <c r="F7206" s="4">
        <v>43891</v>
      </c>
      <c r="G7206" s="2">
        <v>186</v>
      </c>
      <c r="H7206" s="2" t="s">
        <v>3178</v>
      </c>
      <c r="I7206" s="2" t="s">
        <v>10844</v>
      </c>
      <c r="J7206" s="2" t="s">
        <v>1827</v>
      </c>
      <c r="K7206" s="194" t="s">
        <v>17</v>
      </c>
      <c r="L7206" s="2">
        <v>48</v>
      </c>
      <c r="M7206" s="194">
        <v>100</v>
      </c>
      <c r="N7206" s="2">
        <v>0</v>
      </c>
      <c r="O7206" s="195">
        <v>0</v>
      </c>
    </row>
    <row r="7207" spans="1:15">
      <c r="A7207" s="7">
        <v>2019</v>
      </c>
      <c r="B7207" s="7" t="s">
        <v>103</v>
      </c>
      <c r="C7207" s="8">
        <f t="shared" si="325"/>
        <v>43802</v>
      </c>
      <c r="D7207" s="7">
        <v>10</v>
      </c>
      <c r="E7207" s="7" t="str">
        <f t="shared" si="326"/>
        <v>S494380210</v>
      </c>
      <c r="F7207" s="3" t="s">
        <v>220</v>
      </c>
      <c r="G7207" s="2">
        <v>195</v>
      </c>
      <c r="H7207" s="2" t="s">
        <v>10845</v>
      </c>
      <c r="I7207" s="2" t="s">
        <v>10846</v>
      </c>
      <c r="J7207" s="2" t="s">
        <v>1825</v>
      </c>
      <c r="K7207" s="194" t="s">
        <v>17</v>
      </c>
      <c r="L7207" s="2">
        <v>46</v>
      </c>
      <c r="M7207" s="194" t="s">
        <v>332</v>
      </c>
      <c r="N7207" s="2" t="s">
        <v>800</v>
      </c>
      <c r="O7207" s="195" t="s">
        <v>800</v>
      </c>
    </row>
    <row r="7208" spans="1:15">
      <c r="A7208" s="7">
        <v>2019</v>
      </c>
      <c r="B7208" s="7" t="s">
        <v>103</v>
      </c>
      <c r="C7208" s="8">
        <f t="shared" si="325"/>
        <v>43802</v>
      </c>
      <c r="D7208" s="7">
        <v>11</v>
      </c>
      <c r="E7208" s="7" t="str">
        <f t="shared" si="326"/>
        <v>S494380211</v>
      </c>
      <c r="F7208" s="3">
        <v>2021</v>
      </c>
      <c r="G7208" s="2">
        <v>0</v>
      </c>
      <c r="H7208" s="2" t="s">
        <v>6093</v>
      </c>
      <c r="I7208" s="2" t="s">
        <v>10847</v>
      </c>
      <c r="J7208" s="2" t="s">
        <v>267</v>
      </c>
      <c r="K7208" s="194" t="s">
        <v>17</v>
      </c>
      <c r="L7208" s="2">
        <v>44</v>
      </c>
      <c r="M7208" s="194" t="s">
        <v>301</v>
      </c>
      <c r="N7208" s="2" t="s">
        <v>1122</v>
      </c>
      <c r="O7208" s="195" t="s">
        <v>400</v>
      </c>
    </row>
    <row r="7209" spans="1:15">
      <c r="A7209" s="7">
        <v>2019</v>
      </c>
      <c r="B7209" s="7" t="s">
        <v>103</v>
      </c>
      <c r="C7209" s="8">
        <f t="shared" si="325"/>
        <v>43802</v>
      </c>
      <c r="D7209" s="7">
        <v>12</v>
      </c>
      <c r="E7209" s="7" t="str">
        <f t="shared" si="326"/>
        <v>S494380212</v>
      </c>
      <c r="F7209" s="3">
        <v>2022</v>
      </c>
      <c r="G7209" s="2">
        <v>0</v>
      </c>
      <c r="H7209" s="2" t="s">
        <v>8247</v>
      </c>
      <c r="I7209" s="2" t="s">
        <v>6881</v>
      </c>
      <c r="J7209" s="2" t="s">
        <v>4869</v>
      </c>
      <c r="K7209" s="194" t="s">
        <v>17</v>
      </c>
      <c r="L7209" s="2">
        <v>35</v>
      </c>
      <c r="M7209" s="194" t="s">
        <v>619</v>
      </c>
      <c r="N7209" s="2" t="s">
        <v>561</v>
      </c>
      <c r="O7209" s="195" t="s">
        <v>4881</v>
      </c>
    </row>
    <row r="7210" spans="1:15">
      <c r="A7210" s="7">
        <v>2019</v>
      </c>
      <c r="B7210" s="7" t="s">
        <v>103</v>
      </c>
      <c r="C7210" s="8">
        <f t="shared" si="325"/>
        <v>43802</v>
      </c>
      <c r="D7210" s="7">
        <v>13</v>
      </c>
      <c r="E7210" s="7" t="str">
        <f t="shared" si="326"/>
        <v>S494380213</v>
      </c>
      <c r="F7210" s="3">
        <v>2023</v>
      </c>
      <c r="G7210" s="2">
        <v>0</v>
      </c>
      <c r="H7210" s="2" t="s">
        <v>10848</v>
      </c>
      <c r="I7210" s="2" t="s">
        <v>2967</v>
      </c>
      <c r="J7210" s="2" t="s">
        <v>1995</v>
      </c>
      <c r="K7210" s="194" t="s">
        <v>17</v>
      </c>
      <c r="L7210" s="2">
        <v>30</v>
      </c>
      <c r="M7210" s="194" t="s">
        <v>529</v>
      </c>
      <c r="N7210" s="2" t="s">
        <v>632</v>
      </c>
      <c r="O7210" s="195" t="s">
        <v>506</v>
      </c>
    </row>
    <row r="7211" spans="1:15" ht="15.75" thickBot="1">
      <c r="A7211" s="7">
        <v>2019</v>
      </c>
      <c r="B7211" s="7" t="s">
        <v>103</v>
      </c>
      <c r="C7211" s="8">
        <f t="shared" si="325"/>
        <v>43802</v>
      </c>
      <c r="D7211" s="7">
        <v>14</v>
      </c>
      <c r="E7211" s="7" t="str">
        <f t="shared" si="326"/>
        <v>S494380214</v>
      </c>
      <c r="F7211" s="5">
        <v>2024</v>
      </c>
      <c r="G7211" s="6">
        <v>0</v>
      </c>
      <c r="H7211" s="6" t="s">
        <v>5588</v>
      </c>
      <c r="I7211" s="6" t="s">
        <v>3557</v>
      </c>
      <c r="J7211" s="6" t="s">
        <v>834</v>
      </c>
      <c r="K7211" s="196" t="s">
        <v>17</v>
      </c>
      <c r="L7211" s="6">
        <v>26</v>
      </c>
      <c r="M7211" s="196" t="s">
        <v>340</v>
      </c>
      <c r="N7211" s="6" t="s">
        <v>507</v>
      </c>
      <c r="O7211" s="197" t="s">
        <v>340</v>
      </c>
    </row>
    <row r="7212" spans="1:15" ht="16.5" thickTop="1" thickBot="1">
      <c r="A7212" s="7">
        <v>2019</v>
      </c>
      <c r="B7212" s="7" t="s">
        <v>103</v>
      </c>
      <c r="C7212" s="8">
        <f t="shared" si="325"/>
        <v>43802</v>
      </c>
      <c r="D7212" s="7">
        <v>15</v>
      </c>
      <c r="E7212" s="7" t="str">
        <f t="shared" si="326"/>
        <v>S494380215</v>
      </c>
      <c r="F7212" s="1" t="s">
        <v>15</v>
      </c>
    </row>
    <row r="7213" spans="1:15" ht="16.5" thickTop="1" thickBot="1">
      <c r="A7213" s="7">
        <v>2019</v>
      </c>
      <c r="B7213" s="7" t="s">
        <v>103</v>
      </c>
      <c r="C7213" s="8">
        <f t="shared" si="325"/>
        <v>43802</v>
      </c>
      <c r="D7213" s="7">
        <v>16</v>
      </c>
      <c r="E7213" s="7" t="str">
        <f t="shared" si="326"/>
        <v>S494380216</v>
      </c>
      <c r="F7213" s="338" t="s">
        <v>1</v>
      </c>
      <c r="G7213" s="341" t="s">
        <v>2</v>
      </c>
      <c r="H7213" s="342"/>
      <c r="I7213" s="342"/>
      <c r="J7213" s="343"/>
      <c r="K7213" s="344" t="s">
        <v>3</v>
      </c>
      <c r="L7213" s="343"/>
      <c r="M7213" s="344" t="s">
        <v>144</v>
      </c>
      <c r="N7213" s="342"/>
      <c r="O7213" s="342"/>
    </row>
    <row r="7214" spans="1:15" ht="18" customHeight="1" thickBot="1">
      <c r="A7214" s="7">
        <v>2019</v>
      </c>
      <c r="B7214" s="7" t="s">
        <v>103</v>
      </c>
      <c r="C7214" s="8">
        <f t="shared" si="325"/>
        <v>43802</v>
      </c>
      <c r="D7214" s="7">
        <v>17</v>
      </c>
      <c r="E7214" s="7" t="str">
        <f t="shared" si="326"/>
        <v>S494380217</v>
      </c>
      <c r="F7214" s="339"/>
      <c r="G7214" s="345" t="s">
        <v>5</v>
      </c>
      <c r="H7214" s="347" t="s">
        <v>145</v>
      </c>
      <c r="I7214" s="348"/>
      <c r="J7214" s="349"/>
      <c r="K7214" s="350" t="s">
        <v>6</v>
      </c>
      <c r="L7214" s="352" t="s">
        <v>7</v>
      </c>
      <c r="M7214" s="350" t="s">
        <v>8</v>
      </c>
      <c r="N7214" s="354" t="s">
        <v>146</v>
      </c>
      <c r="O7214" s="356" t="s">
        <v>147</v>
      </c>
    </row>
    <row r="7215" spans="1:15" ht="15.75" thickBot="1">
      <c r="A7215" s="7">
        <v>2019</v>
      </c>
      <c r="B7215" s="7" t="s">
        <v>103</v>
      </c>
      <c r="C7215" s="8">
        <f t="shared" si="325"/>
        <v>43802</v>
      </c>
      <c r="D7215" s="7">
        <v>18</v>
      </c>
      <c r="E7215" s="7" t="str">
        <f t="shared" si="326"/>
        <v>S494380218</v>
      </c>
      <c r="F7215" s="340"/>
      <c r="G7215" s="346"/>
      <c r="H7215" s="191" t="s">
        <v>9</v>
      </c>
      <c r="I7215" s="192" t="s">
        <v>18</v>
      </c>
      <c r="J7215" s="193" t="s">
        <v>11</v>
      </c>
      <c r="K7215" s="351"/>
      <c r="L7215" s="353"/>
      <c r="M7215" s="351"/>
      <c r="N7215" s="355"/>
      <c r="O7215" s="357"/>
    </row>
    <row r="7216" spans="1:15">
      <c r="A7216" s="7">
        <v>2019</v>
      </c>
      <c r="B7216" s="7" t="s">
        <v>103</v>
      </c>
      <c r="C7216" s="8">
        <f t="shared" si="325"/>
        <v>43802</v>
      </c>
      <c r="D7216" s="7">
        <v>19</v>
      </c>
      <c r="E7216" s="7" t="str">
        <f t="shared" si="326"/>
        <v>S494380219</v>
      </c>
      <c r="F7216" s="3" t="s">
        <v>16</v>
      </c>
      <c r="G7216" s="2">
        <v>50</v>
      </c>
      <c r="H7216" s="2" t="s">
        <v>10849</v>
      </c>
      <c r="I7216" s="2" t="s">
        <v>10850</v>
      </c>
      <c r="J7216" s="2" t="s">
        <v>2206</v>
      </c>
      <c r="K7216" s="194" t="s">
        <v>17</v>
      </c>
      <c r="L7216" s="2">
        <v>58</v>
      </c>
      <c r="M7216" s="194" t="s">
        <v>423</v>
      </c>
      <c r="N7216" s="2" t="s">
        <v>428</v>
      </c>
      <c r="O7216" s="195" t="s">
        <v>427</v>
      </c>
    </row>
    <row r="7217" spans="1:15">
      <c r="A7217" s="7">
        <v>2019</v>
      </c>
      <c r="B7217" s="7" t="s">
        <v>103</v>
      </c>
      <c r="C7217" s="8">
        <f t="shared" si="325"/>
        <v>43802</v>
      </c>
      <c r="D7217" s="7">
        <v>20</v>
      </c>
      <c r="E7217" s="7" t="str">
        <f t="shared" si="326"/>
        <v>S494380220</v>
      </c>
      <c r="F7217" s="4">
        <v>43800</v>
      </c>
      <c r="G7217" s="2">
        <v>270</v>
      </c>
      <c r="H7217" s="2" t="s">
        <v>10644</v>
      </c>
      <c r="I7217" s="2" t="s">
        <v>6932</v>
      </c>
      <c r="J7217" s="2" t="s">
        <v>6270</v>
      </c>
      <c r="K7217" s="194" t="s">
        <v>17</v>
      </c>
      <c r="L7217" s="2">
        <v>57</v>
      </c>
      <c r="M7217" s="194" t="s">
        <v>5821</v>
      </c>
      <c r="N7217" s="2">
        <v>0</v>
      </c>
      <c r="O7217" s="195" t="s">
        <v>670</v>
      </c>
    </row>
    <row r="7218" spans="1:15">
      <c r="A7218" s="7">
        <v>2019</v>
      </c>
      <c r="B7218" s="7" t="s">
        <v>103</v>
      </c>
      <c r="C7218" s="8">
        <f t="shared" si="325"/>
        <v>43802</v>
      </c>
      <c r="D7218" s="7">
        <v>21</v>
      </c>
      <c r="E7218" s="7" t="str">
        <f t="shared" si="326"/>
        <v>S494380221</v>
      </c>
      <c r="F7218" s="4">
        <v>43831</v>
      </c>
      <c r="G7218" s="2">
        <v>235</v>
      </c>
      <c r="H7218" s="2" t="s">
        <v>7971</v>
      </c>
      <c r="I7218" s="2" t="s">
        <v>10851</v>
      </c>
      <c r="J7218" s="2" t="s">
        <v>1821</v>
      </c>
      <c r="K7218" s="194" t="s">
        <v>17</v>
      </c>
      <c r="L7218" s="2">
        <v>55</v>
      </c>
      <c r="M7218" s="194" t="s">
        <v>5821</v>
      </c>
      <c r="N7218" s="2">
        <v>0</v>
      </c>
      <c r="O7218" s="195" t="s">
        <v>670</v>
      </c>
    </row>
    <row r="7219" spans="1:15">
      <c r="A7219" s="7">
        <v>2019</v>
      </c>
      <c r="B7219" s="7" t="s">
        <v>103</v>
      </c>
      <c r="C7219" s="8">
        <f t="shared" si="325"/>
        <v>43802</v>
      </c>
      <c r="D7219" s="7">
        <v>22</v>
      </c>
      <c r="E7219" s="7" t="str">
        <f t="shared" si="326"/>
        <v>S494380222</v>
      </c>
      <c r="F7219" s="4">
        <v>43862</v>
      </c>
      <c r="G7219" s="2">
        <v>236</v>
      </c>
      <c r="H7219" s="2" t="s">
        <v>10852</v>
      </c>
      <c r="I7219" s="2" t="s">
        <v>10853</v>
      </c>
      <c r="J7219" s="2" t="s">
        <v>1787</v>
      </c>
      <c r="K7219" s="194" t="s">
        <v>17</v>
      </c>
      <c r="L7219" s="2">
        <v>49</v>
      </c>
      <c r="M7219" s="194" t="s">
        <v>2975</v>
      </c>
      <c r="N7219" s="2">
        <v>0</v>
      </c>
      <c r="O7219" s="195" t="s">
        <v>1208</v>
      </c>
    </row>
    <row r="7220" spans="1:15">
      <c r="A7220" s="7">
        <v>2019</v>
      </c>
      <c r="B7220" s="7" t="s">
        <v>103</v>
      </c>
      <c r="C7220" s="8">
        <f t="shared" si="325"/>
        <v>43802</v>
      </c>
      <c r="D7220" s="7">
        <v>23</v>
      </c>
      <c r="E7220" s="7" t="str">
        <f t="shared" si="326"/>
        <v>S494380223</v>
      </c>
      <c r="F7220" s="4">
        <v>43891</v>
      </c>
      <c r="G7220" s="2">
        <v>236</v>
      </c>
      <c r="H7220" s="2" t="s">
        <v>10854</v>
      </c>
      <c r="I7220" s="2" t="s">
        <v>10855</v>
      </c>
      <c r="J7220" s="2" t="s">
        <v>5062</v>
      </c>
      <c r="K7220" s="194" t="s">
        <v>17</v>
      </c>
      <c r="L7220" s="2">
        <v>47</v>
      </c>
      <c r="M7220" s="194" t="s">
        <v>2975</v>
      </c>
      <c r="N7220" s="2">
        <v>0</v>
      </c>
      <c r="O7220" s="195" t="s">
        <v>1208</v>
      </c>
    </row>
    <row r="7221" spans="1:15">
      <c r="A7221" s="7">
        <v>2019</v>
      </c>
      <c r="B7221" s="7" t="s">
        <v>103</v>
      </c>
      <c r="C7221" s="8">
        <f t="shared" si="325"/>
        <v>43802</v>
      </c>
      <c r="D7221" s="7">
        <v>24</v>
      </c>
      <c r="E7221" s="7" t="str">
        <f t="shared" si="326"/>
        <v>S494380224</v>
      </c>
      <c r="F7221" s="3" t="s">
        <v>220</v>
      </c>
      <c r="G7221" s="2">
        <v>239</v>
      </c>
      <c r="H7221" s="2" t="s">
        <v>10856</v>
      </c>
      <c r="I7221" s="2" t="s">
        <v>10857</v>
      </c>
      <c r="J7221" s="2" t="s">
        <v>3446</v>
      </c>
      <c r="K7221" s="194" t="s">
        <v>17</v>
      </c>
      <c r="L7221" s="2">
        <v>47</v>
      </c>
      <c r="M7221" s="194" t="s">
        <v>2075</v>
      </c>
      <c r="N7221" s="2" t="s">
        <v>1239</v>
      </c>
      <c r="O7221" s="195" t="s">
        <v>871</v>
      </c>
    </row>
    <row r="7222" spans="1:15">
      <c r="A7222" s="7">
        <v>2019</v>
      </c>
      <c r="B7222" s="7" t="s">
        <v>103</v>
      </c>
      <c r="C7222" s="8">
        <f t="shared" si="325"/>
        <v>43802</v>
      </c>
      <c r="D7222" s="7">
        <v>25</v>
      </c>
      <c r="E7222" s="7" t="str">
        <f t="shared" si="326"/>
        <v>S494380225</v>
      </c>
      <c r="F7222" s="3">
        <v>2021</v>
      </c>
      <c r="G7222" s="2">
        <v>0</v>
      </c>
      <c r="H7222" s="2" t="s">
        <v>10858</v>
      </c>
      <c r="I7222" s="2" t="s">
        <v>10859</v>
      </c>
      <c r="J7222" s="2" t="s">
        <v>3634</v>
      </c>
      <c r="K7222" s="194" t="s">
        <v>17</v>
      </c>
      <c r="L7222" s="2">
        <v>42</v>
      </c>
      <c r="M7222" s="194" t="s">
        <v>443</v>
      </c>
      <c r="N7222" s="2" t="s">
        <v>443</v>
      </c>
      <c r="O7222" s="195" t="s">
        <v>529</v>
      </c>
    </row>
    <row r="7223" spans="1:15">
      <c r="A7223" s="7">
        <v>2019</v>
      </c>
      <c r="B7223" s="7" t="s">
        <v>103</v>
      </c>
      <c r="C7223" s="8">
        <f t="shared" si="325"/>
        <v>43802</v>
      </c>
      <c r="D7223" s="7">
        <v>26</v>
      </c>
      <c r="E7223" s="7" t="str">
        <f t="shared" si="326"/>
        <v>S494380226</v>
      </c>
      <c r="F7223" s="3">
        <v>2022</v>
      </c>
      <c r="G7223" s="2">
        <v>0</v>
      </c>
      <c r="H7223" s="2" t="s">
        <v>6222</v>
      </c>
      <c r="I7223" s="2">
        <v>205</v>
      </c>
      <c r="J7223" s="2" t="s">
        <v>1142</v>
      </c>
      <c r="K7223" s="194" t="s">
        <v>17</v>
      </c>
      <c r="L7223" s="2">
        <v>33</v>
      </c>
      <c r="M7223" s="194" t="s">
        <v>4578</v>
      </c>
      <c r="N7223" s="2" t="s">
        <v>1666</v>
      </c>
      <c r="O7223" s="195" t="s">
        <v>2074</v>
      </c>
    </row>
    <row r="7224" spans="1:15">
      <c r="A7224" s="7">
        <v>2019</v>
      </c>
      <c r="B7224" s="7" t="s">
        <v>103</v>
      </c>
      <c r="C7224" s="8">
        <f t="shared" si="325"/>
        <v>43802</v>
      </c>
      <c r="D7224" s="7">
        <v>27</v>
      </c>
      <c r="E7224" s="7" t="str">
        <f t="shared" si="326"/>
        <v>S494380227</v>
      </c>
      <c r="F7224" s="3">
        <v>2023</v>
      </c>
      <c r="G7224" s="2">
        <v>0</v>
      </c>
      <c r="H7224" s="2" t="s">
        <v>10172</v>
      </c>
      <c r="I7224" s="2" t="s">
        <v>10860</v>
      </c>
      <c r="J7224" s="2" t="s">
        <v>3226</v>
      </c>
      <c r="K7224" s="194" t="s">
        <v>17</v>
      </c>
      <c r="L7224" s="2">
        <v>30</v>
      </c>
      <c r="M7224" s="194">
        <v>30</v>
      </c>
      <c r="N7224" s="2" t="s">
        <v>5594</v>
      </c>
      <c r="O7224" s="195" t="s">
        <v>568</v>
      </c>
    </row>
    <row r="7225" spans="1:15" ht="15.75" thickBot="1">
      <c r="A7225" s="7">
        <v>2019</v>
      </c>
      <c r="B7225" s="7" t="s">
        <v>103</v>
      </c>
      <c r="C7225" s="8">
        <f t="shared" si="325"/>
        <v>43802</v>
      </c>
      <c r="D7225" s="7">
        <v>28</v>
      </c>
      <c r="E7225" s="7" t="str">
        <f t="shared" si="326"/>
        <v>S494380228</v>
      </c>
      <c r="F7225" s="5">
        <v>2024</v>
      </c>
      <c r="G7225" s="6">
        <v>0</v>
      </c>
      <c r="H7225" s="6" t="s">
        <v>10861</v>
      </c>
      <c r="I7225" s="6" t="s">
        <v>10862</v>
      </c>
      <c r="J7225" s="6" t="s">
        <v>3048</v>
      </c>
      <c r="K7225" s="196" t="s">
        <v>17</v>
      </c>
      <c r="L7225" s="6">
        <v>29</v>
      </c>
      <c r="M7225" s="196" t="s">
        <v>1460</v>
      </c>
      <c r="N7225" s="6" t="s">
        <v>5594</v>
      </c>
      <c r="O7225" s="197" t="s">
        <v>340</v>
      </c>
    </row>
    <row r="7226" spans="1:15" ht="16.5" thickTop="1" thickBot="1">
      <c r="A7226" s="7">
        <v>2019</v>
      </c>
      <c r="B7226" s="7" t="s">
        <v>104</v>
      </c>
      <c r="C7226" s="8">
        <f>C7225+7</f>
        <v>43809</v>
      </c>
      <c r="D7226" s="7">
        <v>1</v>
      </c>
      <c r="E7226" s="7" t="str">
        <f t="shared" ref="E7226:E7229" si="327">B7226&amp;C7226&amp;D7226</f>
        <v>S50438091</v>
      </c>
      <c r="F7226" s="1" t="s">
        <v>0</v>
      </c>
    </row>
    <row r="7227" spans="1:15" ht="16.5" thickTop="1" thickBot="1">
      <c r="A7227" s="7">
        <v>2019</v>
      </c>
      <c r="B7227" s="7" t="s">
        <v>104</v>
      </c>
      <c r="C7227" s="8">
        <f t="shared" si="325"/>
        <v>43809</v>
      </c>
      <c r="D7227" s="7">
        <v>2</v>
      </c>
      <c r="E7227" s="7" t="str">
        <f t="shared" si="327"/>
        <v>S50438092</v>
      </c>
      <c r="F7227" s="338" t="s">
        <v>1</v>
      </c>
      <c r="G7227" s="341" t="s">
        <v>2</v>
      </c>
      <c r="H7227" s="342"/>
      <c r="I7227" s="342"/>
      <c r="J7227" s="343"/>
      <c r="K7227" s="344" t="s">
        <v>3</v>
      </c>
      <c r="L7227" s="343"/>
      <c r="M7227" s="344" t="s">
        <v>144</v>
      </c>
      <c r="N7227" s="342"/>
      <c r="O7227" s="342"/>
    </row>
    <row r="7228" spans="1:15" ht="18" customHeight="1" thickBot="1">
      <c r="A7228" s="7">
        <v>2019</v>
      </c>
      <c r="B7228" s="7" t="s">
        <v>104</v>
      </c>
      <c r="C7228" s="8">
        <f t="shared" si="325"/>
        <v>43809</v>
      </c>
      <c r="D7228" s="7">
        <v>3</v>
      </c>
      <c r="E7228" s="7" t="str">
        <f t="shared" si="327"/>
        <v>S50438093</v>
      </c>
      <c r="F7228" s="339"/>
      <c r="G7228" s="345" t="s">
        <v>5</v>
      </c>
      <c r="H7228" s="347" t="s">
        <v>145</v>
      </c>
      <c r="I7228" s="348"/>
      <c r="J7228" s="349"/>
      <c r="K7228" s="350" t="s">
        <v>6</v>
      </c>
      <c r="L7228" s="352" t="s">
        <v>7</v>
      </c>
      <c r="M7228" s="350" t="s">
        <v>8</v>
      </c>
      <c r="N7228" s="354" t="s">
        <v>146</v>
      </c>
      <c r="O7228" s="356" t="s">
        <v>147</v>
      </c>
    </row>
    <row r="7229" spans="1:15" ht="15.75" thickBot="1">
      <c r="A7229" s="7">
        <v>2019</v>
      </c>
      <c r="B7229" s="7" t="s">
        <v>104</v>
      </c>
      <c r="C7229" s="8">
        <f t="shared" si="325"/>
        <v>43809</v>
      </c>
      <c r="D7229" s="7">
        <v>4</v>
      </c>
      <c r="E7229" s="7" t="str">
        <f t="shared" si="327"/>
        <v>S50438094</v>
      </c>
      <c r="F7229" s="340"/>
      <c r="G7229" s="346"/>
      <c r="H7229" s="191" t="s">
        <v>9</v>
      </c>
      <c r="I7229" s="192" t="s">
        <v>18</v>
      </c>
      <c r="J7229" s="193" t="s">
        <v>11</v>
      </c>
      <c r="K7229" s="351"/>
      <c r="L7229" s="353"/>
      <c r="M7229" s="351"/>
      <c r="N7229" s="355"/>
      <c r="O7229" s="357"/>
    </row>
    <row r="7230" spans="1:15">
      <c r="A7230" s="7">
        <v>2019</v>
      </c>
      <c r="B7230" s="7" t="s">
        <v>104</v>
      </c>
      <c r="C7230" s="8">
        <f t="shared" si="325"/>
        <v>43809</v>
      </c>
      <c r="D7230" s="7">
        <v>5</v>
      </c>
      <c r="E7230" s="7" t="str">
        <f t="shared" ref="E7230:E7253" si="328">B7230&amp;C7230&amp;D7230</f>
        <v>S50438095</v>
      </c>
      <c r="F7230" s="3" t="s">
        <v>12</v>
      </c>
      <c r="G7230" s="2">
        <v>-6</v>
      </c>
      <c r="H7230" s="2" t="s">
        <v>10863</v>
      </c>
      <c r="I7230" s="2" t="s">
        <v>10864</v>
      </c>
      <c r="J7230" s="2">
        <v>1</v>
      </c>
      <c r="K7230" s="194" t="s">
        <v>17</v>
      </c>
      <c r="L7230" s="2">
        <v>46</v>
      </c>
      <c r="M7230" s="194" t="s">
        <v>545</v>
      </c>
      <c r="N7230" s="2" t="s">
        <v>544</v>
      </c>
      <c r="O7230" s="195" t="s">
        <v>546</v>
      </c>
    </row>
    <row r="7231" spans="1:15">
      <c r="A7231" s="7">
        <v>2019</v>
      </c>
      <c r="B7231" s="7" t="s">
        <v>104</v>
      </c>
      <c r="C7231" s="8">
        <f t="shared" si="325"/>
        <v>43809</v>
      </c>
      <c r="D7231" s="7">
        <v>6</v>
      </c>
      <c r="E7231" s="7" t="str">
        <f t="shared" si="328"/>
        <v>S50438096</v>
      </c>
      <c r="F7231" s="4">
        <v>43800</v>
      </c>
      <c r="G7231" s="2">
        <v>220</v>
      </c>
      <c r="H7231" s="2" t="s">
        <v>10865</v>
      </c>
      <c r="I7231" s="2" t="s">
        <v>1851</v>
      </c>
      <c r="J7231" s="2" t="s">
        <v>5106</v>
      </c>
      <c r="K7231" s="194" t="s">
        <v>17</v>
      </c>
      <c r="L7231" s="2">
        <v>64</v>
      </c>
      <c r="M7231" s="194" t="s">
        <v>6251</v>
      </c>
      <c r="N7231" s="2" t="s">
        <v>258</v>
      </c>
      <c r="O7231" s="195" t="s">
        <v>551</v>
      </c>
    </row>
    <row r="7232" spans="1:15">
      <c r="A7232" s="7">
        <v>2019</v>
      </c>
      <c r="B7232" s="7" t="s">
        <v>104</v>
      </c>
      <c r="C7232" s="8">
        <f t="shared" si="325"/>
        <v>43809</v>
      </c>
      <c r="D7232" s="7">
        <v>7</v>
      </c>
      <c r="E7232" s="7" t="str">
        <f t="shared" si="328"/>
        <v>S50438097</v>
      </c>
      <c r="F7232" s="4">
        <v>43831</v>
      </c>
      <c r="G7232" s="2">
        <v>203</v>
      </c>
      <c r="H7232" s="2" t="s">
        <v>10866</v>
      </c>
      <c r="I7232" s="2" t="s">
        <v>10867</v>
      </c>
      <c r="J7232" s="2" t="s">
        <v>700</v>
      </c>
      <c r="K7232" s="194" t="s">
        <v>17</v>
      </c>
      <c r="L7232" s="2">
        <v>63</v>
      </c>
      <c r="M7232" s="194" t="s">
        <v>274</v>
      </c>
      <c r="N7232" s="2">
        <v>0</v>
      </c>
      <c r="O7232" s="195" t="s">
        <v>273</v>
      </c>
    </row>
    <row r="7233" spans="1:15">
      <c r="A7233" s="7">
        <v>2019</v>
      </c>
      <c r="B7233" s="7" t="s">
        <v>104</v>
      </c>
      <c r="C7233" s="8">
        <f t="shared" si="325"/>
        <v>43809</v>
      </c>
      <c r="D7233" s="7">
        <v>8</v>
      </c>
      <c r="E7233" s="7" t="str">
        <f t="shared" si="328"/>
        <v>S50438098</v>
      </c>
      <c r="F7233" s="4">
        <v>43862</v>
      </c>
      <c r="G7233" s="2">
        <v>200</v>
      </c>
      <c r="H7233" s="2" t="s">
        <v>10868</v>
      </c>
      <c r="I7233" s="2" t="s">
        <v>10869</v>
      </c>
      <c r="J7233" s="2" t="s">
        <v>1046</v>
      </c>
      <c r="K7233" s="194" t="s">
        <v>17</v>
      </c>
      <c r="L7233" s="2">
        <v>53</v>
      </c>
      <c r="M7233" s="194" t="s">
        <v>1628</v>
      </c>
      <c r="N7233" s="2">
        <v>0</v>
      </c>
      <c r="O7233" s="195" t="s">
        <v>10180</v>
      </c>
    </row>
    <row r="7234" spans="1:15">
      <c r="A7234" s="7">
        <v>2019</v>
      </c>
      <c r="B7234" s="7" t="s">
        <v>104</v>
      </c>
      <c r="C7234" s="8">
        <f t="shared" si="325"/>
        <v>43809</v>
      </c>
      <c r="D7234" s="7">
        <v>9</v>
      </c>
      <c r="E7234" s="7" t="str">
        <f t="shared" si="328"/>
        <v>S50438099</v>
      </c>
      <c r="F7234" s="4">
        <v>43891</v>
      </c>
      <c r="G7234" s="2">
        <v>200</v>
      </c>
      <c r="H7234" s="2" t="s">
        <v>9168</v>
      </c>
      <c r="I7234" s="2" t="s">
        <v>9624</v>
      </c>
      <c r="J7234" s="2" t="s">
        <v>1095</v>
      </c>
      <c r="K7234" s="194" t="s">
        <v>17</v>
      </c>
      <c r="L7234" s="2">
        <v>45</v>
      </c>
      <c r="M7234" s="194" t="s">
        <v>4881</v>
      </c>
      <c r="N7234" s="2" t="s">
        <v>984</v>
      </c>
      <c r="O7234" s="195" t="s">
        <v>10870</v>
      </c>
    </row>
    <row r="7235" spans="1:15">
      <c r="A7235" s="7">
        <v>2019</v>
      </c>
      <c r="B7235" s="7" t="s">
        <v>104</v>
      </c>
      <c r="C7235" s="8">
        <f t="shared" si="325"/>
        <v>43809</v>
      </c>
      <c r="D7235" s="7">
        <v>10</v>
      </c>
      <c r="E7235" s="7" t="str">
        <f t="shared" si="328"/>
        <v>S504380910</v>
      </c>
      <c r="F7235" s="3" t="s">
        <v>220</v>
      </c>
      <c r="G7235" s="2">
        <v>206</v>
      </c>
      <c r="H7235" s="2" t="s">
        <v>5387</v>
      </c>
      <c r="I7235" s="2" t="s">
        <v>1281</v>
      </c>
      <c r="J7235" s="2" t="s">
        <v>322</v>
      </c>
      <c r="K7235" s="194" t="s">
        <v>17</v>
      </c>
      <c r="L7235" s="2">
        <v>48</v>
      </c>
      <c r="M7235" s="194" t="s">
        <v>10157</v>
      </c>
      <c r="N7235" s="2" t="s">
        <v>2055</v>
      </c>
      <c r="O7235" s="195" t="s">
        <v>10652</v>
      </c>
    </row>
    <row r="7236" spans="1:15">
      <c r="A7236" s="7">
        <v>2019</v>
      </c>
      <c r="B7236" s="7" t="s">
        <v>104</v>
      </c>
      <c r="C7236" s="8">
        <f t="shared" si="325"/>
        <v>43809</v>
      </c>
      <c r="D7236" s="7">
        <v>11</v>
      </c>
      <c r="E7236" s="7" t="str">
        <f t="shared" si="328"/>
        <v>S504380911</v>
      </c>
      <c r="F7236" s="3">
        <v>2021</v>
      </c>
      <c r="G7236" s="2">
        <v>0</v>
      </c>
      <c r="H7236" s="2" t="s">
        <v>743</v>
      </c>
      <c r="I7236" s="2" t="s">
        <v>2703</v>
      </c>
      <c r="J7236" s="2" t="s">
        <v>2136</v>
      </c>
      <c r="K7236" s="194" t="s">
        <v>17</v>
      </c>
      <c r="L7236" s="2">
        <v>40</v>
      </c>
      <c r="M7236" s="194" t="s">
        <v>574</v>
      </c>
      <c r="N7236" s="2" t="s">
        <v>3955</v>
      </c>
      <c r="O7236" s="195" t="s">
        <v>301</v>
      </c>
    </row>
    <row r="7237" spans="1:15">
      <c r="A7237" s="7">
        <v>2019</v>
      </c>
      <c r="B7237" s="7" t="s">
        <v>104</v>
      </c>
      <c r="C7237" s="8">
        <f t="shared" si="325"/>
        <v>43809</v>
      </c>
      <c r="D7237" s="7">
        <v>12</v>
      </c>
      <c r="E7237" s="7" t="str">
        <f t="shared" si="328"/>
        <v>S504380912</v>
      </c>
      <c r="F7237" s="3">
        <v>2022</v>
      </c>
      <c r="G7237" s="2">
        <v>0</v>
      </c>
      <c r="H7237" s="2" t="s">
        <v>10871</v>
      </c>
      <c r="I7237" s="2" t="s">
        <v>8370</v>
      </c>
      <c r="J7237" s="2" t="s">
        <v>2816</v>
      </c>
      <c r="K7237" s="194" t="s">
        <v>17</v>
      </c>
      <c r="L7237" s="2">
        <v>32</v>
      </c>
      <c r="M7237" s="194" t="s">
        <v>3668</v>
      </c>
      <c r="N7237" s="2" t="s">
        <v>10627</v>
      </c>
      <c r="O7237" s="195" t="s">
        <v>10191</v>
      </c>
    </row>
    <row r="7238" spans="1:15">
      <c r="A7238" s="7">
        <v>2019</v>
      </c>
      <c r="B7238" s="7" t="s">
        <v>104</v>
      </c>
      <c r="C7238" s="8">
        <f t="shared" si="325"/>
        <v>43809</v>
      </c>
      <c r="D7238" s="7">
        <v>13</v>
      </c>
      <c r="E7238" s="7" t="str">
        <f t="shared" si="328"/>
        <v>S504380913</v>
      </c>
      <c r="F7238" s="3">
        <v>2023</v>
      </c>
      <c r="G7238" s="2">
        <v>0</v>
      </c>
      <c r="H7238" s="2" t="s">
        <v>5248</v>
      </c>
      <c r="I7238" s="2" t="s">
        <v>2814</v>
      </c>
      <c r="J7238" s="2" t="s">
        <v>2310</v>
      </c>
      <c r="K7238" s="194" t="s">
        <v>17</v>
      </c>
      <c r="L7238" s="2">
        <v>26</v>
      </c>
      <c r="M7238" s="194" t="s">
        <v>10176</v>
      </c>
      <c r="N7238" s="2" t="s">
        <v>2054</v>
      </c>
      <c r="O7238" s="195" t="s">
        <v>6250</v>
      </c>
    </row>
    <row r="7239" spans="1:15" ht="15.75" thickBot="1">
      <c r="A7239" s="7">
        <v>2019</v>
      </c>
      <c r="B7239" s="7" t="s">
        <v>104</v>
      </c>
      <c r="C7239" s="8">
        <f t="shared" si="325"/>
        <v>43809</v>
      </c>
      <c r="D7239" s="7">
        <v>14</v>
      </c>
      <c r="E7239" s="7" t="str">
        <f t="shared" si="328"/>
        <v>S504380914</v>
      </c>
      <c r="F7239" s="5">
        <v>2024</v>
      </c>
      <c r="G7239" s="6">
        <v>0</v>
      </c>
      <c r="H7239" s="6" t="s">
        <v>10872</v>
      </c>
      <c r="I7239" s="6" t="s">
        <v>7727</v>
      </c>
      <c r="J7239" s="6" t="s">
        <v>300</v>
      </c>
      <c r="K7239" s="196" t="s">
        <v>17</v>
      </c>
      <c r="L7239" s="6">
        <v>23</v>
      </c>
      <c r="M7239" s="196" t="s">
        <v>2035</v>
      </c>
      <c r="N7239" s="6" t="s">
        <v>4043</v>
      </c>
      <c r="O7239" s="197" t="s">
        <v>10188</v>
      </c>
    </row>
    <row r="7240" spans="1:15" ht="16.5" thickTop="1" thickBot="1">
      <c r="A7240" s="7">
        <v>2019</v>
      </c>
      <c r="B7240" s="7" t="s">
        <v>104</v>
      </c>
      <c r="C7240" s="8">
        <f t="shared" si="325"/>
        <v>43809</v>
      </c>
      <c r="D7240" s="7">
        <v>15</v>
      </c>
      <c r="E7240" s="7" t="str">
        <f t="shared" si="328"/>
        <v>S504380915</v>
      </c>
      <c r="F7240" s="1" t="s">
        <v>15</v>
      </c>
    </row>
    <row r="7241" spans="1:15" ht="16.5" thickTop="1" thickBot="1">
      <c r="A7241" s="7">
        <v>2019</v>
      </c>
      <c r="B7241" s="7" t="s">
        <v>104</v>
      </c>
      <c r="C7241" s="8">
        <f t="shared" si="325"/>
        <v>43809</v>
      </c>
      <c r="D7241" s="7">
        <v>16</v>
      </c>
      <c r="E7241" s="7" t="str">
        <f t="shared" si="328"/>
        <v>S504380916</v>
      </c>
      <c r="F7241" s="338" t="s">
        <v>1</v>
      </c>
      <c r="G7241" s="341" t="s">
        <v>2</v>
      </c>
      <c r="H7241" s="342"/>
      <c r="I7241" s="342"/>
      <c r="J7241" s="343"/>
      <c r="K7241" s="344" t="s">
        <v>3</v>
      </c>
      <c r="L7241" s="343"/>
      <c r="M7241" s="344" t="s">
        <v>144</v>
      </c>
      <c r="N7241" s="342"/>
      <c r="O7241" s="342"/>
    </row>
    <row r="7242" spans="1:15" ht="18" customHeight="1" thickBot="1">
      <c r="A7242" s="7">
        <v>2019</v>
      </c>
      <c r="B7242" s="7" t="s">
        <v>104</v>
      </c>
      <c r="C7242" s="8">
        <f t="shared" si="325"/>
        <v>43809</v>
      </c>
      <c r="D7242" s="7">
        <v>17</v>
      </c>
      <c r="E7242" s="7" t="str">
        <f t="shared" si="328"/>
        <v>S504380917</v>
      </c>
      <c r="F7242" s="339"/>
      <c r="G7242" s="345" t="s">
        <v>5</v>
      </c>
      <c r="H7242" s="347" t="s">
        <v>145</v>
      </c>
      <c r="I7242" s="348"/>
      <c r="J7242" s="349"/>
      <c r="K7242" s="350" t="s">
        <v>6</v>
      </c>
      <c r="L7242" s="352" t="s">
        <v>7</v>
      </c>
      <c r="M7242" s="350" t="s">
        <v>8</v>
      </c>
      <c r="N7242" s="354" t="s">
        <v>146</v>
      </c>
      <c r="O7242" s="356" t="s">
        <v>147</v>
      </c>
    </row>
    <row r="7243" spans="1:15" ht="15.75" thickBot="1">
      <c r="A7243" s="7">
        <v>2019</v>
      </c>
      <c r="B7243" s="7" t="s">
        <v>104</v>
      </c>
      <c r="C7243" s="8">
        <f t="shared" si="325"/>
        <v>43809</v>
      </c>
      <c r="D7243" s="7">
        <v>18</v>
      </c>
      <c r="E7243" s="7" t="str">
        <f t="shared" si="328"/>
        <v>S504380918</v>
      </c>
      <c r="F7243" s="340"/>
      <c r="G7243" s="346"/>
      <c r="H7243" s="191" t="s">
        <v>9</v>
      </c>
      <c r="I7243" s="192" t="s">
        <v>18</v>
      </c>
      <c r="J7243" s="193" t="s">
        <v>11</v>
      </c>
      <c r="K7243" s="351"/>
      <c r="L7243" s="353"/>
      <c r="M7243" s="351"/>
      <c r="N7243" s="355"/>
      <c r="O7243" s="357"/>
    </row>
    <row r="7244" spans="1:15">
      <c r="A7244" s="7">
        <v>2019</v>
      </c>
      <c r="B7244" s="7" t="s">
        <v>104</v>
      </c>
      <c r="C7244" s="8">
        <f t="shared" si="325"/>
        <v>43809</v>
      </c>
      <c r="D7244" s="7">
        <v>19</v>
      </c>
      <c r="E7244" s="7" t="str">
        <f t="shared" si="328"/>
        <v>S504380919</v>
      </c>
      <c r="F7244" s="3" t="s">
        <v>16</v>
      </c>
      <c r="G7244" s="2">
        <v>40</v>
      </c>
      <c r="H7244" s="2" t="s">
        <v>4549</v>
      </c>
      <c r="I7244" s="2" t="s">
        <v>10873</v>
      </c>
      <c r="J7244" s="2" t="s">
        <v>2436</v>
      </c>
      <c r="K7244" s="194" t="s">
        <v>17</v>
      </c>
      <c r="L7244" s="2">
        <v>48</v>
      </c>
      <c r="M7244" s="194" t="s">
        <v>1116</v>
      </c>
      <c r="N7244" s="2">
        <v>0</v>
      </c>
      <c r="O7244" s="195" t="s">
        <v>482</v>
      </c>
    </row>
    <row r="7245" spans="1:15">
      <c r="A7245" s="7">
        <v>2019</v>
      </c>
      <c r="B7245" s="7" t="s">
        <v>104</v>
      </c>
      <c r="C7245" s="8">
        <f t="shared" si="325"/>
        <v>43809</v>
      </c>
      <c r="D7245" s="7">
        <v>20</v>
      </c>
      <c r="E7245" s="7" t="str">
        <f t="shared" si="328"/>
        <v>S504380920</v>
      </c>
      <c r="F7245" s="4">
        <v>43800</v>
      </c>
      <c r="G7245" s="2">
        <v>260</v>
      </c>
      <c r="H7245" s="2" t="s">
        <v>10874</v>
      </c>
      <c r="I7245" s="2" t="s">
        <v>10875</v>
      </c>
      <c r="J7245" s="2" t="s">
        <v>3370</v>
      </c>
      <c r="K7245" s="194" t="s">
        <v>17</v>
      </c>
      <c r="L7245" s="2">
        <v>51</v>
      </c>
      <c r="M7245" s="194" t="s">
        <v>632</v>
      </c>
      <c r="N7245" s="2" t="s">
        <v>6247</v>
      </c>
      <c r="O7245" s="195" t="s">
        <v>5258</v>
      </c>
    </row>
    <row r="7246" spans="1:15">
      <c r="A7246" s="7">
        <v>2019</v>
      </c>
      <c r="B7246" s="7" t="s">
        <v>104</v>
      </c>
      <c r="C7246" s="8">
        <f t="shared" si="325"/>
        <v>43809</v>
      </c>
      <c r="D7246" s="7">
        <v>21</v>
      </c>
      <c r="E7246" s="7" t="str">
        <f t="shared" si="328"/>
        <v>S504380921</v>
      </c>
      <c r="F7246" s="4">
        <v>43831</v>
      </c>
      <c r="G7246" s="2">
        <v>248</v>
      </c>
      <c r="H7246" s="2" t="s">
        <v>6497</v>
      </c>
      <c r="I7246" s="2" t="s">
        <v>10876</v>
      </c>
      <c r="J7246" s="2" t="s">
        <v>2142</v>
      </c>
      <c r="K7246" s="194" t="s">
        <v>17</v>
      </c>
      <c r="L7246" s="2">
        <v>48</v>
      </c>
      <c r="M7246" s="194" t="s">
        <v>311</v>
      </c>
      <c r="N7246" s="2">
        <v>0</v>
      </c>
      <c r="O7246" s="195" t="s">
        <v>10385</v>
      </c>
    </row>
    <row r="7247" spans="1:15">
      <c r="A7247" s="7">
        <v>2019</v>
      </c>
      <c r="B7247" s="7" t="s">
        <v>104</v>
      </c>
      <c r="C7247" s="8">
        <f t="shared" si="325"/>
        <v>43809</v>
      </c>
      <c r="D7247" s="7">
        <v>22</v>
      </c>
      <c r="E7247" s="7" t="str">
        <f t="shared" si="328"/>
        <v>S504380922</v>
      </c>
      <c r="F7247" s="4">
        <v>43862</v>
      </c>
      <c r="G7247" s="2">
        <v>245</v>
      </c>
      <c r="H7247" s="2" t="s">
        <v>10877</v>
      </c>
      <c r="I7247" s="2" t="s">
        <v>7078</v>
      </c>
      <c r="J7247" s="2" t="s">
        <v>665</v>
      </c>
      <c r="K7247" s="194" t="s">
        <v>17</v>
      </c>
      <c r="L7247" s="2">
        <v>47</v>
      </c>
      <c r="M7247" s="194" t="s">
        <v>466</v>
      </c>
      <c r="N7247" s="2">
        <v>0</v>
      </c>
      <c r="O7247" s="195" t="s">
        <v>2456</v>
      </c>
    </row>
    <row r="7248" spans="1:15">
      <c r="A7248" s="7">
        <v>2019</v>
      </c>
      <c r="B7248" s="7" t="s">
        <v>104</v>
      </c>
      <c r="C7248" s="8">
        <f t="shared" si="325"/>
        <v>43809</v>
      </c>
      <c r="D7248" s="7">
        <v>23</v>
      </c>
      <c r="E7248" s="7" t="str">
        <f t="shared" si="328"/>
        <v>S504380923</v>
      </c>
      <c r="F7248" s="4">
        <v>43891</v>
      </c>
      <c r="G7248" s="2">
        <v>245</v>
      </c>
      <c r="H7248" s="2" t="s">
        <v>10878</v>
      </c>
      <c r="I7248" s="2" t="s">
        <v>10879</v>
      </c>
      <c r="J7248" s="2" t="s">
        <v>6697</v>
      </c>
      <c r="K7248" s="194" t="s">
        <v>17</v>
      </c>
      <c r="L7248" s="2">
        <v>42</v>
      </c>
      <c r="M7248" s="194" t="s">
        <v>506</v>
      </c>
      <c r="N7248" s="2">
        <v>0</v>
      </c>
      <c r="O7248" s="195" t="s">
        <v>2513</v>
      </c>
    </row>
    <row r="7249" spans="1:15">
      <c r="A7249" s="7">
        <v>2019</v>
      </c>
      <c r="B7249" s="7" t="s">
        <v>104</v>
      </c>
      <c r="C7249" s="8">
        <f t="shared" si="325"/>
        <v>43809</v>
      </c>
      <c r="D7249" s="7">
        <v>24</v>
      </c>
      <c r="E7249" s="7" t="str">
        <f t="shared" si="328"/>
        <v>S504380924</v>
      </c>
      <c r="F7249" s="3" t="s">
        <v>220</v>
      </c>
      <c r="G7249" s="2">
        <v>250</v>
      </c>
      <c r="H7249" s="2" t="s">
        <v>10880</v>
      </c>
      <c r="I7249" s="2" t="s">
        <v>10881</v>
      </c>
      <c r="J7249" s="2" t="s">
        <v>2395</v>
      </c>
      <c r="K7249" s="194" t="s">
        <v>17</v>
      </c>
      <c r="L7249" s="2">
        <v>47</v>
      </c>
      <c r="M7249" s="194" t="s">
        <v>3192</v>
      </c>
      <c r="N7249" s="2" t="s">
        <v>1723</v>
      </c>
      <c r="O7249" s="195">
        <v>50</v>
      </c>
    </row>
    <row r="7250" spans="1:15">
      <c r="A7250" s="7">
        <v>2019</v>
      </c>
      <c r="B7250" s="7" t="s">
        <v>104</v>
      </c>
      <c r="C7250" s="8">
        <f t="shared" si="325"/>
        <v>43809</v>
      </c>
      <c r="D7250" s="7">
        <v>25</v>
      </c>
      <c r="E7250" s="7" t="str">
        <f t="shared" si="328"/>
        <v>S504380925</v>
      </c>
      <c r="F7250" s="3">
        <v>2021</v>
      </c>
      <c r="G7250" s="2">
        <v>0</v>
      </c>
      <c r="H7250" s="2" t="s">
        <v>10882</v>
      </c>
      <c r="I7250" s="2" t="s">
        <v>10883</v>
      </c>
      <c r="J7250" s="2" t="s">
        <v>1750</v>
      </c>
      <c r="K7250" s="194" t="s">
        <v>17</v>
      </c>
      <c r="L7250" s="2">
        <v>40</v>
      </c>
      <c r="M7250" s="194" t="s">
        <v>1122</v>
      </c>
      <c r="N7250" s="2" t="s">
        <v>400</v>
      </c>
      <c r="O7250" s="195" t="s">
        <v>301</v>
      </c>
    </row>
    <row r="7251" spans="1:15">
      <c r="A7251" s="7">
        <v>2019</v>
      </c>
      <c r="B7251" s="7" t="s">
        <v>104</v>
      </c>
      <c r="C7251" s="8">
        <f t="shared" si="325"/>
        <v>43809</v>
      </c>
      <c r="D7251" s="7">
        <v>26</v>
      </c>
      <c r="E7251" s="7" t="str">
        <f t="shared" si="328"/>
        <v>S504380926</v>
      </c>
      <c r="F7251" s="3">
        <v>2022</v>
      </c>
      <c r="G7251" s="2">
        <v>0</v>
      </c>
      <c r="H7251" s="2" t="s">
        <v>10674</v>
      </c>
      <c r="I7251" s="2" t="s">
        <v>9639</v>
      </c>
      <c r="J7251" s="2" t="s">
        <v>419</v>
      </c>
      <c r="K7251" s="194" t="s">
        <v>17</v>
      </c>
      <c r="L7251" s="2">
        <v>32</v>
      </c>
      <c r="M7251" s="194">
        <v>25</v>
      </c>
      <c r="N7251" s="2" t="s">
        <v>482</v>
      </c>
      <c r="O7251" s="195" t="s">
        <v>461</v>
      </c>
    </row>
    <row r="7252" spans="1:15">
      <c r="A7252" s="7">
        <v>2019</v>
      </c>
      <c r="B7252" s="7" t="s">
        <v>104</v>
      </c>
      <c r="C7252" s="8">
        <f t="shared" si="325"/>
        <v>43809</v>
      </c>
      <c r="D7252" s="7">
        <v>27</v>
      </c>
      <c r="E7252" s="7" t="str">
        <f t="shared" si="328"/>
        <v>S504380927</v>
      </c>
      <c r="F7252" s="3">
        <v>2023</v>
      </c>
      <c r="G7252" s="2">
        <v>0</v>
      </c>
      <c r="H7252" s="2" t="s">
        <v>6430</v>
      </c>
      <c r="I7252" s="2" t="s">
        <v>3233</v>
      </c>
      <c r="J7252" s="2" t="s">
        <v>1278</v>
      </c>
      <c r="K7252" s="194" t="s">
        <v>17</v>
      </c>
      <c r="L7252" s="2">
        <v>29</v>
      </c>
      <c r="M7252" s="194" t="s">
        <v>402</v>
      </c>
      <c r="N7252" s="2" t="s">
        <v>455</v>
      </c>
      <c r="O7252" s="195" t="s">
        <v>1122</v>
      </c>
    </row>
    <row r="7253" spans="1:15" ht="15.75" thickBot="1">
      <c r="A7253" s="7">
        <v>2019</v>
      </c>
      <c r="B7253" s="7" t="s">
        <v>104</v>
      </c>
      <c r="C7253" s="8">
        <f t="shared" si="325"/>
        <v>43809</v>
      </c>
      <c r="D7253" s="7">
        <v>28</v>
      </c>
      <c r="E7253" s="7" t="str">
        <f t="shared" si="328"/>
        <v>S504380928</v>
      </c>
      <c r="F7253" s="5">
        <v>2024</v>
      </c>
      <c r="G7253" s="6">
        <v>0</v>
      </c>
      <c r="H7253" s="6" t="s">
        <v>5847</v>
      </c>
      <c r="I7253" s="6" t="s">
        <v>10884</v>
      </c>
      <c r="J7253" s="6" t="s">
        <v>906</v>
      </c>
      <c r="K7253" s="196" t="s">
        <v>17</v>
      </c>
      <c r="L7253" s="6">
        <v>29</v>
      </c>
      <c r="M7253" s="196" t="s">
        <v>4986</v>
      </c>
      <c r="N7253" s="6" t="s">
        <v>384</v>
      </c>
      <c r="O7253" s="197" t="s">
        <v>7033</v>
      </c>
    </row>
    <row r="7254" spans="1:15" ht="16.5" thickTop="1" thickBot="1">
      <c r="A7254" s="7">
        <v>2019</v>
      </c>
      <c r="B7254" s="7" t="s">
        <v>105</v>
      </c>
      <c r="C7254" s="8">
        <f>C7253+7</f>
        <v>43816</v>
      </c>
      <c r="D7254" s="7">
        <v>1</v>
      </c>
      <c r="E7254" s="7" t="str">
        <f t="shared" ref="E7254:E7257" si="329">B7254&amp;C7254&amp;D7254</f>
        <v>S51438161</v>
      </c>
      <c r="F7254" s="1" t="s">
        <v>0</v>
      </c>
    </row>
    <row r="7255" spans="1:15" ht="16.5" thickTop="1" thickBot="1">
      <c r="A7255" s="7">
        <v>2019</v>
      </c>
      <c r="B7255" s="7" t="s">
        <v>105</v>
      </c>
      <c r="C7255" s="8">
        <f t="shared" si="325"/>
        <v>43816</v>
      </c>
      <c r="D7255" s="7">
        <v>2</v>
      </c>
      <c r="E7255" s="7" t="str">
        <f t="shared" si="329"/>
        <v>S51438162</v>
      </c>
      <c r="F7255" s="338" t="s">
        <v>1</v>
      </c>
      <c r="G7255" s="341" t="s">
        <v>2</v>
      </c>
      <c r="H7255" s="342"/>
      <c r="I7255" s="342"/>
      <c r="J7255" s="343"/>
      <c r="K7255" s="344" t="s">
        <v>3</v>
      </c>
      <c r="L7255" s="343"/>
      <c r="M7255" s="344" t="s">
        <v>144</v>
      </c>
      <c r="N7255" s="342"/>
      <c r="O7255" s="342"/>
    </row>
    <row r="7256" spans="1:15" ht="18" customHeight="1" thickBot="1">
      <c r="A7256" s="7">
        <v>2019</v>
      </c>
      <c r="B7256" s="7" t="s">
        <v>105</v>
      </c>
      <c r="C7256" s="8">
        <f t="shared" si="325"/>
        <v>43816</v>
      </c>
      <c r="D7256" s="7">
        <v>3</v>
      </c>
      <c r="E7256" s="7" t="str">
        <f t="shared" si="329"/>
        <v>S51438163</v>
      </c>
      <c r="F7256" s="339"/>
      <c r="G7256" s="345" t="s">
        <v>5</v>
      </c>
      <c r="H7256" s="347" t="s">
        <v>145</v>
      </c>
      <c r="I7256" s="348"/>
      <c r="J7256" s="349"/>
      <c r="K7256" s="350" t="s">
        <v>6</v>
      </c>
      <c r="L7256" s="352" t="s">
        <v>7</v>
      </c>
      <c r="M7256" s="350" t="s">
        <v>8</v>
      </c>
      <c r="N7256" s="354" t="s">
        <v>146</v>
      </c>
      <c r="O7256" s="356" t="s">
        <v>147</v>
      </c>
    </row>
    <row r="7257" spans="1:15" ht="15.75" thickBot="1">
      <c r="A7257" s="7">
        <v>2019</v>
      </c>
      <c r="B7257" s="7" t="s">
        <v>105</v>
      </c>
      <c r="C7257" s="8">
        <f t="shared" si="325"/>
        <v>43816</v>
      </c>
      <c r="D7257" s="7">
        <v>4</v>
      </c>
      <c r="E7257" s="7" t="str">
        <f t="shared" si="329"/>
        <v>S51438164</v>
      </c>
      <c r="F7257" s="340"/>
      <c r="G7257" s="346"/>
      <c r="H7257" s="191" t="s">
        <v>9</v>
      </c>
      <c r="I7257" s="192" t="s">
        <v>18</v>
      </c>
      <c r="J7257" s="193" t="s">
        <v>11</v>
      </c>
      <c r="K7257" s="351"/>
      <c r="L7257" s="353"/>
      <c r="M7257" s="351"/>
      <c r="N7257" s="355"/>
      <c r="O7257" s="357"/>
    </row>
    <row r="7258" spans="1:15">
      <c r="A7258" s="7">
        <v>2019</v>
      </c>
      <c r="B7258" s="7" t="s">
        <v>105</v>
      </c>
      <c r="C7258" s="8">
        <f t="shared" si="325"/>
        <v>43816</v>
      </c>
      <c r="D7258" s="7">
        <v>5</v>
      </c>
      <c r="E7258" s="7" t="str">
        <f t="shared" ref="E7258:E7281" si="330">B7258&amp;C7258&amp;D7258</f>
        <v>S51438165</v>
      </c>
      <c r="F7258" s="3" t="s">
        <v>12</v>
      </c>
      <c r="G7258" s="2">
        <v>-3</v>
      </c>
      <c r="H7258" s="2" t="s">
        <v>10885</v>
      </c>
      <c r="I7258" s="2" t="s">
        <v>10886</v>
      </c>
      <c r="J7258" s="2" t="s">
        <v>255</v>
      </c>
      <c r="K7258" s="194" t="s">
        <v>17</v>
      </c>
      <c r="L7258" s="2">
        <v>53</v>
      </c>
      <c r="M7258" s="194" t="s">
        <v>295</v>
      </c>
      <c r="N7258" s="2" t="s">
        <v>3331</v>
      </c>
      <c r="O7258" s="195" t="s">
        <v>1249</v>
      </c>
    </row>
    <row r="7259" spans="1:15">
      <c r="A7259" s="7">
        <v>2019</v>
      </c>
      <c r="B7259" s="7" t="s">
        <v>105</v>
      </c>
      <c r="C7259" s="8">
        <f t="shared" si="325"/>
        <v>43816</v>
      </c>
      <c r="D7259" s="7">
        <v>6</v>
      </c>
      <c r="E7259" s="7" t="str">
        <f t="shared" si="330"/>
        <v>S51438166</v>
      </c>
      <c r="F7259" s="4">
        <v>43800</v>
      </c>
      <c r="G7259" s="2">
        <v>215</v>
      </c>
      <c r="H7259" s="2" t="s">
        <v>8228</v>
      </c>
      <c r="I7259" s="2" t="s">
        <v>10887</v>
      </c>
      <c r="J7259" s="2" t="s">
        <v>1585</v>
      </c>
      <c r="K7259" s="194" t="s">
        <v>17</v>
      </c>
      <c r="L7259" s="2">
        <v>59</v>
      </c>
      <c r="M7259" s="194" t="s">
        <v>6509</v>
      </c>
      <c r="N7259" s="2" t="s">
        <v>322</v>
      </c>
      <c r="O7259" s="195" t="s">
        <v>466</v>
      </c>
    </row>
    <row r="7260" spans="1:15">
      <c r="A7260" s="7">
        <v>2019</v>
      </c>
      <c r="B7260" s="7" t="s">
        <v>105</v>
      </c>
      <c r="C7260" s="8">
        <f t="shared" si="325"/>
        <v>43816</v>
      </c>
      <c r="D7260" s="7">
        <v>7</v>
      </c>
      <c r="E7260" s="7" t="str">
        <f t="shared" si="330"/>
        <v>S51438167</v>
      </c>
      <c r="F7260" s="4">
        <v>43831</v>
      </c>
      <c r="G7260" s="2">
        <v>193</v>
      </c>
      <c r="H7260" s="2" t="s">
        <v>10888</v>
      </c>
      <c r="I7260" s="2" t="s">
        <v>10889</v>
      </c>
      <c r="J7260" s="2" t="s">
        <v>1214</v>
      </c>
      <c r="K7260" s="194" t="s">
        <v>17</v>
      </c>
      <c r="L7260" s="2">
        <v>64</v>
      </c>
      <c r="M7260" s="194" t="s">
        <v>10890</v>
      </c>
      <c r="N7260" s="2" t="s">
        <v>3158</v>
      </c>
      <c r="O7260" s="195" t="s">
        <v>303</v>
      </c>
    </row>
    <row r="7261" spans="1:15">
      <c r="A7261" s="7">
        <v>2019</v>
      </c>
      <c r="B7261" s="7" t="s">
        <v>105</v>
      </c>
      <c r="C7261" s="8">
        <f t="shared" si="325"/>
        <v>43816</v>
      </c>
      <c r="D7261" s="7">
        <v>8</v>
      </c>
      <c r="E7261" s="7" t="str">
        <f t="shared" si="330"/>
        <v>S51438168</v>
      </c>
      <c r="F7261" s="4">
        <v>43862</v>
      </c>
      <c r="G7261" s="2">
        <v>193</v>
      </c>
      <c r="H7261" s="2" t="s">
        <v>10891</v>
      </c>
      <c r="I7261" s="2" t="s">
        <v>7714</v>
      </c>
      <c r="J7261" s="2" t="s">
        <v>2224</v>
      </c>
      <c r="K7261" s="194" t="s">
        <v>17</v>
      </c>
      <c r="L7261" s="2">
        <v>54</v>
      </c>
      <c r="M7261" s="194" t="s">
        <v>10892</v>
      </c>
      <c r="N7261" s="2" t="s">
        <v>2089</v>
      </c>
      <c r="O7261" s="195" t="s">
        <v>5307</v>
      </c>
    </row>
    <row r="7262" spans="1:15">
      <c r="A7262" s="7">
        <v>2019</v>
      </c>
      <c r="B7262" s="7" t="s">
        <v>105</v>
      </c>
      <c r="C7262" s="8">
        <f t="shared" si="325"/>
        <v>43816</v>
      </c>
      <c r="D7262" s="7">
        <v>9</v>
      </c>
      <c r="E7262" s="7" t="str">
        <f t="shared" si="330"/>
        <v>S51438169</v>
      </c>
      <c r="F7262" s="4">
        <v>43891</v>
      </c>
      <c r="G7262" s="2">
        <v>193</v>
      </c>
      <c r="H7262" s="2" t="s">
        <v>2979</v>
      </c>
      <c r="I7262" s="2" t="s">
        <v>6161</v>
      </c>
      <c r="J7262" s="2" t="s">
        <v>1645</v>
      </c>
      <c r="K7262" s="194" t="s">
        <v>17</v>
      </c>
      <c r="L7262" s="2">
        <v>47</v>
      </c>
      <c r="M7262" s="194" t="s">
        <v>10190</v>
      </c>
      <c r="N7262" s="2" t="s">
        <v>3767</v>
      </c>
      <c r="O7262" s="195" t="s">
        <v>10695</v>
      </c>
    </row>
    <row r="7263" spans="1:15">
      <c r="A7263" s="7">
        <v>2019</v>
      </c>
      <c r="B7263" s="7" t="s">
        <v>105</v>
      </c>
      <c r="C7263" s="8">
        <f t="shared" ref="C7263:C7326" si="331">C7262</f>
        <v>43816</v>
      </c>
      <c r="D7263" s="7">
        <v>10</v>
      </c>
      <c r="E7263" s="7" t="str">
        <f t="shared" si="330"/>
        <v>S514381610</v>
      </c>
      <c r="F7263" s="3" t="s">
        <v>220</v>
      </c>
      <c r="G7263" s="2">
        <v>205</v>
      </c>
      <c r="H7263" s="2" t="s">
        <v>5773</v>
      </c>
      <c r="I7263" s="2" t="s">
        <v>5138</v>
      </c>
      <c r="J7263" s="2" t="s">
        <v>1532</v>
      </c>
      <c r="K7263" s="194" t="s">
        <v>17</v>
      </c>
      <c r="L7263" s="2">
        <v>44</v>
      </c>
      <c r="M7263" s="194" t="s">
        <v>1629</v>
      </c>
      <c r="N7263" s="2" t="s">
        <v>10191</v>
      </c>
      <c r="O7263" s="195" t="s">
        <v>10554</v>
      </c>
    </row>
    <row r="7264" spans="1:15">
      <c r="A7264" s="7">
        <v>2019</v>
      </c>
      <c r="B7264" s="7" t="s">
        <v>105</v>
      </c>
      <c r="C7264" s="8">
        <f t="shared" si="331"/>
        <v>43816</v>
      </c>
      <c r="D7264" s="7">
        <v>11</v>
      </c>
      <c r="E7264" s="7" t="str">
        <f t="shared" si="330"/>
        <v>S514381611</v>
      </c>
      <c r="F7264" s="3">
        <v>2021</v>
      </c>
      <c r="G7264" s="2">
        <v>190</v>
      </c>
      <c r="H7264" s="2" t="s">
        <v>6093</v>
      </c>
      <c r="I7264" s="2" t="s">
        <v>10893</v>
      </c>
      <c r="J7264" s="2" t="s">
        <v>3672</v>
      </c>
      <c r="K7264" s="194" t="s">
        <v>17</v>
      </c>
      <c r="L7264" s="2">
        <v>38</v>
      </c>
      <c r="M7264" s="194" t="s">
        <v>2055</v>
      </c>
      <c r="N7264" s="2" t="s">
        <v>4753</v>
      </c>
      <c r="O7264" s="195" t="s">
        <v>1966</v>
      </c>
    </row>
    <row r="7265" spans="1:15">
      <c r="A7265" s="7">
        <v>2019</v>
      </c>
      <c r="B7265" s="7" t="s">
        <v>105</v>
      </c>
      <c r="C7265" s="8">
        <f t="shared" si="331"/>
        <v>43816</v>
      </c>
      <c r="D7265" s="7">
        <v>12</v>
      </c>
      <c r="E7265" s="7" t="str">
        <f t="shared" si="330"/>
        <v>S514381612</v>
      </c>
      <c r="F7265" s="3">
        <v>2022</v>
      </c>
      <c r="G7265" s="2">
        <v>175</v>
      </c>
      <c r="H7265" s="2" t="s">
        <v>10894</v>
      </c>
      <c r="I7265" s="2" t="s">
        <v>6916</v>
      </c>
      <c r="J7265" s="2" t="s">
        <v>2816</v>
      </c>
      <c r="K7265" s="194" t="s">
        <v>17</v>
      </c>
      <c r="L7265" s="2">
        <v>33</v>
      </c>
      <c r="M7265" s="194" t="s">
        <v>551</v>
      </c>
      <c r="N7265" s="2" t="s">
        <v>4753</v>
      </c>
      <c r="O7265" s="195" t="s">
        <v>10754</v>
      </c>
    </row>
    <row r="7266" spans="1:15">
      <c r="A7266" s="7">
        <v>2019</v>
      </c>
      <c r="B7266" s="7" t="s">
        <v>105</v>
      </c>
      <c r="C7266" s="8">
        <f t="shared" si="331"/>
        <v>43816</v>
      </c>
      <c r="D7266" s="7">
        <v>13</v>
      </c>
      <c r="E7266" s="7" t="str">
        <f t="shared" si="330"/>
        <v>S514381613</v>
      </c>
      <c r="F7266" s="3">
        <v>2023</v>
      </c>
      <c r="G7266" s="2">
        <v>160</v>
      </c>
      <c r="H7266" s="2" t="s">
        <v>10895</v>
      </c>
      <c r="I7266" s="2" t="s">
        <v>3712</v>
      </c>
      <c r="J7266" s="2" t="s">
        <v>4046</v>
      </c>
      <c r="K7266" s="194" t="s">
        <v>17</v>
      </c>
      <c r="L7266" s="2">
        <v>27</v>
      </c>
      <c r="M7266" s="194" t="s">
        <v>3668</v>
      </c>
      <c r="N7266" s="2" t="s">
        <v>1631</v>
      </c>
      <c r="O7266" s="195" t="s">
        <v>3669</v>
      </c>
    </row>
    <row r="7267" spans="1:15" ht="15.75" thickBot="1">
      <c r="A7267" s="7">
        <v>2019</v>
      </c>
      <c r="B7267" s="7" t="s">
        <v>105</v>
      </c>
      <c r="C7267" s="8">
        <f t="shared" si="331"/>
        <v>43816</v>
      </c>
      <c r="D7267" s="7">
        <v>14</v>
      </c>
      <c r="E7267" s="7" t="str">
        <f t="shared" si="330"/>
        <v>S514381614</v>
      </c>
      <c r="F7267" s="5">
        <v>2024</v>
      </c>
      <c r="G7267" s="6">
        <v>155</v>
      </c>
      <c r="H7267" s="6" t="s">
        <v>7892</v>
      </c>
      <c r="I7267" s="6" t="s">
        <v>4523</v>
      </c>
      <c r="J7267" s="6" t="s">
        <v>3045</v>
      </c>
      <c r="K7267" s="196" t="s">
        <v>17</v>
      </c>
      <c r="L7267" s="6">
        <v>23</v>
      </c>
      <c r="M7267" s="196" t="s">
        <v>546</v>
      </c>
      <c r="N7267" s="6">
        <v>40</v>
      </c>
      <c r="O7267" s="197" t="s">
        <v>8474</v>
      </c>
    </row>
    <row r="7268" spans="1:15" ht="16.5" thickTop="1" thickBot="1">
      <c r="A7268" s="7">
        <v>2019</v>
      </c>
      <c r="B7268" s="7" t="s">
        <v>105</v>
      </c>
      <c r="C7268" s="8">
        <f t="shared" si="331"/>
        <v>43816</v>
      </c>
      <c r="D7268" s="7">
        <v>15</v>
      </c>
      <c r="E7268" s="7" t="str">
        <f t="shared" si="330"/>
        <v>S514381615</v>
      </c>
      <c r="F7268" s="1" t="s">
        <v>15</v>
      </c>
    </row>
    <row r="7269" spans="1:15" ht="16.5" customHeight="1" thickTop="1" thickBot="1">
      <c r="A7269" s="7">
        <v>2019</v>
      </c>
      <c r="B7269" s="7" t="s">
        <v>105</v>
      </c>
      <c r="C7269" s="8">
        <f t="shared" si="331"/>
        <v>43816</v>
      </c>
      <c r="D7269" s="7">
        <v>16</v>
      </c>
      <c r="E7269" s="7" t="str">
        <f t="shared" si="330"/>
        <v>S514381616</v>
      </c>
      <c r="F7269" s="338" t="s">
        <v>1</v>
      </c>
      <c r="G7269" s="341" t="s">
        <v>2</v>
      </c>
      <c r="H7269" s="342"/>
      <c r="I7269" s="342"/>
      <c r="J7269" s="343"/>
      <c r="K7269" s="344" t="s">
        <v>3</v>
      </c>
      <c r="L7269" s="343"/>
      <c r="M7269" s="344" t="s">
        <v>144</v>
      </c>
      <c r="N7269" s="342"/>
      <c r="O7269" s="342"/>
    </row>
    <row r="7270" spans="1:15" ht="18" customHeight="1" thickBot="1">
      <c r="A7270" s="7">
        <v>2019</v>
      </c>
      <c r="B7270" s="7" t="s">
        <v>105</v>
      </c>
      <c r="C7270" s="8">
        <f t="shared" si="331"/>
        <v>43816</v>
      </c>
      <c r="D7270" s="7">
        <v>17</v>
      </c>
      <c r="E7270" s="7" t="str">
        <f t="shared" si="330"/>
        <v>S514381617</v>
      </c>
      <c r="F7270" s="339"/>
      <c r="G7270" s="345" t="s">
        <v>5</v>
      </c>
      <c r="H7270" s="347" t="s">
        <v>145</v>
      </c>
      <c r="I7270" s="348"/>
      <c r="J7270" s="349"/>
      <c r="K7270" s="350" t="s">
        <v>6</v>
      </c>
      <c r="L7270" s="352" t="s">
        <v>7</v>
      </c>
      <c r="M7270" s="350" t="s">
        <v>8</v>
      </c>
      <c r="N7270" s="354" t="s">
        <v>146</v>
      </c>
      <c r="O7270" s="356" t="s">
        <v>147</v>
      </c>
    </row>
    <row r="7271" spans="1:15" ht="15.75" thickBot="1">
      <c r="A7271" s="7">
        <v>2019</v>
      </c>
      <c r="B7271" s="7" t="s">
        <v>105</v>
      </c>
      <c r="C7271" s="8">
        <f t="shared" si="331"/>
        <v>43816</v>
      </c>
      <c r="D7271" s="7">
        <v>18</v>
      </c>
      <c r="E7271" s="7" t="str">
        <f t="shared" si="330"/>
        <v>S514381618</v>
      </c>
      <c r="F7271" s="340"/>
      <c r="G7271" s="346"/>
      <c r="H7271" s="191" t="s">
        <v>9</v>
      </c>
      <c r="I7271" s="192" t="s">
        <v>18</v>
      </c>
      <c r="J7271" s="193" t="s">
        <v>11</v>
      </c>
      <c r="K7271" s="351"/>
      <c r="L7271" s="353"/>
      <c r="M7271" s="351"/>
      <c r="N7271" s="355"/>
      <c r="O7271" s="357"/>
    </row>
    <row r="7272" spans="1:15">
      <c r="A7272" s="7">
        <v>2019</v>
      </c>
      <c r="B7272" s="7" t="s">
        <v>105</v>
      </c>
      <c r="C7272" s="8">
        <f t="shared" si="331"/>
        <v>43816</v>
      </c>
      <c r="D7272" s="7">
        <v>19</v>
      </c>
      <c r="E7272" s="7" t="str">
        <f t="shared" si="330"/>
        <v>S514381619</v>
      </c>
      <c r="F7272" s="3" t="s">
        <v>16</v>
      </c>
      <c r="G7272" s="2">
        <v>45</v>
      </c>
      <c r="H7272" s="2" t="s">
        <v>10896</v>
      </c>
      <c r="I7272" s="2" t="s">
        <v>10897</v>
      </c>
      <c r="J7272" s="2" t="s">
        <v>2017</v>
      </c>
      <c r="K7272" s="194" t="s">
        <v>17</v>
      </c>
      <c r="L7272" s="2">
        <v>53</v>
      </c>
      <c r="M7272" s="194">
        <v>20</v>
      </c>
      <c r="N7272" s="2" t="s">
        <v>973</v>
      </c>
      <c r="O7272" s="195" t="s">
        <v>1371</v>
      </c>
    </row>
    <row r="7273" spans="1:15">
      <c r="A7273" s="7">
        <v>2019</v>
      </c>
      <c r="B7273" s="7" t="s">
        <v>105</v>
      </c>
      <c r="C7273" s="8">
        <f t="shared" si="331"/>
        <v>43816</v>
      </c>
      <c r="D7273" s="7">
        <v>20</v>
      </c>
      <c r="E7273" s="7" t="str">
        <f t="shared" si="330"/>
        <v>S514381620</v>
      </c>
      <c r="F7273" s="4">
        <v>43800</v>
      </c>
      <c r="G7273" s="2">
        <v>260</v>
      </c>
      <c r="H7273" s="2" t="s">
        <v>10898</v>
      </c>
      <c r="I7273" s="2" t="s">
        <v>8380</v>
      </c>
      <c r="J7273" s="2" t="s">
        <v>1561</v>
      </c>
      <c r="K7273" s="194" t="s">
        <v>17</v>
      </c>
      <c r="L7273" s="2">
        <v>53</v>
      </c>
      <c r="M7273" s="194" t="s">
        <v>4632</v>
      </c>
      <c r="N7273" s="2" t="s">
        <v>3211</v>
      </c>
      <c r="O7273" s="195" t="s">
        <v>1446</v>
      </c>
    </row>
    <row r="7274" spans="1:15">
      <c r="A7274" s="7">
        <v>2019</v>
      </c>
      <c r="B7274" s="7" t="s">
        <v>105</v>
      </c>
      <c r="C7274" s="8">
        <f t="shared" si="331"/>
        <v>43816</v>
      </c>
      <c r="D7274" s="7">
        <v>21</v>
      </c>
      <c r="E7274" s="7" t="str">
        <f t="shared" si="330"/>
        <v>S514381621</v>
      </c>
      <c r="F7274" s="4">
        <v>43831</v>
      </c>
      <c r="G7274" s="2">
        <v>243</v>
      </c>
      <c r="H7274" s="2" t="s">
        <v>10899</v>
      </c>
      <c r="I7274" s="2" t="s">
        <v>10900</v>
      </c>
      <c r="J7274" s="2" t="s">
        <v>1721</v>
      </c>
      <c r="K7274" s="194" t="s">
        <v>17</v>
      </c>
      <c r="L7274" s="2">
        <v>51</v>
      </c>
      <c r="M7274" s="194" t="s">
        <v>7628</v>
      </c>
      <c r="N7274" s="2" t="s">
        <v>3917</v>
      </c>
      <c r="O7274" s="195" t="s">
        <v>432</v>
      </c>
    </row>
    <row r="7275" spans="1:15">
      <c r="A7275" s="7">
        <v>2019</v>
      </c>
      <c r="B7275" s="7" t="s">
        <v>105</v>
      </c>
      <c r="C7275" s="8">
        <f t="shared" si="331"/>
        <v>43816</v>
      </c>
      <c r="D7275" s="7">
        <v>22</v>
      </c>
      <c r="E7275" s="7" t="str">
        <f t="shared" si="330"/>
        <v>S514381622</v>
      </c>
      <c r="F7275" s="4">
        <v>43862</v>
      </c>
      <c r="G7275" s="2">
        <v>243</v>
      </c>
      <c r="H7275" s="2" t="s">
        <v>6947</v>
      </c>
      <c r="I7275" s="2" t="s">
        <v>10901</v>
      </c>
      <c r="J7275" s="2" t="s">
        <v>5563</v>
      </c>
      <c r="K7275" s="194" t="s">
        <v>17</v>
      </c>
      <c r="L7275" s="2">
        <v>48</v>
      </c>
      <c r="M7275" s="194" t="s">
        <v>1445</v>
      </c>
      <c r="N7275" s="2" t="s">
        <v>3211</v>
      </c>
      <c r="O7275" s="195" t="s">
        <v>1122</v>
      </c>
    </row>
    <row r="7276" spans="1:15">
      <c r="A7276" s="7">
        <v>2019</v>
      </c>
      <c r="B7276" s="7" t="s">
        <v>105</v>
      </c>
      <c r="C7276" s="8">
        <f t="shared" si="331"/>
        <v>43816</v>
      </c>
      <c r="D7276" s="7">
        <v>23</v>
      </c>
      <c r="E7276" s="7" t="str">
        <f t="shared" si="330"/>
        <v>S514381623</v>
      </c>
      <c r="F7276" s="4">
        <v>43891</v>
      </c>
      <c r="G7276" s="2">
        <v>238</v>
      </c>
      <c r="H7276" s="2" t="s">
        <v>10150</v>
      </c>
      <c r="I7276" s="2" t="s">
        <v>10902</v>
      </c>
      <c r="J7276" s="2" t="s">
        <v>4371</v>
      </c>
      <c r="K7276" s="194" t="s">
        <v>17</v>
      </c>
      <c r="L7276" s="2">
        <v>43</v>
      </c>
      <c r="M7276" s="194" t="s">
        <v>1363</v>
      </c>
      <c r="N7276" s="2" t="s">
        <v>2957</v>
      </c>
      <c r="O7276" s="195" t="s">
        <v>5324</v>
      </c>
    </row>
    <row r="7277" spans="1:15">
      <c r="A7277" s="7">
        <v>2019</v>
      </c>
      <c r="B7277" s="7" t="s">
        <v>105</v>
      </c>
      <c r="C7277" s="8">
        <f t="shared" si="331"/>
        <v>43816</v>
      </c>
      <c r="D7277" s="7">
        <v>24</v>
      </c>
      <c r="E7277" s="7" t="str">
        <f t="shared" si="330"/>
        <v>S514381624</v>
      </c>
      <c r="F7277" s="3" t="s">
        <v>220</v>
      </c>
      <c r="G7277" s="2">
        <v>250</v>
      </c>
      <c r="H7277" s="2" t="s">
        <v>10903</v>
      </c>
      <c r="I7277" s="2" t="s">
        <v>10904</v>
      </c>
      <c r="J7277" s="2" t="s">
        <v>751</v>
      </c>
      <c r="K7277" s="194" t="s">
        <v>17</v>
      </c>
      <c r="L7277" s="2">
        <v>46</v>
      </c>
      <c r="M7277" s="194" t="s">
        <v>346</v>
      </c>
      <c r="N7277" s="2">
        <v>20</v>
      </c>
      <c r="O7277" s="195" t="s">
        <v>9898</v>
      </c>
    </row>
    <row r="7278" spans="1:15">
      <c r="A7278" s="7">
        <v>2019</v>
      </c>
      <c r="B7278" s="7" t="s">
        <v>105</v>
      </c>
      <c r="C7278" s="8">
        <f t="shared" si="331"/>
        <v>43816</v>
      </c>
      <c r="D7278" s="7">
        <v>25</v>
      </c>
      <c r="E7278" s="7" t="str">
        <f t="shared" si="330"/>
        <v>S514381625</v>
      </c>
      <c r="F7278" s="3">
        <v>2021</v>
      </c>
      <c r="G7278" s="2">
        <v>230</v>
      </c>
      <c r="H7278" s="2" t="s">
        <v>10905</v>
      </c>
      <c r="I7278" s="2" t="s">
        <v>10906</v>
      </c>
      <c r="J7278" s="2" t="s">
        <v>1161</v>
      </c>
      <c r="K7278" s="194" t="s">
        <v>17</v>
      </c>
      <c r="L7278" s="2">
        <v>38</v>
      </c>
      <c r="M7278" s="194" t="s">
        <v>402</v>
      </c>
      <c r="N7278" s="2" t="s">
        <v>401</v>
      </c>
      <c r="O7278" s="195" t="s">
        <v>400</v>
      </c>
    </row>
    <row r="7279" spans="1:15">
      <c r="A7279" s="7">
        <v>2019</v>
      </c>
      <c r="B7279" s="7" t="s">
        <v>105</v>
      </c>
      <c r="C7279" s="8">
        <f t="shared" si="331"/>
        <v>43816</v>
      </c>
      <c r="D7279" s="7">
        <v>26</v>
      </c>
      <c r="E7279" s="7" t="str">
        <f t="shared" si="330"/>
        <v>S514381626</v>
      </c>
      <c r="F7279" s="3">
        <v>2022</v>
      </c>
      <c r="G7279" s="2">
        <v>215</v>
      </c>
      <c r="H7279" s="2" t="s">
        <v>10907</v>
      </c>
      <c r="I7279" s="2" t="s">
        <v>8105</v>
      </c>
      <c r="J7279" s="2" t="s">
        <v>3066</v>
      </c>
      <c r="K7279" s="194" t="s">
        <v>17</v>
      </c>
      <c r="L7279" s="2">
        <v>33</v>
      </c>
      <c r="M7279" s="194" t="s">
        <v>1459</v>
      </c>
      <c r="N7279" s="2">
        <v>40</v>
      </c>
      <c r="O7279" s="195" t="s">
        <v>1371</v>
      </c>
    </row>
    <row r="7280" spans="1:15">
      <c r="A7280" s="7">
        <v>2019</v>
      </c>
      <c r="B7280" s="7" t="s">
        <v>105</v>
      </c>
      <c r="C7280" s="8">
        <f t="shared" si="331"/>
        <v>43816</v>
      </c>
      <c r="D7280" s="7">
        <v>27</v>
      </c>
      <c r="E7280" s="7" t="str">
        <f t="shared" si="330"/>
        <v>S514381627</v>
      </c>
      <c r="F7280" s="3">
        <v>2023</v>
      </c>
      <c r="G7280" s="2">
        <v>195</v>
      </c>
      <c r="H7280" s="2" t="s">
        <v>5149</v>
      </c>
      <c r="I7280" s="2" t="s">
        <v>10908</v>
      </c>
      <c r="J7280" s="2" t="s">
        <v>2604</v>
      </c>
      <c r="K7280" s="194" t="s">
        <v>17</v>
      </c>
      <c r="L7280" s="2">
        <v>29</v>
      </c>
      <c r="M7280" s="194" t="s">
        <v>493</v>
      </c>
      <c r="N7280" s="2" t="s">
        <v>4912</v>
      </c>
      <c r="O7280" s="195" t="s">
        <v>433</v>
      </c>
    </row>
    <row r="7281" spans="1:15" ht="15.75" thickBot="1">
      <c r="A7281" s="7">
        <v>2019</v>
      </c>
      <c r="B7281" s="7" t="s">
        <v>105</v>
      </c>
      <c r="C7281" s="8">
        <f t="shared" si="331"/>
        <v>43816</v>
      </c>
      <c r="D7281" s="7">
        <v>28</v>
      </c>
      <c r="E7281" s="7" t="str">
        <f t="shared" si="330"/>
        <v>S514381628</v>
      </c>
      <c r="F7281" s="5">
        <v>2024</v>
      </c>
      <c r="G7281" s="6">
        <v>185</v>
      </c>
      <c r="H7281" s="6" t="s">
        <v>9591</v>
      </c>
      <c r="I7281" s="6" t="s">
        <v>10821</v>
      </c>
      <c r="J7281" s="6" t="s">
        <v>1412</v>
      </c>
      <c r="K7281" s="196" t="s">
        <v>17</v>
      </c>
      <c r="L7281" s="6">
        <v>29</v>
      </c>
      <c r="M7281" s="196">
        <v>20</v>
      </c>
      <c r="N7281" s="6" t="s">
        <v>1459</v>
      </c>
      <c r="O7281" s="197" t="s">
        <v>5594</v>
      </c>
    </row>
    <row r="7282" spans="1:15" ht="16.5" thickTop="1" thickBot="1">
      <c r="A7282" s="7">
        <v>2019</v>
      </c>
      <c r="B7282" s="7" t="s">
        <v>106</v>
      </c>
      <c r="C7282" s="8">
        <f>C7281+7</f>
        <v>43823</v>
      </c>
      <c r="D7282" s="7">
        <v>1</v>
      </c>
      <c r="E7282" s="7" t="str">
        <f t="shared" ref="E7282:E7284" si="332">B7282&amp;C7282&amp;D7282</f>
        <v>S52438231</v>
      </c>
      <c r="F7282" s="1" t="s">
        <v>0</v>
      </c>
    </row>
    <row r="7283" spans="1:15" ht="16.5" thickTop="1" thickBot="1">
      <c r="A7283" s="7">
        <v>2019</v>
      </c>
      <c r="B7283" s="7" t="s">
        <v>106</v>
      </c>
      <c r="C7283" s="8">
        <f t="shared" si="331"/>
        <v>43823</v>
      </c>
      <c r="D7283" s="7">
        <v>2</v>
      </c>
      <c r="E7283" s="7" t="str">
        <f t="shared" si="332"/>
        <v>S52438232</v>
      </c>
      <c r="F7283" s="338" t="s">
        <v>1</v>
      </c>
      <c r="G7283" s="341" t="s">
        <v>2</v>
      </c>
      <c r="H7283" s="342"/>
      <c r="I7283" s="342"/>
      <c r="J7283" s="343"/>
      <c r="K7283" s="344" t="s">
        <v>3</v>
      </c>
      <c r="L7283" s="343"/>
      <c r="M7283" s="344" t="s">
        <v>144</v>
      </c>
      <c r="N7283" s="342"/>
      <c r="O7283" s="342"/>
    </row>
    <row r="7284" spans="1:15" ht="18" customHeight="1" thickBot="1">
      <c r="A7284" s="7">
        <v>2019</v>
      </c>
      <c r="B7284" s="7" t="s">
        <v>106</v>
      </c>
      <c r="C7284" s="8">
        <f t="shared" si="331"/>
        <v>43823</v>
      </c>
      <c r="D7284" s="7">
        <v>3</v>
      </c>
      <c r="E7284" s="7" t="str">
        <f t="shared" si="332"/>
        <v>S52438233</v>
      </c>
      <c r="F7284" s="339"/>
      <c r="G7284" s="345" t="s">
        <v>5</v>
      </c>
      <c r="H7284" s="347" t="s">
        <v>145</v>
      </c>
      <c r="I7284" s="348"/>
      <c r="J7284" s="349"/>
      <c r="K7284" s="350" t="s">
        <v>6</v>
      </c>
      <c r="L7284" s="352" t="s">
        <v>7</v>
      </c>
      <c r="M7284" s="350" t="s">
        <v>8</v>
      </c>
      <c r="N7284" s="354" t="s">
        <v>146</v>
      </c>
      <c r="O7284" s="356" t="s">
        <v>147</v>
      </c>
    </row>
    <row r="7285" spans="1:15" ht="15.75" thickBot="1">
      <c r="A7285" s="7">
        <v>2019</v>
      </c>
      <c r="B7285" s="7" t="s">
        <v>106</v>
      </c>
      <c r="C7285" s="8">
        <f t="shared" si="331"/>
        <v>43823</v>
      </c>
      <c r="D7285" s="7">
        <v>4</v>
      </c>
      <c r="E7285" s="7" t="str">
        <f t="shared" ref="E7285:E7312" si="333">B7285&amp;C7285&amp;D7285</f>
        <v>S52438234</v>
      </c>
      <c r="F7285" s="340"/>
      <c r="G7285" s="346"/>
      <c r="H7285" s="191" t="s">
        <v>9</v>
      </c>
      <c r="I7285" s="192" t="s">
        <v>18</v>
      </c>
      <c r="J7285" s="193" t="s">
        <v>11</v>
      </c>
      <c r="K7285" s="351"/>
      <c r="L7285" s="353"/>
      <c r="M7285" s="351"/>
      <c r="N7285" s="355"/>
      <c r="O7285" s="357"/>
    </row>
    <row r="7286" spans="1:15">
      <c r="A7286" s="7">
        <v>2019</v>
      </c>
      <c r="B7286" s="7" t="s">
        <v>106</v>
      </c>
      <c r="C7286" s="8">
        <f t="shared" si="331"/>
        <v>43823</v>
      </c>
      <c r="D7286" s="7">
        <v>5</v>
      </c>
      <c r="E7286" s="7" t="str">
        <f t="shared" si="333"/>
        <v>S52438235</v>
      </c>
      <c r="F7286" s="3" t="s">
        <v>12</v>
      </c>
      <c r="G7286" s="2" t="s">
        <v>253</v>
      </c>
      <c r="H7286" s="2" t="s">
        <v>10909</v>
      </c>
      <c r="I7286" s="2" t="s">
        <v>10910</v>
      </c>
      <c r="J7286" s="2" t="s">
        <v>10085</v>
      </c>
      <c r="K7286" s="194" t="s">
        <v>17</v>
      </c>
      <c r="L7286" s="2">
        <v>57</v>
      </c>
      <c r="M7286" s="194" t="s">
        <v>1239</v>
      </c>
      <c r="N7286" s="2" t="s">
        <v>873</v>
      </c>
      <c r="O7286" s="195" t="s">
        <v>1239</v>
      </c>
    </row>
    <row r="7287" spans="1:15">
      <c r="A7287" s="7">
        <v>2019</v>
      </c>
      <c r="B7287" s="7" t="s">
        <v>106</v>
      </c>
      <c r="C7287" s="8">
        <f t="shared" si="331"/>
        <v>43823</v>
      </c>
      <c r="D7287" s="7">
        <v>6</v>
      </c>
      <c r="E7287" s="7" t="str">
        <f t="shared" si="333"/>
        <v>S52438236</v>
      </c>
      <c r="F7287" s="4">
        <v>43800</v>
      </c>
      <c r="G7287" s="2">
        <v>215</v>
      </c>
      <c r="H7287" s="2" t="s">
        <v>10911</v>
      </c>
      <c r="I7287" s="2" t="s">
        <v>10912</v>
      </c>
      <c r="J7287" s="2" t="s">
        <v>4045</v>
      </c>
      <c r="K7287" s="194" t="s">
        <v>17</v>
      </c>
      <c r="L7287" s="2">
        <v>57</v>
      </c>
      <c r="M7287" s="194" t="s">
        <v>484</v>
      </c>
      <c r="N7287" s="2" t="s">
        <v>2421</v>
      </c>
      <c r="O7287" s="195" t="s">
        <v>5547</v>
      </c>
    </row>
    <row r="7288" spans="1:15">
      <c r="A7288" s="7">
        <v>2019</v>
      </c>
      <c r="B7288" s="7" t="s">
        <v>106</v>
      </c>
      <c r="C7288" s="8">
        <f t="shared" si="331"/>
        <v>43823</v>
      </c>
      <c r="D7288" s="7">
        <v>7</v>
      </c>
      <c r="E7288" s="7" t="str">
        <f t="shared" si="333"/>
        <v>S52438237</v>
      </c>
      <c r="F7288" s="4">
        <v>43831</v>
      </c>
      <c r="G7288" s="2">
        <v>230</v>
      </c>
      <c r="H7288" s="2" t="s">
        <v>10913</v>
      </c>
      <c r="I7288" s="2" t="s">
        <v>9944</v>
      </c>
      <c r="J7288" s="2" t="s">
        <v>1894</v>
      </c>
      <c r="K7288" s="194" t="s">
        <v>17</v>
      </c>
      <c r="L7288" s="2">
        <v>67</v>
      </c>
      <c r="M7288" s="194">
        <v>0</v>
      </c>
      <c r="N7288" s="2" t="s">
        <v>1628</v>
      </c>
      <c r="O7288" s="195" t="s">
        <v>10180</v>
      </c>
    </row>
    <row r="7289" spans="1:15">
      <c r="A7289" s="7">
        <v>2019</v>
      </c>
      <c r="B7289" s="7" t="s">
        <v>106</v>
      </c>
      <c r="C7289" s="8">
        <f t="shared" si="331"/>
        <v>43823</v>
      </c>
      <c r="D7289" s="7">
        <v>8</v>
      </c>
      <c r="E7289" s="7" t="str">
        <f t="shared" si="333"/>
        <v>S52438238</v>
      </c>
      <c r="F7289" s="4">
        <v>43862</v>
      </c>
      <c r="G7289" s="2">
        <v>215</v>
      </c>
      <c r="H7289" s="2" t="s">
        <v>10914</v>
      </c>
      <c r="I7289" s="2" t="s">
        <v>10915</v>
      </c>
      <c r="J7289" s="2" t="s">
        <v>4419</v>
      </c>
      <c r="K7289" s="194" t="s">
        <v>17</v>
      </c>
      <c r="L7289" s="2">
        <v>63</v>
      </c>
      <c r="M7289" s="194" t="s">
        <v>691</v>
      </c>
      <c r="N7289" s="2" t="s">
        <v>691</v>
      </c>
      <c r="O7289" s="195" t="s">
        <v>2975</v>
      </c>
    </row>
    <row r="7290" spans="1:15">
      <c r="A7290" s="7">
        <v>2019</v>
      </c>
      <c r="B7290" s="7" t="s">
        <v>106</v>
      </c>
      <c r="C7290" s="8">
        <f t="shared" si="331"/>
        <v>43823</v>
      </c>
      <c r="D7290" s="7">
        <v>9</v>
      </c>
      <c r="E7290" s="7" t="str">
        <f t="shared" si="333"/>
        <v>S52438239</v>
      </c>
      <c r="F7290" s="4">
        <v>43891</v>
      </c>
      <c r="G7290" s="2">
        <v>201</v>
      </c>
      <c r="H7290" s="2" t="s">
        <v>9504</v>
      </c>
      <c r="I7290" s="2" t="s">
        <v>10916</v>
      </c>
      <c r="J7290" s="2" t="s">
        <v>763</v>
      </c>
      <c r="K7290" s="194" t="s">
        <v>17</v>
      </c>
      <c r="L7290" s="2">
        <v>56</v>
      </c>
      <c r="M7290" s="194" t="s">
        <v>3917</v>
      </c>
      <c r="N7290" s="2" t="s">
        <v>1628</v>
      </c>
      <c r="O7290" s="195" t="s">
        <v>9172</v>
      </c>
    </row>
    <row r="7291" spans="1:15">
      <c r="A7291" s="7">
        <v>2019</v>
      </c>
      <c r="B7291" s="7" t="s">
        <v>106</v>
      </c>
      <c r="C7291" s="8">
        <f t="shared" si="331"/>
        <v>43823</v>
      </c>
      <c r="D7291" s="7">
        <v>10</v>
      </c>
      <c r="E7291" s="7" t="str">
        <f t="shared" si="333"/>
        <v>S524382310</v>
      </c>
      <c r="F7291" s="3" t="s">
        <v>220</v>
      </c>
      <c r="G7291" s="2">
        <v>218</v>
      </c>
      <c r="H7291" s="2" t="s">
        <v>7884</v>
      </c>
      <c r="I7291" s="2" t="s">
        <v>10917</v>
      </c>
      <c r="J7291" s="2" t="s">
        <v>2299</v>
      </c>
      <c r="K7291" s="194" t="s">
        <v>17</v>
      </c>
      <c r="L7291" s="2">
        <v>48</v>
      </c>
      <c r="M7291" s="194" t="s">
        <v>4707</v>
      </c>
      <c r="N7291" s="2" t="s">
        <v>466</v>
      </c>
      <c r="O7291" s="195" t="s">
        <v>6879</v>
      </c>
    </row>
    <row r="7292" spans="1:15">
      <c r="A7292" s="7">
        <v>2019</v>
      </c>
      <c r="B7292" s="7" t="s">
        <v>106</v>
      </c>
      <c r="C7292" s="8">
        <f t="shared" si="331"/>
        <v>43823</v>
      </c>
      <c r="D7292" s="7">
        <v>11</v>
      </c>
      <c r="E7292" s="7" t="str">
        <f t="shared" si="333"/>
        <v>S524382311</v>
      </c>
      <c r="F7292" s="3">
        <v>2021</v>
      </c>
      <c r="G7292" s="2">
        <v>0</v>
      </c>
      <c r="H7292" s="2" t="s">
        <v>5692</v>
      </c>
      <c r="I7292" s="2" t="s">
        <v>5847</v>
      </c>
      <c r="J7292" s="2" t="s">
        <v>3143</v>
      </c>
      <c r="K7292" s="194" t="s">
        <v>17</v>
      </c>
      <c r="L7292" s="2">
        <v>38</v>
      </c>
      <c r="M7292" s="194">
        <v>10</v>
      </c>
      <c r="N7292" s="2" t="s">
        <v>972</v>
      </c>
      <c r="O7292" s="195" t="s">
        <v>973</v>
      </c>
    </row>
    <row r="7293" spans="1:15">
      <c r="A7293" s="7">
        <v>2019</v>
      </c>
      <c r="B7293" s="7" t="s">
        <v>106</v>
      </c>
      <c r="C7293" s="8">
        <f t="shared" si="331"/>
        <v>43823</v>
      </c>
      <c r="D7293" s="7">
        <v>12</v>
      </c>
      <c r="E7293" s="7" t="str">
        <f t="shared" si="333"/>
        <v>S524382312</v>
      </c>
      <c r="F7293" s="3">
        <v>2022</v>
      </c>
      <c r="G7293" s="2">
        <v>0</v>
      </c>
      <c r="H7293" s="2" t="s">
        <v>10918</v>
      </c>
      <c r="I7293" s="2" t="s">
        <v>10919</v>
      </c>
      <c r="J7293" s="2" t="s">
        <v>7207</v>
      </c>
      <c r="K7293" s="194" t="s">
        <v>17</v>
      </c>
      <c r="L7293" s="2">
        <v>29</v>
      </c>
      <c r="M7293" s="194" t="s">
        <v>2043</v>
      </c>
      <c r="N7293" s="2" t="s">
        <v>10920</v>
      </c>
      <c r="O7293" s="195" t="s">
        <v>10921</v>
      </c>
    </row>
    <row r="7294" spans="1:15">
      <c r="A7294" s="7">
        <v>2019</v>
      </c>
      <c r="B7294" s="7" t="s">
        <v>106</v>
      </c>
      <c r="C7294" s="8">
        <f t="shared" si="331"/>
        <v>43823</v>
      </c>
      <c r="D7294" s="7">
        <v>13</v>
      </c>
      <c r="E7294" s="7" t="str">
        <f t="shared" si="333"/>
        <v>S524382313</v>
      </c>
      <c r="F7294" s="3">
        <v>2023</v>
      </c>
      <c r="G7294" s="2">
        <v>0</v>
      </c>
      <c r="H7294" s="2" t="s">
        <v>10282</v>
      </c>
      <c r="I7294" s="2" t="s">
        <v>10922</v>
      </c>
      <c r="J7294" s="2" t="s">
        <v>1295</v>
      </c>
      <c r="K7294" s="194" t="s">
        <v>17</v>
      </c>
      <c r="L7294" s="2">
        <v>26</v>
      </c>
      <c r="M7294" s="194" t="s">
        <v>2421</v>
      </c>
      <c r="N7294" s="2" t="s">
        <v>1539</v>
      </c>
      <c r="O7294" s="195" t="s">
        <v>461</v>
      </c>
    </row>
    <row r="7295" spans="1:15" ht="15.75" thickBot="1">
      <c r="A7295" s="7">
        <v>2019</v>
      </c>
      <c r="B7295" s="7" t="s">
        <v>106</v>
      </c>
      <c r="C7295" s="8">
        <f t="shared" si="331"/>
        <v>43823</v>
      </c>
      <c r="D7295" s="7">
        <v>14</v>
      </c>
      <c r="E7295" s="7" t="str">
        <f t="shared" si="333"/>
        <v>S524382314</v>
      </c>
      <c r="F7295" s="5">
        <v>2024</v>
      </c>
      <c r="G7295" s="6">
        <v>0</v>
      </c>
      <c r="H7295" s="6" t="s">
        <v>10709</v>
      </c>
      <c r="I7295" s="6" t="s">
        <v>7892</v>
      </c>
      <c r="J7295" s="6" t="s">
        <v>5597</v>
      </c>
      <c r="K7295" s="196" t="s">
        <v>17</v>
      </c>
      <c r="L7295" s="6">
        <v>20</v>
      </c>
      <c r="M7295" s="196" t="s">
        <v>340</v>
      </c>
      <c r="N7295" s="6" t="s">
        <v>5594</v>
      </c>
      <c r="O7295" s="197" t="s">
        <v>1460</v>
      </c>
    </row>
    <row r="7296" spans="1:15" ht="16.5" thickTop="1" thickBot="1">
      <c r="A7296" s="7">
        <v>2019</v>
      </c>
      <c r="B7296" s="7" t="s">
        <v>106</v>
      </c>
      <c r="C7296" s="8">
        <f t="shared" si="331"/>
        <v>43823</v>
      </c>
      <c r="D7296" s="7">
        <v>15</v>
      </c>
      <c r="E7296" s="7" t="str">
        <f t="shared" si="333"/>
        <v>S524382315</v>
      </c>
      <c r="F7296" s="1" t="s">
        <v>15</v>
      </c>
    </row>
    <row r="7297" spans="1:15" ht="16.5" customHeight="1" thickTop="1" thickBot="1">
      <c r="A7297" s="7">
        <v>2019</v>
      </c>
      <c r="B7297" s="7" t="s">
        <v>106</v>
      </c>
      <c r="C7297" s="8">
        <f t="shared" si="331"/>
        <v>43823</v>
      </c>
      <c r="D7297" s="7">
        <v>16</v>
      </c>
      <c r="E7297" s="7" t="str">
        <f t="shared" si="333"/>
        <v>S524382316</v>
      </c>
      <c r="F7297" s="338" t="s">
        <v>1</v>
      </c>
      <c r="G7297" s="341" t="s">
        <v>2</v>
      </c>
      <c r="H7297" s="342"/>
      <c r="I7297" s="342"/>
      <c r="J7297" s="343"/>
      <c r="K7297" s="344" t="s">
        <v>3</v>
      </c>
      <c r="L7297" s="343"/>
      <c r="M7297" s="344" t="s">
        <v>144</v>
      </c>
      <c r="N7297" s="342"/>
      <c r="O7297" s="342"/>
    </row>
    <row r="7298" spans="1:15" ht="18" customHeight="1" thickBot="1">
      <c r="A7298" s="7">
        <v>2019</v>
      </c>
      <c r="B7298" s="7" t="s">
        <v>106</v>
      </c>
      <c r="C7298" s="8">
        <f t="shared" si="331"/>
        <v>43823</v>
      </c>
      <c r="D7298" s="7">
        <v>17</v>
      </c>
      <c r="E7298" s="7" t="str">
        <f t="shared" si="333"/>
        <v>S524382317</v>
      </c>
      <c r="F7298" s="339"/>
      <c r="G7298" s="345" t="s">
        <v>5</v>
      </c>
      <c r="H7298" s="347" t="s">
        <v>145</v>
      </c>
      <c r="I7298" s="348"/>
      <c r="J7298" s="349"/>
      <c r="K7298" s="350" t="s">
        <v>6</v>
      </c>
      <c r="L7298" s="352" t="s">
        <v>7</v>
      </c>
      <c r="M7298" s="350" t="s">
        <v>8</v>
      </c>
      <c r="N7298" s="354" t="s">
        <v>146</v>
      </c>
      <c r="O7298" s="356" t="s">
        <v>147</v>
      </c>
    </row>
    <row r="7299" spans="1:15" ht="15.75" thickBot="1">
      <c r="A7299" s="7">
        <v>2019</v>
      </c>
      <c r="B7299" s="7" t="s">
        <v>106</v>
      </c>
      <c r="C7299" s="8">
        <f t="shared" si="331"/>
        <v>43823</v>
      </c>
      <c r="D7299" s="7">
        <v>18</v>
      </c>
      <c r="E7299" s="7" t="str">
        <f t="shared" si="333"/>
        <v>S524382318</v>
      </c>
      <c r="F7299" s="340"/>
      <c r="G7299" s="346"/>
      <c r="H7299" s="191" t="s">
        <v>9</v>
      </c>
      <c r="I7299" s="192" t="s">
        <v>18</v>
      </c>
      <c r="J7299" s="193" t="s">
        <v>11</v>
      </c>
      <c r="K7299" s="351"/>
      <c r="L7299" s="353"/>
      <c r="M7299" s="351"/>
      <c r="N7299" s="355"/>
      <c r="O7299" s="357"/>
    </row>
    <row r="7300" spans="1:15">
      <c r="A7300" s="7">
        <v>2019</v>
      </c>
      <c r="B7300" s="7" t="s">
        <v>106</v>
      </c>
      <c r="C7300" s="8">
        <f t="shared" si="331"/>
        <v>43823</v>
      </c>
      <c r="D7300" s="7">
        <v>19</v>
      </c>
      <c r="E7300" s="7" t="str">
        <f t="shared" si="333"/>
        <v>S524382319</v>
      </c>
      <c r="F7300" s="3" t="s">
        <v>16</v>
      </c>
      <c r="G7300" s="2">
        <v>45</v>
      </c>
      <c r="H7300" s="2" t="s">
        <v>10923</v>
      </c>
      <c r="I7300" s="2" t="s">
        <v>10924</v>
      </c>
      <c r="J7300" s="2" t="s">
        <v>1612</v>
      </c>
      <c r="K7300" s="194" t="s">
        <v>17</v>
      </c>
      <c r="L7300" s="2">
        <v>53</v>
      </c>
      <c r="M7300" s="194" t="s">
        <v>800</v>
      </c>
      <c r="N7300" s="2" t="s">
        <v>1795</v>
      </c>
      <c r="O7300" s="195" t="s">
        <v>1795</v>
      </c>
    </row>
    <row r="7301" spans="1:15">
      <c r="A7301" s="7">
        <v>2019</v>
      </c>
      <c r="B7301" s="7" t="s">
        <v>106</v>
      </c>
      <c r="C7301" s="8">
        <f t="shared" si="331"/>
        <v>43823</v>
      </c>
      <c r="D7301" s="7">
        <v>20</v>
      </c>
      <c r="E7301" s="7" t="str">
        <f t="shared" si="333"/>
        <v>S524382320</v>
      </c>
      <c r="F7301" s="4">
        <v>43800</v>
      </c>
      <c r="G7301" s="2">
        <v>260</v>
      </c>
      <c r="H7301" s="2" t="s">
        <v>10925</v>
      </c>
      <c r="I7301" s="2" t="s">
        <v>10926</v>
      </c>
      <c r="J7301" s="2" t="s">
        <v>343</v>
      </c>
      <c r="K7301" s="194" t="s">
        <v>17</v>
      </c>
      <c r="L7301" s="2">
        <v>51</v>
      </c>
      <c r="M7301" s="194" t="s">
        <v>819</v>
      </c>
      <c r="N7301" s="2" t="s">
        <v>787</v>
      </c>
      <c r="O7301" s="195" t="s">
        <v>820</v>
      </c>
    </row>
    <row r="7302" spans="1:15">
      <c r="A7302" s="7">
        <v>2019</v>
      </c>
      <c r="B7302" s="7" t="s">
        <v>106</v>
      </c>
      <c r="C7302" s="8">
        <f t="shared" si="331"/>
        <v>43823</v>
      </c>
      <c r="D7302" s="7">
        <v>21</v>
      </c>
      <c r="E7302" s="7" t="str">
        <f t="shared" si="333"/>
        <v>S524382321</v>
      </c>
      <c r="F7302" s="4">
        <v>43831</v>
      </c>
      <c r="G7302" s="2">
        <v>280</v>
      </c>
      <c r="H7302" s="2" t="s">
        <v>10927</v>
      </c>
      <c r="I7302" s="2" t="s">
        <v>10928</v>
      </c>
      <c r="J7302" s="2" t="s">
        <v>5860</v>
      </c>
      <c r="K7302" s="194" t="s">
        <v>17</v>
      </c>
      <c r="L7302" s="2">
        <v>44</v>
      </c>
      <c r="M7302" s="194">
        <v>0</v>
      </c>
      <c r="N7302" s="2">
        <v>0</v>
      </c>
      <c r="O7302" s="195">
        <v>100</v>
      </c>
    </row>
    <row r="7303" spans="1:15">
      <c r="A7303" s="7">
        <v>2019</v>
      </c>
      <c r="B7303" s="7" t="s">
        <v>106</v>
      </c>
      <c r="C7303" s="8">
        <f t="shared" si="331"/>
        <v>43823</v>
      </c>
      <c r="D7303" s="7">
        <v>22</v>
      </c>
      <c r="E7303" s="7" t="str">
        <f t="shared" si="333"/>
        <v>S524382322</v>
      </c>
      <c r="F7303" s="4">
        <v>43862</v>
      </c>
      <c r="G7303" s="2">
        <v>265</v>
      </c>
      <c r="H7303" s="2" t="s">
        <v>10929</v>
      </c>
      <c r="I7303" s="2" t="s">
        <v>10930</v>
      </c>
      <c r="J7303" s="2" t="s">
        <v>4526</v>
      </c>
      <c r="K7303" s="194" t="s">
        <v>17</v>
      </c>
      <c r="L7303" s="2">
        <v>43</v>
      </c>
      <c r="M7303" s="194" t="s">
        <v>423</v>
      </c>
      <c r="N7303" s="2" t="s">
        <v>343</v>
      </c>
      <c r="O7303" s="195" t="s">
        <v>332</v>
      </c>
    </row>
    <row r="7304" spans="1:15">
      <c r="A7304" s="7">
        <v>2019</v>
      </c>
      <c r="B7304" s="7" t="s">
        <v>106</v>
      </c>
      <c r="C7304" s="8">
        <f t="shared" si="331"/>
        <v>43823</v>
      </c>
      <c r="D7304" s="7">
        <v>23</v>
      </c>
      <c r="E7304" s="7" t="str">
        <f t="shared" si="333"/>
        <v>S524382323</v>
      </c>
      <c r="F7304" s="4">
        <v>43891</v>
      </c>
      <c r="G7304" s="2">
        <v>251</v>
      </c>
      <c r="H7304" s="2" t="s">
        <v>10931</v>
      </c>
      <c r="I7304" s="2" t="s">
        <v>10932</v>
      </c>
      <c r="J7304" s="2" t="s">
        <v>460</v>
      </c>
      <c r="K7304" s="194" t="s">
        <v>17</v>
      </c>
      <c r="L7304" s="2">
        <v>41</v>
      </c>
      <c r="M7304" s="194" t="s">
        <v>1138</v>
      </c>
      <c r="N7304" s="2" t="s">
        <v>1248</v>
      </c>
      <c r="O7304" s="195" t="s">
        <v>666</v>
      </c>
    </row>
    <row r="7305" spans="1:15">
      <c r="A7305" s="7">
        <v>2019</v>
      </c>
      <c r="B7305" s="7" t="s">
        <v>106</v>
      </c>
      <c r="C7305" s="8">
        <f t="shared" si="331"/>
        <v>43823</v>
      </c>
      <c r="D7305" s="7">
        <v>24</v>
      </c>
      <c r="E7305" s="7" t="str">
        <f t="shared" si="333"/>
        <v>S524382324</v>
      </c>
      <c r="F7305" s="3" t="s">
        <v>220</v>
      </c>
      <c r="G7305" s="2">
        <v>265</v>
      </c>
      <c r="H7305" s="2" t="s">
        <v>10933</v>
      </c>
      <c r="I7305" s="2" t="s">
        <v>10934</v>
      </c>
      <c r="J7305" s="2" t="s">
        <v>1023</v>
      </c>
      <c r="K7305" s="194" t="s">
        <v>17</v>
      </c>
      <c r="L7305" s="2">
        <v>38</v>
      </c>
      <c r="M7305" s="194" t="s">
        <v>645</v>
      </c>
      <c r="N7305" s="2" t="s">
        <v>1744</v>
      </c>
      <c r="O7305" s="195" t="s">
        <v>3501</v>
      </c>
    </row>
    <row r="7306" spans="1:15">
      <c r="A7306" s="7">
        <v>2019</v>
      </c>
      <c r="B7306" s="7" t="s">
        <v>106</v>
      </c>
      <c r="C7306" s="8">
        <f t="shared" si="331"/>
        <v>43823</v>
      </c>
      <c r="D7306" s="7">
        <v>25</v>
      </c>
      <c r="E7306" s="7" t="str">
        <f t="shared" si="333"/>
        <v>S524382325</v>
      </c>
      <c r="F7306" s="3">
        <v>2021</v>
      </c>
      <c r="G7306" s="2">
        <v>0</v>
      </c>
      <c r="H7306" s="2" t="s">
        <v>10053</v>
      </c>
      <c r="I7306" s="2" t="s">
        <v>10935</v>
      </c>
      <c r="J7306" s="2" t="s">
        <v>754</v>
      </c>
      <c r="K7306" s="194" t="s">
        <v>17</v>
      </c>
      <c r="L7306" s="2">
        <v>33</v>
      </c>
      <c r="M7306" s="194">
        <v>12</v>
      </c>
      <c r="N7306" s="2">
        <v>44</v>
      </c>
      <c r="O7306" s="195">
        <v>44</v>
      </c>
    </row>
    <row r="7307" spans="1:15">
      <c r="A7307" s="7">
        <v>2019</v>
      </c>
      <c r="B7307" s="7" t="s">
        <v>106</v>
      </c>
      <c r="C7307" s="8">
        <f t="shared" si="331"/>
        <v>43823</v>
      </c>
      <c r="D7307" s="7">
        <v>26</v>
      </c>
      <c r="E7307" s="7" t="str">
        <f t="shared" si="333"/>
        <v>S524382326</v>
      </c>
      <c r="F7307" s="3">
        <v>2022</v>
      </c>
      <c r="G7307" s="2">
        <v>0</v>
      </c>
      <c r="H7307" s="2" t="s">
        <v>8105</v>
      </c>
      <c r="I7307" s="2" t="s">
        <v>6871</v>
      </c>
      <c r="J7307" s="2" t="s">
        <v>2110</v>
      </c>
      <c r="K7307" s="194" t="s">
        <v>17</v>
      </c>
      <c r="L7307" s="2">
        <v>31</v>
      </c>
      <c r="M7307" s="194" t="s">
        <v>1310</v>
      </c>
      <c r="N7307" s="2" t="s">
        <v>1398</v>
      </c>
      <c r="O7307" s="195" t="s">
        <v>1193</v>
      </c>
    </row>
    <row r="7308" spans="1:15">
      <c r="A7308" s="7">
        <v>2019</v>
      </c>
      <c r="B7308" s="7" t="s">
        <v>106</v>
      </c>
      <c r="C7308" s="8">
        <f t="shared" si="331"/>
        <v>43823</v>
      </c>
      <c r="D7308" s="7">
        <v>27</v>
      </c>
      <c r="E7308" s="7" t="str">
        <f t="shared" si="333"/>
        <v>S524382327</v>
      </c>
      <c r="F7308" s="3">
        <v>2023</v>
      </c>
      <c r="G7308" s="2">
        <v>0</v>
      </c>
      <c r="H7308" s="2" t="s">
        <v>6127</v>
      </c>
      <c r="I7308" s="2" t="s">
        <v>3026</v>
      </c>
      <c r="J7308" s="2" t="s">
        <v>3226</v>
      </c>
      <c r="K7308" s="194" t="s">
        <v>17</v>
      </c>
      <c r="L7308" s="2">
        <v>25</v>
      </c>
      <c r="M7308" s="194" t="s">
        <v>2207</v>
      </c>
      <c r="N7308" s="2" t="s">
        <v>10936</v>
      </c>
      <c r="O7308" s="195" t="s">
        <v>10937</v>
      </c>
    </row>
    <row r="7309" spans="1:15" ht="15.75" thickBot="1">
      <c r="A7309" s="7">
        <v>2019</v>
      </c>
      <c r="B7309" s="7" t="s">
        <v>106</v>
      </c>
      <c r="C7309" s="8">
        <f t="shared" si="331"/>
        <v>43823</v>
      </c>
      <c r="D7309" s="7">
        <v>28</v>
      </c>
      <c r="E7309" s="7" t="str">
        <f t="shared" si="333"/>
        <v>S524382328</v>
      </c>
      <c r="F7309" s="5">
        <v>2024</v>
      </c>
      <c r="G7309" s="6">
        <v>0</v>
      </c>
      <c r="H7309" s="6" t="s">
        <v>743</v>
      </c>
      <c r="I7309" s="6" t="s">
        <v>10938</v>
      </c>
      <c r="J7309" s="6" t="s">
        <v>984</v>
      </c>
      <c r="K7309" s="196" t="s">
        <v>17</v>
      </c>
      <c r="L7309" s="6">
        <v>27</v>
      </c>
      <c r="M7309" s="196" t="s">
        <v>596</v>
      </c>
      <c r="N7309" s="6" t="s">
        <v>1153</v>
      </c>
      <c r="O7309" s="197" t="s">
        <v>596</v>
      </c>
    </row>
    <row r="7310" spans="1:15" ht="16.5" customHeight="1" thickTop="1" thickBot="1">
      <c r="A7310" s="7">
        <v>2020</v>
      </c>
      <c r="B7310" s="7" t="s">
        <v>64</v>
      </c>
      <c r="C7310" s="8">
        <f>C7309+7</f>
        <v>43830</v>
      </c>
      <c r="D7310" s="7">
        <v>1</v>
      </c>
      <c r="E7310" s="7" t="str">
        <f t="shared" si="333"/>
        <v>S1438301</v>
      </c>
      <c r="F7310" s="1" t="s">
        <v>0</v>
      </c>
    </row>
    <row r="7311" spans="1:15" ht="15.75" customHeight="1" thickTop="1" thickBot="1">
      <c r="A7311" s="7">
        <v>2020</v>
      </c>
      <c r="B7311" s="7" t="s">
        <v>64</v>
      </c>
      <c r="C7311" s="8">
        <f t="shared" si="331"/>
        <v>43830</v>
      </c>
      <c r="D7311" s="7">
        <v>2</v>
      </c>
      <c r="E7311" s="7" t="str">
        <f t="shared" si="333"/>
        <v>S1438302</v>
      </c>
      <c r="F7311" s="338" t="s">
        <v>1</v>
      </c>
      <c r="G7311" s="341" t="s">
        <v>2</v>
      </c>
      <c r="H7311" s="342"/>
      <c r="I7311" s="342"/>
      <c r="J7311" s="343"/>
      <c r="K7311" s="344" t="s">
        <v>3</v>
      </c>
      <c r="L7311" s="343"/>
      <c r="M7311" s="344" t="s">
        <v>144</v>
      </c>
      <c r="N7311" s="342"/>
      <c r="O7311" s="342"/>
    </row>
    <row r="7312" spans="1:15" ht="18" customHeight="1" thickBot="1">
      <c r="A7312" s="7">
        <v>2020</v>
      </c>
      <c r="B7312" s="7" t="s">
        <v>64</v>
      </c>
      <c r="C7312" s="8">
        <f t="shared" si="331"/>
        <v>43830</v>
      </c>
      <c r="D7312" s="7">
        <v>3</v>
      </c>
      <c r="E7312" s="7" t="str">
        <f t="shared" si="333"/>
        <v>S1438303</v>
      </c>
      <c r="F7312" s="339"/>
      <c r="G7312" s="345" t="s">
        <v>5</v>
      </c>
      <c r="H7312" s="347" t="s">
        <v>145</v>
      </c>
      <c r="I7312" s="348"/>
      <c r="J7312" s="349"/>
      <c r="K7312" s="350" t="s">
        <v>6</v>
      </c>
      <c r="L7312" s="352" t="s">
        <v>7</v>
      </c>
      <c r="M7312" s="350" t="s">
        <v>8</v>
      </c>
      <c r="N7312" s="354" t="s">
        <v>146</v>
      </c>
      <c r="O7312" s="356" t="s">
        <v>147</v>
      </c>
    </row>
    <row r="7313" spans="1:15" ht="15.75" thickBot="1">
      <c r="A7313" s="7">
        <v>2020</v>
      </c>
      <c r="B7313" s="7" t="s">
        <v>64</v>
      </c>
      <c r="C7313" s="8">
        <f t="shared" si="331"/>
        <v>43830</v>
      </c>
      <c r="D7313" s="7">
        <v>4</v>
      </c>
      <c r="E7313" s="7" t="str">
        <f t="shared" ref="E7313:E7337" si="334">B7313&amp;C7313&amp;D7313</f>
        <v>S1438304</v>
      </c>
      <c r="F7313" s="340"/>
      <c r="G7313" s="346"/>
      <c r="H7313" s="191" t="s">
        <v>9</v>
      </c>
      <c r="I7313" s="192" t="s">
        <v>18</v>
      </c>
      <c r="J7313" s="193" t="s">
        <v>11</v>
      </c>
      <c r="K7313" s="351"/>
      <c r="L7313" s="353"/>
      <c r="M7313" s="351"/>
      <c r="N7313" s="355"/>
      <c r="O7313" s="357"/>
    </row>
    <row r="7314" spans="1:15">
      <c r="A7314" s="7">
        <v>2020</v>
      </c>
      <c r="B7314" s="7" t="s">
        <v>64</v>
      </c>
      <c r="C7314" s="8">
        <f t="shared" si="331"/>
        <v>43830</v>
      </c>
      <c r="D7314" s="7">
        <v>5</v>
      </c>
      <c r="E7314" s="7" t="str">
        <f t="shared" si="334"/>
        <v>S1438305</v>
      </c>
      <c r="F7314" s="3" t="s">
        <v>12</v>
      </c>
      <c r="G7314" s="2" t="s">
        <v>10939</v>
      </c>
      <c r="H7314" s="2" t="s">
        <v>10939</v>
      </c>
      <c r="I7314" s="2" t="s">
        <v>10939</v>
      </c>
      <c r="J7314" s="2" t="s">
        <v>9384</v>
      </c>
      <c r="K7314" s="194" t="s">
        <v>13</v>
      </c>
      <c r="L7314" s="2">
        <v>59</v>
      </c>
      <c r="M7314" s="194" t="s">
        <v>1181</v>
      </c>
      <c r="N7314" s="2" t="s">
        <v>627</v>
      </c>
      <c r="O7314" s="195" t="s">
        <v>585</v>
      </c>
    </row>
    <row r="7315" spans="1:15">
      <c r="A7315" s="7">
        <v>2020</v>
      </c>
      <c r="B7315" s="7" t="s">
        <v>64</v>
      </c>
      <c r="C7315" s="8">
        <f t="shared" si="331"/>
        <v>43830</v>
      </c>
      <c r="D7315" s="7">
        <v>6</v>
      </c>
      <c r="E7315" s="7" t="str">
        <f t="shared" si="334"/>
        <v>S1438306</v>
      </c>
      <c r="F7315" s="4">
        <v>43800</v>
      </c>
      <c r="G7315" s="2" t="s">
        <v>9213</v>
      </c>
      <c r="H7315" s="2" t="s">
        <v>9213</v>
      </c>
      <c r="I7315" s="2" t="s">
        <v>10940</v>
      </c>
      <c r="J7315" s="2" t="s">
        <v>2230</v>
      </c>
      <c r="K7315" s="194" t="s">
        <v>13</v>
      </c>
      <c r="L7315" s="2">
        <v>54</v>
      </c>
      <c r="M7315" s="194">
        <v>0</v>
      </c>
      <c r="N7315" s="2">
        <v>0</v>
      </c>
      <c r="O7315" s="195">
        <v>100</v>
      </c>
    </row>
    <row r="7316" spans="1:15">
      <c r="A7316" s="7">
        <v>2020</v>
      </c>
      <c r="B7316" s="7" t="s">
        <v>64</v>
      </c>
      <c r="C7316" s="8">
        <f t="shared" si="331"/>
        <v>43830</v>
      </c>
      <c r="D7316" s="7">
        <v>7</v>
      </c>
      <c r="E7316" s="7" t="str">
        <f t="shared" si="334"/>
        <v>S1438307</v>
      </c>
      <c r="F7316" s="4">
        <v>43831</v>
      </c>
      <c r="G7316" s="2" t="s">
        <v>10941</v>
      </c>
      <c r="H7316" s="2" t="s">
        <v>10941</v>
      </c>
      <c r="I7316" s="2" t="s">
        <v>10942</v>
      </c>
      <c r="J7316" s="2" t="s">
        <v>2972</v>
      </c>
      <c r="K7316" s="194" t="s">
        <v>13</v>
      </c>
      <c r="L7316" s="2">
        <v>71</v>
      </c>
      <c r="M7316" s="194">
        <v>0</v>
      </c>
      <c r="N7316" s="2">
        <v>0</v>
      </c>
      <c r="O7316" s="195">
        <v>100</v>
      </c>
    </row>
    <row r="7317" spans="1:15">
      <c r="A7317" s="7">
        <v>2020</v>
      </c>
      <c r="B7317" s="7" t="s">
        <v>64</v>
      </c>
      <c r="C7317" s="8">
        <f t="shared" si="331"/>
        <v>43830</v>
      </c>
      <c r="D7317" s="7">
        <v>8</v>
      </c>
      <c r="E7317" s="7" t="str">
        <f t="shared" si="334"/>
        <v>S1438308</v>
      </c>
      <c r="F7317" s="4">
        <v>43862</v>
      </c>
      <c r="G7317" s="2" t="s">
        <v>10943</v>
      </c>
      <c r="H7317" s="2" t="s">
        <v>10943</v>
      </c>
      <c r="I7317" s="2" t="s">
        <v>10944</v>
      </c>
      <c r="J7317" s="2" t="s">
        <v>906</v>
      </c>
      <c r="K7317" s="194" t="s">
        <v>13</v>
      </c>
      <c r="L7317" s="2">
        <v>69</v>
      </c>
      <c r="M7317" s="194">
        <v>0</v>
      </c>
      <c r="N7317" s="2">
        <v>0</v>
      </c>
      <c r="O7317" s="195">
        <v>100</v>
      </c>
    </row>
    <row r="7318" spans="1:15">
      <c r="A7318" s="7">
        <v>2020</v>
      </c>
      <c r="B7318" s="7" t="s">
        <v>64</v>
      </c>
      <c r="C7318" s="8">
        <f t="shared" si="331"/>
        <v>43830</v>
      </c>
      <c r="D7318" s="7">
        <v>9</v>
      </c>
      <c r="E7318" s="7" t="str">
        <f t="shared" si="334"/>
        <v>S1438309</v>
      </c>
      <c r="F7318" s="4">
        <v>43891</v>
      </c>
      <c r="G7318" s="2" t="s">
        <v>10945</v>
      </c>
      <c r="H7318" s="2" t="s">
        <v>10945</v>
      </c>
      <c r="I7318" s="2">
        <v>265</v>
      </c>
      <c r="J7318" s="2" t="s">
        <v>1899</v>
      </c>
      <c r="K7318" s="194" t="s">
        <v>13</v>
      </c>
      <c r="L7318" s="2">
        <v>64</v>
      </c>
      <c r="M7318" s="194">
        <v>0</v>
      </c>
      <c r="N7318" s="2">
        <v>0</v>
      </c>
      <c r="O7318" s="195">
        <v>100</v>
      </c>
    </row>
    <row r="7319" spans="1:15">
      <c r="A7319" s="7">
        <v>2020</v>
      </c>
      <c r="B7319" s="7" t="s">
        <v>64</v>
      </c>
      <c r="C7319" s="8">
        <f t="shared" si="331"/>
        <v>43830</v>
      </c>
      <c r="D7319" s="7">
        <v>10</v>
      </c>
      <c r="E7319" s="7" t="str">
        <f t="shared" si="334"/>
        <v>S14383010</v>
      </c>
      <c r="F7319" s="3" t="s">
        <v>220</v>
      </c>
      <c r="G7319" s="2" t="s">
        <v>10880</v>
      </c>
      <c r="H7319" s="2" t="s">
        <v>10880</v>
      </c>
      <c r="I7319" s="2" t="s">
        <v>10946</v>
      </c>
      <c r="J7319" s="2" t="s">
        <v>1740</v>
      </c>
      <c r="K7319" s="194" t="s">
        <v>13</v>
      </c>
      <c r="L7319" s="2">
        <v>50</v>
      </c>
      <c r="M7319" s="194">
        <v>0</v>
      </c>
      <c r="N7319" s="2" t="s">
        <v>518</v>
      </c>
      <c r="O7319" s="195" t="s">
        <v>2427</v>
      </c>
    </row>
    <row r="7320" spans="1:15">
      <c r="A7320" s="7">
        <v>2020</v>
      </c>
      <c r="B7320" s="7" t="s">
        <v>64</v>
      </c>
      <c r="C7320" s="8">
        <f t="shared" si="331"/>
        <v>43830</v>
      </c>
      <c r="D7320" s="7">
        <v>11</v>
      </c>
      <c r="E7320" s="7" t="str">
        <f t="shared" si="334"/>
        <v>S14383011</v>
      </c>
      <c r="F7320" s="3">
        <v>2021</v>
      </c>
      <c r="G7320" s="2" t="s">
        <v>3422</v>
      </c>
      <c r="H7320" s="2" t="s">
        <v>3422</v>
      </c>
      <c r="I7320" s="2" t="s">
        <v>5450</v>
      </c>
      <c r="J7320" s="2" t="s">
        <v>2043</v>
      </c>
      <c r="K7320" s="194" t="s">
        <v>13</v>
      </c>
      <c r="L7320" s="2">
        <v>38</v>
      </c>
      <c r="M7320" s="194">
        <v>12</v>
      </c>
      <c r="N7320" s="2">
        <v>24</v>
      </c>
      <c r="O7320" s="195">
        <v>64</v>
      </c>
    </row>
    <row r="7321" spans="1:15">
      <c r="A7321" s="7">
        <v>2020</v>
      </c>
      <c r="B7321" s="7" t="s">
        <v>64</v>
      </c>
      <c r="C7321" s="8">
        <f t="shared" si="331"/>
        <v>43830</v>
      </c>
      <c r="D7321" s="7">
        <v>12</v>
      </c>
      <c r="E7321" s="7" t="str">
        <f t="shared" si="334"/>
        <v>S14383012</v>
      </c>
      <c r="F7321" s="3">
        <v>2022</v>
      </c>
      <c r="G7321" s="2" t="s">
        <v>10947</v>
      </c>
      <c r="H7321" s="2" t="s">
        <v>10947</v>
      </c>
      <c r="I7321" s="2">
        <v>171</v>
      </c>
      <c r="J7321" s="2" t="s">
        <v>1026</v>
      </c>
      <c r="K7321" s="194" t="s">
        <v>13</v>
      </c>
      <c r="L7321" s="2">
        <v>29</v>
      </c>
      <c r="M7321" s="194" t="s">
        <v>1138</v>
      </c>
      <c r="N7321" s="2" t="s">
        <v>580</v>
      </c>
      <c r="O7321" s="195" t="s">
        <v>266</v>
      </c>
    </row>
    <row r="7322" spans="1:15">
      <c r="A7322" s="7">
        <v>2020</v>
      </c>
      <c r="B7322" s="7" t="s">
        <v>64</v>
      </c>
      <c r="C7322" s="8">
        <f t="shared" si="331"/>
        <v>43830</v>
      </c>
      <c r="D7322" s="7">
        <v>13</v>
      </c>
      <c r="E7322" s="7" t="str">
        <f t="shared" si="334"/>
        <v>S14383013</v>
      </c>
      <c r="F7322" s="3">
        <v>2023</v>
      </c>
      <c r="G7322" s="2" t="s">
        <v>10753</v>
      </c>
      <c r="H7322" s="2" t="s">
        <v>10753</v>
      </c>
      <c r="I7322" s="2" t="s">
        <v>10948</v>
      </c>
      <c r="J7322" s="2" t="s">
        <v>1196</v>
      </c>
      <c r="K7322" s="194" t="s">
        <v>13</v>
      </c>
      <c r="L7322" s="2">
        <v>22</v>
      </c>
      <c r="M7322" s="194" t="s">
        <v>1501</v>
      </c>
      <c r="N7322" s="2" t="s">
        <v>587</v>
      </c>
      <c r="O7322" s="195" t="s">
        <v>1181</v>
      </c>
    </row>
    <row r="7323" spans="1:15" ht="16.5" customHeight="1" thickBot="1">
      <c r="A7323" s="7">
        <v>2020</v>
      </c>
      <c r="B7323" s="7" t="s">
        <v>64</v>
      </c>
      <c r="C7323" s="8">
        <f t="shared" si="331"/>
        <v>43830</v>
      </c>
      <c r="D7323" s="7">
        <v>14</v>
      </c>
      <c r="E7323" s="7" t="str">
        <f t="shared" si="334"/>
        <v>S14383014</v>
      </c>
      <c r="F7323" s="5">
        <v>2024</v>
      </c>
      <c r="G7323" s="6" t="s">
        <v>10949</v>
      </c>
      <c r="H7323" s="6" t="s">
        <v>10949</v>
      </c>
      <c r="I7323" s="6" t="s">
        <v>10950</v>
      </c>
      <c r="J7323" s="6" t="s">
        <v>1420</v>
      </c>
      <c r="K7323" s="196" t="s">
        <v>13</v>
      </c>
      <c r="L7323" s="6">
        <v>17</v>
      </c>
      <c r="M7323" s="196">
        <v>16</v>
      </c>
      <c r="N7323" s="6">
        <v>52</v>
      </c>
      <c r="O7323" s="197">
        <v>32</v>
      </c>
    </row>
    <row r="7324" spans="1:15" ht="15.75" customHeight="1" thickTop="1" thickBot="1">
      <c r="A7324" s="7">
        <v>2020</v>
      </c>
      <c r="B7324" s="7" t="s">
        <v>64</v>
      </c>
      <c r="C7324" s="8">
        <f t="shared" si="331"/>
        <v>43830</v>
      </c>
      <c r="D7324" s="7">
        <v>15</v>
      </c>
      <c r="E7324" s="7" t="str">
        <f t="shared" si="334"/>
        <v>S14383015</v>
      </c>
      <c r="F7324" s="1" t="s">
        <v>15</v>
      </c>
    </row>
    <row r="7325" spans="1:15" ht="16.5" thickTop="1" thickBot="1">
      <c r="A7325" s="7">
        <v>2020</v>
      </c>
      <c r="B7325" s="7" t="s">
        <v>64</v>
      </c>
      <c r="C7325" s="8">
        <f t="shared" si="331"/>
        <v>43830</v>
      </c>
      <c r="D7325" s="7">
        <v>16</v>
      </c>
      <c r="E7325" s="7" t="str">
        <f t="shared" si="334"/>
        <v>S14383016</v>
      </c>
      <c r="F7325" s="338" t="s">
        <v>1</v>
      </c>
      <c r="G7325" s="341" t="s">
        <v>2</v>
      </c>
      <c r="H7325" s="342"/>
      <c r="I7325" s="342"/>
      <c r="J7325" s="343"/>
      <c r="K7325" s="344" t="s">
        <v>3</v>
      </c>
      <c r="L7325" s="343"/>
      <c r="M7325" s="344" t="s">
        <v>144</v>
      </c>
      <c r="N7325" s="342"/>
      <c r="O7325" s="342"/>
    </row>
    <row r="7326" spans="1:15" ht="18" customHeight="1" thickBot="1">
      <c r="A7326" s="7">
        <v>2020</v>
      </c>
      <c r="B7326" s="7" t="s">
        <v>64</v>
      </c>
      <c r="C7326" s="8">
        <f t="shared" si="331"/>
        <v>43830</v>
      </c>
      <c r="D7326" s="7">
        <v>17</v>
      </c>
      <c r="E7326" s="7" t="str">
        <f t="shared" si="334"/>
        <v>S14383017</v>
      </c>
      <c r="F7326" s="339"/>
      <c r="G7326" s="345" t="s">
        <v>5</v>
      </c>
      <c r="H7326" s="347" t="s">
        <v>145</v>
      </c>
      <c r="I7326" s="348"/>
      <c r="J7326" s="349"/>
      <c r="K7326" s="350" t="s">
        <v>6</v>
      </c>
      <c r="L7326" s="352" t="s">
        <v>7</v>
      </c>
      <c r="M7326" s="350" t="s">
        <v>8</v>
      </c>
      <c r="N7326" s="354" t="s">
        <v>146</v>
      </c>
      <c r="O7326" s="356" t="s">
        <v>147</v>
      </c>
    </row>
    <row r="7327" spans="1:15" ht="15.75" thickBot="1">
      <c r="A7327" s="7">
        <v>2020</v>
      </c>
      <c r="B7327" s="7" t="s">
        <v>64</v>
      </c>
      <c r="C7327" s="8">
        <f t="shared" ref="C7327:C7390" si="335">C7326</f>
        <v>43830</v>
      </c>
      <c r="D7327" s="7">
        <v>18</v>
      </c>
      <c r="E7327" s="7" t="str">
        <f t="shared" si="334"/>
        <v>S14383018</v>
      </c>
      <c r="F7327" s="340"/>
      <c r="G7327" s="346"/>
      <c r="H7327" s="191" t="s">
        <v>9</v>
      </c>
      <c r="I7327" s="192" t="s">
        <v>18</v>
      </c>
      <c r="J7327" s="193" t="s">
        <v>11</v>
      </c>
      <c r="K7327" s="351"/>
      <c r="L7327" s="353"/>
      <c r="M7327" s="351"/>
      <c r="N7327" s="355"/>
      <c r="O7327" s="357"/>
    </row>
    <row r="7328" spans="1:15">
      <c r="A7328" s="7">
        <v>2020</v>
      </c>
      <c r="B7328" s="7" t="s">
        <v>64</v>
      </c>
      <c r="C7328" s="8">
        <f t="shared" si="335"/>
        <v>43830</v>
      </c>
      <c r="D7328" s="7">
        <v>19</v>
      </c>
      <c r="E7328" s="7" t="str">
        <f t="shared" si="334"/>
        <v>S14383019</v>
      </c>
      <c r="F7328" s="3" t="s">
        <v>16</v>
      </c>
      <c r="G7328" s="2" t="s">
        <v>10951</v>
      </c>
      <c r="H7328" s="2" t="s">
        <v>10951</v>
      </c>
      <c r="I7328" s="2" t="s">
        <v>10952</v>
      </c>
      <c r="J7328" s="2" t="s">
        <v>1855</v>
      </c>
      <c r="K7328" s="194" t="s">
        <v>13</v>
      </c>
      <c r="L7328" s="2">
        <v>57</v>
      </c>
      <c r="M7328" s="194" t="s">
        <v>1501</v>
      </c>
      <c r="N7328" s="2" t="s">
        <v>585</v>
      </c>
      <c r="O7328" s="195" t="s">
        <v>1180</v>
      </c>
    </row>
    <row r="7329" spans="1:15">
      <c r="A7329" s="7">
        <v>2020</v>
      </c>
      <c r="B7329" s="7" t="s">
        <v>64</v>
      </c>
      <c r="C7329" s="8">
        <f t="shared" si="335"/>
        <v>43830</v>
      </c>
      <c r="D7329" s="7">
        <v>20</v>
      </c>
      <c r="E7329" s="7" t="str">
        <f t="shared" si="334"/>
        <v>S14383020</v>
      </c>
      <c r="F7329" s="4">
        <v>43800</v>
      </c>
      <c r="G7329" s="2" t="s">
        <v>10953</v>
      </c>
      <c r="H7329" s="2" t="s">
        <v>10953</v>
      </c>
      <c r="I7329" s="2" t="s">
        <v>10954</v>
      </c>
      <c r="J7329" s="2" t="s">
        <v>2526</v>
      </c>
      <c r="K7329" s="194" t="s">
        <v>13</v>
      </c>
      <c r="L7329" s="2">
        <v>52</v>
      </c>
      <c r="M7329" s="194">
        <v>0</v>
      </c>
      <c r="N7329" s="2">
        <v>0</v>
      </c>
      <c r="O7329" s="195">
        <v>100</v>
      </c>
    </row>
    <row r="7330" spans="1:15">
      <c r="A7330" s="7">
        <v>2020</v>
      </c>
      <c r="B7330" s="7" t="s">
        <v>64</v>
      </c>
      <c r="C7330" s="8">
        <f t="shared" si="335"/>
        <v>43830</v>
      </c>
      <c r="D7330" s="7">
        <v>21</v>
      </c>
      <c r="E7330" s="7" t="str">
        <f t="shared" si="334"/>
        <v>S14383021</v>
      </c>
      <c r="F7330" s="4">
        <v>43831</v>
      </c>
      <c r="G7330" s="2">
        <v>361</v>
      </c>
      <c r="H7330" s="2">
        <v>361</v>
      </c>
      <c r="I7330" s="2" t="s">
        <v>10955</v>
      </c>
      <c r="J7330" s="2" t="s">
        <v>6009</v>
      </c>
      <c r="K7330" s="194" t="s">
        <v>13</v>
      </c>
      <c r="L7330" s="2">
        <v>48</v>
      </c>
      <c r="M7330" s="194">
        <v>0</v>
      </c>
      <c r="N7330" s="2">
        <v>0</v>
      </c>
      <c r="O7330" s="195">
        <v>100</v>
      </c>
    </row>
    <row r="7331" spans="1:15">
      <c r="A7331" s="7">
        <v>2020</v>
      </c>
      <c r="B7331" s="7" t="s">
        <v>64</v>
      </c>
      <c r="C7331" s="8">
        <f t="shared" si="335"/>
        <v>43830</v>
      </c>
      <c r="D7331" s="7">
        <v>22</v>
      </c>
      <c r="E7331" s="7" t="str">
        <f t="shared" si="334"/>
        <v>S14383022</v>
      </c>
      <c r="F7331" s="4">
        <v>43862</v>
      </c>
      <c r="G7331" s="2" t="s">
        <v>10956</v>
      </c>
      <c r="H7331" s="2" t="s">
        <v>10956</v>
      </c>
      <c r="I7331" s="2" t="s">
        <v>10957</v>
      </c>
      <c r="J7331" s="2" t="s">
        <v>10958</v>
      </c>
      <c r="K7331" s="194" t="s">
        <v>13</v>
      </c>
      <c r="L7331" s="2">
        <v>44</v>
      </c>
      <c r="M7331" s="194">
        <v>0</v>
      </c>
      <c r="N7331" s="2">
        <v>0</v>
      </c>
      <c r="O7331" s="195">
        <v>100</v>
      </c>
    </row>
    <row r="7332" spans="1:15">
      <c r="A7332" s="7">
        <v>2020</v>
      </c>
      <c r="B7332" s="7" t="s">
        <v>64</v>
      </c>
      <c r="C7332" s="8">
        <f t="shared" si="335"/>
        <v>43830</v>
      </c>
      <c r="D7332" s="7">
        <v>23</v>
      </c>
      <c r="E7332" s="7" t="str">
        <f t="shared" si="334"/>
        <v>S14383023</v>
      </c>
      <c r="F7332" s="4">
        <v>43891</v>
      </c>
      <c r="G7332" s="2" t="s">
        <v>10959</v>
      </c>
      <c r="H7332" s="2" t="s">
        <v>10959</v>
      </c>
      <c r="I7332" s="2" t="s">
        <v>10960</v>
      </c>
      <c r="J7332" s="2" t="s">
        <v>653</v>
      </c>
      <c r="K7332" s="194" t="s">
        <v>13</v>
      </c>
      <c r="L7332" s="2">
        <v>43</v>
      </c>
      <c r="M7332" s="194">
        <v>0</v>
      </c>
      <c r="N7332" s="2">
        <v>0</v>
      </c>
      <c r="O7332" s="195">
        <v>100</v>
      </c>
    </row>
    <row r="7333" spans="1:15">
      <c r="A7333" s="7">
        <v>2020</v>
      </c>
      <c r="B7333" s="7" t="s">
        <v>64</v>
      </c>
      <c r="C7333" s="8">
        <f t="shared" si="335"/>
        <v>43830</v>
      </c>
      <c r="D7333" s="7">
        <v>24</v>
      </c>
      <c r="E7333" s="7" t="str">
        <f t="shared" si="334"/>
        <v>S14383024</v>
      </c>
      <c r="F7333" s="3" t="s">
        <v>220</v>
      </c>
      <c r="G7333" s="2" t="s">
        <v>10961</v>
      </c>
      <c r="H7333" s="2" t="s">
        <v>10961</v>
      </c>
      <c r="I7333" s="2" t="s">
        <v>10962</v>
      </c>
      <c r="J7333" s="2" t="s">
        <v>3821</v>
      </c>
      <c r="K7333" s="194" t="s">
        <v>13</v>
      </c>
      <c r="L7333" s="2">
        <v>40</v>
      </c>
      <c r="M7333" s="194">
        <v>5</v>
      </c>
      <c r="N7333" s="2">
        <v>0</v>
      </c>
      <c r="O7333" s="195">
        <v>95</v>
      </c>
    </row>
    <row r="7334" spans="1:15">
      <c r="A7334" s="7">
        <v>2020</v>
      </c>
      <c r="B7334" s="7" t="s">
        <v>64</v>
      </c>
      <c r="C7334" s="8">
        <f t="shared" si="335"/>
        <v>43830</v>
      </c>
      <c r="D7334" s="7">
        <v>25</v>
      </c>
      <c r="E7334" s="7" t="str">
        <f t="shared" si="334"/>
        <v>S14383025</v>
      </c>
      <c r="F7334" s="3">
        <v>2021</v>
      </c>
      <c r="G7334" s="2">
        <v>228</v>
      </c>
      <c r="H7334" s="2">
        <v>228</v>
      </c>
      <c r="I7334" s="2" t="s">
        <v>9497</v>
      </c>
      <c r="J7334" s="2" t="s">
        <v>3309</v>
      </c>
      <c r="K7334" s="194" t="s">
        <v>13</v>
      </c>
      <c r="L7334" s="2">
        <v>36</v>
      </c>
      <c r="M7334" s="194" t="s">
        <v>506</v>
      </c>
      <c r="N7334" s="2" t="s">
        <v>506</v>
      </c>
      <c r="O7334" s="195" t="s">
        <v>513</v>
      </c>
    </row>
    <row r="7335" spans="1:15">
      <c r="A7335" s="7">
        <v>2020</v>
      </c>
      <c r="B7335" s="7" t="s">
        <v>64</v>
      </c>
      <c r="C7335" s="8">
        <f t="shared" si="335"/>
        <v>43830</v>
      </c>
      <c r="D7335" s="7">
        <v>26</v>
      </c>
      <c r="E7335" s="7" t="str">
        <f t="shared" si="334"/>
        <v>S14383026</v>
      </c>
      <c r="F7335" s="3">
        <v>2022</v>
      </c>
      <c r="G7335" s="2" t="s">
        <v>10963</v>
      </c>
      <c r="H7335" s="2" t="s">
        <v>10963</v>
      </c>
      <c r="I7335" s="2" t="s">
        <v>10964</v>
      </c>
      <c r="J7335" s="2" t="s">
        <v>306</v>
      </c>
      <c r="K7335" s="194" t="s">
        <v>13</v>
      </c>
      <c r="L7335" s="2">
        <v>31</v>
      </c>
      <c r="M7335" s="194" t="s">
        <v>512</v>
      </c>
      <c r="N7335" s="2" t="s">
        <v>301</v>
      </c>
      <c r="O7335" s="195" t="s">
        <v>632</v>
      </c>
    </row>
    <row r="7336" spans="1:15">
      <c r="A7336" s="7">
        <v>2020</v>
      </c>
      <c r="B7336" s="7" t="s">
        <v>64</v>
      </c>
      <c r="C7336" s="8">
        <f t="shared" si="335"/>
        <v>43830</v>
      </c>
      <c r="D7336" s="7">
        <v>27</v>
      </c>
      <c r="E7336" s="7" t="str">
        <f t="shared" si="334"/>
        <v>S14383027</v>
      </c>
      <c r="F7336" s="3">
        <v>2023</v>
      </c>
      <c r="G7336" s="2" t="s">
        <v>3186</v>
      </c>
      <c r="H7336" s="2" t="s">
        <v>3186</v>
      </c>
      <c r="I7336" s="2" t="s">
        <v>2723</v>
      </c>
      <c r="J7336" s="2" t="s">
        <v>1214</v>
      </c>
      <c r="K7336" s="194" t="s">
        <v>13</v>
      </c>
      <c r="L7336" s="2">
        <v>26</v>
      </c>
      <c r="M7336" s="194" t="s">
        <v>3695</v>
      </c>
      <c r="N7336" s="2" t="s">
        <v>3662</v>
      </c>
      <c r="O7336" s="195" t="s">
        <v>2055</v>
      </c>
    </row>
    <row r="7337" spans="1:15" ht="15.75" thickBot="1">
      <c r="A7337" s="7">
        <v>2020</v>
      </c>
      <c r="B7337" s="7" t="s">
        <v>64</v>
      </c>
      <c r="C7337" s="8">
        <f t="shared" si="335"/>
        <v>43830</v>
      </c>
      <c r="D7337" s="7">
        <v>28</v>
      </c>
      <c r="E7337" s="7" t="str">
        <f t="shared" si="334"/>
        <v>S14383028</v>
      </c>
      <c r="F7337" s="5">
        <v>2024</v>
      </c>
      <c r="G7337" s="6" t="s">
        <v>2717</v>
      </c>
      <c r="H7337" s="6" t="s">
        <v>2717</v>
      </c>
      <c r="I7337" s="6" t="s">
        <v>10965</v>
      </c>
      <c r="J7337" s="6" t="s">
        <v>3370</v>
      </c>
      <c r="K7337" s="196" t="s">
        <v>13</v>
      </c>
      <c r="L7337" s="6">
        <v>25</v>
      </c>
      <c r="M7337" s="196">
        <v>35</v>
      </c>
      <c r="N7337" s="6">
        <v>25</v>
      </c>
      <c r="O7337" s="197">
        <v>40</v>
      </c>
    </row>
    <row r="7338" spans="1:15" ht="16.5" thickTop="1" thickBot="1">
      <c r="A7338" s="7">
        <v>2020</v>
      </c>
      <c r="B7338" s="7" t="s">
        <v>63</v>
      </c>
      <c r="C7338" s="8">
        <f>C7337+7</f>
        <v>43837</v>
      </c>
      <c r="D7338" s="7">
        <v>1</v>
      </c>
      <c r="E7338" s="7" t="str">
        <f t="shared" ref="E7338:E7340" si="336">B7338&amp;C7338&amp;D7338</f>
        <v>S2438371</v>
      </c>
      <c r="F7338" s="1" t="s">
        <v>0</v>
      </c>
    </row>
    <row r="7339" spans="1:15" ht="16.5" thickTop="1" thickBot="1">
      <c r="A7339" s="7">
        <v>2020</v>
      </c>
      <c r="B7339" s="7" t="s">
        <v>63</v>
      </c>
      <c r="C7339" s="8">
        <f t="shared" si="335"/>
        <v>43837</v>
      </c>
      <c r="D7339" s="7">
        <v>2</v>
      </c>
      <c r="E7339" s="7" t="str">
        <f t="shared" si="336"/>
        <v>S2438372</v>
      </c>
      <c r="F7339" s="338" t="s">
        <v>1</v>
      </c>
      <c r="G7339" s="341" t="s">
        <v>2</v>
      </c>
      <c r="H7339" s="342"/>
      <c r="I7339" s="342"/>
      <c r="J7339" s="343"/>
      <c r="K7339" s="344" t="s">
        <v>3</v>
      </c>
      <c r="L7339" s="343"/>
      <c r="M7339" s="344" t="s">
        <v>144</v>
      </c>
      <c r="N7339" s="342"/>
      <c r="O7339" s="342"/>
    </row>
    <row r="7340" spans="1:15" ht="18" customHeight="1" thickBot="1">
      <c r="A7340" s="7">
        <v>2020</v>
      </c>
      <c r="B7340" s="7" t="s">
        <v>63</v>
      </c>
      <c r="C7340" s="8">
        <f t="shared" si="335"/>
        <v>43837</v>
      </c>
      <c r="D7340" s="7">
        <v>3</v>
      </c>
      <c r="E7340" s="7" t="str">
        <f t="shared" si="336"/>
        <v>S2438373</v>
      </c>
      <c r="F7340" s="339"/>
      <c r="G7340" s="345" t="s">
        <v>5</v>
      </c>
      <c r="H7340" s="347" t="s">
        <v>145</v>
      </c>
      <c r="I7340" s="348"/>
      <c r="J7340" s="349"/>
      <c r="K7340" s="350" t="s">
        <v>6</v>
      </c>
      <c r="L7340" s="352" t="s">
        <v>7</v>
      </c>
      <c r="M7340" s="350" t="s">
        <v>8</v>
      </c>
      <c r="N7340" s="354" t="s">
        <v>146</v>
      </c>
      <c r="O7340" s="356" t="s">
        <v>147</v>
      </c>
    </row>
    <row r="7341" spans="1:15" ht="15.75" thickBot="1">
      <c r="A7341" s="7">
        <v>2020</v>
      </c>
      <c r="B7341" s="7" t="s">
        <v>63</v>
      </c>
      <c r="C7341" s="8">
        <f t="shared" si="335"/>
        <v>43837</v>
      </c>
      <c r="D7341" s="7">
        <v>4</v>
      </c>
      <c r="E7341" s="7" t="str">
        <f t="shared" ref="E7341:E7365" si="337">B7341&amp;C7341&amp;D7341</f>
        <v>S2438374</v>
      </c>
      <c r="F7341" s="340"/>
      <c r="G7341" s="346"/>
      <c r="H7341" s="191" t="s">
        <v>9</v>
      </c>
      <c r="I7341" s="192" t="s">
        <v>18</v>
      </c>
      <c r="J7341" s="193" t="s">
        <v>11</v>
      </c>
      <c r="K7341" s="351"/>
      <c r="L7341" s="353"/>
      <c r="M7341" s="351"/>
      <c r="N7341" s="355"/>
      <c r="O7341" s="357"/>
    </row>
    <row r="7342" spans="1:15">
      <c r="A7342" s="7">
        <v>2020</v>
      </c>
      <c r="B7342" s="7" t="s">
        <v>63</v>
      </c>
      <c r="C7342" s="8">
        <f t="shared" si="335"/>
        <v>43837</v>
      </c>
      <c r="D7342" s="7">
        <v>5</v>
      </c>
      <c r="E7342" s="7" t="str">
        <f t="shared" si="337"/>
        <v>S2438375</v>
      </c>
      <c r="F7342" s="3" t="s">
        <v>12</v>
      </c>
      <c r="G7342" s="2">
        <v>-5</v>
      </c>
      <c r="H7342" s="2" t="s">
        <v>10966</v>
      </c>
      <c r="I7342" s="2" t="s">
        <v>10863</v>
      </c>
      <c r="J7342" s="2" t="s">
        <v>924</v>
      </c>
      <c r="K7342" s="194" t="s">
        <v>17</v>
      </c>
      <c r="L7342" s="2">
        <v>55</v>
      </c>
      <c r="M7342" s="194" t="s">
        <v>1677</v>
      </c>
      <c r="N7342" s="2" t="s">
        <v>518</v>
      </c>
      <c r="O7342" s="195" t="s">
        <v>626</v>
      </c>
    </row>
    <row r="7343" spans="1:15">
      <c r="A7343" s="7">
        <v>2020</v>
      </c>
      <c r="B7343" s="7" t="s">
        <v>63</v>
      </c>
      <c r="C7343" s="8">
        <f t="shared" si="335"/>
        <v>43837</v>
      </c>
      <c r="D7343" s="7">
        <v>6</v>
      </c>
      <c r="E7343" s="7" t="str">
        <f t="shared" si="337"/>
        <v>S2438376</v>
      </c>
      <c r="F7343" s="4">
        <v>43831</v>
      </c>
      <c r="G7343" s="2">
        <v>294</v>
      </c>
      <c r="H7343" s="2" t="s">
        <v>9672</v>
      </c>
      <c r="I7343" s="2" t="s">
        <v>10967</v>
      </c>
      <c r="J7343" s="2" t="s">
        <v>2664</v>
      </c>
      <c r="K7343" s="194" t="s">
        <v>17</v>
      </c>
      <c r="L7343" s="2">
        <v>66</v>
      </c>
      <c r="M7343" s="194" t="s">
        <v>3583</v>
      </c>
      <c r="N7343" s="2">
        <v>0</v>
      </c>
      <c r="O7343" s="195" t="s">
        <v>343</v>
      </c>
    </row>
    <row r="7344" spans="1:15">
      <c r="A7344" s="7">
        <v>2020</v>
      </c>
      <c r="B7344" s="7" t="s">
        <v>63</v>
      </c>
      <c r="C7344" s="8">
        <f t="shared" si="335"/>
        <v>43837</v>
      </c>
      <c r="D7344" s="7">
        <v>7</v>
      </c>
      <c r="E7344" s="7" t="str">
        <f t="shared" si="337"/>
        <v>S2438377</v>
      </c>
      <c r="F7344" s="4">
        <v>43862</v>
      </c>
      <c r="G7344" s="2">
        <v>225</v>
      </c>
      <c r="H7344" s="2" t="s">
        <v>10968</v>
      </c>
      <c r="I7344" s="2" t="s">
        <v>10969</v>
      </c>
      <c r="J7344" s="2" t="s">
        <v>2089</v>
      </c>
      <c r="K7344" s="194" t="s">
        <v>17</v>
      </c>
      <c r="L7344" s="2">
        <v>63</v>
      </c>
      <c r="M7344" s="194">
        <v>100</v>
      </c>
      <c r="N7344" s="2">
        <v>0</v>
      </c>
      <c r="O7344" s="195">
        <v>0</v>
      </c>
    </row>
    <row r="7345" spans="1:15">
      <c r="A7345" s="7">
        <v>2020</v>
      </c>
      <c r="B7345" s="7" t="s">
        <v>63</v>
      </c>
      <c r="C7345" s="8">
        <f t="shared" si="335"/>
        <v>43837</v>
      </c>
      <c r="D7345" s="7">
        <v>8</v>
      </c>
      <c r="E7345" s="7" t="str">
        <f t="shared" si="337"/>
        <v>S2438378</v>
      </c>
      <c r="F7345" s="4">
        <v>43891</v>
      </c>
      <c r="G7345" s="2">
        <v>206</v>
      </c>
      <c r="H7345" s="2" t="s">
        <v>10970</v>
      </c>
      <c r="I7345" s="2" t="s">
        <v>10971</v>
      </c>
      <c r="J7345" s="2" t="s">
        <v>3455</v>
      </c>
      <c r="K7345" s="194" t="s">
        <v>17</v>
      </c>
      <c r="L7345" s="2">
        <v>58</v>
      </c>
      <c r="M7345" s="194">
        <v>100</v>
      </c>
      <c r="N7345" s="2">
        <v>0</v>
      </c>
      <c r="O7345" s="195">
        <v>0</v>
      </c>
    </row>
    <row r="7346" spans="1:15">
      <c r="A7346" s="7">
        <v>2020</v>
      </c>
      <c r="B7346" s="7" t="s">
        <v>63</v>
      </c>
      <c r="C7346" s="8">
        <f t="shared" si="335"/>
        <v>43837</v>
      </c>
      <c r="D7346" s="7">
        <v>9</v>
      </c>
      <c r="E7346" s="7" t="str">
        <f t="shared" si="337"/>
        <v>S2438379</v>
      </c>
      <c r="F7346" s="4">
        <v>43922</v>
      </c>
      <c r="G7346" s="2">
        <v>180</v>
      </c>
      <c r="H7346" s="2" t="s">
        <v>10972</v>
      </c>
      <c r="I7346" s="2" t="s">
        <v>10641</v>
      </c>
      <c r="J7346" s="2" t="s">
        <v>6270</v>
      </c>
      <c r="K7346" s="194" t="s">
        <v>17</v>
      </c>
      <c r="L7346" s="2">
        <v>46</v>
      </c>
      <c r="M7346" s="194">
        <v>100</v>
      </c>
      <c r="N7346" s="2">
        <v>0</v>
      </c>
      <c r="O7346" s="195">
        <v>0</v>
      </c>
    </row>
    <row r="7347" spans="1:15">
      <c r="A7347" s="7">
        <v>2020</v>
      </c>
      <c r="B7347" s="7" t="s">
        <v>63</v>
      </c>
      <c r="C7347" s="8">
        <f t="shared" si="335"/>
        <v>43837</v>
      </c>
      <c r="D7347" s="7">
        <v>10</v>
      </c>
      <c r="E7347" s="7" t="str">
        <f t="shared" si="337"/>
        <v>S24383710</v>
      </c>
      <c r="F7347" s="3" t="s">
        <v>220</v>
      </c>
      <c r="G7347" s="2">
        <v>230</v>
      </c>
      <c r="H7347" s="2" t="s">
        <v>10973</v>
      </c>
      <c r="I7347" s="2" t="s">
        <v>9192</v>
      </c>
      <c r="J7347" s="2" t="s">
        <v>653</v>
      </c>
      <c r="K7347" s="194" t="s">
        <v>17</v>
      </c>
      <c r="L7347" s="2">
        <v>45</v>
      </c>
      <c r="M7347" s="194" t="s">
        <v>2984</v>
      </c>
      <c r="N7347" s="2" t="s">
        <v>518</v>
      </c>
      <c r="O7347" s="195" t="s">
        <v>735</v>
      </c>
    </row>
    <row r="7348" spans="1:15">
      <c r="A7348" s="7">
        <v>2020</v>
      </c>
      <c r="B7348" s="7" t="s">
        <v>63</v>
      </c>
      <c r="C7348" s="8">
        <f t="shared" si="335"/>
        <v>43837</v>
      </c>
      <c r="D7348" s="7">
        <v>11</v>
      </c>
      <c r="E7348" s="7" t="str">
        <f t="shared" si="337"/>
        <v>S24383711</v>
      </c>
      <c r="F7348" s="3">
        <v>2021</v>
      </c>
      <c r="G7348" s="2">
        <v>0</v>
      </c>
      <c r="H7348" s="2" t="s">
        <v>9194</v>
      </c>
      <c r="I7348" s="2" t="s">
        <v>9382</v>
      </c>
      <c r="J7348" s="2" t="s">
        <v>9130</v>
      </c>
      <c r="K7348" s="194" t="s">
        <v>17</v>
      </c>
      <c r="L7348" s="2">
        <v>40</v>
      </c>
      <c r="M7348" s="194" t="s">
        <v>872</v>
      </c>
      <c r="N7348" s="2" t="s">
        <v>1667</v>
      </c>
      <c r="O7348" s="195" t="s">
        <v>1239</v>
      </c>
    </row>
    <row r="7349" spans="1:15">
      <c r="A7349" s="7">
        <v>2020</v>
      </c>
      <c r="B7349" s="7" t="s">
        <v>63</v>
      </c>
      <c r="C7349" s="8">
        <f t="shared" si="335"/>
        <v>43837</v>
      </c>
      <c r="D7349" s="7">
        <v>12</v>
      </c>
      <c r="E7349" s="7" t="str">
        <f t="shared" si="337"/>
        <v>S24383712</v>
      </c>
      <c r="F7349" s="3">
        <v>2022</v>
      </c>
      <c r="G7349" s="2">
        <v>0</v>
      </c>
      <c r="H7349" s="2" t="s">
        <v>10974</v>
      </c>
      <c r="I7349" s="2" t="s">
        <v>10975</v>
      </c>
      <c r="J7349" s="2" t="s">
        <v>2222</v>
      </c>
      <c r="K7349" s="194" t="s">
        <v>17</v>
      </c>
      <c r="L7349" s="2">
        <v>34</v>
      </c>
      <c r="M7349" s="194" t="s">
        <v>301</v>
      </c>
      <c r="N7349" s="2" t="s">
        <v>1371</v>
      </c>
      <c r="O7349" s="195">
        <v>30</v>
      </c>
    </row>
    <row r="7350" spans="1:15">
      <c r="A7350" s="7">
        <v>2020</v>
      </c>
      <c r="B7350" s="7" t="s">
        <v>63</v>
      </c>
      <c r="C7350" s="8">
        <f t="shared" si="335"/>
        <v>43837</v>
      </c>
      <c r="D7350" s="7">
        <v>13</v>
      </c>
      <c r="E7350" s="7" t="str">
        <f t="shared" si="337"/>
        <v>S24383713</v>
      </c>
      <c r="F7350" s="3">
        <v>2023</v>
      </c>
      <c r="G7350" s="2">
        <v>0</v>
      </c>
      <c r="H7350" s="2" t="s">
        <v>10976</v>
      </c>
      <c r="I7350" s="2" t="s">
        <v>10977</v>
      </c>
      <c r="J7350" s="2" t="s">
        <v>2771</v>
      </c>
      <c r="K7350" s="194" t="s">
        <v>17</v>
      </c>
      <c r="L7350" s="2">
        <v>29</v>
      </c>
      <c r="M7350" s="194">
        <v>20</v>
      </c>
      <c r="N7350" s="2">
        <v>50</v>
      </c>
      <c r="O7350" s="195">
        <v>30</v>
      </c>
    </row>
    <row r="7351" spans="1:15" ht="15.75" thickBot="1">
      <c r="A7351" s="7">
        <v>2020</v>
      </c>
      <c r="B7351" s="7" t="s">
        <v>63</v>
      </c>
      <c r="C7351" s="8">
        <f t="shared" si="335"/>
        <v>43837</v>
      </c>
      <c r="D7351" s="7">
        <v>14</v>
      </c>
      <c r="E7351" s="7" t="str">
        <f t="shared" si="337"/>
        <v>S24383714</v>
      </c>
      <c r="F7351" s="5">
        <v>2024</v>
      </c>
      <c r="G7351" s="6">
        <v>0</v>
      </c>
      <c r="H7351" s="6" t="s">
        <v>7281</v>
      </c>
      <c r="I7351" s="6" t="s">
        <v>7282</v>
      </c>
      <c r="J7351" s="6" t="s">
        <v>1503</v>
      </c>
      <c r="K7351" s="196" t="s">
        <v>17</v>
      </c>
      <c r="L7351" s="6">
        <v>23</v>
      </c>
      <c r="M7351" s="196" t="s">
        <v>2076</v>
      </c>
      <c r="N7351" s="6" t="s">
        <v>1970</v>
      </c>
      <c r="O7351" s="197" t="s">
        <v>1667</v>
      </c>
    </row>
    <row r="7352" spans="1:15" ht="16.5" thickTop="1" thickBot="1">
      <c r="A7352" s="7">
        <v>2020</v>
      </c>
      <c r="B7352" s="7" t="s">
        <v>63</v>
      </c>
      <c r="C7352" s="8">
        <f t="shared" si="335"/>
        <v>43837</v>
      </c>
      <c r="D7352" s="7">
        <v>15</v>
      </c>
      <c r="E7352" s="7" t="str">
        <f t="shared" si="337"/>
        <v>S24383715</v>
      </c>
      <c r="F7352" s="1" t="s">
        <v>15</v>
      </c>
    </row>
    <row r="7353" spans="1:15" ht="16.5" thickTop="1" thickBot="1">
      <c r="A7353" s="7">
        <v>2020</v>
      </c>
      <c r="B7353" s="7" t="s">
        <v>63</v>
      </c>
      <c r="C7353" s="8">
        <f t="shared" si="335"/>
        <v>43837</v>
      </c>
      <c r="D7353" s="7">
        <v>16</v>
      </c>
      <c r="E7353" s="7" t="str">
        <f t="shared" si="337"/>
        <v>S24383716</v>
      </c>
      <c r="F7353" s="338" t="s">
        <v>1</v>
      </c>
      <c r="G7353" s="341" t="s">
        <v>2</v>
      </c>
      <c r="H7353" s="342"/>
      <c r="I7353" s="342"/>
      <c r="J7353" s="343"/>
      <c r="K7353" s="344" t="s">
        <v>3</v>
      </c>
      <c r="L7353" s="343"/>
      <c r="M7353" s="344" t="s">
        <v>144</v>
      </c>
      <c r="N7353" s="342"/>
      <c r="O7353" s="342"/>
    </row>
    <row r="7354" spans="1:15" ht="18" customHeight="1" thickBot="1">
      <c r="A7354" s="7">
        <v>2020</v>
      </c>
      <c r="B7354" s="7" t="s">
        <v>63</v>
      </c>
      <c r="C7354" s="8">
        <f t="shared" si="335"/>
        <v>43837</v>
      </c>
      <c r="D7354" s="7">
        <v>17</v>
      </c>
      <c r="E7354" s="7" t="str">
        <f t="shared" si="337"/>
        <v>S24383717</v>
      </c>
      <c r="F7354" s="339"/>
      <c r="G7354" s="345" t="s">
        <v>5</v>
      </c>
      <c r="H7354" s="347" t="s">
        <v>145</v>
      </c>
      <c r="I7354" s="348"/>
      <c r="J7354" s="349"/>
      <c r="K7354" s="350" t="s">
        <v>6</v>
      </c>
      <c r="L7354" s="352" t="s">
        <v>7</v>
      </c>
      <c r="M7354" s="350" t="s">
        <v>8</v>
      </c>
      <c r="N7354" s="354" t="s">
        <v>146</v>
      </c>
      <c r="O7354" s="356" t="s">
        <v>147</v>
      </c>
    </row>
    <row r="7355" spans="1:15" ht="15.75" thickBot="1">
      <c r="A7355" s="7">
        <v>2020</v>
      </c>
      <c r="B7355" s="7" t="s">
        <v>63</v>
      </c>
      <c r="C7355" s="8">
        <f t="shared" si="335"/>
        <v>43837</v>
      </c>
      <c r="D7355" s="7">
        <v>18</v>
      </c>
      <c r="E7355" s="7" t="str">
        <f t="shared" si="337"/>
        <v>S24383718</v>
      </c>
      <c r="F7355" s="340"/>
      <c r="G7355" s="346"/>
      <c r="H7355" s="191" t="s">
        <v>9</v>
      </c>
      <c r="I7355" s="192" t="s">
        <v>18</v>
      </c>
      <c r="J7355" s="193" t="s">
        <v>11</v>
      </c>
      <c r="K7355" s="351"/>
      <c r="L7355" s="353"/>
      <c r="M7355" s="351"/>
      <c r="N7355" s="355"/>
      <c r="O7355" s="357"/>
    </row>
    <row r="7356" spans="1:15">
      <c r="A7356" s="7">
        <v>2020</v>
      </c>
      <c r="B7356" s="7" t="s">
        <v>63</v>
      </c>
      <c r="C7356" s="8">
        <f t="shared" si="335"/>
        <v>43837</v>
      </c>
      <c r="D7356" s="7">
        <v>19</v>
      </c>
      <c r="E7356" s="7" t="str">
        <f t="shared" si="337"/>
        <v>S24383719</v>
      </c>
      <c r="F7356" s="3" t="s">
        <v>16</v>
      </c>
      <c r="G7356" s="2">
        <v>50</v>
      </c>
      <c r="H7356" s="2" t="s">
        <v>10978</v>
      </c>
      <c r="I7356" s="2" t="s">
        <v>2684</v>
      </c>
      <c r="J7356" s="2" t="s">
        <v>1855</v>
      </c>
      <c r="K7356" s="194" t="s">
        <v>17</v>
      </c>
      <c r="L7356" s="2">
        <v>57</v>
      </c>
      <c r="M7356" s="194" t="s">
        <v>301</v>
      </c>
      <c r="N7356" s="2" t="s">
        <v>596</v>
      </c>
      <c r="O7356" s="195" t="s">
        <v>484</v>
      </c>
    </row>
    <row r="7357" spans="1:15">
      <c r="A7357" s="7">
        <v>2020</v>
      </c>
      <c r="B7357" s="7" t="s">
        <v>63</v>
      </c>
      <c r="C7357" s="8">
        <f t="shared" si="335"/>
        <v>43837</v>
      </c>
      <c r="D7357" s="7">
        <v>20</v>
      </c>
      <c r="E7357" s="7" t="str">
        <f t="shared" si="337"/>
        <v>S24383720</v>
      </c>
      <c r="F7357" s="4">
        <v>43831</v>
      </c>
      <c r="G7357" s="2">
        <v>350</v>
      </c>
      <c r="H7357" s="2" t="s">
        <v>10979</v>
      </c>
      <c r="I7357" s="2" t="s">
        <v>10980</v>
      </c>
      <c r="J7357" s="2" t="s">
        <v>2854</v>
      </c>
      <c r="K7357" s="194" t="s">
        <v>17</v>
      </c>
      <c r="L7357" s="2">
        <v>53</v>
      </c>
      <c r="M7357" s="194" t="s">
        <v>2022</v>
      </c>
      <c r="N7357" s="2" t="s">
        <v>518</v>
      </c>
      <c r="O7357" s="195" t="s">
        <v>585</v>
      </c>
    </row>
    <row r="7358" spans="1:15">
      <c r="A7358" s="7">
        <v>2020</v>
      </c>
      <c r="B7358" s="7" t="s">
        <v>63</v>
      </c>
      <c r="C7358" s="8">
        <f t="shared" si="335"/>
        <v>43837</v>
      </c>
      <c r="D7358" s="7">
        <v>21</v>
      </c>
      <c r="E7358" s="7" t="str">
        <f t="shared" si="337"/>
        <v>S24383721</v>
      </c>
      <c r="F7358" s="4">
        <v>43862</v>
      </c>
      <c r="G7358" s="2">
        <v>270</v>
      </c>
      <c r="H7358" s="2" t="s">
        <v>10981</v>
      </c>
      <c r="I7358" s="2" t="s">
        <v>10982</v>
      </c>
      <c r="J7358" s="2" t="s">
        <v>2127</v>
      </c>
      <c r="K7358" s="194" t="s">
        <v>17</v>
      </c>
      <c r="L7358" s="2">
        <v>50</v>
      </c>
      <c r="M7358" s="194">
        <v>100</v>
      </c>
      <c r="N7358" s="2">
        <v>0</v>
      </c>
      <c r="O7358" s="195">
        <v>0</v>
      </c>
    </row>
    <row r="7359" spans="1:15">
      <c r="A7359" s="7">
        <v>2020</v>
      </c>
      <c r="B7359" s="7" t="s">
        <v>63</v>
      </c>
      <c r="C7359" s="8">
        <f t="shared" si="335"/>
        <v>43837</v>
      </c>
      <c r="D7359" s="7">
        <v>22</v>
      </c>
      <c r="E7359" s="7" t="str">
        <f t="shared" si="337"/>
        <v>S24383722</v>
      </c>
      <c r="F7359" s="4">
        <v>43891</v>
      </c>
      <c r="G7359" s="2">
        <v>251</v>
      </c>
      <c r="H7359" s="2" t="s">
        <v>10983</v>
      </c>
      <c r="I7359" s="2" t="s">
        <v>10984</v>
      </c>
      <c r="J7359" s="2" t="s">
        <v>564</v>
      </c>
      <c r="K7359" s="194" t="s">
        <v>17</v>
      </c>
      <c r="L7359" s="2">
        <v>47</v>
      </c>
      <c r="M7359" s="194">
        <v>100</v>
      </c>
      <c r="N7359" s="2">
        <v>0</v>
      </c>
      <c r="O7359" s="195">
        <v>0</v>
      </c>
    </row>
    <row r="7360" spans="1:15">
      <c r="A7360" s="7">
        <v>2020</v>
      </c>
      <c r="B7360" s="7" t="s">
        <v>63</v>
      </c>
      <c r="C7360" s="8">
        <f t="shared" si="335"/>
        <v>43837</v>
      </c>
      <c r="D7360" s="7">
        <v>23</v>
      </c>
      <c r="E7360" s="7" t="str">
        <f t="shared" si="337"/>
        <v>S24383723</v>
      </c>
      <c r="F7360" s="4">
        <v>43922</v>
      </c>
      <c r="G7360" s="2">
        <v>225</v>
      </c>
      <c r="H7360" s="2" t="s">
        <v>6261</v>
      </c>
      <c r="I7360" s="2" t="s">
        <v>10985</v>
      </c>
      <c r="J7360" s="2" t="s">
        <v>4463</v>
      </c>
      <c r="K7360" s="194" t="s">
        <v>17</v>
      </c>
      <c r="L7360" s="2">
        <v>42</v>
      </c>
      <c r="M7360" s="194">
        <v>100</v>
      </c>
      <c r="N7360" s="2">
        <v>0</v>
      </c>
      <c r="O7360" s="195">
        <v>0</v>
      </c>
    </row>
    <row r="7361" spans="1:15">
      <c r="A7361" s="7">
        <v>2020</v>
      </c>
      <c r="B7361" s="7" t="s">
        <v>63</v>
      </c>
      <c r="C7361" s="8">
        <f t="shared" si="335"/>
        <v>43837</v>
      </c>
      <c r="D7361" s="7">
        <v>24</v>
      </c>
      <c r="E7361" s="7" t="str">
        <f t="shared" si="337"/>
        <v>S24383724</v>
      </c>
      <c r="F7361" s="3" t="s">
        <v>220</v>
      </c>
      <c r="G7361" s="2">
        <v>275</v>
      </c>
      <c r="H7361" s="2" t="s">
        <v>10986</v>
      </c>
      <c r="I7361" s="2" t="s">
        <v>8934</v>
      </c>
      <c r="J7361" s="2" t="s">
        <v>3094</v>
      </c>
      <c r="K7361" s="194" t="s">
        <v>17</v>
      </c>
      <c r="L7361" s="2">
        <v>43</v>
      </c>
      <c r="M7361" s="194">
        <v>68</v>
      </c>
      <c r="N7361" s="2">
        <v>4</v>
      </c>
      <c r="O7361" s="195">
        <v>28</v>
      </c>
    </row>
    <row r="7362" spans="1:15">
      <c r="A7362" s="7">
        <v>2020</v>
      </c>
      <c r="B7362" s="7" t="s">
        <v>63</v>
      </c>
      <c r="C7362" s="8">
        <f t="shared" si="335"/>
        <v>43837</v>
      </c>
      <c r="D7362" s="7">
        <v>25</v>
      </c>
      <c r="E7362" s="7" t="str">
        <f t="shared" si="337"/>
        <v>S24383725</v>
      </c>
      <c r="F7362" s="3">
        <v>2021</v>
      </c>
      <c r="G7362" s="2">
        <v>0</v>
      </c>
      <c r="H7362" s="2" t="s">
        <v>10987</v>
      </c>
      <c r="I7362" s="2" t="s">
        <v>10988</v>
      </c>
      <c r="J7362" s="2" t="s">
        <v>2306</v>
      </c>
      <c r="K7362" s="194" t="s">
        <v>17</v>
      </c>
      <c r="L7362" s="2">
        <v>37</v>
      </c>
      <c r="M7362" s="194">
        <v>44</v>
      </c>
      <c r="N7362" s="2">
        <v>24</v>
      </c>
      <c r="O7362" s="195">
        <v>32</v>
      </c>
    </row>
    <row r="7363" spans="1:15">
      <c r="A7363" s="7">
        <v>2020</v>
      </c>
      <c r="B7363" s="7" t="s">
        <v>63</v>
      </c>
      <c r="C7363" s="8">
        <f t="shared" si="335"/>
        <v>43837</v>
      </c>
      <c r="D7363" s="7">
        <v>26</v>
      </c>
      <c r="E7363" s="7" t="str">
        <f t="shared" si="337"/>
        <v>S24383726</v>
      </c>
      <c r="F7363" s="3">
        <v>2022</v>
      </c>
      <c r="G7363" s="2">
        <v>0</v>
      </c>
      <c r="H7363" s="2" t="s">
        <v>10989</v>
      </c>
      <c r="I7363" s="2" t="s">
        <v>10990</v>
      </c>
      <c r="J7363" s="2" t="s">
        <v>691</v>
      </c>
      <c r="K7363" s="194" t="s">
        <v>17</v>
      </c>
      <c r="L7363" s="2">
        <v>32</v>
      </c>
      <c r="M7363" s="194">
        <v>28</v>
      </c>
      <c r="N7363" s="2">
        <v>36</v>
      </c>
      <c r="O7363" s="195">
        <v>36</v>
      </c>
    </row>
    <row r="7364" spans="1:15">
      <c r="A7364" s="7">
        <v>2020</v>
      </c>
      <c r="B7364" s="7" t="s">
        <v>63</v>
      </c>
      <c r="C7364" s="8">
        <f t="shared" si="335"/>
        <v>43837</v>
      </c>
      <c r="D7364" s="7">
        <v>27</v>
      </c>
      <c r="E7364" s="7" t="str">
        <f t="shared" si="337"/>
        <v>S24383727</v>
      </c>
      <c r="F7364" s="3">
        <v>2023</v>
      </c>
      <c r="G7364" s="2">
        <v>0</v>
      </c>
      <c r="H7364" s="2" t="s">
        <v>10991</v>
      </c>
      <c r="I7364" s="2" t="s">
        <v>10992</v>
      </c>
      <c r="J7364" s="2" t="s">
        <v>791</v>
      </c>
      <c r="K7364" s="194" t="s">
        <v>17</v>
      </c>
      <c r="L7364" s="2">
        <v>30</v>
      </c>
      <c r="M7364" s="194" t="s">
        <v>301</v>
      </c>
      <c r="N7364" s="2" t="s">
        <v>596</v>
      </c>
      <c r="O7364" s="195" t="s">
        <v>484</v>
      </c>
    </row>
    <row r="7365" spans="1:15" ht="15.75" thickBot="1">
      <c r="A7365" s="7">
        <v>2020</v>
      </c>
      <c r="B7365" s="7" t="s">
        <v>63</v>
      </c>
      <c r="C7365" s="8">
        <f t="shared" si="335"/>
        <v>43837</v>
      </c>
      <c r="D7365" s="7">
        <v>28</v>
      </c>
      <c r="E7365" s="7" t="str">
        <f t="shared" si="337"/>
        <v>S24383728</v>
      </c>
      <c r="F7365" s="5">
        <v>2024</v>
      </c>
      <c r="G7365" s="6">
        <v>0</v>
      </c>
      <c r="H7365" s="6" t="s">
        <v>10993</v>
      </c>
      <c r="I7365" s="6" t="s">
        <v>10994</v>
      </c>
      <c r="J7365" s="6" t="s">
        <v>1834</v>
      </c>
      <c r="K7365" s="196" t="s">
        <v>17</v>
      </c>
      <c r="L7365" s="6">
        <v>28</v>
      </c>
      <c r="M7365" s="196" t="s">
        <v>1153</v>
      </c>
      <c r="N7365" s="6" t="s">
        <v>596</v>
      </c>
      <c r="O7365" s="197" t="s">
        <v>596</v>
      </c>
    </row>
    <row r="7366" spans="1:15" ht="16.5" thickTop="1" thickBot="1">
      <c r="A7366" s="7">
        <v>2020</v>
      </c>
      <c r="B7366" s="7" t="s">
        <v>62</v>
      </c>
      <c r="C7366" s="8">
        <f>C7365+7</f>
        <v>43844</v>
      </c>
      <c r="D7366" s="7">
        <v>1</v>
      </c>
      <c r="E7366" s="7" t="str">
        <f t="shared" ref="E7366:E7393" si="338">B7366&amp;C7366&amp;D7366</f>
        <v>S3438441</v>
      </c>
      <c r="F7366" s="1" t="s">
        <v>0</v>
      </c>
    </row>
    <row r="7367" spans="1:15" ht="16.5" thickTop="1" thickBot="1">
      <c r="A7367" s="7">
        <v>2020</v>
      </c>
      <c r="B7367" s="7" t="s">
        <v>62</v>
      </c>
      <c r="C7367" s="8">
        <f t="shared" si="335"/>
        <v>43844</v>
      </c>
      <c r="D7367" s="7">
        <v>2</v>
      </c>
      <c r="E7367" s="7" t="str">
        <f t="shared" si="338"/>
        <v>S3438442</v>
      </c>
      <c r="F7367" s="338" t="s">
        <v>1</v>
      </c>
      <c r="G7367" s="341" t="s">
        <v>2</v>
      </c>
      <c r="H7367" s="342"/>
      <c r="I7367" s="342"/>
      <c r="J7367" s="343"/>
      <c r="K7367" s="344" t="s">
        <v>3</v>
      </c>
      <c r="L7367" s="343"/>
      <c r="M7367" s="344" t="s">
        <v>144</v>
      </c>
      <c r="N7367" s="342"/>
      <c r="O7367" s="342"/>
    </row>
    <row r="7368" spans="1:15" ht="18" customHeight="1" thickBot="1">
      <c r="A7368" s="7">
        <v>2020</v>
      </c>
      <c r="B7368" s="7" t="s">
        <v>62</v>
      </c>
      <c r="C7368" s="8">
        <f t="shared" si="335"/>
        <v>43844</v>
      </c>
      <c r="D7368" s="7">
        <v>3</v>
      </c>
      <c r="E7368" s="7" t="str">
        <f t="shared" si="338"/>
        <v>S3438443</v>
      </c>
      <c r="F7368" s="339"/>
      <c r="G7368" s="345" t="s">
        <v>5</v>
      </c>
      <c r="H7368" s="347" t="s">
        <v>145</v>
      </c>
      <c r="I7368" s="348"/>
      <c r="J7368" s="349"/>
      <c r="K7368" s="350" t="s">
        <v>6</v>
      </c>
      <c r="L7368" s="352" t="s">
        <v>7</v>
      </c>
      <c r="M7368" s="350" t="s">
        <v>8</v>
      </c>
      <c r="N7368" s="354" t="s">
        <v>146</v>
      </c>
      <c r="O7368" s="356" t="s">
        <v>147</v>
      </c>
    </row>
    <row r="7369" spans="1:15" ht="15.75" thickBot="1">
      <c r="A7369" s="7">
        <v>2020</v>
      </c>
      <c r="B7369" s="7" t="s">
        <v>62</v>
      </c>
      <c r="C7369" s="8">
        <f t="shared" si="335"/>
        <v>43844</v>
      </c>
      <c r="D7369" s="7">
        <v>4</v>
      </c>
      <c r="E7369" s="7" t="str">
        <f t="shared" si="338"/>
        <v>S3438444</v>
      </c>
      <c r="F7369" s="340"/>
      <c r="G7369" s="346"/>
      <c r="H7369" s="191" t="s">
        <v>9</v>
      </c>
      <c r="I7369" s="192" t="s">
        <v>18</v>
      </c>
      <c r="J7369" s="193" t="s">
        <v>11</v>
      </c>
      <c r="K7369" s="351"/>
      <c r="L7369" s="353"/>
      <c r="M7369" s="351"/>
      <c r="N7369" s="355"/>
      <c r="O7369" s="357"/>
    </row>
    <row r="7370" spans="1:15">
      <c r="A7370" s="7">
        <v>2020</v>
      </c>
      <c r="B7370" s="7" t="s">
        <v>62</v>
      </c>
      <c r="C7370" s="8">
        <f t="shared" si="335"/>
        <v>43844</v>
      </c>
      <c r="D7370" s="7">
        <v>5</v>
      </c>
      <c r="E7370" s="7" t="str">
        <f t="shared" si="338"/>
        <v>S3438445</v>
      </c>
      <c r="F7370" s="3" t="s">
        <v>12</v>
      </c>
      <c r="G7370" s="2">
        <v>-5</v>
      </c>
      <c r="H7370" s="2" t="s">
        <v>10995</v>
      </c>
      <c r="I7370" s="2" t="s">
        <v>10996</v>
      </c>
      <c r="J7370" s="2" t="s">
        <v>10004</v>
      </c>
      <c r="K7370" s="194" t="s">
        <v>17</v>
      </c>
      <c r="L7370" s="2">
        <v>53</v>
      </c>
      <c r="M7370" s="194">
        <v>50</v>
      </c>
      <c r="N7370" s="2" t="s">
        <v>461</v>
      </c>
      <c r="O7370" s="195" t="s">
        <v>483</v>
      </c>
    </row>
    <row r="7371" spans="1:15">
      <c r="A7371" s="7">
        <v>2020</v>
      </c>
      <c r="B7371" s="7" t="s">
        <v>62</v>
      </c>
      <c r="C7371" s="8">
        <f t="shared" si="335"/>
        <v>43844</v>
      </c>
      <c r="D7371" s="7">
        <v>6</v>
      </c>
      <c r="E7371" s="7" t="str">
        <f t="shared" si="338"/>
        <v>S3438446</v>
      </c>
      <c r="F7371" s="4">
        <v>43831</v>
      </c>
      <c r="G7371" s="2">
        <v>320</v>
      </c>
      <c r="H7371" s="2" t="s">
        <v>10997</v>
      </c>
      <c r="I7371" s="2" t="s">
        <v>10998</v>
      </c>
      <c r="J7371" s="2" t="s">
        <v>1024</v>
      </c>
      <c r="K7371" s="194" t="s">
        <v>17</v>
      </c>
      <c r="L7371" s="2">
        <v>62</v>
      </c>
      <c r="M7371" s="194">
        <v>0</v>
      </c>
      <c r="N7371" s="2">
        <v>0</v>
      </c>
      <c r="O7371" s="195">
        <v>100</v>
      </c>
    </row>
    <row r="7372" spans="1:15">
      <c r="A7372" s="7">
        <v>2020</v>
      </c>
      <c r="B7372" s="7" t="s">
        <v>62</v>
      </c>
      <c r="C7372" s="8">
        <f t="shared" si="335"/>
        <v>43844</v>
      </c>
      <c r="D7372" s="7">
        <v>7</v>
      </c>
      <c r="E7372" s="7" t="str">
        <f t="shared" si="338"/>
        <v>S3438447</v>
      </c>
      <c r="F7372" s="4">
        <v>43862</v>
      </c>
      <c r="G7372" s="2">
        <v>280</v>
      </c>
      <c r="H7372" s="2" t="s">
        <v>10999</v>
      </c>
      <c r="I7372" s="2" t="s">
        <v>11000</v>
      </c>
      <c r="J7372" s="2" t="s">
        <v>3061</v>
      </c>
      <c r="K7372" s="194" t="s">
        <v>17</v>
      </c>
      <c r="L7372" s="2">
        <v>66</v>
      </c>
      <c r="M7372" s="194">
        <v>0</v>
      </c>
      <c r="N7372" s="2">
        <v>0</v>
      </c>
      <c r="O7372" s="195">
        <v>100</v>
      </c>
    </row>
    <row r="7373" spans="1:15">
      <c r="A7373" s="7">
        <v>2020</v>
      </c>
      <c r="B7373" s="7" t="s">
        <v>62</v>
      </c>
      <c r="C7373" s="8">
        <f t="shared" si="335"/>
        <v>43844</v>
      </c>
      <c r="D7373" s="7">
        <v>8</v>
      </c>
      <c r="E7373" s="7" t="str">
        <f t="shared" si="338"/>
        <v>S3438448</v>
      </c>
      <c r="F7373" s="4">
        <v>43891</v>
      </c>
      <c r="G7373" s="2">
        <v>246</v>
      </c>
      <c r="H7373" s="2" t="s">
        <v>11001</v>
      </c>
      <c r="I7373" s="2" t="s">
        <v>7776</v>
      </c>
      <c r="J7373" s="2" t="s">
        <v>3634</v>
      </c>
      <c r="K7373" s="194" t="s">
        <v>17</v>
      </c>
      <c r="L7373" s="2">
        <v>64</v>
      </c>
      <c r="M7373" s="194" t="s">
        <v>317</v>
      </c>
      <c r="N7373" s="2">
        <v>0</v>
      </c>
      <c r="O7373" s="195" t="s">
        <v>316</v>
      </c>
    </row>
    <row r="7374" spans="1:15">
      <c r="A7374" s="7">
        <v>2020</v>
      </c>
      <c r="B7374" s="7" t="s">
        <v>62</v>
      </c>
      <c r="C7374" s="8">
        <f t="shared" si="335"/>
        <v>43844</v>
      </c>
      <c r="D7374" s="7">
        <v>9</v>
      </c>
      <c r="E7374" s="7" t="str">
        <f t="shared" si="338"/>
        <v>S3438449</v>
      </c>
      <c r="F7374" s="4">
        <v>43922</v>
      </c>
      <c r="G7374" s="2">
        <v>195</v>
      </c>
      <c r="H7374" s="2" t="s">
        <v>11002</v>
      </c>
      <c r="I7374" s="2" t="s">
        <v>11003</v>
      </c>
      <c r="J7374" s="2" t="s">
        <v>277</v>
      </c>
      <c r="K7374" s="194" t="s">
        <v>17</v>
      </c>
      <c r="L7374" s="2">
        <v>50</v>
      </c>
      <c r="M7374" s="194" t="s">
        <v>428</v>
      </c>
      <c r="N7374" s="2" t="s">
        <v>322</v>
      </c>
      <c r="O7374" s="195" t="s">
        <v>3743</v>
      </c>
    </row>
    <row r="7375" spans="1:15">
      <c r="A7375" s="7">
        <v>2020</v>
      </c>
      <c r="B7375" s="7" t="s">
        <v>62</v>
      </c>
      <c r="C7375" s="8">
        <f t="shared" si="335"/>
        <v>43844</v>
      </c>
      <c r="D7375" s="7">
        <v>10</v>
      </c>
      <c r="E7375" s="7" t="str">
        <f t="shared" si="338"/>
        <v>S34384410</v>
      </c>
      <c r="F7375" s="3" t="s">
        <v>220</v>
      </c>
      <c r="G7375" s="2">
        <v>238</v>
      </c>
      <c r="H7375" s="2" t="s">
        <v>11004</v>
      </c>
      <c r="I7375" s="2" t="s">
        <v>11005</v>
      </c>
      <c r="J7375" s="2" t="s">
        <v>9757</v>
      </c>
      <c r="K7375" s="194" t="s">
        <v>17</v>
      </c>
      <c r="L7375" s="2">
        <v>53</v>
      </c>
      <c r="M7375" s="194">
        <v>25</v>
      </c>
      <c r="N7375" s="2">
        <v>0</v>
      </c>
      <c r="O7375" s="195">
        <v>75</v>
      </c>
    </row>
    <row r="7376" spans="1:15">
      <c r="A7376" s="7">
        <v>2020</v>
      </c>
      <c r="B7376" s="7" t="s">
        <v>62</v>
      </c>
      <c r="C7376" s="8">
        <f t="shared" si="335"/>
        <v>43844</v>
      </c>
      <c r="D7376" s="7">
        <v>11</v>
      </c>
      <c r="E7376" s="7" t="str">
        <f t="shared" si="338"/>
        <v>S34384411</v>
      </c>
      <c r="F7376" s="3">
        <v>2021</v>
      </c>
      <c r="G7376" s="2">
        <v>205</v>
      </c>
      <c r="H7376" s="2" t="s">
        <v>11006</v>
      </c>
      <c r="I7376" s="2" t="s">
        <v>5571</v>
      </c>
      <c r="J7376" s="2" t="s">
        <v>3931</v>
      </c>
      <c r="K7376" s="194" t="s">
        <v>17</v>
      </c>
      <c r="L7376" s="2">
        <v>44</v>
      </c>
      <c r="M7376" s="194" t="s">
        <v>1548</v>
      </c>
      <c r="N7376" s="2" t="s">
        <v>11007</v>
      </c>
      <c r="O7376" s="195" t="s">
        <v>289</v>
      </c>
    </row>
    <row r="7377" spans="1:15">
      <c r="A7377" s="7">
        <v>2020</v>
      </c>
      <c r="B7377" s="7" t="s">
        <v>62</v>
      </c>
      <c r="C7377" s="8">
        <f t="shared" si="335"/>
        <v>43844</v>
      </c>
      <c r="D7377" s="7">
        <v>12</v>
      </c>
      <c r="E7377" s="7" t="str">
        <f t="shared" si="338"/>
        <v>S34384412</v>
      </c>
      <c r="F7377" s="3">
        <v>2022</v>
      </c>
      <c r="G7377" s="2">
        <v>0</v>
      </c>
      <c r="H7377" s="2" t="s">
        <v>11008</v>
      </c>
      <c r="I7377" s="2" t="s">
        <v>11009</v>
      </c>
      <c r="J7377" s="2" t="s">
        <v>1061</v>
      </c>
      <c r="K7377" s="194" t="s">
        <v>17</v>
      </c>
      <c r="L7377" s="2">
        <v>38</v>
      </c>
      <c r="M7377" s="194" t="s">
        <v>423</v>
      </c>
      <c r="N7377" s="2">
        <v>35</v>
      </c>
      <c r="O7377" s="195" t="s">
        <v>4157</v>
      </c>
    </row>
    <row r="7378" spans="1:15">
      <c r="A7378" s="7">
        <v>2020</v>
      </c>
      <c r="B7378" s="7" t="s">
        <v>62</v>
      </c>
      <c r="C7378" s="8">
        <f t="shared" si="335"/>
        <v>43844</v>
      </c>
      <c r="D7378" s="7">
        <v>13</v>
      </c>
      <c r="E7378" s="7" t="str">
        <f t="shared" si="338"/>
        <v>S34384413</v>
      </c>
      <c r="F7378" s="3">
        <v>2023</v>
      </c>
      <c r="G7378" s="2">
        <v>0</v>
      </c>
      <c r="H7378" s="2" t="s">
        <v>7765</v>
      </c>
      <c r="I7378" s="2" t="s">
        <v>7426</v>
      </c>
      <c r="J7378" s="2" t="s">
        <v>269</v>
      </c>
      <c r="K7378" s="194" t="s">
        <v>17</v>
      </c>
      <c r="L7378" s="2">
        <v>32</v>
      </c>
      <c r="M7378" s="194" t="s">
        <v>1661</v>
      </c>
      <c r="N7378" s="2" t="s">
        <v>10190</v>
      </c>
      <c r="O7378" s="195" t="s">
        <v>4044</v>
      </c>
    </row>
    <row r="7379" spans="1:15" ht="15.75" thickBot="1">
      <c r="A7379" s="7">
        <v>2020</v>
      </c>
      <c r="B7379" s="7" t="s">
        <v>62</v>
      </c>
      <c r="C7379" s="8">
        <f t="shared" si="335"/>
        <v>43844</v>
      </c>
      <c r="D7379" s="7">
        <v>14</v>
      </c>
      <c r="E7379" s="7" t="str">
        <f t="shared" si="338"/>
        <v>S34384414</v>
      </c>
      <c r="F7379" s="5">
        <v>2024</v>
      </c>
      <c r="G7379" s="6">
        <v>0</v>
      </c>
      <c r="H7379" s="6" t="s">
        <v>11010</v>
      </c>
      <c r="I7379" s="6" t="s">
        <v>11011</v>
      </c>
      <c r="J7379" s="6" t="s">
        <v>2378</v>
      </c>
      <c r="K7379" s="196" t="s">
        <v>17</v>
      </c>
      <c r="L7379" s="6">
        <v>30</v>
      </c>
      <c r="M7379" s="196" t="s">
        <v>2055</v>
      </c>
      <c r="N7379" s="6" t="s">
        <v>3023</v>
      </c>
      <c r="O7379" s="197" t="s">
        <v>2623</v>
      </c>
    </row>
    <row r="7380" spans="1:15" ht="16.5" thickTop="1" thickBot="1">
      <c r="A7380" s="7">
        <v>2020</v>
      </c>
      <c r="B7380" s="7" t="s">
        <v>62</v>
      </c>
      <c r="C7380" s="8">
        <f t="shared" si="335"/>
        <v>43844</v>
      </c>
      <c r="D7380" s="7">
        <v>15</v>
      </c>
      <c r="E7380" s="7" t="str">
        <f t="shared" si="338"/>
        <v>S34384415</v>
      </c>
      <c r="F7380" s="1" t="s">
        <v>15</v>
      </c>
    </row>
    <row r="7381" spans="1:15" ht="16.5" thickTop="1" thickBot="1">
      <c r="A7381" s="7">
        <v>2020</v>
      </c>
      <c r="B7381" s="7" t="s">
        <v>62</v>
      </c>
      <c r="C7381" s="8">
        <f t="shared" si="335"/>
        <v>43844</v>
      </c>
      <c r="D7381" s="7">
        <v>16</v>
      </c>
      <c r="E7381" s="7" t="str">
        <f t="shared" si="338"/>
        <v>S34384416</v>
      </c>
      <c r="F7381" s="338" t="s">
        <v>1</v>
      </c>
      <c r="G7381" s="341" t="s">
        <v>2</v>
      </c>
      <c r="H7381" s="342"/>
      <c r="I7381" s="342"/>
      <c r="J7381" s="343"/>
      <c r="K7381" s="344" t="s">
        <v>3</v>
      </c>
      <c r="L7381" s="343"/>
      <c r="M7381" s="344" t="s">
        <v>144</v>
      </c>
      <c r="N7381" s="342"/>
      <c r="O7381" s="342"/>
    </row>
    <row r="7382" spans="1:15" ht="18" customHeight="1" thickBot="1">
      <c r="A7382" s="7">
        <v>2020</v>
      </c>
      <c r="B7382" s="7" t="s">
        <v>62</v>
      </c>
      <c r="C7382" s="8">
        <f t="shared" si="335"/>
        <v>43844</v>
      </c>
      <c r="D7382" s="7">
        <v>17</v>
      </c>
      <c r="E7382" s="7" t="str">
        <f t="shared" si="338"/>
        <v>S34384417</v>
      </c>
      <c r="F7382" s="339"/>
      <c r="G7382" s="345" t="s">
        <v>5</v>
      </c>
      <c r="H7382" s="347" t="s">
        <v>145</v>
      </c>
      <c r="I7382" s="348"/>
      <c r="J7382" s="349"/>
      <c r="K7382" s="350" t="s">
        <v>6</v>
      </c>
      <c r="L7382" s="352" t="s">
        <v>7</v>
      </c>
      <c r="M7382" s="350" t="s">
        <v>8</v>
      </c>
      <c r="N7382" s="354" t="s">
        <v>146</v>
      </c>
      <c r="O7382" s="356" t="s">
        <v>147</v>
      </c>
    </row>
    <row r="7383" spans="1:15" ht="15.75" thickBot="1">
      <c r="A7383" s="7">
        <v>2020</v>
      </c>
      <c r="B7383" s="7" t="s">
        <v>62</v>
      </c>
      <c r="C7383" s="8">
        <f t="shared" si="335"/>
        <v>43844</v>
      </c>
      <c r="D7383" s="7">
        <v>18</v>
      </c>
      <c r="E7383" s="7" t="str">
        <f t="shared" si="338"/>
        <v>S34384418</v>
      </c>
      <c r="F7383" s="340"/>
      <c r="G7383" s="346"/>
      <c r="H7383" s="191" t="s">
        <v>9</v>
      </c>
      <c r="I7383" s="192" t="s">
        <v>18</v>
      </c>
      <c r="J7383" s="193" t="s">
        <v>11</v>
      </c>
      <c r="K7383" s="351"/>
      <c r="L7383" s="353"/>
      <c r="M7383" s="351"/>
      <c r="N7383" s="355"/>
      <c r="O7383" s="357"/>
    </row>
    <row r="7384" spans="1:15">
      <c r="A7384" s="7">
        <v>2020</v>
      </c>
      <c r="B7384" s="7" t="s">
        <v>62</v>
      </c>
      <c r="C7384" s="8">
        <f t="shared" si="335"/>
        <v>43844</v>
      </c>
      <c r="D7384" s="7">
        <v>19</v>
      </c>
      <c r="E7384" s="7" t="str">
        <f t="shared" si="338"/>
        <v>S34384419</v>
      </c>
      <c r="F7384" s="3" t="s">
        <v>16</v>
      </c>
      <c r="G7384" s="2">
        <v>50</v>
      </c>
      <c r="H7384" s="2" t="s">
        <v>11012</v>
      </c>
      <c r="I7384" s="2" t="s">
        <v>11013</v>
      </c>
      <c r="J7384" s="2" t="s">
        <v>691</v>
      </c>
      <c r="K7384" s="194" t="s">
        <v>17</v>
      </c>
      <c r="L7384" s="2">
        <v>57</v>
      </c>
      <c r="M7384" s="194" t="s">
        <v>493</v>
      </c>
      <c r="N7384" s="2" t="s">
        <v>433</v>
      </c>
      <c r="O7384" s="195" t="s">
        <v>4912</v>
      </c>
    </row>
    <row r="7385" spans="1:15">
      <c r="A7385" s="7">
        <v>2020</v>
      </c>
      <c r="B7385" s="7" t="s">
        <v>62</v>
      </c>
      <c r="C7385" s="8">
        <f t="shared" si="335"/>
        <v>43844</v>
      </c>
      <c r="D7385" s="7">
        <v>20</v>
      </c>
      <c r="E7385" s="7" t="str">
        <f t="shared" si="338"/>
        <v>S34384420</v>
      </c>
      <c r="F7385" s="4">
        <v>43831</v>
      </c>
      <c r="G7385" s="2">
        <v>370</v>
      </c>
      <c r="H7385" s="2" t="s">
        <v>11014</v>
      </c>
      <c r="I7385" s="2" t="s">
        <v>11015</v>
      </c>
      <c r="J7385" s="2" t="s">
        <v>4740</v>
      </c>
      <c r="K7385" s="194" t="s">
        <v>17</v>
      </c>
      <c r="L7385" s="2">
        <v>57</v>
      </c>
      <c r="M7385" s="194" t="s">
        <v>645</v>
      </c>
      <c r="N7385" s="2" t="s">
        <v>645</v>
      </c>
      <c r="O7385" s="195" t="s">
        <v>7420</v>
      </c>
    </row>
    <row r="7386" spans="1:15">
      <c r="A7386" s="7">
        <v>2020</v>
      </c>
      <c r="B7386" s="7" t="s">
        <v>62</v>
      </c>
      <c r="C7386" s="8">
        <f t="shared" si="335"/>
        <v>43844</v>
      </c>
      <c r="D7386" s="7">
        <v>21</v>
      </c>
      <c r="E7386" s="7" t="str">
        <f t="shared" si="338"/>
        <v>S34384421</v>
      </c>
      <c r="F7386" s="4">
        <v>43862</v>
      </c>
      <c r="G7386" s="2">
        <v>330</v>
      </c>
      <c r="H7386" s="2" t="s">
        <v>11016</v>
      </c>
      <c r="I7386" s="2" t="s">
        <v>11017</v>
      </c>
      <c r="J7386" s="2" t="s">
        <v>1676</v>
      </c>
      <c r="K7386" s="194" t="s">
        <v>17</v>
      </c>
      <c r="L7386" s="2">
        <v>53</v>
      </c>
      <c r="M7386" s="194" t="s">
        <v>691</v>
      </c>
      <c r="N7386" s="2" t="s">
        <v>691</v>
      </c>
      <c r="O7386" s="195" t="s">
        <v>2975</v>
      </c>
    </row>
    <row r="7387" spans="1:15">
      <c r="A7387" s="7">
        <v>2020</v>
      </c>
      <c r="B7387" s="7" t="s">
        <v>62</v>
      </c>
      <c r="C7387" s="8">
        <f t="shared" si="335"/>
        <v>43844</v>
      </c>
      <c r="D7387" s="7">
        <v>22</v>
      </c>
      <c r="E7387" s="7" t="str">
        <f t="shared" si="338"/>
        <v>S34384422</v>
      </c>
      <c r="F7387" s="4">
        <v>43891</v>
      </c>
      <c r="G7387" s="2">
        <v>296</v>
      </c>
      <c r="H7387" s="2" t="s">
        <v>11018</v>
      </c>
      <c r="I7387" s="2" t="s">
        <v>11019</v>
      </c>
      <c r="J7387" s="2" t="s">
        <v>7013</v>
      </c>
      <c r="K7387" s="194" t="s">
        <v>17</v>
      </c>
      <c r="L7387" s="2">
        <v>50</v>
      </c>
      <c r="M7387" s="194" t="s">
        <v>691</v>
      </c>
      <c r="N7387" s="2" t="s">
        <v>691</v>
      </c>
      <c r="O7387" s="195" t="s">
        <v>2975</v>
      </c>
    </row>
    <row r="7388" spans="1:15">
      <c r="A7388" s="7">
        <v>2020</v>
      </c>
      <c r="B7388" s="7" t="s">
        <v>62</v>
      </c>
      <c r="C7388" s="8">
        <f t="shared" si="335"/>
        <v>43844</v>
      </c>
      <c r="D7388" s="7">
        <v>23</v>
      </c>
      <c r="E7388" s="7" t="str">
        <f t="shared" si="338"/>
        <v>S34384423</v>
      </c>
      <c r="F7388" s="4">
        <v>43922</v>
      </c>
      <c r="G7388" s="2">
        <v>240</v>
      </c>
      <c r="H7388" s="2" t="s">
        <v>11020</v>
      </c>
      <c r="I7388" s="2" t="s">
        <v>11021</v>
      </c>
      <c r="J7388" s="2">
        <v>8</v>
      </c>
      <c r="K7388" s="194" t="s">
        <v>17</v>
      </c>
      <c r="L7388" s="2">
        <v>47</v>
      </c>
      <c r="M7388" s="194" t="s">
        <v>1459</v>
      </c>
      <c r="N7388" s="2">
        <v>10</v>
      </c>
      <c r="O7388" s="195" t="s">
        <v>507</v>
      </c>
    </row>
    <row r="7389" spans="1:15">
      <c r="A7389" s="7">
        <v>2020</v>
      </c>
      <c r="B7389" s="7" t="s">
        <v>62</v>
      </c>
      <c r="C7389" s="8">
        <f t="shared" si="335"/>
        <v>43844</v>
      </c>
      <c r="D7389" s="7">
        <v>24</v>
      </c>
      <c r="E7389" s="7" t="str">
        <f t="shared" si="338"/>
        <v>S34384424</v>
      </c>
      <c r="F7389" s="3" t="s">
        <v>220</v>
      </c>
      <c r="G7389" s="2">
        <v>283</v>
      </c>
      <c r="H7389" s="2" t="s">
        <v>11022</v>
      </c>
      <c r="I7389" s="2" t="s">
        <v>11023</v>
      </c>
      <c r="J7389" s="2" t="s">
        <v>331</v>
      </c>
      <c r="K7389" s="194" t="s">
        <v>17</v>
      </c>
      <c r="L7389" s="2">
        <v>49</v>
      </c>
      <c r="M7389" s="194" t="s">
        <v>787</v>
      </c>
      <c r="N7389" s="2" t="s">
        <v>1248</v>
      </c>
      <c r="O7389" s="195" t="s">
        <v>1326</v>
      </c>
    </row>
    <row r="7390" spans="1:15">
      <c r="A7390" s="7">
        <v>2020</v>
      </c>
      <c r="B7390" s="7" t="s">
        <v>62</v>
      </c>
      <c r="C7390" s="8">
        <f t="shared" si="335"/>
        <v>43844</v>
      </c>
      <c r="D7390" s="7">
        <v>25</v>
      </c>
      <c r="E7390" s="7" t="str">
        <f t="shared" si="338"/>
        <v>S34384425</v>
      </c>
      <c r="F7390" s="3">
        <v>2021</v>
      </c>
      <c r="G7390" s="2">
        <v>245</v>
      </c>
      <c r="H7390" s="2" t="s">
        <v>11024</v>
      </c>
      <c r="I7390" s="2" t="s">
        <v>11025</v>
      </c>
      <c r="J7390" s="2" t="s">
        <v>5839</v>
      </c>
      <c r="K7390" s="194" t="s">
        <v>17</v>
      </c>
      <c r="L7390" s="2">
        <v>41</v>
      </c>
      <c r="M7390" s="194" t="s">
        <v>423</v>
      </c>
      <c r="N7390" s="2" t="s">
        <v>483</v>
      </c>
      <c r="O7390" s="195" t="s">
        <v>462</v>
      </c>
    </row>
    <row r="7391" spans="1:15">
      <c r="A7391" s="7">
        <v>2020</v>
      </c>
      <c r="B7391" s="7" t="s">
        <v>62</v>
      </c>
      <c r="C7391" s="8">
        <f t="shared" ref="C7391:C7454" si="339">C7390</f>
        <v>43844</v>
      </c>
      <c r="D7391" s="7">
        <v>26</v>
      </c>
      <c r="E7391" s="7" t="str">
        <f t="shared" si="338"/>
        <v>S34384426</v>
      </c>
      <c r="F7391" s="3">
        <v>2022</v>
      </c>
      <c r="G7391" s="2">
        <v>0</v>
      </c>
      <c r="H7391" s="2" t="s">
        <v>7083</v>
      </c>
      <c r="I7391" s="2" t="s">
        <v>11026</v>
      </c>
      <c r="J7391" s="2" t="s">
        <v>1278</v>
      </c>
      <c r="K7391" s="194" t="s">
        <v>17</v>
      </c>
      <c r="L7391" s="2">
        <v>37</v>
      </c>
      <c r="M7391" s="194" t="s">
        <v>428</v>
      </c>
      <c r="N7391" s="2" t="s">
        <v>5547</v>
      </c>
      <c r="O7391" s="195">
        <v>50</v>
      </c>
    </row>
    <row r="7392" spans="1:15">
      <c r="A7392" s="7">
        <v>2020</v>
      </c>
      <c r="B7392" s="7" t="s">
        <v>62</v>
      </c>
      <c r="C7392" s="8">
        <f t="shared" si="339"/>
        <v>43844</v>
      </c>
      <c r="D7392" s="7">
        <v>27</v>
      </c>
      <c r="E7392" s="7" t="str">
        <f t="shared" si="338"/>
        <v>S34384427</v>
      </c>
      <c r="F7392" s="3">
        <v>2023</v>
      </c>
      <c r="G7392" s="2">
        <v>0</v>
      </c>
      <c r="H7392" s="2" t="s">
        <v>11027</v>
      </c>
      <c r="I7392" s="2" t="s">
        <v>11028</v>
      </c>
      <c r="J7392" s="2" t="s">
        <v>3661</v>
      </c>
      <c r="K7392" s="194" t="s">
        <v>17</v>
      </c>
      <c r="L7392" s="2">
        <v>32</v>
      </c>
      <c r="M7392" s="194" t="s">
        <v>730</v>
      </c>
      <c r="N7392" s="2" t="s">
        <v>730</v>
      </c>
      <c r="O7392" s="195" t="s">
        <v>455</v>
      </c>
    </row>
    <row r="7393" spans="1:15" ht="15.75" thickBot="1">
      <c r="A7393" s="7">
        <v>2020</v>
      </c>
      <c r="B7393" s="7" t="s">
        <v>62</v>
      </c>
      <c r="C7393" s="8">
        <f t="shared" si="339"/>
        <v>43844</v>
      </c>
      <c r="D7393" s="7">
        <v>28</v>
      </c>
      <c r="E7393" s="7" t="str">
        <f t="shared" si="338"/>
        <v>S34384428</v>
      </c>
      <c r="F7393" s="5">
        <v>2024</v>
      </c>
      <c r="G7393" s="6">
        <v>0</v>
      </c>
      <c r="H7393" s="6" t="s">
        <v>1415</v>
      </c>
      <c r="I7393" s="6" t="s">
        <v>11029</v>
      </c>
      <c r="J7393" s="6" t="s">
        <v>1179</v>
      </c>
      <c r="K7393" s="196" t="s">
        <v>17</v>
      </c>
      <c r="L7393" s="6">
        <v>28</v>
      </c>
      <c r="M7393" s="196" t="s">
        <v>483</v>
      </c>
      <c r="N7393" s="6" t="s">
        <v>484</v>
      </c>
      <c r="O7393" s="197" t="s">
        <v>482</v>
      </c>
    </row>
    <row r="7394" spans="1:15" ht="16.5" thickTop="1" thickBot="1">
      <c r="A7394" s="7">
        <v>2020</v>
      </c>
      <c r="B7394" s="7" t="s">
        <v>61</v>
      </c>
      <c r="C7394" s="8">
        <f>C7393+7</f>
        <v>43851</v>
      </c>
      <c r="D7394" s="7">
        <v>1</v>
      </c>
      <c r="E7394" s="7" t="str">
        <f t="shared" ref="E7394:E7396" si="340">B7394&amp;C7394&amp;D7394</f>
        <v>S4438511</v>
      </c>
      <c r="F7394" s="1" t="s">
        <v>0</v>
      </c>
    </row>
    <row r="7395" spans="1:15" ht="16.5" thickTop="1" thickBot="1">
      <c r="A7395" s="7">
        <v>2020</v>
      </c>
      <c r="B7395" s="7" t="s">
        <v>61</v>
      </c>
      <c r="C7395" s="8">
        <f t="shared" si="339"/>
        <v>43851</v>
      </c>
      <c r="D7395" s="7">
        <v>2</v>
      </c>
      <c r="E7395" s="7" t="str">
        <f t="shared" si="340"/>
        <v>S4438512</v>
      </c>
      <c r="F7395" s="338" t="s">
        <v>1</v>
      </c>
      <c r="G7395" s="341" t="s">
        <v>2</v>
      </c>
      <c r="H7395" s="342"/>
      <c r="I7395" s="342"/>
      <c r="J7395" s="343"/>
      <c r="K7395" s="344" t="s">
        <v>3</v>
      </c>
      <c r="L7395" s="343"/>
      <c r="M7395" s="344" t="s">
        <v>144</v>
      </c>
      <c r="N7395" s="342"/>
      <c r="O7395" s="342"/>
    </row>
    <row r="7396" spans="1:15" ht="18" customHeight="1" thickBot="1">
      <c r="A7396" s="7">
        <v>2020</v>
      </c>
      <c r="B7396" s="7" t="s">
        <v>61</v>
      </c>
      <c r="C7396" s="8">
        <f t="shared" si="339"/>
        <v>43851</v>
      </c>
      <c r="D7396" s="7">
        <v>3</v>
      </c>
      <c r="E7396" s="7" t="str">
        <f t="shared" si="340"/>
        <v>S4438513</v>
      </c>
      <c r="F7396" s="339"/>
      <c r="G7396" s="345" t="s">
        <v>5</v>
      </c>
      <c r="H7396" s="347" t="s">
        <v>145</v>
      </c>
      <c r="I7396" s="348"/>
      <c r="J7396" s="349"/>
      <c r="K7396" s="350" t="s">
        <v>6</v>
      </c>
      <c r="L7396" s="352" t="s">
        <v>7</v>
      </c>
      <c r="M7396" s="350" t="s">
        <v>8</v>
      </c>
      <c r="N7396" s="354" t="s">
        <v>146</v>
      </c>
      <c r="O7396" s="356" t="s">
        <v>147</v>
      </c>
    </row>
    <row r="7397" spans="1:15" ht="15.75" thickBot="1">
      <c r="A7397" s="7">
        <v>2020</v>
      </c>
      <c r="B7397" s="7" t="s">
        <v>61</v>
      </c>
      <c r="C7397" s="8">
        <f t="shared" si="339"/>
        <v>43851</v>
      </c>
      <c r="D7397" s="7">
        <v>4</v>
      </c>
      <c r="E7397" s="7" t="str">
        <f t="shared" ref="E7397:E7417" si="341">B7397&amp;C7397&amp;D7397</f>
        <v>S4438514</v>
      </c>
      <c r="F7397" s="340"/>
      <c r="G7397" s="346"/>
      <c r="H7397" s="191" t="s">
        <v>9</v>
      </c>
      <c r="I7397" s="192" t="s">
        <v>18</v>
      </c>
      <c r="J7397" s="193" t="s">
        <v>11</v>
      </c>
      <c r="K7397" s="351"/>
      <c r="L7397" s="353"/>
      <c r="M7397" s="351"/>
      <c r="N7397" s="355"/>
      <c r="O7397" s="357"/>
    </row>
    <row r="7398" spans="1:15">
      <c r="A7398" s="7">
        <v>2020</v>
      </c>
      <c r="B7398" s="7" t="s">
        <v>61</v>
      </c>
      <c r="C7398" s="8">
        <f t="shared" si="339"/>
        <v>43851</v>
      </c>
      <c r="D7398" s="7">
        <v>5</v>
      </c>
      <c r="E7398" s="7" t="str">
        <f t="shared" si="341"/>
        <v>S4438515</v>
      </c>
      <c r="F7398" s="3" t="s">
        <v>12</v>
      </c>
      <c r="G7398" s="2" t="s">
        <v>8108</v>
      </c>
      <c r="H7398" s="2" t="s">
        <v>8108</v>
      </c>
      <c r="I7398" s="2" t="s">
        <v>11030</v>
      </c>
      <c r="J7398" s="2" t="s">
        <v>2553</v>
      </c>
      <c r="K7398" s="194" t="s">
        <v>13</v>
      </c>
      <c r="L7398" s="2">
        <v>57</v>
      </c>
      <c r="M7398" s="194" t="s">
        <v>535</v>
      </c>
      <c r="N7398" s="2" t="s">
        <v>1739</v>
      </c>
      <c r="O7398" s="195" t="s">
        <v>428</v>
      </c>
    </row>
    <row r="7399" spans="1:15">
      <c r="A7399" s="7">
        <v>2020</v>
      </c>
      <c r="B7399" s="7" t="s">
        <v>61</v>
      </c>
      <c r="C7399" s="8">
        <f t="shared" si="339"/>
        <v>43851</v>
      </c>
      <c r="D7399" s="7">
        <v>6</v>
      </c>
      <c r="E7399" s="7" t="str">
        <f t="shared" si="341"/>
        <v>S4438516</v>
      </c>
      <c r="F7399" s="4">
        <v>43831</v>
      </c>
      <c r="G7399" s="2" t="s">
        <v>11031</v>
      </c>
      <c r="H7399" s="2" t="s">
        <v>11031</v>
      </c>
      <c r="I7399" s="2" t="s">
        <v>11032</v>
      </c>
      <c r="J7399" s="2" t="s">
        <v>1184</v>
      </c>
      <c r="K7399" s="194" t="s">
        <v>13</v>
      </c>
      <c r="L7399" s="2">
        <v>63</v>
      </c>
      <c r="M7399" s="194" t="s">
        <v>3917</v>
      </c>
      <c r="N7399" s="2" t="s">
        <v>3917</v>
      </c>
      <c r="O7399" s="195" t="s">
        <v>4625</v>
      </c>
    </row>
    <row r="7400" spans="1:15">
      <c r="A7400" s="7">
        <v>2020</v>
      </c>
      <c r="B7400" s="7" t="s">
        <v>61</v>
      </c>
      <c r="C7400" s="8">
        <f t="shared" si="339"/>
        <v>43851</v>
      </c>
      <c r="D7400" s="7">
        <v>7</v>
      </c>
      <c r="E7400" s="7" t="str">
        <f t="shared" si="341"/>
        <v>S4438517</v>
      </c>
      <c r="F7400" s="4">
        <v>43862</v>
      </c>
      <c r="G7400" s="2" t="s">
        <v>11033</v>
      </c>
      <c r="H7400" s="2" t="s">
        <v>11033</v>
      </c>
      <c r="I7400" s="2" t="s">
        <v>11034</v>
      </c>
      <c r="J7400" s="2" t="s">
        <v>3167</v>
      </c>
      <c r="K7400" s="194" t="s">
        <v>13</v>
      </c>
      <c r="L7400" s="2">
        <v>72</v>
      </c>
      <c r="M7400" s="194" t="s">
        <v>7018</v>
      </c>
      <c r="N7400" s="2">
        <v>0</v>
      </c>
      <c r="O7400" s="195" t="s">
        <v>472</v>
      </c>
    </row>
    <row r="7401" spans="1:15">
      <c r="A7401" s="7">
        <v>2020</v>
      </c>
      <c r="B7401" s="7" t="s">
        <v>61</v>
      </c>
      <c r="C7401" s="8">
        <f t="shared" si="339"/>
        <v>43851</v>
      </c>
      <c r="D7401" s="7">
        <v>8</v>
      </c>
      <c r="E7401" s="7" t="str">
        <f t="shared" si="341"/>
        <v>S4438518</v>
      </c>
      <c r="F7401" s="4">
        <v>43891</v>
      </c>
      <c r="G7401" s="2" t="s">
        <v>11035</v>
      </c>
      <c r="H7401" s="2" t="s">
        <v>11035</v>
      </c>
      <c r="I7401" s="2" t="s">
        <v>11036</v>
      </c>
      <c r="J7401" s="2" t="s">
        <v>791</v>
      </c>
      <c r="K7401" s="194" t="s">
        <v>13</v>
      </c>
      <c r="L7401" s="2">
        <v>68</v>
      </c>
      <c r="M7401" s="194" t="s">
        <v>10061</v>
      </c>
      <c r="N7401" s="2">
        <v>0</v>
      </c>
      <c r="O7401" s="195" t="s">
        <v>2664</v>
      </c>
    </row>
    <row r="7402" spans="1:15">
      <c r="A7402" s="7">
        <v>2020</v>
      </c>
      <c r="B7402" s="7" t="s">
        <v>61</v>
      </c>
      <c r="C7402" s="8">
        <f t="shared" si="339"/>
        <v>43851</v>
      </c>
      <c r="D7402" s="7">
        <v>9</v>
      </c>
      <c r="E7402" s="7" t="str">
        <f t="shared" si="341"/>
        <v>S4438519</v>
      </c>
      <c r="F7402" s="4">
        <v>43922</v>
      </c>
      <c r="G7402" s="2" t="s">
        <v>5646</v>
      </c>
      <c r="H7402" s="2" t="s">
        <v>5646</v>
      </c>
      <c r="I7402" s="2" t="s">
        <v>2843</v>
      </c>
      <c r="J7402" s="2" t="s">
        <v>889</v>
      </c>
      <c r="K7402" s="194" t="s">
        <v>13</v>
      </c>
      <c r="L7402" s="2">
        <v>55</v>
      </c>
      <c r="M7402" s="194" t="s">
        <v>10180</v>
      </c>
      <c r="N7402" s="2" t="s">
        <v>1628</v>
      </c>
      <c r="O7402" s="195">
        <v>0</v>
      </c>
    </row>
    <row r="7403" spans="1:15">
      <c r="A7403" s="7">
        <v>2020</v>
      </c>
      <c r="B7403" s="7" t="s">
        <v>61</v>
      </c>
      <c r="C7403" s="8">
        <f t="shared" si="339"/>
        <v>43851</v>
      </c>
      <c r="D7403" s="7">
        <v>10</v>
      </c>
      <c r="E7403" s="7" t="str">
        <f t="shared" si="341"/>
        <v>S44385110</v>
      </c>
      <c r="F7403" s="3" t="s">
        <v>220</v>
      </c>
      <c r="G7403" s="2" t="s">
        <v>11037</v>
      </c>
      <c r="H7403" s="2" t="s">
        <v>11037</v>
      </c>
      <c r="I7403" s="2" t="s">
        <v>11038</v>
      </c>
      <c r="J7403" s="2" t="s">
        <v>6334</v>
      </c>
      <c r="K7403" s="194" t="s">
        <v>13</v>
      </c>
      <c r="L7403" s="2">
        <v>48</v>
      </c>
      <c r="M7403" s="194" t="s">
        <v>8436</v>
      </c>
      <c r="N7403" s="2">
        <v>0</v>
      </c>
      <c r="O7403" s="195" t="s">
        <v>432</v>
      </c>
    </row>
    <row r="7404" spans="1:15">
      <c r="A7404" s="7">
        <v>2020</v>
      </c>
      <c r="B7404" s="7" t="s">
        <v>61</v>
      </c>
      <c r="C7404" s="8">
        <f t="shared" si="339"/>
        <v>43851</v>
      </c>
      <c r="D7404" s="7">
        <v>11</v>
      </c>
      <c r="E7404" s="7" t="str">
        <f t="shared" si="341"/>
        <v>S44385111</v>
      </c>
      <c r="F7404" s="3">
        <v>2021</v>
      </c>
      <c r="G7404" s="2" t="s">
        <v>3132</v>
      </c>
      <c r="H7404" s="2" t="s">
        <v>3132</v>
      </c>
      <c r="I7404" s="2" t="s">
        <v>11003</v>
      </c>
      <c r="J7404" s="2" t="s">
        <v>1137</v>
      </c>
      <c r="K7404" s="194" t="s">
        <v>13</v>
      </c>
      <c r="L7404" s="2">
        <v>41</v>
      </c>
      <c r="M7404" s="194" t="s">
        <v>1831</v>
      </c>
      <c r="N7404" s="2" t="s">
        <v>1122</v>
      </c>
      <c r="O7404" s="195" t="s">
        <v>7030</v>
      </c>
    </row>
    <row r="7405" spans="1:15">
      <c r="A7405" s="7">
        <v>2020</v>
      </c>
      <c r="B7405" s="7" t="s">
        <v>61</v>
      </c>
      <c r="C7405" s="8">
        <f t="shared" si="339"/>
        <v>43851</v>
      </c>
      <c r="D7405" s="7">
        <v>12</v>
      </c>
      <c r="E7405" s="7" t="str">
        <f t="shared" si="341"/>
        <v>S44385112</v>
      </c>
      <c r="F7405" s="3">
        <v>2022</v>
      </c>
      <c r="G7405" s="2" t="s">
        <v>1057</v>
      </c>
      <c r="H7405" s="2" t="s">
        <v>1057</v>
      </c>
      <c r="I7405" s="2" t="s">
        <v>11039</v>
      </c>
      <c r="J7405" s="2" t="s">
        <v>1142</v>
      </c>
      <c r="K7405" s="194" t="s">
        <v>13</v>
      </c>
      <c r="L7405" s="2">
        <v>32</v>
      </c>
      <c r="M7405" s="194" t="s">
        <v>5550</v>
      </c>
      <c r="N7405" s="2" t="s">
        <v>7033</v>
      </c>
      <c r="O7405" s="195" t="s">
        <v>525</v>
      </c>
    </row>
    <row r="7406" spans="1:15">
      <c r="A7406" s="7">
        <v>2020</v>
      </c>
      <c r="B7406" s="7" t="s">
        <v>61</v>
      </c>
      <c r="C7406" s="8">
        <f t="shared" si="339"/>
        <v>43851</v>
      </c>
      <c r="D7406" s="7">
        <v>13</v>
      </c>
      <c r="E7406" s="7" t="str">
        <f t="shared" si="341"/>
        <v>S44385113</v>
      </c>
      <c r="F7406" s="3">
        <v>2023</v>
      </c>
      <c r="G7406" s="2" t="s">
        <v>11040</v>
      </c>
      <c r="H7406" s="2" t="s">
        <v>11040</v>
      </c>
      <c r="I7406" s="2" t="s">
        <v>7458</v>
      </c>
      <c r="J7406" s="2" t="s">
        <v>2402</v>
      </c>
      <c r="K7406" s="194" t="s">
        <v>13</v>
      </c>
      <c r="L7406" s="2">
        <v>24</v>
      </c>
      <c r="M7406" s="194" t="s">
        <v>1831</v>
      </c>
      <c r="N7406" s="2" t="s">
        <v>1122</v>
      </c>
      <c r="O7406" s="195" t="s">
        <v>7030</v>
      </c>
    </row>
    <row r="7407" spans="1:15" ht="15.75" thickBot="1">
      <c r="A7407" s="7">
        <v>2020</v>
      </c>
      <c r="B7407" s="7" t="s">
        <v>61</v>
      </c>
      <c r="C7407" s="8">
        <f t="shared" si="339"/>
        <v>43851</v>
      </c>
      <c r="D7407" s="7">
        <v>14</v>
      </c>
      <c r="E7407" s="7" t="str">
        <f t="shared" si="341"/>
        <v>S44385114</v>
      </c>
      <c r="F7407" s="5">
        <v>2024</v>
      </c>
      <c r="G7407" s="6" t="s">
        <v>11041</v>
      </c>
      <c r="H7407" s="6" t="s">
        <v>11041</v>
      </c>
      <c r="I7407" s="6" t="s">
        <v>11042</v>
      </c>
      <c r="J7407" s="6" t="s">
        <v>2084</v>
      </c>
      <c r="K7407" s="196" t="s">
        <v>13</v>
      </c>
      <c r="L7407" s="6">
        <v>22</v>
      </c>
      <c r="M7407" s="196" t="s">
        <v>5555</v>
      </c>
      <c r="N7407" s="6" t="s">
        <v>6955</v>
      </c>
      <c r="O7407" s="197" t="s">
        <v>1122</v>
      </c>
    </row>
    <row r="7408" spans="1:15" ht="16.5" thickTop="1" thickBot="1">
      <c r="A7408" s="7">
        <v>2020</v>
      </c>
      <c r="B7408" s="7" t="s">
        <v>61</v>
      </c>
      <c r="C7408" s="8">
        <f t="shared" si="339"/>
        <v>43851</v>
      </c>
      <c r="D7408" s="7">
        <v>15</v>
      </c>
      <c r="E7408" s="7" t="str">
        <f t="shared" si="341"/>
        <v>S44385115</v>
      </c>
      <c r="F7408" s="1" t="s">
        <v>15</v>
      </c>
    </row>
    <row r="7409" spans="1:15" ht="16.5" thickTop="1" thickBot="1">
      <c r="A7409" s="7">
        <v>2020</v>
      </c>
      <c r="B7409" s="7" t="s">
        <v>61</v>
      </c>
      <c r="C7409" s="8">
        <f t="shared" si="339"/>
        <v>43851</v>
      </c>
      <c r="D7409" s="7">
        <v>16</v>
      </c>
      <c r="E7409" s="7" t="str">
        <f t="shared" si="341"/>
        <v>S44385116</v>
      </c>
      <c r="F7409" s="338" t="s">
        <v>1</v>
      </c>
      <c r="G7409" s="341" t="s">
        <v>2</v>
      </c>
      <c r="H7409" s="342"/>
      <c r="I7409" s="342"/>
      <c r="J7409" s="343"/>
      <c r="K7409" s="344" t="s">
        <v>3</v>
      </c>
      <c r="L7409" s="343"/>
      <c r="M7409" s="344" t="s">
        <v>144</v>
      </c>
      <c r="N7409" s="342"/>
      <c r="O7409" s="342"/>
    </row>
    <row r="7410" spans="1:15" ht="18" customHeight="1" thickBot="1">
      <c r="A7410" s="7">
        <v>2020</v>
      </c>
      <c r="B7410" s="7" t="s">
        <v>61</v>
      </c>
      <c r="C7410" s="8">
        <f t="shared" si="339"/>
        <v>43851</v>
      </c>
      <c r="D7410" s="7">
        <v>17</v>
      </c>
      <c r="E7410" s="7" t="str">
        <f t="shared" si="341"/>
        <v>S44385117</v>
      </c>
      <c r="F7410" s="339"/>
      <c r="G7410" s="345" t="s">
        <v>5</v>
      </c>
      <c r="H7410" s="347" t="s">
        <v>145</v>
      </c>
      <c r="I7410" s="348"/>
      <c r="J7410" s="349"/>
      <c r="K7410" s="350" t="s">
        <v>6</v>
      </c>
      <c r="L7410" s="352" t="s">
        <v>7</v>
      </c>
      <c r="M7410" s="350" t="s">
        <v>8</v>
      </c>
      <c r="N7410" s="354" t="s">
        <v>146</v>
      </c>
      <c r="O7410" s="356" t="s">
        <v>147</v>
      </c>
    </row>
    <row r="7411" spans="1:15" ht="15.75" thickBot="1">
      <c r="A7411" s="7">
        <v>2020</v>
      </c>
      <c r="B7411" s="7" t="s">
        <v>61</v>
      </c>
      <c r="C7411" s="8">
        <f t="shared" si="339"/>
        <v>43851</v>
      </c>
      <c r="D7411" s="7">
        <v>18</v>
      </c>
      <c r="E7411" s="7" t="str">
        <f t="shared" si="341"/>
        <v>S44385118</v>
      </c>
      <c r="F7411" s="340"/>
      <c r="G7411" s="346"/>
      <c r="H7411" s="191" t="s">
        <v>9</v>
      </c>
      <c r="I7411" s="192" t="s">
        <v>18</v>
      </c>
      <c r="J7411" s="193" t="s">
        <v>11</v>
      </c>
      <c r="K7411" s="351"/>
      <c r="L7411" s="353"/>
      <c r="M7411" s="351"/>
      <c r="N7411" s="355"/>
      <c r="O7411" s="357"/>
    </row>
    <row r="7412" spans="1:15">
      <c r="A7412" s="7">
        <v>2020</v>
      </c>
      <c r="B7412" s="7" t="s">
        <v>61</v>
      </c>
      <c r="C7412" s="8">
        <f t="shared" si="339"/>
        <v>43851</v>
      </c>
      <c r="D7412" s="7">
        <v>19</v>
      </c>
      <c r="E7412" s="7" t="str">
        <f t="shared" si="341"/>
        <v>S44385119</v>
      </c>
      <c r="F7412" s="3" t="s">
        <v>16</v>
      </c>
      <c r="G7412" s="2" t="s">
        <v>11043</v>
      </c>
      <c r="H7412" s="2" t="s">
        <v>11043</v>
      </c>
      <c r="I7412" s="2" t="s">
        <v>11044</v>
      </c>
      <c r="J7412" s="2" t="s">
        <v>414</v>
      </c>
      <c r="K7412" s="194" t="s">
        <v>13</v>
      </c>
      <c r="L7412" s="2">
        <v>57</v>
      </c>
      <c r="M7412" s="194" t="s">
        <v>5426</v>
      </c>
      <c r="N7412" s="2" t="s">
        <v>11045</v>
      </c>
      <c r="O7412" s="195" t="s">
        <v>11046</v>
      </c>
    </row>
    <row r="7413" spans="1:15">
      <c r="A7413" s="7">
        <v>2020</v>
      </c>
      <c r="B7413" s="7" t="s">
        <v>61</v>
      </c>
      <c r="C7413" s="8">
        <f t="shared" si="339"/>
        <v>43851</v>
      </c>
      <c r="D7413" s="7">
        <v>20</v>
      </c>
      <c r="E7413" s="7" t="str">
        <f t="shared" si="341"/>
        <v>S44385120</v>
      </c>
      <c r="F7413" s="4">
        <v>43831</v>
      </c>
      <c r="G7413" s="2" t="s">
        <v>11047</v>
      </c>
      <c r="H7413" s="2" t="s">
        <v>11047</v>
      </c>
      <c r="I7413" s="2" t="s">
        <v>11048</v>
      </c>
      <c r="J7413" s="2" t="s">
        <v>2767</v>
      </c>
      <c r="K7413" s="194" t="s">
        <v>13</v>
      </c>
      <c r="L7413" s="2">
        <v>54</v>
      </c>
      <c r="M7413" s="194" t="s">
        <v>6934</v>
      </c>
      <c r="N7413" s="2" t="s">
        <v>866</v>
      </c>
      <c r="O7413" s="195" t="s">
        <v>11049</v>
      </c>
    </row>
    <row r="7414" spans="1:15">
      <c r="A7414" s="7">
        <v>2020</v>
      </c>
      <c r="B7414" s="7" t="s">
        <v>61</v>
      </c>
      <c r="C7414" s="8">
        <f t="shared" si="339"/>
        <v>43851</v>
      </c>
      <c r="D7414" s="7">
        <v>21</v>
      </c>
      <c r="E7414" s="7" t="str">
        <f t="shared" si="341"/>
        <v>S44385121</v>
      </c>
      <c r="F7414" s="4">
        <v>43862</v>
      </c>
      <c r="G7414" s="2" t="s">
        <v>8677</v>
      </c>
      <c r="H7414" s="2" t="s">
        <v>8677</v>
      </c>
      <c r="I7414" s="2" t="s">
        <v>11050</v>
      </c>
      <c r="J7414" s="2" t="s">
        <v>4552</v>
      </c>
      <c r="K7414" s="194" t="s">
        <v>13</v>
      </c>
      <c r="L7414" s="2">
        <v>54</v>
      </c>
      <c r="M7414" s="194" t="s">
        <v>4670</v>
      </c>
      <c r="N7414" s="2">
        <v>0</v>
      </c>
      <c r="O7414" s="195" t="s">
        <v>654</v>
      </c>
    </row>
    <row r="7415" spans="1:15">
      <c r="A7415" s="7">
        <v>2020</v>
      </c>
      <c r="B7415" s="7" t="s">
        <v>61</v>
      </c>
      <c r="C7415" s="8">
        <f t="shared" si="339"/>
        <v>43851</v>
      </c>
      <c r="D7415" s="7">
        <v>22</v>
      </c>
      <c r="E7415" s="7" t="str">
        <f t="shared" si="341"/>
        <v>S44385122</v>
      </c>
      <c r="F7415" s="4">
        <v>43891</v>
      </c>
      <c r="G7415" s="2" t="s">
        <v>11051</v>
      </c>
      <c r="H7415" s="2" t="s">
        <v>11051</v>
      </c>
      <c r="I7415" s="2" t="s">
        <v>11052</v>
      </c>
      <c r="J7415" s="2" t="s">
        <v>1179</v>
      </c>
      <c r="K7415" s="194" t="s">
        <v>13</v>
      </c>
      <c r="L7415" s="2">
        <v>53</v>
      </c>
      <c r="M7415" s="194" t="s">
        <v>4455</v>
      </c>
      <c r="N7415" s="2">
        <v>0</v>
      </c>
      <c r="O7415" s="195" t="s">
        <v>303</v>
      </c>
    </row>
    <row r="7416" spans="1:15">
      <c r="A7416" s="7">
        <v>2020</v>
      </c>
      <c r="B7416" s="7" t="s">
        <v>61</v>
      </c>
      <c r="C7416" s="8">
        <f t="shared" si="339"/>
        <v>43851</v>
      </c>
      <c r="D7416" s="7">
        <v>23</v>
      </c>
      <c r="E7416" s="7" t="str">
        <f t="shared" si="341"/>
        <v>S44385123</v>
      </c>
      <c r="F7416" s="4">
        <v>43922</v>
      </c>
      <c r="G7416" s="2" t="s">
        <v>1240</v>
      </c>
      <c r="H7416" s="2" t="s">
        <v>1240</v>
      </c>
      <c r="I7416" s="2" t="s">
        <v>11053</v>
      </c>
      <c r="J7416" s="2" t="s">
        <v>1800</v>
      </c>
      <c r="K7416" s="194" t="s">
        <v>13</v>
      </c>
      <c r="L7416" s="2">
        <v>47</v>
      </c>
      <c r="M7416" s="194" t="s">
        <v>332</v>
      </c>
      <c r="N7416" s="2">
        <v>0</v>
      </c>
      <c r="O7416" s="195" t="s">
        <v>340</v>
      </c>
    </row>
    <row r="7417" spans="1:15">
      <c r="A7417" s="7">
        <v>2020</v>
      </c>
      <c r="B7417" s="7" t="s">
        <v>61</v>
      </c>
      <c r="C7417" s="8">
        <f t="shared" si="339"/>
        <v>43851</v>
      </c>
      <c r="D7417" s="7">
        <v>24</v>
      </c>
      <c r="E7417" s="7" t="str">
        <f t="shared" si="341"/>
        <v>S44385124</v>
      </c>
      <c r="F7417" s="3" t="s">
        <v>220</v>
      </c>
      <c r="G7417" s="2" t="s">
        <v>11054</v>
      </c>
      <c r="H7417" s="2" t="s">
        <v>11054</v>
      </c>
      <c r="I7417" s="2" t="s">
        <v>11055</v>
      </c>
      <c r="J7417" s="2" t="s">
        <v>1754</v>
      </c>
      <c r="K7417" s="194" t="s">
        <v>13</v>
      </c>
      <c r="L7417" s="2">
        <v>42</v>
      </c>
      <c r="M7417" s="194" t="s">
        <v>1677</v>
      </c>
      <c r="N7417" s="2">
        <v>0</v>
      </c>
      <c r="O7417" s="195" t="s">
        <v>1181</v>
      </c>
    </row>
    <row r="7418" spans="1:15">
      <c r="A7418" s="7">
        <v>2020</v>
      </c>
      <c r="B7418" s="7" t="s">
        <v>61</v>
      </c>
      <c r="C7418" s="8">
        <f t="shared" si="339"/>
        <v>43851</v>
      </c>
      <c r="D7418" s="7">
        <v>25</v>
      </c>
      <c r="E7418" s="7" t="str">
        <f t="shared" ref="E7418:E7421" si="342">B7418&amp;C7418&amp;D7418</f>
        <v>S44385125</v>
      </c>
      <c r="F7418" s="3">
        <v>2021</v>
      </c>
      <c r="G7418" s="2" t="s">
        <v>11056</v>
      </c>
      <c r="H7418" s="2" t="s">
        <v>11056</v>
      </c>
      <c r="I7418" s="2" t="s">
        <v>11057</v>
      </c>
      <c r="J7418" s="2" t="s">
        <v>3370</v>
      </c>
      <c r="K7418" s="194" t="s">
        <v>13</v>
      </c>
      <c r="L7418" s="2">
        <v>34</v>
      </c>
      <c r="M7418" s="194" t="s">
        <v>2074</v>
      </c>
      <c r="N7418" s="2" t="s">
        <v>1239</v>
      </c>
      <c r="O7418" s="195" t="s">
        <v>1970</v>
      </c>
    </row>
    <row r="7419" spans="1:15">
      <c r="A7419" s="7">
        <v>2020</v>
      </c>
      <c r="B7419" s="7" t="s">
        <v>61</v>
      </c>
      <c r="C7419" s="8">
        <f t="shared" si="339"/>
        <v>43851</v>
      </c>
      <c r="D7419" s="7">
        <v>26</v>
      </c>
      <c r="E7419" s="7" t="str">
        <f t="shared" si="342"/>
        <v>S44385126</v>
      </c>
      <c r="F7419" s="3">
        <v>2022</v>
      </c>
      <c r="G7419" s="2" t="s">
        <v>11058</v>
      </c>
      <c r="H7419" s="2" t="s">
        <v>11058</v>
      </c>
      <c r="I7419" s="2" t="s">
        <v>10338</v>
      </c>
      <c r="J7419" s="2" t="s">
        <v>2886</v>
      </c>
      <c r="K7419" s="194" t="s">
        <v>13</v>
      </c>
      <c r="L7419" s="2">
        <v>28</v>
      </c>
      <c r="M7419" s="194" t="s">
        <v>432</v>
      </c>
      <c r="N7419" s="2" t="s">
        <v>4912</v>
      </c>
      <c r="O7419" s="195" t="s">
        <v>4912</v>
      </c>
    </row>
    <row r="7420" spans="1:15">
      <c r="A7420" s="7">
        <v>2020</v>
      </c>
      <c r="B7420" s="7" t="s">
        <v>61</v>
      </c>
      <c r="C7420" s="8">
        <f t="shared" si="339"/>
        <v>43851</v>
      </c>
      <c r="D7420" s="7">
        <v>27</v>
      </c>
      <c r="E7420" s="7" t="str">
        <f t="shared" si="342"/>
        <v>S44385127</v>
      </c>
      <c r="F7420" s="3">
        <v>2023</v>
      </c>
      <c r="G7420" s="2" t="s">
        <v>9111</v>
      </c>
      <c r="H7420" s="2" t="s">
        <v>9111</v>
      </c>
      <c r="I7420" s="2" t="s">
        <v>7232</v>
      </c>
      <c r="J7420" s="2" t="s">
        <v>2217</v>
      </c>
      <c r="K7420" s="194" t="s">
        <v>13</v>
      </c>
      <c r="L7420" s="2">
        <v>25</v>
      </c>
      <c r="M7420" s="194" t="s">
        <v>1239</v>
      </c>
      <c r="N7420" s="2" t="s">
        <v>4578</v>
      </c>
      <c r="O7420" s="195" t="s">
        <v>1946</v>
      </c>
    </row>
    <row r="7421" spans="1:15" ht="15.75" thickBot="1">
      <c r="A7421" s="7">
        <v>2020</v>
      </c>
      <c r="B7421" s="7" t="s">
        <v>61</v>
      </c>
      <c r="C7421" s="8">
        <f t="shared" si="339"/>
        <v>43851</v>
      </c>
      <c r="D7421" s="7">
        <v>28</v>
      </c>
      <c r="E7421" s="7" t="str">
        <f t="shared" si="342"/>
        <v>S44385128</v>
      </c>
      <c r="F7421" s="5">
        <v>2024</v>
      </c>
      <c r="G7421" s="6" t="s">
        <v>11059</v>
      </c>
      <c r="H7421" s="6" t="s">
        <v>11059</v>
      </c>
      <c r="I7421" s="6" t="s">
        <v>9591</v>
      </c>
      <c r="J7421" s="6" t="s">
        <v>4191</v>
      </c>
      <c r="K7421" s="196" t="s">
        <v>13</v>
      </c>
      <c r="L7421" s="6">
        <v>22</v>
      </c>
      <c r="M7421" s="196" t="s">
        <v>529</v>
      </c>
      <c r="N7421" s="6" t="s">
        <v>697</v>
      </c>
      <c r="O7421" s="197" t="s">
        <v>692</v>
      </c>
    </row>
    <row r="7422" spans="1:15" ht="16.5" thickTop="1" thickBot="1">
      <c r="A7422" s="7">
        <v>2020</v>
      </c>
      <c r="B7422" s="7" t="s">
        <v>60</v>
      </c>
      <c r="C7422" s="8">
        <f>C7421+7</f>
        <v>43858</v>
      </c>
      <c r="D7422" s="7">
        <v>1</v>
      </c>
      <c r="E7422" s="7" t="str">
        <f t="shared" ref="E7422:E7424" si="343">B7422&amp;C7422&amp;D7422</f>
        <v>S5438581</v>
      </c>
      <c r="F7422" s="1" t="s">
        <v>0</v>
      </c>
    </row>
    <row r="7423" spans="1:15" ht="16.5" thickTop="1" thickBot="1">
      <c r="A7423" s="7">
        <v>2020</v>
      </c>
      <c r="B7423" s="7" t="s">
        <v>60</v>
      </c>
      <c r="C7423" s="8">
        <f t="shared" si="339"/>
        <v>43858</v>
      </c>
      <c r="D7423" s="7">
        <v>2</v>
      </c>
      <c r="E7423" s="7" t="str">
        <f t="shared" si="343"/>
        <v>S5438582</v>
      </c>
      <c r="F7423" s="338" t="s">
        <v>1</v>
      </c>
      <c r="G7423" s="341" t="s">
        <v>2</v>
      </c>
      <c r="H7423" s="342"/>
      <c r="I7423" s="342"/>
      <c r="J7423" s="343"/>
      <c r="K7423" s="344" t="s">
        <v>3</v>
      </c>
      <c r="L7423" s="343"/>
      <c r="M7423" s="344" t="s">
        <v>144</v>
      </c>
      <c r="N7423" s="342"/>
      <c r="O7423" s="342"/>
    </row>
    <row r="7424" spans="1:15" ht="18" customHeight="1" thickBot="1">
      <c r="A7424" s="7">
        <v>2020</v>
      </c>
      <c r="B7424" s="7" t="s">
        <v>60</v>
      </c>
      <c r="C7424" s="8">
        <f t="shared" si="339"/>
        <v>43858</v>
      </c>
      <c r="D7424" s="7">
        <v>3</v>
      </c>
      <c r="E7424" s="7" t="str">
        <f t="shared" si="343"/>
        <v>S5438583</v>
      </c>
      <c r="F7424" s="339"/>
      <c r="G7424" s="345" t="s">
        <v>5</v>
      </c>
      <c r="H7424" s="347" t="s">
        <v>145</v>
      </c>
      <c r="I7424" s="348"/>
      <c r="J7424" s="349"/>
      <c r="K7424" s="350" t="s">
        <v>6</v>
      </c>
      <c r="L7424" s="352" t="s">
        <v>7</v>
      </c>
      <c r="M7424" s="350" t="s">
        <v>8</v>
      </c>
      <c r="N7424" s="354" t="s">
        <v>146</v>
      </c>
      <c r="O7424" s="356" t="s">
        <v>147</v>
      </c>
    </row>
    <row r="7425" spans="1:15" ht="15.75" thickBot="1">
      <c r="A7425" s="7">
        <v>2020</v>
      </c>
      <c r="B7425" s="7" t="s">
        <v>60</v>
      </c>
      <c r="C7425" s="8">
        <f t="shared" si="339"/>
        <v>43858</v>
      </c>
      <c r="D7425" s="7">
        <v>4</v>
      </c>
      <c r="E7425" s="7" t="str">
        <f t="shared" ref="E7425:E7477" si="344">B7425&amp;C7425&amp;D7425</f>
        <v>S5438584</v>
      </c>
      <c r="F7425" s="340"/>
      <c r="G7425" s="346"/>
      <c r="H7425" s="191" t="s">
        <v>9</v>
      </c>
      <c r="I7425" s="192" t="s">
        <v>18</v>
      </c>
      <c r="J7425" s="193" t="s">
        <v>11</v>
      </c>
      <c r="K7425" s="351"/>
      <c r="L7425" s="353"/>
      <c r="M7425" s="351"/>
      <c r="N7425" s="355"/>
      <c r="O7425" s="357"/>
    </row>
    <row r="7426" spans="1:15">
      <c r="A7426" s="7">
        <v>2020</v>
      </c>
      <c r="B7426" s="7" t="s">
        <v>60</v>
      </c>
      <c r="C7426" s="8">
        <f t="shared" si="339"/>
        <v>43858</v>
      </c>
      <c r="D7426" s="7">
        <v>5</v>
      </c>
      <c r="E7426" s="7" t="str">
        <f t="shared" si="344"/>
        <v>S5438585</v>
      </c>
      <c r="F7426" s="3" t="s">
        <v>12</v>
      </c>
      <c r="G7426" s="2">
        <v>-5</v>
      </c>
      <c r="H7426" s="2" t="s">
        <v>8109</v>
      </c>
      <c r="I7426" s="2" t="s">
        <v>9919</v>
      </c>
      <c r="J7426" s="2" t="s">
        <v>5459</v>
      </c>
      <c r="K7426" s="194" t="s">
        <v>17</v>
      </c>
      <c r="L7426" s="2">
        <v>61</v>
      </c>
      <c r="M7426" s="194" t="s">
        <v>3192</v>
      </c>
      <c r="N7426" s="2" t="s">
        <v>1153</v>
      </c>
      <c r="O7426" s="195" t="s">
        <v>420</v>
      </c>
    </row>
    <row r="7427" spans="1:15">
      <c r="A7427" s="7">
        <v>2020</v>
      </c>
      <c r="B7427" s="7" t="s">
        <v>60</v>
      </c>
      <c r="C7427" s="8">
        <f t="shared" si="339"/>
        <v>43858</v>
      </c>
      <c r="D7427" s="7">
        <v>6</v>
      </c>
      <c r="E7427" s="7" t="str">
        <f t="shared" si="344"/>
        <v>S5438586</v>
      </c>
      <c r="F7427" s="4">
        <v>43831</v>
      </c>
      <c r="G7427" s="2">
        <v>321</v>
      </c>
      <c r="H7427" s="2" t="s">
        <v>11060</v>
      </c>
      <c r="I7427" s="2" t="s">
        <v>11061</v>
      </c>
      <c r="J7427" s="2" t="s">
        <v>1333</v>
      </c>
      <c r="K7427" s="194" t="s">
        <v>17</v>
      </c>
      <c r="L7427" s="2">
        <v>53</v>
      </c>
      <c r="M7427" s="194">
        <v>40</v>
      </c>
      <c r="N7427" s="2" t="s">
        <v>301</v>
      </c>
      <c r="O7427" s="195" t="s">
        <v>1460</v>
      </c>
    </row>
    <row r="7428" spans="1:15">
      <c r="A7428" s="7">
        <v>2020</v>
      </c>
      <c r="B7428" s="7" t="s">
        <v>60</v>
      </c>
      <c r="C7428" s="8">
        <f t="shared" si="339"/>
        <v>43858</v>
      </c>
      <c r="D7428" s="7">
        <v>7</v>
      </c>
      <c r="E7428" s="7" t="str">
        <f t="shared" si="344"/>
        <v>S5438587</v>
      </c>
      <c r="F7428" s="4">
        <v>43862</v>
      </c>
      <c r="G7428" s="2">
        <v>185</v>
      </c>
      <c r="H7428" s="2" t="s">
        <v>11062</v>
      </c>
      <c r="I7428" s="2" t="s">
        <v>5094</v>
      </c>
      <c r="J7428" s="2" t="s">
        <v>1292</v>
      </c>
      <c r="K7428" s="194" t="s">
        <v>17</v>
      </c>
      <c r="L7428" s="2">
        <v>73</v>
      </c>
      <c r="M7428" s="194">
        <v>100</v>
      </c>
      <c r="N7428" s="2">
        <v>0</v>
      </c>
      <c r="O7428" s="195">
        <v>0</v>
      </c>
    </row>
    <row r="7429" spans="1:15">
      <c r="A7429" s="7">
        <v>2020</v>
      </c>
      <c r="B7429" s="7" t="s">
        <v>60</v>
      </c>
      <c r="C7429" s="8">
        <f t="shared" si="339"/>
        <v>43858</v>
      </c>
      <c r="D7429" s="7">
        <v>8</v>
      </c>
      <c r="E7429" s="7" t="str">
        <f t="shared" si="344"/>
        <v>S5438588</v>
      </c>
      <c r="F7429" s="4">
        <v>43891</v>
      </c>
      <c r="G7429" s="2">
        <v>190</v>
      </c>
      <c r="H7429" s="2" t="s">
        <v>11063</v>
      </c>
      <c r="I7429" s="2" t="s">
        <v>2723</v>
      </c>
      <c r="J7429" s="2" t="s">
        <v>4296</v>
      </c>
      <c r="K7429" s="194" t="s">
        <v>17</v>
      </c>
      <c r="L7429" s="2">
        <v>71</v>
      </c>
      <c r="M7429" s="194">
        <v>100</v>
      </c>
      <c r="N7429" s="2">
        <v>0</v>
      </c>
      <c r="O7429" s="195">
        <v>0</v>
      </c>
    </row>
    <row r="7430" spans="1:15">
      <c r="A7430" s="7">
        <v>2020</v>
      </c>
      <c r="B7430" s="7" t="s">
        <v>60</v>
      </c>
      <c r="C7430" s="8">
        <f t="shared" si="339"/>
        <v>43858</v>
      </c>
      <c r="D7430" s="7">
        <v>9</v>
      </c>
      <c r="E7430" s="7" t="str">
        <f t="shared" si="344"/>
        <v>S5438589</v>
      </c>
      <c r="F7430" s="4">
        <v>43922</v>
      </c>
      <c r="G7430" s="2">
        <v>170</v>
      </c>
      <c r="H7430" s="2" t="s">
        <v>11064</v>
      </c>
      <c r="I7430" s="2" t="s">
        <v>11065</v>
      </c>
      <c r="J7430" s="2" t="s">
        <v>5775</v>
      </c>
      <c r="K7430" s="194" t="s">
        <v>17</v>
      </c>
      <c r="L7430" s="2">
        <v>59</v>
      </c>
      <c r="M7430" s="194" t="s">
        <v>7446</v>
      </c>
      <c r="N7430" s="2" t="s">
        <v>3211</v>
      </c>
      <c r="O7430" s="195">
        <v>0</v>
      </c>
    </row>
    <row r="7431" spans="1:15">
      <c r="A7431" s="7">
        <v>2020</v>
      </c>
      <c r="B7431" s="7" t="s">
        <v>60</v>
      </c>
      <c r="C7431" s="8">
        <f t="shared" si="339"/>
        <v>43858</v>
      </c>
      <c r="D7431" s="7">
        <v>10</v>
      </c>
      <c r="E7431" s="7" t="str">
        <f t="shared" si="344"/>
        <v>S54385810</v>
      </c>
      <c r="F7431" s="3" t="s">
        <v>220</v>
      </c>
      <c r="G7431" s="2">
        <v>225</v>
      </c>
      <c r="H7431" s="2" t="s">
        <v>11066</v>
      </c>
      <c r="I7431" s="2" t="s">
        <v>11067</v>
      </c>
      <c r="J7431" s="2" t="s">
        <v>4270</v>
      </c>
      <c r="K7431" s="194" t="s">
        <v>17</v>
      </c>
      <c r="L7431" s="2">
        <v>50</v>
      </c>
      <c r="M7431" s="194" t="s">
        <v>5828</v>
      </c>
      <c r="N7431" s="2" t="s">
        <v>466</v>
      </c>
      <c r="O7431" s="195" t="s">
        <v>2421</v>
      </c>
    </row>
    <row r="7432" spans="1:15">
      <c r="A7432" s="7">
        <v>2020</v>
      </c>
      <c r="B7432" s="7" t="s">
        <v>60</v>
      </c>
      <c r="C7432" s="8">
        <f t="shared" si="339"/>
        <v>43858</v>
      </c>
      <c r="D7432" s="7">
        <v>11</v>
      </c>
      <c r="E7432" s="7" t="str">
        <f t="shared" si="344"/>
        <v>S54385811</v>
      </c>
      <c r="F7432" s="3">
        <v>2021</v>
      </c>
      <c r="G7432" s="2">
        <v>200</v>
      </c>
      <c r="H7432" s="2" t="s">
        <v>6790</v>
      </c>
      <c r="I7432" s="2" t="s">
        <v>11068</v>
      </c>
      <c r="J7432" s="2" t="s">
        <v>519</v>
      </c>
      <c r="K7432" s="194" t="s">
        <v>17</v>
      </c>
      <c r="L7432" s="2">
        <v>41</v>
      </c>
      <c r="M7432" s="194" t="s">
        <v>1723</v>
      </c>
      <c r="N7432" s="2" t="s">
        <v>339</v>
      </c>
      <c r="O7432" s="195" t="s">
        <v>406</v>
      </c>
    </row>
    <row r="7433" spans="1:15">
      <c r="A7433" s="7">
        <v>2020</v>
      </c>
      <c r="B7433" s="7" t="s">
        <v>60</v>
      </c>
      <c r="C7433" s="8">
        <f t="shared" si="339"/>
        <v>43858</v>
      </c>
      <c r="D7433" s="7">
        <v>12</v>
      </c>
      <c r="E7433" s="7" t="str">
        <f t="shared" si="344"/>
        <v>S54385812</v>
      </c>
      <c r="F7433" s="3">
        <v>2022</v>
      </c>
      <c r="G7433" s="2">
        <v>173</v>
      </c>
      <c r="H7433" s="2" t="s">
        <v>2653</v>
      </c>
      <c r="I7433" s="2" t="s">
        <v>11069</v>
      </c>
      <c r="J7433" s="2" t="s">
        <v>322</v>
      </c>
      <c r="K7433" s="194" t="s">
        <v>17</v>
      </c>
      <c r="L7433" s="2">
        <v>32</v>
      </c>
      <c r="M7433" s="194" t="s">
        <v>301</v>
      </c>
      <c r="N7433" s="2" t="s">
        <v>301</v>
      </c>
      <c r="O7433" s="195" t="s">
        <v>301</v>
      </c>
    </row>
    <row r="7434" spans="1:15">
      <c r="A7434" s="7">
        <v>2020</v>
      </c>
      <c r="B7434" s="7" t="s">
        <v>60</v>
      </c>
      <c r="C7434" s="8">
        <f t="shared" si="339"/>
        <v>43858</v>
      </c>
      <c r="D7434" s="7">
        <v>13</v>
      </c>
      <c r="E7434" s="7" t="str">
        <f t="shared" si="344"/>
        <v>S54385813</v>
      </c>
      <c r="F7434" s="3">
        <v>2023</v>
      </c>
      <c r="G7434" s="2">
        <v>160</v>
      </c>
      <c r="H7434" s="2" t="s">
        <v>5698</v>
      </c>
      <c r="I7434" s="2" t="s">
        <v>11070</v>
      </c>
      <c r="J7434" s="2" t="s">
        <v>3418</v>
      </c>
      <c r="K7434" s="194" t="s">
        <v>17</v>
      </c>
      <c r="L7434" s="2">
        <v>25</v>
      </c>
      <c r="M7434" s="194" t="s">
        <v>3211</v>
      </c>
      <c r="N7434" s="2" t="s">
        <v>7030</v>
      </c>
      <c r="O7434" s="195" t="s">
        <v>400</v>
      </c>
    </row>
    <row r="7435" spans="1:15" ht="15.75" thickBot="1">
      <c r="A7435" s="7">
        <v>2020</v>
      </c>
      <c r="B7435" s="7" t="s">
        <v>60</v>
      </c>
      <c r="C7435" s="8">
        <f t="shared" si="339"/>
        <v>43858</v>
      </c>
      <c r="D7435" s="7">
        <v>14</v>
      </c>
      <c r="E7435" s="7" t="str">
        <f t="shared" si="344"/>
        <v>S54385814</v>
      </c>
      <c r="F7435" s="5">
        <v>2024</v>
      </c>
      <c r="G7435" s="6">
        <v>152</v>
      </c>
      <c r="H7435" s="6" t="s">
        <v>5629</v>
      </c>
      <c r="I7435" s="6" t="s">
        <v>11071</v>
      </c>
      <c r="J7435" s="6" t="s">
        <v>2378</v>
      </c>
      <c r="K7435" s="196" t="s">
        <v>17</v>
      </c>
      <c r="L7435" s="6">
        <v>19</v>
      </c>
      <c r="M7435" s="196" t="s">
        <v>3058</v>
      </c>
      <c r="N7435" s="6" t="s">
        <v>893</v>
      </c>
      <c r="O7435" s="197" t="s">
        <v>477</v>
      </c>
    </row>
    <row r="7436" spans="1:15" ht="16.5" thickTop="1" thickBot="1">
      <c r="A7436" s="7">
        <v>2020</v>
      </c>
      <c r="B7436" s="7" t="s">
        <v>60</v>
      </c>
      <c r="C7436" s="8">
        <f t="shared" si="339"/>
        <v>43858</v>
      </c>
      <c r="D7436" s="7">
        <v>15</v>
      </c>
      <c r="E7436" s="7" t="str">
        <f t="shared" si="344"/>
        <v>S54385815</v>
      </c>
      <c r="F7436" s="1" t="s">
        <v>15</v>
      </c>
    </row>
    <row r="7437" spans="1:15" ht="16.5" thickTop="1" thickBot="1">
      <c r="A7437" s="7">
        <v>2020</v>
      </c>
      <c r="B7437" s="7" t="s">
        <v>60</v>
      </c>
      <c r="C7437" s="8">
        <f t="shared" si="339"/>
        <v>43858</v>
      </c>
      <c r="D7437" s="7">
        <v>16</v>
      </c>
      <c r="E7437" s="7" t="str">
        <f t="shared" si="344"/>
        <v>S54385816</v>
      </c>
      <c r="F7437" s="338" t="s">
        <v>1</v>
      </c>
      <c r="G7437" s="341" t="s">
        <v>2</v>
      </c>
      <c r="H7437" s="342"/>
      <c r="I7437" s="342"/>
      <c r="J7437" s="343"/>
      <c r="K7437" s="344" t="s">
        <v>3</v>
      </c>
      <c r="L7437" s="343"/>
      <c r="M7437" s="344" t="s">
        <v>144</v>
      </c>
      <c r="N7437" s="342"/>
      <c r="O7437" s="342"/>
    </row>
    <row r="7438" spans="1:15" ht="18" customHeight="1" thickBot="1">
      <c r="A7438" s="7">
        <v>2020</v>
      </c>
      <c r="B7438" s="7" t="s">
        <v>60</v>
      </c>
      <c r="C7438" s="8">
        <f t="shared" si="339"/>
        <v>43858</v>
      </c>
      <c r="D7438" s="7">
        <v>17</v>
      </c>
      <c r="E7438" s="7" t="str">
        <f t="shared" si="344"/>
        <v>S54385817</v>
      </c>
      <c r="F7438" s="339"/>
      <c r="G7438" s="345" t="s">
        <v>5</v>
      </c>
      <c r="H7438" s="347" t="s">
        <v>145</v>
      </c>
      <c r="I7438" s="348"/>
      <c r="J7438" s="349"/>
      <c r="K7438" s="350" t="s">
        <v>6</v>
      </c>
      <c r="L7438" s="352" t="s">
        <v>7</v>
      </c>
      <c r="M7438" s="350" t="s">
        <v>8</v>
      </c>
      <c r="N7438" s="354" t="s">
        <v>146</v>
      </c>
      <c r="O7438" s="356" t="s">
        <v>147</v>
      </c>
    </row>
    <row r="7439" spans="1:15" ht="15.75" thickBot="1">
      <c r="A7439" s="7">
        <v>2020</v>
      </c>
      <c r="B7439" s="7" t="s">
        <v>60</v>
      </c>
      <c r="C7439" s="8">
        <f t="shared" si="339"/>
        <v>43858</v>
      </c>
      <c r="D7439" s="7">
        <v>18</v>
      </c>
      <c r="E7439" s="7" t="str">
        <f t="shared" si="344"/>
        <v>S54385818</v>
      </c>
      <c r="F7439" s="340"/>
      <c r="G7439" s="346"/>
      <c r="H7439" s="191" t="s">
        <v>9</v>
      </c>
      <c r="I7439" s="192" t="s">
        <v>18</v>
      </c>
      <c r="J7439" s="193" t="s">
        <v>11</v>
      </c>
      <c r="K7439" s="351"/>
      <c r="L7439" s="353"/>
      <c r="M7439" s="351"/>
      <c r="N7439" s="355"/>
      <c r="O7439" s="357"/>
    </row>
    <row r="7440" spans="1:15">
      <c r="A7440" s="7">
        <v>2020</v>
      </c>
      <c r="B7440" s="7" t="s">
        <v>60</v>
      </c>
      <c r="C7440" s="8">
        <f t="shared" si="339"/>
        <v>43858</v>
      </c>
      <c r="D7440" s="7">
        <v>19</v>
      </c>
      <c r="E7440" s="7" t="str">
        <f t="shared" si="344"/>
        <v>S54385819</v>
      </c>
      <c r="F7440" s="3" t="s">
        <v>16</v>
      </c>
      <c r="G7440" s="2">
        <v>57</v>
      </c>
      <c r="H7440" s="2" t="s">
        <v>11072</v>
      </c>
      <c r="I7440" s="2" t="s">
        <v>11073</v>
      </c>
      <c r="J7440" s="2" t="s">
        <v>1220</v>
      </c>
      <c r="K7440" s="194" t="s">
        <v>17</v>
      </c>
      <c r="L7440" s="2">
        <v>60</v>
      </c>
      <c r="M7440" s="194" t="s">
        <v>461</v>
      </c>
      <c r="N7440" s="2">
        <v>25</v>
      </c>
      <c r="O7440" s="195" t="s">
        <v>482</v>
      </c>
    </row>
    <row r="7441" spans="1:15">
      <c r="A7441" s="7">
        <v>2020</v>
      </c>
      <c r="B7441" s="7" t="s">
        <v>60</v>
      </c>
      <c r="C7441" s="8">
        <f t="shared" si="339"/>
        <v>43858</v>
      </c>
      <c r="D7441" s="7">
        <v>20</v>
      </c>
      <c r="E7441" s="7" t="str">
        <f t="shared" si="344"/>
        <v>S54385820</v>
      </c>
      <c r="F7441" s="4">
        <v>43831</v>
      </c>
      <c r="G7441" s="2">
        <v>378</v>
      </c>
      <c r="H7441" s="2" t="s">
        <v>8674</v>
      </c>
      <c r="I7441" s="2" t="s">
        <v>11074</v>
      </c>
      <c r="J7441" s="2" t="s">
        <v>564</v>
      </c>
      <c r="K7441" s="194" t="s">
        <v>17</v>
      </c>
      <c r="L7441" s="2">
        <v>58</v>
      </c>
      <c r="M7441" s="194" t="s">
        <v>2421</v>
      </c>
      <c r="N7441" s="2" t="s">
        <v>428</v>
      </c>
      <c r="O7441" s="195" t="s">
        <v>1116</v>
      </c>
    </row>
    <row r="7442" spans="1:15">
      <c r="A7442" s="7">
        <v>2020</v>
      </c>
      <c r="B7442" s="7" t="s">
        <v>60</v>
      </c>
      <c r="C7442" s="8">
        <f t="shared" si="339"/>
        <v>43858</v>
      </c>
      <c r="D7442" s="7">
        <v>21</v>
      </c>
      <c r="E7442" s="7" t="str">
        <f t="shared" si="344"/>
        <v>S54385821</v>
      </c>
      <c r="F7442" s="4">
        <v>43862</v>
      </c>
      <c r="G7442" s="2">
        <v>240</v>
      </c>
      <c r="H7442" s="2" t="s">
        <v>11075</v>
      </c>
      <c r="I7442" s="2" t="s">
        <v>11076</v>
      </c>
      <c r="J7442" s="2" t="s">
        <v>1895</v>
      </c>
      <c r="K7442" s="194" t="s">
        <v>17</v>
      </c>
      <c r="L7442" s="2">
        <v>55</v>
      </c>
      <c r="M7442" s="194">
        <v>100</v>
      </c>
      <c r="N7442" s="2">
        <v>0</v>
      </c>
      <c r="O7442" s="195">
        <v>0</v>
      </c>
    </row>
    <row r="7443" spans="1:15">
      <c r="A7443" s="7">
        <v>2020</v>
      </c>
      <c r="B7443" s="7" t="s">
        <v>60</v>
      </c>
      <c r="C7443" s="8">
        <f t="shared" si="339"/>
        <v>43858</v>
      </c>
      <c r="D7443" s="7">
        <v>22</v>
      </c>
      <c r="E7443" s="7" t="str">
        <f t="shared" si="344"/>
        <v>S54385822</v>
      </c>
      <c r="F7443" s="4">
        <v>43891</v>
      </c>
      <c r="G7443" s="2">
        <v>245</v>
      </c>
      <c r="H7443" s="2" t="s">
        <v>2500</v>
      </c>
      <c r="I7443" s="2" t="s">
        <v>11077</v>
      </c>
      <c r="J7443" s="2" t="s">
        <v>519</v>
      </c>
      <c r="K7443" s="194" t="s">
        <v>17</v>
      </c>
      <c r="L7443" s="2">
        <v>49</v>
      </c>
      <c r="M7443" s="194">
        <v>100</v>
      </c>
      <c r="N7443" s="2">
        <v>0</v>
      </c>
      <c r="O7443" s="195">
        <v>0</v>
      </c>
    </row>
    <row r="7444" spans="1:15">
      <c r="A7444" s="7">
        <v>2020</v>
      </c>
      <c r="B7444" s="7" t="s">
        <v>60</v>
      </c>
      <c r="C7444" s="8">
        <f t="shared" si="339"/>
        <v>43858</v>
      </c>
      <c r="D7444" s="7">
        <v>23</v>
      </c>
      <c r="E7444" s="7" t="str">
        <f t="shared" si="344"/>
        <v>S54385823</v>
      </c>
      <c r="F7444" s="4">
        <v>43922</v>
      </c>
      <c r="G7444" s="2">
        <v>220</v>
      </c>
      <c r="H7444" s="2" t="s">
        <v>11078</v>
      </c>
      <c r="I7444" s="2" t="s">
        <v>11079</v>
      </c>
      <c r="J7444" s="2" t="s">
        <v>2545</v>
      </c>
      <c r="K7444" s="194" t="s">
        <v>17</v>
      </c>
      <c r="L7444" s="2">
        <v>44</v>
      </c>
      <c r="M7444" s="194" t="s">
        <v>769</v>
      </c>
      <c r="N7444" s="2" t="s">
        <v>1463</v>
      </c>
      <c r="O7444" s="195" t="s">
        <v>671</v>
      </c>
    </row>
    <row r="7445" spans="1:15">
      <c r="A7445" s="7">
        <v>2020</v>
      </c>
      <c r="B7445" s="7" t="s">
        <v>60</v>
      </c>
      <c r="C7445" s="8">
        <f t="shared" si="339"/>
        <v>43858</v>
      </c>
      <c r="D7445" s="7">
        <v>24</v>
      </c>
      <c r="E7445" s="7" t="str">
        <f t="shared" si="344"/>
        <v>S54385824</v>
      </c>
      <c r="F7445" s="3" t="s">
        <v>220</v>
      </c>
      <c r="G7445" s="2">
        <v>275</v>
      </c>
      <c r="H7445" s="2" t="s">
        <v>11080</v>
      </c>
      <c r="I7445" s="2" t="s">
        <v>11081</v>
      </c>
      <c r="J7445" s="2" t="s">
        <v>599</v>
      </c>
      <c r="K7445" s="194" t="s">
        <v>17</v>
      </c>
      <c r="L7445" s="2">
        <v>45</v>
      </c>
      <c r="M7445" s="194" t="s">
        <v>406</v>
      </c>
      <c r="N7445" s="2" t="s">
        <v>1023</v>
      </c>
      <c r="O7445" s="195" t="s">
        <v>768</v>
      </c>
    </row>
    <row r="7446" spans="1:15">
      <c r="A7446" s="7">
        <v>2020</v>
      </c>
      <c r="B7446" s="7" t="s">
        <v>60</v>
      </c>
      <c r="C7446" s="8">
        <f t="shared" si="339"/>
        <v>43858</v>
      </c>
      <c r="D7446" s="7">
        <v>25</v>
      </c>
      <c r="E7446" s="7" t="str">
        <f t="shared" si="344"/>
        <v>S54385825</v>
      </c>
      <c r="F7446" s="3">
        <v>2021</v>
      </c>
      <c r="G7446" s="2">
        <v>240</v>
      </c>
      <c r="H7446" s="2" t="s">
        <v>11082</v>
      </c>
      <c r="I7446" s="2" t="s">
        <v>11083</v>
      </c>
      <c r="J7446" s="2" t="s">
        <v>2294</v>
      </c>
      <c r="K7446" s="194" t="s">
        <v>17</v>
      </c>
      <c r="L7446" s="2">
        <v>38</v>
      </c>
      <c r="M7446" s="194" t="s">
        <v>423</v>
      </c>
      <c r="N7446" s="2" t="s">
        <v>2421</v>
      </c>
      <c r="O7446" s="195" t="s">
        <v>7102</v>
      </c>
    </row>
    <row r="7447" spans="1:15">
      <c r="A7447" s="7">
        <v>2020</v>
      </c>
      <c r="B7447" s="7" t="s">
        <v>60</v>
      </c>
      <c r="C7447" s="8">
        <f t="shared" si="339"/>
        <v>43858</v>
      </c>
      <c r="D7447" s="7">
        <v>26</v>
      </c>
      <c r="E7447" s="7" t="str">
        <f t="shared" si="344"/>
        <v>S54385826</v>
      </c>
      <c r="F7447" s="3">
        <v>2022</v>
      </c>
      <c r="G7447" s="2">
        <v>213</v>
      </c>
      <c r="H7447" s="2" t="s">
        <v>11084</v>
      </c>
      <c r="I7447" s="2" t="s">
        <v>7024</v>
      </c>
      <c r="J7447" s="2" t="s">
        <v>1147</v>
      </c>
      <c r="K7447" s="194" t="s">
        <v>17</v>
      </c>
      <c r="L7447" s="2">
        <v>31</v>
      </c>
      <c r="M7447" s="194" t="s">
        <v>428</v>
      </c>
      <c r="N7447" s="2" t="s">
        <v>484</v>
      </c>
      <c r="O7447" s="195" t="s">
        <v>8546</v>
      </c>
    </row>
    <row r="7448" spans="1:15">
      <c r="A7448" s="7">
        <v>2020</v>
      </c>
      <c r="B7448" s="7" t="s">
        <v>60</v>
      </c>
      <c r="C7448" s="8">
        <f t="shared" si="339"/>
        <v>43858</v>
      </c>
      <c r="D7448" s="7">
        <v>27</v>
      </c>
      <c r="E7448" s="7" t="str">
        <f t="shared" si="344"/>
        <v>S54385827</v>
      </c>
      <c r="F7448" s="3">
        <v>2023</v>
      </c>
      <c r="G7448" s="2">
        <v>195</v>
      </c>
      <c r="H7448" s="2" t="s">
        <v>11085</v>
      </c>
      <c r="I7448" s="2" t="s">
        <v>11086</v>
      </c>
      <c r="J7448" s="2" t="s">
        <v>543</v>
      </c>
      <c r="K7448" s="194" t="s">
        <v>17</v>
      </c>
      <c r="L7448" s="2">
        <v>28</v>
      </c>
      <c r="M7448" s="194" t="s">
        <v>3258</v>
      </c>
      <c r="N7448" s="2" t="s">
        <v>4960</v>
      </c>
      <c r="O7448" s="195" t="s">
        <v>433</v>
      </c>
    </row>
    <row r="7449" spans="1:15" ht="15.75" thickBot="1">
      <c r="A7449" s="7">
        <v>2020</v>
      </c>
      <c r="B7449" s="7" t="s">
        <v>60</v>
      </c>
      <c r="C7449" s="8">
        <f t="shared" si="339"/>
        <v>43858</v>
      </c>
      <c r="D7449" s="7">
        <v>28</v>
      </c>
      <c r="E7449" s="7" t="str">
        <f t="shared" si="344"/>
        <v>S54385828</v>
      </c>
      <c r="F7449" s="5">
        <v>2024</v>
      </c>
      <c r="G7449" s="6">
        <v>185</v>
      </c>
      <c r="H7449" s="6" t="s">
        <v>10098</v>
      </c>
      <c r="I7449" s="6" t="s">
        <v>5537</v>
      </c>
      <c r="J7449" s="6" t="s">
        <v>1407</v>
      </c>
      <c r="K7449" s="196" t="s">
        <v>17</v>
      </c>
      <c r="L7449" s="6">
        <v>22</v>
      </c>
      <c r="M7449" s="196" t="s">
        <v>3258</v>
      </c>
      <c r="N7449" s="6" t="s">
        <v>5513</v>
      </c>
      <c r="O7449" s="197" t="s">
        <v>1363</v>
      </c>
    </row>
    <row r="7450" spans="1:15" ht="16.5" thickTop="1" thickBot="1">
      <c r="A7450" s="7">
        <v>2020</v>
      </c>
      <c r="B7450" s="7" t="s">
        <v>99</v>
      </c>
      <c r="C7450" s="8">
        <f>C7449+7</f>
        <v>43865</v>
      </c>
      <c r="D7450" s="7">
        <v>1</v>
      </c>
      <c r="E7450" s="7" t="str">
        <f t="shared" si="344"/>
        <v>S6438651</v>
      </c>
      <c r="F7450" s="1" t="s">
        <v>0</v>
      </c>
    </row>
    <row r="7451" spans="1:15" ht="16.5" thickTop="1" thickBot="1">
      <c r="A7451" s="7">
        <v>2020</v>
      </c>
      <c r="B7451" s="7" t="s">
        <v>99</v>
      </c>
      <c r="C7451" s="8">
        <f t="shared" si="339"/>
        <v>43865</v>
      </c>
      <c r="D7451" s="7">
        <v>2</v>
      </c>
      <c r="E7451" s="7" t="str">
        <f t="shared" si="344"/>
        <v>S6438652</v>
      </c>
      <c r="F7451" s="338" t="s">
        <v>1</v>
      </c>
      <c r="G7451" s="341" t="s">
        <v>2</v>
      </c>
      <c r="H7451" s="342"/>
      <c r="I7451" s="342"/>
      <c r="J7451" s="343"/>
      <c r="K7451" s="344" t="s">
        <v>3</v>
      </c>
      <c r="L7451" s="343"/>
      <c r="M7451" s="344" t="s">
        <v>144</v>
      </c>
      <c r="N7451" s="342"/>
      <c r="O7451" s="342"/>
    </row>
    <row r="7452" spans="1:15" ht="18" customHeight="1" thickBot="1">
      <c r="A7452" s="7">
        <v>2020</v>
      </c>
      <c r="B7452" s="7" t="s">
        <v>99</v>
      </c>
      <c r="C7452" s="8">
        <f t="shared" si="339"/>
        <v>43865</v>
      </c>
      <c r="D7452" s="7">
        <v>3</v>
      </c>
      <c r="E7452" s="7" t="str">
        <f t="shared" si="344"/>
        <v>S6438653</v>
      </c>
      <c r="F7452" s="339"/>
      <c r="G7452" s="345" t="s">
        <v>5</v>
      </c>
      <c r="H7452" s="347" t="s">
        <v>145</v>
      </c>
      <c r="I7452" s="348"/>
      <c r="J7452" s="349"/>
      <c r="K7452" s="350" t="s">
        <v>6</v>
      </c>
      <c r="L7452" s="352" t="s">
        <v>7</v>
      </c>
      <c r="M7452" s="350" t="s">
        <v>8</v>
      </c>
      <c r="N7452" s="354" t="s">
        <v>146</v>
      </c>
      <c r="O7452" s="356" t="s">
        <v>147</v>
      </c>
    </row>
    <row r="7453" spans="1:15" ht="15.75" thickBot="1">
      <c r="A7453" s="7">
        <v>2020</v>
      </c>
      <c r="B7453" s="7" t="s">
        <v>99</v>
      </c>
      <c r="C7453" s="8">
        <f t="shared" si="339"/>
        <v>43865</v>
      </c>
      <c r="D7453" s="7">
        <v>4</v>
      </c>
      <c r="E7453" s="7" t="str">
        <f t="shared" si="344"/>
        <v>S6438654</v>
      </c>
      <c r="F7453" s="340"/>
      <c r="G7453" s="346"/>
      <c r="H7453" s="191" t="s">
        <v>9</v>
      </c>
      <c r="I7453" s="192" t="s">
        <v>18</v>
      </c>
      <c r="J7453" s="193" t="s">
        <v>11</v>
      </c>
      <c r="K7453" s="351"/>
      <c r="L7453" s="353"/>
      <c r="M7453" s="351"/>
      <c r="N7453" s="355"/>
      <c r="O7453" s="357"/>
    </row>
    <row r="7454" spans="1:15">
      <c r="A7454" s="7">
        <v>2020</v>
      </c>
      <c r="B7454" s="7" t="s">
        <v>99</v>
      </c>
      <c r="C7454" s="8">
        <f t="shared" si="339"/>
        <v>43865</v>
      </c>
      <c r="D7454" s="7">
        <v>5</v>
      </c>
      <c r="E7454" s="7" t="str">
        <f t="shared" si="344"/>
        <v>S6438655</v>
      </c>
      <c r="F7454" s="3" t="s">
        <v>12</v>
      </c>
      <c r="G7454" s="2">
        <v>-7</v>
      </c>
      <c r="H7454" s="2" t="s">
        <v>11087</v>
      </c>
      <c r="I7454" s="2" t="s">
        <v>11088</v>
      </c>
      <c r="J7454" s="2" t="s">
        <v>8532</v>
      </c>
      <c r="K7454" s="194" t="s">
        <v>17</v>
      </c>
      <c r="L7454" s="2">
        <v>62</v>
      </c>
      <c r="M7454" s="194" t="s">
        <v>11089</v>
      </c>
      <c r="N7454" s="2" t="s">
        <v>1629</v>
      </c>
      <c r="O7454" s="195" t="s">
        <v>3668</v>
      </c>
    </row>
    <row r="7455" spans="1:15">
      <c r="A7455" s="7">
        <v>2020</v>
      </c>
      <c r="B7455" s="7" t="s">
        <v>99</v>
      </c>
      <c r="C7455" s="8">
        <f t="shared" ref="C7455:C7518" si="345">C7454</f>
        <v>43865</v>
      </c>
      <c r="D7455" s="7">
        <v>6</v>
      </c>
      <c r="E7455" s="7" t="str">
        <f t="shared" si="344"/>
        <v>S6438656</v>
      </c>
      <c r="F7455" s="4">
        <v>43862</v>
      </c>
      <c r="G7455" s="2">
        <v>196</v>
      </c>
      <c r="H7455" s="2" t="s">
        <v>11086</v>
      </c>
      <c r="I7455" s="2" t="s">
        <v>11090</v>
      </c>
      <c r="J7455" s="2" t="s">
        <v>7283</v>
      </c>
      <c r="K7455" s="194" t="s">
        <v>17</v>
      </c>
      <c r="L7455" s="2">
        <v>66</v>
      </c>
      <c r="M7455" s="194" t="s">
        <v>5550</v>
      </c>
      <c r="N7455" s="2">
        <v>0</v>
      </c>
      <c r="O7455" s="195" t="s">
        <v>10870</v>
      </c>
    </row>
    <row r="7456" spans="1:15">
      <c r="A7456" s="7">
        <v>2020</v>
      </c>
      <c r="B7456" s="7" t="s">
        <v>99</v>
      </c>
      <c r="C7456" s="8">
        <f t="shared" si="345"/>
        <v>43865</v>
      </c>
      <c r="D7456" s="7">
        <v>7</v>
      </c>
      <c r="E7456" s="7" t="str">
        <f t="shared" si="344"/>
        <v>S6438657</v>
      </c>
      <c r="F7456" s="4">
        <v>43891</v>
      </c>
      <c r="G7456" s="2">
        <v>205</v>
      </c>
      <c r="H7456" s="2" t="s">
        <v>11091</v>
      </c>
      <c r="I7456" s="2" t="s">
        <v>11092</v>
      </c>
      <c r="J7456" s="2" t="s">
        <v>261</v>
      </c>
      <c r="K7456" s="194" t="s">
        <v>17</v>
      </c>
      <c r="L7456" s="2">
        <v>64</v>
      </c>
      <c r="M7456" s="194" t="s">
        <v>4881</v>
      </c>
      <c r="N7456" s="2" t="s">
        <v>274</v>
      </c>
      <c r="O7456" s="195" t="s">
        <v>3607</v>
      </c>
    </row>
    <row r="7457" spans="1:15">
      <c r="A7457" s="7">
        <v>2020</v>
      </c>
      <c r="B7457" s="7" t="s">
        <v>99</v>
      </c>
      <c r="C7457" s="8">
        <f t="shared" si="345"/>
        <v>43865</v>
      </c>
      <c r="D7457" s="7">
        <v>8</v>
      </c>
      <c r="E7457" s="7" t="str">
        <f t="shared" si="344"/>
        <v>S6438658</v>
      </c>
      <c r="F7457" s="4">
        <v>43922</v>
      </c>
      <c r="G7457" s="2">
        <v>175</v>
      </c>
      <c r="H7457" s="2" t="s">
        <v>11093</v>
      </c>
      <c r="I7457" s="2" t="s">
        <v>11094</v>
      </c>
      <c r="J7457" s="2" t="s">
        <v>4046</v>
      </c>
      <c r="K7457" s="194" t="s">
        <v>17</v>
      </c>
      <c r="L7457" s="2">
        <v>54</v>
      </c>
      <c r="M7457" s="194" t="s">
        <v>333</v>
      </c>
      <c r="N7457" s="2" t="s">
        <v>2082</v>
      </c>
      <c r="O7457" s="195" t="s">
        <v>5884</v>
      </c>
    </row>
    <row r="7458" spans="1:15">
      <c r="A7458" s="7">
        <v>2020</v>
      </c>
      <c r="B7458" s="7" t="s">
        <v>99</v>
      </c>
      <c r="C7458" s="8">
        <f t="shared" si="345"/>
        <v>43865</v>
      </c>
      <c r="D7458" s="7">
        <v>9</v>
      </c>
      <c r="E7458" s="7" t="str">
        <f t="shared" si="344"/>
        <v>S6438659</v>
      </c>
      <c r="F7458" s="4">
        <v>43952</v>
      </c>
      <c r="G7458" s="2">
        <v>180</v>
      </c>
      <c r="H7458" s="2" t="s">
        <v>6097</v>
      </c>
      <c r="I7458" s="2">
        <v>180</v>
      </c>
      <c r="J7458" s="2" t="s">
        <v>3631</v>
      </c>
      <c r="K7458" s="194" t="s">
        <v>17</v>
      </c>
      <c r="L7458" s="2">
        <v>48</v>
      </c>
      <c r="M7458" s="194" t="s">
        <v>333</v>
      </c>
      <c r="N7458" s="2" t="s">
        <v>2082</v>
      </c>
      <c r="O7458" s="195" t="s">
        <v>5884</v>
      </c>
    </row>
    <row r="7459" spans="1:15">
      <c r="A7459" s="7">
        <v>2020</v>
      </c>
      <c r="B7459" s="7" t="s">
        <v>99</v>
      </c>
      <c r="C7459" s="8">
        <f t="shared" si="345"/>
        <v>43865</v>
      </c>
      <c r="D7459" s="7">
        <v>10</v>
      </c>
      <c r="E7459" s="7" t="str">
        <f t="shared" si="344"/>
        <v>S64386510</v>
      </c>
      <c r="F7459" s="3" t="s">
        <v>220</v>
      </c>
      <c r="G7459" s="2">
        <v>230</v>
      </c>
      <c r="H7459" s="2" t="s">
        <v>11095</v>
      </c>
      <c r="I7459" s="2" t="s">
        <v>11096</v>
      </c>
      <c r="J7459" s="2" t="s">
        <v>5172</v>
      </c>
      <c r="K7459" s="194" t="s">
        <v>17</v>
      </c>
      <c r="L7459" s="2">
        <v>47</v>
      </c>
      <c r="M7459" s="194" t="s">
        <v>1661</v>
      </c>
      <c r="N7459" s="2" t="s">
        <v>2313</v>
      </c>
      <c r="O7459" s="195" t="s">
        <v>4719</v>
      </c>
    </row>
    <row r="7460" spans="1:15">
      <c r="A7460" s="7">
        <v>2020</v>
      </c>
      <c r="B7460" s="7" t="s">
        <v>99</v>
      </c>
      <c r="C7460" s="8">
        <f t="shared" si="345"/>
        <v>43865</v>
      </c>
      <c r="D7460" s="7">
        <v>11</v>
      </c>
      <c r="E7460" s="7" t="str">
        <f t="shared" si="344"/>
        <v>S64386511</v>
      </c>
      <c r="F7460" s="3">
        <v>2021</v>
      </c>
      <c r="G7460" s="2">
        <v>203</v>
      </c>
      <c r="H7460" s="2" t="s">
        <v>11097</v>
      </c>
      <c r="I7460" s="2" t="s">
        <v>11098</v>
      </c>
      <c r="J7460" s="2" t="s">
        <v>3641</v>
      </c>
      <c r="K7460" s="194" t="s">
        <v>17</v>
      </c>
      <c r="L7460" s="2">
        <v>43</v>
      </c>
      <c r="M7460" s="194" t="s">
        <v>1322</v>
      </c>
      <c r="N7460" s="2" t="s">
        <v>574</v>
      </c>
      <c r="O7460" s="195" t="s">
        <v>1688</v>
      </c>
    </row>
    <row r="7461" spans="1:15">
      <c r="A7461" s="7">
        <v>2020</v>
      </c>
      <c r="B7461" s="7" t="s">
        <v>99</v>
      </c>
      <c r="C7461" s="8">
        <f t="shared" si="345"/>
        <v>43865</v>
      </c>
      <c r="D7461" s="7">
        <v>12</v>
      </c>
      <c r="E7461" s="7" t="str">
        <f t="shared" si="344"/>
        <v>S64386512</v>
      </c>
      <c r="F7461" s="3">
        <v>2022</v>
      </c>
      <c r="G7461" s="2">
        <v>175</v>
      </c>
      <c r="H7461" s="2" t="s">
        <v>11099</v>
      </c>
      <c r="I7461" s="2" t="s">
        <v>2658</v>
      </c>
      <c r="J7461" s="2" t="s">
        <v>1076</v>
      </c>
      <c r="K7461" s="194" t="s">
        <v>17</v>
      </c>
      <c r="L7461" s="2">
        <v>36</v>
      </c>
      <c r="M7461" s="194" t="s">
        <v>416</v>
      </c>
      <c r="N7461" s="2" t="s">
        <v>4044</v>
      </c>
      <c r="O7461" s="195" t="s">
        <v>4038</v>
      </c>
    </row>
    <row r="7462" spans="1:15">
      <c r="A7462" s="7">
        <v>2020</v>
      </c>
      <c r="B7462" s="7" t="s">
        <v>99</v>
      </c>
      <c r="C7462" s="8">
        <f t="shared" si="345"/>
        <v>43865</v>
      </c>
      <c r="D7462" s="7">
        <v>13</v>
      </c>
      <c r="E7462" s="7" t="str">
        <f t="shared" si="344"/>
        <v>S64386513</v>
      </c>
      <c r="F7462" s="3">
        <v>2023</v>
      </c>
      <c r="G7462" s="2">
        <v>160</v>
      </c>
      <c r="H7462" s="2" t="s">
        <v>11100</v>
      </c>
      <c r="I7462" s="2" t="s">
        <v>5543</v>
      </c>
      <c r="J7462" s="2" t="s">
        <v>3068</v>
      </c>
      <c r="K7462" s="194" t="s">
        <v>17</v>
      </c>
      <c r="L7462" s="2">
        <v>28</v>
      </c>
      <c r="M7462" s="194" t="s">
        <v>334</v>
      </c>
      <c r="N7462" s="2" t="s">
        <v>10014</v>
      </c>
      <c r="O7462" s="195" t="s">
        <v>339</v>
      </c>
    </row>
    <row r="7463" spans="1:15" ht="15.75" thickBot="1">
      <c r="A7463" s="7">
        <v>2020</v>
      </c>
      <c r="B7463" s="7" t="s">
        <v>99</v>
      </c>
      <c r="C7463" s="8">
        <f t="shared" si="345"/>
        <v>43865</v>
      </c>
      <c r="D7463" s="7">
        <v>14</v>
      </c>
      <c r="E7463" s="7" t="str">
        <f t="shared" si="344"/>
        <v>S64386514</v>
      </c>
      <c r="F7463" s="5">
        <v>2024</v>
      </c>
      <c r="G7463" s="6">
        <v>155</v>
      </c>
      <c r="H7463" s="6" t="s">
        <v>5787</v>
      </c>
      <c r="I7463" s="6" t="s">
        <v>603</v>
      </c>
      <c r="J7463" s="6" t="s">
        <v>3462</v>
      </c>
      <c r="K7463" s="196" t="s">
        <v>17</v>
      </c>
      <c r="L7463" s="6">
        <v>24</v>
      </c>
      <c r="M7463" s="196" t="s">
        <v>3767</v>
      </c>
      <c r="N7463" s="6" t="s">
        <v>11089</v>
      </c>
      <c r="O7463" s="197" t="s">
        <v>3669</v>
      </c>
    </row>
    <row r="7464" spans="1:15" ht="16.5" thickTop="1" thickBot="1">
      <c r="A7464" s="7">
        <v>2020</v>
      </c>
      <c r="B7464" s="7" t="s">
        <v>99</v>
      </c>
      <c r="C7464" s="8">
        <f t="shared" si="345"/>
        <v>43865</v>
      </c>
      <c r="D7464" s="7">
        <v>15</v>
      </c>
      <c r="E7464" s="7" t="str">
        <f t="shared" si="344"/>
        <v>S64386515</v>
      </c>
      <c r="F7464" s="1" t="s">
        <v>15</v>
      </c>
    </row>
    <row r="7465" spans="1:15" ht="16.5" thickTop="1" thickBot="1">
      <c r="A7465" s="7">
        <v>2020</v>
      </c>
      <c r="B7465" s="7" t="s">
        <v>99</v>
      </c>
      <c r="C7465" s="8">
        <f t="shared" si="345"/>
        <v>43865</v>
      </c>
      <c r="D7465" s="7">
        <v>16</v>
      </c>
      <c r="E7465" s="7" t="str">
        <f t="shared" si="344"/>
        <v>S64386516</v>
      </c>
      <c r="F7465" s="338" t="s">
        <v>1</v>
      </c>
      <c r="G7465" s="341" t="s">
        <v>2</v>
      </c>
      <c r="H7465" s="342"/>
      <c r="I7465" s="342"/>
      <c r="J7465" s="343"/>
      <c r="K7465" s="344" t="s">
        <v>3</v>
      </c>
      <c r="L7465" s="343"/>
      <c r="M7465" s="344" t="s">
        <v>144</v>
      </c>
      <c r="N7465" s="342"/>
      <c r="O7465" s="342"/>
    </row>
    <row r="7466" spans="1:15" ht="18" customHeight="1" thickBot="1">
      <c r="A7466" s="7">
        <v>2020</v>
      </c>
      <c r="B7466" s="7" t="s">
        <v>99</v>
      </c>
      <c r="C7466" s="8">
        <f t="shared" si="345"/>
        <v>43865</v>
      </c>
      <c r="D7466" s="7">
        <v>17</v>
      </c>
      <c r="E7466" s="7" t="str">
        <f t="shared" si="344"/>
        <v>S64386517</v>
      </c>
      <c r="F7466" s="339"/>
      <c r="G7466" s="345" t="s">
        <v>5</v>
      </c>
      <c r="H7466" s="347" t="s">
        <v>145</v>
      </c>
      <c r="I7466" s="348"/>
      <c r="J7466" s="349"/>
      <c r="K7466" s="350" t="s">
        <v>6</v>
      </c>
      <c r="L7466" s="352" t="s">
        <v>7</v>
      </c>
      <c r="M7466" s="350" t="s">
        <v>8</v>
      </c>
      <c r="N7466" s="354" t="s">
        <v>146</v>
      </c>
      <c r="O7466" s="356" t="s">
        <v>147</v>
      </c>
    </row>
    <row r="7467" spans="1:15" ht="15.75" thickBot="1">
      <c r="A7467" s="7">
        <v>2020</v>
      </c>
      <c r="B7467" s="7" t="s">
        <v>99</v>
      </c>
      <c r="C7467" s="8">
        <f t="shared" si="345"/>
        <v>43865</v>
      </c>
      <c r="D7467" s="7">
        <v>18</v>
      </c>
      <c r="E7467" s="7" t="str">
        <f t="shared" si="344"/>
        <v>S64386518</v>
      </c>
      <c r="F7467" s="340"/>
      <c r="G7467" s="346"/>
      <c r="H7467" s="191" t="s">
        <v>9</v>
      </c>
      <c r="I7467" s="192" t="s">
        <v>18</v>
      </c>
      <c r="J7467" s="193" t="s">
        <v>11</v>
      </c>
      <c r="K7467" s="351"/>
      <c r="L7467" s="353"/>
      <c r="M7467" s="351"/>
      <c r="N7467" s="355"/>
      <c r="O7467" s="357"/>
    </row>
    <row r="7468" spans="1:15">
      <c r="A7468" s="7">
        <v>2020</v>
      </c>
      <c r="B7468" s="7" t="s">
        <v>99</v>
      </c>
      <c r="C7468" s="8">
        <f t="shared" si="345"/>
        <v>43865</v>
      </c>
      <c r="D7468" s="7">
        <v>19</v>
      </c>
      <c r="E7468" s="7" t="str">
        <f t="shared" si="344"/>
        <v>S64386519</v>
      </c>
      <c r="F7468" s="3" t="s">
        <v>16</v>
      </c>
      <c r="G7468" s="2">
        <v>53</v>
      </c>
      <c r="H7468" s="2" t="s">
        <v>11101</v>
      </c>
      <c r="I7468" s="2" t="s">
        <v>11102</v>
      </c>
      <c r="J7468" s="2" t="s">
        <v>833</v>
      </c>
      <c r="K7468" s="194" t="s">
        <v>17</v>
      </c>
      <c r="L7468" s="2">
        <v>62</v>
      </c>
      <c r="M7468" s="194" t="s">
        <v>461</v>
      </c>
      <c r="N7468" s="2">
        <v>25</v>
      </c>
      <c r="O7468" s="195" t="s">
        <v>482</v>
      </c>
    </row>
    <row r="7469" spans="1:15">
      <c r="A7469" s="7">
        <v>2020</v>
      </c>
      <c r="B7469" s="7" t="s">
        <v>99</v>
      </c>
      <c r="C7469" s="8">
        <f t="shared" si="345"/>
        <v>43865</v>
      </c>
      <c r="D7469" s="7">
        <v>20</v>
      </c>
      <c r="E7469" s="7" t="str">
        <f t="shared" si="344"/>
        <v>S64386520</v>
      </c>
      <c r="F7469" s="4">
        <v>43862</v>
      </c>
      <c r="G7469" s="2">
        <v>53</v>
      </c>
      <c r="H7469" s="2" t="s">
        <v>11103</v>
      </c>
      <c r="I7469" s="2" t="s">
        <v>11104</v>
      </c>
      <c r="J7469" s="2" t="s">
        <v>3230</v>
      </c>
      <c r="K7469" s="194" t="s">
        <v>17</v>
      </c>
      <c r="L7469" s="2">
        <v>58</v>
      </c>
      <c r="M7469" s="194" t="s">
        <v>1239</v>
      </c>
      <c r="N7469" s="2" t="s">
        <v>645</v>
      </c>
      <c r="O7469" s="195" t="s">
        <v>3839</v>
      </c>
    </row>
    <row r="7470" spans="1:15">
      <c r="A7470" s="7">
        <v>2020</v>
      </c>
      <c r="B7470" s="7" t="s">
        <v>99</v>
      </c>
      <c r="C7470" s="8">
        <f t="shared" si="345"/>
        <v>43865</v>
      </c>
      <c r="D7470" s="7">
        <v>21</v>
      </c>
      <c r="E7470" s="7" t="str">
        <f t="shared" si="344"/>
        <v>S64386521</v>
      </c>
      <c r="F7470" s="4">
        <v>43891</v>
      </c>
      <c r="G7470" s="2">
        <v>53</v>
      </c>
      <c r="H7470" s="2" t="s">
        <v>11105</v>
      </c>
      <c r="I7470" s="2" t="s">
        <v>11106</v>
      </c>
      <c r="J7470" s="2" t="s">
        <v>5172</v>
      </c>
      <c r="K7470" s="194" t="s">
        <v>17</v>
      </c>
      <c r="L7470" s="2">
        <v>52</v>
      </c>
      <c r="M7470" s="194">
        <v>25</v>
      </c>
      <c r="N7470" s="2">
        <v>0</v>
      </c>
      <c r="O7470" s="195">
        <v>75</v>
      </c>
    </row>
    <row r="7471" spans="1:15">
      <c r="A7471" s="7">
        <v>2020</v>
      </c>
      <c r="B7471" s="7" t="s">
        <v>99</v>
      </c>
      <c r="C7471" s="8">
        <f t="shared" si="345"/>
        <v>43865</v>
      </c>
      <c r="D7471" s="7">
        <v>22</v>
      </c>
      <c r="E7471" s="7" t="str">
        <f t="shared" si="344"/>
        <v>S64386522</v>
      </c>
      <c r="F7471" s="4">
        <v>43922</v>
      </c>
      <c r="G7471" s="2">
        <v>50</v>
      </c>
      <c r="H7471" s="2" t="s">
        <v>11107</v>
      </c>
      <c r="I7471" s="2">
        <v>217</v>
      </c>
      <c r="J7471" s="2" t="s">
        <v>752</v>
      </c>
      <c r="K7471" s="194" t="s">
        <v>17</v>
      </c>
      <c r="L7471" s="2">
        <v>47</v>
      </c>
      <c r="M7471" s="194" t="s">
        <v>873</v>
      </c>
      <c r="N7471" s="2" t="s">
        <v>871</v>
      </c>
      <c r="O7471" s="195" t="s">
        <v>872</v>
      </c>
    </row>
    <row r="7472" spans="1:15">
      <c r="A7472" s="7">
        <v>2020</v>
      </c>
      <c r="B7472" s="7" t="s">
        <v>99</v>
      </c>
      <c r="C7472" s="8">
        <f t="shared" si="345"/>
        <v>43865</v>
      </c>
      <c r="D7472" s="7">
        <v>23</v>
      </c>
      <c r="E7472" s="7" t="str">
        <f t="shared" si="344"/>
        <v>S64386523</v>
      </c>
      <c r="F7472" s="4">
        <v>43952</v>
      </c>
      <c r="G7472" s="2">
        <v>50</v>
      </c>
      <c r="H7472" s="2" t="s">
        <v>10517</v>
      </c>
      <c r="I7472" s="2" t="s">
        <v>1489</v>
      </c>
      <c r="J7472" s="2" t="s">
        <v>3899</v>
      </c>
      <c r="K7472" s="194" t="s">
        <v>17</v>
      </c>
      <c r="L7472" s="2">
        <v>47</v>
      </c>
      <c r="M7472" s="194" t="s">
        <v>873</v>
      </c>
      <c r="N7472" s="2" t="s">
        <v>871</v>
      </c>
      <c r="O7472" s="195" t="s">
        <v>872</v>
      </c>
    </row>
    <row r="7473" spans="1:15">
      <c r="A7473" s="7">
        <v>2020</v>
      </c>
      <c r="B7473" s="7" t="s">
        <v>99</v>
      </c>
      <c r="C7473" s="8">
        <f t="shared" si="345"/>
        <v>43865</v>
      </c>
      <c r="D7473" s="7">
        <v>24</v>
      </c>
      <c r="E7473" s="7" t="str">
        <f t="shared" si="344"/>
        <v>S64386524</v>
      </c>
      <c r="F7473" s="3" t="s">
        <v>220</v>
      </c>
      <c r="G7473" s="2">
        <v>50</v>
      </c>
      <c r="H7473" s="2" t="s">
        <v>10829</v>
      </c>
      <c r="I7473" s="2" t="s">
        <v>11108</v>
      </c>
      <c r="J7473" s="2" t="s">
        <v>4953</v>
      </c>
      <c r="K7473" s="194" t="s">
        <v>17</v>
      </c>
      <c r="L7473" s="2">
        <v>45</v>
      </c>
      <c r="M7473" s="194" t="s">
        <v>1665</v>
      </c>
      <c r="N7473" s="2" t="s">
        <v>871</v>
      </c>
      <c r="O7473" s="195" t="s">
        <v>2960</v>
      </c>
    </row>
    <row r="7474" spans="1:15">
      <c r="A7474" s="7">
        <v>2020</v>
      </c>
      <c r="B7474" s="7" t="s">
        <v>99</v>
      </c>
      <c r="C7474" s="8">
        <f t="shared" si="345"/>
        <v>43865</v>
      </c>
      <c r="D7474" s="7">
        <v>25</v>
      </c>
      <c r="E7474" s="7" t="str">
        <f t="shared" si="344"/>
        <v>S64386525</v>
      </c>
      <c r="F7474" s="3">
        <v>2021</v>
      </c>
      <c r="G7474" s="2">
        <v>45</v>
      </c>
      <c r="H7474" s="2" t="s">
        <v>11109</v>
      </c>
      <c r="I7474" s="2" t="s">
        <v>11110</v>
      </c>
      <c r="J7474" s="2" t="s">
        <v>734</v>
      </c>
      <c r="K7474" s="194" t="s">
        <v>17</v>
      </c>
      <c r="L7474" s="2">
        <v>38</v>
      </c>
      <c r="M7474" s="194" t="s">
        <v>2074</v>
      </c>
      <c r="N7474" s="2" t="s">
        <v>935</v>
      </c>
      <c r="O7474" s="195" t="s">
        <v>872</v>
      </c>
    </row>
    <row r="7475" spans="1:15">
      <c r="A7475" s="7">
        <v>2020</v>
      </c>
      <c r="B7475" s="7" t="s">
        <v>99</v>
      </c>
      <c r="C7475" s="8">
        <f t="shared" si="345"/>
        <v>43865</v>
      </c>
      <c r="D7475" s="7">
        <v>26</v>
      </c>
      <c r="E7475" s="7" t="str">
        <f t="shared" si="344"/>
        <v>S64386526</v>
      </c>
      <c r="F7475" s="3">
        <v>2022</v>
      </c>
      <c r="G7475" s="2">
        <v>40</v>
      </c>
      <c r="H7475" s="2" t="s">
        <v>10314</v>
      </c>
      <c r="I7475" s="2" t="s">
        <v>1170</v>
      </c>
      <c r="J7475" s="2" t="s">
        <v>4508</v>
      </c>
      <c r="K7475" s="194" t="s">
        <v>17</v>
      </c>
      <c r="L7475" s="2">
        <v>34</v>
      </c>
      <c r="M7475" s="194" t="s">
        <v>491</v>
      </c>
      <c r="N7475" s="2" t="s">
        <v>493</v>
      </c>
      <c r="O7475" s="195" t="s">
        <v>492</v>
      </c>
    </row>
    <row r="7476" spans="1:15">
      <c r="A7476" s="7">
        <v>2020</v>
      </c>
      <c r="B7476" s="7" t="s">
        <v>99</v>
      </c>
      <c r="C7476" s="8">
        <f t="shared" si="345"/>
        <v>43865</v>
      </c>
      <c r="D7476" s="7">
        <v>27</v>
      </c>
      <c r="E7476" s="7" t="str">
        <f t="shared" si="344"/>
        <v>S64386527</v>
      </c>
      <c r="F7476" s="3">
        <v>2023</v>
      </c>
      <c r="G7476" s="2">
        <v>40</v>
      </c>
      <c r="H7476" s="2" t="s">
        <v>8359</v>
      </c>
      <c r="I7476" s="2" t="s">
        <v>11111</v>
      </c>
      <c r="J7476" s="2" t="s">
        <v>543</v>
      </c>
      <c r="K7476" s="194" t="s">
        <v>17</v>
      </c>
      <c r="L7476" s="2">
        <v>29</v>
      </c>
      <c r="M7476" s="194" t="s">
        <v>3917</v>
      </c>
      <c r="N7476" s="2" t="s">
        <v>433</v>
      </c>
      <c r="O7476" s="195" t="s">
        <v>2831</v>
      </c>
    </row>
    <row r="7477" spans="1:15" ht="15.75" thickBot="1">
      <c r="A7477" s="7">
        <v>2020</v>
      </c>
      <c r="B7477" s="7" t="s">
        <v>99</v>
      </c>
      <c r="C7477" s="8">
        <f t="shared" si="345"/>
        <v>43865</v>
      </c>
      <c r="D7477" s="7">
        <v>28</v>
      </c>
      <c r="E7477" s="7" t="str">
        <f t="shared" si="344"/>
        <v>S64386528</v>
      </c>
      <c r="F7477" s="5">
        <v>2024</v>
      </c>
      <c r="G7477" s="6">
        <v>35</v>
      </c>
      <c r="H7477" s="6" t="s">
        <v>9133</v>
      </c>
      <c r="I7477" s="6" t="s">
        <v>9252</v>
      </c>
      <c r="J7477" s="6" t="s">
        <v>1134</v>
      </c>
      <c r="K7477" s="196" t="s">
        <v>17</v>
      </c>
      <c r="L7477" s="6">
        <v>26</v>
      </c>
      <c r="M7477" s="196" t="s">
        <v>568</v>
      </c>
      <c r="N7477" s="6" t="s">
        <v>1371</v>
      </c>
      <c r="O7477" s="197">
        <v>50</v>
      </c>
    </row>
    <row r="7478" spans="1:15" ht="16.5" thickTop="1" thickBot="1">
      <c r="A7478" s="7">
        <v>2020</v>
      </c>
      <c r="B7478" s="7" t="s">
        <v>59</v>
      </c>
      <c r="C7478" s="8">
        <f>C7477+7</f>
        <v>43872</v>
      </c>
      <c r="D7478" s="7">
        <v>1</v>
      </c>
      <c r="E7478" s="7" t="str">
        <f t="shared" ref="E7478:E7481" si="346">B7478&amp;C7478&amp;D7478</f>
        <v>S7438721</v>
      </c>
      <c r="F7478" s="1" t="s">
        <v>0</v>
      </c>
    </row>
    <row r="7479" spans="1:15" ht="16.5" thickTop="1" thickBot="1">
      <c r="A7479" s="7">
        <v>2020</v>
      </c>
      <c r="B7479" s="7" t="s">
        <v>59</v>
      </c>
      <c r="C7479" s="8">
        <f t="shared" si="345"/>
        <v>43872</v>
      </c>
      <c r="D7479" s="7">
        <v>2</v>
      </c>
      <c r="E7479" s="7" t="str">
        <f t="shared" si="346"/>
        <v>S7438722</v>
      </c>
      <c r="F7479" s="338" t="s">
        <v>1</v>
      </c>
      <c r="G7479" s="341" t="s">
        <v>2</v>
      </c>
      <c r="H7479" s="342"/>
      <c r="I7479" s="342"/>
      <c r="J7479" s="343"/>
      <c r="K7479" s="344" t="s">
        <v>3</v>
      </c>
      <c r="L7479" s="343"/>
      <c r="M7479" s="344" t="s">
        <v>144</v>
      </c>
      <c r="N7479" s="342"/>
      <c r="O7479" s="342"/>
    </row>
    <row r="7480" spans="1:15" ht="18" customHeight="1" thickBot="1">
      <c r="A7480" s="7">
        <v>2020</v>
      </c>
      <c r="B7480" s="7" t="s">
        <v>59</v>
      </c>
      <c r="C7480" s="8">
        <f t="shared" si="345"/>
        <v>43872</v>
      </c>
      <c r="D7480" s="7">
        <v>3</v>
      </c>
      <c r="E7480" s="7" t="str">
        <f t="shared" si="346"/>
        <v>S7438723</v>
      </c>
      <c r="F7480" s="339"/>
      <c r="G7480" s="345" t="s">
        <v>5</v>
      </c>
      <c r="H7480" s="347" t="s">
        <v>145</v>
      </c>
      <c r="I7480" s="348"/>
      <c r="J7480" s="349"/>
      <c r="K7480" s="350" t="s">
        <v>6</v>
      </c>
      <c r="L7480" s="352" t="s">
        <v>7</v>
      </c>
      <c r="M7480" s="350" t="s">
        <v>8</v>
      </c>
      <c r="N7480" s="354" t="s">
        <v>146</v>
      </c>
      <c r="O7480" s="356" t="s">
        <v>147</v>
      </c>
    </row>
    <row r="7481" spans="1:15" ht="15.75" thickBot="1">
      <c r="A7481" s="7">
        <v>2020</v>
      </c>
      <c r="B7481" s="7" t="s">
        <v>59</v>
      </c>
      <c r="C7481" s="8">
        <f t="shared" si="345"/>
        <v>43872</v>
      </c>
      <c r="D7481" s="7">
        <v>4</v>
      </c>
      <c r="E7481" s="7" t="str">
        <f t="shared" si="346"/>
        <v>S7438724</v>
      </c>
      <c r="F7481" s="340"/>
      <c r="G7481" s="346"/>
      <c r="H7481" s="191" t="s">
        <v>9</v>
      </c>
      <c r="I7481" s="192" t="s">
        <v>18</v>
      </c>
      <c r="J7481" s="193" t="s">
        <v>11</v>
      </c>
      <c r="K7481" s="351"/>
      <c r="L7481" s="353"/>
      <c r="M7481" s="351"/>
      <c r="N7481" s="355"/>
      <c r="O7481" s="357"/>
    </row>
    <row r="7482" spans="1:15">
      <c r="A7482" s="7">
        <v>2020</v>
      </c>
      <c r="B7482" s="7" t="s">
        <v>59</v>
      </c>
      <c r="C7482" s="8">
        <f t="shared" si="345"/>
        <v>43872</v>
      </c>
      <c r="D7482" s="7">
        <v>5</v>
      </c>
      <c r="E7482" s="7" t="str">
        <f t="shared" ref="E7482:E7505" si="347">B7482&amp;C7482&amp;D7482</f>
        <v>S7438725</v>
      </c>
      <c r="F7482" s="3" t="s">
        <v>12</v>
      </c>
      <c r="G7482" s="2">
        <v>-3</v>
      </c>
      <c r="H7482" s="2" t="s">
        <v>11112</v>
      </c>
      <c r="I7482" s="2" t="s">
        <v>9333</v>
      </c>
      <c r="J7482" s="2" t="s">
        <v>261</v>
      </c>
      <c r="K7482" s="194" t="s">
        <v>17</v>
      </c>
      <c r="L7482" s="2">
        <v>49</v>
      </c>
      <c r="M7482" s="194" t="s">
        <v>3668</v>
      </c>
      <c r="N7482" s="2" t="s">
        <v>3668</v>
      </c>
      <c r="O7482" s="195" t="s">
        <v>11113</v>
      </c>
    </row>
    <row r="7483" spans="1:15">
      <c r="A7483" s="7">
        <v>2020</v>
      </c>
      <c r="B7483" s="7" t="s">
        <v>59</v>
      </c>
      <c r="C7483" s="8">
        <f t="shared" si="345"/>
        <v>43872</v>
      </c>
      <c r="D7483" s="7">
        <v>6</v>
      </c>
      <c r="E7483" s="7" t="str">
        <f t="shared" si="347"/>
        <v>S7438726</v>
      </c>
      <c r="F7483" s="4">
        <v>43862</v>
      </c>
      <c r="G7483" s="2">
        <v>164</v>
      </c>
      <c r="H7483" s="2" t="s">
        <v>9490</v>
      </c>
      <c r="I7483" s="2" t="s">
        <v>5801</v>
      </c>
      <c r="J7483" s="2" t="s">
        <v>2347</v>
      </c>
      <c r="K7483" s="194" t="s">
        <v>17</v>
      </c>
      <c r="L7483" s="2">
        <v>66</v>
      </c>
      <c r="M7483" s="194">
        <v>100</v>
      </c>
      <c r="N7483" s="2">
        <v>0</v>
      </c>
      <c r="O7483" s="195">
        <v>0</v>
      </c>
    </row>
    <row r="7484" spans="1:15">
      <c r="A7484" s="7">
        <v>2020</v>
      </c>
      <c r="B7484" s="7" t="s">
        <v>59</v>
      </c>
      <c r="C7484" s="8">
        <f t="shared" si="345"/>
        <v>43872</v>
      </c>
      <c r="D7484" s="7">
        <v>7</v>
      </c>
      <c r="E7484" s="7" t="str">
        <f t="shared" si="347"/>
        <v>S7438727</v>
      </c>
      <c r="F7484" s="4">
        <v>43891</v>
      </c>
      <c r="G7484" s="2">
        <v>160</v>
      </c>
      <c r="H7484" s="2" t="s">
        <v>3112</v>
      </c>
      <c r="I7484" s="2" t="s">
        <v>6918</v>
      </c>
      <c r="J7484" s="2" t="s">
        <v>3954</v>
      </c>
      <c r="K7484" s="194" t="s">
        <v>17</v>
      </c>
      <c r="L7484" s="2">
        <v>66</v>
      </c>
      <c r="M7484" s="194">
        <v>100</v>
      </c>
      <c r="N7484" s="2">
        <v>0</v>
      </c>
      <c r="O7484" s="195">
        <v>0</v>
      </c>
    </row>
    <row r="7485" spans="1:15">
      <c r="A7485" s="7">
        <v>2020</v>
      </c>
      <c r="B7485" s="7" t="s">
        <v>59</v>
      </c>
      <c r="C7485" s="8">
        <f t="shared" si="345"/>
        <v>43872</v>
      </c>
      <c r="D7485" s="7">
        <v>8</v>
      </c>
      <c r="E7485" s="7" t="str">
        <f t="shared" si="347"/>
        <v>S7438728</v>
      </c>
      <c r="F7485" s="4">
        <v>43922</v>
      </c>
      <c r="G7485" s="2">
        <v>145</v>
      </c>
      <c r="H7485" s="2" t="s">
        <v>5031</v>
      </c>
      <c r="I7485" s="2" t="s">
        <v>5031</v>
      </c>
      <c r="J7485" s="2" t="s">
        <v>2138</v>
      </c>
      <c r="K7485" s="194" t="s">
        <v>17</v>
      </c>
      <c r="L7485" s="2">
        <v>58</v>
      </c>
      <c r="M7485" s="194" t="s">
        <v>11114</v>
      </c>
      <c r="N7485" s="2">
        <v>0</v>
      </c>
      <c r="O7485" s="195" t="s">
        <v>2313</v>
      </c>
    </row>
    <row r="7486" spans="1:15">
      <c r="A7486" s="7">
        <v>2020</v>
      </c>
      <c r="B7486" s="7" t="s">
        <v>59</v>
      </c>
      <c r="C7486" s="8">
        <f t="shared" si="345"/>
        <v>43872</v>
      </c>
      <c r="D7486" s="7">
        <v>9</v>
      </c>
      <c r="E7486" s="7" t="str">
        <f t="shared" si="347"/>
        <v>S7438729</v>
      </c>
      <c r="F7486" s="4">
        <v>43952</v>
      </c>
      <c r="G7486" s="2">
        <v>162</v>
      </c>
      <c r="H7486" s="2" t="s">
        <v>6562</v>
      </c>
      <c r="I7486" s="2" t="s">
        <v>11115</v>
      </c>
      <c r="J7486" s="2" t="s">
        <v>1374</v>
      </c>
      <c r="K7486" s="194" t="s">
        <v>17</v>
      </c>
      <c r="L7486" s="2">
        <v>56</v>
      </c>
      <c r="M7486" s="194" t="s">
        <v>10180</v>
      </c>
      <c r="N7486" s="2" t="s">
        <v>1628</v>
      </c>
      <c r="O7486" s="195">
        <v>0</v>
      </c>
    </row>
    <row r="7487" spans="1:15">
      <c r="A7487" s="7">
        <v>2020</v>
      </c>
      <c r="B7487" s="7" t="s">
        <v>59</v>
      </c>
      <c r="C7487" s="8">
        <f t="shared" si="345"/>
        <v>43872</v>
      </c>
      <c r="D7487" s="7">
        <v>10</v>
      </c>
      <c r="E7487" s="7" t="str">
        <f t="shared" si="347"/>
        <v>S74387210</v>
      </c>
      <c r="F7487" s="3" t="s">
        <v>220</v>
      </c>
      <c r="G7487" s="2">
        <v>215</v>
      </c>
      <c r="H7487" s="2" t="s">
        <v>8851</v>
      </c>
      <c r="I7487" s="2" t="s">
        <v>11116</v>
      </c>
      <c r="J7487" s="2" t="s">
        <v>3182</v>
      </c>
      <c r="K7487" s="194" t="s">
        <v>17</v>
      </c>
      <c r="L7487" s="2">
        <v>50</v>
      </c>
      <c r="M7487" s="194" t="s">
        <v>10870</v>
      </c>
      <c r="N7487" s="2" t="s">
        <v>274</v>
      </c>
      <c r="O7487" s="195" t="s">
        <v>524</v>
      </c>
    </row>
    <row r="7488" spans="1:15">
      <c r="A7488" s="7">
        <v>2020</v>
      </c>
      <c r="B7488" s="7" t="s">
        <v>59</v>
      </c>
      <c r="C7488" s="8">
        <f t="shared" si="345"/>
        <v>43872</v>
      </c>
      <c r="D7488" s="7">
        <v>11</v>
      </c>
      <c r="E7488" s="7" t="str">
        <f t="shared" si="347"/>
        <v>S74387211</v>
      </c>
      <c r="F7488" s="3">
        <v>2021</v>
      </c>
      <c r="G7488" s="2">
        <v>202</v>
      </c>
      <c r="H7488" s="2" t="s">
        <v>10846</v>
      </c>
      <c r="I7488" s="2" t="s">
        <v>2514</v>
      </c>
      <c r="J7488" s="2" t="s">
        <v>1430</v>
      </c>
      <c r="K7488" s="194" t="s">
        <v>17</v>
      </c>
      <c r="L7488" s="2">
        <v>42</v>
      </c>
      <c r="M7488" s="194" t="s">
        <v>301</v>
      </c>
      <c r="N7488" s="2" t="s">
        <v>819</v>
      </c>
      <c r="O7488" s="195" t="s">
        <v>296</v>
      </c>
    </row>
    <row r="7489" spans="1:15">
      <c r="A7489" s="7">
        <v>2020</v>
      </c>
      <c r="B7489" s="7" t="s">
        <v>59</v>
      </c>
      <c r="C7489" s="8">
        <f t="shared" si="345"/>
        <v>43872</v>
      </c>
      <c r="D7489" s="7">
        <v>12</v>
      </c>
      <c r="E7489" s="7" t="str">
        <f t="shared" si="347"/>
        <v>S74387212</v>
      </c>
      <c r="F7489" s="3">
        <v>2022</v>
      </c>
      <c r="G7489" s="2">
        <v>180</v>
      </c>
      <c r="H7489" s="2" t="s">
        <v>7244</v>
      </c>
      <c r="I7489" s="2" t="s">
        <v>11117</v>
      </c>
      <c r="J7489" s="2" t="s">
        <v>981</v>
      </c>
      <c r="K7489" s="194" t="s">
        <v>17</v>
      </c>
      <c r="L7489" s="2">
        <v>36</v>
      </c>
      <c r="M7489" s="194" t="s">
        <v>4752</v>
      </c>
      <c r="N7489" s="2" t="s">
        <v>3695</v>
      </c>
      <c r="O7489" s="195" t="s">
        <v>1966</v>
      </c>
    </row>
    <row r="7490" spans="1:15">
      <c r="A7490" s="7">
        <v>2020</v>
      </c>
      <c r="B7490" s="7" t="s">
        <v>59</v>
      </c>
      <c r="C7490" s="8">
        <f t="shared" si="345"/>
        <v>43872</v>
      </c>
      <c r="D7490" s="7">
        <v>13</v>
      </c>
      <c r="E7490" s="7" t="str">
        <f t="shared" si="347"/>
        <v>S74387213</v>
      </c>
      <c r="F7490" s="3">
        <v>2023</v>
      </c>
      <c r="G7490" s="2">
        <v>0</v>
      </c>
      <c r="H7490" s="2" t="s">
        <v>11118</v>
      </c>
      <c r="I7490" s="2" t="s">
        <v>11119</v>
      </c>
      <c r="J7490" s="2" t="s">
        <v>3066</v>
      </c>
      <c r="K7490" s="194" t="s">
        <v>17</v>
      </c>
      <c r="L7490" s="2">
        <v>29</v>
      </c>
      <c r="M7490" s="194" t="s">
        <v>6250</v>
      </c>
      <c r="N7490" s="2" t="s">
        <v>2622</v>
      </c>
      <c r="O7490" s="195" t="s">
        <v>10754</v>
      </c>
    </row>
    <row r="7491" spans="1:15" ht="15.75" thickBot="1">
      <c r="A7491" s="7">
        <v>2020</v>
      </c>
      <c r="B7491" s="7" t="s">
        <v>59</v>
      </c>
      <c r="C7491" s="8">
        <f t="shared" si="345"/>
        <v>43872</v>
      </c>
      <c r="D7491" s="7">
        <v>14</v>
      </c>
      <c r="E7491" s="7" t="str">
        <f t="shared" si="347"/>
        <v>S74387214</v>
      </c>
      <c r="F7491" s="5">
        <v>2024</v>
      </c>
      <c r="G7491" s="6">
        <v>0</v>
      </c>
      <c r="H7491" s="6" t="s">
        <v>5989</v>
      </c>
      <c r="I7491" s="6" t="s">
        <v>3263</v>
      </c>
      <c r="J7491" s="6" t="s">
        <v>2313</v>
      </c>
      <c r="K7491" s="196" t="s">
        <v>17</v>
      </c>
      <c r="L7491" s="6">
        <v>23</v>
      </c>
      <c r="M7491" s="196" t="s">
        <v>551</v>
      </c>
      <c r="N7491" s="6" t="s">
        <v>3662</v>
      </c>
      <c r="O7491" s="197" t="s">
        <v>551</v>
      </c>
    </row>
    <row r="7492" spans="1:15" ht="16.5" thickTop="1" thickBot="1">
      <c r="A7492" s="7">
        <v>2020</v>
      </c>
      <c r="B7492" s="7" t="s">
        <v>59</v>
      </c>
      <c r="C7492" s="8">
        <f t="shared" si="345"/>
        <v>43872</v>
      </c>
      <c r="D7492" s="7">
        <v>15</v>
      </c>
      <c r="E7492" s="7" t="str">
        <f t="shared" si="347"/>
        <v>S74387215</v>
      </c>
      <c r="F7492" s="1" t="s">
        <v>15</v>
      </c>
    </row>
    <row r="7493" spans="1:15" ht="16.5" thickTop="1" thickBot="1">
      <c r="A7493" s="7">
        <v>2020</v>
      </c>
      <c r="B7493" s="7" t="s">
        <v>59</v>
      </c>
      <c r="C7493" s="8">
        <f t="shared" si="345"/>
        <v>43872</v>
      </c>
      <c r="D7493" s="7">
        <v>16</v>
      </c>
      <c r="E7493" s="7" t="str">
        <f t="shared" si="347"/>
        <v>S74387216</v>
      </c>
      <c r="F7493" s="338" t="s">
        <v>1</v>
      </c>
      <c r="G7493" s="341" t="s">
        <v>2</v>
      </c>
      <c r="H7493" s="342"/>
      <c r="I7493" s="342"/>
      <c r="J7493" s="343"/>
      <c r="K7493" s="344" t="s">
        <v>3</v>
      </c>
      <c r="L7493" s="343"/>
      <c r="M7493" s="344" t="s">
        <v>144</v>
      </c>
      <c r="N7493" s="342"/>
      <c r="O7493" s="342"/>
    </row>
    <row r="7494" spans="1:15" ht="18" customHeight="1" thickBot="1">
      <c r="A7494" s="7">
        <v>2020</v>
      </c>
      <c r="B7494" s="7" t="s">
        <v>59</v>
      </c>
      <c r="C7494" s="8">
        <f t="shared" si="345"/>
        <v>43872</v>
      </c>
      <c r="D7494" s="7">
        <v>17</v>
      </c>
      <c r="E7494" s="7" t="str">
        <f t="shared" si="347"/>
        <v>S74387217</v>
      </c>
      <c r="F7494" s="339"/>
      <c r="G7494" s="345" t="s">
        <v>5</v>
      </c>
      <c r="H7494" s="347" t="s">
        <v>145</v>
      </c>
      <c r="I7494" s="348"/>
      <c r="J7494" s="349"/>
      <c r="K7494" s="350" t="s">
        <v>6</v>
      </c>
      <c r="L7494" s="352" t="s">
        <v>7</v>
      </c>
      <c r="M7494" s="350" t="s">
        <v>8</v>
      </c>
      <c r="N7494" s="354" t="s">
        <v>146</v>
      </c>
      <c r="O7494" s="356" t="s">
        <v>147</v>
      </c>
    </row>
    <row r="7495" spans="1:15" ht="15.75" thickBot="1">
      <c r="A7495" s="7">
        <v>2020</v>
      </c>
      <c r="B7495" s="7" t="s">
        <v>59</v>
      </c>
      <c r="C7495" s="8">
        <f t="shared" si="345"/>
        <v>43872</v>
      </c>
      <c r="D7495" s="7">
        <v>18</v>
      </c>
      <c r="E7495" s="7" t="str">
        <f t="shared" si="347"/>
        <v>S74387218</v>
      </c>
      <c r="F7495" s="340"/>
      <c r="G7495" s="346"/>
      <c r="H7495" s="191" t="s">
        <v>9</v>
      </c>
      <c r="I7495" s="192" t="s">
        <v>18</v>
      </c>
      <c r="J7495" s="193" t="s">
        <v>11</v>
      </c>
      <c r="K7495" s="351"/>
      <c r="L7495" s="353"/>
      <c r="M7495" s="351"/>
      <c r="N7495" s="355"/>
      <c r="O7495" s="357"/>
    </row>
    <row r="7496" spans="1:15">
      <c r="A7496" s="7">
        <v>2020</v>
      </c>
      <c r="B7496" s="7" t="s">
        <v>59</v>
      </c>
      <c r="C7496" s="8">
        <f t="shared" si="345"/>
        <v>43872</v>
      </c>
      <c r="D7496" s="7">
        <v>19</v>
      </c>
      <c r="E7496" s="7" t="str">
        <f t="shared" si="347"/>
        <v>S74387219</v>
      </c>
      <c r="F7496" s="3" t="s">
        <v>16</v>
      </c>
      <c r="G7496" s="2">
        <v>55</v>
      </c>
      <c r="H7496" s="2" t="s">
        <v>627</v>
      </c>
      <c r="I7496" s="2" t="s">
        <v>11120</v>
      </c>
      <c r="J7496" s="2" t="s">
        <v>750</v>
      </c>
      <c r="K7496" s="194" t="s">
        <v>17</v>
      </c>
      <c r="L7496" s="2">
        <v>51</v>
      </c>
      <c r="M7496" s="194" t="s">
        <v>401</v>
      </c>
      <c r="N7496" s="2" t="s">
        <v>401</v>
      </c>
      <c r="O7496" s="195" t="s">
        <v>5555</v>
      </c>
    </row>
    <row r="7497" spans="1:15">
      <c r="A7497" s="7">
        <v>2020</v>
      </c>
      <c r="B7497" s="7" t="s">
        <v>59</v>
      </c>
      <c r="C7497" s="8">
        <f t="shared" si="345"/>
        <v>43872</v>
      </c>
      <c r="D7497" s="7">
        <v>20</v>
      </c>
      <c r="E7497" s="7" t="str">
        <f t="shared" si="347"/>
        <v>S74387220</v>
      </c>
      <c r="F7497" s="4">
        <v>43862</v>
      </c>
      <c r="G7497" s="2">
        <v>220</v>
      </c>
      <c r="H7497" s="2" t="s">
        <v>11121</v>
      </c>
      <c r="I7497" s="2" t="s">
        <v>2883</v>
      </c>
      <c r="J7497" s="2" t="s">
        <v>4113</v>
      </c>
      <c r="K7497" s="194" t="s">
        <v>17</v>
      </c>
      <c r="L7497" s="2">
        <v>54</v>
      </c>
      <c r="M7497" s="194" t="s">
        <v>3836</v>
      </c>
      <c r="N7497" s="2">
        <v>0</v>
      </c>
      <c r="O7497" s="195" t="s">
        <v>728</v>
      </c>
    </row>
    <row r="7498" spans="1:15">
      <c r="A7498" s="7">
        <v>2020</v>
      </c>
      <c r="B7498" s="7" t="s">
        <v>59</v>
      </c>
      <c r="C7498" s="8">
        <f t="shared" si="345"/>
        <v>43872</v>
      </c>
      <c r="D7498" s="7">
        <v>21</v>
      </c>
      <c r="E7498" s="7" t="str">
        <f t="shared" si="347"/>
        <v>S74387221</v>
      </c>
      <c r="F7498" s="4">
        <v>43891</v>
      </c>
      <c r="G7498" s="2">
        <v>210</v>
      </c>
      <c r="H7498" s="2" t="s">
        <v>8502</v>
      </c>
      <c r="I7498" s="2" t="s">
        <v>7544</v>
      </c>
      <c r="J7498" s="2" t="s">
        <v>2144</v>
      </c>
      <c r="K7498" s="194" t="s">
        <v>17</v>
      </c>
      <c r="L7498" s="2">
        <v>54</v>
      </c>
      <c r="M7498" s="194" t="s">
        <v>10061</v>
      </c>
      <c r="N7498" s="2">
        <v>0</v>
      </c>
      <c r="O7498" s="195" t="s">
        <v>2664</v>
      </c>
    </row>
    <row r="7499" spans="1:15">
      <c r="A7499" s="7">
        <v>2020</v>
      </c>
      <c r="B7499" s="7" t="s">
        <v>59</v>
      </c>
      <c r="C7499" s="8">
        <f t="shared" si="345"/>
        <v>43872</v>
      </c>
      <c r="D7499" s="7">
        <v>22</v>
      </c>
      <c r="E7499" s="7" t="str">
        <f t="shared" si="347"/>
        <v>S74387222</v>
      </c>
      <c r="F7499" s="4">
        <v>43922</v>
      </c>
      <c r="G7499" s="2">
        <v>185</v>
      </c>
      <c r="H7499" s="2" t="s">
        <v>3315</v>
      </c>
      <c r="I7499" s="2" t="s">
        <v>3424</v>
      </c>
      <c r="J7499" s="2" t="s">
        <v>3182</v>
      </c>
      <c r="K7499" s="194" t="s">
        <v>17</v>
      </c>
      <c r="L7499" s="2">
        <v>51</v>
      </c>
      <c r="M7499" s="194" t="s">
        <v>2975</v>
      </c>
      <c r="N7499" s="2">
        <v>0</v>
      </c>
      <c r="O7499" s="195" t="s">
        <v>1208</v>
      </c>
    </row>
    <row r="7500" spans="1:15">
      <c r="A7500" s="7">
        <v>2020</v>
      </c>
      <c r="B7500" s="7" t="s">
        <v>59</v>
      </c>
      <c r="C7500" s="8">
        <f t="shared" si="345"/>
        <v>43872</v>
      </c>
      <c r="D7500" s="7">
        <v>23</v>
      </c>
      <c r="E7500" s="7" t="str">
        <f t="shared" si="347"/>
        <v>S74387223</v>
      </c>
      <c r="F7500" s="4">
        <v>43952</v>
      </c>
      <c r="G7500" s="2">
        <v>202</v>
      </c>
      <c r="H7500" s="2" t="s">
        <v>10261</v>
      </c>
      <c r="I7500" s="2" t="s">
        <v>11122</v>
      </c>
      <c r="J7500" s="2" t="s">
        <v>2099</v>
      </c>
      <c r="K7500" s="194" t="s">
        <v>17</v>
      </c>
      <c r="L7500" s="2">
        <v>50</v>
      </c>
      <c r="M7500" s="194" t="s">
        <v>6288</v>
      </c>
      <c r="N7500" s="2" t="s">
        <v>472</v>
      </c>
      <c r="O7500" s="195" t="s">
        <v>472</v>
      </c>
    </row>
    <row r="7501" spans="1:15">
      <c r="A7501" s="7">
        <v>2020</v>
      </c>
      <c r="B7501" s="7" t="s">
        <v>59</v>
      </c>
      <c r="C7501" s="8">
        <f t="shared" si="345"/>
        <v>43872</v>
      </c>
      <c r="D7501" s="7">
        <v>24</v>
      </c>
      <c r="E7501" s="7" t="str">
        <f t="shared" si="347"/>
        <v>S74387224</v>
      </c>
      <c r="F7501" s="3" t="s">
        <v>220</v>
      </c>
      <c r="G7501" s="2">
        <v>250</v>
      </c>
      <c r="H7501" s="2" t="s">
        <v>11123</v>
      </c>
      <c r="I7501" s="2" t="s">
        <v>11124</v>
      </c>
      <c r="J7501" s="2" t="s">
        <v>528</v>
      </c>
      <c r="K7501" s="194" t="s">
        <v>17</v>
      </c>
      <c r="L7501" s="2">
        <v>44</v>
      </c>
      <c r="M7501" s="194" t="s">
        <v>513</v>
      </c>
      <c r="N7501" s="2" t="s">
        <v>1208</v>
      </c>
      <c r="O7501" s="195" t="s">
        <v>444</v>
      </c>
    </row>
    <row r="7502" spans="1:15">
      <c r="A7502" s="7">
        <v>2020</v>
      </c>
      <c r="B7502" s="7" t="s">
        <v>59</v>
      </c>
      <c r="C7502" s="8">
        <f t="shared" si="345"/>
        <v>43872</v>
      </c>
      <c r="D7502" s="7">
        <v>25</v>
      </c>
      <c r="E7502" s="7" t="str">
        <f t="shared" si="347"/>
        <v>S74387225</v>
      </c>
      <c r="F7502" s="3">
        <v>2021</v>
      </c>
      <c r="G7502" s="2">
        <v>247</v>
      </c>
      <c r="H7502" s="2" t="s">
        <v>11125</v>
      </c>
      <c r="I7502" s="2" t="s">
        <v>11126</v>
      </c>
      <c r="J7502" s="2" t="s">
        <v>3126</v>
      </c>
      <c r="K7502" s="194" t="s">
        <v>17</v>
      </c>
      <c r="L7502" s="2">
        <v>40</v>
      </c>
      <c r="M7502" s="194" t="s">
        <v>401</v>
      </c>
      <c r="N7502" s="2" t="s">
        <v>1122</v>
      </c>
      <c r="O7502" s="195" t="s">
        <v>1122</v>
      </c>
    </row>
    <row r="7503" spans="1:15">
      <c r="A7503" s="7">
        <v>2020</v>
      </c>
      <c r="B7503" s="7" t="s">
        <v>59</v>
      </c>
      <c r="C7503" s="8">
        <f t="shared" si="345"/>
        <v>43872</v>
      </c>
      <c r="D7503" s="7">
        <v>26</v>
      </c>
      <c r="E7503" s="7" t="str">
        <f t="shared" si="347"/>
        <v>S74387226</v>
      </c>
      <c r="F7503" s="3">
        <v>2022</v>
      </c>
      <c r="G7503" s="2">
        <v>235</v>
      </c>
      <c r="H7503" s="2" t="s">
        <v>11127</v>
      </c>
      <c r="I7503" s="2" t="s">
        <v>7707</v>
      </c>
      <c r="J7503" s="2" t="s">
        <v>2043</v>
      </c>
      <c r="K7503" s="194" t="s">
        <v>17</v>
      </c>
      <c r="L7503" s="2">
        <v>38</v>
      </c>
      <c r="M7503" s="194" t="s">
        <v>400</v>
      </c>
      <c r="N7503" s="2" t="s">
        <v>5555</v>
      </c>
      <c r="O7503" s="195" t="s">
        <v>265</v>
      </c>
    </row>
    <row r="7504" spans="1:15">
      <c r="A7504" s="7">
        <v>2020</v>
      </c>
      <c r="B7504" s="7" t="s">
        <v>59</v>
      </c>
      <c r="C7504" s="8">
        <f t="shared" si="345"/>
        <v>43872</v>
      </c>
      <c r="D7504" s="7">
        <v>27</v>
      </c>
      <c r="E7504" s="7" t="str">
        <f t="shared" si="347"/>
        <v>S74387227</v>
      </c>
      <c r="F7504" s="3">
        <v>2023</v>
      </c>
      <c r="G7504" s="2">
        <v>0</v>
      </c>
      <c r="H7504" s="2" t="s">
        <v>7442</v>
      </c>
      <c r="I7504" s="2" t="s">
        <v>11128</v>
      </c>
      <c r="J7504" s="2" t="s">
        <v>612</v>
      </c>
      <c r="K7504" s="194" t="s">
        <v>17</v>
      </c>
      <c r="L7504" s="2">
        <v>31</v>
      </c>
      <c r="M7504" s="194" t="s">
        <v>7033</v>
      </c>
      <c r="N7504" s="2" t="s">
        <v>3058</v>
      </c>
      <c r="O7504" s="195" t="s">
        <v>7033</v>
      </c>
    </row>
    <row r="7505" spans="1:15" ht="15.75" thickBot="1">
      <c r="A7505" s="7">
        <v>2020</v>
      </c>
      <c r="B7505" s="7" t="s">
        <v>59</v>
      </c>
      <c r="C7505" s="8">
        <f t="shared" si="345"/>
        <v>43872</v>
      </c>
      <c r="D7505" s="7">
        <v>28</v>
      </c>
      <c r="E7505" s="7" t="str">
        <f t="shared" si="347"/>
        <v>S74387228</v>
      </c>
      <c r="F7505" s="5">
        <v>2024</v>
      </c>
      <c r="G7505" s="6">
        <v>0</v>
      </c>
      <c r="H7505" s="6" t="s">
        <v>2806</v>
      </c>
      <c r="I7505" s="6" t="s">
        <v>11129</v>
      </c>
      <c r="J7505" s="6" t="s">
        <v>2767</v>
      </c>
      <c r="K7505" s="196" t="s">
        <v>17</v>
      </c>
      <c r="L7505" s="6">
        <v>27</v>
      </c>
      <c r="M7505" s="196" t="s">
        <v>4912</v>
      </c>
      <c r="N7505" s="6" t="s">
        <v>493</v>
      </c>
      <c r="O7505" s="197" t="s">
        <v>433</v>
      </c>
    </row>
    <row r="7506" spans="1:15" ht="16.5" thickTop="1" thickBot="1">
      <c r="A7506" s="7">
        <v>2020</v>
      </c>
      <c r="B7506" s="7" t="s">
        <v>58</v>
      </c>
      <c r="C7506" s="8">
        <f>C7505+7</f>
        <v>43879</v>
      </c>
      <c r="D7506" s="7">
        <v>1</v>
      </c>
      <c r="E7506" s="7" t="str">
        <f t="shared" ref="E7506:E7508" si="348">B7506&amp;C7506&amp;D7506</f>
        <v>S8438791</v>
      </c>
      <c r="F7506" s="1" t="s">
        <v>0</v>
      </c>
    </row>
    <row r="7507" spans="1:15" ht="16.5" thickTop="1" thickBot="1">
      <c r="A7507" s="7">
        <v>2020</v>
      </c>
      <c r="B7507" s="7" t="s">
        <v>58</v>
      </c>
      <c r="C7507" s="8">
        <f t="shared" si="345"/>
        <v>43879</v>
      </c>
      <c r="D7507" s="7">
        <v>2</v>
      </c>
      <c r="E7507" s="7" t="str">
        <f t="shared" si="348"/>
        <v>S8438792</v>
      </c>
      <c r="F7507" s="338" t="s">
        <v>1</v>
      </c>
      <c r="G7507" s="341" t="s">
        <v>2</v>
      </c>
      <c r="H7507" s="342"/>
      <c r="I7507" s="342"/>
      <c r="J7507" s="343"/>
      <c r="K7507" s="344" t="s">
        <v>3</v>
      </c>
      <c r="L7507" s="343"/>
      <c r="M7507" s="344" t="s">
        <v>144</v>
      </c>
      <c r="N7507" s="342"/>
      <c r="O7507" s="342"/>
    </row>
    <row r="7508" spans="1:15" ht="18" customHeight="1" thickBot="1">
      <c r="A7508" s="7">
        <v>2020</v>
      </c>
      <c r="B7508" s="7" t="s">
        <v>58</v>
      </c>
      <c r="C7508" s="8">
        <f t="shared" si="345"/>
        <v>43879</v>
      </c>
      <c r="D7508" s="7">
        <v>3</v>
      </c>
      <c r="E7508" s="7" t="str">
        <f t="shared" si="348"/>
        <v>S8438793</v>
      </c>
      <c r="F7508" s="339"/>
      <c r="G7508" s="345" t="s">
        <v>5</v>
      </c>
      <c r="H7508" s="347" t="s">
        <v>145</v>
      </c>
      <c r="I7508" s="348"/>
      <c r="J7508" s="349"/>
      <c r="K7508" s="350" t="s">
        <v>6</v>
      </c>
      <c r="L7508" s="352" t="s">
        <v>7</v>
      </c>
      <c r="M7508" s="350" t="s">
        <v>8</v>
      </c>
      <c r="N7508" s="354" t="s">
        <v>146</v>
      </c>
      <c r="O7508" s="356" t="s">
        <v>147</v>
      </c>
    </row>
    <row r="7509" spans="1:15" ht="15.75" thickBot="1">
      <c r="A7509" s="7">
        <v>2020</v>
      </c>
      <c r="B7509" s="7" t="s">
        <v>58</v>
      </c>
      <c r="C7509" s="8">
        <f t="shared" si="345"/>
        <v>43879</v>
      </c>
      <c r="D7509" s="7">
        <v>4</v>
      </c>
      <c r="E7509" s="7" t="str">
        <f t="shared" ref="E7509:E7536" si="349">B7509&amp;C7509&amp;D7509</f>
        <v>S8438794</v>
      </c>
      <c r="F7509" s="340"/>
      <c r="G7509" s="346"/>
      <c r="H7509" s="191" t="s">
        <v>9</v>
      </c>
      <c r="I7509" s="192" t="s">
        <v>18</v>
      </c>
      <c r="J7509" s="193" t="s">
        <v>11</v>
      </c>
      <c r="K7509" s="351"/>
      <c r="L7509" s="353"/>
      <c r="M7509" s="351"/>
      <c r="N7509" s="355"/>
      <c r="O7509" s="357"/>
    </row>
    <row r="7510" spans="1:15">
      <c r="A7510" s="7">
        <v>2020</v>
      </c>
      <c r="B7510" s="7" t="s">
        <v>58</v>
      </c>
      <c r="C7510" s="8">
        <f t="shared" si="345"/>
        <v>43879</v>
      </c>
      <c r="D7510" s="7">
        <v>5</v>
      </c>
      <c r="E7510" s="7" t="str">
        <f t="shared" si="349"/>
        <v>S8438795</v>
      </c>
      <c r="F7510" s="3" t="s">
        <v>12</v>
      </c>
      <c r="G7510" s="2">
        <v>-2</v>
      </c>
      <c r="H7510" s="2" t="s">
        <v>10667</v>
      </c>
      <c r="I7510" s="2" t="s">
        <v>10463</v>
      </c>
      <c r="J7510" s="2" t="s">
        <v>1333</v>
      </c>
      <c r="K7510" s="194" t="s">
        <v>17</v>
      </c>
      <c r="L7510" s="2">
        <v>52</v>
      </c>
      <c r="M7510" s="194" t="s">
        <v>402</v>
      </c>
      <c r="N7510" s="2" t="s">
        <v>1831</v>
      </c>
      <c r="O7510" s="195" t="s">
        <v>1445</v>
      </c>
    </row>
    <row r="7511" spans="1:15">
      <c r="A7511" s="7">
        <v>2020</v>
      </c>
      <c r="B7511" s="7" t="s">
        <v>58</v>
      </c>
      <c r="C7511" s="8">
        <f t="shared" si="345"/>
        <v>43879</v>
      </c>
      <c r="D7511" s="7">
        <v>6</v>
      </c>
      <c r="E7511" s="7" t="str">
        <f t="shared" si="349"/>
        <v>S8438796</v>
      </c>
      <c r="F7511" s="4">
        <v>43862</v>
      </c>
      <c r="G7511" s="2">
        <v>153</v>
      </c>
      <c r="H7511" s="2" t="s">
        <v>3755</v>
      </c>
      <c r="I7511" s="2" t="s">
        <v>5673</v>
      </c>
      <c r="J7511" s="2" t="s">
        <v>5034</v>
      </c>
      <c r="K7511" s="194" t="s">
        <v>17</v>
      </c>
      <c r="L7511" s="2">
        <v>61</v>
      </c>
      <c r="M7511" s="194">
        <v>100</v>
      </c>
      <c r="N7511" s="2">
        <v>0</v>
      </c>
      <c r="O7511" s="195">
        <v>0</v>
      </c>
    </row>
    <row r="7512" spans="1:15">
      <c r="A7512" s="7">
        <v>2020</v>
      </c>
      <c r="B7512" s="7" t="s">
        <v>58</v>
      </c>
      <c r="C7512" s="8">
        <f t="shared" si="345"/>
        <v>43879</v>
      </c>
      <c r="D7512" s="7">
        <v>7</v>
      </c>
      <c r="E7512" s="7" t="str">
        <f t="shared" si="349"/>
        <v>S8438797</v>
      </c>
      <c r="F7512" s="4">
        <v>43891</v>
      </c>
      <c r="G7512" s="2">
        <v>114</v>
      </c>
      <c r="H7512" s="2" t="s">
        <v>11130</v>
      </c>
      <c r="I7512" s="2" t="s">
        <v>11131</v>
      </c>
      <c r="J7512" s="2" t="s">
        <v>2027</v>
      </c>
      <c r="K7512" s="194" t="s">
        <v>17</v>
      </c>
      <c r="L7512" s="2">
        <v>66</v>
      </c>
      <c r="M7512" s="194">
        <v>100</v>
      </c>
      <c r="N7512" s="2">
        <v>0</v>
      </c>
      <c r="O7512" s="195">
        <v>0</v>
      </c>
    </row>
    <row r="7513" spans="1:15">
      <c r="A7513" s="7">
        <v>2020</v>
      </c>
      <c r="B7513" s="7" t="s">
        <v>58</v>
      </c>
      <c r="C7513" s="8">
        <f t="shared" si="345"/>
        <v>43879</v>
      </c>
      <c r="D7513" s="7">
        <v>8</v>
      </c>
      <c r="E7513" s="7" t="str">
        <f t="shared" si="349"/>
        <v>S8438798</v>
      </c>
      <c r="F7513" s="4">
        <v>43922</v>
      </c>
      <c r="G7513" s="2">
        <v>116</v>
      </c>
      <c r="H7513" s="2" t="s">
        <v>11132</v>
      </c>
      <c r="I7513" s="2" t="s">
        <v>11133</v>
      </c>
      <c r="J7513" s="2" t="s">
        <v>1867</v>
      </c>
      <c r="K7513" s="194" t="s">
        <v>17</v>
      </c>
      <c r="L7513" s="2">
        <v>64</v>
      </c>
      <c r="M7513" s="194">
        <v>100</v>
      </c>
      <c r="N7513" s="2">
        <v>0</v>
      </c>
      <c r="O7513" s="195">
        <v>0</v>
      </c>
    </row>
    <row r="7514" spans="1:15">
      <c r="A7514" s="7">
        <v>2020</v>
      </c>
      <c r="B7514" s="7" t="s">
        <v>58</v>
      </c>
      <c r="C7514" s="8">
        <f t="shared" si="345"/>
        <v>43879</v>
      </c>
      <c r="D7514" s="7">
        <v>9</v>
      </c>
      <c r="E7514" s="7" t="str">
        <f t="shared" si="349"/>
        <v>S8438799</v>
      </c>
      <c r="F7514" s="4">
        <v>43952</v>
      </c>
      <c r="G7514" s="2">
        <v>141</v>
      </c>
      <c r="H7514" s="2" t="s">
        <v>11134</v>
      </c>
      <c r="I7514" s="2" t="s">
        <v>11135</v>
      </c>
      <c r="J7514" s="2" t="s">
        <v>322</v>
      </c>
      <c r="K7514" s="194" t="s">
        <v>17</v>
      </c>
      <c r="L7514" s="2">
        <v>59</v>
      </c>
      <c r="M7514" s="194">
        <v>100</v>
      </c>
      <c r="N7514" s="2">
        <v>0</v>
      </c>
      <c r="O7514" s="195">
        <v>0</v>
      </c>
    </row>
    <row r="7515" spans="1:15">
      <c r="A7515" s="7">
        <v>2020</v>
      </c>
      <c r="B7515" s="7" t="s">
        <v>58</v>
      </c>
      <c r="C7515" s="8">
        <f t="shared" si="345"/>
        <v>43879</v>
      </c>
      <c r="D7515" s="7">
        <v>10</v>
      </c>
      <c r="E7515" s="7" t="str">
        <f t="shared" si="349"/>
        <v>S84387910</v>
      </c>
      <c r="F7515" s="3" t="s">
        <v>220</v>
      </c>
      <c r="G7515" s="2">
        <v>215</v>
      </c>
      <c r="H7515" s="2" t="s">
        <v>11136</v>
      </c>
      <c r="I7515" s="2" t="s">
        <v>8384</v>
      </c>
      <c r="J7515" s="2" t="s">
        <v>1417</v>
      </c>
      <c r="K7515" s="194" t="s">
        <v>17</v>
      </c>
      <c r="L7515" s="2">
        <v>52</v>
      </c>
      <c r="M7515" s="194" t="s">
        <v>332</v>
      </c>
      <c r="N7515" s="2" t="s">
        <v>334</v>
      </c>
      <c r="O7515" s="195" t="s">
        <v>333</v>
      </c>
    </row>
    <row r="7516" spans="1:15">
      <c r="A7516" s="7">
        <v>2020</v>
      </c>
      <c r="B7516" s="7" t="s">
        <v>58</v>
      </c>
      <c r="C7516" s="8">
        <f t="shared" si="345"/>
        <v>43879</v>
      </c>
      <c r="D7516" s="7">
        <v>11</v>
      </c>
      <c r="E7516" s="7" t="str">
        <f t="shared" si="349"/>
        <v>S84387911</v>
      </c>
      <c r="F7516" s="3">
        <v>2021</v>
      </c>
      <c r="G7516" s="2">
        <v>200</v>
      </c>
      <c r="H7516" s="2" t="s">
        <v>6806</v>
      </c>
      <c r="I7516" s="2" t="s">
        <v>11137</v>
      </c>
      <c r="J7516" s="2" t="s">
        <v>1697</v>
      </c>
      <c r="K7516" s="194" t="s">
        <v>17</v>
      </c>
      <c r="L7516" s="2">
        <v>44</v>
      </c>
      <c r="M7516" s="194" t="s">
        <v>484</v>
      </c>
      <c r="N7516" s="2" t="s">
        <v>1739</v>
      </c>
      <c r="O7516" s="195" t="s">
        <v>1539</v>
      </c>
    </row>
    <row r="7517" spans="1:15">
      <c r="A7517" s="7">
        <v>2020</v>
      </c>
      <c r="B7517" s="7" t="s">
        <v>58</v>
      </c>
      <c r="C7517" s="8">
        <f t="shared" si="345"/>
        <v>43879</v>
      </c>
      <c r="D7517" s="7">
        <v>12</v>
      </c>
      <c r="E7517" s="7" t="str">
        <f t="shared" si="349"/>
        <v>S84387912</v>
      </c>
      <c r="F7517" s="3">
        <v>2022</v>
      </c>
      <c r="G7517" s="2">
        <v>0</v>
      </c>
      <c r="H7517" s="2" t="s">
        <v>3381</v>
      </c>
      <c r="I7517" s="2" t="s">
        <v>11138</v>
      </c>
      <c r="J7517" s="2" t="s">
        <v>2402</v>
      </c>
      <c r="K7517" s="194" t="s">
        <v>17</v>
      </c>
      <c r="L7517" s="2">
        <v>36</v>
      </c>
      <c r="M7517" s="194" t="s">
        <v>7459</v>
      </c>
      <c r="N7517" s="2" t="s">
        <v>1019</v>
      </c>
      <c r="O7517" s="195" t="s">
        <v>3192</v>
      </c>
    </row>
    <row r="7518" spans="1:15">
      <c r="A7518" s="7">
        <v>2020</v>
      </c>
      <c r="B7518" s="7" t="s">
        <v>58</v>
      </c>
      <c r="C7518" s="8">
        <f t="shared" si="345"/>
        <v>43879</v>
      </c>
      <c r="D7518" s="7">
        <v>13</v>
      </c>
      <c r="E7518" s="7" t="str">
        <f t="shared" si="349"/>
        <v>S84387913</v>
      </c>
      <c r="F7518" s="3">
        <v>2023</v>
      </c>
      <c r="G7518" s="2">
        <v>0</v>
      </c>
      <c r="H7518" s="2" t="s">
        <v>5336</v>
      </c>
      <c r="I7518" s="2" t="s">
        <v>5286</v>
      </c>
      <c r="J7518" s="2" t="s">
        <v>834</v>
      </c>
      <c r="K7518" s="194" t="s">
        <v>17</v>
      </c>
      <c r="L7518" s="2">
        <v>27</v>
      </c>
      <c r="M7518" s="194" t="s">
        <v>3058</v>
      </c>
      <c r="N7518" s="2" t="s">
        <v>478</v>
      </c>
      <c r="O7518" s="195" t="s">
        <v>384</v>
      </c>
    </row>
    <row r="7519" spans="1:15" ht="15.75" thickBot="1">
      <c r="A7519" s="7">
        <v>2020</v>
      </c>
      <c r="B7519" s="7" t="s">
        <v>58</v>
      </c>
      <c r="C7519" s="8">
        <f t="shared" ref="C7519:C7533" si="350">C7518</f>
        <v>43879</v>
      </c>
      <c r="D7519" s="7">
        <v>14</v>
      </c>
      <c r="E7519" s="7" t="str">
        <f t="shared" si="349"/>
        <v>S84387914</v>
      </c>
      <c r="F7519" s="5">
        <v>2024</v>
      </c>
      <c r="G7519" s="6">
        <v>0</v>
      </c>
      <c r="H7519" s="6" t="s">
        <v>11139</v>
      </c>
      <c r="I7519" s="6" t="s">
        <v>11140</v>
      </c>
      <c r="J7519" s="6" t="s">
        <v>1993</v>
      </c>
      <c r="K7519" s="196" t="s">
        <v>17</v>
      </c>
      <c r="L7519" s="6">
        <v>22</v>
      </c>
      <c r="M7519" s="196" t="s">
        <v>1723</v>
      </c>
      <c r="N7519" s="6" t="s">
        <v>1691</v>
      </c>
      <c r="O7519" s="197" t="s">
        <v>379</v>
      </c>
    </row>
    <row r="7520" spans="1:15" ht="16.5" thickTop="1" thickBot="1">
      <c r="A7520" s="7">
        <v>2020</v>
      </c>
      <c r="B7520" s="7" t="s">
        <v>58</v>
      </c>
      <c r="C7520" s="8">
        <f t="shared" si="350"/>
        <v>43879</v>
      </c>
      <c r="D7520" s="7">
        <v>15</v>
      </c>
      <c r="E7520" s="7" t="str">
        <f t="shared" si="349"/>
        <v>S84387915</v>
      </c>
      <c r="F7520" s="1" t="s">
        <v>15</v>
      </c>
    </row>
    <row r="7521" spans="1:15" ht="16.5" thickTop="1" thickBot="1">
      <c r="A7521" s="7">
        <v>2020</v>
      </c>
      <c r="B7521" s="7" t="s">
        <v>58</v>
      </c>
      <c r="C7521" s="8">
        <f t="shared" si="350"/>
        <v>43879</v>
      </c>
      <c r="D7521" s="7">
        <v>16</v>
      </c>
      <c r="E7521" s="7" t="str">
        <f t="shared" si="349"/>
        <v>S84387916</v>
      </c>
      <c r="F7521" s="338" t="s">
        <v>1</v>
      </c>
      <c r="G7521" s="341" t="s">
        <v>2</v>
      </c>
      <c r="H7521" s="342"/>
      <c r="I7521" s="342"/>
      <c r="J7521" s="343"/>
      <c r="K7521" s="344" t="s">
        <v>3</v>
      </c>
      <c r="L7521" s="343"/>
      <c r="M7521" s="344" t="s">
        <v>144</v>
      </c>
      <c r="N7521" s="342"/>
      <c r="O7521" s="342"/>
    </row>
    <row r="7522" spans="1:15" ht="18" customHeight="1" thickBot="1">
      <c r="A7522" s="7">
        <v>2020</v>
      </c>
      <c r="B7522" s="7" t="s">
        <v>58</v>
      </c>
      <c r="C7522" s="8">
        <f t="shared" si="350"/>
        <v>43879</v>
      </c>
      <c r="D7522" s="7">
        <v>17</v>
      </c>
      <c r="E7522" s="7" t="str">
        <f t="shared" si="349"/>
        <v>S84387917</v>
      </c>
      <c r="F7522" s="339"/>
      <c r="G7522" s="345" t="s">
        <v>5</v>
      </c>
      <c r="H7522" s="347" t="s">
        <v>145</v>
      </c>
      <c r="I7522" s="348"/>
      <c r="J7522" s="349"/>
      <c r="K7522" s="350" t="s">
        <v>6</v>
      </c>
      <c r="L7522" s="352" t="s">
        <v>7</v>
      </c>
      <c r="M7522" s="350" t="s">
        <v>8</v>
      </c>
      <c r="N7522" s="354" t="s">
        <v>146</v>
      </c>
      <c r="O7522" s="356" t="s">
        <v>147</v>
      </c>
    </row>
    <row r="7523" spans="1:15" ht="15.75" thickBot="1">
      <c r="A7523" s="7">
        <v>2020</v>
      </c>
      <c r="B7523" s="7" t="s">
        <v>58</v>
      </c>
      <c r="C7523" s="8">
        <f t="shared" si="350"/>
        <v>43879</v>
      </c>
      <c r="D7523" s="7">
        <v>18</v>
      </c>
      <c r="E7523" s="7" t="str">
        <f t="shared" si="349"/>
        <v>S84387918</v>
      </c>
      <c r="F7523" s="340"/>
      <c r="G7523" s="346"/>
      <c r="H7523" s="191" t="s">
        <v>9</v>
      </c>
      <c r="I7523" s="192" t="s">
        <v>18</v>
      </c>
      <c r="J7523" s="193" t="s">
        <v>11</v>
      </c>
      <c r="K7523" s="351"/>
      <c r="L7523" s="353"/>
      <c r="M7523" s="351"/>
      <c r="N7523" s="355"/>
      <c r="O7523" s="357"/>
    </row>
    <row r="7524" spans="1:15">
      <c r="A7524" s="7">
        <v>2020</v>
      </c>
      <c r="B7524" s="7" t="s">
        <v>58</v>
      </c>
      <c r="C7524" s="8">
        <f t="shared" si="350"/>
        <v>43879</v>
      </c>
      <c r="D7524" s="7">
        <v>19</v>
      </c>
      <c r="E7524" s="7" t="str">
        <f t="shared" si="349"/>
        <v>S84387919</v>
      </c>
      <c r="F7524" s="3" t="s">
        <v>16</v>
      </c>
      <c r="G7524" s="2">
        <v>50</v>
      </c>
      <c r="H7524" s="2" t="s">
        <v>11141</v>
      </c>
      <c r="I7524" s="2" t="s">
        <v>6341</v>
      </c>
      <c r="J7524" s="2" t="s">
        <v>981</v>
      </c>
      <c r="K7524" s="194" t="s">
        <v>17</v>
      </c>
      <c r="L7524" s="2">
        <v>55</v>
      </c>
      <c r="M7524" s="194" t="s">
        <v>524</v>
      </c>
      <c r="N7524" s="2" t="s">
        <v>10193</v>
      </c>
      <c r="O7524" s="195" t="s">
        <v>10193</v>
      </c>
    </row>
    <row r="7525" spans="1:15">
      <c r="A7525" s="7">
        <v>2020</v>
      </c>
      <c r="B7525" s="7" t="s">
        <v>58</v>
      </c>
      <c r="C7525" s="8">
        <f t="shared" si="350"/>
        <v>43879</v>
      </c>
      <c r="D7525" s="7">
        <v>20</v>
      </c>
      <c r="E7525" s="7" t="str">
        <f t="shared" si="349"/>
        <v>S84387920</v>
      </c>
      <c r="F7525" s="4">
        <v>43862</v>
      </c>
      <c r="G7525" s="2">
        <v>203</v>
      </c>
      <c r="H7525" s="2" t="s">
        <v>644</v>
      </c>
      <c r="I7525" s="2" t="s">
        <v>6903</v>
      </c>
      <c r="J7525" s="2" t="s">
        <v>2110</v>
      </c>
      <c r="K7525" s="194" t="s">
        <v>17</v>
      </c>
      <c r="L7525" s="2">
        <v>55</v>
      </c>
      <c r="M7525" s="194" t="s">
        <v>2481</v>
      </c>
      <c r="N7525" s="2">
        <v>0</v>
      </c>
      <c r="O7525" s="195" t="s">
        <v>691</v>
      </c>
    </row>
    <row r="7526" spans="1:15">
      <c r="A7526" s="7">
        <v>2020</v>
      </c>
      <c r="B7526" s="7" t="s">
        <v>58</v>
      </c>
      <c r="C7526" s="8">
        <f t="shared" si="350"/>
        <v>43879</v>
      </c>
      <c r="D7526" s="7">
        <v>21</v>
      </c>
      <c r="E7526" s="7" t="str">
        <f t="shared" si="349"/>
        <v>S84387921</v>
      </c>
      <c r="F7526" s="4">
        <v>43891</v>
      </c>
      <c r="G7526" s="2">
        <v>163</v>
      </c>
      <c r="H7526" s="2" t="s">
        <v>6561</v>
      </c>
      <c r="I7526" s="2" t="s">
        <v>11142</v>
      </c>
      <c r="J7526" s="2" t="s">
        <v>2284</v>
      </c>
      <c r="K7526" s="194" t="s">
        <v>17</v>
      </c>
      <c r="L7526" s="2">
        <v>54</v>
      </c>
      <c r="M7526" s="194">
        <v>100</v>
      </c>
      <c r="N7526" s="2">
        <v>0</v>
      </c>
      <c r="O7526" s="195">
        <v>0</v>
      </c>
    </row>
    <row r="7527" spans="1:15">
      <c r="A7527" s="7">
        <v>2020</v>
      </c>
      <c r="B7527" s="7" t="s">
        <v>58</v>
      </c>
      <c r="C7527" s="8">
        <f t="shared" si="350"/>
        <v>43879</v>
      </c>
      <c r="D7527" s="7">
        <v>22</v>
      </c>
      <c r="E7527" s="7" t="str">
        <f t="shared" si="349"/>
        <v>S84387922</v>
      </c>
      <c r="F7527" s="4">
        <v>43922</v>
      </c>
      <c r="G7527" s="2">
        <v>156</v>
      </c>
      <c r="H7527" s="2" t="s">
        <v>11143</v>
      </c>
      <c r="I7527" s="2" t="s">
        <v>5318</v>
      </c>
      <c r="J7527" s="2" t="s">
        <v>5563</v>
      </c>
      <c r="K7527" s="194" t="s">
        <v>17</v>
      </c>
      <c r="L7527" s="2">
        <v>50</v>
      </c>
      <c r="M7527" s="194" t="s">
        <v>2975</v>
      </c>
      <c r="N7527" s="2">
        <v>0</v>
      </c>
      <c r="O7527" s="195" t="s">
        <v>1208</v>
      </c>
    </row>
    <row r="7528" spans="1:15">
      <c r="A7528" s="7">
        <v>2020</v>
      </c>
      <c r="B7528" s="7" t="s">
        <v>58</v>
      </c>
      <c r="C7528" s="8">
        <f t="shared" si="350"/>
        <v>43879</v>
      </c>
      <c r="D7528" s="7">
        <v>23</v>
      </c>
      <c r="E7528" s="7" t="str">
        <f t="shared" si="349"/>
        <v>S84387923</v>
      </c>
      <c r="F7528" s="4">
        <v>43952</v>
      </c>
      <c r="G7528" s="2">
        <v>176</v>
      </c>
      <c r="H7528" s="2" t="s">
        <v>2537</v>
      </c>
      <c r="I7528" s="2" t="s">
        <v>5960</v>
      </c>
      <c r="J7528" s="2" t="s">
        <v>5015</v>
      </c>
      <c r="K7528" s="194" t="s">
        <v>17</v>
      </c>
      <c r="L7528" s="2">
        <v>48</v>
      </c>
      <c r="M7528" s="194" t="s">
        <v>7018</v>
      </c>
      <c r="N7528" s="2">
        <v>0</v>
      </c>
      <c r="O7528" s="195" t="s">
        <v>472</v>
      </c>
    </row>
    <row r="7529" spans="1:15">
      <c r="A7529" s="7">
        <v>2020</v>
      </c>
      <c r="B7529" s="7" t="s">
        <v>58</v>
      </c>
      <c r="C7529" s="8">
        <f t="shared" si="350"/>
        <v>43879</v>
      </c>
      <c r="D7529" s="7">
        <v>24</v>
      </c>
      <c r="E7529" s="7" t="str">
        <f t="shared" si="349"/>
        <v>S84387924</v>
      </c>
      <c r="F7529" s="3" t="s">
        <v>220</v>
      </c>
      <c r="G7529" s="2">
        <v>245</v>
      </c>
      <c r="H7529" s="2" t="s">
        <v>11144</v>
      </c>
      <c r="I7529" s="2" t="s">
        <v>11145</v>
      </c>
      <c r="J7529" s="2" t="s">
        <v>2461</v>
      </c>
      <c r="K7529" s="194" t="s">
        <v>17</v>
      </c>
      <c r="L7529" s="2">
        <v>46</v>
      </c>
      <c r="M7529" s="194" t="s">
        <v>6432</v>
      </c>
      <c r="N7529" s="2" t="s">
        <v>1208</v>
      </c>
      <c r="O7529" s="195" t="s">
        <v>506</v>
      </c>
    </row>
    <row r="7530" spans="1:15">
      <c r="A7530" s="7">
        <v>2020</v>
      </c>
      <c r="B7530" s="7" t="s">
        <v>58</v>
      </c>
      <c r="C7530" s="8">
        <f t="shared" si="350"/>
        <v>43879</v>
      </c>
      <c r="D7530" s="7">
        <v>25</v>
      </c>
      <c r="E7530" s="7" t="str">
        <f t="shared" si="349"/>
        <v>S84387925</v>
      </c>
      <c r="F7530" s="3">
        <v>2021</v>
      </c>
      <c r="G7530" s="2">
        <v>240</v>
      </c>
      <c r="H7530" s="2" t="s">
        <v>11146</v>
      </c>
      <c r="I7530" s="2" t="s">
        <v>11147</v>
      </c>
      <c r="J7530" s="2" t="s">
        <v>334</v>
      </c>
      <c r="K7530" s="194" t="s">
        <v>17</v>
      </c>
      <c r="L7530" s="2">
        <v>43</v>
      </c>
      <c r="M7530" s="194" t="s">
        <v>2421</v>
      </c>
      <c r="N7530" s="2">
        <v>25</v>
      </c>
      <c r="O7530" s="195" t="s">
        <v>8546</v>
      </c>
    </row>
    <row r="7531" spans="1:15">
      <c r="A7531" s="7">
        <v>2020</v>
      </c>
      <c r="B7531" s="7" t="s">
        <v>58</v>
      </c>
      <c r="C7531" s="8">
        <f t="shared" si="350"/>
        <v>43879</v>
      </c>
      <c r="D7531" s="7">
        <v>26</v>
      </c>
      <c r="E7531" s="7" t="str">
        <f t="shared" si="349"/>
        <v>S84387926</v>
      </c>
      <c r="F7531" s="3">
        <v>2022</v>
      </c>
      <c r="G7531" s="2">
        <v>0</v>
      </c>
      <c r="H7531" s="2" t="s">
        <v>11148</v>
      </c>
      <c r="I7531" s="2" t="s">
        <v>11149</v>
      </c>
      <c r="J7531" s="2" t="s">
        <v>753</v>
      </c>
      <c r="K7531" s="194" t="s">
        <v>17</v>
      </c>
      <c r="L7531" s="2">
        <v>36</v>
      </c>
      <c r="M7531" s="194" t="s">
        <v>483</v>
      </c>
      <c r="N7531" s="2" t="s">
        <v>2421</v>
      </c>
      <c r="O7531" s="195" t="s">
        <v>7658</v>
      </c>
    </row>
    <row r="7532" spans="1:15">
      <c r="A7532" s="7">
        <v>2020</v>
      </c>
      <c r="B7532" s="7" t="s">
        <v>58</v>
      </c>
      <c r="C7532" s="8">
        <f t="shared" si="350"/>
        <v>43879</v>
      </c>
      <c r="D7532" s="7">
        <v>27</v>
      </c>
      <c r="E7532" s="7" t="str">
        <f t="shared" si="349"/>
        <v>S84387927</v>
      </c>
      <c r="F7532" s="3">
        <v>2023</v>
      </c>
      <c r="G7532" s="2">
        <v>0</v>
      </c>
      <c r="H7532" s="2" t="s">
        <v>11150</v>
      </c>
      <c r="I7532" s="2" t="s">
        <v>11150</v>
      </c>
      <c r="J7532" s="2" t="s">
        <v>2598</v>
      </c>
      <c r="K7532" s="194" t="s">
        <v>17</v>
      </c>
      <c r="L7532" s="2">
        <v>29</v>
      </c>
      <c r="M7532" s="194" t="s">
        <v>493</v>
      </c>
      <c r="N7532" s="2" t="s">
        <v>5513</v>
      </c>
      <c r="O7532" s="195" t="s">
        <v>493</v>
      </c>
    </row>
    <row r="7533" spans="1:15" ht="15.75" thickBot="1">
      <c r="A7533" s="7">
        <v>2020</v>
      </c>
      <c r="B7533" s="7" t="s">
        <v>58</v>
      </c>
      <c r="C7533" s="8">
        <f t="shared" si="350"/>
        <v>43879</v>
      </c>
      <c r="D7533" s="7">
        <v>28</v>
      </c>
      <c r="E7533" s="7" t="str">
        <f t="shared" si="349"/>
        <v>S84387928</v>
      </c>
      <c r="F7533" s="5">
        <v>2024</v>
      </c>
      <c r="G7533" s="6">
        <v>0</v>
      </c>
      <c r="H7533" s="6" t="s">
        <v>2756</v>
      </c>
      <c r="I7533" s="6" t="s">
        <v>7786</v>
      </c>
      <c r="J7533" s="6" t="s">
        <v>3226</v>
      </c>
      <c r="K7533" s="196" t="s">
        <v>17</v>
      </c>
      <c r="L7533" s="6">
        <v>26</v>
      </c>
      <c r="M7533" s="196" t="s">
        <v>491</v>
      </c>
      <c r="N7533" s="6" t="s">
        <v>5324</v>
      </c>
      <c r="O7533" s="197" t="s">
        <v>433</v>
      </c>
    </row>
    <row r="7534" spans="1:15" ht="16.5" thickTop="1" thickBot="1">
      <c r="A7534" s="7">
        <v>2020</v>
      </c>
      <c r="B7534" s="7" t="s">
        <v>57</v>
      </c>
      <c r="C7534" s="8">
        <f>C7533+7</f>
        <v>43886</v>
      </c>
      <c r="D7534" s="7">
        <v>1</v>
      </c>
      <c r="E7534" s="7" t="str">
        <f t="shared" si="349"/>
        <v>S9438861</v>
      </c>
      <c r="F7534" s="1" t="s">
        <v>0</v>
      </c>
    </row>
    <row r="7535" spans="1:15" ht="16.5" thickTop="1" thickBot="1">
      <c r="A7535" s="7">
        <v>2020</v>
      </c>
      <c r="B7535" s="7" t="s">
        <v>57</v>
      </c>
      <c r="C7535" s="8">
        <f t="shared" ref="C7535:C7561" si="351">C7534</f>
        <v>43886</v>
      </c>
      <c r="D7535" s="7">
        <v>2</v>
      </c>
      <c r="E7535" s="7" t="str">
        <f t="shared" si="349"/>
        <v>S9438862</v>
      </c>
      <c r="F7535" s="338" t="s">
        <v>1</v>
      </c>
      <c r="G7535" s="341" t="s">
        <v>2</v>
      </c>
      <c r="H7535" s="342"/>
      <c r="I7535" s="342"/>
      <c r="J7535" s="343"/>
      <c r="K7535" s="344" t="s">
        <v>3</v>
      </c>
      <c r="L7535" s="343"/>
      <c r="M7535" s="344" t="s">
        <v>144</v>
      </c>
      <c r="N7535" s="342"/>
      <c r="O7535" s="342"/>
    </row>
    <row r="7536" spans="1:15" ht="18" customHeight="1" thickBot="1">
      <c r="A7536" s="7">
        <v>2020</v>
      </c>
      <c r="B7536" s="7" t="s">
        <v>57</v>
      </c>
      <c r="C7536" s="8">
        <f t="shared" si="351"/>
        <v>43886</v>
      </c>
      <c r="D7536" s="7">
        <v>3</v>
      </c>
      <c r="E7536" s="7" t="str">
        <f t="shared" si="349"/>
        <v>S9438863</v>
      </c>
      <c r="F7536" s="339"/>
      <c r="G7536" s="345" t="s">
        <v>5</v>
      </c>
      <c r="H7536" s="347" t="s">
        <v>145</v>
      </c>
      <c r="I7536" s="348"/>
      <c r="J7536" s="349"/>
      <c r="K7536" s="350" t="s">
        <v>6</v>
      </c>
      <c r="L7536" s="352" t="s">
        <v>7</v>
      </c>
      <c r="M7536" s="350" t="s">
        <v>8</v>
      </c>
      <c r="N7536" s="354" t="s">
        <v>146</v>
      </c>
      <c r="O7536" s="356" t="s">
        <v>147</v>
      </c>
    </row>
    <row r="7537" spans="1:15" ht="15.75" thickBot="1">
      <c r="A7537" s="7">
        <v>2020</v>
      </c>
      <c r="B7537" s="7" t="s">
        <v>57</v>
      </c>
      <c r="C7537" s="8">
        <f t="shared" si="351"/>
        <v>43886</v>
      </c>
      <c r="D7537" s="7">
        <v>4</v>
      </c>
      <c r="E7537" s="7" t="str">
        <f t="shared" ref="E7537:E7589" si="352">B7537&amp;C7537&amp;D7537</f>
        <v>S9438864</v>
      </c>
      <c r="F7537" s="340"/>
      <c r="G7537" s="346"/>
      <c r="H7537" s="191" t="s">
        <v>9</v>
      </c>
      <c r="I7537" s="192" t="s">
        <v>18</v>
      </c>
      <c r="J7537" s="193" t="s">
        <v>11</v>
      </c>
      <c r="K7537" s="351"/>
      <c r="L7537" s="353"/>
      <c r="M7537" s="351"/>
      <c r="N7537" s="355"/>
      <c r="O7537" s="357"/>
    </row>
    <row r="7538" spans="1:15">
      <c r="A7538" s="7">
        <v>2020</v>
      </c>
      <c r="B7538" s="7" t="s">
        <v>57</v>
      </c>
      <c r="C7538" s="8">
        <f t="shared" si="351"/>
        <v>43886</v>
      </c>
      <c r="D7538" s="7">
        <v>5</v>
      </c>
      <c r="E7538" s="7" t="str">
        <f t="shared" si="352"/>
        <v>S9438865</v>
      </c>
      <c r="F7538" s="3" t="s">
        <v>12</v>
      </c>
      <c r="G7538" s="2" t="s">
        <v>11151</v>
      </c>
      <c r="H7538" s="2" t="s">
        <v>11151</v>
      </c>
      <c r="I7538" s="2" t="s">
        <v>11152</v>
      </c>
      <c r="J7538" s="2" t="s">
        <v>11153</v>
      </c>
      <c r="K7538" s="194" t="s">
        <v>13</v>
      </c>
      <c r="L7538" s="2">
        <v>57</v>
      </c>
      <c r="M7538" s="194" t="s">
        <v>627</v>
      </c>
      <c r="N7538" s="2" t="s">
        <v>735</v>
      </c>
      <c r="O7538" s="195" t="s">
        <v>586</v>
      </c>
    </row>
    <row r="7539" spans="1:15">
      <c r="A7539" s="7">
        <v>2020</v>
      </c>
      <c r="B7539" s="7" t="s">
        <v>57</v>
      </c>
      <c r="C7539" s="8">
        <f t="shared" si="351"/>
        <v>43886</v>
      </c>
      <c r="D7539" s="7">
        <v>6</v>
      </c>
      <c r="E7539" s="7" t="str">
        <f t="shared" si="352"/>
        <v>S9438866</v>
      </c>
      <c r="F7539" s="4">
        <v>43862</v>
      </c>
      <c r="G7539" s="2" t="s">
        <v>11154</v>
      </c>
      <c r="H7539" s="2" t="s">
        <v>11154</v>
      </c>
      <c r="I7539" s="2" t="s">
        <v>7460</v>
      </c>
      <c r="J7539" s="2" t="s">
        <v>8926</v>
      </c>
      <c r="K7539" s="194" t="s">
        <v>13</v>
      </c>
      <c r="L7539" s="2">
        <v>59</v>
      </c>
      <c r="M7539" s="194">
        <v>80</v>
      </c>
      <c r="N7539" s="2">
        <v>12</v>
      </c>
      <c r="O7539" s="195">
        <v>8</v>
      </c>
    </row>
    <row r="7540" spans="1:15">
      <c r="A7540" s="7">
        <v>2020</v>
      </c>
      <c r="B7540" s="7" t="s">
        <v>57</v>
      </c>
      <c r="C7540" s="8">
        <f t="shared" si="351"/>
        <v>43886</v>
      </c>
      <c r="D7540" s="7">
        <v>7</v>
      </c>
      <c r="E7540" s="7" t="str">
        <f t="shared" si="352"/>
        <v>S9438867</v>
      </c>
      <c r="F7540" s="4">
        <v>43891</v>
      </c>
      <c r="G7540" s="2" t="s">
        <v>11155</v>
      </c>
      <c r="H7540" s="2" t="s">
        <v>11155</v>
      </c>
      <c r="I7540" s="2" t="s">
        <v>11156</v>
      </c>
      <c r="J7540" s="2" t="s">
        <v>2509</v>
      </c>
      <c r="K7540" s="194" t="s">
        <v>13</v>
      </c>
      <c r="L7540" s="2">
        <v>65</v>
      </c>
      <c r="M7540" s="194">
        <v>100</v>
      </c>
      <c r="N7540" s="2">
        <v>0</v>
      </c>
      <c r="O7540" s="195">
        <v>0</v>
      </c>
    </row>
    <row r="7541" spans="1:15">
      <c r="A7541" s="7">
        <v>2020</v>
      </c>
      <c r="B7541" s="7" t="s">
        <v>57</v>
      </c>
      <c r="C7541" s="8">
        <f t="shared" si="351"/>
        <v>43886</v>
      </c>
      <c r="D7541" s="7">
        <v>8</v>
      </c>
      <c r="E7541" s="7" t="str">
        <f t="shared" si="352"/>
        <v>S9438868</v>
      </c>
      <c r="F7541" s="4">
        <v>43922</v>
      </c>
      <c r="G7541" s="2" t="s">
        <v>4553</v>
      </c>
      <c r="H7541" s="2" t="s">
        <v>4553</v>
      </c>
      <c r="I7541" s="2" t="s">
        <v>11157</v>
      </c>
      <c r="J7541" s="2" t="s">
        <v>3429</v>
      </c>
      <c r="K7541" s="194" t="s">
        <v>13</v>
      </c>
      <c r="L7541" s="2">
        <v>61</v>
      </c>
      <c r="M7541" s="194">
        <v>100</v>
      </c>
      <c r="N7541" s="2">
        <v>0</v>
      </c>
      <c r="O7541" s="195">
        <v>0</v>
      </c>
    </row>
    <row r="7542" spans="1:15">
      <c r="A7542" s="7">
        <v>2020</v>
      </c>
      <c r="B7542" s="7" t="s">
        <v>57</v>
      </c>
      <c r="C7542" s="8">
        <f t="shared" si="351"/>
        <v>43886</v>
      </c>
      <c r="D7542" s="7">
        <v>9</v>
      </c>
      <c r="E7542" s="7" t="str">
        <f t="shared" si="352"/>
        <v>S9438869</v>
      </c>
      <c r="F7542" s="4">
        <v>43952</v>
      </c>
      <c r="G7542" s="2" t="s">
        <v>11158</v>
      </c>
      <c r="H7542" s="2" t="s">
        <v>11158</v>
      </c>
      <c r="I7542" s="2" t="s">
        <v>11159</v>
      </c>
      <c r="J7542" s="2" t="s">
        <v>932</v>
      </c>
      <c r="K7542" s="194" t="s">
        <v>13</v>
      </c>
      <c r="L7542" s="2">
        <v>55</v>
      </c>
      <c r="M7542" s="194" t="s">
        <v>3583</v>
      </c>
      <c r="N7542" s="2">
        <v>0</v>
      </c>
      <c r="O7542" s="195" t="s">
        <v>343</v>
      </c>
    </row>
    <row r="7543" spans="1:15">
      <c r="A7543" s="7">
        <v>2020</v>
      </c>
      <c r="B7543" s="7" t="s">
        <v>57</v>
      </c>
      <c r="C7543" s="8">
        <f t="shared" si="351"/>
        <v>43886</v>
      </c>
      <c r="D7543" s="7">
        <v>10</v>
      </c>
      <c r="E7543" s="7" t="str">
        <f t="shared" si="352"/>
        <v>S94388610</v>
      </c>
      <c r="F7543" s="3" t="s">
        <v>220</v>
      </c>
      <c r="G7543" s="2" t="s">
        <v>11160</v>
      </c>
      <c r="H7543" s="2" t="s">
        <v>11160</v>
      </c>
      <c r="I7543" s="2" t="s">
        <v>2821</v>
      </c>
      <c r="J7543" s="2" t="s">
        <v>490</v>
      </c>
      <c r="K7543" s="194" t="s">
        <v>13</v>
      </c>
      <c r="L7543" s="2">
        <v>52</v>
      </c>
      <c r="M7543" s="194" t="s">
        <v>284</v>
      </c>
      <c r="N7543" s="2" t="s">
        <v>343</v>
      </c>
      <c r="O7543" s="195" t="s">
        <v>800</v>
      </c>
    </row>
    <row r="7544" spans="1:15">
      <c r="A7544" s="7">
        <v>2020</v>
      </c>
      <c r="B7544" s="7" t="s">
        <v>57</v>
      </c>
      <c r="C7544" s="8">
        <f t="shared" si="351"/>
        <v>43886</v>
      </c>
      <c r="D7544" s="7">
        <v>11</v>
      </c>
      <c r="E7544" s="7" t="str">
        <f t="shared" si="352"/>
        <v>S94388611</v>
      </c>
      <c r="F7544" s="3">
        <v>2021</v>
      </c>
      <c r="G7544" s="2" t="s">
        <v>11161</v>
      </c>
      <c r="H7544" s="2" t="s">
        <v>11161</v>
      </c>
      <c r="I7544" s="2" t="s">
        <v>7314</v>
      </c>
      <c r="J7544" s="2" t="s">
        <v>1957</v>
      </c>
      <c r="K7544" s="194" t="s">
        <v>13</v>
      </c>
      <c r="L7544" s="2">
        <v>47</v>
      </c>
      <c r="M7544" s="194" t="s">
        <v>704</v>
      </c>
      <c r="N7544" s="2" t="s">
        <v>586</v>
      </c>
      <c r="O7544" s="195" t="s">
        <v>518</v>
      </c>
    </row>
    <row r="7545" spans="1:15">
      <c r="A7545" s="7">
        <v>2020</v>
      </c>
      <c r="B7545" s="7" t="s">
        <v>57</v>
      </c>
      <c r="C7545" s="8">
        <f t="shared" si="351"/>
        <v>43886</v>
      </c>
      <c r="D7545" s="7">
        <v>12</v>
      </c>
      <c r="E7545" s="7" t="str">
        <f t="shared" si="352"/>
        <v>S94388612</v>
      </c>
      <c r="F7545" s="3">
        <v>2022</v>
      </c>
      <c r="G7545" s="2" t="s">
        <v>3037</v>
      </c>
      <c r="H7545" s="2" t="s">
        <v>3037</v>
      </c>
      <c r="I7545" s="2" t="s">
        <v>3339</v>
      </c>
      <c r="J7545" s="2" t="s">
        <v>426</v>
      </c>
      <c r="K7545" s="194" t="s">
        <v>13</v>
      </c>
      <c r="L7545" s="2">
        <v>38</v>
      </c>
      <c r="M7545" s="194" t="s">
        <v>301</v>
      </c>
      <c r="N7545" s="2" t="s">
        <v>535</v>
      </c>
      <c r="O7545" s="195" t="s">
        <v>343</v>
      </c>
    </row>
    <row r="7546" spans="1:15">
      <c r="A7546" s="7">
        <v>2020</v>
      </c>
      <c r="B7546" s="7" t="s">
        <v>57</v>
      </c>
      <c r="C7546" s="8">
        <f t="shared" si="351"/>
        <v>43886</v>
      </c>
      <c r="D7546" s="7">
        <v>13</v>
      </c>
      <c r="E7546" s="7" t="str">
        <f t="shared" si="352"/>
        <v>S94388613</v>
      </c>
      <c r="F7546" s="3">
        <v>2023</v>
      </c>
      <c r="G7546" s="2" t="s">
        <v>11162</v>
      </c>
      <c r="H7546" s="2" t="s">
        <v>11162</v>
      </c>
      <c r="I7546" s="2" t="s">
        <v>11100</v>
      </c>
      <c r="J7546" s="2" t="s">
        <v>2116</v>
      </c>
      <c r="K7546" s="194" t="s">
        <v>13</v>
      </c>
      <c r="L7546" s="2">
        <v>30</v>
      </c>
      <c r="M7546" s="194" t="s">
        <v>626</v>
      </c>
      <c r="N7546" s="2" t="s">
        <v>1255</v>
      </c>
      <c r="O7546" s="195">
        <v>0</v>
      </c>
    </row>
    <row r="7547" spans="1:15" ht="15.75" thickBot="1">
      <c r="A7547" s="7">
        <v>2020</v>
      </c>
      <c r="B7547" s="7" t="s">
        <v>57</v>
      </c>
      <c r="C7547" s="8">
        <f t="shared" si="351"/>
        <v>43886</v>
      </c>
      <c r="D7547" s="7">
        <v>14</v>
      </c>
      <c r="E7547" s="7" t="str">
        <f t="shared" si="352"/>
        <v>S94388614</v>
      </c>
      <c r="F7547" s="5">
        <v>2024</v>
      </c>
      <c r="G7547" s="6" t="s">
        <v>2970</v>
      </c>
      <c r="H7547" s="6" t="s">
        <v>2970</v>
      </c>
      <c r="I7547" s="6" t="s">
        <v>5326</v>
      </c>
      <c r="J7547" s="6" t="s">
        <v>3872</v>
      </c>
      <c r="K7547" s="196" t="s">
        <v>13</v>
      </c>
      <c r="L7547" s="6">
        <v>22</v>
      </c>
      <c r="M7547" s="196" t="s">
        <v>922</v>
      </c>
      <c r="N7547" s="6" t="s">
        <v>3049</v>
      </c>
      <c r="O7547" s="197" t="s">
        <v>922</v>
      </c>
    </row>
    <row r="7548" spans="1:15" ht="16.5" thickTop="1" thickBot="1">
      <c r="A7548" s="7">
        <v>2020</v>
      </c>
      <c r="B7548" s="7" t="s">
        <v>57</v>
      </c>
      <c r="C7548" s="8">
        <f t="shared" si="351"/>
        <v>43886</v>
      </c>
      <c r="D7548" s="7">
        <v>15</v>
      </c>
      <c r="E7548" s="7" t="str">
        <f t="shared" si="352"/>
        <v>S94388615</v>
      </c>
      <c r="F7548" s="1" t="s">
        <v>15</v>
      </c>
    </row>
    <row r="7549" spans="1:15" ht="16.5" thickTop="1" thickBot="1">
      <c r="A7549" s="7">
        <v>2020</v>
      </c>
      <c r="B7549" s="7" t="s">
        <v>57</v>
      </c>
      <c r="C7549" s="8">
        <f t="shared" si="351"/>
        <v>43886</v>
      </c>
      <c r="D7549" s="7">
        <v>16</v>
      </c>
      <c r="E7549" s="7" t="str">
        <f t="shared" si="352"/>
        <v>S94388616</v>
      </c>
      <c r="F7549" s="338" t="s">
        <v>1</v>
      </c>
      <c r="G7549" s="341" t="s">
        <v>2</v>
      </c>
      <c r="H7549" s="342"/>
      <c r="I7549" s="342"/>
      <c r="J7549" s="343"/>
      <c r="K7549" s="344" t="s">
        <v>3</v>
      </c>
      <c r="L7549" s="343"/>
      <c r="M7549" s="344" t="s">
        <v>144</v>
      </c>
      <c r="N7549" s="342"/>
      <c r="O7549" s="342"/>
    </row>
    <row r="7550" spans="1:15" ht="18" customHeight="1" thickBot="1">
      <c r="A7550" s="7">
        <v>2020</v>
      </c>
      <c r="B7550" s="7" t="s">
        <v>57</v>
      </c>
      <c r="C7550" s="8">
        <f t="shared" si="351"/>
        <v>43886</v>
      </c>
      <c r="D7550" s="7">
        <v>17</v>
      </c>
      <c r="E7550" s="7" t="str">
        <f t="shared" si="352"/>
        <v>S94388617</v>
      </c>
      <c r="F7550" s="339"/>
      <c r="G7550" s="345" t="s">
        <v>5</v>
      </c>
      <c r="H7550" s="347" t="s">
        <v>145</v>
      </c>
      <c r="I7550" s="348"/>
      <c r="J7550" s="349"/>
      <c r="K7550" s="350" t="s">
        <v>6</v>
      </c>
      <c r="L7550" s="352" t="s">
        <v>7</v>
      </c>
      <c r="M7550" s="350" t="s">
        <v>8</v>
      </c>
      <c r="N7550" s="354" t="s">
        <v>146</v>
      </c>
      <c r="O7550" s="356" t="s">
        <v>147</v>
      </c>
    </row>
    <row r="7551" spans="1:15" ht="15.75" thickBot="1">
      <c r="A7551" s="7">
        <v>2020</v>
      </c>
      <c r="B7551" s="7" t="s">
        <v>57</v>
      </c>
      <c r="C7551" s="8">
        <f t="shared" si="351"/>
        <v>43886</v>
      </c>
      <c r="D7551" s="7">
        <v>18</v>
      </c>
      <c r="E7551" s="7" t="str">
        <f t="shared" si="352"/>
        <v>S94388618</v>
      </c>
      <c r="F7551" s="340"/>
      <c r="G7551" s="346"/>
      <c r="H7551" s="191" t="s">
        <v>9</v>
      </c>
      <c r="I7551" s="192" t="s">
        <v>18</v>
      </c>
      <c r="J7551" s="193" t="s">
        <v>11</v>
      </c>
      <c r="K7551" s="351"/>
      <c r="L7551" s="353"/>
      <c r="M7551" s="351"/>
      <c r="N7551" s="355"/>
      <c r="O7551" s="357"/>
    </row>
    <row r="7552" spans="1:15">
      <c r="A7552" s="7">
        <v>2020</v>
      </c>
      <c r="B7552" s="7" t="s">
        <v>57</v>
      </c>
      <c r="C7552" s="8">
        <f t="shared" si="351"/>
        <v>43886</v>
      </c>
      <c r="D7552" s="7">
        <v>19</v>
      </c>
      <c r="E7552" s="7" t="str">
        <f t="shared" si="352"/>
        <v>S94388619</v>
      </c>
      <c r="F7552" s="3" t="s">
        <v>16</v>
      </c>
      <c r="G7552" s="2" t="s">
        <v>11163</v>
      </c>
      <c r="H7552" s="2" t="s">
        <v>11163</v>
      </c>
      <c r="I7552" s="2" t="s">
        <v>2308</v>
      </c>
      <c r="J7552" s="2" t="s">
        <v>7207</v>
      </c>
      <c r="K7552" s="194" t="s">
        <v>13</v>
      </c>
      <c r="L7552" s="2">
        <v>55</v>
      </c>
      <c r="M7552" s="194" t="s">
        <v>596</v>
      </c>
      <c r="N7552" s="2" t="s">
        <v>340</v>
      </c>
      <c r="O7552" s="195" t="s">
        <v>796</v>
      </c>
    </row>
    <row r="7553" spans="1:15">
      <c r="A7553" s="7">
        <v>2020</v>
      </c>
      <c r="B7553" s="7" t="s">
        <v>57</v>
      </c>
      <c r="C7553" s="8">
        <f t="shared" si="351"/>
        <v>43886</v>
      </c>
      <c r="D7553" s="7">
        <v>20</v>
      </c>
      <c r="E7553" s="7" t="str">
        <f t="shared" si="352"/>
        <v>S94388620</v>
      </c>
      <c r="F7553" s="4">
        <v>43862</v>
      </c>
      <c r="G7553" s="2" t="s">
        <v>6457</v>
      </c>
      <c r="H7553" s="2" t="s">
        <v>6457</v>
      </c>
      <c r="I7553" s="2" t="s">
        <v>11164</v>
      </c>
      <c r="J7553" s="2" t="s">
        <v>840</v>
      </c>
      <c r="K7553" s="194" t="s">
        <v>13</v>
      </c>
      <c r="L7553" s="2">
        <v>54</v>
      </c>
      <c r="M7553" s="194" t="s">
        <v>3662</v>
      </c>
      <c r="N7553" s="2" t="s">
        <v>257</v>
      </c>
      <c r="O7553" s="195" t="s">
        <v>2623</v>
      </c>
    </row>
    <row r="7554" spans="1:15">
      <c r="A7554" s="7">
        <v>2020</v>
      </c>
      <c r="B7554" s="7" t="s">
        <v>57</v>
      </c>
      <c r="C7554" s="8">
        <f t="shared" si="351"/>
        <v>43886</v>
      </c>
      <c r="D7554" s="7">
        <v>21</v>
      </c>
      <c r="E7554" s="7" t="str">
        <f t="shared" si="352"/>
        <v>S94388621</v>
      </c>
      <c r="F7554" s="4">
        <v>43891</v>
      </c>
      <c r="G7554" s="2" t="s">
        <v>11165</v>
      </c>
      <c r="H7554" s="2" t="s">
        <v>11165</v>
      </c>
      <c r="I7554" s="2" t="s">
        <v>11166</v>
      </c>
      <c r="J7554" s="2" t="s">
        <v>1012</v>
      </c>
      <c r="K7554" s="194" t="s">
        <v>13</v>
      </c>
      <c r="L7554" s="2">
        <v>52</v>
      </c>
      <c r="M7554" s="194">
        <v>100</v>
      </c>
      <c r="N7554" s="2">
        <v>0</v>
      </c>
      <c r="O7554" s="195">
        <v>0</v>
      </c>
    </row>
    <row r="7555" spans="1:15">
      <c r="A7555" s="7">
        <v>2020</v>
      </c>
      <c r="B7555" s="7" t="s">
        <v>57</v>
      </c>
      <c r="C7555" s="8">
        <f t="shared" si="351"/>
        <v>43886</v>
      </c>
      <c r="D7555" s="7">
        <v>22</v>
      </c>
      <c r="E7555" s="7" t="str">
        <f t="shared" si="352"/>
        <v>S94388622</v>
      </c>
      <c r="F7555" s="4">
        <v>43922</v>
      </c>
      <c r="G7555" s="2" t="s">
        <v>4466</v>
      </c>
      <c r="H7555" s="2" t="s">
        <v>4466</v>
      </c>
      <c r="I7555" s="2" t="s">
        <v>11167</v>
      </c>
      <c r="J7555" s="2" t="s">
        <v>1214</v>
      </c>
      <c r="K7555" s="194" t="s">
        <v>13</v>
      </c>
      <c r="L7555" s="2">
        <v>50</v>
      </c>
      <c r="M7555" s="194">
        <v>100</v>
      </c>
      <c r="N7555" s="2">
        <v>0</v>
      </c>
      <c r="O7555" s="195">
        <v>0</v>
      </c>
    </row>
    <row r="7556" spans="1:15">
      <c r="A7556" s="7">
        <v>2020</v>
      </c>
      <c r="B7556" s="7" t="s">
        <v>57</v>
      </c>
      <c r="C7556" s="8">
        <f t="shared" si="351"/>
        <v>43886</v>
      </c>
      <c r="D7556" s="7">
        <v>23</v>
      </c>
      <c r="E7556" s="7" t="str">
        <f t="shared" si="352"/>
        <v>S94388623</v>
      </c>
      <c r="F7556" s="4">
        <v>43952</v>
      </c>
      <c r="G7556" s="2" t="s">
        <v>11168</v>
      </c>
      <c r="H7556" s="2" t="s">
        <v>11168</v>
      </c>
      <c r="I7556" s="2" t="s">
        <v>10281</v>
      </c>
      <c r="J7556" s="2" t="s">
        <v>1223</v>
      </c>
      <c r="K7556" s="194" t="s">
        <v>13</v>
      </c>
      <c r="L7556" s="2">
        <v>47</v>
      </c>
      <c r="M7556" s="194" t="s">
        <v>411</v>
      </c>
      <c r="N7556" s="2">
        <v>0</v>
      </c>
      <c r="O7556" s="195" t="s">
        <v>410</v>
      </c>
    </row>
    <row r="7557" spans="1:15">
      <c r="A7557" s="7">
        <v>2020</v>
      </c>
      <c r="B7557" s="7" t="s">
        <v>57</v>
      </c>
      <c r="C7557" s="8">
        <f t="shared" si="351"/>
        <v>43886</v>
      </c>
      <c r="D7557" s="7">
        <v>24</v>
      </c>
      <c r="E7557" s="7" t="str">
        <f t="shared" si="352"/>
        <v>S94388624</v>
      </c>
      <c r="F7557" s="3" t="s">
        <v>220</v>
      </c>
      <c r="G7557" s="2" t="s">
        <v>11169</v>
      </c>
      <c r="H7557" s="2" t="s">
        <v>11169</v>
      </c>
      <c r="I7557" s="2" t="s">
        <v>11170</v>
      </c>
      <c r="J7557" s="2" t="s">
        <v>1087</v>
      </c>
      <c r="K7557" s="194" t="s">
        <v>13</v>
      </c>
      <c r="L7557" s="2">
        <v>46</v>
      </c>
      <c r="M7557" s="194" t="s">
        <v>550</v>
      </c>
      <c r="N7557" s="2" t="s">
        <v>799</v>
      </c>
      <c r="O7557" s="195" t="s">
        <v>257</v>
      </c>
    </row>
    <row r="7558" spans="1:15">
      <c r="A7558" s="7">
        <v>2020</v>
      </c>
      <c r="B7558" s="7" t="s">
        <v>57</v>
      </c>
      <c r="C7558" s="8">
        <f t="shared" si="351"/>
        <v>43886</v>
      </c>
      <c r="D7558" s="7">
        <v>25</v>
      </c>
      <c r="E7558" s="7" t="str">
        <f t="shared" si="352"/>
        <v>S94388625</v>
      </c>
      <c r="F7558" s="3">
        <v>2021</v>
      </c>
      <c r="G7558" s="2" t="s">
        <v>8464</v>
      </c>
      <c r="H7558" s="2" t="s">
        <v>8464</v>
      </c>
      <c r="I7558" s="2" t="s">
        <v>11126</v>
      </c>
      <c r="J7558" s="2" t="s">
        <v>1617</v>
      </c>
      <c r="K7558" s="194" t="s">
        <v>13</v>
      </c>
      <c r="L7558" s="2">
        <v>44</v>
      </c>
      <c r="M7558" s="194" t="s">
        <v>632</v>
      </c>
      <c r="N7558" s="2" t="s">
        <v>529</v>
      </c>
      <c r="O7558" s="195" t="s">
        <v>506</v>
      </c>
    </row>
    <row r="7559" spans="1:15">
      <c r="A7559" s="7">
        <v>2020</v>
      </c>
      <c r="B7559" s="7" t="s">
        <v>57</v>
      </c>
      <c r="C7559" s="8">
        <f t="shared" si="351"/>
        <v>43886</v>
      </c>
      <c r="D7559" s="7">
        <v>26</v>
      </c>
      <c r="E7559" s="7" t="str">
        <f t="shared" si="352"/>
        <v>S94388626</v>
      </c>
      <c r="F7559" s="3">
        <v>2022</v>
      </c>
      <c r="G7559" s="2" t="s">
        <v>5162</v>
      </c>
      <c r="H7559" s="2" t="s">
        <v>5162</v>
      </c>
      <c r="I7559" s="2" t="s">
        <v>11171</v>
      </c>
      <c r="J7559" s="2" t="s">
        <v>1300</v>
      </c>
      <c r="K7559" s="194" t="s">
        <v>13</v>
      </c>
      <c r="L7559" s="2">
        <v>39</v>
      </c>
      <c r="M7559" s="194" t="s">
        <v>379</v>
      </c>
      <c r="N7559" s="2" t="s">
        <v>301</v>
      </c>
      <c r="O7559" s="195" t="s">
        <v>3697</v>
      </c>
    </row>
    <row r="7560" spans="1:15">
      <c r="A7560" s="7">
        <v>2020</v>
      </c>
      <c r="B7560" s="7" t="s">
        <v>57</v>
      </c>
      <c r="C7560" s="8">
        <f t="shared" si="351"/>
        <v>43886</v>
      </c>
      <c r="D7560" s="7">
        <v>27</v>
      </c>
      <c r="E7560" s="7" t="str">
        <f t="shared" si="352"/>
        <v>S94388627</v>
      </c>
      <c r="F7560" s="3">
        <v>2023</v>
      </c>
      <c r="G7560" s="2" t="s">
        <v>9079</v>
      </c>
      <c r="H7560" s="2" t="s">
        <v>9079</v>
      </c>
      <c r="I7560" s="2" t="s">
        <v>11172</v>
      </c>
      <c r="J7560" s="2" t="s">
        <v>1263</v>
      </c>
      <c r="K7560" s="194" t="s">
        <v>13</v>
      </c>
      <c r="L7560" s="2">
        <v>35</v>
      </c>
      <c r="M7560" s="194" t="s">
        <v>1646</v>
      </c>
      <c r="N7560" s="2">
        <v>50</v>
      </c>
      <c r="O7560" s="195" t="s">
        <v>730</v>
      </c>
    </row>
    <row r="7561" spans="1:15" ht="15.75" thickBot="1">
      <c r="A7561" s="7">
        <v>2020</v>
      </c>
      <c r="B7561" s="7" t="s">
        <v>57</v>
      </c>
      <c r="C7561" s="8">
        <f t="shared" si="351"/>
        <v>43886</v>
      </c>
      <c r="D7561" s="7">
        <v>28</v>
      </c>
      <c r="E7561" s="7" t="str">
        <f t="shared" si="352"/>
        <v>S94388628</v>
      </c>
      <c r="F7561" s="5">
        <v>2024</v>
      </c>
      <c r="G7561" s="6" t="s">
        <v>10243</v>
      </c>
      <c r="H7561" s="6" t="s">
        <v>10243</v>
      </c>
      <c r="I7561" s="6" t="s">
        <v>2638</v>
      </c>
      <c r="J7561" s="6" t="s">
        <v>1214</v>
      </c>
      <c r="K7561" s="196" t="s">
        <v>13</v>
      </c>
      <c r="L7561" s="6">
        <v>27</v>
      </c>
      <c r="M7561" s="196">
        <v>20</v>
      </c>
      <c r="N7561" s="6">
        <v>40</v>
      </c>
      <c r="O7561" s="197">
        <v>40</v>
      </c>
    </row>
    <row r="7562" spans="1:15" ht="16.5" thickTop="1" thickBot="1">
      <c r="A7562" s="7">
        <v>2020</v>
      </c>
      <c r="B7562" s="7" t="s">
        <v>56</v>
      </c>
      <c r="C7562" s="8">
        <f>C7561+7</f>
        <v>43893</v>
      </c>
      <c r="D7562" s="7">
        <v>1</v>
      </c>
      <c r="E7562" s="7" t="str">
        <f t="shared" si="352"/>
        <v>S10438931</v>
      </c>
      <c r="F7562" s="1" t="s">
        <v>0</v>
      </c>
    </row>
    <row r="7563" spans="1:15" ht="16.5" thickTop="1" thickBot="1">
      <c r="A7563" s="7">
        <v>2020</v>
      </c>
      <c r="B7563" s="7" t="s">
        <v>56</v>
      </c>
      <c r="C7563" s="8">
        <f t="shared" ref="C7563:C7626" si="353">C7562</f>
        <v>43893</v>
      </c>
      <c r="D7563" s="7">
        <v>2</v>
      </c>
      <c r="E7563" s="7" t="str">
        <f t="shared" si="352"/>
        <v>S10438932</v>
      </c>
      <c r="F7563" s="338" t="s">
        <v>1</v>
      </c>
      <c r="G7563" s="341" t="s">
        <v>2</v>
      </c>
      <c r="H7563" s="342"/>
      <c r="I7563" s="342"/>
      <c r="J7563" s="343"/>
      <c r="K7563" s="344" t="s">
        <v>3</v>
      </c>
      <c r="L7563" s="343"/>
      <c r="M7563" s="344" t="s">
        <v>144</v>
      </c>
      <c r="N7563" s="342"/>
      <c r="O7563" s="342"/>
    </row>
    <row r="7564" spans="1:15" ht="18" customHeight="1" thickBot="1">
      <c r="A7564" s="7">
        <v>2020</v>
      </c>
      <c r="B7564" s="7" t="s">
        <v>56</v>
      </c>
      <c r="C7564" s="8">
        <f t="shared" si="353"/>
        <v>43893</v>
      </c>
      <c r="D7564" s="7">
        <v>3</v>
      </c>
      <c r="E7564" s="7" t="str">
        <f t="shared" si="352"/>
        <v>S10438933</v>
      </c>
      <c r="F7564" s="339"/>
      <c r="G7564" s="345" t="s">
        <v>5</v>
      </c>
      <c r="H7564" s="347" t="s">
        <v>145</v>
      </c>
      <c r="I7564" s="348"/>
      <c r="J7564" s="349"/>
      <c r="K7564" s="350" t="s">
        <v>6</v>
      </c>
      <c r="L7564" s="352" t="s">
        <v>7</v>
      </c>
      <c r="M7564" s="350" t="s">
        <v>8</v>
      </c>
      <c r="N7564" s="354" t="s">
        <v>146</v>
      </c>
      <c r="O7564" s="356" t="s">
        <v>147</v>
      </c>
    </row>
    <row r="7565" spans="1:15" ht="15.75" thickBot="1">
      <c r="A7565" s="7">
        <v>2020</v>
      </c>
      <c r="B7565" s="7" t="s">
        <v>56</v>
      </c>
      <c r="C7565" s="8">
        <f t="shared" si="353"/>
        <v>43893</v>
      </c>
      <c r="D7565" s="7">
        <v>4</v>
      </c>
      <c r="E7565" s="7" t="str">
        <f t="shared" si="352"/>
        <v>S10438934</v>
      </c>
      <c r="F7565" s="340"/>
      <c r="G7565" s="346"/>
      <c r="H7565" s="191" t="s">
        <v>9</v>
      </c>
      <c r="I7565" s="192" t="s">
        <v>18</v>
      </c>
      <c r="J7565" s="193" t="s">
        <v>11</v>
      </c>
      <c r="K7565" s="351"/>
      <c r="L7565" s="353"/>
      <c r="M7565" s="351"/>
      <c r="N7565" s="355"/>
      <c r="O7565" s="357"/>
    </row>
    <row r="7566" spans="1:15">
      <c r="A7566" s="7">
        <v>2020</v>
      </c>
      <c r="B7566" s="7" t="s">
        <v>56</v>
      </c>
      <c r="C7566" s="8">
        <f t="shared" si="353"/>
        <v>43893</v>
      </c>
      <c r="D7566" s="7">
        <v>5</v>
      </c>
      <c r="E7566" s="7" t="str">
        <f t="shared" si="352"/>
        <v>S10438935</v>
      </c>
      <c r="F7566" s="3" t="s">
        <v>12</v>
      </c>
      <c r="G7566" s="2">
        <v>-3</v>
      </c>
      <c r="H7566" s="2" t="s">
        <v>11173</v>
      </c>
      <c r="I7566" s="2" t="s">
        <v>11174</v>
      </c>
      <c r="J7566" s="2" t="s">
        <v>11153</v>
      </c>
      <c r="K7566" s="194" t="s">
        <v>17</v>
      </c>
      <c r="L7566" s="2">
        <v>62</v>
      </c>
      <c r="M7566" s="194" t="s">
        <v>625</v>
      </c>
      <c r="N7566" s="2" t="s">
        <v>626</v>
      </c>
      <c r="O7566" s="195" t="s">
        <v>627</v>
      </c>
    </row>
    <row r="7567" spans="1:15">
      <c r="A7567" s="7">
        <v>2020</v>
      </c>
      <c r="B7567" s="7" t="s">
        <v>56</v>
      </c>
      <c r="C7567" s="8">
        <f t="shared" si="353"/>
        <v>43893</v>
      </c>
      <c r="D7567" s="7">
        <v>6</v>
      </c>
      <c r="E7567" s="7" t="str">
        <f t="shared" si="352"/>
        <v>S10438936</v>
      </c>
      <c r="F7567" s="4">
        <v>43891</v>
      </c>
      <c r="G7567" s="2">
        <v>83</v>
      </c>
      <c r="H7567" s="2" t="s">
        <v>672</v>
      </c>
      <c r="I7567" s="2" t="s">
        <v>11175</v>
      </c>
      <c r="J7567" s="2" t="s">
        <v>1257</v>
      </c>
      <c r="K7567" s="194" t="s">
        <v>17</v>
      </c>
      <c r="L7567" s="2">
        <v>67</v>
      </c>
      <c r="M7567" s="194" t="s">
        <v>7018</v>
      </c>
      <c r="N7567" s="2">
        <v>0</v>
      </c>
      <c r="O7567" s="195" t="s">
        <v>472</v>
      </c>
    </row>
    <row r="7568" spans="1:15">
      <c r="A7568" s="7">
        <v>2020</v>
      </c>
      <c r="B7568" s="7" t="s">
        <v>56</v>
      </c>
      <c r="C7568" s="8">
        <f t="shared" si="353"/>
        <v>43893</v>
      </c>
      <c r="D7568" s="7">
        <v>7</v>
      </c>
      <c r="E7568" s="7" t="str">
        <f t="shared" si="352"/>
        <v>S10438937</v>
      </c>
      <c r="F7568" s="4">
        <v>43922</v>
      </c>
      <c r="G7568" s="2">
        <v>96</v>
      </c>
      <c r="H7568" s="2" t="s">
        <v>11176</v>
      </c>
      <c r="I7568" s="2" t="s">
        <v>5940</v>
      </c>
      <c r="J7568" s="2" t="s">
        <v>2289</v>
      </c>
      <c r="K7568" s="194" t="s">
        <v>17</v>
      </c>
      <c r="L7568" s="2">
        <v>68</v>
      </c>
      <c r="M7568" s="194" t="s">
        <v>2569</v>
      </c>
      <c r="N7568" s="2" t="s">
        <v>1023</v>
      </c>
      <c r="O7568" s="195" t="s">
        <v>670</v>
      </c>
    </row>
    <row r="7569" spans="1:15">
      <c r="A7569" s="7">
        <v>2020</v>
      </c>
      <c r="B7569" s="7" t="s">
        <v>56</v>
      </c>
      <c r="C7569" s="8">
        <f t="shared" si="353"/>
        <v>43893</v>
      </c>
      <c r="D7569" s="7">
        <v>8</v>
      </c>
      <c r="E7569" s="7" t="str">
        <f t="shared" si="352"/>
        <v>S10438938</v>
      </c>
      <c r="F7569" s="4">
        <v>43952</v>
      </c>
      <c r="G7569" s="2">
        <v>125</v>
      </c>
      <c r="H7569" s="2" t="s">
        <v>11177</v>
      </c>
      <c r="I7569" s="2" t="s">
        <v>11178</v>
      </c>
      <c r="J7569" s="2" t="s">
        <v>1064</v>
      </c>
      <c r="K7569" s="194" t="s">
        <v>17</v>
      </c>
      <c r="L7569" s="2">
        <v>61</v>
      </c>
      <c r="M7569" s="194" t="s">
        <v>443</v>
      </c>
      <c r="N7569" s="2" t="s">
        <v>1684</v>
      </c>
      <c r="O7569" s="195" t="s">
        <v>701</v>
      </c>
    </row>
    <row r="7570" spans="1:15">
      <c r="A7570" s="7">
        <v>2020</v>
      </c>
      <c r="B7570" s="7" t="s">
        <v>56</v>
      </c>
      <c r="C7570" s="8">
        <f t="shared" si="353"/>
        <v>43893</v>
      </c>
      <c r="D7570" s="7">
        <v>9</v>
      </c>
      <c r="E7570" s="7" t="str">
        <f t="shared" si="352"/>
        <v>S10438939</v>
      </c>
      <c r="F7570" s="4">
        <v>43983</v>
      </c>
      <c r="G7570" s="2">
        <v>170</v>
      </c>
      <c r="H7570" s="2" t="s">
        <v>11179</v>
      </c>
      <c r="I7570" s="2" t="s">
        <v>6916</v>
      </c>
      <c r="J7570" s="2" t="s">
        <v>442</v>
      </c>
      <c r="K7570" s="194" t="s">
        <v>17</v>
      </c>
      <c r="L7570" s="2">
        <v>54</v>
      </c>
      <c r="M7570" s="194" t="s">
        <v>443</v>
      </c>
      <c r="N7570" s="2" t="s">
        <v>1684</v>
      </c>
      <c r="O7570" s="195" t="s">
        <v>701</v>
      </c>
    </row>
    <row r="7571" spans="1:15">
      <c r="A7571" s="7">
        <v>2020</v>
      </c>
      <c r="B7571" s="7" t="s">
        <v>56</v>
      </c>
      <c r="C7571" s="8">
        <f t="shared" si="353"/>
        <v>43893</v>
      </c>
      <c r="D7571" s="7">
        <v>10</v>
      </c>
      <c r="E7571" s="7" t="str">
        <f t="shared" si="352"/>
        <v>S104389310</v>
      </c>
      <c r="F7571" s="3" t="s">
        <v>220</v>
      </c>
      <c r="G7571" s="2">
        <v>210</v>
      </c>
      <c r="H7571" s="2" t="s">
        <v>11180</v>
      </c>
      <c r="I7571" s="2" t="s">
        <v>11180</v>
      </c>
      <c r="J7571" s="2" t="s">
        <v>1927</v>
      </c>
      <c r="K7571" s="194" t="s">
        <v>17</v>
      </c>
      <c r="L7571" s="2">
        <v>52</v>
      </c>
      <c r="M7571" s="194" t="s">
        <v>1139</v>
      </c>
      <c r="N7571" s="2" t="s">
        <v>303</v>
      </c>
      <c r="O7571" s="195" t="s">
        <v>580</v>
      </c>
    </row>
    <row r="7572" spans="1:15">
      <c r="A7572" s="7">
        <v>2020</v>
      </c>
      <c r="B7572" s="7" t="s">
        <v>56</v>
      </c>
      <c r="C7572" s="8">
        <f t="shared" si="353"/>
        <v>43893</v>
      </c>
      <c r="D7572" s="7">
        <v>11</v>
      </c>
      <c r="E7572" s="7" t="str">
        <f t="shared" si="352"/>
        <v>S104389311</v>
      </c>
      <c r="F7572" s="3">
        <v>2021</v>
      </c>
      <c r="G7572" s="2">
        <v>200</v>
      </c>
      <c r="H7572" s="2" t="s">
        <v>7714</v>
      </c>
      <c r="I7572" s="2" t="s">
        <v>11181</v>
      </c>
      <c r="J7572" s="2" t="s">
        <v>511</v>
      </c>
      <c r="K7572" s="194" t="s">
        <v>17</v>
      </c>
      <c r="L7572" s="2">
        <v>47</v>
      </c>
      <c r="M7572" s="194" t="s">
        <v>872</v>
      </c>
      <c r="N7572" s="2" t="s">
        <v>3110</v>
      </c>
      <c r="O7572" s="195" t="s">
        <v>1744</v>
      </c>
    </row>
    <row r="7573" spans="1:15">
      <c r="A7573" s="7">
        <v>2020</v>
      </c>
      <c r="B7573" s="7" t="s">
        <v>56</v>
      </c>
      <c r="C7573" s="8">
        <f t="shared" si="353"/>
        <v>43893</v>
      </c>
      <c r="D7573" s="7">
        <v>12</v>
      </c>
      <c r="E7573" s="7" t="str">
        <f t="shared" si="352"/>
        <v>S104389312</v>
      </c>
      <c r="F7573" s="3">
        <v>2022</v>
      </c>
      <c r="G7573" s="2">
        <v>180</v>
      </c>
      <c r="H7573" s="2" t="s">
        <v>11182</v>
      </c>
      <c r="I7573" s="2" t="s">
        <v>11183</v>
      </c>
      <c r="J7573" s="2" t="s">
        <v>2017</v>
      </c>
      <c r="K7573" s="194" t="s">
        <v>17</v>
      </c>
      <c r="L7573" s="2">
        <v>36</v>
      </c>
      <c r="M7573" s="194" t="s">
        <v>2076</v>
      </c>
      <c r="N7573" s="2" t="s">
        <v>872</v>
      </c>
      <c r="O7573" s="195" t="s">
        <v>1665</v>
      </c>
    </row>
    <row r="7574" spans="1:15">
      <c r="A7574" s="7">
        <v>2020</v>
      </c>
      <c r="B7574" s="7" t="s">
        <v>56</v>
      </c>
      <c r="C7574" s="8">
        <f t="shared" si="353"/>
        <v>43893</v>
      </c>
      <c r="D7574" s="7">
        <v>13</v>
      </c>
      <c r="E7574" s="7" t="str">
        <f t="shared" si="352"/>
        <v>S104389313</v>
      </c>
      <c r="F7574" s="3">
        <v>2023</v>
      </c>
      <c r="G7574" s="2">
        <v>165</v>
      </c>
      <c r="H7574" s="2" t="s">
        <v>11184</v>
      </c>
      <c r="I7574" s="2" t="s">
        <v>11185</v>
      </c>
      <c r="J7574" s="2" t="s">
        <v>3176</v>
      </c>
      <c r="K7574" s="194" t="s">
        <v>17</v>
      </c>
      <c r="L7574" s="2">
        <v>31</v>
      </c>
      <c r="M7574" s="194" t="s">
        <v>529</v>
      </c>
      <c r="N7574" s="2" t="s">
        <v>1868</v>
      </c>
      <c r="O7574" s="195" t="s">
        <v>792</v>
      </c>
    </row>
    <row r="7575" spans="1:15" ht="15.75" thickBot="1">
      <c r="A7575" s="7">
        <v>2020</v>
      </c>
      <c r="B7575" s="7" t="s">
        <v>56</v>
      </c>
      <c r="C7575" s="8">
        <f t="shared" si="353"/>
        <v>43893</v>
      </c>
      <c r="D7575" s="7">
        <v>14</v>
      </c>
      <c r="E7575" s="7" t="str">
        <f t="shared" si="352"/>
        <v>S104389314</v>
      </c>
      <c r="F7575" s="5">
        <v>2024</v>
      </c>
      <c r="G7575" s="6">
        <v>155</v>
      </c>
      <c r="H7575" s="6" t="s">
        <v>6317</v>
      </c>
      <c r="I7575" s="6" t="s">
        <v>11186</v>
      </c>
      <c r="J7575" s="6" t="s">
        <v>2313</v>
      </c>
      <c r="K7575" s="196" t="s">
        <v>17</v>
      </c>
      <c r="L7575" s="6">
        <v>21</v>
      </c>
      <c r="M7575" s="196" t="s">
        <v>697</v>
      </c>
      <c r="N7575" s="6" t="s">
        <v>701</v>
      </c>
      <c r="O7575" s="197" t="s">
        <v>444</v>
      </c>
    </row>
    <row r="7576" spans="1:15" ht="16.5" thickTop="1" thickBot="1">
      <c r="A7576" s="7">
        <v>2020</v>
      </c>
      <c r="B7576" s="7" t="s">
        <v>56</v>
      </c>
      <c r="C7576" s="8">
        <f t="shared" si="353"/>
        <v>43893</v>
      </c>
      <c r="D7576" s="7">
        <v>15</v>
      </c>
      <c r="E7576" s="7" t="str">
        <f t="shared" si="352"/>
        <v>S104389315</v>
      </c>
      <c r="F7576" s="1" t="s">
        <v>15</v>
      </c>
    </row>
    <row r="7577" spans="1:15" ht="16.5" thickTop="1" thickBot="1">
      <c r="A7577" s="7">
        <v>2020</v>
      </c>
      <c r="B7577" s="7" t="s">
        <v>56</v>
      </c>
      <c r="C7577" s="8">
        <f t="shared" si="353"/>
        <v>43893</v>
      </c>
      <c r="D7577" s="7">
        <v>16</v>
      </c>
      <c r="E7577" s="7" t="str">
        <f t="shared" si="352"/>
        <v>S104389316</v>
      </c>
      <c r="F7577" s="338" t="s">
        <v>1</v>
      </c>
      <c r="G7577" s="341" t="s">
        <v>2</v>
      </c>
      <c r="H7577" s="342"/>
      <c r="I7577" s="342"/>
      <c r="J7577" s="343"/>
      <c r="K7577" s="344" t="s">
        <v>3</v>
      </c>
      <c r="L7577" s="343"/>
      <c r="M7577" s="344" t="s">
        <v>144</v>
      </c>
      <c r="N7577" s="342"/>
      <c r="O7577" s="342"/>
    </row>
    <row r="7578" spans="1:15" ht="18" customHeight="1" thickBot="1">
      <c r="A7578" s="7">
        <v>2020</v>
      </c>
      <c r="B7578" s="7" t="s">
        <v>56</v>
      </c>
      <c r="C7578" s="8">
        <f t="shared" si="353"/>
        <v>43893</v>
      </c>
      <c r="D7578" s="7">
        <v>17</v>
      </c>
      <c r="E7578" s="7" t="str">
        <f t="shared" si="352"/>
        <v>S104389317</v>
      </c>
      <c r="F7578" s="339"/>
      <c r="G7578" s="345" t="s">
        <v>5</v>
      </c>
      <c r="H7578" s="347" t="s">
        <v>145</v>
      </c>
      <c r="I7578" s="348"/>
      <c r="J7578" s="349"/>
      <c r="K7578" s="350" t="s">
        <v>6</v>
      </c>
      <c r="L7578" s="352" t="s">
        <v>7</v>
      </c>
      <c r="M7578" s="350" t="s">
        <v>8</v>
      </c>
      <c r="N7578" s="354" t="s">
        <v>146</v>
      </c>
      <c r="O7578" s="356" t="s">
        <v>147</v>
      </c>
    </row>
    <row r="7579" spans="1:15" ht="15.75" thickBot="1">
      <c r="A7579" s="7">
        <v>2020</v>
      </c>
      <c r="B7579" s="7" t="s">
        <v>56</v>
      </c>
      <c r="C7579" s="8">
        <f t="shared" si="353"/>
        <v>43893</v>
      </c>
      <c r="D7579" s="7">
        <v>18</v>
      </c>
      <c r="E7579" s="7" t="str">
        <f t="shared" si="352"/>
        <v>S104389318</v>
      </c>
      <c r="F7579" s="340"/>
      <c r="G7579" s="346"/>
      <c r="H7579" s="191" t="s">
        <v>9</v>
      </c>
      <c r="I7579" s="192" t="s">
        <v>18</v>
      </c>
      <c r="J7579" s="193" t="s">
        <v>11</v>
      </c>
      <c r="K7579" s="351"/>
      <c r="L7579" s="353"/>
      <c r="M7579" s="351"/>
      <c r="N7579" s="355"/>
      <c r="O7579" s="357"/>
    </row>
    <row r="7580" spans="1:15">
      <c r="A7580" s="7">
        <v>2020</v>
      </c>
      <c r="B7580" s="7" t="s">
        <v>56</v>
      </c>
      <c r="C7580" s="8">
        <f t="shared" si="353"/>
        <v>43893</v>
      </c>
      <c r="D7580" s="7">
        <v>19</v>
      </c>
      <c r="E7580" s="7" t="str">
        <f t="shared" si="352"/>
        <v>S104389319</v>
      </c>
      <c r="F7580" s="3" t="s">
        <v>16</v>
      </c>
      <c r="G7580" s="2">
        <v>48</v>
      </c>
      <c r="H7580" s="2" t="s">
        <v>8473</v>
      </c>
      <c r="I7580" s="2" t="s">
        <v>11187</v>
      </c>
      <c r="J7580" s="2" t="s">
        <v>2868</v>
      </c>
      <c r="K7580" s="194" t="s">
        <v>17</v>
      </c>
      <c r="L7580" s="2">
        <v>59</v>
      </c>
      <c r="M7580" s="194" t="s">
        <v>627</v>
      </c>
      <c r="N7580" s="2" t="s">
        <v>625</v>
      </c>
      <c r="O7580" s="195" t="s">
        <v>626</v>
      </c>
    </row>
    <row r="7581" spans="1:15">
      <c r="A7581" s="7">
        <v>2020</v>
      </c>
      <c r="B7581" s="7" t="s">
        <v>56</v>
      </c>
      <c r="C7581" s="8">
        <f t="shared" si="353"/>
        <v>43893</v>
      </c>
      <c r="D7581" s="7">
        <v>20</v>
      </c>
      <c r="E7581" s="7" t="str">
        <f t="shared" si="352"/>
        <v>S104389320</v>
      </c>
      <c r="F7581" s="4">
        <v>43891</v>
      </c>
      <c r="G7581" s="2">
        <v>128</v>
      </c>
      <c r="H7581" s="2" t="s">
        <v>11188</v>
      </c>
      <c r="I7581" s="2" t="s">
        <v>11189</v>
      </c>
      <c r="J7581" s="2" t="s">
        <v>911</v>
      </c>
      <c r="K7581" s="194" t="s">
        <v>17</v>
      </c>
      <c r="L7581" s="2">
        <v>54</v>
      </c>
      <c r="M7581" s="194">
        <v>100</v>
      </c>
      <c r="N7581" s="2">
        <v>0</v>
      </c>
      <c r="O7581" s="195">
        <v>0</v>
      </c>
    </row>
    <row r="7582" spans="1:15">
      <c r="A7582" s="7">
        <v>2020</v>
      </c>
      <c r="B7582" s="7" t="s">
        <v>56</v>
      </c>
      <c r="C7582" s="8">
        <f t="shared" si="353"/>
        <v>43893</v>
      </c>
      <c r="D7582" s="7">
        <v>21</v>
      </c>
      <c r="E7582" s="7" t="str">
        <f t="shared" si="352"/>
        <v>S104389321</v>
      </c>
      <c r="F7582" s="4">
        <v>43922</v>
      </c>
      <c r="G7582" s="2">
        <v>136</v>
      </c>
      <c r="H7582" s="2" t="s">
        <v>11190</v>
      </c>
      <c r="I7582" s="2" t="s">
        <v>11191</v>
      </c>
      <c r="J7582" s="2" t="s">
        <v>579</v>
      </c>
      <c r="K7582" s="194" t="s">
        <v>17</v>
      </c>
      <c r="L7582" s="2">
        <v>52</v>
      </c>
      <c r="M7582" s="194" t="s">
        <v>2774</v>
      </c>
      <c r="N7582" s="2" t="s">
        <v>519</v>
      </c>
      <c r="O7582" s="195" t="s">
        <v>519</v>
      </c>
    </row>
    <row r="7583" spans="1:15">
      <c r="A7583" s="7">
        <v>2020</v>
      </c>
      <c r="B7583" s="7" t="s">
        <v>56</v>
      </c>
      <c r="C7583" s="8">
        <f t="shared" si="353"/>
        <v>43893</v>
      </c>
      <c r="D7583" s="7">
        <v>22</v>
      </c>
      <c r="E7583" s="7" t="str">
        <f t="shared" si="352"/>
        <v>S104389322</v>
      </c>
      <c r="F7583" s="4">
        <v>43952</v>
      </c>
      <c r="G7583" s="2">
        <v>165</v>
      </c>
      <c r="H7583" s="2" t="s">
        <v>3284</v>
      </c>
      <c r="I7583" s="2" t="s">
        <v>11192</v>
      </c>
      <c r="J7583" s="2" t="s">
        <v>2437</v>
      </c>
      <c r="K7583" s="194" t="s">
        <v>17</v>
      </c>
      <c r="L7583" s="2">
        <v>49</v>
      </c>
      <c r="M7583" s="194">
        <v>50</v>
      </c>
      <c r="N7583" s="2" t="s">
        <v>729</v>
      </c>
      <c r="O7583" s="195" t="s">
        <v>400</v>
      </c>
    </row>
    <row r="7584" spans="1:15">
      <c r="A7584" s="7">
        <v>2020</v>
      </c>
      <c r="B7584" s="7" t="s">
        <v>56</v>
      </c>
      <c r="C7584" s="8">
        <f t="shared" si="353"/>
        <v>43893</v>
      </c>
      <c r="D7584" s="7">
        <v>23</v>
      </c>
      <c r="E7584" s="7" t="str">
        <f t="shared" si="352"/>
        <v>S104389323</v>
      </c>
      <c r="F7584" s="4">
        <v>43983</v>
      </c>
      <c r="G7584" s="2">
        <v>210</v>
      </c>
      <c r="H7584" s="2" t="s">
        <v>9327</v>
      </c>
      <c r="I7584" s="2" t="s">
        <v>11193</v>
      </c>
      <c r="J7584" s="2" t="s">
        <v>2144</v>
      </c>
      <c r="K7584" s="194" t="s">
        <v>17</v>
      </c>
      <c r="L7584" s="2">
        <v>44</v>
      </c>
      <c r="M7584" s="194">
        <v>50</v>
      </c>
      <c r="N7584" s="2" t="s">
        <v>729</v>
      </c>
      <c r="O7584" s="195" t="s">
        <v>400</v>
      </c>
    </row>
    <row r="7585" spans="1:15">
      <c r="A7585" s="7">
        <v>2020</v>
      </c>
      <c r="B7585" s="7" t="s">
        <v>56</v>
      </c>
      <c r="C7585" s="8">
        <f t="shared" si="353"/>
        <v>43893</v>
      </c>
      <c r="D7585" s="7">
        <v>24</v>
      </c>
      <c r="E7585" s="7" t="str">
        <f t="shared" si="352"/>
        <v>S104389324</v>
      </c>
      <c r="F7585" s="3" t="s">
        <v>220</v>
      </c>
      <c r="G7585" s="2">
        <v>240</v>
      </c>
      <c r="H7585" s="2" t="s">
        <v>11194</v>
      </c>
      <c r="I7585" s="2" t="s">
        <v>2369</v>
      </c>
      <c r="J7585" s="2" t="s">
        <v>2306</v>
      </c>
      <c r="K7585" s="194" t="s">
        <v>17</v>
      </c>
      <c r="L7585" s="2">
        <v>43</v>
      </c>
      <c r="M7585" s="194" t="s">
        <v>400</v>
      </c>
      <c r="N7585" s="2" t="s">
        <v>729</v>
      </c>
      <c r="O7585" s="195">
        <v>50</v>
      </c>
    </row>
    <row r="7586" spans="1:15">
      <c r="A7586" s="7">
        <v>2020</v>
      </c>
      <c r="B7586" s="7" t="s">
        <v>56</v>
      </c>
      <c r="C7586" s="8">
        <f t="shared" si="353"/>
        <v>43893</v>
      </c>
      <c r="D7586" s="7">
        <v>25</v>
      </c>
      <c r="E7586" s="7" t="str">
        <f t="shared" si="352"/>
        <v>S104389325</v>
      </c>
      <c r="F7586" s="3">
        <v>2021</v>
      </c>
      <c r="G7586" s="2">
        <v>245</v>
      </c>
      <c r="H7586" s="2" t="s">
        <v>11195</v>
      </c>
      <c r="I7586" s="2" t="s">
        <v>11196</v>
      </c>
      <c r="J7586" s="2" t="s">
        <v>3455</v>
      </c>
      <c r="K7586" s="194" t="s">
        <v>17</v>
      </c>
      <c r="L7586" s="2">
        <v>39</v>
      </c>
      <c r="M7586" s="194" t="s">
        <v>796</v>
      </c>
      <c r="N7586" s="2" t="s">
        <v>301</v>
      </c>
      <c r="O7586" s="195" t="s">
        <v>423</v>
      </c>
    </row>
    <row r="7587" spans="1:15">
      <c r="A7587" s="7">
        <v>2020</v>
      </c>
      <c r="B7587" s="7" t="s">
        <v>56</v>
      </c>
      <c r="C7587" s="8">
        <f t="shared" si="353"/>
        <v>43893</v>
      </c>
      <c r="D7587" s="7">
        <v>26</v>
      </c>
      <c r="E7587" s="7" t="str">
        <f t="shared" si="352"/>
        <v>S104389326</v>
      </c>
      <c r="F7587" s="3">
        <v>2022</v>
      </c>
      <c r="G7587" s="2">
        <v>215</v>
      </c>
      <c r="H7587" s="2" t="s">
        <v>7707</v>
      </c>
      <c r="I7587" s="2" t="s">
        <v>11197</v>
      </c>
      <c r="J7587" s="2" t="s">
        <v>2043</v>
      </c>
      <c r="K7587" s="194" t="s">
        <v>17</v>
      </c>
      <c r="L7587" s="2">
        <v>34</v>
      </c>
      <c r="M7587" s="194" t="s">
        <v>301</v>
      </c>
      <c r="N7587" s="2" t="s">
        <v>535</v>
      </c>
      <c r="O7587" s="195" t="s">
        <v>343</v>
      </c>
    </row>
    <row r="7588" spans="1:15">
      <c r="A7588" s="7">
        <v>2020</v>
      </c>
      <c r="B7588" s="7" t="s">
        <v>56</v>
      </c>
      <c r="C7588" s="8">
        <f t="shared" si="353"/>
        <v>43893</v>
      </c>
      <c r="D7588" s="7">
        <v>27</v>
      </c>
      <c r="E7588" s="7" t="str">
        <f t="shared" si="352"/>
        <v>S104389327</v>
      </c>
      <c r="F7588" s="3">
        <v>2023</v>
      </c>
      <c r="G7588" s="2">
        <v>195</v>
      </c>
      <c r="H7588" s="2" t="s">
        <v>10649</v>
      </c>
      <c r="I7588" s="2" t="s">
        <v>5346</v>
      </c>
      <c r="J7588" s="2" t="s">
        <v>2242</v>
      </c>
      <c r="K7588" s="194" t="s">
        <v>17</v>
      </c>
      <c r="L7588" s="2">
        <v>29</v>
      </c>
      <c r="M7588" s="194" t="s">
        <v>730</v>
      </c>
      <c r="N7588" s="2" t="s">
        <v>2107</v>
      </c>
      <c r="O7588" s="195" t="s">
        <v>312</v>
      </c>
    </row>
    <row r="7589" spans="1:15" ht="15.75" thickBot="1">
      <c r="A7589" s="7">
        <v>2020</v>
      </c>
      <c r="B7589" s="7" t="s">
        <v>56</v>
      </c>
      <c r="C7589" s="8">
        <f t="shared" si="353"/>
        <v>43893</v>
      </c>
      <c r="D7589" s="7">
        <v>28</v>
      </c>
      <c r="E7589" s="7" t="str">
        <f t="shared" si="352"/>
        <v>S104389328</v>
      </c>
      <c r="F7589" s="5">
        <v>2024</v>
      </c>
      <c r="G7589" s="6">
        <v>190</v>
      </c>
      <c r="H7589" s="6" t="s">
        <v>5689</v>
      </c>
      <c r="I7589" s="6" t="s">
        <v>7950</v>
      </c>
      <c r="J7589" s="6" t="s">
        <v>277</v>
      </c>
      <c r="K7589" s="196" t="s">
        <v>17</v>
      </c>
      <c r="L7589" s="6">
        <v>25</v>
      </c>
      <c r="M7589" s="196" t="s">
        <v>3695</v>
      </c>
      <c r="N7589" s="6" t="s">
        <v>3023</v>
      </c>
      <c r="O7589" s="197" t="s">
        <v>410</v>
      </c>
    </row>
    <row r="7590" spans="1:15" ht="16.5" thickTop="1" thickBot="1">
      <c r="A7590" s="7">
        <v>2020</v>
      </c>
      <c r="B7590" s="7" t="s">
        <v>55</v>
      </c>
      <c r="C7590" s="8">
        <f>C7589+7</f>
        <v>43900</v>
      </c>
      <c r="D7590" s="7">
        <v>1</v>
      </c>
      <c r="E7590" s="7" t="str">
        <f t="shared" ref="E7590:E7592" si="354">B7590&amp;C7590&amp;D7590</f>
        <v>S11439001</v>
      </c>
      <c r="F7590" s="1" t="s">
        <v>0</v>
      </c>
    </row>
    <row r="7591" spans="1:15" ht="16.5" thickTop="1" thickBot="1">
      <c r="A7591" s="7">
        <v>2020</v>
      </c>
      <c r="B7591" s="7" t="s">
        <v>55</v>
      </c>
      <c r="C7591" s="8">
        <f t="shared" si="353"/>
        <v>43900</v>
      </c>
      <c r="D7591" s="7">
        <v>2</v>
      </c>
      <c r="E7591" s="7" t="str">
        <f t="shared" si="354"/>
        <v>S11439002</v>
      </c>
      <c r="F7591" s="338" t="s">
        <v>1</v>
      </c>
      <c r="G7591" s="341" t="s">
        <v>2</v>
      </c>
      <c r="H7591" s="342"/>
      <c r="I7591" s="342"/>
      <c r="J7591" s="343"/>
      <c r="K7591" s="344" t="s">
        <v>3</v>
      </c>
      <c r="L7591" s="343"/>
      <c r="M7591" s="344" t="s">
        <v>144</v>
      </c>
      <c r="N7591" s="342"/>
      <c r="O7591" s="342"/>
    </row>
    <row r="7592" spans="1:15" ht="18" customHeight="1" thickBot="1">
      <c r="A7592" s="7">
        <v>2020</v>
      </c>
      <c r="B7592" s="7" t="s">
        <v>55</v>
      </c>
      <c r="C7592" s="8">
        <f t="shared" si="353"/>
        <v>43900</v>
      </c>
      <c r="D7592" s="7">
        <v>3</v>
      </c>
      <c r="E7592" s="7" t="str">
        <f t="shared" si="354"/>
        <v>S11439003</v>
      </c>
      <c r="F7592" s="339"/>
      <c r="G7592" s="345" t="s">
        <v>5</v>
      </c>
      <c r="H7592" s="347" t="s">
        <v>145</v>
      </c>
      <c r="I7592" s="348"/>
      <c r="J7592" s="349"/>
      <c r="K7592" s="350" t="s">
        <v>6</v>
      </c>
      <c r="L7592" s="352" t="s">
        <v>7</v>
      </c>
      <c r="M7592" s="350" t="s">
        <v>8</v>
      </c>
      <c r="N7592" s="354" t="s">
        <v>146</v>
      </c>
      <c r="O7592" s="356" t="s">
        <v>147</v>
      </c>
    </row>
    <row r="7593" spans="1:15" ht="15.75" thickBot="1">
      <c r="A7593" s="7">
        <v>2020</v>
      </c>
      <c r="B7593" s="7" t="s">
        <v>55</v>
      </c>
      <c r="C7593" s="8">
        <f t="shared" si="353"/>
        <v>43900</v>
      </c>
      <c r="D7593" s="7">
        <v>4</v>
      </c>
      <c r="E7593" s="7" t="str">
        <f t="shared" ref="E7593:E7620" si="355">B7593&amp;C7593&amp;D7593</f>
        <v>S11439004</v>
      </c>
      <c r="F7593" s="340"/>
      <c r="G7593" s="346"/>
      <c r="H7593" s="191" t="s">
        <v>9</v>
      </c>
      <c r="I7593" s="192" t="s">
        <v>18</v>
      </c>
      <c r="J7593" s="193" t="s">
        <v>11</v>
      </c>
      <c r="K7593" s="351"/>
      <c r="L7593" s="353"/>
      <c r="M7593" s="351"/>
      <c r="N7593" s="355"/>
      <c r="O7593" s="357"/>
    </row>
    <row r="7594" spans="1:15">
      <c r="A7594" s="7">
        <v>2020</v>
      </c>
      <c r="B7594" s="7" t="s">
        <v>55</v>
      </c>
      <c r="C7594" s="8">
        <f t="shared" si="353"/>
        <v>43900</v>
      </c>
      <c r="D7594" s="7">
        <v>5</v>
      </c>
      <c r="E7594" s="7" t="str">
        <f t="shared" si="355"/>
        <v>S11439005</v>
      </c>
      <c r="F7594" s="3" t="s">
        <v>12</v>
      </c>
      <c r="G7594" s="2">
        <v>0</v>
      </c>
      <c r="H7594" s="2" t="s">
        <v>11198</v>
      </c>
      <c r="I7594" s="2" t="s">
        <v>11199</v>
      </c>
      <c r="J7594" s="2" t="s">
        <v>1590</v>
      </c>
      <c r="K7594" s="194" t="s">
        <v>17</v>
      </c>
      <c r="L7594" s="2">
        <v>52</v>
      </c>
      <c r="M7594" s="194" t="s">
        <v>4891</v>
      </c>
      <c r="N7594" s="2" t="s">
        <v>10599</v>
      </c>
      <c r="O7594" s="195">
        <v>60</v>
      </c>
    </row>
    <row r="7595" spans="1:15">
      <c r="A7595" s="7">
        <v>2020</v>
      </c>
      <c r="B7595" s="7" t="s">
        <v>55</v>
      </c>
      <c r="C7595" s="8">
        <f t="shared" si="353"/>
        <v>43900</v>
      </c>
      <c r="D7595" s="7">
        <v>6</v>
      </c>
      <c r="E7595" s="7" t="str">
        <f t="shared" si="355"/>
        <v>S11439006</v>
      </c>
      <c r="F7595" s="4">
        <v>43891</v>
      </c>
      <c r="G7595" s="2">
        <v>85</v>
      </c>
      <c r="H7595" s="2" t="s">
        <v>11200</v>
      </c>
      <c r="I7595" s="2" t="s">
        <v>11201</v>
      </c>
      <c r="J7595" s="2" t="s">
        <v>272</v>
      </c>
      <c r="K7595" s="194" t="s">
        <v>17</v>
      </c>
      <c r="L7595" s="2">
        <v>60</v>
      </c>
      <c r="M7595" s="194" t="s">
        <v>10176</v>
      </c>
      <c r="N7595" s="2" t="s">
        <v>269</v>
      </c>
      <c r="O7595" s="195" t="s">
        <v>2871</v>
      </c>
    </row>
    <row r="7596" spans="1:15">
      <c r="A7596" s="7">
        <v>2020</v>
      </c>
      <c r="B7596" s="7" t="s">
        <v>55</v>
      </c>
      <c r="C7596" s="8">
        <f t="shared" si="353"/>
        <v>43900</v>
      </c>
      <c r="D7596" s="7">
        <v>7</v>
      </c>
      <c r="E7596" s="7" t="str">
        <f t="shared" si="355"/>
        <v>S11439007</v>
      </c>
      <c r="F7596" s="4">
        <v>43922</v>
      </c>
      <c r="G7596" s="2">
        <v>105</v>
      </c>
      <c r="H7596" s="2" t="s">
        <v>11202</v>
      </c>
      <c r="I7596" s="2" t="s">
        <v>4602</v>
      </c>
      <c r="J7596" s="2" t="s">
        <v>4283</v>
      </c>
      <c r="K7596" s="194" t="s">
        <v>17</v>
      </c>
      <c r="L7596" s="2">
        <v>65</v>
      </c>
      <c r="M7596" s="194">
        <v>0</v>
      </c>
      <c r="N7596" s="2" t="s">
        <v>460</v>
      </c>
      <c r="O7596" s="195" t="s">
        <v>10750</v>
      </c>
    </row>
    <row r="7597" spans="1:15">
      <c r="A7597" s="7">
        <v>2020</v>
      </c>
      <c r="B7597" s="7" t="s">
        <v>55</v>
      </c>
      <c r="C7597" s="8">
        <f t="shared" si="353"/>
        <v>43900</v>
      </c>
      <c r="D7597" s="7">
        <v>8</v>
      </c>
      <c r="E7597" s="7" t="str">
        <f t="shared" si="355"/>
        <v>S11439008</v>
      </c>
      <c r="F7597" s="4">
        <v>43952</v>
      </c>
      <c r="G7597" s="2">
        <v>130</v>
      </c>
      <c r="H7597" s="2" t="s">
        <v>4260</v>
      </c>
      <c r="I7597" s="2" t="s">
        <v>11203</v>
      </c>
      <c r="J7597" s="2" t="s">
        <v>1750</v>
      </c>
      <c r="K7597" s="194" t="s">
        <v>17</v>
      </c>
      <c r="L7597" s="2">
        <v>63</v>
      </c>
      <c r="M7597" s="194">
        <v>15</v>
      </c>
      <c r="N7597" s="2">
        <v>5</v>
      </c>
      <c r="O7597" s="195">
        <v>80</v>
      </c>
    </row>
    <row r="7598" spans="1:15">
      <c r="A7598" s="7">
        <v>2020</v>
      </c>
      <c r="B7598" s="7" t="s">
        <v>55</v>
      </c>
      <c r="C7598" s="8">
        <f t="shared" si="353"/>
        <v>43900</v>
      </c>
      <c r="D7598" s="7">
        <v>9</v>
      </c>
      <c r="E7598" s="7" t="str">
        <f t="shared" si="355"/>
        <v>S11439009</v>
      </c>
      <c r="F7598" s="4">
        <v>43983</v>
      </c>
      <c r="G7598" s="2">
        <v>175</v>
      </c>
      <c r="H7598" s="2" t="s">
        <v>9170</v>
      </c>
      <c r="I7598" s="2" t="s">
        <v>6798</v>
      </c>
      <c r="J7598" s="2" t="s">
        <v>2310</v>
      </c>
      <c r="K7598" s="194" t="s">
        <v>17</v>
      </c>
      <c r="L7598" s="2">
        <v>58</v>
      </c>
      <c r="M7598" s="194" t="s">
        <v>3668</v>
      </c>
      <c r="N7598" s="2" t="s">
        <v>1661</v>
      </c>
      <c r="O7598" s="195" t="s">
        <v>10554</v>
      </c>
    </row>
    <row r="7599" spans="1:15">
      <c r="A7599" s="7">
        <v>2020</v>
      </c>
      <c r="B7599" s="7" t="s">
        <v>55</v>
      </c>
      <c r="C7599" s="8">
        <f t="shared" si="353"/>
        <v>43900</v>
      </c>
      <c r="D7599" s="7">
        <v>10</v>
      </c>
      <c r="E7599" s="7" t="str">
        <f t="shared" si="355"/>
        <v>S114390010</v>
      </c>
      <c r="F7599" s="3" t="s">
        <v>220</v>
      </c>
      <c r="G7599" s="2">
        <v>185</v>
      </c>
      <c r="H7599" s="2" t="s">
        <v>10285</v>
      </c>
      <c r="I7599" s="2" t="s">
        <v>2727</v>
      </c>
      <c r="J7599" s="2" t="s">
        <v>2405</v>
      </c>
      <c r="K7599" s="194" t="s">
        <v>17</v>
      </c>
      <c r="L7599" s="2">
        <v>51</v>
      </c>
      <c r="M7599" s="194" t="s">
        <v>1688</v>
      </c>
      <c r="N7599" s="2" t="s">
        <v>297</v>
      </c>
      <c r="O7599" s="195" t="s">
        <v>3331</v>
      </c>
    </row>
    <row r="7600" spans="1:15">
      <c r="A7600" s="7">
        <v>2020</v>
      </c>
      <c r="B7600" s="7" t="s">
        <v>55</v>
      </c>
      <c r="C7600" s="8">
        <f t="shared" si="353"/>
        <v>43900</v>
      </c>
      <c r="D7600" s="7">
        <v>11</v>
      </c>
      <c r="E7600" s="7" t="str">
        <f t="shared" si="355"/>
        <v>S114390011</v>
      </c>
      <c r="F7600" s="3">
        <v>2021</v>
      </c>
      <c r="G7600" s="2">
        <v>200</v>
      </c>
      <c r="H7600" s="2" t="s">
        <v>5257</v>
      </c>
      <c r="I7600" s="2" t="s">
        <v>6160</v>
      </c>
      <c r="J7600" s="2" t="s">
        <v>1704</v>
      </c>
      <c r="K7600" s="194" t="s">
        <v>17</v>
      </c>
      <c r="L7600" s="2">
        <v>45</v>
      </c>
      <c r="M7600" s="194" t="s">
        <v>507</v>
      </c>
      <c r="N7600" s="2" t="s">
        <v>444</v>
      </c>
      <c r="O7600" s="195" t="s">
        <v>5369</v>
      </c>
    </row>
    <row r="7601" spans="1:15">
      <c r="A7601" s="7">
        <v>2020</v>
      </c>
      <c r="B7601" s="7" t="s">
        <v>55</v>
      </c>
      <c r="C7601" s="8">
        <f t="shared" si="353"/>
        <v>43900</v>
      </c>
      <c r="D7601" s="7">
        <v>12</v>
      </c>
      <c r="E7601" s="7" t="str">
        <f t="shared" si="355"/>
        <v>S114390012</v>
      </c>
      <c r="F7601" s="3">
        <v>2022</v>
      </c>
      <c r="G7601" s="2">
        <v>180</v>
      </c>
      <c r="H7601" s="2" t="s">
        <v>11204</v>
      </c>
      <c r="I7601" s="2" t="s">
        <v>11205</v>
      </c>
      <c r="J7601" s="2" t="s">
        <v>3115</v>
      </c>
      <c r="K7601" s="194" t="s">
        <v>17</v>
      </c>
      <c r="L7601" s="2">
        <v>35</v>
      </c>
      <c r="M7601" s="194" t="s">
        <v>512</v>
      </c>
      <c r="N7601" s="2" t="s">
        <v>1467</v>
      </c>
      <c r="O7601" s="195" t="s">
        <v>2583</v>
      </c>
    </row>
    <row r="7602" spans="1:15">
      <c r="A7602" s="7">
        <v>2020</v>
      </c>
      <c r="B7602" s="7" t="s">
        <v>55</v>
      </c>
      <c r="C7602" s="8">
        <f t="shared" si="353"/>
        <v>43900</v>
      </c>
      <c r="D7602" s="7">
        <v>13</v>
      </c>
      <c r="E7602" s="7" t="str">
        <f t="shared" si="355"/>
        <v>S114390013</v>
      </c>
      <c r="F7602" s="3">
        <v>2023</v>
      </c>
      <c r="G7602" s="2">
        <v>165</v>
      </c>
      <c r="H7602" s="2" t="s">
        <v>11206</v>
      </c>
      <c r="I7602" s="2" t="s">
        <v>6954</v>
      </c>
      <c r="J7602" s="2" t="s">
        <v>4326</v>
      </c>
      <c r="K7602" s="194" t="s">
        <v>17</v>
      </c>
      <c r="L7602" s="2">
        <v>29</v>
      </c>
      <c r="M7602" s="194" t="s">
        <v>4891</v>
      </c>
      <c r="N7602" s="2">
        <v>65</v>
      </c>
      <c r="O7602" s="195" t="s">
        <v>4891</v>
      </c>
    </row>
    <row r="7603" spans="1:15" ht="15.75" thickBot="1">
      <c r="A7603" s="7">
        <v>2020</v>
      </c>
      <c r="B7603" s="7" t="s">
        <v>55</v>
      </c>
      <c r="C7603" s="8">
        <f t="shared" si="353"/>
        <v>43900</v>
      </c>
      <c r="D7603" s="7">
        <v>14</v>
      </c>
      <c r="E7603" s="7" t="str">
        <f t="shared" si="355"/>
        <v>S114390014</v>
      </c>
      <c r="F7603" s="5">
        <v>2024</v>
      </c>
      <c r="G7603" s="6">
        <v>155</v>
      </c>
      <c r="H7603" s="6" t="s">
        <v>11140</v>
      </c>
      <c r="I7603" s="6" t="s">
        <v>11207</v>
      </c>
      <c r="J7603" s="6" t="s">
        <v>786</v>
      </c>
      <c r="K7603" s="196" t="s">
        <v>17</v>
      </c>
      <c r="L7603" s="6">
        <v>22</v>
      </c>
      <c r="M7603" s="196" t="s">
        <v>444</v>
      </c>
      <c r="N7603" s="6" t="s">
        <v>632</v>
      </c>
      <c r="O7603" s="197" t="s">
        <v>444</v>
      </c>
    </row>
    <row r="7604" spans="1:15" ht="16.5" thickTop="1" thickBot="1">
      <c r="A7604" s="7">
        <v>2020</v>
      </c>
      <c r="B7604" s="7" t="s">
        <v>55</v>
      </c>
      <c r="C7604" s="8">
        <f t="shared" si="353"/>
        <v>43900</v>
      </c>
      <c r="D7604" s="7">
        <v>15</v>
      </c>
      <c r="E7604" s="7" t="str">
        <f t="shared" si="355"/>
        <v>S114390015</v>
      </c>
      <c r="F7604" s="1" t="s">
        <v>15</v>
      </c>
    </row>
    <row r="7605" spans="1:15" ht="16.5" thickTop="1" thickBot="1">
      <c r="A7605" s="7">
        <v>2020</v>
      </c>
      <c r="B7605" s="7" t="s">
        <v>55</v>
      </c>
      <c r="C7605" s="8">
        <f t="shared" si="353"/>
        <v>43900</v>
      </c>
      <c r="D7605" s="7">
        <v>16</v>
      </c>
      <c r="E7605" s="7" t="str">
        <f t="shared" si="355"/>
        <v>S114390016</v>
      </c>
      <c r="F7605" s="338" t="s">
        <v>1</v>
      </c>
      <c r="G7605" s="341" t="s">
        <v>2</v>
      </c>
      <c r="H7605" s="342"/>
      <c r="I7605" s="342"/>
      <c r="J7605" s="343"/>
      <c r="K7605" s="344" t="s">
        <v>3</v>
      </c>
      <c r="L7605" s="343"/>
      <c r="M7605" s="344" t="s">
        <v>144</v>
      </c>
      <c r="N7605" s="342"/>
      <c r="O7605" s="342"/>
    </row>
    <row r="7606" spans="1:15" ht="18" customHeight="1" thickBot="1">
      <c r="A7606" s="7">
        <v>2020</v>
      </c>
      <c r="B7606" s="7" t="s">
        <v>55</v>
      </c>
      <c r="C7606" s="8">
        <f t="shared" si="353"/>
        <v>43900</v>
      </c>
      <c r="D7606" s="7">
        <v>17</v>
      </c>
      <c r="E7606" s="7" t="str">
        <f t="shared" si="355"/>
        <v>S114390017</v>
      </c>
      <c r="F7606" s="339"/>
      <c r="G7606" s="345" t="s">
        <v>5</v>
      </c>
      <c r="H7606" s="347" t="s">
        <v>145</v>
      </c>
      <c r="I7606" s="348"/>
      <c r="J7606" s="349"/>
      <c r="K7606" s="350" t="s">
        <v>6</v>
      </c>
      <c r="L7606" s="352" t="s">
        <v>7</v>
      </c>
      <c r="M7606" s="350" t="s">
        <v>8</v>
      </c>
      <c r="N7606" s="354" t="s">
        <v>146</v>
      </c>
      <c r="O7606" s="356" t="s">
        <v>147</v>
      </c>
    </row>
    <row r="7607" spans="1:15" ht="15.75" thickBot="1">
      <c r="A7607" s="7">
        <v>2020</v>
      </c>
      <c r="B7607" s="7" t="s">
        <v>55</v>
      </c>
      <c r="C7607" s="8">
        <f t="shared" si="353"/>
        <v>43900</v>
      </c>
      <c r="D7607" s="7">
        <v>18</v>
      </c>
      <c r="E7607" s="7" t="str">
        <f t="shared" si="355"/>
        <v>S114390018</v>
      </c>
      <c r="F7607" s="340"/>
      <c r="G7607" s="346"/>
      <c r="H7607" s="191" t="s">
        <v>9</v>
      </c>
      <c r="I7607" s="192" t="s">
        <v>18</v>
      </c>
      <c r="J7607" s="193" t="s">
        <v>11</v>
      </c>
      <c r="K7607" s="351"/>
      <c r="L7607" s="353"/>
      <c r="M7607" s="351"/>
      <c r="N7607" s="355"/>
      <c r="O7607" s="357"/>
    </row>
    <row r="7608" spans="1:15">
      <c r="A7608" s="7">
        <v>2020</v>
      </c>
      <c r="B7608" s="7" t="s">
        <v>55</v>
      </c>
      <c r="C7608" s="8">
        <f t="shared" si="353"/>
        <v>43900</v>
      </c>
      <c r="D7608" s="7">
        <v>19</v>
      </c>
      <c r="E7608" s="7" t="str">
        <f t="shared" si="355"/>
        <v>S114390019</v>
      </c>
      <c r="F7608" s="3" t="s">
        <v>16</v>
      </c>
      <c r="G7608" s="2">
        <v>45</v>
      </c>
      <c r="H7608" s="2" t="s">
        <v>11208</v>
      </c>
      <c r="I7608" s="2" t="s">
        <v>11209</v>
      </c>
      <c r="J7608" s="2" t="s">
        <v>1067</v>
      </c>
      <c r="K7608" s="194" t="s">
        <v>17</v>
      </c>
      <c r="L7608" s="2">
        <v>54</v>
      </c>
      <c r="M7608" s="194" t="s">
        <v>1723</v>
      </c>
      <c r="N7608" s="2" t="s">
        <v>1153</v>
      </c>
      <c r="O7608" s="195" t="s">
        <v>1019</v>
      </c>
    </row>
    <row r="7609" spans="1:15">
      <c r="A7609" s="7">
        <v>2020</v>
      </c>
      <c r="B7609" s="7" t="s">
        <v>55</v>
      </c>
      <c r="C7609" s="8">
        <f t="shared" si="353"/>
        <v>43900</v>
      </c>
      <c r="D7609" s="7">
        <v>20</v>
      </c>
      <c r="E7609" s="7" t="str">
        <f t="shared" si="355"/>
        <v>S114390020</v>
      </c>
      <c r="F7609" s="4">
        <v>43891</v>
      </c>
      <c r="G7609" s="2">
        <v>125</v>
      </c>
      <c r="H7609" s="2" t="s">
        <v>11210</v>
      </c>
      <c r="I7609" s="2" t="s">
        <v>4323</v>
      </c>
      <c r="J7609" s="2">
        <v>4</v>
      </c>
      <c r="K7609" s="194" t="s">
        <v>17</v>
      </c>
      <c r="L7609" s="2">
        <v>55</v>
      </c>
      <c r="M7609" s="194" t="s">
        <v>379</v>
      </c>
      <c r="N7609" s="2" t="s">
        <v>334</v>
      </c>
      <c r="O7609" s="195" t="s">
        <v>507</v>
      </c>
    </row>
    <row r="7610" spans="1:15">
      <c r="A7610" s="7">
        <v>2020</v>
      </c>
      <c r="B7610" s="7" t="s">
        <v>55</v>
      </c>
      <c r="C7610" s="8">
        <f t="shared" si="353"/>
        <v>43900</v>
      </c>
      <c r="D7610" s="7">
        <v>21</v>
      </c>
      <c r="E7610" s="7" t="str">
        <f t="shared" si="355"/>
        <v>S114390021</v>
      </c>
      <c r="F7610" s="4">
        <v>43922</v>
      </c>
      <c r="G7610" s="2">
        <v>145</v>
      </c>
      <c r="H7610" s="2" t="s">
        <v>9232</v>
      </c>
      <c r="I7610" s="2" t="s">
        <v>11211</v>
      </c>
      <c r="J7610" s="2" t="s">
        <v>2578</v>
      </c>
      <c r="K7610" s="194" t="s">
        <v>17</v>
      </c>
      <c r="L7610" s="2">
        <v>54</v>
      </c>
      <c r="M7610" s="194" t="s">
        <v>5550</v>
      </c>
      <c r="N7610" s="2" t="s">
        <v>984</v>
      </c>
      <c r="O7610" s="195" t="s">
        <v>10307</v>
      </c>
    </row>
    <row r="7611" spans="1:15">
      <c r="A7611" s="7">
        <v>2020</v>
      </c>
      <c r="B7611" s="7" t="s">
        <v>55</v>
      </c>
      <c r="C7611" s="8">
        <f t="shared" si="353"/>
        <v>43900</v>
      </c>
      <c r="D7611" s="7">
        <v>22</v>
      </c>
      <c r="E7611" s="7" t="str">
        <f t="shared" si="355"/>
        <v>S114390022</v>
      </c>
      <c r="F7611" s="4">
        <v>43952</v>
      </c>
      <c r="G7611" s="2">
        <v>165</v>
      </c>
      <c r="H7611" s="2" t="s">
        <v>11212</v>
      </c>
      <c r="I7611" s="2" t="s">
        <v>11213</v>
      </c>
      <c r="J7611" s="2" t="s">
        <v>5797</v>
      </c>
      <c r="K7611" s="194" t="s">
        <v>17</v>
      </c>
      <c r="L7611" s="2">
        <v>50</v>
      </c>
      <c r="M7611" s="194" t="s">
        <v>340</v>
      </c>
      <c r="N7611" s="2" t="s">
        <v>333</v>
      </c>
      <c r="O7611" s="195" t="s">
        <v>3902</v>
      </c>
    </row>
    <row r="7612" spans="1:15">
      <c r="A7612" s="7">
        <v>2020</v>
      </c>
      <c r="B7612" s="7" t="s">
        <v>55</v>
      </c>
      <c r="C7612" s="8">
        <f t="shared" si="353"/>
        <v>43900</v>
      </c>
      <c r="D7612" s="7">
        <v>23</v>
      </c>
      <c r="E7612" s="7" t="str">
        <f t="shared" si="355"/>
        <v>S114390023</v>
      </c>
      <c r="F7612" s="4">
        <v>43983</v>
      </c>
      <c r="G7612" s="2">
        <v>210</v>
      </c>
      <c r="H7612" s="2" t="s">
        <v>10374</v>
      </c>
      <c r="I7612" s="2" t="s">
        <v>11214</v>
      </c>
      <c r="J7612" s="2" t="s">
        <v>487</v>
      </c>
      <c r="K7612" s="194" t="s">
        <v>17</v>
      </c>
      <c r="L7612" s="2">
        <v>48</v>
      </c>
      <c r="M7612" s="194" t="s">
        <v>1446</v>
      </c>
      <c r="N7612" s="2" t="s">
        <v>1831</v>
      </c>
      <c r="O7612" s="195" t="s">
        <v>507</v>
      </c>
    </row>
    <row r="7613" spans="1:15">
      <c r="A7613" s="7">
        <v>2020</v>
      </c>
      <c r="B7613" s="7" t="s">
        <v>55</v>
      </c>
      <c r="C7613" s="8">
        <f t="shared" si="353"/>
        <v>43900</v>
      </c>
      <c r="D7613" s="7">
        <v>24</v>
      </c>
      <c r="E7613" s="7" t="str">
        <f t="shared" si="355"/>
        <v>S114390024</v>
      </c>
      <c r="F7613" s="3" t="s">
        <v>220</v>
      </c>
      <c r="G7613" s="2">
        <v>225</v>
      </c>
      <c r="H7613" s="2" t="s">
        <v>11215</v>
      </c>
      <c r="I7613" s="2" t="s">
        <v>11216</v>
      </c>
      <c r="J7613" s="2" t="s">
        <v>753</v>
      </c>
      <c r="K7613" s="194" t="s">
        <v>17</v>
      </c>
      <c r="L7613" s="2">
        <v>45</v>
      </c>
      <c r="M7613" s="194">
        <v>50</v>
      </c>
      <c r="N7613" s="2" t="s">
        <v>5550</v>
      </c>
      <c r="O7613" s="195" t="s">
        <v>384</v>
      </c>
    </row>
    <row r="7614" spans="1:15">
      <c r="A7614" s="7">
        <v>2020</v>
      </c>
      <c r="B7614" s="7" t="s">
        <v>55</v>
      </c>
      <c r="C7614" s="8">
        <f t="shared" si="353"/>
        <v>43900</v>
      </c>
      <c r="D7614" s="7">
        <v>25</v>
      </c>
      <c r="E7614" s="7" t="str">
        <f t="shared" si="355"/>
        <v>S114390025</v>
      </c>
      <c r="F7614" s="3">
        <v>2021</v>
      </c>
      <c r="G7614" s="2">
        <v>245</v>
      </c>
      <c r="H7614" s="2" t="s">
        <v>11217</v>
      </c>
      <c r="I7614" s="2" t="s">
        <v>11218</v>
      </c>
      <c r="J7614" s="2" t="s">
        <v>2144</v>
      </c>
      <c r="K7614" s="194" t="s">
        <v>17</v>
      </c>
      <c r="L7614" s="2">
        <v>42</v>
      </c>
      <c r="M7614" s="194" t="s">
        <v>10157</v>
      </c>
      <c r="N7614" s="2" t="s">
        <v>2623</v>
      </c>
      <c r="O7614" s="195" t="s">
        <v>1966</v>
      </c>
    </row>
    <row r="7615" spans="1:15">
      <c r="A7615" s="7">
        <v>2020</v>
      </c>
      <c r="B7615" s="7" t="s">
        <v>55</v>
      </c>
      <c r="C7615" s="8">
        <f t="shared" si="353"/>
        <v>43900</v>
      </c>
      <c r="D7615" s="7">
        <v>26</v>
      </c>
      <c r="E7615" s="7" t="str">
        <f t="shared" si="355"/>
        <v>S114390026</v>
      </c>
      <c r="F7615" s="3">
        <v>2022</v>
      </c>
      <c r="G7615" s="2">
        <v>210</v>
      </c>
      <c r="H7615" s="2" t="s">
        <v>11219</v>
      </c>
      <c r="I7615" s="2" t="s">
        <v>11220</v>
      </c>
      <c r="J7615" s="2" t="s">
        <v>511</v>
      </c>
      <c r="K7615" s="194" t="s">
        <v>17</v>
      </c>
      <c r="L7615" s="2">
        <v>36</v>
      </c>
      <c r="M7615" s="194" t="s">
        <v>346</v>
      </c>
      <c r="N7615" s="2" t="s">
        <v>632</v>
      </c>
      <c r="O7615" s="195" t="s">
        <v>351</v>
      </c>
    </row>
    <row r="7616" spans="1:15">
      <c r="A7616" s="7">
        <v>2020</v>
      </c>
      <c r="B7616" s="7" t="s">
        <v>55</v>
      </c>
      <c r="C7616" s="8">
        <f t="shared" si="353"/>
        <v>43900</v>
      </c>
      <c r="D7616" s="7">
        <v>27</v>
      </c>
      <c r="E7616" s="7" t="str">
        <f t="shared" si="355"/>
        <v>S114390027</v>
      </c>
      <c r="F7616" s="3">
        <v>2023</v>
      </c>
      <c r="G7616" s="2">
        <v>195</v>
      </c>
      <c r="H7616" s="2" t="s">
        <v>11221</v>
      </c>
      <c r="I7616" s="2" t="s">
        <v>9079</v>
      </c>
      <c r="J7616" s="2" t="s">
        <v>2767</v>
      </c>
      <c r="K7616" s="194" t="s">
        <v>17</v>
      </c>
      <c r="L7616" s="2">
        <v>31</v>
      </c>
      <c r="M7616" s="194" t="s">
        <v>6247</v>
      </c>
      <c r="N7616" s="2">
        <v>60</v>
      </c>
      <c r="O7616" s="195" t="s">
        <v>345</v>
      </c>
    </row>
    <row r="7617" spans="1:15" ht="15.75" thickBot="1">
      <c r="A7617" s="7">
        <v>2020</v>
      </c>
      <c r="B7617" s="7" t="s">
        <v>55</v>
      </c>
      <c r="C7617" s="8">
        <f t="shared" si="353"/>
        <v>43900</v>
      </c>
      <c r="D7617" s="7">
        <v>28</v>
      </c>
      <c r="E7617" s="7" t="str">
        <f t="shared" si="355"/>
        <v>S114390028</v>
      </c>
      <c r="F7617" s="5">
        <v>2024</v>
      </c>
      <c r="G7617" s="6">
        <v>183</v>
      </c>
      <c r="H7617" s="6" t="s">
        <v>5576</v>
      </c>
      <c r="I7617" s="6" t="s">
        <v>5486</v>
      </c>
      <c r="J7617" s="6" t="s">
        <v>1444</v>
      </c>
      <c r="K7617" s="196" t="s">
        <v>17</v>
      </c>
      <c r="L7617" s="6">
        <v>26</v>
      </c>
      <c r="M7617" s="196" t="s">
        <v>546</v>
      </c>
      <c r="N7617" s="6" t="s">
        <v>344</v>
      </c>
      <c r="O7617" s="197" t="s">
        <v>351</v>
      </c>
    </row>
    <row r="7618" spans="1:15" ht="18" thickTop="1" thickBot="1">
      <c r="A7618" s="7">
        <v>2020</v>
      </c>
      <c r="B7618" s="7" t="s">
        <v>54</v>
      </c>
      <c r="C7618" s="8">
        <f>C7617+7</f>
        <v>43907</v>
      </c>
      <c r="D7618" s="7">
        <v>1</v>
      </c>
      <c r="E7618" s="7" t="str">
        <f t="shared" si="355"/>
        <v>S12439071</v>
      </c>
      <c r="F7618" s="146" t="s">
        <v>0</v>
      </c>
    </row>
    <row r="7619" spans="1:15" ht="16.5" thickTop="1" thickBot="1">
      <c r="A7619" s="7">
        <v>2020</v>
      </c>
      <c r="B7619" s="7" t="s">
        <v>54</v>
      </c>
      <c r="C7619" s="8">
        <f t="shared" si="353"/>
        <v>43907</v>
      </c>
      <c r="D7619" s="7">
        <v>2</v>
      </c>
      <c r="E7619" s="7" t="str">
        <f t="shared" si="355"/>
        <v>S12439072</v>
      </c>
      <c r="F7619" s="338" t="s">
        <v>1</v>
      </c>
      <c r="G7619" s="341" t="s">
        <v>2</v>
      </c>
      <c r="H7619" s="342"/>
      <c r="I7619" s="342"/>
      <c r="J7619" s="343"/>
      <c r="K7619" s="344" t="s">
        <v>3</v>
      </c>
      <c r="L7619" s="343"/>
      <c r="M7619" s="344" t="s">
        <v>144</v>
      </c>
      <c r="N7619" s="342"/>
      <c r="O7619" s="342"/>
    </row>
    <row r="7620" spans="1:15" ht="18" customHeight="1" thickBot="1">
      <c r="A7620" s="7">
        <v>2020</v>
      </c>
      <c r="B7620" s="7" t="s">
        <v>54</v>
      </c>
      <c r="C7620" s="8">
        <f t="shared" si="353"/>
        <v>43907</v>
      </c>
      <c r="D7620" s="7">
        <v>3</v>
      </c>
      <c r="E7620" s="7" t="str">
        <f t="shared" si="355"/>
        <v>S12439073</v>
      </c>
      <c r="F7620" s="339"/>
      <c r="G7620" s="345" t="s">
        <v>5</v>
      </c>
      <c r="H7620" s="347" t="s">
        <v>145</v>
      </c>
      <c r="I7620" s="348"/>
      <c r="J7620" s="349"/>
      <c r="K7620" s="350" t="s">
        <v>6</v>
      </c>
      <c r="L7620" s="352" t="s">
        <v>7</v>
      </c>
      <c r="M7620" s="350" t="s">
        <v>8</v>
      </c>
      <c r="N7620" s="354" t="s">
        <v>146</v>
      </c>
      <c r="O7620" s="356" t="s">
        <v>147</v>
      </c>
    </row>
    <row r="7621" spans="1:15" ht="15.75" thickBot="1">
      <c r="A7621" s="7">
        <v>2020</v>
      </c>
      <c r="B7621" s="7" t="s">
        <v>54</v>
      </c>
      <c r="C7621" s="8">
        <f t="shared" si="353"/>
        <v>43907</v>
      </c>
      <c r="D7621" s="7">
        <v>4</v>
      </c>
      <c r="E7621" s="7" t="str">
        <f t="shared" ref="E7621:E7645" si="356">B7621&amp;C7621&amp;D7621</f>
        <v>S12439074</v>
      </c>
      <c r="F7621" s="340"/>
      <c r="G7621" s="346"/>
      <c r="H7621" s="191" t="s">
        <v>9</v>
      </c>
      <c r="I7621" s="192" t="s">
        <v>18</v>
      </c>
      <c r="J7621" s="193" t="s">
        <v>11</v>
      </c>
      <c r="K7621" s="351"/>
      <c r="L7621" s="353"/>
      <c r="M7621" s="351"/>
      <c r="N7621" s="355"/>
      <c r="O7621" s="357"/>
    </row>
    <row r="7622" spans="1:15">
      <c r="A7622" s="7">
        <v>2020</v>
      </c>
      <c r="B7622" s="7" t="s">
        <v>54</v>
      </c>
      <c r="C7622" s="8">
        <f t="shared" si="353"/>
        <v>43907</v>
      </c>
      <c r="D7622" s="7">
        <v>5</v>
      </c>
      <c r="E7622" s="7" t="str">
        <f t="shared" si="356"/>
        <v>S12439075</v>
      </c>
      <c r="F7622" s="3" t="s">
        <v>12</v>
      </c>
      <c r="G7622" s="2">
        <v>-2</v>
      </c>
      <c r="H7622" s="2" t="s">
        <v>1101</v>
      </c>
      <c r="I7622" s="2" t="s">
        <v>11222</v>
      </c>
      <c r="J7622" s="2" t="s">
        <v>10004</v>
      </c>
      <c r="K7622" s="194" t="s">
        <v>17</v>
      </c>
      <c r="L7622" s="2">
        <v>53</v>
      </c>
      <c r="M7622" s="194" t="s">
        <v>10188</v>
      </c>
      <c r="N7622" s="2" t="s">
        <v>10191</v>
      </c>
      <c r="O7622" s="195" t="s">
        <v>11113</v>
      </c>
    </row>
    <row r="7623" spans="1:15">
      <c r="A7623" s="7">
        <v>2020</v>
      </c>
      <c r="B7623" s="7" t="s">
        <v>54</v>
      </c>
      <c r="C7623" s="8">
        <f t="shared" si="353"/>
        <v>43907</v>
      </c>
      <c r="D7623" s="7">
        <v>6</v>
      </c>
      <c r="E7623" s="7" t="str">
        <f t="shared" si="356"/>
        <v>S12439076</v>
      </c>
      <c r="F7623" s="4">
        <v>43891</v>
      </c>
      <c r="G7623" s="94">
        <v>83</v>
      </c>
      <c r="H7623" s="2" t="s">
        <v>11223</v>
      </c>
      <c r="I7623" s="2" t="s">
        <v>11224</v>
      </c>
      <c r="J7623" s="2" t="s">
        <v>1029</v>
      </c>
      <c r="K7623" s="194" t="s">
        <v>17</v>
      </c>
      <c r="L7623" s="2">
        <v>56</v>
      </c>
      <c r="M7623" s="194" t="s">
        <v>11225</v>
      </c>
      <c r="N7623" s="2" t="s">
        <v>263</v>
      </c>
      <c r="O7623" s="195" t="s">
        <v>4235</v>
      </c>
    </row>
    <row r="7624" spans="1:15">
      <c r="A7624" s="7">
        <v>2020</v>
      </c>
      <c r="B7624" s="7" t="s">
        <v>54</v>
      </c>
      <c r="C7624" s="8">
        <f t="shared" si="353"/>
        <v>43907</v>
      </c>
      <c r="D7624" s="7">
        <v>7</v>
      </c>
      <c r="E7624" s="7" t="str">
        <f t="shared" si="356"/>
        <v>S12439077</v>
      </c>
      <c r="F7624" s="4">
        <v>43922</v>
      </c>
      <c r="G7624" s="2">
        <v>91</v>
      </c>
      <c r="H7624" s="2" t="s">
        <v>11226</v>
      </c>
      <c r="I7624" s="2" t="s">
        <v>4320</v>
      </c>
      <c r="J7624" s="2" t="s">
        <v>2110</v>
      </c>
      <c r="K7624" s="194" t="s">
        <v>17</v>
      </c>
      <c r="L7624" s="2">
        <v>65</v>
      </c>
      <c r="M7624" s="194" t="s">
        <v>3803</v>
      </c>
      <c r="N7624" s="2" t="s">
        <v>2082</v>
      </c>
      <c r="O7624" s="195" t="s">
        <v>2082</v>
      </c>
    </row>
    <row r="7625" spans="1:15">
      <c r="A7625" s="7">
        <v>2020</v>
      </c>
      <c r="B7625" s="7" t="s">
        <v>54</v>
      </c>
      <c r="C7625" s="8">
        <f t="shared" si="353"/>
        <v>43907</v>
      </c>
      <c r="D7625" s="7">
        <v>8</v>
      </c>
      <c r="E7625" s="7" t="str">
        <f t="shared" si="356"/>
        <v>S12439078</v>
      </c>
      <c r="F7625" s="4">
        <v>43952</v>
      </c>
      <c r="G7625" s="2">
        <v>93</v>
      </c>
      <c r="H7625" s="2" t="s">
        <v>11227</v>
      </c>
      <c r="I7625" s="2" t="s">
        <v>11228</v>
      </c>
      <c r="J7625" s="2" t="s">
        <v>1694</v>
      </c>
      <c r="K7625" s="194" t="s">
        <v>17</v>
      </c>
      <c r="L7625" s="2">
        <v>64</v>
      </c>
      <c r="M7625" s="194">
        <v>100</v>
      </c>
      <c r="N7625" s="2">
        <v>0</v>
      </c>
      <c r="O7625" s="195">
        <v>0</v>
      </c>
    </row>
    <row r="7626" spans="1:15">
      <c r="A7626" s="7">
        <v>2020</v>
      </c>
      <c r="B7626" s="7" t="s">
        <v>54</v>
      </c>
      <c r="C7626" s="8">
        <f t="shared" si="353"/>
        <v>43907</v>
      </c>
      <c r="D7626" s="7">
        <v>9</v>
      </c>
      <c r="E7626" s="7" t="str">
        <f t="shared" si="356"/>
        <v>S12439079</v>
      </c>
      <c r="F7626" s="4">
        <v>43983</v>
      </c>
      <c r="G7626" s="2">
        <v>126</v>
      </c>
      <c r="H7626" s="2" t="s">
        <v>11229</v>
      </c>
      <c r="I7626" s="2" t="s">
        <v>11230</v>
      </c>
      <c r="J7626" s="2" t="s">
        <v>4340</v>
      </c>
      <c r="K7626" s="194" t="s">
        <v>17</v>
      </c>
      <c r="L7626" s="2">
        <v>60</v>
      </c>
      <c r="M7626" s="194">
        <v>100</v>
      </c>
      <c r="N7626" s="2">
        <v>0</v>
      </c>
      <c r="O7626" s="195">
        <v>0</v>
      </c>
    </row>
    <row r="7627" spans="1:15">
      <c r="A7627" s="7">
        <v>2020</v>
      </c>
      <c r="B7627" s="7" t="s">
        <v>54</v>
      </c>
      <c r="C7627" s="8">
        <f t="shared" ref="C7627:C7690" si="357">C7626</f>
        <v>43907</v>
      </c>
      <c r="D7627" s="7">
        <v>10</v>
      </c>
      <c r="E7627" s="7" t="str">
        <f t="shared" si="356"/>
        <v>S124390710</v>
      </c>
      <c r="F7627" s="3" t="s">
        <v>220</v>
      </c>
      <c r="G7627" s="2">
        <v>182</v>
      </c>
      <c r="H7627" s="2" t="s">
        <v>11231</v>
      </c>
      <c r="I7627" s="2" t="s">
        <v>5151</v>
      </c>
      <c r="J7627" s="2" t="s">
        <v>695</v>
      </c>
      <c r="K7627" s="194" t="s">
        <v>17</v>
      </c>
      <c r="L7627" s="2">
        <v>55</v>
      </c>
      <c r="M7627" s="194" t="s">
        <v>316</v>
      </c>
      <c r="N7627" s="2">
        <v>0</v>
      </c>
      <c r="O7627" s="195" t="s">
        <v>317</v>
      </c>
    </row>
    <row r="7628" spans="1:15">
      <c r="A7628" s="7">
        <v>2020</v>
      </c>
      <c r="B7628" s="7" t="s">
        <v>54</v>
      </c>
      <c r="C7628" s="8">
        <f t="shared" si="357"/>
        <v>43907</v>
      </c>
      <c r="D7628" s="7">
        <v>11</v>
      </c>
      <c r="E7628" s="7" t="str">
        <f t="shared" si="356"/>
        <v>S124390711</v>
      </c>
      <c r="F7628" s="3">
        <v>2021</v>
      </c>
      <c r="G7628" s="2">
        <v>185</v>
      </c>
      <c r="H7628" s="2" t="s">
        <v>11232</v>
      </c>
      <c r="I7628" s="2" t="s">
        <v>11233</v>
      </c>
      <c r="J7628" s="2" t="s">
        <v>3533</v>
      </c>
      <c r="K7628" s="194" t="s">
        <v>17</v>
      </c>
      <c r="L7628" s="2">
        <v>50</v>
      </c>
      <c r="M7628" s="194" t="s">
        <v>4407</v>
      </c>
      <c r="N7628" s="2" t="s">
        <v>830</v>
      </c>
      <c r="O7628" s="195" t="s">
        <v>830</v>
      </c>
    </row>
    <row r="7629" spans="1:15">
      <c r="A7629" s="7">
        <v>2020</v>
      </c>
      <c r="B7629" s="7" t="s">
        <v>54</v>
      </c>
      <c r="C7629" s="8">
        <f t="shared" si="357"/>
        <v>43907</v>
      </c>
      <c r="D7629" s="7">
        <v>12</v>
      </c>
      <c r="E7629" s="7" t="str">
        <f t="shared" si="356"/>
        <v>S124390712</v>
      </c>
      <c r="F7629" s="3">
        <v>2022</v>
      </c>
      <c r="G7629" s="2">
        <v>176</v>
      </c>
      <c r="H7629" s="2" t="s">
        <v>375</v>
      </c>
      <c r="I7629" s="2" t="s">
        <v>375</v>
      </c>
      <c r="J7629" s="2" t="s">
        <v>833</v>
      </c>
      <c r="K7629" s="194" t="s">
        <v>17</v>
      </c>
      <c r="L7629" s="2">
        <v>39</v>
      </c>
      <c r="M7629" s="194" t="s">
        <v>4640</v>
      </c>
      <c r="N7629" s="2" t="s">
        <v>7378</v>
      </c>
      <c r="O7629" s="195" t="s">
        <v>4562</v>
      </c>
    </row>
    <row r="7630" spans="1:15">
      <c r="A7630" s="7">
        <v>2020</v>
      </c>
      <c r="B7630" s="7" t="s">
        <v>54</v>
      </c>
      <c r="C7630" s="8">
        <f t="shared" si="357"/>
        <v>43907</v>
      </c>
      <c r="D7630" s="7">
        <v>13</v>
      </c>
      <c r="E7630" s="7" t="str">
        <f t="shared" si="356"/>
        <v>S124390713</v>
      </c>
      <c r="F7630" s="3">
        <v>2023</v>
      </c>
      <c r="G7630" s="2">
        <v>163</v>
      </c>
      <c r="H7630" s="2" t="s">
        <v>11234</v>
      </c>
      <c r="I7630" s="2" t="s">
        <v>11235</v>
      </c>
      <c r="J7630" s="2" t="s">
        <v>9205</v>
      </c>
      <c r="K7630" s="194" t="s">
        <v>17</v>
      </c>
      <c r="L7630" s="2">
        <v>32</v>
      </c>
      <c r="M7630" s="194">
        <v>30</v>
      </c>
      <c r="N7630" s="2" t="s">
        <v>4157</v>
      </c>
      <c r="O7630" s="195" t="s">
        <v>4891</v>
      </c>
    </row>
    <row r="7631" spans="1:15" ht="15.75" thickBot="1">
      <c r="A7631" s="7">
        <v>2020</v>
      </c>
      <c r="B7631" s="7" t="s">
        <v>54</v>
      </c>
      <c r="C7631" s="8">
        <f t="shared" si="357"/>
        <v>43907</v>
      </c>
      <c r="D7631" s="7">
        <v>14</v>
      </c>
      <c r="E7631" s="7" t="str">
        <f t="shared" si="356"/>
        <v>S124390714</v>
      </c>
      <c r="F7631" s="5">
        <v>2024</v>
      </c>
      <c r="G7631" s="6">
        <v>155</v>
      </c>
      <c r="H7631" s="6" t="s">
        <v>7625</v>
      </c>
      <c r="I7631" s="6" t="s">
        <v>11236</v>
      </c>
      <c r="J7631" s="6" t="s">
        <v>1502</v>
      </c>
      <c r="K7631" s="196" t="s">
        <v>17</v>
      </c>
      <c r="L7631" s="6">
        <v>25</v>
      </c>
      <c r="M7631" s="196" t="s">
        <v>5647</v>
      </c>
      <c r="N7631" s="6" t="s">
        <v>11225</v>
      </c>
      <c r="O7631" s="197" t="s">
        <v>1548</v>
      </c>
    </row>
    <row r="7632" spans="1:15" ht="18" thickTop="1" thickBot="1">
      <c r="A7632" s="7">
        <v>2020</v>
      </c>
      <c r="B7632" s="7" t="s">
        <v>54</v>
      </c>
      <c r="C7632" s="8">
        <f t="shared" si="357"/>
        <v>43907</v>
      </c>
      <c r="D7632" s="7">
        <v>15</v>
      </c>
      <c r="E7632" s="7" t="str">
        <f t="shared" si="356"/>
        <v>S124390715</v>
      </c>
      <c r="F7632" s="146" t="s">
        <v>15</v>
      </c>
    </row>
    <row r="7633" spans="1:15" ht="16.5" thickTop="1" thickBot="1">
      <c r="A7633" s="7">
        <v>2020</v>
      </c>
      <c r="B7633" s="7" t="s">
        <v>54</v>
      </c>
      <c r="C7633" s="8">
        <f t="shared" si="357"/>
        <v>43907</v>
      </c>
      <c r="D7633" s="7">
        <v>16</v>
      </c>
      <c r="E7633" s="7" t="str">
        <f t="shared" si="356"/>
        <v>S124390716</v>
      </c>
      <c r="F7633" s="338" t="s">
        <v>1</v>
      </c>
      <c r="G7633" s="341" t="s">
        <v>2</v>
      </c>
      <c r="H7633" s="342"/>
      <c r="I7633" s="342"/>
      <c r="J7633" s="343"/>
      <c r="K7633" s="344" t="s">
        <v>3</v>
      </c>
      <c r="L7633" s="343"/>
      <c r="M7633" s="344" t="s">
        <v>144</v>
      </c>
      <c r="N7633" s="342"/>
      <c r="O7633" s="342"/>
    </row>
    <row r="7634" spans="1:15" ht="18" customHeight="1" thickBot="1">
      <c r="A7634" s="7">
        <v>2020</v>
      </c>
      <c r="B7634" s="7" t="s">
        <v>54</v>
      </c>
      <c r="C7634" s="8">
        <f t="shared" si="357"/>
        <v>43907</v>
      </c>
      <c r="D7634" s="7">
        <v>17</v>
      </c>
      <c r="E7634" s="7" t="str">
        <f t="shared" si="356"/>
        <v>S124390717</v>
      </c>
      <c r="F7634" s="339"/>
      <c r="G7634" s="345" t="s">
        <v>5</v>
      </c>
      <c r="H7634" s="347" t="s">
        <v>145</v>
      </c>
      <c r="I7634" s="348"/>
      <c r="J7634" s="349"/>
      <c r="K7634" s="350" t="s">
        <v>6</v>
      </c>
      <c r="L7634" s="352" t="s">
        <v>7</v>
      </c>
      <c r="M7634" s="350" t="s">
        <v>8</v>
      </c>
      <c r="N7634" s="354" t="s">
        <v>146</v>
      </c>
      <c r="O7634" s="356" t="s">
        <v>147</v>
      </c>
    </row>
    <row r="7635" spans="1:15" ht="15.75" thickBot="1">
      <c r="A7635" s="7">
        <v>2020</v>
      </c>
      <c r="B7635" s="7" t="s">
        <v>54</v>
      </c>
      <c r="C7635" s="8">
        <f t="shared" si="357"/>
        <v>43907</v>
      </c>
      <c r="D7635" s="7">
        <v>18</v>
      </c>
      <c r="E7635" s="7" t="str">
        <f t="shared" si="356"/>
        <v>S124390718</v>
      </c>
      <c r="F7635" s="340"/>
      <c r="G7635" s="346"/>
      <c r="H7635" s="191" t="s">
        <v>9</v>
      </c>
      <c r="I7635" s="192" t="s">
        <v>18</v>
      </c>
      <c r="J7635" s="193" t="s">
        <v>11</v>
      </c>
      <c r="K7635" s="351"/>
      <c r="L7635" s="353"/>
      <c r="M7635" s="351"/>
      <c r="N7635" s="355"/>
      <c r="O7635" s="357"/>
    </row>
    <row r="7636" spans="1:15">
      <c r="A7636" s="7">
        <v>2020</v>
      </c>
      <c r="B7636" s="7" t="s">
        <v>54</v>
      </c>
      <c r="C7636" s="8">
        <f t="shared" si="357"/>
        <v>43907</v>
      </c>
      <c r="D7636" s="7">
        <v>19</v>
      </c>
      <c r="E7636" s="7" t="str">
        <f t="shared" si="356"/>
        <v>S124390719</v>
      </c>
      <c r="F7636" s="3" t="s">
        <v>16</v>
      </c>
      <c r="G7636" s="2">
        <v>50</v>
      </c>
      <c r="H7636" s="2" t="s">
        <v>11237</v>
      </c>
      <c r="I7636" s="2" t="s">
        <v>7360</v>
      </c>
      <c r="J7636" s="2" t="s">
        <v>1502</v>
      </c>
      <c r="K7636" s="194" t="s">
        <v>17</v>
      </c>
      <c r="L7636" s="2">
        <v>55</v>
      </c>
      <c r="M7636" s="194" t="s">
        <v>1661</v>
      </c>
      <c r="N7636" s="2" t="s">
        <v>10695</v>
      </c>
      <c r="O7636" s="195" t="s">
        <v>10695</v>
      </c>
    </row>
    <row r="7637" spans="1:15">
      <c r="A7637" s="7">
        <v>2020</v>
      </c>
      <c r="B7637" s="7" t="s">
        <v>54</v>
      </c>
      <c r="C7637" s="8">
        <f t="shared" si="357"/>
        <v>43907</v>
      </c>
      <c r="D7637" s="7">
        <v>20</v>
      </c>
      <c r="E7637" s="7" t="str">
        <f t="shared" si="356"/>
        <v>S124390720</v>
      </c>
      <c r="F7637" s="4">
        <v>43891</v>
      </c>
      <c r="G7637" s="2">
        <v>133</v>
      </c>
      <c r="H7637" s="2" t="s">
        <v>4941</v>
      </c>
      <c r="I7637" s="2" t="s">
        <v>5241</v>
      </c>
      <c r="J7637" s="2" t="s">
        <v>294</v>
      </c>
      <c r="K7637" s="194" t="s">
        <v>17</v>
      </c>
      <c r="L7637" s="2">
        <v>58</v>
      </c>
      <c r="M7637" s="194" t="s">
        <v>400</v>
      </c>
      <c r="N7637" s="2" t="s">
        <v>1831</v>
      </c>
      <c r="O7637" s="195" t="s">
        <v>455</v>
      </c>
    </row>
    <row r="7638" spans="1:15">
      <c r="A7638" s="7">
        <v>2020</v>
      </c>
      <c r="B7638" s="7" t="s">
        <v>54</v>
      </c>
      <c r="C7638" s="8">
        <f t="shared" si="357"/>
        <v>43907</v>
      </c>
      <c r="D7638" s="7">
        <v>21</v>
      </c>
      <c r="E7638" s="7" t="str">
        <f t="shared" si="356"/>
        <v>S124390721</v>
      </c>
      <c r="F7638" s="4">
        <v>43922</v>
      </c>
      <c r="G7638" s="2">
        <v>131</v>
      </c>
      <c r="H7638" s="2" t="s">
        <v>11238</v>
      </c>
      <c r="I7638" s="2" t="s">
        <v>11239</v>
      </c>
      <c r="J7638" s="2" t="s">
        <v>2749</v>
      </c>
      <c r="K7638" s="194" t="s">
        <v>17</v>
      </c>
      <c r="L7638" s="2">
        <v>56</v>
      </c>
      <c r="M7638" s="194" t="s">
        <v>9279</v>
      </c>
      <c r="N7638" s="2">
        <v>0</v>
      </c>
      <c r="O7638" s="195" t="s">
        <v>1661</v>
      </c>
    </row>
    <row r="7639" spans="1:15">
      <c r="A7639" s="7">
        <v>2020</v>
      </c>
      <c r="B7639" s="7" t="s">
        <v>54</v>
      </c>
      <c r="C7639" s="8">
        <f t="shared" si="357"/>
        <v>43907</v>
      </c>
      <c r="D7639" s="7">
        <v>22</v>
      </c>
      <c r="E7639" s="7" t="str">
        <f t="shared" si="356"/>
        <v>S124390722</v>
      </c>
      <c r="F7639" s="4">
        <v>43952</v>
      </c>
      <c r="G7639" s="2">
        <v>130</v>
      </c>
      <c r="H7639" s="2" t="s">
        <v>11240</v>
      </c>
      <c r="I7639" s="2" t="s">
        <v>11241</v>
      </c>
      <c r="J7639" s="2" t="s">
        <v>1956</v>
      </c>
      <c r="K7639" s="194" t="s">
        <v>17</v>
      </c>
      <c r="L7639" s="2">
        <v>52</v>
      </c>
      <c r="M7639" s="194" t="s">
        <v>321</v>
      </c>
      <c r="N7639" s="2">
        <v>0</v>
      </c>
      <c r="O7639" s="195" t="s">
        <v>322</v>
      </c>
    </row>
    <row r="7640" spans="1:15">
      <c r="A7640" s="7">
        <v>2020</v>
      </c>
      <c r="B7640" s="7" t="s">
        <v>54</v>
      </c>
      <c r="C7640" s="8">
        <f t="shared" si="357"/>
        <v>43907</v>
      </c>
      <c r="D7640" s="7">
        <v>23</v>
      </c>
      <c r="E7640" s="7" t="str">
        <f t="shared" si="356"/>
        <v>S124390723</v>
      </c>
      <c r="F7640" s="4">
        <v>43983</v>
      </c>
      <c r="G7640" s="2">
        <v>160</v>
      </c>
      <c r="H7640" s="2" t="s">
        <v>8963</v>
      </c>
      <c r="I7640" s="2" t="s">
        <v>6881</v>
      </c>
      <c r="J7640" s="2" t="s">
        <v>505</v>
      </c>
      <c r="K7640" s="194" t="s">
        <v>17</v>
      </c>
      <c r="L7640" s="2">
        <v>49</v>
      </c>
      <c r="M7640" s="194" t="s">
        <v>9889</v>
      </c>
      <c r="N7640" s="2">
        <v>0</v>
      </c>
      <c r="O7640" s="195" t="s">
        <v>1825</v>
      </c>
    </row>
    <row r="7641" spans="1:15">
      <c r="A7641" s="7">
        <v>2020</v>
      </c>
      <c r="B7641" s="7" t="s">
        <v>54</v>
      </c>
      <c r="C7641" s="8">
        <f t="shared" si="357"/>
        <v>43907</v>
      </c>
      <c r="D7641" s="7">
        <v>24</v>
      </c>
      <c r="E7641" s="7" t="str">
        <f t="shared" si="356"/>
        <v>S124390724</v>
      </c>
      <c r="F7641" s="3" t="s">
        <v>220</v>
      </c>
      <c r="G7641" s="2">
        <v>217</v>
      </c>
      <c r="H7641" s="2" t="s">
        <v>11242</v>
      </c>
      <c r="I7641" s="2" t="s">
        <v>11243</v>
      </c>
      <c r="J7641" s="2" t="s">
        <v>2461</v>
      </c>
      <c r="K7641" s="194" t="s">
        <v>17</v>
      </c>
      <c r="L7641" s="2">
        <v>46</v>
      </c>
      <c r="M7641" s="194" t="s">
        <v>7420</v>
      </c>
      <c r="N7641" s="2" t="s">
        <v>645</v>
      </c>
      <c r="O7641" s="195" t="s">
        <v>645</v>
      </c>
    </row>
    <row r="7642" spans="1:15">
      <c r="A7642" s="7">
        <v>2020</v>
      </c>
      <c r="B7642" s="7" t="s">
        <v>54</v>
      </c>
      <c r="C7642" s="8">
        <f t="shared" si="357"/>
        <v>43907</v>
      </c>
      <c r="D7642" s="7">
        <v>25</v>
      </c>
      <c r="E7642" s="7" t="str">
        <f t="shared" si="356"/>
        <v>S124390725</v>
      </c>
      <c r="F7642" s="3">
        <v>2021</v>
      </c>
      <c r="G7642" s="2">
        <v>237</v>
      </c>
      <c r="H7642" s="2" t="s">
        <v>11244</v>
      </c>
      <c r="I7642" s="2" t="s">
        <v>11245</v>
      </c>
      <c r="J7642" s="2" t="s">
        <v>1604</v>
      </c>
      <c r="K7642" s="194" t="s">
        <v>17</v>
      </c>
      <c r="L7642" s="2">
        <v>44</v>
      </c>
      <c r="M7642" s="194" t="s">
        <v>314</v>
      </c>
      <c r="N7642" s="2" t="s">
        <v>1723</v>
      </c>
      <c r="O7642" s="195" t="s">
        <v>800</v>
      </c>
    </row>
    <row r="7643" spans="1:15">
      <c r="A7643" s="7">
        <v>2020</v>
      </c>
      <c r="B7643" s="7" t="s">
        <v>54</v>
      </c>
      <c r="C7643" s="8">
        <f t="shared" si="357"/>
        <v>43907</v>
      </c>
      <c r="D7643" s="7">
        <v>26</v>
      </c>
      <c r="E7643" s="7" t="str">
        <f t="shared" si="356"/>
        <v>S124390726</v>
      </c>
      <c r="F7643" s="3">
        <v>2022</v>
      </c>
      <c r="G7643" s="2">
        <v>211</v>
      </c>
      <c r="H7643" s="2" t="s">
        <v>11246</v>
      </c>
      <c r="I7643" s="2" t="s">
        <v>11247</v>
      </c>
      <c r="J7643" s="2" t="s">
        <v>3961</v>
      </c>
      <c r="K7643" s="194" t="s">
        <v>17</v>
      </c>
      <c r="L7643" s="2">
        <v>36</v>
      </c>
      <c r="M7643" s="194">
        <v>25</v>
      </c>
      <c r="N7643" s="2" t="s">
        <v>8546</v>
      </c>
      <c r="O7643" s="195" t="s">
        <v>2421</v>
      </c>
    </row>
    <row r="7644" spans="1:15">
      <c r="A7644" s="7">
        <v>2020</v>
      </c>
      <c r="B7644" s="7" t="s">
        <v>54</v>
      </c>
      <c r="C7644" s="8">
        <f t="shared" si="357"/>
        <v>43907</v>
      </c>
      <c r="D7644" s="7">
        <v>27</v>
      </c>
      <c r="E7644" s="7" t="str">
        <f t="shared" si="356"/>
        <v>S124390727</v>
      </c>
      <c r="F7644" s="3">
        <v>2023</v>
      </c>
      <c r="G7644" s="2">
        <v>191</v>
      </c>
      <c r="H7644" s="2" t="s">
        <v>11248</v>
      </c>
      <c r="I7644" s="2" t="s">
        <v>11248</v>
      </c>
      <c r="J7644" s="2" t="s">
        <v>3446</v>
      </c>
      <c r="K7644" s="194" t="s">
        <v>17</v>
      </c>
      <c r="L7644" s="2">
        <v>34</v>
      </c>
      <c r="M7644" s="194" t="s">
        <v>4986</v>
      </c>
      <c r="N7644" s="2" t="s">
        <v>10193</v>
      </c>
      <c r="O7644" s="195" t="s">
        <v>383</v>
      </c>
    </row>
    <row r="7645" spans="1:15" ht="15.75" thickBot="1">
      <c r="A7645" s="7">
        <v>2020</v>
      </c>
      <c r="B7645" s="7" t="s">
        <v>54</v>
      </c>
      <c r="C7645" s="8">
        <f t="shared" si="357"/>
        <v>43907</v>
      </c>
      <c r="D7645" s="7">
        <v>28</v>
      </c>
      <c r="E7645" s="7" t="str">
        <f t="shared" si="356"/>
        <v>S124390728</v>
      </c>
      <c r="F7645" s="5">
        <v>2024</v>
      </c>
      <c r="G7645" s="6">
        <v>182</v>
      </c>
      <c r="H7645" s="6" t="s">
        <v>6240</v>
      </c>
      <c r="I7645" s="6" t="s">
        <v>9761</v>
      </c>
      <c r="J7645" s="6" t="s">
        <v>1362</v>
      </c>
      <c r="K7645" s="196" t="s">
        <v>17</v>
      </c>
      <c r="L7645" s="6">
        <v>28</v>
      </c>
      <c r="M7645" s="196" t="s">
        <v>4257</v>
      </c>
      <c r="N7645" s="6" t="s">
        <v>4960</v>
      </c>
      <c r="O7645" s="197" t="s">
        <v>493</v>
      </c>
    </row>
    <row r="7646" spans="1:15" ht="16.5" thickTop="1" thickBot="1">
      <c r="A7646" s="7">
        <v>2020</v>
      </c>
      <c r="B7646" s="7" t="s">
        <v>53</v>
      </c>
      <c r="C7646" s="8">
        <f>C7645+7</f>
        <v>43914</v>
      </c>
      <c r="D7646" s="7">
        <v>1</v>
      </c>
      <c r="E7646" s="7" t="str">
        <f t="shared" ref="E7646:E7649" si="358">B7646&amp;C7646&amp;D7646</f>
        <v>S13439141</v>
      </c>
      <c r="F7646" s="1" t="s">
        <v>0</v>
      </c>
    </row>
    <row r="7647" spans="1:15" ht="16.5" thickTop="1" thickBot="1">
      <c r="A7647" s="7">
        <v>2020</v>
      </c>
      <c r="B7647" s="7" t="s">
        <v>53</v>
      </c>
      <c r="C7647" s="8">
        <f t="shared" si="357"/>
        <v>43914</v>
      </c>
      <c r="D7647" s="7">
        <v>2</v>
      </c>
      <c r="E7647" s="7" t="str">
        <f t="shared" si="358"/>
        <v>S13439142</v>
      </c>
      <c r="F7647" s="338" t="s">
        <v>1</v>
      </c>
      <c r="G7647" s="341" t="s">
        <v>2</v>
      </c>
      <c r="H7647" s="342"/>
      <c r="I7647" s="342"/>
      <c r="J7647" s="343"/>
      <c r="K7647" s="344" t="s">
        <v>3</v>
      </c>
      <c r="L7647" s="343"/>
      <c r="M7647" s="344" t="s">
        <v>144</v>
      </c>
      <c r="N7647" s="342"/>
      <c r="O7647" s="342"/>
    </row>
    <row r="7648" spans="1:15" ht="18" customHeight="1" thickBot="1">
      <c r="A7648" s="7">
        <v>2020</v>
      </c>
      <c r="B7648" s="7" t="s">
        <v>53</v>
      </c>
      <c r="C7648" s="8">
        <f t="shared" si="357"/>
        <v>43914</v>
      </c>
      <c r="D7648" s="7">
        <v>3</v>
      </c>
      <c r="E7648" s="7" t="str">
        <f t="shared" si="358"/>
        <v>S13439143</v>
      </c>
      <c r="F7648" s="339"/>
      <c r="G7648" s="345" t="s">
        <v>5</v>
      </c>
      <c r="H7648" s="347" t="s">
        <v>145</v>
      </c>
      <c r="I7648" s="348"/>
      <c r="J7648" s="349"/>
      <c r="K7648" s="350" t="s">
        <v>6</v>
      </c>
      <c r="L7648" s="352" t="s">
        <v>7</v>
      </c>
      <c r="M7648" s="350" t="s">
        <v>8</v>
      </c>
      <c r="N7648" s="354" t="s">
        <v>146</v>
      </c>
      <c r="O7648" s="356" t="s">
        <v>147</v>
      </c>
    </row>
    <row r="7649" spans="1:15" ht="15.75" thickBot="1">
      <c r="A7649" s="7">
        <v>2020</v>
      </c>
      <c r="B7649" s="7" t="s">
        <v>53</v>
      </c>
      <c r="C7649" s="8">
        <f t="shared" si="357"/>
        <v>43914</v>
      </c>
      <c r="D7649" s="7">
        <v>4</v>
      </c>
      <c r="E7649" s="7" t="str">
        <f t="shared" si="358"/>
        <v>S13439144</v>
      </c>
      <c r="F7649" s="340"/>
      <c r="G7649" s="346"/>
      <c r="H7649" s="191" t="s">
        <v>9</v>
      </c>
      <c r="I7649" s="192" t="s">
        <v>18</v>
      </c>
      <c r="J7649" s="193" t="s">
        <v>11</v>
      </c>
      <c r="K7649" s="351"/>
      <c r="L7649" s="353"/>
      <c r="M7649" s="351"/>
      <c r="N7649" s="355"/>
      <c r="O7649" s="357"/>
    </row>
    <row r="7650" spans="1:15">
      <c r="A7650" s="7">
        <v>2020</v>
      </c>
      <c r="B7650" s="7" t="s">
        <v>53</v>
      </c>
      <c r="C7650" s="8">
        <f t="shared" si="357"/>
        <v>43914</v>
      </c>
      <c r="D7650" s="7">
        <v>5</v>
      </c>
      <c r="E7650" s="7" t="str">
        <f t="shared" ref="E7650:E7673" si="359">B7650&amp;C7650&amp;D7650</f>
        <v>S13439145</v>
      </c>
      <c r="F7650" s="3" t="s">
        <v>12</v>
      </c>
      <c r="G7650" s="2" t="s">
        <v>10352</v>
      </c>
      <c r="H7650" s="2" t="s">
        <v>10352</v>
      </c>
      <c r="I7650" s="2" t="s">
        <v>10352</v>
      </c>
      <c r="J7650" s="2" t="s">
        <v>9414</v>
      </c>
      <c r="K7650" s="194" t="s">
        <v>13</v>
      </c>
      <c r="L7650" s="2">
        <v>58</v>
      </c>
      <c r="M7650" s="194" t="s">
        <v>525</v>
      </c>
      <c r="N7650" s="2" t="s">
        <v>3058</v>
      </c>
      <c r="O7650" s="195" t="s">
        <v>383</v>
      </c>
    </row>
    <row r="7651" spans="1:15">
      <c r="A7651" s="7">
        <v>2020</v>
      </c>
      <c r="B7651" s="7" t="s">
        <v>53</v>
      </c>
      <c r="C7651" s="8">
        <f t="shared" si="357"/>
        <v>43914</v>
      </c>
      <c r="D7651" s="7">
        <v>6</v>
      </c>
      <c r="E7651" s="7" t="str">
        <f t="shared" si="359"/>
        <v>S13439146</v>
      </c>
      <c r="F7651" s="4">
        <v>43891</v>
      </c>
      <c r="G7651" s="2" t="s">
        <v>11249</v>
      </c>
      <c r="H7651" s="2" t="s">
        <v>11249</v>
      </c>
      <c r="I7651" s="2" t="s">
        <v>11250</v>
      </c>
      <c r="J7651" s="2" t="s">
        <v>5775</v>
      </c>
      <c r="K7651" s="194" t="s">
        <v>13</v>
      </c>
      <c r="L7651" s="2">
        <v>58</v>
      </c>
      <c r="M7651" s="194">
        <v>70</v>
      </c>
      <c r="N7651" s="2">
        <v>20</v>
      </c>
      <c r="O7651" s="195">
        <v>10</v>
      </c>
    </row>
    <row r="7652" spans="1:15">
      <c r="A7652" s="7">
        <v>2020</v>
      </c>
      <c r="B7652" s="7" t="s">
        <v>53</v>
      </c>
      <c r="C7652" s="8">
        <f t="shared" si="357"/>
        <v>43914</v>
      </c>
      <c r="D7652" s="7">
        <v>7</v>
      </c>
      <c r="E7652" s="7" t="str">
        <f t="shared" si="359"/>
        <v>S13439147</v>
      </c>
      <c r="F7652" s="4">
        <v>43922</v>
      </c>
      <c r="G7652" s="2" t="s">
        <v>11251</v>
      </c>
      <c r="H7652" s="2" t="s">
        <v>11251</v>
      </c>
      <c r="I7652" s="2" t="s">
        <v>11252</v>
      </c>
      <c r="J7652" s="2" t="s">
        <v>454</v>
      </c>
      <c r="K7652" s="194" t="s">
        <v>13</v>
      </c>
      <c r="L7652" s="2">
        <v>63</v>
      </c>
      <c r="M7652" s="194">
        <v>100</v>
      </c>
      <c r="N7652" s="2">
        <v>0</v>
      </c>
      <c r="O7652" s="195">
        <v>0</v>
      </c>
    </row>
    <row r="7653" spans="1:15">
      <c r="A7653" s="7">
        <v>2020</v>
      </c>
      <c r="B7653" s="7" t="s">
        <v>53</v>
      </c>
      <c r="C7653" s="8">
        <f t="shared" si="357"/>
        <v>43914</v>
      </c>
      <c r="D7653" s="7">
        <v>8</v>
      </c>
      <c r="E7653" s="7" t="str">
        <f t="shared" si="359"/>
        <v>S13439148</v>
      </c>
      <c r="F7653" s="4">
        <v>43952</v>
      </c>
      <c r="G7653" s="2" t="s">
        <v>11253</v>
      </c>
      <c r="H7653" s="2" t="s">
        <v>11253</v>
      </c>
      <c r="I7653" s="2" t="s">
        <v>11254</v>
      </c>
      <c r="J7653" s="2" t="s">
        <v>5279</v>
      </c>
      <c r="K7653" s="194" t="s">
        <v>13</v>
      </c>
      <c r="L7653" s="2">
        <v>61</v>
      </c>
      <c r="M7653" s="194">
        <v>100</v>
      </c>
      <c r="N7653" s="2">
        <v>0</v>
      </c>
      <c r="O7653" s="195">
        <v>0</v>
      </c>
    </row>
    <row r="7654" spans="1:15">
      <c r="A7654" s="7">
        <v>2020</v>
      </c>
      <c r="B7654" s="7" t="s">
        <v>53</v>
      </c>
      <c r="C7654" s="8">
        <f t="shared" si="357"/>
        <v>43914</v>
      </c>
      <c r="D7654" s="7">
        <v>9</v>
      </c>
      <c r="E7654" s="7" t="str">
        <f t="shared" si="359"/>
        <v>S13439149</v>
      </c>
      <c r="F7654" s="4">
        <v>43983</v>
      </c>
      <c r="G7654" s="2" t="s">
        <v>4401</v>
      </c>
      <c r="H7654" s="2" t="s">
        <v>4401</v>
      </c>
      <c r="I7654" s="2" t="s">
        <v>4054</v>
      </c>
      <c r="J7654" s="2" t="s">
        <v>3641</v>
      </c>
      <c r="K7654" s="194" t="s">
        <v>13</v>
      </c>
      <c r="L7654" s="2">
        <v>57</v>
      </c>
      <c r="M7654" s="194">
        <v>100</v>
      </c>
      <c r="N7654" s="2">
        <v>0</v>
      </c>
      <c r="O7654" s="195">
        <v>0</v>
      </c>
    </row>
    <row r="7655" spans="1:15">
      <c r="A7655" s="7">
        <v>2020</v>
      </c>
      <c r="B7655" s="7" t="s">
        <v>53</v>
      </c>
      <c r="C7655" s="8">
        <f t="shared" si="357"/>
        <v>43914</v>
      </c>
      <c r="D7655" s="7">
        <v>10</v>
      </c>
      <c r="E7655" s="7" t="str">
        <f t="shared" si="359"/>
        <v>S134391410</v>
      </c>
      <c r="F7655" s="3" t="s">
        <v>220</v>
      </c>
      <c r="G7655" s="2" t="s">
        <v>9492</v>
      </c>
      <c r="H7655" s="2" t="s">
        <v>9492</v>
      </c>
      <c r="I7655" s="2" t="s">
        <v>11255</v>
      </c>
      <c r="J7655" s="2" t="s">
        <v>1564</v>
      </c>
      <c r="K7655" s="194" t="s">
        <v>13</v>
      </c>
      <c r="L7655" s="2">
        <v>53</v>
      </c>
      <c r="M7655" s="194">
        <v>100</v>
      </c>
      <c r="N7655" s="2">
        <v>0</v>
      </c>
      <c r="O7655" s="195">
        <v>0</v>
      </c>
    </row>
    <row r="7656" spans="1:15">
      <c r="A7656" s="7">
        <v>2020</v>
      </c>
      <c r="B7656" s="7" t="s">
        <v>53</v>
      </c>
      <c r="C7656" s="8">
        <f t="shared" si="357"/>
        <v>43914</v>
      </c>
      <c r="D7656" s="7">
        <v>11</v>
      </c>
      <c r="E7656" s="7" t="str">
        <f t="shared" si="359"/>
        <v>S134391411</v>
      </c>
      <c r="F7656" s="3">
        <v>2021</v>
      </c>
      <c r="G7656" s="2" t="s">
        <v>11256</v>
      </c>
      <c r="H7656" s="2" t="s">
        <v>11256</v>
      </c>
      <c r="I7656" s="2" t="s">
        <v>11257</v>
      </c>
      <c r="J7656" s="2" t="s">
        <v>2886</v>
      </c>
      <c r="K7656" s="194" t="s">
        <v>13</v>
      </c>
      <c r="L7656" s="2">
        <v>47</v>
      </c>
      <c r="M7656" s="194" t="s">
        <v>2499</v>
      </c>
      <c r="N7656" s="2" t="s">
        <v>269</v>
      </c>
      <c r="O7656" s="195" t="s">
        <v>269</v>
      </c>
    </row>
    <row r="7657" spans="1:15">
      <c r="A7657" s="7">
        <v>2020</v>
      </c>
      <c r="B7657" s="7" t="s">
        <v>53</v>
      </c>
      <c r="C7657" s="8">
        <f t="shared" si="357"/>
        <v>43914</v>
      </c>
      <c r="D7657" s="7">
        <v>12</v>
      </c>
      <c r="E7657" s="7" t="str">
        <f t="shared" si="359"/>
        <v>S134391412</v>
      </c>
      <c r="F7657" s="3">
        <v>2022</v>
      </c>
      <c r="G7657" s="2" t="s">
        <v>9423</v>
      </c>
      <c r="H7657" s="2" t="s">
        <v>9423</v>
      </c>
      <c r="I7657" s="2" t="s">
        <v>11258</v>
      </c>
      <c r="J7657" s="2" t="s">
        <v>1370</v>
      </c>
      <c r="K7657" s="194" t="s">
        <v>13</v>
      </c>
      <c r="L7657" s="2">
        <v>39</v>
      </c>
      <c r="M7657" s="194" t="s">
        <v>11259</v>
      </c>
      <c r="N7657" s="2" t="s">
        <v>2583</v>
      </c>
      <c r="O7657" s="195" t="s">
        <v>519</v>
      </c>
    </row>
    <row r="7658" spans="1:15">
      <c r="A7658" s="7">
        <v>2020</v>
      </c>
      <c r="B7658" s="7" t="s">
        <v>53</v>
      </c>
      <c r="C7658" s="8">
        <f t="shared" si="357"/>
        <v>43914</v>
      </c>
      <c r="D7658" s="7">
        <v>13</v>
      </c>
      <c r="E7658" s="7" t="str">
        <f t="shared" si="359"/>
        <v>S134391413</v>
      </c>
      <c r="F7658" s="3">
        <v>2023</v>
      </c>
      <c r="G7658" s="2" t="s">
        <v>11260</v>
      </c>
      <c r="H7658" s="2" t="s">
        <v>11260</v>
      </c>
      <c r="I7658" s="2" t="s">
        <v>5060</v>
      </c>
      <c r="J7658" s="2" t="s">
        <v>4293</v>
      </c>
      <c r="K7658" s="194" t="s">
        <v>13</v>
      </c>
      <c r="L7658" s="2">
        <v>28</v>
      </c>
      <c r="M7658" s="194" t="s">
        <v>2049</v>
      </c>
      <c r="N7658" s="2">
        <v>50</v>
      </c>
      <c r="O7658" s="195" t="s">
        <v>285</v>
      </c>
    </row>
    <row r="7659" spans="1:15" ht="15.75" thickBot="1">
      <c r="A7659" s="7">
        <v>2020</v>
      </c>
      <c r="B7659" s="7" t="s">
        <v>53</v>
      </c>
      <c r="C7659" s="8">
        <f t="shared" si="357"/>
        <v>43914</v>
      </c>
      <c r="D7659" s="7">
        <v>14</v>
      </c>
      <c r="E7659" s="7" t="str">
        <f t="shared" si="359"/>
        <v>S134391414</v>
      </c>
      <c r="F7659" s="5">
        <v>2024</v>
      </c>
      <c r="G7659" s="6" t="s">
        <v>3357</v>
      </c>
      <c r="H7659" s="6" t="s">
        <v>3357</v>
      </c>
      <c r="I7659" s="6" t="s">
        <v>11261</v>
      </c>
      <c r="J7659" s="6" t="s">
        <v>2289</v>
      </c>
      <c r="K7659" s="196" t="s">
        <v>13</v>
      </c>
      <c r="L7659" s="6">
        <v>23</v>
      </c>
      <c r="M7659" s="196" t="s">
        <v>2049</v>
      </c>
      <c r="N7659" s="6">
        <v>50</v>
      </c>
      <c r="O7659" s="197" t="s">
        <v>285</v>
      </c>
    </row>
    <row r="7660" spans="1:15" ht="16.5" thickTop="1" thickBot="1">
      <c r="A7660" s="7">
        <v>2020</v>
      </c>
      <c r="B7660" s="7" t="s">
        <v>53</v>
      </c>
      <c r="C7660" s="8">
        <f t="shared" si="357"/>
        <v>43914</v>
      </c>
      <c r="D7660" s="7">
        <v>15</v>
      </c>
      <c r="E7660" s="7" t="str">
        <f t="shared" si="359"/>
        <v>S134391415</v>
      </c>
      <c r="F7660" s="1" t="s">
        <v>15</v>
      </c>
    </row>
    <row r="7661" spans="1:15" ht="16.5" thickTop="1" thickBot="1">
      <c r="A7661" s="7">
        <v>2020</v>
      </c>
      <c r="B7661" s="7" t="s">
        <v>53</v>
      </c>
      <c r="C7661" s="8">
        <f t="shared" si="357"/>
        <v>43914</v>
      </c>
      <c r="D7661" s="7">
        <v>16</v>
      </c>
      <c r="E7661" s="7" t="str">
        <f t="shared" si="359"/>
        <v>S134391416</v>
      </c>
      <c r="F7661" s="338" t="s">
        <v>1</v>
      </c>
      <c r="G7661" s="341" t="s">
        <v>2</v>
      </c>
      <c r="H7661" s="342"/>
      <c r="I7661" s="342"/>
      <c r="J7661" s="343"/>
      <c r="K7661" s="344" t="s">
        <v>3</v>
      </c>
      <c r="L7661" s="343"/>
      <c r="M7661" s="344" t="s">
        <v>144</v>
      </c>
      <c r="N7661" s="342"/>
      <c r="O7661" s="342"/>
    </row>
    <row r="7662" spans="1:15" ht="18" customHeight="1" thickBot="1">
      <c r="A7662" s="7">
        <v>2020</v>
      </c>
      <c r="B7662" s="7" t="s">
        <v>53</v>
      </c>
      <c r="C7662" s="8">
        <f t="shared" si="357"/>
        <v>43914</v>
      </c>
      <c r="D7662" s="7">
        <v>17</v>
      </c>
      <c r="E7662" s="7" t="str">
        <f t="shared" si="359"/>
        <v>S134391417</v>
      </c>
      <c r="F7662" s="339"/>
      <c r="G7662" s="345" t="s">
        <v>5</v>
      </c>
      <c r="H7662" s="347" t="s">
        <v>145</v>
      </c>
      <c r="I7662" s="348"/>
      <c r="J7662" s="349"/>
      <c r="K7662" s="350" t="s">
        <v>6</v>
      </c>
      <c r="L7662" s="352" t="s">
        <v>7</v>
      </c>
      <c r="M7662" s="350" t="s">
        <v>8</v>
      </c>
      <c r="N7662" s="354" t="s">
        <v>146</v>
      </c>
      <c r="O7662" s="356" t="s">
        <v>147</v>
      </c>
    </row>
    <row r="7663" spans="1:15" ht="15.75" thickBot="1">
      <c r="A7663" s="7">
        <v>2020</v>
      </c>
      <c r="B7663" s="7" t="s">
        <v>53</v>
      </c>
      <c r="C7663" s="8">
        <f t="shared" si="357"/>
        <v>43914</v>
      </c>
      <c r="D7663" s="7">
        <v>18</v>
      </c>
      <c r="E7663" s="7" t="str">
        <f t="shared" si="359"/>
        <v>S134391418</v>
      </c>
      <c r="F7663" s="340"/>
      <c r="G7663" s="346"/>
      <c r="H7663" s="191" t="s">
        <v>9</v>
      </c>
      <c r="I7663" s="192" t="s">
        <v>18</v>
      </c>
      <c r="J7663" s="193" t="s">
        <v>11</v>
      </c>
      <c r="K7663" s="351"/>
      <c r="L7663" s="353"/>
      <c r="M7663" s="351"/>
      <c r="N7663" s="355"/>
      <c r="O7663" s="357"/>
    </row>
    <row r="7664" spans="1:15">
      <c r="A7664" s="7">
        <v>2020</v>
      </c>
      <c r="B7664" s="7" t="s">
        <v>53</v>
      </c>
      <c r="C7664" s="8">
        <f t="shared" si="357"/>
        <v>43914</v>
      </c>
      <c r="D7664" s="7">
        <v>19</v>
      </c>
      <c r="E7664" s="7" t="str">
        <f t="shared" si="359"/>
        <v>S134391419</v>
      </c>
      <c r="F7664" s="3" t="s">
        <v>16</v>
      </c>
      <c r="G7664" s="2" t="s">
        <v>11262</v>
      </c>
      <c r="H7664" s="2" t="s">
        <v>11262</v>
      </c>
      <c r="I7664" s="2" t="s">
        <v>11263</v>
      </c>
      <c r="J7664" s="2" t="s">
        <v>2398</v>
      </c>
      <c r="K7664" s="194" t="s">
        <v>13</v>
      </c>
      <c r="L7664" s="2">
        <v>56</v>
      </c>
      <c r="M7664" s="194" t="s">
        <v>6251</v>
      </c>
      <c r="N7664" s="2" t="s">
        <v>6250</v>
      </c>
      <c r="O7664" s="195" t="s">
        <v>410</v>
      </c>
    </row>
    <row r="7665" spans="1:15">
      <c r="A7665" s="7">
        <v>2020</v>
      </c>
      <c r="B7665" s="7" t="s">
        <v>53</v>
      </c>
      <c r="C7665" s="8">
        <f t="shared" si="357"/>
        <v>43914</v>
      </c>
      <c r="D7665" s="7">
        <v>20</v>
      </c>
      <c r="E7665" s="7" t="str">
        <f t="shared" si="359"/>
        <v>S134391420</v>
      </c>
      <c r="F7665" s="4">
        <v>43891</v>
      </c>
      <c r="G7665" s="2" t="s">
        <v>6203</v>
      </c>
      <c r="H7665" s="2" t="s">
        <v>6203</v>
      </c>
      <c r="I7665" s="2" t="s">
        <v>11264</v>
      </c>
      <c r="J7665" s="2" t="s">
        <v>630</v>
      </c>
      <c r="K7665" s="194" t="s">
        <v>13</v>
      </c>
      <c r="L7665" s="2">
        <v>57</v>
      </c>
      <c r="M7665" s="194" t="s">
        <v>2569</v>
      </c>
      <c r="N7665" s="2" t="s">
        <v>334</v>
      </c>
      <c r="O7665" s="195" t="s">
        <v>334</v>
      </c>
    </row>
    <row r="7666" spans="1:15">
      <c r="A7666" s="7">
        <v>2020</v>
      </c>
      <c r="B7666" s="7" t="s">
        <v>53</v>
      </c>
      <c r="C7666" s="8">
        <f t="shared" si="357"/>
        <v>43914</v>
      </c>
      <c r="D7666" s="7">
        <v>21</v>
      </c>
      <c r="E7666" s="7" t="str">
        <f t="shared" si="359"/>
        <v>S134391421</v>
      </c>
      <c r="F7666" s="4">
        <v>43922</v>
      </c>
      <c r="G7666" s="2" t="s">
        <v>11265</v>
      </c>
      <c r="H7666" s="2" t="s">
        <v>11265</v>
      </c>
      <c r="I7666" s="2" t="s">
        <v>11266</v>
      </c>
      <c r="J7666" s="2" t="s">
        <v>5682</v>
      </c>
      <c r="K7666" s="194" t="s">
        <v>13</v>
      </c>
      <c r="L7666" s="2">
        <v>52</v>
      </c>
      <c r="M7666" s="194">
        <v>100</v>
      </c>
      <c r="N7666" s="2">
        <v>0</v>
      </c>
      <c r="O7666" s="195">
        <v>0</v>
      </c>
    </row>
    <row r="7667" spans="1:15">
      <c r="A7667" s="7">
        <v>2020</v>
      </c>
      <c r="B7667" s="7" t="s">
        <v>53</v>
      </c>
      <c r="C7667" s="8">
        <f t="shared" si="357"/>
        <v>43914</v>
      </c>
      <c r="D7667" s="7">
        <v>22</v>
      </c>
      <c r="E7667" s="7" t="str">
        <f t="shared" si="359"/>
        <v>S134391422</v>
      </c>
      <c r="F7667" s="4">
        <v>43952</v>
      </c>
      <c r="G7667" s="2" t="s">
        <v>11267</v>
      </c>
      <c r="H7667" s="2" t="s">
        <v>11267</v>
      </c>
      <c r="I7667" s="2" t="s">
        <v>11268</v>
      </c>
      <c r="J7667" s="2" t="s">
        <v>3917</v>
      </c>
      <c r="K7667" s="194" t="s">
        <v>13</v>
      </c>
      <c r="L7667" s="2">
        <v>46</v>
      </c>
      <c r="M7667" s="194">
        <v>100</v>
      </c>
      <c r="N7667" s="2">
        <v>0</v>
      </c>
      <c r="O7667" s="195">
        <v>0</v>
      </c>
    </row>
    <row r="7668" spans="1:15">
      <c r="A7668" s="7">
        <v>2020</v>
      </c>
      <c r="B7668" s="7" t="s">
        <v>53</v>
      </c>
      <c r="C7668" s="8">
        <f t="shared" si="357"/>
        <v>43914</v>
      </c>
      <c r="D7668" s="7">
        <v>23</v>
      </c>
      <c r="E7668" s="7" t="str">
        <f t="shared" si="359"/>
        <v>S134391423</v>
      </c>
      <c r="F7668" s="4">
        <v>43983</v>
      </c>
      <c r="G7668" s="2" t="s">
        <v>11269</v>
      </c>
      <c r="H7668" s="2" t="s">
        <v>11269</v>
      </c>
      <c r="I7668" s="2" t="s">
        <v>11270</v>
      </c>
      <c r="J7668" s="2" t="s">
        <v>4808</v>
      </c>
      <c r="K7668" s="194" t="s">
        <v>13</v>
      </c>
      <c r="L7668" s="2">
        <v>43</v>
      </c>
      <c r="M7668" s="194">
        <v>100</v>
      </c>
      <c r="N7668" s="2">
        <v>0</v>
      </c>
      <c r="O7668" s="195">
        <v>0</v>
      </c>
    </row>
    <row r="7669" spans="1:15">
      <c r="A7669" s="7">
        <v>2020</v>
      </c>
      <c r="B7669" s="7" t="s">
        <v>53</v>
      </c>
      <c r="C7669" s="8">
        <f t="shared" si="357"/>
        <v>43914</v>
      </c>
      <c r="D7669" s="7">
        <v>24</v>
      </c>
      <c r="E7669" s="7" t="str">
        <f t="shared" si="359"/>
        <v>S134391424</v>
      </c>
      <c r="F7669" s="3" t="s">
        <v>220</v>
      </c>
      <c r="G7669" s="2" t="s">
        <v>11129</v>
      </c>
      <c r="H7669" s="2" t="s">
        <v>11129</v>
      </c>
      <c r="I7669" s="2" t="s">
        <v>2517</v>
      </c>
      <c r="J7669" s="2" t="s">
        <v>4332</v>
      </c>
      <c r="K7669" s="194" t="s">
        <v>13</v>
      </c>
      <c r="L7669" s="2">
        <v>41</v>
      </c>
      <c r="M7669" s="194" t="s">
        <v>10180</v>
      </c>
      <c r="N7669" s="2">
        <v>0</v>
      </c>
      <c r="O7669" s="195" t="s">
        <v>1628</v>
      </c>
    </row>
    <row r="7670" spans="1:15">
      <c r="A7670" s="7">
        <v>2020</v>
      </c>
      <c r="B7670" s="7" t="s">
        <v>53</v>
      </c>
      <c r="C7670" s="8">
        <f t="shared" si="357"/>
        <v>43914</v>
      </c>
      <c r="D7670" s="7">
        <v>25</v>
      </c>
      <c r="E7670" s="7" t="str">
        <f t="shared" si="359"/>
        <v>S134391425</v>
      </c>
      <c r="F7670" s="3">
        <v>2021</v>
      </c>
      <c r="G7670" s="2" t="s">
        <v>2106</v>
      </c>
      <c r="H7670" s="2" t="s">
        <v>2106</v>
      </c>
      <c r="I7670" s="2" t="s">
        <v>11271</v>
      </c>
      <c r="J7670" s="2" t="s">
        <v>2187</v>
      </c>
      <c r="K7670" s="194" t="s">
        <v>13</v>
      </c>
      <c r="L7670" s="2">
        <v>41</v>
      </c>
      <c r="M7670" s="194" t="s">
        <v>2557</v>
      </c>
      <c r="N7670" s="2" t="s">
        <v>1825</v>
      </c>
      <c r="O7670" s="195" t="s">
        <v>311</v>
      </c>
    </row>
    <row r="7671" spans="1:15">
      <c r="A7671" s="7">
        <v>2020</v>
      </c>
      <c r="B7671" s="7" t="s">
        <v>53</v>
      </c>
      <c r="C7671" s="8">
        <f t="shared" si="357"/>
        <v>43914</v>
      </c>
      <c r="D7671" s="7">
        <v>26</v>
      </c>
      <c r="E7671" s="7" t="str">
        <f t="shared" si="359"/>
        <v>S134391426</v>
      </c>
      <c r="F7671" s="3">
        <v>2022</v>
      </c>
      <c r="G7671" s="2" t="s">
        <v>10270</v>
      </c>
      <c r="H7671" s="2" t="s">
        <v>10270</v>
      </c>
      <c r="I7671" s="2" t="s">
        <v>11272</v>
      </c>
      <c r="J7671" s="2" t="s">
        <v>695</v>
      </c>
      <c r="K7671" s="194" t="s">
        <v>13</v>
      </c>
      <c r="L7671" s="2">
        <v>35</v>
      </c>
      <c r="M7671" s="194" t="s">
        <v>5828</v>
      </c>
      <c r="N7671" s="2">
        <v>25</v>
      </c>
      <c r="O7671" s="195" t="s">
        <v>4707</v>
      </c>
    </row>
    <row r="7672" spans="1:15">
      <c r="A7672" s="7">
        <v>2020</v>
      </c>
      <c r="B7672" s="7" t="s">
        <v>53</v>
      </c>
      <c r="C7672" s="8">
        <f t="shared" si="357"/>
        <v>43914</v>
      </c>
      <c r="D7672" s="7">
        <v>27</v>
      </c>
      <c r="E7672" s="7" t="str">
        <f t="shared" si="359"/>
        <v>S134391427</v>
      </c>
      <c r="F7672" s="3">
        <v>2023</v>
      </c>
      <c r="G7672" s="2" t="s">
        <v>6978</v>
      </c>
      <c r="H7672" s="2" t="s">
        <v>6978</v>
      </c>
      <c r="I7672" s="2" t="s">
        <v>11273</v>
      </c>
      <c r="J7672" s="2" t="s">
        <v>1761</v>
      </c>
      <c r="K7672" s="194" t="s">
        <v>13</v>
      </c>
      <c r="L7672" s="2">
        <v>30</v>
      </c>
      <c r="M7672" s="194" t="s">
        <v>8799</v>
      </c>
      <c r="N7672" s="2" t="s">
        <v>383</v>
      </c>
      <c r="O7672" s="195" t="s">
        <v>5550</v>
      </c>
    </row>
    <row r="7673" spans="1:15" ht="15.75" thickBot="1">
      <c r="A7673" s="7">
        <v>2020</v>
      </c>
      <c r="B7673" s="7" t="s">
        <v>53</v>
      </c>
      <c r="C7673" s="8">
        <f t="shared" si="357"/>
        <v>43914</v>
      </c>
      <c r="D7673" s="7">
        <v>28</v>
      </c>
      <c r="E7673" s="7" t="str">
        <f t="shared" si="359"/>
        <v>S134391428</v>
      </c>
      <c r="F7673" s="5">
        <v>2024</v>
      </c>
      <c r="G7673" s="6" t="s">
        <v>10358</v>
      </c>
      <c r="H7673" s="6" t="s">
        <v>10358</v>
      </c>
      <c r="I7673" s="6" t="s">
        <v>5489</v>
      </c>
      <c r="J7673" s="6" t="s">
        <v>1329</v>
      </c>
      <c r="K7673" s="196" t="s">
        <v>13</v>
      </c>
      <c r="L7673" s="6">
        <v>28</v>
      </c>
      <c r="M7673" s="196" t="s">
        <v>7030</v>
      </c>
      <c r="N7673" s="6" t="s">
        <v>400</v>
      </c>
      <c r="O7673" s="197" t="s">
        <v>3211</v>
      </c>
    </row>
    <row r="7674" spans="1:15" ht="16.5" thickTop="1" thickBot="1">
      <c r="A7674" s="7">
        <v>2020</v>
      </c>
      <c r="B7674" s="7" t="s">
        <v>52</v>
      </c>
      <c r="C7674" s="8">
        <f>C7673+7</f>
        <v>43921</v>
      </c>
      <c r="D7674" s="7">
        <v>1</v>
      </c>
      <c r="E7674" s="7" t="str">
        <f t="shared" ref="E7674:E7676" si="360">B7674&amp;C7674&amp;D7674</f>
        <v>S14439211</v>
      </c>
      <c r="F7674" s="1" t="s">
        <v>0</v>
      </c>
    </row>
    <row r="7675" spans="1:15" ht="16.5" thickTop="1" thickBot="1">
      <c r="A7675" s="7">
        <v>2020</v>
      </c>
      <c r="B7675" s="7" t="s">
        <v>52</v>
      </c>
      <c r="C7675" s="8">
        <f t="shared" si="357"/>
        <v>43921</v>
      </c>
      <c r="D7675" s="7">
        <v>2</v>
      </c>
      <c r="E7675" s="7" t="str">
        <f t="shared" si="360"/>
        <v>S14439212</v>
      </c>
      <c r="F7675" s="338" t="s">
        <v>1</v>
      </c>
      <c r="G7675" s="341" t="s">
        <v>2</v>
      </c>
      <c r="H7675" s="342"/>
      <c r="I7675" s="342"/>
      <c r="J7675" s="343"/>
      <c r="K7675" s="344" t="s">
        <v>3</v>
      </c>
      <c r="L7675" s="343"/>
      <c r="M7675" s="344" t="s">
        <v>144</v>
      </c>
      <c r="N7675" s="342"/>
      <c r="O7675" s="342"/>
    </row>
    <row r="7676" spans="1:15" ht="18" customHeight="1" thickBot="1">
      <c r="A7676" s="7">
        <v>2020</v>
      </c>
      <c r="B7676" s="7" t="s">
        <v>52</v>
      </c>
      <c r="C7676" s="8">
        <f t="shared" si="357"/>
        <v>43921</v>
      </c>
      <c r="D7676" s="7">
        <v>3</v>
      </c>
      <c r="E7676" s="7" t="str">
        <f t="shared" si="360"/>
        <v>S14439213</v>
      </c>
      <c r="F7676" s="339"/>
      <c r="G7676" s="345" t="s">
        <v>5</v>
      </c>
      <c r="H7676" s="347" t="s">
        <v>145</v>
      </c>
      <c r="I7676" s="348"/>
      <c r="J7676" s="349"/>
      <c r="K7676" s="350" t="s">
        <v>6</v>
      </c>
      <c r="L7676" s="352" t="s">
        <v>7</v>
      </c>
      <c r="M7676" s="350" t="s">
        <v>8</v>
      </c>
      <c r="N7676" s="354" t="s">
        <v>146</v>
      </c>
      <c r="O7676" s="356" t="s">
        <v>147</v>
      </c>
    </row>
    <row r="7677" spans="1:15" ht="15.75" thickBot="1">
      <c r="A7677" s="7">
        <v>2020</v>
      </c>
      <c r="B7677" s="7" t="s">
        <v>52</v>
      </c>
      <c r="C7677" s="8">
        <f t="shared" si="357"/>
        <v>43921</v>
      </c>
      <c r="D7677" s="7">
        <v>4</v>
      </c>
      <c r="E7677" s="7" t="str">
        <f t="shared" ref="E7677:E7701" si="361">B7677&amp;C7677&amp;D7677</f>
        <v>S14439214</v>
      </c>
      <c r="F7677" s="340"/>
      <c r="G7677" s="346"/>
      <c r="H7677" s="191" t="s">
        <v>9</v>
      </c>
      <c r="I7677" s="192" t="s">
        <v>18</v>
      </c>
      <c r="J7677" s="193" t="s">
        <v>11</v>
      </c>
      <c r="K7677" s="351"/>
      <c r="L7677" s="353"/>
      <c r="M7677" s="351"/>
      <c r="N7677" s="355"/>
      <c r="O7677" s="357"/>
    </row>
    <row r="7678" spans="1:15">
      <c r="A7678" s="7">
        <v>2020</v>
      </c>
      <c r="B7678" s="7" t="s">
        <v>52</v>
      </c>
      <c r="C7678" s="8">
        <f t="shared" si="357"/>
        <v>43921</v>
      </c>
      <c r="D7678" s="7">
        <v>5</v>
      </c>
      <c r="E7678" s="7" t="str">
        <f t="shared" si="361"/>
        <v>S14439215</v>
      </c>
      <c r="F7678" s="3" t="s">
        <v>12</v>
      </c>
      <c r="G7678" s="2" t="s">
        <v>253</v>
      </c>
      <c r="H7678" s="2" t="s">
        <v>254</v>
      </c>
      <c r="I7678" s="2" t="s">
        <v>254</v>
      </c>
      <c r="J7678" s="2" t="s">
        <v>255</v>
      </c>
      <c r="K7678" s="194" t="s">
        <v>17</v>
      </c>
      <c r="L7678" s="2">
        <v>61</v>
      </c>
      <c r="M7678" s="194" t="s">
        <v>256</v>
      </c>
      <c r="N7678" s="2" t="s">
        <v>257</v>
      </c>
      <c r="O7678" s="195" t="s">
        <v>258</v>
      </c>
    </row>
    <row r="7679" spans="1:15">
      <c r="A7679" s="7">
        <v>2020</v>
      </c>
      <c r="B7679" s="7" t="s">
        <v>52</v>
      </c>
      <c r="C7679" s="8">
        <f t="shared" si="357"/>
        <v>43921</v>
      </c>
      <c r="D7679" s="7">
        <v>6</v>
      </c>
      <c r="E7679" s="7" t="str">
        <f t="shared" si="361"/>
        <v>S14439216</v>
      </c>
      <c r="F7679" s="4">
        <v>43891</v>
      </c>
      <c r="G7679" s="2">
        <v>45</v>
      </c>
      <c r="H7679" s="2" t="s">
        <v>259</v>
      </c>
      <c r="I7679" s="2" t="s">
        <v>260</v>
      </c>
      <c r="J7679" s="2" t="s">
        <v>261</v>
      </c>
      <c r="K7679" s="194" t="s">
        <v>17</v>
      </c>
      <c r="L7679" s="2">
        <v>55</v>
      </c>
      <c r="M7679" s="194" t="s">
        <v>262</v>
      </c>
      <c r="N7679" s="2" t="s">
        <v>263</v>
      </c>
      <c r="O7679" s="195" t="s">
        <v>264</v>
      </c>
    </row>
    <row r="7680" spans="1:15">
      <c r="A7680" s="7">
        <v>2020</v>
      </c>
      <c r="B7680" s="7" t="s">
        <v>52</v>
      </c>
      <c r="C7680" s="8">
        <f t="shared" si="357"/>
        <v>43921</v>
      </c>
      <c r="D7680" s="7">
        <v>7</v>
      </c>
      <c r="E7680" s="7" t="str">
        <f t="shared" si="361"/>
        <v>S14439217</v>
      </c>
      <c r="F7680" s="4">
        <v>43922</v>
      </c>
      <c r="G7680" s="2">
        <v>45</v>
      </c>
      <c r="H7680" s="2" t="s">
        <v>265</v>
      </c>
      <c r="I7680" s="2" t="s">
        <v>266</v>
      </c>
      <c r="J7680" s="2" t="s">
        <v>267</v>
      </c>
      <c r="K7680" s="194" t="s">
        <v>17</v>
      </c>
      <c r="L7680" s="2">
        <v>59</v>
      </c>
      <c r="M7680" s="194" t="s">
        <v>268</v>
      </c>
      <c r="N7680" s="2">
        <v>0</v>
      </c>
      <c r="O7680" s="195" t="s">
        <v>269</v>
      </c>
    </row>
    <row r="7681" spans="1:15">
      <c r="A7681" s="7">
        <v>2020</v>
      </c>
      <c r="B7681" s="7" t="s">
        <v>52</v>
      </c>
      <c r="C7681" s="8">
        <f t="shared" si="357"/>
        <v>43921</v>
      </c>
      <c r="D7681" s="7">
        <v>8</v>
      </c>
      <c r="E7681" s="7" t="str">
        <f t="shared" si="361"/>
        <v>S14439218</v>
      </c>
      <c r="F7681" s="4">
        <v>43952</v>
      </c>
      <c r="G7681" s="2">
        <v>50</v>
      </c>
      <c r="H7681" s="2" t="s">
        <v>270</v>
      </c>
      <c r="I7681" s="2" t="s">
        <v>271</v>
      </c>
      <c r="J7681" s="2" t="s">
        <v>272</v>
      </c>
      <c r="K7681" s="194" t="s">
        <v>17</v>
      </c>
      <c r="L7681" s="2">
        <v>59</v>
      </c>
      <c r="M7681" s="194" t="s">
        <v>273</v>
      </c>
      <c r="N7681" s="2" t="s">
        <v>274</v>
      </c>
      <c r="O7681" s="195">
        <v>0</v>
      </c>
    </row>
    <row r="7682" spans="1:15">
      <c r="A7682" s="7">
        <v>2020</v>
      </c>
      <c r="B7682" s="7" t="s">
        <v>52</v>
      </c>
      <c r="C7682" s="8">
        <f t="shared" si="357"/>
        <v>43921</v>
      </c>
      <c r="D7682" s="7">
        <v>9</v>
      </c>
      <c r="E7682" s="7" t="str">
        <f t="shared" si="361"/>
        <v>S14439219</v>
      </c>
      <c r="F7682" s="4">
        <v>43983</v>
      </c>
      <c r="G7682" s="2">
        <v>70</v>
      </c>
      <c r="H7682" s="2" t="s">
        <v>275</v>
      </c>
      <c r="I7682" s="2" t="s">
        <v>276</v>
      </c>
      <c r="J7682" s="2" t="s">
        <v>277</v>
      </c>
      <c r="K7682" s="194" t="s">
        <v>17</v>
      </c>
      <c r="L7682" s="2">
        <v>59</v>
      </c>
      <c r="M7682" s="194">
        <v>100</v>
      </c>
      <c r="N7682" s="2">
        <v>0</v>
      </c>
      <c r="O7682" s="195">
        <v>0</v>
      </c>
    </row>
    <row r="7683" spans="1:15">
      <c r="A7683" s="7">
        <v>2020</v>
      </c>
      <c r="B7683" s="7" t="s">
        <v>52</v>
      </c>
      <c r="C7683" s="8">
        <f t="shared" si="357"/>
        <v>43921</v>
      </c>
      <c r="D7683" s="7">
        <v>10</v>
      </c>
      <c r="E7683" s="7" t="str">
        <f t="shared" si="361"/>
        <v>S144392110</v>
      </c>
      <c r="F7683" s="3" t="s">
        <v>220</v>
      </c>
      <c r="G7683" s="2">
        <v>110</v>
      </c>
      <c r="H7683" s="2" t="s">
        <v>278</v>
      </c>
      <c r="I7683" s="2" t="s">
        <v>279</v>
      </c>
      <c r="J7683" s="2" t="s">
        <v>280</v>
      </c>
      <c r="K7683" s="194" t="s">
        <v>17</v>
      </c>
      <c r="L7683" s="2">
        <v>57</v>
      </c>
      <c r="M7683" s="194" t="s">
        <v>273</v>
      </c>
      <c r="N7683" s="2" t="s">
        <v>274</v>
      </c>
      <c r="O7683" s="195">
        <v>0</v>
      </c>
    </row>
    <row r="7684" spans="1:15">
      <c r="A7684" s="7">
        <v>2020</v>
      </c>
      <c r="B7684" s="7" t="s">
        <v>52</v>
      </c>
      <c r="C7684" s="8">
        <f t="shared" si="357"/>
        <v>43921</v>
      </c>
      <c r="D7684" s="7">
        <v>11</v>
      </c>
      <c r="E7684" s="7" t="str">
        <f t="shared" si="361"/>
        <v>S144392111</v>
      </c>
      <c r="F7684" s="3">
        <v>2021</v>
      </c>
      <c r="G7684" s="2">
        <v>165</v>
      </c>
      <c r="H7684" s="2" t="s">
        <v>281</v>
      </c>
      <c r="I7684" s="2" t="s">
        <v>282</v>
      </c>
      <c r="J7684" s="2" t="s">
        <v>283</v>
      </c>
      <c r="K7684" s="194" t="s">
        <v>17</v>
      </c>
      <c r="L7684" s="2">
        <v>46</v>
      </c>
      <c r="M7684" s="194" t="s">
        <v>284</v>
      </c>
      <c r="N7684" s="2" t="s">
        <v>285</v>
      </c>
      <c r="O7684" s="195">
        <v>5</v>
      </c>
    </row>
    <row r="7685" spans="1:15">
      <c r="A7685" s="7">
        <v>2020</v>
      </c>
      <c r="B7685" s="7" t="s">
        <v>52</v>
      </c>
      <c r="C7685" s="8">
        <f t="shared" si="357"/>
        <v>43921</v>
      </c>
      <c r="D7685" s="7">
        <v>12</v>
      </c>
      <c r="E7685" s="7" t="str">
        <f t="shared" si="361"/>
        <v>S144392112</v>
      </c>
      <c r="F7685" s="3">
        <v>2022</v>
      </c>
      <c r="G7685" s="2">
        <v>0</v>
      </c>
      <c r="H7685" s="2" t="s">
        <v>286</v>
      </c>
      <c r="I7685" s="2" t="s">
        <v>287</v>
      </c>
      <c r="J7685" s="2" t="s">
        <v>288</v>
      </c>
      <c r="K7685" s="194" t="s">
        <v>17</v>
      </c>
      <c r="L7685" s="2">
        <v>38</v>
      </c>
      <c r="M7685" s="194" t="s">
        <v>289</v>
      </c>
      <c r="N7685" s="2" t="s">
        <v>290</v>
      </c>
      <c r="O7685" s="195" t="s">
        <v>291</v>
      </c>
    </row>
    <row r="7686" spans="1:15">
      <c r="A7686" s="7">
        <v>2020</v>
      </c>
      <c r="B7686" s="7" t="s">
        <v>52</v>
      </c>
      <c r="C7686" s="8">
        <f t="shared" si="357"/>
        <v>43921</v>
      </c>
      <c r="D7686" s="7">
        <v>13</v>
      </c>
      <c r="E7686" s="7" t="str">
        <f t="shared" si="361"/>
        <v>S144392113</v>
      </c>
      <c r="F7686" s="3">
        <v>2023</v>
      </c>
      <c r="G7686" s="2">
        <v>0</v>
      </c>
      <c r="H7686" s="2" t="s">
        <v>292</v>
      </c>
      <c r="I7686" s="2" t="s">
        <v>293</v>
      </c>
      <c r="J7686" s="2" t="s">
        <v>294</v>
      </c>
      <c r="K7686" s="194" t="s">
        <v>17</v>
      </c>
      <c r="L7686" s="2">
        <v>29</v>
      </c>
      <c r="M7686" s="194" t="s">
        <v>295</v>
      </c>
      <c r="N7686" s="2" t="s">
        <v>296</v>
      </c>
      <c r="O7686" s="195" t="s">
        <v>297</v>
      </c>
    </row>
    <row r="7687" spans="1:15" ht="15.75" thickBot="1">
      <c r="A7687" s="7">
        <v>2020</v>
      </c>
      <c r="B7687" s="7" t="s">
        <v>52</v>
      </c>
      <c r="C7687" s="8">
        <f t="shared" si="357"/>
        <v>43921</v>
      </c>
      <c r="D7687" s="7">
        <v>14</v>
      </c>
      <c r="E7687" s="7" t="str">
        <f t="shared" si="361"/>
        <v>S144392114</v>
      </c>
      <c r="F7687" s="5">
        <v>2024</v>
      </c>
      <c r="G7687" s="6">
        <v>0</v>
      </c>
      <c r="H7687" s="6" t="s">
        <v>298</v>
      </c>
      <c r="I7687" s="6" t="s">
        <v>299</v>
      </c>
      <c r="J7687" s="6" t="s">
        <v>300</v>
      </c>
      <c r="K7687" s="196" t="s">
        <v>17</v>
      </c>
      <c r="L7687" s="6">
        <v>23</v>
      </c>
      <c r="M7687" s="196" t="s">
        <v>301</v>
      </c>
      <c r="N7687" s="6" t="s">
        <v>302</v>
      </c>
      <c r="O7687" s="197" t="s">
        <v>303</v>
      </c>
    </row>
    <row r="7688" spans="1:15" ht="16.5" thickTop="1" thickBot="1">
      <c r="A7688" s="7">
        <v>2020</v>
      </c>
      <c r="B7688" s="7" t="s">
        <v>52</v>
      </c>
      <c r="C7688" s="8">
        <f t="shared" si="357"/>
        <v>43921</v>
      </c>
      <c r="D7688" s="7">
        <v>15</v>
      </c>
      <c r="E7688" s="7" t="str">
        <f t="shared" si="361"/>
        <v>S144392115</v>
      </c>
      <c r="F7688" s="1" t="s">
        <v>15</v>
      </c>
    </row>
    <row r="7689" spans="1:15" ht="16.5" thickTop="1" thickBot="1">
      <c r="A7689" s="7">
        <v>2020</v>
      </c>
      <c r="B7689" s="7" t="s">
        <v>52</v>
      </c>
      <c r="C7689" s="8">
        <f t="shared" si="357"/>
        <v>43921</v>
      </c>
      <c r="D7689" s="7">
        <v>16</v>
      </c>
      <c r="E7689" s="7" t="str">
        <f t="shared" si="361"/>
        <v>S144392116</v>
      </c>
      <c r="F7689" s="338" t="s">
        <v>1</v>
      </c>
      <c r="G7689" s="341" t="s">
        <v>2</v>
      </c>
      <c r="H7689" s="342"/>
      <c r="I7689" s="342"/>
      <c r="J7689" s="343"/>
      <c r="K7689" s="344" t="s">
        <v>3</v>
      </c>
      <c r="L7689" s="343"/>
      <c r="M7689" s="344" t="s">
        <v>144</v>
      </c>
      <c r="N7689" s="342"/>
      <c r="O7689" s="342"/>
    </row>
    <row r="7690" spans="1:15" ht="18" customHeight="1" thickBot="1">
      <c r="A7690" s="7">
        <v>2020</v>
      </c>
      <c r="B7690" s="7" t="s">
        <v>52</v>
      </c>
      <c r="C7690" s="8">
        <f t="shared" si="357"/>
        <v>43921</v>
      </c>
      <c r="D7690" s="7">
        <v>17</v>
      </c>
      <c r="E7690" s="7" t="str">
        <f t="shared" si="361"/>
        <v>S144392117</v>
      </c>
      <c r="F7690" s="339"/>
      <c r="G7690" s="345" t="s">
        <v>5</v>
      </c>
      <c r="H7690" s="347" t="s">
        <v>145</v>
      </c>
      <c r="I7690" s="348"/>
      <c r="J7690" s="349"/>
      <c r="K7690" s="350" t="s">
        <v>6</v>
      </c>
      <c r="L7690" s="352" t="s">
        <v>7</v>
      </c>
      <c r="M7690" s="350" t="s">
        <v>8</v>
      </c>
      <c r="N7690" s="354" t="s">
        <v>146</v>
      </c>
      <c r="O7690" s="356" t="s">
        <v>147</v>
      </c>
    </row>
    <row r="7691" spans="1:15" ht="15.75" thickBot="1">
      <c r="A7691" s="7">
        <v>2020</v>
      </c>
      <c r="B7691" s="7" t="s">
        <v>52</v>
      </c>
      <c r="C7691" s="8">
        <f t="shared" ref="C7691:C7701" si="362">C7690</f>
        <v>43921</v>
      </c>
      <c r="D7691" s="7">
        <v>18</v>
      </c>
      <c r="E7691" s="7" t="str">
        <f t="shared" si="361"/>
        <v>S144392118</v>
      </c>
      <c r="F7691" s="340"/>
      <c r="G7691" s="346"/>
      <c r="H7691" s="191" t="s">
        <v>9</v>
      </c>
      <c r="I7691" s="192" t="s">
        <v>18</v>
      </c>
      <c r="J7691" s="193" t="s">
        <v>11</v>
      </c>
      <c r="K7691" s="351"/>
      <c r="L7691" s="353"/>
      <c r="M7691" s="351"/>
      <c r="N7691" s="355"/>
      <c r="O7691" s="357"/>
    </row>
    <row r="7692" spans="1:15">
      <c r="A7692" s="7">
        <v>2020</v>
      </c>
      <c r="B7692" s="7" t="s">
        <v>52</v>
      </c>
      <c r="C7692" s="8">
        <f t="shared" si="362"/>
        <v>43921</v>
      </c>
      <c r="D7692" s="7">
        <v>19</v>
      </c>
      <c r="E7692" s="7" t="str">
        <f t="shared" si="361"/>
        <v>S144392119</v>
      </c>
      <c r="F7692" s="3" t="s">
        <v>16</v>
      </c>
      <c r="G7692" s="2">
        <v>28</v>
      </c>
      <c r="H7692" s="2" t="s">
        <v>304</v>
      </c>
      <c r="I7692" s="2" t="s">
        <v>305</v>
      </c>
      <c r="J7692" s="2" t="s">
        <v>306</v>
      </c>
      <c r="K7692" s="194" t="s">
        <v>17</v>
      </c>
      <c r="L7692" s="2">
        <v>60</v>
      </c>
      <c r="M7692" s="194">
        <v>92</v>
      </c>
      <c r="N7692" s="2">
        <v>4</v>
      </c>
      <c r="O7692" s="195">
        <v>4</v>
      </c>
    </row>
    <row r="7693" spans="1:15">
      <c r="A7693" s="7">
        <v>2020</v>
      </c>
      <c r="B7693" s="7" t="s">
        <v>52</v>
      </c>
      <c r="C7693" s="8">
        <f t="shared" si="362"/>
        <v>43921</v>
      </c>
      <c r="D7693" s="7">
        <v>20</v>
      </c>
      <c r="E7693" s="7" t="str">
        <f t="shared" si="361"/>
        <v>S144392120</v>
      </c>
      <c r="F7693" s="4">
        <v>43891</v>
      </c>
      <c r="G7693" s="2">
        <v>75</v>
      </c>
      <c r="H7693" s="2" t="s">
        <v>307</v>
      </c>
      <c r="I7693" s="2" t="s">
        <v>308</v>
      </c>
      <c r="J7693" s="2" t="s">
        <v>309</v>
      </c>
      <c r="K7693" s="194" t="s">
        <v>17</v>
      </c>
      <c r="L7693" s="2">
        <v>57</v>
      </c>
      <c r="M7693" s="194" t="s">
        <v>310</v>
      </c>
      <c r="N7693" s="2" t="s">
        <v>311</v>
      </c>
      <c r="O7693" s="195" t="s">
        <v>312</v>
      </c>
    </row>
    <row r="7694" spans="1:15">
      <c r="A7694" s="7">
        <v>2020</v>
      </c>
      <c r="B7694" s="7" t="s">
        <v>52</v>
      </c>
      <c r="C7694" s="8">
        <f t="shared" si="362"/>
        <v>43921</v>
      </c>
      <c r="D7694" s="7">
        <v>21</v>
      </c>
      <c r="E7694" s="7" t="str">
        <f t="shared" si="361"/>
        <v>S144392121</v>
      </c>
      <c r="F7694" s="4">
        <v>43922</v>
      </c>
      <c r="G7694" s="2">
        <v>75</v>
      </c>
      <c r="H7694" s="2" t="s">
        <v>313</v>
      </c>
      <c r="I7694" s="2" t="s">
        <v>314</v>
      </c>
      <c r="J7694" s="2" t="s">
        <v>315</v>
      </c>
      <c r="K7694" s="194" t="s">
        <v>17</v>
      </c>
      <c r="L7694" s="2">
        <v>55</v>
      </c>
      <c r="M7694" s="194" t="s">
        <v>316</v>
      </c>
      <c r="N7694" s="2">
        <v>0</v>
      </c>
      <c r="O7694" s="195" t="s">
        <v>317</v>
      </c>
    </row>
    <row r="7695" spans="1:15">
      <c r="A7695" s="7">
        <v>2020</v>
      </c>
      <c r="B7695" s="7" t="s">
        <v>52</v>
      </c>
      <c r="C7695" s="8">
        <f t="shared" si="362"/>
        <v>43921</v>
      </c>
      <c r="D7695" s="7">
        <v>22</v>
      </c>
      <c r="E7695" s="7" t="str">
        <f t="shared" si="361"/>
        <v>S144392122</v>
      </c>
      <c r="F7695" s="4">
        <v>43952</v>
      </c>
      <c r="G7695" s="2">
        <v>80</v>
      </c>
      <c r="H7695" s="2" t="s">
        <v>318</v>
      </c>
      <c r="I7695" s="2" t="s">
        <v>319</v>
      </c>
      <c r="J7695" s="2" t="s">
        <v>320</v>
      </c>
      <c r="K7695" s="194" t="s">
        <v>17</v>
      </c>
      <c r="L7695" s="2">
        <v>49</v>
      </c>
      <c r="M7695" s="194" t="s">
        <v>321</v>
      </c>
      <c r="N7695" s="2">
        <v>0</v>
      </c>
      <c r="O7695" s="195" t="s">
        <v>322</v>
      </c>
    </row>
    <row r="7696" spans="1:15">
      <c r="A7696" s="7">
        <v>2020</v>
      </c>
      <c r="B7696" s="7" t="s">
        <v>52</v>
      </c>
      <c r="C7696" s="8">
        <f t="shared" si="362"/>
        <v>43921</v>
      </c>
      <c r="D7696" s="7">
        <v>23</v>
      </c>
      <c r="E7696" s="7" t="str">
        <f t="shared" si="361"/>
        <v>S144392123</v>
      </c>
      <c r="F7696" s="4">
        <v>43983</v>
      </c>
      <c r="G7696" s="2">
        <v>100</v>
      </c>
      <c r="H7696" s="2" t="s">
        <v>323</v>
      </c>
      <c r="I7696" s="2" t="s">
        <v>324</v>
      </c>
      <c r="J7696" s="2" t="s">
        <v>325</v>
      </c>
      <c r="K7696" s="194" t="s">
        <v>17</v>
      </c>
      <c r="L7696" s="2">
        <v>47</v>
      </c>
      <c r="M7696" s="194" t="s">
        <v>321</v>
      </c>
      <c r="N7696" s="2">
        <v>0</v>
      </c>
      <c r="O7696" s="195" t="s">
        <v>322</v>
      </c>
    </row>
    <row r="7697" spans="1:15">
      <c r="A7697" s="7">
        <v>2020</v>
      </c>
      <c r="B7697" s="7" t="s">
        <v>52</v>
      </c>
      <c r="C7697" s="8">
        <f t="shared" si="362"/>
        <v>43921</v>
      </c>
      <c r="D7697" s="7">
        <v>24</v>
      </c>
      <c r="E7697" s="7" t="str">
        <f t="shared" si="361"/>
        <v>S144392124</v>
      </c>
      <c r="F7697" s="3" t="s">
        <v>220</v>
      </c>
      <c r="G7697" s="2">
        <v>145</v>
      </c>
      <c r="H7697" s="2" t="s">
        <v>326</v>
      </c>
      <c r="I7697" s="2" t="s">
        <v>327</v>
      </c>
      <c r="J7697" s="2" t="s">
        <v>328</v>
      </c>
      <c r="K7697" s="194" t="s">
        <v>17</v>
      </c>
      <c r="L7697" s="2">
        <v>47</v>
      </c>
      <c r="M7697" s="194">
        <v>100</v>
      </c>
      <c r="N7697" s="2">
        <v>0</v>
      </c>
      <c r="O7697" s="195">
        <v>0</v>
      </c>
    </row>
    <row r="7698" spans="1:15">
      <c r="A7698" s="7">
        <v>2020</v>
      </c>
      <c r="B7698" s="7" t="s">
        <v>52</v>
      </c>
      <c r="C7698" s="8">
        <f t="shared" si="362"/>
        <v>43921</v>
      </c>
      <c r="D7698" s="7">
        <v>25</v>
      </c>
      <c r="E7698" s="7" t="str">
        <f t="shared" si="361"/>
        <v>S144392125</v>
      </c>
      <c r="F7698" s="3">
        <v>2021</v>
      </c>
      <c r="G7698" s="2">
        <v>205</v>
      </c>
      <c r="H7698" s="2" t="s">
        <v>329</v>
      </c>
      <c r="I7698" s="2" t="s">
        <v>330</v>
      </c>
      <c r="J7698" s="2" t="s">
        <v>331</v>
      </c>
      <c r="K7698" s="194" t="s">
        <v>17</v>
      </c>
      <c r="L7698" s="2">
        <v>41</v>
      </c>
      <c r="M7698" s="194" t="s">
        <v>332</v>
      </c>
      <c r="N7698" s="2" t="s">
        <v>333</v>
      </c>
      <c r="O7698" s="195" t="s">
        <v>334</v>
      </c>
    </row>
    <row r="7699" spans="1:15">
      <c r="A7699" s="7">
        <v>2020</v>
      </c>
      <c r="B7699" s="7" t="s">
        <v>52</v>
      </c>
      <c r="C7699" s="8">
        <f t="shared" si="362"/>
        <v>43921</v>
      </c>
      <c r="D7699" s="7">
        <v>26</v>
      </c>
      <c r="E7699" s="7" t="str">
        <f t="shared" si="361"/>
        <v>S144392126</v>
      </c>
      <c r="F7699" s="3">
        <v>2022</v>
      </c>
      <c r="G7699" s="2">
        <v>0</v>
      </c>
      <c r="H7699" s="2" t="s">
        <v>335</v>
      </c>
      <c r="I7699" s="2" t="s">
        <v>336</v>
      </c>
      <c r="J7699" s="2" t="s">
        <v>337</v>
      </c>
      <c r="K7699" s="194" t="s">
        <v>17</v>
      </c>
      <c r="L7699" s="2">
        <v>37</v>
      </c>
      <c r="M7699" s="194" t="s">
        <v>338</v>
      </c>
      <c r="N7699" s="2" t="s">
        <v>339</v>
      </c>
      <c r="O7699" s="195" t="s">
        <v>340</v>
      </c>
    </row>
    <row r="7700" spans="1:15">
      <c r="A7700" s="7">
        <v>2020</v>
      </c>
      <c r="B7700" s="7" t="s">
        <v>52</v>
      </c>
      <c r="C7700" s="8">
        <f t="shared" si="362"/>
        <v>43921</v>
      </c>
      <c r="D7700" s="7">
        <v>27</v>
      </c>
      <c r="E7700" s="7" t="str">
        <f t="shared" si="361"/>
        <v>S144392127</v>
      </c>
      <c r="F7700" s="3">
        <v>2023</v>
      </c>
      <c r="G7700" s="2">
        <v>0</v>
      </c>
      <c r="H7700" s="2" t="s">
        <v>341</v>
      </c>
      <c r="I7700" s="2" t="s">
        <v>342</v>
      </c>
      <c r="J7700" s="2" t="s">
        <v>343</v>
      </c>
      <c r="K7700" s="194" t="s">
        <v>17</v>
      </c>
      <c r="L7700" s="2">
        <v>31</v>
      </c>
      <c r="M7700" s="194" t="s">
        <v>344</v>
      </c>
      <c r="N7700" s="2" t="s">
        <v>345</v>
      </c>
      <c r="O7700" s="195" t="s">
        <v>346</v>
      </c>
    </row>
    <row r="7701" spans="1:15" ht="15.75" thickBot="1">
      <c r="A7701" s="7">
        <v>2020</v>
      </c>
      <c r="B7701" s="7" t="s">
        <v>52</v>
      </c>
      <c r="C7701" s="8">
        <f t="shared" si="362"/>
        <v>43921</v>
      </c>
      <c r="D7701" s="7">
        <v>28</v>
      </c>
      <c r="E7701" s="7" t="str">
        <f t="shared" si="361"/>
        <v>S144392128</v>
      </c>
      <c r="F7701" s="5">
        <v>2024</v>
      </c>
      <c r="G7701" s="6">
        <v>0</v>
      </c>
      <c r="H7701" s="6" t="s">
        <v>347</v>
      </c>
      <c r="I7701" s="6" t="s">
        <v>348</v>
      </c>
      <c r="J7701" s="6" t="s">
        <v>349</v>
      </c>
      <c r="K7701" s="196" t="s">
        <v>17</v>
      </c>
      <c r="L7701" s="6">
        <v>27</v>
      </c>
      <c r="M7701" s="196" t="s">
        <v>350</v>
      </c>
      <c r="N7701" s="6">
        <v>20</v>
      </c>
      <c r="O7701" s="197" t="s">
        <v>351</v>
      </c>
    </row>
    <row r="7702" spans="1:15" ht="16.5" thickTop="1" thickBot="1">
      <c r="A7702" s="7">
        <v>2020</v>
      </c>
      <c r="B7702" s="7" t="s">
        <v>51</v>
      </c>
      <c r="C7702" s="8">
        <f>C7701+7</f>
        <v>43928</v>
      </c>
      <c r="D7702" s="7">
        <v>1</v>
      </c>
      <c r="E7702" s="7" t="str">
        <f t="shared" ref="E7702:E7729" si="363">B7702&amp;C7702&amp;D7702</f>
        <v>S15439281</v>
      </c>
      <c r="F7702" s="1" t="s">
        <v>0</v>
      </c>
    </row>
    <row r="7703" spans="1:15" ht="16.5" thickTop="1" thickBot="1">
      <c r="A7703" s="7">
        <v>2020</v>
      </c>
      <c r="B7703" s="7" t="s">
        <v>51</v>
      </c>
      <c r="C7703" s="8">
        <f t="shared" ref="C7703:C7729" si="364">C7702</f>
        <v>43928</v>
      </c>
      <c r="D7703" s="7">
        <v>2</v>
      </c>
      <c r="E7703" s="7" t="str">
        <f t="shared" si="363"/>
        <v>S15439282</v>
      </c>
      <c r="F7703" s="338" t="s">
        <v>1</v>
      </c>
      <c r="G7703" s="341" t="s">
        <v>2</v>
      </c>
      <c r="H7703" s="342"/>
      <c r="I7703" s="342"/>
      <c r="J7703" s="343"/>
      <c r="K7703" s="344" t="s">
        <v>3</v>
      </c>
      <c r="L7703" s="343"/>
      <c r="M7703" s="344" t="s">
        <v>144</v>
      </c>
      <c r="N7703" s="342"/>
      <c r="O7703" s="342"/>
    </row>
    <row r="7704" spans="1:15" ht="18" customHeight="1" thickBot="1">
      <c r="A7704" s="7">
        <v>2020</v>
      </c>
      <c r="B7704" s="7" t="s">
        <v>51</v>
      </c>
      <c r="C7704" s="8">
        <f t="shared" si="364"/>
        <v>43928</v>
      </c>
      <c r="D7704" s="7">
        <v>3</v>
      </c>
      <c r="E7704" s="7" t="str">
        <f t="shared" si="363"/>
        <v>S15439283</v>
      </c>
      <c r="F7704" s="339"/>
      <c r="G7704" s="345" t="s">
        <v>5</v>
      </c>
      <c r="H7704" s="347" t="s">
        <v>145</v>
      </c>
      <c r="I7704" s="348"/>
      <c r="J7704" s="349"/>
      <c r="K7704" s="350" t="s">
        <v>6</v>
      </c>
      <c r="L7704" s="352" t="s">
        <v>7</v>
      </c>
      <c r="M7704" s="350" t="s">
        <v>8</v>
      </c>
      <c r="N7704" s="354" t="s">
        <v>146</v>
      </c>
      <c r="O7704" s="356" t="s">
        <v>147</v>
      </c>
    </row>
    <row r="7705" spans="1:15" ht="15.75" thickBot="1">
      <c r="A7705" s="7">
        <v>2020</v>
      </c>
      <c r="B7705" s="7" t="s">
        <v>51</v>
      </c>
      <c r="C7705" s="8">
        <f t="shared" si="364"/>
        <v>43928</v>
      </c>
      <c r="D7705" s="7">
        <v>4</v>
      </c>
      <c r="E7705" s="7" t="str">
        <f t="shared" si="363"/>
        <v>S15439284</v>
      </c>
      <c r="F7705" s="340"/>
      <c r="G7705" s="346"/>
      <c r="H7705" s="191" t="s">
        <v>9</v>
      </c>
      <c r="I7705" s="192" t="s">
        <v>18</v>
      </c>
      <c r="J7705" s="193" t="s">
        <v>11</v>
      </c>
      <c r="K7705" s="351"/>
      <c r="L7705" s="353"/>
      <c r="M7705" s="351"/>
      <c r="N7705" s="355"/>
      <c r="O7705" s="357"/>
    </row>
    <row r="7706" spans="1:15">
      <c r="A7706" s="7">
        <v>2020</v>
      </c>
      <c r="B7706" s="7" t="s">
        <v>51</v>
      </c>
      <c r="C7706" s="8">
        <f t="shared" si="364"/>
        <v>43928</v>
      </c>
      <c r="D7706" s="7">
        <v>5</v>
      </c>
      <c r="E7706" s="7" t="str">
        <f t="shared" si="363"/>
        <v>S15439285</v>
      </c>
      <c r="F7706" s="3" t="s">
        <v>12</v>
      </c>
      <c r="G7706" s="2">
        <v>-3</v>
      </c>
      <c r="H7706" s="2" t="s">
        <v>11277</v>
      </c>
      <c r="I7706" s="2" t="s">
        <v>11278</v>
      </c>
      <c r="J7706" s="2" t="s">
        <v>1995</v>
      </c>
      <c r="K7706" s="194" t="s">
        <v>17</v>
      </c>
      <c r="L7706" s="2">
        <v>52</v>
      </c>
      <c r="M7706" s="194" t="s">
        <v>5271</v>
      </c>
      <c r="N7706" s="2" t="s">
        <v>730</v>
      </c>
      <c r="O7706" s="195" t="s">
        <v>11279</v>
      </c>
    </row>
    <row r="7707" spans="1:15">
      <c r="A7707" s="7">
        <v>2020</v>
      </c>
      <c r="B7707" s="7" t="s">
        <v>51</v>
      </c>
      <c r="C7707" s="8">
        <f t="shared" si="364"/>
        <v>43928</v>
      </c>
      <c r="D7707" s="7">
        <v>6</v>
      </c>
      <c r="E7707" s="7" t="str">
        <f t="shared" si="363"/>
        <v>S15439286</v>
      </c>
      <c r="F7707" s="4">
        <v>43922</v>
      </c>
      <c r="G7707" s="2">
        <v>40</v>
      </c>
      <c r="H7707" s="2" t="s">
        <v>11280</v>
      </c>
      <c r="I7707" s="2" t="s">
        <v>11281</v>
      </c>
      <c r="J7707" s="2" t="s">
        <v>4869</v>
      </c>
      <c r="K7707" s="194" t="s">
        <v>17</v>
      </c>
      <c r="L7707" s="2">
        <v>53</v>
      </c>
      <c r="M7707" s="194">
        <v>70</v>
      </c>
      <c r="N7707" s="2" t="s">
        <v>4891</v>
      </c>
      <c r="O7707" s="195" t="s">
        <v>423</v>
      </c>
    </row>
    <row r="7708" spans="1:15">
      <c r="A7708" s="7">
        <v>2020</v>
      </c>
      <c r="B7708" s="7" t="s">
        <v>51</v>
      </c>
      <c r="C7708" s="8">
        <f t="shared" si="364"/>
        <v>43928</v>
      </c>
      <c r="D7708" s="7">
        <v>7</v>
      </c>
      <c r="E7708" s="7" t="str">
        <f t="shared" si="363"/>
        <v>S15439287</v>
      </c>
      <c r="F7708" s="4">
        <v>43952</v>
      </c>
      <c r="G7708" s="2">
        <v>48</v>
      </c>
      <c r="H7708" s="2" t="s">
        <v>11282</v>
      </c>
      <c r="I7708" s="2" t="s">
        <v>11282</v>
      </c>
      <c r="J7708" s="2" t="s">
        <v>1587</v>
      </c>
      <c r="K7708" s="194" t="s">
        <v>17</v>
      </c>
      <c r="L7708" s="2">
        <v>54</v>
      </c>
      <c r="M7708" s="194" t="s">
        <v>2513</v>
      </c>
      <c r="N7708" s="2" t="s">
        <v>6247</v>
      </c>
      <c r="O7708" s="195" t="s">
        <v>460</v>
      </c>
    </row>
    <row r="7709" spans="1:15">
      <c r="A7709" s="7">
        <v>2020</v>
      </c>
      <c r="B7709" s="7" t="s">
        <v>51</v>
      </c>
      <c r="C7709" s="8">
        <f t="shared" si="364"/>
        <v>43928</v>
      </c>
      <c r="D7709" s="7">
        <v>8</v>
      </c>
      <c r="E7709" s="7" t="str">
        <f t="shared" si="363"/>
        <v>S15439288</v>
      </c>
      <c r="F7709" s="4">
        <v>43983</v>
      </c>
      <c r="G7709" s="2">
        <v>75</v>
      </c>
      <c r="H7709" s="2">
        <v>72</v>
      </c>
      <c r="I7709" s="2" t="s">
        <v>11283</v>
      </c>
      <c r="J7709" s="2" t="s">
        <v>939</v>
      </c>
      <c r="K7709" s="194" t="s">
        <v>17</v>
      </c>
      <c r="L7709" s="2">
        <v>54</v>
      </c>
      <c r="M7709" s="194" t="s">
        <v>311</v>
      </c>
      <c r="N7709" s="2" t="s">
        <v>1825</v>
      </c>
      <c r="O7709" s="195" t="s">
        <v>2557</v>
      </c>
    </row>
    <row r="7710" spans="1:15">
      <c r="A7710" s="7">
        <v>2020</v>
      </c>
      <c r="B7710" s="7" t="s">
        <v>51</v>
      </c>
      <c r="C7710" s="8">
        <f t="shared" si="364"/>
        <v>43928</v>
      </c>
      <c r="D7710" s="7">
        <v>9</v>
      </c>
      <c r="E7710" s="7" t="str">
        <f t="shared" si="363"/>
        <v>S15439289</v>
      </c>
      <c r="F7710" s="4">
        <v>44013</v>
      </c>
      <c r="G7710" s="2">
        <v>100</v>
      </c>
      <c r="H7710" s="2" t="s">
        <v>11284</v>
      </c>
      <c r="I7710" s="2" t="s">
        <v>11285</v>
      </c>
      <c r="J7710" s="2" t="s">
        <v>2616</v>
      </c>
      <c r="K7710" s="194" t="s">
        <v>17</v>
      </c>
      <c r="L7710" s="2">
        <v>49</v>
      </c>
      <c r="M7710" s="194" t="s">
        <v>311</v>
      </c>
      <c r="N7710" s="2" t="s">
        <v>1825</v>
      </c>
      <c r="O7710" s="195" t="s">
        <v>2557</v>
      </c>
    </row>
    <row r="7711" spans="1:15">
      <c r="A7711" s="7">
        <v>2020</v>
      </c>
      <c r="B7711" s="7" t="s">
        <v>51</v>
      </c>
      <c r="C7711" s="8">
        <f t="shared" si="364"/>
        <v>43928</v>
      </c>
      <c r="D7711" s="7">
        <v>10</v>
      </c>
      <c r="E7711" s="7" t="str">
        <f t="shared" si="363"/>
        <v>S154392810</v>
      </c>
      <c r="F7711" s="3" t="s">
        <v>220</v>
      </c>
      <c r="G7711" s="2">
        <v>120</v>
      </c>
      <c r="H7711" s="2" t="s">
        <v>11286</v>
      </c>
      <c r="I7711" s="2" t="s">
        <v>11287</v>
      </c>
      <c r="J7711" s="2" t="s">
        <v>1273</v>
      </c>
      <c r="K7711" s="194" t="s">
        <v>17</v>
      </c>
      <c r="L7711" s="2">
        <v>48</v>
      </c>
      <c r="M7711" s="194" t="s">
        <v>3668</v>
      </c>
      <c r="N7711" s="2" t="s">
        <v>10191</v>
      </c>
      <c r="O7711" s="195" t="s">
        <v>10627</v>
      </c>
    </row>
    <row r="7712" spans="1:15">
      <c r="A7712" s="7">
        <v>2020</v>
      </c>
      <c r="B7712" s="7" t="s">
        <v>51</v>
      </c>
      <c r="C7712" s="8">
        <f t="shared" si="364"/>
        <v>43928</v>
      </c>
      <c r="D7712" s="7">
        <v>11</v>
      </c>
      <c r="E7712" s="7" t="str">
        <f t="shared" si="363"/>
        <v>S154392811</v>
      </c>
      <c r="F7712" s="3">
        <v>2021</v>
      </c>
      <c r="G7712" s="2">
        <v>170</v>
      </c>
      <c r="H7712" s="2" t="s">
        <v>6762</v>
      </c>
      <c r="I7712" s="2" t="s">
        <v>11288</v>
      </c>
      <c r="J7712" s="2" t="s">
        <v>1757</v>
      </c>
      <c r="K7712" s="194" t="s">
        <v>17</v>
      </c>
      <c r="L7712" s="2">
        <v>47</v>
      </c>
      <c r="M7712" s="194" t="s">
        <v>11289</v>
      </c>
      <c r="N7712" s="2" t="s">
        <v>416</v>
      </c>
      <c r="O7712" s="195" t="s">
        <v>2383</v>
      </c>
    </row>
    <row r="7713" spans="1:15">
      <c r="A7713" s="7">
        <v>2020</v>
      </c>
      <c r="B7713" s="7" t="s">
        <v>51</v>
      </c>
      <c r="C7713" s="8">
        <f t="shared" si="364"/>
        <v>43928</v>
      </c>
      <c r="D7713" s="7">
        <v>12</v>
      </c>
      <c r="E7713" s="7" t="str">
        <f t="shared" si="363"/>
        <v>S154392812</v>
      </c>
      <c r="F7713" s="3">
        <v>2022</v>
      </c>
      <c r="G7713" s="2">
        <v>173</v>
      </c>
      <c r="H7713" s="2" t="s">
        <v>785</v>
      </c>
      <c r="I7713" s="2" t="s">
        <v>10042</v>
      </c>
      <c r="J7713" s="2" t="s">
        <v>650</v>
      </c>
      <c r="K7713" s="194" t="s">
        <v>17</v>
      </c>
      <c r="L7713" s="2">
        <v>38</v>
      </c>
      <c r="M7713" s="194" t="s">
        <v>632</v>
      </c>
      <c r="N7713" s="2" t="s">
        <v>631</v>
      </c>
      <c r="O7713" s="195" t="s">
        <v>508</v>
      </c>
    </row>
    <row r="7714" spans="1:15">
      <c r="A7714" s="7">
        <v>2020</v>
      </c>
      <c r="B7714" s="7" t="s">
        <v>51</v>
      </c>
      <c r="C7714" s="8">
        <f t="shared" si="364"/>
        <v>43928</v>
      </c>
      <c r="D7714" s="7">
        <v>13</v>
      </c>
      <c r="E7714" s="7" t="str">
        <f t="shared" si="363"/>
        <v>S154392813</v>
      </c>
      <c r="F7714" s="3">
        <v>2023</v>
      </c>
      <c r="G7714" s="2">
        <v>160</v>
      </c>
      <c r="H7714" s="2" t="s">
        <v>11290</v>
      </c>
      <c r="I7714" s="2" t="s">
        <v>10977</v>
      </c>
      <c r="J7714" s="2" t="s">
        <v>1300</v>
      </c>
      <c r="K7714" s="194" t="s">
        <v>17</v>
      </c>
      <c r="L7714" s="2">
        <v>28</v>
      </c>
      <c r="M7714" s="194" t="s">
        <v>5647</v>
      </c>
      <c r="N7714" s="2" t="s">
        <v>11225</v>
      </c>
      <c r="O7714" s="195" t="s">
        <v>1548</v>
      </c>
    </row>
    <row r="7715" spans="1:15" ht="15.75" thickBot="1">
      <c r="A7715" s="7">
        <v>2020</v>
      </c>
      <c r="B7715" s="7" t="s">
        <v>51</v>
      </c>
      <c r="C7715" s="8">
        <f t="shared" si="364"/>
        <v>43928</v>
      </c>
      <c r="D7715" s="7">
        <v>14</v>
      </c>
      <c r="E7715" s="7" t="str">
        <f t="shared" si="363"/>
        <v>S154392814</v>
      </c>
      <c r="F7715" s="5">
        <v>2024</v>
      </c>
      <c r="G7715" s="6">
        <v>155</v>
      </c>
      <c r="H7715" s="6" t="s">
        <v>3819</v>
      </c>
      <c r="I7715" s="6" t="s">
        <v>5843</v>
      </c>
      <c r="J7715" s="6" t="s">
        <v>1026</v>
      </c>
      <c r="K7715" s="196" t="s">
        <v>17</v>
      </c>
      <c r="L7715" s="6">
        <v>22</v>
      </c>
      <c r="M7715" s="196" t="s">
        <v>10157</v>
      </c>
      <c r="N7715" s="6" t="s">
        <v>3662</v>
      </c>
      <c r="O7715" s="197" t="s">
        <v>10176</v>
      </c>
    </row>
    <row r="7716" spans="1:15" ht="16.5" thickTop="1" thickBot="1">
      <c r="A7716" s="7">
        <v>2020</v>
      </c>
      <c r="B7716" s="7" t="s">
        <v>51</v>
      </c>
      <c r="C7716" s="8">
        <f t="shared" si="364"/>
        <v>43928</v>
      </c>
      <c r="D7716" s="7">
        <v>15</v>
      </c>
      <c r="E7716" s="7" t="str">
        <f t="shared" si="363"/>
        <v>S154392815</v>
      </c>
      <c r="F7716" s="1" t="s">
        <v>15</v>
      </c>
    </row>
    <row r="7717" spans="1:15" ht="16.5" thickTop="1" thickBot="1">
      <c r="A7717" s="7">
        <v>2020</v>
      </c>
      <c r="B7717" s="7" t="s">
        <v>51</v>
      </c>
      <c r="C7717" s="8">
        <f t="shared" si="364"/>
        <v>43928</v>
      </c>
      <c r="D7717" s="7">
        <v>16</v>
      </c>
      <c r="E7717" s="7" t="str">
        <f t="shared" si="363"/>
        <v>S154392816</v>
      </c>
      <c r="F7717" s="338" t="s">
        <v>1</v>
      </c>
      <c r="G7717" s="341" t="s">
        <v>2</v>
      </c>
      <c r="H7717" s="342"/>
      <c r="I7717" s="342"/>
      <c r="J7717" s="343"/>
      <c r="K7717" s="344" t="s">
        <v>3</v>
      </c>
      <c r="L7717" s="343"/>
      <c r="M7717" s="344" t="s">
        <v>144</v>
      </c>
      <c r="N7717" s="342"/>
      <c r="O7717" s="342"/>
    </row>
    <row r="7718" spans="1:15" ht="18" customHeight="1" thickBot="1">
      <c r="A7718" s="7">
        <v>2020</v>
      </c>
      <c r="B7718" s="7" t="s">
        <v>51</v>
      </c>
      <c r="C7718" s="8">
        <f t="shared" si="364"/>
        <v>43928</v>
      </c>
      <c r="D7718" s="7">
        <v>17</v>
      </c>
      <c r="E7718" s="7" t="str">
        <f t="shared" si="363"/>
        <v>S154392817</v>
      </c>
      <c r="F7718" s="339"/>
      <c r="G7718" s="345" t="s">
        <v>5</v>
      </c>
      <c r="H7718" s="347" t="s">
        <v>145</v>
      </c>
      <c r="I7718" s="348"/>
      <c r="J7718" s="349"/>
      <c r="K7718" s="350" t="s">
        <v>6</v>
      </c>
      <c r="L7718" s="352" t="s">
        <v>7</v>
      </c>
      <c r="M7718" s="350" t="s">
        <v>8</v>
      </c>
      <c r="N7718" s="354" t="s">
        <v>146</v>
      </c>
      <c r="O7718" s="356" t="s">
        <v>147</v>
      </c>
    </row>
    <row r="7719" spans="1:15" ht="15.75" thickBot="1">
      <c r="A7719" s="7">
        <v>2020</v>
      </c>
      <c r="B7719" s="7" t="s">
        <v>51</v>
      </c>
      <c r="C7719" s="8">
        <f t="shared" si="364"/>
        <v>43928</v>
      </c>
      <c r="D7719" s="7">
        <v>18</v>
      </c>
      <c r="E7719" s="7" t="str">
        <f t="shared" si="363"/>
        <v>S154392818</v>
      </c>
      <c r="F7719" s="340"/>
      <c r="G7719" s="346"/>
      <c r="H7719" s="191" t="s">
        <v>9</v>
      </c>
      <c r="I7719" s="192" t="s">
        <v>18</v>
      </c>
      <c r="J7719" s="193" t="s">
        <v>11</v>
      </c>
      <c r="K7719" s="351"/>
      <c r="L7719" s="353"/>
      <c r="M7719" s="351"/>
      <c r="N7719" s="355"/>
      <c r="O7719" s="357"/>
    </row>
    <row r="7720" spans="1:15">
      <c r="A7720" s="7">
        <v>2020</v>
      </c>
      <c r="B7720" s="7" t="s">
        <v>51</v>
      </c>
      <c r="C7720" s="8">
        <f t="shared" si="364"/>
        <v>43928</v>
      </c>
      <c r="D7720" s="7">
        <v>19</v>
      </c>
      <c r="E7720" s="7" t="str">
        <f t="shared" si="363"/>
        <v>S154392819</v>
      </c>
      <c r="F7720" s="3" t="s">
        <v>16</v>
      </c>
      <c r="G7720" s="2">
        <v>48</v>
      </c>
      <c r="H7720" s="2" t="s">
        <v>842</v>
      </c>
      <c r="I7720" s="2" t="s">
        <v>10018</v>
      </c>
      <c r="J7720" s="2" t="s">
        <v>3760</v>
      </c>
      <c r="K7720" s="194" t="s">
        <v>17</v>
      </c>
      <c r="L7720" s="2">
        <v>56</v>
      </c>
      <c r="M7720" s="194" t="s">
        <v>4912</v>
      </c>
      <c r="N7720" s="2" t="s">
        <v>4257</v>
      </c>
      <c r="O7720" s="195" t="s">
        <v>1363</v>
      </c>
    </row>
    <row r="7721" spans="1:15">
      <c r="A7721" s="7">
        <v>2020</v>
      </c>
      <c r="B7721" s="7" t="s">
        <v>51</v>
      </c>
      <c r="C7721" s="8">
        <f t="shared" si="364"/>
        <v>43928</v>
      </c>
      <c r="D7721" s="7">
        <v>20</v>
      </c>
      <c r="E7721" s="7" t="str">
        <f t="shared" si="363"/>
        <v>S154392820</v>
      </c>
      <c r="F7721" s="4">
        <v>43922</v>
      </c>
      <c r="G7721" s="2">
        <v>75</v>
      </c>
      <c r="H7721" s="2" t="s">
        <v>11291</v>
      </c>
      <c r="I7721" s="2" t="s">
        <v>11292</v>
      </c>
      <c r="J7721" s="2">
        <v>4</v>
      </c>
      <c r="K7721" s="194" t="s">
        <v>17</v>
      </c>
      <c r="L7721" s="2">
        <v>54</v>
      </c>
      <c r="M7721" s="194" t="s">
        <v>7658</v>
      </c>
      <c r="N7721" s="2" t="s">
        <v>428</v>
      </c>
      <c r="O7721" s="195" t="s">
        <v>461</v>
      </c>
    </row>
    <row r="7722" spans="1:15">
      <c r="A7722" s="7">
        <v>2020</v>
      </c>
      <c r="B7722" s="7" t="s">
        <v>51</v>
      </c>
      <c r="C7722" s="8">
        <f t="shared" si="364"/>
        <v>43928</v>
      </c>
      <c r="D7722" s="7">
        <v>21</v>
      </c>
      <c r="E7722" s="7" t="str">
        <f t="shared" si="363"/>
        <v>S154392821</v>
      </c>
      <c r="F7722" s="4">
        <v>43952</v>
      </c>
      <c r="G7722" s="2">
        <v>83</v>
      </c>
      <c r="H7722" s="2" t="s">
        <v>4663</v>
      </c>
      <c r="I7722" s="2" t="s">
        <v>5083</v>
      </c>
      <c r="J7722" s="2" t="s">
        <v>6124</v>
      </c>
      <c r="K7722" s="194" t="s">
        <v>17</v>
      </c>
      <c r="L7722" s="2">
        <v>49</v>
      </c>
      <c r="M7722" s="194" t="s">
        <v>3707</v>
      </c>
      <c r="N7722" s="2" t="s">
        <v>274</v>
      </c>
      <c r="O7722" s="195" t="s">
        <v>5551</v>
      </c>
    </row>
    <row r="7723" spans="1:15">
      <c r="A7723" s="7">
        <v>2020</v>
      </c>
      <c r="B7723" s="7" t="s">
        <v>51</v>
      </c>
      <c r="C7723" s="8">
        <f t="shared" si="364"/>
        <v>43928</v>
      </c>
      <c r="D7723" s="7">
        <v>22</v>
      </c>
      <c r="E7723" s="7" t="str">
        <f t="shared" si="363"/>
        <v>S154392822</v>
      </c>
      <c r="F7723" s="4">
        <v>43983</v>
      </c>
      <c r="G7723" s="2">
        <v>110</v>
      </c>
      <c r="H7723" s="2" t="s">
        <v>11293</v>
      </c>
      <c r="I7723" s="2" t="s">
        <v>11294</v>
      </c>
      <c r="J7723" s="2" t="s">
        <v>734</v>
      </c>
      <c r="K7723" s="194" t="s">
        <v>17</v>
      </c>
      <c r="L7723" s="2">
        <v>46</v>
      </c>
      <c r="M7723" s="194" t="s">
        <v>402</v>
      </c>
      <c r="N7723" s="2" t="s">
        <v>311</v>
      </c>
      <c r="O7723" s="195" t="s">
        <v>1848</v>
      </c>
    </row>
    <row r="7724" spans="1:15">
      <c r="A7724" s="7">
        <v>2020</v>
      </c>
      <c r="B7724" s="7" t="s">
        <v>51</v>
      </c>
      <c r="C7724" s="8">
        <f t="shared" si="364"/>
        <v>43928</v>
      </c>
      <c r="D7724" s="7">
        <v>23</v>
      </c>
      <c r="E7724" s="7" t="str">
        <f t="shared" si="363"/>
        <v>S154392823</v>
      </c>
      <c r="F7724" s="4">
        <v>44013</v>
      </c>
      <c r="G7724" s="2">
        <v>135</v>
      </c>
      <c r="H7724" s="2" t="s">
        <v>11295</v>
      </c>
      <c r="I7724" s="2" t="s">
        <v>11296</v>
      </c>
      <c r="J7724" s="2" t="s">
        <v>5477</v>
      </c>
      <c r="K7724" s="194" t="s">
        <v>17</v>
      </c>
      <c r="L7724" s="2">
        <v>45</v>
      </c>
      <c r="M7724" s="194" t="s">
        <v>402</v>
      </c>
      <c r="N7724" s="2" t="s">
        <v>311</v>
      </c>
      <c r="O7724" s="195" t="s">
        <v>1848</v>
      </c>
    </row>
    <row r="7725" spans="1:15">
      <c r="A7725" s="7">
        <v>2020</v>
      </c>
      <c r="B7725" s="7" t="s">
        <v>51</v>
      </c>
      <c r="C7725" s="8">
        <f t="shared" si="364"/>
        <v>43928</v>
      </c>
      <c r="D7725" s="7">
        <v>24</v>
      </c>
      <c r="E7725" s="7" t="str">
        <f t="shared" si="363"/>
        <v>S154392824</v>
      </c>
      <c r="F7725" s="3" t="s">
        <v>220</v>
      </c>
      <c r="G7725" s="2">
        <v>155</v>
      </c>
      <c r="H7725" s="2" t="s">
        <v>11297</v>
      </c>
      <c r="I7725" s="2" t="s">
        <v>5250</v>
      </c>
      <c r="J7725" s="2" t="s">
        <v>3806</v>
      </c>
      <c r="K7725" s="194" t="s">
        <v>17</v>
      </c>
      <c r="L7725" s="2">
        <v>45</v>
      </c>
      <c r="M7725" s="194" t="s">
        <v>5547</v>
      </c>
      <c r="N7725" s="2" t="s">
        <v>428</v>
      </c>
      <c r="O7725" s="195">
        <v>50</v>
      </c>
    </row>
    <row r="7726" spans="1:15">
      <c r="A7726" s="7">
        <v>2020</v>
      </c>
      <c r="B7726" s="7" t="s">
        <v>51</v>
      </c>
      <c r="C7726" s="8">
        <f t="shared" si="364"/>
        <v>43928</v>
      </c>
      <c r="D7726" s="7">
        <v>25</v>
      </c>
      <c r="E7726" s="7" t="str">
        <f t="shared" si="363"/>
        <v>S154392825</v>
      </c>
      <c r="F7726" s="3">
        <v>2021</v>
      </c>
      <c r="G7726" s="2">
        <v>210</v>
      </c>
      <c r="H7726" s="2" t="s">
        <v>11298</v>
      </c>
      <c r="I7726" s="2" t="s">
        <v>11299</v>
      </c>
      <c r="J7726" s="2" t="s">
        <v>3904</v>
      </c>
      <c r="K7726" s="194" t="s">
        <v>17</v>
      </c>
      <c r="L7726" s="2">
        <v>41</v>
      </c>
      <c r="M7726" s="194" t="s">
        <v>10447</v>
      </c>
      <c r="N7726" s="2" t="s">
        <v>506</v>
      </c>
      <c r="O7726" s="195" t="s">
        <v>346</v>
      </c>
    </row>
    <row r="7727" spans="1:15">
      <c r="A7727" s="7">
        <v>2020</v>
      </c>
      <c r="B7727" s="7" t="s">
        <v>51</v>
      </c>
      <c r="C7727" s="8">
        <f t="shared" si="364"/>
        <v>43928</v>
      </c>
      <c r="D7727" s="7">
        <v>26</v>
      </c>
      <c r="E7727" s="7" t="str">
        <f t="shared" si="363"/>
        <v>S154392826</v>
      </c>
      <c r="F7727" s="3">
        <v>2022</v>
      </c>
      <c r="G7727" s="2">
        <v>212</v>
      </c>
      <c r="H7727" s="2" t="s">
        <v>11300</v>
      </c>
      <c r="I7727" s="2" t="s">
        <v>10460</v>
      </c>
      <c r="J7727" s="2" t="s">
        <v>2144</v>
      </c>
      <c r="K7727" s="194" t="s">
        <v>17</v>
      </c>
      <c r="L7727" s="2">
        <v>37</v>
      </c>
      <c r="M7727" s="194" t="s">
        <v>11113</v>
      </c>
      <c r="N7727" s="2" t="s">
        <v>10191</v>
      </c>
      <c r="O7727" s="195" t="s">
        <v>10188</v>
      </c>
    </row>
    <row r="7728" spans="1:15">
      <c r="A7728" s="7">
        <v>2020</v>
      </c>
      <c r="B7728" s="7" t="s">
        <v>51</v>
      </c>
      <c r="C7728" s="8">
        <f t="shared" si="364"/>
        <v>43928</v>
      </c>
      <c r="D7728" s="7">
        <v>27</v>
      </c>
      <c r="E7728" s="7" t="str">
        <f t="shared" si="363"/>
        <v>S154392827</v>
      </c>
      <c r="F7728" s="3">
        <v>2023</v>
      </c>
      <c r="G7728" s="2">
        <v>195</v>
      </c>
      <c r="H7728" s="2" t="s">
        <v>11301</v>
      </c>
      <c r="I7728" s="2" t="s">
        <v>7610</v>
      </c>
      <c r="J7728" s="2" t="s">
        <v>754</v>
      </c>
      <c r="K7728" s="194" t="s">
        <v>17</v>
      </c>
      <c r="L7728" s="2">
        <v>31</v>
      </c>
      <c r="M7728" s="194" t="s">
        <v>1153</v>
      </c>
      <c r="N7728" s="2" t="s">
        <v>339</v>
      </c>
      <c r="O7728" s="195" t="s">
        <v>379</v>
      </c>
    </row>
    <row r="7729" spans="1:15" ht="15.75" thickBot="1">
      <c r="A7729" s="7">
        <v>2020</v>
      </c>
      <c r="B7729" s="7" t="s">
        <v>51</v>
      </c>
      <c r="C7729" s="8">
        <f t="shared" si="364"/>
        <v>43928</v>
      </c>
      <c r="D7729" s="7">
        <v>28</v>
      </c>
      <c r="E7729" s="7" t="str">
        <f t="shared" si="363"/>
        <v>S154392828</v>
      </c>
      <c r="F7729" s="5">
        <v>2024</v>
      </c>
      <c r="G7729" s="6">
        <v>185</v>
      </c>
      <c r="H7729" s="6" t="s">
        <v>1652</v>
      </c>
      <c r="I7729" s="6" t="s">
        <v>1790</v>
      </c>
      <c r="J7729" s="6" t="s">
        <v>1076</v>
      </c>
      <c r="K7729" s="196" t="s">
        <v>17</v>
      </c>
      <c r="L7729" s="6">
        <v>26</v>
      </c>
      <c r="M7729" s="196" t="s">
        <v>6955</v>
      </c>
      <c r="N7729" s="6" t="s">
        <v>730</v>
      </c>
      <c r="O7729" s="197" t="s">
        <v>402</v>
      </c>
    </row>
    <row r="7730" spans="1:15" ht="16.5" thickTop="1" thickBot="1">
      <c r="A7730" s="7">
        <v>2020</v>
      </c>
      <c r="B7730" s="7" t="s">
        <v>50</v>
      </c>
      <c r="C7730" s="8">
        <f>C7729+7</f>
        <v>43935</v>
      </c>
      <c r="D7730" s="7">
        <v>1</v>
      </c>
      <c r="E7730" s="7" t="str">
        <f t="shared" ref="E7730:E7757" si="365">B7730&amp;C7730&amp;D7730</f>
        <v>S16439351</v>
      </c>
      <c r="F7730" s="1" t="s">
        <v>0</v>
      </c>
    </row>
    <row r="7731" spans="1:15" ht="16.5" thickTop="1" thickBot="1">
      <c r="A7731" s="7">
        <v>2020</v>
      </c>
      <c r="B7731" s="7" t="s">
        <v>50</v>
      </c>
      <c r="C7731" s="8">
        <f t="shared" ref="C7731:C7757" si="366">C7730</f>
        <v>43935</v>
      </c>
      <c r="D7731" s="7">
        <v>2</v>
      </c>
      <c r="E7731" s="7" t="str">
        <f t="shared" si="365"/>
        <v>S16439352</v>
      </c>
      <c r="F7731" s="338" t="s">
        <v>1</v>
      </c>
      <c r="G7731" s="341" t="s">
        <v>2</v>
      </c>
      <c r="H7731" s="342"/>
      <c r="I7731" s="342"/>
      <c r="J7731" s="343"/>
      <c r="K7731" s="344" t="s">
        <v>3</v>
      </c>
      <c r="L7731" s="343"/>
      <c r="M7731" s="344" t="s">
        <v>144</v>
      </c>
      <c r="N7731" s="342"/>
      <c r="O7731" s="342"/>
    </row>
    <row r="7732" spans="1:15" ht="15.75" thickBot="1">
      <c r="A7732" s="7">
        <v>2020</v>
      </c>
      <c r="B7732" s="7" t="s">
        <v>50</v>
      </c>
      <c r="C7732" s="8">
        <f t="shared" si="366"/>
        <v>43935</v>
      </c>
      <c r="D7732" s="7">
        <v>3</v>
      </c>
      <c r="E7732" s="7" t="str">
        <f t="shared" si="365"/>
        <v>S16439353</v>
      </c>
      <c r="F7732" s="339"/>
      <c r="G7732" s="345" t="s">
        <v>5</v>
      </c>
      <c r="H7732" s="347" t="s">
        <v>145</v>
      </c>
      <c r="I7732" s="348"/>
      <c r="J7732" s="349"/>
      <c r="K7732" s="350" t="s">
        <v>6</v>
      </c>
      <c r="L7732" s="352" t="s">
        <v>7</v>
      </c>
      <c r="M7732" s="350" t="s">
        <v>8</v>
      </c>
      <c r="N7732" s="354" t="s">
        <v>146</v>
      </c>
      <c r="O7732" s="356" t="s">
        <v>147</v>
      </c>
    </row>
    <row r="7733" spans="1:15" ht="15.75" thickBot="1">
      <c r="A7733" s="7">
        <v>2020</v>
      </c>
      <c r="B7733" s="7" t="s">
        <v>50</v>
      </c>
      <c r="C7733" s="8">
        <f t="shared" si="366"/>
        <v>43935</v>
      </c>
      <c r="D7733" s="7">
        <v>4</v>
      </c>
      <c r="E7733" s="7" t="str">
        <f t="shared" si="365"/>
        <v>S16439354</v>
      </c>
      <c r="F7733" s="340"/>
      <c r="G7733" s="346"/>
      <c r="H7733" s="191" t="s">
        <v>9</v>
      </c>
      <c r="I7733" s="192" t="s">
        <v>18</v>
      </c>
      <c r="J7733" s="193" t="s">
        <v>11</v>
      </c>
      <c r="K7733" s="351"/>
      <c r="L7733" s="353"/>
      <c r="M7733" s="351"/>
      <c r="N7733" s="355"/>
      <c r="O7733" s="357"/>
    </row>
    <row r="7734" spans="1:15">
      <c r="A7734" s="7">
        <v>2020</v>
      </c>
      <c r="B7734" s="7" t="s">
        <v>50</v>
      </c>
      <c r="C7734" s="8">
        <f t="shared" si="366"/>
        <v>43935</v>
      </c>
      <c r="D7734" s="7">
        <v>5</v>
      </c>
      <c r="E7734" s="7" t="str">
        <f t="shared" si="365"/>
        <v>S16439355</v>
      </c>
      <c r="F7734" s="3" t="s">
        <v>12</v>
      </c>
      <c r="G7734" s="2">
        <v>-1</v>
      </c>
      <c r="H7734" s="2" t="s">
        <v>11304</v>
      </c>
      <c r="I7734" s="2" t="s">
        <v>11305</v>
      </c>
      <c r="J7734" s="2" t="s">
        <v>1029</v>
      </c>
      <c r="K7734" s="194" t="s">
        <v>17</v>
      </c>
      <c r="L7734" s="2">
        <v>47</v>
      </c>
      <c r="M7734" s="194" t="s">
        <v>420</v>
      </c>
      <c r="N7734" s="2" t="s">
        <v>379</v>
      </c>
      <c r="O7734" s="195">
        <v>50</v>
      </c>
    </row>
    <row r="7735" spans="1:15">
      <c r="A7735" s="7">
        <v>2020</v>
      </c>
      <c r="B7735" s="7" t="s">
        <v>50</v>
      </c>
      <c r="C7735" s="8">
        <f t="shared" si="366"/>
        <v>43935</v>
      </c>
      <c r="D7735" s="7">
        <v>6</v>
      </c>
      <c r="E7735" s="7" t="str">
        <f t="shared" si="365"/>
        <v>S16439356</v>
      </c>
      <c r="F7735" s="4">
        <v>43922</v>
      </c>
      <c r="G7735" s="2">
        <v>40</v>
      </c>
      <c r="H7735" s="2" t="s">
        <v>11306</v>
      </c>
      <c r="I7735" s="2" t="s">
        <v>11307</v>
      </c>
      <c r="J7735" s="2" t="s">
        <v>7954</v>
      </c>
      <c r="K7735" s="194" t="s">
        <v>17</v>
      </c>
      <c r="L7735" s="2">
        <v>53</v>
      </c>
      <c r="M7735" s="194" t="s">
        <v>641</v>
      </c>
      <c r="N7735" s="2" t="s">
        <v>642</v>
      </c>
      <c r="O7735" s="195" t="s">
        <v>640</v>
      </c>
    </row>
    <row r="7736" spans="1:15">
      <c r="A7736" s="7">
        <v>2020</v>
      </c>
      <c r="B7736" s="7" t="s">
        <v>50</v>
      </c>
      <c r="C7736" s="8">
        <f t="shared" si="366"/>
        <v>43935</v>
      </c>
      <c r="D7736" s="7">
        <v>7</v>
      </c>
      <c r="E7736" s="7" t="str">
        <f t="shared" si="365"/>
        <v>S16439357</v>
      </c>
      <c r="F7736" s="4">
        <v>43952</v>
      </c>
      <c r="G7736" s="2">
        <v>45</v>
      </c>
      <c r="H7736" s="2" t="s">
        <v>11308</v>
      </c>
      <c r="I7736" s="2" t="s">
        <v>4181</v>
      </c>
      <c r="J7736" s="2" t="s">
        <v>1587</v>
      </c>
      <c r="K7736" s="194" t="s">
        <v>17</v>
      </c>
      <c r="L7736" s="2">
        <v>54</v>
      </c>
      <c r="M7736" s="194" t="s">
        <v>10595</v>
      </c>
      <c r="N7736" s="2" t="s">
        <v>10599</v>
      </c>
      <c r="O7736" s="195">
        <v>10</v>
      </c>
    </row>
    <row r="7737" spans="1:15">
      <c r="A7737" s="7">
        <v>2020</v>
      </c>
      <c r="B7737" s="7" t="s">
        <v>50</v>
      </c>
      <c r="C7737" s="8">
        <f t="shared" si="366"/>
        <v>43935</v>
      </c>
      <c r="D7737" s="7">
        <v>8</v>
      </c>
      <c r="E7737" s="7" t="str">
        <f t="shared" si="365"/>
        <v>S16439358</v>
      </c>
      <c r="F7737" s="4">
        <v>43983</v>
      </c>
      <c r="G7737" s="2">
        <v>72</v>
      </c>
      <c r="H7737" s="2" t="s">
        <v>3879</v>
      </c>
      <c r="I7737" s="2" t="s">
        <v>5593</v>
      </c>
      <c r="J7737" s="2" t="s">
        <v>6233</v>
      </c>
      <c r="K7737" s="194" t="s">
        <v>17</v>
      </c>
      <c r="L7737" s="2">
        <v>53</v>
      </c>
      <c r="M7737" s="194" t="s">
        <v>3618</v>
      </c>
      <c r="N7737" s="2" t="s">
        <v>258</v>
      </c>
      <c r="O7737" s="195" t="s">
        <v>10176</v>
      </c>
    </row>
    <row r="7738" spans="1:15">
      <c r="A7738" s="7">
        <v>2020</v>
      </c>
      <c r="B7738" s="7" t="s">
        <v>50</v>
      </c>
      <c r="C7738" s="8">
        <f t="shared" si="366"/>
        <v>43935</v>
      </c>
      <c r="D7738" s="7">
        <v>9</v>
      </c>
      <c r="E7738" s="7" t="str">
        <f t="shared" si="365"/>
        <v>S16439359</v>
      </c>
      <c r="F7738" s="4">
        <v>44013</v>
      </c>
      <c r="G7738" s="2">
        <v>93</v>
      </c>
      <c r="H7738" s="2" t="s">
        <v>11309</v>
      </c>
      <c r="I7738" s="2" t="s">
        <v>11310</v>
      </c>
      <c r="J7738" s="2" t="s">
        <v>9205</v>
      </c>
      <c r="K7738" s="194" t="s">
        <v>17</v>
      </c>
      <c r="L7738" s="2">
        <v>49</v>
      </c>
      <c r="M7738" s="194" t="s">
        <v>4215</v>
      </c>
      <c r="N7738" s="2" t="s">
        <v>1548</v>
      </c>
      <c r="O7738" s="195" t="s">
        <v>1548</v>
      </c>
    </row>
    <row r="7739" spans="1:15">
      <c r="A7739" s="7">
        <v>2020</v>
      </c>
      <c r="B7739" s="7" t="s">
        <v>50</v>
      </c>
      <c r="C7739" s="8">
        <f t="shared" si="366"/>
        <v>43935</v>
      </c>
      <c r="D7739" s="7">
        <v>10</v>
      </c>
      <c r="E7739" s="7" t="str">
        <f t="shared" si="365"/>
        <v>S164393510</v>
      </c>
      <c r="F7739" s="3" t="s">
        <v>220</v>
      </c>
      <c r="G7739" s="2">
        <v>120</v>
      </c>
      <c r="H7739" s="2" t="s">
        <v>11311</v>
      </c>
      <c r="I7739" s="2" t="s">
        <v>11312</v>
      </c>
      <c r="J7739" s="2" t="s">
        <v>763</v>
      </c>
      <c r="K7739" s="194" t="s">
        <v>17</v>
      </c>
      <c r="L7739" s="2">
        <v>44</v>
      </c>
      <c r="M7739" s="194" t="s">
        <v>11313</v>
      </c>
      <c r="N7739" s="2" t="s">
        <v>1548</v>
      </c>
      <c r="O7739" s="195" t="s">
        <v>1975</v>
      </c>
    </row>
    <row r="7740" spans="1:15">
      <c r="A7740" s="7">
        <v>2020</v>
      </c>
      <c r="B7740" s="7" t="s">
        <v>50</v>
      </c>
      <c r="C7740" s="8">
        <f t="shared" si="366"/>
        <v>43935</v>
      </c>
      <c r="D7740" s="7">
        <v>11</v>
      </c>
      <c r="E7740" s="7" t="str">
        <f t="shared" si="365"/>
        <v>S164393511</v>
      </c>
      <c r="F7740" s="3">
        <v>2021</v>
      </c>
      <c r="G7740" s="2">
        <v>163</v>
      </c>
      <c r="H7740" s="2" t="s">
        <v>11314</v>
      </c>
      <c r="I7740" s="2" t="s">
        <v>11315</v>
      </c>
      <c r="J7740" s="2" t="s">
        <v>1284</v>
      </c>
      <c r="K7740" s="194" t="s">
        <v>17</v>
      </c>
      <c r="L7740" s="2">
        <v>46</v>
      </c>
      <c r="M7740" s="194" t="s">
        <v>4666</v>
      </c>
      <c r="N7740" s="2" t="s">
        <v>729</v>
      </c>
      <c r="O7740" s="195" t="s">
        <v>1715</v>
      </c>
    </row>
    <row r="7741" spans="1:15">
      <c r="A7741" s="7">
        <v>2020</v>
      </c>
      <c r="B7741" s="7" t="s">
        <v>50</v>
      </c>
      <c r="C7741" s="8">
        <f t="shared" si="366"/>
        <v>43935</v>
      </c>
      <c r="D7741" s="7">
        <v>12</v>
      </c>
      <c r="E7741" s="7" t="str">
        <f t="shared" si="365"/>
        <v>S164393512</v>
      </c>
      <c r="F7741" s="3">
        <v>2022</v>
      </c>
      <c r="G7741" s="2">
        <v>170</v>
      </c>
      <c r="H7741" s="2" t="s">
        <v>9229</v>
      </c>
      <c r="I7741" s="2" t="s">
        <v>11316</v>
      </c>
      <c r="J7741" s="2" t="s">
        <v>280</v>
      </c>
      <c r="K7741" s="194" t="s">
        <v>17</v>
      </c>
      <c r="L7741" s="2">
        <v>34</v>
      </c>
      <c r="M7741" s="194" t="s">
        <v>5723</v>
      </c>
      <c r="N7741" s="2" t="s">
        <v>5755</v>
      </c>
      <c r="O7741" s="195" t="s">
        <v>640</v>
      </c>
    </row>
    <row r="7742" spans="1:15">
      <c r="A7742" s="7">
        <v>2020</v>
      </c>
      <c r="B7742" s="7" t="s">
        <v>50</v>
      </c>
      <c r="C7742" s="8">
        <f t="shared" si="366"/>
        <v>43935</v>
      </c>
      <c r="D7742" s="7">
        <v>13</v>
      </c>
      <c r="E7742" s="7" t="str">
        <f t="shared" si="365"/>
        <v>S164393513</v>
      </c>
      <c r="F7742" s="3">
        <v>2023</v>
      </c>
      <c r="G7742" s="2">
        <v>160</v>
      </c>
      <c r="H7742" s="2" t="s">
        <v>11297</v>
      </c>
      <c r="I7742" s="2" t="s">
        <v>5246</v>
      </c>
      <c r="J7742" s="2" t="s">
        <v>1995</v>
      </c>
      <c r="K7742" s="194" t="s">
        <v>17</v>
      </c>
      <c r="L7742" s="2">
        <v>28</v>
      </c>
      <c r="M7742" s="194" t="s">
        <v>636</v>
      </c>
      <c r="N7742" s="2" t="s">
        <v>3320</v>
      </c>
      <c r="O7742" s="195" t="s">
        <v>1975</v>
      </c>
    </row>
    <row r="7743" spans="1:15" ht="15.75" thickBot="1">
      <c r="A7743" s="7">
        <v>2020</v>
      </c>
      <c r="B7743" s="7" t="s">
        <v>50</v>
      </c>
      <c r="C7743" s="8">
        <f t="shared" si="366"/>
        <v>43935</v>
      </c>
      <c r="D7743" s="7">
        <v>14</v>
      </c>
      <c r="E7743" s="7" t="str">
        <f t="shared" si="365"/>
        <v>S164393514</v>
      </c>
      <c r="F7743" s="5">
        <v>2024</v>
      </c>
      <c r="G7743" s="6">
        <v>155</v>
      </c>
      <c r="H7743" s="6" t="s">
        <v>10556</v>
      </c>
      <c r="I7743" s="6" t="s">
        <v>5327</v>
      </c>
      <c r="J7743" s="6" t="s">
        <v>294</v>
      </c>
      <c r="K7743" s="196" t="s">
        <v>17</v>
      </c>
      <c r="L7743" s="6">
        <v>23</v>
      </c>
      <c r="M7743" s="196">
        <v>35</v>
      </c>
      <c r="N7743" s="6" t="s">
        <v>271</v>
      </c>
      <c r="O7743" s="197" t="s">
        <v>4891</v>
      </c>
    </row>
    <row r="7744" spans="1:15" ht="16.5" thickTop="1" thickBot="1">
      <c r="A7744" s="7">
        <v>2020</v>
      </c>
      <c r="B7744" s="7" t="s">
        <v>50</v>
      </c>
      <c r="C7744" s="8">
        <f t="shared" si="366"/>
        <v>43935</v>
      </c>
      <c r="D7744" s="7">
        <v>15</v>
      </c>
      <c r="E7744" s="7" t="str">
        <f t="shared" si="365"/>
        <v>S164393515</v>
      </c>
      <c r="F7744" s="1" t="s">
        <v>15</v>
      </c>
    </row>
    <row r="7745" spans="1:15" ht="16.5" thickTop="1" thickBot="1">
      <c r="A7745" s="7">
        <v>2020</v>
      </c>
      <c r="B7745" s="7" t="s">
        <v>50</v>
      </c>
      <c r="C7745" s="8">
        <f t="shared" si="366"/>
        <v>43935</v>
      </c>
      <c r="D7745" s="7">
        <v>16</v>
      </c>
      <c r="E7745" s="7" t="str">
        <f t="shared" si="365"/>
        <v>S164393516</v>
      </c>
      <c r="F7745" s="338" t="s">
        <v>1</v>
      </c>
      <c r="G7745" s="341" t="s">
        <v>2</v>
      </c>
      <c r="H7745" s="342"/>
      <c r="I7745" s="342"/>
      <c r="J7745" s="343"/>
      <c r="K7745" s="344" t="s">
        <v>3</v>
      </c>
      <c r="L7745" s="343"/>
      <c r="M7745" s="344" t="s">
        <v>144</v>
      </c>
      <c r="N7745" s="342"/>
      <c r="O7745" s="342"/>
    </row>
    <row r="7746" spans="1:15" ht="15.75" thickBot="1">
      <c r="A7746" s="7">
        <v>2020</v>
      </c>
      <c r="B7746" s="7" t="s">
        <v>50</v>
      </c>
      <c r="C7746" s="8">
        <f t="shared" si="366"/>
        <v>43935</v>
      </c>
      <c r="D7746" s="7">
        <v>17</v>
      </c>
      <c r="E7746" s="7" t="str">
        <f t="shared" si="365"/>
        <v>S164393517</v>
      </c>
      <c r="F7746" s="339"/>
      <c r="G7746" s="345" t="s">
        <v>5</v>
      </c>
      <c r="H7746" s="347" t="s">
        <v>145</v>
      </c>
      <c r="I7746" s="348"/>
      <c r="J7746" s="349"/>
      <c r="K7746" s="350" t="s">
        <v>6</v>
      </c>
      <c r="L7746" s="352" t="s">
        <v>7</v>
      </c>
      <c r="M7746" s="350" t="s">
        <v>8</v>
      </c>
      <c r="N7746" s="354" t="s">
        <v>146</v>
      </c>
      <c r="O7746" s="356" t="s">
        <v>147</v>
      </c>
    </row>
    <row r="7747" spans="1:15" ht="15.75" thickBot="1">
      <c r="A7747" s="7">
        <v>2020</v>
      </c>
      <c r="B7747" s="7" t="s">
        <v>50</v>
      </c>
      <c r="C7747" s="8">
        <f t="shared" si="366"/>
        <v>43935</v>
      </c>
      <c r="D7747" s="7">
        <v>18</v>
      </c>
      <c r="E7747" s="7" t="str">
        <f t="shared" si="365"/>
        <v>S164393518</v>
      </c>
      <c r="F7747" s="340"/>
      <c r="G7747" s="346"/>
      <c r="H7747" s="191" t="s">
        <v>9</v>
      </c>
      <c r="I7747" s="192" t="s">
        <v>18</v>
      </c>
      <c r="J7747" s="193" t="s">
        <v>11</v>
      </c>
      <c r="K7747" s="351"/>
      <c r="L7747" s="353"/>
      <c r="M7747" s="351"/>
      <c r="N7747" s="355"/>
      <c r="O7747" s="357"/>
    </row>
    <row r="7748" spans="1:15">
      <c r="A7748" s="7">
        <v>2020</v>
      </c>
      <c r="B7748" s="7" t="s">
        <v>50</v>
      </c>
      <c r="C7748" s="8">
        <f t="shared" si="366"/>
        <v>43935</v>
      </c>
      <c r="D7748" s="7">
        <v>19</v>
      </c>
      <c r="E7748" s="7" t="str">
        <f t="shared" si="365"/>
        <v>S164393519</v>
      </c>
      <c r="F7748" s="3" t="s">
        <v>16</v>
      </c>
      <c r="G7748" s="2">
        <v>35</v>
      </c>
      <c r="H7748" s="2" t="s">
        <v>11317</v>
      </c>
      <c r="I7748" s="2" t="s">
        <v>11318</v>
      </c>
      <c r="J7748" s="2" t="s">
        <v>5372</v>
      </c>
      <c r="K7748" s="194" t="s">
        <v>17</v>
      </c>
      <c r="L7748" s="2">
        <v>53</v>
      </c>
      <c r="M7748" s="194">
        <v>40</v>
      </c>
      <c r="N7748" s="2" t="s">
        <v>5258</v>
      </c>
      <c r="O7748" s="195" t="s">
        <v>351</v>
      </c>
    </row>
    <row r="7749" spans="1:15">
      <c r="A7749" s="7">
        <v>2020</v>
      </c>
      <c r="B7749" s="7" t="s">
        <v>50</v>
      </c>
      <c r="C7749" s="8">
        <f t="shared" si="366"/>
        <v>43935</v>
      </c>
      <c r="D7749" s="7">
        <v>20</v>
      </c>
      <c r="E7749" s="7" t="str">
        <f t="shared" si="365"/>
        <v>S164393520</v>
      </c>
      <c r="F7749" s="4">
        <v>43922</v>
      </c>
      <c r="G7749" s="2">
        <v>75</v>
      </c>
      <c r="H7749" s="2" t="s">
        <v>11319</v>
      </c>
      <c r="I7749" s="2" t="s">
        <v>11320</v>
      </c>
      <c r="J7749" s="2" t="s">
        <v>604</v>
      </c>
      <c r="K7749" s="194" t="s">
        <v>17</v>
      </c>
      <c r="L7749" s="2">
        <v>55</v>
      </c>
      <c r="M7749" s="194">
        <v>50</v>
      </c>
      <c r="N7749" s="2" t="s">
        <v>301</v>
      </c>
      <c r="O7749" s="195" t="s">
        <v>340</v>
      </c>
    </row>
    <row r="7750" spans="1:15">
      <c r="A7750" s="7">
        <v>2020</v>
      </c>
      <c r="B7750" s="7" t="s">
        <v>50</v>
      </c>
      <c r="C7750" s="8">
        <f t="shared" si="366"/>
        <v>43935</v>
      </c>
      <c r="D7750" s="7">
        <v>21</v>
      </c>
      <c r="E7750" s="7" t="str">
        <f t="shared" si="365"/>
        <v>S164393521</v>
      </c>
      <c r="F7750" s="4">
        <v>43952</v>
      </c>
      <c r="G7750" s="2">
        <v>80</v>
      </c>
      <c r="H7750" s="2" t="s">
        <v>4805</v>
      </c>
      <c r="I7750" s="2" t="s">
        <v>11321</v>
      </c>
      <c r="J7750" s="2" t="s">
        <v>1612</v>
      </c>
      <c r="K7750" s="194" t="s">
        <v>17</v>
      </c>
      <c r="L7750" s="2">
        <v>51</v>
      </c>
      <c r="M7750" s="194" t="s">
        <v>1691</v>
      </c>
      <c r="N7750" s="2" t="s">
        <v>420</v>
      </c>
      <c r="O7750" s="195" t="s">
        <v>7459</v>
      </c>
    </row>
    <row r="7751" spans="1:15">
      <c r="A7751" s="7">
        <v>2020</v>
      </c>
      <c r="B7751" s="7" t="s">
        <v>50</v>
      </c>
      <c r="C7751" s="8">
        <f t="shared" si="366"/>
        <v>43935</v>
      </c>
      <c r="D7751" s="7">
        <v>22</v>
      </c>
      <c r="E7751" s="7" t="str">
        <f t="shared" si="365"/>
        <v>S164393522</v>
      </c>
      <c r="F7751" s="4">
        <v>43983</v>
      </c>
      <c r="G7751" s="2">
        <v>107</v>
      </c>
      <c r="H7751" s="2" t="s">
        <v>4644</v>
      </c>
      <c r="I7751" s="2" t="s">
        <v>11322</v>
      </c>
      <c r="J7751" s="2" t="s">
        <v>1750</v>
      </c>
      <c r="K7751" s="194" t="s">
        <v>17</v>
      </c>
      <c r="L7751" s="2">
        <v>45</v>
      </c>
      <c r="M7751" s="194" t="s">
        <v>10416</v>
      </c>
      <c r="N7751" s="2" t="s">
        <v>1446</v>
      </c>
      <c r="O7751" s="195" t="s">
        <v>312</v>
      </c>
    </row>
    <row r="7752" spans="1:15">
      <c r="A7752" s="7">
        <v>2020</v>
      </c>
      <c r="B7752" s="7" t="s">
        <v>50</v>
      </c>
      <c r="C7752" s="8">
        <f t="shared" si="366"/>
        <v>43935</v>
      </c>
      <c r="D7752" s="7">
        <v>23</v>
      </c>
      <c r="E7752" s="7" t="str">
        <f t="shared" si="365"/>
        <v>S164393523</v>
      </c>
      <c r="F7752" s="4">
        <v>44013</v>
      </c>
      <c r="G7752" s="2">
        <v>128</v>
      </c>
      <c r="H7752" s="2" t="s">
        <v>11323</v>
      </c>
      <c r="I7752" s="2" t="s">
        <v>11274</v>
      </c>
      <c r="J7752" s="2" t="s">
        <v>971</v>
      </c>
      <c r="K7752" s="194" t="s">
        <v>17</v>
      </c>
      <c r="L7752" s="2">
        <v>43</v>
      </c>
      <c r="M7752" s="194" t="s">
        <v>492</v>
      </c>
      <c r="N7752" s="2" t="s">
        <v>491</v>
      </c>
      <c r="O7752" s="195" t="s">
        <v>493</v>
      </c>
    </row>
    <row r="7753" spans="1:15">
      <c r="A7753" s="7">
        <v>2020</v>
      </c>
      <c r="B7753" s="7" t="s">
        <v>50</v>
      </c>
      <c r="C7753" s="8">
        <f t="shared" si="366"/>
        <v>43935</v>
      </c>
      <c r="D7753" s="7">
        <v>24</v>
      </c>
      <c r="E7753" s="7" t="str">
        <f t="shared" si="365"/>
        <v>S164393524</v>
      </c>
      <c r="F7753" s="3" t="s">
        <v>220</v>
      </c>
      <c r="G7753" s="2">
        <v>155</v>
      </c>
      <c r="H7753" s="2" t="s">
        <v>5460</v>
      </c>
      <c r="I7753" s="2" t="s">
        <v>11324</v>
      </c>
      <c r="J7753" s="2" t="s">
        <v>1718</v>
      </c>
      <c r="K7753" s="194" t="s">
        <v>17</v>
      </c>
      <c r="L7753" s="2">
        <v>41</v>
      </c>
      <c r="M7753" s="194" t="s">
        <v>4773</v>
      </c>
      <c r="N7753" s="2" t="s">
        <v>311</v>
      </c>
      <c r="O7753" s="195" t="s">
        <v>1446</v>
      </c>
    </row>
    <row r="7754" spans="1:15">
      <c r="A7754" s="7">
        <v>2020</v>
      </c>
      <c r="B7754" s="7" t="s">
        <v>50</v>
      </c>
      <c r="C7754" s="8">
        <f t="shared" si="366"/>
        <v>43935</v>
      </c>
      <c r="D7754" s="7">
        <v>25</v>
      </c>
      <c r="E7754" s="7" t="str">
        <f t="shared" si="365"/>
        <v>S164393525</v>
      </c>
      <c r="F7754" s="3">
        <v>2021</v>
      </c>
      <c r="G7754" s="2">
        <v>203</v>
      </c>
      <c r="H7754" s="2" t="s">
        <v>11325</v>
      </c>
      <c r="I7754" s="2" t="s">
        <v>11326</v>
      </c>
      <c r="J7754" s="2" t="s">
        <v>3571</v>
      </c>
      <c r="K7754" s="194" t="s">
        <v>17</v>
      </c>
      <c r="L7754" s="2">
        <v>41</v>
      </c>
      <c r="M7754" s="194" t="s">
        <v>1638</v>
      </c>
      <c r="N7754" s="2" t="s">
        <v>506</v>
      </c>
      <c r="O7754" s="195" t="s">
        <v>6247</v>
      </c>
    </row>
    <row r="7755" spans="1:15">
      <c r="A7755" s="7">
        <v>2020</v>
      </c>
      <c r="B7755" s="7" t="s">
        <v>50</v>
      </c>
      <c r="C7755" s="8">
        <f t="shared" si="366"/>
        <v>43935</v>
      </c>
      <c r="D7755" s="7">
        <v>26</v>
      </c>
      <c r="E7755" s="7" t="str">
        <f t="shared" si="365"/>
        <v>S164393526</v>
      </c>
      <c r="F7755" s="3">
        <v>2022</v>
      </c>
      <c r="G7755" s="2">
        <v>210</v>
      </c>
      <c r="H7755" s="2" t="s">
        <v>2108</v>
      </c>
      <c r="I7755" s="2" t="s">
        <v>5607</v>
      </c>
      <c r="J7755" s="2" t="s">
        <v>3571</v>
      </c>
      <c r="K7755" s="194" t="s">
        <v>17</v>
      </c>
      <c r="L7755" s="2">
        <v>32</v>
      </c>
      <c r="M7755" s="194" t="s">
        <v>4038</v>
      </c>
      <c r="N7755" s="2" t="s">
        <v>10188</v>
      </c>
      <c r="O7755" s="195" t="s">
        <v>3668</v>
      </c>
    </row>
    <row r="7756" spans="1:15">
      <c r="A7756" s="7">
        <v>2020</v>
      </c>
      <c r="B7756" s="7" t="s">
        <v>50</v>
      </c>
      <c r="C7756" s="8">
        <f t="shared" si="366"/>
        <v>43935</v>
      </c>
      <c r="D7756" s="7">
        <v>27</v>
      </c>
      <c r="E7756" s="7" t="str">
        <f t="shared" si="365"/>
        <v>S164393527</v>
      </c>
      <c r="F7756" s="3">
        <v>2023</v>
      </c>
      <c r="G7756" s="2">
        <v>200</v>
      </c>
      <c r="H7756" s="2" t="s">
        <v>6128</v>
      </c>
      <c r="I7756" s="2" t="s">
        <v>11327</v>
      </c>
      <c r="J7756" s="2" t="s">
        <v>3740</v>
      </c>
      <c r="K7756" s="194" t="s">
        <v>17</v>
      </c>
      <c r="L7756" s="2">
        <v>28</v>
      </c>
      <c r="M7756" s="194" t="s">
        <v>9146</v>
      </c>
      <c r="N7756" s="2" t="s">
        <v>8474</v>
      </c>
      <c r="O7756" s="195" t="s">
        <v>346</v>
      </c>
    </row>
    <row r="7757" spans="1:15" ht="15.75" thickBot="1">
      <c r="A7757" s="7">
        <v>2020</v>
      </c>
      <c r="B7757" s="7" t="s">
        <v>50</v>
      </c>
      <c r="C7757" s="8">
        <f t="shared" si="366"/>
        <v>43935</v>
      </c>
      <c r="D7757" s="7">
        <v>28</v>
      </c>
      <c r="E7757" s="7" t="str">
        <f t="shared" si="365"/>
        <v>S164393528</v>
      </c>
      <c r="F7757" s="5">
        <v>2024</v>
      </c>
      <c r="G7757" s="6">
        <v>195</v>
      </c>
      <c r="H7757" s="6" t="s">
        <v>5769</v>
      </c>
      <c r="I7757" s="6" t="s">
        <v>10718</v>
      </c>
      <c r="J7757" s="6" t="s">
        <v>1704</v>
      </c>
      <c r="K7757" s="196" t="s">
        <v>17</v>
      </c>
      <c r="L7757" s="6">
        <v>23</v>
      </c>
      <c r="M7757" s="196" t="s">
        <v>384</v>
      </c>
      <c r="N7757" s="6" t="s">
        <v>478</v>
      </c>
      <c r="O7757" s="197" t="s">
        <v>3058</v>
      </c>
    </row>
    <row r="7758" spans="1:15" ht="16.5" thickTop="1" thickBot="1">
      <c r="A7758" s="7">
        <v>2020</v>
      </c>
      <c r="B7758" s="7" t="s">
        <v>49</v>
      </c>
      <c r="C7758" s="8">
        <f>C7757+7</f>
        <v>43942</v>
      </c>
      <c r="D7758" s="7">
        <v>1</v>
      </c>
      <c r="E7758" s="7" t="str">
        <f t="shared" ref="E7758:E7785" si="367">B7758&amp;C7758&amp;D7758</f>
        <v>S17439421</v>
      </c>
      <c r="F7758" s="1" t="s">
        <v>0</v>
      </c>
    </row>
    <row r="7759" spans="1:15" ht="16.5" thickTop="1" thickBot="1">
      <c r="A7759" s="7">
        <v>2020</v>
      </c>
      <c r="B7759" s="7" t="s">
        <v>49</v>
      </c>
      <c r="C7759" s="8">
        <f t="shared" ref="C7759:C7785" si="368">C7758</f>
        <v>43942</v>
      </c>
      <c r="D7759" s="7">
        <v>2</v>
      </c>
      <c r="E7759" s="7" t="str">
        <f t="shared" si="367"/>
        <v>S17439422</v>
      </c>
      <c r="F7759" s="338" t="s">
        <v>1</v>
      </c>
      <c r="G7759" s="341" t="s">
        <v>2</v>
      </c>
      <c r="H7759" s="342"/>
      <c r="I7759" s="342"/>
      <c r="J7759" s="343"/>
      <c r="K7759" s="344" t="s">
        <v>3</v>
      </c>
      <c r="L7759" s="343"/>
      <c r="M7759" s="344" t="s">
        <v>144</v>
      </c>
      <c r="N7759" s="342"/>
      <c r="O7759" s="342"/>
    </row>
    <row r="7760" spans="1:15" ht="15.75" thickBot="1">
      <c r="A7760" s="7">
        <v>2020</v>
      </c>
      <c r="B7760" s="7" t="s">
        <v>49</v>
      </c>
      <c r="C7760" s="8">
        <f t="shared" si="368"/>
        <v>43942</v>
      </c>
      <c r="D7760" s="7">
        <v>3</v>
      </c>
      <c r="E7760" s="7" t="str">
        <f t="shared" si="367"/>
        <v>S17439423</v>
      </c>
      <c r="F7760" s="339"/>
      <c r="G7760" s="345" t="s">
        <v>5</v>
      </c>
      <c r="H7760" s="347" t="s">
        <v>145</v>
      </c>
      <c r="I7760" s="348"/>
      <c r="J7760" s="349"/>
      <c r="K7760" s="350" t="s">
        <v>6</v>
      </c>
      <c r="L7760" s="352" t="s">
        <v>7</v>
      </c>
      <c r="M7760" s="350" t="s">
        <v>8</v>
      </c>
      <c r="N7760" s="354" t="s">
        <v>146</v>
      </c>
      <c r="O7760" s="356" t="s">
        <v>147</v>
      </c>
    </row>
    <row r="7761" spans="1:15" ht="15.75" thickBot="1">
      <c r="A7761" s="7">
        <v>2020</v>
      </c>
      <c r="B7761" s="7" t="s">
        <v>49</v>
      </c>
      <c r="C7761" s="8">
        <f t="shared" si="368"/>
        <v>43942</v>
      </c>
      <c r="D7761" s="7">
        <v>4</v>
      </c>
      <c r="E7761" s="7" t="str">
        <f t="shared" si="367"/>
        <v>S17439424</v>
      </c>
      <c r="F7761" s="340"/>
      <c r="G7761" s="346"/>
      <c r="H7761" s="191" t="s">
        <v>9</v>
      </c>
      <c r="I7761" s="192" t="s">
        <v>18</v>
      </c>
      <c r="J7761" s="193" t="s">
        <v>11</v>
      </c>
      <c r="K7761" s="351"/>
      <c r="L7761" s="353"/>
      <c r="M7761" s="351"/>
      <c r="N7761" s="355"/>
      <c r="O7761" s="357"/>
    </row>
    <row r="7762" spans="1:15">
      <c r="A7762" s="7">
        <v>2020</v>
      </c>
      <c r="B7762" s="7" t="s">
        <v>49</v>
      </c>
      <c r="C7762" s="8">
        <f t="shared" si="368"/>
        <v>43942</v>
      </c>
      <c r="D7762" s="7">
        <v>5</v>
      </c>
      <c r="E7762" s="7" t="str">
        <f t="shared" si="367"/>
        <v>S17439425</v>
      </c>
      <c r="F7762" s="3" t="s">
        <v>12</v>
      </c>
      <c r="G7762" s="2">
        <v>0</v>
      </c>
      <c r="H7762" s="2" t="s">
        <v>11328</v>
      </c>
      <c r="I7762" s="2" t="s">
        <v>11329</v>
      </c>
      <c r="J7762" s="2" t="s">
        <v>11330</v>
      </c>
      <c r="K7762" s="194" t="s">
        <v>17</v>
      </c>
      <c r="L7762" s="2">
        <v>50</v>
      </c>
      <c r="M7762" s="194" t="s">
        <v>1831</v>
      </c>
      <c r="N7762" s="2" t="s">
        <v>730</v>
      </c>
      <c r="O7762" s="195" t="s">
        <v>2151</v>
      </c>
    </row>
    <row r="7763" spans="1:15">
      <c r="A7763" s="7">
        <v>2020</v>
      </c>
      <c r="B7763" s="7" t="s">
        <v>49</v>
      </c>
      <c r="C7763" s="8">
        <f t="shared" si="368"/>
        <v>43942</v>
      </c>
      <c r="D7763" s="7">
        <v>6</v>
      </c>
      <c r="E7763" s="7" t="str">
        <f t="shared" si="367"/>
        <v>S17439426</v>
      </c>
      <c r="F7763" s="4">
        <v>43922</v>
      </c>
      <c r="G7763" s="2">
        <v>40</v>
      </c>
      <c r="H7763" s="2" t="s">
        <v>4647</v>
      </c>
      <c r="I7763" s="2" t="s">
        <v>11331</v>
      </c>
      <c r="J7763" s="2" t="s">
        <v>5882</v>
      </c>
      <c r="K7763" s="194" t="s">
        <v>17</v>
      </c>
      <c r="L7763" s="2">
        <v>51</v>
      </c>
      <c r="M7763" s="194" t="s">
        <v>3697</v>
      </c>
      <c r="N7763" s="2" t="s">
        <v>10127</v>
      </c>
      <c r="O7763" s="195" t="s">
        <v>1723</v>
      </c>
    </row>
    <row r="7764" spans="1:15">
      <c r="A7764" s="7">
        <v>2020</v>
      </c>
      <c r="B7764" s="7" t="s">
        <v>49</v>
      </c>
      <c r="C7764" s="8">
        <f t="shared" si="368"/>
        <v>43942</v>
      </c>
      <c r="D7764" s="7">
        <v>7</v>
      </c>
      <c r="E7764" s="7" t="str">
        <f t="shared" si="367"/>
        <v>S17439427</v>
      </c>
      <c r="F7764" s="4">
        <v>43952</v>
      </c>
      <c r="G7764" s="2">
        <v>45</v>
      </c>
      <c r="H7764" s="2" t="s">
        <v>4182</v>
      </c>
      <c r="I7764" s="2" t="s">
        <v>10850</v>
      </c>
      <c r="J7764" s="2" t="s">
        <v>4569</v>
      </c>
      <c r="K7764" s="194" t="s">
        <v>17</v>
      </c>
      <c r="L7764" s="2">
        <v>52</v>
      </c>
      <c r="M7764" s="194" t="s">
        <v>5258</v>
      </c>
      <c r="N7764" s="2" t="s">
        <v>5258</v>
      </c>
      <c r="O7764" s="195" t="s">
        <v>345</v>
      </c>
    </row>
    <row r="7765" spans="1:15">
      <c r="A7765" s="7">
        <v>2020</v>
      </c>
      <c r="B7765" s="7" t="s">
        <v>49</v>
      </c>
      <c r="C7765" s="8">
        <f t="shared" si="368"/>
        <v>43942</v>
      </c>
      <c r="D7765" s="7">
        <v>8</v>
      </c>
      <c r="E7765" s="7" t="str">
        <f t="shared" si="367"/>
        <v>S17439428</v>
      </c>
      <c r="F7765" s="4">
        <v>43983</v>
      </c>
      <c r="G7765" s="2">
        <v>63</v>
      </c>
      <c r="H7765" s="2" t="s">
        <v>2622</v>
      </c>
      <c r="I7765" s="2" t="s">
        <v>11332</v>
      </c>
      <c r="J7765" s="2" t="s">
        <v>1300</v>
      </c>
      <c r="K7765" s="194" t="s">
        <v>17</v>
      </c>
      <c r="L7765" s="2">
        <v>56</v>
      </c>
      <c r="M7765" s="194" t="s">
        <v>321</v>
      </c>
      <c r="N7765" s="2">
        <v>0</v>
      </c>
      <c r="O7765" s="195" t="s">
        <v>322</v>
      </c>
    </row>
    <row r="7766" spans="1:15">
      <c r="A7766" s="7">
        <v>2020</v>
      </c>
      <c r="B7766" s="7" t="s">
        <v>49</v>
      </c>
      <c r="C7766" s="8">
        <f t="shared" si="368"/>
        <v>43942</v>
      </c>
      <c r="D7766" s="7">
        <v>9</v>
      </c>
      <c r="E7766" s="7" t="str">
        <f t="shared" si="367"/>
        <v>S17439429</v>
      </c>
      <c r="F7766" s="4">
        <v>44013</v>
      </c>
      <c r="G7766" s="2">
        <v>75</v>
      </c>
      <c r="H7766" s="2" t="s">
        <v>11333</v>
      </c>
      <c r="I7766" s="2" t="s">
        <v>11334</v>
      </c>
      <c r="J7766" s="2" t="s">
        <v>950</v>
      </c>
      <c r="K7766" s="194" t="s">
        <v>17</v>
      </c>
      <c r="L7766" s="2">
        <v>53</v>
      </c>
      <c r="M7766" s="194" t="s">
        <v>321</v>
      </c>
      <c r="N7766" s="2">
        <v>0</v>
      </c>
      <c r="O7766" s="195" t="s">
        <v>322</v>
      </c>
    </row>
    <row r="7767" spans="1:15">
      <c r="A7767" s="7">
        <v>2020</v>
      </c>
      <c r="B7767" s="7" t="s">
        <v>49</v>
      </c>
      <c r="C7767" s="8">
        <f t="shared" si="368"/>
        <v>43942</v>
      </c>
      <c r="D7767" s="7">
        <v>10</v>
      </c>
      <c r="E7767" s="7" t="str">
        <f t="shared" si="367"/>
        <v>S174394210</v>
      </c>
      <c r="F7767" s="3" t="s">
        <v>220</v>
      </c>
      <c r="G7767" s="2">
        <v>100</v>
      </c>
      <c r="H7767" s="2" t="s">
        <v>5937</v>
      </c>
      <c r="I7767" s="2">
        <v>100</v>
      </c>
      <c r="J7767" s="2" t="s">
        <v>4617</v>
      </c>
      <c r="K7767" s="194" t="s">
        <v>17</v>
      </c>
      <c r="L7767" s="2">
        <v>46</v>
      </c>
      <c r="M7767" s="194" t="s">
        <v>273</v>
      </c>
      <c r="N7767" s="2" t="s">
        <v>274</v>
      </c>
      <c r="O7767" s="195">
        <v>0</v>
      </c>
    </row>
    <row r="7768" spans="1:15">
      <c r="A7768" s="7">
        <v>2020</v>
      </c>
      <c r="B7768" s="7" t="s">
        <v>49</v>
      </c>
      <c r="C7768" s="8">
        <f t="shared" si="368"/>
        <v>43942</v>
      </c>
      <c r="D7768" s="7">
        <v>11</v>
      </c>
      <c r="E7768" s="7" t="str">
        <f t="shared" si="367"/>
        <v>S174394211</v>
      </c>
      <c r="F7768" s="3">
        <v>2021</v>
      </c>
      <c r="G7768" s="2">
        <v>150</v>
      </c>
      <c r="H7768" s="2" t="s">
        <v>603</v>
      </c>
      <c r="I7768" s="2" t="s">
        <v>11335</v>
      </c>
      <c r="J7768" s="2" t="s">
        <v>3131</v>
      </c>
      <c r="K7768" s="194" t="s">
        <v>17</v>
      </c>
      <c r="L7768" s="2">
        <v>44</v>
      </c>
      <c r="M7768" s="194">
        <v>100</v>
      </c>
      <c r="N7768" s="2">
        <v>0</v>
      </c>
      <c r="O7768" s="195">
        <v>0</v>
      </c>
    </row>
    <row r="7769" spans="1:15">
      <c r="A7769" s="7">
        <v>2020</v>
      </c>
      <c r="B7769" s="7" t="s">
        <v>49</v>
      </c>
      <c r="C7769" s="8">
        <f t="shared" si="368"/>
        <v>43942</v>
      </c>
      <c r="D7769" s="7">
        <v>12</v>
      </c>
      <c r="E7769" s="7" t="str">
        <f t="shared" si="367"/>
        <v>S174394212</v>
      </c>
      <c r="F7769" s="3">
        <v>2022</v>
      </c>
      <c r="G7769" s="2">
        <v>160</v>
      </c>
      <c r="H7769" s="2" t="s">
        <v>11336</v>
      </c>
      <c r="I7769" s="2" t="s">
        <v>11337</v>
      </c>
      <c r="J7769" s="2" t="s">
        <v>1634</v>
      </c>
      <c r="K7769" s="194" t="s">
        <v>17</v>
      </c>
      <c r="L7769" s="2">
        <v>32</v>
      </c>
      <c r="M7769" s="194" t="s">
        <v>11338</v>
      </c>
      <c r="N7769" s="2" t="s">
        <v>10466</v>
      </c>
      <c r="O7769" s="195" t="s">
        <v>1322</v>
      </c>
    </row>
    <row r="7770" spans="1:15">
      <c r="A7770" s="7">
        <v>2020</v>
      </c>
      <c r="B7770" s="7" t="s">
        <v>49</v>
      </c>
      <c r="C7770" s="8">
        <f t="shared" si="368"/>
        <v>43942</v>
      </c>
      <c r="D7770" s="7">
        <v>13</v>
      </c>
      <c r="E7770" s="7" t="str">
        <f t="shared" si="367"/>
        <v>S174394213</v>
      </c>
      <c r="F7770" s="3">
        <v>2023</v>
      </c>
      <c r="G7770" s="2">
        <v>155</v>
      </c>
      <c r="H7770" s="2" t="s">
        <v>11339</v>
      </c>
      <c r="I7770" s="2" t="s">
        <v>11340</v>
      </c>
      <c r="J7770" s="2" t="s">
        <v>2616</v>
      </c>
      <c r="K7770" s="194" t="s">
        <v>17</v>
      </c>
      <c r="L7770" s="2">
        <v>27</v>
      </c>
      <c r="M7770" s="194" t="s">
        <v>1691</v>
      </c>
      <c r="N7770" s="2" t="s">
        <v>3697</v>
      </c>
      <c r="O7770" s="195" t="s">
        <v>2082</v>
      </c>
    </row>
    <row r="7771" spans="1:15" ht="15.75" thickBot="1">
      <c r="A7771" s="7">
        <v>2020</v>
      </c>
      <c r="B7771" s="7" t="s">
        <v>49</v>
      </c>
      <c r="C7771" s="8">
        <f t="shared" si="368"/>
        <v>43942</v>
      </c>
      <c r="D7771" s="7">
        <v>14</v>
      </c>
      <c r="E7771" s="7" t="str">
        <f t="shared" si="367"/>
        <v>S174394214</v>
      </c>
      <c r="F7771" s="5">
        <v>2024</v>
      </c>
      <c r="G7771" s="6">
        <v>150</v>
      </c>
      <c r="H7771" s="6" t="s">
        <v>5711</v>
      </c>
      <c r="I7771" s="6" t="s">
        <v>4565</v>
      </c>
      <c r="J7771" s="6" t="s">
        <v>3698</v>
      </c>
      <c r="K7771" s="196" t="s">
        <v>17</v>
      </c>
      <c r="L7771" s="6">
        <v>23</v>
      </c>
      <c r="M7771" s="196" t="s">
        <v>8474</v>
      </c>
      <c r="N7771" s="6" t="s">
        <v>350</v>
      </c>
      <c r="O7771" s="197" t="s">
        <v>6247</v>
      </c>
    </row>
    <row r="7772" spans="1:15" ht="16.5" thickTop="1" thickBot="1">
      <c r="A7772" s="7">
        <v>2020</v>
      </c>
      <c r="B7772" s="7" t="s">
        <v>49</v>
      </c>
      <c r="C7772" s="8">
        <f t="shared" si="368"/>
        <v>43942</v>
      </c>
      <c r="D7772" s="7">
        <v>15</v>
      </c>
      <c r="E7772" s="7" t="str">
        <f t="shared" si="367"/>
        <v>S174394215</v>
      </c>
      <c r="F7772" s="1" t="s">
        <v>15</v>
      </c>
    </row>
    <row r="7773" spans="1:15" ht="16.5" thickTop="1" thickBot="1">
      <c r="A7773" s="7">
        <v>2020</v>
      </c>
      <c r="B7773" s="7" t="s">
        <v>49</v>
      </c>
      <c r="C7773" s="8">
        <f t="shared" si="368"/>
        <v>43942</v>
      </c>
      <c r="D7773" s="7">
        <v>16</v>
      </c>
      <c r="E7773" s="7" t="str">
        <f t="shared" si="367"/>
        <v>S174394216</v>
      </c>
      <c r="F7773" s="338" t="s">
        <v>1</v>
      </c>
      <c r="G7773" s="341" t="s">
        <v>2</v>
      </c>
      <c r="H7773" s="342"/>
      <c r="I7773" s="342"/>
      <c r="J7773" s="343"/>
      <c r="K7773" s="344" t="s">
        <v>3</v>
      </c>
      <c r="L7773" s="343"/>
      <c r="M7773" s="344" t="s">
        <v>144</v>
      </c>
      <c r="N7773" s="342"/>
      <c r="O7773" s="342"/>
    </row>
    <row r="7774" spans="1:15" ht="15.75" thickBot="1">
      <c r="A7774" s="7">
        <v>2020</v>
      </c>
      <c r="B7774" s="7" t="s">
        <v>49</v>
      </c>
      <c r="C7774" s="8">
        <f t="shared" si="368"/>
        <v>43942</v>
      </c>
      <c r="D7774" s="7">
        <v>17</v>
      </c>
      <c r="E7774" s="7" t="str">
        <f t="shared" si="367"/>
        <v>S174394217</v>
      </c>
      <c r="F7774" s="339"/>
      <c r="G7774" s="345" t="s">
        <v>5</v>
      </c>
      <c r="H7774" s="347" t="s">
        <v>145</v>
      </c>
      <c r="I7774" s="348"/>
      <c r="J7774" s="349"/>
      <c r="K7774" s="350" t="s">
        <v>6</v>
      </c>
      <c r="L7774" s="352" t="s">
        <v>7</v>
      </c>
      <c r="M7774" s="350" t="s">
        <v>8</v>
      </c>
      <c r="N7774" s="354" t="s">
        <v>146</v>
      </c>
      <c r="O7774" s="356" t="s">
        <v>147</v>
      </c>
    </row>
    <row r="7775" spans="1:15" ht="15.75" thickBot="1">
      <c r="A7775" s="7">
        <v>2020</v>
      </c>
      <c r="B7775" s="7" t="s">
        <v>49</v>
      </c>
      <c r="C7775" s="8">
        <f t="shared" si="368"/>
        <v>43942</v>
      </c>
      <c r="D7775" s="7">
        <v>18</v>
      </c>
      <c r="E7775" s="7" t="str">
        <f t="shared" si="367"/>
        <v>S174394218</v>
      </c>
      <c r="F7775" s="340"/>
      <c r="G7775" s="346"/>
      <c r="H7775" s="191" t="s">
        <v>9</v>
      </c>
      <c r="I7775" s="192" t="s">
        <v>18</v>
      </c>
      <c r="J7775" s="193" t="s">
        <v>11</v>
      </c>
      <c r="K7775" s="351"/>
      <c r="L7775" s="353"/>
      <c r="M7775" s="351"/>
      <c r="N7775" s="355"/>
      <c r="O7775" s="357"/>
    </row>
    <row r="7776" spans="1:15">
      <c r="A7776" s="7">
        <v>2020</v>
      </c>
      <c r="B7776" s="7" t="s">
        <v>49</v>
      </c>
      <c r="C7776" s="8">
        <f t="shared" si="368"/>
        <v>43942</v>
      </c>
      <c r="D7776" s="7">
        <v>19</v>
      </c>
      <c r="E7776" s="7" t="str">
        <f t="shared" si="367"/>
        <v>S174394219</v>
      </c>
      <c r="F7776" s="3" t="s">
        <v>16</v>
      </c>
      <c r="G7776" s="2">
        <v>40</v>
      </c>
      <c r="H7776" s="2" t="s">
        <v>11341</v>
      </c>
      <c r="I7776" s="2" t="s">
        <v>11342</v>
      </c>
      <c r="J7776" s="2" t="s">
        <v>950</v>
      </c>
      <c r="K7776" s="194" t="s">
        <v>17</v>
      </c>
      <c r="L7776" s="2">
        <v>52</v>
      </c>
      <c r="M7776" s="194" t="s">
        <v>3211</v>
      </c>
      <c r="N7776" s="2" t="s">
        <v>2151</v>
      </c>
      <c r="O7776" s="195" t="s">
        <v>301</v>
      </c>
    </row>
    <row r="7777" spans="1:15">
      <c r="A7777" s="7">
        <v>2020</v>
      </c>
      <c r="B7777" s="7" t="s">
        <v>49</v>
      </c>
      <c r="C7777" s="8">
        <f t="shared" si="368"/>
        <v>43942</v>
      </c>
      <c r="D7777" s="7">
        <v>20</v>
      </c>
      <c r="E7777" s="7" t="str">
        <f t="shared" si="367"/>
        <v>S174394220</v>
      </c>
      <c r="F7777" s="4">
        <v>43922</v>
      </c>
      <c r="G7777" s="2">
        <v>80</v>
      </c>
      <c r="H7777" s="2" t="s">
        <v>11343</v>
      </c>
      <c r="I7777" s="2" t="s">
        <v>4904</v>
      </c>
      <c r="J7777" s="2" t="s">
        <v>1757</v>
      </c>
      <c r="K7777" s="194" t="s">
        <v>17</v>
      </c>
      <c r="L7777" s="2">
        <v>52</v>
      </c>
      <c r="M7777" s="194" t="s">
        <v>400</v>
      </c>
      <c r="N7777" s="2" t="s">
        <v>1122</v>
      </c>
      <c r="O7777" s="195" t="s">
        <v>301</v>
      </c>
    </row>
    <row r="7778" spans="1:15">
      <c r="A7778" s="7">
        <v>2020</v>
      </c>
      <c r="B7778" s="7" t="s">
        <v>49</v>
      </c>
      <c r="C7778" s="8">
        <f t="shared" si="368"/>
        <v>43942</v>
      </c>
      <c r="D7778" s="7">
        <v>21</v>
      </c>
      <c r="E7778" s="7" t="str">
        <f t="shared" si="367"/>
        <v>S174394221</v>
      </c>
      <c r="F7778" s="4">
        <v>43952</v>
      </c>
      <c r="G7778" s="2">
        <v>80</v>
      </c>
      <c r="H7778" s="2" t="s">
        <v>4528</v>
      </c>
      <c r="I7778" s="2" t="s">
        <v>11344</v>
      </c>
      <c r="J7778" s="2" t="s">
        <v>3460</v>
      </c>
      <c r="K7778" s="194" t="s">
        <v>17</v>
      </c>
      <c r="L7778" s="2">
        <v>50</v>
      </c>
      <c r="M7778" s="194" t="s">
        <v>401</v>
      </c>
      <c r="N7778" s="2" t="s">
        <v>730</v>
      </c>
      <c r="O7778" s="195" t="s">
        <v>301</v>
      </c>
    </row>
    <row r="7779" spans="1:15">
      <c r="A7779" s="7">
        <v>2020</v>
      </c>
      <c r="B7779" s="7" t="s">
        <v>49</v>
      </c>
      <c r="C7779" s="8">
        <f t="shared" si="368"/>
        <v>43942</v>
      </c>
      <c r="D7779" s="7">
        <v>22</v>
      </c>
      <c r="E7779" s="7" t="str">
        <f t="shared" si="367"/>
        <v>S174394222</v>
      </c>
      <c r="F7779" s="4">
        <v>43983</v>
      </c>
      <c r="G7779" s="2">
        <v>98</v>
      </c>
      <c r="H7779" s="2" t="s">
        <v>9397</v>
      </c>
      <c r="I7779" s="2" t="s">
        <v>11345</v>
      </c>
      <c r="J7779" s="2" t="s">
        <v>505</v>
      </c>
      <c r="K7779" s="194" t="s">
        <v>17</v>
      </c>
      <c r="L7779" s="2">
        <v>45</v>
      </c>
      <c r="M7779" s="194" t="s">
        <v>2409</v>
      </c>
      <c r="N7779" s="2" t="s">
        <v>274</v>
      </c>
      <c r="O7779" s="195" t="s">
        <v>5550</v>
      </c>
    </row>
    <row r="7780" spans="1:15">
      <c r="A7780" s="7">
        <v>2020</v>
      </c>
      <c r="B7780" s="7" t="s">
        <v>49</v>
      </c>
      <c r="C7780" s="8">
        <f t="shared" si="368"/>
        <v>43942</v>
      </c>
      <c r="D7780" s="7">
        <v>23</v>
      </c>
      <c r="E7780" s="7" t="str">
        <f t="shared" si="367"/>
        <v>S174394223</v>
      </c>
      <c r="F7780" s="4">
        <v>44013</v>
      </c>
      <c r="G7780" s="2">
        <v>110</v>
      </c>
      <c r="H7780" s="2" t="s">
        <v>11346</v>
      </c>
      <c r="I7780" s="2" t="s">
        <v>11347</v>
      </c>
      <c r="J7780" s="2" t="s">
        <v>334</v>
      </c>
      <c r="K7780" s="194" t="s">
        <v>17</v>
      </c>
      <c r="L7780" s="2">
        <v>41</v>
      </c>
      <c r="M7780" s="194" t="s">
        <v>2481</v>
      </c>
      <c r="N7780" s="2">
        <v>0</v>
      </c>
      <c r="O7780" s="195" t="s">
        <v>691</v>
      </c>
    </row>
    <row r="7781" spans="1:15">
      <c r="A7781" s="7">
        <v>2020</v>
      </c>
      <c r="B7781" s="7" t="s">
        <v>49</v>
      </c>
      <c r="C7781" s="8">
        <f t="shared" si="368"/>
        <v>43942</v>
      </c>
      <c r="D7781" s="7">
        <v>24</v>
      </c>
      <c r="E7781" s="7" t="str">
        <f t="shared" si="367"/>
        <v>S174394224</v>
      </c>
      <c r="F7781" s="3" t="s">
        <v>220</v>
      </c>
      <c r="G7781" s="2">
        <v>135</v>
      </c>
      <c r="H7781" s="2" t="s">
        <v>11348</v>
      </c>
      <c r="I7781" s="2" t="s">
        <v>11349</v>
      </c>
      <c r="J7781" s="2" t="s">
        <v>1693</v>
      </c>
      <c r="K7781" s="194" t="s">
        <v>17</v>
      </c>
      <c r="L7781" s="2">
        <v>38</v>
      </c>
      <c r="M7781" s="194" t="s">
        <v>6509</v>
      </c>
      <c r="N7781" s="2" t="s">
        <v>466</v>
      </c>
      <c r="O7781" s="195" t="s">
        <v>322</v>
      </c>
    </row>
    <row r="7782" spans="1:15">
      <c r="A7782" s="7">
        <v>2020</v>
      </c>
      <c r="B7782" s="7" t="s">
        <v>49</v>
      </c>
      <c r="C7782" s="8">
        <f t="shared" si="368"/>
        <v>43942</v>
      </c>
      <c r="D7782" s="7">
        <v>25</v>
      </c>
      <c r="E7782" s="7" t="str">
        <f t="shared" si="367"/>
        <v>S174394225</v>
      </c>
      <c r="F7782" s="3">
        <v>2021</v>
      </c>
      <c r="G7782" s="2">
        <v>190</v>
      </c>
      <c r="H7782" s="2" t="s">
        <v>7206</v>
      </c>
      <c r="I7782" s="2" t="s">
        <v>5523</v>
      </c>
      <c r="J7782" s="2" t="s">
        <v>2147</v>
      </c>
      <c r="K7782" s="194" t="s">
        <v>17</v>
      </c>
      <c r="L7782" s="2">
        <v>40</v>
      </c>
      <c r="M7782" s="194" t="s">
        <v>3876</v>
      </c>
      <c r="N7782" s="2" t="s">
        <v>460</v>
      </c>
      <c r="O7782" s="195" t="s">
        <v>460</v>
      </c>
    </row>
    <row r="7783" spans="1:15">
      <c r="A7783" s="7">
        <v>2020</v>
      </c>
      <c r="B7783" s="7" t="s">
        <v>49</v>
      </c>
      <c r="C7783" s="8">
        <f t="shared" si="368"/>
        <v>43942</v>
      </c>
      <c r="D7783" s="7">
        <v>26</v>
      </c>
      <c r="E7783" s="7" t="str">
        <f t="shared" si="367"/>
        <v>S174394226</v>
      </c>
      <c r="F7783" s="3">
        <v>2022</v>
      </c>
      <c r="G7783" s="2">
        <v>200</v>
      </c>
      <c r="H7783" s="2" t="s">
        <v>1246</v>
      </c>
      <c r="I7783" s="2" t="s">
        <v>11350</v>
      </c>
      <c r="J7783" s="2" t="s">
        <v>3796</v>
      </c>
      <c r="K7783" s="194" t="s">
        <v>17</v>
      </c>
      <c r="L7783" s="2">
        <v>30</v>
      </c>
      <c r="M7783" s="194" t="s">
        <v>11351</v>
      </c>
      <c r="N7783" s="2" t="s">
        <v>11352</v>
      </c>
      <c r="O7783" s="195" t="s">
        <v>2780</v>
      </c>
    </row>
    <row r="7784" spans="1:15">
      <c r="A7784" s="7">
        <v>2020</v>
      </c>
      <c r="B7784" s="7" t="s">
        <v>49</v>
      </c>
      <c r="C7784" s="8">
        <f t="shared" si="368"/>
        <v>43942</v>
      </c>
      <c r="D7784" s="7">
        <v>27</v>
      </c>
      <c r="E7784" s="7" t="str">
        <f t="shared" si="367"/>
        <v>S174394227</v>
      </c>
      <c r="F7784" s="3">
        <v>2023</v>
      </c>
      <c r="G7784" s="2">
        <v>190</v>
      </c>
      <c r="H7784" s="2" t="s">
        <v>11353</v>
      </c>
      <c r="I7784" s="2" t="s">
        <v>9299</v>
      </c>
      <c r="J7784" s="2" t="s">
        <v>889</v>
      </c>
      <c r="K7784" s="194" t="s">
        <v>17</v>
      </c>
      <c r="L7784" s="2">
        <v>26</v>
      </c>
      <c r="M7784" s="194" t="s">
        <v>893</v>
      </c>
      <c r="N7784" s="2" t="s">
        <v>5551</v>
      </c>
      <c r="O7784" s="195" t="s">
        <v>4881</v>
      </c>
    </row>
    <row r="7785" spans="1:15" ht="15.75" thickBot="1">
      <c r="A7785" s="7">
        <v>2020</v>
      </c>
      <c r="B7785" s="7" t="s">
        <v>49</v>
      </c>
      <c r="C7785" s="8">
        <f t="shared" si="368"/>
        <v>43942</v>
      </c>
      <c r="D7785" s="7">
        <v>28</v>
      </c>
      <c r="E7785" s="7" t="str">
        <f t="shared" si="367"/>
        <v>S174394228</v>
      </c>
      <c r="F7785" s="5">
        <v>2024</v>
      </c>
      <c r="G7785" s="6">
        <v>185</v>
      </c>
      <c r="H7785" s="6" t="s">
        <v>5625</v>
      </c>
      <c r="I7785" s="6" t="s">
        <v>11354</v>
      </c>
      <c r="J7785" s="6" t="s">
        <v>1404</v>
      </c>
      <c r="K7785" s="196" t="s">
        <v>17</v>
      </c>
      <c r="L7785" s="6">
        <v>24</v>
      </c>
      <c r="M7785" s="196" t="s">
        <v>484</v>
      </c>
      <c r="N7785" s="6" t="s">
        <v>7658</v>
      </c>
      <c r="O7785" s="197" t="s">
        <v>4707</v>
      </c>
    </row>
    <row r="7786" spans="1:15" ht="16.5" thickTop="1" thickBot="1">
      <c r="A7786" s="7">
        <v>2020</v>
      </c>
      <c r="B7786" s="7" t="s">
        <v>48</v>
      </c>
      <c r="C7786" s="8">
        <f>C7785+7</f>
        <v>43949</v>
      </c>
      <c r="D7786" s="7">
        <v>1</v>
      </c>
      <c r="E7786" s="7" t="str">
        <f t="shared" ref="E7786:E7813" si="369">B7786&amp;C7786&amp;D7786</f>
        <v>S18439491</v>
      </c>
      <c r="F7786" s="1" t="s">
        <v>0</v>
      </c>
    </row>
    <row r="7787" spans="1:15" ht="16.5" thickTop="1" thickBot="1">
      <c r="A7787" s="7">
        <v>2020</v>
      </c>
      <c r="B7787" s="7" t="s">
        <v>48</v>
      </c>
      <c r="C7787" s="8">
        <f t="shared" ref="C7787:C7813" si="370">C7786</f>
        <v>43949</v>
      </c>
      <c r="D7787" s="7">
        <v>2</v>
      </c>
      <c r="E7787" s="7" t="str">
        <f t="shared" si="369"/>
        <v>S18439492</v>
      </c>
      <c r="F7787" s="338" t="s">
        <v>1</v>
      </c>
      <c r="G7787" s="341" t="s">
        <v>2</v>
      </c>
      <c r="H7787" s="342"/>
      <c r="I7787" s="342"/>
      <c r="J7787" s="343"/>
      <c r="K7787" s="344" t="s">
        <v>3</v>
      </c>
      <c r="L7787" s="343"/>
      <c r="M7787" s="344" t="s">
        <v>144</v>
      </c>
      <c r="N7787" s="342"/>
      <c r="O7787" s="342"/>
    </row>
    <row r="7788" spans="1:15" ht="18" customHeight="1" thickBot="1">
      <c r="A7788" s="7">
        <v>2020</v>
      </c>
      <c r="B7788" s="7" t="s">
        <v>48</v>
      </c>
      <c r="C7788" s="8">
        <f t="shared" si="370"/>
        <v>43949</v>
      </c>
      <c r="D7788" s="7">
        <v>3</v>
      </c>
      <c r="E7788" s="7" t="str">
        <f t="shared" si="369"/>
        <v>S18439493</v>
      </c>
      <c r="F7788" s="339"/>
      <c r="G7788" s="345" t="s">
        <v>5</v>
      </c>
      <c r="H7788" s="347" t="s">
        <v>145</v>
      </c>
      <c r="I7788" s="348"/>
      <c r="J7788" s="349"/>
      <c r="K7788" s="350" t="s">
        <v>6</v>
      </c>
      <c r="L7788" s="352" t="s">
        <v>7</v>
      </c>
      <c r="M7788" s="350" t="s">
        <v>8</v>
      </c>
      <c r="N7788" s="354" t="s">
        <v>146</v>
      </c>
      <c r="O7788" s="356" t="s">
        <v>147</v>
      </c>
    </row>
    <row r="7789" spans="1:15" ht="15.75" thickBot="1">
      <c r="A7789" s="7">
        <v>2020</v>
      </c>
      <c r="B7789" s="7" t="s">
        <v>48</v>
      </c>
      <c r="C7789" s="8">
        <f t="shared" si="370"/>
        <v>43949</v>
      </c>
      <c r="D7789" s="7">
        <v>4</v>
      </c>
      <c r="E7789" s="7" t="str">
        <f t="shared" si="369"/>
        <v>S18439494</v>
      </c>
      <c r="F7789" s="340"/>
      <c r="G7789" s="346"/>
      <c r="H7789" s="191" t="s">
        <v>9</v>
      </c>
      <c r="I7789" s="192" t="s">
        <v>18</v>
      </c>
      <c r="J7789" s="193" t="s">
        <v>11</v>
      </c>
      <c r="K7789" s="351"/>
      <c r="L7789" s="353"/>
      <c r="M7789" s="351"/>
      <c r="N7789" s="355"/>
      <c r="O7789" s="357"/>
    </row>
    <row r="7790" spans="1:15">
      <c r="A7790" s="7">
        <v>2020</v>
      </c>
      <c r="B7790" s="7" t="s">
        <v>48</v>
      </c>
      <c r="C7790" s="8">
        <f t="shared" si="370"/>
        <v>43949</v>
      </c>
      <c r="D7790" s="7">
        <v>5</v>
      </c>
      <c r="E7790" s="7" t="str">
        <f t="shared" si="369"/>
        <v>S18439495</v>
      </c>
      <c r="F7790" s="3" t="s">
        <v>12</v>
      </c>
      <c r="G7790" s="2" t="s">
        <v>1925</v>
      </c>
      <c r="H7790" s="2" t="s">
        <v>11355</v>
      </c>
      <c r="I7790" s="2" t="s">
        <v>11356</v>
      </c>
      <c r="J7790" s="2" t="s">
        <v>7511</v>
      </c>
      <c r="K7790" s="194" t="s">
        <v>17</v>
      </c>
      <c r="L7790" s="2">
        <v>58</v>
      </c>
      <c r="M7790" s="194" t="s">
        <v>2622</v>
      </c>
      <c r="N7790" s="2" t="s">
        <v>551</v>
      </c>
      <c r="O7790" s="195" t="s">
        <v>2055</v>
      </c>
    </row>
    <row r="7791" spans="1:15">
      <c r="A7791" s="7">
        <v>2020</v>
      </c>
      <c r="B7791" s="7" t="s">
        <v>48</v>
      </c>
      <c r="C7791" s="8">
        <f t="shared" si="370"/>
        <v>43949</v>
      </c>
      <c r="D7791" s="7">
        <v>6</v>
      </c>
      <c r="E7791" s="7" t="str">
        <f t="shared" si="369"/>
        <v>S18439496</v>
      </c>
      <c r="F7791" s="4">
        <v>43922</v>
      </c>
      <c r="G7791" s="2">
        <v>40</v>
      </c>
      <c r="H7791" s="2" t="s">
        <v>11357</v>
      </c>
      <c r="I7791" s="2" t="s">
        <v>11358</v>
      </c>
      <c r="J7791" s="2" t="s">
        <v>1262</v>
      </c>
      <c r="K7791" s="194" t="s">
        <v>17</v>
      </c>
      <c r="L7791" s="2">
        <v>58</v>
      </c>
      <c r="M7791" s="194">
        <v>50</v>
      </c>
      <c r="N7791" s="2" t="s">
        <v>3695</v>
      </c>
      <c r="O7791" s="195" t="s">
        <v>10176</v>
      </c>
    </row>
    <row r="7792" spans="1:15">
      <c r="A7792" s="7">
        <v>2020</v>
      </c>
      <c r="B7792" s="7" t="s">
        <v>48</v>
      </c>
      <c r="C7792" s="8">
        <f t="shared" si="370"/>
        <v>43949</v>
      </c>
      <c r="D7792" s="7">
        <v>7</v>
      </c>
      <c r="E7792" s="7" t="str">
        <f t="shared" si="369"/>
        <v>S18439497</v>
      </c>
      <c r="F7792" s="4">
        <v>43952</v>
      </c>
      <c r="G7792" s="2">
        <v>47</v>
      </c>
      <c r="H7792" s="2" t="s">
        <v>11359</v>
      </c>
      <c r="I7792" s="2" t="s">
        <v>1296</v>
      </c>
      <c r="J7792" s="2" t="s">
        <v>2808</v>
      </c>
      <c r="K7792" s="194" t="s">
        <v>17</v>
      </c>
      <c r="L7792" s="2">
        <v>58</v>
      </c>
      <c r="M7792" s="194" t="s">
        <v>546</v>
      </c>
      <c r="N7792" s="2">
        <v>20</v>
      </c>
      <c r="O7792" s="195" t="s">
        <v>632</v>
      </c>
    </row>
    <row r="7793" spans="1:15">
      <c r="A7793" s="7">
        <v>2020</v>
      </c>
      <c r="B7793" s="7" t="s">
        <v>48</v>
      </c>
      <c r="C7793" s="8">
        <f t="shared" si="370"/>
        <v>43949</v>
      </c>
      <c r="D7793" s="7">
        <v>8</v>
      </c>
      <c r="E7793" s="7" t="str">
        <f t="shared" si="369"/>
        <v>S18439498</v>
      </c>
      <c r="F7793" s="4">
        <v>43983</v>
      </c>
      <c r="G7793" s="2">
        <v>70</v>
      </c>
      <c r="H7793" s="2" t="s">
        <v>11360</v>
      </c>
      <c r="I7793" s="2" t="s">
        <v>11361</v>
      </c>
      <c r="J7793" s="2" t="s">
        <v>2316</v>
      </c>
      <c r="K7793" s="194" t="s">
        <v>17</v>
      </c>
      <c r="L7793" s="2">
        <v>57</v>
      </c>
      <c r="M7793" s="194" t="s">
        <v>322</v>
      </c>
      <c r="N7793" s="2">
        <v>0</v>
      </c>
      <c r="O7793" s="195" t="s">
        <v>321</v>
      </c>
    </row>
    <row r="7794" spans="1:15">
      <c r="A7794" s="7">
        <v>2020</v>
      </c>
      <c r="B7794" s="7" t="s">
        <v>48</v>
      </c>
      <c r="C7794" s="8">
        <f t="shared" si="370"/>
        <v>43949</v>
      </c>
      <c r="D7794" s="7">
        <v>9</v>
      </c>
      <c r="E7794" s="7" t="str">
        <f t="shared" si="369"/>
        <v>S18439499</v>
      </c>
      <c r="F7794" s="4">
        <v>44013</v>
      </c>
      <c r="G7794" s="2">
        <v>90</v>
      </c>
      <c r="H7794" s="2" t="s">
        <v>11362</v>
      </c>
      <c r="I7794" s="2" t="s">
        <v>11363</v>
      </c>
      <c r="J7794" s="2" t="s">
        <v>1370</v>
      </c>
      <c r="K7794" s="194" t="s">
        <v>17</v>
      </c>
      <c r="L7794" s="2">
        <v>57</v>
      </c>
      <c r="M7794" s="194" t="s">
        <v>460</v>
      </c>
      <c r="N7794" s="2" t="s">
        <v>317</v>
      </c>
      <c r="O7794" s="195" t="s">
        <v>10817</v>
      </c>
    </row>
    <row r="7795" spans="1:15">
      <c r="A7795" s="7">
        <v>2020</v>
      </c>
      <c r="B7795" s="7" t="s">
        <v>48</v>
      </c>
      <c r="C7795" s="8">
        <f t="shared" si="370"/>
        <v>43949</v>
      </c>
      <c r="D7795" s="7">
        <v>10</v>
      </c>
      <c r="E7795" s="7" t="str">
        <f t="shared" si="369"/>
        <v>S184394910</v>
      </c>
      <c r="F7795" s="3" t="s">
        <v>220</v>
      </c>
      <c r="G7795" s="2">
        <v>100</v>
      </c>
      <c r="H7795" s="2" t="s">
        <v>11364</v>
      </c>
      <c r="I7795" s="2" t="s">
        <v>11365</v>
      </c>
      <c r="J7795" s="2" t="s">
        <v>4337</v>
      </c>
      <c r="K7795" s="194" t="s">
        <v>17</v>
      </c>
      <c r="L7795" s="2">
        <v>51</v>
      </c>
      <c r="M7795" s="194" t="s">
        <v>8474</v>
      </c>
      <c r="N7795" s="2" t="s">
        <v>544</v>
      </c>
      <c r="O7795" s="195" t="s">
        <v>344</v>
      </c>
    </row>
    <row r="7796" spans="1:15">
      <c r="A7796" s="7">
        <v>2020</v>
      </c>
      <c r="B7796" s="7" t="s">
        <v>48</v>
      </c>
      <c r="C7796" s="8">
        <f t="shared" si="370"/>
        <v>43949</v>
      </c>
      <c r="D7796" s="7">
        <v>11</v>
      </c>
      <c r="E7796" s="7" t="str">
        <f t="shared" si="369"/>
        <v>S184394911</v>
      </c>
      <c r="F7796" s="3">
        <v>2021</v>
      </c>
      <c r="G7796" s="2">
        <v>145</v>
      </c>
      <c r="H7796" s="2" t="s">
        <v>11366</v>
      </c>
      <c r="I7796" s="2" t="s">
        <v>5027</v>
      </c>
      <c r="J7796" s="2" t="s">
        <v>865</v>
      </c>
      <c r="K7796" s="194" t="s">
        <v>17</v>
      </c>
      <c r="L7796" s="2">
        <v>54</v>
      </c>
      <c r="M7796" s="194" t="s">
        <v>3618</v>
      </c>
      <c r="N7796" s="2" t="s">
        <v>410</v>
      </c>
      <c r="O7796" s="195" t="s">
        <v>410</v>
      </c>
    </row>
    <row r="7797" spans="1:15">
      <c r="A7797" s="7">
        <v>2020</v>
      </c>
      <c r="B7797" s="7" t="s">
        <v>48</v>
      </c>
      <c r="C7797" s="8">
        <f t="shared" si="370"/>
        <v>43949</v>
      </c>
      <c r="D7797" s="7">
        <v>12</v>
      </c>
      <c r="E7797" s="7" t="str">
        <f t="shared" si="369"/>
        <v>S184394912</v>
      </c>
      <c r="F7797" s="3">
        <v>2022</v>
      </c>
      <c r="G7797" s="2">
        <v>155</v>
      </c>
      <c r="H7797" s="2">
        <v>158</v>
      </c>
      <c r="I7797" s="2" t="s">
        <v>3712</v>
      </c>
      <c r="J7797" s="2" t="s">
        <v>876</v>
      </c>
      <c r="K7797" s="194" t="s">
        <v>17</v>
      </c>
      <c r="L7797" s="2">
        <v>39</v>
      </c>
      <c r="M7797" s="194" t="s">
        <v>380</v>
      </c>
      <c r="N7797" s="2">
        <v>25</v>
      </c>
      <c r="O7797" s="195" t="s">
        <v>1723</v>
      </c>
    </row>
    <row r="7798" spans="1:15">
      <c r="A7798" s="7">
        <v>2020</v>
      </c>
      <c r="B7798" s="7" t="s">
        <v>48</v>
      </c>
      <c r="C7798" s="8">
        <f t="shared" si="370"/>
        <v>43949</v>
      </c>
      <c r="D7798" s="7">
        <v>13</v>
      </c>
      <c r="E7798" s="7" t="str">
        <f t="shared" si="369"/>
        <v>S184394913</v>
      </c>
      <c r="F7798" s="3">
        <v>2023</v>
      </c>
      <c r="G7798" s="2">
        <v>153</v>
      </c>
      <c r="H7798" s="2">
        <v>155</v>
      </c>
      <c r="I7798" s="2" t="s">
        <v>9989</v>
      </c>
      <c r="J7798" s="2" t="s">
        <v>317</v>
      </c>
      <c r="K7798" s="194" t="s">
        <v>17</v>
      </c>
      <c r="L7798" s="2">
        <v>30</v>
      </c>
      <c r="M7798" s="194" t="s">
        <v>1019</v>
      </c>
      <c r="N7798" s="2">
        <v>25</v>
      </c>
      <c r="O7798" s="195" t="s">
        <v>339</v>
      </c>
    </row>
    <row r="7799" spans="1:15" ht="15.75" thickBot="1">
      <c r="A7799" s="7">
        <v>2020</v>
      </c>
      <c r="B7799" s="7" t="s">
        <v>48</v>
      </c>
      <c r="C7799" s="8">
        <f t="shared" si="370"/>
        <v>43949</v>
      </c>
      <c r="D7799" s="7">
        <v>14</v>
      </c>
      <c r="E7799" s="7" t="str">
        <f t="shared" si="369"/>
        <v>S184394914</v>
      </c>
      <c r="F7799" s="5">
        <v>2024</v>
      </c>
      <c r="G7799" s="6">
        <v>150</v>
      </c>
      <c r="H7799" s="6" t="s">
        <v>9515</v>
      </c>
      <c r="I7799" s="6" t="s">
        <v>5418</v>
      </c>
      <c r="J7799" s="6" t="s">
        <v>476</v>
      </c>
      <c r="K7799" s="196" t="s">
        <v>17</v>
      </c>
      <c r="L7799" s="6">
        <v>24</v>
      </c>
      <c r="M7799" s="196" t="s">
        <v>271</v>
      </c>
      <c r="N7799" s="6" t="s">
        <v>11367</v>
      </c>
      <c r="O7799" s="197">
        <v>20</v>
      </c>
    </row>
    <row r="7800" spans="1:15" ht="16.5" thickTop="1" thickBot="1">
      <c r="A7800" s="7">
        <v>2020</v>
      </c>
      <c r="B7800" s="7" t="s">
        <v>48</v>
      </c>
      <c r="C7800" s="8">
        <f t="shared" si="370"/>
        <v>43949</v>
      </c>
      <c r="D7800" s="7">
        <v>15</v>
      </c>
      <c r="E7800" s="7" t="str">
        <f t="shared" si="369"/>
        <v>S184394915</v>
      </c>
      <c r="F7800" s="1" t="s">
        <v>15</v>
      </c>
    </row>
    <row r="7801" spans="1:15" ht="16.5" thickTop="1" thickBot="1">
      <c r="A7801" s="7">
        <v>2020</v>
      </c>
      <c r="B7801" s="7" t="s">
        <v>48</v>
      </c>
      <c r="C7801" s="8">
        <f t="shared" si="370"/>
        <v>43949</v>
      </c>
      <c r="D7801" s="7">
        <v>16</v>
      </c>
      <c r="E7801" s="7" t="str">
        <f t="shared" si="369"/>
        <v>S184394916</v>
      </c>
      <c r="F7801" s="338" t="s">
        <v>1</v>
      </c>
      <c r="G7801" s="341" t="s">
        <v>2</v>
      </c>
      <c r="H7801" s="342"/>
      <c r="I7801" s="342"/>
      <c r="J7801" s="343"/>
      <c r="K7801" s="344" t="s">
        <v>3</v>
      </c>
      <c r="L7801" s="343"/>
      <c r="M7801" s="344" t="s">
        <v>144</v>
      </c>
      <c r="N7801" s="342"/>
      <c r="O7801" s="342"/>
    </row>
    <row r="7802" spans="1:15" ht="18" customHeight="1" thickBot="1">
      <c r="A7802" s="7">
        <v>2020</v>
      </c>
      <c r="B7802" s="7" t="s">
        <v>48</v>
      </c>
      <c r="C7802" s="8">
        <f t="shared" si="370"/>
        <v>43949</v>
      </c>
      <c r="D7802" s="7">
        <v>17</v>
      </c>
      <c r="E7802" s="7" t="str">
        <f t="shared" si="369"/>
        <v>S184394917</v>
      </c>
      <c r="F7802" s="339"/>
      <c r="G7802" s="345" t="s">
        <v>5</v>
      </c>
      <c r="H7802" s="347" t="s">
        <v>145</v>
      </c>
      <c r="I7802" s="348"/>
      <c r="J7802" s="349"/>
      <c r="K7802" s="350" t="s">
        <v>6</v>
      </c>
      <c r="L7802" s="352" t="s">
        <v>7</v>
      </c>
      <c r="M7802" s="350" t="s">
        <v>8</v>
      </c>
      <c r="N7802" s="354" t="s">
        <v>146</v>
      </c>
      <c r="O7802" s="356" t="s">
        <v>147</v>
      </c>
    </row>
    <row r="7803" spans="1:15" ht="15.75" thickBot="1">
      <c r="A7803" s="7">
        <v>2020</v>
      </c>
      <c r="B7803" s="7" t="s">
        <v>48</v>
      </c>
      <c r="C7803" s="8">
        <f t="shared" si="370"/>
        <v>43949</v>
      </c>
      <c r="D7803" s="7">
        <v>18</v>
      </c>
      <c r="E7803" s="7" t="str">
        <f t="shared" si="369"/>
        <v>S184394918</v>
      </c>
      <c r="F7803" s="340"/>
      <c r="G7803" s="346"/>
      <c r="H7803" s="191" t="s">
        <v>9</v>
      </c>
      <c r="I7803" s="192" t="s">
        <v>18</v>
      </c>
      <c r="J7803" s="193" t="s">
        <v>11</v>
      </c>
      <c r="K7803" s="351"/>
      <c r="L7803" s="353"/>
      <c r="M7803" s="351"/>
      <c r="N7803" s="355"/>
      <c r="O7803" s="357"/>
    </row>
    <row r="7804" spans="1:15">
      <c r="A7804" s="7">
        <v>2020</v>
      </c>
      <c r="B7804" s="7" t="s">
        <v>48</v>
      </c>
      <c r="C7804" s="8">
        <f t="shared" si="370"/>
        <v>43949</v>
      </c>
      <c r="D7804" s="7">
        <v>19</v>
      </c>
      <c r="E7804" s="7" t="str">
        <f t="shared" si="369"/>
        <v>S184394919</v>
      </c>
      <c r="F7804" s="3" t="s">
        <v>16</v>
      </c>
      <c r="G7804" s="2">
        <v>40</v>
      </c>
      <c r="H7804" s="2" t="s">
        <v>11368</v>
      </c>
      <c r="I7804" s="2" t="s">
        <v>11369</v>
      </c>
      <c r="J7804" s="2" t="s">
        <v>2436</v>
      </c>
      <c r="K7804" s="194" t="s">
        <v>17</v>
      </c>
      <c r="L7804" s="2">
        <v>63</v>
      </c>
      <c r="M7804" s="194" t="s">
        <v>544</v>
      </c>
      <c r="N7804" s="2" t="s">
        <v>529</v>
      </c>
      <c r="O7804" s="195">
        <v>60</v>
      </c>
    </row>
    <row r="7805" spans="1:15">
      <c r="A7805" s="7">
        <v>2020</v>
      </c>
      <c r="B7805" s="7" t="s">
        <v>48</v>
      </c>
      <c r="C7805" s="8">
        <f t="shared" si="370"/>
        <v>43949</v>
      </c>
      <c r="D7805" s="7">
        <v>20</v>
      </c>
      <c r="E7805" s="7" t="str">
        <f t="shared" si="369"/>
        <v>S184394920</v>
      </c>
      <c r="F7805" s="4">
        <v>43922</v>
      </c>
      <c r="G7805" s="2">
        <v>80</v>
      </c>
      <c r="H7805" s="2" t="s">
        <v>11370</v>
      </c>
      <c r="I7805" s="2" t="s">
        <v>11371</v>
      </c>
      <c r="J7805" s="2" t="s">
        <v>2667</v>
      </c>
      <c r="K7805" s="194" t="s">
        <v>17</v>
      </c>
      <c r="L7805" s="2">
        <v>60</v>
      </c>
      <c r="M7805" s="194" t="s">
        <v>5550</v>
      </c>
      <c r="N7805" s="2" t="s">
        <v>4986</v>
      </c>
      <c r="O7805" s="195" t="s">
        <v>893</v>
      </c>
    </row>
    <row r="7806" spans="1:15">
      <c r="A7806" s="7">
        <v>2020</v>
      </c>
      <c r="B7806" s="7" t="s">
        <v>48</v>
      </c>
      <c r="C7806" s="8">
        <f t="shared" si="370"/>
        <v>43949</v>
      </c>
      <c r="D7806" s="7">
        <v>21</v>
      </c>
      <c r="E7806" s="7" t="str">
        <f t="shared" si="369"/>
        <v>S184394921</v>
      </c>
      <c r="F7806" s="4">
        <v>43952</v>
      </c>
      <c r="G7806" s="2">
        <v>87</v>
      </c>
      <c r="H7806" s="2" t="s">
        <v>11289</v>
      </c>
      <c r="I7806" s="2" t="s">
        <v>11372</v>
      </c>
      <c r="J7806" s="2" t="s">
        <v>791</v>
      </c>
      <c r="K7806" s="194" t="s">
        <v>17</v>
      </c>
      <c r="L7806" s="2">
        <v>56</v>
      </c>
      <c r="M7806" s="194" t="s">
        <v>477</v>
      </c>
      <c r="N7806" s="2" t="s">
        <v>3058</v>
      </c>
      <c r="O7806" s="195" t="s">
        <v>893</v>
      </c>
    </row>
    <row r="7807" spans="1:15">
      <c r="A7807" s="7">
        <v>2020</v>
      </c>
      <c r="B7807" s="7" t="s">
        <v>48</v>
      </c>
      <c r="C7807" s="8">
        <f t="shared" si="370"/>
        <v>43949</v>
      </c>
      <c r="D7807" s="7">
        <v>22</v>
      </c>
      <c r="E7807" s="7" t="str">
        <f t="shared" si="369"/>
        <v>S184394922</v>
      </c>
      <c r="F7807" s="4">
        <v>43983</v>
      </c>
      <c r="G7807" s="2">
        <v>105</v>
      </c>
      <c r="H7807" s="2" t="s">
        <v>11373</v>
      </c>
      <c r="I7807" s="2" t="s">
        <v>11374</v>
      </c>
      <c r="J7807" s="2" t="s">
        <v>779</v>
      </c>
      <c r="K7807" s="194" t="s">
        <v>17</v>
      </c>
      <c r="L7807" s="2">
        <v>53</v>
      </c>
      <c r="M7807" s="194" t="s">
        <v>5555</v>
      </c>
      <c r="N7807" s="2">
        <v>0</v>
      </c>
      <c r="O7807" s="195" t="s">
        <v>4773</v>
      </c>
    </row>
    <row r="7808" spans="1:15">
      <c r="A7808" s="7">
        <v>2020</v>
      </c>
      <c r="B7808" s="7" t="s">
        <v>48</v>
      </c>
      <c r="C7808" s="8">
        <f t="shared" si="370"/>
        <v>43949</v>
      </c>
      <c r="D7808" s="7">
        <v>23</v>
      </c>
      <c r="E7808" s="7" t="str">
        <f t="shared" si="369"/>
        <v>S184394923</v>
      </c>
      <c r="F7808" s="4">
        <v>44013</v>
      </c>
      <c r="G7808" s="2">
        <v>125</v>
      </c>
      <c r="H7808" s="2" t="s">
        <v>11375</v>
      </c>
      <c r="I7808" s="2" t="s">
        <v>11376</v>
      </c>
      <c r="J7808" s="2" t="s">
        <v>1800</v>
      </c>
      <c r="K7808" s="194" t="s">
        <v>17</v>
      </c>
      <c r="L7808" s="2">
        <v>46</v>
      </c>
      <c r="M7808" s="194" t="s">
        <v>2074</v>
      </c>
      <c r="N7808" s="2" t="s">
        <v>645</v>
      </c>
      <c r="O7808" s="195" t="s">
        <v>5462</v>
      </c>
    </row>
    <row r="7809" spans="1:15">
      <c r="A7809" s="7">
        <v>2020</v>
      </c>
      <c r="B7809" s="7" t="s">
        <v>48</v>
      </c>
      <c r="C7809" s="8">
        <f t="shared" si="370"/>
        <v>43949</v>
      </c>
      <c r="D7809" s="7">
        <v>24</v>
      </c>
      <c r="E7809" s="7" t="str">
        <f t="shared" si="369"/>
        <v>S184394924</v>
      </c>
      <c r="F7809" s="3" t="s">
        <v>220</v>
      </c>
      <c r="G7809" s="2">
        <v>135</v>
      </c>
      <c r="H7809" s="2" t="s">
        <v>11377</v>
      </c>
      <c r="I7809" s="2" t="s">
        <v>11378</v>
      </c>
      <c r="J7809" s="2" t="s">
        <v>5687</v>
      </c>
      <c r="K7809" s="194" t="s">
        <v>17</v>
      </c>
      <c r="L7809" s="2">
        <v>43</v>
      </c>
      <c r="M7809" s="194" t="s">
        <v>461</v>
      </c>
      <c r="N7809" s="2" t="s">
        <v>322</v>
      </c>
      <c r="O7809" s="195" t="s">
        <v>5828</v>
      </c>
    </row>
    <row r="7810" spans="1:15">
      <c r="A7810" s="7">
        <v>2020</v>
      </c>
      <c r="B7810" s="7" t="s">
        <v>48</v>
      </c>
      <c r="C7810" s="8">
        <f t="shared" si="370"/>
        <v>43949</v>
      </c>
      <c r="D7810" s="7">
        <v>25</v>
      </c>
      <c r="E7810" s="7" t="str">
        <f t="shared" si="369"/>
        <v>S184394925</v>
      </c>
      <c r="F7810" s="3">
        <v>2021</v>
      </c>
      <c r="G7810" s="2">
        <v>185</v>
      </c>
      <c r="H7810" s="2" t="s">
        <v>7950</v>
      </c>
      <c r="I7810" s="2" t="s">
        <v>11379</v>
      </c>
      <c r="J7810" s="2" t="s">
        <v>4371</v>
      </c>
      <c r="K7810" s="194" t="s">
        <v>17</v>
      </c>
      <c r="L7810" s="2">
        <v>43</v>
      </c>
      <c r="M7810" s="194" t="s">
        <v>2922</v>
      </c>
      <c r="N7810" s="2" t="s">
        <v>524</v>
      </c>
      <c r="O7810" s="195" t="s">
        <v>524</v>
      </c>
    </row>
    <row r="7811" spans="1:15">
      <c r="A7811" s="7">
        <v>2020</v>
      </c>
      <c r="B7811" s="7" t="s">
        <v>48</v>
      </c>
      <c r="C7811" s="8">
        <f t="shared" si="370"/>
        <v>43949</v>
      </c>
      <c r="D7811" s="7">
        <v>26</v>
      </c>
      <c r="E7811" s="7" t="str">
        <f t="shared" si="369"/>
        <v>S184394926</v>
      </c>
      <c r="F7811" s="3">
        <v>2022</v>
      </c>
      <c r="G7811" s="2">
        <v>190</v>
      </c>
      <c r="H7811" s="2" t="s">
        <v>11380</v>
      </c>
      <c r="I7811" s="2" t="s">
        <v>5652</v>
      </c>
      <c r="J7811" s="2" t="s">
        <v>4270</v>
      </c>
      <c r="K7811" s="194" t="s">
        <v>17</v>
      </c>
      <c r="L7811" s="2">
        <v>33</v>
      </c>
      <c r="M7811" s="194" t="s">
        <v>6091</v>
      </c>
      <c r="N7811" s="2" t="s">
        <v>11381</v>
      </c>
      <c r="O7811" s="195" t="s">
        <v>395</v>
      </c>
    </row>
    <row r="7812" spans="1:15">
      <c r="A7812" s="7">
        <v>2020</v>
      </c>
      <c r="B7812" s="7" t="s">
        <v>48</v>
      </c>
      <c r="C7812" s="8">
        <f t="shared" si="370"/>
        <v>43949</v>
      </c>
      <c r="D7812" s="7">
        <v>27</v>
      </c>
      <c r="E7812" s="7" t="str">
        <f t="shared" si="369"/>
        <v>S184394927</v>
      </c>
      <c r="F7812" s="3">
        <v>2023</v>
      </c>
      <c r="G7812" s="2">
        <v>188</v>
      </c>
      <c r="H7812" s="2" t="s">
        <v>3074</v>
      </c>
      <c r="I7812" s="2" t="s">
        <v>2977</v>
      </c>
      <c r="J7812" s="2" t="s">
        <v>2310</v>
      </c>
      <c r="K7812" s="194" t="s">
        <v>17</v>
      </c>
      <c r="L7812" s="2">
        <v>26</v>
      </c>
      <c r="M7812" s="194" t="s">
        <v>1116</v>
      </c>
      <c r="N7812" s="2" t="s">
        <v>428</v>
      </c>
      <c r="O7812" s="195" t="s">
        <v>2421</v>
      </c>
    </row>
    <row r="7813" spans="1:15" ht="15.75" thickBot="1">
      <c r="A7813" s="7">
        <v>2020</v>
      </c>
      <c r="B7813" s="7" t="s">
        <v>48</v>
      </c>
      <c r="C7813" s="8">
        <f t="shared" si="370"/>
        <v>43949</v>
      </c>
      <c r="D7813" s="7">
        <v>28</v>
      </c>
      <c r="E7813" s="7" t="str">
        <f t="shared" si="369"/>
        <v>S184394928</v>
      </c>
      <c r="F7813" s="5">
        <v>2024</v>
      </c>
      <c r="G7813" s="6">
        <v>185</v>
      </c>
      <c r="H7813" s="6" t="s">
        <v>11382</v>
      </c>
      <c r="I7813" s="6" t="s">
        <v>552</v>
      </c>
      <c r="J7813" s="6" t="s">
        <v>1393</v>
      </c>
      <c r="K7813" s="196" t="s">
        <v>17</v>
      </c>
      <c r="L7813" s="6">
        <v>19</v>
      </c>
      <c r="M7813" s="196" t="s">
        <v>692</v>
      </c>
      <c r="N7813" s="6" t="s">
        <v>697</v>
      </c>
      <c r="O7813" s="197" t="s">
        <v>529</v>
      </c>
    </row>
    <row r="7814" spans="1:15" ht="16.5" thickTop="1" thickBot="1">
      <c r="A7814" s="7">
        <v>2020</v>
      </c>
      <c r="B7814" s="7" t="s">
        <v>47</v>
      </c>
      <c r="C7814" s="8">
        <f>C7813+7</f>
        <v>43956</v>
      </c>
      <c r="D7814" s="7">
        <v>1</v>
      </c>
      <c r="E7814" s="7" t="str">
        <f t="shared" ref="E7814:E7841" si="371">B7814&amp;C7814&amp;D7814</f>
        <v>S19439561</v>
      </c>
      <c r="F7814" s="221" t="s">
        <v>0</v>
      </c>
    </row>
    <row r="7815" spans="1:15" ht="15.75" thickBot="1">
      <c r="A7815" s="7">
        <v>2020</v>
      </c>
      <c r="B7815" s="7" t="s">
        <v>47</v>
      </c>
      <c r="C7815" s="8">
        <f t="shared" ref="C7815:C7841" si="372">C7814</f>
        <v>43956</v>
      </c>
      <c r="D7815" s="7">
        <v>2</v>
      </c>
      <c r="E7815" s="7" t="str">
        <f t="shared" si="371"/>
        <v>S19439562</v>
      </c>
      <c r="F7815" s="358" t="s">
        <v>1</v>
      </c>
      <c r="G7815" s="361" t="s">
        <v>2</v>
      </c>
      <c r="H7815" s="362"/>
      <c r="I7815" s="362"/>
      <c r="J7815" s="363"/>
      <c r="K7815" s="364" t="s">
        <v>3</v>
      </c>
      <c r="L7815" s="363"/>
      <c r="M7815" s="364" t="s">
        <v>144</v>
      </c>
      <c r="N7815" s="362"/>
      <c r="O7815" s="362"/>
    </row>
    <row r="7816" spans="1:15" ht="18" customHeight="1" thickBot="1">
      <c r="A7816" s="7">
        <v>2020</v>
      </c>
      <c r="B7816" s="7" t="s">
        <v>47</v>
      </c>
      <c r="C7816" s="8">
        <f t="shared" si="372"/>
        <v>43956</v>
      </c>
      <c r="D7816" s="7">
        <v>3</v>
      </c>
      <c r="E7816" s="7" t="str">
        <f t="shared" si="371"/>
        <v>S19439563</v>
      </c>
      <c r="F7816" s="359"/>
      <c r="G7816" s="365" t="s">
        <v>5</v>
      </c>
      <c r="H7816" s="361" t="s">
        <v>145</v>
      </c>
      <c r="I7816" s="362"/>
      <c r="J7816" s="363"/>
      <c r="K7816" s="367" t="s">
        <v>6</v>
      </c>
      <c r="L7816" s="369" t="s">
        <v>7</v>
      </c>
      <c r="M7816" s="367" t="s">
        <v>8</v>
      </c>
      <c r="N7816" s="371" t="s">
        <v>146</v>
      </c>
      <c r="O7816" s="373" t="s">
        <v>147</v>
      </c>
    </row>
    <row r="7817" spans="1:15" ht="15.75" thickBot="1">
      <c r="A7817" s="7">
        <v>2020</v>
      </c>
      <c r="B7817" s="7" t="s">
        <v>47</v>
      </c>
      <c r="C7817" s="8">
        <f t="shared" si="372"/>
        <v>43956</v>
      </c>
      <c r="D7817" s="7">
        <v>4</v>
      </c>
      <c r="E7817" s="7" t="str">
        <f t="shared" si="371"/>
        <v>S19439564</v>
      </c>
      <c r="F7817" s="360"/>
      <c r="G7817" s="366"/>
      <c r="H7817" s="222" t="s">
        <v>11387</v>
      </c>
      <c r="I7817" s="223" t="s">
        <v>11388</v>
      </c>
      <c r="J7817" s="224" t="s">
        <v>11389</v>
      </c>
      <c r="K7817" s="368"/>
      <c r="L7817" s="370"/>
      <c r="M7817" s="368"/>
      <c r="N7817" s="372"/>
      <c r="O7817" s="374"/>
    </row>
    <row r="7818" spans="1:15">
      <c r="A7818" s="7">
        <v>2020</v>
      </c>
      <c r="B7818" s="7" t="s">
        <v>47</v>
      </c>
      <c r="C7818" s="8">
        <f t="shared" si="372"/>
        <v>43956</v>
      </c>
      <c r="D7818" s="7">
        <v>5</v>
      </c>
      <c r="E7818" s="7" t="str">
        <f t="shared" si="371"/>
        <v>S19439565</v>
      </c>
      <c r="F7818" s="227" t="s">
        <v>12</v>
      </c>
      <c r="G7818" s="225">
        <v>-1</v>
      </c>
      <c r="H7818" s="225" t="s">
        <v>5299</v>
      </c>
      <c r="I7818" s="225" t="s">
        <v>11391</v>
      </c>
      <c r="J7818" s="225" t="s">
        <v>11392</v>
      </c>
      <c r="K7818" s="226" t="s">
        <v>17</v>
      </c>
      <c r="L7818" s="225">
        <v>51</v>
      </c>
      <c r="M7818" s="226" t="s">
        <v>400</v>
      </c>
      <c r="N7818" s="225" t="s">
        <v>5907</v>
      </c>
      <c r="O7818" s="228">
        <v>25</v>
      </c>
    </row>
    <row r="7819" spans="1:15">
      <c r="A7819" s="7">
        <v>2020</v>
      </c>
      <c r="B7819" s="7" t="s">
        <v>47</v>
      </c>
      <c r="C7819" s="8">
        <f t="shared" si="372"/>
        <v>43956</v>
      </c>
      <c r="D7819" s="7">
        <v>6</v>
      </c>
      <c r="E7819" s="7" t="str">
        <f t="shared" si="371"/>
        <v>S19439566</v>
      </c>
      <c r="F7819" s="229">
        <v>43952</v>
      </c>
      <c r="G7819" s="225">
        <v>55</v>
      </c>
      <c r="H7819" s="225" t="s">
        <v>11393</v>
      </c>
      <c r="I7819" s="225" t="s">
        <v>11394</v>
      </c>
      <c r="J7819" s="225" t="s">
        <v>2868</v>
      </c>
      <c r="K7819" s="226" t="s">
        <v>17</v>
      </c>
      <c r="L7819" s="225">
        <v>52</v>
      </c>
      <c r="M7819" s="226">
        <v>0</v>
      </c>
      <c r="N7819" s="225">
        <v>0</v>
      </c>
      <c r="O7819" s="228">
        <v>100</v>
      </c>
    </row>
    <row r="7820" spans="1:15">
      <c r="A7820" s="7">
        <v>2020</v>
      </c>
      <c r="B7820" s="7" t="s">
        <v>47</v>
      </c>
      <c r="C7820" s="8">
        <f t="shared" si="372"/>
        <v>43956</v>
      </c>
      <c r="D7820" s="7">
        <v>7</v>
      </c>
      <c r="E7820" s="7" t="str">
        <f t="shared" si="371"/>
        <v>S19439567</v>
      </c>
      <c r="F7820" s="229">
        <v>43983</v>
      </c>
      <c r="G7820" s="225">
        <v>70</v>
      </c>
      <c r="H7820" s="225" t="s">
        <v>1688</v>
      </c>
      <c r="I7820" s="225" t="s">
        <v>11395</v>
      </c>
      <c r="J7820" s="225" t="s">
        <v>5597</v>
      </c>
      <c r="K7820" s="226" t="s">
        <v>17</v>
      </c>
      <c r="L7820" s="225">
        <v>52</v>
      </c>
      <c r="M7820" s="226" t="s">
        <v>11367</v>
      </c>
      <c r="N7820" s="225" t="s">
        <v>4891</v>
      </c>
      <c r="O7820" s="228">
        <v>50</v>
      </c>
    </row>
    <row r="7821" spans="1:15">
      <c r="A7821" s="7">
        <v>2020</v>
      </c>
      <c r="B7821" s="7" t="s">
        <v>47</v>
      </c>
      <c r="C7821" s="8">
        <f t="shared" si="372"/>
        <v>43956</v>
      </c>
      <c r="D7821" s="7">
        <v>8</v>
      </c>
      <c r="E7821" s="7" t="str">
        <f t="shared" si="371"/>
        <v>S19439568</v>
      </c>
      <c r="F7821" s="229">
        <v>44013</v>
      </c>
      <c r="G7821" s="225">
        <v>82</v>
      </c>
      <c r="H7821" s="225" t="s">
        <v>11396</v>
      </c>
      <c r="I7821" s="225" t="s">
        <v>11397</v>
      </c>
      <c r="J7821" s="225" t="s">
        <v>3872</v>
      </c>
      <c r="K7821" s="226" t="s">
        <v>17</v>
      </c>
      <c r="L7821" s="225">
        <v>48</v>
      </c>
      <c r="M7821" s="226" t="s">
        <v>11398</v>
      </c>
      <c r="N7821" s="225" t="s">
        <v>1715</v>
      </c>
      <c r="O7821" s="228">
        <v>25</v>
      </c>
    </row>
    <row r="7822" spans="1:15">
      <c r="A7822" s="7">
        <v>2020</v>
      </c>
      <c r="B7822" s="7" t="s">
        <v>47</v>
      </c>
      <c r="C7822" s="8">
        <f t="shared" si="372"/>
        <v>43956</v>
      </c>
      <c r="D7822" s="7">
        <v>9</v>
      </c>
      <c r="E7822" s="7" t="str">
        <f t="shared" si="371"/>
        <v>S19439569</v>
      </c>
      <c r="F7822" s="229">
        <v>44044</v>
      </c>
      <c r="G7822" s="225">
        <v>100</v>
      </c>
      <c r="H7822" s="225" t="s">
        <v>11399</v>
      </c>
      <c r="I7822" s="225" t="s">
        <v>11400</v>
      </c>
      <c r="J7822" s="225" t="s">
        <v>971</v>
      </c>
      <c r="K7822" s="226" t="s">
        <v>17</v>
      </c>
      <c r="L7822" s="225">
        <v>42</v>
      </c>
      <c r="M7822" s="226" t="s">
        <v>11398</v>
      </c>
      <c r="N7822" s="225" t="s">
        <v>1715</v>
      </c>
      <c r="O7822" s="228">
        <v>25</v>
      </c>
    </row>
    <row r="7823" spans="1:15">
      <c r="A7823" s="7">
        <v>2020</v>
      </c>
      <c r="B7823" s="7" t="s">
        <v>47</v>
      </c>
      <c r="C7823" s="8">
        <f t="shared" si="372"/>
        <v>43956</v>
      </c>
      <c r="D7823" s="7">
        <v>10</v>
      </c>
      <c r="E7823" s="7" t="str">
        <f t="shared" si="371"/>
        <v>S194395610</v>
      </c>
      <c r="F7823" s="227" t="s">
        <v>11390</v>
      </c>
      <c r="G7823" s="225">
        <v>100</v>
      </c>
      <c r="H7823" s="225" t="s">
        <v>11401</v>
      </c>
      <c r="I7823" s="225" t="s">
        <v>11402</v>
      </c>
      <c r="J7823" s="225" t="s">
        <v>3760</v>
      </c>
      <c r="K7823" s="226" t="s">
        <v>17</v>
      </c>
      <c r="L7823" s="225">
        <v>43</v>
      </c>
      <c r="M7823" s="226" t="s">
        <v>5647</v>
      </c>
      <c r="N7823" s="225" t="s">
        <v>263</v>
      </c>
      <c r="O7823" s="228" t="s">
        <v>4149</v>
      </c>
    </row>
    <row r="7824" spans="1:15">
      <c r="A7824" s="7">
        <v>2020</v>
      </c>
      <c r="B7824" s="7" t="s">
        <v>47</v>
      </c>
      <c r="C7824" s="8">
        <f t="shared" si="372"/>
        <v>43956</v>
      </c>
      <c r="D7824" s="7">
        <v>11</v>
      </c>
      <c r="E7824" s="7" t="str">
        <f t="shared" si="371"/>
        <v>S194395611</v>
      </c>
      <c r="F7824" s="227">
        <v>2021</v>
      </c>
      <c r="G7824" s="225">
        <v>147</v>
      </c>
      <c r="H7824" s="225">
        <v>149</v>
      </c>
      <c r="I7824" s="225" t="s">
        <v>3559</v>
      </c>
      <c r="J7824" s="225" t="s">
        <v>2811</v>
      </c>
      <c r="K7824" s="226" t="s">
        <v>17</v>
      </c>
      <c r="L7824" s="225">
        <v>42</v>
      </c>
      <c r="M7824" s="226" t="s">
        <v>1100</v>
      </c>
      <c r="N7824" s="225" t="s">
        <v>443</v>
      </c>
      <c r="O7824" s="228" t="s">
        <v>2583</v>
      </c>
    </row>
    <row r="7825" spans="1:15">
      <c r="A7825" s="7">
        <v>2020</v>
      </c>
      <c r="B7825" s="7" t="s">
        <v>47</v>
      </c>
      <c r="C7825" s="8">
        <f t="shared" si="372"/>
        <v>43956</v>
      </c>
      <c r="D7825" s="7">
        <v>12</v>
      </c>
      <c r="E7825" s="7" t="str">
        <f t="shared" si="371"/>
        <v>S194395612</v>
      </c>
      <c r="F7825" s="227">
        <v>2022</v>
      </c>
      <c r="G7825" s="225">
        <v>155</v>
      </c>
      <c r="H7825" s="225" t="s">
        <v>9147</v>
      </c>
      <c r="I7825" s="225" t="s">
        <v>6690</v>
      </c>
      <c r="J7825" s="225" t="s">
        <v>1750</v>
      </c>
      <c r="K7825" s="226" t="s">
        <v>17</v>
      </c>
      <c r="L7825" s="225">
        <v>35</v>
      </c>
      <c r="M7825" s="226" t="s">
        <v>1264</v>
      </c>
      <c r="N7825" s="225">
        <v>20</v>
      </c>
      <c r="O7825" s="228" t="s">
        <v>11403</v>
      </c>
    </row>
    <row r="7826" spans="1:15">
      <c r="A7826" s="7">
        <v>2020</v>
      </c>
      <c r="B7826" s="7" t="s">
        <v>47</v>
      </c>
      <c r="C7826" s="8">
        <f t="shared" si="372"/>
        <v>43956</v>
      </c>
      <c r="D7826" s="7">
        <v>13</v>
      </c>
      <c r="E7826" s="7" t="str">
        <f t="shared" si="371"/>
        <v>S194395613</v>
      </c>
      <c r="F7826" s="227">
        <v>2023</v>
      </c>
      <c r="G7826" s="225">
        <v>155</v>
      </c>
      <c r="H7826" s="225" t="s">
        <v>8118</v>
      </c>
      <c r="I7826" s="225" t="s">
        <v>5070</v>
      </c>
      <c r="J7826" s="225" t="s">
        <v>791</v>
      </c>
      <c r="K7826" s="226" t="s">
        <v>17</v>
      </c>
      <c r="L7826" s="225">
        <v>28</v>
      </c>
      <c r="M7826" s="226" t="s">
        <v>1367</v>
      </c>
      <c r="N7826" s="225" t="s">
        <v>301</v>
      </c>
      <c r="O7826" s="228" t="s">
        <v>568</v>
      </c>
    </row>
    <row r="7827" spans="1:15" ht="15.75" thickBot="1">
      <c r="A7827" s="7">
        <v>2020</v>
      </c>
      <c r="B7827" s="7" t="s">
        <v>47</v>
      </c>
      <c r="C7827" s="8">
        <f t="shared" si="372"/>
        <v>43956</v>
      </c>
      <c r="D7827" s="7">
        <v>14</v>
      </c>
      <c r="E7827" s="7" t="str">
        <f t="shared" si="371"/>
        <v>S194395614</v>
      </c>
      <c r="F7827" s="230">
        <v>2024</v>
      </c>
      <c r="G7827" s="231">
        <v>150</v>
      </c>
      <c r="H7827" s="231" t="s">
        <v>11404</v>
      </c>
      <c r="I7827" s="231" t="s">
        <v>11405</v>
      </c>
      <c r="J7827" s="231" t="s">
        <v>5597</v>
      </c>
      <c r="K7827" s="232" t="s">
        <v>17</v>
      </c>
      <c r="L7827" s="231">
        <v>24</v>
      </c>
      <c r="M7827" s="232" t="s">
        <v>10708</v>
      </c>
      <c r="N7827" s="231" t="s">
        <v>1139</v>
      </c>
      <c r="O7827" s="233" t="s">
        <v>10466</v>
      </c>
    </row>
    <row r="7828" spans="1:15" ht="15.75" thickBot="1">
      <c r="A7828" s="7">
        <v>2020</v>
      </c>
      <c r="B7828" s="7" t="s">
        <v>47</v>
      </c>
      <c r="C7828" s="8">
        <f t="shared" si="372"/>
        <v>43956</v>
      </c>
      <c r="D7828" s="7">
        <v>15</v>
      </c>
      <c r="E7828" s="7" t="str">
        <f t="shared" si="371"/>
        <v>S194395615</v>
      </c>
      <c r="F7828" s="221" t="s">
        <v>15</v>
      </c>
    </row>
    <row r="7829" spans="1:15" ht="15.75" thickBot="1">
      <c r="A7829" s="7">
        <v>2020</v>
      </c>
      <c r="B7829" s="7" t="s">
        <v>47</v>
      </c>
      <c r="C7829" s="8">
        <f t="shared" si="372"/>
        <v>43956</v>
      </c>
      <c r="D7829" s="7">
        <v>16</v>
      </c>
      <c r="E7829" s="7" t="str">
        <f t="shared" si="371"/>
        <v>S194395616</v>
      </c>
      <c r="F7829" s="358" t="s">
        <v>1</v>
      </c>
      <c r="G7829" s="361" t="s">
        <v>2</v>
      </c>
      <c r="H7829" s="362"/>
      <c r="I7829" s="362"/>
      <c r="J7829" s="363"/>
      <c r="K7829" s="364" t="s">
        <v>3</v>
      </c>
      <c r="L7829" s="363"/>
      <c r="M7829" s="364" t="s">
        <v>144</v>
      </c>
      <c r="N7829" s="362"/>
      <c r="O7829" s="362"/>
    </row>
    <row r="7830" spans="1:15" ht="18" customHeight="1" thickBot="1">
      <c r="A7830" s="7">
        <v>2020</v>
      </c>
      <c r="B7830" s="7" t="s">
        <v>47</v>
      </c>
      <c r="C7830" s="8">
        <f t="shared" si="372"/>
        <v>43956</v>
      </c>
      <c r="D7830" s="7">
        <v>17</v>
      </c>
      <c r="E7830" s="7" t="str">
        <f t="shared" si="371"/>
        <v>S194395617</v>
      </c>
      <c r="F7830" s="359"/>
      <c r="G7830" s="365" t="s">
        <v>5</v>
      </c>
      <c r="H7830" s="361" t="s">
        <v>145</v>
      </c>
      <c r="I7830" s="362"/>
      <c r="J7830" s="363"/>
      <c r="K7830" s="367" t="s">
        <v>6</v>
      </c>
      <c r="L7830" s="369" t="s">
        <v>7</v>
      </c>
      <c r="M7830" s="367" t="s">
        <v>8</v>
      </c>
      <c r="N7830" s="371" t="s">
        <v>146</v>
      </c>
      <c r="O7830" s="373" t="s">
        <v>147</v>
      </c>
    </row>
    <row r="7831" spans="1:15" ht="15.75" thickBot="1">
      <c r="A7831" s="7">
        <v>2020</v>
      </c>
      <c r="B7831" s="7" t="s">
        <v>47</v>
      </c>
      <c r="C7831" s="8">
        <f t="shared" si="372"/>
        <v>43956</v>
      </c>
      <c r="D7831" s="7">
        <v>18</v>
      </c>
      <c r="E7831" s="7" t="str">
        <f t="shared" si="371"/>
        <v>S194395618</v>
      </c>
      <c r="F7831" s="360"/>
      <c r="G7831" s="366"/>
      <c r="H7831" s="222" t="s">
        <v>11387</v>
      </c>
      <c r="I7831" s="223" t="s">
        <v>11388</v>
      </c>
      <c r="J7831" s="224" t="s">
        <v>11389</v>
      </c>
      <c r="K7831" s="368"/>
      <c r="L7831" s="370"/>
      <c r="M7831" s="368"/>
      <c r="N7831" s="372"/>
      <c r="O7831" s="374"/>
    </row>
    <row r="7832" spans="1:15">
      <c r="A7832" s="7">
        <v>2020</v>
      </c>
      <c r="B7832" s="7" t="s">
        <v>47</v>
      </c>
      <c r="C7832" s="8">
        <f t="shared" si="372"/>
        <v>43956</v>
      </c>
      <c r="D7832" s="7">
        <v>19</v>
      </c>
      <c r="E7832" s="7" t="str">
        <f t="shared" si="371"/>
        <v>S194395619</v>
      </c>
      <c r="F7832" s="227" t="s">
        <v>16</v>
      </c>
      <c r="G7832" s="225">
        <v>35</v>
      </c>
      <c r="H7832" s="225" t="s">
        <v>11406</v>
      </c>
      <c r="I7832" s="225" t="s">
        <v>11407</v>
      </c>
      <c r="J7832" s="225" t="s">
        <v>1270</v>
      </c>
      <c r="K7832" s="226" t="s">
        <v>17</v>
      </c>
      <c r="L7832" s="225">
        <v>53</v>
      </c>
      <c r="M7832" s="226" t="s">
        <v>7626</v>
      </c>
      <c r="N7832" s="225" t="s">
        <v>477</v>
      </c>
      <c r="O7832" s="228" t="s">
        <v>619</v>
      </c>
    </row>
    <row r="7833" spans="1:15">
      <c r="A7833" s="7">
        <v>2020</v>
      </c>
      <c r="B7833" s="7" t="s">
        <v>47</v>
      </c>
      <c r="C7833" s="8">
        <f t="shared" si="372"/>
        <v>43956</v>
      </c>
      <c r="D7833" s="7">
        <v>20</v>
      </c>
      <c r="E7833" s="7" t="str">
        <f t="shared" si="371"/>
        <v>S194395620</v>
      </c>
      <c r="F7833" s="229">
        <v>43952</v>
      </c>
      <c r="G7833" s="225">
        <v>90</v>
      </c>
      <c r="H7833" s="225" t="s">
        <v>11408</v>
      </c>
      <c r="I7833" s="225" t="s">
        <v>11409</v>
      </c>
      <c r="J7833" s="225" t="s">
        <v>1694</v>
      </c>
      <c r="K7833" s="226" t="s">
        <v>17</v>
      </c>
      <c r="L7833" s="225">
        <v>52</v>
      </c>
      <c r="M7833" s="226">
        <v>0</v>
      </c>
      <c r="N7833" s="225">
        <v>0</v>
      </c>
      <c r="O7833" s="228">
        <v>100</v>
      </c>
    </row>
    <row r="7834" spans="1:15">
      <c r="A7834" s="7">
        <v>2020</v>
      </c>
      <c r="B7834" s="7" t="s">
        <v>47</v>
      </c>
      <c r="C7834" s="8">
        <f t="shared" si="372"/>
        <v>43956</v>
      </c>
      <c r="D7834" s="7">
        <v>21</v>
      </c>
      <c r="E7834" s="7" t="str">
        <f t="shared" si="371"/>
        <v>S194395621</v>
      </c>
      <c r="F7834" s="229">
        <v>43983</v>
      </c>
      <c r="G7834" s="225">
        <v>105</v>
      </c>
      <c r="H7834" s="225" t="s">
        <v>4509</v>
      </c>
      <c r="I7834" s="225" t="s">
        <v>8303</v>
      </c>
      <c r="J7834" s="225" t="s">
        <v>2436</v>
      </c>
      <c r="K7834" s="226" t="s">
        <v>17</v>
      </c>
      <c r="L7834" s="225">
        <v>47</v>
      </c>
      <c r="M7834" s="226" t="s">
        <v>1630</v>
      </c>
      <c r="N7834" s="225" t="s">
        <v>416</v>
      </c>
      <c r="O7834" s="228" t="s">
        <v>10190</v>
      </c>
    </row>
    <row r="7835" spans="1:15">
      <c r="A7835" s="7">
        <v>2020</v>
      </c>
      <c r="B7835" s="7" t="s">
        <v>47</v>
      </c>
      <c r="C7835" s="8">
        <f t="shared" si="372"/>
        <v>43956</v>
      </c>
      <c r="D7835" s="7">
        <v>22</v>
      </c>
      <c r="E7835" s="7" t="str">
        <f t="shared" si="371"/>
        <v>S194395622</v>
      </c>
      <c r="F7835" s="229">
        <v>44013</v>
      </c>
      <c r="G7835" s="225">
        <v>117</v>
      </c>
      <c r="H7835" s="225" t="s">
        <v>11410</v>
      </c>
      <c r="I7835" s="225" t="s">
        <v>6109</v>
      </c>
      <c r="J7835" s="225" t="s">
        <v>791</v>
      </c>
      <c r="K7835" s="226" t="s">
        <v>17</v>
      </c>
      <c r="L7835" s="225">
        <v>43</v>
      </c>
      <c r="M7835" s="226" t="s">
        <v>380</v>
      </c>
      <c r="N7835" s="225" t="s">
        <v>333</v>
      </c>
      <c r="O7835" s="228" t="s">
        <v>379</v>
      </c>
    </row>
    <row r="7836" spans="1:15">
      <c r="A7836" s="7">
        <v>2020</v>
      </c>
      <c r="B7836" s="7" t="s">
        <v>47</v>
      </c>
      <c r="C7836" s="8">
        <f t="shared" si="372"/>
        <v>43956</v>
      </c>
      <c r="D7836" s="7">
        <v>23</v>
      </c>
      <c r="E7836" s="7" t="str">
        <f t="shared" si="371"/>
        <v>S194395623</v>
      </c>
      <c r="F7836" s="229">
        <v>44044</v>
      </c>
      <c r="G7836" s="225">
        <v>135</v>
      </c>
      <c r="H7836" s="225" t="s">
        <v>11411</v>
      </c>
      <c r="I7836" s="225" t="s">
        <v>11412</v>
      </c>
      <c r="J7836" s="225" t="s">
        <v>1284</v>
      </c>
      <c r="K7836" s="226" t="s">
        <v>17</v>
      </c>
      <c r="L7836" s="225">
        <v>42</v>
      </c>
      <c r="M7836" s="226" t="s">
        <v>380</v>
      </c>
      <c r="N7836" s="225" t="s">
        <v>333</v>
      </c>
      <c r="O7836" s="228" t="s">
        <v>379</v>
      </c>
    </row>
    <row r="7837" spans="1:15">
      <c r="A7837" s="7">
        <v>2020</v>
      </c>
      <c r="B7837" s="7" t="s">
        <v>47</v>
      </c>
      <c r="C7837" s="8">
        <f t="shared" si="372"/>
        <v>43956</v>
      </c>
      <c r="D7837" s="7">
        <v>24</v>
      </c>
      <c r="E7837" s="7" t="str">
        <f t="shared" si="371"/>
        <v>S194395624</v>
      </c>
      <c r="F7837" s="227" t="s">
        <v>11390</v>
      </c>
      <c r="G7837" s="225">
        <v>137</v>
      </c>
      <c r="H7837" s="225" t="s">
        <v>11413</v>
      </c>
      <c r="I7837" s="225" t="s">
        <v>11165</v>
      </c>
      <c r="J7837" s="225" t="s">
        <v>1855</v>
      </c>
      <c r="K7837" s="226" t="s">
        <v>17</v>
      </c>
      <c r="L7837" s="225">
        <v>39</v>
      </c>
      <c r="M7837" s="226" t="s">
        <v>301</v>
      </c>
      <c r="N7837" s="225" t="s">
        <v>311</v>
      </c>
      <c r="O7837" s="228" t="s">
        <v>6884</v>
      </c>
    </row>
    <row r="7838" spans="1:15">
      <c r="A7838" s="7">
        <v>2020</v>
      </c>
      <c r="B7838" s="7" t="s">
        <v>47</v>
      </c>
      <c r="C7838" s="8">
        <f t="shared" si="372"/>
        <v>43956</v>
      </c>
      <c r="D7838" s="7">
        <v>25</v>
      </c>
      <c r="E7838" s="7" t="str">
        <f t="shared" si="371"/>
        <v>S194395625</v>
      </c>
      <c r="F7838" s="227">
        <v>2021</v>
      </c>
      <c r="G7838" s="225">
        <v>187</v>
      </c>
      <c r="H7838" s="225" t="s">
        <v>10244</v>
      </c>
      <c r="I7838" s="225" t="s">
        <v>5449</v>
      </c>
      <c r="J7838" s="225" t="s">
        <v>322</v>
      </c>
      <c r="K7838" s="226" t="s">
        <v>17</v>
      </c>
      <c r="L7838" s="225">
        <v>40</v>
      </c>
      <c r="M7838" s="226">
        <v>50</v>
      </c>
      <c r="N7838" s="225" t="s">
        <v>619</v>
      </c>
      <c r="O7838" s="228" t="s">
        <v>383</v>
      </c>
    </row>
    <row r="7839" spans="1:15">
      <c r="A7839" s="7">
        <v>2020</v>
      </c>
      <c r="B7839" s="7" t="s">
        <v>47</v>
      </c>
      <c r="C7839" s="8">
        <f t="shared" si="372"/>
        <v>43956</v>
      </c>
      <c r="D7839" s="7">
        <v>26</v>
      </c>
      <c r="E7839" s="7" t="str">
        <f t="shared" si="371"/>
        <v>S194395626</v>
      </c>
      <c r="F7839" s="227">
        <v>2022</v>
      </c>
      <c r="G7839" s="225">
        <v>190</v>
      </c>
      <c r="H7839" s="225" t="s">
        <v>8148</v>
      </c>
      <c r="I7839" s="225" t="s">
        <v>11414</v>
      </c>
      <c r="J7839" s="225" t="s">
        <v>695</v>
      </c>
      <c r="K7839" s="226" t="s">
        <v>17</v>
      </c>
      <c r="L7839" s="225">
        <v>32</v>
      </c>
      <c r="M7839" s="226" t="s">
        <v>10283</v>
      </c>
      <c r="N7839" s="225" t="s">
        <v>819</v>
      </c>
      <c r="O7839" s="228" t="s">
        <v>297</v>
      </c>
    </row>
    <row r="7840" spans="1:15">
      <c r="A7840" s="7">
        <v>2020</v>
      </c>
      <c r="B7840" s="7" t="s">
        <v>47</v>
      </c>
      <c r="C7840" s="8">
        <f t="shared" si="372"/>
        <v>43956</v>
      </c>
      <c r="D7840" s="7">
        <v>27</v>
      </c>
      <c r="E7840" s="7" t="str">
        <f t="shared" si="371"/>
        <v>S194395627</v>
      </c>
      <c r="F7840" s="227">
        <v>2023</v>
      </c>
      <c r="G7840" s="225">
        <v>190</v>
      </c>
      <c r="H7840" s="225" t="s">
        <v>11415</v>
      </c>
      <c r="I7840" s="225" t="s">
        <v>3368</v>
      </c>
      <c r="J7840" s="225" t="s">
        <v>1922</v>
      </c>
      <c r="K7840" s="226" t="s">
        <v>17</v>
      </c>
      <c r="L7840" s="225">
        <v>28</v>
      </c>
      <c r="M7840" s="226" t="s">
        <v>4038</v>
      </c>
      <c r="N7840" s="225" t="s">
        <v>2035</v>
      </c>
      <c r="O7840" s="228" t="s">
        <v>10191</v>
      </c>
    </row>
    <row r="7841" spans="1:15" ht="15.75" thickBot="1">
      <c r="A7841" s="7">
        <v>2020</v>
      </c>
      <c r="B7841" s="7" t="s">
        <v>47</v>
      </c>
      <c r="C7841" s="8">
        <f t="shared" si="372"/>
        <v>43956</v>
      </c>
      <c r="D7841" s="7">
        <v>28</v>
      </c>
      <c r="E7841" s="7" t="str">
        <f t="shared" si="371"/>
        <v>S194395628</v>
      </c>
      <c r="F7841" s="230">
        <v>2024</v>
      </c>
      <c r="G7841" s="231">
        <v>180</v>
      </c>
      <c r="H7841" s="231" t="s">
        <v>6764</v>
      </c>
      <c r="I7841" s="231" t="s">
        <v>2342</v>
      </c>
      <c r="J7841" s="231" t="s">
        <v>3641</v>
      </c>
      <c r="K7841" s="232" t="s">
        <v>17</v>
      </c>
      <c r="L7841" s="231">
        <v>24</v>
      </c>
      <c r="M7841" s="232" t="s">
        <v>4044</v>
      </c>
      <c r="N7841" s="231" t="s">
        <v>10695</v>
      </c>
      <c r="O7841" s="233" t="s">
        <v>3668</v>
      </c>
    </row>
    <row r="7842" spans="1:15" ht="15.75" thickBot="1">
      <c r="A7842" s="7">
        <v>2020</v>
      </c>
      <c r="B7842" s="7" t="s">
        <v>46</v>
      </c>
      <c r="C7842" s="8">
        <f>C7841+7</f>
        <v>43963</v>
      </c>
      <c r="D7842" s="7">
        <v>1</v>
      </c>
      <c r="E7842" s="7" t="str">
        <f t="shared" ref="E7842:E7869" si="373">B7842&amp;C7842&amp;D7842</f>
        <v>S20439631</v>
      </c>
      <c r="F7842" s="221" t="s">
        <v>0</v>
      </c>
    </row>
    <row r="7843" spans="1:15" ht="15.75" thickBot="1">
      <c r="A7843" s="7">
        <v>2020</v>
      </c>
      <c r="B7843" s="7" t="s">
        <v>46</v>
      </c>
      <c r="C7843" s="8">
        <f t="shared" ref="C7843:C7869" si="374">C7842</f>
        <v>43963</v>
      </c>
      <c r="D7843" s="7">
        <v>2</v>
      </c>
      <c r="E7843" s="7" t="str">
        <f t="shared" si="373"/>
        <v>S20439632</v>
      </c>
      <c r="F7843" s="358" t="s">
        <v>1</v>
      </c>
      <c r="G7843" s="361" t="s">
        <v>2</v>
      </c>
      <c r="H7843" s="362"/>
      <c r="I7843" s="362"/>
      <c r="J7843" s="363"/>
      <c r="K7843" s="364" t="s">
        <v>3</v>
      </c>
      <c r="L7843" s="363"/>
      <c r="M7843" s="364" t="s">
        <v>144</v>
      </c>
      <c r="N7843" s="362"/>
      <c r="O7843" s="362"/>
    </row>
    <row r="7844" spans="1:15" ht="18" customHeight="1" thickBot="1">
      <c r="A7844" s="7">
        <v>2020</v>
      </c>
      <c r="B7844" s="7" t="s">
        <v>46</v>
      </c>
      <c r="C7844" s="8">
        <f t="shared" si="374"/>
        <v>43963</v>
      </c>
      <c r="D7844" s="7">
        <v>3</v>
      </c>
      <c r="E7844" s="7" t="str">
        <f t="shared" si="373"/>
        <v>S20439633</v>
      </c>
      <c r="F7844" s="359"/>
      <c r="G7844" s="365" t="s">
        <v>5</v>
      </c>
      <c r="H7844" s="361" t="s">
        <v>145</v>
      </c>
      <c r="I7844" s="362"/>
      <c r="J7844" s="363"/>
      <c r="K7844" s="367" t="s">
        <v>6</v>
      </c>
      <c r="L7844" s="369" t="s">
        <v>7</v>
      </c>
      <c r="M7844" s="367" t="s">
        <v>8</v>
      </c>
      <c r="N7844" s="371" t="s">
        <v>146</v>
      </c>
      <c r="O7844" s="373" t="s">
        <v>147</v>
      </c>
    </row>
    <row r="7845" spans="1:15" ht="15.75" thickBot="1">
      <c r="A7845" s="7">
        <v>2020</v>
      </c>
      <c r="B7845" s="7" t="s">
        <v>46</v>
      </c>
      <c r="C7845" s="8">
        <f t="shared" si="374"/>
        <v>43963</v>
      </c>
      <c r="D7845" s="7">
        <v>4</v>
      </c>
      <c r="E7845" s="7" t="str">
        <f t="shared" si="373"/>
        <v>S20439634</v>
      </c>
      <c r="F7845" s="360"/>
      <c r="G7845" s="366"/>
      <c r="H7845" s="222" t="s">
        <v>11387</v>
      </c>
      <c r="I7845" s="223" t="s">
        <v>11388</v>
      </c>
      <c r="J7845" s="224" t="s">
        <v>11389</v>
      </c>
      <c r="K7845" s="368"/>
      <c r="L7845" s="370"/>
      <c r="M7845" s="368"/>
      <c r="N7845" s="372"/>
      <c r="O7845" s="374"/>
    </row>
    <row r="7846" spans="1:15">
      <c r="A7846" s="7">
        <v>2020</v>
      </c>
      <c r="B7846" s="7" t="s">
        <v>46</v>
      </c>
      <c r="C7846" s="8">
        <f t="shared" si="374"/>
        <v>43963</v>
      </c>
      <c r="D7846" s="7">
        <v>5</v>
      </c>
      <c r="E7846" s="7" t="str">
        <f t="shared" si="373"/>
        <v>S20439635</v>
      </c>
      <c r="F7846" s="227" t="s">
        <v>12</v>
      </c>
      <c r="G7846" s="225">
        <v>-1</v>
      </c>
      <c r="H7846" s="225" t="s">
        <v>11416</v>
      </c>
      <c r="I7846" s="225" t="s">
        <v>11417</v>
      </c>
      <c r="J7846" s="225" t="s">
        <v>8203</v>
      </c>
      <c r="K7846" s="226" t="s">
        <v>17</v>
      </c>
      <c r="L7846" s="225">
        <v>50</v>
      </c>
      <c r="M7846" s="226" t="s">
        <v>1359</v>
      </c>
      <c r="N7846" s="225" t="s">
        <v>5907</v>
      </c>
      <c r="O7846" s="228" t="s">
        <v>730</v>
      </c>
    </row>
    <row r="7847" spans="1:15">
      <c r="A7847" s="7">
        <v>2020</v>
      </c>
      <c r="B7847" s="7" t="s">
        <v>46</v>
      </c>
      <c r="C7847" s="8">
        <f t="shared" si="374"/>
        <v>43963</v>
      </c>
      <c r="D7847" s="7">
        <v>6</v>
      </c>
      <c r="E7847" s="7" t="str">
        <f t="shared" si="373"/>
        <v>S20439636</v>
      </c>
      <c r="F7847" s="229">
        <v>43952</v>
      </c>
      <c r="G7847" s="225">
        <v>65</v>
      </c>
      <c r="H7847" s="225" t="s">
        <v>1037</v>
      </c>
      <c r="I7847" s="225" t="s">
        <v>11418</v>
      </c>
      <c r="J7847" s="225" t="s">
        <v>1046</v>
      </c>
      <c r="K7847" s="226" t="s">
        <v>17</v>
      </c>
      <c r="L7847" s="225">
        <v>58</v>
      </c>
      <c r="M7847" s="226" t="s">
        <v>2136</v>
      </c>
      <c r="N7847" s="225">
        <v>0</v>
      </c>
      <c r="O7847" s="228" t="s">
        <v>11419</v>
      </c>
    </row>
    <row r="7848" spans="1:15">
      <c r="A7848" s="7">
        <v>2020</v>
      </c>
      <c r="B7848" s="7" t="s">
        <v>46</v>
      </c>
      <c r="C7848" s="8">
        <f t="shared" si="374"/>
        <v>43963</v>
      </c>
      <c r="D7848" s="7">
        <v>7</v>
      </c>
      <c r="E7848" s="7" t="str">
        <f t="shared" si="373"/>
        <v>S20439637</v>
      </c>
      <c r="F7848" s="229">
        <v>43983</v>
      </c>
      <c r="G7848" s="225">
        <v>85</v>
      </c>
      <c r="H7848" s="225" t="s">
        <v>11420</v>
      </c>
      <c r="I7848" s="225" t="s">
        <v>11421</v>
      </c>
      <c r="J7848" s="225" t="s">
        <v>3462</v>
      </c>
      <c r="K7848" s="226" t="s">
        <v>17</v>
      </c>
      <c r="L7848" s="225">
        <v>59</v>
      </c>
      <c r="M7848" s="226">
        <v>0</v>
      </c>
      <c r="N7848" s="225">
        <v>0</v>
      </c>
      <c r="O7848" s="228">
        <v>100</v>
      </c>
    </row>
    <row r="7849" spans="1:15">
      <c r="A7849" s="7">
        <v>2020</v>
      </c>
      <c r="B7849" s="7" t="s">
        <v>46</v>
      </c>
      <c r="C7849" s="8">
        <f t="shared" si="374"/>
        <v>43963</v>
      </c>
      <c r="D7849" s="7">
        <v>8</v>
      </c>
      <c r="E7849" s="7" t="str">
        <f t="shared" si="373"/>
        <v>S20439638</v>
      </c>
      <c r="F7849" s="229">
        <v>44013</v>
      </c>
      <c r="G7849" s="225">
        <v>85</v>
      </c>
      <c r="H7849" s="225" t="s">
        <v>11422</v>
      </c>
      <c r="I7849" s="225" t="s">
        <v>11423</v>
      </c>
      <c r="J7849" s="225" t="s">
        <v>1957</v>
      </c>
      <c r="K7849" s="226" t="s">
        <v>17</v>
      </c>
      <c r="L7849" s="225">
        <v>55</v>
      </c>
      <c r="M7849" s="226" t="s">
        <v>312</v>
      </c>
      <c r="N7849" s="225" t="s">
        <v>729</v>
      </c>
      <c r="O7849" s="228" t="s">
        <v>4870</v>
      </c>
    </row>
    <row r="7850" spans="1:15">
      <c r="A7850" s="7">
        <v>2020</v>
      </c>
      <c r="B7850" s="7" t="s">
        <v>46</v>
      </c>
      <c r="C7850" s="8">
        <f t="shared" si="374"/>
        <v>43963</v>
      </c>
      <c r="D7850" s="7">
        <v>9</v>
      </c>
      <c r="E7850" s="7" t="str">
        <f t="shared" si="373"/>
        <v>S20439639</v>
      </c>
      <c r="F7850" s="229">
        <v>44044</v>
      </c>
      <c r="G7850" s="225">
        <v>95</v>
      </c>
      <c r="H7850" s="225" t="s">
        <v>11284</v>
      </c>
      <c r="I7850" s="225" t="s">
        <v>2742</v>
      </c>
      <c r="J7850" s="225" t="s">
        <v>5372</v>
      </c>
      <c r="K7850" s="226" t="s">
        <v>17</v>
      </c>
      <c r="L7850" s="225">
        <v>48</v>
      </c>
      <c r="M7850" s="226" t="s">
        <v>11424</v>
      </c>
      <c r="N7850" s="225" t="s">
        <v>11425</v>
      </c>
      <c r="O7850" s="228" t="s">
        <v>2100</v>
      </c>
    </row>
    <row r="7851" spans="1:15">
      <c r="A7851" s="7">
        <v>2020</v>
      </c>
      <c r="B7851" s="7" t="s">
        <v>46</v>
      </c>
      <c r="C7851" s="8">
        <f t="shared" si="374"/>
        <v>43963</v>
      </c>
      <c r="D7851" s="7">
        <v>10</v>
      </c>
      <c r="E7851" s="7" t="str">
        <f t="shared" si="373"/>
        <v>S204396310</v>
      </c>
      <c r="F7851" s="227" t="s">
        <v>11390</v>
      </c>
      <c r="G7851" s="225">
        <v>100</v>
      </c>
      <c r="H7851" s="225" t="s">
        <v>11426</v>
      </c>
      <c r="I7851" s="225" t="s">
        <v>11427</v>
      </c>
      <c r="J7851" s="225" t="s">
        <v>1292</v>
      </c>
      <c r="K7851" s="226" t="s">
        <v>17</v>
      </c>
      <c r="L7851" s="225">
        <v>43</v>
      </c>
      <c r="M7851" s="226" t="s">
        <v>2148</v>
      </c>
      <c r="N7851" s="225" t="s">
        <v>1649</v>
      </c>
      <c r="O7851" s="228" t="s">
        <v>1038</v>
      </c>
    </row>
    <row r="7852" spans="1:15">
      <c r="A7852" s="7">
        <v>2020</v>
      </c>
      <c r="B7852" s="7" t="s">
        <v>46</v>
      </c>
      <c r="C7852" s="8">
        <f t="shared" si="374"/>
        <v>43963</v>
      </c>
      <c r="D7852" s="7">
        <v>11</v>
      </c>
      <c r="E7852" s="7" t="str">
        <f t="shared" si="373"/>
        <v>S204396311</v>
      </c>
      <c r="F7852" s="227">
        <v>2021</v>
      </c>
      <c r="G7852" s="225">
        <v>143</v>
      </c>
      <c r="H7852" s="225" t="s">
        <v>11428</v>
      </c>
      <c r="I7852" s="225" t="s">
        <v>11429</v>
      </c>
      <c r="J7852" s="225" t="s">
        <v>5279</v>
      </c>
      <c r="K7852" s="226" t="s">
        <v>17</v>
      </c>
      <c r="L7852" s="225">
        <v>48</v>
      </c>
      <c r="M7852" s="226" t="s">
        <v>11430</v>
      </c>
      <c r="N7852" s="225" t="s">
        <v>1853</v>
      </c>
      <c r="O7852" s="228" t="s">
        <v>3780</v>
      </c>
    </row>
    <row r="7853" spans="1:15">
      <c r="A7853" s="7">
        <v>2020</v>
      </c>
      <c r="B7853" s="7" t="s">
        <v>46</v>
      </c>
      <c r="C7853" s="8">
        <f t="shared" si="374"/>
        <v>43963</v>
      </c>
      <c r="D7853" s="7">
        <v>12</v>
      </c>
      <c r="E7853" s="7" t="str">
        <f t="shared" si="373"/>
        <v>S204396312</v>
      </c>
      <c r="F7853" s="227">
        <v>2022</v>
      </c>
      <c r="G7853" s="225">
        <v>150</v>
      </c>
      <c r="H7853" s="225" t="s">
        <v>11431</v>
      </c>
      <c r="I7853" s="225" t="s">
        <v>11186</v>
      </c>
      <c r="J7853" s="225" t="s">
        <v>3323</v>
      </c>
      <c r="K7853" s="226" t="s">
        <v>17</v>
      </c>
      <c r="L7853" s="225">
        <v>37</v>
      </c>
      <c r="M7853" s="226" t="s">
        <v>1255</v>
      </c>
      <c r="N7853" s="225" t="s">
        <v>11432</v>
      </c>
      <c r="O7853" s="228" t="s">
        <v>813</v>
      </c>
    </row>
    <row r="7854" spans="1:15">
      <c r="A7854" s="7">
        <v>2020</v>
      </c>
      <c r="B7854" s="7" t="s">
        <v>46</v>
      </c>
      <c r="C7854" s="8">
        <f t="shared" si="374"/>
        <v>43963</v>
      </c>
      <c r="D7854" s="7">
        <v>13</v>
      </c>
      <c r="E7854" s="7" t="str">
        <f t="shared" si="373"/>
        <v>S204396313</v>
      </c>
      <c r="F7854" s="227">
        <v>2023</v>
      </c>
      <c r="G7854" s="225">
        <v>150</v>
      </c>
      <c r="H7854" s="225" t="s">
        <v>4949</v>
      </c>
      <c r="I7854" s="225" t="s">
        <v>11041</v>
      </c>
      <c r="J7854" s="225" t="s">
        <v>317</v>
      </c>
      <c r="K7854" s="226" t="s">
        <v>17</v>
      </c>
      <c r="L7854" s="225">
        <v>31</v>
      </c>
      <c r="M7854" s="226" t="s">
        <v>1367</v>
      </c>
      <c r="N7854" s="225" t="s">
        <v>11433</v>
      </c>
      <c r="O7854" s="228" t="s">
        <v>2030</v>
      </c>
    </row>
    <row r="7855" spans="1:15" ht="15.75" thickBot="1">
      <c r="A7855" s="7">
        <v>2020</v>
      </c>
      <c r="B7855" s="7" t="s">
        <v>46</v>
      </c>
      <c r="C7855" s="8">
        <f t="shared" si="374"/>
        <v>43963</v>
      </c>
      <c r="D7855" s="7">
        <v>14</v>
      </c>
      <c r="E7855" s="7" t="str">
        <f t="shared" si="373"/>
        <v>S204396314</v>
      </c>
      <c r="F7855" s="230">
        <v>2024</v>
      </c>
      <c r="G7855" s="231">
        <v>145</v>
      </c>
      <c r="H7855" s="231" t="s">
        <v>3509</v>
      </c>
      <c r="I7855" s="231" t="s">
        <v>7728</v>
      </c>
      <c r="J7855" s="231" t="s">
        <v>1700</v>
      </c>
      <c r="K7855" s="232" t="s">
        <v>17</v>
      </c>
      <c r="L7855" s="231">
        <v>25</v>
      </c>
      <c r="M7855" s="232" t="s">
        <v>1651</v>
      </c>
      <c r="N7855" s="231" t="s">
        <v>1651</v>
      </c>
      <c r="O7855" s="233" t="s">
        <v>11434</v>
      </c>
    </row>
    <row r="7856" spans="1:15" ht="15.75" thickBot="1">
      <c r="A7856" s="7">
        <v>2020</v>
      </c>
      <c r="B7856" s="7" t="s">
        <v>46</v>
      </c>
      <c r="C7856" s="8">
        <f t="shared" si="374"/>
        <v>43963</v>
      </c>
      <c r="D7856" s="7">
        <v>15</v>
      </c>
      <c r="E7856" s="7" t="str">
        <f t="shared" si="373"/>
        <v>S204396315</v>
      </c>
      <c r="F7856" s="221" t="s">
        <v>15</v>
      </c>
    </row>
    <row r="7857" spans="1:15" ht="15.75" thickBot="1">
      <c r="A7857" s="7">
        <v>2020</v>
      </c>
      <c r="B7857" s="7" t="s">
        <v>46</v>
      </c>
      <c r="C7857" s="8">
        <f t="shared" si="374"/>
        <v>43963</v>
      </c>
      <c r="D7857" s="7">
        <v>16</v>
      </c>
      <c r="E7857" s="7" t="str">
        <f t="shared" si="373"/>
        <v>S204396316</v>
      </c>
      <c r="F7857" s="358" t="s">
        <v>1</v>
      </c>
      <c r="G7857" s="361" t="s">
        <v>2</v>
      </c>
      <c r="H7857" s="362"/>
      <c r="I7857" s="362"/>
      <c r="J7857" s="363"/>
      <c r="K7857" s="364" t="s">
        <v>3</v>
      </c>
      <c r="L7857" s="363"/>
      <c r="M7857" s="364" t="s">
        <v>144</v>
      </c>
      <c r="N7857" s="362"/>
      <c r="O7857" s="362"/>
    </row>
    <row r="7858" spans="1:15" ht="18" customHeight="1" thickBot="1">
      <c r="A7858" s="7">
        <v>2020</v>
      </c>
      <c r="B7858" s="7" t="s">
        <v>46</v>
      </c>
      <c r="C7858" s="8">
        <f t="shared" si="374"/>
        <v>43963</v>
      </c>
      <c r="D7858" s="7">
        <v>17</v>
      </c>
      <c r="E7858" s="7" t="str">
        <f t="shared" si="373"/>
        <v>S204396317</v>
      </c>
      <c r="F7858" s="359"/>
      <c r="G7858" s="365" t="s">
        <v>5</v>
      </c>
      <c r="H7858" s="361" t="s">
        <v>145</v>
      </c>
      <c r="I7858" s="362"/>
      <c r="J7858" s="363"/>
      <c r="K7858" s="367" t="s">
        <v>6</v>
      </c>
      <c r="L7858" s="369" t="s">
        <v>7</v>
      </c>
      <c r="M7858" s="367" t="s">
        <v>8</v>
      </c>
      <c r="N7858" s="371" t="s">
        <v>146</v>
      </c>
      <c r="O7858" s="373" t="s">
        <v>147</v>
      </c>
    </row>
    <row r="7859" spans="1:15" ht="15.75" thickBot="1">
      <c r="A7859" s="7">
        <v>2020</v>
      </c>
      <c r="B7859" s="7" t="s">
        <v>46</v>
      </c>
      <c r="C7859" s="8">
        <f t="shared" si="374"/>
        <v>43963</v>
      </c>
      <c r="D7859" s="7">
        <v>18</v>
      </c>
      <c r="E7859" s="7" t="str">
        <f t="shared" si="373"/>
        <v>S204396318</v>
      </c>
      <c r="F7859" s="360"/>
      <c r="G7859" s="366"/>
      <c r="H7859" s="222" t="s">
        <v>11387</v>
      </c>
      <c r="I7859" s="223" t="s">
        <v>11388</v>
      </c>
      <c r="J7859" s="224" t="s">
        <v>11389</v>
      </c>
      <c r="K7859" s="368"/>
      <c r="L7859" s="370"/>
      <c r="M7859" s="368"/>
      <c r="N7859" s="372"/>
      <c r="O7859" s="374"/>
    </row>
    <row r="7860" spans="1:15">
      <c r="A7860" s="7">
        <v>2020</v>
      </c>
      <c r="B7860" s="7" t="s">
        <v>46</v>
      </c>
      <c r="C7860" s="8">
        <f t="shared" si="374"/>
        <v>43963</v>
      </c>
      <c r="D7860" s="7">
        <v>19</v>
      </c>
      <c r="E7860" s="7" t="str">
        <f t="shared" si="373"/>
        <v>S204396319</v>
      </c>
      <c r="F7860" s="227" t="s">
        <v>16</v>
      </c>
      <c r="G7860" s="225">
        <v>35</v>
      </c>
      <c r="H7860" s="225" t="s">
        <v>11435</v>
      </c>
      <c r="I7860" s="225" t="s">
        <v>11341</v>
      </c>
      <c r="J7860" s="225" t="s">
        <v>3176</v>
      </c>
      <c r="K7860" s="226" t="s">
        <v>17</v>
      </c>
      <c r="L7860" s="225">
        <v>51</v>
      </c>
      <c r="M7860" s="226">
        <v>45</v>
      </c>
      <c r="N7860" s="225" t="s">
        <v>2049</v>
      </c>
      <c r="O7860" s="228" t="s">
        <v>423</v>
      </c>
    </row>
    <row r="7861" spans="1:15">
      <c r="A7861" s="7">
        <v>2020</v>
      </c>
      <c r="B7861" s="7" t="s">
        <v>46</v>
      </c>
      <c r="C7861" s="8">
        <f t="shared" si="374"/>
        <v>43963</v>
      </c>
      <c r="D7861" s="7">
        <v>20</v>
      </c>
      <c r="E7861" s="7" t="str">
        <f t="shared" si="373"/>
        <v>S204396320</v>
      </c>
      <c r="F7861" s="229">
        <v>43952</v>
      </c>
      <c r="G7861" s="225">
        <v>90</v>
      </c>
      <c r="H7861" s="225" t="s">
        <v>11436</v>
      </c>
      <c r="I7861" s="225" t="s">
        <v>11437</v>
      </c>
      <c r="J7861" s="225" t="s">
        <v>3323</v>
      </c>
      <c r="K7861" s="226" t="s">
        <v>17</v>
      </c>
      <c r="L7861" s="225">
        <v>52</v>
      </c>
      <c r="M7861" s="226" t="s">
        <v>285</v>
      </c>
      <c r="N7861" s="225">
        <v>10</v>
      </c>
      <c r="O7861" s="228" t="s">
        <v>11438</v>
      </c>
    </row>
    <row r="7862" spans="1:15">
      <c r="A7862" s="7">
        <v>2020</v>
      </c>
      <c r="B7862" s="7" t="s">
        <v>46</v>
      </c>
      <c r="C7862" s="8">
        <f t="shared" si="374"/>
        <v>43963</v>
      </c>
      <c r="D7862" s="7">
        <v>21</v>
      </c>
      <c r="E7862" s="7" t="str">
        <f t="shared" si="373"/>
        <v>S204396321</v>
      </c>
      <c r="F7862" s="229">
        <v>43983</v>
      </c>
      <c r="G7862" s="225">
        <v>115</v>
      </c>
      <c r="H7862" s="225" t="s">
        <v>11439</v>
      </c>
      <c r="I7862" s="225" t="s">
        <v>3589</v>
      </c>
      <c r="J7862" s="225" t="s">
        <v>1750</v>
      </c>
      <c r="K7862" s="226" t="s">
        <v>17</v>
      </c>
      <c r="L7862" s="225">
        <v>48</v>
      </c>
      <c r="M7862" s="226">
        <v>0</v>
      </c>
      <c r="N7862" s="225">
        <v>0</v>
      </c>
      <c r="O7862" s="228">
        <v>100</v>
      </c>
    </row>
    <row r="7863" spans="1:15">
      <c r="A7863" s="7">
        <v>2020</v>
      </c>
      <c r="B7863" s="7" t="s">
        <v>46</v>
      </c>
      <c r="C7863" s="8">
        <f t="shared" si="374"/>
        <v>43963</v>
      </c>
      <c r="D7863" s="7">
        <v>22</v>
      </c>
      <c r="E7863" s="7" t="str">
        <f t="shared" si="373"/>
        <v>S204396322</v>
      </c>
      <c r="F7863" s="229">
        <v>44013</v>
      </c>
      <c r="G7863" s="225">
        <v>115</v>
      </c>
      <c r="H7863" s="225" t="s">
        <v>11440</v>
      </c>
      <c r="I7863" s="225" t="s">
        <v>11441</v>
      </c>
      <c r="J7863" s="225" t="s">
        <v>2110</v>
      </c>
      <c r="K7863" s="226" t="s">
        <v>17</v>
      </c>
      <c r="L7863" s="225">
        <v>42</v>
      </c>
      <c r="M7863" s="226" t="s">
        <v>1966</v>
      </c>
      <c r="N7863" s="225" t="s">
        <v>258</v>
      </c>
      <c r="O7863" s="228" t="s">
        <v>2054</v>
      </c>
    </row>
    <row r="7864" spans="1:15">
      <c r="A7864" s="7">
        <v>2020</v>
      </c>
      <c r="B7864" s="7" t="s">
        <v>46</v>
      </c>
      <c r="C7864" s="8">
        <f t="shared" si="374"/>
        <v>43963</v>
      </c>
      <c r="D7864" s="7">
        <v>23</v>
      </c>
      <c r="E7864" s="7" t="str">
        <f t="shared" si="373"/>
        <v>S204396323</v>
      </c>
      <c r="F7864" s="229">
        <v>44044</v>
      </c>
      <c r="G7864" s="225">
        <v>125</v>
      </c>
      <c r="H7864" s="225" t="s">
        <v>4884</v>
      </c>
      <c r="I7864" s="225" t="s">
        <v>11442</v>
      </c>
      <c r="J7864" s="225" t="s">
        <v>865</v>
      </c>
      <c r="K7864" s="226" t="s">
        <v>17</v>
      </c>
      <c r="L7864" s="225">
        <v>40</v>
      </c>
      <c r="M7864" s="226">
        <v>60</v>
      </c>
      <c r="N7864" s="225">
        <v>15</v>
      </c>
      <c r="O7864" s="228">
        <v>25</v>
      </c>
    </row>
    <row r="7865" spans="1:15">
      <c r="A7865" s="7">
        <v>2020</v>
      </c>
      <c r="B7865" s="7" t="s">
        <v>46</v>
      </c>
      <c r="C7865" s="8">
        <f t="shared" si="374"/>
        <v>43963</v>
      </c>
      <c r="D7865" s="7">
        <v>24</v>
      </c>
      <c r="E7865" s="7" t="str">
        <f t="shared" si="373"/>
        <v>S204396324</v>
      </c>
      <c r="F7865" s="227" t="s">
        <v>11390</v>
      </c>
      <c r="G7865" s="225">
        <v>135</v>
      </c>
      <c r="H7865" s="225" t="s">
        <v>11443</v>
      </c>
      <c r="I7865" s="225" t="s">
        <v>11444</v>
      </c>
      <c r="J7865" s="225">
        <v>5</v>
      </c>
      <c r="K7865" s="226" t="s">
        <v>17</v>
      </c>
      <c r="L7865" s="225">
        <v>40</v>
      </c>
      <c r="M7865" s="226" t="s">
        <v>555</v>
      </c>
      <c r="N7865" s="225" t="s">
        <v>258</v>
      </c>
      <c r="O7865" s="228" t="s">
        <v>6250</v>
      </c>
    </row>
    <row r="7866" spans="1:15">
      <c r="A7866" s="7">
        <v>2020</v>
      </c>
      <c r="B7866" s="7" t="s">
        <v>46</v>
      </c>
      <c r="C7866" s="8">
        <f t="shared" si="374"/>
        <v>43963</v>
      </c>
      <c r="D7866" s="7">
        <v>25</v>
      </c>
      <c r="E7866" s="7" t="str">
        <f t="shared" si="373"/>
        <v>S204396325</v>
      </c>
      <c r="F7866" s="227">
        <v>2021</v>
      </c>
      <c r="G7866" s="225">
        <v>178</v>
      </c>
      <c r="H7866" s="225" t="s">
        <v>11445</v>
      </c>
      <c r="I7866" s="225" t="s">
        <v>1791</v>
      </c>
      <c r="J7866" s="225" t="s">
        <v>3131</v>
      </c>
      <c r="K7866" s="226" t="s">
        <v>17</v>
      </c>
      <c r="L7866" s="225">
        <v>40</v>
      </c>
      <c r="M7866" s="226">
        <v>70</v>
      </c>
      <c r="N7866" s="225">
        <v>25</v>
      </c>
      <c r="O7866" s="228">
        <v>5</v>
      </c>
    </row>
    <row r="7867" spans="1:15">
      <c r="A7867" s="7">
        <v>2020</v>
      </c>
      <c r="B7867" s="7" t="s">
        <v>46</v>
      </c>
      <c r="C7867" s="8">
        <f t="shared" si="374"/>
        <v>43963</v>
      </c>
      <c r="D7867" s="7">
        <v>26</v>
      </c>
      <c r="E7867" s="7" t="str">
        <f t="shared" si="373"/>
        <v>S204396326</v>
      </c>
      <c r="F7867" s="227">
        <v>2022</v>
      </c>
      <c r="G7867" s="225">
        <v>185</v>
      </c>
      <c r="H7867" s="225" t="s">
        <v>5005</v>
      </c>
      <c r="I7867" s="225" t="s">
        <v>2748</v>
      </c>
      <c r="J7867" s="225" t="s">
        <v>1142</v>
      </c>
      <c r="K7867" s="226" t="s">
        <v>17</v>
      </c>
      <c r="L7867" s="225">
        <v>33</v>
      </c>
      <c r="M7867" s="226" t="s">
        <v>4933</v>
      </c>
      <c r="N7867" s="225" t="s">
        <v>819</v>
      </c>
      <c r="O7867" s="228" t="s">
        <v>469</v>
      </c>
    </row>
    <row r="7868" spans="1:15">
      <c r="A7868" s="7">
        <v>2020</v>
      </c>
      <c r="B7868" s="7" t="s">
        <v>46</v>
      </c>
      <c r="C7868" s="8">
        <f t="shared" si="374"/>
        <v>43963</v>
      </c>
      <c r="D7868" s="7">
        <v>27</v>
      </c>
      <c r="E7868" s="7" t="str">
        <f t="shared" si="373"/>
        <v>S204396327</v>
      </c>
      <c r="F7868" s="227">
        <v>2023</v>
      </c>
      <c r="G7868" s="225">
        <v>180</v>
      </c>
      <c r="H7868" s="225" t="s">
        <v>5482</v>
      </c>
      <c r="I7868" s="225" t="s">
        <v>11446</v>
      </c>
      <c r="J7868" s="225" t="s">
        <v>4270</v>
      </c>
      <c r="K7868" s="226" t="s">
        <v>17</v>
      </c>
      <c r="L7868" s="225">
        <v>31</v>
      </c>
      <c r="M7868" s="226" t="s">
        <v>2049</v>
      </c>
      <c r="N7868" s="225">
        <v>45</v>
      </c>
      <c r="O7868" s="228" t="s">
        <v>423</v>
      </c>
    </row>
    <row r="7869" spans="1:15" ht="15.75" thickBot="1">
      <c r="A7869" s="7">
        <v>2020</v>
      </c>
      <c r="B7869" s="7" t="s">
        <v>46</v>
      </c>
      <c r="C7869" s="8">
        <f t="shared" si="374"/>
        <v>43963</v>
      </c>
      <c r="D7869" s="7">
        <v>28</v>
      </c>
      <c r="E7869" s="7" t="str">
        <f t="shared" si="373"/>
        <v>S204396328</v>
      </c>
      <c r="F7869" s="230">
        <v>2024</v>
      </c>
      <c r="G7869" s="231">
        <v>175</v>
      </c>
      <c r="H7869" s="231" t="s">
        <v>7759</v>
      </c>
      <c r="I7869" s="231" t="s">
        <v>11447</v>
      </c>
      <c r="J7869" s="231" t="s">
        <v>1242</v>
      </c>
      <c r="K7869" s="232" t="s">
        <v>17</v>
      </c>
      <c r="L7869" s="231">
        <v>27</v>
      </c>
      <c r="M7869" s="232" t="s">
        <v>3028</v>
      </c>
      <c r="N7869" s="231" t="s">
        <v>4752</v>
      </c>
      <c r="O7869" s="233" t="s">
        <v>6250</v>
      </c>
    </row>
    <row r="7870" spans="1:15" ht="15.75" thickBot="1">
      <c r="A7870" s="7">
        <v>2020</v>
      </c>
      <c r="B7870" s="7" t="s">
        <v>45</v>
      </c>
      <c r="C7870" s="8">
        <f>C7869+7</f>
        <v>43970</v>
      </c>
      <c r="D7870" s="7">
        <v>1</v>
      </c>
      <c r="E7870" s="7" t="str">
        <f t="shared" ref="E7870:E7897" si="375">B7870&amp;C7870&amp;D7870</f>
        <v>S21439701</v>
      </c>
      <c r="F7870" s="1" t="s">
        <v>0</v>
      </c>
    </row>
    <row r="7871" spans="1:15" ht="16.5" thickTop="1" thickBot="1">
      <c r="A7871" s="7">
        <v>2020</v>
      </c>
      <c r="B7871" s="7" t="s">
        <v>45</v>
      </c>
      <c r="C7871" s="8">
        <f t="shared" ref="C7871:C7897" si="376">C7870</f>
        <v>43970</v>
      </c>
      <c r="D7871" s="7">
        <v>2</v>
      </c>
      <c r="E7871" s="7" t="str">
        <f t="shared" si="375"/>
        <v>S21439702</v>
      </c>
      <c r="F7871" s="338" t="s">
        <v>1</v>
      </c>
      <c r="G7871" s="341" t="s">
        <v>2</v>
      </c>
      <c r="H7871" s="342"/>
      <c r="I7871" s="342"/>
      <c r="J7871" s="343"/>
      <c r="K7871" s="344" t="s">
        <v>3</v>
      </c>
      <c r="L7871" s="343"/>
      <c r="M7871" s="344" t="s">
        <v>144</v>
      </c>
      <c r="N7871" s="342"/>
      <c r="O7871" s="342"/>
    </row>
    <row r="7872" spans="1:15" ht="18" customHeight="1" thickBot="1">
      <c r="A7872" s="7">
        <v>2020</v>
      </c>
      <c r="B7872" s="7" t="s">
        <v>45</v>
      </c>
      <c r="C7872" s="8">
        <f t="shared" si="376"/>
        <v>43970</v>
      </c>
      <c r="D7872" s="7">
        <v>3</v>
      </c>
      <c r="E7872" s="7" t="str">
        <f t="shared" si="375"/>
        <v>S21439703</v>
      </c>
      <c r="F7872" s="339"/>
      <c r="G7872" s="345" t="s">
        <v>5</v>
      </c>
      <c r="H7872" s="347" t="s">
        <v>145</v>
      </c>
      <c r="I7872" s="348"/>
      <c r="J7872" s="349"/>
      <c r="K7872" s="350" t="s">
        <v>6</v>
      </c>
      <c r="L7872" s="352" t="s">
        <v>7</v>
      </c>
      <c r="M7872" s="350" t="s">
        <v>8</v>
      </c>
      <c r="N7872" s="354" t="s">
        <v>146</v>
      </c>
      <c r="O7872" s="356" t="s">
        <v>147</v>
      </c>
    </row>
    <row r="7873" spans="1:15" ht="15.75" thickBot="1">
      <c r="A7873" s="7">
        <v>2020</v>
      </c>
      <c r="B7873" s="7" t="s">
        <v>45</v>
      </c>
      <c r="C7873" s="8">
        <f t="shared" si="376"/>
        <v>43970</v>
      </c>
      <c r="D7873" s="7">
        <v>4</v>
      </c>
      <c r="E7873" s="7" t="str">
        <f t="shared" si="375"/>
        <v>S21439704</v>
      </c>
      <c r="F7873" s="340"/>
      <c r="G7873" s="346"/>
      <c r="H7873" s="191" t="s">
        <v>9</v>
      </c>
      <c r="I7873" s="192" t="s">
        <v>18</v>
      </c>
      <c r="J7873" s="193" t="s">
        <v>11</v>
      </c>
      <c r="K7873" s="351"/>
      <c r="L7873" s="353"/>
      <c r="M7873" s="351"/>
      <c r="N7873" s="355"/>
      <c r="O7873" s="357"/>
    </row>
    <row r="7874" spans="1:15">
      <c r="A7874" s="7">
        <v>2020</v>
      </c>
      <c r="B7874" s="7" t="s">
        <v>45</v>
      </c>
      <c r="C7874" s="8">
        <f t="shared" si="376"/>
        <v>43970</v>
      </c>
      <c r="D7874" s="7">
        <v>5</v>
      </c>
      <c r="E7874" s="7" t="str">
        <f t="shared" si="375"/>
        <v>S21439705</v>
      </c>
      <c r="F7874" s="3" t="s">
        <v>12</v>
      </c>
      <c r="G7874" s="2" t="s">
        <v>9357</v>
      </c>
      <c r="H7874" s="2" t="s">
        <v>11448</v>
      </c>
      <c r="I7874" s="2" t="s">
        <v>11449</v>
      </c>
      <c r="J7874" s="2" t="s">
        <v>4000</v>
      </c>
      <c r="K7874" s="194" t="s">
        <v>17</v>
      </c>
      <c r="L7874" s="2">
        <v>51</v>
      </c>
      <c r="M7874" s="194" t="s">
        <v>11450</v>
      </c>
      <c r="N7874" s="2" t="s">
        <v>5907</v>
      </c>
      <c r="O7874" s="195" t="s">
        <v>729</v>
      </c>
    </row>
    <row r="7875" spans="1:15">
      <c r="A7875" s="7">
        <v>2020</v>
      </c>
      <c r="B7875" s="7" t="s">
        <v>45</v>
      </c>
      <c r="C7875" s="8">
        <f t="shared" si="376"/>
        <v>43970</v>
      </c>
      <c r="D7875" s="7">
        <v>6</v>
      </c>
      <c r="E7875" s="7" t="str">
        <f t="shared" si="375"/>
        <v>S21439706</v>
      </c>
      <c r="F7875" s="4">
        <v>43952</v>
      </c>
      <c r="G7875" s="2">
        <v>70</v>
      </c>
      <c r="H7875" s="2" t="s">
        <v>11451</v>
      </c>
      <c r="I7875" s="2" t="s">
        <v>11452</v>
      </c>
      <c r="J7875" s="2" t="s">
        <v>1340</v>
      </c>
      <c r="K7875" s="194" t="s">
        <v>17</v>
      </c>
      <c r="L7875" s="2">
        <v>55</v>
      </c>
      <c r="M7875" s="194">
        <v>0</v>
      </c>
      <c r="N7875" s="2" t="s">
        <v>833</v>
      </c>
      <c r="O7875" s="195" t="s">
        <v>11453</v>
      </c>
    </row>
    <row r="7876" spans="1:15">
      <c r="A7876" s="7">
        <v>2020</v>
      </c>
      <c r="B7876" s="7" t="s">
        <v>45</v>
      </c>
      <c r="C7876" s="8">
        <f t="shared" si="376"/>
        <v>43970</v>
      </c>
      <c r="D7876" s="7">
        <v>7</v>
      </c>
      <c r="E7876" s="7" t="str">
        <f t="shared" si="375"/>
        <v>S21439707</v>
      </c>
      <c r="F7876" s="4">
        <v>43983</v>
      </c>
      <c r="G7876" s="2">
        <v>100</v>
      </c>
      <c r="H7876" s="2" t="s">
        <v>11454</v>
      </c>
      <c r="I7876" s="2" t="s">
        <v>11455</v>
      </c>
      <c r="J7876" s="2" t="s">
        <v>2110</v>
      </c>
      <c r="K7876" s="194" t="s">
        <v>17</v>
      </c>
      <c r="L7876" s="2">
        <v>56</v>
      </c>
      <c r="M7876" s="194">
        <v>0</v>
      </c>
      <c r="N7876" s="2">
        <v>0</v>
      </c>
      <c r="O7876" s="195">
        <v>100</v>
      </c>
    </row>
    <row r="7877" spans="1:15">
      <c r="A7877" s="7">
        <v>2020</v>
      </c>
      <c r="B7877" s="7" t="s">
        <v>45</v>
      </c>
      <c r="C7877" s="8">
        <f t="shared" si="376"/>
        <v>43970</v>
      </c>
      <c r="D7877" s="7">
        <v>8</v>
      </c>
      <c r="E7877" s="7" t="str">
        <f t="shared" si="375"/>
        <v>S21439708</v>
      </c>
      <c r="F7877" s="4">
        <v>44013</v>
      </c>
      <c r="G7877" s="2">
        <v>103</v>
      </c>
      <c r="H7877" s="2" t="s">
        <v>4989</v>
      </c>
      <c r="I7877" s="2" t="s">
        <v>11456</v>
      </c>
      <c r="J7877" s="2" t="s">
        <v>1828</v>
      </c>
      <c r="K7877" s="194" t="s">
        <v>17</v>
      </c>
      <c r="L7877" s="2">
        <v>55</v>
      </c>
      <c r="M7877" s="194">
        <v>0</v>
      </c>
      <c r="N7877" s="2" t="s">
        <v>469</v>
      </c>
      <c r="O7877" s="195" t="s">
        <v>4693</v>
      </c>
    </row>
    <row r="7878" spans="1:15">
      <c r="A7878" s="7">
        <v>2020</v>
      </c>
      <c r="B7878" s="7" t="s">
        <v>45</v>
      </c>
      <c r="C7878" s="8">
        <f t="shared" si="376"/>
        <v>43970</v>
      </c>
      <c r="D7878" s="7">
        <v>9</v>
      </c>
      <c r="E7878" s="7" t="str">
        <f t="shared" si="375"/>
        <v>S21439709</v>
      </c>
      <c r="F7878" s="4">
        <v>44044</v>
      </c>
      <c r="G7878" s="2">
        <v>105</v>
      </c>
      <c r="H7878" s="2" t="s">
        <v>11457</v>
      </c>
      <c r="I7878" s="2" t="s">
        <v>11458</v>
      </c>
      <c r="J7878" s="2" t="s">
        <v>3739</v>
      </c>
      <c r="K7878" s="194" t="s">
        <v>17</v>
      </c>
      <c r="L7878" s="2">
        <v>49</v>
      </c>
      <c r="M7878" s="194" t="s">
        <v>4854</v>
      </c>
      <c r="N7878" s="2" t="s">
        <v>2136</v>
      </c>
      <c r="O7878" s="195" t="s">
        <v>11459</v>
      </c>
    </row>
    <row r="7879" spans="1:15">
      <c r="A7879" s="7">
        <v>2020</v>
      </c>
      <c r="B7879" s="7" t="s">
        <v>45</v>
      </c>
      <c r="C7879" s="8">
        <f t="shared" si="376"/>
        <v>43970</v>
      </c>
      <c r="D7879" s="7">
        <v>10</v>
      </c>
      <c r="E7879" s="7" t="str">
        <f t="shared" si="375"/>
        <v>S214397010</v>
      </c>
      <c r="F7879" s="3" t="s">
        <v>220</v>
      </c>
      <c r="G7879" s="2">
        <v>110</v>
      </c>
      <c r="H7879" s="2" t="s">
        <v>11460</v>
      </c>
      <c r="I7879" s="2" t="s">
        <v>11461</v>
      </c>
      <c r="J7879" s="2" t="s">
        <v>3899</v>
      </c>
      <c r="K7879" s="194" t="s">
        <v>17</v>
      </c>
      <c r="L7879" s="2">
        <v>45</v>
      </c>
      <c r="M7879" s="194" t="s">
        <v>631</v>
      </c>
      <c r="N7879" s="2" t="s">
        <v>5369</v>
      </c>
      <c r="O7879" s="195" t="s">
        <v>1467</v>
      </c>
    </row>
    <row r="7880" spans="1:15">
      <c r="A7880" s="7">
        <v>2020</v>
      </c>
      <c r="B7880" s="7" t="s">
        <v>45</v>
      </c>
      <c r="C7880" s="8">
        <f t="shared" si="376"/>
        <v>43970</v>
      </c>
      <c r="D7880" s="7">
        <v>11</v>
      </c>
      <c r="E7880" s="7" t="str">
        <f t="shared" si="375"/>
        <v>S214397011</v>
      </c>
      <c r="F7880" s="3">
        <v>2021</v>
      </c>
      <c r="G7880" s="2">
        <v>145</v>
      </c>
      <c r="H7880" s="2" t="s">
        <v>11462</v>
      </c>
      <c r="I7880" s="2" t="s">
        <v>11463</v>
      </c>
      <c r="J7880" s="2" t="s">
        <v>2222</v>
      </c>
      <c r="K7880" s="194" t="s">
        <v>17</v>
      </c>
      <c r="L7880" s="2">
        <v>45</v>
      </c>
      <c r="M7880" s="194" t="s">
        <v>11450</v>
      </c>
      <c r="N7880" s="2" t="s">
        <v>1646</v>
      </c>
      <c r="O7880" s="195" t="s">
        <v>11464</v>
      </c>
    </row>
    <row r="7881" spans="1:15">
      <c r="A7881" s="7">
        <v>2020</v>
      </c>
      <c r="B7881" s="7" t="s">
        <v>45</v>
      </c>
      <c r="C7881" s="8">
        <f t="shared" si="376"/>
        <v>43970</v>
      </c>
      <c r="D7881" s="7">
        <v>12</v>
      </c>
      <c r="E7881" s="7" t="str">
        <f t="shared" si="375"/>
        <v>S214397012</v>
      </c>
      <c r="F7881" s="3">
        <v>2022</v>
      </c>
      <c r="G7881" s="2">
        <v>152</v>
      </c>
      <c r="H7881" s="2" t="s">
        <v>6774</v>
      </c>
      <c r="I7881" s="2" t="s">
        <v>8402</v>
      </c>
      <c r="J7881" s="2" t="s">
        <v>1503</v>
      </c>
      <c r="K7881" s="194" t="s">
        <v>17</v>
      </c>
      <c r="L7881" s="2">
        <v>39</v>
      </c>
      <c r="M7881" s="194" t="s">
        <v>1173</v>
      </c>
      <c r="N7881" s="2" t="s">
        <v>529</v>
      </c>
      <c r="O7881" s="195" t="s">
        <v>508</v>
      </c>
    </row>
    <row r="7882" spans="1:15">
      <c r="A7882" s="7">
        <v>2020</v>
      </c>
      <c r="B7882" s="7" t="s">
        <v>45</v>
      </c>
      <c r="C7882" s="8">
        <f t="shared" si="376"/>
        <v>43970</v>
      </c>
      <c r="D7882" s="7">
        <v>13</v>
      </c>
      <c r="E7882" s="7" t="str">
        <f t="shared" si="375"/>
        <v>S214397013</v>
      </c>
      <c r="F7882" s="3">
        <v>2023</v>
      </c>
      <c r="G7882" s="2">
        <v>150</v>
      </c>
      <c r="H7882" s="2" t="s">
        <v>11465</v>
      </c>
      <c r="I7882" s="2" t="s">
        <v>11466</v>
      </c>
      <c r="J7882" s="2" t="s">
        <v>3462</v>
      </c>
      <c r="K7882" s="194" t="s">
        <v>17</v>
      </c>
      <c r="L7882" s="2">
        <v>34</v>
      </c>
      <c r="M7882" s="194" t="s">
        <v>4149</v>
      </c>
      <c r="N7882" s="2" t="s">
        <v>4235</v>
      </c>
      <c r="O7882" s="195" t="s">
        <v>264</v>
      </c>
    </row>
    <row r="7883" spans="1:15" ht="15.75" thickBot="1">
      <c r="A7883" s="7">
        <v>2020</v>
      </c>
      <c r="B7883" s="7" t="s">
        <v>45</v>
      </c>
      <c r="C7883" s="8">
        <f t="shared" si="376"/>
        <v>43970</v>
      </c>
      <c r="D7883" s="7">
        <v>14</v>
      </c>
      <c r="E7883" s="7" t="str">
        <f t="shared" si="375"/>
        <v>S214397014</v>
      </c>
      <c r="F7883" s="5">
        <v>2024</v>
      </c>
      <c r="G7883" s="6">
        <v>145</v>
      </c>
      <c r="H7883" s="6" t="s">
        <v>4467</v>
      </c>
      <c r="I7883" s="6" t="s">
        <v>11467</v>
      </c>
      <c r="J7883" s="6" t="s">
        <v>1110</v>
      </c>
      <c r="K7883" s="196" t="s">
        <v>17</v>
      </c>
      <c r="L7883" s="6">
        <v>28</v>
      </c>
      <c r="M7883" s="196" t="s">
        <v>301</v>
      </c>
      <c r="N7883" s="6" t="s">
        <v>580</v>
      </c>
      <c r="O7883" s="197" t="s">
        <v>297</v>
      </c>
    </row>
    <row r="7884" spans="1:15" ht="16.5" thickTop="1" thickBot="1">
      <c r="A7884" s="7">
        <v>2020</v>
      </c>
      <c r="B7884" s="7" t="s">
        <v>45</v>
      </c>
      <c r="C7884" s="8">
        <f t="shared" si="376"/>
        <v>43970</v>
      </c>
      <c r="D7884" s="7">
        <v>15</v>
      </c>
      <c r="E7884" s="7" t="str">
        <f t="shared" si="375"/>
        <v>S214397015</v>
      </c>
      <c r="F7884" s="1" t="s">
        <v>15</v>
      </c>
    </row>
    <row r="7885" spans="1:15" ht="16.5" thickTop="1" thickBot="1">
      <c r="A7885" s="7">
        <v>2020</v>
      </c>
      <c r="B7885" s="7" t="s">
        <v>45</v>
      </c>
      <c r="C7885" s="8">
        <f t="shared" si="376"/>
        <v>43970</v>
      </c>
      <c r="D7885" s="7">
        <v>16</v>
      </c>
      <c r="E7885" s="7" t="str">
        <f t="shared" si="375"/>
        <v>S214397016</v>
      </c>
      <c r="F7885" s="338" t="s">
        <v>1</v>
      </c>
      <c r="G7885" s="341" t="s">
        <v>2</v>
      </c>
      <c r="H7885" s="342"/>
      <c r="I7885" s="342"/>
      <c r="J7885" s="343"/>
      <c r="K7885" s="344" t="s">
        <v>3</v>
      </c>
      <c r="L7885" s="343"/>
      <c r="M7885" s="344" t="s">
        <v>144</v>
      </c>
      <c r="N7885" s="342"/>
      <c r="O7885" s="342"/>
    </row>
    <row r="7886" spans="1:15" ht="18" customHeight="1" thickBot="1">
      <c r="A7886" s="7">
        <v>2020</v>
      </c>
      <c r="B7886" s="7" t="s">
        <v>45</v>
      </c>
      <c r="C7886" s="8">
        <f t="shared" si="376"/>
        <v>43970</v>
      </c>
      <c r="D7886" s="7">
        <v>17</v>
      </c>
      <c r="E7886" s="7" t="str">
        <f t="shared" si="375"/>
        <v>S214397017</v>
      </c>
      <c r="F7886" s="339"/>
      <c r="G7886" s="345" t="s">
        <v>5</v>
      </c>
      <c r="H7886" s="347" t="s">
        <v>145</v>
      </c>
      <c r="I7886" s="348"/>
      <c r="J7886" s="349"/>
      <c r="K7886" s="350" t="s">
        <v>6</v>
      </c>
      <c r="L7886" s="352" t="s">
        <v>7</v>
      </c>
      <c r="M7886" s="350" t="s">
        <v>8</v>
      </c>
      <c r="N7886" s="354" t="s">
        <v>146</v>
      </c>
      <c r="O7886" s="356" t="s">
        <v>147</v>
      </c>
    </row>
    <row r="7887" spans="1:15" ht="15.75" thickBot="1">
      <c r="A7887" s="7">
        <v>2020</v>
      </c>
      <c r="B7887" s="7" t="s">
        <v>45</v>
      </c>
      <c r="C7887" s="8">
        <f t="shared" si="376"/>
        <v>43970</v>
      </c>
      <c r="D7887" s="7">
        <v>18</v>
      </c>
      <c r="E7887" s="7" t="str">
        <f t="shared" si="375"/>
        <v>S214397018</v>
      </c>
      <c r="F7887" s="340"/>
      <c r="G7887" s="346"/>
      <c r="H7887" s="191" t="s">
        <v>9</v>
      </c>
      <c r="I7887" s="192" t="s">
        <v>18</v>
      </c>
      <c r="J7887" s="193" t="s">
        <v>11</v>
      </c>
      <c r="K7887" s="351"/>
      <c r="L7887" s="353"/>
      <c r="M7887" s="351"/>
      <c r="N7887" s="355"/>
      <c r="O7887" s="357"/>
    </row>
    <row r="7888" spans="1:15">
      <c r="A7888" s="7">
        <v>2020</v>
      </c>
      <c r="B7888" s="7" t="s">
        <v>45</v>
      </c>
      <c r="C7888" s="8">
        <f t="shared" si="376"/>
        <v>43970</v>
      </c>
      <c r="D7888" s="7">
        <v>19</v>
      </c>
      <c r="E7888" s="7" t="str">
        <f t="shared" si="375"/>
        <v>S214397019</v>
      </c>
      <c r="F7888" s="3" t="s">
        <v>16</v>
      </c>
      <c r="G7888" s="2">
        <v>30</v>
      </c>
      <c r="H7888" s="2" t="s">
        <v>11468</v>
      </c>
      <c r="I7888" s="2" t="s">
        <v>11469</v>
      </c>
      <c r="J7888" s="2" t="s">
        <v>2110</v>
      </c>
      <c r="K7888" s="194" t="s">
        <v>17</v>
      </c>
      <c r="L7888" s="2">
        <v>54</v>
      </c>
      <c r="M7888" s="194" t="s">
        <v>10652</v>
      </c>
      <c r="N7888" s="2" t="s">
        <v>10157</v>
      </c>
      <c r="O7888" s="195" t="s">
        <v>2055</v>
      </c>
    </row>
    <row r="7889" spans="1:15">
      <c r="A7889" s="7">
        <v>2020</v>
      </c>
      <c r="B7889" s="7" t="s">
        <v>45</v>
      </c>
      <c r="C7889" s="8">
        <f t="shared" si="376"/>
        <v>43970</v>
      </c>
      <c r="D7889" s="7">
        <v>20</v>
      </c>
      <c r="E7889" s="7" t="str">
        <f t="shared" si="375"/>
        <v>S214397020</v>
      </c>
      <c r="F7889" s="4">
        <v>43952</v>
      </c>
      <c r="G7889" s="2">
        <v>100</v>
      </c>
      <c r="H7889" s="2" t="s">
        <v>11470</v>
      </c>
      <c r="I7889" s="2" t="s">
        <v>11471</v>
      </c>
      <c r="J7889" s="2" t="s">
        <v>1156</v>
      </c>
      <c r="K7889" s="194" t="s">
        <v>17</v>
      </c>
      <c r="L7889" s="2">
        <v>54</v>
      </c>
      <c r="M7889" s="194" t="s">
        <v>274</v>
      </c>
      <c r="N7889" s="2" t="s">
        <v>984</v>
      </c>
      <c r="O7889" s="195" t="s">
        <v>10095</v>
      </c>
    </row>
    <row r="7890" spans="1:15">
      <c r="A7890" s="7">
        <v>2020</v>
      </c>
      <c r="B7890" s="7" t="s">
        <v>45</v>
      </c>
      <c r="C7890" s="8">
        <f t="shared" si="376"/>
        <v>43970</v>
      </c>
      <c r="D7890" s="7">
        <v>21</v>
      </c>
      <c r="E7890" s="7" t="str">
        <f t="shared" si="375"/>
        <v>S214397021</v>
      </c>
      <c r="F7890" s="4">
        <v>43983</v>
      </c>
      <c r="G7890" s="2">
        <v>130</v>
      </c>
      <c r="H7890" s="2" t="s">
        <v>11472</v>
      </c>
      <c r="I7890" s="2" t="s">
        <v>3889</v>
      </c>
      <c r="J7890" s="2" t="s">
        <v>645</v>
      </c>
      <c r="K7890" s="194" t="s">
        <v>17</v>
      </c>
      <c r="L7890" s="2">
        <v>51</v>
      </c>
      <c r="M7890" s="194">
        <v>0</v>
      </c>
      <c r="N7890" s="2" t="s">
        <v>322</v>
      </c>
      <c r="O7890" s="195" t="s">
        <v>321</v>
      </c>
    </row>
    <row r="7891" spans="1:15">
      <c r="A7891" s="7">
        <v>2020</v>
      </c>
      <c r="B7891" s="7" t="s">
        <v>45</v>
      </c>
      <c r="C7891" s="8">
        <f t="shared" si="376"/>
        <v>43970</v>
      </c>
      <c r="D7891" s="7">
        <v>22</v>
      </c>
      <c r="E7891" s="7" t="str">
        <f t="shared" si="375"/>
        <v>S214397022</v>
      </c>
      <c r="F7891" s="4">
        <v>44013</v>
      </c>
      <c r="G7891" s="2">
        <v>133</v>
      </c>
      <c r="H7891" s="2" t="s">
        <v>11473</v>
      </c>
      <c r="I7891" s="2" t="s">
        <v>11474</v>
      </c>
      <c r="J7891" s="2" t="s">
        <v>795</v>
      </c>
      <c r="K7891" s="194" t="s">
        <v>17</v>
      </c>
      <c r="L7891" s="2">
        <v>48</v>
      </c>
      <c r="M7891" s="194">
        <v>0</v>
      </c>
      <c r="N7891" s="2" t="s">
        <v>1825</v>
      </c>
      <c r="O7891" s="195" t="s">
        <v>9889</v>
      </c>
    </row>
    <row r="7892" spans="1:15">
      <c r="A7892" s="7">
        <v>2020</v>
      </c>
      <c r="B7892" s="7" t="s">
        <v>45</v>
      </c>
      <c r="C7892" s="8">
        <f t="shared" si="376"/>
        <v>43970</v>
      </c>
      <c r="D7892" s="7">
        <v>23</v>
      </c>
      <c r="E7892" s="7" t="str">
        <f t="shared" si="375"/>
        <v>S214397023</v>
      </c>
      <c r="F7892" s="4">
        <v>44044</v>
      </c>
      <c r="G7892" s="2">
        <v>135</v>
      </c>
      <c r="H7892" s="2" t="s">
        <v>11475</v>
      </c>
      <c r="I7892" s="2" t="s">
        <v>4324</v>
      </c>
      <c r="J7892" s="2" t="s">
        <v>5072</v>
      </c>
      <c r="K7892" s="194" t="s">
        <v>17</v>
      </c>
      <c r="L7892" s="2">
        <v>47</v>
      </c>
      <c r="M7892" s="194" t="s">
        <v>2055</v>
      </c>
      <c r="N7892" s="2" t="s">
        <v>410</v>
      </c>
      <c r="O7892" s="195" t="s">
        <v>550</v>
      </c>
    </row>
    <row r="7893" spans="1:15">
      <c r="A7893" s="7">
        <v>2020</v>
      </c>
      <c r="B7893" s="7" t="s">
        <v>45</v>
      </c>
      <c r="C7893" s="8">
        <f t="shared" si="376"/>
        <v>43970</v>
      </c>
      <c r="D7893" s="7">
        <v>24</v>
      </c>
      <c r="E7893" s="7" t="str">
        <f t="shared" si="375"/>
        <v>S214397024</v>
      </c>
      <c r="F7893" s="3" t="s">
        <v>220</v>
      </c>
      <c r="G7893" s="2">
        <v>145</v>
      </c>
      <c r="H7893" s="2" t="s">
        <v>4980</v>
      </c>
      <c r="I7893" s="2" t="s">
        <v>5946</v>
      </c>
      <c r="J7893" s="2" t="s">
        <v>1680</v>
      </c>
      <c r="K7893" s="194" t="s">
        <v>17</v>
      </c>
      <c r="L7893" s="2">
        <v>43</v>
      </c>
      <c r="M7893" s="194" t="s">
        <v>301</v>
      </c>
      <c r="N7893" s="2" t="s">
        <v>334</v>
      </c>
      <c r="O7893" s="195" t="s">
        <v>380</v>
      </c>
    </row>
    <row r="7894" spans="1:15">
      <c r="A7894" s="7">
        <v>2020</v>
      </c>
      <c r="B7894" s="7" t="s">
        <v>45</v>
      </c>
      <c r="C7894" s="8">
        <f t="shared" si="376"/>
        <v>43970</v>
      </c>
      <c r="D7894" s="7">
        <v>25</v>
      </c>
      <c r="E7894" s="7" t="str">
        <f t="shared" si="375"/>
        <v>S214397025</v>
      </c>
      <c r="F7894" s="3">
        <v>2021</v>
      </c>
      <c r="G7894" s="2">
        <v>185</v>
      </c>
      <c r="H7894" s="2" t="s">
        <v>5959</v>
      </c>
      <c r="I7894" s="2" t="s">
        <v>552</v>
      </c>
      <c r="J7894" s="2" t="s">
        <v>1076</v>
      </c>
      <c r="K7894" s="194" t="s">
        <v>17</v>
      </c>
      <c r="L7894" s="2">
        <v>44</v>
      </c>
      <c r="M7894" s="194" t="s">
        <v>545</v>
      </c>
      <c r="N7894" s="2" t="s">
        <v>460</v>
      </c>
      <c r="O7894" s="195" t="s">
        <v>529</v>
      </c>
    </row>
    <row r="7895" spans="1:15">
      <c r="A7895" s="7">
        <v>2020</v>
      </c>
      <c r="B7895" s="7" t="s">
        <v>45</v>
      </c>
      <c r="C7895" s="8">
        <f t="shared" si="376"/>
        <v>43970</v>
      </c>
      <c r="D7895" s="7">
        <v>26</v>
      </c>
      <c r="E7895" s="7" t="str">
        <f t="shared" si="375"/>
        <v>S214397026</v>
      </c>
      <c r="F7895" s="3">
        <v>2022</v>
      </c>
      <c r="G7895" s="2">
        <v>187</v>
      </c>
      <c r="H7895" s="2" t="s">
        <v>7950</v>
      </c>
      <c r="I7895" s="2" t="s">
        <v>5689</v>
      </c>
      <c r="J7895" s="2" t="s">
        <v>2965</v>
      </c>
      <c r="K7895" s="194" t="s">
        <v>17</v>
      </c>
      <c r="L7895" s="2">
        <v>37</v>
      </c>
      <c r="M7895" s="194" t="s">
        <v>632</v>
      </c>
      <c r="N7895" s="2" t="s">
        <v>351</v>
      </c>
      <c r="O7895" s="195" t="s">
        <v>346</v>
      </c>
    </row>
    <row r="7896" spans="1:15">
      <c r="A7896" s="7">
        <v>2020</v>
      </c>
      <c r="B7896" s="7" t="s">
        <v>45</v>
      </c>
      <c r="C7896" s="8">
        <f t="shared" si="376"/>
        <v>43970</v>
      </c>
      <c r="D7896" s="7">
        <v>27</v>
      </c>
      <c r="E7896" s="7" t="str">
        <f t="shared" si="375"/>
        <v>S214397027</v>
      </c>
      <c r="F7896" s="3">
        <v>2023</v>
      </c>
      <c r="G7896" s="2">
        <v>180</v>
      </c>
      <c r="H7896" s="2" t="s">
        <v>11476</v>
      </c>
      <c r="I7896" s="2" t="s">
        <v>5727</v>
      </c>
      <c r="J7896" s="2" t="s">
        <v>306</v>
      </c>
      <c r="K7896" s="194" t="s">
        <v>17</v>
      </c>
      <c r="L7896" s="2">
        <v>31</v>
      </c>
      <c r="M7896" s="194" t="s">
        <v>338</v>
      </c>
      <c r="N7896" s="2" t="s">
        <v>339</v>
      </c>
      <c r="O7896" s="195" t="s">
        <v>340</v>
      </c>
    </row>
    <row r="7897" spans="1:15" ht="15.75" thickBot="1">
      <c r="A7897" s="7">
        <v>2020</v>
      </c>
      <c r="B7897" s="7" t="s">
        <v>45</v>
      </c>
      <c r="C7897" s="8">
        <f t="shared" si="376"/>
        <v>43970</v>
      </c>
      <c r="D7897" s="7">
        <v>28</v>
      </c>
      <c r="E7897" s="7" t="str">
        <f t="shared" si="375"/>
        <v>S214397028</v>
      </c>
      <c r="F7897" s="5">
        <v>2024</v>
      </c>
      <c r="G7897" s="6">
        <v>175</v>
      </c>
      <c r="H7897" s="6" t="s">
        <v>2534</v>
      </c>
      <c r="I7897" s="6" t="s">
        <v>11477</v>
      </c>
      <c r="J7897" s="6" t="s">
        <v>1152</v>
      </c>
      <c r="K7897" s="196" t="s">
        <v>17</v>
      </c>
      <c r="L7897" s="6">
        <v>27</v>
      </c>
      <c r="M7897" s="196" t="s">
        <v>1631</v>
      </c>
      <c r="N7897" s="6" t="s">
        <v>1630</v>
      </c>
      <c r="O7897" s="197" t="s">
        <v>1629</v>
      </c>
    </row>
    <row r="7898" spans="1:15" ht="16.5" thickTop="1" thickBot="1">
      <c r="A7898" s="7">
        <v>2020</v>
      </c>
      <c r="B7898" s="7" t="s">
        <v>44</v>
      </c>
      <c r="C7898" s="8">
        <f>C7897+7</f>
        <v>43977</v>
      </c>
      <c r="D7898" s="7">
        <v>1</v>
      </c>
      <c r="E7898" s="7" t="str">
        <f t="shared" ref="E7898:E7925" si="377">B7898&amp;C7898&amp;D7898</f>
        <v>S22439771</v>
      </c>
      <c r="F7898" s="1" t="s">
        <v>0</v>
      </c>
    </row>
    <row r="7899" spans="1:15" ht="16.5" thickTop="1" thickBot="1">
      <c r="A7899" s="7">
        <v>2020</v>
      </c>
      <c r="B7899" s="7" t="s">
        <v>44</v>
      </c>
      <c r="C7899" s="8">
        <f t="shared" ref="C7899:C7925" si="378">C7898</f>
        <v>43977</v>
      </c>
      <c r="D7899" s="7">
        <v>2</v>
      </c>
      <c r="E7899" s="7" t="str">
        <f t="shared" si="377"/>
        <v>S22439772</v>
      </c>
      <c r="F7899" s="338" t="s">
        <v>1</v>
      </c>
      <c r="G7899" s="341" t="s">
        <v>2</v>
      </c>
      <c r="H7899" s="342"/>
      <c r="I7899" s="342"/>
      <c r="J7899" s="343"/>
      <c r="K7899" s="344" t="s">
        <v>3</v>
      </c>
      <c r="L7899" s="343"/>
      <c r="M7899" s="344" t="s">
        <v>144</v>
      </c>
      <c r="N7899" s="342"/>
      <c r="O7899" s="342"/>
    </row>
    <row r="7900" spans="1:15" ht="18" customHeight="1" thickBot="1">
      <c r="A7900" s="7">
        <v>2020</v>
      </c>
      <c r="B7900" s="7" t="s">
        <v>44</v>
      </c>
      <c r="C7900" s="8">
        <f t="shared" si="378"/>
        <v>43977</v>
      </c>
      <c r="D7900" s="7">
        <v>3</v>
      </c>
      <c r="E7900" s="7" t="str">
        <f t="shared" si="377"/>
        <v>S22439773</v>
      </c>
      <c r="F7900" s="339"/>
      <c r="G7900" s="345" t="s">
        <v>5</v>
      </c>
      <c r="H7900" s="347" t="s">
        <v>145</v>
      </c>
      <c r="I7900" s="348"/>
      <c r="J7900" s="349"/>
      <c r="K7900" s="350" t="s">
        <v>6</v>
      </c>
      <c r="L7900" s="352" t="s">
        <v>7</v>
      </c>
      <c r="M7900" s="350" t="s">
        <v>8</v>
      </c>
      <c r="N7900" s="354" t="s">
        <v>146</v>
      </c>
      <c r="O7900" s="356" t="s">
        <v>147</v>
      </c>
    </row>
    <row r="7901" spans="1:15" ht="15.75" thickBot="1">
      <c r="A7901" s="7">
        <v>2020</v>
      </c>
      <c r="B7901" s="7" t="s">
        <v>44</v>
      </c>
      <c r="C7901" s="8">
        <f t="shared" si="378"/>
        <v>43977</v>
      </c>
      <c r="D7901" s="7">
        <v>4</v>
      </c>
      <c r="E7901" s="7" t="str">
        <f t="shared" si="377"/>
        <v>S22439774</v>
      </c>
      <c r="F7901" s="340"/>
      <c r="G7901" s="346"/>
      <c r="H7901" s="191" t="s">
        <v>9</v>
      </c>
      <c r="I7901" s="192" t="s">
        <v>18</v>
      </c>
      <c r="J7901" s="193" t="s">
        <v>11</v>
      </c>
      <c r="K7901" s="351"/>
      <c r="L7901" s="353"/>
      <c r="M7901" s="351"/>
      <c r="N7901" s="355"/>
      <c r="O7901" s="357"/>
    </row>
    <row r="7902" spans="1:15">
      <c r="A7902" s="7">
        <v>2020</v>
      </c>
      <c r="B7902" s="7" t="s">
        <v>44</v>
      </c>
      <c r="C7902" s="8">
        <f t="shared" si="378"/>
        <v>43977</v>
      </c>
      <c r="D7902" s="7">
        <v>5</v>
      </c>
      <c r="E7902" s="7" t="str">
        <f t="shared" si="377"/>
        <v>S22439775</v>
      </c>
      <c r="F7902" s="3" t="s">
        <v>12</v>
      </c>
      <c r="G7902" s="2">
        <v>-2</v>
      </c>
      <c r="H7902" s="2" t="s">
        <v>9477</v>
      </c>
      <c r="I7902" s="2" t="s">
        <v>1182</v>
      </c>
      <c r="J7902" s="2" t="s">
        <v>11478</v>
      </c>
      <c r="K7902" s="194" t="s">
        <v>17</v>
      </c>
      <c r="L7902" s="2">
        <v>56</v>
      </c>
      <c r="M7902" s="194" t="s">
        <v>1153</v>
      </c>
      <c r="N7902" s="2">
        <v>25</v>
      </c>
      <c r="O7902" s="195" t="s">
        <v>301</v>
      </c>
    </row>
    <row r="7903" spans="1:15">
      <c r="A7903" s="7">
        <v>2020</v>
      </c>
      <c r="B7903" s="7" t="s">
        <v>44</v>
      </c>
      <c r="C7903" s="8">
        <f t="shared" si="378"/>
        <v>43977</v>
      </c>
      <c r="D7903" s="7">
        <v>6</v>
      </c>
      <c r="E7903" s="7" t="str">
        <f t="shared" si="377"/>
        <v>S22439776</v>
      </c>
      <c r="F7903" s="4">
        <v>43952</v>
      </c>
      <c r="G7903" s="2">
        <v>69</v>
      </c>
      <c r="H7903" s="2" t="s">
        <v>11479</v>
      </c>
      <c r="I7903" s="2" t="s">
        <v>11479</v>
      </c>
      <c r="J7903" s="2" t="s">
        <v>4204</v>
      </c>
      <c r="K7903" s="194" t="s">
        <v>17</v>
      </c>
      <c r="L7903" s="2">
        <v>54</v>
      </c>
      <c r="M7903" s="194" t="s">
        <v>334</v>
      </c>
      <c r="N7903" s="2" t="s">
        <v>340</v>
      </c>
      <c r="O7903" s="195" t="s">
        <v>314</v>
      </c>
    </row>
    <row r="7904" spans="1:15">
      <c r="A7904" s="7">
        <v>2020</v>
      </c>
      <c r="B7904" s="7" t="s">
        <v>44</v>
      </c>
      <c r="C7904" s="8">
        <f t="shared" si="378"/>
        <v>43977</v>
      </c>
      <c r="D7904" s="7">
        <v>7</v>
      </c>
      <c r="E7904" s="7" t="str">
        <f t="shared" si="377"/>
        <v>S22439777</v>
      </c>
      <c r="F7904" s="4">
        <v>43983</v>
      </c>
      <c r="G7904" s="2">
        <v>102</v>
      </c>
      <c r="H7904" s="2" t="s">
        <v>5013</v>
      </c>
      <c r="I7904" s="2" t="s">
        <v>11480</v>
      </c>
      <c r="J7904" s="2" t="s">
        <v>2154</v>
      </c>
      <c r="K7904" s="194" t="s">
        <v>17</v>
      </c>
      <c r="L7904" s="2">
        <v>59</v>
      </c>
      <c r="M7904" s="194" t="s">
        <v>258</v>
      </c>
      <c r="N7904" s="2" t="s">
        <v>258</v>
      </c>
      <c r="O7904" s="195" t="s">
        <v>2871</v>
      </c>
    </row>
    <row r="7905" spans="1:15">
      <c r="A7905" s="7">
        <v>2020</v>
      </c>
      <c r="B7905" s="7" t="s">
        <v>44</v>
      </c>
      <c r="C7905" s="8">
        <f t="shared" si="378"/>
        <v>43977</v>
      </c>
      <c r="D7905" s="7">
        <v>8</v>
      </c>
      <c r="E7905" s="7" t="str">
        <f t="shared" si="377"/>
        <v>S22439778</v>
      </c>
      <c r="F7905" s="4">
        <v>44013</v>
      </c>
      <c r="G7905" s="2">
        <v>110</v>
      </c>
      <c r="H7905" s="2" t="s">
        <v>11481</v>
      </c>
      <c r="I7905" s="2" t="s">
        <v>11482</v>
      </c>
      <c r="J7905" s="2" t="s">
        <v>1750</v>
      </c>
      <c r="K7905" s="194" t="s">
        <v>17</v>
      </c>
      <c r="L7905" s="2">
        <v>58</v>
      </c>
      <c r="M7905" s="194" t="s">
        <v>3767</v>
      </c>
      <c r="N7905" s="2">
        <v>0</v>
      </c>
      <c r="O7905" s="195" t="s">
        <v>10701</v>
      </c>
    </row>
    <row r="7906" spans="1:15">
      <c r="A7906" s="7">
        <v>2020</v>
      </c>
      <c r="B7906" s="7" t="s">
        <v>44</v>
      </c>
      <c r="C7906" s="8">
        <f t="shared" si="378"/>
        <v>43977</v>
      </c>
      <c r="D7906" s="7">
        <v>9</v>
      </c>
      <c r="E7906" s="7" t="str">
        <f t="shared" si="377"/>
        <v>S22439779</v>
      </c>
      <c r="F7906" s="4">
        <v>44044</v>
      </c>
      <c r="G7906" s="2">
        <v>115</v>
      </c>
      <c r="H7906" s="2" t="s">
        <v>11483</v>
      </c>
      <c r="I7906" s="2" t="s">
        <v>11484</v>
      </c>
      <c r="J7906" s="2" t="s">
        <v>827</v>
      </c>
      <c r="K7906" s="194" t="s">
        <v>17</v>
      </c>
      <c r="L7906" s="2">
        <v>49</v>
      </c>
      <c r="M7906" s="194" t="s">
        <v>1629</v>
      </c>
      <c r="N7906" s="2" t="s">
        <v>2313</v>
      </c>
      <c r="O7906" s="195" t="s">
        <v>11289</v>
      </c>
    </row>
    <row r="7907" spans="1:15">
      <c r="A7907" s="7">
        <v>2020</v>
      </c>
      <c r="B7907" s="7" t="s">
        <v>44</v>
      </c>
      <c r="C7907" s="8">
        <f t="shared" si="378"/>
        <v>43977</v>
      </c>
      <c r="D7907" s="7">
        <v>10</v>
      </c>
      <c r="E7907" s="7" t="str">
        <f t="shared" si="377"/>
        <v>S224397710</v>
      </c>
      <c r="F7907" s="3" t="s">
        <v>220</v>
      </c>
      <c r="G7907" s="2">
        <v>115</v>
      </c>
      <c r="H7907" s="2" t="s">
        <v>11485</v>
      </c>
      <c r="I7907" s="2" t="s">
        <v>11486</v>
      </c>
      <c r="J7907" s="2" t="s">
        <v>2598</v>
      </c>
      <c r="K7907" s="194" t="s">
        <v>17</v>
      </c>
      <c r="L7907" s="2">
        <v>45</v>
      </c>
      <c r="M7907" s="194" t="s">
        <v>544</v>
      </c>
      <c r="N7907" s="2" t="s">
        <v>506</v>
      </c>
      <c r="O7907" s="195" t="s">
        <v>10017</v>
      </c>
    </row>
    <row r="7908" spans="1:15">
      <c r="A7908" s="7">
        <v>2020</v>
      </c>
      <c r="B7908" s="7" t="s">
        <v>44</v>
      </c>
      <c r="C7908" s="8">
        <f t="shared" si="378"/>
        <v>43977</v>
      </c>
      <c r="D7908" s="7">
        <v>11</v>
      </c>
      <c r="E7908" s="7" t="str">
        <f t="shared" si="377"/>
        <v>S224397711</v>
      </c>
      <c r="F7908" s="3">
        <v>2021</v>
      </c>
      <c r="G7908" s="2">
        <v>148</v>
      </c>
      <c r="H7908" s="2" t="s">
        <v>11487</v>
      </c>
      <c r="I7908" s="2" t="s">
        <v>11488</v>
      </c>
      <c r="J7908" s="2" t="s">
        <v>2344</v>
      </c>
      <c r="K7908" s="194" t="s">
        <v>17</v>
      </c>
      <c r="L7908" s="2">
        <v>46</v>
      </c>
      <c r="M7908" s="194" t="s">
        <v>6250</v>
      </c>
      <c r="N7908" s="2" t="s">
        <v>6250</v>
      </c>
      <c r="O7908" s="195" t="s">
        <v>3023</v>
      </c>
    </row>
    <row r="7909" spans="1:15">
      <c r="A7909" s="7">
        <v>2020</v>
      </c>
      <c r="B7909" s="7" t="s">
        <v>44</v>
      </c>
      <c r="C7909" s="8">
        <f t="shared" si="378"/>
        <v>43977</v>
      </c>
      <c r="D7909" s="7">
        <v>12</v>
      </c>
      <c r="E7909" s="7" t="str">
        <f t="shared" si="377"/>
        <v>S224397712</v>
      </c>
      <c r="F7909" s="3">
        <v>2022</v>
      </c>
      <c r="G7909" s="2">
        <v>150</v>
      </c>
      <c r="H7909" s="2" t="s">
        <v>7720</v>
      </c>
      <c r="I7909" s="2" t="s">
        <v>11489</v>
      </c>
      <c r="J7909" s="2" t="s">
        <v>4283</v>
      </c>
      <c r="K7909" s="194" t="s">
        <v>17</v>
      </c>
      <c r="L7909" s="2">
        <v>39</v>
      </c>
      <c r="M7909" s="194" t="s">
        <v>3697</v>
      </c>
      <c r="N7909" s="2" t="s">
        <v>7459</v>
      </c>
      <c r="O7909" s="195" t="s">
        <v>1153</v>
      </c>
    </row>
    <row r="7910" spans="1:15">
      <c r="A7910" s="7">
        <v>2020</v>
      </c>
      <c r="B7910" s="7" t="s">
        <v>44</v>
      </c>
      <c r="C7910" s="8">
        <f t="shared" si="378"/>
        <v>43977</v>
      </c>
      <c r="D7910" s="7">
        <v>13</v>
      </c>
      <c r="E7910" s="7" t="str">
        <f t="shared" si="377"/>
        <v>S224397713</v>
      </c>
      <c r="F7910" s="3">
        <v>2023</v>
      </c>
      <c r="G7910" s="2">
        <v>150</v>
      </c>
      <c r="H7910" s="2" t="s">
        <v>10824</v>
      </c>
      <c r="I7910" s="2" t="s">
        <v>7997</v>
      </c>
      <c r="J7910" s="2" t="s">
        <v>3418</v>
      </c>
      <c r="K7910" s="194" t="s">
        <v>17</v>
      </c>
      <c r="L7910" s="2">
        <v>30</v>
      </c>
      <c r="M7910" s="194" t="s">
        <v>10127</v>
      </c>
      <c r="N7910" s="2" t="s">
        <v>3192</v>
      </c>
      <c r="O7910" s="195" t="s">
        <v>340</v>
      </c>
    </row>
    <row r="7911" spans="1:15" ht="15.75" thickBot="1">
      <c r="A7911" s="7">
        <v>2020</v>
      </c>
      <c r="B7911" s="7" t="s">
        <v>44</v>
      </c>
      <c r="C7911" s="8">
        <f t="shared" si="378"/>
        <v>43977</v>
      </c>
      <c r="D7911" s="7">
        <v>14</v>
      </c>
      <c r="E7911" s="7" t="str">
        <f t="shared" si="377"/>
        <v>S224397714</v>
      </c>
      <c r="F7911" s="5">
        <v>2024</v>
      </c>
      <c r="G7911" s="6">
        <v>147</v>
      </c>
      <c r="H7911" s="6" t="s">
        <v>11490</v>
      </c>
      <c r="I7911" s="6" t="s">
        <v>11491</v>
      </c>
      <c r="J7911" s="6" t="s">
        <v>2795</v>
      </c>
      <c r="K7911" s="196" t="s">
        <v>17</v>
      </c>
      <c r="L7911" s="6">
        <v>23</v>
      </c>
      <c r="M7911" s="196" t="s">
        <v>478</v>
      </c>
      <c r="N7911" s="6" t="s">
        <v>383</v>
      </c>
      <c r="O7911" s="197" t="s">
        <v>383</v>
      </c>
    </row>
    <row r="7912" spans="1:15" ht="16.5" thickTop="1" thickBot="1">
      <c r="A7912" s="7">
        <v>2020</v>
      </c>
      <c r="B7912" s="7" t="s">
        <v>44</v>
      </c>
      <c r="C7912" s="8">
        <f t="shared" si="378"/>
        <v>43977</v>
      </c>
      <c r="D7912" s="7">
        <v>15</v>
      </c>
      <c r="E7912" s="7" t="str">
        <f t="shared" si="377"/>
        <v>S224397715</v>
      </c>
      <c r="F7912" s="1" t="s">
        <v>15</v>
      </c>
    </row>
    <row r="7913" spans="1:15" ht="16.5" thickTop="1" thickBot="1">
      <c r="A7913" s="7">
        <v>2020</v>
      </c>
      <c r="B7913" s="7" t="s">
        <v>44</v>
      </c>
      <c r="C7913" s="8">
        <f t="shared" si="378"/>
        <v>43977</v>
      </c>
      <c r="D7913" s="7">
        <v>16</v>
      </c>
      <c r="E7913" s="7" t="str">
        <f t="shared" si="377"/>
        <v>S224397716</v>
      </c>
      <c r="F7913" s="338" t="s">
        <v>1</v>
      </c>
      <c r="G7913" s="341" t="s">
        <v>2</v>
      </c>
      <c r="H7913" s="342"/>
      <c r="I7913" s="342"/>
      <c r="J7913" s="343"/>
      <c r="K7913" s="344" t="s">
        <v>3</v>
      </c>
      <c r="L7913" s="343"/>
      <c r="M7913" s="344" t="s">
        <v>144</v>
      </c>
      <c r="N7913" s="342"/>
      <c r="O7913" s="342"/>
    </row>
    <row r="7914" spans="1:15" ht="18" customHeight="1" thickBot="1">
      <c r="A7914" s="7">
        <v>2020</v>
      </c>
      <c r="B7914" s="7" t="s">
        <v>44</v>
      </c>
      <c r="C7914" s="8">
        <f t="shared" si="378"/>
        <v>43977</v>
      </c>
      <c r="D7914" s="7">
        <v>17</v>
      </c>
      <c r="E7914" s="7" t="str">
        <f t="shared" si="377"/>
        <v>S224397717</v>
      </c>
      <c r="F7914" s="339"/>
      <c r="G7914" s="345" t="s">
        <v>5</v>
      </c>
      <c r="H7914" s="347" t="s">
        <v>145</v>
      </c>
      <c r="I7914" s="348"/>
      <c r="J7914" s="349"/>
      <c r="K7914" s="350" t="s">
        <v>6</v>
      </c>
      <c r="L7914" s="352" t="s">
        <v>7</v>
      </c>
      <c r="M7914" s="350" t="s">
        <v>8</v>
      </c>
      <c r="N7914" s="354" t="s">
        <v>146</v>
      </c>
      <c r="O7914" s="356" t="s">
        <v>147</v>
      </c>
    </row>
    <row r="7915" spans="1:15" ht="15.75" thickBot="1">
      <c r="A7915" s="7">
        <v>2020</v>
      </c>
      <c r="B7915" s="7" t="s">
        <v>44</v>
      </c>
      <c r="C7915" s="8">
        <f t="shared" si="378"/>
        <v>43977</v>
      </c>
      <c r="D7915" s="7">
        <v>18</v>
      </c>
      <c r="E7915" s="7" t="str">
        <f t="shared" si="377"/>
        <v>S224397718</v>
      </c>
      <c r="F7915" s="340"/>
      <c r="G7915" s="346"/>
      <c r="H7915" s="191" t="s">
        <v>9</v>
      </c>
      <c r="I7915" s="192" t="s">
        <v>18</v>
      </c>
      <c r="J7915" s="193" t="s">
        <v>11</v>
      </c>
      <c r="K7915" s="351"/>
      <c r="L7915" s="353"/>
      <c r="M7915" s="351"/>
      <c r="N7915" s="355"/>
      <c r="O7915" s="357"/>
    </row>
    <row r="7916" spans="1:15">
      <c r="A7916" s="7">
        <v>2020</v>
      </c>
      <c r="B7916" s="7" t="s">
        <v>44</v>
      </c>
      <c r="C7916" s="8">
        <f t="shared" si="378"/>
        <v>43977</v>
      </c>
      <c r="D7916" s="7">
        <v>19</v>
      </c>
      <c r="E7916" s="7" t="str">
        <f t="shared" si="377"/>
        <v>S224397719</v>
      </c>
      <c r="F7916" s="3" t="s">
        <v>16</v>
      </c>
      <c r="G7916" s="2">
        <v>33</v>
      </c>
      <c r="H7916" s="2" t="s">
        <v>5647</v>
      </c>
      <c r="I7916" s="2" t="s">
        <v>11492</v>
      </c>
      <c r="J7916" s="2" t="s">
        <v>939</v>
      </c>
      <c r="K7916" s="194" t="s">
        <v>17</v>
      </c>
      <c r="L7916" s="2">
        <v>54</v>
      </c>
      <c r="M7916" s="194" t="s">
        <v>7033</v>
      </c>
      <c r="N7916" s="2" t="s">
        <v>4986</v>
      </c>
      <c r="O7916" s="195" t="s">
        <v>384</v>
      </c>
    </row>
    <row r="7917" spans="1:15">
      <c r="A7917" s="7">
        <v>2020</v>
      </c>
      <c r="B7917" s="7" t="s">
        <v>44</v>
      </c>
      <c r="C7917" s="8">
        <f t="shared" si="378"/>
        <v>43977</v>
      </c>
      <c r="D7917" s="7">
        <v>20</v>
      </c>
      <c r="E7917" s="7" t="str">
        <f t="shared" si="377"/>
        <v>S224397720</v>
      </c>
      <c r="F7917" s="4">
        <v>43952</v>
      </c>
      <c r="G7917" s="2">
        <v>102</v>
      </c>
      <c r="H7917" s="2" t="s">
        <v>11493</v>
      </c>
      <c r="I7917" s="2" t="s">
        <v>11494</v>
      </c>
      <c r="J7917" s="2">
        <v>2</v>
      </c>
      <c r="K7917" s="194" t="s">
        <v>17</v>
      </c>
      <c r="L7917" s="2">
        <v>53</v>
      </c>
      <c r="M7917" s="194" t="s">
        <v>483</v>
      </c>
      <c r="N7917" s="2" t="s">
        <v>4707</v>
      </c>
      <c r="O7917" s="195" t="s">
        <v>427</v>
      </c>
    </row>
    <row r="7918" spans="1:15">
      <c r="A7918" s="7">
        <v>2020</v>
      </c>
      <c r="B7918" s="7" t="s">
        <v>44</v>
      </c>
      <c r="C7918" s="8">
        <f t="shared" si="378"/>
        <v>43977</v>
      </c>
      <c r="D7918" s="7">
        <v>21</v>
      </c>
      <c r="E7918" s="7" t="str">
        <f t="shared" si="377"/>
        <v>S224397721</v>
      </c>
      <c r="F7918" s="4">
        <v>43983</v>
      </c>
      <c r="G7918" s="2">
        <v>137</v>
      </c>
      <c r="H7918" s="2" t="s">
        <v>11495</v>
      </c>
      <c r="I7918" s="2" t="s">
        <v>4035</v>
      </c>
      <c r="J7918" s="2" t="s">
        <v>804</v>
      </c>
      <c r="K7918" s="194" t="s">
        <v>17</v>
      </c>
      <c r="L7918" s="2">
        <v>52</v>
      </c>
      <c r="M7918" s="194" t="s">
        <v>423</v>
      </c>
      <c r="N7918" s="2" t="s">
        <v>322</v>
      </c>
      <c r="O7918" s="195" t="s">
        <v>6879</v>
      </c>
    </row>
    <row r="7919" spans="1:15">
      <c r="A7919" s="7">
        <v>2020</v>
      </c>
      <c r="B7919" s="7" t="s">
        <v>44</v>
      </c>
      <c r="C7919" s="8">
        <f t="shared" si="378"/>
        <v>43977</v>
      </c>
      <c r="D7919" s="7">
        <v>22</v>
      </c>
      <c r="E7919" s="7" t="str">
        <f t="shared" si="377"/>
        <v>S224397722</v>
      </c>
      <c r="F7919" s="4">
        <v>44013</v>
      </c>
      <c r="G7919" s="2">
        <v>140</v>
      </c>
      <c r="H7919" s="2" t="s">
        <v>11496</v>
      </c>
      <c r="I7919" s="2" t="s">
        <v>11497</v>
      </c>
      <c r="J7919" s="2" t="s">
        <v>549</v>
      </c>
      <c r="K7919" s="194" t="s">
        <v>17</v>
      </c>
      <c r="L7919" s="2">
        <v>49</v>
      </c>
      <c r="M7919" s="194" t="s">
        <v>1628</v>
      </c>
      <c r="N7919" s="2" t="s">
        <v>3917</v>
      </c>
      <c r="O7919" s="195" t="s">
        <v>9172</v>
      </c>
    </row>
    <row r="7920" spans="1:15">
      <c r="A7920" s="7">
        <v>2020</v>
      </c>
      <c r="B7920" s="7" t="s">
        <v>44</v>
      </c>
      <c r="C7920" s="8">
        <f t="shared" si="378"/>
        <v>43977</v>
      </c>
      <c r="D7920" s="7">
        <v>23</v>
      </c>
      <c r="E7920" s="7" t="str">
        <f t="shared" si="377"/>
        <v>S224397723</v>
      </c>
      <c r="F7920" s="4">
        <v>44044</v>
      </c>
      <c r="G7920" s="2">
        <v>145</v>
      </c>
      <c r="H7920" s="2" t="s">
        <v>11498</v>
      </c>
      <c r="I7920" s="2" t="s">
        <v>11499</v>
      </c>
      <c r="J7920" s="2" t="s">
        <v>1366</v>
      </c>
      <c r="K7920" s="194" t="s">
        <v>17</v>
      </c>
      <c r="L7920" s="2">
        <v>46</v>
      </c>
      <c r="M7920" s="194" t="s">
        <v>483</v>
      </c>
      <c r="N7920" s="2" t="s">
        <v>322</v>
      </c>
      <c r="O7920" s="195" t="s">
        <v>9604</v>
      </c>
    </row>
    <row r="7921" spans="1:15">
      <c r="A7921" s="7">
        <v>2020</v>
      </c>
      <c r="B7921" s="7" t="s">
        <v>44</v>
      </c>
      <c r="C7921" s="8">
        <f t="shared" si="378"/>
        <v>43977</v>
      </c>
      <c r="D7921" s="7">
        <v>24</v>
      </c>
      <c r="E7921" s="7" t="str">
        <f t="shared" si="377"/>
        <v>S224397724</v>
      </c>
      <c r="F7921" s="3" t="s">
        <v>220</v>
      </c>
      <c r="G7921" s="2">
        <v>150</v>
      </c>
      <c r="H7921" s="2" t="s">
        <v>11500</v>
      </c>
      <c r="I7921" s="2" t="s">
        <v>11501</v>
      </c>
      <c r="J7921" s="2" t="s">
        <v>1604</v>
      </c>
      <c r="K7921" s="194" t="s">
        <v>17</v>
      </c>
      <c r="L7921" s="2">
        <v>43</v>
      </c>
      <c r="M7921" s="194">
        <v>10</v>
      </c>
      <c r="N7921" s="2">
        <v>10</v>
      </c>
      <c r="O7921" s="195">
        <v>80</v>
      </c>
    </row>
    <row r="7922" spans="1:15">
      <c r="A7922" s="7">
        <v>2020</v>
      </c>
      <c r="B7922" s="7" t="s">
        <v>44</v>
      </c>
      <c r="C7922" s="8">
        <f t="shared" si="378"/>
        <v>43977</v>
      </c>
      <c r="D7922" s="7">
        <v>25</v>
      </c>
      <c r="E7922" s="7" t="str">
        <f t="shared" si="377"/>
        <v>S224397725</v>
      </c>
      <c r="F7922" s="3">
        <v>2021</v>
      </c>
      <c r="G7922" s="2">
        <v>188</v>
      </c>
      <c r="H7922" s="2" t="s">
        <v>2537</v>
      </c>
      <c r="I7922" s="2" t="s">
        <v>5960</v>
      </c>
      <c r="J7922" s="2" t="s">
        <v>1592</v>
      </c>
      <c r="K7922" s="194" t="s">
        <v>17</v>
      </c>
      <c r="L7922" s="2">
        <v>43</v>
      </c>
      <c r="M7922" s="194" t="s">
        <v>2421</v>
      </c>
      <c r="N7922" s="2" t="s">
        <v>2421</v>
      </c>
      <c r="O7922" s="195" t="s">
        <v>482</v>
      </c>
    </row>
    <row r="7923" spans="1:15">
      <c r="A7923" s="7">
        <v>2020</v>
      </c>
      <c r="B7923" s="7" t="s">
        <v>44</v>
      </c>
      <c r="C7923" s="8">
        <f t="shared" si="378"/>
        <v>43977</v>
      </c>
      <c r="D7923" s="7">
        <v>26</v>
      </c>
      <c r="E7923" s="7" t="str">
        <f t="shared" si="377"/>
        <v>S224397726</v>
      </c>
      <c r="F7923" s="3">
        <v>2022</v>
      </c>
      <c r="G7923" s="2">
        <v>185</v>
      </c>
      <c r="H7923" s="2" t="s">
        <v>3314</v>
      </c>
      <c r="I7923" s="2" t="s">
        <v>9162</v>
      </c>
      <c r="J7923" s="2" t="s">
        <v>2316</v>
      </c>
      <c r="K7923" s="194" t="s">
        <v>17</v>
      </c>
      <c r="L7923" s="2">
        <v>37</v>
      </c>
      <c r="M7923" s="194" t="s">
        <v>432</v>
      </c>
      <c r="N7923" s="2" t="s">
        <v>4912</v>
      </c>
      <c r="O7923" s="195" t="s">
        <v>4912</v>
      </c>
    </row>
    <row r="7924" spans="1:15">
      <c r="A7924" s="7">
        <v>2020</v>
      </c>
      <c r="B7924" s="7" t="s">
        <v>44</v>
      </c>
      <c r="C7924" s="8">
        <f t="shared" si="378"/>
        <v>43977</v>
      </c>
      <c r="D7924" s="7">
        <v>27</v>
      </c>
      <c r="E7924" s="7" t="str">
        <f t="shared" si="377"/>
        <v>S224397727</v>
      </c>
      <c r="F7924" s="3">
        <v>2023</v>
      </c>
      <c r="G7924" s="2">
        <v>180</v>
      </c>
      <c r="H7924" s="2" t="s">
        <v>5810</v>
      </c>
      <c r="I7924" s="2" t="s">
        <v>11502</v>
      </c>
      <c r="J7924" s="2" t="s">
        <v>3631</v>
      </c>
      <c r="K7924" s="194" t="s">
        <v>17</v>
      </c>
      <c r="L7924" s="2">
        <v>31</v>
      </c>
      <c r="M7924" s="194" t="s">
        <v>8546</v>
      </c>
      <c r="N7924" s="2">
        <v>25</v>
      </c>
      <c r="O7924" s="195" t="s">
        <v>2421</v>
      </c>
    </row>
    <row r="7925" spans="1:15" ht="15.75" thickBot="1">
      <c r="A7925" s="7">
        <v>2020</v>
      </c>
      <c r="B7925" s="7" t="s">
        <v>44</v>
      </c>
      <c r="C7925" s="8">
        <f t="shared" si="378"/>
        <v>43977</v>
      </c>
      <c r="D7925" s="7">
        <v>28</v>
      </c>
      <c r="E7925" s="7" t="str">
        <f t="shared" si="377"/>
        <v>S224397728</v>
      </c>
      <c r="F7925" s="5">
        <v>2024</v>
      </c>
      <c r="G7925" s="6">
        <v>177</v>
      </c>
      <c r="H7925" s="6" t="s">
        <v>11503</v>
      </c>
      <c r="I7925" s="6" t="s">
        <v>11504</v>
      </c>
      <c r="J7925" s="6" t="s">
        <v>5372</v>
      </c>
      <c r="K7925" s="196" t="s">
        <v>17</v>
      </c>
      <c r="L7925" s="6">
        <v>26</v>
      </c>
      <c r="M7925" s="196" t="s">
        <v>5513</v>
      </c>
      <c r="N7925" s="6" t="s">
        <v>1070</v>
      </c>
      <c r="O7925" s="197" t="s">
        <v>434</v>
      </c>
    </row>
    <row r="7926" spans="1:15" ht="18" thickTop="1" thickBot="1">
      <c r="A7926" s="7">
        <v>2020</v>
      </c>
      <c r="B7926" s="7" t="s">
        <v>43</v>
      </c>
      <c r="C7926" s="8">
        <f>C7925+7</f>
        <v>43984</v>
      </c>
      <c r="D7926" s="7">
        <v>1</v>
      </c>
      <c r="E7926" s="7" t="str">
        <f t="shared" ref="E7926:E7953" si="379">B7926&amp;C7926&amp;D7926</f>
        <v>S23439841</v>
      </c>
      <c r="F7926" s="146" t="s">
        <v>0</v>
      </c>
    </row>
    <row r="7927" spans="1:15" ht="16.5" thickTop="1" thickBot="1">
      <c r="A7927" s="7">
        <v>2020</v>
      </c>
      <c r="B7927" s="7" t="s">
        <v>43</v>
      </c>
      <c r="C7927" s="8">
        <f t="shared" ref="C7927:C7953" si="380">C7926</f>
        <v>43984</v>
      </c>
      <c r="D7927" s="7">
        <v>2</v>
      </c>
      <c r="E7927" s="7" t="str">
        <f t="shared" si="379"/>
        <v>S23439842</v>
      </c>
      <c r="F7927" s="338" t="s">
        <v>1</v>
      </c>
      <c r="G7927" s="341" t="s">
        <v>2</v>
      </c>
      <c r="H7927" s="342"/>
      <c r="I7927" s="342"/>
      <c r="J7927" s="343"/>
      <c r="K7927" s="344" t="s">
        <v>3</v>
      </c>
      <c r="L7927" s="343"/>
      <c r="M7927" s="344" t="s">
        <v>144</v>
      </c>
      <c r="N7927" s="342"/>
      <c r="O7927" s="342"/>
    </row>
    <row r="7928" spans="1:15" ht="18" customHeight="1" thickBot="1">
      <c r="A7928" s="7">
        <v>2020</v>
      </c>
      <c r="B7928" s="7" t="s">
        <v>43</v>
      </c>
      <c r="C7928" s="8">
        <f t="shared" si="380"/>
        <v>43984</v>
      </c>
      <c r="D7928" s="7">
        <v>3</v>
      </c>
      <c r="E7928" s="7" t="str">
        <f t="shared" si="379"/>
        <v>S23439843</v>
      </c>
      <c r="F7928" s="339"/>
      <c r="G7928" s="345" t="s">
        <v>5</v>
      </c>
      <c r="H7928" s="347" t="s">
        <v>145</v>
      </c>
      <c r="I7928" s="348"/>
      <c r="J7928" s="349"/>
      <c r="K7928" s="350" t="s">
        <v>6</v>
      </c>
      <c r="L7928" s="352" t="s">
        <v>7</v>
      </c>
      <c r="M7928" s="350" t="s">
        <v>8</v>
      </c>
      <c r="N7928" s="354" t="s">
        <v>146</v>
      </c>
      <c r="O7928" s="356" t="s">
        <v>147</v>
      </c>
    </row>
    <row r="7929" spans="1:15" ht="15.75" thickBot="1">
      <c r="A7929" s="7">
        <v>2020</v>
      </c>
      <c r="B7929" s="7" t="s">
        <v>43</v>
      </c>
      <c r="C7929" s="8">
        <f t="shared" si="380"/>
        <v>43984</v>
      </c>
      <c r="D7929" s="7">
        <v>4</v>
      </c>
      <c r="E7929" s="7" t="str">
        <f t="shared" si="379"/>
        <v>S23439844</v>
      </c>
      <c r="F7929" s="340"/>
      <c r="G7929" s="346"/>
      <c r="H7929" s="191" t="s">
        <v>9</v>
      </c>
      <c r="I7929" s="192" t="s">
        <v>18</v>
      </c>
      <c r="J7929" s="193" t="s">
        <v>11</v>
      </c>
      <c r="K7929" s="351"/>
      <c r="L7929" s="353"/>
      <c r="M7929" s="351"/>
      <c r="N7929" s="355"/>
      <c r="O7929" s="357"/>
    </row>
    <row r="7930" spans="1:15">
      <c r="A7930" s="7">
        <v>2020</v>
      </c>
      <c r="B7930" s="7" t="s">
        <v>43</v>
      </c>
      <c r="C7930" s="8">
        <f t="shared" si="380"/>
        <v>43984</v>
      </c>
      <c r="D7930" s="7">
        <v>5</v>
      </c>
      <c r="E7930" s="7" t="str">
        <f t="shared" si="379"/>
        <v>S23439845</v>
      </c>
      <c r="F7930" s="3" t="s">
        <v>12</v>
      </c>
      <c r="G7930" s="2" t="s">
        <v>1925</v>
      </c>
      <c r="H7930" s="2" t="s">
        <v>9533</v>
      </c>
      <c r="I7930" s="2" t="s">
        <v>1182</v>
      </c>
      <c r="J7930" s="2" t="s">
        <v>10746</v>
      </c>
      <c r="K7930" s="194" t="s">
        <v>17</v>
      </c>
      <c r="L7930" s="2">
        <v>54</v>
      </c>
      <c r="M7930" s="194" t="s">
        <v>1966</v>
      </c>
      <c r="N7930" s="2" t="s">
        <v>3023</v>
      </c>
      <c r="O7930" s="195" t="s">
        <v>10754</v>
      </c>
    </row>
    <row r="7931" spans="1:15">
      <c r="A7931" s="7">
        <v>2020</v>
      </c>
      <c r="B7931" s="7" t="s">
        <v>43</v>
      </c>
      <c r="C7931" s="8">
        <f t="shared" si="380"/>
        <v>43984</v>
      </c>
      <c r="D7931" s="7">
        <v>6</v>
      </c>
      <c r="E7931" s="7" t="str">
        <f t="shared" si="379"/>
        <v>S23439846</v>
      </c>
      <c r="F7931" s="4">
        <v>43983</v>
      </c>
      <c r="G7931" s="2">
        <v>98</v>
      </c>
      <c r="H7931" s="2" t="s">
        <v>11505</v>
      </c>
      <c r="I7931" s="2" t="s">
        <v>11506</v>
      </c>
      <c r="J7931" s="2" t="s">
        <v>1119</v>
      </c>
      <c r="K7931" s="194" t="s">
        <v>17</v>
      </c>
      <c r="L7931" s="2">
        <v>59</v>
      </c>
      <c r="M7931" s="194" t="s">
        <v>11507</v>
      </c>
      <c r="N7931" s="2" t="s">
        <v>2383</v>
      </c>
      <c r="O7931" s="195" t="s">
        <v>10191</v>
      </c>
    </row>
    <row r="7932" spans="1:15">
      <c r="A7932" s="7">
        <v>2020</v>
      </c>
      <c r="B7932" s="7" t="s">
        <v>43</v>
      </c>
      <c r="C7932" s="8">
        <f t="shared" si="380"/>
        <v>43984</v>
      </c>
      <c r="D7932" s="7">
        <v>7</v>
      </c>
      <c r="E7932" s="7" t="str">
        <f t="shared" si="379"/>
        <v>S23439847</v>
      </c>
      <c r="F7932" s="4">
        <v>44013</v>
      </c>
      <c r="G7932" s="2">
        <v>92</v>
      </c>
      <c r="H7932" s="2" t="s">
        <v>4029</v>
      </c>
      <c r="I7932" s="2" t="s">
        <v>11508</v>
      </c>
      <c r="J7932" s="2" t="s">
        <v>2598</v>
      </c>
      <c r="K7932" s="194" t="s">
        <v>17</v>
      </c>
      <c r="L7932" s="2">
        <v>59</v>
      </c>
      <c r="M7932" s="194" t="s">
        <v>4626</v>
      </c>
      <c r="N7932" s="2" t="s">
        <v>1248</v>
      </c>
      <c r="O7932" s="195" t="s">
        <v>1322</v>
      </c>
    </row>
    <row r="7933" spans="1:15">
      <c r="A7933" s="7">
        <v>2020</v>
      </c>
      <c r="B7933" s="7" t="s">
        <v>43</v>
      </c>
      <c r="C7933" s="8">
        <f t="shared" si="380"/>
        <v>43984</v>
      </c>
      <c r="D7933" s="7">
        <v>8</v>
      </c>
      <c r="E7933" s="7" t="str">
        <f t="shared" si="379"/>
        <v>S23439848</v>
      </c>
      <c r="F7933" s="4">
        <v>44044</v>
      </c>
      <c r="G7933" s="2">
        <v>108</v>
      </c>
      <c r="H7933" s="2" t="s">
        <v>11509</v>
      </c>
      <c r="I7933" s="2" t="s">
        <v>11510</v>
      </c>
      <c r="J7933" s="2" t="s">
        <v>2819</v>
      </c>
      <c r="K7933" s="194" t="s">
        <v>17</v>
      </c>
      <c r="L7933" s="2">
        <v>51</v>
      </c>
      <c r="M7933" s="194" t="s">
        <v>632</v>
      </c>
      <c r="N7933" s="2" t="s">
        <v>6247</v>
      </c>
      <c r="O7933" s="195" t="s">
        <v>5258</v>
      </c>
    </row>
    <row r="7934" spans="1:15">
      <c r="A7934" s="7">
        <v>2020</v>
      </c>
      <c r="B7934" s="7" t="s">
        <v>43</v>
      </c>
      <c r="C7934" s="8">
        <f t="shared" si="380"/>
        <v>43984</v>
      </c>
      <c r="D7934" s="7">
        <v>9</v>
      </c>
      <c r="E7934" s="7" t="str">
        <f t="shared" si="379"/>
        <v>S23439849</v>
      </c>
      <c r="F7934" s="4">
        <v>44075</v>
      </c>
      <c r="G7934" s="2">
        <v>108</v>
      </c>
      <c r="H7934" s="2" t="s">
        <v>11511</v>
      </c>
      <c r="I7934" s="2" t="s">
        <v>11512</v>
      </c>
      <c r="J7934" s="2" t="s">
        <v>1871</v>
      </c>
      <c r="K7934" s="194" t="s">
        <v>17</v>
      </c>
      <c r="L7934" s="2">
        <v>48</v>
      </c>
      <c r="M7934" s="194" t="s">
        <v>632</v>
      </c>
      <c r="N7934" s="2" t="s">
        <v>6247</v>
      </c>
      <c r="O7934" s="195" t="s">
        <v>5258</v>
      </c>
    </row>
    <row r="7935" spans="1:15">
      <c r="A7935" s="7">
        <v>2020</v>
      </c>
      <c r="B7935" s="7" t="s">
        <v>43</v>
      </c>
      <c r="C7935" s="8">
        <f t="shared" si="380"/>
        <v>43984</v>
      </c>
      <c r="D7935" s="7">
        <v>10</v>
      </c>
      <c r="E7935" s="7" t="str">
        <f t="shared" si="379"/>
        <v>S234398410</v>
      </c>
      <c r="F7935" s="3" t="s">
        <v>220</v>
      </c>
      <c r="G7935" s="2">
        <v>108</v>
      </c>
      <c r="H7935" s="2" t="s">
        <v>11513</v>
      </c>
      <c r="I7935" s="2" t="s">
        <v>11514</v>
      </c>
      <c r="J7935" s="2" t="s">
        <v>2222</v>
      </c>
      <c r="K7935" s="194" t="s">
        <v>17</v>
      </c>
      <c r="L7935" s="2">
        <v>46</v>
      </c>
      <c r="M7935" s="194" t="s">
        <v>338</v>
      </c>
      <c r="N7935" s="2" t="s">
        <v>340</v>
      </c>
      <c r="O7935" s="195" t="s">
        <v>339</v>
      </c>
    </row>
    <row r="7936" spans="1:15">
      <c r="A7936" s="7">
        <v>2020</v>
      </c>
      <c r="B7936" s="7" t="s">
        <v>43</v>
      </c>
      <c r="C7936" s="8">
        <f t="shared" si="380"/>
        <v>43984</v>
      </c>
      <c r="D7936" s="7">
        <v>11</v>
      </c>
      <c r="E7936" s="7" t="str">
        <f t="shared" si="379"/>
        <v>S234398411</v>
      </c>
      <c r="F7936" s="3">
        <v>2021</v>
      </c>
      <c r="G7936" s="2">
        <v>148</v>
      </c>
      <c r="H7936" s="2" t="s">
        <v>11515</v>
      </c>
      <c r="I7936" s="2" t="s">
        <v>3953</v>
      </c>
      <c r="J7936" s="2" t="s">
        <v>1300</v>
      </c>
      <c r="K7936" s="194" t="s">
        <v>17</v>
      </c>
      <c r="L7936" s="2">
        <v>44</v>
      </c>
      <c r="M7936" s="194">
        <v>20</v>
      </c>
      <c r="N7936" s="2" t="s">
        <v>2379</v>
      </c>
      <c r="O7936" s="195" t="s">
        <v>4157</v>
      </c>
    </row>
    <row r="7937" spans="1:15">
      <c r="A7937" s="7">
        <v>2020</v>
      </c>
      <c r="B7937" s="7" t="s">
        <v>43</v>
      </c>
      <c r="C7937" s="8">
        <f t="shared" si="380"/>
        <v>43984</v>
      </c>
      <c r="D7937" s="7">
        <v>12</v>
      </c>
      <c r="E7937" s="7" t="str">
        <f t="shared" si="379"/>
        <v>S234398412</v>
      </c>
      <c r="F7937" s="3">
        <v>2022</v>
      </c>
      <c r="G7937" s="2">
        <v>153</v>
      </c>
      <c r="H7937" s="2" t="s">
        <v>4949</v>
      </c>
      <c r="I7937" s="2" t="s">
        <v>5278</v>
      </c>
      <c r="J7937" s="2" t="s">
        <v>1332</v>
      </c>
      <c r="K7937" s="194" t="s">
        <v>17</v>
      </c>
      <c r="L7937" s="2">
        <v>38</v>
      </c>
      <c r="M7937" s="194">
        <v>25</v>
      </c>
      <c r="N7937" s="2">
        <v>55</v>
      </c>
      <c r="O7937" s="195">
        <v>20</v>
      </c>
    </row>
    <row r="7938" spans="1:15">
      <c r="A7938" s="7">
        <v>2020</v>
      </c>
      <c r="B7938" s="7" t="s">
        <v>43</v>
      </c>
      <c r="C7938" s="8">
        <f t="shared" si="380"/>
        <v>43984</v>
      </c>
      <c r="D7938" s="7">
        <v>13</v>
      </c>
      <c r="E7938" s="7" t="str">
        <f t="shared" si="379"/>
        <v>S234398413</v>
      </c>
      <c r="F7938" s="3">
        <v>2023</v>
      </c>
      <c r="G7938" s="2">
        <v>150</v>
      </c>
      <c r="H7938" s="2" t="s">
        <v>3816</v>
      </c>
      <c r="I7938" s="2" t="s">
        <v>5589</v>
      </c>
      <c r="J7938" s="2" t="s">
        <v>2795</v>
      </c>
      <c r="K7938" s="194" t="s">
        <v>17</v>
      </c>
      <c r="L7938" s="2">
        <v>27</v>
      </c>
      <c r="M7938" s="194" t="s">
        <v>10600</v>
      </c>
      <c r="N7938" s="2" t="s">
        <v>10283</v>
      </c>
      <c r="O7938" s="195" t="s">
        <v>303</v>
      </c>
    </row>
    <row r="7939" spans="1:15" ht="15.75" thickBot="1">
      <c r="A7939" s="7">
        <v>2020</v>
      </c>
      <c r="B7939" s="7" t="s">
        <v>43</v>
      </c>
      <c r="C7939" s="8">
        <f t="shared" si="380"/>
        <v>43984</v>
      </c>
      <c r="D7939" s="7">
        <v>14</v>
      </c>
      <c r="E7939" s="7" t="str">
        <f t="shared" si="379"/>
        <v>S234398414</v>
      </c>
      <c r="F7939" s="5">
        <v>2024</v>
      </c>
      <c r="G7939" s="6">
        <v>148</v>
      </c>
      <c r="H7939" s="6" t="s">
        <v>11516</v>
      </c>
      <c r="I7939" s="6" t="s">
        <v>3663</v>
      </c>
      <c r="J7939" s="6" t="s">
        <v>5775</v>
      </c>
      <c r="K7939" s="196" t="s">
        <v>17</v>
      </c>
      <c r="L7939" s="6">
        <v>23</v>
      </c>
      <c r="M7939" s="196" t="s">
        <v>2689</v>
      </c>
      <c r="N7939" s="6" t="s">
        <v>10695</v>
      </c>
      <c r="O7939" s="197" t="s">
        <v>1629</v>
      </c>
    </row>
    <row r="7940" spans="1:15" ht="18" thickTop="1" thickBot="1">
      <c r="A7940" s="7">
        <v>2020</v>
      </c>
      <c r="B7940" s="7" t="s">
        <v>43</v>
      </c>
      <c r="C7940" s="8">
        <f t="shared" si="380"/>
        <v>43984</v>
      </c>
      <c r="D7940" s="7">
        <v>15</v>
      </c>
      <c r="E7940" s="7" t="str">
        <f t="shared" si="379"/>
        <v>S234398415</v>
      </c>
      <c r="F7940" s="146" t="s">
        <v>15</v>
      </c>
    </row>
    <row r="7941" spans="1:15" ht="16.5" thickTop="1" thickBot="1">
      <c r="A7941" s="7">
        <v>2020</v>
      </c>
      <c r="B7941" s="7" t="s">
        <v>43</v>
      </c>
      <c r="C7941" s="8">
        <f t="shared" si="380"/>
        <v>43984</v>
      </c>
      <c r="D7941" s="7">
        <v>16</v>
      </c>
      <c r="E7941" s="7" t="str">
        <f t="shared" si="379"/>
        <v>S234398416</v>
      </c>
      <c r="F7941" s="338" t="s">
        <v>1</v>
      </c>
      <c r="G7941" s="341" t="s">
        <v>2</v>
      </c>
      <c r="H7941" s="342"/>
      <c r="I7941" s="342"/>
      <c r="J7941" s="343"/>
      <c r="K7941" s="344" t="s">
        <v>3</v>
      </c>
      <c r="L7941" s="343"/>
      <c r="M7941" s="344" t="s">
        <v>144</v>
      </c>
      <c r="N7941" s="342"/>
      <c r="O7941" s="342"/>
    </row>
    <row r="7942" spans="1:15" ht="18" customHeight="1" thickBot="1">
      <c r="A7942" s="7">
        <v>2020</v>
      </c>
      <c r="B7942" s="7" t="s">
        <v>43</v>
      </c>
      <c r="C7942" s="8">
        <f t="shared" si="380"/>
        <v>43984</v>
      </c>
      <c r="D7942" s="7">
        <v>17</v>
      </c>
      <c r="E7942" s="7" t="str">
        <f t="shared" si="379"/>
        <v>S234398417</v>
      </c>
      <c r="F7942" s="339"/>
      <c r="G7942" s="345" t="s">
        <v>5</v>
      </c>
      <c r="H7942" s="347" t="s">
        <v>145</v>
      </c>
      <c r="I7942" s="348"/>
      <c r="J7942" s="349"/>
      <c r="K7942" s="350" t="s">
        <v>6</v>
      </c>
      <c r="L7942" s="352" t="s">
        <v>7</v>
      </c>
      <c r="M7942" s="350" t="s">
        <v>8</v>
      </c>
      <c r="N7942" s="354" t="s">
        <v>146</v>
      </c>
      <c r="O7942" s="356" t="s">
        <v>147</v>
      </c>
    </row>
    <row r="7943" spans="1:15" ht="15.75" thickBot="1">
      <c r="A7943" s="7">
        <v>2020</v>
      </c>
      <c r="B7943" s="7" t="s">
        <v>43</v>
      </c>
      <c r="C7943" s="8">
        <f t="shared" si="380"/>
        <v>43984</v>
      </c>
      <c r="D7943" s="7">
        <v>18</v>
      </c>
      <c r="E7943" s="7" t="str">
        <f t="shared" si="379"/>
        <v>S234398418</v>
      </c>
      <c r="F7943" s="340"/>
      <c r="G7943" s="346"/>
      <c r="H7943" s="191" t="s">
        <v>9</v>
      </c>
      <c r="I7943" s="192" t="s">
        <v>18</v>
      </c>
      <c r="J7943" s="193" t="s">
        <v>11</v>
      </c>
      <c r="K7943" s="351"/>
      <c r="L7943" s="353"/>
      <c r="M7943" s="351"/>
      <c r="N7943" s="355"/>
      <c r="O7943" s="357"/>
    </row>
    <row r="7944" spans="1:15">
      <c r="A7944" s="7">
        <v>2020</v>
      </c>
      <c r="B7944" s="7" t="s">
        <v>43</v>
      </c>
      <c r="C7944" s="8">
        <f t="shared" si="380"/>
        <v>43984</v>
      </c>
      <c r="D7944" s="7">
        <v>19</v>
      </c>
      <c r="E7944" s="7" t="str">
        <f t="shared" si="379"/>
        <v>S234398419</v>
      </c>
      <c r="F7944" s="3" t="s">
        <v>16</v>
      </c>
      <c r="G7944" s="2">
        <v>35</v>
      </c>
      <c r="H7944" s="2" t="s">
        <v>11517</v>
      </c>
      <c r="I7944" s="2" t="s">
        <v>11518</v>
      </c>
      <c r="J7944" s="2" t="s">
        <v>4340</v>
      </c>
      <c r="K7944" s="194" t="s">
        <v>17</v>
      </c>
      <c r="L7944" s="2">
        <v>54</v>
      </c>
      <c r="M7944" s="194" t="s">
        <v>2035</v>
      </c>
      <c r="N7944" s="2" t="s">
        <v>1631</v>
      </c>
      <c r="O7944" s="195" t="s">
        <v>2035</v>
      </c>
    </row>
    <row r="7945" spans="1:15">
      <c r="A7945" s="7">
        <v>2020</v>
      </c>
      <c r="B7945" s="7" t="s">
        <v>43</v>
      </c>
      <c r="C7945" s="8">
        <f t="shared" si="380"/>
        <v>43984</v>
      </c>
      <c r="D7945" s="7">
        <v>20</v>
      </c>
      <c r="E7945" s="7" t="str">
        <f t="shared" si="379"/>
        <v>S234398420</v>
      </c>
      <c r="F7945" s="4">
        <v>43983</v>
      </c>
      <c r="G7945" s="2">
        <v>132</v>
      </c>
      <c r="H7945" s="2" t="s">
        <v>11519</v>
      </c>
      <c r="I7945" s="2" t="s">
        <v>11520</v>
      </c>
      <c r="J7945" s="2" t="s">
        <v>269</v>
      </c>
      <c r="K7945" s="194" t="s">
        <v>17</v>
      </c>
      <c r="L7945" s="2">
        <v>52</v>
      </c>
      <c r="M7945" s="194" t="s">
        <v>2107</v>
      </c>
      <c r="N7945" s="2" t="s">
        <v>3211</v>
      </c>
      <c r="O7945" s="195" t="s">
        <v>402</v>
      </c>
    </row>
    <row r="7946" spans="1:15">
      <c r="A7946" s="7">
        <v>2020</v>
      </c>
      <c r="B7946" s="7" t="s">
        <v>43</v>
      </c>
      <c r="C7946" s="8">
        <f t="shared" si="380"/>
        <v>43984</v>
      </c>
      <c r="D7946" s="7">
        <v>21</v>
      </c>
      <c r="E7946" s="7" t="str">
        <f t="shared" si="379"/>
        <v>S234398421</v>
      </c>
      <c r="F7946" s="4">
        <v>44013</v>
      </c>
      <c r="G7946" s="2">
        <v>127</v>
      </c>
      <c r="H7946" s="2" t="s">
        <v>11521</v>
      </c>
      <c r="I7946" s="2" t="s">
        <v>11522</v>
      </c>
      <c r="J7946" s="2" t="s">
        <v>1152</v>
      </c>
      <c r="K7946" s="194" t="s">
        <v>17</v>
      </c>
      <c r="L7946" s="2">
        <v>50</v>
      </c>
      <c r="M7946" s="194" t="s">
        <v>3743</v>
      </c>
      <c r="N7946" s="2" t="s">
        <v>423</v>
      </c>
      <c r="O7946" s="195" t="s">
        <v>466</v>
      </c>
    </row>
    <row r="7947" spans="1:15">
      <c r="A7947" s="7">
        <v>2020</v>
      </c>
      <c r="B7947" s="7" t="s">
        <v>43</v>
      </c>
      <c r="C7947" s="8">
        <f t="shared" si="380"/>
        <v>43984</v>
      </c>
      <c r="D7947" s="7">
        <v>22</v>
      </c>
      <c r="E7947" s="7" t="str">
        <f t="shared" si="379"/>
        <v>S234398422</v>
      </c>
      <c r="F7947" s="4">
        <v>44044</v>
      </c>
      <c r="G7947" s="2">
        <v>143</v>
      </c>
      <c r="H7947" s="2" t="s">
        <v>11523</v>
      </c>
      <c r="I7947" s="2" t="s">
        <v>5269</v>
      </c>
      <c r="J7947" s="2" t="s">
        <v>269</v>
      </c>
      <c r="K7947" s="194" t="s">
        <v>17</v>
      </c>
      <c r="L7947" s="2">
        <v>47</v>
      </c>
      <c r="M7947" s="194" t="s">
        <v>1445</v>
      </c>
      <c r="N7947" s="2" t="s">
        <v>3211</v>
      </c>
      <c r="O7947" s="195" t="s">
        <v>1122</v>
      </c>
    </row>
    <row r="7948" spans="1:15">
      <c r="A7948" s="7">
        <v>2020</v>
      </c>
      <c r="B7948" s="7" t="s">
        <v>43</v>
      </c>
      <c r="C7948" s="8">
        <f t="shared" si="380"/>
        <v>43984</v>
      </c>
      <c r="D7948" s="7">
        <v>23</v>
      </c>
      <c r="E7948" s="7" t="str">
        <f t="shared" si="379"/>
        <v>S234398423</v>
      </c>
      <c r="F7948" s="4">
        <v>44075</v>
      </c>
      <c r="G7948" s="2">
        <v>143</v>
      </c>
      <c r="H7948" s="2" t="s">
        <v>11524</v>
      </c>
      <c r="I7948" s="2" t="s">
        <v>11499</v>
      </c>
      <c r="J7948" s="2" t="s">
        <v>3446</v>
      </c>
      <c r="K7948" s="194" t="s">
        <v>17</v>
      </c>
      <c r="L7948" s="2">
        <v>47</v>
      </c>
      <c r="M7948" s="194" t="s">
        <v>1445</v>
      </c>
      <c r="N7948" s="2" t="s">
        <v>3211</v>
      </c>
      <c r="O7948" s="195" t="s">
        <v>1122</v>
      </c>
    </row>
    <row r="7949" spans="1:15">
      <c r="A7949" s="7">
        <v>2020</v>
      </c>
      <c r="B7949" s="7" t="s">
        <v>43</v>
      </c>
      <c r="C7949" s="8">
        <f t="shared" si="380"/>
        <v>43984</v>
      </c>
      <c r="D7949" s="7">
        <v>24</v>
      </c>
      <c r="E7949" s="7" t="str">
        <f t="shared" si="379"/>
        <v>S234398424</v>
      </c>
      <c r="F7949" s="3" t="s">
        <v>220</v>
      </c>
      <c r="G7949" s="2">
        <v>145</v>
      </c>
      <c r="H7949" s="2" t="s">
        <v>3951</v>
      </c>
      <c r="I7949" s="2" t="s">
        <v>11525</v>
      </c>
      <c r="J7949" s="2" t="s">
        <v>549</v>
      </c>
      <c r="K7949" s="194" t="s">
        <v>17</v>
      </c>
      <c r="L7949" s="2">
        <v>44</v>
      </c>
      <c r="M7949" s="194" t="s">
        <v>5594</v>
      </c>
      <c r="N7949" s="2" t="s">
        <v>568</v>
      </c>
      <c r="O7949" s="195">
        <v>30</v>
      </c>
    </row>
    <row r="7950" spans="1:15">
      <c r="A7950" s="7">
        <v>2020</v>
      </c>
      <c r="B7950" s="7" t="s">
        <v>43</v>
      </c>
      <c r="C7950" s="8">
        <f t="shared" si="380"/>
        <v>43984</v>
      </c>
      <c r="D7950" s="7">
        <v>25</v>
      </c>
      <c r="E7950" s="7" t="str">
        <f t="shared" si="379"/>
        <v>S234398425</v>
      </c>
      <c r="F7950" s="3">
        <v>2021</v>
      </c>
      <c r="G7950" s="2">
        <v>188</v>
      </c>
      <c r="H7950" s="2" t="s">
        <v>11526</v>
      </c>
      <c r="I7950" s="2" t="s">
        <v>5769</v>
      </c>
      <c r="J7950" s="2" t="s">
        <v>648</v>
      </c>
      <c r="K7950" s="194" t="s">
        <v>17</v>
      </c>
      <c r="L7950" s="2">
        <v>42</v>
      </c>
      <c r="M7950" s="194" t="s">
        <v>730</v>
      </c>
      <c r="N7950" s="2" t="s">
        <v>301</v>
      </c>
      <c r="O7950" s="195" t="s">
        <v>401</v>
      </c>
    </row>
    <row r="7951" spans="1:15">
      <c r="A7951" s="7">
        <v>2020</v>
      </c>
      <c r="B7951" s="7" t="s">
        <v>43</v>
      </c>
      <c r="C7951" s="8">
        <f t="shared" si="380"/>
        <v>43984</v>
      </c>
      <c r="D7951" s="7">
        <v>26</v>
      </c>
      <c r="E7951" s="7" t="str">
        <f t="shared" si="379"/>
        <v>S234398426</v>
      </c>
      <c r="F7951" s="3">
        <v>2022</v>
      </c>
      <c r="G7951" s="2">
        <v>188</v>
      </c>
      <c r="H7951" s="2" t="s">
        <v>5805</v>
      </c>
      <c r="I7951" s="2" t="s">
        <v>5805</v>
      </c>
      <c r="J7951" s="2" t="s">
        <v>2052</v>
      </c>
      <c r="K7951" s="194" t="s">
        <v>17</v>
      </c>
      <c r="L7951" s="2">
        <v>38</v>
      </c>
      <c r="M7951" s="194" t="s">
        <v>346</v>
      </c>
      <c r="N7951" s="2" t="s">
        <v>8473</v>
      </c>
      <c r="O7951" s="195" t="s">
        <v>5258</v>
      </c>
    </row>
    <row r="7952" spans="1:15">
      <c r="A7952" s="7">
        <v>2020</v>
      </c>
      <c r="B7952" s="7" t="s">
        <v>43</v>
      </c>
      <c r="C7952" s="8">
        <f t="shared" si="380"/>
        <v>43984</v>
      </c>
      <c r="D7952" s="7">
        <v>27</v>
      </c>
      <c r="E7952" s="7" t="str">
        <f t="shared" si="379"/>
        <v>S234398427</v>
      </c>
      <c r="F7952" s="3">
        <v>2023</v>
      </c>
      <c r="G7952" s="2">
        <v>185</v>
      </c>
      <c r="H7952" s="2" t="s">
        <v>11527</v>
      </c>
      <c r="I7952" s="2" t="s">
        <v>5718</v>
      </c>
      <c r="J7952" s="2" t="s">
        <v>5106</v>
      </c>
      <c r="K7952" s="194" t="s">
        <v>17</v>
      </c>
      <c r="L7952" s="2">
        <v>30</v>
      </c>
      <c r="M7952" s="194" t="s">
        <v>301</v>
      </c>
      <c r="N7952" s="2" t="s">
        <v>401</v>
      </c>
      <c r="O7952" s="195" t="s">
        <v>730</v>
      </c>
    </row>
    <row r="7953" spans="1:15" ht="15.75" thickBot="1">
      <c r="A7953" s="7">
        <v>2020</v>
      </c>
      <c r="B7953" s="7" t="s">
        <v>43</v>
      </c>
      <c r="C7953" s="8">
        <f t="shared" si="380"/>
        <v>43984</v>
      </c>
      <c r="D7953" s="7">
        <v>28</v>
      </c>
      <c r="E7953" s="7" t="str">
        <f t="shared" si="379"/>
        <v>S234398428</v>
      </c>
      <c r="F7953" s="5">
        <v>2024</v>
      </c>
      <c r="G7953" s="6">
        <v>178</v>
      </c>
      <c r="H7953" s="6" t="s">
        <v>5614</v>
      </c>
      <c r="I7953" s="6" t="s">
        <v>11528</v>
      </c>
      <c r="J7953" s="6" t="s">
        <v>269</v>
      </c>
      <c r="K7953" s="196" t="s">
        <v>17</v>
      </c>
      <c r="L7953" s="6">
        <v>26</v>
      </c>
      <c r="M7953" s="196" t="s">
        <v>7033</v>
      </c>
      <c r="N7953" s="6" t="s">
        <v>5551</v>
      </c>
      <c r="O7953" s="197" t="s">
        <v>383</v>
      </c>
    </row>
    <row r="7954" spans="1:15" ht="16.5" thickTop="1" thickBot="1">
      <c r="A7954">
        <v>2020</v>
      </c>
      <c r="B7954" t="s">
        <v>42</v>
      </c>
      <c r="C7954" s="263">
        <f>C7953+7</f>
        <v>43991</v>
      </c>
      <c r="D7954">
        <v>1</v>
      </c>
      <c r="E7954" t="str">
        <f t="shared" ref="E7954:E7981" si="381">B7954&amp;C7954&amp;D7954</f>
        <v>S24439911</v>
      </c>
      <c r="F7954" s="1" t="s">
        <v>0</v>
      </c>
    </row>
    <row r="7955" spans="1:15" ht="16.5" thickTop="1" thickBot="1">
      <c r="A7955">
        <v>2020</v>
      </c>
      <c r="B7955" t="s">
        <v>42</v>
      </c>
      <c r="C7955" s="263">
        <f t="shared" ref="C7955:C7981" si="382">C7954</f>
        <v>43991</v>
      </c>
      <c r="D7955">
        <v>2</v>
      </c>
      <c r="E7955" t="str">
        <f t="shared" si="381"/>
        <v>S24439912</v>
      </c>
      <c r="F7955" s="338" t="s">
        <v>1</v>
      </c>
      <c r="G7955" s="341" t="s">
        <v>2</v>
      </c>
      <c r="H7955" s="342"/>
      <c r="I7955" s="342"/>
      <c r="J7955" s="343"/>
      <c r="K7955" s="344" t="s">
        <v>3</v>
      </c>
      <c r="L7955" s="343"/>
      <c r="M7955" s="344" t="s">
        <v>144</v>
      </c>
      <c r="N7955" s="342"/>
      <c r="O7955" s="342"/>
    </row>
    <row r="7956" spans="1:15" ht="18" customHeight="1" thickBot="1">
      <c r="A7956">
        <v>2020</v>
      </c>
      <c r="B7956" t="s">
        <v>42</v>
      </c>
      <c r="C7956" s="263">
        <f t="shared" si="382"/>
        <v>43991</v>
      </c>
      <c r="D7956">
        <v>3</v>
      </c>
      <c r="E7956" t="str">
        <f t="shared" si="381"/>
        <v>S24439913</v>
      </c>
      <c r="F7956" s="339"/>
      <c r="G7956" s="345" t="s">
        <v>5</v>
      </c>
      <c r="H7956" s="347" t="s">
        <v>145</v>
      </c>
      <c r="I7956" s="348"/>
      <c r="J7956" s="349"/>
      <c r="K7956" s="350" t="s">
        <v>6</v>
      </c>
      <c r="L7956" s="352" t="s">
        <v>7</v>
      </c>
      <c r="M7956" s="350" t="s">
        <v>8</v>
      </c>
      <c r="N7956" s="354" t="s">
        <v>146</v>
      </c>
      <c r="O7956" s="356" t="s">
        <v>147</v>
      </c>
    </row>
    <row r="7957" spans="1:15" ht="15.75" thickBot="1">
      <c r="A7957">
        <v>2020</v>
      </c>
      <c r="B7957" t="s">
        <v>42</v>
      </c>
      <c r="C7957" s="263">
        <f t="shared" si="382"/>
        <v>43991</v>
      </c>
      <c r="D7957">
        <v>4</v>
      </c>
      <c r="E7957" t="str">
        <f t="shared" si="381"/>
        <v>S24439914</v>
      </c>
      <c r="F7957" s="340"/>
      <c r="G7957" s="346"/>
      <c r="H7957" s="191" t="s">
        <v>9</v>
      </c>
      <c r="I7957" s="192" t="s">
        <v>18</v>
      </c>
      <c r="J7957" s="193" t="s">
        <v>11</v>
      </c>
      <c r="K7957" s="351"/>
      <c r="L7957" s="353"/>
      <c r="M7957" s="351"/>
      <c r="N7957" s="355"/>
      <c r="O7957" s="357"/>
    </row>
    <row r="7958" spans="1:15">
      <c r="A7958">
        <v>2020</v>
      </c>
      <c r="B7958" t="s">
        <v>42</v>
      </c>
      <c r="C7958" s="263">
        <f t="shared" si="382"/>
        <v>43991</v>
      </c>
      <c r="D7958">
        <v>5</v>
      </c>
      <c r="E7958" t="str">
        <f t="shared" si="381"/>
        <v>S24439915</v>
      </c>
      <c r="F7958" s="3" t="s">
        <v>12</v>
      </c>
      <c r="G7958" s="2" t="s">
        <v>1101</v>
      </c>
      <c r="H7958" s="2" t="s">
        <v>1101</v>
      </c>
      <c r="I7958" s="2" t="s">
        <v>10144</v>
      </c>
      <c r="J7958" s="2" t="s">
        <v>5146</v>
      </c>
      <c r="K7958" s="194" t="s">
        <v>13</v>
      </c>
      <c r="L7958" s="2">
        <v>49</v>
      </c>
      <c r="M7958" s="194" t="s">
        <v>1630</v>
      </c>
      <c r="N7958" s="2" t="s">
        <v>1630</v>
      </c>
      <c r="O7958" s="195" t="s">
        <v>10188</v>
      </c>
    </row>
    <row r="7959" spans="1:15">
      <c r="A7959">
        <v>2020</v>
      </c>
      <c r="B7959" t="s">
        <v>42</v>
      </c>
      <c r="C7959" s="263">
        <f t="shared" si="382"/>
        <v>43991</v>
      </c>
      <c r="D7959">
        <v>6</v>
      </c>
      <c r="E7959" t="str">
        <f t="shared" si="381"/>
        <v>S24439916</v>
      </c>
      <c r="F7959" s="4">
        <v>43983</v>
      </c>
      <c r="G7959" s="2" t="s">
        <v>11549</v>
      </c>
      <c r="H7959" s="2" t="s">
        <v>11549</v>
      </c>
      <c r="I7959" s="2" t="s">
        <v>11550</v>
      </c>
      <c r="J7959" s="2" t="s">
        <v>7283</v>
      </c>
      <c r="K7959" s="194" t="s">
        <v>13</v>
      </c>
      <c r="L7959" s="2">
        <v>61</v>
      </c>
      <c r="M7959" s="194">
        <v>0</v>
      </c>
      <c r="N7959" s="2">
        <v>0</v>
      </c>
      <c r="O7959" s="195">
        <v>100</v>
      </c>
    </row>
    <row r="7960" spans="1:15">
      <c r="A7960">
        <v>2020</v>
      </c>
      <c r="B7960" t="s">
        <v>42</v>
      </c>
      <c r="C7960" s="263">
        <f t="shared" si="382"/>
        <v>43991</v>
      </c>
      <c r="D7960">
        <v>7</v>
      </c>
      <c r="E7960" t="str">
        <f t="shared" si="381"/>
        <v>S24439917</v>
      </c>
      <c r="F7960" s="4">
        <v>44013</v>
      </c>
      <c r="G7960" s="2" t="s">
        <v>11551</v>
      </c>
      <c r="H7960" s="2" t="s">
        <v>11551</v>
      </c>
      <c r="I7960" s="2" t="s">
        <v>11552</v>
      </c>
      <c r="J7960" s="2" t="s">
        <v>4042</v>
      </c>
      <c r="K7960" s="194" t="s">
        <v>13</v>
      </c>
      <c r="L7960" s="2">
        <v>62</v>
      </c>
      <c r="M7960" s="194" t="s">
        <v>2082</v>
      </c>
      <c r="N7960" s="2">
        <v>0</v>
      </c>
      <c r="O7960" s="195" t="s">
        <v>10573</v>
      </c>
    </row>
    <row r="7961" spans="1:15">
      <c r="A7961">
        <v>2020</v>
      </c>
      <c r="B7961" t="s">
        <v>42</v>
      </c>
      <c r="C7961" s="263">
        <f t="shared" si="382"/>
        <v>43991</v>
      </c>
      <c r="D7961">
        <v>8</v>
      </c>
      <c r="E7961" t="str">
        <f t="shared" si="381"/>
        <v>S24439918</v>
      </c>
      <c r="F7961" s="4">
        <v>44044</v>
      </c>
      <c r="G7961" s="2" t="s">
        <v>11553</v>
      </c>
      <c r="H7961" s="2" t="s">
        <v>11553</v>
      </c>
      <c r="I7961" s="2" t="s">
        <v>4100</v>
      </c>
      <c r="J7961" s="2" t="s">
        <v>1628</v>
      </c>
      <c r="K7961" s="194" t="s">
        <v>13</v>
      </c>
      <c r="L7961" s="2">
        <v>58</v>
      </c>
      <c r="M7961" s="194">
        <v>0</v>
      </c>
      <c r="N7961" s="2">
        <v>0</v>
      </c>
      <c r="O7961" s="195">
        <v>100</v>
      </c>
    </row>
    <row r="7962" spans="1:15">
      <c r="A7962">
        <v>2020</v>
      </c>
      <c r="B7962" t="s">
        <v>42</v>
      </c>
      <c r="C7962" s="263">
        <f t="shared" si="382"/>
        <v>43991</v>
      </c>
      <c r="D7962">
        <v>9</v>
      </c>
      <c r="E7962" t="str">
        <f t="shared" si="381"/>
        <v>S24439919</v>
      </c>
      <c r="F7962" s="4">
        <v>44075</v>
      </c>
      <c r="G7962" s="2" t="s">
        <v>11554</v>
      </c>
      <c r="H7962" s="2" t="s">
        <v>11554</v>
      </c>
      <c r="I7962" s="2" t="s">
        <v>11555</v>
      </c>
      <c r="J7962" s="2" t="s">
        <v>1823</v>
      </c>
      <c r="K7962" s="194" t="s">
        <v>13</v>
      </c>
      <c r="L7962" s="2">
        <v>54</v>
      </c>
      <c r="M7962" s="194" t="s">
        <v>274</v>
      </c>
      <c r="N7962" s="2">
        <v>0</v>
      </c>
      <c r="O7962" s="195" t="s">
        <v>273</v>
      </c>
    </row>
    <row r="7963" spans="1:15">
      <c r="A7963">
        <v>2020</v>
      </c>
      <c r="B7963" t="s">
        <v>42</v>
      </c>
      <c r="C7963" s="263">
        <f t="shared" si="382"/>
        <v>43991</v>
      </c>
      <c r="D7963">
        <v>10</v>
      </c>
      <c r="E7963" t="str">
        <f t="shared" si="381"/>
        <v>S244399110</v>
      </c>
      <c r="F7963" s="3" t="s">
        <v>220</v>
      </c>
      <c r="G7963" s="2" t="s">
        <v>11556</v>
      </c>
      <c r="H7963" s="2" t="s">
        <v>11556</v>
      </c>
      <c r="I7963" s="2" t="s">
        <v>11557</v>
      </c>
      <c r="J7963" s="2" t="s">
        <v>1761</v>
      </c>
      <c r="K7963" s="194" t="s">
        <v>13</v>
      </c>
      <c r="L7963" s="2">
        <v>48</v>
      </c>
      <c r="M7963" s="194" t="s">
        <v>10365</v>
      </c>
      <c r="N7963" s="2" t="s">
        <v>469</v>
      </c>
      <c r="O7963" s="195" t="s">
        <v>3332</v>
      </c>
    </row>
    <row r="7964" spans="1:15">
      <c r="A7964">
        <v>2020</v>
      </c>
      <c r="B7964" t="s">
        <v>42</v>
      </c>
      <c r="C7964" s="263">
        <f t="shared" si="382"/>
        <v>43991</v>
      </c>
      <c r="D7964">
        <v>11</v>
      </c>
      <c r="E7964" t="str">
        <f t="shared" si="381"/>
        <v>S244399111</v>
      </c>
      <c r="F7964" s="3">
        <v>2021</v>
      </c>
      <c r="G7964" s="2" t="s">
        <v>4465</v>
      </c>
      <c r="H7964" s="2" t="s">
        <v>4465</v>
      </c>
      <c r="I7964" s="2" t="s">
        <v>11558</v>
      </c>
      <c r="J7964" s="2" t="s">
        <v>1300</v>
      </c>
      <c r="K7964" s="194" t="s">
        <v>13</v>
      </c>
      <c r="L7964" s="2">
        <v>46</v>
      </c>
      <c r="M7964" s="194" t="s">
        <v>3331</v>
      </c>
      <c r="N7964" s="2" t="s">
        <v>295</v>
      </c>
      <c r="O7964" s="195" t="s">
        <v>1249</v>
      </c>
    </row>
    <row r="7965" spans="1:15">
      <c r="A7965">
        <v>2020</v>
      </c>
      <c r="B7965" t="s">
        <v>42</v>
      </c>
      <c r="C7965" s="263">
        <f t="shared" si="382"/>
        <v>43991</v>
      </c>
      <c r="D7965">
        <v>12</v>
      </c>
      <c r="E7965" t="str">
        <f t="shared" si="381"/>
        <v>S244399112</v>
      </c>
      <c r="F7965" s="3">
        <v>2022</v>
      </c>
      <c r="G7965" s="2" t="s">
        <v>11042</v>
      </c>
      <c r="H7965" s="2" t="s">
        <v>11042</v>
      </c>
      <c r="I7965" s="2" t="s">
        <v>11559</v>
      </c>
      <c r="J7965" s="2" t="s">
        <v>1332</v>
      </c>
      <c r="K7965" s="194" t="s">
        <v>13</v>
      </c>
      <c r="L7965" s="2">
        <v>39</v>
      </c>
      <c r="M7965" s="194" t="s">
        <v>4891</v>
      </c>
      <c r="N7965" s="2">
        <v>50</v>
      </c>
      <c r="O7965" s="195" t="s">
        <v>11367</v>
      </c>
    </row>
    <row r="7966" spans="1:15">
      <c r="A7966">
        <v>2020</v>
      </c>
      <c r="B7966" t="s">
        <v>42</v>
      </c>
      <c r="C7966" s="263">
        <f t="shared" si="382"/>
        <v>43991</v>
      </c>
      <c r="D7966">
        <v>13</v>
      </c>
      <c r="E7966" t="str">
        <f t="shared" si="381"/>
        <v>S244399113</v>
      </c>
      <c r="F7966" s="3">
        <v>2023</v>
      </c>
      <c r="G7966" s="2" t="s">
        <v>9232</v>
      </c>
      <c r="H7966" s="2" t="s">
        <v>9232</v>
      </c>
      <c r="I7966" s="2" t="s">
        <v>5375</v>
      </c>
      <c r="J7966" s="2" t="s">
        <v>2795</v>
      </c>
      <c r="K7966" s="194" t="s">
        <v>13</v>
      </c>
      <c r="L7966" s="2">
        <v>31</v>
      </c>
      <c r="M7966" s="194" t="s">
        <v>4752</v>
      </c>
      <c r="N7966" s="2">
        <v>50</v>
      </c>
      <c r="O7966" s="195" t="s">
        <v>2055</v>
      </c>
    </row>
    <row r="7967" spans="1:15" ht="15.75" thickBot="1">
      <c r="A7967">
        <v>2020</v>
      </c>
      <c r="B7967" t="s">
        <v>42</v>
      </c>
      <c r="C7967" s="263">
        <f t="shared" si="382"/>
        <v>43991</v>
      </c>
      <c r="D7967">
        <v>14</v>
      </c>
      <c r="E7967" t="str">
        <f t="shared" si="381"/>
        <v>S244399114</v>
      </c>
      <c r="F7967" s="5">
        <v>2024</v>
      </c>
      <c r="G7967" s="6" t="s">
        <v>11560</v>
      </c>
      <c r="H7967" s="6" t="s">
        <v>11560</v>
      </c>
      <c r="I7967" s="6" t="s">
        <v>11516</v>
      </c>
      <c r="J7967" s="6" t="s">
        <v>1998</v>
      </c>
      <c r="K7967" s="196" t="s">
        <v>13</v>
      </c>
      <c r="L7967" s="6">
        <v>26</v>
      </c>
      <c r="M7967" s="196" t="s">
        <v>3695</v>
      </c>
      <c r="N7967" s="6" t="s">
        <v>10652</v>
      </c>
      <c r="O7967" s="197" t="s">
        <v>10754</v>
      </c>
    </row>
    <row r="7968" spans="1:15" ht="16.5" thickTop="1" thickBot="1">
      <c r="A7968">
        <v>2020</v>
      </c>
      <c r="B7968" t="s">
        <v>42</v>
      </c>
      <c r="C7968" s="263">
        <f t="shared" si="382"/>
        <v>43991</v>
      </c>
      <c r="D7968">
        <v>15</v>
      </c>
      <c r="E7968" t="str">
        <f t="shared" si="381"/>
        <v>S244399115</v>
      </c>
      <c r="F7968" s="1" t="s">
        <v>15</v>
      </c>
    </row>
    <row r="7969" spans="1:15" ht="16.5" thickTop="1" thickBot="1">
      <c r="A7969">
        <v>2020</v>
      </c>
      <c r="B7969" t="s">
        <v>42</v>
      </c>
      <c r="C7969" s="263">
        <f t="shared" si="382"/>
        <v>43991</v>
      </c>
      <c r="D7969">
        <v>16</v>
      </c>
      <c r="E7969" t="str">
        <f t="shared" si="381"/>
        <v>S244399116</v>
      </c>
      <c r="F7969" s="338" t="s">
        <v>1</v>
      </c>
      <c r="G7969" s="341" t="s">
        <v>2</v>
      </c>
      <c r="H7969" s="342"/>
      <c r="I7969" s="342"/>
      <c r="J7969" s="343"/>
      <c r="K7969" s="344" t="s">
        <v>3</v>
      </c>
      <c r="L7969" s="343"/>
      <c r="M7969" s="344" t="s">
        <v>144</v>
      </c>
      <c r="N7969" s="342"/>
      <c r="O7969" s="342"/>
    </row>
    <row r="7970" spans="1:15" ht="18" customHeight="1" thickBot="1">
      <c r="A7970">
        <v>2020</v>
      </c>
      <c r="B7970" t="s">
        <v>42</v>
      </c>
      <c r="C7970" s="263">
        <f t="shared" si="382"/>
        <v>43991</v>
      </c>
      <c r="D7970">
        <v>17</v>
      </c>
      <c r="E7970" t="str">
        <f t="shared" si="381"/>
        <v>S244399117</v>
      </c>
      <c r="F7970" s="339"/>
      <c r="G7970" s="345" t="s">
        <v>5</v>
      </c>
      <c r="H7970" s="347" t="s">
        <v>145</v>
      </c>
      <c r="I7970" s="348"/>
      <c r="J7970" s="349"/>
      <c r="K7970" s="350" t="s">
        <v>6</v>
      </c>
      <c r="L7970" s="352" t="s">
        <v>7</v>
      </c>
      <c r="M7970" s="350" t="s">
        <v>8</v>
      </c>
      <c r="N7970" s="354" t="s">
        <v>146</v>
      </c>
      <c r="O7970" s="356" t="s">
        <v>147</v>
      </c>
    </row>
    <row r="7971" spans="1:15" ht="15.75" thickBot="1">
      <c r="A7971">
        <v>2020</v>
      </c>
      <c r="B7971" t="s">
        <v>42</v>
      </c>
      <c r="C7971" s="263">
        <f t="shared" si="382"/>
        <v>43991</v>
      </c>
      <c r="D7971">
        <v>18</v>
      </c>
      <c r="E7971" t="str">
        <f t="shared" si="381"/>
        <v>S244399118</v>
      </c>
      <c r="F7971" s="340"/>
      <c r="G7971" s="346"/>
      <c r="H7971" s="191" t="s">
        <v>9</v>
      </c>
      <c r="I7971" s="192" t="s">
        <v>18</v>
      </c>
      <c r="J7971" s="193" t="s">
        <v>11</v>
      </c>
      <c r="K7971" s="351"/>
      <c r="L7971" s="353"/>
      <c r="M7971" s="351"/>
      <c r="N7971" s="355"/>
      <c r="O7971" s="357"/>
    </row>
    <row r="7972" spans="1:15">
      <c r="A7972">
        <v>2020</v>
      </c>
      <c r="B7972" t="s">
        <v>42</v>
      </c>
      <c r="C7972" s="263">
        <f t="shared" si="382"/>
        <v>43991</v>
      </c>
      <c r="D7972">
        <v>19</v>
      </c>
      <c r="E7972" t="str">
        <f t="shared" si="381"/>
        <v>S244399119</v>
      </c>
      <c r="F7972" s="3" t="s">
        <v>16</v>
      </c>
      <c r="G7972" s="2" t="s">
        <v>1581</v>
      </c>
      <c r="H7972" s="2" t="s">
        <v>1581</v>
      </c>
      <c r="I7972" s="2" t="s">
        <v>11561</v>
      </c>
      <c r="J7972" s="2" t="s">
        <v>7283</v>
      </c>
      <c r="K7972" s="194" t="s">
        <v>13</v>
      </c>
      <c r="L7972" s="2">
        <v>51</v>
      </c>
      <c r="M7972" s="194" t="s">
        <v>477</v>
      </c>
      <c r="N7972" s="2" t="s">
        <v>10193</v>
      </c>
      <c r="O7972" s="195" t="s">
        <v>7033</v>
      </c>
    </row>
    <row r="7973" spans="1:15">
      <c r="A7973">
        <v>2020</v>
      </c>
      <c r="B7973" t="s">
        <v>42</v>
      </c>
      <c r="C7973" s="263">
        <f t="shared" si="382"/>
        <v>43991</v>
      </c>
      <c r="D7973">
        <v>20</v>
      </c>
      <c r="E7973" t="str">
        <f t="shared" si="381"/>
        <v>S244399120</v>
      </c>
      <c r="F7973" s="4">
        <v>43983</v>
      </c>
      <c r="G7973" s="2" t="s">
        <v>5552</v>
      </c>
      <c r="H7973" s="2" t="s">
        <v>5552</v>
      </c>
      <c r="I7973" s="2" t="s">
        <v>11562</v>
      </c>
      <c r="J7973" s="2" t="s">
        <v>1142</v>
      </c>
      <c r="K7973" s="194" t="s">
        <v>13</v>
      </c>
      <c r="L7973" s="2">
        <v>52</v>
      </c>
      <c r="M7973" s="194">
        <v>0</v>
      </c>
      <c r="N7973" s="2">
        <v>0</v>
      </c>
      <c r="O7973" s="195">
        <v>100</v>
      </c>
    </row>
    <row r="7974" spans="1:15">
      <c r="A7974">
        <v>2020</v>
      </c>
      <c r="B7974" t="s">
        <v>42</v>
      </c>
      <c r="C7974" s="263">
        <f t="shared" si="382"/>
        <v>43991</v>
      </c>
      <c r="D7974">
        <v>21</v>
      </c>
      <c r="E7974" t="str">
        <f t="shared" si="381"/>
        <v>S244399121</v>
      </c>
      <c r="F7974" s="4">
        <v>44013</v>
      </c>
      <c r="G7974" s="2" t="s">
        <v>11563</v>
      </c>
      <c r="H7974" s="2" t="s">
        <v>11563</v>
      </c>
      <c r="I7974" s="2" t="s">
        <v>11564</v>
      </c>
      <c r="J7974" s="2" t="s">
        <v>899</v>
      </c>
      <c r="K7974" s="194" t="s">
        <v>13</v>
      </c>
      <c r="L7974" s="2">
        <v>50</v>
      </c>
      <c r="M7974" s="194" t="s">
        <v>1628</v>
      </c>
      <c r="N7974" s="2">
        <v>0</v>
      </c>
      <c r="O7974" s="195" t="s">
        <v>10180</v>
      </c>
    </row>
    <row r="7975" spans="1:15">
      <c r="A7975">
        <v>2020</v>
      </c>
      <c r="B7975" t="s">
        <v>42</v>
      </c>
      <c r="C7975" s="263">
        <f t="shared" si="382"/>
        <v>43991</v>
      </c>
      <c r="D7975">
        <v>22</v>
      </c>
      <c r="E7975" t="str">
        <f t="shared" si="381"/>
        <v>S244399122</v>
      </c>
      <c r="F7975" s="4">
        <v>44044</v>
      </c>
      <c r="G7975" s="2" t="s">
        <v>6563</v>
      </c>
      <c r="H7975" s="2" t="s">
        <v>6563</v>
      </c>
      <c r="I7975" s="2" t="s">
        <v>5411</v>
      </c>
      <c r="J7975" s="2" t="s">
        <v>1761</v>
      </c>
      <c r="K7975" s="194" t="s">
        <v>13</v>
      </c>
      <c r="L7975" s="2">
        <v>47</v>
      </c>
      <c r="M7975" s="194">
        <v>0</v>
      </c>
      <c r="N7975" s="2">
        <v>0</v>
      </c>
      <c r="O7975" s="195">
        <v>100</v>
      </c>
    </row>
    <row r="7976" spans="1:15">
      <c r="A7976">
        <v>2020</v>
      </c>
      <c r="B7976" t="s">
        <v>42</v>
      </c>
      <c r="C7976" s="263">
        <f t="shared" si="382"/>
        <v>43991</v>
      </c>
      <c r="D7976">
        <v>23</v>
      </c>
      <c r="E7976" t="str">
        <f t="shared" si="381"/>
        <v>S244399123</v>
      </c>
      <c r="F7976" s="4">
        <v>44075</v>
      </c>
      <c r="G7976" s="2" t="s">
        <v>7172</v>
      </c>
      <c r="H7976" s="2" t="s">
        <v>7172</v>
      </c>
      <c r="I7976" s="2" t="s">
        <v>5066</v>
      </c>
      <c r="J7976" s="2" t="s">
        <v>1612</v>
      </c>
      <c r="K7976" s="194" t="s">
        <v>13</v>
      </c>
      <c r="L7976" s="2">
        <v>45</v>
      </c>
      <c r="M7976" s="194" t="s">
        <v>691</v>
      </c>
      <c r="N7976" s="2">
        <v>0</v>
      </c>
      <c r="O7976" s="195" t="s">
        <v>2481</v>
      </c>
    </row>
    <row r="7977" spans="1:15">
      <c r="A7977">
        <v>2020</v>
      </c>
      <c r="B7977" t="s">
        <v>42</v>
      </c>
      <c r="C7977" s="263">
        <f t="shared" si="382"/>
        <v>43991</v>
      </c>
      <c r="D7977">
        <v>24</v>
      </c>
      <c r="E7977" t="str">
        <f t="shared" si="381"/>
        <v>S244399124</v>
      </c>
      <c r="F7977" s="3" t="s">
        <v>220</v>
      </c>
      <c r="G7977" s="2" t="s">
        <v>6145</v>
      </c>
      <c r="H7977" s="2" t="s">
        <v>6145</v>
      </c>
      <c r="I7977" s="2" t="s">
        <v>11565</v>
      </c>
      <c r="J7977" s="2" t="s">
        <v>3862</v>
      </c>
      <c r="K7977" s="194" t="s">
        <v>13</v>
      </c>
      <c r="L7977" s="2">
        <v>44</v>
      </c>
      <c r="M7977" s="194">
        <v>20</v>
      </c>
      <c r="N7977" s="2" t="s">
        <v>460</v>
      </c>
      <c r="O7977" s="195" t="s">
        <v>10017</v>
      </c>
    </row>
    <row r="7978" spans="1:15">
      <c r="A7978">
        <v>2020</v>
      </c>
      <c r="B7978" t="s">
        <v>42</v>
      </c>
      <c r="C7978" s="263">
        <f t="shared" si="382"/>
        <v>43991</v>
      </c>
      <c r="D7978">
        <v>25</v>
      </c>
      <c r="E7978" t="str">
        <f t="shared" si="381"/>
        <v>S244399125</v>
      </c>
      <c r="F7978" s="3">
        <v>2021</v>
      </c>
      <c r="G7978" s="2" t="s">
        <v>11566</v>
      </c>
      <c r="H7978" s="2" t="s">
        <v>11566</v>
      </c>
      <c r="I7978" s="2" t="s">
        <v>11567</v>
      </c>
      <c r="J7978" s="2" t="s">
        <v>1922</v>
      </c>
      <c r="K7978" s="194" t="s">
        <v>13</v>
      </c>
      <c r="L7978" s="2">
        <v>41</v>
      </c>
      <c r="M7978" s="194" t="s">
        <v>5555</v>
      </c>
      <c r="N7978" s="2" t="s">
        <v>730</v>
      </c>
      <c r="O7978" s="195" t="s">
        <v>7030</v>
      </c>
    </row>
    <row r="7979" spans="1:15">
      <c r="A7979">
        <v>2020</v>
      </c>
      <c r="B7979" t="s">
        <v>42</v>
      </c>
      <c r="C7979" s="263">
        <f t="shared" si="382"/>
        <v>43991</v>
      </c>
      <c r="D7979">
        <v>26</v>
      </c>
      <c r="E7979" t="str">
        <f t="shared" si="381"/>
        <v>S244399126</v>
      </c>
      <c r="F7979" s="3">
        <v>2022</v>
      </c>
      <c r="G7979" s="2" t="s">
        <v>11568</v>
      </c>
      <c r="H7979" s="2" t="s">
        <v>11568</v>
      </c>
      <c r="I7979" s="2" t="s">
        <v>8330</v>
      </c>
      <c r="J7979" s="2" t="s">
        <v>469</v>
      </c>
      <c r="K7979" s="194" t="s">
        <v>13</v>
      </c>
      <c r="L7979" s="2">
        <v>37</v>
      </c>
      <c r="M7979" s="194" t="s">
        <v>7459</v>
      </c>
      <c r="N7979" s="2" t="s">
        <v>10127</v>
      </c>
      <c r="O7979" s="195" t="s">
        <v>301</v>
      </c>
    </row>
    <row r="7980" spans="1:15">
      <c r="A7980">
        <v>2020</v>
      </c>
      <c r="B7980" t="s">
        <v>42</v>
      </c>
      <c r="C7980" s="263">
        <f t="shared" si="382"/>
        <v>43991</v>
      </c>
      <c r="D7980">
        <v>27</v>
      </c>
      <c r="E7980" t="str">
        <f t="shared" si="381"/>
        <v>S244399127</v>
      </c>
      <c r="F7980" s="3">
        <v>2023</v>
      </c>
      <c r="G7980" s="2" t="s">
        <v>11569</v>
      </c>
      <c r="H7980" s="2" t="s">
        <v>11569</v>
      </c>
      <c r="I7980" s="2" t="s">
        <v>11526</v>
      </c>
      <c r="J7980" s="2" t="s">
        <v>5106</v>
      </c>
      <c r="K7980" s="194" t="s">
        <v>13</v>
      </c>
      <c r="L7980" s="2">
        <v>30</v>
      </c>
      <c r="M7980" s="194" t="s">
        <v>402</v>
      </c>
      <c r="N7980" s="2" t="s">
        <v>455</v>
      </c>
      <c r="O7980" s="195" t="s">
        <v>1122</v>
      </c>
    </row>
    <row r="7981" spans="1:15" ht="15.75" thickBot="1">
      <c r="A7981">
        <v>2020</v>
      </c>
      <c r="B7981" t="s">
        <v>42</v>
      </c>
      <c r="C7981" s="263">
        <f t="shared" si="382"/>
        <v>43991</v>
      </c>
      <c r="D7981">
        <v>28</v>
      </c>
      <c r="E7981" t="str">
        <f t="shared" si="381"/>
        <v>S244399128</v>
      </c>
      <c r="F7981" s="5">
        <v>2024</v>
      </c>
      <c r="G7981" s="6" t="s">
        <v>11570</v>
      </c>
      <c r="H7981" s="6" t="s">
        <v>11570</v>
      </c>
      <c r="I7981" s="6" t="s">
        <v>8869</v>
      </c>
      <c r="J7981" s="6" t="s">
        <v>2667</v>
      </c>
      <c r="K7981" s="196" t="s">
        <v>13</v>
      </c>
      <c r="L7981" s="6">
        <v>24</v>
      </c>
      <c r="M7981" s="196" t="s">
        <v>5547</v>
      </c>
      <c r="N7981" s="6" t="s">
        <v>2421</v>
      </c>
      <c r="O7981" s="197" t="s">
        <v>484</v>
      </c>
    </row>
    <row r="7982" spans="1:15" ht="16.5" thickTop="1" thickBot="1">
      <c r="A7982">
        <v>2020</v>
      </c>
      <c r="B7982" t="s">
        <v>41</v>
      </c>
      <c r="C7982" s="263">
        <f>C7981+7</f>
        <v>43998</v>
      </c>
      <c r="D7982">
        <v>1</v>
      </c>
      <c r="E7982" t="str">
        <f t="shared" ref="E7982:E8013" si="383">B7982&amp;C7982&amp;D7982</f>
        <v>S25439981</v>
      </c>
      <c r="F7982" s="1" t="s">
        <v>0</v>
      </c>
    </row>
    <row r="7983" spans="1:15" ht="16.5" thickTop="1" thickBot="1">
      <c r="A7983">
        <v>2020</v>
      </c>
      <c r="B7983" t="s">
        <v>41</v>
      </c>
      <c r="C7983" s="263">
        <f t="shared" ref="C7983:C8009" si="384">C7982</f>
        <v>43998</v>
      </c>
      <c r="D7983">
        <v>2</v>
      </c>
      <c r="E7983" t="str">
        <f t="shared" si="383"/>
        <v>S25439982</v>
      </c>
      <c r="F7983" s="338" t="s">
        <v>1</v>
      </c>
      <c r="G7983" s="341" t="s">
        <v>2</v>
      </c>
      <c r="H7983" s="342"/>
      <c r="I7983" s="342"/>
      <c r="J7983" s="343"/>
      <c r="K7983" s="344" t="s">
        <v>3</v>
      </c>
      <c r="L7983" s="343"/>
      <c r="M7983" s="344" t="s">
        <v>144</v>
      </c>
      <c r="N7983" s="342"/>
      <c r="O7983" s="342"/>
    </row>
    <row r="7984" spans="1:15" ht="15.75" thickBot="1">
      <c r="A7984">
        <v>2020</v>
      </c>
      <c r="B7984" t="s">
        <v>41</v>
      </c>
      <c r="C7984" s="263">
        <f t="shared" si="384"/>
        <v>43998</v>
      </c>
      <c r="D7984">
        <v>3</v>
      </c>
      <c r="E7984" t="str">
        <f t="shared" si="383"/>
        <v>S25439983</v>
      </c>
      <c r="F7984" s="339"/>
      <c r="G7984" s="345" t="s">
        <v>5</v>
      </c>
      <c r="H7984" s="347" t="s">
        <v>145</v>
      </c>
      <c r="I7984" s="348"/>
      <c r="J7984" s="349"/>
      <c r="K7984" s="350" t="s">
        <v>6</v>
      </c>
      <c r="L7984" s="352" t="s">
        <v>7</v>
      </c>
      <c r="M7984" s="350" t="s">
        <v>8</v>
      </c>
      <c r="N7984" s="354" t="s">
        <v>146</v>
      </c>
      <c r="O7984" s="356" t="s">
        <v>147</v>
      </c>
    </row>
    <row r="7985" spans="1:15" ht="15.75" thickBot="1">
      <c r="A7985">
        <v>2020</v>
      </c>
      <c r="B7985" t="s">
        <v>41</v>
      </c>
      <c r="C7985" s="263">
        <f t="shared" si="384"/>
        <v>43998</v>
      </c>
      <c r="D7985">
        <v>4</v>
      </c>
      <c r="E7985" t="str">
        <f t="shared" si="383"/>
        <v>S25439984</v>
      </c>
      <c r="F7985" s="340"/>
      <c r="G7985" s="346"/>
      <c r="H7985" s="191" t="s">
        <v>9</v>
      </c>
      <c r="I7985" s="192" t="s">
        <v>18</v>
      </c>
      <c r="J7985" s="193" t="s">
        <v>11</v>
      </c>
      <c r="K7985" s="351"/>
      <c r="L7985" s="353"/>
      <c r="M7985" s="351"/>
      <c r="N7985" s="355"/>
      <c r="O7985" s="357"/>
    </row>
    <row r="7986" spans="1:15">
      <c r="A7986">
        <v>2020</v>
      </c>
      <c r="B7986" t="s">
        <v>41</v>
      </c>
      <c r="C7986" s="263">
        <f t="shared" si="384"/>
        <v>43998</v>
      </c>
      <c r="D7986">
        <v>5</v>
      </c>
      <c r="E7986" t="str">
        <f t="shared" si="383"/>
        <v>S25439985</v>
      </c>
      <c r="F7986" s="3" t="s">
        <v>12</v>
      </c>
      <c r="G7986" s="2">
        <v>-1</v>
      </c>
      <c r="H7986" s="2" t="s">
        <v>1183</v>
      </c>
      <c r="I7986" s="2" t="s">
        <v>11571</v>
      </c>
      <c r="J7986" s="2" t="s">
        <v>4470</v>
      </c>
      <c r="K7986" s="194" t="s">
        <v>17</v>
      </c>
      <c r="L7986" s="2">
        <v>52</v>
      </c>
      <c r="M7986" s="194" t="s">
        <v>8474</v>
      </c>
      <c r="N7986" s="2" t="s">
        <v>345</v>
      </c>
      <c r="O7986" s="195" t="s">
        <v>345</v>
      </c>
    </row>
    <row r="7987" spans="1:15">
      <c r="A7987">
        <v>2020</v>
      </c>
      <c r="B7987" t="s">
        <v>41</v>
      </c>
      <c r="C7987" s="263">
        <f t="shared" si="384"/>
        <v>43998</v>
      </c>
      <c r="D7987">
        <v>6</v>
      </c>
      <c r="E7987" t="str">
        <f t="shared" si="383"/>
        <v>S25439986</v>
      </c>
      <c r="F7987" s="4">
        <v>43983</v>
      </c>
      <c r="G7987" s="2">
        <v>120</v>
      </c>
      <c r="H7987" s="2" t="s">
        <v>11572</v>
      </c>
      <c r="I7987" s="2" t="s">
        <v>11573</v>
      </c>
      <c r="J7987" s="2" t="s">
        <v>5010</v>
      </c>
      <c r="K7987" s="194" t="s">
        <v>17</v>
      </c>
      <c r="L7987" s="2">
        <v>56</v>
      </c>
      <c r="M7987" s="194" t="s">
        <v>11574</v>
      </c>
      <c r="N7987" s="2">
        <v>15</v>
      </c>
      <c r="O7987" s="195" t="s">
        <v>423</v>
      </c>
    </row>
    <row r="7988" spans="1:15">
      <c r="A7988">
        <v>2020</v>
      </c>
      <c r="B7988" t="s">
        <v>41</v>
      </c>
      <c r="C7988" s="263">
        <f t="shared" si="384"/>
        <v>43998</v>
      </c>
      <c r="D7988">
        <v>7</v>
      </c>
      <c r="E7988" t="str">
        <f t="shared" si="383"/>
        <v>S25439987</v>
      </c>
      <c r="F7988" s="4">
        <v>44013</v>
      </c>
      <c r="G7988" s="2">
        <v>110</v>
      </c>
      <c r="H7988" s="2" t="s">
        <v>11575</v>
      </c>
      <c r="I7988" s="2" t="s">
        <v>11576</v>
      </c>
      <c r="J7988" s="2" t="s">
        <v>426</v>
      </c>
      <c r="K7988" s="194" t="s">
        <v>17</v>
      </c>
      <c r="L7988" s="2">
        <v>60</v>
      </c>
      <c r="M7988" s="194" t="s">
        <v>268</v>
      </c>
      <c r="N7988" s="2">
        <v>0</v>
      </c>
      <c r="O7988" s="195" t="s">
        <v>269</v>
      </c>
    </row>
    <row r="7989" spans="1:15">
      <c r="A7989">
        <v>2020</v>
      </c>
      <c r="B7989" t="s">
        <v>41</v>
      </c>
      <c r="C7989" s="263">
        <f t="shared" si="384"/>
        <v>43998</v>
      </c>
      <c r="D7989">
        <v>8</v>
      </c>
      <c r="E7989" t="str">
        <f t="shared" si="383"/>
        <v>S25439988</v>
      </c>
      <c r="F7989" s="4">
        <v>44044</v>
      </c>
      <c r="G7989" s="2">
        <v>120</v>
      </c>
      <c r="H7989" s="2" t="s">
        <v>3589</v>
      </c>
      <c r="I7989" s="2" t="s">
        <v>11577</v>
      </c>
      <c r="J7989" s="2" t="s">
        <v>5357</v>
      </c>
      <c r="K7989" s="194" t="s">
        <v>17</v>
      </c>
      <c r="L7989" s="2">
        <v>57</v>
      </c>
      <c r="M7989" s="194" t="s">
        <v>5723</v>
      </c>
      <c r="N7989" s="2" t="s">
        <v>640</v>
      </c>
      <c r="O7989" s="195" t="s">
        <v>5755</v>
      </c>
    </row>
    <row r="7990" spans="1:15">
      <c r="A7990">
        <v>2020</v>
      </c>
      <c r="B7990" t="s">
        <v>41</v>
      </c>
      <c r="C7990" s="263">
        <f t="shared" si="384"/>
        <v>43998</v>
      </c>
      <c r="D7990">
        <v>9</v>
      </c>
      <c r="E7990" t="str">
        <f t="shared" si="383"/>
        <v>S25439989</v>
      </c>
      <c r="F7990" s="4">
        <v>44075</v>
      </c>
      <c r="G7990" s="2">
        <v>125</v>
      </c>
      <c r="H7990" s="2" t="s">
        <v>4349</v>
      </c>
      <c r="I7990" s="2" t="s">
        <v>11578</v>
      </c>
      <c r="J7990" s="2" t="s">
        <v>5372</v>
      </c>
      <c r="K7990" s="194" t="s">
        <v>17</v>
      </c>
      <c r="L7990" s="2">
        <v>53</v>
      </c>
      <c r="M7990" s="194" t="s">
        <v>1100</v>
      </c>
      <c r="N7990" s="2" t="s">
        <v>512</v>
      </c>
      <c r="O7990" s="195" t="s">
        <v>1173</v>
      </c>
    </row>
    <row r="7991" spans="1:15">
      <c r="A7991">
        <v>2020</v>
      </c>
      <c r="B7991" t="s">
        <v>41</v>
      </c>
      <c r="C7991" s="263">
        <f t="shared" si="384"/>
        <v>43998</v>
      </c>
      <c r="D7991">
        <v>10</v>
      </c>
      <c r="E7991" t="str">
        <f t="shared" si="383"/>
        <v>S254399810</v>
      </c>
      <c r="F7991" s="3" t="s">
        <v>220</v>
      </c>
      <c r="G7991" s="2">
        <v>120</v>
      </c>
      <c r="H7991" s="2" t="s">
        <v>11579</v>
      </c>
      <c r="I7991" s="2" t="s">
        <v>11580</v>
      </c>
      <c r="J7991" s="2" t="s">
        <v>322</v>
      </c>
      <c r="K7991" s="194" t="s">
        <v>17</v>
      </c>
      <c r="L7991" s="2">
        <v>49</v>
      </c>
      <c r="M7991" s="194" t="s">
        <v>600</v>
      </c>
      <c r="N7991" s="2" t="s">
        <v>1248</v>
      </c>
      <c r="O7991" s="195" t="s">
        <v>1197</v>
      </c>
    </row>
    <row r="7992" spans="1:15">
      <c r="A7992">
        <v>2020</v>
      </c>
      <c r="B7992" t="s">
        <v>41</v>
      </c>
      <c r="C7992" s="263">
        <f t="shared" si="384"/>
        <v>43998</v>
      </c>
      <c r="D7992">
        <v>11</v>
      </c>
      <c r="E7992" t="str">
        <f t="shared" si="383"/>
        <v>S254399811</v>
      </c>
      <c r="F7992" s="3">
        <v>2021</v>
      </c>
      <c r="G7992" s="2">
        <v>155</v>
      </c>
      <c r="H7992" s="2" t="s">
        <v>11581</v>
      </c>
      <c r="I7992" s="2" t="s">
        <v>11582</v>
      </c>
      <c r="J7992" s="2" t="s">
        <v>700</v>
      </c>
      <c r="K7992" s="194" t="s">
        <v>17</v>
      </c>
      <c r="L7992" s="2">
        <v>44</v>
      </c>
      <c r="M7992" s="194" t="s">
        <v>285</v>
      </c>
      <c r="N7992" s="2">
        <v>20</v>
      </c>
      <c r="O7992" s="195" t="s">
        <v>11574</v>
      </c>
    </row>
    <row r="7993" spans="1:15">
      <c r="A7993">
        <v>2020</v>
      </c>
      <c r="B7993" t="s">
        <v>41</v>
      </c>
      <c r="C7993" s="263">
        <f t="shared" si="384"/>
        <v>43998</v>
      </c>
      <c r="D7993">
        <v>12</v>
      </c>
      <c r="E7993" t="str">
        <f t="shared" si="383"/>
        <v>S254399812</v>
      </c>
      <c r="F7993" s="3">
        <v>2022</v>
      </c>
      <c r="G7993" s="2">
        <v>158</v>
      </c>
      <c r="H7993" s="2" t="s">
        <v>11583</v>
      </c>
      <c r="I7993" s="2" t="s">
        <v>11584</v>
      </c>
      <c r="J7993" s="2" t="s">
        <v>2708</v>
      </c>
      <c r="K7993" s="194" t="s">
        <v>17</v>
      </c>
      <c r="L7993" s="2">
        <v>35</v>
      </c>
      <c r="M7993" s="194" t="s">
        <v>640</v>
      </c>
      <c r="N7993" s="2" t="s">
        <v>642</v>
      </c>
      <c r="O7993" s="195" t="s">
        <v>641</v>
      </c>
    </row>
    <row r="7994" spans="1:15">
      <c r="A7994">
        <v>2020</v>
      </c>
      <c r="B7994" t="s">
        <v>41</v>
      </c>
      <c r="C7994" s="263">
        <f t="shared" si="384"/>
        <v>43998</v>
      </c>
      <c r="D7994">
        <v>13</v>
      </c>
      <c r="E7994" t="str">
        <f t="shared" si="383"/>
        <v>S254399813</v>
      </c>
      <c r="F7994" s="3">
        <v>2023</v>
      </c>
      <c r="G7994" s="2">
        <v>155</v>
      </c>
      <c r="H7994" s="2" t="s">
        <v>11585</v>
      </c>
      <c r="I7994" s="2" t="s">
        <v>5711</v>
      </c>
      <c r="J7994" s="2" t="s">
        <v>5597</v>
      </c>
      <c r="K7994" s="194" t="s">
        <v>17</v>
      </c>
      <c r="L7994" s="2">
        <v>32</v>
      </c>
      <c r="M7994" s="194" t="s">
        <v>4563</v>
      </c>
      <c r="N7994" s="2" t="s">
        <v>636</v>
      </c>
      <c r="O7994" s="195" t="s">
        <v>5647</v>
      </c>
    </row>
    <row r="7995" spans="1:15" ht="15.75" thickBot="1">
      <c r="A7995">
        <v>2020</v>
      </c>
      <c r="B7995" t="s">
        <v>41</v>
      </c>
      <c r="C7995" s="263">
        <f t="shared" si="384"/>
        <v>43998</v>
      </c>
      <c r="D7995">
        <v>14</v>
      </c>
      <c r="E7995" t="str">
        <f t="shared" si="383"/>
        <v>S254399814</v>
      </c>
      <c r="F7995" s="5">
        <v>2024</v>
      </c>
      <c r="G7995" s="6">
        <v>150</v>
      </c>
      <c r="H7995" s="6" t="s">
        <v>11586</v>
      </c>
      <c r="I7995" s="6" t="s">
        <v>11587</v>
      </c>
      <c r="J7995" s="6" t="s">
        <v>2670</v>
      </c>
      <c r="K7995" s="196" t="s">
        <v>17</v>
      </c>
      <c r="L7995" s="6">
        <v>27</v>
      </c>
      <c r="M7995" s="196" t="s">
        <v>4563</v>
      </c>
      <c r="N7995" s="6" t="s">
        <v>7378</v>
      </c>
      <c r="O7995" s="197" t="s">
        <v>4235</v>
      </c>
    </row>
    <row r="7996" spans="1:15" ht="16.5" thickTop="1" thickBot="1">
      <c r="A7996">
        <v>2020</v>
      </c>
      <c r="B7996" t="s">
        <v>41</v>
      </c>
      <c r="C7996" s="263">
        <f t="shared" si="384"/>
        <v>43998</v>
      </c>
      <c r="D7996">
        <v>15</v>
      </c>
      <c r="E7996" t="str">
        <f t="shared" si="383"/>
        <v>S254399815</v>
      </c>
      <c r="F7996" s="1" t="s">
        <v>15</v>
      </c>
    </row>
    <row r="7997" spans="1:15" ht="16.5" thickTop="1" thickBot="1">
      <c r="A7997">
        <v>2020</v>
      </c>
      <c r="B7997" t="s">
        <v>41</v>
      </c>
      <c r="C7997" s="263">
        <f t="shared" si="384"/>
        <v>43998</v>
      </c>
      <c r="D7997">
        <v>16</v>
      </c>
      <c r="E7997" t="str">
        <f t="shared" si="383"/>
        <v>S254399816</v>
      </c>
      <c r="F7997" s="338" t="s">
        <v>1</v>
      </c>
      <c r="G7997" s="341" t="s">
        <v>2</v>
      </c>
      <c r="H7997" s="342"/>
      <c r="I7997" s="342"/>
      <c r="J7997" s="343"/>
      <c r="K7997" s="344" t="s">
        <v>3</v>
      </c>
      <c r="L7997" s="343"/>
      <c r="M7997" s="344" t="s">
        <v>144</v>
      </c>
      <c r="N7997" s="342"/>
      <c r="O7997" s="342"/>
    </row>
    <row r="7998" spans="1:15" ht="15.75" thickBot="1">
      <c r="A7998">
        <v>2020</v>
      </c>
      <c r="B7998" t="s">
        <v>41</v>
      </c>
      <c r="C7998" s="263">
        <f t="shared" si="384"/>
        <v>43998</v>
      </c>
      <c r="D7998">
        <v>17</v>
      </c>
      <c r="E7998" t="str">
        <f t="shared" si="383"/>
        <v>S254399817</v>
      </c>
      <c r="F7998" s="339"/>
      <c r="G7998" s="345" t="s">
        <v>5</v>
      </c>
      <c r="H7998" s="347" t="s">
        <v>145</v>
      </c>
      <c r="I7998" s="348"/>
      <c r="J7998" s="349"/>
      <c r="K7998" s="350" t="s">
        <v>6</v>
      </c>
      <c r="L7998" s="352" t="s">
        <v>7</v>
      </c>
      <c r="M7998" s="350" t="s">
        <v>8</v>
      </c>
      <c r="N7998" s="354" t="s">
        <v>146</v>
      </c>
      <c r="O7998" s="356" t="s">
        <v>147</v>
      </c>
    </row>
    <row r="7999" spans="1:15" ht="15.75" thickBot="1">
      <c r="A7999">
        <v>2020</v>
      </c>
      <c r="B7999" t="s">
        <v>41</v>
      </c>
      <c r="C7999" s="263">
        <f t="shared" si="384"/>
        <v>43998</v>
      </c>
      <c r="D7999">
        <v>18</v>
      </c>
      <c r="E7999" t="str">
        <f t="shared" si="383"/>
        <v>S254399818</v>
      </c>
      <c r="F7999" s="340"/>
      <c r="G7999" s="346"/>
      <c r="H7999" s="191" t="s">
        <v>9</v>
      </c>
      <c r="I7999" s="192" t="s">
        <v>18</v>
      </c>
      <c r="J7999" s="193" t="s">
        <v>11</v>
      </c>
      <c r="K7999" s="351"/>
      <c r="L7999" s="353"/>
      <c r="M7999" s="351"/>
      <c r="N7999" s="355"/>
      <c r="O7999" s="357"/>
    </row>
    <row r="8000" spans="1:15">
      <c r="A8000">
        <v>2020</v>
      </c>
      <c r="B8000" t="s">
        <v>41</v>
      </c>
      <c r="C8000" s="263">
        <f t="shared" si="384"/>
        <v>43998</v>
      </c>
      <c r="D8000">
        <v>19</v>
      </c>
      <c r="E8000" t="str">
        <f t="shared" si="383"/>
        <v>S254399819</v>
      </c>
      <c r="F8000" s="3" t="s">
        <v>16</v>
      </c>
      <c r="G8000" s="2">
        <v>37</v>
      </c>
      <c r="H8000" s="2" t="s">
        <v>11588</v>
      </c>
      <c r="I8000" s="2" t="s">
        <v>449</v>
      </c>
      <c r="J8000" s="2" t="s">
        <v>4911</v>
      </c>
      <c r="K8000" s="194" t="s">
        <v>17</v>
      </c>
      <c r="L8000" s="2">
        <v>53</v>
      </c>
      <c r="M8000" s="194" t="s">
        <v>333</v>
      </c>
      <c r="N8000" s="2" t="s">
        <v>10127</v>
      </c>
      <c r="O8000" s="195" t="s">
        <v>1153</v>
      </c>
    </row>
    <row r="8001" spans="1:15">
      <c r="A8001">
        <v>2020</v>
      </c>
      <c r="B8001" t="s">
        <v>41</v>
      </c>
      <c r="C8001" s="263">
        <f t="shared" si="384"/>
        <v>43998</v>
      </c>
      <c r="D8001">
        <v>20</v>
      </c>
      <c r="E8001" t="str">
        <f t="shared" si="383"/>
        <v>S254399820</v>
      </c>
      <c r="F8001" s="4">
        <v>43983</v>
      </c>
      <c r="G8001" s="2">
        <v>157</v>
      </c>
      <c r="H8001" s="2" t="s">
        <v>11589</v>
      </c>
      <c r="I8001" s="2" t="s">
        <v>7359</v>
      </c>
      <c r="J8001" s="2" t="s">
        <v>3915</v>
      </c>
      <c r="K8001" s="194" t="s">
        <v>17</v>
      </c>
      <c r="L8001" s="2">
        <v>53</v>
      </c>
      <c r="M8001" s="194">
        <v>50</v>
      </c>
      <c r="N8001" s="2" t="s">
        <v>7459</v>
      </c>
      <c r="O8001" s="195" t="s">
        <v>339</v>
      </c>
    </row>
    <row r="8002" spans="1:15">
      <c r="A8002">
        <v>2020</v>
      </c>
      <c r="B8002" t="s">
        <v>41</v>
      </c>
      <c r="C8002" s="263">
        <f t="shared" si="384"/>
        <v>43998</v>
      </c>
      <c r="D8002">
        <v>21</v>
      </c>
      <c r="E8002" t="str">
        <f t="shared" si="383"/>
        <v>S254399821</v>
      </c>
      <c r="F8002" s="4">
        <v>44013</v>
      </c>
      <c r="G8002" s="2">
        <v>145</v>
      </c>
      <c r="H8002" s="2" t="s">
        <v>11590</v>
      </c>
      <c r="I8002" s="2" t="s">
        <v>11591</v>
      </c>
      <c r="J8002" s="2" t="s">
        <v>1142</v>
      </c>
      <c r="K8002" s="194" t="s">
        <v>17</v>
      </c>
      <c r="L8002" s="2">
        <v>48</v>
      </c>
      <c r="M8002" s="194" t="s">
        <v>3607</v>
      </c>
      <c r="N8002" s="2" t="s">
        <v>274</v>
      </c>
      <c r="O8002" s="195" t="s">
        <v>4881</v>
      </c>
    </row>
    <row r="8003" spans="1:15">
      <c r="A8003">
        <v>2020</v>
      </c>
      <c r="B8003" t="s">
        <v>41</v>
      </c>
      <c r="C8003" s="263">
        <f t="shared" si="384"/>
        <v>43998</v>
      </c>
      <c r="D8003">
        <v>22</v>
      </c>
      <c r="E8003" t="str">
        <f t="shared" si="383"/>
        <v>S254399822</v>
      </c>
      <c r="F8003" s="4">
        <v>44044</v>
      </c>
      <c r="G8003" s="2">
        <v>150</v>
      </c>
      <c r="H8003" s="2" t="s">
        <v>5461</v>
      </c>
      <c r="I8003" s="2" t="s">
        <v>11592</v>
      </c>
      <c r="J8003" s="2" t="s">
        <v>3961</v>
      </c>
      <c r="K8003" s="194" t="s">
        <v>17</v>
      </c>
      <c r="L8003" s="2">
        <v>47</v>
      </c>
      <c r="M8003" s="194" t="s">
        <v>4038</v>
      </c>
      <c r="N8003" s="2" t="s">
        <v>2383</v>
      </c>
      <c r="O8003" s="195" t="s">
        <v>1630</v>
      </c>
    </row>
    <row r="8004" spans="1:15">
      <c r="A8004">
        <v>2020</v>
      </c>
      <c r="B8004" t="s">
        <v>41</v>
      </c>
      <c r="C8004" s="263">
        <f t="shared" si="384"/>
        <v>43998</v>
      </c>
      <c r="D8004">
        <v>23</v>
      </c>
      <c r="E8004" t="str">
        <f t="shared" si="383"/>
        <v>S254399823</v>
      </c>
      <c r="F8004" s="4">
        <v>44075</v>
      </c>
      <c r="G8004" s="2">
        <v>155</v>
      </c>
      <c r="H8004" s="2" t="s">
        <v>6524</v>
      </c>
      <c r="I8004" s="2" t="s">
        <v>9481</v>
      </c>
      <c r="J8004" s="2" t="s">
        <v>763</v>
      </c>
      <c r="K8004" s="194" t="s">
        <v>17</v>
      </c>
      <c r="L8004" s="2">
        <v>46</v>
      </c>
      <c r="M8004" s="194" t="s">
        <v>10695</v>
      </c>
      <c r="N8004" s="2" t="s">
        <v>416</v>
      </c>
      <c r="O8004" s="195" t="s">
        <v>1631</v>
      </c>
    </row>
    <row r="8005" spans="1:15">
      <c r="A8005">
        <v>2020</v>
      </c>
      <c r="B8005" t="s">
        <v>41</v>
      </c>
      <c r="C8005" s="263">
        <f t="shared" si="384"/>
        <v>43998</v>
      </c>
      <c r="D8005">
        <v>24</v>
      </c>
      <c r="E8005" t="str">
        <f t="shared" si="383"/>
        <v>S254399824</v>
      </c>
      <c r="F8005" s="3" t="s">
        <v>220</v>
      </c>
      <c r="G8005" s="2">
        <v>160</v>
      </c>
      <c r="H8005" s="2" t="s">
        <v>3545</v>
      </c>
      <c r="I8005" s="2" t="s">
        <v>5709</v>
      </c>
      <c r="J8005" s="2" t="s">
        <v>4508</v>
      </c>
      <c r="K8005" s="194" t="s">
        <v>17</v>
      </c>
      <c r="L8005" s="2">
        <v>44</v>
      </c>
      <c r="M8005" s="194" t="s">
        <v>9146</v>
      </c>
      <c r="N8005" s="2" t="s">
        <v>506</v>
      </c>
      <c r="O8005" s="195">
        <v>40</v>
      </c>
    </row>
    <row r="8006" spans="1:15">
      <c r="A8006">
        <v>2020</v>
      </c>
      <c r="B8006" t="s">
        <v>41</v>
      </c>
      <c r="C8006" s="263">
        <f t="shared" si="384"/>
        <v>43998</v>
      </c>
      <c r="D8006">
        <v>25</v>
      </c>
      <c r="E8006" t="str">
        <f t="shared" si="383"/>
        <v>S254399825</v>
      </c>
      <c r="F8006" s="3">
        <v>2021</v>
      </c>
      <c r="G8006" s="2">
        <v>195</v>
      </c>
      <c r="H8006" s="2" t="s">
        <v>5007</v>
      </c>
      <c r="I8006" s="2" t="s">
        <v>11593</v>
      </c>
      <c r="J8006" s="2" t="s">
        <v>2592</v>
      </c>
      <c r="K8006" s="194" t="s">
        <v>17</v>
      </c>
      <c r="L8006" s="2">
        <v>39</v>
      </c>
      <c r="M8006" s="194" t="s">
        <v>410</v>
      </c>
      <c r="N8006" s="2" t="s">
        <v>2055</v>
      </c>
      <c r="O8006" s="195" t="s">
        <v>550</v>
      </c>
    </row>
    <row r="8007" spans="1:15">
      <c r="A8007">
        <v>2020</v>
      </c>
      <c r="B8007" t="s">
        <v>41</v>
      </c>
      <c r="C8007" s="263">
        <f t="shared" si="384"/>
        <v>43998</v>
      </c>
      <c r="D8007">
        <v>26</v>
      </c>
      <c r="E8007" t="str">
        <f t="shared" si="383"/>
        <v>S254399826</v>
      </c>
      <c r="F8007" s="3">
        <v>2022</v>
      </c>
      <c r="G8007" s="2">
        <v>193</v>
      </c>
      <c r="H8007" s="2" t="s">
        <v>9041</v>
      </c>
      <c r="I8007" s="2" t="s">
        <v>11594</v>
      </c>
      <c r="J8007" s="2" t="s">
        <v>3961</v>
      </c>
      <c r="K8007" s="194" t="s">
        <v>17</v>
      </c>
      <c r="L8007" s="2">
        <v>34</v>
      </c>
      <c r="M8007" s="194" t="s">
        <v>340</v>
      </c>
      <c r="N8007" s="2" t="s">
        <v>339</v>
      </c>
      <c r="O8007" s="195" t="s">
        <v>338</v>
      </c>
    </row>
    <row r="8008" spans="1:15">
      <c r="A8008">
        <v>2020</v>
      </c>
      <c r="B8008" t="s">
        <v>41</v>
      </c>
      <c r="C8008" s="263">
        <f t="shared" si="384"/>
        <v>43998</v>
      </c>
      <c r="D8008">
        <v>27</v>
      </c>
      <c r="E8008" t="str">
        <f t="shared" si="383"/>
        <v>S254399827</v>
      </c>
      <c r="F8008" s="3">
        <v>2023</v>
      </c>
      <c r="G8008" s="2">
        <v>190</v>
      </c>
      <c r="H8008" s="2" t="s">
        <v>6093</v>
      </c>
      <c r="I8008" s="2" t="s">
        <v>828</v>
      </c>
      <c r="J8008" s="2" t="s">
        <v>595</v>
      </c>
      <c r="K8008" s="194" t="s">
        <v>17</v>
      </c>
      <c r="L8008" s="2">
        <v>34</v>
      </c>
      <c r="M8008" s="194" t="s">
        <v>4039</v>
      </c>
      <c r="N8008" s="2" t="s">
        <v>4044</v>
      </c>
      <c r="O8008" s="195" t="s">
        <v>4044</v>
      </c>
    </row>
    <row r="8009" spans="1:15" ht="15.75" thickBot="1">
      <c r="A8009">
        <v>2020</v>
      </c>
      <c r="B8009" t="s">
        <v>41</v>
      </c>
      <c r="C8009" s="263">
        <f t="shared" si="384"/>
        <v>43998</v>
      </c>
      <c r="D8009">
        <v>28</v>
      </c>
      <c r="E8009" t="str">
        <f t="shared" si="383"/>
        <v>S254399828</v>
      </c>
      <c r="F8009" s="5">
        <v>2024</v>
      </c>
      <c r="G8009" s="6">
        <v>180</v>
      </c>
      <c r="H8009" s="6" t="s">
        <v>1889</v>
      </c>
      <c r="I8009" s="6" t="s">
        <v>11595</v>
      </c>
      <c r="J8009" s="6" t="s">
        <v>549</v>
      </c>
      <c r="K8009" s="196" t="s">
        <v>17</v>
      </c>
      <c r="L8009" s="6">
        <v>26</v>
      </c>
      <c r="M8009" s="196" t="s">
        <v>301</v>
      </c>
      <c r="N8009" s="6" t="s">
        <v>3192</v>
      </c>
      <c r="O8009" s="197" t="s">
        <v>339</v>
      </c>
    </row>
    <row r="8010" spans="1:15" ht="16.5" thickTop="1" thickBot="1">
      <c r="A8010">
        <v>2020</v>
      </c>
      <c r="B8010" t="s">
        <v>40</v>
      </c>
      <c r="C8010" s="263">
        <f>C8009+7</f>
        <v>44005</v>
      </c>
      <c r="D8010">
        <v>1</v>
      </c>
      <c r="E8010" t="str">
        <f t="shared" si="383"/>
        <v>S26440051</v>
      </c>
      <c r="F8010" s="1" t="s">
        <v>0</v>
      </c>
    </row>
    <row r="8011" spans="1:15" ht="16.5" thickTop="1" thickBot="1">
      <c r="A8011">
        <v>2020</v>
      </c>
      <c r="B8011" t="s">
        <v>40</v>
      </c>
      <c r="C8011" s="263">
        <f t="shared" ref="C8011:C8037" si="385">C8010</f>
        <v>44005</v>
      </c>
      <c r="D8011">
        <v>2</v>
      </c>
      <c r="E8011" t="str">
        <f t="shared" si="383"/>
        <v>S26440052</v>
      </c>
      <c r="F8011" s="338" t="s">
        <v>1</v>
      </c>
      <c r="G8011" s="341" t="s">
        <v>2</v>
      </c>
      <c r="H8011" s="342"/>
      <c r="I8011" s="342"/>
      <c r="J8011" s="343"/>
      <c r="K8011" s="344" t="s">
        <v>3</v>
      </c>
      <c r="L8011" s="343"/>
      <c r="M8011" s="344" t="s">
        <v>144</v>
      </c>
      <c r="N8011" s="342"/>
      <c r="O8011" s="342"/>
    </row>
    <row r="8012" spans="1:15" ht="18" customHeight="1" thickBot="1">
      <c r="A8012">
        <v>2020</v>
      </c>
      <c r="B8012" t="s">
        <v>40</v>
      </c>
      <c r="C8012" s="263">
        <f t="shared" si="385"/>
        <v>44005</v>
      </c>
      <c r="D8012">
        <v>3</v>
      </c>
      <c r="E8012" t="str">
        <f t="shared" si="383"/>
        <v>S26440053</v>
      </c>
      <c r="F8012" s="339"/>
      <c r="G8012" s="345" t="s">
        <v>5</v>
      </c>
      <c r="H8012" s="347" t="s">
        <v>145</v>
      </c>
      <c r="I8012" s="348"/>
      <c r="J8012" s="349"/>
      <c r="K8012" s="350" t="s">
        <v>6</v>
      </c>
      <c r="L8012" s="352" t="s">
        <v>7</v>
      </c>
      <c r="M8012" s="350" t="s">
        <v>8</v>
      </c>
      <c r="N8012" s="354" t="s">
        <v>146</v>
      </c>
      <c r="O8012" s="356" t="s">
        <v>147</v>
      </c>
    </row>
    <row r="8013" spans="1:15" ht="15.75" thickBot="1">
      <c r="A8013">
        <v>2020</v>
      </c>
      <c r="B8013" t="s">
        <v>40</v>
      </c>
      <c r="C8013" s="263">
        <f t="shared" si="385"/>
        <v>44005</v>
      </c>
      <c r="D8013">
        <v>4</v>
      </c>
      <c r="E8013" t="str">
        <f t="shared" si="383"/>
        <v>S26440054</v>
      </c>
      <c r="F8013" s="340"/>
      <c r="G8013" s="346"/>
      <c r="H8013" s="191" t="s">
        <v>9</v>
      </c>
      <c r="I8013" s="192" t="s">
        <v>18</v>
      </c>
      <c r="J8013" s="193" t="s">
        <v>11</v>
      </c>
      <c r="K8013" s="351"/>
      <c r="L8013" s="353"/>
      <c r="M8013" s="351"/>
      <c r="N8013" s="355"/>
      <c r="O8013" s="357"/>
    </row>
    <row r="8014" spans="1:15">
      <c r="A8014">
        <v>2020</v>
      </c>
      <c r="B8014" t="s">
        <v>40</v>
      </c>
      <c r="C8014" s="263">
        <f t="shared" si="385"/>
        <v>44005</v>
      </c>
      <c r="D8014">
        <v>5</v>
      </c>
      <c r="E8014" t="str">
        <f t="shared" ref="E8014:E8037" si="386">B8014&amp;C8014&amp;D8014</f>
        <v>S26440055</v>
      </c>
      <c r="F8014" s="3" t="s">
        <v>12</v>
      </c>
      <c r="G8014" s="2">
        <v>-1</v>
      </c>
      <c r="H8014" s="2" t="s">
        <v>9476</v>
      </c>
      <c r="I8014" s="2" t="s">
        <v>9476</v>
      </c>
      <c r="J8014" s="2" t="s">
        <v>11596</v>
      </c>
      <c r="K8014" s="194" t="s">
        <v>17</v>
      </c>
      <c r="L8014" s="2">
        <v>53</v>
      </c>
      <c r="M8014" s="194" t="s">
        <v>1629</v>
      </c>
      <c r="N8014" s="2" t="s">
        <v>11113</v>
      </c>
      <c r="O8014" s="195" t="s">
        <v>2035</v>
      </c>
    </row>
    <row r="8015" spans="1:15">
      <c r="A8015">
        <v>2020</v>
      </c>
      <c r="B8015" t="s">
        <v>40</v>
      </c>
      <c r="C8015" s="263">
        <f t="shared" si="385"/>
        <v>44005</v>
      </c>
      <c r="D8015">
        <v>6</v>
      </c>
      <c r="E8015" t="str">
        <f t="shared" si="386"/>
        <v>S26440056</v>
      </c>
      <c r="F8015" s="4">
        <v>43983</v>
      </c>
      <c r="G8015" s="2">
        <v>112</v>
      </c>
      <c r="H8015" s="2" t="s">
        <v>4253</v>
      </c>
      <c r="I8015" s="2" t="s">
        <v>11597</v>
      </c>
      <c r="J8015" s="2" t="s">
        <v>1419</v>
      </c>
      <c r="K8015" s="194" t="s">
        <v>17</v>
      </c>
      <c r="L8015" s="2">
        <v>54</v>
      </c>
      <c r="M8015" s="194" t="s">
        <v>332</v>
      </c>
      <c r="N8015" s="2" t="s">
        <v>506</v>
      </c>
      <c r="O8015" s="195" t="s">
        <v>1064</v>
      </c>
    </row>
    <row r="8016" spans="1:15">
      <c r="A8016">
        <v>2020</v>
      </c>
      <c r="B8016" t="s">
        <v>40</v>
      </c>
      <c r="C8016" s="263">
        <f t="shared" si="385"/>
        <v>44005</v>
      </c>
      <c r="D8016">
        <v>7</v>
      </c>
      <c r="E8016" t="str">
        <f t="shared" si="386"/>
        <v>S26440057</v>
      </c>
      <c r="F8016" s="4">
        <v>44013</v>
      </c>
      <c r="G8016" s="2">
        <v>95</v>
      </c>
      <c r="H8016" s="2" t="s">
        <v>2560</v>
      </c>
      <c r="I8016" s="2" t="s">
        <v>11598</v>
      </c>
      <c r="J8016" s="2" t="s">
        <v>1993</v>
      </c>
      <c r="K8016" s="194" t="s">
        <v>17</v>
      </c>
      <c r="L8016" s="2">
        <v>62</v>
      </c>
      <c r="M8016" s="194" t="s">
        <v>4693</v>
      </c>
      <c r="N8016" s="2" t="s">
        <v>469</v>
      </c>
      <c r="O8016" s="195">
        <v>0</v>
      </c>
    </row>
    <row r="8017" spans="1:15">
      <c r="A8017">
        <v>2020</v>
      </c>
      <c r="B8017" t="s">
        <v>40</v>
      </c>
      <c r="C8017" s="263">
        <f t="shared" si="385"/>
        <v>44005</v>
      </c>
      <c r="D8017">
        <v>8</v>
      </c>
      <c r="E8017" t="str">
        <f t="shared" si="386"/>
        <v>S26440058</v>
      </c>
      <c r="F8017" s="4">
        <v>44044</v>
      </c>
      <c r="G8017" s="2">
        <v>103</v>
      </c>
      <c r="H8017" s="2" t="s">
        <v>4638</v>
      </c>
      <c r="I8017" s="2" t="s">
        <v>11599</v>
      </c>
      <c r="J8017" s="2" t="s">
        <v>3872</v>
      </c>
      <c r="K8017" s="194" t="s">
        <v>17</v>
      </c>
      <c r="L8017" s="2">
        <v>60</v>
      </c>
      <c r="M8017" s="194" t="s">
        <v>4693</v>
      </c>
      <c r="N8017" s="2" t="s">
        <v>469</v>
      </c>
      <c r="O8017" s="195">
        <v>0</v>
      </c>
    </row>
    <row r="8018" spans="1:15">
      <c r="A8018">
        <v>2020</v>
      </c>
      <c r="B8018" t="s">
        <v>40</v>
      </c>
      <c r="C8018" s="263">
        <f t="shared" si="385"/>
        <v>44005</v>
      </c>
      <c r="D8018">
        <v>9</v>
      </c>
      <c r="E8018" t="str">
        <f t="shared" si="386"/>
        <v>S26440059</v>
      </c>
      <c r="F8018" s="4">
        <v>44075</v>
      </c>
      <c r="G8018" s="2">
        <v>112</v>
      </c>
      <c r="H8018" s="2" t="s">
        <v>11600</v>
      </c>
      <c r="I8018" s="2" t="s">
        <v>11601</v>
      </c>
      <c r="J8018" s="2" t="s">
        <v>2344</v>
      </c>
      <c r="K8018" s="194" t="s">
        <v>17</v>
      </c>
      <c r="L8018" s="2">
        <v>52</v>
      </c>
      <c r="M8018" s="194">
        <v>100</v>
      </c>
      <c r="N8018" s="2">
        <v>0</v>
      </c>
      <c r="O8018" s="195">
        <v>0</v>
      </c>
    </row>
    <row r="8019" spans="1:15">
      <c r="A8019">
        <v>2020</v>
      </c>
      <c r="B8019" t="s">
        <v>40</v>
      </c>
      <c r="C8019" s="263">
        <f t="shared" si="385"/>
        <v>44005</v>
      </c>
      <c r="D8019">
        <v>10</v>
      </c>
      <c r="E8019" t="str">
        <f t="shared" si="386"/>
        <v>S264400510</v>
      </c>
      <c r="F8019" s="3" t="s">
        <v>220</v>
      </c>
      <c r="G8019" s="2">
        <v>115</v>
      </c>
      <c r="H8019" s="2" t="s">
        <v>11602</v>
      </c>
      <c r="I8019" s="2" t="s">
        <v>5818</v>
      </c>
      <c r="J8019" s="2" t="s">
        <v>1757</v>
      </c>
      <c r="K8019" s="194" t="s">
        <v>17</v>
      </c>
      <c r="L8019" s="2">
        <v>48</v>
      </c>
      <c r="M8019" s="194" t="s">
        <v>2513</v>
      </c>
      <c r="N8019" s="2" t="s">
        <v>1208</v>
      </c>
      <c r="O8019" s="195" t="s">
        <v>1208</v>
      </c>
    </row>
    <row r="8020" spans="1:15">
      <c r="A8020">
        <v>2020</v>
      </c>
      <c r="B8020" t="s">
        <v>40</v>
      </c>
      <c r="C8020" s="263">
        <f t="shared" si="385"/>
        <v>44005</v>
      </c>
      <c r="D8020">
        <v>11</v>
      </c>
      <c r="E8020" t="str">
        <f t="shared" si="386"/>
        <v>S264400511</v>
      </c>
      <c r="F8020" s="3">
        <v>2021</v>
      </c>
      <c r="G8020" s="2">
        <v>153</v>
      </c>
      <c r="H8020" s="2" t="s">
        <v>11581</v>
      </c>
      <c r="I8020" s="2" t="s">
        <v>5751</v>
      </c>
      <c r="J8020" s="2" t="s">
        <v>2771</v>
      </c>
      <c r="K8020" s="194" t="s">
        <v>17</v>
      </c>
      <c r="L8020" s="2">
        <v>46</v>
      </c>
      <c r="M8020" s="194" t="s">
        <v>5754</v>
      </c>
      <c r="N8020" s="2" t="s">
        <v>1456</v>
      </c>
      <c r="O8020" s="195" t="s">
        <v>4064</v>
      </c>
    </row>
    <row r="8021" spans="1:15">
      <c r="A8021">
        <v>2020</v>
      </c>
      <c r="B8021" t="s">
        <v>40</v>
      </c>
      <c r="C8021" s="263">
        <f t="shared" si="385"/>
        <v>44005</v>
      </c>
      <c r="D8021">
        <v>12</v>
      </c>
      <c r="E8021" t="str">
        <f t="shared" si="386"/>
        <v>S264400512</v>
      </c>
      <c r="F8021" s="3">
        <v>2022</v>
      </c>
      <c r="G8021" s="2">
        <v>158</v>
      </c>
      <c r="H8021" s="2" t="s">
        <v>11603</v>
      </c>
      <c r="I8021" s="2" t="s">
        <v>3353</v>
      </c>
      <c r="J8021" s="2" t="s">
        <v>4340</v>
      </c>
      <c r="K8021" s="194" t="s">
        <v>17</v>
      </c>
      <c r="L8021" s="2">
        <v>39</v>
      </c>
      <c r="M8021" s="194" t="s">
        <v>1642</v>
      </c>
      <c r="N8021" s="2" t="s">
        <v>4064</v>
      </c>
      <c r="O8021" s="195" t="s">
        <v>642</v>
      </c>
    </row>
    <row r="8022" spans="1:15">
      <c r="A8022">
        <v>2020</v>
      </c>
      <c r="B8022" t="s">
        <v>40</v>
      </c>
      <c r="C8022" s="263">
        <f t="shared" si="385"/>
        <v>44005</v>
      </c>
      <c r="D8022">
        <v>13</v>
      </c>
      <c r="E8022" t="str">
        <f t="shared" si="386"/>
        <v>S264400513</v>
      </c>
      <c r="F8022" s="3">
        <v>2023</v>
      </c>
      <c r="G8022" s="2">
        <v>152</v>
      </c>
      <c r="H8022" s="2" t="s">
        <v>11604</v>
      </c>
      <c r="I8022" s="2" t="s">
        <v>11585</v>
      </c>
      <c r="J8022" s="2" t="s">
        <v>6103</v>
      </c>
      <c r="K8022" s="194" t="s">
        <v>17</v>
      </c>
      <c r="L8022" s="2">
        <v>31</v>
      </c>
      <c r="M8022" s="194" t="s">
        <v>444</v>
      </c>
      <c r="N8022" s="2" t="s">
        <v>632</v>
      </c>
      <c r="O8022" s="195" t="s">
        <v>444</v>
      </c>
    </row>
    <row r="8023" spans="1:15" ht="15.75" thickBot="1">
      <c r="A8023">
        <v>2020</v>
      </c>
      <c r="B8023" t="s">
        <v>40</v>
      </c>
      <c r="C8023" s="263">
        <f t="shared" si="385"/>
        <v>44005</v>
      </c>
      <c r="D8023">
        <v>14</v>
      </c>
      <c r="E8023" t="str">
        <f t="shared" si="386"/>
        <v>S264400514</v>
      </c>
      <c r="F8023" s="5">
        <v>2024</v>
      </c>
      <c r="G8023" s="6">
        <v>147</v>
      </c>
      <c r="H8023" s="6" t="s">
        <v>11255</v>
      </c>
      <c r="I8023" s="6" t="s">
        <v>11587</v>
      </c>
      <c r="J8023" s="6" t="s">
        <v>1026</v>
      </c>
      <c r="K8023" s="196" t="s">
        <v>17</v>
      </c>
      <c r="L8023" s="6">
        <v>24</v>
      </c>
      <c r="M8023" s="196">
        <v>30</v>
      </c>
      <c r="N8023" s="6">
        <v>40</v>
      </c>
      <c r="O8023" s="197">
        <v>30</v>
      </c>
    </row>
    <row r="8024" spans="1:15" ht="16.5" thickTop="1" thickBot="1">
      <c r="A8024">
        <v>2020</v>
      </c>
      <c r="B8024" t="s">
        <v>40</v>
      </c>
      <c r="C8024" s="263">
        <f t="shared" si="385"/>
        <v>44005</v>
      </c>
      <c r="D8024">
        <v>15</v>
      </c>
      <c r="E8024" t="str">
        <f t="shared" si="386"/>
        <v>S264400515</v>
      </c>
      <c r="F8024" s="1" t="s">
        <v>15</v>
      </c>
    </row>
    <row r="8025" spans="1:15" ht="16.5" thickTop="1" thickBot="1">
      <c r="A8025">
        <v>2020</v>
      </c>
      <c r="B8025" t="s">
        <v>40</v>
      </c>
      <c r="C8025" s="263">
        <f t="shared" si="385"/>
        <v>44005</v>
      </c>
      <c r="D8025">
        <v>16</v>
      </c>
      <c r="E8025" t="str">
        <f t="shared" si="386"/>
        <v>S264400516</v>
      </c>
      <c r="F8025" s="338" t="s">
        <v>1</v>
      </c>
      <c r="G8025" s="341" t="s">
        <v>2</v>
      </c>
      <c r="H8025" s="342"/>
      <c r="I8025" s="342"/>
      <c r="J8025" s="343"/>
      <c r="K8025" s="344" t="s">
        <v>3</v>
      </c>
      <c r="L8025" s="343"/>
      <c r="M8025" s="344" t="s">
        <v>144</v>
      </c>
      <c r="N8025" s="342"/>
      <c r="O8025" s="342"/>
    </row>
    <row r="8026" spans="1:15" ht="18" customHeight="1" thickBot="1">
      <c r="A8026">
        <v>2020</v>
      </c>
      <c r="B8026" t="s">
        <v>40</v>
      </c>
      <c r="C8026" s="263">
        <f t="shared" si="385"/>
        <v>44005</v>
      </c>
      <c r="D8026">
        <v>17</v>
      </c>
      <c r="E8026" t="str">
        <f t="shared" si="386"/>
        <v>S264400517</v>
      </c>
      <c r="F8026" s="339"/>
      <c r="G8026" s="345" t="s">
        <v>5</v>
      </c>
      <c r="H8026" s="347" t="s">
        <v>145</v>
      </c>
      <c r="I8026" s="348"/>
      <c r="J8026" s="349"/>
      <c r="K8026" s="350" t="s">
        <v>6</v>
      </c>
      <c r="L8026" s="352" t="s">
        <v>7</v>
      </c>
      <c r="M8026" s="350" t="s">
        <v>8</v>
      </c>
      <c r="N8026" s="354" t="s">
        <v>146</v>
      </c>
      <c r="O8026" s="356" t="s">
        <v>147</v>
      </c>
    </row>
    <row r="8027" spans="1:15" ht="15.75" thickBot="1">
      <c r="A8027">
        <v>2020</v>
      </c>
      <c r="B8027" t="s">
        <v>40</v>
      </c>
      <c r="C8027" s="263">
        <f t="shared" si="385"/>
        <v>44005</v>
      </c>
      <c r="D8027">
        <v>18</v>
      </c>
      <c r="E8027" t="str">
        <f t="shared" si="386"/>
        <v>S264400518</v>
      </c>
      <c r="F8027" s="340"/>
      <c r="G8027" s="346"/>
      <c r="H8027" s="191" t="s">
        <v>9</v>
      </c>
      <c r="I8027" s="192" t="s">
        <v>18</v>
      </c>
      <c r="J8027" s="193" t="s">
        <v>11</v>
      </c>
      <c r="K8027" s="351"/>
      <c r="L8027" s="353"/>
      <c r="M8027" s="351"/>
      <c r="N8027" s="355"/>
      <c r="O8027" s="357"/>
    </row>
    <row r="8028" spans="1:15">
      <c r="A8028">
        <v>2020</v>
      </c>
      <c r="B8028" t="s">
        <v>40</v>
      </c>
      <c r="C8028" s="263">
        <f t="shared" si="385"/>
        <v>44005</v>
      </c>
      <c r="D8028">
        <v>19</v>
      </c>
      <c r="E8028" t="str">
        <f t="shared" si="386"/>
        <v>S264400519</v>
      </c>
      <c r="F8028" s="3" t="s">
        <v>16</v>
      </c>
      <c r="G8028" s="2">
        <v>32</v>
      </c>
      <c r="H8028" s="2" t="s">
        <v>11605</v>
      </c>
      <c r="I8028" s="2" t="s">
        <v>11606</v>
      </c>
      <c r="J8028" s="2" t="s">
        <v>1257</v>
      </c>
      <c r="K8028" s="194" t="s">
        <v>17</v>
      </c>
      <c r="L8028" s="2">
        <v>51</v>
      </c>
      <c r="M8028" s="194" t="s">
        <v>5551</v>
      </c>
      <c r="N8028" s="2" t="s">
        <v>10193</v>
      </c>
      <c r="O8028" s="195" t="s">
        <v>3058</v>
      </c>
    </row>
    <row r="8029" spans="1:15">
      <c r="A8029">
        <v>2020</v>
      </c>
      <c r="B8029" t="s">
        <v>40</v>
      </c>
      <c r="C8029" s="263">
        <f t="shared" si="385"/>
        <v>44005</v>
      </c>
      <c r="D8029">
        <v>20</v>
      </c>
      <c r="E8029" t="str">
        <f t="shared" si="386"/>
        <v>S264400520</v>
      </c>
      <c r="F8029" s="4">
        <v>43983</v>
      </c>
      <c r="G8029" s="2">
        <v>144</v>
      </c>
      <c r="H8029" s="2" t="s">
        <v>3616</v>
      </c>
      <c r="I8029" s="2" t="s">
        <v>3560</v>
      </c>
      <c r="J8029" s="2" t="s">
        <v>426</v>
      </c>
      <c r="K8029" s="194" t="s">
        <v>17</v>
      </c>
      <c r="L8029" s="2">
        <v>51</v>
      </c>
      <c r="M8029" s="194" t="s">
        <v>7372</v>
      </c>
      <c r="N8029" s="2" t="s">
        <v>10191</v>
      </c>
      <c r="O8029" s="195" t="s">
        <v>2313</v>
      </c>
    </row>
    <row r="8030" spans="1:15">
      <c r="A8030">
        <v>2020</v>
      </c>
      <c r="B8030" t="s">
        <v>40</v>
      </c>
      <c r="C8030" s="263">
        <f t="shared" si="385"/>
        <v>44005</v>
      </c>
      <c r="D8030">
        <v>21</v>
      </c>
      <c r="E8030" t="str">
        <f t="shared" si="386"/>
        <v>S264400521</v>
      </c>
      <c r="F8030" s="4">
        <v>44013</v>
      </c>
      <c r="G8030" s="2">
        <v>125</v>
      </c>
      <c r="H8030" s="2" t="s">
        <v>3947</v>
      </c>
      <c r="I8030" s="2" t="s">
        <v>11607</v>
      </c>
      <c r="J8030" s="2" t="s">
        <v>1612</v>
      </c>
      <c r="K8030" s="194" t="s">
        <v>17</v>
      </c>
      <c r="L8030" s="2">
        <v>48</v>
      </c>
      <c r="M8030" s="194" t="s">
        <v>9889</v>
      </c>
      <c r="N8030" s="2" t="s">
        <v>1825</v>
      </c>
      <c r="O8030" s="195">
        <v>0</v>
      </c>
    </row>
    <row r="8031" spans="1:15">
      <c r="A8031">
        <v>2020</v>
      </c>
      <c r="B8031" t="s">
        <v>40</v>
      </c>
      <c r="C8031" s="263">
        <f t="shared" si="385"/>
        <v>44005</v>
      </c>
      <c r="D8031">
        <v>22</v>
      </c>
      <c r="E8031" t="str">
        <f t="shared" si="386"/>
        <v>S264400522</v>
      </c>
      <c r="F8031" s="4">
        <v>44044</v>
      </c>
      <c r="G8031" s="2">
        <v>133</v>
      </c>
      <c r="H8031" s="2" t="s">
        <v>4081</v>
      </c>
      <c r="I8031" s="2" t="s">
        <v>11608</v>
      </c>
      <c r="J8031" s="2" t="s">
        <v>1370</v>
      </c>
      <c r="K8031" s="194" t="s">
        <v>17</v>
      </c>
      <c r="L8031" s="2">
        <v>46</v>
      </c>
      <c r="M8031" s="194" t="s">
        <v>316</v>
      </c>
      <c r="N8031" s="2" t="s">
        <v>317</v>
      </c>
      <c r="O8031" s="195">
        <v>0</v>
      </c>
    </row>
    <row r="8032" spans="1:15">
      <c r="A8032">
        <v>2020</v>
      </c>
      <c r="B8032" t="s">
        <v>40</v>
      </c>
      <c r="C8032" s="263">
        <f t="shared" si="385"/>
        <v>44005</v>
      </c>
      <c r="D8032">
        <v>23</v>
      </c>
      <c r="E8032" t="str">
        <f t="shared" si="386"/>
        <v>S264400523</v>
      </c>
      <c r="F8032" s="4">
        <v>44075</v>
      </c>
      <c r="G8032" s="2">
        <v>132</v>
      </c>
      <c r="H8032" s="2" t="s">
        <v>6152</v>
      </c>
      <c r="I8032" s="2" t="s">
        <v>4232</v>
      </c>
      <c r="J8032" s="2" t="s">
        <v>1945</v>
      </c>
      <c r="K8032" s="194" t="s">
        <v>17</v>
      </c>
      <c r="L8032" s="2">
        <v>46</v>
      </c>
      <c r="M8032" s="194" t="s">
        <v>2499</v>
      </c>
      <c r="N8032" s="2" t="s">
        <v>799</v>
      </c>
      <c r="O8032" s="195">
        <v>0</v>
      </c>
    </row>
    <row r="8033" spans="1:15">
      <c r="A8033">
        <v>2020</v>
      </c>
      <c r="B8033" t="s">
        <v>40</v>
      </c>
      <c r="C8033" s="263">
        <f t="shared" si="385"/>
        <v>44005</v>
      </c>
      <c r="D8033">
        <v>24</v>
      </c>
      <c r="E8033" t="str">
        <f t="shared" si="386"/>
        <v>S264400524</v>
      </c>
      <c r="F8033" s="3" t="s">
        <v>220</v>
      </c>
      <c r="G8033" s="2">
        <v>140</v>
      </c>
      <c r="H8033" s="2" t="s">
        <v>11609</v>
      </c>
      <c r="I8033" s="2" t="s">
        <v>11610</v>
      </c>
      <c r="J8033" s="2" t="s">
        <v>752</v>
      </c>
      <c r="K8033" s="194" t="s">
        <v>17</v>
      </c>
      <c r="L8033" s="2">
        <v>43</v>
      </c>
      <c r="M8033" s="194" t="s">
        <v>4719</v>
      </c>
      <c r="N8033" s="2" t="s">
        <v>2383</v>
      </c>
      <c r="O8033" s="195" t="s">
        <v>2383</v>
      </c>
    </row>
    <row r="8034" spans="1:15">
      <c r="A8034">
        <v>2020</v>
      </c>
      <c r="B8034" t="s">
        <v>40</v>
      </c>
      <c r="C8034" s="263">
        <f t="shared" si="385"/>
        <v>44005</v>
      </c>
      <c r="D8034">
        <v>25</v>
      </c>
      <c r="E8034" t="str">
        <f t="shared" si="386"/>
        <v>S264400525</v>
      </c>
      <c r="F8034" s="3">
        <v>2021</v>
      </c>
      <c r="G8034" s="2">
        <v>193</v>
      </c>
      <c r="H8034" s="2" t="s">
        <v>9973</v>
      </c>
      <c r="I8034" s="2" t="s">
        <v>2977</v>
      </c>
      <c r="J8034" s="2" t="s">
        <v>5099</v>
      </c>
      <c r="K8034" s="194" t="s">
        <v>17</v>
      </c>
      <c r="L8034" s="2">
        <v>41</v>
      </c>
      <c r="M8034" s="194" t="s">
        <v>1019</v>
      </c>
      <c r="N8034" s="2" t="s">
        <v>420</v>
      </c>
      <c r="O8034" s="195" t="s">
        <v>301</v>
      </c>
    </row>
    <row r="8035" spans="1:15">
      <c r="A8035">
        <v>2020</v>
      </c>
      <c r="B8035" t="s">
        <v>40</v>
      </c>
      <c r="C8035" s="263">
        <f t="shared" si="385"/>
        <v>44005</v>
      </c>
      <c r="D8035">
        <v>26</v>
      </c>
      <c r="E8035" t="str">
        <f t="shared" si="386"/>
        <v>S264400526</v>
      </c>
      <c r="F8035" s="3">
        <v>2022</v>
      </c>
      <c r="G8035" s="2">
        <v>193</v>
      </c>
      <c r="H8035" s="2" t="s">
        <v>8074</v>
      </c>
      <c r="I8035" s="2" t="s">
        <v>11611</v>
      </c>
      <c r="J8035" s="2" t="s">
        <v>2708</v>
      </c>
      <c r="K8035" s="194" t="s">
        <v>17</v>
      </c>
      <c r="L8035" s="2">
        <v>35</v>
      </c>
      <c r="M8035" s="194" t="s">
        <v>2623</v>
      </c>
      <c r="N8035" s="2" t="s">
        <v>3695</v>
      </c>
      <c r="O8035" s="195" t="s">
        <v>2623</v>
      </c>
    </row>
    <row r="8036" spans="1:15">
      <c r="A8036">
        <v>2020</v>
      </c>
      <c r="B8036" t="s">
        <v>40</v>
      </c>
      <c r="C8036" s="263">
        <f t="shared" si="385"/>
        <v>44005</v>
      </c>
      <c r="D8036">
        <v>27</v>
      </c>
      <c r="E8036" t="str">
        <f t="shared" si="386"/>
        <v>S264400527</v>
      </c>
      <c r="F8036" s="3">
        <v>2023</v>
      </c>
      <c r="G8036" s="2">
        <v>182</v>
      </c>
      <c r="H8036" s="2" t="s">
        <v>2113</v>
      </c>
      <c r="I8036" s="2" t="s">
        <v>7896</v>
      </c>
      <c r="J8036" s="2" t="s">
        <v>2084</v>
      </c>
      <c r="K8036" s="194" t="s">
        <v>17</v>
      </c>
      <c r="L8036" s="2">
        <v>31</v>
      </c>
      <c r="M8036" s="194" t="s">
        <v>2035</v>
      </c>
      <c r="N8036" s="2" t="s">
        <v>1630</v>
      </c>
      <c r="O8036" s="195" t="s">
        <v>4044</v>
      </c>
    </row>
    <row r="8037" spans="1:15" ht="15.75" thickBot="1">
      <c r="A8037">
        <v>2020</v>
      </c>
      <c r="B8037" t="s">
        <v>40</v>
      </c>
      <c r="C8037" s="263">
        <f t="shared" si="385"/>
        <v>44005</v>
      </c>
      <c r="D8037">
        <v>28</v>
      </c>
      <c r="E8037" t="str">
        <f t="shared" si="386"/>
        <v>S264400528</v>
      </c>
      <c r="F8037" s="5">
        <v>2024</v>
      </c>
      <c r="G8037" s="6">
        <v>177</v>
      </c>
      <c r="H8037" s="6" t="s">
        <v>11612</v>
      </c>
      <c r="I8037" s="6" t="s">
        <v>9403</v>
      </c>
      <c r="J8037" s="6" t="s">
        <v>1064</v>
      </c>
      <c r="K8037" s="196" t="s">
        <v>17</v>
      </c>
      <c r="L8037" s="6">
        <v>25</v>
      </c>
      <c r="M8037" s="196" t="s">
        <v>7033</v>
      </c>
      <c r="N8037" s="6" t="s">
        <v>7033</v>
      </c>
      <c r="O8037" s="197" t="s">
        <v>3058</v>
      </c>
    </row>
    <row r="8038" spans="1:15" ht="16.5" thickTop="1" thickBot="1">
      <c r="A8038">
        <v>2020</v>
      </c>
      <c r="B8038" t="s">
        <v>39</v>
      </c>
      <c r="C8038" s="263">
        <f>C8037+7</f>
        <v>44012</v>
      </c>
      <c r="D8038">
        <v>1</v>
      </c>
      <c r="E8038" t="str">
        <f t="shared" ref="E8038:E8065" si="387">B8038&amp;C8038&amp;D8038</f>
        <v>S27440121</v>
      </c>
      <c r="F8038" s="221" t="s">
        <v>0</v>
      </c>
    </row>
    <row r="8039" spans="1:15" ht="15.75" thickBot="1">
      <c r="A8039">
        <v>2020</v>
      </c>
      <c r="B8039" t="s">
        <v>39</v>
      </c>
      <c r="C8039" s="263">
        <f t="shared" ref="C8039:C8065" si="388">C8038</f>
        <v>44012</v>
      </c>
      <c r="D8039">
        <v>2</v>
      </c>
      <c r="E8039" t="str">
        <f t="shared" si="387"/>
        <v>S27440122</v>
      </c>
      <c r="F8039" s="358" t="s">
        <v>1</v>
      </c>
      <c r="G8039" s="361" t="s">
        <v>2</v>
      </c>
      <c r="H8039" s="362"/>
      <c r="I8039" s="362"/>
      <c r="J8039" s="363"/>
      <c r="K8039" s="364" t="s">
        <v>3</v>
      </c>
      <c r="L8039" s="363"/>
      <c r="M8039" s="364" t="s">
        <v>144</v>
      </c>
      <c r="N8039" s="362"/>
      <c r="O8039" s="362"/>
    </row>
    <row r="8040" spans="1:15" ht="18" customHeight="1" thickBot="1">
      <c r="A8040">
        <v>2020</v>
      </c>
      <c r="B8040" t="s">
        <v>39</v>
      </c>
      <c r="C8040" s="263">
        <f t="shared" si="388"/>
        <v>44012</v>
      </c>
      <c r="D8040">
        <v>3</v>
      </c>
      <c r="E8040" t="str">
        <f t="shared" si="387"/>
        <v>S27440123</v>
      </c>
      <c r="F8040" s="359"/>
      <c r="G8040" s="365" t="s">
        <v>5</v>
      </c>
      <c r="H8040" s="361" t="s">
        <v>145</v>
      </c>
      <c r="I8040" s="362"/>
      <c r="J8040" s="363"/>
      <c r="K8040" s="367" t="s">
        <v>6</v>
      </c>
      <c r="L8040" s="369" t="s">
        <v>7</v>
      </c>
      <c r="M8040" s="367" t="s">
        <v>8</v>
      </c>
      <c r="N8040" s="371" t="s">
        <v>146</v>
      </c>
      <c r="O8040" s="373" t="s">
        <v>147</v>
      </c>
    </row>
    <row r="8041" spans="1:15" ht="15.75" thickBot="1">
      <c r="A8041">
        <v>2020</v>
      </c>
      <c r="B8041" t="s">
        <v>39</v>
      </c>
      <c r="C8041" s="263">
        <f t="shared" si="388"/>
        <v>44012</v>
      </c>
      <c r="D8041">
        <v>4</v>
      </c>
      <c r="E8041" t="str">
        <f t="shared" si="387"/>
        <v>S27440124</v>
      </c>
      <c r="F8041" s="360"/>
      <c r="G8041" s="366"/>
      <c r="H8041" s="222" t="s">
        <v>11387</v>
      </c>
      <c r="I8041" s="223" t="s">
        <v>11388</v>
      </c>
      <c r="J8041" s="224" t="s">
        <v>11389</v>
      </c>
      <c r="K8041" s="368"/>
      <c r="L8041" s="370"/>
      <c r="M8041" s="368"/>
      <c r="N8041" s="372"/>
      <c r="O8041" s="374"/>
    </row>
    <row r="8042" spans="1:15">
      <c r="A8042">
        <v>2020</v>
      </c>
      <c r="B8042" t="s">
        <v>39</v>
      </c>
      <c r="C8042" s="263">
        <f t="shared" si="388"/>
        <v>44012</v>
      </c>
      <c r="D8042">
        <v>5</v>
      </c>
      <c r="E8042" t="str">
        <f t="shared" si="387"/>
        <v>S27440125</v>
      </c>
      <c r="F8042" s="3" t="s">
        <v>12</v>
      </c>
      <c r="G8042" s="2" t="s">
        <v>1925</v>
      </c>
      <c r="H8042" s="2" t="s">
        <v>11613</v>
      </c>
      <c r="I8042" s="2" t="s">
        <v>11613</v>
      </c>
      <c r="J8042" s="2" t="s">
        <v>5181</v>
      </c>
      <c r="K8042" s="194" t="s">
        <v>17</v>
      </c>
      <c r="L8042" s="2">
        <v>60</v>
      </c>
      <c r="M8042" s="194" t="s">
        <v>340</v>
      </c>
      <c r="N8042" s="2" t="s">
        <v>445</v>
      </c>
      <c r="O8042" s="195" t="s">
        <v>3441</v>
      </c>
    </row>
    <row r="8043" spans="1:15">
      <c r="A8043">
        <v>2020</v>
      </c>
      <c r="B8043" t="s">
        <v>39</v>
      </c>
      <c r="C8043" s="263">
        <f t="shared" si="388"/>
        <v>44012</v>
      </c>
      <c r="D8043">
        <v>6</v>
      </c>
      <c r="E8043" t="str">
        <f t="shared" si="387"/>
        <v>S27440126</v>
      </c>
      <c r="F8043" s="4">
        <v>43983</v>
      </c>
      <c r="G8043" s="2">
        <v>113</v>
      </c>
      <c r="H8043" s="2" t="s">
        <v>11614</v>
      </c>
      <c r="I8043" s="2" t="s">
        <v>11614</v>
      </c>
      <c r="J8043" s="2" t="s">
        <v>10208</v>
      </c>
      <c r="K8043" s="194" t="s">
        <v>17</v>
      </c>
      <c r="L8043" s="2">
        <v>55</v>
      </c>
      <c r="M8043" s="194">
        <v>20</v>
      </c>
      <c r="N8043" s="2" t="s">
        <v>8474</v>
      </c>
      <c r="O8043" s="195" t="s">
        <v>445</v>
      </c>
    </row>
    <row r="8044" spans="1:15">
      <c r="A8044">
        <v>2020</v>
      </c>
      <c r="B8044" t="s">
        <v>39</v>
      </c>
      <c r="C8044" s="263">
        <f t="shared" si="388"/>
        <v>44012</v>
      </c>
      <c r="D8044">
        <v>7</v>
      </c>
      <c r="E8044" t="str">
        <f t="shared" si="387"/>
        <v>S27440127</v>
      </c>
      <c r="F8044" s="4">
        <v>44013</v>
      </c>
      <c r="G8044" s="2">
        <v>90</v>
      </c>
      <c r="H8044" s="2" t="s">
        <v>11615</v>
      </c>
      <c r="I8044" s="2" t="s">
        <v>11616</v>
      </c>
      <c r="J8044" s="2" t="s">
        <v>1346</v>
      </c>
      <c r="K8044" s="194" t="s">
        <v>17</v>
      </c>
      <c r="L8044" s="2">
        <v>60</v>
      </c>
      <c r="M8044" s="194">
        <v>100</v>
      </c>
      <c r="N8044" s="2">
        <v>0</v>
      </c>
      <c r="O8044" s="195">
        <v>0</v>
      </c>
    </row>
    <row r="8045" spans="1:15">
      <c r="A8045">
        <v>2020</v>
      </c>
      <c r="B8045" t="s">
        <v>39</v>
      </c>
      <c r="C8045" s="263">
        <f t="shared" si="388"/>
        <v>44012</v>
      </c>
      <c r="D8045">
        <v>8</v>
      </c>
      <c r="E8045" t="str">
        <f t="shared" si="387"/>
        <v>S27440128</v>
      </c>
      <c r="F8045" s="4">
        <v>44044</v>
      </c>
      <c r="G8045" s="2">
        <v>90</v>
      </c>
      <c r="H8045" s="2" t="s">
        <v>11617</v>
      </c>
      <c r="I8045" s="2" t="s">
        <v>11618</v>
      </c>
      <c r="J8045" s="2" t="s">
        <v>1511</v>
      </c>
      <c r="K8045" s="194" t="s">
        <v>17</v>
      </c>
      <c r="L8045" s="2">
        <v>63</v>
      </c>
      <c r="M8045" s="194">
        <v>100</v>
      </c>
      <c r="N8045" s="2">
        <v>0</v>
      </c>
      <c r="O8045" s="195">
        <v>0</v>
      </c>
    </row>
    <row r="8046" spans="1:15">
      <c r="A8046">
        <v>2020</v>
      </c>
      <c r="B8046" t="s">
        <v>39</v>
      </c>
      <c r="C8046" s="263">
        <f t="shared" si="388"/>
        <v>44012</v>
      </c>
      <c r="D8046">
        <v>9</v>
      </c>
      <c r="E8046" t="str">
        <f t="shared" si="387"/>
        <v>S27440129</v>
      </c>
      <c r="F8046" s="4">
        <v>44075</v>
      </c>
      <c r="G8046" s="2">
        <v>104</v>
      </c>
      <c r="H8046" s="2" t="s">
        <v>11619</v>
      </c>
      <c r="I8046" s="2" t="s">
        <v>11619</v>
      </c>
      <c r="J8046" s="2" t="s">
        <v>1509</v>
      </c>
      <c r="K8046" s="194" t="s">
        <v>17</v>
      </c>
      <c r="L8046" s="2">
        <v>57</v>
      </c>
      <c r="M8046" s="194">
        <v>100</v>
      </c>
      <c r="N8046" s="2">
        <v>0</v>
      </c>
      <c r="O8046" s="195">
        <v>0</v>
      </c>
    </row>
    <row r="8047" spans="1:15">
      <c r="A8047">
        <v>2020</v>
      </c>
      <c r="B8047" t="s">
        <v>39</v>
      </c>
      <c r="C8047" s="263">
        <f t="shared" si="388"/>
        <v>44012</v>
      </c>
      <c r="D8047">
        <v>10</v>
      </c>
      <c r="E8047" t="str">
        <f t="shared" si="387"/>
        <v>S274401210</v>
      </c>
      <c r="F8047" s="3" t="s">
        <v>11390</v>
      </c>
      <c r="G8047" s="2">
        <v>108</v>
      </c>
      <c r="H8047" s="2" t="s">
        <v>11620</v>
      </c>
      <c r="I8047" s="2" t="s">
        <v>11621</v>
      </c>
      <c r="J8047" s="2" t="s">
        <v>1757</v>
      </c>
      <c r="K8047" s="194" t="s">
        <v>17</v>
      </c>
      <c r="L8047" s="2">
        <v>51</v>
      </c>
      <c r="M8047" s="194" t="s">
        <v>11622</v>
      </c>
      <c r="N8047" s="2" t="s">
        <v>340</v>
      </c>
      <c r="O8047" s="195" t="s">
        <v>512</v>
      </c>
    </row>
    <row r="8048" spans="1:15">
      <c r="A8048">
        <v>2020</v>
      </c>
      <c r="B8048" t="s">
        <v>39</v>
      </c>
      <c r="C8048" s="263">
        <f t="shared" si="388"/>
        <v>44012</v>
      </c>
      <c r="D8048">
        <v>11</v>
      </c>
      <c r="E8048" t="str">
        <f t="shared" si="387"/>
        <v>S274401211</v>
      </c>
      <c r="F8048" s="3">
        <v>2021</v>
      </c>
      <c r="G8048" s="2">
        <v>146</v>
      </c>
      <c r="H8048" s="2" t="s">
        <v>11623</v>
      </c>
      <c r="I8048" s="2" t="s">
        <v>11624</v>
      </c>
      <c r="J8048" s="2" t="s">
        <v>2027</v>
      </c>
      <c r="K8048" s="194" t="s">
        <v>17</v>
      </c>
      <c r="L8048" s="2">
        <v>47</v>
      </c>
      <c r="M8048" s="194" t="s">
        <v>11225</v>
      </c>
      <c r="N8048" s="2" t="s">
        <v>636</v>
      </c>
      <c r="O8048" s="195" t="s">
        <v>830</v>
      </c>
    </row>
    <row r="8049" spans="1:15">
      <c r="A8049">
        <v>2020</v>
      </c>
      <c r="B8049" t="s">
        <v>39</v>
      </c>
      <c r="C8049" s="263">
        <f t="shared" si="388"/>
        <v>44012</v>
      </c>
      <c r="D8049">
        <v>12</v>
      </c>
      <c r="E8049" t="str">
        <f t="shared" si="387"/>
        <v>S274401212</v>
      </c>
      <c r="F8049" s="3">
        <v>2022</v>
      </c>
      <c r="G8049" s="2">
        <v>158</v>
      </c>
      <c r="H8049" s="2" t="s">
        <v>7358</v>
      </c>
      <c r="I8049" s="2" t="s">
        <v>11625</v>
      </c>
      <c r="J8049" s="2" t="s">
        <v>1026</v>
      </c>
      <c r="K8049" s="194" t="s">
        <v>17</v>
      </c>
      <c r="L8049" s="2">
        <v>36</v>
      </c>
      <c r="M8049" s="194" t="s">
        <v>4640</v>
      </c>
      <c r="N8049" s="2" t="s">
        <v>11225</v>
      </c>
      <c r="O8049" s="195" t="s">
        <v>1975</v>
      </c>
    </row>
    <row r="8050" spans="1:15">
      <c r="A8050">
        <v>2020</v>
      </c>
      <c r="B8050" t="s">
        <v>39</v>
      </c>
      <c r="C8050" s="263">
        <f t="shared" si="388"/>
        <v>44012</v>
      </c>
      <c r="D8050">
        <v>13</v>
      </c>
      <c r="E8050" t="str">
        <f t="shared" si="387"/>
        <v>S274401213</v>
      </c>
      <c r="F8050" s="3">
        <v>2023</v>
      </c>
      <c r="G8050" s="2">
        <v>152</v>
      </c>
      <c r="H8050" s="2" t="s">
        <v>2591</v>
      </c>
      <c r="I8050" s="2" t="s">
        <v>9116</v>
      </c>
      <c r="J8050" s="2" t="s">
        <v>8926</v>
      </c>
      <c r="K8050" s="194" t="s">
        <v>17</v>
      </c>
      <c r="L8050" s="2">
        <v>31</v>
      </c>
      <c r="M8050" s="194" t="s">
        <v>4891</v>
      </c>
      <c r="N8050" s="2" t="s">
        <v>535</v>
      </c>
      <c r="O8050" s="195">
        <v>20</v>
      </c>
    </row>
    <row r="8051" spans="1:15" ht="15.75" thickBot="1">
      <c r="A8051">
        <v>2020</v>
      </c>
      <c r="B8051" t="s">
        <v>39</v>
      </c>
      <c r="C8051" s="263">
        <f t="shared" si="388"/>
        <v>44012</v>
      </c>
      <c r="D8051">
        <v>14</v>
      </c>
      <c r="E8051" t="str">
        <f t="shared" si="387"/>
        <v>S274401214</v>
      </c>
      <c r="F8051" s="5">
        <v>2024</v>
      </c>
      <c r="G8051" s="6">
        <v>150</v>
      </c>
      <c r="H8051" s="6" t="s">
        <v>3912</v>
      </c>
      <c r="I8051" s="6" t="s">
        <v>4466</v>
      </c>
      <c r="J8051" s="6" t="s">
        <v>267</v>
      </c>
      <c r="K8051" s="196" t="s">
        <v>17</v>
      </c>
      <c r="L8051" s="6">
        <v>27</v>
      </c>
      <c r="M8051" s="196" t="s">
        <v>11367</v>
      </c>
      <c r="N8051" s="6">
        <v>50</v>
      </c>
      <c r="O8051" s="197" t="s">
        <v>4891</v>
      </c>
    </row>
    <row r="8052" spans="1:15" ht="16.5" thickTop="1" thickBot="1">
      <c r="A8052">
        <v>2020</v>
      </c>
      <c r="B8052" t="s">
        <v>39</v>
      </c>
      <c r="C8052" s="263">
        <f t="shared" si="388"/>
        <v>44012</v>
      </c>
      <c r="D8052">
        <v>15</v>
      </c>
      <c r="E8052" t="str">
        <f t="shared" si="387"/>
        <v>S274401215</v>
      </c>
      <c r="F8052" s="221" t="s">
        <v>15</v>
      </c>
    </row>
    <row r="8053" spans="1:15" ht="15.75" thickBot="1">
      <c r="A8053">
        <v>2020</v>
      </c>
      <c r="B8053" t="s">
        <v>39</v>
      </c>
      <c r="C8053" s="263">
        <f t="shared" si="388"/>
        <v>44012</v>
      </c>
      <c r="D8053">
        <v>16</v>
      </c>
      <c r="E8053" t="str">
        <f t="shared" si="387"/>
        <v>S274401216</v>
      </c>
      <c r="F8053" s="358" t="s">
        <v>1</v>
      </c>
      <c r="G8053" s="361" t="s">
        <v>2</v>
      </c>
      <c r="H8053" s="362"/>
      <c r="I8053" s="362"/>
      <c r="J8053" s="363"/>
      <c r="K8053" s="364" t="s">
        <v>3</v>
      </c>
      <c r="L8053" s="363"/>
      <c r="M8053" s="364" t="s">
        <v>144</v>
      </c>
      <c r="N8053" s="362"/>
      <c r="O8053" s="362"/>
    </row>
    <row r="8054" spans="1:15" ht="18" customHeight="1" thickBot="1">
      <c r="A8054">
        <v>2020</v>
      </c>
      <c r="B8054" t="s">
        <v>39</v>
      </c>
      <c r="C8054" s="263">
        <f t="shared" si="388"/>
        <v>44012</v>
      </c>
      <c r="D8054">
        <v>17</v>
      </c>
      <c r="E8054" t="str">
        <f t="shared" si="387"/>
        <v>S274401217</v>
      </c>
      <c r="F8054" s="359"/>
      <c r="G8054" s="365" t="s">
        <v>5</v>
      </c>
      <c r="H8054" s="361" t="s">
        <v>145</v>
      </c>
      <c r="I8054" s="362"/>
      <c r="J8054" s="363"/>
      <c r="K8054" s="367" t="s">
        <v>6</v>
      </c>
      <c r="L8054" s="369" t="s">
        <v>7</v>
      </c>
      <c r="M8054" s="367" t="s">
        <v>8</v>
      </c>
      <c r="N8054" s="371" t="s">
        <v>146</v>
      </c>
      <c r="O8054" s="373" t="s">
        <v>147</v>
      </c>
    </row>
    <row r="8055" spans="1:15" ht="15.75" thickBot="1">
      <c r="A8055">
        <v>2020</v>
      </c>
      <c r="B8055" t="s">
        <v>39</v>
      </c>
      <c r="C8055" s="263">
        <f t="shared" si="388"/>
        <v>44012</v>
      </c>
      <c r="D8055">
        <v>18</v>
      </c>
      <c r="E8055" t="str">
        <f t="shared" si="387"/>
        <v>S274401218</v>
      </c>
      <c r="F8055" s="360"/>
      <c r="G8055" s="366"/>
      <c r="H8055" s="222" t="s">
        <v>11387</v>
      </c>
      <c r="I8055" s="223" t="s">
        <v>11388</v>
      </c>
      <c r="J8055" s="224" t="s">
        <v>11389</v>
      </c>
      <c r="K8055" s="368"/>
      <c r="L8055" s="370"/>
      <c r="M8055" s="368"/>
      <c r="N8055" s="372"/>
      <c r="O8055" s="374"/>
    </row>
    <row r="8056" spans="1:15">
      <c r="A8056">
        <v>2020</v>
      </c>
      <c r="B8056" t="s">
        <v>39</v>
      </c>
      <c r="C8056" s="263">
        <f t="shared" si="388"/>
        <v>44012</v>
      </c>
      <c r="D8056">
        <v>19</v>
      </c>
      <c r="E8056" t="str">
        <f t="shared" si="387"/>
        <v>S274401219</v>
      </c>
      <c r="F8056" s="3" t="s">
        <v>16</v>
      </c>
      <c r="G8056" s="2">
        <v>35</v>
      </c>
      <c r="H8056" s="2" t="s">
        <v>10422</v>
      </c>
      <c r="I8056" s="2" t="s">
        <v>5755</v>
      </c>
      <c r="J8056" s="2" t="s">
        <v>1587</v>
      </c>
      <c r="K8056" s="194" t="s">
        <v>17</v>
      </c>
      <c r="L8056" s="2">
        <v>60</v>
      </c>
      <c r="M8056" s="194" t="s">
        <v>730</v>
      </c>
      <c r="N8056" s="2" t="s">
        <v>401</v>
      </c>
      <c r="O8056" s="195" t="s">
        <v>301</v>
      </c>
    </row>
    <row r="8057" spans="1:15">
      <c r="A8057">
        <v>2020</v>
      </c>
      <c r="B8057" t="s">
        <v>39</v>
      </c>
      <c r="C8057" s="263">
        <f t="shared" si="388"/>
        <v>44012</v>
      </c>
      <c r="D8057">
        <v>20</v>
      </c>
      <c r="E8057" t="str">
        <f t="shared" si="387"/>
        <v>S274401220</v>
      </c>
      <c r="F8057" s="4">
        <v>43983</v>
      </c>
      <c r="G8057" s="2">
        <v>147</v>
      </c>
      <c r="H8057" s="2" t="s">
        <v>3615</v>
      </c>
      <c r="I8057" s="2" t="s">
        <v>5022</v>
      </c>
      <c r="J8057" s="2" t="s">
        <v>1419</v>
      </c>
      <c r="K8057" s="194" t="s">
        <v>17</v>
      </c>
      <c r="L8057" s="2">
        <v>58</v>
      </c>
      <c r="M8057" s="194" t="s">
        <v>819</v>
      </c>
      <c r="N8057" s="2" t="s">
        <v>10365</v>
      </c>
      <c r="O8057" s="195" t="s">
        <v>10366</v>
      </c>
    </row>
    <row r="8058" spans="1:15">
      <c r="A8058">
        <v>2020</v>
      </c>
      <c r="B8058" t="s">
        <v>39</v>
      </c>
      <c r="C8058" s="263">
        <f t="shared" si="388"/>
        <v>44012</v>
      </c>
      <c r="D8058">
        <v>21</v>
      </c>
      <c r="E8058" t="str">
        <f t="shared" si="387"/>
        <v>S274401221</v>
      </c>
      <c r="F8058" s="4">
        <v>44013</v>
      </c>
      <c r="G8058" s="2">
        <v>123</v>
      </c>
      <c r="H8058" s="2" t="s">
        <v>11626</v>
      </c>
      <c r="I8058" s="2" t="s">
        <v>11627</v>
      </c>
      <c r="J8058" s="2" t="s">
        <v>1362</v>
      </c>
      <c r="K8058" s="194" t="s">
        <v>17</v>
      </c>
      <c r="L8058" s="2">
        <v>52</v>
      </c>
      <c r="M8058" s="194">
        <v>100</v>
      </c>
      <c r="N8058" s="2">
        <v>0</v>
      </c>
      <c r="O8058" s="195">
        <v>0</v>
      </c>
    </row>
    <row r="8059" spans="1:15">
      <c r="A8059">
        <v>2020</v>
      </c>
      <c r="B8059" t="s">
        <v>39</v>
      </c>
      <c r="C8059" s="263">
        <f t="shared" si="388"/>
        <v>44012</v>
      </c>
      <c r="D8059">
        <v>22</v>
      </c>
      <c r="E8059" t="str">
        <f t="shared" si="387"/>
        <v>S274401222</v>
      </c>
      <c r="F8059" s="4">
        <v>44044</v>
      </c>
      <c r="G8059" s="2">
        <v>123</v>
      </c>
      <c r="H8059" s="2" t="s">
        <v>11628</v>
      </c>
      <c r="I8059" s="2" t="s">
        <v>11629</v>
      </c>
      <c r="J8059" s="2" t="s">
        <v>1502</v>
      </c>
      <c r="K8059" s="194" t="s">
        <v>17</v>
      </c>
      <c r="L8059" s="2">
        <v>48</v>
      </c>
      <c r="M8059" s="194">
        <v>100</v>
      </c>
      <c r="N8059" s="2">
        <v>0</v>
      </c>
      <c r="O8059" s="195">
        <v>0</v>
      </c>
    </row>
    <row r="8060" spans="1:15">
      <c r="A8060">
        <v>2020</v>
      </c>
      <c r="B8060" t="s">
        <v>39</v>
      </c>
      <c r="C8060" s="263">
        <f t="shared" si="388"/>
        <v>44012</v>
      </c>
      <c r="D8060">
        <v>23</v>
      </c>
      <c r="E8060" t="str">
        <f t="shared" si="387"/>
        <v>S274401223</v>
      </c>
      <c r="F8060" s="4">
        <v>44075</v>
      </c>
      <c r="G8060" s="2">
        <v>136</v>
      </c>
      <c r="H8060" s="2" t="s">
        <v>11630</v>
      </c>
      <c r="I8060" s="2" t="s">
        <v>11631</v>
      </c>
      <c r="J8060" s="2" t="s">
        <v>865</v>
      </c>
      <c r="K8060" s="194" t="s">
        <v>17</v>
      </c>
      <c r="L8060" s="2">
        <v>46</v>
      </c>
      <c r="M8060" s="194" t="s">
        <v>3876</v>
      </c>
      <c r="N8060" s="2">
        <v>0</v>
      </c>
      <c r="O8060" s="195" t="s">
        <v>544</v>
      </c>
    </row>
    <row r="8061" spans="1:15">
      <c r="A8061">
        <v>2020</v>
      </c>
      <c r="B8061" t="s">
        <v>39</v>
      </c>
      <c r="C8061" s="263">
        <f t="shared" si="388"/>
        <v>44012</v>
      </c>
      <c r="D8061">
        <v>24</v>
      </c>
      <c r="E8061" t="str">
        <f t="shared" si="387"/>
        <v>S274401224</v>
      </c>
      <c r="F8061" s="3" t="s">
        <v>11390</v>
      </c>
      <c r="G8061" s="2">
        <v>145</v>
      </c>
      <c r="H8061" s="2" t="s">
        <v>11632</v>
      </c>
      <c r="I8061" s="2" t="s">
        <v>11633</v>
      </c>
      <c r="J8061" s="2" t="s">
        <v>1628</v>
      </c>
      <c r="K8061" s="194" t="s">
        <v>17</v>
      </c>
      <c r="L8061" s="2">
        <v>45</v>
      </c>
      <c r="M8061" s="194" t="s">
        <v>9898</v>
      </c>
      <c r="N8061" s="2">
        <v>20</v>
      </c>
      <c r="O8061" s="195" t="s">
        <v>346</v>
      </c>
    </row>
    <row r="8062" spans="1:15">
      <c r="A8062">
        <v>2020</v>
      </c>
      <c r="B8062" t="s">
        <v>39</v>
      </c>
      <c r="C8062" s="263">
        <f t="shared" si="388"/>
        <v>44012</v>
      </c>
      <c r="D8062">
        <v>25</v>
      </c>
      <c r="E8062" t="str">
        <f t="shared" si="387"/>
        <v>S274401225</v>
      </c>
      <c r="F8062" s="3">
        <v>2021</v>
      </c>
      <c r="G8062" s="2">
        <v>190</v>
      </c>
      <c r="H8062" s="2" t="s">
        <v>10308</v>
      </c>
      <c r="I8062" s="2" t="s">
        <v>10217</v>
      </c>
      <c r="J8062" s="2" t="s">
        <v>750</v>
      </c>
      <c r="K8062" s="194" t="s">
        <v>17</v>
      </c>
      <c r="L8062" s="2">
        <v>45</v>
      </c>
      <c r="M8062" s="194" t="s">
        <v>3028</v>
      </c>
      <c r="N8062" s="2" t="s">
        <v>3662</v>
      </c>
      <c r="O8062" s="195" t="s">
        <v>410</v>
      </c>
    </row>
    <row r="8063" spans="1:15">
      <c r="A8063">
        <v>2020</v>
      </c>
      <c r="B8063" t="s">
        <v>39</v>
      </c>
      <c r="C8063" s="263">
        <f t="shared" si="388"/>
        <v>44012</v>
      </c>
      <c r="D8063">
        <v>26</v>
      </c>
      <c r="E8063" t="str">
        <f t="shared" si="387"/>
        <v>S274401226</v>
      </c>
      <c r="F8063" s="3">
        <v>2022</v>
      </c>
      <c r="G8063" s="2">
        <v>196</v>
      </c>
      <c r="H8063" s="2" t="s">
        <v>2720</v>
      </c>
      <c r="I8063" s="2" t="s">
        <v>11634</v>
      </c>
      <c r="J8063" s="2" t="s">
        <v>3961</v>
      </c>
      <c r="K8063" s="194" t="s">
        <v>17</v>
      </c>
      <c r="L8063" s="2">
        <v>36</v>
      </c>
      <c r="M8063" s="194" t="s">
        <v>4039</v>
      </c>
      <c r="N8063" s="2" t="s">
        <v>2689</v>
      </c>
      <c r="O8063" s="195" t="s">
        <v>4039</v>
      </c>
    </row>
    <row r="8064" spans="1:15">
      <c r="A8064">
        <v>2020</v>
      </c>
      <c r="B8064" t="s">
        <v>39</v>
      </c>
      <c r="C8064" s="263">
        <f t="shared" si="388"/>
        <v>44012</v>
      </c>
      <c r="D8064">
        <v>27</v>
      </c>
      <c r="E8064" t="str">
        <f t="shared" si="387"/>
        <v>S274401227</v>
      </c>
      <c r="F8064" s="3">
        <v>2023</v>
      </c>
      <c r="G8064" s="2">
        <v>187</v>
      </c>
      <c r="H8064" s="2" t="s">
        <v>3008</v>
      </c>
      <c r="I8064" s="2" t="s">
        <v>11635</v>
      </c>
      <c r="J8064" s="2" t="s">
        <v>3672</v>
      </c>
      <c r="K8064" s="194" t="s">
        <v>17</v>
      </c>
      <c r="L8064" s="2">
        <v>32</v>
      </c>
      <c r="M8064" s="194" t="s">
        <v>1019</v>
      </c>
      <c r="N8064" s="2" t="s">
        <v>3697</v>
      </c>
      <c r="O8064" s="195" t="s">
        <v>340</v>
      </c>
    </row>
    <row r="8065" spans="1:15" ht="15.75" thickBot="1">
      <c r="A8065">
        <v>2020</v>
      </c>
      <c r="B8065" t="s">
        <v>39</v>
      </c>
      <c r="C8065" s="263">
        <f t="shared" si="388"/>
        <v>44012</v>
      </c>
      <c r="D8065">
        <v>28</v>
      </c>
      <c r="E8065" t="str">
        <f t="shared" si="387"/>
        <v>S274401228</v>
      </c>
      <c r="F8065" s="5">
        <v>2024</v>
      </c>
      <c r="G8065" s="6">
        <v>180</v>
      </c>
      <c r="H8065" s="6" t="s">
        <v>11636</v>
      </c>
      <c r="I8065" s="6" t="s">
        <v>11637</v>
      </c>
      <c r="J8065" s="6" t="s">
        <v>1592</v>
      </c>
      <c r="K8065" s="196" t="s">
        <v>17</v>
      </c>
      <c r="L8065" s="6">
        <v>27</v>
      </c>
      <c r="M8065" s="196" t="s">
        <v>8474</v>
      </c>
      <c r="N8065" s="6" t="s">
        <v>8474</v>
      </c>
      <c r="O8065" s="197" t="s">
        <v>351</v>
      </c>
    </row>
    <row r="8066" spans="1:15" ht="16.5" thickTop="1" thickBot="1">
      <c r="A8066">
        <v>2020</v>
      </c>
      <c r="B8066" t="s">
        <v>38</v>
      </c>
      <c r="C8066" s="263">
        <f>C8065+7</f>
        <v>44019</v>
      </c>
      <c r="D8066">
        <v>1</v>
      </c>
      <c r="E8066" t="str">
        <f t="shared" ref="E8066:E8093" si="389">B8066&amp;C8066&amp;D8066</f>
        <v>S28440191</v>
      </c>
      <c r="F8066" s="1" t="s">
        <v>0</v>
      </c>
    </row>
    <row r="8067" spans="1:15" ht="16.5" thickTop="1" thickBot="1">
      <c r="A8067">
        <v>2020</v>
      </c>
      <c r="B8067" t="s">
        <v>38</v>
      </c>
      <c r="C8067" s="263">
        <f t="shared" ref="C8067:C8093" si="390">C8066</f>
        <v>44019</v>
      </c>
      <c r="D8067">
        <v>2</v>
      </c>
      <c r="E8067" t="str">
        <f t="shared" si="389"/>
        <v>S28440192</v>
      </c>
      <c r="F8067" s="338" t="s">
        <v>1</v>
      </c>
      <c r="G8067" s="341" t="s">
        <v>2</v>
      </c>
      <c r="H8067" s="342"/>
      <c r="I8067" s="342"/>
      <c r="J8067" s="343"/>
      <c r="K8067" s="344" t="s">
        <v>3</v>
      </c>
      <c r="L8067" s="343"/>
      <c r="M8067" s="344" t="s">
        <v>144</v>
      </c>
      <c r="N8067" s="342"/>
      <c r="O8067" s="342"/>
    </row>
    <row r="8068" spans="1:15" ht="18" customHeight="1" thickBot="1">
      <c r="A8068">
        <v>2020</v>
      </c>
      <c r="B8068" t="s">
        <v>38</v>
      </c>
      <c r="C8068" s="263">
        <f t="shared" si="390"/>
        <v>44019</v>
      </c>
      <c r="D8068">
        <v>3</v>
      </c>
      <c r="E8068" t="str">
        <f t="shared" si="389"/>
        <v>S28440193</v>
      </c>
      <c r="F8068" s="339"/>
      <c r="G8068" s="345" t="s">
        <v>5</v>
      </c>
      <c r="H8068" s="347" t="s">
        <v>145</v>
      </c>
      <c r="I8068" s="348"/>
      <c r="J8068" s="349"/>
      <c r="K8068" s="350" t="s">
        <v>6</v>
      </c>
      <c r="L8068" s="352" t="s">
        <v>7</v>
      </c>
      <c r="M8068" s="350" t="s">
        <v>8</v>
      </c>
      <c r="N8068" s="354" t="s">
        <v>146</v>
      </c>
      <c r="O8068" s="356" t="s">
        <v>147</v>
      </c>
    </row>
    <row r="8069" spans="1:15" ht="15.75" thickBot="1">
      <c r="A8069">
        <v>2020</v>
      </c>
      <c r="B8069" t="s">
        <v>38</v>
      </c>
      <c r="C8069" s="263">
        <f t="shared" si="390"/>
        <v>44019</v>
      </c>
      <c r="D8069">
        <v>4</v>
      </c>
      <c r="E8069" t="str">
        <f t="shared" si="389"/>
        <v>S28440194</v>
      </c>
      <c r="F8069" s="340"/>
      <c r="G8069" s="346"/>
      <c r="H8069" s="191" t="s">
        <v>9</v>
      </c>
      <c r="I8069" s="192" t="s">
        <v>18</v>
      </c>
      <c r="J8069" s="193" t="s">
        <v>11</v>
      </c>
      <c r="K8069" s="351"/>
      <c r="L8069" s="353"/>
      <c r="M8069" s="351"/>
      <c r="N8069" s="355"/>
      <c r="O8069" s="357"/>
    </row>
    <row r="8070" spans="1:15">
      <c r="A8070">
        <v>2020</v>
      </c>
      <c r="B8070" t="s">
        <v>38</v>
      </c>
      <c r="C8070" s="263">
        <f t="shared" si="390"/>
        <v>44019</v>
      </c>
      <c r="D8070">
        <v>5</v>
      </c>
      <c r="E8070" t="str">
        <f t="shared" si="389"/>
        <v>S28440195</v>
      </c>
      <c r="F8070" s="3" t="s">
        <v>12</v>
      </c>
      <c r="G8070" s="2">
        <v>-1</v>
      </c>
      <c r="H8070" s="2" t="s">
        <v>11638</v>
      </c>
      <c r="I8070" s="2" t="s">
        <v>11449</v>
      </c>
      <c r="J8070" s="2" t="s">
        <v>4494</v>
      </c>
      <c r="K8070" s="194" t="s">
        <v>17</v>
      </c>
      <c r="L8070" s="2">
        <v>54</v>
      </c>
      <c r="M8070" s="194" t="s">
        <v>423</v>
      </c>
      <c r="N8070" s="2" t="s">
        <v>2379</v>
      </c>
      <c r="O8070" s="195">
        <v>60</v>
      </c>
    </row>
    <row r="8071" spans="1:15">
      <c r="A8071">
        <v>2020</v>
      </c>
      <c r="B8071" t="s">
        <v>38</v>
      </c>
      <c r="C8071" s="263">
        <f t="shared" si="390"/>
        <v>44019</v>
      </c>
      <c r="D8071">
        <v>6</v>
      </c>
      <c r="E8071" t="str">
        <f t="shared" si="389"/>
        <v>S28440196</v>
      </c>
      <c r="F8071" s="4">
        <v>44013</v>
      </c>
      <c r="G8071" s="2">
        <v>88</v>
      </c>
      <c r="H8071" s="2" t="s">
        <v>11639</v>
      </c>
      <c r="I8071" s="2" t="s">
        <v>11640</v>
      </c>
      <c r="J8071" s="2" t="s">
        <v>2618</v>
      </c>
      <c r="K8071" s="194" t="s">
        <v>17</v>
      </c>
      <c r="L8071" s="2">
        <v>62</v>
      </c>
      <c r="M8071" s="194" t="s">
        <v>11641</v>
      </c>
      <c r="N8071" s="2" t="s">
        <v>1456</v>
      </c>
      <c r="O8071" s="195" t="s">
        <v>1456</v>
      </c>
    </row>
    <row r="8072" spans="1:15">
      <c r="A8072">
        <v>2020</v>
      </c>
      <c r="B8072" t="s">
        <v>38</v>
      </c>
      <c r="C8072" s="263">
        <f t="shared" si="390"/>
        <v>44019</v>
      </c>
      <c r="D8072">
        <v>7</v>
      </c>
      <c r="E8072" t="str">
        <f t="shared" si="389"/>
        <v>S28440197</v>
      </c>
      <c r="F8072" s="4">
        <v>44044</v>
      </c>
      <c r="G8072" s="2">
        <v>87</v>
      </c>
      <c r="H8072" s="2" t="s">
        <v>4725</v>
      </c>
      <c r="I8072" s="2" t="s">
        <v>4725</v>
      </c>
      <c r="J8072" s="2" t="s">
        <v>1026</v>
      </c>
      <c r="K8072" s="194" t="s">
        <v>17</v>
      </c>
      <c r="L8072" s="2">
        <v>62</v>
      </c>
      <c r="M8072" s="194" t="s">
        <v>11642</v>
      </c>
      <c r="N8072" s="2" t="s">
        <v>3731</v>
      </c>
      <c r="O8072" s="195" t="s">
        <v>752</v>
      </c>
    </row>
    <row r="8073" spans="1:15">
      <c r="A8073">
        <v>2020</v>
      </c>
      <c r="B8073" t="s">
        <v>38</v>
      </c>
      <c r="C8073" s="263">
        <f t="shared" si="390"/>
        <v>44019</v>
      </c>
      <c r="D8073">
        <v>8</v>
      </c>
      <c r="E8073" t="str">
        <f t="shared" si="389"/>
        <v>S28440198</v>
      </c>
      <c r="F8073" s="4">
        <v>44075</v>
      </c>
      <c r="G8073" s="2">
        <v>100</v>
      </c>
      <c r="H8073" s="2" t="s">
        <v>11643</v>
      </c>
      <c r="I8073" s="2" t="s">
        <v>4856</v>
      </c>
      <c r="J8073" s="2" t="s">
        <v>3954</v>
      </c>
      <c r="K8073" s="194" t="s">
        <v>17</v>
      </c>
      <c r="L8073" s="2">
        <v>59</v>
      </c>
      <c r="M8073" s="194" t="s">
        <v>5083</v>
      </c>
      <c r="N8073" s="2" t="s">
        <v>506</v>
      </c>
      <c r="O8073" s="195" t="s">
        <v>519</v>
      </c>
    </row>
    <row r="8074" spans="1:15">
      <c r="A8074">
        <v>2020</v>
      </c>
      <c r="B8074" t="s">
        <v>38</v>
      </c>
      <c r="C8074" s="263">
        <f t="shared" si="390"/>
        <v>44019</v>
      </c>
      <c r="D8074">
        <v>9</v>
      </c>
      <c r="E8074" t="str">
        <f t="shared" si="389"/>
        <v>S28440199</v>
      </c>
      <c r="F8074" s="4">
        <v>44105</v>
      </c>
      <c r="G8074" s="2">
        <v>108</v>
      </c>
      <c r="H8074" s="2" t="s">
        <v>11644</v>
      </c>
      <c r="I8074" s="2" t="s">
        <v>11645</v>
      </c>
      <c r="J8074" s="2" t="s">
        <v>1757</v>
      </c>
      <c r="K8074" s="194" t="s">
        <v>17</v>
      </c>
      <c r="L8074" s="2">
        <v>48</v>
      </c>
      <c r="M8074" s="194" t="s">
        <v>5083</v>
      </c>
      <c r="N8074" s="2" t="s">
        <v>506</v>
      </c>
      <c r="O8074" s="195" t="s">
        <v>519</v>
      </c>
    </row>
    <row r="8075" spans="1:15">
      <c r="A8075">
        <v>2020</v>
      </c>
      <c r="B8075" t="s">
        <v>38</v>
      </c>
      <c r="C8075" s="263">
        <f t="shared" si="390"/>
        <v>44019</v>
      </c>
      <c r="D8075">
        <v>10</v>
      </c>
      <c r="E8075" t="str">
        <f t="shared" si="389"/>
        <v>S284401910</v>
      </c>
      <c r="F8075" s="3" t="s">
        <v>220</v>
      </c>
      <c r="G8075" s="2">
        <v>103</v>
      </c>
      <c r="H8075" s="2" t="s">
        <v>11646</v>
      </c>
      <c r="I8075" s="2" t="s">
        <v>11647</v>
      </c>
      <c r="J8075" s="2" t="s">
        <v>2217</v>
      </c>
      <c r="K8075" s="194" t="s">
        <v>17</v>
      </c>
      <c r="L8075" s="2">
        <v>42</v>
      </c>
      <c r="M8075" s="194" t="s">
        <v>4632</v>
      </c>
      <c r="N8075" s="2" t="s">
        <v>11648</v>
      </c>
      <c r="O8075" s="195" t="s">
        <v>9084</v>
      </c>
    </row>
    <row r="8076" spans="1:15">
      <c r="A8076">
        <v>2020</v>
      </c>
      <c r="B8076" t="s">
        <v>38</v>
      </c>
      <c r="C8076" s="263">
        <f t="shared" si="390"/>
        <v>44019</v>
      </c>
      <c r="D8076">
        <v>11</v>
      </c>
      <c r="E8076" t="str">
        <f t="shared" si="389"/>
        <v>S284401911</v>
      </c>
      <c r="F8076" s="3">
        <v>2021</v>
      </c>
      <c r="G8076" s="2">
        <v>145</v>
      </c>
      <c r="H8076" s="2" t="s">
        <v>11649</v>
      </c>
      <c r="I8076" s="2" t="s">
        <v>11650</v>
      </c>
      <c r="J8076" s="2" t="s">
        <v>925</v>
      </c>
      <c r="K8076" s="194" t="s">
        <v>17</v>
      </c>
      <c r="L8076" s="2">
        <v>42</v>
      </c>
      <c r="M8076" s="194" t="s">
        <v>2148</v>
      </c>
      <c r="N8076" s="2" t="s">
        <v>1642</v>
      </c>
      <c r="O8076" s="195" t="s">
        <v>752</v>
      </c>
    </row>
    <row r="8077" spans="1:15">
      <c r="A8077">
        <v>2020</v>
      </c>
      <c r="B8077" t="s">
        <v>38</v>
      </c>
      <c r="C8077" s="263">
        <f t="shared" si="390"/>
        <v>44019</v>
      </c>
      <c r="D8077">
        <v>12</v>
      </c>
      <c r="E8077" t="str">
        <f t="shared" si="389"/>
        <v>S284401912</v>
      </c>
      <c r="F8077" s="3">
        <v>2022</v>
      </c>
      <c r="G8077" s="2">
        <v>158</v>
      </c>
      <c r="H8077" s="2" t="s">
        <v>7136</v>
      </c>
      <c r="I8077" s="2" t="s">
        <v>699</v>
      </c>
      <c r="J8077" s="2" t="s">
        <v>5597</v>
      </c>
      <c r="K8077" s="194" t="s">
        <v>17</v>
      </c>
      <c r="L8077" s="2">
        <v>27</v>
      </c>
      <c r="M8077" s="194" t="s">
        <v>2379</v>
      </c>
      <c r="N8077" s="2" t="s">
        <v>271</v>
      </c>
      <c r="O8077" s="195">
        <v>25</v>
      </c>
    </row>
    <row r="8078" spans="1:15">
      <c r="A8078">
        <v>2020</v>
      </c>
      <c r="B8078" t="s">
        <v>38</v>
      </c>
      <c r="C8078" s="263">
        <f t="shared" si="390"/>
        <v>44019</v>
      </c>
      <c r="D8078">
        <v>13</v>
      </c>
      <c r="E8078" t="str">
        <f t="shared" si="389"/>
        <v>S284401913</v>
      </c>
      <c r="F8078" s="3">
        <v>2023</v>
      </c>
      <c r="G8078" s="2">
        <v>153</v>
      </c>
      <c r="H8078" s="2" t="s">
        <v>11651</v>
      </c>
      <c r="I8078" s="2" t="s">
        <v>11652</v>
      </c>
      <c r="J8078" s="2" t="s">
        <v>1105</v>
      </c>
      <c r="K8078" s="194" t="s">
        <v>17</v>
      </c>
      <c r="L8078" s="2">
        <v>24</v>
      </c>
      <c r="M8078" s="194" t="s">
        <v>301</v>
      </c>
      <c r="N8078" s="2" t="s">
        <v>632</v>
      </c>
      <c r="O8078" s="195" t="s">
        <v>512</v>
      </c>
    </row>
    <row r="8079" spans="1:15" ht="15.75" thickBot="1">
      <c r="A8079">
        <v>2020</v>
      </c>
      <c r="B8079" t="s">
        <v>38</v>
      </c>
      <c r="C8079" s="263">
        <f t="shared" si="390"/>
        <v>44019</v>
      </c>
      <c r="D8079">
        <v>14</v>
      </c>
      <c r="E8079" t="str">
        <f t="shared" si="389"/>
        <v>S284401914</v>
      </c>
      <c r="F8079" s="5">
        <v>2024</v>
      </c>
      <c r="G8079" s="6">
        <v>147</v>
      </c>
      <c r="H8079" s="6" t="s">
        <v>11653</v>
      </c>
      <c r="I8079" s="6" t="s">
        <v>3912</v>
      </c>
      <c r="J8079" s="6" t="s">
        <v>4152</v>
      </c>
      <c r="K8079" s="196" t="s">
        <v>17</v>
      </c>
      <c r="L8079" s="6">
        <v>21</v>
      </c>
      <c r="M8079" s="196" t="s">
        <v>4234</v>
      </c>
      <c r="N8079" s="6" t="s">
        <v>7378</v>
      </c>
      <c r="O8079" s="197" t="s">
        <v>264</v>
      </c>
    </row>
    <row r="8080" spans="1:15" ht="16.5" thickTop="1" thickBot="1">
      <c r="A8080">
        <v>2020</v>
      </c>
      <c r="B8080" t="s">
        <v>38</v>
      </c>
      <c r="C8080" s="263">
        <f t="shared" si="390"/>
        <v>44019</v>
      </c>
      <c r="D8080">
        <v>15</v>
      </c>
      <c r="E8080" t="str">
        <f t="shared" si="389"/>
        <v>S284401915</v>
      </c>
      <c r="F8080" s="1" t="s">
        <v>15</v>
      </c>
    </row>
    <row r="8081" spans="1:15" ht="16.5" thickTop="1" thickBot="1">
      <c r="A8081">
        <v>2020</v>
      </c>
      <c r="B8081" t="s">
        <v>38</v>
      </c>
      <c r="C8081" s="263">
        <f t="shared" si="390"/>
        <v>44019</v>
      </c>
      <c r="D8081">
        <v>16</v>
      </c>
      <c r="E8081" t="str">
        <f t="shared" si="389"/>
        <v>S284401916</v>
      </c>
      <c r="F8081" s="338" t="s">
        <v>1</v>
      </c>
      <c r="G8081" s="341" t="s">
        <v>2</v>
      </c>
      <c r="H8081" s="342"/>
      <c r="I8081" s="342"/>
      <c r="J8081" s="343"/>
      <c r="K8081" s="344" t="s">
        <v>3</v>
      </c>
      <c r="L8081" s="343"/>
      <c r="M8081" s="344" t="s">
        <v>144</v>
      </c>
      <c r="N8081" s="342"/>
      <c r="O8081" s="342"/>
    </row>
    <row r="8082" spans="1:15" ht="18" customHeight="1" thickBot="1">
      <c r="A8082">
        <v>2020</v>
      </c>
      <c r="B8082" t="s">
        <v>38</v>
      </c>
      <c r="C8082" s="263">
        <f t="shared" si="390"/>
        <v>44019</v>
      </c>
      <c r="D8082">
        <v>17</v>
      </c>
      <c r="E8082" t="str">
        <f t="shared" si="389"/>
        <v>S284401917</v>
      </c>
      <c r="F8082" s="339"/>
      <c r="G8082" s="345" t="s">
        <v>5</v>
      </c>
      <c r="H8082" s="347" t="s">
        <v>145</v>
      </c>
      <c r="I8082" s="348"/>
      <c r="J8082" s="349"/>
      <c r="K8082" s="350" t="s">
        <v>6</v>
      </c>
      <c r="L8082" s="352" t="s">
        <v>7</v>
      </c>
      <c r="M8082" s="350" t="s">
        <v>8</v>
      </c>
      <c r="N8082" s="354" t="s">
        <v>146</v>
      </c>
      <c r="O8082" s="356" t="s">
        <v>147</v>
      </c>
    </row>
    <row r="8083" spans="1:15" ht="15.75" thickBot="1">
      <c r="A8083">
        <v>2020</v>
      </c>
      <c r="B8083" t="s">
        <v>38</v>
      </c>
      <c r="C8083" s="263">
        <f t="shared" si="390"/>
        <v>44019</v>
      </c>
      <c r="D8083">
        <v>18</v>
      </c>
      <c r="E8083" t="str">
        <f t="shared" si="389"/>
        <v>S284401918</v>
      </c>
      <c r="F8083" s="340"/>
      <c r="G8083" s="346"/>
      <c r="H8083" s="191" t="s">
        <v>9</v>
      </c>
      <c r="I8083" s="192" t="s">
        <v>18</v>
      </c>
      <c r="J8083" s="193" t="s">
        <v>11</v>
      </c>
      <c r="K8083" s="351"/>
      <c r="L8083" s="353"/>
      <c r="M8083" s="351"/>
      <c r="N8083" s="355"/>
      <c r="O8083" s="357"/>
    </row>
    <row r="8084" spans="1:15">
      <c r="A8084">
        <v>2020</v>
      </c>
      <c r="B8084" t="s">
        <v>38</v>
      </c>
      <c r="C8084" s="263">
        <f t="shared" si="390"/>
        <v>44019</v>
      </c>
      <c r="D8084">
        <v>19</v>
      </c>
      <c r="E8084" t="str">
        <f t="shared" si="389"/>
        <v>S284401919</v>
      </c>
      <c r="F8084" s="3" t="s">
        <v>16</v>
      </c>
      <c r="G8084" s="2">
        <v>37</v>
      </c>
      <c r="H8084" s="2" t="s">
        <v>11654</v>
      </c>
      <c r="I8084" s="2" t="s">
        <v>5423</v>
      </c>
      <c r="J8084" s="2" t="s">
        <v>1995</v>
      </c>
      <c r="K8084" s="194" t="s">
        <v>17</v>
      </c>
      <c r="L8084" s="2">
        <v>59</v>
      </c>
      <c r="M8084" s="194" t="s">
        <v>410</v>
      </c>
      <c r="N8084" s="2" t="s">
        <v>3662</v>
      </c>
      <c r="O8084" s="195" t="s">
        <v>3028</v>
      </c>
    </row>
    <row r="8085" spans="1:15">
      <c r="A8085">
        <v>2020</v>
      </c>
      <c r="B8085" t="s">
        <v>38</v>
      </c>
      <c r="C8085" s="263">
        <f t="shared" si="390"/>
        <v>44019</v>
      </c>
      <c r="D8085">
        <v>20</v>
      </c>
      <c r="E8085" t="str">
        <f t="shared" si="389"/>
        <v>S284401920</v>
      </c>
      <c r="F8085" s="4">
        <v>44013</v>
      </c>
      <c r="G8085" s="2">
        <v>125</v>
      </c>
      <c r="H8085" s="2" t="s">
        <v>4581</v>
      </c>
      <c r="I8085" s="2" t="s">
        <v>11655</v>
      </c>
      <c r="J8085" s="2" t="s">
        <v>950</v>
      </c>
      <c r="K8085" s="194" t="s">
        <v>17</v>
      </c>
      <c r="L8085" s="2">
        <v>54</v>
      </c>
      <c r="M8085" s="194" t="s">
        <v>3275</v>
      </c>
      <c r="N8085" s="2" t="s">
        <v>491</v>
      </c>
      <c r="O8085" s="195" t="s">
        <v>11656</v>
      </c>
    </row>
    <row r="8086" spans="1:15">
      <c r="A8086">
        <v>2020</v>
      </c>
      <c r="B8086" t="s">
        <v>38</v>
      </c>
      <c r="C8086" s="263">
        <f t="shared" si="390"/>
        <v>44019</v>
      </c>
      <c r="D8086">
        <v>21</v>
      </c>
      <c r="E8086" t="str">
        <f t="shared" si="389"/>
        <v>S284401921</v>
      </c>
      <c r="F8086" s="4">
        <v>44044</v>
      </c>
      <c r="G8086" s="2">
        <v>121</v>
      </c>
      <c r="H8086" s="2" t="s">
        <v>11657</v>
      </c>
      <c r="I8086" s="2" t="s">
        <v>11658</v>
      </c>
      <c r="J8086" s="2" t="s">
        <v>5372</v>
      </c>
      <c r="K8086" s="194" t="s">
        <v>17</v>
      </c>
      <c r="L8086" s="2">
        <v>48</v>
      </c>
      <c r="M8086" s="194" t="s">
        <v>1037</v>
      </c>
      <c r="N8086" s="2" t="s">
        <v>2773</v>
      </c>
      <c r="O8086" s="195" t="s">
        <v>11659</v>
      </c>
    </row>
    <row r="8087" spans="1:15">
      <c r="A8087">
        <v>2020</v>
      </c>
      <c r="B8087" t="s">
        <v>38</v>
      </c>
      <c r="C8087" s="263">
        <f t="shared" si="390"/>
        <v>44019</v>
      </c>
      <c r="D8087">
        <v>22</v>
      </c>
      <c r="E8087" t="str">
        <f t="shared" si="389"/>
        <v>S284401922</v>
      </c>
      <c r="F8087" s="4">
        <v>44075</v>
      </c>
      <c r="G8087" s="2">
        <v>135</v>
      </c>
      <c r="H8087" s="2" t="s">
        <v>11660</v>
      </c>
      <c r="I8087" s="2" t="s">
        <v>11661</v>
      </c>
      <c r="J8087" s="2" t="s">
        <v>1625</v>
      </c>
      <c r="K8087" s="194" t="s">
        <v>17</v>
      </c>
      <c r="L8087" s="2">
        <v>45</v>
      </c>
      <c r="M8087" s="194" t="s">
        <v>10627</v>
      </c>
      <c r="N8087" s="2" t="s">
        <v>1629</v>
      </c>
      <c r="O8087" s="195" t="s">
        <v>10188</v>
      </c>
    </row>
    <row r="8088" spans="1:15">
      <c r="A8088">
        <v>2020</v>
      </c>
      <c r="B8088" t="s">
        <v>38</v>
      </c>
      <c r="C8088" s="263">
        <f t="shared" si="390"/>
        <v>44019</v>
      </c>
      <c r="D8088">
        <v>23</v>
      </c>
      <c r="E8088" t="str">
        <f t="shared" si="389"/>
        <v>S284401923</v>
      </c>
      <c r="F8088" s="4">
        <v>44105</v>
      </c>
      <c r="G8088" s="2">
        <v>143</v>
      </c>
      <c r="H8088" s="2" t="s">
        <v>11662</v>
      </c>
      <c r="I8088" s="2" t="s">
        <v>11663</v>
      </c>
      <c r="J8088" s="2" t="s">
        <v>5943</v>
      </c>
      <c r="K8088" s="194" t="s">
        <v>17</v>
      </c>
      <c r="L8088" s="2">
        <v>43</v>
      </c>
      <c r="M8088" s="194" t="s">
        <v>10627</v>
      </c>
      <c r="N8088" s="2" t="s">
        <v>1629</v>
      </c>
      <c r="O8088" s="195" t="s">
        <v>10188</v>
      </c>
    </row>
    <row r="8089" spans="1:15">
      <c r="A8089">
        <v>2020</v>
      </c>
      <c r="B8089" t="s">
        <v>38</v>
      </c>
      <c r="C8089" s="263">
        <f t="shared" si="390"/>
        <v>44019</v>
      </c>
      <c r="D8089">
        <v>24</v>
      </c>
      <c r="E8089" t="str">
        <f t="shared" si="389"/>
        <v>S284401924</v>
      </c>
      <c r="F8089" s="3" t="s">
        <v>220</v>
      </c>
      <c r="G8089" s="2">
        <v>143</v>
      </c>
      <c r="H8089" s="2" t="s">
        <v>11664</v>
      </c>
      <c r="I8089" s="2" t="s">
        <v>11665</v>
      </c>
      <c r="J8089" s="2" t="s">
        <v>4696</v>
      </c>
      <c r="K8089" s="194" t="s">
        <v>17</v>
      </c>
      <c r="L8089" s="2">
        <v>39</v>
      </c>
      <c r="M8089" s="194" t="s">
        <v>256</v>
      </c>
      <c r="N8089" s="2" t="s">
        <v>410</v>
      </c>
      <c r="O8089" s="195" t="s">
        <v>10754</v>
      </c>
    </row>
    <row r="8090" spans="1:15">
      <c r="A8090">
        <v>2020</v>
      </c>
      <c r="B8090" t="s">
        <v>38</v>
      </c>
      <c r="C8090" s="263">
        <f t="shared" si="390"/>
        <v>44019</v>
      </c>
      <c r="D8090">
        <v>25</v>
      </c>
      <c r="E8090" t="str">
        <f t="shared" si="389"/>
        <v>S284401925</v>
      </c>
      <c r="F8090" s="3">
        <v>2021</v>
      </c>
      <c r="G8090" s="2">
        <v>187</v>
      </c>
      <c r="H8090" s="2" t="s">
        <v>11666</v>
      </c>
      <c r="I8090" s="2" t="s">
        <v>11667</v>
      </c>
      <c r="J8090" s="2" t="s">
        <v>3176</v>
      </c>
      <c r="K8090" s="194" t="s">
        <v>17</v>
      </c>
      <c r="L8090" s="2">
        <v>39</v>
      </c>
      <c r="M8090" s="194" t="s">
        <v>4211</v>
      </c>
      <c r="N8090" s="2" t="s">
        <v>11668</v>
      </c>
      <c r="O8090" s="195" t="s">
        <v>5556</v>
      </c>
    </row>
    <row r="8091" spans="1:15">
      <c r="A8091">
        <v>2020</v>
      </c>
      <c r="B8091" t="s">
        <v>38</v>
      </c>
      <c r="C8091" s="263">
        <f t="shared" si="390"/>
        <v>44019</v>
      </c>
      <c r="D8091">
        <v>26</v>
      </c>
      <c r="E8091" t="str">
        <f t="shared" si="389"/>
        <v>S284401926</v>
      </c>
      <c r="F8091" s="3">
        <v>2022</v>
      </c>
      <c r="G8091" s="2">
        <v>193</v>
      </c>
      <c r="H8091" s="2" t="s">
        <v>11669</v>
      </c>
      <c r="I8091" s="2" t="s">
        <v>11353</v>
      </c>
      <c r="J8091" s="2" t="s">
        <v>1755</v>
      </c>
      <c r="K8091" s="194" t="s">
        <v>17</v>
      </c>
      <c r="L8091" s="2">
        <v>30</v>
      </c>
      <c r="M8091" s="194" t="s">
        <v>546</v>
      </c>
      <c r="N8091" s="2">
        <v>40</v>
      </c>
      <c r="O8091" s="195" t="s">
        <v>8474</v>
      </c>
    </row>
    <row r="8092" spans="1:15">
      <c r="A8092">
        <v>2020</v>
      </c>
      <c r="B8092" t="s">
        <v>38</v>
      </c>
      <c r="C8092" s="263">
        <f t="shared" si="390"/>
        <v>44019</v>
      </c>
      <c r="D8092">
        <v>27</v>
      </c>
      <c r="E8092" t="str">
        <f t="shared" si="389"/>
        <v>S284401927</v>
      </c>
      <c r="F8092" s="3">
        <v>2023</v>
      </c>
      <c r="G8092" s="2">
        <v>183</v>
      </c>
      <c r="H8092" s="2" t="s">
        <v>9202</v>
      </c>
      <c r="I8092" s="2" t="s">
        <v>11527</v>
      </c>
      <c r="J8092" s="2" t="s">
        <v>3915</v>
      </c>
      <c r="K8092" s="194" t="s">
        <v>17</v>
      </c>
      <c r="L8092" s="2">
        <v>23</v>
      </c>
      <c r="M8092" s="194" t="s">
        <v>546</v>
      </c>
      <c r="N8092" s="2" t="s">
        <v>8474</v>
      </c>
      <c r="O8092" s="195">
        <v>40</v>
      </c>
    </row>
    <row r="8093" spans="1:15" ht="15.75" thickBot="1">
      <c r="A8093">
        <v>2020</v>
      </c>
      <c r="B8093" t="s">
        <v>38</v>
      </c>
      <c r="C8093" s="263">
        <f t="shared" si="390"/>
        <v>44019</v>
      </c>
      <c r="D8093">
        <v>28</v>
      </c>
      <c r="E8093" t="str">
        <f t="shared" si="389"/>
        <v>S284401928</v>
      </c>
      <c r="F8093" s="5">
        <v>2024</v>
      </c>
      <c r="G8093" s="6">
        <v>177</v>
      </c>
      <c r="H8093" s="6" t="s">
        <v>510</v>
      </c>
      <c r="I8093" s="6" t="s">
        <v>11670</v>
      </c>
      <c r="J8093" s="6" t="s">
        <v>2598</v>
      </c>
      <c r="K8093" s="196" t="s">
        <v>17</v>
      </c>
      <c r="L8093" s="6">
        <v>21</v>
      </c>
      <c r="M8093" s="196" t="s">
        <v>901</v>
      </c>
      <c r="N8093" s="6" t="s">
        <v>11671</v>
      </c>
      <c r="O8093" s="197" t="s">
        <v>1460</v>
      </c>
    </row>
    <row r="8094" spans="1:15" ht="16.5" thickTop="1" thickBot="1">
      <c r="A8094">
        <v>2020</v>
      </c>
      <c r="B8094" t="s">
        <v>37</v>
      </c>
      <c r="C8094" s="263">
        <f>C8093+7</f>
        <v>44026</v>
      </c>
      <c r="D8094">
        <v>1</v>
      </c>
      <c r="E8094" t="str">
        <f t="shared" ref="E8094:E8121" si="391">B8094&amp;C8094&amp;D8094</f>
        <v>S29440261</v>
      </c>
      <c r="F8094" s="1" t="s">
        <v>0</v>
      </c>
    </row>
    <row r="8095" spans="1:15" ht="16.5" thickTop="1" thickBot="1">
      <c r="A8095">
        <v>2020</v>
      </c>
      <c r="B8095" t="s">
        <v>37</v>
      </c>
      <c r="C8095" s="263">
        <f t="shared" ref="C8095:C8121" si="392">C8094</f>
        <v>44026</v>
      </c>
      <c r="D8095">
        <v>2</v>
      </c>
      <c r="E8095" t="str">
        <f t="shared" si="391"/>
        <v>S29440262</v>
      </c>
      <c r="F8095" s="338" t="s">
        <v>1</v>
      </c>
      <c r="G8095" s="341" t="s">
        <v>2</v>
      </c>
      <c r="H8095" s="342"/>
      <c r="I8095" s="342"/>
      <c r="J8095" s="343"/>
      <c r="K8095" s="344" t="s">
        <v>3</v>
      </c>
      <c r="L8095" s="343"/>
      <c r="M8095" s="344" t="s">
        <v>144</v>
      </c>
      <c r="N8095" s="342"/>
      <c r="O8095" s="342"/>
    </row>
    <row r="8096" spans="1:15" ht="18" customHeight="1" thickBot="1">
      <c r="A8096">
        <v>2020</v>
      </c>
      <c r="B8096" t="s">
        <v>37</v>
      </c>
      <c r="C8096" s="263">
        <f t="shared" si="392"/>
        <v>44026</v>
      </c>
      <c r="D8096">
        <v>3</v>
      </c>
      <c r="E8096" t="str">
        <f t="shared" si="391"/>
        <v>S29440263</v>
      </c>
      <c r="F8096" s="339"/>
      <c r="G8096" s="345" t="s">
        <v>5</v>
      </c>
      <c r="H8096" s="347" t="s">
        <v>145</v>
      </c>
      <c r="I8096" s="348"/>
      <c r="J8096" s="349"/>
      <c r="K8096" s="350" t="s">
        <v>6</v>
      </c>
      <c r="L8096" s="352" t="s">
        <v>7</v>
      </c>
      <c r="M8096" s="350" t="s">
        <v>8</v>
      </c>
      <c r="N8096" s="354" t="s">
        <v>146</v>
      </c>
      <c r="O8096" s="356" t="s">
        <v>147</v>
      </c>
    </row>
    <row r="8097" spans="1:15" ht="15.75" thickBot="1">
      <c r="A8097">
        <v>2020</v>
      </c>
      <c r="B8097" t="s">
        <v>37</v>
      </c>
      <c r="C8097" s="263">
        <f t="shared" si="392"/>
        <v>44026</v>
      </c>
      <c r="D8097">
        <v>4</v>
      </c>
      <c r="E8097" t="str">
        <f t="shared" si="391"/>
        <v>S29440264</v>
      </c>
      <c r="F8097" s="340"/>
      <c r="G8097" s="346"/>
      <c r="H8097" s="191" t="s">
        <v>9</v>
      </c>
      <c r="I8097" s="192" t="s">
        <v>18</v>
      </c>
      <c r="J8097" s="193" t="s">
        <v>11</v>
      </c>
      <c r="K8097" s="351"/>
      <c r="L8097" s="353"/>
      <c r="M8097" s="351"/>
      <c r="N8097" s="355"/>
      <c r="O8097" s="357"/>
    </row>
    <row r="8098" spans="1:15">
      <c r="A8098">
        <v>2020</v>
      </c>
      <c r="B8098" t="s">
        <v>37</v>
      </c>
      <c r="C8098" s="263">
        <f t="shared" si="392"/>
        <v>44026</v>
      </c>
      <c r="D8098">
        <v>5</v>
      </c>
      <c r="E8098" t="str">
        <f t="shared" si="391"/>
        <v>S29440265</v>
      </c>
      <c r="F8098" s="3" t="s">
        <v>12</v>
      </c>
      <c r="G8098" s="2">
        <v>-2</v>
      </c>
      <c r="H8098" s="2" t="s">
        <v>11672</v>
      </c>
      <c r="I8098" s="2" t="s">
        <v>11673</v>
      </c>
      <c r="J8098" s="2" t="s">
        <v>5459</v>
      </c>
      <c r="K8098" s="194" t="s">
        <v>17</v>
      </c>
      <c r="L8098" s="2">
        <v>49</v>
      </c>
      <c r="M8098" s="194" t="s">
        <v>297</v>
      </c>
      <c r="N8098" s="2" t="s">
        <v>1197</v>
      </c>
      <c r="O8098" s="195" t="s">
        <v>10708</v>
      </c>
    </row>
    <row r="8099" spans="1:15">
      <c r="A8099">
        <v>2020</v>
      </c>
      <c r="B8099" t="s">
        <v>37</v>
      </c>
      <c r="C8099" s="263">
        <f t="shared" si="392"/>
        <v>44026</v>
      </c>
      <c r="D8099">
        <v>6</v>
      </c>
      <c r="E8099" t="str">
        <f t="shared" si="391"/>
        <v>S29440266</v>
      </c>
      <c r="F8099" s="4">
        <v>44013</v>
      </c>
      <c r="G8099" s="2">
        <v>86</v>
      </c>
      <c r="H8099" s="2" t="s">
        <v>3588</v>
      </c>
      <c r="I8099" s="2" t="s">
        <v>3588</v>
      </c>
      <c r="J8099" s="2" t="s">
        <v>6173</v>
      </c>
      <c r="K8099" s="194" t="s">
        <v>17</v>
      </c>
      <c r="L8099" s="2">
        <v>52</v>
      </c>
      <c r="M8099" s="194" t="s">
        <v>1651</v>
      </c>
      <c r="N8099" s="2" t="s">
        <v>10678</v>
      </c>
      <c r="O8099" s="195" t="s">
        <v>4064</v>
      </c>
    </row>
    <row r="8100" spans="1:15">
      <c r="A8100">
        <v>2020</v>
      </c>
      <c r="B8100" t="s">
        <v>37</v>
      </c>
      <c r="C8100" s="263">
        <f t="shared" si="392"/>
        <v>44026</v>
      </c>
      <c r="D8100">
        <v>7</v>
      </c>
      <c r="E8100" t="str">
        <f t="shared" si="391"/>
        <v>S29440267</v>
      </c>
      <c r="F8100" s="4">
        <v>44044</v>
      </c>
      <c r="G8100" s="2">
        <v>85</v>
      </c>
      <c r="H8100" s="2" t="s">
        <v>11674</v>
      </c>
      <c r="I8100" s="2" t="s">
        <v>4540</v>
      </c>
      <c r="J8100" s="2" t="s">
        <v>2618</v>
      </c>
      <c r="K8100" s="194" t="s">
        <v>17</v>
      </c>
      <c r="L8100" s="2">
        <v>55</v>
      </c>
      <c r="M8100" s="194" t="s">
        <v>4562</v>
      </c>
      <c r="N8100" s="2" t="s">
        <v>291</v>
      </c>
      <c r="O8100" s="195" t="s">
        <v>11675</v>
      </c>
    </row>
    <row r="8101" spans="1:15">
      <c r="A8101">
        <v>2020</v>
      </c>
      <c r="B8101" t="s">
        <v>37</v>
      </c>
      <c r="C8101" s="263">
        <f t="shared" si="392"/>
        <v>44026</v>
      </c>
      <c r="D8101">
        <v>8</v>
      </c>
      <c r="E8101" t="str">
        <f t="shared" si="391"/>
        <v>S29440268</v>
      </c>
      <c r="F8101" s="4">
        <v>44075</v>
      </c>
      <c r="G8101" s="2">
        <v>100</v>
      </c>
      <c r="H8101" s="2" t="s">
        <v>11676</v>
      </c>
      <c r="I8101" s="2" t="s">
        <v>11677</v>
      </c>
      <c r="J8101" s="2" t="s">
        <v>1300</v>
      </c>
      <c r="K8101" s="194" t="s">
        <v>17</v>
      </c>
      <c r="L8101" s="2">
        <v>55</v>
      </c>
      <c r="M8101" s="194" t="s">
        <v>1038</v>
      </c>
      <c r="N8101" s="2" t="s">
        <v>3731</v>
      </c>
      <c r="O8101" s="195" t="s">
        <v>3604</v>
      </c>
    </row>
    <row r="8102" spans="1:15">
      <c r="A8102">
        <v>2020</v>
      </c>
      <c r="B8102" t="s">
        <v>37</v>
      </c>
      <c r="C8102" s="263">
        <f t="shared" si="392"/>
        <v>44026</v>
      </c>
      <c r="D8102">
        <v>9</v>
      </c>
      <c r="E8102" t="str">
        <f t="shared" si="391"/>
        <v>S29440269</v>
      </c>
      <c r="F8102" s="4">
        <v>44105</v>
      </c>
      <c r="G8102" s="2">
        <v>104</v>
      </c>
      <c r="H8102" s="2" t="s">
        <v>11600</v>
      </c>
      <c r="I8102" s="2" t="s">
        <v>11678</v>
      </c>
      <c r="J8102" s="2" t="s">
        <v>2313</v>
      </c>
      <c r="K8102" s="194" t="s">
        <v>17</v>
      </c>
      <c r="L8102" s="2">
        <v>46</v>
      </c>
      <c r="M8102" s="194" t="s">
        <v>11648</v>
      </c>
      <c r="N8102" s="2" t="s">
        <v>312</v>
      </c>
      <c r="O8102" s="195" t="s">
        <v>11679</v>
      </c>
    </row>
    <row r="8103" spans="1:15">
      <c r="A8103">
        <v>2020</v>
      </c>
      <c r="B8103" t="s">
        <v>37</v>
      </c>
      <c r="C8103" s="263">
        <f t="shared" si="392"/>
        <v>44026</v>
      </c>
      <c r="D8103">
        <v>10</v>
      </c>
      <c r="E8103" t="str">
        <f t="shared" si="391"/>
        <v>S294402610</v>
      </c>
      <c r="F8103" s="3" t="s">
        <v>220</v>
      </c>
      <c r="G8103" s="2">
        <v>103</v>
      </c>
      <c r="H8103" s="2" t="s">
        <v>11680</v>
      </c>
      <c r="I8103" s="2" t="s">
        <v>11681</v>
      </c>
      <c r="J8103" s="2" t="s">
        <v>3045</v>
      </c>
      <c r="K8103" s="194" t="s">
        <v>17</v>
      </c>
      <c r="L8103" s="2">
        <v>42</v>
      </c>
      <c r="M8103" s="194" t="s">
        <v>4905</v>
      </c>
      <c r="N8103" s="2" t="s">
        <v>506</v>
      </c>
      <c r="O8103" s="195" t="s">
        <v>11682</v>
      </c>
    </row>
    <row r="8104" spans="1:15">
      <c r="A8104">
        <v>2020</v>
      </c>
      <c r="B8104" t="s">
        <v>37</v>
      </c>
      <c r="C8104" s="263">
        <f t="shared" si="392"/>
        <v>44026</v>
      </c>
      <c r="D8104">
        <v>11</v>
      </c>
      <c r="E8104" t="str">
        <f t="shared" si="391"/>
        <v>S294402611</v>
      </c>
      <c r="F8104" s="3">
        <v>2021</v>
      </c>
      <c r="G8104" s="2">
        <v>144</v>
      </c>
      <c r="H8104" s="2" t="s">
        <v>5079</v>
      </c>
      <c r="I8104" s="2" t="s">
        <v>3560</v>
      </c>
      <c r="J8104" s="2" t="s">
        <v>5034</v>
      </c>
      <c r="K8104" s="194" t="s">
        <v>17</v>
      </c>
      <c r="L8104" s="2">
        <v>45</v>
      </c>
      <c r="M8104" s="194" t="s">
        <v>1359</v>
      </c>
      <c r="N8104" s="2" t="s">
        <v>730</v>
      </c>
      <c r="O8104" s="195" t="s">
        <v>5907</v>
      </c>
    </row>
    <row r="8105" spans="1:15">
      <c r="A8105">
        <v>2020</v>
      </c>
      <c r="B8105" t="s">
        <v>37</v>
      </c>
      <c r="C8105" s="263">
        <f t="shared" si="392"/>
        <v>44026</v>
      </c>
      <c r="D8105">
        <v>12</v>
      </c>
      <c r="E8105" t="str">
        <f t="shared" si="391"/>
        <v>S294402612</v>
      </c>
      <c r="F8105" s="3">
        <v>2022</v>
      </c>
      <c r="G8105" s="2">
        <v>158</v>
      </c>
      <c r="H8105" s="2" t="s">
        <v>9342</v>
      </c>
      <c r="I8105" s="2" t="s">
        <v>11683</v>
      </c>
      <c r="J8105" s="2" t="s">
        <v>5597</v>
      </c>
      <c r="K8105" s="194" t="s">
        <v>17</v>
      </c>
      <c r="L8105" s="2">
        <v>36</v>
      </c>
      <c r="M8105" s="194" t="s">
        <v>1456</v>
      </c>
      <c r="N8105" s="2" t="s">
        <v>641</v>
      </c>
      <c r="O8105" s="195" t="s">
        <v>1642</v>
      </c>
    </row>
    <row r="8106" spans="1:15">
      <c r="A8106">
        <v>2020</v>
      </c>
      <c r="B8106" t="s">
        <v>37</v>
      </c>
      <c r="C8106" s="263">
        <f t="shared" si="392"/>
        <v>44026</v>
      </c>
      <c r="D8106">
        <v>13</v>
      </c>
      <c r="E8106" t="str">
        <f t="shared" si="391"/>
        <v>S294402613</v>
      </c>
      <c r="F8106" s="3">
        <v>2023</v>
      </c>
      <c r="G8106" s="2">
        <v>153</v>
      </c>
      <c r="H8106" s="2" t="s">
        <v>11684</v>
      </c>
      <c r="I8106" s="2" t="s">
        <v>11652</v>
      </c>
      <c r="J8106" s="2" t="s">
        <v>923</v>
      </c>
      <c r="K8106" s="194" t="s">
        <v>17</v>
      </c>
      <c r="L8106" s="2">
        <v>30</v>
      </c>
      <c r="M8106" s="194" t="s">
        <v>1038</v>
      </c>
      <c r="N8106" s="2" t="s">
        <v>5723</v>
      </c>
      <c r="O8106" s="195" t="s">
        <v>1456</v>
      </c>
    </row>
    <row r="8107" spans="1:15" ht="15.75" thickBot="1">
      <c r="A8107">
        <v>2020</v>
      </c>
      <c r="B8107" t="s">
        <v>37</v>
      </c>
      <c r="C8107" s="263">
        <f t="shared" si="392"/>
        <v>44026</v>
      </c>
      <c r="D8107">
        <v>14</v>
      </c>
      <c r="E8107" t="str">
        <f t="shared" si="391"/>
        <v>S294402614</v>
      </c>
      <c r="F8107" s="5">
        <v>2024</v>
      </c>
      <c r="G8107" s="6">
        <v>148</v>
      </c>
      <c r="H8107" s="6" t="s">
        <v>11685</v>
      </c>
      <c r="I8107" s="6" t="s">
        <v>4466</v>
      </c>
      <c r="J8107" s="6" t="s">
        <v>4152</v>
      </c>
      <c r="K8107" s="196" t="s">
        <v>17</v>
      </c>
      <c r="L8107" s="6">
        <v>25</v>
      </c>
      <c r="M8107" s="196" t="s">
        <v>1831</v>
      </c>
      <c r="N8107" s="6" t="s">
        <v>11686</v>
      </c>
      <c r="O8107" s="197">
        <v>25</v>
      </c>
    </row>
    <row r="8108" spans="1:15" ht="16.5" thickTop="1" thickBot="1">
      <c r="A8108">
        <v>2020</v>
      </c>
      <c r="B8108" t="s">
        <v>37</v>
      </c>
      <c r="C8108" s="263">
        <f t="shared" si="392"/>
        <v>44026</v>
      </c>
      <c r="D8108">
        <v>15</v>
      </c>
      <c r="E8108" t="str">
        <f t="shared" si="391"/>
        <v>S294402615</v>
      </c>
      <c r="F8108" s="1" t="s">
        <v>15</v>
      </c>
    </row>
    <row r="8109" spans="1:15" ht="16.5" thickTop="1" thickBot="1">
      <c r="A8109">
        <v>2020</v>
      </c>
      <c r="B8109" t="s">
        <v>37</v>
      </c>
      <c r="C8109" s="263">
        <f t="shared" si="392"/>
        <v>44026</v>
      </c>
      <c r="D8109">
        <v>16</v>
      </c>
      <c r="E8109" t="str">
        <f t="shared" si="391"/>
        <v>S294402616</v>
      </c>
      <c r="F8109" s="338" t="s">
        <v>1</v>
      </c>
      <c r="G8109" s="341" t="s">
        <v>2</v>
      </c>
      <c r="H8109" s="342"/>
      <c r="I8109" s="342"/>
      <c r="J8109" s="343"/>
      <c r="K8109" s="344" t="s">
        <v>3</v>
      </c>
      <c r="L8109" s="343"/>
      <c r="M8109" s="344" t="s">
        <v>144</v>
      </c>
      <c r="N8109" s="342"/>
      <c r="O8109" s="342"/>
    </row>
    <row r="8110" spans="1:15" ht="18" customHeight="1" thickBot="1">
      <c r="A8110">
        <v>2020</v>
      </c>
      <c r="B8110" t="s">
        <v>37</v>
      </c>
      <c r="C8110" s="263">
        <f t="shared" si="392"/>
        <v>44026</v>
      </c>
      <c r="D8110">
        <v>17</v>
      </c>
      <c r="E8110" t="str">
        <f t="shared" si="391"/>
        <v>S294402617</v>
      </c>
      <c r="F8110" s="339"/>
      <c r="G8110" s="345" t="s">
        <v>5</v>
      </c>
      <c r="H8110" s="347" t="s">
        <v>145</v>
      </c>
      <c r="I8110" s="348"/>
      <c r="J8110" s="349"/>
      <c r="K8110" s="350" t="s">
        <v>6</v>
      </c>
      <c r="L8110" s="352" t="s">
        <v>7</v>
      </c>
      <c r="M8110" s="350" t="s">
        <v>8</v>
      </c>
      <c r="N8110" s="354" t="s">
        <v>146</v>
      </c>
      <c r="O8110" s="356" t="s">
        <v>147</v>
      </c>
    </row>
    <row r="8111" spans="1:15" ht="15.75" thickBot="1">
      <c r="A8111">
        <v>2020</v>
      </c>
      <c r="B8111" t="s">
        <v>37</v>
      </c>
      <c r="C8111" s="263">
        <f t="shared" si="392"/>
        <v>44026</v>
      </c>
      <c r="D8111">
        <v>18</v>
      </c>
      <c r="E8111" t="str">
        <f t="shared" si="391"/>
        <v>S294402618</v>
      </c>
      <c r="F8111" s="340"/>
      <c r="G8111" s="346"/>
      <c r="H8111" s="191" t="s">
        <v>9</v>
      </c>
      <c r="I8111" s="192" t="s">
        <v>18</v>
      </c>
      <c r="J8111" s="193" t="s">
        <v>11</v>
      </c>
      <c r="K8111" s="351"/>
      <c r="L8111" s="353"/>
      <c r="M8111" s="351"/>
      <c r="N8111" s="355"/>
      <c r="O8111" s="357"/>
    </row>
    <row r="8112" spans="1:15">
      <c r="A8112">
        <v>2020</v>
      </c>
      <c r="B8112" t="s">
        <v>37</v>
      </c>
      <c r="C8112" s="263">
        <f t="shared" si="392"/>
        <v>44026</v>
      </c>
      <c r="D8112">
        <v>19</v>
      </c>
      <c r="E8112" t="str">
        <f t="shared" si="391"/>
        <v>S294402619</v>
      </c>
      <c r="F8112" s="3" t="s">
        <v>16</v>
      </c>
      <c r="G8112" s="2">
        <v>42</v>
      </c>
      <c r="H8112" s="2" t="s">
        <v>11687</v>
      </c>
      <c r="I8112" s="2" t="s">
        <v>11688</v>
      </c>
      <c r="J8112" s="2" t="s">
        <v>1995</v>
      </c>
      <c r="K8112" s="194" t="s">
        <v>17</v>
      </c>
      <c r="L8112" s="2">
        <v>49</v>
      </c>
      <c r="M8112" s="194" t="s">
        <v>546</v>
      </c>
      <c r="N8112" s="2" t="s">
        <v>5258</v>
      </c>
      <c r="O8112" s="195" t="s">
        <v>445</v>
      </c>
    </row>
    <row r="8113" spans="1:15">
      <c r="A8113">
        <v>2020</v>
      </c>
      <c r="B8113" t="s">
        <v>37</v>
      </c>
      <c r="C8113" s="263">
        <f t="shared" si="392"/>
        <v>44026</v>
      </c>
      <c r="D8113">
        <v>20</v>
      </c>
      <c r="E8113" t="str">
        <f t="shared" si="391"/>
        <v>S294402620</v>
      </c>
      <c r="F8113" s="4">
        <v>44013</v>
      </c>
      <c r="G8113" s="2">
        <v>124</v>
      </c>
      <c r="H8113" s="2" t="s">
        <v>11159</v>
      </c>
      <c r="I8113" s="2" t="s">
        <v>4490</v>
      </c>
      <c r="J8113" s="2" t="s">
        <v>5357</v>
      </c>
      <c r="K8113" s="194" t="s">
        <v>17</v>
      </c>
      <c r="L8113" s="2">
        <v>49</v>
      </c>
      <c r="M8113" s="194" t="s">
        <v>379</v>
      </c>
      <c r="N8113" s="2" t="s">
        <v>301</v>
      </c>
      <c r="O8113" s="195" t="s">
        <v>3697</v>
      </c>
    </row>
    <row r="8114" spans="1:15">
      <c r="A8114">
        <v>2020</v>
      </c>
      <c r="B8114" t="s">
        <v>37</v>
      </c>
      <c r="C8114" s="263">
        <f t="shared" si="392"/>
        <v>44026</v>
      </c>
      <c r="D8114">
        <v>21</v>
      </c>
      <c r="E8114" t="str">
        <f t="shared" si="391"/>
        <v>S294402621</v>
      </c>
      <c r="F8114" s="4">
        <v>44044</v>
      </c>
      <c r="G8114" s="2">
        <v>123</v>
      </c>
      <c r="H8114" s="2" t="s">
        <v>11689</v>
      </c>
      <c r="I8114" s="2" t="s">
        <v>11690</v>
      </c>
      <c r="J8114" s="2" t="s">
        <v>1828</v>
      </c>
      <c r="K8114" s="194" t="s">
        <v>17</v>
      </c>
      <c r="L8114" s="2">
        <v>45</v>
      </c>
      <c r="M8114" s="194">
        <v>25</v>
      </c>
      <c r="N8114" s="2" t="s">
        <v>1723</v>
      </c>
      <c r="O8114" s="195" t="s">
        <v>380</v>
      </c>
    </row>
    <row r="8115" spans="1:15">
      <c r="A8115">
        <v>2020</v>
      </c>
      <c r="B8115" t="s">
        <v>37</v>
      </c>
      <c r="C8115" s="263">
        <f t="shared" si="392"/>
        <v>44026</v>
      </c>
      <c r="D8115">
        <v>22</v>
      </c>
      <c r="E8115" t="str">
        <f t="shared" si="391"/>
        <v>S294402622</v>
      </c>
      <c r="F8115" s="4">
        <v>44075</v>
      </c>
      <c r="G8115" s="2">
        <v>138</v>
      </c>
      <c r="H8115" s="2" t="s">
        <v>11691</v>
      </c>
      <c r="I8115" s="2" t="s">
        <v>11692</v>
      </c>
      <c r="J8115" s="2" t="s">
        <v>2616</v>
      </c>
      <c r="K8115" s="194" t="s">
        <v>17</v>
      </c>
      <c r="L8115" s="2">
        <v>42</v>
      </c>
      <c r="M8115" s="194" t="s">
        <v>1629</v>
      </c>
      <c r="N8115" s="2" t="s">
        <v>1629</v>
      </c>
      <c r="O8115" s="195" t="s">
        <v>11693</v>
      </c>
    </row>
    <row r="8116" spans="1:15">
      <c r="A8116">
        <v>2020</v>
      </c>
      <c r="B8116" t="s">
        <v>37</v>
      </c>
      <c r="C8116" s="263">
        <f t="shared" si="392"/>
        <v>44026</v>
      </c>
      <c r="D8116">
        <v>23</v>
      </c>
      <c r="E8116" t="str">
        <f t="shared" si="391"/>
        <v>S294402623</v>
      </c>
      <c r="F8116" s="4">
        <v>44105</v>
      </c>
      <c r="G8116" s="2">
        <v>142</v>
      </c>
      <c r="H8116" s="2" t="s">
        <v>11694</v>
      </c>
      <c r="I8116" s="2" t="s">
        <v>6178</v>
      </c>
      <c r="J8116" s="2" t="s">
        <v>1362</v>
      </c>
      <c r="K8116" s="194" t="s">
        <v>17</v>
      </c>
      <c r="L8116" s="2">
        <v>41</v>
      </c>
      <c r="M8116" s="194" t="s">
        <v>5550</v>
      </c>
      <c r="N8116" s="2" t="s">
        <v>619</v>
      </c>
      <c r="O8116" s="195" t="s">
        <v>3707</v>
      </c>
    </row>
    <row r="8117" spans="1:15">
      <c r="A8117">
        <v>2020</v>
      </c>
      <c r="B8117" t="s">
        <v>37</v>
      </c>
      <c r="C8117" s="263">
        <f t="shared" si="392"/>
        <v>44026</v>
      </c>
      <c r="D8117">
        <v>24</v>
      </c>
      <c r="E8117" t="str">
        <f t="shared" si="391"/>
        <v>S294402624</v>
      </c>
      <c r="F8117" s="3" t="s">
        <v>220</v>
      </c>
      <c r="G8117" s="2">
        <v>143</v>
      </c>
      <c r="H8117" s="2" t="s">
        <v>11695</v>
      </c>
      <c r="I8117" s="2" t="s">
        <v>11696</v>
      </c>
      <c r="J8117" s="2" t="s">
        <v>595</v>
      </c>
      <c r="K8117" s="194" t="s">
        <v>17</v>
      </c>
      <c r="L8117" s="2">
        <v>40</v>
      </c>
      <c r="M8117" s="194" t="s">
        <v>10157</v>
      </c>
      <c r="N8117" s="2" t="s">
        <v>258</v>
      </c>
      <c r="O8117" s="195" t="s">
        <v>3023</v>
      </c>
    </row>
    <row r="8118" spans="1:15">
      <c r="A8118">
        <v>2020</v>
      </c>
      <c r="B8118" t="s">
        <v>37</v>
      </c>
      <c r="C8118" s="263">
        <f t="shared" si="392"/>
        <v>44026</v>
      </c>
      <c r="D8118">
        <v>25</v>
      </c>
      <c r="E8118" t="str">
        <f t="shared" si="391"/>
        <v>S294402625</v>
      </c>
      <c r="F8118" s="3">
        <v>2021</v>
      </c>
      <c r="G8118" s="2">
        <v>190</v>
      </c>
      <c r="H8118" s="2" t="s">
        <v>11697</v>
      </c>
      <c r="I8118" s="2" t="s">
        <v>10359</v>
      </c>
      <c r="J8118" s="2" t="s">
        <v>3187</v>
      </c>
      <c r="K8118" s="194" t="s">
        <v>17</v>
      </c>
      <c r="L8118" s="2">
        <v>41</v>
      </c>
      <c r="M8118" s="194">
        <v>25</v>
      </c>
      <c r="N8118" s="2" t="s">
        <v>301</v>
      </c>
      <c r="O8118" s="195" t="s">
        <v>1153</v>
      </c>
    </row>
    <row r="8119" spans="1:15">
      <c r="A8119">
        <v>2020</v>
      </c>
      <c r="B8119" t="s">
        <v>37</v>
      </c>
      <c r="C8119" s="263">
        <f t="shared" si="392"/>
        <v>44026</v>
      </c>
      <c r="D8119">
        <v>26</v>
      </c>
      <c r="E8119" t="str">
        <f t="shared" si="391"/>
        <v>S294402626</v>
      </c>
      <c r="F8119" s="3">
        <v>2022</v>
      </c>
      <c r="G8119" s="2">
        <v>198</v>
      </c>
      <c r="H8119" s="2" t="s">
        <v>11698</v>
      </c>
      <c r="I8119" s="2" t="s">
        <v>9444</v>
      </c>
      <c r="J8119" s="2" t="s">
        <v>2197</v>
      </c>
      <c r="K8119" s="194" t="s">
        <v>17</v>
      </c>
      <c r="L8119" s="2">
        <v>35</v>
      </c>
      <c r="M8119" s="194" t="s">
        <v>1966</v>
      </c>
      <c r="N8119" s="2" t="s">
        <v>1966</v>
      </c>
      <c r="O8119" s="195" t="s">
        <v>3028</v>
      </c>
    </row>
    <row r="8120" spans="1:15">
      <c r="A8120">
        <v>2020</v>
      </c>
      <c r="B8120" t="s">
        <v>37</v>
      </c>
      <c r="C8120" s="263">
        <f t="shared" si="392"/>
        <v>44026</v>
      </c>
      <c r="D8120">
        <v>27</v>
      </c>
      <c r="E8120" t="str">
        <f t="shared" si="391"/>
        <v>S294402627</v>
      </c>
      <c r="F8120" s="3">
        <v>2023</v>
      </c>
      <c r="G8120" s="2">
        <v>190</v>
      </c>
      <c r="H8120" s="2" t="s">
        <v>2701</v>
      </c>
      <c r="I8120" s="2" t="s">
        <v>6924</v>
      </c>
      <c r="J8120" s="2" t="s">
        <v>7207</v>
      </c>
      <c r="K8120" s="194" t="s">
        <v>17</v>
      </c>
      <c r="L8120" s="2">
        <v>30</v>
      </c>
      <c r="M8120" s="194" t="s">
        <v>420</v>
      </c>
      <c r="N8120" s="2" t="s">
        <v>1019</v>
      </c>
      <c r="O8120" s="195" t="s">
        <v>301</v>
      </c>
    </row>
    <row r="8121" spans="1:15" ht="15.75" thickBot="1">
      <c r="A8121">
        <v>2020</v>
      </c>
      <c r="B8121" t="s">
        <v>37</v>
      </c>
      <c r="C8121" s="263">
        <f t="shared" si="392"/>
        <v>44026</v>
      </c>
      <c r="D8121">
        <v>28</v>
      </c>
      <c r="E8121" t="str">
        <f t="shared" si="391"/>
        <v>S294402628</v>
      </c>
      <c r="F8121" s="5">
        <v>2024</v>
      </c>
      <c r="G8121" s="6">
        <v>184</v>
      </c>
      <c r="H8121" s="6" t="s">
        <v>9403</v>
      </c>
      <c r="I8121" s="6">
        <v>182</v>
      </c>
      <c r="J8121" s="6" t="s">
        <v>1142</v>
      </c>
      <c r="K8121" s="196" t="s">
        <v>17</v>
      </c>
      <c r="L8121" s="6">
        <v>27</v>
      </c>
      <c r="M8121" s="196" t="s">
        <v>4039</v>
      </c>
      <c r="N8121" s="6" t="s">
        <v>4044</v>
      </c>
      <c r="O8121" s="197" t="s">
        <v>4044</v>
      </c>
    </row>
    <row r="8122" spans="1:15" ht="16.5" thickTop="1" thickBot="1">
      <c r="A8122">
        <v>2020</v>
      </c>
      <c r="B8122" t="s">
        <v>36</v>
      </c>
      <c r="C8122" s="263">
        <f>C8121+7</f>
        <v>44033</v>
      </c>
      <c r="D8122">
        <v>1</v>
      </c>
      <c r="E8122" t="str">
        <f t="shared" ref="E8122:E8149" si="393">B8122&amp;C8122&amp;D8122</f>
        <v>S30440331</v>
      </c>
      <c r="F8122" s="221" t="s">
        <v>0</v>
      </c>
    </row>
    <row r="8123" spans="1:15" ht="15.75" thickBot="1">
      <c r="A8123">
        <v>2020</v>
      </c>
      <c r="B8123" t="s">
        <v>36</v>
      </c>
      <c r="C8123" s="263">
        <f t="shared" ref="C8123:C8149" si="394">C8122</f>
        <v>44033</v>
      </c>
      <c r="D8123">
        <v>2</v>
      </c>
      <c r="E8123" t="str">
        <f t="shared" si="393"/>
        <v>S30440332</v>
      </c>
      <c r="F8123" s="358" t="s">
        <v>1</v>
      </c>
      <c r="G8123" s="361" t="s">
        <v>2</v>
      </c>
      <c r="H8123" s="362"/>
      <c r="I8123" s="362"/>
      <c r="J8123" s="363"/>
      <c r="K8123" s="364" t="s">
        <v>3</v>
      </c>
      <c r="L8123" s="363"/>
      <c r="M8123" s="364" t="s">
        <v>144</v>
      </c>
      <c r="N8123" s="362"/>
      <c r="O8123" s="362"/>
    </row>
    <row r="8124" spans="1:15" ht="18" customHeight="1" thickBot="1">
      <c r="A8124">
        <v>2020</v>
      </c>
      <c r="B8124" t="s">
        <v>36</v>
      </c>
      <c r="C8124" s="263">
        <f t="shared" si="394"/>
        <v>44033</v>
      </c>
      <c r="D8124">
        <v>3</v>
      </c>
      <c r="E8124" t="str">
        <f t="shared" si="393"/>
        <v>S30440333</v>
      </c>
      <c r="F8124" s="359"/>
      <c r="G8124" s="365" t="s">
        <v>5</v>
      </c>
      <c r="H8124" s="361" t="s">
        <v>145</v>
      </c>
      <c r="I8124" s="362"/>
      <c r="J8124" s="363"/>
      <c r="K8124" s="367" t="s">
        <v>6</v>
      </c>
      <c r="L8124" s="369" t="s">
        <v>7</v>
      </c>
      <c r="M8124" s="367" t="s">
        <v>8</v>
      </c>
      <c r="N8124" s="371" t="s">
        <v>146</v>
      </c>
      <c r="O8124" s="373" t="s">
        <v>147</v>
      </c>
    </row>
    <row r="8125" spans="1:15" ht="15.75" thickBot="1">
      <c r="A8125">
        <v>2020</v>
      </c>
      <c r="B8125" t="s">
        <v>36</v>
      </c>
      <c r="C8125" s="263">
        <f t="shared" si="394"/>
        <v>44033</v>
      </c>
      <c r="D8125">
        <v>4</v>
      </c>
      <c r="E8125" t="str">
        <f t="shared" si="393"/>
        <v>S30440334</v>
      </c>
      <c r="F8125" s="360"/>
      <c r="G8125" s="366"/>
      <c r="H8125" s="222" t="s">
        <v>11387</v>
      </c>
      <c r="I8125" s="223" t="s">
        <v>11388</v>
      </c>
      <c r="J8125" s="224" t="s">
        <v>11389</v>
      </c>
      <c r="K8125" s="368"/>
      <c r="L8125" s="370"/>
      <c r="M8125" s="368"/>
      <c r="N8125" s="372"/>
      <c r="O8125" s="374"/>
    </row>
    <row r="8126" spans="1:15">
      <c r="A8126">
        <v>2020</v>
      </c>
      <c r="B8126" t="s">
        <v>36</v>
      </c>
      <c r="C8126" s="263">
        <f t="shared" si="394"/>
        <v>44033</v>
      </c>
      <c r="D8126">
        <v>5</v>
      </c>
      <c r="E8126" t="str">
        <f t="shared" si="393"/>
        <v>S30440335</v>
      </c>
      <c r="F8126" s="227" t="s">
        <v>12</v>
      </c>
      <c r="G8126" s="225" t="s">
        <v>11699</v>
      </c>
      <c r="H8126" s="225" t="s">
        <v>11699</v>
      </c>
      <c r="I8126" s="225" t="s">
        <v>11700</v>
      </c>
      <c r="J8126" s="225" t="s">
        <v>1725</v>
      </c>
      <c r="K8126" s="226" t="s">
        <v>13</v>
      </c>
      <c r="L8126" s="225">
        <v>51</v>
      </c>
      <c r="M8126" s="226" t="s">
        <v>10599</v>
      </c>
      <c r="N8126" s="225" t="s">
        <v>4157</v>
      </c>
      <c r="O8126" s="228">
        <v>25</v>
      </c>
    </row>
    <row r="8127" spans="1:15">
      <c r="A8127">
        <v>2020</v>
      </c>
      <c r="B8127" t="s">
        <v>36</v>
      </c>
      <c r="C8127" s="263">
        <f t="shared" si="394"/>
        <v>44033</v>
      </c>
      <c r="D8127">
        <v>6</v>
      </c>
      <c r="E8127" t="str">
        <f t="shared" si="393"/>
        <v>S30440336</v>
      </c>
      <c r="F8127" s="229">
        <v>44013</v>
      </c>
      <c r="G8127" s="225" t="s">
        <v>11701</v>
      </c>
      <c r="H8127" s="225" t="s">
        <v>11701</v>
      </c>
      <c r="I8127" s="225" t="s">
        <v>11640</v>
      </c>
      <c r="J8127" s="225" t="s">
        <v>4382</v>
      </c>
      <c r="K8127" s="226" t="s">
        <v>13</v>
      </c>
      <c r="L8127" s="225">
        <v>53</v>
      </c>
      <c r="M8127" s="226" t="s">
        <v>4039</v>
      </c>
      <c r="N8127" s="225" t="s">
        <v>2689</v>
      </c>
      <c r="O8127" s="228" t="s">
        <v>4039</v>
      </c>
    </row>
    <row r="8128" spans="1:15">
      <c r="A8128">
        <v>2020</v>
      </c>
      <c r="B8128" t="s">
        <v>36</v>
      </c>
      <c r="C8128" s="263">
        <f t="shared" si="394"/>
        <v>44033</v>
      </c>
      <c r="D8128">
        <v>7</v>
      </c>
      <c r="E8128" t="str">
        <f t="shared" si="393"/>
        <v>S30440337</v>
      </c>
      <c r="F8128" s="229">
        <v>44044</v>
      </c>
      <c r="G8128" s="225" t="s">
        <v>4433</v>
      </c>
      <c r="H8128" s="225" t="s">
        <v>4433</v>
      </c>
      <c r="I8128" s="225" t="s">
        <v>4433</v>
      </c>
      <c r="J8128" s="225" t="s">
        <v>10265</v>
      </c>
      <c r="K8128" s="226" t="s">
        <v>13</v>
      </c>
      <c r="L8128" s="225">
        <v>58</v>
      </c>
      <c r="M8128" s="226" t="s">
        <v>273</v>
      </c>
      <c r="N8128" s="225">
        <v>0</v>
      </c>
      <c r="O8128" s="228" t="s">
        <v>274</v>
      </c>
    </row>
    <row r="8129" spans="1:15">
      <c r="A8129">
        <v>2020</v>
      </c>
      <c r="B8129" t="s">
        <v>36</v>
      </c>
      <c r="C8129" s="263">
        <f t="shared" si="394"/>
        <v>44033</v>
      </c>
      <c r="D8129">
        <v>8</v>
      </c>
      <c r="E8129" t="str">
        <f t="shared" si="393"/>
        <v>S30440338</v>
      </c>
      <c r="F8129" s="229">
        <v>44075</v>
      </c>
      <c r="G8129" s="225" t="s">
        <v>3532</v>
      </c>
      <c r="H8129" s="225" t="s">
        <v>3532</v>
      </c>
      <c r="I8129" s="225" t="s">
        <v>11702</v>
      </c>
      <c r="J8129" s="225" t="s">
        <v>4179</v>
      </c>
      <c r="K8129" s="226" t="s">
        <v>13</v>
      </c>
      <c r="L8129" s="225">
        <v>59</v>
      </c>
      <c r="M8129" s="226" t="s">
        <v>273</v>
      </c>
      <c r="N8129" s="225">
        <v>0</v>
      </c>
      <c r="O8129" s="228" t="s">
        <v>274</v>
      </c>
    </row>
    <row r="8130" spans="1:15">
      <c r="A8130">
        <v>2020</v>
      </c>
      <c r="B8130" t="s">
        <v>36</v>
      </c>
      <c r="C8130" s="263">
        <f t="shared" si="394"/>
        <v>44033</v>
      </c>
      <c r="D8130">
        <v>9</v>
      </c>
      <c r="E8130" t="str">
        <f t="shared" si="393"/>
        <v>S30440339</v>
      </c>
      <c r="F8130" s="229">
        <v>44105</v>
      </c>
      <c r="G8130" s="225" t="s">
        <v>11480</v>
      </c>
      <c r="H8130" s="225" t="s">
        <v>11480</v>
      </c>
      <c r="I8130" s="225" t="s">
        <v>11703</v>
      </c>
      <c r="J8130" s="225" t="s">
        <v>1585</v>
      </c>
      <c r="K8130" s="226" t="s">
        <v>13</v>
      </c>
      <c r="L8130" s="225">
        <v>52</v>
      </c>
      <c r="M8130" s="226" t="s">
        <v>10701</v>
      </c>
      <c r="N8130" s="225" t="s">
        <v>3767</v>
      </c>
      <c r="O8130" s="228">
        <v>0</v>
      </c>
    </row>
    <row r="8131" spans="1:15">
      <c r="A8131">
        <v>2020</v>
      </c>
      <c r="B8131" t="s">
        <v>36</v>
      </c>
      <c r="C8131" s="263">
        <f t="shared" si="394"/>
        <v>44033</v>
      </c>
      <c r="D8131">
        <v>10</v>
      </c>
      <c r="E8131" t="str">
        <f t="shared" si="393"/>
        <v>S304403310</v>
      </c>
      <c r="F8131" s="227" t="s">
        <v>11390</v>
      </c>
      <c r="G8131" s="225" t="s">
        <v>11704</v>
      </c>
      <c r="H8131" s="225" t="s">
        <v>11704</v>
      </c>
      <c r="I8131" s="225" t="s">
        <v>11705</v>
      </c>
      <c r="J8131" s="225" t="s">
        <v>2222</v>
      </c>
      <c r="K8131" s="226" t="s">
        <v>13</v>
      </c>
      <c r="L8131" s="225">
        <v>48</v>
      </c>
      <c r="M8131" s="226" t="s">
        <v>284</v>
      </c>
      <c r="N8131" s="225">
        <v>10</v>
      </c>
      <c r="O8131" s="228" t="s">
        <v>1502</v>
      </c>
    </row>
    <row r="8132" spans="1:15">
      <c r="A8132">
        <v>2020</v>
      </c>
      <c r="B8132" t="s">
        <v>36</v>
      </c>
      <c r="C8132" s="263">
        <f t="shared" si="394"/>
        <v>44033</v>
      </c>
      <c r="D8132">
        <v>11</v>
      </c>
      <c r="E8132" t="str">
        <f t="shared" si="393"/>
        <v>S304403311</v>
      </c>
      <c r="F8132" s="227">
        <v>2021</v>
      </c>
      <c r="G8132" s="225" t="s">
        <v>5020</v>
      </c>
      <c r="H8132" s="225" t="s">
        <v>5020</v>
      </c>
      <c r="I8132" s="225" t="s">
        <v>4377</v>
      </c>
      <c r="J8132" s="225" t="s">
        <v>1927</v>
      </c>
      <c r="K8132" s="226" t="s">
        <v>13</v>
      </c>
      <c r="L8132" s="225">
        <v>49</v>
      </c>
      <c r="M8132" s="226" t="s">
        <v>11706</v>
      </c>
      <c r="N8132" s="225" t="s">
        <v>11464</v>
      </c>
      <c r="O8132" s="228" t="s">
        <v>1715</v>
      </c>
    </row>
    <row r="8133" spans="1:15">
      <c r="A8133">
        <v>2020</v>
      </c>
      <c r="B8133" t="s">
        <v>36</v>
      </c>
      <c r="C8133" s="263">
        <f t="shared" si="394"/>
        <v>44033</v>
      </c>
      <c r="D8133">
        <v>12</v>
      </c>
      <c r="E8133" t="str">
        <f t="shared" si="393"/>
        <v>S304403312</v>
      </c>
      <c r="F8133" s="227">
        <v>2022</v>
      </c>
      <c r="G8133" s="225" t="s">
        <v>11707</v>
      </c>
      <c r="H8133" s="225" t="s">
        <v>11707</v>
      </c>
      <c r="I8133" s="225" t="s">
        <v>11708</v>
      </c>
      <c r="J8133" s="225" t="s">
        <v>1110</v>
      </c>
      <c r="K8133" s="226" t="s">
        <v>13</v>
      </c>
      <c r="L8133" s="225">
        <v>38</v>
      </c>
      <c r="M8133" s="226" t="s">
        <v>1651</v>
      </c>
      <c r="N8133" s="225" t="s">
        <v>1650</v>
      </c>
      <c r="O8133" s="228" t="s">
        <v>1649</v>
      </c>
    </row>
    <row r="8134" spans="1:15">
      <c r="A8134">
        <v>2020</v>
      </c>
      <c r="B8134" t="s">
        <v>36</v>
      </c>
      <c r="C8134" s="263">
        <f t="shared" si="394"/>
        <v>44033</v>
      </c>
      <c r="D8134">
        <v>13</v>
      </c>
      <c r="E8134" t="str">
        <f t="shared" si="393"/>
        <v>S304403313</v>
      </c>
      <c r="F8134" s="227">
        <v>2023</v>
      </c>
      <c r="G8134" s="225" t="s">
        <v>6147</v>
      </c>
      <c r="H8134" s="225" t="s">
        <v>6147</v>
      </c>
      <c r="I8134" s="225" t="s">
        <v>11709</v>
      </c>
      <c r="J8134" s="225" t="s">
        <v>10175</v>
      </c>
      <c r="K8134" s="226" t="s">
        <v>13</v>
      </c>
      <c r="L8134" s="225">
        <v>31</v>
      </c>
      <c r="M8134" s="226" t="s">
        <v>2379</v>
      </c>
      <c r="N8134" s="225" t="s">
        <v>10595</v>
      </c>
      <c r="O8134" s="228">
        <v>5</v>
      </c>
    </row>
    <row r="8135" spans="1:15" ht="15.75" thickBot="1">
      <c r="A8135">
        <v>2020</v>
      </c>
      <c r="B8135" t="s">
        <v>36</v>
      </c>
      <c r="C8135" s="263">
        <f t="shared" si="394"/>
        <v>44033</v>
      </c>
      <c r="D8135">
        <v>14</v>
      </c>
      <c r="E8135" t="str">
        <f t="shared" si="393"/>
        <v>S304403314</v>
      </c>
      <c r="F8135" s="230">
        <v>2024</v>
      </c>
      <c r="G8135" s="231" t="s">
        <v>11710</v>
      </c>
      <c r="H8135" s="231" t="s">
        <v>11710</v>
      </c>
      <c r="I8135" s="231" t="s">
        <v>11650</v>
      </c>
      <c r="J8135" s="231" t="s">
        <v>1254</v>
      </c>
      <c r="K8135" s="232" t="s">
        <v>13</v>
      </c>
      <c r="L8135" s="231">
        <v>28</v>
      </c>
      <c r="M8135" s="232" t="s">
        <v>2379</v>
      </c>
      <c r="N8135" s="231">
        <v>65</v>
      </c>
      <c r="O8135" s="233" t="s">
        <v>285</v>
      </c>
    </row>
    <row r="8136" spans="1:15" ht="15.75" thickBot="1">
      <c r="A8136">
        <v>2020</v>
      </c>
      <c r="B8136" t="s">
        <v>36</v>
      </c>
      <c r="C8136" s="263">
        <f t="shared" si="394"/>
        <v>44033</v>
      </c>
      <c r="D8136">
        <v>15</v>
      </c>
      <c r="E8136" t="str">
        <f t="shared" si="393"/>
        <v>S304403315</v>
      </c>
      <c r="F8136" s="221" t="s">
        <v>15</v>
      </c>
    </row>
    <row r="8137" spans="1:15" ht="15.75" thickBot="1">
      <c r="A8137">
        <v>2020</v>
      </c>
      <c r="B8137" t="s">
        <v>36</v>
      </c>
      <c r="C8137" s="263">
        <f t="shared" si="394"/>
        <v>44033</v>
      </c>
      <c r="D8137">
        <v>16</v>
      </c>
      <c r="E8137" t="str">
        <f t="shared" si="393"/>
        <v>S304403316</v>
      </c>
      <c r="F8137" s="358" t="s">
        <v>1</v>
      </c>
      <c r="G8137" s="361" t="s">
        <v>2</v>
      </c>
      <c r="H8137" s="362"/>
      <c r="I8137" s="362"/>
      <c r="J8137" s="363"/>
      <c r="K8137" s="364" t="s">
        <v>3</v>
      </c>
      <c r="L8137" s="363"/>
      <c r="M8137" s="364" t="s">
        <v>144</v>
      </c>
      <c r="N8137" s="362"/>
      <c r="O8137" s="362"/>
    </row>
    <row r="8138" spans="1:15" ht="18" customHeight="1" thickBot="1">
      <c r="A8138">
        <v>2020</v>
      </c>
      <c r="B8138" t="s">
        <v>36</v>
      </c>
      <c r="C8138" s="263">
        <f t="shared" si="394"/>
        <v>44033</v>
      </c>
      <c r="D8138">
        <v>17</v>
      </c>
      <c r="E8138" t="str">
        <f t="shared" si="393"/>
        <v>S304403317</v>
      </c>
      <c r="F8138" s="359"/>
      <c r="G8138" s="365" t="s">
        <v>5</v>
      </c>
      <c r="H8138" s="361" t="s">
        <v>145</v>
      </c>
      <c r="I8138" s="362"/>
      <c r="J8138" s="363"/>
      <c r="K8138" s="367" t="s">
        <v>6</v>
      </c>
      <c r="L8138" s="369" t="s">
        <v>7</v>
      </c>
      <c r="M8138" s="367" t="s">
        <v>8</v>
      </c>
      <c r="N8138" s="371" t="s">
        <v>146</v>
      </c>
      <c r="O8138" s="373" t="s">
        <v>147</v>
      </c>
    </row>
    <row r="8139" spans="1:15" ht="15.75" thickBot="1">
      <c r="A8139">
        <v>2020</v>
      </c>
      <c r="B8139" t="s">
        <v>36</v>
      </c>
      <c r="C8139" s="263">
        <f t="shared" si="394"/>
        <v>44033</v>
      </c>
      <c r="D8139">
        <v>18</v>
      </c>
      <c r="E8139" t="str">
        <f t="shared" si="393"/>
        <v>S304403318</v>
      </c>
      <c r="F8139" s="360"/>
      <c r="G8139" s="366"/>
      <c r="H8139" s="222" t="s">
        <v>11387</v>
      </c>
      <c r="I8139" s="223" t="s">
        <v>11388</v>
      </c>
      <c r="J8139" s="224" t="s">
        <v>11389</v>
      </c>
      <c r="K8139" s="368"/>
      <c r="L8139" s="370"/>
      <c r="M8139" s="368"/>
      <c r="N8139" s="372"/>
      <c r="O8139" s="374"/>
    </row>
    <row r="8140" spans="1:15">
      <c r="A8140">
        <v>2020</v>
      </c>
      <c r="B8140" t="s">
        <v>36</v>
      </c>
      <c r="C8140" s="263">
        <f t="shared" si="394"/>
        <v>44033</v>
      </c>
      <c r="D8140">
        <v>19</v>
      </c>
      <c r="E8140" t="str">
        <f t="shared" si="393"/>
        <v>S304403319</v>
      </c>
      <c r="F8140" s="227" t="s">
        <v>16</v>
      </c>
      <c r="G8140" s="225" t="s">
        <v>11711</v>
      </c>
      <c r="H8140" s="225" t="s">
        <v>11711</v>
      </c>
      <c r="I8140" s="225" t="s">
        <v>11712</v>
      </c>
      <c r="J8140" s="225" t="s">
        <v>5034</v>
      </c>
      <c r="K8140" s="226" t="s">
        <v>13</v>
      </c>
      <c r="L8140" s="225">
        <v>51</v>
      </c>
      <c r="M8140" s="226" t="s">
        <v>544</v>
      </c>
      <c r="N8140" s="225" t="s">
        <v>350</v>
      </c>
      <c r="O8140" s="228" t="s">
        <v>5258</v>
      </c>
    </row>
    <row r="8141" spans="1:15">
      <c r="A8141">
        <v>2020</v>
      </c>
      <c r="B8141" t="s">
        <v>36</v>
      </c>
      <c r="C8141" s="263">
        <f t="shared" si="394"/>
        <v>44033</v>
      </c>
      <c r="D8141">
        <v>20</v>
      </c>
      <c r="E8141" t="str">
        <f t="shared" si="393"/>
        <v>S304403320</v>
      </c>
      <c r="F8141" s="229">
        <v>44013</v>
      </c>
      <c r="G8141" s="225" t="s">
        <v>11713</v>
      </c>
      <c r="H8141" s="225" t="s">
        <v>11713</v>
      </c>
      <c r="I8141" s="225" t="s">
        <v>11714</v>
      </c>
      <c r="J8141" s="225" t="s">
        <v>2110</v>
      </c>
      <c r="K8141" s="226" t="s">
        <v>13</v>
      </c>
      <c r="L8141" s="225">
        <v>51</v>
      </c>
      <c r="M8141" s="226" t="s">
        <v>10695</v>
      </c>
      <c r="N8141" s="225" t="s">
        <v>2035</v>
      </c>
      <c r="O8141" s="228" t="s">
        <v>4039</v>
      </c>
    </row>
    <row r="8142" spans="1:15">
      <c r="A8142">
        <v>2020</v>
      </c>
      <c r="B8142" t="s">
        <v>36</v>
      </c>
      <c r="C8142" s="263">
        <f t="shared" si="394"/>
        <v>44033</v>
      </c>
      <c r="D8142">
        <v>21</v>
      </c>
      <c r="E8142" t="str">
        <f t="shared" si="393"/>
        <v>S304403321</v>
      </c>
      <c r="F8142" s="229">
        <v>44044</v>
      </c>
      <c r="G8142" s="225" t="s">
        <v>11715</v>
      </c>
      <c r="H8142" s="225" t="s">
        <v>11715</v>
      </c>
      <c r="I8142" s="225" t="s">
        <v>11716</v>
      </c>
      <c r="J8142" s="225" t="s">
        <v>1295</v>
      </c>
      <c r="K8142" s="226" t="s">
        <v>13</v>
      </c>
      <c r="L8142" s="225">
        <v>48</v>
      </c>
      <c r="M8142" s="226" t="s">
        <v>561</v>
      </c>
      <c r="N8142" s="225" t="s">
        <v>4881</v>
      </c>
      <c r="O8142" s="228" t="s">
        <v>619</v>
      </c>
    </row>
    <row r="8143" spans="1:15">
      <c r="A8143">
        <v>2020</v>
      </c>
      <c r="B8143" t="s">
        <v>36</v>
      </c>
      <c r="C8143" s="263">
        <f t="shared" si="394"/>
        <v>44033</v>
      </c>
      <c r="D8143">
        <v>22</v>
      </c>
      <c r="E8143" t="str">
        <f t="shared" si="393"/>
        <v>S304403322</v>
      </c>
      <c r="F8143" s="229">
        <v>44075</v>
      </c>
      <c r="G8143" s="225" t="s">
        <v>4846</v>
      </c>
      <c r="H8143" s="225" t="s">
        <v>4846</v>
      </c>
      <c r="I8143" s="225" t="s">
        <v>4844</v>
      </c>
      <c r="J8143" s="225" t="s">
        <v>971</v>
      </c>
      <c r="K8143" s="226" t="s">
        <v>13</v>
      </c>
      <c r="L8143" s="225">
        <v>46</v>
      </c>
      <c r="M8143" s="226" t="s">
        <v>1638</v>
      </c>
      <c r="N8143" s="225" t="s">
        <v>544</v>
      </c>
      <c r="O8143" s="228" t="s">
        <v>544</v>
      </c>
    </row>
    <row r="8144" spans="1:15">
      <c r="A8144">
        <v>2020</v>
      </c>
      <c r="B8144" t="s">
        <v>36</v>
      </c>
      <c r="C8144" s="263">
        <f t="shared" si="394"/>
        <v>44033</v>
      </c>
      <c r="D8144">
        <v>23</v>
      </c>
      <c r="E8144" t="str">
        <f t="shared" si="393"/>
        <v>S304403323</v>
      </c>
      <c r="F8144" s="229">
        <v>44105</v>
      </c>
      <c r="G8144" s="225" t="s">
        <v>11717</v>
      </c>
      <c r="H8144" s="225" t="s">
        <v>11717</v>
      </c>
      <c r="I8144" s="225" t="s">
        <v>11718</v>
      </c>
      <c r="J8144" s="225" t="s">
        <v>317</v>
      </c>
      <c r="K8144" s="226" t="s">
        <v>13</v>
      </c>
      <c r="L8144" s="225">
        <v>43</v>
      </c>
      <c r="M8144" s="226" t="s">
        <v>332</v>
      </c>
      <c r="N8144" s="225" t="s">
        <v>800</v>
      </c>
      <c r="O8144" s="228" t="s">
        <v>800</v>
      </c>
    </row>
    <row r="8145" spans="1:15">
      <c r="A8145">
        <v>2020</v>
      </c>
      <c r="B8145" t="s">
        <v>36</v>
      </c>
      <c r="C8145" s="263">
        <f t="shared" si="394"/>
        <v>44033</v>
      </c>
      <c r="D8145">
        <v>24</v>
      </c>
      <c r="E8145" t="str">
        <f t="shared" si="393"/>
        <v>S304403324</v>
      </c>
      <c r="F8145" s="227" t="s">
        <v>11390</v>
      </c>
      <c r="G8145" s="225" t="s">
        <v>11719</v>
      </c>
      <c r="H8145" s="225" t="s">
        <v>11719</v>
      </c>
      <c r="I8145" s="225" t="s">
        <v>11720</v>
      </c>
      <c r="J8145" s="225" t="s">
        <v>996</v>
      </c>
      <c r="K8145" s="226" t="s">
        <v>13</v>
      </c>
      <c r="L8145" s="225">
        <v>42</v>
      </c>
      <c r="M8145" s="226" t="s">
        <v>561</v>
      </c>
      <c r="N8145" s="225" t="s">
        <v>3058</v>
      </c>
      <c r="O8145" s="228" t="s">
        <v>984</v>
      </c>
    </row>
    <row r="8146" spans="1:15">
      <c r="A8146">
        <v>2020</v>
      </c>
      <c r="B8146" t="s">
        <v>36</v>
      </c>
      <c r="C8146" s="263">
        <f t="shared" si="394"/>
        <v>44033</v>
      </c>
      <c r="D8146">
        <v>25</v>
      </c>
      <c r="E8146" t="str">
        <f t="shared" si="393"/>
        <v>S304403325</v>
      </c>
      <c r="F8146" s="227">
        <v>2021</v>
      </c>
      <c r="G8146" s="225" t="s">
        <v>781</v>
      </c>
      <c r="H8146" s="225" t="s">
        <v>781</v>
      </c>
      <c r="I8146" s="225" t="s">
        <v>1923</v>
      </c>
      <c r="J8146" s="225" t="s">
        <v>1253</v>
      </c>
      <c r="K8146" s="226" t="s">
        <v>13</v>
      </c>
      <c r="L8146" s="225">
        <v>41</v>
      </c>
      <c r="M8146" s="226" t="s">
        <v>10014</v>
      </c>
      <c r="N8146" s="225" t="s">
        <v>379</v>
      </c>
      <c r="O8146" s="228" t="s">
        <v>800</v>
      </c>
    </row>
    <row r="8147" spans="1:15">
      <c r="A8147">
        <v>2020</v>
      </c>
      <c r="B8147" t="s">
        <v>36</v>
      </c>
      <c r="C8147" s="263">
        <f t="shared" si="394"/>
        <v>44033</v>
      </c>
      <c r="D8147">
        <v>26</v>
      </c>
      <c r="E8147" t="str">
        <f t="shared" si="393"/>
        <v>S304403326</v>
      </c>
      <c r="F8147" s="227">
        <v>2022</v>
      </c>
      <c r="G8147" s="225" t="s">
        <v>8288</v>
      </c>
      <c r="H8147" s="225" t="s">
        <v>8288</v>
      </c>
      <c r="I8147" s="225" t="s">
        <v>11721</v>
      </c>
      <c r="J8147" s="225" t="s">
        <v>4293</v>
      </c>
      <c r="K8147" s="226" t="s">
        <v>13</v>
      </c>
      <c r="L8147" s="225">
        <v>38</v>
      </c>
      <c r="M8147" s="226" t="s">
        <v>8474</v>
      </c>
      <c r="N8147" s="225" t="s">
        <v>5258</v>
      </c>
      <c r="O8147" s="228" t="s">
        <v>529</v>
      </c>
    </row>
    <row r="8148" spans="1:15">
      <c r="A8148">
        <v>2020</v>
      </c>
      <c r="B8148" t="s">
        <v>36</v>
      </c>
      <c r="C8148" s="263">
        <f t="shared" si="394"/>
        <v>44033</v>
      </c>
      <c r="D8148">
        <v>27</v>
      </c>
      <c r="E8148" t="str">
        <f t="shared" si="393"/>
        <v>S304403327</v>
      </c>
      <c r="F8148" s="227">
        <v>2023</v>
      </c>
      <c r="G8148" s="225" t="s">
        <v>10332</v>
      </c>
      <c r="H8148" s="225" t="s">
        <v>10332</v>
      </c>
      <c r="I8148" s="225" t="s">
        <v>10332</v>
      </c>
      <c r="J8148" s="225" t="s">
        <v>1585</v>
      </c>
      <c r="K8148" s="226" t="s">
        <v>13</v>
      </c>
      <c r="L8148" s="225">
        <v>33</v>
      </c>
      <c r="M8148" s="226" t="s">
        <v>423</v>
      </c>
      <c r="N8148" s="225" t="s">
        <v>7102</v>
      </c>
      <c r="O8148" s="228" t="s">
        <v>2421</v>
      </c>
    </row>
    <row r="8149" spans="1:15" ht="15.75" thickBot="1">
      <c r="A8149">
        <v>2020</v>
      </c>
      <c r="B8149" t="s">
        <v>36</v>
      </c>
      <c r="C8149" s="263">
        <f t="shared" si="394"/>
        <v>44033</v>
      </c>
      <c r="D8149">
        <v>28</v>
      </c>
      <c r="E8149" t="str">
        <f t="shared" si="393"/>
        <v>S304403328</v>
      </c>
      <c r="F8149" s="230">
        <v>2024</v>
      </c>
      <c r="G8149" s="231" t="s">
        <v>2949</v>
      </c>
      <c r="H8149" s="231" t="s">
        <v>2949</v>
      </c>
      <c r="I8149" s="231" t="s">
        <v>11503</v>
      </c>
      <c r="J8149" s="231" t="s">
        <v>2082</v>
      </c>
      <c r="K8149" s="232" t="s">
        <v>13</v>
      </c>
      <c r="L8149" s="231">
        <v>29</v>
      </c>
      <c r="M8149" s="232" t="s">
        <v>529</v>
      </c>
      <c r="N8149" s="231" t="s">
        <v>344</v>
      </c>
      <c r="O8149" s="233">
        <v>20</v>
      </c>
    </row>
    <row r="8150" spans="1:15" ht="15.75" thickBot="1">
      <c r="A8150">
        <v>2020</v>
      </c>
      <c r="B8150" t="s">
        <v>35</v>
      </c>
      <c r="C8150" s="263">
        <f>C8149+7</f>
        <v>44040</v>
      </c>
      <c r="D8150">
        <v>1</v>
      </c>
      <c r="E8150" t="str">
        <f t="shared" ref="E8150:E8177" si="395">B8150&amp;C8150&amp;D8150</f>
        <v>S31440401</v>
      </c>
      <c r="F8150" s="1" t="s">
        <v>0</v>
      </c>
    </row>
    <row r="8151" spans="1:15" ht="16.5" thickTop="1" thickBot="1">
      <c r="A8151">
        <v>2020</v>
      </c>
      <c r="B8151" t="s">
        <v>35</v>
      </c>
      <c r="C8151" s="263">
        <f t="shared" ref="C8151:C8177" si="396">C8150</f>
        <v>44040</v>
      </c>
      <c r="D8151">
        <v>2</v>
      </c>
      <c r="E8151" t="str">
        <f t="shared" si="395"/>
        <v>S31440402</v>
      </c>
      <c r="F8151" s="338" t="s">
        <v>1</v>
      </c>
      <c r="G8151" s="341" t="s">
        <v>2</v>
      </c>
      <c r="H8151" s="342"/>
      <c r="I8151" s="342"/>
      <c r="J8151" s="343"/>
      <c r="K8151" s="344" t="s">
        <v>3</v>
      </c>
      <c r="L8151" s="343"/>
      <c r="M8151" s="344" t="s">
        <v>144</v>
      </c>
      <c r="N8151" s="342"/>
      <c r="O8151" s="342"/>
    </row>
    <row r="8152" spans="1:15" ht="18" customHeight="1" thickBot="1">
      <c r="A8152">
        <v>2020</v>
      </c>
      <c r="B8152" t="s">
        <v>35</v>
      </c>
      <c r="C8152" s="263">
        <f t="shared" si="396"/>
        <v>44040</v>
      </c>
      <c r="D8152">
        <v>3</v>
      </c>
      <c r="E8152" t="str">
        <f t="shared" si="395"/>
        <v>S31440403</v>
      </c>
      <c r="F8152" s="339"/>
      <c r="G8152" s="345" t="s">
        <v>5</v>
      </c>
      <c r="H8152" s="347" t="s">
        <v>145</v>
      </c>
      <c r="I8152" s="348"/>
      <c r="J8152" s="349"/>
      <c r="K8152" s="350" t="s">
        <v>6</v>
      </c>
      <c r="L8152" s="352" t="s">
        <v>7</v>
      </c>
      <c r="M8152" s="350" t="s">
        <v>8</v>
      </c>
      <c r="N8152" s="354" t="s">
        <v>146</v>
      </c>
      <c r="O8152" s="356" t="s">
        <v>147</v>
      </c>
    </row>
    <row r="8153" spans="1:15" ht="15.75" thickBot="1">
      <c r="A8153">
        <v>2020</v>
      </c>
      <c r="B8153" t="s">
        <v>35</v>
      </c>
      <c r="C8153" s="263">
        <f t="shared" si="396"/>
        <v>44040</v>
      </c>
      <c r="D8153">
        <v>4</v>
      </c>
      <c r="E8153" t="str">
        <f t="shared" si="395"/>
        <v>S31440404</v>
      </c>
      <c r="F8153" s="340"/>
      <c r="G8153" s="346"/>
      <c r="H8153" s="191" t="s">
        <v>9</v>
      </c>
      <c r="I8153" s="192" t="s">
        <v>18</v>
      </c>
      <c r="J8153" s="193" t="s">
        <v>11</v>
      </c>
      <c r="K8153" s="351"/>
      <c r="L8153" s="353"/>
      <c r="M8153" s="351"/>
      <c r="N8153" s="355"/>
      <c r="O8153" s="357"/>
    </row>
    <row r="8154" spans="1:15">
      <c r="A8154">
        <v>2020</v>
      </c>
      <c r="B8154" t="s">
        <v>35</v>
      </c>
      <c r="C8154" s="263">
        <f t="shared" si="396"/>
        <v>44040</v>
      </c>
      <c r="D8154">
        <v>5</v>
      </c>
      <c r="E8154" t="str">
        <f t="shared" si="395"/>
        <v>S31440405</v>
      </c>
      <c r="F8154" s="3" t="s">
        <v>12</v>
      </c>
      <c r="G8154" s="2">
        <v>-1</v>
      </c>
      <c r="H8154" s="2" t="s">
        <v>11722</v>
      </c>
      <c r="I8154" s="2" t="s">
        <v>11723</v>
      </c>
      <c r="J8154" s="2" t="s">
        <v>2553</v>
      </c>
      <c r="K8154" s="194" t="s">
        <v>17</v>
      </c>
      <c r="L8154" s="2">
        <v>56</v>
      </c>
      <c r="M8154" s="194" t="s">
        <v>4854</v>
      </c>
      <c r="N8154" s="2" t="s">
        <v>5755</v>
      </c>
      <c r="O8154" s="195" t="s">
        <v>641</v>
      </c>
    </row>
    <row r="8155" spans="1:15">
      <c r="A8155">
        <v>2020</v>
      </c>
      <c r="B8155" t="s">
        <v>35</v>
      </c>
      <c r="C8155" s="263">
        <f t="shared" si="396"/>
        <v>44040</v>
      </c>
      <c r="D8155">
        <v>6</v>
      </c>
      <c r="E8155" t="str">
        <f t="shared" si="395"/>
        <v>S31440406</v>
      </c>
      <c r="F8155" s="4">
        <v>44013</v>
      </c>
      <c r="G8155" s="2">
        <v>88</v>
      </c>
      <c r="H8155" s="2" t="s">
        <v>11724</v>
      </c>
      <c r="I8155" s="2" t="s">
        <v>11725</v>
      </c>
      <c r="J8155" s="2" t="s">
        <v>10004</v>
      </c>
      <c r="K8155" s="194" t="s">
        <v>17</v>
      </c>
      <c r="L8155" s="2">
        <v>52</v>
      </c>
      <c r="M8155" s="194" t="s">
        <v>10599</v>
      </c>
      <c r="N8155" s="2">
        <v>35</v>
      </c>
      <c r="O8155" s="195" t="s">
        <v>2049</v>
      </c>
    </row>
    <row r="8156" spans="1:15">
      <c r="A8156">
        <v>2020</v>
      </c>
      <c r="B8156" t="s">
        <v>35</v>
      </c>
      <c r="C8156" s="263">
        <f t="shared" si="396"/>
        <v>44040</v>
      </c>
      <c r="D8156">
        <v>7</v>
      </c>
      <c r="E8156" t="str">
        <f t="shared" si="395"/>
        <v>S31440407</v>
      </c>
      <c r="F8156" s="4">
        <v>44044</v>
      </c>
      <c r="G8156" s="2">
        <v>92</v>
      </c>
      <c r="H8156" s="2" t="s">
        <v>11726</v>
      </c>
      <c r="I8156" s="2" t="s">
        <v>11727</v>
      </c>
      <c r="J8156" s="2" t="s">
        <v>1421</v>
      </c>
      <c r="K8156" s="194" t="s">
        <v>17</v>
      </c>
      <c r="L8156" s="2">
        <v>61</v>
      </c>
      <c r="M8156" s="194">
        <v>0</v>
      </c>
      <c r="N8156" s="2" t="s">
        <v>1322</v>
      </c>
      <c r="O8156" s="195" t="s">
        <v>11728</v>
      </c>
    </row>
    <row r="8157" spans="1:15">
      <c r="A8157">
        <v>2020</v>
      </c>
      <c r="B8157" t="s">
        <v>35</v>
      </c>
      <c r="C8157" s="263">
        <f t="shared" si="396"/>
        <v>44040</v>
      </c>
      <c r="D8157">
        <v>8</v>
      </c>
      <c r="E8157" t="str">
        <f t="shared" si="395"/>
        <v>S31440408</v>
      </c>
      <c r="F8157" s="4">
        <v>44075</v>
      </c>
      <c r="G8157" s="2">
        <v>112</v>
      </c>
      <c r="H8157" s="2" t="s">
        <v>11729</v>
      </c>
      <c r="I8157" s="2" t="s">
        <v>11730</v>
      </c>
      <c r="J8157" s="2" t="s">
        <v>5775</v>
      </c>
      <c r="K8157" s="194" t="s">
        <v>17</v>
      </c>
      <c r="L8157" s="2">
        <v>59</v>
      </c>
      <c r="M8157" s="194">
        <v>0</v>
      </c>
      <c r="N8157" s="2">
        <v>0</v>
      </c>
      <c r="O8157" s="195">
        <v>100</v>
      </c>
    </row>
    <row r="8158" spans="1:15">
      <c r="A8158">
        <v>2020</v>
      </c>
      <c r="B8158" t="s">
        <v>35</v>
      </c>
      <c r="C8158" s="263">
        <f t="shared" si="396"/>
        <v>44040</v>
      </c>
      <c r="D8158">
        <v>9</v>
      </c>
      <c r="E8158" t="str">
        <f t="shared" si="395"/>
        <v>S31440409</v>
      </c>
      <c r="F8158" s="4">
        <v>44105</v>
      </c>
      <c r="G8158" s="2">
        <v>110</v>
      </c>
      <c r="H8158" s="2" t="s">
        <v>11731</v>
      </c>
      <c r="I8158" s="2" t="s">
        <v>11732</v>
      </c>
      <c r="J8158" s="2" t="s">
        <v>4326</v>
      </c>
      <c r="K8158" s="194" t="s">
        <v>17</v>
      </c>
      <c r="L8158" s="2">
        <v>55</v>
      </c>
      <c r="M8158" s="194">
        <v>0</v>
      </c>
      <c r="N8158" s="2">
        <v>0</v>
      </c>
      <c r="O8158" s="195">
        <v>100</v>
      </c>
    </row>
    <row r="8159" spans="1:15">
      <c r="A8159">
        <v>2020</v>
      </c>
      <c r="B8159" t="s">
        <v>35</v>
      </c>
      <c r="C8159" s="263">
        <f t="shared" si="396"/>
        <v>44040</v>
      </c>
      <c r="D8159">
        <v>10</v>
      </c>
      <c r="E8159" t="str">
        <f t="shared" si="395"/>
        <v>S314404010</v>
      </c>
      <c r="F8159" s="3" t="s">
        <v>220</v>
      </c>
      <c r="G8159" s="2">
        <v>105</v>
      </c>
      <c r="H8159" s="2" t="s">
        <v>11733</v>
      </c>
      <c r="I8159" s="2" t="s">
        <v>11734</v>
      </c>
      <c r="J8159" s="2" t="s">
        <v>300</v>
      </c>
      <c r="K8159" s="194" t="s">
        <v>17</v>
      </c>
      <c r="L8159" s="2">
        <v>48</v>
      </c>
      <c r="M8159" s="194" t="s">
        <v>1975</v>
      </c>
      <c r="N8159" s="2" t="s">
        <v>291</v>
      </c>
      <c r="O8159" s="195" t="s">
        <v>11735</v>
      </c>
    </row>
    <row r="8160" spans="1:15">
      <c r="A8160">
        <v>2020</v>
      </c>
      <c r="B8160" t="s">
        <v>35</v>
      </c>
      <c r="C8160" s="263">
        <f t="shared" si="396"/>
        <v>44040</v>
      </c>
      <c r="D8160">
        <v>11</v>
      </c>
      <c r="E8160" t="str">
        <f t="shared" si="395"/>
        <v>S314404011</v>
      </c>
      <c r="F8160" s="3">
        <v>2021</v>
      </c>
      <c r="G8160" s="2">
        <v>145</v>
      </c>
      <c r="H8160" s="2" t="s">
        <v>11736</v>
      </c>
      <c r="I8160" s="2" t="s">
        <v>5020</v>
      </c>
      <c r="J8160" s="2" t="s">
        <v>2795</v>
      </c>
      <c r="K8160" s="194" t="s">
        <v>17</v>
      </c>
      <c r="L8160" s="2">
        <v>47</v>
      </c>
      <c r="M8160" s="194" t="s">
        <v>301</v>
      </c>
      <c r="N8160" s="2" t="s">
        <v>10600</v>
      </c>
      <c r="O8160" s="195" t="s">
        <v>1139</v>
      </c>
    </row>
    <row r="8161" spans="1:15">
      <c r="A8161">
        <v>2020</v>
      </c>
      <c r="B8161" t="s">
        <v>35</v>
      </c>
      <c r="C8161" s="263">
        <f t="shared" si="396"/>
        <v>44040</v>
      </c>
      <c r="D8161">
        <v>12</v>
      </c>
      <c r="E8161" t="str">
        <f t="shared" si="395"/>
        <v>S314404012</v>
      </c>
      <c r="F8161" s="3">
        <v>2022</v>
      </c>
      <c r="G8161" s="2">
        <v>155</v>
      </c>
      <c r="H8161" s="2" t="s">
        <v>11737</v>
      </c>
      <c r="I8161" s="2" t="s">
        <v>5326</v>
      </c>
      <c r="J8161" s="2" t="s">
        <v>1511</v>
      </c>
      <c r="K8161" s="194" t="s">
        <v>17</v>
      </c>
      <c r="L8161" s="2">
        <v>37</v>
      </c>
      <c r="M8161" s="194" t="s">
        <v>4905</v>
      </c>
      <c r="N8161" s="2" t="s">
        <v>3825</v>
      </c>
      <c r="O8161" s="195" t="s">
        <v>631</v>
      </c>
    </row>
    <row r="8162" spans="1:15">
      <c r="A8162">
        <v>2020</v>
      </c>
      <c r="B8162" t="s">
        <v>35</v>
      </c>
      <c r="C8162" s="263">
        <f t="shared" si="396"/>
        <v>44040</v>
      </c>
      <c r="D8162">
        <v>13</v>
      </c>
      <c r="E8162" t="str">
        <f t="shared" si="395"/>
        <v>S314404013</v>
      </c>
      <c r="F8162" s="3">
        <v>2023</v>
      </c>
      <c r="G8162" s="2">
        <v>152</v>
      </c>
      <c r="H8162" s="2" t="s">
        <v>9083</v>
      </c>
      <c r="I8162" s="2" t="s">
        <v>6845</v>
      </c>
      <c r="J8162" s="2" t="s">
        <v>924</v>
      </c>
      <c r="K8162" s="194" t="s">
        <v>17</v>
      </c>
      <c r="L8162" s="2">
        <v>29</v>
      </c>
      <c r="M8162" s="194" t="s">
        <v>10188</v>
      </c>
      <c r="N8162" s="2" t="s">
        <v>11089</v>
      </c>
      <c r="O8162" s="195" t="s">
        <v>1661</v>
      </c>
    </row>
    <row r="8163" spans="1:15" ht="15.75" thickBot="1">
      <c r="A8163">
        <v>2020</v>
      </c>
      <c r="B8163" t="s">
        <v>35</v>
      </c>
      <c r="C8163" s="263">
        <f t="shared" si="396"/>
        <v>44040</v>
      </c>
      <c r="D8163">
        <v>14</v>
      </c>
      <c r="E8163" t="str">
        <f t="shared" si="395"/>
        <v>S314404014</v>
      </c>
      <c r="F8163" s="5">
        <v>2024</v>
      </c>
      <c r="G8163" s="6">
        <v>148</v>
      </c>
      <c r="H8163" s="6" t="s">
        <v>11738</v>
      </c>
      <c r="I8163" s="6" t="s">
        <v>11738</v>
      </c>
      <c r="J8163" s="6" t="s">
        <v>2808</v>
      </c>
      <c r="K8163" s="196" t="s">
        <v>17</v>
      </c>
      <c r="L8163" s="6">
        <v>24</v>
      </c>
      <c r="M8163" s="196">
        <v>20</v>
      </c>
      <c r="N8163" s="6" t="s">
        <v>535</v>
      </c>
      <c r="O8163" s="197" t="s">
        <v>4891</v>
      </c>
    </row>
    <row r="8164" spans="1:15" ht="16.5" thickTop="1" thickBot="1">
      <c r="A8164">
        <v>2020</v>
      </c>
      <c r="B8164" t="s">
        <v>35</v>
      </c>
      <c r="C8164" s="263">
        <f t="shared" si="396"/>
        <v>44040</v>
      </c>
      <c r="D8164">
        <v>15</v>
      </c>
      <c r="E8164" t="str">
        <f t="shared" si="395"/>
        <v>S314404015</v>
      </c>
      <c r="F8164" s="1" t="s">
        <v>15</v>
      </c>
    </row>
    <row r="8165" spans="1:15" ht="16.5" thickTop="1" thickBot="1">
      <c r="A8165">
        <v>2020</v>
      </c>
      <c r="B8165" t="s">
        <v>35</v>
      </c>
      <c r="C8165" s="263">
        <f t="shared" si="396"/>
        <v>44040</v>
      </c>
      <c r="D8165">
        <v>16</v>
      </c>
      <c r="E8165" t="str">
        <f t="shared" si="395"/>
        <v>S314404016</v>
      </c>
      <c r="F8165" s="338" t="s">
        <v>1</v>
      </c>
      <c r="G8165" s="341" t="s">
        <v>2</v>
      </c>
      <c r="H8165" s="342"/>
      <c r="I8165" s="342"/>
      <c r="J8165" s="343"/>
      <c r="K8165" s="344" t="s">
        <v>3</v>
      </c>
      <c r="L8165" s="343"/>
      <c r="M8165" s="344" t="s">
        <v>144</v>
      </c>
      <c r="N8165" s="342"/>
      <c r="O8165" s="342"/>
    </row>
    <row r="8166" spans="1:15" ht="18" customHeight="1" thickBot="1">
      <c r="A8166">
        <v>2020</v>
      </c>
      <c r="B8166" t="s">
        <v>35</v>
      </c>
      <c r="C8166" s="263">
        <f t="shared" si="396"/>
        <v>44040</v>
      </c>
      <c r="D8166">
        <v>17</v>
      </c>
      <c r="E8166" t="str">
        <f t="shared" si="395"/>
        <v>S314404017</v>
      </c>
      <c r="F8166" s="339"/>
      <c r="G8166" s="345" t="s">
        <v>5</v>
      </c>
      <c r="H8166" s="347" t="s">
        <v>145</v>
      </c>
      <c r="I8166" s="348"/>
      <c r="J8166" s="349"/>
      <c r="K8166" s="350" t="s">
        <v>6</v>
      </c>
      <c r="L8166" s="352" t="s">
        <v>7</v>
      </c>
      <c r="M8166" s="350" t="s">
        <v>8</v>
      </c>
      <c r="N8166" s="354" t="s">
        <v>146</v>
      </c>
      <c r="O8166" s="356" t="s">
        <v>147</v>
      </c>
    </row>
    <row r="8167" spans="1:15" ht="15.75" thickBot="1">
      <c r="A8167">
        <v>2020</v>
      </c>
      <c r="B8167" t="s">
        <v>35</v>
      </c>
      <c r="C8167" s="263">
        <f t="shared" si="396"/>
        <v>44040</v>
      </c>
      <c r="D8167">
        <v>18</v>
      </c>
      <c r="E8167" t="str">
        <f t="shared" si="395"/>
        <v>S314404018</v>
      </c>
      <c r="F8167" s="340"/>
      <c r="G8167" s="346"/>
      <c r="H8167" s="191" t="s">
        <v>9</v>
      </c>
      <c r="I8167" s="192" t="s">
        <v>18</v>
      </c>
      <c r="J8167" s="193" t="s">
        <v>11</v>
      </c>
      <c r="K8167" s="351"/>
      <c r="L8167" s="353"/>
      <c r="M8167" s="351"/>
      <c r="N8167" s="355"/>
      <c r="O8167" s="357"/>
    </row>
    <row r="8168" spans="1:15">
      <c r="A8168">
        <v>2020</v>
      </c>
      <c r="B8168" t="s">
        <v>35</v>
      </c>
      <c r="C8168" s="263">
        <f t="shared" si="396"/>
        <v>44040</v>
      </c>
      <c r="D8168">
        <v>19</v>
      </c>
      <c r="E8168" t="str">
        <f t="shared" si="395"/>
        <v>S314404019</v>
      </c>
      <c r="F8168" s="3" t="s">
        <v>16</v>
      </c>
      <c r="G8168" s="2">
        <v>44</v>
      </c>
      <c r="H8168" s="2" t="s">
        <v>11739</v>
      </c>
      <c r="I8168" s="2" t="s">
        <v>2759</v>
      </c>
      <c r="J8168" s="2" t="s">
        <v>1503</v>
      </c>
      <c r="K8168" s="194" t="s">
        <v>17</v>
      </c>
      <c r="L8168" s="2">
        <v>55</v>
      </c>
      <c r="M8168" s="194" t="s">
        <v>1661</v>
      </c>
      <c r="N8168" s="2" t="s">
        <v>10190</v>
      </c>
      <c r="O8168" s="195" t="s">
        <v>4044</v>
      </c>
    </row>
    <row r="8169" spans="1:15">
      <c r="A8169">
        <v>2020</v>
      </c>
      <c r="B8169" t="s">
        <v>35</v>
      </c>
      <c r="C8169" s="263">
        <f t="shared" si="396"/>
        <v>44040</v>
      </c>
      <c r="D8169">
        <v>20</v>
      </c>
      <c r="E8169" t="str">
        <f t="shared" si="395"/>
        <v>S314404020</v>
      </c>
      <c r="F8169" s="4">
        <v>44013</v>
      </c>
      <c r="G8169" s="2">
        <v>132</v>
      </c>
      <c r="H8169" s="2" t="s">
        <v>11740</v>
      </c>
      <c r="I8169" s="2" t="s">
        <v>11741</v>
      </c>
      <c r="J8169" s="2" t="s">
        <v>2136</v>
      </c>
      <c r="K8169" s="194" t="s">
        <v>17</v>
      </c>
      <c r="L8169" s="2">
        <v>52</v>
      </c>
      <c r="M8169" s="194" t="s">
        <v>1629</v>
      </c>
      <c r="N8169" s="2" t="s">
        <v>4039</v>
      </c>
      <c r="O8169" s="195" t="s">
        <v>4038</v>
      </c>
    </row>
    <row r="8170" spans="1:15">
      <c r="A8170">
        <v>2020</v>
      </c>
      <c r="B8170" t="s">
        <v>35</v>
      </c>
      <c r="C8170" s="263">
        <f t="shared" si="396"/>
        <v>44040</v>
      </c>
      <c r="D8170">
        <v>21</v>
      </c>
      <c r="E8170" t="str">
        <f t="shared" si="395"/>
        <v>S314404021</v>
      </c>
      <c r="F8170" s="4">
        <v>44044</v>
      </c>
      <c r="G8170" s="2">
        <v>137</v>
      </c>
      <c r="H8170" s="2" t="s">
        <v>11742</v>
      </c>
      <c r="I8170" s="2" t="s">
        <v>11743</v>
      </c>
      <c r="J8170" s="2" t="s">
        <v>2968</v>
      </c>
      <c r="K8170" s="194" t="s">
        <v>17</v>
      </c>
      <c r="L8170" s="2">
        <v>48</v>
      </c>
      <c r="M8170" s="194" t="s">
        <v>311</v>
      </c>
      <c r="N8170" s="2" t="s">
        <v>312</v>
      </c>
      <c r="O8170" s="195" t="s">
        <v>310</v>
      </c>
    </row>
    <row r="8171" spans="1:15">
      <c r="A8171">
        <v>2020</v>
      </c>
      <c r="B8171" t="s">
        <v>35</v>
      </c>
      <c r="C8171" s="263">
        <f t="shared" si="396"/>
        <v>44040</v>
      </c>
      <c r="D8171">
        <v>22</v>
      </c>
      <c r="E8171" t="str">
        <f t="shared" si="395"/>
        <v>S314404022</v>
      </c>
      <c r="F8171" s="4">
        <v>44075</v>
      </c>
      <c r="G8171" s="2">
        <v>157</v>
      </c>
      <c r="H8171" s="2" t="s">
        <v>11525</v>
      </c>
      <c r="I8171" s="2" t="s">
        <v>3951</v>
      </c>
      <c r="J8171" s="2" t="s">
        <v>2138</v>
      </c>
      <c r="K8171" s="194" t="s">
        <v>17</v>
      </c>
      <c r="L8171" s="2">
        <v>45</v>
      </c>
      <c r="M8171" s="194" t="s">
        <v>2664</v>
      </c>
      <c r="N8171" s="2">
        <v>0</v>
      </c>
      <c r="O8171" s="195" t="s">
        <v>10061</v>
      </c>
    </row>
    <row r="8172" spans="1:15">
      <c r="A8172">
        <v>2020</v>
      </c>
      <c r="B8172" t="s">
        <v>35</v>
      </c>
      <c r="C8172" s="263">
        <f t="shared" si="396"/>
        <v>44040</v>
      </c>
      <c r="D8172">
        <v>23</v>
      </c>
      <c r="E8172" t="str">
        <f t="shared" si="395"/>
        <v>S314404023</v>
      </c>
      <c r="F8172" s="4">
        <v>44105</v>
      </c>
      <c r="G8172" s="2">
        <v>155</v>
      </c>
      <c r="H8172" s="2" t="s">
        <v>5711</v>
      </c>
      <c r="I8172" s="2" t="s">
        <v>7460</v>
      </c>
      <c r="J8172" s="2" t="s">
        <v>1502</v>
      </c>
      <c r="K8172" s="194" t="s">
        <v>17</v>
      </c>
      <c r="L8172" s="2">
        <v>43</v>
      </c>
      <c r="M8172" s="194">
        <v>0</v>
      </c>
      <c r="N8172" s="2">
        <v>0</v>
      </c>
      <c r="O8172" s="195">
        <v>100</v>
      </c>
    </row>
    <row r="8173" spans="1:15">
      <c r="A8173">
        <v>2020</v>
      </c>
      <c r="B8173" t="s">
        <v>35</v>
      </c>
      <c r="C8173" s="263">
        <f t="shared" si="396"/>
        <v>44040</v>
      </c>
      <c r="D8173">
        <v>24</v>
      </c>
      <c r="E8173" t="str">
        <f t="shared" si="395"/>
        <v>S314404024</v>
      </c>
      <c r="F8173" s="3" t="s">
        <v>220</v>
      </c>
      <c r="G8173" s="2">
        <v>160</v>
      </c>
      <c r="H8173" s="2" t="s">
        <v>5363</v>
      </c>
      <c r="I8173" s="2" t="s">
        <v>11744</v>
      </c>
      <c r="J8173" s="2" t="s">
        <v>1228</v>
      </c>
      <c r="K8173" s="194" t="s">
        <v>17</v>
      </c>
      <c r="L8173" s="2">
        <v>42</v>
      </c>
      <c r="M8173" s="194" t="s">
        <v>297</v>
      </c>
      <c r="N8173" s="2" t="s">
        <v>1248</v>
      </c>
      <c r="O8173" s="195" t="s">
        <v>11745</v>
      </c>
    </row>
    <row r="8174" spans="1:15">
      <c r="A8174">
        <v>2020</v>
      </c>
      <c r="B8174" t="s">
        <v>35</v>
      </c>
      <c r="C8174" s="263">
        <f t="shared" si="396"/>
        <v>44040</v>
      </c>
      <c r="D8174">
        <v>25</v>
      </c>
      <c r="E8174" t="str">
        <f t="shared" si="395"/>
        <v>S314404025</v>
      </c>
      <c r="F8174" s="3">
        <v>2021</v>
      </c>
      <c r="G8174" s="2">
        <v>190</v>
      </c>
      <c r="H8174" s="2" t="s">
        <v>11746</v>
      </c>
      <c r="I8174" s="2" t="s">
        <v>1499</v>
      </c>
      <c r="J8174" s="2" t="s">
        <v>981</v>
      </c>
      <c r="K8174" s="194" t="s">
        <v>17</v>
      </c>
      <c r="L8174" s="2">
        <v>40</v>
      </c>
      <c r="M8174" s="194" t="s">
        <v>383</v>
      </c>
      <c r="N8174" s="2" t="s">
        <v>5551</v>
      </c>
      <c r="O8174" s="195" t="s">
        <v>7033</v>
      </c>
    </row>
    <row r="8175" spans="1:15">
      <c r="A8175">
        <v>2020</v>
      </c>
      <c r="B8175" t="s">
        <v>35</v>
      </c>
      <c r="C8175" s="263">
        <f t="shared" si="396"/>
        <v>44040</v>
      </c>
      <c r="D8175">
        <v>26</v>
      </c>
      <c r="E8175" t="str">
        <f t="shared" si="395"/>
        <v>S314404026</v>
      </c>
      <c r="F8175" s="3">
        <v>2022</v>
      </c>
      <c r="G8175" s="2">
        <v>195</v>
      </c>
      <c r="H8175" s="2" t="s">
        <v>3360</v>
      </c>
      <c r="I8175" s="2" t="s">
        <v>11747</v>
      </c>
      <c r="J8175" s="2" t="s">
        <v>932</v>
      </c>
      <c r="K8175" s="194" t="s">
        <v>17</v>
      </c>
      <c r="L8175" s="2">
        <v>36</v>
      </c>
      <c r="M8175" s="194" t="s">
        <v>1122</v>
      </c>
      <c r="N8175" s="2" t="s">
        <v>730</v>
      </c>
      <c r="O8175" s="195" t="s">
        <v>265</v>
      </c>
    </row>
    <row r="8176" spans="1:15">
      <c r="A8176">
        <v>2020</v>
      </c>
      <c r="B8176" t="s">
        <v>35</v>
      </c>
      <c r="C8176" s="263">
        <f t="shared" si="396"/>
        <v>44040</v>
      </c>
      <c r="D8176">
        <v>27</v>
      </c>
      <c r="E8176" t="str">
        <f t="shared" si="395"/>
        <v>S314404027</v>
      </c>
      <c r="F8176" s="3">
        <v>2023</v>
      </c>
      <c r="G8176" s="2">
        <v>190</v>
      </c>
      <c r="H8176" s="2" t="s">
        <v>10822</v>
      </c>
      <c r="I8176" s="2" t="s">
        <v>5846</v>
      </c>
      <c r="J8176" s="2" t="s">
        <v>2816</v>
      </c>
      <c r="K8176" s="194" t="s">
        <v>17</v>
      </c>
      <c r="L8176" s="2">
        <v>29</v>
      </c>
      <c r="M8176" s="194" t="s">
        <v>619</v>
      </c>
      <c r="N8176" s="2">
        <v>50</v>
      </c>
      <c r="O8176" s="195" t="s">
        <v>383</v>
      </c>
    </row>
    <row r="8177" spans="1:15" ht="15.75" thickBot="1">
      <c r="A8177">
        <v>2020</v>
      </c>
      <c r="B8177" t="s">
        <v>35</v>
      </c>
      <c r="C8177" s="263">
        <f t="shared" si="396"/>
        <v>44040</v>
      </c>
      <c r="D8177">
        <v>28</v>
      </c>
      <c r="E8177" t="str">
        <f t="shared" si="395"/>
        <v>S314404028</v>
      </c>
      <c r="F8177" s="5">
        <v>2024</v>
      </c>
      <c r="G8177" s="6">
        <v>183</v>
      </c>
      <c r="H8177" s="6" t="s">
        <v>6311</v>
      </c>
      <c r="I8177" s="6" t="s">
        <v>510</v>
      </c>
      <c r="J8177" s="6" t="s">
        <v>917</v>
      </c>
      <c r="K8177" s="196" t="s">
        <v>17</v>
      </c>
      <c r="L8177" s="6">
        <v>24</v>
      </c>
      <c r="M8177" s="196" t="s">
        <v>4986</v>
      </c>
      <c r="N8177" s="6" t="s">
        <v>7033</v>
      </c>
      <c r="O8177" s="197" t="s">
        <v>384</v>
      </c>
    </row>
    <row r="8178" spans="1:15" ht="16.5" thickTop="1" thickBot="1">
      <c r="A8178">
        <v>2020</v>
      </c>
      <c r="B8178" t="s">
        <v>34</v>
      </c>
      <c r="C8178" s="263">
        <f>C8177+7</f>
        <v>44047</v>
      </c>
      <c r="D8178">
        <v>1</v>
      </c>
      <c r="E8178" t="str">
        <f t="shared" ref="E8178:E8205" si="397">B8178&amp;C8178&amp;D8178</f>
        <v>S32440471</v>
      </c>
      <c r="F8178" s="1" t="s">
        <v>0</v>
      </c>
    </row>
    <row r="8179" spans="1:15" ht="16.5" thickTop="1" thickBot="1">
      <c r="A8179">
        <v>2020</v>
      </c>
      <c r="B8179" t="s">
        <v>34</v>
      </c>
      <c r="C8179" s="263">
        <f t="shared" ref="C8179:C8205" si="398">C8178</f>
        <v>44047</v>
      </c>
      <c r="D8179">
        <v>2</v>
      </c>
      <c r="E8179" t="str">
        <f t="shared" si="397"/>
        <v>S32440472</v>
      </c>
      <c r="F8179" s="338" t="s">
        <v>1</v>
      </c>
      <c r="G8179" s="341" t="s">
        <v>2</v>
      </c>
      <c r="H8179" s="342"/>
      <c r="I8179" s="342"/>
      <c r="J8179" s="343"/>
      <c r="K8179" s="344" t="s">
        <v>3</v>
      </c>
      <c r="L8179" s="343"/>
      <c r="M8179" s="344" t="s">
        <v>144</v>
      </c>
      <c r="N8179" s="342"/>
      <c r="O8179" s="342"/>
    </row>
    <row r="8180" spans="1:15" ht="18" customHeight="1" thickBot="1">
      <c r="A8180">
        <v>2020</v>
      </c>
      <c r="B8180" t="s">
        <v>34</v>
      </c>
      <c r="C8180" s="263">
        <f t="shared" si="398"/>
        <v>44047</v>
      </c>
      <c r="D8180">
        <v>3</v>
      </c>
      <c r="E8180" t="str">
        <f t="shared" si="397"/>
        <v>S32440473</v>
      </c>
      <c r="F8180" s="339"/>
      <c r="G8180" s="345" t="s">
        <v>5</v>
      </c>
      <c r="H8180" s="347" t="s">
        <v>145</v>
      </c>
      <c r="I8180" s="348"/>
      <c r="J8180" s="349"/>
      <c r="K8180" s="350" t="s">
        <v>6</v>
      </c>
      <c r="L8180" s="352" t="s">
        <v>7</v>
      </c>
      <c r="M8180" s="350" t="s">
        <v>8</v>
      </c>
      <c r="N8180" s="354" t="s">
        <v>146</v>
      </c>
      <c r="O8180" s="356" t="s">
        <v>147</v>
      </c>
    </row>
    <row r="8181" spans="1:15" ht="15.75" thickBot="1">
      <c r="A8181">
        <v>2020</v>
      </c>
      <c r="B8181" t="s">
        <v>34</v>
      </c>
      <c r="C8181" s="263">
        <f t="shared" si="398"/>
        <v>44047</v>
      </c>
      <c r="D8181">
        <v>4</v>
      </c>
      <c r="E8181" t="str">
        <f t="shared" si="397"/>
        <v>S32440474</v>
      </c>
      <c r="F8181" s="340"/>
      <c r="G8181" s="346"/>
      <c r="H8181" s="191" t="s">
        <v>9</v>
      </c>
      <c r="I8181" s="192" t="s">
        <v>18</v>
      </c>
      <c r="J8181" s="193" t="s">
        <v>11</v>
      </c>
      <c r="K8181" s="351"/>
      <c r="L8181" s="353"/>
      <c r="M8181" s="351"/>
      <c r="N8181" s="355"/>
      <c r="O8181" s="357"/>
    </row>
    <row r="8182" spans="1:15">
      <c r="A8182">
        <v>2020</v>
      </c>
      <c r="B8182" t="s">
        <v>34</v>
      </c>
      <c r="C8182" s="263">
        <f t="shared" si="398"/>
        <v>44047</v>
      </c>
      <c r="D8182">
        <v>5</v>
      </c>
      <c r="E8182" t="str">
        <f t="shared" si="397"/>
        <v>S32440475</v>
      </c>
      <c r="F8182" s="3" t="s">
        <v>12</v>
      </c>
      <c r="G8182" s="2" t="s">
        <v>10173</v>
      </c>
      <c r="H8182" s="2" t="s">
        <v>11748</v>
      </c>
      <c r="I8182" s="2" t="s">
        <v>11748</v>
      </c>
      <c r="J8182" s="2" t="s">
        <v>10694</v>
      </c>
      <c r="K8182" s="194" t="s">
        <v>17</v>
      </c>
      <c r="L8182" s="2">
        <v>53</v>
      </c>
      <c r="M8182" s="194" t="s">
        <v>2082</v>
      </c>
      <c r="N8182" s="2" t="s">
        <v>420</v>
      </c>
      <c r="O8182" s="195">
        <v>75</v>
      </c>
    </row>
    <row r="8183" spans="1:15">
      <c r="A8183">
        <v>2020</v>
      </c>
      <c r="B8183" t="s">
        <v>34</v>
      </c>
      <c r="C8183" s="263">
        <f t="shared" si="398"/>
        <v>44047</v>
      </c>
      <c r="D8183">
        <v>6</v>
      </c>
      <c r="E8183" t="str">
        <f t="shared" si="397"/>
        <v>S32440476</v>
      </c>
      <c r="F8183" s="4">
        <v>44044</v>
      </c>
      <c r="G8183" s="2">
        <v>92</v>
      </c>
      <c r="H8183" s="2" t="s">
        <v>4028</v>
      </c>
      <c r="I8183" s="2" t="s">
        <v>2451</v>
      </c>
      <c r="J8183" s="2" t="s">
        <v>4352</v>
      </c>
      <c r="K8183" s="194" t="s">
        <v>17</v>
      </c>
      <c r="L8183" s="2">
        <v>58</v>
      </c>
      <c r="M8183" s="194">
        <v>0</v>
      </c>
      <c r="N8183" s="2" t="s">
        <v>334</v>
      </c>
      <c r="O8183" s="195" t="s">
        <v>3803</v>
      </c>
    </row>
    <row r="8184" spans="1:15">
      <c r="A8184">
        <v>2020</v>
      </c>
      <c r="B8184" t="s">
        <v>34</v>
      </c>
      <c r="C8184" s="263">
        <f t="shared" si="398"/>
        <v>44047</v>
      </c>
      <c r="D8184">
        <v>7</v>
      </c>
      <c r="E8184" t="str">
        <f t="shared" si="397"/>
        <v>S32440477</v>
      </c>
      <c r="F8184" s="4">
        <v>44075</v>
      </c>
      <c r="G8184" s="2">
        <v>100</v>
      </c>
      <c r="H8184" s="2" t="s">
        <v>11749</v>
      </c>
      <c r="I8184" s="2" t="s">
        <v>11750</v>
      </c>
      <c r="J8184" s="2" t="s">
        <v>3634</v>
      </c>
      <c r="K8184" s="194" t="s">
        <v>17</v>
      </c>
      <c r="L8184" s="2">
        <v>61</v>
      </c>
      <c r="M8184" s="194" t="s">
        <v>10366</v>
      </c>
      <c r="N8184" s="2" t="s">
        <v>1248</v>
      </c>
      <c r="O8184" s="195" t="s">
        <v>301</v>
      </c>
    </row>
    <row r="8185" spans="1:15">
      <c r="A8185">
        <v>2020</v>
      </c>
      <c r="B8185" t="s">
        <v>34</v>
      </c>
      <c r="C8185" s="263">
        <f t="shared" si="398"/>
        <v>44047</v>
      </c>
      <c r="D8185">
        <v>8</v>
      </c>
      <c r="E8185" t="str">
        <f t="shared" si="397"/>
        <v>S32440478</v>
      </c>
      <c r="F8185" s="4">
        <v>44105</v>
      </c>
      <c r="G8185" s="2">
        <v>105</v>
      </c>
      <c r="H8185" s="2" t="s">
        <v>10250</v>
      </c>
      <c r="I8185" s="2" t="s">
        <v>11751</v>
      </c>
      <c r="J8185" s="2" t="s">
        <v>269</v>
      </c>
      <c r="K8185" s="194" t="s">
        <v>17</v>
      </c>
      <c r="L8185" s="2">
        <v>57</v>
      </c>
      <c r="M8185" s="194" t="s">
        <v>11693</v>
      </c>
      <c r="N8185" s="2" t="s">
        <v>2313</v>
      </c>
      <c r="O8185" s="195" t="s">
        <v>4039</v>
      </c>
    </row>
    <row r="8186" spans="1:15">
      <c r="A8186">
        <v>2020</v>
      </c>
      <c r="B8186" t="s">
        <v>34</v>
      </c>
      <c r="C8186" s="263">
        <f t="shared" si="398"/>
        <v>44047</v>
      </c>
      <c r="D8186">
        <v>9</v>
      </c>
      <c r="E8186" t="str">
        <f t="shared" si="397"/>
        <v>S32440479</v>
      </c>
      <c r="F8186" s="4">
        <v>44136</v>
      </c>
      <c r="G8186" s="2">
        <v>105</v>
      </c>
      <c r="H8186" s="2" t="s">
        <v>11752</v>
      </c>
      <c r="I8186" s="2" t="s">
        <v>11753</v>
      </c>
      <c r="J8186" s="2" t="s">
        <v>786</v>
      </c>
      <c r="K8186" s="194" t="s">
        <v>17</v>
      </c>
      <c r="L8186" s="2">
        <v>51</v>
      </c>
      <c r="M8186" s="194" t="s">
        <v>11693</v>
      </c>
      <c r="N8186" s="2" t="s">
        <v>2313</v>
      </c>
      <c r="O8186" s="195" t="s">
        <v>4039</v>
      </c>
    </row>
    <row r="8187" spans="1:15">
      <c r="A8187">
        <v>2020</v>
      </c>
      <c r="B8187" t="s">
        <v>34</v>
      </c>
      <c r="C8187" s="263">
        <f t="shared" si="398"/>
        <v>44047</v>
      </c>
      <c r="D8187">
        <v>10</v>
      </c>
      <c r="E8187" t="str">
        <f t="shared" si="397"/>
        <v>S324404710</v>
      </c>
      <c r="F8187" s="3" t="s">
        <v>220</v>
      </c>
      <c r="G8187" s="2">
        <v>94</v>
      </c>
      <c r="H8187" s="2" t="s">
        <v>4456</v>
      </c>
      <c r="I8187" s="2" t="s">
        <v>11754</v>
      </c>
      <c r="J8187" s="2" t="s">
        <v>3460</v>
      </c>
      <c r="K8187" s="194" t="s">
        <v>17</v>
      </c>
      <c r="L8187" s="2">
        <v>45</v>
      </c>
      <c r="M8187" s="194" t="s">
        <v>11313</v>
      </c>
      <c r="N8187" s="2" t="s">
        <v>291</v>
      </c>
      <c r="O8187" s="195" t="s">
        <v>263</v>
      </c>
    </row>
    <row r="8188" spans="1:15">
      <c r="A8188">
        <v>2020</v>
      </c>
      <c r="B8188" t="s">
        <v>34</v>
      </c>
      <c r="C8188" s="263">
        <f t="shared" si="398"/>
        <v>44047</v>
      </c>
      <c r="D8188">
        <v>11</v>
      </c>
      <c r="E8188" t="str">
        <f t="shared" si="397"/>
        <v>S324404711</v>
      </c>
      <c r="F8188" s="3">
        <v>2021</v>
      </c>
      <c r="G8188" s="2">
        <v>148</v>
      </c>
      <c r="H8188" s="2" t="s">
        <v>11525</v>
      </c>
      <c r="I8188" s="2" t="s">
        <v>4331</v>
      </c>
      <c r="J8188" s="2" t="s">
        <v>10672</v>
      </c>
      <c r="K8188" s="194" t="s">
        <v>17</v>
      </c>
      <c r="L8188" s="2">
        <v>47</v>
      </c>
      <c r="M8188" s="194">
        <v>25</v>
      </c>
      <c r="N8188" s="2">
        <v>35</v>
      </c>
      <c r="O8188" s="195">
        <v>40</v>
      </c>
    </row>
    <row r="8189" spans="1:15">
      <c r="A8189">
        <v>2020</v>
      </c>
      <c r="B8189" t="s">
        <v>34</v>
      </c>
      <c r="C8189" s="263">
        <f t="shared" si="398"/>
        <v>44047</v>
      </c>
      <c r="D8189">
        <v>12</v>
      </c>
      <c r="E8189" t="str">
        <f t="shared" si="397"/>
        <v>S324404712</v>
      </c>
      <c r="F8189" s="3">
        <v>2022</v>
      </c>
      <c r="G8189" s="2">
        <v>155</v>
      </c>
      <c r="H8189" s="2" t="s">
        <v>11755</v>
      </c>
      <c r="I8189" s="2" t="s">
        <v>11756</v>
      </c>
      <c r="J8189" s="2" t="s">
        <v>11757</v>
      </c>
      <c r="K8189" s="194" t="s">
        <v>17</v>
      </c>
      <c r="L8189" s="2">
        <v>39</v>
      </c>
      <c r="M8189" s="194" t="s">
        <v>1975</v>
      </c>
      <c r="N8189" s="2" t="s">
        <v>5648</v>
      </c>
      <c r="O8189" s="195" t="s">
        <v>635</v>
      </c>
    </row>
    <row r="8190" spans="1:15">
      <c r="A8190">
        <v>2020</v>
      </c>
      <c r="B8190" t="s">
        <v>34</v>
      </c>
      <c r="C8190" s="263">
        <f t="shared" si="398"/>
        <v>44047</v>
      </c>
      <c r="D8190">
        <v>13</v>
      </c>
      <c r="E8190" t="str">
        <f t="shared" si="397"/>
        <v>S324404713</v>
      </c>
      <c r="F8190" s="3">
        <v>2023</v>
      </c>
      <c r="G8190" s="2">
        <v>150</v>
      </c>
      <c r="H8190" s="2" t="s">
        <v>5750</v>
      </c>
      <c r="I8190" s="2" t="s">
        <v>5417</v>
      </c>
      <c r="J8190" s="2" t="s">
        <v>5145</v>
      </c>
      <c r="K8190" s="194" t="s">
        <v>17</v>
      </c>
      <c r="L8190" s="2">
        <v>33</v>
      </c>
      <c r="M8190" s="194" t="s">
        <v>2379</v>
      </c>
      <c r="N8190" s="2">
        <v>55</v>
      </c>
      <c r="O8190" s="195" t="s">
        <v>4891</v>
      </c>
    </row>
    <row r="8191" spans="1:15" ht="15.75" thickBot="1">
      <c r="A8191">
        <v>2020</v>
      </c>
      <c r="B8191" t="s">
        <v>34</v>
      </c>
      <c r="C8191" s="263">
        <f t="shared" si="398"/>
        <v>44047</v>
      </c>
      <c r="D8191">
        <v>14</v>
      </c>
      <c r="E8191" t="str">
        <f t="shared" si="397"/>
        <v>S324404714</v>
      </c>
      <c r="F8191" s="5">
        <v>2024</v>
      </c>
      <c r="G8191" s="6">
        <v>147</v>
      </c>
      <c r="H8191" s="6" t="s">
        <v>11758</v>
      </c>
      <c r="I8191" s="6" t="s">
        <v>11759</v>
      </c>
      <c r="J8191" s="6" t="s">
        <v>1544</v>
      </c>
      <c r="K8191" s="196" t="s">
        <v>17</v>
      </c>
      <c r="L8191" s="6">
        <v>29</v>
      </c>
      <c r="M8191" s="196" t="s">
        <v>10599</v>
      </c>
      <c r="N8191" s="6" t="s">
        <v>2380</v>
      </c>
      <c r="O8191" s="197">
        <v>20</v>
      </c>
    </row>
    <row r="8192" spans="1:15" ht="16.5" thickTop="1" thickBot="1">
      <c r="A8192">
        <v>2020</v>
      </c>
      <c r="B8192" t="s">
        <v>34</v>
      </c>
      <c r="C8192" s="263">
        <f t="shared" si="398"/>
        <v>44047</v>
      </c>
      <c r="D8192">
        <v>15</v>
      </c>
      <c r="E8192" t="str">
        <f t="shared" si="397"/>
        <v>S324404715</v>
      </c>
      <c r="F8192" s="1" t="s">
        <v>15</v>
      </c>
    </row>
    <row r="8193" spans="1:15" ht="16.5" thickTop="1" thickBot="1">
      <c r="A8193">
        <v>2020</v>
      </c>
      <c r="B8193" t="s">
        <v>34</v>
      </c>
      <c r="C8193" s="263">
        <f t="shared" si="398"/>
        <v>44047</v>
      </c>
      <c r="D8193">
        <v>16</v>
      </c>
      <c r="E8193" t="str">
        <f t="shared" si="397"/>
        <v>S324404716</v>
      </c>
      <c r="F8193" s="338" t="s">
        <v>1</v>
      </c>
      <c r="G8193" s="341" t="s">
        <v>2</v>
      </c>
      <c r="H8193" s="342"/>
      <c r="I8193" s="342"/>
      <c r="J8193" s="343"/>
      <c r="K8193" s="344" t="s">
        <v>3</v>
      </c>
      <c r="L8193" s="343"/>
      <c r="M8193" s="344" t="s">
        <v>144</v>
      </c>
      <c r="N8193" s="342"/>
      <c r="O8193" s="342"/>
    </row>
    <row r="8194" spans="1:15" ht="18" customHeight="1" thickBot="1">
      <c r="A8194">
        <v>2020</v>
      </c>
      <c r="B8194" t="s">
        <v>34</v>
      </c>
      <c r="C8194" s="263">
        <f t="shared" si="398"/>
        <v>44047</v>
      </c>
      <c r="D8194">
        <v>17</v>
      </c>
      <c r="E8194" t="str">
        <f t="shared" si="397"/>
        <v>S324404717</v>
      </c>
      <c r="F8194" s="339"/>
      <c r="G8194" s="345" t="s">
        <v>5</v>
      </c>
      <c r="H8194" s="347" t="s">
        <v>145</v>
      </c>
      <c r="I8194" s="348"/>
      <c r="J8194" s="349"/>
      <c r="K8194" s="350" t="s">
        <v>6</v>
      </c>
      <c r="L8194" s="352" t="s">
        <v>7</v>
      </c>
      <c r="M8194" s="350" t="s">
        <v>8</v>
      </c>
      <c r="N8194" s="354" t="s">
        <v>146</v>
      </c>
      <c r="O8194" s="356" t="s">
        <v>147</v>
      </c>
    </row>
    <row r="8195" spans="1:15" ht="15.75" thickBot="1">
      <c r="A8195">
        <v>2020</v>
      </c>
      <c r="B8195" t="s">
        <v>34</v>
      </c>
      <c r="C8195" s="263">
        <f t="shared" si="398"/>
        <v>44047</v>
      </c>
      <c r="D8195">
        <v>18</v>
      </c>
      <c r="E8195" t="str">
        <f t="shared" si="397"/>
        <v>S324404718</v>
      </c>
      <c r="F8195" s="340"/>
      <c r="G8195" s="346"/>
      <c r="H8195" s="191" t="s">
        <v>9</v>
      </c>
      <c r="I8195" s="192" t="s">
        <v>18</v>
      </c>
      <c r="J8195" s="193" t="s">
        <v>11</v>
      </c>
      <c r="K8195" s="351"/>
      <c r="L8195" s="353"/>
      <c r="M8195" s="351"/>
      <c r="N8195" s="355"/>
      <c r="O8195" s="357"/>
    </row>
    <row r="8196" spans="1:15">
      <c r="A8196">
        <v>2020</v>
      </c>
      <c r="B8196" t="s">
        <v>34</v>
      </c>
      <c r="C8196" s="263">
        <f t="shared" si="398"/>
        <v>44047</v>
      </c>
      <c r="D8196">
        <v>19</v>
      </c>
      <c r="E8196" t="str">
        <f t="shared" si="397"/>
        <v>S324404719</v>
      </c>
      <c r="F8196" s="3" t="s">
        <v>16</v>
      </c>
      <c r="G8196" s="2">
        <v>45</v>
      </c>
      <c r="H8196" s="2" t="s">
        <v>992</v>
      </c>
      <c r="I8196" s="2" t="s">
        <v>4606</v>
      </c>
      <c r="J8196" s="2" t="s">
        <v>1309</v>
      </c>
      <c r="K8196" s="194" t="s">
        <v>17</v>
      </c>
      <c r="L8196" s="2">
        <v>55</v>
      </c>
      <c r="M8196" s="194" t="s">
        <v>3767</v>
      </c>
      <c r="N8196" s="2" t="s">
        <v>4044</v>
      </c>
      <c r="O8196" s="195" t="s">
        <v>10627</v>
      </c>
    </row>
    <row r="8197" spans="1:15">
      <c r="A8197">
        <v>2020</v>
      </c>
      <c r="B8197" t="s">
        <v>34</v>
      </c>
      <c r="C8197" s="263">
        <f t="shared" si="398"/>
        <v>44047</v>
      </c>
      <c r="D8197">
        <v>20</v>
      </c>
      <c r="E8197" t="str">
        <f t="shared" si="397"/>
        <v>S324404720</v>
      </c>
      <c r="F8197" s="4">
        <v>44044</v>
      </c>
      <c r="G8197" s="2">
        <v>137</v>
      </c>
      <c r="H8197" s="2" t="s">
        <v>11760</v>
      </c>
      <c r="I8197" s="2" t="s">
        <v>4800</v>
      </c>
      <c r="J8197" s="2" t="s">
        <v>763</v>
      </c>
      <c r="K8197" s="194" t="s">
        <v>17</v>
      </c>
      <c r="L8197" s="2">
        <v>51</v>
      </c>
      <c r="M8197" s="194">
        <v>0</v>
      </c>
      <c r="N8197" s="2" t="s">
        <v>3331</v>
      </c>
      <c r="O8197" s="195" t="s">
        <v>11761</v>
      </c>
    </row>
    <row r="8198" spans="1:15">
      <c r="A8198">
        <v>2020</v>
      </c>
      <c r="B8198" t="s">
        <v>34</v>
      </c>
      <c r="C8198" s="263">
        <f t="shared" si="398"/>
        <v>44047</v>
      </c>
      <c r="D8198">
        <v>21</v>
      </c>
      <c r="E8198" t="str">
        <f t="shared" si="397"/>
        <v>S324404721</v>
      </c>
      <c r="F8198" s="4">
        <v>44075</v>
      </c>
      <c r="G8198" s="2">
        <v>143</v>
      </c>
      <c r="H8198" s="2" t="s">
        <v>4377</v>
      </c>
      <c r="I8198" s="2" t="s">
        <v>11762</v>
      </c>
      <c r="J8198" s="2">
        <v>4</v>
      </c>
      <c r="K8198" s="194" t="s">
        <v>17</v>
      </c>
      <c r="L8198" s="2">
        <v>50</v>
      </c>
      <c r="M8198" s="194" t="s">
        <v>8473</v>
      </c>
      <c r="N8198" s="2" t="s">
        <v>6247</v>
      </c>
      <c r="O8198" s="195" t="s">
        <v>445</v>
      </c>
    </row>
    <row r="8199" spans="1:15">
      <c r="A8199">
        <v>2020</v>
      </c>
      <c r="B8199" t="s">
        <v>34</v>
      </c>
      <c r="C8199" s="263">
        <f t="shared" si="398"/>
        <v>44047</v>
      </c>
      <c r="D8199">
        <v>22</v>
      </c>
      <c r="E8199" t="str">
        <f t="shared" si="397"/>
        <v>S324404722</v>
      </c>
      <c r="F8199" s="4">
        <v>44105</v>
      </c>
      <c r="G8199" s="2">
        <v>150</v>
      </c>
      <c r="H8199" s="2" t="s">
        <v>3664</v>
      </c>
      <c r="I8199" s="2" t="s">
        <v>5078</v>
      </c>
      <c r="J8199" s="2" t="s">
        <v>1362</v>
      </c>
      <c r="K8199" s="194" t="s">
        <v>17</v>
      </c>
      <c r="L8199" s="2">
        <v>46</v>
      </c>
      <c r="M8199" s="194" t="s">
        <v>7626</v>
      </c>
      <c r="N8199" s="2">
        <v>0</v>
      </c>
      <c r="O8199" s="195" t="s">
        <v>7033</v>
      </c>
    </row>
    <row r="8200" spans="1:15">
      <c r="A8200">
        <v>2020</v>
      </c>
      <c r="B8200" t="s">
        <v>34</v>
      </c>
      <c r="C8200" s="263">
        <f t="shared" si="398"/>
        <v>44047</v>
      </c>
      <c r="D8200">
        <v>23</v>
      </c>
      <c r="E8200" t="str">
        <f t="shared" si="397"/>
        <v>S324404723</v>
      </c>
      <c r="F8200" s="4">
        <v>44136</v>
      </c>
      <c r="G8200" s="2">
        <v>155</v>
      </c>
      <c r="H8200" s="2" t="s">
        <v>11763</v>
      </c>
      <c r="I8200" s="2" t="s">
        <v>11764</v>
      </c>
      <c r="J8200" s="2" t="s">
        <v>2214</v>
      </c>
      <c r="K8200" s="194" t="s">
        <v>17</v>
      </c>
      <c r="L8200" s="2">
        <v>44</v>
      </c>
      <c r="M8200" s="194" t="s">
        <v>7626</v>
      </c>
      <c r="N8200" s="2">
        <v>0</v>
      </c>
      <c r="O8200" s="195" t="s">
        <v>7033</v>
      </c>
    </row>
    <row r="8201" spans="1:15">
      <c r="A8201">
        <v>2020</v>
      </c>
      <c r="B8201" t="s">
        <v>34</v>
      </c>
      <c r="C8201" s="263">
        <f t="shared" si="398"/>
        <v>44047</v>
      </c>
      <c r="D8201">
        <v>24</v>
      </c>
      <c r="E8201" t="str">
        <f t="shared" si="397"/>
        <v>S324404724</v>
      </c>
      <c r="F8201" s="3" t="s">
        <v>220</v>
      </c>
      <c r="G8201" s="2">
        <v>144</v>
      </c>
      <c r="H8201" s="2" t="s">
        <v>11765</v>
      </c>
      <c r="I8201" s="2" t="s">
        <v>11766</v>
      </c>
      <c r="J8201" s="2" t="s">
        <v>1721</v>
      </c>
      <c r="K8201" s="194" t="s">
        <v>17</v>
      </c>
      <c r="L8201" s="2">
        <v>43</v>
      </c>
      <c r="M8201" s="194" t="s">
        <v>10014</v>
      </c>
      <c r="N8201" s="2" t="s">
        <v>1723</v>
      </c>
      <c r="O8201" s="195" t="s">
        <v>420</v>
      </c>
    </row>
    <row r="8202" spans="1:15">
      <c r="A8202">
        <v>2020</v>
      </c>
      <c r="B8202" t="s">
        <v>34</v>
      </c>
      <c r="C8202" s="263">
        <f t="shared" si="398"/>
        <v>44047</v>
      </c>
      <c r="D8202">
        <v>25</v>
      </c>
      <c r="E8202" t="str">
        <f t="shared" si="397"/>
        <v>S324404725</v>
      </c>
      <c r="F8202" s="3">
        <v>2021</v>
      </c>
      <c r="G8202" s="2">
        <v>193</v>
      </c>
      <c r="H8202" s="2" t="s">
        <v>11445</v>
      </c>
      <c r="I8202" s="2" t="s">
        <v>11767</v>
      </c>
      <c r="J8202" s="2" t="s">
        <v>1370</v>
      </c>
      <c r="K8202" s="194" t="s">
        <v>17</v>
      </c>
      <c r="L8202" s="2">
        <v>46</v>
      </c>
      <c r="M8202" s="194" t="s">
        <v>7459</v>
      </c>
      <c r="N8202" s="2" t="s">
        <v>301</v>
      </c>
      <c r="O8202" s="195" t="s">
        <v>10127</v>
      </c>
    </row>
    <row r="8203" spans="1:15">
      <c r="A8203">
        <v>2020</v>
      </c>
      <c r="B8203" t="s">
        <v>34</v>
      </c>
      <c r="C8203" s="263">
        <f t="shared" si="398"/>
        <v>44047</v>
      </c>
      <c r="D8203">
        <v>26</v>
      </c>
      <c r="E8203" t="str">
        <f t="shared" si="397"/>
        <v>S324404726</v>
      </c>
      <c r="F8203" s="3">
        <v>2022</v>
      </c>
      <c r="G8203" s="2">
        <v>195</v>
      </c>
      <c r="H8203" s="2" t="s">
        <v>11698</v>
      </c>
      <c r="I8203" s="2" t="s">
        <v>9299</v>
      </c>
      <c r="J8203" s="2" t="s">
        <v>1419</v>
      </c>
      <c r="K8203" s="194" t="s">
        <v>17</v>
      </c>
      <c r="L8203" s="2">
        <v>42</v>
      </c>
      <c r="M8203" s="194" t="s">
        <v>477</v>
      </c>
      <c r="N8203" s="2" t="s">
        <v>7033</v>
      </c>
      <c r="O8203" s="195" t="s">
        <v>10193</v>
      </c>
    </row>
    <row r="8204" spans="1:15">
      <c r="A8204">
        <v>2020</v>
      </c>
      <c r="B8204" t="s">
        <v>34</v>
      </c>
      <c r="C8204" s="263">
        <f t="shared" si="398"/>
        <v>44047</v>
      </c>
      <c r="D8204">
        <v>27</v>
      </c>
      <c r="E8204" t="str">
        <f t="shared" si="397"/>
        <v>S324404727</v>
      </c>
      <c r="F8204" s="3">
        <v>2023</v>
      </c>
      <c r="G8204" s="2">
        <v>185</v>
      </c>
      <c r="H8204" s="2" t="s">
        <v>6132</v>
      </c>
      <c r="I8204" s="2" t="s">
        <v>6132</v>
      </c>
      <c r="J8204" s="2" t="s">
        <v>1503</v>
      </c>
      <c r="K8204" s="194" t="s">
        <v>17</v>
      </c>
      <c r="L8204" s="2">
        <v>35</v>
      </c>
      <c r="M8204" s="194" t="s">
        <v>346</v>
      </c>
      <c r="N8204" s="2" t="s">
        <v>344</v>
      </c>
      <c r="O8204" s="195" t="s">
        <v>345</v>
      </c>
    </row>
    <row r="8205" spans="1:15" ht="15.75" thickBot="1">
      <c r="A8205">
        <v>2020</v>
      </c>
      <c r="B8205" t="s">
        <v>34</v>
      </c>
      <c r="C8205" s="263">
        <f t="shared" si="398"/>
        <v>44047</v>
      </c>
      <c r="D8205">
        <v>28</v>
      </c>
      <c r="E8205" t="str">
        <f t="shared" si="397"/>
        <v>S324404728</v>
      </c>
      <c r="F8205" s="5">
        <v>2024</v>
      </c>
      <c r="G8205" s="6">
        <v>182</v>
      </c>
      <c r="H8205" s="6" t="s">
        <v>6311</v>
      </c>
      <c r="I8205" s="6" t="s">
        <v>11768</v>
      </c>
      <c r="J8205" s="6" t="s">
        <v>754</v>
      </c>
      <c r="K8205" s="196" t="s">
        <v>17</v>
      </c>
      <c r="L8205" s="6">
        <v>29</v>
      </c>
      <c r="M8205" s="196" t="s">
        <v>384</v>
      </c>
      <c r="N8205" s="6" t="s">
        <v>5551</v>
      </c>
      <c r="O8205" s="197" t="s">
        <v>5551</v>
      </c>
    </row>
    <row r="8206" spans="1:15" ht="16.5" thickTop="1" thickBot="1">
      <c r="A8206">
        <v>2020</v>
      </c>
      <c r="B8206" t="s">
        <v>33</v>
      </c>
      <c r="C8206" s="263">
        <f>C8205+7</f>
        <v>44054</v>
      </c>
      <c r="D8206">
        <v>1</v>
      </c>
      <c r="E8206" t="str">
        <f t="shared" ref="E8206:E8233" si="399">B8206&amp;C8206&amp;D8206</f>
        <v>S33440541</v>
      </c>
      <c r="F8206" s="1" t="s">
        <v>0</v>
      </c>
    </row>
    <row r="8207" spans="1:15" ht="16.5" thickTop="1" thickBot="1">
      <c r="A8207">
        <v>2020</v>
      </c>
      <c r="B8207" t="s">
        <v>33</v>
      </c>
      <c r="C8207" s="263">
        <f t="shared" ref="C8207:C8233" si="400">C8206</f>
        <v>44054</v>
      </c>
      <c r="D8207">
        <v>2</v>
      </c>
      <c r="E8207" t="str">
        <f t="shared" si="399"/>
        <v>S33440542</v>
      </c>
      <c r="F8207" s="338" t="s">
        <v>1</v>
      </c>
      <c r="G8207" s="341" t="s">
        <v>2</v>
      </c>
      <c r="H8207" s="342"/>
      <c r="I8207" s="342"/>
      <c r="J8207" s="343"/>
      <c r="K8207" s="344" t="s">
        <v>3</v>
      </c>
      <c r="L8207" s="343"/>
      <c r="M8207" s="344" t="s">
        <v>144</v>
      </c>
      <c r="N8207" s="342"/>
      <c r="O8207" s="342"/>
    </row>
    <row r="8208" spans="1:15" ht="18" customHeight="1" thickBot="1">
      <c r="A8208">
        <v>2020</v>
      </c>
      <c r="B8208" t="s">
        <v>33</v>
      </c>
      <c r="C8208" s="263">
        <f t="shared" si="400"/>
        <v>44054</v>
      </c>
      <c r="D8208">
        <v>3</v>
      </c>
      <c r="E8208" t="str">
        <f t="shared" si="399"/>
        <v>S33440543</v>
      </c>
      <c r="F8208" s="339"/>
      <c r="G8208" s="345" t="s">
        <v>5</v>
      </c>
      <c r="H8208" s="347" t="s">
        <v>145</v>
      </c>
      <c r="I8208" s="348"/>
      <c r="J8208" s="349"/>
      <c r="K8208" s="350" t="s">
        <v>6</v>
      </c>
      <c r="L8208" s="352" t="s">
        <v>7</v>
      </c>
      <c r="M8208" s="350" t="s">
        <v>8</v>
      </c>
      <c r="N8208" s="354" t="s">
        <v>146</v>
      </c>
      <c r="O8208" s="356" t="s">
        <v>147</v>
      </c>
    </row>
    <row r="8209" spans="1:15" ht="15.75" thickBot="1">
      <c r="A8209">
        <v>2020</v>
      </c>
      <c r="B8209" t="s">
        <v>33</v>
      </c>
      <c r="C8209" s="263">
        <f t="shared" si="400"/>
        <v>44054</v>
      </c>
      <c r="D8209">
        <v>4</v>
      </c>
      <c r="E8209" t="str">
        <f t="shared" si="399"/>
        <v>S33440544</v>
      </c>
      <c r="F8209" s="340"/>
      <c r="G8209" s="346"/>
      <c r="H8209" s="191" t="s">
        <v>9</v>
      </c>
      <c r="I8209" s="192" t="s">
        <v>18</v>
      </c>
      <c r="J8209" s="193" t="s">
        <v>11</v>
      </c>
      <c r="K8209" s="351"/>
      <c r="L8209" s="353"/>
      <c r="M8209" s="351"/>
      <c r="N8209" s="355"/>
      <c r="O8209" s="357"/>
    </row>
    <row r="8210" spans="1:15">
      <c r="A8210">
        <v>2020</v>
      </c>
      <c r="B8210" t="s">
        <v>33</v>
      </c>
      <c r="C8210" s="263">
        <f t="shared" si="400"/>
        <v>44054</v>
      </c>
      <c r="D8210">
        <v>5</v>
      </c>
      <c r="E8210" t="str">
        <f t="shared" si="399"/>
        <v>S33440545</v>
      </c>
      <c r="F8210" s="3" t="s">
        <v>12</v>
      </c>
      <c r="G8210" s="2" t="s">
        <v>9626</v>
      </c>
      <c r="H8210" s="2" t="s">
        <v>11771</v>
      </c>
      <c r="I8210" s="2" t="s">
        <v>11772</v>
      </c>
      <c r="J8210" s="2" t="s">
        <v>8110</v>
      </c>
      <c r="K8210" s="194" t="s">
        <v>17</v>
      </c>
      <c r="L8210" s="2">
        <v>48</v>
      </c>
      <c r="M8210" s="194">
        <v>25</v>
      </c>
      <c r="N8210" s="2" t="s">
        <v>2151</v>
      </c>
      <c r="O8210" s="195" t="s">
        <v>5271</v>
      </c>
    </row>
    <row r="8211" spans="1:15">
      <c r="A8211">
        <v>2020</v>
      </c>
      <c r="B8211" t="s">
        <v>33</v>
      </c>
      <c r="C8211" s="263">
        <f t="shared" si="400"/>
        <v>44054</v>
      </c>
      <c r="D8211">
        <v>6</v>
      </c>
      <c r="E8211" t="str">
        <f t="shared" si="399"/>
        <v>S33440546</v>
      </c>
      <c r="F8211" s="4">
        <v>44044</v>
      </c>
      <c r="G8211" s="2">
        <v>88</v>
      </c>
      <c r="H8211" s="2" t="s">
        <v>11773</v>
      </c>
      <c r="I8211" s="2" t="s">
        <v>11774</v>
      </c>
      <c r="J8211" s="2" t="s">
        <v>2347</v>
      </c>
      <c r="K8211" s="194" t="s">
        <v>17</v>
      </c>
      <c r="L8211" s="2">
        <v>58</v>
      </c>
      <c r="M8211" s="194" t="s">
        <v>11338</v>
      </c>
      <c r="N8211" s="2" t="s">
        <v>1248</v>
      </c>
      <c r="O8211" s="195" t="s">
        <v>3331</v>
      </c>
    </row>
    <row r="8212" spans="1:15">
      <c r="A8212">
        <v>2020</v>
      </c>
      <c r="B8212" t="s">
        <v>33</v>
      </c>
      <c r="C8212" s="263">
        <f t="shared" si="400"/>
        <v>44054</v>
      </c>
      <c r="D8212">
        <v>7</v>
      </c>
      <c r="E8212" t="str">
        <f t="shared" si="399"/>
        <v>S33440547</v>
      </c>
      <c r="F8212" s="4">
        <v>44075</v>
      </c>
      <c r="G8212" s="2">
        <v>76</v>
      </c>
      <c r="H8212" s="2" t="s">
        <v>11775</v>
      </c>
      <c r="I8212" s="2" t="s">
        <v>6432</v>
      </c>
      <c r="J8212" s="2" t="s">
        <v>269</v>
      </c>
      <c r="K8212" s="194" t="s">
        <v>17</v>
      </c>
      <c r="L8212" s="2">
        <v>64</v>
      </c>
      <c r="M8212" s="194">
        <v>100</v>
      </c>
      <c r="N8212" s="2">
        <v>0</v>
      </c>
      <c r="O8212" s="195">
        <v>0</v>
      </c>
    </row>
    <row r="8213" spans="1:15">
      <c r="A8213">
        <v>2020</v>
      </c>
      <c r="B8213" t="s">
        <v>33</v>
      </c>
      <c r="C8213" s="263">
        <f t="shared" si="400"/>
        <v>44054</v>
      </c>
      <c r="D8213">
        <v>8</v>
      </c>
      <c r="E8213" t="str">
        <f t="shared" si="399"/>
        <v>S33440548</v>
      </c>
      <c r="F8213" s="4">
        <v>44105</v>
      </c>
      <c r="G8213" s="2">
        <v>83</v>
      </c>
      <c r="H8213" s="2" t="s">
        <v>11776</v>
      </c>
      <c r="I8213" s="2" t="s">
        <v>5884</v>
      </c>
      <c r="J8213" s="2" t="s">
        <v>1340</v>
      </c>
      <c r="K8213" s="194" t="s">
        <v>17</v>
      </c>
      <c r="L8213" s="2">
        <v>61</v>
      </c>
      <c r="M8213" s="194">
        <v>100</v>
      </c>
      <c r="N8213" s="2">
        <v>0</v>
      </c>
      <c r="O8213" s="195">
        <v>0</v>
      </c>
    </row>
    <row r="8214" spans="1:15">
      <c r="A8214">
        <v>2020</v>
      </c>
      <c r="B8214" t="s">
        <v>33</v>
      </c>
      <c r="C8214" s="263">
        <f t="shared" si="400"/>
        <v>44054</v>
      </c>
      <c r="D8214">
        <v>9</v>
      </c>
      <c r="E8214" t="str">
        <f t="shared" si="399"/>
        <v>S33440549</v>
      </c>
      <c r="F8214" s="4">
        <v>44136</v>
      </c>
      <c r="G8214" s="2">
        <v>80</v>
      </c>
      <c r="H8214" s="2" t="s">
        <v>11777</v>
      </c>
      <c r="I8214" s="2" t="s">
        <v>11777</v>
      </c>
      <c r="J8214" s="2" t="s">
        <v>422</v>
      </c>
      <c r="K8214" s="194" t="s">
        <v>17</v>
      </c>
      <c r="L8214" s="2">
        <v>56</v>
      </c>
      <c r="M8214" s="194">
        <v>100</v>
      </c>
      <c r="N8214" s="2">
        <v>0</v>
      </c>
      <c r="O8214" s="195">
        <v>0</v>
      </c>
    </row>
    <row r="8215" spans="1:15">
      <c r="A8215">
        <v>2020</v>
      </c>
      <c r="B8215" t="s">
        <v>33</v>
      </c>
      <c r="C8215" s="263">
        <f t="shared" si="400"/>
        <v>44054</v>
      </c>
      <c r="D8215">
        <v>10</v>
      </c>
      <c r="E8215" t="str">
        <f t="shared" si="399"/>
        <v>S334405410</v>
      </c>
      <c r="F8215" s="3" t="s">
        <v>220</v>
      </c>
      <c r="G8215" s="2">
        <v>77</v>
      </c>
      <c r="H8215" s="2" t="s">
        <v>11778</v>
      </c>
      <c r="I8215" s="2" t="s">
        <v>11779</v>
      </c>
      <c r="J8215" s="2" t="s">
        <v>3042</v>
      </c>
      <c r="K8215" s="194" t="s">
        <v>17</v>
      </c>
      <c r="L8215" s="2">
        <v>51</v>
      </c>
      <c r="M8215" s="194">
        <v>100</v>
      </c>
      <c r="N8215" s="2">
        <v>0</v>
      </c>
      <c r="O8215" s="195">
        <v>0</v>
      </c>
    </row>
    <row r="8216" spans="1:15">
      <c r="A8216">
        <v>2020</v>
      </c>
      <c r="B8216" t="s">
        <v>33</v>
      </c>
      <c r="C8216" s="263">
        <f t="shared" si="400"/>
        <v>44054</v>
      </c>
      <c r="D8216">
        <v>11</v>
      </c>
      <c r="E8216" t="str">
        <f t="shared" si="399"/>
        <v>S334405411</v>
      </c>
      <c r="F8216" s="3">
        <v>2021</v>
      </c>
      <c r="G8216" s="2">
        <v>142</v>
      </c>
      <c r="H8216" s="2" t="s">
        <v>11780</v>
      </c>
      <c r="I8216" s="2" t="s">
        <v>5223</v>
      </c>
      <c r="J8216" s="2" t="s">
        <v>604</v>
      </c>
      <c r="K8216" s="194" t="s">
        <v>17</v>
      </c>
      <c r="L8216" s="2">
        <v>51</v>
      </c>
      <c r="M8216" s="194" t="s">
        <v>513</v>
      </c>
      <c r="N8216" s="2" t="s">
        <v>2583</v>
      </c>
      <c r="O8216" s="195" t="s">
        <v>1064</v>
      </c>
    </row>
    <row r="8217" spans="1:15">
      <c r="A8217">
        <v>2020</v>
      </c>
      <c r="B8217" t="s">
        <v>33</v>
      </c>
      <c r="C8217" s="263">
        <f t="shared" si="400"/>
        <v>44054</v>
      </c>
      <c r="D8217">
        <v>12</v>
      </c>
      <c r="E8217" t="str">
        <f t="shared" si="399"/>
        <v>S334405412</v>
      </c>
      <c r="F8217" s="3">
        <v>2022</v>
      </c>
      <c r="G8217" s="2">
        <v>152</v>
      </c>
      <c r="H8217" s="2" t="s">
        <v>3506</v>
      </c>
      <c r="I8217" s="2" t="s">
        <v>3303</v>
      </c>
      <c r="J8217" s="2" t="s">
        <v>1119</v>
      </c>
      <c r="K8217" s="194" t="s">
        <v>17</v>
      </c>
      <c r="L8217" s="2">
        <v>38</v>
      </c>
      <c r="M8217" s="194" t="s">
        <v>2049</v>
      </c>
      <c r="N8217" s="2" t="s">
        <v>271</v>
      </c>
      <c r="O8217" s="195">
        <v>10</v>
      </c>
    </row>
    <row r="8218" spans="1:15">
      <c r="A8218">
        <v>2020</v>
      </c>
      <c r="B8218" t="s">
        <v>33</v>
      </c>
      <c r="C8218" s="263">
        <f t="shared" si="400"/>
        <v>44054</v>
      </c>
      <c r="D8218">
        <v>13</v>
      </c>
      <c r="E8218" t="str">
        <f t="shared" si="399"/>
        <v>S334405413</v>
      </c>
      <c r="F8218" s="3">
        <v>2023</v>
      </c>
      <c r="G8218" s="2">
        <v>150</v>
      </c>
      <c r="H8218" s="2" t="s">
        <v>11781</v>
      </c>
      <c r="I8218" s="2" t="s">
        <v>4607</v>
      </c>
      <c r="J8218" s="2" t="s">
        <v>2408</v>
      </c>
      <c r="K8218" s="194" t="s">
        <v>17</v>
      </c>
      <c r="L8218" s="2">
        <v>29</v>
      </c>
      <c r="M8218" s="194" t="s">
        <v>11367</v>
      </c>
      <c r="N8218" s="2">
        <v>60</v>
      </c>
      <c r="O8218" s="195" t="s">
        <v>285</v>
      </c>
    </row>
    <row r="8219" spans="1:15" ht="15.75" thickBot="1">
      <c r="A8219">
        <v>2020</v>
      </c>
      <c r="B8219" t="s">
        <v>33</v>
      </c>
      <c r="C8219" s="263">
        <f t="shared" si="400"/>
        <v>44054</v>
      </c>
      <c r="D8219">
        <v>14</v>
      </c>
      <c r="E8219" t="str">
        <f t="shared" si="399"/>
        <v>S334405414</v>
      </c>
      <c r="F8219" s="5">
        <v>2024</v>
      </c>
      <c r="G8219" s="6">
        <v>147</v>
      </c>
      <c r="H8219" s="6" t="s">
        <v>11782</v>
      </c>
      <c r="I8219" s="6" t="s">
        <v>11764</v>
      </c>
      <c r="J8219" s="6" t="s">
        <v>1046</v>
      </c>
      <c r="K8219" s="196" t="s">
        <v>17</v>
      </c>
      <c r="L8219" s="6">
        <v>25</v>
      </c>
      <c r="M8219" s="196">
        <v>30</v>
      </c>
      <c r="N8219" s="6" t="s">
        <v>4157</v>
      </c>
      <c r="O8219" s="197" t="s">
        <v>4891</v>
      </c>
    </row>
    <row r="8220" spans="1:15" ht="16.5" thickTop="1" thickBot="1">
      <c r="A8220">
        <v>2020</v>
      </c>
      <c r="B8220" t="s">
        <v>33</v>
      </c>
      <c r="C8220" s="263">
        <f t="shared" si="400"/>
        <v>44054</v>
      </c>
      <c r="D8220">
        <v>15</v>
      </c>
      <c r="E8220" t="str">
        <f t="shared" si="399"/>
        <v>S334405415</v>
      </c>
      <c r="F8220" s="1" t="s">
        <v>15</v>
      </c>
    </row>
    <row r="8221" spans="1:15" ht="16.5" thickTop="1" thickBot="1">
      <c r="A8221">
        <v>2020</v>
      </c>
      <c r="B8221" t="s">
        <v>33</v>
      </c>
      <c r="C8221" s="263">
        <f t="shared" si="400"/>
        <v>44054</v>
      </c>
      <c r="D8221">
        <v>16</v>
      </c>
      <c r="E8221" t="str">
        <f t="shared" si="399"/>
        <v>S334405416</v>
      </c>
      <c r="F8221" s="338" t="s">
        <v>1</v>
      </c>
      <c r="G8221" s="341" t="s">
        <v>2</v>
      </c>
      <c r="H8221" s="342"/>
      <c r="I8221" s="342"/>
      <c r="J8221" s="343"/>
      <c r="K8221" s="344" t="s">
        <v>3</v>
      </c>
      <c r="L8221" s="343"/>
      <c r="M8221" s="344" t="s">
        <v>144</v>
      </c>
      <c r="N8221" s="342"/>
      <c r="O8221" s="342"/>
    </row>
    <row r="8222" spans="1:15" ht="18" customHeight="1" thickBot="1">
      <c r="A8222">
        <v>2020</v>
      </c>
      <c r="B8222" t="s">
        <v>33</v>
      </c>
      <c r="C8222" s="263">
        <f t="shared" si="400"/>
        <v>44054</v>
      </c>
      <c r="D8222">
        <v>17</v>
      </c>
      <c r="E8222" t="str">
        <f t="shared" si="399"/>
        <v>S334405417</v>
      </c>
      <c r="F8222" s="339"/>
      <c r="G8222" s="345" t="s">
        <v>5</v>
      </c>
      <c r="H8222" s="347" t="s">
        <v>145</v>
      </c>
      <c r="I8222" s="348"/>
      <c r="J8222" s="349"/>
      <c r="K8222" s="350" t="s">
        <v>6</v>
      </c>
      <c r="L8222" s="352" t="s">
        <v>7</v>
      </c>
      <c r="M8222" s="350" t="s">
        <v>8</v>
      </c>
      <c r="N8222" s="354" t="s">
        <v>146</v>
      </c>
      <c r="O8222" s="356" t="s">
        <v>147</v>
      </c>
    </row>
    <row r="8223" spans="1:15" ht="15.75" thickBot="1">
      <c r="A8223">
        <v>2020</v>
      </c>
      <c r="B8223" t="s">
        <v>33</v>
      </c>
      <c r="C8223" s="263">
        <f t="shared" si="400"/>
        <v>44054</v>
      </c>
      <c r="D8223">
        <v>18</v>
      </c>
      <c r="E8223" t="str">
        <f t="shared" si="399"/>
        <v>S334405418</v>
      </c>
      <c r="F8223" s="340"/>
      <c r="G8223" s="346"/>
      <c r="H8223" s="191" t="s">
        <v>9</v>
      </c>
      <c r="I8223" s="192" t="s">
        <v>18</v>
      </c>
      <c r="J8223" s="193" t="s">
        <v>11</v>
      </c>
      <c r="K8223" s="351"/>
      <c r="L8223" s="353"/>
      <c r="M8223" s="351"/>
      <c r="N8223" s="355"/>
      <c r="O8223" s="357"/>
    </row>
    <row r="8224" spans="1:15">
      <c r="A8224">
        <v>2020</v>
      </c>
      <c r="B8224" t="s">
        <v>33</v>
      </c>
      <c r="C8224" s="263">
        <f t="shared" si="400"/>
        <v>44054</v>
      </c>
      <c r="D8224">
        <v>19</v>
      </c>
      <c r="E8224" t="str">
        <f t="shared" si="399"/>
        <v>S334405419</v>
      </c>
      <c r="F8224" s="3" t="s">
        <v>16</v>
      </c>
      <c r="G8224" s="2">
        <v>45</v>
      </c>
      <c r="H8224" s="2" t="s">
        <v>11783</v>
      </c>
      <c r="I8224" s="2" t="s">
        <v>5917</v>
      </c>
      <c r="J8224" s="2" t="s">
        <v>917</v>
      </c>
      <c r="K8224" s="194" t="s">
        <v>17</v>
      </c>
      <c r="L8224" s="2">
        <v>51</v>
      </c>
      <c r="M8224" s="194" t="s">
        <v>3669</v>
      </c>
      <c r="N8224" s="2" t="s">
        <v>2689</v>
      </c>
      <c r="O8224" s="195" t="s">
        <v>2035</v>
      </c>
    </row>
    <row r="8225" spans="1:15">
      <c r="A8225">
        <v>2020</v>
      </c>
      <c r="B8225" t="s">
        <v>33</v>
      </c>
      <c r="C8225" s="263">
        <f t="shared" si="400"/>
        <v>44054</v>
      </c>
      <c r="D8225">
        <v>20</v>
      </c>
      <c r="E8225" t="str">
        <f t="shared" si="399"/>
        <v>S334405420</v>
      </c>
      <c r="F8225" s="4">
        <v>44044</v>
      </c>
      <c r="G8225" s="2">
        <v>133</v>
      </c>
      <c r="H8225" s="2" t="s">
        <v>11784</v>
      </c>
      <c r="I8225" s="2" t="s">
        <v>11785</v>
      </c>
      <c r="J8225" s="2" t="s">
        <v>274</v>
      </c>
      <c r="K8225" s="194" t="s">
        <v>17</v>
      </c>
      <c r="L8225" s="2">
        <v>51</v>
      </c>
      <c r="M8225" s="194" t="s">
        <v>1688</v>
      </c>
      <c r="N8225" s="2" t="s">
        <v>10466</v>
      </c>
      <c r="O8225" s="195" t="s">
        <v>10365</v>
      </c>
    </row>
    <row r="8226" spans="1:15">
      <c r="A8226">
        <v>2020</v>
      </c>
      <c r="B8226" t="s">
        <v>33</v>
      </c>
      <c r="C8226" s="263">
        <f t="shared" si="400"/>
        <v>44054</v>
      </c>
      <c r="D8226">
        <v>21</v>
      </c>
      <c r="E8226" t="str">
        <f t="shared" si="399"/>
        <v>S334405421</v>
      </c>
      <c r="F8226" s="4">
        <v>44075</v>
      </c>
      <c r="G8226" s="2">
        <v>121</v>
      </c>
      <c r="H8226" s="2" t="s">
        <v>11786</v>
      </c>
      <c r="I8226" s="2" t="s">
        <v>11787</v>
      </c>
      <c r="J8226" s="2" t="s">
        <v>4337</v>
      </c>
      <c r="K8226" s="194" t="s">
        <v>17</v>
      </c>
      <c r="L8226" s="2">
        <v>48</v>
      </c>
      <c r="M8226" s="194">
        <v>100</v>
      </c>
      <c r="N8226" s="2">
        <v>0</v>
      </c>
      <c r="O8226" s="195">
        <v>0</v>
      </c>
    </row>
    <row r="8227" spans="1:15">
      <c r="A8227">
        <v>2020</v>
      </c>
      <c r="B8227" t="s">
        <v>33</v>
      </c>
      <c r="C8227" s="263">
        <f t="shared" si="400"/>
        <v>44054</v>
      </c>
      <c r="D8227">
        <v>22</v>
      </c>
      <c r="E8227" t="str">
        <f t="shared" si="399"/>
        <v>S334405422</v>
      </c>
      <c r="F8227" s="4">
        <v>44105</v>
      </c>
      <c r="G8227" s="2">
        <v>131</v>
      </c>
      <c r="H8227" s="2" t="s">
        <v>11788</v>
      </c>
      <c r="I8227" s="2" t="s">
        <v>4101</v>
      </c>
      <c r="J8227" s="2" t="s">
        <v>3323</v>
      </c>
      <c r="K8227" s="194" t="s">
        <v>17</v>
      </c>
      <c r="L8227" s="2">
        <v>45</v>
      </c>
      <c r="M8227" s="194">
        <v>100</v>
      </c>
      <c r="N8227" s="2">
        <v>0</v>
      </c>
      <c r="O8227" s="195">
        <v>0</v>
      </c>
    </row>
    <row r="8228" spans="1:15">
      <c r="A8228">
        <v>2020</v>
      </c>
      <c r="B8228" t="s">
        <v>33</v>
      </c>
      <c r="C8228" s="263">
        <f t="shared" si="400"/>
        <v>44054</v>
      </c>
      <c r="D8228">
        <v>23</v>
      </c>
      <c r="E8228" t="str">
        <f t="shared" si="399"/>
        <v>S334405423</v>
      </c>
      <c r="F8228" s="4">
        <v>44136</v>
      </c>
      <c r="G8228" s="2">
        <v>128</v>
      </c>
      <c r="H8228" s="2" t="s">
        <v>11177</v>
      </c>
      <c r="I8228" s="2" t="s">
        <v>11789</v>
      </c>
      <c r="J8228" s="2" t="s">
        <v>700</v>
      </c>
      <c r="K8228" s="194" t="s">
        <v>17</v>
      </c>
      <c r="L8228" s="2">
        <v>43</v>
      </c>
      <c r="M8228" s="194">
        <v>100</v>
      </c>
      <c r="N8228" s="2">
        <v>0</v>
      </c>
      <c r="O8228" s="195">
        <v>0</v>
      </c>
    </row>
    <row r="8229" spans="1:15">
      <c r="A8229">
        <v>2020</v>
      </c>
      <c r="B8229" t="s">
        <v>33</v>
      </c>
      <c r="C8229" s="263">
        <f t="shared" si="400"/>
        <v>44054</v>
      </c>
      <c r="D8229">
        <v>24</v>
      </c>
      <c r="E8229" t="str">
        <f t="shared" si="399"/>
        <v>S334405424</v>
      </c>
      <c r="F8229" s="3" t="s">
        <v>220</v>
      </c>
      <c r="G8229" s="2">
        <v>127</v>
      </c>
      <c r="H8229" s="2" t="s">
        <v>4398</v>
      </c>
      <c r="I8229" s="2" t="s">
        <v>11790</v>
      </c>
      <c r="J8229" s="2" t="s">
        <v>691</v>
      </c>
      <c r="K8229" s="194" t="s">
        <v>17</v>
      </c>
      <c r="L8229" s="2">
        <v>43</v>
      </c>
      <c r="M8229" s="194">
        <v>100</v>
      </c>
      <c r="N8229" s="2">
        <v>0</v>
      </c>
      <c r="O8229" s="195">
        <v>0</v>
      </c>
    </row>
    <row r="8230" spans="1:15">
      <c r="A8230">
        <v>2020</v>
      </c>
      <c r="B8230" t="s">
        <v>33</v>
      </c>
      <c r="C8230" s="263">
        <f t="shared" si="400"/>
        <v>44054</v>
      </c>
      <c r="D8230">
        <v>25</v>
      </c>
      <c r="E8230" t="str">
        <f t="shared" si="399"/>
        <v>S334405425</v>
      </c>
      <c r="F8230" s="3">
        <v>2021</v>
      </c>
      <c r="G8230" s="2">
        <v>187</v>
      </c>
      <c r="H8230" s="2" t="s">
        <v>11791</v>
      </c>
      <c r="I8230" s="2" t="s">
        <v>11792</v>
      </c>
      <c r="J8230" s="2" t="s">
        <v>584</v>
      </c>
      <c r="K8230" s="194" t="s">
        <v>17</v>
      </c>
      <c r="L8230" s="2">
        <v>45</v>
      </c>
      <c r="M8230" s="194" t="s">
        <v>555</v>
      </c>
      <c r="N8230" s="2" t="s">
        <v>257</v>
      </c>
      <c r="O8230" s="195" t="s">
        <v>410</v>
      </c>
    </row>
    <row r="8231" spans="1:15">
      <c r="A8231">
        <v>2020</v>
      </c>
      <c r="B8231" t="s">
        <v>33</v>
      </c>
      <c r="C8231" s="263">
        <f t="shared" si="400"/>
        <v>44054</v>
      </c>
      <c r="D8231">
        <v>26</v>
      </c>
      <c r="E8231" t="str">
        <f t="shared" si="399"/>
        <v>S334405426</v>
      </c>
      <c r="F8231" s="3">
        <v>2022</v>
      </c>
      <c r="G8231" s="2">
        <v>192</v>
      </c>
      <c r="H8231" s="2" t="s">
        <v>9695</v>
      </c>
      <c r="I8231" s="2" t="s">
        <v>9853</v>
      </c>
      <c r="J8231" s="2" t="s">
        <v>833</v>
      </c>
      <c r="K8231" s="194" t="s">
        <v>17</v>
      </c>
      <c r="L8231" s="2">
        <v>35</v>
      </c>
      <c r="M8231" s="194" t="s">
        <v>4038</v>
      </c>
      <c r="N8231" s="2" t="s">
        <v>2035</v>
      </c>
      <c r="O8231" s="195" t="s">
        <v>10191</v>
      </c>
    </row>
    <row r="8232" spans="1:15">
      <c r="A8232">
        <v>2020</v>
      </c>
      <c r="B8232" t="s">
        <v>33</v>
      </c>
      <c r="C8232" s="263">
        <f t="shared" si="400"/>
        <v>44054</v>
      </c>
      <c r="D8232">
        <v>27</v>
      </c>
      <c r="E8232" t="str">
        <f t="shared" si="399"/>
        <v>S334405427</v>
      </c>
      <c r="F8232" s="3">
        <v>2023</v>
      </c>
      <c r="G8232" s="2">
        <v>185</v>
      </c>
      <c r="H8232" s="2" t="s">
        <v>3033</v>
      </c>
      <c r="I8232" s="2" t="s">
        <v>10472</v>
      </c>
      <c r="J8232" s="2" t="s">
        <v>422</v>
      </c>
      <c r="K8232" s="194" t="s">
        <v>17</v>
      </c>
      <c r="L8232" s="2">
        <v>29</v>
      </c>
      <c r="M8232" s="194" t="s">
        <v>379</v>
      </c>
      <c r="N8232" s="2" t="s">
        <v>1019</v>
      </c>
      <c r="O8232" s="195" t="s">
        <v>379</v>
      </c>
    </row>
    <row r="8233" spans="1:15" ht="15.75" thickBot="1">
      <c r="A8233">
        <v>2020</v>
      </c>
      <c r="B8233" t="s">
        <v>33</v>
      </c>
      <c r="C8233" s="263">
        <f t="shared" si="400"/>
        <v>44054</v>
      </c>
      <c r="D8233">
        <v>28</v>
      </c>
      <c r="E8233" t="str">
        <f t="shared" si="399"/>
        <v>S334405428</v>
      </c>
      <c r="F8233" s="5">
        <v>2024</v>
      </c>
      <c r="G8233" s="6">
        <v>177</v>
      </c>
      <c r="H8233" s="6" t="s">
        <v>2937</v>
      </c>
      <c r="I8233" s="6" t="s">
        <v>2954</v>
      </c>
      <c r="J8233" s="6" t="s">
        <v>1757</v>
      </c>
      <c r="K8233" s="196" t="s">
        <v>17</v>
      </c>
      <c r="L8233" s="6">
        <v>25</v>
      </c>
      <c r="M8233" s="196">
        <v>40</v>
      </c>
      <c r="N8233" s="6" t="s">
        <v>5258</v>
      </c>
      <c r="O8233" s="197" t="s">
        <v>351</v>
      </c>
    </row>
    <row r="8234" spans="1:15" ht="16.5" thickTop="1" thickBot="1">
      <c r="A8234">
        <v>2020</v>
      </c>
      <c r="B8234" t="s">
        <v>32</v>
      </c>
      <c r="C8234" s="263">
        <f>C8233+7</f>
        <v>44061</v>
      </c>
      <c r="D8234">
        <v>1</v>
      </c>
      <c r="E8234" t="str">
        <f t="shared" ref="E8234:E8261" si="401">B8234&amp;C8234&amp;D8234</f>
        <v>S34440611</v>
      </c>
      <c r="F8234" s="1" t="s">
        <v>0</v>
      </c>
    </row>
    <row r="8235" spans="1:15" ht="16.5" thickTop="1" thickBot="1">
      <c r="A8235">
        <v>2020</v>
      </c>
      <c r="B8235" t="s">
        <v>32</v>
      </c>
      <c r="C8235" s="263">
        <f t="shared" ref="C8235:C8261" si="402">C8234</f>
        <v>44061</v>
      </c>
      <c r="D8235">
        <v>2</v>
      </c>
      <c r="E8235" t="str">
        <f t="shared" si="401"/>
        <v>S34440612</v>
      </c>
      <c r="F8235" s="338" t="s">
        <v>1</v>
      </c>
      <c r="G8235" s="341" t="s">
        <v>2</v>
      </c>
      <c r="H8235" s="342"/>
      <c r="I8235" s="342"/>
      <c r="J8235" s="343"/>
      <c r="K8235" s="344" t="s">
        <v>3</v>
      </c>
      <c r="L8235" s="343"/>
      <c r="M8235" s="344" t="s">
        <v>144</v>
      </c>
      <c r="N8235" s="342"/>
      <c r="O8235" s="342"/>
    </row>
    <row r="8236" spans="1:15" ht="18" customHeight="1" thickBot="1">
      <c r="A8236">
        <v>2020</v>
      </c>
      <c r="B8236" t="s">
        <v>32</v>
      </c>
      <c r="C8236" s="263">
        <f t="shared" si="402"/>
        <v>44061</v>
      </c>
      <c r="D8236">
        <v>3</v>
      </c>
      <c r="E8236" t="str">
        <f t="shared" si="401"/>
        <v>S34440613</v>
      </c>
      <c r="F8236" s="339"/>
      <c r="G8236" s="345" t="s">
        <v>5</v>
      </c>
      <c r="H8236" s="347" t="s">
        <v>145</v>
      </c>
      <c r="I8236" s="348"/>
      <c r="J8236" s="349"/>
      <c r="K8236" s="350" t="s">
        <v>6</v>
      </c>
      <c r="L8236" s="352" t="s">
        <v>7</v>
      </c>
      <c r="M8236" s="350" t="s">
        <v>8</v>
      </c>
      <c r="N8236" s="354" t="s">
        <v>146</v>
      </c>
      <c r="O8236" s="356" t="s">
        <v>147</v>
      </c>
    </row>
    <row r="8237" spans="1:15" ht="15.75" thickBot="1">
      <c r="A8237">
        <v>2020</v>
      </c>
      <c r="B8237" t="s">
        <v>32</v>
      </c>
      <c r="C8237" s="263">
        <f t="shared" si="402"/>
        <v>44061</v>
      </c>
      <c r="D8237">
        <v>4</v>
      </c>
      <c r="E8237" t="str">
        <f t="shared" si="401"/>
        <v>S34440614</v>
      </c>
      <c r="F8237" s="340"/>
      <c r="G8237" s="346"/>
      <c r="H8237" s="191" t="s">
        <v>9</v>
      </c>
      <c r="I8237" s="192" t="s">
        <v>18</v>
      </c>
      <c r="J8237" s="193" t="s">
        <v>11</v>
      </c>
      <c r="K8237" s="351"/>
      <c r="L8237" s="353"/>
      <c r="M8237" s="351"/>
      <c r="N8237" s="355"/>
      <c r="O8237" s="357"/>
    </row>
    <row r="8238" spans="1:15">
      <c r="A8238">
        <v>2020</v>
      </c>
      <c r="B8238" t="s">
        <v>32</v>
      </c>
      <c r="C8238" s="263">
        <f t="shared" si="402"/>
        <v>44061</v>
      </c>
      <c r="D8238">
        <v>5</v>
      </c>
      <c r="E8238" t="str">
        <f t="shared" si="401"/>
        <v>S34440615</v>
      </c>
      <c r="F8238" s="3" t="s">
        <v>12</v>
      </c>
      <c r="G8238" s="2" t="s">
        <v>9626</v>
      </c>
      <c r="H8238" s="2" t="s">
        <v>11794</v>
      </c>
      <c r="I8238" s="2" t="s">
        <v>1793</v>
      </c>
      <c r="J8238" s="2" t="s">
        <v>4470</v>
      </c>
      <c r="K8238" s="194" t="s">
        <v>17</v>
      </c>
      <c r="L8238" s="2">
        <v>51</v>
      </c>
      <c r="M8238" s="194" t="s">
        <v>3058</v>
      </c>
      <c r="N8238" s="2" t="s">
        <v>478</v>
      </c>
      <c r="O8238" s="195" t="s">
        <v>384</v>
      </c>
    </row>
    <row r="8239" spans="1:15">
      <c r="A8239">
        <v>2020</v>
      </c>
      <c r="B8239" t="s">
        <v>32</v>
      </c>
      <c r="C8239" s="263">
        <f t="shared" si="402"/>
        <v>44061</v>
      </c>
      <c r="D8239">
        <v>6</v>
      </c>
      <c r="E8239" t="str">
        <f t="shared" si="401"/>
        <v>S34440616</v>
      </c>
      <c r="F8239" s="4">
        <v>44044</v>
      </c>
      <c r="G8239" s="2">
        <v>83</v>
      </c>
      <c r="H8239" s="2" t="s">
        <v>11795</v>
      </c>
      <c r="I8239" s="2" t="s">
        <v>11796</v>
      </c>
      <c r="J8239" s="2" t="s">
        <v>9480</v>
      </c>
      <c r="K8239" s="194" t="s">
        <v>17</v>
      </c>
      <c r="L8239" s="2">
        <v>55</v>
      </c>
      <c r="M8239" s="194" t="s">
        <v>11114</v>
      </c>
      <c r="N8239" s="2">
        <v>0</v>
      </c>
      <c r="O8239" s="195" t="s">
        <v>2313</v>
      </c>
    </row>
    <row r="8240" spans="1:15">
      <c r="A8240">
        <v>2020</v>
      </c>
      <c r="B8240" t="s">
        <v>32</v>
      </c>
      <c r="C8240" s="263">
        <f t="shared" si="402"/>
        <v>44061</v>
      </c>
      <c r="D8240">
        <v>7</v>
      </c>
      <c r="E8240" t="str">
        <f t="shared" si="401"/>
        <v>S34440617</v>
      </c>
      <c r="F8240" s="4">
        <v>44075</v>
      </c>
      <c r="G8240" s="2">
        <v>70</v>
      </c>
      <c r="H8240" s="2" t="s">
        <v>11797</v>
      </c>
      <c r="I8240" s="2" t="s">
        <v>4356</v>
      </c>
      <c r="J8240" s="2" t="s">
        <v>6103</v>
      </c>
      <c r="K8240" s="194" t="s">
        <v>11793</v>
      </c>
      <c r="L8240" s="2">
        <v>60</v>
      </c>
      <c r="M8240" s="194">
        <v>100</v>
      </c>
      <c r="N8240" s="2">
        <v>0</v>
      </c>
      <c r="O8240" s="195">
        <v>0</v>
      </c>
    </row>
    <row r="8241" spans="1:15">
      <c r="A8241">
        <v>2020</v>
      </c>
      <c r="B8241" t="s">
        <v>32</v>
      </c>
      <c r="C8241" s="263">
        <f t="shared" si="402"/>
        <v>44061</v>
      </c>
      <c r="D8241">
        <v>8</v>
      </c>
      <c r="E8241" t="str">
        <f t="shared" si="401"/>
        <v>S34440618</v>
      </c>
      <c r="F8241" s="4">
        <v>44105</v>
      </c>
      <c r="G8241" s="2">
        <v>80</v>
      </c>
      <c r="H8241" s="2" t="s">
        <v>11798</v>
      </c>
      <c r="I8241" s="2" t="s">
        <v>4576</v>
      </c>
      <c r="J8241" s="2" t="s">
        <v>1547</v>
      </c>
      <c r="K8241" s="194" t="s">
        <v>17</v>
      </c>
      <c r="L8241" s="2">
        <v>54</v>
      </c>
      <c r="M8241" s="194" t="s">
        <v>11799</v>
      </c>
      <c r="N8241" s="2" t="s">
        <v>269</v>
      </c>
      <c r="O8241" s="195" t="s">
        <v>799</v>
      </c>
    </row>
    <row r="8242" spans="1:15">
      <c r="A8242">
        <v>2020</v>
      </c>
      <c r="B8242" t="s">
        <v>32</v>
      </c>
      <c r="C8242" s="263">
        <f t="shared" si="402"/>
        <v>44061</v>
      </c>
      <c r="D8242">
        <v>9</v>
      </c>
      <c r="E8242" t="str">
        <f t="shared" si="401"/>
        <v>S34440619</v>
      </c>
      <c r="F8242" s="4">
        <v>44136</v>
      </c>
      <c r="G8242" s="2">
        <v>83</v>
      </c>
      <c r="H8242" s="2" t="s">
        <v>11800</v>
      </c>
      <c r="I8242" s="2" t="s">
        <v>4830</v>
      </c>
      <c r="J8242" s="2" t="s">
        <v>3143</v>
      </c>
      <c r="K8242" s="194" t="s">
        <v>17</v>
      </c>
      <c r="L8242" s="2">
        <v>48</v>
      </c>
      <c r="M8242" s="194" t="s">
        <v>7372</v>
      </c>
      <c r="N8242" s="2" t="s">
        <v>416</v>
      </c>
      <c r="O8242" s="195" t="s">
        <v>416</v>
      </c>
    </row>
    <row r="8243" spans="1:15">
      <c r="A8243">
        <v>2020</v>
      </c>
      <c r="B8243" t="s">
        <v>32</v>
      </c>
      <c r="C8243" s="263">
        <f t="shared" si="402"/>
        <v>44061</v>
      </c>
      <c r="D8243">
        <v>10</v>
      </c>
      <c r="E8243" t="str">
        <f t="shared" si="401"/>
        <v>S344406110</v>
      </c>
      <c r="F8243" s="3" t="s">
        <v>220</v>
      </c>
      <c r="G8243" s="2">
        <v>78</v>
      </c>
      <c r="H8243" s="2" t="s">
        <v>11801</v>
      </c>
      <c r="I8243" s="2" t="s">
        <v>4570</v>
      </c>
      <c r="J8243" s="2" t="s">
        <v>1025</v>
      </c>
      <c r="K8243" s="194" t="s">
        <v>17</v>
      </c>
      <c r="L8243" s="2">
        <v>48</v>
      </c>
      <c r="M8243" s="194" t="s">
        <v>4626</v>
      </c>
      <c r="N8243" s="2" t="s">
        <v>1322</v>
      </c>
      <c r="O8243" s="195" t="s">
        <v>1248</v>
      </c>
    </row>
    <row r="8244" spans="1:15">
      <c r="A8244">
        <v>2020</v>
      </c>
      <c r="B8244" t="s">
        <v>32</v>
      </c>
      <c r="C8244" s="263">
        <f t="shared" si="402"/>
        <v>44061</v>
      </c>
      <c r="D8244">
        <v>11</v>
      </c>
      <c r="E8244" t="str">
        <f t="shared" si="401"/>
        <v>S344406111</v>
      </c>
      <c r="F8244" s="3">
        <v>2021</v>
      </c>
      <c r="G8244" s="2">
        <v>128</v>
      </c>
      <c r="H8244" s="2" t="s">
        <v>11802</v>
      </c>
      <c r="I8244" s="2" t="s">
        <v>11803</v>
      </c>
      <c r="J8244" s="2" t="s">
        <v>1058</v>
      </c>
      <c r="K8244" s="194" t="s">
        <v>17</v>
      </c>
      <c r="L8244" s="2">
        <v>47</v>
      </c>
      <c r="M8244" s="194" t="s">
        <v>3332</v>
      </c>
      <c r="N8244" s="2" t="s">
        <v>303</v>
      </c>
      <c r="O8244" s="195" t="s">
        <v>1322</v>
      </c>
    </row>
    <row r="8245" spans="1:15">
      <c r="A8245">
        <v>2020</v>
      </c>
      <c r="B8245" t="s">
        <v>32</v>
      </c>
      <c r="C8245" s="263">
        <f t="shared" si="402"/>
        <v>44061</v>
      </c>
      <c r="D8245">
        <v>12</v>
      </c>
      <c r="E8245" t="str">
        <f t="shared" si="401"/>
        <v>S344406112</v>
      </c>
      <c r="F8245" s="3">
        <v>2022</v>
      </c>
      <c r="G8245" s="2">
        <v>150</v>
      </c>
      <c r="H8245" s="2" t="s">
        <v>5327</v>
      </c>
      <c r="I8245" s="2" t="s">
        <v>7726</v>
      </c>
      <c r="J8245" s="2" t="s">
        <v>3872</v>
      </c>
      <c r="K8245" s="194" t="s">
        <v>17</v>
      </c>
      <c r="L8245" s="2">
        <v>39</v>
      </c>
      <c r="M8245" s="194" t="s">
        <v>289</v>
      </c>
      <c r="N8245" s="2" t="s">
        <v>290</v>
      </c>
      <c r="O8245" s="195" t="s">
        <v>291</v>
      </c>
    </row>
    <row r="8246" spans="1:15">
      <c r="A8246">
        <v>2020</v>
      </c>
      <c r="B8246" t="s">
        <v>32</v>
      </c>
      <c r="C8246" s="263">
        <f t="shared" si="402"/>
        <v>44061</v>
      </c>
      <c r="D8246">
        <v>13</v>
      </c>
      <c r="E8246" t="str">
        <f t="shared" si="401"/>
        <v>S344406113</v>
      </c>
      <c r="F8246" s="3">
        <v>2023</v>
      </c>
      <c r="G8246" s="2">
        <v>148</v>
      </c>
      <c r="H8246" s="2" t="s">
        <v>11804</v>
      </c>
      <c r="I8246" s="2" t="s">
        <v>11805</v>
      </c>
      <c r="J8246" s="2" t="s">
        <v>7236</v>
      </c>
      <c r="K8246" s="194" t="s">
        <v>17</v>
      </c>
      <c r="L8246" s="2">
        <v>33</v>
      </c>
      <c r="M8246" s="194" t="s">
        <v>1966</v>
      </c>
      <c r="N8246" s="2" t="s">
        <v>3023</v>
      </c>
      <c r="O8246" s="195" t="s">
        <v>10754</v>
      </c>
    </row>
    <row r="8247" spans="1:15" ht="15.75" thickBot="1">
      <c r="A8247">
        <v>2020</v>
      </c>
      <c r="B8247" t="s">
        <v>32</v>
      </c>
      <c r="C8247" s="263">
        <f t="shared" si="402"/>
        <v>44061</v>
      </c>
      <c r="D8247">
        <v>14</v>
      </c>
      <c r="E8247" t="str">
        <f t="shared" si="401"/>
        <v>S344406114</v>
      </c>
      <c r="F8247" s="5">
        <v>2024</v>
      </c>
      <c r="G8247" s="6">
        <v>145</v>
      </c>
      <c r="H8247" s="6" t="s">
        <v>11806</v>
      </c>
      <c r="I8247" s="6" t="s">
        <v>11807</v>
      </c>
      <c r="J8247" s="6" t="s">
        <v>2084</v>
      </c>
      <c r="K8247" s="196" t="s">
        <v>17</v>
      </c>
      <c r="L8247" s="6">
        <v>28</v>
      </c>
      <c r="M8247" s="196" t="s">
        <v>4234</v>
      </c>
      <c r="N8247" s="6" t="s">
        <v>636</v>
      </c>
      <c r="O8247" s="197" t="s">
        <v>4562</v>
      </c>
    </row>
    <row r="8248" spans="1:15" ht="16.5" thickTop="1" thickBot="1">
      <c r="A8248">
        <v>2020</v>
      </c>
      <c r="B8248" t="s">
        <v>32</v>
      </c>
      <c r="C8248" s="263">
        <f t="shared" si="402"/>
        <v>44061</v>
      </c>
      <c r="D8248">
        <v>15</v>
      </c>
      <c r="E8248" t="str">
        <f t="shared" si="401"/>
        <v>S344406115</v>
      </c>
      <c r="F8248" s="1" t="s">
        <v>15</v>
      </c>
    </row>
    <row r="8249" spans="1:15" ht="16.5" thickTop="1" thickBot="1">
      <c r="A8249">
        <v>2020</v>
      </c>
      <c r="B8249" t="s">
        <v>32</v>
      </c>
      <c r="C8249" s="263">
        <f t="shared" si="402"/>
        <v>44061</v>
      </c>
      <c r="D8249">
        <v>16</v>
      </c>
      <c r="E8249" t="str">
        <f t="shared" si="401"/>
        <v>S344406116</v>
      </c>
      <c r="F8249" s="338" t="s">
        <v>1</v>
      </c>
      <c r="G8249" s="341" t="s">
        <v>2</v>
      </c>
      <c r="H8249" s="342"/>
      <c r="I8249" s="342"/>
      <c r="J8249" s="343"/>
      <c r="K8249" s="344" t="s">
        <v>3</v>
      </c>
      <c r="L8249" s="343"/>
      <c r="M8249" s="344" t="s">
        <v>144</v>
      </c>
      <c r="N8249" s="342"/>
      <c r="O8249" s="342"/>
    </row>
    <row r="8250" spans="1:15" ht="18" customHeight="1" thickBot="1">
      <c r="A8250">
        <v>2020</v>
      </c>
      <c r="B8250" t="s">
        <v>32</v>
      </c>
      <c r="C8250" s="263">
        <f t="shared" si="402"/>
        <v>44061</v>
      </c>
      <c r="D8250">
        <v>17</v>
      </c>
      <c r="E8250" t="str">
        <f t="shared" si="401"/>
        <v>S344406117</v>
      </c>
      <c r="F8250" s="339"/>
      <c r="G8250" s="345" t="s">
        <v>5</v>
      </c>
      <c r="H8250" s="347" t="s">
        <v>145</v>
      </c>
      <c r="I8250" s="348"/>
      <c r="J8250" s="349"/>
      <c r="K8250" s="350" t="s">
        <v>6</v>
      </c>
      <c r="L8250" s="352" t="s">
        <v>7</v>
      </c>
      <c r="M8250" s="350" t="s">
        <v>8</v>
      </c>
      <c r="N8250" s="354" t="s">
        <v>146</v>
      </c>
      <c r="O8250" s="356" t="s">
        <v>147</v>
      </c>
    </row>
    <row r="8251" spans="1:15" ht="15.75" thickBot="1">
      <c r="A8251">
        <v>2020</v>
      </c>
      <c r="B8251" t="s">
        <v>32</v>
      </c>
      <c r="C8251" s="263">
        <f t="shared" si="402"/>
        <v>44061</v>
      </c>
      <c r="D8251">
        <v>18</v>
      </c>
      <c r="E8251" t="str">
        <f t="shared" si="401"/>
        <v>S344406118</v>
      </c>
      <c r="F8251" s="340"/>
      <c r="G8251" s="346"/>
      <c r="H8251" s="191" t="s">
        <v>9</v>
      </c>
      <c r="I8251" s="192" t="s">
        <v>18</v>
      </c>
      <c r="J8251" s="193" t="s">
        <v>11</v>
      </c>
      <c r="K8251" s="351"/>
      <c r="L8251" s="353"/>
      <c r="M8251" s="351"/>
      <c r="N8251" s="355"/>
      <c r="O8251" s="357"/>
    </row>
    <row r="8252" spans="1:15">
      <c r="A8252">
        <v>2020</v>
      </c>
      <c r="B8252" t="s">
        <v>32</v>
      </c>
      <c r="C8252" s="263">
        <f t="shared" si="402"/>
        <v>44061</v>
      </c>
      <c r="D8252">
        <v>19</v>
      </c>
      <c r="E8252" t="str">
        <f t="shared" si="401"/>
        <v>S344406119</v>
      </c>
      <c r="F8252" s="3" t="s">
        <v>16</v>
      </c>
      <c r="G8252" s="2">
        <v>45</v>
      </c>
      <c r="H8252" s="2" t="s">
        <v>11808</v>
      </c>
      <c r="I8252" s="2">
        <v>40</v>
      </c>
      <c r="J8252" s="2" t="s">
        <v>2110</v>
      </c>
      <c r="K8252" s="194" t="s">
        <v>17</v>
      </c>
      <c r="L8252" s="2">
        <v>51</v>
      </c>
      <c r="M8252" s="194" t="s">
        <v>524</v>
      </c>
      <c r="N8252" s="2">
        <v>50</v>
      </c>
      <c r="O8252" s="195" t="s">
        <v>7033</v>
      </c>
    </row>
    <row r="8253" spans="1:15">
      <c r="A8253">
        <v>2020</v>
      </c>
      <c r="B8253" t="s">
        <v>32</v>
      </c>
      <c r="C8253" s="263">
        <f t="shared" si="402"/>
        <v>44061</v>
      </c>
      <c r="D8253">
        <v>20</v>
      </c>
      <c r="E8253" t="str">
        <f t="shared" si="401"/>
        <v>S344406120</v>
      </c>
      <c r="F8253" s="4">
        <v>44044</v>
      </c>
      <c r="G8253" s="2">
        <v>128</v>
      </c>
      <c r="H8253" s="2" t="s">
        <v>11809</v>
      </c>
      <c r="I8253" s="2" t="s">
        <v>11810</v>
      </c>
      <c r="J8253" s="2" t="s">
        <v>1855</v>
      </c>
      <c r="K8253" s="194" t="s">
        <v>17</v>
      </c>
      <c r="L8253" s="2">
        <v>51</v>
      </c>
      <c r="M8253" s="194" t="s">
        <v>11811</v>
      </c>
      <c r="N8253" s="2" t="s">
        <v>800</v>
      </c>
      <c r="O8253" s="195" t="s">
        <v>333</v>
      </c>
    </row>
    <row r="8254" spans="1:15">
      <c r="A8254">
        <v>2020</v>
      </c>
      <c r="B8254" t="s">
        <v>32</v>
      </c>
      <c r="C8254" s="263">
        <f t="shared" si="402"/>
        <v>44061</v>
      </c>
      <c r="D8254">
        <v>21</v>
      </c>
      <c r="E8254" t="str">
        <f t="shared" si="401"/>
        <v>S344406121</v>
      </c>
      <c r="F8254" s="4">
        <v>44075</v>
      </c>
      <c r="G8254" s="2">
        <v>115</v>
      </c>
      <c r="H8254" s="2" t="s">
        <v>11812</v>
      </c>
      <c r="I8254" s="2" t="s">
        <v>11813</v>
      </c>
      <c r="J8254" s="2" t="s">
        <v>454</v>
      </c>
      <c r="K8254" s="194" t="s">
        <v>17</v>
      </c>
      <c r="L8254" s="2">
        <v>46</v>
      </c>
      <c r="M8254" s="194">
        <v>100</v>
      </c>
      <c r="N8254" s="2">
        <v>0</v>
      </c>
      <c r="O8254" s="195">
        <v>0</v>
      </c>
    </row>
    <row r="8255" spans="1:15">
      <c r="A8255">
        <v>2020</v>
      </c>
      <c r="B8255" t="s">
        <v>32</v>
      </c>
      <c r="C8255" s="263">
        <f t="shared" si="402"/>
        <v>44061</v>
      </c>
      <c r="D8255">
        <v>22</v>
      </c>
      <c r="E8255" t="str">
        <f t="shared" si="401"/>
        <v>S344406122</v>
      </c>
      <c r="F8255" s="4">
        <v>44105</v>
      </c>
      <c r="G8255" s="2">
        <v>125</v>
      </c>
      <c r="H8255" s="2" t="s">
        <v>11814</v>
      </c>
      <c r="I8255" s="2" t="s">
        <v>6105</v>
      </c>
      <c r="J8255" s="2" t="s">
        <v>782</v>
      </c>
      <c r="K8255" s="194" t="s">
        <v>17</v>
      </c>
      <c r="L8255" s="2">
        <v>44</v>
      </c>
      <c r="M8255" s="194" t="s">
        <v>10575</v>
      </c>
      <c r="N8255" s="2">
        <v>0</v>
      </c>
      <c r="O8255" s="195" t="s">
        <v>4986</v>
      </c>
    </row>
    <row r="8256" spans="1:15">
      <c r="A8256">
        <v>2020</v>
      </c>
      <c r="B8256" t="s">
        <v>32</v>
      </c>
      <c r="C8256" s="263">
        <f t="shared" si="402"/>
        <v>44061</v>
      </c>
      <c r="D8256">
        <v>23</v>
      </c>
      <c r="E8256" t="str">
        <f t="shared" si="401"/>
        <v>S344406123</v>
      </c>
      <c r="F8256" s="4">
        <v>44136</v>
      </c>
      <c r="G8256" s="2">
        <v>128</v>
      </c>
      <c r="H8256" s="2" t="s">
        <v>11815</v>
      </c>
      <c r="I8256" s="2" t="s">
        <v>11816</v>
      </c>
      <c r="J8256" s="2" t="s">
        <v>511</v>
      </c>
      <c r="K8256" s="194" t="s">
        <v>17</v>
      </c>
      <c r="L8256" s="2">
        <v>41</v>
      </c>
      <c r="M8256" s="194" t="s">
        <v>893</v>
      </c>
      <c r="N8256" s="2" t="s">
        <v>4881</v>
      </c>
      <c r="O8256" s="195" t="s">
        <v>5551</v>
      </c>
    </row>
    <row r="8257" spans="1:15">
      <c r="A8257">
        <v>2020</v>
      </c>
      <c r="B8257" t="s">
        <v>32</v>
      </c>
      <c r="C8257" s="263">
        <f t="shared" si="402"/>
        <v>44061</v>
      </c>
      <c r="D8257">
        <v>24</v>
      </c>
      <c r="E8257" t="str">
        <f t="shared" si="401"/>
        <v>S344406124</v>
      </c>
      <c r="F8257" s="3" t="s">
        <v>220</v>
      </c>
      <c r="G8257" s="2">
        <v>123</v>
      </c>
      <c r="H8257" s="2" t="s">
        <v>11817</v>
      </c>
      <c r="I8257" s="2" t="s">
        <v>11818</v>
      </c>
      <c r="J8257" s="2" t="s">
        <v>4337</v>
      </c>
      <c r="K8257" s="194" t="s">
        <v>17</v>
      </c>
      <c r="L8257" s="2">
        <v>41</v>
      </c>
      <c r="M8257" s="194" t="s">
        <v>4632</v>
      </c>
      <c r="N8257" s="2" t="s">
        <v>1825</v>
      </c>
      <c r="O8257" s="195" t="s">
        <v>402</v>
      </c>
    </row>
    <row r="8258" spans="1:15">
      <c r="A8258">
        <v>2020</v>
      </c>
      <c r="B8258" t="s">
        <v>32</v>
      </c>
      <c r="C8258" s="263">
        <f t="shared" si="402"/>
        <v>44061</v>
      </c>
      <c r="D8258">
        <v>25</v>
      </c>
      <c r="E8258" t="str">
        <f t="shared" si="401"/>
        <v>S344406125</v>
      </c>
      <c r="F8258" s="3">
        <v>2021</v>
      </c>
      <c r="G8258" s="2">
        <v>173</v>
      </c>
      <c r="H8258" s="2" t="s">
        <v>11819</v>
      </c>
      <c r="I8258" s="2" t="s">
        <v>11820</v>
      </c>
      <c r="J8258" s="2" t="s">
        <v>465</v>
      </c>
      <c r="K8258" s="194" t="s">
        <v>17</v>
      </c>
      <c r="L8258" s="2">
        <v>43</v>
      </c>
      <c r="M8258" s="194" t="s">
        <v>9604</v>
      </c>
      <c r="N8258" s="2" t="s">
        <v>423</v>
      </c>
      <c r="O8258" s="195" t="s">
        <v>4707</v>
      </c>
    </row>
    <row r="8259" spans="1:15">
      <c r="A8259">
        <v>2020</v>
      </c>
      <c r="B8259" t="s">
        <v>32</v>
      </c>
      <c r="C8259" s="263">
        <f t="shared" si="402"/>
        <v>44061</v>
      </c>
      <c r="D8259">
        <v>26</v>
      </c>
      <c r="E8259" t="str">
        <f t="shared" si="401"/>
        <v>S344406126</v>
      </c>
      <c r="F8259" s="3">
        <v>2022</v>
      </c>
      <c r="G8259" s="2">
        <v>190</v>
      </c>
      <c r="H8259" s="2" t="s">
        <v>3278</v>
      </c>
      <c r="I8259" s="2" t="s">
        <v>11821</v>
      </c>
      <c r="J8259" s="2" t="s">
        <v>932</v>
      </c>
      <c r="K8259" s="194" t="s">
        <v>17</v>
      </c>
      <c r="L8259" s="2">
        <v>36</v>
      </c>
      <c r="M8259" s="194" t="s">
        <v>1445</v>
      </c>
      <c r="N8259" s="2" t="s">
        <v>5555</v>
      </c>
      <c r="O8259" s="195" t="s">
        <v>5555</v>
      </c>
    </row>
    <row r="8260" spans="1:15">
      <c r="A8260">
        <v>2020</v>
      </c>
      <c r="B8260" t="s">
        <v>32</v>
      </c>
      <c r="C8260" s="263">
        <f t="shared" si="402"/>
        <v>44061</v>
      </c>
      <c r="D8260">
        <v>27</v>
      </c>
      <c r="E8260" t="str">
        <f t="shared" si="401"/>
        <v>S344406127</v>
      </c>
      <c r="F8260" s="3">
        <v>2023</v>
      </c>
      <c r="G8260" s="2">
        <v>183</v>
      </c>
      <c r="H8260" s="2" t="s">
        <v>11822</v>
      </c>
      <c r="I8260" s="2" t="s">
        <v>863</v>
      </c>
      <c r="J8260" s="2" t="s">
        <v>2017</v>
      </c>
      <c r="K8260" s="194" t="s">
        <v>17</v>
      </c>
      <c r="L8260" s="2">
        <v>32</v>
      </c>
      <c r="M8260" s="194" t="s">
        <v>445</v>
      </c>
      <c r="N8260" s="2" t="s">
        <v>345</v>
      </c>
      <c r="O8260" s="195" t="s">
        <v>351</v>
      </c>
    </row>
    <row r="8261" spans="1:15" ht="15.75" thickBot="1">
      <c r="A8261">
        <v>2020</v>
      </c>
      <c r="B8261" t="s">
        <v>32</v>
      </c>
      <c r="C8261" s="263">
        <f t="shared" si="402"/>
        <v>44061</v>
      </c>
      <c r="D8261">
        <v>28</v>
      </c>
      <c r="E8261" t="str">
        <f t="shared" si="401"/>
        <v>S344406128</v>
      </c>
      <c r="F8261" s="5">
        <v>2024</v>
      </c>
      <c r="G8261" s="6">
        <v>180</v>
      </c>
      <c r="H8261" s="6" t="s">
        <v>11823</v>
      </c>
      <c r="I8261" s="6" t="s">
        <v>2538</v>
      </c>
      <c r="J8261" s="6" t="s">
        <v>419</v>
      </c>
      <c r="K8261" s="196" t="s">
        <v>17</v>
      </c>
      <c r="L8261" s="6">
        <v>29</v>
      </c>
      <c r="M8261" s="196" t="s">
        <v>730</v>
      </c>
      <c r="N8261" s="6" t="s">
        <v>401</v>
      </c>
      <c r="O8261" s="197" t="s">
        <v>301</v>
      </c>
    </row>
    <row r="8262" spans="1:15" ht="16.5" thickTop="1" thickBot="1">
      <c r="A8262">
        <v>2020</v>
      </c>
      <c r="B8262" t="s">
        <v>31</v>
      </c>
      <c r="C8262" s="263">
        <f>C8261+7</f>
        <v>44068</v>
      </c>
      <c r="D8262">
        <v>1</v>
      </c>
      <c r="E8262" t="str">
        <f t="shared" ref="E8262:E8289" si="403">B8262&amp;C8262&amp;D8262</f>
        <v>S35440681</v>
      </c>
      <c r="F8262" s="221" t="s">
        <v>0</v>
      </c>
    </row>
    <row r="8263" spans="1:15" ht="15.75" thickBot="1">
      <c r="A8263">
        <v>2020</v>
      </c>
      <c r="B8263" t="s">
        <v>31</v>
      </c>
      <c r="C8263" s="263">
        <f t="shared" ref="C8263:C8289" si="404">C8262</f>
        <v>44068</v>
      </c>
      <c r="D8263">
        <v>2</v>
      </c>
      <c r="E8263" t="str">
        <f t="shared" si="403"/>
        <v>S35440682</v>
      </c>
      <c r="F8263" s="358" t="s">
        <v>1</v>
      </c>
      <c r="G8263" s="361" t="s">
        <v>2</v>
      </c>
      <c r="H8263" s="362"/>
      <c r="I8263" s="362"/>
      <c r="J8263" s="363"/>
      <c r="K8263" s="364" t="s">
        <v>3</v>
      </c>
      <c r="L8263" s="363"/>
      <c r="M8263" s="364" t="s">
        <v>144</v>
      </c>
      <c r="N8263" s="362"/>
      <c r="O8263" s="362"/>
    </row>
    <row r="8264" spans="1:15" ht="18" customHeight="1" thickBot="1">
      <c r="A8264">
        <v>2020</v>
      </c>
      <c r="B8264" t="s">
        <v>31</v>
      </c>
      <c r="C8264" s="263">
        <f t="shared" si="404"/>
        <v>44068</v>
      </c>
      <c r="D8264">
        <v>3</v>
      </c>
      <c r="E8264" t="str">
        <f t="shared" si="403"/>
        <v>S35440683</v>
      </c>
      <c r="F8264" s="359"/>
      <c r="G8264" s="365" t="s">
        <v>5</v>
      </c>
      <c r="H8264" s="361" t="s">
        <v>145</v>
      </c>
      <c r="I8264" s="362"/>
      <c r="J8264" s="363"/>
      <c r="K8264" s="367" t="s">
        <v>6</v>
      </c>
      <c r="L8264" s="369" t="s">
        <v>7</v>
      </c>
      <c r="M8264" s="367" t="s">
        <v>8</v>
      </c>
      <c r="N8264" s="371" t="s">
        <v>146</v>
      </c>
      <c r="O8264" s="373" t="s">
        <v>147</v>
      </c>
    </row>
    <row r="8265" spans="1:15" ht="15.75" thickBot="1">
      <c r="A8265">
        <v>2020</v>
      </c>
      <c r="B8265" t="s">
        <v>31</v>
      </c>
      <c r="C8265" s="263">
        <f t="shared" si="404"/>
        <v>44068</v>
      </c>
      <c r="D8265">
        <v>4</v>
      </c>
      <c r="E8265" t="str">
        <f t="shared" si="403"/>
        <v>S35440684</v>
      </c>
      <c r="F8265" s="360"/>
      <c r="G8265" s="366"/>
      <c r="H8265" s="222" t="s">
        <v>11387</v>
      </c>
      <c r="I8265" s="223" t="s">
        <v>11388</v>
      </c>
      <c r="J8265" s="224" t="s">
        <v>11389</v>
      </c>
      <c r="K8265" s="368"/>
      <c r="L8265" s="370"/>
      <c r="M8265" s="368"/>
      <c r="N8265" s="372"/>
      <c r="O8265" s="374"/>
    </row>
    <row r="8266" spans="1:15">
      <c r="A8266">
        <v>2020</v>
      </c>
      <c r="B8266" t="s">
        <v>31</v>
      </c>
      <c r="C8266" s="263">
        <f t="shared" si="404"/>
        <v>44068</v>
      </c>
      <c r="D8266">
        <v>5</v>
      </c>
      <c r="E8266" t="str">
        <f t="shared" si="403"/>
        <v>S35440685</v>
      </c>
      <c r="F8266" s="227" t="s">
        <v>12</v>
      </c>
      <c r="G8266" s="225" t="s">
        <v>11824</v>
      </c>
      <c r="H8266" s="225" t="s">
        <v>11825</v>
      </c>
      <c r="I8266" s="225" t="s">
        <v>11826</v>
      </c>
      <c r="J8266" s="225" t="s">
        <v>9303</v>
      </c>
      <c r="K8266" s="226" t="s">
        <v>17</v>
      </c>
      <c r="L8266" s="225">
        <v>55</v>
      </c>
      <c r="M8266" s="226" t="s">
        <v>3331</v>
      </c>
      <c r="N8266" s="225" t="s">
        <v>10600</v>
      </c>
      <c r="O8266" s="228" t="s">
        <v>600</v>
      </c>
    </row>
    <row r="8267" spans="1:15">
      <c r="A8267">
        <v>2020</v>
      </c>
      <c r="B8267" t="s">
        <v>31</v>
      </c>
      <c r="C8267" s="263">
        <f t="shared" si="404"/>
        <v>44068</v>
      </c>
      <c r="D8267">
        <v>6</v>
      </c>
      <c r="E8267" t="str">
        <f t="shared" si="403"/>
        <v>S35440686</v>
      </c>
      <c r="F8267" s="229">
        <v>44044</v>
      </c>
      <c r="G8267" s="225">
        <v>85</v>
      </c>
      <c r="H8267" s="225" t="s">
        <v>11827</v>
      </c>
      <c r="I8267" s="225" t="s">
        <v>4724</v>
      </c>
      <c r="J8267" s="225" t="s">
        <v>4087</v>
      </c>
      <c r="K8267" s="226" t="s">
        <v>17</v>
      </c>
      <c r="L8267" s="225">
        <v>56</v>
      </c>
      <c r="M8267" s="226" t="s">
        <v>10283</v>
      </c>
      <c r="N8267" s="225" t="s">
        <v>297</v>
      </c>
      <c r="O8267" s="228" t="s">
        <v>819</v>
      </c>
    </row>
    <row r="8268" spans="1:15">
      <c r="A8268">
        <v>2020</v>
      </c>
      <c r="B8268" t="s">
        <v>31</v>
      </c>
      <c r="C8268" s="263">
        <f t="shared" si="404"/>
        <v>44068</v>
      </c>
      <c r="D8268">
        <v>7</v>
      </c>
      <c r="E8268" t="str">
        <f t="shared" si="403"/>
        <v>S35440687</v>
      </c>
      <c r="F8268" s="229">
        <v>44075</v>
      </c>
      <c r="G8268" s="225">
        <v>75</v>
      </c>
      <c r="H8268" s="225" t="s">
        <v>11828</v>
      </c>
      <c r="I8268" s="225" t="s">
        <v>11829</v>
      </c>
      <c r="J8268" s="225" t="s">
        <v>4569</v>
      </c>
      <c r="K8268" s="226" t="s">
        <v>17</v>
      </c>
      <c r="L8268" s="225">
        <v>58</v>
      </c>
      <c r="M8268" s="226" t="s">
        <v>800</v>
      </c>
      <c r="N8268" s="225" t="s">
        <v>2082</v>
      </c>
      <c r="O8268" s="228" t="s">
        <v>2569</v>
      </c>
    </row>
    <row r="8269" spans="1:15">
      <c r="A8269">
        <v>2020</v>
      </c>
      <c r="B8269" t="s">
        <v>31</v>
      </c>
      <c r="C8269" s="263">
        <f t="shared" si="404"/>
        <v>44068</v>
      </c>
      <c r="D8269">
        <v>8</v>
      </c>
      <c r="E8269" t="str">
        <f t="shared" si="403"/>
        <v>S35440688</v>
      </c>
      <c r="F8269" s="229">
        <v>44105</v>
      </c>
      <c r="G8269" s="225">
        <v>93</v>
      </c>
      <c r="H8269" s="225" t="s">
        <v>11830</v>
      </c>
      <c r="I8269" s="225" t="s">
        <v>3946</v>
      </c>
      <c r="J8269" s="225" t="s">
        <v>4911</v>
      </c>
      <c r="K8269" s="226" t="s">
        <v>17</v>
      </c>
      <c r="L8269" s="225">
        <v>56</v>
      </c>
      <c r="M8269" s="226" t="s">
        <v>2313</v>
      </c>
      <c r="N8269" s="225">
        <v>0</v>
      </c>
      <c r="O8269" s="228" t="s">
        <v>11114</v>
      </c>
    </row>
    <row r="8270" spans="1:15">
      <c r="A8270">
        <v>2020</v>
      </c>
      <c r="B8270" t="s">
        <v>31</v>
      </c>
      <c r="C8270" s="263">
        <f t="shared" si="404"/>
        <v>44068</v>
      </c>
      <c r="D8270">
        <v>9</v>
      </c>
      <c r="E8270" t="str">
        <f t="shared" si="403"/>
        <v>S35440689</v>
      </c>
      <c r="F8270" s="229">
        <v>44136</v>
      </c>
      <c r="G8270" s="225">
        <v>93</v>
      </c>
      <c r="H8270" s="225" t="s">
        <v>2975</v>
      </c>
      <c r="I8270" s="225" t="s">
        <v>11831</v>
      </c>
      <c r="J8270" s="225" t="s">
        <v>2819</v>
      </c>
      <c r="K8270" s="226" t="s">
        <v>17</v>
      </c>
      <c r="L8270" s="225">
        <v>51</v>
      </c>
      <c r="M8270" s="226" t="s">
        <v>799</v>
      </c>
      <c r="N8270" s="225">
        <v>0</v>
      </c>
      <c r="O8270" s="228" t="s">
        <v>2499</v>
      </c>
    </row>
    <row r="8271" spans="1:15">
      <c r="A8271">
        <v>2020</v>
      </c>
      <c r="B8271" t="s">
        <v>31</v>
      </c>
      <c r="C8271" s="263">
        <f t="shared" si="404"/>
        <v>44068</v>
      </c>
      <c r="D8271">
        <v>10</v>
      </c>
      <c r="E8271" t="str">
        <f t="shared" si="403"/>
        <v>S354406810</v>
      </c>
      <c r="F8271" s="227" t="s">
        <v>11390</v>
      </c>
      <c r="G8271" s="225">
        <v>84</v>
      </c>
      <c r="H8271" s="225" t="s">
        <v>8928</v>
      </c>
      <c r="I8271" s="225" t="s">
        <v>11832</v>
      </c>
      <c r="J8271" s="225" t="s">
        <v>2819</v>
      </c>
      <c r="K8271" s="226" t="s">
        <v>17</v>
      </c>
      <c r="L8271" s="225">
        <v>50</v>
      </c>
      <c r="M8271" s="226" t="s">
        <v>11434</v>
      </c>
      <c r="N8271" s="225" t="s">
        <v>1649</v>
      </c>
      <c r="O8271" s="228" t="s">
        <v>1641</v>
      </c>
    </row>
    <row r="8272" spans="1:15">
      <c r="A8272">
        <v>2020</v>
      </c>
      <c r="B8272" t="s">
        <v>31</v>
      </c>
      <c r="C8272" s="263">
        <f t="shared" si="404"/>
        <v>44068</v>
      </c>
      <c r="D8272">
        <v>11</v>
      </c>
      <c r="E8272" t="str">
        <f t="shared" si="403"/>
        <v>S354406811</v>
      </c>
      <c r="F8272" s="227">
        <v>2021</v>
      </c>
      <c r="G8272" s="225">
        <v>127</v>
      </c>
      <c r="H8272" s="225">
        <v>135</v>
      </c>
      <c r="I8272" s="225" t="s">
        <v>11833</v>
      </c>
      <c r="J8272" s="225" t="s">
        <v>1757</v>
      </c>
      <c r="K8272" s="226" t="s">
        <v>17</v>
      </c>
      <c r="L8272" s="225">
        <v>47</v>
      </c>
      <c r="M8272" s="226" t="s">
        <v>1249</v>
      </c>
      <c r="N8272" s="225" t="s">
        <v>819</v>
      </c>
      <c r="O8272" s="228" t="s">
        <v>819</v>
      </c>
    </row>
    <row r="8273" spans="1:15">
      <c r="A8273">
        <v>2020</v>
      </c>
      <c r="B8273" t="s">
        <v>31</v>
      </c>
      <c r="C8273" s="263">
        <f t="shared" si="404"/>
        <v>44068</v>
      </c>
      <c r="D8273">
        <v>12</v>
      </c>
      <c r="E8273" t="str">
        <f t="shared" si="403"/>
        <v>S354406812</v>
      </c>
      <c r="F8273" s="227">
        <v>2022</v>
      </c>
      <c r="G8273" s="225">
        <v>153</v>
      </c>
      <c r="H8273" s="225" t="s">
        <v>8251</v>
      </c>
      <c r="I8273" s="225" t="s">
        <v>9179</v>
      </c>
      <c r="J8273" s="225" t="s">
        <v>3429</v>
      </c>
      <c r="K8273" s="226" t="s">
        <v>17</v>
      </c>
      <c r="L8273" s="225">
        <v>39</v>
      </c>
      <c r="M8273" s="226" t="s">
        <v>1650</v>
      </c>
      <c r="N8273" s="225" t="s">
        <v>1642</v>
      </c>
      <c r="O8273" s="228" t="s">
        <v>1038</v>
      </c>
    </row>
    <row r="8274" spans="1:15">
      <c r="A8274">
        <v>2020</v>
      </c>
      <c r="B8274" t="s">
        <v>31</v>
      </c>
      <c r="C8274" s="263">
        <f t="shared" si="404"/>
        <v>44068</v>
      </c>
      <c r="D8274">
        <v>13</v>
      </c>
      <c r="E8274" t="str">
        <f t="shared" si="403"/>
        <v>S354406813</v>
      </c>
      <c r="F8274" s="227">
        <v>2023</v>
      </c>
      <c r="G8274" s="225">
        <v>150</v>
      </c>
      <c r="H8274" s="225" t="s">
        <v>11834</v>
      </c>
      <c r="I8274" s="225" t="s">
        <v>11835</v>
      </c>
      <c r="J8274" s="225" t="s">
        <v>4352</v>
      </c>
      <c r="K8274" s="226" t="s">
        <v>17</v>
      </c>
      <c r="L8274" s="225">
        <v>32</v>
      </c>
      <c r="M8274" s="226" t="s">
        <v>10650</v>
      </c>
      <c r="N8274" s="225" t="s">
        <v>636</v>
      </c>
      <c r="O8274" s="228" t="s">
        <v>1548</v>
      </c>
    </row>
    <row r="8275" spans="1:15" ht="15.75" thickBot="1">
      <c r="A8275">
        <v>2020</v>
      </c>
      <c r="B8275" t="s">
        <v>31</v>
      </c>
      <c r="C8275" s="263">
        <f t="shared" si="404"/>
        <v>44068</v>
      </c>
      <c r="D8275">
        <v>14</v>
      </c>
      <c r="E8275" t="str">
        <f t="shared" si="403"/>
        <v>S354406814</v>
      </c>
      <c r="F8275" s="230">
        <v>2024</v>
      </c>
      <c r="G8275" s="231">
        <v>147</v>
      </c>
      <c r="H8275" s="231" t="s">
        <v>11836</v>
      </c>
      <c r="I8275" s="231" t="s">
        <v>11837</v>
      </c>
      <c r="J8275" s="231" t="s">
        <v>1073</v>
      </c>
      <c r="K8275" s="232" t="s">
        <v>17</v>
      </c>
      <c r="L8275" s="231">
        <v>26</v>
      </c>
      <c r="M8275" s="232" t="s">
        <v>400</v>
      </c>
      <c r="N8275" s="231" t="s">
        <v>4787</v>
      </c>
      <c r="O8275" s="233" t="s">
        <v>5271</v>
      </c>
    </row>
    <row r="8276" spans="1:15" ht="15.75" thickBot="1">
      <c r="A8276">
        <v>2020</v>
      </c>
      <c r="B8276" t="s">
        <v>31</v>
      </c>
      <c r="C8276" s="263">
        <f t="shared" si="404"/>
        <v>44068</v>
      </c>
      <c r="D8276">
        <v>15</v>
      </c>
      <c r="E8276" t="str">
        <f t="shared" si="403"/>
        <v>S354406815</v>
      </c>
      <c r="F8276" s="221" t="s">
        <v>15</v>
      </c>
    </row>
    <row r="8277" spans="1:15" ht="15.75" thickBot="1">
      <c r="A8277">
        <v>2020</v>
      </c>
      <c r="B8277" t="s">
        <v>31</v>
      </c>
      <c r="C8277" s="263">
        <f t="shared" si="404"/>
        <v>44068</v>
      </c>
      <c r="D8277">
        <v>16</v>
      </c>
      <c r="E8277" t="str">
        <f t="shared" si="403"/>
        <v>S354406816</v>
      </c>
      <c r="F8277" s="358" t="s">
        <v>1</v>
      </c>
      <c r="G8277" s="361" t="s">
        <v>2</v>
      </c>
      <c r="H8277" s="362"/>
      <c r="I8277" s="362"/>
      <c r="J8277" s="363"/>
      <c r="K8277" s="364" t="s">
        <v>3</v>
      </c>
      <c r="L8277" s="363"/>
      <c r="M8277" s="364" t="s">
        <v>144</v>
      </c>
      <c r="N8277" s="362"/>
      <c r="O8277" s="362"/>
    </row>
    <row r="8278" spans="1:15" ht="18" customHeight="1" thickBot="1">
      <c r="A8278">
        <v>2020</v>
      </c>
      <c r="B8278" t="s">
        <v>31</v>
      </c>
      <c r="C8278" s="263">
        <f t="shared" si="404"/>
        <v>44068</v>
      </c>
      <c r="D8278">
        <v>17</v>
      </c>
      <c r="E8278" t="str">
        <f t="shared" si="403"/>
        <v>S354406817</v>
      </c>
      <c r="F8278" s="359"/>
      <c r="G8278" s="365" t="s">
        <v>5</v>
      </c>
      <c r="H8278" s="361" t="s">
        <v>145</v>
      </c>
      <c r="I8278" s="362"/>
      <c r="J8278" s="363"/>
      <c r="K8278" s="367" t="s">
        <v>6</v>
      </c>
      <c r="L8278" s="369" t="s">
        <v>7</v>
      </c>
      <c r="M8278" s="367" t="s">
        <v>8</v>
      </c>
      <c r="N8278" s="371" t="s">
        <v>146</v>
      </c>
      <c r="O8278" s="373" t="s">
        <v>147</v>
      </c>
    </row>
    <row r="8279" spans="1:15" ht="15.75" thickBot="1">
      <c r="A8279">
        <v>2020</v>
      </c>
      <c r="B8279" t="s">
        <v>31</v>
      </c>
      <c r="C8279" s="263">
        <f t="shared" si="404"/>
        <v>44068</v>
      </c>
      <c r="D8279">
        <v>18</v>
      </c>
      <c r="E8279" t="str">
        <f t="shared" si="403"/>
        <v>S354406818</v>
      </c>
      <c r="F8279" s="360"/>
      <c r="G8279" s="366"/>
      <c r="H8279" s="222" t="s">
        <v>11387</v>
      </c>
      <c r="I8279" s="223" t="s">
        <v>11388</v>
      </c>
      <c r="J8279" s="224" t="s">
        <v>11389</v>
      </c>
      <c r="K8279" s="368"/>
      <c r="L8279" s="370"/>
      <c r="M8279" s="368"/>
      <c r="N8279" s="372"/>
      <c r="O8279" s="374"/>
    </row>
    <row r="8280" spans="1:15">
      <c r="A8280">
        <v>2020</v>
      </c>
      <c r="B8280" t="s">
        <v>31</v>
      </c>
      <c r="C8280" s="263">
        <f t="shared" si="404"/>
        <v>44068</v>
      </c>
      <c r="D8280">
        <v>19</v>
      </c>
      <c r="E8280" t="str">
        <f t="shared" si="403"/>
        <v>S354406819</v>
      </c>
      <c r="F8280" s="227" t="s">
        <v>16</v>
      </c>
      <c r="G8280" s="225">
        <v>45</v>
      </c>
      <c r="H8280" s="225" t="s">
        <v>1015</v>
      </c>
      <c r="I8280" s="225" t="s">
        <v>3955</v>
      </c>
      <c r="J8280" s="225" t="s">
        <v>1755</v>
      </c>
      <c r="K8280" s="226" t="s">
        <v>17</v>
      </c>
      <c r="L8280" s="225">
        <v>54</v>
      </c>
      <c r="M8280" s="226" t="s">
        <v>334</v>
      </c>
      <c r="N8280" s="225" t="s">
        <v>1019</v>
      </c>
      <c r="O8280" s="228">
        <v>50</v>
      </c>
    </row>
    <row r="8281" spans="1:15">
      <c r="A8281">
        <v>2020</v>
      </c>
      <c r="B8281" t="s">
        <v>31</v>
      </c>
      <c r="C8281" s="263">
        <f t="shared" si="404"/>
        <v>44068</v>
      </c>
      <c r="D8281">
        <v>20</v>
      </c>
      <c r="E8281" t="str">
        <f t="shared" si="403"/>
        <v>S354406820</v>
      </c>
      <c r="F8281" s="229">
        <v>44044</v>
      </c>
      <c r="G8281" s="225">
        <v>130</v>
      </c>
      <c r="H8281" s="225" t="s">
        <v>4448</v>
      </c>
      <c r="I8281" s="225" t="s">
        <v>11838</v>
      </c>
      <c r="J8281" s="225" t="s">
        <v>3257</v>
      </c>
      <c r="K8281" s="226" t="s">
        <v>17</v>
      </c>
      <c r="L8281" s="225">
        <v>52</v>
      </c>
      <c r="M8281" s="226" t="s">
        <v>10695</v>
      </c>
      <c r="N8281" s="225" t="s">
        <v>1661</v>
      </c>
      <c r="O8281" s="228" t="s">
        <v>10695</v>
      </c>
    </row>
    <row r="8282" spans="1:15">
      <c r="A8282">
        <v>2020</v>
      </c>
      <c r="B8282" t="s">
        <v>31</v>
      </c>
      <c r="C8282" s="263">
        <f t="shared" si="404"/>
        <v>44068</v>
      </c>
      <c r="D8282">
        <v>21</v>
      </c>
      <c r="E8282" t="str">
        <f t="shared" si="403"/>
        <v>S354406821</v>
      </c>
      <c r="F8282" s="229">
        <v>44075</v>
      </c>
      <c r="G8282" s="225">
        <v>115</v>
      </c>
      <c r="H8282" s="225" t="s">
        <v>11839</v>
      </c>
      <c r="I8282" s="225" t="s">
        <v>11840</v>
      </c>
      <c r="J8282" s="225" t="s">
        <v>1502</v>
      </c>
      <c r="K8282" s="226" t="s">
        <v>17</v>
      </c>
      <c r="L8282" s="225">
        <v>48</v>
      </c>
      <c r="M8282" s="226" t="s">
        <v>3668</v>
      </c>
      <c r="N8282" s="225" t="s">
        <v>3767</v>
      </c>
      <c r="O8282" s="228" t="s">
        <v>11507</v>
      </c>
    </row>
    <row r="8283" spans="1:15">
      <c r="A8283">
        <v>2020</v>
      </c>
      <c r="B8283" t="s">
        <v>31</v>
      </c>
      <c r="C8283" s="263">
        <f t="shared" si="404"/>
        <v>44068</v>
      </c>
      <c r="D8283">
        <v>22</v>
      </c>
      <c r="E8283" t="str">
        <f t="shared" si="403"/>
        <v>S354406822</v>
      </c>
      <c r="F8283" s="229">
        <v>44105</v>
      </c>
      <c r="G8283" s="225">
        <v>133</v>
      </c>
      <c r="H8283" s="225" t="s">
        <v>11841</v>
      </c>
      <c r="I8283" s="225" t="s">
        <v>2738</v>
      </c>
      <c r="J8283" s="225" t="s">
        <v>414</v>
      </c>
      <c r="K8283" s="226" t="s">
        <v>17</v>
      </c>
      <c r="L8283" s="225">
        <v>46</v>
      </c>
      <c r="M8283" s="226" t="s">
        <v>423</v>
      </c>
      <c r="N8283" s="225">
        <v>0</v>
      </c>
      <c r="O8283" s="228" t="s">
        <v>284</v>
      </c>
    </row>
    <row r="8284" spans="1:15">
      <c r="A8284">
        <v>2020</v>
      </c>
      <c r="B8284" t="s">
        <v>31</v>
      </c>
      <c r="C8284" s="263">
        <f t="shared" si="404"/>
        <v>44068</v>
      </c>
      <c r="D8284">
        <v>23</v>
      </c>
      <c r="E8284" t="str">
        <f t="shared" si="403"/>
        <v>S354406823</v>
      </c>
      <c r="F8284" s="229">
        <v>44136</v>
      </c>
      <c r="G8284" s="225">
        <v>138</v>
      </c>
      <c r="H8284" s="225" t="s">
        <v>11842</v>
      </c>
      <c r="I8284" s="225" t="s">
        <v>11843</v>
      </c>
      <c r="J8284" s="225" t="s">
        <v>4419</v>
      </c>
      <c r="K8284" s="226" t="s">
        <v>17</v>
      </c>
      <c r="L8284" s="225">
        <v>43</v>
      </c>
      <c r="M8284" s="226" t="s">
        <v>10191</v>
      </c>
      <c r="N8284" s="225" t="s">
        <v>3767</v>
      </c>
      <c r="O8284" s="228" t="s">
        <v>4532</v>
      </c>
    </row>
    <row r="8285" spans="1:15">
      <c r="A8285">
        <v>2020</v>
      </c>
      <c r="B8285" t="s">
        <v>31</v>
      </c>
      <c r="C8285" s="263">
        <f t="shared" si="404"/>
        <v>44068</v>
      </c>
      <c r="D8285">
        <v>24</v>
      </c>
      <c r="E8285" t="str">
        <f t="shared" si="403"/>
        <v>S354406824</v>
      </c>
      <c r="F8285" s="227" t="s">
        <v>11390</v>
      </c>
      <c r="G8285" s="225">
        <v>130</v>
      </c>
      <c r="H8285" s="225" t="s">
        <v>11844</v>
      </c>
      <c r="I8285" s="225" t="s">
        <v>3727</v>
      </c>
      <c r="J8285" s="225" t="s">
        <v>1755</v>
      </c>
      <c r="K8285" s="226" t="s">
        <v>17</v>
      </c>
      <c r="L8285" s="225">
        <v>42</v>
      </c>
      <c r="M8285" s="226" t="s">
        <v>730</v>
      </c>
      <c r="N8285" s="225" t="s">
        <v>312</v>
      </c>
      <c r="O8285" s="228" t="s">
        <v>2107</v>
      </c>
    </row>
    <row r="8286" spans="1:15">
      <c r="A8286">
        <v>2020</v>
      </c>
      <c r="B8286" t="s">
        <v>31</v>
      </c>
      <c r="C8286" s="263">
        <f t="shared" si="404"/>
        <v>44068</v>
      </c>
      <c r="D8286">
        <v>25</v>
      </c>
      <c r="E8286" t="str">
        <f t="shared" si="403"/>
        <v>S354406825</v>
      </c>
      <c r="F8286" s="227">
        <v>2021</v>
      </c>
      <c r="G8286" s="225">
        <v>172</v>
      </c>
      <c r="H8286" s="225" t="s">
        <v>11845</v>
      </c>
      <c r="I8286" s="225" t="s">
        <v>11846</v>
      </c>
      <c r="J8286" s="225" t="s">
        <v>1315</v>
      </c>
      <c r="K8286" s="226" t="s">
        <v>17</v>
      </c>
      <c r="L8286" s="225">
        <v>45</v>
      </c>
      <c r="M8286" s="226" t="s">
        <v>893</v>
      </c>
      <c r="N8286" s="225" t="s">
        <v>5550</v>
      </c>
      <c r="O8286" s="228" t="s">
        <v>4986</v>
      </c>
    </row>
    <row r="8287" spans="1:15">
      <c r="A8287">
        <v>2020</v>
      </c>
      <c r="B8287" t="s">
        <v>31</v>
      </c>
      <c r="C8287" s="263">
        <f t="shared" si="404"/>
        <v>44068</v>
      </c>
      <c r="D8287">
        <v>26</v>
      </c>
      <c r="E8287" t="str">
        <f t="shared" si="403"/>
        <v>S354406826</v>
      </c>
      <c r="F8287" s="227">
        <v>2022</v>
      </c>
      <c r="G8287" s="225">
        <v>193</v>
      </c>
      <c r="H8287" s="225" t="s">
        <v>5689</v>
      </c>
      <c r="I8287" s="225" t="s">
        <v>9885</v>
      </c>
      <c r="J8287" s="225" t="s">
        <v>7283</v>
      </c>
      <c r="K8287" s="226" t="s">
        <v>17</v>
      </c>
      <c r="L8287" s="225">
        <v>36</v>
      </c>
      <c r="M8287" s="226">
        <v>40</v>
      </c>
      <c r="N8287" s="225" t="s">
        <v>8474</v>
      </c>
      <c r="O8287" s="228" t="s">
        <v>546</v>
      </c>
    </row>
    <row r="8288" spans="1:15">
      <c r="A8288">
        <v>2020</v>
      </c>
      <c r="B8288" t="s">
        <v>31</v>
      </c>
      <c r="C8288" s="263">
        <f t="shared" si="404"/>
        <v>44068</v>
      </c>
      <c r="D8288">
        <v>27</v>
      </c>
      <c r="E8288" t="str">
        <f t="shared" si="403"/>
        <v>S354406827</v>
      </c>
      <c r="F8288" s="227">
        <v>2023</v>
      </c>
      <c r="G8288" s="225">
        <v>185</v>
      </c>
      <c r="H8288" s="225" t="s">
        <v>11847</v>
      </c>
      <c r="I8288" s="225" t="s">
        <v>5853</v>
      </c>
      <c r="J8288" s="225" t="s">
        <v>3301</v>
      </c>
      <c r="K8288" s="226" t="s">
        <v>17</v>
      </c>
      <c r="L8288" s="225">
        <v>33</v>
      </c>
      <c r="M8288" s="226" t="s">
        <v>5258</v>
      </c>
      <c r="N8288" s="225">
        <v>40</v>
      </c>
      <c r="O8288" s="228" t="s">
        <v>351</v>
      </c>
    </row>
    <row r="8289" spans="1:15" ht="15.75" thickBot="1">
      <c r="A8289">
        <v>2020</v>
      </c>
      <c r="B8289" t="s">
        <v>31</v>
      </c>
      <c r="C8289" s="263">
        <f t="shared" si="404"/>
        <v>44068</v>
      </c>
      <c r="D8289">
        <v>28</v>
      </c>
      <c r="E8289" t="str">
        <f t="shared" si="403"/>
        <v>S354406828</v>
      </c>
      <c r="F8289" s="230">
        <v>2024</v>
      </c>
      <c r="G8289" s="231">
        <v>177</v>
      </c>
      <c r="H8289" s="231" t="s">
        <v>2562</v>
      </c>
      <c r="I8289" s="231" t="s">
        <v>11848</v>
      </c>
      <c r="J8289" s="231" t="s">
        <v>2526</v>
      </c>
      <c r="K8289" s="232" t="s">
        <v>17</v>
      </c>
      <c r="L8289" s="231">
        <v>28</v>
      </c>
      <c r="M8289" s="232" t="s">
        <v>1966</v>
      </c>
      <c r="N8289" s="231" t="s">
        <v>4753</v>
      </c>
      <c r="O8289" s="233" t="s">
        <v>2055</v>
      </c>
    </row>
    <row r="8290" spans="1:15" ht="15.75" thickBot="1">
      <c r="A8290">
        <v>2020</v>
      </c>
      <c r="B8290" t="s">
        <v>30</v>
      </c>
      <c r="C8290" s="263">
        <f>C8289+7</f>
        <v>44075</v>
      </c>
      <c r="D8290">
        <v>1</v>
      </c>
      <c r="E8290" t="str">
        <f t="shared" ref="E8290:E8317" si="405">B8290&amp;C8290&amp;D8290</f>
        <v>S36440751</v>
      </c>
      <c r="F8290" s="1" t="s">
        <v>0</v>
      </c>
    </row>
    <row r="8291" spans="1:15" ht="16.5" thickTop="1" thickBot="1">
      <c r="A8291">
        <v>2020</v>
      </c>
      <c r="B8291" t="s">
        <v>30</v>
      </c>
      <c r="C8291" s="263">
        <f t="shared" ref="C8291:C8317" si="406">C8290</f>
        <v>44075</v>
      </c>
      <c r="D8291">
        <v>2</v>
      </c>
      <c r="E8291" t="str">
        <f t="shared" si="405"/>
        <v>S36440752</v>
      </c>
      <c r="F8291" s="338" t="s">
        <v>1</v>
      </c>
      <c r="G8291" s="341" t="s">
        <v>2</v>
      </c>
      <c r="H8291" s="342"/>
      <c r="I8291" s="342"/>
      <c r="J8291" s="343"/>
      <c r="K8291" s="344" t="s">
        <v>3</v>
      </c>
      <c r="L8291" s="343"/>
      <c r="M8291" s="344" t="s">
        <v>144</v>
      </c>
      <c r="N8291" s="342"/>
      <c r="O8291" s="342"/>
    </row>
    <row r="8292" spans="1:15" ht="18" customHeight="1" thickBot="1">
      <c r="A8292">
        <v>2020</v>
      </c>
      <c r="B8292" t="s">
        <v>30</v>
      </c>
      <c r="C8292" s="263">
        <f t="shared" si="406"/>
        <v>44075</v>
      </c>
      <c r="D8292">
        <v>3</v>
      </c>
      <c r="E8292" t="str">
        <f t="shared" si="405"/>
        <v>S36440753</v>
      </c>
      <c r="F8292" s="339"/>
      <c r="G8292" s="345" t="s">
        <v>5</v>
      </c>
      <c r="H8292" s="347" t="s">
        <v>145</v>
      </c>
      <c r="I8292" s="348"/>
      <c r="J8292" s="349"/>
      <c r="K8292" s="350" t="s">
        <v>6</v>
      </c>
      <c r="L8292" s="352" t="s">
        <v>7</v>
      </c>
      <c r="M8292" s="350" t="s">
        <v>8</v>
      </c>
      <c r="N8292" s="354" t="s">
        <v>146</v>
      </c>
      <c r="O8292" s="356" t="s">
        <v>147</v>
      </c>
    </row>
    <row r="8293" spans="1:15" ht="15.75" thickBot="1">
      <c r="A8293">
        <v>2020</v>
      </c>
      <c r="B8293" t="s">
        <v>30</v>
      </c>
      <c r="C8293" s="263">
        <f t="shared" si="406"/>
        <v>44075</v>
      </c>
      <c r="D8293">
        <v>4</v>
      </c>
      <c r="E8293" t="str">
        <f t="shared" si="405"/>
        <v>S36440754</v>
      </c>
      <c r="F8293" s="340"/>
      <c r="G8293" s="346"/>
      <c r="H8293" s="191" t="s">
        <v>9</v>
      </c>
      <c r="I8293" s="192" t="s">
        <v>18</v>
      </c>
      <c r="J8293" s="193" t="s">
        <v>11</v>
      </c>
      <c r="K8293" s="351"/>
      <c r="L8293" s="353"/>
      <c r="M8293" s="351"/>
      <c r="N8293" s="355"/>
      <c r="O8293" s="357"/>
    </row>
    <row r="8294" spans="1:15">
      <c r="A8294">
        <v>2020</v>
      </c>
      <c r="B8294" t="s">
        <v>30</v>
      </c>
      <c r="C8294" s="263">
        <f t="shared" si="406"/>
        <v>44075</v>
      </c>
      <c r="D8294">
        <v>5</v>
      </c>
      <c r="E8294" t="str">
        <f t="shared" si="405"/>
        <v>S36440755</v>
      </c>
      <c r="F8294" s="3" t="s">
        <v>12</v>
      </c>
      <c r="G8294" s="2" t="s">
        <v>9626</v>
      </c>
      <c r="H8294" s="2" t="s">
        <v>11849</v>
      </c>
      <c r="I8294" s="2" t="s">
        <v>11850</v>
      </c>
      <c r="J8294" s="2" t="s">
        <v>5182</v>
      </c>
      <c r="K8294" s="194" t="s">
        <v>17</v>
      </c>
      <c r="L8294" s="2">
        <v>57</v>
      </c>
      <c r="M8294" s="194" t="s">
        <v>301</v>
      </c>
      <c r="N8294" s="2" t="s">
        <v>5555</v>
      </c>
      <c r="O8294" s="195" t="s">
        <v>455</v>
      </c>
    </row>
    <row r="8295" spans="1:15">
      <c r="A8295">
        <v>2020</v>
      </c>
      <c r="B8295" t="s">
        <v>30</v>
      </c>
      <c r="C8295" s="263">
        <f t="shared" si="406"/>
        <v>44075</v>
      </c>
      <c r="D8295">
        <v>6</v>
      </c>
      <c r="E8295" t="str">
        <f t="shared" si="405"/>
        <v>S36440756</v>
      </c>
      <c r="F8295" s="4">
        <v>44044</v>
      </c>
      <c r="G8295" s="2">
        <v>85</v>
      </c>
      <c r="H8295" s="2" t="s">
        <v>4670</v>
      </c>
      <c r="I8295" s="2" t="s">
        <v>11851</v>
      </c>
      <c r="J8295" s="2" t="s">
        <v>2553</v>
      </c>
      <c r="K8295" s="194" t="s">
        <v>17</v>
      </c>
      <c r="L8295" s="2">
        <v>52</v>
      </c>
      <c r="M8295" s="194" t="s">
        <v>455</v>
      </c>
      <c r="N8295" s="2" t="s">
        <v>730</v>
      </c>
      <c r="O8295" s="195" t="s">
        <v>730</v>
      </c>
    </row>
    <row r="8296" spans="1:15">
      <c r="A8296">
        <v>2020</v>
      </c>
      <c r="B8296" t="s">
        <v>30</v>
      </c>
      <c r="C8296" s="263">
        <f t="shared" si="406"/>
        <v>44075</v>
      </c>
      <c r="D8296">
        <v>7</v>
      </c>
      <c r="E8296" t="str">
        <f t="shared" si="405"/>
        <v>S36440757</v>
      </c>
      <c r="F8296" s="4">
        <v>44075</v>
      </c>
      <c r="G8296" s="2">
        <v>80</v>
      </c>
      <c r="H8296" s="2" t="s">
        <v>11852</v>
      </c>
      <c r="I8296" s="2" t="s">
        <v>11853</v>
      </c>
      <c r="J8296" s="2" t="s">
        <v>2868</v>
      </c>
      <c r="K8296" s="194" t="s">
        <v>17</v>
      </c>
      <c r="L8296" s="2">
        <v>56</v>
      </c>
      <c r="M8296" s="194">
        <v>0</v>
      </c>
      <c r="N8296" s="2">
        <v>0</v>
      </c>
      <c r="O8296" s="195">
        <v>100</v>
      </c>
    </row>
    <row r="8297" spans="1:15">
      <c r="A8297">
        <v>2020</v>
      </c>
      <c r="B8297" t="s">
        <v>30</v>
      </c>
      <c r="C8297" s="263">
        <f t="shared" si="406"/>
        <v>44075</v>
      </c>
      <c r="D8297">
        <v>8</v>
      </c>
      <c r="E8297" t="str">
        <f t="shared" si="405"/>
        <v>S36440758</v>
      </c>
      <c r="F8297" s="4">
        <v>44105</v>
      </c>
      <c r="G8297" s="2">
        <v>100</v>
      </c>
      <c r="H8297" s="2" t="s">
        <v>11854</v>
      </c>
      <c r="I8297" s="2" t="s">
        <v>11855</v>
      </c>
      <c r="J8297" s="2" t="s">
        <v>996</v>
      </c>
      <c r="K8297" s="194" t="s">
        <v>17</v>
      </c>
      <c r="L8297" s="2">
        <v>57</v>
      </c>
      <c r="M8297" s="194">
        <v>0</v>
      </c>
      <c r="N8297" s="2">
        <v>0</v>
      </c>
      <c r="O8297" s="195">
        <v>100</v>
      </c>
    </row>
    <row r="8298" spans="1:15">
      <c r="A8298">
        <v>2020</v>
      </c>
      <c r="B8298" t="s">
        <v>30</v>
      </c>
      <c r="C8298" s="263">
        <f t="shared" si="406"/>
        <v>44075</v>
      </c>
      <c r="D8298">
        <v>9</v>
      </c>
      <c r="E8298" t="str">
        <f t="shared" si="405"/>
        <v>S36440759</v>
      </c>
      <c r="F8298" s="4">
        <v>44136</v>
      </c>
      <c r="G8298" s="2">
        <v>103</v>
      </c>
      <c r="H8298" s="2" t="s">
        <v>11856</v>
      </c>
      <c r="I8298" s="2" t="s">
        <v>11857</v>
      </c>
      <c r="J8298" s="2" t="s">
        <v>1927</v>
      </c>
      <c r="K8298" s="194" t="s">
        <v>17</v>
      </c>
      <c r="L8298" s="2">
        <v>55</v>
      </c>
      <c r="M8298" s="194">
        <v>0</v>
      </c>
      <c r="N8298" s="2" t="s">
        <v>1502</v>
      </c>
      <c r="O8298" s="195" t="s">
        <v>11858</v>
      </c>
    </row>
    <row r="8299" spans="1:15">
      <c r="A8299">
        <v>2020</v>
      </c>
      <c r="B8299" t="s">
        <v>30</v>
      </c>
      <c r="C8299" s="263">
        <f t="shared" si="406"/>
        <v>44075</v>
      </c>
      <c r="D8299">
        <v>10</v>
      </c>
      <c r="E8299" t="str">
        <f t="shared" si="405"/>
        <v>S364407510</v>
      </c>
      <c r="F8299" s="3" t="s">
        <v>220</v>
      </c>
      <c r="G8299" s="2">
        <v>85</v>
      </c>
      <c r="H8299" s="2" t="s">
        <v>11795</v>
      </c>
      <c r="I8299" s="2" t="s">
        <v>11859</v>
      </c>
      <c r="J8299" s="2" t="s">
        <v>1867</v>
      </c>
      <c r="K8299" s="194" t="s">
        <v>17</v>
      </c>
      <c r="L8299" s="2">
        <v>53</v>
      </c>
      <c r="M8299" s="194" t="s">
        <v>512</v>
      </c>
      <c r="N8299" s="2" t="s">
        <v>512</v>
      </c>
      <c r="O8299" s="195" t="s">
        <v>5083</v>
      </c>
    </row>
    <row r="8300" spans="1:15">
      <c r="A8300">
        <v>2020</v>
      </c>
      <c r="B8300" t="s">
        <v>30</v>
      </c>
      <c r="C8300" s="263">
        <f t="shared" si="406"/>
        <v>44075</v>
      </c>
      <c r="D8300">
        <v>11</v>
      </c>
      <c r="E8300" t="str">
        <f t="shared" si="405"/>
        <v>S364407511</v>
      </c>
      <c r="F8300" s="3">
        <v>2021</v>
      </c>
      <c r="G8300" s="2">
        <v>135</v>
      </c>
      <c r="H8300" s="2" t="s">
        <v>11860</v>
      </c>
      <c r="I8300" s="2" t="s">
        <v>11861</v>
      </c>
      <c r="J8300" s="2" t="s">
        <v>261</v>
      </c>
      <c r="K8300" s="194" t="s">
        <v>17</v>
      </c>
      <c r="L8300" s="2">
        <v>49</v>
      </c>
      <c r="M8300" s="194" t="s">
        <v>3669</v>
      </c>
      <c r="N8300" s="2" t="s">
        <v>1661</v>
      </c>
      <c r="O8300" s="195" t="s">
        <v>4038</v>
      </c>
    </row>
    <row r="8301" spans="1:15">
      <c r="A8301">
        <v>2020</v>
      </c>
      <c r="B8301" t="s">
        <v>30</v>
      </c>
      <c r="C8301" s="263">
        <f t="shared" si="406"/>
        <v>44075</v>
      </c>
      <c r="D8301">
        <v>12</v>
      </c>
      <c r="E8301" t="str">
        <f t="shared" si="405"/>
        <v>S364407512</v>
      </c>
      <c r="F8301" s="3">
        <v>2022</v>
      </c>
      <c r="G8301" s="2">
        <v>150</v>
      </c>
      <c r="H8301" s="2" t="s">
        <v>11862</v>
      </c>
      <c r="I8301" s="2" t="s">
        <v>11863</v>
      </c>
      <c r="J8301" s="2" t="s">
        <v>1119</v>
      </c>
      <c r="K8301" s="194" t="s">
        <v>17</v>
      </c>
      <c r="L8301" s="2">
        <v>39</v>
      </c>
      <c r="M8301" s="194" t="s">
        <v>4563</v>
      </c>
      <c r="N8301" s="2" t="s">
        <v>3320</v>
      </c>
      <c r="O8301" s="195" t="s">
        <v>290</v>
      </c>
    </row>
    <row r="8302" spans="1:15">
      <c r="A8302">
        <v>2020</v>
      </c>
      <c r="B8302" t="s">
        <v>30</v>
      </c>
      <c r="C8302" s="263">
        <f t="shared" si="406"/>
        <v>44075</v>
      </c>
      <c r="D8302">
        <v>13</v>
      </c>
      <c r="E8302" t="str">
        <f t="shared" si="405"/>
        <v>S364407513</v>
      </c>
      <c r="F8302" s="3">
        <v>2023</v>
      </c>
      <c r="G8302" s="2">
        <v>150</v>
      </c>
      <c r="H8302" s="2" t="s">
        <v>11864</v>
      </c>
      <c r="I8302" s="2" t="s">
        <v>5836</v>
      </c>
      <c r="J8302" s="2" t="s">
        <v>4959</v>
      </c>
      <c r="K8302" s="194" t="s">
        <v>17</v>
      </c>
      <c r="L8302" s="2">
        <v>34</v>
      </c>
      <c r="M8302" s="194" t="s">
        <v>1038</v>
      </c>
      <c r="N8302" s="2" t="s">
        <v>1650</v>
      </c>
      <c r="O8302" s="195" t="s">
        <v>1642</v>
      </c>
    </row>
    <row r="8303" spans="1:15" ht="15.75" thickBot="1">
      <c r="A8303">
        <v>2020</v>
      </c>
      <c r="B8303" t="s">
        <v>30</v>
      </c>
      <c r="C8303" s="263">
        <f t="shared" si="406"/>
        <v>44075</v>
      </c>
      <c r="D8303">
        <v>14</v>
      </c>
      <c r="E8303" t="str">
        <f t="shared" si="405"/>
        <v>S364407514</v>
      </c>
      <c r="F8303" s="5">
        <v>2024</v>
      </c>
      <c r="G8303" s="6">
        <v>147</v>
      </c>
      <c r="H8303" s="6" t="s">
        <v>4378</v>
      </c>
      <c r="I8303" s="6" t="s">
        <v>11865</v>
      </c>
      <c r="J8303" s="6" t="s">
        <v>1998</v>
      </c>
      <c r="K8303" s="196" t="s">
        <v>17</v>
      </c>
      <c r="L8303" s="6">
        <v>28</v>
      </c>
      <c r="M8303" s="196">
        <v>25</v>
      </c>
      <c r="N8303" s="6" t="s">
        <v>11450</v>
      </c>
      <c r="O8303" s="197" t="s">
        <v>730</v>
      </c>
    </row>
    <row r="8304" spans="1:15" ht="16.5" thickTop="1" thickBot="1">
      <c r="A8304">
        <v>2020</v>
      </c>
      <c r="B8304" t="s">
        <v>30</v>
      </c>
      <c r="C8304" s="263">
        <f t="shared" si="406"/>
        <v>44075</v>
      </c>
      <c r="D8304">
        <v>15</v>
      </c>
      <c r="E8304" t="str">
        <f t="shared" si="405"/>
        <v>S364407515</v>
      </c>
      <c r="F8304" s="1" t="s">
        <v>15</v>
      </c>
    </row>
    <row r="8305" spans="1:15" ht="16.5" thickTop="1" thickBot="1">
      <c r="A8305">
        <v>2020</v>
      </c>
      <c r="B8305" t="s">
        <v>30</v>
      </c>
      <c r="C8305" s="263">
        <f t="shared" si="406"/>
        <v>44075</v>
      </c>
      <c r="D8305">
        <v>16</v>
      </c>
      <c r="E8305" t="str">
        <f t="shared" si="405"/>
        <v>S364407516</v>
      </c>
      <c r="F8305" s="338" t="s">
        <v>1</v>
      </c>
      <c r="G8305" s="341" t="s">
        <v>2</v>
      </c>
      <c r="H8305" s="342"/>
      <c r="I8305" s="342"/>
      <c r="J8305" s="343"/>
      <c r="K8305" s="344" t="s">
        <v>3</v>
      </c>
      <c r="L8305" s="343"/>
      <c r="M8305" s="344" t="s">
        <v>144</v>
      </c>
      <c r="N8305" s="342"/>
      <c r="O8305" s="342"/>
    </row>
    <row r="8306" spans="1:15" ht="18" customHeight="1" thickBot="1">
      <c r="A8306">
        <v>2020</v>
      </c>
      <c r="B8306" t="s">
        <v>30</v>
      </c>
      <c r="C8306" s="263">
        <f t="shared" si="406"/>
        <v>44075</v>
      </c>
      <c r="D8306">
        <v>17</v>
      </c>
      <c r="E8306" t="str">
        <f t="shared" si="405"/>
        <v>S364407517</v>
      </c>
      <c r="F8306" s="339"/>
      <c r="G8306" s="345" t="s">
        <v>5</v>
      </c>
      <c r="H8306" s="347" t="s">
        <v>145</v>
      </c>
      <c r="I8306" s="348"/>
      <c r="J8306" s="349"/>
      <c r="K8306" s="350" t="s">
        <v>6</v>
      </c>
      <c r="L8306" s="352" t="s">
        <v>7</v>
      </c>
      <c r="M8306" s="350" t="s">
        <v>8</v>
      </c>
      <c r="N8306" s="354" t="s">
        <v>146</v>
      </c>
      <c r="O8306" s="356" t="s">
        <v>147</v>
      </c>
    </row>
    <row r="8307" spans="1:15" ht="15.75" thickBot="1">
      <c r="A8307">
        <v>2020</v>
      </c>
      <c r="B8307" t="s">
        <v>30</v>
      </c>
      <c r="C8307" s="263">
        <f t="shared" si="406"/>
        <v>44075</v>
      </c>
      <c r="D8307">
        <v>18</v>
      </c>
      <c r="E8307" t="str">
        <f t="shared" si="405"/>
        <v>S364407518</v>
      </c>
      <c r="F8307" s="340"/>
      <c r="G8307" s="346"/>
      <c r="H8307" s="191" t="s">
        <v>9</v>
      </c>
      <c r="I8307" s="192" t="s">
        <v>18</v>
      </c>
      <c r="J8307" s="193" t="s">
        <v>11</v>
      </c>
      <c r="K8307" s="351"/>
      <c r="L8307" s="353"/>
      <c r="M8307" s="351"/>
      <c r="N8307" s="355"/>
      <c r="O8307" s="357"/>
    </row>
    <row r="8308" spans="1:15">
      <c r="A8308">
        <v>2020</v>
      </c>
      <c r="B8308" t="s">
        <v>30</v>
      </c>
      <c r="C8308" s="263">
        <f t="shared" si="406"/>
        <v>44075</v>
      </c>
      <c r="D8308">
        <v>19</v>
      </c>
      <c r="E8308" t="str">
        <f t="shared" si="405"/>
        <v>S364407519</v>
      </c>
      <c r="F8308" s="3" t="s">
        <v>16</v>
      </c>
      <c r="G8308" s="2">
        <v>47</v>
      </c>
      <c r="H8308" s="2" t="s">
        <v>11866</v>
      </c>
      <c r="I8308" s="2" t="s">
        <v>10695</v>
      </c>
      <c r="J8308" s="2" t="s">
        <v>426</v>
      </c>
      <c r="K8308" s="194" t="s">
        <v>17</v>
      </c>
      <c r="L8308" s="2">
        <v>53</v>
      </c>
      <c r="M8308" s="194" t="s">
        <v>258</v>
      </c>
      <c r="N8308" s="2" t="s">
        <v>10176</v>
      </c>
      <c r="O8308" s="195" t="s">
        <v>3618</v>
      </c>
    </row>
    <row r="8309" spans="1:15">
      <c r="A8309">
        <v>2020</v>
      </c>
      <c r="B8309" t="s">
        <v>30</v>
      </c>
      <c r="C8309" s="263">
        <f t="shared" si="406"/>
        <v>44075</v>
      </c>
      <c r="D8309">
        <v>20</v>
      </c>
      <c r="E8309" t="str">
        <f t="shared" si="405"/>
        <v>S364407520</v>
      </c>
      <c r="F8309" s="4">
        <v>44044</v>
      </c>
      <c r="G8309" s="2">
        <v>132</v>
      </c>
      <c r="H8309" s="2" t="s">
        <v>11867</v>
      </c>
      <c r="I8309" s="2" t="s">
        <v>11868</v>
      </c>
      <c r="J8309" s="2" t="s">
        <v>511</v>
      </c>
      <c r="K8309" s="194" t="s">
        <v>17</v>
      </c>
      <c r="L8309" s="2">
        <v>52</v>
      </c>
      <c r="M8309" s="194" t="s">
        <v>4562</v>
      </c>
      <c r="N8309" s="2" t="s">
        <v>4562</v>
      </c>
      <c r="O8309" s="195" t="s">
        <v>5648</v>
      </c>
    </row>
    <row r="8310" spans="1:15">
      <c r="A8310">
        <v>2020</v>
      </c>
      <c r="B8310" t="s">
        <v>30</v>
      </c>
      <c r="C8310" s="263">
        <f t="shared" si="406"/>
        <v>44075</v>
      </c>
      <c r="D8310">
        <v>21</v>
      </c>
      <c r="E8310" t="str">
        <f t="shared" si="405"/>
        <v>S364407521</v>
      </c>
      <c r="F8310" s="4">
        <v>44075</v>
      </c>
      <c r="G8310" s="2">
        <v>125</v>
      </c>
      <c r="H8310" s="2" t="s">
        <v>11869</v>
      </c>
      <c r="I8310" s="2" t="s">
        <v>11870</v>
      </c>
      <c r="J8310" s="2" t="s">
        <v>1761</v>
      </c>
      <c r="K8310" s="194" t="s">
        <v>17</v>
      </c>
      <c r="L8310" s="2">
        <v>47</v>
      </c>
      <c r="M8310" s="194">
        <v>0</v>
      </c>
      <c r="N8310" s="2" t="s">
        <v>799</v>
      </c>
      <c r="O8310" s="195" t="s">
        <v>2499</v>
      </c>
    </row>
    <row r="8311" spans="1:15">
      <c r="A8311">
        <v>2020</v>
      </c>
      <c r="B8311" t="s">
        <v>30</v>
      </c>
      <c r="C8311" s="263">
        <f t="shared" si="406"/>
        <v>44075</v>
      </c>
      <c r="D8311">
        <v>22</v>
      </c>
      <c r="E8311" t="str">
        <f t="shared" si="405"/>
        <v>S364407522</v>
      </c>
      <c r="F8311" s="4">
        <v>44105</v>
      </c>
      <c r="G8311" s="2">
        <v>145</v>
      </c>
      <c r="H8311" s="2" t="s">
        <v>11871</v>
      </c>
      <c r="I8311" s="2" t="s">
        <v>11872</v>
      </c>
      <c r="J8311" s="2" t="s">
        <v>3931</v>
      </c>
      <c r="K8311" s="194" t="s">
        <v>17</v>
      </c>
      <c r="L8311" s="2">
        <v>45</v>
      </c>
      <c r="M8311" s="194">
        <v>0</v>
      </c>
      <c r="N8311" s="2" t="s">
        <v>1502</v>
      </c>
      <c r="O8311" s="195" t="s">
        <v>11858</v>
      </c>
    </row>
    <row r="8312" spans="1:15">
      <c r="A8312">
        <v>2020</v>
      </c>
      <c r="B8312" t="s">
        <v>30</v>
      </c>
      <c r="C8312" s="263">
        <f t="shared" si="406"/>
        <v>44075</v>
      </c>
      <c r="D8312">
        <v>23</v>
      </c>
      <c r="E8312" t="str">
        <f t="shared" si="405"/>
        <v>S364407523</v>
      </c>
      <c r="F8312" s="4">
        <v>44136</v>
      </c>
      <c r="G8312" s="2">
        <v>148</v>
      </c>
      <c r="H8312" s="2" t="s">
        <v>11873</v>
      </c>
      <c r="I8312" s="2" t="s">
        <v>3542</v>
      </c>
      <c r="J8312" s="2" t="s">
        <v>1329</v>
      </c>
      <c r="K8312" s="194" t="s">
        <v>17</v>
      </c>
      <c r="L8312" s="2">
        <v>45</v>
      </c>
      <c r="M8312" s="194">
        <v>0</v>
      </c>
      <c r="N8312" s="2" t="s">
        <v>269</v>
      </c>
      <c r="O8312" s="195" t="s">
        <v>268</v>
      </c>
    </row>
    <row r="8313" spans="1:15">
      <c r="A8313">
        <v>2020</v>
      </c>
      <c r="B8313" t="s">
        <v>30</v>
      </c>
      <c r="C8313" s="263">
        <f t="shared" si="406"/>
        <v>44075</v>
      </c>
      <c r="D8313">
        <v>24</v>
      </c>
      <c r="E8313" t="str">
        <f t="shared" si="405"/>
        <v>S364407524</v>
      </c>
      <c r="F8313" s="3" t="s">
        <v>220</v>
      </c>
      <c r="G8313" s="2">
        <v>135</v>
      </c>
      <c r="H8313" s="2" t="s">
        <v>11874</v>
      </c>
      <c r="I8313" s="2" t="s">
        <v>6045</v>
      </c>
      <c r="J8313" s="2" t="s">
        <v>810</v>
      </c>
      <c r="K8313" s="194" t="s">
        <v>17</v>
      </c>
      <c r="L8313" s="2">
        <v>44</v>
      </c>
      <c r="M8313" s="194" t="s">
        <v>10191</v>
      </c>
      <c r="N8313" s="2" t="s">
        <v>2313</v>
      </c>
      <c r="O8313" s="195" t="s">
        <v>7372</v>
      </c>
    </row>
    <row r="8314" spans="1:15">
      <c r="A8314">
        <v>2020</v>
      </c>
      <c r="B8314" t="s">
        <v>30</v>
      </c>
      <c r="C8314" s="263">
        <f t="shared" si="406"/>
        <v>44075</v>
      </c>
      <c r="D8314">
        <v>25</v>
      </c>
      <c r="E8314" t="str">
        <f t="shared" si="405"/>
        <v>S364407525</v>
      </c>
      <c r="F8314" s="3">
        <v>2021</v>
      </c>
      <c r="G8314" s="2">
        <v>185</v>
      </c>
      <c r="H8314" s="2" t="s">
        <v>11875</v>
      </c>
      <c r="I8314" s="2" t="s">
        <v>3160</v>
      </c>
      <c r="J8314" s="2" t="s">
        <v>750</v>
      </c>
      <c r="K8314" s="194" t="s">
        <v>17</v>
      </c>
      <c r="L8314" s="2">
        <v>44</v>
      </c>
      <c r="M8314" s="194" t="s">
        <v>3695</v>
      </c>
      <c r="N8314" s="2" t="s">
        <v>10176</v>
      </c>
      <c r="O8314" s="195">
        <v>50</v>
      </c>
    </row>
    <row r="8315" spans="1:15">
      <c r="A8315">
        <v>2020</v>
      </c>
      <c r="B8315" t="s">
        <v>30</v>
      </c>
      <c r="C8315" s="263">
        <f t="shared" si="406"/>
        <v>44075</v>
      </c>
      <c r="D8315">
        <v>26</v>
      </c>
      <c r="E8315" t="str">
        <f t="shared" si="405"/>
        <v>S364407526</v>
      </c>
      <c r="F8315" s="3">
        <v>2022</v>
      </c>
      <c r="G8315" s="2">
        <v>190</v>
      </c>
      <c r="H8315" s="2" t="s">
        <v>9162</v>
      </c>
      <c r="I8315" s="2" t="s">
        <v>3311</v>
      </c>
      <c r="J8315" s="2" t="s">
        <v>1295</v>
      </c>
      <c r="K8315" s="194" t="s">
        <v>17</v>
      </c>
      <c r="L8315" s="2">
        <v>36</v>
      </c>
      <c r="M8315" s="194" t="s">
        <v>10191</v>
      </c>
      <c r="N8315" s="2" t="s">
        <v>2689</v>
      </c>
      <c r="O8315" s="195" t="s">
        <v>2689</v>
      </c>
    </row>
    <row r="8316" spans="1:15">
      <c r="A8316">
        <v>2020</v>
      </c>
      <c r="B8316" t="s">
        <v>30</v>
      </c>
      <c r="C8316" s="263">
        <f t="shared" si="406"/>
        <v>44075</v>
      </c>
      <c r="D8316">
        <v>27</v>
      </c>
      <c r="E8316" t="str">
        <f t="shared" si="405"/>
        <v>S364407527</v>
      </c>
      <c r="F8316" s="3">
        <v>2023</v>
      </c>
      <c r="G8316" s="2">
        <v>185</v>
      </c>
      <c r="H8316" s="2" t="s">
        <v>3134</v>
      </c>
      <c r="I8316" s="2" t="s">
        <v>11876</v>
      </c>
      <c r="J8316" s="2" t="s">
        <v>426</v>
      </c>
      <c r="K8316" s="194" t="s">
        <v>17</v>
      </c>
      <c r="L8316" s="2">
        <v>34</v>
      </c>
      <c r="M8316" s="194">
        <v>30</v>
      </c>
      <c r="N8316" s="2" t="s">
        <v>11367</v>
      </c>
      <c r="O8316" s="195" t="s">
        <v>484</v>
      </c>
    </row>
    <row r="8317" spans="1:15" ht="15.75" thickBot="1">
      <c r="A8317">
        <v>2020</v>
      </c>
      <c r="B8317" t="s">
        <v>30</v>
      </c>
      <c r="C8317" s="263">
        <f t="shared" si="406"/>
        <v>44075</v>
      </c>
      <c r="D8317">
        <v>28</v>
      </c>
      <c r="E8317" t="str">
        <f t="shared" si="405"/>
        <v>S364407528</v>
      </c>
      <c r="F8317" s="5">
        <v>2024</v>
      </c>
      <c r="G8317" s="6">
        <v>177</v>
      </c>
      <c r="H8317" s="6" t="s">
        <v>8729</v>
      </c>
      <c r="I8317" s="6" t="s">
        <v>6123</v>
      </c>
      <c r="J8317" s="6" t="s">
        <v>1220</v>
      </c>
      <c r="K8317" s="196" t="s">
        <v>17</v>
      </c>
      <c r="L8317" s="6">
        <v>30</v>
      </c>
      <c r="M8317" s="196" t="s">
        <v>10365</v>
      </c>
      <c r="N8317" s="6" t="s">
        <v>296</v>
      </c>
      <c r="O8317" s="197" t="s">
        <v>1139</v>
      </c>
    </row>
    <row r="8318" spans="1:15" ht="16.5" thickTop="1" thickBot="1">
      <c r="A8318">
        <v>2020</v>
      </c>
      <c r="B8318" t="s">
        <v>29</v>
      </c>
      <c r="C8318" s="263">
        <f>C8317+7</f>
        <v>44082</v>
      </c>
      <c r="D8318">
        <v>1</v>
      </c>
      <c r="E8318" t="str">
        <f t="shared" ref="E8318:E8345" si="407">B8318&amp;C8318&amp;D8318</f>
        <v>S37440821</v>
      </c>
      <c r="F8318" s="267" t="s">
        <v>0</v>
      </c>
    </row>
    <row r="8319" spans="1:15" ht="16.5" thickTop="1" thickBot="1">
      <c r="A8319">
        <v>2020</v>
      </c>
      <c r="B8319" t="s">
        <v>29</v>
      </c>
      <c r="C8319" s="263">
        <f t="shared" ref="C8319:C8345" si="408">C8318</f>
        <v>44082</v>
      </c>
      <c r="D8319">
        <v>2</v>
      </c>
      <c r="E8319" t="str">
        <f t="shared" si="407"/>
        <v>S37440822</v>
      </c>
      <c r="F8319" s="338" t="s">
        <v>1</v>
      </c>
      <c r="G8319" s="341" t="s">
        <v>2</v>
      </c>
      <c r="H8319" s="342"/>
      <c r="I8319" s="342"/>
      <c r="J8319" s="343"/>
      <c r="K8319" s="344" t="s">
        <v>3</v>
      </c>
      <c r="L8319" s="343"/>
      <c r="M8319" s="344" t="s">
        <v>144</v>
      </c>
      <c r="N8319" s="342"/>
      <c r="O8319" s="342"/>
    </row>
    <row r="8320" spans="1:15" ht="18" customHeight="1" thickBot="1">
      <c r="A8320">
        <v>2020</v>
      </c>
      <c r="B8320" t="s">
        <v>29</v>
      </c>
      <c r="C8320" s="263">
        <f t="shared" si="408"/>
        <v>44082</v>
      </c>
      <c r="D8320">
        <v>3</v>
      </c>
      <c r="E8320" t="str">
        <f t="shared" si="407"/>
        <v>S37440823</v>
      </c>
      <c r="F8320" s="339"/>
      <c r="G8320" s="345" t="s">
        <v>5</v>
      </c>
      <c r="H8320" s="347" t="s">
        <v>145</v>
      </c>
      <c r="I8320" s="348"/>
      <c r="J8320" s="349"/>
      <c r="K8320" s="350" t="s">
        <v>6</v>
      </c>
      <c r="L8320" s="352" t="s">
        <v>7</v>
      </c>
      <c r="M8320" s="350" t="s">
        <v>8</v>
      </c>
      <c r="N8320" s="354" t="s">
        <v>146</v>
      </c>
      <c r="O8320" s="356" t="s">
        <v>147</v>
      </c>
    </row>
    <row r="8321" spans="1:15" ht="15.75" thickBot="1">
      <c r="A8321">
        <v>2020</v>
      </c>
      <c r="B8321" t="s">
        <v>29</v>
      </c>
      <c r="C8321" s="263">
        <f t="shared" si="408"/>
        <v>44082</v>
      </c>
      <c r="D8321">
        <v>4</v>
      </c>
      <c r="E8321" t="str">
        <f t="shared" si="407"/>
        <v>S37440824</v>
      </c>
      <c r="F8321" s="340"/>
      <c r="G8321" s="346"/>
      <c r="H8321" s="191" t="s">
        <v>9</v>
      </c>
      <c r="I8321" s="192" t="s">
        <v>18</v>
      </c>
      <c r="J8321" s="193" t="s">
        <v>11</v>
      </c>
      <c r="K8321" s="351"/>
      <c r="L8321" s="353"/>
      <c r="M8321" s="351"/>
      <c r="N8321" s="355"/>
      <c r="O8321" s="357"/>
    </row>
    <row r="8322" spans="1:15">
      <c r="A8322">
        <v>2020</v>
      </c>
      <c r="B8322" t="s">
        <v>29</v>
      </c>
      <c r="C8322" s="263">
        <f t="shared" si="408"/>
        <v>44082</v>
      </c>
      <c r="D8322">
        <v>5</v>
      </c>
      <c r="E8322" t="str">
        <f t="shared" si="407"/>
        <v>S37440825</v>
      </c>
      <c r="F8322" s="3" t="s">
        <v>12</v>
      </c>
      <c r="G8322" s="2" t="s">
        <v>11849</v>
      </c>
      <c r="H8322" s="2" t="s">
        <v>11849</v>
      </c>
      <c r="I8322" s="2" t="s">
        <v>11849</v>
      </c>
      <c r="J8322" s="2" t="s">
        <v>11153</v>
      </c>
      <c r="K8322" s="194" t="s">
        <v>13</v>
      </c>
      <c r="L8322" s="2">
        <v>46</v>
      </c>
      <c r="M8322" s="194" t="s">
        <v>4891</v>
      </c>
      <c r="N8322" s="2">
        <v>55</v>
      </c>
      <c r="O8322" s="195" t="s">
        <v>2379</v>
      </c>
    </row>
    <row r="8323" spans="1:15">
      <c r="A8323">
        <v>2020</v>
      </c>
      <c r="B8323" t="s">
        <v>29</v>
      </c>
      <c r="C8323" s="263">
        <f t="shared" si="408"/>
        <v>44082</v>
      </c>
      <c r="D8323">
        <v>6</v>
      </c>
      <c r="E8323" t="str">
        <f t="shared" si="407"/>
        <v>S37440826</v>
      </c>
      <c r="F8323" s="4">
        <v>44075</v>
      </c>
      <c r="G8323" s="2" t="s">
        <v>11421</v>
      </c>
      <c r="H8323" s="2" t="s">
        <v>11421</v>
      </c>
      <c r="I8323" s="2" t="s">
        <v>11878</v>
      </c>
      <c r="J8323" s="2" t="s">
        <v>11879</v>
      </c>
      <c r="K8323" s="194" t="s">
        <v>13</v>
      </c>
      <c r="L8323" s="2">
        <v>53</v>
      </c>
      <c r="M8323" s="194">
        <v>25</v>
      </c>
      <c r="N8323" s="2" t="s">
        <v>340</v>
      </c>
      <c r="O8323" s="195" t="s">
        <v>1691</v>
      </c>
    </row>
    <row r="8324" spans="1:15">
      <c r="A8324">
        <v>2020</v>
      </c>
      <c r="B8324" t="s">
        <v>29</v>
      </c>
      <c r="C8324" s="263">
        <f t="shared" si="408"/>
        <v>44082</v>
      </c>
      <c r="D8324">
        <v>7</v>
      </c>
      <c r="E8324" t="str">
        <f t="shared" si="407"/>
        <v>S37440827</v>
      </c>
      <c r="F8324" s="4">
        <v>44105</v>
      </c>
      <c r="G8324" s="2" t="s">
        <v>11880</v>
      </c>
      <c r="H8324" s="2" t="s">
        <v>11880</v>
      </c>
      <c r="I8324" s="2" t="s">
        <v>5936</v>
      </c>
      <c r="J8324" s="2" t="s">
        <v>422</v>
      </c>
      <c r="K8324" s="194" t="s">
        <v>13</v>
      </c>
      <c r="L8324" s="2">
        <v>59</v>
      </c>
      <c r="M8324" s="194">
        <v>50</v>
      </c>
      <c r="N8324" s="2" t="s">
        <v>410</v>
      </c>
      <c r="O8324" s="195" t="s">
        <v>10157</v>
      </c>
    </row>
    <row r="8325" spans="1:15">
      <c r="A8325">
        <v>2020</v>
      </c>
      <c r="B8325" t="s">
        <v>29</v>
      </c>
      <c r="C8325" s="263">
        <f t="shared" si="408"/>
        <v>44082</v>
      </c>
      <c r="D8325">
        <v>8</v>
      </c>
      <c r="E8325" t="str">
        <f t="shared" si="407"/>
        <v>S37440828</v>
      </c>
      <c r="F8325" s="4">
        <v>44136</v>
      </c>
      <c r="G8325" s="2" t="s">
        <v>11881</v>
      </c>
      <c r="H8325" s="2" t="s">
        <v>11881</v>
      </c>
      <c r="I8325" s="2" t="s">
        <v>11882</v>
      </c>
      <c r="J8325" s="2" t="s">
        <v>3068</v>
      </c>
      <c r="K8325" s="194" t="s">
        <v>13</v>
      </c>
      <c r="L8325" s="2">
        <v>57</v>
      </c>
      <c r="M8325" s="194" t="s">
        <v>11811</v>
      </c>
      <c r="N8325" s="2" t="s">
        <v>334</v>
      </c>
      <c r="O8325" s="195" t="s">
        <v>1723</v>
      </c>
    </row>
    <row r="8326" spans="1:15">
      <c r="A8326">
        <v>2020</v>
      </c>
      <c r="B8326" t="s">
        <v>29</v>
      </c>
      <c r="C8326" s="263">
        <f t="shared" si="408"/>
        <v>44082</v>
      </c>
      <c r="D8326">
        <v>9</v>
      </c>
      <c r="E8326" t="str">
        <f t="shared" si="407"/>
        <v>S37440829</v>
      </c>
      <c r="F8326" s="4">
        <v>44166</v>
      </c>
      <c r="G8326" s="2" t="s">
        <v>2409</v>
      </c>
      <c r="H8326" s="2" t="s">
        <v>2409</v>
      </c>
      <c r="I8326" s="2" t="s">
        <v>11883</v>
      </c>
      <c r="J8326" s="2" t="s">
        <v>2868</v>
      </c>
      <c r="K8326" s="194" t="s">
        <v>13</v>
      </c>
      <c r="L8326" s="2">
        <v>51</v>
      </c>
      <c r="M8326" s="194" t="s">
        <v>411</v>
      </c>
      <c r="N8326" s="2" t="s">
        <v>269</v>
      </c>
      <c r="O8326" s="195" t="s">
        <v>258</v>
      </c>
    </row>
    <row r="8327" spans="1:15">
      <c r="A8327">
        <v>2020</v>
      </c>
      <c r="B8327" t="s">
        <v>29</v>
      </c>
      <c r="C8327" s="263">
        <f t="shared" si="408"/>
        <v>44082</v>
      </c>
      <c r="D8327">
        <v>10</v>
      </c>
      <c r="E8327" t="str">
        <f t="shared" si="407"/>
        <v>S374408210</v>
      </c>
      <c r="F8327" s="3" t="s">
        <v>11877</v>
      </c>
      <c r="G8327" s="2" t="s">
        <v>5883</v>
      </c>
      <c r="H8327" s="2" t="s">
        <v>5883</v>
      </c>
      <c r="I8327" s="2" t="s">
        <v>5904</v>
      </c>
      <c r="J8327" s="2" t="s">
        <v>2052</v>
      </c>
      <c r="K8327" s="194" t="s">
        <v>13</v>
      </c>
      <c r="L8327" s="2">
        <v>47</v>
      </c>
      <c r="M8327" s="194" t="s">
        <v>2380</v>
      </c>
      <c r="N8327" s="2" t="s">
        <v>2379</v>
      </c>
      <c r="O8327" s="195">
        <v>15</v>
      </c>
    </row>
    <row r="8328" spans="1:15">
      <c r="A8328">
        <v>2020</v>
      </c>
      <c r="B8328" t="s">
        <v>29</v>
      </c>
      <c r="C8328" s="263">
        <f t="shared" si="408"/>
        <v>44082</v>
      </c>
      <c r="D8328">
        <v>11</v>
      </c>
      <c r="E8328" t="str">
        <f t="shared" si="407"/>
        <v>S374408211</v>
      </c>
      <c r="F8328" s="3">
        <v>2022</v>
      </c>
      <c r="G8328" s="2" t="s">
        <v>11884</v>
      </c>
      <c r="H8328" s="2" t="s">
        <v>11884</v>
      </c>
      <c r="I8328" s="2" t="s">
        <v>3507</v>
      </c>
      <c r="J8328" s="2" t="s">
        <v>4959</v>
      </c>
      <c r="K8328" s="194" t="s">
        <v>13</v>
      </c>
      <c r="L8328" s="2">
        <v>42</v>
      </c>
      <c r="M8328" s="194" t="s">
        <v>4044</v>
      </c>
      <c r="N8328" s="2" t="s">
        <v>4043</v>
      </c>
      <c r="O8328" s="195" t="s">
        <v>1629</v>
      </c>
    </row>
    <row r="8329" spans="1:15">
      <c r="A8329">
        <v>2020</v>
      </c>
      <c r="B8329" t="s">
        <v>29</v>
      </c>
      <c r="C8329" s="263">
        <f t="shared" si="408"/>
        <v>44082</v>
      </c>
      <c r="D8329">
        <v>12</v>
      </c>
      <c r="E8329" t="str">
        <f t="shared" si="407"/>
        <v>S374408212</v>
      </c>
      <c r="F8329" s="3">
        <v>2023</v>
      </c>
      <c r="G8329" s="2" t="s">
        <v>11885</v>
      </c>
      <c r="H8329" s="2" t="s">
        <v>11885</v>
      </c>
      <c r="I8329" s="2" t="s">
        <v>5836</v>
      </c>
      <c r="J8329" s="2" t="s">
        <v>1196</v>
      </c>
      <c r="K8329" s="194" t="s">
        <v>13</v>
      </c>
      <c r="L8329" s="2">
        <v>35</v>
      </c>
      <c r="M8329" s="194">
        <v>25</v>
      </c>
      <c r="N8329" s="2" t="s">
        <v>535</v>
      </c>
      <c r="O8329" s="195" t="s">
        <v>423</v>
      </c>
    </row>
    <row r="8330" spans="1:15">
      <c r="A8330">
        <v>2020</v>
      </c>
      <c r="B8330" t="s">
        <v>29</v>
      </c>
      <c r="C8330" s="263">
        <f t="shared" si="408"/>
        <v>44082</v>
      </c>
      <c r="D8330">
        <v>13</v>
      </c>
      <c r="E8330" t="str">
        <f t="shared" si="407"/>
        <v>S374408213</v>
      </c>
      <c r="F8330" s="3">
        <v>2024</v>
      </c>
      <c r="G8330" s="2" t="s">
        <v>11837</v>
      </c>
      <c r="H8330" s="2" t="s">
        <v>11837</v>
      </c>
      <c r="I8330" s="2" t="s">
        <v>11886</v>
      </c>
      <c r="J8330" s="2" t="s">
        <v>3264</v>
      </c>
      <c r="K8330" s="194" t="s">
        <v>13</v>
      </c>
      <c r="L8330" s="2">
        <v>29</v>
      </c>
      <c r="M8330" s="194" t="s">
        <v>2583</v>
      </c>
      <c r="N8330" s="2" t="s">
        <v>824</v>
      </c>
      <c r="O8330" s="195" t="s">
        <v>5369</v>
      </c>
    </row>
    <row r="8331" spans="1:15" ht="15.75" thickBot="1">
      <c r="A8331">
        <v>2020</v>
      </c>
      <c r="B8331" t="s">
        <v>29</v>
      </c>
      <c r="C8331" s="263">
        <f t="shared" si="408"/>
        <v>44082</v>
      </c>
      <c r="D8331">
        <v>14</v>
      </c>
      <c r="E8331" t="str">
        <f t="shared" si="407"/>
        <v>S374408214</v>
      </c>
      <c r="F8331" s="5">
        <v>2025</v>
      </c>
      <c r="G8331" s="6" t="s">
        <v>11887</v>
      </c>
      <c r="H8331" s="6" t="s">
        <v>11887</v>
      </c>
      <c r="I8331" s="6" t="s">
        <v>11888</v>
      </c>
      <c r="J8331" s="6" t="s">
        <v>2082</v>
      </c>
      <c r="K8331" s="196" t="s">
        <v>13</v>
      </c>
      <c r="L8331" s="6">
        <v>23</v>
      </c>
      <c r="M8331" s="196" t="s">
        <v>3865</v>
      </c>
      <c r="N8331" s="6" t="s">
        <v>263</v>
      </c>
      <c r="O8331" s="197" t="s">
        <v>830</v>
      </c>
    </row>
    <row r="8332" spans="1:15" ht="16.5" thickTop="1" thickBot="1">
      <c r="A8332">
        <v>2020</v>
      </c>
      <c r="B8332" t="s">
        <v>29</v>
      </c>
      <c r="C8332" s="263">
        <f t="shared" si="408"/>
        <v>44082</v>
      </c>
      <c r="D8332">
        <v>15</v>
      </c>
      <c r="E8332" t="str">
        <f t="shared" si="407"/>
        <v>S374408215</v>
      </c>
      <c r="F8332" s="267" t="s">
        <v>15</v>
      </c>
    </row>
    <row r="8333" spans="1:15" ht="16.5" thickTop="1" thickBot="1">
      <c r="A8333">
        <v>2020</v>
      </c>
      <c r="B8333" t="s">
        <v>29</v>
      </c>
      <c r="C8333" s="263">
        <f t="shared" si="408"/>
        <v>44082</v>
      </c>
      <c r="D8333">
        <v>16</v>
      </c>
      <c r="E8333" t="str">
        <f t="shared" si="407"/>
        <v>S374408216</v>
      </c>
      <c r="F8333" s="338" t="s">
        <v>1</v>
      </c>
      <c r="G8333" s="341" t="s">
        <v>2</v>
      </c>
      <c r="H8333" s="342"/>
      <c r="I8333" s="342"/>
      <c r="J8333" s="343"/>
      <c r="K8333" s="344" t="s">
        <v>3</v>
      </c>
      <c r="L8333" s="343"/>
      <c r="M8333" s="344" t="s">
        <v>144</v>
      </c>
      <c r="N8333" s="342"/>
      <c r="O8333" s="342"/>
    </row>
    <row r="8334" spans="1:15" ht="18" customHeight="1" thickBot="1">
      <c r="A8334">
        <v>2020</v>
      </c>
      <c r="B8334" t="s">
        <v>29</v>
      </c>
      <c r="C8334" s="263">
        <f t="shared" si="408"/>
        <v>44082</v>
      </c>
      <c r="D8334">
        <v>17</v>
      </c>
      <c r="E8334" t="str">
        <f t="shared" si="407"/>
        <v>S374408217</v>
      </c>
      <c r="F8334" s="339"/>
      <c r="G8334" s="345" t="s">
        <v>5</v>
      </c>
      <c r="H8334" s="347" t="s">
        <v>145</v>
      </c>
      <c r="I8334" s="348"/>
      <c r="J8334" s="349"/>
      <c r="K8334" s="350" t="s">
        <v>6</v>
      </c>
      <c r="L8334" s="352" t="s">
        <v>7</v>
      </c>
      <c r="M8334" s="350" t="s">
        <v>8</v>
      </c>
      <c r="N8334" s="354" t="s">
        <v>146</v>
      </c>
      <c r="O8334" s="356" t="s">
        <v>147</v>
      </c>
    </row>
    <row r="8335" spans="1:15" ht="15.75" thickBot="1">
      <c r="A8335">
        <v>2020</v>
      </c>
      <c r="B8335" t="s">
        <v>29</v>
      </c>
      <c r="C8335" s="263">
        <f t="shared" si="408"/>
        <v>44082</v>
      </c>
      <c r="D8335">
        <v>18</v>
      </c>
      <c r="E8335" t="str">
        <f t="shared" si="407"/>
        <v>S374408218</v>
      </c>
      <c r="F8335" s="340"/>
      <c r="G8335" s="346"/>
      <c r="H8335" s="191" t="s">
        <v>9</v>
      </c>
      <c r="I8335" s="192" t="s">
        <v>18</v>
      </c>
      <c r="J8335" s="193" t="s">
        <v>11</v>
      </c>
      <c r="K8335" s="351"/>
      <c r="L8335" s="353"/>
      <c r="M8335" s="351"/>
      <c r="N8335" s="355"/>
      <c r="O8335" s="357"/>
    </row>
    <row r="8336" spans="1:15">
      <c r="A8336">
        <v>2020</v>
      </c>
      <c r="B8336" t="s">
        <v>29</v>
      </c>
      <c r="C8336" s="263">
        <f t="shared" si="408"/>
        <v>44082</v>
      </c>
      <c r="D8336">
        <v>19</v>
      </c>
      <c r="E8336" t="str">
        <f t="shared" si="407"/>
        <v>S374408219</v>
      </c>
      <c r="F8336" s="3" t="s">
        <v>16</v>
      </c>
      <c r="G8336" s="2" t="s">
        <v>11889</v>
      </c>
      <c r="H8336" s="2" t="s">
        <v>11889</v>
      </c>
      <c r="I8336" s="2" t="s">
        <v>11890</v>
      </c>
      <c r="J8336" s="2" t="s">
        <v>4293</v>
      </c>
      <c r="K8336" s="194" t="s">
        <v>13</v>
      </c>
      <c r="L8336" s="2">
        <v>49</v>
      </c>
      <c r="M8336" s="194" t="s">
        <v>484</v>
      </c>
      <c r="N8336" s="2" t="s">
        <v>2421</v>
      </c>
      <c r="O8336" s="195" t="s">
        <v>5547</v>
      </c>
    </row>
    <row r="8337" spans="1:15">
      <c r="A8337">
        <v>2020</v>
      </c>
      <c r="B8337" t="s">
        <v>29</v>
      </c>
      <c r="C8337" s="263">
        <f t="shared" si="408"/>
        <v>44082</v>
      </c>
      <c r="D8337">
        <v>20</v>
      </c>
      <c r="E8337" t="str">
        <f t="shared" si="407"/>
        <v>S374408220</v>
      </c>
      <c r="F8337" s="4">
        <v>44075</v>
      </c>
      <c r="G8337" s="2" t="s">
        <v>11891</v>
      </c>
      <c r="H8337" s="2" t="s">
        <v>11891</v>
      </c>
      <c r="I8337" s="2" t="s">
        <v>11655</v>
      </c>
      <c r="J8337" s="2" t="s">
        <v>865</v>
      </c>
      <c r="K8337" s="194" t="s">
        <v>13</v>
      </c>
      <c r="L8337" s="2">
        <v>50</v>
      </c>
      <c r="M8337" s="194" t="s">
        <v>546</v>
      </c>
      <c r="N8337" s="2" t="s">
        <v>346</v>
      </c>
      <c r="O8337" s="195">
        <v>60</v>
      </c>
    </row>
    <row r="8338" spans="1:15">
      <c r="A8338">
        <v>2020</v>
      </c>
      <c r="B8338" t="s">
        <v>29</v>
      </c>
      <c r="C8338" s="263">
        <f t="shared" si="408"/>
        <v>44082</v>
      </c>
      <c r="D8338">
        <v>21</v>
      </c>
      <c r="E8338" t="str">
        <f t="shared" si="407"/>
        <v>S374408221</v>
      </c>
      <c r="F8338" s="4">
        <v>44105</v>
      </c>
      <c r="G8338" s="2" t="s">
        <v>11892</v>
      </c>
      <c r="H8338" s="2" t="s">
        <v>11892</v>
      </c>
      <c r="I8338" s="2" t="s">
        <v>11893</v>
      </c>
      <c r="J8338" s="2" t="s">
        <v>2082</v>
      </c>
      <c r="K8338" s="194" t="s">
        <v>13</v>
      </c>
      <c r="L8338" s="2">
        <v>47</v>
      </c>
      <c r="M8338" s="194" t="s">
        <v>301</v>
      </c>
      <c r="N8338" s="2" t="s">
        <v>3211</v>
      </c>
      <c r="O8338" s="195" t="s">
        <v>2151</v>
      </c>
    </row>
    <row r="8339" spans="1:15">
      <c r="A8339">
        <v>2020</v>
      </c>
      <c r="B8339" t="s">
        <v>29</v>
      </c>
      <c r="C8339" s="263">
        <f t="shared" si="408"/>
        <v>44082</v>
      </c>
      <c r="D8339">
        <v>22</v>
      </c>
      <c r="E8339" t="str">
        <f t="shared" si="407"/>
        <v>S374408222</v>
      </c>
      <c r="F8339" s="4">
        <v>44136</v>
      </c>
      <c r="G8339" s="2" t="s">
        <v>11894</v>
      </c>
      <c r="H8339" s="2" t="s">
        <v>11894</v>
      </c>
      <c r="I8339" s="2" t="s">
        <v>11895</v>
      </c>
      <c r="J8339" s="2" t="s">
        <v>414</v>
      </c>
      <c r="K8339" s="194" t="s">
        <v>13</v>
      </c>
      <c r="L8339" s="2">
        <v>47</v>
      </c>
      <c r="M8339" s="194" t="s">
        <v>8799</v>
      </c>
      <c r="N8339" s="2" t="s">
        <v>4881</v>
      </c>
      <c r="O8339" s="195" t="s">
        <v>384</v>
      </c>
    </row>
    <row r="8340" spans="1:15">
      <c r="A8340">
        <v>2020</v>
      </c>
      <c r="B8340" t="s">
        <v>29</v>
      </c>
      <c r="C8340" s="263">
        <f t="shared" si="408"/>
        <v>44082</v>
      </c>
      <c r="D8340">
        <v>23</v>
      </c>
      <c r="E8340" t="str">
        <f t="shared" si="407"/>
        <v>S374408223</v>
      </c>
      <c r="F8340" s="4">
        <v>44166</v>
      </c>
      <c r="G8340" s="2" t="s">
        <v>11896</v>
      </c>
      <c r="H8340" s="2" t="s">
        <v>11896</v>
      </c>
      <c r="I8340" s="2" t="s">
        <v>11177</v>
      </c>
      <c r="J8340" s="2" t="s">
        <v>1664</v>
      </c>
      <c r="K8340" s="194" t="s">
        <v>13</v>
      </c>
      <c r="L8340" s="2">
        <v>45</v>
      </c>
      <c r="M8340" s="194" t="s">
        <v>535</v>
      </c>
      <c r="N8340" s="2" t="s">
        <v>4707</v>
      </c>
      <c r="O8340" s="195" t="s">
        <v>2421</v>
      </c>
    </row>
    <row r="8341" spans="1:15">
      <c r="A8341">
        <v>2020</v>
      </c>
      <c r="B8341" t="s">
        <v>29</v>
      </c>
      <c r="C8341" s="263">
        <f t="shared" si="408"/>
        <v>44082</v>
      </c>
      <c r="D8341">
        <v>24</v>
      </c>
      <c r="E8341" t="str">
        <f t="shared" si="407"/>
        <v>S374408224</v>
      </c>
      <c r="F8341" s="3" t="s">
        <v>11877</v>
      </c>
      <c r="G8341" s="2" t="s">
        <v>8623</v>
      </c>
      <c r="H8341" s="2" t="s">
        <v>8623</v>
      </c>
      <c r="I8341" s="2" t="s">
        <v>11897</v>
      </c>
      <c r="J8341" s="2" t="s">
        <v>280</v>
      </c>
      <c r="K8341" s="194" t="s">
        <v>13</v>
      </c>
      <c r="L8341" s="2">
        <v>44</v>
      </c>
      <c r="M8341" s="194" t="s">
        <v>400</v>
      </c>
      <c r="N8341" s="2" t="s">
        <v>730</v>
      </c>
      <c r="O8341" s="195" t="s">
        <v>400</v>
      </c>
    </row>
    <row r="8342" spans="1:15">
      <c r="A8342">
        <v>2020</v>
      </c>
      <c r="B8342" t="s">
        <v>29</v>
      </c>
      <c r="C8342" s="263">
        <f t="shared" si="408"/>
        <v>44082</v>
      </c>
      <c r="D8342">
        <v>25</v>
      </c>
      <c r="E8342" t="str">
        <f t="shared" si="407"/>
        <v>S374408225</v>
      </c>
      <c r="F8342" s="3">
        <v>2022</v>
      </c>
      <c r="G8342" s="2" t="s">
        <v>2804</v>
      </c>
      <c r="H8342" s="2" t="s">
        <v>2804</v>
      </c>
      <c r="I8342" s="2" t="s">
        <v>11898</v>
      </c>
      <c r="J8342" s="2" t="s">
        <v>880</v>
      </c>
      <c r="K8342" s="194" t="s">
        <v>13</v>
      </c>
      <c r="L8342" s="2">
        <v>40</v>
      </c>
      <c r="M8342" s="194" t="s">
        <v>383</v>
      </c>
      <c r="N8342" s="2" t="s">
        <v>10193</v>
      </c>
      <c r="O8342" s="195" t="s">
        <v>4986</v>
      </c>
    </row>
    <row r="8343" spans="1:15">
      <c r="A8343">
        <v>2020</v>
      </c>
      <c r="B8343" t="s">
        <v>29</v>
      </c>
      <c r="C8343" s="263">
        <f t="shared" si="408"/>
        <v>44082</v>
      </c>
      <c r="D8343">
        <v>26</v>
      </c>
      <c r="E8343" t="str">
        <f t="shared" si="407"/>
        <v>S374408226</v>
      </c>
      <c r="F8343" s="3">
        <v>2023</v>
      </c>
      <c r="G8343" s="2" t="s">
        <v>1790</v>
      </c>
      <c r="H8343" s="2" t="s">
        <v>1790</v>
      </c>
      <c r="I8343" s="2" t="s">
        <v>1330</v>
      </c>
      <c r="J8343" s="2" t="s">
        <v>2316</v>
      </c>
      <c r="K8343" s="194" t="s">
        <v>13</v>
      </c>
      <c r="L8343" s="2">
        <v>35</v>
      </c>
      <c r="M8343" s="194" t="s">
        <v>7033</v>
      </c>
      <c r="N8343" s="2" t="s">
        <v>384</v>
      </c>
      <c r="O8343" s="195" t="s">
        <v>4986</v>
      </c>
    </row>
    <row r="8344" spans="1:15">
      <c r="A8344">
        <v>2020</v>
      </c>
      <c r="B8344" t="s">
        <v>29</v>
      </c>
      <c r="C8344" s="263">
        <f t="shared" si="408"/>
        <v>44082</v>
      </c>
      <c r="D8344">
        <v>27</v>
      </c>
      <c r="E8344" t="str">
        <f t="shared" si="407"/>
        <v>S374408227</v>
      </c>
      <c r="F8344" s="3">
        <v>2024</v>
      </c>
      <c r="G8344" s="2" t="s">
        <v>11899</v>
      </c>
      <c r="H8344" s="2" t="s">
        <v>11899</v>
      </c>
      <c r="I8344" s="2" t="s">
        <v>11900</v>
      </c>
      <c r="J8344" s="2" t="s">
        <v>3961</v>
      </c>
      <c r="K8344" s="194" t="s">
        <v>13</v>
      </c>
      <c r="L8344" s="2">
        <v>31</v>
      </c>
      <c r="M8344" s="194" t="s">
        <v>400</v>
      </c>
      <c r="N8344" s="2" t="s">
        <v>6955</v>
      </c>
      <c r="O8344" s="195" t="s">
        <v>1446</v>
      </c>
    </row>
    <row r="8345" spans="1:15" ht="15.75" thickBot="1">
      <c r="A8345">
        <v>2020</v>
      </c>
      <c r="B8345" t="s">
        <v>29</v>
      </c>
      <c r="C8345" s="263">
        <f t="shared" si="408"/>
        <v>44082</v>
      </c>
      <c r="D8345">
        <v>28</v>
      </c>
      <c r="E8345" t="str">
        <f t="shared" si="407"/>
        <v>S374408228</v>
      </c>
      <c r="F8345" s="5">
        <v>2025</v>
      </c>
      <c r="G8345" s="6" t="s">
        <v>11901</v>
      </c>
      <c r="H8345" s="6" t="s">
        <v>11901</v>
      </c>
      <c r="I8345" s="6" t="s">
        <v>11902</v>
      </c>
      <c r="J8345" s="6" t="s">
        <v>752</v>
      </c>
      <c r="K8345" s="196" t="s">
        <v>13</v>
      </c>
      <c r="L8345" s="6">
        <v>26</v>
      </c>
      <c r="M8345" s="196" t="s">
        <v>10750</v>
      </c>
      <c r="N8345" s="6" t="s">
        <v>317</v>
      </c>
      <c r="O8345" s="197" t="s">
        <v>317</v>
      </c>
    </row>
    <row r="8346" spans="1:15" ht="18" thickTop="1" thickBot="1">
      <c r="A8346">
        <v>2020</v>
      </c>
      <c r="B8346" t="s">
        <v>28</v>
      </c>
      <c r="C8346" s="263">
        <f>C8345+7</f>
        <v>44089</v>
      </c>
      <c r="D8346">
        <v>1</v>
      </c>
      <c r="E8346" t="str">
        <f t="shared" ref="E8346:E8373" si="409">B8346&amp;C8346&amp;D8346</f>
        <v>S38440891</v>
      </c>
      <c r="F8346" s="268" t="s">
        <v>11903</v>
      </c>
    </row>
    <row r="8347" spans="1:15" ht="16.5" thickTop="1" thickBot="1">
      <c r="A8347">
        <v>2020</v>
      </c>
      <c r="B8347" t="s">
        <v>28</v>
      </c>
      <c r="C8347" s="263">
        <f t="shared" ref="C8347:C8373" si="410">C8346</f>
        <v>44089</v>
      </c>
      <c r="D8347">
        <v>2</v>
      </c>
      <c r="E8347" t="str">
        <f t="shared" si="409"/>
        <v>S38440892</v>
      </c>
      <c r="F8347" s="338" t="s">
        <v>1</v>
      </c>
      <c r="G8347" s="341" t="s">
        <v>2</v>
      </c>
      <c r="H8347" s="342"/>
      <c r="I8347" s="342"/>
      <c r="J8347" s="343"/>
      <c r="K8347" s="344" t="s">
        <v>3</v>
      </c>
      <c r="L8347" s="343"/>
      <c r="M8347" s="344" t="s">
        <v>144</v>
      </c>
      <c r="N8347" s="342"/>
      <c r="O8347" s="342"/>
    </row>
    <row r="8348" spans="1:15" ht="18" customHeight="1" thickBot="1">
      <c r="A8348">
        <v>2020</v>
      </c>
      <c r="B8348" t="s">
        <v>28</v>
      </c>
      <c r="C8348" s="263">
        <f t="shared" si="410"/>
        <v>44089</v>
      </c>
      <c r="D8348">
        <v>3</v>
      </c>
      <c r="E8348" t="str">
        <f t="shared" si="409"/>
        <v>S38440893</v>
      </c>
      <c r="F8348" s="339"/>
      <c r="G8348" s="345" t="s">
        <v>5</v>
      </c>
      <c r="H8348" s="347" t="s">
        <v>145</v>
      </c>
      <c r="I8348" s="348"/>
      <c r="J8348" s="349"/>
      <c r="K8348" s="350" t="s">
        <v>6</v>
      </c>
      <c r="L8348" s="352" t="s">
        <v>7</v>
      </c>
      <c r="M8348" s="350" t="s">
        <v>8</v>
      </c>
      <c r="N8348" s="354" t="s">
        <v>146</v>
      </c>
      <c r="O8348" s="356" t="s">
        <v>147</v>
      </c>
    </row>
    <row r="8349" spans="1:15" ht="15.75" thickBot="1">
      <c r="A8349">
        <v>2020</v>
      </c>
      <c r="B8349" t="s">
        <v>28</v>
      </c>
      <c r="C8349" s="263">
        <f t="shared" si="410"/>
        <v>44089</v>
      </c>
      <c r="D8349">
        <v>4</v>
      </c>
      <c r="E8349" t="str">
        <f t="shared" si="409"/>
        <v>S38440894</v>
      </c>
      <c r="F8349" s="340"/>
      <c r="G8349" s="346"/>
      <c r="H8349" s="191" t="s">
        <v>9</v>
      </c>
      <c r="I8349" s="192" t="s">
        <v>18</v>
      </c>
      <c r="J8349" s="193" t="s">
        <v>11</v>
      </c>
      <c r="K8349" s="351"/>
      <c r="L8349" s="353"/>
      <c r="M8349" s="351"/>
      <c r="N8349" s="355"/>
      <c r="O8349" s="357"/>
    </row>
    <row r="8350" spans="1:15">
      <c r="A8350">
        <v>2020</v>
      </c>
      <c r="B8350" t="s">
        <v>28</v>
      </c>
      <c r="C8350" s="263">
        <f t="shared" si="410"/>
        <v>44089</v>
      </c>
      <c r="D8350">
        <v>5</v>
      </c>
      <c r="E8350" t="str">
        <f t="shared" si="409"/>
        <v>S38440895</v>
      </c>
      <c r="F8350" s="3" t="s">
        <v>12</v>
      </c>
      <c r="G8350" s="2">
        <v>0</v>
      </c>
      <c r="H8350" s="2" t="s">
        <v>11905</v>
      </c>
      <c r="I8350" s="2" t="s">
        <v>11850</v>
      </c>
      <c r="J8350" s="2" t="s">
        <v>4470</v>
      </c>
      <c r="K8350" s="194" t="s">
        <v>17</v>
      </c>
      <c r="L8350" s="2">
        <v>45</v>
      </c>
      <c r="M8350" s="194" t="s">
        <v>4562</v>
      </c>
      <c r="N8350" s="2" t="s">
        <v>5648</v>
      </c>
      <c r="O8350" s="195" t="s">
        <v>4562</v>
      </c>
    </row>
    <row r="8351" spans="1:15">
      <c r="A8351">
        <v>2020</v>
      </c>
      <c r="B8351" t="s">
        <v>28</v>
      </c>
      <c r="C8351" s="263">
        <f t="shared" si="410"/>
        <v>44089</v>
      </c>
      <c r="D8351">
        <v>6</v>
      </c>
      <c r="E8351" t="str">
        <f t="shared" si="409"/>
        <v>S38440896</v>
      </c>
      <c r="F8351" s="4">
        <v>44075</v>
      </c>
      <c r="G8351" s="2">
        <v>89</v>
      </c>
      <c r="H8351" s="2" t="s">
        <v>3881</v>
      </c>
      <c r="I8351" s="2" t="s">
        <v>11906</v>
      </c>
      <c r="J8351" s="2" t="s">
        <v>6268</v>
      </c>
      <c r="K8351" s="194" t="s">
        <v>17</v>
      </c>
      <c r="L8351" s="2">
        <v>52</v>
      </c>
      <c r="M8351" s="194">
        <v>0</v>
      </c>
      <c r="N8351" s="2" t="s">
        <v>469</v>
      </c>
      <c r="O8351" s="195" t="s">
        <v>4693</v>
      </c>
    </row>
    <row r="8352" spans="1:15">
      <c r="A8352">
        <v>2020</v>
      </c>
      <c r="B8352" t="s">
        <v>28</v>
      </c>
      <c r="C8352" s="263">
        <f t="shared" si="410"/>
        <v>44089</v>
      </c>
      <c r="D8352">
        <v>7</v>
      </c>
      <c r="E8352" t="str">
        <f t="shared" si="409"/>
        <v>S38440897</v>
      </c>
      <c r="F8352" s="4">
        <v>44105</v>
      </c>
      <c r="G8352" s="2">
        <v>118</v>
      </c>
      <c r="H8352" s="2" t="s">
        <v>11907</v>
      </c>
      <c r="I8352" s="2" t="s">
        <v>11908</v>
      </c>
      <c r="J8352" s="2" t="s">
        <v>2795</v>
      </c>
      <c r="K8352" s="194" t="s">
        <v>17</v>
      </c>
      <c r="L8352" s="2">
        <v>61</v>
      </c>
      <c r="M8352" s="194">
        <v>0</v>
      </c>
      <c r="N8352" s="2">
        <v>0</v>
      </c>
      <c r="O8352" s="195">
        <v>100</v>
      </c>
    </row>
    <row r="8353" spans="1:15">
      <c r="A8353">
        <v>2020</v>
      </c>
      <c r="B8353" t="s">
        <v>28</v>
      </c>
      <c r="C8353" s="263">
        <f t="shared" si="410"/>
        <v>44089</v>
      </c>
      <c r="D8353">
        <v>8</v>
      </c>
      <c r="E8353" t="str">
        <f t="shared" si="409"/>
        <v>S38440898</v>
      </c>
      <c r="F8353" s="4">
        <v>44136</v>
      </c>
      <c r="G8353" s="2">
        <v>112</v>
      </c>
      <c r="H8353" s="2" t="s">
        <v>3967</v>
      </c>
      <c r="I8353" s="2" t="s">
        <v>11909</v>
      </c>
      <c r="J8353" s="2" t="s">
        <v>2289</v>
      </c>
      <c r="K8353" s="194" t="s">
        <v>17</v>
      </c>
      <c r="L8353" s="2">
        <v>60</v>
      </c>
      <c r="M8353" s="194">
        <v>0</v>
      </c>
      <c r="N8353" s="2">
        <v>0</v>
      </c>
      <c r="O8353" s="195">
        <v>100</v>
      </c>
    </row>
    <row r="8354" spans="1:15">
      <c r="A8354">
        <v>2020</v>
      </c>
      <c r="B8354" t="s">
        <v>28</v>
      </c>
      <c r="C8354" s="263">
        <f t="shared" si="410"/>
        <v>44089</v>
      </c>
      <c r="D8354">
        <v>9</v>
      </c>
      <c r="E8354" t="str">
        <f t="shared" si="409"/>
        <v>S38440899</v>
      </c>
      <c r="F8354" s="4">
        <v>44166</v>
      </c>
      <c r="G8354" s="2">
        <v>88</v>
      </c>
      <c r="H8354" s="2" t="s">
        <v>11910</v>
      </c>
      <c r="I8354" s="2" t="s">
        <v>11911</v>
      </c>
      <c r="J8354" s="2" t="s">
        <v>1586</v>
      </c>
      <c r="K8354" s="194" t="s">
        <v>17</v>
      </c>
      <c r="L8354" s="2">
        <v>52</v>
      </c>
      <c r="M8354" s="194" t="s">
        <v>258</v>
      </c>
      <c r="N8354" s="2" t="s">
        <v>269</v>
      </c>
      <c r="O8354" s="195" t="s">
        <v>411</v>
      </c>
    </row>
    <row r="8355" spans="1:15">
      <c r="A8355">
        <v>2020</v>
      </c>
      <c r="B8355" t="s">
        <v>28</v>
      </c>
      <c r="C8355" s="263">
        <f t="shared" si="410"/>
        <v>44089</v>
      </c>
      <c r="D8355">
        <v>10</v>
      </c>
      <c r="E8355" t="str">
        <f t="shared" si="409"/>
        <v>S384408910</v>
      </c>
      <c r="F8355" s="3" t="s">
        <v>11877</v>
      </c>
      <c r="G8355" s="2">
        <v>132</v>
      </c>
      <c r="H8355" s="2" t="s">
        <v>11912</v>
      </c>
      <c r="I8355" s="2" t="s">
        <v>11913</v>
      </c>
      <c r="J8355" s="2" t="s">
        <v>2771</v>
      </c>
      <c r="K8355" s="194" t="s">
        <v>17</v>
      </c>
      <c r="L8355" s="2">
        <v>46</v>
      </c>
      <c r="M8355" s="194" t="s">
        <v>340</v>
      </c>
      <c r="N8355" s="2" t="s">
        <v>444</v>
      </c>
      <c r="O8355" s="195" t="s">
        <v>824</v>
      </c>
    </row>
    <row r="8356" spans="1:15">
      <c r="A8356">
        <v>2020</v>
      </c>
      <c r="B8356" t="s">
        <v>28</v>
      </c>
      <c r="C8356" s="263">
        <f t="shared" si="410"/>
        <v>44089</v>
      </c>
      <c r="D8356">
        <v>11</v>
      </c>
      <c r="E8356" t="str">
        <f t="shared" si="409"/>
        <v>S384408911</v>
      </c>
      <c r="F8356" s="3">
        <v>2022</v>
      </c>
      <c r="G8356" s="2">
        <v>152</v>
      </c>
      <c r="H8356" s="2" t="s">
        <v>3508</v>
      </c>
      <c r="I8356" s="2" t="s">
        <v>3458</v>
      </c>
      <c r="J8356" s="2" t="s">
        <v>1332</v>
      </c>
      <c r="K8356" s="194" t="s">
        <v>17</v>
      </c>
      <c r="L8356" s="2">
        <v>41</v>
      </c>
      <c r="M8356" s="194" t="s">
        <v>6250</v>
      </c>
      <c r="N8356" s="2" t="s">
        <v>6675</v>
      </c>
      <c r="O8356" s="195" t="s">
        <v>2055</v>
      </c>
    </row>
    <row r="8357" spans="1:15">
      <c r="A8357">
        <v>2020</v>
      </c>
      <c r="B8357" t="s">
        <v>28</v>
      </c>
      <c r="C8357" s="263">
        <f t="shared" si="410"/>
        <v>44089</v>
      </c>
      <c r="D8357">
        <v>12</v>
      </c>
      <c r="E8357" t="str">
        <f t="shared" si="409"/>
        <v>S384408912</v>
      </c>
      <c r="F8357" s="3">
        <v>2023</v>
      </c>
      <c r="G8357" s="2">
        <v>150</v>
      </c>
      <c r="H8357" s="2" t="s">
        <v>11914</v>
      </c>
      <c r="I8357" s="2" t="s">
        <v>11914</v>
      </c>
      <c r="J8357" s="2" t="s">
        <v>2172</v>
      </c>
      <c r="K8357" s="194" t="s">
        <v>17</v>
      </c>
      <c r="L8357" s="2">
        <v>35</v>
      </c>
      <c r="M8357" s="194">
        <v>20</v>
      </c>
      <c r="N8357" s="2">
        <v>60</v>
      </c>
      <c r="O8357" s="195">
        <v>20</v>
      </c>
    </row>
    <row r="8358" spans="1:15">
      <c r="A8358">
        <v>2020</v>
      </c>
      <c r="B8358" t="s">
        <v>28</v>
      </c>
      <c r="C8358" s="263">
        <f t="shared" si="410"/>
        <v>44089</v>
      </c>
      <c r="D8358">
        <v>13</v>
      </c>
      <c r="E8358" t="str">
        <f t="shared" si="409"/>
        <v>S384408913</v>
      </c>
      <c r="F8358" s="3">
        <v>2024</v>
      </c>
      <c r="G8358" s="2">
        <v>148</v>
      </c>
      <c r="H8358" s="2" t="s">
        <v>11915</v>
      </c>
      <c r="I8358" s="2">
        <v>146</v>
      </c>
      <c r="J8358" s="2" t="s">
        <v>10823</v>
      </c>
      <c r="K8358" s="194" t="s">
        <v>17</v>
      </c>
      <c r="L8358" s="2">
        <v>29</v>
      </c>
      <c r="M8358" s="194" t="s">
        <v>6250</v>
      </c>
      <c r="N8358" s="2" t="s">
        <v>6251</v>
      </c>
      <c r="O8358" s="195" t="s">
        <v>410</v>
      </c>
    </row>
    <row r="8359" spans="1:15" ht="15.75" thickBot="1">
      <c r="A8359">
        <v>2020</v>
      </c>
      <c r="B8359" t="s">
        <v>28</v>
      </c>
      <c r="C8359" s="263">
        <f t="shared" si="410"/>
        <v>44089</v>
      </c>
      <c r="D8359">
        <v>14</v>
      </c>
      <c r="E8359" t="str">
        <f t="shared" si="409"/>
        <v>S384408914</v>
      </c>
      <c r="F8359" s="5">
        <v>2025</v>
      </c>
      <c r="G8359" s="6">
        <v>146</v>
      </c>
      <c r="H8359" s="6" t="s">
        <v>11916</v>
      </c>
      <c r="I8359" s="6" t="s">
        <v>11917</v>
      </c>
      <c r="J8359" s="6" t="s">
        <v>3631</v>
      </c>
      <c r="K8359" s="196" t="s">
        <v>17</v>
      </c>
      <c r="L8359" s="6">
        <v>25</v>
      </c>
      <c r="M8359" s="196">
        <v>40</v>
      </c>
      <c r="N8359" s="6">
        <v>40</v>
      </c>
      <c r="O8359" s="197">
        <v>20</v>
      </c>
    </row>
    <row r="8360" spans="1:15" ht="18" thickTop="1" thickBot="1">
      <c r="A8360">
        <v>2020</v>
      </c>
      <c r="B8360" t="s">
        <v>28</v>
      </c>
      <c r="C8360" s="263">
        <f t="shared" si="410"/>
        <v>44089</v>
      </c>
      <c r="D8360">
        <v>15</v>
      </c>
      <c r="E8360" t="str">
        <f t="shared" si="409"/>
        <v>S384408915</v>
      </c>
      <c r="F8360" s="268" t="s">
        <v>11904</v>
      </c>
    </row>
    <row r="8361" spans="1:15" ht="16.5" thickTop="1" thickBot="1">
      <c r="A8361">
        <v>2020</v>
      </c>
      <c r="B8361" t="s">
        <v>28</v>
      </c>
      <c r="C8361" s="263">
        <f t="shared" si="410"/>
        <v>44089</v>
      </c>
      <c r="D8361">
        <v>16</v>
      </c>
      <c r="E8361" t="str">
        <f t="shared" si="409"/>
        <v>S384408916</v>
      </c>
      <c r="F8361" s="338" t="s">
        <v>1</v>
      </c>
      <c r="G8361" s="341" t="s">
        <v>2</v>
      </c>
      <c r="H8361" s="342"/>
      <c r="I8361" s="342"/>
      <c r="J8361" s="343"/>
      <c r="K8361" s="344" t="s">
        <v>3</v>
      </c>
      <c r="L8361" s="343"/>
      <c r="M8361" s="344" t="s">
        <v>144</v>
      </c>
      <c r="N8361" s="342"/>
      <c r="O8361" s="342"/>
    </row>
    <row r="8362" spans="1:15" ht="18" customHeight="1" thickBot="1">
      <c r="A8362">
        <v>2020</v>
      </c>
      <c r="B8362" t="s">
        <v>28</v>
      </c>
      <c r="C8362" s="263">
        <f t="shared" si="410"/>
        <v>44089</v>
      </c>
      <c r="D8362">
        <v>17</v>
      </c>
      <c r="E8362" t="str">
        <f t="shared" si="409"/>
        <v>S384408917</v>
      </c>
      <c r="F8362" s="339"/>
      <c r="G8362" s="345" t="s">
        <v>5</v>
      </c>
      <c r="H8362" s="347" t="s">
        <v>145</v>
      </c>
      <c r="I8362" s="348"/>
      <c r="J8362" s="349"/>
      <c r="K8362" s="350" t="s">
        <v>6</v>
      </c>
      <c r="L8362" s="352" t="s">
        <v>7</v>
      </c>
      <c r="M8362" s="350" t="s">
        <v>8</v>
      </c>
      <c r="N8362" s="354" t="s">
        <v>146</v>
      </c>
      <c r="O8362" s="356" t="s">
        <v>147</v>
      </c>
    </row>
    <row r="8363" spans="1:15" ht="15.75" thickBot="1">
      <c r="A8363">
        <v>2020</v>
      </c>
      <c r="B8363" t="s">
        <v>28</v>
      </c>
      <c r="C8363" s="263">
        <f t="shared" si="410"/>
        <v>44089</v>
      </c>
      <c r="D8363">
        <v>18</v>
      </c>
      <c r="E8363" t="str">
        <f t="shared" si="409"/>
        <v>S384408918</v>
      </c>
      <c r="F8363" s="340"/>
      <c r="G8363" s="346"/>
      <c r="H8363" s="191" t="s">
        <v>9</v>
      </c>
      <c r="I8363" s="192" t="s">
        <v>18</v>
      </c>
      <c r="J8363" s="193" t="s">
        <v>11</v>
      </c>
      <c r="K8363" s="351"/>
      <c r="L8363" s="353"/>
      <c r="M8363" s="351"/>
      <c r="N8363" s="355"/>
      <c r="O8363" s="357"/>
    </row>
    <row r="8364" spans="1:15">
      <c r="A8364">
        <v>2020</v>
      </c>
      <c r="B8364" t="s">
        <v>28</v>
      </c>
      <c r="C8364" s="263">
        <f t="shared" si="410"/>
        <v>44089</v>
      </c>
      <c r="D8364">
        <v>19</v>
      </c>
      <c r="E8364" t="str">
        <f t="shared" si="409"/>
        <v>S384408919</v>
      </c>
      <c r="F8364" s="3" t="s">
        <v>16</v>
      </c>
      <c r="G8364" s="2">
        <v>45</v>
      </c>
      <c r="H8364" s="2" t="s">
        <v>11918</v>
      </c>
      <c r="I8364" s="2" t="s">
        <v>11890</v>
      </c>
      <c r="J8364" s="2" t="s">
        <v>1957</v>
      </c>
      <c r="K8364" s="194" t="s">
        <v>17</v>
      </c>
      <c r="L8364" s="2">
        <v>47</v>
      </c>
      <c r="M8364" s="194" t="s">
        <v>3058</v>
      </c>
      <c r="N8364" s="2" t="s">
        <v>478</v>
      </c>
      <c r="O8364" s="195" t="s">
        <v>384</v>
      </c>
    </row>
    <row r="8365" spans="1:15">
      <c r="A8365">
        <v>2020</v>
      </c>
      <c r="B8365" t="s">
        <v>28</v>
      </c>
      <c r="C8365" s="263">
        <f t="shared" si="410"/>
        <v>44089</v>
      </c>
      <c r="D8365">
        <v>20</v>
      </c>
      <c r="E8365" t="str">
        <f t="shared" si="409"/>
        <v>S384408920</v>
      </c>
      <c r="F8365" s="4">
        <v>44075</v>
      </c>
      <c r="G8365" s="2">
        <v>134</v>
      </c>
      <c r="H8365" s="2" t="s">
        <v>11919</v>
      </c>
      <c r="I8365" s="2" t="s">
        <v>11920</v>
      </c>
      <c r="J8365" s="2" t="s">
        <v>1628</v>
      </c>
      <c r="K8365" s="194" t="s">
        <v>17</v>
      </c>
      <c r="L8365" s="2">
        <v>49</v>
      </c>
      <c r="M8365" s="194" t="s">
        <v>1825</v>
      </c>
      <c r="N8365" s="2" t="s">
        <v>1825</v>
      </c>
      <c r="O8365" s="195" t="s">
        <v>10385</v>
      </c>
    </row>
    <row r="8366" spans="1:15">
      <c r="A8366">
        <v>2020</v>
      </c>
      <c r="B8366" t="s">
        <v>28</v>
      </c>
      <c r="C8366" s="263">
        <f t="shared" si="410"/>
        <v>44089</v>
      </c>
      <c r="D8366">
        <v>21</v>
      </c>
      <c r="E8366" t="str">
        <f t="shared" si="409"/>
        <v>S384408921</v>
      </c>
      <c r="F8366" s="4">
        <v>44105</v>
      </c>
      <c r="G8366" s="2">
        <v>163</v>
      </c>
      <c r="H8366" s="2" t="s">
        <v>7622</v>
      </c>
      <c r="I8366" s="2" t="s">
        <v>4656</v>
      </c>
      <c r="J8366" s="2" t="s">
        <v>300</v>
      </c>
      <c r="K8366" s="194" t="s">
        <v>17</v>
      </c>
      <c r="L8366" s="2">
        <v>49</v>
      </c>
      <c r="M8366" s="194">
        <v>0</v>
      </c>
      <c r="N8366" s="2">
        <v>0</v>
      </c>
      <c r="O8366" s="195">
        <v>100</v>
      </c>
    </row>
    <row r="8367" spans="1:15">
      <c r="A8367">
        <v>2020</v>
      </c>
      <c r="B8367" t="s">
        <v>28</v>
      </c>
      <c r="C8367" s="263">
        <f t="shared" si="410"/>
        <v>44089</v>
      </c>
      <c r="D8367">
        <v>22</v>
      </c>
      <c r="E8367" t="str">
        <f t="shared" si="409"/>
        <v>S384408922</v>
      </c>
      <c r="F8367" s="4">
        <v>44136</v>
      </c>
      <c r="G8367" s="2">
        <v>157</v>
      </c>
      <c r="H8367" s="2" t="s">
        <v>11921</v>
      </c>
      <c r="I8367" s="2" t="s">
        <v>11922</v>
      </c>
      <c r="J8367" s="2" t="s">
        <v>1704</v>
      </c>
      <c r="K8367" s="194" t="s">
        <v>17</v>
      </c>
      <c r="L8367" s="2">
        <v>48</v>
      </c>
      <c r="M8367" s="194">
        <v>0</v>
      </c>
      <c r="N8367" s="2">
        <v>0</v>
      </c>
      <c r="O8367" s="195">
        <v>100</v>
      </c>
    </row>
    <row r="8368" spans="1:15">
      <c r="A8368">
        <v>2020</v>
      </c>
      <c r="B8368" t="s">
        <v>28</v>
      </c>
      <c r="C8368" s="263">
        <f t="shared" si="410"/>
        <v>44089</v>
      </c>
      <c r="D8368">
        <v>23</v>
      </c>
      <c r="E8368" t="str">
        <f t="shared" si="409"/>
        <v>S384408923</v>
      </c>
      <c r="F8368" s="4">
        <v>44166</v>
      </c>
      <c r="G8368" s="2">
        <v>138</v>
      </c>
      <c r="H8368" s="2" t="s">
        <v>11923</v>
      </c>
      <c r="I8368" s="2" t="s">
        <v>11924</v>
      </c>
      <c r="J8368" s="2" t="s">
        <v>1625</v>
      </c>
      <c r="K8368" s="194" t="s">
        <v>17</v>
      </c>
      <c r="L8368" s="2">
        <v>47</v>
      </c>
      <c r="M8368" s="194" t="s">
        <v>477</v>
      </c>
      <c r="N8368" s="2" t="s">
        <v>4881</v>
      </c>
      <c r="O8368" s="195" t="s">
        <v>10575</v>
      </c>
    </row>
    <row r="8369" spans="1:15">
      <c r="A8369">
        <v>2020</v>
      </c>
      <c r="B8369" t="s">
        <v>28</v>
      </c>
      <c r="C8369" s="263">
        <f t="shared" si="410"/>
        <v>44089</v>
      </c>
      <c r="D8369">
        <v>24</v>
      </c>
      <c r="E8369" t="str">
        <f t="shared" si="409"/>
        <v>S384408924</v>
      </c>
      <c r="F8369" s="3" t="s">
        <v>11877</v>
      </c>
      <c r="G8369" s="2">
        <v>182</v>
      </c>
      <c r="H8369" s="2" t="s">
        <v>10354</v>
      </c>
      <c r="I8369" s="2" t="s">
        <v>11925</v>
      </c>
      <c r="J8369" s="2" t="s">
        <v>2993</v>
      </c>
      <c r="K8369" s="194" t="s">
        <v>17</v>
      </c>
      <c r="L8369" s="2">
        <v>42</v>
      </c>
      <c r="M8369" s="194" t="s">
        <v>3058</v>
      </c>
      <c r="N8369" s="2" t="s">
        <v>477</v>
      </c>
      <c r="O8369" s="195" t="s">
        <v>893</v>
      </c>
    </row>
    <row r="8370" spans="1:15">
      <c r="A8370">
        <v>2020</v>
      </c>
      <c r="B8370" t="s">
        <v>28</v>
      </c>
      <c r="C8370" s="263">
        <f t="shared" si="410"/>
        <v>44089</v>
      </c>
      <c r="D8370">
        <v>25</v>
      </c>
      <c r="E8370" t="str">
        <f t="shared" si="409"/>
        <v>S384408925</v>
      </c>
      <c r="F8370" s="3">
        <v>2022</v>
      </c>
      <c r="G8370" s="2">
        <v>192</v>
      </c>
      <c r="H8370" s="2" t="s">
        <v>11821</v>
      </c>
      <c r="I8370" s="2" t="s">
        <v>6099</v>
      </c>
      <c r="J8370" s="2" t="s">
        <v>9480</v>
      </c>
      <c r="K8370" s="194" t="s">
        <v>17</v>
      </c>
      <c r="L8370" s="2">
        <v>38</v>
      </c>
      <c r="M8370" s="194" t="s">
        <v>1739</v>
      </c>
      <c r="N8370" s="2" t="s">
        <v>1539</v>
      </c>
      <c r="O8370" s="195" t="s">
        <v>484</v>
      </c>
    </row>
    <row r="8371" spans="1:15">
      <c r="A8371">
        <v>2020</v>
      </c>
      <c r="B8371" t="s">
        <v>28</v>
      </c>
      <c r="C8371" s="263">
        <f t="shared" si="410"/>
        <v>44089</v>
      </c>
      <c r="D8371">
        <v>26</v>
      </c>
      <c r="E8371" t="str">
        <f t="shared" si="409"/>
        <v>S384408926</v>
      </c>
      <c r="F8371" s="3">
        <v>2023</v>
      </c>
      <c r="G8371" s="2">
        <v>185</v>
      </c>
      <c r="H8371" s="2" t="s">
        <v>5890</v>
      </c>
      <c r="I8371" s="2" t="s">
        <v>11569</v>
      </c>
      <c r="J8371" s="2" t="s">
        <v>1254</v>
      </c>
      <c r="K8371" s="194" t="s">
        <v>17</v>
      </c>
      <c r="L8371" s="2">
        <v>36</v>
      </c>
      <c r="M8371" s="194" t="s">
        <v>461</v>
      </c>
      <c r="N8371" s="2" t="s">
        <v>484</v>
      </c>
      <c r="O8371" s="195" t="s">
        <v>461</v>
      </c>
    </row>
    <row r="8372" spans="1:15">
      <c r="A8372">
        <v>2020</v>
      </c>
      <c r="B8372" t="s">
        <v>28</v>
      </c>
      <c r="C8372" s="263">
        <f t="shared" si="410"/>
        <v>44089</v>
      </c>
      <c r="D8372">
        <v>27</v>
      </c>
      <c r="E8372" t="str">
        <f t="shared" si="409"/>
        <v>S384408927</v>
      </c>
      <c r="F8372" s="3">
        <v>2024</v>
      </c>
      <c r="G8372" s="2">
        <v>178</v>
      </c>
      <c r="H8372" s="2" t="s">
        <v>3181</v>
      </c>
      <c r="I8372" s="2" t="s">
        <v>11926</v>
      </c>
      <c r="J8372" s="2" t="s">
        <v>1861</v>
      </c>
      <c r="K8372" s="194" t="s">
        <v>17</v>
      </c>
      <c r="L8372" s="2">
        <v>31</v>
      </c>
      <c r="M8372" s="194" t="s">
        <v>619</v>
      </c>
      <c r="N8372" s="2" t="s">
        <v>525</v>
      </c>
      <c r="O8372" s="195" t="s">
        <v>5551</v>
      </c>
    </row>
    <row r="8373" spans="1:15" ht="15.75" thickBot="1">
      <c r="A8373">
        <v>2020</v>
      </c>
      <c r="B8373" t="s">
        <v>28</v>
      </c>
      <c r="C8373" s="263">
        <f t="shared" si="410"/>
        <v>44089</v>
      </c>
      <c r="D8373">
        <v>28</v>
      </c>
      <c r="E8373" t="str">
        <f t="shared" si="409"/>
        <v>S384408928</v>
      </c>
      <c r="F8373" s="5">
        <v>2025</v>
      </c>
      <c r="G8373" s="6">
        <v>176</v>
      </c>
      <c r="H8373" s="6" t="s">
        <v>3225</v>
      </c>
      <c r="I8373" s="6" t="s">
        <v>3138</v>
      </c>
      <c r="J8373" s="6" t="s">
        <v>685</v>
      </c>
      <c r="K8373" s="196" t="s">
        <v>17</v>
      </c>
      <c r="L8373" s="6">
        <v>30</v>
      </c>
      <c r="M8373" s="196" t="s">
        <v>1122</v>
      </c>
      <c r="N8373" s="6" t="s">
        <v>1122</v>
      </c>
      <c r="O8373" s="197" t="s">
        <v>401</v>
      </c>
    </row>
    <row r="8374" spans="1:15" ht="16.5" thickTop="1" thickBot="1">
      <c r="A8374">
        <v>2020</v>
      </c>
      <c r="B8374" t="s">
        <v>27</v>
      </c>
      <c r="C8374" s="263">
        <f>C8373+7</f>
        <v>44096</v>
      </c>
      <c r="D8374">
        <v>1</v>
      </c>
      <c r="E8374" t="str">
        <f t="shared" ref="E8374:E8401" si="411">B8374&amp;C8374&amp;D8374</f>
        <v>S39440961</v>
      </c>
      <c r="F8374" s="267" t="s">
        <v>11903</v>
      </c>
    </row>
    <row r="8375" spans="1:15" ht="16.5" thickTop="1" thickBot="1">
      <c r="A8375">
        <v>2020</v>
      </c>
      <c r="B8375" t="s">
        <v>27</v>
      </c>
      <c r="C8375" s="263">
        <f t="shared" ref="C8375:C8401" si="412">C8374</f>
        <v>44096</v>
      </c>
      <c r="D8375">
        <v>2</v>
      </c>
      <c r="E8375" t="str">
        <f t="shared" si="411"/>
        <v>S39440962</v>
      </c>
      <c r="F8375" s="338" t="s">
        <v>1</v>
      </c>
      <c r="G8375" s="341" t="s">
        <v>2</v>
      </c>
      <c r="H8375" s="342"/>
      <c r="I8375" s="342"/>
      <c r="J8375" s="343"/>
      <c r="K8375" s="344" t="s">
        <v>3</v>
      </c>
      <c r="L8375" s="343"/>
      <c r="M8375" s="344" t="s">
        <v>144</v>
      </c>
      <c r="N8375" s="342"/>
      <c r="O8375" s="342"/>
    </row>
    <row r="8376" spans="1:15" ht="18" customHeight="1" thickBot="1">
      <c r="A8376">
        <v>2020</v>
      </c>
      <c r="B8376" t="s">
        <v>27</v>
      </c>
      <c r="C8376" s="263">
        <f t="shared" si="412"/>
        <v>44096</v>
      </c>
      <c r="D8376">
        <v>3</v>
      </c>
      <c r="E8376" t="str">
        <f t="shared" si="411"/>
        <v>S39440963</v>
      </c>
      <c r="F8376" s="339"/>
      <c r="G8376" s="345" t="s">
        <v>5</v>
      </c>
      <c r="H8376" s="347" t="s">
        <v>145</v>
      </c>
      <c r="I8376" s="348"/>
      <c r="J8376" s="349"/>
      <c r="K8376" s="350" t="s">
        <v>6</v>
      </c>
      <c r="L8376" s="352" t="s">
        <v>7</v>
      </c>
      <c r="M8376" s="350" t="s">
        <v>8</v>
      </c>
      <c r="N8376" s="354" t="s">
        <v>146</v>
      </c>
      <c r="O8376" s="356" t="s">
        <v>147</v>
      </c>
    </row>
    <row r="8377" spans="1:15" ht="15.75" thickBot="1">
      <c r="A8377">
        <v>2020</v>
      </c>
      <c r="B8377" t="s">
        <v>27</v>
      </c>
      <c r="C8377" s="263">
        <f t="shared" si="412"/>
        <v>44096</v>
      </c>
      <c r="D8377">
        <v>4</v>
      </c>
      <c r="E8377" t="str">
        <f t="shared" si="411"/>
        <v>S39440964</v>
      </c>
      <c r="F8377" s="340"/>
      <c r="G8377" s="346"/>
      <c r="H8377" s="191" t="s">
        <v>9</v>
      </c>
      <c r="I8377" s="192" t="s">
        <v>18</v>
      </c>
      <c r="J8377" s="193" t="s">
        <v>11</v>
      </c>
      <c r="K8377" s="351"/>
      <c r="L8377" s="353"/>
      <c r="M8377" s="351"/>
      <c r="N8377" s="355"/>
      <c r="O8377" s="357"/>
    </row>
    <row r="8378" spans="1:15">
      <c r="A8378">
        <v>2020</v>
      </c>
      <c r="B8378" t="s">
        <v>27</v>
      </c>
      <c r="C8378" s="263">
        <f t="shared" si="412"/>
        <v>44096</v>
      </c>
      <c r="D8378">
        <v>5</v>
      </c>
      <c r="E8378" t="str">
        <f t="shared" si="411"/>
        <v>S39440965</v>
      </c>
      <c r="F8378" s="3" t="s">
        <v>12</v>
      </c>
      <c r="G8378" s="2" t="s">
        <v>9626</v>
      </c>
      <c r="H8378" s="2" t="s">
        <v>11905</v>
      </c>
      <c r="I8378" s="2" t="s">
        <v>11825</v>
      </c>
      <c r="J8378" s="2" t="s">
        <v>10617</v>
      </c>
      <c r="K8378" s="194" t="s">
        <v>17</v>
      </c>
      <c r="L8378" s="2">
        <v>48</v>
      </c>
      <c r="M8378" s="194" t="s">
        <v>10188</v>
      </c>
      <c r="N8378" s="2" t="s">
        <v>4038</v>
      </c>
      <c r="O8378" s="195" t="s">
        <v>3668</v>
      </c>
    </row>
    <row r="8379" spans="1:15">
      <c r="A8379">
        <v>2020</v>
      </c>
      <c r="B8379" t="s">
        <v>27</v>
      </c>
      <c r="C8379" s="263">
        <f t="shared" si="412"/>
        <v>44096</v>
      </c>
      <c r="D8379">
        <v>6</v>
      </c>
      <c r="E8379" t="str">
        <f t="shared" si="411"/>
        <v>S39440966</v>
      </c>
      <c r="F8379" s="4">
        <v>44075</v>
      </c>
      <c r="G8379" s="2">
        <v>97</v>
      </c>
      <c r="H8379" s="2" t="s">
        <v>11927</v>
      </c>
      <c r="I8379" s="2" t="s">
        <v>11928</v>
      </c>
      <c r="J8379" s="2" t="s">
        <v>4046</v>
      </c>
      <c r="K8379" s="194" t="s">
        <v>17</v>
      </c>
      <c r="L8379" s="2">
        <v>54</v>
      </c>
      <c r="M8379" s="194">
        <v>0</v>
      </c>
      <c r="N8379" s="2" t="s">
        <v>830</v>
      </c>
      <c r="O8379" s="195" t="s">
        <v>9398</v>
      </c>
    </row>
    <row r="8380" spans="1:15">
      <c r="A8380">
        <v>2020</v>
      </c>
      <c r="B8380" t="s">
        <v>27</v>
      </c>
      <c r="C8380" s="263">
        <f t="shared" si="412"/>
        <v>44096</v>
      </c>
      <c r="D8380">
        <v>7</v>
      </c>
      <c r="E8380" t="str">
        <f t="shared" si="411"/>
        <v>S39440967</v>
      </c>
      <c r="F8380" s="4">
        <v>44105</v>
      </c>
      <c r="G8380" s="2">
        <v>150</v>
      </c>
      <c r="H8380" s="2" t="s">
        <v>5790</v>
      </c>
      <c r="I8380" s="2" t="s">
        <v>7428</v>
      </c>
      <c r="J8380" s="2" t="s">
        <v>4371</v>
      </c>
      <c r="K8380" s="194" t="s">
        <v>17</v>
      </c>
      <c r="L8380" s="2">
        <v>63</v>
      </c>
      <c r="M8380" s="194">
        <v>0</v>
      </c>
      <c r="N8380" s="2">
        <v>0</v>
      </c>
      <c r="O8380" s="195">
        <v>100</v>
      </c>
    </row>
    <row r="8381" spans="1:15">
      <c r="A8381">
        <v>2020</v>
      </c>
      <c r="B8381" t="s">
        <v>27</v>
      </c>
      <c r="C8381" s="263">
        <f t="shared" si="412"/>
        <v>44096</v>
      </c>
      <c r="D8381">
        <v>8</v>
      </c>
      <c r="E8381" t="str">
        <f t="shared" si="411"/>
        <v>S39440968</v>
      </c>
      <c r="F8381" s="4">
        <v>44136</v>
      </c>
      <c r="G8381" s="2">
        <v>140</v>
      </c>
      <c r="H8381" s="2" t="s">
        <v>11929</v>
      </c>
      <c r="I8381" s="2" t="s">
        <v>11930</v>
      </c>
      <c r="J8381" s="2" t="s">
        <v>2217</v>
      </c>
      <c r="K8381" s="194" t="s">
        <v>17</v>
      </c>
      <c r="L8381" s="2">
        <v>61</v>
      </c>
      <c r="M8381" s="194">
        <v>0</v>
      </c>
      <c r="N8381" s="2" t="s">
        <v>274</v>
      </c>
      <c r="O8381" s="195" t="s">
        <v>273</v>
      </c>
    </row>
    <row r="8382" spans="1:15">
      <c r="A8382">
        <v>2020</v>
      </c>
      <c r="B8382" t="s">
        <v>27</v>
      </c>
      <c r="C8382" s="263">
        <f t="shared" si="412"/>
        <v>44096</v>
      </c>
      <c r="D8382">
        <v>9</v>
      </c>
      <c r="E8382" t="str">
        <f t="shared" si="411"/>
        <v>S39440969</v>
      </c>
      <c r="F8382" s="4">
        <v>44166</v>
      </c>
      <c r="G8382" s="2">
        <v>110</v>
      </c>
      <c r="H8382" s="2" t="s">
        <v>11931</v>
      </c>
      <c r="I8382" s="2" t="s">
        <v>5974</v>
      </c>
      <c r="J8382" s="2" t="s">
        <v>1592</v>
      </c>
      <c r="K8382" s="194" t="s">
        <v>17</v>
      </c>
      <c r="L8382" s="2">
        <v>58</v>
      </c>
      <c r="M8382" s="194">
        <v>0</v>
      </c>
      <c r="N8382" s="2" t="s">
        <v>317</v>
      </c>
      <c r="O8382" s="195" t="s">
        <v>316</v>
      </c>
    </row>
    <row r="8383" spans="1:15">
      <c r="A8383">
        <v>2020</v>
      </c>
      <c r="B8383" t="s">
        <v>27</v>
      </c>
      <c r="C8383" s="263">
        <f t="shared" si="412"/>
        <v>44096</v>
      </c>
      <c r="D8383">
        <v>10</v>
      </c>
      <c r="E8383" t="str">
        <f t="shared" si="411"/>
        <v>S394409610</v>
      </c>
      <c r="F8383" s="3" t="s">
        <v>11877</v>
      </c>
      <c r="G8383" s="2">
        <v>140</v>
      </c>
      <c r="H8383" s="2" t="s">
        <v>8274</v>
      </c>
      <c r="I8383" s="2" t="s">
        <v>5303</v>
      </c>
      <c r="J8383" s="2" t="s">
        <v>2217</v>
      </c>
      <c r="K8383" s="194" t="s">
        <v>17</v>
      </c>
      <c r="L8383" s="2">
        <v>50</v>
      </c>
      <c r="M8383" s="194" t="s">
        <v>728</v>
      </c>
      <c r="N8383" s="2" t="s">
        <v>568</v>
      </c>
      <c r="O8383" s="195">
        <v>80</v>
      </c>
    </row>
    <row r="8384" spans="1:15">
      <c r="A8384">
        <v>2020</v>
      </c>
      <c r="B8384" t="s">
        <v>27</v>
      </c>
      <c r="C8384" s="263">
        <f t="shared" si="412"/>
        <v>44096</v>
      </c>
      <c r="D8384">
        <v>11</v>
      </c>
      <c r="E8384" t="str">
        <f t="shared" si="411"/>
        <v>S394409611</v>
      </c>
      <c r="F8384" s="3">
        <v>2022</v>
      </c>
      <c r="G8384" s="2">
        <v>158</v>
      </c>
      <c r="H8384" s="2" t="s">
        <v>5073</v>
      </c>
      <c r="I8384" s="2" t="s">
        <v>5843</v>
      </c>
      <c r="J8384" s="2" t="s">
        <v>2289</v>
      </c>
      <c r="K8384" s="194" t="s">
        <v>17</v>
      </c>
      <c r="L8384" s="2">
        <v>43</v>
      </c>
      <c r="M8384" s="194" t="s">
        <v>5369</v>
      </c>
      <c r="N8384" s="2" t="s">
        <v>1100</v>
      </c>
      <c r="O8384" s="195">
        <v>50</v>
      </c>
    </row>
    <row r="8385" spans="1:15">
      <c r="A8385">
        <v>2020</v>
      </c>
      <c r="B8385" t="s">
        <v>27</v>
      </c>
      <c r="C8385" s="263">
        <f t="shared" si="412"/>
        <v>44096</v>
      </c>
      <c r="D8385">
        <v>12</v>
      </c>
      <c r="E8385" t="str">
        <f t="shared" si="411"/>
        <v>S394409612</v>
      </c>
      <c r="F8385" s="3">
        <v>2023</v>
      </c>
      <c r="G8385" s="2">
        <v>150</v>
      </c>
      <c r="H8385" s="2" t="s">
        <v>11932</v>
      </c>
      <c r="I8385" s="2" t="s">
        <v>11933</v>
      </c>
      <c r="J8385" s="2" t="s">
        <v>2172</v>
      </c>
      <c r="K8385" s="194" t="s">
        <v>17</v>
      </c>
      <c r="L8385" s="2">
        <v>34</v>
      </c>
      <c r="M8385" s="194" t="s">
        <v>297</v>
      </c>
      <c r="N8385" s="2" t="s">
        <v>10708</v>
      </c>
      <c r="O8385" s="195" t="s">
        <v>1197</v>
      </c>
    </row>
    <row r="8386" spans="1:15">
      <c r="A8386">
        <v>2020</v>
      </c>
      <c r="B8386" t="s">
        <v>27</v>
      </c>
      <c r="C8386" s="263">
        <f t="shared" si="412"/>
        <v>44096</v>
      </c>
      <c r="D8386">
        <v>13</v>
      </c>
      <c r="E8386" t="str">
        <f t="shared" si="411"/>
        <v>S394409613</v>
      </c>
      <c r="F8386" s="3">
        <v>2024</v>
      </c>
      <c r="G8386" s="2">
        <v>148</v>
      </c>
      <c r="H8386" s="2" t="s">
        <v>11934</v>
      </c>
      <c r="I8386" s="2" t="s">
        <v>5867</v>
      </c>
      <c r="J8386" s="2" t="s">
        <v>9480</v>
      </c>
      <c r="K8386" s="194" t="s">
        <v>17</v>
      </c>
      <c r="L8386" s="2">
        <v>28</v>
      </c>
      <c r="M8386" s="194" t="s">
        <v>2379</v>
      </c>
      <c r="N8386" s="2">
        <v>45</v>
      </c>
      <c r="O8386" s="195" t="s">
        <v>2379</v>
      </c>
    </row>
    <row r="8387" spans="1:15" ht="15.75" thickBot="1">
      <c r="A8387">
        <v>2020</v>
      </c>
      <c r="B8387" t="s">
        <v>27</v>
      </c>
      <c r="C8387" s="263">
        <f t="shared" si="412"/>
        <v>44096</v>
      </c>
      <c r="D8387">
        <v>14</v>
      </c>
      <c r="E8387" t="str">
        <f t="shared" si="411"/>
        <v>S394409614</v>
      </c>
      <c r="F8387" s="5">
        <v>2025</v>
      </c>
      <c r="G8387" s="6">
        <v>148</v>
      </c>
      <c r="H8387" s="6" t="s">
        <v>11663</v>
      </c>
      <c r="I8387" s="6">
        <v>143</v>
      </c>
      <c r="J8387" s="6" t="s">
        <v>1067</v>
      </c>
      <c r="K8387" s="196" t="s">
        <v>17</v>
      </c>
      <c r="L8387" s="6">
        <v>25</v>
      </c>
      <c r="M8387" s="196" t="s">
        <v>635</v>
      </c>
      <c r="N8387" s="6" t="s">
        <v>3320</v>
      </c>
      <c r="O8387" s="197" t="s">
        <v>11007</v>
      </c>
    </row>
    <row r="8388" spans="1:15" ht="16.5" thickTop="1" thickBot="1">
      <c r="A8388">
        <v>2020</v>
      </c>
      <c r="B8388" t="s">
        <v>27</v>
      </c>
      <c r="C8388" s="263">
        <f t="shared" si="412"/>
        <v>44096</v>
      </c>
      <c r="D8388">
        <v>15</v>
      </c>
      <c r="E8388" t="str">
        <f t="shared" si="411"/>
        <v>S394409615</v>
      </c>
      <c r="F8388" s="267" t="s">
        <v>11904</v>
      </c>
    </row>
    <row r="8389" spans="1:15" ht="16.5" thickTop="1" thickBot="1">
      <c r="A8389">
        <v>2020</v>
      </c>
      <c r="B8389" t="s">
        <v>27</v>
      </c>
      <c r="C8389" s="263">
        <f t="shared" si="412"/>
        <v>44096</v>
      </c>
      <c r="D8389">
        <v>16</v>
      </c>
      <c r="E8389" t="str">
        <f t="shared" si="411"/>
        <v>S394409616</v>
      </c>
      <c r="F8389" s="338" t="s">
        <v>1</v>
      </c>
      <c r="G8389" s="341" t="s">
        <v>2</v>
      </c>
      <c r="H8389" s="342"/>
      <c r="I8389" s="342"/>
      <c r="J8389" s="343"/>
      <c r="K8389" s="344" t="s">
        <v>3</v>
      </c>
      <c r="L8389" s="343"/>
      <c r="M8389" s="344" t="s">
        <v>144</v>
      </c>
      <c r="N8389" s="342"/>
      <c r="O8389" s="342"/>
    </row>
    <row r="8390" spans="1:15" ht="18" customHeight="1" thickBot="1">
      <c r="A8390">
        <v>2020</v>
      </c>
      <c r="B8390" t="s">
        <v>27</v>
      </c>
      <c r="C8390" s="263">
        <f t="shared" si="412"/>
        <v>44096</v>
      </c>
      <c r="D8390">
        <v>17</v>
      </c>
      <c r="E8390" t="str">
        <f t="shared" si="411"/>
        <v>S394409617</v>
      </c>
      <c r="F8390" s="339"/>
      <c r="G8390" s="345" t="s">
        <v>5</v>
      </c>
      <c r="H8390" s="347" t="s">
        <v>145</v>
      </c>
      <c r="I8390" s="348"/>
      <c r="J8390" s="349"/>
      <c r="K8390" s="350" t="s">
        <v>6</v>
      </c>
      <c r="L8390" s="352" t="s">
        <v>7</v>
      </c>
      <c r="M8390" s="350" t="s">
        <v>8</v>
      </c>
      <c r="N8390" s="354" t="s">
        <v>146</v>
      </c>
      <c r="O8390" s="356" t="s">
        <v>147</v>
      </c>
    </row>
    <row r="8391" spans="1:15" ht="15.75" thickBot="1">
      <c r="A8391">
        <v>2020</v>
      </c>
      <c r="B8391" t="s">
        <v>27</v>
      </c>
      <c r="C8391" s="263">
        <f t="shared" si="412"/>
        <v>44096</v>
      </c>
      <c r="D8391">
        <v>18</v>
      </c>
      <c r="E8391" t="str">
        <f t="shared" si="411"/>
        <v>S394409618</v>
      </c>
      <c r="F8391" s="340"/>
      <c r="G8391" s="346"/>
      <c r="H8391" s="191" t="s">
        <v>9</v>
      </c>
      <c r="I8391" s="192" t="s">
        <v>18</v>
      </c>
      <c r="J8391" s="193" t="s">
        <v>11</v>
      </c>
      <c r="K8391" s="351"/>
      <c r="L8391" s="353"/>
      <c r="M8391" s="351"/>
      <c r="N8391" s="355"/>
      <c r="O8391" s="357"/>
    </row>
    <row r="8392" spans="1:15">
      <c r="A8392">
        <v>2020</v>
      </c>
      <c r="B8392" t="s">
        <v>27</v>
      </c>
      <c r="C8392" s="263">
        <f t="shared" si="412"/>
        <v>44096</v>
      </c>
      <c r="D8392">
        <v>19</v>
      </c>
      <c r="E8392" t="str">
        <f t="shared" si="411"/>
        <v>S394409619</v>
      </c>
      <c r="F8392" s="3" t="s">
        <v>16</v>
      </c>
      <c r="G8392" s="2">
        <v>48</v>
      </c>
      <c r="H8392" s="2" t="s">
        <v>11935</v>
      </c>
      <c r="I8392" s="2" t="s">
        <v>973</v>
      </c>
      <c r="J8392" s="2" t="s">
        <v>414</v>
      </c>
      <c r="K8392" s="194" t="s">
        <v>17</v>
      </c>
      <c r="L8392" s="2">
        <v>50</v>
      </c>
      <c r="M8392" s="194" t="s">
        <v>301</v>
      </c>
      <c r="N8392" s="2" t="s">
        <v>339</v>
      </c>
      <c r="O8392" s="195" t="s">
        <v>3192</v>
      </c>
    </row>
    <row r="8393" spans="1:15">
      <c r="A8393">
        <v>2020</v>
      </c>
      <c r="B8393" t="s">
        <v>27</v>
      </c>
      <c r="C8393" s="263">
        <f t="shared" si="412"/>
        <v>44096</v>
      </c>
      <c r="D8393">
        <v>20</v>
      </c>
      <c r="E8393" t="str">
        <f t="shared" si="411"/>
        <v>S394409620</v>
      </c>
      <c r="F8393" s="4">
        <v>44075</v>
      </c>
      <c r="G8393" s="2">
        <v>145</v>
      </c>
      <c r="H8393" s="2" t="s">
        <v>11936</v>
      </c>
      <c r="I8393" s="2" t="s">
        <v>11936</v>
      </c>
      <c r="J8393" s="2" t="s">
        <v>599</v>
      </c>
      <c r="K8393" s="194" t="s">
        <v>17</v>
      </c>
      <c r="L8393" s="2">
        <v>51</v>
      </c>
      <c r="M8393" s="194" t="s">
        <v>4881</v>
      </c>
      <c r="N8393" s="2">
        <v>0</v>
      </c>
      <c r="O8393" s="195" t="s">
        <v>10095</v>
      </c>
    </row>
    <row r="8394" spans="1:15">
      <c r="A8394">
        <v>2020</v>
      </c>
      <c r="B8394" t="s">
        <v>27</v>
      </c>
      <c r="C8394" s="263">
        <f t="shared" si="412"/>
        <v>44096</v>
      </c>
      <c r="D8394">
        <v>21</v>
      </c>
      <c r="E8394" t="str">
        <f t="shared" si="411"/>
        <v>S394409621</v>
      </c>
      <c r="F8394" s="4">
        <v>44105</v>
      </c>
      <c r="G8394" s="2">
        <v>195</v>
      </c>
      <c r="H8394" s="2" t="s">
        <v>10608</v>
      </c>
      <c r="I8394" s="2" t="s">
        <v>11937</v>
      </c>
      <c r="J8394" s="2" t="s">
        <v>7204</v>
      </c>
      <c r="K8394" s="194" t="s">
        <v>17</v>
      </c>
      <c r="L8394" s="2">
        <v>51</v>
      </c>
      <c r="M8394" s="194">
        <v>0</v>
      </c>
      <c r="N8394" s="2">
        <v>0</v>
      </c>
      <c r="O8394" s="195">
        <v>100</v>
      </c>
    </row>
    <row r="8395" spans="1:15">
      <c r="A8395">
        <v>2020</v>
      </c>
      <c r="B8395" t="s">
        <v>27</v>
      </c>
      <c r="C8395" s="263">
        <f t="shared" si="412"/>
        <v>44096</v>
      </c>
      <c r="D8395">
        <v>22</v>
      </c>
      <c r="E8395" t="str">
        <f t="shared" si="411"/>
        <v>S394409622</v>
      </c>
      <c r="F8395" s="4">
        <v>44136</v>
      </c>
      <c r="G8395" s="2">
        <v>190</v>
      </c>
      <c r="H8395" s="2" t="s">
        <v>11570</v>
      </c>
      <c r="I8395" s="2" t="s">
        <v>1251</v>
      </c>
      <c r="J8395" s="2" t="s">
        <v>3731</v>
      </c>
      <c r="K8395" s="194" t="s">
        <v>17</v>
      </c>
      <c r="L8395" s="2">
        <v>48</v>
      </c>
      <c r="M8395" s="194">
        <v>0</v>
      </c>
      <c r="N8395" s="2">
        <v>0</v>
      </c>
      <c r="O8395" s="195">
        <v>100</v>
      </c>
    </row>
    <row r="8396" spans="1:15">
      <c r="A8396">
        <v>2020</v>
      </c>
      <c r="B8396" t="s">
        <v>27</v>
      </c>
      <c r="C8396" s="263">
        <f t="shared" si="412"/>
        <v>44096</v>
      </c>
      <c r="D8396">
        <v>23</v>
      </c>
      <c r="E8396" t="str">
        <f t="shared" si="411"/>
        <v>S394409623</v>
      </c>
      <c r="F8396" s="4">
        <v>44166</v>
      </c>
      <c r="G8396" s="2">
        <v>160</v>
      </c>
      <c r="H8396" s="2" t="s">
        <v>3867</v>
      </c>
      <c r="I8396" s="2" t="s">
        <v>11366</v>
      </c>
      <c r="J8396" s="2">
        <v>6</v>
      </c>
      <c r="K8396" s="194" t="s">
        <v>17</v>
      </c>
      <c r="L8396" s="2">
        <v>46</v>
      </c>
      <c r="M8396" s="194">
        <v>0</v>
      </c>
      <c r="N8396" s="2">
        <v>0</v>
      </c>
      <c r="O8396" s="195">
        <v>100</v>
      </c>
    </row>
    <row r="8397" spans="1:15">
      <c r="A8397">
        <v>2020</v>
      </c>
      <c r="B8397" t="s">
        <v>27</v>
      </c>
      <c r="C8397" s="263">
        <f t="shared" si="412"/>
        <v>44096</v>
      </c>
      <c r="D8397">
        <v>24</v>
      </c>
      <c r="E8397" t="str">
        <f t="shared" si="411"/>
        <v>S394409624</v>
      </c>
      <c r="F8397" s="3" t="s">
        <v>11877</v>
      </c>
      <c r="G8397" s="2">
        <v>187</v>
      </c>
      <c r="H8397" s="2" t="s">
        <v>11938</v>
      </c>
      <c r="I8397" s="2" t="s">
        <v>3472</v>
      </c>
      <c r="J8397" s="2" t="s">
        <v>8317</v>
      </c>
      <c r="K8397" s="194" t="s">
        <v>17</v>
      </c>
      <c r="L8397" s="2">
        <v>47</v>
      </c>
      <c r="M8397" s="194" t="s">
        <v>274</v>
      </c>
      <c r="N8397" s="2" t="s">
        <v>524</v>
      </c>
      <c r="O8397" s="195" t="s">
        <v>10870</v>
      </c>
    </row>
    <row r="8398" spans="1:15">
      <c r="A8398">
        <v>2020</v>
      </c>
      <c r="B8398" t="s">
        <v>27</v>
      </c>
      <c r="C8398" s="263">
        <f t="shared" si="412"/>
        <v>44096</v>
      </c>
      <c r="D8398">
        <v>25</v>
      </c>
      <c r="E8398" t="str">
        <f t="shared" si="411"/>
        <v>S394409625</v>
      </c>
      <c r="F8398" s="3">
        <v>2022</v>
      </c>
      <c r="G8398" s="2">
        <v>196</v>
      </c>
      <c r="H8398" s="2" t="s">
        <v>11939</v>
      </c>
      <c r="I8398" s="2" t="s">
        <v>11940</v>
      </c>
      <c r="J8398" s="2" t="s">
        <v>3954</v>
      </c>
      <c r="K8398" s="194" t="s">
        <v>17</v>
      </c>
      <c r="L8398" s="2">
        <v>42</v>
      </c>
      <c r="M8398" s="194" t="s">
        <v>3258</v>
      </c>
      <c r="N8398" s="2" t="s">
        <v>433</v>
      </c>
      <c r="O8398" s="195" t="s">
        <v>4960</v>
      </c>
    </row>
    <row r="8399" spans="1:15">
      <c r="A8399">
        <v>2020</v>
      </c>
      <c r="B8399" t="s">
        <v>27</v>
      </c>
      <c r="C8399" s="263">
        <f t="shared" si="412"/>
        <v>44096</v>
      </c>
      <c r="D8399">
        <v>26</v>
      </c>
      <c r="E8399" t="str">
        <f t="shared" si="411"/>
        <v>S394409626</v>
      </c>
      <c r="F8399" s="3">
        <v>2023</v>
      </c>
      <c r="G8399" s="2">
        <v>185</v>
      </c>
      <c r="H8399" s="2" t="s">
        <v>11941</v>
      </c>
      <c r="I8399" s="2" t="s">
        <v>11942</v>
      </c>
      <c r="J8399" s="2" t="s">
        <v>2344</v>
      </c>
      <c r="K8399" s="194" t="s">
        <v>17</v>
      </c>
      <c r="L8399" s="2">
        <v>37</v>
      </c>
      <c r="M8399" s="194" t="s">
        <v>4986</v>
      </c>
      <c r="N8399" s="2">
        <v>50</v>
      </c>
      <c r="O8399" s="195" t="s">
        <v>3058</v>
      </c>
    </row>
    <row r="8400" spans="1:15">
      <c r="A8400">
        <v>2020</v>
      </c>
      <c r="B8400" t="s">
        <v>27</v>
      </c>
      <c r="C8400" s="263">
        <f t="shared" si="412"/>
        <v>44096</v>
      </c>
      <c r="D8400">
        <v>27</v>
      </c>
      <c r="E8400" t="str">
        <f t="shared" si="411"/>
        <v>S394409627</v>
      </c>
      <c r="F8400" s="3">
        <v>2024</v>
      </c>
      <c r="G8400" s="2">
        <v>178</v>
      </c>
      <c r="H8400" s="2" t="s">
        <v>7859</v>
      </c>
      <c r="I8400" s="2" t="s">
        <v>6063</v>
      </c>
      <c r="J8400" s="2" t="s">
        <v>1704</v>
      </c>
      <c r="K8400" s="194" t="s">
        <v>17</v>
      </c>
      <c r="L8400" s="2">
        <v>33</v>
      </c>
      <c r="M8400" s="194" t="s">
        <v>546</v>
      </c>
      <c r="N8400" s="2" t="s">
        <v>344</v>
      </c>
      <c r="O8400" s="195" t="s">
        <v>351</v>
      </c>
    </row>
    <row r="8401" spans="1:15" ht="15.75" thickBot="1">
      <c r="A8401">
        <v>2020</v>
      </c>
      <c r="B8401" t="s">
        <v>27</v>
      </c>
      <c r="C8401" s="263">
        <f t="shared" si="412"/>
        <v>44096</v>
      </c>
      <c r="D8401">
        <v>28</v>
      </c>
      <c r="E8401" t="str">
        <f t="shared" si="411"/>
        <v>S394409628</v>
      </c>
      <c r="F8401" s="5">
        <v>2025</v>
      </c>
      <c r="G8401" s="6">
        <v>178</v>
      </c>
      <c r="H8401" s="6" t="s">
        <v>11901</v>
      </c>
      <c r="I8401" s="6" t="s">
        <v>5760</v>
      </c>
      <c r="J8401" s="6" t="s">
        <v>599</v>
      </c>
      <c r="K8401" s="196" t="s">
        <v>17</v>
      </c>
      <c r="L8401" s="6">
        <v>27</v>
      </c>
      <c r="M8401" s="196" t="s">
        <v>3058</v>
      </c>
      <c r="N8401" s="6" t="s">
        <v>478</v>
      </c>
      <c r="O8401" s="197" t="s">
        <v>384</v>
      </c>
    </row>
    <row r="8402" spans="1:15" ht="16.5" thickTop="1" thickBot="1">
      <c r="A8402">
        <v>2020</v>
      </c>
      <c r="B8402" t="s">
        <v>26</v>
      </c>
      <c r="C8402" s="263">
        <f>C8401+7</f>
        <v>44103</v>
      </c>
      <c r="D8402">
        <v>1</v>
      </c>
      <c r="E8402" t="str">
        <f t="shared" ref="E8402:E8429" si="413">B8402&amp;C8402&amp;D8402</f>
        <v>S40441031</v>
      </c>
      <c r="F8402" s="267" t="s">
        <v>11903</v>
      </c>
    </row>
    <row r="8403" spans="1:15" ht="16.5" thickTop="1" thickBot="1">
      <c r="A8403">
        <v>2020</v>
      </c>
      <c r="B8403" t="s">
        <v>26</v>
      </c>
      <c r="C8403" s="263">
        <f t="shared" ref="C8403:C8429" si="414">C8402</f>
        <v>44103</v>
      </c>
      <c r="D8403">
        <v>2</v>
      </c>
      <c r="E8403" t="str">
        <f t="shared" si="413"/>
        <v>S40441032</v>
      </c>
      <c r="F8403" s="338" t="s">
        <v>1</v>
      </c>
      <c r="G8403" s="341" t="s">
        <v>2</v>
      </c>
      <c r="H8403" s="342"/>
      <c r="I8403" s="342"/>
      <c r="J8403" s="343"/>
      <c r="K8403" s="344" t="s">
        <v>3</v>
      </c>
      <c r="L8403" s="343"/>
      <c r="M8403" s="344" t="s">
        <v>144</v>
      </c>
      <c r="N8403" s="342"/>
      <c r="O8403" s="342"/>
    </row>
    <row r="8404" spans="1:15" ht="18" customHeight="1" thickBot="1">
      <c r="A8404">
        <v>2020</v>
      </c>
      <c r="B8404" t="s">
        <v>26</v>
      </c>
      <c r="C8404" s="263">
        <f t="shared" si="414"/>
        <v>44103</v>
      </c>
      <c r="D8404">
        <v>3</v>
      </c>
      <c r="E8404" t="str">
        <f t="shared" si="413"/>
        <v>S40441033</v>
      </c>
      <c r="F8404" s="339"/>
      <c r="G8404" s="345" t="s">
        <v>5</v>
      </c>
      <c r="H8404" s="347" t="s">
        <v>145</v>
      </c>
      <c r="I8404" s="348"/>
      <c r="J8404" s="349"/>
      <c r="K8404" s="350" t="s">
        <v>6</v>
      </c>
      <c r="L8404" s="352" t="s">
        <v>7</v>
      </c>
      <c r="M8404" s="350" t="s">
        <v>8</v>
      </c>
      <c r="N8404" s="354" t="s">
        <v>146</v>
      </c>
      <c r="O8404" s="356" t="s">
        <v>147</v>
      </c>
    </row>
    <row r="8405" spans="1:15" ht="15.75" thickBot="1">
      <c r="A8405">
        <v>2020</v>
      </c>
      <c r="B8405" t="s">
        <v>26</v>
      </c>
      <c r="C8405" s="263">
        <f t="shared" si="414"/>
        <v>44103</v>
      </c>
      <c r="D8405">
        <v>4</v>
      </c>
      <c r="E8405" t="str">
        <f t="shared" si="413"/>
        <v>S40441034</v>
      </c>
      <c r="F8405" s="340"/>
      <c r="G8405" s="346"/>
      <c r="H8405" s="191" t="s">
        <v>9</v>
      </c>
      <c r="I8405" s="192" t="s">
        <v>18</v>
      </c>
      <c r="J8405" s="193" t="s">
        <v>11</v>
      </c>
      <c r="K8405" s="351"/>
      <c r="L8405" s="353"/>
      <c r="M8405" s="351"/>
      <c r="N8405" s="355"/>
      <c r="O8405" s="357"/>
    </row>
    <row r="8406" spans="1:15">
      <c r="A8406">
        <v>2020</v>
      </c>
      <c r="B8406" t="s">
        <v>26</v>
      </c>
      <c r="C8406" s="263">
        <f t="shared" si="414"/>
        <v>44103</v>
      </c>
      <c r="D8406">
        <v>5</v>
      </c>
      <c r="E8406" t="str">
        <f t="shared" si="413"/>
        <v>S40441035</v>
      </c>
      <c r="F8406" s="3" t="s">
        <v>12</v>
      </c>
      <c r="G8406" s="2" t="s">
        <v>9626</v>
      </c>
      <c r="H8406" s="2" t="s">
        <v>9626</v>
      </c>
      <c r="I8406" s="2" t="s">
        <v>11850</v>
      </c>
      <c r="J8406" s="2" t="s">
        <v>11478</v>
      </c>
      <c r="K8406" s="194" t="s">
        <v>137</v>
      </c>
      <c r="L8406" s="2">
        <v>51</v>
      </c>
      <c r="M8406" s="194" t="s">
        <v>1723</v>
      </c>
      <c r="N8406" s="2">
        <v>50</v>
      </c>
      <c r="O8406" s="195" t="s">
        <v>3192</v>
      </c>
    </row>
    <row r="8407" spans="1:15">
      <c r="A8407">
        <v>2020</v>
      </c>
      <c r="B8407" t="s">
        <v>26</v>
      </c>
      <c r="C8407" s="263">
        <f t="shared" si="414"/>
        <v>44103</v>
      </c>
      <c r="D8407">
        <v>6</v>
      </c>
      <c r="E8407" t="str">
        <f t="shared" si="413"/>
        <v>S40441036</v>
      </c>
      <c r="F8407" s="4">
        <v>44075</v>
      </c>
      <c r="G8407" s="2">
        <v>100</v>
      </c>
      <c r="H8407" s="2" t="s">
        <v>4638</v>
      </c>
      <c r="I8407" s="2" t="s">
        <v>11943</v>
      </c>
      <c r="J8407" s="2" t="s">
        <v>4428</v>
      </c>
      <c r="K8407" s="194" t="s">
        <v>137</v>
      </c>
      <c r="L8407" s="2">
        <v>47</v>
      </c>
      <c r="M8407" s="194" t="s">
        <v>2082</v>
      </c>
      <c r="N8407" s="2">
        <v>0</v>
      </c>
      <c r="O8407" s="195" t="s">
        <v>10573</v>
      </c>
    </row>
    <row r="8408" spans="1:15">
      <c r="A8408">
        <v>2020</v>
      </c>
      <c r="B8408" t="s">
        <v>26</v>
      </c>
      <c r="C8408" s="263">
        <f t="shared" si="414"/>
        <v>44103</v>
      </c>
      <c r="D8408">
        <v>7</v>
      </c>
      <c r="E8408" t="str">
        <f t="shared" si="413"/>
        <v>S40441037</v>
      </c>
      <c r="F8408" s="4">
        <v>44105</v>
      </c>
      <c r="G8408" s="2">
        <v>222</v>
      </c>
      <c r="H8408" s="2" t="s">
        <v>11944</v>
      </c>
      <c r="I8408" s="2" t="s">
        <v>9502</v>
      </c>
      <c r="J8408" s="2" t="s">
        <v>1532</v>
      </c>
      <c r="K8408" s="194" t="s">
        <v>11793</v>
      </c>
      <c r="L8408" s="2">
        <v>65</v>
      </c>
      <c r="M8408" s="194">
        <v>0</v>
      </c>
      <c r="N8408" s="2">
        <v>0</v>
      </c>
      <c r="O8408" s="195">
        <v>100</v>
      </c>
    </row>
    <row r="8409" spans="1:15">
      <c r="A8409">
        <v>2020</v>
      </c>
      <c r="B8409" t="s">
        <v>26</v>
      </c>
      <c r="C8409" s="263">
        <f t="shared" si="414"/>
        <v>44103</v>
      </c>
      <c r="D8409">
        <v>8</v>
      </c>
      <c r="E8409" t="str">
        <f t="shared" si="413"/>
        <v>S40441038</v>
      </c>
      <c r="F8409" s="4">
        <v>44136</v>
      </c>
      <c r="G8409" s="2">
        <v>220</v>
      </c>
      <c r="H8409" s="2" t="s">
        <v>11945</v>
      </c>
      <c r="I8409" s="2" t="s">
        <v>11946</v>
      </c>
      <c r="J8409" s="2" t="s">
        <v>3126</v>
      </c>
      <c r="K8409" s="194" t="s">
        <v>11793</v>
      </c>
      <c r="L8409" s="2">
        <v>64</v>
      </c>
      <c r="M8409" s="194">
        <v>0</v>
      </c>
      <c r="N8409" s="2">
        <v>0</v>
      </c>
      <c r="O8409" s="195">
        <v>100</v>
      </c>
    </row>
    <row r="8410" spans="1:15">
      <c r="A8410">
        <v>2020</v>
      </c>
      <c r="B8410" t="s">
        <v>26</v>
      </c>
      <c r="C8410" s="263">
        <f t="shared" si="414"/>
        <v>44103</v>
      </c>
      <c r="D8410">
        <v>9</v>
      </c>
      <c r="E8410" t="str">
        <f t="shared" si="413"/>
        <v>S40441039</v>
      </c>
      <c r="F8410" s="4">
        <v>44166</v>
      </c>
      <c r="G8410" s="2">
        <v>155</v>
      </c>
      <c r="H8410" s="2" t="s">
        <v>3863</v>
      </c>
      <c r="I8410" s="2" t="s">
        <v>9492</v>
      </c>
      <c r="J8410" s="2" t="s">
        <v>708</v>
      </c>
      <c r="K8410" s="194" t="s">
        <v>11793</v>
      </c>
      <c r="L8410" s="2">
        <v>59</v>
      </c>
      <c r="M8410" s="194">
        <v>0</v>
      </c>
      <c r="N8410" s="2">
        <v>0</v>
      </c>
      <c r="O8410" s="195">
        <v>100</v>
      </c>
    </row>
    <row r="8411" spans="1:15">
      <c r="A8411">
        <v>2020</v>
      </c>
      <c r="B8411" t="s">
        <v>26</v>
      </c>
      <c r="C8411" s="263">
        <f t="shared" si="414"/>
        <v>44103</v>
      </c>
      <c r="D8411">
        <v>10</v>
      </c>
      <c r="E8411" t="str">
        <f t="shared" si="413"/>
        <v>S404410310</v>
      </c>
      <c r="F8411" s="3" t="s">
        <v>11877</v>
      </c>
      <c r="G8411" s="2">
        <v>155</v>
      </c>
      <c r="H8411" s="2" t="s">
        <v>6393</v>
      </c>
      <c r="I8411" s="2" t="s">
        <v>11947</v>
      </c>
      <c r="J8411" s="2" t="s">
        <v>2224</v>
      </c>
      <c r="K8411" s="194" t="s">
        <v>17</v>
      </c>
      <c r="L8411" s="2">
        <v>52</v>
      </c>
      <c r="M8411" s="194">
        <v>0</v>
      </c>
      <c r="N8411" s="2">
        <v>0</v>
      </c>
      <c r="O8411" s="195">
        <v>100</v>
      </c>
    </row>
    <row r="8412" spans="1:15">
      <c r="A8412">
        <v>2020</v>
      </c>
      <c r="B8412" t="s">
        <v>26</v>
      </c>
      <c r="C8412" s="263">
        <f t="shared" si="414"/>
        <v>44103</v>
      </c>
      <c r="D8412">
        <v>11</v>
      </c>
      <c r="E8412" t="str">
        <f t="shared" si="413"/>
        <v>S404410311</v>
      </c>
      <c r="F8412" s="3">
        <v>2022</v>
      </c>
      <c r="G8412" s="2">
        <v>163</v>
      </c>
      <c r="H8412" s="2" t="s">
        <v>5701</v>
      </c>
      <c r="I8412" s="2" t="s">
        <v>3300</v>
      </c>
      <c r="J8412" s="2" t="s">
        <v>1214</v>
      </c>
      <c r="K8412" s="194" t="s">
        <v>17</v>
      </c>
      <c r="L8412" s="2">
        <v>42</v>
      </c>
      <c r="M8412" s="194">
        <v>0</v>
      </c>
      <c r="N8412" s="2" t="s">
        <v>6250</v>
      </c>
      <c r="O8412" s="195" t="s">
        <v>11948</v>
      </c>
    </row>
    <row r="8413" spans="1:15">
      <c r="A8413">
        <v>2020</v>
      </c>
      <c r="B8413" t="s">
        <v>26</v>
      </c>
      <c r="C8413" s="263">
        <f t="shared" si="414"/>
        <v>44103</v>
      </c>
      <c r="D8413">
        <v>12</v>
      </c>
      <c r="E8413" t="str">
        <f t="shared" si="413"/>
        <v>S404410312</v>
      </c>
      <c r="F8413" s="3">
        <v>2023</v>
      </c>
      <c r="G8413" s="2">
        <v>155</v>
      </c>
      <c r="H8413" s="2" t="s">
        <v>5639</v>
      </c>
      <c r="I8413" s="2" t="s">
        <v>5751</v>
      </c>
      <c r="J8413" s="2" t="s">
        <v>880</v>
      </c>
      <c r="K8413" s="194" t="s">
        <v>137</v>
      </c>
      <c r="L8413" s="2">
        <v>34</v>
      </c>
      <c r="M8413" s="194">
        <v>0</v>
      </c>
      <c r="N8413" s="2" t="s">
        <v>3028</v>
      </c>
      <c r="O8413" s="195" t="s">
        <v>2622</v>
      </c>
    </row>
    <row r="8414" spans="1:15">
      <c r="A8414">
        <v>2020</v>
      </c>
      <c r="B8414" t="s">
        <v>26</v>
      </c>
      <c r="C8414" s="263">
        <f t="shared" si="414"/>
        <v>44103</v>
      </c>
      <c r="D8414">
        <v>13</v>
      </c>
      <c r="E8414" t="str">
        <f t="shared" si="413"/>
        <v>S404410313</v>
      </c>
      <c r="F8414" s="3">
        <v>2024</v>
      </c>
      <c r="G8414" s="2">
        <v>150</v>
      </c>
      <c r="H8414" s="2" t="s">
        <v>11949</v>
      </c>
      <c r="I8414" s="2" t="s">
        <v>11950</v>
      </c>
      <c r="J8414" s="2" t="s">
        <v>1254</v>
      </c>
      <c r="K8414" s="194" t="s">
        <v>137</v>
      </c>
      <c r="L8414" s="2">
        <v>30</v>
      </c>
      <c r="M8414" s="194" t="s">
        <v>10176</v>
      </c>
      <c r="N8414" s="2" t="s">
        <v>10652</v>
      </c>
      <c r="O8414" s="195" t="s">
        <v>3028</v>
      </c>
    </row>
    <row r="8415" spans="1:15" ht="15.75" thickBot="1">
      <c r="A8415">
        <v>2020</v>
      </c>
      <c r="B8415" t="s">
        <v>26</v>
      </c>
      <c r="C8415" s="263">
        <f t="shared" si="414"/>
        <v>44103</v>
      </c>
      <c r="D8415">
        <v>14</v>
      </c>
      <c r="E8415" t="str">
        <f t="shared" si="413"/>
        <v>S404410314</v>
      </c>
      <c r="F8415" s="5">
        <v>2025</v>
      </c>
      <c r="G8415" s="6">
        <v>148</v>
      </c>
      <c r="H8415" s="6" t="s">
        <v>11917</v>
      </c>
      <c r="I8415" s="6" t="s">
        <v>11951</v>
      </c>
      <c r="J8415" s="6" t="s">
        <v>2052</v>
      </c>
      <c r="K8415" s="196" t="s">
        <v>137</v>
      </c>
      <c r="L8415" s="6">
        <v>30</v>
      </c>
      <c r="M8415" s="196" t="s">
        <v>2035</v>
      </c>
      <c r="N8415" s="6" t="s">
        <v>1630</v>
      </c>
      <c r="O8415" s="197" t="s">
        <v>4044</v>
      </c>
    </row>
    <row r="8416" spans="1:15" ht="16.5" thickTop="1" thickBot="1">
      <c r="A8416">
        <v>2020</v>
      </c>
      <c r="B8416" t="s">
        <v>26</v>
      </c>
      <c r="C8416" s="263">
        <f t="shared" si="414"/>
        <v>44103</v>
      </c>
      <c r="D8416">
        <v>15</v>
      </c>
      <c r="E8416" t="str">
        <f t="shared" si="413"/>
        <v>S404410315</v>
      </c>
      <c r="F8416" s="267" t="s">
        <v>11904</v>
      </c>
    </row>
    <row r="8417" spans="1:15" ht="16.5" thickTop="1" thickBot="1">
      <c r="A8417">
        <v>2020</v>
      </c>
      <c r="B8417" t="s">
        <v>26</v>
      </c>
      <c r="C8417" s="263">
        <f t="shared" si="414"/>
        <v>44103</v>
      </c>
      <c r="D8417">
        <v>16</v>
      </c>
      <c r="E8417" t="str">
        <f t="shared" si="413"/>
        <v>S404410316</v>
      </c>
      <c r="F8417" s="338" t="s">
        <v>1</v>
      </c>
      <c r="G8417" s="341" t="s">
        <v>2</v>
      </c>
      <c r="H8417" s="342"/>
      <c r="I8417" s="342"/>
      <c r="J8417" s="343"/>
      <c r="K8417" s="344" t="s">
        <v>3</v>
      </c>
      <c r="L8417" s="343"/>
      <c r="M8417" s="344" t="s">
        <v>144</v>
      </c>
      <c r="N8417" s="342"/>
      <c r="O8417" s="342"/>
    </row>
    <row r="8418" spans="1:15" ht="18" customHeight="1" thickBot="1">
      <c r="A8418">
        <v>2020</v>
      </c>
      <c r="B8418" t="s">
        <v>26</v>
      </c>
      <c r="C8418" s="263">
        <f t="shared" si="414"/>
        <v>44103</v>
      </c>
      <c r="D8418">
        <v>17</v>
      </c>
      <c r="E8418" t="str">
        <f t="shared" si="413"/>
        <v>S404410317</v>
      </c>
      <c r="F8418" s="339"/>
      <c r="G8418" s="345" t="s">
        <v>5</v>
      </c>
      <c r="H8418" s="347" t="s">
        <v>145</v>
      </c>
      <c r="I8418" s="348"/>
      <c r="J8418" s="349"/>
      <c r="K8418" s="350" t="s">
        <v>6</v>
      </c>
      <c r="L8418" s="352" t="s">
        <v>7</v>
      </c>
      <c r="M8418" s="350" t="s">
        <v>8</v>
      </c>
      <c r="N8418" s="354" t="s">
        <v>146</v>
      </c>
      <c r="O8418" s="356" t="s">
        <v>147</v>
      </c>
    </row>
    <row r="8419" spans="1:15" ht="15.75" thickBot="1">
      <c r="A8419">
        <v>2020</v>
      </c>
      <c r="B8419" t="s">
        <v>26</v>
      </c>
      <c r="C8419" s="263">
        <f t="shared" si="414"/>
        <v>44103</v>
      </c>
      <c r="D8419">
        <v>18</v>
      </c>
      <c r="E8419" t="str">
        <f t="shared" si="413"/>
        <v>S404410318</v>
      </c>
      <c r="F8419" s="340"/>
      <c r="G8419" s="346"/>
      <c r="H8419" s="191" t="s">
        <v>9</v>
      </c>
      <c r="I8419" s="192" t="s">
        <v>18</v>
      </c>
      <c r="J8419" s="193" t="s">
        <v>11</v>
      </c>
      <c r="K8419" s="351"/>
      <c r="L8419" s="353"/>
      <c r="M8419" s="351"/>
      <c r="N8419" s="355"/>
      <c r="O8419" s="357"/>
    </row>
    <row r="8420" spans="1:15">
      <c r="A8420">
        <v>2020</v>
      </c>
      <c r="B8420" t="s">
        <v>26</v>
      </c>
      <c r="C8420" s="263">
        <f t="shared" si="414"/>
        <v>44103</v>
      </c>
      <c r="D8420">
        <v>19</v>
      </c>
      <c r="E8420" t="str">
        <f t="shared" si="413"/>
        <v>S404410319</v>
      </c>
      <c r="F8420" s="3" t="s">
        <v>16</v>
      </c>
      <c r="G8420" s="2">
        <v>50</v>
      </c>
      <c r="H8420" s="2" t="s">
        <v>11952</v>
      </c>
      <c r="I8420" s="2" t="s">
        <v>11953</v>
      </c>
      <c r="J8420" s="2" t="s">
        <v>795</v>
      </c>
      <c r="K8420" s="194" t="s">
        <v>17</v>
      </c>
      <c r="L8420" s="2">
        <v>51</v>
      </c>
      <c r="M8420" s="194" t="s">
        <v>524</v>
      </c>
      <c r="N8420" s="2" t="s">
        <v>384</v>
      </c>
      <c r="O8420" s="195" t="s">
        <v>2071</v>
      </c>
    </row>
    <row r="8421" spans="1:15">
      <c r="A8421">
        <v>2020</v>
      </c>
      <c r="B8421" t="s">
        <v>26</v>
      </c>
      <c r="C8421" s="263">
        <f t="shared" si="414"/>
        <v>44103</v>
      </c>
      <c r="D8421">
        <v>20</v>
      </c>
      <c r="E8421" t="str">
        <f t="shared" si="413"/>
        <v>S404410320</v>
      </c>
      <c r="F8421" s="4">
        <v>44075</v>
      </c>
      <c r="G8421" s="2">
        <v>150</v>
      </c>
      <c r="H8421" s="2" t="s">
        <v>10034</v>
      </c>
      <c r="I8421" s="2" t="s">
        <v>3709</v>
      </c>
      <c r="J8421" s="2" t="s">
        <v>3309</v>
      </c>
      <c r="K8421" s="194" t="s">
        <v>17</v>
      </c>
      <c r="L8421" s="2">
        <v>46</v>
      </c>
      <c r="M8421" s="194" t="s">
        <v>1825</v>
      </c>
      <c r="N8421" s="2">
        <v>0</v>
      </c>
      <c r="O8421" s="195" t="s">
        <v>9889</v>
      </c>
    </row>
    <row r="8422" spans="1:15">
      <c r="A8422">
        <v>2020</v>
      </c>
      <c r="B8422" t="s">
        <v>26</v>
      </c>
      <c r="C8422" s="263">
        <f t="shared" si="414"/>
        <v>44103</v>
      </c>
      <c r="D8422">
        <v>21</v>
      </c>
      <c r="E8422" t="str">
        <f t="shared" si="413"/>
        <v>S404410321</v>
      </c>
      <c r="F8422" s="4">
        <v>44105</v>
      </c>
      <c r="G8422" s="2">
        <v>272</v>
      </c>
      <c r="H8422" s="2" t="s">
        <v>11954</v>
      </c>
      <c r="I8422" s="2" t="s">
        <v>11955</v>
      </c>
      <c r="J8422" s="2" t="s">
        <v>1179</v>
      </c>
      <c r="K8422" s="194" t="s">
        <v>17</v>
      </c>
      <c r="L8422" s="2">
        <v>49</v>
      </c>
      <c r="M8422" s="194">
        <v>0</v>
      </c>
      <c r="N8422" s="2">
        <v>0</v>
      </c>
      <c r="O8422" s="195">
        <v>100</v>
      </c>
    </row>
    <row r="8423" spans="1:15">
      <c r="A8423">
        <v>2020</v>
      </c>
      <c r="B8423" t="s">
        <v>26</v>
      </c>
      <c r="C8423" s="263">
        <f t="shared" si="414"/>
        <v>44103</v>
      </c>
      <c r="D8423">
        <v>22</v>
      </c>
      <c r="E8423" t="str">
        <f t="shared" si="413"/>
        <v>S404410322</v>
      </c>
      <c r="F8423" s="4">
        <v>44136</v>
      </c>
      <c r="G8423" s="2">
        <v>270</v>
      </c>
      <c r="H8423" s="2" t="s">
        <v>11956</v>
      </c>
      <c r="I8423" s="2" t="s">
        <v>9882</v>
      </c>
      <c r="J8423" s="2" t="s">
        <v>2745</v>
      </c>
      <c r="K8423" s="194" t="s">
        <v>17</v>
      </c>
      <c r="L8423" s="2">
        <v>47</v>
      </c>
      <c r="M8423" s="194">
        <v>0</v>
      </c>
      <c r="N8423" s="2">
        <v>0</v>
      </c>
      <c r="O8423" s="195">
        <v>100</v>
      </c>
    </row>
    <row r="8424" spans="1:15">
      <c r="A8424">
        <v>2020</v>
      </c>
      <c r="B8424" t="s">
        <v>26</v>
      </c>
      <c r="C8424" s="263">
        <f t="shared" si="414"/>
        <v>44103</v>
      </c>
      <c r="D8424">
        <v>23</v>
      </c>
      <c r="E8424" t="str">
        <f t="shared" si="413"/>
        <v>S404410323</v>
      </c>
      <c r="F8424" s="4">
        <v>44166</v>
      </c>
      <c r="G8424" s="2">
        <v>205</v>
      </c>
      <c r="H8424" s="2" t="s">
        <v>11937</v>
      </c>
      <c r="I8424" s="2" t="s">
        <v>10172</v>
      </c>
      <c r="J8424" s="2" t="s">
        <v>4381</v>
      </c>
      <c r="K8424" s="194" t="s">
        <v>17</v>
      </c>
      <c r="L8424" s="2">
        <v>44</v>
      </c>
      <c r="M8424" s="194">
        <v>0</v>
      </c>
      <c r="N8424" s="2">
        <v>0</v>
      </c>
      <c r="O8424" s="195">
        <v>100</v>
      </c>
    </row>
    <row r="8425" spans="1:15">
      <c r="A8425">
        <v>2020</v>
      </c>
      <c r="B8425" t="s">
        <v>26</v>
      </c>
      <c r="C8425" s="263">
        <f t="shared" si="414"/>
        <v>44103</v>
      </c>
      <c r="D8425">
        <v>24</v>
      </c>
      <c r="E8425" t="str">
        <f t="shared" si="413"/>
        <v>S404410324</v>
      </c>
      <c r="F8425" s="3" t="s">
        <v>11877</v>
      </c>
      <c r="G8425" s="2">
        <v>205</v>
      </c>
      <c r="H8425" s="2" t="s">
        <v>11957</v>
      </c>
      <c r="I8425" s="2" t="s">
        <v>6806</v>
      </c>
      <c r="J8425" s="2" t="s">
        <v>2386</v>
      </c>
      <c r="K8425" s="194" t="s">
        <v>138</v>
      </c>
      <c r="L8425" s="2">
        <v>45</v>
      </c>
      <c r="M8425" s="194">
        <v>0</v>
      </c>
      <c r="N8425" s="2">
        <v>0</v>
      </c>
      <c r="O8425" s="195">
        <v>100</v>
      </c>
    </row>
    <row r="8426" spans="1:15">
      <c r="A8426">
        <v>2020</v>
      </c>
      <c r="B8426" t="s">
        <v>26</v>
      </c>
      <c r="C8426" s="263">
        <f t="shared" si="414"/>
        <v>44103</v>
      </c>
      <c r="D8426">
        <v>25</v>
      </c>
      <c r="E8426" t="str">
        <f t="shared" si="413"/>
        <v>S404410325</v>
      </c>
      <c r="F8426" s="3">
        <v>2022</v>
      </c>
      <c r="G8426" s="2">
        <v>203</v>
      </c>
      <c r="H8426" s="2" t="s">
        <v>11958</v>
      </c>
      <c r="I8426" s="2" t="s">
        <v>8752</v>
      </c>
      <c r="J8426" s="2" t="s">
        <v>1147</v>
      </c>
      <c r="K8426" s="194" t="s">
        <v>17</v>
      </c>
      <c r="L8426" s="2">
        <v>39</v>
      </c>
      <c r="M8426" s="194">
        <v>0</v>
      </c>
      <c r="N8426" s="2">
        <v>25</v>
      </c>
      <c r="O8426" s="195">
        <v>75</v>
      </c>
    </row>
    <row r="8427" spans="1:15">
      <c r="A8427">
        <v>2020</v>
      </c>
      <c r="B8427" t="s">
        <v>26</v>
      </c>
      <c r="C8427" s="263">
        <f t="shared" si="414"/>
        <v>44103</v>
      </c>
      <c r="D8427">
        <v>26</v>
      </c>
      <c r="E8427" t="str">
        <f t="shared" si="413"/>
        <v>S404410326</v>
      </c>
      <c r="F8427" s="3">
        <v>2023</v>
      </c>
      <c r="G8427" s="2">
        <v>190</v>
      </c>
      <c r="H8427" s="2" t="s">
        <v>11959</v>
      </c>
      <c r="I8427" s="2" t="s">
        <v>11960</v>
      </c>
      <c r="J8427" s="2" t="s">
        <v>2052</v>
      </c>
      <c r="K8427" s="194" t="s">
        <v>137</v>
      </c>
      <c r="L8427" s="2">
        <v>32</v>
      </c>
      <c r="M8427" s="194" t="s">
        <v>568</v>
      </c>
      <c r="N8427" s="2" t="s">
        <v>1371</v>
      </c>
      <c r="O8427" s="195">
        <v>50</v>
      </c>
    </row>
    <row r="8428" spans="1:15">
      <c r="A8428">
        <v>2020</v>
      </c>
      <c r="B8428" t="s">
        <v>26</v>
      </c>
      <c r="C8428" s="263">
        <f t="shared" si="414"/>
        <v>44103</v>
      </c>
      <c r="D8428">
        <v>27</v>
      </c>
      <c r="E8428" t="str">
        <f t="shared" si="413"/>
        <v>S404410327</v>
      </c>
      <c r="F8428" s="3">
        <v>2024</v>
      </c>
      <c r="G8428" s="2">
        <v>180</v>
      </c>
      <c r="H8428" s="2" t="s">
        <v>10044</v>
      </c>
      <c r="I8428" s="2" t="s">
        <v>6031</v>
      </c>
      <c r="J8428" s="2" t="s">
        <v>804</v>
      </c>
      <c r="K8428" s="194" t="s">
        <v>137</v>
      </c>
      <c r="L8428" s="2">
        <v>28</v>
      </c>
      <c r="M8428" s="194" t="s">
        <v>3917</v>
      </c>
      <c r="N8428" s="2" t="s">
        <v>5513</v>
      </c>
      <c r="O8428" s="195" t="s">
        <v>5324</v>
      </c>
    </row>
    <row r="8429" spans="1:15" ht="15.75" thickBot="1">
      <c r="A8429">
        <v>2020</v>
      </c>
      <c r="B8429" t="s">
        <v>26</v>
      </c>
      <c r="C8429" s="263">
        <f t="shared" si="414"/>
        <v>44103</v>
      </c>
      <c r="D8429">
        <v>28</v>
      </c>
      <c r="E8429" t="str">
        <f t="shared" si="413"/>
        <v>S404410328</v>
      </c>
      <c r="F8429" s="5">
        <v>2025</v>
      </c>
      <c r="G8429" s="6">
        <v>178</v>
      </c>
      <c r="H8429" s="6" t="s">
        <v>11961</v>
      </c>
      <c r="I8429" s="6" t="s">
        <v>11962</v>
      </c>
      <c r="J8429" s="6" t="s">
        <v>2099</v>
      </c>
      <c r="K8429" s="196" t="s">
        <v>137</v>
      </c>
      <c r="L8429" s="6">
        <v>26</v>
      </c>
      <c r="M8429" s="196" t="s">
        <v>1459</v>
      </c>
      <c r="N8429" s="6" t="s">
        <v>973</v>
      </c>
      <c r="O8429" s="197" t="s">
        <v>301</v>
      </c>
    </row>
    <row r="8430" spans="1:15" ht="16.5" thickTop="1" thickBot="1">
      <c r="A8430">
        <v>2020</v>
      </c>
      <c r="B8430" t="s">
        <v>25</v>
      </c>
      <c r="C8430" s="263">
        <f>C8429+7</f>
        <v>44110</v>
      </c>
      <c r="D8430">
        <v>1</v>
      </c>
      <c r="E8430" t="str">
        <f t="shared" ref="E8430:E8457" si="415">B8430&amp;C8430&amp;D8430</f>
        <v>S41441101</v>
      </c>
      <c r="F8430" s="267" t="s">
        <v>11903</v>
      </c>
    </row>
    <row r="8431" spans="1:15" ht="16.5" thickTop="1" thickBot="1">
      <c r="A8431">
        <v>2020</v>
      </c>
      <c r="B8431" t="s">
        <v>25</v>
      </c>
      <c r="C8431" s="263">
        <f t="shared" ref="C8431:C8457" si="416">C8430</f>
        <v>44110</v>
      </c>
      <c r="D8431">
        <v>2</v>
      </c>
      <c r="E8431" t="str">
        <f t="shared" si="415"/>
        <v>S41441102</v>
      </c>
      <c r="F8431" s="338" t="s">
        <v>1</v>
      </c>
      <c r="G8431" s="341" t="s">
        <v>2</v>
      </c>
      <c r="H8431" s="342"/>
      <c r="I8431" s="342"/>
      <c r="J8431" s="343"/>
      <c r="K8431" s="344" t="s">
        <v>3</v>
      </c>
      <c r="L8431" s="343"/>
      <c r="M8431" s="344" t="s">
        <v>144</v>
      </c>
      <c r="N8431" s="342"/>
      <c r="O8431" s="342"/>
    </row>
    <row r="8432" spans="1:15" ht="18" customHeight="1" thickBot="1">
      <c r="A8432">
        <v>2020</v>
      </c>
      <c r="B8432" t="s">
        <v>25</v>
      </c>
      <c r="C8432" s="263">
        <f t="shared" si="416"/>
        <v>44110</v>
      </c>
      <c r="D8432">
        <v>3</v>
      </c>
      <c r="E8432" t="str">
        <f t="shared" si="415"/>
        <v>S41441103</v>
      </c>
      <c r="F8432" s="339"/>
      <c r="G8432" s="345" t="s">
        <v>5</v>
      </c>
      <c r="H8432" s="347" t="s">
        <v>145</v>
      </c>
      <c r="I8432" s="348"/>
      <c r="J8432" s="349"/>
      <c r="K8432" s="350" t="s">
        <v>6</v>
      </c>
      <c r="L8432" s="352" t="s">
        <v>7</v>
      </c>
      <c r="M8432" s="350" t="s">
        <v>8</v>
      </c>
      <c r="N8432" s="354" t="s">
        <v>146</v>
      </c>
      <c r="O8432" s="356" t="s">
        <v>147</v>
      </c>
    </row>
    <row r="8433" spans="1:15" ht="15.75" thickBot="1">
      <c r="A8433">
        <v>2020</v>
      </c>
      <c r="B8433" t="s">
        <v>25</v>
      </c>
      <c r="C8433" s="263">
        <f t="shared" si="416"/>
        <v>44110</v>
      </c>
      <c r="D8433">
        <v>4</v>
      </c>
      <c r="E8433" t="str">
        <f t="shared" si="415"/>
        <v>S41441104</v>
      </c>
      <c r="F8433" s="340"/>
      <c r="G8433" s="346"/>
      <c r="H8433" s="191" t="s">
        <v>9</v>
      </c>
      <c r="I8433" s="192" t="s">
        <v>18</v>
      </c>
      <c r="J8433" s="193" t="s">
        <v>11</v>
      </c>
      <c r="K8433" s="351"/>
      <c r="L8433" s="353"/>
      <c r="M8433" s="351"/>
      <c r="N8433" s="355"/>
      <c r="O8433" s="357"/>
    </row>
    <row r="8434" spans="1:15">
      <c r="A8434">
        <v>2020</v>
      </c>
      <c r="B8434" t="s">
        <v>25</v>
      </c>
      <c r="C8434" s="263">
        <f t="shared" si="416"/>
        <v>44110</v>
      </c>
      <c r="D8434">
        <v>5</v>
      </c>
      <c r="E8434" t="str">
        <f t="shared" si="415"/>
        <v>S41441105</v>
      </c>
      <c r="F8434" s="3" t="s">
        <v>12</v>
      </c>
      <c r="G8434" s="2">
        <v>0</v>
      </c>
      <c r="H8434" s="2" t="s">
        <v>11849</v>
      </c>
      <c r="I8434" s="2" t="s">
        <v>11963</v>
      </c>
      <c r="J8434" s="2" t="s">
        <v>4470</v>
      </c>
      <c r="K8434" s="194" t="s">
        <v>17</v>
      </c>
      <c r="L8434" s="2">
        <v>51</v>
      </c>
      <c r="M8434" s="194" t="s">
        <v>301</v>
      </c>
      <c r="N8434" s="2" t="s">
        <v>3192</v>
      </c>
      <c r="O8434" s="195" t="s">
        <v>339</v>
      </c>
    </row>
    <row r="8435" spans="1:15">
      <c r="A8435">
        <v>2020</v>
      </c>
      <c r="B8435" t="s">
        <v>25</v>
      </c>
      <c r="C8435" s="263">
        <f t="shared" si="416"/>
        <v>44110</v>
      </c>
      <c r="D8435">
        <v>6</v>
      </c>
      <c r="E8435" t="str">
        <f t="shared" si="415"/>
        <v>S41441106</v>
      </c>
      <c r="F8435" s="4">
        <v>44105</v>
      </c>
      <c r="G8435" s="2">
        <v>267</v>
      </c>
      <c r="H8435" s="2" t="s">
        <v>11964</v>
      </c>
      <c r="I8435" s="2" t="s">
        <v>11965</v>
      </c>
      <c r="J8435" s="2" t="s">
        <v>3915</v>
      </c>
      <c r="K8435" s="194" t="s">
        <v>17</v>
      </c>
      <c r="L8435" s="2">
        <v>61</v>
      </c>
      <c r="M8435" s="194">
        <v>0</v>
      </c>
      <c r="N8435" s="2">
        <v>0</v>
      </c>
      <c r="O8435" s="195">
        <v>100</v>
      </c>
    </row>
    <row r="8436" spans="1:15">
      <c r="A8436">
        <v>2020</v>
      </c>
      <c r="B8436" t="s">
        <v>25</v>
      </c>
      <c r="C8436" s="263">
        <f t="shared" si="416"/>
        <v>44110</v>
      </c>
      <c r="D8436">
        <v>7</v>
      </c>
      <c r="E8436" t="str">
        <f t="shared" si="415"/>
        <v>S41441107</v>
      </c>
      <c r="F8436" s="4">
        <v>44136</v>
      </c>
      <c r="G8436" s="2">
        <v>285</v>
      </c>
      <c r="H8436" s="2" t="s">
        <v>11966</v>
      </c>
      <c r="I8436" s="2" t="s">
        <v>11967</v>
      </c>
      <c r="J8436" s="2" t="s">
        <v>852</v>
      </c>
      <c r="K8436" s="194" t="s">
        <v>17</v>
      </c>
      <c r="L8436" s="2">
        <v>64</v>
      </c>
      <c r="M8436" s="194">
        <v>0</v>
      </c>
      <c r="N8436" s="2">
        <v>0</v>
      </c>
      <c r="O8436" s="195">
        <v>100</v>
      </c>
    </row>
    <row r="8437" spans="1:15">
      <c r="A8437">
        <v>2020</v>
      </c>
      <c r="B8437" t="s">
        <v>25</v>
      </c>
      <c r="C8437" s="263">
        <f t="shared" si="416"/>
        <v>44110</v>
      </c>
      <c r="D8437">
        <v>8</v>
      </c>
      <c r="E8437" t="str">
        <f t="shared" si="415"/>
        <v>S41441108</v>
      </c>
      <c r="F8437" s="4">
        <v>44166</v>
      </c>
      <c r="G8437" s="2">
        <v>190</v>
      </c>
      <c r="H8437" s="2" t="s">
        <v>11968</v>
      </c>
      <c r="I8437" s="2" t="s">
        <v>5998</v>
      </c>
      <c r="J8437" s="2" t="s">
        <v>6124</v>
      </c>
      <c r="K8437" s="194" t="s">
        <v>17</v>
      </c>
      <c r="L8437" s="2">
        <v>59</v>
      </c>
      <c r="M8437" s="194">
        <v>0</v>
      </c>
      <c r="N8437" s="2">
        <v>0</v>
      </c>
      <c r="O8437" s="195">
        <v>100</v>
      </c>
    </row>
    <row r="8438" spans="1:15">
      <c r="A8438">
        <v>2020</v>
      </c>
      <c r="B8438" t="s">
        <v>25</v>
      </c>
      <c r="C8438" s="263">
        <f t="shared" si="416"/>
        <v>44110</v>
      </c>
      <c r="D8438">
        <v>9</v>
      </c>
      <c r="E8438" t="str">
        <f t="shared" si="415"/>
        <v>S41441109</v>
      </c>
      <c r="F8438" s="4">
        <v>44197</v>
      </c>
      <c r="G8438" s="2">
        <v>185</v>
      </c>
      <c r="H8438" s="2" t="s">
        <v>3438</v>
      </c>
      <c r="I8438" s="2" t="s">
        <v>11969</v>
      </c>
      <c r="J8438" s="2" t="s">
        <v>1176</v>
      </c>
      <c r="K8438" s="194" t="s">
        <v>17</v>
      </c>
      <c r="L8438" s="2">
        <v>45</v>
      </c>
      <c r="M8438" s="194">
        <v>0</v>
      </c>
      <c r="N8438" s="2">
        <v>0</v>
      </c>
      <c r="O8438" s="195">
        <v>100</v>
      </c>
    </row>
    <row r="8439" spans="1:15">
      <c r="A8439">
        <v>2020</v>
      </c>
      <c r="B8439" t="s">
        <v>25</v>
      </c>
      <c r="C8439" s="263">
        <f t="shared" si="416"/>
        <v>44110</v>
      </c>
      <c r="D8439">
        <v>10</v>
      </c>
      <c r="E8439" t="str">
        <f t="shared" si="415"/>
        <v>S414411010</v>
      </c>
      <c r="F8439" s="3" t="s">
        <v>11877</v>
      </c>
      <c r="G8439" s="2">
        <v>160</v>
      </c>
      <c r="H8439" s="2" t="s">
        <v>11970</v>
      </c>
      <c r="I8439" s="2" t="s">
        <v>11971</v>
      </c>
      <c r="J8439" s="2" t="s">
        <v>734</v>
      </c>
      <c r="K8439" s="194" t="s">
        <v>17</v>
      </c>
      <c r="L8439" s="2">
        <v>47</v>
      </c>
      <c r="M8439" s="194" t="s">
        <v>800</v>
      </c>
      <c r="N8439" s="2" t="s">
        <v>333</v>
      </c>
      <c r="O8439" s="195" t="s">
        <v>11811</v>
      </c>
    </row>
    <row r="8440" spans="1:15">
      <c r="A8440">
        <v>2020</v>
      </c>
      <c r="B8440" t="s">
        <v>25</v>
      </c>
      <c r="C8440" s="263">
        <f t="shared" si="416"/>
        <v>44110</v>
      </c>
      <c r="D8440">
        <v>11</v>
      </c>
      <c r="E8440" t="str">
        <f t="shared" si="415"/>
        <v>S414411011</v>
      </c>
      <c r="F8440" s="3">
        <v>2022</v>
      </c>
      <c r="G8440" s="2">
        <v>165</v>
      </c>
      <c r="H8440" s="2" t="s">
        <v>2867</v>
      </c>
      <c r="I8440" s="2" t="s">
        <v>5705</v>
      </c>
      <c r="J8440" s="2" t="s">
        <v>945</v>
      </c>
      <c r="K8440" s="194" t="s">
        <v>17</v>
      </c>
      <c r="L8440" s="2">
        <v>44</v>
      </c>
      <c r="M8440" s="194" t="s">
        <v>285</v>
      </c>
      <c r="N8440" s="2" t="s">
        <v>423</v>
      </c>
      <c r="O8440" s="195">
        <v>80</v>
      </c>
    </row>
    <row r="8441" spans="1:15">
      <c r="A8441">
        <v>2020</v>
      </c>
      <c r="B8441" t="s">
        <v>25</v>
      </c>
      <c r="C8441" s="263">
        <f t="shared" si="416"/>
        <v>44110</v>
      </c>
      <c r="D8441">
        <v>12</v>
      </c>
      <c r="E8441" t="str">
        <f t="shared" si="415"/>
        <v>S414411012</v>
      </c>
      <c r="F8441" s="3">
        <v>2023</v>
      </c>
      <c r="G8441" s="2">
        <v>155</v>
      </c>
      <c r="H8441" s="2" t="s">
        <v>7249</v>
      </c>
      <c r="I8441" s="2" t="s">
        <v>5637</v>
      </c>
      <c r="J8441" s="2" t="s">
        <v>880</v>
      </c>
      <c r="K8441" s="194" t="s">
        <v>17</v>
      </c>
      <c r="L8441" s="2">
        <v>37</v>
      </c>
      <c r="M8441" s="194" t="s">
        <v>303</v>
      </c>
      <c r="N8441" s="2" t="s">
        <v>10600</v>
      </c>
      <c r="O8441" s="195" t="s">
        <v>10283</v>
      </c>
    </row>
    <row r="8442" spans="1:15">
      <c r="A8442">
        <v>2020</v>
      </c>
      <c r="B8442" t="s">
        <v>25</v>
      </c>
      <c r="C8442" s="263">
        <f t="shared" si="416"/>
        <v>44110</v>
      </c>
      <c r="D8442">
        <v>13</v>
      </c>
      <c r="E8442" t="str">
        <f t="shared" si="415"/>
        <v>S414411013</v>
      </c>
      <c r="F8442" s="3">
        <v>2024</v>
      </c>
      <c r="G8442" s="2">
        <v>148</v>
      </c>
      <c r="H8442" s="2" t="s">
        <v>11972</v>
      </c>
      <c r="I8442" s="2" t="s">
        <v>11973</v>
      </c>
      <c r="J8442" s="2" t="s">
        <v>2351</v>
      </c>
      <c r="K8442" s="194" t="s">
        <v>17</v>
      </c>
      <c r="L8442" s="2">
        <v>31</v>
      </c>
      <c r="M8442" s="194" t="s">
        <v>10754</v>
      </c>
      <c r="N8442" s="2" t="s">
        <v>2623</v>
      </c>
      <c r="O8442" s="195">
        <v>50</v>
      </c>
    </row>
    <row r="8443" spans="1:15" ht="15.75" thickBot="1">
      <c r="A8443">
        <v>2020</v>
      </c>
      <c r="B8443" t="s">
        <v>25</v>
      </c>
      <c r="C8443" s="263">
        <f t="shared" si="416"/>
        <v>44110</v>
      </c>
      <c r="D8443">
        <v>14</v>
      </c>
      <c r="E8443" t="str">
        <f t="shared" si="415"/>
        <v>S414411014</v>
      </c>
      <c r="F8443" s="5">
        <v>2025</v>
      </c>
      <c r="G8443" s="6">
        <v>142</v>
      </c>
      <c r="H8443" s="6" t="s">
        <v>11974</v>
      </c>
      <c r="I8443" s="6" t="s">
        <v>11975</v>
      </c>
      <c r="J8443" s="6" t="s">
        <v>1694</v>
      </c>
      <c r="K8443" s="196" t="s">
        <v>17</v>
      </c>
      <c r="L8443" s="6">
        <v>30</v>
      </c>
      <c r="M8443" s="196" t="s">
        <v>4891</v>
      </c>
      <c r="N8443" s="6">
        <v>40</v>
      </c>
      <c r="O8443" s="197" t="s">
        <v>2049</v>
      </c>
    </row>
    <row r="8444" spans="1:15" ht="16.5" thickTop="1" thickBot="1">
      <c r="A8444">
        <v>2020</v>
      </c>
      <c r="B8444" t="s">
        <v>25</v>
      </c>
      <c r="C8444" s="263">
        <f t="shared" si="416"/>
        <v>44110</v>
      </c>
      <c r="D8444">
        <v>15</v>
      </c>
      <c r="E8444" t="str">
        <f t="shared" si="415"/>
        <v>S414411015</v>
      </c>
      <c r="F8444" s="267" t="s">
        <v>11904</v>
      </c>
    </row>
    <row r="8445" spans="1:15" ht="16.5" thickTop="1" thickBot="1">
      <c r="A8445">
        <v>2020</v>
      </c>
      <c r="B8445" t="s">
        <v>25</v>
      </c>
      <c r="C8445" s="263">
        <f t="shared" si="416"/>
        <v>44110</v>
      </c>
      <c r="D8445">
        <v>16</v>
      </c>
      <c r="E8445" t="str">
        <f t="shared" si="415"/>
        <v>S414411016</v>
      </c>
      <c r="F8445" s="338" t="s">
        <v>1</v>
      </c>
      <c r="G8445" s="341" t="s">
        <v>2</v>
      </c>
      <c r="H8445" s="342"/>
      <c r="I8445" s="342"/>
      <c r="J8445" s="343"/>
      <c r="K8445" s="344" t="s">
        <v>3</v>
      </c>
      <c r="L8445" s="343"/>
      <c r="M8445" s="344" t="s">
        <v>144</v>
      </c>
      <c r="N8445" s="342"/>
      <c r="O8445" s="342"/>
    </row>
    <row r="8446" spans="1:15" ht="18" customHeight="1" thickBot="1">
      <c r="A8446">
        <v>2020</v>
      </c>
      <c r="B8446" t="s">
        <v>25</v>
      </c>
      <c r="C8446" s="263">
        <f t="shared" si="416"/>
        <v>44110</v>
      </c>
      <c r="D8446">
        <v>17</v>
      </c>
      <c r="E8446" t="str">
        <f t="shared" si="415"/>
        <v>S414411017</v>
      </c>
      <c r="F8446" s="339"/>
      <c r="G8446" s="345" t="s">
        <v>5</v>
      </c>
      <c r="H8446" s="347" t="s">
        <v>145</v>
      </c>
      <c r="I8446" s="348"/>
      <c r="J8446" s="349"/>
      <c r="K8446" s="350" t="s">
        <v>6</v>
      </c>
      <c r="L8446" s="352" t="s">
        <v>7</v>
      </c>
      <c r="M8446" s="350" t="s">
        <v>8</v>
      </c>
      <c r="N8446" s="354" t="s">
        <v>146</v>
      </c>
      <c r="O8446" s="356" t="s">
        <v>147</v>
      </c>
    </row>
    <row r="8447" spans="1:15" ht="15.75" thickBot="1">
      <c r="A8447">
        <v>2020</v>
      </c>
      <c r="B8447" t="s">
        <v>25</v>
      </c>
      <c r="C8447" s="263">
        <f t="shared" si="416"/>
        <v>44110</v>
      </c>
      <c r="D8447">
        <v>18</v>
      </c>
      <c r="E8447" t="str">
        <f t="shared" si="415"/>
        <v>S414411018</v>
      </c>
      <c r="F8447" s="340"/>
      <c r="G8447" s="346"/>
      <c r="H8447" s="191" t="s">
        <v>9</v>
      </c>
      <c r="I8447" s="192" t="s">
        <v>18</v>
      </c>
      <c r="J8447" s="193" t="s">
        <v>11</v>
      </c>
      <c r="K8447" s="351"/>
      <c r="L8447" s="353"/>
      <c r="M8447" s="351"/>
      <c r="N8447" s="355"/>
      <c r="O8447" s="357"/>
    </row>
    <row r="8448" spans="1:15">
      <c r="A8448">
        <v>2020</v>
      </c>
      <c r="B8448" t="s">
        <v>25</v>
      </c>
      <c r="C8448" s="263">
        <f t="shared" si="416"/>
        <v>44110</v>
      </c>
      <c r="D8448">
        <v>19</v>
      </c>
      <c r="E8448" t="str">
        <f t="shared" si="415"/>
        <v>S414411019</v>
      </c>
      <c r="F8448" s="3" t="s">
        <v>16</v>
      </c>
      <c r="G8448" s="2">
        <v>52</v>
      </c>
      <c r="H8448" s="2" t="s">
        <v>11976</v>
      </c>
      <c r="I8448" s="2" t="s">
        <v>270</v>
      </c>
      <c r="J8448" s="2" t="s">
        <v>981</v>
      </c>
      <c r="K8448" s="194" t="s">
        <v>17</v>
      </c>
      <c r="L8448" s="2">
        <v>54</v>
      </c>
      <c r="M8448" s="194" t="s">
        <v>4707</v>
      </c>
      <c r="N8448" s="2" t="s">
        <v>1739</v>
      </c>
      <c r="O8448" s="195" t="s">
        <v>462</v>
      </c>
    </row>
    <row r="8449" spans="1:15">
      <c r="A8449">
        <v>2020</v>
      </c>
      <c r="B8449" t="s">
        <v>25</v>
      </c>
      <c r="C8449" s="263">
        <f t="shared" si="416"/>
        <v>44110</v>
      </c>
      <c r="D8449">
        <v>20</v>
      </c>
      <c r="E8449" t="str">
        <f t="shared" si="415"/>
        <v>S414411020</v>
      </c>
      <c r="F8449" s="4">
        <v>44105</v>
      </c>
      <c r="G8449" s="2">
        <v>322</v>
      </c>
      <c r="H8449" s="2" t="s">
        <v>11977</v>
      </c>
      <c r="I8449" s="2" t="s">
        <v>11978</v>
      </c>
      <c r="J8449" s="2" t="s">
        <v>1087</v>
      </c>
      <c r="K8449" s="194" t="s">
        <v>17</v>
      </c>
      <c r="L8449" s="2">
        <v>52</v>
      </c>
      <c r="M8449" s="194">
        <v>0</v>
      </c>
      <c r="N8449" s="2">
        <v>0</v>
      </c>
      <c r="O8449" s="195">
        <v>100</v>
      </c>
    </row>
    <row r="8450" spans="1:15">
      <c r="A8450">
        <v>2020</v>
      </c>
      <c r="B8450" t="s">
        <v>25</v>
      </c>
      <c r="C8450" s="263">
        <f t="shared" si="416"/>
        <v>44110</v>
      </c>
      <c r="D8450">
        <v>21</v>
      </c>
      <c r="E8450" t="str">
        <f t="shared" si="415"/>
        <v>S414411021</v>
      </c>
      <c r="F8450" s="4">
        <v>44136</v>
      </c>
      <c r="G8450" s="2">
        <v>340</v>
      </c>
      <c r="H8450" s="2" t="s">
        <v>11979</v>
      </c>
      <c r="I8450" s="2" t="s">
        <v>11980</v>
      </c>
      <c r="J8450" s="2" t="s">
        <v>1092</v>
      </c>
      <c r="K8450" s="194" t="s">
        <v>17</v>
      </c>
      <c r="L8450" s="2">
        <v>51</v>
      </c>
      <c r="M8450" s="194">
        <v>0</v>
      </c>
      <c r="N8450" s="2">
        <v>0</v>
      </c>
      <c r="O8450" s="195">
        <v>100</v>
      </c>
    </row>
    <row r="8451" spans="1:15">
      <c r="A8451">
        <v>2020</v>
      </c>
      <c r="B8451" t="s">
        <v>25</v>
      </c>
      <c r="C8451" s="263">
        <f t="shared" si="416"/>
        <v>44110</v>
      </c>
      <c r="D8451">
        <v>22</v>
      </c>
      <c r="E8451" t="str">
        <f t="shared" si="415"/>
        <v>S414411022</v>
      </c>
      <c r="F8451" s="4">
        <v>44166</v>
      </c>
      <c r="G8451" s="2">
        <v>245</v>
      </c>
      <c r="H8451" s="2" t="s">
        <v>10295</v>
      </c>
      <c r="I8451" s="2" t="s">
        <v>11981</v>
      </c>
      <c r="J8451" s="2" t="s">
        <v>823</v>
      </c>
      <c r="K8451" s="194" t="s">
        <v>17</v>
      </c>
      <c r="L8451" s="2">
        <v>46</v>
      </c>
      <c r="M8451" s="194">
        <v>0</v>
      </c>
      <c r="N8451" s="2">
        <v>0</v>
      </c>
      <c r="O8451" s="195">
        <v>100</v>
      </c>
    </row>
    <row r="8452" spans="1:15">
      <c r="A8452">
        <v>2020</v>
      </c>
      <c r="B8452" t="s">
        <v>25</v>
      </c>
      <c r="C8452" s="263">
        <f t="shared" si="416"/>
        <v>44110</v>
      </c>
      <c r="D8452">
        <v>23</v>
      </c>
      <c r="E8452" t="str">
        <f t="shared" si="415"/>
        <v>S414411023</v>
      </c>
      <c r="F8452" s="4">
        <v>44197</v>
      </c>
      <c r="G8452" s="2">
        <v>245</v>
      </c>
      <c r="H8452" s="2" t="s">
        <v>11982</v>
      </c>
      <c r="I8452" s="2" t="s">
        <v>11983</v>
      </c>
      <c r="J8452" s="2" t="s">
        <v>11984</v>
      </c>
      <c r="K8452" s="194" t="s">
        <v>17</v>
      </c>
      <c r="L8452" s="2">
        <v>44</v>
      </c>
      <c r="M8452" s="194">
        <v>0</v>
      </c>
      <c r="N8452" s="2">
        <v>0</v>
      </c>
      <c r="O8452" s="195">
        <v>100</v>
      </c>
    </row>
    <row r="8453" spans="1:15">
      <c r="A8453">
        <v>2020</v>
      </c>
      <c r="B8453" t="s">
        <v>25</v>
      </c>
      <c r="C8453" s="263">
        <f t="shared" si="416"/>
        <v>44110</v>
      </c>
      <c r="D8453">
        <v>24</v>
      </c>
      <c r="E8453" t="str">
        <f t="shared" si="415"/>
        <v>S414411024</v>
      </c>
      <c r="F8453" s="3" t="s">
        <v>11877</v>
      </c>
      <c r="G8453" s="2">
        <v>212</v>
      </c>
      <c r="H8453" s="2" t="s">
        <v>9708</v>
      </c>
      <c r="I8453" s="2" t="s">
        <v>11985</v>
      </c>
      <c r="J8453" s="2" t="s">
        <v>2198</v>
      </c>
      <c r="K8453" s="194" t="s">
        <v>17</v>
      </c>
      <c r="L8453" s="2">
        <v>45</v>
      </c>
      <c r="M8453" s="194" t="s">
        <v>3917</v>
      </c>
      <c r="N8453" s="2" t="s">
        <v>1628</v>
      </c>
      <c r="O8453" s="195" t="s">
        <v>9172</v>
      </c>
    </row>
    <row r="8454" spans="1:15">
      <c r="A8454">
        <v>2020</v>
      </c>
      <c r="B8454" t="s">
        <v>25</v>
      </c>
      <c r="C8454" s="263">
        <f t="shared" si="416"/>
        <v>44110</v>
      </c>
      <c r="D8454">
        <v>25</v>
      </c>
      <c r="E8454" t="str">
        <f t="shared" si="415"/>
        <v>S414411025</v>
      </c>
      <c r="F8454" s="3">
        <v>2022</v>
      </c>
      <c r="G8454" s="2">
        <v>215</v>
      </c>
      <c r="H8454" s="2" t="s">
        <v>7126</v>
      </c>
      <c r="I8454" s="2" t="s">
        <v>11986</v>
      </c>
      <c r="J8454" s="2" t="s">
        <v>579</v>
      </c>
      <c r="K8454" s="194" t="s">
        <v>17</v>
      </c>
      <c r="L8454" s="2">
        <v>40</v>
      </c>
      <c r="M8454" s="194" t="s">
        <v>1831</v>
      </c>
      <c r="N8454" s="2" t="s">
        <v>3211</v>
      </c>
      <c r="O8454" s="195" t="s">
        <v>1848</v>
      </c>
    </row>
    <row r="8455" spans="1:15">
      <c r="A8455">
        <v>2020</v>
      </c>
      <c r="B8455" t="s">
        <v>25</v>
      </c>
      <c r="C8455" s="263">
        <f t="shared" si="416"/>
        <v>44110</v>
      </c>
      <c r="D8455">
        <v>26</v>
      </c>
      <c r="E8455" t="str">
        <f t="shared" si="415"/>
        <v>S414411026</v>
      </c>
      <c r="F8455" s="3">
        <v>2023</v>
      </c>
      <c r="G8455" s="2">
        <v>190</v>
      </c>
      <c r="H8455" s="2" t="s">
        <v>6130</v>
      </c>
      <c r="I8455" s="2" t="s">
        <v>11987</v>
      </c>
      <c r="J8455" s="2" t="s">
        <v>1922</v>
      </c>
      <c r="K8455" s="194" t="s">
        <v>17</v>
      </c>
      <c r="L8455" s="2">
        <v>37</v>
      </c>
      <c r="M8455" s="194" t="s">
        <v>402</v>
      </c>
      <c r="N8455" s="2" t="s">
        <v>5555</v>
      </c>
      <c r="O8455" s="195" t="s">
        <v>2151</v>
      </c>
    </row>
    <row r="8456" spans="1:15">
      <c r="A8456">
        <v>2020</v>
      </c>
      <c r="B8456" t="s">
        <v>25</v>
      </c>
      <c r="C8456" s="263">
        <f t="shared" si="416"/>
        <v>44110</v>
      </c>
      <c r="D8456">
        <v>27</v>
      </c>
      <c r="E8456" t="str">
        <f t="shared" si="415"/>
        <v>S414411027</v>
      </c>
      <c r="F8456" s="3">
        <v>2024</v>
      </c>
      <c r="G8456" s="2">
        <v>178</v>
      </c>
      <c r="H8456" s="2" t="s">
        <v>11988</v>
      </c>
      <c r="I8456" s="2" t="s">
        <v>10552</v>
      </c>
      <c r="J8456" s="2" t="s">
        <v>700</v>
      </c>
      <c r="K8456" s="194" t="s">
        <v>17</v>
      </c>
      <c r="L8456" s="2">
        <v>32</v>
      </c>
      <c r="M8456" s="194" t="s">
        <v>1122</v>
      </c>
      <c r="N8456" s="2" t="s">
        <v>1122</v>
      </c>
      <c r="O8456" s="195" t="s">
        <v>401</v>
      </c>
    </row>
    <row r="8457" spans="1:15" ht="15.75" thickBot="1">
      <c r="A8457">
        <v>2020</v>
      </c>
      <c r="B8457" t="s">
        <v>25</v>
      </c>
      <c r="C8457" s="263">
        <f t="shared" si="416"/>
        <v>44110</v>
      </c>
      <c r="D8457">
        <v>28</v>
      </c>
      <c r="E8457" t="str">
        <f t="shared" si="415"/>
        <v>S414411028</v>
      </c>
      <c r="F8457" s="5">
        <v>2025</v>
      </c>
      <c r="G8457" s="6">
        <v>172</v>
      </c>
      <c r="H8457" s="6" t="s">
        <v>11989</v>
      </c>
      <c r="I8457" s="6" t="s">
        <v>11990</v>
      </c>
      <c r="J8457" s="6" t="s">
        <v>2621</v>
      </c>
      <c r="K8457" s="196" t="s">
        <v>17</v>
      </c>
      <c r="L8457" s="6">
        <v>29</v>
      </c>
      <c r="M8457" s="196" t="s">
        <v>493</v>
      </c>
      <c r="N8457" s="6" t="s">
        <v>434</v>
      </c>
      <c r="O8457" s="197" t="s">
        <v>1363</v>
      </c>
    </row>
    <row r="8458" spans="1:15" ht="16.5" thickTop="1" thickBot="1">
      <c r="A8458">
        <v>2020</v>
      </c>
      <c r="B8458" t="s">
        <v>24</v>
      </c>
      <c r="C8458" s="263">
        <f>C8457+7</f>
        <v>44117</v>
      </c>
      <c r="D8458">
        <v>1</v>
      </c>
      <c r="E8458" t="str">
        <f t="shared" ref="E8458:E8485" si="417">B8458&amp;C8458&amp;D8458</f>
        <v>S42441171</v>
      </c>
      <c r="F8458" s="267" t="s">
        <v>11903</v>
      </c>
    </row>
    <row r="8459" spans="1:15" ht="16.5" thickTop="1" thickBot="1">
      <c r="A8459">
        <v>2020</v>
      </c>
      <c r="B8459" t="s">
        <v>24</v>
      </c>
      <c r="C8459" s="263">
        <f t="shared" ref="C8459:C8485" si="418">C8458</f>
        <v>44117</v>
      </c>
      <c r="D8459">
        <v>2</v>
      </c>
      <c r="E8459" t="str">
        <f t="shared" si="417"/>
        <v>S42441172</v>
      </c>
      <c r="F8459" s="338" t="s">
        <v>1</v>
      </c>
      <c r="G8459" s="341" t="s">
        <v>2</v>
      </c>
      <c r="H8459" s="342"/>
      <c r="I8459" s="342"/>
      <c r="J8459" s="343"/>
      <c r="K8459" s="344" t="s">
        <v>3</v>
      </c>
      <c r="L8459" s="343"/>
      <c r="M8459" s="344" t="s">
        <v>144</v>
      </c>
      <c r="N8459" s="342"/>
      <c r="O8459" s="342"/>
    </row>
    <row r="8460" spans="1:15" ht="18" customHeight="1" thickBot="1">
      <c r="A8460">
        <v>2020</v>
      </c>
      <c r="B8460" t="s">
        <v>24</v>
      </c>
      <c r="C8460" s="263">
        <f t="shared" si="418"/>
        <v>44117</v>
      </c>
      <c r="D8460">
        <v>3</v>
      </c>
      <c r="E8460" t="str">
        <f t="shared" si="417"/>
        <v>S42441173</v>
      </c>
      <c r="F8460" s="339"/>
      <c r="G8460" s="345" t="s">
        <v>5</v>
      </c>
      <c r="H8460" s="347" t="s">
        <v>145</v>
      </c>
      <c r="I8460" s="348"/>
      <c r="J8460" s="349"/>
      <c r="K8460" s="350" t="s">
        <v>6</v>
      </c>
      <c r="L8460" s="352" t="s">
        <v>7</v>
      </c>
      <c r="M8460" s="350" t="s">
        <v>8</v>
      </c>
      <c r="N8460" s="354" t="s">
        <v>146</v>
      </c>
      <c r="O8460" s="356" t="s">
        <v>147</v>
      </c>
    </row>
    <row r="8461" spans="1:15" ht="15.75" thickBot="1">
      <c r="A8461">
        <v>2020</v>
      </c>
      <c r="B8461" t="s">
        <v>24</v>
      </c>
      <c r="C8461" s="263">
        <f t="shared" si="418"/>
        <v>44117</v>
      </c>
      <c r="D8461">
        <v>4</v>
      </c>
      <c r="E8461" t="str">
        <f t="shared" si="417"/>
        <v>S42441174</v>
      </c>
      <c r="F8461" s="340"/>
      <c r="G8461" s="346"/>
      <c r="H8461" s="191" t="s">
        <v>9</v>
      </c>
      <c r="I8461" s="192" t="s">
        <v>18</v>
      </c>
      <c r="J8461" s="193" t="s">
        <v>11</v>
      </c>
      <c r="K8461" s="351"/>
      <c r="L8461" s="353"/>
      <c r="M8461" s="351"/>
      <c r="N8461" s="355"/>
      <c r="O8461" s="357"/>
    </row>
    <row r="8462" spans="1:15">
      <c r="A8462">
        <v>2020</v>
      </c>
      <c r="B8462" t="s">
        <v>24</v>
      </c>
      <c r="C8462" s="263">
        <f t="shared" si="418"/>
        <v>44117</v>
      </c>
      <c r="D8462">
        <v>5</v>
      </c>
      <c r="E8462" t="str">
        <f t="shared" si="417"/>
        <v>S42441175</v>
      </c>
      <c r="F8462" s="3" t="s">
        <v>12</v>
      </c>
      <c r="G8462" s="2">
        <v>0</v>
      </c>
      <c r="H8462" s="2" t="s">
        <v>11849</v>
      </c>
      <c r="I8462" s="2" t="s">
        <v>11991</v>
      </c>
      <c r="J8462" s="2" t="s">
        <v>4470</v>
      </c>
      <c r="K8462" s="194" t="s">
        <v>137</v>
      </c>
      <c r="L8462" s="2">
        <v>45</v>
      </c>
      <c r="M8462" s="194" t="s">
        <v>2035</v>
      </c>
      <c r="N8462" s="2" t="s">
        <v>10695</v>
      </c>
      <c r="O8462" s="195" t="s">
        <v>4039</v>
      </c>
    </row>
    <row r="8463" spans="1:15">
      <c r="A8463">
        <v>2020</v>
      </c>
      <c r="B8463" t="s">
        <v>24</v>
      </c>
      <c r="C8463" s="263">
        <f t="shared" si="418"/>
        <v>44117</v>
      </c>
      <c r="D8463">
        <v>6</v>
      </c>
      <c r="E8463" t="str">
        <f t="shared" si="417"/>
        <v>S42441176</v>
      </c>
      <c r="F8463" s="4">
        <v>44105</v>
      </c>
      <c r="G8463" s="2">
        <v>275</v>
      </c>
      <c r="H8463" s="2" t="s">
        <v>11992</v>
      </c>
      <c r="I8463" s="2" t="s">
        <v>6721</v>
      </c>
      <c r="J8463" s="2" t="s">
        <v>2816</v>
      </c>
      <c r="K8463" s="194" t="s">
        <v>17</v>
      </c>
      <c r="L8463" s="2">
        <v>56</v>
      </c>
      <c r="M8463" s="194">
        <v>0</v>
      </c>
      <c r="N8463" s="2" t="s">
        <v>2082</v>
      </c>
      <c r="O8463" s="195" t="s">
        <v>10573</v>
      </c>
    </row>
    <row r="8464" spans="1:15">
      <c r="A8464">
        <v>2020</v>
      </c>
      <c r="B8464" t="s">
        <v>24</v>
      </c>
      <c r="C8464" s="263">
        <f t="shared" si="418"/>
        <v>44117</v>
      </c>
      <c r="D8464">
        <v>7</v>
      </c>
      <c r="E8464" t="str">
        <f t="shared" si="417"/>
        <v>S42441177</v>
      </c>
      <c r="F8464" s="4">
        <v>44136</v>
      </c>
      <c r="G8464" s="2">
        <v>265</v>
      </c>
      <c r="H8464" s="2" t="s">
        <v>11993</v>
      </c>
      <c r="I8464" s="2" t="s">
        <v>11994</v>
      </c>
      <c r="J8464" s="2" t="s">
        <v>315</v>
      </c>
      <c r="K8464" s="194" t="s">
        <v>17</v>
      </c>
      <c r="L8464" s="2">
        <v>68</v>
      </c>
      <c r="M8464" s="194" t="s">
        <v>338</v>
      </c>
      <c r="N8464" s="2" t="s">
        <v>334</v>
      </c>
      <c r="O8464" s="195" t="s">
        <v>1153</v>
      </c>
    </row>
    <row r="8465" spans="1:15">
      <c r="A8465">
        <v>2020</v>
      </c>
      <c r="B8465" t="s">
        <v>24</v>
      </c>
      <c r="C8465" s="263">
        <f t="shared" si="418"/>
        <v>44117</v>
      </c>
      <c r="D8465">
        <v>8</v>
      </c>
      <c r="E8465" t="str">
        <f t="shared" si="417"/>
        <v>S42441178</v>
      </c>
      <c r="F8465" s="4">
        <v>44166</v>
      </c>
      <c r="G8465" s="2">
        <v>157</v>
      </c>
      <c r="H8465" s="2" t="s">
        <v>11235</v>
      </c>
      <c r="I8465" s="2" t="s">
        <v>11995</v>
      </c>
      <c r="J8465" s="2" t="s">
        <v>3904</v>
      </c>
      <c r="K8465" s="194" t="s">
        <v>17</v>
      </c>
      <c r="L8465" s="2">
        <v>65</v>
      </c>
      <c r="M8465" s="194" t="s">
        <v>10701</v>
      </c>
      <c r="N8465" s="2">
        <v>0</v>
      </c>
      <c r="O8465" s="195" t="s">
        <v>3767</v>
      </c>
    </row>
    <row r="8466" spans="1:15">
      <c r="A8466">
        <v>2020</v>
      </c>
      <c r="B8466" t="s">
        <v>24</v>
      </c>
      <c r="C8466" s="263">
        <f t="shared" si="418"/>
        <v>44117</v>
      </c>
      <c r="D8466">
        <v>9</v>
      </c>
      <c r="E8466" t="str">
        <f t="shared" si="417"/>
        <v>S42441179</v>
      </c>
      <c r="F8466" s="4">
        <v>44197</v>
      </c>
      <c r="G8466" s="2">
        <v>160</v>
      </c>
      <c r="H8466" s="2" t="s">
        <v>11996</v>
      </c>
      <c r="I8466" s="2" t="s">
        <v>11997</v>
      </c>
      <c r="J8466" s="2" t="s">
        <v>5563</v>
      </c>
      <c r="K8466" s="194" t="s">
        <v>17</v>
      </c>
      <c r="L8466" s="2">
        <v>49</v>
      </c>
      <c r="M8466" s="194" t="s">
        <v>3743</v>
      </c>
      <c r="N8466" s="2" t="s">
        <v>4707</v>
      </c>
      <c r="O8466" s="195" t="s">
        <v>4707</v>
      </c>
    </row>
    <row r="8467" spans="1:15">
      <c r="A8467">
        <v>2020</v>
      </c>
      <c r="B8467" t="s">
        <v>24</v>
      </c>
      <c r="C8467" s="263">
        <f t="shared" si="418"/>
        <v>44117</v>
      </c>
      <c r="D8467">
        <v>10</v>
      </c>
      <c r="E8467" t="str">
        <f t="shared" si="417"/>
        <v>S424411710</v>
      </c>
      <c r="F8467" s="3" t="s">
        <v>11877</v>
      </c>
      <c r="G8467" s="2">
        <v>160</v>
      </c>
      <c r="H8467" s="2" t="s">
        <v>11998</v>
      </c>
      <c r="I8467" s="2" t="s">
        <v>1290</v>
      </c>
      <c r="J8467" s="2" t="s">
        <v>558</v>
      </c>
      <c r="K8467" s="194" t="s">
        <v>17</v>
      </c>
      <c r="L8467" s="2">
        <v>48</v>
      </c>
      <c r="M8467" s="194" t="s">
        <v>4044</v>
      </c>
      <c r="N8467" s="2" t="s">
        <v>2383</v>
      </c>
      <c r="O8467" s="195" t="s">
        <v>11113</v>
      </c>
    </row>
    <row r="8468" spans="1:15">
      <c r="A8468">
        <v>2020</v>
      </c>
      <c r="B8468" t="s">
        <v>24</v>
      </c>
      <c r="C8468" s="263">
        <f t="shared" si="418"/>
        <v>44117</v>
      </c>
      <c r="D8468">
        <v>11</v>
      </c>
      <c r="E8468" t="str">
        <f t="shared" si="417"/>
        <v>S424411711</v>
      </c>
      <c r="F8468" s="3">
        <v>2022</v>
      </c>
      <c r="G8468" s="2">
        <v>163</v>
      </c>
      <c r="H8468" s="2" t="s">
        <v>11999</v>
      </c>
      <c r="I8468" s="2" t="s">
        <v>7458</v>
      </c>
      <c r="J8468" s="2" t="s">
        <v>1855</v>
      </c>
      <c r="K8468" s="194" t="s">
        <v>17</v>
      </c>
      <c r="L8468" s="2">
        <v>39</v>
      </c>
      <c r="M8468" s="194" t="s">
        <v>423</v>
      </c>
      <c r="N8468" s="2" t="s">
        <v>10599</v>
      </c>
      <c r="O8468" s="195">
        <v>65</v>
      </c>
    </row>
    <row r="8469" spans="1:15">
      <c r="A8469">
        <v>2020</v>
      </c>
      <c r="B8469" t="s">
        <v>24</v>
      </c>
      <c r="C8469" s="263">
        <f t="shared" si="418"/>
        <v>44117</v>
      </c>
      <c r="D8469">
        <v>12</v>
      </c>
      <c r="E8469" t="str">
        <f t="shared" si="417"/>
        <v>S424411712</v>
      </c>
      <c r="F8469" s="3">
        <v>2023</v>
      </c>
      <c r="G8469" s="2">
        <v>155</v>
      </c>
      <c r="H8469" s="2" t="s">
        <v>7727</v>
      </c>
      <c r="I8469" s="2" t="s">
        <v>12000</v>
      </c>
      <c r="J8469" s="2" t="s">
        <v>3301</v>
      </c>
      <c r="K8469" s="194" t="s">
        <v>17</v>
      </c>
      <c r="L8469" s="2">
        <v>33</v>
      </c>
      <c r="M8469" s="194" t="s">
        <v>1548</v>
      </c>
      <c r="N8469" s="2" t="s">
        <v>4234</v>
      </c>
      <c r="O8469" s="195" t="s">
        <v>3320</v>
      </c>
    </row>
    <row r="8470" spans="1:15">
      <c r="A8470">
        <v>2020</v>
      </c>
      <c r="B8470" t="s">
        <v>24</v>
      </c>
      <c r="C8470" s="263">
        <f t="shared" si="418"/>
        <v>44117</v>
      </c>
      <c r="D8470">
        <v>13</v>
      </c>
      <c r="E8470" t="str">
        <f t="shared" si="417"/>
        <v>S424411713</v>
      </c>
      <c r="F8470" s="3">
        <v>2024</v>
      </c>
      <c r="G8470" s="2">
        <v>148</v>
      </c>
      <c r="H8470" s="2" t="s">
        <v>11972</v>
      </c>
      <c r="I8470" s="2" t="s">
        <v>5079</v>
      </c>
      <c r="J8470" s="2" t="s">
        <v>7207</v>
      </c>
      <c r="K8470" s="194" t="s">
        <v>137</v>
      </c>
      <c r="L8470" s="2">
        <v>26</v>
      </c>
      <c r="M8470" s="194">
        <v>15</v>
      </c>
      <c r="N8470" s="2">
        <v>45</v>
      </c>
      <c r="O8470" s="195">
        <v>40</v>
      </c>
    </row>
    <row r="8471" spans="1:15" ht="15.75" thickBot="1">
      <c r="A8471">
        <v>2020</v>
      </c>
      <c r="B8471" t="s">
        <v>24</v>
      </c>
      <c r="C8471" s="263">
        <f t="shared" si="418"/>
        <v>44117</v>
      </c>
      <c r="D8471">
        <v>14</v>
      </c>
      <c r="E8471" t="str">
        <f t="shared" si="417"/>
        <v>S424411714</v>
      </c>
      <c r="F8471" s="5">
        <v>2025</v>
      </c>
      <c r="G8471" s="6">
        <v>145</v>
      </c>
      <c r="H8471" s="6" t="s">
        <v>12001</v>
      </c>
      <c r="I8471" s="6" t="s">
        <v>12002</v>
      </c>
      <c r="J8471" s="6" t="s">
        <v>2993</v>
      </c>
      <c r="K8471" s="196" t="s">
        <v>137</v>
      </c>
      <c r="L8471" s="6">
        <v>24</v>
      </c>
      <c r="M8471" s="196">
        <v>20</v>
      </c>
      <c r="N8471" s="6" t="s">
        <v>4427</v>
      </c>
      <c r="O8471" s="197" t="s">
        <v>1265</v>
      </c>
    </row>
    <row r="8472" spans="1:15" ht="16.5" thickTop="1" thickBot="1">
      <c r="A8472">
        <v>2020</v>
      </c>
      <c r="B8472" t="s">
        <v>24</v>
      </c>
      <c r="C8472" s="263">
        <f t="shared" si="418"/>
        <v>44117</v>
      </c>
      <c r="D8472">
        <v>15</v>
      </c>
      <c r="E8472" t="str">
        <f t="shared" si="417"/>
        <v>S424411715</v>
      </c>
      <c r="F8472" s="267" t="s">
        <v>11904</v>
      </c>
    </row>
    <row r="8473" spans="1:15" ht="16.5" thickTop="1" thickBot="1">
      <c r="A8473">
        <v>2020</v>
      </c>
      <c r="B8473" t="s">
        <v>24</v>
      </c>
      <c r="C8473" s="263">
        <f t="shared" si="418"/>
        <v>44117</v>
      </c>
      <c r="D8473">
        <v>16</v>
      </c>
      <c r="E8473" t="str">
        <f t="shared" si="417"/>
        <v>S424411716</v>
      </c>
      <c r="F8473" s="338" t="s">
        <v>1</v>
      </c>
      <c r="G8473" s="341" t="s">
        <v>2</v>
      </c>
      <c r="H8473" s="342"/>
      <c r="I8473" s="342"/>
      <c r="J8473" s="343"/>
      <c r="K8473" s="344" t="s">
        <v>3</v>
      </c>
      <c r="L8473" s="343"/>
      <c r="M8473" s="344" t="s">
        <v>144</v>
      </c>
      <c r="N8473" s="342"/>
      <c r="O8473" s="342"/>
    </row>
    <row r="8474" spans="1:15" ht="18" customHeight="1" thickBot="1">
      <c r="A8474">
        <v>2020</v>
      </c>
      <c r="B8474" t="s">
        <v>24</v>
      </c>
      <c r="C8474" s="263">
        <f t="shared" si="418"/>
        <v>44117</v>
      </c>
      <c r="D8474">
        <v>17</v>
      </c>
      <c r="E8474" t="str">
        <f t="shared" si="417"/>
        <v>S424411717</v>
      </c>
      <c r="F8474" s="339"/>
      <c r="G8474" s="345" t="s">
        <v>5</v>
      </c>
      <c r="H8474" s="347" t="s">
        <v>145</v>
      </c>
      <c r="I8474" s="348"/>
      <c r="J8474" s="349"/>
      <c r="K8474" s="350" t="s">
        <v>6</v>
      </c>
      <c r="L8474" s="352" t="s">
        <v>7</v>
      </c>
      <c r="M8474" s="350" t="s">
        <v>8</v>
      </c>
      <c r="N8474" s="354" t="s">
        <v>146</v>
      </c>
      <c r="O8474" s="356" t="s">
        <v>147</v>
      </c>
    </row>
    <row r="8475" spans="1:15" ht="15.75" thickBot="1">
      <c r="A8475">
        <v>2020</v>
      </c>
      <c r="B8475" t="s">
        <v>24</v>
      </c>
      <c r="C8475" s="263">
        <f t="shared" si="418"/>
        <v>44117</v>
      </c>
      <c r="D8475">
        <v>18</v>
      </c>
      <c r="E8475" t="str">
        <f t="shared" si="417"/>
        <v>S424411718</v>
      </c>
      <c r="F8475" s="340"/>
      <c r="G8475" s="346"/>
      <c r="H8475" s="191" t="s">
        <v>9</v>
      </c>
      <c r="I8475" s="192" t="s">
        <v>18</v>
      </c>
      <c r="J8475" s="193" t="s">
        <v>11</v>
      </c>
      <c r="K8475" s="351"/>
      <c r="L8475" s="353"/>
      <c r="M8475" s="351"/>
      <c r="N8475" s="355"/>
      <c r="O8475" s="357"/>
    </row>
    <row r="8476" spans="1:15">
      <c r="A8476">
        <v>2020</v>
      </c>
      <c r="B8476" t="s">
        <v>24</v>
      </c>
      <c r="C8476" s="263">
        <f t="shared" si="418"/>
        <v>44117</v>
      </c>
      <c r="D8476">
        <v>19</v>
      </c>
      <c r="E8476" t="str">
        <f t="shared" si="417"/>
        <v>S424411719</v>
      </c>
      <c r="F8476" s="3" t="s">
        <v>16</v>
      </c>
      <c r="G8476" s="2">
        <v>55</v>
      </c>
      <c r="H8476" s="2" t="s">
        <v>12003</v>
      </c>
      <c r="I8476" s="2" t="s">
        <v>8546</v>
      </c>
      <c r="J8476" s="2" t="s">
        <v>3187</v>
      </c>
      <c r="K8476" s="194" t="s">
        <v>17</v>
      </c>
      <c r="L8476" s="2">
        <v>50</v>
      </c>
      <c r="M8476" s="194" t="s">
        <v>345</v>
      </c>
      <c r="N8476" s="2" t="s">
        <v>5258</v>
      </c>
      <c r="O8476" s="195" t="s">
        <v>5258</v>
      </c>
    </row>
    <row r="8477" spans="1:15">
      <c r="A8477">
        <v>2020</v>
      </c>
      <c r="B8477" t="s">
        <v>24</v>
      </c>
      <c r="C8477" s="263">
        <f t="shared" si="418"/>
        <v>44117</v>
      </c>
      <c r="D8477">
        <v>20</v>
      </c>
      <c r="E8477" t="str">
        <f t="shared" si="417"/>
        <v>S424411720</v>
      </c>
      <c r="F8477" s="4">
        <v>44105</v>
      </c>
      <c r="G8477" s="2">
        <v>330</v>
      </c>
      <c r="H8477" s="2" t="s">
        <v>12004</v>
      </c>
      <c r="I8477" s="2" t="s">
        <v>12005</v>
      </c>
      <c r="J8477" s="2" t="s">
        <v>1018</v>
      </c>
      <c r="K8477" s="194" t="s">
        <v>17</v>
      </c>
      <c r="L8477" s="2">
        <v>52</v>
      </c>
      <c r="M8477" s="194" t="s">
        <v>311</v>
      </c>
      <c r="N8477" s="2">
        <v>0</v>
      </c>
      <c r="O8477" s="195" t="s">
        <v>10385</v>
      </c>
    </row>
    <row r="8478" spans="1:15">
      <c r="A8478">
        <v>2020</v>
      </c>
      <c r="B8478" t="s">
        <v>24</v>
      </c>
      <c r="C8478" s="263">
        <f t="shared" si="418"/>
        <v>44117</v>
      </c>
      <c r="D8478">
        <v>21</v>
      </c>
      <c r="E8478" t="str">
        <f t="shared" si="417"/>
        <v>S424411721</v>
      </c>
      <c r="F8478" s="4">
        <v>44136</v>
      </c>
      <c r="G8478" s="2">
        <v>320</v>
      </c>
      <c r="H8478" s="2" t="s">
        <v>12006</v>
      </c>
      <c r="I8478" s="2" t="s">
        <v>12007</v>
      </c>
      <c r="J8478" s="2" t="s">
        <v>5249</v>
      </c>
      <c r="K8478" s="194" t="s">
        <v>17</v>
      </c>
      <c r="L8478" s="2">
        <v>49</v>
      </c>
      <c r="M8478" s="194" t="s">
        <v>2071</v>
      </c>
      <c r="N8478" s="2" t="s">
        <v>274</v>
      </c>
      <c r="O8478" s="195" t="s">
        <v>10193</v>
      </c>
    </row>
    <row r="8479" spans="1:15">
      <c r="A8479">
        <v>2020</v>
      </c>
      <c r="B8479" t="s">
        <v>24</v>
      </c>
      <c r="C8479" s="263">
        <f t="shared" si="418"/>
        <v>44117</v>
      </c>
      <c r="D8479">
        <v>22</v>
      </c>
      <c r="E8479" t="str">
        <f t="shared" si="417"/>
        <v>S424411722</v>
      </c>
      <c r="F8479" s="4">
        <v>44166</v>
      </c>
      <c r="G8479" s="2">
        <v>212</v>
      </c>
      <c r="H8479" s="2">
        <v>207</v>
      </c>
      <c r="I8479" s="2" t="s">
        <v>12008</v>
      </c>
      <c r="J8479" s="2" t="s">
        <v>1601</v>
      </c>
      <c r="K8479" s="194" t="s">
        <v>17</v>
      </c>
      <c r="L8479" s="2">
        <v>47</v>
      </c>
      <c r="M8479" s="194" t="s">
        <v>4625</v>
      </c>
      <c r="N8479" s="2" t="s">
        <v>3917</v>
      </c>
      <c r="O8479" s="195" t="s">
        <v>3917</v>
      </c>
    </row>
    <row r="8480" spans="1:15">
      <c r="A8480">
        <v>2020</v>
      </c>
      <c r="B8480" t="s">
        <v>24</v>
      </c>
      <c r="C8480" s="263">
        <f t="shared" si="418"/>
        <v>44117</v>
      </c>
      <c r="D8480">
        <v>23</v>
      </c>
      <c r="E8480" t="str">
        <f t="shared" si="417"/>
        <v>S424411723</v>
      </c>
      <c r="F8480" s="4">
        <v>44197</v>
      </c>
      <c r="G8480" s="2">
        <v>210</v>
      </c>
      <c r="H8480" s="2" t="s">
        <v>11149</v>
      </c>
      <c r="I8480" s="2" t="s">
        <v>10066</v>
      </c>
      <c r="J8480" s="2" t="s">
        <v>2719</v>
      </c>
      <c r="K8480" s="194" t="s">
        <v>17</v>
      </c>
      <c r="L8480" s="2">
        <v>43</v>
      </c>
      <c r="M8480" s="194" t="s">
        <v>4632</v>
      </c>
      <c r="N8480" s="2" t="s">
        <v>1825</v>
      </c>
      <c r="O8480" s="195" t="s">
        <v>402</v>
      </c>
    </row>
    <row r="8481" spans="1:15">
      <c r="A8481">
        <v>2020</v>
      </c>
      <c r="B8481" t="s">
        <v>24</v>
      </c>
      <c r="C8481" s="263">
        <f t="shared" si="418"/>
        <v>44117</v>
      </c>
      <c r="D8481">
        <v>24</v>
      </c>
      <c r="E8481" t="str">
        <f t="shared" si="417"/>
        <v>S424411724</v>
      </c>
      <c r="F8481" s="3" t="s">
        <v>11877</v>
      </c>
      <c r="G8481" s="2">
        <v>210</v>
      </c>
      <c r="H8481" s="2" t="s">
        <v>6640</v>
      </c>
      <c r="I8481" s="2" t="s">
        <v>6455</v>
      </c>
      <c r="J8481" s="2" t="s">
        <v>1564</v>
      </c>
      <c r="K8481" s="194" t="s">
        <v>17</v>
      </c>
      <c r="L8481" s="2">
        <v>42</v>
      </c>
      <c r="M8481" s="194" t="s">
        <v>339</v>
      </c>
      <c r="N8481" s="2" t="s">
        <v>800</v>
      </c>
      <c r="O8481" s="195" t="s">
        <v>380</v>
      </c>
    </row>
    <row r="8482" spans="1:15">
      <c r="A8482">
        <v>2020</v>
      </c>
      <c r="B8482" t="s">
        <v>24</v>
      </c>
      <c r="C8482" s="263">
        <f t="shared" si="418"/>
        <v>44117</v>
      </c>
      <c r="D8482">
        <v>25</v>
      </c>
      <c r="E8482" t="str">
        <f t="shared" si="417"/>
        <v>S424411725</v>
      </c>
      <c r="F8482" s="3">
        <v>2022</v>
      </c>
      <c r="G8482" s="2">
        <v>203</v>
      </c>
      <c r="H8482" s="2" t="s">
        <v>9852</v>
      </c>
      <c r="I8482" s="2" t="s">
        <v>12009</v>
      </c>
      <c r="J8482" s="2" t="s">
        <v>1278</v>
      </c>
      <c r="K8482" s="194" t="s">
        <v>17</v>
      </c>
      <c r="L8482" s="2">
        <v>40</v>
      </c>
      <c r="M8482" s="194" t="s">
        <v>1723</v>
      </c>
      <c r="N8482" s="2" t="s">
        <v>340</v>
      </c>
      <c r="O8482" s="195" t="s">
        <v>615</v>
      </c>
    </row>
    <row r="8483" spans="1:15">
      <c r="A8483">
        <v>2020</v>
      </c>
      <c r="B8483" t="s">
        <v>24</v>
      </c>
      <c r="C8483" s="263">
        <f t="shared" si="418"/>
        <v>44117</v>
      </c>
      <c r="D8483">
        <v>26</v>
      </c>
      <c r="E8483" t="str">
        <f t="shared" si="417"/>
        <v>S424411726</v>
      </c>
      <c r="F8483" s="3">
        <v>2023</v>
      </c>
      <c r="G8483" s="2">
        <v>190</v>
      </c>
      <c r="H8483" s="2" t="s">
        <v>12010</v>
      </c>
      <c r="I8483" s="2" t="s">
        <v>6209</v>
      </c>
      <c r="J8483" s="2" t="s">
        <v>1704</v>
      </c>
      <c r="K8483" s="194" t="s">
        <v>17</v>
      </c>
      <c r="L8483" s="2">
        <v>33</v>
      </c>
      <c r="M8483" s="194" t="s">
        <v>619</v>
      </c>
      <c r="N8483" s="2" t="s">
        <v>383</v>
      </c>
      <c r="O8483" s="195">
        <v>50</v>
      </c>
    </row>
    <row r="8484" spans="1:15">
      <c r="A8484">
        <v>2020</v>
      </c>
      <c r="B8484" t="s">
        <v>24</v>
      </c>
      <c r="C8484" s="263">
        <f t="shared" si="418"/>
        <v>44117</v>
      </c>
      <c r="D8484">
        <v>27</v>
      </c>
      <c r="E8484" t="str">
        <f t="shared" si="417"/>
        <v>S424411727</v>
      </c>
      <c r="F8484" s="3">
        <v>2024</v>
      </c>
      <c r="G8484" s="2">
        <v>178</v>
      </c>
      <c r="H8484" s="2" t="s">
        <v>12011</v>
      </c>
      <c r="I8484" s="2" t="s">
        <v>5614</v>
      </c>
      <c r="J8484" s="2" t="s">
        <v>1284</v>
      </c>
      <c r="K8484" s="194" t="s">
        <v>17</v>
      </c>
      <c r="L8484" s="2">
        <v>29</v>
      </c>
      <c r="M8484" s="194" t="s">
        <v>506</v>
      </c>
      <c r="N8484" s="2" t="s">
        <v>9146</v>
      </c>
      <c r="O8484" s="195">
        <v>40</v>
      </c>
    </row>
    <row r="8485" spans="1:15" ht="15.75" thickBot="1">
      <c r="A8485">
        <v>2020</v>
      </c>
      <c r="B8485" t="s">
        <v>24</v>
      </c>
      <c r="C8485" s="263">
        <f t="shared" si="418"/>
        <v>44117</v>
      </c>
      <c r="D8485">
        <v>28</v>
      </c>
      <c r="E8485" t="str">
        <f t="shared" si="417"/>
        <v>S424411728</v>
      </c>
      <c r="F8485" s="5">
        <v>2025</v>
      </c>
      <c r="G8485" s="6">
        <v>175</v>
      </c>
      <c r="H8485" s="6" t="s">
        <v>1213</v>
      </c>
      <c r="I8485" s="6" t="s">
        <v>12012</v>
      </c>
      <c r="J8485" s="6" t="s">
        <v>3309</v>
      </c>
      <c r="K8485" s="196" t="s">
        <v>17</v>
      </c>
      <c r="L8485" s="6">
        <v>27</v>
      </c>
      <c r="M8485" s="196" t="s">
        <v>619</v>
      </c>
      <c r="N8485" s="6" t="s">
        <v>5551</v>
      </c>
      <c r="O8485" s="197" t="s">
        <v>525</v>
      </c>
    </row>
    <row r="8486" spans="1:15" ht="16.5" thickTop="1" thickBot="1">
      <c r="A8486">
        <v>2020</v>
      </c>
      <c r="B8486" t="s">
        <v>23</v>
      </c>
      <c r="C8486" s="263">
        <f>C8485+7</f>
        <v>44124</v>
      </c>
      <c r="D8486">
        <v>1</v>
      </c>
      <c r="E8486" t="str">
        <f t="shared" ref="E8486:E8513" si="419">B8486&amp;C8486&amp;D8486</f>
        <v>S43441241</v>
      </c>
      <c r="F8486" s="267" t="s">
        <v>11903</v>
      </c>
    </row>
    <row r="8487" spans="1:15" ht="16.5" thickTop="1" thickBot="1">
      <c r="A8487">
        <v>2020</v>
      </c>
      <c r="B8487" t="s">
        <v>23</v>
      </c>
      <c r="C8487" s="263">
        <f t="shared" ref="C8487:C8513" si="420">C8486</f>
        <v>44124</v>
      </c>
      <c r="D8487">
        <v>2</v>
      </c>
      <c r="E8487" t="str">
        <f t="shared" si="419"/>
        <v>S43441242</v>
      </c>
      <c r="F8487" s="338" t="s">
        <v>1</v>
      </c>
      <c r="G8487" s="341" t="s">
        <v>2</v>
      </c>
      <c r="H8487" s="342"/>
      <c r="I8487" s="342"/>
      <c r="J8487" s="343"/>
      <c r="K8487" s="344" t="s">
        <v>3</v>
      </c>
      <c r="L8487" s="343"/>
      <c r="M8487" s="344" t="s">
        <v>144</v>
      </c>
      <c r="N8487" s="342"/>
      <c r="O8487" s="342"/>
    </row>
    <row r="8488" spans="1:15" ht="18" customHeight="1" thickBot="1">
      <c r="A8488">
        <v>2020</v>
      </c>
      <c r="B8488" t="s">
        <v>23</v>
      </c>
      <c r="C8488" s="263">
        <f t="shared" si="420"/>
        <v>44124</v>
      </c>
      <c r="D8488">
        <v>3</v>
      </c>
      <c r="E8488" t="str">
        <f t="shared" si="419"/>
        <v>S43441243</v>
      </c>
      <c r="F8488" s="339"/>
      <c r="G8488" s="345" t="s">
        <v>5</v>
      </c>
      <c r="H8488" s="347" t="s">
        <v>145</v>
      </c>
      <c r="I8488" s="348"/>
      <c r="J8488" s="349"/>
      <c r="K8488" s="350" t="s">
        <v>6</v>
      </c>
      <c r="L8488" s="352" t="s">
        <v>7</v>
      </c>
      <c r="M8488" s="350" t="s">
        <v>8</v>
      </c>
      <c r="N8488" s="354" t="s">
        <v>146</v>
      </c>
      <c r="O8488" s="356" t="s">
        <v>147</v>
      </c>
    </row>
    <row r="8489" spans="1:15" ht="15.75" thickBot="1">
      <c r="A8489">
        <v>2020</v>
      </c>
      <c r="B8489" t="s">
        <v>23</v>
      </c>
      <c r="C8489" s="263">
        <f t="shared" si="420"/>
        <v>44124</v>
      </c>
      <c r="D8489">
        <v>4</v>
      </c>
      <c r="E8489" t="str">
        <f t="shared" si="419"/>
        <v>S43441244</v>
      </c>
      <c r="F8489" s="340"/>
      <c r="G8489" s="346"/>
      <c r="H8489" s="191" t="s">
        <v>9</v>
      </c>
      <c r="I8489" s="192" t="s">
        <v>18</v>
      </c>
      <c r="J8489" s="193" t="s">
        <v>11</v>
      </c>
      <c r="K8489" s="351"/>
      <c r="L8489" s="353"/>
      <c r="M8489" s="351"/>
      <c r="N8489" s="355"/>
      <c r="O8489" s="357"/>
    </row>
    <row r="8490" spans="1:15">
      <c r="A8490">
        <v>2020</v>
      </c>
      <c r="B8490" t="s">
        <v>23</v>
      </c>
      <c r="C8490" s="263">
        <f t="shared" si="420"/>
        <v>44124</v>
      </c>
      <c r="D8490">
        <v>5</v>
      </c>
      <c r="E8490" t="str">
        <f t="shared" si="419"/>
        <v>S43441245</v>
      </c>
      <c r="F8490" s="3" t="s">
        <v>12</v>
      </c>
      <c r="G8490" s="2">
        <v>0</v>
      </c>
      <c r="H8490" s="2" t="s">
        <v>9556</v>
      </c>
      <c r="I8490" s="2" t="s">
        <v>9557</v>
      </c>
      <c r="J8490" s="2" t="s">
        <v>4470</v>
      </c>
      <c r="K8490" s="194" t="s">
        <v>17</v>
      </c>
      <c r="L8490" s="2">
        <v>49</v>
      </c>
      <c r="M8490" s="194" t="s">
        <v>2379</v>
      </c>
      <c r="N8490" s="2">
        <v>60</v>
      </c>
      <c r="O8490" s="195" t="s">
        <v>423</v>
      </c>
    </row>
    <row r="8491" spans="1:15">
      <c r="A8491">
        <v>2020</v>
      </c>
      <c r="B8491" t="s">
        <v>23</v>
      </c>
      <c r="C8491" s="263">
        <f t="shared" si="420"/>
        <v>44124</v>
      </c>
      <c r="D8491">
        <v>6</v>
      </c>
      <c r="E8491" t="str">
        <f t="shared" si="419"/>
        <v>S43441246</v>
      </c>
      <c r="F8491" s="4">
        <v>44105</v>
      </c>
      <c r="G8491" s="2">
        <v>280</v>
      </c>
      <c r="H8491" s="2" t="s">
        <v>6384</v>
      </c>
      <c r="I8491" s="2" t="s">
        <v>12013</v>
      </c>
      <c r="J8491" s="2" t="s">
        <v>1509</v>
      </c>
      <c r="K8491" s="194" t="s">
        <v>17</v>
      </c>
      <c r="L8491" s="2">
        <v>52</v>
      </c>
      <c r="M8491" s="194">
        <v>0</v>
      </c>
      <c r="N8491" s="2" t="s">
        <v>269</v>
      </c>
      <c r="O8491" s="195" t="s">
        <v>268</v>
      </c>
    </row>
    <row r="8492" spans="1:15">
      <c r="A8492">
        <v>2020</v>
      </c>
      <c r="B8492" t="s">
        <v>23</v>
      </c>
      <c r="C8492" s="263">
        <f t="shared" si="420"/>
        <v>44124</v>
      </c>
      <c r="D8492">
        <v>7</v>
      </c>
      <c r="E8492" t="str">
        <f t="shared" si="419"/>
        <v>S43441247</v>
      </c>
      <c r="F8492" s="4">
        <v>44136</v>
      </c>
      <c r="G8492" s="2">
        <v>252</v>
      </c>
      <c r="H8492" s="2">
        <v>254</v>
      </c>
      <c r="I8492" s="2">
        <v>254</v>
      </c>
      <c r="J8492" s="2" t="s">
        <v>996</v>
      </c>
      <c r="K8492" s="194" t="s">
        <v>17</v>
      </c>
      <c r="L8492" s="2">
        <v>60</v>
      </c>
      <c r="M8492" s="194">
        <v>100</v>
      </c>
      <c r="N8492" s="2">
        <v>0</v>
      </c>
      <c r="O8492" s="195">
        <v>0</v>
      </c>
    </row>
    <row r="8493" spans="1:15">
      <c r="A8493">
        <v>2020</v>
      </c>
      <c r="B8493" t="s">
        <v>23</v>
      </c>
      <c r="C8493" s="263">
        <f t="shared" si="420"/>
        <v>44124</v>
      </c>
      <c r="D8493">
        <v>8</v>
      </c>
      <c r="E8493" t="str">
        <f t="shared" si="419"/>
        <v>S43441248</v>
      </c>
      <c r="F8493" s="4">
        <v>44166</v>
      </c>
      <c r="G8493" s="2">
        <v>141</v>
      </c>
      <c r="H8493" s="2" t="s">
        <v>12014</v>
      </c>
      <c r="I8493" s="2" t="s">
        <v>3601</v>
      </c>
      <c r="J8493" s="2" t="s">
        <v>414</v>
      </c>
      <c r="K8493" s="194" t="s">
        <v>17</v>
      </c>
      <c r="L8493" s="2">
        <v>59</v>
      </c>
      <c r="M8493" s="194">
        <v>100</v>
      </c>
      <c r="N8493" s="2">
        <v>0</v>
      </c>
      <c r="O8493" s="195">
        <v>0</v>
      </c>
    </row>
    <row r="8494" spans="1:15">
      <c r="A8494">
        <v>2020</v>
      </c>
      <c r="B8494" t="s">
        <v>23</v>
      </c>
      <c r="C8494" s="263">
        <f t="shared" si="420"/>
        <v>44124</v>
      </c>
      <c r="D8494">
        <v>9</v>
      </c>
      <c r="E8494" t="str">
        <f t="shared" si="419"/>
        <v>S43441249</v>
      </c>
      <c r="F8494" s="4">
        <v>44197</v>
      </c>
      <c r="G8494" s="2">
        <v>160</v>
      </c>
      <c r="H8494" s="2" t="s">
        <v>6604</v>
      </c>
      <c r="I8494" s="2" t="s">
        <v>6644</v>
      </c>
      <c r="J8494" s="2" t="s">
        <v>1694</v>
      </c>
      <c r="K8494" s="194" t="s">
        <v>17</v>
      </c>
      <c r="L8494" s="2">
        <v>49</v>
      </c>
      <c r="M8494" s="194" t="s">
        <v>12015</v>
      </c>
      <c r="N8494" s="2" t="s">
        <v>10176</v>
      </c>
      <c r="O8494" s="195" t="s">
        <v>799</v>
      </c>
    </row>
    <row r="8495" spans="1:15">
      <c r="A8495">
        <v>2020</v>
      </c>
      <c r="B8495" t="s">
        <v>23</v>
      </c>
      <c r="C8495" s="263">
        <f t="shared" si="420"/>
        <v>44124</v>
      </c>
      <c r="D8495">
        <v>10</v>
      </c>
      <c r="E8495" t="str">
        <f t="shared" si="419"/>
        <v>S434412410</v>
      </c>
      <c r="F8495" s="3" t="s">
        <v>11877</v>
      </c>
      <c r="G8495" s="2">
        <v>153</v>
      </c>
      <c r="H8495" s="2" t="s">
        <v>7933</v>
      </c>
      <c r="I8495" s="2" t="s">
        <v>2911</v>
      </c>
      <c r="J8495" s="2" t="s">
        <v>6394</v>
      </c>
      <c r="K8495" s="194" t="s">
        <v>137</v>
      </c>
      <c r="L8495" s="2">
        <v>47</v>
      </c>
      <c r="M8495" s="194" t="s">
        <v>6432</v>
      </c>
      <c r="N8495" s="2" t="s">
        <v>1208</v>
      </c>
      <c r="O8495" s="195" t="s">
        <v>506</v>
      </c>
    </row>
    <row r="8496" spans="1:15">
      <c r="A8496">
        <v>2020</v>
      </c>
      <c r="B8496" t="s">
        <v>23</v>
      </c>
      <c r="C8496" s="263">
        <f t="shared" si="420"/>
        <v>44124</v>
      </c>
      <c r="D8496">
        <v>11</v>
      </c>
      <c r="E8496" t="str">
        <f t="shared" si="419"/>
        <v>S434412411</v>
      </c>
      <c r="F8496" s="3">
        <v>2022</v>
      </c>
      <c r="G8496" s="2">
        <v>165</v>
      </c>
      <c r="H8496" s="2" t="s">
        <v>12016</v>
      </c>
      <c r="I8496" s="2" t="s">
        <v>12017</v>
      </c>
      <c r="J8496" s="2" t="s">
        <v>925</v>
      </c>
      <c r="K8496" s="194" t="s">
        <v>137</v>
      </c>
      <c r="L8496" s="2">
        <v>41</v>
      </c>
      <c r="M8496" s="194" t="s">
        <v>740</v>
      </c>
      <c r="N8496" s="2" t="s">
        <v>1831</v>
      </c>
      <c r="O8496" s="195" t="s">
        <v>740</v>
      </c>
    </row>
    <row r="8497" spans="1:15">
      <c r="A8497">
        <v>2020</v>
      </c>
      <c r="B8497" t="s">
        <v>23</v>
      </c>
      <c r="C8497" s="263">
        <f t="shared" si="420"/>
        <v>44124</v>
      </c>
      <c r="D8497">
        <v>12</v>
      </c>
      <c r="E8497" t="str">
        <f t="shared" si="419"/>
        <v>S434412412</v>
      </c>
      <c r="F8497" s="3">
        <v>2023</v>
      </c>
      <c r="G8497" s="2">
        <v>153</v>
      </c>
      <c r="H8497" s="2" t="s">
        <v>10872</v>
      </c>
      <c r="I8497" s="2" t="s">
        <v>7900</v>
      </c>
      <c r="J8497" s="2" t="s">
        <v>2757</v>
      </c>
      <c r="K8497" s="194" t="s">
        <v>137</v>
      </c>
      <c r="L8497" s="2">
        <v>35</v>
      </c>
      <c r="M8497" s="194" t="s">
        <v>1038</v>
      </c>
      <c r="N8497" s="2" t="s">
        <v>642</v>
      </c>
      <c r="O8497" s="195" t="s">
        <v>1651</v>
      </c>
    </row>
    <row r="8498" spans="1:15">
      <c r="A8498">
        <v>2020</v>
      </c>
      <c r="B8498" t="s">
        <v>23</v>
      </c>
      <c r="C8498" s="263">
        <f t="shared" si="420"/>
        <v>44124</v>
      </c>
      <c r="D8498">
        <v>13</v>
      </c>
      <c r="E8498" t="str">
        <f t="shared" si="419"/>
        <v>S434412413</v>
      </c>
      <c r="F8498" s="3">
        <v>2024</v>
      </c>
      <c r="G8498" s="2">
        <v>148</v>
      </c>
      <c r="H8498" s="2" t="s">
        <v>12018</v>
      </c>
      <c r="I8498" s="2" t="s">
        <v>12019</v>
      </c>
      <c r="J8498" s="2">
        <v>2</v>
      </c>
      <c r="K8498" s="194" t="s">
        <v>137</v>
      </c>
      <c r="L8498" s="2">
        <v>28</v>
      </c>
      <c r="M8498" s="194" t="s">
        <v>10678</v>
      </c>
      <c r="N8498" s="2" t="s">
        <v>5723</v>
      </c>
      <c r="O8498" s="195" t="s">
        <v>1649</v>
      </c>
    </row>
    <row r="8499" spans="1:15" ht="15.75" thickBot="1">
      <c r="A8499">
        <v>2020</v>
      </c>
      <c r="B8499" t="s">
        <v>23</v>
      </c>
      <c r="C8499" s="263">
        <f t="shared" si="420"/>
        <v>44124</v>
      </c>
      <c r="D8499">
        <v>14</v>
      </c>
      <c r="E8499" t="str">
        <f t="shared" si="419"/>
        <v>S434412414</v>
      </c>
      <c r="F8499" s="5">
        <v>2025</v>
      </c>
      <c r="G8499" s="6">
        <v>145</v>
      </c>
      <c r="H8499" s="6" t="s">
        <v>11951</v>
      </c>
      <c r="I8499" s="6" t="s">
        <v>12020</v>
      </c>
      <c r="J8499" s="6" t="s">
        <v>1064</v>
      </c>
      <c r="K8499" s="196" t="s">
        <v>137</v>
      </c>
      <c r="L8499" s="6">
        <v>25</v>
      </c>
      <c r="M8499" s="196" t="s">
        <v>5755</v>
      </c>
      <c r="N8499" s="6" t="s">
        <v>5755</v>
      </c>
      <c r="O8499" s="197" t="s">
        <v>4064</v>
      </c>
    </row>
    <row r="8500" spans="1:15" ht="16.5" thickTop="1" thickBot="1">
      <c r="A8500">
        <v>2020</v>
      </c>
      <c r="B8500" t="s">
        <v>23</v>
      </c>
      <c r="C8500" s="263">
        <f t="shared" si="420"/>
        <v>44124</v>
      </c>
      <c r="D8500">
        <v>15</v>
      </c>
      <c r="E8500" t="str">
        <f t="shared" si="419"/>
        <v>S434412415</v>
      </c>
      <c r="F8500" s="267" t="s">
        <v>11904</v>
      </c>
    </row>
    <row r="8501" spans="1:15" ht="16.5" thickTop="1" thickBot="1">
      <c r="A8501">
        <v>2020</v>
      </c>
      <c r="B8501" t="s">
        <v>23</v>
      </c>
      <c r="C8501" s="263">
        <f t="shared" si="420"/>
        <v>44124</v>
      </c>
      <c r="D8501">
        <v>16</v>
      </c>
      <c r="E8501" t="str">
        <f t="shared" si="419"/>
        <v>S434412416</v>
      </c>
      <c r="F8501" s="338" t="s">
        <v>1</v>
      </c>
      <c r="G8501" s="341" t="s">
        <v>2</v>
      </c>
      <c r="H8501" s="342"/>
      <c r="I8501" s="342"/>
      <c r="J8501" s="343"/>
      <c r="K8501" s="344" t="s">
        <v>3</v>
      </c>
      <c r="L8501" s="343"/>
      <c r="M8501" s="344" t="s">
        <v>144</v>
      </c>
      <c r="N8501" s="342"/>
      <c r="O8501" s="342"/>
    </row>
    <row r="8502" spans="1:15" ht="18" customHeight="1" thickBot="1">
      <c r="A8502">
        <v>2020</v>
      </c>
      <c r="B8502" t="s">
        <v>23</v>
      </c>
      <c r="C8502" s="263">
        <f t="shared" si="420"/>
        <v>44124</v>
      </c>
      <c r="D8502">
        <v>17</v>
      </c>
      <c r="E8502" t="str">
        <f t="shared" si="419"/>
        <v>S434412417</v>
      </c>
      <c r="F8502" s="339"/>
      <c r="G8502" s="345" t="s">
        <v>5</v>
      </c>
      <c r="H8502" s="347" t="s">
        <v>145</v>
      </c>
      <c r="I8502" s="348"/>
      <c r="J8502" s="349"/>
      <c r="K8502" s="350" t="s">
        <v>6</v>
      </c>
      <c r="L8502" s="352" t="s">
        <v>7</v>
      </c>
      <c r="M8502" s="350" t="s">
        <v>8</v>
      </c>
      <c r="N8502" s="354" t="s">
        <v>146</v>
      </c>
      <c r="O8502" s="356" t="s">
        <v>147</v>
      </c>
    </row>
    <row r="8503" spans="1:15" ht="15.75" thickBot="1">
      <c r="A8503">
        <v>2020</v>
      </c>
      <c r="B8503" t="s">
        <v>23</v>
      </c>
      <c r="C8503" s="263">
        <f t="shared" si="420"/>
        <v>44124</v>
      </c>
      <c r="D8503">
        <v>18</v>
      </c>
      <c r="E8503" t="str">
        <f t="shared" si="419"/>
        <v>S434412418</v>
      </c>
      <c r="F8503" s="340"/>
      <c r="G8503" s="346"/>
      <c r="H8503" s="191" t="s">
        <v>9</v>
      </c>
      <c r="I8503" s="192" t="s">
        <v>18</v>
      </c>
      <c r="J8503" s="193" t="s">
        <v>11</v>
      </c>
      <c r="K8503" s="351"/>
      <c r="L8503" s="353"/>
      <c r="M8503" s="351"/>
      <c r="N8503" s="355"/>
      <c r="O8503" s="357"/>
    </row>
    <row r="8504" spans="1:15">
      <c r="A8504">
        <v>2020</v>
      </c>
      <c r="B8504" t="s">
        <v>23</v>
      </c>
      <c r="C8504" s="263">
        <f t="shared" si="420"/>
        <v>44124</v>
      </c>
      <c r="D8504">
        <v>19</v>
      </c>
      <c r="E8504" t="str">
        <f t="shared" si="419"/>
        <v>S434412419</v>
      </c>
      <c r="F8504" s="3" t="s">
        <v>16</v>
      </c>
      <c r="G8504" s="2">
        <v>55</v>
      </c>
      <c r="H8504" s="2" t="s">
        <v>807</v>
      </c>
      <c r="I8504" s="2" t="s">
        <v>12021</v>
      </c>
      <c r="J8504" s="2" t="s">
        <v>1295</v>
      </c>
      <c r="K8504" s="194" t="s">
        <v>100</v>
      </c>
      <c r="L8504" s="2">
        <v>54</v>
      </c>
      <c r="M8504" s="194" t="s">
        <v>416</v>
      </c>
      <c r="N8504" s="2" t="s">
        <v>4038</v>
      </c>
      <c r="O8504" s="195" t="s">
        <v>4044</v>
      </c>
    </row>
    <row r="8505" spans="1:15">
      <c r="A8505">
        <v>2020</v>
      </c>
      <c r="B8505" t="s">
        <v>23</v>
      </c>
      <c r="C8505" s="263">
        <f t="shared" si="420"/>
        <v>44124</v>
      </c>
      <c r="D8505">
        <v>20</v>
      </c>
      <c r="E8505" t="str">
        <f t="shared" si="419"/>
        <v>S434412420</v>
      </c>
      <c r="F8505" s="4">
        <v>44105</v>
      </c>
      <c r="G8505" s="2">
        <v>335</v>
      </c>
      <c r="H8505" s="2" t="s">
        <v>12022</v>
      </c>
      <c r="I8505" s="2" t="s">
        <v>12023</v>
      </c>
      <c r="J8505" s="2" t="s">
        <v>3230</v>
      </c>
      <c r="K8505" s="194" t="s">
        <v>100</v>
      </c>
      <c r="L8505" s="2">
        <v>52</v>
      </c>
      <c r="M8505" s="194" t="s">
        <v>269</v>
      </c>
      <c r="N8505" s="2">
        <v>0</v>
      </c>
      <c r="O8505" s="195" t="s">
        <v>268</v>
      </c>
    </row>
    <row r="8506" spans="1:15">
      <c r="A8506">
        <v>2020</v>
      </c>
      <c r="B8506" t="s">
        <v>23</v>
      </c>
      <c r="C8506" s="263">
        <f t="shared" si="420"/>
        <v>44124</v>
      </c>
      <c r="D8506">
        <v>21</v>
      </c>
      <c r="E8506" t="str">
        <f t="shared" si="419"/>
        <v>S434412421</v>
      </c>
      <c r="F8506" s="4">
        <v>44136</v>
      </c>
      <c r="G8506" s="2">
        <v>310</v>
      </c>
      <c r="H8506" s="2" t="s">
        <v>12024</v>
      </c>
      <c r="I8506" s="2" t="s">
        <v>8478</v>
      </c>
      <c r="J8506" s="2" t="s">
        <v>1490</v>
      </c>
      <c r="K8506" s="194" t="s">
        <v>17</v>
      </c>
      <c r="L8506" s="2">
        <v>48</v>
      </c>
      <c r="M8506" s="194" t="s">
        <v>10750</v>
      </c>
      <c r="N8506" s="2" t="s">
        <v>317</v>
      </c>
      <c r="O8506" s="195" t="s">
        <v>317</v>
      </c>
    </row>
    <row r="8507" spans="1:15">
      <c r="A8507">
        <v>2020</v>
      </c>
      <c r="B8507" t="s">
        <v>23</v>
      </c>
      <c r="C8507" s="263">
        <f t="shared" si="420"/>
        <v>44124</v>
      </c>
      <c r="D8507">
        <v>22</v>
      </c>
      <c r="E8507" t="str">
        <f t="shared" si="419"/>
        <v>S434412422</v>
      </c>
      <c r="F8507" s="4">
        <v>44166</v>
      </c>
      <c r="G8507" s="2">
        <v>199</v>
      </c>
      <c r="H8507" s="2" t="s">
        <v>8074</v>
      </c>
      <c r="I8507" s="2" t="s">
        <v>8289</v>
      </c>
      <c r="J8507" s="2" t="s">
        <v>1683</v>
      </c>
      <c r="K8507" s="194" t="s">
        <v>17</v>
      </c>
      <c r="L8507" s="2">
        <v>46</v>
      </c>
      <c r="M8507" s="194">
        <v>100</v>
      </c>
      <c r="N8507" s="2">
        <v>0</v>
      </c>
      <c r="O8507" s="195">
        <v>0</v>
      </c>
    </row>
    <row r="8508" spans="1:15">
      <c r="A8508">
        <v>2020</v>
      </c>
      <c r="B8508" t="s">
        <v>23</v>
      </c>
      <c r="C8508" s="263">
        <f t="shared" si="420"/>
        <v>44124</v>
      </c>
      <c r="D8508">
        <v>23</v>
      </c>
      <c r="E8508" t="str">
        <f t="shared" si="419"/>
        <v>S434412423</v>
      </c>
      <c r="F8508" s="4">
        <v>44197</v>
      </c>
      <c r="G8508" s="2">
        <v>216</v>
      </c>
      <c r="H8508" s="2" t="s">
        <v>12025</v>
      </c>
      <c r="I8508" s="2" t="s">
        <v>12026</v>
      </c>
      <c r="J8508" s="2" t="s">
        <v>4901</v>
      </c>
      <c r="K8508" s="194" t="s">
        <v>17</v>
      </c>
      <c r="L8508" s="2">
        <v>42</v>
      </c>
      <c r="M8508" s="194" t="s">
        <v>12027</v>
      </c>
      <c r="N8508" s="2" t="s">
        <v>3767</v>
      </c>
      <c r="O8508" s="195" t="s">
        <v>10188</v>
      </c>
    </row>
    <row r="8509" spans="1:15">
      <c r="A8509">
        <v>2020</v>
      </c>
      <c r="B8509" t="s">
        <v>23</v>
      </c>
      <c r="C8509" s="263">
        <f t="shared" si="420"/>
        <v>44124</v>
      </c>
      <c r="D8509">
        <v>24</v>
      </c>
      <c r="E8509" t="str">
        <f t="shared" si="419"/>
        <v>S434412424</v>
      </c>
      <c r="F8509" s="3" t="s">
        <v>11877</v>
      </c>
      <c r="G8509" s="2">
        <v>205</v>
      </c>
      <c r="H8509" s="2" t="s">
        <v>2683</v>
      </c>
      <c r="I8509" s="2" t="s">
        <v>12028</v>
      </c>
      <c r="J8509" s="2" t="s">
        <v>505</v>
      </c>
      <c r="K8509" s="194" t="s">
        <v>17</v>
      </c>
      <c r="L8509" s="2">
        <v>44</v>
      </c>
      <c r="M8509" s="194" t="s">
        <v>3902</v>
      </c>
      <c r="N8509" s="2" t="s">
        <v>334</v>
      </c>
      <c r="O8509" s="195" t="s">
        <v>420</v>
      </c>
    </row>
    <row r="8510" spans="1:15">
      <c r="A8510">
        <v>2020</v>
      </c>
      <c r="B8510" t="s">
        <v>23</v>
      </c>
      <c r="C8510" s="263">
        <f t="shared" si="420"/>
        <v>44124</v>
      </c>
      <c r="D8510">
        <v>25</v>
      </c>
      <c r="E8510" t="str">
        <f t="shared" si="419"/>
        <v>S434412425</v>
      </c>
      <c r="F8510" s="3">
        <v>2022</v>
      </c>
      <c r="G8510" s="2">
        <v>207</v>
      </c>
      <c r="H8510" s="2" t="s">
        <v>12029</v>
      </c>
      <c r="I8510" s="2" t="s">
        <v>12030</v>
      </c>
      <c r="J8510" s="2" t="s">
        <v>1366</v>
      </c>
      <c r="K8510" s="194" t="s">
        <v>17</v>
      </c>
      <c r="L8510" s="2">
        <v>38</v>
      </c>
      <c r="M8510" s="194" t="s">
        <v>1631</v>
      </c>
      <c r="N8510" s="2" t="s">
        <v>1661</v>
      </c>
      <c r="O8510" s="195" t="s">
        <v>2689</v>
      </c>
    </row>
    <row r="8511" spans="1:15">
      <c r="A8511">
        <v>2020</v>
      </c>
      <c r="B8511" t="s">
        <v>23</v>
      </c>
      <c r="C8511" s="263">
        <f t="shared" si="420"/>
        <v>44124</v>
      </c>
      <c r="D8511">
        <v>26</v>
      </c>
      <c r="E8511" t="str">
        <f t="shared" si="419"/>
        <v>S434412426</v>
      </c>
      <c r="F8511" s="3">
        <v>2023</v>
      </c>
      <c r="G8511" s="2">
        <v>192</v>
      </c>
      <c r="H8511" s="2" t="s">
        <v>9929</v>
      </c>
      <c r="I8511" s="2" t="s">
        <v>11446</v>
      </c>
      <c r="J8511" s="2" t="s">
        <v>1823</v>
      </c>
      <c r="K8511" s="194" t="s">
        <v>17</v>
      </c>
      <c r="L8511" s="2">
        <v>34</v>
      </c>
      <c r="M8511" s="194" t="s">
        <v>551</v>
      </c>
      <c r="N8511" s="2" t="s">
        <v>3695</v>
      </c>
      <c r="O8511" s="195" t="s">
        <v>3695</v>
      </c>
    </row>
    <row r="8512" spans="1:15">
      <c r="A8512">
        <v>2020</v>
      </c>
      <c r="B8512" t="s">
        <v>23</v>
      </c>
      <c r="C8512" s="263">
        <f t="shared" si="420"/>
        <v>44124</v>
      </c>
      <c r="D8512">
        <v>27</v>
      </c>
      <c r="E8512" t="str">
        <f t="shared" si="419"/>
        <v>S434412427</v>
      </c>
      <c r="F8512" s="3">
        <v>2024</v>
      </c>
      <c r="G8512" s="2">
        <v>185</v>
      </c>
      <c r="H8512" s="2" t="s">
        <v>12031</v>
      </c>
      <c r="I8512" s="2" t="s">
        <v>12032</v>
      </c>
      <c r="J8512" s="2" t="s">
        <v>2906</v>
      </c>
      <c r="K8512" s="194" t="s">
        <v>17</v>
      </c>
      <c r="L8512" s="2">
        <v>30</v>
      </c>
      <c r="M8512" s="194" t="s">
        <v>4044</v>
      </c>
      <c r="N8512" s="2" t="s">
        <v>1630</v>
      </c>
      <c r="O8512" s="195" t="s">
        <v>2035</v>
      </c>
    </row>
    <row r="8513" spans="1:15" ht="15.75" thickBot="1">
      <c r="A8513">
        <v>2020</v>
      </c>
      <c r="B8513" t="s">
        <v>23</v>
      </c>
      <c r="C8513" s="263">
        <f t="shared" si="420"/>
        <v>44124</v>
      </c>
      <c r="D8513">
        <v>28</v>
      </c>
      <c r="E8513" t="str">
        <f t="shared" si="419"/>
        <v>S434412428</v>
      </c>
      <c r="F8513" s="5">
        <v>2025</v>
      </c>
      <c r="G8513" s="6">
        <v>181</v>
      </c>
      <c r="H8513" s="6" t="s">
        <v>12033</v>
      </c>
      <c r="I8513" s="6" t="s">
        <v>11989</v>
      </c>
      <c r="J8513" s="6" t="s">
        <v>739</v>
      </c>
      <c r="K8513" s="196" t="s">
        <v>17</v>
      </c>
      <c r="L8513" s="6">
        <v>28</v>
      </c>
      <c r="M8513" s="196" t="s">
        <v>344</v>
      </c>
      <c r="N8513" s="6" t="s">
        <v>351</v>
      </c>
      <c r="O8513" s="197" t="s">
        <v>546</v>
      </c>
    </row>
    <row r="8514" spans="1:15" ht="16.5" thickTop="1" thickBot="1">
      <c r="A8514">
        <v>2020</v>
      </c>
      <c r="B8514" t="s">
        <v>22</v>
      </c>
      <c r="C8514" s="263">
        <f>C8513+7</f>
        <v>44131</v>
      </c>
      <c r="D8514">
        <v>1</v>
      </c>
      <c r="E8514" t="str">
        <f t="shared" ref="E8514:E8541" si="421">B8514&amp;C8514&amp;D8514</f>
        <v>S44441311</v>
      </c>
      <c r="F8514" s="267" t="s">
        <v>11903</v>
      </c>
    </row>
    <row r="8515" spans="1:15" ht="16.5" thickTop="1" thickBot="1">
      <c r="A8515">
        <v>2020</v>
      </c>
      <c r="B8515" t="s">
        <v>22</v>
      </c>
      <c r="C8515" s="263">
        <f t="shared" ref="C8515:C8541" si="422">C8514</f>
        <v>44131</v>
      </c>
      <c r="D8515">
        <v>2</v>
      </c>
      <c r="E8515" t="str">
        <f t="shared" si="421"/>
        <v>S44441312</v>
      </c>
      <c r="F8515" s="338" t="s">
        <v>1</v>
      </c>
      <c r="G8515" s="341" t="s">
        <v>2</v>
      </c>
      <c r="H8515" s="342"/>
      <c r="I8515" s="342"/>
      <c r="J8515" s="343"/>
      <c r="K8515" s="344" t="s">
        <v>3</v>
      </c>
      <c r="L8515" s="343"/>
      <c r="M8515" s="344" t="s">
        <v>144</v>
      </c>
      <c r="N8515" s="342"/>
      <c r="O8515" s="342"/>
    </row>
    <row r="8516" spans="1:15" ht="18" customHeight="1" thickBot="1">
      <c r="A8516">
        <v>2020</v>
      </c>
      <c r="B8516" t="s">
        <v>22</v>
      </c>
      <c r="C8516" s="263">
        <f t="shared" si="422"/>
        <v>44131</v>
      </c>
      <c r="D8516">
        <v>3</v>
      </c>
      <c r="E8516" t="str">
        <f t="shared" si="421"/>
        <v>S44441313</v>
      </c>
      <c r="F8516" s="339"/>
      <c r="G8516" s="345" t="s">
        <v>5</v>
      </c>
      <c r="H8516" s="347" t="s">
        <v>145</v>
      </c>
      <c r="I8516" s="348"/>
      <c r="J8516" s="349"/>
      <c r="K8516" s="350" t="s">
        <v>6</v>
      </c>
      <c r="L8516" s="352" t="s">
        <v>7</v>
      </c>
      <c r="M8516" s="350" t="s">
        <v>8</v>
      </c>
      <c r="N8516" s="354" t="s">
        <v>146</v>
      </c>
      <c r="O8516" s="356" t="s">
        <v>147</v>
      </c>
    </row>
    <row r="8517" spans="1:15" ht="15.75" thickBot="1">
      <c r="A8517">
        <v>2020</v>
      </c>
      <c r="B8517" t="s">
        <v>22</v>
      </c>
      <c r="C8517" s="263">
        <f t="shared" si="422"/>
        <v>44131</v>
      </c>
      <c r="D8517">
        <v>4</v>
      </c>
      <c r="E8517" t="str">
        <f t="shared" si="421"/>
        <v>S44441314</v>
      </c>
      <c r="F8517" s="340"/>
      <c r="G8517" s="346"/>
      <c r="H8517" s="191" t="s">
        <v>9</v>
      </c>
      <c r="I8517" s="192" t="s">
        <v>18</v>
      </c>
      <c r="J8517" s="193" t="s">
        <v>11</v>
      </c>
      <c r="K8517" s="351"/>
      <c r="L8517" s="353"/>
      <c r="M8517" s="351"/>
      <c r="N8517" s="355"/>
      <c r="O8517" s="357"/>
    </row>
    <row r="8518" spans="1:15">
      <c r="A8518">
        <v>2020</v>
      </c>
      <c r="B8518" t="s">
        <v>22</v>
      </c>
      <c r="C8518" s="263">
        <f t="shared" si="422"/>
        <v>44131</v>
      </c>
      <c r="D8518">
        <v>5</v>
      </c>
      <c r="E8518" t="str">
        <f t="shared" si="421"/>
        <v>S44441315</v>
      </c>
      <c r="F8518" s="3" t="s">
        <v>12</v>
      </c>
      <c r="G8518" s="2">
        <v>-2</v>
      </c>
      <c r="H8518" s="2" t="s">
        <v>9477</v>
      </c>
      <c r="I8518" s="2" t="s">
        <v>9477</v>
      </c>
      <c r="J8518" s="2" t="s">
        <v>11879</v>
      </c>
      <c r="K8518" s="194" t="s">
        <v>17</v>
      </c>
      <c r="L8518" s="2">
        <v>52</v>
      </c>
      <c r="M8518" s="194" t="s">
        <v>10870</v>
      </c>
      <c r="N8518" s="2" t="s">
        <v>524</v>
      </c>
      <c r="O8518" s="195" t="s">
        <v>274</v>
      </c>
    </row>
    <row r="8519" spans="1:15">
      <c r="A8519">
        <v>2020</v>
      </c>
      <c r="B8519" t="s">
        <v>22</v>
      </c>
      <c r="C8519" s="263">
        <f t="shared" si="422"/>
        <v>44131</v>
      </c>
      <c r="D8519">
        <v>6</v>
      </c>
      <c r="E8519" t="str">
        <f t="shared" si="421"/>
        <v>S44441316</v>
      </c>
      <c r="F8519" s="4">
        <v>44105</v>
      </c>
      <c r="G8519" s="2">
        <v>286</v>
      </c>
      <c r="H8519" s="2" t="s">
        <v>9669</v>
      </c>
      <c r="I8519" s="2" t="s">
        <v>12034</v>
      </c>
      <c r="J8519" s="2" t="s">
        <v>4000</v>
      </c>
      <c r="K8519" s="194" t="s">
        <v>17</v>
      </c>
      <c r="L8519" s="2">
        <v>54</v>
      </c>
      <c r="M8519" s="194" t="s">
        <v>269</v>
      </c>
      <c r="N8519" s="2" t="s">
        <v>799</v>
      </c>
      <c r="O8519" s="195" t="s">
        <v>11799</v>
      </c>
    </row>
    <row r="8520" spans="1:15">
      <c r="A8520">
        <v>2020</v>
      </c>
      <c r="B8520" t="s">
        <v>22</v>
      </c>
      <c r="C8520" s="263">
        <f t="shared" si="422"/>
        <v>44131</v>
      </c>
      <c r="D8520">
        <v>7</v>
      </c>
      <c r="E8520" t="str">
        <f t="shared" si="421"/>
        <v>S44441317</v>
      </c>
      <c r="F8520" s="4">
        <v>44136</v>
      </c>
      <c r="G8520" s="2">
        <v>350</v>
      </c>
      <c r="H8520" s="2" t="s">
        <v>12035</v>
      </c>
      <c r="I8520" s="2" t="s">
        <v>12036</v>
      </c>
      <c r="J8520" s="2" t="s">
        <v>6047</v>
      </c>
      <c r="K8520" s="194" t="s">
        <v>100</v>
      </c>
      <c r="L8520" s="2">
        <v>59</v>
      </c>
      <c r="M8520" s="194">
        <v>0</v>
      </c>
      <c r="N8520" s="2">
        <v>0</v>
      </c>
      <c r="O8520" s="195">
        <v>100</v>
      </c>
    </row>
    <row r="8521" spans="1:15">
      <c r="A8521">
        <v>2020</v>
      </c>
      <c r="B8521" t="s">
        <v>22</v>
      </c>
      <c r="C8521" s="263">
        <f t="shared" si="422"/>
        <v>44131</v>
      </c>
      <c r="D8521">
        <v>8</v>
      </c>
      <c r="E8521" t="str">
        <f t="shared" si="421"/>
        <v>S44441318</v>
      </c>
      <c r="F8521" s="4">
        <v>44166</v>
      </c>
      <c r="G8521" s="2">
        <v>215</v>
      </c>
      <c r="H8521" s="2" t="s">
        <v>6944</v>
      </c>
      <c r="I8521" s="2" t="s">
        <v>12037</v>
      </c>
      <c r="J8521" s="2" t="s">
        <v>3634</v>
      </c>
      <c r="K8521" s="194" t="s">
        <v>100</v>
      </c>
      <c r="L8521" s="2">
        <v>58</v>
      </c>
      <c r="M8521" s="194">
        <v>0</v>
      </c>
      <c r="N8521" s="2">
        <v>0</v>
      </c>
      <c r="O8521" s="195">
        <v>100</v>
      </c>
    </row>
    <row r="8522" spans="1:15">
      <c r="A8522">
        <v>2020</v>
      </c>
      <c r="B8522" t="s">
        <v>22</v>
      </c>
      <c r="C8522" s="263">
        <f t="shared" si="422"/>
        <v>44131</v>
      </c>
      <c r="D8522">
        <v>9</v>
      </c>
      <c r="E8522" t="str">
        <f t="shared" si="421"/>
        <v>S44441319</v>
      </c>
      <c r="F8522" s="4">
        <v>44197</v>
      </c>
      <c r="G8522" s="2">
        <v>210</v>
      </c>
      <c r="H8522" s="2" t="s">
        <v>10270</v>
      </c>
      <c r="I8522" s="2" t="s">
        <v>12038</v>
      </c>
      <c r="J8522" s="2" t="s">
        <v>4113</v>
      </c>
      <c r="K8522" s="194" t="s">
        <v>137</v>
      </c>
      <c r="L8522" s="2">
        <v>45</v>
      </c>
      <c r="M8522" s="194">
        <v>0</v>
      </c>
      <c r="N8522" s="2">
        <v>0</v>
      </c>
      <c r="O8522" s="195">
        <v>100</v>
      </c>
    </row>
    <row r="8523" spans="1:15">
      <c r="A8523">
        <v>2020</v>
      </c>
      <c r="B8523" t="s">
        <v>22</v>
      </c>
      <c r="C8523" s="263">
        <f t="shared" si="422"/>
        <v>44131</v>
      </c>
      <c r="D8523">
        <v>10</v>
      </c>
      <c r="E8523" t="str">
        <f t="shared" si="421"/>
        <v>S444413110</v>
      </c>
      <c r="F8523" s="3" t="s">
        <v>11877</v>
      </c>
      <c r="G8523" s="2">
        <v>182</v>
      </c>
      <c r="H8523" s="2" t="s">
        <v>10394</v>
      </c>
      <c r="I8523" s="2" t="s">
        <v>9225</v>
      </c>
      <c r="J8523" s="2" t="s">
        <v>976</v>
      </c>
      <c r="K8523" s="194" t="s">
        <v>137</v>
      </c>
      <c r="L8523" s="2">
        <v>42</v>
      </c>
      <c r="M8523" s="194">
        <v>0</v>
      </c>
      <c r="N8523" s="2">
        <v>0</v>
      </c>
      <c r="O8523" s="195">
        <v>100</v>
      </c>
    </row>
    <row r="8524" spans="1:15">
      <c r="A8524">
        <v>2020</v>
      </c>
      <c r="B8524" t="s">
        <v>22</v>
      </c>
      <c r="C8524" s="263">
        <f t="shared" si="422"/>
        <v>44131</v>
      </c>
      <c r="D8524">
        <v>11</v>
      </c>
      <c r="E8524" t="str">
        <f t="shared" si="421"/>
        <v>S444413111</v>
      </c>
      <c r="F8524" s="3">
        <v>2022</v>
      </c>
      <c r="G8524" s="2">
        <v>175</v>
      </c>
      <c r="H8524" s="2" t="s">
        <v>12039</v>
      </c>
      <c r="I8524" s="2" t="s">
        <v>9744</v>
      </c>
      <c r="J8524" s="2" t="s">
        <v>4616</v>
      </c>
      <c r="K8524" s="194" t="s">
        <v>17</v>
      </c>
      <c r="L8524" s="2">
        <v>40</v>
      </c>
      <c r="M8524" s="194" t="s">
        <v>519</v>
      </c>
      <c r="N8524" s="2" t="s">
        <v>508</v>
      </c>
      <c r="O8524" s="195" t="s">
        <v>520</v>
      </c>
    </row>
    <row r="8525" spans="1:15">
      <c r="A8525">
        <v>2020</v>
      </c>
      <c r="B8525" t="s">
        <v>22</v>
      </c>
      <c r="C8525" s="263">
        <f t="shared" si="422"/>
        <v>44131</v>
      </c>
      <c r="D8525">
        <v>12</v>
      </c>
      <c r="E8525" t="str">
        <f t="shared" si="421"/>
        <v>S444413112</v>
      </c>
      <c r="F8525" s="3">
        <v>2023</v>
      </c>
      <c r="G8525" s="2">
        <v>153</v>
      </c>
      <c r="H8525" s="2" t="s">
        <v>3505</v>
      </c>
      <c r="I8525" s="2" t="s">
        <v>5826</v>
      </c>
      <c r="J8525" s="2" t="s">
        <v>1704</v>
      </c>
      <c r="K8525" s="194" t="s">
        <v>17</v>
      </c>
      <c r="L8525" s="2">
        <v>34</v>
      </c>
      <c r="M8525" s="194" t="s">
        <v>291</v>
      </c>
      <c r="N8525" s="2" t="s">
        <v>5647</v>
      </c>
      <c r="O8525" s="195" t="s">
        <v>10698</v>
      </c>
    </row>
    <row r="8526" spans="1:15">
      <c r="A8526">
        <v>2020</v>
      </c>
      <c r="B8526" t="s">
        <v>22</v>
      </c>
      <c r="C8526" s="263">
        <f t="shared" si="422"/>
        <v>44131</v>
      </c>
      <c r="D8526">
        <v>13</v>
      </c>
      <c r="E8526" t="str">
        <f t="shared" si="421"/>
        <v>S444413113</v>
      </c>
      <c r="F8526" s="3">
        <v>2024</v>
      </c>
      <c r="G8526" s="2">
        <v>146</v>
      </c>
      <c r="H8526" s="2" t="s">
        <v>11516</v>
      </c>
      <c r="I8526" s="2" t="s">
        <v>12040</v>
      </c>
      <c r="J8526" s="2" t="s">
        <v>7207</v>
      </c>
      <c r="K8526" s="194" t="s">
        <v>17</v>
      </c>
      <c r="L8526" s="2">
        <v>31</v>
      </c>
      <c r="M8526" s="194" t="s">
        <v>257</v>
      </c>
      <c r="N8526" s="2" t="s">
        <v>10652</v>
      </c>
      <c r="O8526" s="195" t="s">
        <v>4752</v>
      </c>
    </row>
    <row r="8527" spans="1:15" ht="15.75" thickBot="1">
      <c r="A8527">
        <v>2020</v>
      </c>
      <c r="B8527" t="s">
        <v>22</v>
      </c>
      <c r="C8527" s="263">
        <f t="shared" si="422"/>
        <v>44131</v>
      </c>
      <c r="D8527">
        <v>14</v>
      </c>
      <c r="E8527" t="str">
        <f t="shared" si="421"/>
        <v>S444413114</v>
      </c>
      <c r="F8527" s="5">
        <v>2025</v>
      </c>
      <c r="G8527" s="6">
        <v>142</v>
      </c>
      <c r="H8527" s="6" t="s">
        <v>12041</v>
      </c>
      <c r="I8527" s="6" t="s">
        <v>12042</v>
      </c>
      <c r="J8527" s="6" t="s">
        <v>2405</v>
      </c>
      <c r="K8527" s="196" t="s">
        <v>17</v>
      </c>
      <c r="L8527" s="6">
        <v>28</v>
      </c>
      <c r="M8527" s="196" t="s">
        <v>264</v>
      </c>
      <c r="N8527" s="6" t="s">
        <v>4564</v>
      </c>
      <c r="O8527" s="197" t="s">
        <v>290</v>
      </c>
    </row>
    <row r="8528" spans="1:15" ht="16.5" thickTop="1" thickBot="1">
      <c r="A8528">
        <v>2020</v>
      </c>
      <c r="B8528" t="s">
        <v>22</v>
      </c>
      <c r="C8528" s="263">
        <f t="shared" si="422"/>
        <v>44131</v>
      </c>
      <c r="D8528">
        <v>15</v>
      </c>
      <c r="E8528" t="str">
        <f t="shared" si="421"/>
        <v>S444413115</v>
      </c>
      <c r="F8528" s="267" t="s">
        <v>11904</v>
      </c>
    </row>
    <row r="8529" spans="1:15" ht="16.5" thickTop="1" thickBot="1">
      <c r="A8529">
        <v>2020</v>
      </c>
      <c r="B8529" t="s">
        <v>22</v>
      </c>
      <c r="C8529" s="263">
        <f t="shared" si="422"/>
        <v>44131</v>
      </c>
      <c r="D8529">
        <v>16</v>
      </c>
      <c r="E8529" t="str">
        <f t="shared" si="421"/>
        <v>S444413116</v>
      </c>
      <c r="F8529" s="338" t="s">
        <v>1</v>
      </c>
      <c r="G8529" s="341" t="s">
        <v>2</v>
      </c>
      <c r="H8529" s="342"/>
      <c r="I8529" s="342"/>
      <c r="J8529" s="343"/>
      <c r="K8529" s="344" t="s">
        <v>3</v>
      </c>
      <c r="L8529" s="343"/>
      <c r="M8529" s="344" t="s">
        <v>144</v>
      </c>
      <c r="N8529" s="342"/>
      <c r="O8529" s="342"/>
    </row>
    <row r="8530" spans="1:15" ht="18" customHeight="1" thickBot="1">
      <c r="A8530">
        <v>2020</v>
      </c>
      <c r="B8530" t="s">
        <v>22</v>
      </c>
      <c r="C8530" s="263">
        <f t="shared" si="422"/>
        <v>44131</v>
      </c>
      <c r="D8530">
        <v>17</v>
      </c>
      <c r="E8530" t="str">
        <f t="shared" si="421"/>
        <v>S444413117</v>
      </c>
      <c r="F8530" s="339"/>
      <c r="G8530" s="345" t="s">
        <v>5</v>
      </c>
      <c r="H8530" s="347" t="s">
        <v>145</v>
      </c>
      <c r="I8530" s="348"/>
      <c r="J8530" s="349"/>
      <c r="K8530" s="350" t="s">
        <v>6</v>
      </c>
      <c r="L8530" s="352" t="s">
        <v>7</v>
      </c>
      <c r="M8530" s="350" t="s">
        <v>8</v>
      </c>
      <c r="N8530" s="354" t="s">
        <v>146</v>
      </c>
      <c r="O8530" s="356" t="s">
        <v>147</v>
      </c>
    </row>
    <row r="8531" spans="1:15" ht="15.75" thickBot="1">
      <c r="A8531">
        <v>2020</v>
      </c>
      <c r="B8531" t="s">
        <v>22</v>
      </c>
      <c r="C8531" s="263">
        <f t="shared" si="422"/>
        <v>44131</v>
      </c>
      <c r="D8531">
        <v>18</v>
      </c>
      <c r="E8531" t="str">
        <f t="shared" si="421"/>
        <v>S444413118</v>
      </c>
      <c r="F8531" s="340"/>
      <c r="G8531" s="346"/>
      <c r="H8531" s="191" t="s">
        <v>9</v>
      </c>
      <c r="I8531" s="192" t="s">
        <v>18</v>
      </c>
      <c r="J8531" s="193" t="s">
        <v>11</v>
      </c>
      <c r="K8531" s="351"/>
      <c r="L8531" s="353"/>
      <c r="M8531" s="351"/>
      <c r="N8531" s="355"/>
      <c r="O8531" s="357"/>
    </row>
    <row r="8532" spans="1:15">
      <c r="A8532">
        <v>2020</v>
      </c>
      <c r="B8532" t="s">
        <v>22</v>
      </c>
      <c r="C8532" s="263">
        <f t="shared" si="422"/>
        <v>44131</v>
      </c>
      <c r="D8532">
        <v>19</v>
      </c>
      <c r="E8532" t="str">
        <f t="shared" si="421"/>
        <v>S444413119</v>
      </c>
      <c r="F8532" s="3" t="s">
        <v>16</v>
      </c>
      <c r="G8532" s="2">
        <v>60</v>
      </c>
      <c r="H8532" s="2" t="s">
        <v>12043</v>
      </c>
      <c r="I8532" s="2" t="s">
        <v>12044</v>
      </c>
      <c r="J8532" s="2" t="s">
        <v>876</v>
      </c>
      <c r="K8532" s="194" t="s">
        <v>17</v>
      </c>
      <c r="L8532" s="2">
        <v>51</v>
      </c>
      <c r="M8532" s="194" t="s">
        <v>524</v>
      </c>
      <c r="N8532" s="2">
        <v>50</v>
      </c>
      <c r="O8532" s="195" t="s">
        <v>7033</v>
      </c>
    </row>
    <row r="8533" spans="1:15">
      <c r="A8533">
        <v>2020</v>
      </c>
      <c r="B8533" t="s">
        <v>22</v>
      </c>
      <c r="C8533" s="263">
        <f t="shared" si="422"/>
        <v>44131</v>
      </c>
      <c r="D8533">
        <v>20</v>
      </c>
      <c r="E8533" t="str">
        <f t="shared" si="421"/>
        <v>S444413120</v>
      </c>
      <c r="F8533" s="4">
        <v>44105</v>
      </c>
      <c r="G8533" s="2">
        <v>346</v>
      </c>
      <c r="H8533" s="2" t="s">
        <v>12045</v>
      </c>
      <c r="I8533" s="2" t="s">
        <v>12046</v>
      </c>
      <c r="J8533" s="2" t="s">
        <v>283</v>
      </c>
      <c r="K8533" s="194" t="s">
        <v>17</v>
      </c>
      <c r="L8533" s="2">
        <v>51</v>
      </c>
      <c r="M8533" s="194" t="s">
        <v>322</v>
      </c>
      <c r="N8533" s="2" t="s">
        <v>322</v>
      </c>
      <c r="O8533" s="195" t="s">
        <v>2456</v>
      </c>
    </row>
    <row r="8534" spans="1:15">
      <c r="A8534">
        <v>2020</v>
      </c>
      <c r="B8534" t="s">
        <v>22</v>
      </c>
      <c r="C8534" s="263">
        <f t="shared" si="422"/>
        <v>44131</v>
      </c>
      <c r="D8534">
        <v>21</v>
      </c>
      <c r="E8534" t="str">
        <f t="shared" si="421"/>
        <v>S444413121</v>
      </c>
      <c r="F8534" s="4">
        <v>44136</v>
      </c>
      <c r="G8534" s="2">
        <v>405</v>
      </c>
      <c r="H8534" s="2" t="s">
        <v>12047</v>
      </c>
      <c r="I8534" s="2" t="s">
        <v>12048</v>
      </c>
      <c r="J8534" s="2" t="s">
        <v>2142</v>
      </c>
      <c r="K8534" s="194" t="s">
        <v>17</v>
      </c>
      <c r="L8534" s="2">
        <v>47</v>
      </c>
      <c r="M8534" s="194">
        <v>0</v>
      </c>
      <c r="N8534" s="2">
        <v>0</v>
      </c>
      <c r="O8534" s="195">
        <v>100</v>
      </c>
    </row>
    <row r="8535" spans="1:15">
      <c r="A8535">
        <v>2020</v>
      </c>
      <c r="B8535" t="s">
        <v>22</v>
      </c>
      <c r="C8535" s="263">
        <f t="shared" si="422"/>
        <v>44131</v>
      </c>
      <c r="D8535">
        <v>22</v>
      </c>
      <c r="E8535" t="str">
        <f t="shared" si="421"/>
        <v>S444413122</v>
      </c>
      <c r="F8535" s="4">
        <v>44166</v>
      </c>
      <c r="G8535" s="2">
        <v>272</v>
      </c>
      <c r="H8535" s="2" t="s">
        <v>12049</v>
      </c>
      <c r="I8535" s="2" t="s">
        <v>12050</v>
      </c>
      <c r="J8535" s="2" t="s">
        <v>2386</v>
      </c>
      <c r="K8535" s="194" t="s">
        <v>17</v>
      </c>
      <c r="L8535" s="2">
        <v>45</v>
      </c>
      <c r="M8535" s="194">
        <v>0</v>
      </c>
      <c r="N8535" s="2">
        <v>0</v>
      </c>
      <c r="O8535" s="195">
        <v>100</v>
      </c>
    </row>
    <row r="8536" spans="1:15">
      <c r="A8536">
        <v>2020</v>
      </c>
      <c r="B8536" t="s">
        <v>22</v>
      </c>
      <c r="C8536" s="263">
        <f t="shared" si="422"/>
        <v>44131</v>
      </c>
      <c r="D8536">
        <v>23</v>
      </c>
      <c r="E8536" t="str">
        <f t="shared" si="421"/>
        <v>S444413123</v>
      </c>
      <c r="F8536" s="4">
        <v>44197</v>
      </c>
      <c r="G8536" s="2">
        <v>265</v>
      </c>
      <c r="H8536" s="2" t="s">
        <v>12051</v>
      </c>
      <c r="I8536" s="2" t="s">
        <v>12052</v>
      </c>
      <c r="J8536" s="2" t="s">
        <v>618</v>
      </c>
      <c r="K8536" s="194" t="s">
        <v>17</v>
      </c>
      <c r="L8536" s="2">
        <v>40</v>
      </c>
      <c r="M8536" s="194">
        <v>0</v>
      </c>
      <c r="N8536" s="2">
        <v>0</v>
      </c>
      <c r="O8536" s="195">
        <v>100</v>
      </c>
    </row>
    <row r="8537" spans="1:15">
      <c r="A8537">
        <v>2020</v>
      </c>
      <c r="B8537" t="s">
        <v>22</v>
      </c>
      <c r="C8537" s="263">
        <f t="shared" si="422"/>
        <v>44131</v>
      </c>
      <c r="D8537">
        <v>24</v>
      </c>
      <c r="E8537" t="str">
        <f t="shared" si="421"/>
        <v>S444413124</v>
      </c>
      <c r="F8537" s="3" t="s">
        <v>11877</v>
      </c>
      <c r="G8537" s="2" t="s">
        <v>7059</v>
      </c>
      <c r="H8537" s="2" t="s">
        <v>11067</v>
      </c>
      <c r="I8537" s="2" t="s">
        <v>12053</v>
      </c>
      <c r="J8537" s="2" t="s">
        <v>12054</v>
      </c>
      <c r="K8537" s="194" t="s">
        <v>17</v>
      </c>
      <c r="L8537" s="2">
        <v>42</v>
      </c>
      <c r="M8537" s="194" t="s">
        <v>340</v>
      </c>
      <c r="N8537" s="2">
        <v>0</v>
      </c>
      <c r="O8537" s="195" t="s">
        <v>332</v>
      </c>
    </row>
    <row r="8538" spans="1:15">
      <c r="A8538">
        <v>2020</v>
      </c>
      <c r="B8538" t="s">
        <v>22</v>
      </c>
      <c r="C8538" s="263">
        <f t="shared" si="422"/>
        <v>44131</v>
      </c>
      <c r="D8538">
        <v>25</v>
      </c>
      <c r="E8538" t="str">
        <f t="shared" si="421"/>
        <v>S444413125</v>
      </c>
      <c r="F8538" s="3">
        <v>2022</v>
      </c>
      <c r="G8538" s="2">
        <v>217</v>
      </c>
      <c r="H8538" s="2" t="s">
        <v>12055</v>
      </c>
      <c r="I8538" s="2" t="s">
        <v>6665</v>
      </c>
      <c r="J8538" s="2" t="s">
        <v>5781</v>
      </c>
      <c r="K8538" s="194" t="s">
        <v>17</v>
      </c>
      <c r="L8538" s="2">
        <v>38</v>
      </c>
      <c r="M8538" s="194" t="s">
        <v>351</v>
      </c>
      <c r="N8538" s="2" t="s">
        <v>6247</v>
      </c>
      <c r="O8538" s="195" t="s">
        <v>545</v>
      </c>
    </row>
    <row r="8539" spans="1:15">
      <c r="A8539">
        <v>2020</v>
      </c>
      <c r="B8539" t="s">
        <v>22</v>
      </c>
      <c r="C8539" s="263">
        <f t="shared" si="422"/>
        <v>44131</v>
      </c>
      <c r="D8539">
        <v>26</v>
      </c>
      <c r="E8539" t="str">
        <f t="shared" si="421"/>
        <v>S444413126</v>
      </c>
      <c r="F8539" s="3">
        <v>2023</v>
      </c>
      <c r="G8539" s="2">
        <v>192</v>
      </c>
      <c r="H8539" s="2" t="s">
        <v>8019</v>
      </c>
      <c r="I8539" s="2" t="s">
        <v>10308</v>
      </c>
      <c r="J8539" s="2" t="s">
        <v>317</v>
      </c>
      <c r="K8539" s="194" t="s">
        <v>17</v>
      </c>
      <c r="L8539" s="2">
        <v>34</v>
      </c>
      <c r="M8539" s="194" t="s">
        <v>434</v>
      </c>
      <c r="N8539" s="2" t="s">
        <v>493</v>
      </c>
      <c r="O8539" s="195" t="s">
        <v>1363</v>
      </c>
    </row>
    <row r="8540" spans="1:15">
      <c r="A8540">
        <v>2020</v>
      </c>
      <c r="B8540" t="s">
        <v>22</v>
      </c>
      <c r="C8540" s="263">
        <f t="shared" si="422"/>
        <v>44131</v>
      </c>
      <c r="D8540">
        <v>27</v>
      </c>
      <c r="E8540" t="str">
        <f t="shared" si="421"/>
        <v>S444413127</v>
      </c>
      <c r="F8540" s="3">
        <v>2024</v>
      </c>
      <c r="G8540" s="2">
        <v>182</v>
      </c>
      <c r="H8540" s="2" t="s">
        <v>5894</v>
      </c>
      <c r="I8540" s="2" t="s">
        <v>9675</v>
      </c>
      <c r="J8540" s="2" t="s">
        <v>1253</v>
      </c>
      <c r="K8540" s="194" t="s">
        <v>17</v>
      </c>
      <c r="L8540" s="2">
        <v>31</v>
      </c>
      <c r="M8540" s="194">
        <v>25</v>
      </c>
      <c r="N8540" s="2" t="s">
        <v>1539</v>
      </c>
      <c r="O8540" s="195" t="s">
        <v>5547</v>
      </c>
    </row>
    <row r="8541" spans="1:15" ht="15.75" thickBot="1">
      <c r="A8541">
        <v>2020</v>
      </c>
      <c r="B8541" t="s">
        <v>22</v>
      </c>
      <c r="C8541" s="263">
        <f t="shared" si="422"/>
        <v>44131</v>
      </c>
      <c r="D8541">
        <v>28</v>
      </c>
      <c r="E8541" t="str">
        <f t="shared" si="421"/>
        <v>S444413128</v>
      </c>
      <c r="F8541" s="5">
        <v>2025</v>
      </c>
      <c r="G8541" s="6">
        <v>176</v>
      </c>
      <c r="H8541" s="6" t="s">
        <v>12056</v>
      </c>
      <c r="I8541" s="6" t="s">
        <v>12057</v>
      </c>
      <c r="J8541" s="6" t="s">
        <v>2306</v>
      </c>
      <c r="K8541" s="196" t="s">
        <v>17</v>
      </c>
      <c r="L8541" s="6">
        <v>29</v>
      </c>
      <c r="M8541" s="196" t="s">
        <v>402</v>
      </c>
      <c r="N8541" s="6" t="s">
        <v>6955</v>
      </c>
      <c r="O8541" s="197" t="s">
        <v>730</v>
      </c>
    </row>
    <row r="8542" spans="1:15" ht="16.5" thickTop="1" thickBot="1">
      <c r="A8542">
        <v>2020</v>
      </c>
      <c r="B8542" t="s">
        <v>21</v>
      </c>
      <c r="C8542" s="263">
        <f>C8541+7</f>
        <v>44138</v>
      </c>
      <c r="D8542">
        <v>1</v>
      </c>
      <c r="E8542" t="str">
        <f t="shared" ref="E8542:E8569" si="423">B8542&amp;C8542&amp;D8542</f>
        <v>S45441381</v>
      </c>
      <c r="F8542" s="267" t="s">
        <v>11903</v>
      </c>
    </row>
    <row r="8543" spans="1:15" ht="16.5" thickTop="1" thickBot="1">
      <c r="A8543">
        <v>2020</v>
      </c>
      <c r="B8543" t="s">
        <v>21</v>
      </c>
      <c r="C8543" s="263">
        <f t="shared" ref="C8543:C8569" si="424">C8542</f>
        <v>44138</v>
      </c>
      <c r="D8543">
        <v>2</v>
      </c>
      <c r="E8543" t="str">
        <f t="shared" si="423"/>
        <v>S45441382</v>
      </c>
      <c r="F8543" s="338" t="s">
        <v>1</v>
      </c>
      <c r="G8543" s="341" t="s">
        <v>2</v>
      </c>
      <c r="H8543" s="342"/>
      <c r="I8543" s="342"/>
      <c r="J8543" s="343"/>
      <c r="K8543" s="344" t="s">
        <v>3</v>
      </c>
      <c r="L8543" s="343"/>
      <c r="M8543" s="344" t="s">
        <v>144</v>
      </c>
      <c r="N8543" s="342"/>
      <c r="O8543" s="342"/>
    </row>
    <row r="8544" spans="1:15" ht="18" customHeight="1" thickBot="1">
      <c r="A8544">
        <v>2020</v>
      </c>
      <c r="B8544" t="s">
        <v>21</v>
      </c>
      <c r="C8544" s="263">
        <f t="shared" si="424"/>
        <v>44138</v>
      </c>
      <c r="D8544">
        <v>3</v>
      </c>
      <c r="E8544" t="str">
        <f t="shared" si="423"/>
        <v>S45441383</v>
      </c>
      <c r="F8544" s="339"/>
      <c r="G8544" s="345" t="s">
        <v>5</v>
      </c>
      <c r="H8544" s="347" t="s">
        <v>145</v>
      </c>
      <c r="I8544" s="348"/>
      <c r="J8544" s="349"/>
      <c r="K8544" s="350" t="s">
        <v>6</v>
      </c>
      <c r="L8544" s="352" t="s">
        <v>7</v>
      </c>
      <c r="M8544" s="350" t="s">
        <v>8</v>
      </c>
      <c r="N8544" s="354" t="s">
        <v>146</v>
      </c>
      <c r="O8544" s="356" t="s">
        <v>147</v>
      </c>
    </row>
    <row r="8545" spans="1:15" ht="15.75" thickBot="1">
      <c r="A8545">
        <v>2020</v>
      </c>
      <c r="B8545" t="s">
        <v>21</v>
      </c>
      <c r="C8545" s="263">
        <f t="shared" si="424"/>
        <v>44138</v>
      </c>
      <c r="D8545">
        <v>4</v>
      </c>
      <c r="E8545" t="str">
        <f t="shared" si="423"/>
        <v>S45441384</v>
      </c>
      <c r="F8545" s="340"/>
      <c r="G8545" s="346"/>
      <c r="H8545" s="191" t="s">
        <v>9</v>
      </c>
      <c r="I8545" s="192" t="s">
        <v>18</v>
      </c>
      <c r="J8545" s="193" t="s">
        <v>11</v>
      </c>
      <c r="K8545" s="351"/>
      <c r="L8545" s="353"/>
      <c r="M8545" s="351"/>
      <c r="N8545" s="355"/>
      <c r="O8545" s="357"/>
    </row>
    <row r="8546" spans="1:15">
      <c r="A8546">
        <v>2020</v>
      </c>
      <c r="B8546" t="s">
        <v>21</v>
      </c>
      <c r="C8546" s="263">
        <f t="shared" si="424"/>
        <v>44138</v>
      </c>
      <c r="D8546">
        <v>5</v>
      </c>
      <c r="E8546" t="str">
        <f t="shared" si="423"/>
        <v>S45441385</v>
      </c>
      <c r="F8546" s="3" t="s">
        <v>12</v>
      </c>
      <c r="G8546" s="2" t="s">
        <v>9357</v>
      </c>
      <c r="H8546" s="2" t="s">
        <v>5261</v>
      </c>
      <c r="I8546" s="2" t="s">
        <v>12058</v>
      </c>
      <c r="J8546" s="2" t="s">
        <v>4428</v>
      </c>
      <c r="K8546" s="194" t="s">
        <v>17</v>
      </c>
      <c r="L8546" s="2">
        <v>55</v>
      </c>
      <c r="M8546" s="194" t="s">
        <v>406</v>
      </c>
      <c r="N8546" s="2" t="s">
        <v>1723</v>
      </c>
      <c r="O8546" s="195" t="s">
        <v>339</v>
      </c>
    </row>
    <row r="8547" spans="1:15">
      <c r="A8547">
        <v>2020</v>
      </c>
      <c r="B8547" t="s">
        <v>21</v>
      </c>
      <c r="C8547" s="263">
        <f t="shared" si="424"/>
        <v>44138</v>
      </c>
      <c r="D8547">
        <v>6</v>
      </c>
      <c r="E8547" t="str">
        <f t="shared" si="423"/>
        <v>S45441386</v>
      </c>
      <c r="F8547" s="4">
        <v>44136</v>
      </c>
      <c r="G8547" s="2">
        <v>455</v>
      </c>
      <c r="H8547" s="2" t="s">
        <v>12059</v>
      </c>
      <c r="I8547" s="2" t="s">
        <v>12060</v>
      </c>
      <c r="J8547" s="2" t="s">
        <v>6124</v>
      </c>
      <c r="K8547" s="194" t="s">
        <v>17</v>
      </c>
      <c r="L8547" s="2">
        <v>63</v>
      </c>
      <c r="M8547" s="194">
        <v>0</v>
      </c>
      <c r="N8547" s="2">
        <v>0</v>
      </c>
      <c r="O8547" s="195">
        <v>100</v>
      </c>
    </row>
    <row r="8548" spans="1:15">
      <c r="A8548">
        <v>2020</v>
      </c>
      <c r="B8548" t="s">
        <v>21</v>
      </c>
      <c r="C8548" s="263">
        <f t="shared" si="424"/>
        <v>44138</v>
      </c>
      <c r="D8548">
        <v>7</v>
      </c>
      <c r="E8548" t="str">
        <f t="shared" si="423"/>
        <v>S45441387</v>
      </c>
      <c r="F8548" s="4">
        <v>44166</v>
      </c>
      <c r="G8548" s="2">
        <v>325</v>
      </c>
      <c r="H8548" s="2" t="s">
        <v>12061</v>
      </c>
      <c r="I8548" s="2" t="s">
        <v>12062</v>
      </c>
      <c r="J8548" s="2" t="s">
        <v>1238</v>
      </c>
      <c r="K8548" s="194" t="s">
        <v>17</v>
      </c>
      <c r="L8548" s="2">
        <v>64</v>
      </c>
      <c r="M8548" s="194">
        <v>0</v>
      </c>
      <c r="N8548" s="2">
        <v>0</v>
      </c>
      <c r="O8548" s="195">
        <v>100</v>
      </c>
    </row>
    <row r="8549" spans="1:15">
      <c r="A8549">
        <v>2020</v>
      </c>
      <c r="B8549" t="s">
        <v>21</v>
      </c>
      <c r="C8549" s="263">
        <f t="shared" si="424"/>
        <v>44138</v>
      </c>
      <c r="D8549">
        <v>8</v>
      </c>
      <c r="E8549" t="str">
        <f t="shared" si="423"/>
        <v>S45441388</v>
      </c>
      <c r="F8549" s="4">
        <v>44197</v>
      </c>
      <c r="G8549" s="2">
        <v>292</v>
      </c>
      <c r="H8549" s="2" t="s">
        <v>8675</v>
      </c>
      <c r="I8549" s="2" t="s">
        <v>8133</v>
      </c>
      <c r="J8549" s="2" t="s">
        <v>2233</v>
      </c>
      <c r="K8549" s="194" t="s">
        <v>17</v>
      </c>
      <c r="L8549" s="2">
        <v>48</v>
      </c>
      <c r="M8549" s="194">
        <v>0</v>
      </c>
      <c r="N8549" s="2" t="s">
        <v>1628</v>
      </c>
      <c r="O8549" s="195" t="s">
        <v>10180</v>
      </c>
    </row>
    <row r="8550" spans="1:15">
      <c r="A8550">
        <v>2020</v>
      </c>
      <c r="B8550" t="s">
        <v>21</v>
      </c>
      <c r="C8550" s="263">
        <f t="shared" si="424"/>
        <v>44138</v>
      </c>
      <c r="D8550">
        <v>9</v>
      </c>
      <c r="E8550" t="str">
        <f t="shared" si="423"/>
        <v>S45441389</v>
      </c>
      <c r="F8550" s="4">
        <v>44228</v>
      </c>
      <c r="G8550" s="2">
        <v>235</v>
      </c>
      <c r="H8550" s="2" t="s">
        <v>12063</v>
      </c>
      <c r="I8550" s="2" t="s">
        <v>12064</v>
      </c>
      <c r="J8550" s="2" t="s">
        <v>7811</v>
      </c>
      <c r="K8550" s="194" t="s">
        <v>17</v>
      </c>
      <c r="L8550" s="2">
        <v>40</v>
      </c>
      <c r="M8550" s="194">
        <v>0</v>
      </c>
      <c r="N8550" s="2" t="s">
        <v>1628</v>
      </c>
      <c r="O8550" s="195" t="s">
        <v>10180</v>
      </c>
    </row>
    <row r="8551" spans="1:15">
      <c r="A8551">
        <v>2020</v>
      </c>
      <c r="B8551" t="s">
        <v>21</v>
      </c>
      <c r="C8551" s="263">
        <f t="shared" si="424"/>
        <v>44138</v>
      </c>
      <c r="D8551">
        <v>10</v>
      </c>
      <c r="E8551" t="str">
        <f t="shared" si="423"/>
        <v>S454413810</v>
      </c>
      <c r="F8551" s="3" t="s">
        <v>11877</v>
      </c>
      <c r="G8551" s="2">
        <v>199</v>
      </c>
      <c r="H8551" s="2" t="s">
        <v>9694</v>
      </c>
      <c r="I8551" s="2" t="s">
        <v>12065</v>
      </c>
      <c r="J8551" s="2" t="s">
        <v>6498</v>
      </c>
      <c r="K8551" s="194" t="s">
        <v>17</v>
      </c>
      <c r="L8551" s="2">
        <v>45</v>
      </c>
      <c r="M8551" s="194" t="s">
        <v>317</v>
      </c>
      <c r="N8551" s="2">
        <v>0</v>
      </c>
      <c r="O8551" s="195" t="s">
        <v>316</v>
      </c>
    </row>
    <row r="8552" spans="1:15">
      <c r="A8552">
        <v>2020</v>
      </c>
      <c r="B8552" t="s">
        <v>21</v>
      </c>
      <c r="C8552" s="263">
        <f t="shared" si="424"/>
        <v>44138</v>
      </c>
      <c r="D8552">
        <v>11</v>
      </c>
      <c r="E8552" t="str">
        <f t="shared" si="423"/>
        <v>S454413811</v>
      </c>
      <c r="F8552" s="3">
        <v>2022</v>
      </c>
      <c r="G8552" s="2">
        <v>185</v>
      </c>
      <c r="H8552" s="2" t="s">
        <v>10395</v>
      </c>
      <c r="I8552" s="2" t="s">
        <v>12066</v>
      </c>
      <c r="J8552" s="2" t="s">
        <v>2545</v>
      </c>
      <c r="K8552" s="194" t="s">
        <v>17</v>
      </c>
      <c r="L8552" s="2">
        <v>39</v>
      </c>
      <c r="M8552" s="194" t="s">
        <v>285</v>
      </c>
      <c r="N8552" s="2">
        <v>10</v>
      </c>
      <c r="O8552" s="195" t="s">
        <v>11438</v>
      </c>
    </row>
    <row r="8553" spans="1:15">
      <c r="A8553">
        <v>2020</v>
      </c>
      <c r="B8553" t="s">
        <v>21</v>
      </c>
      <c r="C8553" s="263">
        <f t="shared" si="424"/>
        <v>44138</v>
      </c>
      <c r="D8553">
        <v>12</v>
      </c>
      <c r="E8553" t="str">
        <f t="shared" si="423"/>
        <v>S454413812</v>
      </c>
      <c r="F8553" s="3">
        <v>2023</v>
      </c>
      <c r="G8553" s="2">
        <v>155</v>
      </c>
      <c r="H8553" s="2" t="s">
        <v>5506</v>
      </c>
      <c r="I8553" s="2" t="s">
        <v>11583</v>
      </c>
      <c r="J8553" s="2" t="s">
        <v>1362</v>
      </c>
      <c r="K8553" s="194" t="s">
        <v>17</v>
      </c>
      <c r="L8553" s="2">
        <v>31</v>
      </c>
      <c r="M8553" s="194" t="s">
        <v>3331</v>
      </c>
      <c r="N8553" s="2" t="s">
        <v>574</v>
      </c>
      <c r="O8553" s="195" t="s">
        <v>5987</v>
      </c>
    </row>
    <row r="8554" spans="1:15">
      <c r="A8554">
        <v>2020</v>
      </c>
      <c r="B8554" t="s">
        <v>21</v>
      </c>
      <c r="C8554" s="263">
        <f t="shared" si="424"/>
        <v>44138</v>
      </c>
      <c r="D8554">
        <v>13</v>
      </c>
      <c r="E8554" t="str">
        <f t="shared" si="423"/>
        <v>S454413813</v>
      </c>
      <c r="F8554" s="3">
        <v>2024</v>
      </c>
      <c r="G8554" s="2">
        <v>150</v>
      </c>
      <c r="H8554" s="2" t="s">
        <v>7838</v>
      </c>
      <c r="I8554" s="2" t="s">
        <v>12067</v>
      </c>
      <c r="J8554" s="2" t="s">
        <v>1755</v>
      </c>
      <c r="K8554" s="194" t="s">
        <v>17</v>
      </c>
      <c r="L8554" s="2">
        <v>26</v>
      </c>
      <c r="M8554" s="194" t="s">
        <v>264</v>
      </c>
      <c r="N8554" s="2" t="s">
        <v>290</v>
      </c>
      <c r="O8554" s="195" t="s">
        <v>4564</v>
      </c>
    </row>
    <row r="8555" spans="1:15" ht="15.75" thickBot="1">
      <c r="A8555">
        <v>2020</v>
      </c>
      <c r="B8555" t="s">
        <v>21</v>
      </c>
      <c r="C8555" s="263">
        <f t="shared" si="424"/>
        <v>44138</v>
      </c>
      <c r="D8555">
        <v>14</v>
      </c>
      <c r="E8555" t="str">
        <f t="shared" si="423"/>
        <v>S454413814</v>
      </c>
      <c r="F8555" s="5">
        <v>2025</v>
      </c>
      <c r="G8555" s="6">
        <v>147</v>
      </c>
      <c r="H8555" s="6" t="s">
        <v>12068</v>
      </c>
      <c r="I8555" s="6" t="s">
        <v>11736</v>
      </c>
      <c r="J8555" s="6" t="s">
        <v>782</v>
      </c>
      <c r="K8555" s="196" t="s">
        <v>17</v>
      </c>
      <c r="L8555" s="6">
        <v>22</v>
      </c>
      <c r="M8555" s="196" t="s">
        <v>258</v>
      </c>
      <c r="N8555" s="6" t="s">
        <v>3028</v>
      </c>
      <c r="O8555" s="197">
        <v>50</v>
      </c>
    </row>
    <row r="8556" spans="1:15" ht="16.5" thickTop="1" thickBot="1">
      <c r="A8556">
        <v>2020</v>
      </c>
      <c r="B8556" t="s">
        <v>21</v>
      </c>
      <c r="C8556" s="263">
        <f t="shared" si="424"/>
        <v>44138</v>
      </c>
      <c r="D8556">
        <v>15</v>
      </c>
      <c r="E8556" t="str">
        <f t="shared" si="423"/>
        <v>S454413815</v>
      </c>
      <c r="F8556" s="267" t="s">
        <v>11904</v>
      </c>
    </row>
    <row r="8557" spans="1:15" ht="16.5" thickTop="1" thickBot="1">
      <c r="A8557">
        <v>2020</v>
      </c>
      <c r="B8557" t="s">
        <v>21</v>
      </c>
      <c r="C8557" s="263">
        <f t="shared" si="424"/>
        <v>44138</v>
      </c>
      <c r="D8557">
        <v>16</v>
      </c>
      <c r="E8557" t="str">
        <f t="shared" si="423"/>
        <v>S454413816</v>
      </c>
      <c r="F8557" s="338" t="s">
        <v>1</v>
      </c>
      <c r="G8557" s="341" t="s">
        <v>2</v>
      </c>
      <c r="H8557" s="342"/>
      <c r="I8557" s="342"/>
      <c r="J8557" s="343"/>
      <c r="K8557" s="344" t="s">
        <v>3</v>
      </c>
      <c r="L8557" s="343"/>
      <c r="M8557" s="344" t="s">
        <v>144</v>
      </c>
      <c r="N8557" s="342"/>
      <c r="O8557" s="342"/>
    </row>
    <row r="8558" spans="1:15" ht="18" customHeight="1" thickBot="1">
      <c r="A8558">
        <v>2020</v>
      </c>
      <c r="B8558" t="s">
        <v>21</v>
      </c>
      <c r="C8558" s="263">
        <f t="shared" si="424"/>
        <v>44138</v>
      </c>
      <c r="D8558">
        <v>17</v>
      </c>
      <c r="E8558" t="str">
        <f t="shared" si="423"/>
        <v>S454413817</v>
      </c>
      <c r="F8558" s="339"/>
      <c r="G8558" s="345" t="s">
        <v>5</v>
      </c>
      <c r="H8558" s="347" t="s">
        <v>145</v>
      </c>
      <c r="I8558" s="348"/>
      <c r="J8558" s="349"/>
      <c r="K8558" s="350" t="s">
        <v>6</v>
      </c>
      <c r="L8558" s="352" t="s">
        <v>7</v>
      </c>
      <c r="M8558" s="350" t="s">
        <v>8</v>
      </c>
      <c r="N8558" s="354" t="s">
        <v>146</v>
      </c>
      <c r="O8558" s="356" t="s">
        <v>147</v>
      </c>
    </row>
    <row r="8559" spans="1:15" ht="15.75" thickBot="1">
      <c r="A8559">
        <v>2020</v>
      </c>
      <c r="B8559" t="s">
        <v>21</v>
      </c>
      <c r="C8559" s="263">
        <f t="shared" si="424"/>
        <v>44138</v>
      </c>
      <c r="D8559">
        <v>18</v>
      </c>
      <c r="E8559" t="str">
        <f t="shared" si="423"/>
        <v>S454413818</v>
      </c>
      <c r="F8559" s="340"/>
      <c r="G8559" s="346"/>
      <c r="H8559" s="191" t="s">
        <v>9</v>
      </c>
      <c r="I8559" s="192" t="s">
        <v>18</v>
      </c>
      <c r="J8559" s="193" t="s">
        <v>11</v>
      </c>
      <c r="K8559" s="351"/>
      <c r="L8559" s="353"/>
      <c r="M8559" s="351"/>
      <c r="N8559" s="355"/>
      <c r="O8559" s="357"/>
    </row>
    <row r="8560" spans="1:15">
      <c r="A8560">
        <v>2020</v>
      </c>
      <c r="B8560" t="s">
        <v>21</v>
      </c>
      <c r="C8560" s="263">
        <f t="shared" si="424"/>
        <v>44138</v>
      </c>
      <c r="D8560">
        <v>19</v>
      </c>
      <c r="E8560" t="str">
        <f t="shared" si="423"/>
        <v>S454413819</v>
      </c>
      <c r="F8560" s="3" t="s">
        <v>16</v>
      </c>
      <c r="G8560" s="2">
        <v>61</v>
      </c>
      <c r="H8560" s="2" t="s">
        <v>12069</v>
      </c>
      <c r="I8560" s="2" t="s">
        <v>843</v>
      </c>
      <c r="J8560" s="2" t="s">
        <v>1325</v>
      </c>
      <c r="K8560" s="194" t="s">
        <v>17</v>
      </c>
      <c r="L8560" s="2">
        <v>57</v>
      </c>
      <c r="M8560" s="194" t="s">
        <v>460</v>
      </c>
      <c r="N8560" s="2" t="s">
        <v>346</v>
      </c>
      <c r="O8560" s="195" t="s">
        <v>1638</v>
      </c>
    </row>
    <row r="8561" spans="1:15">
      <c r="A8561">
        <v>2020</v>
      </c>
      <c r="B8561" t="s">
        <v>21</v>
      </c>
      <c r="C8561" s="263">
        <f t="shared" si="424"/>
        <v>44138</v>
      </c>
      <c r="D8561">
        <v>20</v>
      </c>
      <c r="E8561" t="str">
        <f t="shared" si="423"/>
        <v>S454413820</v>
      </c>
      <c r="F8561" s="4">
        <v>44136</v>
      </c>
      <c r="G8561" s="2">
        <v>513</v>
      </c>
      <c r="H8561" s="2" t="s">
        <v>7252</v>
      </c>
      <c r="I8561" s="2" t="s">
        <v>12070</v>
      </c>
      <c r="J8561" s="2" t="s">
        <v>735</v>
      </c>
      <c r="K8561" s="194" t="s">
        <v>17</v>
      </c>
      <c r="L8561" s="2">
        <v>51</v>
      </c>
      <c r="M8561" s="194">
        <v>0</v>
      </c>
      <c r="N8561" s="2">
        <v>0</v>
      </c>
      <c r="O8561" s="195">
        <v>100</v>
      </c>
    </row>
    <row r="8562" spans="1:15">
      <c r="A8562">
        <v>2020</v>
      </c>
      <c r="B8562" t="s">
        <v>21</v>
      </c>
      <c r="C8562" s="263">
        <f t="shared" si="424"/>
        <v>44138</v>
      </c>
      <c r="D8562">
        <v>21</v>
      </c>
      <c r="E8562" t="str">
        <f t="shared" si="423"/>
        <v>S454413821</v>
      </c>
      <c r="F8562" s="4">
        <v>44166</v>
      </c>
      <c r="G8562" s="2">
        <v>387</v>
      </c>
      <c r="H8562" s="2" t="s">
        <v>12071</v>
      </c>
      <c r="I8562" s="2" t="s">
        <v>12072</v>
      </c>
      <c r="J8562" s="2" t="s">
        <v>1543</v>
      </c>
      <c r="K8562" s="194" t="s">
        <v>17</v>
      </c>
      <c r="L8562" s="2">
        <v>46</v>
      </c>
      <c r="M8562" s="194">
        <v>0</v>
      </c>
      <c r="N8562" s="2">
        <v>0</v>
      </c>
      <c r="O8562" s="195">
        <v>100</v>
      </c>
    </row>
    <row r="8563" spans="1:15">
      <c r="A8563">
        <v>2020</v>
      </c>
      <c r="B8563" t="s">
        <v>21</v>
      </c>
      <c r="C8563" s="263">
        <f t="shared" si="424"/>
        <v>44138</v>
      </c>
      <c r="D8563">
        <v>22</v>
      </c>
      <c r="E8563" t="str">
        <f t="shared" si="423"/>
        <v>S454413822</v>
      </c>
      <c r="F8563" s="4">
        <v>44197</v>
      </c>
      <c r="G8563" s="2">
        <v>350</v>
      </c>
      <c r="H8563" s="2" t="s">
        <v>12073</v>
      </c>
      <c r="I8563" s="2" t="s">
        <v>12074</v>
      </c>
      <c r="J8563" s="2" t="s">
        <v>3748</v>
      </c>
      <c r="K8563" s="194" t="s">
        <v>17</v>
      </c>
      <c r="L8563" s="2">
        <v>38</v>
      </c>
      <c r="M8563" s="194">
        <v>0</v>
      </c>
      <c r="N8563" s="2">
        <v>0</v>
      </c>
      <c r="O8563" s="195">
        <v>100</v>
      </c>
    </row>
    <row r="8564" spans="1:15">
      <c r="A8564">
        <v>2020</v>
      </c>
      <c r="B8564" t="s">
        <v>21</v>
      </c>
      <c r="C8564" s="263">
        <f t="shared" si="424"/>
        <v>44138</v>
      </c>
      <c r="D8564">
        <v>23</v>
      </c>
      <c r="E8564" t="str">
        <f t="shared" si="423"/>
        <v>S454413823</v>
      </c>
      <c r="F8564" s="4">
        <v>44228</v>
      </c>
      <c r="G8564" s="2">
        <v>293</v>
      </c>
      <c r="H8564" s="2" t="s">
        <v>12075</v>
      </c>
      <c r="I8564" s="2" t="s">
        <v>12076</v>
      </c>
      <c r="J8564" s="2" t="s">
        <v>12077</v>
      </c>
      <c r="K8564" s="194" t="s">
        <v>17</v>
      </c>
      <c r="L8564" s="2">
        <v>39</v>
      </c>
      <c r="M8564" s="194">
        <v>0</v>
      </c>
      <c r="N8564" s="2">
        <v>0</v>
      </c>
      <c r="O8564" s="195">
        <v>100</v>
      </c>
    </row>
    <row r="8565" spans="1:15">
      <c r="A8565">
        <v>2020</v>
      </c>
      <c r="B8565" t="s">
        <v>21</v>
      </c>
      <c r="C8565" s="263">
        <f t="shared" si="424"/>
        <v>44138</v>
      </c>
      <c r="D8565">
        <v>24</v>
      </c>
      <c r="E8565" t="str">
        <f t="shared" si="423"/>
        <v>S454413824</v>
      </c>
      <c r="F8565" s="3" t="s">
        <v>11877</v>
      </c>
      <c r="G8565" s="2">
        <v>252</v>
      </c>
      <c r="H8565" s="2" t="s">
        <v>12078</v>
      </c>
      <c r="I8565" s="2" t="s">
        <v>12079</v>
      </c>
      <c r="J8565" s="2" t="s">
        <v>12080</v>
      </c>
      <c r="K8565" s="194" t="s">
        <v>17</v>
      </c>
      <c r="L8565" s="2">
        <v>43</v>
      </c>
      <c r="M8565" s="194" t="s">
        <v>466</v>
      </c>
      <c r="N8565" s="2">
        <v>0</v>
      </c>
      <c r="O8565" s="195" t="s">
        <v>2456</v>
      </c>
    </row>
    <row r="8566" spans="1:15">
      <c r="A8566">
        <v>2020</v>
      </c>
      <c r="B8566" t="s">
        <v>21</v>
      </c>
      <c r="C8566" s="263">
        <f t="shared" si="424"/>
        <v>44138</v>
      </c>
      <c r="D8566">
        <v>25</v>
      </c>
      <c r="E8566" t="str">
        <f t="shared" si="423"/>
        <v>S454413825</v>
      </c>
      <c r="F8566" s="3">
        <v>2022</v>
      </c>
      <c r="G8566" s="2">
        <v>227</v>
      </c>
      <c r="H8566" s="2" t="s">
        <v>12081</v>
      </c>
      <c r="I8566" s="2" t="s">
        <v>12082</v>
      </c>
      <c r="J8566" s="2" t="s">
        <v>590</v>
      </c>
      <c r="K8566" s="194" t="s">
        <v>17</v>
      </c>
      <c r="L8566" s="2">
        <v>37</v>
      </c>
      <c r="M8566" s="194" t="s">
        <v>428</v>
      </c>
      <c r="N8566" s="2" t="s">
        <v>466</v>
      </c>
      <c r="O8566" s="195" t="s">
        <v>9604</v>
      </c>
    </row>
    <row r="8567" spans="1:15">
      <c r="A8567">
        <v>2020</v>
      </c>
      <c r="B8567" t="s">
        <v>21</v>
      </c>
      <c r="C8567" s="263">
        <f t="shared" si="424"/>
        <v>44138</v>
      </c>
      <c r="D8567">
        <v>26</v>
      </c>
      <c r="E8567" t="str">
        <f t="shared" si="423"/>
        <v>S454413826</v>
      </c>
      <c r="F8567" s="3">
        <v>2023</v>
      </c>
      <c r="G8567" s="2">
        <v>193</v>
      </c>
      <c r="H8567" s="2" t="s">
        <v>9916</v>
      </c>
      <c r="I8567" s="2" t="s">
        <v>12083</v>
      </c>
      <c r="J8567" s="2" t="s">
        <v>2344</v>
      </c>
      <c r="K8567" s="194" t="s">
        <v>17</v>
      </c>
      <c r="L8567" s="2">
        <v>32</v>
      </c>
      <c r="M8567" s="194" t="s">
        <v>568</v>
      </c>
      <c r="N8567" s="2" t="s">
        <v>340</v>
      </c>
      <c r="O8567" s="195">
        <v>70</v>
      </c>
    </row>
    <row r="8568" spans="1:15">
      <c r="A8568">
        <v>2020</v>
      </c>
      <c r="B8568" t="s">
        <v>21</v>
      </c>
      <c r="C8568" s="263">
        <f t="shared" si="424"/>
        <v>44138</v>
      </c>
      <c r="D8568">
        <v>27</v>
      </c>
      <c r="E8568" t="str">
        <f t="shared" si="423"/>
        <v>S454413827</v>
      </c>
      <c r="F8568" s="3">
        <v>2024</v>
      </c>
      <c r="G8568" s="2">
        <v>186</v>
      </c>
      <c r="H8568" s="2" t="s">
        <v>3473</v>
      </c>
      <c r="I8568" s="2" t="s">
        <v>2342</v>
      </c>
      <c r="J8568" s="2" t="s">
        <v>786</v>
      </c>
      <c r="K8568" s="194" t="s">
        <v>17</v>
      </c>
      <c r="L8568" s="2">
        <v>29</v>
      </c>
      <c r="M8568" s="194" t="s">
        <v>1739</v>
      </c>
      <c r="N8568" s="2" t="s">
        <v>2421</v>
      </c>
      <c r="O8568" s="195">
        <v>50</v>
      </c>
    </row>
    <row r="8569" spans="1:15" ht="15.75" thickBot="1">
      <c r="A8569">
        <v>2020</v>
      </c>
      <c r="B8569" t="s">
        <v>21</v>
      </c>
      <c r="C8569" s="263">
        <f t="shared" si="424"/>
        <v>44138</v>
      </c>
      <c r="D8569">
        <v>28</v>
      </c>
      <c r="E8569" t="str">
        <f t="shared" si="423"/>
        <v>S454413828</v>
      </c>
      <c r="F8569" s="5">
        <v>2025</v>
      </c>
      <c r="G8569" s="6">
        <v>182</v>
      </c>
      <c r="H8569" s="6" t="s">
        <v>12084</v>
      </c>
      <c r="I8569" s="6" t="s">
        <v>6803</v>
      </c>
      <c r="J8569" s="6" t="s">
        <v>1055</v>
      </c>
      <c r="K8569" s="196" t="s">
        <v>17</v>
      </c>
      <c r="L8569" s="6">
        <v>27</v>
      </c>
      <c r="M8569" s="196" t="s">
        <v>423</v>
      </c>
      <c r="N8569" s="6" t="s">
        <v>5547</v>
      </c>
      <c r="O8569" s="197" t="s">
        <v>7658</v>
      </c>
    </row>
    <row r="8570" spans="1:15" ht="16.5" thickTop="1" thickBot="1">
      <c r="A8570">
        <v>2020</v>
      </c>
      <c r="B8570" t="s">
        <v>20</v>
      </c>
      <c r="C8570" s="263">
        <f>C8569+7</f>
        <v>44145</v>
      </c>
      <c r="D8570">
        <v>1</v>
      </c>
      <c r="E8570" t="str">
        <f t="shared" ref="E8570:E8597" si="425">B8570&amp;C8570&amp;D8570</f>
        <v>S46441451</v>
      </c>
      <c r="F8570" s="267" t="s">
        <v>11903</v>
      </c>
    </row>
    <row r="8571" spans="1:15" ht="16.5" thickTop="1" thickBot="1">
      <c r="A8571">
        <v>2020</v>
      </c>
      <c r="B8571" t="s">
        <v>20</v>
      </c>
      <c r="C8571" s="263">
        <f t="shared" ref="C8571:C8597" si="426">C8570</f>
        <v>44145</v>
      </c>
      <c r="D8571">
        <v>2</v>
      </c>
      <c r="E8571" t="str">
        <f t="shared" si="425"/>
        <v>S46441452</v>
      </c>
      <c r="F8571" s="338" t="s">
        <v>1</v>
      </c>
      <c r="G8571" s="341" t="s">
        <v>2</v>
      </c>
      <c r="H8571" s="342"/>
      <c r="I8571" s="342"/>
      <c r="J8571" s="343"/>
      <c r="K8571" s="344" t="s">
        <v>3</v>
      </c>
      <c r="L8571" s="343"/>
      <c r="M8571" s="344" t="s">
        <v>144</v>
      </c>
      <c r="N8571" s="342"/>
      <c r="O8571" s="342"/>
    </row>
    <row r="8572" spans="1:15" ht="18" customHeight="1" thickBot="1">
      <c r="A8572">
        <v>2020</v>
      </c>
      <c r="B8572" t="s">
        <v>20</v>
      </c>
      <c r="C8572" s="263">
        <f t="shared" si="426"/>
        <v>44145</v>
      </c>
      <c r="D8572">
        <v>3</v>
      </c>
      <c r="E8572" t="str">
        <f t="shared" si="425"/>
        <v>S46441453</v>
      </c>
      <c r="F8572" s="339"/>
      <c r="G8572" s="345" t="s">
        <v>5</v>
      </c>
      <c r="H8572" s="347" t="s">
        <v>145</v>
      </c>
      <c r="I8572" s="348"/>
      <c r="J8572" s="349"/>
      <c r="K8572" s="350" t="s">
        <v>6</v>
      </c>
      <c r="L8572" s="352" t="s">
        <v>7</v>
      </c>
      <c r="M8572" s="350" t="s">
        <v>8</v>
      </c>
      <c r="N8572" s="354" t="s">
        <v>146</v>
      </c>
      <c r="O8572" s="356" t="s">
        <v>147</v>
      </c>
    </row>
    <row r="8573" spans="1:15" ht="15.75" thickBot="1">
      <c r="A8573">
        <v>2020</v>
      </c>
      <c r="B8573" t="s">
        <v>20</v>
      </c>
      <c r="C8573" s="263">
        <f t="shared" si="426"/>
        <v>44145</v>
      </c>
      <c r="D8573">
        <v>4</v>
      </c>
      <c r="E8573" t="str">
        <f t="shared" si="425"/>
        <v>S46441454</v>
      </c>
      <c r="F8573" s="340"/>
      <c r="G8573" s="346"/>
      <c r="H8573" s="191" t="s">
        <v>9</v>
      </c>
      <c r="I8573" s="192" t="s">
        <v>18</v>
      </c>
      <c r="J8573" s="193" t="s">
        <v>11</v>
      </c>
      <c r="K8573" s="351"/>
      <c r="L8573" s="353"/>
      <c r="M8573" s="351"/>
      <c r="N8573" s="355"/>
      <c r="O8573" s="357"/>
    </row>
    <row r="8574" spans="1:15">
      <c r="A8574">
        <v>2020</v>
      </c>
      <c r="B8574" t="s">
        <v>20</v>
      </c>
      <c r="C8574" s="263">
        <f t="shared" si="426"/>
        <v>44145</v>
      </c>
      <c r="D8574">
        <v>5</v>
      </c>
      <c r="E8574" t="str">
        <f t="shared" si="425"/>
        <v>S46441455</v>
      </c>
      <c r="F8574" s="3" t="s">
        <v>12</v>
      </c>
      <c r="G8574" s="2">
        <v>-5</v>
      </c>
      <c r="H8574" s="2" t="s">
        <v>12085</v>
      </c>
      <c r="I8574" s="2" t="s">
        <v>12086</v>
      </c>
      <c r="J8574" s="2" t="s">
        <v>3418</v>
      </c>
      <c r="K8574" s="194" t="s">
        <v>17</v>
      </c>
      <c r="L8574" s="2">
        <v>50</v>
      </c>
      <c r="M8574" s="194" t="s">
        <v>10447</v>
      </c>
      <c r="N8574" s="2" t="s">
        <v>346</v>
      </c>
      <c r="O8574" s="195" t="s">
        <v>506</v>
      </c>
    </row>
    <row r="8575" spans="1:15">
      <c r="A8575">
        <v>2020</v>
      </c>
      <c r="B8575" t="s">
        <v>20</v>
      </c>
      <c r="C8575" s="263">
        <f t="shared" si="426"/>
        <v>44145</v>
      </c>
      <c r="D8575">
        <v>6</v>
      </c>
      <c r="E8575" t="str">
        <f t="shared" si="425"/>
        <v>S46441456</v>
      </c>
      <c r="F8575" s="4">
        <v>44136</v>
      </c>
      <c r="G8575" s="2">
        <v>453</v>
      </c>
      <c r="H8575" s="2" t="s">
        <v>12087</v>
      </c>
      <c r="I8575" s="2" t="s">
        <v>12088</v>
      </c>
      <c r="J8575" s="2" t="s">
        <v>2670</v>
      </c>
      <c r="K8575" s="194" t="s">
        <v>17</v>
      </c>
      <c r="L8575" s="2">
        <v>56</v>
      </c>
      <c r="M8575" s="194" t="s">
        <v>2151</v>
      </c>
      <c r="N8575" s="2" t="s">
        <v>312</v>
      </c>
      <c r="O8575" s="195" t="s">
        <v>400</v>
      </c>
    </row>
    <row r="8576" spans="1:15">
      <c r="A8576">
        <v>2020</v>
      </c>
      <c r="B8576" t="s">
        <v>20</v>
      </c>
      <c r="C8576" s="263">
        <f t="shared" si="426"/>
        <v>44145</v>
      </c>
      <c r="D8576">
        <v>7</v>
      </c>
      <c r="E8576" t="str">
        <f t="shared" si="425"/>
        <v>S46441457</v>
      </c>
      <c r="F8576" s="4">
        <v>44166</v>
      </c>
      <c r="G8576" s="2">
        <v>345</v>
      </c>
      <c r="H8576" s="2" t="s">
        <v>12089</v>
      </c>
      <c r="I8576" s="2" t="s">
        <v>12090</v>
      </c>
      <c r="J8576" s="2" t="s">
        <v>2993</v>
      </c>
      <c r="K8576" s="194" t="s">
        <v>17</v>
      </c>
      <c r="L8576" s="2">
        <v>61</v>
      </c>
      <c r="M8576" s="194">
        <v>0</v>
      </c>
      <c r="N8576" s="2">
        <v>0</v>
      </c>
      <c r="O8576" s="195">
        <v>100</v>
      </c>
    </row>
    <row r="8577" spans="1:15">
      <c r="A8577">
        <v>2020</v>
      </c>
      <c r="B8577" t="s">
        <v>20</v>
      </c>
      <c r="C8577" s="263">
        <f t="shared" si="426"/>
        <v>44145</v>
      </c>
      <c r="D8577">
        <v>8</v>
      </c>
      <c r="E8577" t="str">
        <f t="shared" si="425"/>
        <v>S46441458</v>
      </c>
      <c r="F8577" s="4">
        <v>44197</v>
      </c>
      <c r="G8577" s="2">
        <v>270</v>
      </c>
      <c r="H8577" s="2" t="s">
        <v>8154</v>
      </c>
      <c r="I8577" s="2" t="s">
        <v>8415</v>
      </c>
      <c r="J8577" s="2" t="s">
        <v>4191</v>
      </c>
      <c r="K8577" s="194" t="s">
        <v>17</v>
      </c>
      <c r="L8577" s="2">
        <v>52</v>
      </c>
      <c r="M8577" s="194" t="s">
        <v>2557</v>
      </c>
      <c r="N8577" s="2">
        <v>0</v>
      </c>
      <c r="O8577" s="195" t="s">
        <v>312</v>
      </c>
    </row>
    <row r="8578" spans="1:15">
      <c r="A8578">
        <v>2020</v>
      </c>
      <c r="B8578" t="s">
        <v>20</v>
      </c>
      <c r="C8578" s="263">
        <f t="shared" si="426"/>
        <v>44145</v>
      </c>
      <c r="D8578">
        <v>9</v>
      </c>
      <c r="E8578" t="str">
        <f t="shared" si="425"/>
        <v>S46441459</v>
      </c>
      <c r="F8578" s="4">
        <v>44228</v>
      </c>
      <c r="G8578" s="2">
        <v>245</v>
      </c>
      <c r="H8578" s="2" t="s">
        <v>12091</v>
      </c>
      <c r="I8578" s="2" t="s">
        <v>12092</v>
      </c>
      <c r="J8578" s="2" t="s">
        <v>410</v>
      </c>
      <c r="K8578" s="194" t="s">
        <v>17</v>
      </c>
      <c r="L8578" s="2">
        <v>41</v>
      </c>
      <c r="M8578" s="194" t="s">
        <v>4564</v>
      </c>
      <c r="N8578" s="2" t="s">
        <v>1975</v>
      </c>
      <c r="O8578" s="195" t="s">
        <v>5647</v>
      </c>
    </row>
    <row r="8579" spans="1:15">
      <c r="A8579">
        <v>2020</v>
      </c>
      <c r="B8579" t="s">
        <v>20</v>
      </c>
      <c r="C8579" s="263">
        <f t="shared" si="426"/>
        <v>44145</v>
      </c>
      <c r="D8579">
        <v>10</v>
      </c>
      <c r="E8579" t="str">
        <f t="shared" si="425"/>
        <v>S464414510</v>
      </c>
      <c r="F8579" s="3" t="s">
        <v>11877</v>
      </c>
      <c r="G8579" s="2">
        <v>210</v>
      </c>
      <c r="H8579" s="2" t="s">
        <v>12009</v>
      </c>
      <c r="I8579" s="2" t="s">
        <v>3032</v>
      </c>
      <c r="J8579" s="2" t="s">
        <v>4463</v>
      </c>
      <c r="K8579" s="194" t="s">
        <v>17</v>
      </c>
      <c r="L8579" s="2">
        <v>46</v>
      </c>
      <c r="M8579" s="194" t="s">
        <v>1197</v>
      </c>
      <c r="N8579" s="2" t="s">
        <v>3331</v>
      </c>
      <c r="O8579" s="195" t="s">
        <v>10366</v>
      </c>
    </row>
    <row r="8580" spans="1:15">
      <c r="A8580">
        <v>2020</v>
      </c>
      <c r="B8580" t="s">
        <v>20</v>
      </c>
      <c r="C8580" s="263">
        <f t="shared" si="426"/>
        <v>44145</v>
      </c>
      <c r="D8580">
        <v>11</v>
      </c>
      <c r="E8580" t="str">
        <f t="shared" si="425"/>
        <v>S464414511</v>
      </c>
      <c r="F8580" s="3">
        <v>2022</v>
      </c>
      <c r="G8580" s="2">
        <v>180</v>
      </c>
      <c r="H8580" s="2" t="s">
        <v>12093</v>
      </c>
      <c r="I8580" s="2" t="s">
        <v>12094</v>
      </c>
      <c r="J8580" s="2" t="s">
        <v>2452</v>
      </c>
      <c r="K8580" s="194" t="s">
        <v>17</v>
      </c>
      <c r="L8580" s="2">
        <v>40</v>
      </c>
      <c r="M8580" s="194" t="s">
        <v>819</v>
      </c>
      <c r="N8580" s="2" t="s">
        <v>3331</v>
      </c>
      <c r="O8580" s="195" t="s">
        <v>507</v>
      </c>
    </row>
    <row r="8581" spans="1:15">
      <c r="A8581">
        <v>2020</v>
      </c>
      <c r="B8581" t="s">
        <v>20</v>
      </c>
      <c r="C8581" s="263">
        <f t="shared" si="426"/>
        <v>44145</v>
      </c>
      <c r="D8581">
        <v>12</v>
      </c>
      <c r="E8581" t="str">
        <f t="shared" si="425"/>
        <v>S464414512</v>
      </c>
      <c r="F8581" s="3">
        <v>2023</v>
      </c>
      <c r="G8581" s="2">
        <v>160</v>
      </c>
      <c r="H8581" s="2" t="s">
        <v>2528</v>
      </c>
      <c r="I8581" s="2" t="s">
        <v>12095</v>
      </c>
      <c r="J8581" s="2" t="s">
        <v>2402</v>
      </c>
      <c r="K8581" s="194" t="s">
        <v>17</v>
      </c>
      <c r="L8581" s="2">
        <v>34</v>
      </c>
      <c r="M8581" s="194">
        <v>25</v>
      </c>
      <c r="N8581" s="2" t="s">
        <v>2379</v>
      </c>
      <c r="O8581" s="195" t="s">
        <v>271</v>
      </c>
    </row>
    <row r="8582" spans="1:15">
      <c r="A8582">
        <v>2020</v>
      </c>
      <c r="B8582" t="s">
        <v>20</v>
      </c>
      <c r="C8582" s="263">
        <f t="shared" si="426"/>
        <v>44145</v>
      </c>
      <c r="D8582">
        <v>13</v>
      </c>
      <c r="E8582" t="str">
        <f t="shared" si="425"/>
        <v>S464414513</v>
      </c>
      <c r="F8582" s="3">
        <v>2024</v>
      </c>
      <c r="G8582" s="2">
        <v>150</v>
      </c>
      <c r="H8582" s="2" t="s">
        <v>12096</v>
      </c>
      <c r="I8582" s="2" t="s">
        <v>3546</v>
      </c>
      <c r="J8582" s="2" t="s">
        <v>3301</v>
      </c>
      <c r="K8582" s="194" t="s">
        <v>17</v>
      </c>
      <c r="L8582" s="2">
        <v>28</v>
      </c>
      <c r="M8582" s="194" t="s">
        <v>263</v>
      </c>
      <c r="N8582" s="2" t="s">
        <v>4234</v>
      </c>
      <c r="O8582" s="195" t="s">
        <v>10650</v>
      </c>
    </row>
    <row r="8583" spans="1:15" ht="15.75" thickBot="1">
      <c r="A8583">
        <v>2020</v>
      </c>
      <c r="B8583" t="s">
        <v>20</v>
      </c>
      <c r="C8583" s="263">
        <f t="shared" si="426"/>
        <v>44145</v>
      </c>
      <c r="D8583">
        <v>14</v>
      </c>
      <c r="E8583" t="str">
        <f t="shared" si="425"/>
        <v>S464414514</v>
      </c>
      <c r="F8583" s="5">
        <v>2025</v>
      </c>
      <c r="G8583" s="6">
        <v>145</v>
      </c>
      <c r="H8583" s="6" t="s">
        <v>12097</v>
      </c>
      <c r="I8583" s="6" t="s">
        <v>12098</v>
      </c>
      <c r="J8583" s="6" t="s">
        <v>3109</v>
      </c>
      <c r="K8583" s="196" t="s">
        <v>17</v>
      </c>
      <c r="L8583" s="6">
        <v>26</v>
      </c>
      <c r="M8583" s="196" t="s">
        <v>264</v>
      </c>
      <c r="N8583" s="6" t="s">
        <v>636</v>
      </c>
      <c r="O8583" s="197" t="s">
        <v>636</v>
      </c>
    </row>
    <row r="8584" spans="1:15" ht="16.5" thickTop="1" thickBot="1">
      <c r="A8584">
        <v>2020</v>
      </c>
      <c r="B8584" t="s">
        <v>20</v>
      </c>
      <c r="C8584" s="263">
        <f t="shared" si="426"/>
        <v>44145</v>
      </c>
      <c r="D8584">
        <v>15</v>
      </c>
      <c r="E8584" t="str">
        <f t="shared" si="425"/>
        <v>S464414515</v>
      </c>
      <c r="F8584" s="267" t="s">
        <v>11904</v>
      </c>
    </row>
    <row r="8585" spans="1:15" ht="16.5" thickTop="1" thickBot="1">
      <c r="A8585">
        <v>2020</v>
      </c>
      <c r="B8585" t="s">
        <v>20</v>
      </c>
      <c r="C8585" s="263">
        <f t="shared" si="426"/>
        <v>44145</v>
      </c>
      <c r="D8585">
        <v>16</v>
      </c>
      <c r="E8585" t="str">
        <f t="shared" si="425"/>
        <v>S464414516</v>
      </c>
      <c r="F8585" s="338" t="s">
        <v>1</v>
      </c>
      <c r="G8585" s="341" t="s">
        <v>2</v>
      </c>
      <c r="H8585" s="342"/>
      <c r="I8585" s="342"/>
      <c r="J8585" s="343"/>
      <c r="K8585" s="344" t="s">
        <v>3</v>
      </c>
      <c r="L8585" s="343"/>
      <c r="M8585" s="344" t="s">
        <v>144</v>
      </c>
      <c r="N8585" s="342"/>
      <c r="O8585" s="342"/>
    </row>
    <row r="8586" spans="1:15" ht="18" customHeight="1" thickBot="1">
      <c r="A8586">
        <v>2020</v>
      </c>
      <c r="B8586" t="s">
        <v>20</v>
      </c>
      <c r="C8586" s="263">
        <f t="shared" si="426"/>
        <v>44145</v>
      </c>
      <c r="D8586">
        <v>17</v>
      </c>
      <c r="E8586" t="str">
        <f t="shared" si="425"/>
        <v>S464414517</v>
      </c>
      <c r="F8586" s="339"/>
      <c r="G8586" s="345" t="s">
        <v>5</v>
      </c>
      <c r="H8586" s="347" t="s">
        <v>145</v>
      </c>
      <c r="I8586" s="348"/>
      <c r="J8586" s="349"/>
      <c r="K8586" s="350" t="s">
        <v>6</v>
      </c>
      <c r="L8586" s="352" t="s">
        <v>7</v>
      </c>
      <c r="M8586" s="350" t="s">
        <v>8</v>
      </c>
      <c r="N8586" s="354" t="s">
        <v>146</v>
      </c>
      <c r="O8586" s="356" t="s">
        <v>147</v>
      </c>
    </row>
    <row r="8587" spans="1:15" ht="15.75" thickBot="1">
      <c r="A8587">
        <v>2020</v>
      </c>
      <c r="B8587" t="s">
        <v>20</v>
      </c>
      <c r="C8587" s="263">
        <f t="shared" si="426"/>
        <v>44145</v>
      </c>
      <c r="D8587">
        <v>18</v>
      </c>
      <c r="E8587" t="str">
        <f t="shared" si="425"/>
        <v>S464414518</v>
      </c>
      <c r="F8587" s="340"/>
      <c r="G8587" s="346"/>
      <c r="H8587" s="191" t="s">
        <v>9</v>
      </c>
      <c r="I8587" s="192" t="s">
        <v>18</v>
      </c>
      <c r="J8587" s="193" t="s">
        <v>11</v>
      </c>
      <c r="K8587" s="351"/>
      <c r="L8587" s="353"/>
      <c r="M8587" s="351"/>
      <c r="N8587" s="355"/>
      <c r="O8587" s="357"/>
    </row>
    <row r="8588" spans="1:15">
      <c r="A8588">
        <v>2020</v>
      </c>
      <c r="B8588" t="s">
        <v>20</v>
      </c>
      <c r="C8588" s="263">
        <f t="shared" si="426"/>
        <v>44145</v>
      </c>
      <c r="D8588">
        <v>19</v>
      </c>
      <c r="E8588" t="str">
        <f t="shared" si="425"/>
        <v>S464414519</v>
      </c>
      <c r="F8588" s="3" t="s">
        <v>16</v>
      </c>
      <c r="G8588" s="2">
        <v>58</v>
      </c>
      <c r="H8588" s="2" t="s">
        <v>4334</v>
      </c>
      <c r="I8588" s="2" t="s">
        <v>12099</v>
      </c>
      <c r="J8588" s="2" t="s">
        <v>4042</v>
      </c>
      <c r="K8588" s="194" t="s">
        <v>17</v>
      </c>
      <c r="L8588" s="2">
        <v>50</v>
      </c>
      <c r="M8588" s="194" t="s">
        <v>6955</v>
      </c>
      <c r="N8588" s="2" t="s">
        <v>1446</v>
      </c>
      <c r="O8588" s="195" t="s">
        <v>400</v>
      </c>
    </row>
    <row r="8589" spans="1:15">
      <c r="A8589">
        <v>2020</v>
      </c>
      <c r="B8589" t="s">
        <v>20</v>
      </c>
      <c r="C8589" s="263">
        <f t="shared" si="426"/>
        <v>44145</v>
      </c>
      <c r="D8589">
        <v>20</v>
      </c>
      <c r="E8589" t="str">
        <f t="shared" si="425"/>
        <v>S464414520</v>
      </c>
      <c r="F8589" s="4">
        <v>44136</v>
      </c>
      <c r="G8589" s="2">
        <v>511</v>
      </c>
      <c r="H8589" s="2" t="s">
        <v>12100</v>
      </c>
      <c r="I8589" s="2" t="s">
        <v>12101</v>
      </c>
      <c r="J8589" s="2" t="s">
        <v>3796</v>
      </c>
      <c r="K8589" s="194" t="s">
        <v>17</v>
      </c>
      <c r="L8589" s="2">
        <v>49</v>
      </c>
      <c r="M8589" s="194" t="s">
        <v>935</v>
      </c>
      <c r="N8589" s="2" t="s">
        <v>2074</v>
      </c>
      <c r="O8589" s="195" t="s">
        <v>872</v>
      </c>
    </row>
    <row r="8590" spans="1:15">
      <c r="A8590">
        <v>2020</v>
      </c>
      <c r="B8590" t="s">
        <v>20</v>
      </c>
      <c r="C8590" s="263">
        <f t="shared" si="426"/>
        <v>44145</v>
      </c>
      <c r="D8590">
        <v>21</v>
      </c>
      <c r="E8590" t="str">
        <f t="shared" si="425"/>
        <v>S464414521</v>
      </c>
      <c r="F8590" s="4">
        <v>44166</v>
      </c>
      <c r="G8590" s="2">
        <v>405</v>
      </c>
      <c r="H8590" s="2" t="s">
        <v>12102</v>
      </c>
      <c r="I8590" s="2" t="s">
        <v>12103</v>
      </c>
      <c r="J8590" s="2" t="s">
        <v>5279</v>
      </c>
      <c r="K8590" s="194" t="s">
        <v>17</v>
      </c>
      <c r="L8590" s="2">
        <v>48</v>
      </c>
      <c r="M8590" s="194" t="s">
        <v>645</v>
      </c>
      <c r="N8590" s="2">
        <v>0</v>
      </c>
      <c r="O8590" s="195" t="s">
        <v>9922</v>
      </c>
    </row>
    <row r="8591" spans="1:15">
      <c r="A8591">
        <v>2020</v>
      </c>
      <c r="B8591" t="s">
        <v>20</v>
      </c>
      <c r="C8591" s="263">
        <f t="shared" si="426"/>
        <v>44145</v>
      </c>
      <c r="D8591">
        <v>22</v>
      </c>
      <c r="E8591" t="str">
        <f t="shared" si="425"/>
        <v>S464414522</v>
      </c>
      <c r="F8591" s="4">
        <v>44197</v>
      </c>
      <c r="G8591" s="2">
        <v>330</v>
      </c>
      <c r="H8591" s="2" t="s">
        <v>12104</v>
      </c>
      <c r="I8591" s="2" t="s">
        <v>12105</v>
      </c>
      <c r="J8591" s="2" t="s">
        <v>1604</v>
      </c>
      <c r="K8591" s="194" t="s">
        <v>17</v>
      </c>
      <c r="L8591" s="2">
        <v>45</v>
      </c>
      <c r="M8591" s="194" t="s">
        <v>2083</v>
      </c>
      <c r="N8591" s="2" t="s">
        <v>1023</v>
      </c>
      <c r="O8591" s="195" t="s">
        <v>681</v>
      </c>
    </row>
    <row r="8592" spans="1:15">
      <c r="A8592">
        <v>2020</v>
      </c>
      <c r="B8592" t="s">
        <v>20</v>
      </c>
      <c r="C8592" s="263">
        <f t="shared" si="426"/>
        <v>44145</v>
      </c>
      <c r="D8592">
        <v>23</v>
      </c>
      <c r="E8592" t="str">
        <f t="shared" si="425"/>
        <v>S464414523</v>
      </c>
      <c r="F8592" s="4">
        <v>44228</v>
      </c>
      <c r="G8592" s="2">
        <v>305</v>
      </c>
      <c r="H8592" s="2" t="s">
        <v>12106</v>
      </c>
      <c r="I8592" s="2" t="s">
        <v>12107</v>
      </c>
      <c r="J8592" s="2" t="s">
        <v>6612</v>
      </c>
      <c r="K8592" s="194" t="s">
        <v>17</v>
      </c>
      <c r="L8592" s="2">
        <v>42</v>
      </c>
      <c r="M8592" s="194" t="s">
        <v>8799</v>
      </c>
      <c r="N8592" s="2" t="s">
        <v>984</v>
      </c>
      <c r="O8592" s="195" t="s">
        <v>7033</v>
      </c>
    </row>
    <row r="8593" spans="1:15">
      <c r="A8593">
        <v>2020</v>
      </c>
      <c r="B8593" t="s">
        <v>20</v>
      </c>
      <c r="C8593" s="263">
        <f t="shared" si="426"/>
        <v>44145</v>
      </c>
      <c r="D8593">
        <v>24</v>
      </c>
      <c r="E8593" t="str">
        <f t="shared" si="425"/>
        <v>S464414524</v>
      </c>
      <c r="F8593" s="3" t="s">
        <v>11877</v>
      </c>
      <c r="G8593" s="2">
        <v>263</v>
      </c>
      <c r="H8593" s="2" t="s">
        <v>12108</v>
      </c>
      <c r="I8593" s="2" t="s">
        <v>12109</v>
      </c>
      <c r="J8593" s="2" t="s">
        <v>1012</v>
      </c>
      <c r="K8593" s="194" t="s">
        <v>17</v>
      </c>
      <c r="L8593" s="2">
        <v>46</v>
      </c>
      <c r="M8593" s="194" t="s">
        <v>265</v>
      </c>
      <c r="N8593" s="2" t="s">
        <v>311</v>
      </c>
      <c r="O8593" s="195" t="s">
        <v>7030</v>
      </c>
    </row>
    <row r="8594" spans="1:15">
      <c r="A8594">
        <v>2020</v>
      </c>
      <c r="B8594" t="s">
        <v>20</v>
      </c>
      <c r="C8594" s="263">
        <f t="shared" si="426"/>
        <v>44145</v>
      </c>
      <c r="D8594">
        <v>25</v>
      </c>
      <c r="E8594" t="str">
        <f t="shared" si="425"/>
        <v>S464414525</v>
      </c>
      <c r="F8594" s="3">
        <v>2022</v>
      </c>
      <c r="G8594" s="2">
        <v>225</v>
      </c>
      <c r="H8594" s="2" t="s">
        <v>12110</v>
      </c>
      <c r="I8594" s="2" t="s">
        <v>12111</v>
      </c>
      <c r="J8594" s="2" t="s">
        <v>5448</v>
      </c>
      <c r="K8594" s="194" t="s">
        <v>17</v>
      </c>
      <c r="L8594" s="2">
        <v>40</v>
      </c>
      <c r="M8594" s="194" t="s">
        <v>506</v>
      </c>
      <c r="N8594" s="2" t="s">
        <v>506</v>
      </c>
      <c r="O8594" s="195" t="s">
        <v>513</v>
      </c>
    </row>
    <row r="8595" spans="1:15">
      <c r="A8595">
        <v>2020</v>
      </c>
      <c r="B8595" t="s">
        <v>20</v>
      </c>
      <c r="C8595" s="263">
        <f t="shared" si="426"/>
        <v>44145</v>
      </c>
      <c r="D8595">
        <v>26</v>
      </c>
      <c r="E8595" t="str">
        <f t="shared" si="425"/>
        <v>S464414526</v>
      </c>
      <c r="F8595" s="3">
        <v>2023</v>
      </c>
      <c r="G8595" s="2">
        <v>195</v>
      </c>
      <c r="H8595" s="2" t="s">
        <v>12112</v>
      </c>
      <c r="I8595" s="2" t="s">
        <v>5295</v>
      </c>
      <c r="J8595" s="2" t="s">
        <v>1058</v>
      </c>
      <c r="K8595" s="194" t="s">
        <v>17</v>
      </c>
      <c r="L8595" s="2">
        <v>33</v>
      </c>
      <c r="M8595" s="194" t="s">
        <v>524</v>
      </c>
      <c r="N8595" s="2" t="s">
        <v>383</v>
      </c>
      <c r="O8595" s="195" t="s">
        <v>893</v>
      </c>
    </row>
    <row r="8596" spans="1:15">
      <c r="A8596">
        <v>2020</v>
      </c>
      <c r="B8596" t="s">
        <v>20</v>
      </c>
      <c r="C8596" s="263">
        <f t="shared" si="426"/>
        <v>44145</v>
      </c>
      <c r="D8596">
        <v>27</v>
      </c>
      <c r="E8596" t="str">
        <f t="shared" si="425"/>
        <v>S464414527</v>
      </c>
      <c r="F8596" s="3">
        <v>2024</v>
      </c>
      <c r="G8596" s="2">
        <v>180</v>
      </c>
      <c r="H8596" s="2" t="s">
        <v>11876</v>
      </c>
      <c r="I8596" s="2" t="s">
        <v>10569</v>
      </c>
      <c r="J8596" s="2" t="s">
        <v>799</v>
      </c>
      <c r="K8596" s="194" t="s">
        <v>17</v>
      </c>
      <c r="L8596" s="2">
        <v>30</v>
      </c>
      <c r="M8596" s="194">
        <v>20</v>
      </c>
      <c r="N8596" s="2" t="s">
        <v>351</v>
      </c>
      <c r="O8596" s="195" t="s">
        <v>350</v>
      </c>
    </row>
    <row r="8597" spans="1:15" ht="15.75" thickBot="1">
      <c r="A8597">
        <v>2020</v>
      </c>
      <c r="B8597" t="s">
        <v>20</v>
      </c>
      <c r="C8597" s="263">
        <f t="shared" si="426"/>
        <v>44145</v>
      </c>
      <c r="D8597">
        <v>28</v>
      </c>
      <c r="E8597" t="str">
        <f t="shared" si="425"/>
        <v>S464414528</v>
      </c>
      <c r="F8597" s="5">
        <v>2025</v>
      </c>
      <c r="G8597" s="6">
        <v>175</v>
      </c>
      <c r="H8597" s="6" t="s">
        <v>12113</v>
      </c>
      <c r="I8597" s="6" t="s">
        <v>3391</v>
      </c>
      <c r="J8597" s="6" t="s">
        <v>2119</v>
      </c>
      <c r="K8597" s="196" t="s">
        <v>17</v>
      </c>
      <c r="L8597" s="6">
        <v>27</v>
      </c>
      <c r="M8597" s="196">
        <v>25</v>
      </c>
      <c r="N8597" s="6" t="s">
        <v>461</v>
      </c>
      <c r="O8597" s="197" t="s">
        <v>482</v>
      </c>
    </row>
    <row r="8598" spans="1:15" ht="16.5" thickTop="1" thickBot="1">
      <c r="A8598">
        <v>2020</v>
      </c>
      <c r="B8598" t="s">
        <v>86</v>
      </c>
      <c r="C8598" s="263">
        <f>C8597+7</f>
        <v>44152</v>
      </c>
      <c r="D8598">
        <v>1</v>
      </c>
      <c r="E8598" t="str">
        <f t="shared" ref="E8598:E8625" si="427">B8598&amp;C8598&amp;D8598</f>
        <v>S47441521</v>
      </c>
      <c r="F8598" s="267" t="s">
        <v>11903</v>
      </c>
    </row>
    <row r="8599" spans="1:15" ht="16.5" thickTop="1" thickBot="1">
      <c r="A8599">
        <v>2020</v>
      </c>
      <c r="B8599" t="s">
        <v>86</v>
      </c>
      <c r="C8599" s="263">
        <f t="shared" ref="C8599:C8625" si="428">C8598</f>
        <v>44152</v>
      </c>
      <c r="D8599">
        <v>2</v>
      </c>
      <c r="E8599" t="str">
        <f t="shared" si="427"/>
        <v>S47441522</v>
      </c>
      <c r="F8599" s="338" t="s">
        <v>1</v>
      </c>
      <c r="G8599" s="341" t="s">
        <v>2</v>
      </c>
      <c r="H8599" s="342"/>
      <c r="I8599" s="342"/>
      <c r="J8599" s="343"/>
      <c r="K8599" s="344" t="s">
        <v>3</v>
      </c>
      <c r="L8599" s="343"/>
      <c r="M8599" s="344" t="s">
        <v>144</v>
      </c>
      <c r="N8599" s="342"/>
      <c r="O8599" s="342"/>
    </row>
    <row r="8600" spans="1:15" ht="18" customHeight="1" thickBot="1">
      <c r="A8600">
        <v>2020</v>
      </c>
      <c r="B8600" t="s">
        <v>86</v>
      </c>
      <c r="C8600" s="263">
        <f t="shared" si="428"/>
        <v>44152</v>
      </c>
      <c r="D8600">
        <v>3</v>
      </c>
      <c r="E8600" t="str">
        <f t="shared" si="427"/>
        <v>S47441523</v>
      </c>
      <c r="F8600" s="339"/>
      <c r="G8600" s="345" t="s">
        <v>5</v>
      </c>
      <c r="H8600" s="347" t="s">
        <v>145</v>
      </c>
      <c r="I8600" s="348"/>
      <c r="J8600" s="349"/>
      <c r="K8600" s="350" t="s">
        <v>6</v>
      </c>
      <c r="L8600" s="352" t="s">
        <v>7</v>
      </c>
      <c r="M8600" s="350" t="s">
        <v>8</v>
      </c>
      <c r="N8600" s="354" t="s">
        <v>146</v>
      </c>
      <c r="O8600" s="356" t="s">
        <v>147</v>
      </c>
    </row>
    <row r="8601" spans="1:15" ht="15.75" thickBot="1">
      <c r="A8601">
        <v>2020</v>
      </c>
      <c r="B8601" t="s">
        <v>86</v>
      </c>
      <c r="C8601" s="263">
        <f t="shared" si="428"/>
        <v>44152</v>
      </c>
      <c r="D8601">
        <v>4</v>
      </c>
      <c r="E8601" t="str">
        <f t="shared" si="427"/>
        <v>S47441524</v>
      </c>
      <c r="F8601" s="340"/>
      <c r="G8601" s="346"/>
      <c r="H8601" s="191" t="s">
        <v>9</v>
      </c>
      <c r="I8601" s="192" t="s">
        <v>18</v>
      </c>
      <c r="J8601" s="193" t="s">
        <v>11</v>
      </c>
      <c r="K8601" s="351"/>
      <c r="L8601" s="353"/>
      <c r="M8601" s="351"/>
      <c r="N8601" s="355"/>
      <c r="O8601" s="357"/>
    </row>
    <row r="8602" spans="1:15">
      <c r="A8602">
        <v>2020</v>
      </c>
      <c r="B8602" t="s">
        <v>86</v>
      </c>
      <c r="C8602" s="263">
        <f t="shared" si="428"/>
        <v>44152</v>
      </c>
      <c r="D8602">
        <v>5</v>
      </c>
      <c r="E8602" t="str">
        <f t="shared" si="427"/>
        <v>S47441525</v>
      </c>
      <c r="F8602" s="3" t="s">
        <v>12</v>
      </c>
      <c r="G8602" s="2">
        <v>-11</v>
      </c>
      <c r="H8602" s="2" t="s">
        <v>12114</v>
      </c>
      <c r="I8602" s="2" t="s">
        <v>12115</v>
      </c>
      <c r="J8602" s="2" t="s">
        <v>3305</v>
      </c>
      <c r="K8602" s="194" t="s">
        <v>17</v>
      </c>
      <c r="L8602" s="2">
        <v>57</v>
      </c>
      <c r="M8602" s="194">
        <v>100</v>
      </c>
      <c r="N8602" s="2">
        <v>0</v>
      </c>
      <c r="O8602" s="195">
        <v>0</v>
      </c>
    </row>
    <row r="8603" spans="1:15">
      <c r="A8603">
        <v>2020</v>
      </c>
      <c r="B8603" t="s">
        <v>86</v>
      </c>
      <c r="C8603" s="263">
        <f t="shared" si="428"/>
        <v>44152</v>
      </c>
      <c r="D8603">
        <v>6</v>
      </c>
      <c r="E8603" t="str">
        <f t="shared" si="427"/>
        <v>S47441526</v>
      </c>
      <c r="F8603" s="4">
        <v>44136</v>
      </c>
      <c r="G8603" s="2">
        <v>472</v>
      </c>
      <c r="H8603" s="2" t="s">
        <v>12116</v>
      </c>
      <c r="I8603" s="2" t="s">
        <v>12117</v>
      </c>
      <c r="J8603" s="2" t="s">
        <v>2242</v>
      </c>
      <c r="K8603" s="194" t="s">
        <v>17</v>
      </c>
      <c r="L8603" s="2">
        <v>51</v>
      </c>
      <c r="M8603" s="194">
        <v>0</v>
      </c>
      <c r="N8603" s="2">
        <v>0</v>
      </c>
      <c r="O8603" s="195">
        <v>100</v>
      </c>
    </row>
    <row r="8604" spans="1:15">
      <c r="A8604">
        <v>2020</v>
      </c>
      <c r="B8604" t="s">
        <v>86</v>
      </c>
      <c r="C8604" s="263">
        <f t="shared" si="428"/>
        <v>44152</v>
      </c>
      <c r="D8604">
        <v>7</v>
      </c>
      <c r="E8604" t="str">
        <f t="shared" si="427"/>
        <v>S47441527</v>
      </c>
      <c r="F8604" s="4">
        <v>44166</v>
      </c>
      <c r="G8604" s="2">
        <v>472</v>
      </c>
      <c r="H8604" s="2" t="s">
        <v>12118</v>
      </c>
      <c r="I8604" s="2" t="s">
        <v>12119</v>
      </c>
      <c r="J8604" s="2" t="s">
        <v>331</v>
      </c>
      <c r="K8604" s="194" t="s">
        <v>17</v>
      </c>
      <c r="L8604" s="2">
        <v>60</v>
      </c>
      <c r="M8604" s="194">
        <v>0</v>
      </c>
      <c r="N8604" s="2">
        <v>0</v>
      </c>
      <c r="O8604" s="195">
        <v>100</v>
      </c>
    </row>
    <row r="8605" spans="1:15">
      <c r="A8605">
        <v>2020</v>
      </c>
      <c r="B8605" t="s">
        <v>86</v>
      </c>
      <c r="C8605" s="263">
        <f t="shared" si="428"/>
        <v>44152</v>
      </c>
      <c r="D8605">
        <v>8</v>
      </c>
      <c r="E8605" t="str">
        <f t="shared" si="427"/>
        <v>S47441528</v>
      </c>
      <c r="F8605" s="4">
        <v>44197</v>
      </c>
      <c r="G8605" s="2">
        <v>387</v>
      </c>
      <c r="H8605" s="2" t="s">
        <v>12120</v>
      </c>
      <c r="I8605" s="2" t="s">
        <v>12121</v>
      </c>
      <c r="J8605" s="2" t="s">
        <v>2060</v>
      </c>
      <c r="K8605" s="194" t="s">
        <v>17</v>
      </c>
      <c r="L8605" s="2">
        <v>58</v>
      </c>
      <c r="M8605" s="194">
        <v>0</v>
      </c>
      <c r="N8605" s="2">
        <v>0</v>
      </c>
      <c r="O8605" s="195">
        <v>100</v>
      </c>
    </row>
    <row r="8606" spans="1:15">
      <c r="A8606">
        <v>2020</v>
      </c>
      <c r="B8606" t="s">
        <v>86</v>
      </c>
      <c r="C8606" s="263">
        <f t="shared" si="428"/>
        <v>44152</v>
      </c>
      <c r="D8606">
        <v>9</v>
      </c>
      <c r="E8606" t="str">
        <f t="shared" si="427"/>
        <v>S47441529</v>
      </c>
      <c r="F8606" s="4">
        <v>44228</v>
      </c>
      <c r="G8606" s="2">
        <v>297</v>
      </c>
      <c r="H8606" s="2" t="s">
        <v>12122</v>
      </c>
      <c r="I8606" s="2" t="s">
        <v>12123</v>
      </c>
      <c r="J8606" s="2" t="s">
        <v>5860</v>
      </c>
      <c r="K8606" s="194" t="s">
        <v>17</v>
      </c>
      <c r="L8606" s="2">
        <v>47</v>
      </c>
      <c r="M8606" s="194">
        <v>0</v>
      </c>
      <c r="N8606" s="2">
        <v>0</v>
      </c>
      <c r="O8606" s="195">
        <v>100</v>
      </c>
    </row>
    <row r="8607" spans="1:15">
      <c r="A8607">
        <v>2020</v>
      </c>
      <c r="B8607" t="s">
        <v>86</v>
      </c>
      <c r="C8607" s="263">
        <f t="shared" si="428"/>
        <v>44152</v>
      </c>
      <c r="D8607">
        <v>10</v>
      </c>
      <c r="E8607" t="str">
        <f t="shared" si="427"/>
        <v>S474415210</v>
      </c>
      <c r="F8607" s="3" t="s">
        <v>11877</v>
      </c>
      <c r="G8607" s="2">
        <v>230</v>
      </c>
      <c r="H8607" s="2" t="s">
        <v>12124</v>
      </c>
      <c r="I8607" s="2" t="s">
        <v>10882</v>
      </c>
      <c r="J8607" s="2" t="s">
        <v>1013</v>
      </c>
      <c r="K8607" s="194" t="s">
        <v>17</v>
      </c>
      <c r="L8607" s="2">
        <v>44</v>
      </c>
      <c r="M8607" s="194">
        <v>0</v>
      </c>
      <c r="N8607" s="2">
        <v>0</v>
      </c>
      <c r="O8607" s="195">
        <v>100</v>
      </c>
    </row>
    <row r="8608" spans="1:15">
      <c r="A8608">
        <v>2020</v>
      </c>
      <c r="B8608" t="s">
        <v>86</v>
      </c>
      <c r="C8608" s="263">
        <f t="shared" si="428"/>
        <v>44152</v>
      </c>
      <c r="D8608">
        <v>11</v>
      </c>
      <c r="E8608" t="str">
        <f t="shared" si="427"/>
        <v>S474415211</v>
      </c>
      <c r="F8608" s="3">
        <v>2022</v>
      </c>
      <c r="G8608" s="2">
        <v>190</v>
      </c>
      <c r="H8608" s="2" t="s">
        <v>12125</v>
      </c>
      <c r="I8608" s="2" t="s">
        <v>5964</v>
      </c>
      <c r="J8608" s="2" t="s">
        <v>3771</v>
      </c>
      <c r="K8608" s="194" t="s">
        <v>17</v>
      </c>
      <c r="L8608" s="2">
        <v>43</v>
      </c>
      <c r="M8608" s="194">
        <v>0</v>
      </c>
      <c r="N8608" s="2" t="s">
        <v>416</v>
      </c>
      <c r="O8608" s="195" t="s">
        <v>415</v>
      </c>
    </row>
    <row r="8609" spans="1:15">
      <c r="A8609">
        <v>2020</v>
      </c>
      <c r="B8609" t="s">
        <v>86</v>
      </c>
      <c r="C8609" s="263">
        <f t="shared" si="428"/>
        <v>44152</v>
      </c>
      <c r="D8609">
        <v>12</v>
      </c>
      <c r="E8609" t="str">
        <f t="shared" si="427"/>
        <v>S474415212</v>
      </c>
      <c r="F8609" s="3">
        <v>2023</v>
      </c>
      <c r="G8609" s="2">
        <v>175</v>
      </c>
      <c r="H8609" s="2" t="s">
        <v>12126</v>
      </c>
      <c r="I8609" s="2" t="s">
        <v>12127</v>
      </c>
      <c r="J8609" s="2" t="s">
        <v>595</v>
      </c>
      <c r="K8609" s="194" t="s">
        <v>17</v>
      </c>
      <c r="L8609" s="2">
        <v>34</v>
      </c>
      <c r="M8609" s="194" t="s">
        <v>2313</v>
      </c>
      <c r="N8609" s="2" t="s">
        <v>2035</v>
      </c>
      <c r="O8609" s="195" t="s">
        <v>12027</v>
      </c>
    </row>
    <row r="8610" spans="1:15">
      <c r="A8610">
        <v>2020</v>
      </c>
      <c r="B8610" t="s">
        <v>86</v>
      </c>
      <c r="C8610" s="263">
        <f t="shared" si="428"/>
        <v>44152</v>
      </c>
      <c r="D8610">
        <v>13</v>
      </c>
      <c r="E8610" t="str">
        <f t="shared" si="427"/>
        <v>S474415213</v>
      </c>
      <c r="F8610" s="3">
        <v>2024</v>
      </c>
      <c r="G8610" s="2">
        <v>168</v>
      </c>
      <c r="H8610" s="2" t="s">
        <v>5792</v>
      </c>
      <c r="I8610" s="2" t="s">
        <v>11781</v>
      </c>
      <c r="J8610" s="2" t="s">
        <v>3042</v>
      </c>
      <c r="K8610" s="194" t="s">
        <v>17</v>
      </c>
      <c r="L8610" s="2">
        <v>29</v>
      </c>
      <c r="M8610" s="194" t="s">
        <v>10466</v>
      </c>
      <c r="N8610" s="2" t="s">
        <v>580</v>
      </c>
      <c r="O8610" s="195" t="s">
        <v>3955</v>
      </c>
    </row>
    <row r="8611" spans="1:15" ht="15.75" thickBot="1">
      <c r="A8611">
        <v>2020</v>
      </c>
      <c r="B8611" t="s">
        <v>86</v>
      </c>
      <c r="C8611" s="263">
        <f t="shared" si="428"/>
        <v>44152</v>
      </c>
      <c r="D8611">
        <v>14</v>
      </c>
      <c r="E8611" t="str">
        <f t="shared" si="427"/>
        <v>S474415214</v>
      </c>
      <c r="F8611" s="5">
        <v>2025</v>
      </c>
      <c r="G8611" s="6">
        <v>160</v>
      </c>
      <c r="H8611" s="6" t="s">
        <v>12128</v>
      </c>
      <c r="I8611" s="6" t="s">
        <v>12129</v>
      </c>
      <c r="J8611" s="6" t="s">
        <v>465</v>
      </c>
      <c r="K8611" s="196" t="s">
        <v>17</v>
      </c>
      <c r="L8611" s="6">
        <v>26</v>
      </c>
      <c r="M8611" s="196" t="s">
        <v>1548</v>
      </c>
      <c r="N8611" s="6" t="s">
        <v>636</v>
      </c>
      <c r="O8611" s="197" t="s">
        <v>10650</v>
      </c>
    </row>
    <row r="8612" spans="1:15" ht="16.5" thickTop="1" thickBot="1">
      <c r="A8612">
        <v>2020</v>
      </c>
      <c r="B8612" t="s">
        <v>86</v>
      </c>
      <c r="C8612" s="263">
        <f t="shared" si="428"/>
        <v>44152</v>
      </c>
      <c r="D8612">
        <v>15</v>
      </c>
      <c r="E8612" t="str">
        <f t="shared" si="427"/>
        <v>S474415215</v>
      </c>
      <c r="F8612" s="267" t="s">
        <v>11904</v>
      </c>
    </row>
    <row r="8613" spans="1:15" ht="16.5" thickTop="1" thickBot="1">
      <c r="A8613">
        <v>2020</v>
      </c>
      <c r="B8613" t="s">
        <v>86</v>
      </c>
      <c r="C8613" s="263">
        <f t="shared" si="428"/>
        <v>44152</v>
      </c>
      <c r="D8613">
        <v>16</v>
      </c>
      <c r="E8613" t="str">
        <f t="shared" si="427"/>
        <v>S474415216</v>
      </c>
      <c r="F8613" s="338" t="s">
        <v>1</v>
      </c>
      <c r="G8613" s="341" t="s">
        <v>2</v>
      </c>
      <c r="H8613" s="342"/>
      <c r="I8613" s="342"/>
      <c r="J8613" s="343"/>
      <c r="K8613" s="344" t="s">
        <v>3</v>
      </c>
      <c r="L8613" s="343"/>
      <c r="M8613" s="344" t="s">
        <v>144</v>
      </c>
      <c r="N8613" s="342"/>
      <c r="O8613" s="342"/>
    </row>
    <row r="8614" spans="1:15" ht="18" customHeight="1" thickBot="1">
      <c r="A8614">
        <v>2020</v>
      </c>
      <c r="B8614" t="s">
        <v>86</v>
      </c>
      <c r="C8614" s="263">
        <f t="shared" si="428"/>
        <v>44152</v>
      </c>
      <c r="D8614">
        <v>17</v>
      </c>
      <c r="E8614" t="str">
        <f t="shared" si="427"/>
        <v>S474415217</v>
      </c>
      <c r="F8614" s="339"/>
      <c r="G8614" s="345" t="s">
        <v>5</v>
      </c>
      <c r="H8614" s="347" t="s">
        <v>145</v>
      </c>
      <c r="I8614" s="348"/>
      <c r="J8614" s="349"/>
      <c r="K8614" s="350" t="s">
        <v>6</v>
      </c>
      <c r="L8614" s="352" t="s">
        <v>7</v>
      </c>
      <c r="M8614" s="350" t="s">
        <v>8</v>
      </c>
      <c r="N8614" s="354" t="s">
        <v>146</v>
      </c>
      <c r="O8614" s="356" t="s">
        <v>147</v>
      </c>
    </row>
    <row r="8615" spans="1:15" ht="15.75" thickBot="1">
      <c r="A8615">
        <v>2020</v>
      </c>
      <c r="B8615" t="s">
        <v>86</v>
      </c>
      <c r="C8615" s="263">
        <f t="shared" si="428"/>
        <v>44152</v>
      </c>
      <c r="D8615">
        <v>18</v>
      </c>
      <c r="E8615" t="str">
        <f t="shared" si="427"/>
        <v>S474415218</v>
      </c>
      <c r="F8615" s="340"/>
      <c r="G8615" s="346"/>
      <c r="H8615" s="191" t="s">
        <v>9</v>
      </c>
      <c r="I8615" s="192" t="s">
        <v>18</v>
      </c>
      <c r="J8615" s="193" t="s">
        <v>11</v>
      </c>
      <c r="K8615" s="351"/>
      <c r="L8615" s="353"/>
      <c r="M8615" s="351"/>
      <c r="N8615" s="355"/>
      <c r="O8615" s="357"/>
    </row>
    <row r="8616" spans="1:15">
      <c r="A8616">
        <v>2020</v>
      </c>
      <c r="B8616" t="s">
        <v>86</v>
      </c>
      <c r="C8616" s="263">
        <f t="shared" si="428"/>
        <v>44152</v>
      </c>
      <c r="D8616">
        <v>19</v>
      </c>
      <c r="E8616" t="str">
        <f t="shared" si="427"/>
        <v>S474415219</v>
      </c>
      <c r="F8616" s="3" t="s">
        <v>16</v>
      </c>
      <c r="G8616" s="2">
        <v>50</v>
      </c>
      <c r="H8616" s="2" t="s">
        <v>12130</v>
      </c>
      <c r="I8616" s="2" t="s">
        <v>12131</v>
      </c>
      <c r="J8616" s="2" t="s">
        <v>2043</v>
      </c>
      <c r="K8616" s="194" t="s">
        <v>17</v>
      </c>
      <c r="L8616" s="2">
        <v>56</v>
      </c>
      <c r="M8616" s="194" t="s">
        <v>5828</v>
      </c>
      <c r="N8616" s="2" t="s">
        <v>428</v>
      </c>
      <c r="O8616" s="195" t="s">
        <v>483</v>
      </c>
    </row>
    <row r="8617" spans="1:15">
      <c r="A8617">
        <v>2020</v>
      </c>
      <c r="B8617" t="s">
        <v>86</v>
      </c>
      <c r="C8617" s="263">
        <f t="shared" si="428"/>
        <v>44152</v>
      </c>
      <c r="D8617">
        <v>20</v>
      </c>
      <c r="E8617" t="str">
        <f t="shared" si="427"/>
        <v>S474415220</v>
      </c>
      <c r="F8617" s="4">
        <v>44136</v>
      </c>
      <c r="G8617" s="2">
        <v>522</v>
      </c>
      <c r="H8617" s="2" t="s">
        <v>12132</v>
      </c>
      <c r="I8617" s="2" t="s">
        <v>12133</v>
      </c>
      <c r="J8617" s="2" t="s">
        <v>8753</v>
      </c>
      <c r="K8617" s="194" t="s">
        <v>17</v>
      </c>
      <c r="L8617" s="2">
        <v>52</v>
      </c>
      <c r="M8617" s="194" t="s">
        <v>2664</v>
      </c>
      <c r="N8617" s="2">
        <v>0</v>
      </c>
      <c r="O8617" s="195" t="s">
        <v>10061</v>
      </c>
    </row>
    <row r="8618" spans="1:15">
      <c r="A8618">
        <v>2020</v>
      </c>
      <c r="B8618" t="s">
        <v>86</v>
      </c>
      <c r="C8618" s="263">
        <f t="shared" si="428"/>
        <v>44152</v>
      </c>
      <c r="D8618">
        <v>21</v>
      </c>
      <c r="E8618" t="str">
        <f t="shared" si="427"/>
        <v>S474415221</v>
      </c>
      <c r="F8618" s="4">
        <v>44166</v>
      </c>
      <c r="G8618" s="2">
        <v>522</v>
      </c>
      <c r="H8618" s="2" t="s">
        <v>12134</v>
      </c>
      <c r="I8618" s="2" t="s">
        <v>12135</v>
      </c>
      <c r="J8618" s="2" t="s">
        <v>5886</v>
      </c>
      <c r="K8618" s="194" t="s">
        <v>17</v>
      </c>
      <c r="L8618" s="2">
        <v>46</v>
      </c>
      <c r="M8618" s="194">
        <v>0</v>
      </c>
      <c r="N8618" s="2">
        <v>0</v>
      </c>
      <c r="O8618" s="195">
        <v>100</v>
      </c>
    </row>
    <row r="8619" spans="1:15">
      <c r="A8619">
        <v>2020</v>
      </c>
      <c r="B8619" t="s">
        <v>86</v>
      </c>
      <c r="C8619" s="263">
        <f t="shared" si="428"/>
        <v>44152</v>
      </c>
      <c r="D8619">
        <v>22</v>
      </c>
      <c r="E8619" t="str">
        <f t="shared" si="427"/>
        <v>S474415222</v>
      </c>
      <c r="F8619" s="4">
        <v>44197</v>
      </c>
      <c r="G8619" s="2">
        <v>437</v>
      </c>
      <c r="H8619" s="2" t="s">
        <v>12136</v>
      </c>
      <c r="I8619" s="2" t="s">
        <v>12137</v>
      </c>
      <c r="J8619" s="2" t="s">
        <v>9619</v>
      </c>
      <c r="K8619" s="194" t="s">
        <v>17</v>
      </c>
      <c r="L8619" s="2">
        <v>44</v>
      </c>
      <c r="M8619" s="194">
        <v>0</v>
      </c>
      <c r="N8619" s="2">
        <v>0</v>
      </c>
      <c r="O8619" s="195">
        <v>100</v>
      </c>
    </row>
    <row r="8620" spans="1:15">
      <c r="A8620">
        <v>2020</v>
      </c>
      <c r="B8620" t="s">
        <v>86</v>
      </c>
      <c r="C8620" s="263">
        <f t="shared" si="428"/>
        <v>44152</v>
      </c>
      <c r="D8620">
        <v>23</v>
      </c>
      <c r="E8620" t="str">
        <f t="shared" si="427"/>
        <v>S474415223</v>
      </c>
      <c r="F8620" s="4">
        <v>44228</v>
      </c>
      <c r="G8620" s="2">
        <v>347</v>
      </c>
      <c r="H8620" s="2" t="s">
        <v>12138</v>
      </c>
      <c r="I8620" s="2" t="s">
        <v>12139</v>
      </c>
      <c r="J8620" s="2" t="s">
        <v>1850</v>
      </c>
      <c r="K8620" s="194" t="s">
        <v>17</v>
      </c>
      <c r="L8620" s="2">
        <v>41</v>
      </c>
      <c r="M8620" s="194">
        <v>0</v>
      </c>
      <c r="N8620" s="2">
        <v>0</v>
      </c>
      <c r="O8620" s="195">
        <v>100</v>
      </c>
    </row>
    <row r="8621" spans="1:15">
      <c r="A8621">
        <v>2020</v>
      </c>
      <c r="B8621" t="s">
        <v>86</v>
      </c>
      <c r="C8621" s="263">
        <f t="shared" si="428"/>
        <v>44152</v>
      </c>
      <c r="D8621">
        <v>24</v>
      </c>
      <c r="E8621" t="str">
        <f t="shared" si="427"/>
        <v>S474415224</v>
      </c>
      <c r="F8621" s="3" t="s">
        <v>11877</v>
      </c>
      <c r="G8621" s="2">
        <v>280</v>
      </c>
      <c r="H8621" s="2" t="s">
        <v>10982</v>
      </c>
      <c r="I8621" s="2" t="s">
        <v>12140</v>
      </c>
      <c r="J8621" s="2" t="s">
        <v>7842</v>
      </c>
      <c r="K8621" s="194" t="s">
        <v>17</v>
      </c>
      <c r="L8621" s="2">
        <v>46</v>
      </c>
      <c r="M8621" s="194">
        <v>0</v>
      </c>
      <c r="N8621" s="2">
        <v>0</v>
      </c>
      <c r="O8621" s="195">
        <v>100</v>
      </c>
    </row>
    <row r="8622" spans="1:15">
      <c r="A8622">
        <v>2020</v>
      </c>
      <c r="B8622" t="s">
        <v>86</v>
      </c>
      <c r="C8622" s="263">
        <f t="shared" si="428"/>
        <v>44152</v>
      </c>
      <c r="D8622">
        <v>25</v>
      </c>
      <c r="E8622" t="str">
        <f t="shared" si="427"/>
        <v>S474415225</v>
      </c>
      <c r="F8622" s="3">
        <v>2022</v>
      </c>
      <c r="G8622" s="2">
        <v>230</v>
      </c>
      <c r="H8622" s="2" t="s">
        <v>10785</v>
      </c>
      <c r="I8622" s="2" t="s">
        <v>8014</v>
      </c>
      <c r="J8622" s="2" t="s">
        <v>4707</v>
      </c>
      <c r="K8622" s="194" t="s">
        <v>17</v>
      </c>
      <c r="L8622" s="2">
        <v>41</v>
      </c>
      <c r="M8622" s="194" t="s">
        <v>3767</v>
      </c>
      <c r="N8622" s="2" t="s">
        <v>2313</v>
      </c>
      <c r="O8622" s="195" t="s">
        <v>3768</v>
      </c>
    </row>
    <row r="8623" spans="1:15">
      <c r="A8623">
        <v>2020</v>
      </c>
      <c r="B8623" t="s">
        <v>86</v>
      </c>
      <c r="C8623" s="263">
        <f t="shared" si="428"/>
        <v>44152</v>
      </c>
      <c r="D8623">
        <v>26</v>
      </c>
      <c r="E8623" t="str">
        <f t="shared" si="427"/>
        <v>S474415226</v>
      </c>
      <c r="F8623" s="3">
        <v>2023</v>
      </c>
      <c r="G8623" s="2">
        <v>210</v>
      </c>
      <c r="H8623" s="2" t="s">
        <v>12141</v>
      </c>
      <c r="I8623" s="2" t="s">
        <v>7132</v>
      </c>
      <c r="J8623" s="2" t="s">
        <v>3287</v>
      </c>
      <c r="K8623" s="194" t="s">
        <v>17</v>
      </c>
      <c r="L8623" s="2">
        <v>35</v>
      </c>
      <c r="M8623" s="194" t="s">
        <v>3211</v>
      </c>
      <c r="N8623" s="2" t="s">
        <v>5555</v>
      </c>
      <c r="O8623" s="195" t="s">
        <v>507</v>
      </c>
    </row>
    <row r="8624" spans="1:15">
      <c r="A8624">
        <v>2020</v>
      </c>
      <c r="B8624" t="s">
        <v>86</v>
      </c>
      <c r="C8624" s="263">
        <f t="shared" si="428"/>
        <v>44152</v>
      </c>
      <c r="D8624">
        <v>27</v>
      </c>
      <c r="E8624" t="str">
        <f t="shared" si="427"/>
        <v>S474415227</v>
      </c>
      <c r="F8624" s="3">
        <v>2024</v>
      </c>
      <c r="G8624" s="2">
        <v>198</v>
      </c>
      <c r="H8624" s="2" t="s">
        <v>1859</v>
      </c>
      <c r="I8624" s="2" t="s">
        <v>2986</v>
      </c>
      <c r="J8624" s="2" t="s">
        <v>543</v>
      </c>
      <c r="K8624" s="194" t="s">
        <v>17</v>
      </c>
      <c r="L8624" s="2">
        <v>30</v>
      </c>
      <c r="M8624" s="194" t="s">
        <v>346</v>
      </c>
      <c r="N8624" s="2" t="s">
        <v>345</v>
      </c>
      <c r="O8624" s="195" t="s">
        <v>344</v>
      </c>
    </row>
    <row r="8625" spans="1:15" ht="15.75" thickBot="1">
      <c r="A8625">
        <v>2020</v>
      </c>
      <c r="B8625" t="s">
        <v>86</v>
      </c>
      <c r="C8625" s="263">
        <f t="shared" si="428"/>
        <v>44152</v>
      </c>
      <c r="D8625">
        <v>28</v>
      </c>
      <c r="E8625" t="str">
        <f t="shared" si="427"/>
        <v>S474415228</v>
      </c>
      <c r="F8625" s="5">
        <v>2025</v>
      </c>
      <c r="G8625" s="6">
        <v>190</v>
      </c>
      <c r="H8625" s="6" t="s">
        <v>5998</v>
      </c>
      <c r="I8625" s="6" t="s">
        <v>5964</v>
      </c>
      <c r="J8625" s="6" t="s">
        <v>490</v>
      </c>
      <c r="K8625" s="196" t="s">
        <v>17</v>
      </c>
      <c r="L8625" s="6">
        <v>28</v>
      </c>
      <c r="M8625" s="196" t="s">
        <v>3058</v>
      </c>
      <c r="N8625" s="6" t="s">
        <v>4986</v>
      </c>
      <c r="O8625" s="197">
        <v>50</v>
      </c>
    </row>
    <row r="8626" spans="1:15" ht="16.5" thickTop="1" thickBot="1">
      <c r="A8626">
        <v>2020</v>
      </c>
      <c r="B8626" t="s">
        <v>102</v>
      </c>
      <c r="C8626" s="263">
        <f>C8625+7</f>
        <v>44159</v>
      </c>
      <c r="D8626">
        <v>1</v>
      </c>
      <c r="E8626" t="str">
        <f t="shared" ref="E8626:E8653" si="429">B8626&amp;C8626&amp;D8626</f>
        <v>S48441591</v>
      </c>
      <c r="F8626" s="267" t="s">
        <v>11903</v>
      </c>
    </row>
    <row r="8627" spans="1:15" ht="16.5" thickTop="1" thickBot="1">
      <c r="A8627">
        <v>2020</v>
      </c>
      <c r="B8627" t="s">
        <v>102</v>
      </c>
      <c r="C8627" s="263">
        <f t="shared" ref="C8627:C8653" si="430">C8626</f>
        <v>44159</v>
      </c>
      <c r="D8627">
        <v>2</v>
      </c>
      <c r="E8627" t="str">
        <f t="shared" si="429"/>
        <v>S48441592</v>
      </c>
      <c r="F8627" s="338" t="s">
        <v>1</v>
      </c>
      <c r="G8627" s="341" t="s">
        <v>2</v>
      </c>
      <c r="H8627" s="342"/>
      <c r="I8627" s="342"/>
      <c r="J8627" s="343"/>
      <c r="K8627" s="344" t="s">
        <v>3</v>
      </c>
      <c r="L8627" s="343"/>
      <c r="M8627" s="344" t="s">
        <v>144</v>
      </c>
      <c r="N8627" s="342"/>
      <c r="O8627" s="342"/>
    </row>
    <row r="8628" spans="1:15" ht="18" customHeight="1" thickBot="1">
      <c r="A8628">
        <v>2020</v>
      </c>
      <c r="B8628" t="s">
        <v>102</v>
      </c>
      <c r="C8628" s="263">
        <f t="shared" si="430"/>
        <v>44159</v>
      </c>
      <c r="D8628">
        <v>3</v>
      </c>
      <c r="E8628" t="str">
        <f t="shared" si="429"/>
        <v>S48441593</v>
      </c>
      <c r="F8628" s="339"/>
      <c r="G8628" s="345" t="s">
        <v>5</v>
      </c>
      <c r="H8628" s="347" t="s">
        <v>145</v>
      </c>
      <c r="I8628" s="348"/>
      <c r="J8628" s="349"/>
      <c r="K8628" s="350" t="s">
        <v>6</v>
      </c>
      <c r="L8628" s="352" t="s">
        <v>7</v>
      </c>
      <c r="M8628" s="350" t="s">
        <v>8</v>
      </c>
      <c r="N8628" s="354" t="s">
        <v>146</v>
      </c>
      <c r="O8628" s="356" t="s">
        <v>147</v>
      </c>
    </row>
    <row r="8629" spans="1:15" ht="15.75" thickBot="1">
      <c r="A8629">
        <v>2020</v>
      </c>
      <c r="B8629" t="s">
        <v>102</v>
      </c>
      <c r="C8629" s="263">
        <f t="shared" si="430"/>
        <v>44159</v>
      </c>
      <c r="D8629">
        <v>4</v>
      </c>
      <c r="E8629" t="str">
        <f t="shared" si="429"/>
        <v>S48441594</v>
      </c>
      <c r="F8629" s="340"/>
      <c r="G8629" s="346"/>
      <c r="H8629" s="191" t="s">
        <v>9</v>
      </c>
      <c r="I8629" s="192" t="s">
        <v>18</v>
      </c>
      <c r="J8629" s="193" t="s">
        <v>11</v>
      </c>
      <c r="K8629" s="351"/>
      <c r="L8629" s="353"/>
      <c r="M8629" s="351"/>
      <c r="N8629" s="355"/>
      <c r="O8629" s="357"/>
    </row>
    <row r="8630" spans="1:15">
      <c r="A8630">
        <v>2020</v>
      </c>
      <c r="B8630" t="s">
        <v>102</v>
      </c>
      <c r="C8630" s="263">
        <f t="shared" si="430"/>
        <v>44159</v>
      </c>
      <c r="D8630">
        <v>5</v>
      </c>
      <c r="E8630" t="str">
        <f t="shared" si="429"/>
        <v>S48441595</v>
      </c>
      <c r="F8630" s="3" t="s">
        <v>12</v>
      </c>
      <c r="G8630" s="2">
        <v>-10</v>
      </c>
      <c r="H8630" s="2" t="s">
        <v>12114</v>
      </c>
      <c r="I8630" s="2" t="s">
        <v>12142</v>
      </c>
      <c r="J8630" s="2" t="s">
        <v>3328</v>
      </c>
      <c r="K8630" s="194" t="s">
        <v>17</v>
      </c>
      <c r="L8630" s="2">
        <v>53</v>
      </c>
      <c r="M8630" s="194" t="s">
        <v>4753</v>
      </c>
      <c r="N8630" s="2" t="s">
        <v>551</v>
      </c>
      <c r="O8630" s="195" t="s">
        <v>10754</v>
      </c>
    </row>
    <row r="8631" spans="1:15">
      <c r="A8631">
        <v>2020</v>
      </c>
      <c r="B8631" t="s">
        <v>102</v>
      </c>
      <c r="C8631" s="263">
        <f t="shared" si="430"/>
        <v>44159</v>
      </c>
      <c r="D8631">
        <v>6</v>
      </c>
      <c r="E8631" t="str">
        <f t="shared" si="429"/>
        <v>S48441596</v>
      </c>
      <c r="F8631" s="4">
        <v>44136</v>
      </c>
      <c r="G8631" s="2">
        <v>488</v>
      </c>
      <c r="H8631" s="2" t="s">
        <v>12143</v>
      </c>
      <c r="I8631" s="2" t="s">
        <v>12144</v>
      </c>
      <c r="J8631" s="2" t="s">
        <v>3500</v>
      </c>
      <c r="K8631" s="194" t="s">
        <v>17</v>
      </c>
      <c r="L8631" s="2">
        <v>48</v>
      </c>
      <c r="M8631" s="194">
        <v>0</v>
      </c>
      <c r="N8631" s="2" t="s">
        <v>833</v>
      </c>
      <c r="O8631" s="195" t="s">
        <v>11453</v>
      </c>
    </row>
    <row r="8632" spans="1:15">
      <c r="A8632">
        <v>2020</v>
      </c>
      <c r="B8632" t="s">
        <v>102</v>
      </c>
      <c r="C8632" s="263">
        <f t="shared" si="430"/>
        <v>44159</v>
      </c>
      <c r="D8632">
        <v>7</v>
      </c>
      <c r="E8632" t="str">
        <f t="shared" si="429"/>
        <v>S48441597</v>
      </c>
      <c r="F8632" s="4">
        <v>44166</v>
      </c>
      <c r="G8632" s="2">
        <v>475</v>
      </c>
      <c r="H8632" s="2" t="s">
        <v>12145</v>
      </c>
      <c r="I8632" s="2" t="s">
        <v>12146</v>
      </c>
      <c r="J8632" s="2" t="s">
        <v>2745</v>
      </c>
      <c r="K8632" s="194" t="s">
        <v>17</v>
      </c>
      <c r="L8632" s="2">
        <v>59</v>
      </c>
      <c r="M8632" s="194" t="s">
        <v>1322</v>
      </c>
      <c r="N8632" s="2" t="s">
        <v>469</v>
      </c>
      <c r="O8632" s="195" t="s">
        <v>6288</v>
      </c>
    </row>
    <row r="8633" spans="1:15">
      <c r="A8633">
        <v>2020</v>
      </c>
      <c r="B8633" t="s">
        <v>102</v>
      </c>
      <c r="C8633" s="263">
        <f t="shared" si="430"/>
        <v>44159</v>
      </c>
      <c r="D8633">
        <v>8</v>
      </c>
      <c r="E8633" t="str">
        <f t="shared" si="429"/>
        <v>S48441598</v>
      </c>
      <c r="F8633" s="4">
        <v>44197</v>
      </c>
      <c r="G8633" s="2">
        <v>390</v>
      </c>
      <c r="H8633" s="2" t="s">
        <v>12147</v>
      </c>
      <c r="I8633" s="2" t="s">
        <v>12148</v>
      </c>
      <c r="J8633" s="2" t="s">
        <v>2375</v>
      </c>
      <c r="K8633" s="194" t="s">
        <v>17</v>
      </c>
      <c r="L8633" s="2">
        <v>59</v>
      </c>
      <c r="M8633" s="194">
        <v>0</v>
      </c>
      <c r="N8633" s="2">
        <v>0</v>
      </c>
      <c r="O8633" s="195">
        <v>100</v>
      </c>
    </row>
    <row r="8634" spans="1:15">
      <c r="A8634">
        <v>2020</v>
      </c>
      <c r="B8634" t="s">
        <v>102</v>
      </c>
      <c r="C8634" s="263">
        <f t="shared" si="430"/>
        <v>44159</v>
      </c>
      <c r="D8634">
        <v>9</v>
      </c>
      <c r="E8634" t="str">
        <f t="shared" si="429"/>
        <v>S48441599</v>
      </c>
      <c r="F8634" s="4">
        <v>44228</v>
      </c>
      <c r="G8634" s="2">
        <v>295</v>
      </c>
      <c r="H8634" s="2" t="s">
        <v>12149</v>
      </c>
      <c r="I8634" s="2" t="s">
        <v>12150</v>
      </c>
      <c r="J8634" s="2" t="s">
        <v>2641</v>
      </c>
      <c r="K8634" s="194" t="s">
        <v>17</v>
      </c>
      <c r="L8634" s="2">
        <v>47</v>
      </c>
      <c r="M8634" s="194">
        <v>20</v>
      </c>
      <c r="N8634" s="2">
        <v>15</v>
      </c>
      <c r="O8634" s="195">
        <v>65</v>
      </c>
    </row>
    <row r="8635" spans="1:15">
      <c r="A8635">
        <v>2020</v>
      </c>
      <c r="B8635" t="s">
        <v>102</v>
      </c>
      <c r="C8635" s="263">
        <f t="shared" si="430"/>
        <v>44159</v>
      </c>
      <c r="D8635">
        <v>10</v>
      </c>
      <c r="E8635" t="str">
        <f t="shared" si="429"/>
        <v>S484415910</v>
      </c>
      <c r="F8635" s="3" t="s">
        <v>11877</v>
      </c>
      <c r="G8635" s="2">
        <v>210</v>
      </c>
      <c r="H8635" s="2" t="s">
        <v>12151</v>
      </c>
      <c r="I8635" s="2" t="s">
        <v>12152</v>
      </c>
      <c r="J8635" s="2" t="s">
        <v>2255</v>
      </c>
      <c r="K8635" s="194" t="s">
        <v>17</v>
      </c>
      <c r="L8635" s="2">
        <v>46</v>
      </c>
      <c r="M8635" s="194" t="s">
        <v>340</v>
      </c>
      <c r="N8635" s="2" t="s">
        <v>800</v>
      </c>
      <c r="O8635" s="195">
        <v>75</v>
      </c>
    </row>
    <row r="8636" spans="1:15">
      <c r="A8636">
        <v>2020</v>
      </c>
      <c r="B8636" t="s">
        <v>102</v>
      </c>
      <c r="C8636" s="263">
        <f t="shared" si="430"/>
        <v>44159</v>
      </c>
      <c r="D8636">
        <v>11</v>
      </c>
      <c r="E8636" t="str">
        <f t="shared" si="429"/>
        <v>S484415911</v>
      </c>
      <c r="F8636" s="3">
        <v>2022</v>
      </c>
      <c r="G8636" s="2">
        <v>195</v>
      </c>
      <c r="H8636" s="2" t="s">
        <v>2807</v>
      </c>
      <c r="I8636" s="2" t="s">
        <v>8306</v>
      </c>
      <c r="J8636" s="2" t="s">
        <v>2294</v>
      </c>
      <c r="K8636" s="194" t="s">
        <v>17</v>
      </c>
      <c r="L8636" s="2">
        <v>42</v>
      </c>
      <c r="M8636" s="194" t="s">
        <v>3731</v>
      </c>
      <c r="N8636" s="2" t="s">
        <v>640</v>
      </c>
      <c r="O8636" s="195" t="s">
        <v>11422</v>
      </c>
    </row>
    <row r="8637" spans="1:15">
      <c r="A8637">
        <v>2020</v>
      </c>
      <c r="B8637" t="s">
        <v>102</v>
      </c>
      <c r="C8637" s="263">
        <f t="shared" si="430"/>
        <v>44159</v>
      </c>
      <c r="D8637">
        <v>12</v>
      </c>
      <c r="E8637" t="str">
        <f t="shared" si="429"/>
        <v>S484415912</v>
      </c>
      <c r="F8637" s="3">
        <v>2023</v>
      </c>
      <c r="G8637" s="2">
        <v>175</v>
      </c>
      <c r="H8637" s="2" t="s">
        <v>11260</v>
      </c>
      <c r="I8637" s="2" t="s">
        <v>5274</v>
      </c>
      <c r="J8637" s="2" t="s">
        <v>2197</v>
      </c>
      <c r="K8637" s="194" t="s">
        <v>17</v>
      </c>
      <c r="L8637" s="2">
        <v>33</v>
      </c>
      <c r="M8637" s="194" t="s">
        <v>10176</v>
      </c>
      <c r="N8637" s="2" t="s">
        <v>6250</v>
      </c>
      <c r="O8637" s="195" t="s">
        <v>2054</v>
      </c>
    </row>
    <row r="8638" spans="1:15">
      <c r="A8638">
        <v>2020</v>
      </c>
      <c r="B8638" t="s">
        <v>102</v>
      </c>
      <c r="C8638" s="263">
        <f t="shared" si="430"/>
        <v>44159</v>
      </c>
      <c r="D8638">
        <v>13</v>
      </c>
      <c r="E8638" t="str">
        <f t="shared" si="429"/>
        <v>S484415913</v>
      </c>
      <c r="F8638" s="3">
        <v>2024</v>
      </c>
      <c r="G8638" s="2">
        <v>165</v>
      </c>
      <c r="H8638" s="2" t="s">
        <v>11651</v>
      </c>
      <c r="I8638" s="2" t="s">
        <v>6844</v>
      </c>
      <c r="J8638" s="2" t="s">
        <v>1704</v>
      </c>
      <c r="K8638" s="194" t="s">
        <v>17</v>
      </c>
      <c r="L8638" s="2">
        <v>27</v>
      </c>
      <c r="M8638" s="194" t="s">
        <v>1248</v>
      </c>
      <c r="N8638" s="2" t="s">
        <v>10708</v>
      </c>
      <c r="O8638" s="195" t="s">
        <v>296</v>
      </c>
    </row>
    <row r="8639" spans="1:15" ht="15.75" thickBot="1">
      <c r="A8639">
        <v>2020</v>
      </c>
      <c r="B8639" t="s">
        <v>102</v>
      </c>
      <c r="C8639" s="263">
        <f t="shared" si="430"/>
        <v>44159</v>
      </c>
      <c r="D8639">
        <v>14</v>
      </c>
      <c r="E8639" t="str">
        <f t="shared" si="429"/>
        <v>S484415914</v>
      </c>
      <c r="F8639" s="5">
        <v>2025</v>
      </c>
      <c r="G8639" s="6">
        <v>155</v>
      </c>
      <c r="H8639" s="6" t="s">
        <v>12153</v>
      </c>
      <c r="I8639" s="6" t="s">
        <v>12154</v>
      </c>
      <c r="J8639" s="6" t="s">
        <v>1664</v>
      </c>
      <c r="K8639" s="196" t="s">
        <v>17</v>
      </c>
      <c r="L8639" s="6">
        <v>25</v>
      </c>
      <c r="M8639" s="196" t="s">
        <v>410</v>
      </c>
      <c r="N8639" s="6">
        <v>50</v>
      </c>
      <c r="O8639" s="197" t="s">
        <v>10157</v>
      </c>
    </row>
    <row r="8640" spans="1:15" ht="16.5" thickTop="1" thickBot="1">
      <c r="A8640">
        <v>2020</v>
      </c>
      <c r="B8640" t="s">
        <v>102</v>
      </c>
      <c r="C8640" s="263">
        <f t="shared" si="430"/>
        <v>44159</v>
      </c>
      <c r="D8640">
        <v>15</v>
      </c>
      <c r="E8640" t="str">
        <f t="shared" si="429"/>
        <v>S484415915</v>
      </c>
      <c r="F8640" s="267" t="s">
        <v>11904</v>
      </c>
    </row>
    <row r="8641" spans="1:15" ht="16.5" thickTop="1" thickBot="1">
      <c r="A8641">
        <v>2020</v>
      </c>
      <c r="B8641" t="s">
        <v>102</v>
      </c>
      <c r="C8641" s="263">
        <f t="shared" si="430"/>
        <v>44159</v>
      </c>
      <c r="D8641">
        <v>16</v>
      </c>
      <c r="E8641" t="str">
        <f t="shared" si="429"/>
        <v>S484415916</v>
      </c>
      <c r="F8641" s="338" t="s">
        <v>1</v>
      </c>
      <c r="G8641" s="341" t="s">
        <v>2</v>
      </c>
      <c r="H8641" s="342"/>
      <c r="I8641" s="342"/>
      <c r="J8641" s="343"/>
      <c r="K8641" s="344" t="s">
        <v>3</v>
      </c>
      <c r="L8641" s="343"/>
      <c r="M8641" s="344" t="s">
        <v>144</v>
      </c>
      <c r="N8641" s="342"/>
      <c r="O8641" s="342"/>
    </row>
    <row r="8642" spans="1:15" ht="18" customHeight="1" thickBot="1">
      <c r="A8642">
        <v>2020</v>
      </c>
      <c r="B8642" t="s">
        <v>102</v>
      </c>
      <c r="C8642" s="263">
        <f t="shared" si="430"/>
        <v>44159</v>
      </c>
      <c r="D8642">
        <v>17</v>
      </c>
      <c r="E8642" t="str">
        <f t="shared" si="429"/>
        <v>S484415917</v>
      </c>
      <c r="F8642" s="339"/>
      <c r="G8642" s="345" t="s">
        <v>5</v>
      </c>
      <c r="H8642" s="347" t="s">
        <v>145</v>
      </c>
      <c r="I8642" s="348"/>
      <c r="J8642" s="349"/>
      <c r="K8642" s="350" t="s">
        <v>6</v>
      </c>
      <c r="L8642" s="352" t="s">
        <v>7</v>
      </c>
      <c r="M8642" s="350" t="s">
        <v>8</v>
      </c>
      <c r="N8642" s="354" t="s">
        <v>146</v>
      </c>
      <c r="O8642" s="356" t="s">
        <v>147</v>
      </c>
    </row>
    <row r="8643" spans="1:15" ht="15.75" thickBot="1">
      <c r="A8643">
        <v>2020</v>
      </c>
      <c r="B8643" t="s">
        <v>102</v>
      </c>
      <c r="C8643" s="263">
        <f t="shared" si="430"/>
        <v>44159</v>
      </c>
      <c r="D8643">
        <v>18</v>
      </c>
      <c r="E8643" t="str">
        <f t="shared" si="429"/>
        <v>S484415918</v>
      </c>
      <c r="F8643" s="340"/>
      <c r="G8643" s="346"/>
      <c r="H8643" s="191" t="s">
        <v>9</v>
      </c>
      <c r="I8643" s="192" t="s">
        <v>18</v>
      </c>
      <c r="J8643" s="193" t="s">
        <v>11</v>
      </c>
      <c r="K8643" s="351"/>
      <c r="L8643" s="353"/>
      <c r="M8643" s="351"/>
      <c r="N8643" s="355"/>
      <c r="O8643" s="357"/>
    </row>
    <row r="8644" spans="1:15">
      <c r="A8644">
        <v>2020</v>
      </c>
      <c r="B8644" t="s">
        <v>102</v>
      </c>
      <c r="C8644" s="263">
        <f t="shared" si="430"/>
        <v>44159</v>
      </c>
      <c r="D8644">
        <v>19</v>
      </c>
      <c r="E8644" t="str">
        <f t="shared" si="429"/>
        <v>S484415919</v>
      </c>
      <c r="F8644" s="3" t="s">
        <v>16</v>
      </c>
      <c r="G8644" s="2">
        <v>50</v>
      </c>
      <c r="H8644" s="2" t="s">
        <v>12155</v>
      </c>
      <c r="I8644" s="2" t="s">
        <v>1650</v>
      </c>
      <c r="J8644" s="2" t="s">
        <v>4696</v>
      </c>
      <c r="K8644" s="194" t="s">
        <v>17</v>
      </c>
      <c r="L8644" s="2">
        <v>52</v>
      </c>
      <c r="M8644" s="194" t="s">
        <v>301</v>
      </c>
      <c r="N8644" s="2" t="s">
        <v>379</v>
      </c>
      <c r="O8644" s="195" t="s">
        <v>3697</v>
      </c>
    </row>
    <row r="8645" spans="1:15">
      <c r="A8645">
        <v>2020</v>
      </c>
      <c r="B8645" t="s">
        <v>102</v>
      </c>
      <c r="C8645" s="263">
        <f t="shared" si="430"/>
        <v>44159</v>
      </c>
      <c r="D8645">
        <v>20</v>
      </c>
      <c r="E8645" t="str">
        <f t="shared" si="429"/>
        <v>S484415920</v>
      </c>
      <c r="F8645" s="4">
        <v>44136</v>
      </c>
      <c r="G8645" s="2">
        <v>538</v>
      </c>
      <c r="H8645" s="2" t="s">
        <v>12156</v>
      </c>
      <c r="I8645" s="2" t="s">
        <v>12157</v>
      </c>
      <c r="J8645" s="2" t="s">
        <v>12158</v>
      </c>
      <c r="K8645" s="194" t="s">
        <v>17</v>
      </c>
      <c r="L8645" s="2">
        <v>49</v>
      </c>
      <c r="M8645" s="194">
        <v>0</v>
      </c>
      <c r="N8645" s="2" t="s">
        <v>274</v>
      </c>
      <c r="O8645" s="195" t="s">
        <v>273</v>
      </c>
    </row>
    <row r="8646" spans="1:15">
      <c r="A8646">
        <v>2020</v>
      </c>
      <c r="B8646" t="s">
        <v>102</v>
      </c>
      <c r="C8646" s="263">
        <f t="shared" si="430"/>
        <v>44159</v>
      </c>
      <c r="D8646">
        <v>21</v>
      </c>
      <c r="E8646" t="str">
        <f t="shared" si="429"/>
        <v>S484415921</v>
      </c>
      <c r="F8646" s="4">
        <v>44166</v>
      </c>
      <c r="G8646" s="2">
        <v>525</v>
      </c>
      <c r="H8646" s="2" t="s">
        <v>12159</v>
      </c>
      <c r="I8646" s="2" t="s">
        <v>12160</v>
      </c>
      <c r="J8646" s="2" t="s">
        <v>12161</v>
      </c>
      <c r="K8646" s="194" t="s">
        <v>17</v>
      </c>
      <c r="L8646" s="2">
        <v>45</v>
      </c>
      <c r="M8646" s="194" t="s">
        <v>4881</v>
      </c>
      <c r="N8646" s="2">
        <v>0</v>
      </c>
      <c r="O8646" s="195" t="s">
        <v>10095</v>
      </c>
    </row>
    <row r="8647" spans="1:15">
      <c r="A8647">
        <v>2020</v>
      </c>
      <c r="B8647" t="s">
        <v>102</v>
      </c>
      <c r="C8647" s="263">
        <f t="shared" si="430"/>
        <v>44159</v>
      </c>
      <c r="D8647">
        <v>22</v>
      </c>
      <c r="E8647" t="str">
        <f t="shared" si="429"/>
        <v>S484415922</v>
      </c>
      <c r="F8647" s="4">
        <v>44197</v>
      </c>
      <c r="G8647" s="2">
        <v>440</v>
      </c>
      <c r="H8647" s="2" t="s">
        <v>12162</v>
      </c>
      <c r="I8647" s="2" t="s">
        <v>12163</v>
      </c>
      <c r="J8647" s="2" t="s">
        <v>2264</v>
      </c>
      <c r="K8647" s="194" t="s">
        <v>17</v>
      </c>
      <c r="L8647" s="2">
        <v>44</v>
      </c>
      <c r="M8647" s="194" t="s">
        <v>460</v>
      </c>
      <c r="N8647" s="2">
        <v>0</v>
      </c>
      <c r="O8647" s="195" t="s">
        <v>10750</v>
      </c>
    </row>
    <row r="8648" spans="1:15">
      <c r="A8648">
        <v>2020</v>
      </c>
      <c r="B8648" t="s">
        <v>102</v>
      </c>
      <c r="C8648" s="263">
        <f t="shared" si="430"/>
        <v>44159</v>
      </c>
      <c r="D8648">
        <v>23</v>
      </c>
      <c r="E8648" t="str">
        <f t="shared" si="429"/>
        <v>S484415923</v>
      </c>
      <c r="F8648" s="4">
        <v>44228</v>
      </c>
      <c r="G8648" s="2">
        <v>345</v>
      </c>
      <c r="H8648" s="2" t="s">
        <v>12164</v>
      </c>
      <c r="I8648" s="2" t="s">
        <v>12165</v>
      </c>
      <c r="J8648" s="2" t="s">
        <v>12166</v>
      </c>
      <c r="K8648" s="194" t="s">
        <v>17</v>
      </c>
      <c r="L8648" s="2">
        <v>42</v>
      </c>
      <c r="M8648" s="194" t="s">
        <v>428</v>
      </c>
      <c r="N8648" s="2" t="s">
        <v>423</v>
      </c>
      <c r="O8648" s="195" t="s">
        <v>427</v>
      </c>
    </row>
    <row r="8649" spans="1:15">
      <c r="A8649">
        <v>2020</v>
      </c>
      <c r="B8649" t="s">
        <v>102</v>
      </c>
      <c r="C8649" s="263">
        <f t="shared" si="430"/>
        <v>44159</v>
      </c>
      <c r="D8649">
        <v>24</v>
      </c>
      <c r="E8649" t="str">
        <f t="shared" si="429"/>
        <v>S484415924</v>
      </c>
      <c r="F8649" s="3" t="s">
        <v>11877</v>
      </c>
      <c r="G8649" s="2">
        <v>260</v>
      </c>
      <c r="H8649" s="2" t="s">
        <v>12167</v>
      </c>
      <c r="I8649" s="2" t="s">
        <v>12168</v>
      </c>
      <c r="J8649" s="2" t="s">
        <v>6189</v>
      </c>
      <c r="K8649" s="194" t="s">
        <v>17</v>
      </c>
      <c r="L8649" s="2">
        <v>44</v>
      </c>
      <c r="M8649" s="194" t="s">
        <v>477</v>
      </c>
      <c r="N8649" s="2" t="s">
        <v>4881</v>
      </c>
      <c r="O8649" s="195" t="s">
        <v>10575</v>
      </c>
    </row>
    <row r="8650" spans="1:15">
      <c r="A8650">
        <v>2020</v>
      </c>
      <c r="B8650" t="s">
        <v>102</v>
      </c>
      <c r="C8650" s="263">
        <f t="shared" si="430"/>
        <v>44159</v>
      </c>
      <c r="D8650">
        <v>25</v>
      </c>
      <c r="E8650" t="str">
        <f t="shared" si="429"/>
        <v>S484415925</v>
      </c>
      <c r="F8650" s="3">
        <v>2022</v>
      </c>
      <c r="G8650" s="2">
        <v>235</v>
      </c>
      <c r="H8650" s="2" t="s">
        <v>12169</v>
      </c>
      <c r="I8650" s="2" t="s">
        <v>7850</v>
      </c>
      <c r="J8650" s="2" t="s">
        <v>2360</v>
      </c>
      <c r="K8650" s="194" t="s">
        <v>17</v>
      </c>
      <c r="L8650" s="2">
        <v>41</v>
      </c>
      <c r="M8650" s="194" t="s">
        <v>10176</v>
      </c>
      <c r="N8650" s="2" t="s">
        <v>258</v>
      </c>
      <c r="O8650" s="195" t="s">
        <v>3618</v>
      </c>
    </row>
    <row r="8651" spans="1:15">
      <c r="A8651">
        <v>2020</v>
      </c>
      <c r="B8651" t="s">
        <v>102</v>
      </c>
      <c r="C8651" s="263">
        <f t="shared" si="430"/>
        <v>44159</v>
      </c>
      <c r="D8651">
        <v>26</v>
      </c>
      <c r="E8651" t="str">
        <f t="shared" si="429"/>
        <v>S484415926</v>
      </c>
      <c r="F8651" s="3">
        <v>2023</v>
      </c>
      <c r="G8651" s="2">
        <v>210</v>
      </c>
      <c r="H8651" s="2" t="s">
        <v>12170</v>
      </c>
      <c r="I8651" s="2" t="s">
        <v>8199</v>
      </c>
      <c r="J8651" s="2" t="s">
        <v>2749</v>
      </c>
      <c r="K8651" s="194" t="s">
        <v>17</v>
      </c>
      <c r="L8651" s="2">
        <v>33</v>
      </c>
      <c r="M8651" s="194" t="s">
        <v>524</v>
      </c>
      <c r="N8651" s="2" t="s">
        <v>4986</v>
      </c>
      <c r="O8651" s="195" t="s">
        <v>7626</v>
      </c>
    </row>
    <row r="8652" spans="1:15">
      <c r="A8652">
        <v>2020</v>
      </c>
      <c r="B8652" t="s">
        <v>102</v>
      </c>
      <c r="C8652" s="263">
        <f t="shared" si="430"/>
        <v>44159</v>
      </c>
      <c r="D8652">
        <v>27</v>
      </c>
      <c r="E8652" t="str">
        <f t="shared" si="429"/>
        <v>S484415927</v>
      </c>
      <c r="F8652" s="3">
        <v>2024</v>
      </c>
      <c r="G8652" s="2">
        <v>195</v>
      </c>
      <c r="H8652" s="2" t="s">
        <v>12171</v>
      </c>
      <c r="I8652" s="2" t="s">
        <v>12172</v>
      </c>
      <c r="J8652" s="2" t="s">
        <v>532</v>
      </c>
      <c r="K8652" s="194" t="s">
        <v>17</v>
      </c>
      <c r="L8652" s="2">
        <v>30</v>
      </c>
      <c r="M8652" s="194" t="s">
        <v>546</v>
      </c>
      <c r="N8652" s="2" t="s">
        <v>445</v>
      </c>
      <c r="O8652" s="195" t="s">
        <v>5258</v>
      </c>
    </row>
    <row r="8653" spans="1:15" ht="15.75" thickBot="1">
      <c r="A8653">
        <v>2020</v>
      </c>
      <c r="B8653" t="s">
        <v>102</v>
      </c>
      <c r="C8653" s="263">
        <f t="shared" si="430"/>
        <v>44159</v>
      </c>
      <c r="D8653">
        <v>28</v>
      </c>
      <c r="E8653" t="str">
        <f t="shared" si="429"/>
        <v>S484415928</v>
      </c>
      <c r="F8653" s="5">
        <v>2025</v>
      </c>
      <c r="G8653" s="6">
        <v>185</v>
      </c>
      <c r="H8653" s="6" t="s">
        <v>11504</v>
      </c>
      <c r="I8653" s="6" t="s">
        <v>7027</v>
      </c>
      <c r="J8653" s="6" t="s">
        <v>349</v>
      </c>
      <c r="K8653" s="196" t="s">
        <v>17</v>
      </c>
      <c r="L8653" s="6">
        <v>29</v>
      </c>
      <c r="M8653" s="196" t="s">
        <v>483</v>
      </c>
      <c r="N8653" s="6" t="s">
        <v>1539</v>
      </c>
      <c r="O8653" s="197" t="s">
        <v>1539</v>
      </c>
    </row>
    <row r="8654" spans="1:15" ht="16.5" thickTop="1" thickBot="1">
      <c r="A8654">
        <v>2020</v>
      </c>
      <c r="B8654" t="s">
        <v>103</v>
      </c>
      <c r="C8654" s="263">
        <f>C8653+7</f>
        <v>44166</v>
      </c>
      <c r="D8654">
        <v>1</v>
      </c>
      <c r="E8654" t="str">
        <f t="shared" ref="E8654:E8681" si="431">B8654&amp;C8654&amp;D8654</f>
        <v>S49441661</v>
      </c>
      <c r="F8654" s="267" t="s">
        <v>11903</v>
      </c>
    </row>
    <row r="8655" spans="1:15" ht="16.5" thickTop="1" thickBot="1">
      <c r="A8655">
        <v>2020</v>
      </c>
      <c r="B8655" t="s">
        <v>103</v>
      </c>
      <c r="C8655" s="263">
        <f t="shared" ref="C8655:C8681" si="432">C8654</f>
        <v>44166</v>
      </c>
      <c r="D8655">
        <v>2</v>
      </c>
      <c r="E8655" t="str">
        <f t="shared" si="431"/>
        <v>S49441662</v>
      </c>
      <c r="F8655" s="338" t="s">
        <v>1</v>
      </c>
      <c r="G8655" s="341" t="s">
        <v>2</v>
      </c>
      <c r="H8655" s="342"/>
      <c r="I8655" s="342"/>
      <c r="J8655" s="343"/>
      <c r="K8655" s="344" t="s">
        <v>3</v>
      </c>
      <c r="L8655" s="343"/>
      <c r="M8655" s="344" t="s">
        <v>144</v>
      </c>
      <c r="N8655" s="342"/>
      <c r="O8655" s="342"/>
    </row>
    <row r="8656" spans="1:15" ht="18" customHeight="1" thickBot="1">
      <c r="A8656">
        <v>2020</v>
      </c>
      <c r="B8656" t="s">
        <v>103</v>
      </c>
      <c r="C8656" s="263">
        <f t="shared" si="432"/>
        <v>44166</v>
      </c>
      <c r="D8656">
        <v>3</v>
      </c>
      <c r="E8656" t="str">
        <f t="shared" si="431"/>
        <v>S49441663</v>
      </c>
      <c r="F8656" s="339"/>
      <c r="G8656" s="345" t="s">
        <v>5</v>
      </c>
      <c r="H8656" s="347" t="s">
        <v>145</v>
      </c>
      <c r="I8656" s="348"/>
      <c r="J8656" s="349"/>
      <c r="K8656" s="350" t="s">
        <v>6</v>
      </c>
      <c r="L8656" s="352" t="s">
        <v>7</v>
      </c>
      <c r="M8656" s="350" t="s">
        <v>8</v>
      </c>
      <c r="N8656" s="354" t="s">
        <v>146</v>
      </c>
      <c r="O8656" s="356" t="s">
        <v>147</v>
      </c>
    </row>
    <row r="8657" spans="1:15" ht="15.75" thickBot="1">
      <c r="A8657">
        <v>2020</v>
      </c>
      <c r="B8657" t="s">
        <v>103</v>
      </c>
      <c r="C8657" s="263">
        <f t="shared" si="432"/>
        <v>44166</v>
      </c>
      <c r="D8657">
        <v>4</v>
      </c>
      <c r="E8657" t="str">
        <f t="shared" si="431"/>
        <v>S49441664</v>
      </c>
      <c r="F8657" s="340"/>
      <c r="G8657" s="346"/>
      <c r="H8657" s="191" t="s">
        <v>9</v>
      </c>
      <c r="I8657" s="192" t="s">
        <v>18</v>
      </c>
      <c r="J8657" s="193" t="s">
        <v>11</v>
      </c>
      <c r="K8657" s="351"/>
      <c r="L8657" s="353"/>
      <c r="M8657" s="351"/>
      <c r="N8657" s="355"/>
      <c r="O8657" s="357"/>
    </row>
    <row r="8658" spans="1:15">
      <c r="A8658">
        <v>2020</v>
      </c>
      <c r="B8658" t="s">
        <v>103</v>
      </c>
      <c r="C8658" s="263">
        <f t="shared" si="432"/>
        <v>44166</v>
      </c>
      <c r="D8658">
        <v>5</v>
      </c>
      <c r="E8658" t="str">
        <f t="shared" si="431"/>
        <v>S49441665</v>
      </c>
      <c r="F8658" s="3" t="s">
        <v>12</v>
      </c>
      <c r="G8658" s="2">
        <v>-6</v>
      </c>
      <c r="H8658" s="2" t="s">
        <v>12173</v>
      </c>
      <c r="I8658" s="2" t="s">
        <v>12174</v>
      </c>
      <c r="J8658" s="2" t="s">
        <v>7164</v>
      </c>
      <c r="K8658" s="194" t="s">
        <v>17</v>
      </c>
      <c r="L8658" s="2">
        <v>54</v>
      </c>
      <c r="M8658" s="194" t="s">
        <v>640</v>
      </c>
      <c r="N8658" s="2" t="s">
        <v>4854</v>
      </c>
      <c r="O8658" s="195" t="s">
        <v>4855</v>
      </c>
    </row>
    <row r="8659" spans="1:15">
      <c r="A8659">
        <v>2020</v>
      </c>
      <c r="B8659" t="s">
        <v>103</v>
      </c>
      <c r="C8659" s="263">
        <f t="shared" si="432"/>
        <v>44166</v>
      </c>
      <c r="D8659">
        <v>6</v>
      </c>
      <c r="E8659" t="str">
        <f t="shared" si="431"/>
        <v>S49441666</v>
      </c>
      <c r="F8659" s="4">
        <v>44136</v>
      </c>
      <c r="G8659" s="2">
        <v>440</v>
      </c>
      <c r="H8659" s="2" t="s">
        <v>12175</v>
      </c>
      <c r="I8659" s="2" t="s">
        <v>12176</v>
      </c>
      <c r="J8659" s="2" t="s">
        <v>1329</v>
      </c>
      <c r="K8659" s="194" t="s">
        <v>17</v>
      </c>
      <c r="L8659" s="2">
        <v>48</v>
      </c>
      <c r="M8659" s="194" t="s">
        <v>512</v>
      </c>
      <c r="N8659" s="2" t="s">
        <v>444</v>
      </c>
      <c r="O8659" s="195" t="s">
        <v>11259</v>
      </c>
    </row>
    <row r="8660" spans="1:15">
      <c r="A8660">
        <v>2020</v>
      </c>
      <c r="B8660" t="s">
        <v>103</v>
      </c>
      <c r="C8660" s="263">
        <f t="shared" si="432"/>
        <v>44166</v>
      </c>
      <c r="D8660">
        <v>7</v>
      </c>
      <c r="E8660" t="str">
        <f t="shared" si="431"/>
        <v>S49441667</v>
      </c>
      <c r="F8660" s="4">
        <v>44166</v>
      </c>
      <c r="G8660" s="2">
        <v>345</v>
      </c>
      <c r="H8660" s="2" t="s">
        <v>12177</v>
      </c>
      <c r="I8660" s="2" t="s">
        <v>12178</v>
      </c>
      <c r="J8660" s="2" t="s">
        <v>979</v>
      </c>
      <c r="K8660" s="194" t="s">
        <v>17</v>
      </c>
      <c r="L8660" s="2">
        <v>57</v>
      </c>
      <c r="M8660" s="194">
        <v>100</v>
      </c>
      <c r="N8660" s="2">
        <v>0</v>
      </c>
      <c r="O8660" s="195">
        <v>0</v>
      </c>
    </row>
    <row r="8661" spans="1:15">
      <c r="A8661">
        <v>2020</v>
      </c>
      <c r="B8661" t="s">
        <v>103</v>
      </c>
      <c r="C8661" s="263">
        <f t="shared" si="432"/>
        <v>44166</v>
      </c>
      <c r="D8661">
        <v>8</v>
      </c>
      <c r="E8661" t="str">
        <f t="shared" si="431"/>
        <v>S49441668</v>
      </c>
      <c r="F8661" s="4">
        <v>44197</v>
      </c>
      <c r="G8661" s="2">
        <v>225</v>
      </c>
      <c r="H8661" s="2" t="s">
        <v>12179</v>
      </c>
      <c r="I8661" s="2" t="s">
        <v>11126</v>
      </c>
      <c r="J8661" s="2" t="s">
        <v>12180</v>
      </c>
      <c r="K8661" s="194" t="s">
        <v>17</v>
      </c>
      <c r="L8661" s="2">
        <v>60</v>
      </c>
      <c r="M8661" s="194">
        <v>100</v>
      </c>
      <c r="N8661" s="2">
        <v>0</v>
      </c>
      <c r="O8661" s="195">
        <v>0</v>
      </c>
    </row>
    <row r="8662" spans="1:15">
      <c r="A8662">
        <v>2020</v>
      </c>
      <c r="B8662" t="s">
        <v>103</v>
      </c>
      <c r="C8662" s="263">
        <f t="shared" si="432"/>
        <v>44166</v>
      </c>
      <c r="D8662">
        <v>9</v>
      </c>
      <c r="E8662" t="str">
        <f t="shared" si="431"/>
        <v>S49441669</v>
      </c>
      <c r="F8662" s="4">
        <v>44228</v>
      </c>
      <c r="G8662" s="2">
        <v>190</v>
      </c>
      <c r="H8662" s="2" t="s">
        <v>6191</v>
      </c>
      <c r="I8662" s="2" t="s">
        <v>12181</v>
      </c>
      <c r="J8662" s="2" t="s">
        <v>4958</v>
      </c>
      <c r="K8662" s="194" t="s">
        <v>17</v>
      </c>
      <c r="L8662" s="2">
        <v>48</v>
      </c>
      <c r="M8662" s="194">
        <v>100</v>
      </c>
      <c r="N8662" s="2">
        <v>0</v>
      </c>
      <c r="O8662" s="195">
        <v>0</v>
      </c>
    </row>
    <row r="8663" spans="1:15">
      <c r="A8663">
        <v>2020</v>
      </c>
      <c r="B8663" t="s">
        <v>103</v>
      </c>
      <c r="C8663" s="263">
        <f t="shared" si="432"/>
        <v>44166</v>
      </c>
      <c r="D8663">
        <v>10</v>
      </c>
      <c r="E8663" t="str">
        <f t="shared" si="431"/>
        <v>S494416610</v>
      </c>
      <c r="F8663" s="3" t="s">
        <v>11877</v>
      </c>
      <c r="G8663" s="2">
        <v>180</v>
      </c>
      <c r="H8663" s="2" t="s">
        <v>9054</v>
      </c>
      <c r="I8663" s="2" t="s">
        <v>12182</v>
      </c>
      <c r="J8663" s="2" t="s">
        <v>2854</v>
      </c>
      <c r="K8663" s="194" t="s">
        <v>17</v>
      </c>
      <c r="L8663" s="2">
        <v>48</v>
      </c>
      <c r="M8663" s="194">
        <v>100</v>
      </c>
      <c r="N8663" s="2">
        <v>0</v>
      </c>
      <c r="O8663" s="195">
        <v>0</v>
      </c>
    </row>
    <row r="8664" spans="1:15">
      <c r="A8664">
        <v>2020</v>
      </c>
      <c r="B8664" t="s">
        <v>103</v>
      </c>
      <c r="C8664" s="263">
        <f t="shared" si="432"/>
        <v>44166</v>
      </c>
      <c r="D8664">
        <v>11</v>
      </c>
      <c r="E8664" t="str">
        <f t="shared" si="431"/>
        <v>S494416611</v>
      </c>
      <c r="F8664" s="3">
        <v>2022</v>
      </c>
      <c r="G8664" s="2">
        <v>180</v>
      </c>
      <c r="H8664" s="2" t="s">
        <v>6101</v>
      </c>
      <c r="I8664" s="2" t="s">
        <v>1859</v>
      </c>
      <c r="J8664" s="2" t="s">
        <v>1871</v>
      </c>
      <c r="K8664" s="194" t="s">
        <v>17</v>
      </c>
      <c r="L8664" s="2">
        <v>39</v>
      </c>
      <c r="M8664" s="194" t="s">
        <v>289</v>
      </c>
      <c r="N8664" s="2" t="s">
        <v>1975</v>
      </c>
      <c r="O8664" s="195" t="s">
        <v>4563</v>
      </c>
    </row>
    <row r="8665" spans="1:15">
      <c r="A8665">
        <v>2020</v>
      </c>
      <c r="B8665" t="s">
        <v>103</v>
      </c>
      <c r="C8665" s="263">
        <f t="shared" si="432"/>
        <v>44166</v>
      </c>
      <c r="D8665">
        <v>12</v>
      </c>
      <c r="E8665" t="str">
        <f t="shared" si="431"/>
        <v>S494416612</v>
      </c>
      <c r="F8665" s="3">
        <v>2023</v>
      </c>
      <c r="G8665" s="2">
        <v>155</v>
      </c>
      <c r="H8665" s="2" t="s">
        <v>12183</v>
      </c>
      <c r="I8665" s="2" t="s">
        <v>5465</v>
      </c>
      <c r="J8665" s="2" t="s">
        <v>3429</v>
      </c>
      <c r="K8665" s="194" t="s">
        <v>17</v>
      </c>
      <c r="L8665" s="2">
        <v>35</v>
      </c>
      <c r="M8665" s="194" t="s">
        <v>484</v>
      </c>
      <c r="N8665" s="2">
        <v>35</v>
      </c>
      <c r="O8665" s="195" t="s">
        <v>2379</v>
      </c>
    </row>
    <row r="8666" spans="1:15">
      <c r="A8666">
        <v>2020</v>
      </c>
      <c r="B8666" t="s">
        <v>103</v>
      </c>
      <c r="C8666" s="263">
        <f t="shared" si="432"/>
        <v>44166</v>
      </c>
      <c r="D8666">
        <v>13</v>
      </c>
      <c r="E8666" t="str">
        <f t="shared" si="431"/>
        <v>S494416613</v>
      </c>
      <c r="F8666" s="3">
        <v>2024</v>
      </c>
      <c r="G8666" s="2">
        <v>150</v>
      </c>
      <c r="H8666" s="2" t="s">
        <v>6844</v>
      </c>
      <c r="I8666" s="2" t="s">
        <v>12184</v>
      </c>
      <c r="J8666" s="2" t="s">
        <v>4326</v>
      </c>
      <c r="K8666" s="194" t="s">
        <v>17</v>
      </c>
      <c r="L8666" s="2">
        <v>29</v>
      </c>
      <c r="M8666" s="194" t="s">
        <v>4235</v>
      </c>
      <c r="N8666" s="2" t="s">
        <v>4149</v>
      </c>
      <c r="O8666" s="195" t="s">
        <v>264</v>
      </c>
    </row>
    <row r="8667" spans="1:15" ht="15.75" thickBot="1">
      <c r="A8667">
        <v>2020</v>
      </c>
      <c r="B8667" t="s">
        <v>103</v>
      </c>
      <c r="C8667" s="263">
        <f t="shared" si="432"/>
        <v>44166</v>
      </c>
      <c r="D8667">
        <v>14</v>
      </c>
      <c r="E8667" t="str">
        <f t="shared" si="431"/>
        <v>S494416614</v>
      </c>
      <c r="F8667" s="5">
        <v>2025</v>
      </c>
      <c r="G8667" s="6">
        <v>145</v>
      </c>
      <c r="H8667" s="6" t="s">
        <v>12185</v>
      </c>
      <c r="I8667" s="6" t="s">
        <v>12186</v>
      </c>
      <c r="J8667" s="6" t="s">
        <v>4340</v>
      </c>
      <c r="K8667" s="196" t="s">
        <v>17</v>
      </c>
      <c r="L8667" s="6">
        <v>27</v>
      </c>
      <c r="M8667" s="196" t="s">
        <v>4234</v>
      </c>
      <c r="N8667" s="6" t="s">
        <v>3320</v>
      </c>
      <c r="O8667" s="197" t="s">
        <v>1548</v>
      </c>
    </row>
    <row r="8668" spans="1:15" ht="16.5" thickTop="1" thickBot="1">
      <c r="A8668">
        <v>2020</v>
      </c>
      <c r="B8668" t="s">
        <v>103</v>
      </c>
      <c r="C8668" s="263">
        <f t="shared" si="432"/>
        <v>44166</v>
      </c>
      <c r="D8668">
        <v>15</v>
      </c>
      <c r="E8668" t="str">
        <f t="shared" si="431"/>
        <v>S494416615</v>
      </c>
      <c r="F8668" s="267" t="s">
        <v>11904</v>
      </c>
    </row>
    <row r="8669" spans="1:15" ht="16.5" thickTop="1" thickBot="1">
      <c r="A8669">
        <v>2020</v>
      </c>
      <c r="B8669" t="s">
        <v>103</v>
      </c>
      <c r="C8669" s="263">
        <f t="shared" si="432"/>
        <v>44166</v>
      </c>
      <c r="D8669">
        <v>16</v>
      </c>
      <c r="E8669" t="str">
        <f t="shared" si="431"/>
        <v>S494416616</v>
      </c>
      <c r="F8669" s="338" t="s">
        <v>1</v>
      </c>
      <c r="G8669" s="341" t="s">
        <v>2</v>
      </c>
      <c r="H8669" s="342"/>
      <c r="I8669" s="342"/>
      <c r="J8669" s="343"/>
      <c r="K8669" s="344" t="s">
        <v>3</v>
      </c>
      <c r="L8669" s="343"/>
      <c r="M8669" s="344" t="s">
        <v>144</v>
      </c>
      <c r="N8669" s="342"/>
      <c r="O8669" s="342"/>
    </row>
    <row r="8670" spans="1:15" ht="18" customHeight="1" thickBot="1">
      <c r="A8670">
        <v>2020</v>
      </c>
      <c r="B8670" t="s">
        <v>103</v>
      </c>
      <c r="C8670" s="263">
        <f t="shared" si="432"/>
        <v>44166</v>
      </c>
      <c r="D8670">
        <v>17</v>
      </c>
      <c r="E8670" t="str">
        <f t="shared" si="431"/>
        <v>S494416617</v>
      </c>
      <c r="F8670" s="339"/>
      <c r="G8670" s="345" t="s">
        <v>5</v>
      </c>
      <c r="H8670" s="347" t="s">
        <v>145</v>
      </c>
      <c r="I8670" s="348"/>
      <c r="J8670" s="349"/>
      <c r="K8670" s="350" t="s">
        <v>6</v>
      </c>
      <c r="L8670" s="352" t="s">
        <v>7</v>
      </c>
      <c r="M8670" s="350" t="s">
        <v>8</v>
      </c>
      <c r="N8670" s="354" t="s">
        <v>146</v>
      </c>
      <c r="O8670" s="356" t="s">
        <v>147</v>
      </c>
    </row>
    <row r="8671" spans="1:15" ht="15.75" thickBot="1">
      <c r="A8671">
        <v>2020</v>
      </c>
      <c r="B8671" t="s">
        <v>103</v>
      </c>
      <c r="C8671" s="263">
        <f t="shared" si="432"/>
        <v>44166</v>
      </c>
      <c r="D8671">
        <v>18</v>
      </c>
      <c r="E8671" t="str">
        <f t="shared" si="431"/>
        <v>S494416618</v>
      </c>
      <c r="F8671" s="340"/>
      <c r="G8671" s="346"/>
      <c r="H8671" s="191" t="s">
        <v>9</v>
      </c>
      <c r="I8671" s="192" t="s">
        <v>18</v>
      </c>
      <c r="J8671" s="193" t="s">
        <v>11</v>
      </c>
      <c r="K8671" s="351"/>
      <c r="L8671" s="353"/>
      <c r="M8671" s="351"/>
      <c r="N8671" s="355"/>
      <c r="O8671" s="357"/>
    </row>
    <row r="8672" spans="1:15">
      <c r="A8672">
        <v>2020</v>
      </c>
      <c r="B8672" t="s">
        <v>103</v>
      </c>
      <c r="C8672" s="263">
        <f t="shared" si="432"/>
        <v>44166</v>
      </c>
      <c r="D8672">
        <v>19</v>
      </c>
      <c r="E8672" t="str">
        <f t="shared" si="431"/>
        <v>S494416619</v>
      </c>
      <c r="F8672" s="3" t="s">
        <v>16</v>
      </c>
      <c r="G8672" s="2">
        <v>52</v>
      </c>
      <c r="H8672" s="2" t="s">
        <v>4597</v>
      </c>
      <c r="I8672" s="2" t="s">
        <v>12187</v>
      </c>
      <c r="J8672" s="2" t="s">
        <v>2222</v>
      </c>
      <c r="K8672" s="194" t="s">
        <v>17</v>
      </c>
      <c r="L8672" s="2">
        <v>50</v>
      </c>
      <c r="M8672" s="194" t="s">
        <v>3668</v>
      </c>
      <c r="N8672" s="2" t="s">
        <v>1630</v>
      </c>
      <c r="O8672" s="195" t="s">
        <v>2689</v>
      </c>
    </row>
    <row r="8673" spans="1:15">
      <c r="A8673">
        <v>2020</v>
      </c>
      <c r="B8673" t="s">
        <v>103</v>
      </c>
      <c r="C8673" s="263">
        <f t="shared" si="432"/>
        <v>44166</v>
      </c>
      <c r="D8673">
        <v>20</v>
      </c>
      <c r="E8673" t="str">
        <f t="shared" si="431"/>
        <v>S494416620</v>
      </c>
      <c r="F8673" s="4">
        <v>44136</v>
      </c>
      <c r="G8673" s="2">
        <v>492</v>
      </c>
      <c r="H8673" s="2" t="s">
        <v>12188</v>
      </c>
      <c r="I8673" s="2" t="s">
        <v>12189</v>
      </c>
      <c r="J8673" s="2" t="s">
        <v>11984</v>
      </c>
      <c r="K8673" s="194" t="s">
        <v>17</v>
      </c>
      <c r="L8673" s="2">
        <v>51</v>
      </c>
      <c r="M8673" s="194" t="s">
        <v>524</v>
      </c>
      <c r="N8673" s="2" t="s">
        <v>524</v>
      </c>
      <c r="O8673" s="195" t="s">
        <v>2922</v>
      </c>
    </row>
    <row r="8674" spans="1:15">
      <c r="A8674">
        <v>2020</v>
      </c>
      <c r="B8674" t="s">
        <v>103</v>
      </c>
      <c r="C8674" s="263">
        <f t="shared" si="432"/>
        <v>44166</v>
      </c>
      <c r="D8674">
        <v>21</v>
      </c>
      <c r="E8674" t="str">
        <f t="shared" si="431"/>
        <v>S494416621</v>
      </c>
      <c r="F8674" s="4">
        <v>44166</v>
      </c>
      <c r="G8674" s="2">
        <v>400</v>
      </c>
      <c r="H8674" s="2" t="s">
        <v>12190</v>
      </c>
      <c r="I8674" s="2" t="s">
        <v>12191</v>
      </c>
      <c r="J8674" s="2" t="s">
        <v>6597</v>
      </c>
      <c r="K8674" s="194" t="s">
        <v>17</v>
      </c>
      <c r="L8674" s="2">
        <v>45</v>
      </c>
      <c r="M8674" s="194">
        <v>100</v>
      </c>
      <c r="N8674" s="2">
        <v>0</v>
      </c>
      <c r="O8674" s="195">
        <v>0</v>
      </c>
    </row>
    <row r="8675" spans="1:15">
      <c r="A8675">
        <v>2020</v>
      </c>
      <c r="B8675" t="s">
        <v>103</v>
      </c>
      <c r="C8675" s="263">
        <f t="shared" si="432"/>
        <v>44166</v>
      </c>
      <c r="D8675">
        <v>22</v>
      </c>
      <c r="E8675" t="str">
        <f t="shared" si="431"/>
        <v>S494416622</v>
      </c>
      <c r="F8675" s="4">
        <v>44197</v>
      </c>
      <c r="G8675" s="2">
        <v>275</v>
      </c>
      <c r="H8675" s="2" t="s">
        <v>12192</v>
      </c>
      <c r="I8675" s="2" t="s">
        <v>12193</v>
      </c>
      <c r="J8675" s="2" t="s">
        <v>12194</v>
      </c>
      <c r="K8675" s="194" t="s">
        <v>17</v>
      </c>
      <c r="L8675" s="2">
        <v>45</v>
      </c>
      <c r="M8675" s="194">
        <v>100</v>
      </c>
      <c r="N8675" s="2">
        <v>0</v>
      </c>
      <c r="O8675" s="195">
        <v>0</v>
      </c>
    </row>
    <row r="8676" spans="1:15">
      <c r="A8676">
        <v>2020</v>
      </c>
      <c r="B8676" t="s">
        <v>103</v>
      </c>
      <c r="C8676" s="263">
        <f t="shared" si="432"/>
        <v>44166</v>
      </c>
      <c r="D8676">
        <v>23</v>
      </c>
      <c r="E8676" t="str">
        <f t="shared" si="431"/>
        <v>S494416623</v>
      </c>
      <c r="F8676" s="4">
        <v>44228</v>
      </c>
      <c r="G8676" s="2">
        <v>240</v>
      </c>
      <c r="H8676" s="2" t="s">
        <v>12195</v>
      </c>
      <c r="I8676" s="2" t="s">
        <v>12196</v>
      </c>
      <c r="J8676" s="2" t="s">
        <v>1237</v>
      </c>
      <c r="K8676" s="194" t="s">
        <v>17</v>
      </c>
      <c r="L8676" s="2">
        <v>42</v>
      </c>
      <c r="M8676" s="194">
        <v>100</v>
      </c>
      <c r="N8676" s="2">
        <v>0</v>
      </c>
      <c r="O8676" s="195">
        <v>0</v>
      </c>
    </row>
    <row r="8677" spans="1:15">
      <c r="A8677">
        <v>2020</v>
      </c>
      <c r="B8677" t="s">
        <v>103</v>
      </c>
      <c r="C8677" s="263">
        <f t="shared" si="432"/>
        <v>44166</v>
      </c>
      <c r="D8677">
        <v>24</v>
      </c>
      <c r="E8677" t="str">
        <f t="shared" si="431"/>
        <v>S494416624</v>
      </c>
      <c r="F8677" s="3" t="s">
        <v>11877</v>
      </c>
      <c r="G8677" s="2">
        <v>225</v>
      </c>
      <c r="H8677" s="2" t="s">
        <v>12197</v>
      </c>
      <c r="I8677" s="2" t="s">
        <v>12198</v>
      </c>
      <c r="J8677" s="2" t="s">
        <v>12199</v>
      </c>
      <c r="K8677" s="194" t="s">
        <v>17</v>
      </c>
      <c r="L8677" s="2">
        <v>44</v>
      </c>
      <c r="M8677" s="194" t="s">
        <v>10180</v>
      </c>
      <c r="N8677" s="2">
        <v>0</v>
      </c>
      <c r="O8677" s="195" t="s">
        <v>1628</v>
      </c>
    </row>
    <row r="8678" spans="1:15">
      <c r="A8678">
        <v>2020</v>
      </c>
      <c r="B8678" t="s">
        <v>103</v>
      </c>
      <c r="C8678" s="263">
        <f t="shared" si="432"/>
        <v>44166</v>
      </c>
      <c r="D8678">
        <v>25</v>
      </c>
      <c r="E8678" t="str">
        <f t="shared" si="431"/>
        <v>S494416625</v>
      </c>
      <c r="F8678" s="3">
        <v>2022</v>
      </c>
      <c r="G8678" s="2">
        <v>220</v>
      </c>
      <c r="H8678" s="2" t="s">
        <v>10349</v>
      </c>
      <c r="I8678" s="2" t="s">
        <v>12200</v>
      </c>
      <c r="J8678" s="2" t="s">
        <v>4117</v>
      </c>
      <c r="K8678" s="194" t="s">
        <v>17</v>
      </c>
      <c r="L8678" s="2">
        <v>39</v>
      </c>
      <c r="M8678" s="194" t="s">
        <v>1691</v>
      </c>
      <c r="N8678" s="2" t="s">
        <v>1723</v>
      </c>
      <c r="O8678" s="195" t="s">
        <v>379</v>
      </c>
    </row>
    <row r="8679" spans="1:15">
      <c r="A8679">
        <v>2020</v>
      </c>
      <c r="B8679" t="s">
        <v>103</v>
      </c>
      <c r="C8679" s="263">
        <f t="shared" si="432"/>
        <v>44166</v>
      </c>
      <c r="D8679">
        <v>26</v>
      </c>
      <c r="E8679" t="str">
        <f t="shared" si="431"/>
        <v>S494416626</v>
      </c>
      <c r="F8679" s="3">
        <v>2023</v>
      </c>
      <c r="G8679" s="2">
        <v>190</v>
      </c>
      <c r="H8679" s="2" t="s">
        <v>10241</v>
      </c>
      <c r="I8679" s="2" t="s">
        <v>12201</v>
      </c>
      <c r="J8679" s="2" t="s">
        <v>3323</v>
      </c>
      <c r="K8679" s="194" t="s">
        <v>17</v>
      </c>
      <c r="L8679" s="2">
        <v>34</v>
      </c>
      <c r="M8679" s="194" t="s">
        <v>1019</v>
      </c>
      <c r="N8679" s="2">
        <v>25</v>
      </c>
      <c r="O8679" s="195" t="s">
        <v>339</v>
      </c>
    </row>
    <row r="8680" spans="1:15">
      <c r="A8680">
        <v>2020</v>
      </c>
      <c r="B8680" t="s">
        <v>103</v>
      </c>
      <c r="C8680" s="263">
        <f t="shared" si="432"/>
        <v>44166</v>
      </c>
      <c r="D8680">
        <v>27</v>
      </c>
      <c r="E8680" t="str">
        <f t="shared" si="431"/>
        <v>S494416627</v>
      </c>
      <c r="F8680" s="3">
        <v>2024</v>
      </c>
      <c r="G8680" s="2">
        <v>180</v>
      </c>
      <c r="H8680" s="2" t="s">
        <v>5691</v>
      </c>
      <c r="I8680" s="2" t="s">
        <v>12202</v>
      </c>
      <c r="J8680" s="2" t="s">
        <v>1214</v>
      </c>
      <c r="K8680" s="194" t="s">
        <v>17</v>
      </c>
      <c r="L8680" s="2">
        <v>32</v>
      </c>
      <c r="M8680" s="194" t="s">
        <v>7033</v>
      </c>
      <c r="N8680" s="2" t="s">
        <v>3058</v>
      </c>
      <c r="O8680" s="195" t="s">
        <v>7033</v>
      </c>
    </row>
    <row r="8681" spans="1:15" ht="15.75" thickBot="1">
      <c r="A8681">
        <v>2020</v>
      </c>
      <c r="B8681" t="s">
        <v>103</v>
      </c>
      <c r="C8681" s="263">
        <f t="shared" si="432"/>
        <v>44166</v>
      </c>
      <c r="D8681">
        <v>28</v>
      </c>
      <c r="E8681" t="str">
        <f t="shared" si="431"/>
        <v>S494416628</v>
      </c>
      <c r="F8681" s="5">
        <v>2025</v>
      </c>
      <c r="G8681" s="6">
        <v>175</v>
      </c>
      <c r="H8681" s="6" t="s">
        <v>9403</v>
      </c>
      <c r="I8681" s="6" t="s">
        <v>5964</v>
      </c>
      <c r="J8681" s="6" t="s">
        <v>4042</v>
      </c>
      <c r="K8681" s="196" t="s">
        <v>17</v>
      </c>
      <c r="L8681" s="6">
        <v>31</v>
      </c>
      <c r="M8681" s="196" t="s">
        <v>339</v>
      </c>
      <c r="N8681" s="6" t="s">
        <v>1153</v>
      </c>
      <c r="O8681" s="197" t="s">
        <v>379</v>
      </c>
    </row>
    <row r="8682" spans="1:15" ht="16.5" thickTop="1" thickBot="1">
      <c r="A8682">
        <v>2020</v>
      </c>
      <c r="B8682" t="s">
        <v>104</v>
      </c>
      <c r="C8682" s="263">
        <f>C8681+7</f>
        <v>44173</v>
      </c>
      <c r="D8682">
        <v>1</v>
      </c>
      <c r="E8682" t="str">
        <f t="shared" ref="E8682:E8709" si="433">B8682&amp;C8682&amp;D8682</f>
        <v>S50441731</v>
      </c>
      <c r="F8682" s="267" t="s">
        <v>11903</v>
      </c>
    </row>
    <row r="8683" spans="1:15" ht="16.5" thickTop="1" thickBot="1">
      <c r="A8683">
        <v>2020</v>
      </c>
      <c r="B8683" t="s">
        <v>104</v>
      </c>
      <c r="C8683" s="263">
        <f t="shared" ref="C8683:C8709" si="434">C8682</f>
        <v>44173</v>
      </c>
      <c r="D8683">
        <v>2</v>
      </c>
      <c r="E8683" t="str">
        <f t="shared" si="433"/>
        <v>S50441732</v>
      </c>
      <c r="F8683" s="338" t="s">
        <v>1</v>
      </c>
      <c r="G8683" s="341" t="s">
        <v>2</v>
      </c>
      <c r="H8683" s="342"/>
      <c r="I8683" s="342"/>
      <c r="J8683" s="343"/>
      <c r="K8683" s="344" t="s">
        <v>3</v>
      </c>
      <c r="L8683" s="343"/>
      <c r="M8683" s="344" t="s">
        <v>144</v>
      </c>
      <c r="N8683" s="342"/>
      <c r="O8683" s="342"/>
    </row>
    <row r="8684" spans="1:15" ht="18" customHeight="1" thickBot="1">
      <c r="A8684">
        <v>2020</v>
      </c>
      <c r="B8684" t="s">
        <v>104</v>
      </c>
      <c r="C8684" s="263">
        <f t="shared" si="434"/>
        <v>44173</v>
      </c>
      <c r="D8684">
        <v>3</v>
      </c>
      <c r="E8684" t="str">
        <f t="shared" si="433"/>
        <v>S50441733</v>
      </c>
      <c r="F8684" s="339"/>
      <c r="G8684" s="345" t="s">
        <v>5</v>
      </c>
      <c r="H8684" s="347" t="s">
        <v>145</v>
      </c>
      <c r="I8684" s="348"/>
      <c r="J8684" s="349"/>
      <c r="K8684" s="350" t="s">
        <v>6</v>
      </c>
      <c r="L8684" s="352" t="s">
        <v>7</v>
      </c>
      <c r="M8684" s="350" t="s">
        <v>8</v>
      </c>
      <c r="N8684" s="354" t="s">
        <v>146</v>
      </c>
      <c r="O8684" s="356" t="s">
        <v>147</v>
      </c>
    </row>
    <row r="8685" spans="1:15" ht="15.75" thickBot="1">
      <c r="A8685">
        <v>2020</v>
      </c>
      <c r="B8685" t="s">
        <v>104</v>
      </c>
      <c r="C8685" s="263">
        <f t="shared" si="434"/>
        <v>44173</v>
      </c>
      <c r="D8685">
        <v>4</v>
      </c>
      <c r="E8685" t="str">
        <f t="shared" si="433"/>
        <v>S50441734</v>
      </c>
      <c r="F8685" s="340"/>
      <c r="G8685" s="346"/>
      <c r="H8685" s="191" t="s">
        <v>9</v>
      </c>
      <c r="I8685" s="192" t="s">
        <v>18</v>
      </c>
      <c r="J8685" s="193" t="s">
        <v>11</v>
      </c>
      <c r="K8685" s="351"/>
      <c r="L8685" s="353"/>
      <c r="M8685" s="351"/>
      <c r="N8685" s="355"/>
      <c r="O8685" s="357"/>
    </row>
    <row r="8686" spans="1:15">
      <c r="A8686">
        <v>2020</v>
      </c>
      <c r="B8686" t="s">
        <v>104</v>
      </c>
      <c r="C8686" s="263">
        <f t="shared" si="434"/>
        <v>44173</v>
      </c>
      <c r="D8686">
        <v>5</v>
      </c>
      <c r="E8686" t="str">
        <f t="shared" si="433"/>
        <v>S50441735</v>
      </c>
      <c r="F8686" s="3" t="s">
        <v>12</v>
      </c>
      <c r="G8686" s="2">
        <v>0</v>
      </c>
      <c r="H8686" s="2" t="s">
        <v>7985</v>
      </c>
      <c r="I8686" s="2" t="s">
        <v>5353</v>
      </c>
      <c r="J8686" s="2" t="s">
        <v>2084</v>
      </c>
      <c r="K8686" s="194" t="s">
        <v>17</v>
      </c>
      <c r="L8686" s="2">
        <v>46</v>
      </c>
      <c r="M8686" s="194">
        <v>0</v>
      </c>
      <c r="N8686" s="2" t="s">
        <v>1629</v>
      </c>
      <c r="O8686" s="195" t="s">
        <v>4719</v>
      </c>
    </row>
    <row r="8687" spans="1:15">
      <c r="A8687">
        <v>2020</v>
      </c>
      <c r="B8687" t="s">
        <v>104</v>
      </c>
      <c r="C8687" s="263">
        <f t="shared" si="434"/>
        <v>44173</v>
      </c>
      <c r="D8687">
        <v>6</v>
      </c>
      <c r="E8687" t="str">
        <f t="shared" si="433"/>
        <v>S50441736</v>
      </c>
      <c r="F8687" s="4">
        <v>44166</v>
      </c>
      <c r="G8687" s="2">
        <v>282</v>
      </c>
      <c r="H8687" s="2" t="s">
        <v>7849</v>
      </c>
      <c r="I8687" s="2" t="s">
        <v>12203</v>
      </c>
      <c r="J8687" s="2" t="s">
        <v>2545</v>
      </c>
      <c r="K8687" s="194" t="s">
        <v>17</v>
      </c>
      <c r="L8687" s="2">
        <v>54</v>
      </c>
      <c r="M8687" s="194">
        <v>100</v>
      </c>
      <c r="N8687" s="2">
        <v>0</v>
      </c>
      <c r="O8687" s="195">
        <v>0</v>
      </c>
    </row>
    <row r="8688" spans="1:15">
      <c r="A8688">
        <v>2020</v>
      </c>
      <c r="B8688" t="s">
        <v>104</v>
      </c>
      <c r="C8688" s="263">
        <f t="shared" si="434"/>
        <v>44173</v>
      </c>
      <c r="D8688">
        <v>7</v>
      </c>
      <c r="E8688" t="str">
        <f t="shared" si="433"/>
        <v>S50441737</v>
      </c>
      <c r="F8688" s="4">
        <v>44197</v>
      </c>
      <c r="G8688" s="2">
        <v>240</v>
      </c>
      <c r="H8688" s="2" t="s">
        <v>12204</v>
      </c>
      <c r="I8688" s="2" t="s">
        <v>8066</v>
      </c>
      <c r="J8688" s="2" t="s">
        <v>528</v>
      </c>
      <c r="K8688" s="194" t="s">
        <v>17</v>
      </c>
      <c r="L8688" s="2">
        <v>56</v>
      </c>
      <c r="M8688" s="194" t="s">
        <v>10193</v>
      </c>
      <c r="N8688" s="2" t="s">
        <v>274</v>
      </c>
      <c r="O8688" s="195" t="s">
        <v>2071</v>
      </c>
    </row>
    <row r="8689" spans="1:15">
      <c r="A8689">
        <v>2020</v>
      </c>
      <c r="B8689" t="s">
        <v>104</v>
      </c>
      <c r="C8689" s="263">
        <f t="shared" si="434"/>
        <v>44173</v>
      </c>
      <c r="D8689">
        <v>8</v>
      </c>
      <c r="E8689" t="str">
        <f t="shared" si="433"/>
        <v>S50441738</v>
      </c>
      <c r="F8689" s="4">
        <v>44228</v>
      </c>
      <c r="G8689" s="2">
        <v>212</v>
      </c>
      <c r="H8689" s="2" t="s">
        <v>12205</v>
      </c>
      <c r="I8689" s="2" t="s">
        <v>12206</v>
      </c>
      <c r="J8689" s="2" t="s">
        <v>1247</v>
      </c>
      <c r="K8689" s="194" t="s">
        <v>17</v>
      </c>
      <c r="L8689" s="2">
        <v>45</v>
      </c>
      <c r="M8689" s="194" t="s">
        <v>334</v>
      </c>
      <c r="N8689" s="2">
        <v>0</v>
      </c>
      <c r="O8689" s="195" t="s">
        <v>3803</v>
      </c>
    </row>
    <row r="8690" spans="1:15">
      <c r="A8690">
        <v>2020</v>
      </c>
      <c r="B8690" t="s">
        <v>104</v>
      </c>
      <c r="C8690" s="263">
        <f t="shared" si="434"/>
        <v>44173</v>
      </c>
      <c r="D8690">
        <v>9</v>
      </c>
      <c r="E8690" t="str">
        <f t="shared" si="433"/>
        <v>S50441739</v>
      </c>
      <c r="F8690" s="4">
        <v>44256</v>
      </c>
      <c r="G8690" s="2">
        <v>190</v>
      </c>
      <c r="H8690" s="2" t="s">
        <v>2563</v>
      </c>
      <c r="I8690" s="2" t="s">
        <v>12207</v>
      </c>
      <c r="J8690" s="2" t="s">
        <v>2187</v>
      </c>
      <c r="K8690" s="194" t="s">
        <v>17</v>
      </c>
      <c r="L8690" s="2">
        <v>41</v>
      </c>
      <c r="M8690" s="194" t="s">
        <v>334</v>
      </c>
      <c r="N8690" s="2">
        <v>0</v>
      </c>
      <c r="O8690" s="195" t="s">
        <v>3803</v>
      </c>
    </row>
    <row r="8691" spans="1:15">
      <c r="A8691">
        <v>2020</v>
      </c>
      <c r="B8691" t="s">
        <v>104</v>
      </c>
      <c r="C8691" s="263">
        <f t="shared" si="434"/>
        <v>44173</v>
      </c>
      <c r="D8691">
        <v>10</v>
      </c>
      <c r="E8691" t="str">
        <f t="shared" si="433"/>
        <v>S504417310</v>
      </c>
      <c r="F8691" s="3" t="s">
        <v>11877</v>
      </c>
      <c r="G8691" s="2">
        <v>195</v>
      </c>
      <c r="H8691" s="2" t="s">
        <v>8289</v>
      </c>
      <c r="I8691" s="2" t="s">
        <v>9916</v>
      </c>
      <c r="J8691" s="2" t="s">
        <v>4380</v>
      </c>
      <c r="K8691" s="194" t="s">
        <v>17</v>
      </c>
      <c r="L8691" s="2">
        <v>42</v>
      </c>
      <c r="M8691" s="194" t="s">
        <v>11367</v>
      </c>
      <c r="N8691" s="2">
        <v>0</v>
      </c>
      <c r="O8691" s="195" t="s">
        <v>10595</v>
      </c>
    </row>
    <row r="8692" spans="1:15">
      <c r="A8692">
        <v>2020</v>
      </c>
      <c r="B8692" t="s">
        <v>104</v>
      </c>
      <c r="C8692" s="263">
        <f t="shared" si="434"/>
        <v>44173</v>
      </c>
      <c r="D8692">
        <v>11</v>
      </c>
      <c r="E8692" t="str">
        <f t="shared" si="433"/>
        <v>S504417311</v>
      </c>
      <c r="F8692" s="3">
        <v>2022</v>
      </c>
      <c r="G8692" s="2">
        <v>185</v>
      </c>
      <c r="H8692" s="2" t="s">
        <v>12208</v>
      </c>
      <c r="I8692" s="2" t="s">
        <v>10844</v>
      </c>
      <c r="J8692" s="2" t="s">
        <v>889</v>
      </c>
      <c r="K8692" s="194" t="s">
        <v>17</v>
      </c>
      <c r="L8692" s="2">
        <v>43</v>
      </c>
      <c r="M8692" s="194" t="s">
        <v>5987</v>
      </c>
      <c r="N8692" s="2" t="s">
        <v>297</v>
      </c>
      <c r="O8692" s="195" t="s">
        <v>303</v>
      </c>
    </row>
    <row r="8693" spans="1:15">
      <c r="A8693">
        <v>2020</v>
      </c>
      <c r="B8693" t="s">
        <v>104</v>
      </c>
      <c r="C8693" s="263">
        <f t="shared" si="434"/>
        <v>44173</v>
      </c>
      <c r="D8693">
        <v>12</v>
      </c>
      <c r="E8693" t="str">
        <f t="shared" si="433"/>
        <v>S504417312</v>
      </c>
      <c r="F8693" s="3">
        <v>2023</v>
      </c>
      <c r="G8693" s="2">
        <v>170</v>
      </c>
      <c r="H8693" s="2" t="s">
        <v>12209</v>
      </c>
      <c r="I8693" s="2" t="s">
        <v>7692</v>
      </c>
      <c r="J8693" s="2" t="s">
        <v>1867</v>
      </c>
      <c r="K8693" s="194" t="s">
        <v>17</v>
      </c>
      <c r="L8693" s="2">
        <v>36</v>
      </c>
      <c r="M8693" s="194" t="s">
        <v>297</v>
      </c>
      <c r="N8693" s="2" t="s">
        <v>302</v>
      </c>
      <c r="O8693" s="195" t="s">
        <v>10600</v>
      </c>
    </row>
    <row r="8694" spans="1:15">
      <c r="A8694">
        <v>2020</v>
      </c>
      <c r="B8694" t="s">
        <v>104</v>
      </c>
      <c r="C8694" s="263">
        <f t="shared" si="434"/>
        <v>44173</v>
      </c>
      <c r="D8694">
        <v>13</v>
      </c>
      <c r="E8694" t="str">
        <f t="shared" si="433"/>
        <v>S504417313</v>
      </c>
      <c r="F8694" s="3">
        <v>2024</v>
      </c>
      <c r="G8694" s="2">
        <v>165</v>
      </c>
      <c r="H8694" s="2" t="s">
        <v>5512</v>
      </c>
      <c r="I8694" s="2" t="s">
        <v>12210</v>
      </c>
      <c r="J8694" s="2" t="s">
        <v>3176</v>
      </c>
      <c r="K8694" s="194" t="s">
        <v>17</v>
      </c>
      <c r="L8694" s="2">
        <v>32</v>
      </c>
      <c r="M8694" s="194" t="s">
        <v>4562</v>
      </c>
      <c r="N8694" s="2" t="s">
        <v>10698</v>
      </c>
      <c r="O8694" s="195" t="s">
        <v>11007</v>
      </c>
    </row>
    <row r="8695" spans="1:15" ht="15.75" thickBot="1">
      <c r="A8695">
        <v>2020</v>
      </c>
      <c r="B8695" t="s">
        <v>104</v>
      </c>
      <c r="C8695" s="263">
        <f t="shared" si="434"/>
        <v>44173</v>
      </c>
      <c r="D8695">
        <v>14</v>
      </c>
      <c r="E8695" t="str">
        <f t="shared" si="433"/>
        <v>S504417314</v>
      </c>
      <c r="F8695" s="5">
        <v>2025</v>
      </c>
      <c r="G8695" s="6">
        <v>160</v>
      </c>
      <c r="H8695" s="6" t="s">
        <v>9392</v>
      </c>
      <c r="I8695" s="6" t="s">
        <v>5856</v>
      </c>
      <c r="J8695" s="6" t="s">
        <v>5775</v>
      </c>
      <c r="K8695" s="196" t="s">
        <v>17</v>
      </c>
      <c r="L8695" s="6">
        <v>29</v>
      </c>
      <c r="M8695" s="196" t="s">
        <v>10600</v>
      </c>
      <c r="N8695" s="6" t="s">
        <v>1249</v>
      </c>
      <c r="O8695" s="197" t="s">
        <v>10365</v>
      </c>
    </row>
    <row r="8696" spans="1:15" ht="16.5" thickTop="1" thickBot="1">
      <c r="A8696">
        <v>2020</v>
      </c>
      <c r="B8696" t="s">
        <v>104</v>
      </c>
      <c r="C8696" s="263">
        <f t="shared" si="434"/>
        <v>44173</v>
      </c>
      <c r="D8696">
        <v>15</v>
      </c>
      <c r="E8696" t="str">
        <f t="shared" si="433"/>
        <v>S504417315</v>
      </c>
      <c r="F8696" s="267" t="s">
        <v>11904</v>
      </c>
    </row>
    <row r="8697" spans="1:15" ht="16.5" thickTop="1" thickBot="1">
      <c r="A8697">
        <v>2020</v>
      </c>
      <c r="B8697" t="s">
        <v>104</v>
      </c>
      <c r="C8697" s="263">
        <f t="shared" si="434"/>
        <v>44173</v>
      </c>
      <c r="D8697">
        <v>16</v>
      </c>
      <c r="E8697" t="str">
        <f t="shared" si="433"/>
        <v>S504417316</v>
      </c>
      <c r="F8697" s="338" t="s">
        <v>1</v>
      </c>
      <c r="G8697" s="341" t="s">
        <v>2</v>
      </c>
      <c r="H8697" s="342"/>
      <c r="I8697" s="342"/>
      <c r="J8697" s="343"/>
      <c r="K8697" s="344" t="s">
        <v>3</v>
      </c>
      <c r="L8697" s="343"/>
      <c r="M8697" s="344" t="s">
        <v>144</v>
      </c>
      <c r="N8697" s="342"/>
      <c r="O8697" s="342"/>
    </row>
    <row r="8698" spans="1:15" ht="18" customHeight="1" thickBot="1">
      <c r="A8698">
        <v>2020</v>
      </c>
      <c r="B8698" t="s">
        <v>104</v>
      </c>
      <c r="C8698" s="263">
        <f t="shared" si="434"/>
        <v>44173</v>
      </c>
      <c r="D8698">
        <v>17</v>
      </c>
      <c r="E8698" t="str">
        <f t="shared" si="433"/>
        <v>S504417317</v>
      </c>
      <c r="F8698" s="339"/>
      <c r="G8698" s="345" t="s">
        <v>5</v>
      </c>
      <c r="H8698" s="347" t="s">
        <v>145</v>
      </c>
      <c r="I8698" s="348"/>
      <c r="J8698" s="349"/>
      <c r="K8698" s="350" t="s">
        <v>6</v>
      </c>
      <c r="L8698" s="352" t="s">
        <v>7</v>
      </c>
      <c r="M8698" s="350" t="s">
        <v>8</v>
      </c>
      <c r="N8698" s="354" t="s">
        <v>146</v>
      </c>
      <c r="O8698" s="356" t="s">
        <v>147</v>
      </c>
    </row>
    <row r="8699" spans="1:15" ht="15.75" thickBot="1">
      <c r="A8699">
        <v>2020</v>
      </c>
      <c r="B8699" t="s">
        <v>104</v>
      </c>
      <c r="C8699" s="263">
        <f t="shared" si="434"/>
        <v>44173</v>
      </c>
      <c r="D8699">
        <v>18</v>
      </c>
      <c r="E8699" t="str">
        <f t="shared" si="433"/>
        <v>S504417318</v>
      </c>
      <c r="F8699" s="340"/>
      <c r="G8699" s="346"/>
      <c r="H8699" s="191" t="s">
        <v>9</v>
      </c>
      <c r="I8699" s="192" t="s">
        <v>18</v>
      </c>
      <c r="J8699" s="193" t="s">
        <v>11</v>
      </c>
      <c r="K8699" s="351"/>
      <c r="L8699" s="353"/>
      <c r="M8699" s="351"/>
      <c r="N8699" s="355"/>
      <c r="O8699" s="357"/>
    </row>
    <row r="8700" spans="1:15">
      <c r="A8700">
        <v>2020</v>
      </c>
      <c r="B8700" t="s">
        <v>104</v>
      </c>
      <c r="C8700" s="263">
        <f t="shared" si="434"/>
        <v>44173</v>
      </c>
      <c r="D8700">
        <v>19</v>
      </c>
      <c r="E8700" t="str">
        <f t="shared" si="433"/>
        <v>S504417319</v>
      </c>
      <c r="F8700" s="3" t="s">
        <v>16</v>
      </c>
      <c r="G8700" s="2">
        <v>60</v>
      </c>
      <c r="H8700" s="2" t="s">
        <v>12211</v>
      </c>
      <c r="I8700" s="2" t="s">
        <v>1594</v>
      </c>
      <c r="J8700" s="2" t="s">
        <v>2452</v>
      </c>
      <c r="K8700" s="194" t="s">
        <v>17</v>
      </c>
      <c r="L8700" s="2">
        <v>51</v>
      </c>
      <c r="M8700" s="194" t="s">
        <v>428</v>
      </c>
      <c r="N8700" s="2" t="s">
        <v>482</v>
      </c>
      <c r="O8700" s="195" t="s">
        <v>1539</v>
      </c>
    </row>
    <row r="8701" spans="1:15">
      <c r="A8701">
        <v>2020</v>
      </c>
      <c r="B8701" t="s">
        <v>104</v>
      </c>
      <c r="C8701" s="263">
        <f t="shared" si="434"/>
        <v>44173</v>
      </c>
      <c r="D8701">
        <v>20</v>
      </c>
      <c r="E8701" t="str">
        <f t="shared" si="433"/>
        <v>S504417320</v>
      </c>
      <c r="F8701" s="4">
        <v>44166</v>
      </c>
      <c r="G8701" s="2">
        <v>342</v>
      </c>
      <c r="H8701" s="2" t="s">
        <v>12212</v>
      </c>
      <c r="I8701" s="2" t="s">
        <v>12213</v>
      </c>
      <c r="J8701" s="2" t="s">
        <v>4883</v>
      </c>
      <c r="K8701" s="194" t="s">
        <v>17</v>
      </c>
      <c r="L8701" s="2">
        <v>45</v>
      </c>
      <c r="M8701" s="194">
        <v>100</v>
      </c>
      <c r="N8701" s="2">
        <v>0</v>
      </c>
      <c r="O8701" s="195">
        <v>0</v>
      </c>
    </row>
    <row r="8702" spans="1:15">
      <c r="A8702">
        <v>2020</v>
      </c>
      <c r="B8702" t="s">
        <v>104</v>
      </c>
      <c r="C8702" s="263">
        <f t="shared" si="434"/>
        <v>44173</v>
      </c>
      <c r="D8702">
        <v>21</v>
      </c>
      <c r="E8702" t="str">
        <f t="shared" si="433"/>
        <v>S504417321</v>
      </c>
      <c r="F8702" s="4">
        <v>44197</v>
      </c>
      <c r="G8702" s="2">
        <v>300</v>
      </c>
      <c r="H8702" s="2">
        <v>289</v>
      </c>
      <c r="I8702" s="2" t="s">
        <v>12214</v>
      </c>
      <c r="J8702" s="2" t="s">
        <v>4117</v>
      </c>
      <c r="K8702" s="194" t="s">
        <v>17</v>
      </c>
      <c r="L8702" s="2">
        <v>41</v>
      </c>
      <c r="M8702" s="194" t="s">
        <v>935</v>
      </c>
      <c r="N8702" s="2" t="s">
        <v>1744</v>
      </c>
      <c r="O8702" s="195" t="s">
        <v>2075</v>
      </c>
    </row>
    <row r="8703" spans="1:15">
      <c r="A8703">
        <v>2020</v>
      </c>
      <c r="B8703" t="s">
        <v>104</v>
      </c>
      <c r="C8703" s="263">
        <f t="shared" si="434"/>
        <v>44173</v>
      </c>
      <c r="D8703">
        <v>22</v>
      </c>
      <c r="E8703" t="str">
        <f t="shared" si="433"/>
        <v>S504417322</v>
      </c>
      <c r="F8703" s="4">
        <v>44228</v>
      </c>
      <c r="G8703" s="2">
        <v>272</v>
      </c>
      <c r="H8703" s="2" t="s">
        <v>12215</v>
      </c>
      <c r="I8703" s="2" t="s">
        <v>12216</v>
      </c>
      <c r="J8703" s="2" t="s">
        <v>3942</v>
      </c>
      <c r="K8703" s="194" t="s">
        <v>17</v>
      </c>
      <c r="L8703" s="2">
        <v>39</v>
      </c>
      <c r="M8703" s="194" t="s">
        <v>333</v>
      </c>
      <c r="N8703" s="2" t="s">
        <v>670</v>
      </c>
      <c r="O8703" s="195" t="s">
        <v>7955</v>
      </c>
    </row>
    <row r="8704" spans="1:15">
      <c r="A8704">
        <v>2020</v>
      </c>
      <c r="B8704" t="s">
        <v>104</v>
      </c>
      <c r="C8704" s="263">
        <f t="shared" si="434"/>
        <v>44173</v>
      </c>
      <c r="D8704">
        <v>23</v>
      </c>
      <c r="E8704" t="str">
        <f t="shared" si="433"/>
        <v>S504417323</v>
      </c>
      <c r="F8704" s="4">
        <v>44256</v>
      </c>
      <c r="G8704" s="2">
        <v>250</v>
      </c>
      <c r="H8704" s="2" t="s">
        <v>12217</v>
      </c>
      <c r="I8704" s="2" t="s">
        <v>12218</v>
      </c>
      <c r="J8704" s="2" t="s">
        <v>4288</v>
      </c>
      <c r="K8704" s="194" t="s">
        <v>17</v>
      </c>
      <c r="L8704" s="2">
        <v>39</v>
      </c>
      <c r="M8704" s="194" t="s">
        <v>333</v>
      </c>
      <c r="N8704" s="2" t="s">
        <v>670</v>
      </c>
      <c r="O8704" s="195" t="s">
        <v>7955</v>
      </c>
    </row>
    <row r="8705" spans="1:15">
      <c r="A8705">
        <v>2020</v>
      </c>
      <c r="B8705" t="s">
        <v>104</v>
      </c>
      <c r="C8705" s="263">
        <f t="shared" si="434"/>
        <v>44173</v>
      </c>
      <c r="D8705">
        <v>24</v>
      </c>
      <c r="E8705" t="str">
        <f t="shared" si="433"/>
        <v>S504417324</v>
      </c>
      <c r="F8705" s="3" t="s">
        <v>11877</v>
      </c>
      <c r="G8705" s="2">
        <v>250</v>
      </c>
      <c r="H8705" s="2" t="s">
        <v>12218</v>
      </c>
      <c r="I8705" s="2" t="s">
        <v>12219</v>
      </c>
      <c r="J8705" s="2" t="s">
        <v>2038</v>
      </c>
      <c r="K8705" s="194" t="s">
        <v>17</v>
      </c>
      <c r="L8705" s="2">
        <v>42</v>
      </c>
      <c r="M8705" s="194" t="s">
        <v>5258</v>
      </c>
      <c r="N8705" s="2" t="s">
        <v>317</v>
      </c>
      <c r="O8705" s="195" t="s">
        <v>9898</v>
      </c>
    </row>
    <row r="8706" spans="1:15">
      <c r="A8706">
        <v>2020</v>
      </c>
      <c r="B8706" t="s">
        <v>104</v>
      </c>
      <c r="C8706" s="263">
        <f t="shared" si="434"/>
        <v>44173</v>
      </c>
      <c r="D8706">
        <v>25</v>
      </c>
      <c r="E8706" t="str">
        <f t="shared" si="433"/>
        <v>S504417325</v>
      </c>
      <c r="F8706" s="3">
        <v>2022</v>
      </c>
      <c r="G8706" s="2">
        <v>235</v>
      </c>
      <c r="H8706" s="2" t="s">
        <v>12220</v>
      </c>
      <c r="I8706" s="2" t="s">
        <v>8004</v>
      </c>
      <c r="J8706" s="2" t="s">
        <v>2127</v>
      </c>
      <c r="K8706" s="194" t="s">
        <v>17</v>
      </c>
      <c r="L8706" s="2">
        <v>38</v>
      </c>
      <c r="M8706" s="194" t="s">
        <v>406</v>
      </c>
      <c r="N8706" s="2" t="s">
        <v>420</v>
      </c>
      <c r="O8706" s="195" t="s">
        <v>420</v>
      </c>
    </row>
    <row r="8707" spans="1:15">
      <c r="A8707">
        <v>2020</v>
      </c>
      <c r="B8707" t="s">
        <v>104</v>
      </c>
      <c r="C8707" s="263">
        <f t="shared" si="434"/>
        <v>44173</v>
      </c>
      <c r="D8707">
        <v>26</v>
      </c>
      <c r="E8707" t="str">
        <f t="shared" si="433"/>
        <v>S504417326</v>
      </c>
      <c r="F8707" s="3">
        <v>2023</v>
      </c>
      <c r="G8707" s="2">
        <v>205</v>
      </c>
      <c r="H8707" s="2" t="s">
        <v>5217</v>
      </c>
      <c r="I8707" s="2" t="s">
        <v>12221</v>
      </c>
      <c r="J8707" s="2" t="s">
        <v>1284</v>
      </c>
      <c r="K8707" s="194" t="s">
        <v>17</v>
      </c>
      <c r="L8707" s="2">
        <v>32</v>
      </c>
      <c r="M8707" s="194" t="s">
        <v>345</v>
      </c>
      <c r="N8707" s="2" t="s">
        <v>445</v>
      </c>
      <c r="O8707" s="195" t="s">
        <v>351</v>
      </c>
    </row>
    <row r="8708" spans="1:15">
      <c r="A8708">
        <v>2020</v>
      </c>
      <c r="B8708" t="s">
        <v>104</v>
      </c>
      <c r="C8708" s="263">
        <f t="shared" si="434"/>
        <v>44173</v>
      </c>
      <c r="D8708">
        <v>27</v>
      </c>
      <c r="E8708" t="str">
        <f t="shared" si="433"/>
        <v>S504417327</v>
      </c>
      <c r="F8708" s="3">
        <v>2024</v>
      </c>
      <c r="G8708" s="2">
        <v>195</v>
      </c>
      <c r="H8708" s="2" t="s">
        <v>12222</v>
      </c>
      <c r="I8708" s="2" t="s">
        <v>5692</v>
      </c>
      <c r="J8708" s="2" t="s">
        <v>700</v>
      </c>
      <c r="K8708" s="194" t="s">
        <v>17</v>
      </c>
      <c r="L8708" s="2">
        <v>30</v>
      </c>
      <c r="M8708" s="194" t="s">
        <v>461</v>
      </c>
      <c r="N8708" s="2" t="s">
        <v>482</v>
      </c>
      <c r="O8708" s="195">
        <v>25</v>
      </c>
    </row>
    <row r="8709" spans="1:15" ht="15.75" thickBot="1">
      <c r="A8709">
        <v>2020</v>
      </c>
      <c r="B8709" t="s">
        <v>104</v>
      </c>
      <c r="C8709" s="263">
        <f t="shared" si="434"/>
        <v>44173</v>
      </c>
      <c r="D8709">
        <v>28</v>
      </c>
      <c r="E8709" t="str">
        <f t="shared" si="433"/>
        <v>S504417328</v>
      </c>
      <c r="F8709" s="5">
        <v>2025</v>
      </c>
      <c r="G8709" s="6">
        <v>190</v>
      </c>
      <c r="H8709" s="6" t="s">
        <v>12223</v>
      </c>
      <c r="I8709" s="6" t="s">
        <v>12224</v>
      </c>
      <c r="J8709" s="6" t="s">
        <v>3226</v>
      </c>
      <c r="K8709" s="196" t="s">
        <v>17</v>
      </c>
      <c r="L8709" s="6">
        <v>27</v>
      </c>
      <c r="M8709" s="196" t="s">
        <v>730</v>
      </c>
      <c r="N8709" s="6" t="s">
        <v>2151</v>
      </c>
      <c r="O8709" s="197" t="s">
        <v>1831</v>
      </c>
    </row>
    <row r="8710" spans="1:15" ht="16.5" thickTop="1" thickBot="1">
      <c r="A8710">
        <v>2020</v>
      </c>
      <c r="B8710" t="s">
        <v>105</v>
      </c>
      <c r="C8710" s="263">
        <f>C8709+7</f>
        <v>44180</v>
      </c>
      <c r="D8710">
        <v>1</v>
      </c>
      <c r="E8710" t="str">
        <f t="shared" ref="E8710:E8737" si="435">B8710&amp;C8710&amp;D8710</f>
        <v>S51441801</v>
      </c>
      <c r="F8710" s="267" t="s">
        <v>11903</v>
      </c>
    </row>
    <row r="8711" spans="1:15" ht="16.5" thickTop="1" thickBot="1">
      <c r="A8711">
        <v>2020</v>
      </c>
      <c r="B8711" t="s">
        <v>105</v>
      </c>
      <c r="C8711" s="263">
        <f t="shared" ref="C8711:C8737" si="436">C8710</f>
        <v>44180</v>
      </c>
      <c r="D8711">
        <v>2</v>
      </c>
      <c r="E8711" t="str">
        <f t="shared" si="435"/>
        <v>S51441802</v>
      </c>
      <c r="F8711" s="338" t="s">
        <v>1</v>
      </c>
      <c r="G8711" s="341" t="s">
        <v>2</v>
      </c>
      <c r="H8711" s="342"/>
      <c r="I8711" s="342"/>
      <c r="J8711" s="343"/>
      <c r="K8711" s="344" t="s">
        <v>3</v>
      </c>
      <c r="L8711" s="343"/>
      <c r="M8711" s="344" t="s">
        <v>144</v>
      </c>
      <c r="N8711" s="342"/>
      <c r="O8711" s="342"/>
    </row>
    <row r="8712" spans="1:15" ht="18" customHeight="1" thickBot="1">
      <c r="A8712">
        <v>2020</v>
      </c>
      <c r="B8712" t="s">
        <v>105</v>
      </c>
      <c r="C8712" s="263">
        <f t="shared" si="436"/>
        <v>44180</v>
      </c>
      <c r="D8712">
        <v>3</v>
      </c>
      <c r="E8712" t="str">
        <f t="shared" si="435"/>
        <v>S51441803</v>
      </c>
      <c r="F8712" s="339"/>
      <c r="G8712" s="345" t="s">
        <v>5</v>
      </c>
      <c r="H8712" s="347" t="s">
        <v>145</v>
      </c>
      <c r="I8712" s="348"/>
      <c r="J8712" s="349"/>
      <c r="K8712" s="350" t="s">
        <v>6</v>
      </c>
      <c r="L8712" s="352" t="s">
        <v>7</v>
      </c>
      <c r="M8712" s="350" t="s">
        <v>8</v>
      </c>
      <c r="N8712" s="354" t="s">
        <v>146</v>
      </c>
      <c r="O8712" s="356" t="s">
        <v>147</v>
      </c>
    </row>
    <row r="8713" spans="1:15" ht="15.75" thickBot="1">
      <c r="A8713">
        <v>2020</v>
      </c>
      <c r="B8713" t="s">
        <v>105</v>
      </c>
      <c r="C8713" s="263">
        <f t="shared" si="436"/>
        <v>44180</v>
      </c>
      <c r="D8713">
        <v>4</v>
      </c>
      <c r="E8713" t="str">
        <f t="shared" si="435"/>
        <v>S51441804</v>
      </c>
      <c r="F8713" s="340"/>
      <c r="G8713" s="346"/>
      <c r="H8713" s="191" t="s">
        <v>9</v>
      </c>
      <c r="I8713" s="192" t="s">
        <v>18</v>
      </c>
      <c r="J8713" s="193" t="s">
        <v>11</v>
      </c>
      <c r="K8713" s="351"/>
      <c r="L8713" s="353"/>
      <c r="M8713" s="351"/>
      <c r="N8713" s="355"/>
      <c r="O8713" s="357"/>
    </row>
    <row r="8714" spans="1:15">
      <c r="A8714">
        <v>2020</v>
      </c>
      <c r="B8714" t="s">
        <v>105</v>
      </c>
      <c r="C8714" s="263">
        <f t="shared" si="436"/>
        <v>44180</v>
      </c>
      <c r="D8714">
        <v>5</v>
      </c>
      <c r="E8714" t="str">
        <f t="shared" si="435"/>
        <v>S51441805</v>
      </c>
      <c r="F8714" s="3" t="s">
        <v>12</v>
      </c>
      <c r="G8714" s="2">
        <v>-5</v>
      </c>
      <c r="H8714" s="2" t="s">
        <v>12225</v>
      </c>
      <c r="I8714" s="2" t="s">
        <v>5967</v>
      </c>
      <c r="J8714" s="2" t="s">
        <v>3954</v>
      </c>
      <c r="K8714" s="194" t="s">
        <v>17</v>
      </c>
      <c r="L8714" s="2">
        <v>43</v>
      </c>
      <c r="M8714" s="194" t="s">
        <v>271</v>
      </c>
      <c r="N8714" s="2">
        <v>25</v>
      </c>
      <c r="O8714" s="195" t="s">
        <v>2379</v>
      </c>
    </row>
    <row r="8715" spans="1:15">
      <c r="A8715">
        <v>2020</v>
      </c>
      <c r="B8715" t="s">
        <v>105</v>
      </c>
      <c r="C8715" s="263">
        <f t="shared" si="436"/>
        <v>44180</v>
      </c>
      <c r="D8715">
        <v>6</v>
      </c>
      <c r="E8715" t="str">
        <f t="shared" si="435"/>
        <v>S51441806</v>
      </c>
      <c r="F8715" s="4">
        <v>44166</v>
      </c>
      <c r="G8715" s="2">
        <v>260</v>
      </c>
      <c r="H8715" s="2" t="s">
        <v>12226</v>
      </c>
      <c r="I8715" s="2" t="s">
        <v>12227</v>
      </c>
      <c r="J8715" s="2" t="s">
        <v>5451</v>
      </c>
      <c r="K8715" s="194" t="s">
        <v>17</v>
      </c>
      <c r="L8715" s="2">
        <v>48</v>
      </c>
      <c r="M8715" s="194" t="s">
        <v>2569</v>
      </c>
      <c r="N8715" s="2" t="s">
        <v>2771</v>
      </c>
      <c r="O8715" s="195" t="s">
        <v>2011</v>
      </c>
    </row>
    <row r="8716" spans="1:15">
      <c r="A8716">
        <v>2020</v>
      </c>
      <c r="B8716" t="s">
        <v>105</v>
      </c>
      <c r="C8716" s="263">
        <f t="shared" si="436"/>
        <v>44180</v>
      </c>
      <c r="D8716">
        <v>7</v>
      </c>
      <c r="E8716" t="str">
        <f t="shared" si="435"/>
        <v>S51441807</v>
      </c>
      <c r="F8716" s="4">
        <v>44197</v>
      </c>
      <c r="G8716" s="2">
        <v>190</v>
      </c>
      <c r="H8716" s="2" t="s">
        <v>9589</v>
      </c>
      <c r="I8716" s="2" t="s">
        <v>8018</v>
      </c>
      <c r="J8716" s="2" t="s">
        <v>892</v>
      </c>
      <c r="K8716" s="194" t="s">
        <v>17</v>
      </c>
      <c r="L8716" s="2">
        <v>60</v>
      </c>
      <c r="M8716" s="194" t="s">
        <v>11858</v>
      </c>
      <c r="N8716" s="2">
        <v>0</v>
      </c>
      <c r="O8716" s="195" t="s">
        <v>1502</v>
      </c>
    </row>
    <row r="8717" spans="1:15">
      <c r="A8717">
        <v>2020</v>
      </c>
      <c r="B8717" t="s">
        <v>105</v>
      </c>
      <c r="C8717" s="263">
        <f t="shared" si="436"/>
        <v>44180</v>
      </c>
      <c r="D8717">
        <v>8</v>
      </c>
      <c r="E8717" t="str">
        <f t="shared" si="435"/>
        <v>S51441808</v>
      </c>
      <c r="F8717" s="4">
        <v>44228</v>
      </c>
      <c r="G8717" s="2">
        <v>174</v>
      </c>
      <c r="H8717" s="2" t="s">
        <v>12228</v>
      </c>
      <c r="I8717" s="2" t="s">
        <v>2581</v>
      </c>
      <c r="J8717" s="2" t="s">
        <v>3931</v>
      </c>
      <c r="K8717" s="194" t="s">
        <v>17</v>
      </c>
      <c r="L8717" s="2">
        <v>52</v>
      </c>
      <c r="M8717" s="194" t="s">
        <v>11858</v>
      </c>
      <c r="N8717" s="2">
        <v>0</v>
      </c>
      <c r="O8717" s="195" t="s">
        <v>1502</v>
      </c>
    </row>
    <row r="8718" spans="1:15">
      <c r="A8718">
        <v>2020</v>
      </c>
      <c r="B8718" t="s">
        <v>105</v>
      </c>
      <c r="C8718" s="263">
        <f t="shared" si="436"/>
        <v>44180</v>
      </c>
      <c r="D8718">
        <v>9</v>
      </c>
      <c r="E8718" t="str">
        <f t="shared" si="435"/>
        <v>S51441809</v>
      </c>
      <c r="F8718" s="4">
        <v>44256</v>
      </c>
      <c r="G8718" s="2">
        <v>170</v>
      </c>
      <c r="H8718" s="2" t="s">
        <v>12229</v>
      </c>
      <c r="I8718" s="2" t="s">
        <v>3009</v>
      </c>
      <c r="J8718" s="2" t="s">
        <v>1315</v>
      </c>
      <c r="K8718" s="194" t="s">
        <v>17</v>
      </c>
      <c r="L8718" s="2">
        <v>50</v>
      </c>
      <c r="M8718" s="194" t="s">
        <v>4626</v>
      </c>
      <c r="N8718" s="2" t="s">
        <v>1248</v>
      </c>
      <c r="O8718" s="195" t="s">
        <v>1322</v>
      </c>
    </row>
    <row r="8719" spans="1:15">
      <c r="A8719">
        <v>2020</v>
      </c>
      <c r="B8719" t="s">
        <v>105</v>
      </c>
      <c r="C8719" s="263">
        <f t="shared" si="436"/>
        <v>44180</v>
      </c>
      <c r="D8719">
        <v>10</v>
      </c>
      <c r="E8719" t="str">
        <f t="shared" si="435"/>
        <v>S514418010</v>
      </c>
      <c r="F8719" s="3" t="s">
        <v>11877</v>
      </c>
      <c r="G8719" s="2">
        <v>188</v>
      </c>
      <c r="H8719" s="2" t="s">
        <v>12230</v>
      </c>
      <c r="I8719" s="2" t="s">
        <v>12231</v>
      </c>
      <c r="J8719" s="2" t="s">
        <v>3796</v>
      </c>
      <c r="K8719" s="194" t="s">
        <v>17</v>
      </c>
      <c r="L8719" s="2">
        <v>43</v>
      </c>
      <c r="M8719" s="194" t="s">
        <v>10698</v>
      </c>
      <c r="N8719" s="2" t="s">
        <v>1975</v>
      </c>
      <c r="O8719" s="195" t="s">
        <v>4235</v>
      </c>
    </row>
    <row r="8720" spans="1:15">
      <c r="A8720">
        <v>2020</v>
      </c>
      <c r="B8720" t="s">
        <v>105</v>
      </c>
      <c r="C8720" s="263">
        <f t="shared" si="436"/>
        <v>44180</v>
      </c>
      <c r="D8720">
        <v>11</v>
      </c>
      <c r="E8720" t="str">
        <f t="shared" si="435"/>
        <v>S514418011</v>
      </c>
      <c r="F8720" s="3">
        <v>2022</v>
      </c>
      <c r="G8720" s="2">
        <v>175</v>
      </c>
      <c r="H8720" s="2" t="s">
        <v>1890</v>
      </c>
      <c r="I8720" s="2" t="s">
        <v>9675</v>
      </c>
      <c r="J8720" s="2" t="s">
        <v>795</v>
      </c>
      <c r="K8720" s="194" t="s">
        <v>17</v>
      </c>
      <c r="L8720" s="2">
        <v>40</v>
      </c>
      <c r="M8720" s="194" t="s">
        <v>7378</v>
      </c>
      <c r="N8720" s="2" t="s">
        <v>4562</v>
      </c>
      <c r="O8720" s="195" t="s">
        <v>4640</v>
      </c>
    </row>
    <row r="8721" spans="1:15">
      <c r="A8721">
        <v>2020</v>
      </c>
      <c r="B8721" t="s">
        <v>105</v>
      </c>
      <c r="C8721" s="263">
        <f t="shared" si="436"/>
        <v>44180</v>
      </c>
      <c r="D8721">
        <v>12</v>
      </c>
      <c r="E8721" t="str">
        <f t="shared" si="435"/>
        <v>S514418012</v>
      </c>
      <c r="F8721" s="3">
        <v>2023</v>
      </c>
      <c r="G8721" s="2">
        <v>155</v>
      </c>
      <c r="H8721" s="2" t="s">
        <v>7765</v>
      </c>
      <c r="I8721" s="2" t="s">
        <v>5540</v>
      </c>
      <c r="J8721" s="2" t="s">
        <v>469</v>
      </c>
      <c r="K8721" s="194" t="s">
        <v>17</v>
      </c>
      <c r="L8721" s="2">
        <v>32</v>
      </c>
      <c r="M8721" s="194" t="s">
        <v>2583</v>
      </c>
      <c r="N8721" s="2" t="s">
        <v>1100</v>
      </c>
      <c r="O8721" s="195" t="s">
        <v>443</v>
      </c>
    </row>
    <row r="8722" spans="1:15">
      <c r="A8722">
        <v>2020</v>
      </c>
      <c r="B8722" t="s">
        <v>105</v>
      </c>
      <c r="C8722" s="263">
        <f t="shared" si="436"/>
        <v>44180</v>
      </c>
      <c r="D8722">
        <v>13</v>
      </c>
      <c r="E8722" t="str">
        <f t="shared" si="435"/>
        <v>S514418013</v>
      </c>
      <c r="F8722" s="3">
        <v>2024</v>
      </c>
      <c r="G8722" s="2">
        <v>150</v>
      </c>
      <c r="H8722" s="2" t="s">
        <v>5589</v>
      </c>
      <c r="I8722" s="2" t="s">
        <v>5376</v>
      </c>
      <c r="J8722" s="2" t="s">
        <v>3436</v>
      </c>
      <c r="K8722" s="194" t="s">
        <v>17</v>
      </c>
      <c r="L8722" s="2">
        <v>27</v>
      </c>
      <c r="M8722" s="194" t="s">
        <v>1456</v>
      </c>
      <c r="N8722" s="2" t="s">
        <v>1650</v>
      </c>
      <c r="O8722" s="195" t="s">
        <v>11434</v>
      </c>
    </row>
    <row r="8723" spans="1:15" ht="15.75" thickBot="1">
      <c r="A8723">
        <v>2020</v>
      </c>
      <c r="B8723" t="s">
        <v>105</v>
      </c>
      <c r="C8723" s="263">
        <f t="shared" si="436"/>
        <v>44180</v>
      </c>
      <c r="D8723">
        <v>14</v>
      </c>
      <c r="E8723" t="str">
        <f t="shared" si="435"/>
        <v>S514418014</v>
      </c>
      <c r="F8723" s="5">
        <v>2025</v>
      </c>
      <c r="G8723" s="6">
        <v>145</v>
      </c>
      <c r="H8723" s="6" t="s">
        <v>11837</v>
      </c>
      <c r="I8723" s="6" t="s">
        <v>11837</v>
      </c>
      <c r="J8723" s="6" t="s">
        <v>2344</v>
      </c>
      <c r="K8723" s="196" t="s">
        <v>17</v>
      </c>
      <c r="L8723" s="6">
        <v>23</v>
      </c>
      <c r="M8723" s="196" t="s">
        <v>263</v>
      </c>
      <c r="N8723" s="6" t="s">
        <v>4149</v>
      </c>
      <c r="O8723" s="197" t="s">
        <v>5647</v>
      </c>
    </row>
    <row r="8724" spans="1:15" ht="16.5" thickTop="1" thickBot="1">
      <c r="A8724">
        <v>2020</v>
      </c>
      <c r="B8724" t="s">
        <v>105</v>
      </c>
      <c r="C8724" s="263">
        <f t="shared" si="436"/>
        <v>44180</v>
      </c>
      <c r="D8724">
        <v>15</v>
      </c>
      <c r="E8724" t="str">
        <f t="shared" si="435"/>
        <v>S514418015</v>
      </c>
      <c r="F8724" s="267" t="s">
        <v>11904</v>
      </c>
    </row>
    <row r="8725" spans="1:15" ht="16.5" thickTop="1" thickBot="1">
      <c r="A8725">
        <v>2020</v>
      </c>
      <c r="B8725" t="s">
        <v>105</v>
      </c>
      <c r="C8725" s="263">
        <f t="shared" si="436"/>
        <v>44180</v>
      </c>
      <c r="D8725">
        <v>16</v>
      </c>
      <c r="E8725" t="str">
        <f t="shared" si="435"/>
        <v>S514418016</v>
      </c>
      <c r="F8725" s="338" t="s">
        <v>1</v>
      </c>
      <c r="G8725" s="341" t="s">
        <v>2</v>
      </c>
      <c r="H8725" s="342"/>
      <c r="I8725" s="342"/>
      <c r="J8725" s="343"/>
      <c r="K8725" s="344" t="s">
        <v>3</v>
      </c>
      <c r="L8725" s="343"/>
      <c r="M8725" s="344" t="s">
        <v>144</v>
      </c>
      <c r="N8725" s="342"/>
      <c r="O8725" s="342"/>
    </row>
    <row r="8726" spans="1:15" ht="18" customHeight="1" thickBot="1">
      <c r="A8726">
        <v>2020</v>
      </c>
      <c r="B8726" t="s">
        <v>105</v>
      </c>
      <c r="C8726" s="263">
        <f t="shared" si="436"/>
        <v>44180</v>
      </c>
      <c r="D8726">
        <v>17</v>
      </c>
      <c r="E8726" t="str">
        <f t="shared" si="435"/>
        <v>S514418017</v>
      </c>
      <c r="F8726" s="339"/>
      <c r="G8726" s="345" t="s">
        <v>5</v>
      </c>
      <c r="H8726" s="347" t="s">
        <v>145</v>
      </c>
      <c r="I8726" s="348"/>
      <c r="J8726" s="349"/>
      <c r="K8726" s="350" t="s">
        <v>6</v>
      </c>
      <c r="L8726" s="352" t="s">
        <v>7</v>
      </c>
      <c r="M8726" s="350" t="s">
        <v>8</v>
      </c>
      <c r="N8726" s="354" t="s">
        <v>146</v>
      </c>
      <c r="O8726" s="356" t="s">
        <v>147</v>
      </c>
    </row>
    <row r="8727" spans="1:15" ht="15.75" thickBot="1">
      <c r="A8727">
        <v>2020</v>
      </c>
      <c r="B8727" t="s">
        <v>105</v>
      </c>
      <c r="C8727" s="263">
        <f t="shared" si="436"/>
        <v>44180</v>
      </c>
      <c r="D8727">
        <v>18</v>
      </c>
      <c r="E8727" t="str">
        <f t="shared" si="435"/>
        <v>S514418018</v>
      </c>
      <c r="F8727" s="340"/>
      <c r="G8727" s="346"/>
      <c r="H8727" s="191" t="s">
        <v>9</v>
      </c>
      <c r="I8727" s="192" t="s">
        <v>18</v>
      </c>
      <c r="J8727" s="193" t="s">
        <v>11</v>
      </c>
      <c r="K8727" s="351"/>
      <c r="L8727" s="353"/>
      <c r="M8727" s="351"/>
      <c r="N8727" s="355"/>
      <c r="O8727" s="357"/>
    </row>
    <row r="8728" spans="1:15">
      <c r="A8728">
        <v>2020</v>
      </c>
      <c r="B8728" t="s">
        <v>105</v>
      </c>
      <c r="C8728" s="263">
        <f t="shared" si="436"/>
        <v>44180</v>
      </c>
      <c r="D8728">
        <v>19</v>
      </c>
      <c r="E8728" t="str">
        <f t="shared" si="435"/>
        <v>S514418019</v>
      </c>
      <c r="F8728" s="3" t="s">
        <v>16</v>
      </c>
      <c r="G8728" s="2">
        <v>60</v>
      </c>
      <c r="H8728" s="2" t="s">
        <v>12232</v>
      </c>
      <c r="I8728" s="2" t="s">
        <v>12233</v>
      </c>
      <c r="J8728" s="2" t="s">
        <v>830</v>
      </c>
      <c r="K8728" s="194" t="s">
        <v>17</v>
      </c>
      <c r="L8728" s="2">
        <v>46</v>
      </c>
      <c r="M8728" s="194" t="s">
        <v>339</v>
      </c>
      <c r="N8728" s="2" t="s">
        <v>339</v>
      </c>
      <c r="O8728" s="195" t="s">
        <v>3697</v>
      </c>
    </row>
    <row r="8729" spans="1:15">
      <c r="A8729">
        <v>2020</v>
      </c>
      <c r="B8729" t="s">
        <v>105</v>
      </c>
      <c r="C8729" s="263">
        <f t="shared" si="436"/>
        <v>44180</v>
      </c>
      <c r="D8729">
        <v>20</v>
      </c>
      <c r="E8729" t="str">
        <f t="shared" si="435"/>
        <v>S514418020</v>
      </c>
      <c r="F8729" s="4">
        <v>44166</v>
      </c>
      <c r="G8729" s="2">
        <v>320</v>
      </c>
      <c r="H8729" s="2" t="s">
        <v>12234</v>
      </c>
      <c r="I8729" s="2" t="s">
        <v>12235</v>
      </c>
      <c r="J8729" s="2" t="s">
        <v>3222</v>
      </c>
      <c r="K8729" s="194" t="s">
        <v>17</v>
      </c>
      <c r="L8729" s="2">
        <v>44</v>
      </c>
      <c r="M8729" s="194" t="s">
        <v>2569</v>
      </c>
      <c r="N8729" s="2">
        <v>0</v>
      </c>
      <c r="O8729" s="195" t="s">
        <v>333</v>
      </c>
    </row>
    <row r="8730" spans="1:15">
      <c r="A8730">
        <v>2020</v>
      </c>
      <c r="B8730" t="s">
        <v>105</v>
      </c>
      <c r="C8730" s="263">
        <f t="shared" si="436"/>
        <v>44180</v>
      </c>
      <c r="D8730">
        <v>21</v>
      </c>
      <c r="E8730" t="str">
        <f t="shared" si="435"/>
        <v>S514418021</v>
      </c>
      <c r="F8730" s="4">
        <v>44197</v>
      </c>
      <c r="G8730" s="2">
        <v>250</v>
      </c>
      <c r="H8730" s="2" t="s">
        <v>12108</v>
      </c>
      <c r="I8730" s="2" t="s">
        <v>12236</v>
      </c>
      <c r="J8730" s="2" t="s">
        <v>9089</v>
      </c>
      <c r="K8730" s="194" t="s">
        <v>17</v>
      </c>
      <c r="L8730" s="2">
        <v>44</v>
      </c>
      <c r="M8730" s="194" t="s">
        <v>273</v>
      </c>
      <c r="N8730" s="2">
        <v>0</v>
      </c>
      <c r="O8730" s="195" t="s">
        <v>274</v>
      </c>
    </row>
    <row r="8731" spans="1:15">
      <c r="A8731">
        <v>2020</v>
      </c>
      <c r="B8731" t="s">
        <v>105</v>
      </c>
      <c r="C8731" s="263">
        <f t="shared" si="436"/>
        <v>44180</v>
      </c>
      <c r="D8731">
        <v>22</v>
      </c>
      <c r="E8731" t="str">
        <f t="shared" si="435"/>
        <v>S514418022</v>
      </c>
      <c r="F8731" s="4">
        <v>44228</v>
      </c>
      <c r="G8731" s="2">
        <v>234</v>
      </c>
      <c r="H8731" s="2" t="s">
        <v>12237</v>
      </c>
      <c r="I8731" s="2" t="s">
        <v>6262</v>
      </c>
      <c r="J8731" s="2" t="s">
        <v>457</v>
      </c>
      <c r="K8731" s="194" t="s">
        <v>17</v>
      </c>
      <c r="L8731" s="2">
        <v>42</v>
      </c>
      <c r="M8731" s="194" t="s">
        <v>321</v>
      </c>
      <c r="N8731" s="2">
        <v>0</v>
      </c>
      <c r="O8731" s="195" t="s">
        <v>322</v>
      </c>
    </row>
    <row r="8732" spans="1:15">
      <c r="A8732">
        <v>2020</v>
      </c>
      <c r="B8732" t="s">
        <v>105</v>
      </c>
      <c r="C8732" s="263">
        <f t="shared" si="436"/>
        <v>44180</v>
      </c>
      <c r="D8732">
        <v>23</v>
      </c>
      <c r="E8732" t="str">
        <f t="shared" si="435"/>
        <v>S514418023</v>
      </c>
      <c r="F8732" s="4">
        <v>44256</v>
      </c>
      <c r="G8732" s="2">
        <v>230</v>
      </c>
      <c r="H8732" s="2" t="s">
        <v>1571</v>
      </c>
      <c r="I8732" s="2" t="s">
        <v>8901</v>
      </c>
      <c r="J8732" s="2" t="s">
        <v>823</v>
      </c>
      <c r="K8732" s="194" t="s">
        <v>17</v>
      </c>
      <c r="L8732" s="2">
        <v>39</v>
      </c>
      <c r="M8732" s="194" t="s">
        <v>6509</v>
      </c>
      <c r="N8732" s="2" t="s">
        <v>466</v>
      </c>
      <c r="O8732" s="195" t="s">
        <v>322</v>
      </c>
    </row>
    <row r="8733" spans="1:15">
      <c r="A8733">
        <v>2020</v>
      </c>
      <c r="B8733" t="s">
        <v>105</v>
      </c>
      <c r="C8733" s="263">
        <f t="shared" si="436"/>
        <v>44180</v>
      </c>
      <c r="D8733">
        <v>24</v>
      </c>
      <c r="E8733" t="str">
        <f t="shared" si="435"/>
        <v>S514418024</v>
      </c>
      <c r="F8733" s="3" t="s">
        <v>11877</v>
      </c>
      <c r="G8733" s="2">
        <v>243</v>
      </c>
      <c r="H8733" s="2" t="s">
        <v>12238</v>
      </c>
      <c r="I8733" s="2" t="s">
        <v>12238</v>
      </c>
      <c r="J8733" s="2" t="s">
        <v>1087</v>
      </c>
      <c r="K8733" s="194" t="s">
        <v>17</v>
      </c>
      <c r="L8733" s="2">
        <v>42</v>
      </c>
      <c r="M8733" s="194" t="s">
        <v>344</v>
      </c>
      <c r="N8733" s="2" t="s">
        <v>6247</v>
      </c>
      <c r="O8733" s="195">
        <v>40</v>
      </c>
    </row>
    <row r="8734" spans="1:15">
      <c r="A8734">
        <v>2020</v>
      </c>
      <c r="B8734" t="s">
        <v>105</v>
      </c>
      <c r="C8734" s="263">
        <f t="shared" si="436"/>
        <v>44180</v>
      </c>
      <c r="D8734">
        <v>25</v>
      </c>
      <c r="E8734" t="str">
        <f t="shared" si="435"/>
        <v>S514418025</v>
      </c>
      <c r="F8734" s="3">
        <v>2022</v>
      </c>
      <c r="G8734" s="2">
        <v>215</v>
      </c>
      <c r="H8734" s="2" t="s">
        <v>6225</v>
      </c>
      <c r="I8734" s="2" t="s">
        <v>12239</v>
      </c>
      <c r="J8734" s="2" t="s">
        <v>343</v>
      </c>
      <c r="K8734" s="194" t="s">
        <v>17</v>
      </c>
      <c r="L8734" s="2">
        <v>39</v>
      </c>
      <c r="M8734" s="194">
        <v>40</v>
      </c>
      <c r="N8734" s="2" t="s">
        <v>351</v>
      </c>
      <c r="O8734" s="195" t="s">
        <v>5258</v>
      </c>
    </row>
    <row r="8735" spans="1:15">
      <c r="A8735">
        <v>2020</v>
      </c>
      <c r="B8735" t="s">
        <v>105</v>
      </c>
      <c r="C8735" s="263">
        <f t="shared" si="436"/>
        <v>44180</v>
      </c>
      <c r="D8735">
        <v>26</v>
      </c>
      <c r="E8735" t="str">
        <f t="shared" si="435"/>
        <v>S514418026</v>
      </c>
      <c r="F8735" s="3">
        <v>2023</v>
      </c>
      <c r="G8735" s="2">
        <v>190</v>
      </c>
      <c r="H8735" s="2" t="s">
        <v>10362</v>
      </c>
      <c r="I8735" s="2" t="s">
        <v>8359</v>
      </c>
      <c r="J8735" s="2" t="s">
        <v>2371</v>
      </c>
      <c r="K8735" s="194" t="s">
        <v>17</v>
      </c>
      <c r="L8735" s="2">
        <v>34</v>
      </c>
      <c r="M8735" s="194" t="s">
        <v>339</v>
      </c>
      <c r="N8735" s="2" t="s">
        <v>339</v>
      </c>
      <c r="O8735" s="195" t="s">
        <v>3697</v>
      </c>
    </row>
    <row r="8736" spans="1:15">
      <c r="A8736">
        <v>2020</v>
      </c>
      <c r="B8736" t="s">
        <v>105</v>
      </c>
      <c r="C8736" s="263">
        <f t="shared" si="436"/>
        <v>44180</v>
      </c>
      <c r="D8736">
        <v>27</v>
      </c>
      <c r="E8736" t="str">
        <f t="shared" si="435"/>
        <v>S514418027</v>
      </c>
      <c r="F8736" s="3">
        <v>2024</v>
      </c>
      <c r="G8736" s="2">
        <v>180</v>
      </c>
      <c r="H8736" s="2" t="s">
        <v>12240</v>
      </c>
      <c r="I8736" s="2" t="s">
        <v>11232</v>
      </c>
      <c r="J8736" s="2" t="s">
        <v>4508</v>
      </c>
      <c r="K8736" s="194" t="s">
        <v>17</v>
      </c>
      <c r="L8736" s="2">
        <v>29</v>
      </c>
      <c r="M8736" s="194" t="s">
        <v>5258</v>
      </c>
      <c r="N8736" s="2" t="s">
        <v>9146</v>
      </c>
      <c r="O8736" s="195">
        <v>20</v>
      </c>
    </row>
    <row r="8737" spans="1:15" ht="15.75" thickBot="1">
      <c r="A8737">
        <v>2020</v>
      </c>
      <c r="B8737" t="s">
        <v>105</v>
      </c>
      <c r="C8737" s="263">
        <f t="shared" si="436"/>
        <v>44180</v>
      </c>
      <c r="D8737">
        <v>28</v>
      </c>
      <c r="E8737" t="str">
        <f t="shared" si="435"/>
        <v>S514418028</v>
      </c>
      <c r="F8737" s="5">
        <v>2025</v>
      </c>
      <c r="G8737" s="6">
        <v>175</v>
      </c>
      <c r="H8737" s="6" t="s">
        <v>12241</v>
      </c>
      <c r="I8737" s="6" t="s">
        <v>12182</v>
      </c>
      <c r="J8737" s="6" t="s">
        <v>1412</v>
      </c>
      <c r="K8737" s="196" t="s">
        <v>17</v>
      </c>
      <c r="L8737" s="6">
        <v>26</v>
      </c>
      <c r="M8737" s="196" t="s">
        <v>383</v>
      </c>
      <c r="N8737" s="6" t="s">
        <v>478</v>
      </c>
      <c r="O8737" s="197" t="s">
        <v>383</v>
      </c>
    </row>
    <row r="8738" spans="1:15" ht="16.5" thickTop="1" thickBot="1">
      <c r="A8738">
        <v>2020</v>
      </c>
      <c r="B8738" t="s">
        <v>106</v>
      </c>
      <c r="C8738" s="263">
        <f>C8737+7</f>
        <v>44187</v>
      </c>
      <c r="D8738">
        <v>1</v>
      </c>
      <c r="E8738" t="str">
        <f t="shared" ref="E8738:E8765" si="437">B8738&amp;C8738&amp;D8738</f>
        <v>S52441871</v>
      </c>
      <c r="F8738" s="267" t="s">
        <v>11903</v>
      </c>
    </row>
    <row r="8739" spans="1:15" ht="16.5" thickTop="1" thickBot="1">
      <c r="A8739">
        <v>2020</v>
      </c>
      <c r="B8739" t="s">
        <v>106</v>
      </c>
      <c r="C8739" s="263">
        <f t="shared" ref="C8739:C8765" si="438">C8738</f>
        <v>44187</v>
      </c>
      <c r="D8739">
        <v>2</v>
      </c>
      <c r="E8739" t="str">
        <f t="shared" si="437"/>
        <v>S52441872</v>
      </c>
      <c r="F8739" s="338" t="s">
        <v>1</v>
      </c>
      <c r="G8739" s="341" t="s">
        <v>2</v>
      </c>
      <c r="H8739" s="342"/>
      <c r="I8739" s="342"/>
      <c r="J8739" s="343"/>
      <c r="K8739" s="344" t="s">
        <v>3</v>
      </c>
      <c r="L8739" s="343"/>
      <c r="M8739" s="344" t="s">
        <v>144</v>
      </c>
      <c r="N8739" s="342"/>
      <c r="O8739" s="342"/>
    </row>
    <row r="8740" spans="1:15" ht="18" customHeight="1" thickBot="1">
      <c r="A8740">
        <v>2020</v>
      </c>
      <c r="B8740" t="s">
        <v>106</v>
      </c>
      <c r="C8740" s="263">
        <f t="shared" si="438"/>
        <v>44187</v>
      </c>
      <c r="D8740">
        <v>3</v>
      </c>
      <c r="E8740" t="str">
        <f t="shared" si="437"/>
        <v>S52441873</v>
      </c>
      <c r="F8740" s="339"/>
      <c r="G8740" s="345" t="s">
        <v>5</v>
      </c>
      <c r="H8740" s="347" t="s">
        <v>145</v>
      </c>
      <c r="I8740" s="348"/>
      <c r="J8740" s="349"/>
      <c r="K8740" s="350" t="s">
        <v>6</v>
      </c>
      <c r="L8740" s="352" t="s">
        <v>7</v>
      </c>
      <c r="M8740" s="350" t="s">
        <v>8</v>
      </c>
      <c r="N8740" s="354" t="s">
        <v>146</v>
      </c>
      <c r="O8740" s="356" t="s">
        <v>147</v>
      </c>
    </row>
    <row r="8741" spans="1:15" ht="15.75" thickBot="1">
      <c r="A8741">
        <v>2020</v>
      </c>
      <c r="B8741" t="s">
        <v>106</v>
      </c>
      <c r="C8741" s="263">
        <f t="shared" si="438"/>
        <v>44187</v>
      </c>
      <c r="D8741">
        <v>4</v>
      </c>
      <c r="E8741" t="str">
        <f t="shared" si="437"/>
        <v>S52441874</v>
      </c>
      <c r="F8741" s="340"/>
      <c r="G8741" s="346"/>
      <c r="H8741" s="191" t="s">
        <v>9</v>
      </c>
      <c r="I8741" s="192" t="s">
        <v>18</v>
      </c>
      <c r="J8741" s="193" t="s">
        <v>11</v>
      </c>
      <c r="K8741" s="351"/>
      <c r="L8741" s="353"/>
      <c r="M8741" s="351"/>
      <c r="N8741" s="355"/>
      <c r="O8741" s="357"/>
    </row>
    <row r="8742" spans="1:15">
      <c r="A8742">
        <v>2020</v>
      </c>
      <c r="B8742" t="s">
        <v>106</v>
      </c>
      <c r="C8742" s="263">
        <f t="shared" si="438"/>
        <v>44187</v>
      </c>
      <c r="D8742">
        <v>5</v>
      </c>
      <c r="E8742" t="str">
        <f t="shared" si="437"/>
        <v>S52441875</v>
      </c>
      <c r="F8742" s="3" t="s">
        <v>12</v>
      </c>
      <c r="G8742" s="2">
        <v>0</v>
      </c>
      <c r="H8742" s="2" t="s">
        <v>10438</v>
      </c>
      <c r="I8742" s="2" t="s">
        <v>10439</v>
      </c>
      <c r="J8742" s="2" t="s">
        <v>1041</v>
      </c>
      <c r="K8742" s="194" t="s">
        <v>17</v>
      </c>
      <c r="L8742" s="2">
        <v>45</v>
      </c>
      <c r="M8742" s="194" t="s">
        <v>4905</v>
      </c>
      <c r="N8742" s="2" t="s">
        <v>631</v>
      </c>
      <c r="O8742" s="195" t="s">
        <v>3825</v>
      </c>
    </row>
    <row r="8743" spans="1:15">
      <c r="A8743">
        <v>2020</v>
      </c>
      <c r="B8743" t="s">
        <v>106</v>
      </c>
      <c r="C8743" s="263">
        <f t="shared" si="438"/>
        <v>44187</v>
      </c>
      <c r="D8743">
        <v>6</v>
      </c>
      <c r="E8743" t="str">
        <f t="shared" si="437"/>
        <v>S52441876</v>
      </c>
      <c r="F8743" s="4">
        <v>44166</v>
      </c>
      <c r="G8743" s="2">
        <v>270</v>
      </c>
      <c r="H8743" s="2" t="s">
        <v>7408</v>
      </c>
      <c r="I8743" s="2" t="s">
        <v>12242</v>
      </c>
      <c r="J8743" s="2" t="s">
        <v>945</v>
      </c>
      <c r="K8743" s="194" t="s">
        <v>17</v>
      </c>
      <c r="L8743" s="2">
        <v>48</v>
      </c>
      <c r="M8743" s="194" t="s">
        <v>290</v>
      </c>
      <c r="N8743" s="2" t="s">
        <v>833</v>
      </c>
      <c r="O8743" s="195" t="s">
        <v>6018</v>
      </c>
    </row>
    <row r="8744" spans="1:15">
      <c r="A8744">
        <v>2020</v>
      </c>
      <c r="B8744" t="s">
        <v>106</v>
      </c>
      <c r="C8744" s="263">
        <f t="shared" si="438"/>
        <v>44187</v>
      </c>
      <c r="D8744">
        <v>7</v>
      </c>
      <c r="E8744" t="str">
        <f t="shared" si="437"/>
        <v>S52441877</v>
      </c>
      <c r="F8744" s="4">
        <v>44197</v>
      </c>
      <c r="G8744" s="2">
        <v>215</v>
      </c>
      <c r="H8744" s="2" t="s">
        <v>12243</v>
      </c>
      <c r="I8744" s="2" t="s">
        <v>10989</v>
      </c>
      <c r="J8744" s="2" t="s">
        <v>465</v>
      </c>
      <c r="K8744" s="194" t="s">
        <v>17</v>
      </c>
      <c r="L8744" s="2">
        <v>57</v>
      </c>
      <c r="M8744" s="194" t="s">
        <v>1502</v>
      </c>
      <c r="N8744" s="2">
        <v>0</v>
      </c>
      <c r="O8744" s="195" t="s">
        <v>11858</v>
      </c>
    </row>
    <row r="8745" spans="1:15">
      <c r="A8745">
        <v>2020</v>
      </c>
      <c r="B8745" t="s">
        <v>106</v>
      </c>
      <c r="C8745" s="263">
        <f t="shared" si="438"/>
        <v>44187</v>
      </c>
      <c r="D8745">
        <v>8</v>
      </c>
      <c r="E8745" t="str">
        <f t="shared" si="437"/>
        <v>S52441878</v>
      </c>
      <c r="F8745" s="4">
        <v>44228</v>
      </c>
      <c r="G8745" s="2">
        <v>195</v>
      </c>
      <c r="H8745" s="2" t="s">
        <v>5530</v>
      </c>
      <c r="I8745" s="2" t="s">
        <v>10499</v>
      </c>
      <c r="J8745" s="2" t="s">
        <v>269</v>
      </c>
      <c r="K8745" s="194" t="s">
        <v>17</v>
      </c>
      <c r="L8745" s="2">
        <v>49</v>
      </c>
      <c r="M8745" s="194" t="s">
        <v>285</v>
      </c>
      <c r="N8745" s="2">
        <v>0</v>
      </c>
      <c r="O8745" s="195" t="s">
        <v>12244</v>
      </c>
    </row>
    <row r="8746" spans="1:15">
      <c r="A8746">
        <v>2020</v>
      </c>
      <c r="B8746" t="s">
        <v>106</v>
      </c>
      <c r="C8746" s="263">
        <f t="shared" si="438"/>
        <v>44187</v>
      </c>
      <c r="D8746">
        <v>9</v>
      </c>
      <c r="E8746" t="str">
        <f t="shared" si="437"/>
        <v>S52441879</v>
      </c>
      <c r="F8746" s="4">
        <v>44256</v>
      </c>
      <c r="G8746" s="2">
        <v>180</v>
      </c>
      <c r="H8746" s="2" t="s">
        <v>3474</v>
      </c>
      <c r="I8746" s="2" t="s">
        <v>12245</v>
      </c>
      <c r="J8746" s="2" t="s">
        <v>2310</v>
      </c>
      <c r="K8746" s="194" t="s">
        <v>17</v>
      </c>
      <c r="L8746" s="2">
        <v>42</v>
      </c>
      <c r="M8746" s="194" t="s">
        <v>1502</v>
      </c>
      <c r="N8746" s="2">
        <v>0</v>
      </c>
      <c r="O8746" s="195" t="s">
        <v>11858</v>
      </c>
    </row>
    <row r="8747" spans="1:15">
      <c r="A8747">
        <v>2020</v>
      </c>
      <c r="B8747" t="s">
        <v>106</v>
      </c>
      <c r="C8747" s="263">
        <f t="shared" si="438"/>
        <v>44187</v>
      </c>
      <c r="D8747">
        <v>10</v>
      </c>
      <c r="E8747" t="str">
        <f t="shared" si="437"/>
        <v>S524418710</v>
      </c>
      <c r="F8747" s="3" t="s">
        <v>11877</v>
      </c>
      <c r="G8747" s="2">
        <v>189</v>
      </c>
      <c r="H8747" s="2" t="s">
        <v>7888</v>
      </c>
      <c r="I8747" s="2" t="s">
        <v>12246</v>
      </c>
      <c r="J8747" s="2" t="s">
        <v>481</v>
      </c>
      <c r="K8747" s="194" t="s">
        <v>17</v>
      </c>
      <c r="L8747" s="2">
        <v>42</v>
      </c>
      <c r="M8747" s="194" t="s">
        <v>10599</v>
      </c>
      <c r="N8747" s="2" t="s">
        <v>285</v>
      </c>
      <c r="O8747" s="195">
        <v>70</v>
      </c>
    </row>
    <row r="8748" spans="1:15">
      <c r="A8748">
        <v>2020</v>
      </c>
      <c r="B8748" t="s">
        <v>106</v>
      </c>
      <c r="C8748" s="263">
        <f t="shared" si="438"/>
        <v>44187</v>
      </c>
      <c r="D8748">
        <v>11</v>
      </c>
      <c r="E8748" t="str">
        <f t="shared" si="437"/>
        <v>S524418711</v>
      </c>
      <c r="F8748" s="3">
        <v>2022</v>
      </c>
      <c r="G8748" s="2">
        <v>180</v>
      </c>
      <c r="H8748" s="2" t="s">
        <v>2534</v>
      </c>
      <c r="I8748" s="2" t="s">
        <v>5151</v>
      </c>
      <c r="J8748" s="2" t="s">
        <v>880</v>
      </c>
      <c r="K8748" s="194" t="s">
        <v>17</v>
      </c>
      <c r="L8748" s="2">
        <v>37</v>
      </c>
      <c r="M8748" s="194" t="s">
        <v>10600</v>
      </c>
      <c r="N8748" s="2" t="s">
        <v>295</v>
      </c>
      <c r="O8748" s="195" t="s">
        <v>295</v>
      </c>
    </row>
    <row r="8749" spans="1:15">
      <c r="A8749">
        <v>2020</v>
      </c>
      <c r="B8749" t="s">
        <v>106</v>
      </c>
      <c r="C8749" s="263">
        <f t="shared" si="438"/>
        <v>44187</v>
      </c>
      <c r="D8749">
        <v>12</v>
      </c>
      <c r="E8749" t="str">
        <f t="shared" si="437"/>
        <v>S524418712</v>
      </c>
      <c r="F8749" s="3">
        <v>2023</v>
      </c>
      <c r="G8749" s="2">
        <v>150</v>
      </c>
      <c r="H8749" s="2" t="s">
        <v>2712</v>
      </c>
      <c r="I8749" s="2" t="s">
        <v>12247</v>
      </c>
      <c r="J8749" s="2" t="s">
        <v>2138</v>
      </c>
      <c r="K8749" s="194" t="s">
        <v>17</v>
      </c>
      <c r="L8749" s="2">
        <v>31</v>
      </c>
      <c r="M8749" s="194">
        <v>20</v>
      </c>
      <c r="N8749" s="2" t="s">
        <v>4157</v>
      </c>
      <c r="O8749" s="195" t="s">
        <v>2379</v>
      </c>
    </row>
    <row r="8750" spans="1:15">
      <c r="A8750">
        <v>2020</v>
      </c>
      <c r="B8750" t="s">
        <v>106</v>
      </c>
      <c r="C8750" s="263">
        <f t="shared" si="438"/>
        <v>44187</v>
      </c>
      <c r="D8750">
        <v>13</v>
      </c>
      <c r="E8750" t="str">
        <f t="shared" si="437"/>
        <v>S524418713</v>
      </c>
      <c r="F8750" s="3">
        <v>2024</v>
      </c>
      <c r="G8750" s="2">
        <v>145</v>
      </c>
      <c r="H8750" s="2" t="s">
        <v>11589</v>
      </c>
      <c r="I8750" s="2" t="s">
        <v>11651</v>
      </c>
      <c r="J8750" s="2" t="s">
        <v>1993</v>
      </c>
      <c r="K8750" s="194" t="s">
        <v>17</v>
      </c>
      <c r="L8750" s="2">
        <v>27</v>
      </c>
      <c r="M8750" s="194" t="s">
        <v>290</v>
      </c>
      <c r="N8750" s="2" t="s">
        <v>4149</v>
      </c>
      <c r="O8750" s="195" t="s">
        <v>11007</v>
      </c>
    </row>
    <row r="8751" spans="1:15" ht="15.75" thickBot="1">
      <c r="A8751">
        <v>2020</v>
      </c>
      <c r="B8751" t="s">
        <v>106</v>
      </c>
      <c r="C8751" s="263">
        <f t="shared" si="438"/>
        <v>44187</v>
      </c>
      <c r="D8751">
        <v>14</v>
      </c>
      <c r="E8751" t="str">
        <f t="shared" si="437"/>
        <v>S524418714</v>
      </c>
      <c r="F8751" s="5">
        <v>2025</v>
      </c>
      <c r="G8751" s="6">
        <v>140</v>
      </c>
      <c r="H8751" s="6" t="s">
        <v>12248</v>
      </c>
      <c r="I8751" s="6" t="s">
        <v>12154</v>
      </c>
      <c r="J8751" s="6" t="s">
        <v>782</v>
      </c>
      <c r="K8751" s="196" t="s">
        <v>17</v>
      </c>
      <c r="L8751" s="6">
        <v>24</v>
      </c>
      <c r="M8751" s="196" t="s">
        <v>529</v>
      </c>
      <c r="N8751" s="6" t="s">
        <v>3441</v>
      </c>
      <c r="O8751" s="197" t="s">
        <v>4905</v>
      </c>
    </row>
    <row r="8752" spans="1:15" ht="16.5" thickTop="1" thickBot="1">
      <c r="A8752">
        <v>2020</v>
      </c>
      <c r="B8752" t="s">
        <v>106</v>
      </c>
      <c r="C8752" s="263">
        <f t="shared" si="438"/>
        <v>44187</v>
      </c>
      <c r="D8752">
        <v>15</v>
      </c>
      <c r="E8752" t="str">
        <f t="shared" si="437"/>
        <v>S524418715</v>
      </c>
      <c r="F8752" s="267" t="s">
        <v>11904</v>
      </c>
    </row>
    <row r="8753" spans="1:15" ht="16.5" thickTop="1" thickBot="1">
      <c r="A8753">
        <v>2020</v>
      </c>
      <c r="B8753" t="s">
        <v>106</v>
      </c>
      <c r="C8753" s="263">
        <f t="shared" si="438"/>
        <v>44187</v>
      </c>
      <c r="D8753">
        <v>16</v>
      </c>
      <c r="E8753" t="str">
        <f t="shared" si="437"/>
        <v>S524418716</v>
      </c>
      <c r="F8753" s="338" t="s">
        <v>1</v>
      </c>
      <c r="G8753" s="341" t="s">
        <v>2</v>
      </c>
      <c r="H8753" s="342"/>
      <c r="I8753" s="342"/>
      <c r="J8753" s="343"/>
      <c r="K8753" s="344" t="s">
        <v>3</v>
      </c>
      <c r="L8753" s="343"/>
      <c r="M8753" s="344" t="s">
        <v>144</v>
      </c>
      <c r="N8753" s="342"/>
      <c r="O8753" s="342"/>
    </row>
    <row r="8754" spans="1:15" ht="18" customHeight="1" thickBot="1">
      <c r="A8754">
        <v>2020</v>
      </c>
      <c r="B8754" t="s">
        <v>106</v>
      </c>
      <c r="C8754" s="263">
        <f t="shared" si="438"/>
        <v>44187</v>
      </c>
      <c r="D8754">
        <v>17</v>
      </c>
      <c r="E8754" t="str">
        <f t="shared" si="437"/>
        <v>S524418717</v>
      </c>
      <c r="F8754" s="339"/>
      <c r="G8754" s="345" t="s">
        <v>5</v>
      </c>
      <c r="H8754" s="347" t="s">
        <v>145</v>
      </c>
      <c r="I8754" s="348"/>
      <c r="J8754" s="349"/>
      <c r="K8754" s="350" t="s">
        <v>6</v>
      </c>
      <c r="L8754" s="352" t="s">
        <v>7</v>
      </c>
      <c r="M8754" s="350" t="s">
        <v>8</v>
      </c>
      <c r="N8754" s="354" t="s">
        <v>146</v>
      </c>
      <c r="O8754" s="356" t="s">
        <v>147</v>
      </c>
    </row>
    <row r="8755" spans="1:15" ht="15.75" thickBot="1">
      <c r="A8755">
        <v>2020</v>
      </c>
      <c r="B8755" t="s">
        <v>106</v>
      </c>
      <c r="C8755" s="263">
        <f t="shared" si="438"/>
        <v>44187</v>
      </c>
      <c r="D8755">
        <v>18</v>
      </c>
      <c r="E8755" t="str">
        <f t="shared" si="437"/>
        <v>S524418718</v>
      </c>
      <c r="F8755" s="340"/>
      <c r="G8755" s="346"/>
      <c r="H8755" s="191" t="s">
        <v>9</v>
      </c>
      <c r="I8755" s="192" t="s">
        <v>18</v>
      </c>
      <c r="J8755" s="193" t="s">
        <v>11</v>
      </c>
      <c r="K8755" s="351"/>
      <c r="L8755" s="353"/>
      <c r="M8755" s="351"/>
      <c r="N8755" s="355"/>
      <c r="O8755" s="357"/>
    </row>
    <row r="8756" spans="1:15">
      <c r="A8756">
        <v>2020</v>
      </c>
      <c r="B8756" t="s">
        <v>106</v>
      </c>
      <c r="C8756" s="263">
        <f t="shared" si="438"/>
        <v>44187</v>
      </c>
      <c r="D8756">
        <v>19</v>
      </c>
      <c r="E8756" t="str">
        <f t="shared" si="437"/>
        <v>S524418719</v>
      </c>
      <c r="F8756" s="3" t="s">
        <v>16</v>
      </c>
      <c r="G8756" s="2">
        <v>60</v>
      </c>
      <c r="H8756" s="2" t="s">
        <v>12249</v>
      </c>
      <c r="I8756" s="2" t="s">
        <v>12250</v>
      </c>
      <c r="J8756" s="2" t="s">
        <v>9130</v>
      </c>
      <c r="K8756" s="194" t="s">
        <v>17</v>
      </c>
      <c r="L8756" s="2">
        <v>48</v>
      </c>
      <c r="M8756" s="194" t="s">
        <v>402</v>
      </c>
      <c r="N8756" s="2" t="s">
        <v>401</v>
      </c>
      <c r="O8756" s="195" t="s">
        <v>400</v>
      </c>
    </row>
    <row r="8757" spans="1:15">
      <c r="A8757">
        <v>2020</v>
      </c>
      <c r="B8757" t="s">
        <v>106</v>
      </c>
      <c r="C8757" s="263">
        <f t="shared" si="438"/>
        <v>44187</v>
      </c>
      <c r="D8757">
        <v>20</v>
      </c>
      <c r="E8757" t="str">
        <f t="shared" si="437"/>
        <v>S524418720</v>
      </c>
      <c r="F8757" s="4">
        <v>44166</v>
      </c>
      <c r="G8757" s="2">
        <v>330</v>
      </c>
      <c r="H8757" s="2" t="s">
        <v>12251</v>
      </c>
      <c r="I8757" s="2" t="s">
        <v>12252</v>
      </c>
      <c r="J8757" s="2" t="s">
        <v>6633</v>
      </c>
      <c r="K8757" s="194" t="s">
        <v>17</v>
      </c>
      <c r="L8757" s="2">
        <v>46</v>
      </c>
      <c r="M8757" s="194" t="s">
        <v>529</v>
      </c>
      <c r="N8757" s="2" t="s">
        <v>317</v>
      </c>
      <c r="O8757" s="195" t="s">
        <v>10447</v>
      </c>
    </row>
    <row r="8758" spans="1:15">
      <c r="A8758">
        <v>2020</v>
      </c>
      <c r="B8758" t="s">
        <v>106</v>
      </c>
      <c r="C8758" s="263">
        <f t="shared" si="438"/>
        <v>44187</v>
      </c>
      <c r="D8758">
        <v>21</v>
      </c>
      <c r="E8758" t="str">
        <f t="shared" si="437"/>
        <v>S524418721</v>
      </c>
      <c r="F8758" s="4">
        <v>44197</v>
      </c>
      <c r="G8758" s="2">
        <v>275</v>
      </c>
      <c r="H8758" s="2" t="s">
        <v>12253</v>
      </c>
      <c r="I8758" s="2" t="s">
        <v>12254</v>
      </c>
      <c r="J8758" s="2" t="s">
        <v>1278</v>
      </c>
      <c r="K8758" s="194" t="s">
        <v>17</v>
      </c>
      <c r="L8758" s="2">
        <v>44</v>
      </c>
      <c r="M8758" s="194" t="s">
        <v>1667</v>
      </c>
      <c r="N8758" s="2" t="s">
        <v>645</v>
      </c>
      <c r="O8758" s="195" t="s">
        <v>2258</v>
      </c>
    </row>
    <row r="8759" spans="1:15">
      <c r="A8759">
        <v>2020</v>
      </c>
      <c r="B8759" t="s">
        <v>106</v>
      </c>
      <c r="C8759" s="263">
        <f t="shared" si="438"/>
        <v>44187</v>
      </c>
      <c r="D8759">
        <v>22</v>
      </c>
      <c r="E8759" t="str">
        <f t="shared" si="437"/>
        <v>S524418722</v>
      </c>
      <c r="F8759" s="4">
        <v>44228</v>
      </c>
      <c r="G8759" s="2">
        <v>255</v>
      </c>
      <c r="H8759" s="2" t="s">
        <v>12255</v>
      </c>
      <c r="I8759" s="2" t="s">
        <v>6859</v>
      </c>
      <c r="J8759" s="2" t="s">
        <v>827</v>
      </c>
      <c r="K8759" s="194" t="s">
        <v>17</v>
      </c>
      <c r="L8759" s="2">
        <v>40</v>
      </c>
      <c r="M8759" s="194" t="s">
        <v>2074</v>
      </c>
      <c r="N8759" s="2" t="s">
        <v>645</v>
      </c>
      <c r="O8759" s="195" t="s">
        <v>5462</v>
      </c>
    </row>
    <row r="8760" spans="1:15">
      <c r="A8760">
        <v>2020</v>
      </c>
      <c r="B8760" t="s">
        <v>106</v>
      </c>
      <c r="C8760" s="263">
        <f t="shared" si="438"/>
        <v>44187</v>
      </c>
      <c r="D8760">
        <v>23</v>
      </c>
      <c r="E8760" t="str">
        <f t="shared" si="437"/>
        <v>S524418723</v>
      </c>
      <c r="F8760" s="4">
        <v>44256</v>
      </c>
      <c r="G8760" s="2">
        <v>240</v>
      </c>
      <c r="H8760" s="2" t="s">
        <v>12256</v>
      </c>
      <c r="I8760" s="2" t="s">
        <v>12257</v>
      </c>
      <c r="J8760" s="2" t="s">
        <v>519</v>
      </c>
      <c r="K8760" s="194" t="s">
        <v>17</v>
      </c>
      <c r="L8760" s="2">
        <v>40</v>
      </c>
      <c r="M8760" s="194" t="s">
        <v>1739</v>
      </c>
      <c r="N8760" s="2" t="s">
        <v>466</v>
      </c>
      <c r="O8760" s="195" t="s">
        <v>427</v>
      </c>
    </row>
    <row r="8761" spans="1:15">
      <c r="A8761">
        <v>2020</v>
      </c>
      <c r="B8761" t="s">
        <v>106</v>
      </c>
      <c r="C8761" s="263">
        <f t="shared" si="438"/>
        <v>44187</v>
      </c>
      <c r="D8761">
        <v>24</v>
      </c>
      <c r="E8761" t="str">
        <f t="shared" si="437"/>
        <v>S524418724</v>
      </c>
      <c r="F8761" s="3" t="s">
        <v>11877</v>
      </c>
      <c r="G8761" s="2">
        <v>144</v>
      </c>
      <c r="H8761" s="2" t="s">
        <v>12258</v>
      </c>
      <c r="I8761" s="2" t="s">
        <v>12259</v>
      </c>
      <c r="J8761" s="2" t="s">
        <v>1827</v>
      </c>
      <c r="K8761" s="194" t="s">
        <v>17</v>
      </c>
      <c r="L8761" s="2">
        <v>41</v>
      </c>
      <c r="M8761" s="194" t="s">
        <v>5547</v>
      </c>
      <c r="N8761" s="2" t="s">
        <v>322</v>
      </c>
      <c r="O8761" s="195" t="s">
        <v>535</v>
      </c>
    </row>
    <row r="8762" spans="1:15">
      <c r="A8762">
        <v>2020</v>
      </c>
      <c r="B8762" t="s">
        <v>106</v>
      </c>
      <c r="C8762" s="263">
        <f t="shared" si="438"/>
        <v>44187</v>
      </c>
      <c r="D8762">
        <v>25</v>
      </c>
      <c r="E8762" t="str">
        <f t="shared" si="437"/>
        <v>S524418725</v>
      </c>
      <c r="F8762" s="3">
        <v>2022</v>
      </c>
      <c r="G8762" s="2">
        <v>220</v>
      </c>
      <c r="H8762" s="2" t="s">
        <v>12260</v>
      </c>
      <c r="I8762" s="2" t="s">
        <v>12261</v>
      </c>
      <c r="J8762" s="2" t="s">
        <v>1490</v>
      </c>
      <c r="K8762" s="194" t="s">
        <v>17</v>
      </c>
      <c r="L8762" s="2">
        <v>38</v>
      </c>
      <c r="M8762" s="194" t="s">
        <v>4752</v>
      </c>
      <c r="N8762" s="2" t="s">
        <v>551</v>
      </c>
      <c r="O8762" s="195" t="s">
        <v>10157</v>
      </c>
    </row>
    <row r="8763" spans="1:15">
      <c r="A8763">
        <v>2020</v>
      </c>
      <c r="B8763" t="s">
        <v>106</v>
      </c>
      <c r="C8763" s="263">
        <f t="shared" si="438"/>
        <v>44187</v>
      </c>
      <c r="D8763">
        <v>26</v>
      </c>
      <c r="E8763" t="str">
        <f t="shared" si="437"/>
        <v>S524418726</v>
      </c>
      <c r="F8763" s="3">
        <v>2023</v>
      </c>
      <c r="G8763" s="2">
        <v>185</v>
      </c>
      <c r="H8763" s="2" t="s">
        <v>12262</v>
      </c>
      <c r="I8763" s="2" t="s">
        <v>9624</v>
      </c>
      <c r="J8763" s="2" t="s">
        <v>1061</v>
      </c>
      <c r="K8763" s="194" t="s">
        <v>17</v>
      </c>
      <c r="L8763" s="2">
        <v>34</v>
      </c>
      <c r="M8763" s="194">
        <v>30</v>
      </c>
      <c r="N8763" s="2" t="s">
        <v>301</v>
      </c>
      <c r="O8763" s="195" t="s">
        <v>1371</v>
      </c>
    </row>
    <row r="8764" spans="1:15">
      <c r="A8764">
        <v>2020</v>
      </c>
      <c r="B8764" t="s">
        <v>106</v>
      </c>
      <c r="C8764" s="263">
        <f t="shared" si="438"/>
        <v>44187</v>
      </c>
      <c r="D8764">
        <v>27</v>
      </c>
      <c r="E8764" t="str">
        <f t="shared" si="437"/>
        <v>S524418727</v>
      </c>
      <c r="F8764" s="3">
        <v>2024</v>
      </c>
      <c r="G8764" s="2">
        <v>175</v>
      </c>
      <c r="H8764" s="2" t="s">
        <v>12263</v>
      </c>
      <c r="I8764" s="2" t="s">
        <v>11667</v>
      </c>
      <c r="J8764" s="2" t="s">
        <v>2780</v>
      </c>
      <c r="K8764" s="194" t="s">
        <v>17</v>
      </c>
      <c r="L8764" s="2">
        <v>31</v>
      </c>
      <c r="M8764" s="194" t="s">
        <v>1966</v>
      </c>
      <c r="N8764" s="2" t="s">
        <v>10157</v>
      </c>
      <c r="O8764" s="195" t="s">
        <v>2623</v>
      </c>
    </row>
    <row r="8765" spans="1:15" ht="15.75" thickBot="1">
      <c r="A8765">
        <v>2020</v>
      </c>
      <c r="B8765" t="s">
        <v>12633</v>
      </c>
      <c r="C8765" s="263">
        <f t="shared" si="438"/>
        <v>44187</v>
      </c>
      <c r="D8765">
        <v>28</v>
      </c>
      <c r="E8765" t="str">
        <f t="shared" si="437"/>
        <v>S534418728</v>
      </c>
      <c r="F8765" s="5">
        <v>2025</v>
      </c>
      <c r="G8765" s="6">
        <v>170</v>
      </c>
      <c r="H8765" s="6" t="s">
        <v>2788</v>
      </c>
      <c r="I8765" s="6" t="s">
        <v>12264</v>
      </c>
      <c r="J8765" s="6" t="s">
        <v>827</v>
      </c>
      <c r="K8765" s="196" t="s">
        <v>17</v>
      </c>
      <c r="L8765" s="6">
        <v>27</v>
      </c>
      <c r="M8765" s="196" t="s">
        <v>5258</v>
      </c>
      <c r="N8765" s="6" t="s">
        <v>345</v>
      </c>
      <c r="O8765" s="197" t="s">
        <v>5258</v>
      </c>
    </row>
    <row r="8766" spans="1:15" ht="16.5" thickTop="1" thickBot="1">
      <c r="A8766">
        <v>2020</v>
      </c>
      <c r="B8766" t="s">
        <v>12633</v>
      </c>
      <c r="C8766" s="263">
        <f>C8765+7</f>
        <v>44194</v>
      </c>
      <c r="D8766">
        <v>1</v>
      </c>
      <c r="E8766" t="str">
        <f t="shared" ref="E8766:E8793" si="439">B8766&amp;C8766&amp;D8766</f>
        <v>S53441941</v>
      </c>
      <c r="F8766" s="267" t="s">
        <v>11903</v>
      </c>
    </row>
    <row r="8767" spans="1:15" ht="16.5" thickTop="1" thickBot="1">
      <c r="A8767">
        <v>2020</v>
      </c>
      <c r="B8767" t="s">
        <v>12633</v>
      </c>
      <c r="C8767" s="263">
        <f t="shared" ref="C8767:C8793" si="440">C8766</f>
        <v>44194</v>
      </c>
      <c r="D8767">
        <v>2</v>
      </c>
      <c r="E8767" t="str">
        <f t="shared" si="439"/>
        <v>S53441942</v>
      </c>
      <c r="F8767" s="338" t="s">
        <v>1</v>
      </c>
      <c r="G8767" s="341" t="s">
        <v>2</v>
      </c>
      <c r="H8767" s="342"/>
      <c r="I8767" s="342"/>
      <c r="J8767" s="343"/>
      <c r="K8767" s="344" t="s">
        <v>3</v>
      </c>
      <c r="L8767" s="343"/>
      <c r="M8767" s="344" t="s">
        <v>144</v>
      </c>
      <c r="N8767" s="342"/>
      <c r="O8767" s="342"/>
    </row>
    <row r="8768" spans="1:15" ht="18" customHeight="1" thickBot="1">
      <c r="A8768">
        <v>2020</v>
      </c>
      <c r="B8768" t="s">
        <v>12633</v>
      </c>
      <c r="C8768" s="263">
        <f t="shared" si="440"/>
        <v>44194</v>
      </c>
      <c r="D8768">
        <v>3</v>
      </c>
      <c r="E8768" t="str">
        <f t="shared" si="439"/>
        <v>S53441943</v>
      </c>
      <c r="F8768" s="339"/>
      <c r="G8768" s="345" t="s">
        <v>5</v>
      </c>
      <c r="H8768" s="347" t="s">
        <v>145</v>
      </c>
      <c r="I8768" s="348"/>
      <c r="J8768" s="349"/>
      <c r="K8768" s="350" t="s">
        <v>6</v>
      </c>
      <c r="L8768" s="352" t="s">
        <v>7</v>
      </c>
      <c r="M8768" s="350" t="s">
        <v>8</v>
      </c>
      <c r="N8768" s="354" t="s">
        <v>146</v>
      </c>
      <c r="O8768" s="356" t="s">
        <v>147</v>
      </c>
    </row>
    <row r="8769" spans="1:15" ht="15.75" thickBot="1">
      <c r="A8769">
        <v>2020</v>
      </c>
      <c r="B8769" t="s">
        <v>12633</v>
      </c>
      <c r="C8769" s="263">
        <f t="shared" si="440"/>
        <v>44194</v>
      </c>
      <c r="D8769">
        <v>4</v>
      </c>
      <c r="E8769" t="str">
        <f t="shared" si="439"/>
        <v>S53441944</v>
      </c>
      <c r="F8769" s="340"/>
      <c r="G8769" s="346"/>
      <c r="H8769" s="191" t="s">
        <v>9</v>
      </c>
      <c r="I8769" s="192" t="s">
        <v>18</v>
      </c>
      <c r="J8769" s="193" t="s">
        <v>11</v>
      </c>
      <c r="K8769" s="351"/>
      <c r="L8769" s="353"/>
      <c r="M8769" s="351"/>
      <c r="N8769" s="355"/>
      <c r="O8769" s="357"/>
    </row>
    <row r="8770" spans="1:15">
      <c r="A8770">
        <v>2020</v>
      </c>
      <c r="B8770" t="s">
        <v>12633</v>
      </c>
      <c r="C8770" s="263">
        <f t="shared" si="440"/>
        <v>44194</v>
      </c>
      <c r="D8770">
        <v>5</v>
      </c>
      <c r="E8770" t="str">
        <f t="shared" si="439"/>
        <v>S53441945</v>
      </c>
      <c r="F8770" s="3" t="s">
        <v>12</v>
      </c>
      <c r="G8770" s="2">
        <v>0</v>
      </c>
      <c r="H8770" s="2" t="s">
        <v>12265</v>
      </c>
      <c r="I8770" s="2" t="s">
        <v>12266</v>
      </c>
      <c r="J8770" s="2" t="s">
        <v>4152</v>
      </c>
      <c r="K8770" s="194" t="s">
        <v>17</v>
      </c>
      <c r="L8770" s="2">
        <v>45</v>
      </c>
      <c r="M8770" s="194" t="s">
        <v>257</v>
      </c>
      <c r="N8770" s="2" t="s">
        <v>3028</v>
      </c>
      <c r="O8770" s="195" t="s">
        <v>3695</v>
      </c>
    </row>
    <row r="8771" spans="1:15">
      <c r="A8771">
        <v>2020</v>
      </c>
      <c r="B8771" t="s">
        <v>12633</v>
      </c>
      <c r="C8771" s="263">
        <f t="shared" si="440"/>
        <v>44194</v>
      </c>
      <c r="D8771">
        <v>6</v>
      </c>
      <c r="E8771" t="str">
        <f t="shared" si="439"/>
        <v>S53441946</v>
      </c>
      <c r="F8771" s="4">
        <v>44166</v>
      </c>
      <c r="G8771" s="2">
        <v>260</v>
      </c>
      <c r="H8771" s="2" t="s">
        <v>12267</v>
      </c>
      <c r="I8771" s="2" t="s">
        <v>12268</v>
      </c>
      <c r="J8771" s="2" t="s">
        <v>1110</v>
      </c>
      <c r="K8771" s="194" t="s">
        <v>17</v>
      </c>
      <c r="L8771" s="2">
        <v>44</v>
      </c>
      <c r="M8771" s="194" t="s">
        <v>12269</v>
      </c>
      <c r="N8771" s="2" t="s">
        <v>4563</v>
      </c>
      <c r="O8771" s="195">
        <v>25</v>
      </c>
    </row>
    <row r="8772" spans="1:15">
      <c r="A8772">
        <v>2020</v>
      </c>
      <c r="B8772" t="s">
        <v>12633</v>
      </c>
      <c r="C8772" s="263">
        <f t="shared" si="440"/>
        <v>44194</v>
      </c>
      <c r="D8772">
        <v>7</v>
      </c>
      <c r="E8772" t="str">
        <f t="shared" si="439"/>
        <v>S53441947</v>
      </c>
      <c r="F8772" s="4">
        <v>44197</v>
      </c>
      <c r="G8772" s="2">
        <v>310</v>
      </c>
      <c r="H8772" s="2" t="s">
        <v>11978</v>
      </c>
      <c r="I8772" s="2" t="s">
        <v>12270</v>
      </c>
      <c r="J8772" s="2" t="s">
        <v>1693</v>
      </c>
      <c r="K8772" s="194" t="s">
        <v>17</v>
      </c>
      <c r="L8772" s="2">
        <v>62</v>
      </c>
      <c r="M8772" s="194">
        <v>0</v>
      </c>
      <c r="N8772" s="2">
        <v>0</v>
      </c>
      <c r="O8772" s="195">
        <v>100</v>
      </c>
    </row>
    <row r="8773" spans="1:15">
      <c r="A8773">
        <v>2020</v>
      </c>
      <c r="B8773" t="s">
        <v>12633</v>
      </c>
      <c r="C8773" s="263">
        <f t="shared" si="440"/>
        <v>44194</v>
      </c>
      <c r="D8773">
        <v>8</v>
      </c>
      <c r="E8773" t="str">
        <f t="shared" si="439"/>
        <v>S53441948</v>
      </c>
      <c r="F8773" s="4">
        <v>44228</v>
      </c>
      <c r="G8773" s="2">
        <v>270</v>
      </c>
      <c r="H8773" s="2" t="s">
        <v>11123</v>
      </c>
      <c r="I8773" s="2" t="s">
        <v>12271</v>
      </c>
      <c r="J8773" s="2" t="s">
        <v>12272</v>
      </c>
      <c r="K8773" s="194" t="s">
        <v>17</v>
      </c>
      <c r="L8773" s="2">
        <v>55</v>
      </c>
      <c r="M8773" s="194">
        <v>0</v>
      </c>
      <c r="N8773" s="2">
        <v>0</v>
      </c>
      <c r="O8773" s="195">
        <v>100</v>
      </c>
    </row>
    <row r="8774" spans="1:15">
      <c r="A8774">
        <v>2020</v>
      </c>
      <c r="B8774" t="s">
        <v>12633</v>
      </c>
      <c r="C8774" s="263">
        <f t="shared" si="440"/>
        <v>44194</v>
      </c>
      <c r="D8774">
        <v>9</v>
      </c>
      <c r="E8774" t="str">
        <f t="shared" si="439"/>
        <v>S53441949</v>
      </c>
      <c r="F8774" s="4">
        <v>44256</v>
      </c>
      <c r="G8774" s="2">
        <v>240</v>
      </c>
      <c r="H8774" s="2" t="s">
        <v>12273</v>
      </c>
      <c r="I8774" s="2" t="s">
        <v>12256</v>
      </c>
      <c r="J8774" s="2" t="s">
        <v>3617</v>
      </c>
      <c r="K8774" s="194" t="s">
        <v>17</v>
      </c>
      <c r="L8774" s="2">
        <v>51</v>
      </c>
      <c r="M8774" s="194">
        <v>0</v>
      </c>
      <c r="N8774" s="2">
        <v>0</v>
      </c>
      <c r="O8774" s="195">
        <v>100</v>
      </c>
    </row>
    <row r="8775" spans="1:15">
      <c r="A8775">
        <v>2020</v>
      </c>
      <c r="B8775" t="s">
        <v>12633</v>
      </c>
      <c r="C8775" s="263">
        <f t="shared" si="440"/>
        <v>44194</v>
      </c>
      <c r="D8775">
        <v>10</v>
      </c>
      <c r="E8775" t="str">
        <f t="shared" si="439"/>
        <v>S534419410</v>
      </c>
      <c r="F8775" s="3" t="s">
        <v>11877</v>
      </c>
      <c r="G8775" s="2">
        <v>230</v>
      </c>
      <c r="H8775" s="2" t="s">
        <v>12111</v>
      </c>
      <c r="I8775" s="2" t="s">
        <v>12274</v>
      </c>
      <c r="J8775" s="2" t="s">
        <v>1912</v>
      </c>
      <c r="K8775" s="194" t="s">
        <v>17</v>
      </c>
      <c r="L8775" s="2">
        <v>40</v>
      </c>
      <c r="M8775" s="194" t="s">
        <v>2313</v>
      </c>
      <c r="N8775" s="2" t="s">
        <v>3767</v>
      </c>
      <c r="O8775" s="195" t="s">
        <v>3768</v>
      </c>
    </row>
    <row r="8776" spans="1:15">
      <c r="A8776">
        <v>2020</v>
      </c>
      <c r="B8776" t="s">
        <v>12633</v>
      </c>
      <c r="C8776" s="263">
        <f t="shared" si="440"/>
        <v>44194</v>
      </c>
      <c r="D8776">
        <v>11</v>
      </c>
      <c r="E8776" t="str">
        <f t="shared" si="439"/>
        <v>S534419411</v>
      </c>
      <c r="F8776" s="3">
        <v>2022</v>
      </c>
      <c r="G8776" s="2">
        <v>183</v>
      </c>
      <c r="H8776" s="2" t="s">
        <v>6072</v>
      </c>
      <c r="I8776" s="2" t="s">
        <v>12275</v>
      </c>
      <c r="J8776" s="2" t="s">
        <v>889</v>
      </c>
      <c r="K8776" s="194" t="s">
        <v>17</v>
      </c>
      <c r="L8776" s="2">
        <v>36</v>
      </c>
      <c r="M8776" s="194" t="s">
        <v>340</v>
      </c>
      <c r="N8776" s="2" t="s">
        <v>420</v>
      </c>
      <c r="O8776" s="195" t="s">
        <v>380</v>
      </c>
    </row>
    <row r="8777" spans="1:15">
      <c r="A8777">
        <v>2020</v>
      </c>
      <c r="B8777" t="s">
        <v>12633</v>
      </c>
      <c r="C8777" s="263">
        <f t="shared" si="440"/>
        <v>44194</v>
      </c>
      <c r="D8777">
        <v>12</v>
      </c>
      <c r="E8777" t="str">
        <f t="shared" si="439"/>
        <v>S534419412</v>
      </c>
      <c r="F8777" s="3">
        <v>2023</v>
      </c>
      <c r="G8777" s="2">
        <v>160</v>
      </c>
      <c r="H8777" s="2" t="s">
        <v>12276</v>
      </c>
      <c r="I8777" s="2" t="s">
        <v>4655</v>
      </c>
      <c r="J8777" s="2" t="s">
        <v>1728</v>
      </c>
      <c r="K8777" s="194" t="s">
        <v>17</v>
      </c>
      <c r="L8777" s="2">
        <v>30</v>
      </c>
      <c r="M8777" s="194" t="s">
        <v>2415</v>
      </c>
      <c r="N8777" s="2" t="s">
        <v>12277</v>
      </c>
      <c r="O8777" s="195" t="s">
        <v>12278</v>
      </c>
    </row>
    <row r="8778" spans="1:15">
      <c r="A8778">
        <v>2020</v>
      </c>
      <c r="B8778" t="s">
        <v>12633</v>
      </c>
      <c r="C8778" s="263">
        <f t="shared" si="440"/>
        <v>44194</v>
      </c>
      <c r="D8778">
        <v>13</v>
      </c>
      <c r="E8778" t="str">
        <f t="shared" si="439"/>
        <v>S534419413</v>
      </c>
      <c r="F8778" s="3">
        <v>2024</v>
      </c>
      <c r="G8778" s="2">
        <v>150</v>
      </c>
      <c r="H8778" s="2" t="s">
        <v>5637</v>
      </c>
      <c r="I8778" s="2" t="s">
        <v>3544</v>
      </c>
      <c r="J8778" s="2" t="s">
        <v>1998</v>
      </c>
      <c r="K8778" s="194" t="s">
        <v>17</v>
      </c>
      <c r="L8778" s="2">
        <v>24</v>
      </c>
      <c r="M8778" s="194">
        <v>25</v>
      </c>
      <c r="N8778" s="2" t="s">
        <v>1153</v>
      </c>
      <c r="O8778" s="195" t="s">
        <v>301</v>
      </c>
    </row>
    <row r="8779" spans="1:15" ht="15.75" thickBot="1">
      <c r="A8779">
        <v>2020</v>
      </c>
      <c r="B8779" t="s">
        <v>12633</v>
      </c>
      <c r="C8779" s="263">
        <f t="shared" si="440"/>
        <v>44194</v>
      </c>
      <c r="D8779">
        <v>14</v>
      </c>
      <c r="E8779" t="str">
        <f t="shared" si="439"/>
        <v>S534419414</v>
      </c>
      <c r="F8779" s="5">
        <v>2025</v>
      </c>
      <c r="G8779" s="6">
        <v>145</v>
      </c>
      <c r="H8779" s="6" t="s">
        <v>12279</v>
      </c>
      <c r="I8779" s="6" t="s">
        <v>6151</v>
      </c>
      <c r="J8779" s="6" t="s">
        <v>2670</v>
      </c>
      <c r="K8779" s="196" t="s">
        <v>17</v>
      </c>
      <c r="L8779" s="6">
        <v>22</v>
      </c>
      <c r="M8779" s="196" t="s">
        <v>7459</v>
      </c>
      <c r="N8779" s="6" t="s">
        <v>10127</v>
      </c>
      <c r="O8779" s="197" t="s">
        <v>301</v>
      </c>
    </row>
    <row r="8780" spans="1:15" ht="16.5" thickTop="1" thickBot="1">
      <c r="A8780">
        <v>2020</v>
      </c>
      <c r="B8780" t="s">
        <v>12633</v>
      </c>
      <c r="C8780" s="263">
        <f t="shared" si="440"/>
        <v>44194</v>
      </c>
      <c r="D8780">
        <v>15</v>
      </c>
      <c r="E8780" t="str">
        <f t="shared" si="439"/>
        <v>S534419415</v>
      </c>
      <c r="F8780" s="267" t="s">
        <v>11904</v>
      </c>
    </row>
    <row r="8781" spans="1:15" ht="16.5" thickTop="1" thickBot="1">
      <c r="A8781">
        <v>2020</v>
      </c>
      <c r="B8781" t="s">
        <v>12633</v>
      </c>
      <c r="C8781" s="263">
        <f t="shared" si="440"/>
        <v>44194</v>
      </c>
      <c r="D8781">
        <v>16</v>
      </c>
      <c r="E8781" t="str">
        <f t="shared" si="439"/>
        <v>S534419416</v>
      </c>
      <c r="F8781" s="338" t="s">
        <v>1</v>
      </c>
      <c r="G8781" s="341" t="s">
        <v>2</v>
      </c>
      <c r="H8781" s="342"/>
      <c r="I8781" s="342"/>
      <c r="J8781" s="343"/>
      <c r="K8781" s="344" t="s">
        <v>3</v>
      </c>
      <c r="L8781" s="343"/>
      <c r="M8781" s="344" t="s">
        <v>144</v>
      </c>
      <c r="N8781" s="342"/>
      <c r="O8781" s="342"/>
    </row>
    <row r="8782" spans="1:15" ht="18" customHeight="1" thickBot="1">
      <c r="A8782">
        <v>2020</v>
      </c>
      <c r="B8782" t="s">
        <v>12633</v>
      </c>
      <c r="C8782" s="263">
        <f t="shared" si="440"/>
        <v>44194</v>
      </c>
      <c r="D8782">
        <v>17</v>
      </c>
      <c r="E8782" t="str">
        <f t="shared" si="439"/>
        <v>S534419417</v>
      </c>
      <c r="F8782" s="339"/>
      <c r="G8782" s="345" t="s">
        <v>5</v>
      </c>
      <c r="H8782" s="347" t="s">
        <v>145</v>
      </c>
      <c r="I8782" s="348"/>
      <c r="J8782" s="349"/>
      <c r="K8782" s="350" t="s">
        <v>6</v>
      </c>
      <c r="L8782" s="352" t="s">
        <v>7</v>
      </c>
      <c r="M8782" s="350" t="s">
        <v>8</v>
      </c>
      <c r="N8782" s="354" t="s">
        <v>146</v>
      </c>
      <c r="O8782" s="356" t="s">
        <v>147</v>
      </c>
    </row>
    <row r="8783" spans="1:15" ht="15.75" thickBot="1">
      <c r="A8783">
        <v>2020</v>
      </c>
      <c r="B8783" t="s">
        <v>12633</v>
      </c>
      <c r="C8783" s="263">
        <f t="shared" si="440"/>
        <v>44194</v>
      </c>
      <c r="D8783">
        <v>18</v>
      </c>
      <c r="E8783" t="str">
        <f t="shared" si="439"/>
        <v>S534419418</v>
      </c>
      <c r="F8783" s="340"/>
      <c r="G8783" s="346"/>
      <c r="H8783" s="191" t="s">
        <v>9</v>
      </c>
      <c r="I8783" s="192" t="s">
        <v>18</v>
      </c>
      <c r="J8783" s="193" t="s">
        <v>11</v>
      </c>
      <c r="K8783" s="351"/>
      <c r="L8783" s="353"/>
      <c r="M8783" s="351"/>
      <c r="N8783" s="355"/>
      <c r="O8783" s="357"/>
    </row>
    <row r="8784" spans="1:15">
      <c r="A8784">
        <v>2020</v>
      </c>
      <c r="B8784" t="s">
        <v>12633</v>
      </c>
      <c r="C8784" s="263">
        <f t="shared" si="440"/>
        <v>44194</v>
      </c>
      <c r="D8784">
        <v>19</v>
      </c>
      <c r="E8784" t="str">
        <f t="shared" si="439"/>
        <v>S534419419</v>
      </c>
      <c r="F8784" s="3" t="s">
        <v>16</v>
      </c>
      <c r="G8784" s="2">
        <v>65</v>
      </c>
      <c r="H8784" s="2" t="s">
        <v>12280</v>
      </c>
      <c r="I8784" s="2" t="s">
        <v>3975</v>
      </c>
      <c r="J8784" s="2" t="s">
        <v>6047</v>
      </c>
      <c r="K8784" s="194" t="s">
        <v>17</v>
      </c>
      <c r="L8784" s="2">
        <v>48</v>
      </c>
      <c r="M8784" s="194" t="s">
        <v>303</v>
      </c>
      <c r="N8784" s="2" t="s">
        <v>12281</v>
      </c>
      <c r="O8784" s="195" t="s">
        <v>12282</v>
      </c>
    </row>
    <row r="8785" spans="1:15">
      <c r="A8785">
        <v>2020</v>
      </c>
      <c r="B8785" t="s">
        <v>12633</v>
      </c>
      <c r="C8785" s="263">
        <f t="shared" si="440"/>
        <v>44194</v>
      </c>
      <c r="D8785">
        <v>20</v>
      </c>
      <c r="E8785" t="str">
        <f t="shared" si="439"/>
        <v>S534419420</v>
      </c>
      <c r="F8785" s="4">
        <v>44166</v>
      </c>
      <c r="G8785" s="2">
        <v>325</v>
      </c>
      <c r="H8785" s="2" t="s">
        <v>12283</v>
      </c>
      <c r="I8785" s="2" t="s">
        <v>12284</v>
      </c>
      <c r="J8785" s="2" t="s">
        <v>5477</v>
      </c>
      <c r="K8785" s="194" t="s">
        <v>17</v>
      </c>
      <c r="L8785" s="2">
        <v>49</v>
      </c>
      <c r="M8785" s="194" t="s">
        <v>12285</v>
      </c>
      <c r="N8785" s="2" t="s">
        <v>506</v>
      </c>
      <c r="O8785" s="195" t="s">
        <v>1019</v>
      </c>
    </row>
    <row r="8786" spans="1:15">
      <c r="A8786">
        <v>2020</v>
      </c>
      <c r="B8786" t="s">
        <v>12633</v>
      </c>
      <c r="C8786" s="263">
        <f t="shared" si="440"/>
        <v>44194</v>
      </c>
      <c r="D8786">
        <v>21</v>
      </c>
      <c r="E8786" t="str">
        <f t="shared" si="439"/>
        <v>S534419421</v>
      </c>
      <c r="F8786" s="4">
        <v>44197</v>
      </c>
      <c r="G8786" s="2">
        <v>370</v>
      </c>
      <c r="H8786" s="2" t="s">
        <v>12286</v>
      </c>
      <c r="I8786" s="2" t="s">
        <v>679</v>
      </c>
      <c r="J8786" s="2" t="s">
        <v>1169</v>
      </c>
      <c r="K8786" s="194" t="s">
        <v>17</v>
      </c>
      <c r="L8786" s="2">
        <v>47</v>
      </c>
      <c r="M8786" s="194">
        <v>0</v>
      </c>
      <c r="N8786" s="2">
        <v>0</v>
      </c>
      <c r="O8786" s="195">
        <v>100</v>
      </c>
    </row>
    <row r="8787" spans="1:15">
      <c r="A8787">
        <v>2020</v>
      </c>
      <c r="B8787" t="s">
        <v>12633</v>
      </c>
      <c r="C8787" s="263">
        <f t="shared" si="440"/>
        <v>44194</v>
      </c>
      <c r="D8787">
        <v>22</v>
      </c>
      <c r="E8787" t="str">
        <f t="shared" si="439"/>
        <v>S534419422</v>
      </c>
      <c r="F8787" s="4">
        <v>44228</v>
      </c>
      <c r="G8787" s="2">
        <v>340</v>
      </c>
      <c r="H8787" s="2">
        <v>323</v>
      </c>
      <c r="I8787" s="2" t="s">
        <v>12287</v>
      </c>
      <c r="J8787" s="2" t="s">
        <v>2904</v>
      </c>
      <c r="K8787" s="194" t="s">
        <v>17</v>
      </c>
      <c r="L8787" s="2">
        <v>43</v>
      </c>
      <c r="M8787" s="194" t="s">
        <v>1628</v>
      </c>
      <c r="N8787" s="2">
        <v>0</v>
      </c>
      <c r="O8787" s="195" t="s">
        <v>10180</v>
      </c>
    </row>
    <row r="8788" spans="1:15">
      <c r="A8788">
        <v>2020</v>
      </c>
      <c r="B8788" t="s">
        <v>12633</v>
      </c>
      <c r="C8788" s="263">
        <f t="shared" si="440"/>
        <v>44194</v>
      </c>
      <c r="D8788">
        <v>23</v>
      </c>
      <c r="E8788" t="str">
        <f t="shared" si="439"/>
        <v>S534419423</v>
      </c>
      <c r="F8788" s="4">
        <v>44256</v>
      </c>
      <c r="G8788" s="2">
        <v>300</v>
      </c>
      <c r="H8788" s="2" t="s">
        <v>12288</v>
      </c>
      <c r="I8788" s="2" t="s">
        <v>12289</v>
      </c>
      <c r="J8788" s="2" t="s">
        <v>1218</v>
      </c>
      <c r="K8788" s="194" t="s">
        <v>17</v>
      </c>
      <c r="L8788" s="2">
        <v>40</v>
      </c>
      <c r="M8788" s="194" t="s">
        <v>3917</v>
      </c>
      <c r="N8788" s="2">
        <v>0</v>
      </c>
      <c r="O8788" s="195" t="s">
        <v>6776</v>
      </c>
    </row>
    <row r="8789" spans="1:15">
      <c r="A8789">
        <v>2020</v>
      </c>
      <c r="B8789" t="s">
        <v>12633</v>
      </c>
      <c r="C8789" s="263">
        <f t="shared" si="440"/>
        <v>44194</v>
      </c>
      <c r="D8789">
        <v>24</v>
      </c>
      <c r="E8789" t="str">
        <f t="shared" si="439"/>
        <v>S534419424</v>
      </c>
      <c r="F8789" s="3" t="s">
        <v>11877</v>
      </c>
      <c r="G8789" s="2">
        <v>285</v>
      </c>
      <c r="H8789" s="2" t="s">
        <v>12290</v>
      </c>
      <c r="I8789" s="2" t="s">
        <v>12291</v>
      </c>
      <c r="J8789" s="2" t="s">
        <v>12292</v>
      </c>
      <c r="K8789" s="194" t="s">
        <v>17</v>
      </c>
      <c r="L8789" s="2">
        <v>40</v>
      </c>
      <c r="M8789" s="194" t="s">
        <v>4881</v>
      </c>
      <c r="N8789" s="2" t="s">
        <v>274</v>
      </c>
      <c r="O8789" s="195" t="s">
        <v>3607</v>
      </c>
    </row>
    <row r="8790" spans="1:15">
      <c r="A8790">
        <v>2020</v>
      </c>
      <c r="B8790" t="s">
        <v>12633</v>
      </c>
      <c r="C8790" s="263">
        <f t="shared" si="440"/>
        <v>44194</v>
      </c>
      <c r="D8790">
        <v>25</v>
      </c>
      <c r="E8790" t="str">
        <f t="shared" si="439"/>
        <v>S534419425</v>
      </c>
      <c r="F8790" s="3">
        <v>2022</v>
      </c>
      <c r="G8790" s="2">
        <v>223</v>
      </c>
      <c r="H8790" s="2" t="s">
        <v>5713</v>
      </c>
      <c r="I8790" s="2" t="s">
        <v>10540</v>
      </c>
      <c r="J8790" s="2" t="s">
        <v>3126</v>
      </c>
      <c r="K8790" s="194" t="s">
        <v>17</v>
      </c>
      <c r="L8790" s="2">
        <v>36</v>
      </c>
      <c r="M8790" s="194" t="s">
        <v>12293</v>
      </c>
      <c r="N8790" s="2" t="s">
        <v>5366</v>
      </c>
      <c r="O8790" s="195" t="s">
        <v>12232</v>
      </c>
    </row>
    <row r="8791" spans="1:15">
      <c r="A8791">
        <v>2020</v>
      </c>
      <c r="B8791" t="s">
        <v>12633</v>
      </c>
      <c r="C8791" s="263">
        <f t="shared" si="440"/>
        <v>44194</v>
      </c>
      <c r="D8791">
        <v>26</v>
      </c>
      <c r="E8791" t="str">
        <f t="shared" si="439"/>
        <v>S534419426</v>
      </c>
      <c r="F8791" s="3">
        <v>2023</v>
      </c>
      <c r="G8791" s="2">
        <v>200</v>
      </c>
      <c r="H8791" s="2" t="s">
        <v>12294</v>
      </c>
      <c r="I8791" s="2" t="s">
        <v>11098</v>
      </c>
      <c r="J8791" s="2" t="s">
        <v>1292</v>
      </c>
      <c r="K8791" s="194" t="s">
        <v>17</v>
      </c>
      <c r="L8791" s="2">
        <v>29</v>
      </c>
      <c r="M8791" s="194" t="s">
        <v>4578</v>
      </c>
      <c r="N8791" s="2" t="s">
        <v>3110</v>
      </c>
      <c r="O8791" s="195" t="s">
        <v>935</v>
      </c>
    </row>
    <row r="8792" spans="1:15">
      <c r="A8792">
        <v>2020</v>
      </c>
      <c r="B8792" t="s">
        <v>12633</v>
      </c>
      <c r="C8792" s="263">
        <f t="shared" si="440"/>
        <v>44194</v>
      </c>
      <c r="D8792">
        <v>27</v>
      </c>
      <c r="E8792" t="str">
        <f t="shared" si="439"/>
        <v>S534419427</v>
      </c>
      <c r="F8792" s="3">
        <v>2024</v>
      </c>
      <c r="G8792" s="2">
        <v>180</v>
      </c>
      <c r="H8792" s="2" t="s">
        <v>12295</v>
      </c>
      <c r="I8792" s="2" t="s">
        <v>12296</v>
      </c>
      <c r="J8792" s="2" t="s">
        <v>830</v>
      </c>
      <c r="K8792" s="194" t="s">
        <v>17</v>
      </c>
      <c r="L8792" s="2">
        <v>27</v>
      </c>
      <c r="M8792" s="194" t="s">
        <v>493</v>
      </c>
      <c r="N8792" s="2" t="s">
        <v>1363</v>
      </c>
      <c r="O8792" s="195" t="s">
        <v>434</v>
      </c>
    </row>
    <row r="8793" spans="1:15" ht="15.75" thickBot="1">
      <c r="A8793">
        <v>2020</v>
      </c>
      <c r="B8793" t="s">
        <v>12633</v>
      </c>
      <c r="C8793" s="263">
        <f t="shared" si="440"/>
        <v>44194</v>
      </c>
      <c r="D8793">
        <v>28</v>
      </c>
      <c r="E8793" t="str">
        <f t="shared" si="439"/>
        <v>S534419428</v>
      </c>
      <c r="F8793" s="5">
        <v>2025</v>
      </c>
      <c r="G8793" s="6">
        <v>175</v>
      </c>
      <c r="H8793" s="6" t="s">
        <v>6351</v>
      </c>
      <c r="I8793" s="6" t="s">
        <v>12297</v>
      </c>
      <c r="J8793" s="6" t="s">
        <v>4113</v>
      </c>
      <c r="K8793" s="196" t="s">
        <v>17</v>
      </c>
      <c r="L8793" s="6">
        <v>23</v>
      </c>
      <c r="M8793" s="196" t="s">
        <v>434</v>
      </c>
      <c r="N8793" s="6" t="s">
        <v>5324</v>
      </c>
      <c r="O8793" s="197" t="s">
        <v>4257</v>
      </c>
    </row>
    <row r="8794" spans="1:15" ht="16.5" thickTop="1" thickBot="1">
      <c r="A8794">
        <v>2021</v>
      </c>
      <c r="B8794" t="s">
        <v>64</v>
      </c>
      <c r="C8794" s="263">
        <f>C8793+7</f>
        <v>44201</v>
      </c>
      <c r="D8794">
        <v>1</v>
      </c>
      <c r="E8794" t="str">
        <f t="shared" ref="E8794:E8821" si="441">B8794&amp;C8794&amp;D8794</f>
        <v>S1442011</v>
      </c>
      <c r="F8794" s="267" t="s">
        <v>11903</v>
      </c>
    </row>
    <row r="8795" spans="1:15" ht="16.5" thickTop="1" thickBot="1">
      <c r="A8795">
        <v>2021</v>
      </c>
      <c r="B8795" t="s">
        <v>64</v>
      </c>
      <c r="C8795" s="263">
        <f t="shared" ref="C8795:C8821" si="442">C8794</f>
        <v>44201</v>
      </c>
      <c r="D8795">
        <v>2</v>
      </c>
      <c r="E8795" t="str">
        <f t="shared" si="441"/>
        <v>S1442012</v>
      </c>
      <c r="F8795" s="338" t="s">
        <v>1</v>
      </c>
      <c r="G8795" s="341" t="s">
        <v>2</v>
      </c>
      <c r="H8795" s="342"/>
      <c r="I8795" s="342"/>
      <c r="J8795" s="343"/>
      <c r="K8795" s="344" t="s">
        <v>3</v>
      </c>
      <c r="L8795" s="343"/>
      <c r="M8795" s="344" t="s">
        <v>144</v>
      </c>
      <c r="N8795" s="342"/>
      <c r="O8795" s="342"/>
    </row>
    <row r="8796" spans="1:15" ht="18" customHeight="1" thickBot="1">
      <c r="A8796">
        <v>2021</v>
      </c>
      <c r="B8796" t="s">
        <v>64</v>
      </c>
      <c r="C8796" s="263">
        <f t="shared" si="442"/>
        <v>44201</v>
      </c>
      <c r="D8796">
        <v>3</v>
      </c>
      <c r="E8796" t="str">
        <f t="shared" si="441"/>
        <v>S1442013</v>
      </c>
      <c r="F8796" s="339"/>
      <c r="G8796" s="345" t="s">
        <v>5</v>
      </c>
      <c r="H8796" s="347" t="s">
        <v>145</v>
      </c>
      <c r="I8796" s="348"/>
      <c r="J8796" s="349"/>
      <c r="K8796" s="350" t="s">
        <v>6</v>
      </c>
      <c r="L8796" s="352" t="s">
        <v>7</v>
      </c>
      <c r="M8796" s="350" t="s">
        <v>8</v>
      </c>
      <c r="N8796" s="354" t="s">
        <v>146</v>
      </c>
      <c r="O8796" s="356" t="s">
        <v>147</v>
      </c>
    </row>
    <row r="8797" spans="1:15" ht="15.75" thickBot="1">
      <c r="A8797">
        <v>2021</v>
      </c>
      <c r="B8797" t="s">
        <v>64</v>
      </c>
      <c r="C8797" s="263">
        <f t="shared" si="442"/>
        <v>44201</v>
      </c>
      <c r="D8797">
        <v>4</v>
      </c>
      <c r="E8797" t="str">
        <f t="shared" si="441"/>
        <v>S1442014</v>
      </c>
      <c r="F8797" s="340"/>
      <c r="G8797" s="346"/>
      <c r="H8797" s="191" t="s">
        <v>9</v>
      </c>
      <c r="I8797" s="192" t="s">
        <v>18</v>
      </c>
      <c r="J8797" s="193" t="s">
        <v>11</v>
      </c>
      <c r="K8797" s="351"/>
      <c r="L8797" s="353"/>
      <c r="M8797" s="351"/>
      <c r="N8797" s="355"/>
      <c r="O8797" s="357"/>
    </row>
    <row r="8798" spans="1:15">
      <c r="A8798">
        <v>2021</v>
      </c>
      <c r="B8798" t="s">
        <v>64</v>
      </c>
      <c r="C8798" s="263">
        <f t="shared" si="442"/>
        <v>44201</v>
      </c>
      <c r="D8798">
        <v>5</v>
      </c>
      <c r="E8798" t="str">
        <f t="shared" si="441"/>
        <v>S1442015</v>
      </c>
      <c r="F8798" s="3" t="s">
        <v>12</v>
      </c>
      <c r="G8798" s="2">
        <v>-1</v>
      </c>
      <c r="H8798" s="2" t="s">
        <v>12298</v>
      </c>
      <c r="I8798" s="2" t="s">
        <v>12299</v>
      </c>
      <c r="J8798" s="2" t="s">
        <v>2347</v>
      </c>
      <c r="K8798" s="194" t="s">
        <v>17</v>
      </c>
      <c r="L8798" s="2">
        <v>52</v>
      </c>
      <c r="M8798" s="194" t="s">
        <v>5369</v>
      </c>
      <c r="N8798" s="2" t="s">
        <v>508</v>
      </c>
      <c r="O8798" s="195" t="s">
        <v>11259</v>
      </c>
    </row>
    <row r="8799" spans="1:15">
      <c r="A8799">
        <v>2021</v>
      </c>
      <c r="B8799" t="s">
        <v>64</v>
      </c>
      <c r="C8799" s="263">
        <f t="shared" si="442"/>
        <v>44201</v>
      </c>
      <c r="D8799">
        <v>6</v>
      </c>
      <c r="E8799" t="str">
        <f t="shared" si="441"/>
        <v>S1442016</v>
      </c>
      <c r="F8799" s="4">
        <v>44197</v>
      </c>
      <c r="G8799" s="2">
        <v>290</v>
      </c>
      <c r="H8799" s="2" t="s">
        <v>12300</v>
      </c>
      <c r="I8799" s="2" t="s">
        <v>12301</v>
      </c>
      <c r="J8799" s="2" t="s">
        <v>906</v>
      </c>
      <c r="K8799" s="194" t="s">
        <v>17</v>
      </c>
      <c r="L8799" s="2">
        <v>60</v>
      </c>
      <c r="M8799" s="194" t="s">
        <v>3876</v>
      </c>
      <c r="N8799" s="2" t="s">
        <v>317</v>
      </c>
      <c r="O8799" s="195" t="s">
        <v>6247</v>
      </c>
    </row>
    <row r="8800" spans="1:15">
      <c r="A8800">
        <v>2021</v>
      </c>
      <c r="B8800" t="s">
        <v>64</v>
      </c>
      <c r="C8800" s="263">
        <f t="shared" si="442"/>
        <v>44201</v>
      </c>
      <c r="D8800">
        <v>7</v>
      </c>
      <c r="E8800" t="str">
        <f t="shared" si="441"/>
        <v>S1442017</v>
      </c>
      <c r="F8800" s="4">
        <v>44228</v>
      </c>
      <c r="G8800" s="2">
        <v>240</v>
      </c>
      <c r="H8800" s="2" t="s">
        <v>12302</v>
      </c>
      <c r="I8800" s="2" t="s">
        <v>12303</v>
      </c>
      <c r="J8800" s="2" t="s">
        <v>799</v>
      </c>
      <c r="K8800" s="194" t="s">
        <v>17</v>
      </c>
      <c r="L8800" s="2">
        <v>55</v>
      </c>
      <c r="M8800" s="194" t="s">
        <v>10750</v>
      </c>
      <c r="N8800" s="2">
        <v>0</v>
      </c>
      <c r="O8800" s="195" t="s">
        <v>460</v>
      </c>
    </row>
    <row r="8801" spans="1:15">
      <c r="A8801">
        <v>2021</v>
      </c>
      <c r="B8801" t="s">
        <v>64</v>
      </c>
      <c r="C8801" s="263">
        <f t="shared" si="442"/>
        <v>44201</v>
      </c>
      <c r="D8801">
        <v>8</v>
      </c>
      <c r="E8801" t="str">
        <f t="shared" si="441"/>
        <v>S1442018</v>
      </c>
      <c r="F8801" s="4">
        <v>44256</v>
      </c>
      <c r="G8801" s="2">
        <v>195</v>
      </c>
      <c r="H8801" s="2" t="s">
        <v>5101</v>
      </c>
      <c r="I8801" s="2" t="s">
        <v>12304</v>
      </c>
      <c r="J8801" s="2" t="s">
        <v>2217</v>
      </c>
      <c r="K8801" s="194" t="s">
        <v>17</v>
      </c>
      <c r="L8801" s="2">
        <v>48</v>
      </c>
      <c r="M8801" s="194" t="s">
        <v>2499</v>
      </c>
      <c r="N8801" s="2">
        <v>0</v>
      </c>
      <c r="O8801" s="195" t="s">
        <v>799</v>
      </c>
    </row>
    <row r="8802" spans="1:15">
      <c r="A8802">
        <v>2021</v>
      </c>
      <c r="B8802" t="s">
        <v>64</v>
      </c>
      <c r="C8802" s="263">
        <f t="shared" si="442"/>
        <v>44201</v>
      </c>
      <c r="D8802">
        <v>9</v>
      </c>
      <c r="E8802" t="str">
        <f t="shared" si="441"/>
        <v>S1442019</v>
      </c>
      <c r="F8802" s="4">
        <v>44287</v>
      </c>
      <c r="G8802" s="2">
        <v>150</v>
      </c>
      <c r="H8802" s="2" t="s">
        <v>12305</v>
      </c>
      <c r="I8802" s="2" t="s">
        <v>12306</v>
      </c>
      <c r="J8802" s="2">
        <v>8</v>
      </c>
      <c r="K8802" s="194" t="s">
        <v>17</v>
      </c>
      <c r="L8802" s="2">
        <v>38</v>
      </c>
      <c r="M8802" s="194" t="s">
        <v>2499</v>
      </c>
      <c r="N8802" s="2">
        <v>0</v>
      </c>
      <c r="O8802" s="195" t="s">
        <v>799</v>
      </c>
    </row>
    <row r="8803" spans="1:15">
      <c r="A8803">
        <v>2021</v>
      </c>
      <c r="B8803" t="s">
        <v>64</v>
      </c>
      <c r="C8803" s="263">
        <f t="shared" si="442"/>
        <v>44201</v>
      </c>
      <c r="D8803">
        <v>10</v>
      </c>
      <c r="E8803" t="str">
        <f t="shared" si="441"/>
        <v>S14420110</v>
      </c>
      <c r="F8803" s="3" t="s">
        <v>11877</v>
      </c>
      <c r="G8803" s="2">
        <v>215</v>
      </c>
      <c r="H8803" s="2" t="s">
        <v>7823</v>
      </c>
      <c r="I8803" s="2" t="s">
        <v>7653</v>
      </c>
      <c r="J8803" s="2" t="s">
        <v>532</v>
      </c>
      <c r="K8803" s="194" t="s">
        <v>17</v>
      </c>
      <c r="L8803" s="2">
        <v>40</v>
      </c>
      <c r="M8803" s="194" t="s">
        <v>11089</v>
      </c>
      <c r="N8803" s="2" t="s">
        <v>3767</v>
      </c>
      <c r="O8803" s="195" t="s">
        <v>3669</v>
      </c>
    </row>
    <row r="8804" spans="1:15">
      <c r="A8804">
        <v>2021</v>
      </c>
      <c r="B8804" t="s">
        <v>64</v>
      </c>
      <c r="C8804" s="263">
        <f t="shared" si="442"/>
        <v>44201</v>
      </c>
      <c r="D8804">
        <v>11</v>
      </c>
      <c r="E8804" t="str">
        <f t="shared" si="441"/>
        <v>S14420111</v>
      </c>
      <c r="F8804" s="3">
        <v>2022</v>
      </c>
      <c r="G8804" s="2">
        <v>180</v>
      </c>
      <c r="H8804" s="2" t="s">
        <v>9807</v>
      </c>
      <c r="I8804" s="2" t="s">
        <v>11526</v>
      </c>
      <c r="J8804" s="2">
        <v>3</v>
      </c>
      <c r="K8804" s="194" t="s">
        <v>17</v>
      </c>
      <c r="L8804" s="2">
        <v>40</v>
      </c>
      <c r="M8804" s="194" t="s">
        <v>2623</v>
      </c>
      <c r="N8804" s="2" t="s">
        <v>257</v>
      </c>
      <c r="O8804" s="195" t="s">
        <v>3662</v>
      </c>
    </row>
    <row r="8805" spans="1:15">
      <c r="A8805">
        <v>2021</v>
      </c>
      <c r="B8805" t="s">
        <v>64</v>
      </c>
      <c r="C8805" s="263">
        <f t="shared" si="442"/>
        <v>44201</v>
      </c>
      <c r="D8805">
        <v>12</v>
      </c>
      <c r="E8805" t="str">
        <f t="shared" si="441"/>
        <v>S14420112</v>
      </c>
      <c r="F8805" s="3">
        <v>2023</v>
      </c>
      <c r="G8805" s="2">
        <v>150</v>
      </c>
      <c r="H8805" s="2" t="s">
        <v>11184</v>
      </c>
      <c r="I8805" s="2" t="s">
        <v>12307</v>
      </c>
      <c r="J8805" s="2" t="s">
        <v>2402</v>
      </c>
      <c r="K8805" s="194" t="s">
        <v>17</v>
      </c>
      <c r="L8805" s="2">
        <v>32</v>
      </c>
      <c r="M8805" s="194" t="s">
        <v>1248</v>
      </c>
      <c r="N8805" s="2" t="s">
        <v>1688</v>
      </c>
      <c r="O8805" s="195" t="s">
        <v>819</v>
      </c>
    </row>
    <row r="8806" spans="1:15">
      <c r="A8806">
        <v>2021</v>
      </c>
      <c r="B8806" t="s">
        <v>64</v>
      </c>
      <c r="C8806" s="263">
        <f t="shared" si="442"/>
        <v>44201</v>
      </c>
      <c r="D8806">
        <v>13</v>
      </c>
      <c r="E8806" t="str">
        <f t="shared" si="441"/>
        <v>S14420113</v>
      </c>
      <c r="F8806" s="3">
        <v>2024</v>
      </c>
      <c r="G8806" s="2">
        <v>145</v>
      </c>
      <c r="H8806" s="2" t="s">
        <v>3507</v>
      </c>
      <c r="I8806" s="2" t="s">
        <v>12308</v>
      </c>
      <c r="J8806" s="2" t="s">
        <v>2115</v>
      </c>
      <c r="K8806" s="194" t="s">
        <v>17</v>
      </c>
      <c r="L8806" s="2">
        <v>26</v>
      </c>
      <c r="M8806" s="194" t="s">
        <v>11007</v>
      </c>
      <c r="N8806" s="2" t="s">
        <v>12309</v>
      </c>
      <c r="O8806" s="195" t="s">
        <v>263</v>
      </c>
    </row>
    <row r="8807" spans="1:15" ht="15.75" thickBot="1">
      <c r="A8807">
        <v>2021</v>
      </c>
      <c r="B8807" t="s">
        <v>64</v>
      </c>
      <c r="C8807" s="263">
        <f t="shared" si="442"/>
        <v>44201</v>
      </c>
      <c r="D8807">
        <v>14</v>
      </c>
      <c r="E8807" t="str">
        <f t="shared" si="441"/>
        <v>S14420114</v>
      </c>
      <c r="F8807" s="5">
        <v>2025</v>
      </c>
      <c r="G8807" s="6">
        <v>140</v>
      </c>
      <c r="H8807" s="6" t="s">
        <v>12310</v>
      </c>
      <c r="I8807" s="6" t="s">
        <v>11865</v>
      </c>
      <c r="J8807" s="6" t="s">
        <v>2310</v>
      </c>
      <c r="K8807" s="196" t="s">
        <v>17</v>
      </c>
      <c r="L8807" s="6">
        <v>24</v>
      </c>
      <c r="M8807" s="196">
        <v>20</v>
      </c>
      <c r="N8807" s="6" t="s">
        <v>10595</v>
      </c>
      <c r="O8807" s="197" t="s">
        <v>423</v>
      </c>
    </row>
    <row r="8808" spans="1:15" ht="16.5" thickTop="1" thickBot="1">
      <c r="A8808">
        <v>2021</v>
      </c>
      <c r="B8808" t="s">
        <v>64</v>
      </c>
      <c r="C8808" s="263">
        <f t="shared" si="442"/>
        <v>44201</v>
      </c>
      <c r="D8808">
        <v>15</v>
      </c>
      <c r="E8808" t="str">
        <f t="shared" si="441"/>
        <v>S14420115</v>
      </c>
      <c r="F8808" s="267" t="s">
        <v>11904</v>
      </c>
    </row>
    <row r="8809" spans="1:15" ht="16.5" thickTop="1" thickBot="1">
      <c r="A8809">
        <v>2021</v>
      </c>
      <c r="B8809" t="s">
        <v>64</v>
      </c>
      <c r="C8809" s="263">
        <f t="shared" si="442"/>
        <v>44201</v>
      </c>
      <c r="D8809">
        <v>16</v>
      </c>
      <c r="E8809" t="str">
        <f t="shared" si="441"/>
        <v>S14420116</v>
      </c>
      <c r="F8809" s="338" t="s">
        <v>1</v>
      </c>
      <c r="G8809" s="341" t="s">
        <v>2</v>
      </c>
      <c r="H8809" s="342"/>
      <c r="I8809" s="342"/>
      <c r="J8809" s="343"/>
      <c r="K8809" s="344" t="s">
        <v>3</v>
      </c>
      <c r="L8809" s="343"/>
      <c r="M8809" s="344" t="s">
        <v>144</v>
      </c>
      <c r="N8809" s="342"/>
      <c r="O8809" s="342"/>
    </row>
    <row r="8810" spans="1:15" ht="18" customHeight="1" thickBot="1">
      <c r="A8810">
        <v>2021</v>
      </c>
      <c r="B8810" t="s">
        <v>64</v>
      </c>
      <c r="C8810" s="263">
        <f t="shared" si="442"/>
        <v>44201</v>
      </c>
      <c r="D8810">
        <v>17</v>
      </c>
      <c r="E8810" t="str">
        <f t="shared" si="441"/>
        <v>S14420117</v>
      </c>
      <c r="F8810" s="339"/>
      <c r="G8810" s="345" t="s">
        <v>5</v>
      </c>
      <c r="H8810" s="347" t="s">
        <v>145</v>
      </c>
      <c r="I8810" s="348"/>
      <c r="J8810" s="349"/>
      <c r="K8810" s="350" t="s">
        <v>6</v>
      </c>
      <c r="L8810" s="352" t="s">
        <v>7</v>
      </c>
      <c r="M8810" s="350" t="s">
        <v>8</v>
      </c>
      <c r="N8810" s="354" t="s">
        <v>146</v>
      </c>
      <c r="O8810" s="356" t="s">
        <v>147</v>
      </c>
    </row>
    <row r="8811" spans="1:15" ht="15.75" thickBot="1">
      <c r="A8811">
        <v>2021</v>
      </c>
      <c r="B8811" t="s">
        <v>64</v>
      </c>
      <c r="C8811" s="263">
        <f t="shared" si="442"/>
        <v>44201</v>
      </c>
      <c r="D8811">
        <v>18</v>
      </c>
      <c r="E8811" t="str">
        <f t="shared" si="441"/>
        <v>S14420118</v>
      </c>
      <c r="F8811" s="340"/>
      <c r="G8811" s="346"/>
      <c r="H8811" s="191" t="s">
        <v>9</v>
      </c>
      <c r="I8811" s="192" t="s">
        <v>18</v>
      </c>
      <c r="J8811" s="193" t="s">
        <v>11</v>
      </c>
      <c r="K8811" s="351"/>
      <c r="L8811" s="353"/>
      <c r="M8811" s="351"/>
      <c r="N8811" s="355"/>
      <c r="O8811" s="357"/>
    </row>
    <row r="8812" spans="1:15">
      <c r="A8812">
        <v>2021</v>
      </c>
      <c r="B8812" t="s">
        <v>64</v>
      </c>
      <c r="C8812" s="263">
        <f t="shared" si="442"/>
        <v>44201</v>
      </c>
      <c r="D8812">
        <v>19</v>
      </c>
      <c r="E8812" t="str">
        <f t="shared" si="441"/>
        <v>S14420119</v>
      </c>
      <c r="F8812" s="3" t="s">
        <v>16</v>
      </c>
      <c r="G8812" s="2">
        <v>75</v>
      </c>
      <c r="H8812" s="2" t="s">
        <v>12311</v>
      </c>
      <c r="I8812" s="2" t="s">
        <v>677</v>
      </c>
      <c r="J8812" s="2" t="s">
        <v>8127</v>
      </c>
      <c r="K8812" s="194" t="s">
        <v>17</v>
      </c>
      <c r="L8812" s="2">
        <v>51</v>
      </c>
      <c r="M8812" s="194" t="s">
        <v>1744</v>
      </c>
      <c r="N8812" s="2" t="s">
        <v>1744</v>
      </c>
      <c r="O8812" s="195" t="s">
        <v>5100</v>
      </c>
    </row>
    <row r="8813" spans="1:15">
      <c r="A8813">
        <v>2021</v>
      </c>
      <c r="B8813" t="s">
        <v>64</v>
      </c>
      <c r="C8813" s="263">
        <f t="shared" si="442"/>
        <v>44201</v>
      </c>
      <c r="D8813">
        <v>20</v>
      </c>
      <c r="E8813" t="str">
        <f t="shared" si="441"/>
        <v>S14420120</v>
      </c>
      <c r="F8813" s="4">
        <v>44197</v>
      </c>
      <c r="G8813" s="2">
        <v>365</v>
      </c>
      <c r="H8813" s="2" t="s">
        <v>12312</v>
      </c>
      <c r="I8813" s="2" t="s">
        <v>12313</v>
      </c>
      <c r="J8813" s="2" t="s">
        <v>3258</v>
      </c>
      <c r="K8813" s="194" t="s">
        <v>17</v>
      </c>
      <c r="L8813" s="2">
        <v>48</v>
      </c>
      <c r="M8813" s="194" t="s">
        <v>507</v>
      </c>
      <c r="N8813" s="2" t="s">
        <v>312</v>
      </c>
      <c r="O8813" s="195" t="s">
        <v>402</v>
      </c>
    </row>
    <row r="8814" spans="1:15">
      <c r="A8814">
        <v>2021</v>
      </c>
      <c r="B8814" t="s">
        <v>64</v>
      </c>
      <c r="C8814" s="263">
        <f t="shared" si="442"/>
        <v>44201</v>
      </c>
      <c r="D8814">
        <v>21</v>
      </c>
      <c r="E8814" t="str">
        <f t="shared" si="441"/>
        <v>S14420121</v>
      </c>
      <c r="F8814" s="4">
        <v>44228</v>
      </c>
      <c r="G8814" s="2">
        <v>315</v>
      </c>
      <c r="H8814" s="2" t="s">
        <v>12314</v>
      </c>
      <c r="I8814" s="2" t="s">
        <v>12315</v>
      </c>
      <c r="J8814" s="2" t="s">
        <v>721</v>
      </c>
      <c r="K8814" s="194" t="s">
        <v>17</v>
      </c>
      <c r="L8814" s="2">
        <v>45</v>
      </c>
      <c r="M8814" s="194" t="s">
        <v>3836</v>
      </c>
      <c r="N8814" s="2" t="s">
        <v>2664</v>
      </c>
      <c r="O8814" s="195" t="s">
        <v>2664</v>
      </c>
    </row>
    <row r="8815" spans="1:15">
      <c r="A8815">
        <v>2021</v>
      </c>
      <c r="B8815" t="s">
        <v>64</v>
      </c>
      <c r="C8815" s="263">
        <f t="shared" si="442"/>
        <v>44201</v>
      </c>
      <c r="D8815">
        <v>22</v>
      </c>
      <c r="E8815" t="str">
        <f t="shared" si="441"/>
        <v>S14420122</v>
      </c>
      <c r="F8815" s="4">
        <v>44256</v>
      </c>
      <c r="G8815" s="2">
        <v>260</v>
      </c>
      <c r="H8815" s="2" t="s">
        <v>12316</v>
      </c>
      <c r="I8815" s="2" t="s">
        <v>12317</v>
      </c>
      <c r="J8815" s="2" t="s">
        <v>9953</v>
      </c>
      <c r="K8815" s="194" t="s">
        <v>17</v>
      </c>
      <c r="L8815" s="2">
        <v>42</v>
      </c>
      <c r="M8815" s="194" t="s">
        <v>3607</v>
      </c>
      <c r="N8815" s="2">
        <v>0</v>
      </c>
      <c r="O8815" s="195" t="s">
        <v>524</v>
      </c>
    </row>
    <row r="8816" spans="1:15">
      <c r="A8816">
        <v>2021</v>
      </c>
      <c r="B8816" t="s">
        <v>64</v>
      </c>
      <c r="C8816" s="263">
        <f t="shared" si="442"/>
        <v>44201</v>
      </c>
      <c r="D8816">
        <v>23</v>
      </c>
      <c r="E8816" t="str">
        <f t="shared" si="441"/>
        <v>S14420123</v>
      </c>
      <c r="F8816" s="4">
        <v>44287</v>
      </c>
      <c r="G8816" s="2">
        <v>210</v>
      </c>
      <c r="H8816" s="2" t="s">
        <v>12318</v>
      </c>
      <c r="I8816" s="2" t="s">
        <v>8789</v>
      </c>
      <c r="J8816" s="2" t="s">
        <v>4834</v>
      </c>
      <c r="K8816" s="194" t="s">
        <v>17</v>
      </c>
      <c r="L8816" s="2">
        <v>39</v>
      </c>
      <c r="M8816" s="194" t="s">
        <v>3607</v>
      </c>
      <c r="N8816" s="2">
        <v>0</v>
      </c>
      <c r="O8816" s="195" t="s">
        <v>524</v>
      </c>
    </row>
    <row r="8817" spans="1:15">
      <c r="A8817">
        <v>2021</v>
      </c>
      <c r="B8817" t="s">
        <v>64</v>
      </c>
      <c r="C8817" s="263">
        <f t="shared" si="442"/>
        <v>44201</v>
      </c>
      <c r="D8817">
        <v>24</v>
      </c>
      <c r="E8817" t="str">
        <f t="shared" si="441"/>
        <v>S14420124</v>
      </c>
      <c r="F8817" s="3" t="s">
        <v>11877</v>
      </c>
      <c r="G8817" s="2">
        <v>275</v>
      </c>
      <c r="H8817" s="2" t="s">
        <v>12319</v>
      </c>
      <c r="I8817" s="2" t="s">
        <v>12320</v>
      </c>
      <c r="J8817" s="2" t="s">
        <v>3751</v>
      </c>
      <c r="K8817" s="194" t="s">
        <v>17</v>
      </c>
      <c r="L8817" s="2">
        <v>40</v>
      </c>
      <c r="M8817" s="194" t="s">
        <v>2831</v>
      </c>
      <c r="N8817" s="2" t="s">
        <v>3258</v>
      </c>
      <c r="O8817" s="195" t="s">
        <v>4912</v>
      </c>
    </row>
    <row r="8818" spans="1:15">
      <c r="A8818">
        <v>2021</v>
      </c>
      <c r="B8818" t="s">
        <v>64</v>
      </c>
      <c r="C8818" s="263">
        <f t="shared" si="442"/>
        <v>44201</v>
      </c>
      <c r="D8818">
        <v>25</v>
      </c>
      <c r="E8818" t="str">
        <f t="shared" si="441"/>
        <v>S14420125</v>
      </c>
      <c r="F8818" s="3">
        <v>2022</v>
      </c>
      <c r="G8818" s="2">
        <v>225</v>
      </c>
      <c r="H8818" s="2" t="s">
        <v>12321</v>
      </c>
      <c r="I8818" s="2" t="s">
        <v>12322</v>
      </c>
      <c r="J8818" s="2" t="s">
        <v>2592</v>
      </c>
      <c r="K8818" s="194" t="s">
        <v>17</v>
      </c>
      <c r="L8818" s="2">
        <v>35</v>
      </c>
      <c r="M8818" s="194" t="s">
        <v>379</v>
      </c>
      <c r="N8818" s="2" t="s">
        <v>301</v>
      </c>
      <c r="O8818" s="195" t="s">
        <v>3697</v>
      </c>
    </row>
    <row r="8819" spans="1:15">
      <c r="A8819">
        <v>2021</v>
      </c>
      <c r="B8819" t="s">
        <v>64</v>
      </c>
      <c r="C8819" s="263">
        <f t="shared" si="442"/>
        <v>44201</v>
      </c>
      <c r="D8819">
        <v>26</v>
      </c>
      <c r="E8819" t="str">
        <f t="shared" si="441"/>
        <v>S14420126</v>
      </c>
      <c r="F8819" s="3">
        <v>2023</v>
      </c>
      <c r="G8819" s="2">
        <v>190</v>
      </c>
      <c r="H8819" s="2" t="s">
        <v>9659</v>
      </c>
      <c r="I8819" s="2" t="s">
        <v>12323</v>
      </c>
      <c r="J8819" s="2" t="s">
        <v>2130</v>
      </c>
      <c r="K8819" s="194" t="s">
        <v>17</v>
      </c>
      <c r="L8819" s="2">
        <v>32</v>
      </c>
      <c r="M8819" s="194" t="s">
        <v>351</v>
      </c>
      <c r="N8819" s="2" t="s">
        <v>8473</v>
      </c>
      <c r="O8819" s="195" t="s">
        <v>351</v>
      </c>
    </row>
    <row r="8820" spans="1:15">
      <c r="A8820">
        <v>2021</v>
      </c>
      <c r="B8820" t="s">
        <v>64</v>
      </c>
      <c r="C8820" s="263">
        <f t="shared" si="442"/>
        <v>44201</v>
      </c>
      <c r="D8820">
        <v>27</v>
      </c>
      <c r="E8820" t="str">
        <f t="shared" si="441"/>
        <v>S14420127</v>
      </c>
      <c r="F8820" s="3">
        <v>2024</v>
      </c>
      <c r="G8820" s="2">
        <v>180</v>
      </c>
      <c r="H8820" s="2" t="s">
        <v>6132</v>
      </c>
      <c r="I8820" s="2" t="s">
        <v>6093</v>
      </c>
      <c r="J8820" s="2" t="s">
        <v>1645</v>
      </c>
      <c r="K8820" s="194" t="s">
        <v>17</v>
      </c>
      <c r="L8820" s="2">
        <v>31</v>
      </c>
      <c r="M8820" s="194">
        <v>40</v>
      </c>
      <c r="N8820" s="2" t="s">
        <v>344</v>
      </c>
      <c r="O8820" s="195" t="s">
        <v>6247</v>
      </c>
    </row>
    <row r="8821" spans="1:15" ht="15.75" thickBot="1">
      <c r="A8821">
        <v>2021</v>
      </c>
      <c r="B8821" t="s">
        <v>64</v>
      </c>
      <c r="C8821" s="263">
        <f t="shared" si="442"/>
        <v>44201</v>
      </c>
      <c r="D8821">
        <v>28</v>
      </c>
      <c r="E8821" t="str">
        <f t="shared" si="441"/>
        <v>S14420128</v>
      </c>
      <c r="F8821" s="5">
        <v>2025</v>
      </c>
      <c r="G8821" s="6">
        <v>170</v>
      </c>
      <c r="H8821" s="6" t="s">
        <v>12324</v>
      </c>
      <c r="I8821" s="6" t="s">
        <v>12297</v>
      </c>
      <c r="J8821" s="6" t="s">
        <v>1573</v>
      </c>
      <c r="K8821" s="196" t="s">
        <v>17</v>
      </c>
      <c r="L8821" s="6">
        <v>28</v>
      </c>
      <c r="M8821" s="196" t="s">
        <v>529</v>
      </c>
      <c r="N8821" s="6" t="s">
        <v>350</v>
      </c>
      <c r="O8821" s="197" t="s">
        <v>346</v>
      </c>
    </row>
    <row r="8822" spans="1:15" ht="16.5" thickTop="1" thickBot="1">
      <c r="A8822">
        <v>2021</v>
      </c>
      <c r="B8822" t="s">
        <v>63</v>
      </c>
      <c r="C8822" s="263">
        <f>C8821+7</f>
        <v>44208</v>
      </c>
      <c r="D8822">
        <v>1</v>
      </c>
      <c r="E8822" t="str">
        <f t="shared" ref="E8822:E8849" si="443">B8822&amp;C8822&amp;D8822</f>
        <v>S2442081</v>
      </c>
      <c r="F8822" s="267" t="s">
        <v>11903</v>
      </c>
    </row>
    <row r="8823" spans="1:15" ht="16.5" thickTop="1" thickBot="1">
      <c r="A8823">
        <v>2021</v>
      </c>
      <c r="B8823" t="s">
        <v>63</v>
      </c>
      <c r="C8823" s="263">
        <f t="shared" ref="C8823:C8849" si="444">C8822</f>
        <v>44208</v>
      </c>
      <c r="D8823">
        <v>2</v>
      </c>
      <c r="E8823" t="str">
        <f t="shared" si="443"/>
        <v>S2442082</v>
      </c>
      <c r="F8823" s="338" t="s">
        <v>1</v>
      </c>
      <c r="G8823" s="341" t="s">
        <v>2</v>
      </c>
      <c r="H8823" s="342"/>
      <c r="I8823" s="342"/>
      <c r="J8823" s="343"/>
      <c r="K8823" s="344" t="s">
        <v>3</v>
      </c>
      <c r="L8823" s="343"/>
      <c r="M8823" s="344" t="s">
        <v>144</v>
      </c>
      <c r="N8823" s="342"/>
      <c r="O8823" s="342"/>
    </row>
    <row r="8824" spans="1:15" ht="18" customHeight="1" thickBot="1">
      <c r="A8824">
        <v>2021</v>
      </c>
      <c r="B8824" t="s">
        <v>63</v>
      </c>
      <c r="C8824" s="263">
        <f t="shared" si="444"/>
        <v>44208</v>
      </c>
      <c r="D8824">
        <v>3</v>
      </c>
      <c r="E8824" t="str">
        <f t="shared" si="443"/>
        <v>S2442083</v>
      </c>
      <c r="F8824" s="339"/>
      <c r="G8824" s="345" t="s">
        <v>5</v>
      </c>
      <c r="H8824" s="347" t="s">
        <v>145</v>
      </c>
      <c r="I8824" s="348"/>
      <c r="J8824" s="349"/>
      <c r="K8824" s="350" t="s">
        <v>6</v>
      </c>
      <c r="L8824" s="352" t="s">
        <v>7</v>
      </c>
      <c r="M8824" s="350" t="s">
        <v>8</v>
      </c>
      <c r="N8824" s="354" t="s">
        <v>146</v>
      </c>
      <c r="O8824" s="356" t="s">
        <v>147</v>
      </c>
    </row>
    <row r="8825" spans="1:15" ht="15.75" thickBot="1">
      <c r="A8825">
        <v>2021</v>
      </c>
      <c r="B8825" t="s">
        <v>63</v>
      </c>
      <c r="C8825" s="263">
        <f t="shared" si="444"/>
        <v>44208</v>
      </c>
      <c r="D8825">
        <v>4</v>
      </c>
      <c r="E8825" t="str">
        <f t="shared" si="443"/>
        <v>S2442084</v>
      </c>
      <c r="F8825" s="340"/>
      <c r="G8825" s="346"/>
      <c r="H8825" s="191" t="s">
        <v>9</v>
      </c>
      <c r="I8825" s="192" t="s">
        <v>18</v>
      </c>
      <c r="J8825" s="193" t="s">
        <v>11</v>
      </c>
      <c r="K8825" s="351"/>
      <c r="L8825" s="353"/>
      <c r="M8825" s="351"/>
      <c r="N8825" s="355"/>
      <c r="O8825" s="357"/>
    </row>
    <row r="8826" spans="1:15">
      <c r="A8826">
        <v>2021</v>
      </c>
      <c r="B8826" t="s">
        <v>63</v>
      </c>
      <c r="C8826" s="263">
        <f t="shared" si="444"/>
        <v>44208</v>
      </c>
      <c r="D8826">
        <v>5</v>
      </c>
      <c r="E8826" t="str">
        <f t="shared" si="443"/>
        <v>S2442085</v>
      </c>
      <c r="F8826" s="3" t="s">
        <v>12</v>
      </c>
      <c r="G8826" s="2">
        <v>-1</v>
      </c>
      <c r="H8826" s="2" t="s">
        <v>12325</v>
      </c>
      <c r="I8826" s="2" t="s">
        <v>12326</v>
      </c>
      <c r="J8826" s="2" t="s">
        <v>2347</v>
      </c>
      <c r="K8826" s="194" t="s">
        <v>137</v>
      </c>
      <c r="L8826" s="2">
        <v>48</v>
      </c>
      <c r="M8826" s="194" t="s">
        <v>9084</v>
      </c>
      <c r="N8826" s="2" t="s">
        <v>4787</v>
      </c>
      <c r="O8826" s="195" t="s">
        <v>740</v>
      </c>
    </row>
    <row r="8827" spans="1:15">
      <c r="A8827">
        <v>2021</v>
      </c>
      <c r="B8827" t="s">
        <v>63</v>
      </c>
      <c r="C8827" s="263">
        <f t="shared" si="444"/>
        <v>44208</v>
      </c>
      <c r="D8827">
        <v>6</v>
      </c>
      <c r="E8827" t="str">
        <f t="shared" si="443"/>
        <v>S2442086</v>
      </c>
      <c r="F8827" s="4">
        <v>44197</v>
      </c>
      <c r="G8827" s="2">
        <v>290</v>
      </c>
      <c r="H8827" s="2" t="s">
        <v>12327</v>
      </c>
      <c r="I8827" s="2" t="s">
        <v>9811</v>
      </c>
      <c r="J8827" s="2" t="s">
        <v>925</v>
      </c>
      <c r="K8827" s="194" t="s">
        <v>100</v>
      </c>
      <c r="L8827" s="2">
        <v>59</v>
      </c>
      <c r="M8827" s="194" t="s">
        <v>11574</v>
      </c>
      <c r="N8827" s="2" t="s">
        <v>4891</v>
      </c>
      <c r="O8827" s="195">
        <v>10</v>
      </c>
    </row>
    <row r="8828" spans="1:15">
      <c r="A8828">
        <v>2021</v>
      </c>
      <c r="B8828" t="s">
        <v>63</v>
      </c>
      <c r="C8828" s="263">
        <f t="shared" si="444"/>
        <v>44208</v>
      </c>
      <c r="D8828">
        <v>7</v>
      </c>
      <c r="E8828" t="str">
        <f t="shared" si="443"/>
        <v>S2442087</v>
      </c>
      <c r="F8828" s="4">
        <v>44228</v>
      </c>
      <c r="G8828" s="2">
        <v>290</v>
      </c>
      <c r="H8828" s="2" t="s">
        <v>12328</v>
      </c>
      <c r="I8828" s="2" t="s">
        <v>8263</v>
      </c>
      <c r="J8828" s="2" t="s">
        <v>4704</v>
      </c>
      <c r="K8828" s="194" t="s">
        <v>11793</v>
      </c>
      <c r="L8828" s="2">
        <v>63</v>
      </c>
      <c r="M8828" s="194" t="s">
        <v>2313</v>
      </c>
      <c r="N8828" s="2">
        <v>0</v>
      </c>
      <c r="O8828" s="195" t="s">
        <v>11114</v>
      </c>
    </row>
    <row r="8829" spans="1:15">
      <c r="A8829">
        <v>2021</v>
      </c>
      <c r="B8829" t="s">
        <v>63</v>
      </c>
      <c r="C8829" s="263">
        <f t="shared" si="444"/>
        <v>44208</v>
      </c>
      <c r="D8829">
        <v>8</v>
      </c>
      <c r="E8829" t="str">
        <f t="shared" si="443"/>
        <v>S2442088</v>
      </c>
      <c r="F8829" s="4">
        <v>44256</v>
      </c>
      <c r="G8829" s="2">
        <v>260</v>
      </c>
      <c r="H8829" s="2" t="s">
        <v>12329</v>
      </c>
      <c r="I8829" s="2" t="s">
        <v>12330</v>
      </c>
      <c r="J8829" s="2" t="s">
        <v>4531</v>
      </c>
      <c r="K8829" s="194" t="s">
        <v>100</v>
      </c>
      <c r="L8829" s="2">
        <v>57</v>
      </c>
      <c r="M8829" s="194">
        <v>0</v>
      </c>
      <c r="N8829" s="2">
        <v>0</v>
      </c>
      <c r="O8829" s="195">
        <v>100</v>
      </c>
    </row>
    <row r="8830" spans="1:15">
      <c r="A8830">
        <v>2021</v>
      </c>
      <c r="B8830" t="s">
        <v>63</v>
      </c>
      <c r="C8830" s="263">
        <f t="shared" si="444"/>
        <v>44208</v>
      </c>
      <c r="D8830">
        <v>9</v>
      </c>
      <c r="E8830" t="str">
        <f t="shared" si="443"/>
        <v>S2442089</v>
      </c>
      <c r="F8830" s="4">
        <v>44287</v>
      </c>
      <c r="G8830" s="2">
        <v>182</v>
      </c>
      <c r="H8830" s="2" t="s">
        <v>11968</v>
      </c>
      <c r="I8830" s="2" t="s">
        <v>12331</v>
      </c>
      <c r="J8830" s="2" t="s">
        <v>1899</v>
      </c>
      <c r="K8830" s="194" t="s">
        <v>137</v>
      </c>
      <c r="L8830" s="2">
        <v>45</v>
      </c>
      <c r="M8830" s="194" t="s">
        <v>2082</v>
      </c>
      <c r="N8830" s="2">
        <v>0</v>
      </c>
      <c r="O8830" s="195" t="s">
        <v>10573</v>
      </c>
    </row>
    <row r="8831" spans="1:15">
      <c r="A8831">
        <v>2021</v>
      </c>
      <c r="B8831" t="s">
        <v>63</v>
      </c>
      <c r="C8831" s="263">
        <f t="shared" si="444"/>
        <v>44208</v>
      </c>
      <c r="D8831">
        <v>10</v>
      </c>
      <c r="E8831" t="str">
        <f t="shared" si="443"/>
        <v>S24420810</v>
      </c>
      <c r="F8831" s="3" t="s">
        <v>11877</v>
      </c>
      <c r="G8831" s="2">
        <v>231</v>
      </c>
      <c r="H8831" s="2" t="s">
        <v>2919</v>
      </c>
      <c r="I8831" s="2" t="s">
        <v>12332</v>
      </c>
      <c r="J8831" s="2" t="s">
        <v>4605</v>
      </c>
      <c r="K8831" s="194" t="s">
        <v>138</v>
      </c>
      <c r="L8831" s="2">
        <v>40</v>
      </c>
      <c r="M8831" s="194" t="s">
        <v>263</v>
      </c>
      <c r="N8831" s="2" t="s">
        <v>830</v>
      </c>
      <c r="O8831" s="195" t="s">
        <v>3865</v>
      </c>
    </row>
    <row r="8832" spans="1:15">
      <c r="A8832">
        <v>2021</v>
      </c>
      <c r="B8832" t="s">
        <v>63</v>
      </c>
      <c r="C8832" s="263">
        <f t="shared" si="444"/>
        <v>44208</v>
      </c>
      <c r="D8832">
        <v>11</v>
      </c>
      <c r="E8832" t="str">
        <f t="shared" si="443"/>
        <v>S24420811</v>
      </c>
      <c r="F8832" s="3">
        <v>2022</v>
      </c>
      <c r="G8832" s="2">
        <v>180</v>
      </c>
      <c r="H8832" s="2" t="s">
        <v>12333</v>
      </c>
      <c r="I8832" s="2" t="s">
        <v>12334</v>
      </c>
      <c r="J8832" s="2" t="s">
        <v>1152</v>
      </c>
      <c r="K8832" s="194" t="s">
        <v>138</v>
      </c>
      <c r="L8832" s="2">
        <v>37</v>
      </c>
      <c r="M8832" s="194" t="s">
        <v>640</v>
      </c>
      <c r="N8832" s="2" t="s">
        <v>1456</v>
      </c>
      <c r="O8832" s="195" t="s">
        <v>2148</v>
      </c>
    </row>
    <row r="8833" spans="1:15">
      <c r="A8833">
        <v>2021</v>
      </c>
      <c r="B8833" t="s">
        <v>63</v>
      </c>
      <c r="C8833" s="263">
        <f t="shared" si="444"/>
        <v>44208</v>
      </c>
      <c r="D8833">
        <v>12</v>
      </c>
      <c r="E8833" t="str">
        <f t="shared" si="443"/>
        <v>S24420812</v>
      </c>
      <c r="F8833" s="3">
        <v>2023</v>
      </c>
      <c r="G8833" s="2">
        <v>160</v>
      </c>
      <c r="H8833" s="2" t="s">
        <v>5061</v>
      </c>
      <c r="I8833" s="2" t="s">
        <v>11337</v>
      </c>
      <c r="J8833" s="2" t="s">
        <v>2344</v>
      </c>
      <c r="K8833" s="194" t="s">
        <v>138</v>
      </c>
      <c r="L8833" s="2">
        <v>31</v>
      </c>
      <c r="M8833" s="194" t="s">
        <v>1975</v>
      </c>
      <c r="N8833" s="2" t="s">
        <v>7378</v>
      </c>
      <c r="O8833" s="195" t="s">
        <v>10650</v>
      </c>
    </row>
    <row r="8834" spans="1:15">
      <c r="A8834">
        <v>2021</v>
      </c>
      <c r="B8834" t="s">
        <v>63</v>
      </c>
      <c r="C8834" s="263">
        <f t="shared" si="444"/>
        <v>44208</v>
      </c>
      <c r="D8834">
        <v>13</v>
      </c>
      <c r="E8834" t="str">
        <f t="shared" si="443"/>
        <v>S24420813</v>
      </c>
      <c r="F8834" s="3">
        <v>2024</v>
      </c>
      <c r="G8834" s="2">
        <v>150</v>
      </c>
      <c r="H8834" s="2" t="s">
        <v>4565</v>
      </c>
      <c r="I8834" s="2" t="s">
        <v>12335</v>
      </c>
      <c r="J8834" s="2" t="s">
        <v>2017</v>
      </c>
      <c r="K8834" s="194" t="s">
        <v>138</v>
      </c>
      <c r="L8834" s="2">
        <v>26</v>
      </c>
      <c r="M8834" s="194" t="s">
        <v>4563</v>
      </c>
      <c r="N8834" s="2" t="s">
        <v>10650</v>
      </c>
      <c r="O8834" s="195" t="s">
        <v>635</v>
      </c>
    </row>
    <row r="8835" spans="1:15" ht="15.75" thickBot="1">
      <c r="A8835">
        <v>2021</v>
      </c>
      <c r="B8835" t="s">
        <v>63</v>
      </c>
      <c r="C8835" s="263">
        <f t="shared" si="444"/>
        <v>44208</v>
      </c>
      <c r="D8835">
        <v>14</v>
      </c>
      <c r="E8835" t="str">
        <f t="shared" si="443"/>
        <v>S24420814</v>
      </c>
      <c r="F8835" s="5">
        <v>2025</v>
      </c>
      <c r="G8835" s="6">
        <v>146</v>
      </c>
      <c r="H8835" s="6" t="s">
        <v>4379</v>
      </c>
      <c r="I8835" s="6" t="s">
        <v>5732</v>
      </c>
      <c r="J8835" s="6" t="s">
        <v>1755</v>
      </c>
      <c r="K8835" s="196" t="s">
        <v>138</v>
      </c>
      <c r="L8835" s="6">
        <v>23</v>
      </c>
      <c r="M8835" s="196" t="s">
        <v>4235</v>
      </c>
      <c r="N8835" s="6" t="s">
        <v>7378</v>
      </c>
      <c r="O8835" s="197" t="s">
        <v>4563</v>
      </c>
    </row>
    <row r="8836" spans="1:15" ht="16.5" thickTop="1" thickBot="1">
      <c r="A8836">
        <v>2021</v>
      </c>
      <c r="B8836" t="s">
        <v>63</v>
      </c>
      <c r="C8836" s="263">
        <f t="shared" si="444"/>
        <v>44208</v>
      </c>
      <c r="D8836">
        <v>15</v>
      </c>
      <c r="E8836" t="str">
        <f t="shared" si="443"/>
        <v>S24420815</v>
      </c>
      <c r="F8836" s="267" t="s">
        <v>11904</v>
      </c>
    </row>
    <row r="8837" spans="1:15" ht="16.5" thickTop="1" thickBot="1">
      <c r="A8837">
        <v>2021</v>
      </c>
      <c r="B8837" t="s">
        <v>63</v>
      </c>
      <c r="C8837" s="263">
        <f t="shared" si="444"/>
        <v>44208</v>
      </c>
      <c r="D8837">
        <v>16</v>
      </c>
      <c r="E8837" t="str">
        <f t="shared" si="443"/>
        <v>S24420816</v>
      </c>
      <c r="F8837" s="338" t="s">
        <v>1</v>
      </c>
      <c r="G8837" s="341" t="s">
        <v>2</v>
      </c>
      <c r="H8837" s="342"/>
      <c r="I8837" s="342"/>
      <c r="J8837" s="343"/>
      <c r="K8837" s="344" t="s">
        <v>3</v>
      </c>
      <c r="L8837" s="343"/>
      <c r="M8837" s="344" t="s">
        <v>144</v>
      </c>
      <c r="N8837" s="342"/>
      <c r="O8837" s="342"/>
    </row>
    <row r="8838" spans="1:15" ht="18" customHeight="1" thickBot="1">
      <c r="A8838">
        <v>2021</v>
      </c>
      <c r="B8838" t="s">
        <v>63</v>
      </c>
      <c r="C8838" s="263">
        <f t="shared" si="444"/>
        <v>44208</v>
      </c>
      <c r="D8838">
        <v>17</v>
      </c>
      <c r="E8838" t="str">
        <f t="shared" si="443"/>
        <v>S24420817</v>
      </c>
      <c r="F8838" s="339"/>
      <c r="G8838" s="345" t="s">
        <v>5</v>
      </c>
      <c r="H8838" s="347" t="s">
        <v>145</v>
      </c>
      <c r="I8838" s="348"/>
      <c r="J8838" s="349"/>
      <c r="K8838" s="350" t="s">
        <v>6</v>
      </c>
      <c r="L8838" s="352" t="s">
        <v>7</v>
      </c>
      <c r="M8838" s="350" t="s">
        <v>8</v>
      </c>
      <c r="N8838" s="354" t="s">
        <v>146</v>
      </c>
      <c r="O8838" s="356" t="s">
        <v>147</v>
      </c>
    </row>
    <row r="8839" spans="1:15" ht="15.75" thickBot="1">
      <c r="A8839">
        <v>2021</v>
      </c>
      <c r="B8839" t="s">
        <v>63</v>
      </c>
      <c r="C8839" s="263">
        <f t="shared" si="444"/>
        <v>44208</v>
      </c>
      <c r="D8839">
        <v>18</v>
      </c>
      <c r="E8839" t="str">
        <f t="shared" si="443"/>
        <v>S24420818</v>
      </c>
      <c r="F8839" s="340"/>
      <c r="G8839" s="346"/>
      <c r="H8839" s="191" t="s">
        <v>9</v>
      </c>
      <c r="I8839" s="192" t="s">
        <v>18</v>
      </c>
      <c r="J8839" s="193" t="s">
        <v>11</v>
      </c>
      <c r="K8839" s="351"/>
      <c r="L8839" s="353"/>
      <c r="M8839" s="351"/>
      <c r="N8839" s="355"/>
      <c r="O8839" s="357"/>
    </row>
    <row r="8840" spans="1:15">
      <c r="A8840">
        <v>2021</v>
      </c>
      <c r="B8840" t="s">
        <v>63</v>
      </c>
      <c r="C8840" s="263">
        <f t="shared" si="444"/>
        <v>44208</v>
      </c>
      <c r="D8840">
        <v>19</v>
      </c>
      <c r="E8840" t="str">
        <f t="shared" si="443"/>
        <v>S24420819</v>
      </c>
      <c r="F8840" s="3" t="s">
        <v>16</v>
      </c>
      <c r="G8840" s="2">
        <v>71</v>
      </c>
      <c r="H8840" s="2" t="s">
        <v>677</v>
      </c>
      <c r="I8840" s="2" t="s">
        <v>12336</v>
      </c>
      <c r="J8840" s="2" t="s">
        <v>2578</v>
      </c>
      <c r="K8840" s="194" t="s">
        <v>137</v>
      </c>
      <c r="L8840" s="2">
        <v>52</v>
      </c>
      <c r="M8840" s="194" t="s">
        <v>461</v>
      </c>
      <c r="N8840" s="2" t="s">
        <v>2421</v>
      </c>
      <c r="O8840" s="195" t="s">
        <v>1539</v>
      </c>
    </row>
    <row r="8841" spans="1:15">
      <c r="A8841">
        <v>2021</v>
      </c>
      <c r="B8841" t="s">
        <v>63</v>
      </c>
      <c r="C8841" s="263">
        <f t="shared" si="444"/>
        <v>44208</v>
      </c>
      <c r="D8841">
        <v>20</v>
      </c>
      <c r="E8841" t="str">
        <f t="shared" si="443"/>
        <v>S24420820</v>
      </c>
      <c r="F8841" s="4">
        <v>44197</v>
      </c>
      <c r="G8841" s="2">
        <v>360</v>
      </c>
      <c r="H8841" s="2" t="s">
        <v>12337</v>
      </c>
      <c r="I8841" s="2" t="s">
        <v>2065</v>
      </c>
      <c r="J8841" s="2" t="s">
        <v>5213</v>
      </c>
      <c r="K8841" s="194" t="s">
        <v>137</v>
      </c>
      <c r="L8841" s="2">
        <v>46</v>
      </c>
      <c r="M8841" s="194" t="s">
        <v>350</v>
      </c>
      <c r="N8841" s="2" t="s">
        <v>6247</v>
      </c>
      <c r="O8841" s="195" t="s">
        <v>8474</v>
      </c>
    </row>
    <row r="8842" spans="1:15">
      <c r="A8842">
        <v>2021</v>
      </c>
      <c r="B8842" t="s">
        <v>63</v>
      </c>
      <c r="C8842" s="263">
        <f t="shared" si="444"/>
        <v>44208</v>
      </c>
      <c r="D8842">
        <v>21</v>
      </c>
      <c r="E8842" t="str">
        <f t="shared" si="443"/>
        <v>S24420821</v>
      </c>
      <c r="F8842" s="4">
        <v>44228</v>
      </c>
      <c r="G8842" s="2">
        <v>355</v>
      </c>
      <c r="H8842" s="2" t="s">
        <v>2325</v>
      </c>
      <c r="I8842" s="2" t="s">
        <v>12338</v>
      </c>
      <c r="J8842" s="2" t="s">
        <v>8748</v>
      </c>
      <c r="K8842" s="194" t="s">
        <v>137</v>
      </c>
      <c r="L8842" s="2">
        <v>41</v>
      </c>
      <c r="M8842" s="194">
        <v>0</v>
      </c>
      <c r="N8842" s="2">
        <v>0</v>
      </c>
      <c r="O8842" s="195">
        <v>100</v>
      </c>
    </row>
    <row r="8843" spans="1:15">
      <c r="A8843">
        <v>2021</v>
      </c>
      <c r="B8843" t="s">
        <v>63</v>
      </c>
      <c r="C8843" s="263">
        <f t="shared" si="444"/>
        <v>44208</v>
      </c>
      <c r="D8843">
        <v>22</v>
      </c>
      <c r="E8843" t="str">
        <f t="shared" si="443"/>
        <v>S24420822</v>
      </c>
      <c r="F8843" s="4">
        <v>44256</v>
      </c>
      <c r="G8843" s="2">
        <v>320</v>
      </c>
      <c r="H8843" s="2" t="s">
        <v>12339</v>
      </c>
      <c r="I8843" s="2" t="s">
        <v>12340</v>
      </c>
      <c r="J8843" s="2" t="s">
        <v>6958</v>
      </c>
      <c r="K8843" s="194" t="s">
        <v>137</v>
      </c>
      <c r="L8843" s="2">
        <v>39</v>
      </c>
      <c r="M8843" s="194">
        <v>0</v>
      </c>
      <c r="N8843" s="2">
        <v>0</v>
      </c>
      <c r="O8843" s="195">
        <v>100</v>
      </c>
    </row>
    <row r="8844" spans="1:15">
      <c r="A8844">
        <v>2021</v>
      </c>
      <c r="B8844" t="s">
        <v>63</v>
      </c>
      <c r="C8844" s="263">
        <f t="shared" si="444"/>
        <v>44208</v>
      </c>
      <c r="D8844">
        <v>23</v>
      </c>
      <c r="E8844" t="str">
        <f t="shared" si="443"/>
        <v>S24420823</v>
      </c>
      <c r="F8844" s="4">
        <v>44287</v>
      </c>
      <c r="G8844" s="2">
        <v>237</v>
      </c>
      <c r="H8844" s="2" t="s">
        <v>12341</v>
      </c>
      <c r="I8844" s="2" t="s">
        <v>12342</v>
      </c>
      <c r="J8844" s="2" t="s">
        <v>6154</v>
      </c>
      <c r="K8844" s="194" t="s">
        <v>137</v>
      </c>
      <c r="L8844" s="2">
        <v>35</v>
      </c>
      <c r="M8844" s="194" t="s">
        <v>2664</v>
      </c>
      <c r="N8844" s="2">
        <v>0</v>
      </c>
      <c r="O8844" s="195" t="s">
        <v>10061</v>
      </c>
    </row>
    <row r="8845" spans="1:15">
      <c r="A8845">
        <v>2021</v>
      </c>
      <c r="B8845" t="s">
        <v>63</v>
      </c>
      <c r="C8845" s="263">
        <f t="shared" si="444"/>
        <v>44208</v>
      </c>
      <c r="D8845">
        <v>24</v>
      </c>
      <c r="E8845" t="str">
        <f t="shared" si="443"/>
        <v>S24420824</v>
      </c>
      <c r="F8845" s="3" t="s">
        <v>11877</v>
      </c>
      <c r="G8845" s="2">
        <v>286</v>
      </c>
      <c r="H8845" s="2" t="s">
        <v>12343</v>
      </c>
      <c r="I8845" s="2" t="s">
        <v>12344</v>
      </c>
      <c r="J8845" s="2" t="s">
        <v>8378</v>
      </c>
      <c r="K8845" s="194" t="s">
        <v>138</v>
      </c>
      <c r="L8845" s="2">
        <v>36</v>
      </c>
      <c r="M8845" s="194" t="s">
        <v>691</v>
      </c>
      <c r="N8845" s="2">
        <v>0</v>
      </c>
      <c r="O8845" s="195" t="s">
        <v>2481</v>
      </c>
    </row>
    <row r="8846" spans="1:15">
      <c r="A8846">
        <v>2021</v>
      </c>
      <c r="B8846" t="s">
        <v>63</v>
      </c>
      <c r="C8846" s="263">
        <f t="shared" si="444"/>
        <v>44208</v>
      </c>
      <c r="D8846">
        <v>25</v>
      </c>
      <c r="E8846" t="str">
        <f t="shared" si="443"/>
        <v>S24420825</v>
      </c>
      <c r="F8846" s="3">
        <v>2022</v>
      </c>
      <c r="G8846" s="2">
        <v>225</v>
      </c>
      <c r="H8846" s="2" t="s">
        <v>12345</v>
      </c>
      <c r="I8846" s="2" t="s">
        <v>12346</v>
      </c>
      <c r="J8846" s="2" t="s">
        <v>1676</v>
      </c>
      <c r="K8846" s="194" t="s">
        <v>138</v>
      </c>
      <c r="L8846" s="2">
        <v>35</v>
      </c>
      <c r="M8846" s="194" t="s">
        <v>506</v>
      </c>
      <c r="N8846" s="2" t="s">
        <v>546</v>
      </c>
      <c r="O8846" s="195" t="s">
        <v>9898</v>
      </c>
    </row>
    <row r="8847" spans="1:15">
      <c r="A8847">
        <v>2021</v>
      </c>
      <c r="B8847" t="s">
        <v>63</v>
      </c>
      <c r="C8847" s="263">
        <f t="shared" si="444"/>
        <v>44208</v>
      </c>
      <c r="D8847">
        <v>26</v>
      </c>
      <c r="E8847" t="str">
        <f t="shared" si="443"/>
        <v>S24420826</v>
      </c>
      <c r="F8847" s="3">
        <v>2023</v>
      </c>
      <c r="G8847" s="2">
        <v>198</v>
      </c>
      <c r="H8847" s="2" t="s">
        <v>12347</v>
      </c>
      <c r="I8847" s="2" t="s">
        <v>1947</v>
      </c>
      <c r="J8847" s="2" t="s">
        <v>911</v>
      </c>
      <c r="K8847" s="194" t="s">
        <v>138</v>
      </c>
      <c r="L8847" s="2">
        <v>33</v>
      </c>
      <c r="M8847" s="194" t="s">
        <v>3211</v>
      </c>
      <c r="N8847" s="2" t="s">
        <v>301</v>
      </c>
      <c r="O8847" s="195" t="s">
        <v>2151</v>
      </c>
    </row>
    <row r="8848" spans="1:15">
      <c r="A8848">
        <v>2021</v>
      </c>
      <c r="B8848" t="s">
        <v>63</v>
      </c>
      <c r="C8848" s="263">
        <f t="shared" si="444"/>
        <v>44208</v>
      </c>
      <c r="D8848">
        <v>27</v>
      </c>
      <c r="E8848" t="str">
        <f t="shared" si="443"/>
        <v>S24420827</v>
      </c>
      <c r="F8848" s="3">
        <v>2024</v>
      </c>
      <c r="G8848" s="2">
        <v>185</v>
      </c>
      <c r="H8848" s="2" t="s">
        <v>11233</v>
      </c>
      <c r="I8848" s="2" t="s">
        <v>9225</v>
      </c>
      <c r="J8848" s="2" t="s">
        <v>2115</v>
      </c>
      <c r="K8848" s="194" t="s">
        <v>138</v>
      </c>
      <c r="L8848" s="2">
        <v>30</v>
      </c>
      <c r="M8848" s="194" t="s">
        <v>5555</v>
      </c>
      <c r="N8848" s="2" t="s">
        <v>265</v>
      </c>
      <c r="O8848" s="195" t="s">
        <v>400</v>
      </c>
    </row>
    <row r="8849" spans="1:15" ht="15.75" thickBot="1">
      <c r="A8849">
        <v>2021</v>
      </c>
      <c r="B8849" t="s">
        <v>63</v>
      </c>
      <c r="C8849" s="263">
        <f t="shared" si="444"/>
        <v>44208</v>
      </c>
      <c r="D8849">
        <v>28</v>
      </c>
      <c r="E8849" t="str">
        <f t="shared" si="443"/>
        <v>S24420828</v>
      </c>
      <c r="F8849" s="5">
        <v>2025</v>
      </c>
      <c r="G8849" s="6">
        <v>178</v>
      </c>
      <c r="H8849" s="6" t="s">
        <v>12348</v>
      </c>
      <c r="I8849" s="6" t="s">
        <v>4907</v>
      </c>
      <c r="J8849" s="6" t="s">
        <v>300</v>
      </c>
      <c r="K8849" s="196" t="s">
        <v>138</v>
      </c>
      <c r="L8849" s="6">
        <v>26</v>
      </c>
      <c r="M8849" s="196" t="s">
        <v>730</v>
      </c>
      <c r="N8849" s="6" t="s">
        <v>301</v>
      </c>
      <c r="O8849" s="197" t="s">
        <v>401</v>
      </c>
    </row>
    <row r="8850" spans="1:15" ht="16.5" thickTop="1" thickBot="1">
      <c r="A8850">
        <v>2021</v>
      </c>
      <c r="B8850" t="s">
        <v>62</v>
      </c>
      <c r="C8850" s="263">
        <f>C8849+7</f>
        <v>44215</v>
      </c>
      <c r="D8850">
        <v>1</v>
      </c>
      <c r="E8850" t="str">
        <f t="shared" ref="E8850:E8877" si="445">B8850&amp;C8850&amp;D8850</f>
        <v>S3442151</v>
      </c>
      <c r="F8850" s="267" t="s">
        <v>11903</v>
      </c>
    </row>
    <row r="8851" spans="1:15" ht="16.5" thickTop="1" thickBot="1">
      <c r="A8851">
        <v>2021</v>
      </c>
      <c r="B8851" t="s">
        <v>62</v>
      </c>
      <c r="C8851" s="263">
        <f t="shared" ref="C8851:C8877" si="446">C8850</f>
        <v>44215</v>
      </c>
      <c r="D8851">
        <v>2</v>
      </c>
      <c r="E8851" t="str">
        <f t="shared" si="445"/>
        <v>S3442152</v>
      </c>
      <c r="F8851" s="338" t="s">
        <v>1</v>
      </c>
      <c r="G8851" s="341" t="s">
        <v>2</v>
      </c>
      <c r="H8851" s="342"/>
      <c r="I8851" s="342"/>
      <c r="J8851" s="343"/>
      <c r="K8851" s="344" t="s">
        <v>3</v>
      </c>
      <c r="L8851" s="343"/>
      <c r="M8851" s="344" t="s">
        <v>144</v>
      </c>
      <c r="N8851" s="342"/>
      <c r="O8851" s="342"/>
    </row>
    <row r="8852" spans="1:15" ht="18" customHeight="1" thickBot="1">
      <c r="A8852">
        <v>2021</v>
      </c>
      <c r="B8852" t="s">
        <v>62</v>
      </c>
      <c r="C8852" s="263">
        <f t="shared" si="446"/>
        <v>44215</v>
      </c>
      <c r="D8852">
        <v>3</v>
      </c>
      <c r="E8852" t="str">
        <f t="shared" si="445"/>
        <v>S3442153</v>
      </c>
      <c r="F8852" s="339"/>
      <c r="G8852" s="345" t="s">
        <v>5</v>
      </c>
      <c r="H8852" s="347" t="s">
        <v>145</v>
      </c>
      <c r="I8852" s="348"/>
      <c r="J8852" s="349"/>
      <c r="K8852" s="350" t="s">
        <v>6</v>
      </c>
      <c r="L8852" s="352" t="s">
        <v>7</v>
      </c>
      <c r="M8852" s="350" t="s">
        <v>8</v>
      </c>
      <c r="N8852" s="354" t="s">
        <v>146</v>
      </c>
      <c r="O8852" s="356" t="s">
        <v>147</v>
      </c>
    </row>
    <row r="8853" spans="1:15" ht="15.75" thickBot="1">
      <c r="A8853">
        <v>2021</v>
      </c>
      <c r="B8853" t="s">
        <v>62</v>
      </c>
      <c r="C8853" s="263">
        <f t="shared" si="446"/>
        <v>44215</v>
      </c>
      <c r="D8853">
        <v>4</v>
      </c>
      <c r="E8853" t="str">
        <f t="shared" si="445"/>
        <v>S3442154</v>
      </c>
      <c r="F8853" s="340"/>
      <c r="G8853" s="346"/>
      <c r="H8853" s="191" t="s">
        <v>9</v>
      </c>
      <c r="I8853" s="192" t="s">
        <v>18</v>
      </c>
      <c r="J8853" s="193" t="s">
        <v>11</v>
      </c>
      <c r="K8853" s="351"/>
      <c r="L8853" s="353"/>
      <c r="M8853" s="351"/>
      <c r="N8853" s="355"/>
      <c r="O8853" s="357"/>
    </row>
    <row r="8854" spans="1:15">
      <c r="A8854">
        <v>2021</v>
      </c>
      <c r="B8854" t="s">
        <v>62</v>
      </c>
      <c r="C8854" s="263">
        <f t="shared" si="446"/>
        <v>44215</v>
      </c>
      <c r="D8854">
        <v>5</v>
      </c>
      <c r="E8854" t="str">
        <f t="shared" si="445"/>
        <v>S3442155</v>
      </c>
      <c r="F8854" s="3" t="s">
        <v>12</v>
      </c>
      <c r="G8854" s="2">
        <v>-2</v>
      </c>
      <c r="H8854" s="2" t="s">
        <v>12349</v>
      </c>
      <c r="I8854" s="2" t="s">
        <v>12350</v>
      </c>
      <c r="J8854" s="2" t="s">
        <v>9385</v>
      </c>
      <c r="K8854" s="194" t="s">
        <v>137</v>
      </c>
      <c r="L8854" s="2">
        <v>42</v>
      </c>
      <c r="M8854" s="194" t="s">
        <v>10754</v>
      </c>
      <c r="N8854" s="2">
        <v>50</v>
      </c>
      <c r="O8854" s="195" t="s">
        <v>2623</v>
      </c>
    </row>
    <row r="8855" spans="1:15">
      <c r="A8855">
        <v>2021</v>
      </c>
      <c r="B8855" t="s">
        <v>62</v>
      </c>
      <c r="C8855" s="263">
        <f t="shared" si="446"/>
        <v>44215</v>
      </c>
      <c r="D8855">
        <v>6</v>
      </c>
      <c r="E8855" t="str">
        <f t="shared" si="445"/>
        <v>S3442156</v>
      </c>
      <c r="F8855" s="4">
        <v>44197</v>
      </c>
      <c r="G8855" s="2">
        <v>265</v>
      </c>
      <c r="H8855" s="2" t="s">
        <v>12351</v>
      </c>
      <c r="I8855" s="2" t="s">
        <v>12352</v>
      </c>
      <c r="J8855" s="2" t="s">
        <v>3872</v>
      </c>
      <c r="K8855" s="194" t="s">
        <v>17</v>
      </c>
      <c r="L8855" s="2">
        <v>48</v>
      </c>
      <c r="M8855" s="194">
        <v>100</v>
      </c>
      <c r="N8855" s="2">
        <v>0</v>
      </c>
      <c r="O8855" s="195">
        <v>0</v>
      </c>
    </row>
    <row r="8856" spans="1:15">
      <c r="A8856">
        <v>2021</v>
      </c>
      <c r="B8856" t="s">
        <v>62</v>
      </c>
      <c r="C8856" s="263">
        <f t="shared" si="446"/>
        <v>44215</v>
      </c>
      <c r="D8856">
        <v>7</v>
      </c>
      <c r="E8856" t="str">
        <f t="shared" si="445"/>
        <v>S3442157</v>
      </c>
      <c r="F8856" s="4">
        <v>44228</v>
      </c>
      <c r="G8856" s="2">
        <v>245</v>
      </c>
      <c r="H8856" s="2" t="s">
        <v>12353</v>
      </c>
      <c r="I8856" s="2" t="s">
        <v>10790</v>
      </c>
      <c r="J8856" s="2" t="s">
        <v>5372</v>
      </c>
      <c r="K8856" s="194" t="s">
        <v>100</v>
      </c>
      <c r="L8856" s="2">
        <v>59</v>
      </c>
      <c r="M8856" s="194" t="s">
        <v>10701</v>
      </c>
      <c r="N8856" s="2">
        <v>0</v>
      </c>
      <c r="O8856" s="195" t="s">
        <v>3767</v>
      </c>
    </row>
    <row r="8857" spans="1:15">
      <c r="A8857">
        <v>2021</v>
      </c>
      <c r="B8857" t="s">
        <v>62</v>
      </c>
      <c r="C8857" s="263">
        <f t="shared" si="446"/>
        <v>44215</v>
      </c>
      <c r="D8857">
        <v>8</v>
      </c>
      <c r="E8857" t="str">
        <f t="shared" si="445"/>
        <v>S3442158</v>
      </c>
      <c r="F8857" s="4">
        <v>44256</v>
      </c>
      <c r="G8857" s="2">
        <v>250</v>
      </c>
      <c r="H8857" s="2" t="s">
        <v>12354</v>
      </c>
      <c r="I8857" s="2" t="s">
        <v>12355</v>
      </c>
      <c r="J8857" s="2" t="s">
        <v>604</v>
      </c>
      <c r="K8857" s="194" t="s">
        <v>100</v>
      </c>
      <c r="L8857" s="2">
        <v>57</v>
      </c>
      <c r="M8857" s="194" t="s">
        <v>11089</v>
      </c>
      <c r="N8857" s="2" t="s">
        <v>2383</v>
      </c>
      <c r="O8857" s="195" t="s">
        <v>4039</v>
      </c>
    </row>
    <row r="8858" spans="1:15">
      <c r="A8858">
        <v>2021</v>
      </c>
      <c r="B8858" t="s">
        <v>62</v>
      </c>
      <c r="C8858" s="263">
        <f t="shared" si="446"/>
        <v>44215</v>
      </c>
      <c r="D8858">
        <v>9</v>
      </c>
      <c r="E8858" t="str">
        <f t="shared" si="445"/>
        <v>S3442159</v>
      </c>
      <c r="F8858" s="4">
        <v>44287</v>
      </c>
      <c r="G8858" s="2">
        <v>180</v>
      </c>
      <c r="H8858" s="2" t="s">
        <v>12356</v>
      </c>
      <c r="I8858" s="2" t="s">
        <v>3007</v>
      </c>
      <c r="J8858" s="2" t="s">
        <v>6394</v>
      </c>
      <c r="K8858" s="194" t="s">
        <v>137</v>
      </c>
      <c r="L8858" s="2">
        <v>47</v>
      </c>
      <c r="M8858" s="194" t="s">
        <v>1197</v>
      </c>
      <c r="N8858" s="2" t="s">
        <v>10466</v>
      </c>
      <c r="O8858" s="195" t="s">
        <v>10283</v>
      </c>
    </row>
    <row r="8859" spans="1:15">
      <c r="A8859">
        <v>2021</v>
      </c>
      <c r="B8859" t="s">
        <v>62</v>
      </c>
      <c r="C8859" s="263">
        <f t="shared" si="446"/>
        <v>44215</v>
      </c>
      <c r="D8859">
        <v>10</v>
      </c>
      <c r="E8859" t="str">
        <f t="shared" si="445"/>
        <v>S34421510</v>
      </c>
      <c r="F8859" s="3" t="s">
        <v>11877</v>
      </c>
      <c r="G8859" s="2">
        <v>230</v>
      </c>
      <c r="H8859" s="2" t="s">
        <v>8171</v>
      </c>
      <c r="I8859" s="2" t="s">
        <v>10511</v>
      </c>
      <c r="J8859" s="2" t="s">
        <v>2946</v>
      </c>
      <c r="K8859" s="194" t="s">
        <v>137</v>
      </c>
      <c r="L8859" s="2">
        <v>45</v>
      </c>
      <c r="M8859" s="194" t="s">
        <v>301</v>
      </c>
      <c r="N8859" s="2" t="s">
        <v>334</v>
      </c>
      <c r="O8859" s="195" t="s">
        <v>380</v>
      </c>
    </row>
    <row r="8860" spans="1:15">
      <c r="A8860">
        <v>2021</v>
      </c>
      <c r="B8860" t="s">
        <v>62</v>
      </c>
      <c r="C8860" s="263">
        <f t="shared" si="446"/>
        <v>44215</v>
      </c>
      <c r="D8860">
        <v>11</v>
      </c>
      <c r="E8860" t="str">
        <f t="shared" si="445"/>
        <v>S34421511</v>
      </c>
      <c r="F8860" s="3">
        <v>2022</v>
      </c>
      <c r="G8860" s="2">
        <v>190</v>
      </c>
      <c r="H8860" s="2" t="s">
        <v>12357</v>
      </c>
      <c r="I8860" s="2" t="s">
        <v>12358</v>
      </c>
      <c r="J8860" s="2" t="s">
        <v>2130</v>
      </c>
      <c r="K8860" s="194" t="s">
        <v>138</v>
      </c>
      <c r="L8860" s="2">
        <v>39</v>
      </c>
      <c r="M8860" s="194" t="s">
        <v>1248</v>
      </c>
      <c r="N8860" s="2" t="s">
        <v>1139</v>
      </c>
      <c r="O8860" s="195" t="s">
        <v>1249</v>
      </c>
    </row>
    <row r="8861" spans="1:15">
      <c r="A8861">
        <v>2021</v>
      </c>
      <c r="B8861" t="s">
        <v>62</v>
      </c>
      <c r="C8861" s="263">
        <f t="shared" si="446"/>
        <v>44215</v>
      </c>
      <c r="D8861">
        <v>12</v>
      </c>
      <c r="E8861" t="str">
        <f t="shared" si="445"/>
        <v>S34421512</v>
      </c>
      <c r="F8861" s="3">
        <v>2023</v>
      </c>
      <c r="G8861" s="2">
        <v>165</v>
      </c>
      <c r="H8861" s="2" t="s">
        <v>12359</v>
      </c>
      <c r="I8861" s="2" t="s">
        <v>12360</v>
      </c>
      <c r="J8861" s="2" t="s">
        <v>1871</v>
      </c>
      <c r="K8861" s="194" t="s">
        <v>138</v>
      </c>
      <c r="L8861" s="2">
        <v>34</v>
      </c>
      <c r="M8861" s="194" t="s">
        <v>4562</v>
      </c>
      <c r="N8861" s="2" t="s">
        <v>636</v>
      </c>
      <c r="O8861" s="195" t="s">
        <v>4234</v>
      </c>
    </row>
    <row r="8862" spans="1:15">
      <c r="A8862">
        <v>2021</v>
      </c>
      <c r="B8862" t="s">
        <v>62</v>
      </c>
      <c r="C8862" s="263">
        <f t="shared" si="446"/>
        <v>44215</v>
      </c>
      <c r="D8862">
        <v>13</v>
      </c>
      <c r="E8862" t="str">
        <f t="shared" si="445"/>
        <v>S34421513</v>
      </c>
      <c r="F8862" s="3">
        <v>2024</v>
      </c>
      <c r="G8862" s="2">
        <v>151</v>
      </c>
      <c r="H8862" s="2" t="s">
        <v>8032</v>
      </c>
      <c r="I8862" s="2" t="s">
        <v>7893</v>
      </c>
      <c r="J8862" s="2" t="s">
        <v>300</v>
      </c>
      <c r="K8862" s="194" t="s">
        <v>138</v>
      </c>
      <c r="L8862" s="2">
        <v>28</v>
      </c>
      <c r="M8862" s="194" t="s">
        <v>6250</v>
      </c>
      <c r="N8862" s="2">
        <v>50</v>
      </c>
      <c r="O8862" s="195" t="s">
        <v>551</v>
      </c>
    </row>
    <row r="8863" spans="1:15" ht="15.75" thickBot="1">
      <c r="A8863">
        <v>2021</v>
      </c>
      <c r="B8863" t="s">
        <v>62</v>
      </c>
      <c r="C8863" s="263">
        <f t="shared" si="446"/>
        <v>44215</v>
      </c>
      <c r="D8863">
        <v>14</v>
      </c>
      <c r="E8863" t="str">
        <f t="shared" si="445"/>
        <v>S34421514</v>
      </c>
      <c r="F8863" s="5">
        <v>2025</v>
      </c>
      <c r="G8863" s="6">
        <v>148</v>
      </c>
      <c r="H8863" s="6" t="s">
        <v>11610</v>
      </c>
      <c r="I8863" s="6" t="s">
        <v>12361</v>
      </c>
      <c r="J8863" s="6" t="s">
        <v>1927</v>
      </c>
      <c r="K8863" s="196" t="s">
        <v>138</v>
      </c>
      <c r="L8863" s="6">
        <v>24</v>
      </c>
      <c r="M8863" s="196" t="s">
        <v>10754</v>
      </c>
      <c r="N8863" s="6">
        <v>50</v>
      </c>
      <c r="O8863" s="197" t="s">
        <v>2623</v>
      </c>
    </row>
    <row r="8864" spans="1:15" ht="16.5" thickTop="1" thickBot="1">
      <c r="A8864">
        <v>2021</v>
      </c>
      <c r="B8864" t="s">
        <v>62</v>
      </c>
      <c r="C8864" s="263">
        <f t="shared" si="446"/>
        <v>44215</v>
      </c>
      <c r="D8864">
        <v>15</v>
      </c>
      <c r="E8864" t="str">
        <f t="shared" si="445"/>
        <v>S34421515</v>
      </c>
      <c r="F8864" s="267" t="s">
        <v>11904</v>
      </c>
    </row>
    <row r="8865" spans="1:15" ht="16.5" thickTop="1" thickBot="1">
      <c r="A8865">
        <v>2021</v>
      </c>
      <c r="B8865" t="s">
        <v>62</v>
      </c>
      <c r="C8865" s="263">
        <f t="shared" si="446"/>
        <v>44215</v>
      </c>
      <c r="D8865">
        <v>16</v>
      </c>
      <c r="E8865" t="str">
        <f t="shared" si="445"/>
        <v>S34421516</v>
      </c>
      <c r="F8865" s="338" t="s">
        <v>1</v>
      </c>
      <c r="G8865" s="341" t="s">
        <v>2</v>
      </c>
      <c r="H8865" s="342"/>
      <c r="I8865" s="342"/>
      <c r="J8865" s="343"/>
      <c r="K8865" s="344" t="s">
        <v>3</v>
      </c>
      <c r="L8865" s="343"/>
      <c r="M8865" s="344" t="s">
        <v>144</v>
      </c>
      <c r="N8865" s="342"/>
      <c r="O8865" s="342"/>
    </row>
    <row r="8866" spans="1:15" ht="18" customHeight="1" thickBot="1">
      <c r="A8866">
        <v>2021</v>
      </c>
      <c r="B8866" t="s">
        <v>62</v>
      </c>
      <c r="C8866" s="263">
        <f t="shared" si="446"/>
        <v>44215</v>
      </c>
      <c r="D8866">
        <v>17</v>
      </c>
      <c r="E8866" t="str">
        <f t="shared" si="445"/>
        <v>S34421517</v>
      </c>
      <c r="F8866" s="339"/>
      <c r="G8866" s="345" t="s">
        <v>5</v>
      </c>
      <c r="H8866" s="347" t="s">
        <v>145</v>
      </c>
      <c r="I8866" s="348"/>
      <c r="J8866" s="349"/>
      <c r="K8866" s="350" t="s">
        <v>6</v>
      </c>
      <c r="L8866" s="352" t="s">
        <v>7</v>
      </c>
      <c r="M8866" s="350" t="s">
        <v>8</v>
      </c>
      <c r="N8866" s="354" t="s">
        <v>146</v>
      </c>
      <c r="O8866" s="356" t="s">
        <v>147</v>
      </c>
    </row>
    <row r="8867" spans="1:15" ht="15.75" thickBot="1">
      <c r="A8867">
        <v>2021</v>
      </c>
      <c r="B8867" t="s">
        <v>62</v>
      </c>
      <c r="C8867" s="263">
        <f t="shared" si="446"/>
        <v>44215</v>
      </c>
      <c r="D8867">
        <v>18</v>
      </c>
      <c r="E8867" t="str">
        <f t="shared" si="445"/>
        <v>S34421518</v>
      </c>
      <c r="F8867" s="340"/>
      <c r="G8867" s="346"/>
      <c r="H8867" s="191" t="s">
        <v>9</v>
      </c>
      <c r="I8867" s="192" t="s">
        <v>18</v>
      </c>
      <c r="J8867" s="193" t="s">
        <v>11</v>
      </c>
      <c r="K8867" s="351"/>
      <c r="L8867" s="353"/>
      <c r="M8867" s="351"/>
      <c r="N8867" s="355"/>
      <c r="O8867" s="357"/>
    </row>
    <row r="8868" spans="1:15">
      <c r="A8868">
        <v>2021</v>
      </c>
      <c r="B8868" t="s">
        <v>62</v>
      </c>
      <c r="C8868" s="263">
        <f t="shared" si="446"/>
        <v>44215</v>
      </c>
      <c r="D8868">
        <v>19</v>
      </c>
      <c r="E8868" t="str">
        <f t="shared" si="445"/>
        <v>S34421519</v>
      </c>
      <c r="F8868" s="3" t="s">
        <v>16</v>
      </c>
      <c r="G8868" s="2">
        <v>72</v>
      </c>
      <c r="H8868" s="2" t="s">
        <v>12362</v>
      </c>
      <c r="I8868" s="2" t="s">
        <v>12363</v>
      </c>
      <c r="J8868" s="2" t="s">
        <v>945</v>
      </c>
      <c r="K8868" s="194" t="s">
        <v>137</v>
      </c>
      <c r="L8868" s="2">
        <v>51</v>
      </c>
      <c r="M8868" s="194" t="s">
        <v>1122</v>
      </c>
      <c r="N8868" s="2" t="s">
        <v>400</v>
      </c>
      <c r="O8868" s="195" t="s">
        <v>301</v>
      </c>
    </row>
    <row r="8869" spans="1:15">
      <c r="A8869">
        <v>2021</v>
      </c>
      <c r="B8869" t="s">
        <v>62</v>
      </c>
      <c r="C8869" s="263">
        <f t="shared" si="446"/>
        <v>44215</v>
      </c>
      <c r="D8869">
        <v>20</v>
      </c>
      <c r="E8869" t="str">
        <f t="shared" si="445"/>
        <v>S34421520</v>
      </c>
      <c r="F8869" s="4">
        <v>44197</v>
      </c>
      <c r="G8869" s="2">
        <v>337</v>
      </c>
      <c r="H8869" s="2" t="s">
        <v>12364</v>
      </c>
      <c r="I8869" s="2" t="s">
        <v>12365</v>
      </c>
      <c r="J8869" s="2" t="s">
        <v>892</v>
      </c>
      <c r="K8869" s="194" t="s">
        <v>137</v>
      </c>
      <c r="L8869" s="2">
        <v>50</v>
      </c>
      <c r="M8869" s="194" t="s">
        <v>2481</v>
      </c>
      <c r="N8869" s="2">
        <v>0</v>
      </c>
      <c r="O8869" s="195" t="s">
        <v>691</v>
      </c>
    </row>
    <row r="8870" spans="1:15">
      <c r="A8870">
        <v>2021</v>
      </c>
      <c r="B8870" t="s">
        <v>62</v>
      </c>
      <c r="C8870" s="263">
        <f t="shared" si="446"/>
        <v>44215</v>
      </c>
      <c r="D8870">
        <v>21</v>
      </c>
      <c r="E8870" t="str">
        <f t="shared" si="445"/>
        <v>S34421521</v>
      </c>
      <c r="F8870" s="4">
        <v>44228</v>
      </c>
      <c r="G8870" s="2">
        <v>315</v>
      </c>
      <c r="H8870" s="2" t="s">
        <v>12366</v>
      </c>
      <c r="I8870" s="2" t="s">
        <v>12367</v>
      </c>
      <c r="J8870" s="2" t="s">
        <v>3731</v>
      </c>
      <c r="K8870" s="194" t="s">
        <v>137</v>
      </c>
      <c r="L8870" s="2">
        <v>48</v>
      </c>
      <c r="M8870" s="194" t="s">
        <v>3836</v>
      </c>
      <c r="N8870" s="2">
        <v>0</v>
      </c>
      <c r="O8870" s="195" t="s">
        <v>728</v>
      </c>
    </row>
    <row r="8871" spans="1:15">
      <c r="A8871">
        <v>2021</v>
      </c>
      <c r="B8871" t="s">
        <v>62</v>
      </c>
      <c r="C8871" s="263">
        <f t="shared" si="446"/>
        <v>44215</v>
      </c>
      <c r="D8871">
        <v>22</v>
      </c>
      <c r="E8871" t="str">
        <f t="shared" si="445"/>
        <v>S34421522</v>
      </c>
      <c r="F8871" s="4">
        <v>44256</v>
      </c>
      <c r="G8871" s="2">
        <v>320</v>
      </c>
      <c r="H8871" s="2" t="s">
        <v>12368</v>
      </c>
      <c r="I8871" s="2" t="s">
        <v>12369</v>
      </c>
      <c r="J8871" s="2" t="s">
        <v>618</v>
      </c>
      <c r="K8871" s="194" t="s">
        <v>137</v>
      </c>
      <c r="L8871" s="2">
        <v>44</v>
      </c>
      <c r="M8871" s="194" t="s">
        <v>1116</v>
      </c>
      <c r="N8871" s="2" t="s">
        <v>466</v>
      </c>
      <c r="O8871" s="195" t="s">
        <v>484</v>
      </c>
    </row>
    <row r="8872" spans="1:15">
      <c r="A8872">
        <v>2021</v>
      </c>
      <c r="B8872" t="s">
        <v>62</v>
      </c>
      <c r="C8872" s="263">
        <f t="shared" si="446"/>
        <v>44215</v>
      </c>
      <c r="D8872">
        <v>23</v>
      </c>
      <c r="E8872" t="str">
        <f t="shared" si="445"/>
        <v>S34421523</v>
      </c>
      <c r="F8872" s="4">
        <v>44287</v>
      </c>
      <c r="G8872" s="2">
        <v>240</v>
      </c>
      <c r="H8872" s="2" t="s">
        <v>12370</v>
      </c>
      <c r="I8872" s="2" t="s">
        <v>12371</v>
      </c>
      <c r="J8872" s="2" t="s">
        <v>2575</v>
      </c>
      <c r="K8872" s="194" t="s">
        <v>137</v>
      </c>
      <c r="L8872" s="2">
        <v>40</v>
      </c>
      <c r="M8872" s="194" t="s">
        <v>400</v>
      </c>
      <c r="N8872" s="2" t="s">
        <v>311</v>
      </c>
      <c r="O8872" s="195" t="s">
        <v>1445</v>
      </c>
    </row>
    <row r="8873" spans="1:15">
      <c r="A8873">
        <v>2021</v>
      </c>
      <c r="B8873" t="s">
        <v>62</v>
      </c>
      <c r="C8873" s="263">
        <f t="shared" si="446"/>
        <v>44215</v>
      </c>
      <c r="D8873">
        <v>24</v>
      </c>
      <c r="E8873" t="str">
        <f t="shared" si="445"/>
        <v>S34421524</v>
      </c>
      <c r="F8873" s="3" t="s">
        <v>11877</v>
      </c>
      <c r="G8873" s="2">
        <v>286</v>
      </c>
      <c r="H8873" s="2" t="s">
        <v>12372</v>
      </c>
      <c r="I8873" s="2" t="s">
        <v>12373</v>
      </c>
      <c r="J8873" s="2" t="s">
        <v>9612</v>
      </c>
      <c r="K8873" s="194" t="s">
        <v>137</v>
      </c>
      <c r="L8873" s="2">
        <v>40</v>
      </c>
      <c r="M8873" s="194">
        <v>25</v>
      </c>
      <c r="N8873" s="2" t="s">
        <v>4707</v>
      </c>
      <c r="O8873" s="195" t="s">
        <v>5828</v>
      </c>
    </row>
    <row r="8874" spans="1:15">
      <c r="A8874">
        <v>2021</v>
      </c>
      <c r="B8874" t="s">
        <v>62</v>
      </c>
      <c r="C8874" s="263">
        <f t="shared" si="446"/>
        <v>44215</v>
      </c>
      <c r="D8874">
        <v>25</v>
      </c>
      <c r="E8874" t="str">
        <f t="shared" si="445"/>
        <v>S34421525</v>
      </c>
      <c r="F8874" s="3">
        <v>2022</v>
      </c>
      <c r="G8874" s="2">
        <v>232</v>
      </c>
      <c r="H8874" s="2" t="s">
        <v>12374</v>
      </c>
      <c r="I8874" s="2" t="s">
        <v>12375</v>
      </c>
      <c r="J8874" s="2" t="s">
        <v>4526</v>
      </c>
      <c r="K8874" s="194" t="s">
        <v>137</v>
      </c>
      <c r="L8874" s="2">
        <v>37</v>
      </c>
      <c r="M8874" s="194" t="s">
        <v>544</v>
      </c>
      <c r="N8874" s="2" t="s">
        <v>351</v>
      </c>
      <c r="O8874" s="195" t="s">
        <v>9898</v>
      </c>
    </row>
    <row r="8875" spans="1:15">
      <c r="A8875">
        <v>2021</v>
      </c>
      <c r="B8875" t="s">
        <v>62</v>
      </c>
      <c r="C8875" s="263">
        <f t="shared" si="446"/>
        <v>44215</v>
      </c>
      <c r="D8875">
        <v>26</v>
      </c>
      <c r="E8875" t="str">
        <f t="shared" si="445"/>
        <v>S34421526</v>
      </c>
      <c r="F8875" s="3">
        <v>2023</v>
      </c>
      <c r="G8875" s="2">
        <v>205</v>
      </c>
      <c r="H8875" s="2" t="s">
        <v>12376</v>
      </c>
      <c r="I8875" s="2">
        <v>202</v>
      </c>
      <c r="J8875" s="2" t="s">
        <v>5279</v>
      </c>
      <c r="K8875" s="194" t="s">
        <v>137</v>
      </c>
      <c r="L8875" s="2">
        <v>30</v>
      </c>
      <c r="M8875" s="194">
        <v>20</v>
      </c>
      <c r="N8875" s="2" t="s">
        <v>346</v>
      </c>
      <c r="O8875" s="195" t="s">
        <v>9898</v>
      </c>
    </row>
    <row r="8876" spans="1:15">
      <c r="A8876">
        <v>2021</v>
      </c>
      <c r="B8876" t="s">
        <v>62</v>
      </c>
      <c r="C8876" s="263">
        <f t="shared" si="446"/>
        <v>44215</v>
      </c>
      <c r="D8876">
        <v>27</v>
      </c>
      <c r="E8876" t="str">
        <f t="shared" si="445"/>
        <v>S34421527</v>
      </c>
      <c r="F8876" s="3">
        <v>2024</v>
      </c>
      <c r="G8876" s="2">
        <v>188</v>
      </c>
      <c r="H8876" s="2" t="s">
        <v>2936</v>
      </c>
      <c r="I8876" s="2" t="s">
        <v>12377</v>
      </c>
      <c r="J8876" s="2" t="s">
        <v>2089</v>
      </c>
      <c r="K8876" s="194" t="s">
        <v>137</v>
      </c>
      <c r="L8876" s="2">
        <v>29</v>
      </c>
      <c r="M8876" s="194">
        <v>20</v>
      </c>
      <c r="N8876" s="2" t="s">
        <v>529</v>
      </c>
      <c r="O8876" s="195" t="s">
        <v>344</v>
      </c>
    </row>
    <row r="8877" spans="1:15" ht="15.75" thickBot="1">
      <c r="A8877">
        <v>2021</v>
      </c>
      <c r="B8877" t="s">
        <v>62</v>
      </c>
      <c r="C8877" s="263">
        <f t="shared" si="446"/>
        <v>44215</v>
      </c>
      <c r="D8877">
        <v>28</v>
      </c>
      <c r="E8877" t="str">
        <f t="shared" si="445"/>
        <v>S34421528</v>
      </c>
      <c r="F8877" s="5">
        <v>2025</v>
      </c>
      <c r="G8877" s="6">
        <v>183</v>
      </c>
      <c r="H8877" s="6" t="s">
        <v>5928</v>
      </c>
      <c r="I8877" s="6" t="s">
        <v>5928</v>
      </c>
      <c r="J8877" s="6" t="s">
        <v>1228</v>
      </c>
      <c r="K8877" s="196" t="s">
        <v>137</v>
      </c>
      <c r="L8877" s="6">
        <v>26</v>
      </c>
      <c r="M8877" s="196" t="s">
        <v>402</v>
      </c>
      <c r="N8877" s="6" t="s">
        <v>401</v>
      </c>
      <c r="O8877" s="197" t="s">
        <v>400</v>
      </c>
    </row>
    <row r="8878" spans="1:15" ht="16.5" thickTop="1" thickBot="1">
      <c r="A8878">
        <v>2021</v>
      </c>
      <c r="B8878" t="s">
        <v>61</v>
      </c>
      <c r="C8878" s="263">
        <f>C8877+7</f>
        <v>44222</v>
      </c>
      <c r="D8878">
        <v>1</v>
      </c>
      <c r="E8878" t="str">
        <f t="shared" ref="E8878:E8905" si="447">B8878&amp;C8878&amp;D8878</f>
        <v>S4442221</v>
      </c>
      <c r="F8878" s="267" t="s">
        <v>11903</v>
      </c>
    </row>
    <row r="8879" spans="1:15" ht="16.5" thickTop="1" thickBot="1">
      <c r="A8879">
        <v>2021</v>
      </c>
      <c r="B8879" t="s">
        <v>61</v>
      </c>
      <c r="C8879" s="263">
        <f t="shared" ref="C8879:C8905" si="448">C8878</f>
        <v>44222</v>
      </c>
      <c r="D8879">
        <v>2</v>
      </c>
      <c r="E8879" t="str">
        <f t="shared" si="447"/>
        <v>S4442222</v>
      </c>
      <c r="F8879" s="338" t="s">
        <v>1</v>
      </c>
      <c r="G8879" s="341" t="s">
        <v>2</v>
      </c>
      <c r="H8879" s="342"/>
      <c r="I8879" s="342"/>
      <c r="J8879" s="343"/>
      <c r="K8879" s="344" t="s">
        <v>3</v>
      </c>
      <c r="L8879" s="343"/>
      <c r="M8879" s="344" t="s">
        <v>144</v>
      </c>
      <c r="N8879" s="342"/>
      <c r="O8879" s="342"/>
    </row>
    <row r="8880" spans="1:15" ht="18" customHeight="1" thickBot="1">
      <c r="A8880">
        <v>2021</v>
      </c>
      <c r="B8880" t="s">
        <v>61</v>
      </c>
      <c r="C8880" s="263">
        <f t="shared" si="448"/>
        <v>44222</v>
      </c>
      <c r="D8880">
        <v>3</v>
      </c>
      <c r="E8880" t="str">
        <f t="shared" si="447"/>
        <v>S4442223</v>
      </c>
      <c r="F8880" s="339"/>
      <c r="G8880" s="345" t="s">
        <v>5</v>
      </c>
      <c r="H8880" s="347" t="s">
        <v>145</v>
      </c>
      <c r="I8880" s="348"/>
      <c r="J8880" s="349"/>
      <c r="K8880" s="350" t="s">
        <v>6</v>
      </c>
      <c r="L8880" s="352" t="s">
        <v>7</v>
      </c>
      <c r="M8880" s="350" t="s">
        <v>8</v>
      </c>
      <c r="N8880" s="354" t="s">
        <v>146</v>
      </c>
      <c r="O8880" s="356" t="s">
        <v>147</v>
      </c>
    </row>
    <row r="8881" spans="1:15" ht="15.75" thickBot="1">
      <c r="A8881">
        <v>2021</v>
      </c>
      <c r="B8881" t="s">
        <v>61</v>
      </c>
      <c r="C8881" s="263">
        <f t="shared" si="448"/>
        <v>44222</v>
      </c>
      <c r="D8881">
        <v>4</v>
      </c>
      <c r="E8881" t="str">
        <f t="shared" si="447"/>
        <v>S4442224</v>
      </c>
      <c r="F8881" s="340"/>
      <c r="G8881" s="346"/>
      <c r="H8881" s="191" t="s">
        <v>9</v>
      </c>
      <c r="I8881" s="192" t="s">
        <v>18</v>
      </c>
      <c r="J8881" s="193" t="s">
        <v>11</v>
      </c>
      <c r="K8881" s="351"/>
      <c r="L8881" s="353"/>
      <c r="M8881" s="351"/>
      <c r="N8881" s="355"/>
      <c r="O8881" s="357"/>
    </row>
    <row r="8882" spans="1:15">
      <c r="A8882">
        <v>2021</v>
      </c>
      <c r="B8882" t="s">
        <v>61</v>
      </c>
      <c r="C8882" s="263">
        <f t="shared" si="448"/>
        <v>44222</v>
      </c>
      <c r="D8882">
        <v>5</v>
      </c>
      <c r="E8882" t="str">
        <f t="shared" si="447"/>
        <v>S4442225</v>
      </c>
      <c r="F8882" s="3" t="s">
        <v>12</v>
      </c>
      <c r="G8882" s="2" t="s">
        <v>2553</v>
      </c>
      <c r="H8882" s="2" t="s">
        <v>11794</v>
      </c>
      <c r="I8882" s="2" t="s">
        <v>5298</v>
      </c>
      <c r="J8882" s="2" t="s">
        <v>5145</v>
      </c>
      <c r="K8882" s="194" t="s">
        <v>138</v>
      </c>
      <c r="L8882" s="2">
        <v>46</v>
      </c>
      <c r="M8882" s="194" t="s">
        <v>3211</v>
      </c>
      <c r="N8882" s="2" t="s">
        <v>401</v>
      </c>
      <c r="O8882" s="195" t="s">
        <v>6955</v>
      </c>
    </row>
    <row r="8883" spans="1:15">
      <c r="A8883">
        <v>2021</v>
      </c>
      <c r="B8883" t="s">
        <v>61</v>
      </c>
      <c r="C8883" s="263">
        <f t="shared" si="448"/>
        <v>44222</v>
      </c>
      <c r="D8883">
        <v>6</v>
      </c>
      <c r="E8883" t="str">
        <f t="shared" si="447"/>
        <v>S4442226</v>
      </c>
      <c r="F8883" s="4">
        <v>44197</v>
      </c>
      <c r="G8883" s="2">
        <v>247</v>
      </c>
      <c r="H8883" s="2" t="s">
        <v>12378</v>
      </c>
      <c r="I8883" s="2" t="s">
        <v>12379</v>
      </c>
      <c r="J8883" s="2" t="s">
        <v>5201</v>
      </c>
      <c r="K8883" s="194" t="s">
        <v>137</v>
      </c>
      <c r="L8883" s="2">
        <v>51</v>
      </c>
      <c r="M8883" s="194">
        <v>100</v>
      </c>
      <c r="N8883" s="2">
        <v>0</v>
      </c>
      <c r="O8883" s="195">
        <v>0</v>
      </c>
    </row>
    <row r="8884" spans="1:15">
      <c r="A8884">
        <v>2021</v>
      </c>
      <c r="B8884" t="s">
        <v>61</v>
      </c>
      <c r="C8884" s="263">
        <f t="shared" si="448"/>
        <v>44222</v>
      </c>
      <c r="D8884">
        <v>7</v>
      </c>
      <c r="E8884" t="str">
        <f t="shared" si="447"/>
        <v>S4442227</v>
      </c>
      <c r="F8884" s="4">
        <v>44228</v>
      </c>
      <c r="G8884" s="2">
        <v>204</v>
      </c>
      <c r="H8884" s="2" t="s">
        <v>2929</v>
      </c>
      <c r="I8884" s="2" t="s">
        <v>12380</v>
      </c>
      <c r="J8884" s="2" t="s">
        <v>4042</v>
      </c>
      <c r="K8884" s="194" t="s">
        <v>17</v>
      </c>
      <c r="L8884" s="2">
        <v>57</v>
      </c>
      <c r="M8884" s="194" t="s">
        <v>321</v>
      </c>
      <c r="N8884" s="2">
        <v>0</v>
      </c>
      <c r="O8884" s="195" t="s">
        <v>322</v>
      </c>
    </row>
    <row r="8885" spans="1:15">
      <c r="A8885">
        <v>2021</v>
      </c>
      <c r="B8885" t="s">
        <v>61</v>
      </c>
      <c r="C8885" s="263">
        <f t="shared" si="448"/>
        <v>44222</v>
      </c>
      <c r="D8885">
        <v>8</v>
      </c>
      <c r="E8885" t="str">
        <f t="shared" si="447"/>
        <v>S4442228</v>
      </c>
      <c r="F8885" s="4">
        <v>44256</v>
      </c>
      <c r="G8885" s="2">
        <v>212</v>
      </c>
      <c r="H8885" s="2" t="s">
        <v>12381</v>
      </c>
      <c r="I8885" s="2" t="s">
        <v>12382</v>
      </c>
      <c r="J8885" s="2" t="s">
        <v>1366</v>
      </c>
      <c r="K8885" s="194" t="s">
        <v>17</v>
      </c>
      <c r="L8885" s="2">
        <v>54</v>
      </c>
      <c r="M8885" s="194">
        <v>100</v>
      </c>
      <c r="N8885" s="2">
        <v>0</v>
      </c>
      <c r="O8885" s="195">
        <v>0</v>
      </c>
    </row>
    <row r="8886" spans="1:15">
      <c r="A8886">
        <v>2021</v>
      </c>
      <c r="B8886" t="s">
        <v>61</v>
      </c>
      <c r="C8886" s="263">
        <f t="shared" si="448"/>
        <v>44222</v>
      </c>
      <c r="D8886">
        <v>9</v>
      </c>
      <c r="E8886" t="str">
        <f t="shared" si="447"/>
        <v>S4442229</v>
      </c>
      <c r="F8886" s="4">
        <v>44287</v>
      </c>
      <c r="G8886" s="2">
        <v>175</v>
      </c>
      <c r="H8886" s="2">
        <v>167</v>
      </c>
      <c r="I8886" s="2" t="s">
        <v>12383</v>
      </c>
      <c r="J8886" s="2" t="s">
        <v>2641</v>
      </c>
      <c r="K8886" s="194" t="s">
        <v>137</v>
      </c>
      <c r="L8886" s="2">
        <v>50</v>
      </c>
      <c r="M8886" s="194" t="s">
        <v>6776</v>
      </c>
      <c r="N8886" s="2">
        <v>0</v>
      </c>
      <c r="O8886" s="195" t="s">
        <v>3917</v>
      </c>
    </row>
    <row r="8887" spans="1:15">
      <c r="A8887">
        <v>2021</v>
      </c>
      <c r="B8887" t="s">
        <v>61</v>
      </c>
      <c r="C8887" s="263">
        <f t="shared" si="448"/>
        <v>44222</v>
      </c>
      <c r="D8887">
        <v>10</v>
      </c>
      <c r="E8887" t="str">
        <f t="shared" si="447"/>
        <v>S44422210</v>
      </c>
      <c r="F8887" s="3" t="s">
        <v>11877</v>
      </c>
      <c r="G8887" s="2">
        <v>222</v>
      </c>
      <c r="H8887" s="2" t="s">
        <v>6912</v>
      </c>
      <c r="I8887" s="2" t="s">
        <v>12384</v>
      </c>
      <c r="J8887" s="2" t="s">
        <v>8317</v>
      </c>
      <c r="K8887" s="194" t="s">
        <v>138</v>
      </c>
      <c r="L8887" s="2">
        <v>41</v>
      </c>
      <c r="M8887" s="194">
        <v>75</v>
      </c>
      <c r="N8887" s="2" t="s">
        <v>2082</v>
      </c>
      <c r="O8887" s="195" t="s">
        <v>420</v>
      </c>
    </row>
    <row r="8888" spans="1:15">
      <c r="A8888">
        <v>2021</v>
      </c>
      <c r="B8888" t="s">
        <v>61</v>
      </c>
      <c r="C8888" s="263">
        <f t="shared" si="448"/>
        <v>44222</v>
      </c>
      <c r="D8888">
        <v>11</v>
      </c>
      <c r="E8888" t="str">
        <f t="shared" si="447"/>
        <v>S44422211</v>
      </c>
      <c r="F8888" s="3">
        <v>2022</v>
      </c>
      <c r="G8888" s="2">
        <v>190</v>
      </c>
      <c r="H8888" s="2" t="s">
        <v>9762</v>
      </c>
      <c r="I8888" s="2" t="s">
        <v>3074</v>
      </c>
      <c r="J8888" s="2" t="s">
        <v>1404</v>
      </c>
      <c r="K8888" s="194" t="s">
        <v>138</v>
      </c>
      <c r="L8888" s="2">
        <v>38</v>
      </c>
      <c r="M8888" s="194" t="s">
        <v>384</v>
      </c>
      <c r="N8888" s="2" t="s">
        <v>383</v>
      </c>
      <c r="O8888" s="195" t="s">
        <v>384</v>
      </c>
    </row>
    <row r="8889" spans="1:15">
      <c r="A8889">
        <v>2021</v>
      </c>
      <c r="B8889" t="s">
        <v>61</v>
      </c>
      <c r="C8889" s="263">
        <f t="shared" si="448"/>
        <v>44222</v>
      </c>
      <c r="D8889">
        <v>12</v>
      </c>
      <c r="E8889" t="str">
        <f t="shared" si="447"/>
        <v>S44422212</v>
      </c>
      <c r="F8889" s="3">
        <v>2023</v>
      </c>
      <c r="G8889" s="2">
        <v>166</v>
      </c>
      <c r="H8889" s="2" t="s">
        <v>6313</v>
      </c>
      <c r="I8889" s="2" t="s">
        <v>12385</v>
      </c>
      <c r="J8889" s="2" t="s">
        <v>2310</v>
      </c>
      <c r="K8889" s="194" t="s">
        <v>138</v>
      </c>
      <c r="L8889" s="2">
        <v>29</v>
      </c>
      <c r="M8889" s="194">
        <v>20</v>
      </c>
      <c r="N8889" s="2" t="s">
        <v>9146</v>
      </c>
      <c r="O8889" s="195" t="s">
        <v>5258</v>
      </c>
    </row>
    <row r="8890" spans="1:15">
      <c r="A8890">
        <v>2021</v>
      </c>
      <c r="B8890" t="s">
        <v>61</v>
      </c>
      <c r="C8890" s="263">
        <f t="shared" si="448"/>
        <v>44222</v>
      </c>
      <c r="D8890">
        <v>13</v>
      </c>
      <c r="E8890" t="str">
        <f t="shared" si="447"/>
        <v>S44422213</v>
      </c>
      <c r="F8890" s="3">
        <v>2024</v>
      </c>
      <c r="G8890" s="2">
        <v>153</v>
      </c>
      <c r="H8890" s="2" t="s">
        <v>10950</v>
      </c>
      <c r="I8890" s="2" t="s">
        <v>12386</v>
      </c>
      <c r="J8890" s="2" t="s">
        <v>1073</v>
      </c>
      <c r="K8890" s="194" t="s">
        <v>138</v>
      </c>
      <c r="L8890" s="2">
        <v>26</v>
      </c>
      <c r="M8890" s="194" t="s">
        <v>10188</v>
      </c>
      <c r="N8890" s="2" t="s">
        <v>1631</v>
      </c>
      <c r="O8890" s="195" t="s">
        <v>4039</v>
      </c>
    </row>
    <row r="8891" spans="1:15" ht="15.75" thickBot="1">
      <c r="A8891">
        <v>2021</v>
      </c>
      <c r="B8891" t="s">
        <v>61</v>
      </c>
      <c r="C8891" s="263">
        <f t="shared" si="448"/>
        <v>44222</v>
      </c>
      <c r="D8891">
        <v>14</v>
      </c>
      <c r="E8891" t="str">
        <f t="shared" si="447"/>
        <v>S44422214</v>
      </c>
      <c r="F8891" s="5">
        <v>2025</v>
      </c>
      <c r="G8891" s="6">
        <v>146</v>
      </c>
      <c r="H8891" s="6" t="s">
        <v>5868</v>
      </c>
      <c r="I8891" s="6" t="s">
        <v>5029</v>
      </c>
      <c r="J8891" s="6" t="s">
        <v>3672</v>
      </c>
      <c r="K8891" s="196" t="s">
        <v>138</v>
      </c>
      <c r="L8891" s="6">
        <v>24</v>
      </c>
      <c r="M8891" s="196" t="s">
        <v>529</v>
      </c>
      <c r="N8891" s="6" t="s">
        <v>8474</v>
      </c>
      <c r="O8891" s="197" t="s">
        <v>5258</v>
      </c>
    </row>
    <row r="8892" spans="1:15" ht="16.5" thickTop="1" thickBot="1">
      <c r="A8892">
        <v>2021</v>
      </c>
      <c r="B8892" t="s">
        <v>61</v>
      </c>
      <c r="C8892" s="263">
        <f t="shared" si="448"/>
        <v>44222</v>
      </c>
      <c r="D8892">
        <v>15</v>
      </c>
      <c r="E8892" t="str">
        <f t="shared" si="447"/>
        <v>S44422215</v>
      </c>
      <c r="F8892" s="267" t="s">
        <v>11904</v>
      </c>
    </row>
    <row r="8893" spans="1:15" ht="16.5" thickTop="1" thickBot="1">
      <c r="A8893">
        <v>2021</v>
      </c>
      <c r="B8893" t="s">
        <v>61</v>
      </c>
      <c r="C8893" s="263">
        <f t="shared" si="448"/>
        <v>44222</v>
      </c>
      <c r="D8893">
        <v>16</v>
      </c>
      <c r="E8893" t="str">
        <f t="shared" si="447"/>
        <v>S44422216</v>
      </c>
      <c r="F8893" s="338" t="s">
        <v>1</v>
      </c>
      <c r="G8893" s="341" t="s">
        <v>2</v>
      </c>
      <c r="H8893" s="342"/>
      <c r="I8893" s="342"/>
      <c r="J8893" s="343"/>
      <c r="K8893" s="344" t="s">
        <v>3</v>
      </c>
      <c r="L8893" s="343"/>
      <c r="M8893" s="344" t="s">
        <v>144</v>
      </c>
      <c r="N8893" s="342"/>
      <c r="O8893" s="342"/>
    </row>
    <row r="8894" spans="1:15" ht="18" customHeight="1" thickBot="1">
      <c r="A8894">
        <v>2021</v>
      </c>
      <c r="B8894" t="s">
        <v>61</v>
      </c>
      <c r="C8894" s="263">
        <f t="shared" si="448"/>
        <v>44222</v>
      </c>
      <c r="D8894">
        <v>17</v>
      </c>
      <c r="E8894" t="str">
        <f t="shared" si="447"/>
        <v>S44422217</v>
      </c>
      <c r="F8894" s="339"/>
      <c r="G8894" s="345" t="s">
        <v>5</v>
      </c>
      <c r="H8894" s="347" t="s">
        <v>145</v>
      </c>
      <c r="I8894" s="348"/>
      <c r="J8894" s="349"/>
      <c r="K8894" s="350" t="s">
        <v>6</v>
      </c>
      <c r="L8894" s="352" t="s">
        <v>7</v>
      </c>
      <c r="M8894" s="350" t="s">
        <v>8</v>
      </c>
      <c r="N8894" s="354" t="s">
        <v>146</v>
      </c>
      <c r="O8894" s="356" t="s">
        <v>147</v>
      </c>
    </row>
    <row r="8895" spans="1:15" ht="15.75" thickBot="1">
      <c r="A8895">
        <v>2021</v>
      </c>
      <c r="B8895" t="s">
        <v>61</v>
      </c>
      <c r="C8895" s="263">
        <f t="shared" si="448"/>
        <v>44222</v>
      </c>
      <c r="D8895">
        <v>18</v>
      </c>
      <c r="E8895" t="str">
        <f t="shared" si="447"/>
        <v>S44422218</v>
      </c>
      <c r="F8895" s="340"/>
      <c r="G8895" s="346"/>
      <c r="H8895" s="191" t="s">
        <v>9</v>
      </c>
      <c r="I8895" s="192" t="s">
        <v>18</v>
      </c>
      <c r="J8895" s="193" t="s">
        <v>11</v>
      </c>
      <c r="K8895" s="351"/>
      <c r="L8895" s="353"/>
      <c r="M8895" s="351"/>
      <c r="N8895" s="355"/>
      <c r="O8895" s="357"/>
    </row>
    <row r="8896" spans="1:15">
      <c r="A8896">
        <v>2021</v>
      </c>
      <c r="B8896" t="s">
        <v>61</v>
      </c>
      <c r="C8896" s="263">
        <f t="shared" si="448"/>
        <v>44222</v>
      </c>
      <c r="D8896">
        <v>19</v>
      </c>
      <c r="E8896" t="str">
        <f t="shared" si="447"/>
        <v>S44422219</v>
      </c>
      <c r="F8896" s="3" t="s">
        <v>16</v>
      </c>
      <c r="G8896" s="2">
        <v>70</v>
      </c>
      <c r="H8896" s="2" t="s">
        <v>12387</v>
      </c>
      <c r="I8896" s="2" t="s">
        <v>12388</v>
      </c>
      <c r="J8896" s="2" t="s">
        <v>1828</v>
      </c>
      <c r="K8896" s="194" t="s">
        <v>137</v>
      </c>
      <c r="L8896" s="2">
        <v>50</v>
      </c>
      <c r="M8896" s="194" t="s">
        <v>1418</v>
      </c>
      <c r="N8896" s="2" t="s">
        <v>1463</v>
      </c>
      <c r="O8896" s="195" t="s">
        <v>1019</v>
      </c>
    </row>
    <row r="8897" spans="1:15">
      <c r="A8897">
        <v>2021</v>
      </c>
      <c r="B8897" t="s">
        <v>61</v>
      </c>
      <c r="C8897" s="263">
        <f t="shared" si="448"/>
        <v>44222</v>
      </c>
      <c r="D8897">
        <v>20</v>
      </c>
      <c r="E8897" t="str">
        <f t="shared" si="447"/>
        <v>S44422220</v>
      </c>
      <c r="F8897" s="4">
        <v>44197</v>
      </c>
      <c r="G8897" s="2">
        <v>319</v>
      </c>
      <c r="H8897" s="2" t="s">
        <v>12389</v>
      </c>
      <c r="I8897" s="2" t="s">
        <v>12390</v>
      </c>
      <c r="J8897" s="2" t="s">
        <v>2650</v>
      </c>
      <c r="K8897" s="194" t="s">
        <v>137</v>
      </c>
      <c r="L8897" s="2">
        <v>52</v>
      </c>
      <c r="M8897" s="194" t="s">
        <v>2527</v>
      </c>
      <c r="N8897" s="2">
        <v>0</v>
      </c>
      <c r="O8897" s="195" t="s">
        <v>1138</v>
      </c>
    </row>
    <row r="8898" spans="1:15">
      <c r="A8898">
        <v>2021</v>
      </c>
      <c r="B8898" t="s">
        <v>61</v>
      </c>
      <c r="C8898" s="263">
        <f t="shared" si="448"/>
        <v>44222</v>
      </c>
      <c r="D8898">
        <v>21</v>
      </c>
      <c r="E8898" t="str">
        <f t="shared" si="447"/>
        <v>S44422221</v>
      </c>
      <c r="F8898" s="4">
        <v>44228</v>
      </c>
      <c r="G8898" s="2">
        <v>274</v>
      </c>
      <c r="H8898" s="2" t="s">
        <v>12391</v>
      </c>
      <c r="I8898" s="2" t="s">
        <v>2447</v>
      </c>
      <c r="J8898" s="2" t="s">
        <v>8753</v>
      </c>
      <c r="K8898" s="194" t="s">
        <v>137</v>
      </c>
      <c r="L8898" s="2">
        <v>49</v>
      </c>
      <c r="M8898" s="194" t="s">
        <v>5821</v>
      </c>
      <c r="N8898" s="2">
        <v>0</v>
      </c>
      <c r="O8898" s="195" t="s">
        <v>670</v>
      </c>
    </row>
    <row r="8899" spans="1:15">
      <c r="A8899">
        <v>2021</v>
      </c>
      <c r="B8899" t="s">
        <v>61</v>
      </c>
      <c r="C8899" s="263">
        <f t="shared" si="448"/>
        <v>44222</v>
      </c>
      <c r="D8899">
        <v>22</v>
      </c>
      <c r="E8899" t="str">
        <f t="shared" si="447"/>
        <v>S44422222</v>
      </c>
      <c r="F8899" s="4">
        <v>44256</v>
      </c>
      <c r="G8899" s="2">
        <v>282</v>
      </c>
      <c r="H8899" s="2" t="s">
        <v>12392</v>
      </c>
      <c r="I8899" s="2" t="s">
        <v>12393</v>
      </c>
      <c r="J8899" s="2" t="s">
        <v>4463</v>
      </c>
      <c r="K8899" s="194" t="s">
        <v>137</v>
      </c>
      <c r="L8899" s="2">
        <v>47</v>
      </c>
      <c r="M8899" s="194" t="s">
        <v>2557</v>
      </c>
      <c r="N8899" s="2">
        <v>0</v>
      </c>
      <c r="O8899" s="195" t="s">
        <v>312</v>
      </c>
    </row>
    <row r="8900" spans="1:15">
      <c r="A8900">
        <v>2021</v>
      </c>
      <c r="B8900" t="s">
        <v>61</v>
      </c>
      <c r="C8900" s="263">
        <f t="shared" si="448"/>
        <v>44222</v>
      </c>
      <c r="D8900">
        <v>23</v>
      </c>
      <c r="E8900" t="str">
        <f t="shared" si="447"/>
        <v>S44422223</v>
      </c>
      <c r="F8900" s="4">
        <v>44287</v>
      </c>
      <c r="G8900" s="2">
        <v>235</v>
      </c>
      <c r="H8900" s="2" t="s">
        <v>12394</v>
      </c>
      <c r="I8900" s="2" t="s">
        <v>12395</v>
      </c>
      <c r="J8900" s="2" t="s">
        <v>4391</v>
      </c>
      <c r="K8900" s="194" t="s">
        <v>137</v>
      </c>
      <c r="L8900" s="2">
        <v>44</v>
      </c>
      <c r="M8900" s="194" t="s">
        <v>3504</v>
      </c>
      <c r="N8900" s="2" t="s">
        <v>1744</v>
      </c>
      <c r="O8900" s="195" t="s">
        <v>1667</v>
      </c>
    </row>
    <row r="8901" spans="1:15">
      <c r="A8901">
        <v>2021</v>
      </c>
      <c r="B8901" t="s">
        <v>61</v>
      </c>
      <c r="C8901" s="263">
        <f t="shared" si="448"/>
        <v>44222</v>
      </c>
      <c r="D8901">
        <v>24</v>
      </c>
      <c r="E8901" t="str">
        <f t="shared" si="447"/>
        <v>S44422224</v>
      </c>
      <c r="F8901" s="3" t="s">
        <v>11877</v>
      </c>
      <c r="G8901" s="2">
        <v>282</v>
      </c>
      <c r="H8901" s="2" t="s">
        <v>12396</v>
      </c>
      <c r="I8901" s="2" t="s">
        <v>12397</v>
      </c>
      <c r="J8901" s="2" t="s">
        <v>2192</v>
      </c>
      <c r="K8901" s="194" t="s">
        <v>137</v>
      </c>
      <c r="L8901" s="2">
        <v>46</v>
      </c>
      <c r="M8901" s="194" t="s">
        <v>696</v>
      </c>
      <c r="N8901" s="2" t="s">
        <v>1208</v>
      </c>
      <c r="O8901" s="195" t="s">
        <v>692</v>
      </c>
    </row>
    <row r="8902" spans="1:15">
      <c r="A8902">
        <v>2021</v>
      </c>
      <c r="B8902" t="s">
        <v>61</v>
      </c>
      <c r="C8902" s="263">
        <f t="shared" si="448"/>
        <v>44222</v>
      </c>
      <c r="D8902">
        <v>25</v>
      </c>
      <c r="E8902" t="str">
        <f t="shared" si="447"/>
        <v>S44422225</v>
      </c>
      <c r="F8902" s="3">
        <v>2022</v>
      </c>
      <c r="G8902" s="2">
        <v>238</v>
      </c>
      <c r="H8902" s="2" t="s">
        <v>12398</v>
      </c>
      <c r="I8902" s="2" t="s">
        <v>12399</v>
      </c>
      <c r="J8902" s="2" t="s">
        <v>5563</v>
      </c>
      <c r="K8902" s="194" t="s">
        <v>137</v>
      </c>
      <c r="L8902" s="2">
        <v>42</v>
      </c>
      <c r="M8902" s="194" t="s">
        <v>1239</v>
      </c>
      <c r="N8902" s="2" t="s">
        <v>1667</v>
      </c>
      <c r="O8902" s="195" t="s">
        <v>872</v>
      </c>
    </row>
    <row r="8903" spans="1:15">
      <c r="A8903">
        <v>2021</v>
      </c>
      <c r="B8903" t="s">
        <v>61</v>
      </c>
      <c r="C8903" s="263">
        <f t="shared" si="448"/>
        <v>44222</v>
      </c>
      <c r="D8903">
        <v>26</v>
      </c>
      <c r="E8903" t="str">
        <f t="shared" si="447"/>
        <v>S44422226</v>
      </c>
      <c r="F8903" s="3">
        <v>2023</v>
      </c>
      <c r="G8903" s="2">
        <v>210</v>
      </c>
      <c r="H8903" s="2" t="s">
        <v>12400</v>
      </c>
      <c r="I8903" s="2" t="s">
        <v>12401</v>
      </c>
      <c r="J8903" s="2" t="s">
        <v>1142</v>
      </c>
      <c r="K8903" s="194" t="s">
        <v>137</v>
      </c>
      <c r="L8903" s="2">
        <v>35</v>
      </c>
      <c r="M8903" s="194" t="s">
        <v>444</v>
      </c>
      <c r="N8903" s="2">
        <v>25</v>
      </c>
      <c r="O8903" s="195" t="s">
        <v>696</v>
      </c>
    </row>
    <row r="8904" spans="1:15">
      <c r="A8904">
        <v>2021</v>
      </c>
      <c r="B8904" t="s">
        <v>61</v>
      </c>
      <c r="C8904" s="263">
        <f t="shared" si="448"/>
        <v>44222</v>
      </c>
      <c r="D8904">
        <v>27</v>
      </c>
      <c r="E8904" t="str">
        <f t="shared" si="447"/>
        <v>S44422227</v>
      </c>
      <c r="F8904" s="3">
        <v>2024</v>
      </c>
      <c r="G8904" s="2">
        <v>193</v>
      </c>
      <c r="H8904" s="2" t="s">
        <v>9452</v>
      </c>
      <c r="I8904" s="2" t="s">
        <v>12402</v>
      </c>
      <c r="J8904" s="2" t="s">
        <v>3176</v>
      </c>
      <c r="K8904" s="194" t="s">
        <v>137</v>
      </c>
      <c r="L8904" s="2">
        <v>33</v>
      </c>
      <c r="M8904" s="194" t="s">
        <v>697</v>
      </c>
      <c r="N8904" s="2" t="s">
        <v>506</v>
      </c>
      <c r="O8904" s="195" t="s">
        <v>696</v>
      </c>
    </row>
    <row r="8905" spans="1:15" ht="15.75" thickBot="1">
      <c r="A8905">
        <v>2021</v>
      </c>
      <c r="B8905" t="s">
        <v>61</v>
      </c>
      <c r="C8905" s="263">
        <f t="shared" si="448"/>
        <v>44222</v>
      </c>
      <c r="D8905">
        <v>28</v>
      </c>
      <c r="E8905" t="str">
        <f t="shared" si="447"/>
        <v>S44422228</v>
      </c>
      <c r="F8905" s="5">
        <v>2025</v>
      </c>
      <c r="G8905" s="6">
        <v>184</v>
      </c>
      <c r="H8905" s="6" t="s">
        <v>12403</v>
      </c>
      <c r="I8905" s="6" t="s">
        <v>12404</v>
      </c>
      <c r="J8905" s="6" t="s">
        <v>1430</v>
      </c>
      <c r="K8905" s="196" t="s">
        <v>137</v>
      </c>
      <c r="L8905" s="6">
        <v>31</v>
      </c>
      <c r="M8905" s="196" t="s">
        <v>4578</v>
      </c>
      <c r="N8905" s="6" t="s">
        <v>1239</v>
      </c>
      <c r="O8905" s="197" t="s">
        <v>1946</v>
      </c>
    </row>
    <row r="8906" spans="1:15" ht="16.5" thickTop="1" thickBot="1">
      <c r="A8906">
        <v>2021</v>
      </c>
      <c r="B8906" t="s">
        <v>60</v>
      </c>
      <c r="C8906" s="263">
        <f>C8905+7</f>
        <v>44229</v>
      </c>
      <c r="D8906">
        <v>1</v>
      </c>
      <c r="E8906" t="str">
        <f t="shared" ref="E8906:E8933" si="449">B8906&amp;C8906&amp;D8906</f>
        <v>S5442291</v>
      </c>
      <c r="F8906" s="267" t="s">
        <v>11903</v>
      </c>
    </row>
    <row r="8907" spans="1:15" ht="16.5" thickTop="1" thickBot="1">
      <c r="A8907">
        <v>2021</v>
      </c>
      <c r="B8907" t="s">
        <v>60</v>
      </c>
      <c r="C8907" s="263">
        <f t="shared" ref="C8907:C8933" si="450">C8906</f>
        <v>44229</v>
      </c>
      <c r="D8907">
        <v>2</v>
      </c>
      <c r="E8907" t="str">
        <f t="shared" si="449"/>
        <v>S5442292</v>
      </c>
      <c r="F8907" s="338" t="s">
        <v>1</v>
      </c>
      <c r="G8907" s="341" t="s">
        <v>2</v>
      </c>
      <c r="H8907" s="342"/>
      <c r="I8907" s="342"/>
      <c r="J8907" s="343"/>
      <c r="K8907" s="344" t="s">
        <v>3</v>
      </c>
      <c r="L8907" s="343"/>
      <c r="M8907" s="344" t="s">
        <v>144</v>
      </c>
      <c r="N8907" s="342"/>
      <c r="O8907" s="342"/>
    </row>
    <row r="8908" spans="1:15" ht="18" customHeight="1" thickBot="1">
      <c r="A8908">
        <v>2021</v>
      </c>
      <c r="B8908" t="s">
        <v>60</v>
      </c>
      <c r="C8908" s="263">
        <f t="shared" si="450"/>
        <v>44229</v>
      </c>
      <c r="D8908">
        <v>3</v>
      </c>
      <c r="E8908" t="str">
        <f t="shared" si="449"/>
        <v>S5442293</v>
      </c>
      <c r="F8908" s="339"/>
      <c r="G8908" s="345" t="s">
        <v>5</v>
      </c>
      <c r="H8908" s="347" t="s">
        <v>145</v>
      </c>
      <c r="I8908" s="348"/>
      <c r="J8908" s="349"/>
      <c r="K8908" s="350" t="s">
        <v>6</v>
      </c>
      <c r="L8908" s="352" t="s">
        <v>7</v>
      </c>
      <c r="M8908" s="350" t="s">
        <v>8</v>
      </c>
      <c r="N8908" s="354" t="s">
        <v>146</v>
      </c>
      <c r="O8908" s="356" t="s">
        <v>147</v>
      </c>
    </row>
    <row r="8909" spans="1:15" ht="15.75" thickBot="1">
      <c r="A8909">
        <v>2021</v>
      </c>
      <c r="B8909" t="s">
        <v>60</v>
      </c>
      <c r="C8909" s="263">
        <f t="shared" si="450"/>
        <v>44229</v>
      </c>
      <c r="D8909">
        <v>4</v>
      </c>
      <c r="E8909" t="str">
        <f t="shared" si="449"/>
        <v>S5442294</v>
      </c>
      <c r="F8909" s="340"/>
      <c r="G8909" s="346"/>
      <c r="H8909" s="191" t="s">
        <v>9</v>
      </c>
      <c r="I8909" s="192" t="s">
        <v>18</v>
      </c>
      <c r="J8909" s="193" t="s">
        <v>11</v>
      </c>
      <c r="K8909" s="351"/>
      <c r="L8909" s="353"/>
      <c r="M8909" s="351"/>
      <c r="N8909" s="355"/>
      <c r="O8909" s="357"/>
    </row>
    <row r="8910" spans="1:15">
      <c r="A8910">
        <v>2021</v>
      </c>
      <c r="B8910" t="s">
        <v>60</v>
      </c>
      <c r="C8910" s="263">
        <f t="shared" si="450"/>
        <v>44229</v>
      </c>
      <c r="D8910">
        <v>5</v>
      </c>
      <c r="E8910" t="str">
        <f t="shared" si="449"/>
        <v>S5442295</v>
      </c>
      <c r="F8910" s="3" t="s">
        <v>12</v>
      </c>
      <c r="G8910" s="2">
        <v>0</v>
      </c>
      <c r="H8910" s="2" t="s">
        <v>12405</v>
      </c>
      <c r="I8910" s="2" t="s">
        <v>12405</v>
      </c>
      <c r="J8910" s="2" t="s">
        <v>5459</v>
      </c>
      <c r="K8910" s="194" t="s">
        <v>17</v>
      </c>
      <c r="L8910" s="2">
        <v>50</v>
      </c>
      <c r="M8910" s="194">
        <v>20</v>
      </c>
      <c r="N8910" s="2" t="s">
        <v>529</v>
      </c>
      <c r="O8910" s="195" t="s">
        <v>344</v>
      </c>
    </row>
    <row r="8911" spans="1:15">
      <c r="A8911">
        <v>2021</v>
      </c>
      <c r="B8911" t="s">
        <v>60</v>
      </c>
      <c r="C8911" s="263">
        <f t="shared" si="450"/>
        <v>44229</v>
      </c>
      <c r="D8911">
        <v>6</v>
      </c>
      <c r="E8911" t="str">
        <f t="shared" si="449"/>
        <v>S5442296</v>
      </c>
      <c r="F8911" s="4">
        <v>44228</v>
      </c>
      <c r="G8911" s="2">
        <v>165</v>
      </c>
      <c r="H8911" s="2" t="s">
        <v>12406</v>
      </c>
      <c r="I8911" s="2" t="s">
        <v>3523</v>
      </c>
      <c r="J8911" s="2" t="s">
        <v>4371</v>
      </c>
      <c r="K8911" s="194" t="s">
        <v>17</v>
      </c>
      <c r="L8911" s="2">
        <v>62</v>
      </c>
      <c r="M8911" s="194">
        <v>100</v>
      </c>
      <c r="N8911" s="2">
        <v>0</v>
      </c>
      <c r="O8911" s="195">
        <v>0</v>
      </c>
    </row>
    <row r="8912" spans="1:15">
      <c r="A8912">
        <v>2021</v>
      </c>
      <c r="B8912" t="s">
        <v>60</v>
      </c>
      <c r="C8912" s="263">
        <f t="shared" si="450"/>
        <v>44229</v>
      </c>
      <c r="D8912">
        <v>7</v>
      </c>
      <c r="E8912" t="str">
        <f t="shared" si="449"/>
        <v>S5442297</v>
      </c>
      <c r="F8912" s="4">
        <v>44256</v>
      </c>
      <c r="G8912" s="2">
        <v>180</v>
      </c>
      <c r="H8912" s="2" t="s">
        <v>12407</v>
      </c>
      <c r="I8912" s="2" t="s">
        <v>9226</v>
      </c>
      <c r="J8912" s="2" t="s">
        <v>2206</v>
      </c>
      <c r="K8912" s="194" t="s">
        <v>17</v>
      </c>
      <c r="L8912" s="2">
        <v>62</v>
      </c>
      <c r="M8912" s="194">
        <v>100</v>
      </c>
      <c r="N8912" s="2">
        <v>0</v>
      </c>
      <c r="O8912" s="195">
        <v>0</v>
      </c>
    </row>
    <row r="8913" spans="1:15">
      <c r="A8913">
        <v>2021</v>
      </c>
      <c r="B8913" t="s">
        <v>60</v>
      </c>
      <c r="C8913" s="263">
        <f t="shared" si="450"/>
        <v>44229</v>
      </c>
      <c r="D8913">
        <v>8</v>
      </c>
      <c r="E8913" t="str">
        <f t="shared" si="449"/>
        <v>S5442298</v>
      </c>
      <c r="F8913" s="4">
        <v>44287</v>
      </c>
      <c r="G8913" s="2">
        <v>165</v>
      </c>
      <c r="H8913" s="2" t="s">
        <v>9641</v>
      </c>
      <c r="I8913" s="2" t="s">
        <v>12408</v>
      </c>
      <c r="J8913" s="2" t="s">
        <v>996</v>
      </c>
      <c r="K8913" s="194" t="s">
        <v>17</v>
      </c>
      <c r="L8913" s="2">
        <v>53</v>
      </c>
      <c r="M8913" s="194" t="s">
        <v>1445</v>
      </c>
      <c r="N8913" s="2" t="s">
        <v>1446</v>
      </c>
      <c r="O8913" s="195" t="s">
        <v>730</v>
      </c>
    </row>
    <row r="8914" spans="1:15">
      <c r="A8914">
        <v>2021</v>
      </c>
      <c r="B8914" t="s">
        <v>60</v>
      </c>
      <c r="C8914" s="263">
        <f t="shared" si="450"/>
        <v>44229</v>
      </c>
      <c r="D8914">
        <v>9</v>
      </c>
      <c r="E8914" t="str">
        <f t="shared" si="449"/>
        <v>S5442299</v>
      </c>
      <c r="F8914" s="4">
        <v>44317</v>
      </c>
      <c r="G8914" s="2">
        <v>167</v>
      </c>
      <c r="H8914" s="2" t="s">
        <v>5155</v>
      </c>
      <c r="I8914" s="2" t="s">
        <v>3249</v>
      </c>
      <c r="J8914" s="2" t="s">
        <v>8317</v>
      </c>
      <c r="K8914" s="194" t="s">
        <v>17</v>
      </c>
      <c r="L8914" s="2">
        <v>46</v>
      </c>
      <c r="M8914" s="194" t="s">
        <v>1445</v>
      </c>
      <c r="N8914" s="2" t="s">
        <v>1446</v>
      </c>
      <c r="O8914" s="195" t="s">
        <v>730</v>
      </c>
    </row>
    <row r="8915" spans="1:15">
      <c r="A8915">
        <v>2021</v>
      </c>
      <c r="B8915" t="s">
        <v>60</v>
      </c>
      <c r="C8915" s="263">
        <f t="shared" si="450"/>
        <v>44229</v>
      </c>
      <c r="D8915">
        <v>10</v>
      </c>
      <c r="E8915" t="str">
        <f t="shared" si="449"/>
        <v>S54422910</v>
      </c>
      <c r="F8915" s="3" t="s">
        <v>11877</v>
      </c>
      <c r="G8915" s="2">
        <v>215</v>
      </c>
      <c r="H8915" s="2" t="s">
        <v>10488</v>
      </c>
      <c r="I8915" s="2" t="s">
        <v>10053</v>
      </c>
      <c r="J8915" s="2">
        <v>6</v>
      </c>
      <c r="K8915" s="194" t="s">
        <v>17</v>
      </c>
      <c r="L8915" s="2">
        <v>43</v>
      </c>
      <c r="M8915" s="194" t="s">
        <v>5258</v>
      </c>
      <c r="N8915" s="2" t="s">
        <v>460</v>
      </c>
      <c r="O8915" s="195">
        <v>60</v>
      </c>
    </row>
    <row r="8916" spans="1:15">
      <c r="A8916">
        <v>2021</v>
      </c>
      <c r="B8916" t="s">
        <v>60</v>
      </c>
      <c r="C8916" s="263">
        <f t="shared" si="450"/>
        <v>44229</v>
      </c>
      <c r="D8916">
        <v>11</v>
      </c>
      <c r="E8916" t="str">
        <f t="shared" si="449"/>
        <v>S54422911</v>
      </c>
      <c r="F8916" s="3">
        <v>2022</v>
      </c>
      <c r="G8916" s="2">
        <v>190</v>
      </c>
      <c r="H8916" s="2" t="s">
        <v>2806</v>
      </c>
      <c r="I8916" s="2" t="s">
        <v>2806</v>
      </c>
      <c r="J8916" s="2" t="s">
        <v>1292</v>
      </c>
      <c r="K8916" s="194" t="s">
        <v>17</v>
      </c>
      <c r="L8916" s="2">
        <v>40</v>
      </c>
      <c r="M8916" s="194" t="s">
        <v>340</v>
      </c>
      <c r="N8916" s="2">
        <v>50</v>
      </c>
      <c r="O8916" s="195" t="s">
        <v>301</v>
      </c>
    </row>
    <row r="8917" spans="1:15">
      <c r="A8917">
        <v>2021</v>
      </c>
      <c r="B8917" t="s">
        <v>60</v>
      </c>
      <c r="C8917" s="263">
        <f t="shared" si="450"/>
        <v>44229</v>
      </c>
      <c r="D8917">
        <v>12</v>
      </c>
      <c r="E8917" t="str">
        <f t="shared" si="449"/>
        <v>S54422912</v>
      </c>
      <c r="F8917" s="3">
        <v>2023</v>
      </c>
      <c r="G8917" s="2">
        <v>165</v>
      </c>
      <c r="H8917" s="2" t="s">
        <v>9605</v>
      </c>
      <c r="I8917" s="2">
        <v>163</v>
      </c>
      <c r="J8917" s="2" t="s">
        <v>549</v>
      </c>
      <c r="K8917" s="194" t="s">
        <v>17</v>
      </c>
      <c r="L8917" s="2">
        <v>33</v>
      </c>
      <c r="M8917" s="194" t="s">
        <v>551</v>
      </c>
      <c r="N8917" s="2" t="s">
        <v>1966</v>
      </c>
      <c r="O8917" s="195" t="s">
        <v>10652</v>
      </c>
    </row>
    <row r="8918" spans="1:15">
      <c r="A8918">
        <v>2021</v>
      </c>
      <c r="B8918" t="s">
        <v>60</v>
      </c>
      <c r="C8918" s="263">
        <f t="shared" si="450"/>
        <v>44229</v>
      </c>
      <c r="D8918">
        <v>13</v>
      </c>
      <c r="E8918" t="str">
        <f t="shared" si="449"/>
        <v>S54422913</v>
      </c>
      <c r="F8918" s="3">
        <v>2024</v>
      </c>
      <c r="G8918" s="2">
        <v>150</v>
      </c>
      <c r="H8918" s="2" t="s">
        <v>12409</v>
      </c>
      <c r="I8918" s="2" t="s">
        <v>12410</v>
      </c>
      <c r="J8918" s="2" t="s">
        <v>1993</v>
      </c>
      <c r="K8918" s="194" t="s">
        <v>17</v>
      </c>
      <c r="L8918" s="2">
        <v>28</v>
      </c>
      <c r="M8918" s="194" t="s">
        <v>333</v>
      </c>
      <c r="N8918" s="2" t="s">
        <v>10127</v>
      </c>
      <c r="O8918" s="195" t="s">
        <v>1153</v>
      </c>
    </row>
    <row r="8919" spans="1:15" ht="15.75" thickBot="1">
      <c r="A8919">
        <v>2021</v>
      </c>
      <c r="B8919" t="s">
        <v>60</v>
      </c>
      <c r="C8919" s="263">
        <f t="shared" si="450"/>
        <v>44229</v>
      </c>
      <c r="D8919">
        <v>14</v>
      </c>
      <c r="E8919" t="str">
        <f t="shared" si="449"/>
        <v>S54422914</v>
      </c>
      <c r="F8919" s="5">
        <v>2025</v>
      </c>
      <c r="G8919" s="6">
        <v>145</v>
      </c>
      <c r="H8919" s="6" t="s">
        <v>12411</v>
      </c>
      <c r="I8919" s="6" t="s">
        <v>6087</v>
      </c>
      <c r="J8919" s="6" t="s">
        <v>1254</v>
      </c>
      <c r="K8919" s="196" t="s">
        <v>17</v>
      </c>
      <c r="L8919" s="6">
        <v>24</v>
      </c>
      <c r="M8919" s="196" t="s">
        <v>1723</v>
      </c>
      <c r="N8919" s="6" t="s">
        <v>406</v>
      </c>
      <c r="O8919" s="197" t="s">
        <v>339</v>
      </c>
    </row>
    <row r="8920" spans="1:15" ht="16.5" thickTop="1" thickBot="1">
      <c r="A8920">
        <v>2021</v>
      </c>
      <c r="B8920" t="s">
        <v>60</v>
      </c>
      <c r="C8920" s="263">
        <f t="shared" si="450"/>
        <v>44229</v>
      </c>
      <c r="D8920">
        <v>15</v>
      </c>
      <c r="E8920" t="str">
        <f t="shared" si="449"/>
        <v>S54422915</v>
      </c>
      <c r="F8920" s="267" t="s">
        <v>11904</v>
      </c>
    </row>
    <row r="8921" spans="1:15" ht="16.5" thickTop="1" thickBot="1">
      <c r="A8921">
        <v>2021</v>
      </c>
      <c r="B8921" t="s">
        <v>60</v>
      </c>
      <c r="C8921" s="263">
        <f t="shared" si="450"/>
        <v>44229</v>
      </c>
      <c r="D8921">
        <v>16</v>
      </c>
      <c r="E8921" t="str">
        <f t="shared" si="449"/>
        <v>S54422916</v>
      </c>
      <c r="F8921" s="338" t="s">
        <v>1</v>
      </c>
      <c r="G8921" s="341" t="s">
        <v>2</v>
      </c>
      <c r="H8921" s="342"/>
      <c r="I8921" s="342"/>
      <c r="J8921" s="343"/>
      <c r="K8921" s="344" t="s">
        <v>3</v>
      </c>
      <c r="L8921" s="343"/>
      <c r="M8921" s="344" t="s">
        <v>144</v>
      </c>
      <c r="N8921" s="342"/>
      <c r="O8921" s="342"/>
    </row>
    <row r="8922" spans="1:15" ht="18" customHeight="1" thickBot="1">
      <c r="A8922">
        <v>2021</v>
      </c>
      <c r="B8922" t="s">
        <v>60</v>
      </c>
      <c r="C8922" s="263">
        <f t="shared" si="450"/>
        <v>44229</v>
      </c>
      <c r="D8922">
        <v>17</v>
      </c>
      <c r="E8922" t="str">
        <f t="shared" si="449"/>
        <v>S54422917</v>
      </c>
      <c r="F8922" s="339"/>
      <c r="G8922" s="345" t="s">
        <v>5</v>
      </c>
      <c r="H8922" s="347" t="s">
        <v>145</v>
      </c>
      <c r="I8922" s="348"/>
      <c r="J8922" s="349"/>
      <c r="K8922" s="350" t="s">
        <v>6</v>
      </c>
      <c r="L8922" s="352" t="s">
        <v>7</v>
      </c>
      <c r="M8922" s="350" t="s">
        <v>8</v>
      </c>
      <c r="N8922" s="354" t="s">
        <v>146</v>
      </c>
      <c r="O8922" s="356" t="s">
        <v>147</v>
      </c>
    </row>
    <row r="8923" spans="1:15" ht="15.75" thickBot="1">
      <c r="A8923">
        <v>2021</v>
      </c>
      <c r="B8923" t="s">
        <v>60</v>
      </c>
      <c r="C8923" s="263">
        <f t="shared" si="450"/>
        <v>44229</v>
      </c>
      <c r="D8923">
        <v>18</v>
      </c>
      <c r="E8923" t="str">
        <f t="shared" si="449"/>
        <v>S54422918</v>
      </c>
      <c r="F8923" s="340"/>
      <c r="G8923" s="346"/>
      <c r="H8923" s="191" t="s">
        <v>9</v>
      </c>
      <c r="I8923" s="192" t="s">
        <v>18</v>
      </c>
      <c r="J8923" s="193" t="s">
        <v>11</v>
      </c>
      <c r="K8923" s="351"/>
      <c r="L8923" s="353"/>
      <c r="M8923" s="351"/>
      <c r="N8923" s="355"/>
      <c r="O8923" s="357"/>
    </row>
    <row r="8924" spans="1:15">
      <c r="A8924">
        <v>2021</v>
      </c>
      <c r="B8924" t="s">
        <v>60</v>
      </c>
      <c r="C8924" s="263">
        <f t="shared" si="450"/>
        <v>44229</v>
      </c>
      <c r="D8924">
        <v>19</v>
      </c>
      <c r="E8924" t="str">
        <f t="shared" si="449"/>
        <v>S54422919</v>
      </c>
      <c r="F8924" s="3" t="s">
        <v>16</v>
      </c>
      <c r="G8924" s="2">
        <v>75</v>
      </c>
      <c r="H8924" s="2" t="s">
        <v>12412</v>
      </c>
      <c r="I8924" s="2" t="s">
        <v>11360</v>
      </c>
      <c r="J8924" s="2">
        <v>4</v>
      </c>
      <c r="K8924" s="194" t="s">
        <v>17</v>
      </c>
      <c r="L8924" s="2">
        <v>50</v>
      </c>
      <c r="M8924" s="194" t="s">
        <v>340</v>
      </c>
      <c r="N8924" s="2">
        <v>30</v>
      </c>
      <c r="O8924" s="195" t="s">
        <v>1367</v>
      </c>
    </row>
    <row r="8925" spans="1:15">
      <c r="A8925">
        <v>2021</v>
      </c>
      <c r="B8925" t="s">
        <v>60</v>
      </c>
      <c r="C8925" s="263">
        <f t="shared" si="450"/>
        <v>44229</v>
      </c>
      <c r="D8925">
        <v>20</v>
      </c>
      <c r="E8925" t="str">
        <f t="shared" si="449"/>
        <v>S54422920</v>
      </c>
      <c r="F8925" s="4">
        <v>44228</v>
      </c>
      <c r="G8925" s="2">
        <v>240</v>
      </c>
      <c r="H8925" s="2" t="s">
        <v>12413</v>
      </c>
      <c r="I8925" s="2" t="s">
        <v>10583</v>
      </c>
      <c r="J8925" s="2" t="s">
        <v>2003</v>
      </c>
      <c r="K8925" s="194" t="s">
        <v>17</v>
      </c>
      <c r="L8925" s="2">
        <v>47</v>
      </c>
      <c r="M8925" s="194">
        <v>100</v>
      </c>
      <c r="N8925" s="2">
        <v>0</v>
      </c>
      <c r="O8925" s="195">
        <v>0</v>
      </c>
    </row>
    <row r="8926" spans="1:15">
      <c r="A8926">
        <v>2021</v>
      </c>
      <c r="B8926" t="s">
        <v>60</v>
      </c>
      <c r="C8926" s="263">
        <f t="shared" si="450"/>
        <v>44229</v>
      </c>
      <c r="D8926">
        <v>21</v>
      </c>
      <c r="E8926" t="str">
        <f t="shared" si="449"/>
        <v>S54422921</v>
      </c>
      <c r="F8926" s="4">
        <v>44256</v>
      </c>
      <c r="G8926" s="2">
        <v>250</v>
      </c>
      <c r="H8926" s="2" t="s">
        <v>12414</v>
      </c>
      <c r="I8926" s="2" t="s">
        <v>12415</v>
      </c>
      <c r="J8926" s="2" t="s">
        <v>4881</v>
      </c>
      <c r="K8926" s="194" t="s">
        <v>17</v>
      </c>
      <c r="L8926" s="2">
        <v>45</v>
      </c>
      <c r="M8926" s="194" t="s">
        <v>2481</v>
      </c>
      <c r="N8926" s="2">
        <v>0</v>
      </c>
      <c r="O8926" s="195" t="s">
        <v>691</v>
      </c>
    </row>
    <row r="8927" spans="1:15">
      <c r="A8927">
        <v>2021</v>
      </c>
      <c r="B8927" t="s">
        <v>60</v>
      </c>
      <c r="C8927" s="263">
        <f t="shared" si="450"/>
        <v>44229</v>
      </c>
      <c r="D8927">
        <v>22</v>
      </c>
      <c r="E8927" t="str">
        <f t="shared" si="449"/>
        <v>S54422922</v>
      </c>
      <c r="F8927" s="4">
        <v>44287</v>
      </c>
      <c r="G8927" s="2">
        <v>225</v>
      </c>
      <c r="H8927" s="2" t="s">
        <v>12416</v>
      </c>
      <c r="I8927" s="2" t="s">
        <v>7147</v>
      </c>
      <c r="J8927" s="2" t="s">
        <v>466</v>
      </c>
      <c r="K8927" s="194" t="s">
        <v>17</v>
      </c>
      <c r="L8927" s="2">
        <v>43</v>
      </c>
      <c r="M8927" s="194" t="s">
        <v>1868</v>
      </c>
      <c r="N8927" s="2" t="s">
        <v>691</v>
      </c>
      <c r="O8927" s="195" t="s">
        <v>443</v>
      </c>
    </row>
    <row r="8928" spans="1:15">
      <c r="A8928">
        <v>2021</v>
      </c>
      <c r="B8928" t="s">
        <v>60</v>
      </c>
      <c r="C8928" s="263">
        <f t="shared" si="450"/>
        <v>44229</v>
      </c>
      <c r="D8928">
        <v>23</v>
      </c>
      <c r="E8928" t="str">
        <f t="shared" si="449"/>
        <v>S54422923</v>
      </c>
      <c r="F8928" s="4">
        <v>44317</v>
      </c>
      <c r="G8928" s="2">
        <v>222</v>
      </c>
      <c r="H8928" s="2" t="s">
        <v>3070</v>
      </c>
      <c r="I8928" s="2" t="s">
        <v>8902</v>
      </c>
      <c r="J8928" s="2" t="s">
        <v>1713</v>
      </c>
      <c r="K8928" s="194" t="s">
        <v>17</v>
      </c>
      <c r="L8928" s="2">
        <v>41</v>
      </c>
      <c r="M8928" s="194" t="s">
        <v>1868</v>
      </c>
      <c r="N8928" s="2" t="s">
        <v>691</v>
      </c>
      <c r="O8928" s="195" t="s">
        <v>443</v>
      </c>
    </row>
    <row r="8929" spans="1:15">
      <c r="A8929">
        <v>2021</v>
      </c>
      <c r="B8929" t="s">
        <v>60</v>
      </c>
      <c r="C8929" s="263">
        <f t="shared" si="450"/>
        <v>44229</v>
      </c>
      <c r="D8929">
        <v>24</v>
      </c>
      <c r="E8929" t="str">
        <f t="shared" si="449"/>
        <v>S54422924</v>
      </c>
      <c r="F8929" s="3" t="s">
        <v>11877</v>
      </c>
      <c r="G8929" s="2">
        <v>275</v>
      </c>
      <c r="H8929" s="2" t="s">
        <v>12392</v>
      </c>
      <c r="I8929" s="2" t="s">
        <v>12417</v>
      </c>
      <c r="J8929" s="2" t="s">
        <v>4332</v>
      </c>
      <c r="K8929" s="194" t="s">
        <v>17</v>
      </c>
      <c r="L8929" s="2">
        <v>40</v>
      </c>
      <c r="M8929" s="194">
        <v>25</v>
      </c>
      <c r="N8929" s="2" t="s">
        <v>4707</v>
      </c>
      <c r="O8929" s="195" t="s">
        <v>5828</v>
      </c>
    </row>
    <row r="8930" spans="1:15">
      <c r="A8930">
        <v>2021</v>
      </c>
      <c r="B8930" t="s">
        <v>60</v>
      </c>
      <c r="C8930" s="263">
        <f t="shared" si="450"/>
        <v>44229</v>
      </c>
      <c r="D8930">
        <v>25</v>
      </c>
      <c r="E8930" t="str">
        <f t="shared" si="449"/>
        <v>S54422925</v>
      </c>
      <c r="F8930" s="3">
        <v>2022</v>
      </c>
      <c r="G8930" s="2">
        <v>235</v>
      </c>
      <c r="H8930" s="2" t="s">
        <v>12418</v>
      </c>
      <c r="I8930" s="2" t="s">
        <v>12419</v>
      </c>
      <c r="J8930" s="2" t="s">
        <v>899</v>
      </c>
      <c r="K8930" s="194" t="s">
        <v>17</v>
      </c>
      <c r="L8930" s="2">
        <v>37</v>
      </c>
      <c r="M8930" s="194" t="s">
        <v>461</v>
      </c>
      <c r="N8930" s="2" t="s">
        <v>1739</v>
      </c>
      <c r="O8930" s="195" t="s">
        <v>8546</v>
      </c>
    </row>
    <row r="8931" spans="1:15">
      <c r="A8931">
        <v>2021</v>
      </c>
      <c r="B8931" t="s">
        <v>60</v>
      </c>
      <c r="C8931" s="263">
        <f t="shared" si="450"/>
        <v>44229</v>
      </c>
      <c r="D8931">
        <v>26</v>
      </c>
      <c r="E8931" t="str">
        <f t="shared" si="449"/>
        <v>S54422926</v>
      </c>
      <c r="F8931" s="3">
        <v>2023</v>
      </c>
      <c r="G8931" s="2">
        <v>205</v>
      </c>
      <c r="H8931" s="2" t="s">
        <v>2051</v>
      </c>
      <c r="I8931" s="2" t="s">
        <v>9504</v>
      </c>
      <c r="J8931" s="2" t="s">
        <v>3196</v>
      </c>
      <c r="K8931" s="194" t="s">
        <v>17</v>
      </c>
      <c r="L8931" s="2">
        <v>32</v>
      </c>
      <c r="M8931" s="194" t="s">
        <v>483</v>
      </c>
      <c r="N8931" s="2">
        <v>50</v>
      </c>
      <c r="O8931" s="195" t="s">
        <v>461</v>
      </c>
    </row>
    <row r="8932" spans="1:15">
      <c r="A8932">
        <v>2021</v>
      </c>
      <c r="B8932" t="s">
        <v>60</v>
      </c>
      <c r="C8932" s="263">
        <f t="shared" si="450"/>
        <v>44229</v>
      </c>
      <c r="D8932">
        <v>27</v>
      </c>
      <c r="E8932" t="str">
        <f t="shared" si="449"/>
        <v>S54422927</v>
      </c>
      <c r="F8932" s="3">
        <v>2024</v>
      </c>
      <c r="G8932" s="2">
        <v>185</v>
      </c>
      <c r="H8932" s="2" t="s">
        <v>2977</v>
      </c>
      <c r="I8932" s="2" t="s">
        <v>5690</v>
      </c>
      <c r="J8932" s="2" t="s">
        <v>3309</v>
      </c>
      <c r="K8932" s="194" t="s">
        <v>17</v>
      </c>
      <c r="L8932" s="2">
        <v>28</v>
      </c>
      <c r="M8932" s="194" t="s">
        <v>428</v>
      </c>
      <c r="N8932" s="2" t="s">
        <v>5547</v>
      </c>
      <c r="O8932" s="195">
        <v>50</v>
      </c>
    </row>
    <row r="8933" spans="1:15" ht="15.75" thickBot="1">
      <c r="A8933">
        <v>2021</v>
      </c>
      <c r="B8933" t="s">
        <v>60</v>
      </c>
      <c r="C8933" s="263">
        <f t="shared" si="450"/>
        <v>44229</v>
      </c>
      <c r="D8933">
        <v>28</v>
      </c>
      <c r="E8933" t="str">
        <f t="shared" si="449"/>
        <v>S54422928</v>
      </c>
      <c r="F8933" s="5">
        <v>2025</v>
      </c>
      <c r="G8933" s="6">
        <v>175</v>
      </c>
      <c r="H8933" s="6" t="s">
        <v>12420</v>
      </c>
      <c r="I8933" s="6" t="s">
        <v>371</v>
      </c>
      <c r="J8933" s="6" t="s">
        <v>5943</v>
      </c>
      <c r="K8933" s="196" t="s">
        <v>17</v>
      </c>
      <c r="L8933" s="6">
        <v>27</v>
      </c>
      <c r="M8933" s="196" t="s">
        <v>483</v>
      </c>
      <c r="N8933" s="6" t="s">
        <v>1539</v>
      </c>
      <c r="O8933" s="197" t="s">
        <v>1539</v>
      </c>
    </row>
    <row r="8934" spans="1:15" ht="16.5" thickTop="1" thickBot="1">
      <c r="A8934">
        <v>2021</v>
      </c>
      <c r="B8934" t="s">
        <v>99</v>
      </c>
      <c r="C8934" s="263">
        <f>C8933+7</f>
        <v>44236</v>
      </c>
      <c r="D8934">
        <v>1</v>
      </c>
      <c r="E8934" t="str">
        <f t="shared" ref="E8934:E8961" si="451">B8934&amp;C8934&amp;D8934</f>
        <v>S6442361</v>
      </c>
      <c r="F8934" s="267" t="s">
        <v>11903</v>
      </c>
    </row>
    <row r="8935" spans="1:15" ht="16.5" thickTop="1" thickBot="1">
      <c r="A8935">
        <v>2021</v>
      </c>
      <c r="B8935" t="s">
        <v>99</v>
      </c>
      <c r="C8935" s="263">
        <f t="shared" ref="C8935:C8961" si="452">C8934</f>
        <v>44236</v>
      </c>
      <c r="D8935">
        <v>2</v>
      </c>
      <c r="E8935" t="str">
        <f t="shared" si="451"/>
        <v>S6442362</v>
      </c>
      <c r="F8935" s="338" t="s">
        <v>1</v>
      </c>
      <c r="G8935" s="341" t="s">
        <v>2</v>
      </c>
      <c r="H8935" s="342"/>
      <c r="I8935" s="342"/>
      <c r="J8935" s="343"/>
      <c r="K8935" s="344" t="s">
        <v>3</v>
      </c>
      <c r="L8935" s="343"/>
      <c r="M8935" s="344" t="s">
        <v>144</v>
      </c>
      <c r="N8935" s="342"/>
      <c r="O8935" s="342"/>
    </row>
    <row r="8936" spans="1:15" ht="18" customHeight="1" thickBot="1">
      <c r="A8936">
        <v>2021</v>
      </c>
      <c r="B8936" t="s">
        <v>99</v>
      </c>
      <c r="C8936" s="263">
        <f t="shared" si="452"/>
        <v>44236</v>
      </c>
      <c r="D8936">
        <v>3</v>
      </c>
      <c r="E8936" t="str">
        <f t="shared" si="451"/>
        <v>S6442363</v>
      </c>
      <c r="F8936" s="339"/>
      <c r="G8936" s="345" t="s">
        <v>5</v>
      </c>
      <c r="H8936" s="347" t="s">
        <v>145</v>
      </c>
      <c r="I8936" s="348"/>
      <c r="J8936" s="349"/>
      <c r="K8936" s="350" t="s">
        <v>6</v>
      </c>
      <c r="L8936" s="352" t="s">
        <v>7</v>
      </c>
      <c r="M8936" s="350" t="s">
        <v>8</v>
      </c>
      <c r="N8936" s="354" t="s">
        <v>146</v>
      </c>
      <c r="O8936" s="356" t="s">
        <v>147</v>
      </c>
    </row>
    <row r="8937" spans="1:15" ht="15.75" thickBot="1">
      <c r="A8937">
        <v>2021</v>
      </c>
      <c r="B8937" t="s">
        <v>99</v>
      </c>
      <c r="C8937" s="263">
        <f t="shared" si="452"/>
        <v>44236</v>
      </c>
      <c r="D8937">
        <v>4</v>
      </c>
      <c r="E8937" t="str">
        <f t="shared" si="451"/>
        <v>S6442364</v>
      </c>
      <c r="F8937" s="340"/>
      <c r="G8937" s="346"/>
      <c r="H8937" s="191" t="s">
        <v>9</v>
      </c>
      <c r="I8937" s="192" t="s">
        <v>18</v>
      </c>
      <c r="J8937" s="193" t="s">
        <v>11</v>
      </c>
      <c r="K8937" s="351"/>
      <c r="L8937" s="353"/>
      <c r="M8937" s="351"/>
      <c r="N8937" s="355"/>
      <c r="O8937" s="357"/>
    </row>
    <row r="8938" spans="1:15">
      <c r="A8938">
        <v>2021</v>
      </c>
      <c r="B8938" t="s">
        <v>99</v>
      </c>
      <c r="C8938" s="263">
        <f t="shared" si="452"/>
        <v>44236</v>
      </c>
      <c r="D8938">
        <v>5</v>
      </c>
      <c r="E8938" t="str">
        <f t="shared" si="451"/>
        <v>S6442365</v>
      </c>
      <c r="F8938" s="3" t="s">
        <v>12</v>
      </c>
      <c r="G8938" s="2">
        <v>0</v>
      </c>
      <c r="H8938" s="2" t="s">
        <v>12421</v>
      </c>
      <c r="I8938" s="2" t="s">
        <v>12421</v>
      </c>
      <c r="J8938" s="2" t="s">
        <v>6171</v>
      </c>
      <c r="K8938" s="194" t="s">
        <v>17</v>
      </c>
      <c r="L8938" s="2">
        <v>50</v>
      </c>
      <c r="M8938" s="194" t="s">
        <v>4905</v>
      </c>
      <c r="N8938" s="2" t="s">
        <v>1100</v>
      </c>
      <c r="O8938" s="195" t="s">
        <v>4905</v>
      </c>
    </row>
    <row r="8939" spans="1:15">
      <c r="A8939">
        <v>2021</v>
      </c>
      <c r="B8939" t="s">
        <v>99</v>
      </c>
      <c r="C8939" s="263">
        <f t="shared" si="452"/>
        <v>44236</v>
      </c>
      <c r="D8939">
        <v>6</v>
      </c>
      <c r="E8939" t="str">
        <f t="shared" si="451"/>
        <v>S6442366</v>
      </c>
      <c r="F8939" s="4">
        <v>44228</v>
      </c>
      <c r="G8939" s="2">
        <v>175</v>
      </c>
      <c r="H8939" s="2" t="s">
        <v>12422</v>
      </c>
      <c r="I8939" s="2" t="s">
        <v>12423</v>
      </c>
      <c r="J8939" s="2" t="s">
        <v>1420</v>
      </c>
      <c r="K8939" s="194" t="s">
        <v>17</v>
      </c>
      <c r="L8939" s="2">
        <v>54</v>
      </c>
      <c r="M8939" s="194">
        <v>25</v>
      </c>
      <c r="N8939" s="2" t="s">
        <v>1502</v>
      </c>
      <c r="O8939" s="195" t="s">
        <v>11574</v>
      </c>
    </row>
    <row r="8940" spans="1:15">
      <c r="A8940">
        <v>2021</v>
      </c>
      <c r="B8940" t="s">
        <v>99</v>
      </c>
      <c r="C8940" s="263">
        <f t="shared" si="452"/>
        <v>44236</v>
      </c>
      <c r="D8940">
        <v>7</v>
      </c>
      <c r="E8940" t="str">
        <f t="shared" si="451"/>
        <v>S6442367</v>
      </c>
      <c r="F8940" s="4">
        <v>44256</v>
      </c>
      <c r="G8940" s="2">
        <v>195</v>
      </c>
      <c r="H8940" s="2" t="s">
        <v>12424</v>
      </c>
      <c r="I8940" s="2" t="s">
        <v>1210</v>
      </c>
      <c r="J8940" s="2" t="s">
        <v>2670</v>
      </c>
      <c r="K8940" s="194" t="s">
        <v>17</v>
      </c>
      <c r="L8940" s="2">
        <v>61</v>
      </c>
      <c r="M8940" s="194">
        <v>20</v>
      </c>
      <c r="N8940" s="2" t="s">
        <v>460</v>
      </c>
      <c r="O8940" s="195" t="s">
        <v>10017</v>
      </c>
    </row>
    <row r="8941" spans="1:15">
      <c r="A8941">
        <v>2021</v>
      </c>
      <c r="B8941" t="s">
        <v>99</v>
      </c>
      <c r="C8941" s="263">
        <f t="shared" si="452"/>
        <v>44236</v>
      </c>
      <c r="D8941">
        <v>8</v>
      </c>
      <c r="E8941" t="str">
        <f t="shared" si="451"/>
        <v>S6442368</v>
      </c>
      <c r="F8941" s="4">
        <v>44287</v>
      </c>
      <c r="G8941" s="2">
        <v>165</v>
      </c>
      <c r="H8941" s="2" t="s">
        <v>12425</v>
      </c>
      <c r="I8941" s="2" t="s">
        <v>9174</v>
      </c>
      <c r="J8941" s="2" t="s">
        <v>1076</v>
      </c>
      <c r="K8941" s="194" t="s">
        <v>17</v>
      </c>
      <c r="L8941" s="2">
        <v>54</v>
      </c>
      <c r="M8941" s="194" t="s">
        <v>5271</v>
      </c>
      <c r="N8941" s="2" t="s">
        <v>9757</v>
      </c>
      <c r="O8941" s="195" t="s">
        <v>4632</v>
      </c>
    </row>
    <row r="8942" spans="1:15">
      <c r="A8942">
        <v>2021</v>
      </c>
      <c r="B8942" t="s">
        <v>99</v>
      </c>
      <c r="C8942" s="263">
        <f t="shared" si="452"/>
        <v>44236</v>
      </c>
      <c r="D8942">
        <v>9</v>
      </c>
      <c r="E8942" t="str">
        <f t="shared" si="451"/>
        <v>S6442369</v>
      </c>
      <c r="F8942" s="4">
        <v>44317</v>
      </c>
      <c r="G8942" s="2">
        <v>160</v>
      </c>
      <c r="H8942" s="2" t="s">
        <v>12426</v>
      </c>
      <c r="I8942" s="2" t="s">
        <v>12427</v>
      </c>
      <c r="J8942" s="2" t="s">
        <v>2993</v>
      </c>
      <c r="K8942" s="194" t="s">
        <v>17</v>
      </c>
      <c r="L8942" s="2">
        <v>48</v>
      </c>
      <c r="M8942" s="194" t="s">
        <v>3522</v>
      </c>
      <c r="N8942" s="2" t="s">
        <v>1263</v>
      </c>
      <c r="O8942" s="195" t="s">
        <v>2011</v>
      </c>
    </row>
    <row r="8943" spans="1:15">
      <c r="A8943">
        <v>2021</v>
      </c>
      <c r="B8943" t="s">
        <v>99</v>
      </c>
      <c r="C8943" s="263">
        <f t="shared" si="452"/>
        <v>44236</v>
      </c>
      <c r="D8943">
        <v>10</v>
      </c>
      <c r="E8943" t="str">
        <f t="shared" si="451"/>
        <v>S64423610</v>
      </c>
      <c r="F8943" s="3" t="s">
        <v>11877</v>
      </c>
      <c r="G8943" s="2">
        <v>220</v>
      </c>
      <c r="H8943" s="2" t="s">
        <v>9552</v>
      </c>
      <c r="I8943" s="2" t="s">
        <v>10969</v>
      </c>
      <c r="J8943" s="2" t="s">
        <v>1179</v>
      </c>
      <c r="K8943" s="194" t="s">
        <v>17</v>
      </c>
      <c r="L8943" s="2">
        <v>43</v>
      </c>
      <c r="M8943" s="194" t="s">
        <v>400</v>
      </c>
      <c r="N8943" s="2" t="s">
        <v>9757</v>
      </c>
      <c r="O8943" s="195" t="s">
        <v>11686</v>
      </c>
    </row>
    <row r="8944" spans="1:15">
      <c r="A8944">
        <v>2021</v>
      </c>
      <c r="B8944" t="s">
        <v>99</v>
      </c>
      <c r="C8944" s="263">
        <f t="shared" si="452"/>
        <v>44236</v>
      </c>
      <c r="D8944">
        <v>11</v>
      </c>
      <c r="E8944" t="str">
        <f t="shared" si="451"/>
        <v>S64423611</v>
      </c>
      <c r="F8944" s="3">
        <v>2022</v>
      </c>
      <c r="G8944" s="2">
        <v>190</v>
      </c>
      <c r="H8944" s="2" t="s">
        <v>9436</v>
      </c>
      <c r="I8944" s="2" t="s">
        <v>12428</v>
      </c>
      <c r="J8944" s="2" t="s">
        <v>599</v>
      </c>
      <c r="K8944" s="194" t="s">
        <v>17</v>
      </c>
      <c r="L8944" s="2">
        <v>40</v>
      </c>
      <c r="M8944" s="194" t="s">
        <v>922</v>
      </c>
      <c r="N8944" s="2" t="s">
        <v>12429</v>
      </c>
      <c r="O8944" s="195">
        <v>50</v>
      </c>
    </row>
    <row r="8945" spans="1:15">
      <c r="A8945">
        <v>2021</v>
      </c>
      <c r="B8945" t="s">
        <v>99</v>
      </c>
      <c r="C8945" s="263">
        <f t="shared" si="452"/>
        <v>44236</v>
      </c>
      <c r="D8945">
        <v>12</v>
      </c>
      <c r="E8945" t="str">
        <f t="shared" si="451"/>
        <v>S64423612</v>
      </c>
      <c r="F8945" s="3">
        <v>2023</v>
      </c>
      <c r="G8945" s="2">
        <v>165</v>
      </c>
      <c r="H8945" s="2" t="s">
        <v>12430</v>
      </c>
      <c r="I8945" s="2" t="s">
        <v>12431</v>
      </c>
      <c r="J8945" s="2" t="s">
        <v>2316</v>
      </c>
      <c r="K8945" s="194" t="s">
        <v>17</v>
      </c>
      <c r="L8945" s="2">
        <v>32</v>
      </c>
      <c r="M8945" s="194" t="s">
        <v>1036</v>
      </c>
      <c r="N8945" s="2" t="s">
        <v>10676</v>
      </c>
      <c r="O8945" s="195" t="s">
        <v>1651</v>
      </c>
    </row>
    <row r="8946" spans="1:15">
      <c r="A8946">
        <v>2021</v>
      </c>
      <c r="B8946" t="s">
        <v>99</v>
      </c>
      <c r="C8946" s="263">
        <f t="shared" si="452"/>
        <v>44236</v>
      </c>
      <c r="D8946">
        <v>13</v>
      </c>
      <c r="E8946" t="str">
        <f t="shared" si="451"/>
        <v>S64423613</v>
      </c>
      <c r="F8946" s="3">
        <v>2024</v>
      </c>
      <c r="G8946" s="2">
        <v>155</v>
      </c>
      <c r="H8946" s="2" t="s">
        <v>12432</v>
      </c>
      <c r="I8946" s="2" t="s">
        <v>12433</v>
      </c>
      <c r="J8946" s="2" t="s">
        <v>2670</v>
      </c>
      <c r="K8946" s="194" t="s">
        <v>17</v>
      </c>
      <c r="L8946" s="2">
        <v>29</v>
      </c>
      <c r="M8946" s="194">
        <v>20</v>
      </c>
      <c r="N8946" s="2" t="s">
        <v>301</v>
      </c>
      <c r="O8946" s="195" t="s">
        <v>972</v>
      </c>
    </row>
    <row r="8947" spans="1:15" ht="15.75" thickBot="1">
      <c r="A8947">
        <v>2021</v>
      </c>
      <c r="B8947" t="s">
        <v>99</v>
      </c>
      <c r="C8947" s="263">
        <f t="shared" si="452"/>
        <v>44236</v>
      </c>
      <c r="D8947">
        <v>14</v>
      </c>
      <c r="E8947" t="str">
        <f t="shared" si="451"/>
        <v>S64423614</v>
      </c>
      <c r="F8947" s="5">
        <v>2025</v>
      </c>
      <c r="G8947" s="6">
        <v>145</v>
      </c>
      <c r="H8947" s="6" t="s">
        <v>3596</v>
      </c>
      <c r="I8947" s="6" t="s">
        <v>11558</v>
      </c>
      <c r="J8947" s="6" t="s">
        <v>10175</v>
      </c>
      <c r="K8947" s="196" t="s">
        <v>17</v>
      </c>
      <c r="L8947" s="6">
        <v>25</v>
      </c>
      <c r="M8947" s="196" t="s">
        <v>264</v>
      </c>
      <c r="N8947" s="6" t="s">
        <v>4149</v>
      </c>
      <c r="O8947" s="197" t="s">
        <v>4235</v>
      </c>
    </row>
    <row r="8948" spans="1:15" ht="16.5" thickTop="1" thickBot="1">
      <c r="A8948">
        <v>2021</v>
      </c>
      <c r="B8948" t="s">
        <v>99</v>
      </c>
      <c r="C8948" s="263">
        <f t="shared" si="452"/>
        <v>44236</v>
      </c>
      <c r="D8948">
        <v>15</v>
      </c>
      <c r="E8948" t="str">
        <f t="shared" si="451"/>
        <v>S64423615</v>
      </c>
      <c r="F8948" s="267" t="s">
        <v>11904</v>
      </c>
    </row>
    <row r="8949" spans="1:15" ht="16.5" thickTop="1" thickBot="1">
      <c r="A8949">
        <v>2021</v>
      </c>
      <c r="B8949" t="s">
        <v>99</v>
      </c>
      <c r="C8949" s="263">
        <f t="shared" si="452"/>
        <v>44236</v>
      </c>
      <c r="D8949">
        <v>16</v>
      </c>
      <c r="E8949" t="str">
        <f t="shared" si="451"/>
        <v>S64423616</v>
      </c>
      <c r="F8949" s="338" t="s">
        <v>1</v>
      </c>
      <c r="G8949" s="341" t="s">
        <v>2</v>
      </c>
      <c r="H8949" s="342"/>
      <c r="I8949" s="342"/>
      <c r="J8949" s="343"/>
      <c r="K8949" s="344" t="s">
        <v>3</v>
      </c>
      <c r="L8949" s="343"/>
      <c r="M8949" s="344" t="s">
        <v>144</v>
      </c>
      <c r="N8949" s="342"/>
      <c r="O8949" s="342"/>
    </row>
    <row r="8950" spans="1:15" ht="18" customHeight="1" thickBot="1">
      <c r="A8950">
        <v>2021</v>
      </c>
      <c r="B8950" t="s">
        <v>99</v>
      </c>
      <c r="C8950" s="263">
        <f t="shared" si="452"/>
        <v>44236</v>
      </c>
      <c r="D8950">
        <v>17</v>
      </c>
      <c r="E8950" t="str">
        <f t="shared" si="451"/>
        <v>S64423617</v>
      </c>
      <c r="F8950" s="339"/>
      <c r="G8950" s="345" t="s">
        <v>5</v>
      </c>
      <c r="H8950" s="347" t="s">
        <v>145</v>
      </c>
      <c r="I8950" s="348"/>
      <c r="J8950" s="349"/>
      <c r="K8950" s="350" t="s">
        <v>6</v>
      </c>
      <c r="L8950" s="352" t="s">
        <v>7</v>
      </c>
      <c r="M8950" s="350" t="s">
        <v>8</v>
      </c>
      <c r="N8950" s="354" t="s">
        <v>146</v>
      </c>
      <c r="O8950" s="356" t="s">
        <v>147</v>
      </c>
    </row>
    <row r="8951" spans="1:15" ht="15.75" thickBot="1">
      <c r="A8951">
        <v>2021</v>
      </c>
      <c r="B8951" t="s">
        <v>99</v>
      </c>
      <c r="C8951" s="263">
        <f t="shared" si="452"/>
        <v>44236</v>
      </c>
      <c r="D8951">
        <v>18</v>
      </c>
      <c r="E8951" t="str">
        <f t="shared" si="451"/>
        <v>S64423618</v>
      </c>
      <c r="F8951" s="340"/>
      <c r="G8951" s="346"/>
      <c r="H8951" s="191" t="s">
        <v>9</v>
      </c>
      <c r="I8951" s="192" t="s">
        <v>18</v>
      </c>
      <c r="J8951" s="193" t="s">
        <v>11</v>
      </c>
      <c r="K8951" s="351"/>
      <c r="L8951" s="353"/>
      <c r="M8951" s="351"/>
      <c r="N8951" s="355"/>
      <c r="O8951" s="357"/>
    </row>
    <row r="8952" spans="1:15">
      <c r="A8952">
        <v>2021</v>
      </c>
      <c r="B8952" t="s">
        <v>99</v>
      </c>
      <c r="C8952" s="263">
        <f t="shared" si="452"/>
        <v>44236</v>
      </c>
      <c r="D8952">
        <v>19</v>
      </c>
      <c r="E8952" t="str">
        <f t="shared" si="451"/>
        <v>S64423619</v>
      </c>
      <c r="F8952" s="3" t="s">
        <v>16</v>
      </c>
      <c r="G8952" s="2">
        <v>70</v>
      </c>
      <c r="H8952" s="2">
        <v>61</v>
      </c>
      <c r="I8952" s="2" t="s">
        <v>12434</v>
      </c>
      <c r="J8952" s="2" t="s">
        <v>5139</v>
      </c>
      <c r="K8952" s="194" t="s">
        <v>17</v>
      </c>
      <c r="L8952" s="2">
        <v>47</v>
      </c>
      <c r="M8952" s="194" t="s">
        <v>11682</v>
      </c>
      <c r="N8952" s="2" t="s">
        <v>443</v>
      </c>
      <c r="O8952" s="195" t="s">
        <v>512</v>
      </c>
    </row>
    <row r="8953" spans="1:15">
      <c r="A8953">
        <v>2021</v>
      </c>
      <c r="B8953" t="s">
        <v>99</v>
      </c>
      <c r="C8953" s="263">
        <f t="shared" si="452"/>
        <v>44236</v>
      </c>
      <c r="D8953">
        <v>20</v>
      </c>
      <c r="E8953" t="str">
        <f t="shared" si="451"/>
        <v>S64423620</v>
      </c>
      <c r="F8953" s="4">
        <v>44228</v>
      </c>
      <c r="G8953" s="2">
        <v>245</v>
      </c>
      <c r="H8953" s="2" t="s">
        <v>12435</v>
      </c>
      <c r="I8953" s="2" t="s">
        <v>12436</v>
      </c>
      <c r="J8953" s="2" t="s">
        <v>2338</v>
      </c>
      <c r="K8953" s="194" t="s">
        <v>17</v>
      </c>
      <c r="L8953" s="2">
        <v>48</v>
      </c>
      <c r="M8953" s="194" t="s">
        <v>4149</v>
      </c>
      <c r="N8953" s="2" t="s">
        <v>830</v>
      </c>
      <c r="O8953" s="195" t="s">
        <v>7378</v>
      </c>
    </row>
    <row r="8954" spans="1:15">
      <c r="A8954">
        <v>2021</v>
      </c>
      <c r="B8954" t="s">
        <v>99</v>
      </c>
      <c r="C8954" s="263">
        <f t="shared" si="452"/>
        <v>44236</v>
      </c>
      <c r="D8954">
        <v>21</v>
      </c>
      <c r="E8954" t="str">
        <f t="shared" si="451"/>
        <v>S64423621</v>
      </c>
      <c r="F8954" s="4">
        <v>44256</v>
      </c>
      <c r="G8954" s="2">
        <v>255</v>
      </c>
      <c r="H8954" s="2" t="s">
        <v>12437</v>
      </c>
      <c r="I8954" s="2" t="s">
        <v>12438</v>
      </c>
      <c r="J8954" s="2" t="s">
        <v>2768</v>
      </c>
      <c r="K8954" s="194" t="s">
        <v>17</v>
      </c>
      <c r="L8954" s="2">
        <v>48</v>
      </c>
      <c r="M8954" s="194">
        <v>30</v>
      </c>
      <c r="N8954" s="2">
        <v>10</v>
      </c>
      <c r="O8954" s="195">
        <v>60</v>
      </c>
    </row>
    <row r="8955" spans="1:15">
      <c r="A8955">
        <v>2021</v>
      </c>
      <c r="B8955" t="s">
        <v>99</v>
      </c>
      <c r="C8955" s="263">
        <f t="shared" si="452"/>
        <v>44236</v>
      </c>
      <c r="D8955">
        <v>22</v>
      </c>
      <c r="E8955" t="str">
        <f t="shared" si="451"/>
        <v>S64423622</v>
      </c>
      <c r="F8955" s="4">
        <v>44287</v>
      </c>
      <c r="G8955" s="2">
        <v>220</v>
      </c>
      <c r="H8955" s="2" t="s">
        <v>12439</v>
      </c>
      <c r="I8955" s="2" t="s">
        <v>10852</v>
      </c>
      <c r="J8955" s="2" t="s">
        <v>2398</v>
      </c>
      <c r="K8955" s="194" t="s">
        <v>17</v>
      </c>
      <c r="L8955" s="2">
        <v>44</v>
      </c>
      <c r="M8955" s="194" t="s">
        <v>4640</v>
      </c>
      <c r="N8955" s="2" t="s">
        <v>291</v>
      </c>
      <c r="O8955" s="195" t="s">
        <v>4564</v>
      </c>
    </row>
    <row r="8956" spans="1:15">
      <c r="A8956">
        <v>2021</v>
      </c>
      <c r="B8956" t="s">
        <v>99</v>
      </c>
      <c r="C8956" s="263">
        <f t="shared" si="452"/>
        <v>44236</v>
      </c>
      <c r="D8956">
        <v>23</v>
      </c>
      <c r="E8956" t="str">
        <f t="shared" si="451"/>
        <v>S64423623</v>
      </c>
      <c r="F8956" s="4">
        <v>44317</v>
      </c>
      <c r="G8956" s="2">
        <v>215</v>
      </c>
      <c r="H8956" s="2" t="s">
        <v>6623</v>
      </c>
      <c r="I8956" s="2" t="s">
        <v>7735</v>
      </c>
      <c r="J8956" s="2" t="s">
        <v>827</v>
      </c>
      <c r="K8956" s="194" t="s">
        <v>17</v>
      </c>
      <c r="L8956" s="2">
        <v>43</v>
      </c>
      <c r="M8956" s="194" t="s">
        <v>7372</v>
      </c>
      <c r="N8956" s="2" t="s">
        <v>3767</v>
      </c>
      <c r="O8956" s="195" t="s">
        <v>1629</v>
      </c>
    </row>
    <row r="8957" spans="1:15">
      <c r="A8957">
        <v>2021</v>
      </c>
      <c r="B8957" t="s">
        <v>99</v>
      </c>
      <c r="C8957" s="263">
        <f t="shared" si="452"/>
        <v>44236</v>
      </c>
      <c r="D8957">
        <v>24</v>
      </c>
      <c r="E8957" t="str">
        <f t="shared" si="451"/>
        <v>S64423624</v>
      </c>
      <c r="F8957" s="3" t="s">
        <v>11877</v>
      </c>
      <c r="G8957" s="2">
        <v>280</v>
      </c>
      <c r="H8957" s="2" t="s">
        <v>12440</v>
      </c>
      <c r="I8957" s="2" t="s">
        <v>12441</v>
      </c>
      <c r="J8957" s="2" t="s">
        <v>630</v>
      </c>
      <c r="K8957" s="194" t="s">
        <v>17</v>
      </c>
      <c r="L8957" s="2">
        <v>44</v>
      </c>
      <c r="M8957" s="194">
        <v>30</v>
      </c>
      <c r="N8957" s="2">
        <v>15</v>
      </c>
      <c r="O8957" s="195">
        <v>55</v>
      </c>
    </row>
    <row r="8958" spans="1:15">
      <c r="A8958">
        <v>2021</v>
      </c>
      <c r="B8958" t="s">
        <v>99</v>
      </c>
      <c r="C8958" s="263">
        <f t="shared" si="452"/>
        <v>44236</v>
      </c>
      <c r="D8958">
        <v>25</v>
      </c>
      <c r="E8958" t="str">
        <f t="shared" si="451"/>
        <v>S64423625</v>
      </c>
      <c r="F8958" s="3">
        <v>2022</v>
      </c>
      <c r="G8958" s="2">
        <v>235</v>
      </c>
      <c r="H8958" s="2" t="s">
        <v>12442</v>
      </c>
      <c r="I8958" s="2" t="s">
        <v>12443</v>
      </c>
      <c r="J8958" s="2" t="s">
        <v>573</v>
      </c>
      <c r="K8958" s="194" t="s">
        <v>17</v>
      </c>
      <c r="L8958" s="2">
        <v>41</v>
      </c>
      <c r="M8958" s="194" t="s">
        <v>423</v>
      </c>
      <c r="N8958" s="2">
        <v>25</v>
      </c>
      <c r="O8958" s="195" t="s">
        <v>535</v>
      </c>
    </row>
    <row r="8959" spans="1:15">
      <c r="A8959">
        <v>2021</v>
      </c>
      <c r="B8959" t="s">
        <v>99</v>
      </c>
      <c r="C8959" s="263">
        <f t="shared" si="452"/>
        <v>44236</v>
      </c>
      <c r="D8959">
        <v>26</v>
      </c>
      <c r="E8959" t="str">
        <f t="shared" si="451"/>
        <v>S64423626</v>
      </c>
      <c r="F8959" s="3">
        <v>2023</v>
      </c>
      <c r="G8959" s="2">
        <v>210</v>
      </c>
      <c r="H8959" s="2" t="s">
        <v>12444</v>
      </c>
      <c r="I8959" s="2" t="s">
        <v>12445</v>
      </c>
      <c r="J8959" s="2" t="s">
        <v>691</v>
      </c>
      <c r="K8959" s="194" t="s">
        <v>17</v>
      </c>
      <c r="L8959" s="2">
        <v>36</v>
      </c>
      <c r="M8959" s="194" t="s">
        <v>11007</v>
      </c>
      <c r="N8959" s="2" t="s">
        <v>636</v>
      </c>
      <c r="O8959" s="195" t="s">
        <v>4640</v>
      </c>
    </row>
    <row r="8960" spans="1:15">
      <c r="A8960">
        <v>2021</v>
      </c>
      <c r="B8960" t="s">
        <v>99</v>
      </c>
      <c r="C8960" s="263">
        <f t="shared" si="452"/>
        <v>44236</v>
      </c>
      <c r="D8960">
        <v>27</v>
      </c>
      <c r="E8960" t="str">
        <f t="shared" si="451"/>
        <v>S64423627</v>
      </c>
      <c r="F8960" s="3">
        <v>2024</v>
      </c>
      <c r="G8960" s="2">
        <v>190</v>
      </c>
      <c r="H8960" s="2" t="s">
        <v>5655</v>
      </c>
      <c r="I8960" s="2" t="s">
        <v>3074</v>
      </c>
      <c r="J8960" s="2" t="s">
        <v>876</v>
      </c>
      <c r="K8960" s="194" t="s">
        <v>17</v>
      </c>
      <c r="L8960" s="2">
        <v>34</v>
      </c>
      <c r="M8960" s="194" t="s">
        <v>11007</v>
      </c>
      <c r="N8960" s="2" t="s">
        <v>5647</v>
      </c>
      <c r="O8960" s="195" t="s">
        <v>7378</v>
      </c>
    </row>
    <row r="8961" spans="1:15" ht="15.75" thickBot="1">
      <c r="A8961">
        <v>2021</v>
      </c>
      <c r="B8961" t="s">
        <v>99</v>
      </c>
      <c r="C8961" s="263">
        <f t="shared" si="452"/>
        <v>44236</v>
      </c>
      <c r="D8961">
        <v>28</v>
      </c>
      <c r="E8961" t="str">
        <f t="shared" si="451"/>
        <v>S64423628</v>
      </c>
      <c r="F8961" s="5">
        <v>2025</v>
      </c>
      <c r="G8961" s="6">
        <v>180</v>
      </c>
      <c r="H8961" s="6" t="s">
        <v>5493</v>
      </c>
      <c r="I8961" s="6" t="s">
        <v>12446</v>
      </c>
      <c r="J8961" s="6" t="s">
        <v>1412</v>
      </c>
      <c r="K8961" s="196" t="s">
        <v>17</v>
      </c>
      <c r="L8961" s="6">
        <v>28</v>
      </c>
      <c r="M8961" s="196">
        <v>20</v>
      </c>
      <c r="N8961" s="6" t="s">
        <v>2049</v>
      </c>
      <c r="O8961" s="197" t="s">
        <v>484</v>
      </c>
    </row>
    <row r="8962" spans="1:15" ht="16.5" thickTop="1" thickBot="1">
      <c r="A8962">
        <v>2021</v>
      </c>
      <c r="B8962" t="s">
        <v>59</v>
      </c>
      <c r="C8962" s="263">
        <f>C8961+7</f>
        <v>44243</v>
      </c>
      <c r="D8962">
        <v>1</v>
      </c>
      <c r="E8962" t="str">
        <f t="shared" ref="E8962:E8989" si="453">B8962&amp;C8962&amp;D8962</f>
        <v>S7442431</v>
      </c>
      <c r="F8962" s="267" t="s">
        <v>11903</v>
      </c>
    </row>
    <row r="8963" spans="1:15" ht="16.5" thickTop="1" thickBot="1">
      <c r="A8963">
        <v>2021</v>
      </c>
      <c r="B8963" t="s">
        <v>59</v>
      </c>
      <c r="C8963" s="263">
        <f t="shared" ref="C8963:C8989" si="454">C8962</f>
        <v>44243</v>
      </c>
      <c r="D8963">
        <v>2</v>
      </c>
      <c r="E8963" t="str">
        <f t="shared" si="453"/>
        <v>S7442432</v>
      </c>
      <c r="F8963" s="338" t="s">
        <v>1</v>
      </c>
      <c r="G8963" s="341" t="s">
        <v>2</v>
      </c>
      <c r="H8963" s="342"/>
      <c r="I8963" s="342"/>
      <c r="J8963" s="343"/>
      <c r="K8963" s="344" t="s">
        <v>3</v>
      </c>
      <c r="L8963" s="343"/>
      <c r="M8963" s="344" t="s">
        <v>144</v>
      </c>
      <c r="N8963" s="342"/>
      <c r="O8963" s="342"/>
    </row>
    <row r="8964" spans="1:15" ht="18" customHeight="1" thickBot="1">
      <c r="A8964">
        <v>2021</v>
      </c>
      <c r="B8964" t="s">
        <v>59</v>
      </c>
      <c r="C8964" s="263">
        <f t="shared" si="454"/>
        <v>44243</v>
      </c>
      <c r="D8964">
        <v>3</v>
      </c>
      <c r="E8964" t="str">
        <f t="shared" si="453"/>
        <v>S7442433</v>
      </c>
      <c r="F8964" s="339"/>
      <c r="G8964" s="345" t="s">
        <v>5</v>
      </c>
      <c r="H8964" s="347" t="s">
        <v>145</v>
      </c>
      <c r="I8964" s="348"/>
      <c r="J8964" s="349"/>
      <c r="K8964" s="350" t="s">
        <v>6</v>
      </c>
      <c r="L8964" s="352" t="s">
        <v>7</v>
      </c>
      <c r="M8964" s="350" t="s">
        <v>8</v>
      </c>
      <c r="N8964" s="354" t="s">
        <v>146</v>
      </c>
      <c r="O8964" s="356" t="s">
        <v>147</v>
      </c>
    </row>
    <row r="8965" spans="1:15" ht="15.75" thickBot="1">
      <c r="A8965">
        <v>2021</v>
      </c>
      <c r="B8965" t="s">
        <v>59</v>
      </c>
      <c r="C8965" s="263">
        <f t="shared" si="454"/>
        <v>44243</v>
      </c>
      <c r="D8965">
        <v>4</v>
      </c>
      <c r="E8965" t="str">
        <f t="shared" si="453"/>
        <v>S7442434</v>
      </c>
      <c r="F8965" s="340"/>
      <c r="G8965" s="346"/>
      <c r="H8965" s="191" t="s">
        <v>9</v>
      </c>
      <c r="I8965" s="192" t="s">
        <v>18</v>
      </c>
      <c r="J8965" s="193" t="s">
        <v>11</v>
      </c>
      <c r="K8965" s="351"/>
      <c r="L8965" s="353"/>
      <c r="M8965" s="351"/>
      <c r="N8965" s="355"/>
      <c r="O8965" s="357"/>
    </row>
    <row r="8966" spans="1:15">
      <c r="A8966">
        <v>2021</v>
      </c>
      <c r="B8966" t="s">
        <v>59</v>
      </c>
      <c r="C8966" s="263">
        <f t="shared" si="454"/>
        <v>44243</v>
      </c>
      <c r="D8966">
        <v>5</v>
      </c>
      <c r="E8966" t="str">
        <f t="shared" si="453"/>
        <v>S7442435</v>
      </c>
      <c r="F8966" s="3" t="s">
        <v>12</v>
      </c>
      <c r="G8966" s="2" t="s">
        <v>9627</v>
      </c>
      <c r="H8966" s="2" t="s">
        <v>9627</v>
      </c>
      <c r="I8966" s="2" t="s">
        <v>12447</v>
      </c>
      <c r="J8966" s="2" t="s">
        <v>10746</v>
      </c>
      <c r="K8966" s="194" t="s">
        <v>13</v>
      </c>
      <c r="L8966" s="2">
        <v>46</v>
      </c>
      <c r="M8966" s="194" t="s">
        <v>601</v>
      </c>
      <c r="N8966" s="2" t="s">
        <v>601</v>
      </c>
      <c r="O8966" s="195" t="s">
        <v>1197</v>
      </c>
    </row>
    <row r="8967" spans="1:15">
      <c r="A8967">
        <v>2021</v>
      </c>
      <c r="B8967" t="s">
        <v>59</v>
      </c>
      <c r="C8967" s="263">
        <f t="shared" si="454"/>
        <v>44243</v>
      </c>
      <c r="D8967">
        <v>6</v>
      </c>
      <c r="E8967" t="str">
        <f t="shared" si="453"/>
        <v>S7442436</v>
      </c>
      <c r="F8967" s="4">
        <v>44228</v>
      </c>
      <c r="G8967" s="2" t="s">
        <v>12448</v>
      </c>
      <c r="H8967" s="2" t="s">
        <v>12448</v>
      </c>
      <c r="I8967" s="2" t="s">
        <v>5191</v>
      </c>
      <c r="J8967" s="2" t="s">
        <v>1268</v>
      </c>
      <c r="K8967" s="194" t="s">
        <v>13</v>
      </c>
      <c r="L8967" s="2">
        <v>56</v>
      </c>
      <c r="M8967" s="194" t="s">
        <v>2774</v>
      </c>
      <c r="N8967" s="2" t="s">
        <v>512</v>
      </c>
      <c r="O8967" s="195">
        <v>0</v>
      </c>
    </row>
    <row r="8968" spans="1:15">
      <c r="A8968">
        <v>2021</v>
      </c>
      <c r="B8968" t="s">
        <v>59</v>
      </c>
      <c r="C8968" s="263">
        <f t="shared" si="454"/>
        <v>44243</v>
      </c>
      <c r="D8968">
        <v>7</v>
      </c>
      <c r="E8968" t="str">
        <f t="shared" si="453"/>
        <v>S7442437</v>
      </c>
      <c r="F8968" s="4">
        <v>44256</v>
      </c>
      <c r="G8968" s="2" t="s">
        <v>3104</v>
      </c>
      <c r="H8968" s="2" t="s">
        <v>3104</v>
      </c>
      <c r="I8968" s="2" t="s">
        <v>4908</v>
      </c>
      <c r="J8968" s="2" t="s">
        <v>1502</v>
      </c>
      <c r="K8968" s="194" t="s">
        <v>13</v>
      </c>
      <c r="L8968" s="2">
        <v>63</v>
      </c>
      <c r="M8968" s="194">
        <v>100</v>
      </c>
      <c r="N8968" s="2">
        <v>0</v>
      </c>
      <c r="O8968" s="195">
        <v>0</v>
      </c>
    </row>
    <row r="8969" spans="1:15">
      <c r="A8969">
        <v>2021</v>
      </c>
      <c r="B8969" t="s">
        <v>59</v>
      </c>
      <c r="C8969" s="263">
        <f t="shared" si="454"/>
        <v>44243</v>
      </c>
      <c r="D8969">
        <v>8</v>
      </c>
      <c r="E8969" t="str">
        <f t="shared" si="453"/>
        <v>S7442438</v>
      </c>
      <c r="F8969" s="4">
        <v>44287</v>
      </c>
      <c r="G8969" s="2" t="s">
        <v>3409</v>
      </c>
      <c r="H8969" s="2" t="s">
        <v>3409</v>
      </c>
      <c r="I8969" s="2" t="s">
        <v>1060</v>
      </c>
      <c r="J8969" s="2" t="s">
        <v>2082</v>
      </c>
      <c r="K8969" s="194" t="s">
        <v>13</v>
      </c>
      <c r="L8969" s="2">
        <v>58</v>
      </c>
      <c r="M8969" s="194">
        <v>100</v>
      </c>
      <c r="N8969" s="2">
        <v>0</v>
      </c>
      <c r="O8969" s="195">
        <v>0</v>
      </c>
    </row>
    <row r="8970" spans="1:15">
      <c r="A8970">
        <v>2021</v>
      </c>
      <c r="B8970" t="s">
        <v>59</v>
      </c>
      <c r="C8970" s="263">
        <f t="shared" si="454"/>
        <v>44243</v>
      </c>
      <c r="D8970">
        <v>9</v>
      </c>
      <c r="E8970" t="str">
        <f t="shared" si="453"/>
        <v>S7442439</v>
      </c>
      <c r="F8970" s="4">
        <v>44317</v>
      </c>
      <c r="G8970" s="2" t="s">
        <v>4522</v>
      </c>
      <c r="H8970" s="2" t="s">
        <v>4522</v>
      </c>
      <c r="I8970" s="2" t="s">
        <v>12449</v>
      </c>
      <c r="J8970" s="2" t="s">
        <v>1253</v>
      </c>
      <c r="K8970" s="194" t="s">
        <v>13</v>
      </c>
      <c r="L8970" s="2">
        <v>53</v>
      </c>
      <c r="M8970" s="194" t="s">
        <v>3583</v>
      </c>
      <c r="N8970" s="2">
        <v>0</v>
      </c>
      <c r="O8970" s="195" t="s">
        <v>343</v>
      </c>
    </row>
    <row r="8971" spans="1:15">
      <c r="A8971">
        <v>2021</v>
      </c>
      <c r="B8971" t="s">
        <v>59</v>
      </c>
      <c r="C8971" s="263">
        <f t="shared" si="454"/>
        <v>44243</v>
      </c>
      <c r="D8971">
        <v>10</v>
      </c>
      <c r="E8971" t="str">
        <f t="shared" si="453"/>
        <v>S74424310</v>
      </c>
      <c r="F8971" s="3" t="s">
        <v>11877</v>
      </c>
      <c r="G8971" s="2" t="s">
        <v>9156</v>
      </c>
      <c r="H8971" s="2" t="s">
        <v>9156</v>
      </c>
      <c r="I8971" s="2" t="s">
        <v>8604</v>
      </c>
      <c r="J8971" s="2" t="s">
        <v>1228</v>
      </c>
      <c r="K8971" s="194" t="s">
        <v>13</v>
      </c>
      <c r="L8971" s="2">
        <v>50</v>
      </c>
      <c r="M8971" s="194" t="s">
        <v>600</v>
      </c>
      <c r="N8971" s="2" t="s">
        <v>303</v>
      </c>
      <c r="O8971" s="195" t="s">
        <v>819</v>
      </c>
    </row>
    <row r="8972" spans="1:15">
      <c r="A8972">
        <v>2021</v>
      </c>
      <c r="B8972" t="s">
        <v>59</v>
      </c>
      <c r="C8972" s="263">
        <f t="shared" si="454"/>
        <v>44243</v>
      </c>
      <c r="D8972">
        <v>11</v>
      </c>
      <c r="E8972" t="str">
        <f t="shared" si="453"/>
        <v>S74424311</v>
      </c>
      <c r="F8972" s="3">
        <v>2022</v>
      </c>
      <c r="G8972" s="2" t="s">
        <v>10743</v>
      </c>
      <c r="H8972" s="2" t="s">
        <v>10743</v>
      </c>
      <c r="I8972" s="2" t="s">
        <v>10323</v>
      </c>
      <c r="J8972" s="2" t="s">
        <v>3631</v>
      </c>
      <c r="K8972" s="194" t="s">
        <v>13</v>
      </c>
      <c r="L8972" s="2">
        <v>38</v>
      </c>
      <c r="M8972" s="194">
        <v>16</v>
      </c>
      <c r="N8972" s="2">
        <v>36</v>
      </c>
      <c r="O8972" s="195">
        <v>48</v>
      </c>
    </row>
    <row r="8973" spans="1:15">
      <c r="A8973">
        <v>2021</v>
      </c>
      <c r="B8973" t="s">
        <v>59</v>
      </c>
      <c r="C8973" s="263">
        <f t="shared" si="454"/>
        <v>44243</v>
      </c>
      <c r="D8973">
        <v>12</v>
      </c>
      <c r="E8973" t="str">
        <f t="shared" si="453"/>
        <v>S74424312</v>
      </c>
      <c r="F8973" s="3">
        <v>2023</v>
      </c>
      <c r="G8973" s="2" t="s">
        <v>10130</v>
      </c>
      <c r="H8973" s="2" t="s">
        <v>10130</v>
      </c>
      <c r="I8973" s="2" t="s">
        <v>2491</v>
      </c>
      <c r="J8973" s="2" t="s">
        <v>1309</v>
      </c>
      <c r="K8973" s="194" t="s">
        <v>13</v>
      </c>
      <c r="L8973" s="2">
        <v>31</v>
      </c>
      <c r="M8973" s="194">
        <v>16</v>
      </c>
      <c r="N8973" s="2">
        <v>44</v>
      </c>
      <c r="O8973" s="195">
        <v>40</v>
      </c>
    </row>
    <row r="8974" spans="1:15">
      <c r="A8974">
        <v>2021</v>
      </c>
      <c r="B8974" t="s">
        <v>59</v>
      </c>
      <c r="C8974" s="263">
        <f t="shared" si="454"/>
        <v>44243</v>
      </c>
      <c r="D8974">
        <v>13</v>
      </c>
      <c r="E8974" t="str">
        <f t="shared" si="453"/>
        <v>S74424313</v>
      </c>
      <c r="F8974" s="3">
        <v>2024</v>
      </c>
      <c r="G8974" s="2" t="s">
        <v>5674</v>
      </c>
      <c r="H8974" s="2" t="s">
        <v>5674</v>
      </c>
      <c r="I8974" s="2" t="s">
        <v>12450</v>
      </c>
      <c r="J8974" s="2" t="s">
        <v>1046</v>
      </c>
      <c r="K8974" s="194" t="s">
        <v>13</v>
      </c>
      <c r="L8974" s="2">
        <v>27</v>
      </c>
      <c r="M8974" s="194" t="s">
        <v>529</v>
      </c>
      <c r="N8974" s="2" t="s">
        <v>701</v>
      </c>
      <c r="O8974" s="195">
        <v>25</v>
      </c>
    </row>
    <row r="8975" spans="1:15" ht="15.75" thickBot="1">
      <c r="A8975">
        <v>2021</v>
      </c>
      <c r="B8975" t="s">
        <v>59</v>
      </c>
      <c r="C8975" s="263">
        <f t="shared" si="454"/>
        <v>44243</v>
      </c>
      <c r="D8975">
        <v>14</v>
      </c>
      <c r="E8975" t="str">
        <f t="shared" si="453"/>
        <v>S74424314</v>
      </c>
      <c r="F8975" s="5">
        <v>2025</v>
      </c>
      <c r="G8975" s="6" t="s">
        <v>11759</v>
      </c>
      <c r="H8975" s="6" t="s">
        <v>11759</v>
      </c>
      <c r="I8975" s="6" t="s">
        <v>12451</v>
      </c>
      <c r="J8975" s="6" t="s">
        <v>1024</v>
      </c>
      <c r="K8975" s="196" t="s">
        <v>13</v>
      </c>
      <c r="L8975" s="6">
        <v>23</v>
      </c>
      <c r="M8975" s="196" t="s">
        <v>303</v>
      </c>
      <c r="N8975" s="6" t="s">
        <v>600</v>
      </c>
      <c r="O8975" s="197" t="s">
        <v>819</v>
      </c>
    </row>
    <row r="8976" spans="1:15" ht="16.5" thickTop="1" thickBot="1">
      <c r="A8976">
        <v>2021</v>
      </c>
      <c r="B8976" t="s">
        <v>59</v>
      </c>
      <c r="C8976" s="263">
        <f t="shared" si="454"/>
        <v>44243</v>
      </c>
      <c r="D8976">
        <v>15</v>
      </c>
      <c r="E8976" t="str">
        <f t="shared" si="453"/>
        <v>S74424315</v>
      </c>
      <c r="F8976" s="267" t="s">
        <v>11904</v>
      </c>
    </row>
    <row r="8977" spans="1:15" ht="16.5" thickTop="1" thickBot="1">
      <c r="A8977">
        <v>2021</v>
      </c>
      <c r="B8977" t="s">
        <v>59</v>
      </c>
      <c r="C8977" s="263">
        <f t="shared" si="454"/>
        <v>44243</v>
      </c>
      <c r="D8977">
        <v>16</v>
      </c>
      <c r="E8977" t="str">
        <f t="shared" si="453"/>
        <v>S74424316</v>
      </c>
      <c r="F8977" s="338" t="s">
        <v>1</v>
      </c>
      <c r="G8977" s="341" t="s">
        <v>2</v>
      </c>
      <c r="H8977" s="342"/>
      <c r="I8977" s="342"/>
      <c r="J8977" s="343"/>
      <c r="K8977" s="344" t="s">
        <v>3</v>
      </c>
      <c r="L8977" s="343"/>
      <c r="M8977" s="344" t="s">
        <v>144</v>
      </c>
      <c r="N8977" s="342"/>
      <c r="O8977" s="342"/>
    </row>
    <row r="8978" spans="1:15" ht="18" customHeight="1" thickBot="1">
      <c r="A8978">
        <v>2021</v>
      </c>
      <c r="B8978" t="s">
        <v>59</v>
      </c>
      <c r="C8978" s="263">
        <f t="shared" si="454"/>
        <v>44243</v>
      </c>
      <c r="D8978">
        <v>17</v>
      </c>
      <c r="E8978" t="str">
        <f t="shared" si="453"/>
        <v>S74424317</v>
      </c>
      <c r="F8978" s="339"/>
      <c r="G8978" s="345" t="s">
        <v>5</v>
      </c>
      <c r="H8978" s="347" t="s">
        <v>145</v>
      </c>
      <c r="I8978" s="348"/>
      <c r="J8978" s="349"/>
      <c r="K8978" s="350" t="s">
        <v>6</v>
      </c>
      <c r="L8978" s="352" t="s">
        <v>7</v>
      </c>
      <c r="M8978" s="350" t="s">
        <v>8</v>
      </c>
      <c r="N8978" s="354" t="s">
        <v>146</v>
      </c>
      <c r="O8978" s="356" t="s">
        <v>147</v>
      </c>
    </row>
    <row r="8979" spans="1:15" ht="15.75" thickBot="1">
      <c r="A8979">
        <v>2021</v>
      </c>
      <c r="B8979" t="s">
        <v>59</v>
      </c>
      <c r="C8979" s="263">
        <f t="shared" si="454"/>
        <v>44243</v>
      </c>
      <c r="D8979">
        <v>18</v>
      </c>
      <c r="E8979" t="str">
        <f t="shared" si="453"/>
        <v>S74424318</v>
      </c>
      <c r="F8979" s="340"/>
      <c r="G8979" s="346"/>
      <c r="H8979" s="191" t="s">
        <v>9</v>
      </c>
      <c r="I8979" s="192" t="s">
        <v>18</v>
      </c>
      <c r="J8979" s="193" t="s">
        <v>11</v>
      </c>
      <c r="K8979" s="351"/>
      <c r="L8979" s="353"/>
      <c r="M8979" s="351"/>
      <c r="N8979" s="355"/>
      <c r="O8979" s="357"/>
    </row>
    <row r="8980" spans="1:15">
      <c r="A8980">
        <v>2021</v>
      </c>
      <c r="B8980" t="s">
        <v>59</v>
      </c>
      <c r="C8980" s="263">
        <f t="shared" si="454"/>
        <v>44243</v>
      </c>
      <c r="D8980">
        <v>19</v>
      </c>
      <c r="E8980" t="str">
        <f t="shared" si="453"/>
        <v>S74424319</v>
      </c>
      <c r="F8980" s="3" t="s">
        <v>16</v>
      </c>
      <c r="G8980" s="2" t="s">
        <v>12452</v>
      </c>
      <c r="H8980" s="2" t="s">
        <v>12452</v>
      </c>
      <c r="I8980" s="2" t="s">
        <v>9588</v>
      </c>
      <c r="J8980" s="2" t="s">
        <v>6124</v>
      </c>
      <c r="K8980" s="194" t="s">
        <v>13</v>
      </c>
      <c r="L8980" s="2">
        <v>48</v>
      </c>
      <c r="M8980" s="194">
        <v>60</v>
      </c>
      <c r="N8980" s="2">
        <v>32</v>
      </c>
      <c r="O8980" s="195">
        <v>8</v>
      </c>
    </row>
    <row r="8981" spans="1:15">
      <c r="A8981">
        <v>2021</v>
      </c>
      <c r="B8981" t="s">
        <v>59</v>
      </c>
      <c r="C8981" s="263">
        <f t="shared" si="454"/>
        <v>44243</v>
      </c>
      <c r="D8981">
        <v>20</v>
      </c>
      <c r="E8981" t="str">
        <f t="shared" si="453"/>
        <v>S74424320</v>
      </c>
      <c r="F8981" s="4">
        <v>44228</v>
      </c>
      <c r="G8981" s="2" t="s">
        <v>12453</v>
      </c>
      <c r="H8981" s="2" t="s">
        <v>12453</v>
      </c>
      <c r="I8981" s="2" t="s">
        <v>12454</v>
      </c>
      <c r="J8981" s="2" t="s">
        <v>2556</v>
      </c>
      <c r="K8981" s="194" t="s">
        <v>13</v>
      </c>
      <c r="L8981" s="2">
        <v>54</v>
      </c>
      <c r="M8981" s="194">
        <v>68</v>
      </c>
      <c r="N8981" s="2">
        <v>12</v>
      </c>
      <c r="O8981" s="195">
        <v>20</v>
      </c>
    </row>
    <row r="8982" spans="1:15">
      <c r="A8982">
        <v>2021</v>
      </c>
      <c r="B8982" t="s">
        <v>59</v>
      </c>
      <c r="C8982" s="263">
        <f t="shared" si="454"/>
        <v>44243</v>
      </c>
      <c r="D8982">
        <v>21</v>
      </c>
      <c r="E8982" t="str">
        <f t="shared" si="453"/>
        <v>S74424321</v>
      </c>
      <c r="F8982" s="4">
        <v>44256</v>
      </c>
      <c r="G8982" s="2" t="s">
        <v>12455</v>
      </c>
      <c r="H8982" s="2" t="s">
        <v>12455</v>
      </c>
      <c r="I8982" s="2" t="s">
        <v>12456</v>
      </c>
      <c r="J8982" s="2" t="s">
        <v>5921</v>
      </c>
      <c r="K8982" s="194" t="s">
        <v>13</v>
      </c>
      <c r="L8982" s="2">
        <v>53</v>
      </c>
      <c r="M8982" s="194" t="s">
        <v>4632</v>
      </c>
      <c r="N8982" s="2" t="s">
        <v>312</v>
      </c>
      <c r="O8982" s="195" t="s">
        <v>1831</v>
      </c>
    </row>
    <row r="8983" spans="1:15">
      <c r="A8983">
        <v>2021</v>
      </c>
      <c r="B8983" t="s">
        <v>59</v>
      </c>
      <c r="C8983" s="263">
        <f t="shared" si="454"/>
        <v>44243</v>
      </c>
      <c r="D8983">
        <v>22</v>
      </c>
      <c r="E8983" t="str">
        <f t="shared" si="453"/>
        <v>S74424322</v>
      </c>
      <c r="F8983" s="4">
        <v>44287</v>
      </c>
      <c r="G8983" s="2" t="s">
        <v>12457</v>
      </c>
      <c r="H8983" s="2" t="s">
        <v>12457</v>
      </c>
      <c r="I8983" s="2" t="s">
        <v>6876</v>
      </c>
      <c r="J8983" s="2" t="s">
        <v>2192</v>
      </c>
      <c r="K8983" s="194" t="s">
        <v>13</v>
      </c>
      <c r="L8983" s="2">
        <v>50</v>
      </c>
      <c r="M8983" s="194">
        <v>70</v>
      </c>
      <c r="N8983" s="2">
        <v>5</v>
      </c>
      <c r="O8983" s="195">
        <v>25</v>
      </c>
    </row>
    <row r="8984" spans="1:15">
      <c r="A8984">
        <v>2021</v>
      </c>
      <c r="B8984" t="s">
        <v>59</v>
      </c>
      <c r="C8984" s="263">
        <f t="shared" si="454"/>
        <v>44243</v>
      </c>
      <c r="D8984">
        <v>23</v>
      </c>
      <c r="E8984" t="str">
        <f t="shared" si="453"/>
        <v>S74424323</v>
      </c>
      <c r="F8984" s="4">
        <v>44317</v>
      </c>
      <c r="G8984" s="2" t="s">
        <v>12458</v>
      </c>
      <c r="H8984" s="2" t="s">
        <v>12458</v>
      </c>
      <c r="I8984" s="2" t="s">
        <v>8339</v>
      </c>
      <c r="J8984" s="2" t="s">
        <v>3370</v>
      </c>
      <c r="K8984" s="194" t="s">
        <v>13</v>
      </c>
      <c r="L8984" s="2">
        <v>50</v>
      </c>
      <c r="M8984" s="194" t="s">
        <v>2557</v>
      </c>
      <c r="N8984" s="2" t="s">
        <v>1715</v>
      </c>
      <c r="O8984" s="195" t="s">
        <v>1715</v>
      </c>
    </row>
    <row r="8985" spans="1:15">
      <c r="A8985">
        <v>2021</v>
      </c>
      <c r="B8985" t="s">
        <v>59</v>
      </c>
      <c r="C8985" s="263">
        <f t="shared" si="454"/>
        <v>44243</v>
      </c>
      <c r="D8985">
        <v>24</v>
      </c>
      <c r="E8985" t="str">
        <f t="shared" si="453"/>
        <v>S74424324</v>
      </c>
      <c r="F8985" s="3" t="s">
        <v>11877</v>
      </c>
      <c r="G8985" s="2" t="s">
        <v>12459</v>
      </c>
      <c r="H8985" s="2" t="s">
        <v>12459</v>
      </c>
      <c r="I8985" s="2" t="s">
        <v>12460</v>
      </c>
      <c r="J8985" s="2" t="s">
        <v>830</v>
      </c>
      <c r="K8985" s="194" t="s">
        <v>13</v>
      </c>
      <c r="L8985" s="2">
        <v>48</v>
      </c>
      <c r="M8985" s="194" t="s">
        <v>2107</v>
      </c>
      <c r="N8985" s="2" t="s">
        <v>312</v>
      </c>
      <c r="O8985" s="195" t="s">
        <v>730</v>
      </c>
    </row>
    <row r="8986" spans="1:15">
      <c r="A8986">
        <v>2021</v>
      </c>
      <c r="B8986" t="s">
        <v>59</v>
      </c>
      <c r="C8986" s="263">
        <f t="shared" si="454"/>
        <v>44243</v>
      </c>
      <c r="D8986">
        <v>25</v>
      </c>
      <c r="E8986" t="str">
        <f t="shared" si="453"/>
        <v>S74424325</v>
      </c>
      <c r="F8986" s="3">
        <v>2022</v>
      </c>
      <c r="G8986" s="2" t="s">
        <v>12219</v>
      </c>
      <c r="H8986" s="2" t="s">
        <v>12219</v>
      </c>
      <c r="I8986" s="2" t="s">
        <v>12461</v>
      </c>
      <c r="J8986" s="2" t="s">
        <v>5205</v>
      </c>
      <c r="K8986" s="194" t="s">
        <v>13</v>
      </c>
      <c r="L8986" s="2">
        <v>42</v>
      </c>
      <c r="M8986" s="194" t="s">
        <v>1501</v>
      </c>
      <c r="N8986" s="2" t="s">
        <v>625</v>
      </c>
      <c r="O8986" s="195" t="s">
        <v>704</v>
      </c>
    </row>
    <row r="8987" spans="1:15">
      <c r="A8987">
        <v>2021</v>
      </c>
      <c r="B8987" t="s">
        <v>59</v>
      </c>
      <c r="C8987" s="263">
        <f t="shared" si="454"/>
        <v>44243</v>
      </c>
      <c r="D8987">
        <v>26</v>
      </c>
      <c r="E8987" t="str">
        <f t="shared" si="453"/>
        <v>S74424326</v>
      </c>
      <c r="F8987" s="3">
        <v>2023</v>
      </c>
      <c r="G8987" s="2" t="s">
        <v>6953</v>
      </c>
      <c r="H8987" s="2" t="s">
        <v>6953</v>
      </c>
      <c r="I8987" s="2" t="s">
        <v>12462</v>
      </c>
      <c r="J8987" s="2" t="s">
        <v>2993</v>
      </c>
      <c r="K8987" s="194" t="s">
        <v>13</v>
      </c>
      <c r="L8987" s="2">
        <v>37</v>
      </c>
      <c r="M8987" s="194" t="s">
        <v>625</v>
      </c>
      <c r="N8987" s="2" t="s">
        <v>587</v>
      </c>
      <c r="O8987" s="195" t="s">
        <v>587</v>
      </c>
    </row>
    <row r="8988" spans="1:15">
      <c r="A8988">
        <v>2021</v>
      </c>
      <c r="B8988" t="s">
        <v>59</v>
      </c>
      <c r="C8988" s="263">
        <f t="shared" si="454"/>
        <v>44243</v>
      </c>
      <c r="D8988">
        <v>27</v>
      </c>
      <c r="E8988" t="str">
        <f t="shared" si="453"/>
        <v>S74424327</v>
      </c>
      <c r="F8988" s="3">
        <v>2024</v>
      </c>
      <c r="G8988" s="2" t="s">
        <v>2517</v>
      </c>
      <c r="H8988" s="2" t="s">
        <v>2517</v>
      </c>
      <c r="I8988" s="2" t="s">
        <v>5449</v>
      </c>
      <c r="J8988" s="2" t="s">
        <v>2708</v>
      </c>
      <c r="K8988" s="194" t="s">
        <v>13</v>
      </c>
      <c r="L8988" s="2">
        <v>34</v>
      </c>
      <c r="M8988" s="194" t="s">
        <v>625</v>
      </c>
      <c r="N8988" s="2" t="s">
        <v>586</v>
      </c>
      <c r="O8988" s="195" t="s">
        <v>1181</v>
      </c>
    </row>
    <row r="8989" spans="1:15" ht="15.75" thickBot="1">
      <c r="A8989">
        <v>2021</v>
      </c>
      <c r="B8989" t="s">
        <v>59</v>
      </c>
      <c r="C8989" s="263">
        <f t="shared" si="454"/>
        <v>44243</v>
      </c>
      <c r="D8989">
        <v>28</v>
      </c>
      <c r="E8989" t="str">
        <f t="shared" si="453"/>
        <v>S74424328</v>
      </c>
      <c r="F8989" s="5">
        <v>2025</v>
      </c>
      <c r="G8989" s="6" t="s">
        <v>12463</v>
      </c>
      <c r="H8989" s="6" t="s">
        <v>12463</v>
      </c>
      <c r="I8989" s="6" t="s">
        <v>12464</v>
      </c>
      <c r="J8989" s="6" t="s">
        <v>3323</v>
      </c>
      <c r="K8989" s="196" t="s">
        <v>13</v>
      </c>
      <c r="L8989" s="6">
        <v>30</v>
      </c>
      <c r="M8989" s="196" t="s">
        <v>1501</v>
      </c>
      <c r="N8989" s="6" t="s">
        <v>587</v>
      </c>
      <c r="O8989" s="197" t="s">
        <v>1181</v>
      </c>
    </row>
    <row r="8990" spans="1:15" ht="16.5" thickTop="1" thickBot="1">
      <c r="A8990">
        <v>2021</v>
      </c>
      <c r="B8990" t="s">
        <v>58</v>
      </c>
      <c r="C8990" s="263">
        <f>C8989+7</f>
        <v>44250</v>
      </c>
      <c r="D8990">
        <v>1</v>
      </c>
      <c r="E8990" t="str">
        <f t="shared" ref="E8990:E9017" si="455">B8990&amp;C8990&amp;D8990</f>
        <v>S8442501</v>
      </c>
      <c r="F8990" s="267" t="s">
        <v>11903</v>
      </c>
    </row>
    <row r="8991" spans="1:15" ht="16.5" thickTop="1" thickBot="1">
      <c r="A8991">
        <v>2021</v>
      </c>
      <c r="B8991" t="s">
        <v>58</v>
      </c>
      <c r="C8991" s="263">
        <f t="shared" ref="C8991:C9017" si="456">C8990</f>
        <v>44250</v>
      </c>
      <c r="D8991">
        <v>2</v>
      </c>
      <c r="E8991" t="str">
        <f t="shared" si="455"/>
        <v>S8442502</v>
      </c>
      <c r="F8991" s="338" t="s">
        <v>1</v>
      </c>
      <c r="G8991" s="341" t="s">
        <v>2</v>
      </c>
      <c r="H8991" s="342"/>
      <c r="I8991" s="342"/>
      <c r="J8991" s="343"/>
      <c r="K8991" s="344" t="s">
        <v>3</v>
      </c>
      <c r="L8991" s="343"/>
      <c r="M8991" s="344" t="s">
        <v>144</v>
      </c>
      <c r="N8991" s="342"/>
      <c r="O8991" s="342"/>
    </row>
    <row r="8992" spans="1:15" ht="18" customHeight="1" thickBot="1">
      <c r="A8992">
        <v>2021</v>
      </c>
      <c r="B8992" t="s">
        <v>58</v>
      </c>
      <c r="C8992" s="263">
        <f t="shared" si="456"/>
        <v>44250</v>
      </c>
      <c r="D8992">
        <v>3</v>
      </c>
      <c r="E8992" t="str">
        <f t="shared" si="455"/>
        <v>S8442503</v>
      </c>
      <c r="F8992" s="339"/>
      <c r="G8992" s="345" t="s">
        <v>5</v>
      </c>
      <c r="H8992" s="347" t="s">
        <v>145</v>
      </c>
      <c r="I8992" s="348"/>
      <c r="J8992" s="349"/>
      <c r="K8992" s="350" t="s">
        <v>6</v>
      </c>
      <c r="L8992" s="352" t="s">
        <v>7</v>
      </c>
      <c r="M8992" s="350" t="s">
        <v>8</v>
      </c>
      <c r="N8992" s="354" t="s">
        <v>146</v>
      </c>
      <c r="O8992" s="356" t="s">
        <v>147</v>
      </c>
    </row>
    <row r="8993" spans="1:15" ht="15.75" thickBot="1">
      <c r="A8993">
        <v>2021</v>
      </c>
      <c r="B8993" t="s">
        <v>58</v>
      </c>
      <c r="C8993" s="263">
        <f t="shared" si="456"/>
        <v>44250</v>
      </c>
      <c r="D8993">
        <v>4</v>
      </c>
      <c r="E8993" t="str">
        <f t="shared" si="455"/>
        <v>S8442504</v>
      </c>
      <c r="F8993" s="340"/>
      <c r="G8993" s="346"/>
      <c r="H8993" s="191" t="s">
        <v>9</v>
      </c>
      <c r="I8993" s="192" t="s">
        <v>18</v>
      </c>
      <c r="J8993" s="193" t="s">
        <v>11</v>
      </c>
      <c r="K8993" s="351"/>
      <c r="L8993" s="353"/>
      <c r="M8993" s="351"/>
      <c r="N8993" s="355"/>
      <c r="O8993" s="357"/>
    </row>
    <row r="8994" spans="1:15">
      <c r="A8994">
        <v>2021</v>
      </c>
      <c r="B8994" t="s">
        <v>58</v>
      </c>
      <c r="C8994" s="263">
        <f t="shared" si="456"/>
        <v>44250</v>
      </c>
      <c r="D8994">
        <v>5</v>
      </c>
      <c r="E8994" t="str">
        <f t="shared" si="455"/>
        <v>S8442505</v>
      </c>
      <c r="F8994" s="3" t="s">
        <v>12</v>
      </c>
      <c r="G8994" s="2">
        <v>0</v>
      </c>
      <c r="H8994" s="2" t="s">
        <v>12465</v>
      </c>
      <c r="I8994" s="2" t="s">
        <v>12466</v>
      </c>
      <c r="J8994" s="2" t="s">
        <v>10617</v>
      </c>
      <c r="K8994" s="194" t="s">
        <v>17</v>
      </c>
      <c r="L8994" s="2">
        <v>47</v>
      </c>
      <c r="M8994" s="194">
        <v>16</v>
      </c>
      <c r="N8994" s="2">
        <v>48</v>
      </c>
      <c r="O8994" s="195">
        <v>36</v>
      </c>
    </row>
    <row r="8995" spans="1:15">
      <c r="A8995">
        <v>2021</v>
      </c>
      <c r="B8995" t="s">
        <v>58</v>
      </c>
      <c r="C8995" s="263">
        <f t="shared" si="456"/>
        <v>44250</v>
      </c>
      <c r="D8995">
        <v>6</v>
      </c>
      <c r="E8995" t="str">
        <f t="shared" si="455"/>
        <v>S8442506</v>
      </c>
      <c r="F8995" s="4">
        <v>44228</v>
      </c>
      <c r="G8995" s="2">
        <v>168</v>
      </c>
      <c r="H8995" s="2" t="s">
        <v>11192</v>
      </c>
      <c r="I8995" s="2" t="s">
        <v>3244</v>
      </c>
      <c r="J8995" s="2" t="s">
        <v>5330</v>
      </c>
      <c r="K8995" s="194" t="s">
        <v>17</v>
      </c>
      <c r="L8995" s="2">
        <v>50</v>
      </c>
      <c r="M8995" s="194" t="s">
        <v>507</v>
      </c>
      <c r="N8995" s="2" t="s">
        <v>596</v>
      </c>
      <c r="O8995" s="195" t="s">
        <v>343</v>
      </c>
    </row>
    <row r="8996" spans="1:15">
      <c r="A8996">
        <v>2021</v>
      </c>
      <c r="B8996" t="s">
        <v>58</v>
      </c>
      <c r="C8996" s="263">
        <f t="shared" si="456"/>
        <v>44250</v>
      </c>
      <c r="D8996">
        <v>7</v>
      </c>
      <c r="E8996" t="str">
        <f t="shared" si="455"/>
        <v>S8442507</v>
      </c>
      <c r="F8996" s="4">
        <v>44256</v>
      </c>
      <c r="G8996" s="2">
        <v>148</v>
      </c>
      <c r="H8996" s="2" t="s">
        <v>7100</v>
      </c>
      <c r="I8996" s="2" t="s">
        <v>11565</v>
      </c>
      <c r="J8996" s="2" t="s">
        <v>2179</v>
      </c>
      <c r="K8996" s="194" t="s">
        <v>17</v>
      </c>
      <c r="L8996" s="2">
        <v>59</v>
      </c>
      <c r="M8996" s="194" t="s">
        <v>1844</v>
      </c>
      <c r="N8996" s="2" t="s">
        <v>519</v>
      </c>
      <c r="O8996" s="195">
        <v>0</v>
      </c>
    </row>
    <row r="8997" spans="1:15">
      <c r="A8997">
        <v>2021</v>
      </c>
      <c r="B8997" t="s">
        <v>58</v>
      </c>
      <c r="C8997" s="263">
        <f t="shared" si="456"/>
        <v>44250</v>
      </c>
      <c r="D8997">
        <v>8</v>
      </c>
      <c r="E8997" t="str">
        <f t="shared" si="455"/>
        <v>S8442508</v>
      </c>
      <c r="F8997" s="4">
        <v>44287</v>
      </c>
      <c r="G8997" s="2">
        <v>136</v>
      </c>
      <c r="H8997" s="2" t="s">
        <v>4124</v>
      </c>
      <c r="I8997" s="2" t="s">
        <v>5160</v>
      </c>
      <c r="J8997" s="2" t="s">
        <v>487</v>
      </c>
      <c r="K8997" s="194" t="s">
        <v>17</v>
      </c>
      <c r="L8997" s="2">
        <v>57</v>
      </c>
      <c r="M8997" s="194">
        <v>100</v>
      </c>
      <c r="N8997" s="2">
        <v>0</v>
      </c>
      <c r="O8997" s="195">
        <v>0</v>
      </c>
    </row>
    <row r="8998" spans="1:15">
      <c r="A8998">
        <v>2021</v>
      </c>
      <c r="B8998" t="s">
        <v>58</v>
      </c>
      <c r="C8998" s="263">
        <f t="shared" si="456"/>
        <v>44250</v>
      </c>
      <c r="D8998">
        <v>9</v>
      </c>
      <c r="E8998" t="str">
        <f t="shared" si="455"/>
        <v>S8442509</v>
      </c>
      <c r="F8998" s="4">
        <v>44317</v>
      </c>
      <c r="G8998" s="2">
        <v>137</v>
      </c>
      <c r="H8998" s="2" t="s">
        <v>5224</v>
      </c>
      <c r="I8998" s="2" t="s">
        <v>5224</v>
      </c>
      <c r="J8998" s="2" t="s">
        <v>3961</v>
      </c>
      <c r="K8998" s="194" t="s">
        <v>17</v>
      </c>
      <c r="L8998" s="2">
        <v>55</v>
      </c>
      <c r="M8998" s="194" t="s">
        <v>2427</v>
      </c>
      <c r="N8998" s="2">
        <v>0</v>
      </c>
      <c r="O8998" s="195" t="s">
        <v>518</v>
      </c>
    </row>
    <row r="8999" spans="1:15">
      <c r="A8999">
        <v>2021</v>
      </c>
      <c r="B8999" t="s">
        <v>58</v>
      </c>
      <c r="C8999" s="263">
        <f t="shared" si="456"/>
        <v>44250</v>
      </c>
      <c r="D8999">
        <v>10</v>
      </c>
      <c r="E8999" t="str">
        <f t="shared" si="455"/>
        <v>S84425010</v>
      </c>
      <c r="F8999" s="3" t="s">
        <v>11877</v>
      </c>
      <c r="G8999" s="2">
        <v>205</v>
      </c>
      <c r="H8999" s="2" t="s">
        <v>12467</v>
      </c>
      <c r="I8999" s="2" t="s">
        <v>12468</v>
      </c>
      <c r="J8999" s="2" t="s">
        <v>2257</v>
      </c>
      <c r="K8999" s="194" t="s">
        <v>17</v>
      </c>
      <c r="L8999" s="2">
        <v>46</v>
      </c>
      <c r="M8999" s="194">
        <v>80</v>
      </c>
      <c r="N8999" s="2">
        <v>4</v>
      </c>
      <c r="O8999" s="195">
        <v>16</v>
      </c>
    </row>
    <row r="9000" spans="1:15">
      <c r="A9000">
        <v>2021</v>
      </c>
      <c r="B9000" t="s">
        <v>58</v>
      </c>
      <c r="C9000" s="263">
        <f t="shared" si="456"/>
        <v>44250</v>
      </c>
      <c r="D9000">
        <v>11</v>
      </c>
      <c r="E9000" t="str">
        <f t="shared" si="455"/>
        <v>S84425011</v>
      </c>
      <c r="F9000" s="3">
        <v>2022</v>
      </c>
      <c r="G9000" s="2">
        <v>188</v>
      </c>
      <c r="H9000" s="2" t="s">
        <v>12469</v>
      </c>
      <c r="I9000" s="2" t="s">
        <v>5144</v>
      </c>
      <c r="J9000" s="2" t="s">
        <v>925</v>
      </c>
      <c r="K9000" s="194" t="s">
        <v>17</v>
      </c>
      <c r="L9000" s="2">
        <v>42</v>
      </c>
      <c r="M9000" s="194" t="s">
        <v>303</v>
      </c>
      <c r="N9000" s="2" t="s">
        <v>1197</v>
      </c>
      <c r="O9000" s="195" t="s">
        <v>1249</v>
      </c>
    </row>
    <row r="9001" spans="1:15">
      <c r="A9001">
        <v>2021</v>
      </c>
      <c r="B9001" t="s">
        <v>58</v>
      </c>
      <c r="C9001" s="263">
        <f t="shared" si="456"/>
        <v>44250</v>
      </c>
      <c r="D9001">
        <v>12</v>
      </c>
      <c r="E9001" t="str">
        <f t="shared" si="455"/>
        <v>S84425012</v>
      </c>
      <c r="F9001" s="3">
        <v>2023</v>
      </c>
      <c r="G9001" s="2">
        <v>163</v>
      </c>
      <c r="H9001" s="2" t="s">
        <v>12470</v>
      </c>
      <c r="I9001" s="2" t="s">
        <v>12430</v>
      </c>
      <c r="J9001" s="2" t="s">
        <v>1704</v>
      </c>
      <c r="K9001" s="194" t="s">
        <v>17</v>
      </c>
      <c r="L9001" s="2">
        <v>34</v>
      </c>
      <c r="M9001" s="194" t="s">
        <v>1463</v>
      </c>
      <c r="N9001" s="2" t="s">
        <v>1020</v>
      </c>
      <c r="O9001" s="195" t="s">
        <v>301</v>
      </c>
    </row>
    <row r="9002" spans="1:15">
      <c r="A9002">
        <v>2021</v>
      </c>
      <c r="B9002" t="s">
        <v>58</v>
      </c>
      <c r="C9002" s="263">
        <f t="shared" si="456"/>
        <v>44250</v>
      </c>
      <c r="D9002">
        <v>13</v>
      </c>
      <c r="E9002" t="str">
        <f t="shared" si="455"/>
        <v>S84425013</v>
      </c>
      <c r="F9002" s="3">
        <v>2024</v>
      </c>
      <c r="G9002" s="2">
        <v>155</v>
      </c>
      <c r="H9002" s="2" t="s">
        <v>12471</v>
      </c>
      <c r="I9002" s="2" t="s">
        <v>12472</v>
      </c>
      <c r="J9002" s="2" t="s">
        <v>880</v>
      </c>
      <c r="K9002" s="194" t="s">
        <v>17</v>
      </c>
      <c r="L9002" s="2">
        <v>26</v>
      </c>
      <c r="M9002" s="194" t="s">
        <v>697</v>
      </c>
      <c r="N9002" s="2" t="s">
        <v>696</v>
      </c>
      <c r="O9002" s="195" t="s">
        <v>506</v>
      </c>
    </row>
    <row r="9003" spans="1:15" ht="15.75" thickBot="1">
      <c r="A9003">
        <v>2021</v>
      </c>
      <c r="B9003" t="s">
        <v>58</v>
      </c>
      <c r="C9003" s="263">
        <f t="shared" si="456"/>
        <v>44250</v>
      </c>
      <c r="D9003">
        <v>14</v>
      </c>
      <c r="E9003" t="str">
        <f t="shared" si="455"/>
        <v>S84425014</v>
      </c>
      <c r="F9003" s="5">
        <v>2025</v>
      </c>
      <c r="G9003" s="6">
        <v>145</v>
      </c>
      <c r="H9003" s="6" t="s">
        <v>12361</v>
      </c>
      <c r="I9003" s="6" t="s">
        <v>12473</v>
      </c>
      <c r="J9003" s="6" t="s">
        <v>4046</v>
      </c>
      <c r="K9003" s="196" t="s">
        <v>17</v>
      </c>
      <c r="L9003" s="6">
        <v>23</v>
      </c>
      <c r="M9003" s="196" t="s">
        <v>1463</v>
      </c>
      <c r="N9003" s="6" t="s">
        <v>2368</v>
      </c>
      <c r="O9003" s="197" t="s">
        <v>333</v>
      </c>
    </row>
    <row r="9004" spans="1:15" ht="16.5" thickTop="1" thickBot="1">
      <c r="A9004">
        <v>2021</v>
      </c>
      <c r="B9004" t="s">
        <v>58</v>
      </c>
      <c r="C9004" s="263">
        <f t="shared" si="456"/>
        <v>44250</v>
      </c>
      <c r="D9004">
        <v>15</v>
      </c>
      <c r="E9004" t="str">
        <f t="shared" si="455"/>
        <v>S84425015</v>
      </c>
      <c r="F9004" s="267" t="s">
        <v>11904</v>
      </c>
    </row>
    <row r="9005" spans="1:15" ht="16.5" thickTop="1" thickBot="1">
      <c r="A9005">
        <v>2021</v>
      </c>
      <c r="B9005" t="s">
        <v>58</v>
      </c>
      <c r="C9005" s="263">
        <f t="shared" si="456"/>
        <v>44250</v>
      </c>
      <c r="D9005">
        <v>16</v>
      </c>
      <c r="E9005" t="str">
        <f t="shared" si="455"/>
        <v>S84425016</v>
      </c>
      <c r="F9005" s="338" t="s">
        <v>1</v>
      </c>
      <c r="G9005" s="341" t="s">
        <v>2</v>
      </c>
      <c r="H9005" s="342"/>
      <c r="I9005" s="342"/>
      <c r="J9005" s="343"/>
      <c r="K9005" s="344" t="s">
        <v>3</v>
      </c>
      <c r="L9005" s="343"/>
      <c r="M9005" s="344" t="s">
        <v>144</v>
      </c>
      <c r="N9005" s="342"/>
      <c r="O9005" s="342"/>
    </row>
    <row r="9006" spans="1:15" ht="18" customHeight="1" thickBot="1">
      <c r="A9006">
        <v>2021</v>
      </c>
      <c r="B9006" t="s">
        <v>58</v>
      </c>
      <c r="C9006" s="263">
        <f t="shared" si="456"/>
        <v>44250</v>
      </c>
      <c r="D9006">
        <v>17</v>
      </c>
      <c r="E9006" t="str">
        <f t="shared" si="455"/>
        <v>S84425017</v>
      </c>
      <c r="F9006" s="339"/>
      <c r="G9006" s="345" t="s">
        <v>5</v>
      </c>
      <c r="H9006" s="347" t="s">
        <v>145</v>
      </c>
      <c r="I9006" s="348"/>
      <c r="J9006" s="349"/>
      <c r="K9006" s="350" t="s">
        <v>6</v>
      </c>
      <c r="L9006" s="352" t="s">
        <v>7</v>
      </c>
      <c r="M9006" s="350" t="s">
        <v>8</v>
      </c>
      <c r="N9006" s="354" t="s">
        <v>146</v>
      </c>
      <c r="O9006" s="356" t="s">
        <v>147</v>
      </c>
    </row>
    <row r="9007" spans="1:15" ht="15.75" thickBot="1">
      <c r="A9007">
        <v>2021</v>
      </c>
      <c r="B9007" t="s">
        <v>58</v>
      </c>
      <c r="C9007" s="263">
        <f t="shared" si="456"/>
        <v>44250</v>
      </c>
      <c r="D9007">
        <v>18</v>
      </c>
      <c r="E9007" t="str">
        <f t="shared" si="455"/>
        <v>S84425018</v>
      </c>
      <c r="F9007" s="340"/>
      <c r="G9007" s="346"/>
      <c r="H9007" s="191" t="s">
        <v>9</v>
      </c>
      <c r="I9007" s="192" t="s">
        <v>18</v>
      </c>
      <c r="J9007" s="193" t="s">
        <v>11</v>
      </c>
      <c r="K9007" s="351"/>
      <c r="L9007" s="353"/>
      <c r="M9007" s="351"/>
      <c r="N9007" s="355"/>
      <c r="O9007" s="357"/>
    </row>
    <row r="9008" spans="1:15">
      <c r="A9008">
        <v>2021</v>
      </c>
      <c r="B9008" t="s">
        <v>58</v>
      </c>
      <c r="C9008" s="263">
        <f t="shared" si="456"/>
        <v>44250</v>
      </c>
      <c r="D9008">
        <v>19</v>
      </c>
      <c r="E9008" t="str">
        <f t="shared" si="455"/>
        <v>S84425019</v>
      </c>
      <c r="F9008" s="3" t="s">
        <v>16</v>
      </c>
      <c r="G9008" s="2">
        <v>62</v>
      </c>
      <c r="H9008" s="2" t="s">
        <v>5704</v>
      </c>
      <c r="I9008" s="2" t="s">
        <v>492</v>
      </c>
      <c r="J9008" s="2" t="s">
        <v>2136</v>
      </c>
      <c r="K9008" s="194" t="s">
        <v>17</v>
      </c>
      <c r="L9008" s="2">
        <v>50</v>
      </c>
      <c r="M9008" s="194" t="s">
        <v>796</v>
      </c>
      <c r="N9008" s="2" t="s">
        <v>423</v>
      </c>
      <c r="O9008" s="195" t="s">
        <v>301</v>
      </c>
    </row>
    <row r="9009" spans="1:15">
      <c r="A9009">
        <v>2021</v>
      </c>
      <c r="B9009" t="s">
        <v>58</v>
      </c>
      <c r="C9009" s="263">
        <f t="shared" si="456"/>
        <v>44250</v>
      </c>
      <c r="D9009">
        <v>20</v>
      </c>
      <c r="E9009" t="str">
        <f t="shared" si="455"/>
        <v>S84425020</v>
      </c>
      <c r="F9009" s="4">
        <v>44228</v>
      </c>
      <c r="G9009" s="2">
        <v>230</v>
      </c>
      <c r="H9009" s="2" t="s">
        <v>7452</v>
      </c>
      <c r="I9009" s="2" t="s">
        <v>12474</v>
      </c>
      <c r="J9009" s="2" t="s">
        <v>604</v>
      </c>
      <c r="K9009" s="194" t="s">
        <v>17</v>
      </c>
      <c r="L9009" s="2">
        <v>52</v>
      </c>
      <c r="M9009" s="194" t="s">
        <v>1255</v>
      </c>
      <c r="N9009" s="2" t="s">
        <v>922</v>
      </c>
      <c r="O9009" s="195" t="s">
        <v>585</v>
      </c>
    </row>
    <row r="9010" spans="1:15">
      <c r="A9010">
        <v>2021</v>
      </c>
      <c r="B9010" t="s">
        <v>58</v>
      </c>
      <c r="C9010" s="263">
        <f t="shared" si="456"/>
        <v>44250</v>
      </c>
      <c r="D9010">
        <v>21</v>
      </c>
      <c r="E9010" t="str">
        <f t="shared" si="455"/>
        <v>S84425021</v>
      </c>
      <c r="F9010" s="4">
        <v>44256</v>
      </c>
      <c r="G9010" s="2">
        <v>208</v>
      </c>
      <c r="H9010" s="2" t="s">
        <v>10096</v>
      </c>
      <c r="I9010" s="2" t="s">
        <v>12475</v>
      </c>
      <c r="J9010" s="2" t="s">
        <v>4552</v>
      </c>
      <c r="K9010" s="194" t="s">
        <v>17</v>
      </c>
      <c r="L9010" s="2">
        <v>50</v>
      </c>
      <c r="M9010" s="194">
        <v>90</v>
      </c>
      <c r="N9010" s="2">
        <v>0</v>
      </c>
      <c r="O9010" s="195">
        <v>10</v>
      </c>
    </row>
    <row r="9011" spans="1:15">
      <c r="A9011">
        <v>2021</v>
      </c>
      <c r="B9011" t="s">
        <v>58</v>
      </c>
      <c r="C9011" s="263">
        <f t="shared" si="456"/>
        <v>44250</v>
      </c>
      <c r="D9011">
        <v>22</v>
      </c>
      <c r="E9011" t="str">
        <f t="shared" si="455"/>
        <v>S84425022</v>
      </c>
      <c r="F9011" s="4">
        <v>44287</v>
      </c>
      <c r="G9011" s="2">
        <v>196</v>
      </c>
      <c r="H9011" s="2" t="s">
        <v>12476</v>
      </c>
      <c r="I9011" s="2" t="s">
        <v>12477</v>
      </c>
      <c r="J9011" s="2" t="s">
        <v>1676</v>
      </c>
      <c r="K9011" s="194" t="s">
        <v>17</v>
      </c>
      <c r="L9011" s="2">
        <v>48</v>
      </c>
      <c r="M9011" s="194" t="s">
        <v>2499</v>
      </c>
      <c r="N9011" s="2">
        <v>0</v>
      </c>
      <c r="O9011" s="195" t="s">
        <v>799</v>
      </c>
    </row>
    <row r="9012" spans="1:15">
      <c r="A9012">
        <v>2021</v>
      </c>
      <c r="B9012" t="s">
        <v>58</v>
      </c>
      <c r="C9012" s="263">
        <f t="shared" si="456"/>
        <v>44250</v>
      </c>
      <c r="D9012">
        <v>23</v>
      </c>
      <c r="E9012" t="str">
        <f t="shared" si="455"/>
        <v>S84425023</v>
      </c>
      <c r="F9012" s="4">
        <v>44317</v>
      </c>
      <c r="G9012" s="2">
        <v>197</v>
      </c>
      <c r="H9012" s="2" t="s">
        <v>2902</v>
      </c>
      <c r="I9012" s="2" t="s">
        <v>8921</v>
      </c>
      <c r="J9012" s="2" t="s">
        <v>490</v>
      </c>
      <c r="K9012" s="194" t="s">
        <v>17</v>
      </c>
      <c r="L9012" s="2">
        <v>46</v>
      </c>
      <c r="M9012" s="194">
        <v>90</v>
      </c>
      <c r="N9012" s="2">
        <v>0</v>
      </c>
      <c r="O9012" s="195">
        <v>10</v>
      </c>
    </row>
    <row r="9013" spans="1:15">
      <c r="A9013">
        <v>2021</v>
      </c>
      <c r="B9013" t="s">
        <v>58</v>
      </c>
      <c r="C9013" s="263">
        <f t="shared" si="456"/>
        <v>44250</v>
      </c>
      <c r="D9013">
        <v>24</v>
      </c>
      <c r="E9013" t="str">
        <f t="shared" si="455"/>
        <v>S84425024</v>
      </c>
      <c r="F9013" s="3" t="s">
        <v>11877</v>
      </c>
      <c r="G9013" s="2">
        <v>265</v>
      </c>
      <c r="H9013" s="2" t="s">
        <v>12478</v>
      </c>
      <c r="I9013" s="2" t="s">
        <v>12479</v>
      </c>
      <c r="J9013" s="2" t="s">
        <v>6566</v>
      </c>
      <c r="K9013" s="194" t="s">
        <v>17</v>
      </c>
      <c r="L9013" s="2">
        <v>46</v>
      </c>
      <c r="M9013" s="194" t="s">
        <v>4666</v>
      </c>
      <c r="N9013" s="2" t="s">
        <v>1715</v>
      </c>
      <c r="O9013" s="195" t="s">
        <v>729</v>
      </c>
    </row>
    <row r="9014" spans="1:15">
      <c r="A9014">
        <v>2021</v>
      </c>
      <c r="B9014" t="s">
        <v>58</v>
      </c>
      <c r="C9014" s="263">
        <f t="shared" si="456"/>
        <v>44250</v>
      </c>
      <c r="D9014">
        <v>25</v>
      </c>
      <c r="E9014" t="str">
        <f t="shared" si="455"/>
        <v>S84425025</v>
      </c>
      <c r="F9014" s="3">
        <v>2022</v>
      </c>
      <c r="G9014" s="2">
        <v>238</v>
      </c>
      <c r="H9014" s="2" t="s">
        <v>12480</v>
      </c>
      <c r="I9014" s="2" t="s">
        <v>12481</v>
      </c>
      <c r="J9014" s="2" t="s">
        <v>1137</v>
      </c>
      <c r="K9014" s="194" t="s">
        <v>17</v>
      </c>
      <c r="L9014" s="2">
        <v>41</v>
      </c>
      <c r="M9014" s="194">
        <v>28</v>
      </c>
      <c r="N9014" s="2">
        <v>32</v>
      </c>
      <c r="O9014" s="195">
        <v>40</v>
      </c>
    </row>
    <row r="9015" spans="1:15">
      <c r="A9015">
        <v>2021</v>
      </c>
      <c r="B9015" t="s">
        <v>58</v>
      </c>
      <c r="C9015" s="263">
        <f t="shared" si="456"/>
        <v>44250</v>
      </c>
      <c r="D9015">
        <v>26</v>
      </c>
      <c r="E9015" t="str">
        <f t="shared" si="455"/>
        <v>S84425026</v>
      </c>
      <c r="F9015" s="3">
        <v>2023</v>
      </c>
      <c r="G9015" s="2">
        <v>203</v>
      </c>
      <c r="H9015" s="2" t="s">
        <v>12482</v>
      </c>
      <c r="I9015" s="2" t="s">
        <v>12483</v>
      </c>
      <c r="J9015" s="2" t="s">
        <v>670</v>
      </c>
      <c r="K9015" s="194" t="s">
        <v>17</v>
      </c>
      <c r="L9015" s="2">
        <v>34</v>
      </c>
      <c r="M9015" s="194" t="s">
        <v>1229</v>
      </c>
      <c r="N9015" s="2">
        <v>50</v>
      </c>
      <c r="O9015" s="195" t="s">
        <v>596</v>
      </c>
    </row>
    <row r="9016" spans="1:15">
      <c r="A9016">
        <v>2021</v>
      </c>
      <c r="B9016" t="s">
        <v>58</v>
      </c>
      <c r="C9016" s="263">
        <f t="shared" si="456"/>
        <v>44250</v>
      </c>
      <c r="D9016">
        <v>27</v>
      </c>
      <c r="E9016" t="str">
        <f t="shared" si="455"/>
        <v>S84425027</v>
      </c>
      <c r="F9016" s="3">
        <v>2024</v>
      </c>
      <c r="G9016" s="2">
        <v>190</v>
      </c>
      <c r="H9016" s="2" t="s">
        <v>5260</v>
      </c>
      <c r="I9016" s="2" t="s">
        <v>2429</v>
      </c>
      <c r="J9016" s="2" t="s">
        <v>3234</v>
      </c>
      <c r="K9016" s="194" t="s">
        <v>17</v>
      </c>
      <c r="L9016" s="2">
        <v>29</v>
      </c>
      <c r="M9016" s="194" t="s">
        <v>596</v>
      </c>
      <c r="N9016" s="2" t="s">
        <v>1153</v>
      </c>
      <c r="O9016" s="195" t="s">
        <v>596</v>
      </c>
    </row>
    <row r="9017" spans="1:15" ht="15.75" thickBot="1">
      <c r="A9017">
        <v>2021</v>
      </c>
      <c r="B9017" t="s">
        <v>58</v>
      </c>
      <c r="C9017" s="263">
        <f t="shared" si="456"/>
        <v>44250</v>
      </c>
      <c r="D9017">
        <v>28</v>
      </c>
      <c r="E9017" t="str">
        <f t="shared" si="455"/>
        <v>S84425028</v>
      </c>
      <c r="F9017" s="5">
        <v>2025</v>
      </c>
      <c r="G9017" s="6">
        <v>180</v>
      </c>
      <c r="H9017" s="6" t="s">
        <v>9675</v>
      </c>
      <c r="I9017" s="6" t="s">
        <v>1250</v>
      </c>
      <c r="J9017" s="6" t="s">
        <v>511</v>
      </c>
      <c r="K9017" s="196" t="s">
        <v>17</v>
      </c>
      <c r="L9017" s="6">
        <v>28</v>
      </c>
      <c r="M9017" s="196" t="s">
        <v>1229</v>
      </c>
      <c r="N9017" s="6" t="s">
        <v>1153</v>
      </c>
      <c r="O9017" s="197" t="s">
        <v>484</v>
      </c>
    </row>
    <row r="9018" spans="1:15" ht="16.5" thickTop="1" thickBot="1">
      <c r="A9018">
        <v>2021</v>
      </c>
      <c r="B9018" t="s">
        <v>57</v>
      </c>
      <c r="C9018" s="263">
        <f>C9017+7</f>
        <v>44257</v>
      </c>
      <c r="D9018">
        <v>1</v>
      </c>
      <c r="E9018" t="str">
        <f t="shared" ref="E9018:E9045" si="457">B9018&amp;C9018&amp;D9018</f>
        <v>S9442571</v>
      </c>
      <c r="F9018" s="267" t="s">
        <v>11903</v>
      </c>
    </row>
    <row r="9019" spans="1:15" ht="16.5" thickTop="1" thickBot="1">
      <c r="A9019">
        <v>2021</v>
      </c>
      <c r="B9019" t="s">
        <v>57</v>
      </c>
      <c r="C9019" s="263">
        <f t="shared" ref="C9019:C9045" si="458">C9018</f>
        <v>44257</v>
      </c>
      <c r="D9019">
        <v>2</v>
      </c>
      <c r="E9019" t="str">
        <f t="shared" si="457"/>
        <v>S9442572</v>
      </c>
      <c r="F9019" s="338" t="s">
        <v>1</v>
      </c>
      <c r="G9019" s="341" t="s">
        <v>2</v>
      </c>
      <c r="H9019" s="342"/>
      <c r="I9019" s="342"/>
      <c r="J9019" s="343"/>
      <c r="K9019" s="344" t="s">
        <v>3</v>
      </c>
      <c r="L9019" s="343"/>
      <c r="M9019" s="344" t="s">
        <v>144</v>
      </c>
      <c r="N9019" s="342"/>
      <c r="O9019" s="342"/>
    </row>
    <row r="9020" spans="1:15" ht="18" customHeight="1" thickBot="1">
      <c r="A9020">
        <v>2021</v>
      </c>
      <c r="B9020" t="s">
        <v>57</v>
      </c>
      <c r="C9020" s="263">
        <f t="shared" si="458"/>
        <v>44257</v>
      </c>
      <c r="D9020">
        <v>3</v>
      </c>
      <c r="E9020" t="str">
        <f t="shared" si="457"/>
        <v>S9442573</v>
      </c>
      <c r="F9020" s="339"/>
      <c r="G9020" s="345" t="s">
        <v>5</v>
      </c>
      <c r="H9020" s="347" t="s">
        <v>145</v>
      </c>
      <c r="I9020" s="348"/>
      <c r="J9020" s="349"/>
      <c r="K9020" s="350" t="s">
        <v>6</v>
      </c>
      <c r="L9020" s="352" t="s">
        <v>7</v>
      </c>
      <c r="M9020" s="350" t="s">
        <v>8</v>
      </c>
      <c r="N9020" s="354" t="s">
        <v>146</v>
      </c>
      <c r="O9020" s="356" t="s">
        <v>147</v>
      </c>
    </row>
    <row r="9021" spans="1:15" ht="15.75" thickBot="1">
      <c r="A9021">
        <v>2021</v>
      </c>
      <c r="B9021" t="s">
        <v>57</v>
      </c>
      <c r="C9021" s="263">
        <f t="shared" si="458"/>
        <v>44257</v>
      </c>
      <c r="D9021">
        <v>4</v>
      </c>
      <c r="E9021" t="str">
        <f t="shared" si="457"/>
        <v>S9442574</v>
      </c>
      <c r="F9021" s="340"/>
      <c r="G9021" s="346"/>
      <c r="H9021" s="191" t="s">
        <v>9</v>
      </c>
      <c r="I9021" s="192" t="s">
        <v>18</v>
      </c>
      <c r="J9021" s="193" t="s">
        <v>11</v>
      </c>
      <c r="K9021" s="351"/>
      <c r="L9021" s="353"/>
      <c r="M9021" s="351"/>
      <c r="N9021" s="355"/>
      <c r="O9021" s="357"/>
    </row>
    <row r="9022" spans="1:15">
      <c r="A9022">
        <v>2021</v>
      </c>
      <c r="B9022" t="s">
        <v>57</v>
      </c>
      <c r="C9022" s="263">
        <f t="shared" si="458"/>
        <v>44257</v>
      </c>
      <c r="D9022">
        <v>5</v>
      </c>
      <c r="E9022" t="str">
        <f t="shared" si="457"/>
        <v>S9442575</v>
      </c>
      <c r="F9022" s="3" t="s">
        <v>12</v>
      </c>
      <c r="G9022" s="2">
        <v>0</v>
      </c>
      <c r="H9022" s="2" t="s">
        <v>12484</v>
      </c>
      <c r="I9022" s="2" t="s">
        <v>12485</v>
      </c>
      <c r="J9022" s="2" t="s">
        <v>12486</v>
      </c>
      <c r="K9022" s="194" t="s">
        <v>17</v>
      </c>
      <c r="L9022" s="2">
        <v>55</v>
      </c>
      <c r="M9022" s="194" t="s">
        <v>1548</v>
      </c>
      <c r="N9022" s="2" t="s">
        <v>4640</v>
      </c>
      <c r="O9022" s="195" t="s">
        <v>4149</v>
      </c>
    </row>
    <row r="9023" spans="1:15">
      <c r="A9023">
        <v>2021</v>
      </c>
      <c r="B9023" t="s">
        <v>57</v>
      </c>
      <c r="C9023" s="263">
        <f t="shared" si="458"/>
        <v>44257</v>
      </c>
      <c r="D9023">
        <v>6</v>
      </c>
      <c r="E9023" t="str">
        <f t="shared" si="457"/>
        <v>S9442576</v>
      </c>
      <c r="F9023" s="4">
        <v>44256</v>
      </c>
      <c r="G9023" s="2">
        <v>115</v>
      </c>
      <c r="H9023" s="2" t="s">
        <v>12487</v>
      </c>
      <c r="I9023" s="2" t="s">
        <v>12488</v>
      </c>
      <c r="J9023" s="2" t="s">
        <v>511</v>
      </c>
      <c r="K9023" s="194" t="s">
        <v>17</v>
      </c>
      <c r="L9023" s="2">
        <v>62</v>
      </c>
      <c r="M9023" s="194">
        <v>100</v>
      </c>
      <c r="N9023" s="2">
        <v>0</v>
      </c>
      <c r="O9023" s="195">
        <v>0</v>
      </c>
    </row>
    <row r="9024" spans="1:15">
      <c r="A9024">
        <v>2021</v>
      </c>
      <c r="B9024" t="s">
        <v>57</v>
      </c>
      <c r="C9024" s="263">
        <f t="shared" si="458"/>
        <v>44257</v>
      </c>
      <c r="D9024">
        <v>7</v>
      </c>
      <c r="E9024" t="str">
        <f t="shared" si="457"/>
        <v>S9442577</v>
      </c>
      <c r="F9024" s="4">
        <v>44287</v>
      </c>
      <c r="G9024" s="2">
        <v>93</v>
      </c>
      <c r="H9024" s="2" t="s">
        <v>4776</v>
      </c>
      <c r="I9024" s="2" t="s">
        <v>12489</v>
      </c>
      <c r="J9024" s="2" t="s">
        <v>700</v>
      </c>
      <c r="K9024" s="194" t="s">
        <v>17</v>
      </c>
      <c r="L9024" s="2">
        <v>61</v>
      </c>
      <c r="M9024" s="194">
        <v>100</v>
      </c>
      <c r="N9024" s="2">
        <v>0</v>
      </c>
      <c r="O9024" s="195">
        <v>0</v>
      </c>
    </row>
    <row r="9025" spans="1:15">
      <c r="A9025">
        <v>2021</v>
      </c>
      <c r="B9025" t="s">
        <v>57</v>
      </c>
      <c r="C9025" s="263">
        <f t="shared" si="458"/>
        <v>44257</v>
      </c>
      <c r="D9025">
        <v>8</v>
      </c>
      <c r="E9025" t="str">
        <f t="shared" si="457"/>
        <v>S9442578</v>
      </c>
      <c r="F9025" s="4">
        <v>44317</v>
      </c>
      <c r="G9025" s="2">
        <v>93</v>
      </c>
      <c r="H9025" s="2" t="s">
        <v>12490</v>
      </c>
      <c r="I9025" s="2" t="s">
        <v>12491</v>
      </c>
      <c r="J9025" s="2" t="s">
        <v>3167</v>
      </c>
      <c r="K9025" s="194" t="s">
        <v>17</v>
      </c>
      <c r="L9025" s="2">
        <v>59</v>
      </c>
      <c r="M9025" s="194">
        <v>100</v>
      </c>
      <c r="N9025" s="2">
        <v>0</v>
      </c>
      <c r="O9025" s="195">
        <v>0</v>
      </c>
    </row>
    <row r="9026" spans="1:15">
      <c r="A9026">
        <v>2021</v>
      </c>
      <c r="B9026" t="s">
        <v>57</v>
      </c>
      <c r="C9026" s="263">
        <f t="shared" si="458"/>
        <v>44257</v>
      </c>
      <c r="D9026">
        <v>9</v>
      </c>
      <c r="E9026" t="str">
        <f t="shared" si="457"/>
        <v>S9442579</v>
      </c>
      <c r="F9026" s="4">
        <v>44348</v>
      </c>
      <c r="G9026" s="2">
        <v>135</v>
      </c>
      <c r="H9026" s="2" t="s">
        <v>12492</v>
      </c>
      <c r="I9026" s="2" t="s">
        <v>12493</v>
      </c>
      <c r="J9026" s="2" t="s">
        <v>3634</v>
      </c>
      <c r="K9026" s="194" t="s">
        <v>17</v>
      </c>
      <c r="L9026" s="2">
        <v>49</v>
      </c>
      <c r="M9026" s="194">
        <v>100</v>
      </c>
      <c r="N9026" s="2">
        <v>0</v>
      </c>
      <c r="O9026" s="195">
        <v>0</v>
      </c>
    </row>
    <row r="9027" spans="1:15">
      <c r="A9027">
        <v>2021</v>
      </c>
      <c r="B9027" t="s">
        <v>57</v>
      </c>
      <c r="C9027" s="263">
        <f t="shared" si="458"/>
        <v>44257</v>
      </c>
      <c r="D9027">
        <v>10</v>
      </c>
      <c r="E9027" t="str">
        <f t="shared" si="457"/>
        <v>S94425710</v>
      </c>
      <c r="F9027" s="3" t="s">
        <v>11877</v>
      </c>
      <c r="G9027" s="2">
        <v>188</v>
      </c>
      <c r="H9027" s="2" t="s">
        <v>7964</v>
      </c>
      <c r="I9027" s="2" t="s">
        <v>11821</v>
      </c>
      <c r="J9027" s="2" t="s">
        <v>8317</v>
      </c>
      <c r="K9027" s="194" t="s">
        <v>17</v>
      </c>
      <c r="L9027" s="2">
        <v>50</v>
      </c>
      <c r="M9027" s="194" t="s">
        <v>316</v>
      </c>
      <c r="N9027" s="2">
        <v>0</v>
      </c>
      <c r="O9027" s="195" t="s">
        <v>317</v>
      </c>
    </row>
    <row r="9028" spans="1:15">
      <c r="A9028">
        <v>2021</v>
      </c>
      <c r="B9028" t="s">
        <v>57</v>
      </c>
      <c r="C9028" s="263">
        <f t="shared" si="458"/>
        <v>44257</v>
      </c>
      <c r="D9028">
        <v>11</v>
      </c>
      <c r="E9028" t="str">
        <f t="shared" si="457"/>
        <v>S94425711</v>
      </c>
      <c r="F9028" s="3">
        <v>2022</v>
      </c>
      <c r="G9028" s="2">
        <v>180</v>
      </c>
      <c r="H9028" s="2" t="s">
        <v>12494</v>
      </c>
      <c r="I9028" s="2" t="s">
        <v>3367</v>
      </c>
      <c r="J9028" s="2" t="s">
        <v>1628</v>
      </c>
      <c r="K9028" s="194" t="s">
        <v>17</v>
      </c>
      <c r="L9028" s="2">
        <v>45</v>
      </c>
      <c r="M9028" s="194" t="s">
        <v>3332</v>
      </c>
      <c r="N9028" s="2" t="s">
        <v>1248</v>
      </c>
      <c r="O9028" s="195" t="s">
        <v>10466</v>
      </c>
    </row>
    <row r="9029" spans="1:15">
      <c r="A9029">
        <v>2021</v>
      </c>
      <c r="B9029" t="s">
        <v>57</v>
      </c>
      <c r="C9029" s="263">
        <f t="shared" si="458"/>
        <v>44257</v>
      </c>
      <c r="D9029">
        <v>12</v>
      </c>
      <c r="E9029" t="str">
        <f t="shared" si="457"/>
        <v>S94425712</v>
      </c>
      <c r="F9029" s="3">
        <v>2023</v>
      </c>
      <c r="G9029" s="2">
        <v>160</v>
      </c>
      <c r="H9029" s="2" t="s">
        <v>12495</v>
      </c>
      <c r="I9029" s="2">
        <v>164</v>
      </c>
      <c r="J9029" s="2" t="s">
        <v>317</v>
      </c>
      <c r="K9029" s="194" t="s">
        <v>17</v>
      </c>
      <c r="L9029" s="2">
        <v>36</v>
      </c>
      <c r="M9029" s="194" t="s">
        <v>952</v>
      </c>
      <c r="N9029" s="2" t="s">
        <v>4592</v>
      </c>
      <c r="O9029" s="195" t="s">
        <v>625</v>
      </c>
    </row>
    <row r="9030" spans="1:15">
      <c r="A9030">
        <v>2021</v>
      </c>
      <c r="B9030" t="s">
        <v>57</v>
      </c>
      <c r="C9030" s="263">
        <f t="shared" si="458"/>
        <v>44257</v>
      </c>
      <c r="D9030">
        <v>13</v>
      </c>
      <c r="E9030" t="str">
        <f t="shared" si="457"/>
        <v>S94425713</v>
      </c>
      <c r="F9030" s="3">
        <v>2024</v>
      </c>
      <c r="G9030" s="2">
        <v>150</v>
      </c>
      <c r="H9030" s="2" t="s">
        <v>12496</v>
      </c>
      <c r="I9030" s="2" t="s">
        <v>7966</v>
      </c>
      <c r="J9030" s="2" t="s">
        <v>5597</v>
      </c>
      <c r="K9030" s="194" t="s">
        <v>17</v>
      </c>
      <c r="L9030" s="2">
        <v>29</v>
      </c>
      <c r="M9030" s="194" t="s">
        <v>1265</v>
      </c>
      <c r="N9030" s="2" t="s">
        <v>1367</v>
      </c>
      <c r="O9030" s="195" t="s">
        <v>11403</v>
      </c>
    </row>
    <row r="9031" spans="1:15" ht="15.75" thickBot="1">
      <c r="A9031">
        <v>2021</v>
      </c>
      <c r="B9031" t="s">
        <v>57</v>
      </c>
      <c r="C9031" s="263">
        <f t="shared" si="458"/>
        <v>44257</v>
      </c>
      <c r="D9031">
        <v>14</v>
      </c>
      <c r="E9031" t="str">
        <f t="shared" si="457"/>
        <v>S94425714</v>
      </c>
      <c r="F9031" s="5">
        <v>2025</v>
      </c>
      <c r="G9031" s="6">
        <v>145</v>
      </c>
      <c r="H9031" s="6" t="s">
        <v>9222</v>
      </c>
      <c r="I9031" s="6" t="s">
        <v>11653</v>
      </c>
      <c r="J9031" s="6" t="s">
        <v>4046</v>
      </c>
      <c r="K9031" s="196" t="s">
        <v>17</v>
      </c>
      <c r="L9031" s="6">
        <v>26</v>
      </c>
      <c r="M9031" s="196" t="s">
        <v>9084</v>
      </c>
      <c r="N9031" s="6" t="s">
        <v>11686</v>
      </c>
      <c r="O9031" s="197" t="s">
        <v>730</v>
      </c>
    </row>
    <row r="9032" spans="1:15" ht="16.5" thickTop="1" thickBot="1">
      <c r="A9032">
        <v>2021</v>
      </c>
      <c r="B9032" t="s">
        <v>57</v>
      </c>
      <c r="C9032" s="263">
        <f t="shared" si="458"/>
        <v>44257</v>
      </c>
      <c r="D9032">
        <v>15</v>
      </c>
      <c r="E9032" t="str">
        <f t="shared" si="457"/>
        <v>S94425715</v>
      </c>
      <c r="F9032" s="267" t="s">
        <v>11904</v>
      </c>
    </row>
    <row r="9033" spans="1:15" ht="16.5" thickTop="1" thickBot="1">
      <c r="A9033">
        <v>2021</v>
      </c>
      <c r="B9033" t="s">
        <v>57</v>
      </c>
      <c r="C9033" s="263">
        <f t="shared" si="458"/>
        <v>44257</v>
      </c>
      <c r="D9033">
        <v>16</v>
      </c>
      <c r="E9033" t="str">
        <f t="shared" si="457"/>
        <v>S94425716</v>
      </c>
      <c r="F9033" s="338" t="s">
        <v>1</v>
      </c>
      <c r="G9033" s="341" t="s">
        <v>2</v>
      </c>
      <c r="H9033" s="342"/>
      <c r="I9033" s="342"/>
      <c r="J9033" s="343"/>
      <c r="K9033" s="344" t="s">
        <v>3</v>
      </c>
      <c r="L9033" s="343"/>
      <c r="M9033" s="344" t="s">
        <v>144</v>
      </c>
      <c r="N9033" s="342"/>
      <c r="O9033" s="342"/>
    </row>
    <row r="9034" spans="1:15" ht="18" customHeight="1" thickBot="1">
      <c r="A9034">
        <v>2021</v>
      </c>
      <c r="B9034" t="s">
        <v>57</v>
      </c>
      <c r="C9034" s="263">
        <f t="shared" si="458"/>
        <v>44257</v>
      </c>
      <c r="D9034">
        <v>17</v>
      </c>
      <c r="E9034" t="str">
        <f t="shared" si="457"/>
        <v>S94425717</v>
      </c>
      <c r="F9034" s="339"/>
      <c r="G9034" s="345" t="s">
        <v>5</v>
      </c>
      <c r="H9034" s="347" t="s">
        <v>145</v>
      </c>
      <c r="I9034" s="348"/>
      <c r="J9034" s="349"/>
      <c r="K9034" s="350" t="s">
        <v>6</v>
      </c>
      <c r="L9034" s="352" t="s">
        <v>7</v>
      </c>
      <c r="M9034" s="350" t="s">
        <v>8</v>
      </c>
      <c r="N9034" s="354" t="s">
        <v>146</v>
      </c>
      <c r="O9034" s="356" t="s">
        <v>147</v>
      </c>
    </row>
    <row r="9035" spans="1:15" ht="15.75" thickBot="1">
      <c r="A9035">
        <v>2021</v>
      </c>
      <c r="B9035" t="s">
        <v>57</v>
      </c>
      <c r="C9035" s="263">
        <f t="shared" si="458"/>
        <v>44257</v>
      </c>
      <c r="D9035">
        <v>18</v>
      </c>
      <c r="E9035" t="str">
        <f t="shared" si="457"/>
        <v>S94425718</v>
      </c>
      <c r="F9035" s="340"/>
      <c r="G9035" s="346"/>
      <c r="H9035" s="191" t="s">
        <v>9</v>
      </c>
      <c r="I9035" s="192" t="s">
        <v>18</v>
      </c>
      <c r="J9035" s="193" t="s">
        <v>11</v>
      </c>
      <c r="K9035" s="351"/>
      <c r="L9035" s="353"/>
      <c r="M9035" s="351"/>
      <c r="N9035" s="355"/>
      <c r="O9035" s="357"/>
    </row>
    <row r="9036" spans="1:15">
      <c r="A9036">
        <v>2021</v>
      </c>
      <c r="B9036" t="s">
        <v>57</v>
      </c>
      <c r="C9036" s="263">
        <f t="shared" si="458"/>
        <v>44257</v>
      </c>
      <c r="D9036">
        <v>19</v>
      </c>
      <c r="E9036" t="str">
        <f t="shared" si="457"/>
        <v>S94425719</v>
      </c>
      <c r="F9036" s="3" t="s">
        <v>16</v>
      </c>
      <c r="G9036" s="2">
        <v>58</v>
      </c>
      <c r="H9036" s="2" t="s">
        <v>12497</v>
      </c>
      <c r="I9036" s="2" t="s">
        <v>12497</v>
      </c>
      <c r="J9036" s="2" t="s">
        <v>1430</v>
      </c>
      <c r="K9036" s="194" t="s">
        <v>17</v>
      </c>
      <c r="L9036" s="2">
        <v>54</v>
      </c>
      <c r="M9036" s="194" t="s">
        <v>507</v>
      </c>
      <c r="N9036" s="2" t="s">
        <v>379</v>
      </c>
      <c r="O9036" s="195" t="s">
        <v>334</v>
      </c>
    </row>
    <row r="9037" spans="1:15">
      <c r="A9037">
        <v>2021</v>
      </c>
      <c r="B9037" t="s">
        <v>57</v>
      </c>
      <c r="C9037" s="263">
        <f t="shared" si="458"/>
        <v>44257</v>
      </c>
      <c r="D9037">
        <v>20</v>
      </c>
      <c r="E9037" t="str">
        <f t="shared" si="457"/>
        <v>S94425720</v>
      </c>
      <c r="F9037" s="4">
        <v>44256</v>
      </c>
      <c r="G9037" s="2">
        <v>175</v>
      </c>
      <c r="H9037" s="2" t="s">
        <v>12498</v>
      </c>
      <c r="I9037" s="2" t="s">
        <v>12499</v>
      </c>
      <c r="J9037" s="2" t="s">
        <v>3767</v>
      </c>
      <c r="K9037" s="194" t="s">
        <v>17</v>
      </c>
      <c r="L9037" s="2">
        <v>52</v>
      </c>
      <c r="M9037" s="194">
        <v>100</v>
      </c>
      <c r="N9037" s="2">
        <v>0</v>
      </c>
      <c r="O9037" s="195">
        <v>0</v>
      </c>
    </row>
    <row r="9038" spans="1:15">
      <c r="A9038">
        <v>2021</v>
      </c>
      <c r="B9038" t="s">
        <v>57</v>
      </c>
      <c r="C9038" s="263">
        <f t="shared" si="458"/>
        <v>44257</v>
      </c>
      <c r="D9038">
        <v>21</v>
      </c>
      <c r="E9038" t="str">
        <f t="shared" si="457"/>
        <v>S94425721</v>
      </c>
      <c r="F9038" s="4">
        <v>44287</v>
      </c>
      <c r="G9038" s="2">
        <v>148</v>
      </c>
      <c r="H9038" s="2" t="s">
        <v>6278</v>
      </c>
      <c r="I9038" s="2" t="s">
        <v>7282</v>
      </c>
      <c r="J9038" s="2" t="s">
        <v>1895</v>
      </c>
      <c r="K9038" s="194" t="s">
        <v>17</v>
      </c>
      <c r="L9038" s="2">
        <v>48</v>
      </c>
      <c r="M9038" s="194">
        <v>100</v>
      </c>
      <c r="N9038" s="2">
        <v>0</v>
      </c>
      <c r="O9038" s="195">
        <v>0</v>
      </c>
    </row>
    <row r="9039" spans="1:15">
      <c r="A9039">
        <v>2021</v>
      </c>
      <c r="B9039" t="s">
        <v>57</v>
      </c>
      <c r="C9039" s="263">
        <f t="shared" si="458"/>
        <v>44257</v>
      </c>
      <c r="D9039">
        <v>22</v>
      </c>
      <c r="E9039" t="str">
        <f t="shared" si="457"/>
        <v>S94425722</v>
      </c>
      <c r="F9039" s="4">
        <v>44317</v>
      </c>
      <c r="G9039" s="2">
        <v>148</v>
      </c>
      <c r="H9039" s="2" t="s">
        <v>12500</v>
      </c>
      <c r="I9039" s="2" t="s">
        <v>10776</v>
      </c>
      <c r="J9039" s="2" t="s">
        <v>558</v>
      </c>
      <c r="K9039" s="194" t="s">
        <v>17</v>
      </c>
      <c r="L9039" s="2">
        <v>47</v>
      </c>
      <c r="M9039" s="194">
        <v>100</v>
      </c>
      <c r="N9039" s="2">
        <v>0</v>
      </c>
      <c r="O9039" s="195">
        <v>0</v>
      </c>
    </row>
    <row r="9040" spans="1:15">
      <c r="A9040">
        <v>2021</v>
      </c>
      <c r="B9040" t="s">
        <v>57</v>
      </c>
      <c r="C9040" s="263">
        <f t="shared" si="458"/>
        <v>44257</v>
      </c>
      <c r="D9040">
        <v>23</v>
      </c>
      <c r="E9040" t="str">
        <f t="shared" si="457"/>
        <v>S94425723</v>
      </c>
      <c r="F9040" s="4">
        <v>44348</v>
      </c>
      <c r="G9040" s="2">
        <v>185</v>
      </c>
      <c r="H9040" s="2" t="s">
        <v>9505</v>
      </c>
      <c r="I9040" s="2" t="s">
        <v>8081</v>
      </c>
      <c r="J9040" s="2" t="s">
        <v>2306</v>
      </c>
      <c r="K9040" s="194" t="s">
        <v>17</v>
      </c>
      <c r="L9040" s="2">
        <v>45</v>
      </c>
      <c r="M9040" s="194">
        <v>100</v>
      </c>
      <c r="N9040" s="2">
        <v>0</v>
      </c>
      <c r="O9040" s="195">
        <v>0</v>
      </c>
    </row>
    <row r="9041" spans="1:15">
      <c r="A9041">
        <v>2021</v>
      </c>
      <c r="B9041" t="s">
        <v>57</v>
      </c>
      <c r="C9041" s="263">
        <f t="shared" si="458"/>
        <v>44257</v>
      </c>
      <c r="D9041">
        <v>24</v>
      </c>
      <c r="E9041" t="str">
        <f t="shared" si="457"/>
        <v>S94425724</v>
      </c>
      <c r="F9041" s="3" t="s">
        <v>11877</v>
      </c>
      <c r="G9041" s="2">
        <v>243</v>
      </c>
      <c r="H9041" s="2" t="s">
        <v>12501</v>
      </c>
      <c r="I9041" s="2" t="s">
        <v>12502</v>
      </c>
      <c r="J9041" s="2" t="s">
        <v>624</v>
      </c>
      <c r="K9041" s="194" t="s">
        <v>17</v>
      </c>
      <c r="L9041" s="2">
        <v>44</v>
      </c>
      <c r="M9041" s="194" t="s">
        <v>10061</v>
      </c>
      <c r="N9041" s="2">
        <v>0</v>
      </c>
      <c r="O9041" s="195" t="s">
        <v>2664</v>
      </c>
    </row>
    <row r="9042" spans="1:15">
      <c r="A9042">
        <v>2021</v>
      </c>
      <c r="B9042" t="s">
        <v>57</v>
      </c>
      <c r="C9042" s="263">
        <f t="shared" si="458"/>
        <v>44257</v>
      </c>
      <c r="D9042">
        <v>25</v>
      </c>
      <c r="E9042" t="str">
        <f t="shared" si="457"/>
        <v>S94425725</v>
      </c>
      <c r="F9042" s="3">
        <v>2022</v>
      </c>
      <c r="G9042" s="2">
        <v>225</v>
      </c>
      <c r="H9042" s="2" t="s">
        <v>12503</v>
      </c>
      <c r="I9042" s="2" t="s">
        <v>12504</v>
      </c>
      <c r="J9042" s="2" t="s">
        <v>1331</v>
      </c>
      <c r="K9042" s="194" t="s">
        <v>17</v>
      </c>
      <c r="L9042" s="2">
        <v>42</v>
      </c>
      <c r="M9042" s="194" t="s">
        <v>507</v>
      </c>
      <c r="N9042" s="2" t="s">
        <v>1831</v>
      </c>
      <c r="O9042" s="195" t="s">
        <v>1446</v>
      </c>
    </row>
    <row r="9043" spans="1:15">
      <c r="A9043">
        <v>2021</v>
      </c>
      <c r="B9043" t="s">
        <v>57</v>
      </c>
      <c r="C9043" s="263">
        <f t="shared" si="458"/>
        <v>44257</v>
      </c>
      <c r="D9043">
        <v>26</v>
      </c>
      <c r="E9043" t="str">
        <f t="shared" si="457"/>
        <v>S94425726</v>
      </c>
      <c r="F9043" s="3">
        <v>2023</v>
      </c>
      <c r="G9043" s="2">
        <v>195</v>
      </c>
      <c r="H9043" s="2" t="s">
        <v>12505</v>
      </c>
      <c r="I9043" s="2" t="s">
        <v>1820</v>
      </c>
      <c r="J9043" s="2" t="s">
        <v>604</v>
      </c>
      <c r="K9043" s="194" t="s">
        <v>17</v>
      </c>
      <c r="L9043" s="2">
        <v>35</v>
      </c>
      <c r="M9043" s="194" t="s">
        <v>3192</v>
      </c>
      <c r="N9043" s="2" t="s">
        <v>301</v>
      </c>
      <c r="O9043" s="195" t="s">
        <v>339</v>
      </c>
    </row>
    <row r="9044" spans="1:15">
      <c r="A9044">
        <v>2021</v>
      </c>
      <c r="B9044" t="s">
        <v>57</v>
      </c>
      <c r="C9044" s="263">
        <f t="shared" si="458"/>
        <v>44257</v>
      </c>
      <c r="D9044">
        <v>27</v>
      </c>
      <c r="E9044" t="str">
        <f t="shared" si="457"/>
        <v>S94425727</v>
      </c>
      <c r="F9044" s="3">
        <v>2024</v>
      </c>
      <c r="G9044" s="2">
        <v>180</v>
      </c>
      <c r="H9044" s="2" t="s">
        <v>9422</v>
      </c>
      <c r="I9044" s="2" t="s">
        <v>1016</v>
      </c>
      <c r="J9044" s="2" t="s">
        <v>2965</v>
      </c>
      <c r="K9044" s="194" t="s">
        <v>17</v>
      </c>
      <c r="L9044" s="2">
        <v>29</v>
      </c>
      <c r="M9044" s="194" t="s">
        <v>619</v>
      </c>
      <c r="N9044" s="2" t="s">
        <v>893</v>
      </c>
      <c r="O9044" s="195" t="s">
        <v>619</v>
      </c>
    </row>
    <row r="9045" spans="1:15" ht="15.75" thickBot="1">
      <c r="A9045">
        <v>2021</v>
      </c>
      <c r="B9045" t="s">
        <v>57</v>
      </c>
      <c r="C9045" s="263">
        <f t="shared" si="458"/>
        <v>44257</v>
      </c>
      <c r="D9045">
        <v>28</v>
      </c>
      <c r="E9045" t="str">
        <f t="shared" si="457"/>
        <v>S94425728</v>
      </c>
      <c r="F9045" s="5">
        <v>2025</v>
      </c>
      <c r="G9045" s="6">
        <v>175</v>
      </c>
      <c r="H9045" s="6" t="s">
        <v>5928</v>
      </c>
      <c r="I9045" s="6" t="s">
        <v>5928</v>
      </c>
      <c r="J9045" s="6" t="s">
        <v>996</v>
      </c>
      <c r="K9045" s="196" t="s">
        <v>17</v>
      </c>
      <c r="L9045" s="6">
        <v>29</v>
      </c>
      <c r="M9045" s="196" t="s">
        <v>8474</v>
      </c>
      <c r="N9045" s="6" t="s">
        <v>344</v>
      </c>
      <c r="O9045" s="197" t="s">
        <v>544</v>
      </c>
    </row>
    <row r="9046" spans="1:15" ht="16.5" thickTop="1" thickBot="1">
      <c r="A9046">
        <v>2021</v>
      </c>
      <c r="B9046" t="s">
        <v>56</v>
      </c>
      <c r="C9046" s="263">
        <f>C9045+7</f>
        <v>44264</v>
      </c>
      <c r="D9046">
        <v>1</v>
      </c>
      <c r="E9046" t="str">
        <f t="shared" ref="E9046:E9073" si="459">B9046&amp;C9046&amp;D9046</f>
        <v>S10442641</v>
      </c>
      <c r="F9046" s="267" t="s">
        <v>11903</v>
      </c>
    </row>
    <row r="9047" spans="1:15" ht="16.5" thickTop="1" thickBot="1">
      <c r="A9047">
        <v>2021</v>
      </c>
      <c r="B9047" t="s">
        <v>56</v>
      </c>
      <c r="C9047" s="263">
        <f t="shared" ref="C9047:C9073" si="460">C9046</f>
        <v>44264</v>
      </c>
      <c r="D9047">
        <v>2</v>
      </c>
      <c r="E9047" t="str">
        <f t="shared" si="459"/>
        <v>S10442642</v>
      </c>
      <c r="F9047" s="338" t="s">
        <v>1</v>
      </c>
      <c r="G9047" s="341" t="s">
        <v>2</v>
      </c>
      <c r="H9047" s="342"/>
      <c r="I9047" s="342"/>
      <c r="J9047" s="343"/>
      <c r="K9047" s="344" t="s">
        <v>3</v>
      </c>
      <c r="L9047" s="343"/>
      <c r="M9047" s="344" t="s">
        <v>144</v>
      </c>
      <c r="N9047" s="342"/>
      <c r="O9047" s="342"/>
    </row>
    <row r="9048" spans="1:15" ht="18" customHeight="1" thickBot="1">
      <c r="A9048">
        <v>2021</v>
      </c>
      <c r="B9048" t="s">
        <v>56</v>
      </c>
      <c r="C9048" s="263">
        <f t="shared" si="460"/>
        <v>44264</v>
      </c>
      <c r="D9048">
        <v>3</v>
      </c>
      <c r="E9048" t="str">
        <f t="shared" si="459"/>
        <v>S10442643</v>
      </c>
      <c r="F9048" s="339"/>
      <c r="G9048" s="345" t="s">
        <v>5</v>
      </c>
      <c r="H9048" s="347" t="s">
        <v>145</v>
      </c>
      <c r="I9048" s="348"/>
      <c r="J9048" s="349"/>
      <c r="K9048" s="350" t="s">
        <v>6</v>
      </c>
      <c r="L9048" s="352" t="s">
        <v>7</v>
      </c>
      <c r="M9048" s="350" t="s">
        <v>8</v>
      </c>
      <c r="N9048" s="354" t="s">
        <v>146</v>
      </c>
      <c r="O9048" s="356" t="s">
        <v>147</v>
      </c>
    </row>
    <row r="9049" spans="1:15" ht="15.75" thickBot="1">
      <c r="A9049">
        <v>2021</v>
      </c>
      <c r="B9049" t="s">
        <v>56</v>
      </c>
      <c r="C9049" s="263">
        <f t="shared" si="460"/>
        <v>44264</v>
      </c>
      <c r="D9049">
        <v>4</v>
      </c>
      <c r="E9049" t="str">
        <f t="shared" si="459"/>
        <v>S10442644</v>
      </c>
      <c r="F9049" s="340"/>
      <c r="G9049" s="346"/>
      <c r="H9049" s="191" t="s">
        <v>9</v>
      </c>
      <c r="I9049" s="192" t="s">
        <v>18</v>
      </c>
      <c r="J9049" s="193" t="s">
        <v>11</v>
      </c>
      <c r="K9049" s="351"/>
      <c r="L9049" s="353"/>
      <c r="M9049" s="351"/>
      <c r="N9049" s="355"/>
      <c r="O9049" s="357"/>
    </row>
    <row r="9050" spans="1:15">
      <c r="A9050">
        <v>2021</v>
      </c>
      <c r="B9050" t="s">
        <v>56</v>
      </c>
      <c r="C9050" s="263">
        <f t="shared" si="460"/>
        <v>44264</v>
      </c>
      <c r="D9050">
        <v>5</v>
      </c>
      <c r="E9050" t="str">
        <f t="shared" si="459"/>
        <v>S10442645</v>
      </c>
      <c r="F9050" s="3" t="s">
        <v>12</v>
      </c>
      <c r="G9050" s="2" t="s">
        <v>12506</v>
      </c>
      <c r="H9050" s="2" t="s">
        <v>12506</v>
      </c>
      <c r="I9050" s="2" t="s">
        <v>12507</v>
      </c>
      <c r="J9050" s="2" t="s">
        <v>6172</v>
      </c>
      <c r="K9050" s="194" t="s">
        <v>13</v>
      </c>
      <c r="L9050" s="2">
        <v>46</v>
      </c>
      <c r="M9050" s="194" t="s">
        <v>303</v>
      </c>
      <c r="N9050" s="2" t="s">
        <v>1139</v>
      </c>
      <c r="O9050" s="195" t="s">
        <v>580</v>
      </c>
    </row>
    <row r="9051" spans="1:15">
      <c r="A9051">
        <v>2021</v>
      </c>
      <c r="B9051" t="s">
        <v>56</v>
      </c>
      <c r="C9051" s="263">
        <f t="shared" si="460"/>
        <v>44264</v>
      </c>
      <c r="D9051">
        <v>6</v>
      </c>
      <c r="E9051" t="str">
        <f t="shared" si="459"/>
        <v>S10442646</v>
      </c>
      <c r="F9051" s="4">
        <v>44256</v>
      </c>
      <c r="G9051" s="2">
        <v>114</v>
      </c>
      <c r="H9051" s="2">
        <v>114</v>
      </c>
      <c r="I9051" s="2">
        <v>114</v>
      </c>
      <c r="J9051" s="2">
        <v>2</v>
      </c>
      <c r="K9051" s="194" t="s">
        <v>13</v>
      </c>
      <c r="L9051" s="2">
        <v>57</v>
      </c>
      <c r="M9051" s="194" t="s">
        <v>4532</v>
      </c>
      <c r="N9051" s="2" t="s">
        <v>1661</v>
      </c>
      <c r="O9051" s="195" t="s">
        <v>416</v>
      </c>
    </row>
    <row r="9052" spans="1:15">
      <c r="A9052">
        <v>2021</v>
      </c>
      <c r="B9052" t="s">
        <v>56</v>
      </c>
      <c r="C9052" s="263">
        <f t="shared" si="460"/>
        <v>44264</v>
      </c>
      <c r="D9052">
        <v>7</v>
      </c>
      <c r="E9052" t="str">
        <f t="shared" si="459"/>
        <v>S10442647</v>
      </c>
      <c r="F9052" s="4">
        <v>44287</v>
      </c>
      <c r="G9052" s="2" t="s">
        <v>12508</v>
      </c>
      <c r="H9052" s="2" t="s">
        <v>12508</v>
      </c>
      <c r="I9052" s="2" t="s">
        <v>12509</v>
      </c>
      <c r="J9052" s="2" t="s">
        <v>1404</v>
      </c>
      <c r="K9052" s="194" t="s">
        <v>13</v>
      </c>
      <c r="L9052" s="2">
        <v>59</v>
      </c>
      <c r="M9052" s="194" t="s">
        <v>10176</v>
      </c>
      <c r="N9052" s="2">
        <v>0</v>
      </c>
      <c r="O9052" s="195" t="s">
        <v>12510</v>
      </c>
    </row>
    <row r="9053" spans="1:15">
      <c r="A9053">
        <v>2021</v>
      </c>
      <c r="B9053" t="s">
        <v>56</v>
      </c>
      <c r="C9053" s="263">
        <f t="shared" si="460"/>
        <v>44264</v>
      </c>
      <c r="D9053">
        <v>8</v>
      </c>
      <c r="E9053" t="str">
        <f t="shared" si="459"/>
        <v>S10442648</v>
      </c>
      <c r="F9053" s="4">
        <v>44317</v>
      </c>
      <c r="G9053" s="2" t="s">
        <v>12511</v>
      </c>
      <c r="H9053" s="2" t="s">
        <v>12511</v>
      </c>
      <c r="I9053" s="2" t="s">
        <v>12512</v>
      </c>
      <c r="J9053" s="2" t="s">
        <v>3115</v>
      </c>
      <c r="K9053" s="194" t="s">
        <v>13</v>
      </c>
      <c r="L9053" s="2">
        <v>53</v>
      </c>
      <c r="M9053" s="194" t="s">
        <v>334</v>
      </c>
      <c r="N9053" s="2">
        <v>0</v>
      </c>
      <c r="O9053" s="195" t="s">
        <v>3803</v>
      </c>
    </row>
    <row r="9054" spans="1:15">
      <c r="A9054">
        <v>2021</v>
      </c>
      <c r="B9054" t="s">
        <v>56</v>
      </c>
      <c r="C9054" s="263">
        <f t="shared" si="460"/>
        <v>44264</v>
      </c>
      <c r="D9054">
        <v>9</v>
      </c>
      <c r="E9054" t="str">
        <f t="shared" si="459"/>
        <v>S10442649</v>
      </c>
      <c r="F9054" s="4">
        <v>44348</v>
      </c>
      <c r="G9054" s="2" t="s">
        <v>5628</v>
      </c>
      <c r="H9054" s="2" t="s">
        <v>5628</v>
      </c>
      <c r="I9054" s="2">
        <v>153</v>
      </c>
      <c r="J9054" s="2" t="s">
        <v>490</v>
      </c>
      <c r="K9054" s="194" t="s">
        <v>13</v>
      </c>
      <c r="L9054" s="2">
        <v>49</v>
      </c>
      <c r="M9054" s="194" t="s">
        <v>258</v>
      </c>
      <c r="N9054" s="2">
        <v>0</v>
      </c>
      <c r="O9054" s="195" t="s">
        <v>11799</v>
      </c>
    </row>
    <row r="9055" spans="1:15">
      <c r="A9055">
        <v>2021</v>
      </c>
      <c r="B9055" t="s">
        <v>56</v>
      </c>
      <c r="C9055" s="263">
        <f t="shared" si="460"/>
        <v>44264</v>
      </c>
      <c r="D9055">
        <v>10</v>
      </c>
      <c r="E9055" t="str">
        <f t="shared" si="459"/>
        <v>S104426410</v>
      </c>
      <c r="F9055" s="3" t="s">
        <v>11877</v>
      </c>
      <c r="G9055" s="2" t="s">
        <v>12513</v>
      </c>
      <c r="H9055" s="2" t="s">
        <v>12513</v>
      </c>
      <c r="I9055" s="2">
        <v>203</v>
      </c>
      <c r="J9055" s="2" t="s">
        <v>906</v>
      </c>
      <c r="K9055" s="194" t="s">
        <v>13</v>
      </c>
      <c r="L9055" s="2">
        <v>47</v>
      </c>
      <c r="M9055" s="194">
        <v>20</v>
      </c>
      <c r="N9055" s="2">
        <v>0</v>
      </c>
      <c r="O9055" s="195">
        <v>80</v>
      </c>
    </row>
    <row r="9056" spans="1:15">
      <c r="A9056">
        <v>2021</v>
      </c>
      <c r="B9056" t="s">
        <v>56</v>
      </c>
      <c r="C9056" s="263">
        <f t="shared" si="460"/>
        <v>44264</v>
      </c>
      <c r="D9056">
        <v>11</v>
      </c>
      <c r="E9056" t="str">
        <f t="shared" si="459"/>
        <v>S104426411</v>
      </c>
      <c r="F9056" s="3">
        <v>2022</v>
      </c>
      <c r="G9056" s="2" t="s">
        <v>12514</v>
      </c>
      <c r="H9056" s="2" t="s">
        <v>12514</v>
      </c>
      <c r="I9056" s="2" t="s">
        <v>2786</v>
      </c>
      <c r="J9056" s="2" t="s">
        <v>1362</v>
      </c>
      <c r="K9056" s="194" t="s">
        <v>13</v>
      </c>
      <c r="L9056" s="2">
        <v>41</v>
      </c>
      <c r="M9056" s="194" t="s">
        <v>1467</v>
      </c>
      <c r="N9056" s="2" t="s">
        <v>631</v>
      </c>
      <c r="O9056" s="195" t="s">
        <v>5369</v>
      </c>
    </row>
    <row r="9057" spans="1:15">
      <c r="A9057">
        <v>2021</v>
      </c>
      <c r="B9057" t="s">
        <v>56</v>
      </c>
      <c r="C9057" s="263">
        <f t="shared" si="460"/>
        <v>44264</v>
      </c>
      <c r="D9057">
        <v>12</v>
      </c>
      <c r="E9057" t="str">
        <f t="shared" si="459"/>
        <v>S104426412</v>
      </c>
      <c r="F9057" s="3">
        <v>2023</v>
      </c>
      <c r="G9057" s="2" t="s">
        <v>10130</v>
      </c>
      <c r="H9057" s="2" t="s">
        <v>10130</v>
      </c>
      <c r="I9057" s="2" t="s">
        <v>12515</v>
      </c>
      <c r="J9057" s="2" t="s">
        <v>1502</v>
      </c>
      <c r="K9057" s="194" t="s">
        <v>13</v>
      </c>
      <c r="L9057" s="2">
        <v>34</v>
      </c>
      <c r="M9057" s="194" t="s">
        <v>1646</v>
      </c>
      <c r="N9057" s="2" t="s">
        <v>731</v>
      </c>
      <c r="O9057" s="195" t="s">
        <v>1831</v>
      </c>
    </row>
    <row r="9058" spans="1:15">
      <c r="A9058">
        <v>2021</v>
      </c>
      <c r="B9058" t="s">
        <v>56</v>
      </c>
      <c r="C9058" s="263">
        <f t="shared" si="460"/>
        <v>44264</v>
      </c>
      <c r="D9058">
        <v>13</v>
      </c>
      <c r="E9058" t="str">
        <f t="shared" si="459"/>
        <v>S104426413</v>
      </c>
      <c r="F9058" s="3">
        <v>2024</v>
      </c>
      <c r="G9058" s="2" t="s">
        <v>3356</v>
      </c>
      <c r="H9058" s="2" t="s">
        <v>3356</v>
      </c>
      <c r="I9058" s="2" t="s">
        <v>12516</v>
      </c>
      <c r="J9058" s="2" t="s">
        <v>2670</v>
      </c>
      <c r="K9058" s="194" t="s">
        <v>13</v>
      </c>
      <c r="L9058" s="2">
        <v>26</v>
      </c>
      <c r="M9058" s="194" t="s">
        <v>5271</v>
      </c>
      <c r="N9058" s="2" t="s">
        <v>12517</v>
      </c>
      <c r="O9058" s="195" t="s">
        <v>1831</v>
      </c>
    </row>
    <row r="9059" spans="1:15" ht="15.75" thickBot="1">
      <c r="A9059">
        <v>2021</v>
      </c>
      <c r="B9059" t="s">
        <v>56</v>
      </c>
      <c r="C9059" s="263">
        <f t="shared" si="460"/>
        <v>44264</v>
      </c>
      <c r="D9059">
        <v>14</v>
      </c>
      <c r="E9059" t="str">
        <f t="shared" si="459"/>
        <v>S104426414</v>
      </c>
      <c r="F9059" s="5">
        <v>2025</v>
      </c>
      <c r="G9059" s="6" t="s">
        <v>12518</v>
      </c>
      <c r="H9059" s="6" t="s">
        <v>12518</v>
      </c>
      <c r="I9059" s="6" t="s">
        <v>11167</v>
      </c>
      <c r="J9059" s="6" t="s">
        <v>2136</v>
      </c>
      <c r="K9059" s="196" t="s">
        <v>13</v>
      </c>
      <c r="L9059" s="6">
        <v>25</v>
      </c>
      <c r="M9059" s="196">
        <v>25</v>
      </c>
      <c r="N9059" s="6" t="s">
        <v>11686</v>
      </c>
      <c r="O9059" s="197" t="s">
        <v>1831</v>
      </c>
    </row>
    <row r="9060" spans="1:15" ht="16.5" thickTop="1" thickBot="1">
      <c r="A9060">
        <v>2021</v>
      </c>
      <c r="B9060" t="s">
        <v>56</v>
      </c>
      <c r="C9060" s="263">
        <f t="shared" si="460"/>
        <v>44264</v>
      </c>
      <c r="D9060">
        <v>15</v>
      </c>
      <c r="E9060" t="str">
        <f t="shared" si="459"/>
        <v>S104426415</v>
      </c>
      <c r="F9060" s="267" t="s">
        <v>11904</v>
      </c>
    </row>
    <row r="9061" spans="1:15" ht="16.5" thickTop="1" thickBot="1">
      <c r="A9061">
        <v>2021</v>
      </c>
      <c r="B9061" t="s">
        <v>56</v>
      </c>
      <c r="C9061" s="263">
        <f t="shared" si="460"/>
        <v>44264</v>
      </c>
      <c r="D9061">
        <v>16</v>
      </c>
      <c r="E9061" t="str">
        <f t="shared" si="459"/>
        <v>S104426416</v>
      </c>
      <c r="F9061" s="338" t="s">
        <v>1</v>
      </c>
      <c r="G9061" s="341" t="s">
        <v>2</v>
      </c>
      <c r="H9061" s="342"/>
      <c r="I9061" s="342"/>
      <c r="J9061" s="343"/>
      <c r="K9061" s="344" t="s">
        <v>3</v>
      </c>
      <c r="L9061" s="343"/>
      <c r="M9061" s="344" t="s">
        <v>144</v>
      </c>
      <c r="N9061" s="342"/>
      <c r="O9061" s="342"/>
    </row>
    <row r="9062" spans="1:15" ht="18" customHeight="1" thickBot="1">
      <c r="A9062">
        <v>2021</v>
      </c>
      <c r="B9062" t="s">
        <v>56</v>
      </c>
      <c r="C9062" s="263">
        <f t="shared" si="460"/>
        <v>44264</v>
      </c>
      <c r="D9062">
        <v>17</v>
      </c>
      <c r="E9062" t="str">
        <f t="shared" si="459"/>
        <v>S104426417</v>
      </c>
      <c r="F9062" s="339"/>
      <c r="G9062" s="345" t="s">
        <v>5</v>
      </c>
      <c r="H9062" s="347" t="s">
        <v>145</v>
      </c>
      <c r="I9062" s="348"/>
      <c r="J9062" s="349"/>
      <c r="K9062" s="350" t="s">
        <v>6</v>
      </c>
      <c r="L9062" s="352" t="s">
        <v>7</v>
      </c>
      <c r="M9062" s="350" t="s">
        <v>8</v>
      </c>
      <c r="N9062" s="354" t="s">
        <v>146</v>
      </c>
      <c r="O9062" s="356" t="s">
        <v>147</v>
      </c>
    </row>
    <row r="9063" spans="1:15" ht="15.75" thickBot="1">
      <c r="A9063">
        <v>2021</v>
      </c>
      <c r="B9063" t="s">
        <v>56</v>
      </c>
      <c r="C9063" s="263">
        <f t="shared" si="460"/>
        <v>44264</v>
      </c>
      <c r="D9063">
        <v>18</v>
      </c>
      <c r="E9063" t="str">
        <f t="shared" si="459"/>
        <v>S104426418</v>
      </c>
      <c r="F9063" s="340"/>
      <c r="G9063" s="346"/>
      <c r="H9063" s="191" t="s">
        <v>9</v>
      </c>
      <c r="I9063" s="192" t="s">
        <v>18</v>
      </c>
      <c r="J9063" s="193" t="s">
        <v>11</v>
      </c>
      <c r="K9063" s="351"/>
      <c r="L9063" s="353"/>
      <c r="M9063" s="351"/>
      <c r="N9063" s="355"/>
      <c r="O9063" s="357"/>
    </row>
    <row r="9064" spans="1:15">
      <c r="A9064">
        <v>2021</v>
      </c>
      <c r="B9064" t="s">
        <v>56</v>
      </c>
      <c r="C9064" s="263">
        <f t="shared" si="460"/>
        <v>44264</v>
      </c>
      <c r="D9064">
        <v>19</v>
      </c>
      <c r="E9064" t="str">
        <f t="shared" si="459"/>
        <v>S104426419</v>
      </c>
      <c r="F9064" s="3" t="s">
        <v>16</v>
      </c>
      <c r="G9064" s="2" t="s">
        <v>2046</v>
      </c>
      <c r="H9064" s="2" t="s">
        <v>2046</v>
      </c>
      <c r="I9064" s="2" t="s">
        <v>12519</v>
      </c>
      <c r="J9064" s="2" t="s">
        <v>981</v>
      </c>
      <c r="K9064" s="194" t="s">
        <v>13</v>
      </c>
      <c r="L9064" s="2">
        <v>46</v>
      </c>
      <c r="M9064" s="194" t="s">
        <v>296</v>
      </c>
      <c r="N9064" s="2" t="s">
        <v>295</v>
      </c>
      <c r="O9064" s="195" t="s">
        <v>297</v>
      </c>
    </row>
    <row r="9065" spans="1:15">
      <c r="A9065">
        <v>2021</v>
      </c>
      <c r="B9065" t="s">
        <v>56</v>
      </c>
      <c r="C9065" s="263">
        <f t="shared" si="460"/>
        <v>44264</v>
      </c>
      <c r="D9065">
        <v>20</v>
      </c>
      <c r="E9065" t="str">
        <f t="shared" si="459"/>
        <v>S104426420</v>
      </c>
      <c r="F9065" s="4">
        <v>44256</v>
      </c>
      <c r="G9065" s="2" t="s">
        <v>12520</v>
      </c>
      <c r="H9065" s="2" t="s">
        <v>12520</v>
      </c>
      <c r="I9065" s="2" t="s">
        <v>7246</v>
      </c>
      <c r="J9065" s="2" t="s">
        <v>487</v>
      </c>
      <c r="K9065" s="194" t="s">
        <v>13</v>
      </c>
      <c r="L9065" s="2">
        <v>48</v>
      </c>
      <c r="M9065" s="194">
        <v>80</v>
      </c>
      <c r="N9065" s="2" t="s">
        <v>317</v>
      </c>
      <c r="O9065" s="195" t="s">
        <v>346</v>
      </c>
    </row>
    <row r="9066" spans="1:15">
      <c r="A9066">
        <v>2021</v>
      </c>
      <c r="B9066" t="s">
        <v>56</v>
      </c>
      <c r="C9066" s="263">
        <f t="shared" si="460"/>
        <v>44264</v>
      </c>
      <c r="D9066">
        <v>21</v>
      </c>
      <c r="E9066" t="str">
        <f t="shared" si="459"/>
        <v>S104426421</v>
      </c>
      <c r="F9066" s="4">
        <v>44287</v>
      </c>
      <c r="G9066" s="2" t="s">
        <v>4998</v>
      </c>
      <c r="H9066" s="2" t="s">
        <v>4998</v>
      </c>
      <c r="I9066" s="2" t="s">
        <v>11564</v>
      </c>
      <c r="J9066" s="2" t="s">
        <v>2452</v>
      </c>
      <c r="K9066" s="194" t="s">
        <v>13</v>
      </c>
      <c r="L9066" s="2">
        <v>46</v>
      </c>
      <c r="M9066" s="194" t="s">
        <v>730</v>
      </c>
      <c r="N9066" s="2" t="s">
        <v>1825</v>
      </c>
      <c r="O9066" s="195" t="s">
        <v>1848</v>
      </c>
    </row>
    <row r="9067" spans="1:15">
      <c r="A9067">
        <v>2021</v>
      </c>
      <c r="B9067" t="s">
        <v>56</v>
      </c>
      <c r="C9067" s="263">
        <f t="shared" si="460"/>
        <v>44264</v>
      </c>
      <c r="D9067">
        <v>22</v>
      </c>
      <c r="E9067" t="str">
        <f t="shared" si="459"/>
        <v>S104426422</v>
      </c>
      <c r="F9067" s="4">
        <v>44317</v>
      </c>
      <c r="G9067" s="2" t="s">
        <v>3621</v>
      </c>
      <c r="H9067" s="2" t="s">
        <v>3621</v>
      </c>
      <c r="I9067" s="2" t="s">
        <v>515</v>
      </c>
      <c r="J9067" s="2" t="s">
        <v>734</v>
      </c>
      <c r="K9067" s="194" t="s">
        <v>13</v>
      </c>
      <c r="L9067" s="2">
        <v>44</v>
      </c>
      <c r="M9067" s="194" t="s">
        <v>568</v>
      </c>
      <c r="N9067" s="2">
        <v>0</v>
      </c>
      <c r="O9067" s="195" t="s">
        <v>3522</v>
      </c>
    </row>
    <row r="9068" spans="1:15">
      <c r="A9068">
        <v>2021</v>
      </c>
      <c r="B9068" t="s">
        <v>56</v>
      </c>
      <c r="C9068" s="263">
        <f t="shared" si="460"/>
        <v>44264</v>
      </c>
      <c r="D9068">
        <v>23</v>
      </c>
      <c r="E9068" t="str">
        <f t="shared" si="459"/>
        <v>S104426423</v>
      </c>
      <c r="F9068" s="4">
        <v>44348</v>
      </c>
      <c r="G9068" s="2" t="s">
        <v>11122</v>
      </c>
      <c r="H9068" s="2" t="s">
        <v>11122</v>
      </c>
      <c r="I9068" s="2" t="s">
        <v>12521</v>
      </c>
      <c r="J9068" s="2" t="s">
        <v>1134</v>
      </c>
      <c r="K9068" s="194" t="s">
        <v>13</v>
      </c>
      <c r="L9068" s="2">
        <v>43</v>
      </c>
      <c r="M9068" s="194" t="s">
        <v>871</v>
      </c>
      <c r="N9068" s="2">
        <v>0</v>
      </c>
      <c r="O9068" s="195" t="s">
        <v>3501</v>
      </c>
    </row>
    <row r="9069" spans="1:15">
      <c r="A9069">
        <v>2021</v>
      </c>
      <c r="B9069" t="s">
        <v>56</v>
      </c>
      <c r="C9069" s="263">
        <f t="shared" si="460"/>
        <v>44264</v>
      </c>
      <c r="D9069">
        <v>24</v>
      </c>
      <c r="E9069" t="str">
        <f t="shared" si="459"/>
        <v>S104426424</v>
      </c>
      <c r="F9069" s="3" t="s">
        <v>11877</v>
      </c>
      <c r="G9069" s="2" t="s">
        <v>12522</v>
      </c>
      <c r="H9069" s="2" t="s">
        <v>12522</v>
      </c>
      <c r="I9069" s="2">
        <v>252</v>
      </c>
      <c r="J9069" s="2" t="s">
        <v>7787</v>
      </c>
      <c r="K9069" s="194" t="s">
        <v>13</v>
      </c>
      <c r="L9069" s="2">
        <v>44</v>
      </c>
      <c r="M9069" s="194" t="s">
        <v>3058</v>
      </c>
      <c r="N9069" s="2">
        <v>0</v>
      </c>
      <c r="O9069" s="195" t="s">
        <v>2922</v>
      </c>
    </row>
    <row r="9070" spans="1:15">
      <c r="A9070">
        <v>2021</v>
      </c>
      <c r="B9070" t="s">
        <v>56</v>
      </c>
      <c r="C9070" s="263">
        <f t="shared" si="460"/>
        <v>44264</v>
      </c>
      <c r="D9070">
        <v>25</v>
      </c>
      <c r="E9070" t="str">
        <f t="shared" si="459"/>
        <v>S104426425</v>
      </c>
      <c r="F9070" s="3">
        <v>2022</v>
      </c>
      <c r="G9070" s="2" t="s">
        <v>7558</v>
      </c>
      <c r="H9070" s="2" t="s">
        <v>7558</v>
      </c>
      <c r="I9070" s="2" t="s">
        <v>11245</v>
      </c>
      <c r="J9070" s="2" t="s">
        <v>695</v>
      </c>
      <c r="K9070" s="194" t="s">
        <v>13</v>
      </c>
      <c r="L9070" s="2">
        <v>39</v>
      </c>
      <c r="M9070" s="194" t="s">
        <v>2151</v>
      </c>
      <c r="N9070" s="2" t="s">
        <v>1831</v>
      </c>
      <c r="O9070" s="195" t="s">
        <v>730</v>
      </c>
    </row>
    <row r="9071" spans="1:15">
      <c r="A9071">
        <v>2021</v>
      </c>
      <c r="B9071" t="s">
        <v>56</v>
      </c>
      <c r="C9071" s="263">
        <f t="shared" si="460"/>
        <v>44264</v>
      </c>
      <c r="D9071">
        <v>26</v>
      </c>
      <c r="E9071" t="str">
        <f t="shared" si="459"/>
        <v>S104426426</v>
      </c>
      <c r="F9071" s="3">
        <v>2023</v>
      </c>
      <c r="G9071" s="2" t="s">
        <v>12523</v>
      </c>
      <c r="H9071" s="2" t="s">
        <v>12523</v>
      </c>
      <c r="I9071" s="2" t="s">
        <v>12524</v>
      </c>
      <c r="J9071" s="2" t="s">
        <v>670</v>
      </c>
      <c r="K9071" s="194" t="s">
        <v>13</v>
      </c>
      <c r="L9071" s="2">
        <v>34</v>
      </c>
      <c r="M9071" s="194" t="s">
        <v>2689</v>
      </c>
      <c r="N9071" s="2" t="s">
        <v>10191</v>
      </c>
      <c r="O9071" s="195" t="s">
        <v>2689</v>
      </c>
    </row>
    <row r="9072" spans="1:15">
      <c r="A9072">
        <v>2021</v>
      </c>
      <c r="B9072" t="s">
        <v>56</v>
      </c>
      <c r="C9072" s="263">
        <f t="shared" si="460"/>
        <v>44264</v>
      </c>
      <c r="D9072">
        <v>27</v>
      </c>
      <c r="E9072" t="str">
        <f t="shared" si="459"/>
        <v>S104426427</v>
      </c>
      <c r="F9072" s="3">
        <v>2024</v>
      </c>
      <c r="G9072" s="2" t="s">
        <v>5260</v>
      </c>
      <c r="H9072" s="2" t="s">
        <v>5260</v>
      </c>
      <c r="I9072" s="2" t="s">
        <v>12525</v>
      </c>
      <c r="J9072" s="2" t="s">
        <v>2313</v>
      </c>
      <c r="K9072" s="194" t="s">
        <v>13</v>
      </c>
      <c r="L9072" s="2">
        <v>30</v>
      </c>
      <c r="M9072" s="194" t="s">
        <v>346</v>
      </c>
      <c r="N9072" s="2" t="s">
        <v>344</v>
      </c>
      <c r="O9072" s="195" t="s">
        <v>345</v>
      </c>
    </row>
    <row r="9073" spans="1:15" ht="15.75" thickBot="1">
      <c r="A9073">
        <v>2021</v>
      </c>
      <c r="B9073" t="s">
        <v>56</v>
      </c>
      <c r="C9073" s="263">
        <f t="shared" si="460"/>
        <v>44264</v>
      </c>
      <c r="D9073">
        <v>28</v>
      </c>
      <c r="E9073" t="str">
        <f t="shared" si="459"/>
        <v>S104426428</v>
      </c>
      <c r="F9073" s="5">
        <v>2025</v>
      </c>
      <c r="G9073" s="6" t="s">
        <v>12526</v>
      </c>
      <c r="H9073" s="6" t="s">
        <v>12526</v>
      </c>
      <c r="I9073" s="6" t="s">
        <v>12527</v>
      </c>
      <c r="J9073" s="6" t="s">
        <v>1502</v>
      </c>
      <c r="K9073" s="196" t="s">
        <v>13</v>
      </c>
      <c r="L9073" s="6">
        <v>29</v>
      </c>
      <c r="M9073" s="196" t="s">
        <v>529</v>
      </c>
      <c r="N9073" s="6" t="s">
        <v>344</v>
      </c>
      <c r="O9073" s="197">
        <v>20</v>
      </c>
    </row>
    <row r="9074" spans="1:15" ht="16.5" thickTop="1" thickBot="1">
      <c r="A9074">
        <v>2021</v>
      </c>
      <c r="B9074" t="s">
        <v>55</v>
      </c>
      <c r="C9074" s="263">
        <f>C9073+7</f>
        <v>44271</v>
      </c>
      <c r="D9074">
        <v>1</v>
      </c>
      <c r="E9074" t="str">
        <f t="shared" ref="E9074:E9101" si="461">B9074&amp;C9074&amp;D9074</f>
        <v>S11442711</v>
      </c>
      <c r="F9074" s="267" t="s">
        <v>11903</v>
      </c>
    </row>
    <row r="9075" spans="1:15" ht="16.5" thickTop="1" thickBot="1">
      <c r="A9075">
        <v>2021</v>
      </c>
      <c r="B9075" t="s">
        <v>55</v>
      </c>
      <c r="C9075" s="263">
        <f t="shared" ref="C9075:C9101" si="462">C9074</f>
        <v>44271</v>
      </c>
      <c r="D9075">
        <v>2</v>
      </c>
      <c r="E9075" t="str">
        <f t="shared" si="461"/>
        <v>S11442712</v>
      </c>
      <c r="F9075" s="338" t="s">
        <v>1</v>
      </c>
      <c r="G9075" s="341" t="s">
        <v>2</v>
      </c>
      <c r="H9075" s="342"/>
      <c r="I9075" s="342"/>
      <c r="J9075" s="343"/>
      <c r="K9075" s="344" t="s">
        <v>3</v>
      </c>
      <c r="L9075" s="343"/>
      <c r="M9075" s="344" t="s">
        <v>144</v>
      </c>
      <c r="N9075" s="342"/>
      <c r="O9075" s="342"/>
    </row>
    <row r="9076" spans="1:15" ht="18" customHeight="1" thickBot="1">
      <c r="A9076">
        <v>2021</v>
      </c>
      <c r="B9076" t="s">
        <v>55</v>
      </c>
      <c r="C9076" s="263">
        <f t="shared" si="462"/>
        <v>44271</v>
      </c>
      <c r="D9076">
        <v>3</v>
      </c>
      <c r="E9076" t="str">
        <f t="shared" si="461"/>
        <v>S11442713</v>
      </c>
      <c r="F9076" s="339"/>
      <c r="G9076" s="345" t="s">
        <v>5</v>
      </c>
      <c r="H9076" s="347" t="s">
        <v>145</v>
      </c>
      <c r="I9076" s="348"/>
      <c r="J9076" s="349"/>
      <c r="K9076" s="350" t="s">
        <v>6</v>
      </c>
      <c r="L9076" s="352" t="s">
        <v>7</v>
      </c>
      <c r="M9076" s="350" t="s">
        <v>8</v>
      </c>
      <c r="N9076" s="354" t="s">
        <v>146</v>
      </c>
      <c r="O9076" s="356" t="s">
        <v>147</v>
      </c>
    </row>
    <row r="9077" spans="1:15" ht="15.75" thickBot="1">
      <c r="A9077">
        <v>2021</v>
      </c>
      <c r="B9077" t="s">
        <v>55</v>
      </c>
      <c r="C9077" s="263">
        <f t="shared" si="462"/>
        <v>44271</v>
      </c>
      <c r="D9077">
        <v>4</v>
      </c>
      <c r="E9077" t="str">
        <f t="shared" si="461"/>
        <v>S11442714</v>
      </c>
      <c r="F9077" s="340"/>
      <c r="G9077" s="346"/>
      <c r="H9077" s="191" t="s">
        <v>9</v>
      </c>
      <c r="I9077" s="192" t="s">
        <v>18</v>
      </c>
      <c r="J9077" s="193" t="s">
        <v>11</v>
      </c>
      <c r="K9077" s="351"/>
      <c r="L9077" s="353"/>
      <c r="M9077" s="351"/>
      <c r="N9077" s="355"/>
      <c r="O9077" s="357"/>
    </row>
    <row r="9078" spans="1:15">
      <c r="A9078">
        <v>2021</v>
      </c>
      <c r="B9078" t="s">
        <v>55</v>
      </c>
      <c r="C9078" s="263">
        <f t="shared" si="462"/>
        <v>44271</v>
      </c>
      <c r="D9078">
        <v>5</v>
      </c>
      <c r="E9078" t="str">
        <f t="shared" si="461"/>
        <v>S11442715</v>
      </c>
      <c r="F9078" s="3" t="s">
        <v>12</v>
      </c>
      <c r="G9078" s="2">
        <v>0</v>
      </c>
      <c r="H9078" s="2" t="s">
        <v>12528</v>
      </c>
      <c r="I9078" s="2" t="s">
        <v>12506</v>
      </c>
      <c r="J9078" s="2" t="s">
        <v>5181</v>
      </c>
      <c r="K9078" s="194" t="s">
        <v>17</v>
      </c>
      <c r="L9078" s="2">
        <v>50</v>
      </c>
      <c r="M9078" s="194" t="s">
        <v>1723</v>
      </c>
      <c r="N9078" s="2" t="s">
        <v>507</v>
      </c>
      <c r="O9078" s="195" t="s">
        <v>7459</v>
      </c>
    </row>
    <row r="9079" spans="1:15">
      <c r="A9079">
        <v>2021</v>
      </c>
      <c r="B9079" t="s">
        <v>55</v>
      </c>
      <c r="C9079" s="263">
        <f t="shared" si="462"/>
        <v>44271</v>
      </c>
      <c r="D9079">
        <v>6</v>
      </c>
      <c r="E9079" t="str">
        <f t="shared" si="461"/>
        <v>S11442716</v>
      </c>
      <c r="F9079" s="4">
        <v>44256</v>
      </c>
      <c r="G9079" s="2">
        <v>114</v>
      </c>
      <c r="H9079" s="2" t="s">
        <v>12529</v>
      </c>
      <c r="I9079" s="2" t="s">
        <v>12530</v>
      </c>
      <c r="J9079" s="2" t="s">
        <v>5357</v>
      </c>
      <c r="K9079" s="194" t="s">
        <v>17</v>
      </c>
      <c r="L9079" s="2">
        <v>52</v>
      </c>
      <c r="M9079" s="194">
        <v>30</v>
      </c>
      <c r="N9079" s="2" t="s">
        <v>10599</v>
      </c>
      <c r="O9079" s="195" t="s">
        <v>271</v>
      </c>
    </row>
    <row r="9080" spans="1:15">
      <c r="A9080">
        <v>2021</v>
      </c>
      <c r="B9080" t="s">
        <v>55</v>
      </c>
      <c r="C9080" s="263">
        <f t="shared" si="462"/>
        <v>44271</v>
      </c>
      <c r="D9080">
        <v>7</v>
      </c>
      <c r="E9080" t="str">
        <f t="shared" si="461"/>
        <v>S11442717</v>
      </c>
      <c r="F9080" s="4">
        <v>44287</v>
      </c>
      <c r="G9080" s="2">
        <v>115</v>
      </c>
      <c r="H9080" s="2" t="s">
        <v>12531</v>
      </c>
      <c r="I9080" s="2" t="s">
        <v>12532</v>
      </c>
      <c r="J9080" s="2" t="s">
        <v>3176</v>
      </c>
      <c r="K9080" s="194" t="s">
        <v>17</v>
      </c>
      <c r="L9080" s="2">
        <v>62</v>
      </c>
      <c r="M9080" s="194">
        <v>0</v>
      </c>
      <c r="N9080" s="2">
        <v>0</v>
      </c>
      <c r="O9080" s="195">
        <v>100</v>
      </c>
    </row>
    <row r="9081" spans="1:15">
      <c r="A9081">
        <v>2021</v>
      </c>
      <c r="B9081" t="s">
        <v>55</v>
      </c>
      <c r="C9081" s="263">
        <f t="shared" si="462"/>
        <v>44271</v>
      </c>
      <c r="D9081">
        <v>8</v>
      </c>
      <c r="E9081" t="str">
        <f t="shared" si="461"/>
        <v>S11442718</v>
      </c>
      <c r="F9081" s="4">
        <v>44317</v>
      </c>
      <c r="G9081" s="2">
        <v>125</v>
      </c>
      <c r="H9081" s="2" t="s">
        <v>12533</v>
      </c>
      <c r="I9081" s="2" t="s">
        <v>4372</v>
      </c>
      <c r="J9081" s="2" t="s">
        <v>3167</v>
      </c>
      <c r="K9081" s="194" t="s">
        <v>17</v>
      </c>
      <c r="L9081" s="2">
        <v>63</v>
      </c>
      <c r="M9081" s="194">
        <v>0</v>
      </c>
      <c r="N9081" s="2" t="s">
        <v>269</v>
      </c>
      <c r="O9081" s="195" t="s">
        <v>268</v>
      </c>
    </row>
    <row r="9082" spans="1:15">
      <c r="A9082">
        <v>2021</v>
      </c>
      <c r="B9082" t="s">
        <v>55</v>
      </c>
      <c r="C9082" s="263">
        <f t="shared" si="462"/>
        <v>44271</v>
      </c>
      <c r="D9082">
        <v>9</v>
      </c>
      <c r="E9082" t="str">
        <f t="shared" si="461"/>
        <v>S11442719</v>
      </c>
      <c r="F9082" s="4">
        <v>44348</v>
      </c>
      <c r="G9082" s="2">
        <v>176</v>
      </c>
      <c r="H9082" s="2" t="s">
        <v>12331</v>
      </c>
      <c r="I9082" s="2" t="s">
        <v>2954</v>
      </c>
      <c r="J9082" s="2" t="s">
        <v>2708</v>
      </c>
      <c r="K9082" s="194" t="s">
        <v>17</v>
      </c>
      <c r="L9082" s="2">
        <v>53</v>
      </c>
      <c r="M9082" s="194" t="s">
        <v>2082</v>
      </c>
      <c r="N9082" s="2" t="s">
        <v>2082</v>
      </c>
      <c r="O9082" s="195" t="s">
        <v>3803</v>
      </c>
    </row>
    <row r="9083" spans="1:15">
      <c r="A9083">
        <v>2021</v>
      </c>
      <c r="B9083" t="s">
        <v>55</v>
      </c>
      <c r="C9083" s="263">
        <f t="shared" si="462"/>
        <v>44271</v>
      </c>
      <c r="D9083">
        <v>10</v>
      </c>
      <c r="E9083" t="str">
        <f t="shared" si="461"/>
        <v>S114427110</v>
      </c>
      <c r="F9083" s="3" t="s">
        <v>11877</v>
      </c>
      <c r="G9083" s="2">
        <v>220</v>
      </c>
      <c r="H9083" s="2" t="s">
        <v>12534</v>
      </c>
      <c r="I9083" s="2" t="s">
        <v>12535</v>
      </c>
      <c r="J9083" s="2" t="s">
        <v>3634</v>
      </c>
      <c r="K9083" s="194" t="s">
        <v>17</v>
      </c>
      <c r="L9083" s="2">
        <v>48</v>
      </c>
      <c r="M9083" s="194">
        <v>0</v>
      </c>
      <c r="N9083" s="2">
        <v>0</v>
      </c>
      <c r="O9083" s="195">
        <v>100</v>
      </c>
    </row>
    <row r="9084" spans="1:15">
      <c r="A9084">
        <v>2021</v>
      </c>
      <c r="B9084" t="s">
        <v>55</v>
      </c>
      <c r="C9084" s="263">
        <f t="shared" si="462"/>
        <v>44271</v>
      </c>
      <c r="D9084">
        <v>11</v>
      </c>
      <c r="E9084" t="str">
        <f t="shared" si="461"/>
        <v>S114427111</v>
      </c>
      <c r="F9084" s="3">
        <v>2022</v>
      </c>
      <c r="G9084" s="2">
        <v>188</v>
      </c>
      <c r="H9084" s="2" t="s">
        <v>9761</v>
      </c>
      <c r="I9084" s="2" t="s">
        <v>5690</v>
      </c>
      <c r="J9084" s="2" t="s">
        <v>3042</v>
      </c>
      <c r="K9084" s="194" t="s">
        <v>17</v>
      </c>
      <c r="L9084" s="2">
        <v>40</v>
      </c>
      <c r="M9084" s="194" t="s">
        <v>410</v>
      </c>
      <c r="N9084" s="2" t="s">
        <v>257</v>
      </c>
      <c r="O9084" s="195" t="s">
        <v>555</v>
      </c>
    </row>
    <row r="9085" spans="1:15">
      <c r="A9085">
        <v>2021</v>
      </c>
      <c r="B9085" t="s">
        <v>55</v>
      </c>
      <c r="C9085" s="263">
        <f t="shared" si="462"/>
        <v>44271</v>
      </c>
      <c r="D9085">
        <v>12</v>
      </c>
      <c r="E9085" t="str">
        <f t="shared" si="461"/>
        <v>S114427112</v>
      </c>
      <c r="F9085" s="3">
        <v>2023</v>
      </c>
      <c r="G9085" s="2">
        <v>160</v>
      </c>
      <c r="H9085" s="2" t="s">
        <v>1953</v>
      </c>
      <c r="I9085" s="2" t="s">
        <v>5231</v>
      </c>
      <c r="J9085" s="2" t="s">
        <v>950</v>
      </c>
      <c r="K9085" s="194" t="s">
        <v>17</v>
      </c>
      <c r="L9085" s="2">
        <v>33</v>
      </c>
      <c r="M9085" s="194" t="s">
        <v>11648</v>
      </c>
      <c r="N9085" s="2" t="s">
        <v>2151</v>
      </c>
      <c r="O9085" s="195" t="s">
        <v>1359</v>
      </c>
    </row>
    <row r="9086" spans="1:15">
      <c r="A9086">
        <v>2021</v>
      </c>
      <c r="B9086" t="s">
        <v>55</v>
      </c>
      <c r="C9086" s="263">
        <f t="shared" si="462"/>
        <v>44271</v>
      </c>
      <c r="D9086">
        <v>13</v>
      </c>
      <c r="E9086" t="str">
        <f t="shared" si="461"/>
        <v>S114427113</v>
      </c>
      <c r="F9086" s="3">
        <v>2024</v>
      </c>
      <c r="G9086" s="2">
        <v>155</v>
      </c>
      <c r="H9086" s="2" t="s">
        <v>3302</v>
      </c>
      <c r="I9086" s="2" t="s">
        <v>5278</v>
      </c>
      <c r="J9086" s="2" t="s">
        <v>3915</v>
      </c>
      <c r="K9086" s="194" t="s">
        <v>17</v>
      </c>
      <c r="L9086" s="2">
        <v>26</v>
      </c>
      <c r="M9086" s="194" t="s">
        <v>444</v>
      </c>
      <c r="N9086" s="2" t="s">
        <v>11682</v>
      </c>
      <c r="O9086" s="195" t="s">
        <v>631</v>
      </c>
    </row>
    <row r="9087" spans="1:15" ht="15.75" thickBot="1">
      <c r="A9087">
        <v>2021</v>
      </c>
      <c r="B9087" t="s">
        <v>55</v>
      </c>
      <c r="C9087" s="263">
        <f t="shared" si="462"/>
        <v>44271</v>
      </c>
      <c r="D9087">
        <v>14</v>
      </c>
      <c r="E9087" t="str">
        <f t="shared" si="461"/>
        <v>S114427114</v>
      </c>
      <c r="F9087" s="5">
        <v>2025</v>
      </c>
      <c r="G9087" s="6">
        <v>150</v>
      </c>
      <c r="H9087" s="6" t="s">
        <v>12536</v>
      </c>
      <c r="I9087" s="6" t="s">
        <v>12537</v>
      </c>
      <c r="J9087" s="6" t="s">
        <v>1254</v>
      </c>
      <c r="K9087" s="196" t="s">
        <v>17</v>
      </c>
      <c r="L9087" s="6">
        <v>24</v>
      </c>
      <c r="M9087" s="196" t="s">
        <v>1036</v>
      </c>
      <c r="N9087" s="6" t="s">
        <v>5723</v>
      </c>
      <c r="O9087" s="197" t="s">
        <v>11434</v>
      </c>
    </row>
    <row r="9088" spans="1:15" ht="16.5" thickTop="1" thickBot="1">
      <c r="A9088">
        <v>2021</v>
      </c>
      <c r="B9088" t="s">
        <v>55</v>
      </c>
      <c r="C9088" s="263">
        <f t="shared" si="462"/>
        <v>44271</v>
      </c>
      <c r="D9088">
        <v>15</v>
      </c>
      <c r="E9088" t="str">
        <f t="shared" si="461"/>
        <v>S114427115</v>
      </c>
      <c r="F9088" s="267" t="s">
        <v>11904</v>
      </c>
    </row>
    <row r="9089" spans="1:15" ht="16.5" thickTop="1" thickBot="1">
      <c r="A9089">
        <v>2021</v>
      </c>
      <c r="B9089" t="s">
        <v>55</v>
      </c>
      <c r="C9089" s="263">
        <f t="shared" si="462"/>
        <v>44271</v>
      </c>
      <c r="D9089">
        <v>16</v>
      </c>
      <c r="E9089" t="str">
        <f t="shared" si="461"/>
        <v>S114427116</v>
      </c>
      <c r="F9089" s="338" t="s">
        <v>1</v>
      </c>
      <c r="G9089" s="341" t="s">
        <v>2</v>
      </c>
      <c r="H9089" s="342"/>
      <c r="I9089" s="342"/>
      <c r="J9089" s="343"/>
      <c r="K9089" s="344" t="s">
        <v>3</v>
      </c>
      <c r="L9089" s="343"/>
      <c r="M9089" s="344" t="s">
        <v>144</v>
      </c>
      <c r="N9089" s="342"/>
      <c r="O9089" s="342"/>
    </row>
    <row r="9090" spans="1:15" ht="18" customHeight="1" thickBot="1">
      <c r="A9090">
        <v>2021</v>
      </c>
      <c r="B9090" t="s">
        <v>55</v>
      </c>
      <c r="C9090" s="263">
        <f t="shared" si="462"/>
        <v>44271</v>
      </c>
      <c r="D9090">
        <v>17</v>
      </c>
      <c r="E9090" t="str">
        <f t="shared" si="461"/>
        <v>S114427117</v>
      </c>
      <c r="F9090" s="339"/>
      <c r="G9090" s="345" t="s">
        <v>5</v>
      </c>
      <c r="H9090" s="347" t="s">
        <v>145</v>
      </c>
      <c r="I9090" s="348"/>
      <c r="J9090" s="349"/>
      <c r="K9090" s="350" t="s">
        <v>6</v>
      </c>
      <c r="L9090" s="352" t="s">
        <v>7</v>
      </c>
      <c r="M9090" s="350" t="s">
        <v>8</v>
      </c>
      <c r="N9090" s="354" t="s">
        <v>146</v>
      </c>
      <c r="O9090" s="356" t="s">
        <v>147</v>
      </c>
    </row>
    <row r="9091" spans="1:15" ht="15.75" thickBot="1">
      <c r="A9091">
        <v>2021</v>
      </c>
      <c r="B9091" t="s">
        <v>55</v>
      </c>
      <c r="C9091" s="263">
        <f t="shared" si="462"/>
        <v>44271</v>
      </c>
      <c r="D9091">
        <v>18</v>
      </c>
      <c r="E9091" t="str">
        <f t="shared" si="461"/>
        <v>S114427118</v>
      </c>
      <c r="F9091" s="340"/>
      <c r="G9091" s="346"/>
      <c r="H9091" s="191" t="s">
        <v>9</v>
      </c>
      <c r="I9091" s="192" t="s">
        <v>18</v>
      </c>
      <c r="J9091" s="193" t="s">
        <v>11</v>
      </c>
      <c r="K9091" s="351"/>
      <c r="L9091" s="353"/>
      <c r="M9091" s="351"/>
      <c r="N9091" s="355"/>
      <c r="O9091" s="357"/>
    </row>
    <row r="9092" spans="1:15">
      <c r="A9092">
        <v>2021</v>
      </c>
      <c r="B9092" t="s">
        <v>55</v>
      </c>
      <c r="C9092" s="263">
        <f t="shared" si="462"/>
        <v>44271</v>
      </c>
      <c r="D9092">
        <v>19</v>
      </c>
      <c r="E9092" t="str">
        <f t="shared" si="461"/>
        <v>S114427119</v>
      </c>
      <c r="F9092" s="3" t="s">
        <v>16</v>
      </c>
      <c r="G9092" s="2">
        <v>55</v>
      </c>
      <c r="H9092" s="2" t="s">
        <v>12538</v>
      </c>
      <c r="I9092" s="2" t="s">
        <v>6252</v>
      </c>
      <c r="J9092" s="2" t="s">
        <v>1861</v>
      </c>
      <c r="K9092" s="194" t="s">
        <v>17</v>
      </c>
      <c r="L9092" s="2">
        <v>48</v>
      </c>
      <c r="M9092" s="194" t="s">
        <v>11693</v>
      </c>
      <c r="N9092" s="2" t="s">
        <v>3669</v>
      </c>
      <c r="O9092" s="195">
        <v>0</v>
      </c>
    </row>
    <row r="9093" spans="1:15">
      <c r="A9093">
        <v>2021</v>
      </c>
      <c r="B9093" t="s">
        <v>55</v>
      </c>
      <c r="C9093" s="263">
        <f t="shared" si="462"/>
        <v>44271</v>
      </c>
      <c r="D9093">
        <v>20</v>
      </c>
      <c r="E9093" t="str">
        <f t="shared" si="461"/>
        <v>S114427120</v>
      </c>
      <c r="F9093" s="4">
        <v>44256</v>
      </c>
      <c r="G9093" s="2">
        <v>169</v>
      </c>
      <c r="H9093" s="2" t="s">
        <v>8587</v>
      </c>
      <c r="I9093" s="2" t="s">
        <v>5433</v>
      </c>
      <c r="J9093" s="2">
        <v>4</v>
      </c>
      <c r="K9093" s="194" t="s">
        <v>17</v>
      </c>
      <c r="L9093" s="2">
        <v>49</v>
      </c>
      <c r="M9093" s="194" t="s">
        <v>406</v>
      </c>
      <c r="N9093" s="2" t="s">
        <v>420</v>
      </c>
      <c r="O9093" s="195" t="s">
        <v>420</v>
      </c>
    </row>
    <row r="9094" spans="1:15">
      <c r="A9094">
        <v>2021</v>
      </c>
      <c r="B9094" t="s">
        <v>55</v>
      </c>
      <c r="C9094" s="263">
        <f t="shared" si="462"/>
        <v>44271</v>
      </c>
      <c r="D9094">
        <v>21</v>
      </c>
      <c r="E9094" t="str">
        <f t="shared" si="461"/>
        <v>S114427121</v>
      </c>
      <c r="F9094" s="4">
        <v>44287</v>
      </c>
      <c r="G9094" s="2">
        <v>164</v>
      </c>
      <c r="H9094" s="2" t="s">
        <v>9173</v>
      </c>
      <c r="I9094" s="2" t="s">
        <v>3443</v>
      </c>
      <c r="J9094" s="2" t="s">
        <v>2805</v>
      </c>
      <c r="K9094" s="194" t="s">
        <v>17</v>
      </c>
      <c r="L9094" s="2">
        <v>49</v>
      </c>
      <c r="M9094" s="194" t="s">
        <v>311</v>
      </c>
      <c r="N9094" s="2">
        <v>0</v>
      </c>
      <c r="O9094" s="195" t="s">
        <v>10385</v>
      </c>
    </row>
    <row r="9095" spans="1:15">
      <c r="A9095">
        <v>2021</v>
      </c>
      <c r="B9095" t="s">
        <v>55</v>
      </c>
      <c r="C9095" s="263">
        <f t="shared" si="462"/>
        <v>44271</v>
      </c>
      <c r="D9095">
        <v>22</v>
      </c>
      <c r="E9095" t="str">
        <f t="shared" si="461"/>
        <v>S114427122</v>
      </c>
      <c r="F9095" s="4">
        <v>44317</v>
      </c>
      <c r="G9095" s="2">
        <v>175</v>
      </c>
      <c r="H9095" s="2" t="s">
        <v>9139</v>
      </c>
      <c r="I9095" s="2" t="s">
        <v>12539</v>
      </c>
      <c r="J9095" s="2">
        <v>5</v>
      </c>
      <c r="K9095" s="194" t="s">
        <v>17</v>
      </c>
      <c r="L9095" s="2">
        <v>48</v>
      </c>
      <c r="M9095" s="194">
        <v>0</v>
      </c>
      <c r="N9095" s="2">
        <v>0</v>
      </c>
      <c r="O9095" s="195">
        <v>100</v>
      </c>
    </row>
    <row r="9096" spans="1:15">
      <c r="A9096">
        <v>2021</v>
      </c>
      <c r="B9096" t="s">
        <v>55</v>
      </c>
      <c r="C9096" s="263">
        <f t="shared" si="462"/>
        <v>44271</v>
      </c>
      <c r="D9096">
        <v>23</v>
      </c>
      <c r="E9096" t="str">
        <f t="shared" si="461"/>
        <v>S114427123</v>
      </c>
      <c r="F9096" s="4">
        <v>44348</v>
      </c>
      <c r="G9096" s="2">
        <v>226</v>
      </c>
      <c r="H9096" s="2" t="s">
        <v>10511</v>
      </c>
      <c r="I9096" s="2" t="s">
        <v>12540</v>
      </c>
      <c r="J9096" s="2" t="s">
        <v>3760</v>
      </c>
      <c r="K9096" s="194" t="s">
        <v>17</v>
      </c>
      <c r="L9096" s="2">
        <v>45</v>
      </c>
      <c r="M9096" s="194">
        <v>0</v>
      </c>
      <c r="N9096" s="2">
        <v>0</v>
      </c>
      <c r="O9096" s="195">
        <v>100</v>
      </c>
    </row>
    <row r="9097" spans="1:15">
      <c r="A9097">
        <v>2021</v>
      </c>
      <c r="B9097" t="s">
        <v>55</v>
      </c>
      <c r="C9097" s="263">
        <f t="shared" si="462"/>
        <v>44271</v>
      </c>
      <c r="D9097">
        <v>24</v>
      </c>
      <c r="E9097" t="str">
        <f t="shared" si="461"/>
        <v>S114427124</v>
      </c>
      <c r="F9097" s="3" t="s">
        <v>11877</v>
      </c>
      <c r="G9097" s="2">
        <v>275</v>
      </c>
      <c r="H9097" s="2" t="s">
        <v>12541</v>
      </c>
      <c r="I9097" s="2" t="s">
        <v>12542</v>
      </c>
      <c r="J9097" s="2" t="s">
        <v>2918</v>
      </c>
      <c r="K9097" s="194" t="s">
        <v>17</v>
      </c>
      <c r="L9097" s="2">
        <v>42</v>
      </c>
      <c r="M9097" s="194">
        <v>0</v>
      </c>
      <c r="N9097" s="2">
        <v>0</v>
      </c>
      <c r="O9097" s="195">
        <v>100</v>
      </c>
    </row>
    <row r="9098" spans="1:15">
      <c r="A9098">
        <v>2021</v>
      </c>
      <c r="B9098" t="s">
        <v>55</v>
      </c>
      <c r="C9098" s="263">
        <f t="shared" si="462"/>
        <v>44271</v>
      </c>
      <c r="D9098">
        <v>25</v>
      </c>
      <c r="E9098" t="str">
        <f t="shared" si="461"/>
        <v>S114427125</v>
      </c>
      <c r="F9098" s="3">
        <v>2022</v>
      </c>
      <c r="G9098" s="2">
        <v>233</v>
      </c>
      <c r="H9098" s="2" t="s">
        <v>12543</v>
      </c>
      <c r="I9098" s="2" t="s">
        <v>12544</v>
      </c>
      <c r="J9098" s="2" t="s">
        <v>2886</v>
      </c>
      <c r="K9098" s="194" t="s">
        <v>17</v>
      </c>
      <c r="L9098" s="2">
        <v>37</v>
      </c>
      <c r="M9098" s="194" t="s">
        <v>5550</v>
      </c>
      <c r="N9098" s="2" t="s">
        <v>3058</v>
      </c>
      <c r="O9098" s="195" t="s">
        <v>7626</v>
      </c>
    </row>
    <row r="9099" spans="1:15">
      <c r="A9099">
        <v>2021</v>
      </c>
      <c r="B9099" t="s">
        <v>55</v>
      </c>
      <c r="C9099" s="263">
        <f t="shared" si="462"/>
        <v>44271</v>
      </c>
      <c r="D9099">
        <v>26</v>
      </c>
      <c r="E9099" t="str">
        <f t="shared" si="461"/>
        <v>S114427126</v>
      </c>
      <c r="F9099" s="3">
        <v>2023</v>
      </c>
      <c r="G9099" s="2">
        <v>200</v>
      </c>
      <c r="H9099" s="2" t="s">
        <v>1681</v>
      </c>
      <c r="I9099" s="2" t="s">
        <v>10123</v>
      </c>
      <c r="J9099" s="2" t="s">
        <v>1309</v>
      </c>
      <c r="K9099" s="194" t="s">
        <v>17</v>
      </c>
      <c r="L9099" s="2">
        <v>31</v>
      </c>
      <c r="M9099" s="194">
        <v>20</v>
      </c>
      <c r="N9099" s="2" t="s">
        <v>350</v>
      </c>
      <c r="O9099" s="195" t="s">
        <v>351</v>
      </c>
    </row>
    <row r="9100" spans="1:15">
      <c r="A9100">
        <v>2021</v>
      </c>
      <c r="B9100" t="s">
        <v>55</v>
      </c>
      <c r="C9100" s="263">
        <f t="shared" si="462"/>
        <v>44271</v>
      </c>
      <c r="D9100">
        <v>27</v>
      </c>
      <c r="E9100" t="str">
        <f t="shared" si="461"/>
        <v>S114427127</v>
      </c>
      <c r="F9100" s="3">
        <v>2024</v>
      </c>
      <c r="G9100" s="2">
        <v>195</v>
      </c>
      <c r="H9100" s="2" t="s">
        <v>2428</v>
      </c>
      <c r="I9100" s="2" t="s">
        <v>12545</v>
      </c>
      <c r="J9100" s="2" t="s">
        <v>865</v>
      </c>
      <c r="K9100" s="194" t="s">
        <v>17</v>
      </c>
      <c r="L9100" s="2">
        <v>28</v>
      </c>
      <c r="M9100" s="194" t="s">
        <v>1446</v>
      </c>
      <c r="N9100" s="2" t="s">
        <v>6884</v>
      </c>
      <c r="O9100" s="195" t="s">
        <v>402</v>
      </c>
    </row>
    <row r="9101" spans="1:15" ht="15.75" thickBot="1">
      <c r="A9101">
        <v>2021</v>
      </c>
      <c r="B9101" t="s">
        <v>55</v>
      </c>
      <c r="C9101" s="263">
        <f t="shared" si="462"/>
        <v>44271</v>
      </c>
      <c r="D9101">
        <v>28</v>
      </c>
      <c r="E9101" t="str">
        <f t="shared" si="461"/>
        <v>S114427128</v>
      </c>
      <c r="F9101" s="5">
        <v>2025</v>
      </c>
      <c r="G9101" s="6">
        <v>185</v>
      </c>
      <c r="H9101" s="6" t="s">
        <v>12546</v>
      </c>
      <c r="I9101" s="6" t="s">
        <v>2534</v>
      </c>
      <c r="J9101" s="6" t="s">
        <v>4191</v>
      </c>
      <c r="K9101" s="196" t="s">
        <v>17</v>
      </c>
      <c r="L9101" s="6">
        <v>26</v>
      </c>
      <c r="M9101" s="196">
        <v>20</v>
      </c>
      <c r="N9101" s="6" t="s">
        <v>344</v>
      </c>
      <c r="O9101" s="197" t="s">
        <v>529</v>
      </c>
    </row>
    <row r="9102" spans="1:15" ht="16.5" thickTop="1" thickBot="1">
      <c r="A9102">
        <v>2021</v>
      </c>
      <c r="B9102" t="s">
        <v>54</v>
      </c>
      <c r="C9102" s="263">
        <f>C9101+7</f>
        <v>44278</v>
      </c>
      <c r="D9102">
        <v>1</v>
      </c>
      <c r="E9102" t="str">
        <f t="shared" ref="E9102:E9129" si="463">B9102&amp;C9102&amp;D9102</f>
        <v>S12442781</v>
      </c>
      <c r="F9102" s="267" t="s">
        <v>11903</v>
      </c>
    </row>
    <row r="9103" spans="1:15" ht="16.5" thickTop="1" thickBot="1">
      <c r="A9103">
        <v>2021</v>
      </c>
      <c r="B9103" t="s">
        <v>54</v>
      </c>
      <c r="C9103" s="263">
        <f t="shared" ref="C9103:C9129" si="464">C9102</f>
        <v>44278</v>
      </c>
      <c r="D9103">
        <v>2</v>
      </c>
      <c r="E9103" t="str">
        <f t="shared" si="463"/>
        <v>S12442782</v>
      </c>
      <c r="F9103" s="338" t="s">
        <v>1</v>
      </c>
      <c r="G9103" s="341" t="s">
        <v>2</v>
      </c>
      <c r="H9103" s="342"/>
      <c r="I9103" s="342"/>
      <c r="J9103" s="343"/>
      <c r="K9103" s="344" t="s">
        <v>3</v>
      </c>
      <c r="L9103" s="343"/>
      <c r="M9103" s="344" t="s">
        <v>144</v>
      </c>
      <c r="N9103" s="342"/>
      <c r="O9103" s="342"/>
    </row>
    <row r="9104" spans="1:15" ht="18" customHeight="1" thickBot="1">
      <c r="A9104">
        <v>2021</v>
      </c>
      <c r="B9104" t="s">
        <v>54</v>
      </c>
      <c r="C9104" s="263">
        <f t="shared" si="464"/>
        <v>44278</v>
      </c>
      <c r="D9104">
        <v>3</v>
      </c>
      <c r="E9104" t="str">
        <f t="shared" si="463"/>
        <v>S12442783</v>
      </c>
      <c r="F9104" s="339"/>
      <c r="G9104" s="345" t="s">
        <v>5</v>
      </c>
      <c r="H9104" s="347" t="s">
        <v>145</v>
      </c>
      <c r="I9104" s="348"/>
      <c r="J9104" s="349"/>
      <c r="K9104" s="350" t="s">
        <v>6</v>
      </c>
      <c r="L9104" s="352" t="s">
        <v>7</v>
      </c>
      <c r="M9104" s="350" t="s">
        <v>8</v>
      </c>
      <c r="N9104" s="354" t="s">
        <v>146</v>
      </c>
      <c r="O9104" s="356" t="s">
        <v>147</v>
      </c>
    </row>
    <row r="9105" spans="1:15" ht="15.75" thickBot="1">
      <c r="A9105">
        <v>2021</v>
      </c>
      <c r="B9105" t="s">
        <v>54</v>
      </c>
      <c r="C9105" s="263">
        <f t="shared" si="464"/>
        <v>44278</v>
      </c>
      <c r="D9105">
        <v>4</v>
      </c>
      <c r="E9105" t="str">
        <f t="shared" si="463"/>
        <v>S12442784</v>
      </c>
      <c r="F9105" s="340"/>
      <c r="G9105" s="346"/>
      <c r="H9105" s="191" t="s">
        <v>9</v>
      </c>
      <c r="I9105" s="192" t="s">
        <v>18</v>
      </c>
      <c r="J9105" s="193" t="s">
        <v>11</v>
      </c>
      <c r="K9105" s="351"/>
      <c r="L9105" s="353"/>
      <c r="M9105" s="351"/>
      <c r="N9105" s="355"/>
      <c r="O9105" s="357"/>
    </row>
    <row r="9106" spans="1:15">
      <c r="A9106">
        <v>2021</v>
      </c>
      <c r="B9106" t="s">
        <v>54</v>
      </c>
      <c r="C9106" s="263">
        <f t="shared" si="464"/>
        <v>44278</v>
      </c>
      <c r="D9106">
        <v>5</v>
      </c>
      <c r="E9106" t="str">
        <f t="shared" si="463"/>
        <v>S12442785</v>
      </c>
      <c r="F9106" s="3" t="s">
        <v>12</v>
      </c>
      <c r="G9106" s="2" t="s">
        <v>2553</v>
      </c>
      <c r="H9106" s="2" t="s">
        <v>11329</v>
      </c>
      <c r="I9106" s="2" t="s">
        <v>12547</v>
      </c>
      <c r="J9106" s="2" t="s">
        <v>10085</v>
      </c>
      <c r="K9106" s="194" t="s">
        <v>17</v>
      </c>
      <c r="L9106" s="2">
        <v>50</v>
      </c>
      <c r="M9106" s="194" t="s">
        <v>799</v>
      </c>
      <c r="N9106" s="2" t="s">
        <v>3028</v>
      </c>
      <c r="O9106" s="195" t="s">
        <v>3023</v>
      </c>
    </row>
    <row r="9107" spans="1:15">
      <c r="A9107">
        <v>2021</v>
      </c>
      <c r="B9107" t="s">
        <v>54</v>
      </c>
      <c r="C9107" s="263">
        <f t="shared" si="464"/>
        <v>44278</v>
      </c>
      <c r="D9107">
        <v>6</v>
      </c>
      <c r="E9107" t="str">
        <f t="shared" si="463"/>
        <v>S12442786</v>
      </c>
      <c r="F9107" s="4">
        <v>44256</v>
      </c>
      <c r="G9107" s="2">
        <v>108</v>
      </c>
      <c r="H9107" s="2" t="s">
        <v>12548</v>
      </c>
      <c r="I9107" s="2" t="s">
        <v>12549</v>
      </c>
      <c r="J9107" s="2" t="s">
        <v>1046</v>
      </c>
      <c r="K9107" s="194" t="s">
        <v>17</v>
      </c>
      <c r="L9107" s="2">
        <v>50</v>
      </c>
      <c r="M9107" s="194" t="s">
        <v>11453</v>
      </c>
      <c r="N9107" s="2" t="s">
        <v>833</v>
      </c>
      <c r="O9107" s="195">
        <v>0</v>
      </c>
    </row>
    <row r="9108" spans="1:15">
      <c r="A9108">
        <v>2021</v>
      </c>
      <c r="B9108" t="s">
        <v>54</v>
      </c>
      <c r="C9108" s="263">
        <f t="shared" si="464"/>
        <v>44278</v>
      </c>
      <c r="D9108">
        <v>7</v>
      </c>
      <c r="E9108" t="str">
        <f t="shared" si="463"/>
        <v>S12442787</v>
      </c>
      <c r="F9108" s="4">
        <v>44287</v>
      </c>
      <c r="G9108" s="2">
        <v>110</v>
      </c>
      <c r="H9108" s="2" t="s">
        <v>12550</v>
      </c>
      <c r="I9108" s="2" t="s">
        <v>12551</v>
      </c>
      <c r="J9108" s="2" t="s">
        <v>5034</v>
      </c>
      <c r="K9108" s="194" t="s">
        <v>17</v>
      </c>
      <c r="L9108" s="2">
        <v>62</v>
      </c>
      <c r="M9108" s="194" t="s">
        <v>4693</v>
      </c>
      <c r="N9108" s="2">
        <v>0</v>
      </c>
      <c r="O9108" s="195" t="s">
        <v>469</v>
      </c>
    </row>
    <row r="9109" spans="1:15">
      <c r="A9109">
        <v>2021</v>
      </c>
      <c r="B9109" t="s">
        <v>54</v>
      </c>
      <c r="C9109" s="263">
        <f t="shared" si="464"/>
        <v>44278</v>
      </c>
      <c r="D9109">
        <v>8</v>
      </c>
      <c r="E9109" t="str">
        <f t="shared" si="463"/>
        <v>S12442788</v>
      </c>
      <c r="F9109" s="4">
        <v>44317</v>
      </c>
      <c r="G9109" s="2">
        <v>125</v>
      </c>
      <c r="H9109" s="2" t="s">
        <v>4400</v>
      </c>
      <c r="I9109" s="2" t="s">
        <v>12552</v>
      </c>
      <c r="J9109" s="2" t="s">
        <v>3961</v>
      </c>
      <c r="K9109" s="194" t="s">
        <v>17</v>
      </c>
      <c r="L9109" s="2">
        <v>59</v>
      </c>
      <c r="M9109" s="194" t="s">
        <v>5083</v>
      </c>
      <c r="N9109" s="2" t="s">
        <v>1064</v>
      </c>
      <c r="O9109" s="195" t="s">
        <v>340</v>
      </c>
    </row>
    <row r="9110" spans="1:15">
      <c r="A9110">
        <v>2021</v>
      </c>
      <c r="B9110" t="s">
        <v>54</v>
      </c>
      <c r="C9110" s="263">
        <f t="shared" si="464"/>
        <v>44278</v>
      </c>
      <c r="D9110">
        <v>9</v>
      </c>
      <c r="E9110" t="str">
        <f t="shared" si="463"/>
        <v>S12442789</v>
      </c>
      <c r="F9110" s="4">
        <v>44348</v>
      </c>
      <c r="G9110" s="2">
        <v>175</v>
      </c>
      <c r="H9110" s="2" t="s">
        <v>2992</v>
      </c>
      <c r="I9110" s="2" t="s">
        <v>12553</v>
      </c>
      <c r="J9110" s="2" t="s">
        <v>419</v>
      </c>
      <c r="K9110" s="194" t="s">
        <v>17</v>
      </c>
      <c r="L9110" s="2">
        <v>53</v>
      </c>
      <c r="M9110" s="194" t="s">
        <v>11761</v>
      </c>
      <c r="N9110" s="2" t="s">
        <v>469</v>
      </c>
      <c r="O9110" s="195" t="s">
        <v>1248</v>
      </c>
    </row>
    <row r="9111" spans="1:15">
      <c r="A9111">
        <v>2021</v>
      </c>
      <c r="B9111" t="s">
        <v>54</v>
      </c>
      <c r="C9111" s="263">
        <f t="shared" si="464"/>
        <v>44278</v>
      </c>
      <c r="D9111">
        <v>10</v>
      </c>
      <c r="E9111" t="str">
        <f t="shared" si="463"/>
        <v>S124427810</v>
      </c>
      <c r="F9111" s="3" t="s">
        <v>11877</v>
      </c>
      <c r="G9111" s="2">
        <v>220</v>
      </c>
      <c r="H9111" s="2" t="s">
        <v>9759</v>
      </c>
      <c r="I9111" s="2" t="s">
        <v>10389</v>
      </c>
      <c r="J9111" s="2" t="s">
        <v>1228</v>
      </c>
      <c r="K9111" s="194" t="s">
        <v>17</v>
      </c>
      <c r="L9111" s="2">
        <v>52</v>
      </c>
      <c r="M9111" s="194" t="s">
        <v>5648</v>
      </c>
      <c r="N9111" s="2" t="s">
        <v>1548</v>
      </c>
      <c r="O9111" s="195" t="s">
        <v>290</v>
      </c>
    </row>
    <row r="9112" spans="1:15">
      <c r="A9112">
        <v>2021</v>
      </c>
      <c r="B9112" t="s">
        <v>54</v>
      </c>
      <c r="C9112" s="263">
        <f t="shared" si="464"/>
        <v>44278</v>
      </c>
      <c r="D9112">
        <v>11</v>
      </c>
      <c r="E9112" t="str">
        <f t="shared" si="463"/>
        <v>S124427811</v>
      </c>
      <c r="F9112" s="3">
        <v>2022</v>
      </c>
      <c r="G9112" s="2">
        <v>188</v>
      </c>
      <c r="H9112" s="2" t="s">
        <v>12554</v>
      </c>
      <c r="I9112" s="2" t="s">
        <v>12554</v>
      </c>
      <c r="J9112" s="2" t="s">
        <v>7164</v>
      </c>
      <c r="K9112" s="194" t="s">
        <v>17</v>
      </c>
      <c r="L9112" s="2">
        <v>43</v>
      </c>
      <c r="M9112" s="194" t="s">
        <v>10176</v>
      </c>
      <c r="N9112" s="2" t="s">
        <v>1966</v>
      </c>
      <c r="O9112" s="195" t="s">
        <v>2622</v>
      </c>
    </row>
    <row r="9113" spans="1:15">
      <c r="A9113">
        <v>2021</v>
      </c>
      <c r="B9113" t="s">
        <v>54</v>
      </c>
      <c r="C9113" s="263">
        <f t="shared" si="464"/>
        <v>44278</v>
      </c>
      <c r="D9113">
        <v>12</v>
      </c>
      <c r="E9113" t="str">
        <f t="shared" si="463"/>
        <v>S124427812</v>
      </c>
      <c r="F9113" s="3">
        <v>2023</v>
      </c>
      <c r="G9113" s="2">
        <v>160</v>
      </c>
      <c r="H9113" s="2" t="s">
        <v>5801</v>
      </c>
      <c r="I9113" s="2" t="s">
        <v>9744</v>
      </c>
      <c r="J9113" s="2" t="s">
        <v>306</v>
      </c>
      <c r="K9113" s="194" t="s">
        <v>17</v>
      </c>
      <c r="L9113" s="2">
        <v>34</v>
      </c>
      <c r="M9113" s="194" t="s">
        <v>1456</v>
      </c>
      <c r="N9113" s="2" t="s">
        <v>12555</v>
      </c>
      <c r="O9113" s="195" t="s">
        <v>1651</v>
      </c>
    </row>
    <row r="9114" spans="1:15">
      <c r="A9114">
        <v>2021</v>
      </c>
      <c r="B9114" t="s">
        <v>54</v>
      </c>
      <c r="C9114" s="263">
        <f t="shared" si="464"/>
        <v>44278</v>
      </c>
      <c r="D9114">
        <v>13</v>
      </c>
      <c r="E9114" t="str">
        <f t="shared" si="463"/>
        <v>S124427813</v>
      </c>
      <c r="F9114" s="3">
        <v>2024</v>
      </c>
      <c r="G9114" s="2">
        <v>155</v>
      </c>
      <c r="H9114" s="2" t="s">
        <v>11010</v>
      </c>
      <c r="I9114" s="2" t="s">
        <v>7721</v>
      </c>
      <c r="J9114" s="2" t="s">
        <v>4046</v>
      </c>
      <c r="K9114" s="194" t="s">
        <v>17</v>
      </c>
      <c r="L9114" s="2">
        <v>29</v>
      </c>
      <c r="M9114" s="194" t="s">
        <v>340</v>
      </c>
      <c r="N9114" s="2" t="s">
        <v>1100</v>
      </c>
      <c r="O9114" s="195" t="s">
        <v>3825</v>
      </c>
    </row>
    <row r="9115" spans="1:15" ht="15.75" thickBot="1">
      <c r="A9115">
        <v>2021</v>
      </c>
      <c r="B9115" t="s">
        <v>54</v>
      </c>
      <c r="C9115" s="263">
        <f t="shared" si="464"/>
        <v>44278</v>
      </c>
      <c r="D9115">
        <v>14</v>
      </c>
      <c r="E9115" t="str">
        <f t="shared" si="463"/>
        <v>S124427814</v>
      </c>
      <c r="F9115" s="5">
        <v>2025</v>
      </c>
      <c r="G9115" s="6">
        <v>150</v>
      </c>
      <c r="H9115" s="6" t="s">
        <v>3664</v>
      </c>
      <c r="I9115" s="6" t="s">
        <v>12556</v>
      </c>
      <c r="J9115" s="6" t="s">
        <v>7164</v>
      </c>
      <c r="K9115" s="196" t="s">
        <v>17</v>
      </c>
      <c r="L9115" s="6">
        <v>26</v>
      </c>
      <c r="M9115" s="196" t="s">
        <v>5369</v>
      </c>
      <c r="N9115" s="6">
        <v>50</v>
      </c>
      <c r="O9115" s="197" t="s">
        <v>1100</v>
      </c>
    </row>
    <row r="9116" spans="1:15" ht="16.5" thickTop="1" thickBot="1">
      <c r="A9116">
        <v>2021</v>
      </c>
      <c r="B9116" t="s">
        <v>54</v>
      </c>
      <c r="C9116" s="263">
        <f t="shared" si="464"/>
        <v>44278</v>
      </c>
      <c r="D9116">
        <v>15</v>
      </c>
      <c r="E9116" t="str">
        <f t="shared" si="463"/>
        <v>S124427815</v>
      </c>
      <c r="F9116" s="267" t="s">
        <v>11904</v>
      </c>
    </row>
    <row r="9117" spans="1:15" ht="16.5" thickTop="1" thickBot="1">
      <c r="A9117">
        <v>2021</v>
      </c>
      <c r="B9117" t="s">
        <v>54</v>
      </c>
      <c r="C9117" s="263">
        <f t="shared" si="464"/>
        <v>44278</v>
      </c>
      <c r="D9117">
        <v>16</v>
      </c>
      <c r="E9117" t="str">
        <f t="shared" si="463"/>
        <v>S124427816</v>
      </c>
      <c r="F9117" s="338" t="s">
        <v>1</v>
      </c>
      <c r="G9117" s="341" t="s">
        <v>2</v>
      </c>
      <c r="H9117" s="342"/>
      <c r="I9117" s="342"/>
      <c r="J9117" s="343"/>
      <c r="K9117" s="344" t="s">
        <v>3</v>
      </c>
      <c r="L9117" s="343"/>
      <c r="M9117" s="344" t="s">
        <v>144</v>
      </c>
      <c r="N9117" s="342"/>
      <c r="O9117" s="342"/>
    </row>
    <row r="9118" spans="1:15" ht="18" customHeight="1" thickBot="1">
      <c r="A9118">
        <v>2021</v>
      </c>
      <c r="B9118" t="s">
        <v>54</v>
      </c>
      <c r="C9118" s="263">
        <f t="shared" si="464"/>
        <v>44278</v>
      </c>
      <c r="D9118">
        <v>17</v>
      </c>
      <c r="E9118" t="str">
        <f t="shared" si="463"/>
        <v>S124427817</v>
      </c>
      <c r="F9118" s="339"/>
      <c r="G9118" s="345" t="s">
        <v>5</v>
      </c>
      <c r="H9118" s="347" t="s">
        <v>145</v>
      </c>
      <c r="I9118" s="348"/>
      <c r="J9118" s="349"/>
      <c r="K9118" s="350" t="s">
        <v>6</v>
      </c>
      <c r="L9118" s="352" t="s">
        <v>7</v>
      </c>
      <c r="M9118" s="350" t="s">
        <v>8</v>
      </c>
      <c r="N9118" s="354" t="s">
        <v>146</v>
      </c>
      <c r="O9118" s="356" t="s">
        <v>147</v>
      </c>
    </row>
    <row r="9119" spans="1:15" ht="15.75" thickBot="1">
      <c r="A9119">
        <v>2021</v>
      </c>
      <c r="B9119" t="s">
        <v>54</v>
      </c>
      <c r="C9119" s="263">
        <f t="shared" si="464"/>
        <v>44278</v>
      </c>
      <c r="D9119">
        <v>18</v>
      </c>
      <c r="E9119" t="str">
        <f t="shared" si="463"/>
        <v>S124427818</v>
      </c>
      <c r="F9119" s="340"/>
      <c r="G9119" s="346"/>
      <c r="H9119" s="191" t="s">
        <v>9</v>
      </c>
      <c r="I9119" s="192" t="s">
        <v>18</v>
      </c>
      <c r="J9119" s="193" t="s">
        <v>11</v>
      </c>
      <c r="K9119" s="351"/>
      <c r="L9119" s="353"/>
      <c r="M9119" s="351"/>
      <c r="N9119" s="355"/>
      <c r="O9119" s="357"/>
    </row>
    <row r="9120" spans="1:15">
      <c r="A9120">
        <v>2021</v>
      </c>
      <c r="B9120" t="s">
        <v>54</v>
      </c>
      <c r="C9120" s="263">
        <f t="shared" si="464"/>
        <v>44278</v>
      </c>
      <c r="D9120">
        <v>19</v>
      </c>
      <c r="E9120" t="str">
        <f t="shared" si="463"/>
        <v>S124427819</v>
      </c>
      <c r="F9120" s="3" t="s">
        <v>16</v>
      </c>
      <c r="G9120" s="2">
        <v>55</v>
      </c>
      <c r="H9120" s="2" t="s">
        <v>12557</v>
      </c>
      <c r="I9120" s="2" t="s">
        <v>4597</v>
      </c>
      <c r="J9120" s="2" t="s">
        <v>2344</v>
      </c>
      <c r="K9120" s="194" t="s">
        <v>17</v>
      </c>
      <c r="L9120" s="2">
        <v>51</v>
      </c>
      <c r="M9120" s="194" t="s">
        <v>10127</v>
      </c>
      <c r="N9120" s="2" t="s">
        <v>7459</v>
      </c>
      <c r="O9120" s="195" t="s">
        <v>301</v>
      </c>
    </row>
    <row r="9121" spans="1:15">
      <c r="A9121">
        <v>2021</v>
      </c>
      <c r="B9121" t="s">
        <v>54</v>
      </c>
      <c r="C9121" s="263">
        <f t="shared" si="464"/>
        <v>44278</v>
      </c>
      <c r="D9121">
        <v>20</v>
      </c>
      <c r="E9121" t="str">
        <f t="shared" si="463"/>
        <v>S124427820</v>
      </c>
      <c r="F9121" s="4">
        <v>44256</v>
      </c>
      <c r="G9121" s="2">
        <v>163</v>
      </c>
      <c r="H9121" s="2" t="s">
        <v>12558</v>
      </c>
      <c r="I9121" s="2" t="s">
        <v>12559</v>
      </c>
      <c r="J9121" s="2" t="s">
        <v>2492</v>
      </c>
      <c r="K9121" s="194" t="s">
        <v>17</v>
      </c>
      <c r="L9121" s="2">
        <v>51</v>
      </c>
      <c r="M9121" s="194" t="s">
        <v>9279</v>
      </c>
      <c r="N9121" s="2" t="s">
        <v>3767</v>
      </c>
      <c r="O9121" s="195" t="s">
        <v>2383</v>
      </c>
    </row>
    <row r="9122" spans="1:15">
      <c r="A9122">
        <v>2021</v>
      </c>
      <c r="B9122" t="s">
        <v>54</v>
      </c>
      <c r="C9122" s="263">
        <f t="shared" si="464"/>
        <v>44278</v>
      </c>
      <c r="D9122">
        <v>21</v>
      </c>
      <c r="E9122" t="str">
        <f t="shared" si="463"/>
        <v>S124427821</v>
      </c>
      <c r="F9122" s="4">
        <v>44287</v>
      </c>
      <c r="G9122" s="2">
        <v>165</v>
      </c>
      <c r="H9122" s="2" t="s">
        <v>7099</v>
      </c>
      <c r="I9122" s="2" t="s">
        <v>5463</v>
      </c>
      <c r="J9122" s="2" t="s">
        <v>1263</v>
      </c>
      <c r="K9122" s="194" t="s">
        <v>17</v>
      </c>
      <c r="L9122" s="2">
        <v>49</v>
      </c>
      <c r="M9122" s="194" t="s">
        <v>10527</v>
      </c>
      <c r="N9122" s="2" t="s">
        <v>317</v>
      </c>
      <c r="O9122" s="195" t="s">
        <v>506</v>
      </c>
    </row>
    <row r="9123" spans="1:15">
      <c r="A9123">
        <v>2021</v>
      </c>
      <c r="B9123" t="s">
        <v>54</v>
      </c>
      <c r="C9123" s="263">
        <f t="shared" si="464"/>
        <v>44278</v>
      </c>
      <c r="D9123">
        <v>22</v>
      </c>
      <c r="E9123" t="str">
        <f t="shared" si="463"/>
        <v>S124427822</v>
      </c>
      <c r="F9123" s="4">
        <v>44317</v>
      </c>
      <c r="G9123" s="2">
        <v>180</v>
      </c>
      <c r="H9123" s="2" t="s">
        <v>7166</v>
      </c>
      <c r="I9123" s="2" t="s">
        <v>11182</v>
      </c>
      <c r="J9123" s="2" t="s">
        <v>3309</v>
      </c>
      <c r="K9123" s="194" t="s">
        <v>17</v>
      </c>
      <c r="L9123" s="2">
        <v>48</v>
      </c>
      <c r="M9123" s="194" t="s">
        <v>10017</v>
      </c>
      <c r="N9123" s="2">
        <v>0</v>
      </c>
      <c r="O9123" s="195" t="s">
        <v>351</v>
      </c>
    </row>
    <row r="9124" spans="1:15">
      <c r="A9124">
        <v>2021</v>
      </c>
      <c r="B9124" t="s">
        <v>54</v>
      </c>
      <c r="C9124" s="263">
        <f t="shared" si="464"/>
        <v>44278</v>
      </c>
      <c r="D9124">
        <v>23</v>
      </c>
      <c r="E9124" t="str">
        <f t="shared" si="463"/>
        <v>S124427823</v>
      </c>
      <c r="F9124" s="4">
        <v>44348</v>
      </c>
      <c r="G9124" s="2">
        <v>228</v>
      </c>
      <c r="H9124" s="2" t="s">
        <v>12560</v>
      </c>
      <c r="I9124" s="2" t="s">
        <v>12561</v>
      </c>
      <c r="J9124" s="2" t="s">
        <v>2782</v>
      </c>
      <c r="K9124" s="194" t="s">
        <v>17</v>
      </c>
      <c r="L9124" s="2">
        <v>47</v>
      </c>
      <c r="M9124" s="194" t="s">
        <v>4933</v>
      </c>
      <c r="N9124" s="2" t="s">
        <v>469</v>
      </c>
      <c r="O9124" s="195" t="s">
        <v>819</v>
      </c>
    </row>
    <row r="9125" spans="1:15">
      <c r="A9125">
        <v>2021</v>
      </c>
      <c r="B9125" t="s">
        <v>54</v>
      </c>
      <c r="C9125" s="263">
        <f t="shared" si="464"/>
        <v>44278</v>
      </c>
      <c r="D9125">
        <v>24</v>
      </c>
      <c r="E9125" t="str">
        <f t="shared" si="463"/>
        <v>S124427824</v>
      </c>
      <c r="F9125" s="3" t="s">
        <v>11877</v>
      </c>
      <c r="G9125" s="2">
        <v>275</v>
      </c>
      <c r="H9125" s="2" t="s">
        <v>12562</v>
      </c>
      <c r="I9125" s="2" t="s">
        <v>12563</v>
      </c>
      <c r="J9125" s="2" t="s">
        <v>2192</v>
      </c>
      <c r="K9125" s="194" t="s">
        <v>17</v>
      </c>
      <c r="L9125" s="2">
        <v>46</v>
      </c>
      <c r="M9125" s="194" t="s">
        <v>2071</v>
      </c>
      <c r="N9125" s="2" t="s">
        <v>984</v>
      </c>
      <c r="O9125" s="195" t="s">
        <v>478</v>
      </c>
    </row>
    <row r="9126" spans="1:15">
      <c r="A9126">
        <v>2021</v>
      </c>
      <c r="B9126" t="s">
        <v>54</v>
      </c>
      <c r="C9126" s="263">
        <f t="shared" si="464"/>
        <v>44278</v>
      </c>
      <c r="D9126">
        <v>25</v>
      </c>
      <c r="E9126" t="str">
        <f t="shared" si="463"/>
        <v>S124427825</v>
      </c>
      <c r="F9126" s="3">
        <v>2022</v>
      </c>
      <c r="G9126" s="2">
        <v>233</v>
      </c>
      <c r="H9126" s="2" t="s">
        <v>12564</v>
      </c>
      <c r="I9126" s="2" t="s">
        <v>12565</v>
      </c>
      <c r="J9126" s="2" t="s">
        <v>4696</v>
      </c>
      <c r="K9126" s="194" t="s">
        <v>17</v>
      </c>
      <c r="L9126" s="2">
        <v>41</v>
      </c>
      <c r="M9126" s="194" t="s">
        <v>10188</v>
      </c>
      <c r="N9126" s="2" t="s">
        <v>4039</v>
      </c>
      <c r="O9126" s="195" t="s">
        <v>1631</v>
      </c>
    </row>
    <row r="9127" spans="1:15">
      <c r="A9127">
        <v>2021</v>
      </c>
      <c r="B9127" t="s">
        <v>54</v>
      </c>
      <c r="C9127" s="263">
        <f t="shared" si="464"/>
        <v>44278</v>
      </c>
      <c r="D9127">
        <v>26</v>
      </c>
      <c r="E9127" t="str">
        <f t="shared" si="463"/>
        <v>S124427826</v>
      </c>
      <c r="F9127" s="3">
        <v>2023</v>
      </c>
      <c r="G9127" s="2">
        <v>200</v>
      </c>
      <c r="H9127" s="2" t="s">
        <v>6755</v>
      </c>
      <c r="I9127" s="2" t="s">
        <v>12566</v>
      </c>
      <c r="J9127" s="2" t="s">
        <v>317</v>
      </c>
      <c r="K9127" s="194" t="s">
        <v>17</v>
      </c>
      <c r="L9127" s="2">
        <v>33</v>
      </c>
      <c r="M9127" s="194" t="s">
        <v>339</v>
      </c>
      <c r="N9127" s="2" t="s">
        <v>3192</v>
      </c>
      <c r="O9127" s="195" t="s">
        <v>301</v>
      </c>
    </row>
    <row r="9128" spans="1:15">
      <c r="A9128">
        <v>2021</v>
      </c>
      <c r="B9128" t="s">
        <v>54</v>
      </c>
      <c r="C9128" s="263">
        <f t="shared" si="464"/>
        <v>44278</v>
      </c>
      <c r="D9128">
        <v>27</v>
      </c>
      <c r="E9128" t="str">
        <f t="shared" si="463"/>
        <v>S124427827</v>
      </c>
      <c r="F9128" s="3">
        <v>2024</v>
      </c>
      <c r="G9128" s="2">
        <v>190</v>
      </c>
      <c r="H9128" s="2" t="s">
        <v>12567</v>
      </c>
      <c r="I9128" s="2" t="s">
        <v>9133</v>
      </c>
      <c r="J9128" s="2" t="s">
        <v>2224</v>
      </c>
      <c r="K9128" s="194" t="s">
        <v>17</v>
      </c>
      <c r="L9128" s="2">
        <v>33</v>
      </c>
      <c r="M9128" s="194" t="s">
        <v>4039</v>
      </c>
      <c r="N9128" s="2" t="s">
        <v>10190</v>
      </c>
      <c r="O9128" s="195" t="s">
        <v>10191</v>
      </c>
    </row>
    <row r="9129" spans="1:15" ht="15.75" thickBot="1">
      <c r="A9129">
        <v>2021</v>
      </c>
      <c r="B9129" t="s">
        <v>54</v>
      </c>
      <c r="C9129" s="263">
        <f t="shared" si="464"/>
        <v>44278</v>
      </c>
      <c r="D9129">
        <v>28</v>
      </c>
      <c r="E9129" t="str">
        <f t="shared" si="463"/>
        <v>S124427828</v>
      </c>
      <c r="F9129" s="5">
        <v>2025</v>
      </c>
      <c r="G9129" s="6">
        <v>180</v>
      </c>
      <c r="H9129" s="6" t="s">
        <v>1250</v>
      </c>
      <c r="I9129" s="6" t="s">
        <v>10626</v>
      </c>
      <c r="J9129" s="6" t="s">
        <v>1253</v>
      </c>
      <c r="K9129" s="196" t="s">
        <v>17</v>
      </c>
      <c r="L9129" s="6">
        <v>30</v>
      </c>
      <c r="M9129" s="196" t="s">
        <v>1966</v>
      </c>
      <c r="N9129" s="6" t="s">
        <v>10157</v>
      </c>
      <c r="O9129" s="197" t="s">
        <v>2623</v>
      </c>
    </row>
    <row r="9130" spans="1:15" ht="16.5" thickTop="1" thickBot="1">
      <c r="A9130">
        <v>2021</v>
      </c>
      <c r="B9130" t="s">
        <v>53</v>
      </c>
      <c r="C9130" s="263">
        <f>C9129+7</f>
        <v>44285</v>
      </c>
      <c r="D9130">
        <v>1</v>
      </c>
      <c r="E9130" t="str">
        <f t="shared" ref="E9130:E9157" si="465">B9130&amp;C9130&amp;D9130</f>
        <v>S13442851</v>
      </c>
      <c r="F9130" s="267" t="s">
        <v>11903</v>
      </c>
    </row>
    <row r="9131" spans="1:15" ht="16.5" thickTop="1" thickBot="1">
      <c r="A9131">
        <v>2021</v>
      </c>
      <c r="B9131" t="s">
        <v>53</v>
      </c>
      <c r="C9131" s="263">
        <f t="shared" ref="C9131:C9157" si="466">C9130</f>
        <v>44285</v>
      </c>
      <c r="D9131">
        <v>2</v>
      </c>
      <c r="E9131" t="str">
        <f t="shared" si="465"/>
        <v>S13442852</v>
      </c>
      <c r="F9131" s="338" t="s">
        <v>1</v>
      </c>
      <c r="G9131" s="341" t="s">
        <v>2</v>
      </c>
      <c r="H9131" s="342"/>
      <c r="I9131" s="342"/>
      <c r="J9131" s="343"/>
      <c r="K9131" s="344" t="s">
        <v>3</v>
      </c>
      <c r="L9131" s="343"/>
      <c r="M9131" s="344" t="s">
        <v>144</v>
      </c>
      <c r="N9131" s="342"/>
      <c r="O9131" s="342"/>
    </row>
    <row r="9132" spans="1:15" ht="18" customHeight="1" thickBot="1">
      <c r="A9132">
        <v>2021</v>
      </c>
      <c r="B9132" t="s">
        <v>53</v>
      </c>
      <c r="C9132" s="263">
        <f t="shared" si="466"/>
        <v>44285</v>
      </c>
      <c r="D9132">
        <v>3</v>
      </c>
      <c r="E9132" t="str">
        <f t="shared" si="465"/>
        <v>S13442853</v>
      </c>
      <c r="F9132" s="339"/>
      <c r="G9132" s="345" t="s">
        <v>5</v>
      </c>
      <c r="H9132" s="347" t="s">
        <v>145</v>
      </c>
      <c r="I9132" s="348"/>
      <c r="J9132" s="349"/>
      <c r="K9132" s="350" t="s">
        <v>6</v>
      </c>
      <c r="L9132" s="352" t="s">
        <v>7</v>
      </c>
      <c r="M9132" s="350" t="s">
        <v>8</v>
      </c>
      <c r="N9132" s="354" t="s">
        <v>146</v>
      </c>
      <c r="O9132" s="356" t="s">
        <v>147</v>
      </c>
    </row>
    <row r="9133" spans="1:15" ht="15.75" thickBot="1">
      <c r="A9133">
        <v>2021</v>
      </c>
      <c r="B9133" t="s">
        <v>53</v>
      </c>
      <c r="C9133" s="263">
        <f t="shared" si="466"/>
        <v>44285</v>
      </c>
      <c r="D9133">
        <v>4</v>
      </c>
      <c r="E9133" t="str">
        <f t="shared" si="465"/>
        <v>S13442854</v>
      </c>
      <c r="F9133" s="340"/>
      <c r="G9133" s="346"/>
      <c r="H9133" s="191" t="s">
        <v>9</v>
      </c>
      <c r="I9133" s="192" t="s">
        <v>18</v>
      </c>
      <c r="J9133" s="193" t="s">
        <v>11</v>
      </c>
      <c r="K9133" s="351"/>
      <c r="L9133" s="353"/>
      <c r="M9133" s="351"/>
      <c r="N9133" s="355"/>
      <c r="O9133" s="357"/>
    </row>
    <row r="9134" spans="1:15">
      <c r="A9134">
        <v>2021</v>
      </c>
      <c r="B9134" t="s">
        <v>53</v>
      </c>
      <c r="C9134" s="263">
        <f t="shared" si="466"/>
        <v>44285</v>
      </c>
      <c r="D9134">
        <v>5</v>
      </c>
      <c r="E9134" t="str">
        <f t="shared" si="465"/>
        <v>S13442855</v>
      </c>
      <c r="F9134" s="3" t="s">
        <v>12</v>
      </c>
      <c r="G9134" s="2" t="s">
        <v>12568</v>
      </c>
      <c r="H9134" s="2" t="s">
        <v>8927</v>
      </c>
      <c r="I9134" s="2" t="s">
        <v>12569</v>
      </c>
      <c r="J9134" s="2" t="s">
        <v>11478</v>
      </c>
      <c r="K9134" s="194" t="s">
        <v>17</v>
      </c>
      <c r="L9134" s="2">
        <v>53</v>
      </c>
      <c r="M9134" s="194" t="s">
        <v>830</v>
      </c>
      <c r="N9134" s="2" t="s">
        <v>4562</v>
      </c>
      <c r="O9134" s="195" t="s">
        <v>4215</v>
      </c>
    </row>
    <row r="9135" spans="1:15">
      <c r="A9135">
        <v>2021</v>
      </c>
      <c r="B9135" t="s">
        <v>53</v>
      </c>
      <c r="C9135" s="263">
        <f t="shared" si="466"/>
        <v>44285</v>
      </c>
      <c r="D9135">
        <v>6</v>
      </c>
      <c r="E9135" t="str">
        <f t="shared" si="465"/>
        <v>S13442856</v>
      </c>
      <c r="F9135" s="4">
        <v>44256</v>
      </c>
      <c r="G9135" s="2">
        <v>109</v>
      </c>
      <c r="H9135" s="2" t="s">
        <v>12570</v>
      </c>
      <c r="I9135" s="2" t="s">
        <v>12571</v>
      </c>
      <c r="J9135" s="2" t="s">
        <v>12572</v>
      </c>
      <c r="K9135" s="194" t="s">
        <v>17</v>
      </c>
      <c r="L9135" s="2">
        <v>51</v>
      </c>
      <c r="M9135" s="194" t="s">
        <v>444</v>
      </c>
      <c r="N9135" s="2" t="s">
        <v>631</v>
      </c>
      <c r="O9135" s="195" t="s">
        <v>11682</v>
      </c>
    </row>
    <row r="9136" spans="1:15">
      <c r="A9136">
        <v>2021</v>
      </c>
      <c r="B9136" t="s">
        <v>53</v>
      </c>
      <c r="C9136" s="263">
        <f t="shared" si="466"/>
        <v>44285</v>
      </c>
      <c r="D9136">
        <v>7</v>
      </c>
      <c r="E9136" t="str">
        <f t="shared" si="465"/>
        <v>S13442857</v>
      </c>
      <c r="F9136" s="4">
        <v>44287</v>
      </c>
      <c r="G9136" s="2">
        <v>150</v>
      </c>
      <c r="H9136" s="2" t="s">
        <v>12573</v>
      </c>
      <c r="I9136" s="2" t="s">
        <v>5023</v>
      </c>
      <c r="J9136" s="2" t="s">
        <v>1412</v>
      </c>
      <c r="K9136" s="194" t="s">
        <v>17</v>
      </c>
      <c r="L9136" s="2">
        <v>60</v>
      </c>
      <c r="M9136" s="194">
        <v>0</v>
      </c>
      <c r="N9136" s="2">
        <v>0</v>
      </c>
      <c r="O9136" s="195">
        <v>100</v>
      </c>
    </row>
    <row r="9137" spans="1:15">
      <c r="A9137">
        <v>2021</v>
      </c>
      <c r="B9137" t="s">
        <v>53</v>
      </c>
      <c r="C9137" s="263">
        <f t="shared" si="466"/>
        <v>44285</v>
      </c>
      <c r="D9137">
        <v>8</v>
      </c>
      <c r="E9137" t="str">
        <f t="shared" si="465"/>
        <v>S13442858</v>
      </c>
      <c r="F9137" s="4">
        <v>44317</v>
      </c>
      <c r="G9137" s="2">
        <v>167</v>
      </c>
      <c r="H9137" s="2" t="s">
        <v>7655</v>
      </c>
      <c r="I9137" s="2" t="s">
        <v>12574</v>
      </c>
      <c r="J9137" s="2" t="s">
        <v>1412</v>
      </c>
      <c r="K9137" s="194" t="s">
        <v>17</v>
      </c>
      <c r="L9137" s="2">
        <v>59</v>
      </c>
      <c r="M9137" s="194">
        <v>0</v>
      </c>
      <c r="N9137" s="2">
        <v>0</v>
      </c>
      <c r="O9137" s="195">
        <v>100</v>
      </c>
    </row>
    <row r="9138" spans="1:15">
      <c r="A9138">
        <v>2021</v>
      </c>
      <c r="B9138" t="s">
        <v>53</v>
      </c>
      <c r="C9138" s="263">
        <f t="shared" si="466"/>
        <v>44285</v>
      </c>
      <c r="D9138">
        <v>9</v>
      </c>
      <c r="E9138" t="str">
        <f t="shared" si="465"/>
        <v>S13442859</v>
      </c>
      <c r="F9138" s="4">
        <v>44348</v>
      </c>
      <c r="G9138" s="2">
        <v>215</v>
      </c>
      <c r="H9138" s="2" t="s">
        <v>12575</v>
      </c>
      <c r="I9138" s="2" t="s">
        <v>6817</v>
      </c>
      <c r="J9138" s="2" t="s">
        <v>685</v>
      </c>
      <c r="K9138" s="194" t="s">
        <v>17</v>
      </c>
      <c r="L9138" s="2">
        <v>53</v>
      </c>
      <c r="M9138" s="194">
        <v>0</v>
      </c>
      <c r="N9138" s="2">
        <v>0</v>
      </c>
      <c r="O9138" s="195">
        <v>100</v>
      </c>
    </row>
    <row r="9139" spans="1:15">
      <c r="A9139">
        <v>2021</v>
      </c>
      <c r="B9139" t="s">
        <v>53</v>
      </c>
      <c r="C9139" s="263">
        <f t="shared" si="466"/>
        <v>44285</v>
      </c>
      <c r="D9139">
        <v>10</v>
      </c>
      <c r="E9139" t="str">
        <f t="shared" si="465"/>
        <v>S134428510</v>
      </c>
      <c r="F9139" s="3" t="s">
        <v>11877</v>
      </c>
      <c r="G9139" s="2">
        <v>240</v>
      </c>
      <c r="H9139" s="2" t="s">
        <v>9756</v>
      </c>
      <c r="I9139" s="2" t="s">
        <v>12576</v>
      </c>
      <c r="J9139" s="2" t="s">
        <v>2154</v>
      </c>
      <c r="K9139" s="194" t="s">
        <v>17</v>
      </c>
      <c r="L9139" s="2">
        <v>48</v>
      </c>
      <c r="M9139" s="194">
        <v>0</v>
      </c>
      <c r="N9139" s="2">
        <v>0</v>
      </c>
      <c r="O9139" s="195">
        <v>100</v>
      </c>
    </row>
    <row r="9140" spans="1:15">
      <c r="A9140">
        <v>2021</v>
      </c>
      <c r="B9140" t="s">
        <v>53</v>
      </c>
      <c r="C9140" s="263">
        <f t="shared" si="466"/>
        <v>44285</v>
      </c>
      <c r="D9140">
        <v>11</v>
      </c>
      <c r="E9140" t="str">
        <f t="shared" si="465"/>
        <v>S134428511</v>
      </c>
      <c r="F9140" s="3">
        <v>2022</v>
      </c>
      <c r="G9140" s="2">
        <v>195</v>
      </c>
      <c r="H9140" s="2" t="s">
        <v>12577</v>
      </c>
      <c r="I9140" s="2" t="s">
        <v>12577</v>
      </c>
      <c r="J9140" s="2" t="s">
        <v>1990</v>
      </c>
      <c r="K9140" s="194" t="s">
        <v>17</v>
      </c>
      <c r="L9140" s="2">
        <v>40</v>
      </c>
      <c r="M9140" s="194" t="s">
        <v>1064</v>
      </c>
      <c r="N9140" s="2" t="s">
        <v>444</v>
      </c>
      <c r="O9140" s="195" t="s">
        <v>520</v>
      </c>
    </row>
    <row r="9141" spans="1:15">
      <c r="A9141">
        <v>2021</v>
      </c>
      <c r="B9141" t="s">
        <v>53</v>
      </c>
      <c r="C9141" s="263">
        <f t="shared" si="466"/>
        <v>44285</v>
      </c>
      <c r="D9141">
        <v>12</v>
      </c>
      <c r="E9141" t="str">
        <f t="shared" si="465"/>
        <v>S134428512</v>
      </c>
      <c r="F9141" s="3">
        <v>2023</v>
      </c>
      <c r="G9141" s="2">
        <v>165</v>
      </c>
      <c r="H9141" s="2" t="s">
        <v>7992</v>
      </c>
      <c r="I9141" s="2" t="s">
        <v>12578</v>
      </c>
      <c r="J9141" s="2" t="s">
        <v>4141</v>
      </c>
      <c r="K9141" s="194" t="s">
        <v>17</v>
      </c>
      <c r="L9141" s="2">
        <v>35</v>
      </c>
      <c r="M9141" s="194" t="s">
        <v>264</v>
      </c>
      <c r="N9141" s="2" t="s">
        <v>636</v>
      </c>
      <c r="O9141" s="195" t="s">
        <v>636</v>
      </c>
    </row>
    <row r="9142" spans="1:15">
      <c r="A9142">
        <v>2021</v>
      </c>
      <c r="B9142" t="s">
        <v>53</v>
      </c>
      <c r="C9142" s="263">
        <f t="shared" si="466"/>
        <v>44285</v>
      </c>
      <c r="D9142">
        <v>13</v>
      </c>
      <c r="E9142" t="str">
        <f t="shared" si="465"/>
        <v>S134428513</v>
      </c>
      <c r="F9142" s="3">
        <v>2024</v>
      </c>
      <c r="G9142" s="2">
        <v>160</v>
      </c>
      <c r="H9142" s="2" t="s">
        <v>11603</v>
      </c>
      <c r="I9142" s="2" t="s">
        <v>2969</v>
      </c>
      <c r="J9142" s="2" t="s">
        <v>2316</v>
      </c>
      <c r="K9142" s="194" t="s">
        <v>17</v>
      </c>
      <c r="L9142" s="2">
        <v>30</v>
      </c>
      <c r="M9142" s="194" t="s">
        <v>1649</v>
      </c>
      <c r="N9142" s="2" t="s">
        <v>5754</v>
      </c>
      <c r="O9142" s="195" t="s">
        <v>642</v>
      </c>
    </row>
    <row r="9143" spans="1:15" ht="15.75" thickBot="1">
      <c r="A9143">
        <v>2021</v>
      </c>
      <c r="B9143" t="s">
        <v>53</v>
      </c>
      <c r="C9143" s="263">
        <f t="shared" si="466"/>
        <v>44285</v>
      </c>
      <c r="D9143">
        <v>14</v>
      </c>
      <c r="E9143" t="str">
        <f t="shared" si="465"/>
        <v>S134428514</v>
      </c>
      <c r="F9143" s="5">
        <v>2025</v>
      </c>
      <c r="G9143" s="6">
        <v>155</v>
      </c>
      <c r="H9143" s="6" t="s">
        <v>12579</v>
      </c>
      <c r="I9143" s="6" t="s">
        <v>12580</v>
      </c>
      <c r="J9143" s="6" t="s">
        <v>2670</v>
      </c>
      <c r="K9143" s="196" t="s">
        <v>17</v>
      </c>
      <c r="L9143" s="6">
        <v>27</v>
      </c>
      <c r="M9143" s="196" t="s">
        <v>1548</v>
      </c>
      <c r="N9143" s="6" t="s">
        <v>4564</v>
      </c>
      <c r="O9143" s="197" t="s">
        <v>4235</v>
      </c>
    </row>
    <row r="9144" spans="1:15" ht="16.5" thickTop="1" thickBot="1">
      <c r="A9144">
        <v>2021</v>
      </c>
      <c r="B9144" t="s">
        <v>53</v>
      </c>
      <c r="C9144" s="263">
        <f t="shared" si="466"/>
        <v>44285</v>
      </c>
      <c r="D9144">
        <v>15</v>
      </c>
      <c r="E9144" t="str">
        <f t="shared" si="465"/>
        <v>S134428515</v>
      </c>
      <c r="F9144" s="267" t="s">
        <v>11904</v>
      </c>
    </row>
    <row r="9145" spans="1:15" ht="16.5" thickTop="1" thickBot="1">
      <c r="A9145">
        <v>2021</v>
      </c>
      <c r="B9145" t="s">
        <v>53</v>
      </c>
      <c r="C9145" s="263">
        <f t="shared" si="466"/>
        <v>44285</v>
      </c>
      <c r="D9145">
        <v>16</v>
      </c>
      <c r="E9145" t="str">
        <f t="shared" si="465"/>
        <v>S134428516</v>
      </c>
      <c r="F9145" s="338" t="s">
        <v>1</v>
      </c>
      <c r="G9145" s="341" t="s">
        <v>2</v>
      </c>
      <c r="H9145" s="342"/>
      <c r="I9145" s="342"/>
      <c r="J9145" s="343"/>
      <c r="K9145" s="344" t="s">
        <v>3</v>
      </c>
      <c r="L9145" s="343"/>
      <c r="M9145" s="344" t="s">
        <v>144</v>
      </c>
      <c r="N9145" s="342"/>
      <c r="O9145" s="342"/>
    </row>
    <row r="9146" spans="1:15" ht="18" customHeight="1" thickBot="1">
      <c r="A9146">
        <v>2021</v>
      </c>
      <c r="B9146" t="s">
        <v>53</v>
      </c>
      <c r="C9146" s="263">
        <f t="shared" si="466"/>
        <v>44285</v>
      </c>
      <c r="D9146">
        <v>17</v>
      </c>
      <c r="E9146" t="str">
        <f t="shared" si="465"/>
        <v>S134428517</v>
      </c>
      <c r="F9146" s="339"/>
      <c r="G9146" s="345" t="s">
        <v>5</v>
      </c>
      <c r="H9146" s="347" t="s">
        <v>145</v>
      </c>
      <c r="I9146" s="348"/>
      <c r="J9146" s="349"/>
      <c r="K9146" s="350" t="s">
        <v>6</v>
      </c>
      <c r="L9146" s="352" t="s">
        <v>7</v>
      </c>
      <c r="M9146" s="350" t="s">
        <v>8</v>
      </c>
      <c r="N9146" s="354" t="s">
        <v>146</v>
      </c>
      <c r="O9146" s="356" t="s">
        <v>147</v>
      </c>
    </row>
    <row r="9147" spans="1:15" ht="15.75" thickBot="1">
      <c r="A9147">
        <v>2021</v>
      </c>
      <c r="B9147" t="s">
        <v>53</v>
      </c>
      <c r="C9147" s="263">
        <f t="shared" si="466"/>
        <v>44285</v>
      </c>
      <c r="D9147">
        <v>18</v>
      </c>
      <c r="E9147" t="str">
        <f t="shared" si="465"/>
        <v>S134428518</v>
      </c>
      <c r="F9147" s="340"/>
      <c r="G9147" s="346"/>
      <c r="H9147" s="191" t="s">
        <v>9</v>
      </c>
      <c r="I9147" s="192" t="s">
        <v>18</v>
      </c>
      <c r="J9147" s="193" t="s">
        <v>11</v>
      </c>
      <c r="K9147" s="351"/>
      <c r="L9147" s="353"/>
      <c r="M9147" s="351"/>
      <c r="N9147" s="355"/>
      <c r="O9147" s="357"/>
    </row>
    <row r="9148" spans="1:15">
      <c r="A9148">
        <v>2021</v>
      </c>
      <c r="B9148" t="s">
        <v>53</v>
      </c>
      <c r="C9148" s="263">
        <f t="shared" si="466"/>
        <v>44285</v>
      </c>
      <c r="D9148">
        <v>19</v>
      </c>
      <c r="E9148" t="str">
        <f t="shared" si="465"/>
        <v>S134428519</v>
      </c>
      <c r="F9148" s="3" t="s">
        <v>16</v>
      </c>
      <c r="G9148" s="2">
        <v>55</v>
      </c>
      <c r="H9148" s="2" t="s">
        <v>12581</v>
      </c>
      <c r="I9148" s="2" t="s">
        <v>12582</v>
      </c>
      <c r="J9148" s="2" t="s">
        <v>3418</v>
      </c>
      <c r="K9148" s="194" t="s">
        <v>17</v>
      </c>
      <c r="L9148" s="2">
        <v>52</v>
      </c>
      <c r="M9148" s="194" t="s">
        <v>3331</v>
      </c>
      <c r="N9148" s="2" t="s">
        <v>296</v>
      </c>
      <c r="O9148" s="195" t="s">
        <v>580</v>
      </c>
    </row>
    <row r="9149" spans="1:15">
      <c r="A9149">
        <v>2021</v>
      </c>
      <c r="B9149" t="s">
        <v>53</v>
      </c>
      <c r="C9149" s="263">
        <f t="shared" si="466"/>
        <v>44285</v>
      </c>
      <c r="D9149">
        <v>20</v>
      </c>
      <c r="E9149" t="str">
        <f t="shared" si="465"/>
        <v>S134428520</v>
      </c>
      <c r="F9149" s="4">
        <v>44256</v>
      </c>
      <c r="G9149" s="2">
        <v>164</v>
      </c>
      <c r="H9149" s="2" t="s">
        <v>12583</v>
      </c>
      <c r="I9149" s="2" t="s">
        <v>12583</v>
      </c>
      <c r="J9149" s="2" t="s">
        <v>4340</v>
      </c>
      <c r="K9149" s="194" t="s">
        <v>17</v>
      </c>
      <c r="L9149" s="2">
        <v>49</v>
      </c>
      <c r="M9149" s="194" t="s">
        <v>3668</v>
      </c>
      <c r="N9149" s="2" t="s">
        <v>10191</v>
      </c>
      <c r="O9149" s="195" t="s">
        <v>10627</v>
      </c>
    </row>
    <row r="9150" spans="1:15">
      <c r="A9150">
        <v>2021</v>
      </c>
      <c r="B9150" t="s">
        <v>53</v>
      </c>
      <c r="C9150" s="263">
        <f t="shared" si="466"/>
        <v>44285</v>
      </c>
      <c r="D9150">
        <v>21</v>
      </c>
      <c r="E9150" t="str">
        <f t="shared" si="465"/>
        <v>S134428521</v>
      </c>
      <c r="F9150" s="4">
        <v>44287</v>
      </c>
      <c r="G9150" s="2">
        <v>200</v>
      </c>
      <c r="H9150" s="2" t="s">
        <v>12584</v>
      </c>
      <c r="I9150" s="2" t="s">
        <v>12585</v>
      </c>
      <c r="J9150" s="2" t="s">
        <v>6394</v>
      </c>
      <c r="K9150" s="194" t="s">
        <v>17</v>
      </c>
      <c r="L9150" s="2">
        <v>47</v>
      </c>
      <c r="M9150" s="194">
        <v>0</v>
      </c>
      <c r="N9150" s="2">
        <v>0</v>
      </c>
      <c r="O9150" s="195">
        <v>100</v>
      </c>
    </row>
    <row r="9151" spans="1:15">
      <c r="A9151">
        <v>2021</v>
      </c>
      <c r="B9151" t="s">
        <v>53</v>
      </c>
      <c r="C9151" s="263">
        <f t="shared" si="466"/>
        <v>44285</v>
      </c>
      <c r="D9151">
        <v>22</v>
      </c>
      <c r="E9151" t="str">
        <f t="shared" si="465"/>
        <v>S134428522</v>
      </c>
      <c r="F9151" s="4">
        <v>44317</v>
      </c>
      <c r="G9151" s="2">
        <v>217</v>
      </c>
      <c r="H9151" s="2" t="s">
        <v>12586</v>
      </c>
      <c r="I9151" s="2" t="s">
        <v>12587</v>
      </c>
      <c r="J9151" s="2" t="s">
        <v>3661</v>
      </c>
      <c r="K9151" s="194" t="s">
        <v>17</v>
      </c>
      <c r="L9151" s="2">
        <v>46</v>
      </c>
      <c r="M9151" s="194">
        <v>0</v>
      </c>
      <c r="N9151" s="2">
        <v>0</v>
      </c>
      <c r="O9151" s="195">
        <v>100</v>
      </c>
    </row>
    <row r="9152" spans="1:15">
      <c r="A9152">
        <v>2021</v>
      </c>
      <c r="B9152" t="s">
        <v>53</v>
      </c>
      <c r="C9152" s="263">
        <f t="shared" si="466"/>
        <v>44285</v>
      </c>
      <c r="D9152">
        <v>23</v>
      </c>
      <c r="E9152" t="str">
        <f t="shared" si="465"/>
        <v>S134428523</v>
      </c>
      <c r="F9152" s="4">
        <v>44348</v>
      </c>
      <c r="G9152" s="2">
        <v>265</v>
      </c>
      <c r="H9152" s="2" t="s">
        <v>10046</v>
      </c>
      <c r="I9152" s="2" t="s">
        <v>12588</v>
      </c>
      <c r="J9152" s="2" t="s">
        <v>612</v>
      </c>
      <c r="K9152" s="194" t="s">
        <v>17</v>
      </c>
      <c r="L9152" s="2">
        <v>46</v>
      </c>
      <c r="M9152" s="194">
        <v>0</v>
      </c>
      <c r="N9152" s="2">
        <v>0</v>
      </c>
      <c r="O9152" s="195">
        <v>100</v>
      </c>
    </row>
    <row r="9153" spans="1:15">
      <c r="A9153">
        <v>2021</v>
      </c>
      <c r="B9153" t="s">
        <v>53</v>
      </c>
      <c r="C9153" s="263">
        <f t="shared" si="466"/>
        <v>44285</v>
      </c>
      <c r="D9153">
        <v>24</v>
      </c>
      <c r="E9153" t="str">
        <f t="shared" si="465"/>
        <v>S134428524</v>
      </c>
      <c r="F9153" s="3" t="s">
        <v>11877</v>
      </c>
      <c r="G9153" s="2">
        <v>295</v>
      </c>
      <c r="H9153" s="2" t="s">
        <v>12589</v>
      </c>
      <c r="I9153" s="2" t="s">
        <v>12590</v>
      </c>
      <c r="J9153" s="2" t="s">
        <v>3661</v>
      </c>
      <c r="K9153" s="194" t="s">
        <v>17</v>
      </c>
      <c r="L9153" s="2">
        <v>43</v>
      </c>
      <c r="M9153" s="194">
        <v>0</v>
      </c>
      <c r="N9153" s="2">
        <v>0</v>
      </c>
      <c r="O9153" s="195">
        <v>100</v>
      </c>
    </row>
    <row r="9154" spans="1:15">
      <c r="A9154">
        <v>2021</v>
      </c>
      <c r="B9154" t="s">
        <v>53</v>
      </c>
      <c r="C9154" s="263">
        <f t="shared" si="466"/>
        <v>44285</v>
      </c>
      <c r="D9154">
        <v>25</v>
      </c>
      <c r="E9154" t="str">
        <f t="shared" si="465"/>
        <v>S134428525</v>
      </c>
      <c r="F9154" s="3">
        <v>2022</v>
      </c>
      <c r="G9154" s="2">
        <v>240</v>
      </c>
      <c r="H9154" s="2" t="s">
        <v>12480</v>
      </c>
      <c r="I9154" s="2" t="s">
        <v>12591</v>
      </c>
      <c r="J9154" s="2" t="s">
        <v>827</v>
      </c>
      <c r="K9154" s="194" t="s">
        <v>17</v>
      </c>
      <c r="L9154" s="2">
        <v>39</v>
      </c>
      <c r="M9154" s="194" t="s">
        <v>333</v>
      </c>
      <c r="N9154" s="2" t="s">
        <v>800</v>
      </c>
      <c r="O9154" s="195" t="s">
        <v>11811</v>
      </c>
    </row>
    <row r="9155" spans="1:15">
      <c r="A9155">
        <v>2021</v>
      </c>
      <c r="B9155" t="s">
        <v>53</v>
      </c>
      <c r="C9155" s="263">
        <f t="shared" si="466"/>
        <v>44285</v>
      </c>
      <c r="D9155">
        <v>26</v>
      </c>
      <c r="E9155" t="str">
        <f t="shared" si="465"/>
        <v>S134428526</v>
      </c>
      <c r="F9155" s="3">
        <v>2023</v>
      </c>
      <c r="G9155" s="2">
        <v>205</v>
      </c>
      <c r="H9155" s="2" t="s">
        <v>9914</v>
      </c>
      <c r="I9155" s="2" t="s">
        <v>10260</v>
      </c>
      <c r="J9155" s="2" t="s">
        <v>3234</v>
      </c>
      <c r="K9155" s="194" t="s">
        <v>17</v>
      </c>
      <c r="L9155" s="2">
        <v>34</v>
      </c>
      <c r="M9155" s="194" t="s">
        <v>2055</v>
      </c>
      <c r="N9155" s="2" t="s">
        <v>3028</v>
      </c>
      <c r="O9155" s="195" t="s">
        <v>3028</v>
      </c>
    </row>
    <row r="9156" spans="1:15">
      <c r="A9156">
        <v>2021</v>
      </c>
      <c r="B9156" t="s">
        <v>53</v>
      </c>
      <c r="C9156" s="263">
        <f t="shared" si="466"/>
        <v>44285</v>
      </c>
      <c r="D9156">
        <v>27</v>
      </c>
      <c r="E9156" t="str">
        <f t="shared" si="465"/>
        <v>S134428527</v>
      </c>
      <c r="F9156" s="3">
        <v>2024</v>
      </c>
      <c r="G9156" s="2">
        <v>200</v>
      </c>
      <c r="H9156" s="2" t="s">
        <v>7964</v>
      </c>
      <c r="I9156" s="2" t="s">
        <v>12592</v>
      </c>
      <c r="J9156" s="2" t="s">
        <v>2402</v>
      </c>
      <c r="K9156" s="194" t="s">
        <v>17</v>
      </c>
      <c r="L9156" s="2">
        <v>33</v>
      </c>
      <c r="M9156" s="194" t="s">
        <v>379</v>
      </c>
      <c r="N9156" s="2" t="s">
        <v>3697</v>
      </c>
      <c r="O9156" s="195" t="s">
        <v>301</v>
      </c>
    </row>
    <row r="9157" spans="1:15" ht="15.75" thickBot="1">
      <c r="A9157">
        <v>2021</v>
      </c>
      <c r="B9157" t="s">
        <v>53</v>
      </c>
      <c r="C9157" s="263">
        <f t="shared" si="466"/>
        <v>44285</v>
      </c>
      <c r="D9157">
        <v>28</v>
      </c>
      <c r="E9157" t="str">
        <f t="shared" si="465"/>
        <v>S134428528</v>
      </c>
      <c r="F9157" s="5">
        <v>2025</v>
      </c>
      <c r="G9157" s="6">
        <v>185</v>
      </c>
      <c r="H9157" s="6" t="s">
        <v>10384</v>
      </c>
      <c r="I9157" s="6" t="s">
        <v>2579</v>
      </c>
      <c r="J9157" s="6" t="s">
        <v>786</v>
      </c>
      <c r="K9157" s="196" t="s">
        <v>17</v>
      </c>
      <c r="L9157" s="6">
        <v>28</v>
      </c>
      <c r="M9157" s="196" t="s">
        <v>1661</v>
      </c>
      <c r="N9157" s="6" t="s">
        <v>1631</v>
      </c>
      <c r="O9157" s="197" t="s">
        <v>2689</v>
      </c>
    </row>
    <row r="9158" spans="1:15" ht="16.5" thickTop="1" thickBot="1">
      <c r="A9158">
        <v>2021</v>
      </c>
      <c r="B9158" t="s">
        <v>52</v>
      </c>
      <c r="C9158" s="263">
        <f>C9157+7</f>
        <v>44292</v>
      </c>
      <c r="D9158">
        <v>1</v>
      </c>
      <c r="E9158" t="str">
        <f t="shared" ref="E9158:E9185" si="467">B9158&amp;C9158&amp;D9158</f>
        <v>S14442921</v>
      </c>
      <c r="F9158" s="267" t="s">
        <v>11903</v>
      </c>
    </row>
    <row r="9159" spans="1:15" ht="16.5" thickTop="1" thickBot="1">
      <c r="A9159">
        <v>2021</v>
      </c>
      <c r="B9159" t="s">
        <v>52</v>
      </c>
      <c r="C9159" s="263">
        <f t="shared" ref="C9159:C9185" si="468">C9158</f>
        <v>44292</v>
      </c>
      <c r="D9159">
        <v>2</v>
      </c>
      <c r="E9159" t="str">
        <f t="shared" si="467"/>
        <v>S14442922</v>
      </c>
      <c r="F9159" s="338" t="s">
        <v>1</v>
      </c>
      <c r="G9159" s="341" t="s">
        <v>2</v>
      </c>
      <c r="H9159" s="342"/>
      <c r="I9159" s="342"/>
      <c r="J9159" s="343"/>
      <c r="K9159" s="344" t="s">
        <v>3</v>
      </c>
      <c r="L9159" s="343"/>
      <c r="M9159" s="344" t="s">
        <v>144</v>
      </c>
      <c r="N9159" s="342"/>
      <c r="O9159" s="342"/>
    </row>
    <row r="9160" spans="1:15" ht="18" customHeight="1" thickBot="1">
      <c r="A9160">
        <v>2021</v>
      </c>
      <c r="B9160" t="s">
        <v>52</v>
      </c>
      <c r="C9160" s="263">
        <f t="shared" si="468"/>
        <v>44292</v>
      </c>
      <c r="D9160">
        <v>3</v>
      </c>
      <c r="E9160" t="str">
        <f t="shared" si="467"/>
        <v>S14442923</v>
      </c>
      <c r="F9160" s="339"/>
      <c r="G9160" s="345" t="s">
        <v>5</v>
      </c>
      <c r="H9160" s="347" t="s">
        <v>145</v>
      </c>
      <c r="I9160" s="348"/>
      <c r="J9160" s="349"/>
      <c r="K9160" s="350" t="s">
        <v>6</v>
      </c>
      <c r="L9160" s="352" t="s">
        <v>7</v>
      </c>
      <c r="M9160" s="350" t="s">
        <v>8</v>
      </c>
      <c r="N9160" s="354" t="s">
        <v>146</v>
      </c>
      <c r="O9160" s="356" t="s">
        <v>147</v>
      </c>
    </row>
    <row r="9161" spans="1:15" ht="15.75" thickBot="1">
      <c r="A9161">
        <v>2021</v>
      </c>
      <c r="B9161" t="s">
        <v>52</v>
      </c>
      <c r="C9161" s="263">
        <f t="shared" si="468"/>
        <v>44292</v>
      </c>
      <c r="D9161">
        <v>4</v>
      </c>
      <c r="E9161" t="str">
        <f t="shared" si="467"/>
        <v>S14442924</v>
      </c>
      <c r="F9161" s="340"/>
      <c r="G9161" s="346"/>
      <c r="H9161" s="191" t="s">
        <v>9</v>
      </c>
      <c r="I9161" s="192" t="s">
        <v>18</v>
      </c>
      <c r="J9161" s="193" t="s">
        <v>11</v>
      </c>
      <c r="K9161" s="351"/>
      <c r="L9161" s="353"/>
      <c r="M9161" s="351"/>
      <c r="N9161" s="355"/>
      <c r="O9161" s="357"/>
    </row>
    <row r="9162" spans="1:15">
      <c r="A9162">
        <v>2021</v>
      </c>
      <c r="B9162" t="s">
        <v>52</v>
      </c>
      <c r="C9162" s="263">
        <f t="shared" si="468"/>
        <v>44292</v>
      </c>
      <c r="D9162">
        <v>5</v>
      </c>
      <c r="E9162" t="str">
        <f t="shared" si="467"/>
        <v>S14442925</v>
      </c>
      <c r="F9162" s="3" t="s">
        <v>12</v>
      </c>
      <c r="G9162" s="2">
        <v>1</v>
      </c>
      <c r="H9162" s="2" t="s">
        <v>4000</v>
      </c>
      <c r="I9162" s="2" t="s">
        <v>4204</v>
      </c>
      <c r="J9162" s="2" t="s">
        <v>10617</v>
      </c>
      <c r="K9162" s="194" t="s">
        <v>17</v>
      </c>
      <c r="L9162" s="2">
        <v>52</v>
      </c>
      <c r="M9162" s="194" t="s">
        <v>258</v>
      </c>
      <c r="N9162" s="2" t="s">
        <v>269</v>
      </c>
      <c r="O9162" s="195" t="s">
        <v>411</v>
      </c>
    </row>
    <row r="9163" spans="1:15">
      <c r="A9163">
        <v>2021</v>
      </c>
      <c r="B9163" t="s">
        <v>52</v>
      </c>
      <c r="C9163" s="263">
        <f t="shared" si="468"/>
        <v>44292</v>
      </c>
      <c r="D9163">
        <v>6</v>
      </c>
      <c r="E9163" t="str">
        <f t="shared" si="467"/>
        <v>S14442926</v>
      </c>
      <c r="F9163" s="4">
        <v>44287</v>
      </c>
      <c r="G9163" s="2">
        <v>145</v>
      </c>
      <c r="H9163" s="2" t="s">
        <v>6151</v>
      </c>
      <c r="I9163" s="2" t="s">
        <v>12593</v>
      </c>
      <c r="J9163" s="2" t="s">
        <v>3631</v>
      </c>
      <c r="K9163" s="194" t="s">
        <v>17</v>
      </c>
      <c r="L9163" s="2">
        <v>59</v>
      </c>
      <c r="M9163" s="194" t="s">
        <v>262</v>
      </c>
      <c r="N9163" s="2" t="s">
        <v>291</v>
      </c>
      <c r="O9163" s="195" t="s">
        <v>4563</v>
      </c>
    </row>
    <row r="9164" spans="1:15">
      <c r="A9164">
        <v>2021</v>
      </c>
      <c r="B9164" t="s">
        <v>52</v>
      </c>
      <c r="C9164" s="263">
        <f t="shared" si="468"/>
        <v>44292</v>
      </c>
      <c r="D9164">
        <v>7</v>
      </c>
      <c r="E9164" t="str">
        <f t="shared" si="467"/>
        <v>S14442927</v>
      </c>
      <c r="F9164" s="4">
        <v>44317</v>
      </c>
      <c r="G9164" s="2">
        <v>170</v>
      </c>
      <c r="H9164" s="2" t="s">
        <v>11989</v>
      </c>
      <c r="I9164" s="2" t="s">
        <v>3225</v>
      </c>
      <c r="J9164" s="2" t="s">
        <v>1067</v>
      </c>
      <c r="K9164" s="194" t="s">
        <v>17</v>
      </c>
      <c r="L9164" s="2">
        <v>60</v>
      </c>
      <c r="M9164" s="194">
        <v>20</v>
      </c>
      <c r="N9164" s="2" t="s">
        <v>285</v>
      </c>
      <c r="O9164" s="195" t="s">
        <v>11574</v>
      </c>
    </row>
    <row r="9165" spans="1:15">
      <c r="A9165">
        <v>2021</v>
      </c>
      <c r="B9165" t="s">
        <v>52</v>
      </c>
      <c r="C9165" s="263">
        <f t="shared" si="468"/>
        <v>44292</v>
      </c>
      <c r="D9165">
        <v>8</v>
      </c>
      <c r="E9165" t="str">
        <f t="shared" si="467"/>
        <v>S14442928</v>
      </c>
      <c r="F9165" s="4">
        <v>44348</v>
      </c>
      <c r="G9165" s="2">
        <v>220</v>
      </c>
      <c r="H9165" s="2" t="s">
        <v>8093</v>
      </c>
      <c r="I9165" s="2" t="s">
        <v>12594</v>
      </c>
      <c r="J9165" s="2" t="s">
        <v>3182</v>
      </c>
      <c r="K9165" s="194" t="s">
        <v>17</v>
      </c>
      <c r="L9165" s="2">
        <v>58</v>
      </c>
      <c r="M9165" s="194" t="s">
        <v>519</v>
      </c>
      <c r="N9165" s="2" t="s">
        <v>1064</v>
      </c>
      <c r="O9165" s="195" t="s">
        <v>2975</v>
      </c>
    </row>
    <row r="9166" spans="1:15">
      <c r="A9166">
        <v>2021</v>
      </c>
      <c r="B9166" t="s">
        <v>52</v>
      </c>
      <c r="C9166" s="263">
        <f t="shared" si="468"/>
        <v>44292</v>
      </c>
      <c r="D9166">
        <v>9</v>
      </c>
      <c r="E9166" t="str">
        <f t="shared" si="467"/>
        <v>S14442929</v>
      </c>
      <c r="F9166" s="4">
        <v>44378</v>
      </c>
      <c r="G9166" s="2">
        <v>250</v>
      </c>
      <c r="H9166" s="2" t="s">
        <v>12595</v>
      </c>
      <c r="I9166" s="2" t="s">
        <v>12596</v>
      </c>
      <c r="J9166" s="2" t="s">
        <v>2254</v>
      </c>
      <c r="K9166" s="194" t="s">
        <v>17</v>
      </c>
      <c r="L9166" s="2">
        <v>48</v>
      </c>
      <c r="M9166" s="194" t="s">
        <v>519</v>
      </c>
      <c r="N9166" s="2" t="s">
        <v>1064</v>
      </c>
      <c r="O9166" s="195" t="s">
        <v>2975</v>
      </c>
    </row>
    <row r="9167" spans="1:15">
      <c r="A9167">
        <v>2021</v>
      </c>
      <c r="B9167" t="s">
        <v>52</v>
      </c>
      <c r="C9167" s="263">
        <f t="shared" si="468"/>
        <v>44292</v>
      </c>
      <c r="D9167">
        <v>10</v>
      </c>
      <c r="E9167" t="str">
        <f t="shared" si="467"/>
        <v>S144429210</v>
      </c>
      <c r="F9167" s="3" t="s">
        <v>11877</v>
      </c>
      <c r="G9167" s="2">
        <v>270</v>
      </c>
      <c r="H9167" s="2" t="s">
        <v>12597</v>
      </c>
      <c r="I9167" s="2" t="s">
        <v>12598</v>
      </c>
      <c r="J9167" s="2" t="s">
        <v>2294</v>
      </c>
      <c r="K9167" s="194" t="s">
        <v>17</v>
      </c>
      <c r="L9167" s="2">
        <v>48</v>
      </c>
      <c r="M9167" s="194">
        <v>0</v>
      </c>
      <c r="N9167" s="2" t="s">
        <v>1064</v>
      </c>
      <c r="O9167" s="195" t="s">
        <v>12599</v>
      </c>
    </row>
    <row r="9168" spans="1:15">
      <c r="A9168">
        <v>2021</v>
      </c>
      <c r="B9168" t="s">
        <v>52</v>
      </c>
      <c r="C9168" s="263">
        <f t="shared" si="468"/>
        <v>44292</v>
      </c>
      <c r="D9168">
        <v>11</v>
      </c>
      <c r="E9168" t="str">
        <f t="shared" si="467"/>
        <v>S144429211</v>
      </c>
      <c r="F9168" s="3">
        <v>2022</v>
      </c>
      <c r="G9168" s="2">
        <v>195</v>
      </c>
      <c r="H9168" s="2" t="s">
        <v>10513</v>
      </c>
      <c r="I9168" s="2" t="s">
        <v>2566</v>
      </c>
      <c r="J9168" s="2" t="s">
        <v>1532</v>
      </c>
      <c r="K9168" s="194" t="s">
        <v>17</v>
      </c>
      <c r="L9168" s="2">
        <v>41</v>
      </c>
      <c r="M9168" s="194" t="s">
        <v>1715</v>
      </c>
      <c r="N9168" s="2" t="s">
        <v>729</v>
      </c>
      <c r="O9168" s="195" t="s">
        <v>4666</v>
      </c>
    </row>
    <row r="9169" spans="1:15">
      <c r="A9169">
        <v>2021</v>
      </c>
      <c r="B9169" t="s">
        <v>52</v>
      </c>
      <c r="C9169" s="263">
        <f t="shared" si="468"/>
        <v>44292</v>
      </c>
      <c r="D9169">
        <v>12</v>
      </c>
      <c r="E9169" t="str">
        <f t="shared" si="467"/>
        <v>S144429212</v>
      </c>
      <c r="F9169" s="3">
        <v>2023</v>
      </c>
      <c r="G9169" s="2">
        <v>170</v>
      </c>
      <c r="H9169" s="2" t="s">
        <v>10070</v>
      </c>
      <c r="I9169" s="2" t="s">
        <v>8661</v>
      </c>
      <c r="J9169" s="2" t="s">
        <v>5205</v>
      </c>
      <c r="K9169" s="194" t="s">
        <v>17</v>
      </c>
      <c r="L9169" s="2">
        <v>33</v>
      </c>
      <c r="M9169" s="194" t="s">
        <v>518</v>
      </c>
      <c r="N9169" s="2" t="s">
        <v>1181</v>
      </c>
      <c r="O9169" s="195" t="s">
        <v>736</v>
      </c>
    </row>
    <row r="9170" spans="1:15">
      <c r="A9170">
        <v>2021</v>
      </c>
      <c r="B9170" t="s">
        <v>52</v>
      </c>
      <c r="C9170" s="263">
        <f t="shared" si="468"/>
        <v>44292</v>
      </c>
      <c r="D9170">
        <v>13</v>
      </c>
      <c r="E9170" t="str">
        <f t="shared" si="467"/>
        <v>S144429213</v>
      </c>
      <c r="F9170" s="3">
        <v>2024</v>
      </c>
      <c r="G9170" s="2">
        <v>158</v>
      </c>
      <c r="H9170" s="2" t="s">
        <v>3065</v>
      </c>
      <c r="I9170" s="2" t="s">
        <v>3494</v>
      </c>
      <c r="J9170" s="2" t="s">
        <v>3631</v>
      </c>
      <c r="K9170" s="194" t="s">
        <v>17</v>
      </c>
      <c r="L9170" s="2">
        <v>26</v>
      </c>
      <c r="M9170" s="194" t="s">
        <v>3631</v>
      </c>
      <c r="N9170" s="2" t="s">
        <v>4787</v>
      </c>
      <c r="O9170" s="195" t="s">
        <v>2151</v>
      </c>
    </row>
    <row r="9171" spans="1:15" ht="15.75" thickBot="1">
      <c r="A9171">
        <v>2021</v>
      </c>
      <c r="B9171" t="s">
        <v>52</v>
      </c>
      <c r="C9171" s="263">
        <f t="shared" si="468"/>
        <v>44292</v>
      </c>
      <c r="D9171">
        <v>14</v>
      </c>
      <c r="E9171" t="str">
        <f t="shared" si="467"/>
        <v>S144429214</v>
      </c>
      <c r="F9171" s="5">
        <v>2025</v>
      </c>
      <c r="G9171" s="6">
        <v>140</v>
      </c>
      <c r="H9171" s="6" t="s">
        <v>9516</v>
      </c>
      <c r="I9171" s="6" t="s">
        <v>7867</v>
      </c>
      <c r="J9171" s="6" t="s">
        <v>5106</v>
      </c>
      <c r="K9171" s="196" t="s">
        <v>17</v>
      </c>
      <c r="L9171" s="6">
        <v>26</v>
      </c>
      <c r="M9171" s="196" t="s">
        <v>1263</v>
      </c>
      <c r="N9171" s="6" t="s">
        <v>406</v>
      </c>
      <c r="O9171" s="197">
        <v>40</v>
      </c>
    </row>
    <row r="9172" spans="1:15" ht="16.5" thickTop="1" thickBot="1">
      <c r="A9172">
        <v>2021</v>
      </c>
      <c r="B9172" t="s">
        <v>52</v>
      </c>
      <c r="C9172" s="263">
        <f t="shared" si="468"/>
        <v>44292</v>
      </c>
      <c r="D9172">
        <v>15</v>
      </c>
      <c r="E9172" t="str">
        <f t="shared" si="467"/>
        <v>S144429215</v>
      </c>
      <c r="F9172" s="267" t="s">
        <v>11904</v>
      </c>
    </row>
    <row r="9173" spans="1:15" ht="16.5" thickTop="1" thickBot="1">
      <c r="A9173">
        <v>2021</v>
      </c>
      <c r="B9173" t="s">
        <v>52</v>
      </c>
      <c r="C9173" s="263">
        <f t="shared" si="468"/>
        <v>44292</v>
      </c>
      <c r="D9173">
        <v>16</v>
      </c>
      <c r="E9173" t="str">
        <f t="shared" si="467"/>
        <v>S144429216</v>
      </c>
      <c r="F9173" s="338" t="s">
        <v>1</v>
      </c>
      <c r="G9173" s="341" t="s">
        <v>2</v>
      </c>
      <c r="H9173" s="342"/>
      <c r="I9173" s="342"/>
      <c r="J9173" s="343"/>
      <c r="K9173" s="344" t="s">
        <v>3</v>
      </c>
      <c r="L9173" s="343"/>
      <c r="M9173" s="344" t="s">
        <v>144</v>
      </c>
      <c r="N9173" s="342"/>
      <c r="O9173" s="342"/>
    </row>
    <row r="9174" spans="1:15" ht="18" customHeight="1" thickBot="1">
      <c r="A9174">
        <v>2021</v>
      </c>
      <c r="B9174" t="s">
        <v>52</v>
      </c>
      <c r="C9174" s="263">
        <f t="shared" si="468"/>
        <v>44292</v>
      </c>
      <c r="D9174">
        <v>17</v>
      </c>
      <c r="E9174" t="str">
        <f t="shared" si="467"/>
        <v>S144429217</v>
      </c>
      <c r="F9174" s="339"/>
      <c r="G9174" s="345" t="s">
        <v>5</v>
      </c>
      <c r="H9174" s="347" t="s">
        <v>145</v>
      </c>
      <c r="I9174" s="348"/>
      <c r="J9174" s="349"/>
      <c r="K9174" s="350" t="s">
        <v>6</v>
      </c>
      <c r="L9174" s="352" t="s">
        <v>7</v>
      </c>
      <c r="M9174" s="350" t="s">
        <v>8</v>
      </c>
      <c r="N9174" s="354" t="s">
        <v>146</v>
      </c>
      <c r="O9174" s="356" t="s">
        <v>147</v>
      </c>
    </row>
    <row r="9175" spans="1:15" ht="15.75" thickBot="1">
      <c r="A9175">
        <v>2021</v>
      </c>
      <c r="B9175" t="s">
        <v>52</v>
      </c>
      <c r="C9175" s="263">
        <f t="shared" si="468"/>
        <v>44292</v>
      </c>
      <c r="D9175">
        <v>18</v>
      </c>
      <c r="E9175" t="str">
        <f t="shared" si="467"/>
        <v>S144429218</v>
      </c>
      <c r="F9175" s="340"/>
      <c r="G9175" s="346"/>
      <c r="H9175" s="191" t="s">
        <v>9</v>
      </c>
      <c r="I9175" s="192" t="s">
        <v>18</v>
      </c>
      <c r="J9175" s="193" t="s">
        <v>11</v>
      </c>
      <c r="K9175" s="351"/>
      <c r="L9175" s="353"/>
      <c r="M9175" s="351"/>
      <c r="N9175" s="355"/>
      <c r="O9175" s="357"/>
    </row>
    <row r="9176" spans="1:15">
      <c r="A9176">
        <v>2021</v>
      </c>
      <c r="B9176" t="s">
        <v>52</v>
      </c>
      <c r="C9176" s="263">
        <f t="shared" si="468"/>
        <v>44292</v>
      </c>
      <c r="D9176">
        <v>19</v>
      </c>
      <c r="E9176" t="str">
        <f t="shared" si="467"/>
        <v>S144429219</v>
      </c>
      <c r="F9176" s="3" t="s">
        <v>16</v>
      </c>
      <c r="G9176" s="2">
        <v>60</v>
      </c>
      <c r="H9176" s="2" t="s">
        <v>12600</v>
      </c>
      <c r="I9176" s="2" t="s">
        <v>12601</v>
      </c>
      <c r="J9176" s="2" t="s">
        <v>1617</v>
      </c>
      <c r="K9176" s="194" t="s">
        <v>17</v>
      </c>
      <c r="L9176" s="2">
        <v>55</v>
      </c>
      <c r="M9176" s="194" t="s">
        <v>819</v>
      </c>
      <c r="N9176" s="2" t="s">
        <v>10600</v>
      </c>
      <c r="O9176" s="195" t="s">
        <v>10708</v>
      </c>
    </row>
    <row r="9177" spans="1:15">
      <c r="A9177">
        <v>2021</v>
      </c>
      <c r="B9177" t="s">
        <v>52</v>
      </c>
      <c r="C9177" s="263">
        <f t="shared" si="468"/>
        <v>44292</v>
      </c>
      <c r="D9177">
        <v>20</v>
      </c>
      <c r="E9177" t="str">
        <f t="shared" si="467"/>
        <v>S144429220</v>
      </c>
      <c r="F9177" s="4">
        <v>44287</v>
      </c>
      <c r="G9177" s="2">
        <v>205</v>
      </c>
      <c r="H9177" s="2" t="s">
        <v>11957</v>
      </c>
      <c r="I9177" s="2" t="s">
        <v>12602</v>
      </c>
      <c r="J9177" s="2" t="s">
        <v>1220</v>
      </c>
      <c r="K9177" s="194" t="s">
        <v>17</v>
      </c>
      <c r="L9177" s="2">
        <v>50</v>
      </c>
      <c r="M9177" s="194" t="s">
        <v>580</v>
      </c>
      <c r="N9177" s="2" t="s">
        <v>1322</v>
      </c>
      <c r="O9177" s="195" t="s">
        <v>10708</v>
      </c>
    </row>
    <row r="9178" spans="1:15">
      <c r="A9178">
        <v>2021</v>
      </c>
      <c r="B9178" t="s">
        <v>52</v>
      </c>
      <c r="C9178" s="263">
        <f t="shared" si="468"/>
        <v>44292</v>
      </c>
      <c r="D9178">
        <v>21</v>
      </c>
      <c r="E9178" t="str">
        <f t="shared" si="467"/>
        <v>S144429221</v>
      </c>
      <c r="F9178" s="4">
        <v>44317</v>
      </c>
      <c r="G9178" s="2">
        <v>225</v>
      </c>
      <c r="H9178" s="2" t="s">
        <v>12603</v>
      </c>
      <c r="I9178" s="2" t="s">
        <v>8429</v>
      </c>
      <c r="J9178" s="2" t="s">
        <v>476</v>
      </c>
      <c r="K9178" s="194" t="s">
        <v>17</v>
      </c>
      <c r="L9178" s="2">
        <v>50</v>
      </c>
      <c r="M9178" s="194" t="s">
        <v>1629</v>
      </c>
      <c r="N9178" s="2" t="s">
        <v>2383</v>
      </c>
      <c r="O9178" s="195" t="s">
        <v>4532</v>
      </c>
    </row>
    <row r="9179" spans="1:15">
      <c r="A9179">
        <v>2021</v>
      </c>
      <c r="B9179" t="s">
        <v>52</v>
      </c>
      <c r="C9179" s="263">
        <f t="shared" si="468"/>
        <v>44292</v>
      </c>
      <c r="D9179">
        <v>22</v>
      </c>
      <c r="E9179" t="str">
        <f t="shared" si="467"/>
        <v>S144429222</v>
      </c>
      <c r="F9179" s="4">
        <v>44348</v>
      </c>
      <c r="G9179" s="2">
        <v>270</v>
      </c>
      <c r="H9179" s="2" t="s">
        <v>12604</v>
      </c>
      <c r="I9179" s="2" t="s">
        <v>11050</v>
      </c>
      <c r="J9179" s="2" t="s">
        <v>4616</v>
      </c>
      <c r="K9179" s="194" t="s">
        <v>17</v>
      </c>
      <c r="L9179" s="2">
        <v>46</v>
      </c>
      <c r="M9179" s="194">
        <v>5</v>
      </c>
      <c r="N9179" s="2" t="s">
        <v>1502</v>
      </c>
      <c r="O9179" s="195" t="s">
        <v>12244</v>
      </c>
    </row>
    <row r="9180" spans="1:15">
      <c r="A9180">
        <v>2021</v>
      </c>
      <c r="B9180" t="s">
        <v>52</v>
      </c>
      <c r="C9180" s="263">
        <f t="shared" si="468"/>
        <v>44292</v>
      </c>
      <c r="D9180">
        <v>23</v>
      </c>
      <c r="E9180" t="str">
        <f t="shared" si="467"/>
        <v>S144429223</v>
      </c>
      <c r="F9180" s="4">
        <v>44378</v>
      </c>
      <c r="G9180" s="2">
        <v>320</v>
      </c>
      <c r="H9180" s="2" t="s">
        <v>10655</v>
      </c>
      <c r="I9180" s="2" t="s">
        <v>12605</v>
      </c>
      <c r="J9180" s="2" t="s">
        <v>3771</v>
      </c>
      <c r="K9180" s="194" t="s">
        <v>17</v>
      </c>
      <c r="L9180" s="2">
        <v>42</v>
      </c>
      <c r="M9180" s="194">
        <v>5</v>
      </c>
      <c r="N9180" s="2" t="s">
        <v>1502</v>
      </c>
      <c r="O9180" s="195" t="s">
        <v>12244</v>
      </c>
    </row>
    <row r="9181" spans="1:15">
      <c r="A9181">
        <v>2021</v>
      </c>
      <c r="B9181" t="s">
        <v>52</v>
      </c>
      <c r="C9181" s="263">
        <f t="shared" si="468"/>
        <v>44292</v>
      </c>
      <c r="D9181">
        <v>24</v>
      </c>
      <c r="E9181" t="str">
        <f t="shared" si="467"/>
        <v>S144429224</v>
      </c>
      <c r="F9181" s="3" t="s">
        <v>11877</v>
      </c>
      <c r="G9181" s="2">
        <v>325</v>
      </c>
      <c r="H9181" s="2" t="s">
        <v>12606</v>
      </c>
      <c r="I9181" s="2" t="s">
        <v>12607</v>
      </c>
      <c r="J9181" s="2" t="s">
        <v>1449</v>
      </c>
      <c r="K9181" s="194" t="s">
        <v>17</v>
      </c>
      <c r="L9181" s="2">
        <v>38</v>
      </c>
      <c r="M9181" s="194" t="s">
        <v>2313</v>
      </c>
      <c r="N9181" s="2" t="s">
        <v>3767</v>
      </c>
      <c r="O9181" s="195" t="s">
        <v>3768</v>
      </c>
    </row>
    <row r="9182" spans="1:15">
      <c r="A9182">
        <v>2021</v>
      </c>
      <c r="B9182" t="s">
        <v>52</v>
      </c>
      <c r="C9182" s="263">
        <f t="shared" si="468"/>
        <v>44292</v>
      </c>
      <c r="D9182">
        <v>25</v>
      </c>
      <c r="E9182" t="str">
        <f t="shared" si="467"/>
        <v>S144429225</v>
      </c>
      <c r="F9182" s="3">
        <v>2022</v>
      </c>
      <c r="G9182" s="2">
        <v>240</v>
      </c>
      <c r="H9182" s="2" t="s">
        <v>10510</v>
      </c>
      <c r="I9182" s="2" t="s">
        <v>12608</v>
      </c>
      <c r="J9182" s="2" t="s">
        <v>799</v>
      </c>
      <c r="K9182" s="194" t="s">
        <v>17</v>
      </c>
      <c r="L9182" s="2">
        <v>38</v>
      </c>
      <c r="M9182" s="194" t="s">
        <v>10466</v>
      </c>
      <c r="N9182" s="2" t="s">
        <v>303</v>
      </c>
      <c r="O9182" s="195" t="s">
        <v>11745</v>
      </c>
    </row>
    <row r="9183" spans="1:15">
      <c r="A9183">
        <v>2021</v>
      </c>
      <c r="B9183" t="s">
        <v>52</v>
      </c>
      <c r="C9183" s="263">
        <f t="shared" si="468"/>
        <v>44292</v>
      </c>
      <c r="D9183">
        <v>26</v>
      </c>
      <c r="E9183" t="str">
        <f t="shared" si="467"/>
        <v>S144429226</v>
      </c>
      <c r="F9183" s="3">
        <v>2023</v>
      </c>
      <c r="G9183" s="2">
        <v>210</v>
      </c>
      <c r="H9183" s="2" t="s">
        <v>12609</v>
      </c>
      <c r="I9183" s="2" t="s">
        <v>7411</v>
      </c>
      <c r="J9183" s="2" t="s">
        <v>1144</v>
      </c>
      <c r="K9183" s="194" t="s">
        <v>17</v>
      </c>
      <c r="L9183" s="2">
        <v>31</v>
      </c>
      <c r="M9183" s="194" t="s">
        <v>423</v>
      </c>
      <c r="N9183" s="2" t="s">
        <v>11367</v>
      </c>
      <c r="O9183" s="195">
        <v>55</v>
      </c>
    </row>
    <row r="9184" spans="1:15">
      <c r="A9184">
        <v>2021</v>
      </c>
      <c r="B9184" t="s">
        <v>52</v>
      </c>
      <c r="C9184" s="263">
        <f t="shared" si="468"/>
        <v>44292</v>
      </c>
      <c r="D9184">
        <v>27</v>
      </c>
      <c r="E9184" t="str">
        <f t="shared" si="467"/>
        <v>S144429227</v>
      </c>
      <c r="F9184" s="3">
        <v>2024</v>
      </c>
      <c r="G9184" s="2">
        <v>188</v>
      </c>
      <c r="H9184" s="2" t="s">
        <v>12610</v>
      </c>
      <c r="I9184" s="2" t="s">
        <v>9791</v>
      </c>
      <c r="J9184" s="2" t="s">
        <v>1393</v>
      </c>
      <c r="K9184" s="194" t="s">
        <v>17</v>
      </c>
      <c r="L9184" s="2">
        <v>30</v>
      </c>
      <c r="M9184" s="194" t="s">
        <v>285</v>
      </c>
      <c r="N9184" s="2">
        <v>45</v>
      </c>
      <c r="O9184" s="195" t="s">
        <v>271</v>
      </c>
    </row>
    <row r="9185" spans="1:15" ht="15.75" thickBot="1">
      <c r="A9185">
        <v>2021</v>
      </c>
      <c r="B9185" t="s">
        <v>52</v>
      </c>
      <c r="C9185" s="263">
        <f t="shared" si="468"/>
        <v>44292</v>
      </c>
      <c r="D9185">
        <v>28</v>
      </c>
      <c r="E9185" t="str">
        <f t="shared" si="467"/>
        <v>S144429228</v>
      </c>
      <c r="F9185" s="5">
        <v>2025</v>
      </c>
      <c r="G9185" s="6">
        <v>170</v>
      </c>
      <c r="H9185" s="6" t="s">
        <v>12611</v>
      </c>
      <c r="I9185" s="6" t="s">
        <v>12612</v>
      </c>
      <c r="J9185" s="6" t="s">
        <v>996</v>
      </c>
      <c r="K9185" s="196" t="s">
        <v>17</v>
      </c>
      <c r="L9185" s="6">
        <v>27</v>
      </c>
      <c r="M9185" s="196" t="s">
        <v>10466</v>
      </c>
      <c r="N9185" s="6" t="s">
        <v>302</v>
      </c>
      <c r="O9185" s="197" t="s">
        <v>295</v>
      </c>
    </row>
    <row r="9186" spans="1:15" ht="16.5" thickTop="1" thickBot="1">
      <c r="A9186">
        <v>2021</v>
      </c>
      <c r="B9186" t="s">
        <v>51</v>
      </c>
      <c r="C9186" s="263">
        <f>C9185+7</f>
        <v>44299</v>
      </c>
      <c r="D9186">
        <v>1</v>
      </c>
      <c r="E9186" t="str">
        <f t="shared" ref="E9186:E9213" si="469">B9186&amp;C9186&amp;D9186</f>
        <v>S15442991</v>
      </c>
      <c r="F9186" s="267" t="s">
        <v>11903</v>
      </c>
    </row>
    <row r="9187" spans="1:15" ht="16.5" thickTop="1" thickBot="1">
      <c r="A9187">
        <v>2021</v>
      </c>
      <c r="B9187" t="s">
        <v>51</v>
      </c>
      <c r="C9187" s="263">
        <f t="shared" ref="C9187:C9213" si="470">C9186</f>
        <v>44299</v>
      </c>
      <c r="D9187">
        <v>2</v>
      </c>
      <c r="E9187" t="str">
        <f t="shared" si="469"/>
        <v>S15442992</v>
      </c>
      <c r="F9187" s="338" t="s">
        <v>1</v>
      </c>
      <c r="G9187" s="341" t="s">
        <v>2</v>
      </c>
      <c r="H9187" s="342"/>
      <c r="I9187" s="342"/>
      <c r="J9187" s="343"/>
      <c r="K9187" s="344" t="s">
        <v>3</v>
      </c>
      <c r="L9187" s="343"/>
      <c r="M9187" s="344" t="s">
        <v>144</v>
      </c>
      <c r="N9187" s="342"/>
      <c r="O9187" s="342"/>
    </row>
    <row r="9188" spans="1:15" ht="18" customHeight="1" thickBot="1">
      <c r="A9188">
        <v>2021</v>
      </c>
      <c r="B9188" t="s">
        <v>51</v>
      </c>
      <c r="C9188" s="263">
        <f t="shared" si="470"/>
        <v>44299</v>
      </c>
      <c r="D9188">
        <v>3</v>
      </c>
      <c r="E9188" t="str">
        <f t="shared" si="469"/>
        <v>S15442993</v>
      </c>
      <c r="F9188" s="339"/>
      <c r="G9188" s="345" t="s">
        <v>5</v>
      </c>
      <c r="H9188" s="347" t="s">
        <v>145</v>
      </c>
      <c r="I9188" s="348"/>
      <c r="J9188" s="349"/>
      <c r="K9188" s="350" t="s">
        <v>6</v>
      </c>
      <c r="L9188" s="352" t="s">
        <v>7</v>
      </c>
      <c r="M9188" s="350" t="s">
        <v>8</v>
      </c>
      <c r="N9188" s="354" t="s">
        <v>146</v>
      </c>
      <c r="O9188" s="356" t="s">
        <v>147</v>
      </c>
    </row>
    <row r="9189" spans="1:15" ht="15.75" thickBot="1">
      <c r="A9189">
        <v>2021</v>
      </c>
      <c r="B9189" t="s">
        <v>51</v>
      </c>
      <c r="C9189" s="263">
        <f t="shared" si="470"/>
        <v>44299</v>
      </c>
      <c r="D9189">
        <v>4</v>
      </c>
      <c r="E9189" t="str">
        <f t="shared" si="469"/>
        <v>S15442994</v>
      </c>
      <c r="F9189" s="340"/>
      <c r="G9189" s="346"/>
      <c r="H9189" s="191" t="s">
        <v>9</v>
      </c>
      <c r="I9189" s="192" t="s">
        <v>18</v>
      </c>
      <c r="J9189" s="193" t="s">
        <v>11</v>
      </c>
      <c r="K9189" s="351"/>
      <c r="L9189" s="353"/>
      <c r="M9189" s="351"/>
      <c r="N9189" s="355"/>
      <c r="O9189" s="357"/>
    </row>
    <row r="9190" spans="1:15">
      <c r="A9190">
        <v>2021</v>
      </c>
      <c r="B9190" t="s">
        <v>51</v>
      </c>
      <c r="C9190" s="263">
        <f t="shared" si="470"/>
        <v>44299</v>
      </c>
      <c r="D9190">
        <v>5</v>
      </c>
      <c r="E9190" t="str">
        <f t="shared" si="469"/>
        <v>S15442995</v>
      </c>
      <c r="F9190" s="3" t="s">
        <v>12</v>
      </c>
      <c r="G9190" s="2" t="s">
        <v>4000</v>
      </c>
      <c r="H9190" s="2" t="s">
        <v>4000</v>
      </c>
      <c r="I9190" s="2" t="s">
        <v>1655</v>
      </c>
      <c r="J9190" s="2" t="s">
        <v>6172</v>
      </c>
      <c r="K9190" s="194" t="s">
        <v>13</v>
      </c>
      <c r="L9190" s="2">
        <v>50</v>
      </c>
      <c r="M9190" s="194" t="s">
        <v>10191</v>
      </c>
      <c r="N9190" s="2" t="s">
        <v>10695</v>
      </c>
      <c r="O9190" s="195" t="s">
        <v>1630</v>
      </c>
    </row>
    <row r="9191" spans="1:15">
      <c r="A9191">
        <v>2021</v>
      </c>
      <c r="B9191" t="s">
        <v>51</v>
      </c>
      <c r="C9191" s="263">
        <f t="shared" si="470"/>
        <v>44299</v>
      </c>
      <c r="D9191">
        <v>6</v>
      </c>
      <c r="E9191" t="str">
        <f t="shared" si="469"/>
        <v>S15442996</v>
      </c>
      <c r="F9191" s="4">
        <v>44287</v>
      </c>
      <c r="G9191" s="2" t="s">
        <v>4890</v>
      </c>
      <c r="H9191" s="2" t="s">
        <v>4890</v>
      </c>
      <c r="I9191" s="2" t="s">
        <v>12613</v>
      </c>
      <c r="J9191" s="2" t="s">
        <v>3418</v>
      </c>
      <c r="K9191" s="194" t="s">
        <v>13</v>
      </c>
      <c r="L9191" s="2">
        <v>59</v>
      </c>
      <c r="M9191" s="194" t="s">
        <v>11419</v>
      </c>
      <c r="N9191" s="2">
        <v>0</v>
      </c>
      <c r="O9191" s="195" t="s">
        <v>2136</v>
      </c>
    </row>
    <row r="9192" spans="1:15">
      <c r="A9192">
        <v>2021</v>
      </c>
      <c r="B9192" t="s">
        <v>51</v>
      </c>
      <c r="C9192" s="263">
        <f t="shared" si="470"/>
        <v>44299</v>
      </c>
      <c r="D9192">
        <v>7</v>
      </c>
      <c r="E9192" t="str">
        <f t="shared" si="469"/>
        <v>S15442997</v>
      </c>
      <c r="F9192" s="4">
        <v>44317</v>
      </c>
      <c r="G9192" s="2" t="s">
        <v>12614</v>
      </c>
      <c r="H9192" s="2" t="s">
        <v>12614</v>
      </c>
      <c r="I9192" s="2" t="s">
        <v>12208</v>
      </c>
      <c r="J9192" s="2" t="s">
        <v>3672</v>
      </c>
      <c r="K9192" s="194" t="s">
        <v>13</v>
      </c>
      <c r="L9192" s="2">
        <v>63</v>
      </c>
      <c r="M9192" s="194" t="s">
        <v>2136</v>
      </c>
      <c r="N9192" s="2" t="s">
        <v>752</v>
      </c>
      <c r="O9192" s="195" t="s">
        <v>12615</v>
      </c>
    </row>
    <row r="9193" spans="1:15">
      <c r="A9193">
        <v>2021</v>
      </c>
      <c r="B9193" t="s">
        <v>51</v>
      </c>
      <c r="C9193" s="263">
        <f t="shared" si="470"/>
        <v>44299</v>
      </c>
      <c r="D9193">
        <v>8</v>
      </c>
      <c r="E9193" t="str">
        <f t="shared" si="469"/>
        <v>S15442998</v>
      </c>
      <c r="F9193" s="4">
        <v>44348</v>
      </c>
      <c r="G9193" s="2" t="s">
        <v>12616</v>
      </c>
      <c r="H9193" s="2" t="s">
        <v>12616</v>
      </c>
      <c r="I9193" s="2" t="s">
        <v>8244</v>
      </c>
      <c r="J9193" s="2" t="s">
        <v>1161</v>
      </c>
      <c r="K9193" s="194" t="s">
        <v>13</v>
      </c>
      <c r="L9193" s="2">
        <v>56</v>
      </c>
      <c r="M9193" s="194">
        <v>0</v>
      </c>
      <c r="N9193" s="2">
        <v>0</v>
      </c>
      <c r="O9193" s="195">
        <v>100</v>
      </c>
    </row>
    <row r="9194" spans="1:15">
      <c r="A9194">
        <v>2021</v>
      </c>
      <c r="B9194" t="s">
        <v>51</v>
      </c>
      <c r="C9194" s="263">
        <f t="shared" si="470"/>
        <v>44299</v>
      </c>
      <c r="D9194">
        <v>9</v>
      </c>
      <c r="E9194" t="str">
        <f t="shared" si="469"/>
        <v>S15442999</v>
      </c>
      <c r="F9194" s="4">
        <v>44378</v>
      </c>
      <c r="G9194" s="2" t="s">
        <v>12617</v>
      </c>
      <c r="H9194" s="2" t="s">
        <v>12617</v>
      </c>
      <c r="I9194" s="2" t="s">
        <v>12618</v>
      </c>
      <c r="J9194" s="2" t="s">
        <v>6270</v>
      </c>
      <c r="K9194" s="194" t="s">
        <v>13</v>
      </c>
      <c r="L9194" s="2">
        <v>48</v>
      </c>
      <c r="M9194" s="194">
        <v>0</v>
      </c>
      <c r="N9194" s="2">
        <v>0</v>
      </c>
      <c r="O9194" s="195">
        <v>100</v>
      </c>
    </row>
    <row r="9195" spans="1:15">
      <c r="A9195">
        <v>2021</v>
      </c>
      <c r="B9195" t="s">
        <v>51</v>
      </c>
      <c r="C9195" s="263">
        <f t="shared" si="470"/>
        <v>44299</v>
      </c>
      <c r="D9195">
        <v>10</v>
      </c>
      <c r="E9195" t="str">
        <f t="shared" si="469"/>
        <v>S154429910</v>
      </c>
      <c r="F9195" s="3" t="s">
        <v>11877</v>
      </c>
      <c r="G9195" s="2" t="s">
        <v>12619</v>
      </c>
      <c r="H9195" s="2" t="s">
        <v>12619</v>
      </c>
      <c r="I9195" s="2" t="s">
        <v>2159</v>
      </c>
      <c r="J9195" s="2" t="s">
        <v>590</v>
      </c>
      <c r="K9195" s="194" t="s">
        <v>13</v>
      </c>
      <c r="L9195" s="2">
        <v>46</v>
      </c>
      <c r="M9195" s="194">
        <v>0</v>
      </c>
      <c r="N9195" s="2">
        <v>0</v>
      </c>
      <c r="O9195" s="195">
        <v>100</v>
      </c>
    </row>
    <row r="9196" spans="1:15">
      <c r="A9196">
        <v>2021</v>
      </c>
      <c r="B9196" t="s">
        <v>51</v>
      </c>
      <c r="C9196" s="263">
        <f t="shared" si="470"/>
        <v>44299</v>
      </c>
      <c r="D9196">
        <v>11</v>
      </c>
      <c r="E9196" t="str">
        <f t="shared" si="469"/>
        <v>S154429911</v>
      </c>
      <c r="F9196" s="3">
        <v>2022</v>
      </c>
      <c r="G9196" s="2" t="s">
        <v>11127</v>
      </c>
      <c r="H9196" s="2" t="s">
        <v>11127</v>
      </c>
      <c r="I9196" s="2" t="s">
        <v>12620</v>
      </c>
      <c r="J9196" s="2" t="s">
        <v>1680</v>
      </c>
      <c r="K9196" s="194" t="s">
        <v>13</v>
      </c>
      <c r="L9196" s="2">
        <v>43</v>
      </c>
      <c r="M9196" s="194">
        <v>0</v>
      </c>
      <c r="N9196" s="2" t="s">
        <v>519</v>
      </c>
      <c r="O9196" s="195" t="s">
        <v>1844</v>
      </c>
    </row>
    <row r="9197" spans="1:15">
      <c r="A9197">
        <v>2021</v>
      </c>
      <c r="B9197" t="s">
        <v>51</v>
      </c>
      <c r="C9197" s="263">
        <f t="shared" si="470"/>
        <v>44299</v>
      </c>
      <c r="D9197">
        <v>12</v>
      </c>
      <c r="E9197" t="str">
        <f t="shared" si="469"/>
        <v>S154429912</v>
      </c>
      <c r="F9197" s="3">
        <v>2023</v>
      </c>
      <c r="G9197" s="2" t="s">
        <v>3294</v>
      </c>
      <c r="H9197" s="2" t="s">
        <v>3294</v>
      </c>
      <c r="I9197" s="2" t="s">
        <v>10871</v>
      </c>
      <c r="J9197" s="2" t="s">
        <v>349</v>
      </c>
      <c r="K9197" s="194" t="s">
        <v>13</v>
      </c>
      <c r="L9197" s="2">
        <v>38</v>
      </c>
      <c r="M9197" s="194" t="s">
        <v>7207</v>
      </c>
      <c r="N9197" s="2" t="s">
        <v>483</v>
      </c>
      <c r="O9197" s="195" t="s">
        <v>801</v>
      </c>
    </row>
    <row r="9198" spans="1:15">
      <c r="A9198">
        <v>2021</v>
      </c>
      <c r="B9198" t="s">
        <v>51</v>
      </c>
      <c r="C9198" s="263">
        <f t="shared" si="470"/>
        <v>44299</v>
      </c>
      <c r="D9198">
        <v>13</v>
      </c>
      <c r="E9198" t="str">
        <f t="shared" si="469"/>
        <v>S154429913</v>
      </c>
      <c r="F9198" s="3">
        <v>2024</v>
      </c>
      <c r="G9198" s="2" t="s">
        <v>3563</v>
      </c>
      <c r="H9198" s="2" t="s">
        <v>3563</v>
      </c>
      <c r="I9198" s="2" t="s">
        <v>12621</v>
      </c>
      <c r="J9198" s="2" t="s">
        <v>1366</v>
      </c>
      <c r="K9198" s="194" t="s">
        <v>13</v>
      </c>
      <c r="L9198" s="2">
        <v>30</v>
      </c>
      <c r="M9198" s="194" t="s">
        <v>1366</v>
      </c>
      <c r="N9198" s="2" t="s">
        <v>529</v>
      </c>
      <c r="O9198" s="195" t="s">
        <v>5045</v>
      </c>
    </row>
    <row r="9199" spans="1:15" ht="15.75" thickBot="1">
      <c r="A9199">
        <v>2021</v>
      </c>
      <c r="B9199" t="s">
        <v>51</v>
      </c>
      <c r="C9199" s="263">
        <f t="shared" si="470"/>
        <v>44299</v>
      </c>
      <c r="D9199">
        <v>14</v>
      </c>
      <c r="E9199" t="str">
        <f t="shared" si="469"/>
        <v>S154429914</v>
      </c>
      <c r="F9199" s="5">
        <v>2025</v>
      </c>
      <c r="G9199" s="6" t="s">
        <v>5832</v>
      </c>
      <c r="H9199" s="6" t="s">
        <v>5832</v>
      </c>
      <c r="I9199" s="6" t="s">
        <v>5023</v>
      </c>
      <c r="J9199" s="6" t="s">
        <v>2708</v>
      </c>
      <c r="K9199" s="196" t="s">
        <v>13</v>
      </c>
      <c r="L9199" s="6">
        <v>22</v>
      </c>
      <c r="M9199" s="196" t="s">
        <v>837</v>
      </c>
      <c r="N9199" s="6" t="s">
        <v>450</v>
      </c>
      <c r="O9199" s="197" t="s">
        <v>6439</v>
      </c>
    </row>
    <row r="9200" spans="1:15" ht="16.5" thickTop="1" thickBot="1">
      <c r="A9200">
        <v>2021</v>
      </c>
      <c r="B9200" t="s">
        <v>51</v>
      </c>
      <c r="C9200" s="263">
        <f t="shared" si="470"/>
        <v>44299</v>
      </c>
      <c r="D9200">
        <v>15</v>
      </c>
      <c r="E9200" t="str">
        <f t="shared" si="469"/>
        <v>S154429915</v>
      </c>
      <c r="F9200" s="267" t="s">
        <v>11904</v>
      </c>
    </row>
    <row r="9201" spans="1:15" ht="16.5" thickTop="1" thickBot="1">
      <c r="A9201">
        <v>2021</v>
      </c>
      <c r="B9201" t="s">
        <v>51</v>
      </c>
      <c r="C9201" s="263">
        <f t="shared" si="470"/>
        <v>44299</v>
      </c>
      <c r="D9201">
        <v>16</v>
      </c>
      <c r="E9201" t="str">
        <f t="shared" si="469"/>
        <v>S154429916</v>
      </c>
      <c r="F9201" s="338" t="s">
        <v>1</v>
      </c>
      <c r="G9201" s="341" t="s">
        <v>2</v>
      </c>
      <c r="H9201" s="342"/>
      <c r="I9201" s="342"/>
      <c r="J9201" s="343"/>
      <c r="K9201" s="344" t="s">
        <v>3</v>
      </c>
      <c r="L9201" s="343"/>
      <c r="M9201" s="344" t="s">
        <v>144</v>
      </c>
      <c r="N9201" s="342"/>
      <c r="O9201" s="342"/>
    </row>
    <row r="9202" spans="1:15" ht="18" customHeight="1" thickBot="1">
      <c r="A9202">
        <v>2021</v>
      </c>
      <c r="B9202" t="s">
        <v>51</v>
      </c>
      <c r="C9202" s="263">
        <f t="shared" si="470"/>
        <v>44299</v>
      </c>
      <c r="D9202">
        <v>17</v>
      </c>
      <c r="E9202" t="str">
        <f t="shared" si="469"/>
        <v>S154429917</v>
      </c>
      <c r="F9202" s="339"/>
      <c r="G9202" s="345" t="s">
        <v>5</v>
      </c>
      <c r="H9202" s="347" t="s">
        <v>145</v>
      </c>
      <c r="I9202" s="348"/>
      <c r="J9202" s="349"/>
      <c r="K9202" s="350" t="s">
        <v>6</v>
      </c>
      <c r="L9202" s="352" t="s">
        <v>7</v>
      </c>
      <c r="M9202" s="350" t="s">
        <v>8</v>
      </c>
      <c r="N9202" s="354" t="s">
        <v>146</v>
      </c>
      <c r="O9202" s="356" t="s">
        <v>147</v>
      </c>
    </row>
    <row r="9203" spans="1:15" ht="15.75" thickBot="1">
      <c r="A9203">
        <v>2021</v>
      </c>
      <c r="B9203" t="s">
        <v>51</v>
      </c>
      <c r="C9203" s="263">
        <f t="shared" si="470"/>
        <v>44299</v>
      </c>
      <c r="D9203">
        <v>18</v>
      </c>
      <c r="E9203" t="str">
        <f t="shared" si="469"/>
        <v>S154429918</v>
      </c>
      <c r="F9203" s="340"/>
      <c r="G9203" s="346"/>
      <c r="H9203" s="191" t="s">
        <v>9</v>
      </c>
      <c r="I9203" s="192" t="s">
        <v>18</v>
      </c>
      <c r="J9203" s="193" t="s">
        <v>11</v>
      </c>
      <c r="K9203" s="351"/>
      <c r="L9203" s="353"/>
      <c r="M9203" s="351"/>
      <c r="N9203" s="355"/>
      <c r="O9203" s="357"/>
    </row>
    <row r="9204" spans="1:15">
      <c r="A9204">
        <v>2021</v>
      </c>
      <c r="B9204" t="s">
        <v>51</v>
      </c>
      <c r="C9204" s="263">
        <f t="shared" si="470"/>
        <v>44299</v>
      </c>
      <c r="D9204">
        <v>19</v>
      </c>
      <c r="E9204" t="str">
        <f t="shared" si="469"/>
        <v>S154429919</v>
      </c>
      <c r="F9204" s="3" t="s">
        <v>16</v>
      </c>
      <c r="G9204" s="2" t="s">
        <v>6016</v>
      </c>
      <c r="H9204" s="2" t="s">
        <v>6016</v>
      </c>
      <c r="I9204" s="2" t="s">
        <v>1451</v>
      </c>
      <c r="J9204" s="2" t="s">
        <v>523</v>
      </c>
      <c r="K9204" s="194" t="s">
        <v>13</v>
      </c>
      <c r="L9204" s="2">
        <v>52</v>
      </c>
      <c r="M9204" s="194" t="s">
        <v>10754</v>
      </c>
      <c r="N9204" s="2" t="s">
        <v>10157</v>
      </c>
      <c r="O9204" s="195" t="s">
        <v>3028</v>
      </c>
    </row>
    <row r="9205" spans="1:15">
      <c r="A9205">
        <v>2021</v>
      </c>
      <c r="B9205" t="s">
        <v>51</v>
      </c>
      <c r="C9205" s="263">
        <f t="shared" si="470"/>
        <v>44299</v>
      </c>
      <c r="D9205">
        <v>20</v>
      </c>
      <c r="E9205" t="str">
        <f t="shared" si="469"/>
        <v>S154429920</v>
      </c>
      <c r="F9205" s="4">
        <v>44287</v>
      </c>
      <c r="G9205" s="2" t="s">
        <v>5259</v>
      </c>
      <c r="H9205" s="2" t="s">
        <v>5259</v>
      </c>
      <c r="I9205" s="2" t="s">
        <v>11939</v>
      </c>
      <c r="J9205" s="2" t="s">
        <v>2398</v>
      </c>
      <c r="K9205" s="194" t="s">
        <v>13</v>
      </c>
      <c r="L9205" s="2">
        <v>52</v>
      </c>
      <c r="M9205" s="194" t="s">
        <v>11735</v>
      </c>
      <c r="N9205" s="2" t="s">
        <v>830</v>
      </c>
      <c r="O9205" s="195" t="s">
        <v>1548</v>
      </c>
    </row>
    <row r="9206" spans="1:15">
      <c r="A9206">
        <v>2021</v>
      </c>
      <c r="B9206" t="s">
        <v>51</v>
      </c>
      <c r="C9206" s="263">
        <f t="shared" si="470"/>
        <v>44299</v>
      </c>
      <c r="D9206">
        <v>21</v>
      </c>
      <c r="E9206" t="str">
        <f t="shared" si="469"/>
        <v>S154429921</v>
      </c>
      <c r="F9206" s="4">
        <v>44317</v>
      </c>
      <c r="G9206" s="2" t="s">
        <v>10759</v>
      </c>
      <c r="H9206" s="2" t="s">
        <v>10759</v>
      </c>
      <c r="I9206" s="2" t="s">
        <v>12622</v>
      </c>
      <c r="J9206" s="2" t="s">
        <v>431</v>
      </c>
      <c r="K9206" s="194" t="s">
        <v>13</v>
      </c>
      <c r="L9206" s="2">
        <v>52</v>
      </c>
      <c r="M9206" s="194" t="s">
        <v>269</v>
      </c>
      <c r="N9206" s="2" t="s">
        <v>799</v>
      </c>
      <c r="O9206" s="195" t="s">
        <v>11799</v>
      </c>
    </row>
    <row r="9207" spans="1:15">
      <c r="A9207">
        <v>2021</v>
      </c>
      <c r="B9207" t="s">
        <v>51</v>
      </c>
      <c r="C9207" s="263">
        <f t="shared" si="470"/>
        <v>44299</v>
      </c>
      <c r="D9207">
        <v>22</v>
      </c>
      <c r="E9207" t="str">
        <f t="shared" si="469"/>
        <v>S154429922</v>
      </c>
      <c r="F9207" s="4">
        <v>44348</v>
      </c>
      <c r="G9207" s="2" t="s">
        <v>12623</v>
      </c>
      <c r="H9207" s="2" t="s">
        <v>12623</v>
      </c>
      <c r="I9207" s="2" t="s">
        <v>12624</v>
      </c>
      <c r="J9207" s="2" t="s">
        <v>1634</v>
      </c>
      <c r="K9207" s="194" t="s">
        <v>13</v>
      </c>
      <c r="L9207" s="2">
        <v>48</v>
      </c>
      <c r="M9207" s="194">
        <v>0</v>
      </c>
      <c r="N9207" s="2">
        <v>0</v>
      </c>
      <c r="O9207" s="195">
        <v>100</v>
      </c>
    </row>
    <row r="9208" spans="1:15">
      <c r="A9208">
        <v>2021</v>
      </c>
      <c r="B9208" t="s">
        <v>51</v>
      </c>
      <c r="C9208" s="263">
        <f t="shared" si="470"/>
        <v>44299</v>
      </c>
      <c r="D9208">
        <v>23</v>
      </c>
      <c r="E9208" t="str">
        <f t="shared" si="469"/>
        <v>S154429923</v>
      </c>
      <c r="F9208" s="4">
        <v>44378</v>
      </c>
      <c r="G9208" s="2" t="s">
        <v>12625</v>
      </c>
      <c r="H9208" s="2" t="s">
        <v>12625</v>
      </c>
      <c r="I9208" s="2" t="s">
        <v>12626</v>
      </c>
      <c r="J9208" s="2" t="s">
        <v>3603</v>
      </c>
      <c r="K9208" s="194" t="s">
        <v>13</v>
      </c>
      <c r="L9208" s="2">
        <v>43</v>
      </c>
      <c r="M9208" s="194" t="s">
        <v>2082</v>
      </c>
      <c r="N9208" s="2" t="s">
        <v>2082</v>
      </c>
      <c r="O9208" s="195" t="s">
        <v>3803</v>
      </c>
    </row>
    <row r="9209" spans="1:15">
      <c r="A9209">
        <v>2021</v>
      </c>
      <c r="B9209" t="s">
        <v>51</v>
      </c>
      <c r="C9209" s="263">
        <f t="shared" si="470"/>
        <v>44299</v>
      </c>
      <c r="D9209">
        <v>24</v>
      </c>
      <c r="E9209" t="str">
        <f t="shared" si="469"/>
        <v>S154429924</v>
      </c>
      <c r="F9209" s="3" t="s">
        <v>11877</v>
      </c>
      <c r="G9209" s="2" t="s">
        <v>12627</v>
      </c>
      <c r="H9209" s="2" t="s">
        <v>12627</v>
      </c>
      <c r="I9209" s="2" t="s">
        <v>12628</v>
      </c>
      <c r="J9209" s="2" t="s">
        <v>4834</v>
      </c>
      <c r="K9209" s="194" t="s">
        <v>13</v>
      </c>
      <c r="L9209" s="2">
        <v>43</v>
      </c>
      <c r="M9209" s="194">
        <v>0</v>
      </c>
      <c r="N9209" s="2">
        <v>0</v>
      </c>
      <c r="O9209" s="195">
        <v>100</v>
      </c>
    </row>
    <row r="9210" spans="1:15">
      <c r="A9210">
        <v>2021</v>
      </c>
      <c r="B9210" t="s">
        <v>51</v>
      </c>
      <c r="C9210" s="263">
        <f t="shared" si="470"/>
        <v>44299</v>
      </c>
      <c r="D9210">
        <v>25</v>
      </c>
      <c r="E9210" t="str">
        <f t="shared" si="469"/>
        <v>S154429925</v>
      </c>
      <c r="F9210" s="3">
        <v>2022</v>
      </c>
      <c r="G9210" s="2" t="s">
        <v>12629</v>
      </c>
      <c r="H9210" s="2" t="s">
        <v>12629</v>
      </c>
      <c r="I9210" s="2" t="s">
        <v>12630</v>
      </c>
      <c r="J9210" s="2" t="s">
        <v>2489</v>
      </c>
      <c r="K9210" s="194" t="s">
        <v>13</v>
      </c>
      <c r="L9210" s="2">
        <v>43</v>
      </c>
      <c r="M9210" s="194">
        <v>0</v>
      </c>
      <c r="N9210" s="2">
        <v>0</v>
      </c>
      <c r="O9210" s="195">
        <v>100</v>
      </c>
    </row>
    <row r="9211" spans="1:15">
      <c r="A9211">
        <v>2021</v>
      </c>
      <c r="B9211" t="s">
        <v>51</v>
      </c>
      <c r="C9211" s="263">
        <f t="shared" si="470"/>
        <v>44299</v>
      </c>
      <c r="D9211">
        <v>26</v>
      </c>
      <c r="E9211" t="str">
        <f t="shared" si="469"/>
        <v>S154429926</v>
      </c>
      <c r="F9211" s="3">
        <v>2023</v>
      </c>
      <c r="G9211" s="2" t="s">
        <v>5517</v>
      </c>
      <c r="H9211" s="2" t="s">
        <v>5517</v>
      </c>
      <c r="I9211" s="2" t="s">
        <v>12631</v>
      </c>
      <c r="J9211" s="2" t="s">
        <v>2119</v>
      </c>
      <c r="K9211" s="194" t="s">
        <v>13</v>
      </c>
      <c r="L9211" s="2">
        <v>36</v>
      </c>
      <c r="M9211" s="194" t="s">
        <v>285</v>
      </c>
      <c r="N9211" s="2">
        <v>25</v>
      </c>
      <c r="O9211" s="195" t="s">
        <v>10595</v>
      </c>
    </row>
    <row r="9212" spans="1:15">
      <c r="A9212">
        <v>2021</v>
      </c>
      <c r="B9212" t="s">
        <v>51</v>
      </c>
      <c r="C9212" s="263">
        <f t="shared" si="470"/>
        <v>44299</v>
      </c>
      <c r="D9212">
        <v>27</v>
      </c>
      <c r="E9212" t="str">
        <f t="shared" si="469"/>
        <v>S154429927</v>
      </c>
      <c r="F9212" s="3">
        <v>2024</v>
      </c>
      <c r="G9212" s="2" t="s">
        <v>12632</v>
      </c>
      <c r="H9212" s="2" t="s">
        <v>12632</v>
      </c>
      <c r="I9212" s="2" t="s">
        <v>10323</v>
      </c>
      <c r="J9212" s="2" t="s">
        <v>1058</v>
      </c>
      <c r="K9212" s="194" t="s">
        <v>13</v>
      </c>
      <c r="L9212" s="2">
        <v>34</v>
      </c>
      <c r="M9212" s="194" t="s">
        <v>4891</v>
      </c>
      <c r="N9212" s="2">
        <v>30</v>
      </c>
      <c r="O9212" s="195" t="s">
        <v>4157</v>
      </c>
    </row>
    <row r="9213" spans="1:15" ht="15.75" thickBot="1">
      <c r="A9213">
        <v>2021</v>
      </c>
      <c r="B9213" t="s">
        <v>51</v>
      </c>
      <c r="C9213" s="263">
        <f t="shared" si="470"/>
        <v>44299</v>
      </c>
      <c r="D9213">
        <v>28</v>
      </c>
      <c r="E9213" t="str">
        <f t="shared" si="469"/>
        <v>S154429928</v>
      </c>
      <c r="F9213" s="5">
        <v>2025</v>
      </c>
      <c r="G9213" s="6" t="s">
        <v>2403</v>
      </c>
      <c r="H9213" s="6" t="s">
        <v>2403</v>
      </c>
      <c r="I9213" s="6" t="s">
        <v>2342</v>
      </c>
      <c r="J9213" s="6" t="s">
        <v>1704</v>
      </c>
      <c r="K9213" s="196" t="s">
        <v>13</v>
      </c>
      <c r="L9213" s="6">
        <v>28</v>
      </c>
      <c r="M9213" s="196" t="s">
        <v>10365</v>
      </c>
      <c r="N9213" s="6" t="s">
        <v>301</v>
      </c>
      <c r="O9213" s="197" t="s">
        <v>10708</v>
      </c>
    </row>
    <row r="9214" spans="1:15" ht="16.5" thickTop="1" thickBot="1">
      <c r="A9214">
        <v>2021</v>
      </c>
      <c r="B9214" t="s">
        <v>50</v>
      </c>
      <c r="C9214" s="263">
        <f>C9213+7</f>
        <v>44306</v>
      </c>
      <c r="D9214">
        <v>1</v>
      </c>
      <c r="E9214" t="str">
        <f t="shared" ref="E9214:E9241" si="471">B9214&amp;C9214&amp;D9214</f>
        <v>S16443061</v>
      </c>
      <c r="F9214" s="267" t="s">
        <v>11903</v>
      </c>
    </row>
    <row r="9215" spans="1:15" ht="16.5" thickTop="1" thickBot="1">
      <c r="A9215">
        <v>2021</v>
      </c>
      <c r="B9215" t="s">
        <v>50</v>
      </c>
      <c r="C9215" s="263">
        <f t="shared" ref="C9215:C9241" si="472">C9214</f>
        <v>44306</v>
      </c>
      <c r="D9215">
        <v>2</v>
      </c>
      <c r="E9215" t="str">
        <f t="shared" si="471"/>
        <v>S16443062</v>
      </c>
      <c r="F9215" s="338" t="s">
        <v>1</v>
      </c>
      <c r="G9215" s="341" t="s">
        <v>2</v>
      </c>
      <c r="H9215" s="342"/>
      <c r="I9215" s="342"/>
      <c r="J9215" s="343"/>
      <c r="K9215" s="344" t="s">
        <v>3</v>
      </c>
      <c r="L9215" s="343"/>
      <c r="M9215" s="344" t="s">
        <v>144</v>
      </c>
      <c r="N9215" s="342"/>
      <c r="O9215" s="342"/>
    </row>
    <row r="9216" spans="1:15" ht="18" customHeight="1" thickBot="1">
      <c r="A9216">
        <v>2021</v>
      </c>
      <c r="B9216" t="s">
        <v>50</v>
      </c>
      <c r="C9216" s="263">
        <f t="shared" si="472"/>
        <v>44306</v>
      </c>
      <c r="D9216">
        <v>3</v>
      </c>
      <c r="E9216" t="str">
        <f t="shared" si="471"/>
        <v>S16443063</v>
      </c>
      <c r="F9216" s="339"/>
      <c r="G9216" s="345" t="s">
        <v>5</v>
      </c>
      <c r="H9216" s="347" t="s">
        <v>145</v>
      </c>
      <c r="I9216" s="348"/>
      <c r="J9216" s="349"/>
      <c r="K9216" s="350" t="s">
        <v>6</v>
      </c>
      <c r="L9216" s="352" t="s">
        <v>7</v>
      </c>
      <c r="M9216" s="350" t="s">
        <v>8</v>
      </c>
      <c r="N9216" s="354" t="s">
        <v>146</v>
      </c>
      <c r="O9216" s="356" t="s">
        <v>147</v>
      </c>
    </row>
    <row r="9217" spans="1:15" ht="15.75" thickBot="1">
      <c r="A9217">
        <v>2021</v>
      </c>
      <c r="B9217" t="s">
        <v>50</v>
      </c>
      <c r="C9217" s="263">
        <f t="shared" si="472"/>
        <v>44306</v>
      </c>
      <c r="D9217">
        <v>4</v>
      </c>
      <c r="E9217" t="str">
        <f t="shared" si="471"/>
        <v>S16443064</v>
      </c>
      <c r="F9217" s="340"/>
      <c r="G9217" s="346"/>
      <c r="H9217" s="191" t="s">
        <v>9</v>
      </c>
      <c r="I9217" s="192" t="s">
        <v>18</v>
      </c>
      <c r="J9217" s="193" t="s">
        <v>11</v>
      </c>
      <c r="K9217" s="351"/>
      <c r="L9217" s="353"/>
      <c r="M9217" s="351"/>
      <c r="N9217" s="355"/>
      <c r="O9217" s="357"/>
    </row>
    <row r="9218" spans="1:15">
      <c r="A9218">
        <v>2021</v>
      </c>
      <c r="B9218" t="s">
        <v>50</v>
      </c>
      <c r="C9218" s="263">
        <f t="shared" si="472"/>
        <v>44306</v>
      </c>
      <c r="D9218">
        <v>5</v>
      </c>
      <c r="E9218" t="str">
        <f t="shared" si="471"/>
        <v>S16443065</v>
      </c>
      <c r="F9218" s="3" t="s">
        <v>12</v>
      </c>
      <c r="G9218" s="2">
        <v>1</v>
      </c>
      <c r="H9218" s="2" t="s">
        <v>11757</v>
      </c>
      <c r="I9218" s="2" t="s">
        <v>1191</v>
      </c>
      <c r="J9218" s="2" t="s">
        <v>9414</v>
      </c>
      <c r="K9218" s="194" t="s">
        <v>17</v>
      </c>
      <c r="L9218" s="2">
        <v>49</v>
      </c>
      <c r="M9218" s="194" t="s">
        <v>3331</v>
      </c>
      <c r="N9218" s="2" t="s">
        <v>302</v>
      </c>
      <c r="O9218" s="195" t="s">
        <v>1139</v>
      </c>
    </row>
    <row r="9219" spans="1:15">
      <c r="A9219">
        <v>2021</v>
      </c>
      <c r="B9219" t="s">
        <v>50</v>
      </c>
      <c r="C9219" s="263">
        <f t="shared" si="472"/>
        <v>44306</v>
      </c>
      <c r="D9219">
        <v>6</v>
      </c>
      <c r="E9219" t="str">
        <f t="shared" si="471"/>
        <v>S16443066</v>
      </c>
      <c r="F9219" s="4">
        <v>44287</v>
      </c>
      <c r="G9219" s="2">
        <v>138</v>
      </c>
      <c r="H9219" s="2" t="s">
        <v>12634</v>
      </c>
      <c r="I9219" s="2" t="s">
        <v>12635</v>
      </c>
      <c r="J9219" s="2" t="s">
        <v>4382</v>
      </c>
      <c r="K9219" s="194" t="s">
        <v>17</v>
      </c>
      <c r="L9219" s="2">
        <v>51</v>
      </c>
      <c r="M9219" s="194" t="s">
        <v>410</v>
      </c>
      <c r="N9219" s="2" t="s">
        <v>799</v>
      </c>
      <c r="O9219" s="195" t="s">
        <v>2871</v>
      </c>
    </row>
    <row r="9220" spans="1:15">
      <c r="A9220">
        <v>2021</v>
      </c>
      <c r="B9220" t="s">
        <v>50</v>
      </c>
      <c r="C9220" s="263">
        <f t="shared" si="472"/>
        <v>44306</v>
      </c>
      <c r="D9220">
        <v>7</v>
      </c>
      <c r="E9220" t="str">
        <f t="shared" si="471"/>
        <v>S16443067</v>
      </c>
      <c r="F9220" s="4">
        <v>44317</v>
      </c>
      <c r="G9220" s="2">
        <v>215</v>
      </c>
      <c r="H9220" s="2" t="s">
        <v>12636</v>
      </c>
      <c r="I9220" s="2" t="s">
        <v>12637</v>
      </c>
      <c r="J9220" s="2" t="s">
        <v>9205</v>
      </c>
      <c r="K9220" s="194" t="s">
        <v>17</v>
      </c>
      <c r="L9220" s="2">
        <v>63</v>
      </c>
      <c r="M9220" s="194">
        <v>0</v>
      </c>
      <c r="N9220" s="2">
        <v>0</v>
      </c>
      <c r="O9220" s="195">
        <v>100</v>
      </c>
    </row>
    <row r="9221" spans="1:15">
      <c r="A9221">
        <v>2021</v>
      </c>
      <c r="B9221" t="s">
        <v>50</v>
      </c>
      <c r="C9221" s="263">
        <f t="shared" si="472"/>
        <v>44306</v>
      </c>
      <c r="D9221">
        <v>8</v>
      </c>
      <c r="E9221" t="str">
        <f t="shared" si="471"/>
        <v>S16443068</v>
      </c>
      <c r="F9221" s="4">
        <v>44348</v>
      </c>
      <c r="G9221" s="2">
        <v>330</v>
      </c>
      <c r="H9221" s="2" t="s">
        <v>12638</v>
      </c>
      <c r="I9221" s="2" t="s">
        <v>12639</v>
      </c>
      <c r="J9221" s="2" t="s">
        <v>1238</v>
      </c>
      <c r="K9221" s="194" t="s">
        <v>17</v>
      </c>
      <c r="L9221" s="2">
        <v>63</v>
      </c>
      <c r="M9221" s="194">
        <v>0</v>
      </c>
      <c r="N9221" s="2">
        <v>0</v>
      </c>
      <c r="O9221" s="195">
        <v>100</v>
      </c>
    </row>
    <row r="9222" spans="1:15">
      <c r="A9222">
        <v>2021</v>
      </c>
      <c r="B9222" t="s">
        <v>50</v>
      </c>
      <c r="C9222" s="263">
        <f t="shared" si="472"/>
        <v>44306</v>
      </c>
      <c r="D9222">
        <v>9</v>
      </c>
      <c r="E9222" t="str">
        <f t="shared" si="471"/>
        <v>S16443069</v>
      </c>
      <c r="F9222" s="4">
        <v>44378</v>
      </c>
      <c r="G9222" s="2">
        <v>370</v>
      </c>
      <c r="H9222" s="2" t="s">
        <v>12640</v>
      </c>
      <c r="I9222" s="2" t="s">
        <v>1524</v>
      </c>
      <c r="J9222" s="2" t="s">
        <v>12641</v>
      </c>
      <c r="K9222" s="194" t="s">
        <v>17</v>
      </c>
      <c r="L9222" s="2">
        <v>57</v>
      </c>
      <c r="M9222" s="194">
        <v>0</v>
      </c>
      <c r="N9222" s="2">
        <v>0</v>
      </c>
      <c r="O9222" s="195">
        <v>100</v>
      </c>
    </row>
    <row r="9223" spans="1:15">
      <c r="A9223">
        <v>2021</v>
      </c>
      <c r="B9223" t="s">
        <v>50</v>
      </c>
      <c r="C9223" s="263">
        <f t="shared" si="472"/>
        <v>44306</v>
      </c>
      <c r="D9223">
        <v>10</v>
      </c>
      <c r="E9223" t="str">
        <f t="shared" si="471"/>
        <v>S164430610</v>
      </c>
      <c r="F9223" s="3" t="s">
        <v>11877</v>
      </c>
      <c r="G9223" s="2">
        <v>350</v>
      </c>
      <c r="H9223" s="2" t="s">
        <v>12642</v>
      </c>
      <c r="I9223" s="2" t="s">
        <v>12643</v>
      </c>
      <c r="J9223" s="2" t="s">
        <v>5448</v>
      </c>
      <c r="K9223" s="194" t="s">
        <v>17</v>
      </c>
      <c r="L9223" s="2">
        <v>52</v>
      </c>
      <c r="M9223" s="194">
        <v>0</v>
      </c>
      <c r="N9223" s="2">
        <v>0</v>
      </c>
      <c r="O9223" s="195">
        <v>100</v>
      </c>
    </row>
    <row r="9224" spans="1:15">
      <c r="A9224">
        <v>2021</v>
      </c>
      <c r="B9224" t="s">
        <v>50</v>
      </c>
      <c r="C9224" s="263">
        <f t="shared" si="472"/>
        <v>44306</v>
      </c>
      <c r="D9224">
        <v>11</v>
      </c>
      <c r="E9224" t="str">
        <f t="shared" si="471"/>
        <v>S164430611</v>
      </c>
      <c r="F9224" s="3">
        <v>2022</v>
      </c>
      <c r="G9224" s="2">
        <v>225</v>
      </c>
      <c r="H9224" s="2" t="s">
        <v>12644</v>
      </c>
      <c r="I9224" s="2" t="s">
        <v>8396</v>
      </c>
      <c r="J9224" s="2" t="s">
        <v>2519</v>
      </c>
      <c r="K9224" s="194" t="s">
        <v>17</v>
      </c>
      <c r="L9224" s="2">
        <v>44</v>
      </c>
      <c r="M9224" s="194" t="s">
        <v>752</v>
      </c>
      <c r="N9224" s="2" t="s">
        <v>2136</v>
      </c>
      <c r="O9224" s="195" t="s">
        <v>12615</v>
      </c>
    </row>
    <row r="9225" spans="1:15">
      <c r="A9225">
        <v>2021</v>
      </c>
      <c r="B9225" t="s">
        <v>50</v>
      </c>
      <c r="C9225" s="263">
        <f t="shared" si="472"/>
        <v>44306</v>
      </c>
      <c r="D9225">
        <v>12</v>
      </c>
      <c r="E9225" t="str">
        <f t="shared" si="471"/>
        <v>S164430612</v>
      </c>
      <c r="F9225" s="3">
        <v>2023</v>
      </c>
      <c r="G9225" s="2">
        <v>185</v>
      </c>
      <c r="H9225" s="2" t="s">
        <v>12645</v>
      </c>
      <c r="I9225" s="2" t="s">
        <v>3051</v>
      </c>
      <c r="J9225" s="2" t="s">
        <v>311</v>
      </c>
      <c r="K9225" s="194" t="s">
        <v>17</v>
      </c>
      <c r="L9225" s="2">
        <v>39</v>
      </c>
      <c r="M9225" s="194" t="s">
        <v>1208</v>
      </c>
      <c r="N9225" s="2" t="s">
        <v>1208</v>
      </c>
      <c r="O9225" s="195" t="s">
        <v>2513</v>
      </c>
    </row>
    <row r="9226" spans="1:15">
      <c r="A9226">
        <v>2021</v>
      </c>
      <c r="B9226" t="s">
        <v>50</v>
      </c>
      <c r="C9226" s="263">
        <f t="shared" si="472"/>
        <v>44306</v>
      </c>
      <c r="D9226">
        <v>13</v>
      </c>
      <c r="E9226" t="str">
        <f t="shared" si="471"/>
        <v>S164430613</v>
      </c>
      <c r="F9226" s="3">
        <v>2024</v>
      </c>
      <c r="G9226" s="2">
        <v>170</v>
      </c>
      <c r="H9226" s="2" t="s">
        <v>11234</v>
      </c>
      <c r="I9226" s="2" t="s">
        <v>12646</v>
      </c>
      <c r="J9226" s="2" t="s">
        <v>2452</v>
      </c>
      <c r="K9226" s="194" t="s">
        <v>17</v>
      </c>
      <c r="L9226" s="2">
        <v>31</v>
      </c>
      <c r="M9226" s="194" t="s">
        <v>837</v>
      </c>
      <c r="N9226" s="2" t="s">
        <v>11425</v>
      </c>
      <c r="O9226" s="195" t="s">
        <v>11430</v>
      </c>
    </row>
    <row r="9227" spans="1:15" ht="15.75" thickBot="1">
      <c r="A9227">
        <v>2021</v>
      </c>
      <c r="B9227" t="s">
        <v>50</v>
      </c>
      <c r="C9227" s="263">
        <f t="shared" si="472"/>
        <v>44306</v>
      </c>
      <c r="D9227">
        <v>14</v>
      </c>
      <c r="E9227" t="str">
        <f t="shared" si="471"/>
        <v>S164430614</v>
      </c>
      <c r="F9227" s="5">
        <v>2025</v>
      </c>
      <c r="G9227" s="6">
        <v>165</v>
      </c>
      <c r="H9227" s="6" t="s">
        <v>7249</v>
      </c>
      <c r="I9227" s="6" t="s">
        <v>3817</v>
      </c>
      <c r="J9227" s="6" t="s">
        <v>5236</v>
      </c>
      <c r="K9227" s="196" t="s">
        <v>17</v>
      </c>
      <c r="L9227" s="6">
        <v>28</v>
      </c>
      <c r="M9227" s="196" t="s">
        <v>312</v>
      </c>
      <c r="N9227" s="6">
        <v>25</v>
      </c>
      <c r="O9227" s="197" t="s">
        <v>11706</v>
      </c>
    </row>
    <row r="9228" spans="1:15" ht="16.5" thickTop="1" thickBot="1">
      <c r="A9228">
        <v>2021</v>
      </c>
      <c r="B9228" t="s">
        <v>50</v>
      </c>
      <c r="C9228" s="263">
        <f t="shared" si="472"/>
        <v>44306</v>
      </c>
      <c r="D9228">
        <v>15</v>
      </c>
      <c r="E9228" t="str">
        <f t="shared" si="471"/>
        <v>S164430615</v>
      </c>
      <c r="F9228" s="267" t="s">
        <v>11904</v>
      </c>
    </row>
    <row r="9229" spans="1:15" ht="16.5" thickTop="1" thickBot="1">
      <c r="A9229">
        <v>2021</v>
      </c>
      <c r="B9229" t="s">
        <v>50</v>
      </c>
      <c r="C9229" s="263">
        <f t="shared" si="472"/>
        <v>44306</v>
      </c>
      <c r="D9229">
        <v>16</v>
      </c>
      <c r="E9229" t="str">
        <f t="shared" si="471"/>
        <v>S164430616</v>
      </c>
      <c r="F9229" s="338" t="s">
        <v>1</v>
      </c>
      <c r="G9229" s="341" t="s">
        <v>2</v>
      </c>
      <c r="H9229" s="342"/>
      <c r="I9229" s="342"/>
      <c r="J9229" s="343"/>
      <c r="K9229" s="344" t="s">
        <v>3</v>
      </c>
      <c r="L9229" s="343"/>
      <c r="M9229" s="344" t="s">
        <v>144</v>
      </c>
      <c r="N9229" s="342"/>
      <c r="O9229" s="342"/>
    </row>
    <row r="9230" spans="1:15" ht="18" customHeight="1" thickBot="1">
      <c r="A9230">
        <v>2021</v>
      </c>
      <c r="B9230" t="s">
        <v>50</v>
      </c>
      <c r="C9230" s="263">
        <f t="shared" si="472"/>
        <v>44306</v>
      </c>
      <c r="D9230">
        <v>17</v>
      </c>
      <c r="E9230" t="str">
        <f t="shared" si="471"/>
        <v>S164430617</v>
      </c>
      <c r="F9230" s="339"/>
      <c r="G9230" s="345" t="s">
        <v>5</v>
      </c>
      <c r="H9230" s="347" t="s">
        <v>145</v>
      </c>
      <c r="I9230" s="348"/>
      <c r="J9230" s="349"/>
      <c r="K9230" s="350" t="s">
        <v>6</v>
      </c>
      <c r="L9230" s="352" t="s">
        <v>7</v>
      </c>
      <c r="M9230" s="350" t="s">
        <v>8</v>
      </c>
      <c r="N9230" s="354" t="s">
        <v>146</v>
      </c>
      <c r="O9230" s="356" t="s">
        <v>147</v>
      </c>
    </row>
    <row r="9231" spans="1:15" ht="15.75" thickBot="1">
      <c r="A9231">
        <v>2021</v>
      </c>
      <c r="B9231" t="s">
        <v>50</v>
      </c>
      <c r="C9231" s="263">
        <f t="shared" si="472"/>
        <v>44306</v>
      </c>
      <c r="D9231">
        <v>18</v>
      </c>
      <c r="E9231" t="str">
        <f t="shared" si="471"/>
        <v>S164430618</v>
      </c>
      <c r="F9231" s="340"/>
      <c r="G9231" s="346"/>
      <c r="H9231" s="191" t="s">
        <v>9</v>
      </c>
      <c r="I9231" s="192" t="s">
        <v>18</v>
      </c>
      <c r="J9231" s="193" t="s">
        <v>11</v>
      </c>
      <c r="K9231" s="351"/>
      <c r="L9231" s="353"/>
      <c r="M9231" s="351"/>
      <c r="N9231" s="355"/>
      <c r="O9231" s="357"/>
    </row>
    <row r="9232" spans="1:15">
      <c r="A9232">
        <v>2021</v>
      </c>
      <c r="B9232" t="s">
        <v>50</v>
      </c>
      <c r="C9232" s="263">
        <f t="shared" si="472"/>
        <v>44306</v>
      </c>
      <c r="D9232">
        <v>19</v>
      </c>
      <c r="E9232" t="str">
        <f t="shared" si="471"/>
        <v>S164430619</v>
      </c>
      <c r="F9232" s="3" t="s">
        <v>16</v>
      </c>
      <c r="G9232" s="2">
        <v>60</v>
      </c>
      <c r="H9232" s="2" t="s">
        <v>12647</v>
      </c>
      <c r="I9232" s="2" t="s">
        <v>12648</v>
      </c>
      <c r="J9232" s="2" t="s">
        <v>744</v>
      </c>
      <c r="K9232" s="194" t="s">
        <v>17</v>
      </c>
      <c r="L9232" s="2">
        <v>51</v>
      </c>
      <c r="M9232" s="194" t="s">
        <v>2035</v>
      </c>
      <c r="N9232" s="2" t="s">
        <v>1630</v>
      </c>
      <c r="O9232" s="195" t="s">
        <v>4044</v>
      </c>
    </row>
    <row r="9233" spans="1:15">
      <c r="A9233">
        <v>2021</v>
      </c>
      <c r="B9233" t="s">
        <v>50</v>
      </c>
      <c r="C9233" s="263">
        <f t="shared" si="472"/>
        <v>44306</v>
      </c>
      <c r="D9233">
        <v>20</v>
      </c>
      <c r="E9233" t="str">
        <f t="shared" si="471"/>
        <v>S164430620</v>
      </c>
      <c r="F9233" s="4">
        <v>44287</v>
      </c>
      <c r="G9233" s="2">
        <v>198</v>
      </c>
      <c r="H9233" s="2" t="s">
        <v>12649</v>
      </c>
      <c r="I9233" s="2" t="s">
        <v>12650</v>
      </c>
      <c r="J9233" s="2" t="s">
        <v>2257</v>
      </c>
      <c r="K9233" s="194" t="s">
        <v>17</v>
      </c>
      <c r="L9233" s="2">
        <v>47</v>
      </c>
      <c r="M9233" s="194">
        <v>25</v>
      </c>
      <c r="N9233" s="2" t="s">
        <v>333</v>
      </c>
      <c r="O9233" s="195" t="s">
        <v>10014</v>
      </c>
    </row>
    <row r="9234" spans="1:15">
      <c r="A9234">
        <v>2021</v>
      </c>
      <c r="B9234" t="s">
        <v>50</v>
      </c>
      <c r="C9234" s="263">
        <f t="shared" si="472"/>
        <v>44306</v>
      </c>
      <c r="D9234">
        <v>21</v>
      </c>
      <c r="E9234" t="str">
        <f t="shared" si="471"/>
        <v>S164430621</v>
      </c>
      <c r="F9234" s="4">
        <v>44317</v>
      </c>
      <c r="G9234" s="2">
        <v>270</v>
      </c>
      <c r="H9234" s="2" t="s">
        <v>10424</v>
      </c>
      <c r="I9234" s="2" t="s">
        <v>12651</v>
      </c>
      <c r="J9234" s="2" t="s">
        <v>1356</v>
      </c>
      <c r="K9234" s="194" t="s">
        <v>17</v>
      </c>
      <c r="L9234" s="2">
        <v>49</v>
      </c>
      <c r="M9234" s="194">
        <v>0</v>
      </c>
      <c r="N9234" s="2">
        <v>0</v>
      </c>
      <c r="O9234" s="195">
        <v>100</v>
      </c>
    </row>
    <row r="9235" spans="1:15">
      <c r="A9235">
        <v>2021</v>
      </c>
      <c r="B9235" t="s">
        <v>50</v>
      </c>
      <c r="C9235" s="263">
        <f t="shared" si="472"/>
        <v>44306</v>
      </c>
      <c r="D9235">
        <v>22</v>
      </c>
      <c r="E9235" t="str">
        <f t="shared" si="471"/>
        <v>S164430622</v>
      </c>
      <c r="F9235" s="4">
        <v>44348</v>
      </c>
      <c r="G9235" s="2">
        <v>380</v>
      </c>
      <c r="H9235" s="2" t="s">
        <v>12652</v>
      </c>
      <c r="I9235" s="2" t="s">
        <v>12653</v>
      </c>
      <c r="J9235" s="2" t="s">
        <v>1377</v>
      </c>
      <c r="K9235" s="194" t="s">
        <v>17</v>
      </c>
      <c r="L9235" s="2">
        <v>48</v>
      </c>
      <c r="M9235" s="194">
        <v>0</v>
      </c>
      <c r="N9235" s="2">
        <v>0</v>
      </c>
      <c r="O9235" s="195">
        <v>100</v>
      </c>
    </row>
    <row r="9236" spans="1:15">
      <c r="A9236">
        <v>2021</v>
      </c>
      <c r="B9236" t="s">
        <v>50</v>
      </c>
      <c r="C9236" s="263">
        <f t="shared" si="472"/>
        <v>44306</v>
      </c>
      <c r="D9236">
        <v>23</v>
      </c>
      <c r="E9236" t="str">
        <f t="shared" si="471"/>
        <v>S164430623</v>
      </c>
      <c r="F9236" s="4">
        <v>44378</v>
      </c>
      <c r="G9236" s="2">
        <v>420</v>
      </c>
      <c r="H9236" s="2" t="s">
        <v>12654</v>
      </c>
      <c r="I9236" s="2" t="s">
        <v>12655</v>
      </c>
      <c r="J9236" s="2" t="s">
        <v>12656</v>
      </c>
      <c r="K9236" s="194" t="s">
        <v>17</v>
      </c>
      <c r="L9236" s="2">
        <v>44</v>
      </c>
      <c r="M9236" s="194">
        <v>0</v>
      </c>
      <c r="N9236" s="2">
        <v>0</v>
      </c>
      <c r="O9236" s="195">
        <v>100</v>
      </c>
    </row>
    <row r="9237" spans="1:15">
      <c r="A9237">
        <v>2021</v>
      </c>
      <c r="B9237" t="s">
        <v>50</v>
      </c>
      <c r="C9237" s="263">
        <f t="shared" si="472"/>
        <v>44306</v>
      </c>
      <c r="D9237">
        <v>24</v>
      </c>
      <c r="E9237" t="str">
        <f t="shared" si="471"/>
        <v>S164430624</v>
      </c>
      <c r="F9237" s="3" t="s">
        <v>11877</v>
      </c>
      <c r="G9237" s="2">
        <v>405</v>
      </c>
      <c r="H9237" s="2" t="s">
        <v>12657</v>
      </c>
      <c r="I9237" s="2" t="s">
        <v>12658</v>
      </c>
      <c r="J9237" s="2" t="s">
        <v>5972</v>
      </c>
      <c r="K9237" s="194" t="s">
        <v>17</v>
      </c>
      <c r="L9237" s="2">
        <v>44</v>
      </c>
      <c r="M9237" s="194">
        <v>0</v>
      </c>
      <c r="N9237" s="2">
        <v>0</v>
      </c>
      <c r="O9237" s="195">
        <v>100</v>
      </c>
    </row>
    <row r="9238" spans="1:15">
      <c r="A9238">
        <v>2021</v>
      </c>
      <c r="B9238" t="s">
        <v>50</v>
      </c>
      <c r="C9238" s="263">
        <f t="shared" si="472"/>
        <v>44306</v>
      </c>
      <c r="D9238">
        <v>25</v>
      </c>
      <c r="E9238" t="str">
        <f t="shared" si="471"/>
        <v>S164430625</v>
      </c>
      <c r="F9238" s="3">
        <v>2022</v>
      </c>
      <c r="G9238" s="2">
        <v>270</v>
      </c>
      <c r="H9238" s="2" t="s">
        <v>12659</v>
      </c>
      <c r="I9238" s="2" t="s">
        <v>12660</v>
      </c>
      <c r="J9238" s="2" t="s">
        <v>2516</v>
      </c>
      <c r="K9238" s="194" t="s">
        <v>17</v>
      </c>
      <c r="L9238" s="2">
        <v>42</v>
      </c>
      <c r="M9238" s="194" t="s">
        <v>460</v>
      </c>
      <c r="N9238" s="2" t="s">
        <v>460</v>
      </c>
      <c r="O9238" s="195" t="s">
        <v>3876</v>
      </c>
    </row>
    <row r="9239" spans="1:15">
      <c r="A9239">
        <v>2021</v>
      </c>
      <c r="B9239" t="s">
        <v>50</v>
      </c>
      <c r="C9239" s="263">
        <f t="shared" si="472"/>
        <v>44306</v>
      </c>
      <c r="D9239">
        <v>26</v>
      </c>
      <c r="E9239" t="str">
        <f t="shared" si="471"/>
        <v>S164430626</v>
      </c>
      <c r="F9239" s="3">
        <v>2023</v>
      </c>
      <c r="G9239" s="2">
        <v>225</v>
      </c>
      <c r="H9239" s="2" t="s">
        <v>9991</v>
      </c>
      <c r="I9239" s="2" t="s">
        <v>12661</v>
      </c>
      <c r="J9239" s="2" t="s">
        <v>2430</v>
      </c>
      <c r="K9239" s="194" t="s">
        <v>17</v>
      </c>
      <c r="L9239" s="2">
        <v>36</v>
      </c>
      <c r="M9239" s="194" t="s">
        <v>544</v>
      </c>
      <c r="N9239" s="2" t="s">
        <v>6247</v>
      </c>
      <c r="O9239" s="195">
        <v>80</v>
      </c>
    </row>
    <row r="9240" spans="1:15">
      <c r="A9240">
        <v>2021</v>
      </c>
      <c r="B9240" t="s">
        <v>50</v>
      </c>
      <c r="C9240" s="263">
        <f t="shared" si="472"/>
        <v>44306</v>
      </c>
      <c r="D9240">
        <v>27</v>
      </c>
      <c r="E9240" t="str">
        <f t="shared" si="471"/>
        <v>S164430627</v>
      </c>
      <c r="F9240" s="3">
        <v>2024</v>
      </c>
      <c r="G9240" s="2">
        <v>205</v>
      </c>
      <c r="H9240" s="2" t="s">
        <v>372</v>
      </c>
      <c r="I9240" s="2" t="s">
        <v>6941</v>
      </c>
      <c r="J9240" s="2" t="s">
        <v>1990</v>
      </c>
      <c r="K9240" s="194" t="s">
        <v>17</v>
      </c>
      <c r="L9240" s="2">
        <v>33</v>
      </c>
      <c r="M9240" s="194" t="s">
        <v>5550</v>
      </c>
      <c r="N9240" s="2" t="s">
        <v>477</v>
      </c>
      <c r="O9240" s="195" t="s">
        <v>7769</v>
      </c>
    </row>
    <row r="9241" spans="1:15" ht="15.75" thickBot="1">
      <c r="A9241">
        <v>2021</v>
      </c>
      <c r="B9241" t="s">
        <v>50</v>
      </c>
      <c r="C9241" s="263">
        <f t="shared" si="472"/>
        <v>44306</v>
      </c>
      <c r="D9241">
        <v>28</v>
      </c>
      <c r="E9241" t="str">
        <f t="shared" si="471"/>
        <v>S164430628</v>
      </c>
      <c r="F9241" s="5">
        <v>2025</v>
      </c>
      <c r="G9241" s="6">
        <v>195</v>
      </c>
      <c r="H9241" s="6" t="s">
        <v>3470</v>
      </c>
      <c r="I9241" s="6" t="s">
        <v>1582</v>
      </c>
      <c r="J9241" s="6" t="s">
        <v>1161</v>
      </c>
      <c r="K9241" s="196" t="s">
        <v>17</v>
      </c>
      <c r="L9241" s="6">
        <v>30</v>
      </c>
      <c r="M9241" s="196" t="s">
        <v>333</v>
      </c>
      <c r="N9241" s="6" t="s">
        <v>3192</v>
      </c>
      <c r="O9241" s="197" t="s">
        <v>338</v>
      </c>
    </row>
    <row r="9242" spans="1:15" ht="16.5" thickTop="1" thickBot="1">
      <c r="A9242">
        <v>2021</v>
      </c>
      <c r="B9242" t="s">
        <v>49</v>
      </c>
      <c r="C9242" s="263">
        <f>C9241+7</f>
        <v>44313</v>
      </c>
      <c r="D9242">
        <v>1</v>
      </c>
      <c r="E9242" t="str">
        <f t="shared" ref="E9242:E9269" si="473">B9242&amp;C9242&amp;D9242</f>
        <v>S17443131</v>
      </c>
      <c r="F9242" s="267" t="s">
        <v>11903</v>
      </c>
    </row>
    <row r="9243" spans="1:15" ht="16.5" thickTop="1" thickBot="1">
      <c r="A9243">
        <v>2021</v>
      </c>
      <c r="B9243" t="s">
        <v>49</v>
      </c>
      <c r="C9243" s="263">
        <f t="shared" ref="C9243:C9269" si="474">C9242</f>
        <v>44313</v>
      </c>
      <c r="D9243">
        <v>2</v>
      </c>
      <c r="E9243" t="str">
        <f t="shared" si="473"/>
        <v>S17443132</v>
      </c>
      <c r="F9243" s="338" t="s">
        <v>1</v>
      </c>
      <c r="G9243" s="341" t="s">
        <v>2</v>
      </c>
      <c r="H9243" s="342"/>
      <c r="I9243" s="342"/>
      <c r="J9243" s="343"/>
      <c r="K9243" s="344" t="s">
        <v>3</v>
      </c>
      <c r="L9243" s="343"/>
      <c r="M9243" s="344" t="s">
        <v>144</v>
      </c>
      <c r="N9243" s="342"/>
      <c r="O9243" s="342"/>
    </row>
    <row r="9244" spans="1:15" ht="18" customHeight="1" thickBot="1">
      <c r="A9244">
        <v>2021</v>
      </c>
      <c r="B9244" t="s">
        <v>49</v>
      </c>
      <c r="C9244" s="263">
        <f t="shared" si="474"/>
        <v>44313</v>
      </c>
      <c r="D9244">
        <v>3</v>
      </c>
      <c r="E9244" t="str">
        <f t="shared" si="473"/>
        <v>S17443133</v>
      </c>
      <c r="F9244" s="339"/>
      <c r="G9244" s="345" t="s">
        <v>5</v>
      </c>
      <c r="H9244" s="347" t="s">
        <v>145</v>
      </c>
      <c r="I9244" s="348"/>
      <c r="J9244" s="349"/>
      <c r="K9244" s="350" t="s">
        <v>6</v>
      </c>
      <c r="L9244" s="352" t="s">
        <v>7</v>
      </c>
      <c r="M9244" s="350" t="s">
        <v>8</v>
      </c>
      <c r="N9244" s="354" t="s">
        <v>146</v>
      </c>
      <c r="O9244" s="356" t="s">
        <v>147</v>
      </c>
    </row>
    <row r="9245" spans="1:15" ht="15.75" thickBot="1">
      <c r="A9245">
        <v>2021</v>
      </c>
      <c r="B9245" t="s">
        <v>49</v>
      </c>
      <c r="C9245" s="263">
        <f t="shared" si="474"/>
        <v>44313</v>
      </c>
      <c r="D9245">
        <v>4</v>
      </c>
      <c r="E9245" t="str">
        <f t="shared" si="473"/>
        <v>S17443134</v>
      </c>
      <c r="F9245" s="340"/>
      <c r="G9245" s="346"/>
      <c r="H9245" s="191" t="s">
        <v>9</v>
      </c>
      <c r="I9245" s="192" t="s">
        <v>18</v>
      </c>
      <c r="J9245" s="193" t="s">
        <v>11</v>
      </c>
      <c r="K9245" s="351"/>
      <c r="L9245" s="353"/>
      <c r="M9245" s="351"/>
      <c r="N9245" s="355"/>
      <c r="O9245" s="357"/>
    </row>
    <row r="9246" spans="1:15">
      <c r="A9246">
        <v>2021</v>
      </c>
      <c r="B9246" t="s">
        <v>49</v>
      </c>
      <c r="C9246" s="263">
        <f t="shared" si="474"/>
        <v>44313</v>
      </c>
      <c r="D9246">
        <v>5</v>
      </c>
      <c r="E9246" t="str">
        <f t="shared" si="473"/>
        <v>S17443135</v>
      </c>
      <c r="F9246" s="3" t="s">
        <v>12</v>
      </c>
      <c r="G9246" s="2">
        <v>1</v>
      </c>
      <c r="H9246" s="2" t="s">
        <v>2408</v>
      </c>
      <c r="I9246" s="2" t="s">
        <v>2227</v>
      </c>
      <c r="J9246" s="2" t="s">
        <v>12662</v>
      </c>
      <c r="K9246" s="194" t="s">
        <v>17</v>
      </c>
      <c r="L9246" s="2">
        <v>53</v>
      </c>
      <c r="M9246" s="194" t="s">
        <v>2055</v>
      </c>
      <c r="N9246" s="2" t="s">
        <v>3028</v>
      </c>
      <c r="O9246" s="195" t="s">
        <v>3028</v>
      </c>
    </row>
    <row r="9247" spans="1:15">
      <c r="A9247">
        <v>2021</v>
      </c>
      <c r="B9247" t="s">
        <v>49</v>
      </c>
      <c r="C9247" s="263">
        <f t="shared" si="474"/>
        <v>44313</v>
      </c>
      <c r="D9247">
        <v>6</v>
      </c>
      <c r="E9247" t="str">
        <f t="shared" si="473"/>
        <v>S17443136</v>
      </c>
      <c r="F9247" s="4">
        <v>44287</v>
      </c>
      <c r="G9247" s="2">
        <v>134</v>
      </c>
      <c r="H9247" s="2" t="s">
        <v>3611</v>
      </c>
      <c r="I9247" s="2" t="s">
        <v>9420</v>
      </c>
      <c r="J9247" s="2" t="s">
        <v>6268</v>
      </c>
      <c r="K9247" s="194" t="s">
        <v>17</v>
      </c>
      <c r="L9247" s="2">
        <v>51</v>
      </c>
      <c r="M9247" s="194" t="s">
        <v>11728</v>
      </c>
      <c r="N9247" s="2" t="s">
        <v>1322</v>
      </c>
      <c r="O9247" s="195">
        <v>0</v>
      </c>
    </row>
    <row r="9248" spans="1:15">
      <c r="A9248">
        <v>2021</v>
      </c>
      <c r="B9248" t="s">
        <v>49</v>
      </c>
      <c r="C9248" s="263">
        <f t="shared" si="474"/>
        <v>44313</v>
      </c>
      <c r="D9248">
        <v>7</v>
      </c>
      <c r="E9248" t="str">
        <f t="shared" si="473"/>
        <v>S17443137</v>
      </c>
      <c r="F9248" s="4">
        <v>44317</v>
      </c>
      <c r="G9248" s="2">
        <v>200</v>
      </c>
      <c r="H9248" s="2" t="s">
        <v>10362</v>
      </c>
      <c r="I9248" s="2" t="s">
        <v>12663</v>
      </c>
      <c r="J9248" s="2" t="s">
        <v>5106</v>
      </c>
      <c r="K9248" s="194" t="s">
        <v>17</v>
      </c>
      <c r="L9248" s="2">
        <v>62</v>
      </c>
      <c r="M9248" s="194">
        <v>100</v>
      </c>
      <c r="N9248" s="2">
        <v>0</v>
      </c>
      <c r="O9248" s="195">
        <v>0</v>
      </c>
    </row>
    <row r="9249" spans="1:15">
      <c r="A9249">
        <v>2021</v>
      </c>
      <c r="B9249" t="s">
        <v>49</v>
      </c>
      <c r="C9249" s="263">
        <f t="shared" si="474"/>
        <v>44313</v>
      </c>
      <c r="D9249">
        <v>8</v>
      </c>
      <c r="E9249" t="str">
        <f t="shared" si="473"/>
        <v>S17443138</v>
      </c>
      <c r="F9249" s="4">
        <v>44348</v>
      </c>
      <c r="G9249" s="2">
        <v>285</v>
      </c>
      <c r="H9249" s="2" t="s">
        <v>7605</v>
      </c>
      <c r="I9249" s="2" t="s">
        <v>12664</v>
      </c>
      <c r="J9249" s="2" t="s">
        <v>791</v>
      </c>
      <c r="K9249" s="194" t="s">
        <v>17</v>
      </c>
      <c r="L9249" s="2">
        <v>64</v>
      </c>
      <c r="M9249" s="194" t="s">
        <v>1844</v>
      </c>
      <c r="N9249" s="2">
        <v>0</v>
      </c>
      <c r="O9249" s="195" t="s">
        <v>519</v>
      </c>
    </row>
    <row r="9250" spans="1:15">
      <c r="A9250">
        <v>2021</v>
      </c>
      <c r="B9250" t="s">
        <v>49</v>
      </c>
      <c r="C9250" s="263">
        <f t="shared" si="474"/>
        <v>44313</v>
      </c>
      <c r="D9250">
        <v>9</v>
      </c>
      <c r="E9250" t="str">
        <f t="shared" si="473"/>
        <v>S17443139</v>
      </c>
      <c r="F9250" s="4">
        <v>44378</v>
      </c>
      <c r="G9250" s="2">
        <v>370</v>
      </c>
      <c r="H9250" s="2" t="s">
        <v>12665</v>
      </c>
      <c r="I9250" s="2" t="s">
        <v>12666</v>
      </c>
      <c r="J9250" s="2" t="s">
        <v>1147</v>
      </c>
      <c r="K9250" s="194" t="s">
        <v>17</v>
      </c>
      <c r="L9250" s="2">
        <v>49</v>
      </c>
      <c r="M9250" s="194" t="s">
        <v>1099</v>
      </c>
      <c r="N9250" s="2" t="s">
        <v>506</v>
      </c>
      <c r="O9250" s="195" t="s">
        <v>1100</v>
      </c>
    </row>
    <row r="9251" spans="1:15">
      <c r="A9251">
        <v>2021</v>
      </c>
      <c r="B9251" t="s">
        <v>49</v>
      </c>
      <c r="C9251" s="263">
        <f t="shared" si="474"/>
        <v>44313</v>
      </c>
      <c r="D9251">
        <v>10</v>
      </c>
      <c r="E9251" t="str">
        <f t="shared" si="473"/>
        <v>S174431310</v>
      </c>
      <c r="F9251" s="3" t="s">
        <v>11877</v>
      </c>
      <c r="G9251" s="2">
        <v>350</v>
      </c>
      <c r="H9251" s="2" t="s">
        <v>8912</v>
      </c>
      <c r="I9251" s="2" t="s">
        <v>12667</v>
      </c>
      <c r="J9251" s="2" t="s">
        <v>1956</v>
      </c>
      <c r="K9251" s="194" t="s">
        <v>17</v>
      </c>
      <c r="L9251" s="2">
        <v>43</v>
      </c>
      <c r="M9251" s="194" t="s">
        <v>301</v>
      </c>
      <c r="N9251" s="2" t="s">
        <v>10365</v>
      </c>
      <c r="O9251" s="195" t="s">
        <v>10708</v>
      </c>
    </row>
    <row r="9252" spans="1:15">
      <c r="A9252">
        <v>2021</v>
      </c>
      <c r="B9252" t="s">
        <v>49</v>
      </c>
      <c r="C9252" s="263">
        <f t="shared" si="474"/>
        <v>44313</v>
      </c>
      <c r="D9252">
        <v>11</v>
      </c>
      <c r="E9252" t="str">
        <f t="shared" si="473"/>
        <v>S174431311</v>
      </c>
      <c r="F9252" s="3">
        <v>2022</v>
      </c>
      <c r="G9252" s="2">
        <v>228</v>
      </c>
      <c r="H9252" s="2" t="s">
        <v>12668</v>
      </c>
      <c r="I9252" s="2" t="s">
        <v>12669</v>
      </c>
      <c r="J9252" s="2" t="s">
        <v>519</v>
      </c>
      <c r="K9252" s="194" t="s">
        <v>17</v>
      </c>
      <c r="L9252" s="2">
        <v>43</v>
      </c>
      <c r="M9252" s="194" t="s">
        <v>1548</v>
      </c>
      <c r="N9252" s="2" t="s">
        <v>4562</v>
      </c>
      <c r="O9252" s="195" t="s">
        <v>262</v>
      </c>
    </row>
    <row r="9253" spans="1:15">
      <c r="A9253">
        <v>2021</v>
      </c>
      <c r="B9253" t="s">
        <v>49</v>
      </c>
      <c r="C9253" s="263">
        <f t="shared" si="474"/>
        <v>44313</v>
      </c>
      <c r="D9253">
        <v>12</v>
      </c>
      <c r="E9253" t="str">
        <f t="shared" si="473"/>
        <v>S174431312</v>
      </c>
      <c r="F9253" s="3">
        <v>2023</v>
      </c>
      <c r="G9253" s="2">
        <v>185</v>
      </c>
      <c r="H9253" s="2" t="s">
        <v>12670</v>
      </c>
      <c r="I9253" s="2" t="s">
        <v>6122</v>
      </c>
      <c r="J9253" s="2" t="s">
        <v>3767</v>
      </c>
      <c r="K9253" s="194" t="s">
        <v>17</v>
      </c>
      <c r="L9253" s="2">
        <v>34</v>
      </c>
      <c r="M9253" s="194" t="s">
        <v>423</v>
      </c>
      <c r="N9253" s="2" t="s">
        <v>10599</v>
      </c>
      <c r="O9253" s="195">
        <v>65</v>
      </c>
    </row>
    <row r="9254" spans="1:15">
      <c r="A9254">
        <v>2021</v>
      </c>
      <c r="B9254" t="s">
        <v>49</v>
      </c>
      <c r="C9254" s="263">
        <f t="shared" si="474"/>
        <v>44313</v>
      </c>
      <c r="D9254">
        <v>13</v>
      </c>
      <c r="E9254" t="str">
        <f t="shared" si="473"/>
        <v>S174431313</v>
      </c>
      <c r="F9254" s="3">
        <v>2024</v>
      </c>
      <c r="G9254" s="2">
        <v>170</v>
      </c>
      <c r="H9254" s="2" t="s">
        <v>12671</v>
      </c>
      <c r="I9254" s="2" t="s">
        <v>1135</v>
      </c>
      <c r="J9254" s="2" t="s">
        <v>573</v>
      </c>
      <c r="K9254" s="194" t="s">
        <v>17</v>
      </c>
      <c r="L9254" s="2">
        <v>30</v>
      </c>
      <c r="M9254" s="194" t="s">
        <v>729</v>
      </c>
      <c r="N9254" s="2" t="s">
        <v>4787</v>
      </c>
      <c r="O9254" s="195" t="s">
        <v>4787</v>
      </c>
    </row>
    <row r="9255" spans="1:15" ht="15.75" thickBot="1">
      <c r="A9255">
        <v>2021</v>
      </c>
      <c r="B9255" t="s">
        <v>49</v>
      </c>
      <c r="C9255" s="263">
        <f t="shared" si="474"/>
        <v>44313</v>
      </c>
      <c r="D9255">
        <v>14</v>
      </c>
      <c r="E9255" t="str">
        <f t="shared" si="473"/>
        <v>S174431314</v>
      </c>
      <c r="F9255" s="5">
        <v>2025</v>
      </c>
      <c r="G9255" s="6">
        <v>165</v>
      </c>
      <c r="H9255" s="6" t="s">
        <v>12672</v>
      </c>
      <c r="I9255" s="6" t="s">
        <v>7837</v>
      </c>
      <c r="J9255" s="6" t="s">
        <v>1228</v>
      </c>
      <c r="K9255" s="196" t="s">
        <v>17</v>
      </c>
      <c r="L9255" s="6">
        <v>27</v>
      </c>
      <c r="M9255" s="196" t="s">
        <v>1831</v>
      </c>
      <c r="N9255" s="6" t="s">
        <v>740</v>
      </c>
      <c r="O9255" s="197" t="s">
        <v>740</v>
      </c>
    </row>
    <row r="9256" spans="1:15" ht="16.5" thickTop="1" thickBot="1">
      <c r="A9256">
        <v>2021</v>
      </c>
      <c r="B9256" t="s">
        <v>49</v>
      </c>
      <c r="C9256" s="263">
        <f t="shared" si="474"/>
        <v>44313</v>
      </c>
      <c r="D9256">
        <v>15</v>
      </c>
      <c r="E9256" t="str">
        <f t="shared" si="473"/>
        <v>S174431315</v>
      </c>
      <c r="F9256" s="267" t="s">
        <v>11904</v>
      </c>
    </row>
    <row r="9257" spans="1:15" ht="16.5" thickTop="1" thickBot="1">
      <c r="A9257">
        <v>2021</v>
      </c>
      <c r="B9257" t="s">
        <v>49</v>
      </c>
      <c r="C9257" s="263">
        <f t="shared" si="474"/>
        <v>44313</v>
      </c>
      <c r="D9257">
        <v>16</v>
      </c>
      <c r="E9257" t="str">
        <f t="shared" si="473"/>
        <v>S174431316</v>
      </c>
      <c r="F9257" s="338" t="s">
        <v>1</v>
      </c>
      <c r="G9257" s="341" t="s">
        <v>2</v>
      </c>
      <c r="H9257" s="342"/>
      <c r="I9257" s="342"/>
      <c r="J9257" s="343"/>
      <c r="K9257" s="344" t="s">
        <v>3</v>
      </c>
      <c r="L9257" s="343"/>
      <c r="M9257" s="344" t="s">
        <v>144</v>
      </c>
      <c r="N9257" s="342"/>
      <c r="O9257" s="342"/>
    </row>
    <row r="9258" spans="1:15" ht="18" customHeight="1" thickBot="1">
      <c r="A9258">
        <v>2021</v>
      </c>
      <c r="B9258" t="s">
        <v>49</v>
      </c>
      <c r="C9258" s="263">
        <f t="shared" si="474"/>
        <v>44313</v>
      </c>
      <c r="D9258">
        <v>17</v>
      </c>
      <c r="E9258" t="str">
        <f t="shared" si="473"/>
        <v>S174431317</v>
      </c>
      <c r="F9258" s="339"/>
      <c r="G9258" s="345" t="s">
        <v>5</v>
      </c>
      <c r="H9258" s="347" t="s">
        <v>145</v>
      </c>
      <c r="I9258" s="348"/>
      <c r="J9258" s="349"/>
      <c r="K9258" s="350" t="s">
        <v>6</v>
      </c>
      <c r="L9258" s="352" t="s">
        <v>7</v>
      </c>
      <c r="M9258" s="350" t="s">
        <v>8</v>
      </c>
      <c r="N9258" s="354" t="s">
        <v>146</v>
      </c>
      <c r="O9258" s="356" t="s">
        <v>147</v>
      </c>
    </row>
    <row r="9259" spans="1:15" ht="15.75" thickBot="1">
      <c r="A9259">
        <v>2021</v>
      </c>
      <c r="B9259" t="s">
        <v>49</v>
      </c>
      <c r="C9259" s="263">
        <f t="shared" si="474"/>
        <v>44313</v>
      </c>
      <c r="D9259">
        <v>18</v>
      </c>
      <c r="E9259" t="str">
        <f t="shared" si="473"/>
        <v>S174431318</v>
      </c>
      <c r="F9259" s="340"/>
      <c r="G9259" s="346"/>
      <c r="H9259" s="191" t="s">
        <v>9</v>
      </c>
      <c r="I9259" s="192" t="s">
        <v>18</v>
      </c>
      <c r="J9259" s="193" t="s">
        <v>11</v>
      </c>
      <c r="K9259" s="351"/>
      <c r="L9259" s="353"/>
      <c r="M9259" s="351"/>
      <c r="N9259" s="355"/>
      <c r="O9259" s="357"/>
    </row>
    <row r="9260" spans="1:15">
      <c r="A9260">
        <v>2021</v>
      </c>
      <c r="B9260" t="s">
        <v>49</v>
      </c>
      <c r="C9260" s="263">
        <f t="shared" si="474"/>
        <v>44313</v>
      </c>
      <c r="D9260">
        <v>19</v>
      </c>
      <c r="E9260" t="str">
        <f t="shared" si="473"/>
        <v>S174431319</v>
      </c>
      <c r="F9260" s="3" t="s">
        <v>16</v>
      </c>
      <c r="G9260" s="2">
        <v>63</v>
      </c>
      <c r="H9260" s="2" t="s">
        <v>1348</v>
      </c>
      <c r="I9260" s="2" t="s">
        <v>12673</v>
      </c>
      <c r="J9260" s="2" t="s">
        <v>476</v>
      </c>
      <c r="K9260" s="194" t="s">
        <v>17</v>
      </c>
      <c r="L9260" s="2">
        <v>52</v>
      </c>
      <c r="M9260" s="194" t="s">
        <v>2055</v>
      </c>
      <c r="N9260" s="2">
        <v>50</v>
      </c>
      <c r="O9260" s="195" t="s">
        <v>4752</v>
      </c>
    </row>
    <row r="9261" spans="1:15">
      <c r="A9261">
        <v>2021</v>
      </c>
      <c r="B9261" t="s">
        <v>49</v>
      </c>
      <c r="C9261" s="263">
        <f t="shared" si="474"/>
        <v>44313</v>
      </c>
      <c r="D9261">
        <v>20</v>
      </c>
      <c r="E9261" t="str">
        <f t="shared" si="473"/>
        <v>S174431320</v>
      </c>
      <c r="F9261" s="4">
        <v>44287</v>
      </c>
      <c r="G9261" s="2">
        <v>197</v>
      </c>
      <c r="H9261" s="2" t="s">
        <v>10031</v>
      </c>
      <c r="I9261" s="2" t="s">
        <v>12674</v>
      </c>
      <c r="J9261" s="2" t="s">
        <v>476</v>
      </c>
      <c r="K9261" s="194" t="s">
        <v>17</v>
      </c>
      <c r="L9261" s="2">
        <v>52</v>
      </c>
      <c r="M9261" s="194" t="s">
        <v>9898</v>
      </c>
      <c r="N9261" s="2" t="s">
        <v>6247</v>
      </c>
      <c r="O9261" s="195" t="s">
        <v>529</v>
      </c>
    </row>
    <row r="9262" spans="1:15">
      <c r="A9262">
        <v>2021</v>
      </c>
      <c r="B9262" t="s">
        <v>49</v>
      </c>
      <c r="C9262" s="263">
        <f t="shared" si="474"/>
        <v>44313</v>
      </c>
      <c r="D9262">
        <v>21</v>
      </c>
      <c r="E9262" t="str">
        <f t="shared" si="473"/>
        <v>S174431321</v>
      </c>
      <c r="F9262" s="4">
        <v>44317</v>
      </c>
      <c r="G9262" s="2">
        <v>260</v>
      </c>
      <c r="H9262" s="2" t="s">
        <v>12316</v>
      </c>
      <c r="I9262" s="2" t="s">
        <v>8353</v>
      </c>
      <c r="J9262" s="2" t="s">
        <v>1179</v>
      </c>
      <c r="K9262" s="194" t="s">
        <v>17</v>
      </c>
      <c r="L9262" s="2">
        <v>52</v>
      </c>
      <c r="M9262" s="194" t="s">
        <v>9889</v>
      </c>
      <c r="N9262" s="2">
        <v>0</v>
      </c>
      <c r="O9262" s="195" t="s">
        <v>1825</v>
      </c>
    </row>
    <row r="9263" spans="1:15">
      <c r="A9263">
        <v>2021</v>
      </c>
      <c r="B9263" t="s">
        <v>49</v>
      </c>
      <c r="C9263" s="263">
        <f t="shared" si="474"/>
        <v>44313</v>
      </c>
      <c r="D9263">
        <v>22</v>
      </c>
      <c r="E9263" t="str">
        <f t="shared" si="473"/>
        <v>S174431322</v>
      </c>
      <c r="F9263" s="4">
        <v>44348</v>
      </c>
      <c r="G9263" s="2">
        <v>340</v>
      </c>
      <c r="H9263" s="2" t="s">
        <v>12675</v>
      </c>
      <c r="I9263" s="2" t="s">
        <v>12676</v>
      </c>
      <c r="J9263" s="2" t="s">
        <v>3942</v>
      </c>
      <c r="K9263" s="194" t="s">
        <v>17</v>
      </c>
      <c r="L9263" s="2">
        <v>49</v>
      </c>
      <c r="M9263" s="194" t="s">
        <v>10750</v>
      </c>
      <c r="N9263" s="2">
        <v>0</v>
      </c>
      <c r="O9263" s="195" t="s">
        <v>460</v>
      </c>
    </row>
    <row r="9264" spans="1:15">
      <c r="A9264">
        <v>2021</v>
      </c>
      <c r="B9264" t="s">
        <v>49</v>
      </c>
      <c r="C9264" s="263">
        <f t="shared" si="474"/>
        <v>44313</v>
      </c>
      <c r="D9264">
        <v>23</v>
      </c>
      <c r="E9264" t="str">
        <f t="shared" si="473"/>
        <v>S174431323</v>
      </c>
      <c r="F9264" s="4">
        <v>44378</v>
      </c>
      <c r="G9264" s="2">
        <v>420</v>
      </c>
      <c r="H9264" s="2" t="s">
        <v>12677</v>
      </c>
      <c r="I9264" s="2" t="s">
        <v>9665</v>
      </c>
      <c r="J9264" s="2" t="s">
        <v>3778</v>
      </c>
      <c r="K9264" s="194" t="s">
        <v>17</v>
      </c>
      <c r="L9264" s="2">
        <v>45</v>
      </c>
      <c r="M9264" s="194" t="s">
        <v>1630</v>
      </c>
      <c r="N9264" s="2" t="s">
        <v>3668</v>
      </c>
      <c r="O9264" s="195" t="s">
        <v>2689</v>
      </c>
    </row>
    <row r="9265" spans="1:15">
      <c r="A9265">
        <v>2021</v>
      </c>
      <c r="B9265" t="s">
        <v>49</v>
      </c>
      <c r="C9265" s="263">
        <f t="shared" si="474"/>
        <v>44313</v>
      </c>
      <c r="D9265">
        <v>24</v>
      </c>
      <c r="E9265" t="str">
        <f t="shared" si="473"/>
        <v>S174431324</v>
      </c>
      <c r="F9265" s="3" t="s">
        <v>11877</v>
      </c>
      <c r="G9265" s="2">
        <v>405</v>
      </c>
      <c r="H9265" s="2" t="s">
        <v>12678</v>
      </c>
      <c r="I9265" s="2" t="s">
        <v>12679</v>
      </c>
      <c r="J9265" s="2" t="s">
        <v>1482</v>
      </c>
      <c r="K9265" s="194" t="s">
        <v>17</v>
      </c>
      <c r="L9265" s="2">
        <v>44</v>
      </c>
      <c r="M9265" s="194" t="s">
        <v>2421</v>
      </c>
      <c r="N9265" s="2" t="s">
        <v>483</v>
      </c>
      <c r="O9265" s="195" t="s">
        <v>7658</v>
      </c>
    </row>
    <row r="9266" spans="1:15">
      <c r="A9266">
        <v>2021</v>
      </c>
      <c r="B9266" t="s">
        <v>49</v>
      </c>
      <c r="C9266" s="263">
        <f t="shared" si="474"/>
        <v>44313</v>
      </c>
      <c r="D9266">
        <v>25</v>
      </c>
      <c r="E9266" t="str">
        <f t="shared" si="473"/>
        <v>S174431325</v>
      </c>
      <c r="F9266" s="3">
        <v>2022</v>
      </c>
      <c r="G9266" s="2">
        <v>273</v>
      </c>
      <c r="H9266" s="2" t="s">
        <v>12680</v>
      </c>
      <c r="I9266" s="2" t="s">
        <v>12681</v>
      </c>
      <c r="J9266" s="2" t="s">
        <v>1247</v>
      </c>
      <c r="K9266" s="194" t="s">
        <v>17</v>
      </c>
      <c r="L9266" s="2">
        <v>43</v>
      </c>
      <c r="M9266" s="194" t="s">
        <v>1723</v>
      </c>
      <c r="N9266" s="2">
        <v>25</v>
      </c>
      <c r="O9266" s="195" t="s">
        <v>380</v>
      </c>
    </row>
    <row r="9267" spans="1:15">
      <c r="A9267">
        <v>2021</v>
      </c>
      <c r="B9267" t="s">
        <v>49</v>
      </c>
      <c r="C9267" s="263">
        <f t="shared" si="474"/>
        <v>44313</v>
      </c>
      <c r="D9267">
        <v>26</v>
      </c>
      <c r="E9267" t="str">
        <f t="shared" si="473"/>
        <v>S174431326</v>
      </c>
      <c r="F9267" s="3">
        <v>2023</v>
      </c>
      <c r="G9267" s="2">
        <v>225</v>
      </c>
      <c r="H9267" s="2" t="s">
        <v>12682</v>
      </c>
      <c r="I9267" s="2" t="s">
        <v>12683</v>
      </c>
      <c r="J9267" s="2" t="s">
        <v>1894</v>
      </c>
      <c r="K9267" s="194" t="s">
        <v>17</v>
      </c>
      <c r="L9267" s="2">
        <v>36</v>
      </c>
      <c r="M9267" s="194" t="s">
        <v>477</v>
      </c>
      <c r="N9267" s="2" t="s">
        <v>619</v>
      </c>
      <c r="O9267" s="195" t="s">
        <v>7626</v>
      </c>
    </row>
    <row r="9268" spans="1:15">
      <c r="A9268">
        <v>2021</v>
      </c>
      <c r="B9268" t="s">
        <v>49</v>
      </c>
      <c r="C9268" s="263">
        <f t="shared" si="474"/>
        <v>44313</v>
      </c>
      <c r="D9268">
        <v>27</v>
      </c>
      <c r="E9268" t="str">
        <f t="shared" si="473"/>
        <v>S174431327</v>
      </c>
      <c r="F9268" s="3">
        <v>2024</v>
      </c>
      <c r="G9268" s="2">
        <v>205</v>
      </c>
      <c r="H9268" s="2" t="s">
        <v>12684</v>
      </c>
      <c r="I9268" s="2" t="s">
        <v>5721</v>
      </c>
      <c r="J9268" s="2" t="s">
        <v>558</v>
      </c>
      <c r="K9268" s="194" t="s">
        <v>17</v>
      </c>
      <c r="L9268" s="2">
        <v>30</v>
      </c>
      <c r="M9268" s="194" t="s">
        <v>3668</v>
      </c>
      <c r="N9268" s="2" t="s">
        <v>4044</v>
      </c>
      <c r="O9268" s="195" t="s">
        <v>10695</v>
      </c>
    </row>
    <row r="9269" spans="1:15" ht="15.75" thickBot="1">
      <c r="A9269">
        <v>2021</v>
      </c>
      <c r="B9269" t="s">
        <v>49</v>
      </c>
      <c r="C9269" s="263">
        <f t="shared" si="474"/>
        <v>44313</v>
      </c>
      <c r="D9269">
        <v>28</v>
      </c>
      <c r="E9269" t="str">
        <f t="shared" si="473"/>
        <v>S174431328</v>
      </c>
      <c r="F9269" s="5">
        <v>2025</v>
      </c>
      <c r="G9269" s="6">
        <v>195</v>
      </c>
      <c r="H9269" s="6" t="s">
        <v>12685</v>
      </c>
      <c r="I9269" s="6" t="s">
        <v>3033</v>
      </c>
      <c r="J9269" s="6" t="s">
        <v>645</v>
      </c>
      <c r="K9269" s="196" t="s">
        <v>17</v>
      </c>
      <c r="L9269" s="6">
        <v>31</v>
      </c>
      <c r="M9269" s="196" t="s">
        <v>551</v>
      </c>
      <c r="N9269" s="6" t="s">
        <v>4752</v>
      </c>
      <c r="O9269" s="197" t="s">
        <v>10157</v>
      </c>
    </row>
    <row r="9270" spans="1:15" ht="16.5" thickTop="1" thickBot="1">
      <c r="A9270">
        <v>2021</v>
      </c>
      <c r="B9270" t="s">
        <v>48</v>
      </c>
      <c r="C9270" s="263">
        <f>C9269+7</f>
        <v>44320</v>
      </c>
      <c r="D9270">
        <v>1</v>
      </c>
      <c r="E9270" t="str">
        <f t="shared" ref="E9270:E9297" si="475">B9270&amp;C9270&amp;D9270</f>
        <v>S18443201</v>
      </c>
      <c r="F9270" s="267" t="s">
        <v>11903</v>
      </c>
    </row>
    <row r="9271" spans="1:15" ht="16.5" thickTop="1" thickBot="1">
      <c r="A9271">
        <v>2021</v>
      </c>
      <c r="B9271" t="s">
        <v>48</v>
      </c>
      <c r="C9271" s="263">
        <f t="shared" ref="C9271:C9297" si="476">C9270</f>
        <v>44320</v>
      </c>
      <c r="D9271">
        <v>2</v>
      </c>
      <c r="E9271" t="str">
        <f t="shared" si="475"/>
        <v>S18443202</v>
      </c>
      <c r="F9271" s="338" t="s">
        <v>1</v>
      </c>
      <c r="G9271" s="341" t="s">
        <v>2</v>
      </c>
      <c r="H9271" s="342"/>
      <c r="I9271" s="342"/>
      <c r="J9271" s="343"/>
      <c r="K9271" s="344" t="s">
        <v>3</v>
      </c>
      <c r="L9271" s="343"/>
      <c r="M9271" s="344" t="s">
        <v>144</v>
      </c>
      <c r="N9271" s="342"/>
      <c r="O9271" s="342"/>
    </row>
    <row r="9272" spans="1:15" ht="18" customHeight="1" thickBot="1">
      <c r="A9272">
        <v>2021</v>
      </c>
      <c r="B9272" t="s">
        <v>48</v>
      </c>
      <c r="C9272" s="263">
        <f t="shared" si="476"/>
        <v>44320</v>
      </c>
      <c r="D9272">
        <v>3</v>
      </c>
      <c r="E9272" t="str">
        <f t="shared" si="475"/>
        <v>S18443203</v>
      </c>
      <c r="F9272" s="339"/>
      <c r="G9272" s="345" t="s">
        <v>5</v>
      </c>
      <c r="H9272" s="347" t="s">
        <v>145</v>
      </c>
      <c r="I9272" s="348"/>
      <c r="J9272" s="349"/>
      <c r="K9272" s="350" t="s">
        <v>6</v>
      </c>
      <c r="L9272" s="352" t="s">
        <v>7</v>
      </c>
      <c r="M9272" s="350" t="s">
        <v>8</v>
      </c>
      <c r="N9272" s="354" t="s">
        <v>146</v>
      </c>
      <c r="O9272" s="356" t="s">
        <v>147</v>
      </c>
    </row>
    <row r="9273" spans="1:15" ht="15.75" thickBot="1">
      <c r="A9273">
        <v>2021</v>
      </c>
      <c r="B9273" t="s">
        <v>48</v>
      </c>
      <c r="C9273" s="263">
        <f t="shared" si="476"/>
        <v>44320</v>
      </c>
      <c r="D9273">
        <v>4</v>
      </c>
      <c r="E9273" t="str">
        <f t="shared" si="475"/>
        <v>S18443204</v>
      </c>
      <c r="F9273" s="340"/>
      <c r="G9273" s="346"/>
      <c r="H9273" s="191" t="s">
        <v>9</v>
      </c>
      <c r="I9273" s="192" t="s">
        <v>18</v>
      </c>
      <c r="J9273" s="193" t="s">
        <v>11</v>
      </c>
      <c r="K9273" s="351"/>
      <c r="L9273" s="353"/>
      <c r="M9273" s="351"/>
      <c r="N9273" s="355"/>
      <c r="O9273" s="357"/>
    </row>
    <row r="9274" spans="1:15">
      <c r="A9274">
        <v>2021</v>
      </c>
      <c r="B9274" t="s">
        <v>48</v>
      </c>
      <c r="C9274" s="263">
        <f t="shared" si="476"/>
        <v>44320</v>
      </c>
      <c r="D9274">
        <v>5</v>
      </c>
      <c r="E9274" t="str">
        <f t="shared" si="475"/>
        <v>S18443205</v>
      </c>
      <c r="F9274" s="3" t="s">
        <v>12</v>
      </c>
      <c r="G9274" s="2">
        <v>1</v>
      </c>
      <c r="H9274" s="2" t="s">
        <v>2172</v>
      </c>
      <c r="I9274" s="2" t="s">
        <v>10672</v>
      </c>
      <c r="J9274" s="2" t="s">
        <v>9414</v>
      </c>
      <c r="K9274" s="194" t="s">
        <v>17</v>
      </c>
      <c r="L9274" s="2">
        <v>55</v>
      </c>
      <c r="M9274" s="194">
        <v>10</v>
      </c>
      <c r="N9274" s="2">
        <v>25</v>
      </c>
      <c r="O9274" s="195">
        <v>65</v>
      </c>
    </row>
    <row r="9275" spans="1:15">
      <c r="A9275">
        <v>2021</v>
      </c>
      <c r="B9275" t="s">
        <v>48</v>
      </c>
      <c r="C9275" s="263">
        <f t="shared" si="476"/>
        <v>44320</v>
      </c>
      <c r="D9275">
        <v>6</v>
      </c>
      <c r="E9275" t="str">
        <f t="shared" si="475"/>
        <v>S18443206</v>
      </c>
      <c r="F9275" s="4">
        <v>44317</v>
      </c>
      <c r="G9275" s="2">
        <v>218</v>
      </c>
      <c r="H9275" s="2" t="s">
        <v>12687</v>
      </c>
      <c r="I9275" s="2" t="s">
        <v>12688</v>
      </c>
      <c r="J9275" s="2" t="s">
        <v>1228</v>
      </c>
      <c r="K9275" s="194" t="s">
        <v>17</v>
      </c>
      <c r="L9275" s="2">
        <v>60</v>
      </c>
      <c r="M9275" s="194">
        <v>0</v>
      </c>
      <c r="N9275" s="2">
        <v>0</v>
      </c>
      <c r="O9275" s="195">
        <v>100</v>
      </c>
    </row>
    <row r="9276" spans="1:15">
      <c r="A9276">
        <v>2021</v>
      </c>
      <c r="B9276" t="s">
        <v>48</v>
      </c>
      <c r="C9276" s="263">
        <f t="shared" si="476"/>
        <v>44320</v>
      </c>
      <c r="D9276">
        <v>7</v>
      </c>
      <c r="E9276" t="str">
        <f t="shared" si="475"/>
        <v>S18443207</v>
      </c>
      <c r="F9276" s="4">
        <v>44348</v>
      </c>
      <c r="G9276" s="2">
        <v>338</v>
      </c>
      <c r="H9276" s="2" t="s">
        <v>12689</v>
      </c>
      <c r="I9276" s="2" t="s">
        <v>12690</v>
      </c>
      <c r="J9276" s="2" t="s">
        <v>2043</v>
      </c>
      <c r="K9276" s="194" t="s">
        <v>17</v>
      </c>
      <c r="L9276" s="2">
        <v>61</v>
      </c>
      <c r="M9276" s="194">
        <v>0</v>
      </c>
      <c r="N9276" s="2">
        <v>0</v>
      </c>
      <c r="O9276" s="195">
        <v>100</v>
      </c>
    </row>
    <row r="9277" spans="1:15">
      <c r="A9277">
        <v>2021</v>
      </c>
      <c r="B9277" t="s">
        <v>48</v>
      </c>
      <c r="C9277" s="263">
        <f t="shared" si="476"/>
        <v>44320</v>
      </c>
      <c r="D9277">
        <v>8</v>
      </c>
      <c r="E9277" t="str">
        <f t="shared" si="475"/>
        <v>S18443208</v>
      </c>
      <c r="F9277" s="4">
        <v>44378</v>
      </c>
      <c r="G9277" s="2">
        <v>445</v>
      </c>
      <c r="H9277" s="2" t="s">
        <v>12691</v>
      </c>
      <c r="I9277" s="2" t="s">
        <v>12692</v>
      </c>
      <c r="J9277" s="2" t="s">
        <v>12693</v>
      </c>
      <c r="K9277" s="194" t="s">
        <v>17</v>
      </c>
      <c r="L9277" s="2">
        <v>58</v>
      </c>
      <c r="M9277" s="194">
        <v>0</v>
      </c>
      <c r="N9277" s="2">
        <v>0</v>
      </c>
      <c r="O9277" s="195">
        <v>100</v>
      </c>
    </row>
    <row r="9278" spans="1:15">
      <c r="A9278">
        <v>2021</v>
      </c>
      <c r="B9278" t="s">
        <v>48</v>
      </c>
      <c r="C9278" s="263">
        <f t="shared" si="476"/>
        <v>44320</v>
      </c>
      <c r="D9278">
        <v>9</v>
      </c>
      <c r="E9278" t="str">
        <f t="shared" si="475"/>
        <v>S18443209</v>
      </c>
      <c r="F9278" s="4">
        <v>44409</v>
      </c>
      <c r="G9278" s="2">
        <v>460</v>
      </c>
      <c r="H9278" s="2" t="s">
        <v>12694</v>
      </c>
      <c r="I9278" s="2" t="s">
        <v>12695</v>
      </c>
      <c r="J9278" s="2" t="s">
        <v>12696</v>
      </c>
      <c r="K9278" s="194" t="s">
        <v>17</v>
      </c>
      <c r="L9278" s="2">
        <v>52</v>
      </c>
      <c r="M9278" s="194">
        <v>0</v>
      </c>
      <c r="N9278" s="2">
        <v>0</v>
      </c>
      <c r="O9278" s="195">
        <v>100</v>
      </c>
    </row>
    <row r="9279" spans="1:15">
      <c r="A9279">
        <v>2021</v>
      </c>
      <c r="B9279" t="s">
        <v>48</v>
      </c>
      <c r="C9279" s="263">
        <f t="shared" si="476"/>
        <v>44320</v>
      </c>
      <c r="D9279">
        <v>10</v>
      </c>
      <c r="E9279" t="str">
        <f t="shared" si="475"/>
        <v>S184432010</v>
      </c>
      <c r="F9279" s="3" t="s">
        <v>11877</v>
      </c>
      <c r="G9279" s="2">
        <v>395</v>
      </c>
      <c r="H9279" s="2" t="s">
        <v>12697</v>
      </c>
      <c r="I9279" s="2" t="s">
        <v>12698</v>
      </c>
      <c r="J9279" s="2" t="s">
        <v>12699</v>
      </c>
      <c r="K9279" s="194" t="s">
        <v>17</v>
      </c>
      <c r="L9279" s="2">
        <v>50</v>
      </c>
      <c r="M9279" s="194">
        <v>0</v>
      </c>
      <c r="N9279" s="2" t="s">
        <v>1064</v>
      </c>
      <c r="O9279" s="195" t="s">
        <v>12599</v>
      </c>
    </row>
    <row r="9280" spans="1:15">
      <c r="A9280">
        <v>2021</v>
      </c>
      <c r="B9280" t="s">
        <v>48</v>
      </c>
      <c r="C9280" s="263">
        <f t="shared" si="476"/>
        <v>44320</v>
      </c>
      <c r="D9280">
        <v>11</v>
      </c>
      <c r="E9280" t="str">
        <f t="shared" si="475"/>
        <v>S184432011</v>
      </c>
      <c r="F9280" s="3">
        <v>2022</v>
      </c>
      <c r="G9280" s="2">
        <v>240</v>
      </c>
      <c r="H9280" s="2" t="s">
        <v>10619</v>
      </c>
      <c r="I9280" s="2" t="s">
        <v>12700</v>
      </c>
      <c r="J9280" s="2" t="s">
        <v>3904</v>
      </c>
      <c r="K9280" s="194" t="s">
        <v>17</v>
      </c>
      <c r="L9280" s="2">
        <v>43</v>
      </c>
      <c r="M9280" s="194" t="s">
        <v>1064</v>
      </c>
      <c r="N9280" s="2" t="s">
        <v>512</v>
      </c>
      <c r="O9280" s="195" t="s">
        <v>12701</v>
      </c>
    </row>
    <row r="9281" spans="1:15">
      <c r="A9281">
        <v>2021</v>
      </c>
      <c r="B9281" t="s">
        <v>48</v>
      </c>
      <c r="C9281" s="263">
        <f t="shared" si="476"/>
        <v>44320</v>
      </c>
      <c r="D9281">
        <v>12</v>
      </c>
      <c r="E9281" t="str">
        <f t="shared" si="475"/>
        <v>S184432012</v>
      </c>
      <c r="F9281" s="3">
        <v>2023</v>
      </c>
      <c r="G9281" s="2">
        <v>190</v>
      </c>
      <c r="H9281" s="2" t="s">
        <v>2701</v>
      </c>
      <c r="I9281" s="2" t="s">
        <v>11822</v>
      </c>
      <c r="J9281" s="2" t="s">
        <v>1895</v>
      </c>
      <c r="K9281" s="194" t="s">
        <v>17</v>
      </c>
      <c r="L9281" s="2">
        <v>39</v>
      </c>
      <c r="M9281" s="194" t="s">
        <v>2136</v>
      </c>
      <c r="N9281" s="2" t="s">
        <v>1649</v>
      </c>
      <c r="O9281" s="195" t="s">
        <v>11796</v>
      </c>
    </row>
    <row r="9282" spans="1:15">
      <c r="A9282">
        <v>2021</v>
      </c>
      <c r="B9282" t="s">
        <v>48</v>
      </c>
      <c r="C9282" s="263">
        <f t="shared" si="476"/>
        <v>44320</v>
      </c>
      <c r="D9282">
        <v>13</v>
      </c>
      <c r="E9282" t="str">
        <f t="shared" si="475"/>
        <v>S184432013</v>
      </c>
      <c r="F9282" s="3">
        <v>2024</v>
      </c>
      <c r="G9282" s="2">
        <v>168</v>
      </c>
      <c r="H9282" s="2" t="s">
        <v>12702</v>
      </c>
      <c r="I9282" s="2" t="s">
        <v>418</v>
      </c>
      <c r="J9282" s="2" t="s">
        <v>892</v>
      </c>
      <c r="K9282" s="194" t="s">
        <v>17</v>
      </c>
      <c r="L9282" s="2">
        <v>31</v>
      </c>
      <c r="M9282" s="194" t="s">
        <v>8965</v>
      </c>
      <c r="N9282" s="2" t="s">
        <v>12703</v>
      </c>
      <c r="O9282" s="195" t="s">
        <v>1677</v>
      </c>
    </row>
    <row r="9283" spans="1:15" ht="15.75" thickBot="1">
      <c r="A9283">
        <v>2021</v>
      </c>
      <c r="B9283" t="s">
        <v>48</v>
      </c>
      <c r="C9283" s="263">
        <f t="shared" si="476"/>
        <v>44320</v>
      </c>
      <c r="D9283">
        <v>14</v>
      </c>
      <c r="E9283" t="str">
        <f t="shared" si="475"/>
        <v>S184432014</v>
      </c>
      <c r="F9283" s="5">
        <v>2025</v>
      </c>
      <c r="G9283" s="6">
        <v>160</v>
      </c>
      <c r="H9283" s="6" t="s">
        <v>7034</v>
      </c>
      <c r="I9283" s="6" t="s">
        <v>2529</v>
      </c>
      <c r="J9283" s="6" t="s">
        <v>1750</v>
      </c>
      <c r="K9283" s="196" t="s">
        <v>17</v>
      </c>
      <c r="L9283" s="6">
        <v>27</v>
      </c>
      <c r="M9283" s="196" t="s">
        <v>813</v>
      </c>
      <c r="N9283" s="6" t="s">
        <v>626</v>
      </c>
      <c r="O9283" s="197" t="s">
        <v>12704</v>
      </c>
    </row>
    <row r="9284" spans="1:15" ht="16.5" thickTop="1" thickBot="1">
      <c r="A9284">
        <v>2021</v>
      </c>
      <c r="B9284" t="s">
        <v>48</v>
      </c>
      <c r="C9284" s="263">
        <f t="shared" si="476"/>
        <v>44320</v>
      </c>
      <c r="D9284">
        <v>15</v>
      </c>
      <c r="E9284" t="str">
        <f t="shared" si="475"/>
        <v>S184432015</v>
      </c>
      <c r="F9284" s="267" t="s">
        <v>11904</v>
      </c>
    </row>
    <row r="9285" spans="1:15" ht="16.5" thickTop="1" thickBot="1">
      <c r="A9285">
        <v>2021</v>
      </c>
      <c r="B9285" t="s">
        <v>48</v>
      </c>
      <c r="C9285" s="263">
        <f t="shared" si="476"/>
        <v>44320</v>
      </c>
      <c r="D9285">
        <v>16</v>
      </c>
      <c r="E9285" t="str">
        <f t="shared" si="475"/>
        <v>S184432016</v>
      </c>
      <c r="F9285" s="338" t="s">
        <v>1</v>
      </c>
      <c r="G9285" s="341" t="s">
        <v>2</v>
      </c>
      <c r="H9285" s="342"/>
      <c r="I9285" s="342"/>
      <c r="J9285" s="343"/>
      <c r="K9285" s="344" t="s">
        <v>3</v>
      </c>
      <c r="L9285" s="343"/>
      <c r="M9285" s="344" t="s">
        <v>144</v>
      </c>
      <c r="N9285" s="342"/>
      <c r="O9285" s="342"/>
    </row>
    <row r="9286" spans="1:15" ht="18" customHeight="1" thickBot="1">
      <c r="A9286">
        <v>2021</v>
      </c>
      <c r="B9286" t="s">
        <v>48</v>
      </c>
      <c r="C9286" s="263">
        <f t="shared" si="476"/>
        <v>44320</v>
      </c>
      <c r="D9286">
        <v>17</v>
      </c>
      <c r="E9286" t="str">
        <f t="shared" si="475"/>
        <v>S184432017</v>
      </c>
      <c r="F9286" s="339"/>
      <c r="G9286" s="345" t="s">
        <v>5</v>
      </c>
      <c r="H9286" s="347" t="s">
        <v>145</v>
      </c>
      <c r="I9286" s="348"/>
      <c r="J9286" s="349"/>
      <c r="K9286" s="350" t="s">
        <v>6</v>
      </c>
      <c r="L9286" s="352" t="s">
        <v>7</v>
      </c>
      <c r="M9286" s="350" t="s">
        <v>8</v>
      </c>
      <c r="N9286" s="354" t="s">
        <v>146</v>
      </c>
      <c r="O9286" s="356" t="s">
        <v>147</v>
      </c>
    </row>
    <row r="9287" spans="1:15" ht="15.75" thickBot="1">
      <c r="A9287">
        <v>2021</v>
      </c>
      <c r="B9287" t="s">
        <v>48</v>
      </c>
      <c r="C9287" s="263">
        <f t="shared" si="476"/>
        <v>44320</v>
      </c>
      <c r="D9287">
        <v>18</v>
      </c>
      <c r="E9287" t="str">
        <f t="shared" si="475"/>
        <v>S184432018</v>
      </c>
      <c r="F9287" s="340"/>
      <c r="G9287" s="346"/>
      <c r="H9287" s="191" t="s">
        <v>9</v>
      </c>
      <c r="I9287" s="192" t="s">
        <v>18</v>
      </c>
      <c r="J9287" s="193" t="s">
        <v>11</v>
      </c>
      <c r="K9287" s="351"/>
      <c r="L9287" s="353"/>
      <c r="M9287" s="351"/>
      <c r="N9287" s="355"/>
      <c r="O9287" s="357"/>
    </row>
    <row r="9288" spans="1:15">
      <c r="A9288">
        <v>2021</v>
      </c>
      <c r="B9288" t="s">
        <v>48</v>
      </c>
      <c r="C9288" s="263">
        <f t="shared" si="476"/>
        <v>44320</v>
      </c>
      <c r="D9288">
        <v>19</v>
      </c>
      <c r="E9288" t="str">
        <f t="shared" si="475"/>
        <v>S184432019</v>
      </c>
      <c r="F9288" s="3" t="s">
        <v>16</v>
      </c>
      <c r="G9288" s="2">
        <v>70</v>
      </c>
      <c r="H9288" s="2" t="s">
        <v>12705</v>
      </c>
      <c r="I9288" s="2" t="s">
        <v>731</v>
      </c>
      <c r="J9288" s="2" t="s">
        <v>2338</v>
      </c>
      <c r="K9288" s="194" t="s">
        <v>17</v>
      </c>
      <c r="L9288" s="2">
        <v>56</v>
      </c>
      <c r="M9288" s="194" t="s">
        <v>619</v>
      </c>
      <c r="N9288" s="2" t="s">
        <v>383</v>
      </c>
      <c r="O9288" s="195">
        <v>50</v>
      </c>
    </row>
    <row r="9289" spans="1:15">
      <c r="A9289">
        <v>2021</v>
      </c>
      <c r="B9289" t="s">
        <v>48</v>
      </c>
      <c r="C9289" s="263">
        <f t="shared" si="476"/>
        <v>44320</v>
      </c>
      <c r="D9289">
        <v>20</v>
      </c>
      <c r="E9289" t="str">
        <f t="shared" si="475"/>
        <v>S184432020</v>
      </c>
      <c r="F9289" s="4">
        <v>44317</v>
      </c>
      <c r="G9289" s="2">
        <v>288</v>
      </c>
      <c r="H9289" s="2" t="s">
        <v>12706</v>
      </c>
      <c r="I9289" s="2" t="s">
        <v>12440</v>
      </c>
      <c r="J9289" s="2" t="s">
        <v>8537</v>
      </c>
      <c r="K9289" s="194" t="s">
        <v>17</v>
      </c>
      <c r="L9289" s="2">
        <v>54</v>
      </c>
      <c r="M9289" s="194" t="s">
        <v>269</v>
      </c>
      <c r="N9289" s="2" t="s">
        <v>269</v>
      </c>
      <c r="O9289" s="195" t="s">
        <v>2499</v>
      </c>
    </row>
    <row r="9290" spans="1:15">
      <c r="A9290">
        <v>2021</v>
      </c>
      <c r="B9290" t="s">
        <v>48</v>
      </c>
      <c r="C9290" s="263">
        <f t="shared" si="476"/>
        <v>44320</v>
      </c>
      <c r="D9290">
        <v>21</v>
      </c>
      <c r="E9290" t="str">
        <f t="shared" si="475"/>
        <v>S184432021</v>
      </c>
      <c r="F9290" s="4">
        <v>44348</v>
      </c>
      <c r="G9290" s="2">
        <v>398</v>
      </c>
      <c r="H9290" s="2" t="s">
        <v>12707</v>
      </c>
      <c r="I9290" s="2" t="s">
        <v>12708</v>
      </c>
      <c r="J9290" s="2" t="s">
        <v>1969</v>
      </c>
      <c r="K9290" s="194" t="s">
        <v>17</v>
      </c>
      <c r="L9290" s="2">
        <v>52</v>
      </c>
      <c r="M9290" s="194">
        <v>0</v>
      </c>
      <c r="N9290" s="2">
        <v>0</v>
      </c>
      <c r="O9290" s="195">
        <v>100</v>
      </c>
    </row>
    <row r="9291" spans="1:15">
      <c r="A9291">
        <v>2021</v>
      </c>
      <c r="B9291" t="s">
        <v>48</v>
      </c>
      <c r="C9291" s="263">
        <f t="shared" si="476"/>
        <v>44320</v>
      </c>
      <c r="D9291">
        <v>22</v>
      </c>
      <c r="E9291" t="str">
        <f t="shared" si="475"/>
        <v>S184432022</v>
      </c>
      <c r="F9291" s="4">
        <v>44378</v>
      </c>
      <c r="G9291" s="2">
        <v>510</v>
      </c>
      <c r="H9291" s="2" t="s">
        <v>12709</v>
      </c>
      <c r="I9291" s="2" t="s">
        <v>12710</v>
      </c>
      <c r="J9291" s="2" t="s">
        <v>5131</v>
      </c>
      <c r="K9291" s="194" t="s">
        <v>17</v>
      </c>
      <c r="L9291" s="2">
        <v>50</v>
      </c>
      <c r="M9291" s="194">
        <v>0</v>
      </c>
      <c r="N9291" s="2">
        <v>0</v>
      </c>
      <c r="O9291" s="195">
        <v>100</v>
      </c>
    </row>
    <row r="9292" spans="1:15">
      <c r="A9292">
        <v>2021</v>
      </c>
      <c r="B9292" t="s">
        <v>48</v>
      </c>
      <c r="C9292" s="263">
        <f t="shared" si="476"/>
        <v>44320</v>
      </c>
      <c r="D9292">
        <v>23</v>
      </c>
      <c r="E9292" t="str">
        <f t="shared" si="475"/>
        <v>S184432023</v>
      </c>
      <c r="F9292" s="4">
        <v>44409</v>
      </c>
      <c r="G9292" s="2">
        <v>420</v>
      </c>
      <c r="H9292" s="2" t="s">
        <v>12711</v>
      </c>
      <c r="I9292" s="2" t="s">
        <v>12712</v>
      </c>
      <c r="J9292" s="2" t="s">
        <v>4363</v>
      </c>
      <c r="K9292" s="194" t="s">
        <v>17</v>
      </c>
      <c r="L9292" s="2">
        <v>46</v>
      </c>
      <c r="M9292" s="194">
        <v>0</v>
      </c>
      <c r="N9292" s="2">
        <v>0</v>
      </c>
      <c r="O9292" s="195">
        <v>100</v>
      </c>
    </row>
    <row r="9293" spans="1:15">
      <c r="A9293">
        <v>2021</v>
      </c>
      <c r="B9293" t="s">
        <v>48</v>
      </c>
      <c r="C9293" s="263">
        <f t="shared" si="476"/>
        <v>44320</v>
      </c>
      <c r="D9293">
        <v>24</v>
      </c>
      <c r="E9293" t="str">
        <f t="shared" si="475"/>
        <v>S184432024</v>
      </c>
      <c r="F9293" s="3" t="s">
        <v>11877</v>
      </c>
      <c r="G9293" s="2">
        <v>455</v>
      </c>
      <c r="H9293" s="2" t="s">
        <v>12713</v>
      </c>
      <c r="I9293" s="2" t="s">
        <v>12714</v>
      </c>
      <c r="J9293" s="2" t="s">
        <v>1649</v>
      </c>
      <c r="K9293" s="194" t="s">
        <v>17</v>
      </c>
      <c r="L9293" s="2">
        <v>45</v>
      </c>
      <c r="M9293" s="194">
        <v>0</v>
      </c>
      <c r="N9293" s="2">
        <v>0</v>
      </c>
      <c r="O9293" s="195">
        <v>100</v>
      </c>
    </row>
    <row r="9294" spans="1:15">
      <c r="A9294">
        <v>2021</v>
      </c>
      <c r="B9294" t="s">
        <v>48</v>
      </c>
      <c r="C9294" s="263">
        <f t="shared" si="476"/>
        <v>44320</v>
      </c>
      <c r="D9294">
        <v>25</v>
      </c>
      <c r="E9294" t="str">
        <f t="shared" si="475"/>
        <v>S184432025</v>
      </c>
      <c r="F9294" s="3">
        <v>2022</v>
      </c>
      <c r="G9294" s="2">
        <v>285</v>
      </c>
      <c r="H9294" s="2" t="s">
        <v>12715</v>
      </c>
      <c r="I9294" s="2" t="s">
        <v>9862</v>
      </c>
      <c r="J9294" s="2" t="s">
        <v>1874</v>
      </c>
      <c r="K9294" s="194" t="s">
        <v>17</v>
      </c>
      <c r="L9294" s="2">
        <v>41</v>
      </c>
      <c r="M9294" s="194" t="s">
        <v>3767</v>
      </c>
      <c r="N9294" s="2" t="s">
        <v>416</v>
      </c>
      <c r="O9294" s="195" t="s">
        <v>4719</v>
      </c>
    </row>
    <row r="9295" spans="1:15">
      <c r="A9295">
        <v>2021</v>
      </c>
      <c r="B9295" t="s">
        <v>48</v>
      </c>
      <c r="C9295" s="263">
        <f t="shared" si="476"/>
        <v>44320</v>
      </c>
      <c r="D9295">
        <v>26</v>
      </c>
      <c r="E9295" t="str">
        <f t="shared" si="475"/>
        <v>S184432026</v>
      </c>
      <c r="F9295" s="3">
        <v>2023</v>
      </c>
      <c r="G9295" s="2">
        <v>230</v>
      </c>
      <c r="H9295" s="2" t="s">
        <v>7745</v>
      </c>
      <c r="I9295" s="2" t="s">
        <v>12716</v>
      </c>
      <c r="J9295" s="2" t="s">
        <v>951</v>
      </c>
      <c r="K9295" s="194" t="s">
        <v>17</v>
      </c>
      <c r="L9295" s="2">
        <v>37</v>
      </c>
      <c r="M9295" s="194" t="s">
        <v>1322</v>
      </c>
      <c r="N9295" s="2" t="s">
        <v>3331</v>
      </c>
      <c r="O9295" s="195" t="s">
        <v>4455</v>
      </c>
    </row>
    <row r="9296" spans="1:15">
      <c r="A9296">
        <v>2021</v>
      </c>
      <c r="B9296" t="s">
        <v>48</v>
      </c>
      <c r="C9296" s="263">
        <f t="shared" si="476"/>
        <v>44320</v>
      </c>
      <c r="D9296">
        <v>27</v>
      </c>
      <c r="E9296" t="str">
        <f t="shared" si="475"/>
        <v>S184432027</v>
      </c>
      <c r="F9296" s="3">
        <v>2024</v>
      </c>
      <c r="G9296" s="2">
        <v>208</v>
      </c>
      <c r="H9296" s="2" t="s">
        <v>12717</v>
      </c>
      <c r="I9296" s="2" t="s">
        <v>12718</v>
      </c>
      <c r="J9296" s="2" t="s">
        <v>5072</v>
      </c>
      <c r="K9296" s="194" t="s">
        <v>17</v>
      </c>
      <c r="L9296" s="2">
        <v>35</v>
      </c>
      <c r="M9296" s="194" t="s">
        <v>423</v>
      </c>
      <c r="N9296" s="2" t="s">
        <v>10599</v>
      </c>
      <c r="O9296" s="195">
        <v>65</v>
      </c>
    </row>
    <row r="9297" spans="1:15" ht="15.75" thickBot="1">
      <c r="A9297">
        <v>2021</v>
      </c>
      <c r="B9297" t="s">
        <v>48</v>
      </c>
      <c r="C9297" s="263">
        <f t="shared" si="476"/>
        <v>44320</v>
      </c>
      <c r="D9297">
        <v>28</v>
      </c>
      <c r="E9297" t="str">
        <f t="shared" si="475"/>
        <v>S184432028</v>
      </c>
      <c r="F9297" s="5">
        <v>2025</v>
      </c>
      <c r="G9297" s="6">
        <v>195</v>
      </c>
      <c r="H9297" s="6" t="s">
        <v>10359</v>
      </c>
      <c r="I9297" s="6" t="s">
        <v>2840</v>
      </c>
      <c r="J9297" s="6" t="s">
        <v>431</v>
      </c>
      <c r="K9297" s="196" t="s">
        <v>17</v>
      </c>
      <c r="L9297" s="6">
        <v>30</v>
      </c>
      <c r="M9297" s="196">
        <v>10</v>
      </c>
      <c r="N9297" s="6">
        <v>35</v>
      </c>
      <c r="O9297" s="197">
        <v>55</v>
      </c>
    </row>
    <row r="9298" spans="1:15" ht="16.5" thickTop="1" thickBot="1">
      <c r="A9298">
        <v>2021</v>
      </c>
      <c r="B9298" t="s">
        <v>47</v>
      </c>
      <c r="C9298" s="263">
        <f>C9297+7</f>
        <v>44327</v>
      </c>
      <c r="D9298">
        <v>1</v>
      </c>
      <c r="E9298" t="str">
        <f t="shared" ref="E9298:E9325" si="477">B9298&amp;C9298&amp;D9298</f>
        <v>S19443271</v>
      </c>
      <c r="F9298" s="267" t="s">
        <v>11903</v>
      </c>
    </row>
    <row r="9299" spans="1:15" ht="16.5" thickTop="1" thickBot="1">
      <c r="A9299">
        <v>2021</v>
      </c>
      <c r="B9299" t="s">
        <v>47</v>
      </c>
      <c r="C9299" s="263">
        <f t="shared" ref="C9299:C9325" si="478">C9298</f>
        <v>44327</v>
      </c>
      <c r="D9299">
        <v>2</v>
      </c>
      <c r="E9299" t="str">
        <f t="shared" si="477"/>
        <v>S19443272</v>
      </c>
      <c r="F9299" s="338" t="s">
        <v>1</v>
      </c>
      <c r="G9299" s="341" t="s">
        <v>2</v>
      </c>
      <c r="H9299" s="342"/>
      <c r="I9299" s="342"/>
      <c r="J9299" s="343"/>
      <c r="K9299" s="344" t="s">
        <v>3</v>
      </c>
      <c r="L9299" s="343"/>
      <c r="M9299" s="344" t="s">
        <v>144</v>
      </c>
      <c r="N9299" s="342"/>
      <c r="O9299" s="342"/>
    </row>
    <row r="9300" spans="1:15" ht="18" customHeight="1" thickBot="1">
      <c r="A9300">
        <v>2021</v>
      </c>
      <c r="B9300" t="s">
        <v>47</v>
      </c>
      <c r="C9300" s="263">
        <f t="shared" si="478"/>
        <v>44327</v>
      </c>
      <c r="D9300">
        <v>3</v>
      </c>
      <c r="E9300" t="str">
        <f t="shared" si="477"/>
        <v>S19443273</v>
      </c>
      <c r="F9300" s="339"/>
      <c r="G9300" s="345" t="s">
        <v>5</v>
      </c>
      <c r="H9300" s="347" t="s">
        <v>145</v>
      </c>
      <c r="I9300" s="348"/>
      <c r="J9300" s="349"/>
      <c r="K9300" s="350" t="s">
        <v>6</v>
      </c>
      <c r="L9300" s="352" t="s">
        <v>7</v>
      </c>
      <c r="M9300" s="350" t="s">
        <v>8</v>
      </c>
      <c r="N9300" s="354" t="s">
        <v>146</v>
      </c>
      <c r="O9300" s="356" t="s">
        <v>147</v>
      </c>
    </row>
    <row r="9301" spans="1:15" ht="15.75" thickBot="1">
      <c r="A9301">
        <v>2021</v>
      </c>
      <c r="B9301" t="s">
        <v>47</v>
      </c>
      <c r="C9301" s="263">
        <f t="shared" si="478"/>
        <v>44327</v>
      </c>
      <c r="D9301">
        <v>4</v>
      </c>
      <c r="E9301" t="str">
        <f t="shared" si="477"/>
        <v>S19443274</v>
      </c>
      <c r="F9301" s="340"/>
      <c r="G9301" s="346"/>
      <c r="H9301" s="191" t="s">
        <v>9</v>
      </c>
      <c r="I9301" s="192" t="s">
        <v>18</v>
      </c>
      <c r="J9301" s="193" t="s">
        <v>11</v>
      </c>
      <c r="K9301" s="351"/>
      <c r="L9301" s="353"/>
      <c r="M9301" s="351"/>
      <c r="N9301" s="355"/>
      <c r="O9301" s="357"/>
    </row>
    <row r="9302" spans="1:15">
      <c r="A9302">
        <v>2021</v>
      </c>
      <c r="B9302" t="s">
        <v>47</v>
      </c>
      <c r="C9302" s="263">
        <f t="shared" si="478"/>
        <v>44327</v>
      </c>
      <c r="D9302">
        <v>5</v>
      </c>
      <c r="E9302" t="str">
        <f t="shared" si="477"/>
        <v>S19443275</v>
      </c>
      <c r="F9302" s="3" t="s">
        <v>12</v>
      </c>
      <c r="G9302" s="2">
        <v>1</v>
      </c>
      <c r="H9302" s="2" t="s">
        <v>5146</v>
      </c>
      <c r="I9302" s="2" t="s">
        <v>5146</v>
      </c>
      <c r="J9302" s="2" t="s">
        <v>12719</v>
      </c>
      <c r="K9302" s="194" t="s">
        <v>17</v>
      </c>
      <c r="L9302" s="2">
        <v>49</v>
      </c>
      <c r="M9302" s="194" t="s">
        <v>704</v>
      </c>
      <c r="N9302" s="2" t="s">
        <v>1501</v>
      </c>
      <c r="O9302" s="195" t="s">
        <v>625</v>
      </c>
    </row>
    <row r="9303" spans="1:15">
      <c r="A9303">
        <v>2021</v>
      </c>
      <c r="B9303" t="s">
        <v>47</v>
      </c>
      <c r="C9303" s="263">
        <f t="shared" si="478"/>
        <v>44327</v>
      </c>
      <c r="D9303">
        <v>6</v>
      </c>
      <c r="E9303" t="str">
        <f t="shared" si="477"/>
        <v>S19443276</v>
      </c>
      <c r="F9303" s="4">
        <v>44317</v>
      </c>
      <c r="G9303" s="2">
        <v>215</v>
      </c>
      <c r="H9303" s="2" t="s">
        <v>12720</v>
      </c>
      <c r="I9303" s="2" t="s">
        <v>12720</v>
      </c>
      <c r="J9303" s="2" t="s">
        <v>12721</v>
      </c>
      <c r="K9303" s="194" t="s">
        <v>17</v>
      </c>
      <c r="L9303" s="2">
        <v>56</v>
      </c>
      <c r="M9303" s="194">
        <v>100</v>
      </c>
      <c r="N9303" s="2">
        <v>0</v>
      </c>
      <c r="O9303" s="195">
        <v>0</v>
      </c>
    </row>
    <row r="9304" spans="1:15">
      <c r="A9304">
        <v>2021</v>
      </c>
      <c r="B9304" t="s">
        <v>47</v>
      </c>
      <c r="C9304" s="263">
        <f t="shared" si="478"/>
        <v>44327</v>
      </c>
      <c r="D9304">
        <v>7</v>
      </c>
      <c r="E9304" t="str">
        <f t="shared" si="477"/>
        <v>S19443277</v>
      </c>
      <c r="F9304" s="4">
        <v>44348</v>
      </c>
      <c r="G9304" s="2">
        <v>295</v>
      </c>
      <c r="H9304" s="2" t="s">
        <v>12722</v>
      </c>
      <c r="I9304" s="2">
        <v>300</v>
      </c>
      <c r="J9304" s="2" t="s">
        <v>3533</v>
      </c>
      <c r="K9304" s="194" t="s">
        <v>17</v>
      </c>
      <c r="L9304" s="2">
        <v>61</v>
      </c>
      <c r="M9304" s="194" t="s">
        <v>12723</v>
      </c>
      <c r="N9304" s="2">
        <v>0</v>
      </c>
      <c r="O9304" s="195" t="s">
        <v>3631</v>
      </c>
    </row>
    <row r="9305" spans="1:15">
      <c r="A9305">
        <v>2021</v>
      </c>
      <c r="B9305" t="s">
        <v>47</v>
      </c>
      <c r="C9305" s="263">
        <f t="shared" si="478"/>
        <v>44327</v>
      </c>
      <c r="D9305">
        <v>8</v>
      </c>
      <c r="E9305" t="str">
        <f t="shared" si="477"/>
        <v>S19443278</v>
      </c>
      <c r="F9305" s="4">
        <v>44378</v>
      </c>
      <c r="G9305" s="2">
        <v>445</v>
      </c>
      <c r="H9305" s="2" t="s">
        <v>12724</v>
      </c>
      <c r="I9305" s="2" t="s">
        <v>12725</v>
      </c>
      <c r="J9305" s="2" t="s">
        <v>4501</v>
      </c>
      <c r="K9305" s="194" t="s">
        <v>17</v>
      </c>
      <c r="L9305" s="2">
        <v>58</v>
      </c>
      <c r="M9305" s="194" t="s">
        <v>626</v>
      </c>
      <c r="N9305" s="2" t="s">
        <v>758</v>
      </c>
      <c r="O9305" s="195" t="s">
        <v>12726</v>
      </c>
    </row>
    <row r="9306" spans="1:15">
      <c r="A9306">
        <v>2021</v>
      </c>
      <c r="B9306" t="s">
        <v>47</v>
      </c>
      <c r="C9306" s="263">
        <f t="shared" si="478"/>
        <v>44327</v>
      </c>
      <c r="D9306">
        <v>9</v>
      </c>
      <c r="E9306" t="str">
        <f t="shared" si="477"/>
        <v>S19443279</v>
      </c>
      <c r="F9306" s="4">
        <v>44409</v>
      </c>
      <c r="G9306" s="2">
        <v>475</v>
      </c>
      <c r="H9306" s="2" t="s">
        <v>12727</v>
      </c>
      <c r="I9306" s="2" t="s">
        <v>12728</v>
      </c>
      <c r="J9306" s="2" t="s">
        <v>5842</v>
      </c>
      <c r="K9306" s="194" t="s">
        <v>17</v>
      </c>
      <c r="L9306" s="2">
        <v>52</v>
      </c>
      <c r="M9306" s="194" t="s">
        <v>2136</v>
      </c>
      <c r="N9306" s="2">
        <v>0</v>
      </c>
      <c r="O9306" s="195" t="s">
        <v>11419</v>
      </c>
    </row>
    <row r="9307" spans="1:15">
      <c r="A9307">
        <v>2021</v>
      </c>
      <c r="B9307" t="s">
        <v>47</v>
      </c>
      <c r="C9307" s="263">
        <f t="shared" si="478"/>
        <v>44327</v>
      </c>
      <c r="D9307">
        <v>10</v>
      </c>
      <c r="E9307" t="str">
        <f t="shared" si="477"/>
        <v>S194432710</v>
      </c>
      <c r="F9307" s="3" t="s">
        <v>11877</v>
      </c>
      <c r="G9307" s="2">
        <v>384</v>
      </c>
      <c r="H9307" s="2" t="s">
        <v>12729</v>
      </c>
      <c r="I9307" s="2" t="s">
        <v>12730</v>
      </c>
      <c r="J9307" s="2" t="s">
        <v>860</v>
      </c>
      <c r="K9307" s="194" t="s">
        <v>17</v>
      </c>
      <c r="L9307" s="2">
        <v>47</v>
      </c>
      <c r="M9307" s="194" t="s">
        <v>507</v>
      </c>
      <c r="N9307" s="2" t="s">
        <v>1208</v>
      </c>
      <c r="O9307" s="195" t="s">
        <v>2583</v>
      </c>
    </row>
    <row r="9308" spans="1:15">
      <c r="A9308">
        <v>2021</v>
      </c>
      <c r="B9308" t="s">
        <v>47</v>
      </c>
      <c r="C9308" s="263">
        <f t="shared" si="478"/>
        <v>44327</v>
      </c>
      <c r="D9308">
        <v>11</v>
      </c>
      <c r="E9308" t="str">
        <f t="shared" si="477"/>
        <v>S194432711</v>
      </c>
      <c r="F9308" s="3">
        <v>2022</v>
      </c>
      <c r="G9308" s="2">
        <v>245</v>
      </c>
      <c r="H9308" s="2" t="s">
        <v>12731</v>
      </c>
      <c r="I9308" s="2" t="s">
        <v>12732</v>
      </c>
      <c r="J9308" s="2" t="s">
        <v>1058</v>
      </c>
      <c r="K9308" s="194" t="s">
        <v>17</v>
      </c>
      <c r="L9308" s="2">
        <v>42</v>
      </c>
      <c r="M9308" s="194" t="s">
        <v>333</v>
      </c>
      <c r="N9308" s="2" t="s">
        <v>728</v>
      </c>
      <c r="O9308" s="195" t="s">
        <v>12733</v>
      </c>
    </row>
    <row r="9309" spans="1:15">
      <c r="A9309">
        <v>2021</v>
      </c>
      <c r="B9309" t="s">
        <v>47</v>
      </c>
      <c r="C9309" s="263">
        <f t="shared" si="478"/>
        <v>44327</v>
      </c>
      <c r="D9309">
        <v>12</v>
      </c>
      <c r="E9309" t="str">
        <f t="shared" si="477"/>
        <v>S194432712</v>
      </c>
      <c r="F9309" s="3">
        <v>2023</v>
      </c>
      <c r="G9309" s="2">
        <v>190</v>
      </c>
      <c r="H9309" s="2" t="s">
        <v>6069</v>
      </c>
      <c r="I9309" s="2" t="s">
        <v>3368</v>
      </c>
      <c r="J9309" s="2" t="s">
        <v>3182</v>
      </c>
      <c r="K9309" s="194" t="s">
        <v>17</v>
      </c>
      <c r="L9309" s="2">
        <v>37</v>
      </c>
      <c r="M9309" s="194" t="s">
        <v>11403</v>
      </c>
      <c r="N9309" s="2" t="s">
        <v>2011</v>
      </c>
      <c r="O9309" s="195" t="s">
        <v>4904</v>
      </c>
    </row>
    <row r="9310" spans="1:15">
      <c r="A9310">
        <v>2021</v>
      </c>
      <c r="B9310" t="s">
        <v>47</v>
      </c>
      <c r="C9310" s="263">
        <f t="shared" si="478"/>
        <v>44327</v>
      </c>
      <c r="D9310">
        <v>13</v>
      </c>
      <c r="E9310" t="str">
        <f t="shared" si="477"/>
        <v>S194432713</v>
      </c>
      <c r="F9310" s="3">
        <v>2024</v>
      </c>
      <c r="G9310" s="2">
        <v>170</v>
      </c>
      <c r="H9310" s="2" t="s">
        <v>1690</v>
      </c>
      <c r="I9310" s="2" t="s">
        <v>2612</v>
      </c>
      <c r="J9310" s="2" t="s">
        <v>2052</v>
      </c>
      <c r="K9310" s="194" t="s">
        <v>17</v>
      </c>
      <c r="L9310" s="2">
        <v>27</v>
      </c>
      <c r="M9310" s="194" t="s">
        <v>11425</v>
      </c>
      <c r="N9310" s="2" t="s">
        <v>4185</v>
      </c>
      <c r="O9310" s="195" t="s">
        <v>3141</v>
      </c>
    </row>
    <row r="9311" spans="1:15" ht="15.75" thickBot="1">
      <c r="A9311">
        <v>2021</v>
      </c>
      <c r="B9311" t="s">
        <v>47</v>
      </c>
      <c r="C9311" s="263">
        <f t="shared" si="478"/>
        <v>44327</v>
      </c>
      <c r="D9311">
        <v>14</v>
      </c>
      <c r="E9311" t="str">
        <f t="shared" si="477"/>
        <v>S194432714</v>
      </c>
      <c r="F9311" s="5">
        <v>2025</v>
      </c>
      <c r="G9311" s="6">
        <v>160</v>
      </c>
      <c r="H9311" s="6" t="s">
        <v>6524</v>
      </c>
      <c r="I9311" s="6" t="s">
        <v>9256</v>
      </c>
      <c r="J9311" s="6" t="s">
        <v>917</v>
      </c>
      <c r="K9311" s="196" t="s">
        <v>17</v>
      </c>
      <c r="L9311" s="6">
        <v>25</v>
      </c>
      <c r="M9311" s="196" t="s">
        <v>2362</v>
      </c>
      <c r="N9311" s="6" t="s">
        <v>1157</v>
      </c>
      <c r="O9311" s="197" t="s">
        <v>908</v>
      </c>
    </row>
    <row r="9312" spans="1:15" ht="16.5" thickTop="1" thickBot="1">
      <c r="A9312">
        <v>2021</v>
      </c>
      <c r="B9312" t="s">
        <v>47</v>
      </c>
      <c r="C9312" s="263">
        <f t="shared" si="478"/>
        <v>44327</v>
      </c>
      <c r="D9312">
        <v>15</v>
      </c>
      <c r="E9312" t="str">
        <f t="shared" si="477"/>
        <v>S194432715</v>
      </c>
      <c r="F9312" s="267" t="s">
        <v>11904</v>
      </c>
    </row>
    <row r="9313" spans="1:15" ht="16.5" thickTop="1" thickBot="1">
      <c r="A9313">
        <v>2021</v>
      </c>
      <c r="B9313" t="s">
        <v>47</v>
      </c>
      <c r="C9313" s="263">
        <f t="shared" si="478"/>
        <v>44327</v>
      </c>
      <c r="D9313">
        <v>16</v>
      </c>
      <c r="E9313" t="str">
        <f t="shared" si="477"/>
        <v>S194432716</v>
      </c>
      <c r="F9313" s="338" t="s">
        <v>1</v>
      </c>
      <c r="G9313" s="341" t="s">
        <v>2</v>
      </c>
      <c r="H9313" s="342"/>
      <c r="I9313" s="342"/>
      <c r="J9313" s="343"/>
      <c r="K9313" s="344" t="s">
        <v>3</v>
      </c>
      <c r="L9313" s="343"/>
      <c r="M9313" s="344" t="s">
        <v>144</v>
      </c>
      <c r="N9313" s="342"/>
      <c r="O9313" s="342"/>
    </row>
    <row r="9314" spans="1:15" ht="18" customHeight="1" thickBot="1">
      <c r="A9314">
        <v>2021</v>
      </c>
      <c r="B9314" t="s">
        <v>47</v>
      </c>
      <c r="C9314" s="263">
        <f t="shared" si="478"/>
        <v>44327</v>
      </c>
      <c r="D9314">
        <v>17</v>
      </c>
      <c r="E9314" t="str">
        <f t="shared" si="477"/>
        <v>S194432717</v>
      </c>
      <c r="F9314" s="339"/>
      <c r="G9314" s="345" t="s">
        <v>5</v>
      </c>
      <c r="H9314" s="347" t="s">
        <v>145</v>
      </c>
      <c r="I9314" s="348"/>
      <c r="J9314" s="349"/>
      <c r="K9314" s="350" t="s">
        <v>6</v>
      </c>
      <c r="L9314" s="352" t="s">
        <v>7</v>
      </c>
      <c r="M9314" s="350" t="s">
        <v>8</v>
      </c>
      <c r="N9314" s="354" t="s">
        <v>146</v>
      </c>
      <c r="O9314" s="356" t="s">
        <v>147</v>
      </c>
    </row>
    <row r="9315" spans="1:15" ht="15.75" thickBot="1">
      <c r="A9315">
        <v>2021</v>
      </c>
      <c r="B9315" t="s">
        <v>47</v>
      </c>
      <c r="C9315" s="263">
        <f t="shared" si="478"/>
        <v>44327</v>
      </c>
      <c r="D9315">
        <v>18</v>
      </c>
      <c r="E9315" t="str">
        <f t="shared" si="477"/>
        <v>S194432718</v>
      </c>
      <c r="F9315" s="340"/>
      <c r="G9315" s="346"/>
      <c r="H9315" s="191" t="s">
        <v>9</v>
      </c>
      <c r="I9315" s="192" t="s">
        <v>18</v>
      </c>
      <c r="J9315" s="193" t="s">
        <v>11</v>
      </c>
      <c r="K9315" s="351"/>
      <c r="L9315" s="353"/>
      <c r="M9315" s="351"/>
      <c r="N9315" s="355"/>
      <c r="O9315" s="357"/>
    </row>
    <row r="9316" spans="1:15">
      <c r="A9316">
        <v>2021</v>
      </c>
      <c r="B9316" t="s">
        <v>47</v>
      </c>
      <c r="C9316" s="263">
        <f t="shared" si="478"/>
        <v>44327</v>
      </c>
      <c r="D9316">
        <v>19</v>
      </c>
      <c r="E9316" t="str">
        <f t="shared" si="477"/>
        <v>S194432719</v>
      </c>
      <c r="F9316" s="3" t="s">
        <v>16</v>
      </c>
      <c r="G9316" s="2">
        <v>60</v>
      </c>
      <c r="H9316" s="2" t="s">
        <v>12734</v>
      </c>
      <c r="I9316" s="2" t="s">
        <v>12734</v>
      </c>
      <c r="J9316" s="2" t="s">
        <v>2965</v>
      </c>
      <c r="K9316" s="194" t="s">
        <v>17</v>
      </c>
      <c r="L9316" s="2">
        <v>49</v>
      </c>
      <c r="M9316" s="194" t="s">
        <v>4912</v>
      </c>
      <c r="N9316" s="2" t="s">
        <v>493</v>
      </c>
      <c r="O9316" s="195" t="s">
        <v>433</v>
      </c>
    </row>
    <row r="9317" spans="1:15">
      <c r="A9317">
        <v>2021</v>
      </c>
      <c r="B9317" t="s">
        <v>47</v>
      </c>
      <c r="C9317" s="263">
        <f t="shared" si="478"/>
        <v>44327</v>
      </c>
      <c r="D9317">
        <v>20</v>
      </c>
      <c r="E9317" t="str">
        <f t="shared" si="477"/>
        <v>S194432720</v>
      </c>
      <c r="F9317" s="4">
        <v>44317</v>
      </c>
      <c r="G9317" s="2">
        <v>275</v>
      </c>
      <c r="H9317" s="2" t="s">
        <v>12735</v>
      </c>
      <c r="I9317" s="2" t="s">
        <v>12736</v>
      </c>
      <c r="J9317" s="2" t="s">
        <v>5427</v>
      </c>
      <c r="K9317" s="194" t="s">
        <v>17</v>
      </c>
      <c r="L9317" s="2">
        <v>49</v>
      </c>
      <c r="M9317" s="194" t="s">
        <v>615</v>
      </c>
      <c r="N9317" s="2" t="s">
        <v>2082</v>
      </c>
      <c r="O9317" s="195" t="s">
        <v>379</v>
      </c>
    </row>
    <row r="9318" spans="1:15">
      <c r="A9318">
        <v>2021</v>
      </c>
      <c r="B9318" t="s">
        <v>47</v>
      </c>
      <c r="C9318" s="263">
        <f t="shared" si="478"/>
        <v>44327</v>
      </c>
      <c r="D9318">
        <v>21</v>
      </c>
      <c r="E9318" t="str">
        <f t="shared" si="477"/>
        <v>S194432721</v>
      </c>
      <c r="F9318" s="4">
        <v>44348</v>
      </c>
      <c r="G9318" s="2">
        <v>355</v>
      </c>
      <c r="H9318" s="2">
        <v>354</v>
      </c>
      <c r="I9318" s="2" t="s">
        <v>12737</v>
      </c>
      <c r="J9318" s="2" t="s">
        <v>728</v>
      </c>
      <c r="K9318" s="194" t="s">
        <v>17</v>
      </c>
      <c r="L9318" s="2">
        <v>46</v>
      </c>
      <c r="M9318" s="194" t="s">
        <v>2456</v>
      </c>
      <c r="N9318" s="2">
        <v>0</v>
      </c>
      <c r="O9318" s="195" t="s">
        <v>466</v>
      </c>
    </row>
    <row r="9319" spans="1:15">
      <c r="A9319">
        <v>2021</v>
      </c>
      <c r="B9319" t="s">
        <v>47</v>
      </c>
      <c r="C9319" s="263">
        <f t="shared" si="478"/>
        <v>44327</v>
      </c>
      <c r="D9319">
        <v>22</v>
      </c>
      <c r="E9319" t="str">
        <f t="shared" si="477"/>
        <v>S194432722</v>
      </c>
      <c r="F9319" s="4">
        <v>44378</v>
      </c>
      <c r="G9319" s="2">
        <v>505</v>
      </c>
      <c r="H9319" s="2" t="s">
        <v>12738</v>
      </c>
      <c r="I9319" s="2" t="s">
        <v>8997</v>
      </c>
      <c r="J9319" s="2" t="s">
        <v>9871</v>
      </c>
      <c r="K9319" s="194" t="s">
        <v>17</v>
      </c>
      <c r="L9319" s="2">
        <v>44</v>
      </c>
      <c r="M9319" s="194" t="s">
        <v>5258</v>
      </c>
      <c r="N9319" s="2" t="s">
        <v>317</v>
      </c>
      <c r="O9319" s="195" t="s">
        <v>9898</v>
      </c>
    </row>
    <row r="9320" spans="1:15">
      <c r="A9320">
        <v>2021</v>
      </c>
      <c r="B9320" t="s">
        <v>47</v>
      </c>
      <c r="C9320" s="263">
        <f t="shared" si="478"/>
        <v>44327</v>
      </c>
      <c r="D9320">
        <v>23</v>
      </c>
      <c r="E9320" t="str">
        <f t="shared" si="477"/>
        <v>S194432723</v>
      </c>
      <c r="F9320" s="4">
        <v>44409</v>
      </c>
      <c r="G9320" s="2">
        <v>535</v>
      </c>
      <c r="H9320" s="2" t="s">
        <v>12739</v>
      </c>
      <c r="I9320" s="2" t="s">
        <v>12740</v>
      </c>
      <c r="J9320" s="2" t="s">
        <v>3346</v>
      </c>
      <c r="K9320" s="194" t="s">
        <v>17</v>
      </c>
      <c r="L9320" s="2">
        <v>42</v>
      </c>
      <c r="M9320" s="194" t="s">
        <v>984</v>
      </c>
      <c r="N9320" s="2" t="s">
        <v>984</v>
      </c>
      <c r="O9320" s="195" t="s">
        <v>3607</v>
      </c>
    </row>
    <row r="9321" spans="1:15">
      <c r="A9321">
        <v>2021</v>
      </c>
      <c r="B9321" t="s">
        <v>47</v>
      </c>
      <c r="C9321" s="263">
        <f t="shared" si="478"/>
        <v>44327</v>
      </c>
      <c r="D9321">
        <v>24</v>
      </c>
      <c r="E9321" t="str">
        <f t="shared" si="477"/>
        <v>S194432724</v>
      </c>
      <c r="F9321" s="3" t="s">
        <v>11877</v>
      </c>
      <c r="G9321" s="2">
        <v>444</v>
      </c>
      <c r="H9321" s="2" t="s">
        <v>12741</v>
      </c>
      <c r="I9321" s="2" t="s">
        <v>12742</v>
      </c>
      <c r="J9321" s="2" t="s">
        <v>940</v>
      </c>
      <c r="K9321" s="194" t="s">
        <v>17</v>
      </c>
      <c r="L9321" s="2">
        <v>41</v>
      </c>
      <c r="M9321" s="194" t="s">
        <v>535</v>
      </c>
      <c r="N9321" s="2" t="s">
        <v>466</v>
      </c>
      <c r="O9321" s="195" t="s">
        <v>461</v>
      </c>
    </row>
    <row r="9322" spans="1:15">
      <c r="A9322">
        <v>2021</v>
      </c>
      <c r="B9322" t="s">
        <v>47</v>
      </c>
      <c r="C9322" s="263">
        <f t="shared" si="478"/>
        <v>44327</v>
      </c>
      <c r="D9322">
        <v>25</v>
      </c>
      <c r="E9322" t="str">
        <f t="shared" si="477"/>
        <v>S194432725</v>
      </c>
      <c r="F9322" s="3">
        <v>2022</v>
      </c>
      <c r="G9322" s="2">
        <v>295</v>
      </c>
      <c r="H9322" s="2" t="s">
        <v>12743</v>
      </c>
      <c r="I9322" s="2" t="s">
        <v>12744</v>
      </c>
      <c r="J9322" s="2" t="s">
        <v>9871</v>
      </c>
      <c r="K9322" s="194" t="s">
        <v>17</v>
      </c>
      <c r="L9322" s="2">
        <v>40</v>
      </c>
      <c r="M9322" s="194" t="s">
        <v>544</v>
      </c>
      <c r="N9322" s="2" t="s">
        <v>6247</v>
      </c>
      <c r="O9322" s="195">
        <v>80</v>
      </c>
    </row>
    <row r="9323" spans="1:15">
      <c r="A9323">
        <v>2021</v>
      </c>
      <c r="B9323" t="s">
        <v>47</v>
      </c>
      <c r="C9323" s="263">
        <f t="shared" si="478"/>
        <v>44327</v>
      </c>
      <c r="D9323">
        <v>26</v>
      </c>
      <c r="E9323" t="str">
        <f t="shared" si="477"/>
        <v>S194432726</v>
      </c>
      <c r="F9323" s="3">
        <v>2023</v>
      </c>
      <c r="G9323" s="2">
        <v>235</v>
      </c>
      <c r="H9323" s="2" t="s">
        <v>12745</v>
      </c>
      <c r="I9323" s="2" t="s">
        <v>12746</v>
      </c>
      <c r="J9323" s="2" t="s">
        <v>9130</v>
      </c>
      <c r="K9323" s="194" t="s">
        <v>17</v>
      </c>
      <c r="L9323" s="2">
        <v>33</v>
      </c>
      <c r="M9323" s="194" t="s">
        <v>1831</v>
      </c>
      <c r="N9323" s="2" t="s">
        <v>3211</v>
      </c>
      <c r="O9323" s="195" t="s">
        <v>1848</v>
      </c>
    </row>
    <row r="9324" spans="1:15">
      <c r="A9324">
        <v>2021</v>
      </c>
      <c r="B9324" t="s">
        <v>47</v>
      </c>
      <c r="C9324" s="263">
        <f t="shared" si="478"/>
        <v>44327</v>
      </c>
      <c r="D9324">
        <v>27</v>
      </c>
      <c r="E9324" t="str">
        <f t="shared" si="477"/>
        <v>S194432727</v>
      </c>
      <c r="F9324" s="3">
        <v>2024</v>
      </c>
      <c r="G9324" s="2">
        <v>205</v>
      </c>
      <c r="H9324" s="2" t="s">
        <v>2164</v>
      </c>
      <c r="I9324" s="2" t="s">
        <v>7190</v>
      </c>
      <c r="J9324" s="2" t="s">
        <v>3634</v>
      </c>
      <c r="K9324" s="194" t="s">
        <v>17</v>
      </c>
      <c r="L9324" s="2">
        <v>30</v>
      </c>
      <c r="M9324" s="194" t="s">
        <v>402</v>
      </c>
      <c r="N9324" s="2" t="s">
        <v>5555</v>
      </c>
      <c r="O9324" s="195" t="s">
        <v>2151</v>
      </c>
    </row>
    <row r="9325" spans="1:15" ht="15.75" thickBot="1">
      <c r="A9325">
        <v>2021</v>
      </c>
      <c r="B9325" t="s">
        <v>47</v>
      </c>
      <c r="C9325" s="263">
        <f t="shared" si="478"/>
        <v>44327</v>
      </c>
      <c r="D9325">
        <v>28</v>
      </c>
      <c r="E9325" t="str">
        <f t="shared" si="477"/>
        <v>S194432728</v>
      </c>
      <c r="F9325" s="5">
        <v>2025</v>
      </c>
      <c r="G9325" s="6">
        <v>190</v>
      </c>
      <c r="H9325" s="6" t="s">
        <v>10244</v>
      </c>
      <c r="I9325" s="6" t="s">
        <v>12747</v>
      </c>
      <c r="J9325" s="6" t="s">
        <v>469</v>
      </c>
      <c r="K9325" s="196" t="s">
        <v>17</v>
      </c>
      <c r="L9325" s="6">
        <v>28</v>
      </c>
      <c r="M9325" s="196" t="s">
        <v>1739</v>
      </c>
      <c r="N9325" s="6" t="s">
        <v>5547</v>
      </c>
      <c r="O9325" s="197" t="s">
        <v>482</v>
      </c>
    </row>
    <row r="9326" spans="1:15" ht="16.5" thickTop="1" thickBot="1">
      <c r="A9326">
        <v>2021</v>
      </c>
      <c r="B9326" t="s">
        <v>46</v>
      </c>
      <c r="C9326" s="263">
        <f>C9325+7</f>
        <v>44334</v>
      </c>
      <c r="D9326">
        <v>1</v>
      </c>
      <c r="E9326" t="str">
        <f t="shared" ref="E9326:E9353" si="479">B9326&amp;C9326&amp;D9326</f>
        <v>S20443341</v>
      </c>
      <c r="F9326" s="267" t="s">
        <v>11903</v>
      </c>
    </row>
    <row r="9327" spans="1:15" ht="16.5" thickTop="1" thickBot="1">
      <c r="A9327">
        <v>2021</v>
      </c>
      <c r="B9327" t="s">
        <v>46</v>
      </c>
      <c r="C9327" s="263">
        <f t="shared" ref="C9327:C9353" si="480">C9326</f>
        <v>44334</v>
      </c>
      <c r="D9327">
        <v>2</v>
      </c>
      <c r="E9327" t="str">
        <f t="shared" si="479"/>
        <v>S20443342</v>
      </c>
      <c r="F9327" s="338" t="s">
        <v>1</v>
      </c>
      <c r="G9327" s="341" t="s">
        <v>2</v>
      </c>
      <c r="H9327" s="342"/>
      <c r="I9327" s="342"/>
      <c r="J9327" s="343"/>
      <c r="K9327" s="344" t="s">
        <v>3</v>
      </c>
      <c r="L9327" s="343"/>
      <c r="M9327" s="344" t="s">
        <v>144</v>
      </c>
      <c r="N9327" s="342"/>
      <c r="O9327" s="342"/>
    </row>
    <row r="9328" spans="1:15" ht="18" customHeight="1" thickBot="1">
      <c r="A9328">
        <v>2021</v>
      </c>
      <c r="B9328" t="s">
        <v>46</v>
      </c>
      <c r="C9328" s="263">
        <f t="shared" si="480"/>
        <v>44334</v>
      </c>
      <c r="D9328">
        <v>3</v>
      </c>
      <c r="E9328" t="str">
        <f t="shared" si="479"/>
        <v>S20443343</v>
      </c>
      <c r="F9328" s="339"/>
      <c r="G9328" s="345" t="s">
        <v>5</v>
      </c>
      <c r="H9328" s="347" t="s">
        <v>145</v>
      </c>
      <c r="I9328" s="348"/>
      <c r="J9328" s="349"/>
      <c r="K9328" s="350" t="s">
        <v>6</v>
      </c>
      <c r="L9328" s="352" t="s">
        <v>7</v>
      </c>
      <c r="M9328" s="350" t="s">
        <v>8</v>
      </c>
      <c r="N9328" s="354" t="s">
        <v>146</v>
      </c>
      <c r="O9328" s="356" t="s">
        <v>147</v>
      </c>
    </row>
    <row r="9329" spans="1:15" ht="15.75" thickBot="1">
      <c r="A9329">
        <v>2021</v>
      </c>
      <c r="B9329" t="s">
        <v>46</v>
      </c>
      <c r="C9329" s="263">
        <f t="shared" si="480"/>
        <v>44334</v>
      </c>
      <c r="D9329">
        <v>4</v>
      </c>
      <c r="E9329" t="str">
        <f t="shared" si="479"/>
        <v>S20443344</v>
      </c>
      <c r="F9329" s="340"/>
      <c r="G9329" s="346"/>
      <c r="H9329" s="191" t="s">
        <v>9</v>
      </c>
      <c r="I9329" s="192" t="s">
        <v>18</v>
      </c>
      <c r="J9329" s="193" t="s">
        <v>11</v>
      </c>
      <c r="K9329" s="351"/>
      <c r="L9329" s="353"/>
      <c r="M9329" s="351"/>
      <c r="N9329" s="355"/>
      <c r="O9329" s="357"/>
    </row>
    <row r="9330" spans="1:15">
      <c r="A9330">
        <v>2021</v>
      </c>
      <c r="B9330" t="s">
        <v>46</v>
      </c>
      <c r="C9330" s="263">
        <f t="shared" si="480"/>
        <v>44334</v>
      </c>
      <c r="D9330">
        <v>5</v>
      </c>
      <c r="E9330" t="str">
        <f t="shared" si="479"/>
        <v>S20443345</v>
      </c>
      <c r="F9330" s="3" t="s">
        <v>12</v>
      </c>
      <c r="G9330" s="2">
        <v>1</v>
      </c>
      <c r="H9330" s="2" t="s">
        <v>7511</v>
      </c>
      <c r="I9330" s="2" t="s">
        <v>4618</v>
      </c>
      <c r="J9330" s="2" t="s">
        <v>12569</v>
      </c>
      <c r="K9330" s="194" t="s">
        <v>17</v>
      </c>
      <c r="L9330" s="2">
        <v>50</v>
      </c>
      <c r="M9330" s="194" t="s">
        <v>461</v>
      </c>
      <c r="N9330" s="2" t="s">
        <v>484</v>
      </c>
      <c r="O9330" s="195" t="s">
        <v>461</v>
      </c>
    </row>
    <row r="9331" spans="1:15">
      <c r="A9331">
        <v>2021</v>
      </c>
      <c r="B9331" t="s">
        <v>46</v>
      </c>
      <c r="C9331" s="263">
        <f t="shared" si="480"/>
        <v>44334</v>
      </c>
      <c r="D9331">
        <v>6</v>
      </c>
      <c r="E9331" t="str">
        <f t="shared" si="479"/>
        <v>S20443346</v>
      </c>
      <c r="F9331" s="4">
        <v>44317</v>
      </c>
      <c r="G9331" s="2">
        <v>214</v>
      </c>
      <c r="H9331" s="2" t="s">
        <v>10345</v>
      </c>
      <c r="I9331" s="2" t="s">
        <v>12748</v>
      </c>
      <c r="J9331" s="2" t="s">
        <v>6233</v>
      </c>
      <c r="K9331" s="194" t="s">
        <v>17</v>
      </c>
      <c r="L9331" s="2">
        <v>51</v>
      </c>
      <c r="M9331" s="194" t="s">
        <v>2151</v>
      </c>
      <c r="N9331" s="2" t="s">
        <v>1359</v>
      </c>
      <c r="O9331" s="195" t="s">
        <v>11648</v>
      </c>
    </row>
    <row r="9332" spans="1:15">
      <c r="A9332">
        <v>2021</v>
      </c>
      <c r="B9332" t="s">
        <v>46</v>
      </c>
      <c r="C9332" s="263">
        <f t="shared" si="480"/>
        <v>44334</v>
      </c>
      <c r="D9332">
        <v>7</v>
      </c>
      <c r="E9332" t="str">
        <f t="shared" si="479"/>
        <v>S20443347</v>
      </c>
      <c r="F9332" s="4">
        <v>44348</v>
      </c>
      <c r="G9332" s="2">
        <v>270</v>
      </c>
      <c r="H9332" s="2" t="s">
        <v>12749</v>
      </c>
      <c r="I9332" s="2" t="s">
        <v>12750</v>
      </c>
      <c r="J9332" s="2" t="s">
        <v>2708</v>
      </c>
      <c r="K9332" s="194" t="s">
        <v>17</v>
      </c>
      <c r="L9332" s="2">
        <v>62</v>
      </c>
      <c r="M9332" s="194">
        <v>100</v>
      </c>
      <c r="N9332" s="2">
        <v>0</v>
      </c>
      <c r="O9332" s="195">
        <v>0</v>
      </c>
    </row>
    <row r="9333" spans="1:15">
      <c r="A9333">
        <v>2021</v>
      </c>
      <c r="B9333" t="s">
        <v>46</v>
      </c>
      <c r="C9333" s="263">
        <f t="shared" si="480"/>
        <v>44334</v>
      </c>
      <c r="D9333">
        <v>8</v>
      </c>
      <c r="E9333" t="str">
        <f t="shared" si="479"/>
        <v>S20443348</v>
      </c>
      <c r="F9333" s="4">
        <v>44378</v>
      </c>
      <c r="G9333" s="2">
        <v>425</v>
      </c>
      <c r="H9333" s="2">
        <v>428</v>
      </c>
      <c r="I9333" s="2" t="s">
        <v>12751</v>
      </c>
      <c r="J9333" s="2" t="s">
        <v>1292</v>
      </c>
      <c r="K9333" s="194" t="s">
        <v>17</v>
      </c>
      <c r="L9333" s="2">
        <v>59</v>
      </c>
      <c r="M9333" s="194" t="s">
        <v>4409</v>
      </c>
      <c r="N9333" s="2">
        <v>0</v>
      </c>
      <c r="O9333" s="195" t="s">
        <v>1715</v>
      </c>
    </row>
    <row r="9334" spans="1:15">
      <c r="A9334">
        <v>2021</v>
      </c>
      <c r="B9334" t="s">
        <v>46</v>
      </c>
      <c r="C9334" s="263">
        <f t="shared" si="480"/>
        <v>44334</v>
      </c>
      <c r="D9334">
        <v>9</v>
      </c>
      <c r="E9334" t="str">
        <f t="shared" si="479"/>
        <v>S20443349</v>
      </c>
      <c r="F9334" s="4">
        <v>44409</v>
      </c>
      <c r="G9334" s="2">
        <v>475</v>
      </c>
      <c r="H9334" s="2" t="s">
        <v>12752</v>
      </c>
      <c r="I9334" s="2" t="s">
        <v>12753</v>
      </c>
      <c r="J9334" s="2" t="s">
        <v>1152</v>
      </c>
      <c r="K9334" s="194" t="s">
        <v>17</v>
      </c>
      <c r="L9334" s="2">
        <v>51</v>
      </c>
      <c r="M9334" s="194">
        <v>50</v>
      </c>
      <c r="N9334" s="2" t="s">
        <v>8965</v>
      </c>
      <c r="O9334" s="195" t="s">
        <v>1181</v>
      </c>
    </row>
    <row r="9335" spans="1:15">
      <c r="A9335">
        <v>2021</v>
      </c>
      <c r="B9335" t="s">
        <v>46</v>
      </c>
      <c r="C9335" s="263">
        <f t="shared" si="480"/>
        <v>44334</v>
      </c>
      <c r="D9335">
        <v>10</v>
      </c>
      <c r="E9335" t="str">
        <f t="shared" si="479"/>
        <v>S204433410</v>
      </c>
      <c r="F9335" s="3" t="s">
        <v>11877</v>
      </c>
      <c r="G9335" s="2">
        <v>386</v>
      </c>
      <c r="H9335" s="2" t="s">
        <v>12754</v>
      </c>
      <c r="I9335" s="2" t="s">
        <v>6417</v>
      </c>
      <c r="J9335" s="2" t="s">
        <v>4117</v>
      </c>
      <c r="K9335" s="194" t="s">
        <v>17</v>
      </c>
      <c r="L9335" s="2">
        <v>47</v>
      </c>
      <c r="M9335" s="194" t="s">
        <v>1173</v>
      </c>
      <c r="N9335" s="2" t="s">
        <v>444</v>
      </c>
      <c r="O9335" s="195" t="s">
        <v>2583</v>
      </c>
    </row>
    <row r="9336" spans="1:15">
      <c r="A9336">
        <v>2021</v>
      </c>
      <c r="B9336" t="s">
        <v>46</v>
      </c>
      <c r="C9336" s="263">
        <f t="shared" si="480"/>
        <v>44334</v>
      </c>
      <c r="D9336">
        <v>11</v>
      </c>
      <c r="E9336" t="str">
        <f t="shared" si="479"/>
        <v>S204433411</v>
      </c>
      <c r="F9336" s="3">
        <v>2022</v>
      </c>
      <c r="G9336" s="2">
        <v>250</v>
      </c>
      <c r="H9336" s="2" t="s">
        <v>12755</v>
      </c>
      <c r="I9336" s="2" t="s">
        <v>12756</v>
      </c>
      <c r="J9336" s="2" t="s">
        <v>708</v>
      </c>
      <c r="K9336" s="194" t="s">
        <v>17</v>
      </c>
      <c r="L9336" s="2">
        <v>42</v>
      </c>
      <c r="M9336" s="194" t="s">
        <v>813</v>
      </c>
      <c r="N9336" s="2" t="s">
        <v>813</v>
      </c>
      <c r="O9336" s="195" t="s">
        <v>2984</v>
      </c>
    </row>
    <row r="9337" spans="1:15">
      <c r="A9337">
        <v>2021</v>
      </c>
      <c r="B9337" t="s">
        <v>46</v>
      </c>
      <c r="C9337" s="263">
        <f t="shared" si="480"/>
        <v>44334</v>
      </c>
      <c r="D9337">
        <v>12</v>
      </c>
      <c r="E9337" t="str">
        <f t="shared" si="479"/>
        <v>S204433412</v>
      </c>
      <c r="F9337" s="3">
        <v>2023</v>
      </c>
      <c r="G9337" s="2">
        <v>200</v>
      </c>
      <c r="H9337" s="2" t="s">
        <v>12757</v>
      </c>
      <c r="I9337" s="2" t="s">
        <v>12758</v>
      </c>
      <c r="J9337" s="2" t="s">
        <v>685</v>
      </c>
      <c r="K9337" s="194" t="s">
        <v>17</v>
      </c>
      <c r="L9337" s="2">
        <v>37</v>
      </c>
      <c r="M9337" s="194" t="s">
        <v>442</v>
      </c>
      <c r="N9337" s="2" t="s">
        <v>1185</v>
      </c>
      <c r="O9337" s="195" t="s">
        <v>12759</v>
      </c>
    </row>
    <row r="9338" spans="1:15">
      <c r="A9338">
        <v>2021</v>
      </c>
      <c r="B9338" t="s">
        <v>46</v>
      </c>
      <c r="C9338" s="263">
        <f t="shared" si="480"/>
        <v>44334</v>
      </c>
      <c r="D9338">
        <v>13</v>
      </c>
      <c r="E9338" t="str">
        <f t="shared" si="479"/>
        <v>S204433413</v>
      </c>
      <c r="F9338" s="3">
        <v>2024</v>
      </c>
      <c r="G9338" s="2">
        <v>167</v>
      </c>
      <c r="H9338" s="2" t="s">
        <v>3157</v>
      </c>
      <c r="I9338" s="2" t="s">
        <v>12760</v>
      </c>
      <c r="J9338" s="2" t="s">
        <v>2052</v>
      </c>
      <c r="K9338" s="194" t="s">
        <v>17</v>
      </c>
      <c r="L9338" s="2">
        <v>28</v>
      </c>
      <c r="M9338" s="194" t="s">
        <v>2362</v>
      </c>
      <c r="N9338" s="2" t="s">
        <v>907</v>
      </c>
      <c r="O9338" s="195" t="s">
        <v>2595</v>
      </c>
    </row>
    <row r="9339" spans="1:15" ht="15.75" thickBot="1">
      <c r="A9339">
        <v>2021</v>
      </c>
      <c r="B9339" t="s">
        <v>46</v>
      </c>
      <c r="C9339" s="263">
        <f t="shared" si="480"/>
        <v>44334</v>
      </c>
      <c r="D9339">
        <v>14</v>
      </c>
      <c r="E9339" t="str">
        <f t="shared" si="479"/>
        <v>S204433414</v>
      </c>
      <c r="F9339" s="5">
        <v>2025</v>
      </c>
      <c r="G9339" s="6">
        <v>157</v>
      </c>
      <c r="H9339" s="6" t="s">
        <v>7895</v>
      </c>
      <c r="I9339" s="6" t="s">
        <v>12761</v>
      </c>
      <c r="J9339" s="6" t="s">
        <v>1755</v>
      </c>
      <c r="K9339" s="196" t="s">
        <v>17</v>
      </c>
      <c r="L9339" s="6">
        <v>28</v>
      </c>
      <c r="M9339" s="196" t="s">
        <v>8965</v>
      </c>
      <c r="N9339" s="6" t="s">
        <v>12429</v>
      </c>
      <c r="O9339" s="197" t="s">
        <v>627</v>
      </c>
    </row>
    <row r="9340" spans="1:15" ht="16.5" thickTop="1" thickBot="1">
      <c r="A9340">
        <v>2021</v>
      </c>
      <c r="B9340" t="s">
        <v>46</v>
      </c>
      <c r="C9340" s="263">
        <f t="shared" si="480"/>
        <v>44334</v>
      </c>
      <c r="D9340">
        <v>15</v>
      </c>
      <c r="E9340" t="str">
        <f t="shared" si="479"/>
        <v>S204433415</v>
      </c>
      <c r="F9340" s="267" t="s">
        <v>11904</v>
      </c>
    </row>
    <row r="9341" spans="1:15" ht="16.5" thickTop="1" thickBot="1">
      <c r="A9341">
        <v>2021</v>
      </c>
      <c r="B9341" t="s">
        <v>46</v>
      </c>
      <c r="C9341" s="263">
        <f t="shared" si="480"/>
        <v>44334</v>
      </c>
      <c r="D9341">
        <v>16</v>
      </c>
      <c r="E9341" t="str">
        <f t="shared" si="479"/>
        <v>S204433416</v>
      </c>
      <c r="F9341" s="338" t="s">
        <v>1</v>
      </c>
      <c r="G9341" s="341" t="s">
        <v>2</v>
      </c>
      <c r="H9341" s="342"/>
      <c r="I9341" s="342"/>
      <c r="J9341" s="343"/>
      <c r="K9341" s="344" t="s">
        <v>3</v>
      </c>
      <c r="L9341" s="343"/>
      <c r="M9341" s="344" t="s">
        <v>144</v>
      </c>
      <c r="N9341" s="342"/>
      <c r="O9341" s="342"/>
    </row>
    <row r="9342" spans="1:15" ht="18" customHeight="1" thickBot="1">
      <c r="A9342">
        <v>2021</v>
      </c>
      <c r="B9342" t="s">
        <v>46</v>
      </c>
      <c r="C9342" s="263">
        <f t="shared" si="480"/>
        <v>44334</v>
      </c>
      <c r="D9342">
        <v>17</v>
      </c>
      <c r="E9342" t="str">
        <f t="shared" si="479"/>
        <v>S204433417</v>
      </c>
      <c r="F9342" s="339"/>
      <c r="G9342" s="345" t="s">
        <v>5</v>
      </c>
      <c r="H9342" s="347" t="s">
        <v>145</v>
      </c>
      <c r="I9342" s="348"/>
      <c r="J9342" s="349"/>
      <c r="K9342" s="350" t="s">
        <v>6</v>
      </c>
      <c r="L9342" s="352" t="s">
        <v>7</v>
      </c>
      <c r="M9342" s="350" t="s">
        <v>8</v>
      </c>
      <c r="N9342" s="354" t="s">
        <v>146</v>
      </c>
      <c r="O9342" s="356" t="s">
        <v>147</v>
      </c>
    </row>
    <row r="9343" spans="1:15" ht="15.75" thickBot="1">
      <c r="A9343">
        <v>2021</v>
      </c>
      <c r="B9343" t="s">
        <v>46</v>
      </c>
      <c r="C9343" s="263">
        <f t="shared" si="480"/>
        <v>44334</v>
      </c>
      <c r="D9343">
        <v>18</v>
      </c>
      <c r="E9343" t="str">
        <f t="shared" si="479"/>
        <v>S204433418</v>
      </c>
      <c r="F9343" s="340"/>
      <c r="G9343" s="346"/>
      <c r="H9343" s="191" t="s">
        <v>9</v>
      </c>
      <c r="I9343" s="192" t="s">
        <v>18</v>
      </c>
      <c r="J9343" s="193" t="s">
        <v>11</v>
      </c>
      <c r="K9343" s="351"/>
      <c r="L9343" s="353"/>
      <c r="M9343" s="351"/>
      <c r="N9343" s="355"/>
      <c r="O9343" s="357"/>
    </row>
    <row r="9344" spans="1:15">
      <c r="A9344">
        <v>2021</v>
      </c>
      <c r="B9344" t="s">
        <v>46</v>
      </c>
      <c r="C9344" s="263">
        <f t="shared" si="480"/>
        <v>44334</v>
      </c>
      <c r="D9344">
        <v>19</v>
      </c>
      <c r="E9344" t="str">
        <f t="shared" si="479"/>
        <v>S204433419</v>
      </c>
      <c r="F9344" s="3" t="s">
        <v>16</v>
      </c>
      <c r="G9344" s="2">
        <v>70</v>
      </c>
      <c r="H9344" s="2" t="s">
        <v>12762</v>
      </c>
      <c r="I9344" s="2">
        <v>60</v>
      </c>
      <c r="J9344" s="2" t="s">
        <v>5372</v>
      </c>
      <c r="K9344" s="194" t="s">
        <v>17</v>
      </c>
      <c r="L9344" s="2">
        <v>49</v>
      </c>
      <c r="M9344" s="194" t="s">
        <v>5555</v>
      </c>
      <c r="N9344" s="2" t="s">
        <v>301</v>
      </c>
      <c r="O9344" s="195" t="s">
        <v>455</v>
      </c>
    </row>
    <row r="9345" spans="1:15">
      <c r="A9345">
        <v>2021</v>
      </c>
      <c r="B9345" t="s">
        <v>46</v>
      </c>
      <c r="C9345" s="263">
        <f t="shared" si="480"/>
        <v>44334</v>
      </c>
      <c r="D9345">
        <v>20</v>
      </c>
      <c r="E9345" t="str">
        <f t="shared" si="479"/>
        <v>S204433420</v>
      </c>
      <c r="F9345" s="4">
        <v>44317</v>
      </c>
      <c r="G9345" s="2">
        <v>284</v>
      </c>
      <c r="H9345" s="2" t="s">
        <v>1817</v>
      </c>
      <c r="I9345" s="2" t="s">
        <v>6720</v>
      </c>
      <c r="J9345" s="2" t="s">
        <v>1370</v>
      </c>
      <c r="K9345" s="194" t="s">
        <v>17</v>
      </c>
      <c r="L9345" s="2">
        <v>49</v>
      </c>
      <c r="M9345" s="194" t="s">
        <v>265</v>
      </c>
      <c r="N9345" s="2" t="s">
        <v>1446</v>
      </c>
      <c r="O9345" s="195" t="s">
        <v>265</v>
      </c>
    </row>
    <row r="9346" spans="1:15">
      <c r="A9346">
        <v>2021</v>
      </c>
      <c r="B9346" t="s">
        <v>46</v>
      </c>
      <c r="C9346" s="263">
        <f t="shared" si="480"/>
        <v>44334</v>
      </c>
      <c r="D9346">
        <v>21</v>
      </c>
      <c r="E9346" t="str">
        <f t="shared" si="479"/>
        <v>S204433421</v>
      </c>
      <c r="F9346" s="4">
        <v>44348</v>
      </c>
      <c r="G9346" s="2">
        <v>335</v>
      </c>
      <c r="H9346" s="2" t="s">
        <v>12763</v>
      </c>
      <c r="I9346" s="2" t="s">
        <v>12764</v>
      </c>
      <c r="J9346" s="2" t="s">
        <v>2767</v>
      </c>
      <c r="K9346" s="194" t="s">
        <v>17</v>
      </c>
      <c r="L9346" s="2">
        <v>48</v>
      </c>
      <c r="M9346" s="194" t="s">
        <v>9172</v>
      </c>
      <c r="N9346" s="2" t="s">
        <v>1628</v>
      </c>
      <c r="O9346" s="195" t="s">
        <v>3917</v>
      </c>
    </row>
    <row r="9347" spans="1:15">
      <c r="A9347">
        <v>2021</v>
      </c>
      <c r="B9347" t="s">
        <v>46</v>
      </c>
      <c r="C9347" s="263">
        <f t="shared" si="480"/>
        <v>44334</v>
      </c>
      <c r="D9347">
        <v>22</v>
      </c>
      <c r="E9347" t="str">
        <f t="shared" si="479"/>
        <v>S204433422</v>
      </c>
      <c r="F9347" s="4">
        <v>44378</v>
      </c>
      <c r="G9347" s="2">
        <v>485</v>
      </c>
      <c r="H9347" s="2" t="s">
        <v>12765</v>
      </c>
      <c r="I9347" s="2" t="s">
        <v>12766</v>
      </c>
      <c r="J9347" s="2" t="s">
        <v>6615</v>
      </c>
      <c r="K9347" s="194" t="s">
        <v>17</v>
      </c>
      <c r="L9347" s="2">
        <v>46</v>
      </c>
      <c r="M9347" s="194" t="s">
        <v>3876</v>
      </c>
      <c r="N9347" s="2">
        <v>0</v>
      </c>
      <c r="O9347" s="195" t="s">
        <v>544</v>
      </c>
    </row>
    <row r="9348" spans="1:15">
      <c r="A9348">
        <v>2021</v>
      </c>
      <c r="B9348" t="s">
        <v>46</v>
      </c>
      <c r="C9348" s="263">
        <f t="shared" si="480"/>
        <v>44334</v>
      </c>
      <c r="D9348">
        <v>23</v>
      </c>
      <c r="E9348" t="str">
        <f t="shared" si="479"/>
        <v>S204433423</v>
      </c>
      <c r="F9348" s="4">
        <v>44409</v>
      </c>
      <c r="G9348" s="2">
        <v>535</v>
      </c>
      <c r="H9348" s="2" t="s">
        <v>12767</v>
      </c>
      <c r="I9348" s="2" t="s">
        <v>12768</v>
      </c>
      <c r="J9348" s="2" t="s">
        <v>751</v>
      </c>
      <c r="K9348" s="194" t="s">
        <v>17</v>
      </c>
      <c r="L9348" s="2">
        <v>45</v>
      </c>
      <c r="M9348" s="194" t="s">
        <v>3697</v>
      </c>
      <c r="N9348" s="2" t="s">
        <v>334</v>
      </c>
      <c r="O9348" s="195" t="s">
        <v>406</v>
      </c>
    </row>
    <row r="9349" spans="1:15">
      <c r="A9349">
        <v>2021</v>
      </c>
      <c r="B9349" t="s">
        <v>46</v>
      </c>
      <c r="C9349" s="263">
        <f t="shared" si="480"/>
        <v>44334</v>
      </c>
      <c r="D9349">
        <v>24</v>
      </c>
      <c r="E9349" t="str">
        <f t="shared" si="479"/>
        <v>S204433424</v>
      </c>
      <c r="F9349" s="3" t="s">
        <v>11877</v>
      </c>
      <c r="G9349" s="2">
        <v>451</v>
      </c>
      <c r="H9349" s="2" t="s">
        <v>12769</v>
      </c>
      <c r="I9349" s="2" t="s">
        <v>12770</v>
      </c>
      <c r="J9349" s="2" t="s">
        <v>5187</v>
      </c>
      <c r="K9349" s="194" t="s">
        <v>17</v>
      </c>
      <c r="L9349" s="2">
        <v>42</v>
      </c>
      <c r="M9349" s="194" t="s">
        <v>8473</v>
      </c>
      <c r="N9349" s="2" t="s">
        <v>544</v>
      </c>
      <c r="O9349" s="195">
        <v>40</v>
      </c>
    </row>
    <row r="9350" spans="1:15">
      <c r="A9350">
        <v>2021</v>
      </c>
      <c r="B9350" t="s">
        <v>46</v>
      </c>
      <c r="C9350" s="263">
        <f t="shared" si="480"/>
        <v>44334</v>
      </c>
      <c r="D9350">
        <v>25</v>
      </c>
      <c r="E9350" t="str">
        <f t="shared" si="479"/>
        <v>S204433425</v>
      </c>
      <c r="F9350" s="3">
        <v>2022</v>
      </c>
      <c r="G9350" s="2">
        <v>305</v>
      </c>
      <c r="H9350" s="2" t="s">
        <v>1125</v>
      </c>
      <c r="I9350" s="2" t="s">
        <v>12771</v>
      </c>
      <c r="J9350" s="2" t="s">
        <v>6895</v>
      </c>
      <c r="K9350" s="194" t="s">
        <v>17</v>
      </c>
      <c r="L9350" s="2">
        <v>41</v>
      </c>
      <c r="M9350" s="194" t="s">
        <v>258</v>
      </c>
      <c r="N9350" s="2" t="s">
        <v>2055</v>
      </c>
      <c r="O9350" s="195" t="s">
        <v>11948</v>
      </c>
    </row>
    <row r="9351" spans="1:15">
      <c r="A9351">
        <v>2021</v>
      </c>
      <c r="B9351" t="s">
        <v>46</v>
      </c>
      <c r="C9351" s="263">
        <f t="shared" si="480"/>
        <v>44334</v>
      </c>
      <c r="D9351">
        <v>26</v>
      </c>
      <c r="E9351" t="str">
        <f t="shared" si="479"/>
        <v>S204433426</v>
      </c>
      <c r="F9351" s="3">
        <v>2023</v>
      </c>
      <c r="G9351" s="2">
        <v>240</v>
      </c>
      <c r="H9351" s="2" t="s">
        <v>12772</v>
      </c>
      <c r="I9351" s="2" t="s">
        <v>12773</v>
      </c>
      <c r="J9351" s="2" t="s">
        <v>1278</v>
      </c>
      <c r="K9351" s="194" t="s">
        <v>17</v>
      </c>
      <c r="L9351" s="2">
        <v>36</v>
      </c>
      <c r="M9351" s="194" t="s">
        <v>416</v>
      </c>
      <c r="N9351" s="2" t="s">
        <v>1629</v>
      </c>
      <c r="O9351" s="195" t="s">
        <v>11507</v>
      </c>
    </row>
    <row r="9352" spans="1:15">
      <c r="A9352">
        <v>2021</v>
      </c>
      <c r="B9352" t="s">
        <v>46</v>
      </c>
      <c r="C9352" s="263">
        <f t="shared" si="480"/>
        <v>44334</v>
      </c>
      <c r="D9352">
        <v>27</v>
      </c>
      <c r="E9352" t="str">
        <f t="shared" si="479"/>
        <v>S204433427</v>
      </c>
      <c r="F9352" s="3">
        <v>2024</v>
      </c>
      <c r="G9352" s="2">
        <v>202</v>
      </c>
      <c r="H9352" s="2" t="s">
        <v>12774</v>
      </c>
      <c r="I9352" s="2" t="s">
        <v>2109</v>
      </c>
      <c r="J9352" s="2" t="s">
        <v>700</v>
      </c>
      <c r="K9352" s="194" t="s">
        <v>17</v>
      </c>
      <c r="L9352" s="2">
        <v>32</v>
      </c>
      <c r="M9352" s="194" t="s">
        <v>1723</v>
      </c>
      <c r="N9352" s="2" t="s">
        <v>379</v>
      </c>
      <c r="O9352" s="195" t="s">
        <v>1691</v>
      </c>
    </row>
    <row r="9353" spans="1:15" ht="15.75" thickBot="1">
      <c r="A9353">
        <v>2021</v>
      </c>
      <c r="B9353" t="s">
        <v>46</v>
      </c>
      <c r="C9353" s="263">
        <f t="shared" si="480"/>
        <v>44334</v>
      </c>
      <c r="D9353">
        <v>28</v>
      </c>
      <c r="E9353" t="str">
        <f t="shared" si="479"/>
        <v>S204433428</v>
      </c>
      <c r="F9353" s="5">
        <v>2025</v>
      </c>
      <c r="G9353" s="6">
        <v>187</v>
      </c>
      <c r="H9353" s="6" t="s">
        <v>9411</v>
      </c>
      <c r="I9353" s="6" t="s">
        <v>8360</v>
      </c>
      <c r="J9353" s="6" t="s">
        <v>795</v>
      </c>
      <c r="K9353" s="196" t="s">
        <v>17</v>
      </c>
      <c r="L9353" s="6">
        <v>28</v>
      </c>
      <c r="M9353" s="196" t="s">
        <v>333</v>
      </c>
      <c r="N9353" s="6" t="s">
        <v>379</v>
      </c>
      <c r="O9353" s="197" t="s">
        <v>380</v>
      </c>
    </row>
    <row r="9354" spans="1:15" ht="16.5" thickTop="1" thickBot="1">
      <c r="A9354">
        <v>2021</v>
      </c>
      <c r="B9354" t="s">
        <v>45</v>
      </c>
      <c r="C9354" s="263">
        <f>C9353+7</f>
        <v>44341</v>
      </c>
      <c r="D9354">
        <v>1</v>
      </c>
      <c r="E9354" t="str">
        <f t="shared" ref="E9354:E9381" si="481">B9354&amp;C9354&amp;D9354</f>
        <v>S21443411</v>
      </c>
      <c r="F9354" s="267" t="s">
        <v>11903</v>
      </c>
    </row>
    <row r="9355" spans="1:15" ht="16.5" thickTop="1" thickBot="1">
      <c r="A9355">
        <v>2021</v>
      </c>
      <c r="B9355" t="s">
        <v>45</v>
      </c>
      <c r="C9355" s="263">
        <f t="shared" ref="C9355:C9381" si="482">C9354</f>
        <v>44341</v>
      </c>
      <c r="D9355">
        <v>2</v>
      </c>
      <c r="E9355" t="str">
        <f t="shared" si="481"/>
        <v>S21443412</v>
      </c>
      <c r="F9355" s="338" t="s">
        <v>1</v>
      </c>
      <c r="G9355" s="341" t="s">
        <v>2</v>
      </c>
      <c r="H9355" s="342"/>
      <c r="I9355" s="342"/>
      <c r="J9355" s="343"/>
      <c r="K9355" s="344" t="s">
        <v>3</v>
      </c>
      <c r="L9355" s="343"/>
      <c r="M9355" s="344" t="s">
        <v>144</v>
      </c>
      <c r="N9355" s="342"/>
      <c r="O9355" s="342"/>
    </row>
    <row r="9356" spans="1:15" ht="18" customHeight="1" thickBot="1">
      <c r="A9356">
        <v>2021</v>
      </c>
      <c r="B9356" t="s">
        <v>45</v>
      </c>
      <c r="C9356" s="263">
        <f t="shared" si="482"/>
        <v>44341</v>
      </c>
      <c r="D9356">
        <v>3</v>
      </c>
      <c r="E9356" t="str">
        <f t="shared" si="481"/>
        <v>S21443413</v>
      </c>
      <c r="F9356" s="339"/>
      <c r="G9356" s="345" t="s">
        <v>5</v>
      </c>
      <c r="H9356" s="347" t="s">
        <v>145</v>
      </c>
      <c r="I9356" s="348"/>
      <c r="J9356" s="349"/>
      <c r="K9356" s="350" t="s">
        <v>6</v>
      </c>
      <c r="L9356" s="352" t="s">
        <v>7</v>
      </c>
      <c r="M9356" s="350" t="s">
        <v>8</v>
      </c>
      <c r="N9356" s="354" t="s">
        <v>146</v>
      </c>
      <c r="O9356" s="356" t="s">
        <v>147</v>
      </c>
    </row>
    <row r="9357" spans="1:15" ht="15.75" thickBot="1">
      <c r="A9357">
        <v>2021</v>
      </c>
      <c r="B9357" t="s">
        <v>45</v>
      </c>
      <c r="C9357" s="263">
        <f t="shared" si="482"/>
        <v>44341</v>
      </c>
      <c r="D9357">
        <v>4</v>
      </c>
      <c r="E9357" t="str">
        <f t="shared" si="481"/>
        <v>S21443414</v>
      </c>
      <c r="F9357" s="340"/>
      <c r="G9357" s="346"/>
      <c r="H9357" s="191" t="s">
        <v>9</v>
      </c>
      <c r="I9357" s="192" t="s">
        <v>18</v>
      </c>
      <c r="J9357" s="193" t="s">
        <v>11</v>
      </c>
      <c r="K9357" s="351"/>
      <c r="L9357" s="353"/>
      <c r="M9357" s="351"/>
      <c r="N9357" s="355"/>
      <c r="O9357" s="357"/>
    </row>
    <row r="9358" spans="1:15">
      <c r="A9358">
        <v>2021</v>
      </c>
      <c r="B9358" t="s">
        <v>45</v>
      </c>
      <c r="C9358" s="263">
        <f t="shared" si="482"/>
        <v>44341</v>
      </c>
      <c r="D9358">
        <v>5</v>
      </c>
      <c r="E9358" t="str">
        <f t="shared" si="481"/>
        <v>S21443415</v>
      </c>
      <c r="F9358" s="3" t="s">
        <v>12</v>
      </c>
      <c r="G9358" s="2" t="s">
        <v>1268</v>
      </c>
      <c r="H9358" s="2" t="s">
        <v>2408</v>
      </c>
      <c r="I9358" s="2" t="s">
        <v>2408</v>
      </c>
      <c r="J9358" s="2" t="s">
        <v>10085</v>
      </c>
      <c r="K9358" s="194" t="s">
        <v>17</v>
      </c>
      <c r="L9358" s="2">
        <v>52</v>
      </c>
      <c r="M9358" s="194" t="s">
        <v>519</v>
      </c>
      <c r="N9358" s="2" t="s">
        <v>3441</v>
      </c>
      <c r="O9358" s="195" t="s">
        <v>11682</v>
      </c>
    </row>
    <row r="9359" spans="1:15">
      <c r="A9359">
        <v>2021</v>
      </c>
      <c r="B9359" t="s">
        <v>45</v>
      </c>
      <c r="C9359" s="263">
        <f t="shared" si="482"/>
        <v>44341</v>
      </c>
      <c r="D9359">
        <v>6</v>
      </c>
      <c r="E9359" t="str">
        <f t="shared" si="481"/>
        <v>S21443416</v>
      </c>
      <c r="F9359" s="4">
        <v>44317</v>
      </c>
      <c r="G9359" s="2">
        <v>217</v>
      </c>
      <c r="H9359" s="2" t="s">
        <v>12775</v>
      </c>
      <c r="I9359" s="2" t="s">
        <v>8450</v>
      </c>
      <c r="J9359" s="2" t="s">
        <v>3954</v>
      </c>
      <c r="K9359" s="194" t="s">
        <v>17</v>
      </c>
      <c r="L9359" s="2">
        <v>49</v>
      </c>
      <c r="M9359" s="194" t="s">
        <v>343</v>
      </c>
      <c r="N9359" s="2" t="s">
        <v>423</v>
      </c>
      <c r="O9359" s="195" t="s">
        <v>332</v>
      </c>
    </row>
    <row r="9360" spans="1:15">
      <c r="A9360">
        <v>2021</v>
      </c>
      <c r="B9360" t="s">
        <v>45</v>
      </c>
      <c r="C9360" s="263">
        <f t="shared" si="482"/>
        <v>44341</v>
      </c>
      <c r="D9360">
        <v>7</v>
      </c>
      <c r="E9360" t="str">
        <f t="shared" si="481"/>
        <v>S21443417</v>
      </c>
      <c r="F9360" s="4">
        <v>44348</v>
      </c>
      <c r="G9360" s="2">
        <v>300</v>
      </c>
      <c r="H9360" s="2" t="s">
        <v>9183</v>
      </c>
      <c r="I9360" s="2" t="s">
        <v>12776</v>
      </c>
      <c r="J9360" s="2" t="s">
        <v>1617</v>
      </c>
      <c r="K9360" s="194" t="s">
        <v>17</v>
      </c>
      <c r="L9360" s="2">
        <v>58</v>
      </c>
      <c r="M9360" s="194" t="s">
        <v>258</v>
      </c>
      <c r="N9360" s="2" t="s">
        <v>269</v>
      </c>
      <c r="O9360" s="195" t="s">
        <v>411</v>
      </c>
    </row>
    <row r="9361" spans="1:15">
      <c r="A9361">
        <v>2021</v>
      </c>
      <c r="B9361" t="s">
        <v>45</v>
      </c>
      <c r="C9361" s="263">
        <f t="shared" si="482"/>
        <v>44341</v>
      </c>
      <c r="D9361">
        <v>8</v>
      </c>
      <c r="E9361" t="str">
        <f t="shared" si="481"/>
        <v>S21443418</v>
      </c>
      <c r="F9361" s="4">
        <v>44378</v>
      </c>
      <c r="G9361" s="2">
        <v>470</v>
      </c>
      <c r="H9361" s="2" t="s">
        <v>12777</v>
      </c>
      <c r="I9361" s="2" t="s">
        <v>12778</v>
      </c>
      <c r="J9361" s="2" t="s">
        <v>1490</v>
      </c>
      <c r="K9361" s="194" t="s">
        <v>17</v>
      </c>
      <c r="L9361" s="2">
        <v>57</v>
      </c>
      <c r="M9361" s="194">
        <v>0</v>
      </c>
      <c r="N9361" s="2">
        <v>0</v>
      </c>
      <c r="O9361" s="195">
        <v>100</v>
      </c>
    </row>
    <row r="9362" spans="1:15">
      <c r="A9362">
        <v>2021</v>
      </c>
      <c r="B9362" t="s">
        <v>45</v>
      </c>
      <c r="C9362" s="263">
        <f t="shared" si="482"/>
        <v>44341</v>
      </c>
      <c r="D9362">
        <v>9</v>
      </c>
      <c r="E9362" t="str">
        <f t="shared" si="481"/>
        <v>S21443419</v>
      </c>
      <c r="F9362" s="4">
        <v>44409</v>
      </c>
      <c r="G9362" s="2">
        <v>497</v>
      </c>
      <c r="H9362" s="2" t="s">
        <v>12779</v>
      </c>
      <c r="I9362" s="2" t="s">
        <v>12780</v>
      </c>
      <c r="J9362" s="2" t="s">
        <v>691</v>
      </c>
      <c r="K9362" s="194" t="s">
        <v>17</v>
      </c>
      <c r="L9362" s="2">
        <v>50</v>
      </c>
      <c r="M9362" s="194">
        <v>0</v>
      </c>
      <c r="N9362" s="2">
        <v>0</v>
      </c>
      <c r="O9362" s="195">
        <v>100</v>
      </c>
    </row>
    <row r="9363" spans="1:15">
      <c r="A9363">
        <v>2021</v>
      </c>
      <c r="B9363" t="s">
        <v>45</v>
      </c>
      <c r="C9363" s="263">
        <f t="shared" si="482"/>
        <v>44341</v>
      </c>
      <c r="D9363">
        <v>10</v>
      </c>
      <c r="E9363" t="str">
        <f t="shared" si="481"/>
        <v>S214434110</v>
      </c>
      <c r="F9363" s="3" t="s">
        <v>11877</v>
      </c>
      <c r="G9363" s="2">
        <v>410</v>
      </c>
      <c r="H9363" s="2" t="s">
        <v>12781</v>
      </c>
      <c r="I9363" s="2" t="s">
        <v>12782</v>
      </c>
      <c r="J9363" s="2" t="s">
        <v>538</v>
      </c>
      <c r="K9363" s="194" t="s">
        <v>17</v>
      </c>
      <c r="L9363" s="2">
        <v>44</v>
      </c>
      <c r="M9363" s="194" t="s">
        <v>3731</v>
      </c>
      <c r="N9363" s="2" t="s">
        <v>3731</v>
      </c>
      <c r="O9363" s="195" t="s">
        <v>11796</v>
      </c>
    </row>
    <row r="9364" spans="1:15">
      <c r="A9364">
        <v>2021</v>
      </c>
      <c r="B9364" t="s">
        <v>45</v>
      </c>
      <c r="C9364" s="263">
        <f t="shared" si="482"/>
        <v>44341</v>
      </c>
      <c r="D9364">
        <v>11</v>
      </c>
      <c r="E9364" t="str">
        <f t="shared" si="481"/>
        <v>S214434111</v>
      </c>
      <c r="F9364" s="3">
        <v>2022</v>
      </c>
      <c r="G9364" s="2">
        <v>265</v>
      </c>
      <c r="H9364" s="2" t="s">
        <v>12783</v>
      </c>
      <c r="I9364" s="2" t="s">
        <v>12784</v>
      </c>
      <c r="J9364" s="2" t="s">
        <v>7770</v>
      </c>
      <c r="K9364" s="194" t="s">
        <v>17</v>
      </c>
      <c r="L9364" s="2">
        <v>41</v>
      </c>
      <c r="M9364" s="194" t="s">
        <v>2771</v>
      </c>
      <c r="N9364" s="2" t="s">
        <v>1263</v>
      </c>
      <c r="O9364" s="195" t="s">
        <v>3836</v>
      </c>
    </row>
    <row r="9365" spans="1:15">
      <c r="A9365">
        <v>2021</v>
      </c>
      <c r="B9365" t="s">
        <v>45</v>
      </c>
      <c r="C9365" s="263">
        <f t="shared" si="482"/>
        <v>44341</v>
      </c>
      <c r="D9365">
        <v>12</v>
      </c>
      <c r="E9365" t="str">
        <f t="shared" si="481"/>
        <v>S214434112</v>
      </c>
      <c r="F9365" s="3">
        <v>2023</v>
      </c>
      <c r="G9365" s="2">
        <v>200</v>
      </c>
      <c r="H9365" s="2" t="s">
        <v>12785</v>
      </c>
      <c r="I9365" s="2" t="s">
        <v>12786</v>
      </c>
      <c r="J9365" s="2" t="s">
        <v>670</v>
      </c>
      <c r="K9365" s="194" t="s">
        <v>17</v>
      </c>
      <c r="L9365" s="2">
        <v>36</v>
      </c>
      <c r="M9365" s="194" t="s">
        <v>728</v>
      </c>
      <c r="N9365" s="2" t="s">
        <v>2011</v>
      </c>
      <c r="O9365" s="195" t="s">
        <v>12787</v>
      </c>
    </row>
    <row r="9366" spans="1:15">
      <c r="A9366">
        <v>2021</v>
      </c>
      <c r="B9366" t="s">
        <v>45</v>
      </c>
      <c r="C9366" s="263">
        <f t="shared" si="482"/>
        <v>44341</v>
      </c>
      <c r="D9366">
        <v>13</v>
      </c>
      <c r="E9366" t="str">
        <f t="shared" si="481"/>
        <v>S214434113</v>
      </c>
      <c r="F9366" s="3">
        <v>2024</v>
      </c>
      <c r="G9366" s="2">
        <v>170</v>
      </c>
      <c r="H9366" s="2" t="s">
        <v>12788</v>
      </c>
      <c r="I9366" s="2" t="s">
        <v>9987</v>
      </c>
      <c r="J9366" s="2" t="s">
        <v>1393</v>
      </c>
      <c r="K9366" s="194" t="s">
        <v>17</v>
      </c>
      <c r="L9366" s="2">
        <v>31</v>
      </c>
      <c r="M9366" s="194" t="s">
        <v>813</v>
      </c>
      <c r="N9366" s="2" t="s">
        <v>626</v>
      </c>
      <c r="O9366" s="195" t="s">
        <v>12704</v>
      </c>
    </row>
    <row r="9367" spans="1:15" ht="15.75" thickBot="1">
      <c r="A9367">
        <v>2021</v>
      </c>
      <c r="B9367" t="s">
        <v>45</v>
      </c>
      <c r="C9367" s="263">
        <f t="shared" si="482"/>
        <v>44341</v>
      </c>
      <c r="D9367">
        <v>14</v>
      </c>
      <c r="E9367" t="str">
        <f t="shared" si="481"/>
        <v>S214434114</v>
      </c>
      <c r="F9367" s="5">
        <v>2025</v>
      </c>
      <c r="G9367" s="6">
        <v>165</v>
      </c>
      <c r="H9367" s="6" t="s">
        <v>12789</v>
      </c>
      <c r="I9367" s="6" t="s">
        <v>2966</v>
      </c>
      <c r="J9367" s="6" t="s">
        <v>1156</v>
      </c>
      <c r="K9367" s="196" t="s">
        <v>17</v>
      </c>
      <c r="L9367" s="6">
        <v>28</v>
      </c>
      <c r="M9367" s="196" t="s">
        <v>2011</v>
      </c>
      <c r="N9367" s="6" t="s">
        <v>11433</v>
      </c>
      <c r="O9367" s="197" t="s">
        <v>570</v>
      </c>
    </row>
    <row r="9368" spans="1:15" ht="16.5" thickTop="1" thickBot="1">
      <c r="A9368">
        <v>2021</v>
      </c>
      <c r="B9368" t="s">
        <v>45</v>
      </c>
      <c r="C9368" s="263">
        <f t="shared" si="482"/>
        <v>44341</v>
      </c>
      <c r="D9368">
        <v>15</v>
      </c>
      <c r="E9368" t="str">
        <f t="shared" si="481"/>
        <v>S214434115</v>
      </c>
      <c r="F9368" s="267" t="s">
        <v>11904</v>
      </c>
    </row>
    <row r="9369" spans="1:15" ht="16.5" thickTop="1" thickBot="1">
      <c r="A9369">
        <v>2021</v>
      </c>
      <c r="B9369" t="s">
        <v>45</v>
      </c>
      <c r="C9369" s="263">
        <f t="shared" si="482"/>
        <v>44341</v>
      </c>
      <c r="D9369">
        <v>16</v>
      </c>
      <c r="E9369" t="str">
        <f t="shared" si="481"/>
        <v>S214434116</v>
      </c>
      <c r="F9369" s="338" t="s">
        <v>1</v>
      </c>
      <c r="G9369" s="341" t="s">
        <v>2</v>
      </c>
      <c r="H9369" s="342"/>
      <c r="I9369" s="342"/>
      <c r="J9369" s="343"/>
      <c r="K9369" s="344" t="s">
        <v>3</v>
      </c>
      <c r="L9369" s="343"/>
      <c r="M9369" s="344" t="s">
        <v>144</v>
      </c>
      <c r="N9369" s="342"/>
      <c r="O9369" s="342"/>
    </row>
    <row r="9370" spans="1:15" ht="18" customHeight="1" thickBot="1">
      <c r="A9370">
        <v>2021</v>
      </c>
      <c r="B9370" t="s">
        <v>45</v>
      </c>
      <c r="C9370" s="263">
        <f t="shared" si="482"/>
        <v>44341</v>
      </c>
      <c r="D9370">
        <v>17</v>
      </c>
      <c r="E9370" t="str">
        <f t="shared" si="481"/>
        <v>S214434117</v>
      </c>
      <c r="F9370" s="339"/>
      <c r="G9370" s="345" t="s">
        <v>5</v>
      </c>
      <c r="H9370" s="347" t="s">
        <v>145</v>
      </c>
      <c r="I9370" s="348"/>
      <c r="J9370" s="349"/>
      <c r="K9370" s="350" t="s">
        <v>6</v>
      </c>
      <c r="L9370" s="352" t="s">
        <v>7</v>
      </c>
      <c r="M9370" s="350" t="s">
        <v>8</v>
      </c>
      <c r="N9370" s="354" t="s">
        <v>146</v>
      </c>
      <c r="O9370" s="356" t="s">
        <v>147</v>
      </c>
    </row>
    <row r="9371" spans="1:15" ht="15.75" thickBot="1">
      <c r="A9371">
        <v>2021</v>
      </c>
      <c r="B9371" t="s">
        <v>45</v>
      </c>
      <c r="C9371" s="263">
        <f t="shared" si="482"/>
        <v>44341</v>
      </c>
      <c r="D9371">
        <v>18</v>
      </c>
      <c r="E9371" t="str">
        <f t="shared" si="481"/>
        <v>S214434118</v>
      </c>
      <c r="F9371" s="340"/>
      <c r="G9371" s="346"/>
      <c r="H9371" s="191" t="s">
        <v>9</v>
      </c>
      <c r="I9371" s="192" t="s">
        <v>18</v>
      </c>
      <c r="J9371" s="193" t="s">
        <v>11</v>
      </c>
      <c r="K9371" s="351"/>
      <c r="L9371" s="353"/>
      <c r="M9371" s="351"/>
      <c r="N9371" s="355"/>
      <c r="O9371" s="357"/>
    </row>
    <row r="9372" spans="1:15">
      <c r="A9372">
        <v>2021</v>
      </c>
      <c r="B9372" t="s">
        <v>45</v>
      </c>
      <c r="C9372" s="263">
        <f t="shared" si="482"/>
        <v>44341</v>
      </c>
      <c r="D9372">
        <v>19</v>
      </c>
      <c r="E9372" t="str">
        <f t="shared" si="481"/>
        <v>S214434119</v>
      </c>
      <c r="F9372" s="3" t="s">
        <v>16</v>
      </c>
      <c r="G9372" s="2">
        <v>70</v>
      </c>
      <c r="H9372" s="2" t="s">
        <v>12790</v>
      </c>
      <c r="I9372" s="2" t="s">
        <v>12791</v>
      </c>
      <c r="J9372" s="2" t="s">
        <v>283</v>
      </c>
      <c r="K9372" s="194" t="s">
        <v>17</v>
      </c>
      <c r="L9372" s="2">
        <v>51</v>
      </c>
      <c r="M9372" s="194" t="s">
        <v>1723</v>
      </c>
      <c r="N9372" s="2" t="s">
        <v>3697</v>
      </c>
      <c r="O9372" s="195" t="s">
        <v>10127</v>
      </c>
    </row>
    <row r="9373" spans="1:15">
      <c r="A9373">
        <v>2021</v>
      </c>
      <c r="B9373" t="s">
        <v>45</v>
      </c>
      <c r="C9373" s="263">
        <f t="shared" si="482"/>
        <v>44341</v>
      </c>
      <c r="D9373">
        <v>20</v>
      </c>
      <c r="E9373" t="str">
        <f t="shared" si="481"/>
        <v>S214434120</v>
      </c>
      <c r="F9373" s="4">
        <v>44317</v>
      </c>
      <c r="G9373" s="2">
        <v>287</v>
      </c>
      <c r="H9373" s="2" t="s">
        <v>12417</v>
      </c>
      <c r="I9373" s="2" t="s">
        <v>12792</v>
      </c>
      <c r="J9373" s="2" t="s">
        <v>6170</v>
      </c>
      <c r="K9373" s="194" t="s">
        <v>17</v>
      </c>
      <c r="L9373" s="2">
        <v>49</v>
      </c>
      <c r="M9373" s="194" t="s">
        <v>258</v>
      </c>
      <c r="N9373" s="2" t="s">
        <v>258</v>
      </c>
      <c r="O9373" s="195" t="s">
        <v>2871</v>
      </c>
    </row>
    <row r="9374" spans="1:15">
      <c r="A9374">
        <v>2021</v>
      </c>
      <c r="B9374" t="s">
        <v>45</v>
      </c>
      <c r="C9374" s="263">
        <f t="shared" si="482"/>
        <v>44341</v>
      </c>
      <c r="D9374">
        <v>21</v>
      </c>
      <c r="E9374" t="str">
        <f t="shared" si="481"/>
        <v>S214434121</v>
      </c>
      <c r="F9374" s="4">
        <v>44348</v>
      </c>
      <c r="G9374" s="2">
        <v>365</v>
      </c>
      <c r="H9374" s="2" t="s">
        <v>12793</v>
      </c>
      <c r="I9374" s="2" t="s">
        <v>12794</v>
      </c>
      <c r="J9374" s="2" t="s">
        <v>6895</v>
      </c>
      <c r="K9374" s="194" t="s">
        <v>17</v>
      </c>
      <c r="L9374" s="2">
        <v>48</v>
      </c>
      <c r="M9374" s="194">
        <v>0</v>
      </c>
      <c r="N9374" s="2" t="s">
        <v>984</v>
      </c>
      <c r="O9374" s="195" t="s">
        <v>2560</v>
      </c>
    </row>
    <row r="9375" spans="1:15">
      <c r="A9375">
        <v>2021</v>
      </c>
      <c r="B9375" t="s">
        <v>45</v>
      </c>
      <c r="C9375" s="263">
        <f t="shared" si="482"/>
        <v>44341</v>
      </c>
      <c r="D9375">
        <v>22</v>
      </c>
      <c r="E9375" t="str">
        <f t="shared" si="481"/>
        <v>S214434122</v>
      </c>
      <c r="F9375" s="4">
        <v>44378</v>
      </c>
      <c r="G9375" s="2">
        <v>530</v>
      </c>
      <c r="H9375" s="2" t="s">
        <v>12795</v>
      </c>
      <c r="I9375" s="2" t="s">
        <v>12796</v>
      </c>
      <c r="J9375" s="2" t="s">
        <v>3766</v>
      </c>
      <c r="K9375" s="194" t="s">
        <v>17</v>
      </c>
      <c r="L9375" s="2">
        <v>48</v>
      </c>
      <c r="M9375" s="194">
        <v>0</v>
      </c>
      <c r="N9375" s="2" t="s">
        <v>984</v>
      </c>
      <c r="O9375" s="195" t="s">
        <v>2560</v>
      </c>
    </row>
    <row r="9376" spans="1:15">
      <c r="A9376">
        <v>2021</v>
      </c>
      <c r="B9376" t="s">
        <v>45</v>
      </c>
      <c r="C9376" s="263">
        <f t="shared" si="482"/>
        <v>44341</v>
      </c>
      <c r="D9376">
        <v>23</v>
      </c>
      <c r="E9376" t="str">
        <f t="shared" si="481"/>
        <v>S214434123</v>
      </c>
      <c r="F9376" s="4">
        <v>44409</v>
      </c>
      <c r="G9376" s="2">
        <v>557</v>
      </c>
      <c r="H9376" s="2" t="s">
        <v>12797</v>
      </c>
      <c r="I9376" s="2" t="s">
        <v>12798</v>
      </c>
      <c r="J9376" s="2" t="s">
        <v>1804</v>
      </c>
      <c r="K9376" s="194" t="s">
        <v>17</v>
      </c>
      <c r="L9376" s="2">
        <v>46</v>
      </c>
      <c r="M9376" s="194" t="s">
        <v>269</v>
      </c>
      <c r="N9376" s="2" t="s">
        <v>799</v>
      </c>
      <c r="O9376" s="195" t="s">
        <v>11799</v>
      </c>
    </row>
    <row r="9377" spans="1:15">
      <c r="A9377">
        <v>2021</v>
      </c>
      <c r="B9377" t="s">
        <v>45</v>
      </c>
      <c r="C9377" s="263">
        <f t="shared" si="482"/>
        <v>44341</v>
      </c>
      <c r="D9377">
        <v>24</v>
      </c>
      <c r="E9377" t="str">
        <f t="shared" si="481"/>
        <v>S214434124</v>
      </c>
      <c r="F9377" s="3" t="s">
        <v>11877</v>
      </c>
      <c r="G9377" s="2">
        <v>475</v>
      </c>
      <c r="H9377" s="2" t="s">
        <v>12799</v>
      </c>
      <c r="I9377" s="2" t="s">
        <v>12800</v>
      </c>
      <c r="J9377" s="2" t="s">
        <v>2362</v>
      </c>
      <c r="K9377" s="194" t="s">
        <v>17</v>
      </c>
      <c r="L9377" s="2">
        <v>43</v>
      </c>
      <c r="M9377" s="194" t="s">
        <v>10176</v>
      </c>
      <c r="N9377" s="2" t="s">
        <v>410</v>
      </c>
      <c r="O9377" s="195" t="s">
        <v>11948</v>
      </c>
    </row>
    <row r="9378" spans="1:15">
      <c r="A9378">
        <v>2021</v>
      </c>
      <c r="B9378" t="s">
        <v>45</v>
      </c>
      <c r="C9378" s="263">
        <f t="shared" si="482"/>
        <v>44341</v>
      </c>
      <c r="D9378">
        <v>25</v>
      </c>
      <c r="E9378" t="str">
        <f t="shared" si="481"/>
        <v>S214434125</v>
      </c>
      <c r="F9378" s="3">
        <v>2022</v>
      </c>
      <c r="G9378" s="2">
        <v>320</v>
      </c>
      <c r="H9378" s="2" t="s">
        <v>12801</v>
      </c>
      <c r="I9378" s="2" t="s">
        <v>10047</v>
      </c>
      <c r="J9378" s="2" t="s">
        <v>7291</v>
      </c>
      <c r="K9378" s="194" t="s">
        <v>17</v>
      </c>
      <c r="L9378" s="2">
        <v>40</v>
      </c>
      <c r="M9378" s="194" t="s">
        <v>1322</v>
      </c>
      <c r="N9378" s="2" t="s">
        <v>1322</v>
      </c>
      <c r="O9378" s="195" t="s">
        <v>11761</v>
      </c>
    </row>
    <row r="9379" spans="1:15">
      <c r="A9379">
        <v>2021</v>
      </c>
      <c r="B9379" t="s">
        <v>45</v>
      </c>
      <c r="C9379" s="263">
        <f t="shared" si="482"/>
        <v>44341</v>
      </c>
      <c r="D9379">
        <v>26</v>
      </c>
      <c r="E9379" t="str">
        <f t="shared" si="481"/>
        <v>S214434126</v>
      </c>
      <c r="F9379" s="3">
        <v>2023</v>
      </c>
      <c r="G9379" s="2">
        <v>240</v>
      </c>
      <c r="H9379" s="2" t="s">
        <v>12802</v>
      </c>
      <c r="I9379" s="2" t="s">
        <v>12803</v>
      </c>
      <c r="J9379" s="2" t="s">
        <v>6866</v>
      </c>
      <c r="K9379" s="194" t="s">
        <v>17</v>
      </c>
      <c r="L9379" s="2">
        <v>35</v>
      </c>
      <c r="M9379" s="194" t="s">
        <v>800</v>
      </c>
      <c r="N9379" s="2" t="s">
        <v>340</v>
      </c>
      <c r="O9379" s="195">
        <v>75</v>
      </c>
    </row>
    <row r="9380" spans="1:15">
      <c r="A9380">
        <v>2021</v>
      </c>
      <c r="B9380" t="s">
        <v>45</v>
      </c>
      <c r="C9380" s="263">
        <f t="shared" si="482"/>
        <v>44341</v>
      </c>
      <c r="D9380">
        <v>27</v>
      </c>
      <c r="E9380" t="str">
        <f t="shared" si="481"/>
        <v>S214434127</v>
      </c>
      <c r="F9380" s="3">
        <v>2024</v>
      </c>
      <c r="G9380" s="2">
        <v>205</v>
      </c>
      <c r="H9380" s="2" t="s">
        <v>12804</v>
      </c>
      <c r="I9380" s="2" t="s">
        <v>12483</v>
      </c>
      <c r="J9380" s="2" t="s">
        <v>1617</v>
      </c>
      <c r="K9380" s="194" t="s">
        <v>17</v>
      </c>
      <c r="L9380" s="2">
        <v>32</v>
      </c>
      <c r="M9380" s="194" t="s">
        <v>5550</v>
      </c>
      <c r="N9380" s="2" t="s">
        <v>4986</v>
      </c>
      <c r="O9380" s="195" t="s">
        <v>893</v>
      </c>
    </row>
    <row r="9381" spans="1:15" ht="15.75" thickBot="1">
      <c r="A9381">
        <v>2021</v>
      </c>
      <c r="B9381" t="s">
        <v>45</v>
      </c>
      <c r="C9381" s="263">
        <f t="shared" si="482"/>
        <v>44341</v>
      </c>
      <c r="D9381">
        <v>28</v>
      </c>
      <c r="E9381" t="str">
        <f t="shared" si="481"/>
        <v>S214434128</v>
      </c>
      <c r="F9381" s="5">
        <v>2025</v>
      </c>
      <c r="G9381" s="6">
        <v>195</v>
      </c>
      <c r="H9381" s="6" t="s">
        <v>10568</v>
      </c>
      <c r="I9381" s="6" t="s">
        <v>5577</v>
      </c>
      <c r="J9381" s="6" t="s">
        <v>833</v>
      </c>
      <c r="K9381" s="196" t="s">
        <v>17</v>
      </c>
      <c r="L9381" s="6">
        <v>30</v>
      </c>
      <c r="M9381" s="196" t="s">
        <v>1446</v>
      </c>
      <c r="N9381" s="6" t="s">
        <v>1122</v>
      </c>
      <c r="O9381" s="197" t="s">
        <v>2151</v>
      </c>
    </row>
    <row r="9382" spans="1:15" ht="16.5" thickTop="1" thickBot="1">
      <c r="A9382">
        <v>2021</v>
      </c>
      <c r="B9382" t="s">
        <v>44</v>
      </c>
      <c r="C9382" s="263">
        <f>C9381+7</f>
        <v>44348</v>
      </c>
      <c r="D9382">
        <v>1</v>
      </c>
      <c r="E9382" t="str">
        <f t="shared" ref="E9382:E9409" si="483">B9382&amp;C9382&amp;D9382</f>
        <v>S22443481</v>
      </c>
      <c r="F9382" s="267" t="s">
        <v>11903</v>
      </c>
    </row>
    <row r="9383" spans="1:15" ht="16.5" thickTop="1" thickBot="1">
      <c r="A9383">
        <v>2021</v>
      </c>
      <c r="B9383" t="s">
        <v>44</v>
      </c>
      <c r="C9383" s="263">
        <f t="shared" ref="C9383:C9409" si="484">C9382</f>
        <v>44348</v>
      </c>
      <c r="D9383">
        <v>2</v>
      </c>
      <c r="E9383" t="str">
        <f t="shared" si="483"/>
        <v>S22443482</v>
      </c>
      <c r="F9383" s="338" t="s">
        <v>1</v>
      </c>
      <c r="G9383" s="341" t="s">
        <v>2</v>
      </c>
      <c r="H9383" s="342"/>
      <c r="I9383" s="342"/>
      <c r="J9383" s="343"/>
      <c r="K9383" s="344" t="s">
        <v>3</v>
      </c>
      <c r="L9383" s="343"/>
      <c r="M9383" s="344" t="s">
        <v>144</v>
      </c>
      <c r="N9383" s="342"/>
      <c r="O9383" s="342"/>
    </row>
    <row r="9384" spans="1:15" ht="18" customHeight="1" thickBot="1">
      <c r="A9384">
        <v>2021</v>
      </c>
      <c r="B9384" t="s">
        <v>44</v>
      </c>
      <c r="C9384" s="263">
        <f t="shared" si="484"/>
        <v>44348</v>
      </c>
      <c r="D9384">
        <v>3</v>
      </c>
      <c r="E9384" t="str">
        <f t="shared" si="483"/>
        <v>S22443483</v>
      </c>
      <c r="F9384" s="339"/>
      <c r="G9384" s="345" t="s">
        <v>5</v>
      </c>
      <c r="H9384" s="347" t="s">
        <v>145</v>
      </c>
      <c r="I9384" s="348"/>
      <c r="J9384" s="349"/>
      <c r="K9384" s="350" t="s">
        <v>6</v>
      </c>
      <c r="L9384" s="352" t="s">
        <v>7</v>
      </c>
      <c r="M9384" s="350" t="s">
        <v>8</v>
      </c>
      <c r="N9384" s="354" t="s">
        <v>146</v>
      </c>
      <c r="O9384" s="356" t="s">
        <v>147</v>
      </c>
    </row>
    <row r="9385" spans="1:15" ht="15.75" thickBot="1">
      <c r="A9385">
        <v>2021</v>
      </c>
      <c r="B9385" t="s">
        <v>44</v>
      </c>
      <c r="C9385" s="263">
        <f t="shared" si="484"/>
        <v>44348</v>
      </c>
      <c r="D9385">
        <v>4</v>
      </c>
      <c r="E9385" t="str">
        <f t="shared" si="483"/>
        <v>S22443484</v>
      </c>
      <c r="F9385" s="340"/>
      <c r="G9385" s="346"/>
      <c r="H9385" s="191" t="s">
        <v>9</v>
      </c>
      <c r="I9385" s="192" t="s">
        <v>18</v>
      </c>
      <c r="J9385" s="193" t="s">
        <v>11</v>
      </c>
      <c r="K9385" s="351"/>
      <c r="L9385" s="353"/>
      <c r="M9385" s="351"/>
      <c r="N9385" s="355"/>
      <c r="O9385" s="357"/>
    </row>
    <row r="9386" spans="1:15">
      <c r="A9386">
        <v>2021</v>
      </c>
      <c r="B9386" t="s">
        <v>44</v>
      </c>
      <c r="C9386" s="263">
        <f t="shared" si="484"/>
        <v>44348</v>
      </c>
      <c r="D9386">
        <v>5</v>
      </c>
      <c r="E9386" t="str">
        <f t="shared" si="483"/>
        <v>S22443485</v>
      </c>
      <c r="F9386" s="3" t="s">
        <v>12</v>
      </c>
      <c r="G9386" s="2" t="s">
        <v>2553</v>
      </c>
      <c r="H9386" s="2" t="s">
        <v>1262</v>
      </c>
      <c r="I9386" s="2" t="s">
        <v>1262</v>
      </c>
      <c r="J9386" s="2" t="s">
        <v>11153</v>
      </c>
      <c r="K9386" s="194" t="s">
        <v>17</v>
      </c>
      <c r="L9386" s="2">
        <v>60</v>
      </c>
      <c r="M9386" s="194">
        <v>60</v>
      </c>
      <c r="N9386" s="2" t="s">
        <v>423</v>
      </c>
      <c r="O9386" s="195" t="s">
        <v>2379</v>
      </c>
    </row>
    <row r="9387" spans="1:15">
      <c r="A9387">
        <v>2021</v>
      </c>
      <c r="B9387" t="s">
        <v>44</v>
      </c>
      <c r="C9387" s="263">
        <f t="shared" si="484"/>
        <v>44348</v>
      </c>
      <c r="D9387">
        <v>6</v>
      </c>
      <c r="E9387" t="str">
        <f t="shared" si="483"/>
        <v>S22443486</v>
      </c>
      <c r="F9387" s="4">
        <v>44317</v>
      </c>
      <c r="G9387" s="2">
        <v>218</v>
      </c>
      <c r="H9387" s="2" t="s">
        <v>2479</v>
      </c>
      <c r="I9387" s="2" t="s">
        <v>12805</v>
      </c>
      <c r="J9387" s="2" t="s">
        <v>12572</v>
      </c>
      <c r="K9387" s="194" t="s">
        <v>17</v>
      </c>
      <c r="L9387" s="2">
        <v>52</v>
      </c>
      <c r="M9387" s="194" t="s">
        <v>1629</v>
      </c>
      <c r="N9387" s="2" t="s">
        <v>1661</v>
      </c>
      <c r="O9387" s="195" t="s">
        <v>12027</v>
      </c>
    </row>
    <row r="9388" spans="1:15">
      <c r="A9388">
        <v>2021</v>
      </c>
      <c r="B9388" t="s">
        <v>44</v>
      </c>
      <c r="C9388" s="263">
        <f t="shared" si="484"/>
        <v>44348</v>
      </c>
      <c r="D9388">
        <v>7</v>
      </c>
      <c r="E9388" t="str">
        <f t="shared" si="483"/>
        <v>S22443487</v>
      </c>
      <c r="F9388" s="4">
        <v>44348</v>
      </c>
      <c r="G9388" s="2">
        <v>325</v>
      </c>
      <c r="H9388" s="2" t="s">
        <v>12806</v>
      </c>
      <c r="I9388" s="2" t="s">
        <v>12807</v>
      </c>
      <c r="J9388" s="2" t="s">
        <v>4337</v>
      </c>
      <c r="K9388" s="194" t="s">
        <v>17</v>
      </c>
      <c r="L9388" s="2">
        <v>56</v>
      </c>
      <c r="M9388" s="194">
        <v>0</v>
      </c>
      <c r="N9388" s="2">
        <v>0</v>
      </c>
      <c r="O9388" s="195">
        <v>100</v>
      </c>
    </row>
    <row r="9389" spans="1:15">
      <c r="A9389">
        <v>2021</v>
      </c>
      <c r="B9389" t="s">
        <v>44</v>
      </c>
      <c r="C9389" s="263">
        <f t="shared" si="484"/>
        <v>44348</v>
      </c>
      <c r="D9389">
        <v>8</v>
      </c>
      <c r="E9389" t="str">
        <f t="shared" si="483"/>
        <v>S22443488</v>
      </c>
      <c r="F9389" s="4">
        <v>44378</v>
      </c>
      <c r="G9389" s="2">
        <v>525</v>
      </c>
      <c r="H9389" s="2" t="s">
        <v>12808</v>
      </c>
      <c r="I9389" s="2" t="s">
        <v>12809</v>
      </c>
      <c r="J9389" s="2" t="s">
        <v>4236</v>
      </c>
      <c r="K9389" s="194" t="s">
        <v>17</v>
      </c>
      <c r="L9389" s="2">
        <v>58</v>
      </c>
      <c r="M9389" s="194">
        <v>0</v>
      </c>
      <c r="N9389" s="2">
        <v>0</v>
      </c>
      <c r="O9389" s="195">
        <v>100</v>
      </c>
    </row>
    <row r="9390" spans="1:15">
      <c r="A9390">
        <v>2021</v>
      </c>
      <c r="B9390" t="s">
        <v>44</v>
      </c>
      <c r="C9390" s="263">
        <f t="shared" si="484"/>
        <v>44348</v>
      </c>
      <c r="D9390">
        <v>9</v>
      </c>
      <c r="E9390" t="str">
        <f t="shared" si="483"/>
        <v>S22443489</v>
      </c>
      <c r="F9390" s="4">
        <v>44409</v>
      </c>
      <c r="G9390" s="2">
        <v>525</v>
      </c>
      <c r="H9390" s="2" t="s">
        <v>12810</v>
      </c>
      <c r="I9390" s="2" t="s">
        <v>12811</v>
      </c>
      <c r="J9390" s="2" t="s">
        <v>8602</v>
      </c>
      <c r="K9390" s="194" t="s">
        <v>17</v>
      </c>
      <c r="L9390" s="2">
        <v>53</v>
      </c>
      <c r="M9390" s="194">
        <v>0</v>
      </c>
      <c r="N9390" s="2">
        <v>0</v>
      </c>
      <c r="O9390" s="195">
        <v>100</v>
      </c>
    </row>
    <row r="9391" spans="1:15">
      <c r="A9391">
        <v>2021</v>
      </c>
      <c r="B9391" t="s">
        <v>44</v>
      </c>
      <c r="C9391" s="263">
        <f t="shared" si="484"/>
        <v>44348</v>
      </c>
      <c r="D9391">
        <v>10</v>
      </c>
      <c r="E9391" t="str">
        <f t="shared" si="483"/>
        <v>S224434810</v>
      </c>
      <c r="F9391" s="3" t="s">
        <v>11877</v>
      </c>
      <c r="G9391" s="2">
        <v>448</v>
      </c>
      <c r="H9391" s="2" t="s">
        <v>12812</v>
      </c>
      <c r="I9391" s="2" t="s">
        <v>12813</v>
      </c>
      <c r="J9391" s="2" t="s">
        <v>6633</v>
      </c>
      <c r="K9391" s="194" t="s">
        <v>17</v>
      </c>
      <c r="L9391" s="2">
        <v>45</v>
      </c>
      <c r="M9391" s="194" t="s">
        <v>317</v>
      </c>
      <c r="N9391" s="2">
        <v>0</v>
      </c>
      <c r="O9391" s="195" t="s">
        <v>316</v>
      </c>
    </row>
    <row r="9392" spans="1:15">
      <c r="A9392">
        <v>2021</v>
      </c>
      <c r="B9392" t="s">
        <v>44</v>
      </c>
      <c r="C9392" s="263">
        <f t="shared" si="484"/>
        <v>44348</v>
      </c>
      <c r="D9392">
        <v>11</v>
      </c>
      <c r="E9392" t="str">
        <f t="shared" si="483"/>
        <v>S224434811</v>
      </c>
      <c r="F9392" s="3">
        <v>2022</v>
      </c>
      <c r="G9392" s="2">
        <v>295</v>
      </c>
      <c r="H9392" s="2" t="s">
        <v>12814</v>
      </c>
      <c r="I9392" s="2" t="s">
        <v>12815</v>
      </c>
      <c r="J9392" s="2" t="s">
        <v>906</v>
      </c>
      <c r="K9392" s="194" t="s">
        <v>17</v>
      </c>
      <c r="L9392" s="2">
        <v>41</v>
      </c>
      <c r="M9392" s="194">
        <v>0</v>
      </c>
      <c r="N9392" s="2">
        <v>0</v>
      </c>
      <c r="O9392" s="195">
        <v>100</v>
      </c>
    </row>
    <row r="9393" spans="1:15">
      <c r="A9393">
        <v>2021</v>
      </c>
      <c r="B9393" t="s">
        <v>44</v>
      </c>
      <c r="C9393" s="263">
        <f t="shared" si="484"/>
        <v>44348</v>
      </c>
      <c r="D9393">
        <v>12</v>
      </c>
      <c r="E9393" t="str">
        <f t="shared" si="483"/>
        <v>S224434812</v>
      </c>
      <c r="F9393" s="3">
        <v>2023</v>
      </c>
      <c r="G9393" s="2">
        <v>205</v>
      </c>
      <c r="H9393" s="2" t="s">
        <v>10381</v>
      </c>
      <c r="I9393" s="2" t="s">
        <v>10820</v>
      </c>
      <c r="J9393" s="2" t="s">
        <v>618</v>
      </c>
      <c r="K9393" s="194" t="s">
        <v>17</v>
      </c>
      <c r="L9393" s="2">
        <v>37</v>
      </c>
      <c r="M9393" s="194">
        <v>0</v>
      </c>
      <c r="N9393" s="2" t="s">
        <v>752</v>
      </c>
      <c r="O9393" s="195" t="s">
        <v>12816</v>
      </c>
    </row>
    <row r="9394" spans="1:15">
      <c r="A9394">
        <v>2021</v>
      </c>
      <c r="B9394" t="s">
        <v>44</v>
      </c>
      <c r="C9394" s="263">
        <f t="shared" si="484"/>
        <v>44348</v>
      </c>
      <c r="D9394">
        <v>13</v>
      </c>
      <c r="E9394" t="str">
        <f t="shared" si="483"/>
        <v>S224434813</v>
      </c>
      <c r="F9394" s="3">
        <v>2024</v>
      </c>
      <c r="G9394" s="2">
        <v>175</v>
      </c>
      <c r="H9394" s="2" t="s">
        <v>12817</v>
      </c>
      <c r="I9394" s="2" t="s">
        <v>12818</v>
      </c>
      <c r="J9394" s="2" t="s">
        <v>300</v>
      </c>
      <c r="K9394" s="194" t="s">
        <v>17</v>
      </c>
      <c r="L9394" s="2">
        <v>29</v>
      </c>
      <c r="M9394" s="194" t="s">
        <v>3731</v>
      </c>
      <c r="N9394" s="2" t="s">
        <v>2149</v>
      </c>
      <c r="O9394" s="195" t="s">
        <v>12819</v>
      </c>
    </row>
    <row r="9395" spans="1:15" ht="15.75" thickBot="1">
      <c r="A9395">
        <v>2021</v>
      </c>
      <c r="B9395" t="s">
        <v>44</v>
      </c>
      <c r="C9395" s="263">
        <f t="shared" si="484"/>
        <v>44348</v>
      </c>
      <c r="D9395">
        <v>14</v>
      </c>
      <c r="E9395" t="str">
        <f t="shared" si="483"/>
        <v>S224434814</v>
      </c>
      <c r="F9395" s="5">
        <v>2025</v>
      </c>
      <c r="G9395" s="6">
        <v>165</v>
      </c>
      <c r="H9395" s="6" t="s">
        <v>12820</v>
      </c>
      <c r="I9395" s="6" t="s">
        <v>12821</v>
      </c>
      <c r="J9395" s="6" t="s">
        <v>2017</v>
      </c>
      <c r="K9395" s="196" t="s">
        <v>17</v>
      </c>
      <c r="L9395" s="6">
        <v>27</v>
      </c>
      <c r="M9395" s="196" t="s">
        <v>830</v>
      </c>
      <c r="N9395" s="6" t="s">
        <v>635</v>
      </c>
      <c r="O9395" s="197" t="s">
        <v>289</v>
      </c>
    </row>
    <row r="9396" spans="1:15" ht="16.5" thickTop="1" thickBot="1">
      <c r="A9396">
        <v>2021</v>
      </c>
      <c r="B9396" t="s">
        <v>44</v>
      </c>
      <c r="C9396" s="263">
        <f t="shared" si="484"/>
        <v>44348</v>
      </c>
      <c r="D9396">
        <v>15</v>
      </c>
      <c r="E9396" t="str">
        <f t="shared" si="483"/>
        <v>S224434815</v>
      </c>
      <c r="F9396" s="267" t="s">
        <v>11904</v>
      </c>
    </row>
    <row r="9397" spans="1:15" ht="16.5" thickTop="1" thickBot="1">
      <c r="A9397">
        <v>2021</v>
      </c>
      <c r="B9397" t="s">
        <v>44</v>
      </c>
      <c r="C9397" s="263">
        <f t="shared" si="484"/>
        <v>44348</v>
      </c>
      <c r="D9397">
        <v>16</v>
      </c>
      <c r="E9397" t="str">
        <f t="shared" si="483"/>
        <v>S224434816</v>
      </c>
      <c r="F9397" s="338" t="s">
        <v>1</v>
      </c>
      <c r="G9397" s="341" t="s">
        <v>2</v>
      </c>
      <c r="H9397" s="342"/>
      <c r="I9397" s="342"/>
      <c r="J9397" s="343"/>
      <c r="K9397" s="344" t="s">
        <v>3</v>
      </c>
      <c r="L9397" s="343"/>
      <c r="M9397" s="344" t="s">
        <v>144</v>
      </c>
      <c r="N9397" s="342"/>
      <c r="O9397" s="342"/>
    </row>
    <row r="9398" spans="1:15" ht="18" customHeight="1" thickBot="1">
      <c r="A9398">
        <v>2021</v>
      </c>
      <c r="B9398" t="s">
        <v>44</v>
      </c>
      <c r="C9398" s="263">
        <f t="shared" si="484"/>
        <v>44348</v>
      </c>
      <c r="D9398">
        <v>17</v>
      </c>
      <c r="E9398" t="str">
        <f t="shared" si="483"/>
        <v>S224434817</v>
      </c>
      <c r="F9398" s="339"/>
      <c r="G9398" s="345" t="s">
        <v>5</v>
      </c>
      <c r="H9398" s="347" t="s">
        <v>145</v>
      </c>
      <c r="I9398" s="348"/>
      <c r="J9398" s="349"/>
      <c r="K9398" s="350" t="s">
        <v>6</v>
      </c>
      <c r="L9398" s="352" t="s">
        <v>7</v>
      </c>
      <c r="M9398" s="350" t="s">
        <v>8</v>
      </c>
      <c r="N9398" s="354" t="s">
        <v>146</v>
      </c>
      <c r="O9398" s="356" t="s">
        <v>147</v>
      </c>
    </row>
    <row r="9399" spans="1:15" ht="15.75" thickBot="1">
      <c r="A9399">
        <v>2021</v>
      </c>
      <c r="B9399" t="s">
        <v>44</v>
      </c>
      <c r="C9399" s="263">
        <f t="shared" si="484"/>
        <v>44348</v>
      </c>
      <c r="D9399">
        <v>18</v>
      </c>
      <c r="E9399" t="str">
        <f t="shared" si="483"/>
        <v>S224434818</v>
      </c>
      <c r="F9399" s="340"/>
      <c r="G9399" s="346"/>
      <c r="H9399" s="191" t="s">
        <v>9</v>
      </c>
      <c r="I9399" s="192" t="s">
        <v>18</v>
      </c>
      <c r="J9399" s="193" t="s">
        <v>11</v>
      </c>
      <c r="K9399" s="351"/>
      <c r="L9399" s="353"/>
      <c r="M9399" s="351"/>
      <c r="N9399" s="355"/>
      <c r="O9399" s="357"/>
    </row>
    <row r="9400" spans="1:15">
      <c r="A9400">
        <v>2021</v>
      </c>
      <c r="B9400" t="s">
        <v>44</v>
      </c>
      <c r="C9400" s="263">
        <f t="shared" si="484"/>
        <v>44348</v>
      </c>
      <c r="D9400">
        <v>19</v>
      </c>
      <c r="E9400" t="str">
        <f t="shared" si="483"/>
        <v>S224434819</v>
      </c>
      <c r="F9400" s="3" t="s">
        <v>16</v>
      </c>
      <c r="G9400" s="2">
        <v>80</v>
      </c>
      <c r="H9400" s="2" t="s">
        <v>12822</v>
      </c>
      <c r="I9400" s="2" t="s">
        <v>4313</v>
      </c>
      <c r="J9400" s="2" t="s">
        <v>767</v>
      </c>
      <c r="K9400" s="194" t="s">
        <v>17</v>
      </c>
      <c r="L9400" s="2">
        <v>59</v>
      </c>
      <c r="M9400" s="194" t="s">
        <v>274</v>
      </c>
      <c r="N9400" s="2" t="s">
        <v>4881</v>
      </c>
      <c r="O9400" s="195" t="s">
        <v>3607</v>
      </c>
    </row>
    <row r="9401" spans="1:15">
      <c r="A9401">
        <v>2021</v>
      </c>
      <c r="B9401" t="s">
        <v>44</v>
      </c>
      <c r="C9401" s="263">
        <f t="shared" si="484"/>
        <v>44348</v>
      </c>
      <c r="D9401">
        <v>20</v>
      </c>
      <c r="E9401" t="str">
        <f t="shared" si="483"/>
        <v>S224434820</v>
      </c>
      <c r="F9401" s="4">
        <v>44317</v>
      </c>
      <c r="G9401" s="2">
        <v>298</v>
      </c>
      <c r="H9401" s="2" t="s">
        <v>12823</v>
      </c>
      <c r="I9401" s="2" t="s">
        <v>12824</v>
      </c>
      <c r="J9401" s="2" t="s">
        <v>7223</v>
      </c>
      <c r="K9401" s="194" t="s">
        <v>17</v>
      </c>
      <c r="L9401" s="2">
        <v>49</v>
      </c>
      <c r="M9401" s="194" t="s">
        <v>1825</v>
      </c>
      <c r="N9401" s="2" t="s">
        <v>312</v>
      </c>
      <c r="O9401" s="195" t="s">
        <v>7446</v>
      </c>
    </row>
    <row r="9402" spans="1:15">
      <c r="A9402">
        <v>2021</v>
      </c>
      <c r="B9402" t="s">
        <v>44</v>
      </c>
      <c r="C9402" s="263">
        <f t="shared" si="484"/>
        <v>44348</v>
      </c>
      <c r="D9402">
        <v>21</v>
      </c>
      <c r="E9402" t="str">
        <f t="shared" si="483"/>
        <v>S224434821</v>
      </c>
      <c r="F9402" s="4">
        <v>44348</v>
      </c>
      <c r="G9402" s="2">
        <v>390</v>
      </c>
      <c r="H9402" s="2" t="s">
        <v>12825</v>
      </c>
      <c r="I9402" s="2" t="s">
        <v>12826</v>
      </c>
      <c r="J9402" s="2" t="s">
        <v>1713</v>
      </c>
      <c r="K9402" s="194" t="s">
        <v>17</v>
      </c>
      <c r="L9402" s="2">
        <v>51</v>
      </c>
      <c r="M9402" s="194" t="s">
        <v>1628</v>
      </c>
      <c r="N9402" s="2">
        <v>0</v>
      </c>
      <c r="O9402" s="195" t="s">
        <v>10180</v>
      </c>
    </row>
    <row r="9403" spans="1:15">
      <c r="A9403">
        <v>2021</v>
      </c>
      <c r="B9403" t="s">
        <v>44</v>
      </c>
      <c r="C9403" s="263">
        <f t="shared" si="484"/>
        <v>44348</v>
      </c>
      <c r="D9403">
        <v>22</v>
      </c>
      <c r="E9403" t="str">
        <f t="shared" si="483"/>
        <v>S224434822</v>
      </c>
      <c r="F9403" s="4">
        <v>44378</v>
      </c>
      <c r="G9403" s="2">
        <v>585</v>
      </c>
      <c r="H9403" s="2" t="s">
        <v>12827</v>
      </c>
      <c r="I9403" s="2" t="s">
        <v>12828</v>
      </c>
      <c r="J9403" s="2" t="s">
        <v>12829</v>
      </c>
      <c r="K9403" s="194" t="s">
        <v>17</v>
      </c>
      <c r="L9403" s="2">
        <v>48</v>
      </c>
      <c r="M9403" s="194">
        <v>0</v>
      </c>
      <c r="N9403" s="2">
        <v>0</v>
      </c>
      <c r="O9403" s="195">
        <v>100</v>
      </c>
    </row>
    <row r="9404" spans="1:15">
      <c r="A9404">
        <v>2021</v>
      </c>
      <c r="B9404" t="s">
        <v>44</v>
      </c>
      <c r="C9404" s="263">
        <f t="shared" si="484"/>
        <v>44348</v>
      </c>
      <c r="D9404">
        <v>23</v>
      </c>
      <c r="E9404" t="str">
        <f t="shared" si="483"/>
        <v>S224434823</v>
      </c>
      <c r="F9404" s="4">
        <v>44409</v>
      </c>
      <c r="G9404" s="2">
        <v>585</v>
      </c>
      <c r="H9404" s="2" t="s">
        <v>12830</v>
      </c>
      <c r="I9404" s="2" t="s">
        <v>12831</v>
      </c>
      <c r="J9404" s="2" t="s">
        <v>12272</v>
      </c>
      <c r="K9404" s="194" t="s">
        <v>17</v>
      </c>
      <c r="L9404" s="2">
        <v>46</v>
      </c>
      <c r="M9404" s="194">
        <v>0</v>
      </c>
      <c r="N9404" s="2">
        <v>0</v>
      </c>
      <c r="O9404" s="195">
        <v>100</v>
      </c>
    </row>
    <row r="9405" spans="1:15">
      <c r="A9405">
        <v>2021</v>
      </c>
      <c r="B9405" t="s">
        <v>44</v>
      </c>
      <c r="C9405" s="263">
        <f t="shared" si="484"/>
        <v>44348</v>
      </c>
      <c r="D9405">
        <v>24</v>
      </c>
      <c r="E9405" t="str">
        <f t="shared" si="483"/>
        <v>S224434824</v>
      </c>
      <c r="F9405" s="3" t="s">
        <v>11877</v>
      </c>
      <c r="G9405" s="2">
        <v>513</v>
      </c>
      <c r="H9405" s="2" t="s">
        <v>12832</v>
      </c>
      <c r="I9405" s="2" t="s">
        <v>12833</v>
      </c>
      <c r="J9405" s="2" t="s">
        <v>12834</v>
      </c>
      <c r="K9405" s="194" t="s">
        <v>17</v>
      </c>
      <c r="L9405" s="2">
        <v>40</v>
      </c>
      <c r="M9405" s="194" t="s">
        <v>1825</v>
      </c>
      <c r="N9405" s="2">
        <v>0</v>
      </c>
      <c r="O9405" s="195" t="s">
        <v>9889</v>
      </c>
    </row>
    <row r="9406" spans="1:15">
      <c r="A9406">
        <v>2021</v>
      </c>
      <c r="B9406" t="s">
        <v>44</v>
      </c>
      <c r="C9406" s="263">
        <f t="shared" si="484"/>
        <v>44348</v>
      </c>
      <c r="D9406">
        <v>25</v>
      </c>
      <c r="E9406" t="str">
        <f t="shared" si="483"/>
        <v>S224434825</v>
      </c>
      <c r="F9406" s="3">
        <v>2022</v>
      </c>
      <c r="G9406" s="2">
        <v>350</v>
      </c>
      <c r="H9406" s="2" t="s">
        <v>12835</v>
      </c>
      <c r="I9406" s="2" t="s">
        <v>12836</v>
      </c>
      <c r="J9406" s="2" t="s">
        <v>2495</v>
      </c>
      <c r="K9406" s="194" t="s">
        <v>17</v>
      </c>
      <c r="L9406" s="2">
        <v>41</v>
      </c>
      <c r="M9406" s="194">
        <v>0</v>
      </c>
      <c r="N9406" s="2">
        <v>0</v>
      </c>
      <c r="O9406" s="195">
        <v>100</v>
      </c>
    </row>
    <row r="9407" spans="1:15">
      <c r="A9407">
        <v>2021</v>
      </c>
      <c r="B9407" t="s">
        <v>44</v>
      </c>
      <c r="C9407" s="263">
        <f t="shared" si="484"/>
        <v>44348</v>
      </c>
      <c r="D9407">
        <v>26</v>
      </c>
      <c r="E9407" t="str">
        <f t="shared" si="483"/>
        <v>S224434826</v>
      </c>
      <c r="F9407" s="3">
        <v>2023</v>
      </c>
      <c r="G9407" s="2">
        <v>250</v>
      </c>
      <c r="H9407" s="2" t="s">
        <v>12837</v>
      </c>
      <c r="I9407" s="2" t="s">
        <v>12354</v>
      </c>
      <c r="J9407" s="2" t="s">
        <v>3394</v>
      </c>
      <c r="K9407" s="194" t="s">
        <v>17</v>
      </c>
      <c r="L9407" s="2">
        <v>38</v>
      </c>
      <c r="M9407" s="194">
        <v>0</v>
      </c>
      <c r="N9407" s="2">
        <v>0</v>
      </c>
      <c r="O9407" s="195">
        <v>100</v>
      </c>
    </row>
    <row r="9408" spans="1:15">
      <c r="A9408">
        <v>2021</v>
      </c>
      <c r="B9408" t="s">
        <v>44</v>
      </c>
      <c r="C9408" s="263">
        <f t="shared" si="484"/>
        <v>44348</v>
      </c>
      <c r="D9408">
        <v>27</v>
      </c>
      <c r="E9408" t="str">
        <f t="shared" si="483"/>
        <v>S224434827</v>
      </c>
      <c r="F9408" s="3">
        <v>2024</v>
      </c>
      <c r="G9408" s="2">
        <v>215</v>
      </c>
      <c r="H9408" s="2" t="s">
        <v>5133</v>
      </c>
      <c r="I9408" s="2" t="s">
        <v>12838</v>
      </c>
      <c r="J9408" s="2" t="s">
        <v>448</v>
      </c>
      <c r="K9408" s="194" t="s">
        <v>17</v>
      </c>
      <c r="L9408" s="2">
        <v>33</v>
      </c>
      <c r="M9408" s="194" t="s">
        <v>506</v>
      </c>
      <c r="N9408" s="2" t="s">
        <v>506</v>
      </c>
      <c r="O9408" s="195" t="s">
        <v>513</v>
      </c>
    </row>
    <row r="9409" spans="1:15" ht="15.75" thickBot="1">
      <c r="A9409">
        <v>2021</v>
      </c>
      <c r="B9409" t="s">
        <v>44</v>
      </c>
      <c r="C9409" s="263">
        <f t="shared" si="484"/>
        <v>44348</v>
      </c>
      <c r="D9409">
        <v>28</v>
      </c>
      <c r="E9409" t="str">
        <f t="shared" si="483"/>
        <v>S224434828</v>
      </c>
      <c r="F9409" s="5">
        <v>2025</v>
      </c>
      <c r="G9409" s="6">
        <v>200</v>
      </c>
      <c r="H9409" s="6" t="s">
        <v>10499</v>
      </c>
      <c r="I9409" s="6" t="s">
        <v>5144</v>
      </c>
      <c r="J9409" s="6" t="s">
        <v>695</v>
      </c>
      <c r="K9409" s="196" t="s">
        <v>17</v>
      </c>
      <c r="L9409" s="6">
        <v>32</v>
      </c>
      <c r="M9409" s="196" t="s">
        <v>322</v>
      </c>
      <c r="N9409" s="6" t="s">
        <v>1739</v>
      </c>
      <c r="O9409" s="197">
        <v>75</v>
      </c>
    </row>
    <row r="9410" spans="1:15" ht="16.5" thickTop="1" thickBot="1">
      <c r="A9410">
        <v>2021</v>
      </c>
      <c r="B9410" t="s">
        <v>43</v>
      </c>
      <c r="C9410" s="263">
        <f>C9409+7</f>
        <v>44355</v>
      </c>
      <c r="D9410">
        <v>1</v>
      </c>
      <c r="E9410" t="str">
        <f t="shared" ref="E9410:E9437" si="485">B9410&amp;C9410&amp;D9410</f>
        <v>S23443551</v>
      </c>
      <c r="F9410" s="267" t="s">
        <v>11903</v>
      </c>
    </row>
    <row r="9411" spans="1:15" ht="16.5" thickTop="1" thickBot="1">
      <c r="A9411">
        <v>2021</v>
      </c>
      <c r="B9411" t="s">
        <v>43</v>
      </c>
      <c r="C9411" s="263">
        <f t="shared" ref="C9411:C9437" si="486">C9410</f>
        <v>44355</v>
      </c>
      <c r="D9411">
        <v>2</v>
      </c>
      <c r="E9411" t="str">
        <f t="shared" si="485"/>
        <v>S23443552</v>
      </c>
      <c r="F9411" s="338" t="s">
        <v>1</v>
      </c>
      <c r="G9411" s="341" t="s">
        <v>2</v>
      </c>
      <c r="H9411" s="342"/>
      <c r="I9411" s="342"/>
      <c r="J9411" s="343"/>
      <c r="K9411" s="344" t="s">
        <v>3</v>
      </c>
      <c r="L9411" s="343"/>
      <c r="M9411" s="344" t="s">
        <v>144</v>
      </c>
      <c r="N9411" s="342"/>
      <c r="O9411" s="342"/>
    </row>
    <row r="9412" spans="1:15" ht="18" customHeight="1" thickBot="1">
      <c r="A9412">
        <v>2021</v>
      </c>
      <c r="B9412" t="s">
        <v>43</v>
      </c>
      <c r="C9412" s="263">
        <f t="shared" si="486"/>
        <v>44355</v>
      </c>
      <c r="D9412">
        <v>3</v>
      </c>
      <c r="E9412" t="str">
        <f t="shared" si="485"/>
        <v>S23443553</v>
      </c>
      <c r="F9412" s="339"/>
      <c r="G9412" s="345" t="s">
        <v>5</v>
      </c>
      <c r="H9412" s="347" t="s">
        <v>145</v>
      </c>
      <c r="I9412" s="348"/>
      <c r="J9412" s="349"/>
      <c r="K9412" s="350" t="s">
        <v>6</v>
      </c>
      <c r="L9412" s="352" t="s">
        <v>7</v>
      </c>
      <c r="M9412" s="350" t="s">
        <v>8</v>
      </c>
      <c r="N9412" s="354" t="s">
        <v>146</v>
      </c>
      <c r="O9412" s="356" t="s">
        <v>147</v>
      </c>
    </row>
    <row r="9413" spans="1:15" ht="15.75" thickBot="1">
      <c r="A9413">
        <v>2021</v>
      </c>
      <c r="B9413" t="s">
        <v>43</v>
      </c>
      <c r="C9413" s="263">
        <f t="shared" si="486"/>
        <v>44355</v>
      </c>
      <c r="D9413">
        <v>4</v>
      </c>
      <c r="E9413" t="str">
        <f t="shared" si="485"/>
        <v>S23443554</v>
      </c>
      <c r="F9413" s="340"/>
      <c r="G9413" s="346"/>
      <c r="H9413" s="191" t="s">
        <v>9</v>
      </c>
      <c r="I9413" s="192" t="s">
        <v>18</v>
      </c>
      <c r="J9413" s="193" t="s">
        <v>11</v>
      </c>
      <c r="K9413" s="351"/>
      <c r="L9413" s="353"/>
      <c r="M9413" s="351"/>
      <c r="N9413" s="355"/>
      <c r="O9413" s="357"/>
    </row>
    <row r="9414" spans="1:15">
      <c r="A9414">
        <v>2021</v>
      </c>
      <c r="B9414" t="s">
        <v>43</v>
      </c>
      <c r="C9414" s="263">
        <f t="shared" si="486"/>
        <v>44355</v>
      </c>
      <c r="D9414">
        <v>5</v>
      </c>
      <c r="E9414" t="str">
        <f t="shared" si="485"/>
        <v>S23443555</v>
      </c>
      <c r="F9414" s="3" t="s">
        <v>12</v>
      </c>
      <c r="G9414" s="2">
        <v>0</v>
      </c>
      <c r="H9414" s="2" t="s">
        <v>9336</v>
      </c>
      <c r="I9414" s="2" t="s">
        <v>9415</v>
      </c>
      <c r="J9414" s="2" t="s">
        <v>12569</v>
      </c>
      <c r="K9414" s="194" t="s">
        <v>17</v>
      </c>
      <c r="L9414" s="2">
        <v>52</v>
      </c>
      <c r="M9414" s="194" t="s">
        <v>12704</v>
      </c>
      <c r="N9414" s="2" t="s">
        <v>1501</v>
      </c>
      <c r="O9414" s="195" t="s">
        <v>758</v>
      </c>
    </row>
    <row r="9415" spans="1:15">
      <c r="A9415">
        <v>2021</v>
      </c>
      <c r="B9415" t="s">
        <v>43</v>
      </c>
      <c r="C9415" s="263">
        <f t="shared" si="486"/>
        <v>44355</v>
      </c>
      <c r="D9415">
        <v>6</v>
      </c>
      <c r="E9415" t="str">
        <f t="shared" si="485"/>
        <v>S23443556</v>
      </c>
      <c r="F9415" s="4">
        <v>44348</v>
      </c>
      <c r="G9415" s="2">
        <v>328</v>
      </c>
      <c r="H9415" s="2" t="s">
        <v>12839</v>
      </c>
      <c r="I9415" s="2" t="s">
        <v>12840</v>
      </c>
      <c r="J9415" s="2" t="s">
        <v>3429</v>
      </c>
      <c r="K9415" s="194" t="s">
        <v>17</v>
      </c>
      <c r="L9415" s="2">
        <v>53</v>
      </c>
      <c r="M9415" s="194" t="s">
        <v>400</v>
      </c>
      <c r="N9415" s="2" t="s">
        <v>11648</v>
      </c>
      <c r="O9415" s="195" t="s">
        <v>11279</v>
      </c>
    </row>
    <row r="9416" spans="1:15">
      <c r="A9416">
        <v>2021</v>
      </c>
      <c r="B9416" t="s">
        <v>43</v>
      </c>
      <c r="C9416" s="263">
        <f t="shared" si="486"/>
        <v>44355</v>
      </c>
      <c r="D9416">
        <v>7</v>
      </c>
      <c r="E9416" t="str">
        <f t="shared" si="485"/>
        <v>S23443557</v>
      </c>
      <c r="F9416" s="4">
        <v>44378</v>
      </c>
      <c r="G9416" s="2">
        <v>528</v>
      </c>
      <c r="H9416" s="2" t="s">
        <v>12841</v>
      </c>
      <c r="I9416" s="2" t="s">
        <v>12842</v>
      </c>
      <c r="J9416" s="2" t="s">
        <v>911</v>
      </c>
      <c r="K9416" s="194" t="s">
        <v>17</v>
      </c>
      <c r="L9416" s="2">
        <v>59</v>
      </c>
      <c r="M9416" s="194" t="s">
        <v>5271</v>
      </c>
      <c r="N9416" s="2" t="s">
        <v>3631</v>
      </c>
      <c r="O9416" s="195" t="s">
        <v>4870</v>
      </c>
    </row>
    <row r="9417" spans="1:15">
      <c r="A9417">
        <v>2021</v>
      </c>
      <c r="B9417" t="s">
        <v>43</v>
      </c>
      <c r="C9417" s="263">
        <f t="shared" si="486"/>
        <v>44355</v>
      </c>
      <c r="D9417">
        <v>8</v>
      </c>
      <c r="E9417" t="str">
        <f t="shared" si="485"/>
        <v>S23443558</v>
      </c>
      <c r="F9417" s="4">
        <v>44409</v>
      </c>
      <c r="G9417" s="2">
        <v>540</v>
      </c>
      <c r="H9417" s="2" t="s">
        <v>12843</v>
      </c>
      <c r="I9417" s="2" t="s">
        <v>12844</v>
      </c>
      <c r="J9417" s="2" t="s">
        <v>422</v>
      </c>
      <c r="K9417" s="194" t="s">
        <v>17</v>
      </c>
      <c r="L9417" s="2">
        <v>55</v>
      </c>
      <c r="M9417" s="194" t="s">
        <v>291</v>
      </c>
      <c r="N9417" s="2" t="s">
        <v>830</v>
      </c>
      <c r="O9417" s="195" t="s">
        <v>12845</v>
      </c>
    </row>
    <row r="9418" spans="1:15">
      <c r="A9418">
        <v>2021</v>
      </c>
      <c r="B9418" t="s">
        <v>43</v>
      </c>
      <c r="C9418" s="263">
        <f t="shared" si="486"/>
        <v>44355</v>
      </c>
      <c r="D9418">
        <v>9</v>
      </c>
      <c r="E9418" t="str">
        <f t="shared" si="485"/>
        <v>S23443559</v>
      </c>
      <c r="F9418" s="4">
        <v>44440</v>
      </c>
      <c r="G9418" s="2">
        <v>540</v>
      </c>
      <c r="H9418" s="2" t="s">
        <v>12846</v>
      </c>
      <c r="I9418" s="2" t="s">
        <v>12847</v>
      </c>
      <c r="J9418" s="2" t="s">
        <v>1393</v>
      </c>
      <c r="K9418" s="194" t="s">
        <v>17</v>
      </c>
      <c r="L9418" s="2">
        <v>52</v>
      </c>
      <c r="M9418" s="194" t="s">
        <v>291</v>
      </c>
      <c r="N9418" s="2" t="s">
        <v>830</v>
      </c>
      <c r="O9418" s="195" t="s">
        <v>12845</v>
      </c>
    </row>
    <row r="9419" spans="1:15">
      <c r="A9419">
        <v>2021</v>
      </c>
      <c r="B9419" t="s">
        <v>43</v>
      </c>
      <c r="C9419" s="263">
        <f t="shared" si="486"/>
        <v>44355</v>
      </c>
      <c r="D9419">
        <v>10</v>
      </c>
      <c r="E9419" t="str">
        <f t="shared" si="485"/>
        <v>S234435510</v>
      </c>
      <c r="F9419" s="3" t="s">
        <v>11877</v>
      </c>
      <c r="G9419" s="2">
        <v>435</v>
      </c>
      <c r="H9419" s="2" t="s">
        <v>12848</v>
      </c>
      <c r="I9419" s="2" t="s">
        <v>12849</v>
      </c>
      <c r="J9419" s="2" t="s">
        <v>800</v>
      </c>
      <c r="K9419" s="194" t="s">
        <v>17</v>
      </c>
      <c r="L9419" s="2">
        <v>45</v>
      </c>
      <c r="M9419" s="194" t="s">
        <v>11338</v>
      </c>
      <c r="N9419" s="2" t="s">
        <v>469</v>
      </c>
      <c r="O9419" s="195" t="s">
        <v>303</v>
      </c>
    </row>
    <row r="9420" spans="1:15">
      <c r="A9420">
        <v>2021</v>
      </c>
      <c r="B9420" t="s">
        <v>43</v>
      </c>
      <c r="C9420" s="263">
        <f t="shared" si="486"/>
        <v>44355</v>
      </c>
      <c r="D9420">
        <v>11</v>
      </c>
      <c r="E9420" t="str">
        <f t="shared" si="485"/>
        <v>S234435511</v>
      </c>
      <c r="F9420" s="3">
        <v>2022</v>
      </c>
      <c r="G9420" s="2">
        <v>310</v>
      </c>
      <c r="H9420" s="2" t="s">
        <v>12850</v>
      </c>
      <c r="I9420" s="2" t="s">
        <v>12851</v>
      </c>
      <c r="J9420" s="2" t="s">
        <v>714</v>
      </c>
      <c r="K9420" s="194" t="s">
        <v>17</v>
      </c>
      <c r="L9420" s="2">
        <v>43</v>
      </c>
      <c r="M9420" s="194" t="s">
        <v>1263</v>
      </c>
      <c r="N9420" s="2" t="s">
        <v>2011</v>
      </c>
      <c r="O9420" s="195" t="s">
        <v>3522</v>
      </c>
    </row>
    <row r="9421" spans="1:15">
      <c r="A9421">
        <v>2021</v>
      </c>
      <c r="B9421" t="s">
        <v>43</v>
      </c>
      <c r="C9421" s="263">
        <f t="shared" si="486"/>
        <v>44355</v>
      </c>
      <c r="D9421">
        <v>12</v>
      </c>
      <c r="E9421" t="str">
        <f t="shared" si="485"/>
        <v>S234435512</v>
      </c>
      <c r="F9421" s="3">
        <v>2023</v>
      </c>
      <c r="G9421" s="2">
        <v>210</v>
      </c>
      <c r="H9421" s="2" t="s">
        <v>12852</v>
      </c>
      <c r="I9421" s="2" t="s">
        <v>7823</v>
      </c>
      <c r="J9421" s="2" t="s">
        <v>487</v>
      </c>
      <c r="K9421" s="194" t="s">
        <v>17</v>
      </c>
      <c r="L9421" s="2">
        <v>38</v>
      </c>
      <c r="M9421" s="194" t="s">
        <v>2030</v>
      </c>
      <c r="N9421" s="2" t="s">
        <v>568</v>
      </c>
      <c r="O9421" s="195" t="s">
        <v>12853</v>
      </c>
    </row>
    <row r="9422" spans="1:15">
      <c r="A9422">
        <v>2021</v>
      </c>
      <c r="B9422" t="s">
        <v>43</v>
      </c>
      <c r="C9422" s="263">
        <f t="shared" si="486"/>
        <v>44355</v>
      </c>
      <c r="D9422">
        <v>13</v>
      </c>
      <c r="E9422" t="str">
        <f t="shared" si="485"/>
        <v>S234435513</v>
      </c>
      <c r="F9422" s="3">
        <v>2024</v>
      </c>
      <c r="G9422" s="2">
        <v>175</v>
      </c>
      <c r="H9422" s="2" t="s">
        <v>12854</v>
      </c>
      <c r="I9422" s="2" t="s">
        <v>3100</v>
      </c>
      <c r="J9422" s="2" t="s">
        <v>4293</v>
      </c>
      <c r="K9422" s="194" t="s">
        <v>17</v>
      </c>
      <c r="L9422" s="2">
        <v>30</v>
      </c>
      <c r="M9422" s="194" t="s">
        <v>3731</v>
      </c>
      <c r="N9422" s="2" t="s">
        <v>5754</v>
      </c>
      <c r="O9422" s="195" t="s">
        <v>5754</v>
      </c>
    </row>
    <row r="9423" spans="1:15" ht="15.75" thickBot="1">
      <c r="A9423">
        <v>2021</v>
      </c>
      <c r="B9423" t="s">
        <v>43</v>
      </c>
      <c r="C9423" s="263">
        <f t="shared" si="486"/>
        <v>44355</v>
      </c>
      <c r="D9423">
        <v>14</v>
      </c>
      <c r="E9423" t="str">
        <f t="shared" si="485"/>
        <v>S234435514</v>
      </c>
      <c r="F9423" s="5">
        <v>2025</v>
      </c>
      <c r="G9423" s="6">
        <v>165</v>
      </c>
      <c r="H9423" s="6" t="s">
        <v>12855</v>
      </c>
      <c r="I9423" s="6" t="s">
        <v>12646</v>
      </c>
      <c r="J9423" s="6" t="s">
        <v>1064</v>
      </c>
      <c r="K9423" s="196" t="s">
        <v>17</v>
      </c>
      <c r="L9423" s="6">
        <v>28</v>
      </c>
      <c r="M9423" s="196" t="s">
        <v>303</v>
      </c>
      <c r="N9423" s="6" t="s">
        <v>301</v>
      </c>
      <c r="O9423" s="197" t="s">
        <v>302</v>
      </c>
    </row>
    <row r="9424" spans="1:15" ht="16.5" thickTop="1" thickBot="1">
      <c r="A9424">
        <v>2021</v>
      </c>
      <c r="B9424" t="s">
        <v>43</v>
      </c>
      <c r="C9424" s="263">
        <f t="shared" si="486"/>
        <v>44355</v>
      </c>
      <c r="D9424">
        <v>15</v>
      </c>
      <c r="E9424" t="str">
        <f t="shared" si="485"/>
        <v>S234435515</v>
      </c>
      <c r="F9424" s="267" t="s">
        <v>11904</v>
      </c>
    </row>
    <row r="9425" spans="1:15" ht="16.5" thickTop="1" thickBot="1">
      <c r="A9425">
        <v>2021</v>
      </c>
      <c r="B9425" t="s">
        <v>43</v>
      </c>
      <c r="C9425" s="263">
        <f t="shared" si="486"/>
        <v>44355</v>
      </c>
      <c r="D9425">
        <v>16</v>
      </c>
      <c r="E9425" t="str">
        <f t="shared" si="485"/>
        <v>S234435516</v>
      </c>
      <c r="F9425" s="338" t="s">
        <v>1</v>
      </c>
      <c r="G9425" s="341" t="s">
        <v>2</v>
      </c>
      <c r="H9425" s="342"/>
      <c r="I9425" s="342"/>
      <c r="J9425" s="343"/>
      <c r="K9425" s="344" t="s">
        <v>3</v>
      </c>
      <c r="L9425" s="343"/>
      <c r="M9425" s="344" t="s">
        <v>144</v>
      </c>
      <c r="N9425" s="342"/>
      <c r="O9425" s="342"/>
    </row>
    <row r="9426" spans="1:15" ht="18" customHeight="1" thickBot="1">
      <c r="A9426">
        <v>2021</v>
      </c>
      <c r="B9426" t="s">
        <v>43</v>
      </c>
      <c r="C9426" s="263">
        <f t="shared" si="486"/>
        <v>44355</v>
      </c>
      <c r="D9426">
        <v>17</v>
      </c>
      <c r="E9426" t="str">
        <f t="shared" si="485"/>
        <v>S234435517</v>
      </c>
      <c r="F9426" s="339"/>
      <c r="G9426" s="345" t="s">
        <v>5</v>
      </c>
      <c r="H9426" s="347" t="s">
        <v>145</v>
      </c>
      <c r="I9426" s="348"/>
      <c r="J9426" s="349"/>
      <c r="K9426" s="350" t="s">
        <v>6</v>
      </c>
      <c r="L9426" s="352" t="s">
        <v>7</v>
      </c>
      <c r="M9426" s="350" t="s">
        <v>8</v>
      </c>
      <c r="N9426" s="354" t="s">
        <v>146</v>
      </c>
      <c r="O9426" s="356" t="s">
        <v>147</v>
      </c>
    </row>
    <row r="9427" spans="1:15" ht="15.75" thickBot="1">
      <c r="A9427">
        <v>2021</v>
      </c>
      <c r="B9427" t="s">
        <v>43</v>
      </c>
      <c r="C9427" s="263">
        <f t="shared" si="486"/>
        <v>44355</v>
      </c>
      <c r="D9427">
        <v>18</v>
      </c>
      <c r="E9427" t="str">
        <f t="shared" si="485"/>
        <v>S234435518</v>
      </c>
      <c r="F9427" s="340"/>
      <c r="G9427" s="346"/>
      <c r="H9427" s="191" t="s">
        <v>9</v>
      </c>
      <c r="I9427" s="192" t="s">
        <v>18</v>
      </c>
      <c r="J9427" s="193" t="s">
        <v>11</v>
      </c>
      <c r="K9427" s="351"/>
      <c r="L9427" s="353"/>
      <c r="M9427" s="351"/>
      <c r="N9427" s="355"/>
      <c r="O9427" s="357"/>
    </row>
    <row r="9428" spans="1:15">
      <c r="A9428">
        <v>2021</v>
      </c>
      <c r="B9428" t="s">
        <v>43</v>
      </c>
      <c r="C9428" s="263">
        <f t="shared" si="486"/>
        <v>44355</v>
      </c>
      <c r="D9428">
        <v>19</v>
      </c>
      <c r="E9428" t="str">
        <f t="shared" si="485"/>
        <v>S234435519</v>
      </c>
      <c r="F9428" s="3" t="s">
        <v>16</v>
      </c>
      <c r="G9428" s="2">
        <v>60</v>
      </c>
      <c r="H9428" s="2" t="s">
        <v>12856</v>
      </c>
      <c r="I9428" s="2" t="s">
        <v>12857</v>
      </c>
      <c r="J9428" s="2" t="s">
        <v>1329</v>
      </c>
      <c r="K9428" s="194" t="s">
        <v>17</v>
      </c>
      <c r="L9428" s="2">
        <v>52</v>
      </c>
      <c r="M9428" s="194" t="s">
        <v>427</v>
      </c>
      <c r="N9428" s="2" t="s">
        <v>483</v>
      </c>
      <c r="O9428" s="195" t="s">
        <v>4707</v>
      </c>
    </row>
    <row r="9429" spans="1:15">
      <c r="A9429">
        <v>2021</v>
      </c>
      <c r="B9429" t="s">
        <v>43</v>
      </c>
      <c r="C9429" s="263">
        <f t="shared" si="486"/>
        <v>44355</v>
      </c>
      <c r="D9429">
        <v>20</v>
      </c>
      <c r="E9429" t="str">
        <f t="shared" si="485"/>
        <v>S234435520</v>
      </c>
      <c r="F9429" s="4">
        <v>44348</v>
      </c>
      <c r="G9429" s="2">
        <v>388</v>
      </c>
      <c r="H9429" s="2" t="s">
        <v>12858</v>
      </c>
      <c r="I9429" s="2" t="s">
        <v>12859</v>
      </c>
      <c r="J9429" s="2" t="s">
        <v>2327</v>
      </c>
      <c r="K9429" s="194" t="s">
        <v>17</v>
      </c>
      <c r="L9429" s="2">
        <v>51</v>
      </c>
      <c r="M9429" s="194" t="s">
        <v>2689</v>
      </c>
      <c r="N9429" s="2">
        <v>0</v>
      </c>
      <c r="O9429" s="195" t="s">
        <v>10627</v>
      </c>
    </row>
    <row r="9430" spans="1:15">
      <c r="A9430">
        <v>2021</v>
      </c>
      <c r="B9430" t="s">
        <v>43</v>
      </c>
      <c r="C9430" s="263">
        <f t="shared" si="486"/>
        <v>44355</v>
      </c>
      <c r="D9430">
        <v>21</v>
      </c>
      <c r="E9430" t="str">
        <f t="shared" si="485"/>
        <v>S234435521</v>
      </c>
      <c r="F9430" s="4">
        <v>44378</v>
      </c>
      <c r="G9430" s="2">
        <v>588</v>
      </c>
      <c r="H9430" s="2" t="s">
        <v>12860</v>
      </c>
      <c r="I9430" s="2" t="s">
        <v>12861</v>
      </c>
      <c r="J9430" s="2" t="s">
        <v>3944</v>
      </c>
      <c r="K9430" s="194" t="s">
        <v>17</v>
      </c>
      <c r="L9430" s="2">
        <v>50</v>
      </c>
      <c r="M9430" s="194" t="s">
        <v>2623</v>
      </c>
      <c r="N9430" s="2">
        <v>0</v>
      </c>
      <c r="O9430" s="195" t="s">
        <v>555</v>
      </c>
    </row>
    <row r="9431" spans="1:15">
      <c r="A9431">
        <v>2021</v>
      </c>
      <c r="B9431" t="s">
        <v>43</v>
      </c>
      <c r="C9431" s="263">
        <f t="shared" si="486"/>
        <v>44355</v>
      </c>
      <c r="D9431">
        <v>22</v>
      </c>
      <c r="E9431" t="str">
        <f t="shared" si="485"/>
        <v>S234435522</v>
      </c>
      <c r="F9431" s="4">
        <v>44409</v>
      </c>
      <c r="G9431" s="2">
        <v>595</v>
      </c>
      <c r="H9431" s="2" t="s">
        <v>12862</v>
      </c>
      <c r="I9431" s="2" t="s">
        <v>12863</v>
      </c>
      <c r="J9431" s="2" t="s">
        <v>4531</v>
      </c>
      <c r="K9431" s="194" t="s">
        <v>17</v>
      </c>
      <c r="L9431" s="2">
        <v>47</v>
      </c>
      <c r="M9431" s="194" t="s">
        <v>544</v>
      </c>
      <c r="N9431" s="2" t="s">
        <v>6247</v>
      </c>
      <c r="O9431" s="195">
        <v>80</v>
      </c>
    </row>
    <row r="9432" spans="1:15">
      <c r="A9432">
        <v>2021</v>
      </c>
      <c r="B9432" t="s">
        <v>43</v>
      </c>
      <c r="C9432" s="263">
        <f t="shared" si="486"/>
        <v>44355</v>
      </c>
      <c r="D9432">
        <v>23</v>
      </c>
      <c r="E9432" t="str">
        <f t="shared" si="485"/>
        <v>S234435523</v>
      </c>
      <c r="F9432" s="4">
        <v>44440</v>
      </c>
      <c r="G9432" s="2">
        <v>595</v>
      </c>
      <c r="H9432" s="2" t="s">
        <v>12864</v>
      </c>
      <c r="I9432" s="2" t="s">
        <v>12865</v>
      </c>
      <c r="J9432" s="2" t="s">
        <v>7978</v>
      </c>
      <c r="K9432" s="194" t="s">
        <v>17</v>
      </c>
      <c r="L9432" s="2">
        <v>45</v>
      </c>
      <c r="M9432" s="194" t="s">
        <v>544</v>
      </c>
      <c r="N9432" s="2" t="s">
        <v>6247</v>
      </c>
      <c r="O9432" s="195">
        <v>80</v>
      </c>
    </row>
    <row r="9433" spans="1:15">
      <c r="A9433">
        <v>2021</v>
      </c>
      <c r="B9433" t="s">
        <v>43</v>
      </c>
      <c r="C9433" s="263">
        <f t="shared" si="486"/>
        <v>44355</v>
      </c>
      <c r="D9433">
        <v>24</v>
      </c>
      <c r="E9433" t="str">
        <f t="shared" si="485"/>
        <v>S234435524</v>
      </c>
      <c r="F9433" s="3" t="s">
        <v>11877</v>
      </c>
      <c r="G9433" s="2">
        <v>500</v>
      </c>
      <c r="H9433" s="2" t="s">
        <v>12866</v>
      </c>
      <c r="I9433" s="2" t="s">
        <v>12867</v>
      </c>
      <c r="J9433" s="2" t="s">
        <v>9657</v>
      </c>
      <c r="K9433" s="194" t="s">
        <v>17</v>
      </c>
      <c r="L9433" s="2">
        <v>43</v>
      </c>
      <c r="M9433" s="194" t="s">
        <v>8436</v>
      </c>
      <c r="N9433" s="2" t="s">
        <v>1628</v>
      </c>
      <c r="O9433" s="195" t="s">
        <v>493</v>
      </c>
    </row>
    <row r="9434" spans="1:15">
      <c r="A9434">
        <v>2021</v>
      </c>
      <c r="B9434" t="s">
        <v>43</v>
      </c>
      <c r="C9434" s="263">
        <f t="shared" si="486"/>
        <v>44355</v>
      </c>
      <c r="D9434">
        <v>25</v>
      </c>
      <c r="E9434" t="str">
        <f t="shared" si="485"/>
        <v>S234435525</v>
      </c>
      <c r="F9434" s="3">
        <v>2022</v>
      </c>
      <c r="G9434" s="2">
        <v>365</v>
      </c>
      <c r="H9434" s="2" t="s">
        <v>12868</v>
      </c>
      <c r="I9434" s="2" t="s">
        <v>12869</v>
      </c>
      <c r="J9434" s="2" t="s">
        <v>12870</v>
      </c>
      <c r="K9434" s="194" t="s">
        <v>17</v>
      </c>
      <c r="L9434" s="2">
        <v>39</v>
      </c>
      <c r="M9434" s="194" t="s">
        <v>317</v>
      </c>
      <c r="N9434" s="2" t="s">
        <v>317</v>
      </c>
      <c r="O9434" s="195" t="s">
        <v>10750</v>
      </c>
    </row>
    <row r="9435" spans="1:15">
      <c r="A9435">
        <v>2021</v>
      </c>
      <c r="B9435" t="s">
        <v>43</v>
      </c>
      <c r="C9435" s="263">
        <f t="shared" si="486"/>
        <v>44355</v>
      </c>
      <c r="D9435">
        <v>26</v>
      </c>
      <c r="E9435" t="str">
        <f t="shared" si="485"/>
        <v>S234435526</v>
      </c>
      <c r="F9435" s="3">
        <v>2023</v>
      </c>
      <c r="G9435" s="2">
        <v>255</v>
      </c>
      <c r="H9435" s="2" t="s">
        <v>12871</v>
      </c>
      <c r="I9435" s="2" t="s">
        <v>12872</v>
      </c>
      <c r="J9435" s="2" t="s">
        <v>1247</v>
      </c>
      <c r="K9435" s="194" t="s">
        <v>17</v>
      </c>
      <c r="L9435" s="2">
        <v>37</v>
      </c>
      <c r="M9435" s="194" t="s">
        <v>333</v>
      </c>
      <c r="N9435" s="2" t="s">
        <v>800</v>
      </c>
      <c r="O9435" s="195" t="s">
        <v>11811</v>
      </c>
    </row>
    <row r="9436" spans="1:15">
      <c r="A9436">
        <v>2021</v>
      </c>
      <c r="B9436" t="s">
        <v>43</v>
      </c>
      <c r="C9436" s="263">
        <f t="shared" si="486"/>
        <v>44355</v>
      </c>
      <c r="D9436">
        <v>27</v>
      </c>
      <c r="E9436" t="str">
        <f t="shared" si="485"/>
        <v>S234435527</v>
      </c>
      <c r="F9436" s="3">
        <v>2024</v>
      </c>
      <c r="G9436" s="2">
        <v>210</v>
      </c>
      <c r="H9436" s="2" t="s">
        <v>12873</v>
      </c>
      <c r="I9436" s="2" t="s">
        <v>12874</v>
      </c>
      <c r="J9436" s="2" t="s">
        <v>2242</v>
      </c>
      <c r="K9436" s="194" t="s">
        <v>17</v>
      </c>
      <c r="L9436" s="2">
        <v>32</v>
      </c>
      <c r="M9436" s="194" t="s">
        <v>1629</v>
      </c>
      <c r="N9436" s="2" t="s">
        <v>3669</v>
      </c>
      <c r="O9436" s="195" t="s">
        <v>10190</v>
      </c>
    </row>
    <row r="9437" spans="1:15" ht="15.75" thickBot="1">
      <c r="A9437">
        <v>2021</v>
      </c>
      <c r="B9437" t="s">
        <v>43</v>
      </c>
      <c r="C9437" s="263">
        <f t="shared" si="486"/>
        <v>44355</v>
      </c>
      <c r="D9437">
        <v>28</v>
      </c>
      <c r="E9437" t="str">
        <f t="shared" si="485"/>
        <v>S234435528</v>
      </c>
      <c r="F9437" s="5">
        <v>2025</v>
      </c>
      <c r="G9437" s="6">
        <v>200</v>
      </c>
      <c r="H9437" s="6" t="s">
        <v>8269</v>
      </c>
      <c r="I9437" s="6" t="s">
        <v>6164</v>
      </c>
      <c r="J9437" s="6" t="s">
        <v>5777</v>
      </c>
      <c r="K9437" s="196" t="s">
        <v>17</v>
      </c>
      <c r="L9437" s="6">
        <v>32</v>
      </c>
      <c r="M9437" s="196" t="s">
        <v>1629</v>
      </c>
      <c r="N9437" s="6" t="s">
        <v>4039</v>
      </c>
      <c r="O9437" s="197" t="s">
        <v>4038</v>
      </c>
    </row>
    <row r="9438" spans="1:15" ht="16.5" customHeight="1" thickTop="1" thickBot="1">
      <c r="A9438">
        <v>2021</v>
      </c>
      <c r="B9438" t="s">
        <v>42</v>
      </c>
      <c r="C9438" s="263">
        <f>C9437+7</f>
        <v>44362</v>
      </c>
      <c r="D9438">
        <v>1</v>
      </c>
      <c r="E9438" t="str">
        <f t="shared" ref="E9438:E9465" si="487">B9438&amp;C9438&amp;D9438</f>
        <v>S24443621</v>
      </c>
      <c r="F9438" s="267" t="s">
        <v>11903</v>
      </c>
    </row>
    <row r="9439" spans="1:15" ht="16.5" customHeight="1" thickTop="1" thickBot="1">
      <c r="A9439">
        <v>2021</v>
      </c>
      <c r="B9439" t="s">
        <v>42</v>
      </c>
      <c r="C9439" s="263">
        <f t="shared" ref="C9439:C9465" si="488">C9438</f>
        <v>44362</v>
      </c>
      <c r="D9439">
        <v>2</v>
      </c>
      <c r="E9439" t="str">
        <f t="shared" si="487"/>
        <v>S24443622</v>
      </c>
      <c r="F9439" s="338" t="s">
        <v>1</v>
      </c>
      <c r="G9439" s="341" t="s">
        <v>2</v>
      </c>
      <c r="H9439" s="342"/>
      <c r="I9439" s="342"/>
      <c r="J9439" s="343"/>
      <c r="K9439" s="344" t="s">
        <v>3</v>
      </c>
      <c r="L9439" s="343"/>
      <c r="M9439" s="344" t="s">
        <v>144</v>
      </c>
      <c r="N9439" s="342"/>
      <c r="O9439" s="342"/>
    </row>
    <row r="9440" spans="1:15" ht="18" customHeight="1" thickBot="1">
      <c r="A9440">
        <v>2021</v>
      </c>
      <c r="B9440" t="s">
        <v>42</v>
      </c>
      <c r="C9440" s="263">
        <f t="shared" si="488"/>
        <v>44362</v>
      </c>
      <c r="D9440">
        <v>3</v>
      </c>
      <c r="E9440" t="str">
        <f t="shared" si="487"/>
        <v>S24443623</v>
      </c>
      <c r="F9440" s="339"/>
      <c r="G9440" s="345" t="s">
        <v>5</v>
      </c>
      <c r="H9440" s="347" t="s">
        <v>145</v>
      </c>
      <c r="I9440" s="348"/>
      <c r="J9440" s="349"/>
      <c r="K9440" s="350" t="s">
        <v>6</v>
      </c>
      <c r="L9440" s="352" t="s">
        <v>12875</v>
      </c>
      <c r="M9440" s="350" t="s">
        <v>8</v>
      </c>
      <c r="N9440" s="354" t="s">
        <v>146</v>
      </c>
      <c r="O9440" s="356" t="s">
        <v>147</v>
      </c>
    </row>
    <row r="9441" spans="1:15" ht="15.75" thickBot="1">
      <c r="A9441">
        <v>2021</v>
      </c>
      <c r="B9441" t="s">
        <v>42</v>
      </c>
      <c r="C9441" s="263">
        <f t="shared" si="488"/>
        <v>44362</v>
      </c>
      <c r="D9441">
        <v>4</v>
      </c>
      <c r="E9441" t="str">
        <f t="shared" si="487"/>
        <v>S24443624</v>
      </c>
      <c r="F9441" s="340"/>
      <c r="G9441" s="346"/>
      <c r="H9441" s="191" t="s">
        <v>9</v>
      </c>
      <c r="I9441" s="192" t="s">
        <v>18</v>
      </c>
      <c r="J9441" s="193" t="s">
        <v>11</v>
      </c>
      <c r="K9441" s="351"/>
      <c r="L9441" s="353"/>
      <c r="M9441" s="351"/>
      <c r="N9441" s="355"/>
      <c r="O9441" s="357"/>
    </row>
    <row r="9442" spans="1:15">
      <c r="A9442">
        <v>2021</v>
      </c>
      <c r="B9442" t="s">
        <v>42</v>
      </c>
      <c r="C9442" s="263">
        <f t="shared" si="488"/>
        <v>44362</v>
      </c>
      <c r="D9442">
        <v>5</v>
      </c>
      <c r="E9442" t="str">
        <f t="shared" si="487"/>
        <v>S24443625</v>
      </c>
      <c r="F9442" s="3" t="s">
        <v>12</v>
      </c>
      <c r="G9442" s="2">
        <v>-2</v>
      </c>
      <c r="H9442" s="2">
        <v>0.38</v>
      </c>
      <c r="I9442" s="2">
        <v>0.4</v>
      </c>
      <c r="J9442" s="2">
        <v>0.38</v>
      </c>
      <c r="K9442" s="194" t="s">
        <v>17</v>
      </c>
      <c r="L9442" s="2">
        <v>46</v>
      </c>
      <c r="M9442" s="194">
        <v>42.5</v>
      </c>
      <c r="N9442" s="2">
        <v>35</v>
      </c>
      <c r="O9442" s="195">
        <v>22.5</v>
      </c>
    </row>
    <row r="9443" spans="1:15">
      <c r="A9443">
        <v>2021</v>
      </c>
      <c r="B9443" t="s">
        <v>42</v>
      </c>
      <c r="C9443" s="263">
        <f t="shared" si="488"/>
        <v>44362</v>
      </c>
      <c r="D9443">
        <v>6</v>
      </c>
      <c r="E9443" t="str">
        <f t="shared" si="487"/>
        <v>S24443626</v>
      </c>
      <c r="F9443" s="4">
        <v>44348</v>
      </c>
      <c r="G9443" s="2">
        <v>336</v>
      </c>
      <c r="H9443" s="2">
        <v>335.45</v>
      </c>
      <c r="I9443" s="2">
        <v>335.69</v>
      </c>
      <c r="J9443" s="2">
        <v>2.64</v>
      </c>
      <c r="K9443" s="194" t="s">
        <v>17</v>
      </c>
      <c r="L9443" s="2">
        <v>50</v>
      </c>
      <c r="M9443" s="194">
        <v>4.76</v>
      </c>
      <c r="N9443" s="2">
        <v>7.14</v>
      </c>
      <c r="O9443" s="195">
        <v>88.1</v>
      </c>
    </row>
    <row r="9444" spans="1:15">
      <c r="A9444">
        <v>2021</v>
      </c>
      <c r="B9444" t="s">
        <v>42</v>
      </c>
      <c r="C9444" s="263">
        <f t="shared" si="488"/>
        <v>44362</v>
      </c>
      <c r="D9444">
        <v>7</v>
      </c>
      <c r="E9444" t="str">
        <f t="shared" si="487"/>
        <v>S24443627</v>
      </c>
      <c r="F9444" s="4">
        <v>44378</v>
      </c>
      <c r="G9444" s="2">
        <v>550</v>
      </c>
      <c r="H9444" s="2">
        <v>547.48</v>
      </c>
      <c r="I9444" s="2">
        <v>547.67999999999995</v>
      </c>
      <c r="J9444" s="2">
        <v>3.29</v>
      </c>
      <c r="K9444" s="194" t="s">
        <v>17</v>
      </c>
      <c r="L9444" s="2">
        <v>56</v>
      </c>
      <c r="M9444" s="194">
        <v>2.63</v>
      </c>
      <c r="N9444" s="2">
        <v>0</v>
      </c>
      <c r="O9444" s="195">
        <v>97.37</v>
      </c>
    </row>
    <row r="9445" spans="1:15">
      <c r="A9445">
        <v>2021</v>
      </c>
      <c r="B9445" t="s">
        <v>42</v>
      </c>
      <c r="C9445" s="263">
        <f t="shared" si="488"/>
        <v>44362</v>
      </c>
      <c r="D9445">
        <v>8</v>
      </c>
      <c r="E9445" t="str">
        <f t="shared" si="487"/>
        <v>S24443628</v>
      </c>
      <c r="F9445" s="4">
        <v>44409</v>
      </c>
      <c r="G9445" s="2">
        <v>548</v>
      </c>
      <c r="H9445" s="2">
        <v>547.12</v>
      </c>
      <c r="I9445" s="2">
        <v>547.27</v>
      </c>
      <c r="J9445" s="2">
        <v>2.95</v>
      </c>
      <c r="K9445" s="194" t="s">
        <v>17</v>
      </c>
      <c r="L9445" s="2">
        <v>53</v>
      </c>
      <c r="M9445" s="194">
        <v>0</v>
      </c>
      <c r="N9445" s="2">
        <v>0</v>
      </c>
      <c r="O9445" s="195">
        <v>100</v>
      </c>
    </row>
    <row r="9446" spans="1:15">
      <c r="A9446">
        <v>2021</v>
      </c>
      <c r="B9446" t="s">
        <v>42</v>
      </c>
      <c r="C9446" s="263">
        <f t="shared" si="488"/>
        <v>44362</v>
      </c>
      <c r="D9446">
        <v>9</v>
      </c>
      <c r="E9446" t="str">
        <f t="shared" si="487"/>
        <v>S24443629</v>
      </c>
      <c r="F9446" s="4">
        <v>44440</v>
      </c>
      <c r="G9446" s="2">
        <v>530</v>
      </c>
      <c r="H9446" s="2">
        <v>529.94000000000005</v>
      </c>
      <c r="I9446" s="2">
        <v>529.85</v>
      </c>
      <c r="J9446" s="2">
        <v>2.76</v>
      </c>
      <c r="K9446" s="194" t="s">
        <v>17</v>
      </c>
      <c r="L9446" s="2">
        <v>47</v>
      </c>
      <c r="M9446" s="194">
        <v>27.5</v>
      </c>
      <c r="N9446" s="2">
        <v>25</v>
      </c>
      <c r="O9446" s="195">
        <v>47.5</v>
      </c>
    </row>
    <row r="9447" spans="1:15">
      <c r="A9447">
        <v>2021</v>
      </c>
      <c r="B9447" t="s">
        <v>42</v>
      </c>
      <c r="C9447" s="263">
        <f t="shared" si="488"/>
        <v>44362</v>
      </c>
      <c r="D9447">
        <v>10</v>
      </c>
      <c r="E9447" t="str">
        <f t="shared" si="487"/>
        <v>S244436210</v>
      </c>
      <c r="F9447" s="3" t="s">
        <v>11877</v>
      </c>
      <c r="G9447" s="2">
        <v>435</v>
      </c>
      <c r="H9447" s="2">
        <v>437.65</v>
      </c>
      <c r="I9447" s="2">
        <v>437.9</v>
      </c>
      <c r="J9447" s="2">
        <v>5.54</v>
      </c>
      <c r="K9447" s="194" t="s">
        <v>17</v>
      </c>
      <c r="L9447" s="2">
        <v>39</v>
      </c>
      <c r="M9447" s="194">
        <v>21.95</v>
      </c>
      <c r="N9447" s="2">
        <v>7.32</v>
      </c>
      <c r="O9447" s="195">
        <v>70.73</v>
      </c>
    </row>
    <row r="9448" spans="1:15">
      <c r="A9448">
        <v>2021</v>
      </c>
      <c r="B9448" t="s">
        <v>42</v>
      </c>
      <c r="C9448" s="263">
        <f t="shared" si="488"/>
        <v>44362</v>
      </c>
      <c r="D9448">
        <v>11</v>
      </c>
      <c r="E9448" t="str">
        <f t="shared" si="487"/>
        <v>S244436211</v>
      </c>
      <c r="F9448" s="3">
        <v>2022</v>
      </c>
      <c r="G9448" s="2">
        <v>340</v>
      </c>
      <c r="H9448" s="2">
        <v>327.51</v>
      </c>
      <c r="I9448" s="2">
        <v>328.31</v>
      </c>
      <c r="J9448" s="2">
        <v>17.920000000000002</v>
      </c>
      <c r="K9448" s="194" t="s">
        <v>17</v>
      </c>
      <c r="L9448" s="2">
        <v>41</v>
      </c>
      <c r="M9448" s="194">
        <v>2.17</v>
      </c>
      <c r="N9448" s="2">
        <v>8.6999999999999993</v>
      </c>
      <c r="O9448" s="195">
        <v>89.13</v>
      </c>
    </row>
    <row r="9449" spans="1:15">
      <c r="A9449">
        <v>2021</v>
      </c>
      <c r="B9449" t="s">
        <v>42</v>
      </c>
      <c r="C9449" s="263">
        <f t="shared" si="488"/>
        <v>44362</v>
      </c>
      <c r="D9449">
        <v>12</v>
      </c>
      <c r="E9449" t="str">
        <f t="shared" si="487"/>
        <v>S244436212</v>
      </c>
      <c r="F9449" s="3">
        <v>2023</v>
      </c>
      <c r="G9449" s="2">
        <v>233</v>
      </c>
      <c r="H9449" s="2">
        <v>220.14</v>
      </c>
      <c r="I9449" s="2">
        <v>219.9</v>
      </c>
      <c r="J9449" s="2">
        <v>10.51</v>
      </c>
      <c r="K9449" s="194" t="s">
        <v>17</v>
      </c>
      <c r="L9449" s="2">
        <v>38</v>
      </c>
      <c r="M9449" s="194">
        <v>2.17</v>
      </c>
      <c r="N9449" s="2">
        <v>10.87</v>
      </c>
      <c r="O9449" s="195">
        <v>86.96</v>
      </c>
    </row>
    <row r="9450" spans="1:15">
      <c r="A9450">
        <v>2021</v>
      </c>
      <c r="B9450" t="s">
        <v>42</v>
      </c>
      <c r="C9450" s="263">
        <f t="shared" si="488"/>
        <v>44362</v>
      </c>
      <c r="D9450">
        <v>13</v>
      </c>
      <c r="E9450" t="str">
        <f t="shared" si="487"/>
        <v>S244436213</v>
      </c>
      <c r="F9450" s="3">
        <v>2024</v>
      </c>
      <c r="G9450" s="2">
        <v>175</v>
      </c>
      <c r="H9450" s="2">
        <v>176.06</v>
      </c>
      <c r="I9450" s="2">
        <v>175.81</v>
      </c>
      <c r="J9450" s="2">
        <v>4.6100000000000003</v>
      </c>
      <c r="K9450" s="194" t="s">
        <v>17</v>
      </c>
      <c r="L9450" s="2">
        <v>32</v>
      </c>
      <c r="M9450" s="194">
        <v>2.27</v>
      </c>
      <c r="N9450" s="2">
        <v>22.73</v>
      </c>
      <c r="O9450" s="195">
        <v>75</v>
      </c>
    </row>
    <row r="9451" spans="1:15" ht="15.75" thickBot="1">
      <c r="A9451">
        <v>2021</v>
      </c>
      <c r="B9451" t="s">
        <v>42</v>
      </c>
      <c r="C9451" s="263">
        <f t="shared" si="488"/>
        <v>44362</v>
      </c>
      <c r="D9451">
        <v>14</v>
      </c>
      <c r="E9451" t="str">
        <f t="shared" si="487"/>
        <v>S244436214</v>
      </c>
      <c r="F9451" s="5">
        <v>2025</v>
      </c>
      <c r="G9451" s="6">
        <v>165</v>
      </c>
      <c r="H9451" s="6">
        <v>163.29</v>
      </c>
      <c r="I9451" s="6">
        <v>162.81</v>
      </c>
      <c r="J9451" s="6">
        <v>4.47</v>
      </c>
      <c r="K9451" s="196" t="s">
        <v>17</v>
      </c>
      <c r="L9451" s="6">
        <v>29</v>
      </c>
      <c r="M9451" s="196">
        <v>6.82</v>
      </c>
      <c r="N9451" s="6">
        <v>38.64</v>
      </c>
      <c r="O9451" s="197">
        <v>54.55</v>
      </c>
    </row>
    <row r="9452" spans="1:15" ht="16.5" thickTop="1" thickBot="1">
      <c r="A9452">
        <v>2021</v>
      </c>
      <c r="B9452" t="s">
        <v>42</v>
      </c>
      <c r="C9452" s="263">
        <f t="shared" si="488"/>
        <v>44362</v>
      </c>
      <c r="D9452">
        <v>15</v>
      </c>
      <c r="E9452" t="str">
        <f t="shared" si="487"/>
        <v>S244436215</v>
      </c>
      <c r="F9452" s="267" t="s">
        <v>11904</v>
      </c>
    </row>
    <row r="9453" spans="1:15" ht="16.5" customHeight="1" thickTop="1" thickBot="1">
      <c r="A9453">
        <v>2021</v>
      </c>
      <c r="B9453" t="s">
        <v>42</v>
      </c>
      <c r="C9453" s="263">
        <f t="shared" si="488"/>
        <v>44362</v>
      </c>
      <c r="D9453">
        <v>16</v>
      </c>
      <c r="E9453" t="str">
        <f t="shared" si="487"/>
        <v>S244436216</v>
      </c>
      <c r="F9453" s="338" t="s">
        <v>1</v>
      </c>
      <c r="G9453" s="341" t="s">
        <v>2</v>
      </c>
      <c r="H9453" s="342"/>
      <c r="I9453" s="342"/>
      <c r="J9453" s="343"/>
      <c r="K9453" s="344" t="s">
        <v>3</v>
      </c>
      <c r="L9453" s="343"/>
      <c r="M9453" s="344" t="s">
        <v>144</v>
      </c>
      <c r="N9453" s="342"/>
      <c r="O9453" s="342"/>
    </row>
    <row r="9454" spans="1:15" ht="18" customHeight="1" thickBot="1">
      <c r="A9454">
        <v>2021</v>
      </c>
      <c r="B9454" t="s">
        <v>42</v>
      </c>
      <c r="C9454" s="263">
        <f t="shared" si="488"/>
        <v>44362</v>
      </c>
      <c r="D9454">
        <v>17</v>
      </c>
      <c r="E9454" t="str">
        <f t="shared" si="487"/>
        <v>S244436217</v>
      </c>
      <c r="F9454" s="339"/>
      <c r="G9454" s="345" t="s">
        <v>5</v>
      </c>
      <c r="H9454" s="347" t="s">
        <v>145</v>
      </c>
      <c r="I9454" s="348"/>
      <c r="J9454" s="349"/>
      <c r="K9454" s="350" t="s">
        <v>6</v>
      </c>
      <c r="L9454" s="352" t="s">
        <v>12875</v>
      </c>
      <c r="M9454" s="350" t="s">
        <v>8</v>
      </c>
      <c r="N9454" s="354" t="s">
        <v>146</v>
      </c>
      <c r="O9454" s="356" t="s">
        <v>147</v>
      </c>
    </row>
    <row r="9455" spans="1:15" ht="15.75" thickBot="1">
      <c r="A9455">
        <v>2021</v>
      </c>
      <c r="B9455" t="s">
        <v>42</v>
      </c>
      <c r="C9455" s="263">
        <f t="shared" si="488"/>
        <v>44362</v>
      </c>
      <c r="D9455">
        <v>18</v>
      </c>
      <c r="E9455" t="str">
        <f t="shared" si="487"/>
        <v>S244436218</v>
      </c>
      <c r="F9455" s="340"/>
      <c r="G9455" s="346"/>
      <c r="H9455" s="191" t="s">
        <v>9</v>
      </c>
      <c r="I9455" s="192" t="s">
        <v>18</v>
      </c>
      <c r="J9455" s="193" t="s">
        <v>11</v>
      </c>
      <c r="K9455" s="351"/>
      <c r="L9455" s="353"/>
      <c r="M9455" s="351"/>
      <c r="N9455" s="355"/>
      <c r="O9455" s="357"/>
    </row>
    <row r="9456" spans="1:15">
      <c r="A9456">
        <v>2021</v>
      </c>
      <c r="B9456" t="s">
        <v>42</v>
      </c>
      <c r="C9456" s="263">
        <f t="shared" si="488"/>
        <v>44362</v>
      </c>
      <c r="D9456">
        <v>19</v>
      </c>
      <c r="E9456" t="str">
        <f t="shared" si="487"/>
        <v>S244436219</v>
      </c>
      <c r="F9456" s="3" t="s">
        <v>16</v>
      </c>
      <c r="G9456" s="2">
        <v>60</v>
      </c>
      <c r="H9456" s="2">
        <v>55.77</v>
      </c>
      <c r="I9456" s="2">
        <v>55.83</v>
      </c>
      <c r="J9456" s="2">
        <v>3.06</v>
      </c>
      <c r="K9456" s="194" t="s">
        <v>17</v>
      </c>
      <c r="L9456" s="2">
        <v>46</v>
      </c>
      <c r="M9456" s="194">
        <v>47.22</v>
      </c>
      <c r="N9456" s="2">
        <v>27.78</v>
      </c>
      <c r="O9456" s="195">
        <v>25</v>
      </c>
    </row>
    <row r="9457" spans="1:15">
      <c r="A9457">
        <v>2021</v>
      </c>
      <c r="B9457" t="s">
        <v>42</v>
      </c>
      <c r="C9457" s="263">
        <f t="shared" si="488"/>
        <v>44362</v>
      </c>
      <c r="D9457">
        <v>20</v>
      </c>
      <c r="E9457" t="str">
        <f t="shared" si="487"/>
        <v>S244436220</v>
      </c>
      <c r="F9457" s="4">
        <v>44348</v>
      </c>
      <c r="G9457" s="2">
        <v>396</v>
      </c>
      <c r="H9457" s="2">
        <v>391.88</v>
      </c>
      <c r="I9457" s="2">
        <v>391.91</v>
      </c>
      <c r="J9457" s="2">
        <v>4.5</v>
      </c>
      <c r="K9457" s="194" t="s">
        <v>17</v>
      </c>
      <c r="L9457" s="2">
        <v>46</v>
      </c>
      <c r="M9457" s="194">
        <v>14.29</v>
      </c>
      <c r="N9457" s="2">
        <v>5.71</v>
      </c>
      <c r="O9457" s="195">
        <v>80</v>
      </c>
    </row>
    <row r="9458" spans="1:15">
      <c r="A9458">
        <v>2021</v>
      </c>
      <c r="B9458" t="s">
        <v>42</v>
      </c>
      <c r="C9458" s="263">
        <f t="shared" si="488"/>
        <v>44362</v>
      </c>
      <c r="D9458">
        <v>21</v>
      </c>
      <c r="E9458" t="str">
        <f t="shared" si="487"/>
        <v>S244436221</v>
      </c>
      <c r="F9458" s="4">
        <v>44378</v>
      </c>
      <c r="G9458" s="2">
        <v>605</v>
      </c>
      <c r="H9458" s="2">
        <v>598.58000000000004</v>
      </c>
      <c r="I9458" s="2">
        <v>599.41</v>
      </c>
      <c r="J9458" s="2">
        <v>7.25</v>
      </c>
      <c r="K9458" s="194" t="s">
        <v>17</v>
      </c>
      <c r="L9458" s="2">
        <v>46</v>
      </c>
      <c r="M9458" s="194">
        <v>0</v>
      </c>
      <c r="N9458" s="2">
        <v>5.88</v>
      </c>
      <c r="O9458" s="195">
        <v>94.12</v>
      </c>
    </row>
    <row r="9459" spans="1:15">
      <c r="A9459">
        <v>2021</v>
      </c>
      <c r="B9459" t="s">
        <v>42</v>
      </c>
      <c r="C9459" s="263">
        <f t="shared" si="488"/>
        <v>44362</v>
      </c>
      <c r="D9459">
        <v>22</v>
      </c>
      <c r="E9459" t="str">
        <f t="shared" si="487"/>
        <v>S244436222</v>
      </c>
      <c r="F9459" s="4">
        <v>44409</v>
      </c>
      <c r="G9459" s="2">
        <v>598</v>
      </c>
      <c r="H9459" s="2">
        <v>599.54</v>
      </c>
      <c r="I9459" s="2">
        <v>599.9</v>
      </c>
      <c r="J9459" s="2">
        <v>5.98</v>
      </c>
      <c r="K9459" s="194" t="s">
        <v>17</v>
      </c>
      <c r="L9459" s="2">
        <v>46</v>
      </c>
      <c r="M9459" s="194">
        <v>5.71</v>
      </c>
      <c r="N9459" s="2">
        <v>0</v>
      </c>
      <c r="O9459" s="195">
        <v>94.29</v>
      </c>
    </row>
    <row r="9460" spans="1:15">
      <c r="A9460">
        <v>2021</v>
      </c>
      <c r="B9460" t="s">
        <v>42</v>
      </c>
      <c r="C9460" s="263">
        <f t="shared" si="488"/>
        <v>44362</v>
      </c>
      <c r="D9460">
        <v>23</v>
      </c>
      <c r="E9460" t="str">
        <f t="shared" si="487"/>
        <v>S244436223</v>
      </c>
      <c r="F9460" s="4">
        <v>44440</v>
      </c>
      <c r="G9460" s="2">
        <v>580</v>
      </c>
      <c r="H9460" s="2">
        <v>581.59</v>
      </c>
      <c r="I9460" s="2">
        <v>581.91999999999996</v>
      </c>
      <c r="J9460" s="2">
        <v>6.36</v>
      </c>
      <c r="K9460" s="194" t="s">
        <v>17</v>
      </c>
      <c r="L9460" s="2">
        <v>43</v>
      </c>
      <c r="M9460" s="194">
        <v>32.5</v>
      </c>
      <c r="N9460" s="2">
        <v>17.5</v>
      </c>
      <c r="O9460" s="195">
        <v>50</v>
      </c>
    </row>
    <row r="9461" spans="1:15">
      <c r="A9461">
        <v>2021</v>
      </c>
      <c r="B9461" t="s">
        <v>42</v>
      </c>
      <c r="C9461" s="263">
        <f t="shared" si="488"/>
        <v>44362</v>
      </c>
      <c r="D9461">
        <v>24</v>
      </c>
      <c r="E9461" t="str">
        <f t="shared" si="487"/>
        <v>S244436224</v>
      </c>
      <c r="F9461" s="3" t="s">
        <v>11877</v>
      </c>
      <c r="G9461" s="2">
        <v>500</v>
      </c>
      <c r="H9461" s="2">
        <v>492.06</v>
      </c>
      <c r="I9461" s="2">
        <v>492.44</v>
      </c>
      <c r="J9461" s="2">
        <v>6.7</v>
      </c>
      <c r="K9461" s="194" t="s">
        <v>17</v>
      </c>
      <c r="L9461" s="2">
        <v>40</v>
      </c>
      <c r="M9461" s="194">
        <v>33.33</v>
      </c>
      <c r="N9461" s="2">
        <v>6.06</v>
      </c>
      <c r="O9461" s="195">
        <v>60.61</v>
      </c>
    </row>
    <row r="9462" spans="1:15">
      <c r="A9462">
        <v>2021</v>
      </c>
      <c r="B9462" t="s">
        <v>42</v>
      </c>
      <c r="C9462" s="263">
        <f t="shared" si="488"/>
        <v>44362</v>
      </c>
      <c r="D9462">
        <v>25</v>
      </c>
      <c r="E9462" t="str">
        <f t="shared" si="487"/>
        <v>S244436225</v>
      </c>
      <c r="F9462" s="3">
        <v>2022</v>
      </c>
      <c r="G9462" s="2">
        <v>395</v>
      </c>
      <c r="H9462" s="2">
        <v>375.54</v>
      </c>
      <c r="I9462" s="2">
        <v>376.67</v>
      </c>
      <c r="J9462" s="2">
        <v>21.37</v>
      </c>
      <c r="K9462" s="194" t="s">
        <v>17</v>
      </c>
      <c r="L9462" s="2">
        <v>41</v>
      </c>
      <c r="M9462" s="194">
        <v>4.76</v>
      </c>
      <c r="N9462" s="2">
        <v>11.9</v>
      </c>
      <c r="O9462" s="195">
        <v>83.33</v>
      </c>
    </row>
    <row r="9463" spans="1:15">
      <c r="A9463">
        <v>2021</v>
      </c>
      <c r="B9463" t="s">
        <v>42</v>
      </c>
      <c r="C9463" s="263">
        <f t="shared" si="488"/>
        <v>44362</v>
      </c>
      <c r="D9463">
        <v>26</v>
      </c>
      <c r="E9463" t="str">
        <f t="shared" si="487"/>
        <v>S244436226</v>
      </c>
      <c r="F9463" s="3">
        <v>2023</v>
      </c>
      <c r="G9463" s="2">
        <v>278</v>
      </c>
      <c r="H9463" s="2">
        <v>263.16000000000003</v>
      </c>
      <c r="I9463" s="2">
        <v>261.23</v>
      </c>
      <c r="J9463" s="2">
        <v>13.08</v>
      </c>
      <c r="K9463" s="194" t="s">
        <v>17</v>
      </c>
      <c r="L9463" s="2">
        <v>37</v>
      </c>
      <c r="M9463" s="194">
        <v>5</v>
      </c>
      <c r="N9463" s="2">
        <v>7.5</v>
      </c>
      <c r="O9463" s="195">
        <v>87.5</v>
      </c>
    </row>
    <row r="9464" spans="1:15">
      <c r="A9464">
        <v>2021</v>
      </c>
      <c r="B9464" t="s">
        <v>42</v>
      </c>
      <c r="C9464" s="263">
        <f t="shared" si="488"/>
        <v>44362</v>
      </c>
      <c r="D9464">
        <v>27</v>
      </c>
      <c r="E9464" t="str">
        <f t="shared" si="487"/>
        <v>S244436227</v>
      </c>
      <c r="F9464" s="3">
        <v>2024</v>
      </c>
      <c r="G9464" s="2">
        <v>210</v>
      </c>
      <c r="H9464" s="2">
        <v>212.14</v>
      </c>
      <c r="I9464" s="2">
        <v>211.44</v>
      </c>
      <c r="J9464" s="2">
        <v>6.38</v>
      </c>
      <c r="K9464" s="194" t="s">
        <v>17</v>
      </c>
      <c r="L9464" s="2">
        <v>34</v>
      </c>
      <c r="M9464" s="194">
        <v>5.26</v>
      </c>
      <c r="N9464" s="2">
        <v>28.95</v>
      </c>
      <c r="O9464" s="195">
        <v>65.790000000000006</v>
      </c>
    </row>
    <row r="9465" spans="1:15" ht="15.75" thickBot="1">
      <c r="A9465">
        <v>2021</v>
      </c>
      <c r="B9465" t="s">
        <v>42</v>
      </c>
      <c r="C9465" s="263">
        <f t="shared" si="488"/>
        <v>44362</v>
      </c>
      <c r="D9465">
        <v>28</v>
      </c>
      <c r="E9465" t="str">
        <f t="shared" si="487"/>
        <v>S244436228</v>
      </c>
      <c r="F9465" s="5">
        <v>2025</v>
      </c>
      <c r="G9465" s="6">
        <v>195</v>
      </c>
      <c r="H9465" s="6">
        <v>196.85</v>
      </c>
      <c r="I9465" s="6">
        <v>196.43</v>
      </c>
      <c r="J9465" s="6">
        <v>4.5199999999999996</v>
      </c>
      <c r="K9465" s="196" t="s">
        <v>17</v>
      </c>
      <c r="L9465" s="6">
        <v>30</v>
      </c>
      <c r="M9465" s="196">
        <v>13.89</v>
      </c>
      <c r="N9465" s="6">
        <v>33.33</v>
      </c>
      <c r="O9465" s="197">
        <v>52.78</v>
      </c>
    </row>
    <row r="9466" spans="1:15" ht="16.5" thickTop="1" thickBot="1">
      <c r="A9466">
        <v>2021</v>
      </c>
      <c r="B9466" t="s">
        <v>41</v>
      </c>
      <c r="C9466" s="263">
        <f>C9465+7</f>
        <v>44369</v>
      </c>
      <c r="D9466">
        <v>1</v>
      </c>
      <c r="E9466" t="str">
        <f t="shared" ref="E9466:E9493" si="489">B9466&amp;C9466&amp;D9466</f>
        <v>S25443691</v>
      </c>
      <c r="F9466" s="267" t="s">
        <v>11903</v>
      </c>
    </row>
    <row r="9467" spans="1:15" ht="16.5" thickTop="1" thickBot="1">
      <c r="A9467">
        <v>2021</v>
      </c>
      <c r="B9467" t="s">
        <v>41</v>
      </c>
      <c r="C9467" s="263">
        <f t="shared" ref="C9467:C9493" si="490">C9466</f>
        <v>44369</v>
      </c>
      <c r="D9467">
        <v>2</v>
      </c>
      <c r="E9467" t="str">
        <f t="shared" si="489"/>
        <v>S25443692</v>
      </c>
      <c r="F9467" s="338" t="s">
        <v>1</v>
      </c>
      <c r="G9467" s="341" t="s">
        <v>2</v>
      </c>
      <c r="H9467" s="342"/>
      <c r="I9467" s="342"/>
      <c r="J9467" s="343"/>
      <c r="K9467" s="344" t="s">
        <v>3</v>
      </c>
      <c r="L9467" s="343"/>
      <c r="M9467" s="344" t="s">
        <v>144</v>
      </c>
      <c r="N9467" s="342"/>
      <c r="O9467" s="342"/>
    </row>
    <row r="9468" spans="1:15" ht="18" customHeight="1" thickBot="1">
      <c r="A9468">
        <v>2021</v>
      </c>
      <c r="B9468" t="s">
        <v>41</v>
      </c>
      <c r="C9468" s="263">
        <f t="shared" si="490"/>
        <v>44369</v>
      </c>
      <c r="D9468">
        <v>3</v>
      </c>
      <c r="E9468" t="str">
        <f t="shared" si="489"/>
        <v>S25443693</v>
      </c>
      <c r="F9468" s="339"/>
      <c r="G9468" s="345" t="s">
        <v>5</v>
      </c>
      <c r="H9468" s="347" t="s">
        <v>145</v>
      </c>
      <c r="I9468" s="348"/>
      <c r="J9468" s="349"/>
      <c r="K9468" s="350" t="s">
        <v>6</v>
      </c>
      <c r="L9468" s="352" t="s">
        <v>12875</v>
      </c>
      <c r="M9468" s="350" t="s">
        <v>8</v>
      </c>
      <c r="N9468" s="354" t="s">
        <v>146</v>
      </c>
      <c r="O9468" s="356" t="s">
        <v>147</v>
      </c>
    </row>
    <row r="9469" spans="1:15" ht="15.75" thickBot="1">
      <c r="A9469">
        <v>2021</v>
      </c>
      <c r="B9469" t="s">
        <v>41</v>
      </c>
      <c r="C9469" s="263">
        <f t="shared" si="490"/>
        <v>44369</v>
      </c>
      <c r="D9469">
        <v>4</v>
      </c>
      <c r="E9469" t="str">
        <f t="shared" si="489"/>
        <v>S25443694</v>
      </c>
      <c r="F9469" s="340"/>
      <c r="G9469" s="346"/>
      <c r="H9469" s="191" t="s">
        <v>9</v>
      </c>
      <c r="I9469" s="192" t="s">
        <v>18</v>
      </c>
      <c r="J9469" s="193" t="s">
        <v>11</v>
      </c>
      <c r="K9469" s="351"/>
      <c r="L9469" s="353"/>
      <c r="M9469" s="351"/>
      <c r="N9469" s="355"/>
      <c r="O9469" s="357"/>
    </row>
    <row r="9470" spans="1:15">
      <c r="A9470">
        <v>2021</v>
      </c>
      <c r="B9470" t="s">
        <v>41</v>
      </c>
      <c r="C9470" s="263">
        <f t="shared" si="490"/>
        <v>44369</v>
      </c>
      <c r="D9470">
        <v>5</v>
      </c>
      <c r="E9470" t="str">
        <f t="shared" si="489"/>
        <v>S25443695</v>
      </c>
      <c r="F9470" s="3" t="s">
        <v>12</v>
      </c>
      <c r="G9470" s="2" t="s">
        <v>10617</v>
      </c>
      <c r="H9470" s="2" t="s">
        <v>10617</v>
      </c>
      <c r="I9470" s="2" t="s">
        <v>12876</v>
      </c>
      <c r="J9470" s="2" t="s">
        <v>12877</v>
      </c>
      <c r="K9470" s="194" t="s">
        <v>13</v>
      </c>
      <c r="L9470" s="2">
        <v>48</v>
      </c>
      <c r="M9470" s="194" t="s">
        <v>1630</v>
      </c>
      <c r="N9470" s="2" t="s">
        <v>2689</v>
      </c>
      <c r="O9470" s="195" t="s">
        <v>3668</v>
      </c>
    </row>
    <row r="9471" spans="1:15">
      <c r="A9471">
        <v>2021</v>
      </c>
      <c r="B9471" t="s">
        <v>41</v>
      </c>
      <c r="C9471" s="263">
        <f t="shared" si="490"/>
        <v>44369</v>
      </c>
      <c r="D9471">
        <v>6</v>
      </c>
      <c r="E9471" t="str">
        <f t="shared" si="489"/>
        <v>S25443696</v>
      </c>
      <c r="F9471" s="4">
        <v>44348</v>
      </c>
      <c r="G9471" s="2" t="s">
        <v>12878</v>
      </c>
      <c r="H9471" s="2" t="s">
        <v>12878</v>
      </c>
      <c r="I9471" s="2" t="s">
        <v>12365</v>
      </c>
      <c r="J9471" s="2" t="s">
        <v>1046</v>
      </c>
      <c r="K9471" s="194" t="s">
        <v>13</v>
      </c>
      <c r="L9471" s="2">
        <v>54</v>
      </c>
      <c r="M9471" s="194" t="s">
        <v>12879</v>
      </c>
      <c r="N9471" s="2" t="s">
        <v>1649</v>
      </c>
      <c r="O9471" s="195" t="s">
        <v>1649</v>
      </c>
    </row>
    <row r="9472" spans="1:15">
      <c r="A9472">
        <v>2021</v>
      </c>
      <c r="B9472" t="s">
        <v>41</v>
      </c>
      <c r="C9472" s="263">
        <f t="shared" si="490"/>
        <v>44369</v>
      </c>
      <c r="D9472">
        <v>7</v>
      </c>
      <c r="E9472" t="str">
        <f t="shared" si="489"/>
        <v>S25443697</v>
      </c>
      <c r="F9472" s="4">
        <v>44378</v>
      </c>
      <c r="G9472" s="2" t="s">
        <v>12880</v>
      </c>
      <c r="H9472" s="2" t="s">
        <v>12880</v>
      </c>
      <c r="I9472" s="2" t="s">
        <v>12881</v>
      </c>
      <c r="J9472" s="2" t="s">
        <v>876</v>
      </c>
      <c r="K9472" s="194" t="s">
        <v>13</v>
      </c>
      <c r="L9472" s="2">
        <v>59</v>
      </c>
      <c r="M9472" s="194">
        <v>100</v>
      </c>
      <c r="N9472" s="2">
        <v>0</v>
      </c>
      <c r="O9472" s="195">
        <v>0</v>
      </c>
    </row>
    <row r="9473" spans="1:15">
      <c r="A9473">
        <v>2021</v>
      </c>
      <c r="B9473" t="s">
        <v>41</v>
      </c>
      <c r="C9473" s="263">
        <f t="shared" si="490"/>
        <v>44369</v>
      </c>
      <c r="D9473">
        <v>8</v>
      </c>
      <c r="E9473" t="str">
        <f t="shared" si="489"/>
        <v>S25443698</v>
      </c>
      <c r="F9473" s="4">
        <v>44409</v>
      </c>
      <c r="G9473" s="2" t="s">
        <v>12882</v>
      </c>
      <c r="H9473" s="2" t="s">
        <v>12882</v>
      </c>
      <c r="I9473" s="2" t="s">
        <v>12883</v>
      </c>
      <c r="J9473" s="2" t="s">
        <v>1957</v>
      </c>
      <c r="K9473" s="194" t="s">
        <v>13</v>
      </c>
      <c r="L9473" s="2">
        <v>55</v>
      </c>
      <c r="M9473" s="194" t="s">
        <v>2499</v>
      </c>
      <c r="N9473" s="2" t="s">
        <v>269</v>
      </c>
      <c r="O9473" s="195" t="s">
        <v>269</v>
      </c>
    </row>
    <row r="9474" spans="1:15">
      <c r="A9474">
        <v>2021</v>
      </c>
      <c r="B9474" t="s">
        <v>41</v>
      </c>
      <c r="C9474" s="263">
        <f t="shared" si="490"/>
        <v>44369</v>
      </c>
      <c r="D9474">
        <v>9</v>
      </c>
      <c r="E9474" t="str">
        <f t="shared" si="489"/>
        <v>S25443699</v>
      </c>
      <c r="F9474" s="4">
        <v>44440</v>
      </c>
      <c r="G9474" s="2" t="s">
        <v>12884</v>
      </c>
      <c r="H9474" s="2" t="s">
        <v>12884</v>
      </c>
      <c r="I9474" s="2" t="s">
        <v>12885</v>
      </c>
      <c r="J9474" s="2" t="s">
        <v>1356</v>
      </c>
      <c r="K9474" s="194" t="s">
        <v>13</v>
      </c>
      <c r="L9474" s="2">
        <v>50</v>
      </c>
      <c r="M9474" s="194" t="s">
        <v>4693</v>
      </c>
      <c r="N9474" s="2" t="s">
        <v>469</v>
      </c>
      <c r="O9474" s="195">
        <v>0</v>
      </c>
    </row>
    <row r="9475" spans="1:15">
      <c r="A9475">
        <v>2021</v>
      </c>
      <c r="B9475" t="s">
        <v>41</v>
      </c>
      <c r="C9475" s="263">
        <f t="shared" si="490"/>
        <v>44369</v>
      </c>
      <c r="D9475">
        <v>10</v>
      </c>
      <c r="E9475" t="str">
        <f t="shared" si="489"/>
        <v>S254436910</v>
      </c>
      <c r="F9475" s="3" t="s">
        <v>11877</v>
      </c>
      <c r="G9475" s="2" t="s">
        <v>12886</v>
      </c>
      <c r="H9475" s="2" t="s">
        <v>12886</v>
      </c>
      <c r="I9475" s="2" t="s">
        <v>12887</v>
      </c>
      <c r="J9475" s="2" t="s">
        <v>2782</v>
      </c>
      <c r="K9475" s="194" t="s">
        <v>13</v>
      </c>
      <c r="L9475" s="2">
        <v>43</v>
      </c>
      <c r="M9475" s="194" t="s">
        <v>12819</v>
      </c>
      <c r="N9475" s="2" t="s">
        <v>640</v>
      </c>
      <c r="O9475" s="195" t="s">
        <v>1649</v>
      </c>
    </row>
    <row r="9476" spans="1:15">
      <c r="A9476">
        <v>2021</v>
      </c>
      <c r="B9476" t="s">
        <v>41</v>
      </c>
      <c r="C9476" s="263">
        <f t="shared" si="490"/>
        <v>44369</v>
      </c>
      <c r="D9476">
        <v>11</v>
      </c>
      <c r="E9476" t="str">
        <f t="shared" si="489"/>
        <v>S254436911</v>
      </c>
      <c r="F9476" s="3">
        <v>2022</v>
      </c>
      <c r="G9476" s="2" t="s">
        <v>12888</v>
      </c>
      <c r="H9476" s="2" t="s">
        <v>12888</v>
      </c>
      <c r="I9476" s="2" t="s">
        <v>12889</v>
      </c>
      <c r="J9476" s="2" t="s">
        <v>6629</v>
      </c>
      <c r="K9476" s="194" t="s">
        <v>13</v>
      </c>
      <c r="L9476" s="2">
        <v>41</v>
      </c>
      <c r="M9476" s="194" t="s">
        <v>506</v>
      </c>
      <c r="N9476" s="2" t="s">
        <v>519</v>
      </c>
      <c r="O9476" s="195" t="s">
        <v>5083</v>
      </c>
    </row>
    <row r="9477" spans="1:15">
      <c r="A9477">
        <v>2021</v>
      </c>
      <c r="B9477" t="s">
        <v>41</v>
      </c>
      <c r="C9477" s="263">
        <f t="shared" si="490"/>
        <v>44369</v>
      </c>
      <c r="D9477">
        <v>12</v>
      </c>
      <c r="E9477" t="str">
        <f t="shared" si="489"/>
        <v>S254436912</v>
      </c>
      <c r="F9477" s="3">
        <v>2023</v>
      </c>
      <c r="G9477" s="2" t="s">
        <v>12890</v>
      </c>
      <c r="H9477" s="2" t="s">
        <v>12890</v>
      </c>
      <c r="I9477" s="2" t="s">
        <v>8978</v>
      </c>
      <c r="J9477" s="2" t="s">
        <v>6577</v>
      </c>
      <c r="K9477" s="194" t="s">
        <v>13</v>
      </c>
      <c r="L9477" s="2">
        <v>36</v>
      </c>
      <c r="M9477" s="194" t="s">
        <v>3731</v>
      </c>
      <c r="N9477" s="2" t="s">
        <v>752</v>
      </c>
      <c r="O9477" s="195" t="s">
        <v>11642</v>
      </c>
    </row>
    <row r="9478" spans="1:15">
      <c r="A9478">
        <v>2021</v>
      </c>
      <c r="B9478" t="s">
        <v>41</v>
      </c>
      <c r="C9478" s="263">
        <f t="shared" si="490"/>
        <v>44369</v>
      </c>
      <c r="D9478">
        <v>13</v>
      </c>
      <c r="E9478" t="str">
        <f t="shared" si="489"/>
        <v>S254436913</v>
      </c>
      <c r="F9478" s="3">
        <v>2024</v>
      </c>
      <c r="G9478" s="2" t="s">
        <v>12891</v>
      </c>
      <c r="H9478" s="2" t="s">
        <v>12891</v>
      </c>
      <c r="I9478" s="2" t="s">
        <v>12892</v>
      </c>
      <c r="J9478" s="2">
        <v>4</v>
      </c>
      <c r="K9478" s="194" t="s">
        <v>13</v>
      </c>
      <c r="L9478" s="2">
        <v>29</v>
      </c>
      <c r="M9478" s="194">
        <v>10</v>
      </c>
      <c r="N9478" s="2" t="s">
        <v>2379</v>
      </c>
      <c r="O9478" s="195" t="s">
        <v>535</v>
      </c>
    </row>
    <row r="9479" spans="1:15" ht="15.75" thickBot="1">
      <c r="A9479">
        <v>2021</v>
      </c>
      <c r="B9479" t="s">
        <v>41</v>
      </c>
      <c r="C9479" s="263">
        <f t="shared" si="490"/>
        <v>44369</v>
      </c>
      <c r="D9479">
        <v>14</v>
      </c>
      <c r="E9479" t="str">
        <f t="shared" si="489"/>
        <v>S254436914</v>
      </c>
      <c r="F9479" s="5">
        <v>2025</v>
      </c>
      <c r="G9479" s="6" t="s">
        <v>8150</v>
      </c>
      <c r="H9479" s="6" t="s">
        <v>8150</v>
      </c>
      <c r="I9479" s="6" t="s">
        <v>5703</v>
      </c>
      <c r="J9479" s="6" t="s">
        <v>487</v>
      </c>
      <c r="K9479" s="196" t="s">
        <v>13</v>
      </c>
      <c r="L9479" s="6">
        <v>27</v>
      </c>
      <c r="M9479" s="196" t="s">
        <v>506</v>
      </c>
      <c r="N9479" s="6" t="s">
        <v>2583</v>
      </c>
      <c r="O9479" s="197" t="s">
        <v>816</v>
      </c>
    </row>
    <row r="9480" spans="1:15" ht="16.5" thickTop="1" thickBot="1">
      <c r="A9480">
        <v>2021</v>
      </c>
      <c r="B9480" t="s">
        <v>41</v>
      </c>
      <c r="C9480" s="263">
        <f t="shared" si="490"/>
        <v>44369</v>
      </c>
      <c r="D9480">
        <v>15</v>
      </c>
      <c r="E9480" t="str">
        <f t="shared" si="489"/>
        <v>S254436915</v>
      </c>
      <c r="F9480" s="267" t="s">
        <v>11904</v>
      </c>
    </row>
    <row r="9481" spans="1:15" ht="16.5" thickTop="1" thickBot="1">
      <c r="A9481">
        <v>2021</v>
      </c>
      <c r="B9481" t="s">
        <v>41</v>
      </c>
      <c r="C9481" s="263">
        <f t="shared" si="490"/>
        <v>44369</v>
      </c>
      <c r="D9481">
        <v>16</v>
      </c>
      <c r="E9481" t="str">
        <f t="shared" si="489"/>
        <v>S254436916</v>
      </c>
      <c r="F9481" s="338" t="s">
        <v>1</v>
      </c>
      <c r="G9481" s="341" t="s">
        <v>2</v>
      </c>
      <c r="H9481" s="342"/>
      <c r="I9481" s="342"/>
      <c r="J9481" s="343"/>
      <c r="K9481" s="344" t="s">
        <v>3</v>
      </c>
      <c r="L9481" s="343"/>
      <c r="M9481" s="344" t="s">
        <v>144</v>
      </c>
      <c r="N9481" s="342"/>
      <c r="O9481" s="342"/>
    </row>
    <row r="9482" spans="1:15" ht="18" customHeight="1" thickBot="1">
      <c r="A9482">
        <v>2021</v>
      </c>
      <c r="B9482" t="s">
        <v>41</v>
      </c>
      <c r="C9482" s="263">
        <f t="shared" si="490"/>
        <v>44369</v>
      </c>
      <c r="D9482">
        <v>17</v>
      </c>
      <c r="E9482" t="str">
        <f t="shared" si="489"/>
        <v>S254436917</v>
      </c>
      <c r="F9482" s="339"/>
      <c r="G9482" s="345" t="s">
        <v>5</v>
      </c>
      <c r="H9482" s="347" t="s">
        <v>145</v>
      </c>
      <c r="I9482" s="348"/>
      <c r="J9482" s="349"/>
      <c r="K9482" s="350" t="s">
        <v>6</v>
      </c>
      <c r="L9482" s="352" t="s">
        <v>12875</v>
      </c>
      <c r="M9482" s="350" t="s">
        <v>8</v>
      </c>
      <c r="N9482" s="354" t="s">
        <v>146</v>
      </c>
      <c r="O9482" s="356" t="s">
        <v>147</v>
      </c>
    </row>
    <row r="9483" spans="1:15" ht="15.75" thickBot="1">
      <c r="A9483">
        <v>2021</v>
      </c>
      <c r="B9483" t="s">
        <v>41</v>
      </c>
      <c r="C9483" s="263">
        <f t="shared" si="490"/>
        <v>44369</v>
      </c>
      <c r="D9483">
        <v>18</v>
      </c>
      <c r="E9483" t="str">
        <f t="shared" si="489"/>
        <v>S254436918</v>
      </c>
      <c r="F9483" s="340"/>
      <c r="G9483" s="346"/>
      <c r="H9483" s="191" t="s">
        <v>9</v>
      </c>
      <c r="I9483" s="192" t="s">
        <v>18</v>
      </c>
      <c r="J9483" s="193" t="s">
        <v>11</v>
      </c>
      <c r="K9483" s="351"/>
      <c r="L9483" s="353"/>
      <c r="M9483" s="351"/>
      <c r="N9483" s="355"/>
      <c r="O9483" s="357"/>
    </row>
    <row r="9484" spans="1:15">
      <c r="A9484">
        <v>2021</v>
      </c>
      <c r="B9484" t="s">
        <v>41</v>
      </c>
      <c r="C9484" s="263">
        <f t="shared" si="490"/>
        <v>44369</v>
      </c>
      <c r="D9484">
        <v>19</v>
      </c>
      <c r="E9484" t="str">
        <f t="shared" si="489"/>
        <v>S254436919</v>
      </c>
      <c r="F9484" s="3" t="s">
        <v>16</v>
      </c>
      <c r="G9484" s="2" t="s">
        <v>12893</v>
      </c>
      <c r="H9484" s="2" t="s">
        <v>12893</v>
      </c>
      <c r="I9484" s="2" t="s">
        <v>12894</v>
      </c>
      <c r="J9484" s="2" t="s">
        <v>2224</v>
      </c>
      <c r="K9484" s="194" t="s">
        <v>13</v>
      </c>
      <c r="L9484" s="2">
        <v>48</v>
      </c>
      <c r="M9484" s="194" t="s">
        <v>345</v>
      </c>
      <c r="N9484" s="2" t="s">
        <v>9146</v>
      </c>
      <c r="O9484" s="195" t="s">
        <v>546</v>
      </c>
    </row>
    <row r="9485" spans="1:15">
      <c r="A9485">
        <v>2021</v>
      </c>
      <c r="B9485" t="s">
        <v>41</v>
      </c>
      <c r="C9485" s="263">
        <f t="shared" si="490"/>
        <v>44369</v>
      </c>
      <c r="D9485">
        <v>20</v>
      </c>
      <c r="E9485" t="str">
        <f t="shared" si="489"/>
        <v>S254436920</v>
      </c>
      <c r="F9485" s="4">
        <v>44348</v>
      </c>
      <c r="G9485" s="2" t="s">
        <v>1040</v>
      </c>
      <c r="H9485" s="2" t="s">
        <v>1040</v>
      </c>
      <c r="I9485" s="2" t="s">
        <v>12895</v>
      </c>
      <c r="J9485" s="2" t="s">
        <v>5382</v>
      </c>
      <c r="K9485" s="194" t="s">
        <v>13</v>
      </c>
      <c r="L9485" s="2">
        <v>47</v>
      </c>
      <c r="M9485" s="194" t="s">
        <v>561</v>
      </c>
      <c r="N9485" s="2" t="s">
        <v>5550</v>
      </c>
      <c r="O9485" s="195" t="s">
        <v>5550</v>
      </c>
    </row>
    <row r="9486" spans="1:15">
      <c r="A9486">
        <v>2021</v>
      </c>
      <c r="B9486" t="s">
        <v>41</v>
      </c>
      <c r="C9486" s="263">
        <f t="shared" si="490"/>
        <v>44369</v>
      </c>
      <c r="D9486">
        <v>21</v>
      </c>
      <c r="E9486" t="str">
        <f t="shared" si="489"/>
        <v>S254436921</v>
      </c>
      <c r="F9486" s="4">
        <v>44378</v>
      </c>
      <c r="G9486" s="2" t="s">
        <v>12896</v>
      </c>
      <c r="H9486" s="2" t="s">
        <v>12896</v>
      </c>
      <c r="I9486" s="2" t="s">
        <v>12897</v>
      </c>
      <c r="J9486" s="2" t="s">
        <v>5860</v>
      </c>
      <c r="K9486" s="194" t="s">
        <v>13</v>
      </c>
      <c r="L9486" s="2">
        <v>46</v>
      </c>
      <c r="M9486" s="194" t="s">
        <v>1638</v>
      </c>
      <c r="N9486" s="2" t="s">
        <v>460</v>
      </c>
      <c r="O9486" s="195" t="s">
        <v>346</v>
      </c>
    </row>
    <row r="9487" spans="1:15">
      <c r="A9487">
        <v>2021</v>
      </c>
      <c r="B9487" t="s">
        <v>41</v>
      </c>
      <c r="C9487" s="263">
        <f t="shared" si="490"/>
        <v>44369</v>
      </c>
      <c r="D9487">
        <v>22</v>
      </c>
      <c r="E9487" t="str">
        <f t="shared" si="489"/>
        <v>S254436922</v>
      </c>
      <c r="F9487" s="4">
        <v>44409</v>
      </c>
      <c r="G9487" s="2" t="s">
        <v>12898</v>
      </c>
      <c r="H9487" s="2" t="s">
        <v>12898</v>
      </c>
      <c r="I9487" s="2" t="s">
        <v>12899</v>
      </c>
      <c r="J9487" s="2" t="s">
        <v>1604</v>
      </c>
      <c r="K9487" s="194" t="s">
        <v>13</v>
      </c>
      <c r="L9487" s="2">
        <v>45</v>
      </c>
      <c r="M9487" s="194" t="s">
        <v>2513</v>
      </c>
      <c r="N9487" s="2" t="s">
        <v>6247</v>
      </c>
      <c r="O9487" s="195" t="s">
        <v>460</v>
      </c>
    </row>
    <row r="9488" spans="1:15">
      <c r="A9488">
        <v>2021</v>
      </c>
      <c r="B9488" t="s">
        <v>41</v>
      </c>
      <c r="C9488" s="263">
        <f t="shared" si="490"/>
        <v>44369</v>
      </c>
      <c r="D9488">
        <v>23</v>
      </c>
      <c r="E9488" t="str">
        <f t="shared" si="489"/>
        <v>S254436923</v>
      </c>
      <c r="F9488" s="4">
        <v>44440</v>
      </c>
      <c r="G9488" s="2" t="s">
        <v>12900</v>
      </c>
      <c r="H9488" s="2" t="s">
        <v>12900</v>
      </c>
      <c r="I9488" s="2" t="s">
        <v>12901</v>
      </c>
      <c r="J9488" s="2" t="s">
        <v>1049</v>
      </c>
      <c r="K9488" s="194" t="s">
        <v>13</v>
      </c>
      <c r="L9488" s="2">
        <v>42</v>
      </c>
      <c r="M9488" s="194" t="s">
        <v>332</v>
      </c>
      <c r="N9488" s="2" t="s">
        <v>800</v>
      </c>
      <c r="O9488" s="195" t="s">
        <v>800</v>
      </c>
    </row>
    <row r="9489" spans="1:15">
      <c r="A9489">
        <v>2021</v>
      </c>
      <c r="B9489" t="s">
        <v>41</v>
      </c>
      <c r="C9489" s="263">
        <f t="shared" si="490"/>
        <v>44369</v>
      </c>
      <c r="D9489">
        <v>24</v>
      </c>
      <c r="E9489" t="str">
        <f t="shared" si="489"/>
        <v>S254436924</v>
      </c>
      <c r="F9489" s="3" t="s">
        <v>11877</v>
      </c>
      <c r="G9489" s="2" t="s">
        <v>12902</v>
      </c>
      <c r="H9489" s="2" t="s">
        <v>12902</v>
      </c>
      <c r="I9489" s="2" t="s">
        <v>12903</v>
      </c>
      <c r="J9489" s="2" t="s">
        <v>3020</v>
      </c>
      <c r="K9489" s="194" t="s">
        <v>13</v>
      </c>
      <c r="L9489" s="2">
        <v>37</v>
      </c>
      <c r="M9489" s="194" t="s">
        <v>11811</v>
      </c>
      <c r="N9489" s="2" t="s">
        <v>334</v>
      </c>
      <c r="O9489" s="195" t="s">
        <v>1723</v>
      </c>
    </row>
    <row r="9490" spans="1:15">
      <c r="A9490">
        <v>2021</v>
      </c>
      <c r="B9490" t="s">
        <v>41</v>
      </c>
      <c r="C9490" s="263">
        <f t="shared" si="490"/>
        <v>44369</v>
      </c>
      <c r="D9490">
        <v>25</v>
      </c>
      <c r="E9490" t="str">
        <f t="shared" si="489"/>
        <v>S254436925</v>
      </c>
      <c r="F9490" s="3">
        <v>2022</v>
      </c>
      <c r="G9490" s="2" t="s">
        <v>12708</v>
      </c>
      <c r="H9490" s="2" t="s">
        <v>12708</v>
      </c>
      <c r="I9490" s="2" t="s">
        <v>12904</v>
      </c>
      <c r="J9490" s="2" t="s">
        <v>568</v>
      </c>
      <c r="K9490" s="194" t="s">
        <v>13</v>
      </c>
      <c r="L9490" s="2">
        <v>36</v>
      </c>
      <c r="M9490" s="194" t="s">
        <v>506</v>
      </c>
      <c r="N9490" s="2" t="s">
        <v>460</v>
      </c>
      <c r="O9490" s="195">
        <v>80</v>
      </c>
    </row>
    <row r="9491" spans="1:15">
      <c r="A9491">
        <v>2021</v>
      </c>
      <c r="B9491" t="s">
        <v>41</v>
      </c>
      <c r="C9491" s="263">
        <f t="shared" si="490"/>
        <v>44369</v>
      </c>
      <c r="D9491">
        <v>26</v>
      </c>
      <c r="E9491" t="str">
        <f t="shared" si="489"/>
        <v>S254436926</v>
      </c>
      <c r="F9491" s="3">
        <v>2023</v>
      </c>
      <c r="G9491" s="2" t="s">
        <v>12905</v>
      </c>
      <c r="H9491" s="2" t="s">
        <v>12905</v>
      </c>
      <c r="I9491" s="2" t="s">
        <v>12906</v>
      </c>
      <c r="J9491" s="2" t="s">
        <v>5761</v>
      </c>
      <c r="K9491" s="194" t="s">
        <v>13</v>
      </c>
      <c r="L9491" s="2">
        <v>33</v>
      </c>
      <c r="M9491" s="194" t="s">
        <v>269</v>
      </c>
      <c r="N9491" s="2" t="s">
        <v>799</v>
      </c>
      <c r="O9491" s="195" t="s">
        <v>11799</v>
      </c>
    </row>
    <row r="9492" spans="1:15">
      <c r="A9492">
        <v>2021</v>
      </c>
      <c r="B9492" t="s">
        <v>41</v>
      </c>
      <c r="C9492" s="263">
        <f t="shared" si="490"/>
        <v>44369</v>
      </c>
      <c r="D9492">
        <v>27</v>
      </c>
      <c r="E9492" t="str">
        <f t="shared" si="489"/>
        <v>S254436927</v>
      </c>
      <c r="F9492" s="3">
        <v>2024</v>
      </c>
      <c r="G9492" s="2" t="s">
        <v>12907</v>
      </c>
      <c r="H9492" s="2" t="s">
        <v>12907</v>
      </c>
      <c r="I9492" s="2" t="s">
        <v>12908</v>
      </c>
      <c r="J9492" s="2" t="s">
        <v>1013</v>
      </c>
      <c r="K9492" s="194" t="s">
        <v>13</v>
      </c>
      <c r="L9492" s="2">
        <v>29</v>
      </c>
      <c r="M9492" s="194" t="s">
        <v>1661</v>
      </c>
      <c r="N9492" s="2" t="s">
        <v>3668</v>
      </c>
      <c r="O9492" s="195" t="s">
        <v>10554</v>
      </c>
    </row>
    <row r="9493" spans="1:15" ht="15.75" thickBot="1">
      <c r="A9493">
        <v>2021</v>
      </c>
      <c r="B9493" t="s">
        <v>41</v>
      </c>
      <c r="C9493" s="263">
        <f t="shared" si="490"/>
        <v>44369</v>
      </c>
      <c r="D9493">
        <v>28</v>
      </c>
      <c r="E9493" t="str">
        <f t="shared" si="489"/>
        <v>S254436928</v>
      </c>
      <c r="F9493" s="5">
        <v>2025</v>
      </c>
      <c r="G9493" s="6" t="s">
        <v>12909</v>
      </c>
      <c r="H9493" s="6" t="s">
        <v>12909</v>
      </c>
      <c r="I9493" s="6" t="s">
        <v>12910</v>
      </c>
      <c r="J9493" s="6" t="s">
        <v>2452</v>
      </c>
      <c r="K9493" s="196" t="s">
        <v>13</v>
      </c>
      <c r="L9493" s="6">
        <v>29</v>
      </c>
      <c r="M9493" s="196" t="s">
        <v>346</v>
      </c>
      <c r="N9493" s="6" t="s">
        <v>346</v>
      </c>
      <c r="O9493" s="197" t="s">
        <v>545</v>
      </c>
    </row>
    <row r="9494" spans="1:15" ht="16.5" thickTop="1" thickBot="1">
      <c r="A9494">
        <v>2021</v>
      </c>
      <c r="B9494" t="s">
        <v>40</v>
      </c>
      <c r="C9494" s="263">
        <f>C9493+7</f>
        <v>44376</v>
      </c>
      <c r="D9494">
        <v>1</v>
      </c>
      <c r="E9494" t="str">
        <f t="shared" ref="E9494:E9521" si="491">B9494&amp;C9494&amp;D9494</f>
        <v>S26443761</v>
      </c>
      <c r="F9494" s="267" t="s">
        <v>11903</v>
      </c>
    </row>
    <row r="9495" spans="1:15" ht="16.5" thickTop="1" thickBot="1">
      <c r="A9495">
        <v>2021</v>
      </c>
      <c r="B9495" t="s">
        <v>40</v>
      </c>
      <c r="C9495" s="263">
        <f t="shared" ref="C9495:C9521" si="492">C9494</f>
        <v>44376</v>
      </c>
      <c r="D9495">
        <v>2</v>
      </c>
      <c r="E9495" t="str">
        <f t="shared" si="491"/>
        <v>S26443762</v>
      </c>
      <c r="F9495" s="338" t="s">
        <v>1</v>
      </c>
      <c r="G9495" s="341" t="s">
        <v>2</v>
      </c>
      <c r="H9495" s="342"/>
      <c r="I9495" s="342"/>
      <c r="J9495" s="343"/>
      <c r="K9495" s="344" t="s">
        <v>3</v>
      </c>
      <c r="L9495" s="343"/>
      <c r="M9495" s="344" t="s">
        <v>144</v>
      </c>
      <c r="N9495" s="342"/>
      <c r="O9495" s="342"/>
    </row>
    <row r="9496" spans="1:15" ht="18" customHeight="1" thickBot="1">
      <c r="A9496">
        <v>2021</v>
      </c>
      <c r="B9496" t="s">
        <v>40</v>
      </c>
      <c r="C9496" s="263">
        <f t="shared" si="492"/>
        <v>44376</v>
      </c>
      <c r="D9496">
        <v>3</v>
      </c>
      <c r="E9496" t="str">
        <f t="shared" si="491"/>
        <v>S26443763</v>
      </c>
      <c r="F9496" s="339"/>
      <c r="G9496" s="345" t="s">
        <v>5</v>
      </c>
      <c r="H9496" s="347" t="s">
        <v>145</v>
      </c>
      <c r="I9496" s="348"/>
      <c r="J9496" s="349"/>
      <c r="K9496" s="350" t="s">
        <v>6</v>
      </c>
      <c r="L9496" s="352" t="s">
        <v>12875</v>
      </c>
      <c r="M9496" s="350" t="s">
        <v>8</v>
      </c>
      <c r="N9496" s="354" t="s">
        <v>146</v>
      </c>
      <c r="O9496" s="356" t="s">
        <v>147</v>
      </c>
    </row>
    <row r="9497" spans="1:15" ht="15.75" thickBot="1">
      <c r="A9497">
        <v>2021</v>
      </c>
      <c r="B9497" t="s">
        <v>40</v>
      </c>
      <c r="C9497" s="263">
        <f t="shared" si="492"/>
        <v>44376</v>
      </c>
      <c r="D9497">
        <v>4</v>
      </c>
      <c r="E9497" t="str">
        <f t="shared" si="491"/>
        <v>S26443764</v>
      </c>
      <c r="F9497" s="340"/>
      <c r="G9497" s="346"/>
      <c r="H9497" s="191" t="s">
        <v>9</v>
      </c>
      <c r="I9497" s="192" t="s">
        <v>18</v>
      </c>
      <c r="J9497" s="193" t="s">
        <v>11</v>
      </c>
      <c r="K9497" s="351"/>
      <c r="L9497" s="353"/>
      <c r="M9497" s="351"/>
      <c r="N9497" s="355"/>
      <c r="O9497" s="357"/>
    </row>
    <row r="9498" spans="1:15">
      <c r="A9498">
        <v>2021</v>
      </c>
      <c r="B9498" t="s">
        <v>40</v>
      </c>
      <c r="C9498" s="263">
        <f t="shared" si="492"/>
        <v>44376</v>
      </c>
      <c r="D9498">
        <v>5</v>
      </c>
      <c r="E9498" t="str">
        <f t="shared" si="491"/>
        <v>S26443765</v>
      </c>
      <c r="F9498" s="3" t="s">
        <v>12</v>
      </c>
      <c r="G9498" s="2">
        <v>0</v>
      </c>
      <c r="H9498" s="2" t="s">
        <v>1726</v>
      </c>
      <c r="I9498" s="2" t="s">
        <v>12911</v>
      </c>
      <c r="J9498" s="2" t="s">
        <v>12912</v>
      </c>
      <c r="K9498" s="194" t="s">
        <v>17</v>
      </c>
      <c r="L9498" s="2">
        <v>54</v>
      </c>
      <c r="M9498" s="194">
        <v>55</v>
      </c>
      <c r="N9498" s="2">
        <v>35</v>
      </c>
      <c r="O9498" s="195">
        <v>10</v>
      </c>
    </row>
    <row r="9499" spans="1:15">
      <c r="A9499">
        <v>2021</v>
      </c>
      <c r="B9499" t="s">
        <v>40</v>
      </c>
      <c r="C9499" s="263">
        <f t="shared" si="492"/>
        <v>44376</v>
      </c>
      <c r="D9499">
        <v>6</v>
      </c>
      <c r="E9499" t="str">
        <f t="shared" si="491"/>
        <v>S26443766</v>
      </c>
      <c r="F9499" s="4">
        <v>44348</v>
      </c>
      <c r="G9499" s="2">
        <v>330</v>
      </c>
      <c r="H9499" s="2" t="s">
        <v>12913</v>
      </c>
      <c r="I9499" s="2" t="s">
        <v>12914</v>
      </c>
      <c r="J9499" s="2" t="s">
        <v>1957</v>
      </c>
      <c r="K9499" s="194" t="s">
        <v>17</v>
      </c>
      <c r="L9499" s="2">
        <v>49</v>
      </c>
      <c r="M9499" s="194" t="s">
        <v>728</v>
      </c>
      <c r="N9499" s="2" t="s">
        <v>568</v>
      </c>
      <c r="O9499" s="195">
        <v>80</v>
      </c>
    </row>
    <row r="9500" spans="1:15">
      <c r="A9500">
        <v>2021</v>
      </c>
      <c r="B9500" t="s">
        <v>40</v>
      </c>
      <c r="C9500" s="263">
        <f t="shared" si="492"/>
        <v>44376</v>
      </c>
      <c r="D9500">
        <v>7</v>
      </c>
      <c r="E9500" t="str">
        <f t="shared" si="491"/>
        <v>S26443767</v>
      </c>
      <c r="F9500" s="4">
        <v>44378</v>
      </c>
      <c r="G9500" s="2">
        <v>570</v>
      </c>
      <c r="H9500" s="2" t="s">
        <v>12915</v>
      </c>
      <c r="I9500" s="2" t="s">
        <v>12916</v>
      </c>
      <c r="J9500" s="2" t="s">
        <v>2811</v>
      </c>
      <c r="K9500" s="194" t="s">
        <v>17</v>
      </c>
      <c r="L9500" s="2">
        <v>50</v>
      </c>
      <c r="M9500" s="194">
        <v>0</v>
      </c>
      <c r="N9500" s="2">
        <v>0</v>
      </c>
      <c r="O9500" s="195">
        <v>100</v>
      </c>
    </row>
    <row r="9501" spans="1:15">
      <c r="A9501">
        <v>2021</v>
      </c>
      <c r="B9501" t="s">
        <v>40</v>
      </c>
      <c r="C9501" s="263">
        <f t="shared" si="492"/>
        <v>44376</v>
      </c>
      <c r="D9501">
        <v>8</v>
      </c>
      <c r="E9501" t="str">
        <f t="shared" si="491"/>
        <v>S26443768</v>
      </c>
      <c r="F9501" s="4">
        <v>44409</v>
      </c>
      <c r="G9501" s="2">
        <v>557</v>
      </c>
      <c r="H9501" s="2" t="s">
        <v>12917</v>
      </c>
      <c r="I9501" s="2" t="s">
        <v>12918</v>
      </c>
      <c r="J9501" s="2" t="s">
        <v>4106</v>
      </c>
      <c r="K9501" s="194" t="s">
        <v>17</v>
      </c>
      <c r="L9501" s="2">
        <v>50</v>
      </c>
      <c r="M9501" s="194" t="s">
        <v>1502</v>
      </c>
      <c r="N9501" s="2">
        <v>0</v>
      </c>
      <c r="O9501" s="195" t="s">
        <v>11858</v>
      </c>
    </row>
    <row r="9502" spans="1:15">
      <c r="A9502">
        <v>2021</v>
      </c>
      <c r="B9502" t="s">
        <v>40</v>
      </c>
      <c r="C9502" s="263">
        <f t="shared" si="492"/>
        <v>44376</v>
      </c>
      <c r="D9502">
        <v>9</v>
      </c>
      <c r="E9502" t="str">
        <f t="shared" si="491"/>
        <v>S26443769</v>
      </c>
      <c r="F9502" s="4">
        <v>44440</v>
      </c>
      <c r="G9502" s="2">
        <v>531</v>
      </c>
      <c r="H9502" s="2" t="s">
        <v>12919</v>
      </c>
      <c r="I9502" s="2" t="s">
        <v>12920</v>
      </c>
      <c r="J9502" s="2" t="s">
        <v>2816</v>
      </c>
      <c r="K9502" s="194" t="s">
        <v>17</v>
      </c>
      <c r="L9502" s="2">
        <v>48</v>
      </c>
      <c r="M9502" s="194" t="s">
        <v>833</v>
      </c>
      <c r="N9502" s="2">
        <v>0</v>
      </c>
      <c r="O9502" s="195" t="s">
        <v>11453</v>
      </c>
    </row>
    <row r="9503" spans="1:15">
      <c r="A9503">
        <v>2021</v>
      </c>
      <c r="B9503" t="s">
        <v>40</v>
      </c>
      <c r="C9503" s="263">
        <f t="shared" si="492"/>
        <v>44376</v>
      </c>
      <c r="D9503">
        <v>10</v>
      </c>
      <c r="E9503" t="str">
        <f t="shared" si="491"/>
        <v>S264437610</v>
      </c>
      <c r="F9503" s="3" t="s">
        <v>11877</v>
      </c>
      <c r="G9503" s="2">
        <v>458</v>
      </c>
      <c r="H9503" s="2" t="s">
        <v>12921</v>
      </c>
      <c r="I9503" s="2" t="s">
        <v>12922</v>
      </c>
      <c r="J9503" s="2" t="s">
        <v>1916</v>
      </c>
      <c r="K9503" s="194" t="s">
        <v>17</v>
      </c>
      <c r="L9503" s="2">
        <v>44</v>
      </c>
      <c r="M9503" s="194" t="s">
        <v>2313</v>
      </c>
      <c r="N9503" s="2" t="s">
        <v>2313</v>
      </c>
      <c r="O9503" s="195" t="s">
        <v>10701</v>
      </c>
    </row>
    <row r="9504" spans="1:15">
      <c r="A9504">
        <v>2021</v>
      </c>
      <c r="B9504" t="s">
        <v>40</v>
      </c>
      <c r="C9504" s="263">
        <f t="shared" si="492"/>
        <v>44376</v>
      </c>
      <c r="D9504">
        <v>11</v>
      </c>
      <c r="E9504" t="str">
        <f t="shared" si="491"/>
        <v>S264437611</v>
      </c>
      <c r="F9504" s="3">
        <v>2022</v>
      </c>
      <c r="G9504" s="2">
        <v>355</v>
      </c>
      <c r="H9504" s="2" t="s">
        <v>12923</v>
      </c>
      <c r="I9504" s="2" t="s">
        <v>12924</v>
      </c>
      <c r="J9504" s="2" t="s">
        <v>1735</v>
      </c>
      <c r="K9504" s="194" t="s">
        <v>17</v>
      </c>
      <c r="L9504" s="2">
        <v>43</v>
      </c>
      <c r="M9504" s="194" t="s">
        <v>2136</v>
      </c>
      <c r="N9504" s="2" t="s">
        <v>2149</v>
      </c>
      <c r="O9504" s="195" t="s">
        <v>11422</v>
      </c>
    </row>
    <row r="9505" spans="1:15">
      <c r="A9505">
        <v>2021</v>
      </c>
      <c r="B9505" t="s">
        <v>40</v>
      </c>
      <c r="C9505" s="263">
        <f t="shared" si="492"/>
        <v>44376</v>
      </c>
      <c r="D9505">
        <v>12</v>
      </c>
      <c r="E9505" t="str">
        <f t="shared" si="491"/>
        <v>S264437612</v>
      </c>
      <c r="F9505" s="3">
        <v>2023</v>
      </c>
      <c r="G9505" s="2">
        <v>245</v>
      </c>
      <c r="H9505" s="2">
        <v>241</v>
      </c>
      <c r="I9505" s="2" t="s">
        <v>10946</v>
      </c>
      <c r="J9505" s="2" t="s">
        <v>5062</v>
      </c>
      <c r="K9505" s="194" t="s">
        <v>17</v>
      </c>
      <c r="L9505" s="2">
        <v>38</v>
      </c>
      <c r="M9505" s="194" t="s">
        <v>752</v>
      </c>
      <c r="N9505" s="2" t="s">
        <v>752</v>
      </c>
      <c r="O9505" s="195" t="s">
        <v>12925</v>
      </c>
    </row>
    <row r="9506" spans="1:15">
      <c r="A9506">
        <v>2021</v>
      </c>
      <c r="B9506" t="s">
        <v>40</v>
      </c>
      <c r="C9506" s="263">
        <f t="shared" si="492"/>
        <v>44376</v>
      </c>
      <c r="D9506">
        <v>13</v>
      </c>
      <c r="E9506" t="str">
        <f t="shared" si="491"/>
        <v>S264437613</v>
      </c>
      <c r="F9506" s="3">
        <v>2024</v>
      </c>
      <c r="G9506" s="2">
        <v>185</v>
      </c>
      <c r="H9506" s="2" t="s">
        <v>2596</v>
      </c>
      <c r="I9506" s="2" t="s">
        <v>12331</v>
      </c>
      <c r="J9506" s="2" t="s">
        <v>3904</v>
      </c>
      <c r="K9506" s="194" t="s">
        <v>17</v>
      </c>
      <c r="L9506" s="2">
        <v>32</v>
      </c>
      <c r="M9506" s="194" t="s">
        <v>2136</v>
      </c>
      <c r="N9506" s="2" t="s">
        <v>1642</v>
      </c>
      <c r="O9506" s="195" t="s">
        <v>12926</v>
      </c>
    </row>
    <row r="9507" spans="1:15" ht="15.75" thickBot="1">
      <c r="A9507">
        <v>2021</v>
      </c>
      <c r="B9507" t="s">
        <v>40</v>
      </c>
      <c r="C9507" s="263">
        <f t="shared" si="492"/>
        <v>44376</v>
      </c>
      <c r="D9507">
        <v>14</v>
      </c>
      <c r="E9507" t="str">
        <f t="shared" si="491"/>
        <v>S264437614</v>
      </c>
      <c r="F9507" s="5">
        <v>2025</v>
      </c>
      <c r="G9507" s="6">
        <v>162</v>
      </c>
      <c r="H9507" s="6" t="s">
        <v>2311</v>
      </c>
      <c r="I9507" s="6" t="s">
        <v>12927</v>
      </c>
      <c r="J9507" s="6" t="s">
        <v>579</v>
      </c>
      <c r="K9507" s="196" t="s">
        <v>17</v>
      </c>
      <c r="L9507" s="6">
        <v>29</v>
      </c>
      <c r="M9507" s="196" t="s">
        <v>752</v>
      </c>
      <c r="N9507" s="6" t="s">
        <v>4064</v>
      </c>
      <c r="O9507" s="197" t="s">
        <v>12928</v>
      </c>
    </row>
    <row r="9508" spans="1:15" ht="16.5" thickTop="1" thickBot="1">
      <c r="A9508">
        <v>2021</v>
      </c>
      <c r="B9508" t="s">
        <v>40</v>
      </c>
      <c r="C9508" s="263">
        <f t="shared" si="492"/>
        <v>44376</v>
      </c>
      <c r="D9508">
        <v>15</v>
      </c>
      <c r="E9508" t="str">
        <f t="shared" si="491"/>
        <v>S264437615</v>
      </c>
      <c r="F9508" s="267" t="s">
        <v>11904</v>
      </c>
    </row>
    <row r="9509" spans="1:15" ht="16.5" thickTop="1" thickBot="1">
      <c r="A9509">
        <v>2021</v>
      </c>
      <c r="B9509" t="s">
        <v>40</v>
      </c>
      <c r="C9509" s="263">
        <f t="shared" si="492"/>
        <v>44376</v>
      </c>
      <c r="D9509">
        <v>16</v>
      </c>
      <c r="E9509" t="str">
        <f t="shared" si="491"/>
        <v>S264437616</v>
      </c>
      <c r="F9509" s="338" t="s">
        <v>1</v>
      </c>
      <c r="G9509" s="341" t="s">
        <v>2</v>
      </c>
      <c r="H9509" s="342"/>
      <c r="I9509" s="342"/>
      <c r="J9509" s="343"/>
      <c r="K9509" s="344" t="s">
        <v>3</v>
      </c>
      <c r="L9509" s="343"/>
      <c r="M9509" s="344" t="s">
        <v>144</v>
      </c>
      <c r="N9509" s="342"/>
      <c r="O9509" s="342"/>
    </row>
    <row r="9510" spans="1:15" ht="18" customHeight="1" thickBot="1">
      <c r="A9510">
        <v>2021</v>
      </c>
      <c r="B9510" t="s">
        <v>40</v>
      </c>
      <c r="C9510" s="263">
        <f t="shared" si="492"/>
        <v>44376</v>
      </c>
      <c r="D9510">
        <v>17</v>
      </c>
      <c r="E9510" t="str">
        <f t="shared" si="491"/>
        <v>S264437617</v>
      </c>
      <c r="F9510" s="339"/>
      <c r="G9510" s="345" t="s">
        <v>5</v>
      </c>
      <c r="H9510" s="347" t="s">
        <v>145</v>
      </c>
      <c r="I9510" s="348"/>
      <c r="J9510" s="349"/>
      <c r="K9510" s="350" t="s">
        <v>6</v>
      </c>
      <c r="L9510" s="352" t="s">
        <v>12875</v>
      </c>
      <c r="M9510" s="350" t="s">
        <v>8</v>
      </c>
      <c r="N9510" s="354" t="s">
        <v>146</v>
      </c>
      <c r="O9510" s="356" t="s">
        <v>147</v>
      </c>
    </row>
    <row r="9511" spans="1:15" ht="15.75" thickBot="1">
      <c r="A9511">
        <v>2021</v>
      </c>
      <c r="B9511" t="s">
        <v>40</v>
      </c>
      <c r="C9511" s="263">
        <f t="shared" si="492"/>
        <v>44376</v>
      </c>
      <c r="D9511">
        <v>18</v>
      </c>
      <c r="E9511" t="str">
        <f t="shared" si="491"/>
        <v>S264437618</v>
      </c>
      <c r="F9511" s="340"/>
      <c r="G9511" s="346"/>
      <c r="H9511" s="191" t="s">
        <v>9</v>
      </c>
      <c r="I9511" s="192" t="s">
        <v>18</v>
      </c>
      <c r="J9511" s="193" t="s">
        <v>11</v>
      </c>
      <c r="K9511" s="351"/>
      <c r="L9511" s="353"/>
      <c r="M9511" s="351"/>
      <c r="N9511" s="355"/>
      <c r="O9511" s="357"/>
    </row>
    <row r="9512" spans="1:15">
      <c r="A9512">
        <v>2021</v>
      </c>
      <c r="B9512" t="s">
        <v>40</v>
      </c>
      <c r="C9512" s="263">
        <f t="shared" si="492"/>
        <v>44376</v>
      </c>
      <c r="D9512">
        <v>19</v>
      </c>
      <c r="E9512" t="str">
        <f t="shared" si="491"/>
        <v>S264437619</v>
      </c>
      <c r="F9512" s="3" t="s">
        <v>16</v>
      </c>
      <c r="G9512" s="2">
        <v>60</v>
      </c>
      <c r="H9512" s="2" t="s">
        <v>11254</v>
      </c>
      <c r="I9512" s="2" t="s">
        <v>12929</v>
      </c>
      <c r="J9512" s="2" t="s">
        <v>300</v>
      </c>
      <c r="K9512" s="194" t="s">
        <v>17</v>
      </c>
      <c r="L9512" s="2">
        <v>53</v>
      </c>
      <c r="M9512" s="194" t="s">
        <v>301</v>
      </c>
      <c r="N9512" s="2" t="s">
        <v>302</v>
      </c>
      <c r="O9512" s="195" t="s">
        <v>303</v>
      </c>
    </row>
    <row r="9513" spans="1:15">
      <c r="A9513">
        <v>2021</v>
      </c>
      <c r="B9513" t="s">
        <v>40</v>
      </c>
      <c r="C9513" s="263">
        <f t="shared" si="492"/>
        <v>44376</v>
      </c>
      <c r="D9513">
        <v>20</v>
      </c>
      <c r="E9513" t="str">
        <f t="shared" si="491"/>
        <v>S264437620</v>
      </c>
      <c r="F9513" s="4">
        <v>44348</v>
      </c>
      <c r="G9513" s="2">
        <v>390</v>
      </c>
      <c r="H9513" s="2" t="s">
        <v>12930</v>
      </c>
      <c r="I9513" s="2" t="s">
        <v>12931</v>
      </c>
      <c r="J9513" s="2" t="s">
        <v>3446</v>
      </c>
      <c r="K9513" s="194" t="s">
        <v>17</v>
      </c>
      <c r="L9513" s="2">
        <v>50</v>
      </c>
      <c r="M9513" s="194" t="s">
        <v>416</v>
      </c>
      <c r="N9513" s="2" t="s">
        <v>1629</v>
      </c>
      <c r="O9513" s="195" t="s">
        <v>11507</v>
      </c>
    </row>
    <row r="9514" spans="1:15">
      <c r="A9514">
        <v>2021</v>
      </c>
      <c r="B9514" t="s">
        <v>40</v>
      </c>
      <c r="C9514" s="263">
        <f t="shared" si="492"/>
        <v>44376</v>
      </c>
      <c r="D9514">
        <v>21</v>
      </c>
      <c r="E9514" t="str">
        <f t="shared" si="491"/>
        <v>S264437621</v>
      </c>
      <c r="F9514" s="4">
        <v>44378</v>
      </c>
      <c r="G9514" s="2">
        <v>625</v>
      </c>
      <c r="H9514" s="2" t="s">
        <v>12932</v>
      </c>
      <c r="I9514" s="2" t="s">
        <v>12933</v>
      </c>
      <c r="J9514" s="2" t="s">
        <v>1144</v>
      </c>
      <c r="K9514" s="194" t="s">
        <v>17</v>
      </c>
      <c r="L9514" s="2">
        <v>45</v>
      </c>
      <c r="M9514" s="194">
        <v>0</v>
      </c>
      <c r="N9514" s="2">
        <v>0</v>
      </c>
      <c r="O9514" s="195">
        <v>100</v>
      </c>
    </row>
    <row r="9515" spans="1:15">
      <c r="A9515">
        <v>2021</v>
      </c>
      <c r="B9515" t="s">
        <v>40</v>
      </c>
      <c r="C9515" s="263">
        <f t="shared" si="492"/>
        <v>44376</v>
      </c>
      <c r="D9515">
        <v>22</v>
      </c>
      <c r="E9515" t="str">
        <f t="shared" si="491"/>
        <v>S264437622</v>
      </c>
      <c r="F9515" s="4">
        <v>44409</v>
      </c>
      <c r="G9515" s="2">
        <v>612</v>
      </c>
      <c r="H9515" s="2" t="s">
        <v>12934</v>
      </c>
      <c r="I9515" s="2" t="s">
        <v>12935</v>
      </c>
      <c r="J9515" s="2" t="s">
        <v>8634</v>
      </c>
      <c r="K9515" s="194" t="s">
        <v>17</v>
      </c>
      <c r="L9515" s="2">
        <v>41</v>
      </c>
      <c r="M9515" s="194" t="s">
        <v>984</v>
      </c>
      <c r="N9515" s="2">
        <v>0</v>
      </c>
      <c r="O9515" s="195" t="s">
        <v>2560</v>
      </c>
    </row>
    <row r="9516" spans="1:15">
      <c r="A9516">
        <v>2021</v>
      </c>
      <c r="B9516" t="s">
        <v>40</v>
      </c>
      <c r="C9516" s="263">
        <f t="shared" si="492"/>
        <v>44376</v>
      </c>
      <c r="D9516">
        <v>23</v>
      </c>
      <c r="E9516" t="str">
        <f t="shared" si="491"/>
        <v>S264437623</v>
      </c>
      <c r="F9516" s="4">
        <v>44440</v>
      </c>
      <c r="G9516" s="2">
        <v>586</v>
      </c>
      <c r="H9516" s="2" t="s">
        <v>12936</v>
      </c>
      <c r="I9516" s="2" t="s">
        <v>12937</v>
      </c>
      <c r="J9516" s="2" t="s">
        <v>2455</v>
      </c>
      <c r="K9516" s="194" t="s">
        <v>17</v>
      </c>
      <c r="L9516" s="2">
        <v>40</v>
      </c>
      <c r="M9516" s="194" t="s">
        <v>410</v>
      </c>
      <c r="N9516" s="2" t="s">
        <v>269</v>
      </c>
      <c r="O9516" s="195" t="s">
        <v>12510</v>
      </c>
    </row>
    <row r="9517" spans="1:15">
      <c r="A9517">
        <v>2021</v>
      </c>
      <c r="B9517" t="s">
        <v>40</v>
      </c>
      <c r="C9517" s="263">
        <f t="shared" si="492"/>
        <v>44376</v>
      </c>
      <c r="D9517">
        <v>24</v>
      </c>
      <c r="E9517" t="str">
        <f t="shared" si="491"/>
        <v>S264437624</v>
      </c>
      <c r="F9517" s="3" t="s">
        <v>11877</v>
      </c>
      <c r="G9517" s="2">
        <v>618</v>
      </c>
      <c r="H9517" s="2" t="s">
        <v>12938</v>
      </c>
      <c r="I9517" s="2" t="s">
        <v>12939</v>
      </c>
      <c r="J9517" s="2" t="s">
        <v>1593</v>
      </c>
      <c r="K9517" s="194" t="s">
        <v>17</v>
      </c>
      <c r="L9517" s="2">
        <v>38</v>
      </c>
      <c r="M9517" s="194" t="s">
        <v>506</v>
      </c>
      <c r="N9517" s="2" t="s">
        <v>317</v>
      </c>
      <c r="O9517" s="195" t="s">
        <v>10527</v>
      </c>
    </row>
    <row r="9518" spans="1:15">
      <c r="A9518">
        <v>2021</v>
      </c>
      <c r="B9518" t="s">
        <v>40</v>
      </c>
      <c r="C9518" s="263">
        <f t="shared" si="492"/>
        <v>44376</v>
      </c>
      <c r="D9518">
        <v>25</v>
      </c>
      <c r="E9518" t="str">
        <f t="shared" si="491"/>
        <v>S264437625</v>
      </c>
      <c r="F9518" s="3">
        <v>2022</v>
      </c>
      <c r="G9518" s="2">
        <v>415</v>
      </c>
      <c r="H9518" s="2" t="s">
        <v>12940</v>
      </c>
      <c r="I9518" s="2" t="s">
        <v>12941</v>
      </c>
      <c r="J9518" s="2" t="s">
        <v>7842</v>
      </c>
      <c r="K9518" s="194" t="s">
        <v>17</v>
      </c>
      <c r="L9518" s="2">
        <v>38</v>
      </c>
      <c r="M9518" s="194" t="s">
        <v>317</v>
      </c>
      <c r="N9518" s="2" t="s">
        <v>346</v>
      </c>
      <c r="O9518" s="195">
        <v>80</v>
      </c>
    </row>
    <row r="9519" spans="1:15">
      <c r="A9519">
        <v>2021</v>
      </c>
      <c r="B9519" t="s">
        <v>40</v>
      </c>
      <c r="C9519" s="263">
        <f t="shared" si="492"/>
        <v>44376</v>
      </c>
      <c r="D9519">
        <v>26</v>
      </c>
      <c r="E9519" t="str">
        <f t="shared" si="491"/>
        <v>S264437626</v>
      </c>
      <c r="F9519" s="3">
        <v>2023</v>
      </c>
      <c r="G9519" s="2">
        <v>290</v>
      </c>
      <c r="H9519" s="2" t="s">
        <v>12942</v>
      </c>
      <c r="I9519" s="2" t="s">
        <v>12943</v>
      </c>
      <c r="J9519" s="2" t="s">
        <v>6230</v>
      </c>
      <c r="K9519" s="194" t="s">
        <v>17</v>
      </c>
      <c r="L9519" s="2">
        <v>37</v>
      </c>
      <c r="M9519" s="194" t="s">
        <v>2313</v>
      </c>
      <c r="N9519" s="2" t="s">
        <v>416</v>
      </c>
      <c r="O9519" s="195" t="s">
        <v>9279</v>
      </c>
    </row>
    <row r="9520" spans="1:15">
      <c r="A9520">
        <v>2021</v>
      </c>
      <c r="B9520" t="s">
        <v>40</v>
      </c>
      <c r="C9520" s="263">
        <f t="shared" si="492"/>
        <v>44376</v>
      </c>
      <c r="D9520">
        <v>27</v>
      </c>
      <c r="E9520" t="str">
        <f t="shared" si="491"/>
        <v>S264437627</v>
      </c>
      <c r="F9520" s="3">
        <v>2024</v>
      </c>
      <c r="G9520" s="2">
        <v>225</v>
      </c>
      <c r="H9520" s="2" t="s">
        <v>12944</v>
      </c>
      <c r="I9520" s="2" t="s">
        <v>12945</v>
      </c>
      <c r="J9520" s="2" t="s">
        <v>7013</v>
      </c>
      <c r="K9520" s="194" t="s">
        <v>17</v>
      </c>
      <c r="L9520" s="2">
        <v>31</v>
      </c>
      <c r="M9520" s="194" t="s">
        <v>312</v>
      </c>
      <c r="N9520" s="2" t="s">
        <v>5555</v>
      </c>
      <c r="O9520" s="195" t="s">
        <v>1848</v>
      </c>
    </row>
    <row r="9521" spans="1:15" ht="15.75" thickBot="1">
      <c r="A9521">
        <v>2021</v>
      </c>
      <c r="B9521" t="s">
        <v>40</v>
      </c>
      <c r="C9521" s="263">
        <f t="shared" si="492"/>
        <v>44376</v>
      </c>
      <c r="D9521">
        <v>28</v>
      </c>
      <c r="E9521" t="str">
        <f t="shared" si="491"/>
        <v>S264437628</v>
      </c>
      <c r="F9521" s="5">
        <v>2025</v>
      </c>
      <c r="G9521" s="6">
        <v>197</v>
      </c>
      <c r="H9521" s="6" t="s">
        <v>2776</v>
      </c>
      <c r="I9521" s="6" t="s">
        <v>12030</v>
      </c>
      <c r="J9521" s="6" t="s">
        <v>3904</v>
      </c>
      <c r="K9521" s="196" t="s">
        <v>17</v>
      </c>
      <c r="L9521" s="6">
        <v>28</v>
      </c>
      <c r="M9521" s="196" t="s">
        <v>477</v>
      </c>
      <c r="N9521" s="6" t="s">
        <v>4986</v>
      </c>
      <c r="O9521" s="197" t="s">
        <v>8799</v>
      </c>
    </row>
    <row r="9522" spans="1:15" ht="16.5" customHeight="1" thickTop="1" thickBot="1">
      <c r="A9522">
        <v>2021</v>
      </c>
      <c r="B9522" t="s">
        <v>39</v>
      </c>
      <c r="C9522" s="263">
        <f>C9521+7</f>
        <v>44383</v>
      </c>
      <c r="D9522">
        <v>1</v>
      </c>
      <c r="E9522" t="str">
        <f t="shared" ref="E9522:E9549" si="493">B9522&amp;C9522&amp;D9522</f>
        <v>S27443831</v>
      </c>
      <c r="F9522" s="1" t="s">
        <v>11903</v>
      </c>
    </row>
    <row r="9523" spans="1:15" ht="16.5" thickTop="1" thickBot="1">
      <c r="A9523">
        <v>2021</v>
      </c>
      <c r="B9523" t="s">
        <v>39</v>
      </c>
      <c r="C9523" s="263">
        <f t="shared" ref="C9523:C9549" si="494">C9522</f>
        <v>44383</v>
      </c>
      <c r="D9523">
        <v>2</v>
      </c>
      <c r="E9523" t="str">
        <f t="shared" si="493"/>
        <v>S27443832</v>
      </c>
      <c r="F9523" s="338" t="s">
        <v>1</v>
      </c>
      <c r="G9523" s="341" t="s">
        <v>2</v>
      </c>
      <c r="H9523" s="342"/>
      <c r="I9523" s="342"/>
      <c r="J9523" s="343"/>
      <c r="K9523" s="344" t="s">
        <v>3</v>
      </c>
      <c r="L9523" s="343"/>
      <c r="M9523" s="344" t="s">
        <v>144</v>
      </c>
      <c r="N9523" s="342"/>
      <c r="O9523" s="342"/>
    </row>
    <row r="9524" spans="1:15" ht="18" customHeight="1" thickBot="1">
      <c r="A9524">
        <v>2021</v>
      </c>
      <c r="B9524" t="s">
        <v>39</v>
      </c>
      <c r="C9524" s="263">
        <f t="shared" si="494"/>
        <v>44383</v>
      </c>
      <c r="D9524">
        <v>3</v>
      </c>
      <c r="E9524" t="str">
        <f t="shared" si="493"/>
        <v>S27443833</v>
      </c>
      <c r="F9524" s="339"/>
      <c r="G9524" s="345" t="s">
        <v>5</v>
      </c>
      <c r="H9524" s="347" t="s">
        <v>145</v>
      </c>
      <c r="I9524" s="348"/>
      <c r="J9524" s="349"/>
      <c r="K9524" s="350" t="s">
        <v>6</v>
      </c>
      <c r="L9524" s="352" t="s">
        <v>12875</v>
      </c>
      <c r="M9524" s="350" t="s">
        <v>8</v>
      </c>
      <c r="N9524" s="354" t="s">
        <v>146</v>
      </c>
      <c r="O9524" s="356" t="s">
        <v>147</v>
      </c>
    </row>
    <row r="9525" spans="1:15" ht="15.75" thickBot="1">
      <c r="A9525">
        <v>2021</v>
      </c>
      <c r="B9525" t="s">
        <v>39</v>
      </c>
      <c r="C9525" s="263">
        <f t="shared" si="494"/>
        <v>44383</v>
      </c>
      <c r="D9525">
        <v>4</v>
      </c>
      <c r="E9525" t="str">
        <f t="shared" si="493"/>
        <v>S27443834</v>
      </c>
      <c r="F9525" s="340"/>
      <c r="G9525" s="346"/>
      <c r="H9525" s="191" t="s">
        <v>9</v>
      </c>
      <c r="I9525" s="192" t="s">
        <v>18</v>
      </c>
      <c r="J9525" s="193" t="s">
        <v>11</v>
      </c>
      <c r="K9525" s="351"/>
      <c r="L9525" s="353"/>
      <c r="M9525" s="351"/>
      <c r="N9525" s="355"/>
      <c r="O9525" s="357"/>
    </row>
    <row r="9526" spans="1:15">
      <c r="A9526">
        <v>2021</v>
      </c>
      <c r="B9526" t="s">
        <v>39</v>
      </c>
      <c r="C9526" s="263">
        <f t="shared" si="494"/>
        <v>44383</v>
      </c>
      <c r="D9526">
        <v>5</v>
      </c>
      <c r="E9526" t="str">
        <f t="shared" si="493"/>
        <v>S27443835</v>
      </c>
      <c r="F9526" s="3" t="s">
        <v>12</v>
      </c>
      <c r="G9526" s="2" t="s">
        <v>12946</v>
      </c>
      <c r="H9526" s="2" t="s">
        <v>12946</v>
      </c>
      <c r="I9526" s="2" t="s">
        <v>12947</v>
      </c>
      <c r="J9526" s="2" t="s">
        <v>1172</v>
      </c>
      <c r="K9526" s="194" t="s">
        <v>13</v>
      </c>
      <c r="L9526" s="2">
        <v>54</v>
      </c>
      <c r="M9526" s="194">
        <v>80</v>
      </c>
      <c r="N9526" s="2">
        <v>15</v>
      </c>
      <c r="O9526" s="195">
        <v>5</v>
      </c>
    </row>
    <row r="9527" spans="1:15">
      <c r="A9527">
        <v>2021</v>
      </c>
      <c r="B9527" t="s">
        <v>39</v>
      </c>
      <c r="C9527" s="263">
        <f t="shared" si="494"/>
        <v>44383</v>
      </c>
      <c r="D9527">
        <v>6</v>
      </c>
      <c r="E9527" t="str">
        <f t="shared" si="493"/>
        <v>S27443836</v>
      </c>
      <c r="F9527" s="4">
        <v>44378</v>
      </c>
      <c r="G9527" s="2" t="s">
        <v>12948</v>
      </c>
      <c r="H9527" s="2" t="s">
        <v>12948</v>
      </c>
      <c r="I9527" s="2" t="s">
        <v>12949</v>
      </c>
      <c r="J9527" s="2" t="s">
        <v>294</v>
      </c>
      <c r="K9527" s="194" t="s">
        <v>13</v>
      </c>
      <c r="L9527" s="2">
        <v>50</v>
      </c>
      <c r="M9527" s="194" t="s">
        <v>512</v>
      </c>
      <c r="N9527" s="2" t="s">
        <v>631</v>
      </c>
      <c r="O9527" s="195" t="s">
        <v>507</v>
      </c>
    </row>
    <row r="9528" spans="1:15">
      <c r="A9528">
        <v>2021</v>
      </c>
      <c r="B9528" t="s">
        <v>39</v>
      </c>
      <c r="C9528" s="263">
        <f t="shared" si="494"/>
        <v>44383</v>
      </c>
      <c r="D9528">
        <v>7</v>
      </c>
      <c r="E9528" t="str">
        <f t="shared" si="493"/>
        <v>S27443837</v>
      </c>
      <c r="F9528" s="4">
        <v>44409</v>
      </c>
      <c r="G9528" s="2" t="s">
        <v>12950</v>
      </c>
      <c r="H9528" s="2" t="s">
        <v>12950</v>
      </c>
      <c r="I9528" s="2" t="s">
        <v>12951</v>
      </c>
      <c r="J9528" s="2" t="s">
        <v>269</v>
      </c>
      <c r="K9528" s="194" t="s">
        <v>13</v>
      </c>
      <c r="L9528" s="2">
        <v>50</v>
      </c>
      <c r="M9528" s="194" t="s">
        <v>400</v>
      </c>
      <c r="N9528" s="2" t="s">
        <v>1646</v>
      </c>
      <c r="O9528" s="195" t="s">
        <v>740</v>
      </c>
    </row>
    <row r="9529" spans="1:15">
      <c r="A9529">
        <v>2021</v>
      </c>
      <c r="B9529" t="s">
        <v>39</v>
      </c>
      <c r="C9529" s="263">
        <f t="shared" si="494"/>
        <v>44383</v>
      </c>
      <c r="D9529">
        <v>8</v>
      </c>
      <c r="E9529" t="str">
        <f t="shared" si="493"/>
        <v>S27443838</v>
      </c>
      <c r="F9529" s="4">
        <v>44440</v>
      </c>
      <c r="G9529" s="2" t="s">
        <v>12952</v>
      </c>
      <c r="H9529" s="2" t="s">
        <v>12952</v>
      </c>
      <c r="I9529" s="2" t="s">
        <v>12953</v>
      </c>
      <c r="J9529" s="2" t="s">
        <v>4333</v>
      </c>
      <c r="K9529" s="194" t="s">
        <v>13</v>
      </c>
      <c r="L9529" s="2">
        <v>56</v>
      </c>
      <c r="M9529" s="194" t="s">
        <v>3836</v>
      </c>
      <c r="N9529" s="2">
        <v>0</v>
      </c>
      <c r="O9529" s="195" t="s">
        <v>728</v>
      </c>
    </row>
    <row r="9530" spans="1:15">
      <c r="A9530">
        <v>2021</v>
      </c>
      <c r="B9530" t="s">
        <v>39</v>
      </c>
      <c r="C9530" s="263">
        <f t="shared" si="494"/>
        <v>44383</v>
      </c>
      <c r="D9530">
        <v>9</v>
      </c>
      <c r="E9530" t="str">
        <f t="shared" si="493"/>
        <v>S27443839</v>
      </c>
      <c r="F9530" s="4">
        <v>44470</v>
      </c>
      <c r="G9530" s="2" t="s">
        <v>12954</v>
      </c>
      <c r="H9530" s="2" t="s">
        <v>12954</v>
      </c>
      <c r="I9530" s="2" t="s">
        <v>12955</v>
      </c>
      <c r="J9530" s="2" t="s">
        <v>2578</v>
      </c>
      <c r="K9530" s="194" t="s">
        <v>13</v>
      </c>
      <c r="L9530" s="2">
        <v>44</v>
      </c>
      <c r="M9530" s="194" t="s">
        <v>3836</v>
      </c>
      <c r="N9530" s="2">
        <v>0</v>
      </c>
      <c r="O9530" s="195" t="s">
        <v>728</v>
      </c>
    </row>
    <row r="9531" spans="1:15">
      <c r="A9531">
        <v>2021</v>
      </c>
      <c r="B9531" t="s">
        <v>39</v>
      </c>
      <c r="C9531" s="263">
        <f t="shared" si="494"/>
        <v>44383</v>
      </c>
      <c r="D9531">
        <v>10</v>
      </c>
      <c r="E9531" t="str">
        <f t="shared" si="493"/>
        <v>S274438310</v>
      </c>
      <c r="F9531" s="3" t="s">
        <v>11877</v>
      </c>
      <c r="G9531" s="2" t="s">
        <v>12956</v>
      </c>
      <c r="H9531" s="2" t="s">
        <v>12956</v>
      </c>
      <c r="I9531" s="2" t="s">
        <v>12957</v>
      </c>
      <c r="J9531" s="2" t="s">
        <v>11984</v>
      </c>
      <c r="K9531" s="194" t="s">
        <v>13</v>
      </c>
      <c r="L9531" s="2">
        <v>39</v>
      </c>
      <c r="M9531" s="194" t="s">
        <v>11728</v>
      </c>
      <c r="N9531" s="2">
        <v>0</v>
      </c>
      <c r="O9531" s="195" t="s">
        <v>1322</v>
      </c>
    </row>
    <row r="9532" spans="1:15">
      <c r="A9532">
        <v>2021</v>
      </c>
      <c r="B9532" t="s">
        <v>39</v>
      </c>
      <c r="C9532" s="263">
        <f t="shared" si="494"/>
        <v>44383</v>
      </c>
      <c r="D9532">
        <v>11</v>
      </c>
      <c r="E9532" t="str">
        <f t="shared" si="493"/>
        <v>S274438311</v>
      </c>
      <c r="F9532" s="3">
        <v>2022</v>
      </c>
      <c r="G9532" s="2" t="s">
        <v>12958</v>
      </c>
      <c r="H9532" s="2" t="s">
        <v>12958</v>
      </c>
      <c r="I9532" s="2" t="s">
        <v>12959</v>
      </c>
      <c r="J9532" s="2" t="s">
        <v>3446</v>
      </c>
      <c r="K9532" s="194" t="s">
        <v>13</v>
      </c>
      <c r="L9532" s="2">
        <v>40</v>
      </c>
      <c r="M9532" s="194" t="s">
        <v>5271</v>
      </c>
      <c r="N9532" s="2" t="s">
        <v>11648</v>
      </c>
      <c r="O9532" s="195" t="s">
        <v>1913</v>
      </c>
    </row>
    <row r="9533" spans="1:15">
      <c r="A9533">
        <v>2021</v>
      </c>
      <c r="B9533" t="s">
        <v>39</v>
      </c>
      <c r="C9533" s="263">
        <f t="shared" si="494"/>
        <v>44383</v>
      </c>
      <c r="D9533">
        <v>12</v>
      </c>
      <c r="E9533" t="str">
        <f t="shared" si="493"/>
        <v>S274438312</v>
      </c>
      <c r="F9533" s="3">
        <v>2023</v>
      </c>
      <c r="G9533" s="2">
        <v>244</v>
      </c>
      <c r="H9533" s="2">
        <v>244</v>
      </c>
      <c r="I9533" s="2" t="s">
        <v>10256</v>
      </c>
      <c r="J9533" s="2" t="s">
        <v>2664</v>
      </c>
      <c r="K9533" s="194" t="s">
        <v>13</v>
      </c>
      <c r="L9533" s="2">
        <v>37</v>
      </c>
      <c r="M9533" s="194">
        <v>25</v>
      </c>
      <c r="N9533" s="2" t="s">
        <v>11648</v>
      </c>
      <c r="O9533" s="195" t="s">
        <v>2107</v>
      </c>
    </row>
    <row r="9534" spans="1:15">
      <c r="A9534">
        <v>2021</v>
      </c>
      <c r="B9534" t="s">
        <v>39</v>
      </c>
      <c r="C9534" s="263">
        <f t="shared" si="494"/>
        <v>44383</v>
      </c>
      <c r="D9534">
        <v>13</v>
      </c>
      <c r="E9534" t="str">
        <f t="shared" si="493"/>
        <v>S274438313</v>
      </c>
      <c r="F9534" s="3">
        <v>2024</v>
      </c>
      <c r="G9534" s="2" t="s">
        <v>12960</v>
      </c>
      <c r="H9534" s="2" t="s">
        <v>12960</v>
      </c>
      <c r="I9534" s="2" t="s">
        <v>5613</v>
      </c>
      <c r="J9534" s="2" t="s">
        <v>5777</v>
      </c>
      <c r="K9534" s="194" t="s">
        <v>13</v>
      </c>
      <c r="L9534" s="2">
        <v>32</v>
      </c>
      <c r="M9534" s="194" t="s">
        <v>340</v>
      </c>
      <c r="N9534" s="2" t="s">
        <v>12961</v>
      </c>
      <c r="O9534" s="195" t="s">
        <v>4713</v>
      </c>
    </row>
    <row r="9535" spans="1:15" ht="15.75" thickBot="1">
      <c r="A9535">
        <v>2021</v>
      </c>
      <c r="B9535" t="s">
        <v>39</v>
      </c>
      <c r="C9535" s="263">
        <f t="shared" si="494"/>
        <v>44383</v>
      </c>
      <c r="D9535">
        <v>14</v>
      </c>
      <c r="E9535" t="str">
        <f t="shared" si="493"/>
        <v>S274438314</v>
      </c>
      <c r="F9535" s="5">
        <v>2025</v>
      </c>
      <c r="G9535" s="6" t="s">
        <v>2648</v>
      </c>
      <c r="H9535" s="6" t="s">
        <v>2648</v>
      </c>
      <c r="I9535" s="6" t="s">
        <v>358</v>
      </c>
      <c r="J9535" s="6" t="s">
        <v>700</v>
      </c>
      <c r="K9535" s="196" t="s">
        <v>13</v>
      </c>
      <c r="L9535" s="6">
        <v>32</v>
      </c>
      <c r="M9535" s="196" t="s">
        <v>4562</v>
      </c>
      <c r="N9535" s="6" t="s">
        <v>4640</v>
      </c>
      <c r="O9535" s="197" t="s">
        <v>7378</v>
      </c>
    </row>
    <row r="9536" spans="1:15" ht="16.5" customHeight="1" thickTop="1" thickBot="1">
      <c r="A9536">
        <v>2021</v>
      </c>
      <c r="B9536" t="s">
        <v>39</v>
      </c>
      <c r="C9536" s="263">
        <f t="shared" si="494"/>
        <v>44383</v>
      </c>
      <c r="D9536">
        <v>15</v>
      </c>
      <c r="E9536" t="str">
        <f t="shared" si="493"/>
        <v>S274438315</v>
      </c>
      <c r="F9536" s="1" t="s">
        <v>11904</v>
      </c>
    </row>
    <row r="9537" spans="1:15" ht="16.5" thickTop="1" thickBot="1">
      <c r="A9537">
        <v>2021</v>
      </c>
      <c r="B9537" t="s">
        <v>39</v>
      </c>
      <c r="C9537" s="263">
        <f t="shared" si="494"/>
        <v>44383</v>
      </c>
      <c r="D9537">
        <v>16</v>
      </c>
      <c r="E9537" t="str">
        <f t="shared" si="493"/>
        <v>S274438316</v>
      </c>
      <c r="F9537" s="338" t="s">
        <v>1</v>
      </c>
      <c r="G9537" s="341" t="s">
        <v>2</v>
      </c>
      <c r="H9537" s="342"/>
      <c r="I9537" s="342"/>
      <c r="J9537" s="343"/>
      <c r="K9537" s="344" t="s">
        <v>3</v>
      </c>
      <c r="L9537" s="343"/>
      <c r="M9537" s="344" t="s">
        <v>144</v>
      </c>
      <c r="N9537" s="342"/>
      <c r="O9537" s="342"/>
    </row>
    <row r="9538" spans="1:15" ht="18" customHeight="1" thickBot="1">
      <c r="A9538">
        <v>2021</v>
      </c>
      <c r="B9538" t="s">
        <v>39</v>
      </c>
      <c r="C9538" s="263">
        <f t="shared" si="494"/>
        <v>44383</v>
      </c>
      <c r="D9538">
        <v>17</v>
      </c>
      <c r="E9538" t="str">
        <f t="shared" si="493"/>
        <v>S274438317</v>
      </c>
      <c r="F9538" s="339"/>
      <c r="G9538" s="345" t="s">
        <v>5</v>
      </c>
      <c r="H9538" s="347" t="s">
        <v>145</v>
      </c>
      <c r="I9538" s="348"/>
      <c r="J9538" s="349"/>
      <c r="K9538" s="350" t="s">
        <v>6</v>
      </c>
      <c r="L9538" s="352" t="s">
        <v>12875</v>
      </c>
      <c r="M9538" s="350" t="s">
        <v>8</v>
      </c>
      <c r="N9538" s="354" t="s">
        <v>146</v>
      </c>
      <c r="O9538" s="356" t="s">
        <v>147</v>
      </c>
    </row>
    <row r="9539" spans="1:15" ht="15.75" thickBot="1">
      <c r="A9539">
        <v>2021</v>
      </c>
      <c r="B9539" t="s">
        <v>39</v>
      </c>
      <c r="C9539" s="263">
        <f t="shared" si="494"/>
        <v>44383</v>
      </c>
      <c r="D9539">
        <v>18</v>
      </c>
      <c r="E9539" t="str">
        <f t="shared" si="493"/>
        <v>S274438318</v>
      </c>
      <c r="F9539" s="340"/>
      <c r="G9539" s="346"/>
      <c r="H9539" s="191" t="s">
        <v>9</v>
      </c>
      <c r="I9539" s="192" t="s">
        <v>18</v>
      </c>
      <c r="J9539" s="193" t="s">
        <v>11</v>
      </c>
      <c r="K9539" s="351"/>
      <c r="L9539" s="353"/>
      <c r="M9539" s="351"/>
      <c r="N9539" s="355"/>
      <c r="O9539" s="357"/>
    </row>
    <row r="9540" spans="1:15">
      <c r="A9540">
        <v>2021</v>
      </c>
      <c r="B9540" t="s">
        <v>39</v>
      </c>
      <c r="C9540" s="263">
        <f t="shared" si="494"/>
        <v>44383</v>
      </c>
      <c r="D9540">
        <v>19</v>
      </c>
      <c r="E9540" t="str">
        <f t="shared" si="493"/>
        <v>S274438319</v>
      </c>
      <c r="F9540" s="3" t="s">
        <v>16</v>
      </c>
      <c r="G9540" s="2" t="s">
        <v>1342</v>
      </c>
      <c r="H9540" s="2" t="s">
        <v>1342</v>
      </c>
      <c r="I9540" s="2" t="s">
        <v>12962</v>
      </c>
      <c r="J9540" s="2" t="s">
        <v>1861</v>
      </c>
      <c r="K9540" s="194" t="s">
        <v>13</v>
      </c>
      <c r="L9540" s="2">
        <v>45</v>
      </c>
      <c r="M9540" s="194" t="s">
        <v>1631</v>
      </c>
      <c r="N9540" s="2" t="s">
        <v>3669</v>
      </c>
      <c r="O9540" s="195" t="s">
        <v>3668</v>
      </c>
    </row>
    <row r="9541" spans="1:15">
      <c r="A9541">
        <v>2021</v>
      </c>
      <c r="B9541" t="s">
        <v>39</v>
      </c>
      <c r="C9541" s="263">
        <f t="shared" si="494"/>
        <v>44383</v>
      </c>
      <c r="D9541">
        <v>20</v>
      </c>
      <c r="E9541" t="str">
        <f t="shared" si="493"/>
        <v>S274438320</v>
      </c>
      <c r="F9541" s="4">
        <v>44378</v>
      </c>
      <c r="G9541" s="2" t="s">
        <v>12963</v>
      </c>
      <c r="H9541" s="2" t="s">
        <v>12963</v>
      </c>
      <c r="I9541" s="2" t="s">
        <v>12964</v>
      </c>
      <c r="J9541" s="2" t="s">
        <v>2043</v>
      </c>
      <c r="K9541" s="194" t="s">
        <v>13</v>
      </c>
      <c r="L9541" s="2">
        <v>45</v>
      </c>
      <c r="M9541" s="194" t="s">
        <v>351</v>
      </c>
      <c r="N9541" s="2" t="s">
        <v>6247</v>
      </c>
      <c r="O9541" s="195" t="s">
        <v>545</v>
      </c>
    </row>
    <row r="9542" spans="1:15">
      <c r="A9542">
        <v>2021</v>
      </c>
      <c r="B9542" t="s">
        <v>39</v>
      </c>
      <c r="C9542" s="263">
        <f t="shared" si="494"/>
        <v>44383</v>
      </c>
      <c r="D9542">
        <v>21</v>
      </c>
      <c r="E9542" t="str">
        <f t="shared" si="493"/>
        <v>S274438321</v>
      </c>
      <c r="F9542" s="4">
        <v>44409</v>
      </c>
      <c r="G9542" s="2" t="s">
        <v>12965</v>
      </c>
      <c r="H9542" s="2" t="s">
        <v>12965</v>
      </c>
      <c r="I9542" s="2" t="s">
        <v>12966</v>
      </c>
      <c r="J9542" s="2" t="s">
        <v>1721</v>
      </c>
      <c r="K9542" s="194" t="s">
        <v>13</v>
      </c>
      <c r="L9542" s="2">
        <v>44</v>
      </c>
      <c r="M9542" s="194" t="s">
        <v>3023</v>
      </c>
      <c r="N9542" s="2" t="s">
        <v>269</v>
      </c>
      <c r="O9542" s="195" t="s">
        <v>10652</v>
      </c>
    </row>
    <row r="9543" spans="1:15">
      <c r="A9543">
        <v>2021</v>
      </c>
      <c r="B9543" t="s">
        <v>39</v>
      </c>
      <c r="C9543" s="263">
        <f t="shared" si="494"/>
        <v>44383</v>
      </c>
      <c r="D9543">
        <v>22</v>
      </c>
      <c r="E9543" t="str">
        <f t="shared" si="493"/>
        <v>S274438322</v>
      </c>
      <c r="F9543" s="4">
        <v>44440</v>
      </c>
      <c r="G9543" s="2" t="s">
        <v>12967</v>
      </c>
      <c r="H9543" s="2" t="s">
        <v>12967</v>
      </c>
      <c r="I9543" s="2" t="s">
        <v>12968</v>
      </c>
      <c r="J9543" s="2" t="s">
        <v>2003</v>
      </c>
      <c r="K9543" s="194" t="s">
        <v>13</v>
      </c>
      <c r="L9543" s="2">
        <v>42</v>
      </c>
      <c r="M9543" s="194" t="s">
        <v>4626</v>
      </c>
      <c r="N9543" s="2" t="s">
        <v>469</v>
      </c>
      <c r="O9543" s="195" t="s">
        <v>3331</v>
      </c>
    </row>
    <row r="9544" spans="1:15">
      <c r="A9544">
        <v>2021</v>
      </c>
      <c r="B9544" t="s">
        <v>39</v>
      </c>
      <c r="C9544" s="263">
        <f t="shared" si="494"/>
        <v>44383</v>
      </c>
      <c r="D9544">
        <v>23</v>
      </c>
      <c r="E9544" t="str">
        <f t="shared" si="493"/>
        <v>S274438323</v>
      </c>
      <c r="F9544" s="4">
        <v>44470</v>
      </c>
      <c r="G9544" s="2" t="s">
        <v>12969</v>
      </c>
      <c r="H9544" s="2" t="s">
        <v>12969</v>
      </c>
      <c r="I9544" s="2" t="s">
        <v>12970</v>
      </c>
      <c r="J9544" s="2" t="s">
        <v>3810</v>
      </c>
      <c r="K9544" s="194" t="s">
        <v>13</v>
      </c>
      <c r="L9544" s="2">
        <v>41</v>
      </c>
      <c r="M9544" s="194" t="s">
        <v>4626</v>
      </c>
      <c r="N9544" s="2" t="s">
        <v>469</v>
      </c>
      <c r="O9544" s="195" t="s">
        <v>3331</v>
      </c>
    </row>
    <row r="9545" spans="1:15">
      <c r="A9545">
        <v>2021</v>
      </c>
      <c r="B9545" t="s">
        <v>39</v>
      </c>
      <c r="C9545" s="263">
        <f t="shared" si="494"/>
        <v>44383</v>
      </c>
      <c r="D9545">
        <v>24</v>
      </c>
      <c r="E9545" t="str">
        <f t="shared" si="493"/>
        <v>S274438324</v>
      </c>
      <c r="F9545" s="3" t="s">
        <v>11877</v>
      </c>
      <c r="G9545" s="2" t="s">
        <v>12971</v>
      </c>
      <c r="H9545" s="2" t="s">
        <v>12971</v>
      </c>
      <c r="I9545" s="2" t="s">
        <v>12972</v>
      </c>
      <c r="J9545" s="2" t="s">
        <v>6700</v>
      </c>
      <c r="K9545" s="194" t="s">
        <v>13</v>
      </c>
      <c r="L9545" s="2">
        <v>36</v>
      </c>
      <c r="M9545" s="194" t="s">
        <v>10307</v>
      </c>
      <c r="N9545" s="2">
        <v>0</v>
      </c>
      <c r="O9545" s="195" t="s">
        <v>619</v>
      </c>
    </row>
    <row r="9546" spans="1:15">
      <c r="A9546">
        <v>2021</v>
      </c>
      <c r="B9546" t="s">
        <v>39</v>
      </c>
      <c r="C9546" s="263">
        <f t="shared" si="494"/>
        <v>44383</v>
      </c>
      <c r="D9546">
        <v>25</v>
      </c>
      <c r="E9546" t="str">
        <f t="shared" si="493"/>
        <v>S274438325</v>
      </c>
      <c r="F9546" s="3">
        <v>2022</v>
      </c>
      <c r="G9546" s="2" t="s">
        <v>12973</v>
      </c>
      <c r="H9546" s="2" t="s">
        <v>12973</v>
      </c>
      <c r="I9546" s="2" t="s">
        <v>12974</v>
      </c>
      <c r="J9546" s="2" t="s">
        <v>2516</v>
      </c>
      <c r="K9546" s="194" t="s">
        <v>13</v>
      </c>
      <c r="L9546" s="2">
        <v>38</v>
      </c>
      <c r="M9546" s="194" t="s">
        <v>551</v>
      </c>
      <c r="N9546" s="2" t="s">
        <v>799</v>
      </c>
      <c r="O9546" s="195" t="s">
        <v>555</v>
      </c>
    </row>
    <row r="9547" spans="1:15">
      <c r="A9547">
        <v>2021</v>
      </c>
      <c r="B9547" t="s">
        <v>39</v>
      </c>
      <c r="C9547" s="263">
        <f t="shared" si="494"/>
        <v>44383</v>
      </c>
      <c r="D9547">
        <v>26</v>
      </c>
      <c r="E9547" t="str">
        <f t="shared" si="493"/>
        <v>S274438326</v>
      </c>
      <c r="F9547" s="3">
        <v>2023</v>
      </c>
      <c r="G9547" s="2" t="s">
        <v>12975</v>
      </c>
      <c r="H9547" s="2" t="s">
        <v>12975</v>
      </c>
      <c r="I9547" s="2" t="s">
        <v>7311</v>
      </c>
      <c r="J9547" s="2" t="s">
        <v>4501</v>
      </c>
      <c r="K9547" s="194" t="s">
        <v>13</v>
      </c>
      <c r="L9547" s="2">
        <v>35</v>
      </c>
      <c r="M9547" s="194" t="s">
        <v>346</v>
      </c>
      <c r="N9547" s="2" t="s">
        <v>544</v>
      </c>
      <c r="O9547" s="195" t="s">
        <v>513</v>
      </c>
    </row>
    <row r="9548" spans="1:15">
      <c r="A9548">
        <v>2021</v>
      </c>
      <c r="B9548" t="s">
        <v>39</v>
      </c>
      <c r="C9548" s="263">
        <f t="shared" si="494"/>
        <v>44383</v>
      </c>
      <c r="D9548">
        <v>27</v>
      </c>
      <c r="E9548" t="str">
        <f t="shared" si="493"/>
        <v>S274438327</v>
      </c>
      <c r="F9548" s="3">
        <v>2024</v>
      </c>
      <c r="G9548" s="2" t="s">
        <v>6819</v>
      </c>
      <c r="H9548" s="2" t="s">
        <v>6819</v>
      </c>
      <c r="I9548" s="2" t="s">
        <v>12976</v>
      </c>
      <c r="J9548" s="2" t="s">
        <v>3131</v>
      </c>
      <c r="K9548" s="194" t="s">
        <v>13</v>
      </c>
      <c r="L9548" s="2">
        <v>33</v>
      </c>
      <c r="M9548" s="194" t="s">
        <v>10176</v>
      </c>
      <c r="N9548" s="2" t="s">
        <v>10754</v>
      </c>
      <c r="O9548" s="195" t="s">
        <v>555</v>
      </c>
    </row>
    <row r="9549" spans="1:15" ht="15.75" thickBot="1">
      <c r="A9549">
        <v>2021</v>
      </c>
      <c r="B9549" t="s">
        <v>39</v>
      </c>
      <c r="C9549" s="263">
        <f t="shared" si="494"/>
        <v>44383</v>
      </c>
      <c r="D9549">
        <v>28</v>
      </c>
      <c r="E9549" t="str">
        <f t="shared" si="493"/>
        <v>S274438328</v>
      </c>
      <c r="F9549" s="5">
        <v>2025</v>
      </c>
      <c r="G9549" s="6" t="s">
        <v>7546</v>
      </c>
      <c r="H9549" s="6" t="s">
        <v>7546</v>
      </c>
      <c r="I9549" s="6" t="s">
        <v>2740</v>
      </c>
      <c r="J9549" s="6" t="s">
        <v>8753</v>
      </c>
      <c r="K9549" s="196" t="s">
        <v>13</v>
      </c>
      <c r="L9549" s="6">
        <v>32</v>
      </c>
      <c r="M9549" s="196" t="s">
        <v>257</v>
      </c>
      <c r="N9549" s="6" t="s">
        <v>3695</v>
      </c>
      <c r="O9549" s="197" t="s">
        <v>3028</v>
      </c>
    </row>
    <row r="9550" spans="1:15" ht="16.5" customHeight="1" thickTop="1" thickBot="1">
      <c r="A9550">
        <v>2021</v>
      </c>
      <c r="B9550" t="s">
        <v>38</v>
      </c>
      <c r="C9550" s="263">
        <f>C9549+7</f>
        <v>44390</v>
      </c>
      <c r="D9550">
        <v>1</v>
      </c>
      <c r="E9550" t="str">
        <f t="shared" ref="E9550:E9577" si="495">B9550&amp;C9550&amp;D9550</f>
        <v>S28443901</v>
      </c>
      <c r="F9550" s="1" t="s">
        <v>11903</v>
      </c>
    </row>
    <row r="9551" spans="1:15" ht="16.5" thickTop="1" thickBot="1">
      <c r="A9551">
        <v>2021</v>
      </c>
      <c r="B9551" t="s">
        <v>38</v>
      </c>
      <c r="C9551" s="263">
        <f t="shared" ref="C9551:C9577" si="496">C9550</f>
        <v>44390</v>
      </c>
      <c r="D9551">
        <v>2</v>
      </c>
      <c r="E9551" t="str">
        <f t="shared" si="495"/>
        <v>S28443902</v>
      </c>
      <c r="F9551" s="338" t="s">
        <v>1</v>
      </c>
      <c r="G9551" s="341" t="s">
        <v>2</v>
      </c>
      <c r="H9551" s="342"/>
      <c r="I9551" s="342"/>
      <c r="J9551" s="343"/>
      <c r="K9551" s="344" t="s">
        <v>3</v>
      </c>
      <c r="L9551" s="343"/>
      <c r="M9551" s="344" t="s">
        <v>144</v>
      </c>
      <c r="N9551" s="342"/>
      <c r="O9551" s="342"/>
    </row>
    <row r="9552" spans="1:15" ht="18" customHeight="1" thickBot="1">
      <c r="A9552">
        <v>2021</v>
      </c>
      <c r="B9552" t="s">
        <v>38</v>
      </c>
      <c r="C9552" s="263">
        <f t="shared" si="496"/>
        <v>44390</v>
      </c>
      <c r="D9552">
        <v>3</v>
      </c>
      <c r="E9552" t="str">
        <f t="shared" si="495"/>
        <v>S28443903</v>
      </c>
      <c r="F9552" s="339"/>
      <c r="G9552" s="345" t="s">
        <v>5</v>
      </c>
      <c r="H9552" s="347" t="s">
        <v>145</v>
      </c>
      <c r="I9552" s="348"/>
      <c r="J9552" s="349"/>
      <c r="K9552" s="350" t="s">
        <v>6</v>
      </c>
      <c r="L9552" s="352" t="s">
        <v>12875</v>
      </c>
      <c r="M9552" s="350" t="s">
        <v>8</v>
      </c>
      <c r="N9552" s="354" t="s">
        <v>146</v>
      </c>
      <c r="O9552" s="356" t="s">
        <v>147</v>
      </c>
    </row>
    <row r="9553" spans="1:15" ht="15.75" thickBot="1">
      <c r="A9553">
        <v>2021</v>
      </c>
      <c r="B9553" t="s">
        <v>38</v>
      </c>
      <c r="C9553" s="263">
        <f t="shared" si="496"/>
        <v>44390</v>
      </c>
      <c r="D9553">
        <v>4</v>
      </c>
      <c r="E9553" t="str">
        <f t="shared" si="495"/>
        <v>S28443904</v>
      </c>
      <c r="F9553" s="340"/>
      <c r="G9553" s="346"/>
      <c r="H9553" s="191" t="s">
        <v>9</v>
      </c>
      <c r="I9553" s="192" t="s">
        <v>18</v>
      </c>
      <c r="J9553" s="193" t="s">
        <v>11</v>
      </c>
      <c r="K9553" s="351"/>
      <c r="L9553" s="353"/>
      <c r="M9553" s="351"/>
      <c r="N9553" s="355"/>
      <c r="O9553" s="357"/>
    </row>
    <row r="9554" spans="1:15">
      <c r="A9554">
        <v>2021</v>
      </c>
      <c r="B9554" t="s">
        <v>38</v>
      </c>
      <c r="C9554" s="263">
        <f t="shared" si="496"/>
        <v>44390</v>
      </c>
      <c r="D9554">
        <v>5</v>
      </c>
      <c r="E9554" t="str">
        <f t="shared" si="495"/>
        <v>S28443905</v>
      </c>
      <c r="F9554" s="3" t="s">
        <v>12</v>
      </c>
      <c r="G9554" s="2">
        <v>-15</v>
      </c>
      <c r="H9554" s="2" t="s">
        <v>12977</v>
      </c>
      <c r="I9554" s="2" t="s">
        <v>12978</v>
      </c>
      <c r="J9554" s="2" t="s">
        <v>1823</v>
      </c>
      <c r="K9554" s="194" t="s">
        <v>17</v>
      </c>
      <c r="L9554" s="2">
        <v>49</v>
      </c>
      <c r="M9554" s="194" t="s">
        <v>12309</v>
      </c>
      <c r="N9554" s="2" t="s">
        <v>4563</v>
      </c>
      <c r="O9554" s="195" t="s">
        <v>1548</v>
      </c>
    </row>
    <row r="9555" spans="1:15">
      <c r="A9555">
        <v>2021</v>
      </c>
      <c r="B9555" t="s">
        <v>38</v>
      </c>
      <c r="C9555" s="263">
        <f t="shared" si="496"/>
        <v>44390</v>
      </c>
      <c r="D9555">
        <v>6</v>
      </c>
      <c r="E9555" t="str">
        <f t="shared" si="495"/>
        <v>S28443906</v>
      </c>
      <c r="F9555" s="4">
        <v>44378</v>
      </c>
      <c r="G9555" s="2">
        <v>572</v>
      </c>
      <c r="H9555" s="2" t="s">
        <v>12979</v>
      </c>
      <c r="I9555" s="2" t="s">
        <v>12979</v>
      </c>
      <c r="J9555" s="2" t="s">
        <v>932</v>
      </c>
      <c r="K9555" s="194" t="s">
        <v>17</v>
      </c>
      <c r="L9555" s="2">
        <v>47</v>
      </c>
      <c r="M9555" s="194" t="s">
        <v>11403</v>
      </c>
      <c r="N9555" s="2" t="s">
        <v>2030</v>
      </c>
      <c r="O9555" s="195" t="s">
        <v>507</v>
      </c>
    </row>
    <row r="9556" spans="1:15">
      <c r="A9556">
        <v>2021</v>
      </c>
      <c r="B9556" t="s">
        <v>38</v>
      </c>
      <c r="C9556" s="263">
        <f t="shared" si="496"/>
        <v>44390</v>
      </c>
      <c r="D9556">
        <v>7</v>
      </c>
      <c r="E9556" t="str">
        <f t="shared" si="495"/>
        <v>S28443907</v>
      </c>
      <c r="F9556" s="4">
        <v>44409</v>
      </c>
      <c r="G9556" s="2">
        <v>570</v>
      </c>
      <c r="H9556" s="2" t="s">
        <v>12980</v>
      </c>
      <c r="I9556" s="2" t="s">
        <v>12981</v>
      </c>
      <c r="J9556" s="2" t="s">
        <v>269</v>
      </c>
      <c r="K9556" s="194" t="s">
        <v>17</v>
      </c>
      <c r="L9556" s="2">
        <v>51</v>
      </c>
      <c r="M9556" s="194" t="s">
        <v>3731</v>
      </c>
      <c r="N9556" s="2" t="s">
        <v>2136</v>
      </c>
      <c r="O9556" s="195" t="s">
        <v>12925</v>
      </c>
    </row>
    <row r="9557" spans="1:15">
      <c r="A9557">
        <v>2021</v>
      </c>
      <c r="B9557" t="s">
        <v>38</v>
      </c>
      <c r="C9557" s="263">
        <f t="shared" si="496"/>
        <v>44390</v>
      </c>
      <c r="D9557">
        <v>8</v>
      </c>
      <c r="E9557" t="str">
        <f t="shared" si="495"/>
        <v>S28443908</v>
      </c>
      <c r="F9557" s="4">
        <v>44440</v>
      </c>
      <c r="G9557" s="2">
        <v>533</v>
      </c>
      <c r="H9557" s="2" t="s">
        <v>12982</v>
      </c>
      <c r="I9557" s="2" t="s">
        <v>12983</v>
      </c>
      <c r="J9557" s="2" t="s">
        <v>2017</v>
      </c>
      <c r="K9557" s="194" t="s">
        <v>17</v>
      </c>
      <c r="L9557" s="2">
        <v>52</v>
      </c>
      <c r="M9557" s="194">
        <v>0</v>
      </c>
      <c r="N9557" s="2" t="s">
        <v>1502</v>
      </c>
      <c r="O9557" s="195" t="s">
        <v>11858</v>
      </c>
    </row>
    <row r="9558" spans="1:15">
      <c r="A9558">
        <v>2021</v>
      </c>
      <c r="B9558" t="s">
        <v>38</v>
      </c>
      <c r="C9558" s="263">
        <f t="shared" si="496"/>
        <v>44390</v>
      </c>
      <c r="D9558">
        <v>9</v>
      </c>
      <c r="E9558" t="str">
        <f t="shared" si="495"/>
        <v>S28443909</v>
      </c>
      <c r="F9558" s="4">
        <v>44470</v>
      </c>
      <c r="G9558" s="2">
        <v>490</v>
      </c>
      <c r="H9558" s="2" t="s">
        <v>12984</v>
      </c>
      <c r="I9558" s="2" t="s">
        <v>12985</v>
      </c>
      <c r="J9558" s="2" t="s">
        <v>2667</v>
      </c>
      <c r="K9558" s="194" t="s">
        <v>17</v>
      </c>
      <c r="L9558" s="2">
        <v>40</v>
      </c>
      <c r="M9558" s="194" t="s">
        <v>9084</v>
      </c>
      <c r="N9558" s="2" t="s">
        <v>9757</v>
      </c>
      <c r="O9558" s="195" t="s">
        <v>4870</v>
      </c>
    </row>
    <row r="9559" spans="1:15">
      <c r="A9559">
        <v>2021</v>
      </c>
      <c r="B9559" t="s">
        <v>38</v>
      </c>
      <c r="C9559" s="263">
        <f t="shared" si="496"/>
        <v>44390</v>
      </c>
      <c r="D9559">
        <v>10</v>
      </c>
      <c r="E9559" t="str">
        <f t="shared" si="495"/>
        <v>S284439010</v>
      </c>
      <c r="F9559" s="3" t="s">
        <v>11877</v>
      </c>
      <c r="G9559" s="2">
        <v>423</v>
      </c>
      <c r="H9559" s="2" t="s">
        <v>12986</v>
      </c>
      <c r="I9559" s="2" t="s">
        <v>12987</v>
      </c>
      <c r="J9559" s="2" t="s">
        <v>2299</v>
      </c>
      <c r="K9559" s="194" t="s">
        <v>17</v>
      </c>
      <c r="L9559" s="2">
        <v>36</v>
      </c>
      <c r="M9559" s="194" t="s">
        <v>1917</v>
      </c>
      <c r="N9559" s="2" t="s">
        <v>1248</v>
      </c>
      <c r="O9559" s="195" t="s">
        <v>303</v>
      </c>
    </row>
    <row r="9560" spans="1:15">
      <c r="A9560">
        <v>2021</v>
      </c>
      <c r="B9560" t="s">
        <v>38</v>
      </c>
      <c r="C9560" s="263">
        <f t="shared" si="496"/>
        <v>44390</v>
      </c>
      <c r="D9560">
        <v>11</v>
      </c>
      <c r="E9560" t="str">
        <f t="shared" si="495"/>
        <v>S284439011</v>
      </c>
      <c r="F9560" s="3">
        <v>2022</v>
      </c>
      <c r="G9560" s="2">
        <v>356</v>
      </c>
      <c r="H9560" s="2" t="s">
        <v>12988</v>
      </c>
      <c r="I9560" s="2" t="s">
        <v>12989</v>
      </c>
      <c r="J9560" s="2" t="s">
        <v>6170</v>
      </c>
      <c r="K9560" s="194" t="s">
        <v>17</v>
      </c>
      <c r="L9560" s="2">
        <v>39</v>
      </c>
      <c r="M9560" s="194" t="s">
        <v>1116</v>
      </c>
      <c r="N9560" s="2" t="s">
        <v>12961</v>
      </c>
      <c r="O9560" s="195" t="s">
        <v>1229</v>
      </c>
    </row>
    <row r="9561" spans="1:15">
      <c r="A9561">
        <v>2021</v>
      </c>
      <c r="B9561" t="s">
        <v>38</v>
      </c>
      <c r="C9561" s="263">
        <f t="shared" si="496"/>
        <v>44390</v>
      </c>
      <c r="D9561">
        <v>12</v>
      </c>
      <c r="E9561" t="str">
        <f t="shared" si="495"/>
        <v>S284439012</v>
      </c>
      <c r="F9561" s="3">
        <v>2023</v>
      </c>
      <c r="G9561" s="2">
        <v>245</v>
      </c>
      <c r="H9561" s="2" t="s">
        <v>12990</v>
      </c>
      <c r="I9561" s="2" t="s">
        <v>12991</v>
      </c>
      <c r="J9561" s="2" t="s">
        <v>1142</v>
      </c>
      <c r="K9561" s="194" t="s">
        <v>17</v>
      </c>
      <c r="L9561" s="2">
        <v>35</v>
      </c>
      <c r="M9561" s="194" t="s">
        <v>1019</v>
      </c>
      <c r="N9561" s="2">
        <v>20</v>
      </c>
      <c r="O9561" s="195" t="s">
        <v>1788</v>
      </c>
    </row>
    <row r="9562" spans="1:15">
      <c r="A9562">
        <v>2021</v>
      </c>
      <c r="B9562" t="s">
        <v>38</v>
      </c>
      <c r="C9562" s="263">
        <f t="shared" si="496"/>
        <v>44390</v>
      </c>
      <c r="D9562">
        <v>13</v>
      </c>
      <c r="E9562" t="str">
        <f t="shared" si="495"/>
        <v>S284439013</v>
      </c>
      <c r="F9562" s="3">
        <v>2024</v>
      </c>
      <c r="G9562" s="2">
        <v>190</v>
      </c>
      <c r="H9562" s="2" t="s">
        <v>10574</v>
      </c>
      <c r="I9562" s="2" t="s">
        <v>1453</v>
      </c>
      <c r="J9562" s="2" t="s">
        <v>1214</v>
      </c>
      <c r="K9562" s="194" t="s">
        <v>17</v>
      </c>
      <c r="L9562" s="2">
        <v>26</v>
      </c>
      <c r="M9562" s="194" t="s">
        <v>1107</v>
      </c>
      <c r="N9562" s="2" t="s">
        <v>1158</v>
      </c>
      <c r="O9562" s="195" t="s">
        <v>4092</v>
      </c>
    </row>
    <row r="9563" spans="1:15" ht="15.75" thickBot="1">
      <c r="A9563">
        <v>2021</v>
      </c>
      <c r="B9563" t="s">
        <v>38</v>
      </c>
      <c r="C9563" s="263">
        <f t="shared" si="496"/>
        <v>44390</v>
      </c>
      <c r="D9563">
        <v>14</v>
      </c>
      <c r="E9563" t="str">
        <f t="shared" si="495"/>
        <v>S284439014</v>
      </c>
      <c r="F9563" s="5">
        <v>2025</v>
      </c>
      <c r="G9563" s="6">
        <v>172</v>
      </c>
      <c r="H9563" s="6" t="s">
        <v>12992</v>
      </c>
      <c r="I9563" s="6" t="s">
        <v>12993</v>
      </c>
      <c r="J9563" s="6" t="s">
        <v>2222</v>
      </c>
      <c r="K9563" s="196" t="s">
        <v>17</v>
      </c>
      <c r="L9563" s="6">
        <v>24</v>
      </c>
      <c r="M9563" s="196" t="s">
        <v>12994</v>
      </c>
      <c r="N9563" s="6" t="s">
        <v>12995</v>
      </c>
      <c r="O9563" s="197" t="s">
        <v>12996</v>
      </c>
    </row>
    <row r="9564" spans="1:15" ht="16.5" customHeight="1" thickTop="1" thickBot="1">
      <c r="A9564">
        <v>2021</v>
      </c>
      <c r="B9564" t="s">
        <v>38</v>
      </c>
      <c r="C9564" s="263">
        <f t="shared" si="496"/>
        <v>44390</v>
      </c>
      <c r="D9564">
        <v>15</v>
      </c>
      <c r="E9564" t="str">
        <f t="shared" si="495"/>
        <v>S284439015</v>
      </c>
      <c r="F9564" s="1" t="s">
        <v>11904</v>
      </c>
    </row>
    <row r="9565" spans="1:15" ht="16.5" thickTop="1" thickBot="1">
      <c r="A9565">
        <v>2021</v>
      </c>
      <c r="B9565" t="s">
        <v>38</v>
      </c>
      <c r="C9565" s="263">
        <f t="shared" si="496"/>
        <v>44390</v>
      </c>
      <c r="D9565">
        <v>16</v>
      </c>
      <c r="E9565" t="str">
        <f t="shared" si="495"/>
        <v>S284439016</v>
      </c>
      <c r="F9565" s="338" t="s">
        <v>1</v>
      </c>
      <c r="G9565" s="341" t="s">
        <v>2</v>
      </c>
      <c r="H9565" s="342"/>
      <c r="I9565" s="342"/>
      <c r="J9565" s="343"/>
      <c r="K9565" s="344" t="s">
        <v>3</v>
      </c>
      <c r="L9565" s="343"/>
      <c r="M9565" s="344" t="s">
        <v>144</v>
      </c>
      <c r="N9565" s="342"/>
      <c r="O9565" s="342"/>
    </row>
    <row r="9566" spans="1:15" ht="18" customHeight="1" thickBot="1">
      <c r="A9566">
        <v>2021</v>
      </c>
      <c r="B9566" t="s">
        <v>38</v>
      </c>
      <c r="C9566" s="263">
        <f t="shared" si="496"/>
        <v>44390</v>
      </c>
      <c r="D9566">
        <v>17</v>
      </c>
      <c r="E9566" t="str">
        <f t="shared" si="495"/>
        <v>S284439017</v>
      </c>
      <c r="F9566" s="339"/>
      <c r="G9566" s="345" t="s">
        <v>5</v>
      </c>
      <c r="H9566" s="347" t="s">
        <v>145</v>
      </c>
      <c r="I9566" s="348"/>
      <c r="J9566" s="349"/>
      <c r="K9566" s="350" t="s">
        <v>6</v>
      </c>
      <c r="L9566" s="352" t="s">
        <v>12875</v>
      </c>
      <c r="M9566" s="350" t="s">
        <v>8</v>
      </c>
      <c r="N9566" s="354" t="s">
        <v>146</v>
      </c>
      <c r="O9566" s="356" t="s">
        <v>147</v>
      </c>
    </row>
    <row r="9567" spans="1:15" ht="15.75" thickBot="1">
      <c r="A9567">
        <v>2021</v>
      </c>
      <c r="B9567" t="s">
        <v>38</v>
      </c>
      <c r="C9567" s="263">
        <f t="shared" si="496"/>
        <v>44390</v>
      </c>
      <c r="D9567">
        <v>18</v>
      </c>
      <c r="E9567" t="str">
        <f t="shared" si="495"/>
        <v>S284439018</v>
      </c>
      <c r="F9567" s="340"/>
      <c r="G9567" s="346"/>
      <c r="H9567" s="191" t="s">
        <v>9</v>
      </c>
      <c r="I9567" s="192" t="s">
        <v>18</v>
      </c>
      <c r="J9567" s="193" t="s">
        <v>11</v>
      </c>
      <c r="K9567" s="351"/>
      <c r="L9567" s="353"/>
      <c r="M9567" s="351"/>
      <c r="N9567" s="355"/>
      <c r="O9567" s="357"/>
    </row>
    <row r="9568" spans="1:15">
      <c r="A9568">
        <v>2021</v>
      </c>
      <c r="B9568" t="s">
        <v>38</v>
      </c>
      <c r="C9568" s="263">
        <f t="shared" si="496"/>
        <v>44390</v>
      </c>
      <c r="D9568">
        <v>19</v>
      </c>
      <c r="E9568" t="str">
        <f t="shared" si="495"/>
        <v>S284439019</v>
      </c>
      <c r="F9568" s="3" t="s">
        <v>16</v>
      </c>
      <c r="G9568" s="2">
        <v>48</v>
      </c>
      <c r="H9568" s="2" t="s">
        <v>12997</v>
      </c>
      <c r="I9568" s="2" t="s">
        <v>7213</v>
      </c>
      <c r="J9568" s="2" t="s">
        <v>1823</v>
      </c>
      <c r="K9568" s="194" t="s">
        <v>17</v>
      </c>
      <c r="L9568" s="2">
        <v>48</v>
      </c>
      <c r="M9568" s="194" t="s">
        <v>8546</v>
      </c>
      <c r="N9568" s="2" t="s">
        <v>5547</v>
      </c>
      <c r="O9568" s="195" t="s">
        <v>483</v>
      </c>
    </row>
    <row r="9569" spans="1:15">
      <c r="A9569">
        <v>2021</v>
      </c>
      <c r="B9569" t="s">
        <v>38</v>
      </c>
      <c r="C9569" s="263">
        <f t="shared" si="496"/>
        <v>44390</v>
      </c>
      <c r="D9569">
        <v>20</v>
      </c>
      <c r="E9569" t="str">
        <f t="shared" si="495"/>
        <v>S284439020</v>
      </c>
      <c r="F9569" s="4">
        <v>44378</v>
      </c>
      <c r="G9569" s="2">
        <v>620</v>
      </c>
      <c r="H9569" s="2" t="s">
        <v>12998</v>
      </c>
      <c r="I9569" s="2" t="s">
        <v>12999</v>
      </c>
      <c r="J9569" s="2" t="s">
        <v>892</v>
      </c>
      <c r="K9569" s="194" t="s">
        <v>17</v>
      </c>
      <c r="L9569" s="2">
        <v>48</v>
      </c>
      <c r="M9569" s="194" t="s">
        <v>8588</v>
      </c>
      <c r="N9569" s="2" t="s">
        <v>2565</v>
      </c>
      <c r="O9569" s="195" t="s">
        <v>11686</v>
      </c>
    </row>
    <row r="9570" spans="1:15">
      <c r="A9570">
        <v>2021</v>
      </c>
      <c r="B9570" t="s">
        <v>38</v>
      </c>
      <c r="C9570" s="263">
        <f t="shared" si="496"/>
        <v>44390</v>
      </c>
      <c r="D9570">
        <v>21</v>
      </c>
      <c r="E9570" t="str">
        <f t="shared" si="495"/>
        <v>S284439021</v>
      </c>
      <c r="F9570" s="4">
        <v>44409</v>
      </c>
      <c r="G9570" s="2">
        <v>618</v>
      </c>
      <c r="H9570" s="2" t="s">
        <v>13000</v>
      </c>
      <c r="I9570" s="2" t="s">
        <v>13001</v>
      </c>
      <c r="J9570" s="2" t="s">
        <v>2556</v>
      </c>
      <c r="K9570" s="194" t="s">
        <v>17</v>
      </c>
      <c r="L9570" s="2">
        <v>45</v>
      </c>
      <c r="M9570" s="194" t="s">
        <v>423</v>
      </c>
      <c r="N9570" s="2" t="s">
        <v>423</v>
      </c>
      <c r="O9570" s="195">
        <v>75</v>
      </c>
    </row>
    <row r="9571" spans="1:15">
      <c r="A9571">
        <v>2021</v>
      </c>
      <c r="B9571" t="s">
        <v>38</v>
      </c>
      <c r="C9571" s="263">
        <f t="shared" si="496"/>
        <v>44390</v>
      </c>
      <c r="D9571">
        <v>22</v>
      </c>
      <c r="E9571" t="str">
        <f t="shared" si="495"/>
        <v>S284439022</v>
      </c>
      <c r="F9571" s="4">
        <v>44440</v>
      </c>
      <c r="G9571" s="2">
        <v>588</v>
      </c>
      <c r="H9571" s="2" t="s">
        <v>13002</v>
      </c>
      <c r="I9571" s="2" t="s">
        <v>13003</v>
      </c>
      <c r="J9571" s="2" t="s">
        <v>3680</v>
      </c>
      <c r="K9571" s="194" t="s">
        <v>17</v>
      </c>
      <c r="L9571" s="2">
        <v>43</v>
      </c>
      <c r="M9571" s="194" t="s">
        <v>410</v>
      </c>
      <c r="N9571" s="2" t="s">
        <v>258</v>
      </c>
      <c r="O9571" s="195" t="s">
        <v>12015</v>
      </c>
    </row>
    <row r="9572" spans="1:15">
      <c r="A9572">
        <v>2021</v>
      </c>
      <c r="B9572" t="s">
        <v>38</v>
      </c>
      <c r="C9572" s="263">
        <f t="shared" si="496"/>
        <v>44390</v>
      </c>
      <c r="D9572">
        <v>23</v>
      </c>
      <c r="E9572" t="str">
        <f t="shared" si="495"/>
        <v>S284439023</v>
      </c>
      <c r="F9572" s="4">
        <v>44470</v>
      </c>
      <c r="G9572" s="2">
        <v>545</v>
      </c>
      <c r="H9572" s="2" t="s">
        <v>13004</v>
      </c>
      <c r="I9572" s="2" t="s">
        <v>13005</v>
      </c>
      <c r="J9572" s="2" t="s">
        <v>4901</v>
      </c>
      <c r="K9572" s="194" t="s">
        <v>17</v>
      </c>
      <c r="L9572" s="2">
        <v>38</v>
      </c>
      <c r="M9572" s="194" t="s">
        <v>1966</v>
      </c>
      <c r="N9572" s="2" t="s">
        <v>799</v>
      </c>
      <c r="O9572" s="195" t="s">
        <v>6251</v>
      </c>
    </row>
    <row r="9573" spans="1:15">
      <c r="A9573">
        <v>2021</v>
      </c>
      <c r="B9573" t="s">
        <v>38</v>
      </c>
      <c r="C9573" s="263">
        <f t="shared" si="496"/>
        <v>44390</v>
      </c>
      <c r="D9573">
        <v>24</v>
      </c>
      <c r="E9573" t="str">
        <f t="shared" si="495"/>
        <v>S284439024</v>
      </c>
      <c r="F9573" s="3" t="s">
        <v>11877</v>
      </c>
      <c r="G9573" s="2">
        <v>478</v>
      </c>
      <c r="H9573" s="2" t="s">
        <v>13006</v>
      </c>
      <c r="I9573" s="2" t="s">
        <v>13007</v>
      </c>
      <c r="J9573" s="2" t="s">
        <v>6577</v>
      </c>
      <c r="K9573" s="194" t="s">
        <v>17</v>
      </c>
      <c r="L9573" s="2">
        <v>35</v>
      </c>
      <c r="M9573" s="194" t="s">
        <v>314</v>
      </c>
      <c r="N9573" s="2" t="s">
        <v>800</v>
      </c>
      <c r="O9573" s="195" t="s">
        <v>1723</v>
      </c>
    </row>
    <row r="9574" spans="1:15">
      <c r="A9574">
        <v>2021</v>
      </c>
      <c r="B9574" t="s">
        <v>38</v>
      </c>
      <c r="C9574" s="263">
        <f t="shared" si="496"/>
        <v>44390</v>
      </c>
      <c r="D9574">
        <v>25</v>
      </c>
      <c r="E9574" t="str">
        <f t="shared" si="495"/>
        <v>S284439025</v>
      </c>
      <c r="F9574" s="3">
        <v>2022</v>
      </c>
      <c r="G9574" s="2">
        <v>413</v>
      </c>
      <c r="H9574" s="2" t="s">
        <v>13008</v>
      </c>
      <c r="I9574" s="2" t="s">
        <v>1071</v>
      </c>
      <c r="J9574" s="2" t="s">
        <v>5860</v>
      </c>
      <c r="K9574" s="194" t="s">
        <v>17</v>
      </c>
      <c r="L9574" s="2">
        <v>36</v>
      </c>
      <c r="M9574" s="194" t="s">
        <v>1691</v>
      </c>
      <c r="N9574" s="2" t="s">
        <v>7459</v>
      </c>
      <c r="O9574" s="195" t="s">
        <v>420</v>
      </c>
    </row>
    <row r="9575" spans="1:15">
      <c r="A9575">
        <v>2021</v>
      </c>
      <c r="B9575" t="s">
        <v>38</v>
      </c>
      <c r="C9575" s="263">
        <f t="shared" si="496"/>
        <v>44390</v>
      </c>
      <c r="D9575">
        <v>26</v>
      </c>
      <c r="E9575" t="str">
        <f t="shared" si="495"/>
        <v>S284439026</v>
      </c>
      <c r="F9575" s="3">
        <v>2023</v>
      </c>
      <c r="G9575" s="2">
        <v>293</v>
      </c>
      <c r="H9575" s="2" t="s">
        <v>13009</v>
      </c>
      <c r="I9575" s="2" t="s">
        <v>13010</v>
      </c>
      <c r="J9575" s="2" t="s">
        <v>2395</v>
      </c>
      <c r="K9575" s="194" t="s">
        <v>17</v>
      </c>
      <c r="L9575" s="2">
        <v>32</v>
      </c>
      <c r="M9575" s="194" t="s">
        <v>4753</v>
      </c>
      <c r="N9575" s="2" t="s">
        <v>257</v>
      </c>
      <c r="O9575" s="195" t="s">
        <v>6250</v>
      </c>
    </row>
    <row r="9576" spans="1:15">
      <c r="A9576">
        <v>2021</v>
      </c>
      <c r="B9576" t="s">
        <v>38</v>
      </c>
      <c r="C9576" s="263">
        <f t="shared" si="496"/>
        <v>44390</v>
      </c>
      <c r="D9576">
        <v>27</v>
      </c>
      <c r="E9576" t="str">
        <f t="shared" si="495"/>
        <v>S284439027</v>
      </c>
      <c r="F9576" s="3">
        <v>2024</v>
      </c>
      <c r="G9576" s="2">
        <v>232</v>
      </c>
      <c r="H9576" s="2" t="s">
        <v>13011</v>
      </c>
      <c r="I9576" s="2" t="s">
        <v>13012</v>
      </c>
      <c r="J9576" s="2" t="s">
        <v>739</v>
      </c>
      <c r="K9576" s="194" t="s">
        <v>17</v>
      </c>
      <c r="L9576" s="2">
        <v>25</v>
      </c>
      <c r="M9576" s="194" t="s">
        <v>339</v>
      </c>
      <c r="N9576" s="2" t="s">
        <v>339</v>
      </c>
      <c r="O9576" s="195" t="s">
        <v>3697</v>
      </c>
    </row>
    <row r="9577" spans="1:15" ht="15.75" thickBot="1">
      <c r="A9577">
        <v>2021</v>
      </c>
      <c r="B9577" t="s">
        <v>38</v>
      </c>
      <c r="C9577" s="263">
        <f t="shared" si="496"/>
        <v>44390</v>
      </c>
      <c r="D9577">
        <v>28</v>
      </c>
      <c r="E9577" t="str">
        <f t="shared" si="495"/>
        <v>S284439028</v>
      </c>
      <c r="F9577" s="5">
        <v>2025</v>
      </c>
      <c r="G9577" s="6">
        <v>209</v>
      </c>
      <c r="H9577" s="6" t="s">
        <v>6624</v>
      </c>
      <c r="I9577" s="6" t="s">
        <v>5731</v>
      </c>
      <c r="J9577" s="6" t="s">
        <v>1228</v>
      </c>
      <c r="K9577" s="196" t="s">
        <v>17</v>
      </c>
      <c r="L9577" s="6">
        <v>24</v>
      </c>
      <c r="M9577" s="196" t="s">
        <v>551</v>
      </c>
      <c r="N9577" s="6" t="s">
        <v>2623</v>
      </c>
      <c r="O9577" s="197" t="s">
        <v>3028</v>
      </c>
    </row>
    <row r="9578" spans="1:15" ht="16.5" thickTop="1" thickBot="1">
      <c r="A9578">
        <v>2021</v>
      </c>
      <c r="B9578" t="s">
        <v>37</v>
      </c>
      <c r="C9578" s="263">
        <f>C9577+7</f>
        <v>44397</v>
      </c>
      <c r="D9578">
        <v>1</v>
      </c>
      <c r="E9578" t="str">
        <f t="shared" ref="E9578:E9605" si="497">B9578&amp;C9578&amp;D9578</f>
        <v>S29443971</v>
      </c>
      <c r="F9578" s="1" t="s">
        <v>11903</v>
      </c>
    </row>
    <row r="9579" spans="1:15" ht="16.5" thickTop="1" thickBot="1">
      <c r="A9579">
        <v>2021</v>
      </c>
      <c r="B9579" t="s">
        <v>37</v>
      </c>
      <c r="C9579" s="263">
        <f t="shared" ref="C9579:C9605" si="498">C9578</f>
        <v>44397</v>
      </c>
      <c r="D9579">
        <v>2</v>
      </c>
      <c r="E9579" t="str">
        <f t="shared" si="497"/>
        <v>S29443972</v>
      </c>
      <c r="F9579" s="338" t="s">
        <v>1</v>
      </c>
      <c r="G9579" s="341" t="s">
        <v>2</v>
      </c>
      <c r="H9579" s="342"/>
      <c r="I9579" s="342"/>
      <c r="J9579" s="343"/>
      <c r="K9579" s="344" t="s">
        <v>3</v>
      </c>
      <c r="L9579" s="343"/>
      <c r="M9579" s="344" t="s">
        <v>144</v>
      </c>
      <c r="N9579" s="342"/>
      <c r="O9579" s="342"/>
    </row>
    <row r="9580" spans="1:15" ht="18" customHeight="1" thickBot="1">
      <c r="A9580">
        <v>2021</v>
      </c>
      <c r="B9580" t="s">
        <v>37</v>
      </c>
      <c r="C9580" s="263">
        <f t="shared" si="498"/>
        <v>44397</v>
      </c>
      <c r="D9580">
        <v>3</v>
      </c>
      <c r="E9580" t="str">
        <f t="shared" si="497"/>
        <v>S29443973</v>
      </c>
      <c r="F9580" s="339"/>
      <c r="G9580" s="345" t="s">
        <v>5</v>
      </c>
      <c r="H9580" s="347" t="s">
        <v>145</v>
      </c>
      <c r="I9580" s="348"/>
      <c r="J9580" s="349"/>
      <c r="K9580" s="350" t="s">
        <v>6</v>
      </c>
      <c r="L9580" s="352" t="s">
        <v>12875</v>
      </c>
      <c r="M9580" s="350" t="s">
        <v>8</v>
      </c>
      <c r="N9580" s="354" t="s">
        <v>146</v>
      </c>
      <c r="O9580" s="356" t="s">
        <v>147</v>
      </c>
    </row>
    <row r="9581" spans="1:15" ht="15.75" thickBot="1">
      <c r="A9581">
        <v>2021</v>
      </c>
      <c r="B9581" t="s">
        <v>37</v>
      </c>
      <c r="C9581" s="263">
        <f t="shared" si="498"/>
        <v>44397</v>
      </c>
      <c r="D9581">
        <v>4</v>
      </c>
      <c r="E9581" t="str">
        <f t="shared" si="497"/>
        <v>S29443974</v>
      </c>
      <c r="F9581" s="340"/>
      <c r="G9581" s="346"/>
      <c r="H9581" s="191" t="s">
        <v>9</v>
      </c>
      <c r="I9581" s="192" t="s">
        <v>18</v>
      </c>
      <c r="J9581" s="193" t="s">
        <v>11</v>
      </c>
      <c r="K9581" s="351"/>
      <c r="L9581" s="353"/>
      <c r="M9581" s="351"/>
      <c r="N9581" s="355"/>
      <c r="O9581" s="357"/>
    </row>
    <row r="9582" spans="1:15">
      <c r="A9582">
        <v>2021</v>
      </c>
      <c r="B9582" t="s">
        <v>37</v>
      </c>
      <c r="C9582" s="263">
        <f t="shared" si="498"/>
        <v>44397</v>
      </c>
      <c r="D9582">
        <v>5</v>
      </c>
      <c r="E9582" t="str">
        <f t="shared" si="497"/>
        <v>S29443975</v>
      </c>
      <c r="F9582" s="3" t="s">
        <v>12</v>
      </c>
      <c r="G9582" s="2">
        <v>-7</v>
      </c>
      <c r="H9582" s="2" t="s">
        <v>13013</v>
      </c>
      <c r="I9582" s="2" t="s">
        <v>13014</v>
      </c>
      <c r="J9582" s="2" t="s">
        <v>1430</v>
      </c>
      <c r="K9582" s="194" t="s">
        <v>17</v>
      </c>
      <c r="L9582" s="2">
        <v>49</v>
      </c>
      <c r="M9582" s="194" t="s">
        <v>12961</v>
      </c>
      <c r="N9582" s="2" t="s">
        <v>423</v>
      </c>
      <c r="O9582" s="195" t="s">
        <v>13015</v>
      </c>
    </row>
    <row r="9583" spans="1:15">
      <c r="A9583">
        <v>2021</v>
      </c>
      <c r="B9583" t="s">
        <v>37</v>
      </c>
      <c r="C9583" s="263">
        <f t="shared" si="498"/>
        <v>44397</v>
      </c>
      <c r="D9583">
        <v>6</v>
      </c>
      <c r="E9583" t="str">
        <f t="shared" si="497"/>
        <v>S29443976</v>
      </c>
      <c r="F9583" s="4">
        <v>44378</v>
      </c>
      <c r="G9583" s="2">
        <v>578</v>
      </c>
      <c r="H9583" s="2" t="s">
        <v>13016</v>
      </c>
      <c r="I9583" s="2">
        <v>577</v>
      </c>
      <c r="J9583" s="2" t="s">
        <v>650</v>
      </c>
      <c r="K9583" s="194" t="s">
        <v>17</v>
      </c>
      <c r="L9583" s="2">
        <v>43</v>
      </c>
      <c r="M9583" s="194">
        <v>0</v>
      </c>
      <c r="N9583" s="2" t="s">
        <v>1263</v>
      </c>
      <c r="O9583" s="195" t="s">
        <v>13017</v>
      </c>
    </row>
    <row r="9584" spans="1:15">
      <c r="A9584">
        <v>2021</v>
      </c>
      <c r="B9584" t="s">
        <v>37</v>
      </c>
      <c r="C9584" s="263">
        <f t="shared" si="498"/>
        <v>44397</v>
      </c>
      <c r="D9584">
        <v>7</v>
      </c>
      <c r="E9584" t="str">
        <f t="shared" si="497"/>
        <v>S29443977</v>
      </c>
      <c r="F9584" s="4">
        <v>44409</v>
      </c>
      <c r="G9584" s="2">
        <v>568</v>
      </c>
      <c r="H9584" s="2" t="s">
        <v>13018</v>
      </c>
      <c r="I9584" s="2" t="s">
        <v>13018</v>
      </c>
      <c r="J9584" s="2" t="s">
        <v>754</v>
      </c>
      <c r="K9584" s="194" t="s">
        <v>17</v>
      </c>
      <c r="L9584" s="2">
        <v>42</v>
      </c>
      <c r="M9584" s="194" t="s">
        <v>2405</v>
      </c>
      <c r="N9584" s="2" t="s">
        <v>3011</v>
      </c>
      <c r="O9584" s="195" t="s">
        <v>13019</v>
      </c>
    </row>
    <row r="9585" spans="1:15">
      <c r="A9585">
        <v>2021</v>
      </c>
      <c r="B9585" t="s">
        <v>37</v>
      </c>
      <c r="C9585" s="263">
        <f t="shared" si="498"/>
        <v>44397</v>
      </c>
      <c r="D9585">
        <v>8</v>
      </c>
      <c r="E9585" t="str">
        <f t="shared" si="497"/>
        <v>S29443978</v>
      </c>
      <c r="F9585" s="4">
        <v>44440</v>
      </c>
      <c r="G9585" s="2">
        <v>545</v>
      </c>
      <c r="H9585" s="2" t="s">
        <v>13020</v>
      </c>
      <c r="I9585" s="2" t="s">
        <v>13021</v>
      </c>
      <c r="J9585" s="2" t="s">
        <v>2136</v>
      </c>
      <c r="K9585" s="194" t="s">
        <v>17</v>
      </c>
      <c r="L9585" s="2">
        <v>37</v>
      </c>
      <c r="M9585" s="194">
        <v>0</v>
      </c>
      <c r="N9585" s="2" t="s">
        <v>2402</v>
      </c>
      <c r="O9585" s="195" t="s">
        <v>13022</v>
      </c>
    </row>
    <row r="9586" spans="1:15">
      <c r="A9586">
        <v>2021</v>
      </c>
      <c r="B9586" t="s">
        <v>37</v>
      </c>
      <c r="C9586" s="263">
        <f t="shared" si="498"/>
        <v>44397</v>
      </c>
      <c r="D9586">
        <v>9</v>
      </c>
      <c r="E9586" t="str">
        <f t="shared" si="497"/>
        <v>S29443979</v>
      </c>
      <c r="F9586" s="4">
        <v>44470</v>
      </c>
      <c r="G9586" s="2">
        <v>517</v>
      </c>
      <c r="H9586" s="2" t="s">
        <v>13023</v>
      </c>
      <c r="I9586" s="2" t="s">
        <v>13024</v>
      </c>
      <c r="J9586" s="2" t="s">
        <v>1578</v>
      </c>
      <c r="K9586" s="194" t="s">
        <v>17</v>
      </c>
      <c r="L9586" s="2">
        <v>34</v>
      </c>
      <c r="M9586" s="194" t="s">
        <v>269</v>
      </c>
      <c r="N9586" s="2">
        <v>0</v>
      </c>
      <c r="O9586" s="195" t="s">
        <v>268</v>
      </c>
    </row>
    <row r="9587" spans="1:15">
      <c r="A9587">
        <v>2021</v>
      </c>
      <c r="B9587" t="s">
        <v>37</v>
      </c>
      <c r="C9587" s="263">
        <f t="shared" si="498"/>
        <v>44397</v>
      </c>
      <c r="D9587">
        <v>10</v>
      </c>
      <c r="E9587" t="str">
        <f t="shared" si="497"/>
        <v>S294439710</v>
      </c>
      <c r="F9587" s="3" t="s">
        <v>11877</v>
      </c>
      <c r="G9587" s="2">
        <v>433</v>
      </c>
      <c r="H9587" s="2" t="s">
        <v>13025</v>
      </c>
      <c r="I9587" s="2" t="s">
        <v>13026</v>
      </c>
      <c r="J9587" s="2" t="s">
        <v>460</v>
      </c>
      <c r="K9587" s="194" t="s">
        <v>17</v>
      </c>
      <c r="L9587" s="2">
        <v>32</v>
      </c>
      <c r="M9587" s="194" t="s">
        <v>10754</v>
      </c>
      <c r="N9587" s="2" t="s">
        <v>258</v>
      </c>
      <c r="O9587" s="195" t="s">
        <v>550</v>
      </c>
    </row>
    <row r="9588" spans="1:15">
      <c r="A9588">
        <v>2021</v>
      </c>
      <c r="B9588" t="s">
        <v>37</v>
      </c>
      <c r="C9588" s="263">
        <f t="shared" si="498"/>
        <v>44397</v>
      </c>
      <c r="D9588">
        <v>11</v>
      </c>
      <c r="E9588" t="str">
        <f t="shared" si="497"/>
        <v>S294439711</v>
      </c>
      <c r="F9588" s="3">
        <v>2022</v>
      </c>
      <c r="G9588" s="2">
        <v>350</v>
      </c>
      <c r="H9588" s="2" t="s">
        <v>13027</v>
      </c>
      <c r="I9588" s="2" t="s">
        <v>13028</v>
      </c>
      <c r="J9588" s="2" t="s">
        <v>3460</v>
      </c>
      <c r="K9588" s="194" t="s">
        <v>17</v>
      </c>
      <c r="L9588" s="2">
        <v>32</v>
      </c>
      <c r="M9588" s="194" t="s">
        <v>13029</v>
      </c>
      <c r="N9588" s="2" t="s">
        <v>13030</v>
      </c>
      <c r="O9588" s="195" t="s">
        <v>13031</v>
      </c>
    </row>
    <row r="9589" spans="1:15">
      <c r="A9589">
        <v>2021</v>
      </c>
      <c r="B9589" t="s">
        <v>37</v>
      </c>
      <c r="C9589" s="263">
        <f t="shared" si="498"/>
        <v>44397</v>
      </c>
      <c r="D9589">
        <v>12</v>
      </c>
      <c r="E9589" t="str">
        <f t="shared" si="497"/>
        <v>S294439712</v>
      </c>
      <c r="F9589" s="3">
        <v>2023</v>
      </c>
      <c r="G9589" s="2">
        <v>238</v>
      </c>
      <c r="H9589" s="2" t="s">
        <v>10379</v>
      </c>
      <c r="I9589" s="2" t="s">
        <v>13032</v>
      </c>
      <c r="J9589" s="2" t="s">
        <v>5372</v>
      </c>
      <c r="K9589" s="194" t="s">
        <v>17</v>
      </c>
      <c r="L9589" s="2">
        <v>32</v>
      </c>
      <c r="M9589" s="194" t="s">
        <v>1099</v>
      </c>
      <c r="N9589" s="2" t="s">
        <v>3441</v>
      </c>
      <c r="O9589" s="195" t="s">
        <v>5369</v>
      </c>
    </row>
    <row r="9590" spans="1:15">
      <c r="A9590">
        <v>2021</v>
      </c>
      <c r="B9590" t="s">
        <v>37</v>
      </c>
      <c r="C9590" s="263">
        <f t="shared" si="498"/>
        <v>44397</v>
      </c>
      <c r="D9590">
        <v>13</v>
      </c>
      <c r="E9590" t="str">
        <f t="shared" si="497"/>
        <v>S294439713</v>
      </c>
      <c r="F9590" s="3">
        <v>2024</v>
      </c>
      <c r="G9590" s="2">
        <v>187</v>
      </c>
      <c r="H9590" s="2" t="s">
        <v>5960</v>
      </c>
      <c r="I9590" s="2" t="s">
        <v>1724</v>
      </c>
      <c r="J9590" s="2" t="s">
        <v>3740</v>
      </c>
      <c r="K9590" s="194" t="s">
        <v>17</v>
      </c>
      <c r="L9590" s="2">
        <v>26</v>
      </c>
      <c r="M9590" s="194" t="s">
        <v>2030</v>
      </c>
      <c r="N9590" s="2">
        <v>40</v>
      </c>
      <c r="O9590" s="195" t="s">
        <v>3235</v>
      </c>
    </row>
    <row r="9591" spans="1:15" ht="15.75" thickBot="1">
      <c r="A9591">
        <v>2021</v>
      </c>
      <c r="B9591" t="s">
        <v>37</v>
      </c>
      <c r="C9591" s="263">
        <f t="shared" si="498"/>
        <v>44397</v>
      </c>
      <c r="D9591">
        <v>14</v>
      </c>
      <c r="E9591" t="str">
        <f t="shared" si="497"/>
        <v>S294439714</v>
      </c>
      <c r="F9591" s="5">
        <v>2025</v>
      </c>
      <c r="G9591" s="6">
        <v>167</v>
      </c>
      <c r="H9591" s="6" t="s">
        <v>13033</v>
      </c>
      <c r="I9591" s="6" t="s">
        <v>8343</v>
      </c>
      <c r="J9591" s="6" t="s">
        <v>2084</v>
      </c>
      <c r="K9591" s="196" t="s">
        <v>17</v>
      </c>
      <c r="L9591" s="6">
        <v>24</v>
      </c>
      <c r="M9591" s="196" t="s">
        <v>2796</v>
      </c>
      <c r="N9591" s="6" t="s">
        <v>13034</v>
      </c>
      <c r="O9591" s="197" t="s">
        <v>13035</v>
      </c>
    </row>
    <row r="9592" spans="1:15" ht="16.5" thickTop="1" thickBot="1">
      <c r="A9592">
        <v>2021</v>
      </c>
      <c r="B9592" t="s">
        <v>37</v>
      </c>
      <c r="C9592" s="263">
        <f t="shared" si="498"/>
        <v>44397</v>
      </c>
      <c r="D9592">
        <v>15</v>
      </c>
      <c r="E9592" t="str">
        <f t="shared" si="497"/>
        <v>S294439715</v>
      </c>
      <c r="F9592" s="1" t="s">
        <v>11904</v>
      </c>
    </row>
    <row r="9593" spans="1:15" ht="16.5" thickTop="1" thickBot="1">
      <c r="A9593">
        <v>2021</v>
      </c>
      <c r="B9593" t="s">
        <v>37</v>
      </c>
      <c r="C9593" s="263">
        <f t="shared" si="498"/>
        <v>44397</v>
      </c>
      <c r="D9593">
        <v>16</v>
      </c>
      <c r="E9593" t="str">
        <f t="shared" si="497"/>
        <v>S294439716</v>
      </c>
      <c r="F9593" s="338" t="s">
        <v>1</v>
      </c>
      <c r="G9593" s="341" t="s">
        <v>2</v>
      </c>
      <c r="H9593" s="342"/>
      <c r="I9593" s="342"/>
      <c r="J9593" s="343"/>
      <c r="K9593" s="344" t="s">
        <v>3</v>
      </c>
      <c r="L9593" s="343"/>
      <c r="M9593" s="344" t="s">
        <v>144</v>
      </c>
      <c r="N9593" s="342"/>
      <c r="O9593" s="342"/>
    </row>
    <row r="9594" spans="1:15" ht="18" customHeight="1" thickBot="1">
      <c r="A9594">
        <v>2021</v>
      </c>
      <c r="B9594" t="s">
        <v>37</v>
      </c>
      <c r="C9594" s="263">
        <f t="shared" si="498"/>
        <v>44397</v>
      </c>
      <c r="D9594">
        <v>17</v>
      </c>
      <c r="E9594" t="str">
        <f t="shared" si="497"/>
        <v>S294439717</v>
      </c>
      <c r="F9594" s="339"/>
      <c r="G9594" s="345" t="s">
        <v>5</v>
      </c>
      <c r="H9594" s="347" t="s">
        <v>145</v>
      </c>
      <c r="I9594" s="348"/>
      <c r="J9594" s="349"/>
      <c r="K9594" s="350" t="s">
        <v>6</v>
      </c>
      <c r="L9594" s="352" t="s">
        <v>12875</v>
      </c>
      <c r="M9594" s="350" t="s">
        <v>8</v>
      </c>
      <c r="N9594" s="354" t="s">
        <v>146</v>
      </c>
      <c r="O9594" s="356" t="s">
        <v>147</v>
      </c>
    </row>
    <row r="9595" spans="1:15" ht="15.75" thickBot="1">
      <c r="A9595">
        <v>2021</v>
      </c>
      <c r="B9595" t="s">
        <v>37</v>
      </c>
      <c r="C9595" s="263">
        <f t="shared" si="498"/>
        <v>44397</v>
      </c>
      <c r="D9595">
        <v>18</v>
      </c>
      <c r="E9595" t="str">
        <f t="shared" si="497"/>
        <v>S294439718</v>
      </c>
      <c r="F9595" s="340"/>
      <c r="G9595" s="346"/>
      <c r="H9595" s="191" t="s">
        <v>9</v>
      </c>
      <c r="I9595" s="192" t="s">
        <v>18</v>
      </c>
      <c r="J9595" s="193" t="s">
        <v>11</v>
      </c>
      <c r="K9595" s="351"/>
      <c r="L9595" s="353"/>
      <c r="M9595" s="351"/>
      <c r="N9595" s="355"/>
      <c r="O9595" s="357"/>
    </row>
    <row r="9596" spans="1:15">
      <c r="A9596">
        <v>2021</v>
      </c>
      <c r="B9596" t="s">
        <v>37</v>
      </c>
      <c r="C9596" s="263">
        <f t="shared" si="498"/>
        <v>44397</v>
      </c>
      <c r="D9596">
        <v>19</v>
      </c>
      <c r="E9596" t="str">
        <f t="shared" si="497"/>
        <v>S294439719</v>
      </c>
      <c r="F9596" s="3" t="s">
        <v>16</v>
      </c>
      <c r="G9596" s="2">
        <v>47</v>
      </c>
      <c r="H9596" s="2" t="s">
        <v>13036</v>
      </c>
      <c r="I9596" s="2" t="s">
        <v>13037</v>
      </c>
      <c r="J9596" s="2" t="s">
        <v>1228</v>
      </c>
      <c r="K9596" s="194" t="s">
        <v>17</v>
      </c>
      <c r="L9596" s="2">
        <v>51</v>
      </c>
      <c r="M9596" s="194" t="s">
        <v>10190</v>
      </c>
      <c r="N9596" s="2" t="s">
        <v>1630</v>
      </c>
      <c r="O9596" s="195" t="s">
        <v>416</v>
      </c>
    </row>
    <row r="9597" spans="1:15">
      <c r="A9597">
        <v>2021</v>
      </c>
      <c r="B9597" t="s">
        <v>37</v>
      </c>
      <c r="C9597" s="263">
        <f t="shared" si="498"/>
        <v>44397</v>
      </c>
      <c r="D9597">
        <v>20</v>
      </c>
      <c r="E9597" t="str">
        <f t="shared" si="497"/>
        <v>S294439720</v>
      </c>
      <c r="F9597" s="4">
        <v>44378</v>
      </c>
      <c r="G9597" s="2">
        <v>625</v>
      </c>
      <c r="H9597" s="2" t="s">
        <v>13038</v>
      </c>
      <c r="I9597" s="2" t="s">
        <v>13039</v>
      </c>
      <c r="J9597" s="2" t="s">
        <v>7978</v>
      </c>
      <c r="K9597" s="194" t="s">
        <v>17</v>
      </c>
      <c r="L9597" s="2">
        <v>51</v>
      </c>
      <c r="M9597" s="194" t="s">
        <v>1880</v>
      </c>
      <c r="N9597" s="2" t="s">
        <v>2402</v>
      </c>
      <c r="O9597" s="195" t="s">
        <v>13040</v>
      </c>
    </row>
    <row r="9598" spans="1:15">
      <c r="A9598">
        <v>2021</v>
      </c>
      <c r="B9598" t="s">
        <v>37</v>
      </c>
      <c r="C9598" s="263">
        <f t="shared" si="498"/>
        <v>44397</v>
      </c>
      <c r="D9598">
        <v>21</v>
      </c>
      <c r="E9598" t="str">
        <f t="shared" si="497"/>
        <v>S294439721</v>
      </c>
      <c r="F9598" s="4">
        <v>44409</v>
      </c>
      <c r="G9598" s="2">
        <v>621</v>
      </c>
      <c r="H9598" s="2" t="s">
        <v>13041</v>
      </c>
      <c r="I9598" s="2" t="s">
        <v>13042</v>
      </c>
      <c r="J9598" s="2" t="s">
        <v>2578</v>
      </c>
      <c r="K9598" s="194" t="s">
        <v>17</v>
      </c>
      <c r="L9598" s="2">
        <v>45</v>
      </c>
      <c r="M9598" s="194">
        <v>10</v>
      </c>
      <c r="N9598" s="2">
        <v>5</v>
      </c>
      <c r="O9598" s="195">
        <v>85</v>
      </c>
    </row>
    <row r="9599" spans="1:15">
      <c r="A9599">
        <v>2021</v>
      </c>
      <c r="B9599" t="s">
        <v>37</v>
      </c>
      <c r="C9599" s="263">
        <f t="shared" si="498"/>
        <v>44397</v>
      </c>
      <c r="D9599">
        <v>22</v>
      </c>
      <c r="E9599" t="str">
        <f t="shared" si="497"/>
        <v>S294439722</v>
      </c>
      <c r="F9599" s="4">
        <v>44440</v>
      </c>
      <c r="G9599" s="2">
        <v>598</v>
      </c>
      <c r="H9599" s="2" t="s">
        <v>13043</v>
      </c>
      <c r="I9599" s="2" t="s">
        <v>13044</v>
      </c>
      <c r="J9599" s="2" t="s">
        <v>2678</v>
      </c>
      <c r="K9599" s="194" t="s">
        <v>17</v>
      </c>
      <c r="L9599" s="2">
        <v>39</v>
      </c>
      <c r="M9599" s="194" t="s">
        <v>1502</v>
      </c>
      <c r="N9599" s="2">
        <v>5</v>
      </c>
      <c r="O9599" s="195" t="s">
        <v>12244</v>
      </c>
    </row>
    <row r="9600" spans="1:15">
      <c r="A9600">
        <v>2021</v>
      </c>
      <c r="B9600" t="s">
        <v>37</v>
      </c>
      <c r="C9600" s="263">
        <f t="shared" si="498"/>
        <v>44397</v>
      </c>
      <c r="D9600">
        <v>23</v>
      </c>
      <c r="E9600" t="str">
        <f t="shared" si="497"/>
        <v>S294439723</v>
      </c>
      <c r="F9600" s="4">
        <v>44470</v>
      </c>
      <c r="G9600" s="2">
        <v>570</v>
      </c>
      <c r="H9600" s="2" t="s">
        <v>13045</v>
      </c>
      <c r="I9600" s="2" t="s">
        <v>13046</v>
      </c>
      <c r="J9600" s="2" t="s">
        <v>13047</v>
      </c>
      <c r="K9600" s="194" t="s">
        <v>17</v>
      </c>
      <c r="L9600" s="2">
        <v>38</v>
      </c>
      <c r="M9600" s="194" t="s">
        <v>2383</v>
      </c>
      <c r="N9600" s="2" t="s">
        <v>2313</v>
      </c>
      <c r="O9600" s="195" t="s">
        <v>415</v>
      </c>
    </row>
    <row r="9601" spans="1:15">
      <c r="A9601">
        <v>2021</v>
      </c>
      <c r="B9601" t="s">
        <v>37</v>
      </c>
      <c r="C9601" s="263">
        <f t="shared" si="498"/>
        <v>44397</v>
      </c>
      <c r="D9601">
        <v>24</v>
      </c>
      <c r="E9601" t="str">
        <f t="shared" si="497"/>
        <v>S294439724</v>
      </c>
      <c r="F9601" s="3" t="s">
        <v>11877</v>
      </c>
      <c r="G9601" s="2">
        <v>489</v>
      </c>
      <c r="H9601" s="2" t="s">
        <v>13048</v>
      </c>
      <c r="I9601" s="2" t="s">
        <v>13049</v>
      </c>
      <c r="J9601" s="2" t="s">
        <v>967</v>
      </c>
      <c r="K9601" s="194" t="s">
        <v>17</v>
      </c>
      <c r="L9601" s="2">
        <v>36</v>
      </c>
      <c r="M9601" s="194" t="s">
        <v>546</v>
      </c>
      <c r="N9601" s="2" t="s">
        <v>317</v>
      </c>
      <c r="O9601" s="195" t="s">
        <v>10017</v>
      </c>
    </row>
    <row r="9602" spans="1:15">
      <c r="A9602">
        <v>2021</v>
      </c>
      <c r="B9602" t="s">
        <v>37</v>
      </c>
      <c r="C9602" s="263">
        <f t="shared" si="498"/>
        <v>44397</v>
      </c>
      <c r="D9602">
        <v>25</v>
      </c>
      <c r="E9602" t="str">
        <f t="shared" si="497"/>
        <v>S294439725</v>
      </c>
      <c r="F9602" s="3">
        <v>2022</v>
      </c>
      <c r="G9602" s="2">
        <v>403</v>
      </c>
      <c r="H9602" s="2" t="s">
        <v>13050</v>
      </c>
      <c r="I9602" s="2" t="s">
        <v>13051</v>
      </c>
      <c r="J9602" s="2" t="s">
        <v>971</v>
      </c>
      <c r="K9602" s="194" t="s">
        <v>17</v>
      </c>
      <c r="L9602" s="2">
        <v>33</v>
      </c>
      <c r="M9602" s="194" t="s">
        <v>338</v>
      </c>
      <c r="N9602" s="2" t="s">
        <v>7459</v>
      </c>
      <c r="O9602" s="195" t="s">
        <v>379</v>
      </c>
    </row>
    <row r="9603" spans="1:15">
      <c r="A9603">
        <v>2021</v>
      </c>
      <c r="B9603" t="s">
        <v>37</v>
      </c>
      <c r="C9603" s="263">
        <f t="shared" si="498"/>
        <v>44397</v>
      </c>
      <c r="D9603">
        <v>26</v>
      </c>
      <c r="E9603" t="str">
        <f t="shared" si="497"/>
        <v>S294439726</v>
      </c>
      <c r="F9603" s="3">
        <v>2023</v>
      </c>
      <c r="G9603" s="2">
        <v>288</v>
      </c>
      <c r="H9603" s="2" t="s">
        <v>13052</v>
      </c>
      <c r="I9603" s="2" t="s">
        <v>13053</v>
      </c>
      <c r="J9603" s="2" t="s">
        <v>3899</v>
      </c>
      <c r="K9603" s="194" t="s">
        <v>17</v>
      </c>
      <c r="L9603" s="2">
        <v>32</v>
      </c>
      <c r="M9603" s="194" t="s">
        <v>13054</v>
      </c>
      <c r="N9603" s="2" t="s">
        <v>13055</v>
      </c>
      <c r="O9603" s="195" t="s">
        <v>13056</v>
      </c>
    </row>
    <row r="9604" spans="1:15">
      <c r="A9604">
        <v>2021</v>
      </c>
      <c r="B9604" t="s">
        <v>37</v>
      </c>
      <c r="C9604" s="263">
        <f t="shared" si="498"/>
        <v>44397</v>
      </c>
      <c r="D9604">
        <v>27</v>
      </c>
      <c r="E9604" t="str">
        <f t="shared" si="497"/>
        <v>S294439727</v>
      </c>
      <c r="F9604" s="3">
        <v>2024</v>
      </c>
      <c r="G9604" s="2">
        <v>232</v>
      </c>
      <c r="H9604" s="2" t="s">
        <v>13057</v>
      </c>
      <c r="I9604" s="2" t="s">
        <v>10516</v>
      </c>
      <c r="J9604" s="2" t="s">
        <v>2509</v>
      </c>
      <c r="K9604" s="194" t="s">
        <v>17</v>
      </c>
      <c r="L9604" s="2">
        <v>25</v>
      </c>
      <c r="M9604" s="194" t="s">
        <v>264</v>
      </c>
      <c r="N9604" s="2" t="s">
        <v>7378</v>
      </c>
      <c r="O9604" s="195" t="s">
        <v>4234</v>
      </c>
    </row>
    <row r="9605" spans="1:15" ht="15.75" thickBot="1">
      <c r="A9605">
        <v>2021</v>
      </c>
      <c r="B9605" t="s">
        <v>37</v>
      </c>
      <c r="C9605" s="263">
        <f t="shared" si="498"/>
        <v>44397</v>
      </c>
      <c r="D9605">
        <v>28</v>
      </c>
      <c r="E9605" t="str">
        <f t="shared" si="497"/>
        <v>S294439728</v>
      </c>
      <c r="F9605" s="5">
        <v>2025</v>
      </c>
      <c r="G9605" s="6">
        <v>205</v>
      </c>
      <c r="H9605" s="6" t="s">
        <v>6788</v>
      </c>
      <c r="I9605" s="6" t="s">
        <v>6864</v>
      </c>
      <c r="J9605" s="6" t="s">
        <v>1893</v>
      </c>
      <c r="K9605" s="196" t="s">
        <v>17</v>
      </c>
      <c r="L9605" s="6">
        <v>21</v>
      </c>
      <c r="M9605" s="196" t="s">
        <v>13058</v>
      </c>
      <c r="N9605" s="6" t="s">
        <v>478</v>
      </c>
      <c r="O9605" s="197" t="s">
        <v>586</v>
      </c>
    </row>
    <row r="9606" spans="1:15" ht="16.5" thickTop="1" thickBot="1">
      <c r="A9606">
        <v>2021</v>
      </c>
      <c r="B9606" t="s">
        <v>36</v>
      </c>
      <c r="C9606" s="263">
        <f>C9605+7</f>
        <v>44404</v>
      </c>
      <c r="D9606">
        <v>1</v>
      </c>
      <c r="E9606" t="str">
        <f t="shared" ref="E9606:E9633" si="499">B9606&amp;C9606&amp;D9606</f>
        <v>S30444041</v>
      </c>
      <c r="F9606" s="1" t="s">
        <v>11903</v>
      </c>
    </row>
    <row r="9607" spans="1:15" ht="16.5" thickTop="1" thickBot="1">
      <c r="A9607">
        <v>2021</v>
      </c>
      <c r="B9607" t="s">
        <v>36</v>
      </c>
      <c r="C9607" s="263">
        <f t="shared" ref="C9607:C9633" si="500">C9606</f>
        <v>44404</v>
      </c>
      <c r="D9607">
        <v>2</v>
      </c>
      <c r="E9607" t="str">
        <f t="shared" si="499"/>
        <v>S30444042</v>
      </c>
      <c r="F9607" s="338" t="s">
        <v>1</v>
      </c>
      <c r="G9607" s="341" t="s">
        <v>2</v>
      </c>
      <c r="H9607" s="342"/>
      <c r="I9607" s="342"/>
      <c r="J9607" s="343"/>
      <c r="K9607" s="344" t="s">
        <v>3</v>
      </c>
      <c r="L9607" s="343"/>
      <c r="M9607" s="344" t="s">
        <v>144</v>
      </c>
      <c r="N9607" s="342"/>
      <c r="O9607" s="342"/>
    </row>
    <row r="9608" spans="1:15" ht="18" customHeight="1" thickBot="1">
      <c r="A9608">
        <v>2021</v>
      </c>
      <c r="B9608" t="s">
        <v>36</v>
      </c>
      <c r="C9608" s="263">
        <f t="shared" si="500"/>
        <v>44404</v>
      </c>
      <c r="D9608">
        <v>3</v>
      </c>
      <c r="E9608" t="str">
        <f t="shared" si="499"/>
        <v>S30444043</v>
      </c>
      <c r="F9608" s="339"/>
      <c r="G9608" s="345" t="s">
        <v>5</v>
      </c>
      <c r="H9608" s="347" t="s">
        <v>145</v>
      </c>
      <c r="I9608" s="348"/>
      <c r="J9608" s="349"/>
      <c r="K9608" s="350" t="s">
        <v>6</v>
      </c>
      <c r="L9608" s="352" t="s">
        <v>12875</v>
      </c>
      <c r="M9608" s="350" t="s">
        <v>8</v>
      </c>
      <c r="N9608" s="354" t="s">
        <v>146</v>
      </c>
      <c r="O9608" s="356" t="s">
        <v>147</v>
      </c>
    </row>
    <row r="9609" spans="1:15" ht="15.75" thickBot="1">
      <c r="A9609">
        <v>2021</v>
      </c>
      <c r="B9609" t="s">
        <v>36</v>
      </c>
      <c r="C9609" s="263">
        <f t="shared" si="500"/>
        <v>44404</v>
      </c>
      <c r="D9609">
        <v>4</v>
      </c>
      <c r="E9609" t="str">
        <f t="shared" si="499"/>
        <v>S30444044</v>
      </c>
      <c r="F9609" s="340"/>
      <c r="G9609" s="346"/>
      <c r="H9609" s="191" t="s">
        <v>9</v>
      </c>
      <c r="I9609" s="192" t="s">
        <v>18</v>
      </c>
      <c r="J9609" s="193" t="s">
        <v>11</v>
      </c>
      <c r="K9609" s="351"/>
      <c r="L9609" s="353"/>
      <c r="M9609" s="351"/>
      <c r="N9609" s="355"/>
      <c r="O9609" s="357"/>
    </row>
    <row r="9610" spans="1:15">
      <c r="A9610">
        <v>2021</v>
      </c>
      <c r="B9610" t="s">
        <v>36</v>
      </c>
      <c r="C9610" s="263">
        <f t="shared" si="500"/>
        <v>44404</v>
      </c>
      <c r="D9610">
        <v>5</v>
      </c>
      <c r="E9610" t="str">
        <f t="shared" si="499"/>
        <v>S30444045</v>
      </c>
      <c r="F9610" s="3" t="s">
        <v>12</v>
      </c>
      <c r="G9610" s="2">
        <v>-8</v>
      </c>
      <c r="H9610" s="2" t="s">
        <v>10863</v>
      </c>
      <c r="I9610" s="2" t="s">
        <v>10966</v>
      </c>
      <c r="J9610" s="2" t="s">
        <v>5597</v>
      </c>
      <c r="K9610" s="194" t="s">
        <v>17</v>
      </c>
      <c r="L9610" s="2">
        <v>49</v>
      </c>
      <c r="M9610" s="194" t="s">
        <v>625</v>
      </c>
      <c r="N9610" s="2" t="s">
        <v>626</v>
      </c>
      <c r="O9610" s="195" t="s">
        <v>627</v>
      </c>
    </row>
    <row r="9611" spans="1:15">
      <c r="A9611">
        <v>2021</v>
      </c>
      <c r="B9611" t="s">
        <v>36</v>
      </c>
      <c r="C9611" s="263">
        <f t="shared" si="500"/>
        <v>44404</v>
      </c>
      <c r="D9611">
        <v>6</v>
      </c>
      <c r="E9611" t="str">
        <f t="shared" si="499"/>
        <v>S30444046</v>
      </c>
      <c r="F9611" s="4">
        <v>44378</v>
      </c>
      <c r="G9611" s="2">
        <v>575</v>
      </c>
      <c r="H9611" s="2" t="s">
        <v>13059</v>
      </c>
      <c r="I9611" s="2" t="s">
        <v>13060</v>
      </c>
      <c r="J9611" s="2" t="s">
        <v>5201</v>
      </c>
      <c r="K9611" s="194" t="s">
        <v>17</v>
      </c>
      <c r="L9611" s="2">
        <v>44</v>
      </c>
      <c r="M9611" s="194" t="s">
        <v>10157</v>
      </c>
      <c r="N9611" s="2" t="s">
        <v>551</v>
      </c>
      <c r="O9611" s="195" t="s">
        <v>4752</v>
      </c>
    </row>
    <row r="9612" spans="1:15">
      <c r="A9612">
        <v>2021</v>
      </c>
      <c r="B9612" t="s">
        <v>36</v>
      </c>
      <c r="C9612" s="263">
        <f t="shared" si="500"/>
        <v>44404</v>
      </c>
      <c r="D9612">
        <v>7</v>
      </c>
      <c r="E9612" t="str">
        <f t="shared" si="499"/>
        <v>S30444047</v>
      </c>
      <c r="F9612" s="4">
        <v>44409</v>
      </c>
      <c r="G9612" s="2">
        <v>578</v>
      </c>
      <c r="H9612" s="2" t="s">
        <v>13061</v>
      </c>
      <c r="I9612" s="2" t="s">
        <v>13062</v>
      </c>
      <c r="J9612" s="2" t="s">
        <v>1270</v>
      </c>
      <c r="K9612" s="194" t="s">
        <v>17</v>
      </c>
      <c r="L9612" s="2">
        <v>40</v>
      </c>
      <c r="M9612" s="194">
        <v>10</v>
      </c>
      <c r="N9612" s="2" t="s">
        <v>1502</v>
      </c>
      <c r="O9612" s="195" t="s">
        <v>284</v>
      </c>
    </row>
    <row r="9613" spans="1:15">
      <c r="A9613">
        <v>2021</v>
      </c>
      <c r="B9613" t="s">
        <v>36</v>
      </c>
      <c r="C9613" s="263">
        <f t="shared" si="500"/>
        <v>44404</v>
      </c>
      <c r="D9613">
        <v>8</v>
      </c>
      <c r="E9613" t="str">
        <f t="shared" si="499"/>
        <v>S30444048</v>
      </c>
      <c r="F9613" s="4">
        <v>44440</v>
      </c>
      <c r="G9613" s="2">
        <v>558</v>
      </c>
      <c r="H9613" s="2" t="s">
        <v>13063</v>
      </c>
      <c r="I9613" s="2" t="s">
        <v>13064</v>
      </c>
      <c r="J9613" s="2" t="s">
        <v>739</v>
      </c>
      <c r="K9613" s="194" t="s">
        <v>17</v>
      </c>
      <c r="L9613" s="2">
        <v>37</v>
      </c>
      <c r="M9613" s="194" t="s">
        <v>752</v>
      </c>
      <c r="N9613" s="2">
        <v>0</v>
      </c>
      <c r="O9613" s="195" t="s">
        <v>12816</v>
      </c>
    </row>
    <row r="9614" spans="1:15">
      <c r="A9614">
        <v>2021</v>
      </c>
      <c r="B9614" t="s">
        <v>36</v>
      </c>
      <c r="C9614" s="263">
        <f t="shared" si="500"/>
        <v>44404</v>
      </c>
      <c r="D9614">
        <v>9</v>
      </c>
      <c r="E9614" t="str">
        <f t="shared" si="499"/>
        <v>S30444049</v>
      </c>
      <c r="F9614" s="4">
        <v>44470</v>
      </c>
      <c r="G9614" s="2">
        <v>520</v>
      </c>
      <c r="H9614" s="2" t="s">
        <v>13065</v>
      </c>
      <c r="I9614" s="2" t="s">
        <v>13066</v>
      </c>
      <c r="J9614" s="2" t="s">
        <v>2714</v>
      </c>
      <c r="K9614" s="194" t="s">
        <v>17</v>
      </c>
      <c r="L9614" s="2">
        <v>36</v>
      </c>
      <c r="M9614" s="194" t="s">
        <v>2136</v>
      </c>
      <c r="N9614" s="2">
        <v>0</v>
      </c>
      <c r="O9614" s="195" t="s">
        <v>11419</v>
      </c>
    </row>
    <row r="9615" spans="1:15">
      <c r="A9615">
        <v>2021</v>
      </c>
      <c r="B9615" t="s">
        <v>36</v>
      </c>
      <c r="C9615" s="263">
        <f t="shared" si="500"/>
        <v>44404</v>
      </c>
      <c r="D9615">
        <v>10</v>
      </c>
      <c r="E9615" t="str">
        <f t="shared" si="499"/>
        <v>S304440410</v>
      </c>
      <c r="F9615" s="3" t="s">
        <v>11877</v>
      </c>
      <c r="G9615" s="2">
        <v>450</v>
      </c>
      <c r="H9615" s="2" t="s">
        <v>13067</v>
      </c>
      <c r="I9615" s="2" t="s">
        <v>13068</v>
      </c>
      <c r="J9615" s="2" t="s">
        <v>5249</v>
      </c>
      <c r="K9615" s="194" t="s">
        <v>17</v>
      </c>
      <c r="L9615" s="2">
        <v>32</v>
      </c>
      <c r="M9615" s="194" t="s">
        <v>1322</v>
      </c>
      <c r="N9615" s="2" t="s">
        <v>469</v>
      </c>
      <c r="O9615" s="195" t="s">
        <v>6288</v>
      </c>
    </row>
    <row r="9616" spans="1:15">
      <c r="A9616">
        <v>2021</v>
      </c>
      <c r="B9616" t="s">
        <v>36</v>
      </c>
      <c r="C9616" s="263">
        <f t="shared" si="500"/>
        <v>44404</v>
      </c>
      <c r="D9616">
        <v>11</v>
      </c>
      <c r="E9616" t="str">
        <f t="shared" si="499"/>
        <v>S304440411</v>
      </c>
      <c r="F9616" s="3">
        <v>2022</v>
      </c>
      <c r="G9616" s="2">
        <v>345</v>
      </c>
      <c r="H9616" s="2" t="s">
        <v>13069</v>
      </c>
      <c r="I9616" s="2" t="s">
        <v>13070</v>
      </c>
      <c r="J9616" s="2" t="s">
        <v>6586</v>
      </c>
      <c r="K9616" s="194" t="s">
        <v>17</v>
      </c>
      <c r="L9616" s="2">
        <v>36</v>
      </c>
      <c r="M9616" s="194" t="s">
        <v>12819</v>
      </c>
      <c r="N9616" s="2" t="s">
        <v>4854</v>
      </c>
      <c r="O9616" s="195" t="s">
        <v>752</v>
      </c>
    </row>
    <row r="9617" spans="1:15">
      <c r="A9617">
        <v>2021</v>
      </c>
      <c r="B9617" t="s">
        <v>36</v>
      </c>
      <c r="C9617" s="263">
        <f t="shared" si="500"/>
        <v>44404</v>
      </c>
      <c r="D9617">
        <v>12</v>
      </c>
      <c r="E9617" t="str">
        <f t="shared" si="499"/>
        <v>S304440412</v>
      </c>
      <c r="F9617" s="3">
        <v>2023</v>
      </c>
      <c r="G9617" s="2">
        <v>240</v>
      </c>
      <c r="H9617" s="2" t="s">
        <v>13071</v>
      </c>
      <c r="I9617" s="2" t="s">
        <v>13072</v>
      </c>
      <c r="J9617" s="2" t="s">
        <v>1055</v>
      </c>
      <c r="K9617" s="194" t="s">
        <v>17</v>
      </c>
      <c r="L9617" s="2">
        <v>33</v>
      </c>
      <c r="M9617" s="194" t="s">
        <v>406</v>
      </c>
      <c r="N9617" s="2" t="s">
        <v>1265</v>
      </c>
      <c r="O9617" s="195" t="s">
        <v>568</v>
      </c>
    </row>
    <row r="9618" spans="1:15">
      <c r="A9618">
        <v>2021</v>
      </c>
      <c r="B9618" t="s">
        <v>36</v>
      </c>
      <c r="C9618" s="263">
        <f t="shared" si="500"/>
        <v>44404</v>
      </c>
      <c r="D9618">
        <v>13</v>
      </c>
      <c r="E9618" t="str">
        <f t="shared" si="499"/>
        <v>S304440413</v>
      </c>
      <c r="F9618" s="3">
        <v>2024</v>
      </c>
      <c r="G9618" s="2">
        <v>187</v>
      </c>
      <c r="H9618" s="2" t="s">
        <v>6764</v>
      </c>
      <c r="I9618" s="2" t="s">
        <v>5562</v>
      </c>
      <c r="J9618" s="2" t="s">
        <v>876</v>
      </c>
      <c r="K9618" s="194" t="s">
        <v>17</v>
      </c>
      <c r="L9618" s="2">
        <v>27</v>
      </c>
      <c r="M9618" s="194" t="s">
        <v>420</v>
      </c>
      <c r="N9618" s="2" t="s">
        <v>4427</v>
      </c>
      <c r="O9618" s="195" t="s">
        <v>11433</v>
      </c>
    </row>
    <row r="9619" spans="1:15" ht="15.75" thickBot="1">
      <c r="A9619">
        <v>2021</v>
      </c>
      <c r="B9619" t="s">
        <v>36</v>
      </c>
      <c r="C9619" s="263">
        <f t="shared" si="500"/>
        <v>44404</v>
      </c>
      <c r="D9619">
        <v>14</v>
      </c>
      <c r="E9619" t="str">
        <f t="shared" si="499"/>
        <v>S304440414</v>
      </c>
      <c r="F9619" s="5">
        <v>2025</v>
      </c>
      <c r="G9619" s="6">
        <v>167</v>
      </c>
      <c r="H9619" s="6" t="s">
        <v>5111</v>
      </c>
      <c r="I9619" s="6" t="s">
        <v>13073</v>
      </c>
      <c r="J9619" s="6" t="s">
        <v>1592</v>
      </c>
      <c r="K9619" s="196" t="s">
        <v>17</v>
      </c>
      <c r="L9619" s="6">
        <v>25</v>
      </c>
      <c r="M9619" s="196" t="s">
        <v>11432</v>
      </c>
      <c r="N9619" s="6" t="s">
        <v>4005</v>
      </c>
      <c r="O9619" s="197" t="s">
        <v>625</v>
      </c>
    </row>
    <row r="9620" spans="1:15" ht="16.5" thickTop="1" thickBot="1">
      <c r="A9620">
        <v>2021</v>
      </c>
      <c r="B9620" t="s">
        <v>36</v>
      </c>
      <c r="C9620" s="263">
        <f t="shared" si="500"/>
        <v>44404</v>
      </c>
      <c r="D9620">
        <v>15</v>
      </c>
      <c r="E9620" t="str">
        <f t="shared" si="499"/>
        <v>S304440415</v>
      </c>
      <c r="F9620" s="1" t="s">
        <v>11904</v>
      </c>
    </row>
    <row r="9621" spans="1:15" ht="16.5" thickTop="1" thickBot="1">
      <c r="A9621">
        <v>2021</v>
      </c>
      <c r="B9621" t="s">
        <v>36</v>
      </c>
      <c r="C9621" s="263">
        <f t="shared" si="500"/>
        <v>44404</v>
      </c>
      <c r="D9621">
        <v>16</v>
      </c>
      <c r="E9621" t="str">
        <f t="shared" si="499"/>
        <v>S304440416</v>
      </c>
      <c r="F9621" s="338" t="s">
        <v>1</v>
      </c>
      <c r="G9621" s="341" t="s">
        <v>2</v>
      </c>
      <c r="H9621" s="342"/>
      <c r="I9621" s="342"/>
      <c r="J9621" s="343"/>
      <c r="K9621" s="344" t="s">
        <v>3</v>
      </c>
      <c r="L9621" s="343"/>
      <c r="M9621" s="344" t="s">
        <v>144</v>
      </c>
      <c r="N9621" s="342"/>
      <c r="O9621" s="342"/>
    </row>
    <row r="9622" spans="1:15" ht="18" customHeight="1" thickBot="1">
      <c r="A9622">
        <v>2021</v>
      </c>
      <c r="B9622" t="s">
        <v>36</v>
      </c>
      <c r="C9622" s="263">
        <f t="shared" si="500"/>
        <v>44404</v>
      </c>
      <c r="D9622">
        <v>17</v>
      </c>
      <c r="E9622" t="str">
        <f t="shared" si="499"/>
        <v>S304440417</v>
      </c>
      <c r="F9622" s="339"/>
      <c r="G9622" s="345" t="s">
        <v>5</v>
      </c>
      <c r="H9622" s="347" t="s">
        <v>145</v>
      </c>
      <c r="I9622" s="348"/>
      <c r="J9622" s="349"/>
      <c r="K9622" s="350" t="s">
        <v>6</v>
      </c>
      <c r="L9622" s="352" t="s">
        <v>12875</v>
      </c>
      <c r="M9622" s="350" t="s">
        <v>8</v>
      </c>
      <c r="N9622" s="354" t="s">
        <v>146</v>
      </c>
      <c r="O9622" s="356" t="s">
        <v>147</v>
      </c>
    </row>
    <row r="9623" spans="1:15" ht="15.75" thickBot="1">
      <c r="A9623">
        <v>2021</v>
      </c>
      <c r="B9623" t="s">
        <v>36</v>
      </c>
      <c r="C9623" s="263">
        <f t="shared" si="500"/>
        <v>44404</v>
      </c>
      <c r="D9623">
        <v>18</v>
      </c>
      <c r="E9623" t="str">
        <f t="shared" si="499"/>
        <v>S304440418</v>
      </c>
      <c r="F9623" s="340"/>
      <c r="G9623" s="346"/>
      <c r="H9623" s="191" t="s">
        <v>9</v>
      </c>
      <c r="I9623" s="192" t="s">
        <v>18</v>
      </c>
      <c r="J9623" s="193" t="s">
        <v>11</v>
      </c>
      <c r="K9623" s="351"/>
      <c r="L9623" s="353"/>
      <c r="M9623" s="351"/>
      <c r="N9623" s="355"/>
      <c r="O9623" s="357"/>
    </row>
    <row r="9624" spans="1:15">
      <c r="A9624">
        <v>2021</v>
      </c>
      <c r="B9624" t="s">
        <v>36</v>
      </c>
      <c r="C9624" s="263">
        <f t="shared" si="500"/>
        <v>44404</v>
      </c>
      <c r="D9624">
        <v>19</v>
      </c>
      <c r="E9624" t="str">
        <f t="shared" si="499"/>
        <v>S304440419</v>
      </c>
      <c r="F9624" s="3" t="s">
        <v>16</v>
      </c>
      <c r="G9624" s="2">
        <v>40</v>
      </c>
      <c r="H9624" s="2" t="s">
        <v>13074</v>
      </c>
      <c r="I9624" s="2" t="s">
        <v>13075</v>
      </c>
      <c r="J9624" s="2" t="s">
        <v>1356</v>
      </c>
      <c r="K9624" s="194" t="s">
        <v>17</v>
      </c>
      <c r="L9624" s="2">
        <v>46</v>
      </c>
      <c r="M9624" s="194" t="s">
        <v>10695</v>
      </c>
      <c r="N9624" s="2" t="s">
        <v>1630</v>
      </c>
      <c r="O9624" s="195" t="s">
        <v>10191</v>
      </c>
    </row>
    <row r="9625" spans="1:15">
      <c r="A9625">
        <v>2021</v>
      </c>
      <c r="B9625" t="s">
        <v>36</v>
      </c>
      <c r="C9625" s="263">
        <f t="shared" si="500"/>
        <v>44404</v>
      </c>
      <c r="D9625">
        <v>20</v>
      </c>
      <c r="E9625" t="str">
        <f t="shared" si="499"/>
        <v>S304440420</v>
      </c>
      <c r="F9625" s="4">
        <v>44378</v>
      </c>
      <c r="G9625" s="2">
        <v>615</v>
      </c>
      <c r="H9625" s="2" t="s">
        <v>13076</v>
      </c>
      <c r="I9625" s="2" t="s">
        <v>13077</v>
      </c>
      <c r="J9625" s="2" t="s">
        <v>1990</v>
      </c>
      <c r="K9625" s="194" t="s">
        <v>17</v>
      </c>
      <c r="L9625" s="2">
        <v>46</v>
      </c>
      <c r="M9625" s="194" t="s">
        <v>1153</v>
      </c>
      <c r="N9625" s="2" t="s">
        <v>340</v>
      </c>
      <c r="O9625" s="195" t="s">
        <v>1153</v>
      </c>
    </row>
    <row r="9626" spans="1:15">
      <c r="A9626">
        <v>2021</v>
      </c>
      <c r="B9626" t="s">
        <v>36</v>
      </c>
      <c r="C9626" s="263">
        <f t="shared" si="500"/>
        <v>44404</v>
      </c>
      <c r="D9626">
        <v>21</v>
      </c>
      <c r="E9626" t="str">
        <f t="shared" si="499"/>
        <v>S304440421</v>
      </c>
      <c r="F9626" s="4">
        <v>44409</v>
      </c>
      <c r="G9626" s="2">
        <v>623</v>
      </c>
      <c r="H9626" s="2" t="s">
        <v>13078</v>
      </c>
      <c r="I9626" s="2" t="s">
        <v>13079</v>
      </c>
      <c r="J9626" s="2" t="s">
        <v>3740</v>
      </c>
      <c r="K9626" s="194" t="s">
        <v>17</v>
      </c>
      <c r="L9626" s="2">
        <v>40</v>
      </c>
      <c r="M9626" s="194">
        <v>20</v>
      </c>
      <c r="N9626" s="2" t="s">
        <v>317</v>
      </c>
      <c r="O9626" s="195" t="s">
        <v>1638</v>
      </c>
    </row>
    <row r="9627" spans="1:15">
      <c r="A9627">
        <v>2021</v>
      </c>
      <c r="B9627" t="s">
        <v>36</v>
      </c>
      <c r="C9627" s="263">
        <f t="shared" si="500"/>
        <v>44404</v>
      </c>
      <c r="D9627">
        <v>22</v>
      </c>
      <c r="E9627" t="str">
        <f t="shared" si="499"/>
        <v>S304440422</v>
      </c>
      <c r="F9627" s="4">
        <v>44440</v>
      </c>
      <c r="G9627" s="2">
        <v>603</v>
      </c>
      <c r="H9627" s="2" t="s">
        <v>13080</v>
      </c>
      <c r="I9627" s="2" t="s">
        <v>13081</v>
      </c>
      <c r="J9627" s="2" t="s">
        <v>823</v>
      </c>
      <c r="K9627" s="194" t="s">
        <v>17</v>
      </c>
      <c r="L9627" s="2">
        <v>37</v>
      </c>
      <c r="M9627" s="194" t="s">
        <v>1248</v>
      </c>
      <c r="N9627" s="2" t="s">
        <v>1248</v>
      </c>
      <c r="O9627" s="195" t="s">
        <v>4455</v>
      </c>
    </row>
    <row r="9628" spans="1:15">
      <c r="A9628">
        <v>2021</v>
      </c>
      <c r="B9628" t="s">
        <v>36</v>
      </c>
      <c r="C9628" s="263">
        <f t="shared" si="500"/>
        <v>44404</v>
      </c>
      <c r="D9628">
        <v>23</v>
      </c>
      <c r="E9628" t="str">
        <f t="shared" si="499"/>
        <v>S304440423</v>
      </c>
      <c r="F9628" s="4">
        <v>44470</v>
      </c>
      <c r="G9628" s="2">
        <v>565</v>
      </c>
      <c r="H9628" s="2" t="s">
        <v>13082</v>
      </c>
      <c r="I9628" s="2" t="s">
        <v>13083</v>
      </c>
      <c r="J9628" s="2" t="s">
        <v>2854</v>
      </c>
      <c r="K9628" s="194" t="s">
        <v>17</v>
      </c>
      <c r="L9628" s="2">
        <v>35</v>
      </c>
      <c r="M9628" s="194" t="s">
        <v>800</v>
      </c>
      <c r="N9628" s="2">
        <v>0</v>
      </c>
      <c r="O9628" s="195" t="s">
        <v>2951</v>
      </c>
    </row>
    <row r="9629" spans="1:15">
      <c r="A9629">
        <v>2021</v>
      </c>
      <c r="B9629" t="s">
        <v>36</v>
      </c>
      <c r="C9629" s="263">
        <f t="shared" si="500"/>
        <v>44404</v>
      </c>
      <c r="D9629">
        <v>24</v>
      </c>
      <c r="E9629" t="str">
        <f t="shared" si="499"/>
        <v>S304440424</v>
      </c>
      <c r="F9629" s="3" t="s">
        <v>11877</v>
      </c>
      <c r="G9629" s="2">
        <v>500</v>
      </c>
      <c r="H9629" s="2" t="s">
        <v>13084</v>
      </c>
      <c r="I9629" s="2" t="s">
        <v>13085</v>
      </c>
      <c r="J9629" s="2" t="s">
        <v>8414</v>
      </c>
      <c r="K9629" s="194" t="s">
        <v>17</v>
      </c>
      <c r="L9629" s="2">
        <v>33</v>
      </c>
      <c r="M9629" s="194" t="s">
        <v>311</v>
      </c>
      <c r="N9629" s="2">
        <v>0</v>
      </c>
      <c r="O9629" s="195" t="s">
        <v>10385</v>
      </c>
    </row>
    <row r="9630" spans="1:15">
      <c r="A9630">
        <v>2021</v>
      </c>
      <c r="B9630" t="s">
        <v>36</v>
      </c>
      <c r="C9630" s="263">
        <f t="shared" si="500"/>
        <v>44404</v>
      </c>
      <c r="D9630">
        <v>25</v>
      </c>
      <c r="E9630" t="str">
        <f t="shared" si="499"/>
        <v>S304440425</v>
      </c>
      <c r="F9630" s="3">
        <v>2022</v>
      </c>
      <c r="G9630" s="2">
        <v>397</v>
      </c>
      <c r="H9630" s="2" t="s">
        <v>13086</v>
      </c>
      <c r="I9630" s="2" t="s">
        <v>13087</v>
      </c>
      <c r="J9630" s="2" t="s">
        <v>12829</v>
      </c>
      <c r="K9630" s="194" t="s">
        <v>17</v>
      </c>
      <c r="L9630" s="2">
        <v>35</v>
      </c>
      <c r="M9630" s="194" t="s">
        <v>332</v>
      </c>
      <c r="N9630" s="2" t="s">
        <v>333</v>
      </c>
      <c r="O9630" s="195" t="s">
        <v>334</v>
      </c>
    </row>
    <row r="9631" spans="1:15">
      <c r="A9631">
        <v>2021</v>
      </c>
      <c r="B9631" t="s">
        <v>36</v>
      </c>
      <c r="C9631" s="263">
        <f t="shared" si="500"/>
        <v>44404</v>
      </c>
      <c r="D9631">
        <v>26</v>
      </c>
      <c r="E9631" t="str">
        <f t="shared" si="499"/>
        <v>S304440426</v>
      </c>
      <c r="F9631" s="3">
        <v>2023</v>
      </c>
      <c r="G9631" s="2">
        <v>290</v>
      </c>
      <c r="H9631" s="2" t="s">
        <v>9862</v>
      </c>
      <c r="I9631" s="2" t="s">
        <v>13088</v>
      </c>
      <c r="J9631" s="2" t="s">
        <v>892</v>
      </c>
      <c r="K9631" s="194" t="s">
        <v>17</v>
      </c>
      <c r="L9631" s="2">
        <v>33</v>
      </c>
      <c r="M9631" s="194" t="s">
        <v>4043</v>
      </c>
      <c r="N9631" s="2" t="s">
        <v>3669</v>
      </c>
      <c r="O9631" s="195" t="s">
        <v>10191</v>
      </c>
    </row>
    <row r="9632" spans="1:15">
      <c r="A9632">
        <v>2021</v>
      </c>
      <c r="B9632" t="s">
        <v>36</v>
      </c>
      <c r="C9632" s="263">
        <f t="shared" si="500"/>
        <v>44404</v>
      </c>
      <c r="D9632">
        <v>27</v>
      </c>
      <c r="E9632" t="str">
        <f t="shared" si="499"/>
        <v>S304440427</v>
      </c>
      <c r="F9632" s="3">
        <v>2024</v>
      </c>
      <c r="G9632" s="2">
        <v>230</v>
      </c>
      <c r="H9632" s="2" t="s">
        <v>7619</v>
      </c>
      <c r="I9632" s="2" t="s">
        <v>1406</v>
      </c>
      <c r="J9632" s="2" t="s">
        <v>739</v>
      </c>
      <c r="K9632" s="194" t="s">
        <v>17</v>
      </c>
      <c r="L9632" s="2">
        <v>28</v>
      </c>
      <c r="M9632" s="194" t="s">
        <v>1966</v>
      </c>
      <c r="N9632" s="2" t="s">
        <v>10652</v>
      </c>
      <c r="O9632" s="195" t="s">
        <v>551</v>
      </c>
    </row>
    <row r="9633" spans="1:15" ht="15.75" thickBot="1">
      <c r="A9633">
        <v>2021</v>
      </c>
      <c r="B9633" t="s">
        <v>36</v>
      </c>
      <c r="C9633" s="263">
        <f t="shared" si="500"/>
        <v>44404</v>
      </c>
      <c r="D9633">
        <v>28</v>
      </c>
      <c r="E9633" t="str">
        <f t="shared" si="499"/>
        <v>S304440428</v>
      </c>
      <c r="F9633" s="5">
        <v>2025</v>
      </c>
      <c r="G9633" s="6">
        <v>205</v>
      </c>
      <c r="H9633" s="6" t="s">
        <v>5774</v>
      </c>
      <c r="I9633" s="6" t="s">
        <v>13089</v>
      </c>
      <c r="J9633" s="6" t="s">
        <v>549</v>
      </c>
      <c r="K9633" s="196" t="s">
        <v>17</v>
      </c>
      <c r="L9633" s="6">
        <v>26</v>
      </c>
      <c r="M9633" s="196" t="s">
        <v>2623</v>
      </c>
      <c r="N9633" s="6" t="s">
        <v>10652</v>
      </c>
      <c r="O9633" s="197" t="s">
        <v>6250</v>
      </c>
    </row>
    <row r="9634" spans="1:15" ht="16.5" thickTop="1" thickBot="1">
      <c r="A9634">
        <v>2021</v>
      </c>
      <c r="B9634" t="s">
        <v>35</v>
      </c>
      <c r="C9634" s="263">
        <f>C9633+7</f>
        <v>44411</v>
      </c>
      <c r="D9634">
        <v>1</v>
      </c>
      <c r="E9634" t="str">
        <f t="shared" ref="E9634:E9661" si="501">B9634&amp;C9634&amp;D9634</f>
        <v>S31444111</v>
      </c>
      <c r="F9634" s="1" t="s">
        <v>11903</v>
      </c>
    </row>
    <row r="9635" spans="1:15" ht="16.5" thickTop="1" thickBot="1">
      <c r="A9635">
        <v>2021</v>
      </c>
      <c r="B9635" t="s">
        <v>35</v>
      </c>
      <c r="C9635" s="263">
        <f t="shared" ref="C9635:C9661" si="502">C9634</f>
        <v>44411</v>
      </c>
      <c r="D9635">
        <v>2</v>
      </c>
      <c r="E9635" t="str">
        <f t="shared" si="501"/>
        <v>S31444112</v>
      </c>
      <c r="F9635" s="338" t="s">
        <v>1</v>
      </c>
      <c r="G9635" s="341" t="s">
        <v>2</v>
      </c>
      <c r="H9635" s="342"/>
      <c r="I9635" s="342"/>
      <c r="J9635" s="343"/>
      <c r="K9635" s="344" t="s">
        <v>3</v>
      </c>
      <c r="L9635" s="343"/>
      <c r="M9635" s="344" t="s">
        <v>144</v>
      </c>
      <c r="N9635" s="342"/>
      <c r="O9635" s="342"/>
    </row>
    <row r="9636" spans="1:15" ht="18" customHeight="1" thickBot="1">
      <c r="A9636">
        <v>2021</v>
      </c>
      <c r="B9636" t="s">
        <v>35</v>
      </c>
      <c r="C9636" s="263">
        <f t="shared" si="502"/>
        <v>44411</v>
      </c>
      <c r="D9636">
        <v>3</v>
      </c>
      <c r="E9636" t="str">
        <f t="shared" si="501"/>
        <v>S31444113</v>
      </c>
      <c r="F9636" s="339"/>
      <c r="G9636" s="345" t="s">
        <v>5</v>
      </c>
      <c r="H9636" s="347" t="s">
        <v>145</v>
      </c>
      <c r="I9636" s="348"/>
      <c r="J9636" s="349"/>
      <c r="K9636" s="350" t="s">
        <v>6</v>
      </c>
      <c r="L9636" s="352" t="s">
        <v>12875</v>
      </c>
      <c r="M9636" s="350" t="s">
        <v>8</v>
      </c>
      <c r="N9636" s="354" t="s">
        <v>146</v>
      </c>
      <c r="O9636" s="356" t="s">
        <v>147</v>
      </c>
    </row>
    <row r="9637" spans="1:15" ht="15.75" thickBot="1">
      <c r="A9637">
        <v>2021</v>
      </c>
      <c r="B9637" t="s">
        <v>35</v>
      </c>
      <c r="C9637" s="263">
        <f t="shared" si="502"/>
        <v>44411</v>
      </c>
      <c r="D9637">
        <v>4</v>
      </c>
      <c r="E9637" t="str">
        <f t="shared" si="501"/>
        <v>S31444114</v>
      </c>
      <c r="F9637" s="340"/>
      <c r="G9637" s="346"/>
      <c r="H9637" s="191" t="s">
        <v>9</v>
      </c>
      <c r="I9637" s="192" t="s">
        <v>18</v>
      </c>
      <c r="J9637" s="193" t="s">
        <v>11</v>
      </c>
      <c r="K9637" s="351"/>
      <c r="L9637" s="353"/>
      <c r="M9637" s="351"/>
      <c r="N9637" s="355"/>
      <c r="O9637" s="357"/>
    </row>
    <row r="9638" spans="1:15">
      <c r="A9638">
        <v>2021</v>
      </c>
      <c r="B9638" t="s">
        <v>35</v>
      </c>
      <c r="C9638" s="263">
        <f t="shared" si="502"/>
        <v>44411</v>
      </c>
      <c r="D9638">
        <v>5</v>
      </c>
      <c r="E9638" t="str">
        <f t="shared" si="501"/>
        <v>S31444115</v>
      </c>
      <c r="F9638" s="3" t="s">
        <v>12</v>
      </c>
      <c r="G9638" s="2">
        <v>-4</v>
      </c>
      <c r="H9638" s="2" t="s">
        <v>13090</v>
      </c>
      <c r="I9638" s="2" t="s">
        <v>13091</v>
      </c>
      <c r="J9638" s="2" t="s">
        <v>1655</v>
      </c>
      <c r="K9638" s="194" t="s">
        <v>17</v>
      </c>
      <c r="L9638" s="2">
        <v>48</v>
      </c>
      <c r="M9638" s="194" t="s">
        <v>1038</v>
      </c>
      <c r="N9638" s="2" t="s">
        <v>5755</v>
      </c>
      <c r="O9638" s="195" t="s">
        <v>10676</v>
      </c>
    </row>
    <row r="9639" spans="1:15">
      <c r="A9639">
        <v>2021</v>
      </c>
      <c r="B9639" t="s">
        <v>35</v>
      </c>
      <c r="C9639" s="263">
        <f t="shared" si="502"/>
        <v>44411</v>
      </c>
      <c r="D9639">
        <v>6</v>
      </c>
      <c r="E9639" t="str">
        <f t="shared" si="501"/>
        <v>S31444116</v>
      </c>
      <c r="F9639" s="4">
        <v>44409</v>
      </c>
      <c r="G9639" s="2">
        <v>577</v>
      </c>
      <c r="H9639" s="2" t="s">
        <v>13092</v>
      </c>
      <c r="I9639" s="2" t="s">
        <v>13093</v>
      </c>
      <c r="J9639" s="2" t="s">
        <v>5775</v>
      </c>
      <c r="K9639" s="194" t="s">
        <v>17</v>
      </c>
      <c r="L9639" s="2">
        <v>44</v>
      </c>
      <c r="M9639" s="194" t="s">
        <v>2136</v>
      </c>
      <c r="N9639" s="2" t="s">
        <v>1038</v>
      </c>
      <c r="O9639" s="195" t="s">
        <v>12879</v>
      </c>
    </row>
    <row r="9640" spans="1:15">
      <c r="A9640">
        <v>2021</v>
      </c>
      <c r="B9640" t="s">
        <v>35</v>
      </c>
      <c r="C9640" s="263">
        <f t="shared" si="502"/>
        <v>44411</v>
      </c>
      <c r="D9640">
        <v>7</v>
      </c>
      <c r="E9640" t="str">
        <f t="shared" si="501"/>
        <v>S31444117</v>
      </c>
      <c r="F9640" s="4">
        <v>44440</v>
      </c>
      <c r="G9640" s="2">
        <v>571</v>
      </c>
      <c r="H9640" s="2" t="s">
        <v>13094</v>
      </c>
      <c r="I9640" s="2" t="s">
        <v>13095</v>
      </c>
      <c r="J9640" s="2" t="s">
        <v>2141</v>
      </c>
      <c r="K9640" s="194" t="s">
        <v>17</v>
      </c>
      <c r="L9640" s="2">
        <v>44</v>
      </c>
      <c r="M9640" s="194">
        <v>0</v>
      </c>
      <c r="N9640" s="2">
        <v>0</v>
      </c>
      <c r="O9640" s="195">
        <v>100</v>
      </c>
    </row>
    <row r="9641" spans="1:15">
      <c r="A9641">
        <v>2021</v>
      </c>
      <c r="B9641" t="s">
        <v>35</v>
      </c>
      <c r="C9641" s="263">
        <f t="shared" si="502"/>
        <v>44411</v>
      </c>
      <c r="D9641">
        <v>8</v>
      </c>
      <c r="E9641" t="str">
        <f t="shared" si="501"/>
        <v>S31444118</v>
      </c>
      <c r="F9641" s="4">
        <v>44470</v>
      </c>
      <c r="G9641" s="2">
        <v>547</v>
      </c>
      <c r="H9641" s="2" t="s">
        <v>13096</v>
      </c>
      <c r="I9641" s="2" t="s">
        <v>13097</v>
      </c>
      <c r="J9641" s="2" t="s">
        <v>528</v>
      </c>
      <c r="K9641" s="194" t="s">
        <v>17</v>
      </c>
      <c r="L9641" s="2">
        <v>44</v>
      </c>
      <c r="M9641" s="194">
        <v>0</v>
      </c>
      <c r="N9641" s="2" t="s">
        <v>833</v>
      </c>
      <c r="O9641" s="195" t="s">
        <v>11453</v>
      </c>
    </row>
    <row r="9642" spans="1:15">
      <c r="A9642">
        <v>2021</v>
      </c>
      <c r="B9642" t="s">
        <v>35</v>
      </c>
      <c r="C9642" s="263">
        <f t="shared" si="502"/>
        <v>44411</v>
      </c>
      <c r="D9642">
        <v>9</v>
      </c>
      <c r="E9642" t="str">
        <f t="shared" si="501"/>
        <v>S31444119</v>
      </c>
      <c r="F9642" s="4">
        <v>44501</v>
      </c>
      <c r="G9642" s="2">
        <v>515</v>
      </c>
      <c r="H9642" s="2" t="s">
        <v>13098</v>
      </c>
      <c r="I9642" s="2" t="s">
        <v>13099</v>
      </c>
      <c r="J9642" s="2" t="s">
        <v>1826</v>
      </c>
      <c r="K9642" s="194" t="s">
        <v>17</v>
      </c>
      <c r="L9642" s="2">
        <v>38</v>
      </c>
      <c r="M9642" s="194">
        <v>0</v>
      </c>
      <c r="N9642" s="2" t="s">
        <v>833</v>
      </c>
      <c r="O9642" s="195" t="s">
        <v>11453</v>
      </c>
    </row>
    <row r="9643" spans="1:15">
      <c r="A9643">
        <v>2021</v>
      </c>
      <c r="B9643" t="s">
        <v>35</v>
      </c>
      <c r="C9643" s="263">
        <f t="shared" si="502"/>
        <v>44411</v>
      </c>
      <c r="D9643">
        <v>10</v>
      </c>
      <c r="E9643" t="str">
        <f t="shared" si="501"/>
        <v>S314441110</v>
      </c>
      <c r="F9643" s="3" t="s">
        <v>11877</v>
      </c>
      <c r="G9643" s="2">
        <v>420</v>
      </c>
      <c r="H9643" s="2" t="s">
        <v>13100</v>
      </c>
      <c r="I9643" s="2" t="s">
        <v>13101</v>
      </c>
      <c r="J9643" s="2" t="s">
        <v>2972</v>
      </c>
      <c r="K9643" s="194" t="s">
        <v>17</v>
      </c>
      <c r="L9643" s="2">
        <v>41</v>
      </c>
      <c r="M9643" s="194" t="s">
        <v>11642</v>
      </c>
      <c r="N9643" s="2">
        <v>0</v>
      </c>
      <c r="O9643" s="195" t="s">
        <v>1649</v>
      </c>
    </row>
    <row r="9644" spans="1:15">
      <c r="A9644">
        <v>2021</v>
      </c>
      <c r="B9644" t="s">
        <v>35</v>
      </c>
      <c r="C9644" s="263">
        <f t="shared" si="502"/>
        <v>44411</v>
      </c>
      <c r="D9644">
        <v>11</v>
      </c>
      <c r="E9644" t="str">
        <f t="shared" si="501"/>
        <v>S314441111</v>
      </c>
      <c r="F9644" s="3">
        <v>2022</v>
      </c>
      <c r="G9644" s="2">
        <v>345</v>
      </c>
      <c r="H9644" s="2" t="s">
        <v>13102</v>
      </c>
      <c r="I9644" s="2" t="s">
        <v>13103</v>
      </c>
      <c r="J9644" s="2" t="s">
        <v>1152</v>
      </c>
      <c r="K9644" s="194" t="s">
        <v>17</v>
      </c>
      <c r="L9644" s="2">
        <v>35</v>
      </c>
      <c r="M9644" s="194" t="s">
        <v>3270</v>
      </c>
      <c r="N9644" s="2" t="s">
        <v>568</v>
      </c>
      <c r="O9644" s="195" t="s">
        <v>4427</v>
      </c>
    </row>
    <row r="9645" spans="1:15">
      <c r="A9645">
        <v>2021</v>
      </c>
      <c r="B9645" t="s">
        <v>35</v>
      </c>
      <c r="C9645" s="263">
        <f t="shared" si="502"/>
        <v>44411</v>
      </c>
      <c r="D9645">
        <v>12</v>
      </c>
      <c r="E9645" t="str">
        <f t="shared" si="501"/>
        <v>S314441112</v>
      </c>
      <c r="F9645" s="3">
        <v>2023</v>
      </c>
      <c r="G9645" s="2">
        <v>242</v>
      </c>
      <c r="H9645" s="2" t="s">
        <v>13104</v>
      </c>
      <c r="I9645" s="2" t="s">
        <v>13105</v>
      </c>
      <c r="J9645" s="2" t="s">
        <v>5034</v>
      </c>
      <c r="K9645" s="194" t="s">
        <v>17</v>
      </c>
      <c r="L9645" s="2">
        <v>30</v>
      </c>
      <c r="M9645" s="194" t="s">
        <v>1642</v>
      </c>
      <c r="N9645" s="2" t="s">
        <v>1651</v>
      </c>
      <c r="O9645" s="195" t="s">
        <v>5755</v>
      </c>
    </row>
    <row r="9646" spans="1:15">
      <c r="A9646">
        <v>2021</v>
      </c>
      <c r="B9646" t="s">
        <v>35</v>
      </c>
      <c r="C9646" s="263">
        <f t="shared" si="502"/>
        <v>44411</v>
      </c>
      <c r="D9646">
        <v>13</v>
      </c>
      <c r="E9646" t="str">
        <f t="shared" si="501"/>
        <v>S314441113</v>
      </c>
      <c r="F9646" s="3">
        <v>2024</v>
      </c>
      <c r="G9646" s="2">
        <v>183</v>
      </c>
      <c r="H9646" s="2" t="s">
        <v>13106</v>
      </c>
      <c r="I9646" s="2" t="s">
        <v>1453</v>
      </c>
      <c r="J9646" s="2" t="s">
        <v>469</v>
      </c>
      <c r="K9646" s="194" t="s">
        <v>17</v>
      </c>
      <c r="L9646" s="2">
        <v>28</v>
      </c>
      <c r="M9646" s="194" t="s">
        <v>4787</v>
      </c>
      <c r="N9646" s="2" t="s">
        <v>5907</v>
      </c>
      <c r="O9646" s="195" t="s">
        <v>1831</v>
      </c>
    </row>
    <row r="9647" spans="1:15" ht="15.75" thickBot="1">
      <c r="A9647">
        <v>2021</v>
      </c>
      <c r="B9647" t="s">
        <v>35</v>
      </c>
      <c r="C9647" s="263">
        <f t="shared" si="502"/>
        <v>44411</v>
      </c>
      <c r="D9647">
        <v>14</v>
      </c>
      <c r="E9647" t="str">
        <f t="shared" si="501"/>
        <v>S314441114</v>
      </c>
      <c r="F9647" s="5">
        <v>2025</v>
      </c>
      <c r="G9647" s="6">
        <v>168</v>
      </c>
      <c r="H9647" s="6" t="s">
        <v>10068</v>
      </c>
      <c r="I9647" s="6" t="s">
        <v>7131</v>
      </c>
      <c r="J9647" s="6" t="s">
        <v>1957</v>
      </c>
      <c r="K9647" s="196" t="s">
        <v>17</v>
      </c>
      <c r="L9647" s="6">
        <v>26</v>
      </c>
      <c r="M9647" s="196" t="s">
        <v>1036</v>
      </c>
      <c r="N9647" s="6" t="s">
        <v>1651</v>
      </c>
      <c r="O9647" s="197" t="s">
        <v>10676</v>
      </c>
    </row>
    <row r="9648" spans="1:15" ht="16.5" thickTop="1" thickBot="1">
      <c r="A9648">
        <v>2021</v>
      </c>
      <c r="B9648" t="s">
        <v>35</v>
      </c>
      <c r="C9648" s="263">
        <f t="shared" si="502"/>
        <v>44411</v>
      </c>
      <c r="D9648">
        <v>15</v>
      </c>
      <c r="E9648" t="str">
        <f t="shared" si="501"/>
        <v>S314441115</v>
      </c>
      <c r="F9648" s="1" t="s">
        <v>11904</v>
      </c>
    </row>
    <row r="9649" spans="1:15" ht="16.5" thickTop="1" thickBot="1">
      <c r="A9649">
        <v>2021</v>
      </c>
      <c r="B9649" t="s">
        <v>35</v>
      </c>
      <c r="C9649" s="263">
        <f t="shared" si="502"/>
        <v>44411</v>
      </c>
      <c r="D9649">
        <v>16</v>
      </c>
      <c r="E9649" t="str">
        <f t="shared" si="501"/>
        <v>S314441116</v>
      </c>
      <c r="F9649" s="338" t="s">
        <v>1</v>
      </c>
      <c r="G9649" s="341" t="s">
        <v>2</v>
      </c>
      <c r="H9649" s="342"/>
      <c r="I9649" s="342"/>
      <c r="J9649" s="343"/>
      <c r="K9649" s="344" t="s">
        <v>3</v>
      </c>
      <c r="L9649" s="343"/>
      <c r="M9649" s="344" t="s">
        <v>144</v>
      </c>
      <c r="N9649" s="342"/>
      <c r="O9649" s="342"/>
    </row>
    <row r="9650" spans="1:15" ht="18" customHeight="1" thickBot="1">
      <c r="A9650">
        <v>2021</v>
      </c>
      <c r="B9650" t="s">
        <v>35</v>
      </c>
      <c r="C9650" s="263">
        <f t="shared" si="502"/>
        <v>44411</v>
      </c>
      <c r="D9650">
        <v>17</v>
      </c>
      <c r="E9650" t="str">
        <f t="shared" si="501"/>
        <v>S314441117</v>
      </c>
      <c r="F9650" s="339"/>
      <c r="G9650" s="345" t="s">
        <v>5</v>
      </c>
      <c r="H9650" s="347" t="s">
        <v>145</v>
      </c>
      <c r="I9650" s="348"/>
      <c r="J9650" s="349"/>
      <c r="K9650" s="350" t="s">
        <v>6</v>
      </c>
      <c r="L9650" s="352" t="s">
        <v>12875</v>
      </c>
      <c r="M9650" s="350" t="s">
        <v>8</v>
      </c>
      <c r="N9650" s="354" t="s">
        <v>146</v>
      </c>
      <c r="O9650" s="356" t="s">
        <v>147</v>
      </c>
    </row>
    <row r="9651" spans="1:15" ht="15.75" thickBot="1">
      <c r="A9651">
        <v>2021</v>
      </c>
      <c r="B9651" t="s">
        <v>35</v>
      </c>
      <c r="C9651" s="263">
        <f t="shared" si="502"/>
        <v>44411</v>
      </c>
      <c r="D9651">
        <v>18</v>
      </c>
      <c r="E9651" t="str">
        <f t="shared" si="501"/>
        <v>S314441118</v>
      </c>
      <c r="F9651" s="340"/>
      <c r="G9651" s="346"/>
      <c r="H9651" s="191" t="s">
        <v>9</v>
      </c>
      <c r="I9651" s="192" t="s">
        <v>18</v>
      </c>
      <c r="J9651" s="193" t="s">
        <v>11</v>
      </c>
      <c r="K9651" s="351"/>
      <c r="L9651" s="353"/>
      <c r="M9651" s="351"/>
      <c r="N9651" s="355"/>
      <c r="O9651" s="357"/>
    </row>
    <row r="9652" spans="1:15">
      <c r="A9652">
        <v>2021</v>
      </c>
      <c r="B9652" t="s">
        <v>35</v>
      </c>
      <c r="C9652" s="263">
        <f t="shared" si="502"/>
        <v>44411</v>
      </c>
      <c r="D9652">
        <v>19</v>
      </c>
      <c r="E9652" t="str">
        <f t="shared" si="501"/>
        <v>S314441119</v>
      </c>
      <c r="F9652" s="3" t="s">
        <v>16</v>
      </c>
      <c r="G9652" s="2">
        <v>50</v>
      </c>
      <c r="H9652" s="2" t="s">
        <v>13107</v>
      </c>
      <c r="I9652" s="2" t="s">
        <v>13108</v>
      </c>
      <c r="J9652" s="2" t="s">
        <v>5372</v>
      </c>
      <c r="K9652" s="194" t="s">
        <v>17</v>
      </c>
      <c r="L9652" s="2">
        <v>44</v>
      </c>
      <c r="M9652" s="194" t="s">
        <v>3767</v>
      </c>
      <c r="N9652" s="2" t="s">
        <v>10627</v>
      </c>
      <c r="O9652" s="195" t="s">
        <v>4044</v>
      </c>
    </row>
    <row r="9653" spans="1:15">
      <c r="A9653">
        <v>2021</v>
      </c>
      <c r="B9653" t="s">
        <v>35</v>
      </c>
      <c r="C9653" s="263">
        <f t="shared" si="502"/>
        <v>44411</v>
      </c>
      <c r="D9653">
        <v>20</v>
      </c>
      <c r="E9653" t="str">
        <f t="shared" si="501"/>
        <v>S314441120</v>
      </c>
      <c r="F9653" s="4">
        <v>44409</v>
      </c>
      <c r="G9653" s="2">
        <v>627</v>
      </c>
      <c r="H9653" s="2" t="s">
        <v>13109</v>
      </c>
      <c r="I9653" s="2" t="s">
        <v>13110</v>
      </c>
      <c r="J9653" s="2" t="s">
        <v>2257</v>
      </c>
      <c r="K9653" s="194" t="s">
        <v>17</v>
      </c>
      <c r="L9653" s="2">
        <v>44</v>
      </c>
      <c r="M9653" s="194">
        <v>10</v>
      </c>
      <c r="N9653" s="2">
        <v>10</v>
      </c>
      <c r="O9653" s="195">
        <v>80</v>
      </c>
    </row>
    <row r="9654" spans="1:15">
      <c r="A9654">
        <v>2021</v>
      </c>
      <c r="B9654" t="s">
        <v>35</v>
      </c>
      <c r="C9654" s="263">
        <f t="shared" si="502"/>
        <v>44411</v>
      </c>
      <c r="D9654">
        <v>21</v>
      </c>
      <c r="E9654" t="str">
        <f t="shared" si="501"/>
        <v>S314441121</v>
      </c>
      <c r="F9654" s="4">
        <v>44440</v>
      </c>
      <c r="G9654" s="2">
        <v>626</v>
      </c>
      <c r="H9654" s="2" t="s">
        <v>13111</v>
      </c>
      <c r="I9654" s="2" t="s">
        <v>13112</v>
      </c>
      <c r="J9654" s="2" t="s">
        <v>767</v>
      </c>
      <c r="K9654" s="194" t="s">
        <v>17</v>
      </c>
      <c r="L9654" s="2">
        <v>42</v>
      </c>
      <c r="M9654" s="194">
        <v>0</v>
      </c>
      <c r="N9654" s="2" t="s">
        <v>269</v>
      </c>
      <c r="O9654" s="195" t="s">
        <v>268</v>
      </c>
    </row>
    <row r="9655" spans="1:15">
      <c r="A9655">
        <v>2021</v>
      </c>
      <c r="B9655" t="s">
        <v>35</v>
      </c>
      <c r="C9655" s="263">
        <f t="shared" si="502"/>
        <v>44411</v>
      </c>
      <c r="D9655">
        <v>22</v>
      </c>
      <c r="E9655" t="str">
        <f t="shared" si="501"/>
        <v>S314441122</v>
      </c>
      <c r="F9655" s="4">
        <v>44470</v>
      </c>
      <c r="G9655" s="2">
        <v>602</v>
      </c>
      <c r="H9655" s="2" t="s">
        <v>13113</v>
      </c>
      <c r="I9655" s="2" t="s">
        <v>13114</v>
      </c>
      <c r="J9655" s="2" t="s">
        <v>409</v>
      </c>
      <c r="K9655" s="194" t="s">
        <v>17</v>
      </c>
      <c r="L9655" s="2">
        <v>40</v>
      </c>
      <c r="M9655" s="194">
        <v>0</v>
      </c>
      <c r="N9655" s="2" t="s">
        <v>2082</v>
      </c>
      <c r="O9655" s="195" t="s">
        <v>10573</v>
      </c>
    </row>
    <row r="9656" spans="1:15">
      <c r="A9656">
        <v>2021</v>
      </c>
      <c r="B9656" t="s">
        <v>35</v>
      </c>
      <c r="C9656" s="263">
        <f t="shared" si="502"/>
        <v>44411</v>
      </c>
      <c r="D9656">
        <v>23</v>
      </c>
      <c r="E9656" t="str">
        <f t="shared" si="501"/>
        <v>S314441123</v>
      </c>
      <c r="F9656" s="4">
        <v>44501</v>
      </c>
      <c r="G9656" s="2">
        <v>570</v>
      </c>
      <c r="H9656" s="2" t="s">
        <v>13115</v>
      </c>
      <c r="I9656" s="2" t="s">
        <v>13116</v>
      </c>
      <c r="J9656" s="2" t="s">
        <v>12166</v>
      </c>
      <c r="K9656" s="194" t="s">
        <v>17</v>
      </c>
      <c r="L9656" s="2">
        <v>38</v>
      </c>
      <c r="M9656" s="194">
        <v>0</v>
      </c>
      <c r="N9656" s="2" t="s">
        <v>2082</v>
      </c>
      <c r="O9656" s="195" t="s">
        <v>10573</v>
      </c>
    </row>
    <row r="9657" spans="1:15">
      <c r="A9657">
        <v>2021</v>
      </c>
      <c r="B9657" t="s">
        <v>35</v>
      </c>
      <c r="C9657" s="263">
        <f t="shared" si="502"/>
        <v>44411</v>
      </c>
      <c r="D9657">
        <v>24</v>
      </c>
      <c r="E9657" t="str">
        <f t="shared" si="501"/>
        <v>S314441124</v>
      </c>
      <c r="F9657" s="3" t="s">
        <v>11877</v>
      </c>
      <c r="G9657" s="2">
        <v>477</v>
      </c>
      <c r="H9657" s="2" t="s">
        <v>13117</v>
      </c>
      <c r="I9657" s="2" t="s">
        <v>9716</v>
      </c>
      <c r="J9657" s="2" t="s">
        <v>13118</v>
      </c>
      <c r="K9657" s="194" t="s">
        <v>17</v>
      </c>
      <c r="L9657" s="2">
        <v>36</v>
      </c>
      <c r="M9657" s="194" t="s">
        <v>11811</v>
      </c>
      <c r="N9657" s="2" t="s">
        <v>334</v>
      </c>
      <c r="O9657" s="195" t="s">
        <v>1723</v>
      </c>
    </row>
    <row r="9658" spans="1:15">
      <c r="A9658">
        <v>2021</v>
      </c>
      <c r="B9658" t="s">
        <v>35</v>
      </c>
      <c r="C9658" s="263">
        <f t="shared" si="502"/>
        <v>44411</v>
      </c>
      <c r="D9658">
        <v>25</v>
      </c>
      <c r="E9658" t="str">
        <f t="shared" si="501"/>
        <v>S314441125</v>
      </c>
      <c r="F9658" s="3">
        <v>2022</v>
      </c>
      <c r="G9658" s="2">
        <v>400</v>
      </c>
      <c r="H9658" s="2" t="s">
        <v>13119</v>
      </c>
      <c r="I9658" s="2" t="s">
        <v>13120</v>
      </c>
      <c r="J9658" s="2" t="s">
        <v>1573</v>
      </c>
      <c r="K9658" s="194" t="s">
        <v>17</v>
      </c>
      <c r="L9658" s="2">
        <v>35</v>
      </c>
      <c r="M9658" s="194" t="s">
        <v>3669</v>
      </c>
      <c r="N9658" s="2" t="s">
        <v>1661</v>
      </c>
      <c r="O9658" s="195" t="s">
        <v>4038</v>
      </c>
    </row>
    <row r="9659" spans="1:15">
      <c r="A9659">
        <v>2021</v>
      </c>
      <c r="B9659" t="s">
        <v>35</v>
      </c>
      <c r="C9659" s="263">
        <f t="shared" si="502"/>
        <v>44411</v>
      </c>
      <c r="D9659">
        <v>26</v>
      </c>
      <c r="E9659" t="str">
        <f t="shared" si="501"/>
        <v>S314441126</v>
      </c>
      <c r="F9659" s="3">
        <v>2023</v>
      </c>
      <c r="G9659" s="2">
        <v>287</v>
      </c>
      <c r="H9659" s="2" t="s">
        <v>13121</v>
      </c>
      <c r="I9659" s="2" t="s">
        <v>9670</v>
      </c>
      <c r="J9659" s="2" t="s">
        <v>791</v>
      </c>
      <c r="K9659" s="194" t="s">
        <v>17</v>
      </c>
      <c r="L9659" s="2">
        <v>32</v>
      </c>
      <c r="M9659" s="194" t="s">
        <v>5258</v>
      </c>
      <c r="N9659" s="2" t="s">
        <v>8474</v>
      </c>
      <c r="O9659" s="195" t="s">
        <v>529</v>
      </c>
    </row>
    <row r="9660" spans="1:15">
      <c r="A9660">
        <v>2021</v>
      </c>
      <c r="B9660" t="s">
        <v>35</v>
      </c>
      <c r="C9660" s="263">
        <f t="shared" si="502"/>
        <v>44411</v>
      </c>
      <c r="D9660">
        <v>27</v>
      </c>
      <c r="E9660" t="str">
        <f t="shared" si="501"/>
        <v>S314441127</v>
      </c>
      <c r="F9660" s="3">
        <v>2024</v>
      </c>
      <c r="G9660" s="2">
        <v>223</v>
      </c>
      <c r="H9660" s="2" t="s">
        <v>9759</v>
      </c>
      <c r="I9660" s="2" t="s">
        <v>13122</v>
      </c>
      <c r="J9660" s="2" t="s">
        <v>2767</v>
      </c>
      <c r="K9660" s="194" t="s">
        <v>17</v>
      </c>
      <c r="L9660" s="2">
        <v>28</v>
      </c>
      <c r="M9660" s="194" t="s">
        <v>297</v>
      </c>
      <c r="N9660" s="2" t="s">
        <v>295</v>
      </c>
      <c r="O9660" s="195" t="s">
        <v>296</v>
      </c>
    </row>
    <row r="9661" spans="1:15" ht="15.75" thickBot="1">
      <c r="A9661">
        <v>2021</v>
      </c>
      <c r="B9661" t="s">
        <v>35</v>
      </c>
      <c r="C9661" s="263">
        <f t="shared" si="502"/>
        <v>44411</v>
      </c>
      <c r="D9661">
        <v>28</v>
      </c>
      <c r="E9661" t="str">
        <f t="shared" si="501"/>
        <v>S314441128</v>
      </c>
      <c r="F9661" s="5">
        <v>2025</v>
      </c>
      <c r="G9661" s="6">
        <v>208</v>
      </c>
      <c r="H9661" s="6" t="s">
        <v>6953</v>
      </c>
      <c r="I9661" s="6" t="s">
        <v>2050</v>
      </c>
      <c r="J9661" s="6" t="s">
        <v>554</v>
      </c>
      <c r="K9661" s="196" t="s">
        <v>17</v>
      </c>
      <c r="L9661" s="6">
        <v>24</v>
      </c>
      <c r="M9661" s="196" t="s">
        <v>2055</v>
      </c>
      <c r="N9661" s="6" t="s">
        <v>10652</v>
      </c>
      <c r="O9661" s="197" t="s">
        <v>10157</v>
      </c>
    </row>
    <row r="9662" spans="1:15" ht="16.5" thickTop="1" thickBot="1">
      <c r="A9662">
        <v>2021</v>
      </c>
      <c r="B9662" t="s">
        <v>34</v>
      </c>
      <c r="C9662" s="263">
        <f>C9661+7</f>
        <v>44418</v>
      </c>
      <c r="D9662">
        <v>1</v>
      </c>
      <c r="E9662" t="str">
        <f t="shared" ref="E9662:E9689" si="503">B9662&amp;C9662&amp;D9662</f>
        <v>S32444181</v>
      </c>
      <c r="F9662" s="1" t="s">
        <v>11903</v>
      </c>
    </row>
    <row r="9663" spans="1:15" ht="16.5" thickTop="1" thickBot="1">
      <c r="A9663">
        <v>2021</v>
      </c>
      <c r="B9663" t="s">
        <v>34</v>
      </c>
      <c r="C9663" s="263">
        <f t="shared" ref="C9663:C9689" si="504">C9662</f>
        <v>44418</v>
      </c>
      <c r="D9663">
        <v>2</v>
      </c>
      <c r="E9663" t="str">
        <f t="shared" si="503"/>
        <v>S32444182</v>
      </c>
      <c r="F9663" s="338" t="s">
        <v>1</v>
      </c>
      <c r="G9663" s="341" t="s">
        <v>2</v>
      </c>
      <c r="H9663" s="342"/>
      <c r="I9663" s="342"/>
      <c r="J9663" s="343"/>
      <c r="K9663" s="344" t="s">
        <v>3</v>
      </c>
      <c r="L9663" s="343"/>
      <c r="M9663" s="344" t="s">
        <v>144</v>
      </c>
      <c r="N9663" s="342"/>
      <c r="O9663" s="342"/>
    </row>
    <row r="9664" spans="1:15" ht="18" customHeight="1" thickBot="1">
      <c r="A9664">
        <v>2021</v>
      </c>
      <c r="B9664" t="s">
        <v>34</v>
      </c>
      <c r="C9664" s="263">
        <f t="shared" si="504"/>
        <v>44418</v>
      </c>
      <c r="D9664">
        <v>3</v>
      </c>
      <c r="E9664" t="str">
        <f t="shared" si="503"/>
        <v>S32444183</v>
      </c>
      <c r="F9664" s="339"/>
      <c r="G9664" s="345" t="s">
        <v>5</v>
      </c>
      <c r="H9664" s="347" t="s">
        <v>145</v>
      </c>
      <c r="I9664" s="348"/>
      <c r="J9664" s="349"/>
      <c r="K9664" s="350" t="s">
        <v>6</v>
      </c>
      <c r="L9664" s="352" t="s">
        <v>12875</v>
      </c>
      <c r="M9664" s="350" t="s">
        <v>8</v>
      </c>
      <c r="N9664" s="354" t="s">
        <v>146</v>
      </c>
      <c r="O9664" s="356" t="s">
        <v>147</v>
      </c>
    </row>
    <row r="9665" spans="1:15" ht="15.75" thickBot="1">
      <c r="A9665">
        <v>2021</v>
      </c>
      <c r="B9665" t="s">
        <v>34</v>
      </c>
      <c r="C9665" s="263">
        <f t="shared" si="504"/>
        <v>44418</v>
      </c>
      <c r="D9665">
        <v>4</v>
      </c>
      <c r="E9665" t="str">
        <f t="shared" si="503"/>
        <v>S32444184</v>
      </c>
      <c r="F9665" s="340"/>
      <c r="G9665" s="346"/>
      <c r="H9665" s="191" t="s">
        <v>9</v>
      </c>
      <c r="I9665" s="192" t="s">
        <v>18</v>
      </c>
      <c r="J9665" s="193" t="s">
        <v>11</v>
      </c>
      <c r="K9665" s="351"/>
      <c r="L9665" s="353"/>
      <c r="M9665" s="351"/>
      <c r="N9665" s="355"/>
      <c r="O9665" s="357"/>
    </row>
    <row r="9666" spans="1:15">
      <c r="A9666">
        <v>2021</v>
      </c>
      <c r="B9666" t="s">
        <v>34</v>
      </c>
      <c r="C9666" s="263">
        <f t="shared" si="504"/>
        <v>44418</v>
      </c>
      <c r="D9666">
        <v>5</v>
      </c>
      <c r="E9666" t="str">
        <f t="shared" si="503"/>
        <v>S32444185</v>
      </c>
      <c r="F9666" s="3" t="s">
        <v>12</v>
      </c>
      <c r="G9666" s="2" t="s">
        <v>253</v>
      </c>
      <c r="H9666" s="2" t="s">
        <v>13123</v>
      </c>
      <c r="I9666" s="2" t="s">
        <v>13124</v>
      </c>
      <c r="J9666" s="2" t="s">
        <v>1346</v>
      </c>
      <c r="K9666" s="194" t="s">
        <v>17</v>
      </c>
      <c r="L9666" s="2">
        <v>44</v>
      </c>
      <c r="M9666" s="194" t="s">
        <v>4044</v>
      </c>
      <c r="N9666" s="2" t="s">
        <v>4039</v>
      </c>
      <c r="O9666" s="195" t="s">
        <v>4044</v>
      </c>
    </row>
    <row r="9667" spans="1:15">
      <c r="A9667">
        <v>2021</v>
      </c>
      <c r="B9667" t="s">
        <v>34</v>
      </c>
      <c r="C9667" s="263">
        <f t="shared" si="504"/>
        <v>44418</v>
      </c>
      <c r="D9667">
        <v>6</v>
      </c>
      <c r="E9667" t="str">
        <f t="shared" si="503"/>
        <v>S32444186</v>
      </c>
      <c r="F9667" s="4">
        <v>44409</v>
      </c>
      <c r="G9667" s="2">
        <v>580</v>
      </c>
      <c r="H9667" s="2" t="s">
        <v>13125</v>
      </c>
      <c r="I9667" s="2" t="s">
        <v>13126</v>
      </c>
      <c r="J9667" s="2" t="s">
        <v>1511</v>
      </c>
      <c r="K9667" s="194" t="s">
        <v>17</v>
      </c>
      <c r="L9667" s="2">
        <v>39</v>
      </c>
      <c r="M9667" s="194" t="s">
        <v>11367</v>
      </c>
      <c r="N9667" s="2" t="s">
        <v>11367</v>
      </c>
      <c r="O9667" s="195">
        <v>35</v>
      </c>
    </row>
    <row r="9668" spans="1:15">
      <c r="A9668">
        <v>2021</v>
      </c>
      <c r="B9668" t="s">
        <v>34</v>
      </c>
      <c r="C9668" s="263">
        <f t="shared" si="504"/>
        <v>44418</v>
      </c>
      <c r="D9668">
        <v>7</v>
      </c>
      <c r="E9668" t="str">
        <f t="shared" si="503"/>
        <v>S32444187</v>
      </c>
      <c r="F9668" s="4">
        <v>44440</v>
      </c>
      <c r="G9668" s="2">
        <v>573</v>
      </c>
      <c r="H9668" s="2" t="s">
        <v>13127</v>
      </c>
      <c r="I9668" s="2" t="s">
        <v>13128</v>
      </c>
      <c r="J9668" s="2" t="s">
        <v>272</v>
      </c>
      <c r="K9668" s="194" t="s">
        <v>17</v>
      </c>
      <c r="L9668" s="2">
        <v>41</v>
      </c>
      <c r="M9668" s="194" t="s">
        <v>4891</v>
      </c>
      <c r="N9668" s="2">
        <v>30</v>
      </c>
      <c r="O9668" s="195" t="s">
        <v>4157</v>
      </c>
    </row>
    <row r="9669" spans="1:15">
      <c r="A9669">
        <v>2021</v>
      </c>
      <c r="B9669" t="s">
        <v>34</v>
      </c>
      <c r="C9669" s="263">
        <f t="shared" si="504"/>
        <v>44418</v>
      </c>
      <c r="D9669">
        <v>8</v>
      </c>
      <c r="E9669" t="str">
        <f t="shared" si="503"/>
        <v>S32444188</v>
      </c>
      <c r="F9669" s="4">
        <v>44470</v>
      </c>
      <c r="G9669" s="2">
        <v>555</v>
      </c>
      <c r="H9669" s="2" t="s">
        <v>13129</v>
      </c>
      <c r="I9669" s="2" t="s">
        <v>13130</v>
      </c>
      <c r="J9669" s="2" t="s">
        <v>1828</v>
      </c>
      <c r="K9669" s="194" t="s">
        <v>17</v>
      </c>
      <c r="L9669" s="2">
        <v>40</v>
      </c>
      <c r="M9669" s="194" t="s">
        <v>3331</v>
      </c>
      <c r="N9669" s="2" t="s">
        <v>469</v>
      </c>
      <c r="O9669" s="195" t="s">
        <v>4626</v>
      </c>
    </row>
    <row r="9670" spans="1:15">
      <c r="A9670">
        <v>2021</v>
      </c>
      <c r="B9670" t="s">
        <v>34</v>
      </c>
      <c r="C9670" s="263">
        <f t="shared" si="504"/>
        <v>44418</v>
      </c>
      <c r="D9670">
        <v>9</v>
      </c>
      <c r="E9670" t="str">
        <f t="shared" si="503"/>
        <v>S32444189</v>
      </c>
      <c r="F9670" s="4">
        <v>44501</v>
      </c>
      <c r="G9670" s="2">
        <v>527</v>
      </c>
      <c r="H9670" s="2" t="s">
        <v>13131</v>
      </c>
      <c r="I9670" s="2" t="s">
        <v>13132</v>
      </c>
      <c r="J9670" s="2" t="s">
        <v>2082</v>
      </c>
      <c r="K9670" s="194" t="s">
        <v>17</v>
      </c>
      <c r="L9670" s="2">
        <v>35</v>
      </c>
      <c r="M9670" s="194" t="s">
        <v>1322</v>
      </c>
      <c r="N9670" s="2" t="s">
        <v>1322</v>
      </c>
      <c r="O9670" s="195" t="s">
        <v>11761</v>
      </c>
    </row>
    <row r="9671" spans="1:15">
      <c r="A9671">
        <v>2021</v>
      </c>
      <c r="B9671" t="s">
        <v>34</v>
      </c>
      <c r="C9671" s="263">
        <f t="shared" si="504"/>
        <v>44418</v>
      </c>
      <c r="D9671">
        <v>10</v>
      </c>
      <c r="E9671" t="str">
        <f t="shared" si="503"/>
        <v>S324441810</v>
      </c>
      <c r="F9671" s="3" t="s">
        <v>11877</v>
      </c>
      <c r="G9671" s="2">
        <v>435</v>
      </c>
      <c r="H9671" s="2" t="s">
        <v>13133</v>
      </c>
      <c r="I9671" s="2" t="s">
        <v>13134</v>
      </c>
      <c r="J9671" s="2" t="s">
        <v>2144</v>
      </c>
      <c r="K9671" s="194" t="s">
        <v>17</v>
      </c>
      <c r="L9671" s="2">
        <v>35</v>
      </c>
      <c r="M9671" s="194" t="s">
        <v>506</v>
      </c>
      <c r="N9671" s="2" t="s">
        <v>1208</v>
      </c>
      <c r="O9671" s="195" t="s">
        <v>6432</v>
      </c>
    </row>
    <row r="9672" spans="1:15">
      <c r="A9672">
        <v>2021</v>
      </c>
      <c r="B9672" t="s">
        <v>34</v>
      </c>
      <c r="C9672" s="263">
        <f t="shared" si="504"/>
        <v>44418</v>
      </c>
      <c r="D9672">
        <v>11</v>
      </c>
      <c r="E9672" t="str">
        <f t="shared" si="503"/>
        <v>S324441811</v>
      </c>
      <c r="F9672" s="3">
        <v>2022</v>
      </c>
      <c r="G9672" s="2">
        <v>352</v>
      </c>
      <c r="H9672" s="2" t="s">
        <v>13135</v>
      </c>
      <c r="I9672" s="2" t="s">
        <v>13136</v>
      </c>
      <c r="J9672" s="2" t="s">
        <v>288</v>
      </c>
      <c r="K9672" s="194" t="s">
        <v>17</v>
      </c>
      <c r="L9672" s="2">
        <v>34</v>
      </c>
      <c r="M9672" s="194" t="s">
        <v>2149</v>
      </c>
      <c r="N9672" s="2" t="s">
        <v>1036</v>
      </c>
      <c r="O9672" s="195" t="s">
        <v>2148</v>
      </c>
    </row>
    <row r="9673" spans="1:15">
      <c r="A9673">
        <v>2021</v>
      </c>
      <c r="B9673" t="s">
        <v>34</v>
      </c>
      <c r="C9673" s="263">
        <f t="shared" si="504"/>
        <v>44418</v>
      </c>
      <c r="D9673">
        <v>12</v>
      </c>
      <c r="E9673" t="str">
        <f t="shared" si="503"/>
        <v>S324441812</v>
      </c>
      <c r="F9673" s="3">
        <v>2023</v>
      </c>
      <c r="G9673" s="2">
        <v>243</v>
      </c>
      <c r="H9673" s="2" t="s">
        <v>10064</v>
      </c>
      <c r="I9673" s="2" t="s">
        <v>10064</v>
      </c>
      <c r="J9673" s="2" t="s">
        <v>2316</v>
      </c>
      <c r="K9673" s="194" t="s">
        <v>17</v>
      </c>
      <c r="L9673" s="2">
        <v>33</v>
      </c>
      <c r="M9673" s="194" t="s">
        <v>2149</v>
      </c>
      <c r="N9673" s="2" t="s">
        <v>5755</v>
      </c>
      <c r="O9673" s="195" t="s">
        <v>1650</v>
      </c>
    </row>
    <row r="9674" spans="1:15">
      <c r="A9674">
        <v>2021</v>
      </c>
      <c r="B9674" t="s">
        <v>34</v>
      </c>
      <c r="C9674" s="263">
        <f t="shared" si="504"/>
        <v>44418</v>
      </c>
      <c r="D9674">
        <v>13</v>
      </c>
      <c r="E9674" t="str">
        <f t="shared" si="503"/>
        <v>S324441813</v>
      </c>
      <c r="F9674" s="3">
        <v>2024</v>
      </c>
      <c r="G9674" s="2">
        <v>185</v>
      </c>
      <c r="H9674" s="2" t="s">
        <v>5719</v>
      </c>
      <c r="I9674" s="2" t="s">
        <v>11876</v>
      </c>
      <c r="J9674" s="2" t="s">
        <v>6035</v>
      </c>
      <c r="K9674" s="194" t="s">
        <v>17</v>
      </c>
      <c r="L9674" s="2">
        <v>28</v>
      </c>
      <c r="M9674" s="194" t="s">
        <v>2383</v>
      </c>
      <c r="N9674" s="2" t="s">
        <v>10695</v>
      </c>
      <c r="O9674" s="195" t="s">
        <v>4043</v>
      </c>
    </row>
    <row r="9675" spans="1:15" ht="15.75" thickBot="1">
      <c r="A9675">
        <v>2021</v>
      </c>
      <c r="B9675" t="s">
        <v>34</v>
      </c>
      <c r="C9675" s="263">
        <f t="shared" si="504"/>
        <v>44418</v>
      </c>
      <c r="D9675">
        <v>14</v>
      </c>
      <c r="E9675" t="str">
        <f t="shared" si="503"/>
        <v>S324441814</v>
      </c>
      <c r="F9675" s="5">
        <v>2025</v>
      </c>
      <c r="G9675" s="6">
        <v>170</v>
      </c>
      <c r="H9675" s="6" t="s">
        <v>9177</v>
      </c>
      <c r="I9675" s="6" t="s">
        <v>10126</v>
      </c>
      <c r="J9675" s="6" t="s">
        <v>4296</v>
      </c>
      <c r="K9675" s="196" t="s">
        <v>17</v>
      </c>
      <c r="L9675" s="6">
        <v>27</v>
      </c>
      <c r="M9675" s="196" t="s">
        <v>2149</v>
      </c>
      <c r="N9675" s="6" t="s">
        <v>1650</v>
      </c>
      <c r="O9675" s="197" t="s">
        <v>5755</v>
      </c>
    </row>
    <row r="9676" spans="1:15" ht="16.5" thickTop="1" thickBot="1">
      <c r="A9676">
        <v>2021</v>
      </c>
      <c r="B9676" t="s">
        <v>34</v>
      </c>
      <c r="C9676" s="263">
        <f t="shared" si="504"/>
        <v>44418</v>
      </c>
      <c r="D9676">
        <v>15</v>
      </c>
      <c r="E9676" t="str">
        <f t="shared" si="503"/>
        <v>S324441815</v>
      </c>
      <c r="F9676" s="1" t="s">
        <v>11904</v>
      </c>
    </row>
    <row r="9677" spans="1:15" ht="16.5" thickTop="1" thickBot="1">
      <c r="A9677">
        <v>2021</v>
      </c>
      <c r="B9677" t="s">
        <v>34</v>
      </c>
      <c r="C9677" s="263">
        <f t="shared" si="504"/>
        <v>44418</v>
      </c>
      <c r="D9677">
        <v>16</v>
      </c>
      <c r="E9677" t="str">
        <f t="shared" si="503"/>
        <v>S324441816</v>
      </c>
      <c r="F9677" s="338" t="s">
        <v>1</v>
      </c>
      <c r="G9677" s="341" t="s">
        <v>2</v>
      </c>
      <c r="H9677" s="342"/>
      <c r="I9677" s="342"/>
      <c r="J9677" s="343"/>
      <c r="K9677" s="344" t="s">
        <v>3</v>
      </c>
      <c r="L9677" s="343"/>
      <c r="M9677" s="344" t="s">
        <v>144</v>
      </c>
      <c r="N9677" s="342"/>
      <c r="O9677" s="342"/>
    </row>
    <row r="9678" spans="1:15" ht="18" customHeight="1" thickBot="1">
      <c r="A9678">
        <v>2021</v>
      </c>
      <c r="B9678" t="s">
        <v>34</v>
      </c>
      <c r="C9678" s="263">
        <f t="shared" si="504"/>
        <v>44418</v>
      </c>
      <c r="D9678">
        <v>17</v>
      </c>
      <c r="E9678" t="str">
        <f t="shared" si="503"/>
        <v>S324441817</v>
      </c>
      <c r="F9678" s="339"/>
      <c r="G9678" s="345" t="s">
        <v>5</v>
      </c>
      <c r="H9678" s="347" t="s">
        <v>145</v>
      </c>
      <c r="I9678" s="348"/>
      <c r="J9678" s="349"/>
      <c r="K9678" s="350" t="s">
        <v>6</v>
      </c>
      <c r="L9678" s="352" t="s">
        <v>12875</v>
      </c>
      <c r="M9678" s="350" t="s">
        <v>8</v>
      </c>
      <c r="N9678" s="354" t="s">
        <v>146</v>
      </c>
      <c r="O9678" s="356" t="s">
        <v>147</v>
      </c>
    </row>
    <row r="9679" spans="1:15" ht="15.75" thickBot="1">
      <c r="A9679">
        <v>2021</v>
      </c>
      <c r="B9679" t="s">
        <v>34</v>
      </c>
      <c r="C9679" s="263">
        <f t="shared" si="504"/>
        <v>44418</v>
      </c>
      <c r="D9679">
        <v>18</v>
      </c>
      <c r="E9679" t="str">
        <f t="shared" si="503"/>
        <v>S324441818</v>
      </c>
      <c r="F9679" s="340"/>
      <c r="G9679" s="346"/>
      <c r="H9679" s="191" t="s">
        <v>9</v>
      </c>
      <c r="I9679" s="192" t="s">
        <v>18</v>
      </c>
      <c r="J9679" s="193" t="s">
        <v>11</v>
      </c>
      <c r="K9679" s="351"/>
      <c r="L9679" s="353"/>
      <c r="M9679" s="351"/>
      <c r="N9679" s="355"/>
      <c r="O9679" s="357"/>
    </row>
    <row r="9680" spans="1:15">
      <c r="A9680">
        <v>2021</v>
      </c>
      <c r="B9680" t="s">
        <v>34</v>
      </c>
      <c r="C9680" s="263">
        <f t="shared" si="504"/>
        <v>44418</v>
      </c>
      <c r="D9680">
        <v>19</v>
      </c>
      <c r="E9680" t="str">
        <f t="shared" si="503"/>
        <v>S324441819</v>
      </c>
      <c r="F9680" s="3" t="s">
        <v>16</v>
      </c>
      <c r="G9680" s="2">
        <v>45</v>
      </c>
      <c r="H9680" s="2" t="s">
        <v>1580</v>
      </c>
      <c r="I9680" s="2" t="s">
        <v>2595</v>
      </c>
      <c r="J9680" s="2" t="s">
        <v>1156</v>
      </c>
      <c r="K9680" s="194" t="s">
        <v>17</v>
      </c>
      <c r="L9680" s="2">
        <v>42</v>
      </c>
      <c r="M9680" s="194" t="s">
        <v>546</v>
      </c>
      <c r="N9680" s="2" t="s">
        <v>9898</v>
      </c>
      <c r="O9680" s="195" t="s">
        <v>506</v>
      </c>
    </row>
    <row r="9681" spans="1:15">
      <c r="A9681">
        <v>2021</v>
      </c>
      <c r="B9681" t="s">
        <v>34</v>
      </c>
      <c r="C9681" s="263">
        <f t="shared" si="504"/>
        <v>44418</v>
      </c>
      <c r="D9681">
        <v>20</v>
      </c>
      <c r="E9681" t="str">
        <f t="shared" si="503"/>
        <v>S324441820</v>
      </c>
      <c r="F9681" s="4">
        <v>44409</v>
      </c>
      <c r="G9681" s="2">
        <v>625</v>
      </c>
      <c r="H9681" s="2" t="s">
        <v>13137</v>
      </c>
      <c r="I9681" s="2" t="s">
        <v>13138</v>
      </c>
      <c r="J9681" s="2" t="s">
        <v>1214</v>
      </c>
      <c r="K9681" s="194" t="s">
        <v>17</v>
      </c>
      <c r="L9681" s="2">
        <v>42</v>
      </c>
      <c r="M9681" s="194" t="s">
        <v>7033</v>
      </c>
      <c r="N9681" s="2" t="s">
        <v>3058</v>
      </c>
      <c r="O9681" s="195" t="s">
        <v>7033</v>
      </c>
    </row>
    <row r="9682" spans="1:15">
      <c r="A9682">
        <v>2021</v>
      </c>
      <c r="B9682" t="s">
        <v>34</v>
      </c>
      <c r="C9682" s="263">
        <f t="shared" si="504"/>
        <v>44418</v>
      </c>
      <c r="D9682">
        <v>21</v>
      </c>
      <c r="E9682" t="str">
        <f t="shared" si="503"/>
        <v>S324441821</v>
      </c>
      <c r="F9682" s="4">
        <v>44440</v>
      </c>
      <c r="G9682" s="2">
        <v>618</v>
      </c>
      <c r="H9682" s="2" t="s">
        <v>13139</v>
      </c>
      <c r="I9682" s="2" t="s">
        <v>13140</v>
      </c>
      <c r="J9682" s="2" t="s">
        <v>2043</v>
      </c>
      <c r="K9682" s="194" t="s">
        <v>17</v>
      </c>
      <c r="L9682" s="2">
        <v>39</v>
      </c>
      <c r="M9682" s="194" t="s">
        <v>420</v>
      </c>
      <c r="N9682" s="2" t="s">
        <v>420</v>
      </c>
      <c r="O9682" s="195" t="s">
        <v>406</v>
      </c>
    </row>
    <row r="9683" spans="1:15">
      <c r="A9683">
        <v>2021</v>
      </c>
      <c r="B9683" t="s">
        <v>34</v>
      </c>
      <c r="C9683" s="263">
        <f t="shared" si="504"/>
        <v>44418</v>
      </c>
      <c r="D9683">
        <v>22</v>
      </c>
      <c r="E9683" t="str">
        <f t="shared" si="503"/>
        <v>S324441822</v>
      </c>
      <c r="F9683" s="4">
        <v>44470</v>
      </c>
      <c r="G9683" s="2">
        <v>605</v>
      </c>
      <c r="H9683" s="2" t="s">
        <v>13141</v>
      </c>
      <c r="I9683" s="2" t="s">
        <v>13142</v>
      </c>
      <c r="J9683" s="2" t="s">
        <v>8317</v>
      </c>
      <c r="K9683" s="194" t="s">
        <v>17</v>
      </c>
      <c r="L9683" s="2">
        <v>37</v>
      </c>
      <c r="M9683" s="194" t="s">
        <v>1723</v>
      </c>
      <c r="N9683" s="2" t="s">
        <v>2082</v>
      </c>
      <c r="O9683" s="195" t="s">
        <v>332</v>
      </c>
    </row>
    <row r="9684" spans="1:15">
      <c r="A9684">
        <v>2021</v>
      </c>
      <c r="B9684" t="s">
        <v>34</v>
      </c>
      <c r="C9684" s="263">
        <f t="shared" si="504"/>
        <v>44418</v>
      </c>
      <c r="D9684">
        <v>23</v>
      </c>
      <c r="E9684" t="str">
        <f t="shared" si="503"/>
        <v>S324441823</v>
      </c>
      <c r="F9684" s="4">
        <v>44501</v>
      </c>
      <c r="G9684" s="2">
        <v>582</v>
      </c>
      <c r="H9684" s="2" t="s">
        <v>13143</v>
      </c>
      <c r="I9684" s="2" t="s">
        <v>13144</v>
      </c>
      <c r="J9684" s="2" t="s">
        <v>7886</v>
      </c>
      <c r="K9684" s="194" t="s">
        <v>17</v>
      </c>
      <c r="L9684" s="2">
        <v>34</v>
      </c>
      <c r="M9684" s="194" t="s">
        <v>984</v>
      </c>
      <c r="N9684" s="2" t="s">
        <v>274</v>
      </c>
      <c r="O9684" s="195" t="s">
        <v>10095</v>
      </c>
    </row>
    <row r="9685" spans="1:15">
      <c r="A9685">
        <v>2021</v>
      </c>
      <c r="B9685" t="s">
        <v>34</v>
      </c>
      <c r="C9685" s="263">
        <f t="shared" si="504"/>
        <v>44418</v>
      </c>
      <c r="D9685">
        <v>24</v>
      </c>
      <c r="E9685" t="str">
        <f t="shared" si="503"/>
        <v>S324441824</v>
      </c>
      <c r="F9685" s="3" t="s">
        <v>11877</v>
      </c>
      <c r="G9685" s="2">
        <v>490</v>
      </c>
      <c r="H9685" s="2" t="s">
        <v>13145</v>
      </c>
      <c r="I9685" s="2" t="s">
        <v>13146</v>
      </c>
      <c r="J9685" s="2" t="s">
        <v>728</v>
      </c>
      <c r="K9685" s="194" t="s">
        <v>17</v>
      </c>
      <c r="L9685" s="2">
        <v>34</v>
      </c>
      <c r="M9685" s="194" t="s">
        <v>420</v>
      </c>
      <c r="N9685" s="2">
        <v>0</v>
      </c>
      <c r="O9685" s="195" t="s">
        <v>314</v>
      </c>
    </row>
    <row r="9686" spans="1:15">
      <c r="A9686">
        <v>2021</v>
      </c>
      <c r="B9686" t="s">
        <v>34</v>
      </c>
      <c r="C9686" s="263">
        <f t="shared" si="504"/>
        <v>44418</v>
      </c>
      <c r="D9686">
        <v>25</v>
      </c>
      <c r="E9686" t="str">
        <f t="shared" si="503"/>
        <v>S324441825</v>
      </c>
      <c r="F9686" s="3">
        <v>2022</v>
      </c>
      <c r="G9686" s="2">
        <v>402</v>
      </c>
      <c r="H9686" s="2" t="s">
        <v>13147</v>
      </c>
      <c r="I9686" s="2" t="s">
        <v>13148</v>
      </c>
      <c r="J9686" s="2" t="s">
        <v>1718</v>
      </c>
      <c r="K9686" s="194" t="s">
        <v>17</v>
      </c>
      <c r="L9686" s="2">
        <v>35</v>
      </c>
      <c r="M9686" s="194" t="s">
        <v>524</v>
      </c>
      <c r="N9686" s="2" t="s">
        <v>619</v>
      </c>
      <c r="O9686" s="195" t="s">
        <v>7769</v>
      </c>
    </row>
    <row r="9687" spans="1:15">
      <c r="A9687">
        <v>2021</v>
      </c>
      <c r="B9687" t="s">
        <v>34</v>
      </c>
      <c r="C9687" s="263">
        <f t="shared" si="504"/>
        <v>44418</v>
      </c>
      <c r="D9687">
        <v>26</v>
      </c>
      <c r="E9687" t="str">
        <f t="shared" si="503"/>
        <v>S324441826</v>
      </c>
      <c r="F9687" s="3">
        <v>2023</v>
      </c>
      <c r="G9687" s="2">
        <v>288</v>
      </c>
      <c r="H9687" s="2" t="s">
        <v>13149</v>
      </c>
      <c r="I9687" s="2" t="s">
        <v>6381</v>
      </c>
      <c r="J9687" s="2" t="s">
        <v>1412</v>
      </c>
      <c r="K9687" s="194" t="s">
        <v>17</v>
      </c>
      <c r="L9687" s="2">
        <v>35</v>
      </c>
      <c r="M9687" s="194" t="s">
        <v>7459</v>
      </c>
      <c r="N9687" s="2" t="s">
        <v>7459</v>
      </c>
      <c r="O9687" s="195" t="s">
        <v>380</v>
      </c>
    </row>
    <row r="9688" spans="1:15">
      <c r="A9688">
        <v>2021</v>
      </c>
      <c r="B9688" t="s">
        <v>34</v>
      </c>
      <c r="C9688" s="263">
        <f t="shared" si="504"/>
        <v>44418</v>
      </c>
      <c r="D9688">
        <v>27</v>
      </c>
      <c r="E9688" t="str">
        <f t="shared" si="503"/>
        <v>S324441827</v>
      </c>
      <c r="F9688" s="3">
        <v>2024</v>
      </c>
      <c r="G9688" s="2">
        <v>225</v>
      </c>
      <c r="H9688" s="2" t="s">
        <v>13150</v>
      </c>
      <c r="I9688" s="2" t="s">
        <v>13151</v>
      </c>
      <c r="J9688" s="2" t="s">
        <v>2641</v>
      </c>
      <c r="K9688" s="194" t="s">
        <v>17</v>
      </c>
      <c r="L9688" s="2">
        <v>28</v>
      </c>
      <c r="M9688" s="194" t="s">
        <v>800</v>
      </c>
      <c r="N9688" s="2" t="s">
        <v>3192</v>
      </c>
      <c r="O9688" s="195" t="s">
        <v>406</v>
      </c>
    </row>
    <row r="9689" spans="1:15" ht="15.75" thickBot="1">
      <c r="A9689">
        <v>2021</v>
      </c>
      <c r="B9689" t="s">
        <v>34</v>
      </c>
      <c r="C9689" s="263">
        <f t="shared" si="504"/>
        <v>44418</v>
      </c>
      <c r="D9689">
        <v>28</v>
      </c>
      <c r="E9689" t="str">
        <f t="shared" si="503"/>
        <v>S324441828</v>
      </c>
      <c r="F9689" s="5">
        <v>2025</v>
      </c>
      <c r="G9689" s="6">
        <v>205</v>
      </c>
      <c r="H9689" s="6" t="s">
        <v>8015</v>
      </c>
      <c r="I9689" s="6" t="s">
        <v>8349</v>
      </c>
      <c r="J9689" s="6" t="s">
        <v>1927</v>
      </c>
      <c r="K9689" s="196" t="s">
        <v>17</v>
      </c>
      <c r="L9689" s="6">
        <v>28</v>
      </c>
      <c r="M9689" s="196" t="s">
        <v>477</v>
      </c>
      <c r="N9689" s="6" t="s">
        <v>383</v>
      </c>
      <c r="O9689" s="197" t="s">
        <v>2071</v>
      </c>
    </row>
    <row r="9690" spans="1:15" ht="16.5" thickTop="1" thickBot="1">
      <c r="A9690">
        <v>2021</v>
      </c>
      <c r="B9690" t="s">
        <v>33</v>
      </c>
      <c r="C9690" s="263">
        <f>C9689+7</f>
        <v>44425</v>
      </c>
      <c r="D9690">
        <v>1</v>
      </c>
      <c r="E9690" t="str">
        <f t="shared" ref="E9690:E9717" si="505">B9690&amp;C9690&amp;D9690</f>
        <v>S33444251</v>
      </c>
      <c r="F9690" s="1" t="s">
        <v>11903</v>
      </c>
    </row>
    <row r="9691" spans="1:15" ht="16.5" thickTop="1" thickBot="1">
      <c r="A9691">
        <v>2021</v>
      </c>
      <c r="B9691" t="s">
        <v>33</v>
      </c>
      <c r="C9691" s="263">
        <f t="shared" ref="C9691:C9717" si="506">C9690</f>
        <v>44425</v>
      </c>
      <c r="D9691">
        <v>2</v>
      </c>
      <c r="E9691" t="str">
        <f t="shared" si="505"/>
        <v>S33444252</v>
      </c>
      <c r="F9691" s="338" t="s">
        <v>1</v>
      </c>
      <c r="G9691" s="341" t="s">
        <v>2</v>
      </c>
      <c r="H9691" s="342"/>
      <c r="I9691" s="342"/>
      <c r="J9691" s="343"/>
      <c r="K9691" s="344" t="s">
        <v>3</v>
      </c>
      <c r="L9691" s="343"/>
      <c r="M9691" s="344" t="s">
        <v>144</v>
      </c>
      <c r="N9691" s="342"/>
      <c r="O9691" s="342"/>
    </row>
    <row r="9692" spans="1:15" ht="18" customHeight="1" thickBot="1">
      <c r="A9692">
        <v>2021</v>
      </c>
      <c r="B9692" t="s">
        <v>33</v>
      </c>
      <c r="C9692" s="263">
        <f t="shared" si="506"/>
        <v>44425</v>
      </c>
      <c r="D9692">
        <v>3</v>
      </c>
      <c r="E9692" t="str">
        <f t="shared" si="505"/>
        <v>S33444253</v>
      </c>
      <c r="F9692" s="339"/>
      <c r="G9692" s="345" t="s">
        <v>5</v>
      </c>
      <c r="H9692" s="347" t="s">
        <v>145</v>
      </c>
      <c r="I9692" s="348"/>
      <c r="J9692" s="349"/>
      <c r="K9692" s="350" t="s">
        <v>6</v>
      </c>
      <c r="L9692" s="352" t="s">
        <v>12875</v>
      </c>
      <c r="M9692" s="350" t="s">
        <v>8</v>
      </c>
      <c r="N9692" s="354" t="s">
        <v>146</v>
      </c>
      <c r="O9692" s="356" t="s">
        <v>147</v>
      </c>
    </row>
    <row r="9693" spans="1:15" ht="15.75" thickBot="1">
      <c r="A9693">
        <v>2021</v>
      </c>
      <c r="B9693" t="s">
        <v>33</v>
      </c>
      <c r="C9693" s="263">
        <f t="shared" si="506"/>
        <v>44425</v>
      </c>
      <c r="D9693">
        <v>4</v>
      </c>
      <c r="E9693" t="str">
        <f t="shared" si="505"/>
        <v>S33444254</v>
      </c>
      <c r="F9693" s="340"/>
      <c r="G9693" s="346"/>
      <c r="H9693" s="191" t="s">
        <v>9</v>
      </c>
      <c r="I9693" s="192" t="s">
        <v>18</v>
      </c>
      <c r="J9693" s="193" t="s">
        <v>11</v>
      </c>
      <c r="K9693" s="351"/>
      <c r="L9693" s="353"/>
      <c r="M9693" s="351"/>
      <c r="N9693" s="355"/>
      <c r="O9693" s="357"/>
    </row>
    <row r="9694" spans="1:15">
      <c r="A9694">
        <v>2021</v>
      </c>
      <c r="B9694" t="s">
        <v>33</v>
      </c>
      <c r="C9694" s="263">
        <f t="shared" si="506"/>
        <v>44425</v>
      </c>
      <c r="D9694">
        <v>5</v>
      </c>
      <c r="E9694" t="str">
        <f t="shared" si="505"/>
        <v>S33444255</v>
      </c>
      <c r="F9694" s="3" t="s">
        <v>12</v>
      </c>
      <c r="G9694" s="2">
        <v>-5</v>
      </c>
      <c r="H9694" s="2" t="s">
        <v>13152</v>
      </c>
      <c r="I9694" s="2" t="s">
        <v>13153</v>
      </c>
      <c r="J9694" s="2" t="s">
        <v>8532</v>
      </c>
      <c r="K9694" s="194" t="s">
        <v>17</v>
      </c>
      <c r="L9694" s="2">
        <v>42</v>
      </c>
      <c r="M9694" s="194" t="s">
        <v>5754</v>
      </c>
      <c r="N9694" s="2" t="s">
        <v>11434</v>
      </c>
      <c r="O9694" s="195" t="s">
        <v>1642</v>
      </c>
    </row>
    <row r="9695" spans="1:15">
      <c r="A9695">
        <v>2021</v>
      </c>
      <c r="B9695" t="s">
        <v>33</v>
      </c>
      <c r="C9695" s="263">
        <f t="shared" si="506"/>
        <v>44425</v>
      </c>
      <c r="D9695">
        <v>6</v>
      </c>
      <c r="E9695" t="str">
        <f t="shared" si="505"/>
        <v>S33444256</v>
      </c>
      <c r="F9695" s="4">
        <v>44409</v>
      </c>
      <c r="G9695" s="2">
        <v>580</v>
      </c>
      <c r="H9695" s="2" t="s">
        <v>13154</v>
      </c>
      <c r="I9695" s="2" t="s">
        <v>13155</v>
      </c>
      <c r="J9695" s="2" t="s">
        <v>6173</v>
      </c>
      <c r="K9695" s="194" t="s">
        <v>17</v>
      </c>
      <c r="L9695" s="2">
        <v>40</v>
      </c>
      <c r="M9695" s="194" t="s">
        <v>11464</v>
      </c>
      <c r="N9695" s="2" t="s">
        <v>455</v>
      </c>
      <c r="O9695" s="195">
        <v>25</v>
      </c>
    </row>
    <row r="9696" spans="1:15">
      <c r="A9696">
        <v>2021</v>
      </c>
      <c r="B9696" t="s">
        <v>33</v>
      </c>
      <c r="C9696" s="263">
        <f t="shared" si="506"/>
        <v>44425</v>
      </c>
      <c r="D9696">
        <v>7</v>
      </c>
      <c r="E9696" t="str">
        <f t="shared" si="505"/>
        <v>S33444257</v>
      </c>
      <c r="F9696" s="4">
        <v>44440</v>
      </c>
      <c r="G9696" s="2">
        <v>577</v>
      </c>
      <c r="H9696" s="2" t="s">
        <v>13156</v>
      </c>
      <c r="I9696" s="2" t="s">
        <v>13157</v>
      </c>
      <c r="J9696" s="2" t="s">
        <v>2116</v>
      </c>
      <c r="K9696" s="194" t="s">
        <v>17</v>
      </c>
      <c r="L9696" s="2">
        <v>42</v>
      </c>
      <c r="M9696" s="194" t="s">
        <v>2136</v>
      </c>
      <c r="N9696" s="2" t="s">
        <v>2149</v>
      </c>
      <c r="O9696" s="195" t="s">
        <v>11422</v>
      </c>
    </row>
    <row r="9697" spans="1:15">
      <c r="A9697">
        <v>2021</v>
      </c>
      <c r="B9697" t="s">
        <v>33</v>
      </c>
      <c r="C9697" s="263">
        <f t="shared" si="506"/>
        <v>44425</v>
      </c>
      <c r="D9697">
        <v>8</v>
      </c>
      <c r="E9697" t="str">
        <f t="shared" si="505"/>
        <v>S33444258</v>
      </c>
      <c r="F9697" s="4">
        <v>44470</v>
      </c>
      <c r="G9697" s="2">
        <v>565</v>
      </c>
      <c r="H9697" s="2" t="s">
        <v>13158</v>
      </c>
      <c r="I9697" s="2" t="s">
        <v>13159</v>
      </c>
      <c r="J9697" s="2" t="s">
        <v>1871</v>
      </c>
      <c r="K9697" s="194" t="s">
        <v>17</v>
      </c>
      <c r="L9697" s="2">
        <v>38</v>
      </c>
      <c r="M9697" s="194">
        <v>5</v>
      </c>
      <c r="N9697" s="2" t="s">
        <v>4891</v>
      </c>
      <c r="O9697" s="195" t="s">
        <v>13160</v>
      </c>
    </row>
    <row r="9698" spans="1:15">
      <c r="A9698">
        <v>2021</v>
      </c>
      <c r="B9698" t="s">
        <v>33</v>
      </c>
      <c r="C9698" s="263">
        <f t="shared" si="506"/>
        <v>44425</v>
      </c>
      <c r="D9698">
        <v>9</v>
      </c>
      <c r="E9698" t="str">
        <f t="shared" si="505"/>
        <v>S33444259</v>
      </c>
      <c r="F9698" s="4">
        <v>44501</v>
      </c>
      <c r="G9698" s="2">
        <v>525</v>
      </c>
      <c r="H9698" s="2" t="s">
        <v>13161</v>
      </c>
      <c r="I9698" s="2" t="s">
        <v>13162</v>
      </c>
      <c r="J9698" s="2" t="s">
        <v>753</v>
      </c>
      <c r="K9698" s="194" t="s">
        <v>17</v>
      </c>
      <c r="L9698" s="2">
        <v>34</v>
      </c>
      <c r="M9698" s="194" t="s">
        <v>1064</v>
      </c>
      <c r="N9698" s="2" t="s">
        <v>1208</v>
      </c>
      <c r="O9698" s="195" t="s">
        <v>2774</v>
      </c>
    </row>
    <row r="9699" spans="1:15">
      <c r="A9699">
        <v>2021</v>
      </c>
      <c r="B9699" t="s">
        <v>33</v>
      </c>
      <c r="C9699" s="263">
        <f t="shared" si="506"/>
        <v>44425</v>
      </c>
      <c r="D9699">
        <v>10</v>
      </c>
      <c r="E9699" t="str">
        <f t="shared" si="505"/>
        <v>S334442510</v>
      </c>
      <c r="F9699" s="3" t="s">
        <v>11877</v>
      </c>
      <c r="G9699" s="2">
        <v>460</v>
      </c>
      <c r="H9699" s="2" t="s">
        <v>13163</v>
      </c>
      <c r="I9699" s="2" t="s">
        <v>13164</v>
      </c>
      <c r="J9699" s="2" t="s">
        <v>2886</v>
      </c>
      <c r="K9699" s="194" t="s">
        <v>17</v>
      </c>
      <c r="L9699" s="2">
        <v>34</v>
      </c>
      <c r="M9699" s="194">
        <v>0</v>
      </c>
      <c r="N9699" s="2">
        <v>0</v>
      </c>
      <c r="O9699" s="195">
        <v>100</v>
      </c>
    </row>
    <row r="9700" spans="1:15">
      <c r="A9700">
        <v>2021</v>
      </c>
      <c r="B9700" t="s">
        <v>33</v>
      </c>
      <c r="C9700" s="263">
        <f t="shared" si="506"/>
        <v>44425</v>
      </c>
      <c r="D9700">
        <v>11</v>
      </c>
      <c r="E9700" t="str">
        <f t="shared" si="505"/>
        <v>S334442511</v>
      </c>
      <c r="F9700" s="3">
        <v>2022</v>
      </c>
      <c r="G9700" s="2">
        <v>355</v>
      </c>
      <c r="H9700" s="2" t="s">
        <v>13165</v>
      </c>
      <c r="I9700" s="2" t="s">
        <v>13166</v>
      </c>
      <c r="J9700" s="2" t="s">
        <v>1152</v>
      </c>
      <c r="K9700" s="194" t="s">
        <v>17</v>
      </c>
      <c r="L9700" s="2">
        <v>34</v>
      </c>
      <c r="M9700" s="194" t="s">
        <v>3731</v>
      </c>
      <c r="N9700" s="2" t="s">
        <v>3731</v>
      </c>
      <c r="O9700" s="195" t="s">
        <v>11796</v>
      </c>
    </row>
    <row r="9701" spans="1:15">
      <c r="A9701">
        <v>2021</v>
      </c>
      <c r="B9701" t="s">
        <v>33</v>
      </c>
      <c r="C9701" s="263">
        <f t="shared" si="506"/>
        <v>44425</v>
      </c>
      <c r="D9701">
        <v>12</v>
      </c>
      <c r="E9701" t="str">
        <f t="shared" si="505"/>
        <v>S334442512</v>
      </c>
      <c r="F9701" s="3">
        <v>2023</v>
      </c>
      <c r="G9701" s="2">
        <v>250</v>
      </c>
      <c r="H9701" s="2" t="s">
        <v>10252</v>
      </c>
      <c r="I9701" s="2" t="s">
        <v>10689</v>
      </c>
      <c r="J9701" s="2" t="s">
        <v>599</v>
      </c>
      <c r="K9701" s="194" t="s">
        <v>17</v>
      </c>
      <c r="L9701" s="2">
        <v>32</v>
      </c>
      <c r="M9701" s="194" t="s">
        <v>5106</v>
      </c>
      <c r="N9701" s="2" t="s">
        <v>13167</v>
      </c>
      <c r="O9701" s="195" t="s">
        <v>1255</v>
      </c>
    </row>
    <row r="9702" spans="1:15">
      <c r="A9702">
        <v>2021</v>
      </c>
      <c r="B9702" t="s">
        <v>33</v>
      </c>
      <c r="C9702" s="263">
        <f t="shared" si="506"/>
        <v>44425</v>
      </c>
      <c r="D9702">
        <v>13</v>
      </c>
      <c r="E9702" t="str">
        <f t="shared" si="505"/>
        <v>S334442513</v>
      </c>
      <c r="F9702" s="3">
        <v>2024</v>
      </c>
      <c r="G9702" s="2">
        <v>182</v>
      </c>
      <c r="H9702" s="2" t="s">
        <v>646</v>
      </c>
      <c r="I9702" s="2" t="s">
        <v>10751</v>
      </c>
      <c r="J9702" s="2" t="s">
        <v>1502</v>
      </c>
      <c r="K9702" s="194" t="s">
        <v>17</v>
      </c>
      <c r="L9702" s="2">
        <v>28</v>
      </c>
      <c r="M9702" s="194" t="s">
        <v>1263</v>
      </c>
      <c r="N9702" s="2">
        <v>40</v>
      </c>
      <c r="O9702" s="195" t="s">
        <v>406</v>
      </c>
    </row>
    <row r="9703" spans="1:15" ht="15.75" thickBot="1">
      <c r="A9703">
        <v>2021</v>
      </c>
      <c r="B9703" t="s">
        <v>33</v>
      </c>
      <c r="C9703" s="263">
        <f t="shared" si="506"/>
        <v>44425</v>
      </c>
      <c r="D9703">
        <v>14</v>
      </c>
      <c r="E9703" t="str">
        <f t="shared" si="505"/>
        <v>S334442514</v>
      </c>
      <c r="F9703" s="5">
        <v>2025</v>
      </c>
      <c r="G9703" s="6">
        <v>165</v>
      </c>
      <c r="H9703" s="6" t="s">
        <v>13168</v>
      </c>
      <c r="I9703" s="6" t="s">
        <v>13169</v>
      </c>
      <c r="J9703" s="6" t="s">
        <v>1625</v>
      </c>
      <c r="K9703" s="196" t="s">
        <v>17</v>
      </c>
      <c r="L9703" s="6">
        <v>25</v>
      </c>
      <c r="M9703" s="196" t="s">
        <v>728</v>
      </c>
      <c r="N9703" s="6">
        <v>40</v>
      </c>
      <c r="O9703" s="197" t="s">
        <v>1367</v>
      </c>
    </row>
    <row r="9704" spans="1:15" ht="16.5" thickTop="1" thickBot="1">
      <c r="A9704">
        <v>2021</v>
      </c>
      <c r="B9704" t="s">
        <v>33</v>
      </c>
      <c r="C9704" s="263">
        <f t="shared" si="506"/>
        <v>44425</v>
      </c>
      <c r="D9704">
        <v>15</v>
      </c>
      <c r="E9704" t="str">
        <f t="shared" si="505"/>
        <v>S334442515</v>
      </c>
      <c r="F9704" s="1" t="s">
        <v>11904</v>
      </c>
    </row>
    <row r="9705" spans="1:15" ht="16.5" thickTop="1" thickBot="1">
      <c r="A9705">
        <v>2021</v>
      </c>
      <c r="B9705" t="s">
        <v>33</v>
      </c>
      <c r="C9705" s="263">
        <f t="shared" si="506"/>
        <v>44425</v>
      </c>
      <c r="D9705">
        <v>16</v>
      </c>
      <c r="E9705" t="str">
        <f t="shared" si="505"/>
        <v>S334442516</v>
      </c>
      <c r="F9705" s="338" t="s">
        <v>1</v>
      </c>
      <c r="G9705" s="341" t="s">
        <v>2</v>
      </c>
      <c r="H9705" s="342"/>
      <c r="I9705" s="342"/>
      <c r="J9705" s="343"/>
      <c r="K9705" s="344" t="s">
        <v>3</v>
      </c>
      <c r="L9705" s="343"/>
      <c r="M9705" s="344" t="s">
        <v>4</v>
      </c>
      <c r="N9705" s="342"/>
      <c r="O9705" s="342"/>
    </row>
    <row r="9706" spans="1:15" ht="18" customHeight="1" thickBot="1">
      <c r="A9706">
        <v>2021</v>
      </c>
      <c r="B9706" t="s">
        <v>33</v>
      </c>
      <c r="C9706" s="263">
        <f t="shared" si="506"/>
        <v>44425</v>
      </c>
      <c r="D9706">
        <v>17</v>
      </c>
      <c r="E9706" t="str">
        <f t="shared" si="505"/>
        <v>S334442517</v>
      </c>
      <c r="F9706" s="339"/>
      <c r="G9706" s="345" t="s">
        <v>5</v>
      </c>
      <c r="H9706" s="347" t="s">
        <v>13170</v>
      </c>
      <c r="I9706" s="348"/>
      <c r="J9706" s="349"/>
      <c r="K9706" s="350" t="s">
        <v>6</v>
      </c>
      <c r="L9706" s="352" t="s">
        <v>12875</v>
      </c>
      <c r="M9706" s="350" t="s">
        <v>8</v>
      </c>
      <c r="N9706" s="354" t="s">
        <v>13171</v>
      </c>
      <c r="O9706" s="356" t="s">
        <v>13172</v>
      </c>
    </row>
    <row r="9707" spans="1:15" ht="15.75" thickBot="1">
      <c r="A9707">
        <v>2021</v>
      </c>
      <c r="B9707" t="s">
        <v>33</v>
      </c>
      <c r="C9707" s="263">
        <f t="shared" si="506"/>
        <v>44425</v>
      </c>
      <c r="D9707">
        <v>18</v>
      </c>
      <c r="E9707" t="str">
        <f t="shared" si="505"/>
        <v>S334442518</v>
      </c>
      <c r="F9707" s="340"/>
      <c r="G9707" s="346"/>
      <c r="H9707" s="191" t="s">
        <v>9</v>
      </c>
      <c r="I9707" s="192" t="s">
        <v>18</v>
      </c>
      <c r="J9707" s="193" t="s">
        <v>11</v>
      </c>
      <c r="K9707" s="351"/>
      <c r="L9707" s="353"/>
      <c r="M9707" s="351"/>
      <c r="N9707" s="355"/>
      <c r="O9707" s="357"/>
    </row>
    <row r="9708" spans="1:15">
      <c r="A9708">
        <v>2021</v>
      </c>
      <c r="B9708" t="s">
        <v>33</v>
      </c>
      <c r="C9708" s="263">
        <f t="shared" si="506"/>
        <v>44425</v>
      </c>
      <c r="D9708">
        <v>19</v>
      </c>
      <c r="E9708" t="str">
        <f t="shared" si="505"/>
        <v>S334442519</v>
      </c>
      <c r="F9708" s="3" t="s">
        <v>16</v>
      </c>
      <c r="G9708" s="2">
        <v>45</v>
      </c>
      <c r="H9708" s="2">
        <v>48.34</v>
      </c>
      <c r="I9708" s="2">
        <v>48.34</v>
      </c>
      <c r="J9708" s="2">
        <v>3.53</v>
      </c>
      <c r="K9708" s="194" t="s">
        <v>17</v>
      </c>
      <c r="L9708" s="2">
        <v>41</v>
      </c>
      <c r="M9708" s="194">
        <v>31.58</v>
      </c>
      <c r="N9708" s="2">
        <v>63.16</v>
      </c>
      <c r="O9708" s="195">
        <v>5.26</v>
      </c>
    </row>
    <row r="9709" spans="1:15">
      <c r="A9709">
        <v>2021</v>
      </c>
      <c r="B9709" t="s">
        <v>33</v>
      </c>
      <c r="C9709" s="263">
        <f t="shared" si="506"/>
        <v>44425</v>
      </c>
      <c r="D9709">
        <v>20</v>
      </c>
      <c r="E9709" t="str">
        <f t="shared" si="505"/>
        <v>S334442520</v>
      </c>
      <c r="F9709" s="4">
        <v>44409</v>
      </c>
      <c r="G9709" s="2">
        <v>625</v>
      </c>
      <c r="H9709" s="2">
        <v>626.88</v>
      </c>
      <c r="I9709" s="2">
        <v>626.92999999999995</v>
      </c>
      <c r="J9709" s="2">
        <v>3.55</v>
      </c>
      <c r="K9709" s="194" t="s">
        <v>17</v>
      </c>
      <c r="L9709" s="2">
        <v>41</v>
      </c>
      <c r="M9709" s="194">
        <v>48.65</v>
      </c>
      <c r="N9709" s="2">
        <v>35.14</v>
      </c>
      <c r="O9709" s="195">
        <v>16.22</v>
      </c>
    </row>
    <row r="9710" spans="1:15">
      <c r="A9710">
        <v>2021</v>
      </c>
      <c r="B9710" t="s">
        <v>33</v>
      </c>
      <c r="C9710" s="263">
        <f t="shared" si="506"/>
        <v>44425</v>
      </c>
      <c r="D9710">
        <v>21</v>
      </c>
      <c r="E9710" t="str">
        <f t="shared" si="505"/>
        <v>S334442521</v>
      </c>
      <c r="F9710" s="4">
        <v>44440</v>
      </c>
      <c r="G9710" s="2">
        <v>627</v>
      </c>
      <c r="H9710" s="2">
        <v>624.26</v>
      </c>
      <c r="I9710" s="2">
        <v>624.32000000000005</v>
      </c>
      <c r="J9710" s="2">
        <v>3.32</v>
      </c>
      <c r="K9710" s="194" t="s">
        <v>17</v>
      </c>
      <c r="L9710" s="2">
        <v>39</v>
      </c>
      <c r="M9710" s="194">
        <v>14.29</v>
      </c>
      <c r="N9710" s="2">
        <v>14.29</v>
      </c>
      <c r="O9710" s="195">
        <v>71.430000000000007</v>
      </c>
    </row>
    <row r="9711" spans="1:15">
      <c r="A9711">
        <v>2021</v>
      </c>
      <c r="B9711" t="s">
        <v>33</v>
      </c>
      <c r="C9711" s="263">
        <f t="shared" si="506"/>
        <v>44425</v>
      </c>
      <c r="D9711">
        <v>22</v>
      </c>
      <c r="E9711" t="str">
        <f t="shared" si="505"/>
        <v>S334442522</v>
      </c>
      <c r="F9711" s="4">
        <v>44470</v>
      </c>
      <c r="G9711" s="2">
        <v>615</v>
      </c>
      <c r="H9711" s="2">
        <v>606.24</v>
      </c>
      <c r="I9711" s="2">
        <v>606.36</v>
      </c>
      <c r="J9711" s="2">
        <v>5.78</v>
      </c>
      <c r="K9711" s="194" t="s">
        <v>17</v>
      </c>
      <c r="L9711" s="2">
        <v>38</v>
      </c>
      <c r="M9711" s="194">
        <v>14.29</v>
      </c>
      <c r="N9711" s="2">
        <v>20</v>
      </c>
      <c r="O9711" s="195">
        <v>65.709999999999994</v>
      </c>
    </row>
    <row r="9712" spans="1:15">
      <c r="A9712">
        <v>2021</v>
      </c>
      <c r="B9712" t="s">
        <v>33</v>
      </c>
      <c r="C9712" s="263">
        <f t="shared" si="506"/>
        <v>44425</v>
      </c>
      <c r="D9712">
        <v>23</v>
      </c>
      <c r="E9712" t="str">
        <f t="shared" si="505"/>
        <v>S334442523</v>
      </c>
      <c r="F9712" s="4">
        <v>44501</v>
      </c>
      <c r="G9712" s="2">
        <v>575</v>
      </c>
      <c r="H9712" s="2">
        <v>579.49</v>
      </c>
      <c r="I9712" s="2">
        <v>579.59</v>
      </c>
      <c r="J9712" s="2">
        <v>7.42</v>
      </c>
      <c r="K9712" s="194" t="s">
        <v>17</v>
      </c>
      <c r="L9712" s="2">
        <v>34</v>
      </c>
      <c r="M9712" s="194">
        <v>8.33</v>
      </c>
      <c r="N9712" s="2">
        <v>8.33</v>
      </c>
      <c r="O9712" s="195">
        <v>83.33</v>
      </c>
    </row>
    <row r="9713" spans="1:15">
      <c r="A9713">
        <v>2021</v>
      </c>
      <c r="B9713" t="s">
        <v>33</v>
      </c>
      <c r="C9713" s="263">
        <f t="shared" si="506"/>
        <v>44425</v>
      </c>
      <c r="D9713">
        <v>24</v>
      </c>
      <c r="E9713" t="str">
        <f t="shared" si="505"/>
        <v>S334442524</v>
      </c>
      <c r="F9713" s="3" t="s">
        <v>11877</v>
      </c>
      <c r="G9713" s="2">
        <v>515</v>
      </c>
      <c r="H9713" s="2">
        <v>506.28</v>
      </c>
      <c r="I9713" s="2">
        <v>506.52</v>
      </c>
      <c r="J9713" s="2">
        <v>9.98</v>
      </c>
      <c r="K9713" s="194" t="s">
        <v>17</v>
      </c>
      <c r="L9713" s="2">
        <v>34</v>
      </c>
      <c r="M9713" s="194">
        <v>0</v>
      </c>
      <c r="N9713" s="2">
        <v>0</v>
      </c>
      <c r="O9713" s="195">
        <v>100</v>
      </c>
    </row>
    <row r="9714" spans="1:15">
      <c r="A9714">
        <v>2021</v>
      </c>
      <c r="B9714" t="s">
        <v>33</v>
      </c>
      <c r="C9714" s="263">
        <f t="shared" si="506"/>
        <v>44425</v>
      </c>
      <c r="D9714">
        <v>25</v>
      </c>
      <c r="E9714" t="str">
        <f t="shared" si="505"/>
        <v>S334442525</v>
      </c>
      <c r="F9714" s="3">
        <v>2022</v>
      </c>
      <c r="G9714" s="2">
        <v>405</v>
      </c>
      <c r="H9714" s="2">
        <v>403.21</v>
      </c>
      <c r="I9714" s="2">
        <v>403.17</v>
      </c>
      <c r="J9714" s="2">
        <v>6.33</v>
      </c>
      <c r="K9714" s="194" t="s">
        <v>17</v>
      </c>
      <c r="L9714" s="2">
        <v>32</v>
      </c>
      <c r="M9714" s="194">
        <v>2.7</v>
      </c>
      <c r="N9714" s="2">
        <v>5.41</v>
      </c>
      <c r="O9714" s="195">
        <v>91.89</v>
      </c>
    </row>
    <row r="9715" spans="1:15">
      <c r="A9715">
        <v>2021</v>
      </c>
      <c r="B9715" t="s">
        <v>33</v>
      </c>
      <c r="C9715" s="263">
        <f t="shared" si="506"/>
        <v>44425</v>
      </c>
      <c r="D9715">
        <v>26</v>
      </c>
      <c r="E9715" t="str">
        <f t="shared" si="505"/>
        <v>S334442526</v>
      </c>
      <c r="F9715" s="3">
        <v>2023</v>
      </c>
      <c r="G9715" s="2">
        <v>295</v>
      </c>
      <c r="H9715" s="2">
        <v>289.04000000000002</v>
      </c>
      <c r="I9715" s="2">
        <v>288.86</v>
      </c>
      <c r="J9715" s="2">
        <v>4.6399999999999997</v>
      </c>
      <c r="K9715" s="194" t="s">
        <v>17</v>
      </c>
      <c r="L9715" s="2">
        <v>31</v>
      </c>
      <c r="M9715" s="194">
        <v>10.53</v>
      </c>
      <c r="N9715" s="2">
        <v>15.79</v>
      </c>
      <c r="O9715" s="195">
        <v>73.680000000000007</v>
      </c>
    </row>
    <row r="9716" spans="1:15">
      <c r="A9716">
        <v>2021</v>
      </c>
      <c r="B9716" t="s">
        <v>33</v>
      </c>
      <c r="C9716" s="263">
        <f t="shared" si="506"/>
        <v>44425</v>
      </c>
      <c r="D9716">
        <v>27</v>
      </c>
      <c r="E9716" t="str">
        <f t="shared" si="505"/>
        <v>S334442527</v>
      </c>
      <c r="F9716" s="3">
        <v>2024</v>
      </c>
      <c r="G9716" s="2">
        <v>222</v>
      </c>
      <c r="H9716" s="2">
        <v>225</v>
      </c>
      <c r="I9716" s="2">
        <v>224.88</v>
      </c>
      <c r="J9716" s="2">
        <v>2.62</v>
      </c>
      <c r="K9716" s="194" t="s">
        <v>17</v>
      </c>
      <c r="L9716" s="2">
        <v>30</v>
      </c>
      <c r="M9716" s="194">
        <v>14.71</v>
      </c>
      <c r="N9716" s="2">
        <v>29.41</v>
      </c>
      <c r="O9716" s="195">
        <v>55.88</v>
      </c>
    </row>
    <row r="9717" spans="1:15" ht="15.75" thickBot="1">
      <c r="A9717">
        <v>2021</v>
      </c>
      <c r="B9717" t="s">
        <v>33</v>
      </c>
      <c r="C9717" s="263">
        <f t="shared" si="506"/>
        <v>44425</v>
      </c>
      <c r="D9717">
        <v>28</v>
      </c>
      <c r="E9717" t="str">
        <f t="shared" si="505"/>
        <v>S334442528</v>
      </c>
      <c r="F9717" s="5">
        <v>2025</v>
      </c>
      <c r="G9717" s="6">
        <v>200</v>
      </c>
      <c r="H9717" s="6">
        <v>204.25</v>
      </c>
      <c r="I9717" s="6">
        <v>203.9</v>
      </c>
      <c r="J9717" s="6">
        <v>4.8</v>
      </c>
      <c r="K9717" s="196" t="s">
        <v>17</v>
      </c>
      <c r="L9717" s="6">
        <v>28</v>
      </c>
      <c r="M9717" s="196">
        <v>24.32</v>
      </c>
      <c r="N9717" s="6">
        <v>32.43</v>
      </c>
      <c r="O9717" s="197">
        <v>43.24</v>
      </c>
    </row>
    <row r="9718" spans="1:15" ht="16.5" thickTop="1" thickBot="1">
      <c r="A9718">
        <v>2021</v>
      </c>
      <c r="B9718" t="s">
        <v>32</v>
      </c>
      <c r="C9718" s="263">
        <f>C9717+7</f>
        <v>44432</v>
      </c>
      <c r="D9718">
        <v>1</v>
      </c>
      <c r="E9718" t="str">
        <f t="shared" ref="E9718:E9745" si="507">B9718&amp;C9718&amp;D9718</f>
        <v>S34444321</v>
      </c>
      <c r="F9718" s="1" t="s">
        <v>11903</v>
      </c>
    </row>
    <row r="9719" spans="1:15" ht="16.5" thickTop="1" thickBot="1">
      <c r="A9719">
        <v>2021</v>
      </c>
      <c r="B9719" t="s">
        <v>32</v>
      </c>
      <c r="C9719" s="263">
        <f t="shared" ref="C9719:C9745" si="508">C9718</f>
        <v>44432</v>
      </c>
      <c r="D9719">
        <v>2</v>
      </c>
      <c r="E9719" t="str">
        <f t="shared" si="507"/>
        <v>S34444322</v>
      </c>
      <c r="F9719" s="338" t="s">
        <v>1</v>
      </c>
      <c r="G9719" s="341" t="s">
        <v>2</v>
      </c>
      <c r="H9719" s="342"/>
      <c r="I9719" s="342"/>
      <c r="J9719" s="343"/>
      <c r="K9719" s="344" t="s">
        <v>3</v>
      </c>
      <c r="L9719" s="343"/>
      <c r="M9719" s="344" t="s">
        <v>144</v>
      </c>
      <c r="N9719" s="342"/>
      <c r="O9719" s="342"/>
    </row>
    <row r="9720" spans="1:15" ht="18" customHeight="1" thickBot="1">
      <c r="A9720">
        <v>2021</v>
      </c>
      <c r="B9720" t="s">
        <v>32</v>
      </c>
      <c r="C9720" s="263">
        <f t="shared" si="508"/>
        <v>44432</v>
      </c>
      <c r="D9720">
        <v>3</v>
      </c>
      <c r="E9720" t="str">
        <f t="shared" si="507"/>
        <v>S34444323</v>
      </c>
      <c r="F9720" s="339"/>
      <c r="G9720" s="345" t="s">
        <v>5</v>
      </c>
      <c r="H9720" s="347" t="s">
        <v>145</v>
      </c>
      <c r="I9720" s="348"/>
      <c r="J9720" s="349"/>
      <c r="K9720" s="350" t="s">
        <v>6</v>
      </c>
      <c r="L9720" s="352" t="s">
        <v>12875</v>
      </c>
      <c r="M9720" s="350" t="s">
        <v>8</v>
      </c>
      <c r="N9720" s="354" t="s">
        <v>146</v>
      </c>
      <c r="O9720" s="356" t="s">
        <v>147</v>
      </c>
    </row>
    <row r="9721" spans="1:15" ht="15.75" thickBot="1">
      <c r="A9721">
        <v>2021</v>
      </c>
      <c r="B9721" t="s">
        <v>32</v>
      </c>
      <c r="C9721" s="263">
        <f t="shared" si="508"/>
        <v>44432</v>
      </c>
      <c r="D9721">
        <v>4</v>
      </c>
      <c r="E9721" t="str">
        <f t="shared" si="507"/>
        <v>S34444324</v>
      </c>
      <c r="F9721" s="340"/>
      <c r="G9721" s="346"/>
      <c r="H9721" s="191" t="s">
        <v>9</v>
      </c>
      <c r="I9721" s="192" t="s">
        <v>18</v>
      </c>
      <c r="J9721" s="193" t="s">
        <v>11</v>
      </c>
      <c r="K9721" s="351"/>
      <c r="L9721" s="353"/>
      <c r="M9721" s="351"/>
      <c r="N9721" s="355"/>
      <c r="O9721" s="357"/>
    </row>
    <row r="9722" spans="1:15">
      <c r="A9722">
        <v>2021</v>
      </c>
      <c r="B9722" t="s">
        <v>32</v>
      </c>
      <c r="C9722" s="263">
        <f t="shared" si="508"/>
        <v>44432</v>
      </c>
      <c r="D9722">
        <v>5</v>
      </c>
      <c r="E9722" t="str">
        <f t="shared" si="507"/>
        <v>S34444325</v>
      </c>
      <c r="F9722" s="3" t="s">
        <v>12</v>
      </c>
      <c r="G9722" s="2" t="s">
        <v>9301</v>
      </c>
      <c r="H9722" s="2" t="s">
        <v>9301</v>
      </c>
      <c r="I9722" s="2" t="s">
        <v>13173</v>
      </c>
      <c r="J9722" s="2" t="s">
        <v>12721</v>
      </c>
      <c r="K9722" s="194" t="s">
        <v>13</v>
      </c>
      <c r="L9722" s="2">
        <v>47</v>
      </c>
      <c r="M9722" s="194" t="s">
        <v>1099</v>
      </c>
      <c r="N9722" s="2" t="s">
        <v>3441</v>
      </c>
      <c r="O9722" s="195" t="s">
        <v>5369</v>
      </c>
    </row>
    <row r="9723" spans="1:15">
      <c r="A9723">
        <v>2021</v>
      </c>
      <c r="B9723" t="s">
        <v>32</v>
      </c>
      <c r="C9723" s="263">
        <f t="shared" si="508"/>
        <v>44432</v>
      </c>
      <c r="D9723">
        <v>6</v>
      </c>
      <c r="E9723" t="str">
        <f t="shared" si="507"/>
        <v>S34444326</v>
      </c>
      <c r="F9723" s="4">
        <v>44409</v>
      </c>
      <c r="G9723" s="2" t="s">
        <v>13174</v>
      </c>
      <c r="H9723" s="2" t="s">
        <v>13174</v>
      </c>
      <c r="I9723" s="2" t="s">
        <v>13175</v>
      </c>
      <c r="J9723" s="2" t="s">
        <v>1794</v>
      </c>
      <c r="K9723" s="194" t="s">
        <v>13</v>
      </c>
      <c r="L9723" s="2">
        <v>41</v>
      </c>
      <c r="M9723" s="194" t="s">
        <v>11464</v>
      </c>
      <c r="N9723" s="2">
        <v>50</v>
      </c>
      <c r="O9723" s="195" t="s">
        <v>5271</v>
      </c>
    </row>
    <row r="9724" spans="1:15">
      <c r="A9724">
        <v>2021</v>
      </c>
      <c r="B9724" t="s">
        <v>32</v>
      </c>
      <c r="C9724" s="263">
        <f t="shared" si="508"/>
        <v>44432</v>
      </c>
      <c r="D9724">
        <v>7</v>
      </c>
      <c r="E9724" t="str">
        <f t="shared" si="507"/>
        <v>S34444327</v>
      </c>
      <c r="F9724" s="4">
        <v>44440</v>
      </c>
      <c r="G9724" s="2" t="s">
        <v>13176</v>
      </c>
      <c r="H9724" s="2" t="s">
        <v>13176</v>
      </c>
      <c r="I9724" s="2" t="s">
        <v>13177</v>
      </c>
      <c r="J9724" s="2" t="s">
        <v>12568</v>
      </c>
      <c r="K9724" s="194" t="s">
        <v>13</v>
      </c>
      <c r="L9724" s="2">
        <v>39</v>
      </c>
      <c r="M9724" s="194" t="s">
        <v>4549</v>
      </c>
      <c r="N9724" s="2" t="s">
        <v>3404</v>
      </c>
      <c r="O9724" s="195" t="s">
        <v>4848</v>
      </c>
    </row>
    <row r="9725" spans="1:15">
      <c r="A9725">
        <v>2021</v>
      </c>
      <c r="B9725" t="s">
        <v>32</v>
      </c>
      <c r="C9725" s="263">
        <f t="shared" si="508"/>
        <v>44432</v>
      </c>
      <c r="D9725">
        <v>8</v>
      </c>
      <c r="E9725" t="str">
        <f t="shared" si="507"/>
        <v>S34444328</v>
      </c>
      <c r="F9725" s="4">
        <v>44470</v>
      </c>
      <c r="G9725" s="2" t="s">
        <v>13178</v>
      </c>
      <c r="H9725" s="2" t="s">
        <v>13178</v>
      </c>
      <c r="I9725" s="2" t="s">
        <v>13179</v>
      </c>
      <c r="J9725" s="2" t="s">
        <v>1061</v>
      </c>
      <c r="K9725" s="194" t="s">
        <v>13</v>
      </c>
      <c r="L9725" s="2">
        <v>42</v>
      </c>
      <c r="M9725" s="194" t="s">
        <v>12845</v>
      </c>
      <c r="N9725" s="2" t="s">
        <v>291</v>
      </c>
      <c r="O9725" s="195" t="s">
        <v>830</v>
      </c>
    </row>
    <row r="9726" spans="1:15">
      <c r="A9726">
        <v>2021</v>
      </c>
      <c r="B9726" t="s">
        <v>32</v>
      </c>
      <c r="C9726" s="263">
        <f t="shared" si="508"/>
        <v>44432</v>
      </c>
      <c r="D9726">
        <v>9</v>
      </c>
      <c r="E9726" t="str">
        <f t="shared" si="507"/>
        <v>S34444329</v>
      </c>
      <c r="F9726" s="4">
        <v>44501</v>
      </c>
      <c r="G9726" s="2" t="s">
        <v>13180</v>
      </c>
      <c r="H9726" s="2" t="s">
        <v>13180</v>
      </c>
      <c r="I9726" s="2" t="s">
        <v>13181</v>
      </c>
      <c r="J9726" s="2" t="s">
        <v>2316</v>
      </c>
      <c r="K9726" s="194" t="s">
        <v>13</v>
      </c>
      <c r="L9726" s="2">
        <v>40</v>
      </c>
      <c r="M9726" s="194" t="s">
        <v>11679</v>
      </c>
      <c r="N9726" s="2" t="s">
        <v>312</v>
      </c>
      <c r="O9726" s="195" t="s">
        <v>11648</v>
      </c>
    </row>
    <row r="9727" spans="1:15">
      <c r="A9727">
        <v>2021</v>
      </c>
      <c r="B9727" t="s">
        <v>32</v>
      </c>
      <c r="C9727" s="263">
        <f t="shared" si="508"/>
        <v>44432</v>
      </c>
      <c r="D9727">
        <v>10</v>
      </c>
      <c r="E9727" t="str">
        <f t="shared" si="507"/>
        <v>S344443210</v>
      </c>
      <c r="F9727" s="3" t="s">
        <v>11877</v>
      </c>
      <c r="G9727" s="2" t="s">
        <v>13182</v>
      </c>
      <c r="H9727" s="2" t="s">
        <v>13182</v>
      </c>
      <c r="I9727" s="2" t="s">
        <v>13183</v>
      </c>
      <c r="J9727" s="2" t="s">
        <v>11984</v>
      </c>
      <c r="K9727" s="194" t="s">
        <v>13</v>
      </c>
      <c r="L9727" s="2">
        <v>36</v>
      </c>
      <c r="M9727" s="194" t="s">
        <v>13184</v>
      </c>
      <c r="N9727" s="2" t="s">
        <v>830</v>
      </c>
      <c r="O9727" s="195" t="s">
        <v>833</v>
      </c>
    </row>
    <row r="9728" spans="1:15">
      <c r="A9728">
        <v>2021</v>
      </c>
      <c r="B9728" t="s">
        <v>32</v>
      </c>
      <c r="C9728" s="263">
        <f t="shared" si="508"/>
        <v>44432</v>
      </c>
      <c r="D9728">
        <v>11</v>
      </c>
      <c r="E9728" t="str">
        <f t="shared" si="507"/>
        <v>S344443211</v>
      </c>
      <c r="F9728" s="3">
        <v>2022</v>
      </c>
      <c r="G9728" s="2" t="s">
        <v>13185</v>
      </c>
      <c r="H9728" s="2" t="s">
        <v>13185</v>
      </c>
      <c r="I9728" s="2" t="s">
        <v>13186</v>
      </c>
      <c r="J9728" s="2" t="s">
        <v>1995</v>
      </c>
      <c r="K9728" s="194" t="s">
        <v>13</v>
      </c>
      <c r="L9728" s="2">
        <v>35</v>
      </c>
      <c r="M9728" s="194" t="s">
        <v>4905</v>
      </c>
      <c r="N9728" s="2" t="s">
        <v>340</v>
      </c>
      <c r="O9728" s="195" t="s">
        <v>1173</v>
      </c>
    </row>
    <row r="9729" spans="1:15">
      <c r="A9729">
        <v>2021</v>
      </c>
      <c r="B9729" t="s">
        <v>32</v>
      </c>
      <c r="C9729" s="263">
        <f t="shared" si="508"/>
        <v>44432</v>
      </c>
      <c r="D9729">
        <v>12</v>
      </c>
      <c r="E9729" t="str">
        <f t="shared" si="507"/>
        <v>S344443212</v>
      </c>
      <c r="F9729" s="3">
        <v>2023</v>
      </c>
      <c r="G9729" s="2" t="s">
        <v>13187</v>
      </c>
      <c r="H9729" s="2" t="s">
        <v>13187</v>
      </c>
      <c r="I9729" s="2" t="s">
        <v>13188</v>
      </c>
      <c r="J9729" s="2" t="s">
        <v>1161</v>
      </c>
      <c r="K9729" s="194" t="s">
        <v>13</v>
      </c>
      <c r="L9729" s="2">
        <v>30</v>
      </c>
      <c r="M9729" s="194" t="s">
        <v>585</v>
      </c>
      <c r="N9729" s="2" t="s">
        <v>13167</v>
      </c>
      <c r="O9729" s="195" t="s">
        <v>4005</v>
      </c>
    </row>
    <row r="9730" spans="1:15">
      <c r="A9730">
        <v>2021</v>
      </c>
      <c r="B9730" t="s">
        <v>32</v>
      </c>
      <c r="C9730" s="263">
        <f t="shared" si="508"/>
        <v>44432</v>
      </c>
      <c r="D9730">
        <v>13</v>
      </c>
      <c r="E9730" t="str">
        <f t="shared" si="507"/>
        <v>S344443213</v>
      </c>
      <c r="F9730" s="3">
        <v>2024</v>
      </c>
      <c r="G9730" s="2" t="s">
        <v>6093</v>
      </c>
      <c r="H9730" s="2" t="s">
        <v>6093</v>
      </c>
      <c r="I9730" s="2" t="s">
        <v>5693</v>
      </c>
      <c r="J9730" s="2" t="s">
        <v>3061</v>
      </c>
      <c r="K9730" s="194" t="s">
        <v>13</v>
      </c>
      <c r="L9730" s="2">
        <v>25</v>
      </c>
      <c r="M9730" s="194" t="s">
        <v>11425</v>
      </c>
      <c r="N9730" s="2" t="s">
        <v>4052</v>
      </c>
      <c r="O9730" s="195" t="s">
        <v>4058</v>
      </c>
    </row>
    <row r="9731" spans="1:15" ht="15.75" thickBot="1">
      <c r="A9731">
        <v>2021</v>
      </c>
      <c r="B9731" t="s">
        <v>32</v>
      </c>
      <c r="C9731" s="263">
        <f t="shared" si="508"/>
        <v>44432</v>
      </c>
      <c r="D9731">
        <v>14</v>
      </c>
      <c r="E9731" t="str">
        <f t="shared" si="507"/>
        <v>S344443214</v>
      </c>
      <c r="F9731" s="5">
        <v>2025</v>
      </c>
      <c r="G9731" s="6" t="s">
        <v>3326</v>
      </c>
      <c r="H9731" s="6" t="s">
        <v>3326</v>
      </c>
      <c r="I9731" s="6" t="s">
        <v>10419</v>
      </c>
      <c r="J9731" s="6" t="s">
        <v>3631</v>
      </c>
      <c r="K9731" s="196" t="s">
        <v>13</v>
      </c>
      <c r="L9731" s="6">
        <v>25</v>
      </c>
      <c r="M9731" s="196" t="s">
        <v>11403</v>
      </c>
      <c r="N9731" s="6" t="s">
        <v>5704</v>
      </c>
      <c r="O9731" s="197" t="s">
        <v>1460</v>
      </c>
    </row>
    <row r="9732" spans="1:15" ht="16.5" thickTop="1" thickBot="1">
      <c r="A9732">
        <v>2021</v>
      </c>
      <c r="B9732" t="s">
        <v>32</v>
      </c>
      <c r="C9732" s="263">
        <f t="shared" si="508"/>
        <v>44432</v>
      </c>
      <c r="D9732">
        <v>15</v>
      </c>
      <c r="E9732" t="str">
        <f t="shared" si="507"/>
        <v>S344443215</v>
      </c>
      <c r="F9732" s="1" t="s">
        <v>11904</v>
      </c>
    </row>
    <row r="9733" spans="1:15" ht="16.5" thickTop="1" thickBot="1">
      <c r="A9733">
        <v>2021</v>
      </c>
      <c r="B9733" t="s">
        <v>32</v>
      </c>
      <c r="C9733" s="263">
        <f t="shared" si="508"/>
        <v>44432</v>
      </c>
      <c r="D9733">
        <v>16</v>
      </c>
      <c r="E9733" t="str">
        <f t="shared" si="507"/>
        <v>S344443216</v>
      </c>
      <c r="F9733" s="338" t="s">
        <v>1</v>
      </c>
      <c r="G9733" s="341" t="s">
        <v>2</v>
      </c>
      <c r="H9733" s="342"/>
      <c r="I9733" s="342"/>
      <c r="J9733" s="343"/>
      <c r="K9733" s="344" t="s">
        <v>3</v>
      </c>
      <c r="L9733" s="343"/>
      <c r="M9733" s="344" t="s">
        <v>144</v>
      </c>
      <c r="N9733" s="342"/>
      <c r="O9733" s="342"/>
    </row>
    <row r="9734" spans="1:15" ht="18" customHeight="1" thickBot="1">
      <c r="A9734">
        <v>2021</v>
      </c>
      <c r="B9734" t="s">
        <v>32</v>
      </c>
      <c r="C9734" s="263">
        <f t="shared" si="508"/>
        <v>44432</v>
      </c>
      <c r="D9734">
        <v>17</v>
      </c>
      <c r="E9734" t="str">
        <f t="shared" si="507"/>
        <v>S344443217</v>
      </c>
      <c r="F9734" s="339"/>
      <c r="G9734" s="345" t="s">
        <v>5</v>
      </c>
      <c r="H9734" s="347" t="s">
        <v>145</v>
      </c>
      <c r="I9734" s="348"/>
      <c r="J9734" s="349"/>
      <c r="K9734" s="350" t="s">
        <v>6</v>
      </c>
      <c r="L9734" s="352" t="s">
        <v>12875</v>
      </c>
      <c r="M9734" s="350" t="s">
        <v>8</v>
      </c>
      <c r="N9734" s="354" t="s">
        <v>146</v>
      </c>
      <c r="O9734" s="356" t="s">
        <v>147</v>
      </c>
    </row>
    <row r="9735" spans="1:15" ht="15.75" thickBot="1">
      <c r="A9735">
        <v>2021</v>
      </c>
      <c r="B9735" t="s">
        <v>32</v>
      </c>
      <c r="C9735" s="263">
        <f t="shared" si="508"/>
        <v>44432</v>
      </c>
      <c r="D9735">
        <v>18</v>
      </c>
      <c r="E9735" t="str">
        <f t="shared" si="507"/>
        <v>S344443218</v>
      </c>
      <c r="F9735" s="340"/>
      <c r="G9735" s="346"/>
      <c r="H9735" s="191" t="s">
        <v>9</v>
      </c>
      <c r="I9735" s="192" t="s">
        <v>18</v>
      </c>
      <c r="J9735" s="193" t="s">
        <v>11</v>
      </c>
      <c r="K9735" s="351"/>
      <c r="L9735" s="353"/>
      <c r="M9735" s="351"/>
      <c r="N9735" s="355"/>
      <c r="O9735" s="357"/>
    </row>
    <row r="9736" spans="1:15">
      <c r="A9736">
        <v>2021</v>
      </c>
      <c r="B9736" t="s">
        <v>32</v>
      </c>
      <c r="C9736" s="263">
        <f t="shared" si="508"/>
        <v>44432</v>
      </c>
      <c r="D9736">
        <v>19</v>
      </c>
      <c r="E9736" t="str">
        <f t="shared" si="507"/>
        <v>S344443219</v>
      </c>
      <c r="F9736" s="3" t="s">
        <v>16</v>
      </c>
      <c r="G9736" s="2">
        <v>49</v>
      </c>
      <c r="H9736" s="2">
        <v>49</v>
      </c>
      <c r="I9736" s="2" t="s">
        <v>13189</v>
      </c>
      <c r="J9736" s="2" t="s">
        <v>1628</v>
      </c>
      <c r="K9736" s="194" t="s">
        <v>13</v>
      </c>
      <c r="L9736" s="2">
        <v>43</v>
      </c>
      <c r="M9736" s="194" t="s">
        <v>551</v>
      </c>
      <c r="N9736" s="2">
        <v>50</v>
      </c>
      <c r="O9736" s="195" t="s">
        <v>6250</v>
      </c>
    </row>
    <row r="9737" spans="1:15">
      <c r="A9737">
        <v>2021</v>
      </c>
      <c r="B9737" t="s">
        <v>32</v>
      </c>
      <c r="C9737" s="263">
        <f t="shared" si="508"/>
        <v>44432</v>
      </c>
      <c r="D9737">
        <v>20</v>
      </c>
      <c r="E9737" t="str">
        <f t="shared" si="507"/>
        <v>S344443220</v>
      </c>
      <c r="F9737" s="4">
        <v>44409</v>
      </c>
      <c r="G9737" s="2" t="s">
        <v>13190</v>
      </c>
      <c r="H9737" s="2" t="s">
        <v>13190</v>
      </c>
      <c r="I9737" s="2" t="s">
        <v>13191</v>
      </c>
      <c r="J9737" s="2" t="s">
        <v>1228</v>
      </c>
      <c r="K9737" s="194" t="s">
        <v>13</v>
      </c>
      <c r="L9737" s="2">
        <v>43</v>
      </c>
      <c r="M9737" s="194" t="s">
        <v>4039</v>
      </c>
      <c r="N9737" s="2" t="s">
        <v>4044</v>
      </c>
      <c r="O9737" s="195" t="s">
        <v>4044</v>
      </c>
    </row>
    <row r="9738" spans="1:15">
      <c r="A9738">
        <v>2021</v>
      </c>
      <c r="B9738" t="s">
        <v>32</v>
      </c>
      <c r="C9738" s="263">
        <f t="shared" si="508"/>
        <v>44432</v>
      </c>
      <c r="D9738">
        <v>21</v>
      </c>
      <c r="E9738" t="str">
        <f t="shared" si="507"/>
        <v>S344443221</v>
      </c>
      <c r="F9738" s="4">
        <v>44440</v>
      </c>
      <c r="G9738" s="2" t="s">
        <v>13192</v>
      </c>
      <c r="H9738" s="2" t="s">
        <v>13192</v>
      </c>
      <c r="I9738" s="2" t="s">
        <v>13193</v>
      </c>
      <c r="J9738" s="2" t="s">
        <v>3323</v>
      </c>
      <c r="K9738" s="194" t="s">
        <v>13</v>
      </c>
      <c r="L9738" s="2">
        <v>41</v>
      </c>
      <c r="M9738" s="194" t="s">
        <v>271</v>
      </c>
      <c r="N9738" s="2">
        <v>25</v>
      </c>
      <c r="O9738" s="195" t="s">
        <v>2379</v>
      </c>
    </row>
    <row r="9739" spans="1:15">
      <c r="A9739">
        <v>2021</v>
      </c>
      <c r="B9739" t="s">
        <v>32</v>
      </c>
      <c r="C9739" s="263">
        <f t="shared" si="508"/>
        <v>44432</v>
      </c>
      <c r="D9739">
        <v>22</v>
      </c>
      <c r="E9739" t="str">
        <f t="shared" si="507"/>
        <v>S344443222</v>
      </c>
      <c r="F9739" s="4">
        <v>44470</v>
      </c>
      <c r="G9739" s="2" t="s">
        <v>13194</v>
      </c>
      <c r="H9739" s="2" t="s">
        <v>13194</v>
      </c>
      <c r="I9739" s="2" t="s">
        <v>13195</v>
      </c>
      <c r="J9739" s="2" t="s">
        <v>5687</v>
      </c>
      <c r="K9739" s="194" t="s">
        <v>13</v>
      </c>
      <c r="L9739" s="2">
        <v>38</v>
      </c>
      <c r="M9739" s="194" t="s">
        <v>4455</v>
      </c>
      <c r="N9739" s="2" t="s">
        <v>1322</v>
      </c>
      <c r="O9739" s="195" t="s">
        <v>3331</v>
      </c>
    </row>
    <row r="9740" spans="1:15">
      <c r="A9740">
        <v>2021</v>
      </c>
      <c r="B9740" t="s">
        <v>32</v>
      </c>
      <c r="C9740" s="263">
        <f t="shared" si="508"/>
        <v>44432</v>
      </c>
      <c r="D9740">
        <v>23</v>
      </c>
      <c r="E9740" t="str">
        <f t="shared" si="507"/>
        <v>S344443223</v>
      </c>
      <c r="F9740" s="4">
        <v>44501</v>
      </c>
      <c r="G9740" s="2" t="s">
        <v>13196</v>
      </c>
      <c r="H9740" s="2" t="s">
        <v>13196</v>
      </c>
      <c r="I9740" s="2" t="s">
        <v>13197</v>
      </c>
      <c r="J9740" s="2" t="s">
        <v>2217</v>
      </c>
      <c r="K9740" s="194" t="s">
        <v>13</v>
      </c>
      <c r="L9740" s="2">
        <v>37</v>
      </c>
      <c r="M9740" s="194" t="s">
        <v>11745</v>
      </c>
      <c r="N9740" s="2" t="s">
        <v>3331</v>
      </c>
      <c r="O9740" s="195" t="s">
        <v>10365</v>
      </c>
    </row>
    <row r="9741" spans="1:15">
      <c r="A9741">
        <v>2021</v>
      </c>
      <c r="B9741" t="s">
        <v>32</v>
      </c>
      <c r="C9741" s="263">
        <f t="shared" si="508"/>
        <v>44432</v>
      </c>
      <c r="D9741">
        <v>24</v>
      </c>
      <c r="E9741" t="str">
        <f t="shared" si="507"/>
        <v>S344443224</v>
      </c>
      <c r="F9741" s="3" t="s">
        <v>11877</v>
      </c>
      <c r="G9741" s="2" t="s">
        <v>13198</v>
      </c>
      <c r="H9741" s="2" t="s">
        <v>13198</v>
      </c>
      <c r="I9741" s="2" t="s">
        <v>13199</v>
      </c>
      <c r="J9741" s="2" t="s">
        <v>5051</v>
      </c>
      <c r="K9741" s="194" t="s">
        <v>13</v>
      </c>
      <c r="L9741" s="2">
        <v>34</v>
      </c>
      <c r="M9741" s="194" t="s">
        <v>11761</v>
      </c>
      <c r="N9741" s="2" t="s">
        <v>1322</v>
      </c>
      <c r="O9741" s="195" t="s">
        <v>1322</v>
      </c>
    </row>
    <row r="9742" spans="1:15">
      <c r="A9742">
        <v>2021</v>
      </c>
      <c r="B9742" t="s">
        <v>32</v>
      </c>
      <c r="C9742" s="263">
        <f t="shared" si="508"/>
        <v>44432</v>
      </c>
      <c r="D9742">
        <v>25</v>
      </c>
      <c r="E9742" t="str">
        <f t="shared" si="507"/>
        <v>S344443225</v>
      </c>
      <c r="F9742" s="3">
        <v>2022</v>
      </c>
      <c r="G9742" s="2" t="s">
        <v>13200</v>
      </c>
      <c r="H9742" s="2" t="s">
        <v>13200</v>
      </c>
      <c r="I9742" s="2" t="s">
        <v>13201</v>
      </c>
      <c r="J9742" s="2" t="s">
        <v>2616</v>
      </c>
      <c r="K9742" s="194" t="s">
        <v>13</v>
      </c>
      <c r="L9742" s="2">
        <v>36</v>
      </c>
      <c r="M9742" s="194" t="s">
        <v>1966</v>
      </c>
      <c r="N9742" s="2" t="s">
        <v>10754</v>
      </c>
      <c r="O9742" s="195" t="s">
        <v>3023</v>
      </c>
    </row>
    <row r="9743" spans="1:15">
      <c r="A9743">
        <v>2021</v>
      </c>
      <c r="B9743" t="s">
        <v>32</v>
      </c>
      <c r="C9743" s="263">
        <f t="shared" si="508"/>
        <v>44432</v>
      </c>
      <c r="D9743">
        <v>26</v>
      </c>
      <c r="E9743" t="str">
        <f t="shared" si="507"/>
        <v>S344443226</v>
      </c>
      <c r="F9743" s="3">
        <v>2023</v>
      </c>
      <c r="G9743" s="2" t="s">
        <v>13202</v>
      </c>
      <c r="H9743" s="2" t="s">
        <v>13202</v>
      </c>
      <c r="I9743" s="2" t="s">
        <v>13203</v>
      </c>
      <c r="J9743" s="2" t="s">
        <v>966</v>
      </c>
      <c r="K9743" s="194" t="s">
        <v>13</v>
      </c>
      <c r="L9743" s="2">
        <v>32</v>
      </c>
      <c r="M9743" s="194" t="s">
        <v>10365</v>
      </c>
      <c r="N9743" s="2" t="s">
        <v>297</v>
      </c>
      <c r="O9743" s="195" t="s">
        <v>600</v>
      </c>
    </row>
    <row r="9744" spans="1:15">
      <c r="A9744">
        <v>2021</v>
      </c>
      <c r="B9744" t="s">
        <v>32</v>
      </c>
      <c r="C9744" s="263">
        <f t="shared" si="508"/>
        <v>44432</v>
      </c>
      <c r="D9744">
        <v>27</v>
      </c>
      <c r="E9744" t="str">
        <f t="shared" si="507"/>
        <v>S344443227</v>
      </c>
      <c r="F9744" s="3">
        <v>2024</v>
      </c>
      <c r="G9744" s="2" t="s">
        <v>7183</v>
      </c>
      <c r="H9744" s="2" t="s">
        <v>7183</v>
      </c>
      <c r="I9744" s="2" t="s">
        <v>12200</v>
      </c>
      <c r="J9744" s="2" t="s">
        <v>3257</v>
      </c>
      <c r="K9744" s="194" t="s">
        <v>13</v>
      </c>
      <c r="L9744" s="2">
        <v>27</v>
      </c>
      <c r="M9744" s="194" t="s">
        <v>819</v>
      </c>
      <c r="N9744" s="2" t="s">
        <v>295</v>
      </c>
      <c r="O9744" s="195" t="s">
        <v>3955</v>
      </c>
    </row>
    <row r="9745" spans="1:15" ht="15.75" thickBot="1">
      <c r="A9745">
        <v>2021</v>
      </c>
      <c r="B9745" t="s">
        <v>32</v>
      </c>
      <c r="C9745" s="263">
        <f t="shared" si="508"/>
        <v>44432</v>
      </c>
      <c r="D9745">
        <v>28</v>
      </c>
      <c r="E9745" t="str">
        <f t="shared" si="507"/>
        <v>S344443228</v>
      </c>
      <c r="F9745" s="5">
        <v>2025</v>
      </c>
      <c r="G9745" s="6" t="s">
        <v>10305</v>
      </c>
      <c r="H9745" s="6" t="s">
        <v>10305</v>
      </c>
      <c r="I9745" s="6" t="s">
        <v>10242</v>
      </c>
      <c r="J9745" s="6" t="s">
        <v>2708</v>
      </c>
      <c r="K9745" s="196" t="s">
        <v>13</v>
      </c>
      <c r="L9745" s="6">
        <v>24</v>
      </c>
      <c r="M9745" s="196" t="s">
        <v>546</v>
      </c>
      <c r="N9745" s="6" t="s">
        <v>345</v>
      </c>
      <c r="O9745" s="197" t="s">
        <v>9146</v>
      </c>
    </row>
    <row r="9746" spans="1:15" ht="16.5" thickTop="1" thickBot="1">
      <c r="A9746">
        <v>2021</v>
      </c>
      <c r="B9746" t="s">
        <v>31</v>
      </c>
      <c r="C9746" s="263">
        <f>C9745+7</f>
        <v>44439</v>
      </c>
      <c r="D9746">
        <v>1</v>
      </c>
      <c r="E9746" t="str">
        <f t="shared" ref="E9746:E9773" si="509">B9746&amp;C9746&amp;D9746</f>
        <v>S35444391</v>
      </c>
      <c r="F9746" s="1" t="s">
        <v>11903</v>
      </c>
    </row>
    <row r="9747" spans="1:15" ht="16.5" thickTop="1" thickBot="1">
      <c r="A9747">
        <v>2021</v>
      </c>
      <c r="B9747" t="s">
        <v>31</v>
      </c>
      <c r="C9747" s="263">
        <f t="shared" ref="C9747:C9773" si="510">C9746</f>
        <v>44439</v>
      </c>
      <c r="D9747">
        <v>2</v>
      </c>
      <c r="E9747" t="str">
        <f t="shared" si="509"/>
        <v>S35444392</v>
      </c>
      <c r="F9747" s="338" t="s">
        <v>1</v>
      </c>
      <c r="G9747" s="341" t="s">
        <v>2</v>
      </c>
      <c r="H9747" s="342"/>
      <c r="I9747" s="342"/>
      <c r="J9747" s="343"/>
      <c r="K9747" s="344" t="s">
        <v>3</v>
      </c>
      <c r="L9747" s="343"/>
      <c r="M9747" s="344" t="s">
        <v>144</v>
      </c>
      <c r="N9747" s="342"/>
      <c r="O9747" s="342"/>
    </row>
    <row r="9748" spans="1:15" ht="18" customHeight="1" thickBot="1">
      <c r="A9748">
        <v>2021</v>
      </c>
      <c r="B9748" t="s">
        <v>31</v>
      </c>
      <c r="C9748" s="263">
        <f t="shared" si="510"/>
        <v>44439</v>
      </c>
      <c r="D9748">
        <v>3</v>
      </c>
      <c r="E9748" t="str">
        <f t="shared" si="509"/>
        <v>S35444393</v>
      </c>
      <c r="F9748" s="339"/>
      <c r="G9748" s="345" t="s">
        <v>5</v>
      </c>
      <c r="H9748" s="347" t="s">
        <v>145</v>
      </c>
      <c r="I9748" s="348"/>
      <c r="J9748" s="349"/>
      <c r="K9748" s="350" t="s">
        <v>6</v>
      </c>
      <c r="L9748" s="352" t="s">
        <v>12875</v>
      </c>
      <c r="M9748" s="350" t="s">
        <v>8</v>
      </c>
      <c r="N9748" s="354" t="s">
        <v>146</v>
      </c>
      <c r="O9748" s="356" t="s">
        <v>147</v>
      </c>
    </row>
    <row r="9749" spans="1:15" ht="15.75" thickBot="1">
      <c r="A9749">
        <v>2021</v>
      </c>
      <c r="B9749" t="s">
        <v>31</v>
      </c>
      <c r="C9749" s="263">
        <f t="shared" si="510"/>
        <v>44439</v>
      </c>
      <c r="D9749">
        <v>4</v>
      </c>
      <c r="E9749" t="str">
        <f t="shared" si="509"/>
        <v>S35444394</v>
      </c>
      <c r="F9749" s="340"/>
      <c r="G9749" s="346"/>
      <c r="H9749" s="191" t="s">
        <v>9</v>
      </c>
      <c r="I9749" s="192" t="s">
        <v>18</v>
      </c>
      <c r="J9749" s="193" t="s">
        <v>11</v>
      </c>
      <c r="K9749" s="351"/>
      <c r="L9749" s="353"/>
      <c r="M9749" s="351"/>
      <c r="N9749" s="355"/>
      <c r="O9749" s="357"/>
    </row>
    <row r="9750" spans="1:15">
      <c r="A9750">
        <v>2021</v>
      </c>
      <c r="B9750" t="s">
        <v>31</v>
      </c>
      <c r="C9750" s="263">
        <f t="shared" si="510"/>
        <v>44439</v>
      </c>
      <c r="D9750">
        <v>5</v>
      </c>
      <c r="E9750" t="str">
        <f t="shared" si="509"/>
        <v>S35444395</v>
      </c>
      <c r="F9750" s="3" t="s">
        <v>12</v>
      </c>
      <c r="G9750" s="2">
        <v>-4</v>
      </c>
      <c r="H9750" s="2" t="s">
        <v>10995</v>
      </c>
      <c r="I9750" s="2" t="s">
        <v>10966</v>
      </c>
      <c r="J9750" s="2" t="s">
        <v>8203</v>
      </c>
      <c r="K9750" s="194" t="s">
        <v>17</v>
      </c>
      <c r="L9750" s="2">
        <v>48</v>
      </c>
      <c r="M9750" s="194" t="s">
        <v>569</v>
      </c>
      <c r="N9750" s="2">
        <v>20</v>
      </c>
      <c r="O9750" s="195" t="s">
        <v>406</v>
      </c>
    </row>
    <row r="9751" spans="1:15">
      <c r="A9751">
        <v>2021</v>
      </c>
      <c r="B9751" t="s">
        <v>31</v>
      </c>
      <c r="C9751" s="263">
        <f t="shared" si="510"/>
        <v>44439</v>
      </c>
      <c r="D9751">
        <v>6</v>
      </c>
      <c r="E9751" t="str">
        <f t="shared" si="509"/>
        <v>S35444396</v>
      </c>
      <c r="F9751" s="4">
        <v>44409</v>
      </c>
      <c r="G9751" s="2">
        <v>580</v>
      </c>
      <c r="H9751" s="2" t="s">
        <v>13204</v>
      </c>
      <c r="I9751" s="2" t="s">
        <v>13205</v>
      </c>
      <c r="J9751" s="2" t="s">
        <v>1333</v>
      </c>
      <c r="K9751" s="194" t="s">
        <v>17</v>
      </c>
      <c r="L9751" s="2">
        <v>45</v>
      </c>
      <c r="M9751" s="194" t="s">
        <v>2149</v>
      </c>
      <c r="N9751" s="2" t="s">
        <v>10676</v>
      </c>
      <c r="O9751" s="195" t="s">
        <v>642</v>
      </c>
    </row>
    <row r="9752" spans="1:15">
      <c r="A9752">
        <v>2021</v>
      </c>
      <c r="B9752" t="s">
        <v>31</v>
      </c>
      <c r="C9752" s="263">
        <f t="shared" si="510"/>
        <v>44439</v>
      </c>
      <c r="D9752">
        <v>7</v>
      </c>
      <c r="E9752" t="str">
        <f t="shared" si="509"/>
        <v>S35444397</v>
      </c>
      <c r="F9752" s="4">
        <v>44440</v>
      </c>
      <c r="G9752" s="2">
        <v>574</v>
      </c>
      <c r="H9752" s="2" t="s">
        <v>13206</v>
      </c>
      <c r="I9752" s="2" t="s">
        <v>13196</v>
      </c>
      <c r="J9752" s="2" t="s">
        <v>1270</v>
      </c>
      <c r="K9752" s="194" t="s">
        <v>17</v>
      </c>
      <c r="L9752" s="2">
        <v>45</v>
      </c>
      <c r="M9752" s="194" t="s">
        <v>406</v>
      </c>
      <c r="N9752" s="2" t="s">
        <v>301</v>
      </c>
      <c r="O9752" s="195" t="s">
        <v>333</v>
      </c>
    </row>
    <row r="9753" spans="1:15">
      <c r="A9753">
        <v>2021</v>
      </c>
      <c r="B9753" t="s">
        <v>31</v>
      </c>
      <c r="C9753" s="263">
        <f t="shared" si="510"/>
        <v>44439</v>
      </c>
      <c r="D9753">
        <v>8</v>
      </c>
      <c r="E9753" t="str">
        <f t="shared" si="509"/>
        <v>S35444398</v>
      </c>
      <c r="F9753" s="4">
        <v>44470</v>
      </c>
      <c r="G9753" s="2">
        <v>540</v>
      </c>
      <c r="H9753" s="2" t="s">
        <v>13207</v>
      </c>
      <c r="I9753" s="2" t="s">
        <v>13208</v>
      </c>
      <c r="J9753" s="2" t="s">
        <v>1105</v>
      </c>
      <c r="K9753" s="194" t="s">
        <v>17</v>
      </c>
      <c r="L9753" s="2">
        <v>43</v>
      </c>
      <c r="M9753" s="194" t="s">
        <v>4409</v>
      </c>
      <c r="N9753" s="2">
        <v>0</v>
      </c>
      <c r="O9753" s="195" t="s">
        <v>1715</v>
      </c>
    </row>
    <row r="9754" spans="1:15">
      <c r="A9754">
        <v>2021</v>
      </c>
      <c r="B9754" t="s">
        <v>31</v>
      </c>
      <c r="C9754" s="263">
        <f t="shared" si="510"/>
        <v>44439</v>
      </c>
      <c r="D9754">
        <v>9</v>
      </c>
      <c r="E9754" t="str">
        <f t="shared" si="509"/>
        <v>S35444399</v>
      </c>
      <c r="F9754" s="4">
        <v>44501</v>
      </c>
      <c r="G9754" s="2">
        <v>512</v>
      </c>
      <c r="H9754" s="2" t="s">
        <v>13098</v>
      </c>
      <c r="I9754" s="2" t="s">
        <v>13209</v>
      </c>
      <c r="J9754" s="2" t="s">
        <v>1757</v>
      </c>
      <c r="K9754" s="194" t="s">
        <v>17</v>
      </c>
      <c r="L9754" s="2">
        <v>39</v>
      </c>
      <c r="M9754" s="194" t="s">
        <v>9398</v>
      </c>
      <c r="N9754" s="2" t="s">
        <v>833</v>
      </c>
      <c r="O9754" s="195" t="s">
        <v>833</v>
      </c>
    </row>
    <row r="9755" spans="1:15">
      <c r="A9755">
        <v>2021</v>
      </c>
      <c r="B9755" t="s">
        <v>31</v>
      </c>
      <c r="C9755" s="263">
        <f t="shared" si="510"/>
        <v>44439</v>
      </c>
      <c r="D9755">
        <v>10</v>
      </c>
      <c r="E9755" t="str">
        <f t="shared" si="509"/>
        <v>S354443910</v>
      </c>
      <c r="F9755" s="3" t="s">
        <v>11877</v>
      </c>
      <c r="G9755" s="2">
        <v>430</v>
      </c>
      <c r="H9755" s="2" t="s">
        <v>13210</v>
      </c>
      <c r="I9755" s="2" t="s">
        <v>13211</v>
      </c>
      <c r="J9755" s="2" t="s">
        <v>1242</v>
      </c>
      <c r="K9755" s="194" t="s">
        <v>17</v>
      </c>
      <c r="L9755" s="2">
        <v>36</v>
      </c>
      <c r="M9755" s="194" t="s">
        <v>3604</v>
      </c>
      <c r="N9755" s="2" t="s">
        <v>1036</v>
      </c>
      <c r="O9755" s="195" t="s">
        <v>640</v>
      </c>
    </row>
    <row r="9756" spans="1:15">
      <c r="A9756">
        <v>2021</v>
      </c>
      <c r="B9756" t="s">
        <v>31</v>
      </c>
      <c r="C9756" s="263">
        <f t="shared" si="510"/>
        <v>44439</v>
      </c>
      <c r="D9756">
        <v>11</v>
      </c>
      <c r="E9756" t="str">
        <f t="shared" si="509"/>
        <v>S354443911</v>
      </c>
      <c r="F9756" s="3">
        <v>2022</v>
      </c>
      <c r="G9756" s="2">
        <v>352</v>
      </c>
      <c r="H9756" s="2" t="s">
        <v>1841</v>
      </c>
      <c r="I9756" s="2" t="s">
        <v>13212</v>
      </c>
      <c r="J9756" s="2" t="s">
        <v>2965</v>
      </c>
      <c r="K9756" s="194" t="s">
        <v>17</v>
      </c>
      <c r="L9756" s="2">
        <v>34</v>
      </c>
      <c r="M9756" s="194" t="s">
        <v>12429</v>
      </c>
      <c r="N9756" s="2" t="s">
        <v>12703</v>
      </c>
      <c r="O9756" s="195" t="s">
        <v>586</v>
      </c>
    </row>
    <row r="9757" spans="1:15">
      <c r="A9757">
        <v>2021</v>
      </c>
      <c r="B9757" t="s">
        <v>31</v>
      </c>
      <c r="C9757" s="263">
        <f t="shared" si="510"/>
        <v>44439</v>
      </c>
      <c r="D9757">
        <v>12</v>
      </c>
      <c r="E9757" t="str">
        <f t="shared" si="509"/>
        <v>S354443912</v>
      </c>
      <c r="F9757" s="3">
        <v>2023</v>
      </c>
      <c r="G9757" s="2">
        <v>250</v>
      </c>
      <c r="H9757" s="2" t="s">
        <v>13213</v>
      </c>
      <c r="I9757" s="2" t="s">
        <v>9788</v>
      </c>
      <c r="J9757" s="2" t="s">
        <v>3436</v>
      </c>
      <c r="K9757" s="194" t="s">
        <v>17</v>
      </c>
      <c r="L9757" s="2">
        <v>33</v>
      </c>
      <c r="M9757" s="194" t="s">
        <v>9084</v>
      </c>
      <c r="N9757" s="2" t="s">
        <v>5907</v>
      </c>
      <c r="O9757" s="195" t="s">
        <v>455</v>
      </c>
    </row>
    <row r="9758" spans="1:15">
      <c r="A9758">
        <v>2021</v>
      </c>
      <c r="B9758" t="s">
        <v>31</v>
      </c>
      <c r="C9758" s="263">
        <f t="shared" si="510"/>
        <v>44439</v>
      </c>
      <c r="D9758">
        <v>13</v>
      </c>
      <c r="E9758" t="str">
        <f t="shared" si="509"/>
        <v>S354443913</v>
      </c>
      <c r="F9758" s="3">
        <v>2024</v>
      </c>
      <c r="G9758" s="2">
        <v>187</v>
      </c>
      <c r="H9758" s="2" t="s">
        <v>13214</v>
      </c>
      <c r="I9758" s="2" t="s">
        <v>13215</v>
      </c>
      <c r="J9758" s="2" t="s">
        <v>2968</v>
      </c>
      <c r="K9758" s="194" t="s">
        <v>17</v>
      </c>
      <c r="L9758" s="2">
        <v>25</v>
      </c>
      <c r="M9758" s="194">
        <v>20</v>
      </c>
      <c r="N9758" s="2" t="s">
        <v>3235</v>
      </c>
      <c r="O9758" s="195" t="s">
        <v>3270</v>
      </c>
    </row>
    <row r="9759" spans="1:15" ht="15.75" thickBot="1">
      <c r="A9759">
        <v>2021</v>
      </c>
      <c r="B9759" t="s">
        <v>31</v>
      </c>
      <c r="C9759" s="263">
        <f t="shared" si="510"/>
        <v>44439</v>
      </c>
      <c r="D9759">
        <v>14</v>
      </c>
      <c r="E9759" t="str">
        <f t="shared" si="509"/>
        <v>S354443914</v>
      </c>
      <c r="F9759" s="5">
        <v>2025</v>
      </c>
      <c r="G9759" s="6">
        <v>172</v>
      </c>
      <c r="H9759" s="6" t="s">
        <v>7994</v>
      </c>
      <c r="I9759" s="6" t="s">
        <v>10919</v>
      </c>
      <c r="J9759" s="6" t="s">
        <v>3066</v>
      </c>
      <c r="K9759" s="196" t="s">
        <v>17</v>
      </c>
      <c r="L9759" s="6">
        <v>24</v>
      </c>
      <c r="M9759" s="196" t="s">
        <v>585</v>
      </c>
      <c r="N9759" s="6" t="s">
        <v>627</v>
      </c>
      <c r="O9759" s="197" t="s">
        <v>1181</v>
      </c>
    </row>
    <row r="9760" spans="1:15" ht="16.5" thickTop="1" thickBot="1">
      <c r="A9760">
        <v>2021</v>
      </c>
      <c r="B9760" t="s">
        <v>31</v>
      </c>
      <c r="C9760" s="263">
        <f t="shared" si="510"/>
        <v>44439</v>
      </c>
      <c r="D9760">
        <v>15</v>
      </c>
      <c r="E9760" t="str">
        <f t="shared" si="509"/>
        <v>S354443915</v>
      </c>
      <c r="F9760" s="1" t="s">
        <v>11904</v>
      </c>
    </row>
    <row r="9761" spans="1:15" ht="16.5" thickTop="1" thickBot="1">
      <c r="A9761">
        <v>2021</v>
      </c>
      <c r="B9761" t="s">
        <v>31</v>
      </c>
      <c r="C9761" s="263">
        <f t="shared" si="510"/>
        <v>44439</v>
      </c>
      <c r="D9761">
        <v>16</v>
      </c>
      <c r="E9761" t="str">
        <f t="shared" si="509"/>
        <v>S354443916</v>
      </c>
      <c r="F9761" s="338" t="s">
        <v>1</v>
      </c>
      <c r="G9761" s="341" t="s">
        <v>2</v>
      </c>
      <c r="H9761" s="342"/>
      <c r="I9761" s="342"/>
      <c r="J9761" s="343"/>
      <c r="K9761" s="344" t="s">
        <v>3</v>
      </c>
      <c r="L9761" s="343"/>
      <c r="M9761" s="344" t="s">
        <v>144</v>
      </c>
      <c r="N9761" s="342"/>
      <c r="O9761" s="342"/>
    </row>
    <row r="9762" spans="1:15" ht="18" customHeight="1" thickBot="1">
      <c r="A9762">
        <v>2021</v>
      </c>
      <c r="B9762" t="s">
        <v>31</v>
      </c>
      <c r="C9762" s="263">
        <f t="shared" si="510"/>
        <v>44439</v>
      </c>
      <c r="D9762">
        <v>17</v>
      </c>
      <c r="E9762" t="str">
        <f t="shared" si="509"/>
        <v>S354443917</v>
      </c>
      <c r="F9762" s="339"/>
      <c r="G9762" s="345" t="s">
        <v>5</v>
      </c>
      <c r="H9762" s="347" t="s">
        <v>145</v>
      </c>
      <c r="I9762" s="348"/>
      <c r="J9762" s="349"/>
      <c r="K9762" s="350" t="s">
        <v>6</v>
      </c>
      <c r="L9762" s="352" t="s">
        <v>12875</v>
      </c>
      <c r="M9762" s="350" t="s">
        <v>8</v>
      </c>
      <c r="N9762" s="354" t="s">
        <v>146</v>
      </c>
      <c r="O9762" s="356" t="s">
        <v>147</v>
      </c>
    </row>
    <row r="9763" spans="1:15" ht="15.75" thickBot="1">
      <c r="A9763">
        <v>2021</v>
      </c>
      <c r="B9763" t="s">
        <v>31</v>
      </c>
      <c r="C9763" s="263">
        <f t="shared" si="510"/>
        <v>44439</v>
      </c>
      <c r="D9763">
        <v>18</v>
      </c>
      <c r="E9763" t="str">
        <f t="shared" si="509"/>
        <v>S354443918</v>
      </c>
      <c r="F9763" s="340"/>
      <c r="G9763" s="346"/>
      <c r="H9763" s="191" t="s">
        <v>9</v>
      </c>
      <c r="I9763" s="192" t="s">
        <v>18</v>
      </c>
      <c r="J9763" s="193" t="s">
        <v>11</v>
      </c>
      <c r="K9763" s="351"/>
      <c r="L9763" s="353"/>
      <c r="M9763" s="351"/>
      <c r="N9763" s="355"/>
      <c r="O9763" s="357"/>
    </row>
    <row r="9764" spans="1:15">
      <c r="A9764">
        <v>2021</v>
      </c>
      <c r="B9764" t="s">
        <v>31</v>
      </c>
      <c r="C9764" s="263">
        <f t="shared" si="510"/>
        <v>44439</v>
      </c>
      <c r="D9764">
        <v>19</v>
      </c>
      <c r="E9764" t="str">
        <f t="shared" si="509"/>
        <v>S354443919</v>
      </c>
      <c r="F9764" s="3" t="s">
        <v>16</v>
      </c>
      <c r="G9764" s="2">
        <v>45</v>
      </c>
      <c r="H9764" s="2" t="s">
        <v>13216</v>
      </c>
      <c r="I9764" s="2" t="s">
        <v>13217</v>
      </c>
      <c r="J9764" s="2" t="s">
        <v>511</v>
      </c>
      <c r="K9764" s="194" t="s">
        <v>17</v>
      </c>
      <c r="L9764" s="2">
        <v>47</v>
      </c>
      <c r="M9764" s="194" t="s">
        <v>10365</v>
      </c>
      <c r="N9764" s="2" t="s">
        <v>3955</v>
      </c>
      <c r="O9764" s="195" t="s">
        <v>3955</v>
      </c>
    </row>
    <row r="9765" spans="1:15">
      <c r="A9765">
        <v>2021</v>
      </c>
      <c r="B9765" t="s">
        <v>31</v>
      </c>
      <c r="C9765" s="263">
        <f t="shared" si="510"/>
        <v>44439</v>
      </c>
      <c r="D9765">
        <v>20</v>
      </c>
      <c r="E9765" t="str">
        <f t="shared" si="509"/>
        <v>S354443920</v>
      </c>
      <c r="F9765" s="4">
        <v>44409</v>
      </c>
      <c r="G9765" s="2">
        <v>625</v>
      </c>
      <c r="H9765" s="2" t="s">
        <v>13218</v>
      </c>
      <c r="I9765" s="2" t="s">
        <v>13191</v>
      </c>
      <c r="J9765" s="2" t="s">
        <v>2436</v>
      </c>
      <c r="K9765" s="194" t="s">
        <v>17</v>
      </c>
      <c r="L9765" s="2">
        <v>47</v>
      </c>
      <c r="M9765" s="194" t="s">
        <v>10754</v>
      </c>
      <c r="N9765" s="2" t="s">
        <v>4752</v>
      </c>
      <c r="O9765" s="195" t="s">
        <v>3662</v>
      </c>
    </row>
    <row r="9766" spans="1:15">
      <c r="A9766">
        <v>2021</v>
      </c>
      <c r="B9766" t="s">
        <v>31</v>
      </c>
      <c r="C9766" s="263">
        <f t="shared" si="510"/>
        <v>44439</v>
      </c>
      <c r="D9766">
        <v>21</v>
      </c>
      <c r="E9766" t="str">
        <f t="shared" si="509"/>
        <v>S354443921</v>
      </c>
      <c r="F9766" s="4">
        <v>44440</v>
      </c>
      <c r="G9766" s="2">
        <v>622</v>
      </c>
      <c r="H9766" s="2" t="s">
        <v>13219</v>
      </c>
      <c r="I9766" s="2" t="s">
        <v>13220</v>
      </c>
      <c r="J9766" s="2" t="s">
        <v>2965</v>
      </c>
      <c r="K9766" s="194" t="s">
        <v>17</v>
      </c>
      <c r="L9766" s="2">
        <v>40</v>
      </c>
      <c r="M9766" s="194" t="s">
        <v>3662</v>
      </c>
      <c r="N9766" s="2" t="s">
        <v>257</v>
      </c>
      <c r="O9766" s="195" t="s">
        <v>2623</v>
      </c>
    </row>
    <row r="9767" spans="1:15">
      <c r="A9767">
        <v>2021</v>
      </c>
      <c r="B9767" t="s">
        <v>31</v>
      </c>
      <c r="C9767" s="263">
        <f t="shared" si="510"/>
        <v>44439</v>
      </c>
      <c r="D9767">
        <v>22</v>
      </c>
      <c r="E9767" t="str">
        <f t="shared" si="509"/>
        <v>S354443922</v>
      </c>
      <c r="F9767" s="4">
        <v>44470</v>
      </c>
      <c r="G9767" s="2">
        <v>590</v>
      </c>
      <c r="H9767" s="2" t="s">
        <v>13221</v>
      </c>
      <c r="I9767" s="2" t="s">
        <v>13222</v>
      </c>
      <c r="J9767" s="2" t="s">
        <v>431</v>
      </c>
      <c r="K9767" s="194" t="s">
        <v>17</v>
      </c>
      <c r="L9767" s="2">
        <v>38</v>
      </c>
      <c r="M9767" s="194" t="s">
        <v>13223</v>
      </c>
      <c r="N9767" s="2" t="s">
        <v>291</v>
      </c>
      <c r="O9767" s="195" t="s">
        <v>291</v>
      </c>
    </row>
    <row r="9768" spans="1:15">
      <c r="A9768">
        <v>2021</v>
      </c>
      <c r="B9768" t="s">
        <v>31</v>
      </c>
      <c r="C9768" s="263">
        <f t="shared" si="510"/>
        <v>44439</v>
      </c>
      <c r="D9768">
        <v>23</v>
      </c>
      <c r="E9768" t="str">
        <f t="shared" si="509"/>
        <v>S354443923</v>
      </c>
      <c r="F9768" s="4">
        <v>44501</v>
      </c>
      <c r="G9768" s="2">
        <v>562</v>
      </c>
      <c r="H9768" s="2" t="s">
        <v>13224</v>
      </c>
      <c r="I9768" s="2" t="s">
        <v>13225</v>
      </c>
      <c r="J9768" s="2" t="s">
        <v>2805</v>
      </c>
      <c r="K9768" s="194" t="s">
        <v>17</v>
      </c>
      <c r="L9768" s="2">
        <v>34</v>
      </c>
      <c r="M9768" s="194" t="s">
        <v>2951</v>
      </c>
      <c r="N9768" s="2" t="s">
        <v>334</v>
      </c>
      <c r="O9768" s="195" t="s">
        <v>2082</v>
      </c>
    </row>
    <row r="9769" spans="1:15">
      <c r="A9769">
        <v>2021</v>
      </c>
      <c r="B9769" t="s">
        <v>31</v>
      </c>
      <c r="C9769" s="263">
        <f t="shared" si="510"/>
        <v>44439</v>
      </c>
      <c r="D9769">
        <v>24</v>
      </c>
      <c r="E9769" t="str">
        <f t="shared" si="509"/>
        <v>S354443924</v>
      </c>
      <c r="F9769" s="3" t="s">
        <v>11877</v>
      </c>
      <c r="G9769" s="2">
        <v>485</v>
      </c>
      <c r="H9769" s="2" t="s">
        <v>13226</v>
      </c>
      <c r="I9769" s="2" t="s">
        <v>8999</v>
      </c>
      <c r="J9769" s="2" t="s">
        <v>2254</v>
      </c>
      <c r="K9769" s="194" t="s">
        <v>17</v>
      </c>
      <c r="L9769" s="2">
        <v>34</v>
      </c>
      <c r="M9769" s="194" t="s">
        <v>555</v>
      </c>
      <c r="N9769" s="2" t="s">
        <v>10176</v>
      </c>
      <c r="O9769" s="195" t="s">
        <v>10754</v>
      </c>
    </row>
    <row r="9770" spans="1:15">
      <c r="A9770">
        <v>2021</v>
      </c>
      <c r="B9770" t="s">
        <v>31</v>
      </c>
      <c r="C9770" s="263">
        <f t="shared" si="510"/>
        <v>44439</v>
      </c>
      <c r="D9770">
        <v>25</v>
      </c>
      <c r="E9770" t="str">
        <f t="shared" si="509"/>
        <v>S354443925</v>
      </c>
      <c r="F9770" s="3">
        <v>2022</v>
      </c>
      <c r="G9770" s="2">
        <v>402</v>
      </c>
      <c r="H9770" s="2" t="s">
        <v>13201</v>
      </c>
      <c r="I9770" s="2" t="s">
        <v>13227</v>
      </c>
      <c r="J9770" s="2" t="s">
        <v>1220</v>
      </c>
      <c r="K9770" s="194" t="s">
        <v>17</v>
      </c>
      <c r="L9770" s="2">
        <v>34</v>
      </c>
      <c r="M9770" s="194" t="s">
        <v>4752</v>
      </c>
      <c r="N9770" s="2" t="s">
        <v>257</v>
      </c>
      <c r="O9770" s="195" t="s">
        <v>10652</v>
      </c>
    </row>
    <row r="9771" spans="1:15">
      <c r="A9771">
        <v>2021</v>
      </c>
      <c r="B9771" t="s">
        <v>31</v>
      </c>
      <c r="C9771" s="263">
        <f t="shared" si="510"/>
        <v>44439</v>
      </c>
      <c r="D9771">
        <v>26</v>
      </c>
      <c r="E9771" t="str">
        <f t="shared" si="509"/>
        <v>S354443926</v>
      </c>
      <c r="F9771" s="3">
        <v>2023</v>
      </c>
      <c r="G9771" s="2">
        <v>295</v>
      </c>
      <c r="H9771" s="2" t="s">
        <v>13228</v>
      </c>
      <c r="I9771" s="2" t="s">
        <v>13229</v>
      </c>
      <c r="J9771" s="2" t="s">
        <v>3257</v>
      </c>
      <c r="K9771" s="194" t="s">
        <v>17</v>
      </c>
      <c r="L9771" s="2">
        <v>33</v>
      </c>
      <c r="M9771" s="194" t="s">
        <v>7459</v>
      </c>
      <c r="N9771" s="2" t="s">
        <v>339</v>
      </c>
      <c r="O9771" s="195">
        <v>50</v>
      </c>
    </row>
    <row r="9772" spans="1:15">
      <c r="A9772">
        <v>2021</v>
      </c>
      <c r="B9772" t="s">
        <v>31</v>
      </c>
      <c r="C9772" s="263">
        <f t="shared" si="510"/>
        <v>44439</v>
      </c>
      <c r="D9772">
        <v>27</v>
      </c>
      <c r="E9772" t="str">
        <f t="shared" si="509"/>
        <v>S354443927</v>
      </c>
      <c r="F9772" s="3">
        <v>2024</v>
      </c>
      <c r="G9772" s="2">
        <v>227</v>
      </c>
      <c r="H9772" s="2" t="s">
        <v>13230</v>
      </c>
      <c r="I9772" s="2" t="s">
        <v>13231</v>
      </c>
      <c r="J9772" s="2" t="s">
        <v>3234</v>
      </c>
      <c r="K9772" s="194" t="s">
        <v>17</v>
      </c>
      <c r="L9772" s="2">
        <v>27</v>
      </c>
      <c r="M9772" s="194">
        <v>25</v>
      </c>
      <c r="N9772" s="2" t="s">
        <v>339</v>
      </c>
      <c r="O9772" s="195" t="s">
        <v>1019</v>
      </c>
    </row>
    <row r="9773" spans="1:15" ht="15.75" thickBot="1">
      <c r="A9773">
        <v>2021</v>
      </c>
      <c r="B9773" t="s">
        <v>31</v>
      </c>
      <c r="C9773" s="263">
        <f t="shared" si="510"/>
        <v>44439</v>
      </c>
      <c r="D9773">
        <v>28</v>
      </c>
      <c r="E9773" t="str">
        <f t="shared" si="509"/>
        <v>S354443928</v>
      </c>
      <c r="F9773" s="5">
        <v>2025</v>
      </c>
      <c r="G9773" s="6">
        <v>207</v>
      </c>
      <c r="H9773" s="6" t="s">
        <v>10444</v>
      </c>
      <c r="I9773" s="6" t="s">
        <v>13232</v>
      </c>
      <c r="J9773" s="6" t="s">
        <v>465</v>
      </c>
      <c r="K9773" s="196" t="s">
        <v>17</v>
      </c>
      <c r="L9773" s="6">
        <v>24</v>
      </c>
      <c r="M9773" s="196" t="s">
        <v>297</v>
      </c>
      <c r="N9773" s="6" t="s">
        <v>1139</v>
      </c>
      <c r="O9773" s="197" t="s">
        <v>3955</v>
      </c>
    </row>
    <row r="9774" spans="1:15" ht="16.5" thickTop="1" thickBot="1">
      <c r="A9774">
        <v>2021</v>
      </c>
      <c r="B9774" t="s">
        <v>30</v>
      </c>
      <c r="C9774" s="263">
        <f>C9773+7</f>
        <v>44446</v>
      </c>
      <c r="D9774">
        <v>1</v>
      </c>
      <c r="E9774" t="str">
        <f t="shared" ref="E9774:E9801" si="511">B9774&amp;C9774&amp;D9774</f>
        <v>S36444461</v>
      </c>
      <c r="F9774" s="1" t="s">
        <v>11903</v>
      </c>
    </row>
    <row r="9775" spans="1:15" ht="16.5" thickTop="1" thickBot="1">
      <c r="A9775">
        <v>2021</v>
      </c>
      <c r="B9775" t="s">
        <v>30</v>
      </c>
      <c r="C9775" s="263">
        <f t="shared" ref="C9775:C9801" si="512">C9774</f>
        <v>44446</v>
      </c>
      <c r="D9775">
        <v>2</v>
      </c>
      <c r="E9775" t="str">
        <f t="shared" si="511"/>
        <v>S36444462</v>
      </c>
      <c r="F9775" s="338" t="s">
        <v>1</v>
      </c>
      <c r="G9775" s="341" t="s">
        <v>2</v>
      </c>
      <c r="H9775" s="342"/>
      <c r="I9775" s="342"/>
      <c r="J9775" s="343"/>
      <c r="K9775" s="344" t="s">
        <v>3</v>
      </c>
      <c r="L9775" s="343"/>
      <c r="M9775" s="344" t="s">
        <v>144</v>
      </c>
      <c r="N9775" s="342"/>
      <c r="O9775" s="342"/>
    </row>
    <row r="9776" spans="1:15" ht="18" customHeight="1" thickBot="1">
      <c r="A9776">
        <v>2021</v>
      </c>
      <c r="B9776" t="s">
        <v>30</v>
      </c>
      <c r="C9776" s="263">
        <f t="shared" si="512"/>
        <v>44446</v>
      </c>
      <c r="D9776">
        <v>3</v>
      </c>
      <c r="E9776" t="str">
        <f t="shared" si="511"/>
        <v>S36444463</v>
      </c>
      <c r="F9776" s="339"/>
      <c r="G9776" s="345" t="s">
        <v>5</v>
      </c>
      <c r="H9776" s="347" t="s">
        <v>145</v>
      </c>
      <c r="I9776" s="348"/>
      <c r="J9776" s="349"/>
      <c r="K9776" s="350" t="s">
        <v>6</v>
      </c>
      <c r="L9776" s="352" t="s">
        <v>12875</v>
      </c>
      <c r="M9776" s="350" t="s">
        <v>8</v>
      </c>
      <c r="N9776" s="354" t="s">
        <v>146</v>
      </c>
      <c r="O9776" s="356" t="s">
        <v>147</v>
      </c>
    </row>
    <row r="9777" spans="1:15" ht="15.75" thickBot="1">
      <c r="A9777">
        <v>2021</v>
      </c>
      <c r="B9777" t="s">
        <v>30</v>
      </c>
      <c r="C9777" s="263">
        <f t="shared" si="512"/>
        <v>44446</v>
      </c>
      <c r="D9777">
        <v>4</v>
      </c>
      <c r="E9777" t="str">
        <f t="shared" si="511"/>
        <v>S36444464</v>
      </c>
      <c r="F9777" s="340"/>
      <c r="G9777" s="346"/>
      <c r="H9777" s="191" t="s">
        <v>9</v>
      </c>
      <c r="I9777" s="192" t="s">
        <v>18</v>
      </c>
      <c r="J9777" s="193" t="s">
        <v>11</v>
      </c>
      <c r="K9777" s="351"/>
      <c r="L9777" s="353"/>
      <c r="M9777" s="351"/>
      <c r="N9777" s="355"/>
      <c r="O9777" s="357"/>
    </row>
    <row r="9778" spans="1:15">
      <c r="A9778">
        <v>2021</v>
      </c>
      <c r="B9778" t="s">
        <v>30</v>
      </c>
      <c r="C9778" s="263">
        <f t="shared" si="512"/>
        <v>44446</v>
      </c>
      <c r="D9778">
        <v>5</v>
      </c>
      <c r="E9778" t="str">
        <f t="shared" si="511"/>
        <v>S36444465</v>
      </c>
      <c r="F9778" s="3" t="s">
        <v>12</v>
      </c>
      <c r="G9778" s="2">
        <v>-1</v>
      </c>
      <c r="H9778" s="2" t="s">
        <v>10719</v>
      </c>
      <c r="I9778" s="2" t="s">
        <v>10720</v>
      </c>
      <c r="J9778" s="2" t="s">
        <v>1270</v>
      </c>
      <c r="K9778" s="194" t="s">
        <v>17</v>
      </c>
      <c r="L9778" s="2">
        <v>41</v>
      </c>
      <c r="M9778" s="194" t="s">
        <v>10466</v>
      </c>
      <c r="N9778" s="2" t="s">
        <v>10600</v>
      </c>
      <c r="O9778" s="195" t="s">
        <v>10366</v>
      </c>
    </row>
    <row r="9779" spans="1:15">
      <c r="A9779">
        <v>2021</v>
      </c>
      <c r="B9779" t="s">
        <v>30</v>
      </c>
      <c r="C9779" s="263">
        <f t="shared" si="512"/>
        <v>44446</v>
      </c>
      <c r="D9779">
        <v>6</v>
      </c>
      <c r="E9779" t="str">
        <f t="shared" si="511"/>
        <v>S36444466</v>
      </c>
      <c r="F9779" s="4">
        <v>44440</v>
      </c>
      <c r="G9779" s="2">
        <v>578</v>
      </c>
      <c r="H9779" s="2" t="s">
        <v>13234</v>
      </c>
      <c r="I9779" s="2" t="s">
        <v>13235</v>
      </c>
      <c r="J9779" s="2" t="s">
        <v>2230</v>
      </c>
      <c r="K9779" s="194" t="s">
        <v>17</v>
      </c>
      <c r="L9779" s="2">
        <v>41</v>
      </c>
      <c r="M9779" s="194" t="s">
        <v>297</v>
      </c>
      <c r="N9779" s="2" t="s">
        <v>297</v>
      </c>
      <c r="O9779" s="195" t="s">
        <v>10366</v>
      </c>
    </row>
    <row r="9780" spans="1:15">
      <c r="A9780">
        <v>2021</v>
      </c>
      <c r="B9780" t="s">
        <v>30</v>
      </c>
      <c r="C9780" s="263">
        <f t="shared" si="512"/>
        <v>44446</v>
      </c>
      <c r="D9780">
        <v>7</v>
      </c>
      <c r="E9780" t="str">
        <f t="shared" si="511"/>
        <v>S36444467</v>
      </c>
      <c r="F9780" s="4">
        <v>44470</v>
      </c>
      <c r="G9780" s="2">
        <v>557</v>
      </c>
      <c r="H9780" s="2" t="s">
        <v>13236</v>
      </c>
      <c r="I9780" s="2" t="s">
        <v>13237</v>
      </c>
      <c r="J9780" s="2" t="s">
        <v>9130</v>
      </c>
      <c r="K9780" s="194" t="s">
        <v>17</v>
      </c>
      <c r="L9780" s="2">
        <v>43</v>
      </c>
      <c r="M9780" s="194" t="s">
        <v>1322</v>
      </c>
      <c r="N9780" s="2">
        <v>0</v>
      </c>
      <c r="O9780" s="195" t="s">
        <v>11728</v>
      </c>
    </row>
    <row r="9781" spans="1:15">
      <c r="A9781">
        <v>2021</v>
      </c>
      <c r="B9781" t="s">
        <v>30</v>
      </c>
      <c r="C9781" s="263">
        <f t="shared" si="512"/>
        <v>44446</v>
      </c>
      <c r="D9781">
        <v>8</v>
      </c>
      <c r="E9781" t="str">
        <f t="shared" si="511"/>
        <v>S36444468</v>
      </c>
      <c r="F9781" s="4">
        <v>44501</v>
      </c>
      <c r="G9781" s="2">
        <v>528</v>
      </c>
      <c r="H9781" s="2" t="s">
        <v>13238</v>
      </c>
      <c r="I9781" s="2" t="s">
        <v>13239</v>
      </c>
      <c r="J9781" s="2" t="s">
        <v>3054</v>
      </c>
      <c r="K9781" s="194" t="s">
        <v>17</v>
      </c>
      <c r="L9781" s="2">
        <v>39</v>
      </c>
      <c r="M9781" s="194" t="s">
        <v>512</v>
      </c>
      <c r="N9781" s="2" t="s">
        <v>1208</v>
      </c>
      <c r="O9781" s="195" t="s">
        <v>332</v>
      </c>
    </row>
    <row r="9782" spans="1:15">
      <c r="A9782">
        <v>2021</v>
      </c>
      <c r="B9782" t="s">
        <v>30</v>
      </c>
      <c r="C9782" s="263">
        <f t="shared" si="512"/>
        <v>44446</v>
      </c>
      <c r="D9782">
        <v>9</v>
      </c>
      <c r="E9782" t="str">
        <f t="shared" si="511"/>
        <v>S36444469</v>
      </c>
      <c r="F9782" s="4">
        <v>44531</v>
      </c>
      <c r="G9782" s="2">
        <v>442</v>
      </c>
      <c r="H9782" s="2" t="s">
        <v>13240</v>
      </c>
      <c r="I9782" s="2" t="s">
        <v>13241</v>
      </c>
      <c r="J9782" s="2" t="s">
        <v>2254</v>
      </c>
      <c r="K9782" s="194" t="s">
        <v>17</v>
      </c>
      <c r="L9782" s="2">
        <v>37</v>
      </c>
      <c r="M9782" s="194" t="s">
        <v>3955</v>
      </c>
      <c r="N9782" s="2" t="s">
        <v>1322</v>
      </c>
      <c r="O9782" s="195" t="s">
        <v>1249</v>
      </c>
    </row>
    <row r="9783" spans="1:15">
      <c r="A9783">
        <v>2021</v>
      </c>
      <c r="B9783" t="s">
        <v>30</v>
      </c>
      <c r="C9783" s="263">
        <f t="shared" si="512"/>
        <v>44446</v>
      </c>
      <c r="D9783">
        <v>10</v>
      </c>
      <c r="E9783" t="str">
        <f t="shared" si="511"/>
        <v>S364444610</v>
      </c>
      <c r="F9783" s="3" t="s">
        <v>13233</v>
      </c>
      <c r="G9783" s="2">
        <v>358</v>
      </c>
      <c r="H9783" s="2" t="s">
        <v>13242</v>
      </c>
      <c r="I9783" s="2" t="s">
        <v>13243</v>
      </c>
      <c r="J9783" s="2" t="s">
        <v>939</v>
      </c>
      <c r="K9783" s="194" t="s">
        <v>17</v>
      </c>
      <c r="L9783" s="2">
        <v>34</v>
      </c>
      <c r="M9783" s="194" t="s">
        <v>6250</v>
      </c>
      <c r="N9783" s="2" t="s">
        <v>6250</v>
      </c>
      <c r="O9783" s="195" t="s">
        <v>3023</v>
      </c>
    </row>
    <row r="9784" spans="1:15">
      <c r="A9784">
        <v>2021</v>
      </c>
      <c r="B9784" t="s">
        <v>30</v>
      </c>
      <c r="C9784" s="263">
        <f t="shared" si="512"/>
        <v>44446</v>
      </c>
      <c r="D9784">
        <v>11</v>
      </c>
      <c r="E9784" t="str">
        <f t="shared" si="511"/>
        <v>S364444611</v>
      </c>
      <c r="F9784" s="3">
        <v>2023</v>
      </c>
      <c r="G9784" s="2">
        <v>250</v>
      </c>
      <c r="H9784" s="2" t="s">
        <v>13244</v>
      </c>
      <c r="I9784" s="2" t="s">
        <v>13245</v>
      </c>
      <c r="J9784" s="2" t="s">
        <v>4959</v>
      </c>
      <c r="K9784" s="194" t="s">
        <v>17</v>
      </c>
      <c r="L9784" s="2">
        <v>33</v>
      </c>
      <c r="M9784" s="194" t="s">
        <v>1629</v>
      </c>
      <c r="N9784" s="2" t="s">
        <v>4039</v>
      </c>
      <c r="O9784" s="195" t="s">
        <v>4038</v>
      </c>
    </row>
    <row r="9785" spans="1:15">
      <c r="A9785">
        <v>2021</v>
      </c>
      <c r="B9785" t="s">
        <v>30</v>
      </c>
      <c r="C9785" s="263">
        <f t="shared" si="512"/>
        <v>44446</v>
      </c>
      <c r="D9785">
        <v>12</v>
      </c>
      <c r="E9785" t="str">
        <f t="shared" si="511"/>
        <v>S364444612</v>
      </c>
      <c r="F9785" s="3">
        <v>2024</v>
      </c>
      <c r="G9785" s="2">
        <v>187</v>
      </c>
      <c r="H9785" s="2" t="s">
        <v>10993</v>
      </c>
      <c r="I9785" s="2">
        <v>187</v>
      </c>
      <c r="J9785" s="2" t="s">
        <v>1332</v>
      </c>
      <c r="K9785" s="194" t="s">
        <v>17</v>
      </c>
      <c r="L9785" s="2">
        <v>32</v>
      </c>
      <c r="M9785" s="194" t="s">
        <v>379</v>
      </c>
      <c r="N9785" s="2" t="s">
        <v>339</v>
      </c>
      <c r="O9785" s="195" t="s">
        <v>1153</v>
      </c>
    </row>
    <row r="9786" spans="1:15">
      <c r="A9786">
        <v>2021</v>
      </c>
      <c r="B9786" t="s">
        <v>30</v>
      </c>
      <c r="C9786" s="263">
        <f t="shared" si="512"/>
        <v>44446</v>
      </c>
      <c r="D9786">
        <v>13</v>
      </c>
      <c r="E9786" t="str">
        <f t="shared" si="511"/>
        <v>S364444613</v>
      </c>
      <c r="F9786" s="3">
        <v>2025</v>
      </c>
      <c r="G9786" s="2">
        <v>170</v>
      </c>
      <c r="H9786" s="2" t="s">
        <v>470</v>
      </c>
      <c r="I9786" s="2" t="s">
        <v>2762</v>
      </c>
      <c r="J9786" s="2" t="s">
        <v>3436</v>
      </c>
      <c r="K9786" s="194" t="s">
        <v>17</v>
      </c>
      <c r="L9786" s="2">
        <v>27</v>
      </c>
      <c r="M9786" s="194" t="s">
        <v>4562</v>
      </c>
      <c r="N9786" s="2" t="s">
        <v>10698</v>
      </c>
      <c r="O9786" s="195" t="s">
        <v>11007</v>
      </c>
    </row>
    <row r="9787" spans="1:15" ht="15.75" thickBot="1">
      <c r="A9787">
        <v>2021</v>
      </c>
      <c r="B9787" t="s">
        <v>30</v>
      </c>
      <c r="C9787" s="263">
        <f t="shared" si="512"/>
        <v>44446</v>
      </c>
      <c r="D9787">
        <v>14</v>
      </c>
      <c r="E9787" t="str">
        <f t="shared" si="511"/>
        <v>S364444614</v>
      </c>
      <c r="F9787" s="5">
        <v>2026</v>
      </c>
      <c r="G9787" s="6">
        <v>147</v>
      </c>
      <c r="H9787" s="6" t="s">
        <v>11185</v>
      </c>
      <c r="I9787" s="6" t="s">
        <v>13246</v>
      </c>
      <c r="J9787" s="6" t="s">
        <v>2333</v>
      </c>
      <c r="K9787" s="196" t="s">
        <v>17</v>
      </c>
      <c r="L9787" s="6">
        <v>25</v>
      </c>
      <c r="M9787" s="196" t="s">
        <v>12244</v>
      </c>
      <c r="N9787" s="6">
        <v>5</v>
      </c>
      <c r="O9787" s="197" t="s">
        <v>1502</v>
      </c>
    </row>
    <row r="9788" spans="1:15" ht="16.5" thickTop="1" thickBot="1">
      <c r="A9788">
        <v>2021</v>
      </c>
      <c r="B9788" t="s">
        <v>30</v>
      </c>
      <c r="C9788" s="263">
        <f t="shared" si="512"/>
        <v>44446</v>
      </c>
      <c r="D9788">
        <v>15</v>
      </c>
      <c r="E9788" t="str">
        <f t="shared" si="511"/>
        <v>S364444615</v>
      </c>
      <c r="F9788" s="1" t="s">
        <v>11904</v>
      </c>
    </row>
    <row r="9789" spans="1:15" ht="16.5" thickTop="1" thickBot="1">
      <c r="A9789">
        <v>2021</v>
      </c>
      <c r="B9789" t="s">
        <v>30</v>
      </c>
      <c r="C9789" s="263">
        <f t="shared" si="512"/>
        <v>44446</v>
      </c>
      <c r="D9789">
        <v>16</v>
      </c>
      <c r="E9789" t="str">
        <f t="shared" si="511"/>
        <v>S364444616</v>
      </c>
      <c r="F9789" s="338" t="s">
        <v>1</v>
      </c>
      <c r="G9789" s="341" t="s">
        <v>2</v>
      </c>
      <c r="H9789" s="342"/>
      <c r="I9789" s="342"/>
      <c r="J9789" s="343"/>
      <c r="K9789" s="344" t="s">
        <v>3</v>
      </c>
      <c r="L9789" s="343"/>
      <c r="M9789" s="344" t="s">
        <v>144</v>
      </c>
      <c r="N9789" s="342"/>
      <c r="O9789" s="342"/>
    </row>
    <row r="9790" spans="1:15" ht="18" customHeight="1" thickBot="1">
      <c r="A9790">
        <v>2021</v>
      </c>
      <c r="B9790" t="s">
        <v>30</v>
      </c>
      <c r="C9790" s="263">
        <f t="shared" si="512"/>
        <v>44446</v>
      </c>
      <c r="D9790">
        <v>17</v>
      </c>
      <c r="E9790" t="str">
        <f t="shared" si="511"/>
        <v>S364444617</v>
      </c>
      <c r="F9790" s="339"/>
      <c r="G9790" s="345" t="s">
        <v>5</v>
      </c>
      <c r="H9790" s="347" t="s">
        <v>145</v>
      </c>
      <c r="I9790" s="348"/>
      <c r="J9790" s="349"/>
      <c r="K9790" s="350" t="s">
        <v>6</v>
      </c>
      <c r="L9790" s="352" t="s">
        <v>12875</v>
      </c>
      <c r="M9790" s="350" t="s">
        <v>8</v>
      </c>
      <c r="N9790" s="354" t="s">
        <v>146</v>
      </c>
      <c r="O9790" s="356" t="s">
        <v>147</v>
      </c>
    </row>
    <row r="9791" spans="1:15" ht="15.75" thickBot="1">
      <c r="A9791">
        <v>2021</v>
      </c>
      <c r="B9791" t="s">
        <v>30</v>
      </c>
      <c r="C9791" s="263">
        <f t="shared" si="512"/>
        <v>44446</v>
      </c>
      <c r="D9791">
        <v>18</v>
      </c>
      <c r="E9791" t="str">
        <f t="shared" si="511"/>
        <v>S364444618</v>
      </c>
      <c r="F9791" s="340"/>
      <c r="G9791" s="346"/>
      <c r="H9791" s="191" t="s">
        <v>9</v>
      </c>
      <c r="I9791" s="192" t="s">
        <v>18</v>
      </c>
      <c r="J9791" s="193" t="s">
        <v>11</v>
      </c>
      <c r="K9791" s="351"/>
      <c r="L9791" s="353"/>
      <c r="M9791" s="351"/>
      <c r="N9791" s="355"/>
      <c r="O9791" s="357"/>
    </row>
    <row r="9792" spans="1:15">
      <c r="A9792">
        <v>2021</v>
      </c>
      <c r="B9792" t="s">
        <v>30</v>
      </c>
      <c r="C9792" s="263">
        <f t="shared" si="512"/>
        <v>44446</v>
      </c>
      <c r="D9792">
        <v>19</v>
      </c>
      <c r="E9792" t="str">
        <f t="shared" si="511"/>
        <v>S364444619</v>
      </c>
      <c r="F9792" s="3" t="s">
        <v>16</v>
      </c>
      <c r="G9792" s="2">
        <v>50</v>
      </c>
      <c r="H9792" s="2" t="s">
        <v>13247</v>
      </c>
      <c r="I9792" s="2" t="s">
        <v>13248</v>
      </c>
      <c r="J9792" s="2" t="s">
        <v>1927</v>
      </c>
      <c r="K9792" s="194" t="s">
        <v>17</v>
      </c>
      <c r="L9792" s="2">
        <v>39</v>
      </c>
      <c r="M9792" s="194" t="s">
        <v>619</v>
      </c>
      <c r="N9792" s="2" t="s">
        <v>525</v>
      </c>
      <c r="O9792" s="195" t="s">
        <v>5551</v>
      </c>
    </row>
    <row r="9793" spans="1:15">
      <c r="A9793">
        <v>2021</v>
      </c>
      <c r="B9793" t="s">
        <v>30</v>
      </c>
      <c r="C9793" s="263">
        <f t="shared" si="512"/>
        <v>44446</v>
      </c>
      <c r="D9793">
        <v>20</v>
      </c>
      <c r="E9793" t="str">
        <f t="shared" si="511"/>
        <v>S364444620</v>
      </c>
      <c r="F9793" s="4">
        <v>44440</v>
      </c>
      <c r="G9793" s="2">
        <v>628</v>
      </c>
      <c r="H9793" s="2" t="s">
        <v>13249</v>
      </c>
      <c r="I9793" s="2" t="s">
        <v>13250</v>
      </c>
      <c r="J9793" s="2" t="s">
        <v>945</v>
      </c>
      <c r="K9793" s="194" t="s">
        <v>17</v>
      </c>
      <c r="L9793" s="2">
        <v>39</v>
      </c>
      <c r="M9793" s="194" t="s">
        <v>4986</v>
      </c>
      <c r="N9793" s="2" t="s">
        <v>5550</v>
      </c>
      <c r="O9793" s="195" t="s">
        <v>893</v>
      </c>
    </row>
    <row r="9794" spans="1:15">
      <c r="A9794">
        <v>2021</v>
      </c>
      <c r="B9794" t="s">
        <v>30</v>
      </c>
      <c r="C9794" s="263">
        <f t="shared" si="512"/>
        <v>44446</v>
      </c>
      <c r="D9794">
        <v>21</v>
      </c>
      <c r="E9794" t="str">
        <f t="shared" si="511"/>
        <v>S364444621</v>
      </c>
      <c r="F9794" s="4">
        <v>44470</v>
      </c>
      <c r="G9794" s="2">
        <v>607</v>
      </c>
      <c r="H9794" s="2" t="s">
        <v>13251</v>
      </c>
      <c r="I9794" s="2" t="s">
        <v>13252</v>
      </c>
      <c r="J9794" s="2" t="s">
        <v>1289</v>
      </c>
      <c r="K9794" s="194" t="s">
        <v>17</v>
      </c>
      <c r="L9794" s="2">
        <v>40</v>
      </c>
      <c r="M9794" s="194" t="s">
        <v>4881</v>
      </c>
      <c r="N9794" s="2">
        <v>0</v>
      </c>
      <c r="O9794" s="195" t="s">
        <v>10095</v>
      </c>
    </row>
    <row r="9795" spans="1:15">
      <c r="A9795">
        <v>2021</v>
      </c>
      <c r="B9795" t="s">
        <v>30</v>
      </c>
      <c r="C9795" s="263">
        <f t="shared" si="512"/>
        <v>44446</v>
      </c>
      <c r="D9795">
        <v>22</v>
      </c>
      <c r="E9795" t="str">
        <f t="shared" si="511"/>
        <v>S364444622</v>
      </c>
      <c r="F9795" s="4">
        <v>44501</v>
      </c>
      <c r="G9795" s="2">
        <v>580</v>
      </c>
      <c r="H9795" s="2" t="s">
        <v>13253</v>
      </c>
      <c r="I9795" s="2" t="s">
        <v>13254</v>
      </c>
      <c r="J9795" s="2" t="s">
        <v>1956</v>
      </c>
      <c r="K9795" s="194" t="s">
        <v>17</v>
      </c>
      <c r="L9795" s="2">
        <v>37</v>
      </c>
      <c r="M9795" s="194" t="s">
        <v>3211</v>
      </c>
      <c r="N9795" s="2" t="s">
        <v>312</v>
      </c>
      <c r="O9795" s="195" t="s">
        <v>4773</v>
      </c>
    </row>
    <row r="9796" spans="1:15">
      <c r="A9796">
        <v>2021</v>
      </c>
      <c r="B9796" t="s">
        <v>30</v>
      </c>
      <c r="C9796" s="263">
        <f t="shared" si="512"/>
        <v>44446</v>
      </c>
      <c r="D9796">
        <v>23</v>
      </c>
      <c r="E9796" t="str">
        <f t="shared" si="511"/>
        <v>S364444623</v>
      </c>
      <c r="F9796" s="4">
        <v>44531</v>
      </c>
      <c r="G9796" s="2">
        <v>497</v>
      </c>
      <c r="H9796" s="2" t="s">
        <v>13255</v>
      </c>
      <c r="I9796" s="2" t="s">
        <v>7288</v>
      </c>
      <c r="J9796" s="2" t="s">
        <v>1754</v>
      </c>
      <c r="K9796" s="194" t="s">
        <v>17</v>
      </c>
      <c r="L9796" s="2">
        <v>35</v>
      </c>
      <c r="M9796" s="194" t="s">
        <v>7033</v>
      </c>
      <c r="N9796" s="2" t="s">
        <v>984</v>
      </c>
      <c r="O9796" s="195" t="s">
        <v>8799</v>
      </c>
    </row>
    <row r="9797" spans="1:15">
      <c r="A9797">
        <v>2021</v>
      </c>
      <c r="B9797" t="s">
        <v>30</v>
      </c>
      <c r="C9797" s="263">
        <f t="shared" si="512"/>
        <v>44446</v>
      </c>
      <c r="D9797">
        <v>24</v>
      </c>
      <c r="E9797" t="str">
        <f t="shared" si="511"/>
        <v>S364444624</v>
      </c>
      <c r="F9797" s="3" t="s">
        <v>13233</v>
      </c>
      <c r="G9797" s="2">
        <v>413</v>
      </c>
      <c r="H9797" s="2" t="s">
        <v>13256</v>
      </c>
      <c r="I9797" s="2" t="s">
        <v>13257</v>
      </c>
      <c r="J9797" s="2" t="s">
        <v>1871</v>
      </c>
      <c r="K9797" s="194" t="s">
        <v>17</v>
      </c>
      <c r="L9797" s="2">
        <v>37</v>
      </c>
      <c r="M9797" s="194" t="s">
        <v>1739</v>
      </c>
      <c r="N9797" s="2" t="s">
        <v>1739</v>
      </c>
      <c r="O9797" s="195" t="s">
        <v>1116</v>
      </c>
    </row>
    <row r="9798" spans="1:15">
      <c r="A9798">
        <v>2021</v>
      </c>
      <c r="B9798" t="s">
        <v>30</v>
      </c>
      <c r="C9798" s="263">
        <f t="shared" si="512"/>
        <v>44446</v>
      </c>
      <c r="D9798">
        <v>25</v>
      </c>
      <c r="E9798" t="str">
        <f t="shared" si="511"/>
        <v>S364444625</v>
      </c>
      <c r="F9798" s="3">
        <v>2023</v>
      </c>
      <c r="G9798" s="2">
        <v>295</v>
      </c>
      <c r="H9798" s="2" t="s">
        <v>13258</v>
      </c>
      <c r="I9798" s="2" t="s">
        <v>13259</v>
      </c>
      <c r="J9798" s="2" t="s">
        <v>1362</v>
      </c>
      <c r="K9798" s="194" t="s">
        <v>17</v>
      </c>
      <c r="L9798" s="2">
        <v>35</v>
      </c>
      <c r="M9798" s="194" t="s">
        <v>483</v>
      </c>
      <c r="N9798" s="2" t="s">
        <v>484</v>
      </c>
      <c r="O9798" s="195" t="s">
        <v>482</v>
      </c>
    </row>
    <row r="9799" spans="1:15">
      <c r="A9799">
        <v>2021</v>
      </c>
      <c r="B9799" t="s">
        <v>30</v>
      </c>
      <c r="C9799" s="263">
        <f t="shared" si="512"/>
        <v>44446</v>
      </c>
      <c r="D9799">
        <v>26</v>
      </c>
      <c r="E9799" t="str">
        <f t="shared" si="511"/>
        <v>S364444626</v>
      </c>
      <c r="F9799" s="3">
        <v>2024</v>
      </c>
      <c r="G9799" s="2">
        <v>230</v>
      </c>
      <c r="H9799" s="2" t="s">
        <v>13260</v>
      </c>
      <c r="I9799" s="2" t="s">
        <v>13261</v>
      </c>
      <c r="J9799" s="2" t="s">
        <v>1750</v>
      </c>
      <c r="K9799" s="194" t="s">
        <v>17</v>
      </c>
      <c r="L9799" s="2">
        <v>31</v>
      </c>
      <c r="M9799" s="194" t="s">
        <v>1831</v>
      </c>
      <c r="N9799" s="2" t="s">
        <v>1122</v>
      </c>
      <c r="O9799" s="195" t="s">
        <v>7030</v>
      </c>
    </row>
    <row r="9800" spans="1:15">
      <c r="A9800">
        <v>2021</v>
      </c>
      <c r="B9800" t="s">
        <v>30</v>
      </c>
      <c r="C9800" s="263">
        <f t="shared" si="512"/>
        <v>44446</v>
      </c>
      <c r="D9800">
        <v>27</v>
      </c>
      <c r="E9800" t="str">
        <f t="shared" si="511"/>
        <v>S364444627</v>
      </c>
      <c r="F9800" s="3">
        <v>2025</v>
      </c>
      <c r="G9800" s="2">
        <v>205</v>
      </c>
      <c r="H9800" s="2" t="s">
        <v>6871</v>
      </c>
      <c r="I9800" s="2" t="s">
        <v>13262</v>
      </c>
      <c r="J9800" s="2" t="s">
        <v>528</v>
      </c>
      <c r="K9800" s="194" t="s">
        <v>17</v>
      </c>
      <c r="L9800" s="2">
        <v>28</v>
      </c>
      <c r="M9800" s="194">
        <v>20</v>
      </c>
      <c r="N9800" s="2" t="s">
        <v>9146</v>
      </c>
      <c r="O9800" s="195" t="s">
        <v>5258</v>
      </c>
    </row>
    <row r="9801" spans="1:15" ht="15.75" thickBot="1">
      <c r="A9801">
        <v>2021</v>
      </c>
      <c r="B9801" t="s">
        <v>30</v>
      </c>
      <c r="C9801" s="263">
        <f t="shared" si="512"/>
        <v>44446</v>
      </c>
      <c r="D9801">
        <v>28</v>
      </c>
      <c r="E9801" t="str">
        <f t="shared" si="511"/>
        <v>S364444628</v>
      </c>
      <c r="F9801" s="5">
        <v>2026</v>
      </c>
      <c r="G9801" s="6">
        <v>177</v>
      </c>
      <c r="H9801" s="6" t="s">
        <v>11594</v>
      </c>
      <c r="I9801" s="6" t="s">
        <v>2748</v>
      </c>
      <c r="J9801" s="6" t="s">
        <v>4712</v>
      </c>
      <c r="K9801" s="196" t="s">
        <v>17</v>
      </c>
      <c r="L9801" s="6">
        <v>26</v>
      </c>
      <c r="M9801" s="196" t="s">
        <v>2560</v>
      </c>
      <c r="N9801" s="6" t="s">
        <v>274</v>
      </c>
      <c r="O9801" s="197" t="s">
        <v>274</v>
      </c>
    </row>
    <row r="9802" spans="1:15" ht="18" thickTop="1" thickBot="1">
      <c r="A9802">
        <v>2021</v>
      </c>
      <c r="B9802" t="s">
        <v>29</v>
      </c>
      <c r="C9802" s="263">
        <f>C9801+7</f>
        <v>44453</v>
      </c>
      <c r="D9802">
        <v>1</v>
      </c>
      <c r="E9802" t="str">
        <f t="shared" ref="E9802:E9829" si="513">B9802&amp;C9802&amp;D9802</f>
        <v>S37444531</v>
      </c>
      <c r="F9802" s="146" t="s">
        <v>11903</v>
      </c>
    </row>
    <row r="9803" spans="1:15" ht="16.5" thickTop="1" thickBot="1">
      <c r="A9803">
        <v>2021</v>
      </c>
      <c r="B9803" t="s">
        <v>29</v>
      </c>
      <c r="C9803" s="263">
        <f t="shared" ref="C9803:C9829" si="514">C9802</f>
        <v>44453</v>
      </c>
      <c r="D9803">
        <v>2</v>
      </c>
      <c r="E9803" t="str">
        <f t="shared" si="513"/>
        <v>S37444532</v>
      </c>
      <c r="F9803" s="338" t="s">
        <v>1</v>
      </c>
      <c r="G9803" s="341" t="s">
        <v>2</v>
      </c>
      <c r="H9803" s="342"/>
      <c r="I9803" s="342"/>
      <c r="J9803" s="343"/>
      <c r="K9803" s="344" t="s">
        <v>3</v>
      </c>
      <c r="L9803" s="343"/>
      <c r="M9803" s="344" t="s">
        <v>144</v>
      </c>
      <c r="N9803" s="342"/>
      <c r="O9803" s="342"/>
    </row>
    <row r="9804" spans="1:15" ht="18" customHeight="1" thickBot="1">
      <c r="A9804">
        <v>2021</v>
      </c>
      <c r="B9804" t="s">
        <v>29</v>
      </c>
      <c r="C9804" s="263">
        <f t="shared" si="514"/>
        <v>44453</v>
      </c>
      <c r="D9804">
        <v>3</v>
      </c>
      <c r="E9804" t="str">
        <f t="shared" si="513"/>
        <v>S37444533</v>
      </c>
      <c r="F9804" s="339"/>
      <c r="G9804" s="345" t="s">
        <v>5</v>
      </c>
      <c r="H9804" s="347" t="s">
        <v>145</v>
      </c>
      <c r="I9804" s="348"/>
      <c r="J9804" s="349"/>
      <c r="K9804" s="350" t="s">
        <v>6</v>
      </c>
      <c r="L9804" s="352" t="s">
        <v>12875</v>
      </c>
      <c r="M9804" s="350" t="s">
        <v>8</v>
      </c>
      <c r="N9804" s="354" t="s">
        <v>146</v>
      </c>
      <c r="O9804" s="356" t="s">
        <v>147</v>
      </c>
    </row>
    <row r="9805" spans="1:15" ht="15.75" thickBot="1">
      <c r="A9805">
        <v>2021</v>
      </c>
      <c r="B9805" t="s">
        <v>29</v>
      </c>
      <c r="C9805" s="263">
        <f t="shared" si="514"/>
        <v>44453</v>
      </c>
      <c r="D9805">
        <v>4</v>
      </c>
      <c r="E9805" t="str">
        <f t="shared" si="513"/>
        <v>S37444534</v>
      </c>
      <c r="F9805" s="340"/>
      <c r="G9805" s="346"/>
      <c r="H9805" s="191" t="s">
        <v>9</v>
      </c>
      <c r="I9805" s="192" t="s">
        <v>18</v>
      </c>
      <c r="J9805" s="193" t="s">
        <v>11</v>
      </c>
      <c r="K9805" s="351"/>
      <c r="L9805" s="353"/>
      <c r="M9805" s="351"/>
      <c r="N9805" s="355"/>
      <c r="O9805" s="357"/>
    </row>
    <row r="9806" spans="1:15">
      <c r="A9806">
        <v>2021</v>
      </c>
      <c r="B9806" t="s">
        <v>29</v>
      </c>
      <c r="C9806" s="263">
        <f t="shared" si="514"/>
        <v>44453</v>
      </c>
      <c r="D9806">
        <v>5</v>
      </c>
      <c r="E9806" t="str">
        <f t="shared" si="513"/>
        <v>S37444535</v>
      </c>
      <c r="F9806" s="3" t="s">
        <v>12</v>
      </c>
      <c r="G9806" s="2">
        <v>-3</v>
      </c>
      <c r="H9806" s="2" t="s">
        <v>13263</v>
      </c>
      <c r="I9806" s="2" t="s">
        <v>13264</v>
      </c>
      <c r="J9806" s="2" t="s">
        <v>1421</v>
      </c>
      <c r="K9806" s="194" t="s">
        <v>17</v>
      </c>
      <c r="L9806" s="2">
        <v>42</v>
      </c>
      <c r="M9806" s="194" t="s">
        <v>402</v>
      </c>
      <c r="N9806" s="2" t="s">
        <v>401</v>
      </c>
      <c r="O9806" s="195" t="s">
        <v>400</v>
      </c>
    </row>
    <row r="9807" spans="1:15">
      <c r="A9807">
        <v>2021</v>
      </c>
      <c r="B9807" t="s">
        <v>29</v>
      </c>
      <c r="C9807" s="263">
        <f t="shared" si="514"/>
        <v>44453</v>
      </c>
      <c r="D9807">
        <v>6</v>
      </c>
      <c r="E9807" t="str">
        <f t="shared" si="513"/>
        <v>S37444536</v>
      </c>
      <c r="F9807" s="4">
        <v>44440</v>
      </c>
      <c r="G9807" s="2">
        <v>570</v>
      </c>
      <c r="H9807" s="2" t="s">
        <v>13265</v>
      </c>
      <c r="I9807" s="2" t="s">
        <v>13266</v>
      </c>
      <c r="J9807" s="2" t="s">
        <v>4283</v>
      </c>
      <c r="K9807" s="194" t="s">
        <v>17</v>
      </c>
      <c r="L9807" s="2">
        <v>45</v>
      </c>
      <c r="M9807" s="194" t="s">
        <v>5884</v>
      </c>
      <c r="N9807" s="2" t="s">
        <v>800</v>
      </c>
      <c r="O9807" s="195" t="s">
        <v>334</v>
      </c>
    </row>
    <row r="9808" spans="1:15">
      <c r="A9808">
        <v>2021</v>
      </c>
      <c r="B9808" t="s">
        <v>29</v>
      </c>
      <c r="C9808" s="263">
        <f t="shared" si="514"/>
        <v>44453</v>
      </c>
      <c r="D9808">
        <v>7</v>
      </c>
      <c r="E9808" t="str">
        <f t="shared" si="513"/>
        <v>S37444537</v>
      </c>
      <c r="F9808" s="4">
        <v>44470</v>
      </c>
      <c r="G9808" s="2">
        <v>538</v>
      </c>
      <c r="H9808" s="2" t="s">
        <v>13267</v>
      </c>
      <c r="I9808" s="2" t="s">
        <v>13268</v>
      </c>
      <c r="J9808" s="2" t="s">
        <v>3176</v>
      </c>
      <c r="K9808" s="194" t="s">
        <v>17</v>
      </c>
      <c r="L9808" s="2">
        <v>52</v>
      </c>
      <c r="M9808" s="194" t="s">
        <v>9889</v>
      </c>
      <c r="N9808" s="2">
        <v>0</v>
      </c>
      <c r="O9808" s="195" t="s">
        <v>1825</v>
      </c>
    </row>
    <row r="9809" spans="1:15">
      <c r="A9809">
        <v>2021</v>
      </c>
      <c r="B9809" t="s">
        <v>29</v>
      </c>
      <c r="C9809" s="263">
        <f t="shared" si="514"/>
        <v>44453</v>
      </c>
      <c r="D9809">
        <v>8</v>
      </c>
      <c r="E9809" t="str">
        <f t="shared" si="513"/>
        <v>S37444538</v>
      </c>
      <c r="F9809" s="4">
        <v>44501</v>
      </c>
      <c r="G9809" s="2">
        <v>490</v>
      </c>
      <c r="H9809" s="2" t="s">
        <v>13269</v>
      </c>
      <c r="I9809" s="2" t="s">
        <v>13270</v>
      </c>
      <c r="J9809" s="2" t="s">
        <v>1161</v>
      </c>
      <c r="K9809" s="194" t="s">
        <v>17</v>
      </c>
      <c r="L9809" s="2">
        <v>47</v>
      </c>
      <c r="M9809" s="194">
        <v>100</v>
      </c>
      <c r="N9809" s="2">
        <v>0</v>
      </c>
      <c r="O9809" s="195">
        <v>0</v>
      </c>
    </row>
    <row r="9810" spans="1:15">
      <c r="A9810">
        <v>2021</v>
      </c>
      <c r="B9810" t="s">
        <v>29</v>
      </c>
      <c r="C9810" s="263">
        <f t="shared" si="514"/>
        <v>44453</v>
      </c>
      <c r="D9810">
        <v>9</v>
      </c>
      <c r="E9810" t="str">
        <f t="shared" si="513"/>
        <v>S37444539</v>
      </c>
      <c r="F9810" s="4">
        <v>44531</v>
      </c>
      <c r="G9810" s="2">
        <v>410</v>
      </c>
      <c r="H9810" s="2" t="s">
        <v>13271</v>
      </c>
      <c r="I9810" s="2" t="s">
        <v>13272</v>
      </c>
      <c r="J9810" s="2" t="s">
        <v>1532</v>
      </c>
      <c r="K9810" s="194" t="s">
        <v>17</v>
      </c>
      <c r="L9810" s="2">
        <v>41</v>
      </c>
      <c r="M9810" s="194">
        <v>100</v>
      </c>
      <c r="N9810" s="2">
        <v>0</v>
      </c>
      <c r="O9810" s="195">
        <v>0</v>
      </c>
    </row>
    <row r="9811" spans="1:15">
      <c r="A9811">
        <v>2021</v>
      </c>
      <c r="B9811" t="s">
        <v>29</v>
      </c>
      <c r="C9811" s="263">
        <f t="shared" si="514"/>
        <v>44453</v>
      </c>
      <c r="D9811">
        <v>10</v>
      </c>
      <c r="E9811" t="str">
        <f t="shared" si="513"/>
        <v>S374445310</v>
      </c>
      <c r="F9811" s="3" t="s">
        <v>13233</v>
      </c>
      <c r="G9811" s="2">
        <v>347</v>
      </c>
      <c r="H9811" s="2" t="s">
        <v>13273</v>
      </c>
      <c r="I9811" s="2" t="s">
        <v>1842</v>
      </c>
      <c r="J9811" s="2" t="s">
        <v>5372</v>
      </c>
      <c r="K9811" s="194" t="s">
        <v>17</v>
      </c>
      <c r="L9811" s="2">
        <v>37</v>
      </c>
      <c r="M9811" s="194" t="s">
        <v>10017</v>
      </c>
      <c r="N9811" s="2" t="s">
        <v>544</v>
      </c>
      <c r="O9811" s="195" t="s">
        <v>506</v>
      </c>
    </row>
    <row r="9812" spans="1:15">
      <c r="A9812">
        <v>2021</v>
      </c>
      <c r="B9812" t="s">
        <v>29</v>
      </c>
      <c r="C9812" s="263">
        <f t="shared" si="514"/>
        <v>44453</v>
      </c>
      <c r="D9812">
        <v>11</v>
      </c>
      <c r="E9812" t="str">
        <f t="shared" si="513"/>
        <v>S374445311</v>
      </c>
      <c r="F9812" s="3">
        <v>2023</v>
      </c>
      <c r="G9812" s="2">
        <v>250</v>
      </c>
      <c r="H9812" s="2" t="s">
        <v>13274</v>
      </c>
      <c r="I9812" s="2" t="s">
        <v>13275</v>
      </c>
      <c r="J9812" s="2" t="s">
        <v>2027</v>
      </c>
      <c r="K9812" s="194" t="s">
        <v>17</v>
      </c>
      <c r="L9812" s="2">
        <v>34</v>
      </c>
      <c r="M9812" s="194" t="s">
        <v>383</v>
      </c>
      <c r="N9812" s="2" t="s">
        <v>384</v>
      </c>
      <c r="O9812" s="195" t="s">
        <v>384</v>
      </c>
    </row>
    <row r="9813" spans="1:15">
      <c r="A9813">
        <v>2021</v>
      </c>
      <c r="B9813" t="s">
        <v>29</v>
      </c>
      <c r="C9813" s="263">
        <f t="shared" si="514"/>
        <v>44453</v>
      </c>
      <c r="D9813">
        <v>12</v>
      </c>
      <c r="E9813" t="str">
        <f t="shared" si="513"/>
        <v>S374445312</v>
      </c>
      <c r="F9813" s="3">
        <v>2024</v>
      </c>
      <c r="G9813" s="2">
        <v>185</v>
      </c>
      <c r="H9813" s="2" t="s">
        <v>9591</v>
      </c>
      <c r="I9813" s="2" t="s">
        <v>2786</v>
      </c>
      <c r="J9813" s="2" t="s">
        <v>2378</v>
      </c>
      <c r="K9813" s="194" t="s">
        <v>17</v>
      </c>
      <c r="L9813" s="2">
        <v>31</v>
      </c>
      <c r="M9813" s="194" t="s">
        <v>5258</v>
      </c>
      <c r="N9813" s="2" t="s">
        <v>5258</v>
      </c>
      <c r="O9813" s="195" t="s">
        <v>345</v>
      </c>
    </row>
    <row r="9814" spans="1:15">
      <c r="A9814">
        <v>2021</v>
      </c>
      <c r="B9814" t="s">
        <v>29</v>
      </c>
      <c r="C9814" s="263">
        <f t="shared" si="514"/>
        <v>44453</v>
      </c>
      <c r="D9814">
        <v>13</v>
      </c>
      <c r="E9814" t="str">
        <f t="shared" si="513"/>
        <v>S374445313</v>
      </c>
      <c r="F9814" s="3">
        <v>2025</v>
      </c>
      <c r="G9814" s="2">
        <v>170</v>
      </c>
      <c r="H9814" s="2" t="s">
        <v>10919</v>
      </c>
      <c r="I9814" s="2" t="s">
        <v>13276</v>
      </c>
      <c r="J9814" s="2" t="s">
        <v>1064</v>
      </c>
      <c r="K9814" s="194" t="s">
        <v>17</v>
      </c>
      <c r="L9814" s="2">
        <v>26</v>
      </c>
      <c r="M9814" s="194" t="s">
        <v>819</v>
      </c>
      <c r="N9814" s="2" t="s">
        <v>580</v>
      </c>
      <c r="O9814" s="195" t="s">
        <v>1197</v>
      </c>
    </row>
    <row r="9815" spans="1:15" ht="15.75" thickBot="1">
      <c r="A9815">
        <v>2021</v>
      </c>
      <c r="B9815" t="s">
        <v>29</v>
      </c>
      <c r="C9815" s="263">
        <f t="shared" si="514"/>
        <v>44453</v>
      </c>
      <c r="D9815">
        <v>14</v>
      </c>
      <c r="E9815" t="str">
        <f t="shared" si="513"/>
        <v>S374445314</v>
      </c>
      <c r="F9815" s="5">
        <v>2026</v>
      </c>
      <c r="G9815" s="6">
        <v>165</v>
      </c>
      <c r="H9815" s="6" t="s">
        <v>13277</v>
      </c>
      <c r="I9815" s="6" t="s">
        <v>5251</v>
      </c>
      <c r="J9815" s="6" t="s">
        <v>5372</v>
      </c>
      <c r="K9815" s="196" t="s">
        <v>17</v>
      </c>
      <c r="L9815" s="6">
        <v>24</v>
      </c>
      <c r="M9815" s="196" t="s">
        <v>10193</v>
      </c>
      <c r="N9815" s="6" t="s">
        <v>477</v>
      </c>
      <c r="O9815" s="197" t="s">
        <v>7033</v>
      </c>
    </row>
    <row r="9816" spans="1:15" ht="18" thickTop="1" thickBot="1">
      <c r="A9816">
        <v>2021</v>
      </c>
      <c r="B9816" t="s">
        <v>29</v>
      </c>
      <c r="C9816" s="263">
        <f t="shared" si="514"/>
        <v>44453</v>
      </c>
      <c r="D9816">
        <v>15</v>
      </c>
      <c r="E9816" t="str">
        <f t="shared" si="513"/>
        <v>S374445315</v>
      </c>
      <c r="F9816" s="146" t="s">
        <v>11904</v>
      </c>
    </row>
    <row r="9817" spans="1:15" ht="16.5" thickTop="1" thickBot="1">
      <c r="A9817">
        <v>2021</v>
      </c>
      <c r="B9817" t="s">
        <v>29</v>
      </c>
      <c r="C9817" s="263">
        <f t="shared" si="514"/>
        <v>44453</v>
      </c>
      <c r="D9817">
        <v>16</v>
      </c>
      <c r="E9817" t="str">
        <f t="shared" si="513"/>
        <v>S374445316</v>
      </c>
      <c r="F9817" s="338" t="s">
        <v>1</v>
      </c>
      <c r="G9817" s="341" t="s">
        <v>2</v>
      </c>
      <c r="H9817" s="342"/>
      <c r="I9817" s="342"/>
      <c r="J9817" s="343"/>
      <c r="K9817" s="344" t="s">
        <v>3</v>
      </c>
      <c r="L9817" s="343"/>
      <c r="M9817" s="344" t="s">
        <v>144</v>
      </c>
      <c r="N9817" s="342"/>
      <c r="O9817" s="342"/>
    </row>
    <row r="9818" spans="1:15" ht="18" customHeight="1" thickBot="1">
      <c r="A9818">
        <v>2021</v>
      </c>
      <c r="B9818" t="s">
        <v>29</v>
      </c>
      <c r="C9818" s="263">
        <f t="shared" si="514"/>
        <v>44453</v>
      </c>
      <c r="D9818">
        <v>17</v>
      </c>
      <c r="E9818" t="str">
        <f t="shared" si="513"/>
        <v>S374445317</v>
      </c>
      <c r="F9818" s="339"/>
      <c r="G9818" s="345" t="s">
        <v>5</v>
      </c>
      <c r="H9818" s="347" t="s">
        <v>145</v>
      </c>
      <c r="I9818" s="348"/>
      <c r="J9818" s="349"/>
      <c r="K9818" s="350" t="s">
        <v>6</v>
      </c>
      <c r="L9818" s="352" t="s">
        <v>12875</v>
      </c>
      <c r="M9818" s="350" t="s">
        <v>8</v>
      </c>
      <c r="N9818" s="354" t="s">
        <v>146</v>
      </c>
      <c r="O9818" s="356" t="s">
        <v>147</v>
      </c>
    </row>
    <row r="9819" spans="1:15" ht="15.75" thickBot="1">
      <c r="A9819">
        <v>2021</v>
      </c>
      <c r="B9819" t="s">
        <v>29</v>
      </c>
      <c r="C9819" s="263">
        <f t="shared" si="514"/>
        <v>44453</v>
      </c>
      <c r="D9819">
        <v>18</v>
      </c>
      <c r="E9819" t="str">
        <f t="shared" si="513"/>
        <v>S374445318</v>
      </c>
      <c r="F9819" s="340"/>
      <c r="G9819" s="346"/>
      <c r="H9819" s="191" t="s">
        <v>9</v>
      </c>
      <c r="I9819" s="192" t="s">
        <v>18</v>
      </c>
      <c r="J9819" s="193" t="s">
        <v>11</v>
      </c>
      <c r="K9819" s="351"/>
      <c r="L9819" s="353"/>
      <c r="M9819" s="351"/>
      <c r="N9819" s="355"/>
      <c r="O9819" s="357"/>
    </row>
    <row r="9820" spans="1:15">
      <c r="A9820">
        <v>2021</v>
      </c>
      <c r="B9820" t="s">
        <v>29</v>
      </c>
      <c r="C9820" s="263">
        <f t="shared" si="514"/>
        <v>44453</v>
      </c>
      <c r="D9820">
        <v>19</v>
      </c>
      <c r="E9820" t="str">
        <f t="shared" si="513"/>
        <v>S374445319</v>
      </c>
      <c r="F9820" s="3" t="s">
        <v>16</v>
      </c>
      <c r="G9820" s="2">
        <v>48</v>
      </c>
      <c r="H9820" s="2" t="s">
        <v>13278</v>
      </c>
      <c r="I9820" s="2" t="s">
        <v>13279</v>
      </c>
      <c r="J9820" s="2" t="s">
        <v>917</v>
      </c>
      <c r="K9820" s="194" t="s">
        <v>17</v>
      </c>
      <c r="L9820" s="2">
        <v>42</v>
      </c>
      <c r="M9820" s="194" t="s">
        <v>524</v>
      </c>
      <c r="N9820" s="2" t="s">
        <v>7626</v>
      </c>
      <c r="O9820" s="195" t="s">
        <v>4986</v>
      </c>
    </row>
    <row r="9821" spans="1:15">
      <c r="A9821">
        <v>2021</v>
      </c>
      <c r="B9821" t="s">
        <v>29</v>
      </c>
      <c r="C9821" s="263">
        <f t="shared" si="514"/>
        <v>44453</v>
      </c>
      <c r="D9821">
        <v>20</v>
      </c>
      <c r="E9821" t="str">
        <f t="shared" si="513"/>
        <v>S374445320</v>
      </c>
      <c r="F9821" s="4">
        <v>44440</v>
      </c>
      <c r="G9821" s="2">
        <v>618</v>
      </c>
      <c r="H9821" s="2" t="s">
        <v>13280</v>
      </c>
      <c r="I9821" s="2" t="s">
        <v>13281</v>
      </c>
      <c r="J9821" s="2" t="s">
        <v>2621</v>
      </c>
      <c r="K9821" s="194" t="s">
        <v>17</v>
      </c>
      <c r="L9821" s="2">
        <v>42</v>
      </c>
      <c r="M9821" s="194" t="s">
        <v>6879</v>
      </c>
      <c r="N9821" s="2" t="s">
        <v>466</v>
      </c>
      <c r="O9821" s="195" t="s">
        <v>4707</v>
      </c>
    </row>
    <row r="9822" spans="1:15">
      <c r="A9822">
        <v>2021</v>
      </c>
      <c r="B9822" t="s">
        <v>29</v>
      </c>
      <c r="C9822" s="263">
        <f t="shared" si="514"/>
        <v>44453</v>
      </c>
      <c r="D9822">
        <v>21</v>
      </c>
      <c r="E9822" t="str">
        <f t="shared" si="513"/>
        <v>S374445321</v>
      </c>
      <c r="F9822" s="4">
        <v>44470</v>
      </c>
      <c r="G9822" s="2">
        <v>588</v>
      </c>
      <c r="H9822" s="2" t="s">
        <v>13282</v>
      </c>
      <c r="I9822" s="2" t="s">
        <v>13283</v>
      </c>
      <c r="J9822" s="2" t="s">
        <v>4113</v>
      </c>
      <c r="K9822" s="194" t="s">
        <v>17</v>
      </c>
      <c r="L9822" s="2">
        <v>42</v>
      </c>
      <c r="M9822" s="194" t="s">
        <v>10180</v>
      </c>
      <c r="N9822" s="2">
        <v>0</v>
      </c>
      <c r="O9822" s="195" t="s">
        <v>1628</v>
      </c>
    </row>
    <row r="9823" spans="1:15">
      <c r="A9823">
        <v>2021</v>
      </c>
      <c r="B9823" t="s">
        <v>29</v>
      </c>
      <c r="C9823" s="263">
        <f t="shared" si="514"/>
        <v>44453</v>
      </c>
      <c r="D9823">
        <v>22</v>
      </c>
      <c r="E9823" t="str">
        <f t="shared" si="513"/>
        <v>S374445322</v>
      </c>
      <c r="F9823" s="4">
        <v>44501</v>
      </c>
      <c r="G9823" s="2">
        <v>543</v>
      </c>
      <c r="H9823" s="2" t="s">
        <v>13284</v>
      </c>
      <c r="I9823" s="2" t="s">
        <v>13285</v>
      </c>
      <c r="J9823" s="2" t="s">
        <v>2767</v>
      </c>
      <c r="K9823" s="194" t="s">
        <v>17</v>
      </c>
      <c r="L9823" s="2">
        <v>39</v>
      </c>
      <c r="M9823" s="194" t="s">
        <v>10180</v>
      </c>
      <c r="N9823" s="2">
        <v>0</v>
      </c>
      <c r="O9823" s="195" t="s">
        <v>1628</v>
      </c>
    </row>
    <row r="9824" spans="1:15">
      <c r="A9824">
        <v>2021</v>
      </c>
      <c r="B9824" t="s">
        <v>29</v>
      </c>
      <c r="C9824" s="263">
        <f t="shared" si="514"/>
        <v>44453</v>
      </c>
      <c r="D9824">
        <v>23</v>
      </c>
      <c r="E9824" t="str">
        <f t="shared" si="513"/>
        <v>S374445323</v>
      </c>
      <c r="F9824" s="4">
        <v>44531</v>
      </c>
      <c r="G9824" s="2">
        <v>465</v>
      </c>
      <c r="H9824" s="2" t="s">
        <v>13286</v>
      </c>
      <c r="I9824" s="2" t="s">
        <v>13287</v>
      </c>
      <c r="J9824" s="2" t="s">
        <v>739</v>
      </c>
      <c r="K9824" s="194" t="s">
        <v>17</v>
      </c>
      <c r="L9824" s="2">
        <v>39</v>
      </c>
      <c r="M9824" s="194">
        <v>100</v>
      </c>
      <c r="N9824" s="2">
        <v>0</v>
      </c>
      <c r="O9824" s="195">
        <v>0</v>
      </c>
    </row>
    <row r="9825" spans="1:15">
      <c r="A9825">
        <v>2021</v>
      </c>
      <c r="B9825" t="s">
        <v>29</v>
      </c>
      <c r="C9825" s="263">
        <f t="shared" si="514"/>
        <v>44453</v>
      </c>
      <c r="D9825">
        <v>24</v>
      </c>
      <c r="E9825" t="str">
        <f t="shared" si="513"/>
        <v>S374445324</v>
      </c>
      <c r="F9825" s="3" t="s">
        <v>13233</v>
      </c>
      <c r="G9825" s="2">
        <v>400</v>
      </c>
      <c r="H9825" s="2" t="s">
        <v>13288</v>
      </c>
      <c r="I9825" s="2" t="s">
        <v>13289</v>
      </c>
      <c r="J9825" s="2" t="s">
        <v>269</v>
      </c>
      <c r="K9825" s="194" t="s">
        <v>17</v>
      </c>
      <c r="L9825" s="2">
        <v>36</v>
      </c>
      <c r="M9825" s="194">
        <v>75</v>
      </c>
      <c r="N9825" s="2" t="s">
        <v>1208</v>
      </c>
      <c r="O9825" s="195" t="s">
        <v>1684</v>
      </c>
    </row>
    <row r="9826" spans="1:15">
      <c r="A9826">
        <v>2021</v>
      </c>
      <c r="B9826" t="s">
        <v>29</v>
      </c>
      <c r="C9826" s="263">
        <f t="shared" si="514"/>
        <v>44453</v>
      </c>
      <c r="D9826">
        <v>25</v>
      </c>
      <c r="E9826" t="str">
        <f t="shared" si="513"/>
        <v>S374445325</v>
      </c>
      <c r="F9826" s="3">
        <v>2023</v>
      </c>
      <c r="G9826" s="2">
        <v>298</v>
      </c>
      <c r="H9826" s="2" t="s">
        <v>13290</v>
      </c>
      <c r="I9826" s="2" t="s">
        <v>13291</v>
      </c>
      <c r="J9826" s="2" t="s">
        <v>1592</v>
      </c>
      <c r="K9826" s="194" t="s">
        <v>17</v>
      </c>
      <c r="L9826" s="2">
        <v>36</v>
      </c>
      <c r="M9826" s="194" t="s">
        <v>1371</v>
      </c>
      <c r="N9826" s="2" t="s">
        <v>1459</v>
      </c>
      <c r="O9826" s="195">
        <v>40</v>
      </c>
    </row>
    <row r="9827" spans="1:15">
      <c r="A9827">
        <v>2021</v>
      </c>
      <c r="B9827" t="s">
        <v>29</v>
      </c>
      <c r="C9827" s="263">
        <f t="shared" si="514"/>
        <v>44453</v>
      </c>
      <c r="D9827">
        <v>26</v>
      </c>
      <c r="E9827" t="str">
        <f t="shared" si="513"/>
        <v>S374445326</v>
      </c>
      <c r="F9827" s="3">
        <v>2024</v>
      </c>
      <c r="G9827" s="2">
        <v>225</v>
      </c>
      <c r="H9827" s="2" t="s">
        <v>7183</v>
      </c>
      <c r="I9827" s="2" t="s">
        <v>374</v>
      </c>
      <c r="J9827" s="2" t="s">
        <v>3571</v>
      </c>
      <c r="K9827" s="194" t="s">
        <v>17</v>
      </c>
      <c r="L9827" s="2">
        <v>31</v>
      </c>
      <c r="M9827" s="194" t="s">
        <v>493</v>
      </c>
      <c r="N9827" s="2" t="s">
        <v>432</v>
      </c>
      <c r="O9827" s="195" t="s">
        <v>5324</v>
      </c>
    </row>
    <row r="9828" spans="1:15">
      <c r="A9828">
        <v>2021</v>
      </c>
      <c r="B9828" t="s">
        <v>29</v>
      </c>
      <c r="C9828" s="263">
        <f t="shared" si="514"/>
        <v>44453</v>
      </c>
      <c r="D9828">
        <v>27</v>
      </c>
      <c r="E9828" t="str">
        <f t="shared" si="513"/>
        <v>S374445327</v>
      </c>
      <c r="F9828" s="3">
        <v>2025</v>
      </c>
      <c r="G9828" s="2">
        <v>205</v>
      </c>
      <c r="H9828" s="2" t="s">
        <v>5170</v>
      </c>
      <c r="I9828" s="2" t="s">
        <v>8713</v>
      </c>
      <c r="J9828" s="2" t="s">
        <v>1292</v>
      </c>
      <c r="K9828" s="194" t="s">
        <v>17</v>
      </c>
      <c r="L9828" s="2">
        <v>27</v>
      </c>
      <c r="M9828" s="194" t="s">
        <v>428</v>
      </c>
      <c r="N9828" s="2" t="s">
        <v>461</v>
      </c>
      <c r="O9828" s="195" t="s">
        <v>7658</v>
      </c>
    </row>
    <row r="9829" spans="1:15" ht="15.75" thickBot="1">
      <c r="A9829">
        <v>2021</v>
      </c>
      <c r="B9829" t="s">
        <v>29</v>
      </c>
      <c r="C9829" s="263">
        <f t="shared" si="514"/>
        <v>44453</v>
      </c>
      <c r="D9829">
        <v>28</v>
      </c>
      <c r="E9829" t="str">
        <f t="shared" si="513"/>
        <v>S374445328</v>
      </c>
      <c r="F9829" s="5">
        <v>2026</v>
      </c>
      <c r="G9829" s="6">
        <v>195</v>
      </c>
      <c r="H9829" s="6" t="s">
        <v>8167</v>
      </c>
      <c r="I9829" s="6" t="s">
        <v>10306</v>
      </c>
      <c r="J9829" s="6" t="s">
        <v>2294</v>
      </c>
      <c r="K9829" s="196" t="s">
        <v>17</v>
      </c>
      <c r="L9829" s="6">
        <v>24</v>
      </c>
      <c r="M9829" s="196" t="s">
        <v>432</v>
      </c>
      <c r="N9829" s="6" t="s">
        <v>4257</v>
      </c>
      <c r="O9829" s="197" t="s">
        <v>5513</v>
      </c>
    </row>
    <row r="9830" spans="1:15" ht="18" thickTop="1" thickBot="1">
      <c r="A9830">
        <v>2021</v>
      </c>
      <c r="B9830" t="s">
        <v>28</v>
      </c>
      <c r="C9830" s="263">
        <f>C9829+7</f>
        <v>44460</v>
      </c>
      <c r="D9830">
        <v>1</v>
      </c>
      <c r="E9830" t="str">
        <f t="shared" ref="E9830:E9857" si="515">B9830&amp;C9830&amp;D9830</f>
        <v>S38444601</v>
      </c>
      <c r="F9830" s="146" t="s">
        <v>11903</v>
      </c>
    </row>
    <row r="9831" spans="1:15" ht="16.5" thickTop="1" thickBot="1">
      <c r="A9831">
        <v>2021</v>
      </c>
      <c r="B9831" t="s">
        <v>28</v>
      </c>
      <c r="C9831" s="263">
        <f t="shared" ref="C9831:C9857" si="516">C9830</f>
        <v>44460</v>
      </c>
      <c r="D9831">
        <v>2</v>
      </c>
      <c r="E9831" t="str">
        <f t="shared" si="515"/>
        <v>S38444602</v>
      </c>
      <c r="F9831" s="338" t="s">
        <v>1</v>
      </c>
      <c r="G9831" s="341" t="s">
        <v>2</v>
      </c>
      <c r="H9831" s="342"/>
      <c r="I9831" s="342"/>
      <c r="J9831" s="343"/>
      <c r="K9831" s="344" t="s">
        <v>3</v>
      </c>
      <c r="L9831" s="343"/>
      <c r="M9831" s="344" t="s">
        <v>144</v>
      </c>
      <c r="N9831" s="342"/>
      <c r="O9831" s="342"/>
    </row>
    <row r="9832" spans="1:15" ht="18" customHeight="1" thickBot="1">
      <c r="A9832">
        <v>2021</v>
      </c>
      <c r="B9832" t="s">
        <v>28</v>
      </c>
      <c r="C9832" s="263">
        <f t="shared" si="516"/>
        <v>44460</v>
      </c>
      <c r="D9832">
        <v>3</v>
      </c>
      <c r="E9832" t="str">
        <f t="shared" si="515"/>
        <v>S38444603</v>
      </c>
      <c r="F9832" s="339"/>
      <c r="G9832" s="345" t="s">
        <v>5</v>
      </c>
      <c r="H9832" s="347" t="s">
        <v>145</v>
      </c>
      <c r="I9832" s="348"/>
      <c r="J9832" s="349"/>
      <c r="K9832" s="350" t="s">
        <v>6</v>
      </c>
      <c r="L9832" s="352" t="s">
        <v>12875</v>
      </c>
      <c r="M9832" s="350" t="s">
        <v>8</v>
      </c>
      <c r="N9832" s="354" t="s">
        <v>146</v>
      </c>
      <c r="O9832" s="356" t="s">
        <v>147</v>
      </c>
    </row>
    <row r="9833" spans="1:15" ht="15.75" thickBot="1">
      <c r="A9833">
        <v>2021</v>
      </c>
      <c r="B9833" t="s">
        <v>28</v>
      </c>
      <c r="C9833" s="263">
        <f t="shared" si="516"/>
        <v>44460</v>
      </c>
      <c r="D9833">
        <v>4</v>
      </c>
      <c r="E9833" t="str">
        <f t="shared" si="515"/>
        <v>S38444604</v>
      </c>
      <c r="F9833" s="340"/>
      <c r="G9833" s="346"/>
      <c r="H9833" s="191" t="s">
        <v>9</v>
      </c>
      <c r="I9833" s="192" t="s">
        <v>18</v>
      </c>
      <c r="J9833" s="193" t="s">
        <v>11</v>
      </c>
      <c r="K9833" s="351"/>
      <c r="L9833" s="353"/>
      <c r="M9833" s="351"/>
      <c r="N9833" s="355"/>
      <c r="O9833" s="357"/>
    </row>
    <row r="9834" spans="1:15">
      <c r="A9834">
        <v>2021</v>
      </c>
      <c r="B9834" t="s">
        <v>28</v>
      </c>
      <c r="C9834" s="263">
        <f t="shared" si="516"/>
        <v>44460</v>
      </c>
      <c r="D9834">
        <v>5</v>
      </c>
      <c r="E9834" t="str">
        <f t="shared" si="515"/>
        <v>S38444605</v>
      </c>
      <c r="F9834" s="3" t="s">
        <v>12</v>
      </c>
      <c r="G9834" s="2">
        <v>-3</v>
      </c>
      <c r="H9834" s="2" t="s">
        <v>13292</v>
      </c>
      <c r="I9834" s="2" t="s">
        <v>13293</v>
      </c>
      <c r="J9834" s="2" t="s">
        <v>8235</v>
      </c>
      <c r="K9834" s="194" t="s">
        <v>17</v>
      </c>
      <c r="L9834" s="2">
        <v>42</v>
      </c>
      <c r="M9834" s="194" t="s">
        <v>1139</v>
      </c>
      <c r="N9834" s="2" t="s">
        <v>3955</v>
      </c>
      <c r="O9834" s="195" t="s">
        <v>297</v>
      </c>
    </row>
    <row r="9835" spans="1:15">
      <c r="A9835">
        <v>2021</v>
      </c>
      <c r="B9835" t="s">
        <v>28</v>
      </c>
      <c r="C9835" s="263">
        <f t="shared" si="516"/>
        <v>44460</v>
      </c>
      <c r="D9835">
        <v>6</v>
      </c>
      <c r="E9835" t="str">
        <f t="shared" si="515"/>
        <v>S38444606</v>
      </c>
      <c r="F9835" s="4">
        <v>44440</v>
      </c>
      <c r="G9835" s="2">
        <v>577</v>
      </c>
      <c r="H9835" s="2" t="s">
        <v>13294</v>
      </c>
      <c r="I9835" s="2" t="s">
        <v>13295</v>
      </c>
      <c r="J9835" s="2" t="s">
        <v>2172</v>
      </c>
      <c r="K9835" s="194" t="s">
        <v>17</v>
      </c>
      <c r="L9835" s="2">
        <v>41</v>
      </c>
      <c r="M9835" s="194" t="s">
        <v>1825</v>
      </c>
      <c r="N9835" s="2" t="s">
        <v>1825</v>
      </c>
      <c r="O9835" s="195" t="s">
        <v>10385</v>
      </c>
    </row>
    <row r="9836" spans="1:15">
      <c r="A9836">
        <v>2021</v>
      </c>
      <c r="B9836" t="s">
        <v>28</v>
      </c>
      <c r="C9836" s="263">
        <f t="shared" si="516"/>
        <v>44460</v>
      </c>
      <c r="D9836">
        <v>7</v>
      </c>
      <c r="E9836" t="str">
        <f t="shared" si="515"/>
        <v>S38444607</v>
      </c>
      <c r="F9836" s="4">
        <v>44470</v>
      </c>
      <c r="G9836" s="2">
        <v>555</v>
      </c>
      <c r="H9836" s="2" t="s">
        <v>13296</v>
      </c>
      <c r="I9836" s="2" t="s">
        <v>13297</v>
      </c>
      <c r="J9836" s="2" t="s">
        <v>3305</v>
      </c>
      <c r="K9836" s="194" t="s">
        <v>17</v>
      </c>
      <c r="L9836" s="2">
        <v>42</v>
      </c>
      <c r="M9836" s="194">
        <v>0</v>
      </c>
      <c r="N9836" s="2">
        <v>0</v>
      </c>
      <c r="O9836" s="195">
        <v>100</v>
      </c>
    </row>
    <row r="9837" spans="1:15">
      <c r="A9837">
        <v>2021</v>
      </c>
      <c r="B9837" t="s">
        <v>28</v>
      </c>
      <c r="C9837" s="263">
        <f t="shared" si="516"/>
        <v>44460</v>
      </c>
      <c r="D9837">
        <v>8</v>
      </c>
      <c r="E9837" t="str">
        <f t="shared" si="515"/>
        <v>S38444608</v>
      </c>
      <c r="F9837" s="4">
        <v>44501</v>
      </c>
      <c r="G9837" s="2">
        <v>504</v>
      </c>
      <c r="H9837" s="2" t="s">
        <v>13298</v>
      </c>
      <c r="I9837" s="2" t="s">
        <v>13299</v>
      </c>
      <c r="J9837" s="2" t="s">
        <v>1147</v>
      </c>
      <c r="K9837" s="194" t="s">
        <v>17</v>
      </c>
      <c r="L9837" s="2">
        <v>39</v>
      </c>
      <c r="M9837" s="194" t="s">
        <v>3767</v>
      </c>
      <c r="N9837" s="2" t="s">
        <v>2313</v>
      </c>
      <c r="O9837" s="195" t="s">
        <v>3768</v>
      </c>
    </row>
    <row r="9838" spans="1:15">
      <c r="A9838">
        <v>2021</v>
      </c>
      <c r="B9838" t="s">
        <v>28</v>
      </c>
      <c r="C9838" s="263">
        <f t="shared" si="516"/>
        <v>44460</v>
      </c>
      <c r="D9838">
        <v>9</v>
      </c>
      <c r="E9838" t="str">
        <f t="shared" si="515"/>
        <v>S38444609</v>
      </c>
      <c r="F9838" s="4">
        <v>44531</v>
      </c>
      <c r="G9838" s="2">
        <v>430</v>
      </c>
      <c r="H9838" s="2" t="s">
        <v>13300</v>
      </c>
      <c r="I9838" s="2" t="s">
        <v>13301</v>
      </c>
      <c r="J9838" s="2" t="s">
        <v>4270</v>
      </c>
      <c r="K9838" s="194" t="s">
        <v>17</v>
      </c>
      <c r="L9838" s="2">
        <v>36</v>
      </c>
      <c r="M9838" s="194" t="s">
        <v>334</v>
      </c>
      <c r="N9838" s="2" t="s">
        <v>2082</v>
      </c>
      <c r="O9838" s="195" t="s">
        <v>2951</v>
      </c>
    </row>
    <row r="9839" spans="1:15">
      <c r="A9839">
        <v>2021</v>
      </c>
      <c r="B9839" t="s">
        <v>28</v>
      </c>
      <c r="C9839" s="263">
        <f t="shared" si="516"/>
        <v>44460</v>
      </c>
      <c r="D9839">
        <v>10</v>
      </c>
      <c r="E9839" t="str">
        <f t="shared" si="515"/>
        <v>S384446010</v>
      </c>
      <c r="F9839" s="3" t="s">
        <v>13233</v>
      </c>
      <c r="G9839" s="2">
        <v>345</v>
      </c>
      <c r="H9839" s="2" t="s">
        <v>13302</v>
      </c>
      <c r="I9839" s="2" t="s">
        <v>13303</v>
      </c>
      <c r="J9839" s="2" t="s">
        <v>1061</v>
      </c>
      <c r="K9839" s="194" t="s">
        <v>17</v>
      </c>
      <c r="L9839" s="2">
        <v>35</v>
      </c>
      <c r="M9839" s="194" t="s">
        <v>5987</v>
      </c>
      <c r="N9839" s="2" t="s">
        <v>303</v>
      </c>
      <c r="O9839" s="195" t="s">
        <v>297</v>
      </c>
    </row>
    <row r="9840" spans="1:15">
      <c r="A9840">
        <v>2021</v>
      </c>
      <c r="B9840" t="s">
        <v>28</v>
      </c>
      <c r="C9840" s="263">
        <f t="shared" si="516"/>
        <v>44460</v>
      </c>
      <c r="D9840">
        <v>11</v>
      </c>
      <c r="E9840" t="str">
        <f t="shared" si="515"/>
        <v>S384446011</v>
      </c>
      <c r="F9840" s="3">
        <v>2023</v>
      </c>
      <c r="G9840" s="2">
        <v>248</v>
      </c>
      <c r="H9840" s="2" t="s">
        <v>13304</v>
      </c>
      <c r="I9840" s="2" t="s">
        <v>13305</v>
      </c>
      <c r="J9840" s="2" t="s">
        <v>835</v>
      </c>
      <c r="K9840" s="194" t="s">
        <v>17</v>
      </c>
      <c r="L9840" s="2">
        <v>34</v>
      </c>
      <c r="M9840" s="194">
        <v>45</v>
      </c>
      <c r="N9840" s="2">
        <v>30</v>
      </c>
      <c r="O9840" s="195">
        <v>25</v>
      </c>
    </row>
    <row r="9841" spans="1:15">
      <c r="A9841">
        <v>2021</v>
      </c>
      <c r="B9841" t="s">
        <v>28</v>
      </c>
      <c r="C9841" s="263">
        <f t="shared" si="516"/>
        <v>44460</v>
      </c>
      <c r="D9841">
        <v>12</v>
      </c>
      <c r="E9841" t="str">
        <f t="shared" si="515"/>
        <v>S384446012</v>
      </c>
      <c r="F9841" s="3">
        <v>2024</v>
      </c>
      <c r="G9841" s="2">
        <v>187</v>
      </c>
      <c r="H9841" s="2" t="s">
        <v>2839</v>
      </c>
      <c r="I9841" s="2" t="s">
        <v>2728</v>
      </c>
      <c r="J9841" s="2" t="s">
        <v>2027</v>
      </c>
      <c r="K9841" s="194" t="s">
        <v>17</v>
      </c>
      <c r="L9841" s="2">
        <v>32</v>
      </c>
      <c r="M9841" s="194" t="s">
        <v>1197</v>
      </c>
      <c r="N9841" s="2" t="s">
        <v>296</v>
      </c>
      <c r="O9841" s="195" t="s">
        <v>574</v>
      </c>
    </row>
    <row r="9842" spans="1:15">
      <c r="A9842">
        <v>2021</v>
      </c>
      <c r="B9842" t="s">
        <v>28</v>
      </c>
      <c r="C9842" s="263">
        <f t="shared" si="516"/>
        <v>44460</v>
      </c>
      <c r="D9842">
        <v>13</v>
      </c>
      <c r="E9842" t="str">
        <f t="shared" si="515"/>
        <v>S384446013</v>
      </c>
      <c r="F9842" s="3">
        <v>2025</v>
      </c>
      <c r="G9842" s="2">
        <v>168</v>
      </c>
      <c r="H9842" s="2" t="s">
        <v>5988</v>
      </c>
      <c r="I9842" s="2" t="s">
        <v>2941</v>
      </c>
      <c r="J9842" s="2" t="s">
        <v>7164</v>
      </c>
      <c r="K9842" s="194" t="s">
        <v>17</v>
      </c>
      <c r="L9842" s="2">
        <v>27</v>
      </c>
      <c r="M9842" s="194" t="s">
        <v>10599</v>
      </c>
      <c r="N9842" s="2" t="s">
        <v>2049</v>
      </c>
      <c r="O9842" s="195">
        <v>35</v>
      </c>
    </row>
    <row r="9843" spans="1:15" ht="15.75" thickBot="1">
      <c r="A9843">
        <v>2021</v>
      </c>
      <c r="B9843" t="s">
        <v>28</v>
      </c>
      <c r="C9843" s="263">
        <f t="shared" si="516"/>
        <v>44460</v>
      </c>
      <c r="D9843">
        <v>14</v>
      </c>
      <c r="E9843" t="str">
        <f t="shared" si="515"/>
        <v>S384446014</v>
      </c>
      <c r="F9843" s="5">
        <v>2026</v>
      </c>
      <c r="G9843" s="6">
        <v>162</v>
      </c>
      <c r="H9843" s="6" t="s">
        <v>13306</v>
      </c>
      <c r="I9843" s="6" t="s">
        <v>11100</v>
      </c>
      <c r="J9843" s="6" t="s">
        <v>1995</v>
      </c>
      <c r="K9843" s="196" t="s">
        <v>17</v>
      </c>
      <c r="L9843" s="6">
        <v>23</v>
      </c>
      <c r="M9843" s="196" t="s">
        <v>10191</v>
      </c>
      <c r="N9843" s="6" t="s">
        <v>4043</v>
      </c>
      <c r="O9843" s="197" t="s">
        <v>3669</v>
      </c>
    </row>
    <row r="9844" spans="1:15" ht="18" thickTop="1" thickBot="1">
      <c r="A9844">
        <v>2021</v>
      </c>
      <c r="B9844" t="s">
        <v>28</v>
      </c>
      <c r="C9844" s="263">
        <f t="shared" si="516"/>
        <v>44460</v>
      </c>
      <c r="D9844">
        <v>15</v>
      </c>
      <c r="E9844" t="str">
        <f t="shared" si="515"/>
        <v>S384446015</v>
      </c>
      <c r="F9844" s="146" t="s">
        <v>11904</v>
      </c>
    </row>
    <row r="9845" spans="1:15" ht="16.5" thickTop="1" thickBot="1">
      <c r="A9845">
        <v>2021</v>
      </c>
      <c r="B9845" t="s">
        <v>28</v>
      </c>
      <c r="C9845" s="263">
        <f t="shared" si="516"/>
        <v>44460</v>
      </c>
      <c r="D9845">
        <v>16</v>
      </c>
      <c r="E9845" t="str">
        <f t="shared" si="515"/>
        <v>S384446016</v>
      </c>
      <c r="F9845" s="338" t="s">
        <v>1</v>
      </c>
      <c r="G9845" s="341" t="s">
        <v>2</v>
      </c>
      <c r="H9845" s="342"/>
      <c r="I9845" s="342"/>
      <c r="J9845" s="343"/>
      <c r="K9845" s="344" t="s">
        <v>3</v>
      </c>
      <c r="L9845" s="343"/>
      <c r="M9845" s="344" t="s">
        <v>144</v>
      </c>
      <c r="N9845" s="342"/>
      <c r="O9845" s="342"/>
    </row>
    <row r="9846" spans="1:15" ht="18" customHeight="1" thickBot="1">
      <c r="A9846">
        <v>2021</v>
      </c>
      <c r="B9846" t="s">
        <v>28</v>
      </c>
      <c r="C9846" s="263">
        <f t="shared" si="516"/>
        <v>44460</v>
      </c>
      <c r="D9846">
        <v>17</v>
      </c>
      <c r="E9846" t="str">
        <f t="shared" si="515"/>
        <v>S384446017</v>
      </c>
      <c r="F9846" s="339"/>
      <c r="G9846" s="345" t="s">
        <v>5</v>
      </c>
      <c r="H9846" s="347" t="s">
        <v>145</v>
      </c>
      <c r="I9846" s="348"/>
      <c r="J9846" s="349"/>
      <c r="K9846" s="350" t="s">
        <v>6</v>
      </c>
      <c r="L9846" s="352" t="s">
        <v>12875</v>
      </c>
      <c r="M9846" s="350" t="s">
        <v>8</v>
      </c>
      <c r="N9846" s="354" t="s">
        <v>146</v>
      </c>
      <c r="O9846" s="356" t="s">
        <v>147</v>
      </c>
    </row>
    <row r="9847" spans="1:15" ht="15.75" thickBot="1">
      <c r="A9847">
        <v>2021</v>
      </c>
      <c r="B9847" t="s">
        <v>28</v>
      </c>
      <c r="C9847" s="263">
        <f t="shared" si="516"/>
        <v>44460</v>
      </c>
      <c r="D9847">
        <v>18</v>
      </c>
      <c r="E9847" t="str">
        <f t="shared" si="515"/>
        <v>S384446018</v>
      </c>
      <c r="F9847" s="340"/>
      <c r="G9847" s="346"/>
      <c r="H9847" s="191" t="s">
        <v>9</v>
      </c>
      <c r="I9847" s="192" t="s">
        <v>18</v>
      </c>
      <c r="J9847" s="193" t="s">
        <v>11</v>
      </c>
      <c r="K9847" s="351"/>
      <c r="L9847" s="353"/>
      <c r="M9847" s="351"/>
      <c r="N9847" s="355"/>
      <c r="O9847" s="357"/>
    </row>
    <row r="9848" spans="1:15">
      <c r="A9848">
        <v>2021</v>
      </c>
      <c r="B9848" t="s">
        <v>28</v>
      </c>
      <c r="C9848" s="263">
        <f t="shared" si="516"/>
        <v>44460</v>
      </c>
      <c r="D9848">
        <v>19</v>
      </c>
      <c r="E9848" t="str">
        <f t="shared" si="515"/>
        <v>S384446019</v>
      </c>
      <c r="F9848" s="3" t="s">
        <v>16</v>
      </c>
      <c r="G9848" s="2">
        <v>55</v>
      </c>
      <c r="H9848" s="2" t="s">
        <v>13037</v>
      </c>
      <c r="I9848" s="2" t="s">
        <v>13307</v>
      </c>
      <c r="J9848" s="2" t="s">
        <v>277</v>
      </c>
      <c r="K9848" s="194" t="s">
        <v>17</v>
      </c>
      <c r="L9848" s="2">
        <v>40</v>
      </c>
      <c r="M9848" s="194" t="s">
        <v>1723</v>
      </c>
      <c r="N9848" s="2" t="s">
        <v>1691</v>
      </c>
      <c r="O9848" s="195" t="s">
        <v>379</v>
      </c>
    </row>
    <row r="9849" spans="1:15">
      <c r="A9849">
        <v>2021</v>
      </c>
      <c r="B9849" t="s">
        <v>28</v>
      </c>
      <c r="C9849" s="263">
        <f t="shared" si="516"/>
        <v>44460</v>
      </c>
      <c r="D9849">
        <v>20</v>
      </c>
      <c r="E9849" t="str">
        <f t="shared" si="515"/>
        <v>S384446020</v>
      </c>
      <c r="F9849" s="4">
        <v>44440</v>
      </c>
      <c r="G9849" s="2">
        <v>632</v>
      </c>
      <c r="H9849" s="2" t="s">
        <v>13308</v>
      </c>
      <c r="I9849" s="2" t="s">
        <v>13309</v>
      </c>
      <c r="J9849" s="2" t="s">
        <v>2621</v>
      </c>
      <c r="K9849" s="194" t="s">
        <v>17</v>
      </c>
      <c r="L9849" s="2">
        <v>40</v>
      </c>
      <c r="M9849" s="194" t="s">
        <v>346</v>
      </c>
      <c r="N9849" s="2" t="s">
        <v>317</v>
      </c>
      <c r="O9849" s="195">
        <v>80</v>
      </c>
    </row>
    <row r="9850" spans="1:15">
      <c r="A9850">
        <v>2021</v>
      </c>
      <c r="B9850" t="s">
        <v>28</v>
      </c>
      <c r="C9850" s="263">
        <f t="shared" si="516"/>
        <v>44460</v>
      </c>
      <c r="D9850">
        <v>21</v>
      </c>
      <c r="E9850" t="str">
        <f t="shared" si="515"/>
        <v>S384446021</v>
      </c>
      <c r="F9850" s="4">
        <v>44470</v>
      </c>
      <c r="G9850" s="2">
        <v>610</v>
      </c>
      <c r="H9850" s="2" t="s">
        <v>13310</v>
      </c>
      <c r="I9850" s="2" t="s">
        <v>13311</v>
      </c>
      <c r="J9850" s="2" t="s">
        <v>3796</v>
      </c>
      <c r="K9850" s="194" t="s">
        <v>17</v>
      </c>
      <c r="L9850" s="2">
        <v>39</v>
      </c>
      <c r="M9850" s="194" t="s">
        <v>728</v>
      </c>
      <c r="N9850" s="2">
        <v>0</v>
      </c>
      <c r="O9850" s="195" t="s">
        <v>3836</v>
      </c>
    </row>
    <row r="9851" spans="1:15">
      <c r="A9851">
        <v>2021</v>
      </c>
      <c r="B9851" t="s">
        <v>28</v>
      </c>
      <c r="C9851" s="263">
        <f t="shared" si="516"/>
        <v>44460</v>
      </c>
      <c r="D9851">
        <v>22</v>
      </c>
      <c r="E9851" t="str">
        <f t="shared" si="515"/>
        <v>S384446022</v>
      </c>
      <c r="F9851" s="4">
        <v>44501</v>
      </c>
      <c r="G9851" s="2">
        <v>559</v>
      </c>
      <c r="H9851" s="2" t="s">
        <v>13312</v>
      </c>
      <c r="I9851" s="2" t="s">
        <v>13313</v>
      </c>
      <c r="J9851" s="2" t="s">
        <v>3048</v>
      </c>
      <c r="K9851" s="194" t="s">
        <v>17</v>
      </c>
      <c r="L9851" s="2">
        <v>38</v>
      </c>
      <c r="M9851" s="194" t="s">
        <v>3258</v>
      </c>
      <c r="N9851" s="2" t="s">
        <v>1628</v>
      </c>
      <c r="O9851" s="195" t="s">
        <v>4625</v>
      </c>
    </row>
    <row r="9852" spans="1:15">
      <c r="A9852">
        <v>2021</v>
      </c>
      <c r="B9852" t="s">
        <v>28</v>
      </c>
      <c r="C9852" s="263">
        <f t="shared" si="516"/>
        <v>44460</v>
      </c>
      <c r="D9852">
        <v>23</v>
      </c>
      <c r="E9852" t="str">
        <f t="shared" si="515"/>
        <v>S384446023</v>
      </c>
      <c r="F9852" s="4">
        <v>44531</v>
      </c>
      <c r="G9852" s="2">
        <v>490</v>
      </c>
      <c r="H9852" s="2" t="s">
        <v>13314</v>
      </c>
      <c r="I9852" s="2" t="s">
        <v>13315</v>
      </c>
      <c r="J9852" s="2" t="s">
        <v>1932</v>
      </c>
      <c r="K9852" s="194" t="s">
        <v>17</v>
      </c>
      <c r="L9852" s="2">
        <v>36</v>
      </c>
      <c r="M9852" s="194" t="s">
        <v>13316</v>
      </c>
      <c r="N9852" s="2" t="s">
        <v>4179</v>
      </c>
      <c r="O9852" s="195" t="s">
        <v>13223</v>
      </c>
    </row>
    <row r="9853" spans="1:15">
      <c r="A9853">
        <v>2021</v>
      </c>
      <c r="B9853" t="s">
        <v>28</v>
      </c>
      <c r="C9853" s="263">
        <f t="shared" si="516"/>
        <v>44460</v>
      </c>
      <c r="D9853">
        <v>24</v>
      </c>
      <c r="E9853" t="str">
        <f t="shared" si="515"/>
        <v>S384446024</v>
      </c>
      <c r="F9853" s="3" t="s">
        <v>13233</v>
      </c>
      <c r="G9853" s="2">
        <v>400</v>
      </c>
      <c r="H9853" s="2" t="s">
        <v>13317</v>
      </c>
      <c r="I9853" s="2" t="s">
        <v>1381</v>
      </c>
      <c r="J9853" s="2" t="s">
        <v>925</v>
      </c>
      <c r="K9853" s="194" t="s">
        <v>17</v>
      </c>
      <c r="L9853" s="2">
        <v>36</v>
      </c>
      <c r="M9853" s="194" t="s">
        <v>3916</v>
      </c>
      <c r="N9853" s="2" t="s">
        <v>3258</v>
      </c>
      <c r="O9853" s="195" t="s">
        <v>491</v>
      </c>
    </row>
    <row r="9854" spans="1:15">
      <c r="A9854">
        <v>2021</v>
      </c>
      <c r="B9854" t="s">
        <v>28</v>
      </c>
      <c r="C9854" s="263">
        <f t="shared" si="516"/>
        <v>44460</v>
      </c>
      <c r="D9854">
        <v>25</v>
      </c>
      <c r="E9854" t="str">
        <f t="shared" si="515"/>
        <v>S384446025</v>
      </c>
      <c r="F9854" s="3">
        <v>2023</v>
      </c>
      <c r="G9854" s="2">
        <v>295</v>
      </c>
      <c r="H9854" s="2" t="s">
        <v>13318</v>
      </c>
      <c r="I9854" s="2" t="s">
        <v>13319</v>
      </c>
      <c r="J9854" s="2" t="s">
        <v>1927</v>
      </c>
      <c r="K9854" s="194" t="s">
        <v>17</v>
      </c>
      <c r="L9854" s="2">
        <v>34</v>
      </c>
      <c r="M9854" s="194" t="s">
        <v>478</v>
      </c>
      <c r="N9854" s="2" t="s">
        <v>383</v>
      </c>
      <c r="O9854" s="195" t="s">
        <v>383</v>
      </c>
    </row>
    <row r="9855" spans="1:15">
      <c r="A9855">
        <v>2021</v>
      </c>
      <c r="B9855" t="s">
        <v>28</v>
      </c>
      <c r="C9855" s="263">
        <f t="shared" si="516"/>
        <v>44460</v>
      </c>
      <c r="D9855">
        <v>26</v>
      </c>
      <c r="E9855" t="str">
        <f t="shared" si="515"/>
        <v>S384446026</v>
      </c>
      <c r="F9855" s="3">
        <v>2024</v>
      </c>
      <c r="G9855" s="2">
        <v>227</v>
      </c>
      <c r="H9855" s="2" t="s">
        <v>13320</v>
      </c>
      <c r="I9855" s="2" t="s">
        <v>13321</v>
      </c>
      <c r="J9855" s="2" t="s">
        <v>1214</v>
      </c>
      <c r="K9855" s="194" t="s">
        <v>17</v>
      </c>
      <c r="L9855" s="2">
        <v>31</v>
      </c>
      <c r="M9855" s="194" t="s">
        <v>2421</v>
      </c>
      <c r="N9855" s="2" t="s">
        <v>2421</v>
      </c>
      <c r="O9855" s="195" t="s">
        <v>482</v>
      </c>
    </row>
    <row r="9856" spans="1:15">
      <c r="A9856">
        <v>2021</v>
      </c>
      <c r="B9856" t="s">
        <v>28</v>
      </c>
      <c r="C9856" s="263">
        <f t="shared" si="516"/>
        <v>44460</v>
      </c>
      <c r="D9856">
        <v>27</v>
      </c>
      <c r="E9856" t="str">
        <f t="shared" si="515"/>
        <v>S384446027</v>
      </c>
      <c r="F9856" s="3">
        <v>2025</v>
      </c>
      <c r="G9856" s="2">
        <v>203</v>
      </c>
      <c r="H9856" s="2" t="s">
        <v>13322</v>
      </c>
      <c r="I9856" s="2" t="s">
        <v>13323</v>
      </c>
      <c r="J9856" s="2" t="s">
        <v>1061</v>
      </c>
      <c r="K9856" s="194" t="s">
        <v>17</v>
      </c>
      <c r="L9856" s="2">
        <v>27</v>
      </c>
      <c r="M9856" s="194" t="s">
        <v>3211</v>
      </c>
      <c r="N9856" s="2" t="s">
        <v>455</v>
      </c>
      <c r="O9856" s="195" t="s">
        <v>265</v>
      </c>
    </row>
    <row r="9857" spans="1:15" ht="15.75" thickBot="1">
      <c r="A9857">
        <v>2021</v>
      </c>
      <c r="B9857" t="s">
        <v>28</v>
      </c>
      <c r="C9857" s="263">
        <f t="shared" si="516"/>
        <v>44460</v>
      </c>
      <c r="D9857">
        <v>28</v>
      </c>
      <c r="E9857" t="str">
        <f t="shared" si="515"/>
        <v>S384446028</v>
      </c>
      <c r="F9857" s="5">
        <v>2026</v>
      </c>
      <c r="G9857" s="6">
        <v>192</v>
      </c>
      <c r="H9857" s="6" t="s">
        <v>6128</v>
      </c>
      <c r="I9857" s="6" t="s">
        <v>12469</v>
      </c>
      <c r="J9857" s="6" t="s">
        <v>1329</v>
      </c>
      <c r="K9857" s="196" t="s">
        <v>17</v>
      </c>
      <c r="L9857" s="6">
        <v>24</v>
      </c>
      <c r="M9857" s="196" t="s">
        <v>1446</v>
      </c>
      <c r="N9857" s="6" t="s">
        <v>401</v>
      </c>
      <c r="O9857" s="197" t="s">
        <v>455</v>
      </c>
    </row>
    <row r="9858" spans="1:15" ht="18" thickTop="1" thickBot="1">
      <c r="A9858">
        <v>2021</v>
      </c>
      <c r="B9858" t="s">
        <v>27</v>
      </c>
      <c r="C9858" s="263">
        <f>C9857+7</f>
        <v>44467</v>
      </c>
      <c r="D9858">
        <v>1</v>
      </c>
      <c r="E9858" t="str">
        <f t="shared" ref="E9858:E9885" si="517">B9858&amp;C9858&amp;D9858</f>
        <v>S39444671</v>
      </c>
      <c r="F9858" s="146" t="s">
        <v>11903</v>
      </c>
    </row>
    <row r="9859" spans="1:15" ht="16.5" thickTop="1" thickBot="1">
      <c r="A9859">
        <v>2021</v>
      </c>
      <c r="B9859" t="s">
        <v>27</v>
      </c>
      <c r="C9859" s="263">
        <f t="shared" ref="C9859:C9885" si="518">C9858</f>
        <v>44467</v>
      </c>
      <c r="D9859">
        <v>2</v>
      </c>
      <c r="E9859" t="str">
        <f t="shared" si="517"/>
        <v>S39444672</v>
      </c>
      <c r="F9859" s="338" t="s">
        <v>1</v>
      </c>
      <c r="G9859" s="341" t="s">
        <v>2</v>
      </c>
      <c r="H9859" s="342"/>
      <c r="I9859" s="342"/>
      <c r="J9859" s="343"/>
      <c r="K9859" s="344" t="s">
        <v>3</v>
      </c>
      <c r="L9859" s="343"/>
      <c r="M9859" s="344" t="s">
        <v>144</v>
      </c>
      <c r="N9859" s="342"/>
      <c r="O9859" s="342"/>
    </row>
    <row r="9860" spans="1:15" ht="18" customHeight="1" thickBot="1">
      <c r="A9860">
        <v>2021</v>
      </c>
      <c r="B9860" t="s">
        <v>27</v>
      </c>
      <c r="C9860" s="263">
        <f t="shared" si="518"/>
        <v>44467</v>
      </c>
      <c r="D9860">
        <v>3</v>
      </c>
      <c r="E9860" t="str">
        <f t="shared" si="517"/>
        <v>S39444673</v>
      </c>
      <c r="F9860" s="339"/>
      <c r="G9860" s="345" t="s">
        <v>5</v>
      </c>
      <c r="H9860" s="347" t="s">
        <v>145</v>
      </c>
      <c r="I9860" s="348"/>
      <c r="J9860" s="349"/>
      <c r="K9860" s="350" t="s">
        <v>6</v>
      </c>
      <c r="L9860" s="352" t="s">
        <v>12875</v>
      </c>
      <c r="M9860" s="350" t="s">
        <v>8</v>
      </c>
      <c r="N9860" s="354" t="s">
        <v>146</v>
      </c>
      <c r="O9860" s="356" t="s">
        <v>147</v>
      </c>
    </row>
    <row r="9861" spans="1:15" ht="15.75" thickBot="1">
      <c r="A9861">
        <v>2021</v>
      </c>
      <c r="B9861" t="s">
        <v>27</v>
      </c>
      <c r="C9861" s="263">
        <f t="shared" si="518"/>
        <v>44467</v>
      </c>
      <c r="D9861">
        <v>4</v>
      </c>
      <c r="E9861" t="str">
        <f t="shared" si="517"/>
        <v>S39444674</v>
      </c>
      <c r="F9861" s="340"/>
      <c r="G9861" s="346"/>
      <c r="H9861" s="191" t="s">
        <v>9</v>
      </c>
      <c r="I9861" s="192" t="s">
        <v>18</v>
      </c>
      <c r="J9861" s="193" t="s">
        <v>11</v>
      </c>
      <c r="K9861" s="351"/>
      <c r="L9861" s="353"/>
      <c r="M9861" s="351"/>
      <c r="N9861" s="355"/>
      <c r="O9861" s="357"/>
    </row>
    <row r="9862" spans="1:15">
      <c r="A9862">
        <v>2021</v>
      </c>
      <c r="B9862" t="s">
        <v>27</v>
      </c>
      <c r="C9862" s="263">
        <f t="shared" si="518"/>
        <v>44467</v>
      </c>
      <c r="D9862">
        <v>5</v>
      </c>
      <c r="E9862" t="str">
        <f t="shared" si="517"/>
        <v>S39444675</v>
      </c>
      <c r="F9862" s="3" t="s">
        <v>12</v>
      </c>
      <c r="G9862" s="2">
        <v>-3</v>
      </c>
      <c r="H9862" s="2" t="s">
        <v>13325</v>
      </c>
      <c r="I9862" s="2" t="s">
        <v>10032</v>
      </c>
      <c r="J9862" s="2" t="s">
        <v>10409</v>
      </c>
      <c r="K9862" s="194" t="s">
        <v>17</v>
      </c>
      <c r="L9862" s="2">
        <v>46</v>
      </c>
      <c r="M9862" s="194" t="s">
        <v>269</v>
      </c>
      <c r="N9862" s="2" t="s">
        <v>2055</v>
      </c>
      <c r="O9862" s="195" t="s">
        <v>12015</v>
      </c>
    </row>
    <row r="9863" spans="1:15">
      <c r="A9863">
        <v>2021</v>
      </c>
      <c r="B9863" t="s">
        <v>27</v>
      </c>
      <c r="C9863" s="263">
        <f t="shared" si="518"/>
        <v>44467</v>
      </c>
      <c r="D9863">
        <v>6</v>
      </c>
      <c r="E9863" t="str">
        <f t="shared" si="517"/>
        <v>S39444676</v>
      </c>
      <c r="F9863" s="4">
        <v>44440</v>
      </c>
      <c r="G9863" s="2">
        <v>575</v>
      </c>
      <c r="H9863" s="2" t="s">
        <v>13326</v>
      </c>
      <c r="I9863" s="2" t="s">
        <v>13327</v>
      </c>
      <c r="J9863" s="2" t="s">
        <v>4959</v>
      </c>
      <c r="K9863" s="194" t="s">
        <v>17</v>
      </c>
      <c r="L9863" s="2">
        <v>46</v>
      </c>
      <c r="M9863" s="194" t="s">
        <v>5723</v>
      </c>
      <c r="N9863" s="2" t="s">
        <v>4854</v>
      </c>
      <c r="O9863" s="195" t="s">
        <v>1642</v>
      </c>
    </row>
    <row r="9864" spans="1:15">
      <c r="A9864">
        <v>2021</v>
      </c>
      <c r="B9864" t="s">
        <v>27</v>
      </c>
      <c r="C9864" s="263">
        <f t="shared" si="518"/>
        <v>44467</v>
      </c>
      <c r="D9864">
        <v>7</v>
      </c>
      <c r="E9864" t="str">
        <f t="shared" si="517"/>
        <v>S39444677</v>
      </c>
      <c r="F9864" s="4">
        <v>44470</v>
      </c>
      <c r="G9864" s="2">
        <v>480</v>
      </c>
      <c r="H9864" s="2" t="s">
        <v>13328</v>
      </c>
      <c r="I9864" s="2" t="s">
        <v>13329</v>
      </c>
      <c r="J9864" s="2" t="s">
        <v>285</v>
      </c>
      <c r="K9864" s="194" t="s">
        <v>17</v>
      </c>
      <c r="L9864" s="2">
        <v>60</v>
      </c>
      <c r="M9864" s="194">
        <v>100</v>
      </c>
      <c r="N9864" s="2">
        <v>0</v>
      </c>
      <c r="O9864" s="195">
        <v>0</v>
      </c>
    </row>
    <row r="9865" spans="1:15">
      <c r="A9865">
        <v>2021</v>
      </c>
      <c r="B9865" t="s">
        <v>27</v>
      </c>
      <c r="C9865" s="263">
        <f t="shared" si="518"/>
        <v>44467</v>
      </c>
      <c r="D9865">
        <v>8</v>
      </c>
      <c r="E9865" t="str">
        <f t="shared" si="517"/>
        <v>S39444678</v>
      </c>
      <c r="F9865" s="4">
        <v>44501</v>
      </c>
      <c r="G9865" s="2">
        <v>390</v>
      </c>
      <c r="H9865" s="2" t="s">
        <v>13330</v>
      </c>
      <c r="I9865" s="2" t="s">
        <v>1756</v>
      </c>
      <c r="J9865" s="2" t="s">
        <v>906</v>
      </c>
      <c r="K9865" s="194" t="s">
        <v>17</v>
      </c>
      <c r="L9865" s="2">
        <v>60</v>
      </c>
      <c r="M9865" s="194">
        <v>100</v>
      </c>
      <c r="N9865" s="2">
        <v>0</v>
      </c>
      <c r="O9865" s="195">
        <v>0</v>
      </c>
    </row>
    <row r="9866" spans="1:15">
      <c r="A9866">
        <v>2021</v>
      </c>
      <c r="B9866" t="s">
        <v>27</v>
      </c>
      <c r="C9866" s="263">
        <f t="shared" si="518"/>
        <v>44467</v>
      </c>
      <c r="D9866">
        <v>9</v>
      </c>
      <c r="E9866" t="str">
        <f t="shared" si="517"/>
        <v>S39444679</v>
      </c>
      <c r="F9866" s="4">
        <v>44531</v>
      </c>
      <c r="G9866" s="2">
        <v>322</v>
      </c>
      <c r="H9866" s="2" t="s">
        <v>6742</v>
      </c>
      <c r="I9866" s="2" t="s">
        <v>12251</v>
      </c>
      <c r="J9866" s="2" t="s">
        <v>4463</v>
      </c>
      <c r="K9866" s="194" t="s">
        <v>17</v>
      </c>
      <c r="L9866" s="2">
        <v>56</v>
      </c>
      <c r="M9866" s="194">
        <v>100</v>
      </c>
      <c r="N9866" s="2">
        <v>0</v>
      </c>
      <c r="O9866" s="195">
        <v>0</v>
      </c>
    </row>
    <row r="9867" spans="1:15">
      <c r="A9867">
        <v>2021</v>
      </c>
      <c r="B9867" t="s">
        <v>27</v>
      </c>
      <c r="C9867" s="263">
        <f t="shared" si="518"/>
        <v>44467</v>
      </c>
      <c r="D9867">
        <v>10</v>
      </c>
      <c r="E9867" t="str">
        <f t="shared" si="517"/>
        <v>S394446710</v>
      </c>
      <c r="F9867" s="3" t="s">
        <v>13233</v>
      </c>
      <c r="G9867" s="2">
        <v>325</v>
      </c>
      <c r="H9867" s="2" t="s">
        <v>13331</v>
      </c>
      <c r="I9867" s="2" t="s">
        <v>13332</v>
      </c>
      <c r="J9867" s="2" t="s">
        <v>5777</v>
      </c>
      <c r="K9867" s="194" t="s">
        <v>17</v>
      </c>
      <c r="L9867" s="2">
        <v>39</v>
      </c>
      <c r="M9867" s="194">
        <v>100</v>
      </c>
      <c r="N9867" s="2">
        <v>0</v>
      </c>
      <c r="O9867" s="195">
        <v>0</v>
      </c>
    </row>
    <row r="9868" spans="1:15">
      <c r="A9868">
        <v>2021</v>
      </c>
      <c r="B9868" t="s">
        <v>27</v>
      </c>
      <c r="C9868" s="263">
        <f t="shared" si="518"/>
        <v>44467</v>
      </c>
      <c r="D9868">
        <v>11</v>
      </c>
      <c r="E9868" t="str">
        <f t="shared" si="517"/>
        <v>S394446711</v>
      </c>
      <c r="F9868" s="3">
        <v>2023</v>
      </c>
      <c r="G9868" s="2">
        <v>235</v>
      </c>
      <c r="H9868" s="2" t="s">
        <v>13333</v>
      </c>
      <c r="I9868" s="2" t="s">
        <v>13334</v>
      </c>
      <c r="J9868" s="2" t="s">
        <v>2254</v>
      </c>
      <c r="K9868" s="194" t="s">
        <v>17</v>
      </c>
      <c r="L9868" s="2">
        <v>36</v>
      </c>
      <c r="M9868" s="194" t="s">
        <v>4407</v>
      </c>
      <c r="N9868" s="2" t="s">
        <v>291</v>
      </c>
      <c r="O9868" s="195" t="s">
        <v>833</v>
      </c>
    </row>
    <row r="9869" spans="1:15">
      <c r="A9869">
        <v>2021</v>
      </c>
      <c r="B9869" t="s">
        <v>27</v>
      </c>
      <c r="C9869" s="263">
        <f t="shared" si="518"/>
        <v>44467</v>
      </c>
      <c r="D9869">
        <v>12</v>
      </c>
      <c r="E9869" t="str">
        <f t="shared" si="517"/>
        <v>S394446712</v>
      </c>
      <c r="F9869" s="3">
        <v>2024</v>
      </c>
      <c r="G9869" s="2">
        <v>180</v>
      </c>
      <c r="H9869" s="2" t="s">
        <v>11938</v>
      </c>
      <c r="I9869" s="2" t="s">
        <v>13335</v>
      </c>
      <c r="J9869" s="2" t="s">
        <v>2224</v>
      </c>
      <c r="K9869" s="194" t="s">
        <v>17</v>
      </c>
      <c r="L9869" s="2">
        <v>31</v>
      </c>
      <c r="M9869" s="194" t="s">
        <v>816</v>
      </c>
      <c r="N9869" s="2" t="s">
        <v>1100</v>
      </c>
      <c r="O9869" s="195" t="s">
        <v>1064</v>
      </c>
    </row>
    <row r="9870" spans="1:15">
      <c r="A9870">
        <v>2021</v>
      </c>
      <c r="B9870" t="s">
        <v>27</v>
      </c>
      <c r="C9870" s="263">
        <f t="shared" si="518"/>
        <v>44467</v>
      </c>
      <c r="D9870">
        <v>13</v>
      </c>
      <c r="E9870" t="str">
        <f t="shared" si="517"/>
        <v>S394446713</v>
      </c>
      <c r="F9870" s="3">
        <v>2025</v>
      </c>
      <c r="G9870" s="2">
        <v>165</v>
      </c>
      <c r="H9870" s="2" t="s">
        <v>3248</v>
      </c>
      <c r="I9870" s="2" t="s">
        <v>13336</v>
      </c>
      <c r="J9870" s="2" t="s">
        <v>1867</v>
      </c>
      <c r="K9870" s="194" t="s">
        <v>17</v>
      </c>
      <c r="L9870" s="2">
        <v>26</v>
      </c>
      <c r="M9870" s="194" t="s">
        <v>632</v>
      </c>
      <c r="N9870" s="2" t="s">
        <v>301</v>
      </c>
      <c r="O9870" s="195" t="s">
        <v>512</v>
      </c>
    </row>
    <row r="9871" spans="1:15" ht="15.75" thickBot="1">
      <c r="A9871">
        <v>2021</v>
      </c>
      <c r="B9871" t="s">
        <v>27</v>
      </c>
      <c r="C9871" s="263">
        <f t="shared" si="518"/>
        <v>44467</v>
      </c>
      <c r="D9871">
        <v>14</v>
      </c>
      <c r="E9871" t="str">
        <f t="shared" si="517"/>
        <v>S394446714</v>
      </c>
      <c r="F9871" s="5">
        <v>2026</v>
      </c>
      <c r="G9871" s="6">
        <v>155</v>
      </c>
      <c r="H9871" s="6" t="s">
        <v>13337</v>
      </c>
      <c r="I9871" s="6" t="s">
        <v>12855</v>
      </c>
      <c r="J9871" s="6" t="s">
        <v>2052</v>
      </c>
      <c r="K9871" s="196" t="s">
        <v>17</v>
      </c>
      <c r="L9871" s="6">
        <v>24</v>
      </c>
      <c r="M9871" s="196" t="s">
        <v>4563</v>
      </c>
      <c r="N9871" s="6" t="s">
        <v>11225</v>
      </c>
      <c r="O9871" s="197" t="s">
        <v>11007</v>
      </c>
    </row>
    <row r="9872" spans="1:15" ht="18" thickTop="1" thickBot="1">
      <c r="A9872">
        <v>2021</v>
      </c>
      <c r="B9872" t="s">
        <v>27</v>
      </c>
      <c r="C9872" s="263">
        <f t="shared" si="518"/>
        <v>44467</v>
      </c>
      <c r="D9872">
        <v>15</v>
      </c>
      <c r="E9872" t="str">
        <f t="shared" si="517"/>
        <v>S394446715</v>
      </c>
      <c r="F9872" s="146" t="s">
        <v>11904</v>
      </c>
    </row>
    <row r="9873" spans="1:15" ht="16.5" thickTop="1" thickBot="1">
      <c r="A9873">
        <v>2021</v>
      </c>
      <c r="B9873" t="s">
        <v>27</v>
      </c>
      <c r="C9873" s="263">
        <f t="shared" si="518"/>
        <v>44467</v>
      </c>
      <c r="D9873">
        <v>16</v>
      </c>
      <c r="E9873" t="str">
        <f t="shared" si="517"/>
        <v>S394446716</v>
      </c>
      <c r="F9873" s="338" t="s">
        <v>1</v>
      </c>
      <c r="G9873" s="341" t="s">
        <v>2</v>
      </c>
      <c r="H9873" s="342"/>
      <c r="I9873" s="342"/>
      <c r="J9873" s="343"/>
      <c r="K9873" s="344" t="s">
        <v>3</v>
      </c>
      <c r="L9873" s="343"/>
      <c r="M9873" s="344" t="s">
        <v>144</v>
      </c>
      <c r="N9873" s="342"/>
      <c r="O9873" s="342"/>
    </row>
    <row r="9874" spans="1:15" ht="18" customHeight="1" thickBot="1">
      <c r="A9874">
        <v>2021</v>
      </c>
      <c r="B9874" t="s">
        <v>27</v>
      </c>
      <c r="C9874" s="263">
        <f t="shared" si="518"/>
        <v>44467</v>
      </c>
      <c r="D9874">
        <v>17</v>
      </c>
      <c r="E9874" t="str">
        <f t="shared" si="517"/>
        <v>S394446717</v>
      </c>
      <c r="F9874" s="339"/>
      <c r="G9874" s="345" t="s">
        <v>5</v>
      </c>
      <c r="H9874" s="347" t="s">
        <v>145</v>
      </c>
      <c r="I9874" s="348"/>
      <c r="J9874" s="349"/>
      <c r="K9874" s="350" t="s">
        <v>6</v>
      </c>
      <c r="L9874" s="352" t="s">
        <v>12875</v>
      </c>
      <c r="M9874" s="350" t="s">
        <v>8</v>
      </c>
      <c r="N9874" s="354" t="s">
        <v>146</v>
      </c>
      <c r="O9874" s="356" t="s">
        <v>147</v>
      </c>
    </row>
    <row r="9875" spans="1:15" ht="15.75" thickBot="1">
      <c r="A9875">
        <v>2021</v>
      </c>
      <c r="B9875" t="s">
        <v>27</v>
      </c>
      <c r="C9875" s="263">
        <f t="shared" si="518"/>
        <v>44467</v>
      </c>
      <c r="D9875">
        <v>18</v>
      </c>
      <c r="E9875" t="str">
        <f t="shared" si="517"/>
        <v>S394446718</v>
      </c>
      <c r="F9875" s="340"/>
      <c r="G9875" s="346"/>
      <c r="H9875" s="191" t="s">
        <v>9</v>
      </c>
      <c r="I9875" s="192" t="s">
        <v>18</v>
      </c>
      <c r="J9875" s="193" t="s">
        <v>11</v>
      </c>
      <c r="K9875" s="351"/>
      <c r="L9875" s="353"/>
      <c r="M9875" s="351"/>
      <c r="N9875" s="355"/>
      <c r="O9875" s="357"/>
    </row>
    <row r="9876" spans="1:15">
      <c r="A9876">
        <v>2021</v>
      </c>
      <c r="B9876" t="s">
        <v>27</v>
      </c>
      <c r="C9876" s="263">
        <f t="shared" si="518"/>
        <v>44467</v>
      </c>
      <c r="D9876">
        <v>19</v>
      </c>
      <c r="E9876" t="str">
        <f t="shared" si="517"/>
        <v>S394446719</v>
      </c>
      <c r="F9876" s="3" t="s">
        <v>16</v>
      </c>
      <c r="G9876" s="2">
        <v>52</v>
      </c>
      <c r="H9876" s="2" t="s">
        <v>3919</v>
      </c>
      <c r="I9876" s="2" t="s">
        <v>12155</v>
      </c>
      <c r="J9876" s="2" t="s">
        <v>3176</v>
      </c>
      <c r="K9876" s="194" t="s">
        <v>17</v>
      </c>
      <c r="L9876" s="2">
        <v>43</v>
      </c>
      <c r="M9876" s="194" t="s">
        <v>7459</v>
      </c>
      <c r="N9876" s="2" t="s">
        <v>338</v>
      </c>
      <c r="O9876" s="195" t="s">
        <v>379</v>
      </c>
    </row>
    <row r="9877" spans="1:15">
      <c r="A9877">
        <v>2021</v>
      </c>
      <c r="B9877" t="s">
        <v>27</v>
      </c>
      <c r="C9877" s="263">
        <f t="shared" si="518"/>
        <v>44467</v>
      </c>
      <c r="D9877">
        <v>20</v>
      </c>
      <c r="E9877" t="str">
        <f t="shared" si="517"/>
        <v>S394446720</v>
      </c>
      <c r="F9877" s="4">
        <v>44440</v>
      </c>
      <c r="G9877" s="2">
        <v>627</v>
      </c>
      <c r="H9877" s="2" t="s">
        <v>13338</v>
      </c>
      <c r="I9877" s="2" t="s">
        <v>13339</v>
      </c>
      <c r="J9877" s="2" t="s">
        <v>1995</v>
      </c>
      <c r="K9877" s="194" t="s">
        <v>17</v>
      </c>
      <c r="L9877" s="2">
        <v>43</v>
      </c>
      <c r="M9877" s="194" t="s">
        <v>344</v>
      </c>
      <c r="N9877" s="2" t="s">
        <v>544</v>
      </c>
      <c r="O9877" s="195" t="s">
        <v>8474</v>
      </c>
    </row>
    <row r="9878" spans="1:15">
      <c r="A9878">
        <v>2021</v>
      </c>
      <c r="B9878" t="s">
        <v>27</v>
      </c>
      <c r="C9878" s="263">
        <f t="shared" si="518"/>
        <v>44467</v>
      </c>
      <c r="D9878">
        <v>21</v>
      </c>
      <c r="E9878" t="str">
        <f t="shared" si="517"/>
        <v>S394446721</v>
      </c>
      <c r="F9878" s="4">
        <v>44470</v>
      </c>
      <c r="G9878" s="2">
        <v>535</v>
      </c>
      <c r="H9878" s="2" t="s">
        <v>13340</v>
      </c>
      <c r="I9878" s="2" t="s">
        <v>13341</v>
      </c>
      <c r="J9878" s="2" t="s">
        <v>5228</v>
      </c>
      <c r="K9878" s="194" t="s">
        <v>17</v>
      </c>
      <c r="L9878" s="2">
        <v>45</v>
      </c>
      <c r="M9878" s="194">
        <v>100</v>
      </c>
      <c r="N9878" s="2">
        <v>0</v>
      </c>
      <c r="O9878" s="195">
        <v>0</v>
      </c>
    </row>
    <row r="9879" spans="1:15">
      <c r="A9879">
        <v>2021</v>
      </c>
      <c r="B9879" t="s">
        <v>27</v>
      </c>
      <c r="C9879" s="263">
        <f t="shared" si="518"/>
        <v>44467</v>
      </c>
      <c r="D9879">
        <v>22</v>
      </c>
      <c r="E9879" t="str">
        <f t="shared" si="517"/>
        <v>S394446722</v>
      </c>
      <c r="F9879" s="4">
        <v>44501</v>
      </c>
      <c r="G9879" s="2">
        <v>445</v>
      </c>
      <c r="H9879" s="2" t="s">
        <v>13342</v>
      </c>
      <c r="I9879" s="2" t="s">
        <v>13343</v>
      </c>
      <c r="J9879" s="2" t="s">
        <v>2430</v>
      </c>
      <c r="K9879" s="194" t="s">
        <v>17</v>
      </c>
      <c r="L9879" s="2">
        <v>45</v>
      </c>
      <c r="M9879" s="194">
        <v>100</v>
      </c>
      <c r="N9879" s="2">
        <v>0</v>
      </c>
      <c r="O9879" s="195">
        <v>0</v>
      </c>
    </row>
    <row r="9880" spans="1:15">
      <c r="A9880">
        <v>2021</v>
      </c>
      <c r="B9880" t="s">
        <v>27</v>
      </c>
      <c r="C9880" s="263">
        <f t="shared" si="518"/>
        <v>44467</v>
      </c>
      <c r="D9880">
        <v>23</v>
      </c>
      <c r="E9880" t="str">
        <f t="shared" si="517"/>
        <v>S394446723</v>
      </c>
      <c r="F9880" s="4">
        <v>44531</v>
      </c>
      <c r="G9880" s="2">
        <v>380</v>
      </c>
      <c r="H9880" s="2" t="s">
        <v>13344</v>
      </c>
      <c r="I9880" s="2" t="s">
        <v>13345</v>
      </c>
      <c r="J9880" s="2" t="s">
        <v>1969</v>
      </c>
      <c r="K9880" s="194" t="s">
        <v>17</v>
      </c>
      <c r="L9880" s="2">
        <v>43</v>
      </c>
      <c r="M9880" s="194">
        <v>100</v>
      </c>
      <c r="N9880" s="2">
        <v>0</v>
      </c>
      <c r="O9880" s="195">
        <v>0</v>
      </c>
    </row>
    <row r="9881" spans="1:15">
      <c r="A9881">
        <v>2021</v>
      </c>
      <c r="B9881" t="s">
        <v>27</v>
      </c>
      <c r="C9881" s="263">
        <f t="shared" si="518"/>
        <v>44467</v>
      </c>
      <c r="D9881">
        <v>24</v>
      </c>
      <c r="E9881" t="str">
        <f t="shared" si="517"/>
        <v>S394446724</v>
      </c>
      <c r="F9881" s="3" t="s">
        <v>13233</v>
      </c>
      <c r="G9881" s="2">
        <v>380</v>
      </c>
      <c r="H9881" s="2" t="s">
        <v>13346</v>
      </c>
      <c r="I9881" s="2" t="s">
        <v>13347</v>
      </c>
      <c r="J9881" s="2" t="s">
        <v>799</v>
      </c>
      <c r="K9881" s="194" t="s">
        <v>17</v>
      </c>
      <c r="L9881" s="2">
        <v>39</v>
      </c>
      <c r="M9881" s="194" t="s">
        <v>6312</v>
      </c>
      <c r="N9881" s="2" t="s">
        <v>1023</v>
      </c>
      <c r="O9881" s="195">
        <v>0</v>
      </c>
    </row>
    <row r="9882" spans="1:15">
      <c r="A9882">
        <v>2021</v>
      </c>
      <c r="B9882" t="s">
        <v>27</v>
      </c>
      <c r="C9882" s="263">
        <f t="shared" si="518"/>
        <v>44467</v>
      </c>
      <c r="D9882">
        <v>25</v>
      </c>
      <c r="E9882" t="str">
        <f t="shared" si="517"/>
        <v>S394446725</v>
      </c>
      <c r="F9882" s="3">
        <v>2023</v>
      </c>
      <c r="G9882" s="2">
        <v>280</v>
      </c>
      <c r="H9882" s="2" t="s">
        <v>13348</v>
      </c>
      <c r="I9882" s="2" t="s">
        <v>13349</v>
      </c>
      <c r="J9882" s="2" t="s">
        <v>2678</v>
      </c>
      <c r="K9882" s="194" t="s">
        <v>17</v>
      </c>
      <c r="L9882" s="2">
        <v>36</v>
      </c>
      <c r="M9882" s="194" t="s">
        <v>7372</v>
      </c>
      <c r="N9882" s="2" t="s">
        <v>1629</v>
      </c>
      <c r="O9882" s="195" t="s">
        <v>3767</v>
      </c>
    </row>
    <row r="9883" spans="1:15">
      <c r="A9883">
        <v>2021</v>
      </c>
      <c r="B9883" t="s">
        <v>27</v>
      </c>
      <c r="C9883" s="263">
        <f t="shared" si="518"/>
        <v>44467</v>
      </c>
      <c r="D9883">
        <v>26</v>
      </c>
      <c r="E9883" t="str">
        <f t="shared" si="517"/>
        <v>S394446726</v>
      </c>
      <c r="F9883" s="3">
        <v>2024</v>
      </c>
      <c r="G9883" s="2">
        <v>220</v>
      </c>
      <c r="H9883" s="2" t="s">
        <v>9944</v>
      </c>
      <c r="I9883" s="2" t="s">
        <v>10230</v>
      </c>
      <c r="J9883" s="2" t="s">
        <v>3455</v>
      </c>
      <c r="K9883" s="194" t="s">
        <v>17</v>
      </c>
      <c r="L9883" s="2">
        <v>33</v>
      </c>
      <c r="M9883" s="194" t="s">
        <v>8799</v>
      </c>
      <c r="N9883" s="2" t="s">
        <v>384</v>
      </c>
      <c r="O9883" s="195" t="s">
        <v>4881</v>
      </c>
    </row>
    <row r="9884" spans="1:15">
      <c r="A9884">
        <v>2021</v>
      </c>
      <c r="B9884" t="s">
        <v>27</v>
      </c>
      <c r="C9884" s="263">
        <f t="shared" si="518"/>
        <v>44467</v>
      </c>
      <c r="D9884">
        <v>27</v>
      </c>
      <c r="E9884" t="str">
        <f t="shared" si="517"/>
        <v>S394446727</v>
      </c>
      <c r="F9884" s="3">
        <v>2025</v>
      </c>
      <c r="G9884" s="2">
        <v>200</v>
      </c>
      <c r="H9884" s="2" t="s">
        <v>8005</v>
      </c>
      <c r="I9884" s="2" t="s">
        <v>13350</v>
      </c>
      <c r="J9884" s="2" t="s">
        <v>549</v>
      </c>
      <c r="K9884" s="194" t="s">
        <v>17</v>
      </c>
      <c r="L9884" s="2">
        <v>27</v>
      </c>
      <c r="M9884" s="194" t="s">
        <v>2071</v>
      </c>
      <c r="N9884" s="2" t="s">
        <v>619</v>
      </c>
      <c r="O9884" s="195" t="s">
        <v>4986</v>
      </c>
    </row>
    <row r="9885" spans="1:15" ht="15.75" thickBot="1">
      <c r="A9885">
        <v>2021</v>
      </c>
      <c r="B9885" t="s">
        <v>27</v>
      </c>
      <c r="C9885" s="263">
        <f t="shared" si="518"/>
        <v>44467</v>
      </c>
      <c r="D9885">
        <v>28</v>
      </c>
      <c r="E9885" t="str">
        <f t="shared" si="517"/>
        <v>S394446728</v>
      </c>
      <c r="F9885" s="5">
        <v>2026</v>
      </c>
      <c r="G9885" s="6">
        <v>185</v>
      </c>
      <c r="H9885" s="6" t="s">
        <v>13351</v>
      </c>
      <c r="I9885" s="6" t="s">
        <v>13352</v>
      </c>
      <c r="J9885" s="6" t="s">
        <v>7548</v>
      </c>
      <c r="K9885" s="196" t="s">
        <v>17</v>
      </c>
      <c r="L9885" s="6">
        <v>26</v>
      </c>
      <c r="M9885" s="196" t="s">
        <v>1122</v>
      </c>
      <c r="N9885" s="6" t="s">
        <v>402</v>
      </c>
      <c r="O9885" s="197" t="s">
        <v>455</v>
      </c>
    </row>
    <row r="9886" spans="1:15" ht="16.5" thickTop="1" thickBot="1">
      <c r="A9886">
        <v>2021</v>
      </c>
      <c r="B9886" t="s">
        <v>26</v>
      </c>
      <c r="C9886" s="263">
        <f>C9885+7</f>
        <v>44474</v>
      </c>
      <c r="D9886">
        <v>1</v>
      </c>
      <c r="E9886" t="str">
        <f t="shared" ref="E9886:E9913" si="519">B9886&amp;C9886&amp;D9886</f>
        <v>S40444741</v>
      </c>
      <c r="F9886" s="1" t="s">
        <v>11903</v>
      </c>
    </row>
    <row r="9887" spans="1:15" ht="16.5" thickTop="1" thickBot="1">
      <c r="A9887">
        <v>2021</v>
      </c>
      <c r="B9887" t="s">
        <v>26</v>
      </c>
      <c r="C9887" s="263">
        <f t="shared" ref="C9887:C9913" si="520">C9886</f>
        <v>44474</v>
      </c>
      <c r="D9887">
        <v>2</v>
      </c>
      <c r="E9887" t="str">
        <f t="shared" si="519"/>
        <v>S40444742</v>
      </c>
      <c r="F9887" s="338" t="s">
        <v>1</v>
      </c>
      <c r="G9887" s="341" t="s">
        <v>2</v>
      </c>
      <c r="H9887" s="342"/>
      <c r="I9887" s="342"/>
      <c r="J9887" s="343"/>
      <c r="K9887" s="344" t="s">
        <v>3</v>
      </c>
      <c r="L9887" s="343"/>
      <c r="M9887" s="344" t="s">
        <v>144</v>
      </c>
      <c r="N9887" s="342"/>
      <c r="O9887" s="342"/>
    </row>
    <row r="9888" spans="1:15" ht="18" customHeight="1" thickBot="1">
      <c r="A9888">
        <v>2021</v>
      </c>
      <c r="B9888" t="s">
        <v>26</v>
      </c>
      <c r="C9888" s="263">
        <f t="shared" si="520"/>
        <v>44474</v>
      </c>
      <c r="D9888">
        <v>3</v>
      </c>
      <c r="E9888" t="str">
        <f t="shared" si="519"/>
        <v>S40444743</v>
      </c>
      <c r="F9888" s="339"/>
      <c r="G9888" s="345" t="s">
        <v>5</v>
      </c>
      <c r="H9888" s="347" t="s">
        <v>145</v>
      </c>
      <c r="I9888" s="348"/>
      <c r="J9888" s="349"/>
      <c r="K9888" s="350" t="s">
        <v>6</v>
      </c>
      <c r="L9888" s="352" t="s">
        <v>12875</v>
      </c>
      <c r="M9888" s="350" t="s">
        <v>8</v>
      </c>
      <c r="N9888" s="354" t="s">
        <v>146</v>
      </c>
      <c r="O9888" s="356" t="s">
        <v>147</v>
      </c>
    </row>
    <row r="9889" spans="1:15" ht="15.75" thickBot="1">
      <c r="A9889">
        <v>2021</v>
      </c>
      <c r="B9889" t="s">
        <v>26</v>
      </c>
      <c r="C9889" s="263">
        <f t="shared" si="520"/>
        <v>44474</v>
      </c>
      <c r="D9889">
        <v>4</v>
      </c>
      <c r="E9889" t="str">
        <f t="shared" si="519"/>
        <v>S40444744</v>
      </c>
      <c r="F9889" s="340"/>
      <c r="G9889" s="346"/>
      <c r="H9889" s="191" t="s">
        <v>9</v>
      </c>
      <c r="I9889" s="192" t="s">
        <v>18</v>
      </c>
      <c r="J9889" s="193" t="s">
        <v>11</v>
      </c>
      <c r="K9889" s="351"/>
      <c r="L9889" s="353"/>
      <c r="M9889" s="351"/>
      <c r="N9889" s="355"/>
      <c r="O9889" s="357"/>
    </row>
    <row r="9890" spans="1:15">
      <c r="A9890">
        <v>2021</v>
      </c>
      <c r="B9890" t="s">
        <v>26</v>
      </c>
      <c r="C9890" s="263">
        <f t="shared" si="520"/>
        <v>44474</v>
      </c>
      <c r="D9890">
        <v>5</v>
      </c>
      <c r="E9890" t="str">
        <f t="shared" si="519"/>
        <v>S40444745</v>
      </c>
      <c r="F9890" s="3" t="s">
        <v>12</v>
      </c>
      <c r="G9890" s="2" t="s">
        <v>1925</v>
      </c>
      <c r="H9890" s="2" t="s">
        <v>13353</v>
      </c>
      <c r="I9890" s="2" t="s">
        <v>12058</v>
      </c>
      <c r="J9890" s="2" t="s">
        <v>10057</v>
      </c>
      <c r="K9890" s="194" t="s">
        <v>17</v>
      </c>
      <c r="L9890" s="2">
        <v>49</v>
      </c>
      <c r="M9890" s="194" t="s">
        <v>1629</v>
      </c>
      <c r="N9890" s="2" t="s">
        <v>1629</v>
      </c>
      <c r="O9890" s="195" t="s">
        <v>11693</v>
      </c>
    </row>
    <row r="9891" spans="1:15">
      <c r="A9891">
        <v>2021</v>
      </c>
      <c r="B9891" t="s">
        <v>26</v>
      </c>
      <c r="C9891" s="263">
        <f t="shared" si="520"/>
        <v>44474</v>
      </c>
      <c r="D9891">
        <v>6</v>
      </c>
      <c r="E9891" t="str">
        <f t="shared" si="519"/>
        <v>S40444746</v>
      </c>
      <c r="F9891" s="4">
        <v>44470</v>
      </c>
      <c r="G9891" s="2">
        <v>355</v>
      </c>
      <c r="H9891" s="2" t="s">
        <v>13354</v>
      </c>
      <c r="I9891" s="2" t="s">
        <v>13355</v>
      </c>
      <c r="J9891" s="2" t="s">
        <v>5923</v>
      </c>
      <c r="K9891" s="194" t="s">
        <v>17</v>
      </c>
      <c r="L9891" s="2">
        <v>58</v>
      </c>
      <c r="M9891" s="194" t="s">
        <v>11114</v>
      </c>
      <c r="N9891" s="2">
        <v>0</v>
      </c>
      <c r="O9891" s="195" t="s">
        <v>2313</v>
      </c>
    </row>
    <row r="9892" spans="1:15">
      <c r="A9892">
        <v>2021</v>
      </c>
      <c r="B9892" t="s">
        <v>26</v>
      </c>
      <c r="C9892" s="263">
        <f t="shared" si="520"/>
        <v>44474</v>
      </c>
      <c r="D9892">
        <v>7</v>
      </c>
      <c r="E9892" t="str">
        <f t="shared" si="519"/>
        <v>S40444747</v>
      </c>
      <c r="F9892" s="4">
        <v>44501</v>
      </c>
      <c r="G9892" s="2">
        <v>270</v>
      </c>
      <c r="H9892" s="2" t="s">
        <v>11993</v>
      </c>
      <c r="I9892" s="2" t="s">
        <v>13356</v>
      </c>
      <c r="J9892" s="2" t="s">
        <v>3610</v>
      </c>
      <c r="K9892" s="194" t="s">
        <v>17</v>
      </c>
      <c r="L9892" s="2">
        <v>58</v>
      </c>
      <c r="M9892" s="194">
        <v>100</v>
      </c>
      <c r="N9892" s="2">
        <v>0</v>
      </c>
      <c r="O9892" s="195">
        <v>0</v>
      </c>
    </row>
    <row r="9893" spans="1:15">
      <c r="A9893">
        <v>2021</v>
      </c>
      <c r="B9893" t="s">
        <v>26</v>
      </c>
      <c r="C9893" s="263">
        <f t="shared" si="520"/>
        <v>44474</v>
      </c>
      <c r="D9893">
        <v>8</v>
      </c>
      <c r="E9893" t="str">
        <f t="shared" si="519"/>
        <v>S40444748</v>
      </c>
      <c r="F9893" s="4">
        <v>44531</v>
      </c>
      <c r="G9893" s="2">
        <v>240</v>
      </c>
      <c r="H9893" s="2" t="s">
        <v>13357</v>
      </c>
      <c r="I9893" s="2" t="s">
        <v>13358</v>
      </c>
      <c r="J9893" s="2" t="s">
        <v>13359</v>
      </c>
      <c r="K9893" s="194" t="s">
        <v>17</v>
      </c>
      <c r="L9893" s="2">
        <v>56</v>
      </c>
      <c r="M9893" s="194">
        <v>100</v>
      </c>
      <c r="N9893" s="2">
        <v>0</v>
      </c>
      <c r="O9893" s="195">
        <v>0</v>
      </c>
    </row>
    <row r="9894" spans="1:15">
      <c r="A9894">
        <v>2021</v>
      </c>
      <c r="B9894" t="s">
        <v>26</v>
      </c>
      <c r="C9894" s="263">
        <f t="shared" si="520"/>
        <v>44474</v>
      </c>
      <c r="D9894">
        <v>9</v>
      </c>
      <c r="E9894" t="str">
        <f t="shared" si="519"/>
        <v>S40444749</v>
      </c>
      <c r="F9894" s="4">
        <v>44562</v>
      </c>
      <c r="G9894" s="2">
        <v>360</v>
      </c>
      <c r="H9894" s="2" t="s">
        <v>13360</v>
      </c>
      <c r="I9894" s="2" t="s">
        <v>13361</v>
      </c>
      <c r="J9894" s="2" t="s">
        <v>653</v>
      </c>
      <c r="K9894" s="194" t="s">
        <v>17</v>
      </c>
      <c r="L9894" s="2">
        <v>46</v>
      </c>
      <c r="M9894" s="194">
        <v>100</v>
      </c>
      <c r="N9894" s="2">
        <v>0</v>
      </c>
      <c r="O9894" s="195">
        <v>0</v>
      </c>
    </row>
    <row r="9895" spans="1:15">
      <c r="A9895">
        <v>2021</v>
      </c>
      <c r="B9895" t="s">
        <v>26</v>
      </c>
      <c r="C9895" s="263">
        <f t="shared" si="520"/>
        <v>44474</v>
      </c>
      <c r="D9895">
        <v>10</v>
      </c>
      <c r="E9895" t="str">
        <f t="shared" si="519"/>
        <v>S404447410</v>
      </c>
      <c r="F9895" s="3" t="s">
        <v>13233</v>
      </c>
      <c r="G9895" s="2">
        <v>275</v>
      </c>
      <c r="H9895" s="2" t="s">
        <v>13362</v>
      </c>
      <c r="I9895" s="2" t="s">
        <v>13363</v>
      </c>
      <c r="J9895" s="2" t="s">
        <v>928</v>
      </c>
      <c r="K9895" s="194" t="s">
        <v>17</v>
      </c>
      <c r="L9895" s="2">
        <v>44</v>
      </c>
      <c r="M9895" s="194" t="s">
        <v>10573</v>
      </c>
      <c r="N9895" s="2">
        <v>0</v>
      </c>
      <c r="O9895" s="195" t="s">
        <v>2082</v>
      </c>
    </row>
    <row r="9896" spans="1:15">
      <c r="A9896">
        <v>2021</v>
      </c>
      <c r="B9896" t="s">
        <v>26</v>
      </c>
      <c r="C9896" s="263">
        <f t="shared" si="520"/>
        <v>44474</v>
      </c>
      <c r="D9896">
        <v>11</v>
      </c>
      <c r="E9896" t="str">
        <f t="shared" si="519"/>
        <v>S404447411</v>
      </c>
      <c r="F9896" s="3">
        <v>2023</v>
      </c>
      <c r="G9896" s="2">
        <v>230</v>
      </c>
      <c r="H9896" s="2" t="s">
        <v>9542</v>
      </c>
      <c r="I9896" s="2" t="s">
        <v>13364</v>
      </c>
      <c r="J9896" s="2" t="s">
        <v>1956</v>
      </c>
      <c r="K9896" s="194" t="s">
        <v>17</v>
      </c>
      <c r="L9896" s="2">
        <v>41</v>
      </c>
      <c r="M9896" s="194" t="s">
        <v>6288</v>
      </c>
      <c r="N9896" s="2" t="s">
        <v>1322</v>
      </c>
      <c r="O9896" s="195" t="s">
        <v>469</v>
      </c>
    </row>
    <row r="9897" spans="1:15">
      <c r="A9897">
        <v>2021</v>
      </c>
      <c r="B9897" t="s">
        <v>26</v>
      </c>
      <c r="C9897" s="263">
        <f t="shared" si="520"/>
        <v>44474</v>
      </c>
      <c r="D9897">
        <v>12</v>
      </c>
      <c r="E9897" t="str">
        <f t="shared" si="519"/>
        <v>S404447412</v>
      </c>
      <c r="F9897" s="3">
        <v>2024</v>
      </c>
      <c r="G9897" s="2">
        <v>180</v>
      </c>
      <c r="H9897" s="2" t="s">
        <v>9024</v>
      </c>
      <c r="I9897" s="2" t="s">
        <v>9676</v>
      </c>
      <c r="J9897" s="2" t="s">
        <v>1757</v>
      </c>
      <c r="K9897" s="194" t="s">
        <v>17</v>
      </c>
      <c r="L9897" s="2">
        <v>31</v>
      </c>
      <c r="M9897" s="194" t="s">
        <v>6432</v>
      </c>
      <c r="N9897" s="2" t="s">
        <v>340</v>
      </c>
      <c r="O9897" s="195" t="s">
        <v>519</v>
      </c>
    </row>
    <row r="9898" spans="1:15">
      <c r="A9898">
        <v>2021</v>
      </c>
      <c r="B9898" t="s">
        <v>26</v>
      </c>
      <c r="C9898" s="263">
        <f t="shared" si="520"/>
        <v>44474</v>
      </c>
      <c r="D9898">
        <v>13</v>
      </c>
      <c r="E9898" t="str">
        <f t="shared" si="519"/>
        <v>S404447413</v>
      </c>
      <c r="F9898" s="3">
        <v>2025</v>
      </c>
      <c r="G9898" s="2">
        <v>166</v>
      </c>
      <c r="H9898" s="2" t="s">
        <v>13365</v>
      </c>
      <c r="I9898" s="2" t="s">
        <v>3433</v>
      </c>
      <c r="J9898" s="2" t="s">
        <v>7207</v>
      </c>
      <c r="K9898" s="194" t="s">
        <v>17</v>
      </c>
      <c r="L9898" s="2">
        <v>27</v>
      </c>
      <c r="M9898" s="194" t="s">
        <v>3023</v>
      </c>
      <c r="N9898" s="2" t="s">
        <v>3695</v>
      </c>
      <c r="O9898" s="195" t="s">
        <v>410</v>
      </c>
    </row>
    <row r="9899" spans="1:15" ht="15.75" thickBot="1">
      <c r="A9899">
        <v>2021</v>
      </c>
      <c r="B9899" t="s">
        <v>26</v>
      </c>
      <c r="C9899" s="263">
        <f t="shared" si="520"/>
        <v>44474</v>
      </c>
      <c r="D9899">
        <v>14</v>
      </c>
      <c r="E9899" t="str">
        <f t="shared" si="519"/>
        <v>S404447414</v>
      </c>
      <c r="F9899" s="5">
        <v>2026</v>
      </c>
      <c r="G9899" s="6">
        <v>160</v>
      </c>
      <c r="H9899" s="6" t="s">
        <v>7693</v>
      </c>
      <c r="I9899" s="6" t="s">
        <v>8059</v>
      </c>
      <c r="J9899" s="6" t="s">
        <v>426</v>
      </c>
      <c r="K9899" s="196" t="s">
        <v>17</v>
      </c>
      <c r="L9899" s="6">
        <v>25</v>
      </c>
      <c r="M9899" s="196" t="s">
        <v>5647</v>
      </c>
      <c r="N9899" s="6" t="s">
        <v>11225</v>
      </c>
      <c r="O9899" s="197" t="s">
        <v>1548</v>
      </c>
    </row>
    <row r="9900" spans="1:15" ht="16.5" thickTop="1" thickBot="1">
      <c r="A9900">
        <v>2021</v>
      </c>
      <c r="B9900" t="s">
        <v>26</v>
      </c>
      <c r="C9900" s="263">
        <f t="shared" si="520"/>
        <v>44474</v>
      </c>
      <c r="D9900">
        <v>15</v>
      </c>
      <c r="E9900" t="str">
        <f t="shared" si="519"/>
        <v>S404447415</v>
      </c>
      <c r="F9900" s="1" t="s">
        <v>11904</v>
      </c>
    </row>
    <row r="9901" spans="1:15" ht="16.5" thickTop="1" thickBot="1">
      <c r="A9901">
        <v>2021</v>
      </c>
      <c r="B9901" t="s">
        <v>26</v>
      </c>
      <c r="C9901" s="263">
        <f t="shared" si="520"/>
        <v>44474</v>
      </c>
      <c r="D9901">
        <v>16</v>
      </c>
      <c r="E9901" t="str">
        <f t="shared" si="519"/>
        <v>S404447416</v>
      </c>
      <c r="F9901" s="338" t="s">
        <v>1</v>
      </c>
      <c r="G9901" s="341" t="s">
        <v>2</v>
      </c>
      <c r="H9901" s="342"/>
      <c r="I9901" s="342"/>
      <c r="J9901" s="343"/>
      <c r="K9901" s="344" t="s">
        <v>3</v>
      </c>
      <c r="L9901" s="343"/>
      <c r="M9901" s="344" t="s">
        <v>144</v>
      </c>
      <c r="N9901" s="342"/>
      <c r="O9901" s="342"/>
    </row>
    <row r="9902" spans="1:15" ht="18" customHeight="1" thickBot="1">
      <c r="A9902">
        <v>2021</v>
      </c>
      <c r="B9902" t="s">
        <v>26</v>
      </c>
      <c r="C9902" s="263">
        <f t="shared" si="520"/>
        <v>44474</v>
      </c>
      <c r="D9902">
        <v>17</v>
      </c>
      <c r="E9902" t="str">
        <f t="shared" si="519"/>
        <v>S404447417</v>
      </c>
      <c r="F9902" s="339"/>
      <c r="G9902" s="345" t="s">
        <v>5</v>
      </c>
      <c r="H9902" s="347" t="s">
        <v>145</v>
      </c>
      <c r="I9902" s="348"/>
      <c r="J9902" s="349"/>
      <c r="K9902" s="350" t="s">
        <v>6</v>
      </c>
      <c r="L9902" s="352" t="s">
        <v>12875</v>
      </c>
      <c r="M9902" s="350" t="s">
        <v>8</v>
      </c>
      <c r="N9902" s="354" t="s">
        <v>146</v>
      </c>
      <c r="O9902" s="356" t="s">
        <v>147</v>
      </c>
    </row>
    <row r="9903" spans="1:15" ht="15.75" thickBot="1">
      <c r="A9903">
        <v>2021</v>
      </c>
      <c r="B9903" t="s">
        <v>26</v>
      </c>
      <c r="C9903" s="263">
        <f t="shared" si="520"/>
        <v>44474</v>
      </c>
      <c r="D9903">
        <v>18</v>
      </c>
      <c r="E9903" t="str">
        <f t="shared" si="519"/>
        <v>S404447418</v>
      </c>
      <c r="F9903" s="340"/>
      <c r="G9903" s="346"/>
      <c r="H9903" s="191" t="s">
        <v>9</v>
      </c>
      <c r="I9903" s="192" t="s">
        <v>18</v>
      </c>
      <c r="J9903" s="193" t="s">
        <v>11</v>
      </c>
      <c r="K9903" s="351"/>
      <c r="L9903" s="353"/>
      <c r="M9903" s="351"/>
      <c r="N9903" s="355"/>
      <c r="O9903" s="357"/>
    </row>
    <row r="9904" spans="1:15">
      <c r="A9904">
        <v>2021</v>
      </c>
      <c r="B9904" t="s">
        <v>26</v>
      </c>
      <c r="C9904" s="263">
        <f t="shared" si="520"/>
        <v>44474</v>
      </c>
      <c r="D9904">
        <v>19</v>
      </c>
      <c r="E9904" t="str">
        <f t="shared" si="519"/>
        <v>S404447419</v>
      </c>
      <c r="F9904" s="3" t="s">
        <v>16</v>
      </c>
      <c r="G9904" s="2">
        <v>55</v>
      </c>
      <c r="H9904" s="2" t="s">
        <v>13366</v>
      </c>
      <c r="I9904" s="2" t="s">
        <v>13367</v>
      </c>
      <c r="J9904" s="2" t="s">
        <v>300</v>
      </c>
      <c r="K9904" s="194" t="s">
        <v>17</v>
      </c>
      <c r="L9904" s="2">
        <v>47</v>
      </c>
      <c r="M9904" s="194" t="s">
        <v>1629</v>
      </c>
      <c r="N9904" s="2" t="s">
        <v>10627</v>
      </c>
      <c r="O9904" s="195" t="s">
        <v>10188</v>
      </c>
    </row>
    <row r="9905" spans="1:15">
      <c r="A9905">
        <v>2021</v>
      </c>
      <c r="B9905" t="s">
        <v>26</v>
      </c>
      <c r="C9905" s="263">
        <f t="shared" si="520"/>
        <v>44474</v>
      </c>
      <c r="D9905">
        <v>20</v>
      </c>
      <c r="E9905" t="str">
        <f t="shared" si="519"/>
        <v>S404447420</v>
      </c>
      <c r="F9905" s="4">
        <v>44470</v>
      </c>
      <c r="G9905" s="2">
        <v>410</v>
      </c>
      <c r="H9905" s="2" t="s">
        <v>13368</v>
      </c>
      <c r="I9905" s="2" t="s">
        <v>13369</v>
      </c>
      <c r="J9905" s="2" t="s">
        <v>1461</v>
      </c>
      <c r="K9905" s="194" t="s">
        <v>17</v>
      </c>
      <c r="L9905" s="2">
        <v>47</v>
      </c>
      <c r="M9905" s="194">
        <v>100</v>
      </c>
      <c r="N9905" s="2">
        <v>0</v>
      </c>
      <c r="O9905" s="195">
        <v>0</v>
      </c>
    </row>
    <row r="9906" spans="1:15">
      <c r="A9906">
        <v>2021</v>
      </c>
      <c r="B9906" t="s">
        <v>26</v>
      </c>
      <c r="C9906" s="263">
        <f t="shared" si="520"/>
        <v>44474</v>
      </c>
      <c r="D9906">
        <v>21</v>
      </c>
      <c r="E9906" t="str">
        <f t="shared" si="519"/>
        <v>S404447421</v>
      </c>
      <c r="F9906" s="4">
        <v>44501</v>
      </c>
      <c r="G9906" s="2">
        <v>325</v>
      </c>
      <c r="H9906" s="2" t="s">
        <v>13370</v>
      </c>
      <c r="I9906" s="2" t="s">
        <v>13371</v>
      </c>
      <c r="J9906" s="2" t="s">
        <v>2254</v>
      </c>
      <c r="K9906" s="194" t="s">
        <v>17</v>
      </c>
      <c r="L9906" s="2">
        <v>44</v>
      </c>
      <c r="M9906" s="194">
        <v>100</v>
      </c>
      <c r="N9906" s="2">
        <v>0</v>
      </c>
      <c r="O9906" s="195">
        <v>0</v>
      </c>
    </row>
    <row r="9907" spans="1:15">
      <c r="A9907">
        <v>2021</v>
      </c>
      <c r="B9907" t="s">
        <v>26</v>
      </c>
      <c r="C9907" s="263">
        <f t="shared" si="520"/>
        <v>44474</v>
      </c>
      <c r="D9907">
        <v>22</v>
      </c>
      <c r="E9907" t="str">
        <f t="shared" si="519"/>
        <v>S404447422</v>
      </c>
      <c r="F9907" s="4">
        <v>44531</v>
      </c>
      <c r="G9907" s="2">
        <v>300</v>
      </c>
      <c r="H9907" s="2" t="s">
        <v>13372</v>
      </c>
      <c r="I9907" s="2" t="s">
        <v>13373</v>
      </c>
      <c r="J9907" s="2" t="s">
        <v>8537</v>
      </c>
      <c r="K9907" s="194" t="s">
        <v>17</v>
      </c>
      <c r="L9907" s="2">
        <v>43</v>
      </c>
      <c r="M9907" s="194">
        <v>100</v>
      </c>
      <c r="N9907" s="2">
        <v>0</v>
      </c>
      <c r="O9907" s="195">
        <v>0</v>
      </c>
    </row>
    <row r="9908" spans="1:15">
      <c r="A9908">
        <v>2021</v>
      </c>
      <c r="B9908" t="s">
        <v>26</v>
      </c>
      <c r="C9908" s="263">
        <f t="shared" si="520"/>
        <v>44474</v>
      </c>
      <c r="D9908">
        <v>23</v>
      </c>
      <c r="E9908" t="str">
        <f t="shared" si="519"/>
        <v>S404447423</v>
      </c>
      <c r="F9908" s="4">
        <v>44562</v>
      </c>
      <c r="G9908" s="2">
        <v>420</v>
      </c>
      <c r="H9908" s="2" t="s">
        <v>13374</v>
      </c>
      <c r="I9908" s="2" t="s">
        <v>13375</v>
      </c>
      <c r="J9908" s="2" t="s">
        <v>5923</v>
      </c>
      <c r="K9908" s="194" t="s">
        <v>17</v>
      </c>
      <c r="L9908" s="2">
        <v>40</v>
      </c>
      <c r="M9908" s="194">
        <v>100</v>
      </c>
      <c r="N9908" s="2">
        <v>0</v>
      </c>
      <c r="O9908" s="195">
        <v>0</v>
      </c>
    </row>
    <row r="9909" spans="1:15">
      <c r="A9909">
        <v>2021</v>
      </c>
      <c r="B9909" t="s">
        <v>26</v>
      </c>
      <c r="C9909" s="263">
        <f t="shared" si="520"/>
        <v>44474</v>
      </c>
      <c r="D9909">
        <v>24</v>
      </c>
      <c r="E9909" t="str">
        <f t="shared" si="519"/>
        <v>S404447424</v>
      </c>
      <c r="F9909" s="3" t="s">
        <v>13233</v>
      </c>
      <c r="G9909" s="2">
        <v>328</v>
      </c>
      <c r="H9909" s="2" t="s">
        <v>13376</v>
      </c>
      <c r="I9909" s="2" t="s">
        <v>13377</v>
      </c>
      <c r="J9909" s="2" t="s">
        <v>13378</v>
      </c>
      <c r="K9909" s="194" t="s">
        <v>17</v>
      </c>
      <c r="L9909" s="2">
        <v>37</v>
      </c>
      <c r="M9909" s="194" t="s">
        <v>10061</v>
      </c>
      <c r="N9909" s="2">
        <v>0</v>
      </c>
      <c r="O9909" s="195" t="s">
        <v>2664</v>
      </c>
    </row>
    <row r="9910" spans="1:15">
      <c r="A9910">
        <v>2021</v>
      </c>
      <c r="B9910" t="s">
        <v>26</v>
      </c>
      <c r="C9910" s="263">
        <f t="shared" si="520"/>
        <v>44474</v>
      </c>
      <c r="D9910">
        <v>25</v>
      </c>
      <c r="E9910" t="str">
        <f t="shared" si="519"/>
        <v>S404447425</v>
      </c>
      <c r="F9910" s="3">
        <v>2023</v>
      </c>
      <c r="G9910" s="2">
        <v>280</v>
      </c>
      <c r="H9910" s="2" t="s">
        <v>8950</v>
      </c>
      <c r="I9910" s="2" t="s">
        <v>13379</v>
      </c>
      <c r="J9910" s="2" t="s">
        <v>6992</v>
      </c>
      <c r="K9910" s="194" t="s">
        <v>17</v>
      </c>
      <c r="L9910" s="2">
        <v>36</v>
      </c>
      <c r="M9910" s="194" t="s">
        <v>2409</v>
      </c>
      <c r="N9910" s="2" t="s">
        <v>5550</v>
      </c>
      <c r="O9910" s="195" t="s">
        <v>274</v>
      </c>
    </row>
    <row r="9911" spans="1:15">
      <c r="A9911">
        <v>2021</v>
      </c>
      <c r="B9911" t="s">
        <v>26</v>
      </c>
      <c r="C9911" s="263">
        <f t="shared" si="520"/>
        <v>44474</v>
      </c>
      <c r="D9911">
        <v>26</v>
      </c>
      <c r="E9911" t="str">
        <f t="shared" si="519"/>
        <v>S404447426</v>
      </c>
      <c r="F9911" s="3">
        <v>2024</v>
      </c>
      <c r="G9911" s="2">
        <v>225</v>
      </c>
      <c r="H9911" s="2" t="s">
        <v>10212</v>
      </c>
      <c r="I9911" s="2" t="s">
        <v>13380</v>
      </c>
      <c r="J9911" s="2" t="s">
        <v>2119</v>
      </c>
      <c r="K9911" s="194" t="s">
        <v>17</v>
      </c>
      <c r="L9911" s="2">
        <v>32</v>
      </c>
      <c r="M9911" s="194" t="s">
        <v>6251</v>
      </c>
      <c r="N9911" s="2" t="s">
        <v>10754</v>
      </c>
      <c r="O9911" s="195" t="s">
        <v>2055</v>
      </c>
    </row>
    <row r="9912" spans="1:15">
      <c r="A9912">
        <v>2021</v>
      </c>
      <c r="B9912" t="s">
        <v>26</v>
      </c>
      <c r="C9912" s="263">
        <f t="shared" si="520"/>
        <v>44474</v>
      </c>
      <c r="D9912">
        <v>27</v>
      </c>
      <c r="E9912" t="str">
        <f t="shared" si="519"/>
        <v>S404447427</v>
      </c>
      <c r="F9912" s="3">
        <v>2025</v>
      </c>
      <c r="G9912" s="2">
        <v>206</v>
      </c>
      <c r="H9912" s="2" t="s">
        <v>10297</v>
      </c>
      <c r="I9912" s="2" t="s">
        <v>1447</v>
      </c>
      <c r="J9912" s="2" t="s">
        <v>283</v>
      </c>
      <c r="K9912" s="194" t="s">
        <v>17</v>
      </c>
      <c r="L9912" s="2">
        <v>28</v>
      </c>
      <c r="M9912" s="194" t="s">
        <v>11113</v>
      </c>
      <c r="N9912" s="2" t="s">
        <v>4039</v>
      </c>
      <c r="O9912" s="195" t="s">
        <v>1661</v>
      </c>
    </row>
    <row r="9913" spans="1:15" ht="15.75" thickBot="1">
      <c r="A9913">
        <v>2021</v>
      </c>
      <c r="B9913" t="s">
        <v>26</v>
      </c>
      <c r="C9913" s="263">
        <f t="shared" si="520"/>
        <v>44474</v>
      </c>
      <c r="D9913">
        <v>28</v>
      </c>
      <c r="E9913" t="str">
        <f t="shared" si="519"/>
        <v>S404447428</v>
      </c>
      <c r="F9913" s="5">
        <v>2026</v>
      </c>
      <c r="G9913" s="6">
        <v>195</v>
      </c>
      <c r="H9913" s="6" t="s">
        <v>8299</v>
      </c>
      <c r="I9913" s="6" t="s">
        <v>9299</v>
      </c>
      <c r="J9913" s="6" t="s">
        <v>852</v>
      </c>
      <c r="K9913" s="196" t="s">
        <v>17</v>
      </c>
      <c r="L9913" s="6">
        <v>27</v>
      </c>
      <c r="M9913" s="196">
        <v>40</v>
      </c>
      <c r="N9913" s="6" t="s">
        <v>8474</v>
      </c>
      <c r="O9913" s="197" t="s">
        <v>546</v>
      </c>
    </row>
    <row r="9914" spans="1:15" ht="18" thickTop="1" thickBot="1">
      <c r="A9914">
        <v>2021</v>
      </c>
      <c r="B9914" t="s">
        <v>25</v>
      </c>
      <c r="C9914" s="263">
        <f>C9913+7</f>
        <v>44481</v>
      </c>
      <c r="D9914">
        <v>1</v>
      </c>
      <c r="E9914" t="str">
        <f t="shared" ref="E9914:E9941" si="521">B9914&amp;C9914&amp;D9914</f>
        <v>S41444811</v>
      </c>
      <c r="F9914" s="146" t="s">
        <v>11903</v>
      </c>
    </row>
    <row r="9915" spans="1:15" ht="16.5" thickTop="1" thickBot="1">
      <c r="A9915">
        <v>2021</v>
      </c>
      <c r="B9915" t="s">
        <v>25</v>
      </c>
      <c r="C9915" s="263">
        <f t="shared" ref="C9915:C9941" si="522">C9914</f>
        <v>44481</v>
      </c>
      <c r="D9915">
        <v>2</v>
      </c>
      <c r="E9915" t="str">
        <f t="shared" si="521"/>
        <v>S41444812</v>
      </c>
      <c r="F9915" s="338" t="s">
        <v>1</v>
      </c>
      <c r="G9915" s="341" t="s">
        <v>2</v>
      </c>
      <c r="H9915" s="342"/>
      <c r="I9915" s="342"/>
      <c r="J9915" s="343"/>
      <c r="K9915" s="344" t="s">
        <v>3</v>
      </c>
      <c r="L9915" s="343"/>
      <c r="M9915" s="344" t="s">
        <v>144</v>
      </c>
      <c r="N9915" s="342"/>
      <c r="O9915" s="342"/>
    </row>
    <row r="9916" spans="1:15" ht="18" customHeight="1" thickBot="1">
      <c r="A9916">
        <v>2021</v>
      </c>
      <c r="B9916" t="s">
        <v>25</v>
      </c>
      <c r="C9916" s="263">
        <f t="shared" si="522"/>
        <v>44481</v>
      </c>
      <c r="D9916">
        <v>3</v>
      </c>
      <c r="E9916" t="str">
        <f t="shared" si="521"/>
        <v>S41444813</v>
      </c>
      <c r="F9916" s="339"/>
      <c r="G9916" s="345" t="s">
        <v>5</v>
      </c>
      <c r="H9916" s="347" t="s">
        <v>145</v>
      </c>
      <c r="I9916" s="348"/>
      <c r="J9916" s="349"/>
      <c r="K9916" s="350" t="s">
        <v>6</v>
      </c>
      <c r="L9916" s="352" t="s">
        <v>12875</v>
      </c>
      <c r="M9916" s="350" t="s">
        <v>8</v>
      </c>
      <c r="N9916" s="354" t="s">
        <v>146</v>
      </c>
      <c r="O9916" s="356" t="s">
        <v>147</v>
      </c>
    </row>
    <row r="9917" spans="1:15" ht="15.75" thickBot="1">
      <c r="A9917">
        <v>2021</v>
      </c>
      <c r="B9917" t="s">
        <v>25</v>
      </c>
      <c r="C9917" s="263">
        <f t="shared" si="522"/>
        <v>44481</v>
      </c>
      <c r="D9917">
        <v>4</v>
      </c>
      <c r="E9917" t="str">
        <f t="shared" si="521"/>
        <v>S41444814</v>
      </c>
      <c r="F9917" s="340"/>
      <c r="G9917" s="346"/>
      <c r="H9917" s="191" t="s">
        <v>9</v>
      </c>
      <c r="I9917" s="192" t="s">
        <v>18</v>
      </c>
      <c r="J9917" s="193" t="s">
        <v>11</v>
      </c>
      <c r="K9917" s="351"/>
      <c r="L9917" s="353"/>
      <c r="M9917" s="351"/>
      <c r="N9917" s="355"/>
      <c r="O9917" s="357"/>
    </row>
    <row r="9918" spans="1:15">
      <c r="A9918">
        <v>2021</v>
      </c>
      <c r="B9918" t="s">
        <v>25</v>
      </c>
      <c r="C9918" s="263">
        <f t="shared" si="522"/>
        <v>44481</v>
      </c>
      <c r="D9918">
        <v>5</v>
      </c>
      <c r="E9918" t="str">
        <f t="shared" si="521"/>
        <v>S41444815</v>
      </c>
      <c r="F9918" s="3" t="s">
        <v>12</v>
      </c>
      <c r="G9918" s="2">
        <v>-5</v>
      </c>
      <c r="H9918" s="2" t="s">
        <v>5262</v>
      </c>
      <c r="I9918" s="2" t="s">
        <v>13381</v>
      </c>
      <c r="J9918" s="2" t="s">
        <v>1184</v>
      </c>
      <c r="K9918" s="194" t="s">
        <v>17</v>
      </c>
      <c r="L9918" s="2">
        <v>45</v>
      </c>
      <c r="M9918" s="194" t="s">
        <v>5907</v>
      </c>
      <c r="N9918" s="2">
        <v>25</v>
      </c>
      <c r="O9918" s="195" t="s">
        <v>400</v>
      </c>
    </row>
    <row r="9919" spans="1:15">
      <c r="A9919">
        <v>2021</v>
      </c>
      <c r="B9919" t="s">
        <v>25</v>
      </c>
      <c r="C9919" s="263">
        <f t="shared" si="522"/>
        <v>44481</v>
      </c>
      <c r="D9919">
        <v>6</v>
      </c>
      <c r="E9919" t="str">
        <f t="shared" si="521"/>
        <v>S41444816</v>
      </c>
      <c r="F9919" s="4">
        <v>44470</v>
      </c>
      <c r="G9919" s="2">
        <v>290</v>
      </c>
      <c r="H9919" s="2" t="s">
        <v>13382</v>
      </c>
      <c r="I9919" s="2" t="s">
        <v>13383</v>
      </c>
      <c r="J9919" s="2" t="s">
        <v>3859</v>
      </c>
      <c r="K9919" s="194" t="s">
        <v>17</v>
      </c>
      <c r="L9919" s="2">
        <v>56</v>
      </c>
      <c r="M9919" s="194">
        <v>100</v>
      </c>
      <c r="N9919" s="2">
        <v>0</v>
      </c>
      <c r="O9919" s="195">
        <v>0</v>
      </c>
    </row>
    <row r="9920" spans="1:15">
      <c r="A9920">
        <v>2021</v>
      </c>
      <c r="B9920" t="s">
        <v>25</v>
      </c>
      <c r="C9920" s="263">
        <f t="shared" si="522"/>
        <v>44481</v>
      </c>
      <c r="D9920">
        <v>7</v>
      </c>
      <c r="E9920" t="str">
        <f t="shared" si="521"/>
        <v>S41444817</v>
      </c>
      <c r="F9920" s="4">
        <v>44501</v>
      </c>
      <c r="G9920" s="2">
        <v>232</v>
      </c>
      <c r="H9920" s="2" t="s">
        <v>1919</v>
      </c>
      <c r="I9920" s="2" t="s">
        <v>13384</v>
      </c>
      <c r="J9920" s="2" t="s">
        <v>13385</v>
      </c>
      <c r="K9920" s="194" t="s">
        <v>17</v>
      </c>
      <c r="L9920" s="2">
        <v>60</v>
      </c>
      <c r="M9920" s="194">
        <v>100</v>
      </c>
      <c r="N9920" s="2">
        <v>0</v>
      </c>
      <c r="O9920" s="195">
        <v>0</v>
      </c>
    </row>
    <row r="9921" spans="1:15">
      <c r="A9921">
        <v>2021</v>
      </c>
      <c r="B9921" t="s">
        <v>25</v>
      </c>
      <c r="C9921" s="263">
        <f t="shared" si="522"/>
        <v>44481</v>
      </c>
      <c r="D9921">
        <v>8</v>
      </c>
      <c r="E9921" t="str">
        <f t="shared" si="521"/>
        <v>S41444818</v>
      </c>
      <c r="F9921" s="4">
        <v>44531</v>
      </c>
      <c r="G9921" s="2">
        <v>230</v>
      </c>
      <c r="H9921" s="2" t="s">
        <v>13386</v>
      </c>
      <c r="I9921" s="2" t="s">
        <v>13387</v>
      </c>
      <c r="J9921" s="2" t="s">
        <v>928</v>
      </c>
      <c r="K9921" s="194" t="s">
        <v>17</v>
      </c>
      <c r="L9921" s="2">
        <v>58</v>
      </c>
      <c r="M9921" s="194">
        <v>100</v>
      </c>
      <c r="N9921" s="2">
        <v>0</v>
      </c>
      <c r="O9921" s="195">
        <v>0</v>
      </c>
    </row>
    <row r="9922" spans="1:15">
      <c r="A9922">
        <v>2021</v>
      </c>
      <c r="B9922" t="s">
        <v>25</v>
      </c>
      <c r="C9922" s="263">
        <f t="shared" si="522"/>
        <v>44481</v>
      </c>
      <c r="D9922">
        <v>9</v>
      </c>
      <c r="E9922" t="str">
        <f t="shared" si="521"/>
        <v>S41444819</v>
      </c>
      <c r="F9922" s="4">
        <v>44562</v>
      </c>
      <c r="G9922" s="2">
        <v>325</v>
      </c>
      <c r="H9922" s="2" t="s">
        <v>10813</v>
      </c>
      <c r="I9922" s="2" t="s">
        <v>13388</v>
      </c>
      <c r="J9922" s="2" t="s">
        <v>1654</v>
      </c>
      <c r="K9922" s="194" t="s">
        <v>17</v>
      </c>
      <c r="L9922" s="2">
        <v>50</v>
      </c>
      <c r="M9922" s="194" t="s">
        <v>6509</v>
      </c>
      <c r="N9922" s="2" t="s">
        <v>322</v>
      </c>
      <c r="O9922" s="195" t="s">
        <v>466</v>
      </c>
    </row>
    <row r="9923" spans="1:15">
      <c r="A9923">
        <v>2021</v>
      </c>
      <c r="B9923" t="s">
        <v>25</v>
      </c>
      <c r="C9923" s="263">
        <f t="shared" si="522"/>
        <v>44481</v>
      </c>
      <c r="D9923">
        <v>10</v>
      </c>
      <c r="E9923" t="str">
        <f t="shared" si="521"/>
        <v>S414448110</v>
      </c>
      <c r="F9923" s="3" t="s">
        <v>13233</v>
      </c>
      <c r="G9923" s="2">
        <v>262</v>
      </c>
      <c r="H9923" s="2" t="s">
        <v>13389</v>
      </c>
      <c r="I9923" s="2" t="s">
        <v>13390</v>
      </c>
      <c r="J9923" s="2" t="s">
        <v>5886</v>
      </c>
      <c r="K9923" s="194" t="s">
        <v>17</v>
      </c>
      <c r="L9923" s="2">
        <v>43</v>
      </c>
      <c r="M9923" s="194" t="s">
        <v>10750</v>
      </c>
      <c r="N9923" s="2" t="s">
        <v>317</v>
      </c>
      <c r="O9923" s="195" t="s">
        <v>317</v>
      </c>
    </row>
    <row r="9924" spans="1:15">
      <c r="A9924">
        <v>2021</v>
      </c>
      <c r="B9924" t="s">
        <v>25</v>
      </c>
      <c r="C9924" s="263">
        <f t="shared" si="522"/>
        <v>44481</v>
      </c>
      <c r="D9924">
        <v>11</v>
      </c>
      <c r="E9924" t="str">
        <f t="shared" si="521"/>
        <v>S414448111</v>
      </c>
      <c r="F9924" s="3">
        <v>2023</v>
      </c>
      <c r="G9924" s="2">
        <v>220</v>
      </c>
      <c r="H9924" s="2" t="s">
        <v>9826</v>
      </c>
      <c r="I9924" s="2" t="s">
        <v>10742</v>
      </c>
      <c r="J9924" s="2" t="s">
        <v>2854</v>
      </c>
      <c r="K9924" s="194" t="s">
        <v>17</v>
      </c>
      <c r="L9924" s="2">
        <v>41</v>
      </c>
      <c r="M9924" s="194" t="s">
        <v>4626</v>
      </c>
      <c r="N9924" s="2" t="s">
        <v>469</v>
      </c>
      <c r="O9924" s="195" t="s">
        <v>3331</v>
      </c>
    </row>
    <row r="9925" spans="1:15">
      <c r="A9925">
        <v>2021</v>
      </c>
      <c r="B9925" t="s">
        <v>25</v>
      </c>
      <c r="C9925" s="263">
        <f t="shared" si="522"/>
        <v>44481</v>
      </c>
      <c r="D9925">
        <v>12</v>
      </c>
      <c r="E9925" t="str">
        <f t="shared" si="521"/>
        <v>S414448112</v>
      </c>
      <c r="F9925" s="3">
        <v>2024</v>
      </c>
      <c r="G9925" s="2">
        <v>180</v>
      </c>
      <c r="H9925" s="2" t="s">
        <v>9264</v>
      </c>
      <c r="I9925" s="2" t="s">
        <v>9264</v>
      </c>
      <c r="J9925" s="2" t="s">
        <v>277</v>
      </c>
      <c r="K9925" s="194" t="s">
        <v>17</v>
      </c>
      <c r="L9925" s="2">
        <v>32</v>
      </c>
      <c r="M9925" s="194" t="s">
        <v>11313</v>
      </c>
      <c r="N9925" s="2" t="s">
        <v>1548</v>
      </c>
      <c r="O9925" s="195" t="s">
        <v>1975</v>
      </c>
    </row>
    <row r="9926" spans="1:15">
      <c r="A9926">
        <v>2021</v>
      </c>
      <c r="B9926" t="s">
        <v>25</v>
      </c>
      <c r="C9926" s="263">
        <f t="shared" si="522"/>
        <v>44481</v>
      </c>
      <c r="D9926">
        <v>13</v>
      </c>
      <c r="E9926" t="str">
        <f t="shared" si="521"/>
        <v>S414448113</v>
      </c>
      <c r="F9926" s="3">
        <v>2025</v>
      </c>
      <c r="G9926" s="2">
        <v>165</v>
      </c>
      <c r="H9926" s="2" t="s">
        <v>13391</v>
      </c>
      <c r="I9926" s="2" t="s">
        <v>3406</v>
      </c>
      <c r="J9926" s="2" t="s">
        <v>1064</v>
      </c>
      <c r="K9926" s="194" t="s">
        <v>17</v>
      </c>
      <c r="L9926" s="2">
        <v>29</v>
      </c>
      <c r="M9926" s="194" t="s">
        <v>302</v>
      </c>
      <c r="N9926" s="2" t="s">
        <v>301</v>
      </c>
      <c r="O9926" s="195" t="s">
        <v>303</v>
      </c>
    </row>
    <row r="9927" spans="1:15" ht="15.75" thickBot="1">
      <c r="A9927">
        <v>2021</v>
      </c>
      <c r="B9927" t="s">
        <v>25</v>
      </c>
      <c r="C9927" s="263">
        <f t="shared" si="522"/>
        <v>44481</v>
      </c>
      <c r="D9927">
        <v>14</v>
      </c>
      <c r="E9927" t="str">
        <f t="shared" si="521"/>
        <v>S414448114</v>
      </c>
      <c r="F9927" s="5">
        <v>2026</v>
      </c>
      <c r="G9927" s="6">
        <v>160</v>
      </c>
      <c r="H9927" s="6" t="s">
        <v>5060</v>
      </c>
      <c r="I9927" s="6" t="s">
        <v>5409</v>
      </c>
      <c r="J9927" s="6" t="s">
        <v>4296</v>
      </c>
      <c r="K9927" s="196" t="s">
        <v>17</v>
      </c>
      <c r="L9927" s="6">
        <v>25</v>
      </c>
      <c r="M9927" s="196" t="s">
        <v>4235</v>
      </c>
      <c r="N9927" s="6" t="s">
        <v>10650</v>
      </c>
      <c r="O9927" s="197" t="s">
        <v>11007</v>
      </c>
    </row>
    <row r="9928" spans="1:15" ht="18" thickTop="1" thickBot="1">
      <c r="A9928">
        <v>2021</v>
      </c>
      <c r="B9928" t="s">
        <v>25</v>
      </c>
      <c r="C9928" s="263">
        <f t="shared" si="522"/>
        <v>44481</v>
      </c>
      <c r="D9928">
        <v>15</v>
      </c>
      <c r="E9928" t="str">
        <f t="shared" si="521"/>
        <v>S414448115</v>
      </c>
      <c r="F9928" s="146" t="s">
        <v>11904</v>
      </c>
    </row>
    <row r="9929" spans="1:15" ht="16.5" thickTop="1" thickBot="1">
      <c r="A9929">
        <v>2021</v>
      </c>
      <c r="B9929" t="s">
        <v>25</v>
      </c>
      <c r="C9929" s="263">
        <f t="shared" si="522"/>
        <v>44481</v>
      </c>
      <c r="D9929">
        <v>16</v>
      </c>
      <c r="E9929" t="str">
        <f t="shared" si="521"/>
        <v>S414448116</v>
      </c>
      <c r="F9929" s="338" t="s">
        <v>1</v>
      </c>
      <c r="G9929" s="341" t="s">
        <v>2</v>
      </c>
      <c r="H9929" s="342"/>
      <c r="I9929" s="342"/>
      <c r="J9929" s="343"/>
      <c r="K9929" s="344" t="s">
        <v>3</v>
      </c>
      <c r="L9929" s="343"/>
      <c r="M9929" s="344" t="s">
        <v>144</v>
      </c>
      <c r="N9929" s="342"/>
      <c r="O9929" s="342"/>
    </row>
    <row r="9930" spans="1:15" ht="18" customHeight="1" thickBot="1">
      <c r="A9930">
        <v>2021</v>
      </c>
      <c r="B9930" t="s">
        <v>25</v>
      </c>
      <c r="C9930" s="263">
        <f t="shared" si="522"/>
        <v>44481</v>
      </c>
      <c r="D9930">
        <v>17</v>
      </c>
      <c r="E9930" t="str">
        <f t="shared" si="521"/>
        <v>S414448117</v>
      </c>
      <c r="F9930" s="339"/>
      <c r="G9930" s="345" t="s">
        <v>5</v>
      </c>
      <c r="H9930" s="347" t="s">
        <v>145</v>
      </c>
      <c r="I9930" s="348"/>
      <c r="J9930" s="349"/>
      <c r="K9930" s="350" t="s">
        <v>6</v>
      </c>
      <c r="L9930" s="352" t="s">
        <v>12875</v>
      </c>
      <c r="M9930" s="350" t="s">
        <v>8</v>
      </c>
      <c r="N9930" s="354" t="s">
        <v>146</v>
      </c>
      <c r="O9930" s="356" t="s">
        <v>147</v>
      </c>
    </row>
    <row r="9931" spans="1:15" ht="15.75" thickBot="1">
      <c r="A9931">
        <v>2021</v>
      </c>
      <c r="B9931" t="s">
        <v>25</v>
      </c>
      <c r="C9931" s="263">
        <f t="shared" si="522"/>
        <v>44481</v>
      </c>
      <c r="D9931">
        <v>18</v>
      </c>
      <c r="E9931" t="str">
        <f t="shared" si="521"/>
        <v>S414448118</v>
      </c>
      <c r="F9931" s="340"/>
      <c r="G9931" s="346"/>
      <c r="H9931" s="191" t="s">
        <v>9</v>
      </c>
      <c r="I9931" s="192" t="s">
        <v>18</v>
      </c>
      <c r="J9931" s="193" t="s">
        <v>11</v>
      </c>
      <c r="K9931" s="351"/>
      <c r="L9931" s="353"/>
      <c r="M9931" s="351"/>
      <c r="N9931" s="355"/>
      <c r="O9931" s="357"/>
    </row>
    <row r="9932" spans="1:15">
      <c r="A9932">
        <v>2021</v>
      </c>
      <c r="B9932" t="s">
        <v>25</v>
      </c>
      <c r="C9932" s="263">
        <f t="shared" si="522"/>
        <v>44481</v>
      </c>
      <c r="D9932">
        <v>19</v>
      </c>
      <c r="E9932" t="str">
        <f t="shared" si="521"/>
        <v>S414448119</v>
      </c>
      <c r="F9932" s="3" t="s">
        <v>16</v>
      </c>
      <c r="G9932" s="2">
        <v>55</v>
      </c>
      <c r="H9932" s="2" t="s">
        <v>5503</v>
      </c>
      <c r="I9932" s="2" t="s">
        <v>11046</v>
      </c>
      <c r="J9932" s="2" t="s">
        <v>917</v>
      </c>
      <c r="K9932" s="194" t="s">
        <v>17</v>
      </c>
      <c r="L9932" s="2">
        <v>49</v>
      </c>
      <c r="M9932" s="194" t="s">
        <v>524</v>
      </c>
      <c r="N9932" s="2" t="s">
        <v>7626</v>
      </c>
      <c r="O9932" s="195" t="s">
        <v>4986</v>
      </c>
    </row>
    <row r="9933" spans="1:15">
      <c r="A9933">
        <v>2021</v>
      </c>
      <c r="B9933" t="s">
        <v>25</v>
      </c>
      <c r="C9933" s="263">
        <f t="shared" si="522"/>
        <v>44481</v>
      </c>
      <c r="D9933">
        <v>20</v>
      </c>
      <c r="E9933" t="str">
        <f t="shared" si="521"/>
        <v>S414448120</v>
      </c>
      <c r="F9933" s="4">
        <v>44470</v>
      </c>
      <c r="G9933" s="2">
        <v>345</v>
      </c>
      <c r="H9933" s="2">
        <v>332</v>
      </c>
      <c r="I9933" s="2" t="s">
        <v>12212</v>
      </c>
      <c r="J9933" s="2" t="s">
        <v>5738</v>
      </c>
      <c r="K9933" s="194" t="s">
        <v>17</v>
      </c>
      <c r="L9933" s="2">
        <v>49</v>
      </c>
      <c r="M9933" s="194">
        <v>100</v>
      </c>
      <c r="N9933" s="2">
        <v>0</v>
      </c>
      <c r="O9933" s="195">
        <v>0</v>
      </c>
    </row>
    <row r="9934" spans="1:15">
      <c r="A9934">
        <v>2021</v>
      </c>
      <c r="B9934" t="s">
        <v>25</v>
      </c>
      <c r="C9934" s="263">
        <f t="shared" si="522"/>
        <v>44481</v>
      </c>
      <c r="D9934">
        <v>21</v>
      </c>
      <c r="E9934" t="str">
        <f t="shared" si="521"/>
        <v>S414448121</v>
      </c>
      <c r="F9934" s="4">
        <v>44501</v>
      </c>
      <c r="G9934" s="2">
        <v>287</v>
      </c>
      <c r="H9934" s="2" t="s">
        <v>8459</v>
      </c>
      <c r="I9934" s="2" t="s">
        <v>12659</v>
      </c>
      <c r="J9934" s="2" t="s">
        <v>5131</v>
      </c>
      <c r="K9934" s="194" t="s">
        <v>17</v>
      </c>
      <c r="L9934" s="2">
        <v>48</v>
      </c>
      <c r="M9934" s="194">
        <v>100</v>
      </c>
      <c r="N9934" s="2">
        <v>0</v>
      </c>
      <c r="O9934" s="195">
        <v>0</v>
      </c>
    </row>
    <row r="9935" spans="1:15">
      <c r="A9935">
        <v>2021</v>
      </c>
      <c r="B9935" t="s">
        <v>25</v>
      </c>
      <c r="C9935" s="263">
        <f t="shared" si="522"/>
        <v>44481</v>
      </c>
      <c r="D9935">
        <v>22</v>
      </c>
      <c r="E9935" t="str">
        <f t="shared" si="521"/>
        <v>S414448122</v>
      </c>
      <c r="F9935" s="4">
        <v>44531</v>
      </c>
      <c r="G9935" s="2">
        <v>290</v>
      </c>
      <c r="H9935" s="2" t="s">
        <v>13392</v>
      </c>
      <c r="I9935" s="2" t="s">
        <v>13393</v>
      </c>
      <c r="J9935" s="2" t="s">
        <v>1138</v>
      </c>
      <c r="K9935" s="194" t="s">
        <v>17</v>
      </c>
      <c r="L9935" s="2">
        <v>47</v>
      </c>
      <c r="M9935" s="194">
        <v>100</v>
      </c>
      <c r="N9935" s="2">
        <v>0</v>
      </c>
      <c r="O9935" s="195">
        <v>0</v>
      </c>
    </row>
    <row r="9936" spans="1:15">
      <c r="A9936">
        <v>2021</v>
      </c>
      <c r="B9936" t="s">
        <v>25</v>
      </c>
      <c r="C9936" s="263">
        <f t="shared" si="522"/>
        <v>44481</v>
      </c>
      <c r="D9936">
        <v>23</v>
      </c>
      <c r="E9936" t="str">
        <f t="shared" si="521"/>
        <v>S414448123</v>
      </c>
      <c r="F9936" s="4">
        <v>44562</v>
      </c>
      <c r="G9936" s="2">
        <v>385</v>
      </c>
      <c r="H9936" s="2" t="s">
        <v>13394</v>
      </c>
      <c r="I9936" s="2" t="s">
        <v>13395</v>
      </c>
      <c r="J9936" s="2" t="s">
        <v>543</v>
      </c>
      <c r="K9936" s="194" t="s">
        <v>17</v>
      </c>
      <c r="L9936" s="2">
        <v>44</v>
      </c>
      <c r="M9936" s="194" t="s">
        <v>2527</v>
      </c>
      <c r="N9936" s="2">
        <v>0</v>
      </c>
      <c r="O9936" s="195" t="s">
        <v>1138</v>
      </c>
    </row>
    <row r="9937" spans="1:15">
      <c r="A9937">
        <v>2021</v>
      </c>
      <c r="B9937" t="s">
        <v>25</v>
      </c>
      <c r="C9937" s="263">
        <f t="shared" si="522"/>
        <v>44481</v>
      </c>
      <c r="D9937">
        <v>24</v>
      </c>
      <c r="E9937" t="str">
        <f t="shared" si="521"/>
        <v>S414448124</v>
      </c>
      <c r="F9937" s="3" t="s">
        <v>13233</v>
      </c>
      <c r="G9937" s="2">
        <v>317</v>
      </c>
      <c r="H9937" s="2" t="s">
        <v>13396</v>
      </c>
      <c r="I9937" s="2" t="s">
        <v>13397</v>
      </c>
      <c r="J9937" s="2" t="s">
        <v>7179</v>
      </c>
      <c r="K9937" s="194" t="s">
        <v>17</v>
      </c>
      <c r="L9937" s="2">
        <v>40</v>
      </c>
      <c r="M9937" s="194">
        <v>100</v>
      </c>
      <c r="N9937" s="2">
        <v>0</v>
      </c>
      <c r="O9937" s="195">
        <v>0</v>
      </c>
    </row>
    <row r="9938" spans="1:15">
      <c r="A9938">
        <v>2021</v>
      </c>
      <c r="B9938" t="s">
        <v>25</v>
      </c>
      <c r="C9938" s="263">
        <f t="shared" si="522"/>
        <v>44481</v>
      </c>
      <c r="D9938">
        <v>25</v>
      </c>
      <c r="E9938" t="str">
        <f t="shared" si="521"/>
        <v>S414448125</v>
      </c>
      <c r="F9938" s="3">
        <v>2023</v>
      </c>
      <c r="G9938" s="2">
        <v>265</v>
      </c>
      <c r="H9938" s="2" t="s">
        <v>13398</v>
      </c>
      <c r="I9938" s="2" t="s">
        <v>13399</v>
      </c>
      <c r="J9938" s="2" t="s">
        <v>3821</v>
      </c>
      <c r="K9938" s="194" t="s">
        <v>17</v>
      </c>
      <c r="L9938" s="2">
        <v>36</v>
      </c>
      <c r="M9938" s="194" t="s">
        <v>9604</v>
      </c>
      <c r="N9938" s="2" t="s">
        <v>466</v>
      </c>
      <c r="O9938" s="195" t="s">
        <v>428</v>
      </c>
    </row>
    <row r="9939" spans="1:15">
      <c r="A9939">
        <v>2021</v>
      </c>
      <c r="B9939" t="s">
        <v>25</v>
      </c>
      <c r="C9939" s="263">
        <f t="shared" si="522"/>
        <v>44481</v>
      </c>
      <c r="D9939">
        <v>26</v>
      </c>
      <c r="E9939" t="str">
        <f t="shared" si="521"/>
        <v>S414448126</v>
      </c>
      <c r="F9939" s="3">
        <v>2024</v>
      </c>
      <c r="G9939" s="2">
        <v>220</v>
      </c>
      <c r="H9939" s="2" t="s">
        <v>13400</v>
      </c>
      <c r="I9939" s="2" t="s">
        <v>13401</v>
      </c>
      <c r="J9939" s="2" t="s">
        <v>1278</v>
      </c>
      <c r="K9939" s="194" t="s">
        <v>17</v>
      </c>
      <c r="L9939" s="2">
        <v>32</v>
      </c>
      <c r="M9939" s="194" t="s">
        <v>7769</v>
      </c>
      <c r="N9939" s="2" t="s">
        <v>5550</v>
      </c>
      <c r="O9939" s="195" t="s">
        <v>477</v>
      </c>
    </row>
    <row r="9940" spans="1:15">
      <c r="A9940">
        <v>2021</v>
      </c>
      <c r="B9940" t="s">
        <v>25</v>
      </c>
      <c r="C9940" s="263">
        <f t="shared" si="522"/>
        <v>44481</v>
      </c>
      <c r="D9940">
        <v>27</v>
      </c>
      <c r="E9940" t="str">
        <f t="shared" si="521"/>
        <v>S414448127</v>
      </c>
      <c r="F9940" s="3">
        <v>2025</v>
      </c>
      <c r="G9940" s="2">
        <v>200</v>
      </c>
      <c r="H9940" s="2" t="s">
        <v>13402</v>
      </c>
      <c r="I9940" s="2" t="s">
        <v>13403</v>
      </c>
      <c r="J9940" s="2" t="s">
        <v>1761</v>
      </c>
      <c r="K9940" s="194" t="s">
        <v>17</v>
      </c>
      <c r="L9940" s="2">
        <v>27</v>
      </c>
      <c r="M9940" s="194" t="s">
        <v>406</v>
      </c>
      <c r="N9940" s="2" t="s">
        <v>420</v>
      </c>
      <c r="O9940" s="195" t="s">
        <v>420</v>
      </c>
    </row>
    <row r="9941" spans="1:15" ht="15.75" thickBot="1">
      <c r="A9941">
        <v>2021</v>
      </c>
      <c r="B9941" t="s">
        <v>25</v>
      </c>
      <c r="C9941" s="263">
        <f t="shared" si="522"/>
        <v>44481</v>
      </c>
      <c r="D9941">
        <v>28</v>
      </c>
      <c r="E9941" t="str">
        <f t="shared" si="521"/>
        <v>S414448128</v>
      </c>
      <c r="F9941" s="5">
        <v>2026</v>
      </c>
      <c r="G9941" s="6">
        <v>190</v>
      </c>
      <c r="H9941" s="6" t="s">
        <v>13404</v>
      </c>
      <c r="I9941" s="6" t="s">
        <v>13405</v>
      </c>
      <c r="J9941" s="6" t="s">
        <v>2509</v>
      </c>
      <c r="K9941" s="196" t="s">
        <v>17</v>
      </c>
      <c r="L9941" s="6">
        <v>26</v>
      </c>
      <c r="M9941" s="196" t="s">
        <v>9146</v>
      </c>
      <c r="N9941" s="6" t="s">
        <v>5258</v>
      </c>
      <c r="O9941" s="197">
        <v>20</v>
      </c>
    </row>
    <row r="9942" spans="1:15" ht="16.5" thickTop="1" thickBot="1">
      <c r="A9942">
        <v>2021</v>
      </c>
      <c r="B9942" t="s">
        <v>24</v>
      </c>
      <c r="C9942" s="263">
        <f>C9941+7</f>
        <v>44488</v>
      </c>
      <c r="D9942">
        <v>1</v>
      </c>
      <c r="E9942" t="str">
        <f t="shared" ref="E9942:E9969" si="523">B9942&amp;C9942&amp;D9942</f>
        <v>S42444881</v>
      </c>
      <c r="F9942" s="1" t="s">
        <v>11903</v>
      </c>
    </row>
    <row r="9943" spans="1:15" ht="16.5" thickTop="1" thickBot="1">
      <c r="A9943">
        <v>2021</v>
      </c>
      <c r="B9943" t="s">
        <v>24</v>
      </c>
      <c r="C9943" s="263">
        <f t="shared" ref="C9943:C9969" si="524">C9942</f>
        <v>44488</v>
      </c>
      <c r="D9943">
        <v>2</v>
      </c>
      <c r="E9943" t="str">
        <f t="shared" si="523"/>
        <v>S42444882</v>
      </c>
      <c r="F9943" s="338" t="s">
        <v>1</v>
      </c>
      <c r="G9943" s="341" t="s">
        <v>2</v>
      </c>
      <c r="H9943" s="342"/>
      <c r="I9943" s="342"/>
      <c r="J9943" s="343"/>
      <c r="K9943" s="344" t="s">
        <v>3</v>
      </c>
      <c r="L9943" s="343"/>
      <c r="M9943" s="344" t="s">
        <v>144</v>
      </c>
      <c r="N9943" s="342"/>
      <c r="O9943" s="342"/>
    </row>
    <row r="9944" spans="1:15" ht="18" customHeight="1" thickBot="1">
      <c r="A9944">
        <v>2021</v>
      </c>
      <c r="B9944" t="s">
        <v>24</v>
      </c>
      <c r="C9944" s="263">
        <f t="shared" si="524"/>
        <v>44488</v>
      </c>
      <c r="D9944">
        <v>3</v>
      </c>
      <c r="E9944" t="str">
        <f t="shared" si="523"/>
        <v>S42444883</v>
      </c>
      <c r="F9944" s="339"/>
      <c r="G9944" s="345" t="s">
        <v>5</v>
      </c>
      <c r="H9944" s="347" t="s">
        <v>145</v>
      </c>
      <c r="I9944" s="348"/>
      <c r="J9944" s="349"/>
      <c r="K9944" s="350" t="s">
        <v>6</v>
      </c>
      <c r="L9944" s="352" t="s">
        <v>12875</v>
      </c>
      <c r="M9944" s="350" t="s">
        <v>8</v>
      </c>
      <c r="N9944" s="354" t="s">
        <v>146</v>
      </c>
      <c r="O9944" s="356" t="s">
        <v>147</v>
      </c>
    </row>
    <row r="9945" spans="1:15" ht="15.75" thickBot="1">
      <c r="A9945">
        <v>2021</v>
      </c>
      <c r="B9945" t="s">
        <v>24</v>
      </c>
      <c r="C9945" s="263">
        <f t="shared" si="524"/>
        <v>44488</v>
      </c>
      <c r="D9945">
        <v>4</v>
      </c>
      <c r="E9945" t="str">
        <f t="shared" si="523"/>
        <v>S42444884</v>
      </c>
      <c r="F9945" s="340"/>
      <c r="G9945" s="346"/>
      <c r="H9945" s="191" t="s">
        <v>9</v>
      </c>
      <c r="I9945" s="192" t="s">
        <v>18</v>
      </c>
      <c r="J9945" s="193" t="s">
        <v>11</v>
      </c>
      <c r="K9945" s="351"/>
      <c r="L9945" s="353"/>
      <c r="M9945" s="351"/>
      <c r="N9945" s="355"/>
      <c r="O9945" s="357"/>
    </row>
    <row r="9946" spans="1:15">
      <c r="A9946">
        <v>2021</v>
      </c>
      <c r="B9946" t="s">
        <v>24</v>
      </c>
      <c r="C9946" s="263">
        <f t="shared" si="524"/>
        <v>44488</v>
      </c>
      <c r="D9946">
        <v>5</v>
      </c>
      <c r="E9946" t="str">
        <f t="shared" si="523"/>
        <v>S42444885</v>
      </c>
      <c r="F9946" s="3" t="s">
        <v>12</v>
      </c>
      <c r="G9946" s="2">
        <v>-1</v>
      </c>
      <c r="H9946" s="2" t="s">
        <v>13406</v>
      </c>
      <c r="I9946" s="2" t="s">
        <v>13407</v>
      </c>
      <c r="J9946" s="2" t="s">
        <v>7954</v>
      </c>
      <c r="K9946" s="194" t="s">
        <v>17</v>
      </c>
      <c r="L9946" s="2">
        <v>44</v>
      </c>
      <c r="M9946" s="194" t="s">
        <v>257</v>
      </c>
      <c r="N9946" s="2" t="s">
        <v>551</v>
      </c>
      <c r="O9946" s="195" t="s">
        <v>3023</v>
      </c>
    </row>
    <row r="9947" spans="1:15">
      <c r="A9947">
        <v>2021</v>
      </c>
      <c r="B9947" t="s">
        <v>24</v>
      </c>
      <c r="C9947" s="263">
        <f t="shared" si="524"/>
        <v>44488</v>
      </c>
      <c r="D9947">
        <v>6</v>
      </c>
      <c r="E9947" t="str">
        <f t="shared" si="523"/>
        <v>S42444886</v>
      </c>
      <c r="F9947" s="4">
        <v>44470</v>
      </c>
      <c r="G9947" s="2">
        <v>256</v>
      </c>
      <c r="H9947" s="2" t="s">
        <v>13408</v>
      </c>
      <c r="I9947" s="2" t="s">
        <v>8294</v>
      </c>
      <c r="J9947" s="2" t="s">
        <v>3634</v>
      </c>
      <c r="K9947" s="194" t="s">
        <v>17</v>
      </c>
      <c r="L9947" s="2">
        <v>52</v>
      </c>
      <c r="M9947" s="194">
        <v>100</v>
      </c>
      <c r="N9947" s="2">
        <v>0</v>
      </c>
      <c r="O9947" s="195">
        <v>0</v>
      </c>
    </row>
    <row r="9948" spans="1:15">
      <c r="A9948">
        <v>2021</v>
      </c>
      <c r="B9948" t="s">
        <v>24</v>
      </c>
      <c r="C9948" s="263">
        <f t="shared" si="524"/>
        <v>44488</v>
      </c>
      <c r="D9948">
        <v>7</v>
      </c>
      <c r="E9948" t="str">
        <f t="shared" si="523"/>
        <v>S42444887</v>
      </c>
      <c r="F9948" s="4">
        <v>44501</v>
      </c>
      <c r="G9948" s="2">
        <v>165</v>
      </c>
      <c r="H9948" s="2" t="s">
        <v>13409</v>
      </c>
      <c r="I9948" s="2" t="s">
        <v>13410</v>
      </c>
      <c r="J9948" s="2" t="s">
        <v>695</v>
      </c>
      <c r="K9948" s="194" t="s">
        <v>17</v>
      </c>
      <c r="L9948" s="2">
        <v>59</v>
      </c>
      <c r="M9948" s="194">
        <v>100</v>
      </c>
      <c r="N9948" s="2">
        <v>0</v>
      </c>
      <c r="O9948" s="195">
        <v>0</v>
      </c>
    </row>
    <row r="9949" spans="1:15">
      <c r="A9949">
        <v>2021</v>
      </c>
      <c r="B9949" t="s">
        <v>24</v>
      </c>
      <c r="C9949" s="263">
        <f t="shared" si="524"/>
        <v>44488</v>
      </c>
      <c r="D9949">
        <v>8</v>
      </c>
      <c r="E9949" t="str">
        <f t="shared" si="523"/>
        <v>S42444888</v>
      </c>
      <c r="F9949" s="4">
        <v>44531</v>
      </c>
      <c r="G9949" s="2">
        <v>174</v>
      </c>
      <c r="H9949" s="2" t="s">
        <v>9508</v>
      </c>
      <c r="I9949" s="2" t="s">
        <v>8904</v>
      </c>
      <c r="J9949" s="2" t="s">
        <v>2667</v>
      </c>
      <c r="K9949" s="194" t="s">
        <v>17</v>
      </c>
      <c r="L9949" s="2">
        <v>59</v>
      </c>
      <c r="M9949" s="194">
        <v>100</v>
      </c>
      <c r="N9949" s="2">
        <v>0</v>
      </c>
      <c r="O9949" s="195">
        <v>0</v>
      </c>
    </row>
    <row r="9950" spans="1:15">
      <c r="A9950">
        <v>2021</v>
      </c>
      <c r="B9950" t="s">
        <v>24</v>
      </c>
      <c r="C9950" s="263">
        <f t="shared" si="524"/>
        <v>44488</v>
      </c>
      <c r="D9950">
        <v>9</v>
      </c>
      <c r="E9950" t="str">
        <f t="shared" si="523"/>
        <v>S42444889</v>
      </c>
      <c r="F9950" s="4">
        <v>44562</v>
      </c>
      <c r="G9950" s="2">
        <v>275</v>
      </c>
      <c r="H9950" s="2" t="s">
        <v>2410</v>
      </c>
      <c r="I9950" s="2" t="s">
        <v>12651</v>
      </c>
      <c r="J9950" s="2" t="s">
        <v>4042</v>
      </c>
      <c r="K9950" s="194" t="s">
        <v>17</v>
      </c>
      <c r="L9950" s="2">
        <v>53</v>
      </c>
      <c r="M9950" s="194" t="s">
        <v>9889</v>
      </c>
      <c r="N9950" s="2">
        <v>0</v>
      </c>
      <c r="O9950" s="195" t="s">
        <v>1825</v>
      </c>
    </row>
    <row r="9951" spans="1:15">
      <c r="A9951">
        <v>2021</v>
      </c>
      <c r="B9951" t="s">
        <v>24</v>
      </c>
      <c r="C9951" s="263">
        <f t="shared" si="524"/>
        <v>44488</v>
      </c>
      <c r="D9951">
        <v>10</v>
      </c>
      <c r="E9951" t="str">
        <f t="shared" si="523"/>
        <v>S424448810</v>
      </c>
      <c r="F9951" s="3" t="s">
        <v>13233</v>
      </c>
      <c r="G9951" s="2">
        <v>258</v>
      </c>
      <c r="H9951" s="2" t="s">
        <v>7583</v>
      </c>
      <c r="I9951" s="2" t="s">
        <v>13411</v>
      </c>
      <c r="J9951" s="2" t="s">
        <v>2946</v>
      </c>
      <c r="K9951" s="194" t="s">
        <v>17</v>
      </c>
      <c r="L9951" s="2">
        <v>39</v>
      </c>
      <c r="M9951" s="194" t="s">
        <v>10870</v>
      </c>
      <c r="N9951" s="2">
        <v>0</v>
      </c>
      <c r="O9951" s="195" t="s">
        <v>5550</v>
      </c>
    </row>
    <row r="9952" spans="1:15">
      <c r="A9952">
        <v>2021</v>
      </c>
      <c r="B9952" t="s">
        <v>24</v>
      </c>
      <c r="C9952" s="263">
        <f t="shared" si="524"/>
        <v>44488</v>
      </c>
      <c r="D9952">
        <v>11</v>
      </c>
      <c r="E9952" t="str">
        <f t="shared" si="523"/>
        <v>S424448811</v>
      </c>
      <c r="F9952" s="3">
        <v>2023</v>
      </c>
      <c r="G9952" s="2">
        <v>215</v>
      </c>
      <c r="H9952" s="2" t="s">
        <v>9503</v>
      </c>
      <c r="I9952" s="2" t="s">
        <v>2339</v>
      </c>
      <c r="J9952" s="2" t="s">
        <v>3760</v>
      </c>
      <c r="K9952" s="194" t="s">
        <v>17</v>
      </c>
      <c r="L9952" s="2">
        <v>38</v>
      </c>
      <c r="M9952" s="194" t="s">
        <v>615</v>
      </c>
      <c r="N9952" s="2" t="s">
        <v>333</v>
      </c>
      <c r="O9952" s="195" t="s">
        <v>7459</v>
      </c>
    </row>
    <row r="9953" spans="1:15">
      <c r="A9953">
        <v>2021</v>
      </c>
      <c r="B9953" t="s">
        <v>24</v>
      </c>
      <c r="C9953" s="263">
        <f t="shared" si="524"/>
        <v>44488</v>
      </c>
      <c r="D9953">
        <v>12</v>
      </c>
      <c r="E9953" t="str">
        <f t="shared" si="523"/>
        <v>S424448812</v>
      </c>
      <c r="F9953" s="3">
        <v>2024</v>
      </c>
      <c r="G9953" s="2">
        <v>178</v>
      </c>
      <c r="H9953" s="2" t="s">
        <v>6255</v>
      </c>
      <c r="I9953" s="2" t="s">
        <v>6159</v>
      </c>
      <c r="J9953" s="2" t="s">
        <v>4326</v>
      </c>
      <c r="K9953" s="194" t="s">
        <v>17</v>
      </c>
      <c r="L9953" s="2">
        <v>31</v>
      </c>
      <c r="M9953" s="194" t="s">
        <v>4753</v>
      </c>
      <c r="N9953" s="2" t="s">
        <v>2623</v>
      </c>
      <c r="O9953" s="195" t="s">
        <v>10176</v>
      </c>
    </row>
    <row r="9954" spans="1:15">
      <c r="A9954">
        <v>2021</v>
      </c>
      <c r="B9954" t="s">
        <v>24</v>
      </c>
      <c r="C9954" s="263">
        <f t="shared" si="524"/>
        <v>44488</v>
      </c>
      <c r="D9954">
        <v>13</v>
      </c>
      <c r="E9954" t="str">
        <f t="shared" si="523"/>
        <v>S424448813</v>
      </c>
      <c r="F9954" s="3">
        <v>2025</v>
      </c>
      <c r="G9954" s="2">
        <v>168</v>
      </c>
      <c r="H9954" s="2" t="s">
        <v>13412</v>
      </c>
      <c r="I9954" s="2" t="s">
        <v>13413</v>
      </c>
      <c r="J9954" s="2" t="s">
        <v>2757</v>
      </c>
      <c r="K9954" s="194" t="s">
        <v>17</v>
      </c>
      <c r="L9954" s="2">
        <v>24</v>
      </c>
      <c r="M9954" s="194" t="s">
        <v>302</v>
      </c>
      <c r="N9954" s="2" t="s">
        <v>1197</v>
      </c>
      <c r="O9954" s="195" t="s">
        <v>10365</v>
      </c>
    </row>
    <row r="9955" spans="1:15" ht="15.75" thickBot="1">
      <c r="A9955">
        <v>2021</v>
      </c>
      <c r="B9955" t="s">
        <v>24</v>
      </c>
      <c r="C9955" s="263">
        <f t="shared" si="524"/>
        <v>44488</v>
      </c>
      <c r="D9955">
        <v>14</v>
      </c>
      <c r="E9955" t="str">
        <f t="shared" si="523"/>
        <v>S424448814</v>
      </c>
      <c r="F9955" s="5">
        <v>2026</v>
      </c>
      <c r="G9955" s="6">
        <v>163</v>
      </c>
      <c r="H9955" s="6" t="s">
        <v>13414</v>
      </c>
      <c r="I9955" s="6" t="s">
        <v>13415</v>
      </c>
      <c r="J9955" s="6" t="s">
        <v>2965</v>
      </c>
      <c r="K9955" s="196" t="s">
        <v>17</v>
      </c>
      <c r="L9955" s="6">
        <v>21</v>
      </c>
      <c r="M9955" s="196" t="s">
        <v>2049</v>
      </c>
      <c r="N9955" s="6" t="s">
        <v>11367</v>
      </c>
      <c r="O9955" s="197">
        <v>25</v>
      </c>
    </row>
    <row r="9956" spans="1:15" ht="16.5" thickTop="1" thickBot="1">
      <c r="A9956">
        <v>2021</v>
      </c>
      <c r="B9956" t="s">
        <v>24</v>
      </c>
      <c r="C9956" s="263">
        <f t="shared" si="524"/>
        <v>44488</v>
      </c>
      <c r="D9956">
        <v>15</v>
      </c>
      <c r="E9956" t="str">
        <f t="shared" si="523"/>
        <v>S424448815</v>
      </c>
      <c r="F9956" s="1" t="s">
        <v>11904</v>
      </c>
    </row>
    <row r="9957" spans="1:15" ht="16.5" thickTop="1" thickBot="1">
      <c r="A9957">
        <v>2021</v>
      </c>
      <c r="B9957" t="s">
        <v>24</v>
      </c>
      <c r="C9957" s="263">
        <f t="shared" si="524"/>
        <v>44488</v>
      </c>
      <c r="D9957">
        <v>16</v>
      </c>
      <c r="E9957" t="str">
        <f t="shared" si="523"/>
        <v>S424448816</v>
      </c>
      <c r="F9957" s="338" t="s">
        <v>1</v>
      </c>
      <c r="G9957" s="341" t="s">
        <v>2</v>
      </c>
      <c r="H9957" s="342"/>
      <c r="I9957" s="342"/>
      <c r="J9957" s="343"/>
      <c r="K9957" s="344" t="s">
        <v>3</v>
      </c>
      <c r="L9957" s="343"/>
      <c r="M9957" s="344" t="s">
        <v>144</v>
      </c>
      <c r="N9957" s="342"/>
      <c r="O9957" s="342"/>
    </row>
    <row r="9958" spans="1:15" ht="18" customHeight="1" thickBot="1">
      <c r="A9958">
        <v>2021</v>
      </c>
      <c r="B9958" t="s">
        <v>24</v>
      </c>
      <c r="C9958" s="263">
        <f t="shared" si="524"/>
        <v>44488</v>
      </c>
      <c r="D9958">
        <v>17</v>
      </c>
      <c r="E9958" t="str">
        <f t="shared" si="523"/>
        <v>S424448817</v>
      </c>
      <c r="F9958" s="339"/>
      <c r="G9958" s="345" t="s">
        <v>5</v>
      </c>
      <c r="H9958" s="347" t="s">
        <v>145</v>
      </c>
      <c r="I9958" s="348"/>
      <c r="J9958" s="349"/>
      <c r="K9958" s="350" t="s">
        <v>6</v>
      </c>
      <c r="L9958" s="352" t="s">
        <v>12875</v>
      </c>
      <c r="M9958" s="350" t="s">
        <v>8</v>
      </c>
      <c r="N9958" s="354" t="s">
        <v>146</v>
      </c>
      <c r="O9958" s="356" t="s">
        <v>147</v>
      </c>
    </row>
    <row r="9959" spans="1:15" ht="15.75" thickBot="1">
      <c r="A9959">
        <v>2021</v>
      </c>
      <c r="B9959" t="s">
        <v>24</v>
      </c>
      <c r="C9959" s="263">
        <f t="shared" si="524"/>
        <v>44488</v>
      </c>
      <c r="D9959">
        <v>18</v>
      </c>
      <c r="E9959" t="str">
        <f t="shared" si="523"/>
        <v>S424448818</v>
      </c>
      <c r="F9959" s="340"/>
      <c r="G9959" s="346"/>
      <c r="H9959" s="191" t="s">
        <v>9</v>
      </c>
      <c r="I9959" s="192" t="s">
        <v>18</v>
      </c>
      <c r="J9959" s="193" t="s">
        <v>11</v>
      </c>
      <c r="K9959" s="351"/>
      <c r="L9959" s="353"/>
      <c r="M9959" s="351"/>
      <c r="N9959" s="355"/>
      <c r="O9959" s="357"/>
    </row>
    <row r="9960" spans="1:15">
      <c r="A9960">
        <v>2021</v>
      </c>
      <c r="B9960" t="s">
        <v>24</v>
      </c>
      <c r="C9960" s="263">
        <f t="shared" si="524"/>
        <v>44488</v>
      </c>
      <c r="D9960">
        <v>19</v>
      </c>
      <c r="E9960" t="str">
        <f t="shared" si="523"/>
        <v>S424448819</v>
      </c>
      <c r="F9960" s="3" t="s">
        <v>16</v>
      </c>
      <c r="G9960" s="2">
        <v>53</v>
      </c>
      <c r="H9960" s="2" t="s">
        <v>13416</v>
      </c>
      <c r="I9960" s="2" t="s">
        <v>2123</v>
      </c>
      <c r="J9960" s="2" t="s">
        <v>481</v>
      </c>
      <c r="K9960" s="194" t="s">
        <v>17</v>
      </c>
      <c r="L9960" s="2">
        <v>48</v>
      </c>
      <c r="M9960" s="194" t="s">
        <v>346</v>
      </c>
      <c r="N9960" s="2" t="s">
        <v>632</v>
      </c>
      <c r="O9960" s="195" t="s">
        <v>351</v>
      </c>
    </row>
    <row r="9961" spans="1:15">
      <c r="A9961">
        <v>2021</v>
      </c>
      <c r="B9961" t="s">
        <v>24</v>
      </c>
      <c r="C9961" s="263">
        <f t="shared" si="524"/>
        <v>44488</v>
      </c>
      <c r="D9961">
        <v>20</v>
      </c>
      <c r="E9961" t="str">
        <f t="shared" si="523"/>
        <v>S424448820</v>
      </c>
      <c r="F9961" s="4">
        <v>44470</v>
      </c>
      <c r="G9961" s="2">
        <v>309</v>
      </c>
      <c r="H9961" s="2" t="s">
        <v>13417</v>
      </c>
      <c r="I9961" s="2" t="s">
        <v>13418</v>
      </c>
      <c r="J9961" s="2" t="s">
        <v>2993</v>
      </c>
      <c r="K9961" s="194" t="s">
        <v>17</v>
      </c>
      <c r="L9961" s="2">
        <v>48</v>
      </c>
      <c r="M9961" s="194">
        <v>100</v>
      </c>
      <c r="N9961" s="2">
        <v>0</v>
      </c>
      <c r="O9961" s="195">
        <v>0</v>
      </c>
    </row>
    <row r="9962" spans="1:15">
      <c r="A9962">
        <v>2021</v>
      </c>
      <c r="B9962" t="s">
        <v>24</v>
      </c>
      <c r="C9962" s="263">
        <f t="shared" si="524"/>
        <v>44488</v>
      </c>
      <c r="D9962">
        <v>21</v>
      </c>
      <c r="E9962" t="str">
        <f t="shared" si="523"/>
        <v>S424448821</v>
      </c>
      <c r="F9962" s="4">
        <v>44501</v>
      </c>
      <c r="G9962" s="2">
        <v>220</v>
      </c>
      <c r="H9962" s="2" t="s">
        <v>13419</v>
      </c>
      <c r="I9962" s="2" t="s">
        <v>13420</v>
      </c>
      <c r="J9962" s="2" t="s">
        <v>283</v>
      </c>
      <c r="K9962" s="194" t="s">
        <v>17</v>
      </c>
      <c r="L9962" s="2">
        <v>45</v>
      </c>
      <c r="M9962" s="194">
        <v>100</v>
      </c>
      <c r="N9962" s="2">
        <v>0</v>
      </c>
      <c r="O9962" s="195">
        <v>0</v>
      </c>
    </row>
    <row r="9963" spans="1:15">
      <c r="A9963">
        <v>2021</v>
      </c>
      <c r="B9963" t="s">
        <v>24</v>
      </c>
      <c r="C9963" s="263">
        <f t="shared" si="524"/>
        <v>44488</v>
      </c>
      <c r="D9963">
        <v>22</v>
      </c>
      <c r="E9963" t="str">
        <f t="shared" si="523"/>
        <v>S424448822</v>
      </c>
      <c r="F9963" s="4">
        <v>44531</v>
      </c>
      <c r="G9963" s="2">
        <v>234</v>
      </c>
      <c r="H9963" s="2" t="s">
        <v>13421</v>
      </c>
      <c r="I9963" s="2" t="s">
        <v>13422</v>
      </c>
      <c r="J9963" s="2" t="s">
        <v>2749</v>
      </c>
      <c r="K9963" s="194" t="s">
        <v>17</v>
      </c>
      <c r="L9963" s="2">
        <v>44</v>
      </c>
      <c r="M9963" s="194">
        <v>100</v>
      </c>
      <c r="N9963" s="2">
        <v>0</v>
      </c>
      <c r="O9963" s="195">
        <v>0</v>
      </c>
    </row>
    <row r="9964" spans="1:15">
      <c r="A9964">
        <v>2021</v>
      </c>
      <c r="B9964" t="s">
        <v>24</v>
      </c>
      <c r="C9964" s="263">
        <f t="shared" si="524"/>
        <v>44488</v>
      </c>
      <c r="D9964">
        <v>23</v>
      </c>
      <c r="E9964" t="str">
        <f t="shared" si="523"/>
        <v>S424448823</v>
      </c>
      <c r="F9964" s="4">
        <v>44562</v>
      </c>
      <c r="G9964" s="2">
        <v>335</v>
      </c>
      <c r="H9964" s="2" t="s">
        <v>13423</v>
      </c>
      <c r="I9964" s="2" t="s">
        <v>13424</v>
      </c>
      <c r="J9964" s="2" t="s">
        <v>11984</v>
      </c>
      <c r="K9964" s="194" t="s">
        <v>17</v>
      </c>
      <c r="L9964" s="2">
        <v>43</v>
      </c>
      <c r="M9964" s="194">
        <v>100</v>
      </c>
      <c r="N9964" s="2">
        <v>0</v>
      </c>
      <c r="O9964" s="195">
        <v>0</v>
      </c>
    </row>
    <row r="9965" spans="1:15">
      <c r="A9965">
        <v>2021</v>
      </c>
      <c r="B9965" t="s">
        <v>24</v>
      </c>
      <c r="C9965" s="263">
        <f t="shared" si="524"/>
        <v>44488</v>
      </c>
      <c r="D9965">
        <v>24</v>
      </c>
      <c r="E9965" t="str">
        <f t="shared" si="523"/>
        <v>S424448824</v>
      </c>
      <c r="F9965" s="3" t="s">
        <v>13233</v>
      </c>
      <c r="G9965" s="2">
        <v>313</v>
      </c>
      <c r="H9965" s="2" t="s">
        <v>13425</v>
      </c>
      <c r="I9965" s="2" t="s">
        <v>13426</v>
      </c>
      <c r="J9965" s="2" t="s">
        <v>2217</v>
      </c>
      <c r="K9965" s="194" t="s">
        <v>17</v>
      </c>
      <c r="L9965" s="2">
        <v>39</v>
      </c>
      <c r="M9965" s="194" t="s">
        <v>314</v>
      </c>
      <c r="N9965" s="2">
        <v>0</v>
      </c>
      <c r="O9965" s="195" t="s">
        <v>420</v>
      </c>
    </row>
    <row r="9966" spans="1:15">
      <c r="A9966">
        <v>2021</v>
      </c>
      <c r="B9966" t="s">
        <v>24</v>
      </c>
      <c r="C9966" s="263">
        <f t="shared" si="524"/>
        <v>44488</v>
      </c>
      <c r="D9966">
        <v>25</v>
      </c>
      <c r="E9966" t="str">
        <f t="shared" si="523"/>
        <v>S424448825</v>
      </c>
      <c r="F9966" s="3">
        <v>2023</v>
      </c>
      <c r="G9966" s="2">
        <v>265</v>
      </c>
      <c r="H9966" s="2" t="s">
        <v>13427</v>
      </c>
      <c r="I9966" s="2" t="s">
        <v>7634</v>
      </c>
      <c r="J9966" s="2" t="s">
        <v>3760</v>
      </c>
      <c r="K9966" s="194" t="s">
        <v>17</v>
      </c>
      <c r="L9966" s="2">
        <v>36</v>
      </c>
      <c r="M9966" s="194" t="s">
        <v>7102</v>
      </c>
      <c r="N9966" s="2" t="s">
        <v>1739</v>
      </c>
      <c r="O9966" s="195" t="s">
        <v>483</v>
      </c>
    </row>
    <row r="9967" spans="1:15">
      <c r="A9967">
        <v>2021</v>
      </c>
      <c r="B9967" t="s">
        <v>24</v>
      </c>
      <c r="C9967" s="263">
        <f t="shared" si="524"/>
        <v>44488</v>
      </c>
      <c r="D9967">
        <v>26</v>
      </c>
      <c r="E9967" t="str">
        <f t="shared" si="523"/>
        <v>S424448826</v>
      </c>
      <c r="F9967" s="3">
        <v>2024</v>
      </c>
      <c r="G9967" s="2">
        <v>223</v>
      </c>
      <c r="H9967" s="2" t="s">
        <v>7588</v>
      </c>
      <c r="I9967" s="2" t="s">
        <v>6781</v>
      </c>
      <c r="J9967" s="2" t="s">
        <v>1664</v>
      </c>
      <c r="K9967" s="194" t="s">
        <v>17</v>
      </c>
      <c r="L9967" s="2">
        <v>34</v>
      </c>
      <c r="M9967" s="194">
        <v>60</v>
      </c>
      <c r="N9967" s="2" t="s">
        <v>1459</v>
      </c>
      <c r="O9967" s="195" t="s">
        <v>340</v>
      </c>
    </row>
    <row r="9968" spans="1:15">
      <c r="A9968">
        <v>2021</v>
      </c>
      <c r="B9968" t="s">
        <v>24</v>
      </c>
      <c r="C9968" s="263">
        <f t="shared" si="524"/>
        <v>44488</v>
      </c>
      <c r="D9968">
        <v>27</v>
      </c>
      <c r="E9968" t="str">
        <f t="shared" si="523"/>
        <v>S424448827</v>
      </c>
      <c r="F9968" s="3">
        <v>2025</v>
      </c>
      <c r="G9968" s="2">
        <v>208</v>
      </c>
      <c r="H9968" s="2" t="s">
        <v>7242</v>
      </c>
      <c r="I9968" s="2" t="s">
        <v>7897</v>
      </c>
      <c r="J9968" s="2" t="s">
        <v>3961</v>
      </c>
      <c r="K9968" s="194" t="s">
        <v>17</v>
      </c>
      <c r="L9968" s="2">
        <v>29</v>
      </c>
      <c r="M9968" s="194" t="s">
        <v>7658</v>
      </c>
      <c r="N9968" s="2" t="s">
        <v>2421</v>
      </c>
      <c r="O9968" s="195" t="s">
        <v>483</v>
      </c>
    </row>
    <row r="9969" spans="1:15" ht="15.75" thickBot="1">
      <c r="A9969">
        <v>2021</v>
      </c>
      <c r="B9969" t="s">
        <v>24</v>
      </c>
      <c r="C9969" s="263">
        <f t="shared" si="524"/>
        <v>44488</v>
      </c>
      <c r="D9969">
        <v>28</v>
      </c>
      <c r="E9969" t="str">
        <f t="shared" si="523"/>
        <v>S424448828</v>
      </c>
      <c r="F9969" s="5">
        <v>2026</v>
      </c>
      <c r="G9969" s="6">
        <v>198</v>
      </c>
      <c r="H9969" s="6" t="s">
        <v>13428</v>
      </c>
      <c r="I9969" s="6" t="s">
        <v>13429</v>
      </c>
      <c r="J9969" s="6" t="s">
        <v>971</v>
      </c>
      <c r="K9969" s="196" t="s">
        <v>17</v>
      </c>
      <c r="L9969" s="6">
        <v>26</v>
      </c>
      <c r="M9969" s="196" t="s">
        <v>400</v>
      </c>
      <c r="N9969" s="6" t="s">
        <v>1122</v>
      </c>
      <c r="O9969" s="197" t="s">
        <v>301</v>
      </c>
    </row>
    <row r="9970" spans="1:15" ht="18" thickTop="1" thickBot="1">
      <c r="A9970">
        <v>2021</v>
      </c>
      <c r="B9970" t="s">
        <v>23</v>
      </c>
      <c r="C9970" s="263">
        <f>C9969+7</f>
        <v>44495</v>
      </c>
      <c r="D9970">
        <v>1</v>
      </c>
      <c r="E9970" t="str">
        <f t="shared" ref="E9970:E9997" si="525">B9970&amp;C9970&amp;D9970</f>
        <v>S43444951</v>
      </c>
      <c r="F9970" s="146" t="s">
        <v>11903</v>
      </c>
    </row>
    <row r="9971" spans="1:15" ht="16.5" thickTop="1" thickBot="1">
      <c r="A9971">
        <v>2021</v>
      </c>
      <c r="B9971" t="s">
        <v>23</v>
      </c>
      <c r="C9971" s="263">
        <f t="shared" ref="C9971:C9997" si="526">C9970</f>
        <v>44495</v>
      </c>
      <c r="D9971">
        <v>2</v>
      </c>
      <c r="E9971" t="str">
        <f t="shared" si="525"/>
        <v>S43444952</v>
      </c>
      <c r="F9971" s="338" t="s">
        <v>1</v>
      </c>
      <c r="G9971" s="341" t="s">
        <v>2</v>
      </c>
      <c r="H9971" s="342"/>
      <c r="I9971" s="342"/>
      <c r="J9971" s="343"/>
      <c r="K9971" s="344" t="s">
        <v>3</v>
      </c>
      <c r="L9971" s="343"/>
      <c r="M9971" s="344" t="s">
        <v>144</v>
      </c>
      <c r="N9971" s="342"/>
      <c r="O9971" s="342"/>
    </row>
    <row r="9972" spans="1:15" ht="18" customHeight="1" thickBot="1">
      <c r="A9972">
        <v>2021</v>
      </c>
      <c r="B9972" t="s">
        <v>23</v>
      </c>
      <c r="C9972" s="263">
        <f t="shared" si="526"/>
        <v>44495</v>
      </c>
      <c r="D9972">
        <v>3</v>
      </c>
      <c r="E9972" t="str">
        <f t="shared" si="525"/>
        <v>S43444953</v>
      </c>
      <c r="F9972" s="339"/>
      <c r="G9972" s="345" t="s">
        <v>5</v>
      </c>
      <c r="H9972" s="347" t="s">
        <v>145</v>
      </c>
      <c r="I9972" s="348"/>
      <c r="J9972" s="349"/>
      <c r="K9972" s="350" t="s">
        <v>6</v>
      </c>
      <c r="L9972" s="352" t="s">
        <v>12875</v>
      </c>
      <c r="M9972" s="350" t="s">
        <v>8</v>
      </c>
      <c r="N9972" s="354" t="s">
        <v>146</v>
      </c>
      <c r="O9972" s="356" t="s">
        <v>147</v>
      </c>
    </row>
    <row r="9973" spans="1:15" ht="15.75" thickBot="1">
      <c r="A9973">
        <v>2021</v>
      </c>
      <c r="B9973" t="s">
        <v>23</v>
      </c>
      <c r="C9973" s="263">
        <f t="shared" si="526"/>
        <v>44495</v>
      </c>
      <c r="D9973">
        <v>4</v>
      </c>
      <c r="E9973" t="str">
        <f t="shared" si="525"/>
        <v>S43444954</v>
      </c>
      <c r="F9973" s="340"/>
      <c r="G9973" s="346"/>
      <c r="H9973" s="191" t="s">
        <v>9</v>
      </c>
      <c r="I9973" s="192" t="s">
        <v>18</v>
      </c>
      <c r="J9973" s="193" t="s">
        <v>11</v>
      </c>
      <c r="K9973" s="351"/>
      <c r="L9973" s="353"/>
      <c r="M9973" s="351"/>
      <c r="N9973" s="355"/>
      <c r="O9973" s="357"/>
    </row>
    <row r="9974" spans="1:15">
      <c r="A9974">
        <v>2021</v>
      </c>
      <c r="B9974" t="s">
        <v>23</v>
      </c>
      <c r="C9974" s="263">
        <f t="shared" si="526"/>
        <v>44495</v>
      </c>
      <c r="D9974">
        <v>5</v>
      </c>
      <c r="E9974" t="str">
        <f t="shared" si="525"/>
        <v>S43444955</v>
      </c>
      <c r="F9974" s="3" t="s">
        <v>12</v>
      </c>
      <c r="G9974" s="2">
        <v>-1</v>
      </c>
      <c r="H9974" s="2" t="s">
        <v>13430</v>
      </c>
      <c r="I9974" s="2" t="s">
        <v>13431</v>
      </c>
      <c r="J9974" s="2" t="s">
        <v>4000</v>
      </c>
      <c r="K9974" s="194" t="s">
        <v>17</v>
      </c>
      <c r="L9974" s="2">
        <v>49</v>
      </c>
      <c r="M9974" s="194" t="s">
        <v>1208</v>
      </c>
      <c r="N9974" s="2" t="s">
        <v>301</v>
      </c>
      <c r="O9974" s="195" t="s">
        <v>816</v>
      </c>
    </row>
    <row r="9975" spans="1:15">
      <c r="A9975">
        <v>2021</v>
      </c>
      <c r="B9975" t="s">
        <v>23</v>
      </c>
      <c r="C9975" s="263">
        <f t="shared" si="526"/>
        <v>44495</v>
      </c>
      <c r="D9975">
        <v>6</v>
      </c>
      <c r="E9975" t="str">
        <f t="shared" si="525"/>
        <v>S43444956</v>
      </c>
      <c r="F9975" s="4">
        <v>44470</v>
      </c>
      <c r="G9975" s="2">
        <v>255</v>
      </c>
      <c r="H9975" s="2" t="s">
        <v>13432</v>
      </c>
      <c r="I9975" s="2" t="s">
        <v>13433</v>
      </c>
      <c r="J9975" s="2" t="s">
        <v>3061</v>
      </c>
      <c r="K9975" s="194" t="s">
        <v>17</v>
      </c>
      <c r="L9975" s="2">
        <v>51</v>
      </c>
      <c r="M9975" s="194" t="s">
        <v>12845</v>
      </c>
      <c r="N9975" s="2" t="s">
        <v>1975</v>
      </c>
      <c r="O9975" s="195" t="s">
        <v>833</v>
      </c>
    </row>
    <row r="9976" spans="1:15">
      <c r="A9976">
        <v>2021</v>
      </c>
      <c r="B9976" t="s">
        <v>23</v>
      </c>
      <c r="C9976" s="263">
        <f t="shared" si="526"/>
        <v>44495</v>
      </c>
      <c r="D9976">
        <v>7</v>
      </c>
      <c r="E9976" t="str">
        <f t="shared" si="525"/>
        <v>S43444957</v>
      </c>
      <c r="F9976" s="4">
        <v>44501</v>
      </c>
      <c r="G9976" s="2">
        <v>125</v>
      </c>
      <c r="H9976" s="2" t="s">
        <v>13434</v>
      </c>
      <c r="I9976" s="2" t="s">
        <v>13435</v>
      </c>
      <c r="J9976" s="2" t="s">
        <v>3042</v>
      </c>
      <c r="K9976" s="194" t="s">
        <v>17</v>
      </c>
      <c r="L9976" s="2">
        <v>61</v>
      </c>
      <c r="M9976" s="194">
        <v>100</v>
      </c>
      <c r="N9976" s="2">
        <v>0</v>
      </c>
      <c r="O9976" s="195">
        <v>0</v>
      </c>
    </row>
    <row r="9977" spans="1:15">
      <c r="A9977">
        <v>2021</v>
      </c>
      <c r="B9977" t="s">
        <v>23</v>
      </c>
      <c r="C9977" s="263">
        <f t="shared" si="526"/>
        <v>44495</v>
      </c>
      <c r="D9977">
        <v>8</v>
      </c>
      <c r="E9977" t="str">
        <f t="shared" si="525"/>
        <v>S43444958</v>
      </c>
      <c r="F9977" s="4">
        <v>44531</v>
      </c>
      <c r="G9977" s="2">
        <v>150</v>
      </c>
      <c r="H9977" s="2" t="s">
        <v>7991</v>
      </c>
      <c r="I9977" s="2" t="s">
        <v>7968</v>
      </c>
      <c r="J9977" s="2" t="s">
        <v>2811</v>
      </c>
      <c r="K9977" s="194" t="s">
        <v>17</v>
      </c>
      <c r="L9977" s="2">
        <v>61</v>
      </c>
      <c r="M9977" s="194">
        <v>100</v>
      </c>
      <c r="N9977" s="2">
        <v>0</v>
      </c>
      <c r="O9977" s="195">
        <v>0</v>
      </c>
    </row>
    <row r="9978" spans="1:15">
      <c r="A9978">
        <v>2021</v>
      </c>
      <c r="B9978" t="s">
        <v>23</v>
      </c>
      <c r="C9978" s="263">
        <f t="shared" si="526"/>
        <v>44495</v>
      </c>
      <c r="D9978">
        <v>9</v>
      </c>
      <c r="E9978" t="str">
        <f t="shared" si="525"/>
        <v>S43444959</v>
      </c>
      <c r="F9978" s="4">
        <v>44562</v>
      </c>
      <c r="G9978" s="2">
        <v>255</v>
      </c>
      <c r="H9978" s="2" t="s">
        <v>13436</v>
      </c>
      <c r="I9978" s="2" t="s">
        <v>9832</v>
      </c>
      <c r="J9978" s="2" t="s">
        <v>833</v>
      </c>
      <c r="K9978" s="194" t="s">
        <v>17</v>
      </c>
      <c r="L9978" s="2">
        <v>53</v>
      </c>
      <c r="M9978" s="194" t="s">
        <v>10095</v>
      </c>
      <c r="N9978" s="2">
        <v>0</v>
      </c>
      <c r="O9978" s="195" t="s">
        <v>4881</v>
      </c>
    </row>
    <row r="9979" spans="1:15">
      <c r="A9979">
        <v>2021</v>
      </c>
      <c r="B9979" t="s">
        <v>23</v>
      </c>
      <c r="C9979" s="263">
        <f t="shared" si="526"/>
        <v>44495</v>
      </c>
      <c r="D9979">
        <v>10</v>
      </c>
      <c r="E9979" t="str">
        <f t="shared" si="525"/>
        <v>S434449510</v>
      </c>
      <c r="F9979" s="3" t="s">
        <v>13233</v>
      </c>
      <c r="G9979" s="2">
        <v>255</v>
      </c>
      <c r="H9979" s="2" t="s">
        <v>7843</v>
      </c>
      <c r="I9979" s="2" t="s">
        <v>13437</v>
      </c>
      <c r="J9979" s="2" t="s">
        <v>2127</v>
      </c>
      <c r="K9979" s="194" t="s">
        <v>17</v>
      </c>
      <c r="L9979" s="2">
        <v>45</v>
      </c>
      <c r="M9979" s="194" t="s">
        <v>3028</v>
      </c>
      <c r="N9979" s="2" t="s">
        <v>258</v>
      </c>
      <c r="O9979" s="195">
        <v>50</v>
      </c>
    </row>
    <row r="9980" spans="1:15">
      <c r="A9980">
        <v>2021</v>
      </c>
      <c r="B9980" t="s">
        <v>23</v>
      </c>
      <c r="C9980" s="263">
        <f t="shared" si="526"/>
        <v>44495</v>
      </c>
      <c r="D9980">
        <v>11</v>
      </c>
      <c r="E9980" t="str">
        <f t="shared" si="525"/>
        <v>S434449511</v>
      </c>
      <c r="F9980" s="3">
        <v>2023</v>
      </c>
      <c r="G9980" s="2">
        <v>220</v>
      </c>
      <c r="H9980" s="2" t="s">
        <v>13438</v>
      </c>
      <c r="I9980" s="2" t="s">
        <v>13439</v>
      </c>
      <c r="J9980" s="2" t="s">
        <v>1617</v>
      </c>
      <c r="K9980" s="194" t="s">
        <v>17</v>
      </c>
      <c r="L9980" s="2">
        <v>42</v>
      </c>
      <c r="M9980" s="194">
        <v>60</v>
      </c>
      <c r="N9980" s="2">
        <v>15</v>
      </c>
      <c r="O9980" s="195">
        <v>25</v>
      </c>
    </row>
    <row r="9981" spans="1:15">
      <c r="A9981">
        <v>2021</v>
      </c>
      <c r="B9981" t="s">
        <v>23</v>
      </c>
      <c r="C9981" s="263">
        <f t="shared" si="526"/>
        <v>44495</v>
      </c>
      <c r="D9981">
        <v>12</v>
      </c>
      <c r="E9981" t="str">
        <f t="shared" si="525"/>
        <v>S434449512</v>
      </c>
      <c r="F9981" s="3">
        <v>2024</v>
      </c>
      <c r="G9981" s="2">
        <v>180</v>
      </c>
      <c r="H9981" s="2" t="s">
        <v>11902</v>
      </c>
      <c r="I9981" s="2" t="s">
        <v>13440</v>
      </c>
      <c r="J9981" s="2" t="s">
        <v>1503</v>
      </c>
      <c r="K9981" s="194" t="s">
        <v>17</v>
      </c>
      <c r="L9981" s="2">
        <v>34</v>
      </c>
      <c r="M9981" s="194">
        <v>65</v>
      </c>
      <c r="N9981" s="2" t="s">
        <v>10599</v>
      </c>
      <c r="O9981" s="195" t="s">
        <v>423</v>
      </c>
    </row>
    <row r="9982" spans="1:15">
      <c r="A9982">
        <v>2021</v>
      </c>
      <c r="B9982" t="s">
        <v>23</v>
      </c>
      <c r="C9982" s="263">
        <f t="shared" si="526"/>
        <v>44495</v>
      </c>
      <c r="D9982">
        <v>13</v>
      </c>
      <c r="E9982" t="str">
        <f t="shared" si="525"/>
        <v>S434449513</v>
      </c>
      <c r="F9982" s="3">
        <v>2025</v>
      </c>
      <c r="G9982" s="2">
        <v>168</v>
      </c>
      <c r="H9982" s="2" t="s">
        <v>13441</v>
      </c>
      <c r="I9982" s="2" t="s">
        <v>13442</v>
      </c>
      <c r="J9982" s="2" t="s">
        <v>1254</v>
      </c>
      <c r="K9982" s="194" t="s">
        <v>17</v>
      </c>
      <c r="L9982" s="2">
        <v>28</v>
      </c>
      <c r="M9982" s="194" t="s">
        <v>7378</v>
      </c>
      <c r="N9982" s="2" t="s">
        <v>4235</v>
      </c>
      <c r="O9982" s="195" t="s">
        <v>4563</v>
      </c>
    </row>
    <row r="9983" spans="1:15" ht="15.75" thickBot="1">
      <c r="A9983">
        <v>2021</v>
      </c>
      <c r="B9983" t="s">
        <v>23</v>
      </c>
      <c r="C9983" s="263">
        <f t="shared" si="526"/>
        <v>44495</v>
      </c>
      <c r="D9983">
        <v>14</v>
      </c>
      <c r="E9983" t="str">
        <f t="shared" si="525"/>
        <v>S434449514</v>
      </c>
      <c r="F9983" s="5">
        <v>2026</v>
      </c>
      <c r="G9983" s="6">
        <v>162</v>
      </c>
      <c r="H9983" s="6" t="s">
        <v>7394</v>
      </c>
      <c r="I9983" s="6" t="s">
        <v>10367</v>
      </c>
      <c r="J9983" s="6" t="s">
        <v>2052</v>
      </c>
      <c r="K9983" s="196" t="s">
        <v>17</v>
      </c>
      <c r="L9983" s="6">
        <v>26</v>
      </c>
      <c r="M9983" s="196" t="s">
        <v>5647</v>
      </c>
      <c r="N9983" s="6" t="s">
        <v>11225</v>
      </c>
      <c r="O9983" s="197" t="s">
        <v>1548</v>
      </c>
    </row>
    <row r="9984" spans="1:15" ht="18" thickTop="1" thickBot="1">
      <c r="A9984">
        <v>2021</v>
      </c>
      <c r="B9984" t="s">
        <v>23</v>
      </c>
      <c r="C9984" s="263">
        <f t="shared" si="526"/>
        <v>44495</v>
      </c>
      <c r="D9984">
        <v>15</v>
      </c>
      <c r="E9984" t="str">
        <f t="shared" si="525"/>
        <v>S434449515</v>
      </c>
      <c r="F9984" s="146" t="s">
        <v>11904</v>
      </c>
    </row>
    <row r="9985" spans="1:15" ht="16.5" thickTop="1" thickBot="1">
      <c r="A9985">
        <v>2021</v>
      </c>
      <c r="B9985" t="s">
        <v>23</v>
      </c>
      <c r="C9985" s="263">
        <f t="shared" si="526"/>
        <v>44495</v>
      </c>
      <c r="D9985">
        <v>16</v>
      </c>
      <c r="E9985" t="str">
        <f t="shared" si="525"/>
        <v>S434449516</v>
      </c>
      <c r="F9985" s="338" t="s">
        <v>1</v>
      </c>
      <c r="G9985" s="341" t="s">
        <v>2</v>
      </c>
      <c r="H9985" s="342"/>
      <c r="I9985" s="342"/>
      <c r="J9985" s="343"/>
      <c r="K9985" s="344" t="s">
        <v>3</v>
      </c>
      <c r="L9985" s="343"/>
      <c r="M9985" s="344" t="s">
        <v>144</v>
      </c>
      <c r="N9985" s="342"/>
      <c r="O9985" s="342"/>
    </row>
    <row r="9986" spans="1:15" ht="18" customHeight="1" thickBot="1">
      <c r="A9986">
        <v>2021</v>
      </c>
      <c r="B9986" t="s">
        <v>23</v>
      </c>
      <c r="C9986" s="263">
        <f t="shared" si="526"/>
        <v>44495</v>
      </c>
      <c r="D9986">
        <v>17</v>
      </c>
      <c r="E9986" t="str">
        <f t="shared" si="525"/>
        <v>S434449517</v>
      </c>
      <c r="F9986" s="339"/>
      <c r="G9986" s="345" t="s">
        <v>5</v>
      </c>
      <c r="H9986" s="347" t="s">
        <v>145</v>
      </c>
      <c r="I9986" s="348"/>
      <c r="J9986" s="349"/>
      <c r="K9986" s="350" t="s">
        <v>6</v>
      </c>
      <c r="L9986" s="352" t="s">
        <v>12875</v>
      </c>
      <c r="M9986" s="350" t="s">
        <v>8</v>
      </c>
      <c r="N9986" s="354" t="s">
        <v>146</v>
      </c>
      <c r="O9986" s="356" t="s">
        <v>147</v>
      </c>
    </row>
    <row r="9987" spans="1:15" ht="15.75" thickBot="1">
      <c r="A9987">
        <v>2021</v>
      </c>
      <c r="B9987" t="s">
        <v>23</v>
      </c>
      <c r="C9987" s="263">
        <f t="shared" si="526"/>
        <v>44495</v>
      </c>
      <c r="D9987">
        <v>18</v>
      </c>
      <c r="E9987" t="str">
        <f t="shared" si="525"/>
        <v>S434449518</v>
      </c>
      <c r="F9987" s="340"/>
      <c r="G9987" s="346"/>
      <c r="H9987" s="191" t="s">
        <v>9</v>
      </c>
      <c r="I9987" s="192" t="s">
        <v>18</v>
      </c>
      <c r="J9987" s="193" t="s">
        <v>11</v>
      </c>
      <c r="K9987" s="351"/>
      <c r="L9987" s="353"/>
      <c r="M9987" s="351"/>
      <c r="N9987" s="355"/>
      <c r="O9987" s="357"/>
    </row>
    <row r="9988" spans="1:15">
      <c r="A9988">
        <v>2021</v>
      </c>
      <c r="B9988" t="s">
        <v>23</v>
      </c>
      <c r="C9988" s="263">
        <f t="shared" si="526"/>
        <v>44495</v>
      </c>
      <c r="D9988">
        <v>19</v>
      </c>
      <c r="E9988" t="str">
        <f t="shared" si="525"/>
        <v>S434449519</v>
      </c>
      <c r="F9988" s="3" t="s">
        <v>16</v>
      </c>
      <c r="G9988" s="2">
        <v>60</v>
      </c>
      <c r="H9988" s="2" t="s">
        <v>3345</v>
      </c>
      <c r="I9988" s="2" t="s">
        <v>13443</v>
      </c>
      <c r="J9988" s="2" t="s">
        <v>3446</v>
      </c>
      <c r="K9988" s="194" t="s">
        <v>17</v>
      </c>
      <c r="L9988" s="2">
        <v>47</v>
      </c>
      <c r="M9988" s="194" t="s">
        <v>13444</v>
      </c>
      <c r="N9988" s="2" t="s">
        <v>13445</v>
      </c>
      <c r="O9988" s="195" t="s">
        <v>11357</v>
      </c>
    </row>
    <row r="9989" spans="1:15">
      <c r="A9989">
        <v>2021</v>
      </c>
      <c r="B9989" t="s">
        <v>23</v>
      </c>
      <c r="C9989" s="263">
        <f t="shared" si="526"/>
        <v>44495</v>
      </c>
      <c r="D9989">
        <v>20</v>
      </c>
      <c r="E9989" t="str">
        <f t="shared" si="525"/>
        <v>S434449520</v>
      </c>
      <c r="F9989" s="4">
        <v>44470</v>
      </c>
      <c r="G9989" s="2">
        <v>315</v>
      </c>
      <c r="H9989" s="2" t="s">
        <v>13446</v>
      </c>
      <c r="I9989" s="2" t="s">
        <v>13447</v>
      </c>
      <c r="J9989" s="2" t="s">
        <v>1329</v>
      </c>
      <c r="K9989" s="194" t="s">
        <v>17</v>
      </c>
      <c r="L9989" s="2">
        <v>47</v>
      </c>
      <c r="M9989" s="194" t="s">
        <v>11693</v>
      </c>
      <c r="N9989" s="2" t="s">
        <v>3767</v>
      </c>
      <c r="O9989" s="195" t="s">
        <v>2035</v>
      </c>
    </row>
    <row r="9990" spans="1:15">
      <c r="A9990">
        <v>2021</v>
      </c>
      <c r="B9990" t="s">
        <v>23</v>
      </c>
      <c r="C9990" s="263">
        <f t="shared" si="526"/>
        <v>44495</v>
      </c>
      <c r="D9990">
        <v>21</v>
      </c>
      <c r="E9990" t="str">
        <f t="shared" si="525"/>
        <v>S434449521</v>
      </c>
      <c r="F9990" s="4">
        <v>44501</v>
      </c>
      <c r="G9990" s="2">
        <v>187</v>
      </c>
      <c r="H9990" s="2" t="s">
        <v>5993</v>
      </c>
      <c r="I9990" s="2" t="s">
        <v>3465</v>
      </c>
      <c r="J9990" s="2" t="s">
        <v>5249</v>
      </c>
      <c r="K9990" s="194" t="s">
        <v>17</v>
      </c>
      <c r="L9990" s="2">
        <v>48</v>
      </c>
      <c r="M9990" s="194" t="s">
        <v>10061</v>
      </c>
      <c r="N9990" s="2">
        <v>0</v>
      </c>
      <c r="O9990" s="195" t="s">
        <v>2664</v>
      </c>
    </row>
    <row r="9991" spans="1:15">
      <c r="A9991">
        <v>2021</v>
      </c>
      <c r="B9991" t="s">
        <v>23</v>
      </c>
      <c r="C9991" s="263">
        <f t="shared" si="526"/>
        <v>44495</v>
      </c>
      <c r="D9991">
        <v>22</v>
      </c>
      <c r="E9991" t="str">
        <f t="shared" si="525"/>
        <v>S434449522</v>
      </c>
      <c r="F9991" s="4">
        <v>44531</v>
      </c>
      <c r="G9991" s="2">
        <v>220</v>
      </c>
      <c r="H9991" s="2" t="s">
        <v>13448</v>
      </c>
      <c r="I9991" s="2" t="s">
        <v>1854</v>
      </c>
      <c r="J9991" s="2" t="s">
        <v>618</v>
      </c>
      <c r="K9991" s="194" t="s">
        <v>17</v>
      </c>
      <c r="L9991" s="2">
        <v>47</v>
      </c>
      <c r="M9991" s="194">
        <v>100</v>
      </c>
      <c r="N9991" s="2">
        <v>0</v>
      </c>
      <c r="O9991" s="195">
        <v>0</v>
      </c>
    </row>
    <row r="9992" spans="1:15">
      <c r="A9992">
        <v>2021</v>
      </c>
      <c r="B9992" t="s">
        <v>23</v>
      </c>
      <c r="C9992" s="263">
        <f t="shared" si="526"/>
        <v>44495</v>
      </c>
      <c r="D9992">
        <v>23</v>
      </c>
      <c r="E9992" t="str">
        <f t="shared" si="525"/>
        <v>S434449523</v>
      </c>
      <c r="F9992" s="4">
        <v>44562</v>
      </c>
      <c r="G9992" s="2">
        <v>320</v>
      </c>
      <c r="H9992" s="2" t="s">
        <v>13449</v>
      </c>
      <c r="I9992" s="2" t="s">
        <v>13450</v>
      </c>
      <c r="J9992" s="2" t="s">
        <v>2430</v>
      </c>
      <c r="K9992" s="194" t="s">
        <v>17</v>
      </c>
      <c r="L9992" s="2">
        <v>44</v>
      </c>
      <c r="M9992" s="194" t="s">
        <v>3522</v>
      </c>
      <c r="N9992" s="2" t="s">
        <v>2664</v>
      </c>
      <c r="O9992" s="195">
        <v>10</v>
      </c>
    </row>
    <row r="9993" spans="1:15">
      <c r="A9993">
        <v>2021</v>
      </c>
      <c r="B9993" t="s">
        <v>23</v>
      </c>
      <c r="C9993" s="263">
        <f t="shared" si="526"/>
        <v>44495</v>
      </c>
      <c r="D9993">
        <v>24</v>
      </c>
      <c r="E9993" t="str">
        <f t="shared" si="525"/>
        <v>S434449524</v>
      </c>
      <c r="F9993" s="3" t="s">
        <v>13233</v>
      </c>
      <c r="G9993" s="2">
        <v>310</v>
      </c>
      <c r="H9993" s="2" t="s">
        <v>9863</v>
      </c>
      <c r="I9993" s="2" t="s">
        <v>13451</v>
      </c>
      <c r="J9993" s="2" t="s">
        <v>799</v>
      </c>
      <c r="K9993" s="194" t="s">
        <v>17</v>
      </c>
      <c r="L9993" s="2">
        <v>42</v>
      </c>
      <c r="M9993" s="194">
        <v>50</v>
      </c>
      <c r="N9993" s="2" t="s">
        <v>2664</v>
      </c>
      <c r="O9993" s="195" t="s">
        <v>972</v>
      </c>
    </row>
    <row r="9994" spans="1:15">
      <c r="A9994">
        <v>2021</v>
      </c>
      <c r="B9994" t="s">
        <v>23</v>
      </c>
      <c r="C9994" s="263">
        <f t="shared" si="526"/>
        <v>44495</v>
      </c>
      <c r="D9994">
        <v>25</v>
      </c>
      <c r="E9994" t="str">
        <f t="shared" si="525"/>
        <v>S434449525</v>
      </c>
      <c r="F9994" s="3">
        <v>2023</v>
      </c>
      <c r="G9994" s="2">
        <v>270</v>
      </c>
      <c r="H9994" s="2" t="s">
        <v>13452</v>
      </c>
      <c r="I9994" s="2" t="s">
        <v>13453</v>
      </c>
      <c r="J9994" s="2" t="s">
        <v>708</v>
      </c>
      <c r="K9994" s="194" t="s">
        <v>17</v>
      </c>
      <c r="L9994" s="2">
        <v>39</v>
      </c>
      <c r="M9994" s="194" t="s">
        <v>2151</v>
      </c>
      <c r="N9994" s="2" t="s">
        <v>5555</v>
      </c>
      <c r="O9994" s="195" t="s">
        <v>402</v>
      </c>
    </row>
    <row r="9995" spans="1:15">
      <c r="A9995">
        <v>2021</v>
      </c>
      <c r="B9995" t="s">
        <v>23</v>
      </c>
      <c r="C9995" s="263">
        <f t="shared" si="526"/>
        <v>44495</v>
      </c>
      <c r="D9995">
        <v>26</v>
      </c>
      <c r="E9995" t="str">
        <f t="shared" si="525"/>
        <v>S434449526</v>
      </c>
      <c r="F9995" s="3">
        <v>2024</v>
      </c>
      <c r="G9995" s="2">
        <v>225</v>
      </c>
      <c r="H9995" s="2" t="s">
        <v>13454</v>
      </c>
      <c r="I9995" s="2" t="s">
        <v>13455</v>
      </c>
      <c r="J9995" s="2" t="s">
        <v>300</v>
      </c>
      <c r="K9995" s="194" t="s">
        <v>17</v>
      </c>
      <c r="L9995" s="2">
        <v>36</v>
      </c>
      <c r="M9995" s="194" t="s">
        <v>7626</v>
      </c>
      <c r="N9995" s="2" t="s">
        <v>4986</v>
      </c>
      <c r="O9995" s="195" t="s">
        <v>524</v>
      </c>
    </row>
    <row r="9996" spans="1:15">
      <c r="A9996">
        <v>2021</v>
      </c>
      <c r="B9996" t="s">
        <v>23</v>
      </c>
      <c r="C9996" s="263">
        <f t="shared" si="526"/>
        <v>44495</v>
      </c>
      <c r="D9996">
        <v>27</v>
      </c>
      <c r="E9996" t="str">
        <f t="shared" si="525"/>
        <v>S434449527</v>
      </c>
      <c r="F9996" s="3">
        <v>2025</v>
      </c>
      <c r="G9996" s="2">
        <v>208</v>
      </c>
      <c r="H9996" s="2" t="s">
        <v>9142</v>
      </c>
      <c r="I9996" s="2" t="s">
        <v>13456</v>
      </c>
      <c r="J9996" s="2" t="s">
        <v>2604</v>
      </c>
      <c r="K9996" s="194" t="s">
        <v>17</v>
      </c>
      <c r="L9996" s="2">
        <v>32</v>
      </c>
      <c r="M9996" s="194" t="s">
        <v>9146</v>
      </c>
      <c r="N9996" s="2" t="s">
        <v>5258</v>
      </c>
      <c r="O9996" s="195">
        <v>20</v>
      </c>
    </row>
    <row r="9997" spans="1:15" ht="15.75" thickBot="1">
      <c r="A9997">
        <v>2021</v>
      </c>
      <c r="B9997" t="s">
        <v>23</v>
      </c>
      <c r="C9997" s="263">
        <f t="shared" si="526"/>
        <v>44495</v>
      </c>
      <c r="D9997">
        <v>28</v>
      </c>
      <c r="E9997" t="str">
        <f t="shared" si="525"/>
        <v>S434449528</v>
      </c>
      <c r="F9997" s="5">
        <v>2026</v>
      </c>
      <c r="G9997" s="6">
        <v>197</v>
      </c>
      <c r="H9997" s="6" t="s">
        <v>13457</v>
      </c>
      <c r="I9997" s="6" t="s">
        <v>13457</v>
      </c>
      <c r="J9997" s="6" t="s">
        <v>448</v>
      </c>
      <c r="K9997" s="196" t="s">
        <v>17</v>
      </c>
      <c r="L9997" s="6">
        <v>30</v>
      </c>
      <c r="M9997" s="196">
        <v>40</v>
      </c>
      <c r="N9997" s="6" t="s">
        <v>5258</v>
      </c>
      <c r="O9997" s="197" t="s">
        <v>351</v>
      </c>
    </row>
    <row r="9998" spans="1:15" ht="18" thickTop="1" thickBot="1">
      <c r="A9998">
        <v>2021</v>
      </c>
      <c r="B9998" t="s">
        <v>22</v>
      </c>
      <c r="C9998" s="263">
        <f>C9997+7</f>
        <v>44502</v>
      </c>
      <c r="D9998">
        <v>1</v>
      </c>
      <c r="E9998" t="str">
        <f t="shared" ref="E9998:E10025" si="527">B9998&amp;C9998&amp;D9998</f>
        <v>S44445021</v>
      </c>
      <c r="F9998" s="146" t="s">
        <v>11903</v>
      </c>
    </row>
    <row r="9999" spans="1:15" ht="16.5" customHeight="1" thickTop="1" thickBot="1">
      <c r="A9999">
        <v>2021</v>
      </c>
      <c r="B9999" t="s">
        <v>22</v>
      </c>
      <c r="C9999" s="263">
        <f t="shared" ref="C9999:C10025" si="528">C9998</f>
        <v>44502</v>
      </c>
      <c r="D9999">
        <v>2</v>
      </c>
      <c r="E9999" t="str">
        <f t="shared" si="527"/>
        <v>S44445022</v>
      </c>
      <c r="F9999" s="338" t="s">
        <v>1</v>
      </c>
      <c r="G9999" s="341" t="s">
        <v>2</v>
      </c>
      <c r="H9999" s="342"/>
      <c r="I9999" s="342"/>
      <c r="J9999" s="343"/>
      <c r="K9999" s="344" t="s">
        <v>3</v>
      </c>
      <c r="L9999" s="343"/>
      <c r="M9999" s="344" t="s">
        <v>144</v>
      </c>
      <c r="N9999" s="342"/>
      <c r="O9999" s="342"/>
    </row>
    <row r="10000" spans="1:15" ht="18" customHeight="1" thickBot="1">
      <c r="A10000">
        <v>2021</v>
      </c>
      <c r="B10000" t="s">
        <v>22</v>
      </c>
      <c r="C10000" s="263">
        <f t="shared" si="528"/>
        <v>44502</v>
      </c>
      <c r="D10000">
        <v>3</v>
      </c>
      <c r="E10000" t="str">
        <f t="shared" si="527"/>
        <v>S44445023</v>
      </c>
      <c r="F10000" s="339"/>
      <c r="G10000" s="345" t="s">
        <v>5</v>
      </c>
      <c r="H10000" s="347" t="s">
        <v>145</v>
      </c>
      <c r="I10000" s="348"/>
      <c r="J10000" s="349"/>
      <c r="K10000" s="350" t="s">
        <v>6</v>
      </c>
      <c r="L10000" s="352" t="s">
        <v>12875</v>
      </c>
      <c r="M10000" s="350" t="s">
        <v>8</v>
      </c>
      <c r="N10000" s="354" t="s">
        <v>146</v>
      </c>
      <c r="O10000" s="356" t="s">
        <v>147</v>
      </c>
    </row>
    <row r="10001" spans="1:15" ht="15.75" thickBot="1">
      <c r="A10001">
        <v>2021</v>
      </c>
      <c r="B10001" t="s">
        <v>22</v>
      </c>
      <c r="C10001" s="263">
        <f t="shared" si="528"/>
        <v>44502</v>
      </c>
      <c r="D10001">
        <v>4</v>
      </c>
      <c r="E10001" t="str">
        <f t="shared" si="527"/>
        <v>S44445024</v>
      </c>
      <c r="F10001" s="340"/>
      <c r="G10001" s="346"/>
      <c r="H10001" s="191" t="s">
        <v>9</v>
      </c>
      <c r="I10001" s="192" t="s">
        <v>18</v>
      </c>
      <c r="J10001" s="193" t="s">
        <v>11</v>
      </c>
      <c r="K10001" s="351"/>
      <c r="L10001" s="353"/>
      <c r="M10001" s="351"/>
      <c r="N10001" s="355"/>
      <c r="O10001" s="357"/>
    </row>
    <row r="10002" spans="1:15">
      <c r="A10002">
        <v>2021</v>
      </c>
      <c r="B10002" t="s">
        <v>22</v>
      </c>
      <c r="C10002" s="263">
        <f t="shared" si="528"/>
        <v>44502</v>
      </c>
      <c r="D10002">
        <v>5</v>
      </c>
      <c r="E10002" t="str">
        <f t="shared" si="527"/>
        <v>S44445025</v>
      </c>
      <c r="F10002" s="3" t="s">
        <v>12</v>
      </c>
      <c r="G10002" s="2" t="s">
        <v>10173</v>
      </c>
      <c r="H10002" s="2" t="s">
        <v>13458</v>
      </c>
      <c r="I10002" s="2" t="s">
        <v>12447</v>
      </c>
      <c r="J10002" s="2" t="s">
        <v>12569</v>
      </c>
      <c r="K10002" s="194" t="s">
        <v>17</v>
      </c>
      <c r="L10002" s="2">
        <v>52</v>
      </c>
      <c r="M10002" s="194" t="s">
        <v>410</v>
      </c>
      <c r="N10002" s="2" t="s">
        <v>2623</v>
      </c>
      <c r="O10002" s="195" t="s">
        <v>2622</v>
      </c>
    </row>
    <row r="10003" spans="1:15">
      <c r="A10003">
        <v>2021</v>
      </c>
      <c r="B10003" t="s">
        <v>22</v>
      </c>
      <c r="C10003" s="263">
        <f t="shared" si="528"/>
        <v>44502</v>
      </c>
      <c r="D10003">
        <v>6</v>
      </c>
      <c r="E10003" t="str">
        <f t="shared" si="527"/>
        <v>S44445026</v>
      </c>
      <c r="F10003" s="4">
        <v>44501</v>
      </c>
      <c r="G10003" s="2">
        <v>108</v>
      </c>
      <c r="H10003" s="2" t="s">
        <v>13459</v>
      </c>
      <c r="I10003" s="2" t="s">
        <v>13460</v>
      </c>
      <c r="J10003" s="2" t="s">
        <v>847</v>
      </c>
      <c r="K10003" s="194" t="s">
        <v>17</v>
      </c>
      <c r="L10003" s="2">
        <v>60</v>
      </c>
      <c r="M10003" s="194">
        <v>100</v>
      </c>
      <c r="N10003" s="2">
        <v>0</v>
      </c>
      <c r="O10003" s="195">
        <v>0</v>
      </c>
    </row>
    <row r="10004" spans="1:15">
      <c r="A10004">
        <v>2021</v>
      </c>
      <c r="B10004" t="s">
        <v>22</v>
      </c>
      <c r="C10004" s="263">
        <f t="shared" si="528"/>
        <v>44502</v>
      </c>
      <c r="D10004">
        <v>7</v>
      </c>
      <c r="E10004" t="str">
        <f t="shared" si="527"/>
        <v>S44445027</v>
      </c>
      <c r="F10004" s="4">
        <v>44531</v>
      </c>
      <c r="G10004" s="2">
        <v>118</v>
      </c>
      <c r="H10004" s="2" t="s">
        <v>13461</v>
      </c>
      <c r="I10004" s="2" t="s">
        <v>13462</v>
      </c>
      <c r="J10004" s="2" t="s">
        <v>846</v>
      </c>
      <c r="K10004" s="194" t="s">
        <v>17</v>
      </c>
      <c r="L10004" s="2">
        <v>62</v>
      </c>
      <c r="M10004" s="194">
        <v>100</v>
      </c>
      <c r="N10004" s="2">
        <v>0</v>
      </c>
      <c r="O10004" s="195">
        <v>0</v>
      </c>
    </row>
    <row r="10005" spans="1:15">
      <c r="A10005">
        <v>2021</v>
      </c>
      <c r="B10005" t="s">
        <v>22</v>
      </c>
      <c r="C10005" s="263">
        <f t="shared" si="528"/>
        <v>44502</v>
      </c>
      <c r="D10005">
        <v>8</v>
      </c>
      <c r="E10005" t="str">
        <f t="shared" si="527"/>
        <v>S44445028</v>
      </c>
      <c r="F10005" s="4">
        <v>44562</v>
      </c>
      <c r="G10005" s="2">
        <v>230</v>
      </c>
      <c r="H10005" s="2" t="s">
        <v>369</v>
      </c>
      <c r="I10005" s="2" t="s">
        <v>13463</v>
      </c>
      <c r="J10005" s="2" t="s">
        <v>6165</v>
      </c>
      <c r="K10005" s="194" t="s">
        <v>17</v>
      </c>
      <c r="L10005" s="2">
        <v>53</v>
      </c>
      <c r="M10005" s="194" t="s">
        <v>7018</v>
      </c>
      <c r="N10005" s="2">
        <v>0</v>
      </c>
      <c r="O10005" s="195" t="s">
        <v>472</v>
      </c>
    </row>
    <row r="10006" spans="1:15">
      <c r="A10006">
        <v>2021</v>
      </c>
      <c r="B10006" t="s">
        <v>22</v>
      </c>
      <c r="C10006" s="263">
        <f t="shared" si="528"/>
        <v>44502</v>
      </c>
      <c r="D10006">
        <v>9</v>
      </c>
      <c r="E10006" t="str">
        <f t="shared" si="527"/>
        <v>S44445029</v>
      </c>
      <c r="F10006" s="4">
        <v>44593</v>
      </c>
      <c r="G10006" s="2">
        <v>225</v>
      </c>
      <c r="H10006" s="2" t="s">
        <v>13464</v>
      </c>
      <c r="I10006" s="2" t="s">
        <v>13465</v>
      </c>
      <c r="J10006" s="2" t="s">
        <v>669</v>
      </c>
      <c r="K10006" s="194" t="s">
        <v>17</v>
      </c>
      <c r="L10006" s="2">
        <v>39</v>
      </c>
      <c r="M10006" s="194" t="s">
        <v>7018</v>
      </c>
      <c r="N10006" s="2">
        <v>0</v>
      </c>
      <c r="O10006" s="195" t="s">
        <v>472</v>
      </c>
    </row>
    <row r="10007" spans="1:15">
      <c r="A10007">
        <v>2021</v>
      </c>
      <c r="B10007" t="s">
        <v>22</v>
      </c>
      <c r="C10007" s="263">
        <f t="shared" si="528"/>
        <v>44502</v>
      </c>
      <c r="D10007">
        <v>10</v>
      </c>
      <c r="E10007" t="str">
        <f t="shared" si="527"/>
        <v>S444450210</v>
      </c>
      <c r="F10007" s="3" t="s">
        <v>13233</v>
      </c>
      <c r="G10007" s="2">
        <v>245</v>
      </c>
      <c r="H10007" s="2" t="s">
        <v>13466</v>
      </c>
      <c r="I10007" s="2" t="s">
        <v>6517</v>
      </c>
      <c r="J10007" s="2" t="s">
        <v>4657</v>
      </c>
      <c r="K10007" s="194" t="s">
        <v>17</v>
      </c>
      <c r="L10007" s="2">
        <v>40</v>
      </c>
      <c r="M10007" s="194" t="s">
        <v>816</v>
      </c>
      <c r="N10007" s="2" t="s">
        <v>1208</v>
      </c>
      <c r="O10007" s="195" t="s">
        <v>301</v>
      </c>
    </row>
    <row r="10008" spans="1:15">
      <c r="A10008">
        <v>2021</v>
      </c>
      <c r="B10008" t="s">
        <v>22</v>
      </c>
      <c r="C10008" s="263">
        <f t="shared" si="528"/>
        <v>44502</v>
      </c>
      <c r="D10008">
        <v>11</v>
      </c>
      <c r="E10008" t="str">
        <f t="shared" si="527"/>
        <v>S444450211</v>
      </c>
      <c r="F10008" s="3">
        <v>2023</v>
      </c>
      <c r="G10008" s="2">
        <v>215</v>
      </c>
      <c r="H10008" s="2" t="s">
        <v>13467</v>
      </c>
      <c r="I10008" s="2" t="s">
        <v>13468</v>
      </c>
      <c r="J10008" s="2" t="s">
        <v>1700</v>
      </c>
      <c r="K10008" s="194" t="s">
        <v>17</v>
      </c>
      <c r="L10008" s="2">
        <v>37</v>
      </c>
      <c r="M10008" s="194" t="s">
        <v>7378</v>
      </c>
      <c r="N10008" s="2" t="s">
        <v>4235</v>
      </c>
      <c r="O10008" s="195" t="s">
        <v>4563</v>
      </c>
    </row>
    <row r="10009" spans="1:15">
      <c r="A10009">
        <v>2021</v>
      </c>
      <c r="B10009" t="s">
        <v>22</v>
      </c>
      <c r="C10009" s="263">
        <f t="shared" si="528"/>
        <v>44502</v>
      </c>
      <c r="D10009">
        <v>12</v>
      </c>
      <c r="E10009" t="str">
        <f t="shared" si="527"/>
        <v>S444450212</v>
      </c>
      <c r="F10009" s="3">
        <v>2024</v>
      </c>
      <c r="G10009" s="2">
        <v>180</v>
      </c>
      <c r="H10009" s="2" t="s">
        <v>13469</v>
      </c>
      <c r="I10009" s="2" t="s">
        <v>13470</v>
      </c>
      <c r="J10009" s="2" t="s">
        <v>834</v>
      </c>
      <c r="K10009" s="194" t="s">
        <v>17</v>
      </c>
      <c r="L10009" s="2">
        <v>32</v>
      </c>
      <c r="M10009" s="194" t="s">
        <v>1359</v>
      </c>
      <c r="N10009" s="2" t="s">
        <v>5907</v>
      </c>
      <c r="O10009" s="195" t="s">
        <v>730</v>
      </c>
    </row>
    <row r="10010" spans="1:15">
      <c r="A10010">
        <v>2021</v>
      </c>
      <c r="B10010" t="s">
        <v>22</v>
      </c>
      <c r="C10010" s="263">
        <f t="shared" si="528"/>
        <v>44502</v>
      </c>
      <c r="D10010">
        <v>13</v>
      </c>
      <c r="E10010" t="str">
        <f t="shared" si="527"/>
        <v>S444450213</v>
      </c>
      <c r="F10010" s="3">
        <v>2025</v>
      </c>
      <c r="G10010" s="2">
        <v>165</v>
      </c>
      <c r="H10010" s="2" t="s">
        <v>1615</v>
      </c>
      <c r="I10010" s="2" t="s">
        <v>13471</v>
      </c>
      <c r="J10010" s="2" t="s">
        <v>3305</v>
      </c>
      <c r="K10010" s="194" t="s">
        <v>17</v>
      </c>
      <c r="L10010" s="2">
        <v>28</v>
      </c>
      <c r="M10010" s="194">
        <v>45</v>
      </c>
      <c r="N10010" s="2" t="s">
        <v>2049</v>
      </c>
      <c r="O10010" s="195" t="s">
        <v>423</v>
      </c>
    </row>
    <row r="10011" spans="1:15" ht="15.75" thickBot="1">
      <c r="A10011">
        <v>2021</v>
      </c>
      <c r="B10011" t="s">
        <v>22</v>
      </c>
      <c r="C10011" s="263">
        <f t="shared" si="528"/>
        <v>44502</v>
      </c>
      <c r="D10011">
        <v>14</v>
      </c>
      <c r="E10011" t="str">
        <f t="shared" si="527"/>
        <v>S444450214</v>
      </c>
      <c r="F10011" s="5">
        <v>2026</v>
      </c>
      <c r="G10011" s="6">
        <v>160</v>
      </c>
      <c r="H10011" s="6" t="s">
        <v>6393</v>
      </c>
      <c r="I10011" s="6" t="s">
        <v>5706</v>
      </c>
      <c r="J10011" s="6" t="s">
        <v>9205</v>
      </c>
      <c r="K10011" s="196" t="s">
        <v>17</v>
      </c>
      <c r="L10011" s="6">
        <v>24</v>
      </c>
      <c r="M10011" s="196" t="s">
        <v>4234</v>
      </c>
      <c r="N10011" s="6" t="s">
        <v>10650</v>
      </c>
      <c r="O10011" s="197" t="s">
        <v>263</v>
      </c>
    </row>
    <row r="10012" spans="1:15" ht="18" thickTop="1" thickBot="1">
      <c r="A10012">
        <v>2021</v>
      </c>
      <c r="B10012" t="s">
        <v>22</v>
      </c>
      <c r="C10012" s="263">
        <f t="shared" si="528"/>
        <v>44502</v>
      </c>
      <c r="D10012">
        <v>15</v>
      </c>
      <c r="E10012" t="str">
        <f t="shared" si="527"/>
        <v>S444450215</v>
      </c>
      <c r="F10012" s="146" t="s">
        <v>11904</v>
      </c>
    </row>
    <row r="10013" spans="1:15" ht="16.5" thickTop="1" thickBot="1">
      <c r="A10013">
        <v>2021</v>
      </c>
      <c r="B10013" t="s">
        <v>22</v>
      </c>
      <c r="C10013" s="263">
        <f t="shared" si="528"/>
        <v>44502</v>
      </c>
      <c r="D10013">
        <v>16</v>
      </c>
      <c r="E10013" t="str">
        <f t="shared" si="527"/>
        <v>S444450216</v>
      </c>
      <c r="F10013" s="338" t="s">
        <v>1</v>
      </c>
      <c r="G10013" s="341" t="s">
        <v>2</v>
      </c>
      <c r="H10013" s="342"/>
      <c r="I10013" s="342"/>
      <c r="J10013" s="343"/>
      <c r="K10013" s="344" t="s">
        <v>3</v>
      </c>
      <c r="L10013" s="343"/>
      <c r="M10013" s="344" t="s">
        <v>144</v>
      </c>
      <c r="N10013" s="342"/>
      <c r="O10013" s="342"/>
    </row>
    <row r="10014" spans="1:15" ht="18" customHeight="1" thickBot="1">
      <c r="A10014">
        <v>2021</v>
      </c>
      <c r="B10014" t="s">
        <v>22</v>
      </c>
      <c r="C10014" s="263">
        <f t="shared" si="528"/>
        <v>44502</v>
      </c>
      <c r="D10014">
        <v>17</v>
      </c>
      <c r="E10014" t="str">
        <f t="shared" si="527"/>
        <v>S444450217</v>
      </c>
      <c r="F10014" s="339"/>
      <c r="G10014" s="345" t="s">
        <v>5</v>
      </c>
      <c r="H10014" s="347" t="s">
        <v>145</v>
      </c>
      <c r="I10014" s="348"/>
      <c r="J10014" s="349"/>
      <c r="K10014" s="350" t="s">
        <v>6</v>
      </c>
      <c r="L10014" s="352" t="s">
        <v>12875</v>
      </c>
      <c r="M10014" s="350" t="s">
        <v>8</v>
      </c>
      <c r="N10014" s="354" t="s">
        <v>146</v>
      </c>
      <c r="O10014" s="356" t="s">
        <v>147</v>
      </c>
    </row>
    <row r="10015" spans="1:15" ht="15.75" thickBot="1">
      <c r="A10015">
        <v>2021</v>
      </c>
      <c r="B10015" t="s">
        <v>22</v>
      </c>
      <c r="C10015" s="263">
        <f t="shared" si="528"/>
        <v>44502</v>
      </c>
      <c r="D10015">
        <v>18</v>
      </c>
      <c r="E10015" t="str">
        <f t="shared" si="527"/>
        <v>S444450218</v>
      </c>
      <c r="F10015" s="340"/>
      <c r="G10015" s="346"/>
      <c r="H10015" s="191" t="s">
        <v>9</v>
      </c>
      <c r="I10015" s="192" t="s">
        <v>18</v>
      </c>
      <c r="J10015" s="193" t="s">
        <v>11</v>
      </c>
      <c r="K10015" s="351"/>
      <c r="L10015" s="353"/>
      <c r="M10015" s="351"/>
      <c r="N10015" s="355"/>
      <c r="O10015" s="357"/>
    </row>
    <row r="10016" spans="1:15">
      <c r="A10016">
        <v>2021</v>
      </c>
      <c r="B10016" t="s">
        <v>22</v>
      </c>
      <c r="C10016" s="263">
        <f t="shared" si="528"/>
        <v>44502</v>
      </c>
      <c r="D10016">
        <v>19</v>
      </c>
      <c r="E10016" t="str">
        <f t="shared" si="527"/>
        <v>S444450219</v>
      </c>
      <c r="F10016" s="3" t="s">
        <v>16</v>
      </c>
      <c r="G10016" s="2">
        <v>55</v>
      </c>
      <c r="H10016" s="2" t="s">
        <v>13472</v>
      </c>
      <c r="I10016" s="2" t="s">
        <v>13473</v>
      </c>
      <c r="J10016" s="2" t="s">
        <v>3226</v>
      </c>
      <c r="K10016" s="194" t="s">
        <v>17</v>
      </c>
      <c r="L10016" s="2">
        <v>51</v>
      </c>
      <c r="M10016" s="194" t="s">
        <v>420</v>
      </c>
      <c r="N10016" s="2" t="s">
        <v>10127</v>
      </c>
      <c r="O10016" s="195" t="s">
        <v>339</v>
      </c>
    </row>
    <row r="10017" spans="1:15">
      <c r="A10017">
        <v>2021</v>
      </c>
      <c r="B10017" t="s">
        <v>22</v>
      </c>
      <c r="C10017" s="263">
        <f t="shared" si="528"/>
        <v>44502</v>
      </c>
      <c r="D10017">
        <v>20</v>
      </c>
      <c r="E10017" t="str">
        <f t="shared" si="527"/>
        <v>S444450220</v>
      </c>
      <c r="F10017" s="4">
        <v>44501</v>
      </c>
      <c r="G10017" s="2">
        <v>163</v>
      </c>
      <c r="H10017" s="2" t="s">
        <v>12788</v>
      </c>
      <c r="I10017" s="2" t="s">
        <v>13474</v>
      </c>
      <c r="J10017" s="2" t="s">
        <v>1759</v>
      </c>
      <c r="K10017" s="194" t="s">
        <v>17</v>
      </c>
      <c r="L10017" s="2">
        <v>51</v>
      </c>
      <c r="M10017" s="194" t="s">
        <v>415</v>
      </c>
      <c r="N10017" s="2">
        <v>0</v>
      </c>
      <c r="O10017" s="195" t="s">
        <v>416</v>
      </c>
    </row>
    <row r="10018" spans="1:15">
      <c r="A10018">
        <v>2021</v>
      </c>
      <c r="B10018" t="s">
        <v>22</v>
      </c>
      <c r="C10018" s="263">
        <f t="shared" si="528"/>
        <v>44502</v>
      </c>
      <c r="D10018">
        <v>21</v>
      </c>
      <c r="E10018" t="str">
        <f t="shared" si="527"/>
        <v>S444450221</v>
      </c>
      <c r="F10018" s="4">
        <v>44531</v>
      </c>
      <c r="G10018" s="2">
        <v>178</v>
      </c>
      <c r="H10018" s="2" t="s">
        <v>13475</v>
      </c>
      <c r="I10018" s="2" t="s">
        <v>13476</v>
      </c>
      <c r="J10018" s="2" t="s">
        <v>5923</v>
      </c>
      <c r="K10018" s="194" t="s">
        <v>17</v>
      </c>
      <c r="L10018" s="2">
        <v>49</v>
      </c>
      <c r="M10018" s="194">
        <v>100</v>
      </c>
      <c r="N10018" s="2">
        <v>0</v>
      </c>
      <c r="O10018" s="195">
        <v>0</v>
      </c>
    </row>
    <row r="10019" spans="1:15">
      <c r="A10019">
        <v>2021</v>
      </c>
      <c r="B10019" t="s">
        <v>22</v>
      </c>
      <c r="C10019" s="263">
        <f t="shared" si="528"/>
        <v>44502</v>
      </c>
      <c r="D10019">
        <v>22</v>
      </c>
      <c r="E10019" t="str">
        <f t="shared" si="527"/>
        <v>S444450222</v>
      </c>
      <c r="F10019" s="4">
        <v>44562</v>
      </c>
      <c r="G10019" s="2">
        <v>290</v>
      </c>
      <c r="H10019" s="2" t="s">
        <v>13477</v>
      </c>
      <c r="I10019" s="2" t="s">
        <v>13478</v>
      </c>
      <c r="J10019" s="2" t="s">
        <v>13479</v>
      </c>
      <c r="K10019" s="194" t="s">
        <v>17</v>
      </c>
      <c r="L10019" s="2">
        <v>44</v>
      </c>
      <c r="M10019" s="194" t="s">
        <v>5100</v>
      </c>
      <c r="N10019" s="2">
        <v>0</v>
      </c>
      <c r="O10019" s="195" t="s">
        <v>2074</v>
      </c>
    </row>
    <row r="10020" spans="1:15">
      <c r="A10020">
        <v>2021</v>
      </c>
      <c r="B10020" t="s">
        <v>22</v>
      </c>
      <c r="C10020" s="263">
        <f t="shared" si="528"/>
        <v>44502</v>
      </c>
      <c r="D10020">
        <v>23</v>
      </c>
      <c r="E10020" t="str">
        <f t="shared" si="527"/>
        <v>S444450223</v>
      </c>
      <c r="F10020" s="4">
        <v>44593</v>
      </c>
      <c r="G10020" s="2">
        <v>285</v>
      </c>
      <c r="H10020" s="2" t="s">
        <v>13480</v>
      </c>
      <c r="I10020" s="2" t="s">
        <v>13481</v>
      </c>
      <c r="J10020" s="2" t="s">
        <v>13482</v>
      </c>
      <c r="K10020" s="194" t="s">
        <v>17</v>
      </c>
      <c r="L10020" s="2">
        <v>41</v>
      </c>
      <c r="M10020" s="194" t="s">
        <v>5100</v>
      </c>
      <c r="N10020" s="2">
        <v>0</v>
      </c>
      <c r="O10020" s="195" t="s">
        <v>2074</v>
      </c>
    </row>
    <row r="10021" spans="1:15">
      <c r="A10021">
        <v>2021</v>
      </c>
      <c r="B10021" t="s">
        <v>22</v>
      </c>
      <c r="C10021" s="263">
        <f t="shared" si="528"/>
        <v>44502</v>
      </c>
      <c r="D10021">
        <v>24</v>
      </c>
      <c r="E10021" t="str">
        <f t="shared" si="527"/>
        <v>S444450224</v>
      </c>
      <c r="F10021" s="3" t="s">
        <v>13233</v>
      </c>
      <c r="G10021" s="2">
        <v>298</v>
      </c>
      <c r="H10021" s="2" t="s">
        <v>13483</v>
      </c>
      <c r="I10021" s="2" t="s">
        <v>13484</v>
      </c>
      <c r="J10021" s="2" t="s">
        <v>653</v>
      </c>
      <c r="K10021" s="194" t="s">
        <v>17</v>
      </c>
      <c r="L10021" s="2">
        <v>36</v>
      </c>
      <c r="M10021" s="194" t="s">
        <v>8799</v>
      </c>
      <c r="N10021" s="2" t="s">
        <v>524</v>
      </c>
      <c r="O10021" s="195" t="s">
        <v>5551</v>
      </c>
    </row>
    <row r="10022" spans="1:15">
      <c r="A10022">
        <v>2021</v>
      </c>
      <c r="B10022" t="s">
        <v>22</v>
      </c>
      <c r="C10022" s="263">
        <f t="shared" si="528"/>
        <v>44502</v>
      </c>
      <c r="D10022">
        <v>25</v>
      </c>
      <c r="E10022" t="str">
        <f t="shared" si="527"/>
        <v>S444450225</v>
      </c>
      <c r="F10022" s="3">
        <v>2023</v>
      </c>
      <c r="G10022" s="2">
        <v>263</v>
      </c>
      <c r="H10022" s="2" t="s">
        <v>10110</v>
      </c>
      <c r="I10022" s="2" t="s">
        <v>13485</v>
      </c>
      <c r="J10022" s="2" t="s">
        <v>3436</v>
      </c>
      <c r="K10022" s="194" t="s">
        <v>17</v>
      </c>
      <c r="L10022" s="2">
        <v>38</v>
      </c>
      <c r="M10022" s="194" t="s">
        <v>8546</v>
      </c>
      <c r="N10022" s="2" t="s">
        <v>461</v>
      </c>
      <c r="O10022" s="195" t="s">
        <v>1739</v>
      </c>
    </row>
    <row r="10023" spans="1:15">
      <c r="A10023">
        <v>2021</v>
      </c>
      <c r="B10023" t="s">
        <v>22</v>
      </c>
      <c r="C10023" s="263">
        <f t="shared" si="528"/>
        <v>44502</v>
      </c>
      <c r="D10023">
        <v>26</v>
      </c>
      <c r="E10023" t="str">
        <f t="shared" si="527"/>
        <v>S444450226</v>
      </c>
      <c r="F10023" s="3">
        <v>2024</v>
      </c>
      <c r="G10023" s="2">
        <v>223</v>
      </c>
      <c r="H10023" s="2" t="s">
        <v>6875</v>
      </c>
      <c r="I10023" s="2" t="s">
        <v>13486</v>
      </c>
      <c r="J10023" s="2" t="s">
        <v>3042</v>
      </c>
      <c r="K10023" s="194" t="s">
        <v>17</v>
      </c>
      <c r="L10023" s="2">
        <v>35</v>
      </c>
      <c r="M10023" s="194" t="s">
        <v>445</v>
      </c>
      <c r="N10023" s="2" t="s">
        <v>529</v>
      </c>
      <c r="O10023" s="195" t="s">
        <v>529</v>
      </c>
    </row>
    <row r="10024" spans="1:15">
      <c r="A10024">
        <v>2021</v>
      </c>
      <c r="B10024" t="s">
        <v>22</v>
      </c>
      <c r="C10024" s="263">
        <f t="shared" si="528"/>
        <v>44502</v>
      </c>
      <c r="D10024">
        <v>27</v>
      </c>
      <c r="E10024" t="str">
        <f t="shared" si="527"/>
        <v>S444450227</v>
      </c>
      <c r="F10024" s="3">
        <v>2025</v>
      </c>
      <c r="G10024" s="2">
        <v>205</v>
      </c>
      <c r="H10024" s="2" t="s">
        <v>6625</v>
      </c>
      <c r="I10024" s="2" t="s">
        <v>6880</v>
      </c>
      <c r="J10024" s="2" t="s">
        <v>1951</v>
      </c>
      <c r="K10024" s="194" t="s">
        <v>17</v>
      </c>
      <c r="L10024" s="2">
        <v>31</v>
      </c>
      <c r="M10024" s="194" t="s">
        <v>484</v>
      </c>
      <c r="N10024" s="2" t="s">
        <v>8546</v>
      </c>
      <c r="O10024" s="195" t="s">
        <v>428</v>
      </c>
    </row>
    <row r="10025" spans="1:15" ht="15.75" thickBot="1">
      <c r="A10025">
        <v>2021</v>
      </c>
      <c r="B10025" t="s">
        <v>22</v>
      </c>
      <c r="C10025" s="263">
        <f t="shared" si="528"/>
        <v>44502</v>
      </c>
      <c r="D10025">
        <v>28</v>
      </c>
      <c r="E10025" t="str">
        <f t="shared" si="527"/>
        <v>S444450228</v>
      </c>
      <c r="F10025" s="5">
        <v>2026</v>
      </c>
      <c r="G10025" s="6">
        <v>195</v>
      </c>
      <c r="H10025" s="6" t="s">
        <v>5654</v>
      </c>
      <c r="I10025" s="6" t="s">
        <v>13487</v>
      </c>
      <c r="J10025" s="6" t="s">
        <v>612</v>
      </c>
      <c r="K10025" s="196" t="s">
        <v>17</v>
      </c>
      <c r="L10025" s="6">
        <v>28</v>
      </c>
      <c r="M10025" s="196" t="s">
        <v>339</v>
      </c>
      <c r="N10025" s="6" t="s">
        <v>1153</v>
      </c>
      <c r="O10025" s="197" t="s">
        <v>379</v>
      </c>
    </row>
    <row r="10026" spans="1:15" ht="18" thickTop="1" thickBot="1">
      <c r="A10026">
        <v>2021</v>
      </c>
      <c r="B10026" t="s">
        <v>21</v>
      </c>
      <c r="C10026" s="263">
        <f>C10025+7</f>
        <v>44509</v>
      </c>
      <c r="D10026">
        <v>1</v>
      </c>
      <c r="E10026" t="str">
        <f t="shared" ref="E10026:E10053" si="529">B10026&amp;C10026&amp;D10026</f>
        <v>S45445091</v>
      </c>
      <c r="F10026" s="146" t="s">
        <v>11903</v>
      </c>
    </row>
    <row r="10027" spans="1:15" ht="16.5" thickTop="1" thickBot="1">
      <c r="A10027">
        <v>2021</v>
      </c>
      <c r="B10027" t="s">
        <v>21</v>
      </c>
      <c r="C10027" s="263">
        <f t="shared" ref="C10027:C10053" si="530">C10026</f>
        <v>44509</v>
      </c>
      <c r="D10027">
        <v>2</v>
      </c>
      <c r="E10027" t="str">
        <f t="shared" si="529"/>
        <v>S45445092</v>
      </c>
      <c r="F10027" s="338" t="s">
        <v>1</v>
      </c>
      <c r="G10027" s="341" t="s">
        <v>2</v>
      </c>
      <c r="H10027" s="342"/>
      <c r="I10027" s="342"/>
      <c r="J10027" s="343"/>
      <c r="K10027" s="344" t="s">
        <v>3</v>
      </c>
      <c r="L10027" s="343"/>
      <c r="M10027" s="344" t="s">
        <v>144</v>
      </c>
      <c r="N10027" s="342"/>
      <c r="O10027" s="342"/>
    </row>
    <row r="10028" spans="1:15" ht="18" customHeight="1" thickBot="1">
      <c r="A10028">
        <v>2021</v>
      </c>
      <c r="B10028" t="s">
        <v>21</v>
      </c>
      <c r="C10028" s="263">
        <f t="shared" si="530"/>
        <v>44509</v>
      </c>
      <c r="D10028">
        <v>3</v>
      </c>
      <c r="E10028" t="str">
        <f t="shared" si="529"/>
        <v>S45445093</v>
      </c>
      <c r="F10028" s="339"/>
      <c r="G10028" s="345" t="s">
        <v>5</v>
      </c>
      <c r="H10028" s="347" t="s">
        <v>145</v>
      </c>
      <c r="I10028" s="348"/>
      <c r="J10028" s="349"/>
      <c r="K10028" s="350" t="s">
        <v>6</v>
      </c>
      <c r="L10028" s="352" t="s">
        <v>12875</v>
      </c>
      <c r="M10028" s="350" t="s">
        <v>8</v>
      </c>
      <c r="N10028" s="354" t="s">
        <v>146</v>
      </c>
      <c r="O10028" s="356" t="s">
        <v>147</v>
      </c>
    </row>
    <row r="10029" spans="1:15" ht="15.75" thickBot="1">
      <c r="A10029">
        <v>2021</v>
      </c>
      <c r="B10029" t="s">
        <v>21</v>
      </c>
      <c r="C10029" s="263">
        <f t="shared" si="530"/>
        <v>44509</v>
      </c>
      <c r="D10029">
        <v>4</v>
      </c>
      <c r="E10029" t="str">
        <f t="shared" si="529"/>
        <v>S45445094</v>
      </c>
      <c r="F10029" s="340"/>
      <c r="G10029" s="346"/>
      <c r="H10029" s="191" t="s">
        <v>9</v>
      </c>
      <c r="I10029" s="192" t="s">
        <v>18</v>
      </c>
      <c r="J10029" s="193" t="s">
        <v>11</v>
      </c>
      <c r="K10029" s="351"/>
      <c r="L10029" s="353"/>
      <c r="M10029" s="351"/>
      <c r="N10029" s="355"/>
      <c r="O10029" s="357"/>
    </row>
    <row r="10030" spans="1:15">
      <c r="A10030">
        <v>2021</v>
      </c>
      <c r="B10030" t="s">
        <v>21</v>
      </c>
      <c r="C10030" s="263">
        <f t="shared" si="530"/>
        <v>44509</v>
      </c>
      <c r="D10030">
        <v>5</v>
      </c>
      <c r="E10030" t="str">
        <f t="shared" si="529"/>
        <v>S45445095</v>
      </c>
      <c r="F10030" s="3" t="s">
        <v>12</v>
      </c>
      <c r="G10030" s="2">
        <v>-1</v>
      </c>
      <c r="H10030" s="2" t="s">
        <v>9626</v>
      </c>
      <c r="I10030" s="2" t="s">
        <v>11849</v>
      </c>
      <c r="J10030" s="2" t="s">
        <v>8927</v>
      </c>
      <c r="K10030" s="194" t="s">
        <v>17</v>
      </c>
      <c r="L10030" s="2">
        <v>49</v>
      </c>
      <c r="M10030" s="194" t="s">
        <v>351</v>
      </c>
      <c r="N10030" s="2" t="s">
        <v>8473</v>
      </c>
      <c r="O10030" s="195" t="s">
        <v>351</v>
      </c>
    </row>
    <row r="10031" spans="1:15">
      <c r="A10031">
        <v>2021</v>
      </c>
      <c r="B10031" t="s">
        <v>21</v>
      </c>
      <c r="C10031" s="263">
        <f t="shared" si="530"/>
        <v>44509</v>
      </c>
      <c r="D10031">
        <v>6</v>
      </c>
      <c r="E10031" t="str">
        <f t="shared" si="529"/>
        <v>S45445096</v>
      </c>
      <c r="F10031" s="4">
        <v>44501</v>
      </c>
      <c r="G10031" s="2">
        <v>107</v>
      </c>
      <c r="H10031" s="2" t="s">
        <v>13488</v>
      </c>
      <c r="I10031" s="2" t="s">
        <v>13489</v>
      </c>
      <c r="J10031" s="2" t="s">
        <v>12721</v>
      </c>
      <c r="K10031" s="194" t="s">
        <v>17</v>
      </c>
      <c r="L10031" s="2">
        <v>56</v>
      </c>
      <c r="M10031" s="194" t="s">
        <v>10817</v>
      </c>
      <c r="N10031" s="2" t="s">
        <v>317</v>
      </c>
      <c r="O10031" s="195" t="s">
        <v>460</v>
      </c>
    </row>
    <row r="10032" spans="1:15">
      <c r="A10032">
        <v>2021</v>
      </c>
      <c r="B10032" t="s">
        <v>21</v>
      </c>
      <c r="C10032" s="263">
        <f t="shared" si="530"/>
        <v>44509</v>
      </c>
      <c r="D10032">
        <v>7</v>
      </c>
      <c r="E10032" t="str">
        <f t="shared" si="529"/>
        <v>S45445097</v>
      </c>
      <c r="F10032" s="4">
        <v>44531</v>
      </c>
      <c r="G10032" s="2">
        <v>100</v>
      </c>
      <c r="H10032" s="2" t="s">
        <v>13490</v>
      </c>
      <c r="I10032" s="2" t="s">
        <v>13491</v>
      </c>
      <c r="J10032" s="2" t="s">
        <v>1586</v>
      </c>
      <c r="K10032" s="194" t="s">
        <v>17</v>
      </c>
      <c r="L10032" s="2">
        <v>61</v>
      </c>
      <c r="M10032" s="194">
        <v>100</v>
      </c>
      <c r="N10032" s="2">
        <v>0</v>
      </c>
      <c r="O10032" s="195">
        <v>0</v>
      </c>
    </row>
    <row r="10033" spans="1:15">
      <c r="A10033">
        <v>2021</v>
      </c>
      <c r="B10033" t="s">
        <v>21</v>
      </c>
      <c r="C10033" s="263">
        <f t="shared" si="530"/>
        <v>44509</v>
      </c>
      <c r="D10033">
        <v>8</v>
      </c>
      <c r="E10033" t="str">
        <f t="shared" si="529"/>
        <v>S45445098</v>
      </c>
      <c r="F10033" s="4">
        <v>44562</v>
      </c>
      <c r="G10033" s="2">
        <v>215</v>
      </c>
      <c r="H10033" s="2" t="s">
        <v>13492</v>
      </c>
      <c r="I10033" s="2" t="s">
        <v>13493</v>
      </c>
      <c r="J10033" s="2" t="s">
        <v>3301</v>
      </c>
      <c r="K10033" s="194" t="s">
        <v>17</v>
      </c>
      <c r="L10033" s="2">
        <v>59</v>
      </c>
      <c r="M10033" s="194" t="s">
        <v>268</v>
      </c>
      <c r="N10033" s="2">
        <v>0</v>
      </c>
      <c r="O10033" s="195" t="s">
        <v>269</v>
      </c>
    </row>
    <row r="10034" spans="1:15">
      <c r="A10034">
        <v>2021</v>
      </c>
      <c r="B10034" t="s">
        <v>21</v>
      </c>
      <c r="C10034" s="263">
        <f t="shared" si="530"/>
        <v>44509</v>
      </c>
      <c r="D10034">
        <v>9</v>
      </c>
      <c r="E10034" t="str">
        <f t="shared" si="529"/>
        <v>S45445099</v>
      </c>
      <c r="F10034" s="4">
        <v>44593</v>
      </c>
      <c r="G10034" s="2">
        <v>205</v>
      </c>
      <c r="H10034" s="2" t="s">
        <v>1988</v>
      </c>
      <c r="I10034" s="2" t="s">
        <v>6863</v>
      </c>
      <c r="J10034" s="2" t="s">
        <v>3167</v>
      </c>
      <c r="K10034" s="194" t="s">
        <v>17</v>
      </c>
      <c r="L10034" s="2">
        <v>48</v>
      </c>
      <c r="M10034" s="194" t="s">
        <v>11728</v>
      </c>
      <c r="N10034" s="2" t="s">
        <v>1322</v>
      </c>
      <c r="O10034" s="195">
        <v>0</v>
      </c>
    </row>
    <row r="10035" spans="1:15">
      <c r="A10035">
        <v>2021</v>
      </c>
      <c r="B10035" t="s">
        <v>21</v>
      </c>
      <c r="C10035" s="263">
        <f t="shared" si="530"/>
        <v>44509</v>
      </c>
      <c r="D10035">
        <v>10</v>
      </c>
      <c r="E10035" t="str">
        <f t="shared" si="529"/>
        <v>S454450910</v>
      </c>
      <c r="F10035" s="3" t="s">
        <v>13233</v>
      </c>
      <c r="G10035" s="2">
        <v>235</v>
      </c>
      <c r="H10035" s="2" t="s">
        <v>13494</v>
      </c>
      <c r="I10035" s="2" t="s">
        <v>13495</v>
      </c>
      <c r="J10035" s="2" t="s">
        <v>3080</v>
      </c>
      <c r="K10035" s="194" t="s">
        <v>17</v>
      </c>
      <c r="L10035" s="2">
        <v>43</v>
      </c>
      <c r="M10035" s="194" t="s">
        <v>10750</v>
      </c>
      <c r="N10035" s="2" t="s">
        <v>460</v>
      </c>
      <c r="O10035" s="195">
        <v>0</v>
      </c>
    </row>
    <row r="10036" spans="1:15">
      <c r="A10036">
        <v>2021</v>
      </c>
      <c r="B10036" t="s">
        <v>21</v>
      </c>
      <c r="C10036" s="263">
        <f t="shared" si="530"/>
        <v>44509</v>
      </c>
      <c r="D10036">
        <v>11</v>
      </c>
      <c r="E10036" t="str">
        <f t="shared" si="529"/>
        <v>S454450911</v>
      </c>
      <c r="F10036" s="3">
        <v>2023</v>
      </c>
      <c r="G10036" s="2">
        <v>205</v>
      </c>
      <c r="H10036" s="2" t="s">
        <v>10371</v>
      </c>
      <c r="I10036" s="2" t="s">
        <v>13496</v>
      </c>
      <c r="J10036" s="2" t="s">
        <v>2616</v>
      </c>
      <c r="K10036" s="194" t="s">
        <v>17</v>
      </c>
      <c r="L10036" s="2">
        <v>41</v>
      </c>
      <c r="M10036" s="194" t="s">
        <v>5083</v>
      </c>
      <c r="N10036" s="2" t="s">
        <v>340</v>
      </c>
      <c r="O10036" s="195" t="s">
        <v>1064</v>
      </c>
    </row>
    <row r="10037" spans="1:15">
      <c r="A10037">
        <v>2021</v>
      </c>
      <c r="B10037" t="s">
        <v>21</v>
      </c>
      <c r="C10037" s="263">
        <f t="shared" si="530"/>
        <v>44509</v>
      </c>
      <c r="D10037">
        <v>12</v>
      </c>
      <c r="E10037" t="str">
        <f t="shared" si="529"/>
        <v>S454450912</v>
      </c>
      <c r="F10037" s="3">
        <v>2024</v>
      </c>
      <c r="G10037" s="2">
        <v>178</v>
      </c>
      <c r="H10037" s="2" t="s">
        <v>3051</v>
      </c>
      <c r="I10037" s="2" t="s">
        <v>3207</v>
      </c>
      <c r="J10037" s="2" t="s">
        <v>10175</v>
      </c>
      <c r="K10037" s="194" t="s">
        <v>17</v>
      </c>
      <c r="L10037" s="2">
        <v>33</v>
      </c>
      <c r="M10037" s="194" t="s">
        <v>824</v>
      </c>
      <c r="N10037" s="2" t="s">
        <v>4905</v>
      </c>
      <c r="O10037" s="195" t="s">
        <v>1208</v>
      </c>
    </row>
    <row r="10038" spans="1:15">
      <c r="A10038">
        <v>2021</v>
      </c>
      <c r="B10038" t="s">
        <v>21</v>
      </c>
      <c r="C10038" s="263">
        <f t="shared" si="530"/>
        <v>44509</v>
      </c>
      <c r="D10038">
        <v>13</v>
      </c>
      <c r="E10038" t="str">
        <f t="shared" si="529"/>
        <v>S454450913</v>
      </c>
      <c r="F10038" s="3">
        <v>2025</v>
      </c>
      <c r="G10038" s="2">
        <v>165</v>
      </c>
      <c r="H10038" s="2" t="s">
        <v>13497</v>
      </c>
      <c r="I10038" s="2" t="s">
        <v>13410</v>
      </c>
      <c r="J10038" s="2" t="s">
        <v>944</v>
      </c>
      <c r="K10038" s="194" t="s">
        <v>17</v>
      </c>
      <c r="L10038" s="2">
        <v>27</v>
      </c>
      <c r="M10038" s="194" t="s">
        <v>3270</v>
      </c>
      <c r="N10038" s="2" t="s">
        <v>4427</v>
      </c>
      <c r="O10038" s="195" t="s">
        <v>568</v>
      </c>
    </row>
    <row r="10039" spans="1:15" ht="15.75" thickBot="1">
      <c r="A10039">
        <v>2021</v>
      </c>
      <c r="B10039" t="s">
        <v>21</v>
      </c>
      <c r="C10039" s="263">
        <f t="shared" si="530"/>
        <v>44509</v>
      </c>
      <c r="D10039">
        <v>14</v>
      </c>
      <c r="E10039" t="str">
        <f t="shared" si="529"/>
        <v>S454450914</v>
      </c>
      <c r="F10039" s="5">
        <v>2026</v>
      </c>
      <c r="G10039" s="6">
        <v>160</v>
      </c>
      <c r="H10039" s="6" t="s">
        <v>5666</v>
      </c>
      <c r="I10039" s="6" t="s">
        <v>13498</v>
      </c>
      <c r="J10039" s="6" t="s">
        <v>1825</v>
      </c>
      <c r="K10039" s="196" t="s">
        <v>17</v>
      </c>
      <c r="L10039" s="6">
        <v>25</v>
      </c>
      <c r="M10039" s="196" t="s">
        <v>740</v>
      </c>
      <c r="N10039" s="6">
        <v>50</v>
      </c>
      <c r="O10039" s="197" t="s">
        <v>312</v>
      </c>
    </row>
    <row r="10040" spans="1:15" ht="18" thickTop="1" thickBot="1">
      <c r="A10040">
        <v>2021</v>
      </c>
      <c r="B10040" t="s">
        <v>21</v>
      </c>
      <c r="C10040" s="263">
        <f t="shared" si="530"/>
        <v>44509</v>
      </c>
      <c r="D10040">
        <v>15</v>
      </c>
      <c r="E10040" t="str">
        <f t="shared" si="529"/>
        <v>S454450915</v>
      </c>
      <c r="F10040" s="146" t="s">
        <v>11904</v>
      </c>
    </row>
    <row r="10041" spans="1:15" ht="16.5" thickTop="1" thickBot="1">
      <c r="A10041">
        <v>2021</v>
      </c>
      <c r="B10041" t="s">
        <v>21</v>
      </c>
      <c r="C10041" s="263">
        <f t="shared" si="530"/>
        <v>44509</v>
      </c>
      <c r="D10041">
        <v>16</v>
      </c>
      <c r="E10041" t="str">
        <f t="shared" si="529"/>
        <v>S454450916</v>
      </c>
      <c r="F10041" s="338" t="s">
        <v>1</v>
      </c>
      <c r="G10041" s="341" t="s">
        <v>2</v>
      </c>
      <c r="H10041" s="342"/>
      <c r="I10041" s="342"/>
      <c r="J10041" s="343"/>
      <c r="K10041" s="344" t="s">
        <v>3</v>
      </c>
      <c r="L10041" s="343"/>
      <c r="M10041" s="344" t="s">
        <v>144</v>
      </c>
      <c r="N10041" s="342"/>
      <c r="O10041" s="342"/>
    </row>
    <row r="10042" spans="1:15" ht="18" customHeight="1" thickBot="1">
      <c r="A10042">
        <v>2021</v>
      </c>
      <c r="B10042" t="s">
        <v>21</v>
      </c>
      <c r="C10042" s="263">
        <f t="shared" si="530"/>
        <v>44509</v>
      </c>
      <c r="D10042">
        <v>17</v>
      </c>
      <c r="E10042" t="str">
        <f t="shared" si="529"/>
        <v>S454450917</v>
      </c>
      <c r="F10042" s="339"/>
      <c r="G10042" s="345" t="s">
        <v>5</v>
      </c>
      <c r="H10042" s="347" t="s">
        <v>145</v>
      </c>
      <c r="I10042" s="348"/>
      <c r="J10042" s="349"/>
      <c r="K10042" s="350" t="s">
        <v>6</v>
      </c>
      <c r="L10042" s="352" t="s">
        <v>12875</v>
      </c>
      <c r="M10042" s="350" t="s">
        <v>8</v>
      </c>
      <c r="N10042" s="354" t="s">
        <v>146</v>
      </c>
      <c r="O10042" s="356" t="s">
        <v>147</v>
      </c>
    </row>
    <row r="10043" spans="1:15" ht="15.75" thickBot="1">
      <c r="A10043">
        <v>2021</v>
      </c>
      <c r="B10043" t="s">
        <v>21</v>
      </c>
      <c r="C10043" s="263">
        <f t="shared" si="530"/>
        <v>44509</v>
      </c>
      <c r="D10043">
        <v>18</v>
      </c>
      <c r="E10043" t="str">
        <f t="shared" si="529"/>
        <v>S454450918</v>
      </c>
      <c r="F10043" s="340"/>
      <c r="G10043" s="346"/>
      <c r="H10043" s="191" t="s">
        <v>9</v>
      </c>
      <c r="I10043" s="192" t="s">
        <v>18</v>
      </c>
      <c r="J10043" s="193" t="s">
        <v>11</v>
      </c>
      <c r="K10043" s="351"/>
      <c r="L10043" s="353"/>
      <c r="M10043" s="351"/>
      <c r="N10043" s="355"/>
      <c r="O10043" s="357"/>
    </row>
    <row r="10044" spans="1:15">
      <c r="A10044">
        <v>2021</v>
      </c>
      <c r="B10044" t="s">
        <v>21</v>
      </c>
      <c r="C10044" s="263">
        <f t="shared" si="530"/>
        <v>44509</v>
      </c>
      <c r="D10044">
        <v>19</v>
      </c>
      <c r="E10044" t="str">
        <f t="shared" si="529"/>
        <v>S454450919</v>
      </c>
      <c r="F10044" s="3" t="s">
        <v>16</v>
      </c>
      <c r="G10044" s="2">
        <v>60</v>
      </c>
      <c r="H10044" s="2" t="s">
        <v>4334</v>
      </c>
      <c r="I10044" s="2" t="s">
        <v>4005</v>
      </c>
      <c r="J10044" s="2" t="s">
        <v>3760</v>
      </c>
      <c r="K10044" s="194" t="s">
        <v>17</v>
      </c>
      <c r="L10044" s="2">
        <v>49</v>
      </c>
      <c r="M10044" s="194" t="s">
        <v>420</v>
      </c>
      <c r="N10044" s="2">
        <v>50</v>
      </c>
      <c r="O10044" s="195" t="s">
        <v>379</v>
      </c>
    </row>
    <row r="10045" spans="1:15">
      <c r="A10045">
        <v>2021</v>
      </c>
      <c r="B10045" t="s">
        <v>21</v>
      </c>
      <c r="C10045" s="263">
        <f t="shared" si="530"/>
        <v>44509</v>
      </c>
      <c r="D10045">
        <v>20</v>
      </c>
      <c r="E10045" t="str">
        <f t="shared" si="529"/>
        <v>S454450920</v>
      </c>
      <c r="F10045" s="4">
        <v>44501</v>
      </c>
      <c r="G10045" s="2">
        <v>167</v>
      </c>
      <c r="H10045" s="2" t="s">
        <v>13499</v>
      </c>
      <c r="I10045" s="2" t="s">
        <v>7593</v>
      </c>
      <c r="J10045" s="2" t="s">
        <v>567</v>
      </c>
      <c r="K10045" s="194" t="s">
        <v>17</v>
      </c>
      <c r="L10045" s="2">
        <v>49</v>
      </c>
      <c r="M10045" s="194" t="s">
        <v>2409</v>
      </c>
      <c r="N10045" s="2" t="s">
        <v>274</v>
      </c>
      <c r="O10045" s="195" t="s">
        <v>5550</v>
      </c>
    </row>
    <row r="10046" spans="1:15">
      <c r="A10046">
        <v>2021</v>
      </c>
      <c r="B10046" t="s">
        <v>21</v>
      </c>
      <c r="C10046" s="263">
        <f t="shared" si="530"/>
        <v>44509</v>
      </c>
      <c r="D10046">
        <v>21</v>
      </c>
      <c r="E10046" t="str">
        <f t="shared" si="529"/>
        <v>S454450921</v>
      </c>
      <c r="F10046" s="4">
        <v>44531</v>
      </c>
      <c r="G10046" s="2">
        <v>163</v>
      </c>
      <c r="H10046" s="2" t="s">
        <v>5322</v>
      </c>
      <c r="I10046" s="2" t="s">
        <v>8216</v>
      </c>
      <c r="J10046" s="2" t="s">
        <v>283</v>
      </c>
      <c r="K10046" s="194" t="s">
        <v>17</v>
      </c>
      <c r="L10046" s="2">
        <v>50</v>
      </c>
      <c r="M10046" s="194">
        <v>100</v>
      </c>
      <c r="N10046" s="2">
        <v>0</v>
      </c>
      <c r="O10046" s="195">
        <v>0</v>
      </c>
    </row>
    <row r="10047" spans="1:15">
      <c r="A10047">
        <v>2021</v>
      </c>
      <c r="B10047" t="s">
        <v>21</v>
      </c>
      <c r="C10047" s="263">
        <f t="shared" si="530"/>
        <v>44509</v>
      </c>
      <c r="D10047">
        <v>22</v>
      </c>
      <c r="E10047" t="str">
        <f t="shared" si="529"/>
        <v>S454450922</v>
      </c>
      <c r="F10047" s="4">
        <v>44562</v>
      </c>
      <c r="G10047" s="2">
        <v>280</v>
      </c>
      <c r="H10047" s="2" t="s">
        <v>13500</v>
      </c>
      <c r="I10047" s="2" t="s">
        <v>13501</v>
      </c>
      <c r="J10047" s="2" t="s">
        <v>5427</v>
      </c>
      <c r="K10047" s="194" t="s">
        <v>17</v>
      </c>
      <c r="L10047" s="2">
        <v>45</v>
      </c>
      <c r="M10047" s="194" t="s">
        <v>10180</v>
      </c>
      <c r="N10047" s="2">
        <v>0</v>
      </c>
      <c r="O10047" s="195" t="s">
        <v>1628</v>
      </c>
    </row>
    <row r="10048" spans="1:15">
      <c r="A10048">
        <v>2021</v>
      </c>
      <c r="B10048" t="s">
        <v>21</v>
      </c>
      <c r="C10048" s="263">
        <f t="shared" si="530"/>
        <v>44509</v>
      </c>
      <c r="D10048">
        <v>23</v>
      </c>
      <c r="E10048" t="str">
        <f t="shared" si="529"/>
        <v>S454450923</v>
      </c>
      <c r="F10048" s="4">
        <v>44593</v>
      </c>
      <c r="G10048" s="2">
        <v>270</v>
      </c>
      <c r="H10048" s="2" t="s">
        <v>13502</v>
      </c>
      <c r="I10048" s="2" t="s">
        <v>12438</v>
      </c>
      <c r="J10048" s="2" t="s">
        <v>460</v>
      </c>
      <c r="K10048" s="194" t="s">
        <v>17</v>
      </c>
      <c r="L10048" s="2">
        <v>45</v>
      </c>
      <c r="M10048" s="194" t="s">
        <v>6776</v>
      </c>
      <c r="N10048" s="2" t="s">
        <v>3917</v>
      </c>
      <c r="O10048" s="195">
        <v>0</v>
      </c>
    </row>
    <row r="10049" spans="1:15">
      <c r="A10049">
        <v>2021</v>
      </c>
      <c r="B10049" t="s">
        <v>21</v>
      </c>
      <c r="C10049" s="263">
        <f t="shared" si="530"/>
        <v>44509</v>
      </c>
      <c r="D10049">
        <v>24</v>
      </c>
      <c r="E10049" t="str">
        <f t="shared" si="529"/>
        <v>S454450924</v>
      </c>
      <c r="F10049" s="3" t="s">
        <v>13233</v>
      </c>
      <c r="G10049" s="2">
        <v>288</v>
      </c>
      <c r="H10049" s="2" t="s">
        <v>13503</v>
      </c>
      <c r="I10049" s="2" t="s">
        <v>13504</v>
      </c>
      <c r="J10049" s="2" t="s">
        <v>2714</v>
      </c>
      <c r="K10049" s="194" t="s">
        <v>17</v>
      </c>
      <c r="L10049" s="2">
        <v>43</v>
      </c>
      <c r="M10049" s="194" t="s">
        <v>6776</v>
      </c>
      <c r="N10049" s="2" t="s">
        <v>1628</v>
      </c>
      <c r="O10049" s="195" t="s">
        <v>1628</v>
      </c>
    </row>
    <row r="10050" spans="1:15">
      <c r="A10050">
        <v>2021</v>
      </c>
      <c r="B10050" t="s">
        <v>21</v>
      </c>
      <c r="C10050" s="263">
        <f t="shared" si="530"/>
        <v>44509</v>
      </c>
      <c r="D10050">
        <v>25</v>
      </c>
      <c r="E10050" t="str">
        <f t="shared" si="529"/>
        <v>S454450925</v>
      </c>
      <c r="F10050" s="3">
        <v>2023</v>
      </c>
      <c r="G10050" s="2">
        <v>253</v>
      </c>
      <c r="H10050" s="2" t="s">
        <v>13437</v>
      </c>
      <c r="I10050" s="2" t="s">
        <v>13505</v>
      </c>
      <c r="J10050" s="2" t="s">
        <v>274</v>
      </c>
      <c r="K10050" s="194" t="s">
        <v>17</v>
      </c>
      <c r="L10050" s="2">
        <v>39</v>
      </c>
      <c r="M10050" s="194" t="s">
        <v>427</v>
      </c>
      <c r="N10050" s="2" t="s">
        <v>1739</v>
      </c>
      <c r="O10050" s="195" t="s">
        <v>466</v>
      </c>
    </row>
    <row r="10051" spans="1:15">
      <c r="A10051">
        <v>2021</v>
      </c>
      <c r="B10051" t="s">
        <v>21</v>
      </c>
      <c r="C10051" s="263">
        <f t="shared" si="530"/>
        <v>44509</v>
      </c>
      <c r="D10051">
        <v>26</v>
      </c>
      <c r="E10051" t="str">
        <f t="shared" si="529"/>
        <v>S454450926</v>
      </c>
      <c r="F10051" s="3">
        <v>2024</v>
      </c>
      <c r="G10051" s="2">
        <v>218</v>
      </c>
      <c r="H10051" s="2" t="s">
        <v>10040</v>
      </c>
      <c r="I10051" s="2" t="s">
        <v>13506</v>
      </c>
      <c r="J10051" s="2" t="s">
        <v>1867</v>
      </c>
      <c r="K10051" s="194" t="s">
        <v>17</v>
      </c>
      <c r="L10051" s="2">
        <v>34</v>
      </c>
      <c r="M10051" s="194" t="s">
        <v>1445</v>
      </c>
      <c r="N10051" s="2" t="s">
        <v>1122</v>
      </c>
      <c r="O10051" s="195" t="s">
        <v>3211</v>
      </c>
    </row>
    <row r="10052" spans="1:15">
      <c r="A10052">
        <v>2021</v>
      </c>
      <c r="B10052" t="s">
        <v>21</v>
      </c>
      <c r="C10052" s="263">
        <f t="shared" si="530"/>
        <v>44509</v>
      </c>
      <c r="D10052">
        <v>27</v>
      </c>
      <c r="E10052" t="str">
        <f t="shared" si="529"/>
        <v>S454450927</v>
      </c>
      <c r="F10052" s="3">
        <v>2025</v>
      </c>
      <c r="G10052" s="2">
        <v>203</v>
      </c>
      <c r="H10052" s="2" t="s">
        <v>2825</v>
      </c>
      <c r="I10052" s="2" t="s">
        <v>2341</v>
      </c>
      <c r="J10052" s="2" t="s">
        <v>2616</v>
      </c>
      <c r="K10052" s="194" t="s">
        <v>17</v>
      </c>
      <c r="L10052" s="2">
        <v>28</v>
      </c>
      <c r="M10052" s="194" t="s">
        <v>7033</v>
      </c>
      <c r="N10052" s="2" t="s">
        <v>10193</v>
      </c>
      <c r="O10052" s="195" t="s">
        <v>477</v>
      </c>
    </row>
    <row r="10053" spans="1:15" ht="15.75" thickBot="1">
      <c r="A10053">
        <v>2021</v>
      </c>
      <c r="B10053" t="s">
        <v>21</v>
      </c>
      <c r="C10053" s="263">
        <f t="shared" si="530"/>
        <v>44509</v>
      </c>
      <c r="D10053">
        <v>28</v>
      </c>
      <c r="E10053" t="str">
        <f t="shared" si="529"/>
        <v>S454450928</v>
      </c>
      <c r="F10053" s="5">
        <v>2026</v>
      </c>
      <c r="G10053" s="6">
        <v>195</v>
      </c>
      <c r="H10053" s="6" t="s">
        <v>9505</v>
      </c>
      <c r="I10053" s="6" t="s">
        <v>13507</v>
      </c>
      <c r="J10053" s="6" t="s">
        <v>1058</v>
      </c>
      <c r="K10053" s="196" t="s">
        <v>17</v>
      </c>
      <c r="L10053" s="6">
        <v>27</v>
      </c>
      <c r="M10053" s="196" t="s">
        <v>383</v>
      </c>
      <c r="N10053" s="6">
        <v>50</v>
      </c>
      <c r="O10053" s="197" t="s">
        <v>619</v>
      </c>
    </row>
    <row r="10054" spans="1:15" ht="18" thickTop="1" thickBot="1">
      <c r="A10054">
        <v>2021</v>
      </c>
      <c r="B10054" t="s">
        <v>20</v>
      </c>
      <c r="C10054" s="263">
        <f>C10053+7</f>
        <v>44516</v>
      </c>
      <c r="D10054">
        <v>1</v>
      </c>
      <c r="E10054" t="str">
        <f t="shared" ref="E10054:E10081" si="531">B10054&amp;C10054&amp;D10054</f>
        <v>S46445161</v>
      </c>
      <c r="F10054" s="146" t="s">
        <v>11903</v>
      </c>
    </row>
    <row r="10055" spans="1:15" ht="16.5" thickTop="1" thickBot="1">
      <c r="A10055">
        <v>2021</v>
      </c>
      <c r="B10055" t="s">
        <v>20</v>
      </c>
      <c r="C10055" s="263">
        <f t="shared" ref="C10055:C10081" si="532">C10054</f>
        <v>44516</v>
      </c>
      <c r="D10055">
        <v>2</v>
      </c>
      <c r="E10055" t="str">
        <f t="shared" si="531"/>
        <v>S46445162</v>
      </c>
      <c r="F10055" s="338" t="s">
        <v>1</v>
      </c>
      <c r="G10055" s="341" t="s">
        <v>2</v>
      </c>
      <c r="H10055" s="342"/>
      <c r="I10055" s="342"/>
      <c r="J10055" s="343"/>
      <c r="K10055" s="344" t="s">
        <v>3</v>
      </c>
      <c r="L10055" s="343"/>
      <c r="M10055" s="344" t="s">
        <v>144</v>
      </c>
      <c r="N10055" s="342"/>
      <c r="O10055" s="342"/>
    </row>
    <row r="10056" spans="1:15" ht="18" customHeight="1" thickBot="1">
      <c r="A10056">
        <v>2021</v>
      </c>
      <c r="B10056" t="s">
        <v>20</v>
      </c>
      <c r="C10056" s="263">
        <f t="shared" si="532"/>
        <v>44516</v>
      </c>
      <c r="D10056">
        <v>3</v>
      </c>
      <c r="E10056" t="str">
        <f t="shared" si="531"/>
        <v>S46445163</v>
      </c>
      <c r="F10056" s="339"/>
      <c r="G10056" s="345" t="s">
        <v>5</v>
      </c>
      <c r="H10056" s="347" t="s">
        <v>145</v>
      </c>
      <c r="I10056" s="348"/>
      <c r="J10056" s="349"/>
      <c r="K10056" s="350" t="s">
        <v>6</v>
      </c>
      <c r="L10056" s="352" t="s">
        <v>12875</v>
      </c>
      <c r="M10056" s="350" t="s">
        <v>8</v>
      </c>
      <c r="N10056" s="354" t="s">
        <v>146</v>
      </c>
      <c r="O10056" s="356" t="s">
        <v>147</v>
      </c>
    </row>
    <row r="10057" spans="1:15" ht="15.75" thickBot="1">
      <c r="A10057">
        <v>2021</v>
      </c>
      <c r="B10057" t="s">
        <v>20</v>
      </c>
      <c r="C10057" s="263">
        <f t="shared" si="532"/>
        <v>44516</v>
      </c>
      <c r="D10057">
        <v>4</v>
      </c>
      <c r="E10057" t="str">
        <f t="shared" si="531"/>
        <v>S46445164</v>
      </c>
      <c r="F10057" s="340"/>
      <c r="G10057" s="346"/>
      <c r="H10057" s="191" t="s">
        <v>9</v>
      </c>
      <c r="I10057" s="192" t="s">
        <v>18</v>
      </c>
      <c r="J10057" s="193" t="s">
        <v>11</v>
      </c>
      <c r="K10057" s="351"/>
      <c r="L10057" s="353"/>
      <c r="M10057" s="351"/>
      <c r="N10057" s="355"/>
      <c r="O10057" s="357"/>
    </row>
    <row r="10058" spans="1:15">
      <c r="A10058">
        <v>2021</v>
      </c>
      <c r="B10058" t="s">
        <v>20</v>
      </c>
      <c r="C10058" s="263">
        <f t="shared" si="532"/>
        <v>44516</v>
      </c>
      <c r="D10058">
        <v>5</v>
      </c>
      <c r="E10058" t="str">
        <f t="shared" si="531"/>
        <v>S46445165</v>
      </c>
      <c r="F10058" s="3" t="s">
        <v>12</v>
      </c>
      <c r="G10058" s="2">
        <v>-1</v>
      </c>
      <c r="H10058" s="2" t="s">
        <v>12405</v>
      </c>
      <c r="I10058" s="2" t="s">
        <v>12405</v>
      </c>
      <c r="J10058" s="2" t="s">
        <v>9415</v>
      </c>
      <c r="K10058" s="194" t="s">
        <v>17</v>
      </c>
      <c r="L10058" s="2">
        <v>43</v>
      </c>
      <c r="M10058" s="194" t="s">
        <v>1723</v>
      </c>
      <c r="N10058" s="2" t="s">
        <v>1019</v>
      </c>
      <c r="O10058" s="195" t="s">
        <v>1153</v>
      </c>
    </row>
    <row r="10059" spans="1:15">
      <c r="A10059">
        <v>2021</v>
      </c>
      <c r="B10059" t="s">
        <v>20</v>
      </c>
      <c r="C10059" s="263">
        <f t="shared" si="532"/>
        <v>44516</v>
      </c>
      <c r="D10059">
        <v>6</v>
      </c>
      <c r="E10059" t="str">
        <f t="shared" si="531"/>
        <v>S46445166</v>
      </c>
      <c r="F10059" s="4">
        <v>44501</v>
      </c>
      <c r="G10059" s="2">
        <v>98</v>
      </c>
      <c r="H10059" s="2" t="s">
        <v>13508</v>
      </c>
      <c r="I10059" s="2" t="s">
        <v>3722</v>
      </c>
      <c r="J10059" s="2" t="s">
        <v>1420</v>
      </c>
      <c r="K10059" s="194" t="s">
        <v>17</v>
      </c>
      <c r="L10059" s="2">
        <v>49</v>
      </c>
      <c r="M10059" s="194" t="s">
        <v>268</v>
      </c>
      <c r="N10059" s="2" t="s">
        <v>269</v>
      </c>
      <c r="O10059" s="195">
        <v>0</v>
      </c>
    </row>
    <row r="10060" spans="1:15">
      <c r="A10060">
        <v>2021</v>
      </c>
      <c r="B10060" t="s">
        <v>20</v>
      </c>
      <c r="C10060" s="263">
        <f t="shared" si="532"/>
        <v>44516</v>
      </c>
      <c r="D10060">
        <v>7</v>
      </c>
      <c r="E10060" t="str">
        <f t="shared" si="531"/>
        <v>S46445167</v>
      </c>
      <c r="F10060" s="4">
        <v>44531</v>
      </c>
      <c r="G10060" s="2">
        <v>97</v>
      </c>
      <c r="H10060" s="2" t="s">
        <v>12599</v>
      </c>
      <c r="I10060" s="2" t="s">
        <v>13509</v>
      </c>
      <c r="J10060" s="2" t="s">
        <v>1026</v>
      </c>
      <c r="K10060" s="194" t="s">
        <v>17</v>
      </c>
      <c r="L10060" s="2">
        <v>56</v>
      </c>
      <c r="M10060" s="194">
        <v>90</v>
      </c>
      <c r="N10060" s="2" t="s">
        <v>285</v>
      </c>
      <c r="O10060" s="195" t="s">
        <v>1502</v>
      </c>
    </row>
    <row r="10061" spans="1:15">
      <c r="A10061">
        <v>2021</v>
      </c>
      <c r="B10061" t="s">
        <v>20</v>
      </c>
      <c r="C10061" s="263">
        <f t="shared" si="532"/>
        <v>44516</v>
      </c>
      <c r="D10061">
        <v>8</v>
      </c>
      <c r="E10061" t="str">
        <f t="shared" si="531"/>
        <v>S46445168</v>
      </c>
      <c r="F10061" s="4">
        <v>44562</v>
      </c>
      <c r="G10061" s="2">
        <v>212</v>
      </c>
      <c r="H10061" s="2" t="s">
        <v>13510</v>
      </c>
      <c r="I10061" s="2" t="s">
        <v>13511</v>
      </c>
      <c r="J10061" s="2" t="s">
        <v>3915</v>
      </c>
      <c r="K10061" s="194" t="s">
        <v>17</v>
      </c>
      <c r="L10061" s="2">
        <v>59</v>
      </c>
      <c r="M10061" s="194" t="s">
        <v>383</v>
      </c>
      <c r="N10061" s="2" t="s">
        <v>5551</v>
      </c>
      <c r="O10061" s="195" t="s">
        <v>7033</v>
      </c>
    </row>
    <row r="10062" spans="1:15">
      <c r="A10062">
        <v>2021</v>
      </c>
      <c r="B10062" t="s">
        <v>20</v>
      </c>
      <c r="C10062" s="263">
        <f t="shared" si="532"/>
        <v>44516</v>
      </c>
      <c r="D10062">
        <v>9</v>
      </c>
      <c r="E10062" t="str">
        <f t="shared" si="531"/>
        <v>S46445169</v>
      </c>
      <c r="F10062" s="4">
        <v>44593</v>
      </c>
      <c r="G10062" s="2">
        <v>210</v>
      </c>
      <c r="H10062" s="2" t="s">
        <v>13512</v>
      </c>
      <c r="I10062" s="2" t="s">
        <v>6271</v>
      </c>
      <c r="J10062" s="2" t="s">
        <v>2179</v>
      </c>
      <c r="K10062" s="194" t="s">
        <v>17</v>
      </c>
      <c r="L10062" s="2">
        <v>40</v>
      </c>
      <c r="M10062" s="194" t="s">
        <v>7459</v>
      </c>
      <c r="N10062" s="2" t="s">
        <v>340</v>
      </c>
      <c r="O10062" s="195" t="s">
        <v>10014</v>
      </c>
    </row>
    <row r="10063" spans="1:15">
      <c r="A10063">
        <v>2021</v>
      </c>
      <c r="B10063" t="s">
        <v>20</v>
      </c>
      <c r="C10063" s="263">
        <f t="shared" si="532"/>
        <v>44516</v>
      </c>
      <c r="D10063">
        <v>10</v>
      </c>
      <c r="E10063" t="str">
        <f t="shared" si="531"/>
        <v>S464451610</v>
      </c>
      <c r="F10063" s="3" t="s">
        <v>13233</v>
      </c>
      <c r="G10063" s="2">
        <v>242</v>
      </c>
      <c r="H10063" s="2" t="s">
        <v>13513</v>
      </c>
      <c r="I10063" s="2" t="s">
        <v>13514</v>
      </c>
      <c r="J10063" s="2" t="s">
        <v>2604</v>
      </c>
      <c r="K10063" s="194" t="s">
        <v>17</v>
      </c>
      <c r="L10063" s="2">
        <v>40</v>
      </c>
      <c r="M10063" s="194" t="s">
        <v>525</v>
      </c>
      <c r="N10063" s="2" t="s">
        <v>4881</v>
      </c>
      <c r="O10063" s="195" t="s">
        <v>10193</v>
      </c>
    </row>
    <row r="10064" spans="1:15">
      <c r="A10064">
        <v>2021</v>
      </c>
      <c r="B10064" t="s">
        <v>20</v>
      </c>
      <c r="C10064" s="263">
        <f t="shared" si="532"/>
        <v>44516</v>
      </c>
      <c r="D10064">
        <v>11</v>
      </c>
      <c r="E10064" t="str">
        <f t="shared" si="531"/>
        <v>S464451611</v>
      </c>
      <c r="F10064" s="3">
        <v>2023</v>
      </c>
      <c r="G10064" s="2">
        <v>212</v>
      </c>
      <c r="H10064" s="2" t="s">
        <v>7749</v>
      </c>
      <c r="I10064" s="2" t="s">
        <v>7834</v>
      </c>
      <c r="J10064" s="2" t="s">
        <v>1273</v>
      </c>
      <c r="K10064" s="194" t="s">
        <v>17</v>
      </c>
      <c r="L10064" s="2">
        <v>38</v>
      </c>
      <c r="M10064" s="194" t="s">
        <v>600</v>
      </c>
      <c r="N10064" s="2" t="s">
        <v>297</v>
      </c>
      <c r="O10064" s="195" t="s">
        <v>10365</v>
      </c>
    </row>
    <row r="10065" spans="1:15">
      <c r="A10065">
        <v>2021</v>
      </c>
      <c r="B10065" t="s">
        <v>20</v>
      </c>
      <c r="C10065" s="263">
        <f t="shared" si="532"/>
        <v>44516</v>
      </c>
      <c r="D10065">
        <v>12</v>
      </c>
      <c r="E10065" t="str">
        <f t="shared" si="531"/>
        <v>S464451612</v>
      </c>
      <c r="F10065" s="3">
        <v>2024</v>
      </c>
      <c r="G10065" s="2">
        <v>178</v>
      </c>
      <c r="H10065" s="2" t="s">
        <v>7522</v>
      </c>
      <c r="I10065" s="2" t="s">
        <v>13515</v>
      </c>
      <c r="J10065" s="2" t="s">
        <v>1184</v>
      </c>
      <c r="K10065" s="194" t="s">
        <v>17</v>
      </c>
      <c r="L10065" s="2">
        <v>32</v>
      </c>
      <c r="M10065" s="194" t="s">
        <v>3955</v>
      </c>
      <c r="N10065" s="2" t="s">
        <v>295</v>
      </c>
      <c r="O10065" s="195" t="s">
        <v>819</v>
      </c>
    </row>
    <row r="10066" spans="1:15">
      <c r="A10066">
        <v>2021</v>
      </c>
      <c r="B10066" t="s">
        <v>20</v>
      </c>
      <c r="C10066" s="263">
        <f t="shared" si="532"/>
        <v>44516</v>
      </c>
      <c r="D10066">
        <v>13</v>
      </c>
      <c r="E10066" t="str">
        <f t="shared" si="531"/>
        <v>S464451613</v>
      </c>
      <c r="F10066" s="3">
        <v>2025</v>
      </c>
      <c r="G10066" s="2">
        <v>162</v>
      </c>
      <c r="H10066" s="2" t="s">
        <v>8337</v>
      </c>
      <c r="I10066" s="2" t="s">
        <v>1953</v>
      </c>
      <c r="J10066" s="2" t="s">
        <v>1340</v>
      </c>
      <c r="K10066" s="194" t="s">
        <v>17</v>
      </c>
      <c r="L10066" s="2">
        <v>28</v>
      </c>
      <c r="M10066" s="194" t="s">
        <v>6250</v>
      </c>
      <c r="N10066" s="2">
        <v>50</v>
      </c>
      <c r="O10066" s="195" t="s">
        <v>551</v>
      </c>
    </row>
    <row r="10067" spans="1:15" ht="15.75" thickBot="1">
      <c r="A10067">
        <v>2021</v>
      </c>
      <c r="B10067" t="s">
        <v>20</v>
      </c>
      <c r="C10067" s="263">
        <f t="shared" si="532"/>
        <v>44516</v>
      </c>
      <c r="D10067">
        <v>14</v>
      </c>
      <c r="E10067" t="str">
        <f t="shared" si="531"/>
        <v>S464451614</v>
      </c>
      <c r="F10067" s="5">
        <v>2026</v>
      </c>
      <c r="G10067" s="6">
        <v>158</v>
      </c>
      <c r="H10067" s="6" t="s">
        <v>4614</v>
      </c>
      <c r="I10067" s="6" t="s">
        <v>5666</v>
      </c>
      <c r="J10067" s="6" t="s">
        <v>2968</v>
      </c>
      <c r="K10067" s="196" t="s">
        <v>17</v>
      </c>
      <c r="L10067" s="6">
        <v>26</v>
      </c>
      <c r="M10067" s="196" t="s">
        <v>1966</v>
      </c>
      <c r="N10067" s="6" t="s">
        <v>10652</v>
      </c>
      <c r="O10067" s="197" t="s">
        <v>551</v>
      </c>
    </row>
    <row r="10068" spans="1:15" ht="18" thickTop="1" thickBot="1">
      <c r="A10068">
        <v>2021</v>
      </c>
      <c r="B10068" t="s">
        <v>20</v>
      </c>
      <c r="C10068" s="263">
        <f t="shared" si="532"/>
        <v>44516</v>
      </c>
      <c r="D10068">
        <v>15</v>
      </c>
      <c r="E10068" t="str">
        <f t="shared" si="531"/>
        <v>S464451615</v>
      </c>
      <c r="F10068" s="146" t="s">
        <v>11904</v>
      </c>
    </row>
    <row r="10069" spans="1:15" ht="16.5" thickTop="1" thickBot="1">
      <c r="A10069">
        <v>2021</v>
      </c>
      <c r="B10069" t="s">
        <v>20</v>
      </c>
      <c r="C10069" s="263">
        <f t="shared" si="532"/>
        <v>44516</v>
      </c>
      <c r="D10069">
        <v>16</v>
      </c>
      <c r="E10069" t="str">
        <f t="shared" si="531"/>
        <v>S464451616</v>
      </c>
      <c r="F10069" s="338" t="s">
        <v>1</v>
      </c>
      <c r="G10069" s="341" t="s">
        <v>2</v>
      </c>
      <c r="H10069" s="342"/>
      <c r="I10069" s="342"/>
      <c r="J10069" s="343"/>
      <c r="K10069" s="344" t="s">
        <v>3</v>
      </c>
      <c r="L10069" s="343"/>
      <c r="M10069" s="344" t="s">
        <v>144</v>
      </c>
      <c r="N10069" s="342"/>
      <c r="O10069" s="342"/>
    </row>
    <row r="10070" spans="1:15" ht="18" customHeight="1" thickBot="1">
      <c r="A10070">
        <v>2021</v>
      </c>
      <c r="B10070" t="s">
        <v>20</v>
      </c>
      <c r="C10070" s="263">
        <f t="shared" si="532"/>
        <v>44516</v>
      </c>
      <c r="D10070">
        <v>17</v>
      </c>
      <c r="E10070" t="str">
        <f t="shared" si="531"/>
        <v>S464451617</v>
      </c>
      <c r="F10070" s="339"/>
      <c r="G10070" s="345" t="s">
        <v>5</v>
      </c>
      <c r="H10070" s="347" t="s">
        <v>145</v>
      </c>
      <c r="I10070" s="348"/>
      <c r="J10070" s="349"/>
      <c r="K10070" s="350" t="s">
        <v>6</v>
      </c>
      <c r="L10070" s="352" t="s">
        <v>12875</v>
      </c>
      <c r="M10070" s="350" t="s">
        <v>8</v>
      </c>
      <c r="N10070" s="354" t="s">
        <v>146</v>
      </c>
      <c r="O10070" s="356" t="s">
        <v>147</v>
      </c>
    </row>
    <row r="10071" spans="1:15" ht="15.75" thickBot="1">
      <c r="A10071">
        <v>2021</v>
      </c>
      <c r="B10071" t="s">
        <v>20</v>
      </c>
      <c r="C10071" s="263">
        <f t="shared" si="532"/>
        <v>44516</v>
      </c>
      <c r="D10071">
        <v>18</v>
      </c>
      <c r="E10071" t="str">
        <f t="shared" si="531"/>
        <v>S464451618</v>
      </c>
      <c r="F10071" s="340"/>
      <c r="G10071" s="346"/>
      <c r="H10071" s="191" t="s">
        <v>9</v>
      </c>
      <c r="I10071" s="192" t="s">
        <v>18</v>
      </c>
      <c r="J10071" s="193" t="s">
        <v>11</v>
      </c>
      <c r="K10071" s="351"/>
      <c r="L10071" s="353"/>
      <c r="M10071" s="351"/>
      <c r="N10071" s="355"/>
      <c r="O10071" s="357"/>
    </row>
    <row r="10072" spans="1:15">
      <c r="A10072">
        <v>2021</v>
      </c>
      <c r="B10072" t="s">
        <v>20</v>
      </c>
      <c r="C10072" s="263">
        <f t="shared" si="532"/>
        <v>44516</v>
      </c>
      <c r="D10072">
        <v>19</v>
      </c>
      <c r="E10072" t="str">
        <f t="shared" si="531"/>
        <v>S464451619</v>
      </c>
      <c r="F10072" s="3" t="s">
        <v>16</v>
      </c>
      <c r="G10072" s="2">
        <v>55</v>
      </c>
      <c r="H10072" s="2" t="s">
        <v>13516</v>
      </c>
      <c r="I10072" s="2" t="s">
        <v>13517</v>
      </c>
      <c r="J10072" s="2" t="s">
        <v>1214</v>
      </c>
      <c r="K10072" s="194" t="s">
        <v>17</v>
      </c>
      <c r="L10072" s="2">
        <v>47</v>
      </c>
      <c r="M10072" s="194" t="s">
        <v>5551</v>
      </c>
      <c r="N10072" s="2" t="s">
        <v>478</v>
      </c>
      <c r="O10072" s="195" t="s">
        <v>4986</v>
      </c>
    </row>
    <row r="10073" spans="1:15">
      <c r="A10073">
        <v>2021</v>
      </c>
      <c r="B10073" t="s">
        <v>20</v>
      </c>
      <c r="C10073" s="263">
        <f t="shared" si="532"/>
        <v>44516</v>
      </c>
      <c r="D10073">
        <v>20</v>
      </c>
      <c r="E10073" t="str">
        <f t="shared" si="531"/>
        <v>S464451620</v>
      </c>
      <c r="F10073" s="4">
        <v>44501</v>
      </c>
      <c r="G10073" s="2">
        <v>153</v>
      </c>
      <c r="H10073" s="2" t="s">
        <v>6249</v>
      </c>
      <c r="I10073" s="2" t="s">
        <v>13518</v>
      </c>
      <c r="J10073" s="2" t="s">
        <v>1532</v>
      </c>
      <c r="K10073" s="194" t="s">
        <v>17</v>
      </c>
      <c r="L10073" s="2">
        <v>47</v>
      </c>
      <c r="M10073" s="194" t="s">
        <v>9172</v>
      </c>
      <c r="N10073" s="2" t="s">
        <v>1628</v>
      </c>
      <c r="O10073" s="195" t="s">
        <v>3917</v>
      </c>
    </row>
    <row r="10074" spans="1:15">
      <c r="A10074">
        <v>2021</v>
      </c>
      <c r="B10074" t="s">
        <v>20</v>
      </c>
      <c r="C10074" s="263">
        <f t="shared" si="532"/>
        <v>44516</v>
      </c>
      <c r="D10074">
        <v>21</v>
      </c>
      <c r="E10074" t="str">
        <f t="shared" si="531"/>
        <v>S464451621</v>
      </c>
      <c r="F10074" s="4">
        <v>44531</v>
      </c>
      <c r="G10074" s="2">
        <v>155</v>
      </c>
      <c r="H10074" s="2" t="s">
        <v>3819</v>
      </c>
      <c r="I10074" s="2" t="s">
        <v>4565</v>
      </c>
      <c r="J10074" s="2" t="s">
        <v>442</v>
      </c>
      <c r="K10074" s="194" t="s">
        <v>17</v>
      </c>
      <c r="L10074" s="2">
        <v>47</v>
      </c>
      <c r="M10074" s="194" t="s">
        <v>4773</v>
      </c>
      <c r="N10074" s="2" t="s">
        <v>1825</v>
      </c>
      <c r="O10074" s="195" t="s">
        <v>1831</v>
      </c>
    </row>
    <row r="10075" spans="1:15">
      <c r="A10075">
        <v>2021</v>
      </c>
      <c r="B10075" t="s">
        <v>20</v>
      </c>
      <c r="C10075" s="263">
        <f t="shared" si="532"/>
        <v>44516</v>
      </c>
      <c r="D10075">
        <v>22</v>
      </c>
      <c r="E10075" t="str">
        <f t="shared" si="531"/>
        <v>S464451622</v>
      </c>
      <c r="F10075" s="4">
        <v>44562</v>
      </c>
      <c r="G10075" s="2">
        <v>272</v>
      </c>
      <c r="H10075" s="2" t="s">
        <v>8416</v>
      </c>
      <c r="I10075" s="2" t="s">
        <v>13519</v>
      </c>
      <c r="J10075" s="2" t="s">
        <v>1787</v>
      </c>
      <c r="K10075" s="194" t="s">
        <v>17</v>
      </c>
      <c r="L10075" s="2">
        <v>44</v>
      </c>
      <c r="M10075" s="194" t="s">
        <v>5594</v>
      </c>
      <c r="N10075" s="2" t="s">
        <v>568</v>
      </c>
      <c r="O10075" s="195">
        <v>30</v>
      </c>
    </row>
    <row r="10076" spans="1:15">
      <c r="A10076">
        <v>2021</v>
      </c>
      <c r="B10076" t="s">
        <v>20</v>
      </c>
      <c r="C10076" s="263">
        <f t="shared" si="532"/>
        <v>44516</v>
      </c>
      <c r="D10076">
        <v>23</v>
      </c>
      <c r="E10076" t="str">
        <f t="shared" si="531"/>
        <v>S464451623</v>
      </c>
      <c r="F10076" s="4">
        <v>44593</v>
      </c>
      <c r="G10076" s="2">
        <v>270</v>
      </c>
      <c r="H10076" s="2" t="s">
        <v>13520</v>
      </c>
      <c r="I10076" s="2" t="s">
        <v>13521</v>
      </c>
      <c r="J10076" s="2" t="s">
        <v>8634</v>
      </c>
      <c r="K10076" s="194" t="s">
        <v>17</v>
      </c>
      <c r="L10076" s="2">
        <v>40</v>
      </c>
      <c r="M10076" s="194" t="s">
        <v>2421</v>
      </c>
      <c r="N10076" s="2" t="s">
        <v>4707</v>
      </c>
      <c r="O10076" s="195" t="s">
        <v>535</v>
      </c>
    </row>
    <row r="10077" spans="1:15">
      <c r="A10077">
        <v>2021</v>
      </c>
      <c r="B10077" t="s">
        <v>20</v>
      </c>
      <c r="C10077" s="263">
        <f t="shared" si="532"/>
        <v>44516</v>
      </c>
      <c r="D10077">
        <v>24</v>
      </c>
      <c r="E10077" t="str">
        <f t="shared" si="531"/>
        <v>S464451624</v>
      </c>
      <c r="F10077" s="3" t="s">
        <v>13233</v>
      </c>
      <c r="G10077" s="2">
        <v>295</v>
      </c>
      <c r="H10077" s="2" t="s">
        <v>13522</v>
      </c>
      <c r="I10077" s="2" t="s">
        <v>13523</v>
      </c>
      <c r="J10077" s="2" t="s">
        <v>5797</v>
      </c>
      <c r="K10077" s="194" t="s">
        <v>17</v>
      </c>
      <c r="L10077" s="2">
        <v>38</v>
      </c>
      <c r="M10077" s="194" t="s">
        <v>8546</v>
      </c>
      <c r="N10077" s="2" t="s">
        <v>4707</v>
      </c>
      <c r="O10077" s="195" t="s">
        <v>482</v>
      </c>
    </row>
    <row r="10078" spans="1:15">
      <c r="A10078">
        <v>2021</v>
      </c>
      <c r="B10078" t="s">
        <v>20</v>
      </c>
      <c r="C10078" s="263">
        <f t="shared" si="532"/>
        <v>44516</v>
      </c>
      <c r="D10078">
        <v>25</v>
      </c>
      <c r="E10078" t="str">
        <f t="shared" si="531"/>
        <v>S464451625</v>
      </c>
      <c r="F10078" s="3">
        <v>2023</v>
      </c>
      <c r="G10078" s="2">
        <v>257</v>
      </c>
      <c r="H10078" s="2" t="s">
        <v>13524</v>
      </c>
      <c r="I10078" s="2" t="s">
        <v>859</v>
      </c>
      <c r="J10078" s="2" t="s">
        <v>708</v>
      </c>
      <c r="K10078" s="194" t="s">
        <v>17</v>
      </c>
      <c r="L10078" s="2">
        <v>37</v>
      </c>
      <c r="M10078" s="194" t="s">
        <v>7769</v>
      </c>
      <c r="N10078" s="2" t="s">
        <v>619</v>
      </c>
      <c r="O10078" s="195" t="s">
        <v>524</v>
      </c>
    </row>
    <row r="10079" spans="1:15">
      <c r="A10079">
        <v>2021</v>
      </c>
      <c r="B10079" t="s">
        <v>20</v>
      </c>
      <c r="C10079" s="263">
        <f t="shared" si="532"/>
        <v>44516</v>
      </c>
      <c r="D10079">
        <v>26</v>
      </c>
      <c r="E10079" t="str">
        <f t="shared" si="531"/>
        <v>S464451626</v>
      </c>
      <c r="F10079" s="3">
        <v>2024</v>
      </c>
      <c r="G10079" s="2">
        <v>218</v>
      </c>
      <c r="H10079" s="2" t="s">
        <v>10400</v>
      </c>
      <c r="I10079" s="2" t="s">
        <v>13525</v>
      </c>
      <c r="J10079" s="2" t="s">
        <v>3436</v>
      </c>
      <c r="K10079" s="194" t="s">
        <v>17</v>
      </c>
      <c r="L10079" s="2">
        <v>32</v>
      </c>
      <c r="M10079" s="194" t="s">
        <v>401</v>
      </c>
      <c r="N10079" s="2" t="s">
        <v>400</v>
      </c>
      <c r="O10079" s="195" t="s">
        <v>402</v>
      </c>
    </row>
    <row r="10080" spans="1:15">
      <c r="A10080">
        <v>2021</v>
      </c>
      <c r="B10080" t="s">
        <v>20</v>
      </c>
      <c r="C10080" s="263">
        <f t="shared" si="532"/>
        <v>44516</v>
      </c>
      <c r="D10080">
        <v>27</v>
      </c>
      <c r="E10080" t="str">
        <f t="shared" si="531"/>
        <v>S464451627</v>
      </c>
      <c r="F10080" s="3">
        <v>2025</v>
      </c>
      <c r="G10080" s="2">
        <v>197</v>
      </c>
      <c r="H10080" s="2" t="s">
        <v>13526</v>
      </c>
      <c r="I10080" s="2" t="s">
        <v>13527</v>
      </c>
      <c r="J10080" s="2" t="s">
        <v>1957</v>
      </c>
      <c r="K10080" s="194" t="s">
        <v>17</v>
      </c>
      <c r="L10080" s="2">
        <v>29</v>
      </c>
      <c r="M10080" s="194" t="s">
        <v>1460</v>
      </c>
      <c r="N10080" s="2" t="s">
        <v>973</v>
      </c>
      <c r="O10080" s="195">
        <v>30</v>
      </c>
    </row>
    <row r="10081" spans="1:15" ht="15.75" thickBot="1">
      <c r="A10081">
        <v>2021</v>
      </c>
      <c r="B10081" t="s">
        <v>20</v>
      </c>
      <c r="C10081" s="263">
        <f t="shared" si="532"/>
        <v>44516</v>
      </c>
      <c r="D10081">
        <v>28</v>
      </c>
      <c r="E10081" t="str">
        <f t="shared" si="531"/>
        <v>S464451628</v>
      </c>
      <c r="F10081" s="5">
        <v>2026</v>
      </c>
      <c r="G10081" s="6">
        <v>190</v>
      </c>
      <c r="H10081" s="6" t="s">
        <v>5617</v>
      </c>
      <c r="I10081" s="6" t="s">
        <v>11940</v>
      </c>
      <c r="J10081" s="6" t="s">
        <v>691</v>
      </c>
      <c r="K10081" s="196" t="s">
        <v>17</v>
      </c>
      <c r="L10081" s="6">
        <v>28</v>
      </c>
      <c r="M10081" s="196" t="s">
        <v>384</v>
      </c>
      <c r="N10081" s="6" t="s">
        <v>7033</v>
      </c>
      <c r="O10081" s="197" t="s">
        <v>4986</v>
      </c>
    </row>
    <row r="10082" spans="1:15" ht="18" thickTop="1" thickBot="1">
      <c r="A10082">
        <v>2021</v>
      </c>
      <c r="B10082" t="s">
        <v>86</v>
      </c>
      <c r="C10082" s="263">
        <f>C10081+7</f>
        <v>44523</v>
      </c>
      <c r="D10082">
        <v>1</v>
      </c>
      <c r="E10082" t="str">
        <f t="shared" ref="E10082:E10109" si="533">B10082&amp;C10082&amp;D10082</f>
        <v>S47445231</v>
      </c>
      <c r="F10082" s="146" t="s">
        <v>11903</v>
      </c>
    </row>
    <row r="10083" spans="1:15" ht="16.5" thickTop="1" thickBot="1">
      <c r="A10083">
        <v>2021</v>
      </c>
      <c r="B10083" t="s">
        <v>86</v>
      </c>
      <c r="C10083" s="263">
        <f t="shared" ref="C10083:C10109" si="534">C10082</f>
        <v>44523</v>
      </c>
      <c r="D10083">
        <v>2</v>
      </c>
      <c r="E10083" t="str">
        <f t="shared" si="533"/>
        <v>S47445232</v>
      </c>
      <c r="F10083" s="338" t="s">
        <v>1</v>
      </c>
      <c r="G10083" s="341" t="s">
        <v>2</v>
      </c>
      <c r="H10083" s="342"/>
      <c r="I10083" s="342"/>
      <c r="J10083" s="343"/>
      <c r="K10083" s="344" t="s">
        <v>3</v>
      </c>
      <c r="L10083" s="343"/>
      <c r="M10083" s="344" t="s">
        <v>144</v>
      </c>
      <c r="N10083" s="342"/>
      <c r="O10083" s="342"/>
    </row>
    <row r="10084" spans="1:15" ht="18" customHeight="1" thickBot="1">
      <c r="A10084">
        <v>2021</v>
      </c>
      <c r="B10084" t="s">
        <v>86</v>
      </c>
      <c r="C10084" s="263">
        <f t="shared" si="534"/>
        <v>44523</v>
      </c>
      <c r="D10084">
        <v>3</v>
      </c>
      <c r="E10084" t="str">
        <f t="shared" si="533"/>
        <v>S47445233</v>
      </c>
      <c r="F10084" s="339"/>
      <c r="G10084" s="345" t="s">
        <v>5</v>
      </c>
      <c r="H10084" s="347" t="s">
        <v>145</v>
      </c>
      <c r="I10084" s="348"/>
      <c r="J10084" s="349"/>
      <c r="K10084" s="350" t="s">
        <v>6</v>
      </c>
      <c r="L10084" s="352" t="s">
        <v>12875</v>
      </c>
      <c r="M10084" s="350" t="s">
        <v>8</v>
      </c>
      <c r="N10084" s="354" t="s">
        <v>146</v>
      </c>
      <c r="O10084" s="356" t="s">
        <v>147</v>
      </c>
    </row>
    <row r="10085" spans="1:15" ht="15.75" thickBot="1">
      <c r="A10085">
        <v>2021</v>
      </c>
      <c r="B10085" t="s">
        <v>86</v>
      </c>
      <c r="C10085" s="263">
        <f t="shared" si="534"/>
        <v>44523</v>
      </c>
      <c r="D10085">
        <v>4</v>
      </c>
      <c r="E10085" t="str">
        <f t="shared" si="533"/>
        <v>S47445234</v>
      </c>
      <c r="F10085" s="340"/>
      <c r="G10085" s="346"/>
      <c r="H10085" s="191" t="s">
        <v>9</v>
      </c>
      <c r="I10085" s="192" t="s">
        <v>18</v>
      </c>
      <c r="J10085" s="193" t="s">
        <v>11</v>
      </c>
      <c r="K10085" s="351"/>
      <c r="L10085" s="353"/>
      <c r="M10085" s="351"/>
      <c r="N10085" s="355"/>
      <c r="O10085" s="357"/>
    </row>
    <row r="10086" spans="1:15">
      <c r="A10086">
        <v>2021</v>
      </c>
      <c r="B10086" t="s">
        <v>86</v>
      </c>
      <c r="C10086" s="263">
        <f t="shared" si="534"/>
        <v>44523</v>
      </c>
      <c r="D10086">
        <v>5</v>
      </c>
      <c r="E10086" t="str">
        <f t="shared" si="533"/>
        <v>S47445235</v>
      </c>
      <c r="F10086" s="3" t="s">
        <v>12</v>
      </c>
      <c r="G10086" s="2" t="s">
        <v>13529</v>
      </c>
      <c r="H10086" s="2" t="s">
        <v>13529</v>
      </c>
      <c r="I10086" s="2" t="s">
        <v>11305</v>
      </c>
      <c r="J10086" s="2" t="s">
        <v>9413</v>
      </c>
      <c r="K10086" s="194" t="s">
        <v>13</v>
      </c>
      <c r="L10086" s="2">
        <v>47</v>
      </c>
      <c r="M10086" s="194" t="s">
        <v>1831</v>
      </c>
      <c r="N10086" s="2" t="s">
        <v>401</v>
      </c>
      <c r="O10086" s="195" t="s">
        <v>265</v>
      </c>
    </row>
    <row r="10087" spans="1:15">
      <c r="A10087">
        <v>2021</v>
      </c>
      <c r="B10087" t="s">
        <v>86</v>
      </c>
      <c r="C10087" s="263">
        <f t="shared" si="534"/>
        <v>44523</v>
      </c>
      <c r="D10087">
        <v>6</v>
      </c>
      <c r="E10087" t="str">
        <f t="shared" si="533"/>
        <v>S47445236</v>
      </c>
      <c r="F10087" s="4">
        <v>44501</v>
      </c>
      <c r="G10087" s="2" t="s">
        <v>13530</v>
      </c>
      <c r="H10087" s="2" t="s">
        <v>13530</v>
      </c>
      <c r="I10087" s="2" t="s">
        <v>13531</v>
      </c>
      <c r="J10087" s="2" t="s">
        <v>4569</v>
      </c>
      <c r="K10087" s="194" t="s">
        <v>13</v>
      </c>
      <c r="L10087" s="2">
        <v>49</v>
      </c>
      <c r="M10087" s="194" t="s">
        <v>2499</v>
      </c>
      <c r="N10087" s="2" t="s">
        <v>799</v>
      </c>
      <c r="O10087" s="195">
        <v>0</v>
      </c>
    </row>
    <row r="10088" spans="1:15">
      <c r="A10088">
        <v>2021</v>
      </c>
      <c r="B10088" t="s">
        <v>86</v>
      </c>
      <c r="C10088" s="263">
        <f t="shared" si="534"/>
        <v>44523</v>
      </c>
      <c r="D10088">
        <v>7</v>
      </c>
      <c r="E10088" t="str">
        <f t="shared" si="533"/>
        <v>S47445237</v>
      </c>
      <c r="F10088" s="4">
        <v>44531</v>
      </c>
      <c r="G10088" s="2" t="s">
        <v>13532</v>
      </c>
      <c r="H10088" s="2" t="s">
        <v>13532</v>
      </c>
      <c r="I10088" s="2" t="s">
        <v>13533</v>
      </c>
      <c r="J10088" s="2" t="s">
        <v>4869</v>
      </c>
      <c r="K10088" s="194" t="s">
        <v>13</v>
      </c>
      <c r="L10088" s="2">
        <v>61</v>
      </c>
      <c r="M10088" s="194" t="s">
        <v>10095</v>
      </c>
      <c r="N10088" s="2" t="s">
        <v>274</v>
      </c>
      <c r="O10088" s="195" t="s">
        <v>984</v>
      </c>
    </row>
    <row r="10089" spans="1:15">
      <c r="A10089">
        <v>2021</v>
      </c>
      <c r="B10089" t="s">
        <v>86</v>
      </c>
      <c r="C10089" s="263">
        <f t="shared" si="534"/>
        <v>44523</v>
      </c>
      <c r="D10089">
        <v>8</v>
      </c>
      <c r="E10089" t="str">
        <f t="shared" si="533"/>
        <v>S47445238</v>
      </c>
      <c r="F10089" s="4">
        <v>44562</v>
      </c>
      <c r="G10089" s="2" t="s">
        <v>13534</v>
      </c>
      <c r="H10089" s="2" t="s">
        <v>13534</v>
      </c>
      <c r="I10089" s="2" t="s">
        <v>13535</v>
      </c>
      <c r="J10089" s="2" t="s">
        <v>300</v>
      </c>
      <c r="K10089" s="194" t="s">
        <v>13</v>
      </c>
      <c r="L10089" s="2">
        <v>63</v>
      </c>
      <c r="M10089" s="194" t="s">
        <v>800</v>
      </c>
      <c r="N10089" s="2" t="s">
        <v>2082</v>
      </c>
      <c r="O10089" s="195" t="s">
        <v>2569</v>
      </c>
    </row>
    <row r="10090" spans="1:15">
      <c r="A10090">
        <v>2021</v>
      </c>
      <c r="B10090" t="s">
        <v>86</v>
      </c>
      <c r="C10090" s="263">
        <f t="shared" si="534"/>
        <v>44523</v>
      </c>
      <c r="D10090">
        <v>9</v>
      </c>
      <c r="E10090" t="str">
        <f t="shared" si="533"/>
        <v>S47445239</v>
      </c>
      <c r="F10090" s="4">
        <v>44593</v>
      </c>
      <c r="G10090" s="2" t="s">
        <v>6706</v>
      </c>
      <c r="H10090" s="2" t="s">
        <v>6706</v>
      </c>
      <c r="I10090" s="2" t="s">
        <v>13536</v>
      </c>
      <c r="J10090" s="2" t="s">
        <v>1098</v>
      </c>
      <c r="K10090" s="194" t="s">
        <v>13</v>
      </c>
      <c r="L10090" s="2">
        <v>46</v>
      </c>
      <c r="M10090" s="194" t="s">
        <v>10176</v>
      </c>
      <c r="N10090" s="2" t="s">
        <v>10176</v>
      </c>
      <c r="O10090" s="195" t="s">
        <v>550</v>
      </c>
    </row>
    <row r="10091" spans="1:15">
      <c r="A10091">
        <v>2021</v>
      </c>
      <c r="B10091" t="s">
        <v>86</v>
      </c>
      <c r="C10091" s="263">
        <f t="shared" si="534"/>
        <v>44523</v>
      </c>
      <c r="D10091">
        <v>10</v>
      </c>
      <c r="E10091" t="str">
        <f t="shared" si="533"/>
        <v>S474452310</v>
      </c>
      <c r="F10091" s="3" t="s">
        <v>13233</v>
      </c>
      <c r="G10091" s="2" t="s">
        <v>12219</v>
      </c>
      <c r="H10091" s="2" t="s">
        <v>12219</v>
      </c>
      <c r="I10091" s="2" t="s">
        <v>13537</v>
      </c>
      <c r="J10091" s="2" t="s">
        <v>1617</v>
      </c>
      <c r="K10091" s="194" t="s">
        <v>13</v>
      </c>
      <c r="L10091" s="2">
        <v>43</v>
      </c>
      <c r="M10091" s="194" t="s">
        <v>3668</v>
      </c>
      <c r="N10091" s="2" t="s">
        <v>3668</v>
      </c>
      <c r="O10091" s="195" t="s">
        <v>11113</v>
      </c>
    </row>
    <row r="10092" spans="1:15">
      <c r="A10092">
        <v>2021</v>
      </c>
      <c r="B10092" t="s">
        <v>86</v>
      </c>
      <c r="C10092" s="263">
        <f t="shared" si="534"/>
        <v>44523</v>
      </c>
      <c r="D10092">
        <v>11</v>
      </c>
      <c r="E10092" t="str">
        <f t="shared" si="533"/>
        <v>S474452311</v>
      </c>
      <c r="F10092" s="3">
        <v>2023</v>
      </c>
      <c r="G10092" s="2" t="s">
        <v>13538</v>
      </c>
      <c r="H10092" s="2" t="s">
        <v>13538</v>
      </c>
      <c r="I10092" s="2" t="s">
        <v>13539</v>
      </c>
      <c r="J10092" s="2" t="s">
        <v>944</v>
      </c>
      <c r="K10092" s="194" t="s">
        <v>13</v>
      </c>
      <c r="L10092" s="2">
        <v>40</v>
      </c>
      <c r="M10092" s="194" t="s">
        <v>3695</v>
      </c>
      <c r="N10092" s="2" t="s">
        <v>2623</v>
      </c>
      <c r="O10092" s="195" t="s">
        <v>2623</v>
      </c>
    </row>
    <row r="10093" spans="1:15">
      <c r="A10093">
        <v>2021</v>
      </c>
      <c r="B10093" t="s">
        <v>86</v>
      </c>
      <c r="C10093" s="263">
        <f t="shared" si="534"/>
        <v>44523</v>
      </c>
      <c r="D10093">
        <v>12</v>
      </c>
      <c r="E10093" t="str">
        <f t="shared" si="533"/>
        <v>S474452312</v>
      </c>
      <c r="F10093" s="3">
        <v>2024</v>
      </c>
      <c r="G10093" s="2" t="s">
        <v>3321</v>
      </c>
      <c r="H10093" s="2" t="s">
        <v>3321</v>
      </c>
      <c r="I10093" s="2" t="s">
        <v>13540</v>
      </c>
      <c r="J10093" s="2" t="s">
        <v>7828</v>
      </c>
      <c r="K10093" s="194" t="s">
        <v>13</v>
      </c>
      <c r="L10093" s="2">
        <v>34</v>
      </c>
      <c r="M10093" s="194" t="s">
        <v>819</v>
      </c>
      <c r="N10093" s="2" t="s">
        <v>1249</v>
      </c>
      <c r="O10093" s="195" t="s">
        <v>819</v>
      </c>
    </row>
    <row r="10094" spans="1:15">
      <c r="A10094">
        <v>2021</v>
      </c>
      <c r="B10094" t="s">
        <v>86</v>
      </c>
      <c r="C10094" s="263">
        <f t="shared" si="534"/>
        <v>44523</v>
      </c>
      <c r="D10094">
        <v>13</v>
      </c>
      <c r="E10094" t="str">
        <f t="shared" si="533"/>
        <v>S474452313</v>
      </c>
      <c r="F10094" s="3">
        <v>2025</v>
      </c>
      <c r="G10094" s="2" t="s">
        <v>2711</v>
      </c>
      <c r="H10094" s="2" t="s">
        <v>2711</v>
      </c>
      <c r="I10094" s="2" t="s">
        <v>1290</v>
      </c>
      <c r="J10094" s="2" t="s">
        <v>5330</v>
      </c>
      <c r="K10094" s="194" t="s">
        <v>13</v>
      </c>
      <c r="L10094" s="2">
        <v>29</v>
      </c>
      <c r="M10094" s="194" t="s">
        <v>3669</v>
      </c>
      <c r="N10094" s="2" t="s">
        <v>10190</v>
      </c>
      <c r="O10094" s="195" t="s">
        <v>1629</v>
      </c>
    </row>
    <row r="10095" spans="1:15" ht="15.75" thickBot="1">
      <c r="A10095">
        <v>2021</v>
      </c>
      <c r="B10095" t="s">
        <v>86</v>
      </c>
      <c r="C10095" s="263">
        <f t="shared" si="534"/>
        <v>44523</v>
      </c>
      <c r="D10095">
        <v>14</v>
      </c>
      <c r="E10095" t="str">
        <f t="shared" si="533"/>
        <v>S474452314</v>
      </c>
      <c r="F10095" s="5">
        <v>2026</v>
      </c>
      <c r="G10095" s="6" t="s">
        <v>7894</v>
      </c>
      <c r="H10095" s="6" t="s">
        <v>7894</v>
      </c>
      <c r="I10095" s="6" t="s">
        <v>11564</v>
      </c>
      <c r="J10095" s="6" t="s">
        <v>2289</v>
      </c>
      <c r="K10095" s="196" t="s">
        <v>13</v>
      </c>
      <c r="L10095" s="6">
        <v>25</v>
      </c>
      <c r="M10095" s="196" t="s">
        <v>10191</v>
      </c>
      <c r="N10095" s="6" t="s">
        <v>10554</v>
      </c>
      <c r="O10095" s="197" t="s">
        <v>1629</v>
      </c>
    </row>
    <row r="10096" spans="1:15" ht="18" thickTop="1" thickBot="1">
      <c r="A10096">
        <v>2021</v>
      </c>
      <c r="B10096" t="s">
        <v>86</v>
      </c>
      <c r="C10096" s="263">
        <f t="shared" si="534"/>
        <v>44523</v>
      </c>
      <c r="D10096">
        <v>15</v>
      </c>
      <c r="E10096" t="str">
        <f t="shared" si="533"/>
        <v>S474452315</v>
      </c>
      <c r="F10096" s="146" t="s">
        <v>11904</v>
      </c>
    </row>
    <row r="10097" spans="1:15" ht="16.5" thickTop="1" thickBot="1">
      <c r="A10097">
        <v>2021</v>
      </c>
      <c r="B10097" t="s">
        <v>86</v>
      </c>
      <c r="C10097" s="263">
        <f t="shared" si="534"/>
        <v>44523</v>
      </c>
      <c r="D10097">
        <v>16</v>
      </c>
      <c r="E10097" t="str">
        <f t="shared" si="533"/>
        <v>S474452316</v>
      </c>
      <c r="F10097" s="338" t="s">
        <v>1</v>
      </c>
      <c r="G10097" s="341" t="s">
        <v>2</v>
      </c>
      <c r="H10097" s="342"/>
      <c r="I10097" s="342"/>
      <c r="J10097" s="343"/>
      <c r="K10097" s="344" t="s">
        <v>3</v>
      </c>
      <c r="L10097" s="343"/>
      <c r="M10097" s="344" t="s">
        <v>144</v>
      </c>
      <c r="N10097" s="342"/>
      <c r="O10097" s="342"/>
    </row>
    <row r="10098" spans="1:15" ht="18" customHeight="1" thickBot="1">
      <c r="A10098">
        <v>2021</v>
      </c>
      <c r="B10098" t="s">
        <v>86</v>
      </c>
      <c r="C10098" s="263">
        <f t="shared" si="534"/>
        <v>44523</v>
      </c>
      <c r="D10098">
        <v>17</v>
      </c>
      <c r="E10098" t="str">
        <f t="shared" si="533"/>
        <v>S474452317</v>
      </c>
      <c r="F10098" s="339"/>
      <c r="G10098" s="345" t="s">
        <v>5</v>
      </c>
      <c r="H10098" s="347" t="s">
        <v>145</v>
      </c>
      <c r="I10098" s="348"/>
      <c r="J10098" s="349"/>
      <c r="K10098" s="350" t="s">
        <v>6</v>
      </c>
      <c r="L10098" s="352" t="s">
        <v>12875</v>
      </c>
      <c r="M10098" s="350" t="s">
        <v>8</v>
      </c>
      <c r="N10098" s="354" t="s">
        <v>146</v>
      </c>
      <c r="O10098" s="356" t="s">
        <v>147</v>
      </c>
    </row>
    <row r="10099" spans="1:15" ht="15.75" thickBot="1">
      <c r="A10099">
        <v>2021</v>
      </c>
      <c r="B10099" t="s">
        <v>86</v>
      </c>
      <c r="C10099" s="263">
        <f t="shared" si="534"/>
        <v>44523</v>
      </c>
      <c r="D10099">
        <v>18</v>
      </c>
      <c r="E10099" t="str">
        <f t="shared" si="533"/>
        <v>S474452318</v>
      </c>
      <c r="F10099" s="340"/>
      <c r="G10099" s="346"/>
      <c r="H10099" s="191" t="s">
        <v>9</v>
      </c>
      <c r="I10099" s="192" t="s">
        <v>18</v>
      </c>
      <c r="J10099" s="193" t="s">
        <v>11</v>
      </c>
      <c r="K10099" s="351"/>
      <c r="L10099" s="353"/>
      <c r="M10099" s="351"/>
      <c r="N10099" s="355"/>
      <c r="O10099" s="357"/>
    </row>
    <row r="10100" spans="1:15">
      <c r="A10100">
        <v>2021</v>
      </c>
      <c r="B10100" t="s">
        <v>86</v>
      </c>
      <c r="C10100" s="263">
        <f t="shared" si="534"/>
        <v>44523</v>
      </c>
      <c r="D10100">
        <v>19</v>
      </c>
      <c r="E10100" t="str">
        <f t="shared" si="533"/>
        <v>S474452319</v>
      </c>
      <c r="F10100" s="3" t="s">
        <v>16</v>
      </c>
      <c r="G10100" s="2" t="s">
        <v>4186</v>
      </c>
      <c r="H10100" s="2" t="s">
        <v>4186</v>
      </c>
      <c r="I10100" s="2" t="s">
        <v>13472</v>
      </c>
      <c r="J10100" s="2" t="s">
        <v>695</v>
      </c>
      <c r="K10100" s="194" t="s">
        <v>13</v>
      </c>
      <c r="L10100" s="2">
        <v>48</v>
      </c>
      <c r="M10100" s="194" t="s">
        <v>339</v>
      </c>
      <c r="N10100" s="2">
        <v>50</v>
      </c>
      <c r="O10100" s="195" t="s">
        <v>7459</v>
      </c>
    </row>
    <row r="10101" spans="1:15">
      <c r="A10101">
        <v>2021</v>
      </c>
      <c r="B10101" t="s">
        <v>86</v>
      </c>
      <c r="C10101" s="263">
        <f t="shared" si="534"/>
        <v>44523</v>
      </c>
      <c r="D10101">
        <v>20</v>
      </c>
      <c r="E10101" t="str">
        <f t="shared" si="533"/>
        <v>S474452320</v>
      </c>
      <c r="F10101" s="4">
        <v>44501</v>
      </c>
      <c r="G10101" s="2" t="s">
        <v>9392</v>
      </c>
      <c r="H10101" s="2" t="s">
        <v>9392</v>
      </c>
      <c r="I10101" s="2" t="s">
        <v>11590</v>
      </c>
      <c r="J10101" s="2" t="s">
        <v>579</v>
      </c>
      <c r="K10101" s="194" t="s">
        <v>13</v>
      </c>
      <c r="L10101" s="2">
        <v>48</v>
      </c>
      <c r="M10101" s="194" t="s">
        <v>5884</v>
      </c>
      <c r="N10101" s="2" t="s">
        <v>333</v>
      </c>
      <c r="O10101" s="195" t="s">
        <v>2082</v>
      </c>
    </row>
    <row r="10102" spans="1:15">
      <c r="A10102">
        <v>2021</v>
      </c>
      <c r="B10102" t="s">
        <v>86</v>
      </c>
      <c r="C10102" s="263">
        <f t="shared" si="534"/>
        <v>44523</v>
      </c>
      <c r="D10102">
        <v>21</v>
      </c>
      <c r="E10102" t="str">
        <f t="shared" si="533"/>
        <v>S474452321</v>
      </c>
      <c r="F10102" s="4">
        <v>44531</v>
      </c>
      <c r="G10102" s="2" t="s">
        <v>13541</v>
      </c>
      <c r="H10102" s="2" t="s">
        <v>13541</v>
      </c>
      <c r="I10102" s="2" t="s">
        <v>13542</v>
      </c>
      <c r="J10102" s="2" t="s">
        <v>1927</v>
      </c>
      <c r="K10102" s="194" t="s">
        <v>13</v>
      </c>
      <c r="L10102" s="2">
        <v>50</v>
      </c>
      <c r="M10102" s="194" t="s">
        <v>3743</v>
      </c>
      <c r="N10102" s="2" t="s">
        <v>466</v>
      </c>
      <c r="O10102" s="195" t="s">
        <v>423</v>
      </c>
    </row>
    <row r="10103" spans="1:15">
      <c r="A10103">
        <v>2021</v>
      </c>
      <c r="B10103" t="s">
        <v>86</v>
      </c>
      <c r="C10103" s="263">
        <f t="shared" si="534"/>
        <v>44523</v>
      </c>
      <c r="D10103">
        <v>22</v>
      </c>
      <c r="E10103" t="str">
        <f t="shared" si="533"/>
        <v>S474452322</v>
      </c>
      <c r="F10103" s="4">
        <v>44562</v>
      </c>
      <c r="G10103" s="2" t="s">
        <v>13543</v>
      </c>
      <c r="H10103" s="2" t="s">
        <v>13543</v>
      </c>
      <c r="I10103" s="2" t="s">
        <v>13544</v>
      </c>
      <c r="J10103" s="2" t="s">
        <v>490</v>
      </c>
      <c r="K10103" s="194" t="s">
        <v>13</v>
      </c>
      <c r="L10103" s="2">
        <v>49</v>
      </c>
      <c r="M10103" s="194" t="s">
        <v>423</v>
      </c>
      <c r="N10103" s="2" t="s">
        <v>322</v>
      </c>
      <c r="O10103" s="195" t="s">
        <v>6879</v>
      </c>
    </row>
    <row r="10104" spans="1:15">
      <c r="A10104">
        <v>2021</v>
      </c>
      <c r="B10104" t="s">
        <v>86</v>
      </c>
      <c r="C10104" s="263">
        <f t="shared" si="534"/>
        <v>44523</v>
      </c>
      <c r="D10104">
        <v>23</v>
      </c>
      <c r="E10104" t="str">
        <f t="shared" si="533"/>
        <v>S474452323</v>
      </c>
      <c r="F10104" s="4">
        <v>44593</v>
      </c>
      <c r="G10104" s="2" t="s">
        <v>7436</v>
      </c>
      <c r="H10104" s="2" t="s">
        <v>7436</v>
      </c>
      <c r="I10104" s="2" t="s">
        <v>13545</v>
      </c>
      <c r="J10104" s="2" t="s">
        <v>2741</v>
      </c>
      <c r="K10104" s="194" t="s">
        <v>13</v>
      </c>
      <c r="L10104" s="2">
        <v>42</v>
      </c>
      <c r="M10104" s="194" t="s">
        <v>871</v>
      </c>
      <c r="N10104" s="2" t="s">
        <v>1667</v>
      </c>
      <c r="O10104" s="195" t="s">
        <v>2746</v>
      </c>
    </row>
    <row r="10105" spans="1:15">
      <c r="A10105">
        <v>2021</v>
      </c>
      <c r="B10105" t="s">
        <v>86</v>
      </c>
      <c r="C10105" s="263">
        <f t="shared" si="534"/>
        <v>44523</v>
      </c>
      <c r="D10105">
        <v>24</v>
      </c>
      <c r="E10105" t="str">
        <f t="shared" si="533"/>
        <v>S474452324</v>
      </c>
      <c r="F10105" s="3" t="s">
        <v>13233</v>
      </c>
      <c r="G10105" s="2" t="s">
        <v>13546</v>
      </c>
      <c r="H10105" s="2" t="s">
        <v>13546</v>
      </c>
      <c r="I10105" s="2" t="s">
        <v>13547</v>
      </c>
      <c r="J10105" s="2" t="s">
        <v>5716</v>
      </c>
      <c r="K10105" s="194" t="s">
        <v>13</v>
      </c>
      <c r="L10105" s="2">
        <v>41</v>
      </c>
      <c r="M10105" s="194" t="s">
        <v>730</v>
      </c>
      <c r="N10105" s="2" t="s">
        <v>312</v>
      </c>
      <c r="O10105" s="195" t="s">
        <v>2107</v>
      </c>
    </row>
    <row r="10106" spans="1:15">
      <c r="A10106">
        <v>2021</v>
      </c>
      <c r="B10106" t="s">
        <v>86</v>
      </c>
      <c r="C10106" s="263">
        <f t="shared" si="534"/>
        <v>44523</v>
      </c>
      <c r="D10106">
        <v>25</v>
      </c>
      <c r="E10106" t="str">
        <f t="shared" si="533"/>
        <v>S474452325</v>
      </c>
      <c r="F10106" s="3">
        <v>2023</v>
      </c>
      <c r="G10106" s="2" t="s">
        <v>13548</v>
      </c>
      <c r="H10106" s="2" t="s">
        <v>13548</v>
      </c>
      <c r="I10106" s="2" t="s">
        <v>9779</v>
      </c>
      <c r="J10106" s="2" t="s">
        <v>4141</v>
      </c>
      <c r="K10106" s="194" t="s">
        <v>13</v>
      </c>
      <c r="L10106" s="2">
        <v>39</v>
      </c>
      <c r="M10106" s="194" t="s">
        <v>1122</v>
      </c>
      <c r="N10106" s="2" t="s">
        <v>5555</v>
      </c>
      <c r="O10106" s="195" t="s">
        <v>6955</v>
      </c>
    </row>
    <row r="10107" spans="1:15">
      <c r="A10107">
        <v>2021</v>
      </c>
      <c r="B10107" t="s">
        <v>86</v>
      </c>
      <c r="C10107" s="263">
        <f t="shared" si="534"/>
        <v>44523</v>
      </c>
      <c r="D10107">
        <v>26</v>
      </c>
      <c r="E10107" t="str">
        <f t="shared" si="533"/>
        <v>S474452326</v>
      </c>
      <c r="F10107" s="3">
        <v>2024</v>
      </c>
      <c r="G10107" s="2" t="s">
        <v>13549</v>
      </c>
      <c r="H10107" s="2" t="s">
        <v>13549</v>
      </c>
      <c r="I10107" s="2" t="s">
        <v>7737</v>
      </c>
      <c r="J10107" s="2" t="s">
        <v>3328</v>
      </c>
      <c r="K10107" s="194" t="s">
        <v>13</v>
      </c>
      <c r="L10107" s="2">
        <v>35</v>
      </c>
      <c r="M10107" s="194" t="s">
        <v>4912</v>
      </c>
      <c r="N10107" s="2" t="s">
        <v>433</v>
      </c>
      <c r="O10107" s="195" t="s">
        <v>493</v>
      </c>
    </row>
    <row r="10108" spans="1:15">
      <c r="A10108">
        <v>2021</v>
      </c>
      <c r="B10108" t="s">
        <v>86</v>
      </c>
      <c r="C10108" s="263">
        <f t="shared" si="534"/>
        <v>44523</v>
      </c>
      <c r="D10108">
        <v>27</v>
      </c>
      <c r="E10108" t="str">
        <f t="shared" si="533"/>
        <v>S474452327</v>
      </c>
      <c r="F10108" s="3">
        <v>2025</v>
      </c>
      <c r="G10108" s="2" t="s">
        <v>13550</v>
      </c>
      <c r="H10108" s="2" t="s">
        <v>13550</v>
      </c>
      <c r="I10108" s="2" t="s">
        <v>1989</v>
      </c>
      <c r="J10108" s="2" t="s">
        <v>925</v>
      </c>
      <c r="K10108" s="194" t="s">
        <v>13</v>
      </c>
      <c r="L10108" s="2">
        <v>30</v>
      </c>
      <c r="M10108" s="194" t="s">
        <v>2421</v>
      </c>
      <c r="N10108" s="2">
        <v>50</v>
      </c>
      <c r="O10108" s="195" t="s">
        <v>1739</v>
      </c>
    </row>
    <row r="10109" spans="1:15" ht="15.75" thickBot="1">
      <c r="A10109">
        <v>2021</v>
      </c>
      <c r="B10109" t="s">
        <v>86</v>
      </c>
      <c r="C10109" s="263">
        <f t="shared" si="534"/>
        <v>44523</v>
      </c>
      <c r="D10109">
        <v>28</v>
      </c>
      <c r="E10109" t="str">
        <f t="shared" si="533"/>
        <v>S474452328</v>
      </c>
      <c r="F10109" s="5">
        <v>2026</v>
      </c>
      <c r="G10109" s="6" t="s">
        <v>9382</v>
      </c>
      <c r="H10109" s="6" t="s">
        <v>9382</v>
      </c>
      <c r="I10109" s="6" t="s">
        <v>1054</v>
      </c>
      <c r="J10109" s="6" t="s">
        <v>2224</v>
      </c>
      <c r="K10109" s="196" t="s">
        <v>13</v>
      </c>
      <c r="L10109" s="6">
        <v>28</v>
      </c>
      <c r="M10109" s="196" t="s">
        <v>484</v>
      </c>
      <c r="N10109" s="6" t="s">
        <v>8546</v>
      </c>
      <c r="O10109" s="197" t="s">
        <v>428</v>
      </c>
    </row>
    <row r="10110" spans="1:15" ht="18" thickTop="1" thickBot="1">
      <c r="A10110">
        <v>2021</v>
      </c>
      <c r="B10110" t="s">
        <v>102</v>
      </c>
      <c r="C10110" s="263">
        <f>C10109+7</f>
        <v>44530</v>
      </c>
      <c r="D10110">
        <v>1</v>
      </c>
      <c r="E10110" t="str">
        <f t="shared" ref="E10110:E10137" si="535">B10110&amp;C10110&amp;D10110</f>
        <v>S48445301</v>
      </c>
      <c r="F10110" s="146" t="s">
        <v>11903</v>
      </c>
    </row>
    <row r="10111" spans="1:15" ht="16.5" thickTop="1" thickBot="1">
      <c r="A10111">
        <v>2021</v>
      </c>
      <c r="B10111" t="s">
        <v>102</v>
      </c>
      <c r="C10111" s="263">
        <f t="shared" ref="C10111:C10137" si="536">C10110</f>
        <v>44530</v>
      </c>
      <c r="D10111">
        <v>2</v>
      </c>
      <c r="E10111" t="str">
        <f t="shared" si="535"/>
        <v>S48445302</v>
      </c>
      <c r="F10111" s="338" t="s">
        <v>1</v>
      </c>
      <c r="G10111" s="341" t="s">
        <v>2</v>
      </c>
      <c r="H10111" s="342"/>
      <c r="I10111" s="342"/>
      <c r="J10111" s="343"/>
      <c r="K10111" s="344" t="s">
        <v>3</v>
      </c>
      <c r="L10111" s="343"/>
      <c r="M10111" s="344" t="s">
        <v>144</v>
      </c>
      <c r="N10111" s="342"/>
      <c r="O10111" s="342"/>
    </row>
    <row r="10112" spans="1:15" ht="18" customHeight="1" thickBot="1">
      <c r="A10112">
        <v>2021</v>
      </c>
      <c r="B10112" t="s">
        <v>102</v>
      </c>
      <c r="C10112" s="263">
        <f t="shared" si="536"/>
        <v>44530</v>
      </c>
      <c r="D10112">
        <v>3</v>
      </c>
      <c r="E10112" t="str">
        <f t="shared" si="535"/>
        <v>S48445303</v>
      </c>
      <c r="F10112" s="339"/>
      <c r="G10112" s="345" t="s">
        <v>5</v>
      </c>
      <c r="H10112" s="347" t="s">
        <v>145</v>
      </c>
      <c r="I10112" s="348"/>
      <c r="J10112" s="349"/>
      <c r="K10112" s="350" t="s">
        <v>6</v>
      </c>
      <c r="L10112" s="352" t="s">
        <v>12875</v>
      </c>
      <c r="M10112" s="350" t="s">
        <v>8</v>
      </c>
      <c r="N10112" s="354" t="s">
        <v>146</v>
      </c>
      <c r="O10112" s="356" t="s">
        <v>147</v>
      </c>
    </row>
    <row r="10113" spans="1:15" ht="15.75" thickBot="1">
      <c r="A10113">
        <v>2021</v>
      </c>
      <c r="B10113" t="s">
        <v>102</v>
      </c>
      <c r="C10113" s="263">
        <f t="shared" si="536"/>
        <v>44530</v>
      </c>
      <c r="D10113">
        <v>4</v>
      </c>
      <c r="E10113" t="str">
        <f t="shared" si="535"/>
        <v>S48445304</v>
      </c>
      <c r="F10113" s="340"/>
      <c r="G10113" s="346"/>
      <c r="H10113" s="191" t="s">
        <v>9</v>
      </c>
      <c r="I10113" s="192" t="s">
        <v>18</v>
      </c>
      <c r="J10113" s="193" t="s">
        <v>11</v>
      </c>
      <c r="K10113" s="351"/>
      <c r="L10113" s="353"/>
      <c r="M10113" s="351"/>
      <c r="N10113" s="355"/>
      <c r="O10113" s="357"/>
    </row>
    <row r="10114" spans="1:15">
      <c r="A10114">
        <v>2021</v>
      </c>
      <c r="B10114" t="s">
        <v>102</v>
      </c>
      <c r="C10114" s="263">
        <f t="shared" si="536"/>
        <v>44530</v>
      </c>
      <c r="D10114">
        <v>5</v>
      </c>
      <c r="E10114" t="str">
        <f t="shared" si="535"/>
        <v>S48445305</v>
      </c>
      <c r="F10114" s="3" t="s">
        <v>12</v>
      </c>
      <c r="G10114" s="2">
        <v>0</v>
      </c>
      <c r="H10114" s="2" t="s">
        <v>13551</v>
      </c>
      <c r="I10114" s="2" t="s">
        <v>13552</v>
      </c>
      <c r="J10114" s="2" t="s">
        <v>12486</v>
      </c>
      <c r="K10114" s="194" t="s">
        <v>17</v>
      </c>
      <c r="L10114" s="2">
        <v>52</v>
      </c>
      <c r="M10114" s="194" t="s">
        <v>1723</v>
      </c>
      <c r="N10114" s="2">
        <v>50</v>
      </c>
      <c r="O10114" s="195" t="s">
        <v>3192</v>
      </c>
    </row>
    <row r="10115" spans="1:15">
      <c r="A10115">
        <v>2021</v>
      </c>
      <c r="B10115" t="s">
        <v>102</v>
      </c>
      <c r="C10115" s="263">
        <f t="shared" si="536"/>
        <v>44530</v>
      </c>
      <c r="D10115">
        <v>6</v>
      </c>
      <c r="E10115" t="str">
        <f t="shared" si="535"/>
        <v>S48445306</v>
      </c>
      <c r="F10115" s="4">
        <v>44501</v>
      </c>
      <c r="G10115" s="2">
        <v>80</v>
      </c>
      <c r="H10115" s="2" t="s">
        <v>411</v>
      </c>
      <c r="I10115" s="2" t="s">
        <v>4275</v>
      </c>
      <c r="J10115" s="2" t="s">
        <v>1544</v>
      </c>
      <c r="K10115" s="194" t="s">
        <v>17</v>
      </c>
      <c r="L10115" s="2">
        <v>48</v>
      </c>
      <c r="M10115" s="194" t="s">
        <v>2871</v>
      </c>
      <c r="N10115" s="2" t="s">
        <v>410</v>
      </c>
      <c r="O10115" s="195" t="s">
        <v>799</v>
      </c>
    </row>
    <row r="10116" spans="1:15">
      <c r="A10116">
        <v>2021</v>
      </c>
      <c r="B10116" t="s">
        <v>102</v>
      </c>
      <c r="C10116" s="263">
        <f t="shared" si="536"/>
        <v>44530</v>
      </c>
      <c r="D10116">
        <v>7</v>
      </c>
      <c r="E10116" t="str">
        <f t="shared" si="535"/>
        <v>S48445307</v>
      </c>
      <c r="F10116" s="4">
        <v>44531</v>
      </c>
      <c r="G10116" s="2">
        <v>79</v>
      </c>
      <c r="H10116" s="2" t="s">
        <v>13553</v>
      </c>
      <c r="I10116" s="2" t="s">
        <v>1917</v>
      </c>
      <c r="J10116" s="2" t="s">
        <v>6103</v>
      </c>
      <c r="K10116" s="194" t="s">
        <v>17</v>
      </c>
      <c r="L10116" s="2">
        <v>55</v>
      </c>
      <c r="M10116" s="194" t="s">
        <v>10573</v>
      </c>
      <c r="N10116" s="2" t="s">
        <v>2082</v>
      </c>
      <c r="O10116" s="195">
        <v>0</v>
      </c>
    </row>
    <row r="10117" spans="1:15">
      <c r="A10117">
        <v>2021</v>
      </c>
      <c r="B10117" t="s">
        <v>102</v>
      </c>
      <c r="C10117" s="263">
        <f t="shared" si="536"/>
        <v>44530</v>
      </c>
      <c r="D10117">
        <v>8</v>
      </c>
      <c r="E10117" t="str">
        <f t="shared" si="535"/>
        <v>S48445308</v>
      </c>
      <c r="F10117" s="4">
        <v>44562</v>
      </c>
      <c r="G10117" s="2">
        <v>194</v>
      </c>
      <c r="H10117" s="2" t="s">
        <v>8366</v>
      </c>
      <c r="I10117" s="2" t="s">
        <v>7993</v>
      </c>
      <c r="J10117" s="2" t="s">
        <v>2437</v>
      </c>
      <c r="K10117" s="194" t="s">
        <v>17</v>
      </c>
      <c r="L10117" s="2">
        <v>54</v>
      </c>
      <c r="M10117" s="194" t="s">
        <v>10573</v>
      </c>
      <c r="N10117" s="2" t="s">
        <v>2082</v>
      </c>
      <c r="O10117" s="195">
        <v>0</v>
      </c>
    </row>
    <row r="10118" spans="1:15">
      <c r="A10118">
        <v>2021</v>
      </c>
      <c r="B10118" t="s">
        <v>102</v>
      </c>
      <c r="C10118" s="263">
        <f t="shared" si="536"/>
        <v>44530</v>
      </c>
      <c r="D10118">
        <v>9</v>
      </c>
      <c r="E10118" t="str">
        <f t="shared" si="535"/>
        <v>S48445309</v>
      </c>
      <c r="F10118" s="4">
        <v>44593</v>
      </c>
      <c r="G10118" s="2">
        <v>200</v>
      </c>
      <c r="H10118" s="2" t="s">
        <v>3083</v>
      </c>
      <c r="I10118" s="2" t="s">
        <v>13554</v>
      </c>
      <c r="J10118" s="2" t="s">
        <v>4283</v>
      </c>
      <c r="K10118" s="194" t="s">
        <v>17</v>
      </c>
      <c r="L10118" s="2">
        <v>47</v>
      </c>
      <c r="M10118" s="194" t="s">
        <v>10095</v>
      </c>
      <c r="N10118" s="2" t="s">
        <v>274</v>
      </c>
      <c r="O10118" s="195" t="s">
        <v>984</v>
      </c>
    </row>
    <row r="10119" spans="1:15">
      <c r="A10119">
        <v>2021</v>
      </c>
      <c r="B10119" t="s">
        <v>102</v>
      </c>
      <c r="C10119" s="263">
        <f t="shared" si="536"/>
        <v>44530</v>
      </c>
      <c r="D10119">
        <v>10</v>
      </c>
      <c r="E10119" t="str">
        <f t="shared" si="535"/>
        <v>S484453010</v>
      </c>
      <c r="F10119" s="3" t="s">
        <v>13233</v>
      </c>
      <c r="G10119" s="2">
        <v>240</v>
      </c>
      <c r="H10119" s="2" t="s">
        <v>13555</v>
      </c>
      <c r="I10119" s="2" t="s">
        <v>13555</v>
      </c>
      <c r="J10119" s="2" t="s">
        <v>3066</v>
      </c>
      <c r="K10119" s="194" t="s">
        <v>17</v>
      </c>
      <c r="L10119" s="2">
        <v>39</v>
      </c>
      <c r="M10119" s="194" t="s">
        <v>4038</v>
      </c>
      <c r="N10119" s="2" t="s">
        <v>416</v>
      </c>
      <c r="O10119" s="195" t="s">
        <v>4044</v>
      </c>
    </row>
    <row r="10120" spans="1:15">
      <c r="A10120">
        <v>2021</v>
      </c>
      <c r="B10120" t="s">
        <v>102</v>
      </c>
      <c r="C10120" s="263">
        <f t="shared" si="536"/>
        <v>44530</v>
      </c>
      <c r="D10120">
        <v>11</v>
      </c>
      <c r="E10120" t="str">
        <f t="shared" si="535"/>
        <v>S484453011</v>
      </c>
      <c r="F10120" s="3">
        <v>2023</v>
      </c>
      <c r="G10120" s="2">
        <v>220</v>
      </c>
      <c r="H10120" s="2" t="s">
        <v>13556</v>
      </c>
      <c r="I10120" s="2" t="s">
        <v>13557</v>
      </c>
      <c r="J10120" s="2" t="s">
        <v>3176</v>
      </c>
      <c r="K10120" s="194" t="s">
        <v>17</v>
      </c>
      <c r="L10120" s="2">
        <v>38</v>
      </c>
      <c r="M10120" s="194" t="s">
        <v>574</v>
      </c>
      <c r="N10120" s="2" t="s">
        <v>574</v>
      </c>
      <c r="O10120" s="195" t="s">
        <v>10708</v>
      </c>
    </row>
    <row r="10121" spans="1:15">
      <c r="A10121">
        <v>2021</v>
      </c>
      <c r="B10121" t="s">
        <v>102</v>
      </c>
      <c r="C10121" s="263">
        <f t="shared" si="536"/>
        <v>44530</v>
      </c>
      <c r="D10121">
        <v>12</v>
      </c>
      <c r="E10121" t="str">
        <f t="shared" si="535"/>
        <v>S484453012</v>
      </c>
      <c r="F10121" s="3">
        <v>2024</v>
      </c>
      <c r="G10121" s="2">
        <v>180</v>
      </c>
      <c r="H10121" s="2" t="s">
        <v>13558</v>
      </c>
      <c r="I10121" s="2" t="s">
        <v>7591</v>
      </c>
      <c r="J10121" s="2" t="s">
        <v>1587</v>
      </c>
      <c r="K10121" s="194" t="s">
        <v>17</v>
      </c>
      <c r="L10121" s="2">
        <v>32</v>
      </c>
      <c r="M10121" s="194" t="s">
        <v>10365</v>
      </c>
      <c r="N10121" s="2" t="s">
        <v>600</v>
      </c>
      <c r="O10121" s="195" t="s">
        <v>297</v>
      </c>
    </row>
    <row r="10122" spans="1:15">
      <c r="A10122">
        <v>2021</v>
      </c>
      <c r="B10122" t="s">
        <v>102</v>
      </c>
      <c r="C10122" s="263">
        <f t="shared" si="536"/>
        <v>44530</v>
      </c>
      <c r="D10122">
        <v>13</v>
      </c>
      <c r="E10122" t="str">
        <f t="shared" si="535"/>
        <v>S484453013</v>
      </c>
      <c r="F10122" s="3">
        <v>2025</v>
      </c>
      <c r="G10122" s="2">
        <v>165</v>
      </c>
      <c r="H10122" s="2" t="s">
        <v>13559</v>
      </c>
      <c r="I10122" s="2" t="s">
        <v>360</v>
      </c>
      <c r="J10122" s="2" t="s">
        <v>1590</v>
      </c>
      <c r="K10122" s="194" t="s">
        <v>17</v>
      </c>
      <c r="L10122" s="2">
        <v>29</v>
      </c>
      <c r="M10122" s="194" t="s">
        <v>3668</v>
      </c>
      <c r="N10122" s="2" t="s">
        <v>11113</v>
      </c>
      <c r="O10122" s="195" t="s">
        <v>3668</v>
      </c>
    </row>
    <row r="10123" spans="1:15" ht="15.75" thickBot="1">
      <c r="A10123">
        <v>2021</v>
      </c>
      <c r="B10123" t="s">
        <v>102</v>
      </c>
      <c r="C10123" s="263">
        <f t="shared" si="536"/>
        <v>44530</v>
      </c>
      <c r="D10123">
        <v>14</v>
      </c>
      <c r="E10123" t="str">
        <f t="shared" si="535"/>
        <v>S484453014</v>
      </c>
      <c r="F10123" s="5">
        <v>2026</v>
      </c>
      <c r="G10123" s="6">
        <v>160</v>
      </c>
      <c r="H10123" s="6" t="s">
        <v>11340</v>
      </c>
      <c r="I10123" s="6" t="s">
        <v>4650</v>
      </c>
      <c r="J10123" s="6" t="s">
        <v>4293</v>
      </c>
      <c r="K10123" s="196" t="s">
        <v>17</v>
      </c>
      <c r="L10123" s="6">
        <v>26</v>
      </c>
      <c r="M10123" s="196">
        <v>25</v>
      </c>
      <c r="N10123" s="6" t="s">
        <v>1019</v>
      </c>
      <c r="O10123" s="197" t="s">
        <v>339</v>
      </c>
    </row>
    <row r="10124" spans="1:15" ht="18" thickTop="1" thickBot="1">
      <c r="A10124">
        <v>2021</v>
      </c>
      <c r="B10124" t="s">
        <v>102</v>
      </c>
      <c r="C10124" s="263">
        <f t="shared" si="536"/>
        <v>44530</v>
      </c>
      <c r="D10124">
        <v>15</v>
      </c>
      <c r="E10124" t="str">
        <f t="shared" si="535"/>
        <v>S484453015</v>
      </c>
      <c r="F10124" s="146" t="s">
        <v>11904</v>
      </c>
    </row>
    <row r="10125" spans="1:15" ht="16.5" thickTop="1" thickBot="1">
      <c r="A10125">
        <v>2021</v>
      </c>
      <c r="B10125" t="s">
        <v>102</v>
      </c>
      <c r="C10125" s="263">
        <f t="shared" si="536"/>
        <v>44530</v>
      </c>
      <c r="D10125">
        <v>16</v>
      </c>
      <c r="E10125" t="str">
        <f t="shared" si="535"/>
        <v>S484453016</v>
      </c>
      <c r="F10125" s="338" t="s">
        <v>1</v>
      </c>
      <c r="G10125" s="341" t="s">
        <v>2</v>
      </c>
      <c r="H10125" s="342"/>
      <c r="I10125" s="342"/>
      <c r="J10125" s="343"/>
      <c r="K10125" s="344" t="s">
        <v>3</v>
      </c>
      <c r="L10125" s="343"/>
      <c r="M10125" s="344" t="s">
        <v>144</v>
      </c>
      <c r="N10125" s="342"/>
      <c r="O10125" s="342"/>
    </row>
    <row r="10126" spans="1:15" ht="18" customHeight="1" thickBot="1">
      <c r="A10126">
        <v>2021</v>
      </c>
      <c r="B10126" t="s">
        <v>102</v>
      </c>
      <c r="C10126" s="263">
        <f t="shared" si="536"/>
        <v>44530</v>
      </c>
      <c r="D10126">
        <v>17</v>
      </c>
      <c r="E10126" t="str">
        <f t="shared" si="535"/>
        <v>S484453017</v>
      </c>
      <c r="F10126" s="339"/>
      <c r="G10126" s="345" t="s">
        <v>5</v>
      </c>
      <c r="H10126" s="347" t="s">
        <v>145</v>
      </c>
      <c r="I10126" s="348"/>
      <c r="J10126" s="349"/>
      <c r="K10126" s="350" t="s">
        <v>6</v>
      </c>
      <c r="L10126" s="352" t="s">
        <v>12875</v>
      </c>
      <c r="M10126" s="350" t="s">
        <v>8</v>
      </c>
      <c r="N10126" s="354" t="s">
        <v>146</v>
      </c>
      <c r="O10126" s="356" t="s">
        <v>147</v>
      </c>
    </row>
    <row r="10127" spans="1:15" ht="15.75" thickBot="1">
      <c r="A10127">
        <v>2021</v>
      </c>
      <c r="B10127" t="s">
        <v>102</v>
      </c>
      <c r="C10127" s="263">
        <f t="shared" si="536"/>
        <v>44530</v>
      </c>
      <c r="D10127">
        <v>18</v>
      </c>
      <c r="E10127" t="str">
        <f t="shared" si="535"/>
        <v>S484453018</v>
      </c>
      <c r="F10127" s="340"/>
      <c r="G10127" s="346"/>
      <c r="H10127" s="191" t="s">
        <v>9</v>
      </c>
      <c r="I10127" s="192" t="s">
        <v>18</v>
      </c>
      <c r="J10127" s="193" t="s">
        <v>11</v>
      </c>
      <c r="K10127" s="351"/>
      <c r="L10127" s="353"/>
      <c r="M10127" s="351"/>
      <c r="N10127" s="355"/>
      <c r="O10127" s="357"/>
    </row>
    <row r="10128" spans="1:15">
      <c r="A10128">
        <v>2021</v>
      </c>
      <c r="B10128" t="s">
        <v>102</v>
      </c>
      <c r="C10128" s="263">
        <f t="shared" si="536"/>
        <v>44530</v>
      </c>
      <c r="D10128">
        <v>19</v>
      </c>
      <c r="E10128" t="str">
        <f t="shared" si="535"/>
        <v>S484453019</v>
      </c>
      <c r="F10128" s="3" t="s">
        <v>16</v>
      </c>
      <c r="G10128" s="2">
        <v>55</v>
      </c>
      <c r="H10128" s="2" t="s">
        <v>13560</v>
      </c>
      <c r="I10128" s="2" t="s">
        <v>13561</v>
      </c>
      <c r="J10128" s="2" t="s">
        <v>834</v>
      </c>
      <c r="K10128" s="194" t="s">
        <v>17</v>
      </c>
      <c r="L10128" s="2">
        <v>50</v>
      </c>
      <c r="M10128" s="194" t="s">
        <v>1459</v>
      </c>
      <c r="N10128" s="2" t="s">
        <v>1371</v>
      </c>
      <c r="O10128" s="195">
        <v>40</v>
      </c>
    </row>
    <row r="10129" spans="1:15">
      <c r="A10129">
        <v>2021</v>
      </c>
      <c r="B10129" t="s">
        <v>102</v>
      </c>
      <c r="C10129" s="263">
        <f t="shared" si="536"/>
        <v>44530</v>
      </c>
      <c r="D10129">
        <v>20</v>
      </c>
      <c r="E10129" t="str">
        <f t="shared" si="535"/>
        <v>S484453020</v>
      </c>
      <c r="F10129" s="4">
        <v>44501</v>
      </c>
      <c r="G10129" s="2">
        <v>135</v>
      </c>
      <c r="H10129" s="2" t="s">
        <v>13562</v>
      </c>
      <c r="I10129" s="2" t="s">
        <v>13563</v>
      </c>
      <c r="J10129" s="2" t="s">
        <v>2667</v>
      </c>
      <c r="K10129" s="194" t="s">
        <v>17</v>
      </c>
      <c r="L10129" s="2">
        <v>50</v>
      </c>
      <c r="M10129" s="194" t="s">
        <v>6879</v>
      </c>
      <c r="N10129" s="2" t="s">
        <v>322</v>
      </c>
      <c r="O10129" s="195" t="s">
        <v>423</v>
      </c>
    </row>
    <row r="10130" spans="1:15">
      <c r="A10130">
        <v>2021</v>
      </c>
      <c r="B10130" t="s">
        <v>102</v>
      </c>
      <c r="C10130" s="263">
        <f t="shared" si="536"/>
        <v>44530</v>
      </c>
      <c r="D10130">
        <v>21</v>
      </c>
      <c r="E10130" t="str">
        <f t="shared" si="535"/>
        <v>S484453021</v>
      </c>
      <c r="F10130" s="4">
        <v>44531</v>
      </c>
      <c r="G10130" s="2">
        <v>137</v>
      </c>
      <c r="H10130" s="2" t="s">
        <v>13564</v>
      </c>
      <c r="I10130" s="2" t="s">
        <v>13564</v>
      </c>
      <c r="J10130" s="2" t="s">
        <v>1592</v>
      </c>
      <c r="K10130" s="194" t="s">
        <v>17</v>
      </c>
      <c r="L10130" s="2">
        <v>48</v>
      </c>
      <c r="M10130" s="194">
        <v>100</v>
      </c>
      <c r="N10130" s="2">
        <v>0</v>
      </c>
      <c r="O10130" s="195">
        <v>0</v>
      </c>
    </row>
    <row r="10131" spans="1:15">
      <c r="A10131">
        <v>2021</v>
      </c>
      <c r="B10131" t="s">
        <v>102</v>
      </c>
      <c r="C10131" s="263">
        <f t="shared" si="536"/>
        <v>44530</v>
      </c>
      <c r="D10131">
        <v>22</v>
      </c>
      <c r="E10131" t="str">
        <f t="shared" si="535"/>
        <v>S484453022</v>
      </c>
      <c r="F10131" s="4">
        <v>44562</v>
      </c>
      <c r="G10131" s="2">
        <v>254</v>
      </c>
      <c r="H10131" s="2" t="s">
        <v>13565</v>
      </c>
      <c r="I10131" s="2" t="s">
        <v>7666</v>
      </c>
      <c r="J10131" s="2" t="s">
        <v>7013</v>
      </c>
      <c r="K10131" s="194" t="s">
        <v>17</v>
      </c>
      <c r="L10131" s="2">
        <v>44</v>
      </c>
      <c r="M10131" s="194" t="s">
        <v>9922</v>
      </c>
      <c r="N10131" s="2" t="s">
        <v>645</v>
      </c>
      <c r="O10131" s="195">
        <v>0</v>
      </c>
    </row>
    <row r="10132" spans="1:15">
      <c r="A10132">
        <v>2021</v>
      </c>
      <c r="B10132" t="s">
        <v>102</v>
      </c>
      <c r="C10132" s="263">
        <f t="shared" si="536"/>
        <v>44530</v>
      </c>
      <c r="D10132">
        <v>23</v>
      </c>
      <c r="E10132" t="str">
        <f t="shared" si="535"/>
        <v>S484453023</v>
      </c>
      <c r="F10132" s="4">
        <v>44593</v>
      </c>
      <c r="G10132" s="2">
        <v>260</v>
      </c>
      <c r="H10132" s="2" t="s">
        <v>13566</v>
      </c>
      <c r="I10132" s="2" t="s">
        <v>2454</v>
      </c>
      <c r="J10132" s="2" t="s">
        <v>3446</v>
      </c>
      <c r="K10132" s="194" t="s">
        <v>17</v>
      </c>
      <c r="L10132" s="2">
        <v>41</v>
      </c>
      <c r="M10132" s="194" t="s">
        <v>2975</v>
      </c>
      <c r="N10132" s="2">
        <v>0</v>
      </c>
      <c r="O10132" s="195" t="s">
        <v>1208</v>
      </c>
    </row>
    <row r="10133" spans="1:15">
      <c r="A10133">
        <v>2021</v>
      </c>
      <c r="B10133" t="s">
        <v>102</v>
      </c>
      <c r="C10133" s="263">
        <f t="shared" si="536"/>
        <v>44530</v>
      </c>
      <c r="D10133">
        <v>24</v>
      </c>
      <c r="E10133" t="str">
        <f t="shared" si="535"/>
        <v>S484453024</v>
      </c>
      <c r="F10133" s="3" t="s">
        <v>13233</v>
      </c>
      <c r="G10133" s="2">
        <v>295</v>
      </c>
      <c r="H10133" s="2" t="s">
        <v>13567</v>
      </c>
      <c r="I10133" s="2" t="s">
        <v>13568</v>
      </c>
      <c r="J10133" s="2" t="s">
        <v>1356</v>
      </c>
      <c r="K10133" s="194" t="s">
        <v>17</v>
      </c>
      <c r="L10133" s="2">
        <v>38</v>
      </c>
      <c r="M10133" s="194" t="s">
        <v>5513</v>
      </c>
      <c r="N10133" s="2" t="s">
        <v>2957</v>
      </c>
      <c r="O10133" s="195" t="s">
        <v>433</v>
      </c>
    </row>
    <row r="10134" spans="1:15">
      <c r="A10134">
        <v>2021</v>
      </c>
      <c r="B10134" t="s">
        <v>102</v>
      </c>
      <c r="C10134" s="263">
        <f t="shared" si="536"/>
        <v>44530</v>
      </c>
      <c r="D10134">
        <v>25</v>
      </c>
      <c r="E10134" t="str">
        <f t="shared" si="535"/>
        <v>S484453025</v>
      </c>
      <c r="F10134" s="3">
        <v>2023</v>
      </c>
      <c r="G10134" s="2">
        <v>265</v>
      </c>
      <c r="H10134" s="2" t="s">
        <v>13569</v>
      </c>
      <c r="I10134" s="2" t="s">
        <v>8196</v>
      </c>
      <c r="J10134" s="2" t="s">
        <v>763</v>
      </c>
      <c r="K10134" s="194" t="s">
        <v>17</v>
      </c>
      <c r="L10134" s="2">
        <v>36</v>
      </c>
      <c r="M10134" s="194" t="s">
        <v>491</v>
      </c>
      <c r="N10134" s="2" t="s">
        <v>4257</v>
      </c>
      <c r="O10134" s="195" t="s">
        <v>3202</v>
      </c>
    </row>
    <row r="10135" spans="1:15">
      <c r="A10135">
        <v>2021</v>
      </c>
      <c r="B10135" t="s">
        <v>102</v>
      </c>
      <c r="C10135" s="263">
        <f t="shared" si="536"/>
        <v>44530</v>
      </c>
      <c r="D10135">
        <v>26</v>
      </c>
      <c r="E10135" t="str">
        <f t="shared" si="535"/>
        <v>S484453026</v>
      </c>
      <c r="F10135" s="3">
        <v>2024</v>
      </c>
      <c r="G10135" s="2">
        <v>220</v>
      </c>
      <c r="H10135" s="2" t="s">
        <v>13570</v>
      </c>
      <c r="I10135" s="2" t="s">
        <v>13571</v>
      </c>
      <c r="J10135" s="2" t="s">
        <v>1073</v>
      </c>
      <c r="K10135" s="194" t="s">
        <v>17</v>
      </c>
      <c r="L10135" s="2">
        <v>32</v>
      </c>
      <c r="M10135" s="194" t="s">
        <v>1070</v>
      </c>
      <c r="N10135" s="2" t="s">
        <v>5513</v>
      </c>
      <c r="O10135" s="195" t="s">
        <v>434</v>
      </c>
    </row>
    <row r="10136" spans="1:15">
      <c r="A10136">
        <v>2021</v>
      </c>
      <c r="B10136" t="s">
        <v>102</v>
      </c>
      <c r="C10136" s="263">
        <f t="shared" si="536"/>
        <v>44530</v>
      </c>
      <c r="D10136">
        <v>27</v>
      </c>
      <c r="E10136" t="str">
        <f t="shared" si="535"/>
        <v>S484453027</v>
      </c>
      <c r="F10136" s="3">
        <v>2025</v>
      </c>
      <c r="G10136" s="2">
        <v>200</v>
      </c>
      <c r="H10136" s="2" t="s">
        <v>9473</v>
      </c>
      <c r="I10136" s="2" t="s">
        <v>13572</v>
      </c>
      <c r="J10136" s="2" t="s">
        <v>2138</v>
      </c>
      <c r="K10136" s="194" t="s">
        <v>17</v>
      </c>
      <c r="L10136" s="2">
        <v>30</v>
      </c>
      <c r="M10136" s="194" t="s">
        <v>301</v>
      </c>
      <c r="N10136" s="2" t="s">
        <v>972</v>
      </c>
      <c r="O10136" s="195">
        <v>20</v>
      </c>
    </row>
    <row r="10137" spans="1:15" ht="15.75" thickBot="1">
      <c r="A10137">
        <v>2021</v>
      </c>
      <c r="B10137" t="s">
        <v>102</v>
      </c>
      <c r="C10137" s="263">
        <f t="shared" si="536"/>
        <v>44530</v>
      </c>
      <c r="D10137">
        <v>28</v>
      </c>
      <c r="E10137" t="str">
        <f t="shared" si="535"/>
        <v>S484453028</v>
      </c>
      <c r="F10137" s="5">
        <v>2026</v>
      </c>
      <c r="G10137" s="6">
        <v>190</v>
      </c>
      <c r="H10137" s="6" t="s">
        <v>13573</v>
      </c>
      <c r="I10137" s="6" t="s">
        <v>11669</v>
      </c>
      <c r="J10137" s="6" t="s">
        <v>5279</v>
      </c>
      <c r="K10137" s="196" t="s">
        <v>11793</v>
      </c>
      <c r="L10137" s="6">
        <v>29</v>
      </c>
      <c r="M10137" s="196">
        <v>25</v>
      </c>
      <c r="N10137" s="6">
        <v>50</v>
      </c>
      <c r="O10137" s="197">
        <v>25</v>
      </c>
    </row>
    <row r="10138" spans="1:15" ht="18" thickTop="1" thickBot="1">
      <c r="A10138">
        <v>2021</v>
      </c>
      <c r="B10138" t="s">
        <v>103</v>
      </c>
      <c r="C10138" s="263">
        <f>C10137+7</f>
        <v>44537</v>
      </c>
      <c r="D10138">
        <v>1</v>
      </c>
      <c r="E10138" t="str">
        <f t="shared" ref="E10138:E10165" si="537">B10138&amp;C10138&amp;D10138</f>
        <v>S49445371</v>
      </c>
      <c r="F10138" s="146" t="s">
        <v>11903</v>
      </c>
    </row>
    <row r="10139" spans="1:15" ht="16.5" thickTop="1" thickBot="1">
      <c r="A10139">
        <v>2021</v>
      </c>
      <c r="B10139" t="s">
        <v>103</v>
      </c>
      <c r="C10139" s="263">
        <f t="shared" ref="C10139:C10165" si="538">C10138</f>
        <v>44537</v>
      </c>
      <c r="D10139">
        <v>2</v>
      </c>
      <c r="E10139" t="str">
        <f t="shared" si="537"/>
        <v>S49445372</v>
      </c>
      <c r="F10139" s="338" t="s">
        <v>1</v>
      </c>
      <c r="G10139" s="341" t="s">
        <v>2</v>
      </c>
      <c r="H10139" s="342"/>
      <c r="I10139" s="342"/>
      <c r="J10139" s="343"/>
      <c r="K10139" s="344" t="s">
        <v>3</v>
      </c>
      <c r="L10139" s="343"/>
      <c r="M10139" s="344" t="s">
        <v>144</v>
      </c>
      <c r="N10139" s="342"/>
      <c r="O10139" s="342"/>
    </row>
    <row r="10140" spans="1:15" ht="18" customHeight="1" thickBot="1">
      <c r="A10140">
        <v>2021</v>
      </c>
      <c r="B10140" t="s">
        <v>103</v>
      </c>
      <c r="C10140" s="263">
        <f t="shared" si="538"/>
        <v>44537</v>
      </c>
      <c r="D10140">
        <v>3</v>
      </c>
      <c r="E10140" t="str">
        <f t="shared" si="537"/>
        <v>S49445373</v>
      </c>
      <c r="F10140" s="339"/>
      <c r="G10140" s="345" t="s">
        <v>5</v>
      </c>
      <c r="H10140" s="347" t="s">
        <v>145</v>
      </c>
      <c r="I10140" s="348"/>
      <c r="J10140" s="349"/>
      <c r="K10140" s="350" t="s">
        <v>6</v>
      </c>
      <c r="L10140" s="352" t="s">
        <v>12875</v>
      </c>
      <c r="M10140" s="350" t="s">
        <v>8</v>
      </c>
      <c r="N10140" s="354" t="s">
        <v>146</v>
      </c>
      <c r="O10140" s="356" t="s">
        <v>147</v>
      </c>
    </row>
    <row r="10141" spans="1:15" ht="15.75" thickBot="1">
      <c r="A10141">
        <v>2021</v>
      </c>
      <c r="B10141" t="s">
        <v>103</v>
      </c>
      <c r="C10141" s="263">
        <f t="shared" si="538"/>
        <v>44537</v>
      </c>
      <c r="D10141">
        <v>4</v>
      </c>
      <c r="E10141" t="str">
        <f t="shared" si="537"/>
        <v>S49445374</v>
      </c>
      <c r="F10141" s="340"/>
      <c r="G10141" s="346"/>
      <c r="H10141" s="191" t="s">
        <v>9</v>
      </c>
      <c r="I10141" s="192" t="s">
        <v>18</v>
      </c>
      <c r="J10141" s="193" t="s">
        <v>11</v>
      </c>
      <c r="K10141" s="351"/>
      <c r="L10141" s="353"/>
      <c r="M10141" s="351"/>
      <c r="N10141" s="355"/>
      <c r="O10141" s="357"/>
    </row>
    <row r="10142" spans="1:15">
      <c r="A10142">
        <v>2021</v>
      </c>
      <c r="B10142" t="s">
        <v>103</v>
      </c>
      <c r="C10142" s="263">
        <f t="shared" si="538"/>
        <v>44537</v>
      </c>
      <c r="D10142">
        <v>5</v>
      </c>
      <c r="E10142" t="str">
        <f t="shared" si="537"/>
        <v>S49445375</v>
      </c>
      <c r="F10142" s="3" t="s">
        <v>12</v>
      </c>
      <c r="G10142" s="2">
        <v>4</v>
      </c>
      <c r="H10142" s="2" t="s">
        <v>11879</v>
      </c>
      <c r="I10142" s="2" t="s">
        <v>2227</v>
      </c>
      <c r="J10142" s="2" t="s">
        <v>2172</v>
      </c>
      <c r="K10142" s="194" t="s">
        <v>17</v>
      </c>
      <c r="L10142" s="2">
        <v>49</v>
      </c>
      <c r="M10142" s="194" t="s">
        <v>416</v>
      </c>
      <c r="N10142" s="2" t="s">
        <v>10188</v>
      </c>
      <c r="O10142" s="195" t="s">
        <v>10554</v>
      </c>
    </row>
    <row r="10143" spans="1:15">
      <c r="A10143">
        <v>2021</v>
      </c>
      <c r="B10143" t="s">
        <v>103</v>
      </c>
      <c r="C10143" s="263">
        <f t="shared" si="538"/>
        <v>44537</v>
      </c>
      <c r="D10143">
        <v>6</v>
      </c>
      <c r="E10143" t="str">
        <f t="shared" si="537"/>
        <v>S49445376</v>
      </c>
      <c r="F10143" s="4">
        <v>44531</v>
      </c>
      <c r="G10143" s="2">
        <v>81</v>
      </c>
      <c r="H10143" s="2" t="s">
        <v>13574</v>
      </c>
      <c r="I10143" s="2" t="s">
        <v>5012</v>
      </c>
      <c r="J10143" s="2" t="s">
        <v>3068</v>
      </c>
      <c r="K10143" s="194" t="s">
        <v>17</v>
      </c>
      <c r="L10143" s="2">
        <v>53</v>
      </c>
      <c r="M10143" s="194" t="s">
        <v>423</v>
      </c>
      <c r="N10143" s="2" t="s">
        <v>1502</v>
      </c>
      <c r="O10143" s="195">
        <v>85</v>
      </c>
    </row>
    <row r="10144" spans="1:15">
      <c r="A10144">
        <v>2021</v>
      </c>
      <c r="B10144" t="s">
        <v>103</v>
      </c>
      <c r="C10144" s="263">
        <f t="shared" si="538"/>
        <v>44537</v>
      </c>
      <c r="D10144">
        <v>7</v>
      </c>
      <c r="E10144" t="str">
        <f t="shared" si="537"/>
        <v>S49445377</v>
      </c>
      <c r="F10144" s="4">
        <v>44562</v>
      </c>
      <c r="G10144" s="2">
        <v>250</v>
      </c>
      <c r="H10144" s="2" t="s">
        <v>13575</v>
      </c>
      <c r="I10144" s="2" t="s">
        <v>13576</v>
      </c>
      <c r="J10144" s="2" t="s">
        <v>2805</v>
      </c>
      <c r="K10144" s="194" t="s">
        <v>17</v>
      </c>
      <c r="L10144" s="2">
        <v>62</v>
      </c>
      <c r="M10144" s="194">
        <v>0</v>
      </c>
      <c r="N10144" s="2">
        <v>0</v>
      </c>
      <c r="O10144" s="195">
        <v>100</v>
      </c>
    </row>
    <row r="10145" spans="1:15">
      <c r="A10145">
        <v>2021</v>
      </c>
      <c r="B10145" t="s">
        <v>103</v>
      </c>
      <c r="C10145" s="263">
        <f t="shared" si="538"/>
        <v>44537</v>
      </c>
      <c r="D10145">
        <v>8</v>
      </c>
      <c r="E10145" t="str">
        <f t="shared" si="537"/>
        <v>S49445378</v>
      </c>
      <c r="F10145" s="4">
        <v>44593</v>
      </c>
      <c r="G10145" s="2">
        <v>258</v>
      </c>
      <c r="H10145" s="2" t="s">
        <v>13577</v>
      </c>
      <c r="I10145" s="2" t="s">
        <v>13578</v>
      </c>
      <c r="J10145" s="2" t="s">
        <v>846</v>
      </c>
      <c r="K10145" s="194" t="s">
        <v>17</v>
      </c>
      <c r="L10145" s="2">
        <v>58</v>
      </c>
      <c r="M10145" s="194">
        <v>0</v>
      </c>
      <c r="N10145" s="2">
        <v>0</v>
      </c>
      <c r="O10145" s="195">
        <v>100</v>
      </c>
    </row>
    <row r="10146" spans="1:15">
      <c r="A10146">
        <v>2021</v>
      </c>
      <c r="B10146" t="s">
        <v>103</v>
      </c>
      <c r="C10146" s="263">
        <f t="shared" si="538"/>
        <v>44537</v>
      </c>
      <c r="D10146">
        <v>9</v>
      </c>
      <c r="E10146" t="str">
        <f t="shared" si="537"/>
        <v>S49445379</v>
      </c>
      <c r="F10146" s="4">
        <v>44621</v>
      </c>
      <c r="G10146" s="2">
        <v>250</v>
      </c>
      <c r="H10146" s="2" t="s">
        <v>13579</v>
      </c>
      <c r="I10146" s="2" t="s">
        <v>13580</v>
      </c>
      <c r="J10146" s="2" t="s">
        <v>5205</v>
      </c>
      <c r="K10146" s="194" t="s">
        <v>17</v>
      </c>
      <c r="L10146" s="2">
        <v>50</v>
      </c>
      <c r="M10146" s="194">
        <v>0</v>
      </c>
      <c r="N10146" s="2">
        <v>0</v>
      </c>
      <c r="O10146" s="195">
        <v>100</v>
      </c>
    </row>
    <row r="10147" spans="1:15">
      <c r="A10147">
        <v>2021</v>
      </c>
      <c r="B10147" t="s">
        <v>103</v>
      </c>
      <c r="C10147" s="263">
        <f t="shared" si="538"/>
        <v>44537</v>
      </c>
      <c r="D10147">
        <v>10</v>
      </c>
      <c r="E10147" t="str">
        <f t="shared" si="537"/>
        <v>S494453710</v>
      </c>
      <c r="F10147" s="3" t="s">
        <v>13233</v>
      </c>
      <c r="G10147" s="2">
        <v>270</v>
      </c>
      <c r="H10147" s="2" t="s">
        <v>13581</v>
      </c>
      <c r="I10147" s="2" t="s">
        <v>13582</v>
      </c>
      <c r="J10147" s="2" t="s">
        <v>3862</v>
      </c>
      <c r="K10147" s="194" t="s">
        <v>17</v>
      </c>
      <c r="L10147" s="2">
        <v>44</v>
      </c>
      <c r="M10147" s="194">
        <v>0</v>
      </c>
      <c r="N10147" s="2">
        <v>0</v>
      </c>
      <c r="O10147" s="195">
        <v>100</v>
      </c>
    </row>
    <row r="10148" spans="1:15">
      <c r="A10148">
        <v>2021</v>
      </c>
      <c r="B10148" t="s">
        <v>103</v>
      </c>
      <c r="C10148" s="263">
        <f t="shared" si="538"/>
        <v>44537</v>
      </c>
      <c r="D10148">
        <v>11</v>
      </c>
      <c r="E10148" t="str">
        <f t="shared" si="537"/>
        <v>S494453711</v>
      </c>
      <c r="F10148" s="3">
        <v>2023</v>
      </c>
      <c r="G10148" s="2">
        <v>225</v>
      </c>
      <c r="H10148" s="2" t="s">
        <v>10405</v>
      </c>
      <c r="I10148" s="2" t="s">
        <v>13583</v>
      </c>
      <c r="J10148" s="2" t="s">
        <v>612</v>
      </c>
      <c r="K10148" s="194" t="s">
        <v>17</v>
      </c>
      <c r="L10148" s="2">
        <v>41</v>
      </c>
      <c r="M10148" s="194" t="s">
        <v>2136</v>
      </c>
      <c r="N10148" s="2" t="s">
        <v>3731</v>
      </c>
      <c r="O10148" s="195" t="s">
        <v>12925</v>
      </c>
    </row>
    <row r="10149" spans="1:15">
      <c r="A10149">
        <v>2021</v>
      </c>
      <c r="B10149" t="s">
        <v>103</v>
      </c>
      <c r="C10149" s="263">
        <f t="shared" si="538"/>
        <v>44537</v>
      </c>
      <c r="D10149">
        <v>12</v>
      </c>
      <c r="E10149" t="str">
        <f t="shared" si="537"/>
        <v>S494453712</v>
      </c>
      <c r="F10149" s="3">
        <v>2024</v>
      </c>
      <c r="G10149" s="2">
        <v>180</v>
      </c>
      <c r="H10149" s="2" t="s">
        <v>13584</v>
      </c>
      <c r="I10149" s="2" t="s">
        <v>3053</v>
      </c>
      <c r="J10149" s="2" t="s">
        <v>648</v>
      </c>
      <c r="K10149" s="194" t="s">
        <v>17</v>
      </c>
      <c r="L10149" s="2">
        <v>32</v>
      </c>
      <c r="M10149" s="194" t="s">
        <v>585</v>
      </c>
      <c r="N10149" s="2" t="s">
        <v>952</v>
      </c>
      <c r="O10149" s="195">
        <v>50</v>
      </c>
    </row>
    <row r="10150" spans="1:15">
      <c r="A10150">
        <v>2021</v>
      </c>
      <c r="B10150" t="s">
        <v>103</v>
      </c>
      <c r="C10150" s="263">
        <f t="shared" si="538"/>
        <v>44537</v>
      </c>
      <c r="D10150">
        <v>13</v>
      </c>
      <c r="E10150" t="str">
        <f t="shared" si="537"/>
        <v>S494453713</v>
      </c>
      <c r="F10150" s="3">
        <v>2025</v>
      </c>
      <c r="G10150" s="2">
        <v>165</v>
      </c>
      <c r="H10150" s="2" t="s">
        <v>13585</v>
      </c>
      <c r="I10150" s="2" t="s">
        <v>13586</v>
      </c>
      <c r="J10150" s="2" t="s">
        <v>833</v>
      </c>
      <c r="K10150" s="194" t="s">
        <v>17</v>
      </c>
      <c r="L10150" s="2">
        <v>28</v>
      </c>
      <c r="M10150" s="194" t="s">
        <v>11648</v>
      </c>
      <c r="N10150" s="2">
        <v>50</v>
      </c>
      <c r="O10150" s="195" t="s">
        <v>5907</v>
      </c>
    </row>
    <row r="10151" spans="1:15" ht="15.75" thickBot="1">
      <c r="A10151">
        <v>2021</v>
      </c>
      <c r="B10151" t="s">
        <v>103</v>
      </c>
      <c r="C10151" s="263">
        <f t="shared" si="538"/>
        <v>44537</v>
      </c>
      <c r="D10151">
        <v>14</v>
      </c>
      <c r="E10151" t="str">
        <f t="shared" si="537"/>
        <v>S494453714</v>
      </c>
      <c r="F10151" s="5">
        <v>2026</v>
      </c>
      <c r="G10151" s="6">
        <v>160</v>
      </c>
      <c r="H10151" s="6" t="s">
        <v>5464</v>
      </c>
      <c r="I10151" s="6" t="s">
        <v>6354</v>
      </c>
      <c r="J10151" s="6" t="s">
        <v>1300</v>
      </c>
      <c r="K10151" s="196" t="s">
        <v>17</v>
      </c>
      <c r="L10151" s="6">
        <v>25</v>
      </c>
      <c r="M10151" s="196" t="s">
        <v>10599</v>
      </c>
      <c r="N10151" s="6">
        <v>45</v>
      </c>
      <c r="O10151" s="197" t="s">
        <v>11367</v>
      </c>
    </row>
    <row r="10152" spans="1:15" ht="18" thickTop="1" thickBot="1">
      <c r="A10152">
        <v>2021</v>
      </c>
      <c r="B10152" t="s">
        <v>103</v>
      </c>
      <c r="C10152" s="263">
        <f t="shared" si="538"/>
        <v>44537</v>
      </c>
      <c r="D10152">
        <v>15</v>
      </c>
      <c r="E10152" t="str">
        <f t="shared" si="537"/>
        <v>S494453715</v>
      </c>
      <c r="F10152" s="146" t="s">
        <v>11904</v>
      </c>
    </row>
    <row r="10153" spans="1:15" ht="16.5" thickTop="1" thickBot="1">
      <c r="A10153">
        <v>2021</v>
      </c>
      <c r="B10153" t="s">
        <v>103</v>
      </c>
      <c r="C10153" s="263">
        <f t="shared" si="538"/>
        <v>44537</v>
      </c>
      <c r="D10153">
        <v>16</v>
      </c>
      <c r="E10153" t="str">
        <f t="shared" si="537"/>
        <v>S494453716</v>
      </c>
      <c r="F10153" s="338" t="s">
        <v>1</v>
      </c>
      <c r="G10153" s="341" t="s">
        <v>2</v>
      </c>
      <c r="H10153" s="342"/>
      <c r="I10153" s="342"/>
      <c r="J10153" s="343"/>
      <c r="K10153" s="344" t="s">
        <v>3</v>
      </c>
      <c r="L10153" s="343"/>
      <c r="M10153" s="344" t="s">
        <v>144</v>
      </c>
      <c r="N10153" s="342"/>
      <c r="O10153" s="342"/>
    </row>
    <row r="10154" spans="1:15" ht="18" customHeight="1" thickBot="1">
      <c r="A10154">
        <v>2021</v>
      </c>
      <c r="B10154" t="s">
        <v>103</v>
      </c>
      <c r="C10154" s="263">
        <f t="shared" si="538"/>
        <v>44537</v>
      </c>
      <c r="D10154">
        <v>17</v>
      </c>
      <c r="E10154" t="str">
        <f t="shared" si="537"/>
        <v>S494453717</v>
      </c>
      <c r="F10154" s="339"/>
      <c r="G10154" s="345" t="s">
        <v>5</v>
      </c>
      <c r="H10154" s="347" t="s">
        <v>145</v>
      </c>
      <c r="I10154" s="348"/>
      <c r="J10154" s="349"/>
      <c r="K10154" s="350" t="s">
        <v>6</v>
      </c>
      <c r="L10154" s="352" t="s">
        <v>12875</v>
      </c>
      <c r="M10154" s="350" t="s">
        <v>8</v>
      </c>
      <c r="N10154" s="354" t="s">
        <v>146</v>
      </c>
      <c r="O10154" s="356" t="s">
        <v>147</v>
      </c>
    </row>
    <row r="10155" spans="1:15" ht="15.75" thickBot="1">
      <c r="A10155">
        <v>2021</v>
      </c>
      <c r="B10155" t="s">
        <v>103</v>
      </c>
      <c r="C10155" s="263">
        <f t="shared" si="538"/>
        <v>44537</v>
      </c>
      <c r="D10155">
        <v>18</v>
      </c>
      <c r="E10155" t="str">
        <f t="shared" si="537"/>
        <v>S494453718</v>
      </c>
      <c r="F10155" s="340"/>
      <c r="G10155" s="346"/>
      <c r="H10155" s="191" t="s">
        <v>9</v>
      </c>
      <c r="I10155" s="192" t="s">
        <v>18</v>
      </c>
      <c r="J10155" s="193" t="s">
        <v>11</v>
      </c>
      <c r="K10155" s="351"/>
      <c r="L10155" s="353"/>
      <c r="M10155" s="351"/>
      <c r="N10155" s="355"/>
      <c r="O10155" s="357"/>
    </row>
    <row r="10156" spans="1:15">
      <c r="A10156">
        <v>2021</v>
      </c>
      <c r="B10156" t="s">
        <v>103</v>
      </c>
      <c r="C10156" s="263">
        <f t="shared" si="538"/>
        <v>44537</v>
      </c>
      <c r="D10156">
        <v>19</v>
      </c>
      <c r="E10156" t="str">
        <f t="shared" si="537"/>
        <v>S494453719</v>
      </c>
      <c r="F10156" s="3" t="s">
        <v>16</v>
      </c>
      <c r="G10156" s="2">
        <v>55</v>
      </c>
      <c r="H10156" s="2" t="s">
        <v>13587</v>
      </c>
      <c r="I10156" s="2" t="s">
        <v>13588</v>
      </c>
      <c r="J10156" s="2" t="s">
        <v>3115</v>
      </c>
      <c r="K10156" s="194" t="s">
        <v>17</v>
      </c>
      <c r="L10156" s="2">
        <v>50</v>
      </c>
      <c r="M10156" s="194" t="s">
        <v>345</v>
      </c>
      <c r="N10156" s="2">
        <v>60</v>
      </c>
      <c r="O10156" s="195" t="s">
        <v>6247</v>
      </c>
    </row>
    <row r="10157" spans="1:15">
      <c r="A10157">
        <v>2021</v>
      </c>
      <c r="B10157" t="s">
        <v>103</v>
      </c>
      <c r="C10157" s="263">
        <f t="shared" si="538"/>
        <v>44537</v>
      </c>
      <c r="D10157">
        <v>20</v>
      </c>
      <c r="E10157" t="str">
        <f t="shared" si="537"/>
        <v>S494453720</v>
      </c>
      <c r="F10157" s="4">
        <v>44531</v>
      </c>
      <c r="G10157" s="2">
        <v>136</v>
      </c>
      <c r="H10157" s="2" t="s">
        <v>13589</v>
      </c>
      <c r="I10157" s="2" t="s">
        <v>9420</v>
      </c>
      <c r="J10157" s="2" t="s">
        <v>277</v>
      </c>
      <c r="K10157" s="194" t="s">
        <v>17</v>
      </c>
      <c r="L10157" s="2">
        <v>50</v>
      </c>
      <c r="M10157" s="194">
        <v>25</v>
      </c>
      <c r="N10157" s="2" t="s">
        <v>334</v>
      </c>
      <c r="O10157" s="195" t="s">
        <v>615</v>
      </c>
    </row>
    <row r="10158" spans="1:15">
      <c r="A10158">
        <v>2021</v>
      </c>
      <c r="B10158" t="s">
        <v>103</v>
      </c>
      <c r="C10158" s="263">
        <f t="shared" si="538"/>
        <v>44537</v>
      </c>
      <c r="D10158">
        <v>21</v>
      </c>
      <c r="E10158" t="str">
        <f t="shared" si="537"/>
        <v>S494453721</v>
      </c>
      <c r="F10158" s="4">
        <v>44562</v>
      </c>
      <c r="G10158" s="2">
        <v>310</v>
      </c>
      <c r="H10158" s="2" t="s">
        <v>13590</v>
      </c>
      <c r="I10158" s="2" t="s">
        <v>13591</v>
      </c>
      <c r="J10158" s="2" t="s">
        <v>564</v>
      </c>
      <c r="K10158" s="194" t="s">
        <v>17</v>
      </c>
      <c r="L10158" s="2">
        <v>51</v>
      </c>
      <c r="M10158" s="194">
        <v>0</v>
      </c>
      <c r="N10158" s="2">
        <v>0</v>
      </c>
      <c r="O10158" s="195">
        <v>100</v>
      </c>
    </row>
    <row r="10159" spans="1:15">
      <c r="A10159">
        <v>2021</v>
      </c>
      <c r="B10159" t="s">
        <v>103</v>
      </c>
      <c r="C10159" s="263">
        <f t="shared" si="538"/>
        <v>44537</v>
      </c>
      <c r="D10159">
        <v>22</v>
      </c>
      <c r="E10159" t="str">
        <f t="shared" si="537"/>
        <v>S494453722</v>
      </c>
      <c r="F10159" s="4">
        <v>44593</v>
      </c>
      <c r="G10159" s="2">
        <v>318</v>
      </c>
      <c r="H10159" s="2" t="s">
        <v>13592</v>
      </c>
      <c r="I10159" s="2" t="s">
        <v>13593</v>
      </c>
      <c r="J10159" s="2" t="s">
        <v>505</v>
      </c>
      <c r="K10159" s="194" t="s">
        <v>17</v>
      </c>
      <c r="L10159" s="2">
        <v>47</v>
      </c>
      <c r="M10159" s="194">
        <v>0</v>
      </c>
      <c r="N10159" s="2">
        <v>0</v>
      </c>
      <c r="O10159" s="195">
        <v>100</v>
      </c>
    </row>
    <row r="10160" spans="1:15">
      <c r="A10160">
        <v>2021</v>
      </c>
      <c r="B10160" t="s">
        <v>103</v>
      </c>
      <c r="C10160" s="263">
        <f t="shared" si="538"/>
        <v>44537</v>
      </c>
      <c r="D10160">
        <v>23</v>
      </c>
      <c r="E10160" t="str">
        <f t="shared" si="537"/>
        <v>S494453723</v>
      </c>
      <c r="F10160" s="4">
        <v>44621</v>
      </c>
      <c r="G10160" s="2">
        <v>310</v>
      </c>
      <c r="H10160" s="2" t="s">
        <v>13594</v>
      </c>
      <c r="I10160" s="2" t="s">
        <v>9182</v>
      </c>
      <c r="J10160" s="2" t="s">
        <v>2255</v>
      </c>
      <c r="K10160" s="194" t="s">
        <v>17</v>
      </c>
      <c r="L10160" s="2">
        <v>44</v>
      </c>
      <c r="M10160" s="194">
        <v>0</v>
      </c>
      <c r="N10160" s="2">
        <v>0</v>
      </c>
      <c r="O10160" s="195">
        <v>100</v>
      </c>
    </row>
    <row r="10161" spans="1:15">
      <c r="A10161">
        <v>2021</v>
      </c>
      <c r="B10161" t="s">
        <v>103</v>
      </c>
      <c r="C10161" s="263">
        <f t="shared" si="538"/>
        <v>44537</v>
      </c>
      <c r="D10161">
        <v>24</v>
      </c>
      <c r="E10161" t="str">
        <f t="shared" si="537"/>
        <v>S494453724</v>
      </c>
      <c r="F10161" s="3" t="s">
        <v>13233</v>
      </c>
      <c r="G10161" s="2">
        <v>325</v>
      </c>
      <c r="H10161" s="2" t="s">
        <v>13595</v>
      </c>
      <c r="I10161" s="2" t="s">
        <v>2367</v>
      </c>
      <c r="J10161" s="2" t="s">
        <v>624</v>
      </c>
      <c r="K10161" s="194" t="s">
        <v>17</v>
      </c>
      <c r="L10161" s="2">
        <v>42</v>
      </c>
      <c r="M10161" s="194">
        <v>0</v>
      </c>
      <c r="N10161" s="2" t="s">
        <v>645</v>
      </c>
      <c r="O10161" s="195" t="s">
        <v>9922</v>
      </c>
    </row>
    <row r="10162" spans="1:15">
      <c r="A10162">
        <v>2021</v>
      </c>
      <c r="B10162" t="s">
        <v>103</v>
      </c>
      <c r="C10162" s="263">
        <f t="shared" si="538"/>
        <v>44537</v>
      </c>
      <c r="D10162">
        <v>25</v>
      </c>
      <c r="E10162" t="str">
        <f t="shared" si="537"/>
        <v>S494453725</v>
      </c>
      <c r="F10162" s="3">
        <v>2023</v>
      </c>
      <c r="G10162" s="2">
        <v>270</v>
      </c>
      <c r="H10162" s="2" t="s">
        <v>13596</v>
      </c>
      <c r="I10162" s="2" t="s">
        <v>13596</v>
      </c>
      <c r="J10162" s="2" t="s">
        <v>5716</v>
      </c>
      <c r="K10162" s="194" t="s">
        <v>17</v>
      </c>
      <c r="L10162" s="2">
        <v>37</v>
      </c>
      <c r="M10162" s="194" t="s">
        <v>460</v>
      </c>
      <c r="N10162" s="2" t="s">
        <v>6247</v>
      </c>
      <c r="O10162" s="195" t="s">
        <v>2513</v>
      </c>
    </row>
    <row r="10163" spans="1:15">
      <c r="A10163">
        <v>2021</v>
      </c>
      <c r="B10163" t="s">
        <v>103</v>
      </c>
      <c r="C10163" s="263">
        <f t="shared" si="538"/>
        <v>44537</v>
      </c>
      <c r="D10163">
        <v>26</v>
      </c>
      <c r="E10163" t="str">
        <f t="shared" si="537"/>
        <v>S494453726</v>
      </c>
      <c r="F10163" s="3">
        <v>2024</v>
      </c>
      <c r="G10163" s="2">
        <v>220</v>
      </c>
      <c r="H10163" s="2" t="s">
        <v>13597</v>
      </c>
      <c r="I10163" s="2" t="s">
        <v>2924</v>
      </c>
      <c r="J10163" s="2" t="s">
        <v>322</v>
      </c>
      <c r="K10163" s="194" t="s">
        <v>17</v>
      </c>
      <c r="L10163" s="2">
        <v>34</v>
      </c>
      <c r="M10163" s="194" t="s">
        <v>420</v>
      </c>
      <c r="N10163" s="2" t="s">
        <v>339</v>
      </c>
      <c r="O10163" s="195" t="s">
        <v>10127</v>
      </c>
    </row>
    <row r="10164" spans="1:15">
      <c r="A10164">
        <v>2021</v>
      </c>
      <c r="B10164" t="s">
        <v>103</v>
      </c>
      <c r="C10164" s="263">
        <f t="shared" si="538"/>
        <v>44537</v>
      </c>
      <c r="D10164">
        <v>27</v>
      </c>
      <c r="E10164" t="str">
        <f t="shared" si="537"/>
        <v>S494453727</v>
      </c>
      <c r="F10164" s="3">
        <v>2025</v>
      </c>
      <c r="G10164" s="2">
        <v>200</v>
      </c>
      <c r="H10164" s="2" t="s">
        <v>2832</v>
      </c>
      <c r="I10164" s="2" t="s">
        <v>7299</v>
      </c>
      <c r="J10164" s="2" t="s">
        <v>3066</v>
      </c>
      <c r="K10164" s="194" t="s">
        <v>17</v>
      </c>
      <c r="L10164" s="2">
        <v>29</v>
      </c>
      <c r="M10164" s="194" t="s">
        <v>546</v>
      </c>
      <c r="N10164" s="2" t="s">
        <v>350</v>
      </c>
      <c r="O10164" s="195" t="s">
        <v>546</v>
      </c>
    </row>
    <row r="10165" spans="1:15" ht="15.75" thickBot="1">
      <c r="A10165">
        <v>2021</v>
      </c>
      <c r="B10165" t="s">
        <v>103</v>
      </c>
      <c r="C10165" s="263">
        <f t="shared" si="538"/>
        <v>44537</v>
      </c>
      <c r="D10165">
        <v>28</v>
      </c>
      <c r="E10165" t="str">
        <f t="shared" si="537"/>
        <v>S494453728</v>
      </c>
      <c r="F10165" s="5">
        <v>2026</v>
      </c>
      <c r="G10165" s="6">
        <v>192</v>
      </c>
      <c r="H10165" s="6" t="s">
        <v>13598</v>
      </c>
      <c r="I10165" s="6" t="s">
        <v>8288</v>
      </c>
      <c r="J10165" s="6" t="s">
        <v>6394</v>
      </c>
      <c r="K10165" s="196" t="s">
        <v>17</v>
      </c>
      <c r="L10165" s="6">
        <v>27</v>
      </c>
      <c r="M10165" s="196" t="s">
        <v>3211</v>
      </c>
      <c r="N10165" s="6" t="s">
        <v>455</v>
      </c>
      <c r="O10165" s="197" t="s">
        <v>265</v>
      </c>
    </row>
    <row r="10166" spans="1:15" ht="18" thickTop="1" thickBot="1">
      <c r="A10166">
        <v>2021</v>
      </c>
      <c r="B10166" t="s">
        <v>104</v>
      </c>
      <c r="C10166" s="263">
        <f>C10165+7</f>
        <v>44544</v>
      </c>
      <c r="D10166">
        <v>1</v>
      </c>
      <c r="E10166" t="str">
        <f t="shared" ref="E10166:E10193" si="539">B10166&amp;C10166&amp;D10166</f>
        <v>S50445441</v>
      </c>
      <c r="F10166" s="146" t="s">
        <v>11903</v>
      </c>
    </row>
    <row r="10167" spans="1:15" ht="16.5" thickTop="1" thickBot="1">
      <c r="A10167">
        <v>2021</v>
      </c>
      <c r="B10167" t="s">
        <v>104</v>
      </c>
      <c r="C10167" s="263">
        <f t="shared" ref="C10167:C10193" si="540">C10166</f>
        <v>44544</v>
      </c>
      <c r="D10167">
        <v>2</v>
      </c>
      <c r="E10167" t="str">
        <f t="shared" si="539"/>
        <v>S50445442</v>
      </c>
      <c r="F10167" s="338" t="s">
        <v>1</v>
      </c>
      <c r="G10167" s="341" t="s">
        <v>2</v>
      </c>
      <c r="H10167" s="342"/>
      <c r="I10167" s="342"/>
      <c r="J10167" s="343"/>
      <c r="K10167" s="344" t="s">
        <v>3</v>
      </c>
      <c r="L10167" s="343"/>
      <c r="M10167" s="344" t="s">
        <v>144</v>
      </c>
      <c r="N10167" s="342"/>
      <c r="O10167" s="342"/>
    </row>
    <row r="10168" spans="1:15" ht="18" customHeight="1" thickBot="1">
      <c r="A10168">
        <v>2021</v>
      </c>
      <c r="B10168" t="s">
        <v>104</v>
      </c>
      <c r="C10168" s="263">
        <f t="shared" si="540"/>
        <v>44544</v>
      </c>
      <c r="D10168">
        <v>3</v>
      </c>
      <c r="E10168" t="str">
        <f t="shared" si="539"/>
        <v>S50445443</v>
      </c>
      <c r="F10168" s="339"/>
      <c r="G10168" s="345" t="s">
        <v>5</v>
      </c>
      <c r="H10168" s="347" t="s">
        <v>145</v>
      </c>
      <c r="I10168" s="348"/>
      <c r="J10168" s="349"/>
      <c r="K10168" s="350" t="s">
        <v>6</v>
      </c>
      <c r="L10168" s="352" t="s">
        <v>12875</v>
      </c>
      <c r="M10168" s="350" t="s">
        <v>8</v>
      </c>
      <c r="N10168" s="354" t="s">
        <v>146</v>
      </c>
      <c r="O10168" s="356" t="s">
        <v>147</v>
      </c>
    </row>
    <row r="10169" spans="1:15" ht="15.75" thickBot="1">
      <c r="A10169">
        <v>2021</v>
      </c>
      <c r="B10169" t="s">
        <v>104</v>
      </c>
      <c r="C10169" s="263">
        <f t="shared" si="540"/>
        <v>44544</v>
      </c>
      <c r="D10169">
        <v>4</v>
      </c>
      <c r="E10169" t="str">
        <f t="shared" si="539"/>
        <v>S50445444</v>
      </c>
      <c r="F10169" s="340"/>
      <c r="G10169" s="346"/>
      <c r="H10169" s="191" t="s">
        <v>9</v>
      </c>
      <c r="I10169" s="192" t="s">
        <v>18</v>
      </c>
      <c r="J10169" s="193" t="s">
        <v>11</v>
      </c>
      <c r="K10169" s="351"/>
      <c r="L10169" s="353"/>
      <c r="M10169" s="351"/>
      <c r="N10169" s="355"/>
      <c r="O10169" s="357"/>
    </row>
    <row r="10170" spans="1:15">
      <c r="A10170">
        <v>2021</v>
      </c>
      <c r="B10170" t="s">
        <v>104</v>
      </c>
      <c r="C10170" s="263">
        <f t="shared" si="540"/>
        <v>44544</v>
      </c>
      <c r="D10170">
        <v>5</v>
      </c>
      <c r="E10170" t="str">
        <f t="shared" si="539"/>
        <v>S50445445</v>
      </c>
      <c r="F10170" s="3" t="s">
        <v>12</v>
      </c>
      <c r="G10170" s="2" t="s">
        <v>4352</v>
      </c>
      <c r="H10170" s="2" t="s">
        <v>4352</v>
      </c>
      <c r="I10170" s="2" t="s">
        <v>1547</v>
      </c>
      <c r="J10170" s="2" t="s">
        <v>923</v>
      </c>
      <c r="K10170" s="194" t="s">
        <v>13</v>
      </c>
      <c r="L10170" s="2">
        <v>49</v>
      </c>
      <c r="M10170" s="194" t="s">
        <v>484</v>
      </c>
      <c r="N10170" s="2" t="s">
        <v>1115</v>
      </c>
      <c r="O10170" s="195" t="s">
        <v>13599</v>
      </c>
    </row>
    <row r="10171" spans="1:15">
      <c r="A10171">
        <v>2021</v>
      </c>
      <c r="B10171" t="s">
        <v>104</v>
      </c>
      <c r="C10171" s="263">
        <f t="shared" si="540"/>
        <v>44544</v>
      </c>
      <c r="D10171">
        <v>6</v>
      </c>
      <c r="E10171" t="str">
        <f t="shared" si="539"/>
        <v>S50445446</v>
      </c>
      <c r="F10171" s="4">
        <v>44531</v>
      </c>
      <c r="G10171" s="2" t="s">
        <v>13600</v>
      </c>
      <c r="H10171" s="2" t="s">
        <v>13600</v>
      </c>
      <c r="I10171" s="2" t="s">
        <v>13601</v>
      </c>
      <c r="J10171" s="2" t="s">
        <v>1586</v>
      </c>
      <c r="K10171" s="194" t="s">
        <v>13</v>
      </c>
      <c r="L10171" s="2">
        <v>55</v>
      </c>
      <c r="M10171" s="194">
        <v>100</v>
      </c>
      <c r="N10171" s="2">
        <v>0</v>
      </c>
      <c r="O10171" s="195">
        <v>0</v>
      </c>
    </row>
    <row r="10172" spans="1:15">
      <c r="A10172">
        <v>2021</v>
      </c>
      <c r="B10172" t="s">
        <v>104</v>
      </c>
      <c r="C10172" s="263">
        <f t="shared" si="540"/>
        <v>44544</v>
      </c>
      <c r="D10172">
        <v>7</v>
      </c>
      <c r="E10172" t="str">
        <f t="shared" si="539"/>
        <v>S50445447</v>
      </c>
      <c r="F10172" s="4">
        <v>44562</v>
      </c>
      <c r="G10172" s="2" t="s">
        <v>13602</v>
      </c>
      <c r="H10172" s="2" t="s">
        <v>13602</v>
      </c>
      <c r="I10172" s="2" t="s">
        <v>13603</v>
      </c>
      <c r="J10172" s="2" t="s">
        <v>984</v>
      </c>
      <c r="K10172" s="194" t="s">
        <v>13</v>
      </c>
      <c r="L10172" s="2">
        <v>67</v>
      </c>
      <c r="M10172" s="194" t="s">
        <v>4693</v>
      </c>
      <c r="N10172" s="2">
        <v>0</v>
      </c>
      <c r="O10172" s="195" t="s">
        <v>469</v>
      </c>
    </row>
    <row r="10173" spans="1:15">
      <c r="A10173">
        <v>2021</v>
      </c>
      <c r="B10173" t="s">
        <v>104</v>
      </c>
      <c r="C10173" s="263">
        <f t="shared" si="540"/>
        <v>44544</v>
      </c>
      <c r="D10173">
        <v>8</v>
      </c>
      <c r="E10173" t="str">
        <f t="shared" si="539"/>
        <v>S50445448</v>
      </c>
      <c r="F10173" s="4">
        <v>44593</v>
      </c>
      <c r="G10173" s="2" t="s">
        <v>10792</v>
      </c>
      <c r="H10173" s="2" t="s">
        <v>10792</v>
      </c>
      <c r="I10173" s="2" t="s">
        <v>13604</v>
      </c>
      <c r="J10173" s="2" t="s">
        <v>4332</v>
      </c>
      <c r="K10173" s="194" t="s">
        <v>13</v>
      </c>
      <c r="L10173" s="2">
        <v>61</v>
      </c>
      <c r="M10173" s="194" t="s">
        <v>4693</v>
      </c>
      <c r="N10173" s="2">
        <v>0</v>
      </c>
      <c r="O10173" s="195" t="s">
        <v>469</v>
      </c>
    </row>
    <row r="10174" spans="1:15">
      <c r="A10174">
        <v>2021</v>
      </c>
      <c r="B10174" t="s">
        <v>104</v>
      </c>
      <c r="C10174" s="263">
        <f t="shared" si="540"/>
        <v>44544</v>
      </c>
      <c r="D10174">
        <v>9</v>
      </c>
      <c r="E10174" t="str">
        <f t="shared" si="539"/>
        <v>S50445449</v>
      </c>
      <c r="F10174" s="4">
        <v>44621</v>
      </c>
      <c r="G10174" s="2" t="s">
        <v>10339</v>
      </c>
      <c r="H10174" s="2" t="s">
        <v>10339</v>
      </c>
      <c r="I10174" s="2" t="s">
        <v>8853</v>
      </c>
      <c r="J10174" s="2" t="s">
        <v>2255</v>
      </c>
      <c r="K10174" s="194" t="s">
        <v>13</v>
      </c>
      <c r="L10174" s="2">
        <v>53</v>
      </c>
      <c r="M10174" s="194">
        <v>100</v>
      </c>
      <c r="N10174" s="2">
        <v>0</v>
      </c>
      <c r="O10174" s="195">
        <v>0</v>
      </c>
    </row>
    <row r="10175" spans="1:15">
      <c r="A10175">
        <v>2021</v>
      </c>
      <c r="B10175" t="s">
        <v>104</v>
      </c>
      <c r="C10175" s="263">
        <f t="shared" si="540"/>
        <v>44544</v>
      </c>
      <c r="D10175">
        <v>10</v>
      </c>
      <c r="E10175" t="str">
        <f t="shared" si="539"/>
        <v>S504454410</v>
      </c>
      <c r="F10175" s="3" t="s">
        <v>13233</v>
      </c>
      <c r="G10175" s="2" t="s">
        <v>13605</v>
      </c>
      <c r="H10175" s="2" t="s">
        <v>13605</v>
      </c>
      <c r="I10175" s="2" t="s">
        <v>10716</v>
      </c>
      <c r="J10175" s="2" t="s">
        <v>5781</v>
      </c>
      <c r="K10175" s="194" t="s">
        <v>13</v>
      </c>
      <c r="L10175" s="2">
        <v>46</v>
      </c>
      <c r="M10175" s="194" t="s">
        <v>332</v>
      </c>
      <c r="N10175" s="2" t="s">
        <v>1208</v>
      </c>
      <c r="O10175" s="195" t="s">
        <v>512</v>
      </c>
    </row>
    <row r="10176" spans="1:15">
      <c r="A10176">
        <v>2021</v>
      </c>
      <c r="B10176" t="s">
        <v>104</v>
      </c>
      <c r="C10176" s="263">
        <f t="shared" si="540"/>
        <v>44544</v>
      </c>
      <c r="D10176">
        <v>11</v>
      </c>
      <c r="E10176" t="str">
        <f t="shared" si="539"/>
        <v>S504454411</v>
      </c>
      <c r="F10176" s="3">
        <v>2023</v>
      </c>
      <c r="G10176" s="2" t="s">
        <v>13606</v>
      </c>
      <c r="H10176" s="2" t="s">
        <v>13606</v>
      </c>
      <c r="I10176" s="2" t="s">
        <v>2218</v>
      </c>
      <c r="J10176" s="2" t="s">
        <v>4337</v>
      </c>
      <c r="K10176" s="194" t="s">
        <v>13</v>
      </c>
      <c r="L10176" s="2">
        <v>40</v>
      </c>
      <c r="M10176" s="194" t="s">
        <v>483</v>
      </c>
      <c r="N10176" s="2">
        <v>25</v>
      </c>
      <c r="O10176" s="195" t="s">
        <v>1116</v>
      </c>
    </row>
    <row r="10177" spans="1:15">
      <c r="A10177">
        <v>2021</v>
      </c>
      <c r="B10177" t="s">
        <v>104</v>
      </c>
      <c r="C10177" s="263">
        <f t="shared" si="540"/>
        <v>44544</v>
      </c>
      <c r="D10177">
        <v>12</v>
      </c>
      <c r="E10177" t="str">
        <f t="shared" si="539"/>
        <v>S504454412</v>
      </c>
      <c r="F10177" s="3">
        <v>2024</v>
      </c>
      <c r="G10177" s="2" t="s">
        <v>13607</v>
      </c>
      <c r="H10177" s="2" t="s">
        <v>13607</v>
      </c>
      <c r="I10177" s="2" t="s">
        <v>13475</v>
      </c>
      <c r="J10177" s="2" t="s">
        <v>2115</v>
      </c>
      <c r="K10177" s="194" t="s">
        <v>13</v>
      </c>
      <c r="L10177" s="2">
        <v>33</v>
      </c>
      <c r="M10177" s="194" t="s">
        <v>787</v>
      </c>
      <c r="N10177" s="2" t="s">
        <v>4477</v>
      </c>
      <c r="O10177" s="195" t="s">
        <v>4477</v>
      </c>
    </row>
    <row r="10178" spans="1:15">
      <c r="A10178">
        <v>2021</v>
      </c>
      <c r="B10178" t="s">
        <v>104</v>
      </c>
      <c r="C10178" s="263">
        <f t="shared" si="540"/>
        <v>44544</v>
      </c>
      <c r="D10178">
        <v>13</v>
      </c>
      <c r="E10178" t="str">
        <f t="shared" si="539"/>
        <v>S504454413</v>
      </c>
      <c r="F10178" s="3">
        <v>2025</v>
      </c>
      <c r="G10178" s="2" t="s">
        <v>5194</v>
      </c>
      <c r="H10178" s="2" t="s">
        <v>5194</v>
      </c>
      <c r="I10178" s="2" t="s">
        <v>1458</v>
      </c>
      <c r="J10178" s="2" t="s">
        <v>3187</v>
      </c>
      <c r="K10178" s="194" t="s">
        <v>13</v>
      </c>
      <c r="L10178" s="2">
        <v>26</v>
      </c>
      <c r="M10178" s="194">
        <v>20</v>
      </c>
      <c r="N10178" s="2">
        <v>42</v>
      </c>
      <c r="O10178" s="195">
        <v>38</v>
      </c>
    </row>
    <row r="10179" spans="1:15" ht="15.75" thickBot="1">
      <c r="A10179">
        <v>2021</v>
      </c>
      <c r="B10179" t="s">
        <v>104</v>
      </c>
      <c r="C10179" s="263">
        <f t="shared" si="540"/>
        <v>44544</v>
      </c>
      <c r="D10179">
        <v>14</v>
      </c>
      <c r="E10179" t="str">
        <f t="shared" si="539"/>
        <v>S504454414</v>
      </c>
      <c r="F10179" s="5">
        <v>2026</v>
      </c>
      <c r="G10179" s="6" t="s">
        <v>13608</v>
      </c>
      <c r="H10179" s="6" t="s">
        <v>13608</v>
      </c>
      <c r="I10179" s="6" t="s">
        <v>5745</v>
      </c>
      <c r="J10179" s="6" t="s">
        <v>2084</v>
      </c>
      <c r="K10179" s="196" t="s">
        <v>13</v>
      </c>
      <c r="L10179" s="6">
        <v>24</v>
      </c>
      <c r="M10179" s="196" t="s">
        <v>420</v>
      </c>
      <c r="N10179" s="6" t="s">
        <v>4427</v>
      </c>
      <c r="O10179" s="197" t="s">
        <v>11433</v>
      </c>
    </row>
    <row r="10180" spans="1:15" ht="18" thickTop="1" thickBot="1">
      <c r="A10180">
        <v>2021</v>
      </c>
      <c r="B10180" t="s">
        <v>104</v>
      </c>
      <c r="C10180" s="263">
        <f t="shared" si="540"/>
        <v>44544</v>
      </c>
      <c r="D10180">
        <v>15</v>
      </c>
      <c r="E10180" t="str">
        <f t="shared" si="539"/>
        <v>S504454415</v>
      </c>
      <c r="F10180" s="146" t="s">
        <v>11904</v>
      </c>
    </row>
    <row r="10181" spans="1:15" ht="16.5" thickTop="1" thickBot="1">
      <c r="A10181">
        <v>2021</v>
      </c>
      <c r="B10181" t="s">
        <v>104</v>
      </c>
      <c r="C10181" s="263">
        <f t="shared" si="540"/>
        <v>44544</v>
      </c>
      <c r="D10181">
        <v>16</v>
      </c>
      <c r="E10181" t="str">
        <f t="shared" si="539"/>
        <v>S504454416</v>
      </c>
      <c r="F10181" s="338" t="s">
        <v>1</v>
      </c>
      <c r="G10181" s="341" t="s">
        <v>2</v>
      </c>
      <c r="H10181" s="342"/>
      <c r="I10181" s="342"/>
      <c r="J10181" s="343"/>
      <c r="K10181" s="344" t="s">
        <v>3</v>
      </c>
      <c r="L10181" s="343"/>
      <c r="M10181" s="344" t="s">
        <v>144</v>
      </c>
      <c r="N10181" s="342"/>
      <c r="O10181" s="342"/>
    </row>
    <row r="10182" spans="1:15" ht="18" customHeight="1" thickBot="1">
      <c r="A10182">
        <v>2021</v>
      </c>
      <c r="B10182" t="s">
        <v>104</v>
      </c>
      <c r="C10182" s="263">
        <f t="shared" si="540"/>
        <v>44544</v>
      </c>
      <c r="D10182">
        <v>17</v>
      </c>
      <c r="E10182" t="str">
        <f t="shared" si="539"/>
        <v>S504454417</v>
      </c>
      <c r="F10182" s="339"/>
      <c r="G10182" s="345" t="s">
        <v>5</v>
      </c>
      <c r="H10182" s="347" t="s">
        <v>145</v>
      </c>
      <c r="I10182" s="348"/>
      <c r="J10182" s="349"/>
      <c r="K10182" s="350" t="s">
        <v>6</v>
      </c>
      <c r="L10182" s="352" t="s">
        <v>12875</v>
      </c>
      <c r="M10182" s="350" t="s">
        <v>8</v>
      </c>
      <c r="N10182" s="354" t="s">
        <v>146</v>
      </c>
      <c r="O10182" s="356" t="s">
        <v>147</v>
      </c>
    </row>
    <row r="10183" spans="1:15" ht="15.75" thickBot="1">
      <c r="A10183">
        <v>2021</v>
      </c>
      <c r="B10183" t="s">
        <v>104</v>
      </c>
      <c r="C10183" s="263">
        <f t="shared" si="540"/>
        <v>44544</v>
      </c>
      <c r="D10183">
        <v>18</v>
      </c>
      <c r="E10183" t="str">
        <f t="shared" si="539"/>
        <v>S504454418</v>
      </c>
      <c r="F10183" s="340"/>
      <c r="G10183" s="346"/>
      <c r="H10183" s="191" t="s">
        <v>9</v>
      </c>
      <c r="I10183" s="192" t="s">
        <v>18</v>
      </c>
      <c r="J10183" s="193" t="s">
        <v>11</v>
      </c>
      <c r="K10183" s="351"/>
      <c r="L10183" s="353"/>
      <c r="M10183" s="351"/>
      <c r="N10183" s="355"/>
      <c r="O10183" s="357"/>
    </row>
    <row r="10184" spans="1:15">
      <c r="A10184">
        <v>2021</v>
      </c>
      <c r="B10184" t="s">
        <v>104</v>
      </c>
      <c r="C10184" s="263">
        <f t="shared" si="540"/>
        <v>44544</v>
      </c>
      <c r="D10184">
        <v>19</v>
      </c>
      <c r="E10184" t="str">
        <f t="shared" si="539"/>
        <v>S504454419</v>
      </c>
      <c r="F10184" s="3" t="s">
        <v>16</v>
      </c>
      <c r="G10184" s="2">
        <v>53</v>
      </c>
      <c r="H10184" s="2">
        <v>53</v>
      </c>
      <c r="I10184" s="2" t="s">
        <v>13609</v>
      </c>
      <c r="J10184" s="2" t="s">
        <v>2043</v>
      </c>
      <c r="K10184" s="194" t="s">
        <v>13</v>
      </c>
      <c r="L10184" s="2">
        <v>51</v>
      </c>
      <c r="M10184" s="194" t="s">
        <v>444</v>
      </c>
      <c r="N10184" s="2" t="s">
        <v>816</v>
      </c>
      <c r="O10184" s="195" t="s">
        <v>508</v>
      </c>
    </row>
    <row r="10185" spans="1:15">
      <c r="A10185">
        <v>2021</v>
      </c>
      <c r="B10185" t="s">
        <v>104</v>
      </c>
      <c r="C10185" s="263">
        <f t="shared" si="540"/>
        <v>44544</v>
      </c>
      <c r="D10185">
        <v>20</v>
      </c>
      <c r="E10185" t="str">
        <f t="shared" si="539"/>
        <v>S504454420</v>
      </c>
      <c r="F10185" s="4">
        <v>44531</v>
      </c>
      <c r="G10185" s="2" t="s">
        <v>6075</v>
      </c>
      <c r="H10185" s="2" t="s">
        <v>6075</v>
      </c>
      <c r="I10185" s="2" t="s">
        <v>13610</v>
      </c>
      <c r="J10185" s="2" t="s">
        <v>5236</v>
      </c>
      <c r="K10185" s="194" t="s">
        <v>13</v>
      </c>
      <c r="L10185" s="2">
        <v>51</v>
      </c>
      <c r="M10185" s="194">
        <v>100</v>
      </c>
      <c r="N10185" s="2">
        <v>0</v>
      </c>
      <c r="O10185" s="195">
        <v>0</v>
      </c>
    </row>
    <row r="10186" spans="1:15">
      <c r="A10186">
        <v>2021</v>
      </c>
      <c r="B10186" t="s">
        <v>104</v>
      </c>
      <c r="C10186" s="263">
        <f t="shared" si="540"/>
        <v>44544</v>
      </c>
      <c r="D10186">
        <v>21</v>
      </c>
      <c r="E10186" t="str">
        <f t="shared" si="539"/>
        <v>S504454421</v>
      </c>
      <c r="F10186" s="4">
        <v>44562</v>
      </c>
      <c r="G10186" s="2" t="s">
        <v>13611</v>
      </c>
      <c r="H10186" s="2" t="s">
        <v>13611</v>
      </c>
      <c r="I10186" s="2" t="s">
        <v>13612</v>
      </c>
      <c r="J10186" s="2" t="s">
        <v>3680</v>
      </c>
      <c r="K10186" s="194" t="s">
        <v>13</v>
      </c>
      <c r="L10186" s="2">
        <v>53</v>
      </c>
      <c r="M10186" s="194" t="s">
        <v>316</v>
      </c>
      <c r="N10186" s="2">
        <v>0</v>
      </c>
      <c r="O10186" s="195" t="s">
        <v>317</v>
      </c>
    </row>
    <row r="10187" spans="1:15">
      <c r="A10187">
        <v>2021</v>
      </c>
      <c r="B10187" t="s">
        <v>104</v>
      </c>
      <c r="C10187" s="263">
        <f t="shared" si="540"/>
        <v>44544</v>
      </c>
      <c r="D10187">
        <v>22</v>
      </c>
      <c r="E10187" t="str">
        <f t="shared" si="539"/>
        <v>S504454422</v>
      </c>
      <c r="F10187" s="4">
        <v>44593</v>
      </c>
      <c r="G10187" s="2" t="s">
        <v>13613</v>
      </c>
      <c r="H10187" s="2" t="s">
        <v>13613</v>
      </c>
      <c r="I10187" s="2" t="s">
        <v>13614</v>
      </c>
      <c r="J10187" s="2" t="s">
        <v>1827</v>
      </c>
      <c r="K10187" s="194" t="s">
        <v>13</v>
      </c>
      <c r="L10187" s="2">
        <v>51</v>
      </c>
      <c r="M10187" s="194" t="s">
        <v>321</v>
      </c>
      <c r="N10187" s="2" t="s">
        <v>322</v>
      </c>
      <c r="O10187" s="195">
        <v>0</v>
      </c>
    </row>
    <row r="10188" spans="1:15">
      <c r="A10188">
        <v>2021</v>
      </c>
      <c r="B10188" t="s">
        <v>104</v>
      </c>
      <c r="C10188" s="263">
        <f t="shared" si="540"/>
        <v>44544</v>
      </c>
      <c r="D10188">
        <v>23</v>
      </c>
      <c r="E10188" t="str">
        <f t="shared" si="539"/>
        <v>S504454423</v>
      </c>
      <c r="F10188" s="4">
        <v>44621</v>
      </c>
      <c r="G10188" s="2" t="s">
        <v>13615</v>
      </c>
      <c r="H10188" s="2" t="s">
        <v>13615</v>
      </c>
      <c r="I10188" s="2" t="s">
        <v>13616</v>
      </c>
      <c r="J10188" s="2" t="s">
        <v>2144</v>
      </c>
      <c r="K10188" s="194" t="s">
        <v>13</v>
      </c>
      <c r="L10188" s="2">
        <v>48</v>
      </c>
      <c r="M10188" s="194" t="s">
        <v>2456</v>
      </c>
      <c r="N10188" s="2">
        <v>0</v>
      </c>
      <c r="O10188" s="195" t="s">
        <v>466</v>
      </c>
    </row>
    <row r="10189" spans="1:15">
      <c r="A10189">
        <v>2021</v>
      </c>
      <c r="B10189" t="s">
        <v>104</v>
      </c>
      <c r="C10189" s="263">
        <f t="shared" si="540"/>
        <v>44544</v>
      </c>
      <c r="D10189">
        <v>24</v>
      </c>
      <c r="E10189" t="str">
        <f t="shared" si="539"/>
        <v>S504454424</v>
      </c>
      <c r="F10189" s="3" t="s">
        <v>13233</v>
      </c>
      <c r="G10189" s="2" t="s">
        <v>13617</v>
      </c>
      <c r="H10189" s="2" t="s">
        <v>13617</v>
      </c>
      <c r="I10189" s="2" t="s">
        <v>13618</v>
      </c>
      <c r="J10189" s="2" t="s">
        <v>951</v>
      </c>
      <c r="K10189" s="194" t="s">
        <v>13</v>
      </c>
      <c r="L10189" s="2">
        <v>45</v>
      </c>
      <c r="M10189" s="194">
        <v>80</v>
      </c>
      <c r="N10189" s="2" t="s">
        <v>6247</v>
      </c>
      <c r="O10189" s="195" t="s">
        <v>544</v>
      </c>
    </row>
    <row r="10190" spans="1:15">
      <c r="A10190">
        <v>2021</v>
      </c>
      <c r="B10190" t="s">
        <v>104</v>
      </c>
      <c r="C10190" s="263">
        <f t="shared" si="540"/>
        <v>44544</v>
      </c>
      <c r="D10190">
        <v>25</v>
      </c>
      <c r="E10190" t="str">
        <f t="shared" si="539"/>
        <v>S504454425</v>
      </c>
      <c r="F10190" s="3">
        <v>2023</v>
      </c>
      <c r="G10190" s="2" t="s">
        <v>13619</v>
      </c>
      <c r="H10190" s="2" t="s">
        <v>13619</v>
      </c>
      <c r="I10190" s="2" t="s">
        <v>13620</v>
      </c>
      <c r="J10190" s="2" t="s">
        <v>283</v>
      </c>
      <c r="K10190" s="194" t="s">
        <v>13</v>
      </c>
      <c r="L10190" s="2">
        <v>39</v>
      </c>
      <c r="M10190" s="194" t="s">
        <v>574</v>
      </c>
      <c r="N10190" s="2" t="s">
        <v>10466</v>
      </c>
      <c r="O10190" s="195" t="s">
        <v>600</v>
      </c>
    </row>
    <row r="10191" spans="1:15">
      <c r="A10191">
        <v>2021</v>
      </c>
      <c r="B10191" t="s">
        <v>104</v>
      </c>
      <c r="C10191" s="263">
        <f t="shared" si="540"/>
        <v>44544</v>
      </c>
      <c r="D10191">
        <v>26</v>
      </c>
      <c r="E10191" t="str">
        <f t="shared" si="539"/>
        <v>S504454426</v>
      </c>
      <c r="F10191" s="3">
        <v>2024</v>
      </c>
      <c r="G10191" s="2" t="s">
        <v>13621</v>
      </c>
      <c r="H10191" s="2" t="s">
        <v>13621</v>
      </c>
      <c r="I10191" s="2" t="s">
        <v>9124</v>
      </c>
      <c r="J10191" s="2" t="s">
        <v>1871</v>
      </c>
      <c r="K10191" s="194" t="s">
        <v>13</v>
      </c>
      <c r="L10191" s="2">
        <v>35</v>
      </c>
      <c r="M10191" s="194" t="s">
        <v>508</v>
      </c>
      <c r="N10191" s="2" t="s">
        <v>3825</v>
      </c>
      <c r="O10191" s="195" t="s">
        <v>443</v>
      </c>
    </row>
    <row r="10192" spans="1:15">
      <c r="A10192">
        <v>2021</v>
      </c>
      <c r="B10192" t="s">
        <v>104</v>
      </c>
      <c r="C10192" s="263">
        <f t="shared" si="540"/>
        <v>44544</v>
      </c>
      <c r="D10192">
        <v>27</v>
      </c>
      <c r="E10192" t="str">
        <f t="shared" si="539"/>
        <v>S504454427</v>
      </c>
      <c r="F10192" s="3">
        <v>2025</v>
      </c>
      <c r="G10192" s="2" t="s">
        <v>8278</v>
      </c>
      <c r="H10192" s="2" t="s">
        <v>8278</v>
      </c>
      <c r="I10192" s="2" t="s">
        <v>10467</v>
      </c>
      <c r="J10192" s="2" t="s">
        <v>2405</v>
      </c>
      <c r="K10192" s="194" t="s">
        <v>13</v>
      </c>
      <c r="L10192" s="2">
        <v>29</v>
      </c>
      <c r="M10192" s="194" t="s">
        <v>4235</v>
      </c>
      <c r="N10192" s="2" t="s">
        <v>636</v>
      </c>
      <c r="O10192" s="195" t="s">
        <v>290</v>
      </c>
    </row>
    <row r="10193" spans="1:15" ht="15.75" thickBot="1">
      <c r="A10193">
        <v>2021</v>
      </c>
      <c r="B10193" t="s">
        <v>104</v>
      </c>
      <c r="C10193" s="263">
        <f t="shared" si="540"/>
        <v>44544</v>
      </c>
      <c r="D10193">
        <v>28</v>
      </c>
      <c r="E10193" t="str">
        <f t="shared" si="539"/>
        <v>S504454428</v>
      </c>
      <c r="F10193" s="5">
        <v>2026</v>
      </c>
      <c r="G10193" s="6" t="s">
        <v>2799</v>
      </c>
      <c r="H10193" s="6" t="s">
        <v>2799</v>
      </c>
      <c r="I10193" s="6" t="s">
        <v>13622</v>
      </c>
      <c r="J10193" s="6" t="s">
        <v>5205</v>
      </c>
      <c r="K10193" s="196" t="s">
        <v>13</v>
      </c>
      <c r="L10193" s="6">
        <v>27</v>
      </c>
      <c r="M10193" s="196" t="s">
        <v>290</v>
      </c>
      <c r="N10193" s="6" t="s">
        <v>10650</v>
      </c>
      <c r="O10193" s="197" t="s">
        <v>290</v>
      </c>
    </row>
    <row r="10194" spans="1:15" ht="18" thickTop="1" thickBot="1">
      <c r="A10194">
        <v>2021</v>
      </c>
      <c r="B10194" t="s">
        <v>105</v>
      </c>
      <c r="C10194" s="263">
        <f>C10193+7</f>
        <v>44551</v>
      </c>
      <c r="D10194">
        <v>1</v>
      </c>
      <c r="E10194" t="str">
        <f t="shared" ref="E10194:E10221" si="541">B10194&amp;C10194&amp;D10194</f>
        <v>S51445511</v>
      </c>
      <c r="F10194" s="146" t="s">
        <v>11903</v>
      </c>
    </row>
    <row r="10195" spans="1:15" ht="16.5" thickTop="1" thickBot="1">
      <c r="A10195">
        <v>2021</v>
      </c>
      <c r="B10195" t="s">
        <v>105</v>
      </c>
      <c r="C10195" s="263">
        <f t="shared" ref="C10195:C10221" si="542">C10194</f>
        <v>44551</v>
      </c>
      <c r="D10195">
        <v>2</v>
      </c>
      <c r="E10195" t="str">
        <f t="shared" si="541"/>
        <v>S51445512</v>
      </c>
      <c r="F10195" s="338" t="s">
        <v>1</v>
      </c>
      <c r="G10195" s="341" t="s">
        <v>2</v>
      </c>
      <c r="H10195" s="342"/>
      <c r="I10195" s="342"/>
      <c r="J10195" s="343"/>
      <c r="K10195" s="344" t="s">
        <v>3</v>
      </c>
      <c r="L10195" s="343"/>
      <c r="M10195" s="344" t="s">
        <v>144</v>
      </c>
      <c r="N10195" s="342"/>
      <c r="O10195" s="342"/>
    </row>
    <row r="10196" spans="1:15" ht="18" customHeight="1" thickBot="1">
      <c r="A10196">
        <v>2021</v>
      </c>
      <c r="B10196" t="s">
        <v>105</v>
      </c>
      <c r="C10196" s="263">
        <f t="shared" si="542"/>
        <v>44551</v>
      </c>
      <c r="D10196">
        <v>3</v>
      </c>
      <c r="E10196" t="str">
        <f t="shared" si="541"/>
        <v>S51445513</v>
      </c>
      <c r="F10196" s="339"/>
      <c r="G10196" s="345" t="s">
        <v>5</v>
      </c>
      <c r="H10196" s="347" t="s">
        <v>145</v>
      </c>
      <c r="I10196" s="348"/>
      <c r="J10196" s="349"/>
      <c r="K10196" s="350" t="s">
        <v>6</v>
      </c>
      <c r="L10196" s="352" t="s">
        <v>12875</v>
      </c>
      <c r="M10196" s="350" t="s">
        <v>8</v>
      </c>
      <c r="N10196" s="354" t="s">
        <v>146</v>
      </c>
      <c r="O10196" s="356" t="s">
        <v>147</v>
      </c>
    </row>
    <row r="10197" spans="1:15" ht="15.75" thickBot="1">
      <c r="A10197">
        <v>2021</v>
      </c>
      <c r="B10197" t="s">
        <v>105</v>
      </c>
      <c r="C10197" s="263">
        <f t="shared" si="542"/>
        <v>44551</v>
      </c>
      <c r="D10197">
        <v>4</v>
      </c>
      <c r="E10197" t="str">
        <f t="shared" si="541"/>
        <v>S51445514</v>
      </c>
      <c r="F10197" s="340"/>
      <c r="G10197" s="346"/>
      <c r="H10197" s="191" t="s">
        <v>9</v>
      </c>
      <c r="I10197" s="192" t="s">
        <v>18</v>
      </c>
      <c r="J10197" s="193" t="s">
        <v>11</v>
      </c>
      <c r="K10197" s="351"/>
      <c r="L10197" s="353"/>
      <c r="M10197" s="351"/>
      <c r="N10197" s="355"/>
      <c r="O10197" s="357"/>
    </row>
    <row r="10198" spans="1:15">
      <c r="A10198">
        <v>2021</v>
      </c>
      <c r="B10198" t="s">
        <v>105</v>
      </c>
      <c r="C10198" s="263">
        <f t="shared" si="542"/>
        <v>44551</v>
      </c>
      <c r="D10198">
        <v>5</v>
      </c>
      <c r="E10198" t="str">
        <f t="shared" si="541"/>
        <v>S51445515</v>
      </c>
      <c r="F10198" s="3" t="s">
        <v>12</v>
      </c>
      <c r="G10198" s="2">
        <v>4</v>
      </c>
      <c r="H10198" s="2" t="s">
        <v>1503</v>
      </c>
      <c r="I10198" s="2" t="s">
        <v>7207</v>
      </c>
      <c r="J10198" s="2" t="s">
        <v>4428</v>
      </c>
      <c r="K10198" s="194" t="s">
        <v>17</v>
      </c>
      <c r="L10198" s="2">
        <v>55</v>
      </c>
      <c r="M10198" s="194" t="s">
        <v>301</v>
      </c>
      <c r="N10198" s="2" t="s">
        <v>444</v>
      </c>
      <c r="O10198" s="195" t="s">
        <v>3825</v>
      </c>
    </row>
    <row r="10199" spans="1:15">
      <c r="A10199">
        <v>2021</v>
      </c>
      <c r="B10199" t="s">
        <v>105</v>
      </c>
      <c r="C10199" s="263">
        <f t="shared" si="542"/>
        <v>44551</v>
      </c>
      <c r="D10199">
        <v>6</v>
      </c>
      <c r="E10199" t="str">
        <f t="shared" si="541"/>
        <v>S51445516</v>
      </c>
      <c r="F10199" s="4">
        <v>44531</v>
      </c>
      <c r="G10199" s="2">
        <v>70</v>
      </c>
      <c r="H10199" s="2" t="s">
        <v>13623</v>
      </c>
      <c r="I10199" s="2" t="s">
        <v>4716</v>
      </c>
      <c r="J10199" s="2" t="s">
        <v>5010</v>
      </c>
      <c r="K10199" s="194" t="s">
        <v>17</v>
      </c>
      <c r="L10199" s="2">
        <v>56</v>
      </c>
      <c r="M10199" s="194" t="s">
        <v>13624</v>
      </c>
      <c r="N10199" s="2" t="s">
        <v>3631</v>
      </c>
      <c r="O10199" s="195" t="s">
        <v>1715</v>
      </c>
    </row>
    <row r="10200" spans="1:15">
      <c r="A10200">
        <v>2021</v>
      </c>
      <c r="B10200" t="s">
        <v>105</v>
      </c>
      <c r="C10200" s="263">
        <f t="shared" si="542"/>
        <v>44551</v>
      </c>
      <c r="D10200">
        <v>7</v>
      </c>
      <c r="E10200" t="str">
        <f t="shared" si="541"/>
        <v>S51445517</v>
      </c>
      <c r="F10200" s="4">
        <v>44562</v>
      </c>
      <c r="G10200" s="2">
        <v>172</v>
      </c>
      <c r="H10200" s="2" t="s">
        <v>13625</v>
      </c>
      <c r="I10200" s="2" t="s">
        <v>13626</v>
      </c>
      <c r="J10200" s="2" t="s">
        <v>4283</v>
      </c>
      <c r="K10200" s="194" t="s">
        <v>17</v>
      </c>
      <c r="L10200" s="2">
        <v>63</v>
      </c>
      <c r="M10200" s="194">
        <v>100</v>
      </c>
      <c r="N10200" s="2">
        <v>0</v>
      </c>
      <c r="O10200" s="195">
        <v>0</v>
      </c>
    </row>
    <row r="10201" spans="1:15">
      <c r="A10201">
        <v>2021</v>
      </c>
      <c r="B10201" t="s">
        <v>105</v>
      </c>
      <c r="C10201" s="263">
        <f t="shared" si="542"/>
        <v>44551</v>
      </c>
      <c r="D10201">
        <v>8</v>
      </c>
      <c r="E10201" t="str">
        <f t="shared" si="541"/>
        <v>S51445518</v>
      </c>
      <c r="F10201" s="4">
        <v>44593</v>
      </c>
      <c r="G10201" s="2">
        <v>208</v>
      </c>
      <c r="H10201" s="2" t="s">
        <v>13627</v>
      </c>
      <c r="I10201" s="2" t="s">
        <v>12347</v>
      </c>
      <c r="J10201" s="2" t="s">
        <v>469</v>
      </c>
      <c r="K10201" s="194" t="s">
        <v>137</v>
      </c>
      <c r="L10201" s="2">
        <v>52</v>
      </c>
      <c r="M10201" s="194" t="s">
        <v>13022</v>
      </c>
      <c r="N10201" s="2">
        <v>0</v>
      </c>
      <c r="O10201" s="195" t="s">
        <v>2402</v>
      </c>
    </row>
    <row r="10202" spans="1:15">
      <c r="A10202">
        <v>2021</v>
      </c>
      <c r="B10202" t="s">
        <v>105</v>
      </c>
      <c r="C10202" s="263">
        <f t="shared" si="542"/>
        <v>44551</v>
      </c>
      <c r="D10202">
        <v>9</v>
      </c>
      <c r="E10202" t="str">
        <f t="shared" si="541"/>
        <v>S51445519</v>
      </c>
      <c r="F10202" s="4">
        <v>44621</v>
      </c>
      <c r="G10202" s="2">
        <v>200</v>
      </c>
      <c r="H10202" s="2" t="s">
        <v>6200</v>
      </c>
      <c r="I10202" s="2" t="s">
        <v>7578</v>
      </c>
      <c r="J10202" s="2" t="s">
        <v>1134</v>
      </c>
      <c r="K10202" s="194" t="s">
        <v>137</v>
      </c>
      <c r="L10202" s="2">
        <v>48</v>
      </c>
      <c r="M10202" s="194" t="s">
        <v>11399</v>
      </c>
      <c r="N10202" s="2">
        <v>0</v>
      </c>
      <c r="O10202" s="195" t="s">
        <v>4046</v>
      </c>
    </row>
    <row r="10203" spans="1:15">
      <c r="A10203">
        <v>2021</v>
      </c>
      <c r="B10203" t="s">
        <v>105</v>
      </c>
      <c r="C10203" s="263">
        <f t="shared" si="542"/>
        <v>44551</v>
      </c>
      <c r="D10203">
        <v>10</v>
      </c>
      <c r="E10203" t="str">
        <f t="shared" si="541"/>
        <v>S514455110</v>
      </c>
      <c r="F10203" s="3" t="s">
        <v>13233</v>
      </c>
      <c r="G10203" s="2">
        <v>245</v>
      </c>
      <c r="H10203" s="2" t="s">
        <v>13628</v>
      </c>
      <c r="I10203" s="2" t="s">
        <v>13629</v>
      </c>
      <c r="J10203" s="2" t="s">
        <v>4508</v>
      </c>
      <c r="K10203" s="194" t="s">
        <v>137</v>
      </c>
      <c r="L10203" s="2">
        <v>41</v>
      </c>
      <c r="M10203" s="194" t="s">
        <v>13630</v>
      </c>
      <c r="N10203" s="2" t="s">
        <v>12166</v>
      </c>
      <c r="O10203" s="195" t="s">
        <v>4675</v>
      </c>
    </row>
    <row r="10204" spans="1:15">
      <c r="A10204">
        <v>2021</v>
      </c>
      <c r="B10204" t="s">
        <v>105</v>
      </c>
      <c r="C10204" s="263">
        <f t="shared" si="542"/>
        <v>44551</v>
      </c>
      <c r="D10204">
        <v>11</v>
      </c>
      <c r="E10204" t="str">
        <f t="shared" si="541"/>
        <v>S514455111</v>
      </c>
      <c r="F10204" s="3">
        <v>2023</v>
      </c>
      <c r="G10204" s="2">
        <v>215</v>
      </c>
      <c r="H10204" s="2" t="s">
        <v>10639</v>
      </c>
      <c r="I10204" s="2" t="s">
        <v>9830</v>
      </c>
      <c r="J10204" s="2" t="s">
        <v>981</v>
      </c>
      <c r="K10204" s="194" t="s">
        <v>137</v>
      </c>
      <c r="L10204" s="2">
        <v>39</v>
      </c>
      <c r="M10204" s="194" t="s">
        <v>587</v>
      </c>
      <c r="N10204" s="2" t="s">
        <v>625</v>
      </c>
      <c r="O10204" s="195" t="s">
        <v>587</v>
      </c>
    </row>
    <row r="10205" spans="1:15">
      <c r="A10205">
        <v>2021</v>
      </c>
      <c r="B10205" t="s">
        <v>105</v>
      </c>
      <c r="C10205" s="263">
        <f t="shared" si="542"/>
        <v>44551</v>
      </c>
      <c r="D10205">
        <v>12</v>
      </c>
      <c r="E10205" t="str">
        <f t="shared" si="541"/>
        <v>S514455112</v>
      </c>
      <c r="F10205" s="3">
        <v>2024</v>
      </c>
      <c r="G10205" s="2">
        <v>180</v>
      </c>
      <c r="H10205" s="2" t="s">
        <v>13631</v>
      </c>
      <c r="I10205" s="2" t="s">
        <v>3160</v>
      </c>
      <c r="J10205" s="2" t="s">
        <v>835</v>
      </c>
      <c r="K10205" s="194" t="s">
        <v>137</v>
      </c>
      <c r="L10205" s="2">
        <v>31</v>
      </c>
      <c r="M10205" s="194" t="s">
        <v>5680</v>
      </c>
      <c r="N10205" s="2" t="s">
        <v>601</v>
      </c>
      <c r="O10205" s="195" t="s">
        <v>13632</v>
      </c>
    </row>
    <row r="10206" spans="1:15">
      <c r="A10206">
        <v>2021</v>
      </c>
      <c r="B10206" t="s">
        <v>105</v>
      </c>
      <c r="C10206" s="263">
        <f t="shared" si="542"/>
        <v>44551</v>
      </c>
      <c r="D10206">
        <v>13</v>
      </c>
      <c r="E10206" t="str">
        <f t="shared" si="541"/>
        <v>S514455113</v>
      </c>
      <c r="F10206" s="3">
        <v>2025</v>
      </c>
      <c r="G10206" s="2">
        <v>167</v>
      </c>
      <c r="H10206" s="2" t="s">
        <v>3249</v>
      </c>
      <c r="I10206" s="2" t="s">
        <v>13633</v>
      </c>
      <c r="J10206" s="2" t="s">
        <v>3176</v>
      </c>
      <c r="K10206" s="194" t="s">
        <v>137</v>
      </c>
      <c r="L10206" s="2">
        <v>27</v>
      </c>
      <c r="M10206" s="194" t="s">
        <v>13634</v>
      </c>
      <c r="N10206" s="2" t="s">
        <v>13635</v>
      </c>
      <c r="O10206" s="195" t="s">
        <v>1165</v>
      </c>
    </row>
    <row r="10207" spans="1:15" ht="15.75" thickBot="1">
      <c r="A10207">
        <v>2021</v>
      </c>
      <c r="B10207" t="s">
        <v>105</v>
      </c>
      <c r="C10207" s="263">
        <f t="shared" si="542"/>
        <v>44551</v>
      </c>
      <c r="D10207">
        <v>14</v>
      </c>
      <c r="E10207" t="str">
        <f t="shared" si="541"/>
        <v>S514455114</v>
      </c>
      <c r="F10207" s="5">
        <v>2026</v>
      </c>
      <c r="G10207" s="6">
        <v>160</v>
      </c>
      <c r="H10207" s="6" t="s">
        <v>13636</v>
      </c>
      <c r="I10207" s="6" t="s">
        <v>10922</v>
      </c>
      <c r="J10207" s="6" t="s">
        <v>1295</v>
      </c>
      <c r="K10207" s="196" t="s">
        <v>137</v>
      </c>
      <c r="L10207" s="6">
        <v>23</v>
      </c>
      <c r="M10207" s="196" t="s">
        <v>13637</v>
      </c>
      <c r="N10207" s="6" t="s">
        <v>13638</v>
      </c>
      <c r="O10207" s="197" t="s">
        <v>4185</v>
      </c>
    </row>
    <row r="10208" spans="1:15" ht="18" thickTop="1" thickBot="1">
      <c r="A10208">
        <v>2021</v>
      </c>
      <c r="B10208" t="s">
        <v>105</v>
      </c>
      <c r="C10208" s="263">
        <f t="shared" si="542"/>
        <v>44551</v>
      </c>
      <c r="D10208">
        <v>15</v>
      </c>
      <c r="E10208" t="str">
        <f t="shared" si="541"/>
        <v>S514455115</v>
      </c>
      <c r="F10208" s="146" t="s">
        <v>11904</v>
      </c>
    </row>
    <row r="10209" spans="1:15" ht="16.5" thickTop="1" thickBot="1">
      <c r="A10209">
        <v>2021</v>
      </c>
      <c r="B10209" t="s">
        <v>105</v>
      </c>
      <c r="C10209" s="263">
        <f t="shared" si="542"/>
        <v>44551</v>
      </c>
      <c r="D10209">
        <v>16</v>
      </c>
      <c r="E10209" t="str">
        <f t="shared" si="541"/>
        <v>S514455116</v>
      </c>
      <c r="F10209" s="338" t="s">
        <v>1</v>
      </c>
      <c r="G10209" s="341" t="s">
        <v>2</v>
      </c>
      <c r="H10209" s="342"/>
      <c r="I10209" s="342"/>
      <c r="J10209" s="343"/>
      <c r="K10209" s="344" t="s">
        <v>3</v>
      </c>
      <c r="L10209" s="343"/>
      <c r="M10209" s="344" t="s">
        <v>144</v>
      </c>
      <c r="N10209" s="342"/>
      <c r="O10209" s="342"/>
    </row>
    <row r="10210" spans="1:15" ht="18" customHeight="1" thickBot="1">
      <c r="A10210">
        <v>2021</v>
      </c>
      <c r="B10210" t="s">
        <v>105</v>
      </c>
      <c r="C10210" s="263">
        <f t="shared" si="542"/>
        <v>44551</v>
      </c>
      <c r="D10210">
        <v>17</v>
      </c>
      <c r="E10210" t="str">
        <f t="shared" si="541"/>
        <v>S514455117</v>
      </c>
      <c r="F10210" s="339"/>
      <c r="G10210" s="345" t="s">
        <v>5</v>
      </c>
      <c r="H10210" s="347" t="s">
        <v>145</v>
      </c>
      <c r="I10210" s="348"/>
      <c r="J10210" s="349"/>
      <c r="K10210" s="350" t="s">
        <v>6</v>
      </c>
      <c r="L10210" s="352" t="s">
        <v>12875</v>
      </c>
      <c r="M10210" s="350" t="s">
        <v>8</v>
      </c>
      <c r="N10210" s="354" t="s">
        <v>146</v>
      </c>
      <c r="O10210" s="356" t="s">
        <v>147</v>
      </c>
    </row>
    <row r="10211" spans="1:15" ht="15.75" thickBot="1">
      <c r="A10211">
        <v>2021</v>
      </c>
      <c r="B10211" t="s">
        <v>105</v>
      </c>
      <c r="C10211" s="263">
        <f t="shared" si="542"/>
        <v>44551</v>
      </c>
      <c r="D10211">
        <v>18</v>
      </c>
      <c r="E10211" t="str">
        <f t="shared" si="541"/>
        <v>S514455118</v>
      </c>
      <c r="F10211" s="340"/>
      <c r="G10211" s="346"/>
      <c r="H10211" s="191" t="s">
        <v>9</v>
      </c>
      <c r="I10211" s="192" t="s">
        <v>18</v>
      </c>
      <c r="J10211" s="193" t="s">
        <v>11</v>
      </c>
      <c r="K10211" s="351"/>
      <c r="L10211" s="353"/>
      <c r="M10211" s="351"/>
      <c r="N10211" s="355"/>
      <c r="O10211" s="357"/>
    </row>
    <row r="10212" spans="1:15">
      <c r="A10212">
        <v>2021</v>
      </c>
      <c r="B10212" t="s">
        <v>105</v>
      </c>
      <c r="C10212" s="263">
        <f t="shared" si="542"/>
        <v>44551</v>
      </c>
      <c r="D10212">
        <v>19</v>
      </c>
      <c r="E10212" t="str">
        <f t="shared" si="541"/>
        <v>S514455119</v>
      </c>
      <c r="F10212" s="3" t="s">
        <v>16</v>
      </c>
      <c r="G10212" s="2">
        <v>55</v>
      </c>
      <c r="H10212" s="2" t="s">
        <v>13639</v>
      </c>
      <c r="I10212" s="2" t="s">
        <v>1376</v>
      </c>
      <c r="J10212" s="2" t="s">
        <v>835</v>
      </c>
      <c r="K10212" s="194" t="s">
        <v>17</v>
      </c>
      <c r="L10212" s="2">
        <v>54</v>
      </c>
      <c r="M10212" s="194" t="s">
        <v>1197</v>
      </c>
      <c r="N10212" s="2" t="s">
        <v>10283</v>
      </c>
      <c r="O10212" s="195" t="s">
        <v>10466</v>
      </c>
    </row>
    <row r="10213" spans="1:15">
      <c r="A10213">
        <v>2021</v>
      </c>
      <c r="B10213" t="s">
        <v>105</v>
      </c>
      <c r="C10213" s="263">
        <f t="shared" si="542"/>
        <v>44551</v>
      </c>
      <c r="D10213">
        <v>20</v>
      </c>
      <c r="E10213" t="str">
        <f t="shared" si="541"/>
        <v>S514455120</v>
      </c>
      <c r="F10213" s="4">
        <v>44531</v>
      </c>
      <c r="G10213" s="2">
        <v>125</v>
      </c>
      <c r="H10213" s="2" t="s">
        <v>13640</v>
      </c>
      <c r="I10213" s="2" t="s">
        <v>13641</v>
      </c>
      <c r="J10213" s="2" t="s">
        <v>1309</v>
      </c>
      <c r="K10213" s="194" t="s">
        <v>17</v>
      </c>
      <c r="L10213" s="2">
        <v>54</v>
      </c>
      <c r="M10213" s="194" t="s">
        <v>11679</v>
      </c>
      <c r="N10213" s="2" t="s">
        <v>1821</v>
      </c>
      <c r="O10213" s="195" t="s">
        <v>13642</v>
      </c>
    </row>
    <row r="10214" spans="1:15">
      <c r="A10214">
        <v>2021</v>
      </c>
      <c r="B10214" t="s">
        <v>105</v>
      </c>
      <c r="C10214" s="263">
        <f t="shared" si="542"/>
        <v>44551</v>
      </c>
      <c r="D10214">
        <v>21</v>
      </c>
      <c r="E10214" t="str">
        <f t="shared" si="541"/>
        <v>S514455121</v>
      </c>
      <c r="F10214" s="4">
        <v>44562</v>
      </c>
      <c r="G10214" s="2">
        <v>227</v>
      </c>
      <c r="H10214" s="2" t="s">
        <v>8603</v>
      </c>
      <c r="I10214" s="2" t="s">
        <v>9790</v>
      </c>
      <c r="J10214" s="2" t="s">
        <v>3533</v>
      </c>
      <c r="K10214" s="194" t="s">
        <v>17</v>
      </c>
      <c r="L10214" s="2">
        <v>52</v>
      </c>
      <c r="M10214" s="194" t="s">
        <v>4693</v>
      </c>
      <c r="N10214" s="2">
        <v>0</v>
      </c>
      <c r="O10214" s="195" t="s">
        <v>469</v>
      </c>
    </row>
    <row r="10215" spans="1:15">
      <c r="A10215">
        <v>2021</v>
      </c>
      <c r="B10215" t="s">
        <v>105</v>
      </c>
      <c r="C10215" s="263">
        <f t="shared" si="542"/>
        <v>44551</v>
      </c>
      <c r="D10215">
        <v>22</v>
      </c>
      <c r="E10215" t="str">
        <f t="shared" si="541"/>
        <v>S514455122</v>
      </c>
      <c r="F10215" s="4">
        <v>44593</v>
      </c>
      <c r="G10215" s="2">
        <v>263</v>
      </c>
      <c r="H10215" s="2" t="s">
        <v>10315</v>
      </c>
      <c r="I10215" s="2" t="s">
        <v>9832</v>
      </c>
      <c r="J10215" s="2" t="s">
        <v>3370</v>
      </c>
      <c r="K10215" s="194" t="s">
        <v>17</v>
      </c>
      <c r="L10215" s="2">
        <v>48</v>
      </c>
      <c r="M10215" s="194" t="s">
        <v>11799</v>
      </c>
      <c r="N10215" s="2" t="s">
        <v>269</v>
      </c>
      <c r="O10215" s="195" t="s">
        <v>799</v>
      </c>
    </row>
    <row r="10216" spans="1:15">
      <c r="A10216">
        <v>2021</v>
      </c>
      <c r="B10216" t="s">
        <v>105</v>
      </c>
      <c r="C10216" s="263">
        <f t="shared" si="542"/>
        <v>44551</v>
      </c>
      <c r="D10216">
        <v>23</v>
      </c>
      <c r="E10216" t="str">
        <f t="shared" si="541"/>
        <v>S514455123</v>
      </c>
      <c r="F10216" s="4">
        <v>44621</v>
      </c>
      <c r="G10216" s="2">
        <v>255</v>
      </c>
      <c r="H10216" s="2" t="s">
        <v>13643</v>
      </c>
      <c r="I10216" s="2" t="s">
        <v>13644</v>
      </c>
      <c r="J10216" s="2" t="s">
        <v>4953</v>
      </c>
      <c r="K10216" s="194" t="s">
        <v>17</v>
      </c>
      <c r="L10216" s="2">
        <v>48</v>
      </c>
      <c r="M10216" s="194" t="s">
        <v>11453</v>
      </c>
      <c r="N10216" s="2">
        <v>0</v>
      </c>
      <c r="O10216" s="195" t="s">
        <v>833</v>
      </c>
    </row>
    <row r="10217" spans="1:15">
      <c r="A10217">
        <v>2021</v>
      </c>
      <c r="B10217" t="s">
        <v>105</v>
      </c>
      <c r="C10217" s="263">
        <f t="shared" si="542"/>
        <v>44551</v>
      </c>
      <c r="D10217">
        <v>24</v>
      </c>
      <c r="E10217" t="str">
        <f t="shared" si="541"/>
        <v>S514455124</v>
      </c>
      <c r="F10217" s="3" t="s">
        <v>13233</v>
      </c>
      <c r="G10217" s="2">
        <v>297</v>
      </c>
      <c r="H10217" s="2" t="s">
        <v>13645</v>
      </c>
      <c r="I10217" s="2" t="s">
        <v>12664</v>
      </c>
      <c r="J10217" s="2" t="s">
        <v>753</v>
      </c>
      <c r="K10217" s="194" t="s">
        <v>17</v>
      </c>
      <c r="L10217" s="2">
        <v>42</v>
      </c>
      <c r="M10217" s="194" t="s">
        <v>7372</v>
      </c>
      <c r="N10217" s="2" t="s">
        <v>2313</v>
      </c>
      <c r="O10217" s="195" t="s">
        <v>10191</v>
      </c>
    </row>
    <row r="10218" spans="1:15">
      <c r="A10218">
        <v>2021</v>
      </c>
      <c r="B10218" t="s">
        <v>105</v>
      </c>
      <c r="C10218" s="263">
        <f t="shared" si="542"/>
        <v>44551</v>
      </c>
      <c r="D10218">
        <v>25</v>
      </c>
      <c r="E10218" t="str">
        <f t="shared" si="541"/>
        <v>S514455125</v>
      </c>
      <c r="F10218" s="3">
        <v>2023</v>
      </c>
      <c r="G10218" s="2">
        <v>265</v>
      </c>
      <c r="H10218" s="2" t="s">
        <v>8415</v>
      </c>
      <c r="I10218" s="2" t="s">
        <v>13646</v>
      </c>
      <c r="J10218" s="2" t="s">
        <v>2043</v>
      </c>
      <c r="K10218" s="194" t="s">
        <v>17</v>
      </c>
      <c r="L10218" s="2">
        <v>40</v>
      </c>
      <c r="M10218" s="194" t="s">
        <v>3695</v>
      </c>
      <c r="N10218" s="2" t="s">
        <v>2055</v>
      </c>
      <c r="O10218" s="195" t="s">
        <v>3662</v>
      </c>
    </row>
    <row r="10219" spans="1:15">
      <c r="A10219">
        <v>2021</v>
      </c>
      <c r="B10219" t="s">
        <v>105</v>
      </c>
      <c r="C10219" s="263">
        <f t="shared" si="542"/>
        <v>44551</v>
      </c>
      <c r="D10219">
        <v>26</v>
      </c>
      <c r="E10219" t="str">
        <f t="shared" si="541"/>
        <v>S514455126</v>
      </c>
      <c r="F10219" s="3">
        <v>2024</v>
      </c>
      <c r="G10219" s="2">
        <v>225</v>
      </c>
      <c r="H10219" s="2" t="s">
        <v>10045</v>
      </c>
      <c r="I10219" s="2" t="s">
        <v>6945</v>
      </c>
      <c r="J10219" s="2" t="s">
        <v>650</v>
      </c>
      <c r="K10219" s="194" t="s">
        <v>17</v>
      </c>
      <c r="L10219" s="2">
        <v>32</v>
      </c>
      <c r="M10219" s="194" t="s">
        <v>4562</v>
      </c>
      <c r="N10219" s="2" t="s">
        <v>4235</v>
      </c>
      <c r="O10219" s="195" t="s">
        <v>3320</v>
      </c>
    </row>
    <row r="10220" spans="1:15">
      <c r="A10220">
        <v>2021</v>
      </c>
      <c r="B10220" t="s">
        <v>105</v>
      </c>
      <c r="C10220" s="263">
        <f t="shared" si="542"/>
        <v>44551</v>
      </c>
      <c r="D10220">
        <v>27</v>
      </c>
      <c r="E10220" t="str">
        <f t="shared" si="541"/>
        <v>S514455127</v>
      </c>
      <c r="F10220" s="3">
        <v>2025</v>
      </c>
      <c r="G10220" s="2">
        <v>212</v>
      </c>
      <c r="H10220" s="2" t="s">
        <v>6754</v>
      </c>
      <c r="I10220" s="2" t="s">
        <v>737</v>
      </c>
      <c r="J10220" s="2">
        <v>4</v>
      </c>
      <c r="K10220" s="194" t="s">
        <v>17</v>
      </c>
      <c r="L10220" s="2">
        <v>25</v>
      </c>
      <c r="M10220" s="194" t="s">
        <v>340</v>
      </c>
      <c r="N10220" s="2" t="s">
        <v>3825</v>
      </c>
      <c r="O10220" s="195" t="s">
        <v>1100</v>
      </c>
    </row>
    <row r="10221" spans="1:15" ht="15.75" thickBot="1">
      <c r="A10221">
        <v>2021</v>
      </c>
      <c r="B10221" t="s">
        <v>105</v>
      </c>
      <c r="C10221" s="263">
        <f t="shared" si="542"/>
        <v>44551</v>
      </c>
      <c r="D10221">
        <v>28</v>
      </c>
      <c r="E10221" t="str">
        <f t="shared" si="541"/>
        <v>S514455128</v>
      </c>
      <c r="F10221" s="5">
        <v>2026</v>
      </c>
      <c r="G10221" s="6">
        <v>200</v>
      </c>
      <c r="H10221" s="6" t="s">
        <v>13507</v>
      </c>
      <c r="I10221" s="6" t="s">
        <v>11353</v>
      </c>
      <c r="J10221" s="6" t="s">
        <v>1366</v>
      </c>
      <c r="K10221" s="196" t="s">
        <v>17</v>
      </c>
      <c r="L10221" s="6">
        <v>23</v>
      </c>
      <c r="M10221" s="196" t="s">
        <v>819</v>
      </c>
      <c r="N10221" s="6" t="s">
        <v>302</v>
      </c>
      <c r="O10221" s="197" t="s">
        <v>574</v>
      </c>
    </row>
    <row r="10222" spans="1:15" ht="18" thickTop="1" thickBot="1">
      <c r="A10222">
        <v>2021</v>
      </c>
      <c r="B10222" t="s">
        <v>106</v>
      </c>
      <c r="C10222" s="263">
        <f>C10221+7</f>
        <v>44558</v>
      </c>
      <c r="D10222">
        <v>1</v>
      </c>
      <c r="E10222" t="str">
        <f t="shared" ref="E10222:E10249" si="543">B10222&amp;C10222&amp;D10222</f>
        <v>S52445581</v>
      </c>
      <c r="F10222" s="146" t="s">
        <v>11903</v>
      </c>
    </row>
    <row r="10223" spans="1:15" ht="16.5" thickTop="1" thickBot="1">
      <c r="A10223">
        <v>2021</v>
      </c>
      <c r="B10223" t="s">
        <v>106</v>
      </c>
      <c r="C10223" s="263">
        <f t="shared" ref="C10223:C10249" si="544">C10222</f>
        <v>44558</v>
      </c>
      <c r="D10223">
        <v>2</v>
      </c>
      <c r="E10223" t="str">
        <f t="shared" si="543"/>
        <v>S52445582</v>
      </c>
      <c r="F10223" s="338" t="s">
        <v>1</v>
      </c>
      <c r="G10223" s="341" t="s">
        <v>2</v>
      </c>
      <c r="H10223" s="342"/>
      <c r="I10223" s="342"/>
      <c r="J10223" s="343"/>
      <c r="K10223" s="344" t="s">
        <v>3</v>
      </c>
      <c r="L10223" s="343"/>
      <c r="M10223" s="344" t="s">
        <v>144</v>
      </c>
      <c r="N10223" s="342"/>
      <c r="O10223" s="342"/>
    </row>
    <row r="10224" spans="1:15" ht="18" customHeight="1" thickBot="1">
      <c r="A10224">
        <v>2021</v>
      </c>
      <c r="B10224" t="s">
        <v>106</v>
      </c>
      <c r="C10224" s="263">
        <f t="shared" si="544"/>
        <v>44558</v>
      </c>
      <c r="D10224">
        <v>3</v>
      </c>
      <c r="E10224" t="str">
        <f t="shared" si="543"/>
        <v>S52445583</v>
      </c>
      <c r="F10224" s="339"/>
      <c r="G10224" s="345" t="s">
        <v>5</v>
      </c>
      <c r="H10224" s="347" t="s">
        <v>145</v>
      </c>
      <c r="I10224" s="348"/>
      <c r="J10224" s="349"/>
      <c r="K10224" s="350" t="s">
        <v>6</v>
      </c>
      <c r="L10224" s="352" t="s">
        <v>12875</v>
      </c>
      <c r="M10224" s="350" t="s">
        <v>8</v>
      </c>
      <c r="N10224" s="354" t="s">
        <v>146</v>
      </c>
      <c r="O10224" s="356" t="s">
        <v>147</v>
      </c>
    </row>
    <row r="10225" spans="1:15" ht="15.75" thickBot="1">
      <c r="A10225">
        <v>2021</v>
      </c>
      <c r="B10225" t="s">
        <v>106</v>
      </c>
      <c r="C10225" s="263">
        <f t="shared" si="544"/>
        <v>44558</v>
      </c>
      <c r="D10225">
        <v>4</v>
      </c>
      <c r="E10225" t="str">
        <f t="shared" si="543"/>
        <v>S52445584</v>
      </c>
      <c r="F10225" s="340"/>
      <c r="G10225" s="346"/>
      <c r="H10225" s="191" t="s">
        <v>9</v>
      </c>
      <c r="I10225" s="192" t="s">
        <v>18</v>
      </c>
      <c r="J10225" s="193" t="s">
        <v>11</v>
      </c>
      <c r="K10225" s="351"/>
      <c r="L10225" s="353"/>
      <c r="M10225" s="351"/>
      <c r="N10225" s="355"/>
      <c r="O10225" s="357"/>
    </row>
    <row r="10226" spans="1:15">
      <c r="A10226">
        <v>2021</v>
      </c>
      <c r="B10226" t="s">
        <v>106</v>
      </c>
      <c r="C10226" s="263">
        <f t="shared" si="544"/>
        <v>44558</v>
      </c>
      <c r="D10226">
        <v>5</v>
      </c>
      <c r="E10226" t="str">
        <f t="shared" si="543"/>
        <v>S52445585</v>
      </c>
      <c r="F10226" s="3" t="s">
        <v>12</v>
      </c>
      <c r="G10226" s="2">
        <v>2</v>
      </c>
      <c r="H10226" s="2" t="s">
        <v>1067</v>
      </c>
      <c r="I10226" s="2" t="s">
        <v>5106</v>
      </c>
      <c r="J10226" s="2" t="s">
        <v>5459</v>
      </c>
      <c r="K10226" s="194" t="s">
        <v>17</v>
      </c>
      <c r="L10226" s="2">
        <v>50</v>
      </c>
      <c r="M10226" s="194" t="s">
        <v>4986</v>
      </c>
      <c r="N10226" s="2" t="s">
        <v>619</v>
      </c>
      <c r="O10226" s="195" t="s">
        <v>2071</v>
      </c>
    </row>
    <row r="10227" spans="1:15">
      <c r="A10227">
        <v>2021</v>
      </c>
      <c r="B10227" t="s">
        <v>106</v>
      </c>
      <c r="C10227" s="263">
        <f t="shared" si="544"/>
        <v>44558</v>
      </c>
      <c r="D10227">
        <v>6</v>
      </c>
      <c r="E10227" t="str">
        <f t="shared" si="543"/>
        <v>S52445586</v>
      </c>
      <c r="F10227" s="4">
        <v>44531</v>
      </c>
      <c r="G10227" s="2">
        <v>70</v>
      </c>
      <c r="H10227" s="2" t="s">
        <v>13647</v>
      </c>
      <c r="I10227" s="2" t="s">
        <v>13648</v>
      </c>
      <c r="J10227" s="2" t="s">
        <v>4428</v>
      </c>
      <c r="K10227" s="194" t="s">
        <v>17</v>
      </c>
      <c r="L10227" s="2">
        <v>49</v>
      </c>
      <c r="M10227" s="194" t="s">
        <v>9146</v>
      </c>
      <c r="N10227" s="2" t="s">
        <v>9146</v>
      </c>
      <c r="O10227" s="195" t="s">
        <v>6247</v>
      </c>
    </row>
    <row r="10228" spans="1:15">
      <c r="A10228">
        <v>2021</v>
      </c>
      <c r="B10228" t="s">
        <v>106</v>
      </c>
      <c r="C10228" s="263">
        <f t="shared" si="544"/>
        <v>44558</v>
      </c>
      <c r="D10228">
        <v>7</v>
      </c>
      <c r="E10228" t="str">
        <f t="shared" si="543"/>
        <v>S52445587</v>
      </c>
      <c r="F10228" s="4">
        <v>44562</v>
      </c>
      <c r="G10228" s="2">
        <v>125</v>
      </c>
      <c r="H10228" s="2" t="s">
        <v>13649</v>
      </c>
      <c r="I10228" s="2" t="s">
        <v>13650</v>
      </c>
      <c r="J10228" s="2" t="s">
        <v>763</v>
      </c>
      <c r="K10228" s="194" t="s">
        <v>17</v>
      </c>
      <c r="L10228" s="2">
        <v>58</v>
      </c>
      <c r="M10228" s="194">
        <v>100</v>
      </c>
      <c r="N10228" s="2">
        <v>0</v>
      </c>
      <c r="O10228" s="195">
        <v>0</v>
      </c>
    </row>
    <row r="10229" spans="1:15">
      <c r="A10229">
        <v>2021</v>
      </c>
      <c r="B10229" t="s">
        <v>106</v>
      </c>
      <c r="C10229" s="263">
        <f t="shared" si="544"/>
        <v>44558</v>
      </c>
      <c r="D10229">
        <v>8</v>
      </c>
      <c r="E10229" t="str">
        <f t="shared" si="543"/>
        <v>S52445588</v>
      </c>
      <c r="F10229" s="4">
        <v>44593</v>
      </c>
      <c r="G10229" s="2">
        <v>170</v>
      </c>
      <c r="H10229" s="2" t="s">
        <v>13651</v>
      </c>
      <c r="I10229" s="2" t="s">
        <v>4784</v>
      </c>
      <c r="J10229" s="2" t="s">
        <v>1161</v>
      </c>
      <c r="K10229" s="194" t="s">
        <v>17</v>
      </c>
      <c r="L10229" s="2">
        <v>54</v>
      </c>
      <c r="M10229" s="194" t="s">
        <v>321</v>
      </c>
      <c r="N10229" s="2" t="s">
        <v>322</v>
      </c>
      <c r="O10229" s="195">
        <v>0</v>
      </c>
    </row>
    <row r="10230" spans="1:15">
      <c r="A10230">
        <v>2021</v>
      </c>
      <c r="B10230" t="s">
        <v>106</v>
      </c>
      <c r="C10230" s="263">
        <f t="shared" si="544"/>
        <v>44558</v>
      </c>
      <c r="D10230">
        <v>9</v>
      </c>
      <c r="E10230" t="str">
        <f t="shared" si="543"/>
        <v>S52445589</v>
      </c>
      <c r="F10230" s="4">
        <v>44621</v>
      </c>
      <c r="G10230" s="2">
        <v>165</v>
      </c>
      <c r="H10230" s="2" t="s">
        <v>13652</v>
      </c>
      <c r="I10230" s="2" t="s">
        <v>13653</v>
      </c>
      <c r="J10230" s="2" t="s">
        <v>511</v>
      </c>
      <c r="K10230" s="194" t="s">
        <v>17</v>
      </c>
      <c r="L10230" s="2">
        <v>48</v>
      </c>
      <c r="M10230" s="194">
        <v>100</v>
      </c>
      <c r="N10230" s="2">
        <v>0</v>
      </c>
      <c r="O10230" s="195">
        <v>0</v>
      </c>
    </row>
    <row r="10231" spans="1:15">
      <c r="A10231">
        <v>2021</v>
      </c>
      <c r="B10231" t="s">
        <v>106</v>
      </c>
      <c r="C10231" s="263">
        <f t="shared" si="544"/>
        <v>44558</v>
      </c>
      <c r="D10231">
        <v>10</v>
      </c>
      <c r="E10231" t="str">
        <f t="shared" si="543"/>
        <v>S524455810</v>
      </c>
      <c r="F10231" s="3" t="s">
        <v>13233</v>
      </c>
      <c r="G10231" s="2">
        <v>228</v>
      </c>
      <c r="H10231" s="2" t="s">
        <v>8242</v>
      </c>
      <c r="I10231" s="2" t="s">
        <v>9008</v>
      </c>
      <c r="J10231" s="2" t="s">
        <v>1721</v>
      </c>
      <c r="K10231" s="194" t="s">
        <v>17</v>
      </c>
      <c r="L10231" s="2">
        <v>43</v>
      </c>
      <c r="M10231" s="194" t="s">
        <v>2951</v>
      </c>
      <c r="N10231" s="2" t="s">
        <v>334</v>
      </c>
      <c r="O10231" s="195" t="s">
        <v>2082</v>
      </c>
    </row>
    <row r="10232" spans="1:15">
      <c r="A10232">
        <v>2021</v>
      </c>
      <c r="B10232" t="s">
        <v>106</v>
      </c>
      <c r="C10232" s="263">
        <f t="shared" si="544"/>
        <v>44558</v>
      </c>
      <c r="D10232">
        <v>11</v>
      </c>
      <c r="E10232" t="str">
        <f t="shared" si="543"/>
        <v>S524455811</v>
      </c>
      <c r="F10232" s="3">
        <v>2023</v>
      </c>
      <c r="G10232" s="2">
        <v>210</v>
      </c>
      <c r="H10232" s="2" t="s">
        <v>5128</v>
      </c>
      <c r="I10232" s="2" t="s">
        <v>2399</v>
      </c>
      <c r="J10232" s="2" t="s">
        <v>945</v>
      </c>
      <c r="K10232" s="194" t="s">
        <v>17</v>
      </c>
      <c r="L10232" s="2">
        <v>40</v>
      </c>
      <c r="M10232" s="194" t="s">
        <v>4532</v>
      </c>
      <c r="N10232" s="2" t="s">
        <v>3668</v>
      </c>
      <c r="O10232" s="195" t="s">
        <v>2313</v>
      </c>
    </row>
    <row r="10233" spans="1:15">
      <c r="A10233">
        <v>2021</v>
      </c>
      <c r="B10233" t="s">
        <v>106</v>
      </c>
      <c r="C10233" s="263">
        <f t="shared" si="544"/>
        <v>44558</v>
      </c>
      <c r="D10233">
        <v>12</v>
      </c>
      <c r="E10233" t="str">
        <f t="shared" si="543"/>
        <v>S524455812</v>
      </c>
      <c r="F10233" s="3">
        <v>2024</v>
      </c>
      <c r="G10233" s="2">
        <v>178</v>
      </c>
      <c r="H10233" s="2">
        <v>178</v>
      </c>
      <c r="I10233" s="2" t="s">
        <v>11875</v>
      </c>
      <c r="J10233" s="2" t="s">
        <v>9205</v>
      </c>
      <c r="K10233" s="194" t="s">
        <v>17</v>
      </c>
      <c r="L10233" s="2">
        <v>30</v>
      </c>
      <c r="M10233" s="194" t="s">
        <v>4752</v>
      </c>
      <c r="N10233" s="2" t="s">
        <v>3695</v>
      </c>
      <c r="O10233" s="195" t="s">
        <v>1966</v>
      </c>
    </row>
    <row r="10234" spans="1:15">
      <c r="A10234">
        <v>2021</v>
      </c>
      <c r="B10234" t="s">
        <v>106</v>
      </c>
      <c r="C10234" s="263">
        <f t="shared" si="544"/>
        <v>44558</v>
      </c>
      <c r="D10234">
        <v>13</v>
      </c>
      <c r="E10234" t="str">
        <f t="shared" si="543"/>
        <v>S524455813</v>
      </c>
      <c r="F10234" s="3">
        <v>2025</v>
      </c>
      <c r="G10234" s="2">
        <v>165</v>
      </c>
      <c r="H10234" s="2" t="s">
        <v>13654</v>
      </c>
      <c r="I10234" s="2" t="s">
        <v>360</v>
      </c>
      <c r="J10234" s="2" t="s">
        <v>3115</v>
      </c>
      <c r="K10234" s="194" t="s">
        <v>17</v>
      </c>
      <c r="L10234" s="2">
        <v>28</v>
      </c>
      <c r="M10234" s="194" t="s">
        <v>1966</v>
      </c>
      <c r="N10234" s="2" t="s">
        <v>3662</v>
      </c>
      <c r="O10234" s="195" t="s">
        <v>6250</v>
      </c>
    </row>
    <row r="10235" spans="1:15" ht="15.75" thickBot="1">
      <c r="A10235">
        <v>2021</v>
      </c>
      <c r="B10235" t="s">
        <v>106</v>
      </c>
      <c r="C10235" s="263">
        <f t="shared" si="544"/>
        <v>44558</v>
      </c>
      <c r="D10235">
        <v>14</v>
      </c>
      <c r="E10235" t="str">
        <f t="shared" si="543"/>
        <v>S524455814</v>
      </c>
      <c r="F10235" s="5">
        <v>2026</v>
      </c>
      <c r="G10235" s="6">
        <v>160</v>
      </c>
      <c r="H10235" s="6" t="s">
        <v>8400</v>
      </c>
      <c r="I10235" s="6" t="s">
        <v>13655</v>
      </c>
      <c r="J10235" s="6" t="s">
        <v>1617</v>
      </c>
      <c r="K10235" s="196" t="s">
        <v>17</v>
      </c>
      <c r="L10235" s="6">
        <v>25</v>
      </c>
      <c r="M10235" s="196" t="s">
        <v>4563</v>
      </c>
      <c r="N10235" s="6" t="s">
        <v>11225</v>
      </c>
      <c r="O10235" s="197" t="s">
        <v>11007</v>
      </c>
    </row>
    <row r="10236" spans="1:15" ht="18" thickTop="1" thickBot="1">
      <c r="A10236">
        <v>2021</v>
      </c>
      <c r="B10236" t="s">
        <v>106</v>
      </c>
      <c r="C10236" s="263">
        <f t="shared" si="544"/>
        <v>44558</v>
      </c>
      <c r="D10236">
        <v>15</v>
      </c>
      <c r="E10236" t="str">
        <f t="shared" si="543"/>
        <v>S524455815</v>
      </c>
      <c r="F10236" s="146" t="s">
        <v>11904</v>
      </c>
    </row>
    <row r="10237" spans="1:15" ht="16.5" thickTop="1" thickBot="1">
      <c r="A10237">
        <v>2021</v>
      </c>
      <c r="B10237" t="s">
        <v>106</v>
      </c>
      <c r="C10237" s="263">
        <f t="shared" si="544"/>
        <v>44558</v>
      </c>
      <c r="D10237">
        <v>16</v>
      </c>
      <c r="E10237" t="str">
        <f t="shared" si="543"/>
        <v>S524455816</v>
      </c>
      <c r="F10237" s="338" t="s">
        <v>1</v>
      </c>
      <c r="G10237" s="341" t="s">
        <v>2</v>
      </c>
      <c r="H10237" s="342"/>
      <c r="I10237" s="342"/>
      <c r="J10237" s="343"/>
      <c r="K10237" s="344" t="s">
        <v>3</v>
      </c>
      <c r="L10237" s="343"/>
      <c r="M10237" s="344" t="s">
        <v>144</v>
      </c>
      <c r="N10237" s="342"/>
      <c r="O10237" s="342"/>
    </row>
    <row r="10238" spans="1:15" ht="18" customHeight="1" thickBot="1">
      <c r="A10238">
        <v>2021</v>
      </c>
      <c r="B10238" t="s">
        <v>106</v>
      </c>
      <c r="C10238" s="263">
        <f t="shared" si="544"/>
        <v>44558</v>
      </c>
      <c r="D10238">
        <v>17</v>
      </c>
      <c r="E10238" t="str">
        <f t="shared" si="543"/>
        <v>S524455817</v>
      </c>
      <c r="F10238" s="339"/>
      <c r="G10238" s="345" t="s">
        <v>5</v>
      </c>
      <c r="H10238" s="347" t="s">
        <v>145</v>
      </c>
      <c r="I10238" s="348"/>
      <c r="J10238" s="349"/>
      <c r="K10238" s="350" t="s">
        <v>6</v>
      </c>
      <c r="L10238" s="352" t="s">
        <v>12875</v>
      </c>
      <c r="M10238" s="350" t="s">
        <v>8</v>
      </c>
      <c r="N10238" s="354" t="s">
        <v>146</v>
      </c>
      <c r="O10238" s="356" t="s">
        <v>147</v>
      </c>
    </row>
    <row r="10239" spans="1:15" ht="15.75" thickBot="1">
      <c r="A10239">
        <v>2021</v>
      </c>
      <c r="B10239" t="s">
        <v>106</v>
      </c>
      <c r="C10239" s="263">
        <f t="shared" si="544"/>
        <v>44558</v>
      </c>
      <c r="D10239">
        <v>18</v>
      </c>
      <c r="E10239" t="str">
        <f t="shared" si="543"/>
        <v>S524455818</v>
      </c>
      <c r="F10239" s="340"/>
      <c r="G10239" s="346"/>
      <c r="H10239" s="191" t="s">
        <v>9</v>
      </c>
      <c r="I10239" s="192" t="s">
        <v>18</v>
      </c>
      <c r="J10239" s="193" t="s">
        <v>11</v>
      </c>
      <c r="K10239" s="351"/>
      <c r="L10239" s="353"/>
      <c r="M10239" s="351"/>
      <c r="N10239" s="355"/>
      <c r="O10239" s="357"/>
    </row>
    <row r="10240" spans="1:15">
      <c r="A10240">
        <v>2021</v>
      </c>
      <c r="B10240" t="s">
        <v>106</v>
      </c>
      <c r="C10240" s="263">
        <f t="shared" si="544"/>
        <v>44558</v>
      </c>
      <c r="D10240">
        <v>19</v>
      </c>
      <c r="E10240" t="str">
        <f t="shared" si="543"/>
        <v>S524455819</v>
      </c>
      <c r="F10240" s="3" t="s">
        <v>16</v>
      </c>
      <c r="G10240" s="2">
        <v>55</v>
      </c>
      <c r="H10240" s="2" t="s">
        <v>13656</v>
      </c>
      <c r="I10240" s="2" t="s">
        <v>13657</v>
      </c>
      <c r="J10240" s="2" t="s">
        <v>4296</v>
      </c>
      <c r="K10240" s="194" t="s">
        <v>17</v>
      </c>
      <c r="L10240" s="2">
        <v>50</v>
      </c>
      <c r="M10240" s="194" t="s">
        <v>5555</v>
      </c>
      <c r="N10240" s="2" t="s">
        <v>1445</v>
      </c>
      <c r="O10240" s="195" t="s">
        <v>5555</v>
      </c>
    </row>
    <row r="10241" spans="1:15">
      <c r="A10241">
        <v>2021</v>
      </c>
      <c r="B10241" t="s">
        <v>106</v>
      </c>
      <c r="C10241" s="263">
        <f t="shared" si="544"/>
        <v>44558</v>
      </c>
      <c r="D10241">
        <v>20</v>
      </c>
      <c r="E10241" t="str">
        <f t="shared" si="543"/>
        <v>S524455820</v>
      </c>
      <c r="F10241" s="4">
        <v>44531</v>
      </c>
      <c r="G10241" s="2">
        <v>125</v>
      </c>
      <c r="H10241" s="2" t="s">
        <v>5183</v>
      </c>
      <c r="I10241" s="2" t="s">
        <v>13658</v>
      </c>
      <c r="J10241" s="2" t="s">
        <v>3187</v>
      </c>
      <c r="K10241" s="194" t="s">
        <v>17</v>
      </c>
      <c r="L10241" s="2">
        <v>50</v>
      </c>
      <c r="M10241" s="194" t="s">
        <v>433</v>
      </c>
      <c r="N10241" s="2" t="s">
        <v>4912</v>
      </c>
      <c r="O10241" s="195" t="s">
        <v>493</v>
      </c>
    </row>
    <row r="10242" spans="1:15">
      <c r="A10242">
        <v>2021</v>
      </c>
      <c r="B10242" t="s">
        <v>106</v>
      </c>
      <c r="C10242" s="263">
        <f t="shared" si="544"/>
        <v>44558</v>
      </c>
      <c r="D10242">
        <v>21</v>
      </c>
      <c r="E10242" t="str">
        <f t="shared" si="543"/>
        <v>S524455821</v>
      </c>
      <c r="F10242" s="4">
        <v>44562</v>
      </c>
      <c r="G10242" s="2">
        <v>185</v>
      </c>
      <c r="H10242" s="2" t="s">
        <v>8869</v>
      </c>
      <c r="I10242" s="2" t="s">
        <v>11670</v>
      </c>
      <c r="J10242" s="2" t="s">
        <v>2119</v>
      </c>
      <c r="K10242" s="194" t="s">
        <v>17</v>
      </c>
      <c r="L10242" s="2">
        <v>48</v>
      </c>
      <c r="M10242" s="194" t="s">
        <v>7018</v>
      </c>
      <c r="N10242" s="2">
        <v>0</v>
      </c>
      <c r="O10242" s="195" t="s">
        <v>472</v>
      </c>
    </row>
    <row r="10243" spans="1:15">
      <c r="A10243">
        <v>2021</v>
      </c>
      <c r="B10243" t="s">
        <v>106</v>
      </c>
      <c r="C10243" s="263">
        <f t="shared" si="544"/>
        <v>44558</v>
      </c>
      <c r="D10243">
        <v>22</v>
      </c>
      <c r="E10243" t="str">
        <f t="shared" si="543"/>
        <v>S524455822</v>
      </c>
      <c r="F10243" s="4">
        <v>44593</v>
      </c>
      <c r="G10243" s="2">
        <v>230</v>
      </c>
      <c r="H10243" s="2" t="s">
        <v>13659</v>
      </c>
      <c r="I10243" s="2" t="s">
        <v>8814</v>
      </c>
      <c r="J10243" s="2" t="s">
        <v>4740</v>
      </c>
      <c r="K10243" s="194" t="s">
        <v>17</v>
      </c>
      <c r="L10243" s="2">
        <v>47</v>
      </c>
      <c r="M10243" s="194" t="s">
        <v>2481</v>
      </c>
      <c r="N10243" s="2" t="s">
        <v>691</v>
      </c>
      <c r="O10243" s="195">
        <v>0</v>
      </c>
    </row>
    <row r="10244" spans="1:15">
      <c r="A10244">
        <v>2021</v>
      </c>
      <c r="B10244" t="s">
        <v>106</v>
      </c>
      <c r="C10244" s="263">
        <f t="shared" si="544"/>
        <v>44558</v>
      </c>
      <c r="D10244">
        <v>23</v>
      </c>
      <c r="E10244" t="str">
        <f t="shared" si="543"/>
        <v>S524455823</v>
      </c>
      <c r="F10244" s="4">
        <v>44621</v>
      </c>
      <c r="G10244" s="2">
        <v>225</v>
      </c>
      <c r="H10244" s="2" t="s">
        <v>12239</v>
      </c>
      <c r="I10244" s="2" t="s">
        <v>13660</v>
      </c>
      <c r="J10244" s="2" t="s">
        <v>409</v>
      </c>
      <c r="K10244" s="194" t="s">
        <v>17</v>
      </c>
      <c r="L10244" s="2">
        <v>44</v>
      </c>
      <c r="M10244" s="194" t="s">
        <v>9922</v>
      </c>
      <c r="N10244" s="2" t="s">
        <v>645</v>
      </c>
      <c r="O10244" s="195">
        <v>0</v>
      </c>
    </row>
    <row r="10245" spans="1:15">
      <c r="A10245">
        <v>2021</v>
      </c>
      <c r="B10245" t="s">
        <v>106</v>
      </c>
      <c r="C10245" s="263">
        <f t="shared" si="544"/>
        <v>44558</v>
      </c>
      <c r="D10245">
        <v>24</v>
      </c>
      <c r="E10245" t="str">
        <f t="shared" si="543"/>
        <v>S524455824</v>
      </c>
      <c r="F10245" s="3" t="s">
        <v>13233</v>
      </c>
      <c r="G10245" s="2">
        <v>280</v>
      </c>
      <c r="H10245" s="2" t="s">
        <v>13661</v>
      </c>
      <c r="I10245" s="2" t="s">
        <v>13662</v>
      </c>
      <c r="J10245" s="2" t="s">
        <v>1718</v>
      </c>
      <c r="K10245" s="194" t="s">
        <v>17</v>
      </c>
      <c r="L10245" s="2">
        <v>45</v>
      </c>
      <c r="M10245" s="194" t="s">
        <v>2456</v>
      </c>
      <c r="N10245" s="2">
        <v>0</v>
      </c>
      <c r="O10245" s="195" t="s">
        <v>466</v>
      </c>
    </row>
    <row r="10246" spans="1:15">
      <c r="A10246">
        <v>2021</v>
      </c>
      <c r="B10246" t="s">
        <v>106</v>
      </c>
      <c r="C10246" s="263">
        <f t="shared" si="544"/>
        <v>44558</v>
      </c>
      <c r="D10246">
        <v>25</v>
      </c>
      <c r="E10246" t="str">
        <f t="shared" si="543"/>
        <v>S524455825</v>
      </c>
      <c r="F10246" s="3">
        <v>2023</v>
      </c>
      <c r="G10246" s="2">
        <v>255</v>
      </c>
      <c r="H10246" s="2" t="s">
        <v>13663</v>
      </c>
      <c r="I10246" s="2" t="s">
        <v>13664</v>
      </c>
      <c r="J10246" s="2" t="s">
        <v>3230</v>
      </c>
      <c r="K10246" s="194" t="s">
        <v>17</v>
      </c>
      <c r="L10246" s="2">
        <v>40</v>
      </c>
      <c r="M10246" s="194" t="s">
        <v>10416</v>
      </c>
      <c r="N10246" s="2" t="s">
        <v>1831</v>
      </c>
      <c r="O10246" s="195" t="s">
        <v>311</v>
      </c>
    </row>
    <row r="10247" spans="1:15">
      <c r="A10247">
        <v>2021</v>
      </c>
      <c r="B10247" t="s">
        <v>106</v>
      </c>
      <c r="C10247" s="263">
        <f t="shared" si="544"/>
        <v>44558</v>
      </c>
      <c r="D10247">
        <v>26</v>
      </c>
      <c r="E10247" t="str">
        <f t="shared" si="543"/>
        <v>S524455826</v>
      </c>
      <c r="F10247" s="3">
        <v>2024</v>
      </c>
      <c r="G10247" s="2">
        <v>218</v>
      </c>
      <c r="H10247" s="2" t="s">
        <v>10405</v>
      </c>
      <c r="I10247" s="2" t="s">
        <v>7939</v>
      </c>
      <c r="J10247" s="2" t="s">
        <v>846</v>
      </c>
      <c r="K10247" s="194" t="s">
        <v>17</v>
      </c>
      <c r="L10247" s="2">
        <v>35</v>
      </c>
      <c r="M10247" s="194" t="s">
        <v>1122</v>
      </c>
      <c r="N10247" s="2" t="s">
        <v>301</v>
      </c>
      <c r="O10247" s="195" t="s">
        <v>400</v>
      </c>
    </row>
    <row r="10248" spans="1:15">
      <c r="A10248">
        <v>2021</v>
      </c>
      <c r="B10248" t="s">
        <v>106</v>
      </c>
      <c r="C10248" s="263">
        <f t="shared" si="544"/>
        <v>44558</v>
      </c>
      <c r="D10248">
        <v>27</v>
      </c>
      <c r="E10248" t="str">
        <f t="shared" si="543"/>
        <v>S524455827</v>
      </c>
      <c r="F10248" s="3">
        <v>2025</v>
      </c>
      <c r="G10248" s="2">
        <v>200</v>
      </c>
      <c r="H10248" s="2" t="s">
        <v>13665</v>
      </c>
      <c r="I10248" s="2" t="s">
        <v>7157</v>
      </c>
      <c r="J10248" s="2" t="s">
        <v>274</v>
      </c>
      <c r="K10248" s="194" t="s">
        <v>17</v>
      </c>
      <c r="L10248" s="2">
        <v>30</v>
      </c>
      <c r="M10248" s="194" t="s">
        <v>493</v>
      </c>
      <c r="N10248" s="2" t="s">
        <v>5513</v>
      </c>
      <c r="O10248" s="195" t="s">
        <v>493</v>
      </c>
    </row>
    <row r="10249" spans="1:15" ht="15.75" thickBot="1">
      <c r="A10249">
        <v>2021</v>
      </c>
      <c r="B10249" t="s">
        <v>106</v>
      </c>
      <c r="C10249" s="263">
        <f t="shared" si="544"/>
        <v>44558</v>
      </c>
      <c r="D10249">
        <v>28</v>
      </c>
      <c r="E10249" t="str">
        <f t="shared" si="543"/>
        <v>S524455828</v>
      </c>
      <c r="F10249" s="5">
        <v>2026</v>
      </c>
      <c r="G10249" s="6">
        <v>190</v>
      </c>
      <c r="H10249" s="6" t="s">
        <v>13666</v>
      </c>
      <c r="I10249" s="6" t="s">
        <v>2756</v>
      </c>
      <c r="J10249" s="6" t="s">
        <v>700</v>
      </c>
      <c r="K10249" s="196" t="s">
        <v>17</v>
      </c>
      <c r="L10249" s="6">
        <v>27</v>
      </c>
      <c r="M10249" s="196" t="s">
        <v>973</v>
      </c>
      <c r="N10249" s="6" t="s">
        <v>973</v>
      </c>
      <c r="O10249" s="197" t="s">
        <v>568</v>
      </c>
    </row>
    <row r="10250" spans="1:15" ht="18" thickTop="1" thickBot="1">
      <c r="A10250">
        <v>2022</v>
      </c>
      <c r="B10250" t="s">
        <v>64</v>
      </c>
      <c r="C10250" s="263">
        <f>C10249+7</f>
        <v>44565</v>
      </c>
      <c r="D10250">
        <v>1</v>
      </c>
      <c r="E10250" t="str">
        <f t="shared" ref="E10250:E10277" si="545">B10250&amp;C10250&amp;D10250</f>
        <v>S1445651</v>
      </c>
      <c r="F10250" s="146" t="s">
        <v>11903</v>
      </c>
    </row>
    <row r="10251" spans="1:15" ht="16.5" thickTop="1" thickBot="1">
      <c r="A10251">
        <v>2022</v>
      </c>
      <c r="B10251" t="s">
        <v>64</v>
      </c>
      <c r="C10251" s="263">
        <f t="shared" ref="C10251:C10277" si="546">C10250</f>
        <v>44565</v>
      </c>
      <c r="D10251">
        <v>2</v>
      </c>
      <c r="E10251" t="str">
        <f t="shared" si="545"/>
        <v>S1445652</v>
      </c>
      <c r="F10251" s="338" t="s">
        <v>1</v>
      </c>
      <c r="G10251" s="341" t="s">
        <v>2</v>
      </c>
      <c r="H10251" s="342"/>
      <c r="I10251" s="342"/>
      <c r="J10251" s="343"/>
      <c r="K10251" s="344" t="s">
        <v>3</v>
      </c>
      <c r="L10251" s="343"/>
      <c r="M10251" s="344" t="s">
        <v>144</v>
      </c>
      <c r="N10251" s="342"/>
      <c r="O10251" s="342"/>
    </row>
    <row r="10252" spans="1:15" ht="18" customHeight="1" thickBot="1">
      <c r="A10252">
        <v>2022</v>
      </c>
      <c r="B10252" t="s">
        <v>64</v>
      </c>
      <c r="C10252" s="263">
        <f t="shared" si="546"/>
        <v>44565</v>
      </c>
      <c r="D10252">
        <v>3</v>
      </c>
      <c r="E10252" t="str">
        <f t="shared" si="545"/>
        <v>S1445653</v>
      </c>
      <c r="F10252" s="339"/>
      <c r="G10252" s="345" t="s">
        <v>5</v>
      </c>
      <c r="H10252" s="347" t="s">
        <v>145</v>
      </c>
      <c r="I10252" s="348"/>
      <c r="J10252" s="349"/>
      <c r="K10252" s="350" t="s">
        <v>6</v>
      </c>
      <c r="L10252" s="352" t="s">
        <v>12875</v>
      </c>
      <c r="M10252" s="350" t="s">
        <v>8</v>
      </c>
      <c r="N10252" s="354" t="s">
        <v>146</v>
      </c>
      <c r="O10252" s="356" t="s">
        <v>147</v>
      </c>
    </row>
    <row r="10253" spans="1:15" ht="15.75" thickBot="1">
      <c r="A10253">
        <v>2022</v>
      </c>
      <c r="B10253" t="s">
        <v>64</v>
      </c>
      <c r="C10253" s="263">
        <f t="shared" si="546"/>
        <v>44565</v>
      </c>
      <c r="D10253">
        <v>4</v>
      </c>
      <c r="E10253" t="str">
        <f t="shared" si="545"/>
        <v>S1445654</v>
      </c>
      <c r="F10253" s="340"/>
      <c r="G10253" s="346"/>
      <c r="H10253" s="191" t="s">
        <v>9</v>
      </c>
      <c r="I10253" s="192" t="s">
        <v>18</v>
      </c>
      <c r="J10253" s="193" t="s">
        <v>11</v>
      </c>
      <c r="K10253" s="351"/>
      <c r="L10253" s="353"/>
      <c r="M10253" s="351"/>
      <c r="N10253" s="355"/>
      <c r="O10253" s="357"/>
    </row>
    <row r="10254" spans="1:15">
      <c r="A10254">
        <v>2022</v>
      </c>
      <c r="B10254" t="s">
        <v>64</v>
      </c>
      <c r="C10254" s="263">
        <f t="shared" si="546"/>
        <v>44565</v>
      </c>
      <c r="D10254">
        <v>5</v>
      </c>
      <c r="E10254" t="str">
        <f t="shared" si="545"/>
        <v>S1445655</v>
      </c>
      <c r="F10254" s="3" t="s">
        <v>12</v>
      </c>
      <c r="G10254" s="2" t="s">
        <v>1951</v>
      </c>
      <c r="H10254" s="2" t="s">
        <v>1951</v>
      </c>
      <c r="I10254" s="2" t="s">
        <v>1951</v>
      </c>
      <c r="J10254" s="2" t="s">
        <v>12877</v>
      </c>
      <c r="K10254" s="194" t="s">
        <v>13</v>
      </c>
      <c r="L10254" s="2">
        <v>57</v>
      </c>
      <c r="M10254" s="194" t="s">
        <v>2421</v>
      </c>
      <c r="N10254" s="2">
        <v>25</v>
      </c>
      <c r="O10254" s="195" t="s">
        <v>8546</v>
      </c>
    </row>
    <row r="10255" spans="1:15">
      <c r="A10255">
        <v>2022</v>
      </c>
      <c r="B10255" t="s">
        <v>64</v>
      </c>
      <c r="C10255" s="263">
        <f t="shared" si="546"/>
        <v>44565</v>
      </c>
      <c r="D10255">
        <v>6</v>
      </c>
      <c r="E10255" t="str">
        <f t="shared" si="545"/>
        <v>S1445656</v>
      </c>
      <c r="F10255" s="4">
        <v>44562</v>
      </c>
      <c r="G10255" s="2" t="s">
        <v>4694</v>
      </c>
      <c r="H10255" s="2" t="s">
        <v>4694</v>
      </c>
      <c r="I10255" s="2" t="s">
        <v>3489</v>
      </c>
      <c r="J10255" s="2" t="s">
        <v>1511</v>
      </c>
      <c r="K10255" s="194" t="s">
        <v>13</v>
      </c>
      <c r="L10255" s="2">
        <v>59</v>
      </c>
      <c r="M10255" s="194">
        <v>100</v>
      </c>
      <c r="N10255" s="2">
        <v>0</v>
      </c>
      <c r="O10255" s="195">
        <v>0</v>
      </c>
    </row>
    <row r="10256" spans="1:15">
      <c r="A10256">
        <v>2022</v>
      </c>
      <c r="B10256" t="s">
        <v>64</v>
      </c>
      <c r="C10256" s="263">
        <f t="shared" si="546"/>
        <v>44565</v>
      </c>
      <c r="D10256">
        <v>7</v>
      </c>
      <c r="E10256" t="str">
        <f t="shared" si="545"/>
        <v>S1445657</v>
      </c>
      <c r="F10256" s="4">
        <v>44593</v>
      </c>
      <c r="G10256" s="2" t="s">
        <v>13667</v>
      </c>
      <c r="H10256" s="2" t="s">
        <v>13667</v>
      </c>
      <c r="I10256" s="2" t="s">
        <v>13668</v>
      </c>
      <c r="J10256" s="2" t="s">
        <v>4046</v>
      </c>
      <c r="K10256" s="194" t="s">
        <v>13</v>
      </c>
      <c r="L10256" s="2">
        <v>60</v>
      </c>
      <c r="M10256" s="194">
        <v>100</v>
      </c>
      <c r="N10256" s="2">
        <v>0</v>
      </c>
      <c r="O10256" s="195">
        <v>0</v>
      </c>
    </row>
    <row r="10257" spans="1:15">
      <c r="A10257">
        <v>2022</v>
      </c>
      <c r="B10257" t="s">
        <v>64</v>
      </c>
      <c r="C10257" s="263">
        <f t="shared" si="546"/>
        <v>44565</v>
      </c>
      <c r="D10257">
        <v>8</v>
      </c>
      <c r="E10257" t="str">
        <f t="shared" si="545"/>
        <v>S1445658</v>
      </c>
      <c r="F10257" s="4">
        <v>44621</v>
      </c>
      <c r="G10257" s="2" t="s">
        <v>13669</v>
      </c>
      <c r="H10257" s="2" t="s">
        <v>13669</v>
      </c>
      <c r="I10257" s="2" t="s">
        <v>13670</v>
      </c>
      <c r="J10257" s="2" t="s">
        <v>880</v>
      </c>
      <c r="K10257" s="194" t="s">
        <v>13</v>
      </c>
      <c r="L10257" s="2">
        <v>55</v>
      </c>
      <c r="M10257" s="194">
        <v>100</v>
      </c>
      <c r="N10257" s="2">
        <v>0</v>
      </c>
      <c r="O10257" s="195">
        <v>0</v>
      </c>
    </row>
    <row r="10258" spans="1:15">
      <c r="A10258">
        <v>2022</v>
      </c>
      <c r="B10258" t="s">
        <v>64</v>
      </c>
      <c r="C10258" s="263">
        <f t="shared" si="546"/>
        <v>44565</v>
      </c>
      <c r="D10258">
        <v>9</v>
      </c>
      <c r="E10258" t="str">
        <f t="shared" si="545"/>
        <v>S1445659</v>
      </c>
      <c r="F10258" s="4">
        <v>44652</v>
      </c>
      <c r="G10258" s="2" t="s">
        <v>13671</v>
      </c>
      <c r="H10258" s="2" t="s">
        <v>13671</v>
      </c>
      <c r="I10258" s="2" t="s">
        <v>13672</v>
      </c>
      <c r="J10258" s="2" t="s">
        <v>1645</v>
      </c>
      <c r="K10258" s="194" t="s">
        <v>13</v>
      </c>
      <c r="L10258" s="2">
        <v>44</v>
      </c>
      <c r="M10258" s="194">
        <v>100</v>
      </c>
      <c r="N10258" s="2">
        <v>0</v>
      </c>
      <c r="O10258" s="195">
        <v>0</v>
      </c>
    </row>
    <row r="10259" spans="1:15">
      <c r="A10259">
        <v>2022</v>
      </c>
      <c r="B10259" t="s">
        <v>64</v>
      </c>
      <c r="C10259" s="263">
        <f t="shared" si="546"/>
        <v>44565</v>
      </c>
      <c r="D10259">
        <v>10</v>
      </c>
      <c r="E10259" t="str">
        <f t="shared" si="545"/>
        <v>S14456510</v>
      </c>
      <c r="F10259" s="3" t="s">
        <v>13233</v>
      </c>
      <c r="G10259" s="2" t="s">
        <v>9382</v>
      </c>
      <c r="H10259" s="2" t="s">
        <v>9382</v>
      </c>
      <c r="I10259" s="2" t="s">
        <v>5487</v>
      </c>
      <c r="J10259" s="2" t="s">
        <v>1207</v>
      </c>
      <c r="K10259" s="194" t="s">
        <v>13</v>
      </c>
      <c r="L10259" s="2">
        <v>45</v>
      </c>
      <c r="M10259" s="194" t="s">
        <v>6872</v>
      </c>
      <c r="N10259" s="2">
        <v>0</v>
      </c>
      <c r="O10259" s="195" t="s">
        <v>763</v>
      </c>
    </row>
    <row r="10260" spans="1:15">
      <c r="A10260">
        <v>2022</v>
      </c>
      <c r="B10260" t="s">
        <v>64</v>
      </c>
      <c r="C10260" s="263">
        <f t="shared" si="546"/>
        <v>44565</v>
      </c>
      <c r="D10260">
        <v>11</v>
      </c>
      <c r="E10260" t="str">
        <f t="shared" si="545"/>
        <v>S14456511</v>
      </c>
      <c r="F10260" s="3">
        <v>2023</v>
      </c>
      <c r="G10260" s="2" t="s">
        <v>9142</v>
      </c>
      <c r="H10260" s="2" t="s">
        <v>9142</v>
      </c>
      <c r="I10260" s="2" t="s">
        <v>2221</v>
      </c>
      <c r="J10260" s="2" t="s">
        <v>1378</v>
      </c>
      <c r="K10260" s="194" t="s">
        <v>13</v>
      </c>
      <c r="L10260" s="2">
        <v>44</v>
      </c>
      <c r="M10260" s="194" t="s">
        <v>9279</v>
      </c>
      <c r="N10260" s="2" t="s">
        <v>2383</v>
      </c>
      <c r="O10260" s="195" t="s">
        <v>3767</v>
      </c>
    </row>
    <row r="10261" spans="1:15">
      <c r="A10261">
        <v>2022</v>
      </c>
      <c r="B10261" t="s">
        <v>64</v>
      </c>
      <c r="C10261" s="263">
        <f t="shared" si="546"/>
        <v>44565</v>
      </c>
      <c r="D10261">
        <v>12</v>
      </c>
      <c r="E10261" t="str">
        <f t="shared" si="545"/>
        <v>S14456512</v>
      </c>
      <c r="F10261" s="3">
        <v>2024</v>
      </c>
      <c r="G10261" s="2" t="s">
        <v>9513</v>
      </c>
      <c r="H10261" s="2" t="s">
        <v>9513</v>
      </c>
      <c r="I10261" s="2" t="s">
        <v>1021</v>
      </c>
      <c r="J10261" s="2" t="s">
        <v>2230</v>
      </c>
      <c r="K10261" s="194" t="s">
        <v>13</v>
      </c>
      <c r="L10261" s="2">
        <v>33</v>
      </c>
      <c r="M10261" s="194" t="s">
        <v>935</v>
      </c>
      <c r="N10261" s="2" t="s">
        <v>3110</v>
      </c>
      <c r="O10261" s="195" t="s">
        <v>4578</v>
      </c>
    </row>
    <row r="10262" spans="1:15">
      <c r="A10262">
        <v>2022</v>
      </c>
      <c r="B10262" t="s">
        <v>64</v>
      </c>
      <c r="C10262" s="263">
        <f t="shared" si="546"/>
        <v>44565</v>
      </c>
      <c r="D10262">
        <v>13</v>
      </c>
      <c r="E10262" t="str">
        <f t="shared" si="545"/>
        <v>S14456513</v>
      </c>
      <c r="F10262" s="3">
        <v>2025</v>
      </c>
      <c r="G10262" s="2" t="s">
        <v>9808</v>
      </c>
      <c r="H10262" s="2" t="s">
        <v>9808</v>
      </c>
      <c r="I10262" s="2" t="s">
        <v>9808</v>
      </c>
      <c r="J10262" s="2" t="s">
        <v>1076</v>
      </c>
      <c r="K10262" s="194" t="s">
        <v>13</v>
      </c>
      <c r="L10262" s="2">
        <v>27</v>
      </c>
      <c r="M10262" s="194" t="s">
        <v>301</v>
      </c>
      <c r="N10262" s="2" t="s">
        <v>338</v>
      </c>
      <c r="O10262" s="195" t="s">
        <v>1723</v>
      </c>
    </row>
    <row r="10263" spans="1:15" ht="15.75" thickBot="1">
      <c r="A10263">
        <v>2022</v>
      </c>
      <c r="B10263" t="s">
        <v>64</v>
      </c>
      <c r="C10263" s="263">
        <f t="shared" si="546"/>
        <v>44565</v>
      </c>
      <c r="D10263">
        <v>14</v>
      </c>
      <c r="E10263" t="str">
        <f t="shared" si="545"/>
        <v>S14456514</v>
      </c>
      <c r="F10263" s="5">
        <v>2026</v>
      </c>
      <c r="G10263" s="6" t="s">
        <v>13673</v>
      </c>
      <c r="H10263" s="6" t="s">
        <v>13673</v>
      </c>
      <c r="I10263" s="6" t="s">
        <v>13674</v>
      </c>
      <c r="J10263" s="6" t="s">
        <v>1757</v>
      </c>
      <c r="K10263" s="196" t="s">
        <v>13</v>
      </c>
      <c r="L10263" s="6">
        <v>26</v>
      </c>
      <c r="M10263" s="196" t="s">
        <v>2623</v>
      </c>
      <c r="N10263" s="6" t="s">
        <v>10652</v>
      </c>
      <c r="O10263" s="197" t="s">
        <v>6250</v>
      </c>
    </row>
    <row r="10264" spans="1:15" ht="18" thickTop="1" thickBot="1">
      <c r="A10264">
        <v>2022</v>
      </c>
      <c r="B10264" t="s">
        <v>64</v>
      </c>
      <c r="C10264" s="263">
        <f t="shared" si="546"/>
        <v>44565</v>
      </c>
      <c r="D10264">
        <v>15</v>
      </c>
      <c r="E10264" t="str">
        <f t="shared" si="545"/>
        <v>S14456515</v>
      </c>
      <c r="F10264" s="146" t="s">
        <v>11904</v>
      </c>
    </row>
    <row r="10265" spans="1:15" ht="16.5" thickTop="1" thickBot="1">
      <c r="A10265">
        <v>2022</v>
      </c>
      <c r="B10265" t="s">
        <v>64</v>
      </c>
      <c r="C10265" s="263">
        <f t="shared" si="546"/>
        <v>44565</v>
      </c>
      <c r="D10265">
        <v>16</v>
      </c>
      <c r="E10265" t="str">
        <f t="shared" si="545"/>
        <v>S14456516</v>
      </c>
      <c r="F10265" s="338" t="s">
        <v>1</v>
      </c>
      <c r="G10265" s="341" t="s">
        <v>2</v>
      </c>
      <c r="H10265" s="342"/>
      <c r="I10265" s="342"/>
      <c r="J10265" s="343"/>
      <c r="K10265" s="344" t="s">
        <v>3</v>
      </c>
      <c r="L10265" s="343"/>
      <c r="M10265" s="344" t="s">
        <v>144</v>
      </c>
      <c r="N10265" s="342"/>
      <c r="O10265" s="342"/>
    </row>
    <row r="10266" spans="1:15" ht="18" customHeight="1" thickBot="1">
      <c r="A10266">
        <v>2022</v>
      </c>
      <c r="B10266" t="s">
        <v>64</v>
      </c>
      <c r="C10266" s="263">
        <f t="shared" si="546"/>
        <v>44565</v>
      </c>
      <c r="D10266">
        <v>17</v>
      </c>
      <c r="E10266" t="str">
        <f t="shared" si="545"/>
        <v>S14456517</v>
      </c>
      <c r="F10266" s="339"/>
      <c r="G10266" s="345" t="s">
        <v>5</v>
      </c>
      <c r="H10266" s="347" t="s">
        <v>145</v>
      </c>
      <c r="I10266" s="348"/>
      <c r="J10266" s="349"/>
      <c r="K10266" s="350" t="s">
        <v>6</v>
      </c>
      <c r="L10266" s="352" t="s">
        <v>12875</v>
      </c>
      <c r="M10266" s="350" t="s">
        <v>8</v>
      </c>
      <c r="N10266" s="354" t="s">
        <v>146</v>
      </c>
      <c r="O10266" s="356" t="s">
        <v>147</v>
      </c>
    </row>
    <row r="10267" spans="1:15" ht="15.75" thickBot="1">
      <c r="A10267">
        <v>2022</v>
      </c>
      <c r="B10267" t="s">
        <v>64</v>
      </c>
      <c r="C10267" s="263">
        <f t="shared" si="546"/>
        <v>44565</v>
      </c>
      <c r="D10267">
        <v>18</v>
      </c>
      <c r="E10267" t="str">
        <f t="shared" si="545"/>
        <v>S14456518</v>
      </c>
      <c r="F10267" s="340"/>
      <c r="G10267" s="346"/>
      <c r="H10267" s="191" t="s">
        <v>9</v>
      </c>
      <c r="I10267" s="192" t="s">
        <v>18</v>
      </c>
      <c r="J10267" s="193" t="s">
        <v>11</v>
      </c>
      <c r="K10267" s="351"/>
      <c r="L10267" s="353"/>
      <c r="M10267" s="351"/>
      <c r="N10267" s="355"/>
      <c r="O10267" s="357"/>
    </row>
    <row r="10268" spans="1:15">
      <c r="A10268">
        <v>2022</v>
      </c>
      <c r="B10268" t="s">
        <v>64</v>
      </c>
      <c r="C10268" s="263">
        <f t="shared" si="546"/>
        <v>44565</v>
      </c>
      <c r="D10268">
        <v>19</v>
      </c>
      <c r="E10268" t="str">
        <f t="shared" si="545"/>
        <v>S14456519</v>
      </c>
      <c r="F10268" s="3" t="s">
        <v>16</v>
      </c>
      <c r="G10268" s="2" t="s">
        <v>13675</v>
      </c>
      <c r="H10268" s="2" t="s">
        <v>13675</v>
      </c>
      <c r="I10268" s="2" t="s">
        <v>13676</v>
      </c>
      <c r="J10268" s="2" t="s">
        <v>419</v>
      </c>
      <c r="K10268" s="194" t="s">
        <v>13</v>
      </c>
      <c r="L10268" s="2">
        <v>51</v>
      </c>
      <c r="M10268" s="194" t="s">
        <v>340</v>
      </c>
      <c r="N10268" s="2" t="s">
        <v>1367</v>
      </c>
      <c r="O10268" s="195">
        <v>30</v>
      </c>
    </row>
    <row r="10269" spans="1:15">
      <c r="A10269">
        <v>2022</v>
      </c>
      <c r="B10269" t="s">
        <v>64</v>
      </c>
      <c r="C10269" s="263">
        <f t="shared" si="546"/>
        <v>44565</v>
      </c>
      <c r="D10269">
        <v>20</v>
      </c>
      <c r="E10269" t="str">
        <f t="shared" si="545"/>
        <v>S14456520</v>
      </c>
      <c r="F10269" s="4">
        <v>44562</v>
      </c>
      <c r="G10269" s="2" t="s">
        <v>13677</v>
      </c>
      <c r="H10269" s="2" t="s">
        <v>13677</v>
      </c>
      <c r="I10269" s="2" t="s">
        <v>13678</v>
      </c>
      <c r="J10269" s="2" t="s">
        <v>3571</v>
      </c>
      <c r="K10269" s="194" t="s">
        <v>13</v>
      </c>
      <c r="L10269" s="2">
        <v>51</v>
      </c>
      <c r="M10269" s="194">
        <v>100</v>
      </c>
      <c r="N10269" s="2">
        <v>0</v>
      </c>
      <c r="O10269" s="195">
        <v>0</v>
      </c>
    </row>
    <row r="10270" spans="1:15">
      <c r="A10270">
        <v>2022</v>
      </c>
      <c r="B10270" t="s">
        <v>64</v>
      </c>
      <c r="C10270" s="263">
        <f t="shared" si="546"/>
        <v>44565</v>
      </c>
      <c r="D10270">
        <v>21</v>
      </c>
      <c r="E10270" t="str">
        <f t="shared" si="545"/>
        <v>S14456521</v>
      </c>
      <c r="F10270" s="4">
        <v>44593</v>
      </c>
      <c r="G10270" s="2" t="s">
        <v>13679</v>
      </c>
      <c r="H10270" s="2" t="s">
        <v>13679</v>
      </c>
      <c r="I10270" s="2" t="s">
        <v>6644</v>
      </c>
      <c r="J10270" s="2" t="s">
        <v>454</v>
      </c>
      <c r="K10270" s="194" t="s">
        <v>13</v>
      </c>
      <c r="L10270" s="2">
        <v>51</v>
      </c>
      <c r="M10270" s="194">
        <v>100</v>
      </c>
      <c r="N10270" s="2">
        <v>0</v>
      </c>
      <c r="O10270" s="195">
        <v>0</v>
      </c>
    </row>
    <row r="10271" spans="1:15">
      <c r="A10271">
        <v>2022</v>
      </c>
      <c r="B10271" t="s">
        <v>64</v>
      </c>
      <c r="C10271" s="263">
        <f t="shared" si="546"/>
        <v>44565</v>
      </c>
      <c r="D10271">
        <v>22</v>
      </c>
      <c r="E10271" t="str">
        <f t="shared" si="545"/>
        <v>S14456522</v>
      </c>
      <c r="F10271" s="4">
        <v>44621</v>
      </c>
      <c r="G10271" s="2" t="s">
        <v>12702</v>
      </c>
      <c r="H10271" s="2" t="s">
        <v>12702</v>
      </c>
      <c r="I10271" s="2" t="s">
        <v>9642</v>
      </c>
      <c r="J10271" s="2" t="s">
        <v>454</v>
      </c>
      <c r="K10271" s="194" t="s">
        <v>13</v>
      </c>
      <c r="L10271" s="2">
        <v>49</v>
      </c>
      <c r="M10271" s="194">
        <v>100</v>
      </c>
      <c r="N10271" s="2">
        <v>0</v>
      </c>
      <c r="O10271" s="195">
        <v>0</v>
      </c>
    </row>
    <row r="10272" spans="1:15">
      <c r="A10272">
        <v>2022</v>
      </c>
      <c r="B10272" t="s">
        <v>64</v>
      </c>
      <c r="C10272" s="263">
        <f t="shared" si="546"/>
        <v>44565</v>
      </c>
      <c r="D10272">
        <v>23</v>
      </c>
      <c r="E10272" t="str">
        <f t="shared" si="545"/>
        <v>S14456523</v>
      </c>
      <c r="F10272" s="4">
        <v>44652</v>
      </c>
      <c r="G10272" s="2" t="s">
        <v>13680</v>
      </c>
      <c r="H10272" s="2" t="s">
        <v>13680</v>
      </c>
      <c r="I10272" s="2" t="s">
        <v>13681</v>
      </c>
      <c r="J10272" s="2" t="s">
        <v>3931</v>
      </c>
      <c r="K10272" s="194" t="s">
        <v>13</v>
      </c>
      <c r="L10272" s="2">
        <v>43</v>
      </c>
      <c r="M10272" s="194">
        <v>100</v>
      </c>
      <c r="N10272" s="2">
        <v>0</v>
      </c>
      <c r="O10272" s="195">
        <v>0</v>
      </c>
    </row>
    <row r="10273" spans="1:15">
      <c r="A10273">
        <v>2022</v>
      </c>
      <c r="B10273" t="s">
        <v>64</v>
      </c>
      <c r="C10273" s="263">
        <f t="shared" si="546"/>
        <v>44565</v>
      </c>
      <c r="D10273">
        <v>24</v>
      </c>
      <c r="E10273" t="str">
        <f t="shared" si="545"/>
        <v>S14456524</v>
      </c>
      <c r="F10273" s="3" t="s">
        <v>13233</v>
      </c>
      <c r="G10273" s="2" t="s">
        <v>10857</v>
      </c>
      <c r="H10273" s="2" t="s">
        <v>10857</v>
      </c>
      <c r="I10273" s="2" t="s">
        <v>13682</v>
      </c>
      <c r="J10273" s="2" t="s">
        <v>7821</v>
      </c>
      <c r="K10273" s="194" t="s">
        <v>13</v>
      </c>
      <c r="L10273" s="2">
        <v>45</v>
      </c>
      <c r="M10273" s="194">
        <v>100</v>
      </c>
      <c r="N10273" s="2">
        <v>0</v>
      </c>
      <c r="O10273" s="195">
        <v>0</v>
      </c>
    </row>
    <row r="10274" spans="1:15">
      <c r="A10274">
        <v>2022</v>
      </c>
      <c r="B10274" t="s">
        <v>64</v>
      </c>
      <c r="C10274" s="263">
        <f t="shared" si="546"/>
        <v>44565</v>
      </c>
      <c r="D10274">
        <v>25</v>
      </c>
      <c r="E10274" t="str">
        <f t="shared" si="545"/>
        <v>S14456525</v>
      </c>
      <c r="F10274" s="3">
        <v>2023</v>
      </c>
      <c r="G10274" s="2" t="s">
        <v>13683</v>
      </c>
      <c r="H10274" s="2" t="s">
        <v>13683</v>
      </c>
      <c r="I10274" s="2" t="s">
        <v>13684</v>
      </c>
      <c r="J10274" s="2" t="s">
        <v>4611</v>
      </c>
      <c r="K10274" s="194" t="s">
        <v>13</v>
      </c>
      <c r="L10274" s="2">
        <v>43</v>
      </c>
      <c r="M10274" s="194" t="s">
        <v>2975</v>
      </c>
      <c r="N10274" s="2" t="s">
        <v>1208</v>
      </c>
      <c r="O10274" s="195">
        <v>0</v>
      </c>
    </row>
    <row r="10275" spans="1:15">
      <c r="A10275">
        <v>2022</v>
      </c>
      <c r="B10275" t="s">
        <v>64</v>
      </c>
      <c r="C10275" s="263">
        <f t="shared" si="546"/>
        <v>44565</v>
      </c>
      <c r="D10275">
        <v>26</v>
      </c>
      <c r="E10275" t="str">
        <f t="shared" si="545"/>
        <v>S14456526</v>
      </c>
      <c r="F10275" s="3">
        <v>2024</v>
      </c>
      <c r="G10275" s="2">
        <v>217</v>
      </c>
      <c r="H10275" s="2">
        <v>217</v>
      </c>
      <c r="I10275" s="2" t="s">
        <v>13685</v>
      </c>
      <c r="J10275" s="2" t="s">
        <v>791</v>
      </c>
      <c r="K10275" s="194" t="s">
        <v>13</v>
      </c>
      <c r="L10275" s="2">
        <v>36</v>
      </c>
      <c r="M10275" s="194" t="s">
        <v>692</v>
      </c>
      <c r="N10275" s="2" t="s">
        <v>697</v>
      </c>
      <c r="O10275" s="195" t="s">
        <v>529</v>
      </c>
    </row>
    <row r="10276" spans="1:15">
      <c r="A10276">
        <v>2022</v>
      </c>
      <c r="B10276" t="s">
        <v>64</v>
      </c>
      <c r="C10276" s="263">
        <f t="shared" si="546"/>
        <v>44565</v>
      </c>
      <c r="D10276">
        <v>27</v>
      </c>
      <c r="E10276" t="str">
        <f t="shared" si="545"/>
        <v>S14456527</v>
      </c>
      <c r="F10276" s="3">
        <v>2025</v>
      </c>
      <c r="G10276" s="2" t="s">
        <v>13686</v>
      </c>
      <c r="H10276" s="2" t="s">
        <v>13686</v>
      </c>
      <c r="I10276" s="2" t="s">
        <v>13687</v>
      </c>
      <c r="J10276" s="2" t="s">
        <v>1309</v>
      </c>
      <c r="K10276" s="194" t="s">
        <v>13</v>
      </c>
      <c r="L10276" s="2">
        <v>31</v>
      </c>
      <c r="M10276" s="194" t="s">
        <v>266</v>
      </c>
      <c r="N10276" s="2" t="s">
        <v>1139</v>
      </c>
      <c r="O10276" s="195" t="s">
        <v>787</v>
      </c>
    </row>
    <row r="10277" spans="1:15" ht="15.75" thickBot="1">
      <c r="A10277">
        <v>2022</v>
      </c>
      <c r="B10277" t="s">
        <v>64</v>
      </c>
      <c r="C10277" s="263">
        <f t="shared" si="546"/>
        <v>44565</v>
      </c>
      <c r="D10277">
        <v>28</v>
      </c>
      <c r="E10277" t="str">
        <f t="shared" si="545"/>
        <v>S14456528</v>
      </c>
      <c r="F10277" s="5">
        <v>2026</v>
      </c>
      <c r="G10277" s="6" t="s">
        <v>6118</v>
      </c>
      <c r="H10277" s="6" t="s">
        <v>6118</v>
      </c>
      <c r="I10277" s="6" t="s">
        <v>11898</v>
      </c>
      <c r="J10277" s="6" t="s">
        <v>2375</v>
      </c>
      <c r="K10277" s="196" t="s">
        <v>13</v>
      </c>
      <c r="L10277" s="6">
        <v>29</v>
      </c>
      <c r="M10277" s="196" t="s">
        <v>5324</v>
      </c>
      <c r="N10277" s="6" t="s">
        <v>433</v>
      </c>
      <c r="O10277" s="197" t="s">
        <v>491</v>
      </c>
    </row>
    <row r="10278" spans="1:15" ht="18" thickTop="1" thickBot="1">
      <c r="A10278">
        <v>2022</v>
      </c>
      <c r="B10278" t="s">
        <v>63</v>
      </c>
      <c r="C10278" s="263">
        <f>C10277+7</f>
        <v>44572</v>
      </c>
      <c r="D10278">
        <v>1</v>
      </c>
      <c r="E10278" t="str">
        <f t="shared" ref="E10278:E10305" si="547">B10278&amp;C10278&amp;D10278</f>
        <v>S2445721</v>
      </c>
      <c r="F10278" s="146" t="s">
        <v>11903</v>
      </c>
    </row>
    <row r="10279" spans="1:15" ht="16.5" thickTop="1" thickBot="1">
      <c r="A10279">
        <v>2022</v>
      </c>
      <c r="B10279" t="s">
        <v>63</v>
      </c>
      <c r="C10279" s="263">
        <f t="shared" ref="C10279:C10305" si="548">C10278</f>
        <v>44572</v>
      </c>
      <c r="D10279">
        <v>2</v>
      </c>
      <c r="E10279" t="str">
        <f t="shared" si="547"/>
        <v>S2445722</v>
      </c>
      <c r="F10279" s="338" t="s">
        <v>1</v>
      </c>
      <c r="G10279" s="341" t="s">
        <v>2</v>
      </c>
      <c r="H10279" s="342"/>
      <c r="I10279" s="342"/>
      <c r="J10279" s="343"/>
      <c r="K10279" s="344" t="s">
        <v>3</v>
      </c>
      <c r="L10279" s="343"/>
      <c r="M10279" s="344" t="s">
        <v>144</v>
      </c>
      <c r="N10279" s="342"/>
      <c r="O10279" s="342"/>
    </row>
    <row r="10280" spans="1:15" ht="18" customHeight="1" thickBot="1">
      <c r="A10280">
        <v>2022</v>
      </c>
      <c r="B10280" t="s">
        <v>63</v>
      </c>
      <c r="C10280" s="263">
        <f t="shared" si="548"/>
        <v>44572</v>
      </c>
      <c r="D10280">
        <v>3</v>
      </c>
      <c r="E10280" t="str">
        <f t="shared" si="547"/>
        <v>S2445723</v>
      </c>
      <c r="F10280" s="339"/>
      <c r="G10280" s="345" t="s">
        <v>5</v>
      </c>
      <c r="H10280" s="347" t="s">
        <v>145</v>
      </c>
      <c r="I10280" s="348"/>
      <c r="J10280" s="349"/>
      <c r="K10280" s="350" t="s">
        <v>6</v>
      </c>
      <c r="L10280" s="352" t="s">
        <v>12875</v>
      </c>
      <c r="M10280" s="350" t="s">
        <v>8</v>
      </c>
      <c r="N10280" s="354" t="s">
        <v>146</v>
      </c>
      <c r="O10280" s="356" t="s">
        <v>147</v>
      </c>
    </row>
    <row r="10281" spans="1:15" ht="15.75" thickBot="1">
      <c r="A10281">
        <v>2022</v>
      </c>
      <c r="B10281" t="s">
        <v>63</v>
      </c>
      <c r="C10281" s="263">
        <f t="shared" si="548"/>
        <v>44572</v>
      </c>
      <c r="D10281">
        <v>4</v>
      </c>
      <c r="E10281" t="str">
        <f t="shared" si="547"/>
        <v>S2445724</v>
      </c>
      <c r="F10281" s="340"/>
      <c r="G10281" s="346"/>
      <c r="H10281" s="191" t="s">
        <v>9</v>
      </c>
      <c r="I10281" s="192" t="s">
        <v>18</v>
      </c>
      <c r="J10281" s="193" t="s">
        <v>11</v>
      </c>
      <c r="K10281" s="351"/>
      <c r="L10281" s="353"/>
      <c r="M10281" s="351"/>
      <c r="N10281" s="355"/>
      <c r="O10281" s="357"/>
    </row>
    <row r="10282" spans="1:15">
      <c r="A10282">
        <v>2022</v>
      </c>
      <c r="B10282" t="s">
        <v>63</v>
      </c>
      <c r="C10282" s="263">
        <f t="shared" si="548"/>
        <v>44572</v>
      </c>
      <c r="D10282">
        <v>5</v>
      </c>
      <c r="E10282" t="str">
        <f t="shared" si="547"/>
        <v>S2445725</v>
      </c>
      <c r="F10282" s="3" t="s">
        <v>12</v>
      </c>
      <c r="G10282" s="2">
        <v>2</v>
      </c>
      <c r="H10282" s="2" t="s">
        <v>7207</v>
      </c>
      <c r="I10282" s="2" t="s">
        <v>2230</v>
      </c>
      <c r="J10282" s="2" t="s">
        <v>10057</v>
      </c>
      <c r="K10282" s="194" t="s">
        <v>17</v>
      </c>
      <c r="L10282" s="2">
        <v>51</v>
      </c>
      <c r="M10282" s="194" t="s">
        <v>5258</v>
      </c>
      <c r="N10282" s="2" t="s">
        <v>345</v>
      </c>
      <c r="O10282" s="195" t="s">
        <v>5258</v>
      </c>
    </row>
    <row r="10283" spans="1:15">
      <c r="A10283">
        <v>2022</v>
      </c>
      <c r="B10283" t="s">
        <v>63</v>
      </c>
      <c r="C10283" s="263">
        <f t="shared" si="548"/>
        <v>44572</v>
      </c>
      <c r="D10283">
        <v>6</v>
      </c>
      <c r="E10283" t="str">
        <f t="shared" si="547"/>
        <v>S2445726</v>
      </c>
      <c r="F10283" s="4">
        <v>44562</v>
      </c>
      <c r="G10283" s="2">
        <v>70</v>
      </c>
      <c r="H10283" s="2" t="s">
        <v>13688</v>
      </c>
      <c r="I10283" s="2" t="s">
        <v>13689</v>
      </c>
      <c r="J10283" s="2" t="s">
        <v>11879</v>
      </c>
      <c r="K10283" s="194" t="s">
        <v>17</v>
      </c>
      <c r="L10283" s="2">
        <v>56</v>
      </c>
      <c r="M10283" s="194">
        <v>100</v>
      </c>
      <c r="N10283" s="2">
        <v>0</v>
      </c>
      <c r="O10283" s="195">
        <v>0</v>
      </c>
    </row>
    <row r="10284" spans="1:15">
      <c r="A10284">
        <v>2022</v>
      </c>
      <c r="B10284" t="s">
        <v>63</v>
      </c>
      <c r="C10284" s="263">
        <f t="shared" si="548"/>
        <v>44572</v>
      </c>
      <c r="D10284">
        <v>7</v>
      </c>
      <c r="E10284" t="str">
        <f t="shared" si="547"/>
        <v>S2445727</v>
      </c>
      <c r="F10284" s="4">
        <v>44593</v>
      </c>
      <c r="G10284" s="2">
        <v>100</v>
      </c>
      <c r="H10284" s="2" t="s">
        <v>13690</v>
      </c>
      <c r="I10284" s="2" t="s">
        <v>13691</v>
      </c>
      <c r="J10284" s="2" t="s">
        <v>1544</v>
      </c>
      <c r="K10284" s="194" t="s">
        <v>17</v>
      </c>
      <c r="L10284" s="2">
        <v>61</v>
      </c>
      <c r="M10284" s="194" t="s">
        <v>4693</v>
      </c>
      <c r="N10284" s="2" t="s">
        <v>469</v>
      </c>
      <c r="O10284" s="195">
        <v>0</v>
      </c>
    </row>
    <row r="10285" spans="1:15">
      <c r="A10285">
        <v>2022</v>
      </c>
      <c r="B10285" t="s">
        <v>63</v>
      </c>
      <c r="C10285" s="263">
        <f t="shared" si="548"/>
        <v>44572</v>
      </c>
      <c r="D10285">
        <v>8</v>
      </c>
      <c r="E10285" t="str">
        <f t="shared" si="547"/>
        <v>S2445728</v>
      </c>
      <c r="F10285" s="4">
        <v>44621</v>
      </c>
      <c r="G10285" s="2">
        <v>125</v>
      </c>
      <c r="H10285" s="2" t="s">
        <v>13692</v>
      </c>
      <c r="I10285" s="2" t="s">
        <v>13693</v>
      </c>
      <c r="J10285" s="2" t="s">
        <v>1419</v>
      </c>
      <c r="K10285" s="194" t="s">
        <v>17</v>
      </c>
      <c r="L10285" s="2">
        <v>60</v>
      </c>
      <c r="M10285" s="194">
        <v>5</v>
      </c>
      <c r="N10285" s="2">
        <v>0</v>
      </c>
      <c r="O10285" s="195">
        <v>95</v>
      </c>
    </row>
    <row r="10286" spans="1:15">
      <c r="A10286">
        <v>2022</v>
      </c>
      <c r="B10286" t="s">
        <v>63</v>
      </c>
      <c r="C10286" s="263">
        <f t="shared" si="548"/>
        <v>44572</v>
      </c>
      <c r="D10286">
        <v>9</v>
      </c>
      <c r="E10286" t="str">
        <f t="shared" si="547"/>
        <v>S2445729</v>
      </c>
      <c r="F10286" s="4">
        <v>44652</v>
      </c>
      <c r="G10286" s="2">
        <v>120</v>
      </c>
      <c r="H10286" s="2" t="s">
        <v>13694</v>
      </c>
      <c r="I10286" s="2" t="s">
        <v>13695</v>
      </c>
      <c r="J10286" s="2" t="s">
        <v>865</v>
      </c>
      <c r="K10286" s="194" t="s">
        <v>17</v>
      </c>
      <c r="L10286" s="2">
        <v>47</v>
      </c>
      <c r="M10286" s="194" t="s">
        <v>984</v>
      </c>
      <c r="N10286" s="2" t="s">
        <v>4881</v>
      </c>
      <c r="O10286" s="195" t="s">
        <v>10870</v>
      </c>
    </row>
    <row r="10287" spans="1:15">
      <c r="A10287">
        <v>2022</v>
      </c>
      <c r="B10287" t="s">
        <v>63</v>
      </c>
      <c r="C10287" s="263">
        <f t="shared" si="548"/>
        <v>44572</v>
      </c>
      <c r="D10287">
        <v>10</v>
      </c>
      <c r="E10287" t="str">
        <f t="shared" si="547"/>
        <v>S24457210</v>
      </c>
      <c r="F10287" s="3" t="s">
        <v>13233</v>
      </c>
      <c r="G10287" s="2">
        <v>200</v>
      </c>
      <c r="H10287" s="2" t="s">
        <v>13696</v>
      </c>
      <c r="I10287" s="2" t="s">
        <v>9730</v>
      </c>
      <c r="J10287" s="2" t="s">
        <v>3370</v>
      </c>
      <c r="K10287" s="194" t="s">
        <v>17</v>
      </c>
      <c r="L10287" s="2">
        <v>44</v>
      </c>
      <c r="M10287" s="194" t="s">
        <v>580</v>
      </c>
      <c r="N10287" s="2" t="s">
        <v>1248</v>
      </c>
      <c r="O10287" s="195" t="s">
        <v>580</v>
      </c>
    </row>
    <row r="10288" spans="1:15">
      <c r="A10288">
        <v>2022</v>
      </c>
      <c r="B10288" t="s">
        <v>63</v>
      </c>
      <c r="C10288" s="263">
        <f t="shared" si="548"/>
        <v>44572</v>
      </c>
      <c r="D10288">
        <v>11</v>
      </c>
      <c r="E10288" t="str">
        <f t="shared" si="547"/>
        <v>S24457211</v>
      </c>
      <c r="F10288" s="3">
        <v>2023</v>
      </c>
      <c r="G10288" s="2">
        <v>210</v>
      </c>
      <c r="H10288" s="2" t="s">
        <v>909</v>
      </c>
      <c r="I10288" s="2" t="s">
        <v>2726</v>
      </c>
      <c r="J10288" s="2" t="s">
        <v>763</v>
      </c>
      <c r="K10288" s="194" t="s">
        <v>17</v>
      </c>
      <c r="L10288" s="2">
        <v>42</v>
      </c>
      <c r="M10288" s="194" t="s">
        <v>635</v>
      </c>
      <c r="N10288" s="2" t="s">
        <v>1975</v>
      </c>
      <c r="O10288" s="195" t="s">
        <v>5648</v>
      </c>
    </row>
    <row r="10289" spans="1:15">
      <c r="A10289">
        <v>2022</v>
      </c>
      <c r="B10289" t="s">
        <v>63</v>
      </c>
      <c r="C10289" s="263">
        <f t="shared" si="548"/>
        <v>44572</v>
      </c>
      <c r="D10289">
        <v>12</v>
      </c>
      <c r="E10289" t="str">
        <f t="shared" si="547"/>
        <v>S24457212</v>
      </c>
      <c r="F10289" s="3">
        <v>2024</v>
      </c>
      <c r="G10289" s="2">
        <v>180</v>
      </c>
      <c r="H10289" s="2" t="s">
        <v>13697</v>
      </c>
      <c r="I10289" s="2" t="s">
        <v>13698</v>
      </c>
      <c r="J10289" s="2" t="s">
        <v>5597</v>
      </c>
      <c r="K10289" s="194" t="s">
        <v>17</v>
      </c>
      <c r="L10289" s="2">
        <v>38</v>
      </c>
      <c r="M10289" s="194">
        <v>30</v>
      </c>
      <c r="N10289" s="2" t="s">
        <v>2049</v>
      </c>
      <c r="O10289" s="195" t="s">
        <v>2379</v>
      </c>
    </row>
    <row r="10290" spans="1:15">
      <c r="A10290">
        <v>2022</v>
      </c>
      <c r="B10290" t="s">
        <v>63</v>
      </c>
      <c r="C10290" s="263">
        <f t="shared" si="548"/>
        <v>44572</v>
      </c>
      <c r="D10290">
        <v>13</v>
      </c>
      <c r="E10290" t="str">
        <f t="shared" si="547"/>
        <v>S24457213</v>
      </c>
      <c r="F10290" s="3">
        <v>2025</v>
      </c>
      <c r="G10290" s="2">
        <v>165</v>
      </c>
      <c r="H10290" s="2" t="s">
        <v>13410</v>
      </c>
      <c r="I10290" s="2" t="s">
        <v>7992</v>
      </c>
      <c r="J10290" s="2" t="s">
        <v>6233</v>
      </c>
      <c r="K10290" s="194" t="s">
        <v>17</v>
      </c>
      <c r="L10290" s="2">
        <v>31</v>
      </c>
      <c r="M10290" s="194" t="s">
        <v>4563</v>
      </c>
      <c r="N10290" s="2" t="s">
        <v>3320</v>
      </c>
      <c r="O10290" s="195" t="s">
        <v>290</v>
      </c>
    </row>
    <row r="10291" spans="1:15" ht="15.75" thickBot="1">
      <c r="A10291">
        <v>2022</v>
      </c>
      <c r="B10291" t="s">
        <v>63</v>
      </c>
      <c r="C10291" s="263">
        <f t="shared" si="548"/>
        <v>44572</v>
      </c>
      <c r="D10291">
        <v>14</v>
      </c>
      <c r="E10291" t="str">
        <f t="shared" si="547"/>
        <v>S24457214</v>
      </c>
      <c r="F10291" s="5">
        <v>2026</v>
      </c>
      <c r="G10291" s="6">
        <v>160</v>
      </c>
      <c r="H10291" s="6" t="s">
        <v>13699</v>
      </c>
      <c r="I10291" s="6" t="s">
        <v>13700</v>
      </c>
      <c r="J10291" s="6" t="s">
        <v>2289</v>
      </c>
      <c r="K10291" s="196" t="s">
        <v>17</v>
      </c>
      <c r="L10291" s="6">
        <v>27</v>
      </c>
      <c r="M10291" s="196" t="s">
        <v>1651</v>
      </c>
      <c r="N10291" s="6" t="s">
        <v>1651</v>
      </c>
      <c r="O10291" s="197" t="s">
        <v>11434</v>
      </c>
    </row>
    <row r="10292" spans="1:15" ht="18" thickTop="1" thickBot="1">
      <c r="A10292">
        <v>2022</v>
      </c>
      <c r="B10292" t="s">
        <v>63</v>
      </c>
      <c r="C10292" s="263">
        <f t="shared" si="548"/>
        <v>44572</v>
      </c>
      <c r="D10292">
        <v>15</v>
      </c>
      <c r="E10292" t="str">
        <f t="shared" si="547"/>
        <v>S24457215</v>
      </c>
      <c r="F10292" s="146" t="s">
        <v>11904</v>
      </c>
    </row>
    <row r="10293" spans="1:15" ht="16.5" thickTop="1" thickBot="1">
      <c r="A10293">
        <v>2022</v>
      </c>
      <c r="B10293" t="s">
        <v>63</v>
      </c>
      <c r="C10293" s="263">
        <f t="shared" si="548"/>
        <v>44572</v>
      </c>
      <c r="D10293">
        <v>16</v>
      </c>
      <c r="E10293" t="str">
        <f t="shared" si="547"/>
        <v>S24457216</v>
      </c>
      <c r="F10293" s="338" t="s">
        <v>1</v>
      </c>
      <c r="G10293" s="341" t="s">
        <v>2</v>
      </c>
      <c r="H10293" s="342"/>
      <c r="I10293" s="342"/>
      <c r="J10293" s="343"/>
      <c r="K10293" s="344" t="s">
        <v>3</v>
      </c>
      <c r="L10293" s="343"/>
      <c r="M10293" s="344" t="s">
        <v>144</v>
      </c>
      <c r="N10293" s="342"/>
      <c r="O10293" s="342"/>
    </row>
    <row r="10294" spans="1:15" ht="18" customHeight="1" thickBot="1">
      <c r="A10294">
        <v>2022</v>
      </c>
      <c r="B10294" t="s">
        <v>63</v>
      </c>
      <c r="C10294" s="263">
        <f t="shared" si="548"/>
        <v>44572</v>
      </c>
      <c r="D10294">
        <v>17</v>
      </c>
      <c r="E10294" t="str">
        <f t="shared" si="547"/>
        <v>S24457217</v>
      </c>
      <c r="F10294" s="339"/>
      <c r="G10294" s="345" t="s">
        <v>5</v>
      </c>
      <c r="H10294" s="347" t="s">
        <v>145</v>
      </c>
      <c r="I10294" s="348"/>
      <c r="J10294" s="349"/>
      <c r="K10294" s="350" t="s">
        <v>6</v>
      </c>
      <c r="L10294" s="352" t="s">
        <v>12875</v>
      </c>
      <c r="M10294" s="350" t="s">
        <v>8</v>
      </c>
      <c r="N10294" s="354" t="s">
        <v>146</v>
      </c>
      <c r="O10294" s="356" t="s">
        <v>147</v>
      </c>
    </row>
    <row r="10295" spans="1:15" ht="15.75" thickBot="1">
      <c r="A10295">
        <v>2022</v>
      </c>
      <c r="B10295" t="s">
        <v>63</v>
      </c>
      <c r="C10295" s="263">
        <f t="shared" si="548"/>
        <v>44572</v>
      </c>
      <c r="D10295">
        <v>18</v>
      </c>
      <c r="E10295" t="str">
        <f t="shared" si="547"/>
        <v>S24457218</v>
      </c>
      <c r="F10295" s="340"/>
      <c r="G10295" s="346"/>
      <c r="H10295" s="191" t="s">
        <v>9</v>
      </c>
      <c r="I10295" s="192" t="s">
        <v>18</v>
      </c>
      <c r="J10295" s="193" t="s">
        <v>11</v>
      </c>
      <c r="K10295" s="351"/>
      <c r="L10295" s="353"/>
      <c r="M10295" s="351"/>
      <c r="N10295" s="355"/>
      <c r="O10295" s="357"/>
    </row>
    <row r="10296" spans="1:15">
      <c r="A10296">
        <v>2022</v>
      </c>
      <c r="B10296" t="s">
        <v>63</v>
      </c>
      <c r="C10296" s="263">
        <f t="shared" si="548"/>
        <v>44572</v>
      </c>
      <c r="D10296">
        <v>19</v>
      </c>
      <c r="E10296" t="str">
        <f t="shared" si="547"/>
        <v>S24457219</v>
      </c>
      <c r="F10296" s="3" t="s">
        <v>16</v>
      </c>
      <c r="G10296" s="2">
        <v>60</v>
      </c>
      <c r="H10296" s="2" t="s">
        <v>13701</v>
      </c>
      <c r="I10296" s="2" t="s">
        <v>4186</v>
      </c>
      <c r="J10296" s="2" t="s">
        <v>2993</v>
      </c>
      <c r="K10296" s="194" t="s">
        <v>17</v>
      </c>
      <c r="L10296" s="2">
        <v>52</v>
      </c>
      <c r="M10296" s="194" t="s">
        <v>257</v>
      </c>
      <c r="N10296" s="2" t="s">
        <v>2622</v>
      </c>
      <c r="O10296" s="195" t="s">
        <v>257</v>
      </c>
    </row>
    <row r="10297" spans="1:15">
      <c r="A10297">
        <v>2022</v>
      </c>
      <c r="B10297" t="s">
        <v>63</v>
      </c>
      <c r="C10297" s="263">
        <f t="shared" si="548"/>
        <v>44572</v>
      </c>
      <c r="D10297">
        <v>20</v>
      </c>
      <c r="E10297" t="str">
        <f t="shared" si="547"/>
        <v>S24457220</v>
      </c>
      <c r="F10297" s="4">
        <v>44562</v>
      </c>
      <c r="G10297" s="2">
        <v>130</v>
      </c>
      <c r="H10297" s="2" t="s">
        <v>13702</v>
      </c>
      <c r="I10297" s="2" t="s">
        <v>13703</v>
      </c>
      <c r="J10297" s="2" t="s">
        <v>6394</v>
      </c>
      <c r="K10297" s="194" t="s">
        <v>17</v>
      </c>
      <c r="L10297" s="2">
        <v>52</v>
      </c>
      <c r="M10297" s="194" t="s">
        <v>316</v>
      </c>
      <c r="N10297" s="2">
        <v>0</v>
      </c>
      <c r="O10297" s="195" t="s">
        <v>317</v>
      </c>
    </row>
    <row r="10298" spans="1:15">
      <c r="A10298">
        <v>2022</v>
      </c>
      <c r="B10298" t="s">
        <v>63</v>
      </c>
      <c r="C10298" s="263">
        <f t="shared" si="548"/>
        <v>44572</v>
      </c>
      <c r="D10298">
        <v>21</v>
      </c>
      <c r="E10298" t="str">
        <f t="shared" si="547"/>
        <v>S24457221</v>
      </c>
      <c r="F10298" s="4">
        <v>44593</v>
      </c>
      <c r="G10298" s="2">
        <v>160</v>
      </c>
      <c r="H10298" s="2" t="s">
        <v>8250</v>
      </c>
      <c r="I10298" s="2" t="s">
        <v>5829</v>
      </c>
      <c r="J10298" s="2" t="s">
        <v>645</v>
      </c>
      <c r="K10298" s="194" t="s">
        <v>17</v>
      </c>
      <c r="L10298" s="2">
        <v>52</v>
      </c>
      <c r="M10298" s="194" t="s">
        <v>11799</v>
      </c>
      <c r="N10298" s="2" t="s">
        <v>799</v>
      </c>
      <c r="O10298" s="195" t="s">
        <v>269</v>
      </c>
    </row>
    <row r="10299" spans="1:15">
      <c r="A10299">
        <v>2022</v>
      </c>
      <c r="B10299" t="s">
        <v>63</v>
      </c>
      <c r="C10299" s="263">
        <f t="shared" si="548"/>
        <v>44572</v>
      </c>
      <c r="D10299">
        <v>22</v>
      </c>
      <c r="E10299" t="str">
        <f t="shared" si="547"/>
        <v>S24457222</v>
      </c>
      <c r="F10299" s="4">
        <v>44621</v>
      </c>
      <c r="G10299" s="2">
        <v>185</v>
      </c>
      <c r="H10299" s="2" t="s">
        <v>5762</v>
      </c>
      <c r="I10299" s="2" t="s">
        <v>1213</v>
      </c>
      <c r="J10299" s="2" t="s">
        <v>2043</v>
      </c>
      <c r="K10299" s="194" t="s">
        <v>17</v>
      </c>
      <c r="L10299" s="2">
        <v>51</v>
      </c>
      <c r="M10299" s="194" t="s">
        <v>334</v>
      </c>
      <c r="N10299" s="2">
        <v>0</v>
      </c>
      <c r="O10299" s="195" t="s">
        <v>3803</v>
      </c>
    </row>
    <row r="10300" spans="1:15">
      <c r="A10300">
        <v>2022</v>
      </c>
      <c r="B10300" t="s">
        <v>63</v>
      </c>
      <c r="C10300" s="263">
        <f t="shared" si="548"/>
        <v>44572</v>
      </c>
      <c r="D10300">
        <v>23</v>
      </c>
      <c r="E10300" t="str">
        <f t="shared" si="547"/>
        <v>S24457223</v>
      </c>
      <c r="F10300" s="4">
        <v>44652</v>
      </c>
      <c r="G10300" s="2">
        <v>175</v>
      </c>
      <c r="H10300" s="2" t="s">
        <v>9535</v>
      </c>
      <c r="I10300" s="2">
        <v>171</v>
      </c>
      <c r="J10300" s="2" t="s">
        <v>505</v>
      </c>
      <c r="K10300" s="194" t="s">
        <v>17</v>
      </c>
      <c r="L10300" s="2">
        <v>44</v>
      </c>
      <c r="M10300" s="194" t="s">
        <v>477</v>
      </c>
      <c r="N10300" s="2" t="s">
        <v>5550</v>
      </c>
      <c r="O10300" s="195" t="s">
        <v>7769</v>
      </c>
    </row>
    <row r="10301" spans="1:15">
      <c r="A10301">
        <v>2022</v>
      </c>
      <c r="B10301" t="s">
        <v>63</v>
      </c>
      <c r="C10301" s="263">
        <f t="shared" si="548"/>
        <v>44572</v>
      </c>
      <c r="D10301">
        <v>24</v>
      </c>
      <c r="E10301" t="str">
        <f t="shared" si="547"/>
        <v>S24457224</v>
      </c>
      <c r="F10301" s="3" t="s">
        <v>13233</v>
      </c>
      <c r="G10301" s="2">
        <v>255</v>
      </c>
      <c r="H10301" s="2" t="s">
        <v>9110</v>
      </c>
      <c r="I10301" s="2" t="s">
        <v>13704</v>
      </c>
      <c r="J10301" s="2" t="s">
        <v>3054</v>
      </c>
      <c r="K10301" s="194" t="s">
        <v>17</v>
      </c>
      <c r="L10301" s="2">
        <v>43</v>
      </c>
      <c r="M10301" s="194" t="s">
        <v>10193</v>
      </c>
      <c r="N10301" s="2" t="s">
        <v>4881</v>
      </c>
      <c r="O10301" s="195" t="s">
        <v>525</v>
      </c>
    </row>
    <row r="10302" spans="1:15">
      <c r="A10302">
        <v>2022</v>
      </c>
      <c r="B10302" t="s">
        <v>63</v>
      </c>
      <c r="C10302" s="263">
        <f t="shared" si="548"/>
        <v>44572</v>
      </c>
      <c r="D10302">
        <v>25</v>
      </c>
      <c r="E10302" t="str">
        <f t="shared" si="547"/>
        <v>S24457225</v>
      </c>
      <c r="F10302" s="3">
        <v>2023</v>
      </c>
      <c r="G10302" s="2">
        <v>260</v>
      </c>
      <c r="H10302" s="2" t="s">
        <v>13705</v>
      </c>
      <c r="I10302" s="2" t="s">
        <v>13706</v>
      </c>
      <c r="J10302" s="2" t="s">
        <v>767</v>
      </c>
      <c r="K10302" s="194" t="s">
        <v>17</v>
      </c>
      <c r="L10302" s="2">
        <v>42</v>
      </c>
      <c r="M10302" s="194" t="s">
        <v>339</v>
      </c>
      <c r="N10302" s="2" t="s">
        <v>2082</v>
      </c>
      <c r="O10302" s="195" t="s">
        <v>507</v>
      </c>
    </row>
    <row r="10303" spans="1:15">
      <c r="A10303">
        <v>2022</v>
      </c>
      <c r="B10303" t="s">
        <v>63</v>
      </c>
      <c r="C10303" s="263">
        <f t="shared" si="548"/>
        <v>44572</v>
      </c>
      <c r="D10303">
        <v>26</v>
      </c>
      <c r="E10303" t="str">
        <f t="shared" si="547"/>
        <v>S24457226</v>
      </c>
      <c r="F10303" s="3">
        <v>2024</v>
      </c>
      <c r="G10303" s="2">
        <v>225</v>
      </c>
      <c r="H10303" s="2" t="s">
        <v>13707</v>
      </c>
      <c r="I10303" s="2" t="s">
        <v>13708</v>
      </c>
      <c r="J10303" s="2" t="s">
        <v>782</v>
      </c>
      <c r="K10303" s="194" t="s">
        <v>17</v>
      </c>
      <c r="L10303" s="2">
        <v>41</v>
      </c>
      <c r="M10303" s="194" t="s">
        <v>351</v>
      </c>
      <c r="N10303" s="2" t="s">
        <v>445</v>
      </c>
      <c r="O10303" s="195" t="s">
        <v>345</v>
      </c>
    </row>
    <row r="10304" spans="1:15">
      <c r="A10304">
        <v>2022</v>
      </c>
      <c r="B10304" t="s">
        <v>63</v>
      </c>
      <c r="C10304" s="263">
        <f t="shared" si="548"/>
        <v>44572</v>
      </c>
      <c r="D10304">
        <v>27</v>
      </c>
      <c r="E10304" t="str">
        <f t="shared" si="547"/>
        <v>S24457227</v>
      </c>
      <c r="F10304" s="3">
        <v>2025</v>
      </c>
      <c r="G10304" s="2">
        <v>205</v>
      </c>
      <c r="H10304" s="2" t="s">
        <v>13686</v>
      </c>
      <c r="I10304" s="2" t="s">
        <v>6198</v>
      </c>
      <c r="J10304" s="2" t="s">
        <v>1755</v>
      </c>
      <c r="K10304" s="194" t="s">
        <v>17</v>
      </c>
      <c r="L10304" s="2">
        <v>34</v>
      </c>
      <c r="M10304" s="194" t="s">
        <v>1153</v>
      </c>
      <c r="N10304" s="2" t="s">
        <v>3192</v>
      </c>
      <c r="O10304" s="195" t="s">
        <v>420</v>
      </c>
    </row>
    <row r="10305" spans="1:15" ht="15.75" thickBot="1">
      <c r="A10305">
        <v>2022</v>
      </c>
      <c r="B10305" t="s">
        <v>63</v>
      </c>
      <c r="C10305" s="263">
        <f t="shared" si="548"/>
        <v>44572</v>
      </c>
      <c r="D10305">
        <v>28</v>
      </c>
      <c r="E10305" t="str">
        <f t="shared" si="547"/>
        <v>S24457228</v>
      </c>
      <c r="F10305" s="5">
        <v>2026</v>
      </c>
      <c r="G10305" s="6">
        <v>195</v>
      </c>
      <c r="H10305" s="6" t="s">
        <v>9792</v>
      </c>
      <c r="I10305" s="6" t="s">
        <v>8360</v>
      </c>
      <c r="J10305" s="6" t="s">
        <v>3230</v>
      </c>
      <c r="K10305" s="196" t="s">
        <v>17</v>
      </c>
      <c r="L10305" s="6">
        <v>32</v>
      </c>
      <c r="M10305" s="196" t="s">
        <v>3028</v>
      </c>
      <c r="N10305" s="6" t="s">
        <v>551</v>
      </c>
      <c r="O10305" s="197" t="s">
        <v>2623</v>
      </c>
    </row>
    <row r="10306" spans="1:15" ht="18" thickTop="1" thickBot="1">
      <c r="A10306">
        <v>2022</v>
      </c>
      <c r="B10306" t="s">
        <v>62</v>
      </c>
      <c r="C10306" s="263">
        <f>C10305+7</f>
        <v>44579</v>
      </c>
      <c r="D10306">
        <v>1</v>
      </c>
      <c r="E10306" t="str">
        <f t="shared" ref="E10306:E10333" si="549">B10306&amp;C10306&amp;D10306</f>
        <v>S3445791</v>
      </c>
      <c r="F10306" s="146" t="s">
        <v>11903</v>
      </c>
    </row>
    <row r="10307" spans="1:15" ht="16.5" thickTop="1" thickBot="1">
      <c r="A10307">
        <v>2022</v>
      </c>
      <c r="B10307" t="s">
        <v>62</v>
      </c>
      <c r="C10307" s="263">
        <f t="shared" ref="C10307:C10333" si="550">C10306</f>
        <v>44579</v>
      </c>
      <c r="D10307">
        <v>2</v>
      </c>
      <c r="E10307" t="str">
        <f t="shared" si="549"/>
        <v>S3445792</v>
      </c>
      <c r="F10307" s="338" t="s">
        <v>1</v>
      </c>
      <c r="G10307" s="341" t="s">
        <v>2</v>
      </c>
      <c r="H10307" s="342"/>
      <c r="I10307" s="342"/>
      <c r="J10307" s="343"/>
      <c r="K10307" s="344" t="s">
        <v>3</v>
      </c>
      <c r="L10307" s="343"/>
      <c r="M10307" s="344" t="s">
        <v>144</v>
      </c>
      <c r="N10307" s="342"/>
      <c r="O10307" s="342"/>
    </row>
    <row r="10308" spans="1:15" ht="18" customHeight="1" thickBot="1">
      <c r="A10308">
        <v>2022</v>
      </c>
      <c r="B10308" t="s">
        <v>62</v>
      </c>
      <c r="C10308" s="263">
        <f t="shared" si="550"/>
        <v>44579</v>
      </c>
      <c r="D10308">
        <v>3</v>
      </c>
      <c r="E10308" t="str">
        <f t="shared" si="549"/>
        <v>S3445793</v>
      </c>
      <c r="F10308" s="339"/>
      <c r="G10308" s="345" t="s">
        <v>5</v>
      </c>
      <c r="H10308" s="347" t="s">
        <v>145</v>
      </c>
      <c r="I10308" s="348"/>
      <c r="J10308" s="349"/>
      <c r="K10308" s="350" t="s">
        <v>6</v>
      </c>
      <c r="L10308" s="352" t="s">
        <v>12875</v>
      </c>
      <c r="M10308" s="350" t="s">
        <v>8</v>
      </c>
      <c r="N10308" s="354" t="s">
        <v>146</v>
      </c>
      <c r="O10308" s="356" t="s">
        <v>147</v>
      </c>
    </row>
    <row r="10309" spans="1:15" ht="15.75" thickBot="1">
      <c r="A10309">
        <v>2022</v>
      </c>
      <c r="B10309" t="s">
        <v>62</v>
      </c>
      <c r="C10309" s="263">
        <f t="shared" si="550"/>
        <v>44579</v>
      </c>
      <c r="D10309">
        <v>4</v>
      </c>
      <c r="E10309" t="str">
        <f t="shared" si="549"/>
        <v>S3445794</v>
      </c>
      <c r="F10309" s="340"/>
      <c r="G10309" s="346"/>
      <c r="H10309" s="191" t="s">
        <v>9</v>
      </c>
      <c r="I10309" s="192" t="s">
        <v>18</v>
      </c>
      <c r="J10309" s="193" t="s">
        <v>11</v>
      </c>
      <c r="K10309" s="351"/>
      <c r="L10309" s="353"/>
      <c r="M10309" s="351"/>
      <c r="N10309" s="355"/>
      <c r="O10309" s="357"/>
    </row>
    <row r="10310" spans="1:15">
      <c r="A10310">
        <v>2022</v>
      </c>
      <c r="B10310" t="s">
        <v>62</v>
      </c>
      <c r="C10310" s="263">
        <f t="shared" si="550"/>
        <v>44579</v>
      </c>
      <c r="D10310">
        <v>5</v>
      </c>
      <c r="E10310" t="str">
        <f t="shared" si="549"/>
        <v>S3445795</v>
      </c>
      <c r="F10310" s="3" t="s">
        <v>12</v>
      </c>
      <c r="G10310" s="2">
        <v>3</v>
      </c>
      <c r="H10310" s="2" t="s">
        <v>3698</v>
      </c>
      <c r="I10310" s="2" t="s">
        <v>2138</v>
      </c>
      <c r="J10310" s="2" t="s">
        <v>4382</v>
      </c>
      <c r="K10310" s="194" t="s">
        <v>17</v>
      </c>
      <c r="L10310" s="2">
        <v>50</v>
      </c>
      <c r="M10310" s="194" t="s">
        <v>11464</v>
      </c>
      <c r="N10310" s="2" t="s">
        <v>1646</v>
      </c>
      <c r="O10310" s="195" t="s">
        <v>11450</v>
      </c>
    </row>
    <row r="10311" spans="1:15">
      <c r="A10311">
        <v>2022</v>
      </c>
      <c r="B10311" t="s">
        <v>62</v>
      </c>
      <c r="C10311" s="263">
        <f t="shared" si="550"/>
        <v>44579</v>
      </c>
      <c r="D10311">
        <v>6</v>
      </c>
      <c r="E10311" t="str">
        <f t="shared" si="549"/>
        <v>S3445796</v>
      </c>
      <c r="F10311" s="4">
        <v>44562</v>
      </c>
      <c r="G10311" s="2">
        <v>67</v>
      </c>
      <c r="H10311" s="2" t="s">
        <v>13709</v>
      </c>
      <c r="I10311" s="2" t="s">
        <v>13710</v>
      </c>
      <c r="J10311" s="2" t="s">
        <v>7236</v>
      </c>
      <c r="K10311" s="194" t="s">
        <v>17</v>
      </c>
      <c r="L10311" s="2">
        <v>54</v>
      </c>
      <c r="M10311" s="194" t="s">
        <v>11796</v>
      </c>
      <c r="N10311" s="2" t="s">
        <v>1649</v>
      </c>
      <c r="O10311" s="195" t="s">
        <v>2136</v>
      </c>
    </row>
    <row r="10312" spans="1:15">
      <c r="A10312">
        <v>2022</v>
      </c>
      <c r="B10312" t="s">
        <v>62</v>
      </c>
      <c r="C10312" s="263">
        <f t="shared" si="550"/>
        <v>44579</v>
      </c>
      <c r="D10312">
        <v>7</v>
      </c>
      <c r="E10312" t="str">
        <f t="shared" si="549"/>
        <v>S3445797</v>
      </c>
      <c r="F10312" s="4">
        <v>44593</v>
      </c>
      <c r="G10312" s="2">
        <v>88</v>
      </c>
      <c r="H10312" s="2" t="s">
        <v>4435</v>
      </c>
      <c r="I10312" s="2" t="s">
        <v>13711</v>
      </c>
      <c r="J10312" s="2" t="s">
        <v>1119</v>
      </c>
      <c r="K10312" s="194" t="s">
        <v>17</v>
      </c>
      <c r="L10312" s="2">
        <v>60</v>
      </c>
      <c r="M10312" s="194" t="s">
        <v>2427</v>
      </c>
      <c r="N10312" s="2">
        <v>0</v>
      </c>
      <c r="O10312" s="195" t="s">
        <v>518</v>
      </c>
    </row>
    <row r="10313" spans="1:15">
      <c r="A10313">
        <v>2022</v>
      </c>
      <c r="B10313" t="s">
        <v>62</v>
      </c>
      <c r="C10313" s="263">
        <f t="shared" si="550"/>
        <v>44579</v>
      </c>
      <c r="D10313">
        <v>8</v>
      </c>
      <c r="E10313" t="str">
        <f t="shared" si="549"/>
        <v>S3445798</v>
      </c>
      <c r="F10313" s="4">
        <v>44621</v>
      </c>
      <c r="G10313" s="2">
        <v>130</v>
      </c>
      <c r="H10313" s="2" t="s">
        <v>4258</v>
      </c>
      <c r="I10313" s="2" t="s">
        <v>3884</v>
      </c>
      <c r="J10313" s="2" t="s">
        <v>2757</v>
      </c>
      <c r="K10313" s="194" t="s">
        <v>17</v>
      </c>
      <c r="L10313" s="2">
        <v>58</v>
      </c>
      <c r="M10313" s="194" t="s">
        <v>636</v>
      </c>
      <c r="N10313" s="2" t="s">
        <v>1548</v>
      </c>
      <c r="O10313" s="195" t="s">
        <v>10650</v>
      </c>
    </row>
    <row r="10314" spans="1:15">
      <c r="A10314">
        <v>2022</v>
      </c>
      <c r="B10314" t="s">
        <v>62</v>
      </c>
      <c r="C10314" s="263">
        <f t="shared" si="550"/>
        <v>44579</v>
      </c>
      <c r="D10314">
        <v>9</v>
      </c>
      <c r="E10314" t="str">
        <f t="shared" si="549"/>
        <v>S3445799</v>
      </c>
      <c r="F10314" s="4">
        <v>44652</v>
      </c>
      <c r="G10314" s="2">
        <v>125</v>
      </c>
      <c r="H10314" s="2" t="s">
        <v>4582</v>
      </c>
      <c r="I10314" s="2" t="s">
        <v>13712</v>
      </c>
      <c r="J10314" s="2" t="s">
        <v>4283</v>
      </c>
      <c r="K10314" s="194" t="s">
        <v>17</v>
      </c>
      <c r="L10314" s="2">
        <v>48</v>
      </c>
      <c r="M10314" s="194" t="s">
        <v>4854</v>
      </c>
      <c r="N10314" s="2" t="s">
        <v>3731</v>
      </c>
      <c r="O10314" s="195" t="s">
        <v>12879</v>
      </c>
    </row>
    <row r="10315" spans="1:15">
      <c r="A10315">
        <v>2022</v>
      </c>
      <c r="B10315" t="s">
        <v>62</v>
      </c>
      <c r="C10315" s="263">
        <f t="shared" si="550"/>
        <v>44579</v>
      </c>
      <c r="D10315">
        <v>10</v>
      </c>
      <c r="E10315" t="str">
        <f t="shared" si="549"/>
        <v>S34457910</v>
      </c>
      <c r="F10315" s="3" t="s">
        <v>13233</v>
      </c>
      <c r="G10315" s="2">
        <v>200</v>
      </c>
      <c r="H10315" s="2" t="s">
        <v>8607</v>
      </c>
      <c r="I10315" s="2" t="s">
        <v>7300</v>
      </c>
      <c r="J10315" s="2" t="s">
        <v>708</v>
      </c>
      <c r="K10315" s="194" t="s">
        <v>17</v>
      </c>
      <c r="L10315" s="2">
        <v>45</v>
      </c>
      <c r="M10315" s="194" t="s">
        <v>444</v>
      </c>
      <c r="N10315" s="2" t="s">
        <v>508</v>
      </c>
      <c r="O10315" s="195" t="s">
        <v>816</v>
      </c>
    </row>
    <row r="10316" spans="1:15">
      <c r="A10316">
        <v>2022</v>
      </c>
      <c r="B10316" t="s">
        <v>62</v>
      </c>
      <c r="C10316" s="263">
        <f t="shared" si="550"/>
        <v>44579</v>
      </c>
      <c r="D10316">
        <v>11</v>
      </c>
      <c r="E10316" t="str">
        <f t="shared" si="549"/>
        <v>S34457911</v>
      </c>
      <c r="F10316" s="3">
        <v>2023</v>
      </c>
      <c r="G10316" s="2">
        <v>215</v>
      </c>
      <c r="H10316" s="2" t="s">
        <v>13713</v>
      </c>
      <c r="I10316" s="2" t="s">
        <v>13714</v>
      </c>
      <c r="J10316" s="2" t="s">
        <v>1825</v>
      </c>
      <c r="K10316" s="194" t="s">
        <v>17</v>
      </c>
      <c r="L10316" s="2">
        <v>42</v>
      </c>
      <c r="M10316" s="194">
        <v>5</v>
      </c>
      <c r="N10316" s="2" t="s">
        <v>4891</v>
      </c>
      <c r="O10316" s="195" t="s">
        <v>13160</v>
      </c>
    </row>
    <row r="10317" spans="1:15">
      <c r="A10317">
        <v>2022</v>
      </c>
      <c r="B10317" t="s">
        <v>62</v>
      </c>
      <c r="C10317" s="263">
        <f t="shared" si="550"/>
        <v>44579</v>
      </c>
      <c r="D10317">
        <v>12</v>
      </c>
      <c r="E10317" t="str">
        <f t="shared" si="549"/>
        <v>S34457912</v>
      </c>
      <c r="F10317" s="3">
        <v>2024</v>
      </c>
      <c r="G10317" s="2">
        <v>180</v>
      </c>
      <c r="H10317" s="2" t="s">
        <v>13715</v>
      </c>
      <c r="I10317" s="2" t="s">
        <v>13716</v>
      </c>
      <c r="J10317" s="2" t="s">
        <v>2757</v>
      </c>
      <c r="K10317" s="194" t="s">
        <v>17</v>
      </c>
      <c r="L10317" s="2">
        <v>34</v>
      </c>
      <c r="M10317" s="194" t="s">
        <v>518</v>
      </c>
      <c r="N10317" s="2" t="s">
        <v>586</v>
      </c>
      <c r="O10317" s="195" t="s">
        <v>704</v>
      </c>
    </row>
    <row r="10318" spans="1:15">
      <c r="A10318">
        <v>2022</v>
      </c>
      <c r="B10318" t="s">
        <v>62</v>
      </c>
      <c r="C10318" s="263">
        <f t="shared" si="550"/>
        <v>44579</v>
      </c>
      <c r="D10318">
        <v>13</v>
      </c>
      <c r="E10318" t="str">
        <f t="shared" si="549"/>
        <v>S34457913</v>
      </c>
      <c r="F10318" s="3">
        <v>2025</v>
      </c>
      <c r="G10318" s="2">
        <v>165</v>
      </c>
      <c r="H10318" s="2" t="s">
        <v>2252</v>
      </c>
      <c r="I10318" s="2" t="s">
        <v>1690</v>
      </c>
      <c r="J10318" s="2" t="s">
        <v>1189</v>
      </c>
      <c r="K10318" s="194" t="s">
        <v>17</v>
      </c>
      <c r="L10318" s="2">
        <v>28</v>
      </c>
      <c r="M10318" s="194" t="s">
        <v>263</v>
      </c>
      <c r="N10318" s="2" t="s">
        <v>11225</v>
      </c>
      <c r="O10318" s="195" t="s">
        <v>4235</v>
      </c>
    </row>
    <row r="10319" spans="1:15" ht="15.75" thickBot="1">
      <c r="A10319">
        <v>2022</v>
      </c>
      <c r="B10319" t="s">
        <v>62</v>
      </c>
      <c r="C10319" s="263">
        <f t="shared" si="550"/>
        <v>44579</v>
      </c>
      <c r="D10319">
        <v>14</v>
      </c>
      <c r="E10319" t="str">
        <f t="shared" si="549"/>
        <v>S34457914</v>
      </c>
      <c r="F10319" s="5">
        <v>2026</v>
      </c>
      <c r="G10319" s="6">
        <v>160</v>
      </c>
      <c r="H10319" s="6" t="s">
        <v>10420</v>
      </c>
      <c r="I10319" s="6" t="s">
        <v>13717</v>
      </c>
      <c r="J10319" s="6" t="s">
        <v>2084</v>
      </c>
      <c r="K10319" s="196" t="s">
        <v>17</v>
      </c>
      <c r="L10319" s="6">
        <v>25</v>
      </c>
      <c r="M10319" s="196" t="s">
        <v>1642</v>
      </c>
      <c r="N10319" s="6" t="s">
        <v>10676</v>
      </c>
      <c r="O10319" s="197" t="s">
        <v>1642</v>
      </c>
    </row>
    <row r="10320" spans="1:15" ht="18" thickTop="1" thickBot="1">
      <c r="A10320">
        <v>2022</v>
      </c>
      <c r="B10320" t="s">
        <v>62</v>
      </c>
      <c r="C10320" s="263">
        <f t="shared" si="550"/>
        <v>44579</v>
      </c>
      <c r="D10320">
        <v>15</v>
      </c>
      <c r="E10320" t="str">
        <f t="shared" si="549"/>
        <v>S34457915</v>
      </c>
      <c r="F10320" s="146" t="s">
        <v>11904</v>
      </c>
    </row>
    <row r="10321" spans="1:15" ht="16.5" thickTop="1" thickBot="1">
      <c r="A10321">
        <v>2022</v>
      </c>
      <c r="B10321" t="s">
        <v>62</v>
      </c>
      <c r="C10321" s="263">
        <f t="shared" si="550"/>
        <v>44579</v>
      </c>
      <c r="D10321">
        <v>16</v>
      </c>
      <c r="E10321" t="str">
        <f t="shared" si="549"/>
        <v>S34457916</v>
      </c>
      <c r="F10321" s="338" t="s">
        <v>1</v>
      </c>
      <c r="G10321" s="341" t="s">
        <v>2</v>
      </c>
      <c r="H10321" s="342"/>
      <c r="I10321" s="342"/>
      <c r="J10321" s="343"/>
      <c r="K10321" s="344" t="s">
        <v>3</v>
      </c>
      <c r="L10321" s="343"/>
      <c r="M10321" s="344" t="s">
        <v>144</v>
      </c>
      <c r="N10321" s="342"/>
      <c r="O10321" s="342"/>
    </row>
    <row r="10322" spans="1:15" ht="18" customHeight="1" thickBot="1">
      <c r="A10322">
        <v>2022</v>
      </c>
      <c r="B10322" t="s">
        <v>62</v>
      </c>
      <c r="C10322" s="263">
        <f t="shared" si="550"/>
        <v>44579</v>
      </c>
      <c r="D10322">
        <v>17</v>
      </c>
      <c r="E10322" t="str">
        <f t="shared" si="549"/>
        <v>S34457917</v>
      </c>
      <c r="F10322" s="339"/>
      <c r="G10322" s="345" t="s">
        <v>5</v>
      </c>
      <c r="H10322" s="347" t="s">
        <v>145</v>
      </c>
      <c r="I10322" s="348"/>
      <c r="J10322" s="349"/>
      <c r="K10322" s="350" t="s">
        <v>6</v>
      </c>
      <c r="L10322" s="352" t="s">
        <v>12875</v>
      </c>
      <c r="M10322" s="350" t="s">
        <v>8</v>
      </c>
      <c r="N10322" s="354" t="s">
        <v>146</v>
      </c>
      <c r="O10322" s="356" t="s">
        <v>147</v>
      </c>
    </row>
    <row r="10323" spans="1:15" ht="15.75" thickBot="1">
      <c r="A10323">
        <v>2022</v>
      </c>
      <c r="B10323" t="s">
        <v>62</v>
      </c>
      <c r="C10323" s="263">
        <f t="shared" si="550"/>
        <v>44579</v>
      </c>
      <c r="D10323">
        <v>18</v>
      </c>
      <c r="E10323" t="str">
        <f t="shared" si="549"/>
        <v>S34457918</v>
      </c>
      <c r="F10323" s="340"/>
      <c r="G10323" s="346"/>
      <c r="H10323" s="191" t="s">
        <v>9</v>
      </c>
      <c r="I10323" s="192" t="s">
        <v>18</v>
      </c>
      <c r="J10323" s="193" t="s">
        <v>11</v>
      </c>
      <c r="K10323" s="351"/>
      <c r="L10323" s="353"/>
      <c r="M10323" s="351"/>
      <c r="N10323" s="355"/>
      <c r="O10323" s="357"/>
    </row>
    <row r="10324" spans="1:15">
      <c r="A10324">
        <v>2022</v>
      </c>
      <c r="B10324" t="s">
        <v>62</v>
      </c>
      <c r="C10324" s="263">
        <f t="shared" si="550"/>
        <v>44579</v>
      </c>
      <c r="D10324">
        <v>19</v>
      </c>
      <c r="E10324" t="str">
        <f t="shared" si="549"/>
        <v>S34457919</v>
      </c>
      <c r="F10324" s="3" t="s">
        <v>16</v>
      </c>
      <c r="G10324" s="2">
        <v>55</v>
      </c>
      <c r="H10324" s="2" t="s">
        <v>13561</v>
      </c>
      <c r="I10324" s="2" t="s">
        <v>2599</v>
      </c>
      <c r="J10324" s="2" t="s">
        <v>1993</v>
      </c>
      <c r="K10324" s="194" t="s">
        <v>17</v>
      </c>
      <c r="L10324" s="2">
        <v>53</v>
      </c>
      <c r="M10324" s="194" t="s">
        <v>443</v>
      </c>
      <c r="N10324" s="2" t="s">
        <v>3825</v>
      </c>
      <c r="O10324" s="195" t="s">
        <v>508</v>
      </c>
    </row>
    <row r="10325" spans="1:15">
      <c r="A10325">
        <v>2022</v>
      </c>
      <c r="B10325" t="s">
        <v>62</v>
      </c>
      <c r="C10325" s="263">
        <f t="shared" si="550"/>
        <v>44579</v>
      </c>
      <c r="D10325">
        <v>20</v>
      </c>
      <c r="E10325" t="str">
        <f t="shared" si="549"/>
        <v>S34457920</v>
      </c>
      <c r="F10325" s="4">
        <v>44562</v>
      </c>
      <c r="G10325" s="2">
        <v>122</v>
      </c>
      <c r="H10325" s="2" t="s">
        <v>13718</v>
      </c>
      <c r="I10325" s="2" t="s">
        <v>4013</v>
      </c>
      <c r="J10325" s="2" t="s">
        <v>2082</v>
      </c>
      <c r="K10325" s="194" t="s">
        <v>17</v>
      </c>
      <c r="L10325" s="2">
        <v>53</v>
      </c>
      <c r="M10325" s="194" t="s">
        <v>13160</v>
      </c>
      <c r="N10325" s="2" t="s">
        <v>285</v>
      </c>
      <c r="O10325" s="195">
        <v>15</v>
      </c>
    </row>
    <row r="10326" spans="1:15">
      <c r="A10326">
        <v>2022</v>
      </c>
      <c r="B10326" t="s">
        <v>62</v>
      </c>
      <c r="C10326" s="263">
        <f t="shared" si="550"/>
        <v>44579</v>
      </c>
      <c r="D10326">
        <v>21</v>
      </c>
      <c r="E10326" t="str">
        <f t="shared" si="549"/>
        <v>S34457921</v>
      </c>
      <c r="F10326" s="4">
        <v>44593</v>
      </c>
      <c r="G10326" s="2">
        <v>148</v>
      </c>
      <c r="H10326" s="2" t="s">
        <v>5160</v>
      </c>
      <c r="I10326" s="2" t="s">
        <v>13719</v>
      </c>
      <c r="J10326" s="2" t="s">
        <v>1592</v>
      </c>
      <c r="K10326" s="194" t="s">
        <v>17</v>
      </c>
      <c r="L10326" s="2">
        <v>55</v>
      </c>
      <c r="M10326" s="194" t="s">
        <v>268</v>
      </c>
      <c r="N10326" s="2">
        <v>0</v>
      </c>
      <c r="O10326" s="195" t="s">
        <v>269</v>
      </c>
    </row>
    <row r="10327" spans="1:15">
      <c r="A10327">
        <v>2022</v>
      </c>
      <c r="B10327" t="s">
        <v>62</v>
      </c>
      <c r="C10327" s="263">
        <f t="shared" si="550"/>
        <v>44579</v>
      </c>
      <c r="D10327">
        <v>22</v>
      </c>
      <c r="E10327" t="str">
        <f t="shared" si="549"/>
        <v>S34457922</v>
      </c>
      <c r="F10327" s="4">
        <v>44621</v>
      </c>
      <c r="G10327" s="2">
        <v>190</v>
      </c>
      <c r="H10327" s="2" t="s">
        <v>13720</v>
      </c>
      <c r="I10327" s="2" t="s">
        <v>13721</v>
      </c>
      <c r="J10327" s="2" t="s">
        <v>763</v>
      </c>
      <c r="K10327" s="194" t="s">
        <v>17</v>
      </c>
      <c r="L10327" s="2">
        <v>51</v>
      </c>
      <c r="M10327" s="194" t="s">
        <v>1099</v>
      </c>
      <c r="N10327" s="2" t="s">
        <v>5369</v>
      </c>
      <c r="O10327" s="195" t="s">
        <v>3441</v>
      </c>
    </row>
    <row r="10328" spans="1:15">
      <c r="A10328">
        <v>2022</v>
      </c>
      <c r="B10328" t="s">
        <v>62</v>
      </c>
      <c r="C10328" s="263">
        <f t="shared" si="550"/>
        <v>44579</v>
      </c>
      <c r="D10328">
        <v>23</v>
      </c>
      <c r="E10328" t="str">
        <f t="shared" si="549"/>
        <v>S34457923</v>
      </c>
      <c r="F10328" s="4">
        <v>44652</v>
      </c>
      <c r="G10328" s="2">
        <v>175</v>
      </c>
      <c r="H10328" s="2" t="s">
        <v>13722</v>
      </c>
      <c r="I10328" s="2" t="s">
        <v>2789</v>
      </c>
      <c r="J10328" s="2" t="s">
        <v>519</v>
      </c>
      <c r="K10328" s="194" t="s">
        <v>17</v>
      </c>
      <c r="L10328" s="2">
        <v>48</v>
      </c>
      <c r="M10328" s="194">
        <v>20</v>
      </c>
      <c r="N10328" s="2">
        <v>10</v>
      </c>
      <c r="O10328" s="195">
        <v>70</v>
      </c>
    </row>
    <row r="10329" spans="1:15">
      <c r="A10329">
        <v>2022</v>
      </c>
      <c r="B10329" t="s">
        <v>62</v>
      </c>
      <c r="C10329" s="263">
        <f t="shared" si="550"/>
        <v>44579</v>
      </c>
      <c r="D10329">
        <v>24</v>
      </c>
      <c r="E10329" t="str">
        <f t="shared" si="549"/>
        <v>S34457924</v>
      </c>
      <c r="F10329" s="3" t="s">
        <v>13233</v>
      </c>
      <c r="G10329" s="2">
        <v>255</v>
      </c>
      <c r="H10329" s="2" t="s">
        <v>13723</v>
      </c>
      <c r="I10329" s="2" t="s">
        <v>13724</v>
      </c>
      <c r="J10329" s="2" t="s">
        <v>1800</v>
      </c>
      <c r="K10329" s="194" t="s">
        <v>17</v>
      </c>
      <c r="L10329" s="2">
        <v>43</v>
      </c>
      <c r="M10329" s="194" t="s">
        <v>4039</v>
      </c>
      <c r="N10329" s="2" t="s">
        <v>3767</v>
      </c>
      <c r="O10329" s="195" t="s">
        <v>10554</v>
      </c>
    </row>
    <row r="10330" spans="1:15">
      <c r="A10330">
        <v>2022</v>
      </c>
      <c r="B10330" t="s">
        <v>62</v>
      </c>
      <c r="C10330" s="263">
        <f t="shared" si="550"/>
        <v>44579</v>
      </c>
      <c r="D10330">
        <v>25</v>
      </c>
      <c r="E10330" t="str">
        <f t="shared" si="549"/>
        <v>S34457925</v>
      </c>
      <c r="F10330" s="3">
        <v>2023</v>
      </c>
      <c r="G10330" s="2">
        <v>265</v>
      </c>
      <c r="H10330" s="2" t="s">
        <v>13725</v>
      </c>
      <c r="I10330" s="2" t="s">
        <v>13726</v>
      </c>
      <c r="J10330" s="2" t="s">
        <v>612</v>
      </c>
      <c r="K10330" s="194" t="s">
        <v>17</v>
      </c>
      <c r="L10330" s="2">
        <v>43</v>
      </c>
      <c r="M10330" s="194" t="s">
        <v>4891</v>
      </c>
      <c r="N10330" s="2">
        <v>5</v>
      </c>
      <c r="O10330" s="195" t="s">
        <v>13160</v>
      </c>
    </row>
    <row r="10331" spans="1:15">
      <c r="A10331">
        <v>2022</v>
      </c>
      <c r="B10331" t="s">
        <v>62</v>
      </c>
      <c r="C10331" s="263">
        <f t="shared" si="550"/>
        <v>44579</v>
      </c>
      <c r="D10331">
        <v>26</v>
      </c>
      <c r="E10331" t="str">
        <f t="shared" si="549"/>
        <v>S34457926</v>
      </c>
      <c r="F10331" s="3">
        <v>2024</v>
      </c>
      <c r="G10331" s="2">
        <v>225</v>
      </c>
      <c r="H10331" s="2" t="s">
        <v>1983</v>
      </c>
      <c r="I10331" s="2" t="s">
        <v>12636</v>
      </c>
      <c r="J10331" s="2" t="s">
        <v>2405</v>
      </c>
      <c r="K10331" s="194" t="s">
        <v>17</v>
      </c>
      <c r="L10331" s="2">
        <v>38</v>
      </c>
      <c r="M10331" s="194" t="s">
        <v>1975</v>
      </c>
      <c r="N10331" s="2" t="s">
        <v>636</v>
      </c>
      <c r="O10331" s="195" t="s">
        <v>3320</v>
      </c>
    </row>
    <row r="10332" spans="1:15">
      <c r="A10332">
        <v>2022</v>
      </c>
      <c r="B10332" t="s">
        <v>62</v>
      </c>
      <c r="C10332" s="263">
        <f t="shared" si="550"/>
        <v>44579</v>
      </c>
      <c r="D10332">
        <v>27</v>
      </c>
      <c r="E10332" t="str">
        <f t="shared" si="549"/>
        <v>S34457927</v>
      </c>
      <c r="F10332" s="3">
        <v>2025</v>
      </c>
      <c r="G10332" s="2">
        <v>205</v>
      </c>
      <c r="H10332" s="2" t="s">
        <v>13527</v>
      </c>
      <c r="I10332" s="2" t="s">
        <v>13727</v>
      </c>
      <c r="J10332" s="2" t="s">
        <v>3418</v>
      </c>
      <c r="K10332" s="194" t="s">
        <v>17</v>
      </c>
      <c r="L10332" s="2">
        <v>32</v>
      </c>
      <c r="M10332" s="194" t="s">
        <v>420</v>
      </c>
      <c r="N10332" s="2" t="s">
        <v>1019</v>
      </c>
      <c r="O10332" s="195" t="s">
        <v>301</v>
      </c>
    </row>
    <row r="10333" spans="1:15" ht="15.75" thickBot="1">
      <c r="A10333">
        <v>2022</v>
      </c>
      <c r="B10333" t="s">
        <v>62</v>
      </c>
      <c r="C10333" s="263">
        <f t="shared" si="550"/>
        <v>44579</v>
      </c>
      <c r="D10333">
        <v>28</v>
      </c>
      <c r="E10333" t="str">
        <f t="shared" si="549"/>
        <v>S34457928</v>
      </c>
      <c r="F10333" s="5">
        <v>2026</v>
      </c>
      <c r="G10333" s="6">
        <v>197</v>
      </c>
      <c r="H10333" s="6" t="s">
        <v>5690</v>
      </c>
      <c r="I10333" s="6" t="s">
        <v>6099</v>
      </c>
      <c r="J10333" s="6" t="s">
        <v>1993</v>
      </c>
      <c r="K10333" s="196" t="s">
        <v>17</v>
      </c>
      <c r="L10333" s="6">
        <v>32</v>
      </c>
      <c r="M10333" s="196" t="s">
        <v>6250</v>
      </c>
      <c r="N10333" s="6" t="s">
        <v>2623</v>
      </c>
      <c r="O10333" s="197" t="s">
        <v>10652</v>
      </c>
    </row>
    <row r="10334" spans="1:15" ht="18" thickTop="1" thickBot="1">
      <c r="A10334">
        <v>2022</v>
      </c>
      <c r="B10334" t="s">
        <v>61</v>
      </c>
      <c r="C10334" s="263">
        <f>C10333+7</f>
        <v>44586</v>
      </c>
      <c r="D10334">
        <v>1</v>
      </c>
      <c r="E10334" t="str">
        <f t="shared" ref="E10334:E10361" si="551">B10334&amp;C10334&amp;D10334</f>
        <v>S4445861</v>
      </c>
      <c r="F10334" s="146" t="s">
        <v>11903</v>
      </c>
    </row>
    <row r="10335" spans="1:15" ht="16.5" thickTop="1" thickBot="1">
      <c r="A10335">
        <v>2022</v>
      </c>
      <c r="B10335" t="s">
        <v>61</v>
      </c>
      <c r="C10335" s="263">
        <f t="shared" ref="C10335:C10361" si="552">C10334</f>
        <v>44586</v>
      </c>
      <c r="D10335">
        <v>2</v>
      </c>
      <c r="E10335" t="str">
        <f t="shared" si="551"/>
        <v>S4445862</v>
      </c>
      <c r="F10335" s="338" t="s">
        <v>1</v>
      </c>
      <c r="G10335" s="341" t="s">
        <v>2</v>
      </c>
      <c r="H10335" s="342"/>
      <c r="I10335" s="342"/>
      <c r="J10335" s="343"/>
      <c r="K10335" s="344" t="s">
        <v>3</v>
      </c>
      <c r="L10335" s="343"/>
      <c r="M10335" s="344" t="s">
        <v>144</v>
      </c>
      <c r="N10335" s="342"/>
      <c r="O10335" s="342"/>
    </row>
    <row r="10336" spans="1:15" ht="18" customHeight="1" thickBot="1">
      <c r="A10336">
        <v>2022</v>
      </c>
      <c r="B10336" t="s">
        <v>61</v>
      </c>
      <c r="C10336" s="263">
        <f t="shared" si="552"/>
        <v>44586</v>
      </c>
      <c r="D10336">
        <v>3</v>
      </c>
      <c r="E10336" t="str">
        <f t="shared" si="551"/>
        <v>S4445863</v>
      </c>
      <c r="F10336" s="339"/>
      <c r="G10336" s="345" t="s">
        <v>5</v>
      </c>
      <c r="H10336" s="347" t="s">
        <v>145</v>
      </c>
      <c r="I10336" s="348"/>
      <c r="J10336" s="349"/>
      <c r="K10336" s="350" t="s">
        <v>6</v>
      </c>
      <c r="L10336" s="352" t="s">
        <v>12875</v>
      </c>
      <c r="M10336" s="350" t="s">
        <v>8</v>
      </c>
      <c r="N10336" s="354" t="s">
        <v>146</v>
      </c>
      <c r="O10336" s="356" t="s">
        <v>147</v>
      </c>
    </row>
    <row r="10337" spans="1:15" ht="15.75" thickBot="1">
      <c r="A10337">
        <v>2022</v>
      </c>
      <c r="B10337" t="s">
        <v>61</v>
      </c>
      <c r="C10337" s="263">
        <f t="shared" si="552"/>
        <v>44586</v>
      </c>
      <c r="D10337">
        <v>4</v>
      </c>
      <c r="E10337" t="str">
        <f t="shared" si="551"/>
        <v>S4445864</v>
      </c>
      <c r="F10337" s="340"/>
      <c r="G10337" s="346"/>
      <c r="H10337" s="191" t="s">
        <v>9</v>
      </c>
      <c r="I10337" s="192" t="s">
        <v>18</v>
      </c>
      <c r="J10337" s="193" t="s">
        <v>11</v>
      </c>
      <c r="K10337" s="351"/>
      <c r="L10337" s="353"/>
      <c r="M10337" s="351"/>
      <c r="N10337" s="355"/>
      <c r="O10337" s="357"/>
    </row>
    <row r="10338" spans="1:15">
      <c r="A10338">
        <v>2022</v>
      </c>
      <c r="B10338" t="s">
        <v>61</v>
      </c>
      <c r="C10338" s="263">
        <f t="shared" si="552"/>
        <v>44586</v>
      </c>
      <c r="D10338">
        <v>5</v>
      </c>
      <c r="E10338" t="str">
        <f t="shared" si="551"/>
        <v>S4445865</v>
      </c>
      <c r="F10338" s="3" t="s">
        <v>12</v>
      </c>
      <c r="G10338" s="2">
        <v>3</v>
      </c>
      <c r="H10338" s="2" t="s">
        <v>3061</v>
      </c>
      <c r="I10338" s="2" t="s">
        <v>2138</v>
      </c>
      <c r="J10338" s="2" t="s">
        <v>11153</v>
      </c>
      <c r="K10338" s="194" t="s">
        <v>17</v>
      </c>
      <c r="L10338" s="2">
        <v>55</v>
      </c>
      <c r="M10338" s="194" t="s">
        <v>1651</v>
      </c>
      <c r="N10338" s="2" t="s">
        <v>1038</v>
      </c>
      <c r="O10338" s="195" t="s">
        <v>642</v>
      </c>
    </row>
    <row r="10339" spans="1:15">
      <c r="A10339">
        <v>2022</v>
      </c>
      <c r="B10339" t="s">
        <v>61</v>
      </c>
      <c r="C10339" s="263">
        <f t="shared" si="552"/>
        <v>44586</v>
      </c>
      <c r="D10339">
        <v>6</v>
      </c>
      <c r="E10339" t="str">
        <f t="shared" si="551"/>
        <v>S4445866</v>
      </c>
      <c r="F10339" s="4">
        <v>44562</v>
      </c>
      <c r="G10339" s="2">
        <v>65</v>
      </c>
      <c r="H10339" s="2" t="s">
        <v>1952</v>
      </c>
      <c r="I10339" s="2" t="s">
        <v>13728</v>
      </c>
      <c r="J10339" s="2" t="s">
        <v>12721</v>
      </c>
      <c r="K10339" s="194" t="s">
        <v>17</v>
      </c>
      <c r="L10339" s="2">
        <v>52</v>
      </c>
      <c r="M10339" s="194" t="s">
        <v>12015</v>
      </c>
      <c r="N10339" s="2" t="s">
        <v>10176</v>
      </c>
      <c r="O10339" s="195" t="s">
        <v>799</v>
      </c>
    </row>
    <row r="10340" spans="1:15">
      <c r="A10340">
        <v>2022</v>
      </c>
      <c r="B10340" t="s">
        <v>61</v>
      </c>
      <c r="C10340" s="263">
        <f t="shared" si="552"/>
        <v>44586</v>
      </c>
      <c r="D10340">
        <v>7</v>
      </c>
      <c r="E10340" t="str">
        <f t="shared" si="551"/>
        <v>S4445867</v>
      </c>
      <c r="F10340" s="4">
        <v>44593</v>
      </c>
      <c r="G10340" s="2">
        <v>70</v>
      </c>
      <c r="H10340" s="2" t="s">
        <v>13729</v>
      </c>
      <c r="I10340" s="2" t="s">
        <v>11398</v>
      </c>
      <c r="J10340" s="2" t="s">
        <v>1420</v>
      </c>
      <c r="K10340" s="194" t="s">
        <v>17</v>
      </c>
      <c r="L10340" s="2">
        <v>62</v>
      </c>
      <c r="M10340" s="194">
        <v>100</v>
      </c>
      <c r="N10340" s="2">
        <v>0</v>
      </c>
      <c r="O10340" s="195">
        <v>0</v>
      </c>
    </row>
    <row r="10341" spans="1:15">
      <c r="A10341">
        <v>2022</v>
      </c>
      <c r="B10341" t="s">
        <v>61</v>
      </c>
      <c r="C10341" s="263">
        <f t="shared" si="552"/>
        <v>44586</v>
      </c>
      <c r="D10341">
        <v>8</v>
      </c>
      <c r="E10341" t="str">
        <f t="shared" si="551"/>
        <v>S4445868</v>
      </c>
      <c r="F10341" s="4">
        <v>44621</v>
      </c>
      <c r="G10341" s="2">
        <v>97</v>
      </c>
      <c r="H10341" s="2" t="s">
        <v>13730</v>
      </c>
      <c r="I10341" s="2" t="s">
        <v>13731</v>
      </c>
      <c r="J10341" s="2" t="s">
        <v>1268</v>
      </c>
      <c r="K10341" s="194" t="s">
        <v>17</v>
      </c>
      <c r="L10341" s="2">
        <v>63</v>
      </c>
      <c r="M10341" s="194">
        <v>100</v>
      </c>
      <c r="N10341" s="2">
        <v>0</v>
      </c>
      <c r="O10341" s="195">
        <v>0</v>
      </c>
    </row>
    <row r="10342" spans="1:15">
      <c r="A10342">
        <v>2022</v>
      </c>
      <c r="B10342" t="s">
        <v>61</v>
      </c>
      <c r="C10342" s="263">
        <f t="shared" si="552"/>
        <v>44586</v>
      </c>
      <c r="D10342">
        <v>9</v>
      </c>
      <c r="E10342" t="str">
        <f t="shared" si="551"/>
        <v>S4445869</v>
      </c>
      <c r="F10342" s="4">
        <v>44652</v>
      </c>
      <c r="G10342" s="2">
        <v>110</v>
      </c>
      <c r="H10342" s="2" t="s">
        <v>13732</v>
      </c>
      <c r="I10342" s="2" t="s">
        <v>3858</v>
      </c>
      <c r="J10342" s="2" t="s">
        <v>2965</v>
      </c>
      <c r="K10342" s="194" t="s">
        <v>17</v>
      </c>
      <c r="L10342" s="2">
        <v>54</v>
      </c>
      <c r="M10342" s="194">
        <v>100</v>
      </c>
      <c r="N10342" s="2">
        <v>0</v>
      </c>
      <c r="O10342" s="195">
        <v>0</v>
      </c>
    </row>
    <row r="10343" spans="1:15">
      <c r="A10343">
        <v>2022</v>
      </c>
      <c r="B10343" t="s">
        <v>61</v>
      </c>
      <c r="C10343" s="263">
        <f t="shared" si="552"/>
        <v>44586</v>
      </c>
      <c r="D10343">
        <v>10</v>
      </c>
      <c r="E10343" t="str">
        <f t="shared" si="551"/>
        <v>S44458610</v>
      </c>
      <c r="F10343" s="3" t="s">
        <v>13233</v>
      </c>
      <c r="G10343" s="2">
        <v>190</v>
      </c>
      <c r="H10343" s="2" t="s">
        <v>13733</v>
      </c>
      <c r="I10343" s="2" t="s">
        <v>10726</v>
      </c>
      <c r="J10343" s="2" t="s">
        <v>899</v>
      </c>
      <c r="K10343" s="194" t="s">
        <v>17</v>
      </c>
      <c r="L10343" s="2">
        <v>46</v>
      </c>
      <c r="M10343" s="194" t="s">
        <v>11289</v>
      </c>
      <c r="N10343" s="2" t="s">
        <v>3767</v>
      </c>
      <c r="O10343" s="195" t="s">
        <v>1661</v>
      </c>
    </row>
    <row r="10344" spans="1:15">
      <c r="A10344">
        <v>2022</v>
      </c>
      <c r="B10344" t="s">
        <v>61</v>
      </c>
      <c r="C10344" s="263">
        <f t="shared" si="552"/>
        <v>44586</v>
      </c>
      <c r="D10344">
        <v>11</v>
      </c>
      <c r="E10344" t="str">
        <f t="shared" si="551"/>
        <v>S44458611</v>
      </c>
      <c r="F10344" s="3">
        <v>2023</v>
      </c>
      <c r="G10344" s="2">
        <v>215</v>
      </c>
      <c r="H10344" s="2" t="s">
        <v>8246</v>
      </c>
      <c r="I10344" s="2" t="s">
        <v>6499</v>
      </c>
      <c r="J10344" s="2" t="s">
        <v>1295</v>
      </c>
      <c r="K10344" s="194" t="s">
        <v>17</v>
      </c>
      <c r="L10344" s="2">
        <v>39</v>
      </c>
      <c r="M10344" s="194" t="s">
        <v>799</v>
      </c>
      <c r="N10344" s="2" t="s">
        <v>1966</v>
      </c>
      <c r="O10344" s="195" t="s">
        <v>6251</v>
      </c>
    </row>
    <row r="10345" spans="1:15">
      <c r="A10345">
        <v>2022</v>
      </c>
      <c r="B10345" t="s">
        <v>61</v>
      </c>
      <c r="C10345" s="263">
        <f t="shared" si="552"/>
        <v>44586</v>
      </c>
      <c r="D10345">
        <v>12</v>
      </c>
      <c r="E10345" t="str">
        <f t="shared" si="551"/>
        <v>S44458612</v>
      </c>
      <c r="F10345" s="3">
        <v>2024</v>
      </c>
      <c r="G10345" s="2">
        <v>180</v>
      </c>
      <c r="H10345" s="2" t="s">
        <v>7792</v>
      </c>
      <c r="I10345" s="2" t="s">
        <v>13734</v>
      </c>
      <c r="J10345" s="2" t="s">
        <v>2289</v>
      </c>
      <c r="K10345" s="194" t="s">
        <v>17</v>
      </c>
      <c r="L10345" s="2">
        <v>33</v>
      </c>
      <c r="M10345" s="194" t="s">
        <v>297</v>
      </c>
      <c r="N10345" s="2" t="s">
        <v>295</v>
      </c>
      <c r="O10345" s="195" t="s">
        <v>296</v>
      </c>
    </row>
    <row r="10346" spans="1:15">
      <c r="A10346">
        <v>2022</v>
      </c>
      <c r="B10346" t="s">
        <v>61</v>
      </c>
      <c r="C10346" s="263">
        <f t="shared" si="552"/>
        <v>44586</v>
      </c>
      <c r="D10346">
        <v>13</v>
      </c>
      <c r="E10346" t="str">
        <f t="shared" si="551"/>
        <v>S44458613</v>
      </c>
      <c r="F10346" s="3">
        <v>2025</v>
      </c>
      <c r="G10346" s="2">
        <v>165</v>
      </c>
      <c r="H10346" s="2" t="s">
        <v>13585</v>
      </c>
      <c r="I10346" s="2" t="s">
        <v>13735</v>
      </c>
      <c r="J10346" s="2" t="s">
        <v>2172</v>
      </c>
      <c r="K10346" s="194" t="s">
        <v>17</v>
      </c>
      <c r="L10346" s="2">
        <v>27</v>
      </c>
      <c r="M10346" s="194" t="s">
        <v>1661</v>
      </c>
      <c r="N10346" s="2" t="s">
        <v>10627</v>
      </c>
      <c r="O10346" s="195" t="s">
        <v>2035</v>
      </c>
    </row>
    <row r="10347" spans="1:15" ht="15.75" thickBot="1">
      <c r="A10347">
        <v>2022</v>
      </c>
      <c r="B10347" t="s">
        <v>61</v>
      </c>
      <c r="C10347" s="263">
        <f t="shared" si="552"/>
        <v>44586</v>
      </c>
      <c r="D10347">
        <v>14</v>
      </c>
      <c r="E10347" t="str">
        <f t="shared" si="551"/>
        <v>S44458614</v>
      </c>
      <c r="F10347" s="5">
        <v>2026</v>
      </c>
      <c r="G10347" s="6">
        <v>160</v>
      </c>
      <c r="H10347" s="6" t="s">
        <v>10420</v>
      </c>
      <c r="I10347" s="6" t="s">
        <v>7134</v>
      </c>
      <c r="J10347" s="6" t="s">
        <v>1257</v>
      </c>
      <c r="K10347" s="196" t="s">
        <v>17</v>
      </c>
      <c r="L10347" s="6">
        <v>24</v>
      </c>
      <c r="M10347" s="196" t="s">
        <v>10191</v>
      </c>
      <c r="N10347" s="6" t="s">
        <v>1631</v>
      </c>
      <c r="O10347" s="197" t="s">
        <v>4044</v>
      </c>
    </row>
    <row r="10348" spans="1:15" ht="18" thickTop="1" thickBot="1">
      <c r="A10348">
        <v>2022</v>
      </c>
      <c r="B10348" t="s">
        <v>61</v>
      </c>
      <c r="C10348" s="263">
        <f t="shared" si="552"/>
        <v>44586</v>
      </c>
      <c r="D10348">
        <v>15</v>
      </c>
      <c r="E10348" t="str">
        <f t="shared" si="551"/>
        <v>S44458615</v>
      </c>
      <c r="F10348" s="146" t="s">
        <v>11904</v>
      </c>
    </row>
    <row r="10349" spans="1:15" ht="16.5" thickTop="1" thickBot="1">
      <c r="A10349">
        <v>2022</v>
      </c>
      <c r="B10349" t="s">
        <v>61</v>
      </c>
      <c r="C10349" s="263">
        <f t="shared" si="552"/>
        <v>44586</v>
      </c>
      <c r="D10349">
        <v>16</v>
      </c>
      <c r="E10349" t="str">
        <f t="shared" si="551"/>
        <v>S44458616</v>
      </c>
      <c r="F10349" s="338" t="s">
        <v>1</v>
      </c>
      <c r="G10349" s="341" t="s">
        <v>2</v>
      </c>
      <c r="H10349" s="342"/>
      <c r="I10349" s="342"/>
      <c r="J10349" s="343"/>
      <c r="K10349" s="344" t="s">
        <v>3</v>
      </c>
      <c r="L10349" s="343"/>
      <c r="M10349" s="344" t="s">
        <v>144</v>
      </c>
      <c r="N10349" s="342"/>
      <c r="O10349" s="342"/>
    </row>
    <row r="10350" spans="1:15" ht="18" customHeight="1" thickBot="1">
      <c r="A10350">
        <v>2022</v>
      </c>
      <c r="B10350" t="s">
        <v>61</v>
      </c>
      <c r="C10350" s="263">
        <f t="shared" si="552"/>
        <v>44586</v>
      </c>
      <c r="D10350">
        <v>17</v>
      </c>
      <c r="E10350" t="str">
        <f t="shared" si="551"/>
        <v>S44458617</v>
      </c>
      <c r="F10350" s="339"/>
      <c r="G10350" s="345" t="s">
        <v>5</v>
      </c>
      <c r="H10350" s="347" t="s">
        <v>145</v>
      </c>
      <c r="I10350" s="348"/>
      <c r="J10350" s="349"/>
      <c r="K10350" s="350" t="s">
        <v>6</v>
      </c>
      <c r="L10350" s="352" t="s">
        <v>12875</v>
      </c>
      <c r="M10350" s="350" t="s">
        <v>8</v>
      </c>
      <c r="N10350" s="354" t="s">
        <v>146</v>
      </c>
      <c r="O10350" s="356" t="s">
        <v>147</v>
      </c>
    </row>
    <row r="10351" spans="1:15" ht="15.75" thickBot="1">
      <c r="A10351">
        <v>2022</v>
      </c>
      <c r="B10351" t="s">
        <v>61</v>
      </c>
      <c r="C10351" s="263">
        <f t="shared" si="552"/>
        <v>44586</v>
      </c>
      <c r="D10351">
        <v>18</v>
      </c>
      <c r="E10351" t="str">
        <f t="shared" si="551"/>
        <v>S44458618</v>
      </c>
      <c r="F10351" s="340"/>
      <c r="G10351" s="346"/>
      <c r="H10351" s="191" t="s">
        <v>9</v>
      </c>
      <c r="I10351" s="192" t="s">
        <v>18</v>
      </c>
      <c r="J10351" s="193" t="s">
        <v>11</v>
      </c>
      <c r="K10351" s="351"/>
      <c r="L10351" s="353"/>
      <c r="M10351" s="351"/>
      <c r="N10351" s="355"/>
      <c r="O10351" s="357"/>
    </row>
    <row r="10352" spans="1:15">
      <c r="A10352">
        <v>2022</v>
      </c>
      <c r="B10352" t="s">
        <v>61</v>
      </c>
      <c r="C10352" s="263">
        <f t="shared" si="552"/>
        <v>44586</v>
      </c>
      <c r="D10352">
        <v>19</v>
      </c>
      <c r="E10352" t="str">
        <f t="shared" si="551"/>
        <v>S44458619</v>
      </c>
      <c r="F10352" s="3" t="s">
        <v>16</v>
      </c>
      <c r="G10352" s="2">
        <v>52</v>
      </c>
      <c r="H10352" s="2" t="s">
        <v>13736</v>
      </c>
      <c r="I10352" s="2" t="s">
        <v>13737</v>
      </c>
      <c r="J10352" s="2" t="s">
        <v>835</v>
      </c>
      <c r="K10352" s="194" t="s">
        <v>17</v>
      </c>
      <c r="L10352" s="2">
        <v>54</v>
      </c>
      <c r="M10352" s="194" t="s">
        <v>6250</v>
      </c>
      <c r="N10352" s="2" t="s">
        <v>6675</v>
      </c>
      <c r="O10352" s="195" t="s">
        <v>2055</v>
      </c>
    </row>
    <row r="10353" spans="1:15">
      <c r="A10353">
        <v>2022</v>
      </c>
      <c r="B10353" t="s">
        <v>61</v>
      </c>
      <c r="C10353" s="263">
        <f t="shared" si="552"/>
        <v>44586</v>
      </c>
      <c r="D10353">
        <v>20</v>
      </c>
      <c r="E10353" t="str">
        <f t="shared" si="551"/>
        <v>S44458620</v>
      </c>
      <c r="F10353" s="4">
        <v>44562</v>
      </c>
      <c r="G10353" s="2">
        <v>117</v>
      </c>
      <c r="H10353" s="2" t="s">
        <v>13738</v>
      </c>
      <c r="I10353" s="2" t="s">
        <v>13739</v>
      </c>
      <c r="J10353" s="2" t="s">
        <v>4326</v>
      </c>
      <c r="K10353" s="194" t="s">
        <v>17</v>
      </c>
      <c r="L10353" s="2">
        <v>54</v>
      </c>
      <c r="M10353" s="194" t="s">
        <v>3902</v>
      </c>
      <c r="N10353" s="2" t="s">
        <v>7459</v>
      </c>
      <c r="O10353" s="195" t="s">
        <v>800</v>
      </c>
    </row>
    <row r="10354" spans="1:15">
      <c r="A10354">
        <v>2022</v>
      </c>
      <c r="B10354" t="s">
        <v>61</v>
      </c>
      <c r="C10354" s="263">
        <f t="shared" si="552"/>
        <v>44586</v>
      </c>
      <c r="D10354">
        <v>21</v>
      </c>
      <c r="E10354" t="str">
        <f t="shared" si="551"/>
        <v>S44458621</v>
      </c>
      <c r="F10354" s="4">
        <v>44593</v>
      </c>
      <c r="G10354" s="2">
        <v>130</v>
      </c>
      <c r="H10354" s="2" t="s">
        <v>3883</v>
      </c>
      <c r="I10354" s="2" t="s">
        <v>13740</v>
      </c>
      <c r="J10354" s="2" t="s">
        <v>1393</v>
      </c>
      <c r="K10354" s="194" t="s">
        <v>17</v>
      </c>
      <c r="L10354" s="2">
        <v>53</v>
      </c>
      <c r="M10354" s="194" t="s">
        <v>273</v>
      </c>
      <c r="N10354" s="2" t="s">
        <v>274</v>
      </c>
      <c r="O10354" s="195">
        <v>0</v>
      </c>
    </row>
    <row r="10355" spans="1:15">
      <c r="A10355">
        <v>2022</v>
      </c>
      <c r="B10355" t="s">
        <v>61</v>
      </c>
      <c r="C10355" s="263">
        <f t="shared" si="552"/>
        <v>44586</v>
      </c>
      <c r="D10355">
        <v>22</v>
      </c>
      <c r="E10355" t="str">
        <f t="shared" si="551"/>
        <v>S44458622</v>
      </c>
      <c r="F10355" s="4">
        <v>44621</v>
      </c>
      <c r="G10355" s="2">
        <v>157</v>
      </c>
      <c r="H10355" s="2" t="s">
        <v>6146</v>
      </c>
      <c r="I10355" s="2" t="s">
        <v>5421</v>
      </c>
      <c r="J10355" s="2" t="s">
        <v>795</v>
      </c>
      <c r="K10355" s="194" t="s">
        <v>17</v>
      </c>
      <c r="L10355" s="2">
        <v>51</v>
      </c>
      <c r="M10355" s="194">
        <v>100</v>
      </c>
      <c r="N10355" s="2">
        <v>0</v>
      </c>
      <c r="O10355" s="195">
        <v>0</v>
      </c>
    </row>
    <row r="10356" spans="1:15">
      <c r="A10356">
        <v>2022</v>
      </c>
      <c r="B10356" t="s">
        <v>61</v>
      </c>
      <c r="C10356" s="263">
        <f t="shared" si="552"/>
        <v>44586</v>
      </c>
      <c r="D10356">
        <v>23</v>
      </c>
      <c r="E10356" t="str">
        <f t="shared" si="551"/>
        <v>S44458623</v>
      </c>
      <c r="F10356" s="4">
        <v>44652</v>
      </c>
      <c r="G10356" s="2">
        <v>165</v>
      </c>
      <c r="H10356" s="2" t="s">
        <v>3213</v>
      </c>
      <c r="I10356" s="2" t="s">
        <v>5410</v>
      </c>
      <c r="J10356" s="2" t="s">
        <v>645</v>
      </c>
      <c r="K10356" s="194" t="s">
        <v>17</v>
      </c>
      <c r="L10356" s="2">
        <v>47</v>
      </c>
      <c r="M10356" s="194">
        <v>100</v>
      </c>
      <c r="N10356" s="2">
        <v>0</v>
      </c>
      <c r="O10356" s="195">
        <v>0</v>
      </c>
    </row>
    <row r="10357" spans="1:15">
      <c r="A10357">
        <v>2022</v>
      </c>
      <c r="B10357" t="s">
        <v>61</v>
      </c>
      <c r="C10357" s="263">
        <f t="shared" si="552"/>
        <v>44586</v>
      </c>
      <c r="D10357">
        <v>24</v>
      </c>
      <c r="E10357" t="str">
        <f t="shared" si="551"/>
        <v>S44458624</v>
      </c>
      <c r="F10357" s="3" t="s">
        <v>13233</v>
      </c>
      <c r="G10357" s="2">
        <v>243</v>
      </c>
      <c r="H10357" s="2" t="s">
        <v>13741</v>
      </c>
      <c r="I10357" s="2" t="s">
        <v>7617</v>
      </c>
      <c r="J10357" s="2" t="s">
        <v>1322</v>
      </c>
      <c r="K10357" s="194" t="s">
        <v>17</v>
      </c>
      <c r="L10357" s="2">
        <v>45</v>
      </c>
      <c r="M10357" s="194" t="s">
        <v>4632</v>
      </c>
      <c r="N10357" s="2" t="s">
        <v>312</v>
      </c>
      <c r="O10357" s="195" t="s">
        <v>1831</v>
      </c>
    </row>
    <row r="10358" spans="1:15">
      <c r="A10358">
        <v>2022</v>
      </c>
      <c r="B10358" t="s">
        <v>61</v>
      </c>
      <c r="C10358" s="263">
        <f t="shared" si="552"/>
        <v>44586</v>
      </c>
      <c r="D10358">
        <v>25</v>
      </c>
      <c r="E10358" t="str">
        <f t="shared" si="551"/>
        <v>S44458625</v>
      </c>
      <c r="F10358" s="3">
        <v>2023</v>
      </c>
      <c r="G10358" s="2">
        <v>263</v>
      </c>
      <c r="H10358" s="2" t="s">
        <v>13742</v>
      </c>
      <c r="I10358" s="2" t="s">
        <v>13743</v>
      </c>
      <c r="J10358" s="2" t="s">
        <v>1578</v>
      </c>
      <c r="K10358" s="194" t="s">
        <v>17</v>
      </c>
      <c r="L10358" s="2">
        <v>42</v>
      </c>
      <c r="M10358" s="194" t="s">
        <v>6247</v>
      </c>
      <c r="N10358" s="2" t="s">
        <v>351</v>
      </c>
      <c r="O10358" s="195" t="s">
        <v>545</v>
      </c>
    </row>
    <row r="10359" spans="1:15">
      <c r="A10359">
        <v>2022</v>
      </c>
      <c r="B10359" t="s">
        <v>61</v>
      </c>
      <c r="C10359" s="263">
        <f t="shared" si="552"/>
        <v>44586</v>
      </c>
      <c r="D10359">
        <v>26</v>
      </c>
      <c r="E10359" t="str">
        <f t="shared" si="551"/>
        <v>S44458626</v>
      </c>
      <c r="F10359" s="3">
        <v>2024</v>
      </c>
      <c r="G10359" s="2">
        <v>222</v>
      </c>
      <c r="H10359" s="2" t="s">
        <v>13744</v>
      </c>
      <c r="I10359" s="2" t="s">
        <v>13745</v>
      </c>
      <c r="J10359" s="2" t="s">
        <v>4191</v>
      </c>
      <c r="K10359" s="194" t="s">
        <v>17</v>
      </c>
      <c r="L10359" s="2">
        <v>39</v>
      </c>
      <c r="M10359" s="194" t="s">
        <v>383</v>
      </c>
      <c r="N10359" s="2" t="s">
        <v>619</v>
      </c>
      <c r="O10359" s="195">
        <v>50</v>
      </c>
    </row>
    <row r="10360" spans="1:15">
      <c r="A10360">
        <v>2022</v>
      </c>
      <c r="B10360" t="s">
        <v>61</v>
      </c>
      <c r="C10360" s="263">
        <f t="shared" si="552"/>
        <v>44586</v>
      </c>
      <c r="D10360">
        <v>27</v>
      </c>
      <c r="E10360" t="str">
        <f t="shared" si="551"/>
        <v>S44458627</v>
      </c>
      <c r="F10360" s="3">
        <v>2025</v>
      </c>
      <c r="G10360" s="2">
        <v>205</v>
      </c>
      <c r="H10360" s="2" t="s">
        <v>13746</v>
      </c>
      <c r="I10360" s="2" t="s">
        <v>7298</v>
      </c>
      <c r="J10360" s="2" t="s">
        <v>981</v>
      </c>
      <c r="K10360" s="194" t="s">
        <v>17</v>
      </c>
      <c r="L10360" s="2">
        <v>31</v>
      </c>
      <c r="M10360" s="194" t="s">
        <v>3211</v>
      </c>
      <c r="N10360" s="2" t="s">
        <v>2151</v>
      </c>
      <c r="O10360" s="195" t="s">
        <v>301</v>
      </c>
    </row>
    <row r="10361" spans="1:15" ht="15.75" thickBot="1">
      <c r="A10361">
        <v>2022</v>
      </c>
      <c r="B10361" t="s">
        <v>61</v>
      </c>
      <c r="C10361" s="263">
        <f t="shared" si="552"/>
        <v>44586</v>
      </c>
      <c r="D10361">
        <v>28</v>
      </c>
      <c r="E10361" t="str">
        <f t="shared" si="551"/>
        <v>S44458628</v>
      </c>
      <c r="F10361" s="5">
        <v>2026</v>
      </c>
      <c r="G10361" s="6">
        <v>195</v>
      </c>
      <c r="H10361" s="6" t="s">
        <v>6190</v>
      </c>
      <c r="I10361" s="6" t="s">
        <v>6098</v>
      </c>
      <c r="J10361" s="6" t="s">
        <v>1664</v>
      </c>
      <c r="K10361" s="196" t="s">
        <v>17</v>
      </c>
      <c r="L10361" s="6">
        <v>29</v>
      </c>
      <c r="M10361" s="196" t="s">
        <v>1122</v>
      </c>
      <c r="N10361" s="6" t="s">
        <v>2151</v>
      </c>
      <c r="O10361" s="197" t="s">
        <v>1446</v>
      </c>
    </row>
    <row r="10362" spans="1:15" ht="18" thickTop="1" thickBot="1">
      <c r="A10362">
        <v>2022</v>
      </c>
      <c r="B10362" t="s">
        <v>60</v>
      </c>
      <c r="C10362" s="263">
        <f>C10361+7</f>
        <v>44593</v>
      </c>
      <c r="D10362">
        <v>1</v>
      </c>
      <c r="E10362" t="str">
        <f t="shared" ref="E10362:E10389" si="553">B10362&amp;C10362&amp;D10362</f>
        <v>S5445931</v>
      </c>
      <c r="F10362" s="146" t="s">
        <v>11903</v>
      </c>
    </row>
    <row r="10363" spans="1:15" ht="16.5" thickTop="1" thickBot="1">
      <c r="A10363">
        <v>2022</v>
      </c>
      <c r="B10363" t="s">
        <v>60</v>
      </c>
      <c r="C10363" s="263">
        <f t="shared" ref="C10363:C10389" si="554">C10362</f>
        <v>44593</v>
      </c>
      <c r="D10363">
        <v>2</v>
      </c>
      <c r="E10363" t="str">
        <f t="shared" si="553"/>
        <v>S5445932</v>
      </c>
      <c r="F10363" s="338" t="s">
        <v>1</v>
      </c>
      <c r="G10363" s="341" t="s">
        <v>2</v>
      </c>
      <c r="H10363" s="342"/>
      <c r="I10363" s="342"/>
      <c r="J10363" s="343"/>
      <c r="K10363" s="344" t="s">
        <v>3</v>
      </c>
      <c r="L10363" s="343"/>
      <c r="M10363" s="344" t="s">
        <v>144</v>
      </c>
      <c r="N10363" s="342"/>
      <c r="O10363" s="342"/>
    </row>
    <row r="10364" spans="1:15" ht="18" customHeight="1" thickBot="1">
      <c r="A10364">
        <v>2022</v>
      </c>
      <c r="B10364" t="s">
        <v>60</v>
      </c>
      <c r="C10364" s="263">
        <f t="shared" si="554"/>
        <v>44593</v>
      </c>
      <c r="D10364">
        <v>3</v>
      </c>
      <c r="E10364" t="str">
        <f t="shared" si="553"/>
        <v>S5445933</v>
      </c>
      <c r="F10364" s="339"/>
      <c r="G10364" s="345" t="s">
        <v>5</v>
      </c>
      <c r="H10364" s="347" t="s">
        <v>145</v>
      </c>
      <c r="I10364" s="348"/>
      <c r="J10364" s="349"/>
      <c r="K10364" s="350" t="s">
        <v>6</v>
      </c>
      <c r="L10364" s="352" t="s">
        <v>12875</v>
      </c>
      <c r="M10364" s="350" t="s">
        <v>8</v>
      </c>
      <c r="N10364" s="354" t="s">
        <v>146</v>
      </c>
      <c r="O10364" s="356" t="s">
        <v>147</v>
      </c>
    </row>
    <row r="10365" spans="1:15" ht="15.75" thickBot="1">
      <c r="A10365">
        <v>2022</v>
      </c>
      <c r="B10365" t="s">
        <v>60</v>
      </c>
      <c r="C10365" s="263">
        <f t="shared" si="554"/>
        <v>44593</v>
      </c>
      <c r="D10365">
        <v>4</v>
      </c>
      <c r="E10365" t="str">
        <f t="shared" si="553"/>
        <v>S5445934</v>
      </c>
      <c r="F10365" s="340"/>
      <c r="G10365" s="346"/>
      <c r="H10365" s="191" t="s">
        <v>9</v>
      </c>
      <c r="I10365" s="192" t="s">
        <v>18</v>
      </c>
      <c r="J10365" s="193" t="s">
        <v>11</v>
      </c>
      <c r="K10365" s="351"/>
      <c r="L10365" s="353"/>
      <c r="M10365" s="351"/>
      <c r="N10365" s="355"/>
      <c r="O10365" s="357"/>
    </row>
    <row r="10366" spans="1:15">
      <c r="A10366">
        <v>2022</v>
      </c>
      <c r="B10366" t="s">
        <v>60</v>
      </c>
      <c r="C10366" s="263">
        <f t="shared" si="554"/>
        <v>44593</v>
      </c>
      <c r="D10366">
        <v>5</v>
      </c>
      <c r="E10366" t="str">
        <f t="shared" si="553"/>
        <v>S5445935</v>
      </c>
      <c r="F10366" s="3" t="s">
        <v>12</v>
      </c>
      <c r="G10366" s="2">
        <v>2</v>
      </c>
      <c r="H10366" s="2" t="s">
        <v>9205</v>
      </c>
      <c r="I10366" s="2" t="s">
        <v>4046</v>
      </c>
      <c r="J10366" s="2" t="s">
        <v>10085</v>
      </c>
      <c r="K10366" s="194" t="s">
        <v>17</v>
      </c>
      <c r="L10366" s="2">
        <v>58</v>
      </c>
      <c r="M10366" s="194" t="s">
        <v>1173</v>
      </c>
      <c r="N10366" s="2" t="s">
        <v>443</v>
      </c>
      <c r="O10366" s="195" t="s">
        <v>5369</v>
      </c>
    </row>
    <row r="10367" spans="1:15">
      <c r="A10367">
        <v>2022</v>
      </c>
      <c r="B10367" t="s">
        <v>60</v>
      </c>
      <c r="C10367" s="263">
        <f t="shared" si="554"/>
        <v>44593</v>
      </c>
      <c r="D10367">
        <v>6</v>
      </c>
      <c r="E10367" t="str">
        <f t="shared" si="553"/>
        <v>S5445936</v>
      </c>
      <c r="F10367" s="4">
        <v>44562</v>
      </c>
      <c r="G10367" s="2">
        <v>65</v>
      </c>
      <c r="H10367" s="2" t="s">
        <v>4093</v>
      </c>
      <c r="I10367" s="2" t="s">
        <v>13750</v>
      </c>
      <c r="J10367" s="2" t="s">
        <v>12572</v>
      </c>
      <c r="K10367" s="194" t="s">
        <v>17</v>
      </c>
      <c r="L10367" s="2">
        <v>50</v>
      </c>
      <c r="M10367" s="194" t="s">
        <v>406</v>
      </c>
      <c r="N10367" s="2" t="s">
        <v>3192</v>
      </c>
      <c r="O10367" s="195" t="s">
        <v>800</v>
      </c>
    </row>
    <row r="10368" spans="1:15">
      <c r="A10368">
        <v>2022</v>
      </c>
      <c r="B10368" t="s">
        <v>60</v>
      </c>
      <c r="C10368" s="263">
        <f t="shared" si="554"/>
        <v>44593</v>
      </c>
      <c r="D10368">
        <v>7</v>
      </c>
      <c r="E10368" t="str">
        <f t="shared" si="553"/>
        <v>S5445937</v>
      </c>
      <c r="F10368" s="4">
        <v>44593</v>
      </c>
      <c r="G10368" s="2">
        <v>64</v>
      </c>
      <c r="H10368" s="2" t="s">
        <v>13751</v>
      </c>
      <c r="I10368" s="2" t="s">
        <v>13752</v>
      </c>
      <c r="J10368" s="2" t="s">
        <v>267</v>
      </c>
      <c r="K10368" s="194" t="s">
        <v>17</v>
      </c>
      <c r="L10368" s="2">
        <v>56</v>
      </c>
      <c r="M10368" s="194" t="s">
        <v>11453</v>
      </c>
      <c r="N10368" s="2" t="s">
        <v>833</v>
      </c>
      <c r="O10368" s="195">
        <v>0</v>
      </c>
    </row>
    <row r="10369" spans="1:15">
      <c r="A10369">
        <v>2022</v>
      </c>
      <c r="B10369" t="s">
        <v>60</v>
      </c>
      <c r="C10369" s="263">
        <f t="shared" si="554"/>
        <v>44593</v>
      </c>
      <c r="D10369">
        <v>8</v>
      </c>
      <c r="E10369" t="str">
        <f t="shared" si="553"/>
        <v>S5445938</v>
      </c>
      <c r="F10369" s="4">
        <v>44621</v>
      </c>
      <c r="G10369" s="2">
        <v>78</v>
      </c>
      <c r="H10369" s="2" t="s">
        <v>13753</v>
      </c>
      <c r="I10369" s="2" t="s">
        <v>4345</v>
      </c>
      <c r="J10369" s="2" t="s">
        <v>1728</v>
      </c>
      <c r="K10369" s="194" t="s">
        <v>17</v>
      </c>
      <c r="L10369" s="2">
        <v>60</v>
      </c>
      <c r="M10369" s="194">
        <v>100</v>
      </c>
      <c r="N10369" s="2">
        <v>0</v>
      </c>
      <c r="O10369" s="195">
        <v>0</v>
      </c>
    </row>
    <row r="10370" spans="1:15">
      <c r="A10370">
        <v>2022</v>
      </c>
      <c r="B10370" t="s">
        <v>60</v>
      </c>
      <c r="C10370" s="263">
        <f t="shared" si="554"/>
        <v>44593</v>
      </c>
      <c r="D10370">
        <v>9</v>
      </c>
      <c r="E10370" t="str">
        <f t="shared" si="553"/>
        <v>S5445939</v>
      </c>
      <c r="F10370" s="4">
        <v>44652</v>
      </c>
      <c r="G10370" s="2">
        <v>93</v>
      </c>
      <c r="H10370" s="2" t="s">
        <v>13754</v>
      </c>
      <c r="I10370" s="2" t="s">
        <v>13755</v>
      </c>
      <c r="J10370" s="2" t="s">
        <v>3954</v>
      </c>
      <c r="K10370" s="194" t="s">
        <v>17</v>
      </c>
      <c r="L10370" s="2">
        <v>58</v>
      </c>
      <c r="M10370" s="194">
        <v>100</v>
      </c>
      <c r="N10370" s="2">
        <v>0</v>
      </c>
      <c r="O10370" s="195">
        <v>0</v>
      </c>
    </row>
    <row r="10371" spans="1:15">
      <c r="A10371">
        <v>2022</v>
      </c>
      <c r="B10371" t="s">
        <v>60</v>
      </c>
      <c r="C10371" s="263">
        <f t="shared" si="554"/>
        <v>44593</v>
      </c>
      <c r="D10371">
        <v>10</v>
      </c>
      <c r="E10371" t="str">
        <f t="shared" si="553"/>
        <v>S54459310</v>
      </c>
      <c r="F10371" s="3" t="s">
        <v>13233</v>
      </c>
      <c r="G10371" s="2">
        <v>165</v>
      </c>
      <c r="H10371" s="2" t="s">
        <v>4750</v>
      </c>
      <c r="I10371" s="2" t="s">
        <v>13756</v>
      </c>
      <c r="J10371" s="2" t="s">
        <v>5076</v>
      </c>
      <c r="K10371" s="194" t="s">
        <v>17</v>
      </c>
      <c r="L10371" s="2">
        <v>45</v>
      </c>
      <c r="M10371" s="194" t="s">
        <v>3768</v>
      </c>
      <c r="N10371" s="2">
        <v>0</v>
      </c>
      <c r="O10371" s="195" t="s">
        <v>2383</v>
      </c>
    </row>
    <row r="10372" spans="1:15">
      <c r="A10372">
        <v>2022</v>
      </c>
      <c r="B10372" t="s">
        <v>60</v>
      </c>
      <c r="C10372" s="263">
        <f t="shared" si="554"/>
        <v>44593</v>
      </c>
      <c r="D10372">
        <v>11</v>
      </c>
      <c r="E10372" t="str">
        <f t="shared" si="553"/>
        <v>S54459311</v>
      </c>
      <c r="F10372" s="3">
        <v>2023</v>
      </c>
      <c r="G10372" s="2">
        <v>205</v>
      </c>
      <c r="H10372" s="2" t="s">
        <v>12609</v>
      </c>
      <c r="I10372" s="2" t="s">
        <v>7411</v>
      </c>
      <c r="J10372" s="2" t="s">
        <v>1825</v>
      </c>
      <c r="K10372" s="194" t="s">
        <v>17</v>
      </c>
      <c r="L10372" s="2">
        <v>45</v>
      </c>
      <c r="M10372" s="194" t="s">
        <v>6432</v>
      </c>
      <c r="N10372" s="2" t="s">
        <v>512</v>
      </c>
      <c r="O10372" s="195" t="s">
        <v>5369</v>
      </c>
    </row>
    <row r="10373" spans="1:15">
      <c r="A10373">
        <v>2022</v>
      </c>
      <c r="B10373" t="s">
        <v>60</v>
      </c>
      <c r="C10373" s="263">
        <f t="shared" si="554"/>
        <v>44593</v>
      </c>
      <c r="D10373">
        <v>12</v>
      </c>
      <c r="E10373" t="str">
        <f t="shared" si="553"/>
        <v>S54459312</v>
      </c>
      <c r="F10373" s="3">
        <v>2024</v>
      </c>
      <c r="G10373" s="2">
        <v>178</v>
      </c>
      <c r="H10373" s="2" t="s">
        <v>3087</v>
      </c>
      <c r="I10373" s="2" t="s">
        <v>13757</v>
      </c>
      <c r="J10373" s="2" t="s">
        <v>1503</v>
      </c>
      <c r="K10373" s="194" t="s">
        <v>17</v>
      </c>
      <c r="L10373" s="2">
        <v>37</v>
      </c>
      <c r="M10373" s="194" t="s">
        <v>1100</v>
      </c>
      <c r="N10373" s="2" t="s">
        <v>3441</v>
      </c>
      <c r="O10373" s="195" t="s">
        <v>444</v>
      </c>
    </row>
    <row r="10374" spans="1:15">
      <c r="A10374">
        <v>2022</v>
      </c>
      <c r="B10374" t="s">
        <v>60</v>
      </c>
      <c r="C10374" s="263">
        <f t="shared" si="554"/>
        <v>44593</v>
      </c>
      <c r="D10374">
        <v>13</v>
      </c>
      <c r="E10374" t="str">
        <f t="shared" si="553"/>
        <v>S54459313</v>
      </c>
      <c r="F10374" s="3">
        <v>2025</v>
      </c>
      <c r="G10374" s="2">
        <v>165</v>
      </c>
      <c r="H10374" s="2" t="s">
        <v>13758</v>
      </c>
      <c r="I10374" s="2" t="s">
        <v>9677</v>
      </c>
      <c r="J10374" s="2" t="s">
        <v>3418</v>
      </c>
      <c r="K10374" s="194" t="s">
        <v>17</v>
      </c>
      <c r="L10374" s="2">
        <v>32</v>
      </c>
      <c r="M10374" s="194" t="s">
        <v>263</v>
      </c>
      <c r="N10374" s="2" t="s">
        <v>3320</v>
      </c>
      <c r="O10374" s="195" t="s">
        <v>4640</v>
      </c>
    </row>
    <row r="10375" spans="1:15" ht="15.75" thickBot="1">
      <c r="A10375">
        <v>2022</v>
      </c>
      <c r="B10375" t="s">
        <v>60</v>
      </c>
      <c r="C10375" s="263">
        <f t="shared" si="554"/>
        <v>44593</v>
      </c>
      <c r="D10375">
        <v>14</v>
      </c>
      <c r="E10375" t="str">
        <f t="shared" si="553"/>
        <v>S54459314</v>
      </c>
      <c r="F10375" s="5">
        <v>2026</v>
      </c>
      <c r="G10375" s="6">
        <v>162</v>
      </c>
      <c r="H10375" s="6" t="s">
        <v>13674</v>
      </c>
      <c r="I10375" s="6" t="s">
        <v>13674</v>
      </c>
      <c r="J10375" s="6" t="s">
        <v>833</v>
      </c>
      <c r="K10375" s="196" t="s">
        <v>17</v>
      </c>
      <c r="L10375" s="6">
        <v>28</v>
      </c>
      <c r="M10375" s="196" t="s">
        <v>263</v>
      </c>
      <c r="N10375" s="6" t="s">
        <v>4149</v>
      </c>
      <c r="O10375" s="197" t="s">
        <v>5647</v>
      </c>
    </row>
    <row r="10376" spans="1:15" ht="18" thickTop="1" thickBot="1">
      <c r="A10376">
        <v>2022</v>
      </c>
      <c r="B10376" t="s">
        <v>60</v>
      </c>
      <c r="C10376" s="263">
        <f t="shared" si="554"/>
        <v>44593</v>
      </c>
      <c r="D10376">
        <v>15</v>
      </c>
      <c r="E10376" t="str">
        <f t="shared" si="553"/>
        <v>S54459315</v>
      </c>
      <c r="F10376" s="146" t="s">
        <v>11904</v>
      </c>
    </row>
    <row r="10377" spans="1:15" ht="16.5" thickTop="1" thickBot="1">
      <c r="A10377">
        <v>2022</v>
      </c>
      <c r="B10377" t="s">
        <v>60</v>
      </c>
      <c r="C10377" s="263">
        <f t="shared" si="554"/>
        <v>44593</v>
      </c>
      <c r="D10377">
        <v>16</v>
      </c>
      <c r="E10377" t="str">
        <f t="shared" si="553"/>
        <v>S54459316</v>
      </c>
      <c r="F10377" s="338" t="s">
        <v>1</v>
      </c>
      <c r="G10377" s="341" t="s">
        <v>2</v>
      </c>
      <c r="H10377" s="342"/>
      <c r="I10377" s="342"/>
      <c r="J10377" s="343"/>
      <c r="K10377" s="344" t="s">
        <v>3</v>
      </c>
      <c r="L10377" s="343"/>
      <c r="M10377" s="344" t="s">
        <v>144</v>
      </c>
      <c r="N10377" s="342"/>
      <c r="O10377" s="342"/>
    </row>
    <row r="10378" spans="1:15" ht="18" customHeight="1" thickBot="1">
      <c r="A10378">
        <v>2022</v>
      </c>
      <c r="B10378" t="s">
        <v>60</v>
      </c>
      <c r="C10378" s="263">
        <f t="shared" si="554"/>
        <v>44593</v>
      </c>
      <c r="D10378">
        <v>17</v>
      </c>
      <c r="E10378" t="str">
        <f t="shared" si="553"/>
        <v>S54459317</v>
      </c>
      <c r="F10378" s="339"/>
      <c r="G10378" s="345" t="s">
        <v>5</v>
      </c>
      <c r="H10378" s="347" t="s">
        <v>145</v>
      </c>
      <c r="I10378" s="348"/>
      <c r="J10378" s="349"/>
      <c r="K10378" s="350" t="s">
        <v>6</v>
      </c>
      <c r="L10378" s="352" t="s">
        <v>12875</v>
      </c>
      <c r="M10378" s="350" t="s">
        <v>8</v>
      </c>
      <c r="N10378" s="354" t="s">
        <v>146</v>
      </c>
      <c r="O10378" s="356" t="s">
        <v>147</v>
      </c>
    </row>
    <row r="10379" spans="1:15" ht="15.75" thickBot="1">
      <c r="A10379">
        <v>2022</v>
      </c>
      <c r="B10379" t="s">
        <v>60</v>
      </c>
      <c r="C10379" s="263">
        <f t="shared" si="554"/>
        <v>44593</v>
      </c>
      <c r="D10379">
        <v>18</v>
      </c>
      <c r="E10379" t="str">
        <f t="shared" si="553"/>
        <v>S54459318</v>
      </c>
      <c r="F10379" s="340"/>
      <c r="G10379" s="346"/>
      <c r="H10379" s="191" t="s">
        <v>9</v>
      </c>
      <c r="I10379" s="192" t="s">
        <v>18</v>
      </c>
      <c r="J10379" s="193" t="s">
        <v>11</v>
      </c>
      <c r="K10379" s="351"/>
      <c r="L10379" s="353"/>
      <c r="M10379" s="351"/>
      <c r="N10379" s="355"/>
      <c r="O10379" s="357"/>
    </row>
    <row r="10380" spans="1:15">
      <c r="A10380">
        <v>2022</v>
      </c>
      <c r="B10380" t="s">
        <v>60</v>
      </c>
      <c r="C10380" s="263">
        <f t="shared" si="554"/>
        <v>44593</v>
      </c>
      <c r="D10380">
        <v>19</v>
      </c>
      <c r="E10380" t="str">
        <f t="shared" si="553"/>
        <v>S54459319</v>
      </c>
      <c r="F10380" s="3" t="s">
        <v>16</v>
      </c>
      <c r="G10380" s="2">
        <v>55</v>
      </c>
      <c r="H10380" s="2" t="s">
        <v>13759</v>
      </c>
      <c r="I10380" s="2" t="s">
        <v>13760</v>
      </c>
      <c r="J10380" s="2" t="s">
        <v>3915</v>
      </c>
      <c r="K10380" s="194" t="s">
        <v>17</v>
      </c>
      <c r="L10380" s="2">
        <v>53</v>
      </c>
      <c r="M10380" s="194" t="s">
        <v>4752</v>
      </c>
      <c r="N10380" s="2" t="s">
        <v>3023</v>
      </c>
      <c r="O10380" s="195" t="s">
        <v>10176</v>
      </c>
    </row>
    <row r="10381" spans="1:15">
      <c r="A10381">
        <v>2022</v>
      </c>
      <c r="B10381" t="s">
        <v>60</v>
      </c>
      <c r="C10381" s="263">
        <f t="shared" si="554"/>
        <v>44593</v>
      </c>
      <c r="D10381">
        <v>20</v>
      </c>
      <c r="E10381" t="str">
        <f t="shared" si="553"/>
        <v>S54459320</v>
      </c>
      <c r="F10381" s="4">
        <v>44562</v>
      </c>
      <c r="G10381" s="2">
        <v>120</v>
      </c>
      <c r="H10381" s="2" t="s">
        <v>13761</v>
      </c>
      <c r="I10381" s="2" t="s">
        <v>13762</v>
      </c>
      <c r="J10381" s="2" t="s">
        <v>2017</v>
      </c>
      <c r="K10381" s="194" t="s">
        <v>17</v>
      </c>
      <c r="L10381" s="2">
        <v>53</v>
      </c>
      <c r="M10381" s="194" t="s">
        <v>11113</v>
      </c>
      <c r="N10381" s="2" t="s">
        <v>3669</v>
      </c>
      <c r="O10381" s="195" t="s">
        <v>416</v>
      </c>
    </row>
    <row r="10382" spans="1:15">
      <c r="A10382">
        <v>2022</v>
      </c>
      <c r="B10382" t="s">
        <v>60</v>
      </c>
      <c r="C10382" s="263">
        <f t="shared" si="554"/>
        <v>44593</v>
      </c>
      <c r="D10382">
        <v>21</v>
      </c>
      <c r="E10382" t="str">
        <f t="shared" si="553"/>
        <v>S54459321</v>
      </c>
      <c r="F10382" s="4">
        <v>44593</v>
      </c>
      <c r="G10382" s="2">
        <v>119</v>
      </c>
      <c r="H10382" s="2" t="s">
        <v>13763</v>
      </c>
      <c r="I10382" s="2" t="s">
        <v>13764</v>
      </c>
      <c r="J10382" s="2" t="s">
        <v>3631</v>
      </c>
      <c r="K10382" s="194" t="s">
        <v>17</v>
      </c>
      <c r="L10382" s="2">
        <v>51</v>
      </c>
      <c r="M10382" s="194">
        <v>100</v>
      </c>
      <c r="N10382" s="2">
        <v>0</v>
      </c>
      <c r="O10382" s="195">
        <v>0</v>
      </c>
    </row>
    <row r="10383" spans="1:15">
      <c r="A10383">
        <v>2022</v>
      </c>
      <c r="B10383" t="s">
        <v>60</v>
      </c>
      <c r="C10383" s="263">
        <f t="shared" si="554"/>
        <v>44593</v>
      </c>
      <c r="D10383">
        <v>22</v>
      </c>
      <c r="E10383" t="str">
        <f t="shared" si="553"/>
        <v>S54459322</v>
      </c>
      <c r="F10383" s="4">
        <v>44621</v>
      </c>
      <c r="G10383" s="2">
        <v>133</v>
      </c>
      <c r="H10383" s="2" t="s">
        <v>13765</v>
      </c>
      <c r="I10383" s="2" t="s">
        <v>4588</v>
      </c>
      <c r="J10383" s="2" t="s">
        <v>1825</v>
      </c>
      <c r="K10383" s="194" t="s">
        <v>17</v>
      </c>
      <c r="L10383" s="2">
        <v>51</v>
      </c>
      <c r="M10383" s="194">
        <v>100</v>
      </c>
      <c r="N10383" s="2">
        <v>0</v>
      </c>
      <c r="O10383" s="195">
        <v>0</v>
      </c>
    </row>
    <row r="10384" spans="1:15">
      <c r="A10384">
        <v>2022</v>
      </c>
      <c r="B10384" t="s">
        <v>60</v>
      </c>
      <c r="C10384" s="263">
        <f t="shared" si="554"/>
        <v>44593</v>
      </c>
      <c r="D10384">
        <v>23</v>
      </c>
      <c r="E10384" t="str">
        <f t="shared" si="553"/>
        <v>S54459323</v>
      </c>
      <c r="F10384" s="4">
        <v>44652</v>
      </c>
      <c r="G10384" s="2">
        <v>143</v>
      </c>
      <c r="H10384" s="2" t="s">
        <v>5905</v>
      </c>
      <c r="I10384" s="2" t="s">
        <v>11462</v>
      </c>
      <c r="J10384" s="2" t="s">
        <v>1871</v>
      </c>
      <c r="K10384" s="194" t="s">
        <v>17</v>
      </c>
      <c r="L10384" s="2">
        <v>49</v>
      </c>
      <c r="M10384" s="194">
        <v>100</v>
      </c>
      <c r="N10384" s="2">
        <v>0</v>
      </c>
      <c r="O10384" s="195">
        <v>0</v>
      </c>
    </row>
    <row r="10385" spans="1:15">
      <c r="A10385">
        <v>2022</v>
      </c>
      <c r="B10385" t="s">
        <v>60</v>
      </c>
      <c r="C10385" s="263">
        <f t="shared" si="554"/>
        <v>44593</v>
      </c>
      <c r="D10385">
        <v>24</v>
      </c>
      <c r="E10385" t="str">
        <f t="shared" si="553"/>
        <v>S54459324</v>
      </c>
      <c r="F10385" s="3" t="s">
        <v>13233</v>
      </c>
      <c r="G10385" s="2">
        <v>220</v>
      </c>
      <c r="H10385" s="2" t="s">
        <v>13766</v>
      </c>
      <c r="I10385" s="2" t="s">
        <v>10390</v>
      </c>
      <c r="J10385" s="2" t="s">
        <v>1413</v>
      </c>
      <c r="K10385" s="194" t="s">
        <v>17</v>
      </c>
      <c r="L10385" s="2">
        <v>45</v>
      </c>
      <c r="M10385" s="194" t="s">
        <v>3607</v>
      </c>
      <c r="N10385" s="2" t="s">
        <v>274</v>
      </c>
      <c r="O10385" s="195" t="s">
        <v>4881</v>
      </c>
    </row>
    <row r="10386" spans="1:15">
      <c r="A10386">
        <v>2022</v>
      </c>
      <c r="B10386" t="s">
        <v>60</v>
      </c>
      <c r="C10386" s="263">
        <f t="shared" si="554"/>
        <v>44593</v>
      </c>
      <c r="D10386">
        <v>25</v>
      </c>
      <c r="E10386" t="str">
        <f t="shared" si="553"/>
        <v>S54459325</v>
      </c>
      <c r="F10386" s="3">
        <v>2023</v>
      </c>
      <c r="G10386" s="2">
        <v>250</v>
      </c>
      <c r="H10386" s="2" t="s">
        <v>13767</v>
      </c>
      <c r="I10386" s="2" t="s">
        <v>13768</v>
      </c>
      <c r="J10386" s="2" t="s">
        <v>3234</v>
      </c>
      <c r="K10386" s="194" t="s">
        <v>17</v>
      </c>
      <c r="L10386" s="2">
        <v>44</v>
      </c>
      <c r="M10386" s="194" t="s">
        <v>3902</v>
      </c>
      <c r="N10386" s="2" t="s">
        <v>333</v>
      </c>
      <c r="O10386" s="195" t="s">
        <v>340</v>
      </c>
    </row>
    <row r="10387" spans="1:15">
      <c r="A10387">
        <v>2022</v>
      </c>
      <c r="B10387" t="s">
        <v>60</v>
      </c>
      <c r="C10387" s="263">
        <f t="shared" si="554"/>
        <v>44593</v>
      </c>
      <c r="D10387">
        <v>26</v>
      </c>
      <c r="E10387" t="str">
        <f t="shared" si="553"/>
        <v>S54459326</v>
      </c>
      <c r="F10387" s="3">
        <v>2024</v>
      </c>
      <c r="G10387" s="2">
        <v>218</v>
      </c>
      <c r="H10387" s="2" t="s">
        <v>10663</v>
      </c>
      <c r="I10387" s="2" t="s">
        <v>13769</v>
      </c>
      <c r="J10387" s="2" t="s">
        <v>2138</v>
      </c>
      <c r="K10387" s="194" t="s">
        <v>17</v>
      </c>
      <c r="L10387" s="2">
        <v>40</v>
      </c>
      <c r="M10387" s="194">
        <v>40</v>
      </c>
      <c r="N10387" s="2" t="s">
        <v>5258</v>
      </c>
      <c r="O10387" s="195" t="s">
        <v>351</v>
      </c>
    </row>
    <row r="10388" spans="1:15">
      <c r="A10388">
        <v>2022</v>
      </c>
      <c r="B10388" t="s">
        <v>60</v>
      </c>
      <c r="C10388" s="263">
        <f t="shared" si="554"/>
        <v>44593</v>
      </c>
      <c r="D10388">
        <v>27</v>
      </c>
      <c r="E10388" t="str">
        <f t="shared" si="553"/>
        <v>S54459327</v>
      </c>
      <c r="F10388" s="3">
        <v>2025</v>
      </c>
      <c r="G10388" s="2">
        <v>200</v>
      </c>
      <c r="H10388" s="2" t="s">
        <v>9410</v>
      </c>
      <c r="I10388" s="2" t="s">
        <v>13727</v>
      </c>
      <c r="J10388" s="2" t="s">
        <v>3167</v>
      </c>
      <c r="K10388" s="194" t="s">
        <v>17</v>
      </c>
      <c r="L10388" s="2">
        <v>34</v>
      </c>
      <c r="M10388" s="194" t="s">
        <v>340</v>
      </c>
      <c r="N10388" s="2" t="s">
        <v>406</v>
      </c>
      <c r="O10388" s="195" t="s">
        <v>379</v>
      </c>
    </row>
    <row r="10389" spans="1:15" ht="15.75" thickBot="1">
      <c r="A10389">
        <v>2022</v>
      </c>
      <c r="B10389" t="s">
        <v>60</v>
      </c>
      <c r="C10389" s="263">
        <f t="shared" si="554"/>
        <v>44593</v>
      </c>
      <c r="D10389">
        <v>28</v>
      </c>
      <c r="E10389" t="str">
        <f t="shared" si="553"/>
        <v>S54459328</v>
      </c>
      <c r="F10389" s="5">
        <v>2026</v>
      </c>
      <c r="G10389" s="6">
        <v>192</v>
      </c>
      <c r="H10389" s="6" t="s">
        <v>5681</v>
      </c>
      <c r="I10389" s="6" t="s">
        <v>3278</v>
      </c>
      <c r="J10389" s="6" t="s">
        <v>4141</v>
      </c>
      <c r="K10389" s="196" t="s">
        <v>17</v>
      </c>
      <c r="L10389" s="6">
        <v>31</v>
      </c>
      <c r="M10389" s="196" t="s">
        <v>351</v>
      </c>
      <c r="N10389" s="6" t="s">
        <v>8473</v>
      </c>
      <c r="O10389" s="197" t="s">
        <v>351</v>
      </c>
    </row>
    <row r="10390" spans="1:15" ht="18" thickTop="1" thickBot="1">
      <c r="A10390">
        <v>2022</v>
      </c>
      <c r="B10390" t="s">
        <v>99</v>
      </c>
      <c r="C10390" s="263">
        <f>C10389+7</f>
        <v>44600</v>
      </c>
      <c r="D10390">
        <v>1</v>
      </c>
      <c r="E10390" t="str">
        <f t="shared" ref="E10390:E10417" si="555">B10390&amp;C10390&amp;D10390</f>
        <v>S6446001</v>
      </c>
      <c r="F10390" s="146" t="s">
        <v>11903</v>
      </c>
    </row>
    <row r="10391" spans="1:15" ht="16.5" thickTop="1" thickBot="1">
      <c r="A10391">
        <v>2022</v>
      </c>
      <c r="B10391" t="s">
        <v>99</v>
      </c>
      <c r="C10391" s="263">
        <f t="shared" ref="C10391:C10417" si="556">C10390</f>
        <v>44600</v>
      </c>
      <c r="D10391">
        <v>2</v>
      </c>
      <c r="E10391" t="str">
        <f t="shared" si="555"/>
        <v>S6446002</v>
      </c>
      <c r="F10391" s="338" t="s">
        <v>1</v>
      </c>
      <c r="G10391" s="341" t="s">
        <v>2</v>
      </c>
      <c r="H10391" s="342"/>
      <c r="I10391" s="342"/>
      <c r="J10391" s="343"/>
      <c r="K10391" s="344" t="s">
        <v>3</v>
      </c>
      <c r="L10391" s="343"/>
      <c r="M10391" s="344" t="s">
        <v>144</v>
      </c>
      <c r="N10391" s="342"/>
      <c r="O10391" s="342"/>
    </row>
    <row r="10392" spans="1:15" ht="18" customHeight="1" thickBot="1">
      <c r="A10392">
        <v>2022</v>
      </c>
      <c r="B10392" t="s">
        <v>99</v>
      </c>
      <c r="C10392" s="263">
        <f t="shared" si="556"/>
        <v>44600</v>
      </c>
      <c r="D10392">
        <v>3</v>
      </c>
      <c r="E10392" t="str">
        <f t="shared" si="555"/>
        <v>S6446003</v>
      </c>
      <c r="F10392" s="339"/>
      <c r="G10392" s="345" t="s">
        <v>5</v>
      </c>
      <c r="H10392" s="347" t="s">
        <v>145</v>
      </c>
      <c r="I10392" s="348"/>
      <c r="J10392" s="349"/>
      <c r="K10392" s="350" t="s">
        <v>6</v>
      </c>
      <c r="L10392" s="352" t="s">
        <v>12875</v>
      </c>
      <c r="M10392" s="350" t="s">
        <v>8</v>
      </c>
      <c r="N10392" s="354" t="s">
        <v>146</v>
      </c>
      <c r="O10392" s="356" t="s">
        <v>147</v>
      </c>
    </row>
    <row r="10393" spans="1:15" ht="15.75" thickBot="1">
      <c r="A10393">
        <v>2022</v>
      </c>
      <c r="B10393" t="s">
        <v>99</v>
      </c>
      <c r="C10393" s="263">
        <f t="shared" si="556"/>
        <v>44600</v>
      </c>
      <c r="D10393">
        <v>4</v>
      </c>
      <c r="E10393" t="str">
        <f t="shared" si="555"/>
        <v>S6446004</v>
      </c>
      <c r="F10393" s="340"/>
      <c r="G10393" s="346"/>
      <c r="H10393" s="191" t="s">
        <v>9</v>
      </c>
      <c r="I10393" s="192" t="s">
        <v>18</v>
      </c>
      <c r="J10393" s="193" t="s">
        <v>11</v>
      </c>
      <c r="K10393" s="351"/>
      <c r="L10393" s="353"/>
      <c r="M10393" s="351"/>
      <c r="N10393" s="355"/>
      <c r="O10393" s="357"/>
    </row>
    <row r="10394" spans="1:15">
      <c r="A10394">
        <v>2022</v>
      </c>
      <c r="B10394" t="s">
        <v>99</v>
      </c>
      <c r="C10394" s="263">
        <f t="shared" si="556"/>
        <v>44600</v>
      </c>
      <c r="D10394">
        <v>5</v>
      </c>
      <c r="E10394" t="str">
        <f t="shared" si="555"/>
        <v>S6446005</v>
      </c>
      <c r="F10394" s="3" t="s">
        <v>12</v>
      </c>
      <c r="G10394" s="2">
        <v>2</v>
      </c>
      <c r="H10394" s="2" t="s">
        <v>1254</v>
      </c>
      <c r="I10394" s="2" t="s">
        <v>2378</v>
      </c>
      <c r="J10394" s="2" t="s">
        <v>13770</v>
      </c>
      <c r="K10394" s="194" t="s">
        <v>17</v>
      </c>
      <c r="L10394" s="2">
        <v>48</v>
      </c>
      <c r="M10394" s="194" t="s">
        <v>13771</v>
      </c>
      <c r="N10394" s="2" t="s">
        <v>13772</v>
      </c>
      <c r="O10394" s="195" t="s">
        <v>815</v>
      </c>
    </row>
    <row r="10395" spans="1:15">
      <c r="A10395">
        <v>2022</v>
      </c>
      <c r="B10395" t="s">
        <v>99</v>
      </c>
      <c r="C10395" s="263">
        <f t="shared" si="556"/>
        <v>44600</v>
      </c>
      <c r="D10395">
        <v>6</v>
      </c>
      <c r="E10395" t="str">
        <f t="shared" si="555"/>
        <v>S6446006</v>
      </c>
      <c r="F10395" s="4">
        <v>44593</v>
      </c>
      <c r="G10395" s="2">
        <v>60</v>
      </c>
      <c r="H10395" s="2" t="s">
        <v>13773</v>
      </c>
      <c r="I10395" s="2" t="s">
        <v>13774</v>
      </c>
      <c r="J10395" s="2" t="s">
        <v>12721</v>
      </c>
      <c r="K10395" s="194" t="s">
        <v>17</v>
      </c>
      <c r="L10395" s="2">
        <v>54</v>
      </c>
      <c r="M10395" s="194">
        <v>100</v>
      </c>
      <c r="N10395" s="2">
        <v>0</v>
      </c>
      <c r="O10395" s="195">
        <v>0</v>
      </c>
    </row>
    <row r="10396" spans="1:15">
      <c r="A10396">
        <v>2022</v>
      </c>
      <c r="B10396" t="s">
        <v>99</v>
      </c>
      <c r="C10396" s="263">
        <f t="shared" si="556"/>
        <v>44600</v>
      </c>
      <c r="D10396">
        <v>7</v>
      </c>
      <c r="E10396" t="str">
        <f t="shared" si="555"/>
        <v>S6446007</v>
      </c>
      <c r="F10396" s="4">
        <v>44621</v>
      </c>
      <c r="G10396" s="2">
        <v>67</v>
      </c>
      <c r="H10396" s="2" t="s">
        <v>13775</v>
      </c>
      <c r="I10396" s="2" t="s">
        <v>13776</v>
      </c>
      <c r="J10396" s="2" t="s">
        <v>3143</v>
      </c>
      <c r="K10396" s="194" t="s">
        <v>17</v>
      </c>
      <c r="L10396" s="2">
        <v>61</v>
      </c>
      <c r="M10396" s="194">
        <v>100</v>
      </c>
      <c r="N10396" s="2">
        <v>0</v>
      </c>
      <c r="O10396" s="195">
        <v>0</v>
      </c>
    </row>
    <row r="10397" spans="1:15">
      <c r="A10397">
        <v>2022</v>
      </c>
      <c r="B10397" t="s">
        <v>99</v>
      </c>
      <c r="C10397" s="263">
        <f t="shared" si="556"/>
        <v>44600</v>
      </c>
      <c r="D10397">
        <v>8</v>
      </c>
      <c r="E10397" t="str">
        <f t="shared" si="555"/>
        <v>S6446008</v>
      </c>
      <c r="F10397" s="4">
        <v>44652</v>
      </c>
      <c r="G10397" s="2">
        <v>73</v>
      </c>
      <c r="H10397" s="2" t="s">
        <v>13777</v>
      </c>
      <c r="I10397" s="2" t="s">
        <v>13778</v>
      </c>
      <c r="J10397" s="2" t="s">
        <v>5300</v>
      </c>
      <c r="K10397" s="194" t="s">
        <v>17</v>
      </c>
      <c r="L10397" s="2">
        <v>58</v>
      </c>
      <c r="M10397" s="194">
        <v>100</v>
      </c>
      <c r="N10397" s="2">
        <v>0</v>
      </c>
      <c r="O10397" s="195">
        <v>0</v>
      </c>
    </row>
    <row r="10398" spans="1:15">
      <c r="A10398">
        <v>2022</v>
      </c>
      <c r="B10398" t="s">
        <v>99</v>
      </c>
      <c r="C10398" s="263">
        <f t="shared" si="556"/>
        <v>44600</v>
      </c>
      <c r="D10398">
        <v>9</v>
      </c>
      <c r="E10398" t="str">
        <f t="shared" si="555"/>
        <v>S6446009</v>
      </c>
      <c r="F10398" s="4">
        <v>44682</v>
      </c>
      <c r="G10398" s="2">
        <v>83</v>
      </c>
      <c r="H10398" s="2" t="s">
        <v>13779</v>
      </c>
      <c r="I10398" s="2" t="s">
        <v>13780</v>
      </c>
      <c r="J10398" s="2" t="s">
        <v>939</v>
      </c>
      <c r="K10398" s="194" t="s">
        <v>17</v>
      </c>
      <c r="L10398" s="2">
        <v>52</v>
      </c>
      <c r="M10398" s="194">
        <v>100</v>
      </c>
      <c r="N10398" s="2">
        <v>0</v>
      </c>
      <c r="O10398" s="195">
        <v>0</v>
      </c>
    </row>
    <row r="10399" spans="1:15">
      <c r="A10399">
        <v>2022</v>
      </c>
      <c r="B10399" t="s">
        <v>99</v>
      </c>
      <c r="C10399" s="263">
        <f t="shared" si="556"/>
        <v>44600</v>
      </c>
      <c r="D10399">
        <v>10</v>
      </c>
      <c r="E10399" t="str">
        <f t="shared" si="555"/>
        <v>S64460010</v>
      </c>
      <c r="F10399" s="3" t="s">
        <v>13233</v>
      </c>
      <c r="G10399" s="2">
        <v>145</v>
      </c>
      <c r="H10399" s="2" t="s">
        <v>5843</v>
      </c>
      <c r="I10399" s="2" t="s">
        <v>7249</v>
      </c>
      <c r="J10399" s="2" t="s">
        <v>1012</v>
      </c>
      <c r="K10399" s="194" t="s">
        <v>17</v>
      </c>
      <c r="L10399" s="2">
        <v>49</v>
      </c>
      <c r="M10399" s="194" t="s">
        <v>12599</v>
      </c>
      <c r="N10399" s="2">
        <v>0</v>
      </c>
      <c r="O10399" s="195" t="s">
        <v>1064</v>
      </c>
    </row>
    <row r="10400" spans="1:15">
      <c r="A10400">
        <v>2022</v>
      </c>
      <c r="B10400" t="s">
        <v>99</v>
      </c>
      <c r="C10400" s="263">
        <f t="shared" si="556"/>
        <v>44600</v>
      </c>
      <c r="D10400">
        <v>11</v>
      </c>
      <c r="E10400" t="str">
        <f t="shared" si="555"/>
        <v>S64460011</v>
      </c>
      <c r="F10400" s="3">
        <v>2023</v>
      </c>
      <c r="G10400" s="2">
        <v>195</v>
      </c>
      <c r="H10400" s="2" t="s">
        <v>9271</v>
      </c>
      <c r="I10400" s="2" t="s">
        <v>13781</v>
      </c>
      <c r="J10400" s="2" t="s">
        <v>487</v>
      </c>
      <c r="K10400" s="194" t="s">
        <v>17</v>
      </c>
      <c r="L10400" s="2">
        <v>50</v>
      </c>
      <c r="M10400" s="194">
        <v>100</v>
      </c>
      <c r="N10400" s="2">
        <v>0</v>
      </c>
      <c r="O10400" s="195">
        <v>0</v>
      </c>
    </row>
    <row r="10401" spans="1:15">
      <c r="A10401">
        <v>2022</v>
      </c>
      <c r="B10401" t="s">
        <v>99</v>
      </c>
      <c r="C10401" s="263">
        <f t="shared" si="556"/>
        <v>44600</v>
      </c>
      <c r="D10401">
        <v>12</v>
      </c>
      <c r="E10401" t="str">
        <f t="shared" si="555"/>
        <v>S64460012</v>
      </c>
      <c r="F10401" s="3">
        <v>2024</v>
      </c>
      <c r="G10401" s="2">
        <v>175</v>
      </c>
      <c r="H10401" s="2" t="s">
        <v>13782</v>
      </c>
      <c r="I10401" s="2" t="s">
        <v>9976</v>
      </c>
      <c r="J10401" s="2" t="s">
        <v>1957</v>
      </c>
      <c r="K10401" s="194" t="s">
        <v>17</v>
      </c>
      <c r="L10401" s="2">
        <v>36</v>
      </c>
      <c r="M10401" s="194" t="s">
        <v>1367</v>
      </c>
      <c r="N10401" s="2" t="s">
        <v>1788</v>
      </c>
      <c r="O10401" s="195" t="s">
        <v>333</v>
      </c>
    </row>
    <row r="10402" spans="1:15">
      <c r="A10402">
        <v>2022</v>
      </c>
      <c r="B10402" t="s">
        <v>99</v>
      </c>
      <c r="C10402" s="263">
        <f t="shared" si="556"/>
        <v>44600</v>
      </c>
      <c r="D10402">
        <v>13</v>
      </c>
      <c r="E10402" t="str">
        <f t="shared" si="555"/>
        <v>S64460013</v>
      </c>
      <c r="F10402" s="3">
        <v>2025</v>
      </c>
      <c r="G10402" s="2">
        <v>165</v>
      </c>
      <c r="H10402" s="2" t="s">
        <v>2196</v>
      </c>
      <c r="I10402" s="2" t="s">
        <v>1458</v>
      </c>
      <c r="J10402" s="2" t="s">
        <v>6173</v>
      </c>
      <c r="K10402" s="194" t="s">
        <v>17</v>
      </c>
      <c r="L10402" s="2">
        <v>30</v>
      </c>
      <c r="M10402" s="194" t="s">
        <v>10599</v>
      </c>
      <c r="N10402" s="2">
        <v>65</v>
      </c>
      <c r="O10402" s="195" t="s">
        <v>423</v>
      </c>
    </row>
    <row r="10403" spans="1:15" ht="15.75" thickBot="1">
      <c r="A10403">
        <v>2022</v>
      </c>
      <c r="B10403" t="s">
        <v>99</v>
      </c>
      <c r="C10403" s="263">
        <f t="shared" si="556"/>
        <v>44600</v>
      </c>
      <c r="D10403">
        <v>14</v>
      </c>
      <c r="E10403" t="str">
        <f t="shared" si="555"/>
        <v>S64460014</v>
      </c>
      <c r="F10403" s="5">
        <v>2026</v>
      </c>
      <c r="G10403" s="6">
        <v>160</v>
      </c>
      <c r="H10403" s="6" t="s">
        <v>13674</v>
      </c>
      <c r="I10403" s="6" t="s">
        <v>5467</v>
      </c>
      <c r="J10403" s="6" t="s">
        <v>939</v>
      </c>
      <c r="K10403" s="196" t="s">
        <v>17</v>
      </c>
      <c r="L10403" s="6">
        <v>26</v>
      </c>
      <c r="M10403" s="196" t="s">
        <v>631</v>
      </c>
      <c r="N10403" s="6" t="s">
        <v>824</v>
      </c>
      <c r="O10403" s="197" t="s">
        <v>506</v>
      </c>
    </row>
    <row r="10404" spans="1:15" ht="18" thickTop="1" thickBot="1">
      <c r="A10404">
        <v>2022</v>
      </c>
      <c r="B10404" t="s">
        <v>99</v>
      </c>
      <c r="C10404" s="263">
        <f t="shared" si="556"/>
        <v>44600</v>
      </c>
      <c r="D10404">
        <v>15</v>
      </c>
      <c r="E10404" t="str">
        <f t="shared" si="555"/>
        <v>S64460015</v>
      </c>
      <c r="F10404" s="146" t="s">
        <v>11904</v>
      </c>
    </row>
    <row r="10405" spans="1:15" ht="16.5" thickTop="1" thickBot="1">
      <c r="A10405">
        <v>2022</v>
      </c>
      <c r="B10405" t="s">
        <v>99</v>
      </c>
      <c r="C10405" s="263">
        <f t="shared" si="556"/>
        <v>44600</v>
      </c>
      <c r="D10405">
        <v>16</v>
      </c>
      <c r="E10405" t="str">
        <f t="shared" si="555"/>
        <v>S64460016</v>
      </c>
      <c r="F10405" s="338" t="s">
        <v>1</v>
      </c>
      <c r="G10405" s="341" t="s">
        <v>2</v>
      </c>
      <c r="H10405" s="342"/>
      <c r="I10405" s="342"/>
      <c r="J10405" s="343"/>
      <c r="K10405" s="344" t="s">
        <v>3</v>
      </c>
      <c r="L10405" s="343"/>
      <c r="M10405" s="344" t="s">
        <v>144</v>
      </c>
      <c r="N10405" s="342"/>
      <c r="O10405" s="342"/>
    </row>
    <row r="10406" spans="1:15" ht="18" customHeight="1" thickBot="1">
      <c r="A10406">
        <v>2022</v>
      </c>
      <c r="B10406" t="s">
        <v>99</v>
      </c>
      <c r="C10406" s="263">
        <f t="shared" si="556"/>
        <v>44600</v>
      </c>
      <c r="D10406">
        <v>17</v>
      </c>
      <c r="E10406" t="str">
        <f t="shared" si="555"/>
        <v>S64460017</v>
      </c>
      <c r="F10406" s="339"/>
      <c r="G10406" s="345" t="s">
        <v>5</v>
      </c>
      <c r="H10406" s="347" t="s">
        <v>145</v>
      </c>
      <c r="I10406" s="348"/>
      <c r="J10406" s="349"/>
      <c r="K10406" s="350" t="s">
        <v>6</v>
      </c>
      <c r="L10406" s="352" t="s">
        <v>12875</v>
      </c>
      <c r="M10406" s="350" t="s">
        <v>8</v>
      </c>
      <c r="N10406" s="354" t="s">
        <v>146</v>
      </c>
      <c r="O10406" s="356" t="s">
        <v>147</v>
      </c>
    </row>
    <row r="10407" spans="1:15" ht="15.75" thickBot="1">
      <c r="A10407">
        <v>2022</v>
      </c>
      <c r="B10407" t="s">
        <v>99</v>
      </c>
      <c r="C10407" s="263">
        <f t="shared" si="556"/>
        <v>44600</v>
      </c>
      <c r="D10407">
        <v>18</v>
      </c>
      <c r="E10407" t="str">
        <f t="shared" si="555"/>
        <v>S64460018</v>
      </c>
      <c r="F10407" s="340"/>
      <c r="G10407" s="346"/>
      <c r="H10407" s="191" t="s">
        <v>9</v>
      </c>
      <c r="I10407" s="192" t="s">
        <v>18</v>
      </c>
      <c r="J10407" s="193" t="s">
        <v>11</v>
      </c>
      <c r="K10407" s="351"/>
      <c r="L10407" s="353"/>
      <c r="M10407" s="351"/>
      <c r="N10407" s="355"/>
      <c r="O10407" s="357"/>
    </row>
    <row r="10408" spans="1:15">
      <c r="A10408">
        <v>2022</v>
      </c>
      <c r="B10408" t="s">
        <v>99</v>
      </c>
      <c r="C10408" s="263">
        <f t="shared" si="556"/>
        <v>44600</v>
      </c>
      <c r="D10408">
        <v>19</v>
      </c>
      <c r="E10408" t="str">
        <f t="shared" si="555"/>
        <v>S64460019</v>
      </c>
      <c r="F10408" s="3" t="s">
        <v>16</v>
      </c>
      <c r="G10408" s="2">
        <v>50</v>
      </c>
      <c r="H10408" s="2" t="s">
        <v>6520</v>
      </c>
      <c r="I10408" s="2" t="s">
        <v>13783</v>
      </c>
      <c r="J10408" s="2" t="s">
        <v>795</v>
      </c>
      <c r="K10408" s="194" t="s">
        <v>17</v>
      </c>
      <c r="L10408" s="2">
        <v>53</v>
      </c>
      <c r="M10408" s="194" t="s">
        <v>2049</v>
      </c>
      <c r="N10408" s="2" t="s">
        <v>271</v>
      </c>
      <c r="O10408" s="195">
        <v>10</v>
      </c>
    </row>
    <row r="10409" spans="1:15">
      <c r="A10409">
        <v>2022</v>
      </c>
      <c r="B10409" t="s">
        <v>99</v>
      </c>
      <c r="C10409" s="263">
        <f t="shared" si="556"/>
        <v>44600</v>
      </c>
      <c r="D10409">
        <v>20</v>
      </c>
      <c r="E10409" t="str">
        <f t="shared" si="555"/>
        <v>S64460020</v>
      </c>
      <c r="F10409" s="4">
        <v>44593</v>
      </c>
      <c r="G10409" s="2">
        <v>110</v>
      </c>
      <c r="H10409" s="2" t="s">
        <v>13784</v>
      </c>
      <c r="I10409" s="2" t="s">
        <v>13785</v>
      </c>
      <c r="J10409" s="2" t="s">
        <v>2664</v>
      </c>
      <c r="K10409" s="194" t="s">
        <v>17</v>
      </c>
      <c r="L10409" s="2">
        <v>53</v>
      </c>
      <c r="M10409" s="194">
        <v>100</v>
      </c>
      <c r="N10409" s="2">
        <v>0</v>
      </c>
      <c r="O10409" s="195">
        <v>0</v>
      </c>
    </row>
    <row r="10410" spans="1:15">
      <c r="A10410">
        <v>2022</v>
      </c>
      <c r="B10410" t="s">
        <v>99</v>
      </c>
      <c r="C10410" s="263">
        <f t="shared" si="556"/>
        <v>44600</v>
      </c>
      <c r="D10410">
        <v>21</v>
      </c>
      <c r="E10410" t="str">
        <f t="shared" si="555"/>
        <v>S64460021</v>
      </c>
      <c r="F10410" s="4">
        <v>44621</v>
      </c>
      <c r="G10410" s="2">
        <v>117</v>
      </c>
      <c r="H10410" s="2" t="s">
        <v>13786</v>
      </c>
      <c r="I10410" s="2" t="s">
        <v>13787</v>
      </c>
      <c r="J10410" s="2" t="s">
        <v>763</v>
      </c>
      <c r="K10410" s="194" t="s">
        <v>17</v>
      </c>
      <c r="L10410" s="2">
        <v>50</v>
      </c>
      <c r="M10410" s="194">
        <v>100</v>
      </c>
      <c r="N10410" s="2">
        <v>0</v>
      </c>
      <c r="O10410" s="195">
        <v>0</v>
      </c>
    </row>
    <row r="10411" spans="1:15">
      <c r="A10411">
        <v>2022</v>
      </c>
      <c r="B10411" t="s">
        <v>99</v>
      </c>
      <c r="C10411" s="263">
        <f t="shared" si="556"/>
        <v>44600</v>
      </c>
      <c r="D10411">
        <v>22</v>
      </c>
      <c r="E10411" t="str">
        <f t="shared" si="555"/>
        <v>S64460022</v>
      </c>
      <c r="F10411" s="4">
        <v>44652</v>
      </c>
      <c r="G10411" s="2">
        <v>123</v>
      </c>
      <c r="H10411" s="2" t="s">
        <v>13658</v>
      </c>
      <c r="I10411" s="2" t="s">
        <v>5183</v>
      </c>
      <c r="J10411" s="2" t="s">
        <v>549</v>
      </c>
      <c r="K10411" s="194" t="s">
        <v>17</v>
      </c>
      <c r="L10411" s="2">
        <v>48</v>
      </c>
      <c r="M10411" s="194">
        <v>100</v>
      </c>
      <c r="N10411" s="2">
        <v>0</v>
      </c>
      <c r="O10411" s="195">
        <v>0</v>
      </c>
    </row>
    <row r="10412" spans="1:15">
      <c r="A10412">
        <v>2022</v>
      </c>
      <c r="B10412" t="s">
        <v>99</v>
      </c>
      <c r="C10412" s="263">
        <f t="shared" si="556"/>
        <v>44600</v>
      </c>
      <c r="D10412">
        <v>23</v>
      </c>
      <c r="E10412" t="str">
        <f t="shared" si="555"/>
        <v>S64460023</v>
      </c>
      <c r="F10412" s="4">
        <v>44682</v>
      </c>
      <c r="G10412" s="2">
        <v>133</v>
      </c>
      <c r="H10412" s="2" t="s">
        <v>13788</v>
      </c>
      <c r="I10412" s="2" t="s">
        <v>13789</v>
      </c>
      <c r="J10412" s="2" t="s">
        <v>2043</v>
      </c>
      <c r="K10412" s="194" t="s">
        <v>17</v>
      </c>
      <c r="L10412" s="2">
        <v>48</v>
      </c>
      <c r="M10412" s="194">
        <v>100</v>
      </c>
      <c r="N10412" s="2">
        <v>0</v>
      </c>
      <c r="O10412" s="195">
        <v>0</v>
      </c>
    </row>
    <row r="10413" spans="1:15">
      <c r="A10413">
        <v>2022</v>
      </c>
      <c r="B10413" t="s">
        <v>99</v>
      </c>
      <c r="C10413" s="263">
        <f t="shared" si="556"/>
        <v>44600</v>
      </c>
      <c r="D10413">
        <v>24</v>
      </c>
      <c r="E10413" t="str">
        <f t="shared" si="555"/>
        <v>S64460024</v>
      </c>
      <c r="F10413" s="3" t="s">
        <v>13233</v>
      </c>
      <c r="G10413" s="2">
        <v>195</v>
      </c>
      <c r="H10413" s="2" t="s">
        <v>8490</v>
      </c>
      <c r="I10413" s="2" t="s">
        <v>13790</v>
      </c>
      <c r="J10413" s="2" t="s">
        <v>630</v>
      </c>
      <c r="K10413" s="194" t="s">
        <v>17</v>
      </c>
      <c r="L10413" s="2">
        <v>44</v>
      </c>
      <c r="M10413" s="194" t="s">
        <v>268</v>
      </c>
      <c r="N10413" s="2">
        <v>0</v>
      </c>
      <c r="O10413" s="195" t="s">
        <v>269</v>
      </c>
    </row>
    <row r="10414" spans="1:15">
      <c r="A10414">
        <v>2022</v>
      </c>
      <c r="B10414" t="s">
        <v>99</v>
      </c>
      <c r="C10414" s="263">
        <f t="shared" si="556"/>
        <v>44600</v>
      </c>
      <c r="D10414">
        <v>25</v>
      </c>
      <c r="E10414" t="str">
        <f t="shared" si="555"/>
        <v>S64460025</v>
      </c>
      <c r="F10414" s="3">
        <v>2023</v>
      </c>
      <c r="G10414" s="2">
        <v>240</v>
      </c>
      <c r="H10414" s="2">
        <v>239</v>
      </c>
      <c r="I10414" s="2" t="s">
        <v>13791</v>
      </c>
      <c r="J10414" s="2" t="s">
        <v>1322</v>
      </c>
      <c r="K10414" s="194" t="s">
        <v>17</v>
      </c>
      <c r="L10414" s="2">
        <v>43</v>
      </c>
      <c r="M10414" s="194">
        <v>100</v>
      </c>
      <c r="N10414" s="2">
        <v>0</v>
      </c>
      <c r="O10414" s="195">
        <v>0</v>
      </c>
    </row>
    <row r="10415" spans="1:15">
      <c r="A10415">
        <v>2022</v>
      </c>
      <c r="B10415" t="s">
        <v>99</v>
      </c>
      <c r="C10415" s="263">
        <f t="shared" si="556"/>
        <v>44600</v>
      </c>
      <c r="D10415">
        <v>26</v>
      </c>
      <c r="E10415" t="str">
        <f t="shared" si="555"/>
        <v>S64460026</v>
      </c>
      <c r="F10415" s="3">
        <v>2024</v>
      </c>
      <c r="G10415" s="2">
        <v>215</v>
      </c>
      <c r="H10415" s="2" t="s">
        <v>13792</v>
      </c>
      <c r="I10415" s="2" t="s">
        <v>13793</v>
      </c>
      <c r="J10415" s="2" t="s">
        <v>3042</v>
      </c>
      <c r="K10415" s="194" t="s">
        <v>17</v>
      </c>
      <c r="L10415" s="2">
        <v>38</v>
      </c>
      <c r="M10415" s="194" t="s">
        <v>11113</v>
      </c>
      <c r="N10415" s="2" t="s">
        <v>4044</v>
      </c>
      <c r="O10415" s="195" t="s">
        <v>2383</v>
      </c>
    </row>
    <row r="10416" spans="1:15">
      <c r="A10416">
        <v>2022</v>
      </c>
      <c r="B10416" t="s">
        <v>99</v>
      </c>
      <c r="C10416" s="263">
        <f t="shared" si="556"/>
        <v>44600</v>
      </c>
      <c r="D10416">
        <v>27</v>
      </c>
      <c r="E10416" t="str">
        <f t="shared" si="555"/>
        <v>S64460027</v>
      </c>
      <c r="F10416" s="3">
        <v>2025</v>
      </c>
      <c r="G10416" s="2">
        <v>200</v>
      </c>
      <c r="H10416" s="2" t="s">
        <v>7546</v>
      </c>
      <c r="I10416" s="2" t="s">
        <v>7299</v>
      </c>
      <c r="J10416" s="2" t="s">
        <v>2110</v>
      </c>
      <c r="K10416" s="194" t="s">
        <v>17</v>
      </c>
      <c r="L10416" s="2">
        <v>32</v>
      </c>
      <c r="M10416" s="194" t="s">
        <v>3695</v>
      </c>
      <c r="N10416" s="2" t="s">
        <v>3023</v>
      </c>
      <c r="O10416" s="195" t="s">
        <v>410</v>
      </c>
    </row>
    <row r="10417" spans="1:15" ht="15.75" thickBot="1">
      <c r="A10417">
        <v>2022</v>
      </c>
      <c r="B10417" t="s">
        <v>99</v>
      </c>
      <c r="C10417" s="263">
        <f t="shared" si="556"/>
        <v>44600</v>
      </c>
      <c r="D10417">
        <v>28</v>
      </c>
      <c r="E10417" t="str">
        <f t="shared" si="555"/>
        <v>S64460028</v>
      </c>
      <c r="F10417" s="5">
        <v>2026</v>
      </c>
      <c r="G10417" s="6">
        <v>195</v>
      </c>
      <c r="H10417" s="6" t="s">
        <v>8238</v>
      </c>
      <c r="I10417" s="6" t="s">
        <v>2977</v>
      </c>
      <c r="J10417" s="6" t="s">
        <v>1625</v>
      </c>
      <c r="K10417" s="196" t="s">
        <v>17</v>
      </c>
      <c r="L10417" s="6">
        <v>28</v>
      </c>
      <c r="M10417" s="196" t="s">
        <v>2623</v>
      </c>
      <c r="N10417" s="6">
        <v>50</v>
      </c>
      <c r="O10417" s="197" t="s">
        <v>10754</v>
      </c>
    </row>
    <row r="10418" spans="1:15" ht="18" thickTop="1" thickBot="1">
      <c r="A10418">
        <v>2022</v>
      </c>
      <c r="B10418" t="s">
        <v>59</v>
      </c>
      <c r="C10418" s="263">
        <f>C10417+7</f>
        <v>44607</v>
      </c>
      <c r="D10418">
        <v>1</v>
      </c>
      <c r="E10418" t="str">
        <f t="shared" ref="E10418:E10445" si="557">B10418&amp;C10418&amp;D10418</f>
        <v>S7446071</v>
      </c>
      <c r="F10418" s="146" t="s">
        <v>11903</v>
      </c>
    </row>
    <row r="10419" spans="1:15" ht="16.5" thickTop="1" thickBot="1">
      <c r="A10419">
        <v>2022</v>
      </c>
      <c r="B10419" t="s">
        <v>59</v>
      </c>
      <c r="C10419" s="263">
        <f t="shared" ref="C10419:C10445" si="558">C10418</f>
        <v>44607</v>
      </c>
      <c r="D10419">
        <v>2</v>
      </c>
      <c r="E10419" t="str">
        <f t="shared" si="557"/>
        <v>S7446072</v>
      </c>
      <c r="F10419" s="338" t="s">
        <v>1</v>
      </c>
      <c r="G10419" s="341" t="s">
        <v>2</v>
      </c>
      <c r="H10419" s="342"/>
      <c r="I10419" s="342"/>
      <c r="J10419" s="343"/>
      <c r="K10419" s="344" t="s">
        <v>3</v>
      </c>
      <c r="L10419" s="343"/>
      <c r="M10419" s="344" t="s">
        <v>144</v>
      </c>
      <c r="N10419" s="342"/>
      <c r="O10419" s="342"/>
    </row>
    <row r="10420" spans="1:15" ht="18" customHeight="1" thickBot="1">
      <c r="A10420">
        <v>2022</v>
      </c>
      <c r="B10420" t="s">
        <v>59</v>
      </c>
      <c r="C10420" s="263">
        <f t="shared" si="558"/>
        <v>44607</v>
      </c>
      <c r="D10420">
        <v>3</v>
      </c>
      <c r="E10420" t="str">
        <f t="shared" si="557"/>
        <v>S7446073</v>
      </c>
      <c r="F10420" s="339"/>
      <c r="G10420" s="345" t="s">
        <v>5</v>
      </c>
      <c r="H10420" s="347" t="s">
        <v>145</v>
      </c>
      <c r="I10420" s="348"/>
      <c r="J10420" s="349"/>
      <c r="K10420" s="350" t="s">
        <v>6</v>
      </c>
      <c r="L10420" s="352" t="s">
        <v>12875</v>
      </c>
      <c r="M10420" s="350" t="s">
        <v>8</v>
      </c>
      <c r="N10420" s="354" t="s">
        <v>146</v>
      </c>
      <c r="O10420" s="356" t="s">
        <v>147</v>
      </c>
    </row>
    <row r="10421" spans="1:15" ht="15.75" thickBot="1">
      <c r="A10421">
        <v>2022</v>
      </c>
      <c r="B10421" t="s">
        <v>59</v>
      </c>
      <c r="C10421" s="263">
        <f t="shared" si="558"/>
        <v>44607</v>
      </c>
      <c r="D10421">
        <v>4</v>
      </c>
      <c r="E10421" t="str">
        <f t="shared" si="557"/>
        <v>S7446074</v>
      </c>
      <c r="F10421" s="340"/>
      <c r="G10421" s="346"/>
      <c r="H10421" s="191" t="s">
        <v>9</v>
      </c>
      <c r="I10421" s="192" t="s">
        <v>18</v>
      </c>
      <c r="J10421" s="193" t="s">
        <v>11</v>
      </c>
      <c r="K10421" s="351"/>
      <c r="L10421" s="353"/>
      <c r="M10421" s="351"/>
      <c r="N10421" s="355"/>
      <c r="O10421" s="357"/>
    </row>
    <row r="10422" spans="1:15">
      <c r="A10422">
        <v>2022</v>
      </c>
      <c r="B10422" t="s">
        <v>59</v>
      </c>
      <c r="C10422" s="263">
        <f t="shared" si="558"/>
        <v>44607</v>
      </c>
      <c r="D10422">
        <v>5</v>
      </c>
      <c r="E10422" t="str">
        <f t="shared" si="557"/>
        <v>S7446075</v>
      </c>
      <c r="F10422" s="3" t="s">
        <v>12</v>
      </c>
      <c r="G10422" s="2">
        <v>2</v>
      </c>
      <c r="H10422" s="2" t="s">
        <v>1503</v>
      </c>
      <c r="I10422" s="2" t="s">
        <v>1073</v>
      </c>
      <c r="J10422" s="2" t="s">
        <v>9414</v>
      </c>
      <c r="K10422" s="194" t="s">
        <v>17</v>
      </c>
      <c r="L10422" s="2">
        <v>50</v>
      </c>
      <c r="M10422" s="194" t="s">
        <v>631</v>
      </c>
      <c r="N10422" s="2" t="s">
        <v>443</v>
      </c>
      <c r="O10422" s="195" t="s">
        <v>3441</v>
      </c>
    </row>
    <row r="10423" spans="1:15">
      <c r="A10423">
        <v>2022</v>
      </c>
      <c r="B10423" t="s">
        <v>59</v>
      </c>
      <c r="C10423" s="53">
        <f t="shared" si="558"/>
        <v>44607</v>
      </c>
      <c r="D10423">
        <v>6</v>
      </c>
      <c r="E10423" t="str">
        <f t="shared" si="557"/>
        <v>S7446076</v>
      </c>
      <c r="F10423" s="4">
        <v>44593</v>
      </c>
      <c r="G10423" s="2">
        <v>59</v>
      </c>
      <c r="H10423" s="2" t="s">
        <v>13794</v>
      </c>
      <c r="I10423" s="2" t="s">
        <v>13795</v>
      </c>
      <c r="J10423" s="2" t="s">
        <v>12721</v>
      </c>
      <c r="K10423" s="194" t="s">
        <v>17</v>
      </c>
      <c r="L10423" s="2">
        <v>51</v>
      </c>
      <c r="M10423" s="194" t="s">
        <v>4855</v>
      </c>
      <c r="N10423" s="2" t="s">
        <v>11434</v>
      </c>
      <c r="O10423" s="195">
        <v>0</v>
      </c>
    </row>
    <row r="10424" spans="1:15">
      <c r="A10424">
        <v>2022</v>
      </c>
      <c r="B10424" t="s">
        <v>59</v>
      </c>
      <c r="C10424" s="53">
        <f t="shared" si="558"/>
        <v>44607</v>
      </c>
      <c r="D10424">
        <v>7</v>
      </c>
      <c r="E10424" t="str">
        <f t="shared" si="557"/>
        <v>S7446077</v>
      </c>
      <c r="F10424" s="4">
        <v>44621</v>
      </c>
      <c r="G10424" s="2">
        <v>68</v>
      </c>
      <c r="H10424" s="2" t="s">
        <v>13796</v>
      </c>
      <c r="I10424" s="2" t="s">
        <v>13797</v>
      </c>
      <c r="J10424" s="2" t="s">
        <v>2227</v>
      </c>
      <c r="K10424" s="194" t="s">
        <v>17</v>
      </c>
      <c r="L10424" s="2">
        <v>60</v>
      </c>
      <c r="M10424" s="194" t="s">
        <v>400</v>
      </c>
      <c r="N10424" s="2" t="s">
        <v>11464</v>
      </c>
      <c r="O10424" s="195" t="s">
        <v>1359</v>
      </c>
    </row>
    <row r="10425" spans="1:15">
      <c r="A10425">
        <v>2022</v>
      </c>
      <c r="B10425" t="s">
        <v>59</v>
      </c>
      <c r="C10425" s="53">
        <f t="shared" si="558"/>
        <v>44607</v>
      </c>
      <c r="D10425">
        <v>8</v>
      </c>
      <c r="E10425" t="str">
        <f t="shared" si="557"/>
        <v>S7446078</v>
      </c>
      <c r="F10425" s="4">
        <v>44652</v>
      </c>
      <c r="G10425" s="2">
        <v>82</v>
      </c>
      <c r="H10425" s="2" t="s">
        <v>13798</v>
      </c>
      <c r="I10425" s="2" t="s">
        <v>13799</v>
      </c>
      <c r="J10425" s="2" t="s">
        <v>6103</v>
      </c>
      <c r="K10425" s="194" t="s">
        <v>17</v>
      </c>
      <c r="L10425" s="2">
        <v>60</v>
      </c>
      <c r="M10425" s="194">
        <v>5</v>
      </c>
      <c r="N10425" s="2">
        <v>0</v>
      </c>
      <c r="O10425" s="195">
        <v>95</v>
      </c>
    </row>
    <row r="10426" spans="1:15">
      <c r="A10426">
        <v>2022</v>
      </c>
      <c r="B10426" t="s">
        <v>59</v>
      </c>
      <c r="C10426" s="53">
        <f t="shared" si="558"/>
        <v>44607</v>
      </c>
      <c r="D10426">
        <v>9</v>
      </c>
      <c r="E10426" t="str">
        <f t="shared" si="557"/>
        <v>S7446079</v>
      </c>
      <c r="F10426" s="4">
        <v>44682</v>
      </c>
      <c r="G10426" s="2">
        <v>94</v>
      </c>
      <c r="H10426" s="2" t="s">
        <v>13800</v>
      </c>
      <c r="I10426" s="2" t="s">
        <v>13801</v>
      </c>
      <c r="J10426" s="2" t="s">
        <v>1295</v>
      </c>
      <c r="K10426" s="194" t="s">
        <v>17</v>
      </c>
      <c r="L10426" s="2">
        <v>57</v>
      </c>
      <c r="M10426" s="194" t="s">
        <v>387</v>
      </c>
      <c r="N10426" s="2" t="s">
        <v>387</v>
      </c>
      <c r="O10426" s="195" t="s">
        <v>13802</v>
      </c>
    </row>
    <row r="10427" spans="1:15">
      <c r="A10427">
        <v>2022</v>
      </c>
      <c r="B10427" t="s">
        <v>59</v>
      </c>
      <c r="C10427" s="53">
        <f t="shared" si="558"/>
        <v>44607</v>
      </c>
      <c r="D10427">
        <v>10</v>
      </c>
      <c r="E10427" t="str">
        <f t="shared" si="557"/>
        <v>S74460710</v>
      </c>
      <c r="F10427" s="3" t="s">
        <v>13233</v>
      </c>
      <c r="G10427" s="2">
        <v>134</v>
      </c>
      <c r="H10427" s="2" t="s">
        <v>13803</v>
      </c>
      <c r="I10427" s="2" t="s">
        <v>5061</v>
      </c>
      <c r="J10427" s="2" t="s">
        <v>767</v>
      </c>
      <c r="K10427" s="194" t="s">
        <v>17</v>
      </c>
      <c r="L10427" s="2">
        <v>49</v>
      </c>
      <c r="M10427" s="194" t="s">
        <v>13804</v>
      </c>
      <c r="N10427" s="2" t="s">
        <v>2509</v>
      </c>
      <c r="O10427" s="195" t="s">
        <v>13805</v>
      </c>
    </row>
    <row r="10428" spans="1:15">
      <c r="A10428">
        <v>2022</v>
      </c>
      <c r="B10428" t="s">
        <v>59</v>
      </c>
      <c r="C10428" s="53">
        <f t="shared" si="558"/>
        <v>44607</v>
      </c>
      <c r="D10428">
        <v>11</v>
      </c>
      <c r="E10428" t="str">
        <f t="shared" si="557"/>
        <v>S74460711</v>
      </c>
      <c r="F10428" s="3">
        <v>2023</v>
      </c>
      <c r="G10428" s="2">
        <v>195</v>
      </c>
      <c r="H10428" s="2" t="s">
        <v>13806</v>
      </c>
      <c r="I10428" s="2" t="s">
        <v>13807</v>
      </c>
      <c r="J10428" s="2" t="s">
        <v>5236</v>
      </c>
      <c r="K10428" s="194" t="s">
        <v>17</v>
      </c>
      <c r="L10428" s="2">
        <v>40</v>
      </c>
      <c r="M10428" s="194" t="s">
        <v>13808</v>
      </c>
      <c r="N10428" s="2" t="s">
        <v>1229</v>
      </c>
      <c r="O10428" s="195" t="s">
        <v>5651</v>
      </c>
    </row>
    <row r="10429" spans="1:15">
      <c r="A10429">
        <v>2022</v>
      </c>
      <c r="B10429" t="s">
        <v>59</v>
      </c>
      <c r="C10429" s="53">
        <f t="shared" si="558"/>
        <v>44607</v>
      </c>
      <c r="D10429">
        <v>12</v>
      </c>
      <c r="E10429" t="str">
        <f t="shared" si="557"/>
        <v>S74460712</v>
      </c>
      <c r="F10429" s="3">
        <v>2024</v>
      </c>
      <c r="G10429" s="2">
        <v>175</v>
      </c>
      <c r="H10429" s="2" t="s">
        <v>13809</v>
      </c>
      <c r="I10429" s="2" t="s">
        <v>6803</v>
      </c>
      <c r="J10429" s="2" t="s">
        <v>1502</v>
      </c>
      <c r="K10429" s="194" t="s">
        <v>17</v>
      </c>
      <c r="L10429" s="2">
        <v>32</v>
      </c>
      <c r="M10429" s="194" t="s">
        <v>1646</v>
      </c>
      <c r="N10429" s="2" t="s">
        <v>741</v>
      </c>
      <c r="O10429" s="195" t="s">
        <v>455</v>
      </c>
    </row>
    <row r="10430" spans="1:15">
      <c r="A10430">
        <v>2022</v>
      </c>
      <c r="B10430" t="s">
        <v>59</v>
      </c>
      <c r="C10430" s="53">
        <f t="shared" si="558"/>
        <v>44607</v>
      </c>
      <c r="D10430">
        <v>13</v>
      </c>
      <c r="E10430" t="str">
        <f t="shared" si="557"/>
        <v>S74460713</v>
      </c>
      <c r="F10430" s="3">
        <v>2025</v>
      </c>
      <c r="G10430" s="2">
        <v>165</v>
      </c>
      <c r="H10430" s="2" t="s">
        <v>9838</v>
      </c>
      <c r="I10430" s="2" t="s">
        <v>2139</v>
      </c>
      <c r="J10430" s="2" t="s">
        <v>1046</v>
      </c>
      <c r="K10430" s="194" t="s">
        <v>17</v>
      </c>
      <c r="L10430" s="2">
        <v>23</v>
      </c>
      <c r="M10430" s="194" t="s">
        <v>1831</v>
      </c>
      <c r="N10430" s="2" t="s">
        <v>11686</v>
      </c>
      <c r="O10430" s="195">
        <v>25</v>
      </c>
    </row>
    <row r="10431" spans="1:15" ht="15.75" thickBot="1">
      <c r="A10431">
        <v>2022</v>
      </c>
      <c r="B10431" t="s">
        <v>59</v>
      </c>
      <c r="C10431" s="53">
        <f t="shared" si="558"/>
        <v>44607</v>
      </c>
      <c r="D10431">
        <v>14</v>
      </c>
      <c r="E10431" t="str">
        <f t="shared" si="557"/>
        <v>S74460714</v>
      </c>
      <c r="F10431" s="5">
        <v>2026</v>
      </c>
      <c r="G10431" s="6">
        <v>160</v>
      </c>
      <c r="H10431" s="6" t="s">
        <v>5066</v>
      </c>
      <c r="I10431" s="6" t="s">
        <v>13810</v>
      </c>
      <c r="J10431" s="6" t="s">
        <v>5034</v>
      </c>
      <c r="K10431" s="196" t="s">
        <v>17</v>
      </c>
      <c r="L10431" s="6">
        <v>20</v>
      </c>
      <c r="M10431" s="196" t="s">
        <v>4563</v>
      </c>
      <c r="N10431" s="6" t="s">
        <v>11225</v>
      </c>
      <c r="O10431" s="197" t="s">
        <v>11007</v>
      </c>
    </row>
    <row r="10432" spans="1:15" ht="18" thickTop="1" thickBot="1">
      <c r="A10432">
        <v>2022</v>
      </c>
      <c r="B10432" t="s">
        <v>59</v>
      </c>
      <c r="C10432" s="53">
        <f t="shared" si="558"/>
        <v>44607</v>
      </c>
      <c r="D10432">
        <v>15</v>
      </c>
      <c r="E10432" t="str">
        <f t="shared" si="557"/>
        <v>S74460715</v>
      </c>
      <c r="F10432" s="146" t="s">
        <v>11904</v>
      </c>
    </row>
    <row r="10433" spans="1:15" ht="16.5" thickTop="1" thickBot="1">
      <c r="A10433">
        <v>2022</v>
      </c>
      <c r="B10433" t="s">
        <v>59</v>
      </c>
      <c r="C10433" s="53">
        <f t="shared" si="558"/>
        <v>44607</v>
      </c>
      <c r="D10433">
        <v>16</v>
      </c>
      <c r="E10433" t="str">
        <f t="shared" si="557"/>
        <v>S74460716</v>
      </c>
      <c r="F10433" s="338" t="s">
        <v>1</v>
      </c>
      <c r="G10433" s="341" t="s">
        <v>2</v>
      </c>
      <c r="H10433" s="342"/>
      <c r="I10433" s="342"/>
      <c r="J10433" s="343"/>
      <c r="K10433" s="344" t="s">
        <v>3</v>
      </c>
      <c r="L10433" s="343"/>
      <c r="M10433" s="344" t="s">
        <v>144</v>
      </c>
      <c r="N10433" s="342"/>
      <c r="O10433" s="342"/>
    </row>
    <row r="10434" spans="1:15" ht="18" customHeight="1" thickBot="1">
      <c r="A10434">
        <v>2022</v>
      </c>
      <c r="B10434" t="s">
        <v>59</v>
      </c>
      <c r="C10434" s="53">
        <f t="shared" si="558"/>
        <v>44607</v>
      </c>
      <c r="D10434">
        <v>17</v>
      </c>
      <c r="E10434" t="str">
        <f t="shared" si="557"/>
        <v>S74460717</v>
      </c>
      <c r="F10434" s="339"/>
      <c r="G10434" s="345" t="s">
        <v>5</v>
      </c>
      <c r="H10434" s="347" t="s">
        <v>145</v>
      </c>
      <c r="I10434" s="348"/>
      <c r="J10434" s="349"/>
      <c r="K10434" s="350" t="s">
        <v>6</v>
      </c>
      <c r="L10434" s="352" t="s">
        <v>12875</v>
      </c>
      <c r="M10434" s="350" t="s">
        <v>8</v>
      </c>
      <c r="N10434" s="354" t="s">
        <v>146</v>
      </c>
      <c r="O10434" s="356" t="s">
        <v>147</v>
      </c>
    </row>
    <row r="10435" spans="1:15" ht="15.75" thickBot="1">
      <c r="A10435">
        <v>2022</v>
      </c>
      <c r="B10435" t="s">
        <v>59</v>
      </c>
      <c r="C10435" s="53">
        <f t="shared" si="558"/>
        <v>44607</v>
      </c>
      <c r="D10435">
        <v>18</v>
      </c>
      <c r="E10435" t="str">
        <f t="shared" si="557"/>
        <v>S74460718</v>
      </c>
      <c r="F10435" s="340"/>
      <c r="G10435" s="346"/>
      <c r="H10435" s="191" t="s">
        <v>9</v>
      </c>
      <c r="I10435" s="192" t="s">
        <v>18</v>
      </c>
      <c r="J10435" s="193" t="s">
        <v>11</v>
      </c>
      <c r="K10435" s="351"/>
      <c r="L10435" s="353"/>
      <c r="M10435" s="351"/>
      <c r="N10435" s="355"/>
      <c r="O10435" s="357"/>
    </row>
    <row r="10436" spans="1:15">
      <c r="A10436">
        <v>2022</v>
      </c>
      <c r="B10436" t="s">
        <v>59</v>
      </c>
      <c r="C10436" s="53">
        <f t="shared" si="558"/>
        <v>44607</v>
      </c>
      <c r="D10436">
        <v>19</v>
      </c>
      <c r="E10436" t="str">
        <f t="shared" si="557"/>
        <v>S74460719</v>
      </c>
      <c r="F10436" s="3" t="s">
        <v>16</v>
      </c>
      <c r="G10436" s="2">
        <v>50</v>
      </c>
      <c r="H10436" s="2">
        <v>51</v>
      </c>
      <c r="I10436" s="2" t="s">
        <v>13811</v>
      </c>
      <c r="J10436" s="2" t="s">
        <v>306</v>
      </c>
      <c r="K10436" s="194" t="s">
        <v>17</v>
      </c>
      <c r="L10436" s="2">
        <v>58</v>
      </c>
      <c r="M10436" s="194" t="s">
        <v>303</v>
      </c>
      <c r="N10436" s="2" t="s">
        <v>507</v>
      </c>
      <c r="O10436" s="195" t="s">
        <v>10365</v>
      </c>
    </row>
    <row r="10437" spans="1:15">
      <c r="A10437">
        <v>2022</v>
      </c>
      <c r="B10437" t="s">
        <v>59</v>
      </c>
      <c r="C10437" s="53">
        <f t="shared" si="558"/>
        <v>44607</v>
      </c>
      <c r="D10437">
        <v>20</v>
      </c>
      <c r="E10437" t="str">
        <f t="shared" si="557"/>
        <v>S74460720</v>
      </c>
      <c r="F10437" s="4">
        <v>44593</v>
      </c>
      <c r="G10437" s="2">
        <v>109</v>
      </c>
      <c r="H10437" s="2" t="s">
        <v>13812</v>
      </c>
      <c r="I10437" s="2" t="s">
        <v>13813</v>
      </c>
      <c r="J10437" s="2" t="s">
        <v>5357</v>
      </c>
      <c r="K10437" s="194" t="s">
        <v>17</v>
      </c>
      <c r="L10437" s="2">
        <v>58</v>
      </c>
      <c r="M10437" s="194" t="s">
        <v>5045</v>
      </c>
      <c r="N10437" s="2" t="s">
        <v>2735</v>
      </c>
      <c r="O10437" s="195" t="s">
        <v>3338</v>
      </c>
    </row>
    <row r="10438" spans="1:15">
      <c r="A10438">
        <v>2022</v>
      </c>
      <c r="B10438" t="s">
        <v>59</v>
      </c>
      <c r="C10438" s="53">
        <f t="shared" si="558"/>
        <v>44607</v>
      </c>
      <c r="D10438">
        <v>21</v>
      </c>
      <c r="E10438" t="str">
        <f t="shared" si="557"/>
        <v>S74460721</v>
      </c>
      <c r="F10438" s="4">
        <v>44621</v>
      </c>
      <c r="G10438" s="2">
        <v>118</v>
      </c>
      <c r="H10438" s="2" t="s">
        <v>13814</v>
      </c>
      <c r="I10438" s="2" t="s">
        <v>13815</v>
      </c>
      <c r="J10438" s="2" t="s">
        <v>1430</v>
      </c>
      <c r="K10438" s="194" t="s">
        <v>17</v>
      </c>
      <c r="L10438" s="2">
        <v>56</v>
      </c>
      <c r="M10438" s="194" t="s">
        <v>3023</v>
      </c>
      <c r="N10438" s="2" t="s">
        <v>5377</v>
      </c>
      <c r="O10438" s="195" t="s">
        <v>13816</v>
      </c>
    </row>
    <row r="10439" spans="1:15">
      <c r="A10439">
        <v>2022</v>
      </c>
      <c r="B10439" t="s">
        <v>59</v>
      </c>
      <c r="C10439" s="53">
        <f t="shared" si="558"/>
        <v>44607</v>
      </c>
      <c r="D10439">
        <v>22</v>
      </c>
      <c r="E10439" t="str">
        <f t="shared" si="557"/>
        <v>S74460722</v>
      </c>
      <c r="F10439" s="4">
        <v>44652</v>
      </c>
      <c r="G10439" s="2">
        <v>127</v>
      </c>
      <c r="H10439" s="2" t="s">
        <v>13817</v>
      </c>
      <c r="I10439" s="2" t="s">
        <v>13818</v>
      </c>
      <c r="J10439" s="2" t="s">
        <v>554</v>
      </c>
      <c r="K10439" s="194" t="s">
        <v>17</v>
      </c>
      <c r="L10439" s="2">
        <v>52</v>
      </c>
      <c r="M10439" s="194" t="s">
        <v>13819</v>
      </c>
      <c r="N10439" s="2" t="s">
        <v>4296</v>
      </c>
      <c r="O10439" s="195" t="s">
        <v>13820</v>
      </c>
    </row>
    <row r="10440" spans="1:15">
      <c r="A10440">
        <v>2022</v>
      </c>
      <c r="B10440" t="s">
        <v>59</v>
      </c>
      <c r="C10440" s="53">
        <f t="shared" si="558"/>
        <v>44607</v>
      </c>
      <c r="D10440">
        <v>23</v>
      </c>
      <c r="E10440" t="str">
        <f t="shared" si="557"/>
        <v>S74460723</v>
      </c>
      <c r="F10440" s="4">
        <v>44682</v>
      </c>
      <c r="G10440" s="2">
        <v>139</v>
      </c>
      <c r="H10440" s="2" t="s">
        <v>3732</v>
      </c>
      <c r="I10440" s="2" t="s">
        <v>13821</v>
      </c>
      <c r="J10440" s="2" t="s">
        <v>1315</v>
      </c>
      <c r="K10440" s="194" t="s">
        <v>17</v>
      </c>
      <c r="L10440" s="2">
        <v>48</v>
      </c>
      <c r="M10440" s="194" t="s">
        <v>5954</v>
      </c>
      <c r="N10440" s="2" t="s">
        <v>13822</v>
      </c>
      <c r="O10440" s="195" t="s">
        <v>13823</v>
      </c>
    </row>
    <row r="10441" spans="1:15">
      <c r="A10441">
        <v>2022</v>
      </c>
      <c r="B10441" t="s">
        <v>59</v>
      </c>
      <c r="C10441" s="53">
        <f t="shared" si="558"/>
        <v>44607</v>
      </c>
      <c r="D10441">
        <v>24</v>
      </c>
      <c r="E10441" t="str">
        <f t="shared" si="557"/>
        <v>S74460724</v>
      </c>
      <c r="F10441" s="3" t="s">
        <v>13233</v>
      </c>
      <c r="G10441" s="2">
        <v>184</v>
      </c>
      <c r="H10441" s="2" t="s">
        <v>13824</v>
      </c>
      <c r="I10441" s="2" t="s">
        <v>11272</v>
      </c>
      <c r="J10441" s="2" t="s">
        <v>6934</v>
      </c>
      <c r="K10441" s="194" t="s">
        <v>17</v>
      </c>
      <c r="L10441" s="2">
        <v>45</v>
      </c>
      <c r="M10441" s="194" t="s">
        <v>819</v>
      </c>
      <c r="N10441" s="2" t="s">
        <v>1945</v>
      </c>
      <c r="O10441" s="195" t="s">
        <v>2393</v>
      </c>
    </row>
    <row r="10442" spans="1:15">
      <c r="A10442">
        <v>2022</v>
      </c>
      <c r="B10442" t="s">
        <v>59</v>
      </c>
      <c r="C10442" s="53">
        <f t="shared" si="558"/>
        <v>44607</v>
      </c>
      <c r="D10442">
        <v>25</v>
      </c>
      <c r="E10442" t="str">
        <f t="shared" si="557"/>
        <v>S74460725</v>
      </c>
      <c r="F10442" s="3">
        <v>2023</v>
      </c>
      <c r="G10442" s="2">
        <v>240</v>
      </c>
      <c r="H10442" s="2" t="s">
        <v>13825</v>
      </c>
      <c r="I10442" s="2" t="s">
        <v>13826</v>
      </c>
      <c r="J10442" s="2" t="s">
        <v>5716</v>
      </c>
      <c r="K10442" s="194" t="s">
        <v>17</v>
      </c>
      <c r="L10442" s="2">
        <v>41</v>
      </c>
      <c r="M10442" s="194" t="s">
        <v>257</v>
      </c>
      <c r="N10442" s="2" t="s">
        <v>551</v>
      </c>
      <c r="O10442" s="195" t="s">
        <v>3023</v>
      </c>
    </row>
    <row r="10443" spans="1:15">
      <c r="A10443">
        <v>2022</v>
      </c>
      <c r="B10443" t="s">
        <v>59</v>
      </c>
      <c r="C10443" s="53">
        <f t="shared" si="558"/>
        <v>44607</v>
      </c>
      <c r="D10443">
        <v>26</v>
      </c>
      <c r="E10443" t="str">
        <f t="shared" si="557"/>
        <v>S74460726</v>
      </c>
      <c r="F10443" s="3">
        <v>2024</v>
      </c>
      <c r="G10443" s="2">
        <v>215</v>
      </c>
      <c r="H10443" s="2" t="s">
        <v>9187</v>
      </c>
      <c r="I10443" s="2" t="s">
        <v>13827</v>
      </c>
      <c r="J10443" s="2" t="s">
        <v>1292</v>
      </c>
      <c r="K10443" s="194" t="s">
        <v>17</v>
      </c>
      <c r="L10443" s="2">
        <v>33</v>
      </c>
      <c r="M10443" s="194" t="s">
        <v>3668</v>
      </c>
      <c r="N10443" s="2" t="s">
        <v>3669</v>
      </c>
      <c r="O10443" s="195" t="s">
        <v>1631</v>
      </c>
    </row>
    <row r="10444" spans="1:15">
      <c r="A10444">
        <v>2022</v>
      </c>
      <c r="B10444" t="s">
        <v>59</v>
      </c>
      <c r="C10444" s="53">
        <f t="shared" si="558"/>
        <v>44607</v>
      </c>
      <c r="D10444">
        <v>27</v>
      </c>
      <c r="E10444" t="str">
        <f t="shared" si="557"/>
        <v>S74460727</v>
      </c>
      <c r="F10444" s="3">
        <v>2025</v>
      </c>
      <c r="G10444" s="2">
        <v>200</v>
      </c>
      <c r="H10444" s="2" t="s">
        <v>643</v>
      </c>
      <c r="I10444" s="2" t="s">
        <v>1411</v>
      </c>
      <c r="J10444" s="2" t="s">
        <v>1694</v>
      </c>
      <c r="K10444" s="194" t="s">
        <v>17</v>
      </c>
      <c r="L10444" s="2">
        <v>27</v>
      </c>
      <c r="M10444" s="194" t="s">
        <v>420</v>
      </c>
      <c r="N10444" s="2" t="s">
        <v>10127</v>
      </c>
      <c r="O10444" s="195" t="s">
        <v>339</v>
      </c>
    </row>
    <row r="10445" spans="1:15" ht="15.75" thickBot="1">
      <c r="A10445">
        <v>2022</v>
      </c>
      <c r="B10445" t="s">
        <v>59</v>
      </c>
      <c r="C10445" s="53">
        <f t="shared" si="558"/>
        <v>44607</v>
      </c>
      <c r="D10445">
        <v>28</v>
      </c>
      <c r="E10445" t="str">
        <f t="shared" si="557"/>
        <v>S74460728</v>
      </c>
      <c r="F10445" s="5">
        <v>2026</v>
      </c>
      <c r="G10445" s="6">
        <v>190</v>
      </c>
      <c r="H10445" s="6" t="s">
        <v>5007</v>
      </c>
      <c r="I10445" s="6" t="s">
        <v>9132</v>
      </c>
      <c r="J10445" s="6" t="s">
        <v>2222</v>
      </c>
      <c r="K10445" s="196" t="s">
        <v>17</v>
      </c>
      <c r="L10445" s="6">
        <v>25</v>
      </c>
      <c r="M10445" s="196">
        <v>25</v>
      </c>
      <c r="N10445" s="6">
        <v>50</v>
      </c>
      <c r="O10445" s="197">
        <v>25</v>
      </c>
    </row>
    <row r="10446" spans="1:15" ht="18" thickTop="1" thickBot="1">
      <c r="A10446">
        <v>2022</v>
      </c>
      <c r="B10446" t="s">
        <v>58</v>
      </c>
      <c r="C10446" s="53">
        <f>C10445+7</f>
        <v>44614</v>
      </c>
      <c r="D10446">
        <v>1</v>
      </c>
      <c r="E10446" t="str">
        <f t="shared" ref="E10446:E10473" si="559">B10446&amp;C10446&amp;D10446</f>
        <v>S8446141</v>
      </c>
      <c r="F10446" s="146" t="s">
        <v>11903</v>
      </c>
    </row>
    <row r="10447" spans="1:15" ht="16.5" thickTop="1" thickBot="1">
      <c r="A10447">
        <v>2022</v>
      </c>
      <c r="B10447" t="s">
        <v>58</v>
      </c>
      <c r="C10447" s="53">
        <f t="shared" ref="C10447:C10473" si="560">C10446</f>
        <v>44614</v>
      </c>
      <c r="D10447">
        <v>2</v>
      </c>
      <c r="E10447" t="str">
        <f t="shared" si="559"/>
        <v>S8446142</v>
      </c>
      <c r="F10447" s="338" t="s">
        <v>1</v>
      </c>
      <c r="G10447" s="341" t="s">
        <v>2</v>
      </c>
      <c r="H10447" s="342"/>
      <c r="I10447" s="342"/>
      <c r="J10447" s="343"/>
      <c r="K10447" s="344" t="s">
        <v>3</v>
      </c>
      <c r="L10447" s="343"/>
      <c r="M10447" s="344" t="s">
        <v>144</v>
      </c>
      <c r="N10447" s="342"/>
      <c r="O10447" s="342"/>
    </row>
    <row r="10448" spans="1:15" ht="18" customHeight="1" thickBot="1">
      <c r="A10448">
        <v>2022</v>
      </c>
      <c r="B10448" t="s">
        <v>58</v>
      </c>
      <c r="C10448" s="53">
        <f t="shared" si="560"/>
        <v>44614</v>
      </c>
      <c r="D10448">
        <v>3</v>
      </c>
      <c r="E10448" t="str">
        <f t="shared" si="559"/>
        <v>S8446143</v>
      </c>
      <c r="F10448" s="339"/>
      <c r="G10448" s="345" t="s">
        <v>5</v>
      </c>
      <c r="H10448" s="347" t="s">
        <v>145</v>
      </c>
      <c r="I10448" s="348"/>
      <c r="J10448" s="349"/>
      <c r="K10448" s="350" t="s">
        <v>6</v>
      </c>
      <c r="L10448" s="352" t="s">
        <v>12875</v>
      </c>
      <c r="M10448" s="350" t="s">
        <v>8</v>
      </c>
      <c r="N10448" s="354" t="s">
        <v>146</v>
      </c>
      <c r="O10448" s="356" t="s">
        <v>147</v>
      </c>
    </row>
    <row r="10449" spans="1:15" ht="15.75" thickBot="1">
      <c r="A10449">
        <v>2022</v>
      </c>
      <c r="B10449" t="s">
        <v>58</v>
      </c>
      <c r="C10449" s="53">
        <f t="shared" si="560"/>
        <v>44614</v>
      </c>
      <c r="D10449">
        <v>4</v>
      </c>
      <c r="E10449" t="str">
        <f t="shared" si="559"/>
        <v>S8446144</v>
      </c>
      <c r="F10449" s="340"/>
      <c r="G10449" s="346"/>
      <c r="H10449" s="191" t="s">
        <v>9</v>
      </c>
      <c r="I10449" s="192" t="s">
        <v>18</v>
      </c>
      <c r="J10449" s="193" t="s">
        <v>11</v>
      </c>
      <c r="K10449" s="351"/>
      <c r="L10449" s="353"/>
      <c r="M10449" s="351"/>
      <c r="N10449" s="355"/>
      <c r="O10449" s="357"/>
    </row>
    <row r="10450" spans="1:15">
      <c r="A10450">
        <v>2022</v>
      </c>
      <c r="B10450" t="s">
        <v>58</v>
      </c>
      <c r="C10450" s="53">
        <f t="shared" si="560"/>
        <v>44614</v>
      </c>
      <c r="D10450">
        <v>5</v>
      </c>
      <c r="E10450" t="str">
        <f t="shared" si="559"/>
        <v>S8446145</v>
      </c>
      <c r="F10450" s="3" t="s">
        <v>12</v>
      </c>
      <c r="G10450" s="2">
        <v>2</v>
      </c>
      <c r="H10450" s="2" t="s">
        <v>1374</v>
      </c>
      <c r="I10450" s="2" t="s">
        <v>1254</v>
      </c>
      <c r="J10450" s="2" t="s">
        <v>10746</v>
      </c>
      <c r="K10450" s="194" t="s">
        <v>17</v>
      </c>
      <c r="L10450" s="2">
        <v>51</v>
      </c>
      <c r="M10450" s="194" t="s">
        <v>10678</v>
      </c>
      <c r="N10450" s="2" t="s">
        <v>2357</v>
      </c>
      <c r="O10450" s="195" t="s">
        <v>640</v>
      </c>
    </row>
    <row r="10451" spans="1:15">
      <c r="A10451">
        <v>2022</v>
      </c>
      <c r="B10451" t="s">
        <v>58</v>
      </c>
      <c r="C10451" s="53">
        <f t="shared" si="560"/>
        <v>44614</v>
      </c>
      <c r="D10451">
        <v>6</v>
      </c>
      <c r="E10451" t="str">
        <f t="shared" si="559"/>
        <v>S8446146</v>
      </c>
      <c r="F10451" s="4">
        <v>44593</v>
      </c>
      <c r="G10451" s="2">
        <v>58</v>
      </c>
      <c r="H10451" s="2" t="s">
        <v>13828</v>
      </c>
      <c r="I10451" s="2" t="s">
        <v>12452</v>
      </c>
      <c r="J10451" s="2" t="s">
        <v>4204</v>
      </c>
      <c r="K10451" s="194" t="s">
        <v>17</v>
      </c>
      <c r="L10451" s="2">
        <v>49</v>
      </c>
      <c r="M10451" s="194" t="s">
        <v>12926</v>
      </c>
      <c r="N10451" s="2" t="s">
        <v>1642</v>
      </c>
      <c r="O10451" s="195" t="s">
        <v>2136</v>
      </c>
    </row>
    <row r="10452" spans="1:15">
      <c r="A10452">
        <v>2022</v>
      </c>
      <c r="B10452" t="s">
        <v>58</v>
      </c>
      <c r="C10452" s="53">
        <f t="shared" si="560"/>
        <v>44614</v>
      </c>
      <c r="D10452">
        <v>7</v>
      </c>
      <c r="E10452" t="str">
        <f t="shared" si="559"/>
        <v>S8446147</v>
      </c>
      <c r="F10452" s="4">
        <v>44621</v>
      </c>
      <c r="G10452" s="2">
        <v>65</v>
      </c>
      <c r="H10452" s="2" t="s">
        <v>13829</v>
      </c>
      <c r="I10452" s="2" t="s">
        <v>13830</v>
      </c>
      <c r="J10452" s="2" t="s">
        <v>2347</v>
      </c>
      <c r="K10452" s="194" t="s">
        <v>17</v>
      </c>
      <c r="L10452" s="2">
        <v>55</v>
      </c>
      <c r="M10452" s="194">
        <v>60</v>
      </c>
      <c r="N10452" s="2" t="s">
        <v>11433</v>
      </c>
      <c r="O10452" s="195" t="s">
        <v>333</v>
      </c>
    </row>
    <row r="10453" spans="1:15">
      <c r="A10453">
        <v>2022</v>
      </c>
      <c r="B10453" t="s">
        <v>58</v>
      </c>
      <c r="C10453" s="53">
        <f t="shared" si="560"/>
        <v>44614</v>
      </c>
      <c r="D10453">
        <v>8</v>
      </c>
      <c r="E10453" t="str">
        <f t="shared" si="559"/>
        <v>S8446148</v>
      </c>
      <c r="F10453" s="4">
        <v>44652</v>
      </c>
      <c r="G10453" s="2">
        <v>85</v>
      </c>
      <c r="H10453" s="2" t="s">
        <v>13831</v>
      </c>
      <c r="I10453" s="2" t="s">
        <v>4720</v>
      </c>
      <c r="J10453" s="2" t="s">
        <v>1419</v>
      </c>
      <c r="K10453" s="194" t="s">
        <v>17</v>
      </c>
      <c r="L10453" s="2">
        <v>57</v>
      </c>
      <c r="M10453" s="194" t="s">
        <v>2136</v>
      </c>
      <c r="N10453" s="2" t="s">
        <v>752</v>
      </c>
      <c r="O10453" s="195" t="s">
        <v>12615</v>
      </c>
    </row>
    <row r="10454" spans="1:15">
      <c r="A10454">
        <v>2022</v>
      </c>
      <c r="B10454" t="s">
        <v>58</v>
      </c>
      <c r="C10454" s="53">
        <f t="shared" si="560"/>
        <v>44614</v>
      </c>
      <c r="D10454">
        <v>9</v>
      </c>
      <c r="E10454" t="str">
        <f t="shared" si="559"/>
        <v>S8446149</v>
      </c>
      <c r="F10454" s="4">
        <v>44682</v>
      </c>
      <c r="G10454" s="2">
        <v>96</v>
      </c>
      <c r="H10454" s="2" t="s">
        <v>13832</v>
      </c>
      <c r="I10454" s="2" t="s">
        <v>13833</v>
      </c>
      <c r="J10454" s="2" t="s">
        <v>3305</v>
      </c>
      <c r="K10454" s="194" t="s">
        <v>17</v>
      </c>
      <c r="L10454" s="2">
        <v>54</v>
      </c>
      <c r="M10454" s="194" t="s">
        <v>1502</v>
      </c>
      <c r="N10454" s="2">
        <v>5</v>
      </c>
      <c r="O10454" s="195" t="s">
        <v>12244</v>
      </c>
    </row>
    <row r="10455" spans="1:15">
      <c r="A10455">
        <v>2022</v>
      </c>
      <c r="B10455" t="s">
        <v>58</v>
      </c>
      <c r="C10455" s="53">
        <f t="shared" si="560"/>
        <v>44614</v>
      </c>
      <c r="D10455">
        <v>10</v>
      </c>
      <c r="E10455" t="str">
        <f t="shared" si="559"/>
        <v>S84461410</v>
      </c>
      <c r="F10455" s="3" t="s">
        <v>13233</v>
      </c>
      <c r="G10455" s="2">
        <v>180</v>
      </c>
      <c r="H10455" s="2" t="s">
        <v>7560</v>
      </c>
      <c r="I10455" s="2" t="s">
        <v>13834</v>
      </c>
      <c r="J10455" s="2" t="s">
        <v>4704</v>
      </c>
      <c r="K10455" s="194" t="s">
        <v>17</v>
      </c>
      <c r="L10455" s="2">
        <v>49</v>
      </c>
      <c r="M10455" s="194" t="s">
        <v>833</v>
      </c>
      <c r="N10455" s="2">
        <v>0</v>
      </c>
      <c r="O10455" s="195" t="s">
        <v>11453</v>
      </c>
    </row>
    <row r="10456" spans="1:15">
      <c r="A10456">
        <v>2022</v>
      </c>
      <c r="B10456" t="s">
        <v>58</v>
      </c>
      <c r="C10456" s="53">
        <f t="shared" si="560"/>
        <v>44614</v>
      </c>
      <c r="D10456">
        <v>11</v>
      </c>
      <c r="E10456" t="str">
        <f t="shared" si="559"/>
        <v>S84461411</v>
      </c>
      <c r="F10456" s="3">
        <v>2023</v>
      </c>
      <c r="G10456" s="2">
        <v>215</v>
      </c>
      <c r="H10456" s="2" t="s">
        <v>10270</v>
      </c>
      <c r="I10456" s="2" t="s">
        <v>13539</v>
      </c>
      <c r="J10456" s="2" t="s">
        <v>1482</v>
      </c>
      <c r="K10456" s="194" t="s">
        <v>17</v>
      </c>
      <c r="L10456" s="2">
        <v>45</v>
      </c>
      <c r="M10456" s="194" t="s">
        <v>2771</v>
      </c>
      <c r="N10456" s="2" t="s">
        <v>728</v>
      </c>
      <c r="O10456" s="195" t="s">
        <v>13835</v>
      </c>
    </row>
    <row r="10457" spans="1:15">
      <c r="A10457">
        <v>2022</v>
      </c>
      <c r="B10457" t="s">
        <v>58</v>
      </c>
      <c r="C10457" s="53">
        <f t="shared" si="560"/>
        <v>44614</v>
      </c>
      <c r="D10457">
        <v>12</v>
      </c>
      <c r="E10457" t="str">
        <f t="shared" si="559"/>
        <v>S84461412</v>
      </c>
      <c r="F10457" s="3">
        <v>2024</v>
      </c>
      <c r="G10457" s="2">
        <v>180</v>
      </c>
      <c r="H10457" s="2" t="s">
        <v>11504</v>
      </c>
      <c r="I10457" s="2" t="s">
        <v>13836</v>
      </c>
      <c r="J10457" s="2" t="s">
        <v>996</v>
      </c>
      <c r="K10457" s="194" t="s">
        <v>17</v>
      </c>
      <c r="L10457" s="2">
        <v>36</v>
      </c>
      <c r="M10457" s="194" t="s">
        <v>728</v>
      </c>
      <c r="N10457" s="2" t="s">
        <v>11403</v>
      </c>
      <c r="O10457" s="195" t="s">
        <v>314</v>
      </c>
    </row>
    <row r="10458" spans="1:15">
      <c r="A10458">
        <v>2022</v>
      </c>
      <c r="B10458" t="s">
        <v>58</v>
      </c>
      <c r="C10458" s="53">
        <f t="shared" si="560"/>
        <v>44614</v>
      </c>
      <c r="D10458">
        <v>13</v>
      </c>
      <c r="E10458" t="str">
        <f t="shared" si="559"/>
        <v>S84461413</v>
      </c>
      <c r="F10458" s="3">
        <v>2025</v>
      </c>
      <c r="G10458" s="2">
        <v>165</v>
      </c>
      <c r="H10458" s="2" t="s">
        <v>9957</v>
      </c>
      <c r="I10458" s="2" t="s">
        <v>9868</v>
      </c>
      <c r="J10458" s="2" t="s">
        <v>7207</v>
      </c>
      <c r="K10458" s="194" t="s">
        <v>17</v>
      </c>
      <c r="L10458" s="2">
        <v>28</v>
      </c>
      <c r="M10458" s="194" t="s">
        <v>1715</v>
      </c>
      <c r="N10458" s="2" t="s">
        <v>455</v>
      </c>
      <c r="O10458" s="195">
        <v>50</v>
      </c>
    </row>
    <row r="10459" spans="1:15" ht="15.75" thickBot="1">
      <c r="A10459">
        <v>2022</v>
      </c>
      <c r="B10459" t="s">
        <v>58</v>
      </c>
      <c r="C10459" s="53">
        <f t="shared" si="560"/>
        <v>44614</v>
      </c>
      <c r="D10459">
        <v>14</v>
      </c>
      <c r="E10459" t="str">
        <f t="shared" si="559"/>
        <v>S84461414</v>
      </c>
      <c r="F10459" s="5">
        <v>2026</v>
      </c>
      <c r="G10459" s="6">
        <v>160</v>
      </c>
      <c r="H10459" s="6" t="s">
        <v>13837</v>
      </c>
      <c r="I10459" s="6" t="s">
        <v>3016</v>
      </c>
      <c r="J10459" s="6" t="s">
        <v>3631</v>
      </c>
      <c r="K10459" s="196" t="s">
        <v>17</v>
      </c>
      <c r="L10459" s="6">
        <v>26</v>
      </c>
      <c r="M10459" s="196" t="s">
        <v>1649</v>
      </c>
      <c r="N10459" s="6" t="s">
        <v>641</v>
      </c>
      <c r="O10459" s="197" t="s">
        <v>12555</v>
      </c>
    </row>
    <row r="10460" spans="1:15" ht="18" thickTop="1" thickBot="1">
      <c r="A10460">
        <v>2022</v>
      </c>
      <c r="B10460" t="s">
        <v>58</v>
      </c>
      <c r="C10460" s="53">
        <f t="shared" si="560"/>
        <v>44614</v>
      </c>
      <c r="D10460">
        <v>15</v>
      </c>
      <c r="E10460" t="str">
        <f t="shared" si="559"/>
        <v>S84461415</v>
      </c>
      <c r="F10460" s="146" t="s">
        <v>11904</v>
      </c>
    </row>
    <row r="10461" spans="1:15" ht="16.5" thickTop="1" thickBot="1">
      <c r="A10461">
        <v>2022</v>
      </c>
      <c r="B10461" t="s">
        <v>58</v>
      </c>
      <c r="C10461" s="53">
        <f t="shared" si="560"/>
        <v>44614</v>
      </c>
      <c r="D10461">
        <v>16</v>
      </c>
      <c r="E10461" t="str">
        <f t="shared" si="559"/>
        <v>S84461416</v>
      </c>
      <c r="F10461" s="338" t="s">
        <v>1</v>
      </c>
      <c r="G10461" s="341" t="s">
        <v>2</v>
      </c>
      <c r="H10461" s="342"/>
      <c r="I10461" s="342"/>
      <c r="J10461" s="343"/>
      <c r="K10461" s="344" t="s">
        <v>3</v>
      </c>
      <c r="L10461" s="343"/>
      <c r="M10461" s="344" t="s">
        <v>144</v>
      </c>
      <c r="N10461" s="342"/>
      <c r="O10461" s="342"/>
    </row>
    <row r="10462" spans="1:15" ht="18" customHeight="1" thickBot="1">
      <c r="A10462">
        <v>2022</v>
      </c>
      <c r="B10462" t="s">
        <v>58</v>
      </c>
      <c r="C10462" s="53">
        <f t="shared" si="560"/>
        <v>44614</v>
      </c>
      <c r="D10462">
        <v>17</v>
      </c>
      <c r="E10462" t="str">
        <f t="shared" si="559"/>
        <v>S84461417</v>
      </c>
      <c r="F10462" s="339"/>
      <c r="G10462" s="345" t="s">
        <v>5</v>
      </c>
      <c r="H10462" s="347" t="s">
        <v>145</v>
      </c>
      <c r="I10462" s="348"/>
      <c r="J10462" s="349"/>
      <c r="K10462" s="350" t="s">
        <v>6</v>
      </c>
      <c r="L10462" s="352" t="s">
        <v>12875</v>
      </c>
      <c r="M10462" s="350" t="s">
        <v>8</v>
      </c>
      <c r="N10462" s="354" t="s">
        <v>146</v>
      </c>
      <c r="O10462" s="356" t="s">
        <v>147</v>
      </c>
    </row>
    <row r="10463" spans="1:15" ht="15.75" thickBot="1">
      <c r="A10463">
        <v>2022</v>
      </c>
      <c r="B10463" t="s">
        <v>58</v>
      </c>
      <c r="C10463" s="53">
        <f t="shared" si="560"/>
        <v>44614</v>
      </c>
      <c r="D10463">
        <v>18</v>
      </c>
      <c r="E10463" t="str">
        <f t="shared" si="559"/>
        <v>S84461418</v>
      </c>
      <c r="F10463" s="340"/>
      <c r="G10463" s="346"/>
      <c r="H10463" s="191" t="s">
        <v>9</v>
      </c>
      <c r="I10463" s="192" t="s">
        <v>18</v>
      </c>
      <c r="J10463" s="193" t="s">
        <v>11</v>
      </c>
      <c r="K10463" s="351"/>
      <c r="L10463" s="353"/>
      <c r="M10463" s="351"/>
      <c r="N10463" s="355"/>
      <c r="O10463" s="357"/>
    </row>
    <row r="10464" spans="1:15">
      <c r="A10464">
        <v>2022</v>
      </c>
      <c r="B10464" t="s">
        <v>58</v>
      </c>
      <c r="C10464" s="53">
        <f t="shared" si="560"/>
        <v>44614</v>
      </c>
      <c r="D10464">
        <v>19</v>
      </c>
      <c r="E10464" t="str">
        <f t="shared" si="559"/>
        <v>S84461419</v>
      </c>
      <c r="F10464" s="3" t="s">
        <v>16</v>
      </c>
      <c r="G10464" s="2">
        <v>45</v>
      </c>
      <c r="H10464" s="2" t="s">
        <v>12557</v>
      </c>
      <c r="I10464" s="2" t="s">
        <v>13838</v>
      </c>
      <c r="J10464" s="2" t="s">
        <v>1664</v>
      </c>
      <c r="K10464" s="194" t="s">
        <v>17</v>
      </c>
      <c r="L10464" s="2">
        <v>51</v>
      </c>
      <c r="M10464" s="194" t="s">
        <v>1966</v>
      </c>
      <c r="N10464" s="2">
        <v>50</v>
      </c>
      <c r="O10464" s="195" t="s">
        <v>257</v>
      </c>
    </row>
    <row r="10465" spans="1:15">
      <c r="A10465">
        <v>2022</v>
      </c>
      <c r="B10465" t="s">
        <v>58</v>
      </c>
      <c r="C10465" s="53">
        <f t="shared" si="560"/>
        <v>44614</v>
      </c>
      <c r="D10465">
        <v>20</v>
      </c>
      <c r="E10465" t="str">
        <f t="shared" si="559"/>
        <v>S84461420</v>
      </c>
      <c r="F10465" s="4">
        <v>44593</v>
      </c>
      <c r="G10465" s="2">
        <v>103</v>
      </c>
      <c r="H10465" s="2" t="s">
        <v>13839</v>
      </c>
      <c r="I10465" s="2" t="s">
        <v>13840</v>
      </c>
      <c r="J10465" s="2" t="s">
        <v>595</v>
      </c>
      <c r="K10465" s="194" t="s">
        <v>17</v>
      </c>
      <c r="L10465" s="2">
        <v>51</v>
      </c>
      <c r="M10465" s="194" t="s">
        <v>6675</v>
      </c>
      <c r="N10465" s="2" t="s">
        <v>6250</v>
      </c>
      <c r="O10465" s="195" t="s">
        <v>2055</v>
      </c>
    </row>
    <row r="10466" spans="1:15">
      <c r="A10466">
        <v>2022</v>
      </c>
      <c r="B10466" t="s">
        <v>58</v>
      </c>
      <c r="C10466" s="53">
        <f t="shared" si="560"/>
        <v>44614</v>
      </c>
      <c r="D10466">
        <v>21</v>
      </c>
      <c r="E10466" t="str">
        <f t="shared" si="559"/>
        <v>S84461421</v>
      </c>
      <c r="F10466" s="4">
        <v>44621</v>
      </c>
      <c r="G10466" s="2">
        <v>110</v>
      </c>
      <c r="H10466" s="2" t="s">
        <v>13841</v>
      </c>
      <c r="I10466" s="2" t="s">
        <v>13842</v>
      </c>
      <c r="J10466" s="2" t="s">
        <v>1156</v>
      </c>
      <c r="K10466" s="194" t="s">
        <v>17</v>
      </c>
      <c r="L10466" s="2">
        <v>51</v>
      </c>
      <c r="M10466" s="194" t="s">
        <v>2622</v>
      </c>
      <c r="N10466" s="2" t="s">
        <v>257</v>
      </c>
      <c r="O10466" s="195" t="s">
        <v>257</v>
      </c>
    </row>
    <row r="10467" spans="1:15">
      <c r="A10467">
        <v>2022</v>
      </c>
      <c r="B10467" t="s">
        <v>58</v>
      </c>
      <c r="C10467" s="53">
        <f t="shared" si="560"/>
        <v>44614</v>
      </c>
      <c r="D10467">
        <v>22</v>
      </c>
      <c r="E10467" t="str">
        <f t="shared" si="559"/>
        <v>S84461422</v>
      </c>
      <c r="F10467" s="4">
        <v>44652</v>
      </c>
      <c r="G10467" s="2">
        <v>125</v>
      </c>
      <c r="H10467" s="2" t="s">
        <v>4943</v>
      </c>
      <c r="I10467" s="2" t="s">
        <v>13843</v>
      </c>
      <c r="J10467" s="2" t="s">
        <v>3634</v>
      </c>
      <c r="K10467" s="194" t="s">
        <v>17</v>
      </c>
      <c r="L10467" s="2">
        <v>49</v>
      </c>
      <c r="M10467" s="194" t="s">
        <v>1322</v>
      </c>
      <c r="N10467" s="2" t="s">
        <v>1248</v>
      </c>
      <c r="O10467" s="195" t="s">
        <v>4626</v>
      </c>
    </row>
    <row r="10468" spans="1:15">
      <c r="A10468">
        <v>2022</v>
      </c>
      <c r="B10468" t="s">
        <v>58</v>
      </c>
      <c r="C10468" s="53">
        <f t="shared" si="560"/>
        <v>44614</v>
      </c>
      <c r="D10468">
        <v>23</v>
      </c>
      <c r="E10468" t="str">
        <f t="shared" si="559"/>
        <v>S84461423</v>
      </c>
      <c r="F10468" s="4">
        <v>44682</v>
      </c>
      <c r="G10468" s="2">
        <v>136</v>
      </c>
      <c r="H10468" s="2" t="s">
        <v>6813</v>
      </c>
      <c r="I10468" s="2" t="s">
        <v>13562</v>
      </c>
      <c r="J10468" s="2" t="s">
        <v>685</v>
      </c>
      <c r="K10468" s="194" t="s">
        <v>17</v>
      </c>
      <c r="L10468" s="2">
        <v>47</v>
      </c>
      <c r="M10468" s="194" t="s">
        <v>410</v>
      </c>
      <c r="N10468" s="2" t="s">
        <v>258</v>
      </c>
      <c r="O10468" s="195" t="s">
        <v>12015</v>
      </c>
    </row>
    <row r="10469" spans="1:15">
      <c r="A10469">
        <v>2022</v>
      </c>
      <c r="B10469" t="s">
        <v>58</v>
      </c>
      <c r="C10469" s="53">
        <f t="shared" si="560"/>
        <v>44614</v>
      </c>
      <c r="D10469">
        <v>24</v>
      </c>
      <c r="E10469" t="str">
        <f t="shared" si="559"/>
        <v>S84461424</v>
      </c>
      <c r="F10469" s="3" t="s">
        <v>13233</v>
      </c>
      <c r="G10469" s="2">
        <v>230</v>
      </c>
      <c r="H10469" s="2" t="s">
        <v>13844</v>
      </c>
      <c r="I10469" s="2" t="s">
        <v>13845</v>
      </c>
      <c r="J10469" s="2" t="s">
        <v>9580</v>
      </c>
      <c r="K10469" s="194" t="s">
        <v>17</v>
      </c>
      <c r="L10469" s="2">
        <v>45</v>
      </c>
      <c r="M10469" s="194">
        <v>0</v>
      </c>
      <c r="N10469" s="2">
        <v>0</v>
      </c>
      <c r="O10469" s="195">
        <v>100</v>
      </c>
    </row>
    <row r="10470" spans="1:15">
      <c r="A10470">
        <v>2022</v>
      </c>
      <c r="B10470" t="s">
        <v>58</v>
      </c>
      <c r="C10470" s="53">
        <f t="shared" si="560"/>
        <v>44614</v>
      </c>
      <c r="D10470">
        <v>25</v>
      </c>
      <c r="E10470" t="str">
        <f t="shared" si="559"/>
        <v>S84461425</v>
      </c>
      <c r="F10470" s="3">
        <v>2023</v>
      </c>
      <c r="G10470" s="2">
        <v>260</v>
      </c>
      <c r="H10470" s="2" t="s">
        <v>13846</v>
      </c>
      <c r="I10470" s="2" t="s">
        <v>13847</v>
      </c>
      <c r="J10470" s="2" t="s">
        <v>564</v>
      </c>
      <c r="K10470" s="194" t="s">
        <v>17</v>
      </c>
      <c r="L10470" s="2">
        <v>44</v>
      </c>
      <c r="M10470" s="194">
        <v>0</v>
      </c>
      <c r="N10470" s="2" t="s">
        <v>460</v>
      </c>
      <c r="O10470" s="195" t="s">
        <v>10750</v>
      </c>
    </row>
    <row r="10471" spans="1:15">
      <c r="A10471">
        <v>2022</v>
      </c>
      <c r="B10471" t="s">
        <v>58</v>
      </c>
      <c r="C10471" s="53">
        <f t="shared" si="560"/>
        <v>44614</v>
      </c>
      <c r="D10471">
        <v>26</v>
      </c>
      <c r="E10471" t="str">
        <f t="shared" si="559"/>
        <v>S84461426</v>
      </c>
      <c r="F10471" s="3">
        <v>2024</v>
      </c>
      <c r="G10471" s="2">
        <v>220</v>
      </c>
      <c r="H10471" s="2" t="s">
        <v>6780</v>
      </c>
      <c r="I10471" s="2" t="s">
        <v>6332</v>
      </c>
      <c r="J10471" s="2" t="s">
        <v>2436</v>
      </c>
      <c r="K10471" s="194" t="s">
        <v>17</v>
      </c>
      <c r="L10471" s="2">
        <v>39</v>
      </c>
      <c r="M10471" s="194" t="s">
        <v>410</v>
      </c>
      <c r="N10471" s="2" t="s">
        <v>6250</v>
      </c>
      <c r="O10471" s="195" t="s">
        <v>6251</v>
      </c>
    </row>
    <row r="10472" spans="1:15">
      <c r="A10472">
        <v>2022</v>
      </c>
      <c r="B10472" t="s">
        <v>58</v>
      </c>
      <c r="C10472" s="53">
        <f t="shared" si="560"/>
        <v>44614</v>
      </c>
      <c r="D10472">
        <v>27</v>
      </c>
      <c r="E10472" t="str">
        <f t="shared" si="559"/>
        <v>S84461427</v>
      </c>
      <c r="F10472" s="3">
        <v>2025</v>
      </c>
      <c r="G10472" s="2">
        <v>200</v>
      </c>
      <c r="H10472" s="2" t="s">
        <v>2945</v>
      </c>
      <c r="I10472" s="2" t="s">
        <v>13848</v>
      </c>
      <c r="J10472" s="2" t="s">
        <v>1142</v>
      </c>
      <c r="K10472" s="194" t="s">
        <v>17</v>
      </c>
      <c r="L10472" s="2">
        <v>32</v>
      </c>
      <c r="M10472" s="194" t="s">
        <v>1548</v>
      </c>
      <c r="N10472" s="2" t="s">
        <v>3320</v>
      </c>
      <c r="O10472" s="195" t="s">
        <v>4234</v>
      </c>
    </row>
    <row r="10473" spans="1:15" ht="15.75" thickBot="1">
      <c r="A10473">
        <v>2022</v>
      </c>
      <c r="B10473" t="s">
        <v>58</v>
      </c>
      <c r="C10473" s="53">
        <f t="shared" si="560"/>
        <v>44614</v>
      </c>
      <c r="D10473">
        <v>28</v>
      </c>
      <c r="E10473" t="str">
        <f t="shared" si="559"/>
        <v>S84461428</v>
      </c>
      <c r="F10473" s="5">
        <v>2026</v>
      </c>
      <c r="G10473" s="6">
        <v>192</v>
      </c>
      <c r="H10473" s="6" t="s">
        <v>9422</v>
      </c>
      <c r="I10473" s="6" t="s">
        <v>11568</v>
      </c>
      <c r="J10473" s="6" t="s">
        <v>917</v>
      </c>
      <c r="K10473" s="196" t="s">
        <v>17</v>
      </c>
      <c r="L10473" s="6">
        <v>30</v>
      </c>
      <c r="M10473" s="196" t="s">
        <v>257</v>
      </c>
      <c r="N10473" s="6" t="s">
        <v>10652</v>
      </c>
      <c r="O10473" s="197" t="s">
        <v>4752</v>
      </c>
    </row>
    <row r="10474" spans="1:15" ht="18" thickTop="1" thickBot="1">
      <c r="A10474">
        <v>2022</v>
      </c>
      <c r="B10474" t="s">
        <v>56</v>
      </c>
      <c r="C10474" s="53">
        <v>44628</v>
      </c>
      <c r="D10474">
        <v>1</v>
      </c>
      <c r="E10474" t="str">
        <f t="shared" ref="E10474:E10501" si="561">B10474&amp;C10474&amp;D10474</f>
        <v>S10446281</v>
      </c>
      <c r="F10474" s="146" t="s">
        <v>11903</v>
      </c>
    </row>
    <row r="10475" spans="1:15" ht="16.5" thickTop="1" thickBot="1">
      <c r="A10475">
        <v>2022</v>
      </c>
      <c r="B10475" t="s">
        <v>56</v>
      </c>
      <c r="C10475" s="53">
        <v>44628</v>
      </c>
      <c r="D10475">
        <v>2</v>
      </c>
      <c r="E10475" t="str">
        <f t="shared" si="561"/>
        <v>S10446282</v>
      </c>
      <c r="F10475" s="338" t="s">
        <v>1</v>
      </c>
      <c r="G10475" s="341" t="s">
        <v>2</v>
      </c>
      <c r="H10475" s="342"/>
      <c r="I10475" s="342"/>
      <c r="J10475" s="343"/>
      <c r="K10475" s="344" t="s">
        <v>3</v>
      </c>
      <c r="L10475" s="343"/>
      <c r="M10475" s="344" t="s">
        <v>144</v>
      </c>
      <c r="N10475" s="342"/>
      <c r="O10475" s="342"/>
    </row>
    <row r="10476" spans="1:15" ht="18" customHeight="1" thickBot="1">
      <c r="A10476">
        <v>2022</v>
      </c>
      <c r="B10476" t="s">
        <v>56</v>
      </c>
      <c r="C10476" s="53">
        <v>44628</v>
      </c>
      <c r="D10476">
        <v>3</v>
      </c>
      <c r="E10476" t="str">
        <f t="shared" si="561"/>
        <v>S10446283</v>
      </c>
      <c r="F10476" s="339"/>
      <c r="G10476" s="345" t="s">
        <v>5</v>
      </c>
      <c r="H10476" s="347" t="s">
        <v>145</v>
      </c>
      <c r="I10476" s="348"/>
      <c r="J10476" s="349"/>
      <c r="K10476" s="350" t="s">
        <v>6</v>
      </c>
      <c r="L10476" s="352" t="s">
        <v>12875</v>
      </c>
      <c r="M10476" s="350" t="s">
        <v>8</v>
      </c>
      <c r="N10476" s="354" t="s">
        <v>146</v>
      </c>
      <c r="O10476" s="356" t="s">
        <v>147</v>
      </c>
    </row>
    <row r="10477" spans="1:15" ht="15.75" thickBot="1">
      <c r="A10477">
        <v>2022</v>
      </c>
      <c r="B10477" t="s">
        <v>56</v>
      </c>
      <c r="C10477" s="53">
        <v>44628</v>
      </c>
      <c r="D10477">
        <v>4</v>
      </c>
      <c r="E10477" t="str">
        <f t="shared" si="561"/>
        <v>S10446284</v>
      </c>
      <c r="F10477" s="340"/>
      <c r="G10477" s="346"/>
      <c r="H10477" s="191" t="s">
        <v>9</v>
      </c>
      <c r="I10477" s="192" t="s">
        <v>18</v>
      </c>
      <c r="J10477" s="193" t="s">
        <v>11</v>
      </c>
      <c r="K10477" s="351"/>
      <c r="L10477" s="353"/>
      <c r="M10477" s="351"/>
      <c r="N10477" s="355"/>
      <c r="O10477" s="357"/>
    </row>
    <row r="10478" spans="1:15">
      <c r="A10478">
        <v>2022</v>
      </c>
      <c r="B10478" t="s">
        <v>56</v>
      </c>
      <c r="C10478" s="53">
        <v>44628</v>
      </c>
      <c r="D10478">
        <v>5</v>
      </c>
      <c r="E10478" t="str">
        <f t="shared" si="561"/>
        <v>S10446285</v>
      </c>
      <c r="F10478" s="3" t="s">
        <v>12</v>
      </c>
      <c r="G10478" s="2">
        <v>1</v>
      </c>
      <c r="H10478" s="2" t="s">
        <v>1419</v>
      </c>
      <c r="I10478" s="2" t="s">
        <v>13849</v>
      </c>
      <c r="J10478" s="2" t="s">
        <v>12719</v>
      </c>
      <c r="K10478" s="194" t="s">
        <v>17</v>
      </c>
      <c r="L10478" s="2">
        <v>52</v>
      </c>
      <c r="M10478" s="194" t="s">
        <v>3202</v>
      </c>
      <c r="N10478" s="2" t="s">
        <v>432</v>
      </c>
      <c r="O10478" s="195" t="s">
        <v>3258</v>
      </c>
    </row>
    <row r="10479" spans="1:15">
      <c r="A10479">
        <v>2022</v>
      </c>
      <c r="B10479" t="s">
        <v>56</v>
      </c>
      <c r="C10479" s="53">
        <v>44628</v>
      </c>
      <c r="D10479">
        <v>6</v>
      </c>
      <c r="E10479" t="str">
        <f t="shared" si="561"/>
        <v>S10446286</v>
      </c>
      <c r="F10479" s="4">
        <v>44621</v>
      </c>
      <c r="G10479" s="2">
        <v>58</v>
      </c>
      <c r="H10479" s="2" t="s">
        <v>13850</v>
      </c>
      <c r="I10479" s="2" t="s">
        <v>4483</v>
      </c>
      <c r="J10479" s="2">
        <v>1</v>
      </c>
      <c r="K10479" s="194" t="s">
        <v>17</v>
      </c>
      <c r="L10479" s="2">
        <v>49</v>
      </c>
      <c r="M10479" s="194" t="s">
        <v>632</v>
      </c>
      <c r="N10479" s="2" t="s">
        <v>5258</v>
      </c>
      <c r="O10479" s="195" t="s">
        <v>6247</v>
      </c>
    </row>
    <row r="10480" spans="1:15">
      <c r="A10480">
        <v>2022</v>
      </c>
      <c r="B10480" t="s">
        <v>56</v>
      </c>
      <c r="C10480" s="53">
        <v>44628</v>
      </c>
      <c r="D10480">
        <v>7</v>
      </c>
      <c r="E10480" t="str">
        <f t="shared" si="561"/>
        <v>S10446287</v>
      </c>
      <c r="F10480" s="4">
        <v>44652</v>
      </c>
      <c r="G10480" s="2">
        <v>73</v>
      </c>
      <c r="H10480" s="2" t="s">
        <v>13851</v>
      </c>
      <c r="I10480" s="2" t="s">
        <v>13852</v>
      </c>
      <c r="J10480" s="2" t="s">
        <v>1590</v>
      </c>
      <c r="K10480" s="194" t="s">
        <v>17</v>
      </c>
      <c r="L10480" s="2">
        <v>56</v>
      </c>
      <c r="M10480" s="194">
        <v>25</v>
      </c>
      <c r="N10480" s="2" t="s">
        <v>483</v>
      </c>
      <c r="O10480" s="195" t="s">
        <v>1116</v>
      </c>
    </row>
    <row r="10481" spans="1:15">
      <c r="A10481">
        <v>2022</v>
      </c>
      <c r="B10481" t="s">
        <v>56</v>
      </c>
      <c r="C10481" s="53">
        <v>44628</v>
      </c>
      <c r="D10481">
        <v>8</v>
      </c>
      <c r="E10481" t="str">
        <f t="shared" si="561"/>
        <v>S10446288</v>
      </c>
      <c r="F10481" s="4">
        <v>44682</v>
      </c>
      <c r="G10481" s="2">
        <v>88</v>
      </c>
      <c r="H10481" s="2" t="s">
        <v>12845</v>
      </c>
      <c r="I10481" s="2" t="s">
        <v>13853</v>
      </c>
      <c r="J10481" s="2" t="s">
        <v>13849</v>
      </c>
      <c r="K10481" s="194" t="s">
        <v>17</v>
      </c>
      <c r="L10481" s="2">
        <v>55</v>
      </c>
      <c r="M10481" s="194" t="s">
        <v>461</v>
      </c>
      <c r="N10481" s="2" t="s">
        <v>428</v>
      </c>
      <c r="O10481" s="195" t="s">
        <v>7658</v>
      </c>
    </row>
    <row r="10482" spans="1:15">
      <c r="A10482">
        <v>2022</v>
      </c>
      <c r="B10482" t="s">
        <v>56</v>
      </c>
      <c r="C10482" s="53">
        <v>44628</v>
      </c>
      <c r="D10482">
        <v>9</v>
      </c>
      <c r="E10482" t="str">
        <f t="shared" si="561"/>
        <v>S10446289</v>
      </c>
      <c r="F10482" s="4">
        <v>44713</v>
      </c>
      <c r="G10482" s="2">
        <v>125</v>
      </c>
      <c r="H10482" s="2" t="s">
        <v>13854</v>
      </c>
      <c r="I10482" s="2" t="s">
        <v>3971</v>
      </c>
      <c r="J10482" s="2" t="s">
        <v>5057</v>
      </c>
      <c r="K10482" s="194" t="s">
        <v>17</v>
      </c>
      <c r="L10482" s="2">
        <v>56</v>
      </c>
      <c r="M10482" s="194" t="s">
        <v>461</v>
      </c>
      <c r="N10482" s="2" t="s">
        <v>428</v>
      </c>
      <c r="O10482" s="195" t="s">
        <v>7658</v>
      </c>
    </row>
    <row r="10483" spans="1:15">
      <c r="A10483">
        <v>2022</v>
      </c>
      <c r="B10483" t="s">
        <v>56</v>
      </c>
      <c r="C10483" s="53">
        <v>44628</v>
      </c>
      <c r="D10483">
        <v>10</v>
      </c>
      <c r="E10483" t="str">
        <f t="shared" si="561"/>
        <v>S104462810</v>
      </c>
      <c r="F10483" s="3" t="s">
        <v>13233</v>
      </c>
      <c r="G10483" s="2">
        <v>187</v>
      </c>
      <c r="H10483" s="2" t="s">
        <v>2729</v>
      </c>
      <c r="I10483" s="2" t="s">
        <v>13855</v>
      </c>
      <c r="J10483" s="2" t="s">
        <v>1625</v>
      </c>
      <c r="K10483" s="194" t="s">
        <v>17</v>
      </c>
      <c r="L10483" s="2">
        <v>50</v>
      </c>
      <c r="M10483" s="194" t="s">
        <v>3672</v>
      </c>
      <c r="N10483" s="2">
        <v>0</v>
      </c>
      <c r="O10483" s="195" t="s">
        <v>13856</v>
      </c>
    </row>
    <row r="10484" spans="1:15">
      <c r="A10484">
        <v>2022</v>
      </c>
      <c r="B10484" t="s">
        <v>56</v>
      </c>
      <c r="C10484" s="53">
        <v>44628</v>
      </c>
      <c r="D10484">
        <v>11</v>
      </c>
      <c r="E10484" t="str">
        <f t="shared" si="561"/>
        <v>S104462811</v>
      </c>
      <c r="F10484" s="3">
        <v>2023</v>
      </c>
      <c r="G10484" s="2">
        <v>215</v>
      </c>
      <c r="H10484" s="2" t="s">
        <v>8236</v>
      </c>
      <c r="I10484" s="2" t="s">
        <v>8065</v>
      </c>
      <c r="J10484" s="2" t="s">
        <v>2860</v>
      </c>
      <c r="K10484" s="194" t="s">
        <v>17</v>
      </c>
      <c r="L10484" s="2">
        <v>44</v>
      </c>
      <c r="M10484" s="194" t="s">
        <v>4881</v>
      </c>
      <c r="N10484" s="2" t="s">
        <v>524</v>
      </c>
      <c r="O10484" s="195" t="s">
        <v>10307</v>
      </c>
    </row>
    <row r="10485" spans="1:15">
      <c r="A10485">
        <v>2022</v>
      </c>
      <c r="B10485" t="s">
        <v>56</v>
      </c>
      <c r="C10485" s="53">
        <v>44628</v>
      </c>
      <c r="D10485">
        <v>12</v>
      </c>
      <c r="E10485" t="str">
        <f t="shared" si="561"/>
        <v>S104462812</v>
      </c>
      <c r="F10485" s="3">
        <v>2024</v>
      </c>
      <c r="G10485" s="2">
        <v>185</v>
      </c>
      <c r="H10485" s="2" t="s">
        <v>864</v>
      </c>
      <c r="I10485" s="2" t="s">
        <v>10751</v>
      </c>
      <c r="J10485" s="2" t="s">
        <v>2043</v>
      </c>
      <c r="K10485" s="194" t="s">
        <v>17</v>
      </c>
      <c r="L10485" s="2">
        <v>33</v>
      </c>
      <c r="M10485" s="194" t="s">
        <v>274</v>
      </c>
      <c r="N10485" s="2" t="s">
        <v>383</v>
      </c>
      <c r="O10485" s="195" t="s">
        <v>7769</v>
      </c>
    </row>
    <row r="10486" spans="1:15">
      <c r="A10486">
        <v>2022</v>
      </c>
      <c r="B10486" t="s">
        <v>56</v>
      </c>
      <c r="C10486" s="53">
        <v>44628</v>
      </c>
      <c r="D10486">
        <v>13</v>
      </c>
      <c r="E10486" t="str">
        <f t="shared" si="561"/>
        <v>S104462813</v>
      </c>
      <c r="F10486" s="3">
        <v>2025</v>
      </c>
      <c r="G10486" s="2">
        <v>165</v>
      </c>
      <c r="H10486" s="2" t="s">
        <v>13857</v>
      </c>
      <c r="I10486" s="2" t="s">
        <v>9957</v>
      </c>
      <c r="J10486" s="2" t="s">
        <v>3045</v>
      </c>
      <c r="K10486" s="194" t="s">
        <v>17</v>
      </c>
      <c r="L10486" s="2">
        <v>30</v>
      </c>
      <c r="M10486" s="194" t="s">
        <v>491</v>
      </c>
      <c r="N10486" s="2" t="s">
        <v>3202</v>
      </c>
      <c r="O10486" s="195" t="s">
        <v>4257</v>
      </c>
    </row>
    <row r="10487" spans="1:15" ht="15.75" thickBot="1">
      <c r="A10487">
        <v>2022</v>
      </c>
      <c r="B10487" t="s">
        <v>56</v>
      </c>
      <c r="C10487" s="53">
        <v>44628</v>
      </c>
      <c r="D10487">
        <v>14</v>
      </c>
      <c r="E10487" t="str">
        <f t="shared" si="561"/>
        <v>S104462814</v>
      </c>
      <c r="F10487" s="5">
        <v>2026</v>
      </c>
      <c r="G10487" s="6">
        <v>160</v>
      </c>
      <c r="H10487" s="6" t="s">
        <v>13858</v>
      </c>
      <c r="I10487" s="6" t="s">
        <v>13859</v>
      </c>
      <c r="J10487" s="6" t="s">
        <v>1374</v>
      </c>
      <c r="K10487" s="196" t="s">
        <v>17</v>
      </c>
      <c r="L10487" s="6">
        <v>27</v>
      </c>
      <c r="M10487" s="196" t="s">
        <v>491</v>
      </c>
      <c r="N10487" s="6" t="s">
        <v>3202</v>
      </c>
      <c r="O10487" s="197" t="s">
        <v>4257</v>
      </c>
    </row>
    <row r="10488" spans="1:15" ht="18" thickTop="1" thickBot="1">
      <c r="A10488">
        <v>2022</v>
      </c>
      <c r="B10488" t="s">
        <v>56</v>
      </c>
      <c r="C10488" s="53">
        <v>44628</v>
      </c>
      <c r="D10488">
        <v>15</v>
      </c>
      <c r="E10488" t="str">
        <f t="shared" si="561"/>
        <v>S104462815</v>
      </c>
      <c r="F10488" s="146" t="s">
        <v>11904</v>
      </c>
    </row>
    <row r="10489" spans="1:15" ht="16.5" thickTop="1" thickBot="1">
      <c r="A10489">
        <v>2022</v>
      </c>
      <c r="B10489" t="s">
        <v>56</v>
      </c>
      <c r="C10489" s="53">
        <v>44628</v>
      </c>
      <c r="D10489">
        <v>16</v>
      </c>
      <c r="E10489" t="str">
        <f t="shared" si="561"/>
        <v>S104462816</v>
      </c>
      <c r="F10489" s="338" t="s">
        <v>1</v>
      </c>
      <c r="G10489" s="341" t="s">
        <v>2</v>
      </c>
      <c r="H10489" s="342"/>
      <c r="I10489" s="342"/>
      <c r="J10489" s="343"/>
      <c r="K10489" s="344" t="s">
        <v>3</v>
      </c>
      <c r="L10489" s="343"/>
      <c r="M10489" s="344" t="s">
        <v>144</v>
      </c>
      <c r="N10489" s="342"/>
      <c r="O10489" s="342"/>
    </row>
    <row r="10490" spans="1:15" ht="18" customHeight="1" thickBot="1">
      <c r="A10490">
        <v>2022</v>
      </c>
      <c r="B10490" t="s">
        <v>56</v>
      </c>
      <c r="C10490" s="53">
        <v>44628</v>
      </c>
      <c r="D10490">
        <v>17</v>
      </c>
      <c r="E10490" t="str">
        <f t="shared" si="561"/>
        <v>S104462817</v>
      </c>
      <c r="F10490" s="339"/>
      <c r="G10490" s="345" t="s">
        <v>5</v>
      </c>
      <c r="H10490" s="347" t="s">
        <v>145</v>
      </c>
      <c r="I10490" s="348"/>
      <c r="J10490" s="349"/>
      <c r="K10490" s="350" t="s">
        <v>6</v>
      </c>
      <c r="L10490" s="352" t="s">
        <v>12875</v>
      </c>
      <c r="M10490" s="350" t="s">
        <v>8</v>
      </c>
      <c r="N10490" s="354" t="s">
        <v>146</v>
      </c>
      <c r="O10490" s="356" t="s">
        <v>147</v>
      </c>
    </row>
    <row r="10491" spans="1:15" ht="15.75" thickBot="1">
      <c r="A10491">
        <v>2022</v>
      </c>
      <c r="B10491" t="s">
        <v>56</v>
      </c>
      <c r="C10491" s="53">
        <v>44628</v>
      </c>
      <c r="D10491">
        <v>18</v>
      </c>
      <c r="E10491" t="str">
        <f t="shared" si="561"/>
        <v>S104462818</v>
      </c>
      <c r="F10491" s="340"/>
      <c r="G10491" s="346"/>
      <c r="H10491" s="191" t="s">
        <v>9</v>
      </c>
      <c r="I10491" s="192" t="s">
        <v>18</v>
      </c>
      <c r="J10491" s="193" t="s">
        <v>11</v>
      </c>
      <c r="K10491" s="351"/>
      <c r="L10491" s="353"/>
      <c r="M10491" s="351"/>
      <c r="N10491" s="355"/>
      <c r="O10491" s="357"/>
    </row>
    <row r="10492" spans="1:15">
      <c r="A10492">
        <v>2022</v>
      </c>
      <c r="B10492" t="s">
        <v>56</v>
      </c>
      <c r="C10492" s="53">
        <v>44628</v>
      </c>
      <c r="D10492">
        <v>19</v>
      </c>
      <c r="E10492" t="str">
        <f t="shared" si="561"/>
        <v>S104462819</v>
      </c>
      <c r="F10492" s="3" t="s">
        <v>16</v>
      </c>
      <c r="G10492" s="2">
        <v>45</v>
      </c>
      <c r="H10492" s="2" t="s">
        <v>13860</v>
      </c>
      <c r="I10492" s="2" t="s">
        <v>5302</v>
      </c>
      <c r="J10492" s="2" t="s">
        <v>472</v>
      </c>
      <c r="K10492" s="194" t="s">
        <v>17</v>
      </c>
      <c r="L10492" s="2">
        <v>51</v>
      </c>
      <c r="M10492" s="194" t="s">
        <v>428</v>
      </c>
      <c r="N10492" s="2" t="s">
        <v>1116</v>
      </c>
      <c r="O10492" s="195" t="s">
        <v>2421</v>
      </c>
    </row>
    <row r="10493" spans="1:15">
      <c r="A10493">
        <v>2022</v>
      </c>
      <c r="B10493" t="s">
        <v>56</v>
      </c>
      <c r="C10493" s="53">
        <v>44628</v>
      </c>
      <c r="D10493">
        <v>20</v>
      </c>
      <c r="E10493" t="str">
        <f t="shared" si="561"/>
        <v>S104462820</v>
      </c>
      <c r="F10493" s="4">
        <v>44621</v>
      </c>
      <c r="G10493" s="2">
        <v>103</v>
      </c>
      <c r="H10493" s="2" t="s">
        <v>13861</v>
      </c>
      <c r="I10493" s="2" t="s">
        <v>13862</v>
      </c>
      <c r="J10493" s="2" t="s">
        <v>1861</v>
      </c>
      <c r="K10493" s="194" t="s">
        <v>17</v>
      </c>
      <c r="L10493" s="2">
        <v>51</v>
      </c>
      <c r="M10493" s="194" t="s">
        <v>1367</v>
      </c>
      <c r="N10493" s="2" t="s">
        <v>1460</v>
      </c>
      <c r="O10493" s="195">
        <v>20</v>
      </c>
    </row>
    <row r="10494" spans="1:15">
      <c r="A10494">
        <v>2022</v>
      </c>
      <c r="B10494" t="s">
        <v>56</v>
      </c>
      <c r="C10494" s="53">
        <v>44628</v>
      </c>
      <c r="D10494">
        <v>21</v>
      </c>
      <c r="E10494" t="str">
        <f t="shared" si="561"/>
        <v>S104462821</v>
      </c>
      <c r="F10494" s="4">
        <v>44652</v>
      </c>
      <c r="G10494" s="2">
        <v>118</v>
      </c>
      <c r="H10494" s="2">
        <v>121</v>
      </c>
      <c r="I10494" s="2" t="s">
        <v>13863</v>
      </c>
      <c r="J10494" s="2" t="s">
        <v>1214</v>
      </c>
      <c r="K10494" s="194" t="s">
        <v>17</v>
      </c>
      <c r="L10494" s="2">
        <v>49</v>
      </c>
      <c r="M10494" s="194" t="s">
        <v>301</v>
      </c>
      <c r="N10494" s="2">
        <v>30</v>
      </c>
      <c r="O10494" s="195" t="s">
        <v>1371</v>
      </c>
    </row>
    <row r="10495" spans="1:15">
      <c r="A10495">
        <v>2022</v>
      </c>
      <c r="B10495" t="s">
        <v>56</v>
      </c>
      <c r="C10495" s="53">
        <v>44628</v>
      </c>
      <c r="D10495">
        <v>22</v>
      </c>
      <c r="E10495" t="str">
        <f t="shared" si="561"/>
        <v>S104462822</v>
      </c>
      <c r="F10495" s="4">
        <v>44682</v>
      </c>
      <c r="G10495" s="2">
        <v>133</v>
      </c>
      <c r="H10495" s="2" t="s">
        <v>13864</v>
      </c>
      <c r="I10495" s="2" t="s">
        <v>13865</v>
      </c>
      <c r="J10495" s="2" t="s">
        <v>1370</v>
      </c>
      <c r="K10495" s="194" t="s">
        <v>17</v>
      </c>
      <c r="L10495" s="2">
        <v>48</v>
      </c>
      <c r="M10495" s="194" t="s">
        <v>301</v>
      </c>
      <c r="N10495" s="2" t="s">
        <v>340</v>
      </c>
      <c r="O10495" s="195">
        <v>50</v>
      </c>
    </row>
    <row r="10496" spans="1:15">
      <c r="A10496">
        <v>2022</v>
      </c>
      <c r="B10496" t="s">
        <v>56</v>
      </c>
      <c r="C10496" s="53">
        <v>44628</v>
      </c>
      <c r="D10496">
        <v>23</v>
      </c>
      <c r="E10496" t="str">
        <f t="shared" si="561"/>
        <v>S104462823</v>
      </c>
      <c r="F10496" s="4">
        <v>44713</v>
      </c>
      <c r="G10496" s="2">
        <v>170</v>
      </c>
      <c r="H10496" s="2" t="s">
        <v>13866</v>
      </c>
      <c r="I10496" s="2" t="s">
        <v>2543</v>
      </c>
      <c r="J10496" s="2" t="s">
        <v>4337</v>
      </c>
      <c r="K10496" s="194" t="s">
        <v>17</v>
      </c>
      <c r="L10496" s="2">
        <v>47</v>
      </c>
      <c r="M10496" s="194" t="s">
        <v>301</v>
      </c>
      <c r="N10496" s="2" t="s">
        <v>340</v>
      </c>
      <c r="O10496" s="195">
        <v>50</v>
      </c>
    </row>
    <row r="10497" spans="1:15">
      <c r="A10497">
        <v>2022</v>
      </c>
      <c r="B10497" t="s">
        <v>56</v>
      </c>
      <c r="C10497" s="53">
        <v>44628</v>
      </c>
      <c r="D10497">
        <v>24</v>
      </c>
      <c r="E10497" t="str">
        <f t="shared" si="561"/>
        <v>S104462824</v>
      </c>
      <c r="F10497" s="3" t="s">
        <v>13233</v>
      </c>
      <c r="G10497" s="2">
        <v>240</v>
      </c>
      <c r="H10497" s="2" t="s">
        <v>13867</v>
      </c>
      <c r="I10497" s="2" t="s">
        <v>13868</v>
      </c>
      <c r="J10497" s="2" t="s">
        <v>6582</v>
      </c>
      <c r="K10497" s="194" t="s">
        <v>17</v>
      </c>
      <c r="L10497" s="2">
        <v>45</v>
      </c>
      <c r="M10497" s="194" t="s">
        <v>4707</v>
      </c>
      <c r="N10497" s="2" t="s">
        <v>4707</v>
      </c>
      <c r="O10497" s="195" t="s">
        <v>3743</v>
      </c>
    </row>
    <row r="10498" spans="1:15">
      <c r="A10498">
        <v>2022</v>
      </c>
      <c r="B10498" t="s">
        <v>56</v>
      </c>
      <c r="C10498" s="53">
        <v>44628</v>
      </c>
      <c r="D10498">
        <v>25</v>
      </c>
      <c r="E10498" t="str">
        <f t="shared" si="561"/>
        <v>S104462825</v>
      </c>
      <c r="F10498" s="3">
        <v>2023</v>
      </c>
      <c r="G10498" s="2">
        <v>260</v>
      </c>
      <c r="H10498" s="2" t="s">
        <v>13869</v>
      </c>
      <c r="I10498" s="2" t="s">
        <v>13870</v>
      </c>
      <c r="J10498" s="2" t="s">
        <v>1325</v>
      </c>
      <c r="K10498" s="194" t="s">
        <v>17</v>
      </c>
      <c r="L10498" s="2">
        <v>43</v>
      </c>
      <c r="M10498" s="194" t="s">
        <v>3258</v>
      </c>
      <c r="N10498" s="2" t="s">
        <v>491</v>
      </c>
      <c r="O10498" s="195" t="s">
        <v>3916</v>
      </c>
    </row>
    <row r="10499" spans="1:15">
      <c r="A10499">
        <v>2022</v>
      </c>
      <c r="B10499" t="s">
        <v>56</v>
      </c>
      <c r="C10499" s="53">
        <v>44628</v>
      </c>
      <c r="D10499">
        <v>26</v>
      </c>
      <c r="E10499" t="str">
        <f t="shared" si="561"/>
        <v>S104462826</v>
      </c>
      <c r="F10499" s="3">
        <v>2024</v>
      </c>
      <c r="G10499" s="2">
        <v>223</v>
      </c>
      <c r="H10499" s="2" t="s">
        <v>13871</v>
      </c>
      <c r="I10499" s="2" t="s">
        <v>13872</v>
      </c>
      <c r="J10499" s="2" t="s">
        <v>650</v>
      </c>
      <c r="K10499" s="194" t="s">
        <v>17</v>
      </c>
      <c r="L10499" s="2">
        <v>38</v>
      </c>
      <c r="M10499" s="194">
        <v>10</v>
      </c>
      <c r="N10499" s="2">
        <v>30</v>
      </c>
      <c r="O10499" s="195">
        <v>60</v>
      </c>
    </row>
    <row r="10500" spans="1:15">
      <c r="A10500">
        <v>2022</v>
      </c>
      <c r="B10500" t="s">
        <v>56</v>
      </c>
      <c r="C10500" s="53">
        <v>44628</v>
      </c>
      <c r="D10500">
        <v>27</v>
      </c>
      <c r="E10500" t="str">
        <f t="shared" si="561"/>
        <v>S104462827</v>
      </c>
      <c r="F10500" s="3">
        <v>2025</v>
      </c>
      <c r="G10500" s="2">
        <v>200</v>
      </c>
      <c r="H10500" s="2" t="s">
        <v>5608</v>
      </c>
      <c r="I10500" s="2" t="s">
        <v>1745</v>
      </c>
      <c r="J10500" s="2" t="s">
        <v>9205</v>
      </c>
      <c r="K10500" s="194" t="s">
        <v>17</v>
      </c>
      <c r="L10500" s="2">
        <v>33</v>
      </c>
      <c r="M10500" s="194" t="s">
        <v>1665</v>
      </c>
      <c r="N10500" s="2" t="s">
        <v>872</v>
      </c>
      <c r="O10500" s="195" t="s">
        <v>2076</v>
      </c>
    </row>
    <row r="10501" spans="1:15" ht="15.75" thickBot="1">
      <c r="A10501">
        <v>2022</v>
      </c>
      <c r="B10501" t="s">
        <v>56</v>
      </c>
      <c r="C10501" s="53">
        <v>44628</v>
      </c>
      <c r="D10501">
        <v>28</v>
      </c>
      <c r="E10501" t="str">
        <f t="shared" si="561"/>
        <v>S104462828</v>
      </c>
      <c r="F10501" s="5">
        <v>2026</v>
      </c>
      <c r="G10501" s="6">
        <v>195</v>
      </c>
      <c r="H10501" s="6" t="s">
        <v>8074</v>
      </c>
      <c r="I10501" s="6" t="s">
        <v>13873</v>
      </c>
      <c r="J10501" s="6" t="s">
        <v>648</v>
      </c>
      <c r="K10501" s="196" t="s">
        <v>17</v>
      </c>
      <c r="L10501" s="6">
        <v>31</v>
      </c>
      <c r="M10501" s="196" t="s">
        <v>568</v>
      </c>
      <c r="N10501" s="6" t="s">
        <v>507</v>
      </c>
      <c r="O10501" s="197">
        <v>20</v>
      </c>
    </row>
    <row r="10502" spans="1:15" ht="18" thickTop="1" thickBot="1">
      <c r="A10502">
        <v>2022</v>
      </c>
      <c r="B10502" t="s">
        <v>55</v>
      </c>
      <c r="C10502" s="53">
        <f>C10501+7</f>
        <v>44635</v>
      </c>
      <c r="D10502">
        <v>1</v>
      </c>
      <c r="E10502" t="str">
        <f t="shared" ref="E10502:E10529" si="562">B10502&amp;C10502&amp;D10502</f>
        <v>S11446351</v>
      </c>
      <c r="F10502" s="146" t="s">
        <v>11903</v>
      </c>
    </row>
    <row r="10503" spans="1:15" ht="16.5" thickTop="1" thickBot="1">
      <c r="A10503">
        <v>2022</v>
      </c>
      <c r="B10503" t="s">
        <v>55</v>
      </c>
      <c r="C10503" s="53">
        <f t="shared" ref="C10503:C10529" si="563">C10502</f>
        <v>44635</v>
      </c>
      <c r="D10503">
        <v>2</v>
      </c>
      <c r="E10503" t="str">
        <f t="shared" si="562"/>
        <v>S11446352</v>
      </c>
      <c r="F10503" s="338" t="s">
        <v>1</v>
      </c>
      <c r="G10503" s="341" t="s">
        <v>2</v>
      </c>
      <c r="H10503" s="342"/>
      <c r="I10503" s="342"/>
      <c r="J10503" s="343"/>
      <c r="K10503" s="344" t="s">
        <v>3</v>
      </c>
      <c r="L10503" s="343"/>
      <c r="M10503" s="344" t="s">
        <v>144</v>
      </c>
      <c r="N10503" s="342"/>
      <c r="O10503" s="342"/>
    </row>
    <row r="10504" spans="1:15" ht="18" customHeight="1" thickBot="1">
      <c r="A10504">
        <v>2022</v>
      </c>
      <c r="B10504" t="s">
        <v>55</v>
      </c>
      <c r="C10504" s="53">
        <f t="shared" si="563"/>
        <v>44635</v>
      </c>
      <c r="D10504">
        <v>3</v>
      </c>
      <c r="E10504" t="str">
        <f t="shared" si="562"/>
        <v>S11446353</v>
      </c>
      <c r="F10504" s="339"/>
      <c r="G10504" s="345" t="s">
        <v>5</v>
      </c>
      <c r="H10504" s="347" t="s">
        <v>145</v>
      </c>
      <c r="I10504" s="348"/>
      <c r="J10504" s="349"/>
      <c r="K10504" s="350" t="s">
        <v>6</v>
      </c>
      <c r="L10504" s="352" t="s">
        <v>12875</v>
      </c>
      <c r="M10504" s="350" t="s">
        <v>8</v>
      </c>
      <c r="N10504" s="354" t="s">
        <v>146</v>
      </c>
      <c r="O10504" s="356" t="s">
        <v>147</v>
      </c>
    </row>
    <row r="10505" spans="1:15" ht="15.75" thickBot="1">
      <c r="A10505">
        <v>2022</v>
      </c>
      <c r="B10505" t="s">
        <v>55</v>
      </c>
      <c r="C10505" s="53">
        <f t="shared" si="563"/>
        <v>44635</v>
      </c>
      <c r="D10505">
        <v>4</v>
      </c>
      <c r="E10505" t="str">
        <f t="shared" si="562"/>
        <v>S11446354</v>
      </c>
      <c r="F10505" s="340"/>
      <c r="G10505" s="346"/>
      <c r="H10505" s="191" t="s">
        <v>9</v>
      </c>
      <c r="I10505" s="192" t="s">
        <v>18</v>
      </c>
      <c r="J10505" s="193" t="s">
        <v>11</v>
      </c>
      <c r="K10505" s="351"/>
      <c r="L10505" s="353"/>
      <c r="M10505" s="351"/>
      <c r="N10505" s="355"/>
      <c r="O10505" s="357"/>
    </row>
    <row r="10506" spans="1:15">
      <c r="A10506">
        <v>2022</v>
      </c>
      <c r="B10506" t="s">
        <v>55</v>
      </c>
      <c r="C10506" s="53">
        <f t="shared" si="563"/>
        <v>44635</v>
      </c>
      <c r="D10506">
        <v>5</v>
      </c>
      <c r="E10506" t="str">
        <f t="shared" si="562"/>
        <v>S11446355</v>
      </c>
      <c r="F10506" s="3" t="s">
        <v>12</v>
      </c>
      <c r="G10506" s="2" t="s">
        <v>13849</v>
      </c>
      <c r="H10506" s="2" t="s">
        <v>1046</v>
      </c>
      <c r="I10506" s="2" t="s">
        <v>1046</v>
      </c>
      <c r="J10506" s="2" t="s">
        <v>12877</v>
      </c>
      <c r="K10506" s="194" t="s">
        <v>17</v>
      </c>
      <c r="L10506" s="2">
        <v>50</v>
      </c>
      <c r="M10506" s="194" t="s">
        <v>1460</v>
      </c>
      <c r="N10506" s="2" t="s">
        <v>1788</v>
      </c>
      <c r="O10506" s="195" t="s">
        <v>3270</v>
      </c>
    </row>
    <row r="10507" spans="1:15">
      <c r="A10507">
        <v>2022</v>
      </c>
      <c r="B10507" t="s">
        <v>55</v>
      </c>
      <c r="C10507" s="53">
        <f t="shared" si="563"/>
        <v>44635</v>
      </c>
      <c r="D10507">
        <v>6</v>
      </c>
      <c r="E10507" t="str">
        <f t="shared" si="562"/>
        <v>S11446356</v>
      </c>
      <c r="F10507" s="4">
        <v>44621</v>
      </c>
      <c r="G10507" s="2" t="s">
        <v>13874</v>
      </c>
      <c r="H10507" s="2" t="s">
        <v>13875</v>
      </c>
      <c r="I10507" s="2" t="s">
        <v>13876</v>
      </c>
      <c r="J10507" s="2" t="s">
        <v>6035</v>
      </c>
      <c r="K10507" s="194" t="s">
        <v>17</v>
      </c>
      <c r="L10507" s="2">
        <v>47</v>
      </c>
      <c r="M10507" s="194" t="s">
        <v>4793</v>
      </c>
      <c r="N10507" s="2" t="s">
        <v>1657</v>
      </c>
      <c r="O10507" s="195" t="s">
        <v>4386</v>
      </c>
    </row>
    <row r="10508" spans="1:15">
      <c r="A10508">
        <v>2022</v>
      </c>
      <c r="B10508" t="s">
        <v>55</v>
      </c>
      <c r="C10508" s="53">
        <f t="shared" si="563"/>
        <v>44635</v>
      </c>
      <c r="D10508">
        <v>7</v>
      </c>
      <c r="E10508" t="str">
        <f t="shared" si="562"/>
        <v>S11446357</v>
      </c>
      <c r="F10508" s="4">
        <v>44652</v>
      </c>
      <c r="G10508" s="2">
        <v>63</v>
      </c>
      <c r="H10508" s="2">
        <v>65</v>
      </c>
      <c r="I10508" s="2" t="s">
        <v>13877</v>
      </c>
      <c r="J10508" s="2" t="s">
        <v>9480</v>
      </c>
      <c r="K10508" s="194" t="s">
        <v>17</v>
      </c>
      <c r="L10508" s="2">
        <v>52</v>
      </c>
      <c r="M10508" s="194" t="s">
        <v>11399</v>
      </c>
      <c r="N10508" s="2" t="s">
        <v>4046</v>
      </c>
      <c r="O10508" s="195">
        <v>0</v>
      </c>
    </row>
    <row r="10509" spans="1:15">
      <c r="A10509">
        <v>2022</v>
      </c>
      <c r="B10509" t="s">
        <v>55</v>
      </c>
      <c r="C10509" s="53">
        <f t="shared" si="563"/>
        <v>44635</v>
      </c>
      <c r="D10509">
        <v>8</v>
      </c>
      <c r="E10509" t="str">
        <f t="shared" si="562"/>
        <v>S11446358</v>
      </c>
      <c r="F10509" s="4">
        <v>44682</v>
      </c>
      <c r="G10509" s="2">
        <v>76</v>
      </c>
      <c r="H10509" s="2" t="s">
        <v>13878</v>
      </c>
      <c r="I10509" s="2" t="s">
        <v>11313</v>
      </c>
      <c r="J10509" s="2" t="s">
        <v>1995</v>
      </c>
      <c r="K10509" s="194" t="s">
        <v>17</v>
      </c>
      <c r="L10509" s="2">
        <v>55</v>
      </c>
      <c r="M10509" s="194" t="s">
        <v>13879</v>
      </c>
      <c r="N10509" s="2" t="s">
        <v>5106</v>
      </c>
      <c r="O10509" s="195">
        <v>0</v>
      </c>
    </row>
    <row r="10510" spans="1:15">
      <c r="A10510">
        <v>2022</v>
      </c>
      <c r="B10510" t="s">
        <v>55</v>
      </c>
      <c r="C10510" s="53">
        <f t="shared" si="563"/>
        <v>44635</v>
      </c>
      <c r="D10510">
        <v>9</v>
      </c>
      <c r="E10510" t="str">
        <f t="shared" si="562"/>
        <v>S11446359</v>
      </c>
      <c r="F10510" s="4">
        <v>44713</v>
      </c>
      <c r="G10510" s="2">
        <v>115</v>
      </c>
      <c r="H10510" s="2" t="s">
        <v>13880</v>
      </c>
      <c r="I10510" s="2" t="s">
        <v>13881</v>
      </c>
      <c r="J10510" s="2" t="s">
        <v>2230</v>
      </c>
      <c r="K10510" s="194" t="s">
        <v>17</v>
      </c>
      <c r="L10510" s="2">
        <v>55</v>
      </c>
      <c r="M10510" s="194">
        <v>100</v>
      </c>
      <c r="N10510" s="2">
        <v>0</v>
      </c>
      <c r="O10510" s="195">
        <v>0</v>
      </c>
    </row>
    <row r="10511" spans="1:15">
      <c r="A10511">
        <v>2022</v>
      </c>
      <c r="B10511" t="s">
        <v>55</v>
      </c>
      <c r="C10511" s="53">
        <f t="shared" si="563"/>
        <v>44635</v>
      </c>
      <c r="D10511">
        <v>10</v>
      </c>
      <c r="E10511" t="str">
        <f t="shared" si="562"/>
        <v>S114463510</v>
      </c>
      <c r="F10511" s="3" t="s">
        <v>13233</v>
      </c>
      <c r="G10511" s="2">
        <v>173</v>
      </c>
      <c r="H10511" s="2" t="s">
        <v>13882</v>
      </c>
      <c r="I10511" s="2" t="s">
        <v>13883</v>
      </c>
      <c r="J10511" s="2" t="s">
        <v>645</v>
      </c>
      <c r="K10511" s="194" t="s">
        <v>17</v>
      </c>
      <c r="L10511" s="2">
        <v>48</v>
      </c>
      <c r="M10511" s="194" t="s">
        <v>1714</v>
      </c>
      <c r="N10511" s="2" t="s">
        <v>3631</v>
      </c>
      <c r="O10511" s="195" t="s">
        <v>11648</v>
      </c>
    </row>
    <row r="10512" spans="1:15">
      <c r="A10512">
        <v>2022</v>
      </c>
      <c r="B10512" t="s">
        <v>55</v>
      </c>
      <c r="C10512" s="53">
        <f t="shared" si="563"/>
        <v>44635</v>
      </c>
      <c r="D10512">
        <v>11</v>
      </c>
      <c r="E10512" t="str">
        <f t="shared" si="562"/>
        <v>S114463511</v>
      </c>
      <c r="F10512" s="3">
        <v>2023</v>
      </c>
      <c r="G10512" s="2">
        <v>225</v>
      </c>
      <c r="H10512" s="2" t="s">
        <v>13884</v>
      </c>
      <c r="I10512" s="2" t="s">
        <v>13885</v>
      </c>
      <c r="J10512" s="2" t="s">
        <v>6165</v>
      </c>
      <c r="K10512" s="194" t="s">
        <v>17</v>
      </c>
      <c r="L10512" s="2">
        <v>44</v>
      </c>
      <c r="M10512" s="194">
        <v>2</v>
      </c>
      <c r="N10512" s="2">
        <v>12</v>
      </c>
      <c r="O10512" s="195">
        <v>86</v>
      </c>
    </row>
    <row r="10513" spans="1:15">
      <c r="A10513">
        <v>2022</v>
      </c>
      <c r="B10513" t="s">
        <v>55</v>
      </c>
      <c r="C10513" s="53">
        <f t="shared" si="563"/>
        <v>44635</v>
      </c>
      <c r="D10513">
        <v>12</v>
      </c>
      <c r="E10513" t="str">
        <f t="shared" si="562"/>
        <v>S114463512</v>
      </c>
      <c r="F10513" s="3">
        <v>2024</v>
      </c>
      <c r="G10513" s="2">
        <v>188</v>
      </c>
      <c r="H10513" s="2" t="s">
        <v>13886</v>
      </c>
      <c r="I10513" s="2" t="s">
        <v>9928</v>
      </c>
      <c r="J10513" s="2" t="s">
        <v>1263</v>
      </c>
      <c r="K10513" s="194" t="s">
        <v>17</v>
      </c>
      <c r="L10513" s="2">
        <v>38</v>
      </c>
      <c r="M10513" s="194" t="s">
        <v>524</v>
      </c>
      <c r="N10513" s="2" t="s">
        <v>477</v>
      </c>
      <c r="O10513" s="195" t="s">
        <v>561</v>
      </c>
    </row>
    <row r="10514" spans="1:15">
      <c r="A10514">
        <v>2022</v>
      </c>
      <c r="B10514" t="s">
        <v>55</v>
      </c>
      <c r="C10514" s="53">
        <f t="shared" si="563"/>
        <v>44635</v>
      </c>
      <c r="D10514">
        <v>13</v>
      </c>
      <c r="E10514" t="str">
        <f t="shared" si="562"/>
        <v>S114463513</v>
      </c>
      <c r="F10514" s="3">
        <v>2025</v>
      </c>
      <c r="G10514" s="2">
        <v>165</v>
      </c>
      <c r="H10514" s="2" t="s">
        <v>8770</v>
      </c>
      <c r="I10514" s="2" t="s">
        <v>13887</v>
      </c>
      <c r="J10514" s="2" t="s">
        <v>3066</v>
      </c>
      <c r="K10514" s="194" t="s">
        <v>17</v>
      </c>
      <c r="L10514" s="2">
        <v>30</v>
      </c>
      <c r="M10514" s="194">
        <v>16</v>
      </c>
      <c r="N10514" s="2">
        <v>40</v>
      </c>
      <c r="O10514" s="195">
        <v>44</v>
      </c>
    </row>
    <row r="10515" spans="1:15" ht="15.75" thickBot="1">
      <c r="A10515">
        <v>2022</v>
      </c>
      <c r="B10515" t="s">
        <v>55</v>
      </c>
      <c r="C10515" s="53">
        <f t="shared" si="563"/>
        <v>44635</v>
      </c>
      <c r="D10515">
        <v>14</v>
      </c>
      <c r="E10515" t="str">
        <f t="shared" si="562"/>
        <v>S114463514</v>
      </c>
      <c r="F10515" s="5">
        <v>2026</v>
      </c>
      <c r="G10515" s="6">
        <v>155</v>
      </c>
      <c r="H10515" s="6" t="s">
        <v>13888</v>
      </c>
      <c r="I10515" s="6" t="s">
        <v>7965</v>
      </c>
      <c r="J10515" s="6" t="s">
        <v>2402</v>
      </c>
      <c r="K10515" s="196" t="s">
        <v>17</v>
      </c>
      <c r="L10515" s="6">
        <v>26</v>
      </c>
      <c r="M10515" s="196" t="s">
        <v>1491</v>
      </c>
      <c r="N10515" s="6" t="s">
        <v>6341</v>
      </c>
      <c r="O10515" s="197" t="s">
        <v>4180</v>
      </c>
    </row>
    <row r="10516" spans="1:15" ht="18" thickTop="1" thickBot="1">
      <c r="A10516">
        <v>2022</v>
      </c>
      <c r="B10516" t="s">
        <v>55</v>
      </c>
      <c r="C10516" s="53">
        <f t="shared" si="563"/>
        <v>44635</v>
      </c>
      <c r="D10516">
        <v>15</v>
      </c>
      <c r="E10516" t="str">
        <f t="shared" si="562"/>
        <v>S114463515</v>
      </c>
      <c r="F10516" s="146" t="s">
        <v>11904</v>
      </c>
    </row>
    <row r="10517" spans="1:15" ht="16.5" thickTop="1" thickBot="1">
      <c r="A10517">
        <v>2022</v>
      </c>
      <c r="B10517" t="s">
        <v>55</v>
      </c>
      <c r="C10517" s="53">
        <f t="shared" si="563"/>
        <v>44635</v>
      </c>
      <c r="D10517">
        <v>16</v>
      </c>
      <c r="E10517" t="str">
        <f t="shared" si="562"/>
        <v>S114463516</v>
      </c>
      <c r="F10517" s="338" t="s">
        <v>1</v>
      </c>
      <c r="G10517" s="341" t="s">
        <v>2</v>
      </c>
      <c r="H10517" s="342"/>
      <c r="I10517" s="342"/>
      <c r="J10517" s="343"/>
      <c r="K10517" s="344" t="s">
        <v>3</v>
      </c>
      <c r="L10517" s="343"/>
      <c r="M10517" s="344" t="s">
        <v>144</v>
      </c>
      <c r="N10517" s="342"/>
      <c r="O10517" s="342"/>
    </row>
    <row r="10518" spans="1:15" ht="18" customHeight="1" thickBot="1">
      <c r="A10518">
        <v>2022</v>
      </c>
      <c r="B10518" t="s">
        <v>55</v>
      </c>
      <c r="C10518" s="53">
        <f t="shared" si="563"/>
        <v>44635</v>
      </c>
      <c r="D10518">
        <v>17</v>
      </c>
      <c r="E10518" t="str">
        <f t="shared" si="562"/>
        <v>S114463517</v>
      </c>
      <c r="F10518" s="339"/>
      <c r="G10518" s="345" t="s">
        <v>5</v>
      </c>
      <c r="H10518" s="347" t="s">
        <v>145</v>
      </c>
      <c r="I10518" s="348"/>
      <c r="J10518" s="349"/>
      <c r="K10518" s="350" t="s">
        <v>6</v>
      </c>
      <c r="L10518" s="352" t="s">
        <v>12875</v>
      </c>
      <c r="M10518" s="350" t="s">
        <v>8</v>
      </c>
      <c r="N10518" s="354" t="s">
        <v>146</v>
      </c>
      <c r="O10518" s="356" t="s">
        <v>147</v>
      </c>
    </row>
    <row r="10519" spans="1:15" ht="15.75" thickBot="1">
      <c r="A10519">
        <v>2022</v>
      </c>
      <c r="B10519" t="s">
        <v>55</v>
      </c>
      <c r="C10519" s="53">
        <f t="shared" si="563"/>
        <v>44635</v>
      </c>
      <c r="D10519">
        <v>18</v>
      </c>
      <c r="E10519" t="str">
        <f t="shared" si="562"/>
        <v>S114463518</v>
      </c>
      <c r="F10519" s="340"/>
      <c r="G10519" s="346"/>
      <c r="H10519" s="191" t="s">
        <v>9</v>
      </c>
      <c r="I10519" s="192" t="s">
        <v>18</v>
      </c>
      <c r="J10519" s="193" t="s">
        <v>11</v>
      </c>
      <c r="K10519" s="351"/>
      <c r="L10519" s="353"/>
      <c r="M10519" s="351"/>
      <c r="N10519" s="355"/>
      <c r="O10519" s="357"/>
    </row>
    <row r="10520" spans="1:15">
      <c r="A10520">
        <v>2022</v>
      </c>
      <c r="B10520" t="s">
        <v>55</v>
      </c>
      <c r="C10520" s="53">
        <f t="shared" si="563"/>
        <v>44635</v>
      </c>
      <c r="D10520">
        <v>19</v>
      </c>
      <c r="E10520" t="str">
        <f t="shared" si="562"/>
        <v>S114463519</v>
      </c>
      <c r="F10520" s="3" t="s">
        <v>16</v>
      </c>
      <c r="G10520" s="2">
        <v>42</v>
      </c>
      <c r="H10520" s="2" t="s">
        <v>13889</v>
      </c>
      <c r="I10520" s="2" t="s">
        <v>13890</v>
      </c>
      <c r="J10520" s="2" t="s">
        <v>648</v>
      </c>
      <c r="K10520" s="194" t="s">
        <v>17</v>
      </c>
      <c r="L10520" s="2">
        <v>49</v>
      </c>
      <c r="M10520" s="194" t="s">
        <v>443</v>
      </c>
      <c r="N10520" s="2" t="s">
        <v>1099</v>
      </c>
      <c r="O10520" s="195" t="s">
        <v>340</v>
      </c>
    </row>
    <row r="10521" spans="1:15">
      <c r="A10521">
        <v>2022</v>
      </c>
      <c r="B10521" t="s">
        <v>55</v>
      </c>
      <c r="C10521" s="53">
        <f t="shared" si="563"/>
        <v>44635</v>
      </c>
      <c r="D10521">
        <v>20</v>
      </c>
      <c r="E10521" t="str">
        <f t="shared" si="562"/>
        <v>S114463520</v>
      </c>
      <c r="F10521" s="4">
        <v>44621</v>
      </c>
      <c r="G10521" s="2" t="s">
        <v>13891</v>
      </c>
      <c r="H10521" s="2" t="s">
        <v>13892</v>
      </c>
      <c r="I10521" s="2" t="s">
        <v>13893</v>
      </c>
      <c r="J10521" s="2" t="s">
        <v>1628</v>
      </c>
      <c r="K10521" s="194" t="s">
        <v>17</v>
      </c>
      <c r="L10521" s="2">
        <v>49</v>
      </c>
      <c r="M10521" s="194" t="s">
        <v>1037</v>
      </c>
      <c r="N10521" s="2" t="s">
        <v>1038</v>
      </c>
      <c r="O10521" s="195" t="s">
        <v>1036</v>
      </c>
    </row>
    <row r="10522" spans="1:15">
      <c r="A10522">
        <v>2022</v>
      </c>
      <c r="B10522" t="s">
        <v>55</v>
      </c>
      <c r="C10522" s="53">
        <f t="shared" si="563"/>
        <v>44635</v>
      </c>
      <c r="D10522">
        <v>21</v>
      </c>
      <c r="E10522" t="str">
        <f t="shared" si="562"/>
        <v>S114463521</v>
      </c>
      <c r="F10522" s="4">
        <v>44652</v>
      </c>
      <c r="G10522" s="2">
        <v>103</v>
      </c>
      <c r="H10522" s="2" t="s">
        <v>6760</v>
      </c>
      <c r="I10522" s="2" t="s">
        <v>13894</v>
      </c>
      <c r="J10522" s="2" t="s">
        <v>1761</v>
      </c>
      <c r="K10522" s="194" t="s">
        <v>17</v>
      </c>
      <c r="L10522" s="2">
        <v>51</v>
      </c>
      <c r="M10522" s="194" t="s">
        <v>5480</v>
      </c>
      <c r="N10522" s="2" t="s">
        <v>813</v>
      </c>
      <c r="O10522" s="195" t="s">
        <v>5106</v>
      </c>
    </row>
    <row r="10523" spans="1:15">
      <c r="A10523">
        <v>2022</v>
      </c>
      <c r="B10523" t="s">
        <v>55</v>
      </c>
      <c r="C10523" s="53">
        <f t="shared" si="563"/>
        <v>44635</v>
      </c>
      <c r="D10523">
        <v>22</v>
      </c>
      <c r="E10523" t="str">
        <f t="shared" si="562"/>
        <v>S114463522</v>
      </c>
      <c r="F10523" s="4">
        <v>44682</v>
      </c>
      <c r="G10523" s="2">
        <v>116</v>
      </c>
      <c r="H10523" s="2" t="s">
        <v>4203</v>
      </c>
      <c r="I10523" s="2" t="s">
        <v>13895</v>
      </c>
      <c r="J10523" s="2" t="s">
        <v>472</v>
      </c>
      <c r="K10523" s="194" t="s">
        <v>17</v>
      </c>
      <c r="L10523" s="2">
        <v>51</v>
      </c>
      <c r="M10523" s="194" t="s">
        <v>1844</v>
      </c>
      <c r="N10523" s="2" t="s">
        <v>519</v>
      </c>
      <c r="O10523" s="195">
        <v>0</v>
      </c>
    </row>
    <row r="10524" spans="1:15">
      <c r="A10524">
        <v>2022</v>
      </c>
      <c r="B10524" t="s">
        <v>55</v>
      </c>
      <c r="C10524" s="53">
        <f t="shared" si="563"/>
        <v>44635</v>
      </c>
      <c r="D10524">
        <v>23</v>
      </c>
      <c r="E10524" t="str">
        <f t="shared" si="562"/>
        <v>S114463523</v>
      </c>
      <c r="F10524" s="4">
        <v>44713</v>
      </c>
      <c r="G10524" s="2">
        <v>157</v>
      </c>
      <c r="H10524" s="2" t="s">
        <v>9425</v>
      </c>
      <c r="I10524" s="2" t="s">
        <v>13681</v>
      </c>
      <c r="J10524" s="2" t="s">
        <v>5943</v>
      </c>
      <c r="K10524" s="194" t="s">
        <v>17</v>
      </c>
      <c r="L10524" s="2">
        <v>50</v>
      </c>
      <c r="M10524" s="194" t="s">
        <v>2975</v>
      </c>
      <c r="N10524" s="2">
        <v>0</v>
      </c>
      <c r="O10524" s="195" t="s">
        <v>1208</v>
      </c>
    </row>
    <row r="10525" spans="1:15">
      <c r="A10525">
        <v>2022</v>
      </c>
      <c r="B10525" t="s">
        <v>55</v>
      </c>
      <c r="C10525" s="53">
        <f t="shared" si="563"/>
        <v>44635</v>
      </c>
      <c r="D10525">
        <v>24</v>
      </c>
      <c r="E10525" t="str">
        <f t="shared" si="562"/>
        <v>S114463524</v>
      </c>
      <c r="F10525" s="3" t="s">
        <v>13233</v>
      </c>
      <c r="G10525" s="2">
        <v>224</v>
      </c>
      <c r="H10525" s="2" t="s">
        <v>7948</v>
      </c>
      <c r="I10525" s="2" t="s">
        <v>13896</v>
      </c>
      <c r="J10525" s="2" t="s">
        <v>1252</v>
      </c>
      <c r="K10525" s="194" t="s">
        <v>17</v>
      </c>
      <c r="L10525" s="2">
        <v>47</v>
      </c>
      <c r="M10525" s="194" t="s">
        <v>12845</v>
      </c>
      <c r="N10525" s="2" t="s">
        <v>833</v>
      </c>
      <c r="O10525" s="195" t="s">
        <v>1975</v>
      </c>
    </row>
    <row r="10526" spans="1:15">
      <c r="A10526">
        <v>2022</v>
      </c>
      <c r="B10526" t="s">
        <v>55</v>
      </c>
      <c r="C10526" s="53">
        <f t="shared" si="563"/>
        <v>44635</v>
      </c>
      <c r="D10526">
        <v>25</v>
      </c>
      <c r="E10526" t="str">
        <f t="shared" si="562"/>
        <v>S114463525</v>
      </c>
      <c r="F10526" s="3">
        <v>2023</v>
      </c>
      <c r="G10526" s="2">
        <v>270</v>
      </c>
      <c r="H10526" s="2" t="s">
        <v>13897</v>
      </c>
      <c r="I10526" s="2" t="s">
        <v>13898</v>
      </c>
      <c r="J10526" s="2" t="s">
        <v>8378</v>
      </c>
      <c r="K10526" s="194" t="s">
        <v>17</v>
      </c>
      <c r="L10526" s="2">
        <v>45</v>
      </c>
      <c r="M10526" s="194" t="s">
        <v>9757</v>
      </c>
      <c r="N10526" s="2" t="s">
        <v>1831</v>
      </c>
      <c r="O10526" s="195">
        <v>75</v>
      </c>
    </row>
    <row r="10527" spans="1:15">
      <c r="A10527">
        <v>2022</v>
      </c>
      <c r="B10527" t="s">
        <v>55</v>
      </c>
      <c r="C10527" s="53">
        <f t="shared" si="563"/>
        <v>44635</v>
      </c>
      <c r="D10527">
        <v>26</v>
      </c>
      <c r="E10527" t="str">
        <f t="shared" si="562"/>
        <v>S114463526</v>
      </c>
      <c r="F10527" s="3">
        <v>2024</v>
      </c>
      <c r="G10527" s="2">
        <v>228</v>
      </c>
      <c r="H10527" s="2" t="s">
        <v>13899</v>
      </c>
      <c r="I10527" s="2" t="s">
        <v>8240</v>
      </c>
      <c r="J10527" s="2" t="s">
        <v>2099</v>
      </c>
      <c r="K10527" s="194" t="s">
        <v>17</v>
      </c>
      <c r="L10527" s="2">
        <v>42</v>
      </c>
      <c r="M10527" s="194" t="s">
        <v>729</v>
      </c>
      <c r="N10527" s="2" t="s">
        <v>5271</v>
      </c>
      <c r="O10527" s="195" t="s">
        <v>11706</v>
      </c>
    </row>
    <row r="10528" spans="1:15">
      <c r="A10528">
        <v>2022</v>
      </c>
      <c r="B10528" t="s">
        <v>55</v>
      </c>
      <c r="C10528" s="53">
        <f t="shared" si="563"/>
        <v>44635</v>
      </c>
      <c r="D10528">
        <v>27</v>
      </c>
      <c r="E10528" t="str">
        <f t="shared" si="562"/>
        <v>S114463527</v>
      </c>
      <c r="F10528" s="3">
        <v>2025</v>
      </c>
      <c r="G10528" s="2">
        <v>202</v>
      </c>
      <c r="H10528" s="2" t="s">
        <v>13900</v>
      </c>
      <c r="I10528" s="2" t="s">
        <v>13901</v>
      </c>
      <c r="J10528" s="2" t="s">
        <v>322</v>
      </c>
      <c r="K10528" s="194" t="s">
        <v>17</v>
      </c>
      <c r="L10528" s="2">
        <v>36</v>
      </c>
      <c r="M10528" s="194" t="s">
        <v>444</v>
      </c>
      <c r="N10528" s="2" t="s">
        <v>529</v>
      </c>
      <c r="O10528" s="195">
        <v>50</v>
      </c>
    </row>
    <row r="10529" spans="1:15" ht="15.75" thickBot="1">
      <c r="A10529">
        <v>2022</v>
      </c>
      <c r="B10529" t="s">
        <v>55</v>
      </c>
      <c r="C10529" s="53">
        <f t="shared" si="563"/>
        <v>44635</v>
      </c>
      <c r="D10529">
        <v>28</v>
      </c>
      <c r="E10529" t="str">
        <f t="shared" si="562"/>
        <v>S114463528</v>
      </c>
      <c r="F10529" s="5">
        <v>2026</v>
      </c>
      <c r="G10529" s="6">
        <v>187</v>
      </c>
      <c r="H10529" s="6" t="s">
        <v>7825</v>
      </c>
      <c r="I10529" s="6" t="s">
        <v>13429</v>
      </c>
      <c r="J10529" s="6" t="s">
        <v>996</v>
      </c>
      <c r="K10529" s="196" t="s">
        <v>17</v>
      </c>
      <c r="L10529" s="6">
        <v>33</v>
      </c>
      <c r="M10529" s="196">
        <v>15</v>
      </c>
      <c r="N10529" s="6" t="s">
        <v>2049</v>
      </c>
      <c r="O10529" s="197" t="s">
        <v>2049</v>
      </c>
    </row>
    <row r="10530" spans="1:15" ht="18" thickTop="1" thickBot="1">
      <c r="A10530">
        <v>2022</v>
      </c>
      <c r="B10530" t="s">
        <v>54</v>
      </c>
      <c r="C10530" s="53">
        <f>C10529+7</f>
        <v>44642</v>
      </c>
      <c r="D10530">
        <v>1</v>
      </c>
      <c r="E10530" t="str">
        <f t="shared" ref="E10530:E10557" si="564">B10530&amp;C10530&amp;D10530</f>
        <v>S12446421</v>
      </c>
      <c r="F10530" s="146" t="s">
        <v>11903</v>
      </c>
    </row>
    <row r="10531" spans="1:15" ht="16.5" thickTop="1" thickBot="1">
      <c r="A10531">
        <v>2022</v>
      </c>
      <c r="B10531" t="s">
        <v>54</v>
      </c>
      <c r="C10531" s="53">
        <f t="shared" ref="C10531:C10557" si="565">C10530</f>
        <v>44642</v>
      </c>
      <c r="D10531">
        <v>2</v>
      </c>
      <c r="E10531" t="str">
        <f t="shared" si="564"/>
        <v>S12446422</v>
      </c>
      <c r="F10531" s="338" t="s">
        <v>1</v>
      </c>
      <c r="G10531" s="341" t="s">
        <v>2</v>
      </c>
      <c r="H10531" s="342"/>
      <c r="I10531" s="342"/>
      <c r="J10531" s="343"/>
      <c r="K10531" s="344" t="s">
        <v>3</v>
      </c>
      <c r="L10531" s="343"/>
      <c r="M10531" s="344" t="s">
        <v>144</v>
      </c>
      <c r="N10531" s="342"/>
      <c r="O10531" s="342"/>
    </row>
    <row r="10532" spans="1:15" ht="18" customHeight="1" thickBot="1">
      <c r="A10532">
        <v>2022</v>
      </c>
      <c r="B10532" t="s">
        <v>54</v>
      </c>
      <c r="C10532" s="53">
        <f t="shared" si="565"/>
        <v>44642</v>
      </c>
      <c r="D10532">
        <v>3</v>
      </c>
      <c r="E10532" t="str">
        <f t="shared" si="564"/>
        <v>S12446423</v>
      </c>
      <c r="F10532" s="339"/>
      <c r="G10532" s="345" t="s">
        <v>5</v>
      </c>
      <c r="H10532" s="347" t="s">
        <v>145</v>
      </c>
      <c r="I10532" s="348"/>
      <c r="J10532" s="349"/>
      <c r="K10532" s="350" t="s">
        <v>6</v>
      </c>
      <c r="L10532" s="352" t="s">
        <v>12875</v>
      </c>
      <c r="M10532" s="350" t="s">
        <v>8</v>
      </c>
      <c r="N10532" s="354" t="s">
        <v>146</v>
      </c>
      <c r="O10532" s="356" t="s">
        <v>147</v>
      </c>
    </row>
    <row r="10533" spans="1:15" ht="15.75" thickBot="1">
      <c r="A10533">
        <v>2022</v>
      </c>
      <c r="B10533" t="s">
        <v>54</v>
      </c>
      <c r="C10533" s="53">
        <f t="shared" si="565"/>
        <v>44642</v>
      </c>
      <c r="D10533">
        <v>4</v>
      </c>
      <c r="E10533" t="str">
        <f t="shared" si="564"/>
        <v>S12446424</v>
      </c>
      <c r="F10533" s="340"/>
      <c r="G10533" s="346"/>
      <c r="H10533" s="191" t="s">
        <v>9</v>
      </c>
      <c r="I10533" s="192" t="s">
        <v>18</v>
      </c>
      <c r="J10533" s="193" t="s">
        <v>11</v>
      </c>
      <c r="K10533" s="351"/>
      <c r="L10533" s="353"/>
      <c r="M10533" s="351"/>
      <c r="N10533" s="355"/>
      <c r="O10533" s="357"/>
    </row>
    <row r="10534" spans="1:15">
      <c r="A10534">
        <v>2022</v>
      </c>
      <c r="B10534" t="s">
        <v>54</v>
      </c>
      <c r="C10534" s="53">
        <f t="shared" si="565"/>
        <v>44642</v>
      </c>
      <c r="D10534">
        <v>5</v>
      </c>
      <c r="E10534" t="str">
        <f t="shared" si="564"/>
        <v>S12446425</v>
      </c>
      <c r="F10534" s="3" t="s">
        <v>12</v>
      </c>
      <c r="G10534" s="2" t="s">
        <v>10175</v>
      </c>
      <c r="H10534" s="2" t="s">
        <v>2868</v>
      </c>
      <c r="I10534" s="2" t="s">
        <v>2868</v>
      </c>
      <c r="J10534" s="2" t="s">
        <v>6172</v>
      </c>
      <c r="K10534" s="194" t="s">
        <v>17</v>
      </c>
      <c r="L10534" s="2">
        <v>50</v>
      </c>
      <c r="M10534" s="194" t="s">
        <v>340</v>
      </c>
      <c r="N10534" s="2">
        <v>50</v>
      </c>
      <c r="O10534" s="195" t="s">
        <v>301</v>
      </c>
    </row>
    <row r="10535" spans="1:15">
      <c r="A10535">
        <v>2022</v>
      </c>
      <c r="B10535" t="s">
        <v>54</v>
      </c>
      <c r="C10535" s="53">
        <f t="shared" si="565"/>
        <v>44642</v>
      </c>
      <c r="D10535">
        <v>6</v>
      </c>
      <c r="E10535" t="str">
        <f t="shared" si="564"/>
        <v>S12446426</v>
      </c>
      <c r="F10535" s="4">
        <v>44621</v>
      </c>
      <c r="G10535" s="2">
        <v>60</v>
      </c>
      <c r="H10535" s="2" t="s">
        <v>13902</v>
      </c>
      <c r="I10535" s="2" t="s">
        <v>3921</v>
      </c>
      <c r="J10535" s="2" t="s">
        <v>10823</v>
      </c>
      <c r="K10535" s="194" t="s">
        <v>17</v>
      </c>
      <c r="L10535" s="2">
        <v>48</v>
      </c>
      <c r="M10535" s="194" t="s">
        <v>1111</v>
      </c>
      <c r="N10535" s="2" t="s">
        <v>482</v>
      </c>
      <c r="O10535" s="195" t="s">
        <v>340</v>
      </c>
    </row>
    <row r="10536" spans="1:15">
      <c r="A10536">
        <v>2022</v>
      </c>
      <c r="B10536" t="s">
        <v>54</v>
      </c>
      <c r="C10536" s="53">
        <f t="shared" si="565"/>
        <v>44642</v>
      </c>
      <c r="D10536">
        <v>7</v>
      </c>
      <c r="E10536" t="str">
        <f t="shared" si="564"/>
        <v>S12446427</v>
      </c>
      <c r="F10536" s="4">
        <v>44652</v>
      </c>
      <c r="G10536" s="2">
        <v>60</v>
      </c>
      <c r="H10536" s="2" t="s">
        <v>13903</v>
      </c>
      <c r="I10536" s="2" t="s">
        <v>13904</v>
      </c>
      <c r="J10536" s="2" t="s">
        <v>6268</v>
      </c>
      <c r="K10536" s="194" t="s">
        <v>17</v>
      </c>
      <c r="L10536" s="2">
        <v>51</v>
      </c>
      <c r="M10536" s="194">
        <v>100</v>
      </c>
      <c r="N10536" s="2">
        <v>0</v>
      </c>
      <c r="O10536" s="195">
        <v>0</v>
      </c>
    </row>
    <row r="10537" spans="1:15">
      <c r="A10537">
        <v>2022</v>
      </c>
      <c r="B10537" t="s">
        <v>54</v>
      </c>
      <c r="C10537" s="53">
        <f t="shared" si="565"/>
        <v>44642</v>
      </c>
      <c r="D10537">
        <v>8</v>
      </c>
      <c r="E10537" t="str">
        <f t="shared" si="564"/>
        <v>S12446428</v>
      </c>
      <c r="F10537" s="4">
        <v>44682</v>
      </c>
      <c r="G10537" s="2">
        <v>70</v>
      </c>
      <c r="H10537" s="2" t="s">
        <v>13905</v>
      </c>
      <c r="I10537" s="2" t="s">
        <v>13906</v>
      </c>
      <c r="J10537" s="2" t="s">
        <v>3328</v>
      </c>
      <c r="K10537" s="194" t="s">
        <v>17</v>
      </c>
      <c r="L10537" s="2">
        <v>53</v>
      </c>
      <c r="M10537" s="194">
        <v>100</v>
      </c>
      <c r="N10537" s="2">
        <v>0</v>
      </c>
      <c r="O10537" s="195">
        <v>0</v>
      </c>
    </row>
    <row r="10538" spans="1:15">
      <c r="A10538">
        <v>2022</v>
      </c>
      <c r="B10538" t="s">
        <v>54</v>
      </c>
      <c r="C10538" s="53">
        <f t="shared" si="565"/>
        <v>44642</v>
      </c>
      <c r="D10538">
        <v>9</v>
      </c>
      <c r="E10538" t="str">
        <f t="shared" si="564"/>
        <v>S12446429</v>
      </c>
      <c r="F10538" s="4">
        <v>44713</v>
      </c>
      <c r="G10538" s="2">
        <v>98</v>
      </c>
      <c r="H10538" s="2" t="s">
        <v>4596</v>
      </c>
      <c r="I10538" s="2" t="s">
        <v>13907</v>
      </c>
      <c r="J10538" s="2" t="s">
        <v>294</v>
      </c>
      <c r="K10538" s="194" t="s">
        <v>17</v>
      </c>
      <c r="L10538" s="2">
        <v>55</v>
      </c>
      <c r="M10538" s="194" t="s">
        <v>12599</v>
      </c>
      <c r="N10538" s="2" t="s">
        <v>1064</v>
      </c>
      <c r="O10538" s="195">
        <v>0</v>
      </c>
    </row>
    <row r="10539" spans="1:15">
      <c r="A10539">
        <v>2022</v>
      </c>
      <c r="B10539" t="s">
        <v>54</v>
      </c>
      <c r="C10539" s="53">
        <f t="shared" si="565"/>
        <v>44642</v>
      </c>
      <c r="D10539">
        <v>10</v>
      </c>
      <c r="E10539" t="str">
        <f t="shared" si="564"/>
        <v>S124464210</v>
      </c>
      <c r="F10539" s="3" t="s">
        <v>13233</v>
      </c>
      <c r="G10539" s="2">
        <v>156</v>
      </c>
      <c r="H10539" s="2" t="s">
        <v>13908</v>
      </c>
      <c r="I10539" s="2" t="s">
        <v>10594</v>
      </c>
      <c r="J10539" s="2" t="s">
        <v>1315</v>
      </c>
      <c r="K10539" s="194" t="s">
        <v>17</v>
      </c>
      <c r="L10539" s="2">
        <v>53</v>
      </c>
      <c r="M10539" s="194" t="s">
        <v>13184</v>
      </c>
      <c r="N10539" s="2">
        <v>0</v>
      </c>
      <c r="O10539" s="195" t="s">
        <v>291</v>
      </c>
    </row>
    <row r="10540" spans="1:15">
      <c r="A10540">
        <v>2022</v>
      </c>
      <c r="B10540" t="s">
        <v>54</v>
      </c>
      <c r="C10540" s="53">
        <f t="shared" si="565"/>
        <v>44642</v>
      </c>
      <c r="D10540">
        <v>11</v>
      </c>
      <c r="E10540" t="str">
        <f t="shared" si="564"/>
        <v>S124464211</v>
      </c>
      <c r="F10540" s="3">
        <v>2023</v>
      </c>
      <c r="G10540" s="2">
        <v>218</v>
      </c>
      <c r="H10540" s="2" t="s">
        <v>8383</v>
      </c>
      <c r="I10540" s="2" t="s">
        <v>13909</v>
      </c>
      <c r="J10540" s="2" t="s">
        <v>685</v>
      </c>
      <c r="K10540" s="194" t="s">
        <v>17</v>
      </c>
      <c r="L10540" s="2">
        <v>46</v>
      </c>
      <c r="M10540" s="194" t="s">
        <v>13910</v>
      </c>
      <c r="N10540" s="2" t="s">
        <v>813</v>
      </c>
      <c r="O10540" s="195" t="s">
        <v>585</v>
      </c>
    </row>
    <row r="10541" spans="1:15">
      <c r="A10541">
        <v>2022</v>
      </c>
      <c r="B10541" t="s">
        <v>54</v>
      </c>
      <c r="C10541" s="53">
        <f t="shared" si="565"/>
        <v>44642</v>
      </c>
      <c r="D10541">
        <v>12</v>
      </c>
      <c r="E10541" t="str">
        <f t="shared" si="564"/>
        <v>S124464212</v>
      </c>
      <c r="F10541" s="3">
        <v>2024</v>
      </c>
      <c r="G10541" s="2">
        <v>190</v>
      </c>
      <c r="H10541" s="2" t="s">
        <v>13911</v>
      </c>
      <c r="I10541" s="2" t="s">
        <v>13912</v>
      </c>
      <c r="J10541" s="2" t="s">
        <v>1561</v>
      </c>
      <c r="K10541" s="194" t="s">
        <v>17</v>
      </c>
      <c r="L10541" s="2">
        <v>35</v>
      </c>
      <c r="M10541" s="194" t="s">
        <v>484</v>
      </c>
      <c r="N10541" s="2" t="s">
        <v>340</v>
      </c>
      <c r="O10541" s="195" t="s">
        <v>1795</v>
      </c>
    </row>
    <row r="10542" spans="1:15">
      <c r="A10542">
        <v>2022</v>
      </c>
      <c r="B10542" t="s">
        <v>54</v>
      </c>
      <c r="C10542" s="53">
        <f t="shared" si="565"/>
        <v>44642</v>
      </c>
      <c r="D10542">
        <v>13</v>
      </c>
      <c r="E10542" t="str">
        <f t="shared" si="564"/>
        <v>S124464213</v>
      </c>
      <c r="F10542" s="3">
        <v>2025</v>
      </c>
      <c r="G10542" s="2">
        <v>170</v>
      </c>
      <c r="H10542" s="2" t="s">
        <v>13652</v>
      </c>
      <c r="I10542" s="2" t="s">
        <v>13913</v>
      </c>
      <c r="J10542" s="2" t="s">
        <v>1503</v>
      </c>
      <c r="K10542" s="194" t="s">
        <v>17</v>
      </c>
      <c r="L10542" s="2">
        <v>29</v>
      </c>
      <c r="M10542" s="194" t="s">
        <v>11433</v>
      </c>
      <c r="N10542" s="2" t="s">
        <v>1788</v>
      </c>
      <c r="O10542" s="195" t="s">
        <v>1788</v>
      </c>
    </row>
    <row r="10543" spans="1:15" ht="15.75" thickBot="1">
      <c r="A10543">
        <v>2022</v>
      </c>
      <c r="B10543" t="s">
        <v>54</v>
      </c>
      <c r="C10543" s="53">
        <f t="shared" si="565"/>
        <v>44642</v>
      </c>
      <c r="D10543">
        <v>14</v>
      </c>
      <c r="E10543" t="str">
        <f t="shared" si="564"/>
        <v>S124464214</v>
      </c>
      <c r="F10543" s="5">
        <v>2026</v>
      </c>
      <c r="G10543" s="6">
        <v>162</v>
      </c>
      <c r="H10543" s="6" t="s">
        <v>13914</v>
      </c>
      <c r="I10543" s="6" t="s">
        <v>12559</v>
      </c>
      <c r="J10543" s="6" t="s">
        <v>300</v>
      </c>
      <c r="K10543" s="196" t="s">
        <v>17</v>
      </c>
      <c r="L10543" s="6">
        <v>25</v>
      </c>
      <c r="M10543" s="196" t="s">
        <v>1900</v>
      </c>
      <c r="N10543" s="6" t="s">
        <v>2361</v>
      </c>
      <c r="O10543" s="197" t="s">
        <v>1158</v>
      </c>
    </row>
    <row r="10544" spans="1:15" ht="18" thickTop="1" thickBot="1">
      <c r="A10544">
        <v>2022</v>
      </c>
      <c r="B10544" t="s">
        <v>54</v>
      </c>
      <c r="C10544" s="53">
        <f t="shared" si="565"/>
        <v>44642</v>
      </c>
      <c r="D10544">
        <v>15</v>
      </c>
      <c r="E10544" t="str">
        <f t="shared" si="564"/>
        <v>S124464215</v>
      </c>
      <c r="F10544" s="146" t="s">
        <v>11904</v>
      </c>
    </row>
    <row r="10545" spans="1:15" ht="16.5" thickTop="1" thickBot="1">
      <c r="A10545">
        <v>2022</v>
      </c>
      <c r="B10545" t="s">
        <v>54</v>
      </c>
      <c r="C10545" s="53">
        <f t="shared" si="565"/>
        <v>44642</v>
      </c>
      <c r="D10545">
        <v>16</v>
      </c>
      <c r="E10545" t="str">
        <f t="shared" si="564"/>
        <v>S124464216</v>
      </c>
      <c r="F10545" s="338" t="s">
        <v>1</v>
      </c>
      <c r="G10545" s="341" t="s">
        <v>2</v>
      </c>
      <c r="H10545" s="342"/>
      <c r="I10545" s="342"/>
      <c r="J10545" s="343"/>
      <c r="K10545" s="344" t="s">
        <v>3</v>
      </c>
      <c r="L10545" s="343"/>
      <c r="M10545" s="344" t="s">
        <v>144</v>
      </c>
      <c r="N10545" s="342"/>
      <c r="O10545" s="342"/>
    </row>
    <row r="10546" spans="1:15" ht="18" customHeight="1" thickBot="1">
      <c r="A10546">
        <v>2022</v>
      </c>
      <c r="B10546" t="s">
        <v>54</v>
      </c>
      <c r="C10546" s="53">
        <f t="shared" si="565"/>
        <v>44642</v>
      </c>
      <c r="D10546">
        <v>17</v>
      </c>
      <c r="E10546" t="str">
        <f t="shared" si="564"/>
        <v>S124464217</v>
      </c>
      <c r="F10546" s="339"/>
      <c r="G10546" s="345" t="s">
        <v>5</v>
      </c>
      <c r="H10546" s="347" t="s">
        <v>145</v>
      </c>
      <c r="I10546" s="348"/>
      <c r="J10546" s="349"/>
      <c r="K10546" s="350" t="s">
        <v>6</v>
      </c>
      <c r="L10546" s="352" t="s">
        <v>12875</v>
      </c>
      <c r="M10546" s="350" t="s">
        <v>8</v>
      </c>
      <c r="N10546" s="354" t="s">
        <v>146</v>
      </c>
      <c r="O10546" s="356" t="s">
        <v>147</v>
      </c>
    </row>
    <row r="10547" spans="1:15" ht="15.75" thickBot="1">
      <c r="A10547">
        <v>2022</v>
      </c>
      <c r="B10547" t="s">
        <v>54</v>
      </c>
      <c r="C10547" s="53">
        <f t="shared" si="565"/>
        <v>44642</v>
      </c>
      <c r="D10547">
        <v>18</v>
      </c>
      <c r="E10547" t="str">
        <f t="shared" si="564"/>
        <v>S124464218</v>
      </c>
      <c r="F10547" s="340"/>
      <c r="G10547" s="346"/>
      <c r="H10547" s="191" t="s">
        <v>9</v>
      </c>
      <c r="I10547" s="192" t="s">
        <v>18</v>
      </c>
      <c r="J10547" s="193" t="s">
        <v>11</v>
      </c>
      <c r="K10547" s="351"/>
      <c r="L10547" s="353"/>
      <c r="M10547" s="351"/>
      <c r="N10547" s="355"/>
      <c r="O10547" s="357"/>
    </row>
    <row r="10548" spans="1:15">
      <c r="A10548">
        <v>2022</v>
      </c>
      <c r="B10548" t="s">
        <v>54</v>
      </c>
      <c r="C10548" s="53">
        <f t="shared" si="565"/>
        <v>44642</v>
      </c>
      <c r="D10548">
        <v>19</v>
      </c>
      <c r="E10548" t="str">
        <f t="shared" si="564"/>
        <v>S124464219</v>
      </c>
      <c r="F10548" s="3" t="s">
        <v>16</v>
      </c>
      <c r="G10548" s="2">
        <v>43</v>
      </c>
      <c r="H10548" s="2" t="s">
        <v>11012</v>
      </c>
      <c r="I10548" s="2" t="s">
        <v>13915</v>
      </c>
      <c r="J10548" s="2" t="s">
        <v>5236</v>
      </c>
      <c r="K10548" s="194" t="s">
        <v>17</v>
      </c>
      <c r="L10548" s="2">
        <v>49</v>
      </c>
      <c r="M10548" s="194" t="s">
        <v>3662</v>
      </c>
      <c r="N10548" s="2" t="s">
        <v>3695</v>
      </c>
      <c r="O10548" s="195" t="s">
        <v>2055</v>
      </c>
    </row>
    <row r="10549" spans="1:15">
      <c r="A10549">
        <v>2022</v>
      </c>
      <c r="B10549" t="s">
        <v>54</v>
      </c>
      <c r="C10549" s="53">
        <f t="shared" si="565"/>
        <v>44642</v>
      </c>
      <c r="D10549">
        <v>20</v>
      </c>
      <c r="E10549" t="str">
        <f t="shared" si="564"/>
        <v>S124464220</v>
      </c>
      <c r="F10549" s="4">
        <v>44621</v>
      </c>
      <c r="G10549" s="2">
        <v>103</v>
      </c>
      <c r="H10549" s="2" t="s">
        <v>8363</v>
      </c>
      <c r="I10549" s="2" t="s">
        <v>8302</v>
      </c>
      <c r="J10549" s="2" t="s">
        <v>3740</v>
      </c>
      <c r="K10549" s="194" t="s">
        <v>17</v>
      </c>
      <c r="L10549" s="2">
        <v>49</v>
      </c>
      <c r="M10549" s="194" t="s">
        <v>11089</v>
      </c>
      <c r="N10549" s="2" t="s">
        <v>10191</v>
      </c>
      <c r="O10549" s="195" t="s">
        <v>10191</v>
      </c>
    </row>
    <row r="10550" spans="1:15">
      <c r="A10550">
        <v>2022</v>
      </c>
      <c r="B10550" t="s">
        <v>54</v>
      </c>
      <c r="C10550" s="53">
        <f t="shared" si="565"/>
        <v>44642</v>
      </c>
      <c r="D10550">
        <v>21</v>
      </c>
      <c r="E10550" t="str">
        <f t="shared" si="564"/>
        <v>S124464221</v>
      </c>
      <c r="F10550" s="4">
        <v>44652</v>
      </c>
      <c r="G10550" s="2">
        <v>105</v>
      </c>
      <c r="H10550" s="2" t="s">
        <v>11347</v>
      </c>
      <c r="I10550" s="2" t="s">
        <v>13916</v>
      </c>
      <c r="J10550" s="2" t="s">
        <v>1532</v>
      </c>
      <c r="K10550" s="194" t="s">
        <v>17</v>
      </c>
      <c r="L10550" s="2">
        <v>49</v>
      </c>
      <c r="M10550" s="194" t="s">
        <v>411</v>
      </c>
      <c r="N10550" s="2">
        <v>0</v>
      </c>
      <c r="O10550" s="195" t="s">
        <v>410</v>
      </c>
    </row>
    <row r="10551" spans="1:15">
      <c r="A10551">
        <v>2022</v>
      </c>
      <c r="B10551" t="s">
        <v>54</v>
      </c>
      <c r="C10551" s="53">
        <f t="shared" si="565"/>
        <v>44642</v>
      </c>
      <c r="D10551">
        <v>22</v>
      </c>
      <c r="E10551" t="str">
        <f t="shared" si="564"/>
        <v>S124464222</v>
      </c>
      <c r="F10551" s="4">
        <v>44682</v>
      </c>
      <c r="G10551" s="2">
        <v>115</v>
      </c>
      <c r="H10551" s="2" t="s">
        <v>9363</v>
      </c>
      <c r="I10551" s="2" t="s">
        <v>13917</v>
      </c>
      <c r="J10551" s="2" t="s">
        <v>2214</v>
      </c>
      <c r="K10551" s="194" t="s">
        <v>17</v>
      </c>
      <c r="L10551" s="2">
        <v>49</v>
      </c>
      <c r="M10551" s="194" t="s">
        <v>11728</v>
      </c>
      <c r="N10551" s="2" t="s">
        <v>469</v>
      </c>
      <c r="O10551" s="195" t="s">
        <v>469</v>
      </c>
    </row>
    <row r="10552" spans="1:15">
      <c r="A10552">
        <v>2022</v>
      </c>
      <c r="B10552" t="s">
        <v>54</v>
      </c>
      <c r="C10552" s="53">
        <f t="shared" si="565"/>
        <v>44642</v>
      </c>
      <c r="D10552">
        <v>23</v>
      </c>
      <c r="E10552" t="str">
        <f t="shared" si="564"/>
        <v>S124464223</v>
      </c>
      <c r="F10552" s="4">
        <v>44713</v>
      </c>
      <c r="G10552" s="2">
        <v>143</v>
      </c>
      <c r="H10552" s="2" t="s">
        <v>5734</v>
      </c>
      <c r="I10552" s="2" t="s">
        <v>4330</v>
      </c>
      <c r="J10552" s="2" t="s">
        <v>472</v>
      </c>
      <c r="K10552" s="194" t="s">
        <v>17</v>
      </c>
      <c r="L10552" s="2">
        <v>48</v>
      </c>
      <c r="M10552" s="194" t="s">
        <v>3803</v>
      </c>
      <c r="N10552" s="2">
        <v>0</v>
      </c>
      <c r="O10552" s="195" t="s">
        <v>334</v>
      </c>
    </row>
    <row r="10553" spans="1:15">
      <c r="A10553">
        <v>2022</v>
      </c>
      <c r="B10553" t="s">
        <v>54</v>
      </c>
      <c r="C10553" s="53">
        <f t="shared" si="565"/>
        <v>44642</v>
      </c>
      <c r="D10553">
        <v>24</v>
      </c>
      <c r="E10553" t="str">
        <f t="shared" si="564"/>
        <v>S124464224</v>
      </c>
      <c r="F10553" s="3" t="s">
        <v>13233</v>
      </c>
      <c r="G10553" s="2">
        <v>206</v>
      </c>
      <c r="H10553" s="2" t="s">
        <v>13918</v>
      </c>
      <c r="I10553" s="2" t="s">
        <v>13919</v>
      </c>
      <c r="J10553" s="2" t="s">
        <v>2099</v>
      </c>
      <c r="K10553" s="194" t="s">
        <v>17</v>
      </c>
      <c r="L10553" s="2">
        <v>48</v>
      </c>
      <c r="M10553" s="194" t="s">
        <v>10750</v>
      </c>
      <c r="N10553" s="2">
        <v>0</v>
      </c>
      <c r="O10553" s="195" t="s">
        <v>460</v>
      </c>
    </row>
    <row r="10554" spans="1:15">
      <c r="A10554">
        <v>2022</v>
      </c>
      <c r="B10554" t="s">
        <v>54</v>
      </c>
      <c r="C10554" s="53">
        <f t="shared" si="565"/>
        <v>44642</v>
      </c>
      <c r="D10554">
        <v>25</v>
      </c>
      <c r="E10554" t="str">
        <f t="shared" si="564"/>
        <v>S124464225</v>
      </c>
      <c r="F10554" s="3">
        <v>2023</v>
      </c>
      <c r="G10554" s="2">
        <v>263</v>
      </c>
      <c r="H10554" s="2" t="s">
        <v>6428</v>
      </c>
      <c r="I10554" s="2" t="s">
        <v>13920</v>
      </c>
      <c r="J10554" s="2" t="s">
        <v>827</v>
      </c>
      <c r="K10554" s="194" t="s">
        <v>17</v>
      </c>
      <c r="L10554" s="2">
        <v>44</v>
      </c>
      <c r="M10554" s="194" t="s">
        <v>256</v>
      </c>
      <c r="N10554" s="2">
        <v>0</v>
      </c>
      <c r="O10554" s="195" t="s">
        <v>1966</v>
      </c>
    </row>
    <row r="10555" spans="1:15">
      <c r="A10555">
        <v>2022</v>
      </c>
      <c r="B10555" t="s">
        <v>54</v>
      </c>
      <c r="C10555" s="53">
        <f t="shared" si="565"/>
        <v>44642</v>
      </c>
      <c r="D10555">
        <v>26</v>
      </c>
      <c r="E10555" t="str">
        <f t="shared" si="564"/>
        <v>S124464226</v>
      </c>
      <c r="F10555" s="3">
        <v>2024</v>
      </c>
      <c r="G10555" s="2">
        <v>230</v>
      </c>
      <c r="H10555" s="2" t="s">
        <v>13921</v>
      </c>
      <c r="I10555" s="2" t="s">
        <v>10511</v>
      </c>
      <c r="J10555" s="2" t="s">
        <v>1144</v>
      </c>
      <c r="K10555" s="194" t="s">
        <v>17</v>
      </c>
      <c r="L10555" s="2">
        <v>39</v>
      </c>
      <c r="M10555" s="194" t="s">
        <v>3695</v>
      </c>
      <c r="N10555" s="2" t="s">
        <v>257</v>
      </c>
      <c r="O10555" s="195" t="s">
        <v>3028</v>
      </c>
    </row>
    <row r="10556" spans="1:15">
      <c r="A10556">
        <v>2022</v>
      </c>
      <c r="B10556" t="s">
        <v>54</v>
      </c>
      <c r="C10556" s="53">
        <f t="shared" si="565"/>
        <v>44642</v>
      </c>
      <c r="D10556">
        <v>27</v>
      </c>
      <c r="E10556" t="str">
        <f t="shared" si="564"/>
        <v>S124464227</v>
      </c>
      <c r="F10556" s="3">
        <v>2025</v>
      </c>
      <c r="G10556" s="2">
        <v>205</v>
      </c>
      <c r="H10556" s="2" t="s">
        <v>7675</v>
      </c>
      <c r="I10556" s="2" t="s">
        <v>13922</v>
      </c>
      <c r="J10556" s="2" t="s">
        <v>1755</v>
      </c>
      <c r="K10556" s="194" t="s">
        <v>17</v>
      </c>
      <c r="L10556" s="2">
        <v>32</v>
      </c>
      <c r="M10556" s="194" t="s">
        <v>551</v>
      </c>
      <c r="N10556" s="2" t="s">
        <v>551</v>
      </c>
      <c r="O10556" s="195" t="s">
        <v>3662</v>
      </c>
    </row>
    <row r="10557" spans="1:15" ht="15.75" thickBot="1">
      <c r="A10557">
        <v>2022</v>
      </c>
      <c r="B10557" t="s">
        <v>54</v>
      </c>
      <c r="C10557" s="53">
        <f t="shared" si="565"/>
        <v>44642</v>
      </c>
      <c r="D10557">
        <v>28</v>
      </c>
      <c r="E10557" t="str">
        <f t="shared" si="564"/>
        <v>S124464228</v>
      </c>
      <c r="F10557" s="5">
        <v>2026</v>
      </c>
      <c r="G10557" s="6">
        <v>195</v>
      </c>
      <c r="H10557" s="6" t="s">
        <v>13923</v>
      </c>
      <c r="I10557" s="6" t="s">
        <v>13622</v>
      </c>
      <c r="J10557" s="6" t="s">
        <v>1694</v>
      </c>
      <c r="K10557" s="196" t="s">
        <v>17</v>
      </c>
      <c r="L10557" s="6">
        <v>29</v>
      </c>
      <c r="M10557" s="196" t="s">
        <v>3668</v>
      </c>
      <c r="N10557" s="6" t="s">
        <v>1630</v>
      </c>
      <c r="O10557" s="197" t="s">
        <v>2689</v>
      </c>
    </row>
    <row r="10558" spans="1:15" ht="18" thickTop="1" thickBot="1">
      <c r="A10558">
        <v>2022</v>
      </c>
      <c r="B10558" t="s">
        <v>53</v>
      </c>
      <c r="C10558" s="53">
        <f>C10557+7</f>
        <v>44649</v>
      </c>
      <c r="D10558">
        <v>1</v>
      </c>
      <c r="E10558" t="str">
        <f t="shared" ref="E10558:E10585" si="566">B10558&amp;C10558&amp;D10558</f>
        <v>S13446491</v>
      </c>
      <c r="F10558" s="146" t="s">
        <v>11903</v>
      </c>
    </row>
    <row r="10559" spans="1:15" ht="16.5" thickTop="1" thickBot="1">
      <c r="A10559">
        <v>2022</v>
      </c>
      <c r="B10559" t="s">
        <v>53</v>
      </c>
      <c r="C10559" s="53">
        <f t="shared" ref="C10559:C10585" si="567">C10558</f>
        <v>44649</v>
      </c>
      <c r="D10559">
        <v>2</v>
      </c>
      <c r="E10559" t="str">
        <f t="shared" si="566"/>
        <v>S13446492</v>
      </c>
      <c r="F10559" s="338" t="s">
        <v>1</v>
      </c>
      <c r="G10559" s="341" t="s">
        <v>2</v>
      </c>
      <c r="H10559" s="342"/>
      <c r="I10559" s="342"/>
      <c r="J10559" s="343"/>
      <c r="K10559" s="344" t="s">
        <v>3</v>
      </c>
      <c r="L10559" s="343"/>
      <c r="M10559" s="344" t="s">
        <v>144</v>
      </c>
      <c r="N10559" s="342"/>
      <c r="O10559" s="342"/>
    </row>
    <row r="10560" spans="1:15" ht="18" customHeight="1" thickBot="1">
      <c r="A10560">
        <v>2022</v>
      </c>
      <c r="B10560" t="s">
        <v>53</v>
      </c>
      <c r="C10560" s="53">
        <f t="shared" si="567"/>
        <v>44649</v>
      </c>
      <c r="D10560">
        <v>3</v>
      </c>
      <c r="E10560" t="str">
        <f t="shared" si="566"/>
        <v>S13446493</v>
      </c>
      <c r="F10560" s="339"/>
      <c r="G10560" s="345" t="s">
        <v>5</v>
      </c>
      <c r="H10560" s="347" t="s">
        <v>145</v>
      </c>
      <c r="I10560" s="348"/>
      <c r="J10560" s="349"/>
      <c r="K10560" s="350" t="s">
        <v>6</v>
      </c>
      <c r="L10560" s="352" t="s">
        <v>12875</v>
      </c>
      <c r="M10560" s="350" t="s">
        <v>8</v>
      </c>
      <c r="N10560" s="354" t="s">
        <v>146</v>
      </c>
      <c r="O10560" s="356" t="s">
        <v>147</v>
      </c>
    </row>
    <row r="10561" spans="1:15" ht="15.75" thickBot="1">
      <c r="A10561">
        <v>2022</v>
      </c>
      <c r="B10561" t="s">
        <v>53</v>
      </c>
      <c r="C10561" s="53">
        <f t="shared" si="567"/>
        <v>44649</v>
      </c>
      <c r="D10561">
        <v>4</v>
      </c>
      <c r="E10561" t="str">
        <f t="shared" si="566"/>
        <v>S13446494</v>
      </c>
      <c r="F10561" s="340"/>
      <c r="G10561" s="346"/>
      <c r="H10561" s="191" t="s">
        <v>9</v>
      </c>
      <c r="I10561" s="192" t="s">
        <v>18</v>
      </c>
      <c r="J10561" s="193" t="s">
        <v>11</v>
      </c>
      <c r="K10561" s="351"/>
      <c r="L10561" s="353"/>
      <c r="M10561" s="351"/>
      <c r="N10561" s="355"/>
      <c r="O10561" s="357"/>
    </row>
    <row r="10562" spans="1:15">
      <c r="A10562">
        <v>2022</v>
      </c>
      <c r="B10562" t="s">
        <v>53</v>
      </c>
      <c r="C10562" s="53">
        <f t="shared" si="567"/>
        <v>44649</v>
      </c>
      <c r="D10562">
        <v>5</v>
      </c>
      <c r="E10562" t="str">
        <f t="shared" si="566"/>
        <v>S13446495</v>
      </c>
      <c r="F10562" s="3" t="s">
        <v>12</v>
      </c>
      <c r="G10562" s="2" t="s">
        <v>2819</v>
      </c>
      <c r="H10562" s="2" t="s">
        <v>2819</v>
      </c>
      <c r="I10562" s="2" t="s">
        <v>2819</v>
      </c>
      <c r="J10562" s="2" t="s">
        <v>9414</v>
      </c>
      <c r="K10562" s="194" t="s">
        <v>13</v>
      </c>
      <c r="L10562" s="2">
        <v>54</v>
      </c>
      <c r="M10562" s="194" t="s">
        <v>1099</v>
      </c>
      <c r="N10562" s="2" t="s">
        <v>4905</v>
      </c>
      <c r="O10562" s="195" t="s">
        <v>444</v>
      </c>
    </row>
    <row r="10563" spans="1:15">
      <c r="A10563">
        <v>2022</v>
      </c>
      <c r="B10563" t="s">
        <v>53</v>
      </c>
      <c r="C10563" s="53">
        <f t="shared" si="567"/>
        <v>44649</v>
      </c>
      <c r="D10563">
        <v>6</v>
      </c>
      <c r="E10563" t="str">
        <f t="shared" si="566"/>
        <v>S13446496</v>
      </c>
      <c r="F10563" s="4">
        <v>44621</v>
      </c>
      <c r="G10563" s="2" t="s">
        <v>6058</v>
      </c>
      <c r="H10563" s="2" t="s">
        <v>6058</v>
      </c>
      <c r="I10563" s="2" t="s">
        <v>13924</v>
      </c>
      <c r="J10563" s="2" t="s">
        <v>1382</v>
      </c>
      <c r="K10563" s="194" t="s">
        <v>13</v>
      </c>
      <c r="L10563" s="2">
        <v>46</v>
      </c>
      <c r="M10563" s="194" t="s">
        <v>569</v>
      </c>
      <c r="N10563" s="2" t="s">
        <v>406</v>
      </c>
      <c r="O10563" s="195">
        <v>20</v>
      </c>
    </row>
    <row r="10564" spans="1:15">
      <c r="A10564">
        <v>2022</v>
      </c>
      <c r="B10564" t="s">
        <v>53</v>
      </c>
      <c r="C10564" s="53">
        <f t="shared" si="567"/>
        <v>44649</v>
      </c>
      <c r="D10564">
        <v>7</v>
      </c>
      <c r="E10564" t="str">
        <f t="shared" si="566"/>
        <v>S13446497</v>
      </c>
      <c r="F10564" s="4">
        <v>44652</v>
      </c>
      <c r="G10564" s="2" t="s">
        <v>13925</v>
      </c>
      <c r="H10564" s="2" t="s">
        <v>13925</v>
      </c>
      <c r="I10564" s="2" t="s">
        <v>7698</v>
      </c>
      <c r="J10564" s="2" t="s">
        <v>1029</v>
      </c>
      <c r="K10564" s="194" t="s">
        <v>13</v>
      </c>
      <c r="L10564" s="2">
        <v>49</v>
      </c>
      <c r="M10564" s="194" t="s">
        <v>11642</v>
      </c>
      <c r="N10564" s="2" t="s">
        <v>1649</v>
      </c>
      <c r="O10564" s="195">
        <v>0</v>
      </c>
    </row>
    <row r="10565" spans="1:15">
      <c r="A10565">
        <v>2022</v>
      </c>
      <c r="B10565" t="s">
        <v>53</v>
      </c>
      <c r="C10565" s="53">
        <f t="shared" si="567"/>
        <v>44649</v>
      </c>
      <c r="D10565">
        <v>8</v>
      </c>
      <c r="E10565" t="str">
        <f t="shared" si="566"/>
        <v>S13446498</v>
      </c>
      <c r="F10565" s="4">
        <v>44682</v>
      </c>
      <c r="G10565" s="2" t="s">
        <v>13926</v>
      </c>
      <c r="H10565" s="2" t="s">
        <v>13926</v>
      </c>
      <c r="I10565" s="2" t="s">
        <v>3978</v>
      </c>
      <c r="J10565" s="2" t="s">
        <v>3872</v>
      </c>
      <c r="K10565" s="194" t="s">
        <v>13</v>
      </c>
      <c r="L10565" s="2">
        <v>52</v>
      </c>
      <c r="M10565" s="194" t="s">
        <v>13624</v>
      </c>
      <c r="N10565" s="2" t="s">
        <v>9757</v>
      </c>
      <c r="O10565" s="195">
        <v>0</v>
      </c>
    </row>
    <row r="10566" spans="1:15">
      <c r="A10566">
        <v>2022</v>
      </c>
      <c r="B10566" t="s">
        <v>53</v>
      </c>
      <c r="C10566" s="53">
        <f t="shared" si="567"/>
        <v>44649</v>
      </c>
      <c r="D10566">
        <v>9</v>
      </c>
      <c r="E10566" t="str">
        <f t="shared" si="566"/>
        <v>S13446499</v>
      </c>
      <c r="F10566" s="4">
        <v>44713</v>
      </c>
      <c r="G10566" s="2" t="s">
        <v>3925</v>
      </c>
      <c r="H10566" s="2" t="s">
        <v>3925</v>
      </c>
      <c r="I10566" s="2" t="s">
        <v>13927</v>
      </c>
      <c r="J10566" s="2" t="s">
        <v>4959</v>
      </c>
      <c r="K10566" s="194" t="s">
        <v>13</v>
      </c>
      <c r="L10566" s="2">
        <v>56</v>
      </c>
      <c r="M10566" s="194">
        <v>100</v>
      </c>
      <c r="N10566" s="2">
        <v>0</v>
      </c>
      <c r="O10566" s="195">
        <v>0</v>
      </c>
    </row>
    <row r="10567" spans="1:15">
      <c r="A10567">
        <v>2022</v>
      </c>
      <c r="B10567" t="s">
        <v>53</v>
      </c>
      <c r="C10567" s="53">
        <f t="shared" si="567"/>
        <v>44649</v>
      </c>
      <c r="D10567">
        <v>10</v>
      </c>
      <c r="E10567" t="str">
        <f t="shared" si="566"/>
        <v>S134464910</v>
      </c>
      <c r="F10567" s="3" t="s">
        <v>13233</v>
      </c>
      <c r="G10567" s="2" t="s">
        <v>13928</v>
      </c>
      <c r="H10567" s="2" t="s">
        <v>13928</v>
      </c>
      <c r="I10567" s="2" t="s">
        <v>11465</v>
      </c>
      <c r="J10567" s="2" t="s">
        <v>1362</v>
      </c>
      <c r="K10567" s="194" t="s">
        <v>13</v>
      </c>
      <c r="L10567" s="2">
        <v>52</v>
      </c>
      <c r="M10567" s="194" t="s">
        <v>4407</v>
      </c>
      <c r="N10567" s="2" t="s">
        <v>291</v>
      </c>
      <c r="O10567" s="195" t="s">
        <v>833</v>
      </c>
    </row>
    <row r="10568" spans="1:15">
      <c r="A10568">
        <v>2022</v>
      </c>
      <c r="B10568" t="s">
        <v>53</v>
      </c>
      <c r="C10568" s="53">
        <f t="shared" si="567"/>
        <v>44649</v>
      </c>
      <c r="D10568">
        <v>11</v>
      </c>
      <c r="E10568" t="str">
        <f t="shared" si="566"/>
        <v>S134464911</v>
      </c>
      <c r="F10568" s="3">
        <v>2023</v>
      </c>
      <c r="G10568" s="2" t="s">
        <v>13929</v>
      </c>
      <c r="H10568" s="2" t="s">
        <v>13929</v>
      </c>
      <c r="I10568" s="2" t="s">
        <v>13930</v>
      </c>
      <c r="J10568" s="2" t="s">
        <v>4340</v>
      </c>
      <c r="K10568" s="194" t="s">
        <v>13</v>
      </c>
      <c r="L10568" s="2">
        <v>43</v>
      </c>
      <c r="M10568" s="194" t="s">
        <v>13223</v>
      </c>
      <c r="N10568" s="2" t="s">
        <v>291</v>
      </c>
      <c r="O10568" s="195" t="s">
        <v>291</v>
      </c>
    </row>
    <row r="10569" spans="1:15">
      <c r="A10569">
        <v>2022</v>
      </c>
      <c r="B10569" t="s">
        <v>53</v>
      </c>
      <c r="C10569" s="53">
        <f t="shared" si="567"/>
        <v>44649</v>
      </c>
      <c r="D10569">
        <v>12</v>
      </c>
      <c r="E10569" t="str">
        <f t="shared" si="566"/>
        <v>S134464912</v>
      </c>
      <c r="F10569" s="3">
        <v>2024</v>
      </c>
      <c r="G10569" s="2" t="s">
        <v>10308</v>
      </c>
      <c r="H10569" s="2" t="s">
        <v>10308</v>
      </c>
      <c r="I10569" s="2" t="s">
        <v>10187</v>
      </c>
      <c r="J10569" s="2" t="s">
        <v>3462</v>
      </c>
      <c r="K10569" s="194" t="s">
        <v>13</v>
      </c>
      <c r="L10569" s="2">
        <v>35</v>
      </c>
      <c r="M10569" s="194" t="s">
        <v>10650</v>
      </c>
      <c r="N10569" s="2" t="s">
        <v>4563</v>
      </c>
      <c r="O10569" s="195" t="s">
        <v>635</v>
      </c>
    </row>
    <row r="10570" spans="1:15">
      <c r="A10570">
        <v>2022</v>
      </c>
      <c r="B10570" t="s">
        <v>53</v>
      </c>
      <c r="C10570" s="53">
        <f t="shared" si="567"/>
        <v>44649</v>
      </c>
      <c r="D10570">
        <v>13</v>
      </c>
      <c r="E10570" t="str">
        <f t="shared" si="566"/>
        <v>S134464913</v>
      </c>
      <c r="F10570" s="3">
        <v>2025</v>
      </c>
      <c r="G10570" s="2" t="s">
        <v>870</v>
      </c>
      <c r="H10570" s="2" t="s">
        <v>870</v>
      </c>
      <c r="I10570" s="2" t="s">
        <v>13931</v>
      </c>
      <c r="J10570" s="2" t="s">
        <v>3418</v>
      </c>
      <c r="K10570" s="194" t="s">
        <v>13</v>
      </c>
      <c r="L10570" s="2">
        <v>29</v>
      </c>
      <c r="M10570" s="194" t="s">
        <v>11434</v>
      </c>
      <c r="N10570" s="2" t="s">
        <v>10676</v>
      </c>
      <c r="O10570" s="195" t="s">
        <v>4064</v>
      </c>
    </row>
    <row r="10571" spans="1:15" ht="15.75" thickBot="1">
      <c r="A10571">
        <v>2022</v>
      </c>
      <c r="B10571" t="s">
        <v>53</v>
      </c>
      <c r="C10571" s="53">
        <f t="shared" si="567"/>
        <v>44649</v>
      </c>
      <c r="D10571">
        <v>14</v>
      </c>
      <c r="E10571" t="str">
        <f t="shared" si="566"/>
        <v>S134464914</v>
      </c>
      <c r="F10571" s="5">
        <v>2026</v>
      </c>
      <c r="G10571" s="6" t="s">
        <v>13932</v>
      </c>
      <c r="H10571" s="6" t="s">
        <v>13932</v>
      </c>
      <c r="I10571" s="6" t="s">
        <v>10775</v>
      </c>
      <c r="J10571" s="6" t="s">
        <v>1503</v>
      </c>
      <c r="K10571" s="196" t="s">
        <v>13</v>
      </c>
      <c r="L10571" s="6">
        <v>27</v>
      </c>
      <c r="M10571" s="196" t="s">
        <v>5907</v>
      </c>
      <c r="N10571" s="6" t="s">
        <v>1359</v>
      </c>
      <c r="O10571" s="197" t="s">
        <v>730</v>
      </c>
    </row>
    <row r="10572" spans="1:15" ht="18" thickTop="1" thickBot="1">
      <c r="A10572">
        <v>2022</v>
      </c>
      <c r="B10572" t="s">
        <v>53</v>
      </c>
      <c r="C10572" s="53">
        <f t="shared" si="567"/>
        <v>44649</v>
      </c>
      <c r="D10572">
        <v>15</v>
      </c>
      <c r="E10572" t="str">
        <f t="shared" si="566"/>
        <v>S134464915</v>
      </c>
      <c r="F10572" s="146" t="s">
        <v>11904</v>
      </c>
    </row>
    <row r="10573" spans="1:15" ht="16.5" thickTop="1" thickBot="1">
      <c r="A10573">
        <v>2022</v>
      </c>
      <c r="B10573" t="s">
        <v>53</v>
      </c>
      <c r="C10573" s="53">
        <f t="shared" si="567"/>
        <v>44649</v>
      </c>
      <c r="D10573">
        <v>16</v>
      </c>
      <c r="E10573" t="str">
        <f t="shared" si="566"/>
        <v>S134464916</v>
      </c>
      <c r="F10573" s="338" t="s">
        <v>1</v>
      </c>
      <c r="G10573" s="341" t="s">
        <v>2</v>
      </c>
      <c r="H10573" s="342"/>
      <c r="I10573" s="342"/>
      <c r="J10573" s="343"/>
      <c r="K10573" s="344" t="s">
        <v>3</v>
      </c>
      <c r="L10573" s="343"/>
      <c r="M10573" s="344" t="s">
        <v>144</v>
      </c>
      <c r="N10573" s="342"/>
      <c r="O10573" s="342"/>
    </row>
    <row r="10574" spans="1:15" ht="18" customHeight="1" thickBot="1">
      <c r="A10574">
        <v>2022</v>
      </c>
      <c r="B10574" t="s">
        <v>53</v>
      </c>
      <c r="C10574" s="53">
        <f t="shared" si="567"/>
        <v>44649</v>
      </c>
      <c r="D10574">
        <v>17</v>
      </c>
      <c r="E10574" t="str">
        <f t="shared" si="566"/>
        <v>S134464917</v>
      </c>
      <c r="F10574" s="339"/>
      <c r="G10574" s="345" t="s">
        <v>5</v>
      </c>
      <c r="H10574" s="347" t="s">
        <v>145</v>
      </c>
      <c r="I10574" s="348"/>
      <c r="J10574" s="349"/>
      <c r="K10574" s="350" t="s">
        <v>6</v>
      </c>
      <c r="L10574" s="352" t="s">
        <v>12875</v>
      </c>
      <c r="M10574" s="350" t="s">
        <v>8</v>
      </c>
      <c r="N10574" s="354" t="s">
        <v>146</v>
      </c>
      <c r="O10574" s="356" t="s">
        <v>147</v>
      </c>
    </row>
    <row r="10575" spans="1:15" ht="15.75" thickBot="1">
      <c r="A10575">
        <v>2022</v>
      </c>
      <c r="B10575" t="s">
        <v>53</v>
      </c>
      <c r="C10575" s="53">
        <f t="shared" si="567"/>
        <v>44649</v>
      </c>
      <c r="D10575">
        <v>18</v>
      </c>
      <c r="E10575" t="str">
        <f t="shared" si="566"/>
        <v>S134464918</v>
      </c>
      <c r="F10575" s="340"/>
      <c r="G10575" s="346"/>
      <c r="H10575" s="191" t="s">
        <v>9</v>
      </c>
      <c r="I10575" s="192" t="s">
        <v>18</v>
      </c>
      <c r="J10575" s="193" t="s">
        <v>11</v>
      </c>
      <c r="K10575" s="351"/>
      <c r="L10575" s="353"/>
      <c r="M10575" s="351"/>
      <c r="N10575" s="355"/>
      <c r="O10575" s="357"/>
    </row>
    <row r="10576" spans="1:15">
      <c r="A10576">
        <v>2022</v>
      </c>
      <c r="B10576" t="s">
        <v>53</v>
      </c>
      <c r="C10576" s="53">
        <f t="shared" si="567"/>
        <v>44649</v>
      </c>
      <c r="D10576">
        <v>19</v>
      </c>
      <c r="E10576" t="str">
        <f t="shared" si="566"/>
        <v>S134464919</v>
      </c>
      <c r="F10576" s="3" t="s">
        <v>16</v>
      </c>
      <c r="G10576" s="2" t="s">
        <v>13933</v>
      </c>
      <c r="H10576" s="2" t="s">
        <v>13933</v>
      </c>
      <c r="I10576" s="2" t="s">
        <v>2684</v>
      </c>
      <c r="J10576" s="2" t="s">
        <v>2811</v>
      </c>
      <c r="K10576" s="194" t="s">
        <v>13</v>
      </c>
      <c r="L10576" s="2">
        <v>52</v>
      </c>
      <c r="M10576" s="194" t="s">
        <v>4752</v>
      </c>
      <c r="N10576" s="2">
        <v>50</v>
      </c>
      <c r="O10576" s="195" t="s">
        <v>2055</v>
      </c>
    </row>
    <row r="10577" spans="1:15">
      <c r="A10577">
        <v>2022</v>
      </c>
      <c r="B10577" t="s">
        <v>53</v>
      </c>
      <c r="C10577" s="53">
        <f t="shared" si="567"/>
        <v>44649</v>
      </c>
      <c r="D10577">
        <v>20</v>
      </c>
      <c r="E10577" t="str">
        <f t="shared" si="566"/>
        <v>S134464920</v>
      </c>
      <c r="F10577" s="4">
        <v>44621</v>
      </c>
      <c r="G10577" s="2" t="s">
        <v>13934</v>
      </c>
      <c r="H10577" s="2" t="s">
        <v>13934</v>
      </c>
      <c r="I10577" s="2" t="s">
        <v>4859</v>
      </c>
      <c r="J10577" s="2" t="s">
        <v>469</v>
      </c>
      <c r="K10577" s="194" t="s">
        <v>13</v>
      </c>
      <c r="L10577" s="2">
        <v>52</v>
      </c>
      <c r="M10577" s="194" t="s">
        <v>3697</v>
      </c>
      <c r="N10577" s="2" t="s">
        <v>3697</v>
      </c>
      <c r="O10577" s="195" t="s">
        <v>420</v>
      </c>
    </row>
    <row r="10578" spans="1:15">
      <c r="A10578">
        <v>2022</v>
      </c>
      <c r="B10578" t="s">
        <v>53</v>
      </c>
      <c r="C10578" s="53">
        <f t="shared" si="567"/>
        <v>44649</v>
      </c>
      <c r="D10578">
        <v>21</v>
      </c>
      <c r="E10578" t="str">
        <f t="shared" si="566"/>
        <v>S134464921</v>
      </c>
      <c r="F10578" s="4">
        <v>44652</v>
      </c>
      <c r="G10578" s="2" t="s">
        <v>13935</v>
      </c>
      <c r="H10578" s="2" t="s">
        <v>13935</v>
      </c>
      <c r="I10578" s="2" t="s">
        <v>13936</v>
      </c>
      <c r="J10578" s="2" t="s">
        <v>966</v>
      </c>
      <c r="K10578" s="194" t="s">
        <v>13</v>
      </c>
      <c r="L10578" s="2">
        <v>48</v>
      </c>
      <c r="M10578" s="194" t="s">
        <v>256</v>
      </c>
      <c r="N10578" s="2" t="s">
        <v>10754</v>
      </c>
      <c r="O10578" s="195" t="s">
        <v>410</v>
      </c>
    </row>
    <row r="10579" spans="1:15">
      <c r="A10579">
        <v>2022</v>
      </c>
      <c r="B10579" t="s">
        <v>53</v>
      </c>
      <c r="C10579" s="53">
        <f t="shared" si="567"/>
        <v>44649</v>
      </c>
      <c r="D10579">
        <v>22</v>
      </c>
      <c r="E10579" t="str">
        <f t="shared" si="566"/>
        <v>S134464922</v>
      </c>
      <c r="F10579" s="4">
        <v>44682</v>
      </c>
      <c r="G10579" s="2" t="s">
        <v>13937</v>
      </c>
      <c r="H10579" s="2" t="s">
        <v>13937</v>
      </c>
      <c r="I10579" s="2" t="s">
        <v>13938</v>
      </c>
      <c r="J10579" s="2" t="s">
        <v>744</v>
      </c>
      <c r="K10579" s="194" t="s">
        <v>13</v>
      </c>
      <c r="L10579" s="2">
        <v>49</v>
      </c>
      <c r="M10579" s="194" t="s">
        <v>411</v>
      </c>
      <c r="N10579" s="2" t="s">
        <v>258</v>
      </c>
      <c r="O10579" s="195" t="s">
        <v>269</v>
      </c>
    </row>
    <row r="10580" spans="1:15">
      <c r="A10580">
        <v>2022</v>
      </c>
      <c r="B10580" t="s">
        <v>53</v>
      </c>
      <c r="C10580" s="53">
        <f t="shared" si="567"/>
        <v>44649</v>
      </c>
      <c r="D10580">
        <v>23</v>
      </c>
      <c r="E10580" t="str">
        <f t="shared" si="566"/>
        <v>S134464923</v>
      </c>
      <c r="F10580" s="4">
        <v>44713</v>
      </c>
      <c r="G10580" s="2" t="s">
        <v>3612</v>
      </c>
      <c r="H10580" s="2" t="s">
        <v>3612</v>
      </c>
      <c r="I10580" s="2" t="s">
        <v>4886</v>
      </c>
      <c r="J10580" s="2" t="s">
        <v>1444</v>
      </c>
      <c r="K10580" s="194" t="s">
        <v>13</v>
      </c>
      <c r="L10580" s="2">
        <v>48</v>
      </c>
      <c r="M10580" s="194" t="s">
        <v>11114</v>
      </c>
      <c r="N10580" s="2" t="s">
        <v>2313</v>
      </c>
      <c r="O10580" s="195">
        <v>0</v>
      </c>
    </row>
    <row r="10581" spans="1:15">
      <c r="A10581">
        <v>2022</v>
      </c>
      <c r="B10581" t="s">
        <v>53</v>
      </c>
      <c r="C10581" s="53">
        <f t="shared" si="567"/>
        <v>44649</v>
      </c>
      <c r="D10581">
        <v>24</v>
      </c>
      <c r="E10581" t="str">
        <f t="shared" si="566"/>
        <v>S134464924</v>
      </c>
      <c r="F10581" s="3" t="s">
        <v>13233</v>
      </c>
      <c r="G10581" s="2" t="s">
        <v>13939</v>
      </c>
      <c r="H10581" s="2" t="s">
        <v>13939</v>
      </c>
      <c r="I10581" s="2" t="s">
        <v>13940</v>
      </c>
      <c r="J10581" s="2" t="s">
        <v>1058</v>
      </c>
      <c r="K10581" s="194" t="s">
        <v>13</v>
      </c>
      <c r="L10581" s="2">
        <v>47</v>
      </c>
      <c r="M10581" s="194" t="s">
        <v>316</v>
      </c>
      <c r="N10581" s="2">
        <v>0</v>
      </c>
      <c r="O10581" s="195" t="s">
        <v>317</v>
      </c>
    </row>
    <row r="10582" spans="1:15">
      <c r="A10582">
        <v>2022</v>
      </c>
      <c r="B10582" t="s">
        <v>53</v>
      </c>
      <c r="C10582" s="53">
        <f t="shared" si="567"/>
        <v>44649</v>
      </c>
      <c r="D10582">
        <v>25</v>
      </c>
      <c r="E10582" t="str">
        <f t="shared" si="566"/>
        <v>S134464925</v>
      </c>
      <c r="F10582" s="3">
        <v>2023</v>
      </c>
      <c r="G10582" s="2" t="s">
        <v>13941</v>
      </c>
      <c r="H10582" s="2" t="s">
        <v>13941</v>
      </c>
      <c r="I10582" s="2" t="s">
        <v>13941</v>
      </c>
      <c r="J10582" s="2" t="s">
        <v>1356</v>
      </c>
      <c r="K10582" s="194" t="s">
        <v>13</v>
      </c>
      <c r="L10582" s="2">
        <v>42</v>
      </c>
      <c r="M10582" s="194" t="s">
        <v>2513</v>
      </c>
      <c r="N10582" s="2" t="s">
        <v>317</v>
      </c>
      <c r="O10582" s="195" t="s">
        <v>544</v>
      </c>
    </row>
    <row r="10583" spans="1:15">
      <c r="A10583">
        <v>2022</v>
      </c>
      <c r="B10583" t="s">
        <v>53</v>
      </c>
      <c r="C10583" s="53">
        <f t="shared" si="567"/>
        <v>44649</v>
      </c>
      <c r="D10583">
        <v>26</v>
      </c>
      <c r="E10583" t="str">
        <f t="shared" si="566"/>
        <v>S134464926</v>
      </c>
      <c r="F10583" s="3">
        <v>2024</v>
      </c>
      <c r="G10583" s="2" t="s">
        <v>13942</v>
      </c>
      <c r="H10583" s="2" t="s">
        <v>13942</v>
      </c>
      <c r="I10583" s="2" t="s">
        <v>13943</v>
      </c>
      <c r="J10583" s="2" t="s">
        <v>269</v>
      </c>
      <c r="K10583" s="194" t="s">
        <v>13</v>
      </c>
      <c r="L10583" s="2">
        <v>38</v>
      </c>
      <c r="M10583" s="194" t="s">
        <v>478</v>
      </c>
      <c r="N10583" s="2" t="s">
        <v>3058</v>
      </c>
      <c r="O10583" s="195" t="s">
        <v>384</v>
      </c>
    </row>
    <row r="10584" spans="1:15">
      <c r="A10584">
        <v>2022</v>
      </c>
      <c r="B10584" t="s">
        <v>53</v>
      </c>
      <c r="C10584" s="53">
        <f t="shared" si="567"/>
        <v>44649</v>
      </c>
      <c r="D10584">
        <v>27</v>
      </c>
      <c r="E10584" t="str">
        <f t="shared" si="566"/>
        <v>S134464927</v>
      </c>
      <c r="F10584" s="3">
        <v>2025</v>
      </c>
      <c r="G10584" s="2" t="s">
        <v>6412</v>
      </c>
      <c r="H10584" s="2" t="s">
        <v>6412</v>
      </c>
      <c r="I10584" s="2" t="s">
        <v>1447</v>
      </c>
      <c r="J10584" s="2" t="s">
        <v>5372</v>
      </c>
      <c r="K10584" s="194" t="s">
        <v>13</v>
      </c>
      <c r="L10584" s="2">
        <v>34</v>
      </c>
      <c r="M10584" s="194" t="s">
        <v>619</v>
      </c>
      <c r="N10584" s="2" t="s">
        <v>383</v>
      </c>
      <c r="O10584" s="195">
        <v>50</v>
      </c>
    </row>
    <row r="10585" spans="1:15" ht="15.75" thickBot="1">
      <c r="A10585">
        <v>2022</v>
      </c>
      <c r="B10585" t="s">
        <v>53</v>
      </c>
      <c r="C10585" s="53">
        <f t="shared" si="567"/>
        <v>44649</v>
      </c>
      <c r="D10585">
        <v>28</v>
      </c>
      <c r="E10585" t="str">
        <f t="shared" si="566"/>
        <v>S134464928</v>
      </c>
      <c r="F10585" s="5">
        <v>2026</v>
      </c>
      <c r="G10585" s="6" t="s">
        <v>11937</v>
      </c>
      <c r="H10585" s="6" t="s">
        <v>11937</v>
      </c>
      <c r="I10585" s="6" t="s">
        <v>5219</v>
      </c>
      <c r="J10585" s="6" t="s">
        <v>1273</v>
      </c>
      <c r="K10585" s="196" t="s">
        <v>13</v>
      </c>
      <c r="L10585" s="6">
        <v>32</v>
      </c>
      <c r="M10585" s="196" t="s">
        <v>3192</v>
      </c>
      <c r="N10585" s="6" t="s">
        <v>339</v>
      </c>
      <c r="O10585" s="197" t="s">
        <v>301</v>
      </c>
    </row>
    <row r="10586" spans="1:15" ht="18" thickTop="1" thickBot="1">
      <c r="A10586">
        <v>2022</v>
      </c>
      <c r="B10586" t="s">
        <v>52</v>
      </c>
      <c r="C10586" s="53">
        <f>C10585+7</f>
        <v>44656</v>
      </c>
      <c r="D10586">
        <v>1</v>
      </c>
      <c r="E10586" t="str">
        <f t="shared" ref="E10586:E10613" si="568">B10586&amp;C10586&amp;D10586</f>
        <v>S14446561</v>
      </c>
      <c r="F10586" s="146" t="s">
        <v>11903</v>
      </c>
    </row>
    <row r="10587" spans="1:15" ht="16.5" customHeight="1" thickTop="1" thickBot="1">
      <c r="A10587">
        <v>2022</v>
      </c>
      <c r="B10587" t="s">
        <v>52</v>
      </c>
      <c r="C10587" s="53">
        <f t="shared" ref="C10587:C10613" si="569">C10586</f>
        <v>44656</v>
      </c>
      <c r="D10587">
        <v>2</v>
      </c>
      <c r="E10587" t="str">
        <f t="shared" si="568"/>
        <v>S14446562</v>
      </c>
      <c r="F10587" s="338" t="s">
        <v>1</v>
      </c>
      <c r="G10587" s="341" t="s">
        <v>2</v>
      </c>
      <c r="H10587" s="342"/>
      <c r="I10587" s="342"/>
      <c r="J10587" s="343"/>
      <c r="K10587" s="344" t="s">
        <v>3</v>
      </c>
      <c r="L10587" s="343"/>
      <c r="M10587" s="344" t="s">
        <v>144</v>
      </c>
      <c r="N10587" s="342"/>
      <c r="O10587" s="342"/>
    </row>
    <row r="10588" spans="1:15" ht="18" customHeight="1" thickBot="1">
      <c r="A10588">
        <v>2022</v>
      </c>
      <c r="B10588" t="s">
        <v>52</v>
      </c>
      <c r="C10588" s="53">
        <f t="shared" si="569"/>
        <v>44656</v>
      </c>
      <c r="D10588">
        <v>3</v>
      </c>
      <c r="E10588" t="str">
        <f t="shared" si="568"/>
        <v>S14446563</v>
      </c>
      <c r="F10588" s="339"/>
      <c r="G10588" s="345" t="s">
        <v>5</v>
      </c>
      <c r="H10588" s="347" t="s">
        <v>145</v>
      </c>
      <c r="I10588" s="348"/>
      <c r="J10588" s="349"/>
      <c r="K10588" s="350" t="s">
        <v>6</v>
      </c>
      <c r="L10588" s="352" t="s">
        <v>12875</v>
      </c>
      <c r="M10588" s="350" t="s">
        <v>8</v>
      </c>
      <c r="N10588" s="354" t="s">
        <v>146</v>
      </c>
      <c r="O10588" s="356" t="s">
        <v>147</v>
      </c>
    </row>
    <row r="10589" spans="1:15" ht="15.75" thickBot="1">
      <c r="A10589">
        <v>2022</v>
      </c>
      <c r="B10589" t="s">
        <v>52</v>
      </c>
      <c r="C10589" s="53">
        <f t="shared" si="569"/>
        <v>44656</v>
      </c>
      <c r="D10589">
        <v>4</v>
      </c>
      <c r="E10589" t="str">
        <f t="shared" si="568"/>
        <v>S14446564</v>
      </c>
      <c r="F10589" s="340"/>
      <c r="G10589" s="346"/>
      <c r="H10589" s="191" t="s">
        <v>9</v>
      </c>
      <c r="I10589" s="192" t="s">
        <v>18</v>
      </c>
      <c r="J10589" s="193" t="s">
        <v>11</v>
      </c>
      <c r="K10589" s="351"/>
      <c r="L10589" s="353"/>
      <c r="M10589" s="351"/>
      <c r="N10589" s="355"/>
      <c r="O10589" s="357"/>
    </row>
    <row r="10590" spans="1:15">
      <c r="A10590">
        <v>2022</v>
      </c>
      <c r="B10590" t="s">
        <v>52</v>
      </c>
      <c r="C10590" s="53">
        <f t="shared" si="569"/>
        <v>44656</v>
      </c>
      <c r="D10590">
        <v>5</v>
      </c>
      <c r="E10590" t="str">
        <f t="shared" si="568"/>
        <v>S14446565</v>
      </c>
      <c r="F10590" s="3" t="s">
        <v>12</v>
      </c>
      <c r="G10590" s="2" t="s">
        <v>10175</v>
      </c>
      <c r="H10590" s="2" t="s">
        <v>3328</v>
      </c>
      <c r="I10590" s="2" t="s">
        <v>4959</v>
      </c>
      <c r="J10590" s="2" t="s">
        <v>1725</v>
      </c>
      <c r="K10590" s="194" t="s">
        <v>17</v>
      </c>
      <c r="L10590" s="2">
        <v>54</v>
      </c>
      <c r="M10590" s="194">
        <v>65</v>
      </c>
      <c r="N10590" s="2">
        <v>30</v>
      </c>
      <c r="O10590" s="195">
        <v>5</v>
      </c>
    </row>
    <row r="10591" spans="1:15">
      <c r="A10591">
        <v>2022</v>
      </c>
      <c r="B10591" t="s">
        <v>52</v>
      </c>
      <c r="C10591" s="53">
        <f t="shared" si="569"/>
        <v>44656</v>
      </c>
      <c r="D10591">
        <v>6</v>
      </c>
      <c r="E10591" t="str">
        <f t="shared" si="568"/>
        <v>S14446566</v>
      </c>
      <c r="F10591" s="4">
        <v>44652</v>
      </c>
      <c r="G10591" s="2" t="s">
        <v>13874</v>
      </c>
      <c r="H10591" s="2" t="s">
        <v>13944</v>
      </c>
      <c r="I10591" s="2" t="s">
        <v>13945</v>
      </c>
      <c r="J10591" s="2" t="s">
        <v>4087</v>
      </c>
      <c r="K10591" s="194" t="s">
        <v>17</v>
      </c>
      <c r="L10591" s="2">
        <v>48</v>
      </c>
      <c r="M10591" s="194" t="s">
        <v>12926</v>
      </c>
      <c r="N10591" s="2" t="s">
        <v>1038</v>
      </c>
      <c r="O10591" s="195" t="s">
        <v>640</v>
      </c>
    </row>
    <row r="10592" spans="1:15">
      <c r="A10592">
        <v>2022</v>
      </c>
      <c r="B10592" t="s">
        <v>52</v>
      </c>
      <c r="C10592" s="53">
        <f t="shared" si="569"/>
        <v>44656</v>
      </c>
      <c r="D10592">
        <v>7</v>
      </c>
      <c r="E10592" t="str">
        <f t="shared" si="568"/>
        <v>S14446567</v>
      </c>
      <c r="F10592" s="4">
        <v>44682</v>
      </c>
      <c r="G10592" s="2">
        <v>63</v>
      </c>
      <c r="H10592" s="2" t="s">
        <v>3145</v>
      </c>
      <c r="I10592" s="2" t="s">
        <v>13946</v>
      </c>
      <c r="J10592" s="2" t="s">
        <v>1262</v>
      </c>
      <c r="K10592" s="194" t="s">
        <v>17</v>
      </c>
      <c r="L10592" s="2">
        <v>49</v>
      </c>
      <c r="M10592" s="194" t="s">
        <v>13947</v>
      </c>
      <c r="N10592" s="2" t="s">
        <v>13948</v>
      </c>
      <c r="O10592" s="195" t="s">
        <v>2402</v>
      </c>
    </row>
    <row r="10593" spans="1:15">
      <c r="A10593">
        <v>2022</v>
      </c>
      <c r="B10593" t="s">
        <v>52</v>
      </c>
      <c r="C10593" s="53">
        <f t="shared" si="569"/>
        <v>44656</v>
      </c>
      <c r="D10593">
        <v>8</v>
      </c>
      <c r="E10593" t="str">
        <f t="shared" si="568"/>
        <v>S14446568</v>
      </c>
      <c r="F10593" s="4">
        <v>44713</v>
      </c>
      <c r="G10593" s="2">
        <v>82</v>
      </c>
      <c r="H10593" s="2" t="s">
        <v>13949</v>
      </c>
      <c r="I10593" s="2" t="s">
        <v>13950</v>
      </c>
      <c r="J10593" s="2" t="s">
        <v>1728</v>
      </c>
      <c r="K10593" s="194" t="s">
        <v>17</v>
      </c>
      <c r="L10593" s="2">
        <v>55</v>
      </c>
      <c r="M10593" s="194">
        <v>100</v>
      </c>
      <c r="N10593" s="2">
        <v>0</v>
      </c>
      <c r="O10593" s="195">
        <v>0</v>
      </c>
    </row>
    <row r="10594" spans="1:15">
      <c r="A10594">
        <v>2022</v>
      </c>
      <c r="B10594" t="s">
        <v>52</v>
      </c>
      <c r="C10594" s="53">
        <f t="shared" si="569"/>
        <v>44656</v>
      </c>
      <c r="D10594">
        <v>9</v>
      </c>
      <c r="E10594" t="str">
        <f t="shared" si="568"/>
        <v>S14446569</v>
      </c>
      <c r="F10594" s="4">
        <v>44743</v>
      </c>
      <c r="G10594" s="2">
        <v>105</v>
      </c>
      <c r="H10594" s="2" t="s">
        <v>13951</v>
      </c>
      <c r="I10594" s="2" t="s">
        <v>13952</v>
      </c>
      <c r="J10594" s="2" t="s">
        <v>3429</v>
      </c>
      <c r="K10594" s="194" t="s">
        <v>17</v>
      </c>
      <c r="L10594" s="2">
        <v>56</v>
      </c>
      <c r="M10594" s="194">
        <v>100</v>
      </c>
      <c r="N10594" s="2">
        <v>0</v>
      </c>
      <c r="O10594" s="195">
        <v>0</v>
      </c>
    </row>
    <row r="10595" spans="1:15">
      <c r="A10595">
        <v>2022</v>
      </c>
      <c r="B10595" t="s">
        <v>52</v>
      </c>
      <c r="C10595" s="53">
        <f t="shared" si="569"/>
        <v>44656</v>
      </c>
      <c r="D10595">
        <v>10</v>
      </c>
      <c r="E10595" t="str">
        <f t="shared" si="568"/>
        <v>S144465610</v>
      </c>
      <c r="F10595" s="3" t="s">
        <v>13233</v>
      </c>
      <c r="G10595" s="2">
        <v>146</v>
      </c>
      <c r="H10595" s="2" t="s">
        <v>13953</v>
      </c>
      <c r="I10595" s="2" t="s">
        <v>3953</v>
      </c>
      <c r="J10595" s="2" t="s">
        <v>4191</v>
      </c>
      <c r="K10595" s="194" t="s">
        <v>17</v>
      </c>
      <c r="L10595" s="2">
        <v>51</v>
      </c>
      <c r="M10595" s="194" t="s">
        <v>12701</v>
      </c>
      <c r="N10595" s="2" t="s">
        <v>512</v>
      </c>
      <c r="O10595" s="195" t="s">
        <v>1064</v>
      </c>
    </row>
    <row r="10596" spans="1:15">
      <c r="A10596">
        <v>2022</v>
      </c>
      <c r="B10596" t="s">
        <v>52</v>
      </c>
      <c r="C10596" s="53">
        <f t="shared" si="569"/>
        <v>44656</v>
      </c>
      <c r="D10596">
        <v>11</v>
      </c>
      <c r="E10596" t="str">
        <f t="shared" si="568"/>
        <v>S144465611</v>
      </c>
      <c r="F10596" s="3">
        <v>2023</v>
      </c>
      <c r="G10596" s="2">
        <v>212</v>
      </c>
      <c r="H10596" s="2" t="s">
        <v>13954</v>
      </c>
      <c r="I10596" s="2" t="s">
        <v>13955</v>
      </c>
      <c r="J10596" s="2" t="s">
        <v>2757</v>
      </c>
      <c r="K10596" s="194" t="s">
        <v>17</v>
      </c>
      <c r="L10596" s="2">
        <v>45</v>
      </c>
      <c r="M10596" s="194" t="s">
        <v>3825</v>
      </c>
      <c r="N10596" s="2" t="s">
        <v>2583</v>
      </c>
      <c r="O10596" s="195" t="s">
        <v>529</v>
      </c>
    </row>
    <row r="10597" spans="1:15">
      <c r="A10597">
        <v>2022</v>
      </c>
      <c r="B10597" t="s">
        <v>52</v>
      </c>
      <c r="C10597" s="53">
        <f t="shared" si="569"/>
        <v>44656</v>
      </c>
      <c r="D10597">
        <v>12</v>
      </c>
      <c r="E10597" t="str">
        <f t="shared" si="568"/>
        <v>S144465612</v>
      </c>
      <c r="F10597" s="3">
        <v>2024</v>
      </c>
      <c r="G10597" s="2">
        <v>190</v>
      </c>
      <c r="H10597" s="2" t="s">
        <v>12747</v>
      </c>
      <c r="I10597" s="2" t="s">
        <v>13956</v>
      </c>
      <c r="J10597" s="2" t="s">
        <v>3872</v>
      </c>
      <c r="K10597" s="194" t="s">
        <v>17</v>
      </c>
      <c r="L10597" s="2">
        <v>38</v>
      </c>
      <c r="M10597" s="194" t="s">
        <v>2418</v>
      </c>
      <c r="N10597" s="2" t="s">
        <v>13957</v>
      </c>
      <c r="O10597" s="195" t="s">
        <v>13958</v>
      </c>
    </row>
    <row r="10598" spans="1:15">
      <c r="A10598">
        <v>2022</v>
      </c>
      <c r="B10598" t="s">
        <v>52</v>
      </c>
      <c r="C10598" s="53">
        <f t="shared" si="569"/>
        <v>44656</v>
      </c>
      <c r="D10598">
        <v>13</v>
      </c>
      <c r="E10598" t="str">
        <f t="shared" si="568"/>
        <v>S144465613</v>
      </c>
      <c r="F10598" s="3">
        <v>2025</v>
      </c>
      <c r="G10598" s="2">
        <v>170</v>
      </c>
      <c r="H10598" s="2" t="s">
        <v>10156</v>
      </c>
      <c r="I10598" s="2" t="s">
        <v>10524</v>
      </c>
      <c r="J10598" s="2" t="s">
        <v>3143</v>
      </c>
      <c r="K10598" s="194" t="s">
        <v>17</v>
      </c>
      <c r="L10598" s="2">
        <v>33</v>
      </c>
      <c r="M10598" s="194" t="s">
        <v>741</v>
      </c>
      <c r="N10598" s="2" t="s">
        <v>13959</v>
      </c>
      <c r="O10598" s="195" t="s">
        <v>9498</v>
      </c>
    </row>
    <row r="10599" spans="1:15" ht="15.75" thickBot="1">
      <c r="A10599">
        <v>2022</v>
      </c>
      <c r="B10599" t="s">
        <v>52</v>
      </c>
      <c r="C10599" s="53">
        <f t="shared" si="569"/>
        <v>44656</v>
      </c>
      <c r="D10599">
        <v>14</v>
      </c>
      <c r="E10599" t="str">
        <f t="shared" si="568"/>
        <v>S144465614</v>
      </c>
      <c r="F10599" s="5">
        <v>2026</v>
      </c>
      <c r="G10599" s="6">
        <v>165</v>
      </c>
      <c r="H10599" s="6" t="s">
        <v>13960</v>
      </c>
      <c r="I10599" s="6" t="s">
        <v>13961</v>
      </c>
      <c r="J10599" s="6" t="s">
        <v>1300</v>
      </c>
      <c r="K10599" s="196" t="s">
        <v>17</v>
      </c>
      <c r="L10599" s="6">
        <v>28</v>
      </c>
      <c r="M10599" s="196" t="s">
        <v>400</v>
      </c>
      <c r="N10599" s="6" t="s">
        <v>455</v>
      </c>
      <c r="O10599" s="197" t="s">
        <v>1831</v>
      </c>
    </row>
    <row r="10600" spans="1:15" ht="18" thickTop="1" thickBot="1">
      <c r="A10600">
        <v>2022</v>
      </c>
      <c r="B10600" t="s">
        <v>52</v>
      </c>
      <c r="C10600" s="53">
        <f t="shared" si="569"/>
        <v>44656</v>
      </c>
      <c r="D10600">
        <v>15</v>
      </c>
      <c r="E10600" t="str">
        <f t="shared" si="568"/>
        <v>S144465615</v>
      </c>
      <c r="F10600" s="146" t="s">
        <v>11904</v>
      </c>
    </row>
    <row r="10601" spans="1:15" ht="16.5" customHeight="1" thickTop="1" thickBot="1">
      <c r="A10601">
        <v>2022</v>
      </c>
      <c r="B10601" t="s">
        <v>52</v>
      </c>
      <c r="C10601" s="53">
        <f t="shared" si="569"/>
        <v>44656</v>
      </c>
      <c r="D10601">
        <v>16</v>
      </c>
      <c r="E10601" t="str">
        <f t="shared" si="568"/>
        <v>S144465616</v>
      </c>
      <c r="F10601" s="338" t="s">
        <v>1</v>
      </c>
      <c r="G10601" s="341" t="s">
        <v>2</v>
      </c>
      <c r="H10601" s="342"/>
      <c r="I10601" s="342"/>
      <c r="J10601" s="343"/>
      <c r="K10601" s="344" t="s">
        <v>3</v>
      </c>
      <c r="L10601" s="343"/>
      <c r="M10601" s="344" t="s">
        <v>144</v>
      </c>
      <c r="N10601" s="342"/>
      <c r="O10601" s="342"/>
    </row>
    <row r="10602" spans="1:15" ht="18" customHeight="1" thickBot="1">
      <c r="A10602">
        <v>2022</v>
      </c>
      <c r="B10602" t="s">
        <v>52</v>
      </c>
      <c r="C10602" s="53">
        <f t="shared" si="569"/>
        <v>44656</v>
      </c>
      <c r="D10602">
        <v>17</v>
      </c>
      <c r="E10602" t="str">
        <f t="shared" si="568"/>
        <v>S144465617</v>
      </c>
      <c r="F10602" s="339"/>
      <c r="G10602" s="345" t="s">
        <v>5</v>
      </c>
      <c r="H10602" s="347" t="s">
        <v>145</v>
      </c>
      <c r="I10602" s="348"/>
      <c r="J10602" s="349"/>
      <c r="K10602" s="350" t="s">
        <v>6</v>
      </c>
      <c r="L10602" s="352" t="s">
        <v>12875</v>
      </c>
      <c r="M10602" s="350" t="s">
        <v>8</v>
      </c>
      <c r="N10602" s="354" t="s">
        <v>146</v>
      </c>
      <c r="O10602" s="356" t="s">
        <v>147</v>
      </c>
    </row>
    <row r="10603" spans="1:15" ht="15.75" thickBot="1">
      <c r="A10603">
        <v>2022</v>
      </c>
      <c r="B10603" t="s">
        <v>52</v>
      </c>
      <c r="C10603" s="53">
        <f t="shared" si="569"/>
        <v>44656</v>
      </c>
      <c r="D10603">
        <v>18</v>
      </c>
      <c r="E10603" t="str">
        <f t="shared" si="568"/>
        <v>S144465618</v>
      </c>
      <c r="F10603" s="340"/>
      <c r="G10603" s="346"/>
      <c r="H10603" s="191" t="s">
        <v>9</v>
      </c>
      <c r="I10603" s="192" t="s">
        <v>18</v>
      </c>
      <c r="J10603" s="193" t="s">
        <v>11</v>
      </c>
      <c r="K10603" s="351"/>
      <c r="L10603" s="353"/>
      <c r="M10603" s="351"/>
      <c r="N10603" s="355"/>
      <c r="O10603" s="357"/>
    </row>
    <row r="10604" spans="1:15">
      <c r="A10604">
        <v>2022</v>
      </c>
      <c r="B10604" t="s">
        <v>52</v>
      </c>
      <c r="C10604" s="53">
        <f t="shared" si="569"/>
        <v>44656</v>
      </c>
      <c r="D10604">
        <v>19</v>
      </c>
      <c r="E10604" t="str">
        <f t="shared" si="568"/>
        <v>S144465619</v>
      </c>
      <c r="F10604" s="3" t="s">
        <v>16</v>
      </c>
      <c r="G10604" s="2">
        <v>45</v>
      </c>
      <c r="H10604" s="2" t="s">
        <v>10924</v>
      </c>
      <c r="I10604" s="2" t="s">
        <v>13962</v>
      </c>
      <c r="J10604" s="2" t="s">
        <v>3167</v>
      </c>
      <c r="K10604" s="194" t="s">
        <v>17</v>
      </c>
      <c r="L10604" s="2">
        <v>51</v>
      </c>
      <c r="M10604" s="194" t="s">
        <v>2379</v>
      </c>
      <c r="N10604" s="2">
        <v>50</v>
      </c>
      <c r="O10604" s="195" t="s">
        <v>10599</v>
      </c>
    </row>
    <row r="10605" spans="1:15">
      <c r="A10605">
        <v>2022</v>
      </c>
      <c r="B10605" t="s">
        <v>52</v>
      </c>
      <c r="C10605" s="53">
        <f t="shared" si="569"/>
        <v>44656</v>
      </c>
      <c r="D10605">
        <v>20</v>
      </c>
      <c r="E10605" t="str">
        <f t="shared" si="568"/>
        <v>S144465620</v>
      </c>
      <c r="F10605" s="4">
        <v>44652</v>
      </c>
      <c r="G10605" s="2">
        <v>100</v>
      </c>
      <c r="H10605" s="2" t="s">
        <v>13963</v>
      </c>
      <c r="I10605" s="2" t="s">
        <v>13964</v>
      </c>
      <c r="J10605" s="2" t="s">
        <v>511</v>
      </c>
      <c r="K10605" s="194" t="s">
        <v>17</v>
      </c>
      <c r="L10605" s="2">
        <v>51</v>
      </c>
      <c r="M10605" s="194">
        <v>65</v>
      </c>
      <c r="N10605" s="2">
        <v>20</v>
      </c>
      <c r="O10605" s="195">
        <v>15</v>
      </c>
    </row>
    <row r="10606" spans="1:15">
      <c r="A10606">
        <v>2022</v>
      </c>
      <c r="B10606" t="s">
        <v>52</v>
      </c>
      <c r="C10606" s="53">
        <f t="shared" si="569"/>
        <v>44656</v>
      </c>
      <c r="D10606">
        <v>21</v>
      </c>
      <c r="E10606" t="str">
        <f t="shared" si="568"/>
        <v>S144465621</v>
      </c>
      <c r="F10606" s="4">
        <v>44682</v>
      </c>
      <c r="G10606" s="2">
        <v>108</v>
      </c>
      <c r="H10606" s="2" t="s">
        <v>13965</v>
      </c>
      <c r="I10606" s="2" t="s">
        <v>13966</v>
      </c>
      <c r="J10606" s="2" t="s">
        <v>1156</v>
      </c>
      <c r="K10606" s="194" t="s">
        <v>17</v>
      </c>
      <c r="L10606" s="2">
        <v>49</v>
      </c>
      <c r="M10606" s="194" t="s">
        <v>11507</v>
      </c>
      <c r="N10606" s="2" t="s">
        <v>10191</v>
      </c>
      <c r="O10606" s="195" t="s">
        <v>2383</v>
      </c>
    </row>
    <row r="10607" spans="1:15">
      <c r="A10607">
        <v>2022</v>
      </c>
      <c r="B10607" t="s">
        <v>52</v>
      </c>
      <c r="C10607" s="53">
        <f t="shared" si="569"/>
        <v>44656</v>
      </c>
      <c r="D10607">
        <v>22</v>
      </c>
      <c r="E10607" t="str">
        <f t="shared" si="568"/>
        <v>S144465622</v>
      </c>
      <c r="F10607" s="4">
        <v>44713</v>
      </c>
      <c r="G10607" s="2">
        <v>127</v>
      </c>
      <c r="H10607" s="2" t="s">
        <v>4492</v>
      </c>
      <c r="I10607" s="2" t="s">
        <v>13967</v>
      </c>
      <c r="J10607" s="2" t="s">
        <v>1152</v>
      </c>
      <c r="K10607" s="194" t="s">
        <v>17</v>
      </c>
      <c r="L10607" s="2">
        <v>49</v>
      </c>
      <c r="M10607" s="194" t="s">
        <v>2499</v>
      </c>
      <c r="N10607" s="2">
        <v>0</v>
      </c>
      <c r="O10607" s="195" t="s">
        <v>799</v>
      </c>
    </row>
    <row r="10608" spans="1:15">
      <c r="A10608">
        <v>2022</v>
      </c>
      <c r="B10608" t="s">
        <v>52</v>
      </c>
      <c r="C10608" s="53">
        <f t="shared" si="569"/>
        <v>44656</v>
      </c>
      <c r="D10608">
        <v>23</v>
      </c>
      <c r="E10608" t="str">
        <f t="shared" si="568"/>
        <v>S144465623</v>
      </c>
      <c r="F10608" s="4">
        <v>44743</v>
      </c>
      <c r="G10608" s="2">
        <v>150</v>
      </c>
      <c r="H10608" s="2" t="s">
        <v>12409</v>
      </c>
      <c r="I10608" s="2" t="s">
        <v>4568</v>
      </c>
      <c r="J10608" s="2" t="s">
        <v>1592</v>
      </c>
      <c r="K10608" s="194" t="s">
        <v>17</v>
      </c>
      <c r="L10608" s="2">
        <v>49</v>
      </c>
      <c r="M10608" s="194" t="s">
        <v>2499</v>
      </c>
      <c r="N10608" s="2">
        <v>0</v>
      </c>
      <c r="O10608" s="195" t="s">
        <v>799</v>
      </c>
    </row>
    <row r="10609" spans="1:15">
      <c r="A10609">
        <v>2022</v>
      </c>
      <c r="B10609" t="s">
        <v>52</v>
      </c>
      <c r="C10609" s="53">
        <f t="shared" si="569"/>
        <v>44656</v>
      </c>
      <c r="D10609">
        <v>24</v>
      </c>
      <c r="E10609" t="str">
        <f t="shared" si="568"/>
        <v>S144465624</v>
      </c>
      <c r="F10609" s="3" t="s">
        <v>13233</v>
      </c>
      <c r="G10609" s="2">
        <v>196</v>
      </c>
      <c r="H10609" s="2" t="s">
        <v>8420</v>
      </c>
      <c r="I10609" s="2" t="s">
        <v>5295</v>
      </c>
      <c r="J10609" s="2" t="s">
        <v>448</v>
      </c>
      <c r="K10609" s="194" t="s">
        <v>17</v>
      </c>
      <c r="L10609" s="2">
        <v>47</v>
      </c>
      <c r="M10609" s="194" t="s">
        <v>415</v>
      </c>
      <c r="N10609" s="2" t="s">
        <v>2383</v>
      </c>
      <c r="O10609" s="195" t="s">
        <v>2313</v>
      </c>
    </row>
    <row r="10610" spans="1:15">
      <c r="A10610">
        <v>2022</v>
      </c>
      <c r="B10610" t="s">
        <v>52</v>
      </c>
      <c r="C10610" s="53">
        <f t="shared" si="569"/>
        <v>44656</v>
      </c>
      <c r="D10610">
        <v>25</v>
      </c>
      <c r="E10610" t="str">
        <f t="shared" si="568"/>
        <v>S144465625</v>
      </c>
      <c r="F10610" s="3">
        <v>2023</v>
      </c>
      <c r="G10610" s="2">
        <v>257</v>
      </c>
      <c r="H10610" s="2" t="s">
        <v>13968</v>
      </c>
      <c r="I10610" s="2" t="s">
        <v>13969</v>
      </c>
      <c r="J10610" s="2" t="s">
        <v>1750</v>
      </c>
      <c r="K10610" s="194" t="s">
        <v>17</v>
      </c>
      <c r="L10610" s="2">
        <v>45</v>
      </c>
      <c r="M10610" s="194" t="s">
        <v>10695</v>
      </c>
      <c r="N10610" s="2" t="s">
        <v>10191</v>
      </c>
      <c r="O10610" s="195" t="s">
        <v>1630</v>
      </c>
    </row>
    <row r="10611" spans="1:15">
      <c r="A10611">
        <v>2022</v>
      </c>
      <c r="B10611" t="s">
        <v>52</v>
      </c>
      <c r="C10611" s="53">
        <f t="shared" si="569"/>
        <v>44656</v>
      </c>
      <c r="D10611">
        <v>26</v>
      </c>
      <c r="E10611" t="str">
        <f t="shared" si="568"/>
        <v>S144465626</v>
      </c>
      <c r="F10611" s="3">
        <v>2024</v>
      </c>
      <c r="G10611" s="2">
        <v>232</v>
      </c>
      <c r="H10611" s="2" t="s">
        <v>13970</v>
      </c>
      <c r="I10611" s="2" t="s">
        <v>13971</v>
      </c>
      <c r="J10611" s="2" t="s">
        <v>2115</v>
      </c>
      <c r="K10611" s="194" t="s">
        <v>17</v>
      </c>
      <c r="L10611" s="2">
        <v>43</v>
      </c>
      <c r="M10611" s="194" t="s">
        <v>10695</v>
      </c>
      <c r="N10611" s="2" t="s">
        <v>4039</v>
      </c>
      <c r="O10611" s="195" t="s">
        <v>2035</v>
      </c>
    </row>
    <row r="10612" spans="1:15">
      <c r="A10612">
        <v>2022</v>
      </c>
      <c r="B10612" t="s">
        <v>52</v>
      </c>
      <c r="C10612" s="53">
        <f t="shared" si="569"/>
        <v>44656</v>
      </c>
      <c r="D10612">
        <v>27</v>
      </c>
      <c r="E10612" t="str">
        <f t="shared" si="568"/>
        <v>S144465627</v>
      </c>
      <c r="F10612" s="3">
        <v>2025</v>
      </c>
      <c r="G10612" s="2">
        <v>205</v>
      </c>
      <c r="H10612" s="2" t="s">
        <v>8645</v>
      </c>
      <c r="I10612" s="2" t="s">
        <v>13972</v>
      </c>
      <c r="J10612" s="2" t="s">
        <v>5372</v>
      </c>
      <c r="K10612" s="194" t="s">
        <v>17</v>
      </c>
      <c r="L10612" s="2">
        <v>36</v>
      </c>
      <c r="M10612" s="194" t="s">
        <v>301</v>
      </c>
      <c r="N10612" s="2" t="s">
        <v>3955</v>
      </c>
      <c r="O10612" s="195" t="s">
        <v>574</v>
      </c>
    </row>
    <row r="10613" spans="1:15" ht="15.75" thickBot="1">
      <c r="A10613">
        <v>2022</v>
      </c>
      <c r="B10613" t="s">
        <v>52</v>
      </c>
      <c r="C10613" s="53">
        <f t="shared" si="569"/>
        <v>44656</v>
      </c>
      <c r="D10613">
        <v>28</v>
      </c>
      <c r="E10613" t="str">
        <f t="shared" si="568"/>
        <v>S144465628</v>
      </c>
      <c r="F10613" s="5">
        <v>2026</v>
      </c>
      <c r="G10613" s="6">
        <v>200</v>
      </c>
      <c r="H10613" s="6" t="s">
        <v>11698</v>
      </c>
      <c r="I10613" s="6" t="s">
        <v>13973</v>
      </c>
      <c r="J10613" s="6" t="s">
        <v>3455</v>
      </c>
      <c r="K10613" s="196" t="s">
        <v>17</v>
      </c>
      <c r="L10613" s="6">
        <v>33</v>
      </c>
      <c r="M10613" s="196" t="s">
        <v>301</v>
      </c>
      <c r="N10613" s="6" t="s">
        <v>295</v>
      </c>
      <c r="O10613" s="197" t="s">
        <v>1197</v>
      </c>
    </row>
    <row r="10614" spans="1:15" ht="16.5" thickTop="1" thickBot="1">
      <c r="A10614">
        <v>2022</v>
      </c>
      <c r="B10614" t="s">
        <v>51</v>
      </c>
      <c r="C10614" s="53">
        <f>C10613+7</f>
        <v>44663</v>
      </c>
      <c r="D10614">
        <v>1</v>
      </c>
      <c r="E10614" t="str">
        <f t="shared" ref="E10614:E10641" si="570">B10614&amp;C10614&amp;D10614</f>
        <v>S15446631</v>
      </c>
      <c r="F10614" s="1" t="s">
        <v>11903</v>
      </c>
    </row>
    <row r="10615" spans="1:15" ht="16.5" thickTop="1" thickBot="1">
      <c r="A10615">
        <v>2022</v>
      </c>
      <c r="B10615" t="s">
        <v>51</v>
      </c>
      <c r="C10615" s="53">
        <f t="shared" ref="C10615:C10641" si="571">C10614</f>
        <v>44663</v>
      </c>
      <c r="D10615">
        <v>2</v>
      </c>
      <c r="E10615" t="str">
        <f t="shared" si="570"/>
        <v>S15446632</v>
      </c>
      <c r="F10615" s="338" t="s">
        <v>1</v>
      </c>
      <c r="G10615" s="341" t="s">
        <v>2</v>
      </c>
      <c r="H10615" s="342"/>
      <c r="I10615" s="342"/>
      <c r="J10615" s="343"/>
      <c r="K10615" s="344" t="s">
        <v>3</v>
      </c>
      <c r="L10615" s="343"/>
      <c r="M10615" s="344" t="s">
        <v>144</v>
      </c>
      <c r="N10615" s="342"/>
      <c r="O10615" s="342"/>
    </row>
    <row r="10616" spans="1:15" ht="18" customHeight="1" thickBot="1">
      <c r="A10616">
        <v>2022</v>
      </c>
      <c r="B10616" t="s">
        <v>51</v>
      </c>
      <c r="C10616" s="53">
        <f t="shared" si="571"/>
        <v>44663</v>
      </c>
      <c r="D10616">
        <v>3</v>
      </c>
      <c r="E10616" t="str">
        <f t="shared" si="570"/>
        <v>S15446633</v>
      </c>
      <c r="F10616" s="339"/>
      <c r="G10616" s="345" t="s">
        <v>5</v>
      </c>
      <c r="H10616" s="347" t="s">
        <v>145</v>
      </c>
      <c r="I10616" s="348"/>
      <c r="J10616" s="349"/>
      <c r="K10616" s="350" t="s">
        <v>6</v>
      </c>
      <c r="L10616" s="352" t="s">
        <v>12875</v>
      </c>
      <c r="M10616" s="350" t="s">
        <v>8</v>
      </c>
      <c r="N10616" s="354" t="s">
        <v>146</v>
      </c>
      <c r="O10616" s="356" t="s">
        <v>147</v>
      </c>
    </row>
    <row r="10617" spans="1:15" ht="15.75" thickBot="1">
      <c r="A10617">
        <v>2022</v>
      </c>
      <c r="B10617" t="s">
        <v>51</v>
      </c>
      <c r="C10617" s="53">
        <f t="shared" si="571"/>
        <v>44663</v>
      </c>
      <c r="D10617">
        <v>4</v>
      </c>
      <c r="E10617" t="str">
        <f t="shared" si="570"/>
        <v>S15446634</v>
      </c>
      <c r="F10617" s="340"/>
      <c r="G10617" s="346"/>
      <c r="H10617" s="191" t="s">
        <v>9</v>
      </c>
      <c r="I10617" s="192" t="s">
        <v>18</v>
      </c>
      <c r="J10617" s="193" t="s">
        <v>11</v>
      </c>
      <c r="K10617" s="351"/>
      <c r="L10617" s="353"/>
      <c r="M10617" s="351"/>
      <c r="N10617" s="355"/>
      <c r="O10617" s="357"/>
    </row>
    <row r="10618" spans="1:15">
      <c r="A10618">
        <v>2022</v>
      </c>
      <c r="B10618" t="s">
        <v>51</v>
      </c>
      <c r="C10618" s="53">
        <f t="shared" si="571"/>
        <v>44663</v>
      </c>
      <c r="D10618">
        <v>5</v>
      </c>
      <c r="E10618" t="str">
        <f t="shared" si="570"/>
        <v>S15446635</v>
      </c>
      <c r="F10618" s="3" t="s">
        <v>12</v>
      </c>
      <c r="G10618" s="2" t="s">
        <v>6035</v>
      </c>
      <c r="H10618" s="2" t="s">
        <v>4959</v>
      </c>
      <c r="I10618" s="2" t="s">
        <v>4959</v>
      </c>
      <c r="J10618" s="2" t="s">
        <v>13975</v>
      </c>
      <c r="K10618" s="194" t="s">
        <v>17</v>
      </c>
      <c r="L10618" s="2">
        <v>49</v>
      </c>
      <c r="M10618" s="194" t="s">
        <v>5755</v>
      </c>
      <c r="N10618" s="2" t="s">
        <v>11434</v>
      </c>
      <c r="O10618" s="195" t="s">
        <v>12555</v>
      </c>
    </row>
    <row r="10619" spans="1:15">
      <c r="A10619">
        <v>2022</v>
      </c>
      <c r="B10619" t="s">
        <v>51</v>
      </c>
      <c r="C10619" s="53">
        <f t="shared" si="571"/>
        <v>44663</v>
      </c>
      <c r="D10619">
        <v>6</v>
      </c>
      <c r="E10619" t="str">
        <f t="shared" si="570"/>
        <v>S15446636</v>
      </c>
      <c r="F10619" s="4">
        <v>44652</v>
      </c>
      <c r="G10619" s="2" t="s">
        <v>13874</v>
      </c>
      <c r="H10619" s="2" t="s">
        <v>13976</v>
      </c>
      <c r="I10619" s="2" t="s">
        <v>13875</v>
      </c>
      <c r="J10619" s="2" t="s">
        <v>11879</v>
      </c>
      <c r="K10619" s="194" t="s">
        <v>17</v>
      </c>
      <c r="L10619" s="2">
        <v>46</v>
      </c>
      <c r="M10619" s="194" t="s">
        <v>1650</v>
      </c>
      <c r="N10619" s="2" t="s">
        <v>1651</v>
      </c>
      <c r="O10619" s="195" t="s">
        <v>1649</v>
      </c>
    </row>
    <row r="10620" spans="1:15">
      <c r="A10620">
        <v>2022</v>
      </c>
      <c r="B10620" t="s">
        <v>51</v>
      </c>
      <c r="C10620" s="53">
        <f t="shared" si="571"/>
        <v>44663</v>
      </c>
      <c r="D10620">
        <v>7</v>
      </c>
      <c r="E10620" t="str">
        <f t="shared" si="570"/>
        <v>S15446637</v>
      </c>
      <c r="F10620" s="4">
        <v>44682</v>
      </c>
      <c r="G10620" s="2">
        <v>63</v>
      </c>
      <c r="H10620" s="2" t="s">
        <v>13977</v>
      </c>
      <c r="I10620" s="2" t="s">
        <v>13978</v>
      </c>
      <c r="J10620" s="2" t="s">
        <v>4000</v>
      </c>
      <c r="K10620" s="194" t="s">
        <v>17</v>
      </c>
      <c r="L10620" s="2">
        <v>49</v>
      </c>
      <c r="M10620" s="194" t="s">
        <v>3604</v>
      </c>
      <c r="N10620" s="2" t="s">
        <v>1456</v>
      </c>
      <c r="O10620" s="195" t="s">
        <v>752</v>
      </c>
    </row>
    <row r="10621" spans="1:15">
      <c r="A10621">
        <v>2022</v>
      </c>
      <c r="B10621" t="s">
        <v>51</v>
      </c>
      <c r="C10621" s="53">
        <f t="shared" si="571"/>
        <v>44663</v>
      </c>
      <c r="D10621">
        <v>8</v>
      </c>
      <c r="E10621" t="str">
        <f t="shared" si="570"/>
        <v>S15446638</v>
      </c>
      <c r="F10621" s="4">
        <v>44713</v>
      </c>
      <c r="G10621" s="2">
        <v>81</v>
      </c>
      <c r="H10621" s="2" t="s">
        <v>13979</v>
      </c>
      <c r="I10621" s="2" t="s">
        <v>11289</v>
      </c>
      <c r="J10621" s="2" t="s">
        <v>1656</v>
      </c>
      <c r="K10621" s="194" t="s">
        <v>17</v>
      </c>
      <c r="L10621" s="2">
        <v>48</v>
      </c>
      <c r="M10621" s="194" t="s">
        <v>10595</v>
      </c>
      <c r="N10621" s="2">
        <v>20</v>
      </c>
      <c r="O10621" s="195" t="s">
        <v>423</v>
      </c>
    </row>
    <row r="10622" spans="1:15">
      <c r="A10622">
        <v>2022</v>
      </c>
      <c r="B10622" t="s">
        <v>51</v>
      </c>
      <c r="C10622" s="53">
        <f t="shared" si="571"/>
        <v>44663</v>
      </c>
      <c r="D10622">
        <v>9</v>
      </c>
      <c r="E10622" t="str">
        <f t="shared" si="570"/>
        <v>S15446639</v>
      </c>
      <c r="F10622" s="4">
        <v>44743</v>
      </c>
      <c r="G10622" s="2">
        <v>105</v>
      </c>
      <c r="H10622" s="2" t="s">
        <v>13980</v>
      </c>
      <c r="I10622" s="2" t="s">
        <v>13981</v>
      </c>
      <c r="J10622" s="2" t="s">
        <v>294</v>
      </c>
      <c r="K10622" s="194" t="s">
        <v>17</v>
      </c>
      <c r="L10622" s="2">
        <v>53</v>
      </c>
      <c r="M10622" s="194" t="s">
        <v>1311</v>
      </c>
      <c r="N10622" s="2" t="s">
        <v>264</v>
      </c>
      <c r="O10622" s="195" t="s">
        <v>13982</v>
      </c>
    </row>
    <row r="10623" spans="1:15">
      <c r="A10623">
        <v>2022</v>
      </c>
      <c r="B10623" t="s">
        <v>51</v>
      </c>
      <c r="C10623" s="53">
        <f t="shared" si="571"/>
        <v>44663</v>
      </c>
      <c r="D10623">
        <v>10</v>
      </c>
      <c r="E10623" t="str">
        <f t="shared" si="570"/>
        <v>S154466310</v>
      </c>
      <c r="F10623" s="3" t="s">
        <v>13233</v>
      </c>
      <c r="G10623" s="2">
        <v>144</v>
      </c>
      <c r="H10623" s="2" t="s">
        <v>13983</v>
      </c>
      <c r="I10623" s="2" t="s">
        <v>5982</v>
      </c>
      <c r="J10623" s="2" t="s">
        <v>1417</v>
      </c>
      <c r="K10623" s="194" t="s">
        <v>17</v>
      </c>
      <c r="L10623" s="2">
        <v>49</v>
      </c>
      <c r="M10623" s="194" t="s">
        <v>2107</v>
      </c>
      <c r="N10623" s="2" t="s">
        <v>9084</v>
      </c>
      <c r="O10623" s="195" t="s">
        <v>5271</v>
      </c>
    </row>
    <row r="10624" spans="1:15">
      <c r="A10624">
        <v>2022</v>
      </c>
      <c r="B10624" t="s">
        <v>51</v>
      </c>
      <c r="C10624" s="53">
        <f t="shared" si="571"/>
        <v>44663</v>
      </c>
      <c r="D10624">
        <v>11</v>
      </c>
      <c r="E10624" t="str">
        <f t="shared" si="570"/>
        <v>S154466311</v>
      </c>
      <c r="F10624" s="3">
        <v>2023</v>
      </c>
      <c r="G10624" s="2">
        <v>205</v>
      </c>
      <c r="H10624" s="2" t="s">
        <v>13901</v>
      </c>
      <c r="I10624" s="2" t="s">
        <v>13984</v>
      </c>
      <c r="J10624" s="2" t="s">
        <v>2616</v>
      </c>
      <c r="K10624" s="194" t="s">
        <v>17</v>
      </c>
      <c r="L10624" s="2">
        <v>51</v>
      </c>
      <c r="M10624" s="194" t="s">
        <v>2975</v>
      </c>
      <c r="N10624" s="2" t="s">
        <v>1208</v>
      </c>
      <c r="O10624" s="195">
        <v>0</v>
      </c>
    </row>
    <row r="10625" spans="1:15">
      <c r="A10625">
        <v>2022</v>
      </c>
      <c r="B10625" t="s">
        <v>51</v>
      </c>
      <c r="C10625" s="53">
        <f t="shared" si="571"/>
        <v>44663</v>
      </c>
      <c r="D10625">
        <v>12</v>
      </c>
      <c r="E10625" t="str">
        <f t="shared" si="570"/>
        <v>S154466312</v>
      </c>
      <c r="F10625" s="3">
        <v>2024</v>
      </c>
      <c r="G10625" s="2">
        <v>185</v>
      </c>
      <c r="H10625" s="2" t="s">
        <v>13985</v>
      </c>
      <c r="I10625" s="2" t="s">
        <v>13986</v>
      </c>
      <c r="J10625" s="2" t="s">
        <v>5106</v>
      </c>
      <c r="K10625" s="194" t="s">
        <v>17</v>
      </c>
      <c r="L10625" s="2">
        <v>43</v>
      </c>
      <c r="M10625" s="194" t="s">
        <v>740</v>
      </c>
      <c r="N10625" s="2" t="s">
        <v>400</v>
      </c>
      <c r="O10625" s="195" t="s">
        <v>1646</v>
      </c>
    </row>
    <row r="10626" spans="1:15">
      <c r="A10626">
        <v>2022</v>
      </c>
      <c r="B10626" t="s">
        <v>51</v>
      </c>
      <c r="C10626" s="53">
        <f t="shared" si="571"/>
        <v>44663</v>
      </c>
      <c r="D10626">
        <v>13</v>
      </c>
      <c r="E10626" t="str">
        <f t="shared" si="570"/>
        <v>S154466313</v>
      </c>
      <c r="F10626" s="3">
        <v>2025</v>
      </c>
      <c r="G10626" s="2">
        <v>170</v>
      </c>
      <c r="H10626" s="2" t="s">
        <v>9144</v>
      </c>
      <c r="I10626" s="2" t="s">
        <v>13987</v>
      </c>
      <c r="J10626" s="2" t="s">
        <v>2868</v>
      </c>
      <c r="K10626" s="194" t="s">
        <v>17</v>
      </c>
      <c r="L10626" s="2">
        <v>37</v>
      </c>
      <c r="M10626" s="194" t="s">
        <v>12703</v>
      </c>
      <c r="N10626" s="2" t="s">
        <v>4005</v>
      </c>
      <c r="O10626" s="195" t="s">
        <v>1501</v>
      </c>
    </row>
    <row r="10627" spans="1:15" ht="15.75" thickBot="1">
      <c r="A10627">
        <v>2022</v>
      </c>
      <c r="B10627" t="s">
        <v>51</v>
      </c>
      <c r="C10627" s="53">
        <f t="shared" si="571"/>
        <v>44663</v>
      </c>
      <c r="D10627">
        <v>14</v>
      </c>
      <c r="E10627" t="str">
        <f t="shared" si="570"/>
        <v>S154466314</v>
      </c>
      <c r="F10627" s="5">
        <v>2026</v>
      </c>
      <c r="G10627" s="6">
        <v>163</v>
      </c>
      <c r="H10627" s="6" t="s">
        <v>13988</v>
      </c>
      <c r="I10627" s="6" t="s">
        <v>13914</v>
      </c>
      <c r="J10627" s="6" t="s">
        <v>3915</v>
      </c>
      <c r="K10627" s="196" t="s">
        <v>17</v>
      </c>
      <c r="L10627" s="6">
        <v>31</v>
      </c>
      <c r="M10627" s="196" t="s">
        <v>1831</v>
      </c>
      <c r="N10627" s="6" t="s">
        <v>11686</v>
      </c>
      <c r="O10627" s="197">
        <v>25</v>
      </c>
    </row>
    <row r="10628" spans="1:15" ht="16.5" thickTop="1" thickBot="1">
      <c r="A10628">
        <v>2022</v>
      </c>
      <c r="B10628" t="s">
        <v>51</v>
      </c>
      <c r="C10628" s="53">
        <f t="shared" si="571"/>
        <v>44663</v>
      </c>
      <c r="D10628">
        <v>15</v>
      </c>
      <c r="E10628" t="str">
        <f t="shared" si="570"/>
        <v>S154466315</v>
      </c>
      <c r="F10628" s="1" t="s">
        <v>11904</v>
      </c>
    </row>
    <row r="10629" spans="1:15" ht="16.5" thickTop="1" thickBot="1">
      <c r="A10629">
        <v>2022</v>
      </c>
      <c r="B10629" t="s">
        <v>51</v>
      </c>
      <c r="C10629" s="53">
        <f t="shared" si="571"/>
        <v>44663</v>
      </c>
      <c r="D10629">
        <v>16</v>
      </c>
      <c r="E10629" t="str">
        <f t="shared" si="570"/>
        <v>S154466316</v>
      </c>
      <c r="F10629" s="338" t="s">
        <v>1</v>
      </c>
      <c r="G10629" s="341" t="s">
        <v>2</v>
      </c>
      <c r="H10629" s="342"/>
      <c r="I10629" s="342"/>
      <c r="J10629" s="343"/>
      <c r="K10629" s="344" t="s">
        <v>3</v>
      </c>
      <c r="L10629" s="343"/>
      <c r="M10629" s="344" t="s">
        <v>144</v>
      </c>
      <c r="N10629" s="342"/>
      <c r="O10629" s="342"/>
    </row>
    <row r="10630" spans="1:15" ht="18" customHeight="1" thickBot="1">
      <c r="A10630">
        <v>2022</v>
      </c>
      <c r="B10630" t="s">
        <v>51</v>
      </c>
      <c r="C10630" s="53">
        <f t="shared" si="571"/>
        <v>44663</v>
      </c>
      <c r="D10630">
        <v>17</v>
      </c>
      <c r="E10630" t="str">
        <f t="shared" si="570"/>
        <v>S154466317</v>
      </c>
      <c r="F10630" s="339"/>
      <c r="G10630" s="345" t="s">
        <v>5</v>
      </c>
      <c r="H10630" s="347" t="s">
        <v>145</v>
      </c>
      <c r="I10630" s="348"/>
      <c r="J10630" s="349"/>
      <c r="K10630" s="350" t="s">
        <v>6</v>
      </c>
      <c r="L10630" s="352" t="s">
        <v>12875</v>
      </c>
      <c r="M10630" s="350" t="s">
        <v>8</v>
      </c>
      <c r="N10630" s="354" t="s">
        <v>146</v>
      </c>
      <c r="O10630" s="356" t="s">
        <v>147</v>
      </c>
    </row>
    <row r="10631" spans="1:15" ht="15.75" thickBot="1">
      <c r="A10631">
        <v>2022</v>
      </c>
      <c r="B10631" t="s">
        <v>51</v>
      </c>
      <c r="C10631" s="53">
        <f t="shared" si="571"/>
        <v>44663</v>
      </c>
      <c r="D10631">
        <v>18</v>
      </c>
      <c r="E10631" t="str">
        <f t="shared" si="570"/>
        <v>S154466318</v>
      </c>
      <c r="F10631" s="340"/>
      <c r="G10631" s="346"/>
      <c r="H10631" s="191" t="s">
        <v>9</v>
      </c>
      <c r="I10631" s="192" t="s">
        <v>18</v>
      </c>
      <c r="J10631" s="193" t="s">
        <v>11</v>
      </c>
      <c r="K10631" s="351"/>
      <c r="L10631" s="353"/>
      <c r="M10631" s="351"/>
      <c r="N10631" s="355"/>
      <c r="O10631" s="357"/>
    </row>
    <row r="10632" spans="1:15">
      <c r="A10632">
        <v>2022</v>
      </c>
      <c r="B10632" t="s">
        <v>51</v>
      </c>
      <c r="C10632" s="53">
        <f t="shared" si="571"/>
        <v>44663</v>
      </c>
      <c r="D10632">
        <v>19</v>
      </c>
      <c r="E10632" t="str">
        <f t="shared" si="570"/>
        <v>S154466319</v>
      </c>
      <c r="F10632" s="3" t="s">
        <v>16</v>
      </c>
      <c r="G10632" s="2">
        <v>42</v>
      </c>
      <c r="H10632" s="2" t="s">
        <v>13989</v>
      </c>
      <c r="I10632" s="2" t="s">
        <v>11282</v>
      </c>
      <c r="J10632" s="2" t="s">
        <v>786</v>
      </c>
      <c r="K10632" s="194" t="s">
        <v>17</v>
      </c>
      <c r="L10632" s="2">
        <v>48</v>
      </c>
      <c r="M10632" s="194" t="s">
        <v>551</v>
      </c>
      <c r="N10632" s="2" t="s">
        <v>3023</v>
      </c>
      <c r="O10632" s="195" t="s">
        <v>257</v>
      </c>
    </row>
    <row r="10633" spans="1:15">
      <c r="A10633">
        <v>2022</v>
      </c>
      <c r="B10633" t="s">
        <v>51</v>
      </c>
      <c r="C10633" s="53">
        <f t="shared" si="571"/>
        <v>44663</v>
      </c>
      <c r="D10633">
        <v>20</v>
      </c>
      <c r="E10633" t="str">
        <f t="shared" si="570"/>
        <v>S154466320</v>
      </c>
      <c r="F10633" s="4">
        <v>44652</v>
      </c>
      <c r="G10633" s="2">
        <v>97</v>
      </c>
      <c r="H10633" s="2" t="s">
        <v>13990</v>
      </c>
      <c r="I10633" s="2" t="s">
        <v>13991</v>
      </c>
      <c r="J10633" s="2" t="s">
        <v>2222</v>
      </c>
      <c r="K10633" s="194" t="s">
        <v>17</v>
      </c>
      <c r="L10633" s="2">
        <v>48</v>
      </c>
      <c r="M10633" s="194" t="s">
        <v>4043</v>
      </c>
      <c r="N10633" s="2" t="s">
        <v>1630</v>
      </c>
      <c r="O10633" s="195" t="s">
        <v>1661</v>
      </c>
    </row>
    <row r="10634" spans="1:15">
      <c r="A10634">
        <v>2022</v>
      </c>
      <c r="B10634" t="s">
        <v>51</v>
      </c>
      <c r="C10634" s="53">
        <f t="shared" si="571"/>
        <v>44663</v>
      </c>
      <c r="D10634">
        <v>21</v>
      </c>
      <c r="E10634" t="str">
        <f t="shared" si="570"/>
        <v>S154466321</v>
      </c>
      <c r="F10634" s="4">
        <v>44682</v>
      </c>
      <c r="G10634" s="2">
        <v>103</v>
      </c>
      <c r="H10634" s="2" t="s">
        <v>12571</v>
      </c>
      <c r="I10634" s="2" t="s">
        <v>13992</v>
      </c>
      <c r="J10634" s="2" t="s">
        <v>2141</v>
      </c>
      <c r="K10634" s="194" t="s">
        <v>17</v>
      </c>
      <c r="L10634" s="2">
        <v>49</v>
      </c>
      <c r="M10634" s="194" t="s">
        <v>256</v>
      </c>
      <c r="N10634" s="2" t="s">
        <v>2055</v>
      </c>
      <c r="O10634" s="195" t="s">
        <v>10176</v>
      </c>
    </row>
    <row r="10635" spans="1:15">
      <c r="A10635">
        <v>2022</v>
      </c>
      <c r="B10635" t="s">
        <v>51</v>
      </c>
      <c r="C10635" s="53">
        <f t="shared" si="571"/>
        <v>44663</v>
      </c>
      <c r="D10635">
        <v>22</v>
      </c>
      <c r="E10635" t="str">
        <f t="shared" si="570"/>
        <v>S154466322</v>
      </c>
      <c r="F10635" s="4">
        <v>44713</v>
      </c>
      <c r="G10635" s="2">
        <v>121</v>
      </c>
      <c r="H10635" s="2" t="s">
        <v>13993</v>
      </c>
      <c r="I10635" s="2" t="s">
        <v>9348</v>
      </c>
      <c r="J10635" s="2" t="s">
        <v>5236</v>
      </c>
      <c r="K10635" s="194" t="s">
        <v>17</v>
      </c>
      <c r="L10635" s="2">
        <v>49</v>
      </c>
      <c r="M10635" s="194" t="s">
        <v>545</v>
      </c>
      <c r="N10635" s="2" t="s">
        <v>506</v>
      </c>
      <c r="O10635" s="195">
        <v>20</v>
      </c>
    </row>
    <row r="10636" spans="1:15">
      <c r="A10636">
        <v>2022</v>
      </c>
      <c r="B10636" t="s">
        <v>51</v>
      </c>
      <c r="C10636" s="53">
        <f t="shared" si="571"/>
        <v>44663</v>
      </c>
      <c r="D10636">
        <v>23</v>
      </c>
      <c r="E10636" t="str">
        <f t="shared" si="570"/>
        <v>S154466323</v>
      </c>
      <c r="F10636" s="4">
        <v>44743</v>
      </c>
      <c r="G10636" s="2">
        <v>145</v>
      </c>
      <c r="H10636" s="2" t="s">
        <v>4519</v>
      </c>
      <c r="I10636" s="2" t="s">
        <v>5120</v>
      </c>
      <c r="J10636" s="2" t="s">
        <v>1273</v>
      </c>
      <c r="K10636" s="194" t="s">
        <v>17</v>
      </c>
      <c r="L10636" s="2">
        <v>49</v>
      </c>
      <c r="M10636" s="194" t="s">
        <v>380</v>
      </c>
      <c r="N10636" s="2" t="s">
        <v>800</v>
      </c>
      <c r="O10636" s="195" t="s">
        <v>339</v>
      </c>
    </row>
    <row r="10637" spans="1:15">
      <c r="A10637">
        <v>2022</v>
      </c>
      <c r="B10637" t="s">
        <v>51</v>
      </c>
      <c r="C10637" s="53">
        <f t="shared" si="571"/>
        <v>44663</v>
      </c>
      <c r="D10637">
        <v>24</v>
      </c>
      <c r="E10637" t="str">
        <f t="shared" si="570"/>
        <v>S154466324</v>
      </c>
      <c r="F10637" s="3" t="s">
        <v>13233</v>
      </c>
      <c r="G10637" s="2">
        <v>189</v>
      </c>
      <c r="H10637" s="2" t="s">
        <v>13994</v>
      </c>
      <c r="I10637" s="2" t="s">
        <v>11059</v>
      </c>
      <c r="J10637" s="2" t="s">
        <v>6028</v>
      </c>
      <c r="K10637" s="194" t="s">
        <v>17</v>
      </c>
      <c r="L10637" s="2">
        <v>48</v>
      </c>
      <c r="M10637" s="194" t="s">
        <v>12027</v>
      </c>
      <c r="N10637" s="2" t="s">
        <v>416</v>
      </c>
      <c r="O10637" s="195" t="s">
        <v>10191</v>
      </c>
    </row>
    <row r="10638" spans="1:15">
      <c r="A10638">
        <v>2022</v>
      </c>
      <c r="B10638" t="s">
        <v>51</v>
      </c>
      <c r="C10638" s="53">
        <f t="shared" si="571"/>
        <v>44663</v>
      </c>
      <c r="D10638">
        <v>25</v>
      </c>
      <c r="E10638" t="str">
        <f t="shared" si="570"/>
        <v>S154466325</v>
      </c>
      <c r="F10638" s="3">
        <v>2023</v>
      </c>
      <c r="G10638" s="2">
        <v>248</v>
      </c>
      <c r="H10638" s="2" t="s">
        <v>777</v>
      </c>
      <c r="I10638" s="2" t="s">
        <v>13995</v>
      </c>
      <c r="J10638" s="2" t="s">
        <v>2604</v>
      </c>
      <c r="K10638" s="194" t="s">
        <v>17</v>
      </c>
      <c r="L10638" s="2">
        <v>48</v>
      </c>
      <c r="M10638" s="194" t="s">
        <v>332</v>
      </c>
      <c r="N10638" s="2" t="s">
        <v>340</v>
      </c>
      <c r="O10638" s="195">
        <v>0</v>
      </c>
    </row>
    <row r="10639" spans="1:15">
      <c r="A10639">
        <v>2022</v>
      </c>
      <c r="B10639" t="s">
        <v>51</v>
      </c>
      <c r="C10639" s="53">
        <f t="shared" si="571"/>
        <v>44663</v>
      </c>
      <c r="D10639">
        <v>26</v>
      </c>
      <c r="E10639" t="str">
        <f t="shared" si="570"/>
        <v>S154466326</v>
      </c>
      <c r="F10639" s="3">
        <v>2024</v>
      </c>
      <c r="G10639" s="2">
        <v>225</v>
      </c>
      <c r="H10639" s="2" t="s">
        <v>13996</v>
      </c>
      <c r="I10639" s="2" t="s">
        <v>12198</v>
      </c>
      <c r="J10639" s="2" t="s">
        <v>3187</v>
      </c>
      <c r="K10639" s="194" t="s">
        <v>17</v>
      </c>
      <c r="L10639" s="2">
        <v>45</v>
      </c>
      <c r="M10639" s="194" t="s">
        <v>1019</v>
      </c>
      <c r="N10639" s="2" t="s">
        <v>3192</v>
      </c>
      <c r="O10639" s="195" t="s">
        <v>7459</v>
      </c>
    </row>
    <row r="10640" spans="1:15">
      <c r="A10640">
        <v>2022</v>
      </c>
      <c r="B10640" t="s">
        <v>51</v>
      </c>
      <c r="C10640" s="53">
        <f t="shared" si="571"/>
        <v>44663</v>
      </c>
      <c r="D10640">
        <v>27</v>
      </c>
      <c r="E10640" t="str">
        <f t="shared" si="570"/>
        <v>S154466327</v>
      </c>
      <c r="F10640" s="3">
        <v>2025</v>
      </c>
      <c r="G10640" s="2">
        <v>205</v>
      </c>
      <c r="H10640" s="2" t="s">
        <v>13997</v>
      </c>
      <c r="I10640" s="2" t="s">
        <v>8006</v>
      </c>
      <c r="J10640" s="2" t="s">
        <v>3301</v>
      </c>
      <c r="K10640" s="194" t="s">
        <v>17</v>
      </c>
      <c r="L10640" s="2">
        <v>40</v>
      </c>
      <c r="M10640" s="194" t="s">
        <v>10191</v>
      </c>
      <c r="N10640" s="2" t="s">
        <v>4038</v>
      </c>
      <c r="O10640" s="195" t="s">
        <v>2035</v>
      </c>
    </row>
    <row r="10641" spans="1:15" ht="15.75" thickBot="1">
      <c r="A10641">
        <v>2022</v>
      </c>
      <c r="B10641" t="s">
        <v>51</v>
      </c>
      <c r="C10641" s="53">
        <f t="shared" si="571"/>
        <v>44663</v>
      </c>
      <c r="D10641">
        <v>28</v>
      </c>
      <c r="E10641" t="str">
        <f t="shared" si="570"/>
        <v>S154466328</v>
      </c>
      <c r="F10641" s="5">
        <v>2026</v>
      </c>
      <c r="G10641" s="6">
        <v>193</v>
      </c>
      <c r="H10641" s="6" t="s">
        <v>13998</v>
      </c>
      <c r="I10641" s="6" t="s">
        <v>2574</v>
      </c>
      <c r="J10641" s="6" t="s">
        <v>865</v>
      </c>
      <c r="K10641" s="196" t="s">
        <v>17</v>
      </c>
      <c r="L10641" s="6">
        <v>36</v>
      </c>
      <c r="M10641" s="196" t="s">
        <v>10188</v>
      </c>
      <c r="N10641" s="6" t="s">
        <v>4038</v>
      </c>
      <c r="O10641" s="197" t="s">
        <v>3668</v>
      </c>
    </row>
    <row r="10642" spans="1:15" ht="16.5" thickTop="1" thickBot="1">
      <c r="A10642">
        <v>2022</v>
      </c>
      <c r="B10642" t="s">
        <v>50</v>
      </c>
      <c r="C10642" s="53">
        <f>C10641+7</f>
        <v>44670</v>
      </c>
      <c r="D10642">
        <v>1</v>
      </c>
      <c r="E10642" t="str">
        <f t="shared" ref="E10642:E10669" si="572">B10642&amp;C10642&amp;D10642</f>
        <v>S16446701</v>
      </c>
      <c r="F10642" s="1" t="s">
        <v>11903</v>
      </c>
    </row>
    <row r="10643" spans="1:15" ht="16.5" thickTop="1" thickBot="1">
      <c r="A10643">
        <v>2022</v>
      </c>
      <c r="B10643" t="s">
        <v>50</v>
      </c>
      <c r="C10643" s="53">
        <f t="shared" ref="C10643:C10669" si="573">C10642</f>
        <v>44670</v>
      </c>
      <c r="D10643">
        <v>2</v>
      </c>
      <c r="E10643" t="str">
        <f t="shared" si="572"/>
        <v>S16446702</v>
      </c>
      <c r="F10643" s="338" t="s">
        <v>1</v>
      </c>
      <c r="G10643" s="341" t="s">
        <v>2</v>
      </c>
      <c r="H10643" s="342"/>
      <c r="I10643" s="342"/>
      <c r="J10643" s="343"/>
      <c r="K10643" s="344" t="s">
        <v>3</v>
      </c>
      <c r="L10643" s="343"/>
      <c r="M10643" s="344" t="s">
        <v>144</v>
      </c>
      <c r="N10643" s="342"/>
      <c r="O10643" s="342"/>
    </row>
    <row r="10644" spans="1:15" ht="18" customHeight="1" thickBot="1">
      <c r="A10644">
        <v>2022</v>
      </c>
      <c r="B10644" t="s">
        <v>50</v>
      </c>
      <c r="C10644" s="53">
        <f t="shared" si="573"/>
        <v>44670</v>
      </c>
      <c r="D10644">
        <v>3</v>
      </c>
      <c r="E10644" t="str">
        <f t="shared" si="572"/>
        <v>S16446703</v>
      </c>
      <c r="F10644" s="339"/>
      <c r="G10644" s="345" t="s">
        <v>5</v>
      </c>
      <c r="H10644" s="347" t="s">
        <v>145</v>
      </c>
      <c r="I10644" s="348"/>
      <c r="J10644" s="349"/>
      <c r="K10644" s="350" t="s">
        <v>6</v>
      </c>
      <c r="L10644" s="352" t="s">
        <v>12875</v>
      </c>
      <c r="M10644" s="350" t="s">
        <v>8</v>
      </c>
      <c r="N10644" s="354" t="s">
        <v>146</v>
      </c>
      <c r="O10644" s="356" t="s">
        <v>147</v>
      </c>
    </row>
    <row r="10645" spans="1:15" ht="15.75" thickBot="1">
      <c r="A10645">
        <v>2022</v>
      </c>
      <c r="B10645" t="s">
        <v>50</v>
      </c>
      <c r="C10645" s="53">
        <f t="shared" si="573"/>
        <v>44670</v>
      </c>
      <c r="D10645">
        <v>4</v>
      </c>
      <c r="E10645" t="str">
        <f t="shared" si="572"/>
        <v>S16446704</v>
      </c>
      <c r="F10645" s="340"/>
      <c r="G10645" s="346"/>
      <c r="H10645" s="191" t="s">
        <v>9</v>
      </c>
      <c r="I10645" s="192" t="s">
        <v>18</v>
      </c>
      <c r="J10645" s="193" t="s">
        <v>11</v>
      </c>
      <c r="K10645" s="351"/>
      <c r="L10645" s="353"/>
      <c r="M10645" s="351"/>
      <c r="N10645" s="355"/>
      <c r="O10645" s="357"/>
    </row>
    <row r="10646" spans="1:15">
      <c r="A10646">
        <v>2022</v>
      </c>
      <c r="B10646" t="s">
        <v>50</v>
      </c>
      <c r="C10646" s="53">
        <f t="shared" si="573"/>
        <v>44670</v>
      </c>
      <c r="D10646">
        <v>5</v>
      </c>
      <c r="E10646" t="str">
        <f t="shared" si="572"/>
        <v>S16446705</v>
      </c>
      <c r="F10646" s="3" t="s">
        <v>12</v>
      </c>
      <c r="G10646" s="2" t="s">
        <v>1332</v>
      </c>
      <c r="H10646" s="2" t="s">
        <v>1332</v>
      </c>
      <c r="I10646" s="2" t="s">
        <v>1511</v>
      </c>
      <c r="J10646" s="2" t="s">
        <v>10617</v>
      </c>
      <c r="K10646" s="194" t="s">
        <v>13</v>
      </c>
      <c r="L10646" s="2">
        <v>50</v>
      </c>
      <c r="M10646" s="194" t="s">
        <v>9084</v>
      </c>
      <c r="N10646" s="2" t="s">
        <v>1359</v>
      </c>
      <c r="O10646" s="195">
        <v>50</v>
      </c>
    </row>
    <row r="10647" spans="1:15">
      <c r="A10647">
        <v>2022</v>
      </c>
      <c r="B10647" t="s">
        <v>50</v>
      </c>
      <c r="C10647" s="53">
        <f t="shared" si="573"/>
        <v>44670</v>
      </c>
      <c r="D10647">
        <v>6</v>
      </c>
      <c r="E10647" t="str">
        <f t="shared" si="572"/>
        <v>S16446706</v>
      </c>
      <c r="F10647" s="4">
        <v>44652</v>
      </c>
      <c r="G10647" s="2" t="s">
        <v>4210</v>
      </c>
      <c r="H10647" s="2" t="s">
        <v>4210</v>
      </c>
      <c r="I10647" s="2" t="s">
        <v>13999</v>
      </c>
      <c r="J10647" s="2" t="s">
        <v>1035</v>
      </c>
      <c r="K10647" s="194" t="s">
        <v>13</v>
      </c>
      <c r="L10647" s="2">
        <v>47</v>
      </c>
      <c r="M10647" s="194" t="s">
        <v>1642</v>
      </c>
      <c r="N10647" s="2" t="s">
        <v>641</v>
      </c>
      <c r="O10647" s="195" t="s">
        <v>1456</v>
      </c>
    </row>
    <row r="10648" spans="1:15">
      <c r="A10648">
        <v>2022</v>
      </c>
      <c r="B10648" t="s">
        <v>50</v>
      </c>
      <c r="C10648" s="53">
        <f t="shared" si="573"/>
        <v>44670</v>
      </c>
      <c r="D10648">
        <v>7</v>
      </c>
      <c r="E10648" t="str">
        <f t="shared" si="572"/>
        <v>S16446707</v>
      </c>
      <c r="F10648" s="4">
        <v>44682</v>
      </c>
      <c r="G10648" s="2" t="s">
        <v>6396</v>
      </c>
      <c r="H10648" s="2" t="s">
        <v>6396</v>
      </c>
      <c r="I10648" s="2" t="s">
        <v>857</v>
      </c>
      <c r="J10648" s="2" t="s">
        <v>10409</v>
      </c>
      <c r="K10648" s="194" t="s">
        <v>13</v>
      </c>
      <c r="L10648" s="2">
        <v>52</v>
      </c>
      <c r="M10648" s="194" t="s">
        <v>11114</v>
      </c>
      <c r="N10648" s="2">
        <v>0</v>
      </c>
      <c r="O10648" s="195" t="s">
        <v>2313</v>
      </c>
    </row>
    <row r="10649" spans="1:15">
      <c r="A10649">
        <v>2022</v>
      </c>
      <c r="B10649" t="s">
        <v>50</v>
      </c>
      <c r="C10649" s="53">
        <f t="shared" si="573"/>
        <v>44670</v>
      </c>
      <c r="D10649">
        <v>8</v>
      </c>
      <c r="E10649" t="str">
        <f t="shared" si="572"/>
        <v>S16446708</v>
      </c>
      <c r="F10649" s="4">
        <v>44713</v>
      </c>
      <c r="G10649" s="2" t="s">
        <v>14000</v>
      </c>
      <c r="H10649" s="2" t="s">
        <v>14000</v>
      </c>
      <c r="I10649" s="2" t="s">
        <v>14001</v>
      </c>
      <c r="J10649" s="2" t="s">
        <v>3872</v>
      </c>
      <c r="K10649" s="194" t="s">
        <v>13</v>
      </c>
      <c r="L10649" s="2">
        <v>54</v>
      </c>
      <c r="M10649" s="194" t="s">
        <v>2499</v>
      </c>
      <c r="N10649" s="2" t="s">
        <v>269</v>
      </c>
      <c r="O10649" s="195" t="s">
        <v>269</v>
      </c>
    </row>
    <row r="10650" spans="1:15">
      <c r="A10650">
        <v>2022</v>
      </c>
      <c r="B10650" t="s">
        <v>50</v>
      </c>
      <c r="C10650" s="53">
        <f t="shared" si="573"/>
        <v>44670</v>
      </c>
      <c r="D10650">
        <v>9</v>
      </c>
      <c r="E10650" t="str">
        <f t="shared" si="572"/>
        <v>S16446709</v>
      </c>
      <c r="F10650" s="4">
        <v>44743</v>
      </c>
      <c r="G10650" s="2" t="s">
        <v>13691</v>
      </c>
      <c r="H10650" s="2" t="s">
        <v>13691</v>
      </c>
      <c r="I10650" s="2" t="s">
        <v>268</v>
      </c>
      <c r="J10650" s="2" t="s">
        <v>1026</v>
      </c>
      <c r="K10650" s="194" t="s">
        <v>13</v>
      </c>
      <c r="L10650" s="2">
        <v>57</v>
      </c>
      <c r="M10650" s="194" t="s">
        <v>3803</v>
      </c>
      <c r="N10650" s="2">
        <v>0</v>
      </c>
      <c r="O10650" s="195" t="s">
        <v>334</v>
      </c>
    </row>
    <row r="10651" spans="1:15">
      <c r="A10651">
        <v>2022</v>
      </c>
      <c r="B10651" t="s">
        <v>50</v>
      </c>
      <c r="C10651" s="53">
        <f t="shared" si="573"/>
        <v>44670</v>
      </c>
      <c r="D10651">
        <v>10</v>
      </c>
      <c r="E10651" t="str">
        <f t="shared" si="572"/>
        <v>S164467010</v>
      </c>
      <c r="F10651" s="3" t="s">
        <v>13233</v>
      </c>
      <c r="G10651" s="2" t="s">
        <v>14002</v>
      </c>
      <c r="H10651" s="2" t="s">
        <v>14002</v>
      </c>
      <c r="I10651" s="2" t="s">
        <v>14003</v>
      </c>
      <c r="J10651" s="2" t="s">
        <v>3760</v>
      </c>
      <c r="K10651" s="194" t="s">
        <v>13</v>
      </c>
      <c r="L10651" s="2">
        <v>50</v>
      </c>
      <c r="M10651" s="194">
        <v>75</v>
      </c>
      <c r="N10651" s="2" t="s">
        <v>1502</v>
      </c>
      <c r="O10651" s="195" t="s">
        <v>10599</v>
      </c>
    </row>
    <row r="10652" spans="1:15">
      <c r="A10652">
        <v>2022</v>
      </c>
      <c r="B10652" t="s">
        <v>50</v>
      </c>
      <c r="C10652" s="53">
        <f t="shared" si="573"/>
        <v>44670</v>
      </c>
      <c r="D10652">
        <v>11</v>
      </c>
      <c r="E10652" t="str">
        <f t="shared" si="572"/>
        <v>S164467011</v>
      </c>
      <c r="F10652" s="3">
        <v>2023</v>
      </c>
      <c r="G10652" s="2" t="s">
        <v>14004</v>
      </c>
      <c r="H10652" s="2" t="s">
        <v>14004</v>
      </c>
      <c r="I10652" s="2" t="s">
        <v>14005</v>
      </c>
      <c r="J10652" s="2" t="s">
        <v>1927</v>
      </c>
      <c r="K10652" s="194" t="s">
        <v>13</v>
      </c>
      <c r="L10652" s="2">
        <v>49</v>
      </c>
      <c r="M10652" s="194" t="s">
        <v>14006</v>
      </c>
      <c r="N10652" s="2" t="s">
        <v>3668</v>
      </c>
      <c r="O10652" s="195" t="s">
        <v>1482</v>
      </c>
    </row>
    <row r="10653" spans="1:15">
      <c r="A10653">
        <v>2022</v>
      </c>
      <c r="B10653" t="s">
        <v>50</v>
      </c>
      <c r="C10653" s="53">
        <f t="shared" si="573"/>
        <v>44670</v>
      </c>
      <c r="D10653">
        <v>12</v>
      </c>
      <c r="E10653" t="str">
        <f t="shared" si="572"/>
        <v>S164467012</v>
      </c>
      <c r="F10653" s="3">
        <v>2024</v>
      </c>
      <c r="G10653" s="2" t="s">
        <v>5660</v>
      </c>
      <c r="H10653" s="2" t="s">
        <v>5660</v>
      </c>
      <c r="I10653" s="2" t="s">
        <v>13985</v>
      </c>
      <c r="J10653" s="2" t="s">
        <v>7164</v>
      </c>
      <c r="K10653" s="194" t="s">
        <v>13</v>
      </c>
      <c r="L10653" s="2">
        <v>40</v>
      </c>
      <c r="M10653" s="194" t="s">
        <v>5907</v>
      </c>
      <c r="N10653" s="2" t="s">
        <v>1359</v>
      </c>
      <c r="O10653" s="195" t="s">
        <v>730</v>
      </c>
    </row>
    <row r="10654" spans="1:15">
      <c r="A10654">
        <v>2022</v>
      </c>
      <c r="B10654" t="s">
        <v>50</v>
      </c>
      <c r="C10654" s="53">
        <f t="shared" si="573"/>
        <v>44670</v>
      </c>
      <c r="D10654">
        <v>13</v>
      </c>
      <c r="E10654" t="str">
        <f t="shared" si="572"/>
        <v>S164467013</v>
      </c>
      <c r="F10654" s="3">
        <v>2025</v>
      </c>
      <c r="G10654" s="2" t="s">
        <v>14007</v>
      </c>
      <c r="H10654" s="2" t="s">
        <v>14007</v>
      </c>
      <c r="I10654" s="2" t="s">
        <v>14008</v>
      </c>
      <c r="J10654" s="2" t="s">
        <v>840</v>
      </c>
      <c r="K10654" s="194" t="s">
        <v>13</v>
      </c>
      <c r="L10654" s="2">
        <v>34</v>
      </c>
      <c r="M10654" s="194" t="s">
        <v>529</v>
      </c>
      <c r="N10654" s="2" t="s">
        <v>11682</v>
      </c>
      <c r="O10654" s="195" t="s">
        <v>340</v>
      </c>
    </row>
    <row r="10655" spans="1:15" ht="15.75" thickBot="1">
      <c r="A10655">
        <v>2022</v>
      </c>
      <c r="B10655" t="s">
        <v>50</v>
      </c>
      <c r="C10655" s="53">
        <f t="shared" si="573"/>
        <v>44670</v>
      </c>
      <c r="D10655">
        <v>14</v>
      </c>
      <c r="E10655" t="str">
        <f t="shared" si="572"/>
        <v>S164467014</v>
      </c>
      <c r="F10655" s="5">
        <v>2026</v>
      </c>
      <c r="G10655" s="6" t="s">
        <v>14009</v>
      </c>
      <c r="H10655" s="6" t="s">
        <v>14009</v>
      </c>
      <c r="I10655" s="6" t="s">
        <v>14010</v>
      </c>
      <c r="J10655" s="6" t="s">
        <v>2670</v>
      </c>
      <c r="K10655" s="196" t="s">
        <v>13</v>
      </c>
      <c r="L10655" s="6">
        <v>30</v>
      </c>
      <c r="M10655" s="196" t="s">
        <v>297</v>
      </c>
      <c r="N10655" s="6" t="s">
        <v>507</v>
      </c>
      <c r="O10655" s="197" t="s">
        <v>10466</v>
      </c>
    </row>
    <row r="10656" spans="1:15" ht="16.5" thickTop="1" thickBot="1">
      <c r="A10656">
        <v>2022</v>
      </c>
      <c r="B10656" t="s">
        <v>50</v>
      </c>
      <c r="C10656" s="53">
        <f t="shared" si="573"/>
        <v>44670</v>
      </c>
      <c r="D10656">
        <v>15</v>
      </c>
      <c r="E10656" t="str">
        <f t="shared" si="572"/>
        <v>S164467015</v>
      </c>
      <c r="F10656" s="1" t="s">
        <v>11904</v>
      </c>
    </row>
    <row r="10657" spans="1:15" ht="16.5" thickTop="1" thickBot="1">
      <c r="A10657">
        <v>2022</v>
      </c>
      <c r="B10657" t="s">
        <v>50</v>
      </c>
      <c r="C10657" s="53">
        <f t="shared" si="573"/>
        <v>44670</v>
      </c>
      <c r="D10657">
        <v>16</v>
      </c>
      <c r="E10657" t="str">
        <f t="shared" si="572"/>
        <v>S164467016</v>
      </c>
      <c r="F10657" s="338" t="s">
        <v>1</v>
      </c>
      <c r="G10657" s="341" t="s">
        <v>2</v>
      </c>
      <c r="H10657" s="342"/>
      <c r="I10657" s="342"/>
      <c r="J10657" s="343"/>
      <c r="K10657" s="344" t="s">
        <v>3</v>
      </c>
      <c r="L10657" s="343"/>
      <c r="M10657" s="344" t="s">
        <v>144</v>
      </c>
      <c r="N10657" s="342"/>
      <c r="O10657" s="342"/>
    </row>
    <row r="10658" spans="1:15" ht="18" customHeight="1" thickBot="1">
      <c r="A10658">
        <v>2022</v>
      </c>
      <c r="B10658" t="s">
        <v>50</v>
      </c>
      <c r="C10658" s="53">
        <f t="shared" si="573"/>
        <v>44670</v>
      </c>
      <c r="D10658">
        <v>17</v>
      </c>
      <c r="E10658" t="str">
        <f t="shared" si="572"/>
        <v>S164467017</v>
      </c>
      <c r="F10658" s="339"/>
      <c r="G10658" s="345" t="s">
        <v>5</v>
      </c>
      <c r="H10658" s="347" t="s">
        <v>145</v>
      </c>
      <c r="I10658" s="348"/>
      <c r="J10658" s="349"/>
      <c r="K10658" s="350" t="s">
        <v>6</v>
      </c>
      <c r="L10658" s="352" t="s">
        <v>12875</v>
      </c>
      <c r="M10658" s="350" t="s">
        <v>8</v>
      </c>
      <c r="N10658" s="354" t="s">
        <v>146</v>
      </c>
      <c r="O10658" s="356" t="s">
        <v>147</v>
      </c>
    </row>
    <row r="10659" spans="1:15" ht="15.75" thickBot="1">
      <c r="A10659">
        <v>2022</v>
      </c>
      <c r="B10659" t="s">
        <v>50</v>
      </c>
      <c r="C10659" s="53">
        <f t="shared" si="573"/>
        <v>44670</v>
      </c>
      <c r="D10659">
        <v>18</v>
      </c>
      <c r="E10659" t="str">
        <f t="shared" si="572"/>
        <v>S164467018</v>
      </c>
      <c r="F10659" s="340"/>
      <c r="G10659" s="346"/>
      <c r="H10659" s="191" t="s">
        <v>9</v>
      </c>
      <c r="I10659" s="192" t="s">
        <v>18</v>
      </c>
      <c r="J10659" s="193" t="s">
        <v>11</v>
      </c>
      <c r="K10659" s="351"/>
      <c r="L10659" s="353"/>
      <c r="M10659" s="351"/>
      <c r="N10659" s="355"/>
      <c r="O10659" s="357"/>
    </row>
    <row r="10660" spans="1:15">
      <c r="A10660">
        <v>2022</v>
      </c>
      <c r="B10660" t="s">
        <v>50</v>
      </c>
      <c r="C10660" s="53">
        <f t="shared" si="573"/>
        <v>44670</v>
      </c>
      <c r="D10660">
        <v>19</v>
      </c>
      <c r="E10660" t="str">
        <f t="shared" si="572"/>
        <v>S164467019</v>
      </c>
      <c r="F10660" s="3" t="s">
        <v>16</v>
      </c>
      <c r="G10660" s="2" t="s">
        <v>14011</v>
      </c>
      <c r="H10660" s="2" t="s">
        <v>14011</v>
      </c>
      <c r="I10660" s="2" t="s">
        <v>14012</v>
      </c>
      <c r="J10660" s="2" t="s">
        <v>880</v>
      </c>
      <c r="K10660" s="194" t="s">
        <v>13</v>
      </c>
      <c r="L10660" s="2">
        <v>51</v>
      </c>
      <c r="M10660" s="194" t="s">
        <v>379</v>
      </c>
      <c r="N10660" s="2" t="s">
        <v>380</v>
      </c>
      <c r="O10660" s="195" t="s">
        <v>333</v>
      </c>
    </row>
    <row r="10661" spans="1:15">
      <c r="A10661">
        <v>2022</v>
      </c>
      <c r="B10661" t="s">
        <v>50</v>
      </c>
      <c r="C10661" s="53">
        <f t="shared" si="573"/>
        <v>44670</v>
      </c>
      <c r="D10661">
        <v>20</v>
      </c>
      <c r="E10661" t="str">
        <f t="shared" si="572"/>
        <v>S164467020</v>
      </c>
      <c r="F10661" s="4">
        <v>44652</v>
      </c>
      <c r="G10661" s="2" t="s">
        <v>14013</v>
      </c>
      <c r="H10661" s="2" t="s">
        <v>14013</v>
      </c>
      <c r="I10661" s="2" t="s">
        <v>14014</v>
      </c>
      <c r="J10661" s="2" t="s">
        <v>4106</v>
      </c>
      <c r="K10661" s="194" t="s">
        <v>13</v>
      </c>
      <c r="L10661" s="2">
        <v>51</v>
      </c>
      <c r="M10661" s="194" t="s">
        <v>445</v>
      </c>
      <c r="N10661" s="2" t="s">
        <v>8474</v>
      </c>
      <c r="O10661" s="195">
        <v>20</v>
      </c>
    </row>
    <row r="10662" spans="1:15">
      <c r="A10662">
        <v>2022</v>
      </c>
      <c r="B10662" t="s">
        <v>50</v>
      </c>
      <c r="C10662" s="53">
        <f t="shared" si="573"/>
        <v>44670</v>
      </c>
      <c r="D10662">
        <v>21</v>
      </c>
      <c r="E10662" t="str">
        <f t="shared" si="572"/>
        <v>S164467021</v>
      </c>
      <c r="F10662" s="4">
        <v>44682</v>
      </c>
      <c r="G10662" s="2" t="s">
        <v>14015</v>
      </c>
      <c r="H10662" s="2" t="s">
        <v>14015</v>
      </c>
      <c r="I10662" s="2" t="s">
        <v>11322</v>
      </c>
      <c r="J10662" s="2" t="s">
        <v>3042</v>
      </c>
      <c r="K10662" s="194" t="s">
        <v>13</v>
      </c>
      <c r="L10662" s="2">
        <v>47</v>
      </c>
      <c r="M10662" s="194" t="s">
        <v>2513</v>
      </c>
      <c r="N10662" s="2" t="s">
        <v>544</v>
      </c>
      <c r="O10662" s="195" t="s">
        <v>317</v>
      </c>
    </row>
    <row r="10663" spans="1:15">
      <c r="A10663">
        <v>2022</v>
      </c>
      <c r="B10663" t="s">
        <v>50</v>
      </c>
      <c r="C10663" s="53">
        <f t="shared" si="573"/>
        <v>44670</v>
      </c>
      <c r="D10663">
        <v>22</v>
      </c>
      <c r="E10663" t="str">
        <f t="shared" si="572"/>
        <v>S164467022</v>
      </c>
      <c r="F10663" s="4">
        <v>44713</v>
      </c>
      <c r="G10663" s="2" t="s">
        <v>14016</v>
      </c>
      <c r="H10663" s="2" t="s">
        <v>14016</v>
      </c>
      <c r="I10663" s="2" t="s">
        <v>14017</v>
      </c>
      <c r="J10663" s="2" t="s">
        <v>2224</v>
      </c>
      <c r="K10663" s="194" t="s">
        <v>13</v>
      </c>
      <c r="L10663" s="2">
        <v>48</v>
      </c>
      <c r="M10663" s="194" t="s">
        <v>5884</v>
      </c>
      <c r="N10663" s="2" t="s">
        <v>334</v>
      </c>
      <c r="O10663" s="195" t="s">
        <v>800</v>
      </c>
    </row>
    <row r="10664" spans="1:15">
      <c r="A10664">
        <v>2022</v>
      </c>
      <c r="B10664" t="s">
        <v>50</v>
      </c>
      <c r="C10664" s="53">
        <f t="shared" si="573"/>
        <v>44670</v>
      </c>
      <c r="D10664">
        <v>23</v>
      </c>
      <c r="E10664" t="str">
        <f t="shared" si="572"/>
        <v>S164467023</v>
      </c>
      <c r="F10664" s="4">
        <v>44743</v>
      </c>
      <c r="G10664" s="2" t="s">
        <v>14018</v>
      </c>
      <c r="H10664" s="2" t="s">
        <v>14018</v>
      </c>
      <c r="I10664" s="2" t="s">
        <v>14019</v>
      </c>
      <c r="J10664" s="2" t="s">
        <v>4113</v>
      </c>
      <c r="K10664" s="194" t="s">
        <v>13</v>
      </c>
      <c r="L10664" s="2">
        <v>49</v>
      </c>
      <c r="M10664" s="194" t="s">
        <v>4719</v>
      </c>
      <c r="N10664" s="2" t="s">
        <v>3767</v>
      </c>
      <c r="O10664" s="195" t="s">
        <v>416</v>
      </c>
    </row>
    <row r="10665" spans="1:15">
      <c r="A10665">
        <v>2022</v>
      </c>
      <c r="B10665" t="s">
        <v>50</v>
      </c>
      <c r="C10665" s="53">
        <f t="shared" si="573"/>
        <v>44670</v>
      </c>
      <c r="D10665">
        <v>24</v>
      </c>
      <c r="E10665" t="str">
        <f t="shared" si="572"/>
        <v>S164467024</v>
      </c>
      <c r="F10665" s="3" t="s">
        <v>13233</v>
      </c>
      <c r="G10665" s="2" t="s">
        <v>12539</v>
      </c>
      <c r="H10665" s="2" t="s">
        <v>12539</v>
      </c>
      <c r="I10665" s="2" t="s">
        <v>14020</v>
      </c>
      <c r="J10665" s="2" t="s">
        <v>1718</v>
      </c>
      <c r="K10665" s="194" t="s">
        <v>13</v>
      </c>
      <c r="L10665" s="2">
        <v>47</v>
      </c>
      <c r="M10665" s="194" t="s">
        <v>2409</v>
      </c>
      <c r="N10665" s="2" t="s">
        <v>274</v>
      </c>
      <c r="O10665" s="195" t="s">
        <v>5550</v>
      </c>
    </row>
    <row r="10666" spans="1:15">
      <c r="A10666">
        <v>2022</v>
      </c>
      <c r="B10666" t="s">
        <v>50</v>
      </c>
      <c r="C10666" s="53">
        <f t="shared" si="573"/>
        <v>44670</v>
      </c>
      <c r="D10666">
        <v>25</v>
      </c>
      <c r="E10666" t="str">
        <f t="shared" si="572"/>
        <v>S164467025</v>
      </c>
      <c r="F10666" s="3">
        <v>2023</v>
      </c>
      <c r="G10666" s="2" t="s">
        <v>14021</v>
      </c>
      <c r="H10666" s="2" t="s">
        <v>14021</v>
      </c>
      <c r="I10666" s="2" t="s">
        <v>10984</v>
      </c>
      <c r="J10666" s="2" t="s">
        <v>1253</v>
      </c>
      <c r="K10666" s="194" t="s">
        <v>13</v>
      </c>
      <c r="L10666" s="2">
        <v>47</v>
      </c>
      <c r="M10666" s="194" t="s">
        <v>561</v>
      </c>
      <c r="N10666" s="2" t="s">
        <v>619</v>
      </c>
      <c r="O10666" s="195" t="s">
        <v>4881</v>
      </c>
    </row>
    <row r="10667" spans="1:15">
      <c r="A10667">
        <v>2022</v>
      </c>
      <c r="B10667" t="s">
        <v>50</v>
      </c>
      <c r="C10667" s="53">
        <f t="shared" si="573"/>
        <v>44670</v>
      </c>
      <c r="D10667">
        <v>26</v>
      </c>
      <c r="E10667" t="str">
        <f t="shared" si="572"/>
        <v>S164467026</v>
      </c>
      <c r="F10667" s="3">
        <v>2024</v>
      </c>
      <c r="G10667" s="2" t="s">
        <v>14022</v>
      </c>
      <c r="H10667" s="2" t="s">
        <v>14022</v>
      </c>
      <c r="I10667" s="2" t="s">
        <v>14023</v>
      </c>
      <c r="J10667" s="2" t="s">
        <v>3301</v>
      </c>
      <c r="K10667" s="194" t="s">
        <v>13</v>
      </c>
      <c r="L10667" s="2">
        <v>41</v>
      </c>
      <c r="M10667" s="194" t="s">
        <v>525</v>
      </c>
      <c r="N10667" s="2" t="s">
        <v>7033</v>
      </c>
      <c r="O10667" s="195" t="s">
        <v>5550</v>
      </c>
    </row>
    <row r="10668" spans="1:15">
      <c r="A10668">
        <v>2022</v>
      </c>
      <c r="B10668" t="s">
        <v>50</v>
      </c>
      <c r="C10668" s="53">
        <f t="shared" si="573"/>
        <v>44670</v>
      </c>
      <c r="D10668">
        <v>27</v>
      </c>
      <c r="E10668" t="str">
        <f t="shared" si="572"/>
        <v>S164467027</v>
      </c>
      <c r="F10668" s="3">
        <v>2025</v>
      </c>
      <c r="G10668" s="2" t="s">
        <v>10640</v>
      </c>
      <c r="H10668" s="2" t="s">
        <v>10640</v>
      </c>
      <c r="I10668" s="2" t="s">
        <v>14024</v>
      </c>
      <c r="J10668" s="2" t="s">
        <v>3301</v>
      </c>
      <c r="K10668" s="194" t="s">
        <v>13</v>
      </c>
      <c r="L10668" s="2">
        <v>35</v>
      </c>
      <c r="M10668" s="194" t="s">
        <v>8474</v>
      </c>
      <c r="N10668" s="2" t="s">
        <v>8473</v>
      </c>
      <c r="O10668" s="195" t="s">
        <v>506</v>
      </c>
    </row>
    <row r="10669" spans="1:15" ht="15.75" thickBot="1">
      <c r="A10669">
        <v>2022</v>
      </c>
      <c r="B10669" t="s">
        <v>50</v>
      </c>
      <c r="C10669" s="53">
        <f t="shared" si="573"/>
        <v>44670</v>
      </c>
      <c r="D10669">
        <v>28</v>
      </c>
      <c r="E10669" t="str">
        <f t="shared" si="572"/>
        <v>S164467028</v>
      </c>
      <c r="F10669" s="5">
        <v>2026</v>
      </c>
      <c r="G10669" s="6" t="s">
        <v>14025</v>
      </c>
      <c r="H10669" s="6" t="s">
        <v>14025</v>
      </c>
      <c r="I10669" s="6" t="s">
        <v>14025</v>
      </c>
      <c r="J10669" s="6" t="s">
        <v>3634</v>
      </c>
      <c r="K10669" s="196" t="s">
        <v>13</v>
      </c>
      <c r="L10669" s="6">
        <v>33</v>
      </c>
      <c r="M10669" s="196" t="s">
        <v>295</v>
      </c>
      <c r="N10669" s="6" t="s">
        <v>1249</v>
      </c>
      <c r="O10669" s="197" t="s">
        <v>3331</v>
      </c>
    </row>
    <row r="10670" spans="1:15" ht="18" thickTop="1" thickBot="1">
      <c r="A10670">
        <v>2022</v>
      </c>
      <c r="B10670" t="s">
        <v>49</v>
      </c>
      <c r="C10670" s="53">
        <f>C10669+7</f>
        <v>44677</v>
      </c>
      <c r="D10670">
        <v>1</v>
      </c>
      <c r="E10670" t="str">
        <f t="shared" ref="E10670:E10697" si="574">B10670&amp;C10670&amp;D10670</f>
        <v>S17446771</v>
      </c>
      <c r="F10670" s="146" t="s">
        <v>11903</v>
      </c>
    </row>
    <row r="10671" spans="1:15" ht="16.5" thickTop="1" thickBot="1">
      <c r="A10671">
        <v>2022</v>
      </c>
      <c r="B10671" t="s">
        <v>49</v>
      </c>
      <c r="C10671" s="53">
        <f t="shared" ref="C10671:C10697" si="575">C10670</f>
        <v>44677</v>
      </c>
      <c r="D10671">
        <v>2</v>
      </c>
      <c r="E10671" t="str">
        <f t="shared" si="574"/>
        <v>S17446772</v>
      </c>
      <c r="F10671" s="338" t="s">
        <v>1</v>
      </c>
      <c r="G10671" s="341" t="s">
        <v>2</v>
      </c>
      <c r="H10671" s="342"/>
      <c r="I10671" s="342"/>
      <c r="J10671" s="343"/>
      <c r="K10671" s="344" t="s">
        <v>3</v>
      </c>
      <c r="L10671" s="343"/>
      <c r="M10671" s="344" t="s">
        <v>144</v>
      </c>
      <c r="N10671" s="342"/>
      <c r="O10671" s="342"/>
    </row>
    <row r="10672" spans="1:15" ht="18" customHeight="1" thickBot="1">
      <c r="A10672">
        <v>2022</v>
      </c>
      <c r="B10672" t="s">
        <v>49</v>
      </c>
      <c r="C10672" s="53">
        <f t="shared" si="575"/>
        <v>44677</v>
      </c>
      <c r="D10672">
        <v>3</v>
      </c>
      <c r="E10672" t="str">
        <f t="shared" si="574"/>
        <v>S17446773</v>
      </c>
      <c r="F10672" s="339"/>
      <c r="G10672" s="345" t="s">
        <v>5</v>
      </c>
      <c r="H10672" s="347" t="s">
        <v>145</v>
      </c>
      <c r="I10672" s="348"/>
      <c r="J10672" s="349"/>
      <c r="K10672" s="350" t="s">
        <v>6</v>
      </c>
      <c r="L10672" s="352" t="s">
        <v>12875</v>
      </c>
      <c r="M10672" s="350" t="s">
        <v>8</v>
      </c>
      <c r="N10672" s="354" t="s">
        <v>146</v>
      </c>
      <c r="O10672" s="356" t="s">
        <v>147</v>
      </c>
    </row>
    <row r="10673" spans="1:15" ht="15.75" thickBot="1">
      <c r="A10673">
        <v>2022</v>
      </c>
      <c r="B10673" t="s">
        <v>49</v>
      </c>
      <c r="C10673" s="53">
        <f t="shared" si="575"/>
        <v>44677</v>
      </c>
      <c r="D10673">
        <v>4</v>
      </c>
      <c r="E10673" t="str">
        <f t="shared" si="574"/>
        <v>S17446774</v>
      </c>
      <c r="F10673" s="340"/>
      <c r="G10673" s="346"/>
      <c r="H10673" s="191" t="s">
        <v>9</v>
      </c>
      <c r="I10673" s="192" t="s">
        <v>18</v>
      </c>
      <c r="J10673" s="193" t="s">
        <v>11</v>
      </c>
      <c r="K10673" s="351"/>
      <c r="L10673" s="353"/>
      <c r="M10673" s="351"/>
      <c r="N10673" s="355"/>
      <c r="O10673" s="357"/>
    </row>
    <row r="10674" spans="1:15">
      <c r="A10674">
        <v>2022</v>
      </c>
      <c r="B10674" t="s">
        <v>49</v>
      </c>
      <c r="C10674" s="53">
        <f t="shared" si="575"/>
        <v>44677</v>
      </c>
      <c r="D10674">
        <v>5</v>
      </c>
      <c r="E10674" t="str">
        <f t="shared" si="574"/>
        <v>S17446775</v>
      </c>
      <c r="F10674" s="3" t="s">
        <v>12</v>
      </c>
      <c r="G10674" s="2" t="s">
        <v>6035</v>
      </c>
      <c r="H10674" s="2" t="s">
        <v>261</v>
      </c>
      <c r="I10674" s="2" t="s">
        <v>3305</v>
      </c>
      <c r="J10674" s="2" t="s">
        <v>10694</v>
      </c>
      <c r="K10674" s="194" t="s">
        <v>17</v>
      </c>
      <c r="L10674" s="2">
        <v>52</v>
      </c>
      <c r="M10674" s="194" t="s">
        <v>631</v>
      </c>
      <c r="N10674" s="2" t="s">
        <v>4905</v>
      </c>
      <c r="O10674" s="195" t="s">
        <v>3825</v>
      </c>
    </row>
    <row r="10675" spans="1:15">
      <c r="A10675">
        <v>2022</v>
      </c>
      <c r="B10675" t="s">
        <v>49</v>
      </c>
      <c r="C10675" s="53">
        <f t="shared" si="575"/>
        <v>44677</v>
      </c>
      <c r="D10675">
        <v>6</v>
      </c>
      <c r="E10675" t="str">
        <f t="shared" si="574"/>
        <v>S17446776</v>
      </c>
      <c r="F10675" s="4">
        <v>44652</v>
      </c>
      <c r="G10675" s="2" t="s">
        <v>13874</v>
      </c>
      <c r="H10675" s="2" t="s">
        <v>2622</v>
      </c>
      <c r="I10675" s="2" t="s">
        <v>14026</v>
      </c>
      <c r="J10675" s="2" t="s">
        <v>1544</v>
      </c>
      <c r="K10675" s="194" t="s">
        <v>17</v>
      </c>
      <c r="L10675" s="2">
        <v>48</v>
      </c>
      <c r="M10675" s="194" t="s">
        <v>587</v>
      </c>
      <c r="N10675" s="2" t="s">
        <v>627</v>
      </c>
      <c r="O10675" s="195" t="s">
        <v>922</v>
      </c>
    </row>
    <row r="10676" spans="1:15">
      <c r="A10676">
        <v>2022</v>
      </c>
      <c r="B10676" t="s">
        <v>49</v>
      </c>
      <c r="C10676" s="53">
        <f t="shared" si="575"/>
        <v>44677</v>
      </c>
      <c r="D10676">
        <v>7</v>
      </c>
      <c r="E10676" t="str">
        <f t="shared" si="574"/>
        <v>S17446777</v>
      </c>
      <c r="F10676" s="4">
        <v>44682</v>
      </c>
      <c r="G10676" s="2">
        <v>57</v>
      </c>
      <c r="H10676" s="2" t="s">
        <v>14027</v>
      </c>
      <c r="I10676" s="2" t="s">
        <v>14028</v>
      </c>
      <c r="J10676" s="2" t="s">
        <v>1191</v>
      </c>
      <c r="K10676" s="194" t="s">
        <v>17</v>
      </c>
      <c r="L10676" s="2">
        <v>49</v>
      </c>
      <c r="M10676" s="194" t="s">
        <v>972</v>
      </c>
      <c r="N10676" s="2" t="s">
        <v>1788</v>
      </c>
      <c r="O10676" s="195" t="s">
        <v>2030</v>
      </c>
    </row>
    <row r="10677" spans="1:15">
      <c r="A10677">
        <v>2022</v>
      </c>
      <c r="B10677" t="s">
        <v>49</v>
      </c>
      <c r="C10677" s="53">
        <f t="shared" si="575"/>
        <v>44677</v>
      </c>
      <c r="D10677">
        <v>8</v>
      </c>
      <c r="E10677" t="str">
        <f t="shared" si="574"/>
        <v>S17446778</v>
      </c>
      <c r="F10677" s="4">
        <v>44713</v>
      </c>
      <c r="G10677" s="2">
        <v>75</v>
      </c>
      <c r="H10677" s="2" t="s">
        <v>14029</v>
      </c>
      <c r="I10677" s="2" t="s">
        <v>14030</v>
      </c>
      <c r="J10677" s="2" t="s">
        <v>8110</v>
      </c>
      <c r="K10677" s="194" t="s">
        <v>17</v>
      </c>
      <c r="L10677" s="2">
        <v>56</v>
      </c>
      <c r="M10677" s="194" t="s">
        <v>1917</v>
      </c>
      <c r="N10677" s="2" t="s">
        <v>303</v>
      </c>
      <c r="O10677" s="195" t="s">
        <v>1248</v>
      </c>
    </row>
    <row r="10678" spans="1:15">
      <c r="A10678">
        <v>2022</v>
      </c>
      <c r="B10678" t="s">
        <v>49</v>
      </c>
      <c r="C10678" s="53">
        <f t="shared" si="575"/>
        <v>44677</v>
      </c>
      <c r="D10678">
        <v>9</v>
      </c>
      <c r="E10678" t="str">
        <f t="shared" si="574"/>
        <v>S17446779</v>
      </c>
      <c r="F10678" s="4">
        <v>44743</v>
      </c>
      <c r="G10678" s="2">
        <v>98</v>
      </c>
      <c r="H10678" s="2" t="s">
        <v>4692</v>
      </c>
      <c r="I10678" s="2" t="s">
        <v>3741</v>
      </c>
      <c r="J10678" s="2" t="s">
        <v>4959</v>
      </c>
      <c r="K10678" s="194" t="s">
        <v>17</v>
      </c>
      <c r="L10678" s="2">
        <v>58</v>
      </c>
      <c r="M10678" s="194" t="s">
        <v>445</v>
      </c>
      <c r="N10678" s="2" t="s">
        <v>631</v>
      </c>
      <c r="O10678" s="195" t="s">
        <v>301</v>
      </c>
    </row>
    <row r="10679" spans="1:15">
      <c r="A10679">
        <v>2022</v>
      </c>
      <c r="B10679" t="s">
        <v>49</v>
      </c>
      <c r="C10679" s="53">
        <f t="shared" si="575"/>
        <v>44677</v>
      </c>
      <c r="D10679">
        <v>10</v>
      </c>
      <c r="E10679" t="str">
        <f t="shared" si="574"/>
        <v>S174467710</v>
      </c>
      <c r="F10679" s="3" t="s">
        <v>13233</v>
      </c>
      <c r="G10679" s="2">
        <v>122</v>
      </c>
      <c r="H10679" s="2" t="s">
        <v>14031</v>
      </c>
      <c r="I10679" s="2" t="s">
        <v>13789</v>
      </c>
      <c r="J10679" s="2" t="s">
        <v>549</v>
      </c>
      <c r="K10679" s="194" t="s">
        <v>17</v>
      </c>
      <c r="L10679" s="2">
        <v>49</v>
      </c>
      <c r="M10679" s="194" t="s">
        <v>12845</v>
      </c>
      <c r="N10679" s="2" t="s">
        <v>291</v>
      </c>
      <c r="O10679" s="195" t="s">
        <v>830</v>
      </c>
    </row>
    <row r="10680" spans="1:15">
      <c r="A10680">
        <v>2022</v>
      </c>
      <c r="B10680" t="s">
        <v>49</v>
      </c>
      <c r="C10680" s="53">
        <f t="shared" si="575"/>
        <v>44677</v>
      </c>
      <c r="D10680">
        <v>11</v>
      </c>
      <c r="E10680" t="str">
        <f t="shared" si="574"/>
        <v>S174467711</v>
      </c>
      <c r="F10680" s="3">
        <v>2023</v>
      </c>
      <c r="G10680" s="2">
        <v>195</v>
      </c>
      <c r="H10680" s="2" t="s">
        <v>2905</v>
      </c>
      <c r="I10680" s="2" t="s">
        <v>14032</v>
      </c>
      <c r="J10680" s="2" t="s">
        <v>317</v>
      </c>
      <c r="K10680" s="194" t="s">
        <v>17</v>
      </c>
      <c r="L10680" s="2">
        <v>50</v>
      </c>
      <c r="M10680" s="194" t="s">
        <v>4407</v>
      </c>
      <c r="N10680" s="2" t="s">
        <v>291</v>
      </c>
      <c r="O10680" s="195" t="s">
        <v>833</v>
      </c>
    </row>
    <row r="10681" spans="1:15">
      <c r="A10681">
        <v>2022</v>
      </c>
      <c r="B10681" t="s">
        <v>49</v>
      </c>
      <c r="C10681" s="53">
        <f t="shared" si="575"/>
        <v>44677</v>
      </c>
      <c r="D10681">
        <v>12</v>
      </c>
      <c r="E10681" t="str">
        <f t="shared" si="574"/>
        <v>S174467712</v>
      </c>
      <c r="F10681" s="3">
        <v>2024</v>
      </c>
      <c r="G10681" s="2">
        <v>187</v>
      </c>
      <c r="H10681" s="2" t="s">
        <v>14033</v>
      </c>
      <c r="I10681" s="2" t="s">
        <v>14034</v>
      </c>
      <c r="J10681" s="2" t="s">
        <v>3429</v>
      </c>
      <c r="K10681" s="194" t="s">
        <v>17</v>
      </c>
      <c r="L10681" s="2">
        <v>39</v>
      </c>
      <c r="M10681" s="194" t="s">
        <v>824</v>
      </c>
      <c r="N10681" s="2" t="s">
        <v>529</v>
      </c>
      <c r="O10681" s="195" t="s">
        <v>512</v>
      </c>
    </row>
    <row r="10682" spans="1:15">
      <c r="A10682">
        <v>2022</v>
      </c>
      <c r="B10682" t="s">
        <v>49</v>
      </c>
      <c r="C10682" s="53">
        <f t="shared" si="575"/>
        <v>44677</v>
      </c>
      <c r="D10682">
        <v>13</v>
      </c>
      <c r="E10682" t="str">
        <f t="shared" si="574"/>
        <v>S174467713</v>
      </c>
      <c r="F10682" s="3">
        <v>2025</v>
      </c>
      <c r="G10682" s="2">
        <v>165</v>
      </c>
      <c r="H10682" s="2" t="s">
        <v>10042</v>
      </c>
      <c r="I10682" s="2" t="s">
        <v>14035</v>
      </c>
      <c r="J10682" s="2" t="s">
        <v>5775</v>
      </c>
      <c r="K10682" s="194" t="s">
        <v>17</v>
      </c>
      <c r="L10682" s="2">
        <v>31</v>
      </c>
      <c r="M10682" s="194" t="s">
        <v>11450</v>
      </c>
      <c r="N10682" s="2" t="s">
        <v>740</v>
      </c>
      <c r="O10682" s="195" t="s">
        <v>11648</v>
      </c>
    </row>
    <row r="10683" spans="1:15" ht="15.75" thickBot="1">
      <c r="A10683">
        <v>2022</v>
      </c>
      <c r="B10683" t="s">
        <v>49</v>
      </c>
      <c r="C10683" s="53">
        <f t="shared" si="575"/>
        <v>44677</v>
      </c>
      <c r="D10683">
        <v>14</v>
      </c>
      <c r="E10683" t="str">
        <f t="shared" si="574"/>
        <v>S174467714</v>
      </c>
      <c r="F10683" s="5">
        <v>2026</v>
      </c>
      <c r="G10683" s="6">
        <v>160</v>
      </c>
      <c r="H10683" s="6" t="s">
        <v>2814</v>
      </c>
      <c r="I10683" s="6" t="s">
        <v>13960</v>
      </c>
      <c r="J10683" s="6" t="s">
        <v>1503</v>
      </c>
      <c r="K10683" s="196" t="s">
        <v>17</v>
      </c>
      <c r="L10683" s="6">
        <v>25</v>
      </c>
      <c r="M10683" s="196">
        <v>45</v>
      </c>
      <c r="N10683" s="6">
        <v>50</v>
      </c>
      <c r="O10683" s="197">
        <v>5</v>
      </c>
    </row>
    <row r="10684" spans="1:15" ht="18" thickTop="1" thickBot="1">
      <c r="A10684">
        <v>2022</v>
      </c>
      <c r="B10684" t="s">
        <v>49</v>
      </c>
      <c r="C10684" s="53">
        <f t="shared" si="575"/>
        <v>44677</v>
      </c>
      <c r="D10684">
        <v>15</v>
      </c>
      <c r="E10684" t="str">
        <f t="shared" si="574"/>
        <v>S174467715</v>
      </c>
      <c r="F10684" s="146" t="s">
        <v>11904</v>
      </c>
    </row>
    <row r="10685" spans="1:15" ht="16.5" thickTop="1" thickBot="1">
      <c r="A10685">
        <v>2022</v>
      </c>
      <c r="B10685" t="s">
        <v>49</v>
      </c>
      <c r="C10685" s="53">
        <f t="shared" si="575"/>
        <v>44677</v>
      </c>
      <c r="D10685">
        <v>16</v>
      </c>
      <c r="E10685" t="str">
        <f t="shared" si="574"/>
        <v>S174467716</v>
      </c>
      <c r="F10685" s="338" t="s">
        <v>1</v>
      </c>
      <c r="G10685" s="341" t="s">
        <v>2</v>
      </c>
      <c r="H10685" s="342"/>
      <c r="I10685" s="342"/>
      <c r="J10685" s="343"/>
      <c r="K10685" s="344" t="s">
        <v>3</v>
      </c>
      <c r="L10685" s="343"/>
      <c r="M10685" s="344" t="s">
        <v>144</v>
      </c>
      <c r="N10685" s="342"/>
      <c r="O10685" s="342"/>
    </row>
    <row r="10686" spans="1:15" ht="18" customHeight="1" thickBot="1">
      <c r="A10686">
        <v>2022</v>
      </c>
      <c r="B10686" t="s">
        <v>49</v>
      </c>
      <c r="C10686" s="53">
        <f t="shared" si="575"/>
        <v>44677</v>
      </c>
      <c r="D10686">
        <v>17</v>
      </c>
      <c r="E10686" t="str">
        <f t="shared" si="574"/>
        <v>S174467717</v>
      </c>
      <c r="F10686" s="339"/>
      <c r="G10686" s="345" t="s">
        <v>5</v>
      </c>
      <c r="H10686" s="347" t="s">
        <v>145</v>
      </c>
      <c r="I10686" s="348"/>
      <c r="J10686" s="349"/>
      <c r="K10686" s="350" t="s">
        <v>6</v>
      </c>
      <c r="L10686" s="352" t="s">
        <v>12875</v>
      </c>
      <c r="M10686" s="350" t="s">
        <v>8</v>
      </c>
      <c r="N10686" s="354" t="s">
        <v>146</v>
      </c>
      <c r="O10686" s="356" t="s">
        <v>147</v>
      </c>
    </row>
    <row r="10687" spans="1:15" ht="15.75" thickBot="1">
      <c r="A10687">
        <v>2022</v>
      </c>
      <c r="B10687" t="s">
        <v>49</v>
      </c>
      <c r="C10687" s="53">
        <f t="shared" si="575"/>
        <v>44677</v>
      </c>
      <c r="D10687">
        <v>18</v>
      </c>
      <c r="E10687" t="str">
        <f t="shared" si="574"/>
        <v>S174467718</v>
      </c>
      <c r="F10687" s="340"/>
      <c r="G10687" s="346"/>
      <c r="H10687" s="191" t="s">
        <v>9</v>
      </c>
      <c r="I10687" s="192" t="s">
        <v>18</v>
      </c>
      <c r="J10687" s="193" t="s">
        <v>11</v>
      </c>
      <c r="K10687" s="351"/>
      <c r="L10687" s="353"/>
      <c r="M10687" s="351"/>
      <c r="N10687" s="355"/>
      <c r="O10687" s="357"/>
    </row>
    <row r="10688" spans="1:15">
      <c r="A10688">
        <v>2022</v>
      </c>
      <c r="B10688" t="s">
        <v>49</v>
      </c>
      <c r="C10688" s="53">
        <f t="shared" si="575"/>
        <v>44677</v>
      </c>
      <c r="D10688">
        <v>19</v>
      </c>
      <c r="E10688" t="str">
        <f t="shared" si="574"/>
        <v>S174467719</v>
      </c>
      <c r="F10688" s="3" t="s">
        <v>16</v>
      </c>
      <c r="G10688" s="2">
        <v>42</v>
      </c>
      <c r="H10688" s="2" t="s">
        <v>9870</v>
      </c>
      <c r="I10688" s="2" t="s">
        <v>14036</v>
      </c>
      <c r="J10688" s="2" t="s">
        <v>3109</v>
      </c>
      <c r="K10688" s="194" t="s">
        <v>17</v>
      </c>
      <c r="L10688" s="2">
        <v>52</v>
      </c>
      <c r="M10688" s="194" t="s">
        <v>10188</v>
      </c>
      <c r="N10688" s="2" t="s">
        <v>10554</v>
      </c>
      <c r="O10688" s="195" t="s">
        <v>416</v>
      </c>
    </row>
    <row r="10689" spans="1:15">
      <c r="A10689">
        <v>2022</v>
      </c>
      <c r="B10689" t="s">
        <v>49</v>
      </c>
      <c r="C10689" s="53">
        <f t="shared" si="575"/>
        <v>44677</v>
      </c>
      <c r="D10689">
        <v>20</v>
      </c>
      <c r="E10689" t="str">
        <f t="shared" si="574"/>
        <v>S174467720</v>
      </c>
      <c r="F10689" s="4">
        <v>44652</v>
      </c>
      <c r="G10689" s="2" t="s">
        <v>13891</v>
      </c>
      <c r="H10689" s="2" t="s">
        <v>14037</v>
      </c>
      <c r="I10689" s="2" t="s">
        <v>14038</v>
      </c>
      <c r="J10689" s="2" t="s">
        <v>833</v>
      </c>
      <c r="K10689" s="194" t="s">
        <v>17</v>
      </c>
      <c r="L10689" s="2">
        <v>52</v>
      </c>
      <c r="M10689" s="194" t="s">
        <v>384</v>
      </c>
      <c r="N10689" s="2">
        <v>50</v>
      </c>
      <c r="O10689" s="195" t="s">
        <v>5550</v>
      </c>
    </row>
    <row r="10690" spans="1:15">
      <c r="A10690">
        <v>2022</v>
      </c>
      <c r="B10690" t="s">
        <v>49</v>
      </c>
      <c r="C10690" s="53">
        <f t="shared" si="575"/>
        <v>44677</v>
      </c>
      <c r="D10690">
        <v>21</v>
      </c>
      <c r="E10690" t="str">
        <f t="shared" si="574"/>
        <v>S174467721</v>
      </c>
      <c r="F10690" s="4">
        <v>44682</v>
      </c>
      <c r="G10690" s="2">
        <v>99</v>
      </c>
      <c r="H10690" s="2" t="s">
        <v>14039</v>
      </c>
      <c r="I10690" s="2" t="s">
        <v>14040</v>
      </c>
      <c r="J10690" s="2" t="s">
        <v>1502</v>
      </c>
      <c r="K10690" s="194" t="s">
        <v>17</v>
      </c>
      <c r="L10690" s="2">
        <v>49</v>
      </c>
      <c r="M10690" s="194">
        <v>40</v>
      </c>
      <c r="N10690" s="2">
        <v>40</v>
      </c>
      <c r="O10690" s="195">
        <v>20</v>
      </c>
    </row>
    <row r="10691" spans="1:15">
      <c r="A10691">
        <v>2022</v>
      </c>
      <c r="B10691" t="s">
        <v>49</v>
      </c>
      <c r="C10691" s="53">
        <f t="shared" si="575"/>
        <v>44677</v>
      </c>
      <c r="D10691">
        <v>22</v>
      </c>
      <c r="E10691" t="str">
        <f t="shared" si="574"/>
        <v>S174467722</v>
      </c>
      <c r="F10691" s="4">
        <v>44713</v>
      </c>
      <c r="G10691" s="2">
        <v>117</v>
      </c>
      <c r="H10691" s="2" t="s">
        <v>14041</v>
      </c>
      <c r="I10691" s="2" t="s">
        <v>14042</v>
      </c>
      <c r="J10691" s="2" t="s">
        <v>2017</v>
      </c>
      <c r="K10691" s="194" t="s">
        <v>17</v>
      </c>
      <c r="L10691" s="2">
        <v>49</v>
      </c>
      <c r="M10691" s="194" t="s">
        <v>2922</v>
      </c>
      <c r="N10691" s="2" t="s">
        <v>5550</v>
      </c>
      <c r="O10691" s="195" t="s">
        <v>4881</v>
      </c>
    </row>
    <row r="10692" spans="1:15">
      <c r="A10692">
        <v>2022</v>
      </c>
      <c r="B10692" t="s">
        <v>49</v>
      </c>
      <c r="C10692" s="53">
        <f t="shared" si="575"/>
        <v>44677</v>
      </c>
      <c r="D10692">
        <v>23</v>
      </c>
      <c r="E10692" t="str">
        <f t="shared" si="574"/>
        <v>S174467723</v>
      </c>
      <c r="F10692" s="4">
        <v>44743</v>
      </c>
      <c r="G10692" s="2">
        <v>140</v>
      </c>
      <c r="H10692" s="2" t="s">
        <v>14043</v>
      </c>
      <c r="I10692" s="2" t="s">
        <v>4041</v>
      </c>
      <c r="J10692" s="2" t="s">
        <v>2141</v>
      </c>
      <c r="K10692" s="194" t="s">
        <v>17</v>
      </c>
      <c r="L10692" s="2">
        <v>49</v>
      </c>
      <c r="M10692" s="194" t="s">
        <v>525</v>
      </c>
      <c r="N10692" s="2" t="s">
        <v>619</v>
      </c>
      <c r="O10692" s="195" t="s">
        <v>5551</v>
      </c>
    </row>
    <row r="10693" spans="1:15">
      <c r="A10693">
        <v>2022</v>
      </c>
      <c r="B10693" t="s">
        <v>49</v>
      </c>
      <c r="C10693" s="53">
        <f t="shared" si="575"/>
        <v>44677</v>
      </c>
      <c r="D10693">
        <v>24</v>
      </c>
      <c r="E10693" t="str">
        <f t="shared" si="574"/>
        <v>S174467724</v>
      </c>
      <c r="F10693" s="3" t="s">
        <v>13233</v>
      </c>
      <c r="G10693" s="2">
        <v>172</v>
      </c>
      <c r="H10693" s="2" t="s">
        <v>11256</v>
      </c>
      <c r="I10693" s="2" t="s">
        <v>14044</v>
      </c>
      <c r="J10693" s="2" t="s">
        <v>4953</v>
      </c>
      <c r="K10693" s="194" t="s">
        <v>17</v>
      </c>
      <c r="L10693" s="2">
        <v>45</v>
      </c>
      <c r="M10693" s="194" t="s">
        <v>411</v>
      </c>
      <c r="N10693" s="2" t="s">
        <v>799</v>
      </c>
      <c r="O10693" s="195" t="s">
        <v>799</v>
      </c>
    </row>
    <row r="10694" spans="1:15">
      <c r="A10694">
        <v>2022</v>
      </c>
      <c r="B10694" t="s">
        <v>49</v>
      </c>
      <c r="C10694" s="53">
        <f t="shared" si="575"/>
        <v>44677</v>
      </c>
      <c r="D10694">
        <v>25</v>
      </c>
      <c r="E10694" t="str">
        <f t="shared" si="574"/>
        <v>S174467725</v>
      </c>
      <c r="F10694" s="3">
        <v>2023</v>
      </c>
      <c r="G10694" s="2">
        <v>240</v>
      </c>
      <c r="H10694" s="2" t="s">
        <v>14045</v>
      </c>
      <c r="I10694" s="2" t="s">
        <v>11077</v>
      </c>
      <c r="J10694" s="2" t="s">
        <v>2017</v>
      </c>
      <c r="K10694" s="194" t="s">
        <v>17</v>
      </c>
      <c r="L10694" s="2">
        <v>45</v>
      </c>
      <c r="M10694" s="194" t="s">
        <v>10817</v>
      </c>
      <c r="N10694" s="2" t="s">
        <v>460</v>
      </c>
      <c r="O10694" s="195" t="s">
        <v>317</v>
      </c>
    </row>
    <row r="10695" spans="1:15">
      <c r="A10695">
        <v>2022</v>
      </c>
      <c r="B10695" t="s">
        <v>49</v>
      </c>
      <c r="C10695" s="53">
        <f t="shared" si="575"/>
        <v>44677</v>
      </c>
      <c r="D10695">
        <v>26</v>
      </c>
      <c r="E10695" t="str">
        <f t="shared" si="574"/>
        <v>S174467726</v>
      </c>
      <c r="F10695" s="3">
        <v>2024</v>
      </c>
      <c r="G10695" s="2">
        <v>227</v>
      </c>
      <c r="H10695" s="2" t="s">
        <v>10349</v>
      </c>
      <c r="I10695" s="2" t="s">
        <v>14046</v>
      </c>
      <c r="J10695" s="2" t="s">
        <v>2344</v>
      </c>
      <c r="K10695" s="194" t="s">
        <v>17</v>
      </c>
      <c r="L10695" s="2">
        <v>40</v>
      </c>
      <c r="M10695" s="194" t="s">
        <v>555</v>
      </c>
      <c r="N10695" s="2" t="s">
        <v>6250</v>
      </c>
      <c r="O10695" s="195" t="s">
        <v>258</v>
      </c>
    </row>
    <row r="10696" spans="1:15">
      <c r="A10696">
        <v>2022</v>
      </c>
      <c r="B10696" t="s">
        <v>49</v>
      </c>
      <c r="C10696" s="53">
        <f t="shared" si="575"/>
        <v>44677</v>
      </c>
      <c r="D10696">
        <v>27</v>
      </c>
      <c r="E10696" t="str">
        <f t="shared" si="574"/>
        <v>S174467727</v>
      </c>
      <c r="F10696" s="3">
        <v>2025</v>
      </c>
      <c r="G10696" s="2">
        <v>200</v>
      </c>
      <c r="H10696" s="2" t="s">
        <v>9329</v>
      </c>
      <c r="I10696" s="2" t="s">
        <v>14047</v>
      </c>
      <c r="J10696" s="2" t="s">
        <v>1823</v>
      </c>
      <c r="K10696" s="194" t="s">
        <v>17</v>
      </c>
      <c r="L10696" s="2">
        <v>34</v>
      </c>
      <c r="M10696" s="194" t="s">
        <v>1019</v>
      </c>
      <c r="N10696" s="2">
        <v>50</v>
      </c>
      <c r="O10696" s="195" t="s">
        <v>334</v>
      </c>
    </row>
    <row r="10697" spans="1:15" ht="15.75" thickBot="1">
      <c r="A10697">
        <v>2022</v>
      </c>
      <c r="B10697" t="s">
        <v>49</v>
      </c>
      <c r="C10697" s="53">
        <f t="shared" si="575"/>
        <v>44677</v>
      </c>
      <c r="D10697">
        <v>28</v>
      </c>
      <c r="E10697" t="str">
        <f t="shared" si="574"/>
        <v>S174467728</v>
      </c>
      <c r="F10697" s="5">
        <v>2026</v>
      </c>
      <c r="G10697" s="6">
        <v>192</v>
      </c>
      <c r="H10697" s="6" t="s">
        <v>2748</v>
      </c>
      <c r="I10697" s="6" t="s">
        <v>9506</v>
      </c>
      <c r="J10697" s="6" t="s">
        <v>3634</v>
      </c>
      <c r="K10697" s="196" t="s">
        <v>17</v>
      </c>
      <c r="L10697" s="6">
        <v>29</v>
      </c>
      <c r="M10697" s="196" t="s">
        <v>1631</v>
      </c>
      <c r="N10697" s="6" t="s">
        <v>2689</v>
      </c>
      <c r="O10697" s="197" t="s">
        <v>1661</v>
      </c>
    </row>
    <row r="10698" spans="1:15" ht="18" thickTop="1" thickBot="1">
      <c r="A10698">
        <v>2022</v>
      </c>
      <c r="B10698" t="s">
        <v>48</v>
      </c>
      <c r="C10698" s="53">
        <f>C10697+7</f>
        <v>44684</v>
      </c>
      <c r="D10698">
        <v>1</v>
      </c>
      <c r="E10698" t="str">
        <f t="shared" ref="E10698:E10725" si="576">B10698&amp;C10698&amp;D10698</f>
        <v>S18446841</v>
      </c>
      <c r="F10698" s="146" t="s">
        <v>11903</v>
      </c>
    </row>
    <row r="10699" spans="1:15" ht="16.5" thickTop="1" thickBot="1">
      <c r="A10699">
        <v>2022</v>
      </c>
      <c r="B10699" t="s">
        <v>48</v>
      </c>
      <c r="C10699" s="53">
        <f t="shared" ref="C10699:C10725" si="577">C10698</f>
        <v>44684</v>
      </c>
      <c r="D10699">
        <v>2</v>
      </c>
      <c r="E10699" t="str">
        <f t="shared" si="576"/>
        <v>S18446842</v>
      </c>
      <c r="F10699" s="338" t="s">
        <v>1</v>
      </c>
      <c r="G10699" s="341" t="s">
        <v>2</v>
      </c>
      <c r="H10699" s="342"/>
      <c r="I10699" s="342"/>
      <c r="J10699" s="343"/>
      <c r="K10699" s="344" t="s">
        <v>3</v>
      </c>
      <c r="L10699" s="343"/>
      <c r="M10699" s="344" t="s">
        <v>144</v>
      </c>
      <c r="N10699" s="342"/>
      <c r="O10699" s="342"/>
    </row>
    <row r="10700" spans="1:15" ht="18" customHeight="1" thickBot="1">
      <c r="A10700">
        <v>2022</v>
      </c>
      <c r="B10700" t="s">
        <v>48</v>
      </c>
      <c r="C10700" s="53">
        <f t="shared" si="577"/>
        <v>44684</v>
      </c>
      <c r="D10700">
        <v>3</v>
      </c>
      <c r="E10700" t="str">
        <f t="shared" si="576"/>
        <v>S18446843</v>
      </c>
      <c r="F10700" s="339"/>
      <c r="G10700" s="345" t="s">
        <v>5</v>
      </c>
      <c r="H10700" s="347" t="s">
        <v>145</v>
      </c>
      <c r="I10700" s="348"/>
      <c r="J10700" s="349"/>
      <c r="K10700" s="350" t="s">
        <v>6</v>
      </c>
      <c r="L10700" s="352" t="s">
        <v>12875</v>
      </c>
      <c r="M10700" s="350" t="s">
        <v>8</v>
      </c>
      <c r="N10700" s="354" t="s">
        <v>146</v>
      </c>
      <c r="O10700" s="356" t="s">
        <v>147</v>
      </c>
    </row>
    <row r="10701" spans="1:15" ht="15.75" thickBot="1">
      <c r="A10701">
        <v>2022</v>
      </c>
      <c r="B10701" t="s">
        <v>48</v>
      </c>
      <c r="C10701" s="53">
        <f t="shared" si="577"/>
        <v>44684</v>
      </c>
      <c r="D10701">
        <v>4</v>
      </c>
      <c r="E10701" t="str">
        <f t="shared" si="576"/>
        <v>S18446844</v>
      </c>
      <c r="F10701" s="340"/>
      <c r="G10701" s="346"/>
      <c r="H10701" s="191" t="s">
        <v>9</v>
      </c>
      <c r="I10701" s="192" t="s">
        <v>18</v>
      </c>
      <c r="J10701" s="193" t="s">
        <v>11</v>
      </c>
      <c r="K10701" s="351"/>
      <c r="L10701" s="353"/>
      <c r="M10701" s="351"/>
      <c r="N10701" s="355"/>
      <c r="O10701" s="357"/>
    </row>
    <row r="10702" spans="1:15">
      <c r="A10702">
        <v>2022</v>
      </c>
      <c r="B10702" t="s">
        <v>48</v>
      </c>
      <c r="C10702" s="53">
        <f t="shared" si="577"/>
        <v>44684</v>
      </c>
      <c r="D10702">
        <v>5</v>
      </c>
      <c r="E10702" t="str">
        <f t="shared" si="576"/>
        <v>S18446845</v>
      </c>
      <c r="F10702" s="3" t="s">
        <v>12</v>
      </c>
      <c r="G10702" s="2">
        <v>1</v>
      </c>
      <c r="H10702" s="2" t="s">
        <v>1332</v>
      </c>
      <c r="I10702" s="2" t="s">
        <v>10175</v>
      </c>
      <c r="J10702" s="2" t="s">
        <v>12877</v>
      </c>
      <c r="K10702" s="194" t="s">
        <v>17</v>
      </c>
      <c r="L10702" s="2">
        <v>55</v>
      </c>
      <c r="M10702" s="194" t="s">
        <v>4234</v>
      </c>
      <c r="N10702" s="2" t="s">
        <v>4640</v>
      </c>
      <c r="O10702" s="195" t="s">
        <v>4563</v>
      </c>
    </row>
    <row r="10703" spans="1:15">
      <c r="A10703">
        <v>2022</v>
      </c>
      <c r="B10703" t="s">
        <v>48</v>
      </c>
      <c r="C10703" s="53">
        <f t="shared" si="577"/>
        <v>44684</v>
      </c>
      <c r="D10703">
        <v>6</v>
      </c>
      <c r="E10703" t="str">
        <f t="shared" si="576"/>
        <v>S18446846</v>
      </c>
      <c r="F10703" s="4">
        <v>44682</v>
      </c>
      <c r="G10703" s="2">
        <v>59</v>
      </c>
      <c r="H10703" s="2" t="s">
        <v>14048</v>
      </c>
      <c r="I10703" s="2" t="s">
        <v>7102</v>
      </c>
      <c r="J10703" s="2" t="s">
        <v>7511</v>
      </c>
      <c r="K10703" s="194" t="s">
        <v>17</v>
      </c>
      <c r="L10703" s="2">
        <v>52</v>
      </c>
      <c r="M10703" s="194" t="s">
        <v>11225</v>
      </c>
      <c r="N10703" s="2" t="s">
        <v>635</v>
      </c>
      <c r="O10703" s="195" t="s">
        <v>264</v>
      </c>
    </row>
    <row r="10704" spans="1:15">
      <c r="A10704">
        <v>2022</v>
      </c>
      <c r="B10704" t="s">
        <v>48</v>
      </c>
      <c r="C10704" s="53">
        <f t="shared" si="577"/>
        <v>44684</v>
      </c>
      <c r="D10704">
        <v>7</v>
      </c>
      <c r="E10704" t="str">
        <f t="shared" si="576"/>
        <v>S18446847</v>
      </c>
      <c r="F10704" s="4">
        <v>44713</v>
      </c>
      <c r="G10704" s="2">
        <v>79</v>
      </c>
      <c r="H10704" s="2" t="s">
        <v>14049</v>
      </c>
      <c r="I10704" s="2" t="s">
        <v>14050</v>
      </c>
      <c r="J10704" s="2" t="s">
        <v>1270</v>
      </c>
      <c r="K10704" s="194" t="s">
        <v>17</v>
      </c>
      <c r="L10704" s="2">
        <v>56</v>
      </c>
      <c r="M10704" s="194">
        <v>5</v>
      </c>
      <c r="N10704" s="2">
        <v>5</v>
      </c>
      <c r="O10704" s="195">
        <v>90</v>
      </c>
    </row>
    <row r="10705" spans="1:15">
      <c r="A10705">
        <v>2022</v>
      </c>
      <c r="B10705" t="s">
        <v>48</v>
      </c>
      <c r="C10705" s="53">
        <f t="shared" si="577"/>
        <v>44684</v>
      </c>
      <c r="D10705">
        <v>8</v>
      </c>
      <c r="E10705" t="str">
        <f t="shared" si="576"/>
        <v>S18446848</v>
      </c>
      <c r="F10705" s="4">
        <v>44743</v>
      </c>
      <c r="G10705" s="2">
        <v>100</v>
      </c>
      <c r="H10705" s="2" t="s">
        <v>11494</v>
      </c>
      <c r="I10705" s="2" t="s">
        <v>4507</v>
      </c>
      <c r="J10705" s="2" t="s">
        <v>3872</v>
      </c>
      <c r="K10705" s="194" t="s">
        <v>17</v>
      </c>
      <c r="L10705" s="2">
        <v>53</v>
      </c>
      <c r="M10705" s="194" t="s">
        <v>291</v>
      </c>
      <c r="N10705" s="2" t="s">
        <v>833</v>
      </c>
      <c r="O10705" s="195" t="s">
        <v>4407</v>
      </c>
    </row>
    <row r="10706" spans="1:15">
      <c r="A10706">
        <v>2022</v>
      </c>
      <c r="B10706" t="s">
        <v>48</v>
      </c>
      <c r="C10706" s="53">
        <f t="shared" si="577"/>
        <v>44684</v>
      </c>
      <c r="D10706">
        <v>9</v>
      </c>
      <c r="E10706" t="str">
        <f t="shared" si="576"/>
        <v>S18446849</v>
      </c>
      <c r="F10706" s="4">
        <v>44774</v>
      </c>
      <c r="G10706" s="2">
        <v>120</v>
      </c>
      <c r="H10706" s="2" t="s">
        <v>14051</v>
      </c>
      <c r="I10706" s="2" t="s">
        <v>14052</v>
      </c>
      <c r="J10706" s="2" t="s">
        <v>4106</v>
      </c>
      <c r="K10706" s="194" t="s">
        <v>17</v>
      </c>
      <c r="L10706" s="2">
        <v>51</v>
      </c>
      <c r="M10706" s="194" t="s">
        <v>291</v>
      </c>
      <c r="N10706" s="2" t="s">
        <v>833</v>
      </c>
      <c r="O10706" s="195" t="s">
        <v>4407</v>
      </c>
    </row>
    <row r="10707" spans="1:15">
      <c r="A10707">
        <v>2022</v>
      </c>
      <c r="B10707" t="s">
        <v>48</v>
      </c>
      <c r="C10707" s="53">
        <f t="shared" si="577"/>
        <v>44684</v>
      </c>
      <c r="D10707">
        <v>10</v>
      </c>
      <c r="E10707" t="str">
        <f t="shared" si="576"/>
        <v>S184468410</v>
      </c>
      <c r="F10707" s="3" t="s">
        <v>13233</v>
      </c>
      <c r="G10707" s="2">
        <v>138</v>
      </c>
      <c r="H10707" s="2" t="s">
        <v>14053</v>
      </c>
      <c r="I10707" s="2" t="s">
        <v>14054</v>
      </c>
      <c r="J10707" s="2" t="s">
        <v>1073</v>
      </c>
      <c r="K10707" s="194" t="s">
        <v>17</v>
      </c>
      <c r="L10707" s="2">
        <v>46</v>
      </c>
      <c r="M10707" s="194">
        <v>10</v>
      </c>
      <c r="N10707" s="2" t="s">
        <v>285</v>
      </c>
      <c r="O10707" s="195" t="s">
        <v>11438</v>
      </c>
    </row>
    <row r="10708" spans="1:15">
      <c r="A10708">
        <v>2022</v>
      </c>
      <c r="B10708" t="s">
        <v>48</v>
      </c>
      <c r="C10708" s="53">
        <f t="shared" si="577"/>
        <v>44684</v>
      </c>
      <c r="D10708">
        <v>11</v>
      </c>
      <c r="E10708" t="str">
        <f t="shared" si="576"/>
        <v>S184468411</v>
      </c>
      <c r="F10708" s="3">
        <v>2023</v>
      </c>
      <c r="G10708" s="2">
        <v>188</v>
      </c>
      <c r="H10708" s="2" t="s">
        <v>13985</v>
      </c>
      <c r="I10708" s="2" t="s">
        <v>2840</v>
      </c>
      <c r="J10708" s="2" t="s">
        <v>1757</v>
      </c>
      <c r="K10708" s="194" t="s">
        <v>17</v>
      </c>
      <c r="L10708" s="2">
        <v>47</v>
      </c>
      <c r="M10708" s="194" t="s">
        <v>11642</v>
      </c>
      <c r="N10708" s="2" t="s">
        <v>752</v>
      </c>
      <c r="O10708" s="195" t="s">
        <v>3731</v>
      </c>
    </row>
    <row r="10709" spans="1:15">
      <c r="A10709">
        <v>2022</v>
      </c>
      <c r="B10709" t="s">
        <v>48</v>
      </c>
      <c r="C10709" s="53">
        <f t="shared" si="577"/>
        <v>44684</v>
      </c>
      <c r="D10709">
        <v>12</v>
      </c>
      <c r="E10709" t="str">
        <f t="shared" si="576"/>
        <v>S184468412</v>
      </c>
      <c r="F10709" s="3">
        <v>2024</v>
      </c>
      <c r="G10709" s="2">
        <v>185</v>
      </c>
      <c r="H10709" s="2" t="s">
        <v>6133</v>
      </c>
      <c r="I10709" s="2" t="s">
        <v>14055</v>
      </c>
      <c r="J10709" s="2" t="s">
        <v>1951</v>
      </c>
      <c r="K10709" s="194" t="s">
        <v>17</v>
      </c>
      <c r="L10709" s="2">
        <v>39</v>
      </c>
      <c r="M10709" s="194" t="s">
        <v>11313</v>
      </c>
      <c r="N10709" s="2" t="s">
        <v>4562</v>
      </c>
      <c r="O10709" s="195" t="s">
        <v>833</v>
      </c>
    </row>
    <row r="10710" spans="1:15">
      <c r="A10710">
        <v>2022</v>
      </c>
      <c r="B10710" t="s">
        <v>48</v>
      </c>
      <c r="C10710" s="53">
        <f t="shared" si="577"/>
        <v>44684</v>
      </c>
      <c r="D10710">
        <v>13</v>
      </c>
      <c r="E10710" t="str">
        <f t="shared" si="576"/>
        <v>S184468413</v>
      </c>
      <c r="F10710" s="3">
        <v>2025</v>
      </c>
      <c r="G10710" s="2">
        <v>165</v>
      </c>
      <c r="H10710" s="2" t="s">
        <v>13033</v>
      </c>
      <c r="I10710" s="2" t="s">
        <v>14056</v>
      </c>
      <c r="J10710" s="2" t="s">
        <v>1300</v>
      </c>
      <c r="K10710" s="194" t="s">
        <v>17</v>
      </c>
      <c r="L10710" s="2">
        <v>33</v>
      </c>
      <c r="M10710" s="194" t="s">
        <v>529</v>
      </c>
      <c r="N10710" s="2">
        <v>50</v>
      </c>
      <c r="O10710" s="195" t="s">
        <v>444</v>
      </c>
    </row>
    <row r="10711" spans="1:15" ht="15.75" thickBot="1">
      <c r="A10711">
        <v>2022</v>
      </c>
      <c r="B10711" t="s">
        <v>48</v>
      </c>
      <c r="C10711" s="53">
        <f t="shared" si="577"/>
        <v>44684</v>
      </c>
      <c r="D10711">
        <v>14</v>
      </c>
      <c r="E10711" t="str">
        <f t="shared" si="576"/>
        <v>S184468414</v>
      </c>
      <c r="F10711" s="5">
        <v>2026</v>
      </c>
      <c r="G10711" s="6">
        <v>160</v>
      </c>
      <c r="H10711" s="6" t="s">
        <v>14057</v>
      </c>
      <c r="I10711" s="6" t="s">
        <v>10282</v>
      </c>
      <c r="J10711" s="6" t="s">
        <v>1300</v>
      </c>
      <c r="K10711" s="196" t="s">
        <v>17</v>
      </c>
      <c r="L10711" s="6">
        <v>29</v>
      </c>
      <c r="M10711" s="196">
        <v>25</v>
      </c>
      <c r="N10711" s="6">
        <v>55</v>
      </c>
      <c r="O10711" s="197">
        <v>20</v>
      </c>
    </row>
    <row r="10712" spans="1:15" ht="18" thickTop="1" thickBot="1">
      <c r="A10712">
        <v>2022</v>
      </c>
      <c r="B10712" t="s">
        <v>48</v>
      </c>
      <c r="C10712" s="53">
        <f t="shared" si="577"/>
        <v>44684</v>
      </c>
      <c r="D10712">
        <v>15</v>
      </c>
      <c r="E10712" t="str">
        <f t="shared" si="576"/>
        <v>S184468415</v>
      </c>
      <c r="F10712" s="146" t="s">
        <v>11904</v>
      </c>
    </row>
    <row r="10713" spans="1:15" ht="16.5" thickTop="1" thickBot="1">
      <c r="A10713">
        <v>2022</v>
      </c>
      <c r="B10713" t="s">
        <v>48</v>
      </c>
      <c r="C10713" s="53">
        <f t="shared" si="577"/>
        <v>44684</v>
      </c>
      <c r="D10713">
        <v>16</v>
      </c>
      <c r="E10713" t="str">
        <f t="shared" si="576"/>
        <v>S184468416</v>
      </c>
      <c r="F10713" s="338" t="s">
        <v>1</v>
      </c>
      <c r="G10713" s="341" t="s">
        <v>2</v>
      </c>
      <c r="H10713" s="342"/>
      <c r="I10713" s="342"/>
      <c r="J10713" s="343"/>
      <c r="K10713" s="344" t="s">
        <v>3</v>
      </c>
      <c r="L10713" s="343"/>
      <c r="M10713" s="344" t="s">
        <v>144</v>
      </c>
      <c r="N10713" s="342"/>
      <c r="O10713" s="342"/>
    </row>
    <row r="10714" spans="1:15" ht="18" customHeight="1" thickBot="1">
      <c r="A10714">
        <v>2022</v>
      </c>
      <c r="B10714" t="s">
        <v>48</v>
      </c>
      <c r="C10714" s="53">
        <f t="shared" si="577"/>
        <v>44684</v>
      </c>
      <c r="D10714">
        <v>17</v>
      </c>
      <c r="E10714" t="str">
        <f t="shared" si="576"/>
        <v>S184468417</v>
      </c>
      <c r="F10714" s="339"/>
      <c r="G10714" s="345" t="s">
        <v>5</v>
      </c>
      <c r="H10714" s="347" t="s">
        <v>145</v>
      </c>
      <c r="I10714" s="348"/>
      <c r="J10714" s="349"/>
      <c r="K10714" s="350" t="s">
        <v>6</v>
      </c>
      <c r="L10714" s="352" t="s">
        <v>12875</v>
      </c>
      <c r="M10714" s="350" t="s">
        <v>8</v>
      </c>
      <c r="N10714" s="354" t="s">
        <v>146</v>
      </c>
      <c r="O10714" s="356" t="s">
        <v>147</v>
      </c>
    </row>
    <row r="10715" spans="1:15" ht="15.75" thickBot="1">
      <c r="A10715">
        <v>2022</v>
      </c>
      <c r="B10715" t="s">
        <v>48</v>
      </c>
      <c r="C10715" s="53">
        <f t="shared" si="577"/>
        <v>44684</v>
      </c>
      <c r="D10715">
        <v>18</v>
      </c>
      <c r="E10715" t="str">
        <f t="shared" si="576"/>
        <v>S184468418</v>
      </c>
      <c r="F10715" s="340"/>
      <c r="G10715" s="346"/>
      <c r="H10715" s="191" t="s">
        <v>9</v>
      </c>
      <c r="I10715" s="192" t="s">
        <v>18</v>
      </c>
      <c r="J10715" s="193" t="s">
        <v>11</v>
      </c>
      <c r="K10715" s="351"/>
      <c r="L10715" s="353"/>
      <c r="M10715" s="351"/>
      <c r="N10715" s="355"/>
      <c r="O10715" s="357"/>
    </row>
    <row r="10716" spans="1:15">
      <c r="A10716">
        <v>2022</v>
      </c>
      <c r="B10716" t="s">
        <v>48</v>
      </c>
      <c r="C10716" s="53">
        <f t="shared" si="577"/>
        <v>44684</v>
      </c>
      <c r="D10716">
        <v>19</v>
      </c>
      <c r="E10716" t="str">
        <f t="shared" si="576"/>
        <v>S184468419</v>
      </c>
      <c r="F10716" s="3" t="s">
        <v>16</v>
      </c>
      <c r="G10716" s="2">
        <v>43</v>
      </c>
      <c r="H10716" s="2" t="s">
        <v>14058</v>
      </c>
      <c r="I10716" s="2" t="s">
        <v>14059</v>
      </c>
      <c r="J10716" s="2" t="s">
        <v>2965</v>
      </c>
      <c r="K10716" s="194" t="s">
        <v>17</v>
      </c>
      <c r="L10716" s="2">
        <v>51</v>
      </c>
      <c r="M10716" s="194" t="s">
        <v>351</v>
      </c>
      <c r="N10716" s="2" t="s">
        <v>350</v>
      </c>
      <c r="O10716" s="195">
        <v>20</v>
      </c>
    </row>
    <row r="10717" spans="1:15">
      <c r="A10717">
        <v>2022</v>
      </c>
      <c r="B10717" t="s">
        <v>48</v>
      </c>
      <c r="C10717" s="53">
        <f t="shared" si="577"/>
        <v>44684</v>
      </c>
      <c r="D10717">
        <v>20</v>
      </c>
      <c r="E10717" t="str">
        <f t="shared" si="576"/>
        <v>S184468420</v>
      </c>
      <c r="F10717" s="4">
        <v>44682</v>
      </c>
      <c r="G10717" s="2">
        <v>102</v>
      </c>
      <c r="H10717" s="2" t="s">
        <v>11681</v>
      </c>
      <c r="I10717" s="2" t="s">
        <v>14060</v>
      </c>
      <c r="J10717" s="2" t="s">
        <v>1592</v>
      </c>
      <c r="K10717" s="194" t="s">
        <v>17</v>
      </c>
      <c r="L10717" s="2">
        <v>51</v>
      </c>
      <c r="M10717" s="194">
        <v>50</v>
      </c>
      <c r="N10717" s="2" t="s">
        <v>383</v>
      </c>
      <c r="O10717" s="195" t="s">
        <v>619</v>
      </c>
    </row>
    <row r="10718" spans="1:15">
      <c r="A10718">
        <v>2022</v>
      </c>
      <c r="B10718" t="s">
        <v>48</v>
      </c>
      <c r="C10718" s="53">
        <f t="shared" si="577"/>
        <v>44684</v>
      </c>
      <c r="D10718">
        <v>21</v>
      </c>
      <c r="E10718" t="str">
        <f t="shared" si="576"/>
        <v>S184468421</v>
      </c>
      <c r="F10718" s="4">
        <v>44713</v>
      </c>
      <c r="G10718" s="2">
        <v>122</v>
      </c>
      <c r="H10718" s="2" t="s">
        <v>14061</v>
      </c>
      <c r="I10718" s="2" t="s">
        <v>14062</v>
      </c>
      <c r="J10718" s="2" t="s">
        <v>1617</v>
      </c>
      <c r="K10718" s="194" t="s">
        <v>17</v>
      </c>
      <c r="L10718" s="2">
        <v>47</v>
      </c>
      <c r="M10718" s="194" t="s">
        <v>1831</v>
      </c>
      <c r="N10718" s="2" t="s">
        <v>311</v>
      </c>
      <c r="O10718" s="195" t="s">
        <v>10416</v>
      </c>
    </row>
    <row r="10719" spans="1:15">
      <c r="A10719">
        <v>2022</v>
      </c>
      <c r="B10719" t="s">
        <v>48</v>
      </c>
      <c r="C10719" s="53">
        <f t="shared" si="577"/>
        <v>44684</v>
      </c>
      <c r="D10719">
        <v>22</v>
      </c>
      <c r="E10719" t="str">
        <f t="shared" si="576"/>
        <v>S184468422</v>
      </c>
      <c r="F10719" s="4">
        <v>44743</v>
      </c>
      <c r="G10719" s="2">
        <v>143</v>
      </c>
      <c r="H10719" s="2" t="s">
        <v>14063</v>
      </c>
      <c r="I10719" s="2" t="s">
        <v>14064</v>
      </c>
      <c r="J10719" s="2" t="s">
        <v>2436</v>
      </c>
      <c r="K10719" s="194" t="s">
        <v>17</v>
      </c>
      <c r="L10719" s="2">
        <v>47</v>
      </c>
      <c r="M10719" s="194" t="s">
        <v>3211</v>
      </c>
      <c r="N10719" s="2" t="s">
        <v>312</v>
      </c>
      <c r="O10719" s="195" t="s">
        <v>4773</v>
      </c>
    </row>
    <row r="10720" spans="1:15">
      <c r="A10720">
        <v>2022</v>
      </c>
      <c r="B10720" t="s">
        <v>48</v>
      </c>
      <c r="C10720" s="53">
        <f t="shared" si="577"/>
        <v>44684</v>
      </c>
      <c r="D10720">
        <v>23</v>
      </c>
      <c r="E10720" t="str">
        <f t="shared" si="576"/>
        <v>S184468423</v>
      </c>
      <c r="F10720" s="4">
        <v>44774</v>
      </c>
      <c r="G10720" s="2">
        <v>165</v>
      </c>
      <c r="H10720" s="2" t="s">
        <v>3295</v>
      </c>
      <c r="I10720" s="2" t="s">
        <v>2558</v>
      </c>
      <c r="J10720" s="2" t="s">
        <v>3571</v>
      </c>
      <c r="K10720" s="194" t="s">
        <v>17</v>
      </c>
      <c r="L10720" s="2">
        <v>44</v>
      </c>
      <c r="M10720" s="194" t="s">
        <v>3211</v>
      </c>
      <c r="N10720" s="2" t="s">
        <v>312</v>
      </c>
      <c r="O10720" s="195" t="s">
        <v>4773</v>
      </c>
    </row>
    <row r="10721" spans="1:15">
      <c r="A10721">
        <v>2022</v>
      </c>
      <c r="B10721" t="s">
        <v>48</v>
      </c>
      <c r="C10721" s="53">
        <f t="shared" si="577"/>
        <v>44684</v>
      </c>
      <c r="D10721">
        <v>24</v>
      </c>
      <c r="E10721" t="str">
        <f t="shared" si="576"/>
        <v>S184468424</v>
      </c>
      <c r="F10721" s="3" t="s">
        <v>13233</v>
      </c>
      <c r="G10721" s="2">
        <v>183</v>
      </c>
      <c r="H10721" s="2" t="s">
        <v>6030</v>
      </c>
      <c r="I10721" s="2" t="s">
        <v>14065</v>
      </c>
      <c r="J10721" s="2" t="s">
        <v>876</v>
      </c>
      <c r="K10721" s="194" t="s">
        <v>17</v>
      </c>
      <c r="L10721" s="2">
        <v>44</v>
      </c>
      <c r="M10721" s="194" t="s">
        <v>346</v>
      </c>
      <c r="N10721" s="2" t="s">
        <v>460</v>
      </c>
      <c r="O10721" s="195" t="s">
        <v>1638</v>
      </c>
    </row>
    <row r="10722" spans="1:15">
      <c r="A10722">
        <v>2022</v>
      </c>
      <c r="B10722" t="s">
        <v>48</v>
      </c>
      <c r="C10722" s="53">
        <f t="shared" si="577"/>
        <v>44684</v>
      </c>
      <c r="D10722">
        <v>25</v>
      </c>
      <c r="E10722" t="str">
        <f t="shared" si="576"/>
        <v>S184468425</v>
      </c>
      <c r="F10722" s="3">
        <v>2023</v>
      </c>
      <c r="G10722" s="2">
        <v>233</v>
      </c>
      <c r="H10722" s="2" t="s">
        <v>14066</v>
      </c>
      <c r="I10722" s="2" t="s">
        <v>14067</v>
      </c>
      <c r="J10722" s="2" t="s">
        <v>1058</v>
      </c>
      <c r="K10722" s="194" t="s">
        <v>17</v>
      </c>
      <c r="L10722" s="2">
        <v>44</v>
      </c>
      <c r="M10722" s="194" t="s">
        <v>3876</v>
      </c>
      <c r="N10722" s="2" t="s">
        <v>460</v>
      </c>
      <c r="O10722" s="195" t="s">
        <v>460</v>
      </c>
    </row>
    <row r="10723" spans="1:15">
      <c r="A10723">
        <v>2022</v>
      </c>
      <c r="B10723" t="s">
        <v>48</v>
      </c>
      <c r="C10723" s="53">
        <f t="shared" si="577"/>
        <v>44684</v>
      </c>
      <c r="D10723">
        <v>26</v>
      </c>
      <c r="E10723" t="str">
        <f t="shared" si="576"/>
        <v>S184468426</v>
      </c>
      <c r="F10723" s="3">
        <v>2024</v>
      </c>
      <c r="G10723" s="2">
        <v>225</v>
      </c>
      <c r="H10723" s="2" t="s">
        <v>14068</v>
      </c>
      <c r="I10723" s="2" t="s">
        <v>14069</v>
      </c>
      <c r="J10723" s="2" t="s">
        <v>1750</v>
      </c>
      <c r="K10723" s="194" t="s">
        <v>17</v>
      </c>
      <c r="L10723" s="2">
        <v>41</v>
      </c>
      <c r="M10723" s="194" t="s">
        <v>3902</v>
      </c>
      <c r="N10723" s="2" t="s">
        <v>420</v>
      </c>
      <c r="O10723" s="195" t="s">
        <v>334</v>
      </c>
    </row>
    <row r="10724" spans="1:15">
      <c r="A10724">
        <v>2022</v>
      </c>
      <c r="B10724" t="s">
        <v>48</v>
      </c>
      <c r="C10724" s="53">
        <f t="shared" si="577"/>
        <v>44684</v>
      </c>
      <c r="D10724">
        <v>27</v>
      </c>
      <c r="E10724" t="str">
        <f t="shared" si="576"/>
        <v>S184468427</v>
      </c>
      <c r="F10724" s="3">
        <v>2025</v>
      </c>
      <c r="G10724" s="2">
        <v>202</v>
      </c>
      <c r="H10724" s="2" t="s">
        <v>10122</v>
      </c>
      <c r="I10724" s="2" t="s">
        <v>14070</v>
      </c>
      <c r="J10724" s="2" t="s">
        <v>996</v>
      </c>
      <c r="K10724" s="194" t="s">
        <v>17</v>
      </c>
      <c r="L10724" s="2">
        <v>35</v>
      </c>
      <c r="M10724" s="194" t="s">
        <v>301</v>
      </c>
      <c r="N10724" s="2" t="s">
        <v>3697</v>
      </c>
      <c r="O10724" s="195" t="s">
        <v>379</v>
      </c>
    </row>
    <row r="10725" spans="1:15" ht="15.75" thickBot="1">
      <c r="A10725">
        <v>2022</v>
      </c>
      <c r="B10725" t="s">
        <v>48</v>
      </c>
      <c r="C10725" s="53">
        <f t="shared" si="577"/>
        <v>44684</v>
      </c>
      <c r="D10725">
        <v>28</v>
      </c>
      <c r="E10725" t="str">
        <f t="shared" si="576"/>
        <v>S184468428</v>
      </c>
      <c r="F10725" s="5">
        <v>2026</v>
      </c>
      <c r="G10725" s="6">
        <v>195</v>
      </c>
      <c r="H10725" s="6" t="s">
        <v>5297</v>
      </c>
      <c r="I10725" s="6" t="s">
        <v>12610</v>
      </c>
      <c r="J10725" s="6" t="s">
        <v>3961</v>
      </c>
      <c r="K10725" s="196" t="s">
        <v>17</v>
      </c>
      <c r="L10725" s="6">
        <v>34</v>
      </c>
      <c r="M10725" s="196" t="s">
        <v>383</v>
      </c>
      <c r="N10725" s="6" t="s">
        <v>384</v>
      </c>
      <c r="O10725" s="197" t="s">
        <v>384</v>
      </c>
    </row>
    <row r="10726" spans="1:15" ht="18" thickTop="1" thickBot="1">
      <c r="A10726">
        <v>2022</v>
      </c>
      <c r="B10726" t="s">
        <v>47</v>
      </c>
      <c r="C10726" s="53">
        <f>C10725+7</f>
        <v>44691</v>
      </c>
      <c r="D10726">
        <v>1</v>
      </c>
      <c r="E10726" t="str">
        <f t="shared" ref="E10726:E10753" si="578">B10726&amp;C10726&amp;D10726</f>
        <v>S19446911</v>
      </c>
      <c r="F10726" s="146" t="s">
        <v>11903</v>
      </c>
    </row>
    <row r="10727" spans="1:15" ht="16.5" thickTop="1" thickBot="1">
      <c r="A10727">
        <v>2022</v>
      </c>
      <c r="B10727" t="s">
        <v>47</v>
      </c>
      <c r="C10727" s="53">
        <f t="shared" ref="C10727:C10753" si="579">C10726</f>
        <v>44691</v>
      </c>
      <c r="D10727">
        <v>2</v>
      </c>
      <c r="E10727" t="str">
        <f t="shared" si="578"/>
        <v>S19446912</v>
      </c>
      <c r="F10727" s="338" t="s">
        <v>1</v>
      </c>
      <c r="G10727" s="341" t="s">
        <v>2</v>
      </c>
      <c r="H10727" s="342"/>
      <c r="I10727" s="342"/>
      <c r="J10727" s="343"/>
      <c r="K10727" s="344" t="s">
        <v>3</v>
      </c>
      <c r="L10727" s="343"/>
      <c r="M10727" s="344" t="s">
        <v>144</v>
      </c>
      <c r="N10727" s="342"/>
      <c r="O10727" s="342"/>
    </row>
    <row r="10728" spans="1:15" ht="18" customHeight="1" thickBot="1">
      <c r="A10728">
        <v>2022</v>
      </c>
      <c r="B10728" t="s">
        <v>47</v>
      </c>
      <c r="C10728" s="53">
        <f t="shared" si="579"/>
        <v>44691</v>
      </c>
      <c r="D10728">
        <v>3</v>
      </c>
      <c r="E10728" t="str">
        <f t="shared" si="578"/>
        <v>S19446913</v>
      </c>
      <c r="F10728" s="339"/>
      <c r="G10728" s="345" t="s">
        <v>5</v>
      </c>
      <c r="H10728" s="347" t="s">
        <v>145</v>
      </c>
      <c r="I10728" s="348"/>
      <c r="J10728" s="349"/>
      <c r="K10728" s="350" t="s">
        <v>6</v>
      </c>
      <c r="L10728" s="352" t="s">
        <v>12875</v>
      </c>
      <c r="M10728" s="350" t="s">
        <v>8</v>
      </c>
      <c r="N10728" s="354" t="s">
        <v>146</v>
      </c>
      <c r="O10728" s="356" t="s">
        <v>147</v>
      </c>
    </row>
    <row r="10729" spans="1:15" ht="15.75" thickBot="1">
      <c r="A10729">
        <v>2022</v>
      </c>
      <c r="B10729" t="s">
        <v>47</v>
      </c>
      <c r="C10729" s="53">
        <f t="shared" si="579"/>
        <v>44691</v>
      </c>
      <c r="D10729">
        <v>4</v>
      </c>
      <c r="E10729" t="str">
        <f t="shared" si="578"/>
        <v>S19446914</v>
      </c>
      <c r="F10729" s="340"/>
      <c r="G10729" s="346"/>
      <c r="H10729" s="191" t="s">
        <v>9</v>
      </c>
      <c r="I10729" s="192" t="s">
        <v>18</v>
      </c>
      <c r="J10729" s="193" t="s">
        <v>11</v>
      </c>
      <c r="K10729" s="351"/>
      <c r="L10729" s="353"/>
      <c r="M10729" s="351"/>
      <c r="N10729" s="355"/>
      <c r="O10729" s="357"/>
    </row>
    <row r="10730" spans="1:15">
      <c r="A10730">
        <v>2022</v>
      </c>
      <c r="B10730" t="s">
        <v>47</v>
      </c>
      <c r="C10730" s="53">
        <f t="shared" si="579"/>
        <v>44691</v>
      </c>
      <c r="D10730">
        <v>5</v>
      </c>
      <c r="E10730" t="str">
        <f t="shared" si="578"/>
        <v>S19446915</v>
      </c>
      <c r="F10730" s="3" t="s">
        <v>12</v>
      </c>
      <c r="G10730" s="2">
        <v>1</v>
      </c>
      <c r="H10730" s="2" t="s">
        <v>1547</v>
      </c>
      <c r="I10730" s="2" t="s">
        <v>1511</v>
      </c>
      <c r="J10730" s="2" t="s">
        <v>9534</v>
      </c>
      <c r="K10730" s="194" t="s">
        <v>17</v>
      </c>
      <c r="L10730" s="2">
        <v>48</v>
      </c>
      <c r="M10730" s="194" t="s">
        <v>636</v>
      </c>
      <c r="N10730" s="2" t="s">
        <v>4640</v>
      </c>
      <c r="O10730" s="195" t="s">
        <v>11007</v>
      </c>
    </row>
    <row r="10731" spans="1:15">
      <c r="A10731">
        <v>2022</v>
      </c>
      <c r="B10731" t="s">
        <v>47</v>
      </c>
      <c r="C10731" s="53">
        <f t="shared" si="579"/>
        <v>44691</v>
      </c>
      <c r="D10731">
        <v>6</v>
      </c>
      <c r="E10731" t="str">
        <f t="shared" si="578"/>
        <v>S19446916</v>
      </c>
      <c r="F10731" s="4">
        <v>44682</v>
      </c>
      <c r="G10731" s="2">
        <v>58</v>
      </c>
      <c r="H10731" s="2" t="s">
        <v>14071</v>
      </c>
      <c r="I10731" s="2" t="s">
        <v>14072</v>
      </c>
      <c r="J10731" s="2" t="s">
        <v>8923</v>
      </c>
      <c r="K10731" s="194" t="s">
        <v>17</v>
      </c>
      <c r="L10731" s="2">
        <v>49</v>
      </c>
      <c r="M10731" s="194" t="s">
        <v>1158</v>
      </c>
      <c r="N10731" s="2" t="s">
        <v>4058</v>
      </c>
      <c r="O10731" s="195" t="s">
        <v>1158</v>
      </c>
    </row>
    <row r="10732" spans="1:15">
      <c r="A10732">
        <v>2022</v>
      </c>
      <c r="B10732" t="s">
        <v>47</v>
      </c>
      <c r="C10732" s="53">
        <f t="shared" si="579"/>
        <v>44691</v>
      </c>
      <c r="D10732">
        <v>7</v>
      </c>
      <c r="E10732" t="str">
        <f t="shared" si="578"/>
        <v>S19446917</v>
      </c>
      <c r="F10732" s="4">
        <v>44713</v>
      </c>
      <c r="G10732" s="2">
        <v>80</v>
      </c>
      <c r="H10732" s="2" t="s">
        <v>4804</v>
      </c>
      <c r="I10732" s="2" t="s">
        <v>14073</v>
      </c>
      <c r="J10732" s="2" t="s">
        <v>1504</v>
      </c>
      <c r="K10732" s="194" t="s">
        <v>17</v>
      </c>
      <c r="L10732" s="2">
        <v>55</v>
      </c>
      <c r="M10732" s="194" t="s">
        <v>907</v>
      </c>
      <c r="N10732" s="2" t="s">
        <v>2100</v>
      </c>
      <c r="O10732" s="195" t="s">
        <v>450</v>
      </c>
    </row>
    <row r="10733" spans="1:15">
      <c r="A10733">
        <v>2022</v>
      </c>
      <c r="B10733" t="s">
        <v>47</v>
      </c>
      <c r="C10733" s="53">
        <f t="shared" si="579"/>
        <v>44691</v>
      </c>
      <c r="D10733">
        <v>8</v>
      </c>
      <c r="E10733" t="str">
        <f t="shared" si="578"/>
        <v>S19446918</v>
      </c>
      <c r="F10733" s="4">
        <v>44743</v>
      </c>
      <c r="G10733" s="2">
        <v>110</v>
      </c>
      <c r="H10733" s="2" t="s">
        <v>14074</v>
      </c>
      <c r="I10733" s="2">
        <v>107</v>
      </c>
      <c r="J10733" s="2" t="s">
        <v>2084</v>
      </c>
      <c r="K10733" s="194" t="s">
        <v>17</v>
      </c>
      <c r="L10733" s="2">
        <v>56</v>
      </c>
      <c r="M10733" s="194" t="s">
        <v>2771</v>
      </c>
      <c r="N10733" s="2" t="s">
        <v>2011</v>
      </c>
      <c r="O10733" s="195" t="s">
        <v>2569</v>
      </c>
    </row>
    <row r="10734" spans="1:15">
      <c r="A10734">
        <v>2022</v>
      </c>
      <c r="B10734" t="s">
        <v>47</v>
      </c>
      <c r="C10734" s="53">
        <f t="shared" si="579"/>
        <v>44691</v>
      </c>
      <c r="D10734">
        <v>9</v>
      </c>
      <c r="E10734" t="str">
        <f t="shared" si="578"/>
        <v>S19446919</v>
      </c>
      <c r="F10734" s="4">
        <v>44774</v>
      </c>
      <c r="G10734" s="2">
        <v>125</v>
      </c>
      <c r="H10734" s="2" t="s">
        <v>14075</v>
      </c>
      <c r="I10734" s="2" t="s">
        <v>14076</v>
      </c>
      <c r="J10734" s="2" t="s">
        <v>1257</v>
      </c>
      <c r="K10734" s="194" t="s">
        <v>17</v>
      </c>
      <c r="L10734" s="2">
        <v>54</v>
      </c>
      <c r="M10734" s="194">
        <v>0</v>
      </c>
      <c r="N10734" s="2" t="s">
        <v>9757</v>
      </c>
      <c r="O10734" s="195" t="s">
        <v>13624</v>
      </c>
    </row>
    <row r="10735" spans="1:15">
      <c r="A10735">
        <v>2022</v>
      </c>
      <c r="B10735" t="s">
        <v>47</v>
      </c>
      <c r="C10735" s="53">
        <f t="shared" si="579"/>
        <v>44691</v>
      </c>
      <c r="D10735">
        <v>10</v>
      </c>
      <c r="E10735" t="str">
        <f t="shared" si="578"/>
        <v>S194469110</v>
      </c>
      <c r="F10735" s="3" t="s">
        <v>13233</v>
      </c>
      <c r="G10735" s="2">
        <v>142</v>
      </c>
      <c r="H10735" s="2" t="s">
        <v>14077</v>
      </c>
      <c r="I10735" s="2" t="s">
        <v>4285</v>
      </c>
      <c r="J10735" s="2" t="s">
        <v>2616</v>
      </c>
      <c r="K10735" s="194" t="s">
        <v>17</v>
      </c>
      <c r="L10735" s="2">
        <v>51</v>
      </c>
      <c r="M10735" s="194" t="s">
        <v>442</v>
      </c>
      <c r="N10735" s="2" t="s">
        <v>2362</v>
      </c>
      <c r="O10735" s="195" t="s">
        <v>14078</v>
      </c>
    </row>
    <row r="10736" spans="1:15">
      <c r="A10736">
        <v>2022</v>
      </c>
      <c r="B10736" t="s">
        <v>47</v>
      </c>
      <c r="C10736" s="53">
        <f t="shared" si="579"/>
        <v>44691</v>
      </c>
      <c r="D10736">
        <v>11</v>
      </c>
      <c r="E10736" t="str">
        <f t="shared" si="578"/>
        <v>S194469111</v>
      </c>
      <c r="F10736" s="3">
        <v>2023</v>
      </c>
      <c r="G10736" s="2">
        <v>200</v>
      </c>
      <c r="H10736" s="2" t="s">
        <v>14079</v>
      </c>
      <c r="I10736" s="2" t="s">
        <v>14080</v>
      </c>
      <c r="J10736" s="2" t="s">
        <v>3740</v>
      </c>
      <c r="K10736" s="194" t="s">
        <v>17</v>
      </c>
      <c r="L10736" s="2">
        <v>46</v>
      </c>
      <c r="M10736" s="194" t="s">
        <v>11425</v>
      </c>
      <c r="N10736" s="2" t="s">
        <v>3780</v>
      </c>
      <c r="O10736" s="195" t="s">
        <v>14081</v>
      </c>
    </row>
    <row r="10737" spans="1:15">
      <c r="A10737">
        <v>2022</v>
      </c>
      <c r="B10737" t="s">
        <v>47</v>
      </c>
      <c r="C10737" s="53">
        <f t="shared" si="579"/>
        <v>44691</v>
      </c>
      <c r="D10737">
        <v>12</v>
      </c>
      <c r="E10737" t="str">
        <f t="shared" si="578"/>
        <v>S194469112</v>
      </c>
      <c r="F10737" s="3">
        <v>2024</v>
      </c>
      <c r="G10737" s="2">
        <v>185</v>
      </c>
      <c r="H10737" s="2" t="s">
        <v>14082</v>
      </c>
      <c r="I10737" s="2" t="s">
        <v>2113</v>
      </c>
      <c r="J10737" s="2" t="s">
        <v>1503</v>
      </c>
      <c r="K10737" s="194" t="s">
        <v>17</v>
      </c>
      <c r="L10737" s="2">
        <v>39</v>
      </c>
      <c r="M10737" s="194" t="s">
        <v>625</v>
      </c>
      <c r="N10737" s="2" t="s">
        <v>11432</v>
      </c>
      <c r="O10737" s="195" t="s">
        <v>4005</v>
      </c>
    </row>
    <row r="10738" spans="1:15">
      <c r="A10738">
        <v>2022</v>
      </c>
      <c r="B10738" t="s">
        <v>47</v>
      </c>
      <c r="C10738" s="53">
        <f t="shared" si="579"/>
        <v>44691</v>
      </c>
      <c r="D10738">
        <v>13</v>
      </c>
      <c r="E10738" t="str">
        <f t="shared" si="578"/>
        <v>S194469113</v>
      </c>
      <c r="F10738" s="3">
        <v>2025</v>
      </c>
      <c r="G10738" s="2">
        <v>165</v>
      </c>
      <c r="H10738" s="2" t="s">
        <v>7131</v>
      </c>
      <c r="I10738" s="2" t="s">
        <v>14083</v>
      </c>
      <c r="J10738" s="2" t="s">
        <v>3954</v>
      </c>
      <c r="K10738" s="194" t="s">
        <v>17</v>
      </c>
      <c r="L10738" s="2">
        <v>33</v>
      </c>
      <c r="M10738" s="194" t="s">
        <v>11433</v>
      </c>
      <c r="N10738" s="2" t="s">
        <v>4427</v>
      </c>
      <c r="O10738" s="195" t="s">
        <v>420</v>
      </c>
    </row>
    <row r="10739" spans="1:15" ht="15.75" thickBot="1">
      <c r="A10739">
        <v>2022</v>
      </c>
      <c r="B10739" t="s">
        <v>47</v>
      </c>
      <c r="C10739" s="53">
        <f t="shared" si="579"/>
        <v>44691</v>
      </c>
      <c r="D10739">
        <v>14</v>
      </c>
      <c r="E10739" t="str">
        <f t="shared" si="578"/>
        <v>S194469114</v>
      </c>
      <c r="F10739" s="5">
        <v>2026</v>
      </c>
      <c r="G10739" s="6">
        <v>160</v>
      </c>
      <c r="H10739" s="6" t="s">
        <v>9376</v>
      </c>
      <c r="I10739" s="6" t="s">
        <v>12789</v>
      </c>
      <c r="J10739" s="6" t="s">
        <v>5775</v>
      </c>
      <c r="K10739" s="196" t="s">
        <v>17</v>
      </c>
      <c r="L10739" s="6">
        <v>29</v>
      </c>
      <c r="M10739" s="196" t="s">
        <v>1646</v>
      </c>
      <c r="N10739" s="6" t="s">
        <v>11279</v>
      </c>
      <c r="O10739" s="197">
        <v>25</v>
      </c>
    </row>
    <row r="10740" spans="1:15" ht="18" thickTop="1" thickBot="1">
      <c r="A10740">
        <v>2022</v>
      </c>
      <c r="B10740" t="s">
        <v>47</v>
      </c>
      <c r="C10740" s="53">
        <f t="shared" si="579"/>
        <v>44691</v>
      </c>
      <c r="D10740">
        <v>15</v>
      </c>
      <c r="E10740" t="str">
        <f t="shared" si="578"/>
        <v>S194469115</v>
      </c>
      <c r="F10740" s="146" t="s">
        <v>11904</v>
      </c>
    </row>
    <row r="10741" spans="1:15" ht="16.5" thickTop="1" thickBot="1">
      <c r="A10741">
        <v>2022</v>
      </c>
      <c r="B10741" t="s">
        <v>47</v>
      </c>
      <c r="C10741" s="53">
        <f t="shared" si="579"/>
        <v>44691</v>
      </c>
      <c r="D10741">
        <v>16</v>
      </c>
      <c r="E10741" t="str">
        <f t="shared" si="578"/>
        <v>S194469116</v>
      </c>
      <c r="F10741" s="338" t="s">
        <v>1</v>
      </c>
      <c r="G10741" s="341" t="s">
        <v>2</v>
      </c>
      <c r="H10741" s="342"/>
      <c r="I10741" s="342"/>
      <c r="J10741" s="343"/>
      <c r="K10741" s="344" t="s">
        <v>3</v>
      </c>
      <c r="L10741" s="343"/>
      <c r="M10741" s="344" t="s">
        <v>144</v>
      </c>
      <c r="N10741" s="342"/>
      <c r="O10741" s="342"/>
    </row>
    <row r="10742" spans="1:15" ht="18" customHeight="1" thickBot="1">
      <c r="A10742">
        <v>2022</v>
      </c>
      <c r="B10742" t="s">
        <v>47</v>
      </c>
      <c r="C10742" s="53">
        <f t="shared" si="579"/>
        <v>44691</v>
      </c>
      <c r="D10742">
        <v>17</v>
      </c>
      <c r="E10742" t="str">
        <f t="shared" si="578"/>
        <v>S194469117</v>
      </c>
      <c r="F10742" s="339"/>
      <c r="G10742" s="345" t="s">
        <v>5</v>
      </c>
      <c r="H10742" s="347" t="s">
        <v>145</v>
      </c>
      <c r="I10742" s="348"/>
      <c r="J10742" s="349"/>
      <c r="K10742" s="350" t="s">
        <v>6</v>
      </c>
      <c r="L10742" s="352" t="s">
        <v>12875</v>
      </c>
      <c r="M10742" s="350" t="s">
        <v>8</v>
      </c>
      <c r="N10742" s="354" t="s">
        <v>146</v>
      </c>
      <c r="O10742" s="356" t="s">
        <v>147</v>
      </c>
    </row>
    <row r="10743" spans="1:15" ht="15.75" thickBot="1">
      <c r="A10743">
        <v>2022</v>
      </c>
      <c r="B10743" t="s">
        <v>47</v>
      </c>
      <c r="C10743" s="53">
        <f t="shared" si="579"/>
        <v>44691</v>
      </c>
      <c r="D10743">
        <v>18</v>
      </c>
      <c r="E10743" t="str">
        <f t="shared" si="578"/>
        <v>S194469118</v>
      </c>
      <c r="F10743" s="340"/>
      <c r="G10743" s="346"/>
      <c r="H10743" s="191" t="s">
        <v>9</v>
      </c>
      <c r="I10743" s="192" t="s">
        <v>18</v>
      </c>
      <c r="J10743" s="193" t="s">
        <v>11</v>
      </c>
      <c r="K10743" s="351"/>
      <c r="L10743" s="353"/>
      <c r="M10743" s="351"/>
      <c r="N10743" s="355"/>
      <c r="O10743" s="357"/>
    </row>
    <row r="10744" spans="1:15">
      <c r="A10744">
        <v>2022</v>
      </c>
      <c r="B10744" t="s">
        <v>47</v>
      </c>
      <c r="C10744" s="53">
        <f t="shared" si="579"/>
        <v>44691</v>
      </c>
      <c r="D10744">
        <v>19</v>
      </c>
      <c r="E10744" t="str">
        <f t="shared" si="578"/>
        <v>S194469119</v>
      </c>
      <c r="F10744" s="3" t="s">
        <v>16</v>
      </c>
      <c r="G10744" s="2">
        <v>43</v>
      </c>
      <c r="H10744" s="2" t="s">
        <v>14084</v>
      </c>
      <c r="I10744" s="2" t="s">
        <v>14085</v>
      </c>
      <c r="J10744" s="2" t="s">
        <v>2310</v>
      </c>
      <c r="K10744" s="194" t="s">
        <v>17</v>
      </c>
      <c r="L10744" s="2">
        <v>48</v>
      </c>
      <c r="M10744" s="194" t="s">
        <v>574</v>
      </c>
      <c r="N10744" s="2" t="s">
        <v>10708</v>
      </c>
      <c r="O10744" s="195" t="s">
        <v>574</v>
      </c>
    </row>
    <row r="10745" spans="1:15">
      <c r="A10745">
        <v>2022</v>
      </c>
      <c r="B10745" t="s">
        <v>47</v>
      </c>
      <c r="C10745" s="53">
        <f t="shared" si="579"/>
        <v>44691</v>
      </c>
      <c r="D10745">
        <v>20</v>
      </c>
      <c r="E10745" t="str">
        <f t="shared" si="578"/>
        <v>S194469120</v>
      </c>
      <c r="F10745" s="4">
        <v>44682</v>
      </c>
      <c r="G10745" s="2">
        <v>101</v>
      </c>
      <c r="H10745" s="2" t="s">
        <v>14086</v>
      </c>
      <c r="I10745" s="2" t="s">
        <v>14087</v>
      </c>
      <c r="J10745" s="2" t="s">
        <v>511</v>
      </c>
      <c r="K10745" s="194" t="s">
        <v>17</v>
      </c>
      <c r="L10745" s="2">
        <v>48</v>
      </c>
      <c r="M10745" s="194" t="s">
        <v>7378</v>
      </c>
      <c r="N10745" s="2" t="s">
        <v>4563</v>
      </c>
      <c r="O10745" s="195" t="s">
        <v>4235</v>
      </c>
    </row>
    <row r="10746" spans="1:15">
      <c r="A10746">
        <v>2022</v>
      </c>
      <c r="B10746" t="s">
        <v>47</v>
      </c>
      <c r="C10746" s="53">
        <f t="shared" si="579"/>
        <v>44691</v>
      </c>
      <c r="D10746">
        <v>21</v>
      </c>
      <c r="E10746" t="str">
        <f t="shared" si="578"/>
        <v>S194469121</v>
      </c>
      <c r="F10746" s="4">
        <v>44713</v>
      </c>
      <c r="G10746" s="2">
        <v>125</v>
      </c>
      <c r="H10746" s="2" t="s">
        <v>14088</v>
      </c>
      <c r="I10746" s="2" t="s">
        <v>14089</v>
      </c>
      <c r="J10746" s="2" t="s">
        <v>1993</v>
      </c>
      <c r="K10746" s="194" t="s">
        <v>17</v>
      </c>
      <c r="L10746" s="2">
        <v>50</v>
      </c>
      <c r="M10746" s="194" t="s">
        <v>10708</v>
      </c>
      <c r="N10746" s="2" t="s">
        <v>303</v>
      </c>
      <c r="O10746" s="195" t="s">
        <v>295</v>
      </c>
    </row>
    <row r="10747" spans="1:15">
      <c r="A10747">
        <v>2022</v>
      </c>
      <c r="B10747" t="s">
        <v>47</v>
      </c>
      <c r="C10747" s="53">
        <f t="shared" si="579"/>
        <v>44691</v>
      </c>
      <c r="D10747">
        <v>22</v>
      </c>
      <c r="E10747" t="str">
        <f t="shared" si="578"/>
        <v>S194469122</v>
      </c>
      <c r="F10747" s="4">
        <v>44743</v>
      </c>
      <c r="G10747" s="2">
        <v>155</v>
      </c>
      <c r="H10747" s="2" t="s">
        <v>14090</v>
      </c>
      <c r="I10747" s="2" t="s">
        <v>5515</v>
      </c>
      <c r="J10747" s="2" t="s">
        <v>419</v>
      </c>
      <c r="K10747" s="194" t="s">
        <v>17</v>
      </c>
      <c r="L10747" s="2">
        <v>49</v>
      </c>
      <c r="M10747" s="194" t="s">
        <v>416</v>
      </c>
      <c r="N10747" s="2" t="s">
        <v>416</v>
      </c>
      <c r="O10747" s="195" t="s">
        <v>7372</v>
      </c>
    </row>
    <row r="10748" spans="1:15">
      <c r="A10748">
        <v>2022</v>
      </c>
      <c r="B10748" t="s">
        <v>47</v>
      </c>
      <c r="C10748" s="53">
        <f t="shared" si="579"/>
        <v>44691</v>
      </c>
      <c r="D10748">
        <v>23</v>
      </c>
      <c r="E10748" t="str">
        <f t="shared" si="578"/>
        <v>S194469123</v>
      </c>
      <c r="F10748" s="4">
        <v>44774</v>
      </c>
      <c r="G10748" s="2">
        <v>170</v>
      </c>
      <c r="H10748" s="2" t="s">
        <v>3247</v>
      </c>
      <c r="I10748" s="2" t="s">
        <v>10449</v>
      </c>
      <c r="J10748" s="2" t="s">
        <v>2154</v>
      </c>
      <c r="K10748" s="194" t="s">
        <v>17</v>
      </c>
      <c r="L10748" s="2">
        <v>47</v>
      </c>
      <c r="M10748" s="194" t="s">
        <v>1322</v>
      </c>
      <c r="N10748" s="2" t="s">
        <v>3331</v>
      </c>
      <c r="O10748" s="195" t="s">
        <v>4455</v>
      </c>
    </row>
    <row r="10749" spans="1:15">
      <c r="A10749">
        <v>2022</v>
      </c>
      <c r="B10749" t="s">
        <v>47</v>
      </c>
      <c r="C10749" s="53">
        <f t="shared" si="579"/>
        <v>44691</v>
      </c>
      <c r="D10749">
        <v>24</v>
      </c>
      <c r="E10749" t="str">
        <f t="shared" si="578"/>
        <v>S194469124</v>
      </c>
      <c r="F10749" s="3" t="s">
        <v>13233</v>
      </c>
      <c r="G10749" s="2">
        <v>192</v>
      </c>
      <c r="H10749" s="2" t="s">
        <v>5008</v>
      </c>
      <c r="I10749" s="2" t="s">
        <v>3423</v>
      </c>
      <c r="J10749" s="2" t="s">
        <v>1721</v>
      </c>
      <c r="K10749" s="194" t="s">
        <v>17</v>
      </c>
      <c r="L10749" s="2">
        <v>45</v>
      </c>
      <c r="M10749" s="194" t="s">
        <v>263</v>
      </c>
      <c r="N10749" s="2" t="s">
        <v>291</v>
      </c>
      <c r="O10749" s="195" t="s">
        <v>11313</v>
      </c>
    </row>
    <row r="10750" spans="1:15">
      <c r="A10750">
        <v>2022</v>
      </c>
      <c r="B10750" t="s">
        <v>47</v>
      </c>
      <c r="C10750" s="53">
        <f t="shared" si="579"/>
        <v>44691</v>
      </c>
      <c r="D10750">
        <v>25</v>
      </c>
      <c r="E10750" t="str">
        <f t="shared" si="578"/>
        <v>S194469125</v>
      </c>
      <c r="F10750" s="3">
        <v>2023</v>
      </c>
      <c r="G10750" s="2">
        <v>245</v>
      </c>
      <c r="H10750" s="2" t="s">
        <v>14091</v>
      </c>
      <c r="I10750" s="2" t="s">
        <v>14092</v>
      </c>
      <c r="J10750" s="2" t="s">
        <v>846</v>
      </c>
      <c r="K10750" s="194" t="s">
        <v>17</v>
      </c>
      <c r="L10750" s="2">
        <v>45</v>
      </c>
      <c r="M10750" s="194" t="s">
        <v>303</v>
      </c>
      <c r="N10750" s="2" t="s">
        <v>3331</v>
      </c>
      <c r="O10750" s="195" t="s">
        <v>4933</v>
      </c>
    </row>
    <row r="10751" spans="1:15">
      <c r="A10751">
        <v>2022</v>
      </c>
      <c r="B10751" t="s">
        <v>47</v>
      </c>
      <c r="C10751" s="53">
        <f t="shared" si="579"/>
        <v>44691</v>
      </c>
      <c r="D10751">
        <v>26</v>
      </c>
      <c r="E10751" t="str">
        <f t="shared" si="578"/>
        <v>S194469126</v>
      </c>
      <c r="F10751" s="3">
        <v>2024</v>
      </c>
      <c r="G10751" s="2">
        <v>225</v>
      </c>
      <c r="H10751" s="2" t="s">
        <v>7585</v>
      </c>
      <c r="I10751" s="2" t="s">
        <v>12394</v>
      </c>
      <c r="J10751" s="2" t="s">
        <v>648</v>
      </c>
      <c r="K10751" s="194" t="s">
        <v>17</v>
      </c>
      <c r="L10751" s="2">
        <v>40</v>
      </c>
      <c r="M10751" s="194" t="s">
        <v>3669</v>
      </c>
      <c r="N10751" s="2" t="s">
        <v>10188</v>
      </c>
      <c r="O10751" s="195" t="s">
        <v>10695</v>
      </c>
    </row>
    <row r="10752" spans="1:15">
      <c r="A10752">
        <v>2022</v>
      </c>
      <c r="B10752" t="s">
        <v>47</v>
      </c>
      <c r="C10752" s="53">
        <f t="shared" si="579"/>
        <v>44691</v>
      </c>
      <c r="D10752">
        <v>27</v>
      </c>
      <c r="E10752" t="str">
        <f t="shared" si="578"/>
        <v>S194469127</v>
      </c>
      <c r="F10752" s="3">
        <v>2025</v>
      </c>
      <c r="G10752" s="2">
        <v>200</v>
      </c>
      <c r="H10752" s="2" t="s">
        <v>14093</v>
      </c>
      <c r="I10752" s="2" t="s">
        <v>1577</v>
      </c>
      <c r="J10752" s="2" t="s">
        <v>306</v>
      </c>
      <c r="K10752" s="194" t="s">
        <v>17</v>
      </c>
      <c r="L10752" s="2">
        <v>33</v>
      </c>
      <c r="M10752" s="194" t="s">
        <v>1197</v>
      </c>
      <c r="N10752" s="2" t="s">
        <v>296</v>
      </c>
      <c r="O10752" s="195" t="s">
        <v>574</v>
      </c>
    </row>
    <row r="10753" spans="1:15" ht="15.75" thickBot="1">
      <c r="A10753">
        <v>2022</v>
      </c>
      <c r="B10753" t="s">
        <v>47</v>
      </c>
      <c r="C10753" s="53">
        <f t="shared" si="579"/>
        <v>44691</v>
      </c>
      <c r="D10753">
        <v>28</v>
      </c>
      <c r="E10753" t="str">
        <f t="shared" si="578"/>
        <v>S194469128</v>
      </c>
      <c r="F10753" s="5">
        <v>2026</v>
      </c>
      <c r="G10753" s="6">
        <v>193</v>
      </c>
      <c r="H10753" s="6" t="s">
        <v>11634</v>
      </c>
      <c r="I10753" s="6" t="s">
        <v>14094</v>
      </c>
      <c r="J10753" s="6" t="s">
        <v>795</v>
      </c>
      <c r="K10753" s="196" t="s">
        <v>17</v>
      </c>
      <c r="L10753" s="6">
        <v>31</v>
      </c>
      <c r="M10753" s="196" t="s">
        <v>379</v>
      </c>
      <c r="N10753" s="6" t="s">
        <v>1153</v>
      </c>
      <c r="O10753" s="197" t="s">
        <v>339</v>
      </c>
    </row>
    <row r="10754" spans="1:15" ht="18" thickTop="1" thickBot="1">
      <c r="A10754">
        <v>2022</v>
      </c>
      <c r="B10754" t="s">
        <v>46</v>
      </c>
      <c r="C10754" s="53">
        <f>C10753+7</f>
        <v>44698</v>
      </c>
      <c r="D10754">
        <v>1</v>
      </c>
      <c r="E10754" t="str">
        <f t="shared" ref="E10754:E10781" si="580">B10754&amp;C10754&amp;D10754</f>
        <v>S20446981</v>
      </c>
      <c r="F10754" s="146" t="s">
        <v>11903</v>
      </c>
    </row>
    <row r="10755" spans="1:15" ht="16.5" thickTop="1" thickBot="1">
      <c r="A10755">
        <v>2022</v>
      </c>
      <c r="B10755" t="s">
        <v>46</v>
      </c>
      <c r="C10755" s="53">
        <f t="shared" ref="C10755:C10781" si="581">C10754</f>
        <v>44698</v>
      </c>
      <c r="D10755">
        <v>2</v>
      </c>
      <c r="E10755" t="str">
        <f t="shared" si="580"/>
        <v>S20446982</v>
      </c>
      <c r="F10755" s="338" t="s">
        <v>1</v>
      </c>
      <c r="G10755" s="341" t="s">
        <v>2</v>
      </c>
      <c r="H10755" s="342"/>
      <c r="I10755" s="342"/>
      <c r="J10755" s="343"/>
      <c r="K10755" s="344" t="s">
        <v>3</v>
      </c>
      <c r="L10755" s="343"/>
      <c r="M10755" s="344" t="s">
        <v>144</v>
      </c>
      <c r="N10755" s="342"/>
      <c r="O10755" s="342"/>
    </row>
    <row r="10756" spans="1:15" ht="18" customHeight="1" thickBot="1">
      <c r="A10756">
        <v>2022</v>
      </c>
      <c r="B10756" t="s">
        <v>46</v>
      </c>
      <c r="C10756" s="53">
        <f t="shared" si="581"/>
        <v>44698</v>
      </c>
      <c r="D10756">
        <v>3</v>
      </c>
      <c r="E10756" t="str">
        <f t="shared" si="580"/>
        <v>S20446983</v>
      </c>
      <c r="F10756" s="339"/>
      <c r="G10756" s="345" t="s">
        <v>5</v>
      </c>
      <c r="H10756" s="347" t="s">
        <v>145</v>
      </c>
      <c r="I10756" s="348"/>
      <c r="J10756" s="349"/>
      <c r="K10756" s="350" t="s">
        <v>6</v>
      </c>
      <c r="L10756" s="352" t="s">
        <v>12875</v>
      </c>
      <c r="M10756" s="350" t="s">
        <v>8</v>
      </c>
      <c r="N10756" s="354" t="s">
        <v>146</v>
      </c>
      <c r="O10756" s="356" t="s">
        <v>147</v>
      </c>
    </row>
    <row r="10757" spans="1:15" ht="15.75" thickBot="1">
      <c r="A10757">
        <v>2022</v>
      </c>
      <c r="B10757" t="s">
        <v>46</v>
      </c>
      <c r="C10757" s="53">
        <f t="shared" si="581"/>
        <v>44698</v>
      </c>
      <c r="D10757">
        <v>4</v>
      </c>
      <c r="E10757" t="str">
        <f t="shared" si="580"/>
        <v>S20446984</v>
      </c>
      <c r="F10757" s="340"/>
      <c r="G10757" s="346"/>
      <c r="H10757" s="191" t="s">
        <v>9</v>
      </c>
      <c r="I10757" s="192" t="s">
        <v>18</v>
      </c>
      <c r="J10757" s="193" t="s">
        <v>11</v>
      </c>
      <c r="K10757" s="351"/>
      <c r="L10757" s="353"/>
      <c r="M10757" s="351"/>
      <c r="N10757" s="355"/>
      <c r="O10757" s="357"/>
    </row>
    <row r="10758" spans="1:15">
      <c r="A10758">
        <v>2022</v>
      </c>
      <c r="B10758" t="s">
        <v>46</v>
      </c>
      <c r="C10758" s="53">
        <f t="shared" si="581"/>
        <v>44698</v>
      </c>
      <c r="D10758">
        <v>5</v>
      </c>
      <c r="E10758" t="str">
        <f t="shared" si="580"/>
        <v>S20446985</v>
      </c>
      <c r="F10758" s="3" t="s">
        <v>12</v>
      </c>
      <c r="G10758" s="2">
        <v>1</v>
      </c>
      <c r="H10758" s="2" t="s">
        <v>2116</v>
      </c>
      <c r="I10758" s="2" t="s">
        <v>4959</v>
      </c>
      <c r="J10758" s="2" t="s">
        <v>10085</v>
      </c>
      <c r="K10758" s="194" t="s">
        <v>137</v>
      </c>
      <c r="L10758" s="2">
        <v>47</v>
      </c>
      <c r="M10758" s="194" t="s">
        <v>301</v>
      </c>
      <c r="N10758" s="2" t="s">
        <v>301</v>
      </c>
      <c r="O10758" s="195" t="s">
        <v>301</v>
      </c>
    </row>
    <row r="10759" spans="1:15">
      <c r="A10759">
        <v>2022</v>
      </c>
      <c r="B10759" t="s">
        <v>46</v>
      </c>
      <c r="C10759" s="53">
        <f t="shared" si="581"/>
        <v>44698</v>
      </c>
      <c r="D10759">
        <v>6</v>
      </c>
      <c r="E10759" t="str">
        <f t="shared" si="580"/>
        <v>S20446986</v>
      </c>
      <c r="F10759" s="4">
        <v>44682</v>
      </c>
      <c r="G10759" s="2">
        <v>58</v>
      </c>
      <c r="H10759" s="2" t="s">
        <v>14095</v>
      </c>
      <c r="I10759" s="2" t="s">
        <v>14096</v>
      </c>
      <c r="J10759" s="2" t="s">
        <v>12721</v>
      </c>
      <c r="K10759" s="194" t="s">
        <v>137</v>
      </c>
      <c r="L10759" s="2">
        <v>51</v>
      </c>
      <c r="M10759" s="194" t="s">
        <v>9757</v>
      </c>
      <c r="N10759" s="2" t="s">
        <v>400</v>
      </c>
      <c r="O10759" s="195" t="s">
        <v>11686</v>
      </c>
    </row>
    <row r="10760" spans="1:15">
      <c r="A10760">
        <v>2022</v>
      </c>
      <c r="B10760" t="s">
        <v>46</v>
      </c>
      <c r="C10760" s="53">
        <f t="shared" si="581"/>
        <v>44698</v>
      </c>
      <c r="D10760">
        <v>7</v>
      </c>
      <c r="E10760" t="str">
        <f t="shared" si="580"/>
        <v>S20446987</v>
      </c>
      <c r="F10760" s="4">
        <v>44713</v>
      </c>
      <c r="G10760" s="2">
        <v>86</v>
      </c>
      <c r="H10760" s="2">
        <v>88</v>
      </c>
      <c r="I10760" s="2" t="s">
        <v>4319</v>
      </c>
      <c r="J10760" s="2" t="s">
        <v>1025</v>
      </c>
      <c r="K10760" s="194" t="s">
        <v>137</v>
      </c>
      <c r="L10760" s="2">
        <v>59</v>
      </c>
      <c r="M10760" s="194">
        <v>0</v>
      </c>
      <c r="N10760" s="2">
        <v>0</v>
      </c>
      <c r="O10760" s="195">
        <v>100</v>
      </c>
    </row>
    <row r="10761" spans="1:15">
      <c r="A10761">
        <v>2022</v>
      </c>
      <c r="B10761" t="s">
        <v>46</v>
      </c>
      <c r="C10761" s="53">
        <f t="shared" si="581"/>
        <v>44698</v>
      </c>
      <c r="D10761">
        <v>8</v>
      </c>
      <c r="E10761" t="str">
        <f t="shared" si="580"/>
        <v>S20446988</v>
      </c>
      <c r="F10761" s="4">
        <v>44743</v>
      </c>
      <c r="G10761" s="2">
        <v>130</v>
      </c>
      <c r="H10761" s="2" t="s">
        <v>14097</v>
      </c>
      <c r="I10761" s="2" t="s">
        <v>14098</v>
      </c>
      <c r="J10761" s="2" t="s">
        <v>1419</v>
      </c>
      <c r="K10761" s="194" t="s">
        <v>137</v>
      </c>
      <c r="L10761" s="2">
        <v>63</v>
      </c>
      <c r="M10761" s="194">
        <v>0</v>
      </c>
      <c r="N10761" s="2">
        <v>0</v>
      </c>
      <c r="O10761" s="195">
        <v>100</v>
      </c>
    </row>
    <row r="10762" spans="1:15">
      <c r="A10762">
        <v>2022</v>
      </c>
      <c r="B10762" t="s">
        <v>46</v>
      </c>
      <c r="C10762" s="53">
        <f t="shared" si="581"/>
        <v>44698</v>
      </c>
      <c r="D10762">
        <v>9</v>
      </c>
      <c r="E10762" t="str">
        <f t="shared" si="580"/>
        <v>S20446989</v>
      </c>
      <c r="F10762" s="4">
        <v>44774</v>
      </c>
      <c r="G10762" s="2">
        <v>145</v>
      </c>
      <c r="H10762" s="2" t="s">
        <v>12019</v>
      </c>
      <c r="I10762" s="2" t="s">
        <v>14099</v>
      </c>
      <c r="J10762" s="2" t="s">
        <v>4152</v>
      </c>
      <c r="K10762" s="194" t="s">
        <v>137</v>
      </c>
      <c r="L10762" s="2">
        <v>60</v>
      </c>
      <c r="M10762" s="194">
        <v>0</v>
      </c>
      <c r="N10762" s="2">
        <v>0</v>
      </c>
      <c r="O10762" s="195">
        <v>100</v>
      </c>
    </row>
    <row r="10763" spans="1:15">
      <c r="A10763">
        <v>2022</v>
      </c>
      <c r="B10763" t="s">
        <v>46</v>
      </c>
      <c r="C10763" s="53">
        <f t="shared" si="581"/>
        <v>44698</v>
      </c>
      <c r="D10763">
        <v>10</v>
      </c>
      <c r="E10763" t="str">
        <f t="shared" si="580"/>
        <v>S204469810</v>
      </c>
      <c r="F10763" s="3" t="s">
        <v>13233</v>
      </c>
      <c r="G10763" s="2">
        <v>158</v>
      </c>
      <c r="H10763" s="2" t="s">
        <v>14100</v>
      </c>
      <c r="I10763" s="2" t="s">
        <v>12558</v>
      </c>
      <c r="J10763" s="2" t="s">
        <v>378</v>
      </c>
      <c r="K10763" s="194" t="s">
        <v>137</v>
      </c>
      <c r="L10763" s="2">
        <v>53</v>
      </c>
      <c r="M10763" s="194" t="s">
        <v>1502</v>
      </c>
      <c r="N10763" s="2">
        <v>0</v>
      </c>
      <c r="O10763" s="195" t="s">
        <v>11858</v>
      </c>
    </row>
    <row r="10764" spans="1:15">
      <c r="A10764">
        <v>2022</v>
      </c>
      <c r="B10764" t="s">
        <v>46</v>
      </c>
      <c r="C10764" s="53">
        <f t="shared" si="581"/>
        <v>44698</v>
      </c>
      <c r="D10764">
        <v>11</v>
      </c>
      <c r="E10764" t="str">
        <f t="shared" si="580"/>
        <v>S204469811</v>
      </c>
      <c r="F10764" s="3">
        <v>2023</v>
      </c>
      <c r="G10764" s="2">
        <v>210</v>
      </c>
      <c r="H10764" s="2" t="s">
        <v>1745</v>
      </c>
      <c r="I10764" s="2" t="s">
        <v>5289</v>
      </c>
      <c r="J10764" s="2" t="s">
        <v>3187</v>
      </c>
      <c r="K10764" s="194" t="s">
        <v>137</v>
      </c>
      <c r="L10764" s="2">
        <v>47</v>
      </c>
      <c r="M10764" s="194">
        <v>0</v>
      </c>
      <c r="N10764" s="2" t="s">
        <v>833</v>
      </c>
      <c r="O10764" s="195" t="s">
        <v>11453</v>
      </c>
    </row>
    <row r="10765" spans="1:15">
      <c r="A10765">
        <v>2022</v>
      </c>
      <c r="B10765" t="s">
        <v>46</v>
      </c>
      <c r="C10765" s="53">
        <f t="shared" si="581"/>
        <v>44698</v>
      </c>
      <c r="D10765">
        <v>12</v>
      </c>
      <c r="E10765" t="str">
        <f t="shared" si="580"/>
        <v>S204469812</v>
      </c>
      <c r="F10765" s="3">
        <v>2024</v>
      </c>
      <c r="G10765" s="2">
        <v>190</v>
      </c>
      <c r="H10765" s="2" t="s">
        <v>10359</v>
      </c>
      <c r="I10765" s="2" t="s">
        <v>5725</v>
      </c>
      <c r="J10765" s="2" t="s">
        <v>3672</v>
      </c>
      <c r="K10765" s="194" t="s">
        <v>17</v>
      </c>
      <c r="L10765" s="2">
        <v>39</v>
      </c>
      <c r="M10765" s="194" t="s">
        <v>3631</v>
      </c>
      <c r="N10765" s="2" t="s">
        <v>312</v>
      </c>
      <c r="O10765" s="195" t="s">
        <v>4439</v>
      </c>
    </row>
    <row r="10766" spans="1:15">
      <c r="A10766">
        <v>2022</v>
      </c>
      <c r="B10766" t="s">
        <v>46</v>
      </c>
      <c r="C10766" s="53">
        <f t="shared" si="581"/>
        <v>44698</v>
      </c>
      <c r="D10766">
        <v>13</v>
      </c>
      <c r="E10766" t="str">
        <f t="shared" si="580"/>
        <v>S204469813</v>
      </c>
      <c r="F10766" s="3">
        <v>2025</v>
      </c>
      <c r="G10766" s="2">
        <v>169</v>
      </c>
      <c r="H10766" s="2" t="s">
        <v>14101</v>
      </c>
      <c r="I10766" s="2" t="s">
        <v>3152</v>
      </c>
      <c r="J10766" s="2" t="s">
        <v>1420</v>
      </c>
      <c r="K10766" s="194" t="s">
        <v>17</v>
      </c>
      <c r="L10766" s="2">
        <v>33</v>
      </c>
      <c r="M10766" s="194" t="s">
        <v>519</v>
      </c>
      <c r="N10766" s="2" t="s">
        <v>3825</v>
      </c>
      <c r="O10766" s="195">
        <v>50</v>
      </c>
    </row>
    <row r="10767" spans="1:15" ht="15.75" thickBot="1">
      <c r="A10767">
        <v>2022</v>
      </c>
      <c r="B10767" t="s">
        <v>46</v>
      </c>
      <c r="C10767" s="53">
        <f t="shared" si="581"/>
        <v>44698</v>
      </c>
      <c r="D10767">
        <v>14</v>
      </c>
      <c r="E10767" t="str">
        <f t="shared" si="580"/>
        <v>S204469814</v>
      </c>
      <c r="F10767" s="5">
        <v>2026</v>
      </c>
      <c r="G10767" s="6">
        <v>159</v>
      </c>
      <c r="H10767" s="6" t="s">
        <v>14102</v>
      </c>
      <c r="I10767" s="6" t="s">
        <v>14103</v>
      </c>
      <c r="J10767" s="6" t="s">
        <v>840</v>
      </c>
      <c r="K10767" s="196" t="s">
        <v>17</v>
      </c>
      <c r="L10767" s="6">
        <v>29</v>
      </c>
      <c r="M10767" s="196" t="s">
        <v>1975</v>
      </c>
      <c r="N10767" s="6" t="s">
        <v>10650</v>
      </c>
      <c r="O10767" s="197" t="s">
        <v>7378</v>
      </c>
    </row>
    <row r="10768" spans="1:15" ht="18" thickTop="1" thickBot="1">
      <c r="A10768">
        <v>2022</v>
      </c>
      <c r="B10768" t="s">
        <v>46</v>
      </c>
      <c r="C10768" s="53">
        <f t="shared" si="581"/>
        <v>44698</v>
      </c>
      <c r="D10768">
        <v>15</v>
      </c>
      <c r="E10768" t="str">
        <f t="shared" si="580"/>
        <v>S204469815</v>
      </c>
      <c r="F10768" s="146" t="s">
        <v>11904</v>
      </c>
    </row>
    <row r="10769" spans="1:15" ht="16.5" thickTop="1" thickBot="1">
      <c r="A10769">
        <v>2022</v>
      </c>
      <c r="B10769" t="s">
        <v>46</v>
      </c>
      <c r="C10769" s="53">
        <f t="shared" si="581"/>
        <v>44698</v>
      </c>
      <c r="D10769">
        <v>16</v>
      </c>
      <c r="E10769" t="str">
        <f t="shared" si="580"/>
        <v>S204469816</v>
      </c>
      <c r="F10769" s="338" t="s">
        <v>1</v>
      </c>
      <c r="G10769" s="341" t="s">
        <v>2</v>
      </c>
      <c r="H10769" s="342"/>
      <c r="I10769" s="342"/>
      <c r="J10769" s="343"/>
      <c r="K10769" s="344" t="s">
        <v>3</v>
      </c>
      <c r="L10769" s="343"/>
      <c r="M10769" s="344" t="s">
        <v>144</v>
      </c>
      <c r="N10769" s="342"/>
      <c r="O10769" s="342"/>
    </row>
    <row r="10770" spans="1:15" ht="18" customHeight="1" thickBot="1">
      <c r="A10770">
        <v>2022</v>
      </c>
      <c r="B10770" t="s">
        <v>46</v>
      </c>
      <c r="C10770" s="53">
        <f t="shared" si="581"/>
        <v>44698</v>
      </c>
      <c r="D10770">
        <v>17</v>
      </c>
      <c r="E10770" t="str">
        <f t="shared" si="580"/>
        <v>S204469817</v>
      </c>
      <c r="F10770" s="339"/>
      <c r="G10770" s="345" t="s">
        <v>5</v>
      </c>
      <c r="H10770" s="347" t="s">
        <v>145</v>
      </c>
      <c r="I10770" s="348"/>
      <c r="J10770" s="349"/>
      <c r="K10770" s="350" t="s">
        <v>6</v>
      </c>
      <c r="L10770" s="352" t="s">
        <v>12875</v>
      </c>
      <c r="M10770" s="350" t="s">
        <v>8</v>
      </c>
      <c r="N10770" s="354" t="s">
        <v>146</v>
      </c>
      <c r="O10770" s="356" t="s">
        <v>147</v>
      </c>
    </row>
    <row r="10771" spans="1:15" ht="15.75" thickBot="1">
      <c r="A10771">
        <v>2022</v>
      </c>
      <c r="B10771" t="s">
        <v>46</v>
      </c>
      <c r="C10771" s="53">
        <f t="shared" si="581"/>
        <v>44698</v>
      </c>
      <c r="D10771">
        <v>18</v>
      </c>
      <c r="E10771" t="str">
        <f t="shared" si="580"/>
        <v>S204469818</v>
      </c>
      <c r="F10771" s="340"/>
      <c r="G10771" s="346"/>
      <c r="H10771" s="191" t="s">
        <v>9</v>
      </c>
      <c r="I10771" s="192" t="s">
        <v>18</v>
      </c>
      <c r="J10771" s="193" t="s">
        <v>11</v>
      </c>
      <c r="K10771" s="351"/>
      <c r="L10771" s="353"/>
      <c r="M10771" s="351"/>
      <c r="N10771" s="355"/>
      <c r="O10771" s="357"/>
    </row>
    <row r="10772" spans="1:15">
      <c r="A10772">
        <v>2022</v>
      </c>
      <c r="B10772" t="s">
        <v>46</v>
      </c>
      <c r="C10772" s="53">
        <f t="shared" si="581"/>
        <v>44698</v>
      </c>
      <c r="D10772">
        <v>19</v>
      </c>
      <c r="E10772" t="str">
        <f t="shared" si="580"/>
        <v>S204469819</v>
      </c>
      <c r="F10772" s="3" t="s">
        <v>16</v>
      </c>
      <c r="G10772" s="2">
        <v>42</v>
      </c>
      <c r="H10772" s="2" t="s">
        <v>2307</v>
      </c>
      <c r="I10772" s="2" t="s">
        <v>14104</v>
      </c>
      <c r="J10772" s="2" t="s">
        <v>833</v>
      </c>
      <c r="K10772" s="194" t="s">
        <v>17</v>
      </c>
      <c r="L10772" s="2">
        <v>52</v>
      </c>
      <c r="M10772" s="194" t="s">
        <v>10188</v>
      </c>
      <c r="N10772" s="2" t="s">
        <v>10190</v>
      </c>
      <c r="O10772" s="195" t="s">
        <v>10188</v>
      </c>
    </row>
    <row r="10773" spans="1:15">
      <c r="A10773">
        <v>2022</v>
      </c>
      <c r="B10773" t="s">
        <v>46</v>
      </c>
      <c r="C10773" s="53">
        <f t="shared" si="581"/>
        <v>44698</v>
      </c>
      <c r="D10773">
        <v>20</v>
      </c>
      <c r="E10773" t="str">
        <f t="shared" si="580"/>
        <v>S204469820</v>
      </c>
      <c r="F10773" s="4">
        <v>44682</v>
      </c>
      <c r="G10773" s="2">
        <v>100</v>
      </c>
      <c r="H10773" s="2" t="s">
        <v>14105</v>
      </c>
      <c r="I10773" s="2" t="s">
        <v>14106</v>
      </c>
      <c r="J10773" s="2" t="s">
        <v>269</v>
      </c>
      <c r="K10773" s="194" t="s">
        <v>17</v>
      </c>
      <c r="L10773" s="2">
        <v>52</v>
      </c>
      <c r="M10773" s="194" t="s">
        <v>420</v>
      </c>
      <c r="N10773" s="2">
        <v>25</v>
      </c>
      <c r="O10773" s="195" t="s">
        <v>338</v>
      </c>
    </row>
    <row r="10774" spans="1:15">
      <c r="A10774">
        <v>2022</v>
      </c>
      <c r="B10774" t="s">
        <v>46</v>
      </c>
      <c r="C10774" s="53">
        <f t="shared" si="581"/>
        <v>44698</v>
      </c>
      <c r="D10774">
        <v>21</v>
      </c>
      <c r="E10774" t="str">
        <f t="shared" si="580"/>
        <v>S204469821</v>
      </c>
      <c r="F10774" s="4">
        <v>44713</v>
      </c>
      <c r="G10774" s="2">
        <v>128</v>
      </c>
      <c r="H10774" s="2" t="s">
        <v>14107</v>
      </c>
      <c r="I10774" s="2" t="s">
        <v>14107</v>
      </c>
      <c r="J10774" s="2" t="s">
        <v>1592</v>
      </c>
      <c r="K10774" s="194" t="s">
        <v>17</v>
      </c>
      <c r="L10774" s="2">
        <v>52</v>
      </c>
      <c r="M10774" s="194" t="s">
        <v>2082</v>
      </c>
      <c r="N10774" s="2" t="s">
        <v>2082</v>
      </c>
      <c r="O10774" s="195" t="s">
        <v>3803</v>
      </c>
    </row>
    <row r="10775" spans="1:15">
      <c r="A10775">
        <v>2022</v>
      </c>
      <c r="B10775" t="s">
        <v>46</v>
      </c>
      <c r="C10775" s="53">
        <f t="shared" si="581"/>
        <v>44698</v>
      </c>
      <c r="D10775">
        <v>22</v>
      </c>
      <c r="E10775" t="str">
        <f t="shared" si="580"/>
        <v>S204469822</v>
      </c>
      <c r="F10775" s="4">
        <v>44743</v>
      </c>
      <c r="G10775" s="2">
        <v>172</v>
      </c>
      <c r="H10775" s="2" t="s">
        <v>14108</v>
      </c>
      <c r="I10775" s="2" t="s">
        <v>10727</v>
      </c>
      <c r="J10775" s="2" t="s">
        <v>5382</v>
      </c>
      <c r="K10775" s="194" t="s">
        <v>17</v>
      </c>
      <c r="L10775" s="2">
        <v>49</v>
      </c>
      <c r="M10775" s="194">
        <v>0</v>
      </c>
      <c r="N10775" s="2">
        <v>0</v>
      </c>
      <c r="O10775" s="195">
        <v>100</v>
      </c>
    </row>
    <row r="10776" spans="1:15">
      <c r="A10776">
        <v>2022</v>
      </c>
      <c r="B10776" t="s">
        <v>46</v>
      </c>
      <c r="C10776" s="53">
        <f t="shared" si="581"/>
        <v>44698</v>
      </c>
      <c r="D10776">
        <v>23</v>
      </c>
      <c r="E10776" t="str">
        <f t="shared" si="580"/>
        <v>S204469823</v>
      </c>
      <c r="F10776" s="4">
        <v>44774</v>
      </c>
      <c r="G10776" s="2">
        <v>187</v>
      </c>
      <c r="H10776" s="2" t="s">
        <v>2707</v>
      </c>
      <c r="I10776" s="2" t="s">
        <v>3314</v>
      </c>
      <c r="J10776" s="2" t="s">
        <v>804</v>
      </c>
      <c r="K10776" s="194" t="s">
        <v>17</v>
      </c>
      <c r="L10776" s="2">
        <v>49</v>
      </c>
      <c r="M10776" s="194">
        <v>0</v>
      </c>
      <c r="N10776" s="2">
        <v>0</v>
      </c>
      <c r="O10776" s="195">
        <v>100</v>
      </c>
    </row>
    <row r="10777" spans="1:15">
      <c r="A10777">
        <v>2022</v>
      </c>
      <c r="B10777" t="s">
        <v>46</v>
      </c>
      <c r="C10777" s="53">
        <f t="shared" si="581"/>
        <v>44698</v>
      </c>
      <c r="D10777">
        <v>24</v>
      </c>
      <c r="E10777" t="str">
        <f t="shared" si="580"/>
        <v>S204469824</v>
      </c>
      <c r="F10777" s="3" t="s">
        <v>13233</v>
      </c>
      <c r="G10777" s="2">
        <v>203</v>
      </c>
      <c r="H10777" s="2" t="s">
        <v>11122</v>
      </c>
      <c r="I10777" s="2" t="s">
        <v>8645</v>
      </c>
      <c r="J10777" s="2" t="s">
        <v>1152</v>
      </c>
      <c r="K10777" s="194" t="s">
        <v>17</v>
      </c>
      <c r="L10777" s="2">
        <v>47</v>
      </c>
      <c r="M10777" s="194" t="s">
        <v>274</v>
      </c>
      <c r="N10777" s="2">
        <v>0</v>
      </c>
      <c r="O10777" s="195" t="s">
        <v>273</v>
      </c>
    </row>
    <row r="10778" spans="1:15">
      <c r="A10778">
        <v>2022</v>
      </c>
      <c r="B10778" t="s">
        <v>46</v>
      </c>
      <c r="C10778" s="53">
        <f t="shared" si="581"/>
        <v>44698</v>
      </c>
      <c r="D10778">
        <v>25</v>
      </c>
      <c r="E10778" t="str">
        <f t="shared" si="580"/>
        <v>S204469825</v>
      </c>
      <c r="F10778" s="3">
        <v>2023</v>
      </c>
      <c r="G10778" s="2">
        <v>255</v>
      </c>
      <c r="H10778" s="2" t="s">
        <v>14109</v>
      </c>
      <c r="I10778" s="2" t="s">
        <v>6308</v>
      </c>
      <c r="J10778" s="2" t="s">
        <v>753</v>
      </c>
      <c r="K10778" s="194" t="s">
        <v>17</v>
      </c>
      <c r="L10778" s="2">
        <v>43</v>
      </c>
      <c r="M10778" s="194" t="s">
        <v>269</v>
      </c>
      <c r="N10778" s="2" t="s">
        <v>269</v>
      </c>
      <c r="O10778" s="195" t="s">
        <v>2499</v>
      </c>
    </row>
    <row r="10779" spans="1:15">
      <c r="A10779">
        <v>2022</v>
      </c>
      <c r="B10779" t="s">
        <v>46</v>
      </c>
      <c r="C10779" s="53">
        <f t="shared" si="581"/>
        <v>44698</v>
      </c>
      <c r="D10779">
        <v>26</v>
      </c>
      <c r="E10779" t="str">
        <f t="shared" si="580"/>
        <v>S204469826</v>
      </c>
      <c r="F10779" s="3">
        <v>2024</v>
      </c>
      <c r="G10779" s="2">
        <v>233</v>
      </c>
      <c r="H10779" s="2" t="s">
        <v>14110</v>
      </c>
      <c r="I10779" s="2" t="s">
        <v>14111</v>
      </c>
      <c r="J10779" s="2" t="s">
        <v>1867</v>
      </c>
      <c r="K10779" s="194" t="s">
        <v>17</v>
      </c>
      <c r="L10779" s="2">
        <v>40</v>
      </c>
      <c r="M10779" s="194" t="s">
        <v>2082</v>
      </c>
      <c r="N10779" s="2" t="s">
        <v>340</v>
      </c>
      <c r="O10779" s="195" t="s">
        <v>11811</v>
      </c>
    </row>
    <row r="10780" spans="1:15">
      <c r="A10780">
        <v>2022</v>
      </c>
      <c r="B10780" t="s">
        <v>46</v>
      </c>
      <c r="C10780" s="53">
        <f t="shared" si="581"/>
        <v>44698</v>
      </c>
      <c r="D10780">
        <v>27</v>
      </c>
      <c r="E10780" t="str">
        <f t="shared" si="580"/>
        <v>S204469827</v>
      </c>
      <c r="F10780" s="3">
        <v>2025</v>
      </c>
      <c r="G10780" s="2">
        <v>210</v>
      </c>
      <c r="H10780" s="2" t="s">
        <v>8528</v>
      </c>
      <c r="I10780" s="2" t="s">
        <v>5253</v>
      </c>
      <c r="J10780" s="2" t="s">
        <v>3066</v>
      </c>
      <c r="K10780" s="194" t="s">
        <v>17</v>
      </c>
      <c r="L10780" s="2">
        <v>35</v>
      </c>
      <c r="M10780" s="194">
        <v>25</v>
      </c>
      <c r="N10780" s="2" t="s">
        <v>3192</v>
      </c>
      <c r="O10780" s="195" t="s">
        <v>3697</v>
      </c>
    </row>
    <row r="10781" spans="1:15" ht="15.75" thickBot="1">
      <c r="A10781">
        <v>2022</v>
      </c>
      <c r="B10781" t="s">
        <v>46</v>
      </c>
      <c r="C10781" s="53">
        <f t="shared" si="581"/>
        <v>44698</v>
      </c>
      <c r="D10781">
        <v>28</v>
      </c>
      <c r="E10781" t="str">
        <f t="shared" si="580"/>
        <v>S204469828</v>
      </c>
      <c r="F10781" s="5">
        <v>2026</v>
      </c>
      <c r="G10781" s="6">
        <v>200</v>
      </c>
      <c r="H10781" s="6" t="s">
        <v>12181</v>
      </c>
      <c r="I10781" s="6" t="s">
        <v>13923</v>
      </c>
      <c r="J10781" s="6" t="s">
        <v>1700</v>
      </c>
      <c r="K10781" s="196" t="s">
        <v>17</v>
      </c>
      <c r="L10781" s="6">
        <v>33</v>
      </c>
      <c r="M10781" s="196" t="s">
        <v>506</v>
      </c>
      <c r="N10781" s="6" t="s">
        <v>9146</v>
      </c>
      <c r="O10781" s="197">
        <v>40</v>
      </c>
    </row>
    <row r="10782" spans="1:15" ht="18" thickTop="1" thickBot="1">
      <c r="A10782">
        <v>2022</v>
      </c>
      <c r="B10782" t="s">
        <v>45</v>
      </c>
      <c r="C10782" s="53">
        <f>C10781+7</f>
        <v>44705</v>
      </c>
      <c r="D10782">
        <v>1</v>
      </c>
      <c r="E10782" t="str">
        <f t="shared" ref="E10782:E10809" si="582">B10782&amp;C10782&amp;D10782</f>
        <v>S21447051</v>
      </c>
      <c r="F10782" s="146" t="s">
        <v>11903</v>
      </c>
    </row>
    <row r="10783" spans="1:15" ht="16.5" thickTop="1" thickBot="1">
      <c r="A10783">
        <v>2022</v>
      </c>
      <c r="B10783" t="s">
        <v>45</v>
      </c>
      <c r="C10783" s="53">
        <f t="shared" ref="C10783:C10809" si="583">C10782</f>
        <v>44705</v>
      </c>
      <c r="D10783">
        <v>2</v>
      </c>
      <c r="E10783" t="str">
        <f t="shared" si="582"/>
        <v>S21447052</v>
      </c>
      <c r="F10783" s="338" t="s">
        <v>1</v>
      </c>
      <c r="G10783" s="341" t="s">
        <v>2</v>
      </c>
      <c r="H10783" s="342"/>
      <c r="I10783" s="342"/>
      <c r="J10783" s="343"/>
      <c r="K10783" s="344" t="s">
        <v>3</v>
      </c>
      <c r="L10783" s="343"/>
      <c r="M10783" s="344" t="s">
        <v>144</v>
      </c>
      <c r="N10783" s="342"/>
      <c r="O10783" s="342"/>
    </row>
    <row r="10784" spans="1:15" ht="18" customHeight="1" thickBot="1">
      <c r="A10784">
        <v>2022</v>
      </c>
      <c r="B10784" t="s">
        <v>45</v>
      </c>
      <c r="C10784" s="53">
        <f t="shared" si="583"/>
        <v>44705</v>
      </c>
      <c r="D10784">
        <v>3</v>
      </c>
      <c r="E10784" t="str">
        <f t="shared" si="582"/>
        <v>S21447053</v>
      </c>
      <c r="F10784" s="339"/>
      <c r="G10784" s="345" t="s">
        <v>5</v>
      </c>
      <c r="H10784" s="347" t="s">
        <v>145</v>
      </c>
      <c r="I10784" s="348"/>
      <c r="J10784" s="349"/>
      <c r="K10784" s="350" t="s">
        <v>6</v>
      </c>
      <c r="L10784" s="352" t="s">
        <v>12875</v>
      </c>
      <c r="M10784" s="350" t="s">
        <v>8</v>
      </c>
      <c r="N10784" s="354" t="s">
        <v>146</v>
      </c>
      <c r="O10784" s="356" t="s">
        <v>147</v>
      </c>
    </row>
    <row r="10785" spans="1:15" ht="15.75" thickBot="1">
      <c r="A10785">
        <v>2022</v>
      </c>
      <c r="B10785" t="s">
        <v>45</v>
      </c>
      <c r="C10785" s="53">
        <f t="shared" si="583"/>
        <v>44705</v>
      </c>
      <c r="D10785">
        <v>4</v>
      </c>
      <c r="E10785" t="str">
        <f t="shared" si="582"/>
        <v>S21447054</v>
      </c>
      <c r="F10785" s="340"/>
      <c r="G10785" s="346"/>
      <c r="H10785" s="191" t="s">
        <v>9</v>
      </c>
      <c r="I10785" s="192" t="s">
        <v>18</v>
      </c>
      <c r="J10785" s="193" t="s">
        <v>11</v>
      </c>
      <c r="K10785" s="351"/>
      <c r="L10785" s="353"/>
      <c r="M10785" s="351"/>
      <c r="N10785" s="355"/>
      <c r="O10785" s="357"/>
    </row>
    <row r="10786" spans="1:15">
      <c r="A10786">
        <v>2022</v>
      </c>
      <c r="B10786" t="s">
        <v>45</v>
      </c>
      <c r="C10786" s="53">
        <f t="shared" si="583"/>
        <v>44705</v>
      </c>
      <c r="D10786">
        <v>5</v>
      </c>
      <c r="E10786" t="str">
        <f t="shared" si="582"/>
        <v>S21447055</v>
      </c>
      <c r="F10786" s="3" t="s">
        <v>12</v>
      </c>
      <c r="G10786" s="2">
        <v>1</v>
      </c>
      <c r="H10786" s="2" t="s">
        <v>4911</v>
      </c>
      <c r="I10786" s="2" t="s">
        <v>2116</v>
      </c>
      <c r="J10786" s="2" t="s">
        <v>11153</v>
      </c>
      <c r="K10786" s="194" t="s">
        <v>17</v>
      </c>
      <c r="L10786" s="2">
        <v>52</v>
      </c>
      <c r="M10786" s="194" t="s">
        <v>635</v>
      </c>
      <c r="N10786" s="2" t="s">
        <v>636</v>
      </c>
      <c r="O10786" s="195" t="s">
        <v>635</v>
      </c>
    </row>
    <row r="10787" spans="1:15">
      <c r="A10787">
        <v>2022</v>
      </c>
      <c r="B10787" t="s">
        <v>45</v>
      </c>
      <c r="C10787" s="53">
        <f t="shared" si="583"/>
        <v>44705</v>
      </c>
      <c r="D10787">
        <v>6</v>
      </c>
      <c r="E10787" t="str">
        <f t="shared" si="582"/>
        <v>S21447056</v>
      </c>
      <c r="F10787" s="4">
        <v>44682</v>
      </c>
      <c r="G10787" s="2">
        <v>58</v>
      </c>
      <c r="H10787" s="2" t="s">
        <v>6156</v>
      </c>
      <c r="I10787" s="2" t="s">
        <v>14112</v>
      </c>
      <c r="J10787" s="2" t="s">
        <v>2347</v>
      </c>
      <c r="K10787" s="194" t="s">
        <v>17</v>
      </c>
      <c r="L10787" s="2">
        <v>48</v>
      </c>
      <c r="M10787" s="194" t="s">
        <v>6432</v>
      </c>
      <c r="N10787" s="2" t="s">
        <v>506</v>
      </c>
      <c r="O10787" s="195" t="s">
        <v>1208</v>
      </c>
    </row>
    <row r="10788" spans="1:15">
      <c r="A10788">
        <v>2022</v>
      </c>
      <c r="B10788" t="s">
        <v>45</v>
      </c>
      <c r="C10788" s="53">
        <f t="shared" si="583"/>
        <v>44705</v>
      </c>
      <c r="D10788">
        <v>7</v>
      </c>
      <c r="E10788" t="str">
        <f t="shared" si="582"/>
        <v>S21447057</v>
      </c>
      <c r="F10788" s="4">
        <v>44713</v>
      </c>
      <c r="G10788" s="2">
        <v>68</v>
      </c>
      <c r="H10788" s="2" t="s">
        <v>14113</v>
      </c>
      <c r="I10788" s="2" t="s">
        <v>14114</v>
      </c>
      <c r="J10788" s="2" t="s">
        <v>3418</v>
      </c>
      <c r="K10788" s="194" t="s">
        <v>17</v>
      </c>
      <c r="L10788" s="2">
        <v>56</v>
      </c>
      <c r="M10788" s="194">
        <v>100</v>
      </c>
      <c r="N10788" s="2">
        <v>0</v>
      </c>
      <c r="O10788" s="195">
        <v>0</v>
      </c>
    </row>
    <row r="10789" spans="1:15">
      <c r="A10789">
        <v>2022</v>
      </c>
      <c r="B10789" t="s">
        <v>45</v>
      </c>
      <c r="C10789" s="53">
        <f t="shared" si="583"/>
        <v>44705</v>
      </c>
      <c r="D10789">
        <v>8</v>
      </c>
      <c r="E10789" t="str">
        <f t="shared" si="582"/>
        <v>S21447058</v>
      </c>
      <c r="F10789" s="4">
        <v>44743</v>
      </c>
      <c r="G10789" s="2">
        <v>103</v>
      </c>
      <c r="H10789" s="2" t="s">
        <v>4882</v>
      </c>
      <c r="I10789" s="2" t="s">
        <v>14115</v>
      </c>
      <c r="J10789" s="2" t="s">
        <v>6103</v>
      </c>
      <c r="K10789" s="194" t="s">
        <v>17</v>
      </c>
      <c r="L10789" s="2">
        <v>62</v>
      </c>
      <c r="M10789" s="194">
        <v>100</v>
      </c>
      <c r="N10789" s="2">
        <v>0</v>
      </c>
      <c r="O10789" s="195">
        <v>0</v>
      </c>
    </row>
    <row r="10790" spans="1:15">
      <c r="A10790">
        <v>2022</v>
      </c>
      <c r="B10790" t="s">
        <v>45</v>
      </c>
      <c r="C10790" s="53">
        <f t="shared" si="583"/>
        <v>44705</v>
      </c>
      <c r="D10790">
        <v>9</v>
      </c>
      <c r="E10790" t="str">
        <f t="shared" si="582"/>
        <v>S21447059</v>
      </c>
      <c r="F10790" s="4">
        <v>44774</v>
      </c>
      <c r="G10790" s="2">
        <v>115</v>
      </c>
      <c r="H10790" s="2" t="s">
        <v>14116</v>
      </c>
      <c r="I10790" s="2" t="s">
        <v>14117</v>
      </c>
      <c r="J10790" s="2" t="s">
        <v>272</v>
      </c>
      <c r="K10790" s="194" t="s">
        <v>17</v>
      </c>
      <c r="L10790" s="2">
        <v>58</v>
      </c>
      <c r="M10790" s="194" t="s">
        <v>268</v>
      </c>
      <c r="N10790" s="2" t="s">
        <v>269</v>
      </c>
      <c r="O10790" s="195">
        <v>0</v>
      </c>
    </row>
    <row r="10791" spans="1:15">
      <c r="A10791">
        <v>2022</v>
      </c>
      <c r="B10791" t="s">
        <v>45</v>
      </c>
      <c r="C10791" s="53">
        <f t="shared" si="583"/>
        <v>44705</v>
      </c>
      <c r="D10791">
        <v>10</v>
      </c>
      <c r="E10791" t="str">
        <f t="shared" si="582"/>
        <v>S214470510</v>
      </c>
      <c r="F10791" s="3" t="s">
        <v>13233</v>
      </c>
      <c r="G10791" s="2">
        <v>137</v>
      </c>
      <c r="H10791" s="2" t="s">
        <v>14118</v>
      </c>
      <c r="I10791" s="2" t="s">
        <v>6010</v>
      </c>
      <c r="J10791" s="2" t="s">
        <v>549</v>
      </c>
      <c r="K10791" s="194" t="s">
        <v>17</v>
      </c>
      <c r="L10791" s="2">
        <v>54</v>
      </c>
      <c r="M10791" s="194" t="s">
        <v>9398</v>
      </c>
      <c r="N10791" s="2" t="s">
        <v>833</v>
      </c>
      <c r="O10791" s="195" t="s">
        <v>833</v>
      </c>
    </row>
    <row r="10792" spans="1:15">
      <c r="A10792">
        <v>2022</v>
      </c>
      <c r="B10792" t="s">
        <v>45</v>
      </c>
      <c r="C10792" s="53">
        <f t="shared" si="583"/>
        <v>44705</v>
      </c>
      <c r="D10792">
        <v>11</v>
      </c>
      <c r="E10792" t="str">
        <f t="shared" si="582"/>
        <v>S214470511</v>
      </c>
      <c r="F10792" s="3">
        <v>2023</v>
      </c>
      <c r="G10792" s="2">
        <v>195</v>
      </c>
      <c r="H10792" s="2" t="s">
        <v>11181</v>
      </c>
      <c r="I10792" s="2" t="s">
        <v>14119</v>
      </c>
      <c r="J10792" s="2" t="s">
        <v>300</v>
      </c>
      <c r="K10792" s="194" t="s">
        <v>17</v>
      </c>
      <c r="L10792" s="2">
        <v>50</v>
      </c>
      <c r="M10792" s="194" t="s">
        <v>11423</v>
      </c>
      <c r="N10792" s="2" t="s">
        <v>1715</v>
      </c>
      <c r="O10792" s="195" t="s">
        <v>11648</v>
      </c>
    </row>
    <row r="10793" spans="1:15">
      <c r="A10793">
        <v>2022</v>
      </c>
      <c r="B10793" t="s">
        <v>45</v>
      </c>
      <c r="C10793" s="53">
        <f t="shared" si="583"/>
        <v>44705</v>
      </c>
      <c r="D10793">
        <v>12</v>
      </c>
      <c r="E10793" t="str">
        <f t="shared" si="582"/>
        <v>S214470512</v>
      </c>
      <c r="F10793" s="3">
        <v>2024</v>
      </c>
      <c r="G10793" s="2">
        <v>187</v>
      </c>
      <c r="H10793" s="2" t="s">
        <v>2704</v>
      </c>
      <c r="I10793" s="2" t="s">
        <v>9242</v>
      </c>
      <c r="J10793" s="2" t="s">
        <v>10175</v>
      </c>
      <c r="K10793" s="194" t="s">
        <v>17</v>
      </c>
      <c r="L10793" s="2">
        <v>43</v>
      </c>
      <c r="M10793" s="194" t="s">
        <v>5648</v>
      </c>
      <c r="N10793" s="2" t="s">
        <v>11007</v>
      </c>
      <c r="O10793" s="195" t="s">
        <v>264</v>
      </c>
    </row>
    <row r="10794" spans="1:15">
      <c r="A10794">
        <v>2022</v>
      </c>
      <c r="B10794" t="s">
        <v>45</v>
      </c>
      <c r="C10794" s="53">
        <f t="shared" si="583"/>
        <v>44705</v>
      </c>
      <c r="D10794">
        <v>13</v>
      </c>
      <c r="E10794" t="str">
        <f t="shared" si="582"/>
        <v>S214470513</v>
      </c>
      <c r="F10794" s="3">
        <v>2025</v>
      </c>
      <c r="G10794" s="2">
        <v>167</v>
      </c>
      <c r="H10794" s="2" t="s">
        <v>14120</v>
      </c>
      <c r="I10794" s="2" t="s">
        <v>3567</v>
      </c>
      <c r="J10794" s="2" t="s">
        <v>3068</v>
      </c>
      <c r="K10794" s="194" t="s">
        <v>17</v>
      </c>
      <c r="L10794" s="2">
        <v>35</v>
      </c>
      <c r="M10794" s="194" t="s">
        <v>445</v>
      </c>
      <c r="N10794" s="2" t="s">
        <v>1100</v>
      </c>
      <c r="O10794" s="195" t="s">
        <v>508</v>
      </c>
    </row>
    <row r="10795" spans="1:15" ht="15.75" thickBot="1">
      <c r="A10795">
        <v>2022</v>
      </c>
      <c r="B10795" t="s">
        <v>45</v>
      </c>
      <c r="C10795" s="53">
        <f t="shared" si="583"/>
        <v>44705</v>
      </c>
      <c r="D10795">
        <v>14</v>
      </c>
      <c r="E10795" t="str">
        <f t="shared" si="582"/>
        <v>S214470514</v>
      </c>
      <c r="F10795" s="5">
        <v>2026</v>
      </c>
      <c r="G10795" s="6">
        <v>157</v>
      </c>
      <c r="H10795" s="6" t="s">
        <v>7933</v>
      </c>
      <c r="I10795" s="6" t="s">
        <v>6208</v>
      </c>
      <c r="J10795" s="6" t="s">
        <v>1998</v>
      </c>
      <c r="K10795" s="196" t="s">
        <v>17</v>
      </c>
      <c r="L10795" s="6">
        <v>29</v>
      </c>
      <c r="M10795" s="196" t="s">
        <v>3441</v>
      </c>
      <c r="N10795" s="6" t="s">
        <v>3825</v>
      </c>
      <c r="O10795" s="197" t="s">
        <v>506</v>
      </c>
    </row>
    <row r="10796" spans="1:15" ht="18" thickTop="1" thickBot="1">
      <c r="A10796">
        <v>2022</v>
      </c>
      <c r="B10796" t="s">
        <v>45</v>
      </c>
      <c r="C10796" s="53">
        <f t="shared" si="583"/>
        <v>44705</v>
      </c>
      <c r="D10796">
        <v>15</v>
      </c>
      <c r="E10796" t="str">
        <f t="shared" si="582"/>
        <v>S214470515</v>
      </c>
      <c r="F10796" s="146" t="s">
        <v>11904</v>
      </c>
    </row>
    <row r="10797" spans="1:15" ht="16.5" thickTop="1" thickBot="1">
      <c r="A10797">
        <v>2022</v>
      </c>
      <c r="B10797" t="s">
        <v>45</v>
      </c>
      <c r="C10797" s="53">
        <f t="shared" si="583"/>
        <v>44705</v>
      </c>
      <c r="D10797">
        <v>16</v>
      </c>
      <c r="E10797" t="str">
        <f t="shared" si="582"/>
        <v>S214470516</v>
      </c>
      <c r="F10797" s="338" t="s">
        <v>1</v>
      </c>
      <c r="G10797" s="341" t="s">
        <v>2</v>
      </c>
      <c r="H10797" s="342"/>
      <c r="I10797" s="342"/>
      <c r="J10797" s="343"/>
      <c r="K10797" s="344" t="s">
        <v>3</v>
      </c>
      <c r="L10797" s="343"/>
      <c r="M10797" s="344" t="s">
        <v>144</v>
      </c>
      <c r="N10797" s="342"/>
      <c r="O10797" s="342"/>
    </row>
    <row r="10798" spans="1:15" ht="18" customHeight="1" thickBot="1">
      <c r="A10798">
        <v>2022</v>
      </c>
      <c r="B10798" t="s">
        <v>45</v>
      </c>
      <c r="C10798" s="53">
        <f t="shared" si="583"/>
        <v>44705</v>
      </c>
      <c r="D10798">
        <v>17</v>
      </c>
      <c r="E10798" t="str">
        <f t="shared" si="582"/>
        <v>S214470517</v>
      </c>
      <c r="F10798" s="339"/>
      <c r="G10798" s="345" t="s">
        <v>5</v>
      </c>
      <c r="H10798" s="347" t="s">
        <v>145</v>
      </c>
      <c r="I10798" s="348"/>
      <c r="J10798" s="349"/>
      <c r="K10798" s="350" t="s">
        <v>6</v>
      </c>
      <c r="L10798" s="352" t="s">
        <v>12875</v>
      </c>
      <c r="M10798" s="350" t="s">
        <v>8</v>
      </c>
      <c r="N10798" s="354" t="s">
        <v>146</v>
      </c>
      <c r="O10798" s="356" t="s">
        <v>147</v>
      </c>
    </row>
    <row r="10799" spans="1:15" ht="15.75" thickBot="1">
      <c r="A10799">
        <v>2022</v>
      </c>
      <c r="B10799" t="s">
        <v>45</v>
      </c>
      <c r="C10799" s="53">
        <f t="shared" si="583"/>
        <v>44705</v>
      </c>
      <c r="D10799">
        <v>18</v>
      </c>
      <c r="E10799" t="str">
        <f t="shared" si="582"/>
        <v>S214470518</v>
      </c>
      <c r="F10799" s="340"/>
      <c r="G10799" s="346"/>
      <c r="H10799" s="191" t="s">
        <v>9</v>
      </c>
      <c r="I10799" s="192" t="s">
        <v>18</v>
      </c>
      <c r="J10799" s="193" t="s">
        <v>11</v>
      </c>
      <c r="K10799" s="351"/>
      <c r="L10799" s="353"/>
      <c r="M10799" s="351"/>
      <c r="N10799" s="355"/>
      <c r="O10799" s="357"/>
    </row>
    <row r="10800" spans="1:15">
      <c r="A10800">
        <v>2022</v>
      </c>
      <c r="B10800" t="s">
        <v>45</v>
      </c>
      <c r="C10800" s="53">
        <f t="shared" si="583"/>
        <v>44705</v>
      </c>
      <c r="D10800">
        <v>19</v>
      </c>
      <c r="E10800" t="str">
        <f t="shared" si="582"/>
        <v>S214470519</v>
      </c>
      <c r="F10800" s="3" t="s">
        <v>16</v>
      </c>
      <c r="G10800" s="2">
        <v>42</v>
      </c>
      <c r="H10800" s="2" t="s">
        <v>14121</v>
      </c>
      <c r="I10800" s="2" t="s">
        <v>586</v>
      </c>
      <c r="J10800" s="2" t="s">
        <v>4326</v>
      </c>
      <c r="K10800" s="194" t="s">
        <v>137</v>
      </c>
      <c r="L10800" s="2">
        <v>51</v>
      </c>
      <c r="M10800" s="194" t="s">
        <v>529</v>
      </c>
      <c r="N10800" s="2">
        <v>60</v>
      </c>
      <c r="O10800" s="195" t="s">
        <v>544</v>
      </c>
    </row>
    <row r="10801" spans="1:15">
      <c r="A10801">
        <v>2022</v>
      </c>
      <c r="B10801" t="s">
        <v>45</v>
      </c>
      <c r="C10801" s="53">
        <f t="shared" si="583"/>
        <v>44705</v>
      </c>
      <c r="D10801">
        <v>20</v>
      </c>
      <c r="E10801" t="str">
        <f t="shared" si="582"/>
        <v>S214470520</v>
      </c>
      <c r="F10801" s="4">
        <v>44682</v>
      </c>
      <c r="G10801" s="2">
        <v>100</v>
      </c>
      <c r="H10801" s="2" t="s">
        <v>4937</v>
      </c>
      <c r="I10801" s="2" t="s">
        <v>14122</v>
      </c>
      <c r="J10801" s="2" t="s">
        <v>2222</v>
      </c>
      <c r="K10801" s="194" t="s">
        <v>137</v>
      </c>
      <c r="L10801" s="2">
        <v>51</v>
      </c>
      <c r="M10801" s="194" t="s">
        <v>314</v>
      </c>
      <c r="N10801" s="2" t="s">
        <v>334</v>
      </c>
      <c r="O10801" s="195" t="s">
        <v>340</v>
      </c>
    </row>
    <row r="10802" spans="1:15">
      <c r="A10802">
        <v>2022</v>
      </c>
      <c r="B10802" t="s">
        <v>45</v>
      </c>
      <c r="C10802" s="53">
        <f t="shared" si="583"/>
        <v>44705</v>
      </c>
      <c r="D10802">
        <v>21</v>
      </c>
      <c r="E10802" t="str">
        <f t="shared" si="582"/>
        <v>S214470521</v>
      </c>
      <c r="F10802" s="4">
        <v>44713</v>
      </c>
      <c r="G10802" s="2">
        <v>110</v>
      </c>
      <c r="H10802" s="2" t="s">
        <v>14123</v>
      </c>
      <c r="I10802" s="2" t="s">
        <v>14124</v>
      </c>
      <c r="J10802" s="2" t="s">
        <v>558</v>
      </c>
      <c r="K10802" s="194" t="s">
        <v>17</v>
      </c>
      <c r="L10802" s="2">
        <v>48</v>
      </c>
      <c r="M10802" s="194" t="s">
        <v>273</v>
      </c>
      <c r="N10802" s="2">
        <v>0</v>
      </c>
      <c r="O10802" s="195" t="s">
        <v>274</v>
      </c>
    </row>
    <row r="10803" spans="1:15">
      <c r="A10803">
        <v>2022</v>
      </c>
      <c r="B10803" t="s">
        <v>45</v>
      </c>
      <c r="C10803" s="53">
        <f t="shared" si="583"/>
        <v>44705</v>
      </c>
      <c r="D10803">
        <v>22</v>
      </c>
      <c r="E10803" t="str">
        <f t="shared" si="582"/>
        <v>S214470522</v>
      </c>
      <c r="F10803" s="4">
        <v>44743</v>
      </c>
      <c r="G10803" s="2">
        <v>145</v>
      </c>
      <c r="H10803" s="2" t="s">
        <v>14125</v>
      </c>
      <c r="I10803" s="2" t="s">
        <v>11429</v>
      </c>
      <c r="J10803" s="2" t="s">
        <v>1604</v>
      </c>
      <c r="K10803" s="194" t="s">
        <v>17</v>
      </c>
      <c r="L10803" s="2">
        <v>46</v>
      </c>
      <c r="M10803" s="194">
        <v>100</v>
      </c>
      <c r="N10803" s="2">
        <v>0</v>
      </c>
      <c r="O10803" s="195">
        <v>0</v>
      </c>
    </row>
    <row r="10804" spans="1:15">
      <c r="A10804">
        <v>2022</v>
      </c>
      <c r="B10804" t="s">
        <v>45</v>
      </c>
      <c r="C10804" s="53">
        <f t="shared" si="583"/>
        <v>44705</v>
      </c>
      <c r="D10804">
        <v>23</v>
      </c>
      <c r="E10804" t="str">
        <f t="shared" si="582"/>
        <v>S214470523</v>
      </c>
      <c r="F10804" s="4">
        <v>44774</v>
      </c>
      <c r="G10804" s="2">
        <v>157</v>
      </c>
      <c r="H10804" s="2" t="s">
        <v>14126</v>
      </c>
      <c r="I10804" s="2" t="s">
        <v>9425</v>
      </c>
      <c r="J10804" s="2" t="s">
        <v>3571</v>
      </c>
      <c r="K10804" s="194" t="s">
        <v>17</v>
      </c>
      <c r="L10804" s="2">
        <v>46</v>
      </c>
      <c r="M10804" s="194" t="s">
        <v>10750</v>
      </c>
      <c r="N10804" s="2" t="s">
        <v>317</v>
      </c>
      <c r="O10804" s="195" t="s">
        <v>317</v>
      </c>
    </row>
    <row r="10805" spans="1:15">
      <c r="A10805">
        <v>2022</v>
      </c>
      <c r="B10805" t="s">
        <v>45</v>
      </c>
      <c r="C10805" s="53">
        <f t="shared" si="583"/>
        <v>44705</v>
      </c>
      <c r="D10805">
        <v>24</v>
      </c>
      <c r="E10805" t="str">
        <f t="shared" si="582"/>
        <v>S214470524</v>
      </c>
      <c r="F10805" s="3" t="s">
        <v>13233</v>
      </c>
      <c r="G10805" s="2">
        <v>182</v>
      </c>
      <c r="H10805" s="2" t="s">
        <v>14127</v>
      </c>
      <c r="I10805" s="2" t="s">
        <v>6070</v>
      </c>
      <c r="J10805" s="2" t="s">
        <v>1894</v>
      </c>
      <c r="K10805" s="194" t="s">
        <v>17</v>
      </c>
      <c r="L10805" s="2">
        <v>45</v>
      </c>
      <c r="M10805" s="194" t="s">
        <v>3803</v>
      </c>
      <c r="N10805" s="2" t="s">
        <v>2082</v>
      </c>
      <c r="O10805" s="195" t="s">
        <v>2082</v>
      </c>
    </row>
    <row r="10806" spans="1:15">
      <c r="A10806">
        <v>2022</v>
      </c>
      <c r="B10806" t="s">
        <v>45</v>
      </c>
      <c r="C10806" s="53">
        <f t="shared" si="583"/>
        <v>44705</v>
      </c>
      <c r="D10806">
        <v>25</v>
      </c>
      <c r="E10806" t="str">
        <f t="shared" si="582"/>
        <v>S214470525</v>
      </c>
      <c r="F10806" s="3">
        <v>2023</v>
      </c>
      <c r="G10806" s="2">
        <v>235</v>
      </c>
      <c r="H10806" s="2" t="s">
        <v>10560</v>
      </c>
      <c r="I10806" s="2" t="s">
        <v>14128</v>
      </c>
      <c r="J10806" s="2" t="s">
        <v>3234</v>
      </c>
      <c r="K10806" s="194" t="s">
        <v>17</v>
      </c>
      <c r="L10806" s="2">
        <v>43</v>
      </c>
      <c r="M10806" s="194" t="s">
        <v>10527</v>
      </c>
      <c r="N10806" s="2" t="s">
        <v>460</v>
      </c>
      <c r="O10806" s="195" t="s">
        <v>544</v>
      </c>
    </row>
    <row r="10807" spans="1:15">
      <c r="A10807">
        <v>2022</v>
      </c>
      <c r="B10807" t="s">
        <v>45</v>
      </c>
      <c r="C10807" s="53">
        <f t="shared" si="583"/>
        <v>44705</v>
      </c>
      <c r="D10807">
        <v>26</v>
      </c>
      <c r="E10807" t="str">
        <f t="shared" si="582"/>
        <v>S214470526</v>
      </c>
      <c r="F10807" s="3">
        <v>2024</v>
      </c>
      <c r="G10807" s="2">
        <v>227</v>
      </c>
      <c r="H10807" s="2" t="s">
        <v>14129</v>
      </c>
      <c r="I10807" s="2" t="s">
        <v>14130</v>
      </c>
      <c r="J10807" s="2" t="s">
        <v>4283</v>
      </c>
      <c r="K10807" s="194" t="s">
        <v>17</v>
      </c>
      <c r="L10807" s="2">
        <v>40</v>
      </c>
      <c r="M10807" s="194">
        <v>60</v>
      </c>
      <c r="N10807" s="2">
        <v>20</v>
      </c>
      <c r="O10807" s="195">
        <v>20</v>
      </c>
    </row>
    <row r="10808" spans="1:15">
      <c r="A10808">
        <v>2022</v>
      </c>
      <c r="B10808" t="s">
        <v>45</v>
      </c>
      <c r="C10808" s="53">
        <f t="shared" si="583"/>
        <v>44705</v>
      </c>
      <c r="D10808">
        <v>27</v>
      </c>
      <c r="E10808" t="str">
        <f t="shared" si="582"/>
        <v>S214470527</v>
      </c>
      <c r="F10808" s="3">
        <v>2025</v>
      </c>
      <c r="G10808" s="2">
        <v>205</v>
      </c>
      <c r="H10808" s="2" t="s">
        <v>9329</v>
      </c>
      <c r="I10808" s="2" t="s">
        <v>14047</v>
      </c>
      <c r="J10808" s="2" t="s">
        <v>834</v>
      </c>
      <c r="K10808" s="194" t="s">
        <v>17</v>
      </c>
      <c r="L10808" s="2">
        <v>34</v>
      </c>
      <c r="M10808" s="194">
        <v>40</v>
      </c>
      <c r="N10808" s="2" t="s">
        <v>345</v>
      </c>
      <c r="O10808" s="195" t="s">
        <v>529</v>
      </c>
    </row>
    <row r="10809" spans="1:15" ht="15.75" thickBot="1">
      <c r="A10809">
        <v>2022</v>
      </c>
      <c r="B10809" t="s">
        <v>45</v>
      </c>
      <c r="C10809" s="53">
        <f t="shared" si="583"/>
        <v>44705</v>
      </c>
      <c r="D10809">
        <v>28</v>
      </c>
      <c r="E10809" t="str">
        <f t="shared" si="582"/>
        <v>S214470528</v>
      </c>
      <c r="F10809" s="5">
        <v>2026</v>
      </c>
      <c r="G10809" s="6">
        <v>194</v>
      </c>
      <c r="H10809" s="6" t="s">
        <v>10351</v>
      </c>
      <c r="I10809" s="6" t="s">
        <v>14131</v>
      </c>
      <c r="J10809" s="6" t="s">
        <v>3915</v>
      </c>
      <c r="K10809" s="196" t="s">
        <v>17</v>
      </c>
      <c r="L10809" s="6">
        <v>29</v>
      </c>
      <c r="M10809" s="196" t="s">
        <v>401</v>
      </c>
      <c r="N10809" s="6" t="s">
        <v>301</v>
      </c>
      <c r="O10809" s="197" t="s">
        <v>730</v>
      </c>
    </row>
    <row r="10810" spans="1:15" ht="18" thickTop="1" thickBot="1">
      <c r="A10810">
        <v>2022</v>
      </c>
      <c r="B10810" t="s">
        <v>44</v>
      </c>
      <c r="C10810" s="53">
        <f>C10809+7</f>
        <v>44712</v>
      </c>
      <c r="D10810">
        <v>1</v>
      </c>
      <c r="E10810" t="str">
        <f t="shared" ref="E10810:E10837" si="584">B10810&amp;C10810&amp;D10810</f>
        <v>S22447121</v>
      </c>
      <c r="F10810" s="146" t="s">
        <v>11903</v>
      </c>
    </row>
    <row r="10811" spans="1:15" ht="16.5" thickTop="1" thickBot="1">
      <c r="A10811">
        <v>2022</v>
      </c>
      <c r="B10811" t="s">
        <v>44</v>
      </c>
      <c r="C10811" s="53">
        <f t="shared" ref="C10811:C10837" si="585">C10810</f>
        <v>44712</v>
      </c>
      <c r="D10811">
        <v>2</v>
      </c>
      <c r="E10811" t="str">
        <f t="shared" si="584"/>
        <v>S22447122</v>
      </c>
      <c r="F10811" s="338" t="s">
        <v>1</v>
      </c>
      <c r="G10811" s="341" t="s">
        <v>2</v>
      </c>
      <c r="H10811" s="342"/>
      <c r="I10811" s="342"/>
      <c r="J10811" s="343"/>
      <c r="K10811" s="344" t="s">
        <v>3</v>
      </c>
      <c r="L10811" s="343"/>
      <c r="M10811" s="344" t="s">
        <v>144</v>
      </c>
      <c r="N10811" s="342"/>
      <c r="O10811" s="342"/>
    </row>
    <row r="10812" spans="1:15" ht="18" customHeight="1" thickBot="1">
      <c r="A10812">
        <v>2022</v>
      </c>
      <c r="B10812" t="s">
        <v>44</v>
      </c>
      <c r="C10812" s="53">
        <f t="shared" si="585"/>
        <v>44712</v>
      </c>
      <c r="D10812">
        <v>3</v>
      </c>
      <c r="E10812" t="str">
        <f t="shared" si="584"/>
        <v>S22447123</v>
      </c>
      <c r="F10812" s="339"/>
      <c r="G10812" s="345" t="s">
        <v>5</v>
      </c>
      <c r="H10812" s="347" t="s">
        <v>145</v>
      </c>
      <c r="I10812" s="348"/>
      <c r="J10812" s="349"/>
      <c r="K10812" s="350" t="s">
        <v>6</v>
      </c>
      <c r="L10812" s="352" t="s">
        <v>12875</v>
      </c>
      <c r="M10812" s="350" t="s">
        <v>8</v>
      </c>
      <c r="N10812" s="354" t="s">
        <v>146</v>
      </c>
      <c r="O10812" s="356" t="s">
        <v>147</v>
      </c>
    </row>
    <row r="10813" spans="1:15" ht="15.75" thickBot="1">
      <c r="A10813">
        <v>2022</v>
      </c>
      <c r="B10813" t="s">
        <v>44</v>
      </c>
      <c r="C10813" s="53">
        <f t="shared" si="585"/>
        <v>44712</v>
      </c>
      <c r="D10813">
        <v>4</v>
      </c>
      <c r="E10813" t="str">
        <f t="shared" si="584"/>
        <v>S22447124</v>
      </c>
      <c r="F10813" s="340"/>
      <c r="G10813" s="346"/>
      <c r="H10813" s="191" t="s">
        <v>9</v>
      </c>
      <c r="I10813" s="192" t="s">
        <v>18</v>
      </c>
      <c r="J10813" s="193" t="s">
        <v>11</v>
      </c>
      <c r="K10813" s="351"/>
      <c r="L10813" s="353"/>
      <c r="M10813" s="351"/>
      <c r="N10813" s="355"/>
      <c r="O10813" s="357"/>
    </row>
    <row r="10814" spans="1:15">
      <c r="A10814">
        <v>2022</v>
      </c>
      <c r="B10814" t="s">
        <v>44</v>
      </c>
      <c r="C10814" s="53">
        <f t="shared" si="585"/>
        <v>44712</v>
      </c>
      <c r="D10814">
        <v>5</v>
      </c>
      <c r="E10814" t="str">
        <f t="shared" si="584"/>
        <v>S22447125</v>
      </c>
      <c r="F10814" s="3" t="s">
        <v>12</v>
      </c>
      <c r="G10814" s="2">
        <v>1</v>
      </c>
      <c r="H10814" s="2" t="s">
        <v>4352</v>
      </c>
      <c r="I10814" s="2" t="s">
        <v>4352</v>
      </c>
      <c r="J10814" s="2" t="s">
        <v>14132</v>
      </c>
      <c r="K10814" s="194" t="s">
        <v>100</v>
      </c>
      <c r="L10814" s="2">
        <v>56</v>
      </c>
      <c r="M10814" s="194" t="s">
        <v>2035</v>
      </c>
      <c r="N10814" s="2" t="s">
        <v>1630</v>
      </c>
      <c r="O10814" s="195" t="s">
        <v>4044</v>
      </c>
    </row>
    <row r="10815" spans="1:15">
      <c r="A10815">
        <v>2022</v>
      </c>
      <c r="B10815" t="s">
        <v>44</v>
      </c>
      <c r="C10815" s="53">
        <f t="shared" si="585"/>
        <v>44712</v>
      </c>
      <c r="D10815">
        <v>6</v>
      </c>
      <c r="E10815" t="str">
        <f t="shared" si="584"/>
        <v>S22447126</v>
      </c>
      <c r="F10815" s="4">
        <v>44682</v>
      </c>
      <c r="G10815" s="2" t="s">
        <v>14133</v>
      </c>
      <c r="H10815" s="2" t="s">
        <v>14134</v>
      </c>
      <c r="I10815" s="2" t="s">
        <v>14135</v>
      </c>
      <c r="J10815" s="2" t="s">
        <v>7236</v>
      </c>
      <c r="K10815" s="194" t="s">
        <v>17</v>
      </c>
      <c r="L10815" s="2">
        <v>53</v>
      </c>
      <c r="M10815" s="194" t="s">
        <v>10014</v>
      </c>
      <c r="N10815" s="2" t="s">
        <v>339</v>
      </c>
      <c r="O10815" s="195" t="s">
        <v>334</v>
      </c>
    </row>
    <row r="10816" spans="1:15">
      <c r="A10816">
        <v>2022</v>
      </c>
      <c r="B10816" t="s">
        <v>44</v>
      </c>
      <c r="C10816" s="53">
        <f t="shared" si="585"/>
        <v>44712</v>
      </c>
      <c r="D10816">
        <v>7</v>
      </c>
      <c r="E10816" t="str">
        <f t="shared" si="584"/>
        <v>S22447127</v>
      </c>
      <c r="F10816" s="4">
        <v>44713</v>
      </c>
      <c r="G10816" s="2">
        <v>65</v>
      </c>
      <c r="H10816" s="2" t="s">
        <v>14136</v>
      </c>
      <c r="I10816" s="2" t="s">
        <v>14137</v>
      </c>
      <c r="J10816" s="2" t="s">
        <v>4000</v>
      </c>
      <c r="K10816" s="194" t="s">
        <v>17</v>
      </c>
      <c r="L10816" s="2">
        <v>55</v>
      </c>
      <c r="M10816" s="194">
        <v>100</v>
      </c>
      <c r="N10816" s="2">
        <v>0</v>
      </c>
      <c r="O10816" s="195">
        <v>0</v>
      </c>
    </row>
    <row r="10817" spans="1:15">
      <c r="A10817">
        <v>2022</v>
      </c>
      <c r="B10817" t="s">
        <v>44</v>
      </c>
      <c r="C10817" s="53">
        <f t="shared" si="585"/>
        <v>44712</v>
      </c>
      <c r="D10817">
        <v>8</v>
      </c>
      <c r="E10817" t="str">
        <f t="shared" si="584"/>
        <v>S22447128</v>
      </c>
      <c r="F10817" s="4">
        <v>44743</v>
      </c>
      <c r="G10817" s="2">
        <v>82</v>
      </c>
      <c r="H10817" s="2" t="s">
        <v>14138</v>
      </c>
      <c r="I10817" s="2" t="s">
        <v>14139</v>
      </c>
      <c r="J10817" s="2" t="s">
        <v>267</v>
      </c>
      <c r="K10817" s="194" t="s">
        <v>17</v>
      </c>
      <c r="L10817" s="2">
        <v>59</v>
      </c>
      <c r="M10817" s="194">
        <v>100</v>
      </c>
      <c r="N10817" s="2">
        <v>0</v>
      </c>
      <c r="O10817" s="195">
        <v>0</v>
      </c>
    </row>
    <row r="10818" spans="1:15">
      <c r="A10818">
        <v>2022</v>
      </c>
      <c r="B10818" t="s">
        <v>44</v>
      </c>
      <c r="C10818" s="53">
        <f t="shared" si="585"/>
        <v>44712</v>
      </c>
      <c r="D10818">
        <v>9</v>
      </c>
      <c r="E10818" t="str">
        <f t="shared" si="584"/>
        <v>S22447129</v>
      </c>
      <c r="F10818" s="4">
        <v>44774</v>
      </c>
      <c r="G10818" s="2">
        <v>110</v>
      </c>
      <c r="H10818" s="2" t="s">
        <v>14140</v>
      </c>
      <c r="I10818" s="2" t="s">
        <v>14141</v>
      </c>
      <c r="J10818" s="2" t="s">
        <v>8926</v>
      </c>
      <c r="K10818" s="194" t="s">
        <v>17</v>
      </c>
      <c r="L10818" s="2">
        <v>57</v>
      </c>
      <c r="M10818" s="194">
        <v>100</v>
      </c>
      <c r="N10818" s="2">
        <v>0</v>
      </c>
      <c r="O10818" s="195">
        <v>0</v>
      </c>
    </row>
    <row r="10819" spans="1:15">
      <c r="A10819">
        <v>2022</v>
      </c>
      <c r="B10819" t="s">
        <v>44</v>
      </c>
      <c r="C10819" s="53">
        <f t="shared" si="585"/>
        <v>44712</v>
      </c>
      <c r="D10819">
        <v>10</v>
      </c>
      <c r="E10819" t="str">
        <f t="shared" si="584"/>
        <v>S224471210</v>
      </c>
      <c r="F10819" s="3" t="s">
        <v>13233</v>
      </c>
      <c r="G10819" s="2">
        <v>128</v>
      </c>
      <c r="H10819" s="2" t="s">
        <v>14142</v>
      </c>
      <c r="I10819" s="2" t="s">
        <v>14143</v>
      </c>
      <c r="J10819" s="2" t="s">
        <v>4191</v>
      </c>
      <c r="K10819" s="194" t="s">
        <v>137</v>
      </c>
      <c r="L10819" s="2">
        <v>49</v>
      </c>
      <c r="M10819" s="194" t="s">
        <v>2560</v>
      </c>
      <c r="N10819" s="2">
        <v>0</v>
      </c>
      <c r="O10819" s="195" t="s">
        <v>984</v>
      </c>
    </row>
    <row r="10820" spans="1:15">
      <c r="A10820">
        <v>2022</v>
      </c>
      <c r="B10820" t="s">
        <v>44</v>
      </c>
      <c r="C10820" s="53">
        <f t="shared" si="585"/>
        <v>44712</v>
      </c>
      <c r="D10820">
        <v>11</v>
      </c>
      <c r="E10820" t="str">
        <f t="shared" si="584"/>
        <v>S224471211</v>
      </c>
      <c r="F10820" s="3">
        <v>2023</v>
      </c>
      <c r="G10820" s="2">
        <v>185</v>
      </c>
      <c r="H10820" s="2" t="s">
        <v>863</v>
      </c>
      <c r="I10820" s="2" t="s">
        <v>2053</v>
      </c>
      <c r="J10820" s="2" t="s">
        <v>1295</v>
      </c>
      <c r="K10820" s="194" t="s">
        <v>137</v>
      </c>
      <c r="L10820" s="2">
        <v>48</v>
      </c>
      <c r="M10820" s="194">
        <v>100</v>
      </c>
      <c r="N10820" s="2">
        <v>0</v>
      </c>
      <c r="O10820" s="195">
        <v>0</v>
      </c>
    </row>
    <row r="10821" spans="1:15">
      <c r="A10821">
        <v>2022</v>
      </c>
      <c r="B10821" t="s">
        <v>44</v>
      </c>
      <c r="C10821" s="53">
        <f t="shared" si="585"/>
        <v>44712</v>
      </c>
      <c r="D10821">
        <v>12</v>
      </c>
      <c r="E10821" t="str">
        <f t="shared" si="584"/>
        <v>S224471212</v>
      </c>
      <c r="F10821" s="3">
        <v>2024</v>
      </c>
      <c r="G10821" s="2">
        <v>185</v>
      </c>
      <c r="H10821" s="2" t="s">
        <v>14144</v>
      </c>
      <c r="I10821" s="2" t="s">
        <v>2373</v>
      </c>
      <c r="J10821" s="2" t="s">
        <v>2771</v>
      </c>
      <c r="K10821" s="194" t="s">
        <v>137</v>
      </c>
      <c r="L10821" s="2">
        <v>41</v>
      </c>
      <c r="M10821" s="194" t="s">
        <v>2871</v>
      </c>
      <c r="N10821" s="2" t="s">
        <v>10176</v>
      </c>
      <c r="O10821" s="195" t="s">
        <v>269</v>
      </c>
    </row>
    <row r="10822" spans="1:15">
      <c r="A10822">
        <v>2022</v>
      </c>
      <c r="B10822" t="s">
        <v>44</v>
      </c>
      <c r="C10822" s="53">
        <f t="shared" si="585"/>
        <v>44712</v>
      </c>
      <c r="D10822">
        <v>13</v>
      </c>
      <c r="E10822" t="str">
        <f t="shared" si="584"/>
        <v>S224471213</v>
      </c>
      <c r="F10822" s="3">
        <v>2025</v>
      </c>
      <c r="G10822" s="2">
        <v>167</v>
      </c>
      <c r="H10822" s="2" t="s">
        <v>8695</v>
      </c>
      <c r="I10822" s="2" t="s">
        <v>14145</v>
      </c>
      <c r="J10822" s="2" t="s">
        <v>2819</v>
      </c>
      <c r="K10822" s="194" t="s">
        <v>137</v>
      </c>
      <c r="L10822" s="2">
        <v>36</v>
      </c>
      <c r="M10822" s="194" t="s">
        <v>3695</v>
      </c>
      <c r="N10822" s="2" t="s">
        <v>3662</v>
      </c>
      <c r="O10822" s="195" t="s">
        <v>2055</v>
      </c>
    </row>
    <row r="10823" spans="1:15" ht="15.75" thickBot="1">
      <c r="A10823">
        <v>2022</v>
      </c>
      <c r="B10823" t="s">
        <v>44</v>
      </c>
      <c r="C10823" s="53">
        <f t="shared" si="585"/>
        <v>44712</v>
      </c>
      <c r="D10823">
        <v>14</v>
      </c>
      <c r="E10823" t="str">
        <f t="shared" si="584"/>
        <v>S224471214</v>
      </c>
      <c r="F10823" s="5">
        <v>2026</v>
      </c>
      <c r="G10823" s="6">
        <v>158</v>
      </c>
      <c r="H10823" s="6" t="s">
        <v>14146</v>
      </c>
      <c r="I10823" s="6" t="s">
        <v>14147</v>
      </c>
      <c r="J10823" s="6" t="s">
        <v>2968</v>
      </c>
      <c r="K10823" s="196" t="s">
        <v>137</v>
      </c>
      <c r="L10823" s="6">
        <v>33</v>
      </c>
      <c r="M10823" s="196" t="s">
        <v>3697</v>
      </c>
      <c r="N10823" s="6" t="s">
        <v>10127</v>
      </c>
      <c r="O10823" s="197" t="s">
        <v>1723</v>
      </c>
    </row>
    <row r="10824" spans="1:15" ht="18" thickTop="1" thickBot="1">
      <c r="A10824">
        <v>2022</v>
      </c>
      <c r="B10824" t="s">
        <v>44</v>
      </c>
      <c r="C10824" s="53">
        <f t="shared" si="585"/>
        <v>44712</v>
      </c>
      <c r="D10824">
        <v>15</v>
      </c>
      <c r="E10824" t="str">
        <f t="shared" si="584"/>
        <v>S224471215</v>
      </c>
      <c r="F10824" s="146" t="s">
        <v>11904</v>
      </c>
    </row>
    <row r="10825" spans="1:15" ht="16.5" thickTop="1" thickBot="1">
      <c r="A10825">
        <v>2022</v>
      </c>
      <c r="B10825" t="s">
        <v>44</v>
      </c>
      <c r="C10825" s="53">
        <f t="shared" si="585"/>
        <v>44712</v>
      </c>
      <c r="D10825">
        <v>16</v>
      </c>
      <c r="E10825" t="str">
        <f t="shared" si="584"/>
        <v>S224471216</v>
      </c>
      <c r="F10825" s="338" t="s">
        <v>1</v>
      </c>
      <c r="G10825" s="341" t="s">
        <v>2</v>
      </c>
      <c r="H10825" s="342"/>
      <c r="I10825" s="342"/>
      <c r="J10825" s="343"/>
      <c r="K10825" s="344" t="s">
        <v>3</v>
      </c>
      <c r="L10825" s="343"/>
      <c r="M10825" s="344" t="s">
        <v>144</v>
      </c>
      <c r="N10825" s="342"/>
      <c r="O10825" s="342"/>
    </row>
    <row r="10826" spans="1:15" ht="18" customHeight="1" thickBot="1">
      <c r="A10826">
        <v>2022</v>
      </c>
      <c r="B10826" t="s">
        <v>44</v>
      </c>
      <c r="C10826" s="53">
        <f t="shared" si="585"/>
        <v>44712</v>
      </c>
      <c r="D10826">
        <v>17</v>
      </c>
      <c r="E10826" t="str">
        <f t="shared" si="584"/>
        <v>S224471217</v>
      </c>
      <c r="F10826" s="339"/>
      <c r="G10826" s="345" t="s">
        <v>5</v>
      </c>
      <c r="H10826" s="347" t="s">
        <v>145</v>
      </c>
      <c r="I10826" s="348"/>
      <c r="J10826" s="349"/>
      <c r="K10826" s="350" t="s">
        <v>6</v>
      </c>
      <c r="L10826" s="352" t="s">
        <v>12875</v>
      </c>
      <c r="M10826" s="350" t="s">
        <v>8</v>
      </c>
      <c r="N10826" s="354" t="s">
        <v>146</v>
      </c>
      <c r="O10826" s="356" t="s">
        <v>147</v>
      </c>
    </row>
    <row r="10827" spans="1:15" ht="15.75" thickBot="1">
      <c r="A10827">
        <v>2022</v>
      </c>
      <c r="B10827" t="s">
        <v>44</v>
      </c>
      <c r="C10827" s="53">
        <f t="shared" si="585"/>
        <v>44712</v>
      </c>
      <c r="D10827">
        <v>18</v>
      </c>
      <c r="E10827" t="str">
        <f t="shared" si="584"/>
        <v>S224471218</v>
      </c>
      <c r="F10827" s="340"/>
      <c r="G10827" s="346"/>
      <c r="H10827" s="191" t="s">
        <v>9</v>
      </c>
      <c r="I10827" s="192" t="s">
        <v>18</v>
      </c>
      <c r="J10827" s="193" t="s">
        <v>11</v>
      </c>
      <c r="K10827" s="351"/>
      <c r="L10827" s="353"/>
      <c r="M10827" s="351"/>
      <c r="N10827" s="355"/>
      <c r="O10827" s="357"/>
    </row>
    <row r="10828" spans="1:15">
      <c r="A10828">
        <v>2022</v>
      </c>
      <c r="B10828" t="s">
        <v>44</v>
      </c>
      <c r="C10828" s="53">
        <f t="shared" si="585"/>
        <v>44712</v>
      </c>
      <c r="D10828">
        <v>19</v>
      </c>
      <c r="E10828" t="str">
        <f t="shared" si="584"/>
        <v>S224471219</v>
      </c>
      <c r="F10828" s="3" t="s">
        <v>16</v>
      </c>
      <c r="G10828" s="2">
        <v>41</v>
      </c>
      <c r="H10828" s="2" t="s">
        <v>14148</v>
      </c>
      <c r="I10828" s="2" t="s">
        <v>14149</v>
      </c>
      <c r="J10828" s="2" t="s">
        <v>1755</v>
      </c>
      <c r="K10828" s="194" t="s">
        <v>17</v>
      </c>
      <c r="L10828" s="2">
        <v>53</v>
      </c>
      <c r="M10828" s="194" t="s">
        <v>972</v>
      </c>
      <c r="N10828" s="2">
        <v>50</v>
      </c>
      <c r="O10828" s="195" t="s">
        <v>2664</v>
      </c>
    </row>
    <row r="10829" spans="1:15">
      <c r="A10829">
        <v>2022</v>
      </c>
      <c r="B10829" t="s">
        <v>44</v>
      </c>
      <c r="C10829" s="53">
        <f t="shared" si="585"/>
        <v>44712</v>
      </c>
      <c r="D10829">
        <v>20</v>
      </c>
      <c r="E10829" t="str">
        <f t="shared" si="584"/>
        <v>S224471220</v>
      </c>
      <c r="F10829" s="4">
        <v>44682</v>
      </c>
      <c r="G10829" s="2">
        <v>97</v>
      </c>
      <c r="H10829" s="2" t="s">
        <v>14150</v>
      </c>
      <c r="I10829" s="2" t="s">
        <v>14151</v>
      </c>
      <c r="J10829" s="2" t="s">
        <v>791</v>
      </c>
      <c r="K10829" s="194" t="s">
        <v>17</v>
      </c>
      <c r="L10829" s="2">
        <v>53</v>
      </c>
      <c r="M10829" s="194" t="s">
        <v>2746</v>
      </c>
      <c r="N10829" s="2" t="s">
        <v>1665</v>
      </c>
      <c r="O10829" s="195" t="s">
        <v>1744</v>
      </c>
    </row>
    <row r="10830" spans="1:15">
      <c r="A10830">
        <v>2022</v>
      </c>
      <c r="B10830" t="s">
        <v>44</v>
      </c>
      <c r="C10830" s="53">
        <f t="shared" si="585"/>
        <v>44712</v>
      </c>
      <c r="D10830">
        <v>21</v>
      </c>
      <c r="E10830" t="str">
        <f t="shared" si="584"/>
        <v>S224471221</v>
      </c>
      <c r="F10830" s="4">
        <v>44713</v>
      </c>
      <c r="G10830" s="2">
        <v>105</v>
      </c>
      <c r="H10830" s="2" t="s">
        <v>13862</v>
      </c>
      <c r="I10830" s="2" t="s">
        <v>14152</v>
      </c>
      <c r="J10830" s="2" t="s">
        <v>2667</v>
      </c>
      <c r="K10830" s="194" t="s">
        <v>137</v>
      </c>
      <c r="L10830" s="2">
        <v>49</v>
      </c>
      <c r="M10830" s="194">
        <v>100</v>
      </c>
      <c r="N10830" s="2">
        <v>0</v>
      </c>
      <c r="O10830" s="195">
        <v>0</v>
      </c>
    </row>
    <row r="10831" spans="1:15">
      <c r="A10831">
        <v>2022</v>
      </c>
      <c r="B10831" t="s">
        <v>44</v>
      </c>
      <c r="C10831" s="53">
        <f t="shared" si="585"/>
        <v>44712</v>
      </c>
      <c r="D10831">
        <v>22</v>
      </c>
      <c r="E10831" t="str">
        <f t="shared" si="584"/>
        <v>S224471222</v>
      </c>
      <c r="F10831" s="4">
        <v>44743</v>
      </c>
      <c r="G10831" s="2">
        <v>122</v>
      </c>
      <c r="H10831" s="2" t="s">
        <v>14153</v>
      </c>
      <c r="I10831" s="2" t="s">
        <v>4838</v>
      </c>
      <c r="J10831" s="2" t="s">
        <v>2667</v>
      </c>
      <c r="K10831" s="194" t="s">
        <v>137</v>
      </c>
      <c r="L10831" s="2">
        <v>48</v>
      </c>
      <c r="M10831" s="194">
        <v>100</v>
      </c>
      <c r="N10831" s="2">
        <v>0</v>
      </c>
      <c r="O10831" s="195">
        <v>0</v>
      </c>
    </row>
    <row r="10832" spans="1:15">
      <c r="A10832">
        <v>2022</v>
      </c>
      <c r="B10832" t="s">
        <v>44</v>
      </c>
      <c r="C10832" s="53">
        <f t="shared" si="585"/>
        <v>44712</v>
      </c>
      <c r="D10832">
        <v>23</v>
      </c>
      <c r="E10832" t="str">
        <f t="shared" si="584"/>
        <v>S224471223</v>
      </c>
      <c r="F10832" s="4">
        <v>44774</v>
      </c>
      <c r="G10832" s="2">
        <v>150</v>
      </c>
      <c r="H10832" s="2" t="s">
        <v>11071</v>
      </c>
      <c r="I10832" s="2" t="s">
        <v>11559</v>
      </c>
      <c r="J10832" s="2" t="s">
        <v>2993</v>
      </c>
      <c r="K10832" s="194" t="s">
        <v>137</v>
      </c>
      <c r="L10832" s="2">
        <v>45</v>
      </c>
      <c r="M10832" s="194">
        <v>100</v>
      </c>
      <c r="N10832" s="2">
        <v>0</v>
      </c>
      <c r="O10832" s="195">
        <v>0</v>
      </c>
    </row>
    <row r="10833" spans="1:15">
      <c r="A10833">
        <v>2022</v>
      </c>
      <c r="B10833" t="s">
        <v>44</v>
      </c>
      <c r="C10833" s="53">
        <f t="shared" si="585"/>
        <v>44712</v>
      </c>
      <c r="D10833">
        <v>24</v>
      </c>
      <c r="E10833" t="str">
        <f t="shared" si="584"/>
        <v>S224471224</v>
      </c>
      <c r="F10833" s="3" t="s">
        <v>13233</v>
      </c>
      <c r="G10833" s="2">
        <v>170</v>
      </c>
      <c r="H10833" s="2" t="s">
        <v>3240</v>
      </c>
      <c r="I10833" s="2" t="s">
        <v>14154</v>
      </c>
      <c r="J10833" s="2" t="s">
        <v>1894</v>
      </c>
      <c r="K10833" s="194" t="s">
        <v>137</v>
      </c>
      <c r="L10833" s="2">
        <v>44</v>
      </c>
      <c r="M10833" s="194" t="s">
        <v>10061</v>
      </c>
      <c r="N10833" s="2">
        <v>0</v>
      </c>
      <c r="O10833" s="195" t="s">
        <v>2664</v>
      </c>
    </row>
    <row r="10834" spans="1:15">
      <c r="A10834">
        <v>2022</v>
      </c>
      <c r="B10834" t="s">
        <v>44</v>
      </c>
      <c r="C10834" s="53">
        <f t="shared" si="585"/>
        <v>44712</v>
      </c>
      <c r="D10834">
        <v>25</v>
      </c>
      <c r="E10834" t="str">
        <f t="shared" si="584"/>
        <v>S224471225</v>
      </c>
      <c r="F10834" s="3">
        <v>2023</v>
      </c>
      <c r="G10834" s="2">
        <v>225</v>
      </c>
      <c r="H10834" s="2" t="s">
        <v>14155</v>
      </c>
      <c r="I10834" s="2" t="s">
        <v>14156</v>
      </c>
      <c r="J10834" s="2" t="s">
        <v>409</v>
      </c>
      <c r="K10834" s="194" t="s">
        <v>137</v>
      </c>
      <c r="L10834" s="2">
        <v>41</v>
      </c>
      <c r="M10834" s="194" t="s">
        <v>321</v>
      </c>
      <c r="N10834" s="2" t="s">
        <v>322</v>
      </c>
      <c r="O10834" s="195">
        <v>0</v>
      </c>
    </row>
    <row r="10835" spans="1:15">
      <c r="A10835">
        <v>2022</v>
      </c>
      <c r="B10835" t="s">
        <v>44</v>
      </c>
      <c r="C10835" s="53">
        <f t="shared" si="585"/>
        <v>44712</v>
      </c>
      <c r="D10835">
        <v>26</v>
      </c>
      <c r="E10835" t="str">
        <f t="shared" si="584"/>
        <v>S224471226</v>
      </c>
      <c r="F10835" s="3">
        <v>2024</v>
      </c>
      <c r="G10835" s="2">
        <v>225</v>
      </c>
      <c r="H10835" s="2" t="s">
        <v>14157</v>
      </c>
      <c r="I10835" s="2" t="s">
        <v>14068</v>
      </c>
      <c r="J10835" s="2" t="s">
        <v>950</v>
      </c>
      <c r="K10835" s="194" t="s">
        <v>137</v>
      </c>
      <c r="L10835" s="2">
        <v>40</v>
      </c>
      <c r="M10835" s="194" t="s">
        <v>3504</v>
      </c>
      <c r="N10835" s="2" t="s">
        <v>2074</v>
      </c>
      <c r="O10835" s="195" t="s">
        <v>871</v>
      </c>
    </row>
    <row r="10836" spans="1:15">
      <c r="A10836">
        <v>2022</v>
      </c>
      <c r="B10836" t="s">
        <v>44</v>
      </c>
      <c r="C10836" s="53">
        <f t="shared" si="585"/>
        <v>44712</v>
      </c>
      <c r="D10836">
        <v>27</v>
      </c>
      <c r="E10836" t="str">
        <f t="shared" si="584"/>
        <v>S224471227</v>
      </c>
      <c r="F10836" s="3">
        <v>2025</v>
      </c>
      <c r="G10836" s="2">
        <v>207</v>
      </c>
      <c r="H10836" s="2" t="s">
        <v>12566</v>
      </c>
      <c r="I10836" s="2" t="s">
        <v>12774</v>
      </c>
      <c r="J10836" s="2" t="s">
        <v>2351</v>
      </c>
      <c r="K10836" s="194" t="s">
        <v>137</v>
      </c>
      <c r="L10836" s="2">
        <v>35</v>
      </c>
      <c r="M10836" s="194" t="s">
        <v>973</v>
      </c>
      <c r="N10836" s="2">
        <v>40</v>
      </c>
      <c r="O10836" s="195" t="s">
        <v>340</v>
      </c>
    </row>
    <row r="10837" spans="1:15" ht="15.75" thickBot="1">
      <c r="A10837">
        <v>2022</v>
      </c>
      <c r="B10837" t="s">
        <v>44</v>
      </c>
      <c r="C10837" s="53">
        <f t="shared" si="585"/>
        <v>44712</v>
      </c>
      <c r="D10837">
        <v>28</v>
      </c>
      <c r="E10837" t="str">
        <f t="shared" si="584"/>
        <v>S224471228</v>
      </c>
      <c r="F10837" s="5">
        <v>2026</v>
      </c>
      <c r="G10837" s="6">
        <v>198</v>
      </c>
      <c r="H10837" s="6" t="s">
        <v>10437</v>
      </c>
      <c r="I10837" s="6" t="s">
        <v>13507</v>
      </c>
      <c r="J10837" s="6" t="s">
        <v>1993</v>
      </c>
      <c r="K10837" s="196" t="s">
        <v>137</v>
      </c>
      <c r="L10837" s="6">
        <v>33</v>
      </c>
      <c r="M10837" s="196" t="s">
        <v>692</v>
      </c>
      <c r="N10837" s="6">
        <v>50</v>
      </c>
      <c r="O10837" s="197" t="s">
        <v>792</v>
      </c>
    </row>
    <row r="10838" spans="1:15" ht="18" thickTop="1" thickBot="1">
      <c r="A10838">
        <v>2022</v>
      </c>
      <c r="B10838" t="s">
        <v>43</v>
      </c>
      <c r="C10838" s="53">
        <f>C10837+7</f>
        <v>44719</v>
      </c>
      <c r="D10838">
        <v>1</v>
      </c>
      <c r="E10838" t="str">
        <f t="shared" ref="E10838:E10865" si="586">B10838&amp;C10838&amp;D10838</f>
        <v>S23447191</v>
      </c>
      <c r="F10838" s="146" t="s">
        <v>11903</v>
      </c>
    </row>
    <row r="10839" spans="1:15" ht="16.5" thickTop="1" thickBot="1">
      <c r="A10839">
        <v>2022</v>
      </c>
      <c r="B10839" t="s">
        <v>43</v>
      </c>
      <c r="C10839" s="53">
        <f t="shared" ref="C10839:C10865" si="587">C10838</f>
        <v>44719</v>
      </c>
      <c r="D10839">
        <v>2</v>
      </c>
      <c r="E10839" t="str">
        <f t="shared" si="586"/>
        <v>S23447192</v>
      </c>
      <c r="F10839" s="338" t="s">
        <v>1</v>
      </c>
      <c r="G10839" s="341" t="s">
        <v>2</v>
      </c>
      <c r="H10839" s="342"/>
      <c r="I10839" s="342"/>
      <c r="J10839" s="343"/>
      <c r="K10839" s="344" t="s">
        <v>3</v>
      </c>
      <c r="L10839" s="343"/>
      <c r="M10839" s="344" t="s">
        <v>144</v>
      </c>
      <c r="N10839" s="342"/>
      <c r="O10839" s="342"/>
    </row>
    <row r="10840" spans="1:15" ht="18" customHeight="1" thickBot="1">
      <c r="A10840">
        <v>2022</v>
      </c>
      <c r="B10840" t="s">
        <v>43</v>
      </c>
      <c r="C10840" s="53">
        <f t="shared" si="587"/>
        <v>44719</v>
      </c>
      <c r="D10840">
        <v>3</v>
      </c>
      <c r="E10840" t="str">
        <f t="shared" si="586"/>
        <v>S23447193</v>
      </c>
      <c r="F10840" s="339"/>
      <c r="G10840" s="345" t="s">
        <v>5</v>
      </c>
      <c r="H10840" s="347" t="s">
        <v>145</v>
      </c>
      <c r="I10840" s="348"/>
      <c r="J10840" s="349"/>
      <c r="K10840" s="350" t="s">
        <v>6</v>
      </c>
      <c r="L10840" s="352" t="s">
        <v>12875</v>
      </c>
      <c r="M10840" s="350" t="s">
        <v>8</v>
      </c>
      <c r="N10840" s="354" t="s">
        <v>146</v>
      </c>
      <c r="O10840" s="356" t="s">
        <v>147</v>
      </c>
    </row>
    <row r="10841" spans="1:15" ht="15.75" thickBot="1">
      <c r="A10841">
        <v>2022</v>
      </c>
      <c r="B10841" t="s">
        <v>43</v>
      </c>
      <c r="C10841" s="53">
        <f t="shared" si="587"/>
        <v>44719</v>
      </c>
      <c r="D10841">
        <v>4</v>
      </c>
      <c r="E10841" t="str">
        <f t="shared" si="586"/>
        <v>S23447194</v>
      </c>
      <c r="F10841" s="340"/>
      <c r="G10841" s="346"/>
      <c r="H10841" s="191" t="s">
        <v>9</v>
      </c>
      <c r="I10841" s="192" t="s">
        <v>18</v>
      </c>
      <c r="J10841" s="193" t="s">
        <v>11</v>
      </c>
      <c r="K10841" s="351"/>
      <c r="L10841" s="353"/>
      <c r="M10841" s="351"/>
      <c r="N10841" s="355"/>
      <c r="O10841" s="357"/>
    </row>
    <row r="10842" spans="1:15">
      <c r="A10842">
        <v>2022</v>
      </c>
      <c r="B10842" t="s">
        <v>43</v>
      </c>
      <c r="C10842" s="53">
        <f t="shared" si="587"/>
        <v>44719</v>
      </c>
      <c r="D10842">
        <v>5</v>
      </c>
      <c r="E10842" t="str">
        <f t="shared" si="586"/>
        <v>S23447195</v>
      </c>
      <c r="F10842" s="3" t="s">
        <v>12</v>
      </c>
      <c r="G10842" s="2">
        <v>0</v>
      </c>
      <c r="H10842" s="2" t="s">
        <v>4204</v>
      </c>
      <c r="I10842" s="2">
        <v>1</v>
      </c>
      <c r="J10842" s="2" t="s">
        <v>4179</v>
      </c>
      <c r="K10842" s="194" t="s">
        <v>17</v>
      </c>
      <c r="L10842" s="2">
        <v>50</v>
      </c>
      <c r="M10842" s="194" t="s">
        <v>632</v>
      </c>
      <c r="N10842" s="2" t="s">
        <v>4905</v>
      </c>
      <c r="O10842" s="195" t="s">
        <v>5369</v>
      </c>
    </row>
    <row r="10843" spans="1:15">
      <c r="A10843">
        <v>2022</v>
      </c>
      <c r="B10843" t="s">
        <v>43</v>
      </c>
      <c r="C10843" s="53">
        <f t="shared" si="587"/>
        <v>44719</v>
      </c>
      <c r="D10843">
        <v>6</v>
      </c>
      <c r="E10843" t="str">
        <f t="shared" si="586"/>
        <v>S23447196</v>
      </c>
      <c r="F10843" s="4">
        <v>44713</v>
      </c>
      <c r="G10843" s="2">
        <v>62</v>
      </c>
      <c r="H10843" s="2" t="s">
        <v>14158</v>
      </c>
      <c r="I10843" s="2" t="s">
        <v>12434</v>
      </c>
      <c r="J10843" s="2" t="s">
        <v>6173</v>
      </c>
      <c r="K10843" s="194" t="s">
        <v>17</v>
      </c>
      <c r="L10843" s="2">
        <v>50</v>
      </c>
      <c r="M10843" s="194" t="s">
        <v>11799</v>
      </c>
      <c r="N10843" s="2" t="s">
        <v>799</v>
      </c>
      <c r="O10843" s="195" t="s">
        <v>269</v>
      </c>
    </row>
    <row r="10844" spans="1:15">
      <c r="A10844">
        <v>2022</v>
      </c>
      <c r="B10844" t="s">
        <v>43</v>
      </c>
      <c r="C10844" s="53">
        <f t="shared" si="587"/>
        <v>44719</v>
      </c>
      <c r="D10844">
        <v>7</v>
      </c>
      <c r="E10844" t="str">
        <f t="shared" si="586"/>
        <v>S23447197</v>
      </c>
      <c r="F10844" s="4">
        <v>44743</v>
      </c>
      <c r="G10844" s="2">
        <v>78</v>
      </c>
      <c r="H10844" s="2" t="s">
        <v>14159</v>
      </c>
      <c r="I10844" s="2" t="s">
        <v>14160</v>
      </c>
      <c r="J10844" s="2" t="s">
        <v>10672</v>
      </c>
      <c r="K10844" s="194" t="s">
        <v>17</v>
      </c>
      <c r="L10844" s="2">
        <v>58</v>
      </c>
      <c r="M10844" s="194">
        <v>100</v>
      </c>
      <c r="N10844" s="2">
        <v>0</v>
      </c>
      <c r="O10844" s="195">
        <v>0</v>
      </c>
    </row>
    <row r="10845" spans="1:15">
      <c r="A10845">
        <v>2022</v>
      </c>
      <c r="B10845" t="s">
        <v>43</v>
      </c>
      <c r="C10845" s="53">
        <f t="shared" si="587"/>
        <v>44719</v>
      </c>
      <c r="D10845">
        <v>8</v>
      </c>
      <c r="E10845" t="str">
        <f t="shared" si="586"/>
        <v>S23447198</v>
      </c>
      <c r="F10845" s="4">
        <v>44774</v>
      </c>
      <c r="G10845" s="2">
        <v>101</v>
      </c>
      <c r="H10845" s="2" t="s">
        <v>14161</v>
      </c>
      <c r="I10845" s="2" t="s">
        <v>14162</v>
      </c>
      <c r="J10845" s="2" t="s">
        <v>932</v>
      </c>
      <c r="K10845" s="194" t="s">
        <v>17</v>
      </c>
      <c r="L10845" s="2">
        <v>61</v>
      </c>
      <c r="M10845" s="194" t="s">
        <v>10573</v>
      </c>
      <c r="N10845" s="2" t="s">
        <v>2082</v>
      </c>
      <c r="O10845" s="195">
        <v>0</v>
      </c>
    </row>
    <row r="10846" spans="1:15">
      <c r="A10846">
        <v>2022</v>
      </c>
      <c r="B10846" t="s">
        <v>43</v>
      </c>
      <c r="C10846" s="53">
        <f t="shared" si="587"/>
        <v>44719</v>
      </c>
      <c r="D10846">
        <v>9</v>
      </c>
      <c r="E10846" t="str">
        <f t="shared" si="586"/>
        <v>S23447199</v>
      </c>
      <c r="F10846" s="4">
        <v>44805</v>
      </c>
      <c r="G10846" s="2">
        <v>110</v>
      </c>
      <c r="H10846" s="2" t="s">
        <v>14163</v>
      </c>
      <c r="I10846" s="2" t="s">
        <v>14164</v>
      </c>
      <c r="J10846" s="2" t="s">
        <v>3264</v>
      </c>
      <c r="K10846" s="194" t="s">
        <v>17</v>
      </c>
      <c r="L10846" s="2">
        <v>60</v>
      </c>
      <c r="M10846" s="194" t="s">
        <v>10573</v>
      </c>
      <c r="N10846" s="2" t="s">
        <v>2082</v>
      </c>
      <c r="O10846" s="195">
        <v>0</v>
      </c>
    </row>
    <row r="10847" spans="1:15">
      <c r="A10847">
        <v>2022</v>
      </c>
      <c r="B10847" t="s">
        <v>43</v>
      </c>
      <c r="C10847" s="53">
        <f t="shared" si="587"/>
        <v>44719</v>
      </c>
      <c r="D10847">
        <v>10</v>
      </c>
      <c r="E10847" t="str">
        <f t="shared" si="586"/>
        <v>S234471910</v>
      </c>
      <c r="F10847" s="3" t="s">
        <v>13233</v>
      </c>
      <c r="G10847" s="2">
        <v>132</v>
      </c>
      <c r="H10847" s="2" t="s">
        <v>14165</v>
      </c>
      <c r="I10847" s="2" t="s">
        <v>14166</v>
      </c>
      <c r="J10847" s="2" t="s">
        <v>3698</v>
      </c>
      <c r="K10847" s="194" t="s">
        <v>17</v>
      </c>
      <c r="L10847" s="2">
        <v>54</v>
      </c>
      <c r="M10847" s="194" t="s">
        <v>10365</v>
      </c>
      <c r="N10847" s="2">
        <v>0</v>
      </c>
      <c r="O10847" s="195" t="s">
        <v>11338</v>
      </c>
    </row>
    <row r="10848" spans="1:15">
      <c r="A10848">
        <v>2022</v>
      </c>
      <c r="B10848" t="s">
        <v>43</v>
      </c>
      <c r="C10848" s="53">
        <f t="shared" si="587"/>
        <v>44719</v>
      </c>
      <c r="D10848">
        <v>11</v>
      </c>
      <c r="E10848" t="str">
        <f t="shared" si="586"/>
        <v>S234471911</v>
      </c>
      <c r="F10848" s="3">
        <v>2023</v>
      </c>
      <c r="G10848" s="2">
        <v>193</v>
      </c>
      <c r="H10848" s="2" t="s">
        <v>2707</v>
      </c>
      <c r="I10848" s="2" t="s">
        <v>6240</v>
      </c>
      <c r="J10848" s="2" t="s">
        <v>3061</v>
      </c>
      <c r="K10848" s="194" t="s">
        <v>17</v>
      </c>
      <c r="L10848" s="2">
        <v>46</v>
      </c>
      <c r="M10848" s="194" t="s">
        <v>2583</v>
      </c>
      <c r="N10848" s="2" t="s">
        <v>519</v>
      </c>
      <c r="O10848" s="195" t="s">
        <v>11259</v>
      </c>
    </row>
    <row r="10849" spans="1:15">
      <c r="A10849">
        <v>2022</v>
      </c>
      <c r="B10849" t="s">
        <v>43</v>
      </c>
      <c r="C10849" s="53">
        <f t="shared" si="587"/>
        <v>44719</v>
      </c>
      <c r="D10849">
        <v>12</v>
      </c>
      <c r="E10849" t="str">
        <f t="shared" si="586"/>
        <v>S234471912</v>
      </c>
      <c r="F10849" s="3">
        <v>2024</v>
      </c>
      <c r="G10849" s="2">
        <v>187</v>
      </c>
      <c r="H10849" s="2">
        <v>185</v>
      </c>
      <c r="I10849" s="2" t="s">
        <v>11941</v>
      </c>
      <c r="J10849" s="2" t="s">
        <v>10672</v>
      </c>
      <c r="K10849" s="194" t="s">
        <v>17</v>
      </c>
      <c r="L10849" s="2">
        <v>38</v>
      </c>
      <c r="M10849" s="194">
        <v>25</v>
      </c>
      <c r="N10849" s="2" t="s">
        <v>7459</v>
      </c>
      <c r="O10849" s="195" t="s">
        <v>406</v>
      </c>
    </row>
    <row r="10850" spans="1:15">
      <c r="A10850">
        <v>2022</v>
      </c>
      <c r="B10850" t="s">
        <v>43</v>
      </c>
      <c r="C10850" s="53">
        <f t="shared" si="587"/>
        <v>44719</v>
      </c>
      <c r="D10850">
        <v>13</v>
      </c>
      <c r="E10850" t="str">
        <f t="shared" si="586"/>
        <v>S234471913</v>
      </c>
      <c r="F10850" s="3">
        <v>2025</v>
      </c>
      <c r="G10850" s="2">
        <v>168</v>
      </c>
      <c r="H10850" s="2" t="s">
        <v>14167</v>
      </c>
      <c r="I10850" s="2" t="s">
        <v>10042</v>
      </c>
      <c r="J10850" s="2" t="s">
        <v>1105</v>
      </c>
      <c r="K10850" s="194" t="s">
        <v>17</v>
      </c>
      <c r="L10850" s="2">
        <v>32</v>
      </c>
      <c r="M10850" s="194" t="s">
        <v>290</v>
      </c>
      <c r="N10850" s="2" t="s">
        <v>10650</v>
      </c>
      <c r="O10850" s="195" t="s">
        <v>290</v>
      </c>
    </row>
    <row r="10851" spans="1:15" ht="15.75" thickBot="1">
      <c r="A10851">
        <v>2022</v>
      </c>
      <c r="B10851" t="s">
        <v>43</v>
      </c>
      <c r="C10851" s="53">
        <f t="shared" si="587"/>
        <v>44719</v>
      </c>
      <c r="D10851">
        <v>14</v>
      </c>
      <c r="E10851" t="str">
        <f t="shared" si="586"/>
        <v>S234471914</v>
      </c>
      <c r="F10851" s="5">
        <v>2026</v>
      </c>
      <c r="G10851" s="6">
        <v>158</v>
      </c>
      <c r="H10851" s="6" t="s">
        <v>8400</v>
      </c>
      <c r="I10851" s="6" t="s">
        <v>6276</v>
      </c>
      <c r="J10851" s="6" t="s">
        <v>3305</v>
      </c>
      <c r="K10851" s="196" t="s">
        <v>17</v>
      </c>
      <c r="L10851" s="6">
        <v>30</v>
      </c>
      <c r="M10851" s="196" t="s">
        <v>2379</v>
      </c>
      <c r="N10851" s="6">
        <v>55</v>
      </c>
      <c r="O10851" s="197" t="s">
        <v>4891</v>
      </c>
    </row>
    <row r="10852" spans="1:15" ht="18" thickTop="1" thickBot="1">
      <c r="A10852">
        <v>2022</v>
      </c>
      <c r="B10852" t="s">
        <v>43</v>
      </c>
      <c r="C10852" s="53">
        <f t="shared" si="587"/>
        <v>44719</v>
      </c>
      <c r="D10852">
        <v>15</v>
      </c>
      <c r="E10852" t="str">
        <f t="shared" si="586"/>
        <v>S234471915</v>
      </c>
      <c r="F10852" s="146" t="s">
        <v>11904</v>
      </c>
    </row>
    <row r="10853" spans="1:15" ht="16.5" thickTop="1" thickBot="1">
      <c r="A10853">
        <v>2022</v>
      </c>
      <c r="B10853" t="s">
        <v>43</v>
      </c>
      <c r="C10853" s="53">
        <f t="shared" si="587"/>
        <v>44719</v>
      </c>
      <c r="D10853">
        <v>16</v>
      </c>
      <c r="E10853" t="str">
        <f t="shared" si="586"/>
        <v>S234471916</v>
      </c>
      <c r="F10853" s="338" t="s">
        <v>1</v>
      </c>
      <c r="G10853" s="341" t="s">
        <v>2</v>
      </c>
      <c r="H10853" s="342"/>
      <c r="I10853" s="342"/>
      <c r="J10853" s="343"/>
      <c r="K10853" s="344" t="s">
        <v>3</v>
      </c>
      <c r="L10853" s="343"/>
      <c r="M10853" s="344" t="s">
        <v>144</v>
      </c>
      <c r="N10853" s="342"/>
      <c r="O10853" s="342"/>
    </row>
    <row r="10854" spans="1:15" ht="18" customHeight="1" thickBot="1">
      <c r="A10854">
        <v>2022</v>
      </c>
      <c r="B10854" t="s">
        <v>43</v>
      </c>
      <c r="C10854" s="53">
        <f t="shared" si="587"/>
        <v>44719</v>
      </c>
      <c r="D10854">
        <v>17</v>
      </c>
      <c r="E10854" t="str">
        <f t="shared" si="586"/>
        <v>S234471917</v>
      </c>
      <c r="F10854" s="339"/>
      <c r="G10854" s="345" t="s">
        <v>5</v>
      </c>
      <c r="H10854" s="347" t="s">
        <v>145</v>
      </c>
      <c r="I10854" s="348"/>
      <c r="J10854" s="349"/>
      <c r="K10854" s="350" t="s">
        <v>6</v>
      </c>
      <c r="L10854" s="352" t="s">
        <v>12875</v>
      </c>
      <c r="M10854" s="350" t="s">
        <v>8</v>
      </c>
      <c r="N10854" s="354" t="s">
        <v>146</v>
      </c>
      <c r="O10854" s="356" t="s">
        <v>147</v>
      </c>
    </row>
    <row r="10855" spans="1:15" ht="15.75" thickBot="1">
      <c r="A10855">
        <v>2022</v>
      </c>
      <c r="B10855" t="s">
        <v>43</v>
      </c>
      <c r="C10855" s="53">
        <f t="shared" si="587"/>
        <v>44719</v>
      </c>
      <c r="D10855">
        <v>18</v>
      </c>
      <c r="E10855" t="str">
        <f t="shared" si="586"/>
        <v>S234471918</v>
      </c>
      <c r="F10855" s="340"/>
      <c r="G10855" s="346"/>
      <c r="H10855" s="191" t="s">
        <v>9</v>
      </c>
      <c r="I10855" s="192" t="s">
        <v>18</v>
      </c>
      <c r="J10855" s="193" t="s">
        <v>11</v>
      </c>
      <c r="K10855" s="351"/>
      <c r="L10855" s="353"/>
      <c r="M10855" s="351"/>
      <c r="N10855" s="355"/>
      <c r="O10855" s="357"/>
    </row>
    <row r="10856" spans="1:15">
      <c r="A10856">
        <v>2022</v>
      </c>
      <c r="B10856" t="s">
        <v>43</v>
      </c>
      <c r="C10856" s="53">
        <f t="shared" si="587"/>
        <v>44719</v>
      </c>
      <c r="D10856">
        <v>19</v>
      </c>
      <c r="E10856" t="str">
        <f t="shared" si="586"/>
        <v>S234471919</v>
      </c>
      <c r="F10856" s="3" t="s">
        <v>16</v>
      </c>
      <c r="G10856" s="2">
        <v>38</v>
      </c>
      <c r="H10856" s="2" t="s">
        <v>14168</v>
      </c>
      <c r="I10856" s="2" t="s">
        <v>1121</v>
      </c>
      <c r="J10856" s="2" t="s">
        <v>695</v>
      </c>
      <c r="K10856" s="194" t="s">
        <v>137</v>
      </c>
      <c r="L10856" s="2">
        <v>52</v>
      </c>
      <c r="M10856" s="194" t="s">
        <v>632</v>
      </c>
      <c r="N10856" s="2" t="s">
        <v>529</v>
      </c>
      <c r="O10856" s="195" t="s">
        <v>506</v>
      </c>
    </row>
    <row r="10857" spans="1:15">
      <c r="A10857">
        <v>2022</v>
      </c>
      <c r="B10857" t="s">
        <v>43</v>
      </c>
      <c r="C10857" s="53">
        <f t="shared" si="587"/>
        <v>44719</v>
      </c>
      <c r="D10857">
        <v>20</v>
      </c>
      <c r="E10857" t="str">
        <f t="shared" si="586"/>
        <v>S234471920</v>
      </c>
      <c r="F10857" s="4">
        <v>44713</v>
      </c>
      <c r="G10857" s="2">
        <v>100</v>
      </c>
      <c r="H10857" s="2" t="s">
        <v>14169</v>
      </c>
      <c r="I10857" s="2" t="s">
        <v>14170</v>
      </c>
      <c r="J10857" s="2" t="s">
        <v>481</v>
      </c>
      <c r="K10857" s="194" t="s">
        <v>137</v>
      </c>
      <c r="L10857" s="2">
        <v>52</v>
      </c>
      <c r="M10857" s="194" t="s">
        <v>10817</v>
      </c>
      <c r="N10857" s="2" t="s">
        <v>6247</v>
      </c>
      <c r="O10857" s="195">
        <v>0</v>
      </c>
    </row>
    <row r="10858" spans="1:15">
      <c r="A10858">
        <v>2022</v>
      </c>
      <c r="B10858" t="s">
        <v>43</v>
      </c>
      <c r="C10858" s="53">
        <f t="shared" si="587"/>
        <v>44719</v>
      </c>
      <c r="D10858">
        <v>21</v>
      </c>
      <c r="E10858" t="str">
        <f t="shared" si="586"/>
        <v>S234471921</v>
      </c>
      <c r="F10858" s="4">
        <v>44743</v>
      </c>
      <c r="G10858" s="2">
        <v>116</v>
      </c>
      <c r="H10858" s="2" t="s">
        <v>14171</v>
      </c>
      <c r="I10858" s="2" t="s">
        <v>14172</v>
      </c>
      <c r="J10858" s="2" t="s">
        <v>1990</v>
      </c>
      <c r="K10858" s="194" t="s">
        <v>137</v>
      </c>
      <c r="L10858" s="2">
        <v>51</v>
      </c>
      <c r="M10858" s="194" t="s">
        <v>316</v>
      </c>
      <c r="N10858" s="2" t="s">
        <v>317</v>
      </c>
      <c r="O10858" s="195">
        <v>0</v>
      </c>
    </row>
    <row r="10859" spans="1:15">
      <c r="A10859">
        <v>2022</v>
      </c>
      <c r="B10859" t="s">
        <v>43</v>
      </c>
      <c r="C10859" s="53">
        <f t="shared" si="587"/>
        <v>44719</v>
      </c>
      <c r="D10859">
        <v>22</v>
      </c>
      <c r="E10859" t="str">
        <f t="shared" si="586"/>
        <v>S234471922</v>
      </c>
      <c r="F10859" s="4">
        <v>44774</v>
      </c>
      <c r="G10859" s="2">
        <v>141</v>
      </c>
      <c r="H10859" s="2" t="s">
        <v>3905</v>
      </c>
      <c r="I10859" s="2" t="s">
        <v>14173</v>
      </c>
      <c r="J10859" s="2" t="s">
        <v>3048</v>
      </c>
      <c r="K10859" s="194" t="s">
        <v>137</v>
      </c>
      <c r="L10859" s="2">
        <v>51</v>
      </c>
      <c r="M10859" s="194">
        <v>100</v>
      </c>
      <c r="N10859" s="2">
        <v>0</v>
      </c>
      <c r="O10859" s="195">
        <v>0</v>
      </c>
    </row>
    <row r="10860" spans="1:15">
      <c r="A10860">
        <v>2022</v>
      </c>
      <c r="B10860" t="s">
        <v>43</v>
      </c>
      <c r="C10860" s="53">
        <f t="shared" si="587"/>
        <v>44719</v>
      </c>
      <c r="D10860">
        <v>23</v>
      </c>
      <c r="E10860" t="str">
        <f t="shared" si="586"/>
        <v>S234471923</v>
      </c>
      <c r="F10860" s="4">
        <v>44805</v>
      </c>
      <c r="G10860" s="2">
        <v>150</v>
      </c>
      <c r="H10860" s="2" t="s">
        <v>11207</v>
      </c>
      <c r="I10860" s="2" t="s">
        <v>6316</v>
      </c>
      <c r="J10860" s="2" t="s">
        <v>481</v>
      </c>
      <c r="K10860" s="194" t="s">
        <v>137</v>
      </c>
      <c r="L10860" s="2">
        <v>49</v>
      </c>
      <c r="M10860" s="194">
        <v>100</v>
      </c>
      <c r="N10860" s="2">
        <v>0</v>
      </c>
      <c r="O10860" s="195">
        <v>0</v>
      </c>
    </row>
    <row r="10861" spans="1:15">
      <c r="A10861">
        <v>2022</v>
      </c>
      <c r="B10861" t="s">
        <v>43</v>
      </c>
      <c r="C10861" s="53">
        <f t="shared" si="587"/>
        <v>44719</v>
      </c>
      <c r="D10861">
        <v>24</v>
      </c>
      <c r="E10861" t="str">
        <f t="shared" si="586"/>
        <v>S234471924</v>
      </c>
      <c r="F10861" s="3" t="s">
        <v>13233</v>
      </c>
      <c r="G10861" s="2">
        <v>174</v>
      </c>
      <c r="H10861" s="2" t="s">
        <v>3164</v>
      </c>
      <c r="I10861" s="2" t="s">
        <v>14174</v>
      </c>
      <c r="J10861" s="2" t="s">
        <v>945</v>
      </c>
      <c r="K10861" s="194" t="s">
        <v>137</v>
      </c>
      <c r="L10861" s="2">
        <v>48</v>
      </c>
      <c r="M10861" s="194" t="s">
        <v>4986</v>
      </c>
      <c r="N10861" s="2" t="s">
        <v>274</v>
      </c>
      <c r="O10861" s="195" t="s">
        <v>561</v>
      </c>
    </row>
    <row r="10862" spans="1:15">
      <c r="A10862">
        <v>2022</v>
      </c>
      <c r="B10862" t="s">
        <v>43</v>
      </c>
      <c r="C10862" s="53">
        <f t="shared" si="587"/>
        <v>44719</v>
      </c>
      <c r="D10862">
        <v>25</v>
      </c>
      <c r="E10862" t="str">
        <f t="shared" si="586"/>
        <v>S234471925</v>
      </c>
      <c r="F10862" s="3">
        <v>2023</v>
      </c>
      <c r="G10862" s="2">
        <v>236</v>
      </c>
      <c r="H10862" s="2" t="s">
        <v>14175</v>
      </c>
      <c r="I10862" s="2" t="s">
        <v>14176</v>
      </c>
      <c r="J10862" s="2" t="s">
        <v>4160</v>
      </c>
      <c r="K10862" s="194" t="s">
        <v>137</v>
      </c>
      <c r="L10862" s="2">
        <v>42</v>
      </c>
      <c r="M10862" s="194" t="s">
        <v>5258</v>
      </c>
      <c r="N10862" s="2" t="s">
        <v>460</v>
      </c>
      <c r="O10862" s="195">
        <v>60</v>
      </c>
    </row>
    <row r="10863" spans="1:15">
      <c r="A10863">
        <v>2022</v>
      </c>
      <c r="B10863" t="s">
        <v>43</v>
      </c>
      <c r="C10863" s="53">
        <f t="shared" si="587"/>
        <v>44719</v>
      </c>
      <c r="D10863">
        <v>26</v>
      </c>
      <c r="E10863" t="str">
        <f t="shared" si="586"/>
        <v>S234471926</v>
      </c>
      <c r="F10863" s="3">
        <v>2024</v>
      </c>
      <c r="G10863" s="2">
        <v>227</v>
      </c>
      <c r="H10863" s="2" t="s">
        <v>14177</v>
      </c>
      <c r="I10863" s="2" t="s">
        <v>14178</v>
      </c>
      <c r="J10863" s="2" t="s">
        <v>9205</v>
      </c>
      <c r="K10863" s="194" t="s">
        <v>137</v>
      </c>
      <c r="L10863" s="2">
        <v>39</v>
      </c>
      <c r="M10863" s="194" t="s">
        <v>3058</v>
      </c>
      <c r="N10863" s="2" t="s">
        <v>619</v>
      </c>
      <c r="O10863" s="195" t="s">
        <v>8799</v>
      </c>
    </row>
    <row r="10864" spans="1:15">
      <c r="A10864">
        <v>2022</v>
      </c>
      <c r="B10864" t="s">
        <v>43</v>
      </c>
      <c r="C10864" s="53">
        <f t="shared" si="587"/>
        <v>44719</v>
      </c>
      <c r="D10864">
        <v>27</v>
      </c>
      <c r="E10864" t="str">
        <f t="shared" si="586"/>
        <v>S234471927</v>
      </c>
      <c r="F10864" s="3">
        <v>2025</v>
      </c>
      <c r="G10864" s="2">
        <v>206</v>
      </c>
      <c r="H10864" s="2" t="s">
        <v>5252</v>
      </c>
      <c r="I10864" s="2" t="s">
        <v>14179</v>
      </c>
      <c r="J10864" s="2" t="s">
        <v>422</v>
      </c>
      <c r="K10864" s="194" t="s">
        <v>137</v>
      </c>
      <c r="L10864" s="2">
        <v>34</v>
      </c>
      <c r="M10864" s="194" t="s">
        <v>478</v>
      </c>
      <c r="N10864" s="2" t="s">
        <v>384</v>
      </c>
      <c r="O10864" s="195" t="s">
        <v>3058</v>
      </c>
    </row>
    <row r="10865" spans="1:15" ht="15.75" thickBot="1">
      <c r="A10865">
        <v>2022</v>
      </c>
      <c r="B10865" t="s">
        <v>43</v>
      </c>
      <c r="C10865" s="53">
        <f t="shared" si="587"/>
        <v>44719</v>
      </c>
      <c r="D10865">
        <v>28</v>
      </c>
      <c r="E10865" t="str">
        <f t="shared" si="586"/>
        <v>S234471928</v>
      </c>
      <c r="F10865" s="5">
        <v>2026</v>
      </c>
      <c r="G10865" s="6">
        <v>193</v>
      </c>
      <c r="H10865" s="6" t="s">
        <v>11747</v>
      </c>
      <c r="I10865" s="6" t="s">
        <v>373</v>
      </c>
      <c r="J10865" s="6" t="s">
        <v>1295</v>
      </c>
      <c r="K10865" s="196" t="s">
        <v>137</v>
      </c>
      <c r="L10865" s="6">
        <v>31</v>
      </c>
      <c r="M10865" s="196" t="s">
        <v>402</v>
      </c>
      <c r="N10865" s="6" t="s">
        <v>455</v>
      </c>
      <c r="O10865" s="197" t="s">
        <v>1122</v>
      </c>
    </row>
    <row r="10866" spans="1:15" ht="18" thickTop="1" thickBot="1">
      <c r="A10866">
        <v>2022</v>
      </c>
      <c r="B10866" t="s">
        <v>42</v>
      </c>
      <c r="C10866" s="53">
        <f>C10865+7</f>
        <v>44726</v>
      </c>
      <c r="D10866">
        <v>1</v>
      </c>
      <c r="E10866" t="str">
        <f t="shared" ref="E10866:E10893" si="588">B10866&amp;C10866&amp;D10866</f>
        <v>S24447261</v>
      </c>
      <c r="F10866" s="146" t="s">
        <v>11903</v>
      </c>
    </row>
    <row r="10867" spans="1:15" ht="16.5" thickTop="1" thickBot="1">
      <c r="A10867">
        <v>2022</v>
      </c>
      <c r="B10867" t="s">
        <v>42</v>
      </c>
      <c r="C10867" s="53">
        <f t="shared" ref="C10867:C10893" si="589">C10866</f>
        <v>44726</v>
      </c>
      <c r="D10867">
        <v>2</v>
      </c>
      <c r="E10867" t="str">
        <f t="shared" si="588"/>
        <v>S24447262</v>
      </c>
      <c r="F10867" s="338" t="s">
        <v>1</v>
      </c>
      <c r="G10867" s="341" t="s">
        <v>2</v>
      </c>
      <c r="H10867" s="342"/>
      <c r="I10867" s="342"/>
      <c r="J10867" s="343"/>
      <c r="K10867" s="344" t="s">
        <v>3</v>
      </c>
      <c r="L10867" s="343"/>
      <c r="M10867" s="344" t="s">
        <v>144</v>
      </c>
      <c r="N10867" s="342"/>
      <c r="O10867" s="342"/>
    </row>
    <row r="10868" spans="1:15" ht="18" customHeight="1" thickBot="1">
      <c r="A10868">
        <v>2022</v>
      </c>
      <c r="B10868" t="s">
        <v>42</v>
      </c>
      <c r="C10868" s="53">
        <f t="shared" si="589"/>
        <v>44726</v>
      </c>
      <c r="D10868">
        <v>3</v>
      </c>
      <c r="E10868" t="str">
        <f t="shared" si="588"/>
        <v>S24447263</v>
      </c>
      <c r="F10868" s="339"/>
      <c r="G10868" s="345" t="s">
        <v>5</v>
      </c>
      <c r="H10868" s="347" t="s">
        <v>145</v>
      </c>
      <c r="I10868" s="348"/>
      <c r="J10868" s="349"/>
      <c r="K10868" s="350" t="s">
        <v>6</v>
      </c>
      <c r="L10868" s="352" t="s">
        <v>12875</v>
      </c>
      <c r="M10868" s="350" t="s">
        <v>8</v>
      </c>
      <c r="N10868" s="354" t="s">
        <v>146</v>
      </c>
      <c r="O10868" s="356" t="s">
        <v>147</v>
      </c>
    </row>
    <row r="10869" spans="1:15" ht="15.75" thickBot="1">
      <c r="A10869">
        <v>2022</v>
      </c>
      <c r="B10869" t="s">
        <v>42</v>
      </c>
      <c r="C10869" s="53">
        <f t="shared" si="589"/>
        <v>44726</v>
      </c>
      <c r="D10869">
        <v>4</v>
      </c>
      <c r="E10869" t="str">
        <f t="shared" si="588"/>
        <v>S24447264</v>
      </c>
      <c r="F10869" s="340"/>
      <c r="G10869" s="346"/>
      <c r="H10869" s="191" t="s">
        <v>9</v>
      </c>
      <c r="I10869" s="192" t="s">
        <v>18</v>
      </c>
      <c r="J10869" s="193" t="s">
        <v>11</v>
      </c>
      <c r="K10869" s="351"/>
      <c r="L10869" s="353"/>
      <c r="M10869" s="351"/>
      <c r="N10869" s="355"/>
      <c r="O10869" s="357"/>
    </row>
    <row r="10870" spans="1:15">
      <c r="A10870">
        <v>2022</v>
      </c>
      <c r="B10870" t="s">
        <v>42</v>
      </c>
      <c r="C10870" s="53">
        <f t="shared" si="589"/>
        <v>44726</v>
      </c>
      <c r="D10870">
        <v>5</v>
      </c>
      <c r="E10870" t="str">
        <f t="shared" si="588"/>
        <v>S24447265</v>
      </c>
      <c r="F10870" s="3" t="s">
        <v>12</v>
      </c>
      <c r="G10870" s="2">
        <v>0</v>
      </c>
      <c r="H10870" s="2" t="s">
        <v>8926</v>
      </c>
      <c r="I10870" s="2" t="s">
        <v>4869</v>
      </c>
      <c r="J10870" s="2" t="s">
        <v>2553</v>
      </c>
      <c r="K10870" s="194" t="s">
        <v>17</v>
      </c>
      <c r="L10870" s="2">
        <v>46</v>
      </c>
      <c r="M10870" s="194" t="s">
        <v>596</v>
      </c>
      <c r="N10870" s="2" t="s">
        <v>1153</v>
      </c>
      <c r="O10870" s="195" t="s">
        <v>596</v>
      </c>
    </row>
    <row r="10871" spans="1:15">
      <c r="A10871">
        <v>2022</v>
      </c>
      <c r="B10871" t="s">
        <v>42</v>
      </c>
      <c r="C10871" s="53">
        <f t="shared" si="589"/>
        <v>44726</v>
      </c>
      <c r="D10871">
        <v>6</v>
      </c>
      <c r="E10871" t="str">
        <f t="shared" si="588"/>
        <v>S24447266</v>
      </c>
      <c r="F10871" s="4">
        <v>44713</v>
      </c>
      <c r="G10871" s="2">
        <v>57</v>
      </c>
      <c r="H10871" s="2" t="s">
        <v>14180</v>
      </c>
      <c r="I10871" s="2" t="s">
        <v>14181</v>
      </c>
      <c r="J10871" s="2" t="s">
        <v>1420</v>
      </c>
      <c r="K10871" s="194" t="s">
        <v>17</v>
      </c>
      <c r="L10871" s="2">
        <v>50</v>
      </c>
      <c r="M10871" s="194" t="s">
        <v>5016</v>
      </c>
      <c r="N10871" s="2" t="s">
        <v>4675</v>
      </c>
      <c r="O10871" s="195" t="s">
        <v>2023</v>
      </c>
    </row>
    <row r="10872" spans="1:15">
      <c r="A10872">
        <v>2022</v>
      </c>
      <c r="B10872" t="s">
        <v>42</v>
      </c>
      <c r="C10872" s="53">
        <f t="shared" si="589"/>
        <v>44726</v>
      </c>
      <c r="D10872">
        <v>7</v>
      </c>
      <c r="E10872" t="str">
        <f t="shared" si="588"/>
        <v>S24447267</v>
      </c>
      <c r="F10872" s="4">
        <v>44743</v>
      </c>
      <c r="G10872" s="2">
        <v>65</v>
      </c>
      <c r="H10872" s="2" t="s">
        <v>14182</v>
      </c>
      <c r="I10872" s="2">
        <v>66</v>
      </c>
      <c r="J10872" s="2" t="s">
        <v>5597</v>
      </c>
      <c r="K10872" s="194" t="s">
        <v>17</v>
      </c>
      <c r="L10872" s="2">
        <v>55</v>
      </c>
      <c r="M10872" s="194" t="s">
        <v>12723</v>
      </c>
      <c r="N10872" s="2" t="s">
        <v>3631</v>
      </c>
      <c r="O10872" s="195">
        <v>0</v>
      </c>
    </row>
    <row r="10873" spans="1:15">
      <c r="A10873">
        <v>2022</v>
      </c>
      <c r="B10873" t="s">
        <v>42</v>
      </c>
      <c r="C10873" s="53">
        <f t="shared" si="589"/>
        <v>44726</v>
      </c>
      <c r="D10873">
        <v>8</v>
      </c>
      <c r="E10873" t="str">
        <f t="shared" si="588"/>
        <v>S24447268</v>
      </c>
      <c r="F10873" s="4">
        <v>44774</v>
      </c>
      <c r="G10873" s="2">
        <v>80</v>
      </c>
      <c r="H10873" s="2" t="s">
        <v>14183</v>
      </c>
      <c r="I10873" s="2" t="s">
        <v>14184</v>
      </c>
      <c r="J10873" s="2" t="s">
        <v>2757</v>
      </c>
      <c r="K10873" s="194" t="s">
        <v>17</v>
      </c>
      <c r="L10873" s="2">
        <v>60</v>
      </c>
      <c r="M10873" s="194" t="s">
        <v>11419</v>
      </c>
      <c r="N10873" s="2">
        <v>0</v>
      </c>
      <c r="O10873" s="195" t="s">
        <v>2136</v>
      </c>
    </row>
    <row r="10874" spans="1:15">
      <c r="A10874">
        <v>2022</v>
      </c>
      <c r="B10874" t="s">
        <v>42</v>
      </c>
      <c r="C10874" s="53">
        <f t="shared" si="589"/>
        <v>44726</v>
      </c>
      <c r="D10874">
        <v>9</v>
      </c>
      <c r="E10874" t="str">
        <f t="shared" si="588"/>
        <v>S24447269</v>
      </c>
      <c r="F10874" s="4">
        <v>44805</v>
      </c>
      <c r="G10874" s="2">
        <v>95</v>
      </c>
      <c r="H10874" s="2" t="s">
        <v>4119</v>
      </c>
      <c r="I10874" s="2" t="s">
        <v>4369</v>
      </c>
      <c r="J10874" s="2" t="s">
        <v>1046</v>
      </c>
      <c r="K10874" s="194" t="s">
        <v>17</v>
      </c>
      <c r="L10874" s="2">
        <v>61</v>
      </c>
      <c r="M10874" s="194">
        <v>100</v>
      </c>
      <c r="N10874" s="2">
        <v>0</v>
      </c>
      <c r="O10874" s="195">
        <v>0</v>
      </c>
    </row>
    <row r="10875" spans="1:15">
      <c r="A10875">
        <v>2022</v>
      </c>
      <c r="B10875" t="s">
        <v>42</v>
      </c>
      <c r="C10875" s="53">
        <f t="shared" si="589"/>
        <v>44726</v>
      </c>
      <c r="D10875">
        <v>10</v>
      </c>
      <c r="E10875" t="str">
        <f t="shared" si="588"/>
        <v>S244472610</v>
      </c>
      <c r="F10875" s="3" t="s">
        <v>13233</v>
      </c>
      <c r="G10875" s="2">
        <v>120</v>
      </c>
      <c r="H10875" s="2" t="s">
        <v>14185</v>
      </c>
      <c r="I10875" s="2" t="s">
        <v>14186</v>
      </c>
      <c r="J10875" s="2" t="s">
        <v>1064</v>
      </c>
      <c r="K10875" s="194" t="s">
        <v>17</v>
      </c>
      <c r="L10875" s="2">
        <v>55</v>
      </c>
      <c r="M10875" s="194">
        <v>100</v>
      </c>
      <c r="N10875" s="2">
        <v>0</v>
      </c>
      <c r="O10875" s="195">
        <v>0</v>
      </c>
    </row>
    <row r="10876" spans="1:15">
      <c r="A10876">
        <v>2022</v>
      </c>
      <c r="B10876" t="s">
        <v>42</v>
      </c>
      <c r="C10876" s="53">
        <f t="shared" si="589"/>
        <v>44726</v>
      </c>
      <c r="D10876">
        <v>11</v>
      </c>
      <c r="E10876" t="str">
        <f t="shared" si="588"/>
        <v>S244472611</v>
      </c>
      <c r="F10876" s="3">
        <v>2023</v>
      </c>
      <c r="G10876" s="2">
        <v>183</v>
      </c>
      <c r="H10876" s="2" t="s">
        <v>14187</v>
      </c>
      <c r="I10876" s="2" t="s">
        <v>14188</v>
      </c>
      <c r="J10876" s="2" t="s">
        <v>1223</v>
      </c>
      <c r="K10876" s="194" t="s">
        <v>17</v>
      </c>
      <c r="L10876" s="2">
        <v>48</v>
      </c>
      <c r="M10876" s="194">
        <v>84</v>
      </c>
      <c r="N10876" s="2">
        <v>4</v>
      </c>
      <c r="O10876" s="195">
        <v>12</v>
      </c>
    </row>
    <row r="10877" spans="1:15">
      <c r="A10877">
        <v>2022</v>
      </c>
      <c r="B10877" t="s">
        <v>42</v>
      </c>
      <c r="C10877" s="53">
        <f t="shared" si="589"/>
        <v>44726</v>
      </c>
      <c r="D10877">
        <v>12</v>
      </c>
      <c r="E10877" t="str">
        <f t="shared" si="588"/>
        <v>S244472612</v>
      </c>
      <c r="F10877" s="3">
        <v>2024</v>
      </c>
      <c r="G10877" s="2">
        <v>180</v>
      </c>
      <c r="H10877" s="2" t="s">
        <v>3421</v>
      </c>
      <c r="I10877" s="2" t="s">
        <v>12463</v>
      </c>
      <c r="J10877" s="2" t="s">
        <v>1951</v>
      </c>
      <c r="K10877" s="194" t="s">
        <v>17</v>
      </c>
      <c r="L10877" s="2">
        <v>38</v>
      </c>
      <c r="M10877" s="194" t="s">
        <v>2922</v>
      </c>
      <c r="N10877" s="2" t="s">
        <v>14189</v>
      </c>
      <c r="O10877" s="195" t="s">
        <v>4386</v>
      </c>
    </row>
    <row r="10878" spans="1:15">
      <c r="A10878">
        <v>2022</v>
      </c>
      <c r="B10878" t="s">
        <v>42</v>
      </c>
      <c r="C10878" s="53">
        <f t="shared" si="589"/>
        <v>44726</v>
      </c>
      <c r="D10878">
        <v>13</v>
      </c>
      <c r="E10878" t="str">
        <f t="shared" si="588"/>
        <v>S244472613</v>
      </c>
      <c r="F10878" s="3">
        <v>2025</v>
      </c>
      <c r="G10878" s="2">
        <v>165</v>
      </c>
      <c r="H10878" s="2" t="s">
        <v>14190</v>
      </c>
      <c r="I10878" s="2" t="s">
        <v>14191</v>
      </c>
      <c r="J10878" s="2" t="s">
        <v>1420</v>
      </c>
      <c r="K10878" s="194" t="s">
        <v>17</v>
      </c>
      <c r="L10878" s="2">
        <v>34</v>
      </c>
      <c r="M10878" s="194" t="s">
        <v>5696</v>
      </c>
      <c r="N10878" s="2" t="s">
        <v>2291</v>
      </c>
      <c r="O10878" s="195" t="s">
        <v>506</v>
      </c>
    </row>
    <row r="10879" spans="1:15" ht="15.75" thickBot="1">
      <c r="A10879">
        <v>2022</v>
      </c>
      <c r="B10879" t="s">
        <v>42</v>
      </c>
      <c r="C10879" s="53">
        <f t="shared" si="589"/>
        <v>44726</v>
      </c>
      <c r="D10879">
        <v>14</v>
      </c>
      <c r="E10879" t="str">
        <f t="shared" si="588"/>
        <v>S244472614</v>
      </c>
      <c r="F10879" s="5">
        <v>2026</v>
      </c>
      <c r="G10879" s="6">
        <v>160</v>
      </c>
      <c r="H10879" s="6" t="s">
        <v>10797</v>
      </c>
      <c r="I10879" s="6" t="s">
        <v>14192</v>
      </c>
      <c r="J10879" s="6" t="s">
        <v>3045</v>
      </c>
      <c r="K10879" s="196" t="s">
        <v>17</v>
      </c>
      <c r="L10879" s="6">
        <v>31</v>
      </c>
      <c r="M10879" s="196" t="s">
        <v>1157</v>
      </c>
      <c r="N10879" s="6" t="s">
        <v>2361</v>
      </c>
      <c r="O10879" s="197" t="s">
        <v>1853</v>
      </c>
    </row>
    <row r="10880" spans="1:15" ht="18" thickTop="1" thickBot="1">
      <c r="A10880">
        <v>2022</v>
      </c>
      <c r="B10880" t="s">
        <v>42</v>
      </c>
      <c r="C10880" s="53">
        <f t="shared" si="589"/>
        <v>44726</v>
      </c>
      <c r="D10880">
        <v>15</v>
      </c>
      <c r="E10880" t="str">
        <f t="shared" si="588"/>
        <v>S244472615</v>
      </c>
      <c r="F10880" s="146" t="s">
        <v>11904</v>
      </c>
    </row>
    <row r="10881" spans="1:15" ht="16.5" thickTop="1" thickBot="1">
      <c r="A10881">
        <v>2022</v>
      </c>
      <c r="B10881" t="s">
        <v>42</v>
      </c>
      <c r="C10881" s="53">
        <f t="shared" si="589"/>
        <v>44726</v>
      </c>
      <c r="D10881">
        <v>16</v>
      </c>
      <c r="E10881" t="str">
        <f t="shared" si="588"/>
        <v>S244472616</v>
      </c>
      <c r="F10881" s="338" t="s">
        <v>1</v>
      </c>
      <c r="G10881" s="341" t="s">
        <v>2</v>
      </c>
      <c r="H10881" s="342"/>
      <c r="I10881" s="342"/>
      <c r="J10881" s="343"/>
      <c r="K10881" s="344" t="s">
        <v>3</v>
      </c>
      <c r="L10881" s="343"/>
      <c r="M10881" s="344" t="s">
        <v>144</v>
      </c>
      <c r="N10881" s="342"/>
      <c r="O10881" s="342"/>
    </row>
    <row r="10882" spans="1:15" ht="18" customHeight="1" thickBot="1">
      <c r="A10882">
        <v>2022</v>
      </c>
      <c r="B10882" t="s">
        <v>42</v>
      </c>
      <c r="C10882" s="53">
        <f t="shared" si="589"/>
        <v>44726</v>
      </c>
      <c r="D10882">
        <v>17</v>
      </c>
      <c r="E10882" t="str">
        <f t="shared" si="588"/>
        <v>S244472617</v>
      </c>
      <c r="F10882" s="339"/>
      <c r="G10882" s="345" t="s">
        <v>5</v>
      </c>
      <c r="H10882" s="347" t="s">
        <v>145</v>
      </c>
      <c r="I10882" s="348"/>
      <c r="J10882" s="349"/>
      <c r="K10882" s="350" t="s">
        <v>6</v>
      </c>
      <c r="L10882" s="352" t="s">
        <v>12875</v>
      </c>
      <c r="M10882" s="350" t="s">
        <v>8</v>
      </c>
      <c r="N10882" s="354" t="s">
        <v>146</v>
      </c>
      <c r="O10882" s="356" t="s">
        <v>147</v>
      </c>
    </row>
    <row r="10883" spans="1:15" ht="15.75" thickBot="1">
      <c r="A10883">
        <v>2022</v>
      </c>
      <c r="B10883" t="s">
        <v>42</v>
      </c>
      <c r="C10883" s="53">
        <f t="shared" si="589"/>
        <v>44726</v>
      </c>
      <c r="D10883">
        <v>18</v>
      </c>
      <c r="E10883" t="str">
        <f t="shared" si="588"/>
        <v>S244472618</v>
      </c>
      <c r="F10883" s="340"/>
      <c r="G10883" s="346"/>
      <c r="H10883" s="191" t="s">
        <v>9</v>
      </c>
      <c r="I10883" s="192" t="s">
        <v>18</v>
      </c>
      <c r="J10883" s="193" t="s">
        <v>11</v>
      </c>
      <c r="K10883" s="351"/>
      <c r="L10883" s="353"/>
      <c r="M10883" s="351"/>
      <c r="N10883" s="355"/>
      <c r="O10883" s="357"/>
    </row>
    <row r="10884" spans="1:15">
      <c r="A10884">
        <v>2022</v>
      </c>
      <c r="B10884" t="s">
        <v>42</v>
      </c>
      <c r="C10884" s="53">
        <f t="shared" si="589"/>
        <v>44726</v>
      </c>
      <c r="D10884">
        <v>19</v>
      </c>
      <c r="E10884" t="str">
        <f t="shared" si="588"/>
        <v>S244472619</v>
      </c>
      <c r="F10884" s="3" t="s">
        <v>16</v>
      </c>
      <c r="G10884" s="2">
        <v>40</v>
      </c>
      <c r="H10884" s="2" t="s">
        <v>14193</v>
      </c>
      <c r="I10884" s="2" t="s">
        <v>14194</v>
      </c>
      <c r="J10884" s="2" t="s">
        <v>2402</v>
      </c>
      <c r="K10884" s="194" t="s">
        <v>17</v>
      </c>
      <c r="L10884" s="2">
        <v>51</v>
      </c>
      <c r="M10884" s="194" t="s">
        <v>11225</v>
      </c>
      <c r="N10884" s="2" t="s">
        <v>4235</v>
      </c>
      <c r="O10884" s="195" t="s">
        <v>263</v>
      </c>
    </row>
    <row r="10885" spans="1:15">
      <c r="A10885">
        <v>2022</v>
      </c>
      <c r="B10885" t="s">
        <v>42</v>
      </c>
      <c r="C10885" s="53">
        <f t="shared" si="589"/>
        <v>44726</v>
      </c>
      <c r="D10885">
        <v>20</v>
      </c>
      <c r="E10885" t="str">
        <f t="shared" si="588"/>
        <v>S244472620</v>
      </c>
      <c r="F10885" s="4">
        <v>44713</v>
      </c>
      <c r="G10885" s="2">
        <v>97</v>
      </c>
      <c r="H10885" s="2" t="s">
        <v>14195</v>
      </c>
      <c r="I10885" s="2" t="s">
        <v>14196</v>
      </c>
      <c r="J10885" s="2" t="s">
        <v>2641</v>
      </c>
      <c r="K10885" s="194" t="s">
        <v>17</v>
      </c>
      <c r="L10885" s="2">
        <v>51</v>
      </c>
      <c r="M10885" s="194" t="s">
        <v>332</v>
      </c>
      <c r="N10885" s="2" t="s">
        <v>512</v>
      </c>
      <c r="O10885" s="195" t="s">
        <v>1208</v>
      </c>
    </row>
    <row r="10886" spans="1:15">
      <c r="A10886">
        <v>2022</v>
      </c>
      <c r="B10886" t="s">
        <v>42</v>
      </c>
      <c r="C10886" s="53">
        <f t="shared" si="589"/>
        <v>44726</v>
      </c>
      <c r="D10886">
        <v>21</v>
      </c>
      <c r="E10886" t="str">
        <f t="shared" si="588"/>
        <v>S244472621</v>
      </c>
      <c r="F10886" s="4">
        <v>44743</v>
      </c>
      <c r="G10886" s="2">
        <v>105</v>
      </c>
      <c r="H10886" s="2" t="s">
        <v>11931</v>
      </c>
      <c r="I10886" s="2" t="s">
        <v>14197</v>
      </c>
      <c r="J10886" s="2" t="s">
        <v>753</v>
      </c>
      <c r="K10886" s="194" t="s">
        <v>17</v>
      </c>
      <c r="L10886" s="2">
        <v>48</v>
      </c>
      <c r="M10886" s="194" t="s">
        <v>11453</v>
      </c>
      <c r="N10886" s="2" t="s">
        <v>833</v>
      </c>
      <c r="O10886" s="195">
        <v>0</v>
      </c>
    </row>
    <row r="10887" spans="1:15">
      <c r="A10887">
        <v>2022</v>
      </c>
      <c r="B10887" t="s">
        <v>42</v>
      </c>
      <c r="C10887" s="53">
        <f t="shared" si="589"/>
        <v>44726</v>
      </c>
      <c r="D10887">
        <v>22</v>
      </c>
      <c r="E10887" t="str">
        <f t="shared" si="588"/>
        <v>S244472622</v>
      </c>
      <c r="F10887" s="4">
        <v>44774</v>
      </c>
      <c r="G10887" s="2">
        <v>120</v>
      </c>
      <c r="H10887" s="2" t="s">
        <v>14198</v>
      </c>
      <c r="I10887" s="2" t="s">
        <v>10131</v>
      </c>
      <c r="J10887" s="2" t="s">
        <v>1761</v>
      </c>
      <c r="K10887" s="194" t="s">
        <v>17</v>
      </c>
      <c r="L10887" s="2">
        <v>49</v>
      </c>
      <c r="M10887" s="194">
        <v>100</v>
      </c>
      <c r="N10887" s="2">
        <v>0</v>
      </c>
      <c r="O10887" s="195">
        <v>0</v>
      </c>
    </row>
    <row r="10888" spans="1:15">
      <c r="A10888">
        <v>2022</v>
      </c>
      <c r="B10888" t="s">
        <v>42</v>
      </c>
      <c r="C10888" s="53">
        <f t="shared" si="589"/>
        <v>44726</v>
      </c>
      <c r="D10888">
        <v>23</v>
      </c>
      <c r="E10888" t="str">
        <f t="shared" si="588"/>
        <v>S244472623</v>
      </c>
      <c r="F10888" s="4">
        <v>44805</v>
      </c>
      <c r="G10888" s="2">
        <v>135</v>
      </c>
      <c r="H10888" s="2" t="s">
        <v>4847</v>
      </c>
      <c r="I10888" s="2" t="s">
        <v>14199</v>
      </c>
      <c r="J10888" s="2" t="s">
        <v>1144</v>
      </c>
      <c r="K10888" s="194" t="s">
        <v>17</v>
      </c>
      <c r="L10888" s="2">
        <v>48</v>
      </c>
      <c r="M10888" s="194">
        <v>100</v>
      </c>
      <c r="N10888" s="2">
        <v>0</v>
      </c>
      <c r="O10888" s="195">
        <v>0</v>
      </c>
    </row>
    <row r="10889" spans="1:15">
      <c r="A10889">
        <v>2022</v>
      </c>
      <c r="B10889" t="s">
        <v>42</v>
      </c>
      <c r="C10889" s="53">
        <f t="shared" si="589"/>
        <v>44726</v>
      </c>
      <c r="D10889">
        <v>24</v>
      </c>
      <c r="E10889" t="str">
        <f t="shared" si="588"/>
        <v>S244472624</v>
      </c>
      <c r="F10889" s="3" t="s">
        <v>13233</v>
      </c>
      <c r="G10889" s="2">
        <v>165</v>
      </c>
      <c r="H10889" s="2" t="s">
        <v>14200</v>
      </c>
      <c r="I10889" s="2" t="s">
        <v>7802</v>
      </c>
      <c r="J10889" s="2" t="s">
        <v>4419</v>
      </c>
      <c r="K10889" s="194" t="s">
        <v>17</v>
      </c>
      <c r="L10889" s="2">
        <v>47</v>
      </c>
      <c r="M10889" s="194">
        <v>100</v>
      </c>
      <c r="N10889" s="2">
        <v>0</v>
      </c>
      <c r="O10889" s="195">
        <v>0</v>
      </c>
    </row>
    <row r="10890" spans="1:15">
      <c r="A10890">
        <v>2022</v>
      </c>
      <c r="B10890" t="s">
        <v>42</v>
      </c>
      <c r="C10890" s="53">
        <f t="shared" si="589"/>
        <v>44726</v>
      </c>
      <c r="D10890">
        <v>25</v>
      </c>
      <c r="E10890" t="str">
        <f t="shared" si="588"/>
        <v>S244472625</v>
      </c>
      <c r="F10890" s="3">
        <v>2023</v>
      </c>
      <c r="G10890" s="2">
        <v>228</v>
      </c>
      <c r="H10890" s="2" t="s">
        <v>14201</v>
      </c>
      <c r="I10890" s="2" t="s">
        <v>8374</v>
      </c>
      <c r="J10890" s="2" t="s">
        <v>1228</v>
      </c>
      <c r="K10890" s="194" t="s">
        <v>17</v>
      </c>
      <c r="L10890" s="2">
        <v>44</v>
      </c>
      <c r="M10890" s="194" t="s">
        <v>4870</v>
      </c>
      <c r="N10890" s="2" t="s">
        <v>11648</v>
      </c>
      <c r="O10890" s="195" t="s">
        <v>11648</v>
      </c>
    </row>
    <row r="10891" spans="1:15">
      <c r="A10891">
        <v>2022</v>
      </c>
      <c r="B10891" t="s">
        <v>42</v>
      </c>
      <c r="C10891" s="53">
        <f t="shared" si="589"/>
        <v>44726</v>
      </c>
      <c r="D10891">
        <v>26</v>
      </c>
      <c r="E10891" t="str">
        <f t="shared" si="588"/>
        <v>S244472626</v>
      </c>
      <c r="F10891" s="3">
        <v>2024</v>
      </c>
      <c r="G10891" s="2">
        <v>220</v>
      </c>
      <c r="H10891" s="2" t="s">
        <v>14202</v>
      </c>
      <c r="I10891" s="2" t="s">
        <v>9851</v>
      </c>
      <c r="J10891" s="2" t="s">
        <v>3066</v>
      </c>
      <c r="K10891" s="194" t="s">
        <v>17</v>
      </c>
      <c r="L10891" s="2">
        <v>40</v>
      </c>
      <c r="M10891" s="194" t="s">
        <v>11679</v>
      </c>
      <c r="N10891" s="2" t="s">
        <v>11648</v>
      </c>
      <c r="O10891" s="195" t="s">
        <v>312</v>
      </c>
    </row>
    <row r="10892" spans="1:15">
      <c r="A10892">
        <v>2022</v>
      </c>
      <c r="B10892" t="s">
        <v>42</v>
      </c>
      <c r="C10892" s="53">
        <f t="shared" si="589"/>
        <v>44726</v>
      </c>
      <c r="D10892">
        <v>27</v>
      </c>
      <c r="E10892" t="str">
        <f t="shared" si="588"/>
        <v>S244472627</v>
      </c>
      <c r="F10892" s="3">
        <v>2025</v>
      </c>
      <c r="G10892" s="2">
        <v>200</v>
      </c>
      <c r="H10892" s="2" t="s">
        <v>14203</v>
      </c>
      <c r="I10892" s="2" t="s">
        <v>14203</v>
      </c>
      <c r="J10892" s="2" t="s">
        <v>1957</v>
      </c>
      <c r="K10892" s="194" t="s">
        <v>17</v>
      </c>
      <c r="L10892" s="2">
        <v>37</v>
      </c>
      <c r="M10892" s="194" t="s">
        <v>4640</v>
      </c>
      <c r="N10892" s="2" t="s">
        <v>10650</v>
      </c>
      <c r="O10892" s="195" t="s">
        <v>264</v>
      </c>
    </row>
    <row r="10893" spans="1:15" ht="15.75" thickBot="1">
      <c r="A10893">
        <v>2022</v>
      </c>
      <c r="B10893" t="s">
        <v>42</v>
      </c>
      <c r="C10893" s="53">
        <f t="shared" si="589"/>
        <v>44726</v>
      </c>
      <c r="D10893">
        <v>28</v>
      </c>
      <c r="E10893" t="str">
        <f t="shared" si="588"/>
        <v>S244472628</v>
      </c>
      <c r="F10893" s="5">
        <v>2026</v>
      </c>
      <c r="G10893" s="6">
        <v>195</v>
      </c>
      <c r="H10893" s="6" t="s">
        <v>7888</v>
      </c>
      <c r="I10893" s="6" t="s">
        <v>9474</v>
      </c>
      <c r="J10893" s="6" t="s">
        <v>2136</v>
      </c>
      <c r="K10893" s="196" t="s">
        <v>17</v>
      </c>
      <c r="L10893" s="6">
        <v>35</v>
      </c>
      <c r="M10893" s="196">
        <v>40</v>
      </c>
      <c r="N10893" s="6" t="s">
        <v>11367</v>
      </c>
      <c r="O10893" s="197" t="s">
        <v>2379</v>
      </c>
    </row>
    <row r="10894" spans="1:15" ht="16.5" thickTop="1" thickBot="1">
      <c r="A10894">
        <v>2022</v>
      </c>
      <c r="B10894" t="s">
        <v>41</v>
      </c>
      <c r="C10894" s="53">
        <f>C10893+7</f>
        <v>44733</v>
      </c>
      <c r="D10894">
        <v>1</v>
      </c>
      <c r="E10894" t="str">
        <f t="shared" ref="E10894:E10921" si="590">B10894&amp;C10894&amp;D10894</f>
        <v>S25447331</v>
      </c>
      <c r="F10894" s="1" t="s">
        <v>11903</v>
      </c>
    </row>
    <row r="10895" spans="1:15" ht="16.5" thickTop="1" thickBot="1">
      <c r="A10895">
        <v>2022</v>
      </c>
      <c r="B10895" t="s">
        <v>41</v>
      </c>
      <c r="C10895" s="53">
        <f t="shared" ref="C10895:C10921" si="591">C10894</f>
        <v>44733</v>
      </c>
      <c r="D10895">
        <v>2</v>
      </c>
      <c r="E10895" t="str">
        <f t="shared" si="590"/>
        <v>S25447332</v>
      </c>
      <c r="F10895" s="338" t="s">
        <v>1</v>
      </c>
      <c r="G10895" s="341" t="s">
        <v>2</v>
      </c>
      <c r="H10895" s="342"/>
      <c r="I10895" s="342"/>
      <c r="J10895" s="343"/>
      <c r="K10895" s="344" t="s">
        <v>3</v>
      </c>
      <c r="L10895" s="343"/>
      <c r="M10895" s="344" t="s">
        <v>144</v>
      </c>
      <c r="N10895" s="342"/>
      <c r="O10895" s="342"/>
    </row>
    <row r="10896" spans="1:15" ht="18" customHeight="1" thickBot="1">
      <c r="A10896">
        <v>2022</v>
      </c>
      <c r="B10896" t="s">
        <v>41</v>
      </c>
      <c r="C10896" s="53">
        <f t="shared" si="591"/>
        <v>44733</v>
      </c>
      <c r="D10896">
        <v>3</v>
      </c>
      <c r="E10896" t="str">
        <f t="shared" si="590"/>
        <v>S25447333</v>
      </c>
      <c r="F10896" s="339"/>
      <c r="G10896" s="345" t="s">
        <v>5</v>
      </c>
      <c r="H10896" s="347" t="s">
        <v>145</v>
      </c>
      <c r="I10896" s="348"/>
      <c r="J10896" s="349"/>
      <c r="K10896" s="350" t="s">
        <v>6</v>
      </c>
      <c r="L10896" s="352" t="s">
        <v>12875</v>
      </c>
      <c r="M10896" s="350" t="s">
        <v>8</v>
      </c>
      <c r="N10896" s="354" t="s">
        <v>146</v>
      </c>
      <c r="O10896" s="356" t="s">
        <v>147</v>
      </c>
    </row>
    <row r="10897" spans="1:15" ht="15.75" thickBot="1">
      <c r="A10897">
        <v>2022</v>
      </c>
      <c r="B10897" t="s">
        <v>41</v>
      </c>
      <c r="C10897" s="53">
        <f t="shared" si="591"/>
        <v>44733</v>
      </c>
      <c r="D10897">
        <v>4</v>
      </c>
      <c r="E10897" t="str">
        <f t="shared" si="590"/>
        <v>S25447334</v>
      </c>
      <c r="F10897" s="340"/>
      <c r="G10897" s="346"/>
      <c r="H10897" s="191" t="s">
        <v>9</v>
      </c>
      <c r="I10897" s="192" t="s">
        <v>18</v>
      </c>
      <c r="J10897" s="193" t="s">
        <v>11</v>
      </c>
      <c r="K10897" s="351"/>
      <c r="L10897" s="353"/>
      <c r="M10897" s="351"/>
      <c r="N10897" s="355"/>
      <c r="O10897" s="357"/>
    </row>
    <row r="10898" spans="1:15">
      <c r="A10898">
        <v>2022</v>
      </c>
      <c r="B10898" t="s">
        <v>41</v>
      </c>
      <c r="C10898" s="53">
        <f t="shared" si="591"/>
        <v>44733</v>
      </c>
      <c r="D10898">
        <v>5</v>
      </c>
      <c r="E10898" t="str">
        <f t="shared" si="590"/>
        <v>S25447335</v>
      </c>
      <c r="F10898" s="3" t="s">
        <v>12</v>
      </c>
      <c r="G10898" s="2">
        <v>0</v>
      </c>
      <c r="H10898" s="2" t="s">
        <v>11757</v>
      </c>
      <c r="I10898" s="2" t="s">
        <v>8926</v>
      </c>
      <c r="J10898" s="2" t="s">
        <v>10746</v>
      </c>
      <c r="K10898" s="194" t="s">
        <v>17</v>
      </c>
      <c r="L10898" s="2">
        <v>44</v>
      </c>
      <c r="M10898" s="194" t="s">
        <v>3695</v>
      </c>
      <c r="N10898" s="2">
        <v>50</v>
      </c>
      <c r="O10898" s="195" t="s">
        <v>10176</v>
      </c>
    </row>
    <row r="10899" spans="1:15">
      <c r="A10899">
        <v>2022</v>
      </c>
      <c r="B10899" t="s">
        <v>41</v>
      </c>
      <c r="C10899" s="53">
        <f t="shared" si="591"/>
        <v>44733</v>
      </c>
      <c r="D10899">
        <v>6</v>
      </c>
      <c r="E10899" t="str">
        <f t="shared" si="590"/>
        <v>S25447336</v>
      </c>
      <c r="F10899" s="4">
        <v>44713</v>
      </c>
      <c r="G10899" s="2">
        <v>57</v>
      </c>
      <c r="H10899" s="2" t="s">
        <v>3921</v>
      </c>
      <c r="I10899" s="2" t="s">
        <v>3476</v>
      </c>
      <c r="J10899" s="2" t="s">
        <v>923</v>
      </c>
      <c r="K10899" s="194" t="s">
        <v>17</v>
      </c>
      <c r="L10899" s="2">
        <v>49</v>
      </c>
      <c r="M10899" s="194" t="s">
        <v>4005</v>
      </c>
      <c r="N10899" s="2" t="s">
        <v>13167</v>
      </c>
      <c r="O10899" s="195" t="s">
        <v>585</v>
      </c>
    </row>
    <row r="10900" spans="1:15">
      <c r="A10900">
        <v>2022</v>
      </c>
      <c r="B10900" t="s">
        <v>41</v>
      </c>
      <c r="C10900" s="53">
        <f t="shared" si="591"/>
        <v>44733</v>
      </c>
      <c r="D10900">
        <v>7</v>
      </c>
      <c r="E10900" t="str">
        <f t="shared" si="590"/>
        <v>S25447337</v>
      </c>
      <c r="F10900" s="4">
        <v>44743</v>
      </c>
      <c r="G10900" s="2">
        <v>63</v>
      </c>
      <c r="H10900" s="2" t="s">
        <v>14204</v>
      </c>
      <c r="I10900" s="2" t="s">
        <v>14205</v>
      </c>
      <c r="J10900" s="2" t="s">
        <v>1547</v>
      </c>
      <c r="K10900" s="194" t="s">
        <v>17</v>
      </c>
      <c r="L10900" s="2">
        <v>52</v>
      </c>
      <c r="M10900" s="194" t="s">
        <v>3583</v>
      </c>
      <c r="N10900" s="2" t="s">
        <v>343</v>
      </c>
      <c r="O10900" s="195">
        <v>0</v>
      </c>
    </row>
    <row r="10901" spans="1:15">
      <c r="A10901">
        <v>2022</v>
      </c>
      <c r="B10901" t="s">
        <v>41</v>
      </c>
      <c r="C10901" s="53">
        <f t="shared" si="591"/>
        <v>44733</v>
      </c>
      <c r="D10901">
        <v>8</v>
      </c>
      <c r="E10901" t="str">
        <f t="shared" si="590"/>
        <v>S25447338</v>
      </c>
      <c r="F10901" s="4">
        <v>44774</v>
      </c>
      <c r="G10901" s="2">
        <v>80</v>
      </c>
      <c r="H10901" s="2" t="s">
        <v>14206</v>
      </c>
      <c r="I10901" s="2" t="s">
        <v>14207</v>
      </c>
      <c r="J10901" s="2" t="s">
        <v>1184</v>
      </c>
      <c r="K10901" s="194" t="s">
        <v>17</v>
      </c>
      <c r="L10901" s="2">
        <v>53</v>
      </c>
      <c r="M10901" s="194">
        <v>100</v>
      </c>
      <c r="N10901" s="2">
        <v>0</v>
      </c>
      <c r="O10901" s="195">
        <v>0</v>
      </c>
    </row>
    <row r="10902" spans="1:15">
      <c r="A10902">
        <v>2022</v>
      </c>
      <c r="B10902" t="s">
        <v>41</v>
      </c>
      <c r="C10902" s="53">
        <f t="shared" si="591"/>
        <v>44733</v>
      </c>
      <c r="D10902">
        <v>9</v>
      </c>
      <c r="E10902" t="str">
        <f t="shared" si="590"/>
        <v>S25447339</v>
      </c>
      <c r="F10902" s="4">
        <v>44805</v>
      </c>
      <c r="G10902" s="2">
        <v>90</v>
      </c>
      <c r="H10902" s="2" t="s">
        <v>3854</v>
      </c>
      <c r="I10902" s="2" t="s">
        <v>14208</v>
      </c>
      <c r="J10902" s="2" t="s">
        <v>1998</v>
      </c>
      <c r="K10902" s="194" t="s">
        <v>17</v>
      </c>
      <c r="L10902" s="2">
        <v>58</v>
      </c>
      <c r="M10902" s="194" t="s">
        <v>3826</v>
      </c>
      <c r="N10902" s="2" t="s">
        <v>4046</v>
      </c>
      <c r="O10902" s="195" t="s">
        <v>906</v>
      </c>
    </row>
    <row r="10903" spans="1:15">
      <c r="A10903">
        <v>2022</v>
      </c>
      <c r="B10903" t="s">
        <v>41</v>
      </c>
      <c r="C10903" s="53">
        <f t="shared" si="591"/>
        <v>44733</v>
      </c>
      <c r="D10903">
        <v>10</v>
      </c>
      <c r="E10903" t="str">
        <f t="shared" si="590"/>
        <v>S254473310</v>
      </c>
      <c r="F10903" s="3" t="s">
        <v>13233</v>
      </c>
      <c r="G10903" s="2">
        <v>110</v>
      </c>
      <c r="H10903" s="2" t="s">
        <v>8286</v>
      </c>
      <c r="I10903" s="2" t="s">
        <v>14209</v>
      </c>
      <c r="J10903" s="2" t="s">
        <v>1270</v>
      </c>
      <c r="K10903" s="194" t="s">
        <v>17</v>
      </c>
      <c r="L10903" s="2">
        <v>54</v>
      </c>
      <c r="M10903" s="194" t="s">
        <v>14210</v>
      </c>
      <c r="N10903" s="2" t="s">
        <v>4046</v>
      </c>
      <c r="O10903" s="195" t="s">
        <v>442</v>
      </c>
    </row>
    <row r="10904" spans="1:15">
      <c r="A10904">
        <v>2022</v>
      </c>
      <c r="B10904" t="s">
        <v>41</v>
      </c>
      <c r="C10904" s="53">
        <f t="shared" si="591"/>
        <v>44733</v>
      </c>
      <c r="D10904">
        <v>11</v>
      </c>
      <c r="E10904" t="str">
        <f t="shared" si="590"/>
        <v>S254473311</v>
      </c>
      <c r="F10904" s="3">
        <v>2023</v>
      </c>
      <c r="G10904" s="2">
        <v>170</v>
      </c>
      <c r="H10904" s="2" t="s">
        <v>6831</v>
      </c>
      <c r="I10904" s="2" t="s">
        <v>14211</v>
      </c>
      <c r="J10904" s="2" t="s">
        <v>2708</v>
      </c>
      <c r="K10904" s="194" t="s">
        <v>17</v>
      </c>
      <c r="L10904" s="2">
        <v>49</v>
      </c>
      <c r="M10904" s="194" t="s">
        <v>11266</v>
      </c>
      <c r="N10904" s="2" t="s">
        <v>800</v>
      </c>
      <c r="O10904" s="195" t="s">
        <v>7207</v>
      </c>
    </row>
    <row r="10905" spans="1:15">
      <c r="A10905">
        <v>2022</v>
      </c>
      <c r="B10905" t="s">
        <v>41</v>
      </c>
      <c r="C10905" s="53">
        <f t="shared" si="591"/>
        <v>44733</v>
      </c>
      <c r="D10905">
        <v>12</v>
      </c>
      <c r="E10905" t="str">
        <f t="shared" si="590"/>
        <v>S254473312</v>
      </c>
      <c r="F10905" s="3">
        <v>2024</v>
      </c>
      <c r="G10905" s="2">
        <v>180</v>
      </c>
      <c r="H10905" s="2" t="s">
        <v>14212</v>
      </c>
      <c r="I10905" s="2" t="s">
        <v>14213</v>
      </c>
      <c r="J10905" s="2" t="s">
        <v>13849</v>
      </c>
      <c r="K10905" s="194" t="s">
        <v>17</v>
      </c>
      <c r="L10905" s="2">
        <v>42</v>
      </c>
      <c r="M10905" s="194" t="s">
        <v>462</v>
      </c>
      <c r="N10905" s="2" t="s">
        <v>483</v>
      </c>
      <c r="O10905" s="195" t="s">
        <v>423</v>
      </c>
    </row>
    <row r="10906" spans="1:15">
      <c r="A10906">
        <v>2022</v>
      </c>
      <c r="B10906" t="s">
        <v>41</v>
      </c>
      <c r="C10906" s="53">
        <f t="shared" si="591"/>
        <v>44733</v>
      </c>
      <c r="D10906">
        <v>13</v>
      </c>
      <c r="E10906" t="str">
        <f t="shared" si="590"/>
        <v>S254473313</v>
      </c>
      <c r="F10906" s="3">
        <v>2025</v>
      </c>
      <c r="G10906" s="2">
        <v>166</v>
      </c>
      <c r="H10906" s="2" t="s">
        <v>14214</v>
      </c>
      <c r="I10906" s="2" t="s">
        <v>14215</v>
      </c>
      <c r="J10906" s="2" t="s">
        <v>1270</v>
      </c>
      <c r="K10906" s="194" t="s">
        <v>17</v>
      </c>
      <c r="L10906" s="2">
        <v>33</v>
      </c>
      <c r="M10906" s="194" t="s">
        <v>4130</v>
      </c>
      <c r="N10906" s="2" t="s">
        <v>4674</v>
      </c>
      <c r="O10906" s="195" t="s">
        <v>3383</v>
      </c>
    </row>
    <row r="10907" spans="1:15" ht="15.75" thickBot="1">
      <c r="A10907">
        <v>2022</v>
      </c>
      <c r="B10907" t="s">
        <v>41</v>
      </c>
      <c r="C10907" s="53">
        <f t="shared" si="591"/>
        <v>44733</v>
      </c>
      <c r="D10907">
        <v>14</v>
      </c>
      <c r="E10907" t="str">
        <f t="shared" si="590"/>
        <v>S254473314</v>
      </c>
      <c r="F10907" s="5">
        <v>2026</v>
      </c>
      <c r="G10907" s="6">
        <v>156</v>
      </c>
      <c r="H10907" s="6" t="s">
        <v>6354</v>
      </c>
      <c r="I10907" s="6" t="s">
        <v>10706</v>
      </c>
      <c r="J10907" s="6" t="s">
        <v>2868</v>
      </c>
      <c r="K10907" s="196" t="s">
        <v>17</v>
      </c>
      <c r="L10907" s="6">
        <v>30</v>
      </c>
      <c r="M10907" s="196" t="s">
        <v>1111</v>
      </c>
      <c r="N10907" s="6" t="s">
        <v>482</v>
      </c>
      <c r="O10907" s="197" t="s">
        <v>340</v>
      </c>
    </row>
    <row r="10908" spans="1:15" ht="16.5" thickTop="1" thickBot="1">
      <c r="A10908">
        <v>2022</v>
      </c>
      <c r="B10908" t="s">
        <v>41</v>
      </c>
      <c r="C10908" s="53">
        <f t="shared" si="591"/>
        <v>44733</v>
      </c>
      <c r="D10908">
        <v>15</v>
      </c>
      <c r="E10908" t="str">
        <f t="shared" si="590"/>
        <v>S254473315</v>
      </c>
      <c r="F10908" s="1" t="s">
        <v>11904</v>
      </c>
    </row>
    <row r="10909" spans="1:15" ht="16.5" thickTop="1" thickBot="1">
      <c r="A10909">
        <v>2022</v>
      </c>
      <c r="B10909" t="s">
        <v>41</v>
      </c>
      <c r="C10909" s="53">
        <f t="shared" si="591"/>
        <v>44733</v>
      </c>
      <c r="D10909">
        <v>16</v>
      </c>
      <c r="E10909" t="str">
        <f t="shared" si="590"/>
        <v>S254473316</v>
      </c>
      <c r="F10909" s="338" t="s">
        <v>1</v>
      </c>
      <c r="G10909" s="341" t="s">
        <v>2</v>
      </c>
      <c r="H10909" s="342"/>
      <c r="I10909" s="342"/>
      <c r="J10909" s="343"/>
      <c r="K10909" s="344" t="s">
        <v>3</v>
      </c>
      <c r="L10909" s="343"/>
      <c r="M10909" s="344" t="s">
        <v>144</v>
      </c>
      <c r="N10909" s="342"/>
      <c r="O10909" s="342"/>
    </row>
    <row r="10910" spans="1:15" ht="18" customHeight="1" thickBot="1">
      <c r="A10910">
        <v>2022</v>
      </c>
      <c r="B10910" t="s">
        <v>41</v>
      </c>
      <c r="C10910" s="53">
        <f t="shared" si="591"/>
        <v>44733</v>
      </c>
      <c r="D10910">
        <v>17</v>
      </c>
      <c r="E10910" t="str">
        <f t="shared" si="590"/>
        <v>S254473317</v>
      </c>
      <c r="F10910" s="339"/>
      <c r="G10910" s="345" t="s">
        <v>5</v>
      </c>
      <c r="H10910" s="347" t="s">
        <v>145</v>
      </c>
      <c r="I10910" s="348"/>
      <c r="J10910" s="349"/>
      <c r="K10910" s="350" t="s">
        <v>6</v>
      </c>
      <c r="L10910" s="352" t="s">
        <v>12875</v>
      </c>
      <c r="M10910" s="350" t="s">
        <v>8</v>
      </c>
      <c r="N10910" s="354" t="s">
        <v>146</v>
      </c>
      <c r="O10910" s="356" t="s">
        <v>147</v>
      </c>
    </row>
    <row r="10911" spans="1:15" ht="15.75" thickBot="1">
      <c r="A10911">
        <v>2022</v>
      </c>
      <c r="B10911" t="s">
        <v>41</v>
      </c>
      <c r="C10911" s="53">
        <f t="shared" si="591"/>
        <v>44733</v>
      </c>
      <c r="D10911">
        <v>18</v>
      </c>
      <c r="E10911" t="str">
        <f t="shared" si="590"/>
        <v>S254473318</v>
      </c>
      <c r="F10911" s="340"/>
      <c r="G10911" s="346"/>
      <c r="H10911" s="191" t="s">
        <v>9</v>
      </c>
      <c r="I10911" s="192" t="s">
        <v>18</v>
      </c>
      <c r="J10911" s="193" t="s">
        <v>11</v>
      </c>
      <c r="K10911" s="351"/>
      <c r="L10911" s="353"/>
      <c r="M10911" s="351"/>
      <c r="N10911" s="355"/>
      <c r="O10911" s="357"/>
    </row>
    <row r="10912" spans="1:15">
      <c r="A10912">
        <v>2022</v>
      </c>
      <c r="B10912" t="s">
        <v>41</v>
      </c>
      <c r="C10912" s="53">
        <f t="shared" si="591"/>
        <v>44733</v>
      </c>
      <c r="D10912">
        <v>19</v>
      </c>
      <c r="E10912" t="str">
        <f t="shared" si="590"/>
        <v>S254473319</v>
      </c>
      <c r="F10912" s="3" t="s">
        <v>16</v>
      </c>
      <c r="G10912" s="2">
        <v>35</v>
      </c>
      <c r="H10912" s="2" t="s">
        <v>14216</v>
      </c>
      <c r="I10912" s="2" t="s">
        <v>1111</v>
      </c>
      <c r="J10912" s="2" t="s">
        <v>2115</v>
      </c>
      <c r="K10912" s="194" t="s">
        <v>17</v>
      </c>
      <c r="L10912" s="2">
        <v>48</v>
      </c>
      <c r="M10912" s="194" t="s">
        <v>642</v>
      </c>
      <c r="N10912" s="2" t="s">
        <v>5754</v>
      </c>
      <c r="O10912" s="195" t="s">
        <v>1649</v>
      </c>
    </row>
    <row r="10913" spans="1:15">
      <c r="A10913">
        <v>2022</v>
      </c>
      <c r="B10913" t="s">
        <v>41</v>
      </c>
      <c r="C10913" s="53">
        <f t="shared" si="591"/>
        <v>44733</v>
      </c>
      <c r="D10913">
        <v>20</v>
      </c>
      <c r="E10913" t="str">
        <f t="shared" si="590"/>
        <v>S254473320</v>
      </c>
      <c r="F10913" s="4">
        <v>44713</v>
      </c>
      <c r="G10913" s="2">
        <v>92</v>
      </c>
      <c r="H10913" s="2" t="s">
        <v>14217</v>
      </c>
      <c r="I10913" s="2" t="s">
        <v>14218</v>
      </c>
      <c r="J10913" s="2" t="s">
        <v>472</v>
      </c>
      <c r="K10913" s="194" t="s">
        <v>17</v>
      </c>
      <c r="L10913" s="2">
        <v>48</v>
      </c>
      <c r="M10913" s="194" t="s">
        <v>2357</v>
      </c>
      <c r="N10913" s="2" t="s">
        <v>1456</v>
      </c>
      <c r="O10913" s="195" t="s">
        <v>1036</v>
      </c>
    </row>
    <row r="10914" spans="1:15">
      <c r="A10914">
        <v>2022</v>
      </c>
      <c r="B10914" t="s">
        <v>41</v>
      </c>
      <c r="C10914" s="53">
        <f t="shared" si="591"/>
        <v>44733</v>
      </c>
      <c r="D10914">
        <v>21</v>
      </c>
      <c r="E10914" t="str">
        <f t="shared" si="590"/>
        <v>S254473321</v>
      </c>
      <c r="F10914" s="4">
        <v>44743</v>
      </c>
      <c r="G10914" s="2">
        <v>103</v>
      </c>
      <c r="H10914" s="2" t="s">
        <v>14219</v>
      </c>
      <c r="I10914" s="2" t="s">
        <v>14220</v>
      </c>
      <c r="J10914" s="2" t="s">
        <v>1061</v>
      </c>
      <c r="K10914" s="194" t="s">
        <v>17</v>
      </c>
      <c r="L10914" s="2">
        <v>46</v>
      </c>
      <c r="M10914" s="194" t="s">
        <v>12599</v>
      </c>
      <c r="N10914" s="2" t="s">
        <v>1064</v>
      </c>
      <c r="O10914" s="195">
        <v>0</v>
      </c>
    </row>
    <row r="10915" spans="1:15">
      <c r="A10915">
        <v>2022</v>
      </c>
      <c r="B10915" t="s">
        <v>41</v>
      </c>
      <c r="C10915" s="53">
        <f t="shared" si="591"/>
        <v>44733</v>
      </c>
      <c r="D10915">
        <v>22</v>
      </c>
      <c r="E10915" t="str">
        <f t="shared" si="590"/>
        <v>S254473322</v>
      </c>
      <c r="F10915" s="4">
        <v>44774</v>
      </c>
      <c r="G10915" s="2">
        <v>120</v>
      </c>
      <c r="H10915" s="2" t="s">
        <v>14221</v>
      </c>
      <c r="I10915" s="2" t="s">
        <v>14222</v>
      </c>
      <c r="J10915" s="2" t="s">
        <v>1292</v>
      </c>
      <c r="K10915" s="194" t="s">
        <v>17</v>
      </c>
      <c r="L10915" s="2">
        <v>46</v>
      </c>
      <c r="M10915" s="194" t="s">
        <v>12599</v>
      </c>
      <c r="N10915" s="2" t="s">
        <v>1064</v>
      </c>
      <c r="O10915" s="195">
        <v>0</v>
      </c>
    </row>
    <row r="10916" spans="1:15">
      <c r="A10916">
        <v>2022</v>
      </c>
      <c r="B10916" t="s">
        <v>41</v>
      </c>
      <c r="C10916" s="53">
        <f t="shared" si="591"/>
        <v>44733</v>
      </c>
      <c r="D10916">
        <v>23</v>
      </c>
      <c r="E10916" t="str">
        <f t="shared" si="590"/>
        <v>S254473323</v>
      </c>
      <c r="F10916" s="4">
        <v>44805</v>
      </c>
      <c r="G10916" s="2">
        <v>130</v>
      </c>
      <c r="H10916" s="2" t="s">
        <v>14223</v>
      </c>
      <c r="I10916" s="2" t="s">
        <v>3948</v>
      </c>
      <c r="J10916" s="2" t="s">
        <v>4270</v>
      </c>
      <c r="K10916" s="194" t="s">
        <v>17</v>
      </c>
      <c r="L10916" s="2">
        <v>46</v>
      </c>
      <c r="M10916" s="194" t="s">
        <v>4439</v>
      </c>
      <c r="N10916" s="2" t="s">
        <v>312</v>
      </c>
      <c r="O10916" s="195" t="s">
        <v>3631</v>
      </c>
    </row>
    <row r="10917" spans="1:15">
      <c r="A10917">
        <v>2022</v>
      </c>
      <c r="B10917" t="s">
        <v>41</v>
      </c>
      <c r="C10917" s="53">
        <f t="shared" si="591"/>
        <v>44733</v>
      </c>
      <c r="D10917">
        <v>24</v>
      </c>
      <c r="E10917" t="str">
        <f t="shared" si="590"/>
        <v>S254473324</v>
      </c>
      <c r="F10917" s="3" t="s">
        <v>13233</v>
      </c>
      <c r="G10917" s="2">
        <v>155</v>
      </c>
      <c r="H10917" s="2" t="s">
        <v>14224</v>
      </c>
      <c r="I10917" s="2" t="s">
        <v>7035</v>
      </c>
      <c r="J10917" s="2" t="s">
        <v>1871</v>
      </c>
      <c r="K10917" s="194" t="s">
        <v>17</v>
      </c>
      <c r="L10917" s="2">
        <v>46</v>
      </c>
      <c r="M10917" s="194" t="s">
        <v>13624</v>
      </c>
      <c r="N10917" s="2" t="s">
        <v>1715</v>
      </c>
      <c r="O10917" s="195" t="s">
        <v>3631</v>
      </c>
    </row>
    <row r="10918" spans="1:15">
      <c r="A10918">
        <v>2022</v>
      </c>
      <c r="B10918" t="s">
        <v>41</v>
      </c>
      <c r="C10918" s="53">
        <f t="shared" si="591"/>
        <v>44733</v>
      </c>
      <c r="D10918">
        <v>25</v>
      </c>
      <c r="E10918" t="str">
        <f t="shared" si="590"/>
        <v>S254473325</v>
      </c>
      <c r="F10918" s="3">
        <v>2023</v>
      </c>
      <c r="G10918" s="2">
        <v>215</v>
      </c>
      <c r="H10918" s="2" t="s">
        <v>14225</v>
      </c>
      <c r="I10918" s="2" t="s">
        <v>10865</v>
      </c>
      <c r="J10918" s="2" t="s">
        <v>3460</v>
      </c>
      <c r="K10918" s="194" t="s">
        <v>17</v>
      </c>
      <c r="L10918" s="2">
        <v>45</v>
      </c>
      <c r="M10918" s="194" t="s">
        <v>2557</v>
      </c>
      <c r="N10918" s="2" t="s">
        <v>1715</v>
      </c>
      <c r="O10918" s="195" t="s">
        <v>1715</v>
      </c>
    </row>
    <row r="10919" spans="1:15">
      <c r="A10919">
        <v>2022</v>
      </c>
      <c r="B10919" t="s">
        <v>41</v>
      </c>
      <c r="C10919" s="53">
        <f t="shared" si="591"/>
        <v>44733</v>
      </c>
      <c r="D10919">
        <v>26</v>
      </c>
      <c r="E10919" t="str">
        <f t="shared" si="590"/>
        <v>S254473326</v>
      </c>
      <c r="F10919" s="3">
        <v>2024</v>
      </c>
      <c r="G10919" s="2">
        <v>222</v>
      </c>
      <c r="H10919" s="2" t="s">
        <v>14226</v>
      </c>
      <c r="I10919" s="2" t="s">
        <v>14227</v>
      </c>
      <c r="J10919" s="2" t="s">
        <v>2052</v>
      </c>
      <c r="K10919" s="194" t="s">
        <v>17</v>
      </c>
      <c r="L10919" s="2">
        <v>40</v>
      </c>
      <c r="M10919" s="194" t="s">
        <v>1641</v>
      </c>
      <c r="N10919" s="2" t="s">
        <v>1036</v>
      </c>
      <c r="O10919" s="195" t="s">
        <v>1036</v>
      </c>
    </row>
    <row r="10920" spans="1:15">
      <c r="A10920">
        <v>2022</v>
      </c>
      <c r="B10920" t="s">
        <v>41</v>
      </c>
      <c r="C10920" s="53">
        <f t="shared" si="591"/>
        <v>44733</v>
      </c>
      <c r="D10920">
        <v>27</v>
      </c>
      <c r="E10920" t="str">
        <f t="shared" si="590"/>
        <v>S254473327</v>
      </c>
      <c r="F10920" s="3">
        <v>2025</v>
      </c>
      <c r="G10920" s="2">
        <v>206</v>
      </c>
      <c r="H10920" s="2" t="s">
        <v>14228</v>
      </c>
      <c r="I10920" s="2" t="s">
        <v>1785</v>
      </c>
      <c r="J10920" s="2" t="s">
        <v>4046</v>
      </c>
      <c r="K10920" s="194" t="s">
        <v>17</v>
      </c>
      <c r="L10920" s="2">
        <v>33</v>
      </c>
      <c r="M10920" s="194" t="s">
        <v>1100</v>
      </c>
      <c r="N10920" s="2" t="s">
        <v>1100</v>
      </c>
      <c r="O10920" s="195" t="s">
        <v>631</v>
      </c>
    </row>
    <row r="10921" spans="1:15" ht="15.75" thickBot="1">
      <c r="A10921">
        <v>2022</v>
      </c>
      <c r="B10921" t="s">
        <v>41</v>
      </c>
      <c r="C10921" s="53">
        <f t="shared" si="591"/>
        <v>44733</v>
      </c>
      <c r="D10921">
        <v>28</v>
      </c>
      <c r="E10921" t="str">
        <f t="shared" si="590"/>
        <v>S254473328</v>
      </c>
      <c r="F10921" s="5">
        <v>2026</v>
      </c>
      <c r="G10921" s="6">
        <v>191</v>
      </c>
      <c r="H10921" s="6" t="s">
        <v>9917</v>
      </c>
      <c r="I10921" s="6" t="s">
        <v>9791</v>
      </c>
      <c r="J10921" s="6" t="s">
        <v>3066</v>
      </c>
      <c r="K10921" s="196" t="s">
        <v>17</v>
      </c>
      <c r="L10921" s="6">
        <v>32</v>
      </c>
      <c r="M10921" s="196" t="s">
        <v>3441</v>
      </c>
      <c r="N10921" s="6" t="s">
        <v>1100</v>
      </c>
      <c r="O10921" s="197" t="s">
        <v>444</v>
      </c>
    </row>
    <row r="10922" spans="1:15" ht="18" thickTop="1" thickBot="1">
      <c r="A10922">
        <v>2022</v>
      </c>
      <c r="B10922" t="s">
        <v>40</v>
      </c>
      <c r="C10922" s="53">
        <f>C10921+7</f>
        <v>44740</v>
      </c>
      <c r="D10922">
        <v>1</v>
      </c>
      <c r="E10922" t="str">
        <f t="shared" ref="E10922:E10949" si="592">B10922&amp;C10922&amp;D10922</f>
        <v>S26447401</v>
      </c>
      <c r="F10922" s="146" t="s">
        <v>11903</v>
      </c>
    </row>
    <row r="10923" spans="1:15" ht="16.5" thickTop="1" thickBot="1">
      <c r="A10923">
        <v>2022</v>
      </c>
      <c r="B10923" t="s">
        <v>40</v>
      </c>
      <c r="C10923" s="53">
        <f t="shared" ref="C10923:C10949" si="593">C10922</f>
        <v>44740</v>
      </c>
      <c r="D10923">
        <v>2</v>
      </c>
      <c r="E10923" t="str">
        <f t="shared" si="592"/>
        <v>S26447402</v>
      </c>
      <c r="F10923" s="338" t="s">
        <v>1</v>
      </c>
      <c r="G10923" s="341" t="s">
        <v>2</v>
      </c>
      <c r="H10923" s="342"/>
      <c r="I10923" s="342"/>
      <c r="J10923" s="343"/>
      <c r="K10923" s="344" t="s">
        <v>3</v>
      </c>
      <c r="L10923" s="343"/>
      <c r="M10923" s="344" t="s">
        <v>144</v>
      </c>
      <c r="N10923" s="342"/>
      <c r="O10923" s="342"/>
    </row>
    <row r="10924" spans="1:15" ht="18" customHeight="1" thickBot="1">
      <c r="A10924">
        <v>2022</v>
      </c>
      <c r="B10924" t="s">
        <v>40</v>
      </c>
      <c r="C10924" s="53">
        <f t="shared" si="593"/>
        <v>44740</v>
      </c>
      <c r="D10924">
        <v>3</v>
      </c>
      <c r="E10924" t="str">
        <f t="shared" si="592"/>
        <v>S26447403</v>
      </c>
      <c r="F10924" s="339"/>
      <c r="G10924" s="345" t="s">
        <v>5</v>
      </c>
      <c r="H10924" s="347" t="s">
        <v>145</v>
      </c>
      <c r="I10924" s="348"/>
      <c r="J10924" s="349"/>
      <c r="K10924" s="350" t="s">
        <v>6</v>
      </c>
      <c r="L10924" s="352" t="s">
        <v>12875</v>
      </c>
      <c r="M10924" s="350" t="s">
        <v>8</v>
      </c>
      <c r="N10924" s="354" t="s">
        <v>146</v>
      </c>
      <c r="O10924" s="356" t="s">
        <v>147</v>
      </c>
    </row>
    <row r="10925" spans="1:15" ht="15.75" thickBot="1">
      <c r="A10925">
        <v>2022</v>
      </c>
      <c r="B10925" t="s">
        <v>40</v>
      </c>
      <c r="C10925" s="53">
        <f t="shared" si="593"/>
        <v>44740</v>
      </c>
      <c r="D10925">
        <v>4</v>
      </c>
      <c r="E10925" t="str">
        <f t="shared" si="592"/>
        <v>S26447404</v>
      </c>
      <c r="F10925" s="340"/>
      <c r="G10925" s="346"/>
      <c r="H10925" s="191" t="s">
        <v>9</v>
      </c>
      <c r="I10925" s="192" t="s">
        <v>18</v>
      </c>
      <c r="J10925" s="193" t="s">
        <v>11</v>
      </c>
      <c r="K10925" s="351"/>
      <c r="L10925" s="353"/>
      <c r="M10925" s="351"/>
      <c r="N10925" s="355"/>
      <c r="O10925" s="357"/>
    </row>
    <row r="10926" spans="1:15">
      <c r="A10926">
        <v>2022</v>
      </c>
      <c r="B10926" t="s">
        <v>40</v>
      </c>
      <c r="C10926" s="53">
        <f t="shared" si="593"/>
        <v>44740</v>
      </c>
      <c r="D10926">
        <v>5</v>
      </c>
      <c r="E10926" t="str">
        <f t="shared" si="592"/>
        <v>S26447405</v>
      </c>
      <c r="F10926" s="3" t="s">
        <v>12</v>
      </c>
      <c r="G10926" s="2">
        <v>0</v>
      </c>
      <c r="H10926" s="2" t="s">
        <v>8235</v>
      </c>
      <c r="I10926" s="2" t="s">
        <v>5882</v>
      </c>
      <c r="J10926" s="2" t="s">
        <v>12569</v>
      </c>
      <c r="K10926" s="194" t="s">
        <v>17</v>
      </c>
      <c r="L10926" s="2">
        <v>52</v>
      </c>
      <c r="M10926" s="194" t="s">
        <v>1037</v>
      </c>
      <c r="N10926" s="2" t="s">
        <v>10678</v>
      </c>
      <c r="O10926" s="195" t="s">
        <v>3731</v>
      </c>
    </row>
    <row r="10927" spans="1:15">
      <c r="A10927">
        <v>2022</v>
      </c>
      <c r="B10927" t="s">
        <v>40</v>
      </c>
      <c r="C10927" s="53">
        <f t="shared" si="593"/>
        <v>44740</v>
      </c>
      <c r="D10927">
        <v>6</v>
      </c>
      <c r="E10927" t="str">
        <f t="shared" si="592"/>
        <v>S26447406</v>
      </c>
      <c r="F10927" s="4">
        <v>44713</v>
      </c>
      <c r="G10927" s="2">
        <v>55</v>
      </c>
      <c r="H10927" s="2" t="s">
        <v>12280</v>
      </c>
      <c r="I10927" s="2" t="s">
        <v>14229</v>
      </c>
      <c r="J10927" s="2" t="s">
        <v>11879</v>
      </c>
      <c r="K10927" s="194" t="s">
        <v>17</v>
      </c>
      <c r="L10927" s="2">
        <v>51</v>
      </c>
      <c r="M10927" s="194" t="s">
        <v>11259</v>
      </c>
      <c r="N10927" s="2" t="s">
        <v>631</v>
      </c>
      <c r="O10927" s="195" t="s">
        <v>1208</v>
      </c>
    </row>
    <row r="10928" spans="1:15">
      <c r="A10928">
        <v>2022</v>
      </c>
      <c r="B10928" t="s">
        <v>40</v>
      </c>
      <c r="C10928" s="53">
        <f t="shared" si="593"/>
        <v>44740</v>
      </c>
      <c r="D10928">
        <v>7</v>
      </c>
      <c r="E10928" t="str">
        <f t="shared" si="592"/>
        <v>S26447407</v>
      </c>
      <c r="F10928" s="4">
        <v>44743</v>
      </c>
      <c r="G10928" s="2">
        <v>59</v>
      </c>
      <c r="H10928" s="2" t="s">
        <v>14230</v>
      </c>
      <c r="I10928" s="2" t="s">
        <v>14231</v>
      </c>
      <c r="J10928" s="2" t="s">
        <v>5010</v>
      </c>
      <c r="K10928" s="194" t="s">
        <v>17</v>
      </c>
      <c r="L10928" s="2">
        <v>53</v>
      </c>
      <c r="M10928" s="194" t="s">
        <v>12701</v>
      </c>
      <c r="N10928" s="2" t="s">
        <v>512</v>
      </c>
      <c r="O10928" s="195" t="s">
        <v>1064</v>
      </c>
    </row>
    <row r="10929" spans="1:15">
      <c r="A10929">
        <v>2022</v>
      </c>
      <c r="B10929" t="s">
        <v>40</v>
      </c>
      <c r="C10929" s="53">
        <f t="shared" si="593"/>
        <v>44740</v>
      </c>
      <c r="D10929">
        <v>8</v>
      </c>
      <c r="E10929" t="str">
        <f t="shared" si="592"/>
        <v>S26447408</v>
      </c>
      <c r="F10929" s="4">
        <v>44774</v>
      </c>
      <c r="G10929" s="2">
        <v>72</v>
      </c>
      <c r="H10929" s="2" t="s">
        <v>14232</v>
      </c>
      <c r="I10929" s="2" t="s">
        <v>760</v>
      </c>
      <c r="J10929" s="2" t="s">
        <v>272</v>
      </c>
      <c r="K10929" s="194" t="s">
        <v>17</v>
      </c>
      <c r="L10929" s="2">
        <v>57</v>
      </c>
      <c r="M10929" s="194" t="s">
        <v>13835</v>
      </c>
      <c r="N10929" s="2" t="s">
        <v>2011</v>
      </c>
      <c r="O10929" s="195">
        <v>0</v>
      </c>
    </row>
    <row r="10930" spans="1:15">
      <c r="A10930">
        <v>2022</v>
      </c>
      <c r="B10930" t="s">
        <v>40</v>
      </c>
      <c r="C10930" s="53">
        <f t="shared" si="593"/>
        <v>44740</v>
      </c>
      <c r="D10930">
        <v>9</v>
      </c>
      <c r="E10930" t="str">
        <f t="shared" si="592"/>
        <v>S26447409</v>
      </c>
      <c r="F10930" s="4">
        <v>44805</v>
      </c>
      <c r="G10930" s="2">
        <v>82</v>
      </c>
      <c r="H10930" s="2" t="s">
        <v>2932</v>
      </c>
      <c r="I10930" s="2" t="s">
        <v>11421</v>
      </c>
      <c r="J10930" s="2" t="s">
        <v>2116</v>
      </c>
      <c r="K10930" s="194" t="s">
        <v>17</v>
      </c>
      <c r="L10930" s="2">
        <v>56</v>
      </c>
      <c r="M10930" s="194">
        <v>100</v>
      </c>
      <c r="N10930" s="2">
        <v>0</v>
      </c>
      <c r="O10930" s="195">
        <v>0</v>
      </c>
    </row>
    <row r="10931" spans="1:15">
      <c r="A10931">
        <v>2022</v>
      </c>
      <c r="B10931" t="s">
        <v>40</v>
      </c>
      <c r="C10931" s="53">
        <f t="shared" si="593"/>
        <v>44740</v>
      </c>
      <c r="D10931">
        <v>10</v>
      </c>
      <c r="E10931" t="str">
        <f t="shared" si="592"/>
        <v>S264474010</v>
      </c>
      <c r="F10931" s="3" t="s">
        <v>13233</v>
      </c>
      <c r="G10931" s="2">
        <v>105</v>
      </c>
      <c r="H10931" s="2" t="s">
        <v>5973</v>
      </c>
      <c r="I10931" s="2" t="s">
        <v>14233</v>
      </c>
      <c r="J10931" s="2" t="s">
        <v>3045</v>
      </c>
      <c r="K10931" s="194" t="s">
        <v>17</v>
      </c>
      <c r="L10931" s="2">
        <v>51</v>
      </c>
      <c r="M10931" s="194">
        <v>100</v>
      </c>
      <c r="N10931" s="2">
        <v>0</v>
      </c>
      <c r="O10931" s="195">
        <v>0</v>
      </c>
    </row>
    <row r="10932" spans="1:15">
      <c r="A10932">
        <v>2022</v>
      </c>
      <c r="B10932" t="s">
        <v>40</v>
      </c>
      <c r="C10932" s="53">
        <f t="shared" si="593"/>
        <v>44740</v>
      </c>
      <c r="D10932">
        <v>11</v>
      </c>
      <c r="E10932" t="str">
        <f t="shared" si="592"/>
        <v>S264474011</v>
      </c>
      <c r="F10932" s="3">
        <v>2023</v>
      </c>
      <c r="G10932" s="2">
        <v>175</v>
      </c>
      <c r="H10932" s="2" t="s">
        <v>14234</v>
      </c>
      <c r="I10932" s="2" t="s">
        <v>2843</v>
      </c>
      <c r="J10932" s="2" t="s">
        <v>1794</v>
      </c>
      <c r="K10932" s="194" t="s">
        <v>17</v>
      </c>
      <c r="L10932" s="2">
        <v>48</v>
      </c>
      <c r="M10932" s="194" t="s">
        <v>11796</v>
      </c>
      <c r="N10932" s="2" t="s">
        <v>640</v>
      </c>
      <c r="O10932" s="195" t="s">
        <v>752</v>
      </c>
    </row>
    <row r="10933" spans="1:15">
      <c r="A10933">
        <v>2022</v>
      </c>
      <c r="B10933" t="s">
        <v>40</v>
      </c>
      <c r="C10933" s="53">
        <f t="shared" si="593"/>
        <v>44740</v>
      </c>
      <c r="D10933">
        <v>12</v>
      </c>
      <c r="E10933" t="str">
        <f t="shared" si="592"/>
        <v>S264474012</v>
      </c>
      <c r="F10933" s="3">
        <v>2024</v>
      </c>
      <c r="G10933" s="2">
        <v>178</v>
      </c>
      <c r="H10933" s="2" t="s">
        <v>14235</v>
      </c>
      <c r="I10933" s="2" t="s">
        <v>14236</v>
      </c>
      <c r="J10933" s="2" t="s">
        <v>1026</v>
      </c>
      <c r="K10933" s="194" t="s">
        <v>17</v>
      </c>
      <c r="L10933" s="2">
        <v>38</v>
      </c>
      <c r="M10933" s="194" t="s">
        <v>12879</v>
      </c>
      <c r="N10933" s="2" t="s">
        <v>1036</v>
      </c>
      <c r="O10933" s="195" t="s">
        <v>752</v>
      </c>
    </row>
    <row r="10934" spans="1:15">
      <c r="A10934">
        <v>2022</v>
      </c>
      <c r="B10934" t="s">
        <v>40</v>
      </c>
      <c r="C10934" s="53">
        <f t="shared" si="593"/>
        <v>44740</v>
      </c>
      <c r="D10934">
        <v>13</v>
      </c>
      <c r="E10934" t="str">
        <f t="shared" si="592"/>
        <v>S264474013</v>
      </c>
      <c r="F10934" s="3">
        <v>2025</v>
      </c>
      <c r="G10934" s="2">
        <v>165</v>
      </c>
      <c r="H10934" s="2" t="s">
        <v>13442</v>
      </c>
      <c r="I10934" s="2" t="s">
        <v>9958</v>
      </c>
      <c r="J10934" s="2" t="s">
        <v>10175</v>
      </c>
      <c r="K10934" s="194" t="s">
        <v>17</v>
      </c>
      <c r="L10934" s="2">
        <v>31</v>
      </c>
      <c r="M10934" s="194" t="s">
        <v>740</v>
      </c>
      <c r="N10934" s="2" t="s">
        <v>5907</v>
      </c>
      <c r="O10934" s="195" t="s">
        <v>5271</v>
      </c>
    </row>
    <row r="10935" spans="1:15" ht="15.75" thickBot="1">
      <c r="A10935">
        <v>2022</v>
      </c>
      <c r="B10935" t="s">
        <v>40</v>
      </c>
      <c r="C10935" s="53">
        <f t="shared" si="593"/>
        <v>44740</v>
      </c>
      <c r="D10935">
        <v>14</v>
      </c>
      <c r="E10935" t="str">
        <f t="shared" si="592"/>
        <v>S264474014</v>
      </c>
      <c r="F10935" s="5">
        <v>2026</v>
      </c>
      <c r="G10935" s="6">
        <v>155</v>
      </c>
      <c r="H10935" s="6">
        <v>157</v>
      </c>
      <c r="I10935" s="6" t="s">
        <v>13810</v>
      </c>
      <c r="J10935" s="6" t="s">
        <v>3872</v>
      </c>
      <c r="K10935" s="196" t="s">
        <v>17</v>
      </c>
      <c r="L10935" s="6">
        <v>29</v>
      </c>
      <c r="M10935" s="196">
        <v>40</v>
      </c>
      <c r="N10935" s="6" t="s">
        <v>3235</v>
      </c>
      <c r="O10935" s="197" t="s">
        <v>2030</v>
      </c>
    </row>
    <row r="10936" spans="1:15" ht="18" thickTop="1" thickBot="1">
      <c r="A10936">
        <v>2022</v>
      </c>
      <c r="B10936" t="s">
        <v>40</v>
      </c>
      <c r="C10936" s="53">
        <f t="shared" si="593"/>
        <v>44740</v>
      </c>
      <c r="D10936">
        <v>15</v>
      </c>
      <c r="E10936" t="str">
        <f t="shared" si="592"/>
        <v>S264474015</v>
      </c>
      <c r="F10936" s="146" t="s">
        <v>11904</v>
      </c>
    </row>
    <row r="10937" spans="1:15" ht="16.5" thickTop="1" thickBot="1">
      <c r="A10937">
        <v>2022</v>
      </c>
      <c r="B10937" t="s">
        <v>40</v>
      </c>
      <c r="C10937" s="53">
        <f t="shared" si="593"/>
        <v>44740</v>
      </c>
      <c r="D10937">
        <v>16</v>
      </c>
      <c r="E10937" t="str">
        <f t="shared" si="592"/>
        <v>S264474016</v>
      </c>
      <c r="F10937" s="338" t="s">
        <v>1</v>
      </c>
      <c r="G10937" s="341" t="s">
        <v>2</v>
      </c>
      <c r="H10937" s="342"/>
      <c r="I10937" s="342"/>
      <c r="J10937" s="343"/>
      <c r="K10937" s="344" t="s">
        <v>3</v>
      </c>
      <c r="L10937" s="343"/>
      <c r="M10937" s="344" t="s">
        <v>144</v>
      </c>
      <c r="N10937" s="342"/>
      <c r="O10937" s="342"/>
    </row>
    <row r="10938" spans="1:15" ht="18" customHeight="1" thickBot="1">
      <c r="A10938">
        <v>2022</v>
      </c>
      <c r="B10938" t="s">
        <v>40</v>
      </c>
      <c r="C10938" s="53">
        <f t="shared" si="593"/>
        <v>44740</v>
      </c>
      <c r="D10938">
        <v>17</v>
      </c>
      <c r="E10938" t="str">
        <f t="shared" si="592"/>
        <v>S264474017</v>
      </c>
      <c r="F10938" s="339"/>
      <c r="G10938" s="345" t="s">
        <v>5</v>
      </c>
      <c r="H10938" s="347" t="s">
        <v>145</v>
      </c>
      <c r="I10938" s="348"/>
      <c r="J10938" s="349"/>
      <c r="K10938" s="350" t="s">
        <v>6</v>
      </c>
      <c r="L10938" s="352" t="s">
        <v>12875</v>
      </c>
      <c r="M10938" s="350" t="s">
        <v>8</v>
      </c>
      <c r="N10938" s="354" t="s">
        <v>146</v>
      </c>
      <c r="O10938" s="356" t="s">
        <v>147</v>
      </c>
    </row>
    <row r="10939" spans="1:15" ht="15.75" thickBot="1">
      <c r="A10939">
        <v>2022</v>
      </c>
      <c r="B10939" t="s">
        <v>40</v>
      </c>
      <c r="C10939" s="53">
        <f t="shared" si="593"/>
        <v>44740</v>
      </c>
      <c r="D10939">
        <v>18</v>
      </c>
      <c r="E10939" t="str">
        <f t="shared" si="592"/>
        <v>S264474018</v>
      </c>
      <c r="F10939" s="340"/>
      <c r="G10939" s="346"/>
      <c r="H10939" s="191" t="s">
        <v>9</v>
      </c>
      <c r="I10939" s="192" t="s">
        <v>18</v>
      </c>
      <c r="J10939" s="193" t="s">
        <v>11</v>
      </c>
      <c r="K10939" s="351"/>
      <c r="L10939" s="353"/>
      <c r="M10939" s="351"/>
      <c r="N10939" s="355"/>
      <c r="O10939" s="357"/>
    </row>
    <row r="10940" spans="1:15">
      <c r="A10940">
        <v>2022</v>
      </c>
      <c r="B10940" t="s">
        <v>40</v>
      </c>
      <c r="C10940" s="53">
        <f t="shared" si="593"/>
        <v>44740</v>
      </c>
      <c r="D10940">
        <v>19</v>
      </c>
      <c r="E10940" t="str">
        <f t="shared" si="592"/>
        <v>S264474019</v>
      </c>
      <c r="F10940" s="3" t="s">
        <v>16</v>
      </c>
      <c r="G10940" s="2">
        <v>30</v>
      </c>
      <c r="H10940" s="2" t="s">
        <v>14237</v>
      </c>
      <c r="I10940" s="2" t="s">
        <v>6728</v>
      </c>
      <c r="J10940" s="2" t="s">
        <v>1990</v>
      </c>
      <c r="K10940" s="194" t="s">
        <v>17</v>
      </c>
      <c r="L10940" s="2">
        <v>52</v>
      </c>
      <c r="M10940" s="194" t="s">
        <v>6675</v>
      </c>
      <c r="N10940" s="2" t="s">
        <v>3695</v>
      </c>
      <c r="O10940" s="195" t="s">
        <v>269</v>
      </c>
    </row>
    <row r="10941" spans="1:15">
      <c r="A10941">
        <v>2022</v>
      </c>
      <c r="B10941" t="s">
        <v>40</v>
      </c>
      <c r="C10941" s="53">
        <f t="shared" si="593"/>
        <v>44740</v>
      </c>
      <c r="D10941">
        <v>20</v>
      </c>
      <c r="E10941" t="str">
        <f t="shared" si="592"/>
        <v>S264474020</v>
      </c>
      <c r="F10941" s="4">
        <v>44713</v>
      </c>
      <c r="G10941" s="2">
        <v>85</v>
      </c>
      <c r="H10941" s="2" t="s">
        <v>14238</v>
      </c>
      <c r="I10941" s="2" t="s">
        <v>14239</v>
      </c>
      <c r="J10941" s="2" t="s">
        <v>5777</v>
      </c>
      <c r="K10941" s="194" t="s">
        <v>17</v>
      </c>
      <c r="L10941" s="2">
        <v>52</v>
      </c>
      <c r="M10941" s="194" t="s">
        <v>1917</v>
      </c>
      <c r="N10941" s="2" t="s">
        <v>10365</v>
      </c>
      <c r="O10941" s="195" t="s">
        <v>1322</v>
      </c>
    </row>
    <row r="10942" spans="1:15">
      <c r="A10942">
        <v>2022</v>
      </c>
      <c r="B10942" t="s">
        <v>40</v>
      </c>
      <c r="C10942" s="53">
        <f t="shared" si="593"/>
        <v>44740</v>
      </c>
      <c r="D10942">
        <v>21</v>
      </c>
      <c r="E10942" t="str">
        <f t="shared" si="592"/>
        <v>S264474021</v>
      </c>
      <c r="F10942" s="4">
        <v>44743</v>
      </c>
      <c r="G10942" s="2">
        <v>92</v>
      </c>
      <c r="H10942" s="2" t="s">
        <v>14240</v>
      </c>
      <c r="I10942" s="2" t="s">
        <v>14218</v>
      </c>
      <c r="J10942" s="2" t="s">
        <v>3634</v>
      </c>
      <c r="K10942" s="194" t="s">
        <v>17</v>
      </c>
      <c r="L10942" s="2">
        <v>47</v>
      </c>
      <c r="M10942" s="194" t="s">
        <v>415</v>
      </c>
      <c r="N10942" s="2" t="s">
        <v>416</v>
      </c>
      <c r="O10942" s="195">
        <v>0</v>
      </c>
    </row>
    <row r="10943" spans="1:15">
      <c r="A10943">
        <v>2022</v>
      </c>
      <c r="B10943" t="s">
        <v>40</v>
      </c>
      <c r="C10943" s="53">
        <f t="shared" si="593"/>
        <v>44740</v>
      </c>
      <c r="D10943">
        <v>22</v>
      </c>
      <c r="E10943" t="str">
        <f t="shared" si="592"/>
        <v>S264474022</v>
      </c>
      <c r="F10943" s="4">
        <v>44774</v>
      </c>
      <c r="G10943" s="2">
        <v>107</v>
      </c>
      <c r="H10943" s="2" t="s">
        <v>14241</v>
      </c>
      <c r="I10943" s="2" t="s">
        <v>14242</v>
      </c>
      <c r="J10943" s="2" t="s">
        <v>4191</v>
      </c>
      <c r="K10943" s="194" t="s">
        <v>17</v>
      </c>
      <c r="L10943" s="2">
        <v>48</v>
      </c>
      <c r="M10943" s="194" t="s">
        <v>2499</v>
      </c>
      <c r="N10943" s="2" t="s">
        <v>799</v>
      </c>
      <c r="O10943" s="195">
        <v>0</v>
      </c>
    </row>
    <row r="10944" spans="1:15">
      <c r="A10944">
        <v>2022</v>
      </c>
      <c r="B10944" t="s">
        <v>40</v>
      </c>
      <c r="C10944" s="53">
        <f t="shared" si="593"/>
        <v>44740</v>
      </c>
      <c r="D10944">
        <v>23</v>
      </c>
      <c r="E10944" t="str">
        <f t="shared" si="592"/>
        <v>S264474023</v>
      </c>
      <c r="F10944" s="4">
        <v>44805</v>
      </c>
      <c r="G10944" s="2">
        <v>117</v>
      </c>
      <c r="H10944" s="2" t="s">
        <v>14243</v>
      </c>
      <c r="I10944" s="2" t="s">
        <v>14244</v>
      </c>
      <c r="J10944" s="2" t="s">
        <v>280</v>
      </c>
      <c r="K10944" s="194" t="s">
        <v>17</v>
      </c>
      <c r="L10944" s="2">
        <v>49</v>
      </c>
      <c r="M10944" s="194" t="s">
        <v>268</v>
      </c>
      <c r="N10944" s="2" t="s">
        <v>269</v>
      </c>
      <c r="O10944" s="195">
        <v>0</v>
      </c>
    </row>
    <row r="10945" spans="1:15">
      <c r="A10945">
        <v>2022</v>
      </c>
      <c r="B10945" t="s">
        <v>40</v>
      </c>
      <c r="C10945" s="53">
        <f t="shared" si="593"/>
        <v>44740</v>
      </c>
      <c r="D10945">
        <v>24</v>
      </c>
      <c r="E10945" t="str">
        <f t="shared" si="592"/>
        <v>S264474024</v>
      </c>
      <c r="F10945" s="3" t="s">
        <v>13233</v>
      </c>
      <c r="G10945" s="2">
        <v>150</v>
      </c>
      <c r="H10945" s="2" t="s">
        <v>3861</v>
      </c>
      <c r="I10945" s="2" t="s">
        <v>14245</v>
      </c>
      <c r="J10945" s="2" t="s">
        <v>5777</v>
      </c>
      <c r="K10945" s="194" t="s">
        <v>17</v>
      </c>
      <c r="L10945" s="2">
        <v>46</v>
      </c>
      <c r="M10945" s="194">
        <v>100</v>
      </c>
      <c r="N10945" s="2">
        <v>0</v>
      </c>
      <c r="O10945" s="195">
        <v>0</v>
      </c>
    </row>
    <row r="10946" spans="1:15">
      <c r="A10946">
        <v>2022</v>
      </c>
      <c r="B10946" t="s">
        <v>40</v>
      </c>
      <c r="C10946" s="53">
        <f t="shared" si="593"/>
        <v>44740</v>
      </c>
      <c r="D10946">
        <v>25</v>
      </c>
      <c r="E10946" t="str">
        <f t="shared" si="592"/>
        <v>S264474025</v>
      </c>
      <c r="F10946" s="3">
        <v>2023</v>
      </c>
      <c r="G10946" s="2">
        <v>220</v>
      </c>
      <c r="H10946" s="2" t="s">
        <v>12907</v>
      </c>
      <c r="I10946" s="2" t="s">
        <v>14246</v>
      </c>
      <c r="J10946" s="2" t="s">
        <v>300</v>
      </c>
      <c r="K10946" s="194" t="s">
        <v>17</v>
      </c>
      <c r="L10946" s="2">
        <v>42</v>
      </c>
      <c r="M10946" s="194" t="s">
        <v>12510</v>
      </c>
      <c r="N10946" s="2" t="s">
        <v>799</v>
      </c>
      <c r="O10946" s="195" t="s">
        <v>258</v>
      </c>
    </row>
    <row r="10947" spans="1:15">
      <c r="A10947">
        <v>2022</v>
      </c>
      <c r="B10947" t="s">
        <v>40</v>
      </c>
      <c r="C10947" s="53">
        <f t="shared" si="593"/>
        <v>44740</v>
      </c>
      <c r="D10947">
        <v>26</v>
      </c>
      <c r="E10947" t="str">
        <f t="shared" si="592"/>
        <v>S264474026</v>
      </c>
      <c r="F10947" s="3">
        <v>2024</v>
      </c>
      <c r="G10947" s="2">
        <v>218</v>
      </c>
      <c r="H10947" s="2">
        <v>218</v>
      </c>
      <c r="I10947" s="2" t="s">
        <v>14247</v>
      </c>
      <c r="J10947" s="2" t="s">
        <v>3740</v>
      </c>
      <c r="K10947" s="194" t="s">
        <v>17</v>
      </c>
      <c r="L10947" s="2">
        <v>37</v>
      </c>
      <c r="M10947" s="194" t="s">
        <v>256</v>
      </c>
      <c r="N10947" s="2" t="s">
        <v>10754</v>
      </c>
      <c r="O10947" s="195" t="s">
        <v>410</v>
      </c>
    </row>
    <row r="10948" spans="1:15">
      <c r="A10948">
        <v>2022</v>
      </c>
      <c r="B10948" t="s">
        <v>40</v>
      </c>
      <c r="C10948" s="53">
        <f t="shared" si="593"/>
        <v>44740</v>
      </c>
      <c r="D10948">
        <v>27</v>
      </c>
      <c r="E10948" t="str">
        <f t="shared" si="592"/>
        <v>S264474027</v>
      </c>
      <c r="F10948" s="3">
        <v>2025</v>
      </c>
      <c r="G10948" s="2">
        <v>200</v>
      </c>
      <c r="H10948" s="2" t="s">
        <v>10467</v>
      </c>
      <c r="I10948" s="2" t="s">
        <v>6939</v>
      </c>
      <c r="J10948" s="2" t="s">
        <v>1823</v>
      </c>
      <c r="K10948" s="194" t="s">
        <v>17</v>
      </c>
      <c r="L10948" s="2">
        <v>33</v>
      </c>
      <c r="M10948" s="194" t="s">
        <v>1631</v>
      </c>
      <c r="N10948" s="2" t="s">
        <v>10695</v>
      </c>
      <c r="O10948" s="195" t="s">
        <v>416</v>
      </c>
    </row>
    <row r="10949" spans="1:15" ht="15.75" thickBot="1">
      <c r="A10949">
        <v>2022</v>
      </c>
      <c r="B10949" t="s">
        <v>40</v>
      </c>
      <c r="C10949" s="53">
        <f t="shared" si="593"/>
        <v>44740</v>
      </c>
      <c r="D10949">
        <v>28</v>
      </c>
      <c r="E10949" t="str">
        <f t="shared" si="592"/>
        <v>S264474028</v>
      </c>
      <c r="F10949" s="5">
        <v>2026</v>
      </c>
      <c r="G10949" s="6">
        <v>190</v>
      </c>
      <c r="H10949" s="6" t="s">
        <v>8289</v>
      </c>
      <c r="I10949" s="6" t="s">
        <v>2630</v>
      </c>
      <c r="J10949" s="6" t="s">
        <v>2110</v>
      </c>
      <c r="K10949" s="196" t="s">
        <v>17</v>
      </c>
      <c r="L10949" s="6">
        <v>31</v>
      </c>
      <c r="M10949" s="196" t="s">
        <v>3697</v>
      </c>
      <c r="N10949" s="6" t="s">
        <v>10127</v>
      </c>
      <c r="O10949" s="197" t="s">
        <v>1723</v>
      </c>
    </row>
    <row r="10950" spans="1:15" ht="18" thickTop="1" thickBot="1">
      <c r="A10950">
        <v>2022</v>
      </c>
      <c r="B10950" t="s">
        <v>39</v>
      </c>
      <c r="C10950" s="53">
        <f>C10949+7</f>
        <v>44747</v>
      </c>
      <c r="D10950">
        <v>1</v>
      </c>
      <c r="E10950" t="str">
        <f t="shared" ref="E10950:E10977" si="594">B10950&amp;C10950&amp;D10950</f>
        <v>S27447471</v>
      </c>
      <c r="F10950" s="146" t="s">
        <v>11903</v>
      </c>
    </row>
    <row r="10951" spans="1:15" ht="16.5" thickTop="1" thickBot="1">
      <c r="A10951">
        <v>2022</v>
      </c>
      <c r="B10951" t="s">
        <v>39</v>
      </c>
      <c r="C10951" s="53">
        <f t="shared" ref="C10951:C10977" si="595">C10950</f>
        <v>44747</v>
      </c>
      <c r="D10951">
        <v>2</v>
      </c>
      <c r="E10951" t="str">
        <f t="shared" si="594"/>
        <v>S27447472</v>
      </c>
      <c r="F10951" s="338" t="s">
        <v>1</v>
      </c>
      <c r="G10951" s="341" t="s">
        <v>2</v>
      </c>
      <c r="H10951" s="342"/>
      <c r="I10951" s="342"/>
      <c r="J10951" s="343"/>
      <c r="K10951" s="344" t="s">
        <v>3</v>
      </c>
      <c r="L10951" s="343"/>
      <c r="M10951" s="344" t="s">
        <v>144</v>
      </c>
      <c r="N10951" s="342"/>
      <c r="O10951" s="342"/>
    </row>
    <row r="10952" spans="1:15" ht="18" customHeight="1" thickBot="1">
      <c r="A10952">
        <v>2022</v>
      </c>
      <c r="B10952" t="s">
        <v>39</v>
      </c>
      <c r="C10952" s="53">
        <f t="shared" si="595"/>
        <v>44747</v>
      </c>
      <c r="D10952">
        <v>3</v>
      </c>
      <c r="E10952" t="str">
        <f t="shared" si="594"/>
        <v>S27447473</v>
      </c>
      <c r="F10952" s="339"/>
      <c r="G10952" s="345" t="s">
        <v>5</v>
      </c>
      <c r="H10952" s="347" t="s">
        <v>145</v>
      </c>
      <c r="I10952" s="348"/>
      <c r="J10952" s="349"/>
      <c r="K10952" s="350" t="s">
        <v>6</v>
      </c>
      <c r="L10952" s="352" t="s">
        <v>12875</v>
      </c>
      <c r="M10952" s="350" t="s">
        <v>8</v>
      </c>
      <c r="N10952" s="354" t="s">
        <v>146</v>
      </c>
      <c r="O10952" s="356" t="s">
        <v>147</v>
      </c>
    </row>
    <row r="10953" spans="1:15" ht="15.75" thickBot="1">
      <c r="A10953">
        <v>2022</v>
      </c>
      <c r="B10953" t="s">
        <v>39</v>
      </c>
      <c r="C10953" s="53">
        <f t="shared" si="595"/>
        <v>44747</v>
      </c>
      <c r="D10953">
        <v>4</v>
      </c>
      <c r="E10953" t="str">
        <f t="shared" si="594"/>
        <v>S27447474</v>
      </c>
      <c r="F10953" s="340"/>
      <c r="G10953" s="346"/>
      <c r="H10953" s="191" t="s">
        <v>9</v>
      </c>
      <c r="I10953" s="192" t="s">
        <v>18</v>
      </c>
      <c r="J10953" s="193" t="s">
        <v>11</v>
      </c>
      <c r="K10953" s="351"/>
      <c r="L10953" s="353"/>
      <c r="M10953" s="351"/>
      <c r="N10953" s="355"/>
      <c r="O10953" s="357"/>
    </row>
    <row r="10954" spans="1:15">
      <c r="A10954">
        <v>2022</v>
      </c>
      <c r="B10954" t="s">
        <v>39</v>
      </c>
      <c r="C10954" s="53">
        <f t="shared" si="595"/>
        <v>44747</v>
      </c>
      <c r="D10954">
        <v>5</v>
      </c>
      <c r="E10954" t="str">
        <f t="shared" si="594"/>
        <v>S27447475</v>
      </c>
      <c r="F10954" s="3" t="s">
        <v>12</v>
      </c>
      <c r="G10954" s="2" t="s">
        <v>9414</v>
      </c>
      <c r="H10954" s="2" t="s">
        <v>1725</v>
      </c>
      <c r="I10954" s="2" t="s">
        <v>10746</v>
      </c>
      <c r="J10954" s="2" t="s">
        <v>9303</v>
      </c>
      <c r="K10954" s="194" t="s">
        <v>17</v>
      </c>
      <c r="L10954" s="2">
        <v>55</v>
      </c>
      <c r="M10954" s="194" t="s">
        <v>4005</v>
      </c>
      <c r="N10954" s="2" t="s">
        <v>626</v>
      </c>
      <c r="O10954" s="195" t="s">
        <v>8965</v>
      </c>
    </row>
    <row r="10955" spans="1:15">
      <c r="A10955">
        <v>2022</v>
      </c>
      <c r="B10955" t="s">
        <v>39</v>
      </c>
      <c r="C10955" s="53">
        <f t="shared" si="595"/>
        <v>44747</v>
      </c>
      <c r="D10955">
        <v>6</v>
      </c>
      <c r="E10955" t="str">
        <f t="shared" si="594"/>
        <v>S27447476</v>
      </c>
      <c r="F10955" s="4">
        <v>44743</v>
      </c>
      <c r="G10955" s="2">
        <v>63</v>
      </c>
      <c r="H10955" s="2" t="s">
        <v>14248</v>
      </c>
      <c r="I10955" s="2" t="s">
        <v>14249</v>
      </c>
      <c r="J10955" s="2" t="s">
        <v>1346</v>
      </c>
      <c r="K10955" s="194" t="s">
        <v>17</v>
      </c>
      <c r="L10955" s="2">
        <v>53</v>
      </c>
      <c r="M10955" s="194" t="s">
        <v>830</v>
      </c>
      <c r="N10955" s="2" t="s">
        <v>291</v>
      </c>
      <c r="O10955" s="195" t="s">
        <v>12845</v>
      </c>
    </row>
    <row r="10956" spans="1:15">
      <c r="A10956">
        <v>2022</v>
      </c>
      <c r="B10956" t="s">
        <v>39</v>
      </c>
      <c r="C10956" s="53">
        <f t="shared" si="595"/>
        <v>44747</v>
      </c>
      <c r="D10956">
        <v>7</v>
      </c>
      <c r="E10956" t="str">
        <f t="shared" si="594"/>
        <v>S27447477</v>
      </c>
      <c r="F10956" s="4">
        <v>44774</v>
      </c>
      <c r="G10956" s="2">
        <v>83</v>
      </c>
      <c r="H10956" s="2" t="s">
        <v>14250</v>
      </c>
      <c r="I10956" s="2" t="s">
        <v>13040</v>
      </c>
      <c r="J10956" s="2" t="s">
        <v>1625</v>
      </c>
      <c r="K10956" s="194" t="s">
        <v>17</v>
      </c>
      <c r="L10956" s="2">
        <v>64</v>
      </c>
      <c r="M10956" s="194" t="s">
        <v>833</v>
      </c>
      <c r="N10956" s="2" t="s">
        <v>830</v>
      </c>
      <c r="O10956" s="195" t="s">
        <v>13184</v>
      </c>
    </row>
    <row r="10957" spans="1:15">
      <c r="A10957">
        <v>2022</v>
      </c>
      <c r="B10957" t="s">
        <v>39</v>
      </c>
      <c r="C10957" s="53">
        <f t="shared" si="595"/>
        <v>44747</v>
      </c>
      <c r="D10957">
        <v>8</v>
      </c>
      <c r="E10957" t="str">
        <f t="shared" si="594"/>
        <v>S27447478</v>
      </c>
      <c r="F10957" s="4">
        <v>44805</v>
      </c>
      <c r="G10957" s="2">
        <v>91</v>
      </c>
      <c r="H10957" s="2" t="s">
        <v>14251</v>
      </c>
      <c r="I10957" s="2" t="s">
        <v>14252</v>
      </c>
      <c r="J10957" s="2" t="s">
        <v>1502</v>
      </c>
      <c r="K10957" s="194" t="s">
        <v>17</v>
      </c>
      <c r="L10957" s="2">
        <v>66</v>
      </c>
      <c r="M10957" s="194" t="s">
        <v>830</v>
      </c>
      <c r="N10957" s="2" t="s">
        <v>830</v>
      </c>
      <c r="O10957" s="195" t="s">
        <v>4407</v>
      </c>
    </row>
    <row r="10958" spans="1:15">
      <c r="A10958">
        <v>2022</v>
      </c>
      <c r="B10958" t="s">
        <v>39</v>
      </c>
      <c r="C10958" s="53">
        <f t="shared" si="595"/>
        <v>44747</v>
      </c>
      <c r="D10958">
        <v>9</v>
      </c>
      <c r="E10958" t="str">
        <f t="shared" si="594"/>
        <v>S27447479</v>
      </c>
      <c r="F10958" s="4">
        <v>44835</v>
      </c>
      <c r="G10958" s="2">
        <v>107</v>
      </c>
      <c r="H10958" s="2" t="s">
        <v>14253</v>
      </c>
      <c r="I10958" s="2" t="s">
        <v>14254</v>
      </c>
      <c r="J10958" s="2" t="s">
        <v>2084</v>
      </c>
      <c r="K10958" s="194" t="s">
        <v>17</v>
      </c>
      <c r="L10958" s="2">
        <v>62</v>
      </c>
      <c r="M10958" s="194" t="s">
        <v>830</v>
      </c>
      <c r="N10958" s="2" t="s">
        <v>830</v>
      </c>
      <c r="O10958" s="195" t="s">
        <v>4407</v>
      </c>
    </row>
    <row r="10959" spans="1:15">
      <c r="A10959">
        <v>2022</v>
      </c>
      <c r="B10959" t="s">
        <v>39</v>
      </c>
      <c r="C10959" s="53">
        <f t="shared" si="595"/>
        <v>44747</v>
      </c>
      <c r="D10959">
        <v>10</v>
      </c>
      <c r="E10959" t="str">
        <f t="shared" si="594"/>
        <v>S274474710</v>
      </c>
      <c r="F10959" s="3" t="s">
        <v>13233</v>
      </c>
      <c r="G10959" s="2">
        <v>108</v>
      </c>
      <c r="H10959" s="2" t="s">
        <v>14255</v>
      </c>
      <c r="I10959" s="2" t="s">
        <v>4603</v>
      </c>
      <c r="J10959" s="2" t="s">
        <v>426</v>
      </c>
      <c r="K10959" s="194" t="s">
        <v>17</v>
      </c>
      <c r="L10959" s="2">
        <v>54</v>
      </c>
      <c r="M10959" s="194" t="s">
        <v>11706</v>
      </c>
      <c r="N10959" s="2" t="s">
        <v>11648</v>
      </c>
      <c r="O10959" s="195" t="s">
        <v>1646</v>
      </c>
    </row>
    <row r="10960" spans="1:15">
      <c r="A10960">
        <v>2022</v>
      </c>
      <c r="B10960" t="s">
        <v>39</v>
      </c>
      <c r="C10960" s="53">
        <f t="shared" si="595"/>
        <v>44747</v>
      </c>
      <c r="D10960">
        <v>11</v>
      </c>
      <c r="E10960" t="str">
        <f t="shared" si="594"/>
        <v>S274474711</v>
      </c>
      <c r="F10960" s="3">
        <v>2023</v>
      </c>
      <c r="G10960" s="2">
        <v>175</v>
      </c>
      <c r="H10960" s="2" t="s">
        <v>14256</v>
      </c>
      <c r="I10960" s="2" t="s">
        <v>14257</v>
      </c>
      <c r="J10960" s="2" t="s">
        <v>944</v>
      </c>
      <c r="K10960" s="194" t="s">
        <v>17</v>
      </c>
      <c r="L10960" s="2">
        <v>45</v>
      </c>
      <c r="M10960" s="194" t="s">
        <v>12879</v>
      </c>
      <c r="N10960" s="2" t="s">
        <v>4854</v>
      </c>
      <c r="O10960" s="195" t="s">
        <v>3731</v>
      </c>
    </row>
    <row r="10961" spans="1:15">
      <c r="A10961">
        <v>2022</v>
      </c>
      <c r="B10961" t="s">
        <v>39</v>
      </c>
      <c r="C10961" s="53">
        <f t="shared" si="595"/>
        <v>44747</v>
      </c>
      <c r="D10961">
        <v>12</v>
      </c>
      <c r="E10961" t="str">
        <f t="shared" si="594"/>
        <v>S274474712</v>
      </c>
      <c r="F10961" s="3">
        <v>2024</v>
      </c>
      <c r="G10961" s="2">
        <v>178</v>
      </c>
      <c r="H10961" s="2" t="s">
        <v>5154</v>
      </c>
      <c r="I10961" s="2" t="s">
        <v>14258</v>
      </c>
      <c r="J10961" s="2" t="s">
        <v>2670</v>
      </c>
      <c r="K10961" s="194" t="s">
        <v>17</v>
      </c>
      <c r="L10961" s="2">
        <v>38</v>
      </c>
      <c r="M10961" s="194" t="s">
        <v>1641</v>
      </c>
      <c r="N10961" s="2" t="s">
        <v>1456</v>
      </c>
      <c r="O10961" s="195" t="s">
        <v>2149</v>
      </c>
    </row>
    <row r="10962" spans="1:15">
      <c r="A10962">
        <v>2022</v>
      </c>
      <c r="B10962" t="s">
        <v>39</v>
      </c>
      <c r="C10962" s="53">
        <f t="shared" si="595"/>
        <v>44747</v>
      </c>
      <c r="D10962">
        <v>13</v>
      </c>
      <c r="E10962" t="str">
        <f t="shared" si="594"/>
        <v>S274474713</v>
      </c>
      <c r="F10962" s="3">
        <v>2025</v>
      </c>
      <c r="G10962" s="2">
        <v>165</v>
      </c>
      <c r="H10962" s="2" t="s">
        <v>14259</v>
      </c>
      <c r="I10962" s="2" t="s">
        <v>2081</v>
      </c>
      <c r="J10962" s="2" t="s">
        <v>1184</v>
      </c>
      <c r="K10962" s="194" t="s">
        <v>17</v>
      </c>
      <c r="L10962" s="2">
        <v>29</v>
      </c>
      <c r="M10962" s="194" t="s">
        <v>383</v>
      </c>
      <c r="N10962" s="2" t="s">
        <v>14260</v>
      </c>
      <c r="O10962" s="195" t="s">
        <v>661</v>
      </c>
    </row>
    <row r="10963" spans="1:15" ht="15.75" thickBot="1">
      <c r="A10963">
        <v>2022</v>
      </c>
      <c r="B10963" t="s">
        <v>39</v>
      </c>
      <c r="C10963" s="53">
        <f t="shared" si="595"/>
        <v>44747</v>
      </c>
      <c r="D10963">
        <v>14</v>
      </c>
      <c r="E10963" t="str">
        <f t="shared" si="594"/>
        <v>S274474714</v>
      </c>
      <c r="F10963" s="5">
        <v>2026</v>
      </c>
      <c r="G10963" s="6">
        <v>155</v>
      </c>
      <c r="H10963" s="6" t="s">
        <v>13699</v>
      </c>
      <c r="I10963" s="6" t="s">
        <v>5546</v>
      </c>
      <c r="J10963" s="6" t="s">
        <v>2868</v>
      </c>
      <c r="K10963" s="196" t="s">
        <v>17</v>
      </c>
      <c r="L10963" s="6">
        <v>27</v>
      </c>
      <c r="M10963" s="196" t="s">
        <v>730</v>
      </c>
      <c r="N10963" s="6">
        <v>50</v>
      </c>
      <c r="O10963" s="197" t="s">
        <v>1646</v>
      </c>
    </row>
    <row r="10964" spans="1:15" ht="18" thickTop="1" thickBot="1">
      <c r="A10964">
        <v>2022</v>
      </c>
      <c r="B10964" t="s">
        <v>39</v>
      </c>
      <c r="C10964" s="53">
        <f t="shared" si="595"/>
        <v>44747</v>
      </c>
      <c r="D10964">
        <v>15</v>
      </c>
      <c r="E10964" t="str">
        <f t="shared" si="594"/>
        <v>S274474715</v>
      </c>
      <c r="F10964" s="146" t="s">
        <v>11904</v>
      </c>
    </row>
    <row r="10965" spans="1:15" ht="16.5" thickTop="1" thickBot="1">
      <c r="A10965">
        <v>2022</v>
      </c>
      <c r="B10965" t="s">
        <v>39</v>
      </c>
      <c r="C10965" s="53">
        <f t="shared" si="595"/>
        <v>44747</v>
      </c>
      <c r="D10965">
        <v>16</v>
      </c>
      <c r="E10965" t="str">
        <f t="shared" si="594"/>
        <v>S274474716</v>
      </c>
      <c r="F10965" s="338" t="s">
        <v>1</v>
      </c>
      <c r="G10965" s="341" t="s">
        <v>2</v>
      </c>
      <c r="H10965" s="342"/>
      <c r="I10965" s="342"/>
      <c r="J10965" s="343"/>
      <c r="K10965" s="344" t="s">
        <v>3</v>
      </c>
      <c r="L10965" s="343"/>
      <c r="M10965" s="344" t="s">
        <v>144</v>
      </c>
      <c r="N10965" s="342"/>
      <c r="O10965" s="342"/>
    </row>
    <row r="10966" spans="1:15" ht="18" customHeight="1" thickBot="1">
      <c r="A10966">
        <v>2022</v>
      </c>
      <c r="B10966" t="s">
        <v>39</v>
      </c>
      <c r="C10966" s="53">
        <f t="shared" si="595"/>
        <v>44747</v>
      </c>
      <c r="D10966">
        <v>17</v>
      </c>
      <c r="E10966" t="str">
        <f t="shared" si="594"/>
        <v>S274474717</v>
      </c>
      <c r="F10966" s="339"/>
      <c r="G10966" s="345" t="s">
        <v>5</v>
      </c>
      <c r="H10966" s="347" t="s">
        <v>145</v>
      </c>
      <c r="I10966" s="348"/>
      <c r="J10966" s="349"/>
      <c r="K10966" s="350" t="s">
        <v>6</v>
      </c>
      <c r="L10966" s="352" t="s">
        <v>12875</v>
      </c>
      <c r="M10966" s="350" t="s">
        <v>8</v>
      </c>
      <c r="N10966" s="354" t="s">
        <v>146</v>
      </c>
      <c r="O10966" s="356" t="s">
        <v>147</v>
      </c>
    </row>
    <row r="10967" spans="1:15" ht="15.75" thickBot="1">
      <c r="A10967">
        <v>2022</v>
      </c>
      <c r="B10967" t="s">
        <v>39</v>
      </c>
      <c r="C10967" s="53">
        <f t="shared" si="595"/>
        <v>44747</v>
      </c>
      <c r="D10967">
        <v>18</v>
      </c>
      <c r="E10967" t="str">
        <f t="shared" si="594"/>
        <v>S274474718</v>
      </c>
      <c r="F10967" s="340"/>
      <c r="G10967" s="346"/>
      <c r="H10967" s="191" t="s">
        <v>9</v>
      </c>
      <c r="I10967" s="192" t="s">
        <v>18</v>
      </c>
      <c r="J10967" s="193" t="s">
        <v>11</v>
      </c>
      <c r="K10967" s="351"/>
      <c r="L10967" s="353"/>
      <c r="M10967" s="351"/>
      <c r="N10967" s="355"/>
      <c r="O10967" s="357"/>
    </row>
    <row r="10968" spans="1:15">
      <c r="A10968">
        <v>2022</v>
      </c>
      <c r="B10968" t="s">
        <v>39</v>
      </c>
      <c r="C10968" s="53">
        <f t="shared" si="595"/>
        <v>44747</v>
      </c>
      <c r="D10968">
        <v>19</v>
      </c>
      <c r="E10968" t="str">
        <f t="shared" si="594"/>
        <v>S274474719</v>
      </c>
      <c r="F10968" s="3" t="s">
        <v>16</v>
      </c>
      <c r="G10968" s="2">
        <v>32</v>
      </c>
      <c r="H10968" s="2" t="s">
        <v>14261</v>
      </c>
      <c r="I10968" s="2" t="s">
        <v>8121</v>
      </c>
      <c r="J10968" s="2" t="s">
        <v>5382</v>
      </c>
      <c r="K10968" s="194" t="s">
        <v>17</v>
      </c>
      <c r="L10968" s="2">
        <v>52</v>
      </c>
      <c r="M10968" s="194">
        <v>50</v>
      </c>
      <c r="N10968" s="2" t="s">
        <v>6250</v>
      </c>
      <c r="O10968" s="195" t="s">
        <v>551</v>
      </c>
    </row>
    <row r="10969" spans="1:15">
      <c r="A10969">
        <v>2022</v>
      </c>
      <c r="B10969" t="s">
        <v>39</v>
      </c>
      <c r="C10969" s="53">
        <f t="shared" si="595"/>
        <v>44747</v>
      </c>
      <c r="D10969">
        <v>20</v>
      </c>
      <c r="E10969" t="str">
        <f t="shared" si="594"/>
        <v>S274474720</v>
      </c>
      <c r="F10969" s="4">
        <v>44743</v>
      </c>
      <c r="G10969" s="2">
        <v>95</v>
      </c>
      <c r="H10969" s="2" t="s">
        <v>14262</v>
      </c>
      <c r="I10969" s="2" t="s">
        <v>14263</v>
      </c>
      <c r="J10969" s="2" t="s">
        <v>2197</v>
      </c>
      <c r="K10969" s="194" t="s">
        <v>17</v>
      </c>
      <c r="L10969" s="2">
        <v>52</v>
      </c>
      <c r="M10969" s="194" t="s">
        <v>4044</v>
      </c>
      <c r="N10969" s="2" t="s">
        <v>416</v>
      </c>
      <c r="O10969" s="195" t="s">
        <v>4038</v>
      </c>
    </row>
    <row r="10970" spans="1:15">
      <c r="A10970">
        <v>2022</v>
      </c>
      <c r="B10970" t="s">
        <v>39</v>
      </c>
      <c r="C10970" s="53">
        <f t="shared" si="595"/>
        <v>44747</v>
      </c>
      <c r="D10970">
        <v>21</v>
      </c>
      <c r="E10970" t="str">
        <f t="shared" si="594"/>
        <v>S274474721</v>
      </c>
      <c r="F10970" s="4">
        <v>44774</v>
      </c>
      <c r="G10970" s="2">
        <v>118</v>
      </c>
      <c r="H10970" s="2" t="s">
        <v>14264</v>
      </c>
      <c r="I10970" s="2" t="s">
        <v>3744</v>
      </c>
      <c r="J10970" s="2" t="s">
        <v>6028</v>
      </c>
      <c r="K10970" s="194" t="s">
        <v>17</v>
      </c>
      <c r="L10970" s="2">
        <v>57</v>
      </c>
      <c r="M10970" s="194">
        <v>16</v>
      </c>
      <c r="N10970" s="2" t="s">
        <v>1063</v>
      </c>
      <c r="O10970" s="195" t="s">
        <v>14265</v>
      </c>
    </row>
    <row r="10971" spans="1:15">
      <c r="A10971">
        <v>2022</v>
      </c>
      <c r="B10971" t="s">
        <v>39</v>
      </c>
      <c r="C10971" s="53">
        <f t="shared" si="595"/>
        <v>44747</v>
      </c>
      <c r="D10971">
        <v>22</v>
      </c>
      <c r="E10971" t="str">
        <f t="shared" si="594"/>
        <v>S274474722</v>
      </c>
      <c r="F10971" s="4">
        <v>44805</v>
      </c>
      <c r="G10971" s="2">
        <v>129</v>
      </c>
      <c r="H10971" s="2" t="s">
        <v>13712</v>
      </c>
      <c r="I10971" s="2" t="s">
        <v>14266</v>
      </c>
      <c r="J10971" s="2" t="s">
        <v>753</v>
      </c>
      <c r="K10971" s="194" t="s">
        <v>17</v>
      </c>
      <c r="L10971" s="2">
        <v>52</v>
      </c>
      <c r="M10971" s="194" t="s">
        <v>14267</v>
      </c>
      <c r="N10971" s="2" t="s">
        <v>14268</v>
      </c>
      <c r="O10971" s="195" t="s">
        <v>14269</v>
      </c>
    </row>
    <row r="10972" spans="1:15">
      <c r="A10972">
        <v>2022</v>
      </c>
      <c r="B10972" t="s">
        <v>39</v>
      </c>
      <c r="C10972" s="53">
        <f t="shared" si="595"/>
        <v>44747</v>
      </c>
      <c r="D10972">
        <v>23</v>
      </c>
      <c r="E10972" t="str">
        <f t="shared" si="594"/>
        <v>S274474723</v>
      </c>
      <c r="F10972" s="4">
        <v>44835</v>
      </c>
      <c r="G10972" s="2">
        <v>147</v>
      </c>
      <c r="H10972" s="2" t="s">
        <v>4285</v>
      </c>
      <c r="I10972" s="2" t="s">
        <v>14270</v>
      </c>
      <c r="J10972" s="2" t="s">
        <v>752</v>
      </c>
      <c r="K10972" s="194" t="s">
        <v>17</v>
      </c>
      <c r="L10972" s="2">
        <v>51</v>
      </c>
      <c r="M10972" s="194" t="s">
        <v>14267</v>
      </c>
      <c r="N10972" s="2" t="s">
        <v>14268</v>
      </c>
      <c r="O10972" s="195" t="s">
        <v>14269</v>
      </c>
    </row>
    <row r="10973" spans="1:15">
      <c r="A10973">
        <v>2022</v>
      </c>
      <c r="B10973" t="s">
        <v>39</v>
      </c>
      <c r="C10973" s="53">
        <f t="shared" si="595"/>
        <v>44747</v>
      </c>
      <c r="D10973">
        <v>24</v>
      </c>
      <c r="E10973" t="str">
        <f t="shared" si="594"/>
        <v>S274474724</v>
      </c>
      <c r="F10973" s="3" t="s">
        <v>13233</v>
      </c>
      <c r="G10973" s="2">
        <v>148</v>
      </c>
      <c r="H10973" s="2" t="s">
        <v>14271</v>
      </c>
      <c r="I10973" s="2" t="s">
        <v>9399</v>
      </c>
      <c r="J10973" s="2" t="s">
        <v>2154</v>
      </c>
      <c r="K10973" s="194" t="s">
        <v>17</v>
      </c>
      <c r="L10973" s="2">
        <v>45</v>
      </c>
      <c r="M10973" s="194" t="s">
        <v>14272</v>
      </c>
      <c r="N10973" s="2" t="s">
        <v>1894</v>
      </c>
      <c r="O10973" s="195" t="s">
        <v>340</v>
      </c>
    </row>
    <row r="10974" spans="1:15">
      <c r="A10974">
        <v>2022</v>
      </c>
      <c r="B10974" t="s">
        <v>39</v>
      </c>
      <c r="C10974" s="53">
        <f t="shared" si="595"/>
        <v>44747</v>
      </c>
      <c r="D10974">
        <v>25</v>
      </c>
      <c r="E10974" t="str">
        <f t="shared" si="594"/>
        <v>S274474725</v>
      </c>
      <c r="F10974" s="3">
        <v>2023</v>
      </c>
      <c r="G10974" s="2">
        <v>218</v>
      </c>
      <c r="H10974" s="2" t="s">
        <v>14273</v>
      </c>
      <c r="I10974" s="2" t="s">
        <v>14274</v>
      </c>
      <c r="J10974" s="2" t="s">
        <v>419</v>
      </c>
      <c r="K10974" s="194" t="s">
        <v>17</v>
      </c>
      <c r="L10974" s="2">
        <v>39</v>
      </c>
      <c r="M10974" s="194" t="s">
        <v>11948</v>
      </c>
      <c r="N10974" s="2" t="s">
        <v>10176</v>
      </c>
      <c r="O10974" s="195" t="s">
        <v>410</v>
      </c>
    </row>
    <row r="10975" spans="1:15">
      <c r="A10975">
        <v>2022</v>
      </c>
      <c r="B10975" t="s">
        <v>39</v>
      </c>
      <c r="C10975" s="53">
        <f t="shared" si="595"/>
        <v>44747</v>
      </c>
      <c r="D10975">
        <v>26</v>
      </c>
      <c r="E10975" t="str">
        <f t="shared" si="594"/>
        <v>S274474726</v>
      </c>
      <c r="F10975" s="3">
        <v>2024</v>
      </c>
      <c r="G10975" s="2">
        <v>218</v>
      </c>
      <c r="H10975" s="2" t="s">
        <v>14275</v>
      </c>
      <c r="I10975" s="2" t="s">
        <v>6256</v>
      </c>
      <c r="J10975" s="2">
        <v>3</v>
      </c>
      <c r="K10975" s="194" t="s">
        <v>17</v>
      </c>
      <c r="L10975" s="2">
        <v>35</v>
      </c>
      <c r="M10975" s="194" t="s">
        <v>2484</v>
      </c>
      <c r="N10975" s="2" t="s">
        <v>4403</v>
      </c>
      <c r="O10975" s="195" t="s">
        <v>1723</v>
      </c>
    </row>
    <row r="10976" spans="1:15">
      <c r="A10976">
        <v>2022</v>
      </c>
      <c r="B10976" t="s">
        <v>39</v>
      </c>
      <c r="C10976" s="53">
        <f t="shared" si="595"/>
        <v>44747</v>
      </c>
      <c r="D10976">
        <v>27</v>
      </c>
      <c r="E10976" t="str">
        <f t="shared" si="594"/>
        <v>S274474727</v>
      </c>
      <c r="F10976" s="3">
        <v>2025</v>
      </c>
      <c r="G10976" s="2">
        <v>200</v>
      </c>
      <c r="H10976" s="2" t="s">
        <v>14276</v>
      </c>
      <c r="I10976" s="2" t="s">
        <v>5141</v>
      </c>
      <c r="J10976" s="2" t="s">
        <v>2670</v>
      </c>
      <c r="K10976" s="194" t="s">
        <v>17</v>
      </c>
      <c r="L10976" s="2">
        <v>26</v>
      </c>
      <c r="M10976" s="194" t="s">
        <v>968</v>
      </c>
      <c r="N10976" s="2" t="s">
        <v>14277</v>
      </c>
      <c r="O10976" s="195" t="s">
        <v>14278</v>
      </c>
    </row>
    <row r="10977" spans="1:15" ht="15.75" thickBot="1">
      <c r="A10977">
        <v>2022</v>
      </c>
      <c r="B10977" t="s">
        <v>39</v>
      </c>
      <c r="C10977" s="53">
        <f t="shared" si="595"/>
        <v>44747</v>
      </c>
      <c r="D10977">
        <v>28</v>
      </c>
      <c r="E10977" t="str">
        <f t="shared" si="594"/>
        <v>S274474728</v>
      </c>
      <c r="F10977" s="5">
        <v>2026</v>
      </c>
      <c r="G10977" s="6">
        <v>185</v>
      </c>
      <c r="H10977" s="6" t="s">
        <v>3074</v>
      </c>
      <c r="I10977" s="6" t="s">
        <v>14279</v>
      </c>
      <c r="J10977" s="6" t="s">
        <v>950</v>
      </c>
      <c r="K10977" s="196" t="s">
        <v>17</v>
      </c>
      <c r="L10977" s="6">
        <v>23</v>
      </c>
      <c r="M10977" s="196" t="s">
        <v>445</v>
      </c>
      <c r="N10977" s="6" t="s">
        <v>5258</v>
      </c>
      <c r="O10977" s="197" t="s">
        <v>546</v>
      </c>
    </row>
    <row r="10978" spans="1:15" ht="18" thickTop="1" thickBot="1">
      <c r="A10978">
        <v>2022</v>
      </c>
      <c r="B10978" t="s">
        <v>38</v>
      </c>
      <c r="C10978" s="53">
        <f>C10977+7</f>
        <v>44754</v>
      </c>
      <c r="D10978">
        <v>1</v>
      </c>
      <c r="E10978" t="str">
        <f t="shared" ref="E10978:E11005" si="596">B10978&amp;C10978&amp;D10978</f>
        <v>S28447541</v>
      </c>
      <c r="F10978" s="146" t="s">
        <v>11903</v>
      </c>
    </row>
    <row r="10979" spans="1:15" ht="16.5" thickTop="1" thickBot="1">
      <c r="A10979">
        <v>2022</v>
      </c>
      <c r="B10979" t="s">
        <v>38</v>
      </c>
      <c r="C10979" s="53">
        <f t="shared" ref="C10979:C11005" si="597">C10978</f>
        <v>44754</v>
      </c>
      <c r="D10979">
        <v>2</v>
      </c>
      <c r="E10979" t="str">
        <f t="shared" si="596"/>
        <v>S28447542</v>
      </c>
      <c r="F10979" s="338" t="s">
        <v>1</v>
      </c>
      <c r="G10979" s="341" t="s">
        <v>2</v>
      </c>
      <c r="H10979" s="342"/>
      <c r="I10979" s="342"/>
      <c r="J10979" s="343"/>
      <c r="K10979" s="344" t="s">
        <v>3</v>
      </c>
      <c r="L10979" s="343"/>
      <c r="M10979" s="344" t="s">
        <v>144</v>
      </c>
      <c r="N10979" s="342"/>
      <c r="O10979" s="342"/>
    </row>
    <row r="10980" spans="1:15" ht="18" customHeight="1" thickBot="1">
      <c r="A10980">
        <v>2022</v>
      </c>
      <c r="B10980" t="s">
        <v>38</v>
      </c>
      <c r="C10980" s="53">
        <f t="shared" si="597"/>
        <v>44754</v>
      </c>
      <c r="D10980">
        <v>3</v>
      </c>
      <c r="E10980" t="str">
        <f t="shared" si="596"/>
        <v>S28447543</v>
      </c>
      <c r="F10980" s="339"/>
      <c r="G10980" s="345" t="s">
        <v>5</v>
      </c>
      <c r="H10980" s="347" t="s">
        <v>145</v>
      </c>
      <c r="I10980" s="348"/>
      <c r="J10980" s="349"/>
      <c r="K10980" s="350" t="s">
        <v>6</v>
      </c>
      <c r="L10980" s="352" t="s">
        <v>12875</v>
      </c>
      <c r="M10980" s="350" t="s">
        <v>8</v>
      </c>
      <c r="N10980" s="354" t="s">
        <v>146</v>
      </c>
      <c r="O10980" s="356" t="s">
        <v>147</v>
      </c>
    </row>
    <row r="10981" spans="1:15" ht="15.75" thickBot="1">
      <c r="A10981">
        <v>2022</v>
      </c>
      <c r="B10981" t="s">
        <v>38</v>
      </c>
      <c r="C10981" s="53">
        <f t="shared" si="597"/>
        <v>44754</v>
      </c>
      <c r="D10981">
        <v>4</v>
      </c>
      <c r="E10981" t="str">
        <f t="shared" si="596"/>
        <v>S28447544</v>
      </c>
      <c r="F10981" s="340"/>
      <c r="G10981" s="346"/>
      <c r="H10981" s="191" t="s">
        <v>9</v>
      </c>
      <c r="I10981" s="192" t="s">
        <v>18</v>
      </c>
      <c r="J10981" s="193" t="s">
        <v>11</v>
      </c>
      <c r="K10981" s="351"/>
      <c r="L10981" s="353"/>
      <c r="M10981" s="351"/>
      <c r="N10981" s="355"/>
      <c r="O10981" s="357"/>
    </row>
    <row r="10982" spans="1:15">
      <c r="A10982">
        <v>2022</v>
      </c>
      <c r="B10982" t="s">
        <v>38</v>
      </c>
      <c r="C10982" s="53">
        <f t="shared" si="597"/>
        <v>44754</v>
      </c>
      <c r="D10982">
        <v>5</v>
      </c>
      <c r="E10982" t="str">
        <f t="shared" si="596"/>
        <v>S28447545</v>
      </c>
      <c r="F10982" s="3" t="s">
        <v>12</v>
      </c>
      <c r="G10982" s="2">
        <v>0</v>
      </c>
      <c r="H10982" s="2" t="s">
        <v>9303</v>
      </c>
      <c r="I10982" s="2" t="s">
        <v>9303</v>
      </c>
      <c r="J10982" s="2" t="s">
        <v>6171</v>
      </c>
      <c r="K10982" s="194" t="s">
        <v>17</v>
      </c>
      <c r="L10982" s="2">
        <v>43</v>
      </c>
      <c r="M10982" s="194" t="s">
        <v>301</v>
      </c>
      <c r="N10982" s="2" t="s">
        <v>301</v>
      </c>
      <c r="O10982" s="195" t="s">
        <v>301</v>
      </c>
    </row>
    <row r="10983" spans="1:15">
      <c r="A10983">
        <v>2022</v>
      </c>
      <c r="B10983" t="s">
        <v>38</v>
      </c>
      <c r="C10983" s="53">
        <f t="shared" si="597"/>
        <v>44754</v>
      </c>
      <c r="D10983">
        <v>6</v>
      </c>
      <c r="E10983" t="str">
        <f t="shared" si="596"/>
        <v>S28447546</v>
      </c>
      <c r="F10983" s="4">
        <v>44743</v>
      </c>
      <c r="G10983" s="2">
        <v>60</v>
      </c>
      <c r="H10983" s="2" t="s">
        <v>14280</v>
      </c>
      <c r="I10983" s="2" t="s">
        <v>947</v>
      </c>
      <c r="J10983" s="2" t="s">
        <v>2618</v>
      </c>
      <c r="K10983" s="194" t="s">
        <v>17</v>
      </c>
      <c r="L10983" s="2">
        <v>50</v>
      </c>
      <c r="M10983" s="194" t="s">
        <v>12733</v>
      </c>
      <c r="N10983" s="2" t="s">
        <v>2011</v>
      </c>
      <c r="O10983" s="195" t="s">
        <v>2011</v>
      </c>
    </row>
    <row r="10984" spans="1:15">
      <c r="A10984">
        <v>2022</v>
      </c>
      <c r="B10984" t="s">
        <v>38</v>
      </c>
      <c r="C10984" s="53">
        <f t="shared" si="597"/>
        <v>44754</v>
      </c>
      <c r="D10984">
        <v>7</v>
      </c>
      <c r="E10984" t="str">
        <f t="shared" si="596"/>
        <v>S28447547</v>
      </c>
      <c r="F10984" s="4">
        <v>44774</v>
      </c>
      <c r="G10984" s="2">
        <v>83</v>
      </c>
      <c r="H10984" s="2" t="s">
        <v>14281</v>
      </c>
      <c r="I10984" s="2" t="s">
        <v>14282</v>
      </c>
      <c r="J10984" s="2" t="s">
        <v>6233</v>
      </c>
      <c r="K10984" s="194" t="s">
        <v>17</v>
      </c>
      <c r="L10984" s="2">
        <v>57</v>
      </c>
      <c r="M10984" s="194" t="s">
        <v>741</v>
      </c>
      <c r="N10984" s="2" t="s">
        <v>1646</v>
      </c>
      <c r="O10984" s="195" t="s">
        <v>455</v>
      </c>
    </row>
    <row r="10985" spans="1:15">
      <c r="A10985">
        <v>2022</v>
      </c>
      <c r="B10985" t="s">
        <v>38</v>
      </c>
      <c r="C10985" s="53">
        <f t="shared" si="597"/>
        <v>44754</v>
      </c>
      <c r="D10985">
        <v>8</v>
      </c>
      <c r="E10985" t="str">
        <f t="shared" si="596"/>
        <v>S28447548</v>
      </c>
      <c r="F10985" s="4">
        <v>44805</v>
      </c>
      <c r="G10985" s="2">
        <v>80</v>
      </c>
      <c r="H10985" s="2" t="s">
        <v>14283</v>
      </c>
      <c r="I10985" s="2" t="s">
        <v>14284</v>
      </c>
      <c r="J10985" s="2" t="s">
        <v>1189</v>
      </c>
      <c r="K10985" s="194" t="s">
        <v>17</v>
      </c>
      <c r="L10985" s="2">
        <v>62</v>
      </c>
      <c r="M10985" s="194" t="s">
        <v>11642</v>
      </c>
      <c r="N10985" s="2" t="s">
        <v>752</v>
      </c>
      <c r="O10985" s="195" t="s">
        <v>3731</v>
      </c>
    </row>
    <row r="10986" spans="1:15">
      <c r="A10986">
        <v>2022</v>
      </c>
      <c r="B10986" t="s">
        <v>38</v>
      </c>
      <c r="C10986" s="53">
        <f t="shared" si="597"/>
        <v>44754</v>
      </c>
      <c r="D10986">
        <v>9</v>
      </c>
      <c r="E10986" t="str">
        <f t="shared" si="596"/>
        <v>S28447549</v>
      </c>
      <c r="F10986" s="4">
        <v>44835</v>
      </c>
      <c r="G10986" s="2">
        <v>99</v>
      </c>
      <c r="H10986" s="2" t="s">
        <v>14285</v>
      </c>
      <c r="I10986" s="2" t="s">
        <v>14286</v>
      </c>
      <c r="J10986" s="2" t="s">
        <v>1105</v>
      </c>
      <c r="K10986" s="194" t="s">
        <v>17</v>
      </c>
      <c r="L10986" s="2">
        <v>52</v>
      </c>
      <c r="M10986" s="194" t="s">
        <v>11459</v>
      </c>
      <c r="N10986" s="2" t="s">
        <v>3731</v>
      </c>
      <c r="O10986" s="195" t="s">
        <v>1649</v>
      </c>
    </row>
    <row r="10987" spans="1:15">
      <c r="A10987">
        <v>2022</v>
      </c>
      <c r="B10987" t="s">
        <v>38</v>
      </c>
      <c r="C10987" s="53">
        <f t="shared" si="597"/>
        <v>44754</v>
      </c>
      <c r="D10987">
        <v>10</v>
      </c>
      <c r="E10987" t="str">
        <f t="shared" si="596"/>
        <v>S284475410</v>
      </c>
      <c r="F10987" s="3" t="s">
        <v>13233</v>
      </c>
      <c r="G10987" s="2">
        <v>100</v>
      </c>
      <c r="H10987" s="2" t="s">
        <v>14287</v>
      </c>
      <c r="I10987" s="2" t="s">
        <v>14288</v>
      </c>
      <c r="J10987" s="2" t="s">
        <v>13849</v>
      </c>
      <c r="K10987" s="194" t="s">
        <v>17</v>
      </c>
      <c r="L10987" s="2">
        <v>49</v>
      </c>
      <c r="M10987" s="194" t="s">
        <v>2107</v>
      </c>
      <c r="N10987" s="2" t="s">
        <v>9084</v>
      </c>
      <c r="O10987" s="195" t="s">
        <v>5271</v>
      </c>
    </row>
    <row r="10988" spans="1:15">
      <c r="A10988">
        <v>2022</v>
      </c>
      <c r="B10988" t="s">
        <v>38</v>
      </c>
      <c r="C10988" s="53">
        <f t="shared" si="597"/>
        <v>44754</v>
      </c>
      <c r="D10988">
        <v>11</v>
      </c>
      <c r="E10988" t="str">
        <f t="shared" si="596"/>
        <v>S284475411</v>
      </c>
      <c r="F10988" s="3">
        <v>2023</v>
      </c>
      <c r="G10988" s="2">
        <v>165</v>
      </c>
      <c r="H10988" s="2" t="s">
        <v>10727</v>
      </c>
      <c r="I10988" s="2" t="s">
        <v>3198</v>
      </c>
      <c r="J10988" s="2" t="s">
        <v>5106</v>
      </c>
      <c r="K10988" s="194" t="s">
        <v>17</v>
      </c>
      <c r="L10988" s="2">
        <v>48</v>
      </c>
      <c r="M10988" s="194" t="s">
        <v>12853</v>
      </c>
      <c r="N10988" s="2" t="s">
        <v>2030</v>
      </c>
      <c r="O10988" s="195" t="s">
        <v>568</v>
      </c>
    </row>
    <row r="10989" spans="1:15">
      <c r="A10989">
        <v>2022</v>
      </c>
      <c r="B10989" t="s">
        <v>38</v>
      </c>
      <c r="C10989" s="53">
        <f t="shared" si="597"/>
        <v>44754</v>
      </c>
      <c r="D10989">
        <v>12</v>
      </c>
      <c r="E10989" t="str">
        <f t="shared" si="596"/>
        <v>S284475412</v>
      </c>
      <c r="F10989" s="3">
        <v>2024</v>
      </c>
      <c r="G10989" s="2">
        <v>170</v>
      </c>
      <c r="H10989" s="2" t="s">
        <v>14289</v>
      </c>
      <c r="I10989" s="2" t="s">
        <v>11846</v>
      </c>
      <c r="J10989" s="2" t="s">
        <v>1697</v>
      </c>
      <c r="K10989" s="194" t="s">
        <v>17</v>
      </c>
      <c r="L10989" s="2">
        <v>38</v>
      </c>
      <c r="M10989" s="194" t="s">
        <v>1037</v>
      </c>
      <c r="N10989" s="2" t="s">
        <v>4854</v>
      </c>
      <c r="O10989" s="195" t="s">
        <v>1456</v>
      </c>
    </row>
    <row r="10990" spans="1:15">
      <c r="A10990">
        <v>2022</v>
      </c>
      <c r="B10990" t="s">
        <v>38</v>
      </c>
      <c r="C10990" s="53">
        <f t="shared" si="597"/>
        <v>44754</v>
      </c>
      <c r="D10990">
        <v>13</v>
      </c>
      <c r="E10990" t="str">
        <f t="shared" si="596"/>
        <v>S284475413</v>
      </c>
      <c r="F10990" s="3">
        <v>2025</v>
      </c>
      <c r="G10990" s="2">
        <v>170</v>
      </c>
      <c r="H10990" s="2" t="s">
        <v>5155</v>
      </c>
      <c r="I10990" s="2" t="s">
        <v>14290</v>
      </c>
      <c r="J10990" s="2" t="s">
        <v>1191</v>
      </c>
      <c r="K10990" s="194" t="s">
        <v>17</v>
      </c>
      <c r="L10990" s="2">
        <v>27</v>
      </c>
      <c r="M10990" s="194" t="s">
        <v>1456</v>
      </c>
      <c r="N10990" s="2" t="s">
        <v>1641</v>
      </c>
      <c r="O10990" s="195" t="s">
        <v>2149</v>
      </c>
    </row>
    <row r="10991" spans="1:15" ht="15.75" thickBot="1">
      <c r="A10991">
        <v>2022</v>
      </c>
      <c r="B10991" t="s">
        <v>38</v>
      </c>
      <c r="C10991" s="53">
        <f t="shared" si="597"/>
        <v>44754</v>
      </c>
      <c r="D10991">
        <v>14</v>
      </c>
      <c r="E10991" t="str">
        <f t="shared" si="596"/>
        <v>S284475414</v>
      </c>
      <c r="F10991" s="5">
        <v>2026</v>
      </c>
      <c r="G10991" s="6">
        <v>155</v>
      </c>
      <c r="H10991" s="6" t="s">
        <v>6733</v>
      </c>
      <c r="I10991" s="6" t="s">
        <v>14291</v>
      </c>
      <c r="J10991" s="6" t="s">
        <v>1697</v>
      </c>
      <c r="K10991" s="196" t="s">
        <v>17</v>
      </c>
      <c r="L10991" s="6">
        <v>23</v>
      </c>
      <c r="M10991" s="196" t="s">
        <v>11464</v>
      </c>
      <c r="N10991" s="6" t="s">
        <v>455</v>
      </c>
      <c r="O10991" s="197">
        <v>25</v>
      </c>
    </row>
    <row r="10992" spans="1:15" ht="18" thickTop="1" thickBot="1">
      <c r="A10992">
        <v>2022</v>
      </c>
      <c r="B10992" t="s">
        <v>38</v>
      </c>
      <c r="C10992" s="53">
        <f t="shared" si="597"/>
        <v>44754</v>
      </c>
      <c r="D10992">
        <v>15</v>
      </c>
      <c r="E10992" t="str">
        <f t="shared" si="596"/>
        <v>S284475415</v>
      </c>
      <c r="F10992" s="146" t="s">
        <v>11904</v>
      </c>
    </row>
    <row r="10993" spans="1:15" ht="16.5" thickTop="1" thickBot="1">
      <c r="A10993">
        <v>2022</v>
      </c>
      <c r="B10993" t="s">
        <v>38</v>
      </c>
      <c r="C10993" s="53">
        <f t="shared" si="597"/>
        <v>44754</v>
      </c>
      <c r="D10993">
        <v>16</v>
      </c>
      <c r="E10993" t="str">
        <f t="shared" si="596"/>
        <v>S284475416</v>
      </c>
      <c r="F10993" s="338" t="s">
        <v>1</v>
      </c>
      <c r="G10993" s="341" t="s">
        <v>2</v>
      </c>
      <c r="H10993" s="342"/>
      <c r="I10993" s="342"/>
      <c r="J10993" s="343"/>
      <c r="K10993" s="344" t="s">
        <v>3</v>
      </c>
      <c r="L10993" s="343"/>
      <c r="M10993" s="344" t="s">
        <v>144</v>
      </c>
      <c r="N10993" s="342"/>
      <c r="O10993" s="342"/>
    </row>
    <row r="10994" spans="1:15" ht="18" customHeight="1" thickBot="1">
      <c r="A10994">
        <v>2022</v>
      </c>
      <c r="B10994" t="s">
        <v>38</v>
      </c>
      <c r="C10994" s="53">
        <f t="shared" si="597"/>
        <v>44754</v>
      </c>
      <c r="D10994">
        <v>17</v>
      </c>
      <c r="E10994" t="str">
        <f t="shared" si="596"/>
        <v>S284475417</v>
      </c>
      <c r="F10994" s="339"/>
      <c r="G10994" s="345" t="s">
        <v>5</v>
      </c>
      <c r="H10994" s="347" t="s">
        <v>145</v>
      </c>
      <c r="I10994" s="348"/>
      <c r="J10994" s="349"/>
      <c r="K10994" s="350" t="s">
        <v>6</v>
      </c>
      <c r="L10994" s="352" t="s">
        <v>12875</v>
      </c>
      <c r="M10994" s="350" t="s">
        <v>8</v>
      </c>
      <c r="N10994" s="354" t="s">
        <v>146</v>
      </c>
      <c r="O10994" s="356" t="s">
        <v>147</v>
      </c>
    </row>
    <row r="10995" spans="1:15" ht="15.75" thickBot="1">
      <c r="A10995">
        <v>2022</v>
      </c>
      <c r="B10995" t="s">
        <v>38</v>
      </c>
      <c r="C10995" s="53">
        <f t="shared" si="597"/>
        <v>44754</v>
      </c>
      <c r="D10995">
        <v>18</v>
      </c>
      <c r="E10995" t="str">
        <f t="shared" si="596"/>
        <v>S284475418</v>
      </c>
      <c r="F10995" s="340"/>
      <c r="G10995" s="346"/>
      <c r="H10995" s="191" t="s">
        <v>9</v>
      </c>
      <c r="I10995" s="192" t="s">
        <v>18</v>
      </c>
      <c r="J10995" s="193" t="s">
        <v>11</v>
      </c>
      <c r="K10995" s="351"/>
      <c r="L10995" s="353"/>
      <c r="M10995" s="351"/>
      <c r="N10995" s="355"/>
      <c r="O10995" s="357"/>
    </row>
    <row r="10996" spans="1:15">
      <c r="A10996">
        <v>2022</v>
      </c>
      <c r="B10996" t="s">
        <v>38</v>
      </c>
      <c r="C10996" s="53">
        <f t="shared" si="597"/>
        <v>44754</v>
      </c>
      <c r="D10996">
        <v>19</v>
      </c>
      <c r="E10996" t="str">
        <f t="shared" si="596"/>
        <v>S284475419</v>
      </c>
      <c r="F10996" s="3" t="s">
        <v>16</v>
      </c>
      <c r="G10996" s="2">
        <v>29</v>
      </c>
      <c r="H10996" s="2" t="s">
        <v>2611</v>
      </c>
      <c r="I10996" s="2" t="s">
        <v>8121</v>
      </c>
      <c r="J10996" s="2" t="s">
        <v>996</v>
      </c>
      <c r="K10996" s="194" t="s">
        <v>17</v>
      </c>
      <c r="L10996" s="2">
        <v>52</v>
      </c>
      <c r="M10996" s="194" t="s">
        <v>10652</v>
      </c>
      <c r="N10996" s="2" t="s">
        <v>10157</v>
      </c>
      <c r="O10996" s="195" t="s">
        <v>2055</v>
      </c>
    </row>
    <row r="10997" spans="1:15">
      <c r="A10997">
        <v>2022</v>
      </c>
      <c r="B10997" t="s">
        <v>38</v>
      </c>
      <c r="C10997" s="53">
        <f t="shared" si="597"/>
        <v>44754</v>
      </c>
      <c r="D10997">
        <v>20</v>
      </c>
      <c r="E10997" t="str">
        <f t="shared" si="596"/>
        <v>S284475420</v>
      </c>
      <c r="F10997" s="4">
        <v>44743</v>
      </c>
      <c r="G10997" s="2">
        <v>89</v>
      </c>
      <c r="H10997" s="2" t="s">
        <v>14292</v>
      </c>
      <c r="I10997" s="2" t="s">
        <v>14293</v>
      </c>
      <c r="J10997" s="2" t="s">
        <v>1625</v>
      </c>
      <c r="K10997" s="194" t="s">
        <v>17</v>
      </c>
      <c r="L10997" s="2">
        <v>51</v>
      </c>
      <c r="M10997" s="194" t="s">
        <v>11693</v>
      </c>
      <c r="N10997" s="2" t="s">
        <v>10188</v>
      </c>
      <c r="O10997" s="195" t="s">
        <v>2383</v>
      </c>
    </row>
    <row r="10998" spans="1:15">
      <c r="A10998">
        <v>2022</v>
      </c>
      <c r="B10998" t="s">
        <v>38</v>
      </c>
      <c r="C10998" s="53">
        <f t="shared" si="597"/>
        <v>44754</v>
      </c>
      <c r="D10998">
        <v>21</v>
      </c>
      <c r="E10998" t="str">
        <f t="shared" si="596"/>
        <v>S284475421</v>
      </c>
      <c r="F10998" s="4">
        <v>44774</v>
      </c>
      <c r="G10998" s="2">
        <v>113</v>
      </c>
      <c r="H10998" s="2" t="s">
        <v>14294</v>
      </c>
      <c r="I10998" s="2" t="s">
        <v>14295</v>
      </c>
      <c r="J10998" s="2" t="s">
        <v>1828</v>
      </c>
      <c r="K10998" s="194" t="s">
        <v>17</v>
      </c>
      <c r="L10998" s="2">
        <v>51</v>
      </c>
      <c r="M10998" s="194" t="s">
        <v>3697</v>
      </c>
      <c r="N10998" s="2" t="s">
        <v>1723</v>
      </c>
      <c r="O10998" s="195" t="s">
        <v>10127</v>
      </c>
    </row>
    <row r="10999" spans="1:15">
      <c r="A10999">
        <v>2022</v>
      </c>
      <c r="B10999" t="s">
        <v>38</v>
      </c>
      <c r="C10999" s="53">
        <f t="shared" si="597"/>
        <v>44754</v>
      </c>
      <c r="D10999">
        <v>22</v>
      </c>
      <c r="E10999" t="str">
        <f t="shared" si="596"/>
        <v>S284475422</v>
      </c>
      <c r="F10999" s="4">
        <v>44805</v>
      </c>
      <c r="G10999" s="2">
        <v>110</v>
      </c>
      <c r="H10999" s="2" t="s">
        <v>14296</v>
      </c>
      <c r="I10999" s="2" t="s">
        <v>14297</v>
      </c>
      <c r="J10999" s="2" t="s">
        <v>1617</v>
      </c>
      <c r="K10999" s="194" t="s">
        <v>17</v>
      </c>
      <c r="L10999" s="2">
        <v>51</v>
      </c>
      <c r="M10999" s="194" t="s">
        <v>11811</v>
      </c>
      <c r="N10999" s="2" t="s">
        <v>334</v>
      </c>
      <c r="O10999" s="195" t="s">
        <v>1723</v>
      </c>
    </row>
    <row r="11000" spans="1:15">
      <c r="A11000">
        <v>2022</v>
      </c>
      <c r="B11000" t="s">
        <v>38</v>
      </c>
      <c r="C11000" s="53">
        <f t="shared" si="597"/>
        <v>44754</v>
      </c>
      <c r="D11000">
        <v>23</v>
      </c>
      <c r="E11000" t="str">
        <f t="shared" si="596"/>
        <v>S284475423</v>
      </c>
      <c r="F11000" s="4">
        <v>44835</v>
      </c>
      <c r="G11000" s="2">
        <v>129</v>
      </c>
      <c r="H11000" s="2" t="s">
        <v>14298</v>
      </c>
      <c r="I11000" s="2" t="s">
        <v>14299</v>
      </c>
      <c r="J11000" s="2" t="s">
        <v>579</v>
      </c>
      <c r="K11000" s="194" t="s">
        <v>17</v>
      </c>
      <c r="L11000" s="2">
        <v>48</v>
      </c>
      <c r="M11000" s="194" t="s">
        <v>7372</v>
      </c>
      <c r="N11000" s="2" t="s">
        <v>2313</v>
      </c>
      <c r="O11000" s="195" t="s">
        <v>10191</v>
      </c>
    </row>
    <row r="11001" spans="1:15">
      <c r="A11001">
        <v>2022</v>
      </c>
      <c r="B11001" t="s">
        <v>38</v>
      </c>
      <c r="C11001" s="53">
        <f t="shared" si="597"/>
        <v>44754</v>
      </c>
      <c r="D11001">
        <v>24</v>
      </c>
      <c r="E11001" t="str">
        <f t="shared" si="596"/>
        <v>S284475424</v>
      </c>
      <c r="F11001" s="3" t="s">
        <v>13233</v>
      </c>
      <c r="G11001" s="2">
        <v>140</v>
      </c>
      <c r="H11001" s="2" t="s">
        <v>5125</v>
      </c>
      <c r="I11001" s="2" t="s">
        <v>3752</v>
      </c>
      <c r="J11001" s="2" t="s">
        <v>5382</v>
      </c>
      <c r="K11001" s="194" t="s">
        <v>17</v>
      </c>
      <c r="L11001" s="2">
        <v>43</v>
      </c>
      <c r="M11001" s="194" t="s">
        <v>11948</v>
      </c>
      <c r="N11001" s="2" t="s">
        <v>410</v>
      </c>
      <c r="O11001" s="195" t="s">
        <v>10176</v>
      </c>
    </row>
    <row r="11002" spans="1:15">
      <c r="A11002">
        <v>2022</v>
      </c>
      <c r="B11002" t="s">
        <v>38</v>
      </c>
      <c r="C11002" s="53">
        <f t="shared" si="597"/>
        <v>44754</v>
      </c>
      <c r="D11002">
        <v>25</v>
      </c>
      <c r="E11002" t="str">
        <f t="shared" si="596"/>
        <v>S284475425</v>
      </c>
      <c r="F11002" s="3">
        <v>2023</v>
      </c>
      <c r="G11002" s="2">
        <v>205</v>
      </c>
      <c r="H11002" s="2" t="s">
        <v>6257</v>
      </c>
      <c r="I11002" s="2" t="s">
        <v>7823</v>
      </c>
      <c r="J11002" s="2" t="s">
        <v>3115</v>
      </c>
      <c r="K11002" s="194" t="s">
        <v>17</v>
      </c>
      <c r="L11002" s="2">
        <v>42</v>
      </c>
      <c r="M11002" s="194">
        <v>75</v>
      </c>
      <c r="N11002" s="2">
        <v>15</v>
      </c>
      <c r="O11002" s="195">
        <v>10</v>
      </c>
    </row>
    <row r="11003" spans="1:15">
      <c r="A11003">
        <v>2022</v>
      </c>
      <c r="B11003" t="s">
        <v>38</v>
      </c>
      <c r="C11003" s="53">
        <f t="shared" si="597"/>
        <v>44754</v>
      </c>
      <c r="D11003">
        <v>26</v>
      </c>
      <c r="E11003" t="str">
        <f t="shared" si="596"/>
        <v>S284475426</v>
      </c>
      <c r="F11003" s="3">
        <v>2024</v>
      </c>
      <c r="G11003" s="2">
        <v>208</v>
      </c>
      <c r="H11003" s="2" t="s">
        <v>14300</v>
      </c>
      <c r="I11003" s="2" t="s">
        <v>14301</v>
      </c>
      <c r="J11003" s="2" t="s">
        <v>795</v>
      </c>
      <c r="K11003" s="194" t="s">
        <v>17</v>
      </c>
      <c r="L11003" s="2">
        <v>33</v>
      </c>
      <c r="M11003" s="194" t="s">
        <v>6675</v>
      </c>
      <c r="N11003" s="2" t="s">
        <v>2055</v>
      </c>
      <c r="O11003" s="195" t="s">
        <v>6250</v>
      </c>
    </row>
    <row r="11004" spans="1:15">
      <c r="A11004">
        <v>2022</v>
      </c>
      <c r="B11004" t="s">
        <v>38</v>
      </c>
      <c r="C11004" s="53">
        <f t="shared" si="597"/>
        <v>44754</v>
      </c>
      <c r="D11004">
        <v>27</v>
      </c>
      <c r="E11004" t="str">
        <f t="shared" si="596"/>
        <v>S284475427</v>
      </c>
      <c r="F11004" s="3">
        <v>2025</v>
      </c>
      <c r="G11004" s="2">
        <v>206</v>
      </c>
      <c r="H11004" s="2" t="s">
        <v>5167</v>
      </c>
      <c r="I11004" s="2" t="s">
        <v>9529</v>
      </c>
      <c r="J11004" s="2" t="s">
        <v>3436</v>
      </c>
      <c r="K11004" s="194" t="s">
        <v>17</v>
      </c>
      <c r="L11004" s="2">
        <v>22</v>
      </c>
      <c r="M11004" s="194" t="s">
        <v>10695</v>
      </c>
      <c r="N11004" s="2" t="s">
        <v>2689</v>
      </c>
      <c r="O11004" s="195" t="s">
        <v>1629</v>
      </c>
    </row>
    <row r="11005" spans="1:15" ht="15.75" thickBot="1">
      <c r="A11005">
        <v>2022</v>
      </c>
      <c r="B11005" t="s">
        <v>38</v>
      </c>
      <c r="C11005" s="53">
        <f t="shared" si="597"/>
        <v>44754</v>
      </c>
      <c r="D11005">
        <v>28</v>
      </c>
      <c r="E11005" t="str">
        <f t="shared" si="596"/>
        <v>S284475428</v>
      </c>
      <c r="F11005" s="5">
        <v>2026</v>
      </c>
      <c r="G11005" s="6">
        <v>189</v>
      </c>
      <c r="H11005" s="6" t="s">
        <v>6118</v>
      </c>
      <c r="I11005" s="6" t="s">
        <v>11898</v>
      </c>
      <c r="J11005" s="6" t="s">
        <v>317</v>
      </c>
      <c r="K11005" s="196" t="s">
        <v>17</v>
      </c>
      <c r="L11005" s="6">
        <v>16</v>
      </c>
      <c r="M11005" s="196" t="s">
        <v>1630</v>
      </c>
      <c r="N11005" s="6" t="s">
        <v>2689</v>
      </c>
      <c r="O11005" s="197" t="s">
        <v>3668</v>
      </c>
    </row>
    <row r="11006" spans="1:15" ht="18" thickTop="1" thickBot="1">
      <c r="A11006">
        <v>2022</v>
      </c>
      <c r="B11006" t="s">
        <v>37</v>
      </c>
      <c r="C11006" s="53">
        <f>C11005+7</f>
        <v>44761</v>
      </c>
      <c r="D11006">
        <v>1</v>
      </c>
      <c r="E11006" t="str">
        <f t="shared" ref="E11006:E11033" si="598">B11006&amp;C11006&amp;D11006</f>
        <v>S29447611</v>
      </c>
      <c r="F11006" s="146" t="s">
        <v>11903</v>
      </c>
    </row>
    <row r="11007" spans="1:15" ht="16.5" thickTop="1" thickBot="1">
      <c r="A11007">
        <v>2022</v>
      </c>
      <c r="B11007" t="s">
        <v>37</v>
      </c>
      <c r="C11007" s="53">
        <f t="shared" ref="C11007:C11033" si="599">C11006</f>
        <v>44761</v>
      </c>
      <c r="D11007">
        <v>2</v>
      </c>
      <c r="E11007" t="str">
        <f t="shared" si="598"/>
        <v>S29447612</v>
      </c>
      <c r="F11007" s="338" t="s">
        <v>1</v>
      </c>
      <c r="G11007" s="341" t="s">
        <v>2</v>
      </c>
      <c r="H11007" s="342"/>
      <c r="I11007" s="342"/>
      <c r="J11007" s="343"/>
      <c r="K11007" s="344" t="s">
        <v>3</v>
      </c>
      <c r="L11007" s="343"/>
      <c r="M11007" s="344" t="s">
        <v>144</v>
      </c>
      <c r="N11007" s="342"/>
      <c r="O11007" s="342"/>
    </row>
    <row r="11008" spans="1:15" ht="18" customHeight="1" thickBot="1">
      <c r="A11008">
        <v>2022</v>
      </c>
      <c r="B11008" t="s">
        <v>37</v>
      </c>
      <c r="C11008" s="53">
        <f t="shared" si="599"/>
        <v>44761</v>
      </c>
      <c r="D11008">
        <v>3</v>
      </c>
      <c r="E11008" t="str">
        <f t="shared" si="598"/>
        <v>S29447613</v>
      </c>
      <c r="F11008" s="339"/>
      <c r="G11008" s="345" t="s">
        <v>5</v>
      </c>
      <c r="H11008" s="347" t="s">
        <v>145</v>
      </c>
      <c r="I11008" s="348"/>
      <c r="J11008" s="349"/>
      <c r="K11008" s="350" t="s">
        <v>6</v>
      </c>
      <c r="L11008" s="352" t="s">
        <v>12875</v>
      </c>
      <c r="M11008" s="350" t="s">
        <v>8</v>
      </c>
      <c r="N11008" s="354" t="s">
        <v>146</v>
      </c>
      <c r="O11008" s="356" t="s">
        <v>147</v>
      </c>
    </row>
    <row r="11009" spans="1:15" ht="15.75" thickBot="1">
      <c r="A11009">
        <v>2022</v>
      </c>
      <c r="B11009" t="s">
        <v>37</v>
      </c>
      <c r="C11009" s="53">
        <f t="shared" si="599"/>
        <v>44761</v>
      </c>
      <c r="D11009">
        <v>4</v>
      </c>
      <c r="E11009" t="str">
        <f t="shared" si="598"/>
        <v>S29447614</v>
      </c>
      <c r="F11009" s="340"/>
      <c r="G11009" s="346"/>
      <c r="H11009" s="191" t="s">
        <v>9</v>
      </c>
      <c r="I11009" s="192" t="s">
        <v>18</v>
      </c>
      <c r="J11009" s="193" t="s">
        <v>11</v>
      </c>
      <c r="K11009" s="351"/>
      <c r="L11009" s="353"/>
      <c r="M11009" s="351"/>
      <c r="N11009" s="355"/>
      <c r="O11009" s="357"/>
    </row>
    <row r="11010" spans="1:15">
      <c r="A11010">
        <v>2022</v>
      </c>
      <c r="B11010" t="s">
        <v>37</v>
      </c>
      <c r="C11010" s="53">
        <f t="shared" si="599"/>
        <v>44761</v>
      </c>
      <c r="D11010">
        <v>5</v>
      </c>
      <c r="E11010" t="str">
        <f t="shared" si="598"/>
        <v>S29447615</v>
      </c>
      <c r="F11010" s="3" t="s">
        <v>12</v>
      </c>
      <c r="G11010" s="2" t="s">
        <v>9626</v>
      </c>
      <c r="H11010" s="2" t="s">
        <v>12876</v>
      </c>
      <c r="I11010" s="2" t="s">
        <v>11478</v>
      </c>
      <c r="J11010" s="2" t="s">
        <v>4382</v>
      </c>
      <c r="K11010" s="194" t="s">
        <v>17</v>
      </c>
      <c r="L11010" s="2">
        <v>47</v>
      </c>
      <c r="M11010" s="194">
        <v>40</v>
      </c>
      <c r="N11010" s="2">
        <v>35</v>
      </c>
      <c r="O11010" s="195">
        <v>25</v>
      </c>
    </row>
    <row r="11011" spans="1:15">
      <c r="A11011">
        <v>2022</v>
      </c>
      <c r="B11011" t="s">
        <v>37</v>
      </c>
      <c r="C11011" s="53">
        <f t="shared" si="599"/>
        <v>44761</v>
      </c>
      <c r="D11011">
        <v>6</v>
      </c>
      <c r="E11011" t="str">
        <f t="shared" si="598"/>
        <v>S29447616</v>
      </c>
      <c r="F11011" s="4">
        <v>44743</v>
      </c>
      <c r="G11011" s="2">
        <v>65</v>
      </c>
      <c r="H11011" s="2" t="s">
        <v>14303</v>
      </c>
      <c r="I11011" s="2" t="s">
        <v>14304</v>
      </c>
      <c r="J11011" s="2" t="s">
        <v>7511</v>
      </c>
      <c r="K11011" s="194" t="s">
        <v>17</v>
      </c>
      <c r="L11011" s="2">
        <v>50</v>
      </c>
      <c r="M11011" s="194">
        <v>0</v>
      </c>
      <c r="N11011" s="2" t="s">
        <v>269</v>
      </c>
      <c r="O11011" s="195" t="s">
        <v>268</v>
      </c>
    </row>
    <row r="11012" spans="1:15">
      <c r="A11012">
        <v>2022</v>
      </c>
      <c r="B11012" t="s">
        <v>37</v>
      </c>
      <c r="C11012" s="53">
        <f t="shared" si="599"/>
        <v>44761</v>
      </c>
      <c r="D11012">
        <v>7</v>
      </c>
      <c r="E11012" t="str">
        <f t="shared" si="598"/>
        <v>S29447617</v>
      </c>
      <c r="F11012" s="4">
        <v>44774</v>
      </c>
      <c r="G11012" s="2">
        <v>92</v>
      </c>
      <c r="H11012" s="2" t="s">
        <v>14305</v>
      </c>
      <c r="I11012" s="2" t="s">
        <v>14306</v>
      </c>
      <c r="J11012" s="2" t="s">
        <v>1333</v>
      </c>
      <c r="K11012" s="194" t="s">
        <v>17</v>
      </c>
      <c r="L11012" s="2">
        <v>61</v>
      </c>
      <c r="M11012" s="194">
        <v>0</v>
      </c>
      <c r="N11012" s="2">
        <v>0</v>
      </c>
      <c r="O11012" s="195">
        <v>100</v>
      </c>
    </row>
    <row r="11013" spans="1:15">
      <c r="A11013">
        <v>2022</v>
      </c>
      <c r="B11013" t="s">
        <v>37</v>
      </c>
      <c r="C11013" s="53">
        <f t="shared" si="599"/>
        <v>44761</v>
      </c>
      <c r="D11013">
        <v>8</v>
      </c>
      <c r="E11013" t="str">
        <f t="shared" si="598"/>
        <v>S29447618</v>
      </c>
      <c r="F11013" s="4">
        <v>44805</v>
      </c>
      <c r="G11013" s="2">
        <v>92</v>
      </c>
      <c r="H11013" s="2" t="s">
        <v>14307</v>
      </c>
      <c r="I11013" s="2" t="s">
        <v>14308</v>
      </c>
      <c r="J11013" s="2" t="s">
        <v>272</v>
      </c>
      <c r="K11013" s="194" t="s">
        <v>17</v>
      </c>
      <c r="L11013" s="2">
        <v>64</v>
      </c>
      <c r="M11013" s="194" t="s">
        <v>469</v>
      </c>
      <c r="N11013" s="2">
        <v>0</v>
      </c>
      <c r="O11013" s="195" t="s">
        <v>4693</v>
      </c>
    </row>
    <row r="11014" spans="1:15">
      <c r="A11014">
        <v>2022</v>
      </c>
      <c r="B11014" t="s">
        <v>37</v>
      </c>
      <c r="C11014" s="53">
        <f t="shared" si="599"/>
        <v>44761</v>
      </c>
      <c r="D11014">
        <v>9</v>
      </c>
      <c r="E11014" t="str">
        <f t="shared" si="598"/>
        <v>S29447619</v>
      </c>
      <c r="F11014" s="4">
        <v>44835</v>
      </c>
      <c r="G11014" s="2">
        <v>110</v>
      </c>
      <c r="H11014" s="2" t="s">
        <v>14309</v>
      </c>
      <c r="I11014" s="2" t="s">
        <v>14310</v>
      </c>
      <c r="J11014" s="2" t="s">
        <v>4352</v>
      </c>
      <c r="K11014" s="194" t="s">
        <v>17</v>
      </c>
      <c r="L11014" s="2">
        <v>59</v>
      </c>
      <c r="M11014" s="194">
        <v>0</v>
      </c>
      <c r="N11014" s="2">
        <v>0</v>
      </c>
      <c r="O11014" s="195">
        <v>100</v>
      </c>
    </row>
    <row r="11015" spans="1:15">
      <c r="A11015">
        <v>2022</v>
      </c>
      <c r="B11015" t="s">
        <v>37</v>
      </c>
      <c r="C11015" s="53">
        <f t="shared" si="599"/>
        <v>44761</v>
      </c>
      <c r="D11015">
        <v>10</v>
      </c>
      <c r="E11015" t="str">
        <f t="shared" si="598"/>
        <v>S294476110</v>
      </c>
      <c r="F11015" s="3" t="s">
        <v>13233</v>
      </c>
      <c r="G11015" s="2">
        <v>110</v>
      </c>
      <c r="H11015" s="2" t="s">
        <v>14311</v>
      </c>
      <c r="I11015" s="2" t="s">
        <v>3784</v>
      </c>
      <c r="J11015" s="2" t="s">
        <v>3061</v>
      </c>
      <c r="K11015" s="194" t="s">
        <v>17</v>
      </c>
      <c r="L11015" s="2">
        <v>54</v>
      </c>
      <c r="M11015" s="194" t="s">
        <v>1502</v>
      </c>
      <c r="N11015" s="2">
        <v>0</v>
      </c>
      <c r="O11015" s="195" t="s">
        <v>11858</v>
      </c>
    </row>
    <row r="11016" spans="1:15">
      <c r="A11016">
        <v>2022</v>
      </c>
      <c r="B11016" t="s">
        <v>37</v>
      </c>
      <c r="C11016" s="53">
        <f t="shared" si="599"/>
        <v>44761</v>
      </c>
      <c r="D11016">
        <v>11</v>
      </c>
      <c r="E11016" t="str">
        <f t="shared" si="598"/>
        <v>S294476111</v>
      </c>
      <c r="F11016" s="3">
        <v>2023</v>
      </c>
      <c r="G11016" s="2">
        <v>176</v>
      </c>
      <c r="H11016" s="2" t="s">
        <v>3381</v>
      </c>
      <c r="I11016" s="2" t="s">
        <v>14312</v>
      </c>
      <c r="J11016" s="2" t="s">
        <v>3418</v>
      </c>
      <c r="K11016" s="194" t="s">
        <v>17</v>
      </c>
      <c r="L11016" s="2">
        <v>46</v>
      </c>
      <c r="M11016" s="194" t="s">
        <v>1502</v>
      </c>
      <c r="N11016" s="2" t="s">
        <v>1502</v>
      </c>
      <c r="O11016" s="195">
        <v>95</v>
      </c>
    </row>
    <row r="11017" spans="1:15">
      <c r="A11017">
        <v>2022</v>
      </c>
      <c r="B11017" t="s">
        <v>37</v>
      </c>
      <c r="C11017" s="53">
        <f t="shared" si="599"/>
        <v>44761</v>
      </c>
      <c r="D11017">
        <v>12</v>
      </c>
      <c r="E11017" t="str">
        <f t="shared" si="598"/>
        <v>S294476112</v>
      </c>
      <c r="F11017" s="3">
        <v>2024</v>
      </c>
      <c r="G11017" s="2">
        <v>180</v>
      </c>
      <c r="H11017" s="2" t="s">
        <v>14313</v>
      </c>
      <c r="I11017" s="2" t="s">
        <v>14314</v>
      </c>
      <c r="J11017" s="2" t="s">
        <v>3328</v>
      </c>
      <c r="K11017" s="194" t="s">
        <v>17</v>
      </c>
      <c r="L11017" s="2">
        <v>39</v>
      </c>
      <c r="M11017" s="194" t="s">
        <v>4563</v>
      </c>
      <c r="N11017" s="2" t="s">
        <v>4562</v>
      </c>
      <c r="O11017" s="195" t="s">
        <v>4564</v>
      </c>
    </row>
    <row r="11018" spans="1:15">
      <c r="A11018">
        <v>2022</v>
      </c>
      <c r="B11018" t="s">
        <v>37</v>
      </c>
      <c r="C11018" s="53">
        <f t="shared" si="599"/>
        <v>44761</v>
      </c>
      <c r="D11018">
        <v>13</v>
      </c>
      <c r="E11018" t="str">
        <f t="shared" si="598"/>
        <v>S294476113</v>
      </c>
      <c r="F11018" s="3">
        <v>2025</v>
      </c>
      <c r="G11018" s="2">
        <v>167</v>
      </c>
      <c r="H11018" s="2" t="s">
        <v>14315</v>
      </c>
      <c r="I11018" s="2" t="s">
        <v>2547</v>
      </c>
      <c r="J11018" s="2" t="s">
        <v>1333</v>
      </c>
      <c r="K11018" s="194" t="s">
        <v>17</v>
      </c>
      <c r="L11018" s="2">
        <v>29</v>
      </c>
      <c r="M11018" s="194">
        <v>25</v>
      </c>
      <c r="N11018" s="2">
        <v>50</v>
      </c>
      <c r="O11018" s="195">
        <v>25</v>
      </c>
    </row>
    <row r="11019" spans="1:15" ht="15.75" thickBot="1">
      <c r="A11019">
        <v>2022</v>
      </c>
      <c r="B11019" t="s">
        <v>37</v>
      </c>
      <c r="C11019" s="53">
        <f t="shared" si="599"/>
        <v>44761</v>
      </c>
      <c r="D11019">
        <v>14</v>
      </c>
      <c r="E11019" t="str">
        <f t="shared" si="598"/>
        <v>S294476114</v>
      </c>
      <c r="F11019" s="5">
        <v>2026</v>
      </c>
      <c r="G11019" s="6">
        <v>155</v>
      </c>
      <c r="H11019" s="6" t="s">
        <v>14316</v>
      </c>
      <c r="I11019" s="6" t="s">
        <v>7923</v>
      </c>
      <c r="J11019" s="6" t="s">
        <v>13849</v>
      </c>
      <c r="K11019" s="196" t="s">
        <v>17</v>
      </c>
      <c r="L11019" s="6">
        <v>25</v>
      </c>
      <c r="M11019" s="196" t="s">
        <v>574</v>
      </c>
      <c r="N11019" s="6" t="s">
        <v>296</v>
      </c>
      <c r="O11019" s="197" t="s">
        <v>1197</v>
      </c>
    </row>
    <row r="11020" spans="1:15" ht="18" thickTop="1" thickBot="1">
      <c r="A11020">
        <v>2022</v>
      </c>
      <c r="B11020" t="s">
        <v>37</v>
      </c>
      <c r="C11020" s="53">
        <f t="shared" si="599"/>
        <v>44761</v>
      </c>
      <c r="D11020">
        <v>15</v>
      </c>
      <c r="E11020" t="str">
        <f t="shared" si="598"/>
        <v>S294476115</v>
      </c>
      <c r="F11020" s="146" t="s">
        <v>11904</v>
      </c>
    </row>
    <row r="11021" spans="1:15" ht="16.5" thickTop="1" thickBot="1">
      <c r="A11021">
        <v>2022</v>
      </c>
      <c r="B11021" t="s">
        <v>37</v>
      </c>
      <c r="C11021" s="53">
        <f t="shared" si="599"/>
        <v>44761</v>
      </c>
      <c r="D11021">
        <v>16</v>
      </c>
      <c r="E11021" t="str">
        <f t="shared" si="598"/>
        <v>S294476116</v>
      </c>
      <c r="F11021" s="338" t="s">
        <v>1</v>
      </c>
      <c r="G11021" s="341" t="s">
        <v>2</v>
      </c>
      <c r="H11021" s="342"/>
      <c r="I11021" s="342"/>
      <c r="J11021" s="343"/>
      <c r="K11021" s="344" t="s">
        <v>3</v>
      </c>
      <c r="L11021" s="343"/>
      <c r="M11021" s="344" t="s">
        <v>144</v>
      </c>
      <c r="N11021" s="342"/>
      <c r="O11021" s="342"/>
    </row>
    <row r="11022" spans="1:15" ht="18" customHeight="1" thickBot="1">
      <c r="A11022">
        <v>2022</v>
      </c>
      <c r="B11022" t="s">
        <v>37</v>
      </c>
      <c r="C11022" s="53">
        <f t="shared" si="599"/>
        <v>44761</v>
      </c>
      <c r="D11022">
        <v>17</v>
      </c>
      <c r="E11022" t="str">
        <f t="shared" si="598"/>
        <v>S294476117</v>
      </c>
      <c r="F11022" s="339"/>
      <c r="G11022" s="345" t="s">
        <v>5</v>
      </c>
      <c r="H11022" s="347" t="s">
        <v>145</v>
      </c>
      <c r="I11022" s="348"/>
      <c r="J11022" s="349"/>
      <c r="K11022" s="350" t="s">
        <v>6</v>
      </c>
      <c r="L11022" s="352" t="s">
        <v>12875</v>
      </c>
      <c r="M11022" s="350" t="s">
        <v>8</v>
      </c>
      <c r="N11022" s="354" t="s">
        <v>146</v>
      </c>
      <c r="O11022" s="356" t="s">
        <v>147</v>
      </c>
    </row>
    <row r="11023" spans="1:15" ht="15.75" thickBot="1">
      <c r="A11023">
        <v>2022</v>
      </c>
      <c r="B11023" t="s">
        <v>37</v>
      </c>
      <c r="C11023" s="53">
        <f t="shared" si="599"/>
        <v>44761</v>
      </c>
      <c r="D11023">
        <v>18</v>
      </c>
      <c r="E11023" t="str">
        <f t="shared" si="598"/>
        <v>S294476118</v>
      </c>
      <c r="F11023" s="340"/>
      <c r="G11023" s="346"/>
      <c r="H11023" s="191" t="s">
        <v>9</v>
      </c>
      <c r="I11023" s="192" t="s">
        <v>18</v>
      </c>
      <c r="J11023" s="193" t="s">
        <v>11</v>
      </c>
      <c r="K11023" s="351"/>
      <c r="L11023" s="353"/>
      <c r="M11023" s="351"/>
      <c r="N11023" s="355"/>
      <c r="O11023" s="357"/>
    </row>
    <row r="11024" spans="1:15">
      <c r="A11024">
        <v>2022</v>
      </c>
      <c r="B11024" t="s">
        <v>37</v>
      </c>
      <c r="C11024" s="53">
        <f t="shared" si="599"/>
        <v>44761</v>
      </c>
      <c r="D11024">
        <v>19</v>
      </c>
      <c r="E11024" t="str">
        <f t="shared" si="598"/>
        <v>S294476119</v>
      </c>
      <c r="F11024" s="3" t="s">
        <v>16</v>
      </c>
      <c r="G11024" s="2">
        <v>32</v>
      </c>
      <c r="H11024" s="2" t="s">
        <v>14317</v>
      </c>
      <c r="I11024" s="2" t="s">
        <v>601</v>
      </c>
      <c r="J11024" s="2" t="s">
        <v>1825</v>
      </c>
      <c r="K11024" s="194" t="s">
        <v>17</v>
      </c>
      <c r="L11024" s="2">
        <v>48</v>
      </c>
      <c r="M11024" s="194" t="s">
        <v>301</v>
      </c>
      <c r="N11024" s="2" t="s">
        <v>10127</v>
      </c>
      <c r="O11024" s="195" t="s">
        <v>7459</v>
      </c>
    </row>
    <row r="11025" spans="1:15">
      <c r="A11025">
        <v>2022</v>
      </c>
      <c r="B11025" t="s">
        <v>37</v>
      </c>
      <c r="C11025" s="53">
        <f t="shared" si="599"/>
        <v>44761</v>
      </c>
      <c r="D11025">
        <v>20</v>
      </c>
      <c r="E11025" t="str">
        <f t="shared" si="598"/>
        <v>S294476120</v>
      </c>
      <c r="F11025" s="4">
        <v>44743</v>
      </c>
      <c r="G11025" s="2">
        <v>97</v>
      </c>
      <c r="H11025" s="2" t="s">
        <v>9339</v>
      </c>
      <c r="I11025" s="2" t="s">
        <v>14318</v>
      </c>
      <c r="J11025" s="2" t="s">
        <v>378</v>
      </c>
      <c r="K11025" s="194" t="s">
        <v>17</v>
      </c>
      <c r="L11025" s="2">
        <v>48</v>
      </c>
      <c r="M11025" s="194" t="s">
        <v>1723</v>
      </c>
      <c r="N11025" s="2">
        <v>0</v>
      </c>
      <c r="O11025" s="195" t="s">
        <v>5884</v>
      </c>
    </row>
    <row r="11026" spans="1:15">
      <c r="A11026">
        <v>2022</v>
      </c>
      <c r="B11026" t="s">
        <v>37</v>
      </c>
      <c r="C11026" s="53">
        <f t="shared" si="599"/>
        <v>44761</v>
      </c>
      <c r="D11026">
        <v>21</v>
      </c>
      <c r="E11026" t="str">
        <f t="shared" si="598"/>
        <v>S294476121</v>
      </c>
      <c r="F11026" s="4">
        <v>44774</v>
      </c>
      <c r="G11026" s="2">
        <v>125</v>
      </c>
      <c r="H11026" s="2" t="s">
        <v>14319</v>
      </c>
      <c r="I11026" s="2" t="s">
        <v>13993</v>
      </c>
      <c r="J11026" s="2" t="s">
        <v>378</v>
      </c>
      <c r="K11026" s="194" t="s">
        <v>17</v>
      </c>
      <c r="L11026" s="2">
        <v>49</v>
      </c>
      <c r="M11026" s="194">
        <v>0</v>
      </c>
      <c r="N11026" s="2" t="s">
        <v>317</v>
      </c>
      <c r="O11026" s="195" t="s">
        <v>316</v>
      </c>
    </row>
    <row r="11027" spans="1:15">
      <c r="A11027">
        <v>2022</v>
      </c>
      <c r="B11027" t="s">
        <v>37</v>
      </c>
      <c r="C11027" s="53">
        <f t="shared" si="599"/>
        <v>44761</v>
      </c>
      <c r="D11027">
        <v>22</v>
      </c>
      <c r="E11027" t="str">
        <f t="shared" si="598"/>
        <v>S294476122</v>
      </c>
      <c r="F11027" s="4">
        <v>44805</v>
      </c>
      <c r="G11027" s="2">
        <v>125</v>
      </c>
      <c r="H11027" s="2" t="s">
        <v>4920</v>
      </c>
      <c r="I11027" s="2" t="s">
        <v>3539</v>
      </c>
      <c r="J11027" s="2" t="s">
        <v>1922</v>
      </c>
      <c r="K11027" s="194" t="s">
        <v>17</v>
      </c>
      <c r="L11027" s="2">
        <v>49</v>
      </c>
      <c r="M11027" s="194" t="s">
        <v>334</v>
      </c>
      <c r="N11027" s="2">
        <v>0</v>
      </c>
      <c r="O11027" s="195" t="s">
        <v>3803</v>
      </c>
    </row>
    <row r="11028" spans="1:15">
      <c r="A11028">
        <v>2022</v>
      </c>
      <c r="B11028" t="s">
        <v>37</v>
      </c>
      <c r="C11028" s="53">
        <f t="shared" si="599"/>
        <v>44761</v>
      </c>
      <c r="D11028">
        <v>23</v>
      </c>
      <c r="E11028" t="str">
        <f t="shared" si="598"/>
        <v>S294476123</v>
      </c>
      <c r="F11028" s="4">
        <v>44835</v>
      </c>
      <c r="G11028" s="2">
        <v>145</v>
      </c>
      <c r="H11028" s="2" t="s">
        <v>7967</v>
      </c>
      <c r="I11028" s="2" t="s">
        <v>6049</v>
      </c>
      <c r="J11028" s="2" t="s">
        <v>1292</v>
      </c>
      <c r="K11028" s="194" t="s">
        <v>17</v>
      </c>
      <c r="L11028" s="2">
        <v>47</v>
      </c>
      <c r="M11028" s="194" t="s">
        <v>274</v>
      </c>
      <c r="N11028" s="2">
        <v>0</v>
      </c>
      <c r="O11028" s="195" t="s">
        <v>273</v>
      </c>
    </row>
    <row r="11029" spans="1:15">
      <c r="A11029">
        <v>2022</v>
      </c>
      <c r="B11029" t="s">
        <v>37</v>
      </c>
      <c r="C11029" s="53">
        <f t="shared" si="599"/>
        <v>44761</v>
      </c>
      <c r="D11029">
        <v>24</v>
      </c>
      <c r="E11029" t="str">
        <f t="shared" si="598"/>
        <v>S294476124</v>
      </c>
      <c r="F11029" s="3" t="s">
        <v>13233</v>
      </c>
      <c r="G11029" s="2">
        <v>150</v>
      </c>
      <c r="H11029" s="2" t="s">
        <v>6111</v>
      </c>
      <c r="I11029" s="2" t="s">
        <v>14320</v>
      </c>
      <c r="J11029" s="2" t="s">
        <v>3760</v>
      </c>
      <c r="K11029" s="194" t="s">
        <v>17</v>
      </c>
      <c r="L11029" s="2">
        <v>44</v>
      </c>
      <c r="M11029" s="194" t="s">
        <v>334</v>
      </c>
      <c r="N11029" s="2">
        <v>0</v>
      </c>
      <c r="O11029" s="195" t="s">
        <v>3803</v>
      </c>
    </row>
    <row r="11030" spans="1:15">
      <c r="A11030">
        <v>2022</v>
      </c>
      <c r="B11030" t="s">
        <v>37</v>
      </c>
      <c r="C11030" s="53">
        <f t="shared" si="599"/>
        <v>44761</v>
      </c>
      <c r="D11030">
        <v>25</v>
      </c>
      <c r="E11030" t="str">
        <f t="shared" si="598"/>
        <v>S294476125</v>
      </c>
      <c r="F11030" s="3">
        <v>2023</v>
      </c>
      <c r="G11030" s="2">
        <v>216</v>
      </c>
      <c r="H11030" s="2" t="s">
        <v>14321</v>
      </c>
      <c r="I11030" s="2" t="s">
        <v>14322</v>
      </c>
      <c r="J11030" s="2" t="s">
        <v>2310</v>
      </c>
      <c r="K11030" s="194" t="s">
        <v>17</v>
      </c>
      <c r="L11030" s="2">
        <v>42</v>
      </c>
      <c r="M11030" s="194" t="s">
        <v>800</v>
      </c>
      <c r="N11030" s="2" t="s">
        <v>333</v>
      </c>
      <c r="O11030" s="195" t="s">
        <v>11811</v>
      </c>
    </row>
    <row r="11031" spans="1:15">
      <c r="A11031">
        <v>2022</v>
      </c>
      <c r="B11031" t="s">
        <v>37</v>
      </c>
      <c r="C11031" s="53">
        <f t="shared" si="599"/>
        <v>44761</v>
      </c>
      <c r="D11031">
        <v>26</v>
      </c>
      <c r="E11031" t="str">
        <f t="shared" si="598"/>
        <v>S294476126</v>
      </c>
      <c r="F11031" s="3">
        <v>2024</v>
      </c>
      <c r="G11031" s="2">
        <v>215</v>
      </c>
      <c r="H11031" s="2" t="s">
        <v>14323</v>
      </c>
      <c r="I11031" s="2" t="s">
        <v>11149</v>
      </c>
      <c r="J11031" s="2" t="s">
        <v>1430</v>
      </c>
      <c r="K11031" s="194" t="s">
        <v>17</v>
      </c>
      <c r="L11031" s="2">
        <v>36</v>
      </c>
      <c r="M11031" s="194">
        <v>40</v>
      </c>
      <c r="N11031" s="2" t="s">
        <v>346</v>
      </c>
      <c r="O11031" s="195" t="s">
        <v>445</v>
      </c>
    </row>
    <row r="11032" spans="1:15">
      <c r="A11032">
        <v>2022</v>
      </c>
      <c r="B11032" t="s">
        <v>37</v>
      </c>
      <c r="C11032" s="53">
        <f t="shared" si="599"/>
        <v>44761</v>
      </c>
      <c r="D11032">
        <v>27</v>
      </c>
      <c r="E11032" t="str">
        <f t="shared" si="598"/>
        <v>S294476127</v>
      </c>
      <c r="F11032" s="3">
        <v>2025</v>
      </c>
      <c r="G11032" s="2">
        <v>197</v>
      </c>
      <c r="H11032" s="2" t="s">
        <v>5343</v>
      </c>
      <c r="I11032" s="2" t="s">
        <v>12347</v>
      </c>
      <c r="J11032" s="2" t="s">
        <v>1951</v>
      </c>
      <c r="K11032" s="194" t="s">
        <v>17</v>
      </c>
      <c r="L11032" s="2">
        <v>31</v>
      </c>
      <c r="M11032" s="194" t="s">
        <v>345</v>
      </c>
      <c r="N11032" s="2" t="s">
        <v>5258</v>
      </c>
      <c r="O11032" s="195" t="s">
        <v>5258</v>
      </c>
    </row>
    <row r="11033" spans="1:15" ht="15.75" thickBot="1">
      <c r="A11033">
        <v>2022</v>
      </c>
      <c r="B11033" t="s">
        <v>37</v>
      </c>
      <c r="C11033" s="53">
        <f t="shared" si="599"/>
        <v>44761</v>
      </c>
      <c r="D11033">
        <v>28</v>
      </c>
      <c r="E11033" t="str">
        <f t="shared" si="598"/>
        <v>S294476128</v>
      </c>
      <c r="F11033" s="5">
        <v>2026</v>
      </c>
      <c r="G11033" s="6">
        <v>185</v>
      </c>
      <c r="H11033" s="6" t="s">
        <v>5534</v>
      </c>
      <c r="I11033" s="6" t="s">
        <v>5805</v>
      </c>
      <c r="J11033" s="6" t="s">
        <v>1825</v>
      </c>
      <c r="K11033" s="196" t="s">
        <v>17</v>
      </c>
      <c r="L11033" s="6">
        <v>29</v>
      </c>
      <c r="M11033" s="196" t="s">
        <v>619</v>
      </c>
      <c r="N11033" s="6" t="s">
        <v>525</v>
      </c>
      <c r="O11033" s="197" t="s">
        <v>5551</v>
      </c>
    </row>
    <row r="11034" spans="1:15" ht="18" thickTop="1" thickBot="1">
      <c r="A11034">
        <v>2022</v>
      </c>
      <c r="B11034" t="s">
        <v>36</v>
      </c>
      <c r="C11034" s="53">
        <f>C11033+7</f>
        <v>44768</v>
      </c>
      <c r="D11034">
        <v>1</v>
      </c>
      <c r="E11034" t="str">
        <f t="shared" ref="E11034:E11061" si="600">B11034&amp;C11034&amp;D11034</f>
        <v>S30447681</v>
      </c>
      <c r="F11034" s="146" t="s">
        <v>11903</v>
      </c>
    </row>
    <row r="11035" spans="1:15" ht="16.5" thickTop="1" thickBot="1">
      <c r="A11035">
        <v>2022</v>
      </c>
      <c r="B11035" t="s">
        <v>36</v>
      </c>
      <c r="C11035" s="53">
        <f t="shared" ref="C11035:C11061" si="601">C11034</f>
        <v>44768</v>
      </c>
      <c r="D11035">
        <v>2</v>
      </c>
      <c r="E11035" t="str">
        <f t="shared" si="600"/>
        <v>S30447682</v>
      </c>
      <c r="F11035" s="338" t="s">
        <v>1</v>
      </c>
      <c r="G11035" s="341" t="s">
        <v>2</v>
      </c>
      <c r="H11035" s="342"/>
      <c r="I11035" s="342"/>
      <c r="J11035" s="343"/>
      <c r="K11035" s="344" t="s">
        <v>3</v>
      </c>
      <c r="L11035" s="343"/>
      <c r="M11035" s="344" t="s">
        <v>144</v>
      </c>
      <c r="N11035" s="342"/>
      <c r="O11035" s="342"/>
    </row>
    <row r="11036" spans="1:15" ht="18" customHeight="1" thickBot="1">
      <c r="A11036">
        <v>2022</v>
      </c>
      <c r="B11036" t="s">
        <v>36</v>
      </c>
      <c r="C11036" s="53">
        <f t="shared" si="601"/>
        <v>44768</v>
      </c>
      <c r="D11036">
        <v>3</v>
      </c>
      <c r="E11036" t="str">
        <f t="shared" si="600"/>
        <v>S30447683</v>
      </c>
      <c r="F11036" s="339"/>
      <c r="G11036" s="345" t="s">
        <v>5</v>
      </c>
      <c r="H11036" s="347" t="s">
        <v>145</v>
      </c>
      <c r="I11036" s="348"/>
      <c r="J11036" s="349"/>
      <c r="K11036" s="350" t="s">
        <v>6</v>
      </c>
      <c r="L11036" s="352" t="s">
        <v>12875</v>
      </c>
      <c r="M11036" s="350" t="s">
        <v>8</v>
      </c>
      <c r="N11036" s="354" t="s">
        <v>146</v>
      </c>
      <c r="O11036" s="356" t="s">
        <v>147</v>
      </c>
    </row>
    <row r="11037" spans="1:15" ht="15.75" thickBot="1">
      <c r="A11037">
        <v>2022</v>
      </c>
      <c r="B11037" t="s">
        <v>36</v>
      </c>
      <c r="C11037" s="53">
        <f t="shared" si="601"/>
        <v>44768</v>
      </c>
      <c r="D11037">
        <v>4</v>
      </c>
      <c r="E11037" t="str">
        <f t="shared" si="600"/>
        <v>S30447684</v>
      </c>
      <c r="F11037" s="340"/>
      <c r="G11037" s="346"/>
      <c r="H11037" s="191" t="s">
        <v>9</v>
      </c>
      <c r="I11037" s="192" t="s">
        <v>18</v>
      </c>
      <c r="J11037" s="193" t="s">
        <v>11</v>
      </c>
      <c r="K11037" s="351"/>
      <c r="L11037" s="353"/>
      <c r="M11037" s="351"/>
      <c r="N11037" s="355"/>
      <c r="O11037" s="357"/>
    </row>
    <row r="11038" spans="1:15">
      <c r="A11038">
        <v>2022</v>
      </c>
      <c r="B11038" t="s">
        <v>36</v>
      </c>
      <c r="C11038" s="53">
        <f t="shared" si="601"/>
        <v>44768</v>
      </c>
      <c r="D11038">
        <v>5</v>
      </c>
      <c r="E11038" t="str">
        <f t="shared" si="600"/>
        <v>S30447685</v>
      </c>
      <c r="F11038" s="3" t="s">
        <v>12</v>
      </c>
      <c r="G11038" s="2">
        <v>0</v>
      </c>
      <c r="H11038" s="2" t="s">
        <v>6172</v>
      </c>
      <c r="I11038" s="2" t="s">
        <v>10694</v>
      </c>
      <c r="J11038" s="2" t="s">
        <v>12877</v>
      </c>
      <c r="K11038" s="194" t="s">
        <v>17</v>
      </c>
      <c r="L11038" s="2">
        <v>50</v>
      </c>
      <c r="M11038" s="194" t="s">
        <v>3695</v>
      </c>
      <c r="N11038" s="2" t="s">
        <v>10157</v>
      </c>
      <c r="O11038" s="195" t="s">
        <v>6250</v>
      </c>
    </row>
    <row r="11039" spans="1:15">
      <c r="A11039">
        <v>2022</v>
      </c>
      <c r="B11039" t="s">
        <v>36</v>
      </c>
      <c r="C11039" s="53">
        <f t="shared" si="601"/>
        <v>44768</v>
      </c>
      <c r="D11039">
        <v>6</v>
      </c>
      <c r="E11039" t="str">
        <f t="shared" si="600"/>
        <v>S30447686</v>
      </c>
      <c r="F11039" s="4">
        <v>44743</v>
      </c>
      <c r="G11039" s="2">
        <v>65</v>
      </c>
      <c r="H11039" s="2" t="s">
        <v>14324</v>
      </c>
      <c r="I11039" s="2" t="s">
        <v>13829</v>
      </c>
      <c r="J11039" s="2" t="s">
        <v>1655</v>
      </c>
      <c r="K11039" s="194" t="s">
        <v>17</v>
      </c>
      <c r="L11039" s="2">
        <v>47</v>
      </c>
      <c r="M11039" s="194" t="s">
        <v>512</v>
      </c>
      <c r="N11039" s="2" t="s">
        <v>445</v>
      </c>
      <c r="O11039" s="195" t="s">
        <v>1099</v>
      </c>
    </row>
    <row r="11040" spans="1:15">
      <c r="A11040">
        <v>2022</v>
      </c>
      <c r="B11040" t="s">
        <v>36</v>
      </c>
      <c r="C11040" s="53">
        <f t="shared" si="601"/>
        <v>44768</v>
      </c>
      <c r="D11040">
        <v>7</v>
      </c>
      <c r="E11040" t="str">
        <f t="shared" si="600"/>
        <v>S30447687</v>
      </c>
      <c r="F11040" s="4">
        <v>44774</v>
      </c>
      <c r="G11040" s="2">
        <v>98</v>
      </c>
      <c r="H11040" s="2" t="s">
        <v>14325</v>
      </c>
      <c r="I11040" s="2" t="s">
        <v>14326</v>
      </c>
      <c r="J11040" s="2">
        <v>1</v>
      </c>
      <c r="K11040" s="194" t="s">
        <v>17</v>
      </c>
      <c r="L11040" s="2">
        <v>59</v>
      </c>
      <c r="M11040" s="194">
        <v>0</v>
      </c>
      <c r="N11040" s="2">
        <v>0</v>
      </c>
      <c r="O11040" s="195">
        <v>100</v>
      </c>
    </row>
    <row r="11041" spans="1:15">
      <c r="A11041">
        <v>2022</v>
      </c>
      <c r="B11041" t="s">
        <v>36</v>
      </c>
      <c r="C11041" s="53">
        <f t="shared" si="601"/>
        <v>44768</v>
      </c>
      <c r="D11041">
        <v>8</v>
      </c>
      <c r="E11041" t="str">
        <f t="shared" si="600"/>
        <v>S30447688</v>
      </c>
      <c r="F11041" s="4">
        <v>44805</v>
      </c>
      <c r="G11041" s="2">
        <v>95</v>
      </c>
      <c r="H11041" s="2" t="s">
        <v>13730</v>
      </c>
      <c r="I11041" s="2" t="s">
        <v>14327</v>
      </c>
      <c r="J11041" s="2" t="s">
        <v>1547</v>
      </c>
      <c r="K11041" s="194" t="s">
        <v>17</v>
      </c>
      <c r="L11041" s="2">
        <v>61</v>
      </c>
      <c r="M11041" s="194" t="s">
        <v>830</v>
      </c>
      <c r="N11041" s="2" t="s">
        <v>833</v>
      </c>
      <c r="O11041" s="195" t="s">
        <v>13184</v>
      </c>
    </row>
    <row r="11042" spans="1:15">
      <c r="A11042">
        <v>2022</v>
      </c>
      <c r="B11042" t="s">
        <v>36</v>
      </c>
      <c r="C11042" s="53">
        <f t="shared" si="601"/>
        <v>44768</v>
      </c>
      <c r="D11042">
        <v>9</v>
      </c>
      <c r="E11042" t="str">
        <f t="shared" si="600"/>
        <v>S30447689</v>
      </c>
      <c r="F11042" s="4">
        <v>44835</v>
      </c>
      <c r="G11042" s="2">
        <v>115</v>
      </c>
      <c r="H11042" s="2" t="s">
        <v>14328</v>
      </c>
      <c r="I11042" s="2" t="s">
        <v>14329</v>
      </c>
      <c r="J11042" s="2" t="s">
        <v>4959</v>
      </c>
      <c r="K11042" s="194" t="s">
        <v>17</v>
      </c>
      <c r="L11042" s="2">
        <v>58</v>
      </c>
      <c r="M11042" s="194">
        <v>20</v>
      </c>
      <c r="N11042" s="2">
        <v>15</v>
      </c>
      <c r="O11042" s="195">
        <v>65</v>
      </c>
    </row>
    <row r="11043" spans="1:15">
      <c r="A11043">
        <v>2022</v>
      </c>
      <c r="B11043" t="s">
        <v>36</v>
      </c>
      <c r="C11043" s="53">
        <f t="shared" si="601"/>
        <v>44768</v>
      </c>
      <c r="D11043">
        <v>10</v>
      </c>
      <c r="E11043" t="str">
        <f t="shared" si="600"/>
        <v>S304476810</v>
      </c>
      <c r="F11043" s="3" t="s">
        <v>13233</v>
      </c>
      <c r="G11043" s="2">
        <v>115</v>
      </c>
      <c r="H11043" s="2" t="s">
        <v>14330</v>
      </c>
      <c r="I11043" s="2" t="s">
        <v>14331</v>
      </c>
      <c r="J11043" s="2" t="s">
        <v>2670</v>
      </c>
      <c r="K11043" s="194" t="s">
        <v>17</v>
      </c>
      <c r="L11043" s="2">
        <v>53</v>
      </c>
      <c r="M11043" s="194" t="s">
        <v>830</v>
      </c>
      <c r="N11043" s="2" t="s">
        <v>1975</v>
      </c>
      <c r="O11043" s="195" t="s">
        <v>13223</v>
      </c>
    </row>
    <row r="11044" spans="1:15">
      <c r="A11044">
        <v>2022</v>
      </c>
      <c r="B11044" t="s">
        <v>36</v>
      </c>
      <c r="C11044" s="53">
        <f t="shared" si="601"/>
        <v>44768</v>
      </c>
      <c r="D11044">
        <v>11</v>
      </c>
      <c r="E11044" t="str">
        <f t="shared" si="600"/>
        <v>S304476811</v>
      </c>
      <c r="F11044" s="3">
        <v>2023</v>
      </c>
      <c r="G11044" s="2">
        <v>168</v>
      </c>
      <c r="H11044" s="2" t="s">
        <v>14035</v>
      </c>
      <c r="I11044" s="2" t="s">
        <v>3395</v>
      </c>
      <c r="J11044" s="2" t="s">
        <v>3418</v>
      </c>
      <c r="K11044" s="194" t="s">
        <v>17</v>
      </c>
      <c r="L11044" s="2">
        <v>47</v>
      </c>
      <c r="M11044" s="194">
        <v>100</v>
      </c>
      <c r="N11044" s="2">
        <v>0</v>
      </c>
      <c r="O11044" s="195">
        <v>0</v>
      </c>
    </row>
    <row r="11045" spans="1:15">
      <c r="A11045">
        <v>2022</v>
      </c>
      <c r="B11045" t="s">
        <v>36</v>
      </c>
      <c r="C11045" s="53">
        <f t="shared" si="601"/>
        <v>44768</v>
      </c>
      <c r="D11045">
        <v>12</v>
      </c>
      <c r="E11045" t="str">
        <f t="shared" si="600"/>
        <v>S304476812</v>
      </c>
      <c r="F11045" s="3">
        <v>2024</v>
      </c>
      <c r="G11045" s="2">
        <v>170</v>
      </c>
      <c r="H11045" s="2" t="s">
        <v>14332</v>
      </c>
      <c r="I11045" s="2" t="s">
        <v>14332</v>
      </c>
      <c r="J11045" s="2" t="s">
        <v>2082</v>
      </c>
      <c r="K11045" s="194" t="s">
        <v>17</v>
      </c>
      <c r="L11045" s="2">
        <v>43</v>
      </c>
      <c r="M11045" s="194" t="s">
        <v>11459</v>
      </c>
      <c r="N11045" s="2" t="s">
        <v>1649</v>
      </c>
      <c r="O11045" s="195" t="s">
        <v>3731</v>
      </c>
    </row>
    <row r="11046" spans="1:15">
      <c r="A11046">
        <v>2022</v>
      </c>
      <c r="B11046" t="s">
        <v>36</v>
      </c>
      <c r="C11046" s="53">
        <f t="shared" si="601"/>
        <v>44768</v>
      </c>
      <c r="D11046">
        <v>13</v>
      </c>
      <c r="E11046" t="str">
        <f t="shared" si="600"/>
        <v>S304476813</v>
      </c>
      <c r="F11046" s="3">
        <v>2025</v>
      </c>
      <c r="G11046" s="2">
        <v>163</v>
      </c>
      <c r="H11046" s="2" t="s">
        <v>14333</v>
      </c>
      <c r="I11046" s="2" t="s">
        <v>2312</v>
      </c>
      <c r="J11046" s="2" t="s">
        <v>10823</v>
      </c>
      <c r="K11046" s="194" t="s">
        <v>17</v>
      </c>
      <c r="L11046" s="2">
        <v>33</v>
      </c>
      <c r="M11046" s="194" t="s">
        <v>1139</v>
      </c>
      <c r="N11046" s="2" t="s">
        <v>302</v>
      </c>
      <c r="O11046" s="195" t="s">
        <v>3331</v>
      </c>
    </row>
    <row r="11047" spans="1:15" ht="15.75" thickBot="1">
      <c r="A11047">
        <v>2022</v>
      </c>
      <c r="B11047" t="s">
        <v>36</v>
      </c>
      <c r="C11047" s="53">
        <f t="shared" si="601"/>
        <v>44768</v>
      </c>
      <c r="D11047">
        <v>14</v>
      </c>
      <c r="E11047" t="str">
        <f t="shared" si="600"/>
        <v>S304476814</v>
      </c>
      <c r="F11047" s="5">
        <v>2026</v>
      </c>
      <c r="G11047" s="6">
        <v>155</v>
      </c>
      <c r="H11047" s="6" t="s">
        <v>5064</v>
      </c>
      <c r="I11047" s="6" t="s">
        <v>10630</v>
      </c>
      <c r="J11047" s="6" t="s">
        <v>923</v>
      </c>
      <c r="K11047" s="196" t="s">
        <v>17</v>
      </c>
      <c r="L11047" s="6">
        <v>31</v>
      </c>
      <c r="M11047" s="196" t="s">
        <v>580</v>
      </c>
      <c r="N11047" s="6" t="s">
        <v>580</v>
      </c>
      <c r="O11047" s="197" t="s">
        <v>1248</v>
      </c>
    </row>
    <row r="11048" spans="1:15" ht="18" thickTop="1" thickBot="1">
      <c r="A11048">
        <v>2022</v>
      </c>
      <c r="B11048" t="s">
        <v>36</v>
      </c>
      <c r="C11048" s="53">
        <f t="shared" si="601"/>
        <v>44768</v>
      </c>
      <c r="D11048">
        <v>15</v>
      </c>
      <c r="E11048" t="str">
        <f t="shared" si="600"/>
        <v>S304476815</v>
      </c>
      <c r="F11048" s="146" t="s">
        <v>11904</v>
      </c>
    </row>
    <row r="11049" spans="1:15" ht="16.5" thickTop="1" thickBot="1">
      <c r="A11049">
        <v>2022</v>
      </c>
      <c r="B11049" t="s">
        <v>36</v>
      </c>
      <c r="C11049" s="53">
        <f t="shared" si="601"/>
        <v>44768</v>
      </c>
      <c r="D11049">
        <v>16</v>
      </c>
      <c r="E11049" t="str">
        <f t="shared" si="600"/>
        <v>S304476816</v>
      </c>
      <c r="F11049" s="338" t="s">
        <v>1</v>
      </c>
      <c r="G11049" s="341" t="s">
        <v>2</v>
      </c>
      <c r="H11049" s="342"/>
      <c r="I11049" s="342"/>
      <c r="J11049" s="343"/>
      <c r="K11049" s="344" t="s">
        <v>3</v>
      </c>
      <c r="L11049" s="343"/>
      <c r="M11049" s="344" t="s">
        <v>144</v>
      </c>
      <c r="N11049" s="342"/>
      <c r="O11049" s="342"/>
    </row>
    <row r="11050" spans="1:15" ht="18" customHeight="1" thickBot="1">
      <c r="A11050">
        <v>2022</v>
      </c>
      <c r="B11050" t="s">
        <v>36</v>
      </c>
      <c r="C11050" s="53">
        <f t="shared" si="601"/>
        <v>44768</v>
      </c>
      <c r="D11050">
        <v>17</v>
      </c>
      <c r="E11050" t="str">
        <f t="shared" si="600"/>
        <v>S304476817</v>
      </c>
      <c r="F11050" s="339"/>
      <c r="G11050" s="345" t="s">
        <v>5</v>
      </c>
      <c r="H11050" s="347" t="s">
        <v>145</v>
      </c>
      <c r="I11050" s="348"/>
      <c r="J11050" s="349"/>
      <c r="K11050" s="350" t="s">
        <v>6</v>
      </c>
      <c r="L11050" s="352" t="s">
        <v>12875</v>
      </c>
      <c r="M11050" s="350" t="s">
        <v>8</v>
      </c>
      <c r="N11050" s="354" t="s">
        <v>146</v>
      </c>
      <c r="O11050" s="356" t="s">
        <v>147</v>
      </c>
    </row>
    <row r="11051" spans="1:15" ht="15.75" thickBot="1">
      <c r="A11051">
        <v>2022</v>
      </c>
      <c r="B11051" t="s">
        <v>36</v>
      </c>
      <c r="C11051" s="53">
        <f t="shared" si="601"/>
        <v>44768</v>
      </c>
      <c r="D11051">
        <v>18</v>
      </c>
      <c r="E11051" t="str">
        <f t="shared" si="600"/>
        <v>S304476818</v>
      </c>
      <c r="F11051" s="340"/>
      <c r="G11051" s="346"/>
      <c r="H11051" s="191" t="s">
        <v>9</v>
      </c>
      <c r="I11051" s="192" t="s">
        <v>18</v>
      </c>
      <c r="J11051" s="193" t="s">
        <v>11</v>
      </c>
      <c r="K11051" s="351"/>
      <c r="L11051" s="353"/>
      <c r="M11051" s="351"/>
      <c r="N11051" s="355"/>
      <c r="O11051" s="357"/>
    </row>
    <row r="11052" spans="1:15">
      <c r="A11052">
        <v>2022</v>
      </c>
      <c r="B11052" t="s">
        <v>36</v>
      </c>
      <c r="C11052" s="53">
        <f t="shared" si="601"/>
        <v>44768</v>
      </c>
      <c r="D11052">
        <v>19</v>
      </c>
      <c r="E11052" t="str">
        <f t="shared" si="600"/>
        <v>S304476819</v>
      </c>
      <c r="F11052" s="3" t="s">
        <v>16</v>
      </c>
      <c r="G11052" s="2">
        <v>30</v>
      </c>
      <c r="H11052" s="2" t="s">
        <v>14334</v>
      </c>
      <c r="I11052" s="2" t="s">
        <v>5650</v>
      </c>
      <c r="J11052" s="2" t="s">
        <v>1700</v>
      </c>
      <c r="K11052" s="194" t="s">
        <v>17</v>
      </c>
      <c r="L11052" s="2">
        <v>49</v>
      </c>
      <c r="M11052" s="194" t="s">
        <v>344</v>
      </c>
      <c r="N11052" s="2">
        <v>40</v>
      </c>
      <c r="O11052" s="195" t="s">
        <v>6247</v>
      </c>
    </row>
    <row r="11053" spans="1:15">
      <c r="A11053">
        <v>2022</v>
      </c>
      <c r="B11053" t="s">
        <v>36</v>
      </c>
      <c r="C11053" s="53">
        <f t="shared" si="601"/>
        <v>44768</v>
      </c>
      <c r="D11053">
        <v>20</v>
      </c>
      <c r="E11053" t="str">
        <f t="shared" si="600"/>
        <v>S304476820</v>
      </c>
      <c r="F11053" s="4">
        <v>44743</v>
      </c>
      <c r="G11053" s="2">
        <v>95</v>
      </c>
      <c r="H11053" s="2" t="s">
        <v>14335</v>
      </c>
      <c r="I11053" s="2" t="s">
        <v>14336</v>
      </c>
      <c r="J11053" s="2" t="s">
        <v>2811</v>
      </c>
      <c r="K11053" s="194" t="s">
        <v>17</v>
      </c>
      <c r="L11053" s="2">
        <v>49</v>
      </c>
      <c r="M11053" s="194" t="s">
        <v>10127</v>
      </c>
      <c r="N11053" s="2" t="s">
        <v>7459</v>
      </c>
      <c r="O11053" s="195" t="s">
        <v>301</v>
      </c>
    </row>
    <row r="11054" spans="1:15">
      <c r="A11054">
        <v>2022</v>
      </c>
      <c r="B11054" t="s">
        <v>36</v>
      </c>
      <c r="C11054" s="53">
        <f t="shared" si="601"/>
        <v>44768</v>
      </c>
      <c r="D11054">
        <v>21</v>
      </c>
      <c r="E11054" t="str">
        <f t="shared" si="600"/>
        <v>S304476821</v>
      </c>
      <c r="F11054" s="4">
        <v>44774</v>
      </c>
      <c r="G11054" s="2">
        <v>130</v>
      </c>
      <c r="H11054" s="2" t="s">
        <v>14337</v>
      </c>
      <c r="I11054" s="2" t="s">
        <v>14338</v>
      </c>
      <c r="J11054" s="2" t="s">
        <v>2344</v>
      </c>
      <c r="K11054" s="194" t="s">
        <v>17</v>
      </c>
      <c r="L11054" s="2">
        <v>48</v>
      </c>
      <c r="M11054" s="194">
        <v>0</v>
      </c>
      <c r="N11054" s="2" t="s">
        <v>274</v>
      </c>
      <c r="O11054" s="195" t="s">
        <v>273</v>
      </c>
    </row>
    <row r="11055" spans="1:15">
      <c r="A11055">
        <v>2022</v>
      </c>
      <c r="B11055" t="s">
        <v>36</v>
      </c>
      <c r="C11055" s="53">
        <f t="shared" si="601"/>
        <v>44768</v>
      </c>
      <c r="D11055">
        <v>22</v>
      </c>
      <c r="E11055" t="str">
        <f t="shared" si="600"/>
        <v>S304476822</v>
      </c>
      <c r="F11055" s="4">
        <v>44805</v>
      </c>
      <c r="G11055" s="2">
        <v>130</v>
      </c>
      <c r="H11055" s="2" t="s">
        <v>14339</v>
      </c>
      <c r="I11055" s="2" t="s">
        <v>14340</v>
      </c>
      <c r="J11055" s="2" t="s">
        <v>1214</v>
      </c>
      <c r="K11055" s="194" t="s">
        <v>17</v>
      </c>
      <c r="L11055" s="2">
        <v>48</v>
      </c>
      <c r="M11055" s="194" t="s">
        <v>333</v>
      </c>
      <c r="N11055" s="2" t="s">
        <v>334</v>
      </c>
      <c r="O11055" s="195" t="s">
        <v>332</v>
      </c>
    </row>
    <row r="11056" spans="1:15">
      <c r="A11056">
        <v>2022</v>
      </c>
      <c r="B11056" t="s">
        <v>36</v>
      </c>
      <c r="C11056" s="53">
        <f t="shared" si="601"/>
        <v>44768</v>
      </c>
      <c r="D11056">
        <v>23</v>
      </c>
      <c r="E11056" t="str">
        <f t="shared" si="600"/>
        <v>S304476823</v>
      </c>
      <c r="F11056" s="4">
        <v>44835</v>
      </c>
      <c r="G11056" s="2">
        <v>150</v>
      </c>
      <c r="H11056" s="2" t="s">
        <v>7968</v>
      </c>
      <c r="I11056" s="2" t="s">
        <v>14341</v>
      </c>
      <c r="J11056" s="2" t="s">
        <v>1612</v>
      </c>
      <c r="K11056" s="194" t="s">
        <v>17</v>
      </c>
      <c r="L11056" s="2">
        <v>47</v>
      </c>
      <c r="M11056" s="194" t="s">
        <v>3192</v>
      </c>
      <c r="N11056" s="2" t="s">
        <v>333</v>
      </c>
      <c r="O11056" s="195" t="s">
        <v>338</v>
      </c>
    </row>
    <row r="11057" spans="1:15">
      <c r="A11057">
        <v>2022</v>
      </c>
      <c r="B11057" t="s">
        <v>36</v>
      </c>
      <c r="C11057" s="53">
        <f t="shared" si="601"/>
        <v>44768</v>
      </c>
      <c r="D11057">
        <v>24</v>
      </c>
      <c r="E11057" t="str">
        <f t="shared" si="600"/>
        <v>S304476824</v>
      </c>
      <c r="F11057" s="3" t="s">
        <v>13233</v>
      </c>
      <c r="G11057" s="2">
        <v>155</v>
      </c>
      <c r="H11057" s="2" t="s">
        <v>8151</v>
      </c>
      <c r="I11057" s="2" t="s">
        <v>11804</v>
      </c>
      <c r="J11057" s="2" t="s">
        <v>2526</v>
      </c>
      <c r="K11057" s="194" t="s">
        <v>17</v>
      </c>
      <c r="L11057" s="2">
        <v>44</v>
      </c>
      <c r="M11057" s="194" t="s">
        <v>340</v>
      </c>
      <c r="N11057" s="2" t="s">
        <v>800</v>
      </c>
      <c r="O11057" s="195">
        <v>75</v>
      </c>
    </row>
    <row r="11058" spans="1:15">
      <c r="A11058">
        <v>2022</v>
      </c>
      <c r="B11058" t="s">
        <v>36</v>
      </c>
      <c r="C11058" s="53">
        <f t="shared" si="601"/>
        <v>44768</v>
      </c>
      <c r="D11058">
        <v>25</v>
      </c>
      <c r="E11058" t="str">
        <f t="shared" si="600"/>
        <v>S304476825</v>
      </c>
      <c r="F11058" s="3">
        <v>2023</v>
      </c>
      <c r="G11058" s="2">
        <v>208</v>
      </c>
      <c r="H11058" s="2" t="s">
        <v>14342</v>
      </c>
      <c r="I11058" s="2" t="s">
        <v>14343</v>
      </c>
      <c r="J11058" s="2" t="s">
        <v>523</v>
      </c>
      <c r="K11058" s="194" t="s">
        <v>17</v>
      </c>
      <c r="L11058" s="2">
        <v>42</v>
      </c>
      <c r="M11058" s="194" t="s">
        <v>3768</v>
      </c>
      <c r="N11058" s="2" t="s">
        <v>2313</v>
      </c>
      <c r="O11058" s="195" t="s">
        <v>3767</v>
      </c>
    </row>
    <row r="11059" spans="1:15">
      <c r="A11059">
        <v>2022</v>
      </c>
      <c r="B11059" t="s">
        <v>36</v>
      </c>
      <c r="C11059" s="53">
        <f t="shared" si="601"/>
        <v>44768</v>
      </c>
      <c r="D11059">
        <v>26</v>
      </c>
      <c r="E11059" t="str">
        <f t="shared" si="600"/>
        <v>S304476826</v>
      </c>
      <c r="F11059" s="3">
        <v>2024</v>
      </c>
      <c r="G11059" s="2">
        <v>205</v>
      </c>
      <c r="H11059" s="2" t="s">
        <v>6685</v>
      </c>
      <c r="I11059" s="2" t="s">
        <v>14344</v>
      </c>
      <c r="J11059" s="2" t="s">
        <v>1532</v>
      </c>
      <c r="K11059" s="194" t="s">
        <v>17</v>
      </c>
      <c r="L11059" s="2">
        <v>37</v>
      </c>
      <c r="M11059" s="194" t="s">
        <v>4719</v>
      </c>
      <c r="N11059" s="2" t="s">
        <v>416</v>
      </c>
      <c r="O11059" s="195" t="s">
        <v>3767</v>
      </c>
    </row>
    <row r="11060" spans="1:15">
      <c r="A11060">
        <v>2022</v>
      </c>
      <c r="B11060" t="s">
        <v>36</v>
      </c>
      <c r="C11060" s="53">
        <f t="shared" si="601"/>
        <v>44768</v>
      </c>
      <c r="D11060">
        <v>27</v>
      </c>
      <c r="E11060" t="str">
        <f t="shared" si="600"/>
        <v>S304476827</v>
      </c>
      <c r="F11060" s="3">
        <v>2025</v>
      </c>
      <c r="G11060" s="2">
        <v>195</v>
      </c>
      <c r="H11060" s="2" t="s">
        <v>1887</v>
      </c>
      <c r="I11060" s="2" t="s">
        <v>11164</v>
      </c>
      <c r="J11060" s="2" t="s">
        <v>1700</v>
      </c>
      <c r="K11060" s="194" t="s">
        <v>17</v>
      </c>
      <c r="L11060" s="2">
        <v>31</v>
      </c>
      <c r="M11060" s="194" t="s">
        <v>10695</v>
      </c>
      <c r="N11060" s="2" t="s">
        <v>2689</v>
      </c>
      <c r="O11060" s="195" t="s">
        <v>1629</v>
      </c>
    </row>
    <row r="11061" spans="1:15" ht="15.75" thickBot="1">
      <c r="A11061">
        <v>2022</v>
      </c>
      <c r="B11061" t="s">
        <v>36</v>
      </c>
      <c r="C11061" s="53">
        <f t="shared" si="601"/>
        <v>44768</v>
      </c>
      <c r="D11061">
        <v>28</v>
      </c>
      <c r="E11061" t="str">
        <f t="shared" si="600"/>
        <v>S304476828</v>
      </c>
      <c r="F11061" s="5">
        <v>2026</v>
      </c>
      <c r="G11061" s="6">
        <v>185</v>
      </c>
      <c r="H11061" s="6" t="s">
        <v>5690</v>
      </c>
      <c r="I11061" s="6" t="s">
        <v>8106</v>
      </c>
      <c r="J11061" s="6" t="s">
        <v>1704</v>
      </c>
      <c r="K11061" s="196" t="s">
        <v>17</v>
      </c>
      <c r="L11061" s="6">
        <v>29</v>
      </c>
      <c r="M11061" s="196" t="s">
        <v>3697</v>
      </c>
      <c r="N11061" s="6">
        <v>50</v>
      </c>
      <c r="O11061" s="197" t="s">
        <v>333</v>
      </c>
    </row>
    <row r="11062" spans="1:15" ht="18" thickTop="1" thickBot="1">
      <c r="A11062">
        <v>2022</v>
      </c>
      <c r="B11062" t="s">
        <v>35</v>
      </c>
      <c r="C11062" s="53">
        <f>C11061+7</f>
        <v>44775</v>
      </c>
      <c r="D11062">
        <v>1</v>
      </c>
      <c r="E11062" t="str">
        <f t="shared" ref="E11062:E11089" si="602">B11062&amp;C11062&amp;D11062</f>
        <v>S31447751</v>
      </c>
      <c r="F11062" s="146" t="s">
        <v>11903</v>
      </c>
    </row>
    <row r="11063" spans="1:15" ht="16.5" thickTop="1" thickBot="1">
      <c r="A11063">
        <v>2022</v>
      </c>
      <c r="B11063" t="s">
        <v>35</v>
      </c>
      <c r="C11063" s="53">
        <f t="shared" ref="C11063:C11089" si="603">C11062</f>
        <v>44775</v>
      </c>
      <c r="D11063">
        <v>2</v>
      </c>
      <c r="E11063" t="str">
        <f t="shared" si="602"/>
        <v>S31447752</v>
      </c>
      <c r="F11063" s="338" t="s">
        <v>1</v>
      </c>
      <c r="G11063" s="341" t="s">
        <v>2</v>
      </c>
      <c r="H11063" s="342"/>
      <c r="I11063" s="342"/>
      <c r="J11063" s="343"/>
      <c r="K11063" s="344" t="s">
        <v>3</v>
      </c>
      <c r="L11063" s="343"/>
      <c r="M11063" s="344" t="s">
        <v>144</v>
      </c>
      <c r="N11063" s="342"/>
      <c r="O11063" s="342"/>
    </row>
    <row r="11064" spans="1:15" ht="18" customHeight="1" thickBot="1">
      <c r="A11064">
        <v>2022</v>
      </c>
      <c r="B11064" t="s">
        <v>35</v>
      </c>
      <c r="C11064" s="53">
        <f t="shared" si="603"/>
        <v>44775</v>
      </c>
      <c r="D11064">
        <v>3</v>
      </c>
      <c r="E11064" t="str">
        <f t="shared" si="602"/>
        <v>S31447753</v>
      </c>
      <c r="F11064" s="339"/>
      <c r="G11064" s="345" t="s">
        <v>5</v>
      </c>
      <c r="H11064" s="347" t="s">
        <v>145</v>
      </c>
      <c r="I11064" s="348"/>
      <c r="J11064" s="349"/>
      <c r="K11064" s="350" t="s">
        <v>6</v>
      </c>
      <c r="L11064" s="352" t="s">
        <v>12875</v>
      </c>
      <c r="M11064" s="350" t="s">
        <v>8</v>
      </c>
      <c r="N11064" s="354" t="s">
        <v>146</v>
      </c>
      <c r="O11064" s="356" t="s">
        <v>147</v>
      </c>
    </row>
    <row r="11065" spans="1:15" ht="15.75" thickBot="1">
      <c r="A11065">
        <v>2022</v>
      </c>
      <c r="B11065" t="s">
        <v>35</v>
      </c>
      <c r="C11065" s="53">
        <f t="shared" si="603"/>
        <v>44775</v>
      </c>
      <c r="D11065">
        <v>4</v>
      </c>
      <c r="E11065" t="str">
        <f t="shared" si="602"/>
        <v>S31447754</v>
      </c>
      <c r="F11065" s="340"/>
      <c r="G11065" s="346"/>
      <c r="H11065" s="191" t="s">
        <v>9</v>
      </c>
      <c r="I11065" s="192" t="s">
        <v>18</v>
      </c>
      <c r="J11065" s="193" t="s">
        <v>11</v>
      </c>
      <c r="K11065" s="351"/>
      <c r="L11065" s="353"/>
      <c r="M11065" s="351"/>
      <c r="N11065" s="355"/>
      <c r="O11065" s="357"/>
    </row>
    <row r="11066" spans="1:15">
      <c r="A11066">
        <v>2022</v>
      </c>
      <c r="B11066" t="s">
        <v>35</v>
      </c>
      <c r="C11066" s="53">
        <f t="shared" si="603"/>
        <v>44775</v>
      </c>
      <c r="D11066">
        <v>5</v>
      </c>
      <c r="E11066" t="str">
        <f t="shared" si="602"/>
        <v>S31447755</v>
      </c>
      <c r="F11066" s="3" t="s">
        <v>12</v>
      </c>
      <c r="G11066" s="2" t="s">
        <v>13975</v>
      </c>
      <c r="H11066" s="2" t="s">
        <v>11153</v>
      </c>
      <c r="I11066" s="2" t="s">
        <v>13975</v>
      </c>
      <c r="J11066" s="2" t="s">
        <v>12912</v>
      </c>
      <c r="K11066" s="194" t="s">
        <v>17</v>
      </c>
      <c r="L11066" s="2">
        <v>58</v>
      </c>
      <c r="M11066" s="194" t="s">
        <v>4064</v>
      </c>
      <c r="N11066" s="2" t="s">
        <v>4064</v>
      </c>
      <c r="O11066" s="195" t="s">
        <v>12555</v>
      </c>
    </row>
    <row r="11067" spans="1:15">
      <c r="A11067">
        <v>2022</v>
      </c>
      <c r="B11067" t="s">
        <v>35</v>
      </c>
      <c r="C11067" s="53">
        <f t="shared" si="603"/>
        <v>44775</v>
      </c>
      <c r="D11067">
        <v>6</v>
      </c>
      <c r="E11067" t="str">
        <f t="shared" si="602"/>
        <v>S31447756</v>
      </c>
      <c r="F11067" s="4">
        <v>44774</v>
      </c>
      <c r="G11067" s="2">
        <v>96</v>
      </c>
      <c r="H11067" s="2" t="s">
        <v>6892</v>
      </c>
      <c r="I11067" s="2" t="s">
        <v>14345</v>
      </c>
      <c r="J11067" s="2" t="s">
        <v>8926</v>
      </c>
      <c r="K11067" s="194" t="s">
        <v>17</v>
      </c>
      <c r="L11067" s="2">
        <v>63</v>
      </c>
      <c r="M11067" s="194" t="s">
        <v>3865</v>
      </c>
      <c r="N11067" s="2" t="s">
        <v>291</v>
      </c>
      <c r="O11067" s="195" t="s">
        <v>1548</v>
      </c>
    </row>
    <row r="11068" spans="1:15">
      <c r="A11068">
        <v>2022</v>
      </c>
      <c r="B11068" t="s">
        <v>35</v>
      </c>
      <c r="C11068" s="53">
        <f t="shared" si="603"/>
        <v>44775</v>
      </c>
      <c r="D11068">
        <v>7</v>
      </c>
      <c r="E11068" t="str">
        <f t="shared" si="602"/>
        <v>S31447757</v>
      </c>
      <c r="F11068" s="4">
        <v>44805</v>
      </c>
      <c r="G11068" s="2">
        <v>89</v>
      </c>
      <c r="H11068" s="2" t="s">
        <v>14346</v>
      </c>
      <c r="I11068" s="2" t="s">
        <v>11615</v>
      </c>
      <c r="J11068" s="2" t="s">
        <v>2289</v>
      </c>
      <c r="K11068" s="194" t="s">
        <v>17</v>
      </c>
      <c r="L11068" s="2">
        <v>63</v>
      </c>
      <c r="M11068" s="194" t="s">
        <v>12723</v>
      </c>
      <c r="N11068" s="2">
        <v>0</v>
      </c>
      <c r="O11068" s="195" t="s">
        <v>3631</v>
      </c>
    </row>
    <row r="11069" spans="1:15">
      <c r="A11069">
        <v>2022</v>
      </c>
      <c r="B11069" t="s">
        <v>35</v>
      </c>
      <c r="C11069" s="53">
        <f t="shared" si="603"/>
        <v>44775</v>
      </c>
      <c r="D11069">
        <v>8</v>
      </c>
      <c r="E11069" t="str">
        <f t="shared" si="602"/>
        <v>S31447758</v>
      </c>
      <c r="F11069" s="4">
        <v>44835</v>
      </c>
      <c r="G11069" s="2">
        <v>106</v>
      </c>
      <c r="H11069" s="2" t="s">
        <v>14347</v>
      </c>
      <c r="I11069" s="2" t="s">
        <v>4894</v>
      </c>
      <c r="J11069" s="2" t="s">
        <v>1340</v>
      </c>
      <c r="K11069" s="194" t="s">
        <v>17</v>
      </c>
      <c r="L11069" s="2">
        <v>59</v>
      </c>
      <c r="M11069" s="194" t="s">
        <v>13624</v>
      </c>
      <c r="N11069" s="2">
        <v>0</v>
      </c>
      <c r="O11069" s="195" t="s">
        <v>9757</v>
      </c>
    </row>
    <row r="11070" spans="1:15">
      <c r="A11070">
        <v>2022</v>
      </c>
      <c r="B11070" t="s">
        <v>35</v>
      </c>
      <c r="C11070" s="53">
        <f t="shared" si="603"/>
        <v>44775</v>
      </c>
      <c r="D11070">
        <v>9</v>
      </c>
      <c r="E11070" t="str">
        <f t="shared" si="602"/>
        <v>S31447759</v>
      </c>
      <c r="F11070" s="4">
        <v>44866</v>
      </c>
      <c r="G11070" s="2">
        <v>111</v>
      </c>
      <c r="H11070" s="2" t="s">
        <v>11597</v>
      </c>
      <c r="I11070" s="2" t="s">
        <v>14348</v>
      </c>
      <c r="J11070" s="2" t="s">
        <v>2795</v>
      </c>
      <c r="K11070" s="194" t="s">
        <v>17</v>
      </c>
      <c r="L11070" s="2">
        <v>58</v>
      </c>
      <c r="M11070" s="194" t="s">
        <v>13624</v>
      </c>
      <c r="N11070" s="2">
        <v>0</v>
      </c>
      <c r="O11070" s="195" t="s">
        <v>9757</v>
      </c>
    </row>
    <row r="11071" spans="1:15">
      <c r="A11071">
        <v>2022</v>
      </c>
      <c r="B11071" t="s">
        <v>35</v>
      </c>
      <c r="C11071" s="53">
        <f t="shared" si="603"/>
        <v>44775</v>
      </c>
      <c r="D11071">
        <v>10</v>
      </c>
      <c r="E11071" t="str">
        <f t="shared" si="602"/>
        <v>S314477510</v>
      </c>
      <c r="F11071" s="3" t="s">
        <v>13233</v>
      </c>
      <c r="G11071" s="2">
        <v>102</v>
      </c>
      <c r="H11071" s="2" t="s">
        <v>14349</v>
      </c>
      <c r="I11071" s="2" t="s">
        <v>14350</v>
      </c>
      <c r="J11071" s="2" t="s">
        <v>835</v>
      </c>
      <c r="K11071" s="194" t="s">
        <v>17</v>
      </c>
      <c r="L11071" s="2">
        <v>52</v>
      </c>
      <c r="M11071" s="194">
        <v>100</v>
      </c>
      <c r="N11071" s="2">
        <v>0</v>
      </c>
      <c r="O11071" s="195">
        <v>0</v>
      </c>
    </row>
    <row r="11072" spans="1:15">
      <c r="A11072">
        <v>2022</v>
      </c>
      <c r="B11072" t="s">
        <v>35</v>
      </c>
      <c r="C11072" s="53">
        <f t="shared" si="603"/>
        <v>44775</v>
      </c>
      <c r="D11072">
        <v>11</v>
      </c>
      <c r="E11072" t="str">
        <f t="shared" si="602"/>
        <v>S314477511</v>
      </c>
      <c r="F11072" s="3">
        <v>2023</v>
      </c>
      <c r="G11072" s="2">
        <v>165</v>
      </c>
      <c r="H11072" s="2" t="s">
        <v>5802</v>
      </c>
      <c r="I11072" s="2" t="s">
        <v>5802</v>
      </c>
      <c r="J11072" s="2" t="s">
        <v>3143</v>
      </c>
      <c r="K11072" s="194" t="s">
        <v>17</v>
      </c>
      <c r="L11072" s="2">
        <v>45</v>
      </c>
      <c r="M11072" s="194" t="s">
        <v>11419</v>
      </c>
      <c r="N11072" s="2" t="s">
        <v>2136</v>
      </c>
      <c r="O11072" s="195">
        <v>0</v>
      </c>
    </row>
    <row r="11073" spans="1:15">
      <c r="A11073">
        <v>2022</v>
      </c>
      <c r="B11073" t="s">
        <v>35</v>
      </c>
      <c r="C11073" s="53">
        <f t="shared" si="603"/>
        <v>44775</v>
      </c>
      <c r="D11073">
        <v>12</v>
      </c>
      <c r="E11073" t="str">
        <f t="shared" si="602"/>
        <v>S314477512</v>
      </c>
      <c r="F11073" s="3">
        <v>2024</v>
      </c>
      <c r="G11073" s="2">
        <v>170</v>
      </c>
      <c r="H11073" s="2" t="s">
        <v>10629</v>
      </c>
      <c r="I11073" s="2" t="s">
        <v>14351</v>
      </c>
      <c r="J11073" s="2" t="s">
        <v>2084</v>
      </c>
      <c r="K11073" s="194" t="s">
        <v>17</v>
      </c>
      <c r="L11073" s="2">
        <v>39</v>
      </c>
      <c r="M11073" s="194" t="s">
        <v>1714</v>
      </c>
      <c r="N11073" s="2" t="s">
        <v>11648</v>
      </c>
      <c r="O11073" s="195" t="s">
        <v>3631</v>
      </c>
    </row>
    <row r="11074" spans="1:15">
      <c r="A11074">
        <v>2022</v>
      </c>
      <c r="B11074" t="s">
        <v>35</v>
      </c>
      <c r="C11074" s="53">
        <f t="shared" si="603"/>
        <v>44775</v>
      </c>
      <c r="D11074">
        <v>13</v>
      </c>
      <c r="E11074" t="str">
        <f t="shared" si="602"/>
        <v>S314477513</v>
      </c>
      <c r="F11074" s="3">
        <v>2025</v>
      </c>
      <c r="G11074" s="2">
        <v>164</v>
      </c>
      <c r="H11074" s="2" t="s">
        <v>13559</v>
      </c>
      <c r="I11074" s="2" t="s">
        <v>1824</v>
      </c>
      <c r="J11074" s="2" t="s">
        <v>2618</v>
      </c>
      <c r="K11074" s="194" t="s">
        <v>17</v>
      </c>
      <c r="L11074" s="2">
        <v>31</v>
      </c>
      <c r="M11074" s="194" t="s">
        <v>10676</v>
      </c>
      <c r="N11074" s="2" t="s">
        <v>1651</v>
      </c>
      <c r="O11074" s="195" t="s">
        <v>1036</v>
      </c>
    </row>
    <row r="11075" spans="1:15" ht="15.75" thickBot="1">
      <c r="A11075">
        <v>2022</v>
      </c>
      <c r="B11075" t="s">
        <v>35</v>
      </c>
      <c r="C11075" s="53">
        <f t="shared" si="603"/>
        <v>44775</v>
      </c>
      <c r="D11075">
        <v>14</v>
      </c>
      <c r="E11075" t="str">
        <f t="shared" si="602"/>
        <v>S314477514</v>
      </c>
      <c r="F11075" s="5">
        <v>2026</v>
      </c>
      <c r="G11075" s="6">
        <v>155</v>
      </c>
      <c r="H11075" s="6" t="s">
        <v>5785</v>
      </c>
      <c r="I11075" s="6" t="s">
        <v>14352</v>
      </c>
      <c r="J11075" s="6" t="s">
        <v>1332</v>
      </c>
      <c r="K11075" s="196" t="s">
        <v>17</v>
      </c>
      <c r="L11075" s="6">
        <v>29</v>
      </c>
      <c r="M11075" s="196" t="s">
        <v>4787</v>
      </c>
      <c r="N11075" s="6" t="s">
        <v>1359</v>
      </c>
      <c r="O11075" s="197" t="s">
        <v>1646</v>
      </c>
    </row>
    <row r="11076" spans="1:15" ht="18" thickTop="1" thickBot="1">
      <c r="A11076">
        <v>2022</v>
      </c>
      <c r="B11076" t="s">
        <v>35</v>
      </c>
      <c r="C11076" s="53">
        <f t="shared" si="603"/>
        <v>44775</v>
      </c>
      <c r="D11076">
        <v>15</v>
      </c>
      <c r="E11076" t="str">
        <f t="shared" si="602"/>
        <v>S314477515</v>
      </c>
      <c r="F11076" s="146" t="s">
        <v>11904</v>
      </c>
    </row>
    <row r="11077" spans="1:15" ht="16.5" thickTop="1" thickBot="1">
      <c r="A11077">
        <v>2022</v>
      </c>
      <c r="B11077" t="s">
        <v>35</v>
      </c>
      <c r="C11077" s="53">
        <f t="shared" si="603"/>
        <v>44775</v>
      </c>
      <c r="D11077">
        <v>16</v>
      </c>
      <c r="E11077" t="str">
        <f t="shared" si="602"/>
        <v>S314477516</v>
      </c>
      <c r="F11077" s="338" t="s">
        <v>1</v>
      </c>
      <c r="G11077" s="341" t="s">
        <v>2</v>
      </c>
      <c r="H11077" s="342"/>
      <c r="I11077" s="342"/>
      <c r="J11077" s="343"/>
      <c r="K11077" s="344" t="s">
        <v>3</v>
      </c>
      <c r="L11077" s="343"/>
      <c r="M11077" s="344" t="s">
        <v>144</v>
      </c>
      <c r="N11077" s="342"/>
      <c r="O11077" s="342"/>
    </row>
    <row r="11078" spans="1:15" ht="18" customHeight="1" thickBot="1">
      <c r="A11078">
        <v>2022</v>
      </c>
      <c r="B11078" t="s">
        <v>35</v>
      </c>
      <c r="C11078" s="53">
        <f t="shared" si="603"/>
        <v>44775</v>
      </c>
      <c r="D11078">
        <v>17</v>
      </c>
      <c r="E11078" t="str">
        <f t="shared" si="602"/>
        <v>S314477517</v>
      </c>
      <c r="F11078" s="339"/>
      <c r="G11078" s="345" t="s">
        <v>5</v>
      </c>
      <c r="H11078" s="347" t="s">
        <v>145</v>
      </c>
      <c r="I11078" s="348"/>
      <c r="J11078" s="349"/>
      <c r="K11078" s="350" t="s">
        <v>6</v>
      </c>
      <c r="L11078" s="352" t="s">
        <v>12875</v>
      </c>
      <c r="M11078" s="350" t="s">
        <v>8</v>
      </c>
      <c r="N11078" s="354" t="s">
        <v>146</v>
      </c>
      <c r="O11078" s="356" t="s">
        <v>147</v>
      </c>
    </row>
    <row r="11079" spans="1:15" ht="15.75" thickBot="1">
      <c r="A11079">
        <v>2022</v>
      </c>
      <c r="B11079" t="s">
        <v>35</v>
      </c>
      <c r="C11079" s="53">
        <f t="shared" si="603"/>
        <v>44775</v>
      </c>
      <c r="D11079">
        <v>18</v>
      </c>
      <c r="E11079" t="str">
        <f t="shared" si="602"/>
        <v>S314477518</v>
      </c>
      <c r="F11079" s="340"/>
      <c r="G11079" s="346"/>
      <c r="H11079" s="191" t="s">
        <v>9</v>
      </c>
      <c r="I11079" s="192" t="s">
        <v>18</v>
      </c>
      <c r="J11079" s="193" t="s">
        <v>11</v>
      </c>
      <c r="K11079" s="351"/>
      <c r="L11079" s="353"/>
      <c r="M11079" s="351"/>
      <c r="N11079" s="355"/>
      <c r="O11079" s="357"/>
    </row>
    <row r="11080" spans="1:15">
      <c r="A11080">
        <v>2022</v>
      </c>
      <c r="B11080" t="s">
        <v>35</v>
      </c>
      <c r="C11080" s="53">
        <f t="shared" si="603"/>
        <v>44775</v>
      </c>
      <c r="D11080">
        <v>19</v>
      </c>
      <c r="E11080" t="str">
        <f t="shared" si="602"/>
        <v>S314477519</v>
      </c>
      <c r="F11080" s="3" t="s">
        <v>16</v>
      </c>
      <c r="G11080" s="2">
        <v>30</v>
      </c>
      <c r="H11080" s="2" t="s">
        <v>14353</v>
      </c>
      <c r="I11080" s="2" t="s">
        <v>14354</v>
      </c>
      <c r="J11080" s="2" t="s">
        <v>880</v>
      </c>
      <c r="K11080" s="194" t="s">
        <v>17</v>
      </c>
      <c r="L11080" s="2">
        <v>57</v>
      </c>
      <c r="M11080" s="194">
        <v>25</v>
      </c>
      <c r="N11080" s="2">
        <v>50</v>
      </c>
      <c r="O11080" s="195">
        <v>25</v>
      </c>
    </row>
    <row r="11081" spans="1:15">
      <c r="A11081">
        <v>2022</v>
      </c>
      <c r="B11081" t="s">
        <v>35</v>
      </c>
      <c r="C11081" s="53">
        <f t="shared" si="603"/>
        <v>44775</v>
      </c>
      <c r="D11081">
        <v>20</v>
      </c>
      <c r="E11081" t="str">
        <f t="shared" si="602"/>
        <v>S314477520</v>
      </c>
      <c r="F11081" s="4">
        <v>44774</v>
      </c>
      <c r="G11081" s="2">
        <v>126</v>
      </c>
      <c r="H11081" s="2" t="s">
        <v>14355</v>
      </c>
      <c r="I11081" s="2" t="s">
        <v>4584</v>
      </c>
      <c r="J11081" s="2" t="s">
        <v>3042</v>
      </c>
      <c r="K11081" s="194" t="s">
        <v>17</v>
      </c>
      <c r="L11081" s="2">
        <v>57</v>
      </c>
      <c r="M11081" s="194" t="s">
        <v>11289</v>
      </c>
      <c r="N11081" s="2" t="s">
        <v>2313</v>
      </c>
      <c r="O11081" s="195" t="s">
        <v>1629</v>
      </c>
    </row>
    <row r="11082" spans="1:15">
      <c r="A11082">
        <v>2022</v>
      </c>
      <c r="B11082" t="s">
        <v>35</v>
      </c>
      <c r="C11082" s="53">
        <f t="shared" si="603"/>
        <v>44775</v>
      </c>
      <c r="D11082">
        <v>21</v>
      </c>
      <c r="E11082" t="str">
        <f t="shared" si="602"/>
        <v>S314477521</v>
      </c>
      <c r="F11082" s="4">
        <v>44805</v>
      </c>
      <c r="G11082" s="2">
        <v>119</v>
      </c>
      <c r="H11082" s="2" t="s">
        <v>5148</v>
      </c>
      <c r="I11082" s="2" t="s">
        <v>14356</v>
      </c>
      <c r="J11082" s="2" t="s">
        <v>1076</v>
      </c>
      <c r="K11082" s="194" t="s">
        <v>17</v>
      </c>
      <c r="L11082" s="2">
        <v>51</v>
      </c>
      <c r="M11082" s="194" t="s">
        <v>10573</v>
      </c>
      <c r="N11082" s="2">
        <v>0</v>
      </c>
      <c r="O11082" s="195" t="s">
        <v>2082</v>
      </c>
    </row>
    <row r="11083" spans="1:15">
      <c r="A11083">
        <v>2022</v>
      </c>
      <c r="B11083" t="s">
        <v>35</v>
      </c>
      <c r="C11083" s="53">
        <f t="shared" si="603"/>
        <v>44775</v>
      </c>
      <c r="D11083">
        <v>22</v>
      </c>
      <c r="E11083" t="str">
        <f t="shared" si="602"/>
        <v>S314477522</v>
      </c>
      <c r="F11083" s="4">
        <v>44835</v>
      </c>
      <c r="G11083" s="2">
        <v>140</v>
      </c>
      <c r="H11083" s="2" t="s">
        <v>14357</v>
      </c>
      <c r="I11083" s="2" t="s">
        <v>3542</v>
      </c>
      <c r="J11083" s="2" t="s">
        <v>277</v>
      </c>
      <c r="K11083" s="194" t="s">
        <v>17</v>
      </c>
      <c r="L11083" s="2">
        <v>49</v>
      </c>
      <c r="M11083" s="194" t="s">
        <v>11728</v>
      </c>
      <c r="N11083" s="2">
        <v>0</v>
      </c>
      <c r="O11083" s="195" t="s">
        <v>1322</v>
      </c>
    </row>
    <row r="11084" spans="1:15">
      <c r="A11084">
        <v>2022</v>
      </c>
      <c r="B11084" t="s">
        <v>35</v>
      </c>
      <c r="C11084" s="53">
        <f t="shared" si="603"/>
        <v>44775</v>
      </c>
      <c r="D11084">
        <v>23</v>
      </c>
      <c r="E11084" t="str">
        <f t="shared" si="602"/>
        <v>S314477523</v>
      </c>
      <c r="F11084" s="4">
        <v>44866</v>
      </c>
      <c r="G11084" s="2">
        <v>148</v>
      </c>
      <c r="H11084" s="2" t="s">
        <v>12518</v>
      </c>
      <c r="I11084" s="2" t="s">
        <v>6086</v>
      </c>
      <c r="J11084" s="2" t="s">
        <v>1628</v>
      </c>
      <c r="K11084" s="194" t="s">
        <v>17</v>
      </c>
      <c r="L11084" s="2">
        <v>46</v>
      </c>
      <c r="M11084" s="194" t="s">
        <v>11728</v>
      </c>
      <c r="N11084" s="2">
        <v>0</v>
      </c>
      <c r="O11084" s="195" t="s">
        <v>1322</v>
      </c>
    </row>
    <row r="11085" spans="1:15">
      <c r="A11085">
        <v>2022</v>
      </c>
      <c r="B11085" t="s">
        <v>35</v>
      </c>
      <c r="C11085" s="53">
        <f t="shared" si="603"/>
        <v>44775</v>
      </c>
      <c r="D11085">
        <v>24</v>
      </c>
      <c r="E11085" t="str">
        <f t="shared" si="602"/>
        <v>S314477524</v>
      </c>
      <c r="F11085" s="3" t="s">
        <v>13233</v>
      </c>
      <c r="G11085" s="2">
        <v>142</v>
      </c>
      <c r="H11085" s="2" t="s">
        <v>14358</v>
      </c>
      <c r="I11085" s="2" t="s">
        <v>4228</v>
      </c>
      <c r="J11085" s="2" t="s">
        <v>5777</v>
      </c>
      <c r="K11085" s="194" t="s">
        <v>17</v>
      </c>
      <c r="L11085" s="2">
        <v>44</v>
      </c>
      <c r="M11085" s="194" t="s">
        <v>11114</v>
      </c>
      <c r="N11085" s="2">
        <v>0</v>
      </c>
      <c r="O11085" s="195" t="s">
        <v>2313</v>
      </c>
    </row>
    <row r="11086" spans="1:15">
      <c r="A11086">
        <v>2022</v>
      </c>
      <c r="B11086" t="s">
        <v>35</v>
      </c>
      <c r="C11086" s="53">
        <f t="shared" si="603"/>
        <v>44775</v>
      </c>
      <c r="D11086">
        <v>25</v>
      </c>
      <c r="E11086" t="str">
        <f t="shared" si="602"/>
        <v>S314477525</v>
      </c>
      <c r="F11086" s="3">
        <v>2023</v>
      </c>
      <c r="G11086" s="2">
        <v>205</v>
      </c>
      <c r="H11086" s="2" t="s">
        <v>6976</v>
      </c>
      <c r="I11086" s="2" t="s">
        <v>14359</v>
      </c>
      <c r="J11086" s="2" t="s">
        <v>1430</v>
      </c>
      <c r="K11086" s="194" t="s">
        <v>17</v>
      </c>
      <c r="L11086" s="2">
        <v>42</v>
      </c>
      <c r="M11086" s="194" t="s">
        <v>2871</v>
      </c>
      <c r="N11086" s="2" t="s">
        <v>10176</v>
      </c>
      <c r="O11086" s="195" t="s">
        <v>269</v>
      </c>
    </row>
    <row r="11087" spans="1:15">
      <c r="A11087">
        <v>2022</v>
      </c>
      <c r="B11087" t="s">
        <v>35</v>
      </c>
      <c r="C11087" s="53">
        <f t="shared" si="603"/>
        <v>44775</v>
      </c>
      <c r="D11087">
        <v>26</v>
      </c>
      <c r="E11087" t="str">
        <f t="shared" si="602"/>
        <v>S314477526</v>
      </c>
      <c r="F11087" s="3">
        <v>2024</v>
      </c>
      <c r="G11087" s="2">
        <v>205</v>
      </c>
      <c r="H11087" s="2" t="s">
        <v>6559</v>
      </c>
      <c r="I11087" s="2" t="s">
        <v>14360</v>
      </c>
      <c r="J11087" s="2" t="s">
        <v>3301</v>
      </c>
      <c r="K11087" s="194" t="s">
        <v>17</v>
      </c>
      <c r="L11087" s="2">
        <v>39</v>
      </c>
      <c r="M11087" s="194" t="s">
        <v>11289</v>
      </c>
      <c r="N11087" s="2" t="s">
        <v>1661</v>
      </c>
      <c r="O11087" s="195" t="s">
        <v>3767</v>
      </c>
    </row>
    <row r="11088" spans="1:15">
      <c r="A11088">
        <v>2022</v>
      </c>
      <c r="B11088" t="s">
        <v>35</v>
      </c>
      <c r="C11088" s="53">
        <f t="shared" si="603"/>
        <v>44775</v>
      </c>
      <c r="D11088">
        <v>27</v>
      </c>
      <c r="E11088" t="str">
        <f t="shared" si="602"/>
        <v>S314477527</v>
      </c>
      <c r="F11088" s="3">
        <v>2025</v>
      </c>
      <c r="G11088" s="2">
        <v>194</v>
      </c>
      <c r="H11088" s="2" t="s">
        <v>14361</v>
      </c>
      <c r="I11088" s="2" t="s">
        <v>14362</v>
      </c>
      <c r="J11088" s="2" t="s">
        <v>4046</v>
      </c>
      <c r="K11088" s="194" t="s">
        <v>17</v>
      </c>
      <c r="L11088" s="2">
        <v>32</v>
      </c>
      <c r="M11088" s="194" t="s">
        <v>3028</v>
      </c>
      <c r="N11088" s="2" t="s">
        <v>2623</v>
      </c>
      <c r="O11088" s="195" t="s">
        <v>551</v>
      </c>
    </row>
    <row r="11089" spans="1:15" ht="15.75" thickBot="1">
      <c r="A11089">
        <v>2022</v>
      </c>
      <c r="B11089" t="s">
        <v>35</v>
      </c>
      <c r="C11089" s="53">
        <f t="shared" si="603"/>
        <v>44775</v>
      </c>
      <c r="D11089">
        <v>28</v>
      </c>
      <c r="E11089" t="str">
        <f t="shared" si="602"/>
        <v>S314477528</v>
      </c>
      <c r="F11089" s="5">
        <v>2026</v>
      </c>
      <c r="G11089" s="6">
        <v>185</v>
      </c>
      <c r="H11089" s="6" t="s">
        <v>5449</v>
      </c>
      <c r="I11089" s="6" t="s">
        <v>2958</v>
      </c>
      <c r="J11089" s="6" t="s">
        <v>300</v>
      </c>
      <c r="K11089" s="196" t="s">
        <v>17</v>
      </c>
      <c r="L11089" s="6">
        <v>31</v>
      </c>
      <c r="M11089" s="196" t="s">
        <v>3192</v>
      </c>
      <c r="N11089" s="6" t="s">
        <v>1019</v>
      </c>
      <c r="O11089" s="197" t="s">
        <v>7459</v>
      </c>
    </row>
    <row r="11090" spans="1:15" ht="16.5" thickTop="1" thickBot="1">
      <c r="A11090">
        <v>2022</v>
      </c>
      <c r="B11090" t="s">
        <v>34</v>
      </c>
      <c r="C11090" s="53">
        <f>C11089+7</f>
        <v>44782</v>
      </c>
      <c r="D11090">
        <v>1</v>
      </c>
      <c r="E11090" t="str">
        <f t="shared" ref="E11090:E11117" si="604">B11090&amp;C11090&amp;D11090</f>
        <v>S32447821</v>
      </c>
      <c r="F11090" s="1" t="s">
        <v>11903</v>
      </c>
    </row>
    <row r="11091" spans="1:15" ht="16.5" thickTop="1" thickBot="1">
      <c r="A11091">
        <v>2022</v>
      </c>
      <c r="B11091" t="s">
        <v>34</v>
      </c>
      <c r="C11091" s="53">
        <f t="shared" ref="C11091:C11117" si="605">C11090</f>
        <v>44782</v>
      </c>
      <c r="D11091">
        <v>2</v>
      </c>
      <c r="E11091" t="str">
        <f t="shared" si="604"/>
        <v>S32447822</v>
      </c>
      <c r="F11091" s="338" t="s">
        <v>1</v>
      </c>
      <c r="G11091" s="341" t="s">
        <v>2</v>
      </c>
      <c r="H11091" s="342"/>
      <c r="I11091" s="342"/>
      <c r="J11091" s="343"/>
      <c r="K11091" s="344" t="s">
        <v>3</v>
      </c>
      <c r="L11091" s="343"/>
      <c r="M11091" s="344" t="s">
        <v>144</v>
      </c>
      <c r="N11091" s="342"/>
      <c r="O11091" s="342"/>
    </row>
    <row r="11092" spans="1:15" ht="18" customHeight="1" thickBot="1">
      <c r="A11092">
        <v>2022</v>
      </c>
      <c r="B11092" t="s">
        <v>34</v>
      </c>
      <c r="C11092" s="53">
        <f t="shared" si="605"/>
        <v>44782</v>
      </c>
      <c r="D11092">
        <v>3</v>
      </c>
      <c r="E11092" t="str">
        <f t="shared" si="604"/>
        <v>S32447823</v>
      </c>
      <c r="F11092" s="339"/>
      <c r="G11092" s="345" t="s">
        <v>5</v>
      </c>
      <c r="H11092" s="347" t="s">
        <v>145</v>
      </c>
      <c r="I11092" s="348"/>
      <c r="J11092" s="349"/>
      <c r="K11092" s="350" t="s">
        <v>6</v>
      </c>
      <c r="L11092" s="352" t="s">
        <v>12875</v>
      </c>
      <c r="M11092" s="350" t="s">
        <v>8</v>
      </c>
      <c r="N11092" s="354" t="s">
        <v>146</v>
      </c>
      <c r="O11092" s="356" t="s">
        <v>147</v>
      </c>
    </row>
    <row r="11093" spans="1:15" ht="15.75" thickBot="1">
      <c r="A11093">
        <v>2022</v>
      </c>
      <c r="B11093" t="s">
        <v>34</v>
      </c>
      <c r="C11093" s="53">
        <f t="shared" si="605"/>
        <v>44782</v>
      </c>
      <c r="D11093">
        <v>4</v>
      </c>
      <c r="E11093" t="str">
        <f t="shared" si="604"/>
        <v>S32447824</v>
      </c>
      <c r="F11093" s="340"/>
      <c r="G11093" s="346"/>
      <c r="H11093" s="191" t="s">
        <v>9</v>
      </c>
      <c r="I11093" s="192" t="s">
        <v>18</v>
      </c>
      <c r="J11093" s="193" t="s">
        <v>11</v>
      </c>
      <c r="K11093" s="351"/>
      <c r="L11093" s="353"/>
      <c r="M11093" s="351"/>
      <c r="N11093" s="355"/>
      <c r="O11093" s="357"/>
    </row>
    <row r="11094" spans="1:15">
      <c r="A11094">
        <v>2022</v>
      </c>
      <c r="B11094" t="s">
        <v>34</v>
      </c>
      <c r="C11094" s="53">
        <f t="shared" si="605"/>
        <v>44782</v>
      </c>
      <c r="D11094">
        <v>5</v>
      </c>
      <c r="E11094" t="str">
        <f t="shared" si="604"/>
        <v>S32447825</v>
      </c>
      <c r="F11094" s="3" t="s">
        <v>12</v>
      </c>
      <c r="G11094" s="2" t="s">
        <v>9303</v>
      </c>
      <c r="H11094" s="2" t="s">
        <v>9303</v>
      </c>
      <c r="I11094" s="2" t="s">
        <v>4470</v>
      </c>
      <c r="J11094" s="2" t="s">
        <v>11478</v>
      </c>
      <c r="K11094" s="194" t="s">
        <v>13</v>
      </c>
      <c r="L11094" s="2">
        <v>48</v>
      </c>
      <c r="M11094" s="194" t="s">
        <v>741</v>
      </c>
      <c r="N11094" s="2" t="s">
        <v>1359</v>
      </c>
      <c r="O11094" s="195" t="s">
        <v>1359</v>
      </c>
    </row>
    <row r="11095" spans="1:15">
      <c r="A11095">
        <v>2022</v>
      </c>
      <c r="B11095" t="s">
        <v>34</v>
      </c>
      <c r="C11095" s="53">
        <f t="shared" si="605"/>
        <v>44782</v>
      </c>
      <c r="D11095">
        <v>6</v>
      </c>
      <c r="E11095" t="str">
        <f t="shared" si="604"/>
        <v>S32447826</v>
      </c>
      <c r="F11095" s="4">
        <v>44774</v>
      </c>
      <c r="G11095" s="2" t="s">
        <v>14363</v>
      </c>
      <c r="H11095" s="2" t="s">
        <v>14363</v>
      </c>
      <c r="I11095" s="2" t="s">
        <v>14364</v>
      </c>
      <c r="J11095" s="2" t="s">
        <v>5330</v>
      </c>
      <c r="K11095" s="194" t="s">
        <v>13</v>
      </c>
      <c r="L11095" s="2">
        <v>59</v>
      </c>
      <c r="M11095" s="194" t="s">
        <v>11858</v>
      </c>
      <c r="N11095" s="2">
        <v>0</v>
      </c>
      <c r="O11095" s="195" t="s">
        <v>1502</v>
      </c>
    </row>
    <row r="11096" spans="1:15">
      <c r="A11096">
        <v>2022</v>
      </c>
      <c r="B11096" t="s">
        <v>34</v>
      </c>
      <c r="C11096" s="53">
        <f t="shared" si="605"/>
        <v>44782</v>
      </c>
      <c r="D11096">
        <v>7</v>
      </c>
      <c r="E11096" t="str">
        <f t="shared" si="604"/>
        <v>S32447827</v>
      </c>
      <c r="F11096" s="4">
        <v>44805</v>
      </c>
      <c r="G11096" s="2" t="s">
        <v>14365</v>
      </c>
      <c r="H11096" s="2" t="s">
        <v>14365</v>
      </c>
      <c r="I11096" s="2" t="s">
        <v>14366</v>
      </c>
      <c r="J11096" s="2" t="s">
        <v>1196</v>
      </c>
      <c r="K11096" s="194" t="s">
        <v>13</v>
      </c>
      <c r="L11096" s="2">
        <v>62</v>
      </c>
      <c r="M11096" s="194" t="s">
        <v>4215</v>
      </c>
      <c r="N11096" s="2" t="s">
        <v>1548</v>
      </c>
      <c r="O11096" s="195" t="s">
        <v>1548</v>
      </c>
    </row>
    <row r="11097" spans="1:15">
      <c r="A11097">
        <v>2022</v>
      </c>
      <c r="B11097" t="s">
        <v>34</v>
      </c>
      <c r="C11097" s="53">
        <f t="shared" si="605"/>
        <v>44782</v>
      </c>
      <c r="D11097">
        <v>8</v>
      </c>
      <c r="E11097" t="str">
        <f t="shared" si="604"/>
        <v>S32447828</v>
      </c>
      <c r="F11097" s="4">
        <v>44835</v>
      </c>
      <c r="G11097" s="2" t="s">
        <v>14367</v>
      </c>
      <c r="H11097" s="2" t="s">
        <v>14367</v>
      </c>
      <c r="I11097" s="2" t="s">
        <v>14368</v>
      </c>
      <c r="J11097" s="2" t="s">
        <v>840</v>
      </c>
      <c r="K11097" s="194" t="s">
        <v>13</v>
      </c>
      <c r="L11097" s="2">
        <v>62</v>
      </c>
      <c r="M11097" s="194" t="s">
        <v>11728</v>
      </c>
      <c r="N11097" s="2" t="s">
        <v>469</v>
      </c>
      <c r="O11097" s="195" t="s">
        <v>469</v>
      </c>
    </row>
    <row r="11098" spans="1:15">
      <c r="A11098">
        <v>2022</v>
      </c>
      <c r="B11098" t="s">
        <v>34</v>
      </c>
      <c r="C11098" s="53">
        <f t="shared" si="605"/>
        <v>44782</v>
      </c>
      <c r="D11098">
        <v>9</v>
      </c>
      <c r="E11098" t="str">
        <f t="shared" si="604"/>
        <v>S32447829</v>
      </c>
      <c r="F11098" s="4">
        <v>44866</v>
      </c>
      <c r="G11098" s="2" t="s">
        <v>4645</v>
      </c>
      <c r="H11098" s="2" t="s">
        <v>4645</v>
      </c>
      <c r="I11098" s="2" t="s">
        <v>14369</v>
      </c>
      <c r="J11098" s="2" t="s">
        <v>1544</v>
      </c>
      <c r="K11098" s="194" t="s">
        <v>13</v>
      </c>
      <c r="L11098" s="2">
        <v>59</v>
      </c>
      <c r="M11098" s="194" t="s">
        <v>11728</v>
      </c>
      <c r="N11098" s="2" t="s">
        <v>469</v>
      </c>
      <c r="O11098" s="195" t="s">
        <v>469</v>
      </c>
    </row>
    <row r="11099" spans="1:15">
      <c r="A11099">
        <v>2022</v>
      </c>
      <c r="B11099" t="s">
        <v>34</v>
      </c>
      <c r="C11099" s="53">
        <f t="shared" si="605"/>
        <v>44782</v>
      </c>
      <c r="D11099">
        <v>10</v>
      </c>
      <c r="E11099" t="str">
        <f t="shared" si="604"/>
        <v>S324478210</v>
      </c>
      <c r="F11099" s="3" t="s">
        <v>13233</v>
      </c>
      <c r="G11099" s="2" t="s">
        <v>14370</v>
      </c>
      <c r="H11099" s="2" t="s">
        <v>14370</v>
      </c>
      <c r="I11099" s="2" t="s">
        <v>14371</v>
      </c>
      <c r="J11099" s="2" t="s">
        <v>1998</v>
      </c>
      <c r="K11099" s="194" t="s">
        <v>13</v>
      </c>
      <c r="L11099" s="2">
        <v>52</v>
      </c>
      <c r="M11099" s="194" t="s">
        <v>11799</v>
      </c>
      <c r="N11099" s="2" t="s">
        <v>799</v>
      </c>
      <c r="O11099" s="195" t="s">
        <v>269</v>
      </c>
    </row>
    <row r="11100" spans="1:15">
      <c r="A11100">
        <v>2022</v>
      </c>
      <c r="B11100" t="s">
        <v>34</v>
      </c>
      <c r="C11100" s="53">
        <f t="shared" si="605"/>
        <v>44782</v>
      </c>
      <c r="D11100">
        <v>11</v>
      </c>
      <c r="E11100" t="str">
        <f t="shared" si="604"/>
        <v>S324478211</v>
      </c>
      <c r="F11100" s="3">
        <v>2023</v>
      </c>
      <c r="G11100" s="2" t="s">
        <v>14372</v>
      </c>
      <c r="H11100" s="2" t="s">
        <v>14372</v>
      </c>
      <c r="I11100" s="2" t="s">
        <v>3203</v>
      </c>
      <c r="J11100" s="2" t="s">
        <v>2402</v>
      </c>
      <c r="K11100" s="194" t="s">
        <v>13</v>
      </c>
      <c r="L11100" s="2">
        <v>44</v>
      </c>
      <c r="M11100" s="194" t="s">
        <v>1789</v>
      </c>
      <c r="N11100" s="2" t="s">
        <v>420</v>
      </c>
      <c r="O11100" s="195" t="s">
        <v>1460</v>
      </c>
    </row>
    <row r="11101" spans="1:15">
      <c r="A11101">
        <v>2022</v>
      </c>
      <c r="B11101" t="s">
        <v>34</v>
      </c>
      <c r="C11101" s="53">
        <f t="shared" si="605"/>
        <v>44782</v>
      </c>
      <c r="D11101">
        <v>12</v>
      </c>
      <c r="E11101" t="str">
        <f t="shared" si="604"/>
        <v>S324478212</v>
      </c>
      <c r="F11101" s="3">
        <v>2024</v>
      </c>
      <c r="G11101" s="2" t="s">
        <v>10281</v>
      </c>
      <c r="H11101" s="2" t="s">
        <v>10281</v>
      </c>
      <c r="I11101" s="2" t="s">
        <v>10281</v>
      </c>
      <c r="J11101" s="2" t="s">
        <v>5201</v>
      </c>
      <c r="K11101" s="194" t="s">
        <v>13</v>
      </c>
      <c r="L11101" s="2">
        <v>37</v>
      </c>
      <c r="M11101" s="194" t="s">
        <v>11279</v>
      </c>
      <c r="N11101" s="2" t="s">
        <v>1646</v>
      </c>
      <c r="O11101" s="195">
        <v>25</v>
      </c>
    </row>
    <row r="11102" spans="1:15">
      <c r="A11102">
        <v>2022</v>
      </c>
      <c r="B11102" t="s">
        <v>34</v>
      </c>
      <c r="C11102" s="53">
        <f t="shared" si="605"/>
        <v>44782</v>
      </c>
      <c r="D11102">
        <v>13</v>
      </c>
      <c r="E11102" t="str">
        <f t="shared" si="604"/>
        <v>S324478213</v>
      </c>
      <c r="F11102" s="3">
        <v>2025</v>
      </c>
      <c r="G11102" s="2" t="s">
        <v>2711</v>
      </c>
      <c r="H11102" s="2" t="s">
        <v>2711</v>
      </c>
      <c r="I11102" s="2" t="s">
        <v>1892</v>
      </c>
      <c r="J11102" s="2" t="s">
        <v>923</v>
      </c>
      <c r="K11102" s="194" t="s">
        <v>13</v>
      </c>
      <c r="L11102" s="2">
        <v>29</v>
      </c>
      <c r="M11102" s="194" t="s">
        <v>5647</v>
      </c>
      <c r="N11102" s="2" t="s">
        <v>636</v>
      </c>
      <c r="O11102" s="195" t="s">
        <v>4563</v>
      </c>
    </row>
    <row r="11103" spans="1:15" ht="15.75" thickBot="1">
      <c r="A11103">
        <v>2022</v>
      </c>
      <c r="B11103" t="s">
        <v>34</v>
      </c>
      <c r="C11103" s="53">
        <f t="shared" si="605"/>
        <v>44782</v>
      </c>
      <c r="D11103">
        <v>14</v>
      </c>
      <c r="E11103" t="str">
        <f t="shared" si="604"/>
        <v>S324478214</v>
      </c>
      <c r="F11103" s="5">
        <v>2026</v>
      </c>
      <c r="G11103" s="6" t="s">
        <v>10247</v>
      </c>
      <c r="H11103" s="6" t="s">
        <v>10247</v>
      </c>
      <c r="I11103" s="6" t="s">
        <v>7248</v>
      </c>
      <c r="J11103" s="6" t="s">
        <v>1340</v>
      </c>
      <c r="K11103" s="196" t="s">
        <v>13</v>
      </c>
      <c r="L11103" s="6">
        <v>30</v>
      </c>
      <c r="M11103" s="196" t="s">
        <v>290</v>
      </c>
      <c r="N11103" s="6" t="s">
        <v>4149</v>
      </c>
      <c r="O11103" s="197" t="s">
        <v>11007</v>
      </c>
    </row>
    <row r="11104" spans="1:15" ht="16.5" thickTop="1" thickBot="1">
      <c r="A11104">
        <v>2022</v>
      </c>
      <c r="B11104" t="s">
        <v>34</v>
      </c>
      <c r="C11104" s="53">
        <f t="shared" si="605"/>
        <v>44782</v>
      </c>
      <c r="D11104">
        <v>15</v>
      </c>
      <c r="E11104" t="str">
        <f t="shared" si="604"/>
        <v>S324478215</v>
      </c>
      <c r="F11104" s="1" t="s">
        <v>11904</v>
      </c>
    </row>
    <row r="11105" spans="1:15" ht="16.5" thickTop="1" thickBot="1">
      <c r="A11105">
        <v>2022</v>
      </c>
      <c r="B11105" t="s">
        <v>34</v>
      </c>
      <c r="C11105" s="53">
        <f t="shared" si="605"/>
        <v>44782</v>
      </c>
      <c r="D11105">
        <v>16</v>
      </c>
      <c r="E11105" t="str">
        <f t="shared" si="604"/>
        <v>S324478216</v>
      </c>
      <c r="F11105" s="338" t="s">
        <v>1</v>
      </c>
      <c r="G11105" s="341" t="s">
        <v>2</v>
      </c>
      <c r="H11105" s="342"/>
      <c r="I11105" s="342"/>
      <c r="J11105" s="343"/>
      <c r="K11105" s="344" t="s">
        <v>3</v>
      </c>
      <c r="L11105" s="343"/>
      <c r="M11105" s="344" t="s">
        <v>144</v>
      </c>
      <c r="N11105" s="342"/>
      <c r="O11105" s="342"/>
    </row>
    <row r="11106" spans="1:15" ht="18" customHeight="1" thickBot="1">
      <c r="A11106">
        <v>2022</v>
      </c>
      <c r="B11106" t="s">
        <v>34</v>
      </c>
      <c r="C11106" s="53">
        <f t="shared" si="605"/>
        <v>44782</v>
      </c>
      <c r="D11106">
        <v>17</v>
      </c>
      <c r="E11106" t="str">
        <f t="shared" si="604"/>
        <v>S324478217</v>
      </c>
      <c r="F11106" s="339"/>
      <c r="G11106" s="345" t="s">
        <v>5</v>
      </c>
      <c r="H11106" s="347" t="s">
        <v>145</v>
      </c>
      <c r="I11106" s="348"/>
      <c r="J11106" s="349"/>
      <c r="K11106" s="350" t="s">
        <v>6</v>
      </c>
      <c r="L11106" s="352" t="s">
        <v>12875</v>
      </c>
      <c r="M11106" s="350" t="s">
        <v>8</v>
      </c>
      <c r="N11106" s="354" t="s">
        <v>146</v>
      </c>
      <c r="O11106" s="356" t="s">
        <v>147</v>
      </c>
    </row>
    <row r="11107" spans="1:15" ht="15.75" thickBot="1">
      <c r="A11107">
        <v>2022</v>
      </c>
      <c r="B11107" t="s">
        <v>34</v>
      </c>
      <c r="C11107" s="53">
        <f t="shared" si="605"/>
        <v>44782</v>
      </c>
      <c r="D11107">
        <v>18</v>
      </c>
      <c r="E11107" t="str">
        <f t="shared" si="604"/>
        <v>S324478218</v>
      </c>
      <c r="F11107" s="340"/>
      <c r="G11107" s="346"/>
      <c r="H11107" s="191" t="s">
        <v>9</v>
      </c>
      <c r="I11107" s="192" t="s">
        <v>18</v>
      </c>
      <c r="J11107" s="193" t="s">
        <v>11</v>
      </c>
      <c r="K11107" s="351"/>
      <c r="L11107" s="353"/>
      <c r="M11107" s="351"/>
      <c r="N11107" s="355"/>
      <c r="O11107" s="357"/>
    </row>
    <row r="11108" spans="1:15">
      <c r="A11108">
        <v>2022</v>
      </c>
      <c r="B11108" t="s">
        <v>34</v>
      </c>
      <c r="C11108" s="53">
        <f t="shared" si="605"/>
        <v>44782</v>
      </c>
      <c r="D11108">
        <v>19</v>
      </c>
      <c r="E11108" t="str">
        <f t="shared" si="604"/>
        <v>S324478219</v>
      </c>
      <c r="F11108" s="3" t="s">
        <v>16</v>
      </c>
      <c r="G11108" s="2" t="s">
        <v>14373</v>
      </c>
      <c r="H11108" s="2" t="s">
        <v>14373</v>
      </c>
      <c r="I11108" s="2" t="s">
        <v>14374</v>
      </c>
      <c r="J11108" s="2" t="s">
        <v>1998</v>
      </c>
      <c r="K11108" s="194" t="s">
        <v>13</v>
      </c>
      <c r="L11108" s="2">
        <v>53</v>
      </c>
      <c r="M11108" s="194" t="s">
        <v>7033</v>
      </c>
      <c r="N11108" s="2" t="s">
        <v>2071</v>
      </c>
      <c r="O11108" s="195" t="s">
        <v>4881</v>
      </c>
    </row>
    <row r="11109" spans="1:15">
      <c r="A11109">
        <v>2022</v>
      </c>
      <c r="B11109" t="s">
        <v>34</v>
      </c>
      <c r="C11109" s="53">
        <f t="shared" si="605"/>
        <v>44782</v>
      </c>
      <c r="D11109">
        <v>20</v>
      </c>
      <c r="E11109" t="str">
        <f t="shared" si="604"/>
        <v>S324478220</v>
      </c>
      <c r="F11109" s="4">
        <v>44774</v>
      </c>
      <c r="G11109" s="2" t="s">
        <v>14375</v>
      </c>
      <c r="H11109" s="2" t="s">
        <v>14375</v>
      </c>
      <c r="I11109" s="2" t="s">
        <v>14376</v>
      </c>
      <c r="J11109" s="2" t="s">
        <v>2405</v>
      </c>
      <c r="K11109" s="194" t="s">
        <v>13</v>
      </c>
      <c r="L11109" s="2">
        <v>53</v>
      </c>
      <c r="M11109" s="194" t="s">
        <v>9889</v>
      </c>
      <c r="N11109" s="2">
        <v>0</v>
      </c>
      <c r="O11109" s="195" t="s">
        <v>1825</v>
      </c>
    </row>
    <row r="11110" spans="1:15">
      <c r="A11110">
        <v>2022</v>
      </c>
      <c r="B11110" t="s">
        <v>34</v>
      </c>
      <c r="C11110" s="53">
        <f t="shared" si="605"/>
        <v>44782</v>
      </c>
      <c r="D11110">
        <v>21</v>
      </c>
      <c r="E11110" t="str">
        <f t="shared" si="604"/>
        <v>S324478221</v>
      </c>
      <c r="F11110" s="4">
        <v>44805</v>
      </c>
      <c r="G11110" s="2" t="s">
        <v>14377</v>
      </c>
      <c r="H11110" s="2" t="s">
        <v>14377</v>
      </c>
      <c r="I11110" s="2" t="s">
        <v>14378</v>
      </c>
      <c r="J11110" s="2" t="s">
        <v>511</v>
      </c>
      <c r="K11110" s="194" t="s">
        <v>13</v>
      </c>
      <c r="L11110" s="2">
        <v>48</v>
      </c>
      <c r="M11110" s="194" t="s">
        <v>314</v>
      </c>
      <c r="N11110" s="2" t="s">
        <v>333</v>
      </c>
      <c r="O11110" s="195" t="s">
        <v>333</v>
      </c>
    </row>
    <row r="11111" spans="1:15">
      <c r="A11111">
        <v>2022</v>
      </c>
      <c r="B11111" t="s">
        <v>34</v>
      </c>
      <c r="C11111" s="53">
        <f t="shared" si="605"/>
        <v>44782</v>
      </c>
      <c r="D11111">
        <v>22</v>
      </c>
      <c r="E11111" t="str">
        <f t="shared" si="604"/>
        <v>S324478222</v>
      </c>
      <c r="F11111" s="4">
        <v>44835</v>
      </c>
      <c r="G11111" s="2" t="s">
        <v>14379</v>
      </c>
      <c r="H11111" s="2" t="s">
        <v>14379</v>
      </c>
      <c r="I11111" s="2" t="s">
        <v>3991</v>
      </c>
      <c r="J11111" s="2" t="s">
        <v>945</v>
      </c>
      <c r="K11111" s="194" t="s">
        <v>13</v>
      </c>
      <c r="L11111" s="2">
        <v>45</v>
      </c>
      <c r="M11111" s="194" t="s">
        <v>3803</v>
      </c>
      <c r="N11111" s="2" t="s">
        <v>2082</v>
      </c>
      <c r="O11111" s="195" t="s">
        <v>2082</v>
      </c>
    </row>
    <row r="11112" spans="1:15">
      <c r="A11112">
        <v>2022</v>
      </c>
      <c r="B11112" t="s">
        <v>34</v>
      </c>
      <c r="C11112" s="53">
        <f t="shared" si="605"/>
        <v>44782</v>
      </c>
      <c r="D11112">
        <v>23</v>
      </c>
      <c r="E11112" t="str">
        <f t="shared" si="604"/>
        <v>S324478223</v>
      </c>
      <c r="F11112" s="4">
        <v>44866</v>
      </c>
      <c r="G11112" s="2" t="s">
        <v>5922</v>
      </c>
      <c r="H11112" s="2" t="s">
        <v>5922</v>
      </c>
      <c r="I11112" s="2" t="s">
        <v>14380</v>
      </c>
      <c r="J11112" s="2" t="s">
        <v>2621</v>
      </c>
      <c r="K11112" s="194" t="s">
        <v>13</v>
      </c>
      <c r="L11112" s="2">
        <v>45</v>
      </c>
      <c r="M11112" s="194" t="s">
        <v>2951</v>
      </c>
      <c r="N11112" s="2" t="s">
        <v>334</v>
      </c>
      <c r="O11112" s="195" t="s">
        <v>2082</v>
      </c>
    </row>
    <row r="11113" spans="1:15">
      <c r="A11113">
        <v>2022</v>
      </c>
      <c r="B11113" t="s">
        <v>34</v>
      </c>
      <c r="C11113" s="53">
        <f t="shared" si="605"/>
        <v>44782</v>
      </c>
      <c r="D11113">
        <v>24</v>
      </c>
      <c r="E11113" t="str">
        <f t="shared" si="604"/>
        <v>S324478224</v>
      </c>
      <c r="F11113" s="3" t="s">
        <v>13233</v>
      </c>
      <c r="G11113" s="2" t="s">
        <v>14381</v>
      </c>
      <c r="H11113" s="2" t="s">
        <v>14381</v>
      </c>
      <c r="I11113" s="2" t="s">
        <v>14382</v>
      </c>
      <c r="J11113" s="2" t="s">
        <v>518</v>
      </c>
      <c r="K11113" s="194" t="s">
        <v>13</v>
      </c>
      <c r="L11113" s="2">
        <v>43</v>
      </c>
      <c r="M11113" s="194" t="s">
        <v>2871</v>
      </c>
      <c r="N11113" s="2" t="s">
        <v>269</v>
      </c>
      <c r="O11113" s="195" t="s">
        <v>10176</v>
      </c>
    </row>
    <row r="11114" spans="1:15">
      <c r="A11114">
        <v>2022</v>
      </c>
      <c r="B11114" t="s">
        <v>34</v>
      </c>
      <c r="C11114" s="53">
        <f t="shared" si="605"/>
        <v>44782</v>
      </c>
      <c r="D11114">
        <v>25</v>
      </c>
      <c r="E11114" t="str">
        <f t="shared" si="604"/>
        <v>S324478225</v>
      </c>
      <c r="F11114" s="3">
        <v>2023</v>
      </c>
      <c r="G11114" s="2" t="s">
        <v>2740</v>
      </c>
      <c r="H11114" s="2" t="s">
        <v>2740</v>
      </c>
      <c r="I11114" s="2" t="s">
        <v>7972</v>
      </c>
      <c r="J11114" s="2" t="s">
        <v>2344</v>
      </c>
      <c r="K11114" s="194" t="s">
        <v>13</v>
      </c>
      <c r="L11114" s="2">
        <v>39</v>
      </c>
      <c r="M11114" s="194" t="s">
        <v>314</v>
      </c>
      <c r="N11114" s="2" t="s">
        <v>800</v>
      </c>
      <c r="O11114" s="195" t="s">
        <v>1723</v>
      </c>
    </row>
    <row r="11115" spans="1:15">
      <c r="A11115">
        <v>2022</v>
      </c>
      <c r="B11115" t="s">
        <v>34</v>
      </c>
      <c r="C11115" s="53">
        <f t="shared" si="605"/>
        <v>44782</v>
      </c>
      <c r="D11115">
        <v>26</v>
      </c>
      <c r="E11115" t="str">
        <f t="shared" si="604"/>
        <v>S324478226</v>
      </c>
      <c r="F11115" s="3">
        <v>2024</v>
      </c>
      <c r="G11115" s="2" t="s">
        <v>10811</v>
      </c>
      <c r="H11115" s="2" t="s">
        <v>10811</v>
      </c>
      <c r="I11115" s="2" t="s">
        <v>12026</v>
      </c>
      <c r="J11115" s="2" t="s">
        <v>4296</v>
      </c>
      <c r="K11115" s="194" t="s">
        <v>13</v>
      </c>
      <c r="L11115" s="2">
        <v>37</v>
      </c>
      <c r="M11115" s="194" t="s">
        <v>11113</v>
      </c>
      <c r="N11115" s="2" t="s">
        <v>10191</v>
      </c>
      <c r="O11115" s="195" t="s">
        <v>10188</v>
      </c>
    </row>
    <row r="11116" spans="1:15">
      <c r="A11116">
        <v>2022</v>
      </c>
      <c r="B11116" t="s">
        <v>34</v>
      </c>
      <c r="C11116" s="53">
        <f t="shared" si="605"/>
        <v>44782</v>
      </c>
      <c r="D11116">
        <v>27</v>
      </c>
      <c r="E11116" t="str">
        <f t="shared" si="604"/>
        <v>S324478227</v>
      </c>
      <c r="F11116" s="3">
        <v>2025</v>
      </c>
      <c r="G11116" s="2" t="s">
        <v>8166</v>
      </c>
      <c r="H11116" s="2" t="s">
        <v>8166</v>
      </c>
      <c r="I11116" s="2" t="s">
        <v>14383</v>
      </c>
      <c r="J11116" s="2" t="s">
        <v>4296</v>
      </c>
      <c r="K11116" s="194" t="s">
        <v>13</v>
      </c>
      <c r="L11116" s="2">
        <v>31</v>
      </c>
      <c r="M11116" s="194" t="s">
        <v>1631</v>
      </c>
      <c r="N11116" s="2" t="s">
        <v>4039</v>
      </c>
      <c r="O11116" s="195" t="s">
        <v>10188</v>
      </c>
    </row>
    <row r="11117" spans="1:15" ht="15.75" thickBot="1">
      <c r="A11117">
        <v>2022</v>
      </c>
      <c r="B11117" t="s">
        <v>34</v>
      </c>
      <c r="C11117" s="53">
        <f t="shared" si="605"/>
        <v>44782</v>
      </c>
      <c r="D11117">
        <v>28</v>
      </c>
      <c r="E11117" t="str">
        <f t="shared" si="604"/>
        <v>S324478228</v>
      </c>
      <c r="F11117" s="5">
        <v>2026</v>
      </c>
      <c r="G11117" s="6" t="s">
        <v>5679</v>
      </c>
      <c r="H11117" s="6" t="s">
        <v>5679</v>
      </c>
      <c r="I11117" s="6" t="s">
        <v>5684</v>
      </c>
      <c r="J11117" s="6" t="s">
        <v>2616</v>
      </c>
      <c r="K11117" s="196" t="s">
        <v>13</v>
      </c>
      <c r="L11117" s="6">
        <v>30</v>
      </c>
      <c r="M11117" s="196" t="s">
        <v>3662</v>
      </c>
      <c r="N11117" s="6" t="s">
        <v>10157</v>
      </c>
      <c r="O11117" s="197" t="s">
        <v>10176</v>
      </c>
    </row>
    <row r="11118" spans="1:15" ht="16.5" thickTop="1" thickBot="1">
      <c r="A11118">
        <v>2022</v>
      </c>
      <c r="B11118" t="s">
        <v>33</v>
      </c>
      <c r="C11118" s="53">
        <f>C11117+7</f>
        <v>44789</v>
      </c>
      <c r="D11118">
        <v>1</v>
      </c>
      <c r="E11118" t="str">
        <f t="shared" ref="E11118:E11145" si="606">B11118&amp;C11118&amp;D11118</f>
        <v>S33447891</v>
      </c>
      <c r="F11118" s="1" t="s">
        <v>11903</v>
      </c>
    </row>
    <row r="11119" spans="1:15" ht="16.5" thickTop="1" thickBot="1">
      <c r="A11119">
        <v>2022</v>
      </c>
      <c r="B11119" t="s">
        <v>33</v>
      </c>
      <c r="C11119" s="53">
        <f t="shared" ref="C11119:C11145" si="607">C11118</f>
        <v>44789</v>
      </c>
      <c r="D11119">
        <v>2</v>
      </c>
      <c r="E11119" t="str">
        <f t="shared" si="606"/>
        <v>S33447892</v>
      </c>
      <c r="F11119" s="338" t="s">
        <v>1</v>
      </c>
      <c r="G11119" s="341" t="s">
        <v>2</v>
      </c>
      <c r="H11119" s="342"/>
      <c r="I11119" s="342"/>
      <c r="J11119" s="343"/>
      <c r="K11119" s="344" t="s">
        <v>3</v>
      </c>
      <c r="L11119" s="343"/>
      <c r="M11119" s="344" t="s">
        <v>144</v>
      </c>
      <c r="N11119" s="342"/>
      <c r="O11119" s="342"/>
    </row>
    <row r="11120" spans="1:15" ht="18" customHeight="1" thickBot="1">
      <c r="A11120">
        <v>2022</v>
      </c>
      <c r="B11120" t="s">
        <v>33</v>
      </c>
      <c r="C11120" s="53">
        <f t="shared" si="607"/>
        <v>44789</v>
      </c>
      <c r="D11120">
        <v>3</v>
      </c>
      <c r="E11120" t="str">
        <f t="shared" si="606"/>
        <v>S33447893</v>
      </c>
      <c r="F11120" s="339"/>
      <c r="G11120" s="345" t="s">
        <v>5</v>
      </c>
      <c r="H11120" s="347" t="s">
        <v>145</v>
      </c>
      <c r="I11120" s="348"/>
      <c r="J11120" s="349"/>
      <c r="K11120" s="350" t="s">
        <v>6</v>
      </c>
      <c r="L11120" s="352" t="s">
        <v>12875</v>
      </c>
      <c r="M11120" s="350" t="s">
        <v>8</v>
      </c>
      <c r="N11120" s="354" t="s">
        <v>146</v>
      </c>
      <c r="O11120" s="356" t="s">
        <v>147</v>
      </c>
    </row>
    <row r="11121" spans="1:15" ht="15.75" thickBot="1">
      <c r="A11121">
        <v>2022</v>
      </c>
      <c r="B11121" t="s">
        <v>33</v>
      </c>
      <c r="C11121" s="53">
        <f t="shared" si="607"/>
        <v>44789</v>
      </c>
      <c r="D11121">
        <v>4</v>
      </c>
      <c r="E11121" t="str">
        <f t="shared" si="606"/>
        <v>S33447894</v>
      </c>
      <c r="F11121" s="340"/>
      <c r="G11121" s="346"/>
      <c r="H11121" s="191" t="s">
        <v>9</v>
      </c>
      <c r="I11121" s="192" t="s">
        <v>18</v>
      </c>
      <c r="J11121" s="193" t="s">
        <v>11</v>
      </c>
      <c r="K11121" s="351"/>
      <c r="L11121" s="353"/>
      <c r="M11121" s="351"/>
      <c r="N11121" s="355"/>
      <c r="O11121" s="357"/>
    </row>
    <row r="11122" spans="1:15">
      <c r="A11122">
        <v>2022</v>
      </c>
      <c r="B11122" t="s">
        <v>33</v>
      </c>
      <c r="C11122" s="53">
        <f t="shared" si="607"/>
        <v>44789</v>
      </c>
      <c r="D11122">
        <v>5</v>
      </c>
      <c r="E11122" t="str">
        <f t="shared" si="606"/>
        <v>S33447895</v>
      </c>
      <c r="F11122" s="3" t="s">
        <v>12</v>
      </c>
      <c r="G11122" s="2">
        <v>0</v>
      </c>
      <c r="H11122" s="2" t="s">
        <v>12876</v>
      </c>
      <c r="I11122" s="2" t="s">
        <v>11478</v>
      </c>
      <c r="J11122" s="2" t="s">
        <v>12877</v>
      </c>
      <c r="K11122" s="194" t="s">
        <v>17</v>
      </c>
      <c r="L11122" s="2">
        <v>45</v>
      </c>
      <c r="M11122" s="194" t="s">
        <v>1966</v>
      </c>
      <c r="N11122" s="2" t="s">
        <v>10652</v>
      </c>
      <c r="O11122" s="195" t="s">
        <v>551</v>
      </c>
    </row>
    <row r="11123" spans="1:15">
      <c r="A11123">
        <v>2022</v>
      </c>
      <c r="B11123" t="s">
        <v>33</v>
      </c>
      <c r="C11123" s="53">
        <f t="shared" si="607"/>
        <v>44789</v>
      </c>
      <c r="D11123">
        <v>6</v>
      </c>
      <c r="E11123" t="str">
        <f t="shared" si="606"/>
        <v>S33447896</v>
      </c>
      <c r="F11123" s="4">
        <v>44774</v>
      </c>
      <c r="G11123" s="2">
        <v>81</v>
      </c>
      <c r="H11123" s="2" t="s">
        <v>12733</v>
      </c>
      <c r="I11123" s="2" t="s">
        <v>5583</v>
      </c>
      <c r="J11123" s="2" t="s">
        <v>4204</v>
      </c>
      <c r="K11123" s="194" t="s">
        <v>17</v>
      </c>
      <c r="L11123" s="2">
        <v>55</v>
      </c>
      <c r="M11123" s="194">
        <v>100</v>
      </c>
      <c r="N11123" s="2">
        <v>0</v>
      </c>
      <c r="O11123" s="195">
        <v>0</v>
      </c>
    </row>
    <row r="11124" spans="1:15">
      <c r="A11124">
        <v>2022</v>
      </c>
      <c r="B11124" t="s">
        <v>33</v>
      </c>
      <c r="C11124" s="53">
        <f t="shared" si="607"/>
        <v>44789</v>
      </c>
      <c r="D11124">
        <v>7</v>
      </c>
      <c r="E11124" t="str">
        <f t="shared" si="606"/>
        <v>S33447897</v>
      </c>
      <c r="F11124" s="4">
        <v>44805</v>
      </c>
      <c r="G11124" s="2">
        <v>77</v>
      </c>
      <c r="H11124" s="2" t="s">
        <v>14384</v>
      </c>
      <c r="I11124" s="2" t="s">
        <v>14385</v>
      </c>
      <c r="J11124" s="2" t="s">
        <v>1257</v>
      </c>
      <c r="K11124" s="194" t="s">
        <v>17</v>
      </c>
      <c r="L11124" s="2">
        <v>58</v>
      </c>
      <c r="M11124" s="194">
        <v>100</v>
      </c>
      <c r="N11124" s="2">
        <v>0</v>
      </c>
      <c r="O11124" s="195">
        <v>0</v>
      </c>
    </row>
    <row r="11125" spans="1:15">
      <c r="A11125">
        <v>2022</v>
      </c>
      <c r="B11125" t="s">
        <v>33</v>
      </c>
      <c r="C11125" s="53">
        <f t="shared" si="607"/>
        <v>44789</v>
      </c>
      <c r="D11125">
        <v>8</v>
      </c>
      <c r="E11125" t="str">
        <f t="shared" si="606"/>
        <v>S33447898</v>
      </c>
      <c r="F11125" s="4">
        <v>44835</v>
      </c>
      <c r="G11125" s="2">
        <v>100</v>
      </c>
      <c r="H11125" s="2" t="s">
        <v>14386</v>
      </c>
      <c r="I11125" s="2" t="s">
        <v>14386</v>
      </c>
      <c r="J11125" s="2" t="s">
        <v>2347</v>
      </c>
      <c r="K11125" s="194" t="s">
        <v>17</v>
      </c>
      <c r="L11125" s="2">
        <v>57</v>
      </c>
      <c r="M11125" s="194" t="s">
        <v>11745</v>
      </c>
      <c r="N11125" s="2" t="s">
        <v>10365</v>
      </c>
      <c r="O11125" s="195" t="s">
        <v>3331</v>
      </c>
    </row>
    <row r="11126" spans="1:15">
      <c r="A11126">
        <v>2022</v>
      </c>
      <c r="B11126" t="s">
        <v>33</v>
      </c>
      <c r="C11126" s="53">
        <f t="shared" si="607"/>
        <v>44789</v>
      </c>
      <c r="D11126">
        <v>9</v>
      </c>
      <c r="E11126" t="str">
        <f t="shared" si="606"/>
        <v>S33447899</v>
      </c>
      <c r="F11126" s="4">
        <v>44866</v>
      </c>
      <c r="G11126" s="2">
        <v>105</v>
      </c>
      <c r="H11126" s="2" t="s">
        <v>11749</v>
      </c>
      <c r="I11126" s="2" t="s">
        <v>13489</v>
      </c>
      <c r="J11126" s="2" t="s">
        <v>12572</v>
      </c>
      <c r="K11126" s="194" t="s">
        <v>17</v>
      </c>
      <c r="L11126" s="2">
        <v>55</v>
      </c>
      <c r="M11126" s="194" t="s">
        <v>4235</v>
      </c>
      <c r="N11126" s="2" t="s">
        <v>4562</v>
      </c>
      <c r="O11126" s="195" t="s">
        <v>3320</v>
      </c>
    </row>
    <row r="11127" spans="1:15">
      <c r="A11127">
        <v>2022</v>
      </c>
      <c r="B11127" t="s">
        <v>33</v>
      </c>
      <c r="C11127" s="53">
        <f t="shared" si="607"/>
        <v>44789</v>
      </c>
      <c r="D11127">
        <v>10</v>
      </c>
      <c r="E11127" t="str">
        <f t="shared" si="606"/>
        <v>S334478910</v>
      </c>
      <c r="F11127" s="3" t="s">
        <v>13233</v>
      </c>
      <c r="G11127" s="2">
        <v>99</v>
      </c>
      <c r="H11127" s="2" t="s">
        <v>14387</v>
      </c>
      <c r="I11127" s="2" t="s">
        <v>11419</v>
      </c>
      <c r="J11127" s="2" t="s">
        <v>261</v>
      </c>
      <c r="K11127" s="194" t="s">
        <v>17</v>
      </c>
      <c r="L11127" s="2">
        <v>50</v>
      </c>
      <c r="M11127" s="194" t="s">
        <v>5648</v>
      </c>
      <c r="N11127" s="2" t="s">
        <v>264</v>
      </c>
      <c r="O11127" s="195" t="s">
        <v>11007</v>
      </c>
    </row>
    <row r="11128" spans="1:15">
      <c r="A11128">
        <v>2022</v>
      </c>
      <c r="B11128" t="s">
        <v>33</v>
      </c>
      <c r="C11128" s="53">
        <f t="shared" si="607"/>
        <v>44789</v>
      </c>
      <c r="D11128">
        <v>11</v>
      </c>
      <c r="E11128" t="str">
        <f t="shared" si="606"/>
        <v>S334478911</v>
      </c>
      <c r="F11128" s="3">
        <v>2023</v>
      </c>
      <c r="G11128" s="2">
        <v>160</v>
      </c>
      <c r="H11128" s="2" t="s">
        <v>6882</v>
      </c>
      <c r="I11128" s="2" t="s">
        <v>14388</v>
      </c>
      <c r="J11128" s="2" t="s">
        <v>2757</v>
      </c>
      <c r="K11128" s="194" t="s">
        <v>17</v>
      </c>
      <c r="L11128" s="2">
        <v>47</v>
      </c>
      <c r="M11128" s="194" t="s">
        <v>2148</v>
      </c>
      <c r="N11128" s="2" t="s">
        <v>1456</v>
      </c>
      <c r="O11128" s="195" t="s">
        <v>640</v>
      </c>
    </row>
    <row r="11129" spans="1:15">
      <c r="A11129">
        <v>2022</v>
      </c>
      <c r="B11129" t="s">
        <v>33</v>
      </c>
      <c r="C11129" s="53">
        <f t="shared" si="607"/>
        <v>44789</v>
      </c>
      <c r="D11129">
        <v>12</v>
      </c>
      <c r="E11129" t="str">
        <f t="shared" si="606"/>
        <v>S334478912</v>
      </c>
      <c r="F11129" s="3">
        <v>2024</v>
      </c>
      <c r="G11129" s="2">
        <v>167</v>
      </c>
      <c r="H11129" s="2" t="s">
        <v>14389</v>
      </c>
      <c r="I11129" s="2" t="s">
        <v>14390</v>
      </c>
      <c r="J11129" s="2" t="s">
        <v>3264</v>
      </c>
      <c r="K11129" s="194" t="s">
        <v>17</v>
      </c>
      <c r="L11129" s="2">
        <v>37</v>
      </c>
      <c r="M11129" s="194" t="s">
        <v>11459</v>
      </c>
      <c r="N11129" s="2" t="s">
        <v>640</v>
      </c>
      <c r="O11129" s="195" t="s">
        <v>640</v>
      </c>
    </row>
    <row r="11130" spans="1:15">
      <c r="A11130">
        <v>2022</v>
      </c>
      <c r="B11130" t="s">
        <v>33</v>
      </c>
      <c r="C11130" s="53">
        <f t="shared" si="607"/>
        <v>44789</v>
      </c>
      <c r="D11130">
        <v>13</v>
      </c>
      <c r="E11130" t="str">
        <f t="shared" si="606"/>
        <v>S334478913</v>
      </c>
      <c r="F11130" s="3">
        <v>2025</v>
      </c>
      <c r="G11130" s="2">
        <v>165</v>
      </c>
      <c r="H11130" s="2" t="s">
        <v>2434</v>
      </c>
      <c r="I11130" s="2" t="s">
        <v>14391</v>
      </c>
      <c r="J11130" s="2">
        <v>1</v>
      </c>
      <c r="K11130" s="194" t="s">
        <v>17</v>
      </c>
      <c r="L11130" s="2">
        <v>30</v>
      </c>
      <c r="M11130" s="194" t="s">
        <v>4235</v>
      </c>
      <c r="N11130" s="2" t="s">
        <v>3320</v>
      </c>
      <c r="O11130" s="195" t="s">
        <v>4562</v>
      </c>
    </row>
    <row r="11131" spans="1:15" ht="15.75" thickBot="1">
      <c r="A11131">
        <v>2022</v>
      </c>
      <c r="B11131" t="s">
        <v>33</v>
      </c>
      <c r="C11131" s="53">
        <f t="shared" si="607"/>
        <v>44789</v>
      </c>
      <c r="D11131">
        <v>14</v>
      </c>
      <c r="E11131" t="str">
        <f t="shared" si="606"/>
        <v>S334478914</v>
      </c>
      <c r="F11131" s="5">
        <v>2026</v>
      </c>
      <c r="G11131" s="6">
        <v>155</v>
      </c>
      <c r="H11131" s="6" t="s">
        <v>14392</v>
      </c>
      <c r="I11131" s="6" t="s">
        <v>6244</v>
      </c>
      <c r="J11131" s="6" t="s">
        <v>1035</v>
      </c>
      <c r="K11131" s="196" t="s">
        <v>17</v>
      </c>
      <c r="L11131" s="6">
        <v>27</v>
      </c>
      <c r="M11131" s="196" t="s">
        <v>4640</v>
      </c>
      <c r="N11131" s="6" t="s">
        <v>7378</v>
      </c>
      <c r="O11131" s="197" t="s">
        <v>4562</v>
      </c>
    </row>
    <row r="11132" spans="1:15" ht="16.5" thickTop="1" thickBot="1">
      <c r="A11132">
        <v>2022</v>
      </c>
      <c r="B11132" t="s">
        <v>33</v>
      </c>
      <c r="C11132" s="53">
        <f t="shared" si="607"/>
        <v>44789</v>
      </c>
      <c r="D11132">
        <v>15</v>
      </c>
      <c r="E11132" t="str">
        <f t="shared" si="606"/>
        <v>S334478915</v>
      </c>
      <c r="F11132" s="1" t="s">
        <v>11904</v>
      </c>
    </row>
    <row r="11133" spans="1:15" ht="16.5" thickTop="1" thickBot="1">
      <c r="A11133">
        <v>2022</v>
      </c>
      <c r="B11133" t="s">
        <v>33</v>
      </c>
      <c r="C11133" s="53">
        <f t="shared" si="607"/>
        <v>44789</v>
      </c>
      <c r="D11133">
        <v>16</v>
      </c>
      <c r="E11133" t="str">
        <f t="shared" si="606"/>
        <v>S334478916</v>
      </c>
      <c r="F11133" s="338" t="s">
        <v>1</v>
      </c>
      <c r="G11133" s="341" t="s">
        <v>2</v>
      </c>
      <c r="H11133" s="342"/>
      <c r="I11133" s="342"/>
      <c r="J11133" s="343"/>
      <c r="K11133" s="344" t="s">
        <v>3</v>
      </c>
      <c r="L11133" s="343"/>
      <c r="M11133" s="344" t="s">
        <v>144</v>
      </c>
      <c r="N11133" s="342"/>
      <c r="O11133" s="342"/>
    </row>
    <row r="11134" spans="1:15" ht="18" customHeight="1" thickBot="1">
      <c r="A11134">
        <v>2022</v>
      </c>
      <c r="B11134" t="s">
        <v>33</v>
      </c>
      <c r="C11134" s="53">
        <f t="shared" si="607"/>
        <v>44789</v>
      </c>
      <c r="D11134">
        <v>17</v>
      </c>
      <c r="E11134" t="str">
        <f t="shared" si="606"/>
        <v>S334478917</v>
      </c>
      <c r="F11134" s="339"/>
      <c r="G11134" s="345" t="s">
        <v>5</v>
      </c>
      <c r="H11134" s="347" t="s">
        <v>145</v>
      </c>
      <c r="I11134" s="348"/>
      <c r="J11134" s="349"/>
      <c r="K11134" s="350" t="s">
        <v>6</v>
      </c>
      <c r="L11134" s="352" t="s">
        <v>12875</v>
      </c>
      <c r="M11134" s="350" t="s">
        <v>8</v>
      </c>
      <c r="N11134" s="354" t="s">
        <v>146</v>
      </c>
      <c r="O11134" s="356" t="s">
        <v>147</v>
      </c>
    </row>
    <row r="11135" spans="1:15" ht="15.75" thickBot="1">
      <c r="A11135">
        <v>2022</v>
      </c>
      <c r="B11135" t="s">
        <v>33</v>
      </c>
      <c r="C11135" s="53">
        <f t="shared" si="607"/>
        <v>44789</v>
      </c>
      <c r="D11135">
        <v>18</v>
      </c>
      <c r="E11135" t="str">
        <f t="shared" si="606"/>
        <v>S334478918</v>
      </c>
      <c r="F11135" s="340"/>
      <c r="G11135" s="346"/>
      <c r="H11135" s="191" t="s">
        <v>9</v>
      </c>
      <c r="I11135" s="192" t="s">
        <v>18</v>
      </c>
      <c r="J11135" s="193" t="s">
        <v>11</v>
      </c>
      <c r="K11135" s="351"/>
      <c r="L11135" s="353"/>
      <c r="M11135" s="351"/>
      <c r="N11135" s="355"/>
      <c r="O11135" s="357"/>
    </row>
    <row r="11136" spans="1:15">
      <c r="A11136">
        <v>2022</v>
      </c>
      <c r="B11136" t="s">
        <v>33</v>
      </c>
      <c r="C11136" s="53">
        <f t="shared" si="607"/>
        <v>44789</v>
      </c>
      <c r="D11136">
        <v>19</v>
      </c>
      <c r="E11136" t="str">
        <f t="shared" si="606"/>
        <v>S334478919</v>
      </c>
      <c r="F11136" s="3" t="s">
        <v>16</v>
      </c>
      <c r="G11136" s="2">
        <v>30</v>
      </c>
      <c r="H11136" s="2">
        <v>32</v>
      </c>
      <c r="I11136" s="2" t="s">
        <v>14393</v>
      </c>
      <c r="J11136" s="2">
        <v>2</v>
      </c>
      <c r="K11136" s="194" t="s">
        <v>17</v>
      </c>
      <c r="L11136" s="2">
        <v>52</v>
      </c>
      <c r="M11136" s="194" t="s">
        <v>529</v>
      </c>
      <c r="N11136" s="2" t="s">
        <v>632</v>
      </c>
      <c r="O11136" s="195" t="s">
        <v>506</v>
      </c>
    </row>
    <row r="11137" spans="1:15">
      <c r="A11137">
        <v>2022</v>
      </c>
      <c r="B11137" t="s">
        <v>33</v>
      </c>
      <c r="C11137" s="53">
        <f t="shared" si="607"/>
        <v>44789</v>
      </c>
      <c r="D11137">
        <v>20</v>
      </c>
      <c r="E11137" t="str">
        <f t="shared" si="606"/>
        <v>S334478920</v>
      </c>
      <c r="F11137" s="4">
        <v>44774</v>
      </c>
      <c r="G11137" s="2">
        <v>111</v>
      </c>
      <c r="H11137" s="2" t="s">
        <v>4916</v>
      </c>
      <c r="I11137" s="2" t="s">
        <v>8286</v>
      </c>
      <c r="J11137" s="2" t="s">
        <v>2110</v>
      </c>
      <c r="K11137" s="194" t="s">
        <v>17</v>
      </c>
      <c r="L11137" s="2">
        <v>52</v>
      </c>
      <c r="M11137" s="194" t="s">
        <v>316</v>
      </c>
      <c r="N11137" s="2" t="s">
        <v>317</v>
      </c>
      <c r="O11137" s="195">
        <v>0</v>
      </c>
    </row>
    <row r="11138" spans="1:15">
      <c r="A11138">
        <v>2022</v>
      </c>
      <c r="B11138" t="s">
        <v>33</v>
      </c>
      <c r="C11138" s="53">
        <f t="shared" si="607"/>
        <v>44789</v>
      </c>
      <c r="D11138">
        <v>21</v>
      </c>
      <c r="E11138" t="str">
        <f t="shared" si="606"/>
        <v>S334478921</v>
      </c>
      <c r="F11138" s="4">
        <v>44805</v>
      </c>
      <c r="G11138" s="2">
        <v>110</v>
      </c>
      <c r="H11138" s="2" t="s">
        <v>14394</v>
      </c>
      <c r="I11138" s="2" t="s">
        <v>14395</v>
      </c>
      <c r="J11138" s="2" t="s">
        <v>648</v>
      </c>
      <c r="K11138" s="194" t="s">
        <v>17</v>
      </c>
      <c r="L11138" s="2">
        <v>49</v>
      </c>
      <c r="M11138" s="194">
        <v>100</v>
      </c>
      <c r="N11138" s="2">
        <v>0</v>
      </c>
      <c r="O11138" s="195">
        <v>0</v>
      </c>
    </row>
    <row r="11139" spans="1:15">
      <c r="A11139">
        <v>2022</v>
      </c>
      <c r="B11139" t="s">
        <v>33</v>
      </c>
      <c r="C11139" s="53">
        <f t="shared" si="607"/>
        <v>44789</v>
      </c>
      <c r="D11139">
        <v>22</v>
      </c>
      <c r="E11139" t="str">
        <f t="shared" si="606"/>
        <v>S334478922</v>
      </c>
      <c r="F11139" s="4">
        <v>44835</v>
      </c>
      <c r="G11139" s="2">
        <v>135</v>
      </c>
      <c r="H11139" s="2" t="s">
        <v>14396</v>
      </c>
      <c r="I11139" s="2" t="s">
        <v>14397</v>
      </c>
      <c r="J11139" s="2" t="s">
        <v>2344</v>
      </c>
      <c r="K11139" s="194" t="s">
        <v>17</v>
      </c>
      <c r="L11139" s="2">
        <v>48</v>
      </c>
      <c r="M11139" s="194" t="s">
        <v>545</v>
      </c>
      <c r="N11139" s="2">
        <v>20</v>
      </c>
      <c r="O11139" s="195" t="s">
        <v>506</v>
      </c>
    </row>
    <row r="11140" spans="1:15">
      <c r="A11140">
        <v>2022</v>
      </c>
      <c r="B11140" t="s">
        <v>33</v>
      </c>
      <c r="C11140" s="53">
        <f t="shared" si="607"/>
        <v>44789</v>
      </c>
      <c r="D11140">
        <v>23</v>
      </c>
      <c r="E11140" t="str">
        <f t="shared" si="606"/>
        <v>S334478923</v>
      </c>
      <c r="F11140" s="4">
        <v>44866</v>
      </c>
      <c r="G11140" s="2">
        <v>142</v>
      </c>
      <c r="H11140" s="2" t="s">
        <v>14398</v>
      </c>
      <c r="I11140" s="2" t="s">
        <v>14399</v>
      </c>
      <c r="J11140" s="2" t="s">
        <v>1503</v>
      </c>
      <c r="K11140" s="194" t="s">
        <v>17</v>
      </c>
      <c r="L11140" s="2">
        <v>47</v>
      </c>
      <c r="M11140" s="194" t="s">
        <v>5258</v>
      </c>
      <c r="N11140" s="2" t="s">
        <v>529</v>
      </c>
      <c r="O11140" s="195" t="s">
        <v>8474</v>
      </c>
    </row>
    <row r="11141" spans="1:15">
      <c r="A11141">
        <v>2022</v>
      </c>
      <c r="B11141" t="s">
        <v>33</v>
      </c>
      <c r="C11141" s="53">
        <f t="shared" si="607"/>
        <v>44789</v>
      </c>
      <c r="D11141">
        <v>24</v>
      </c>
      <c r="E11141" t="str">
        <f t="shared" si="606"/>
        <v>S334478924</v>
      </c>
      <c r="F11141" s="3" t="s">
        <v>13233</v>
      </c>
      <c r="G11141" s="2">
        <v>139</v>
      </c>
      <c r="H11141" s="2" t="s">
        <v>3592</v>
      </c>
      <c r="I11141" s="2" t="s">
        <v>14400</v>
      </c>
      <c r="J11141" s="2" t="s">
        <v>1356</v>
      </c>
      <c r="K11141" s="194" t="s">
        <v>17</v>
      </c>
      <c r="L11141" s="2">
        <v>44</v>
      </c>
      <c r="M11141" s="194" t="s">
        <v>632</v>
      </c>
      <c r="N11141" s="2" t="s">
        <v>506</v>
      </c>
      <c r="O11141" s="195" t="s">
        <v>529</v>
      </c>
    </row>
    <row r="11142" spans="1:15">
      <c r="A11142">
        <v>2022</v>
      </c>
      <c r="B11142" t="s">
        <v>33</v>
      </c>
      <c r="C11142" s="53">
        <f t="shared" si="607"/>
        <v>44789</v>
      </c>
      <c r="D11142">
        <v>25</v>
      </c>
      <c r="E11142" t="str">
        <f t="shared" si="606"/>
        <v>S334478925</v>
      </c>
      <c r="F11142" s="3">
        <v>2023</v>
      </c>
      <c r="G11142" s="2">
        <v>200</v>
      </c>
      <c r="H11142" s="2" t="s">
        <v>11957</v>
      </c>
      <c r="I11142" s="2" t="s">
        <v>10362</v>
      </c>
      <c r="J11142" s="2" t="s">
        <v>1300</v>
      </c>
      <c r="K11142" s="194" t="s">
        <v>17</v>
      </c>
      <c r="L11142" s="2">
        <v>44</v>
      </c>
      <c r="M11142" s="194" t="s">
        <v>10575</v>
      </c>
      <c r="N11142" s="2" t="s">
        <v>619</v>
      </c>
      <c r="O11142" s="195" t="s">
        <v>984</v>
      </c>
    </row>
    <row r="11143" spans="1:15">
      <c r="A11143">
        <v>2022</v>
      </c>
      <c r="B11143" t="s">
        <v>33</v>
      </c>
      <c r="C11143" s="53">
        <f t="shared" si="607"/>
        <v>44789</v>
      </c>
      <c r="D11143">
        <v>26</v>
      </c>
      <c r="E11143" t="str">
        <f t="shared" si="606"/>
        <v>S334478926</v>
      </c>
      <c r="F11143" s="3">
        <v>2024</v>
      </c>
      <c r="G11143" s="2">
        <v>204</v>
      </c>
      <c r="H11143" s="2" t="s">
        <v>12774</v>
      </c>
      <c r="I11143" s="2" t="s">
        <v>12774</v>
      </c>
      <c r="J11143" s="2" t="s">
        <v>3115</v>
      </c>
      <c r="K11143" s="194" t="s">
        <v>17</v>
      </c>
      <c r="L11143" s="2">
        <v>38</v>
      </c>
      <c r="M11143" s="194" t="s">
        <v>615</v>
      </c>
      <c r="N11143" s="2" t="s">
        <v>340</v>
      </c>
      <c r="O11143" s="195" t="s">
        <v>1723</v>
      </c>
    </row>
    <row r="11144" spans="1:15">
      <c r="A11144">
        <v>2022</v>
      </c>
      <c r="B11144" t="s">
        <v>33</v>
      </c>
      <c r="C11144" s="53">
        <f t="shared" si="607"/>
        <v>44789</v>
      </c>
      <c r="D11144">
        <v>27</v>
      </c>
      <c r="E11144" t="str">
        <f t="shared" si="606"/>
        <v>S334478927</v>
      </c>
      <c r="F11144" s="3">
        <v>2025</v>
      </c>
      <c r="G11144" s="2">
        <v>201</v>
      </c>
      <c r="H11144" s="2" t="s">
        <v>8297</v>
      </c>
      <c r="I11144" s="2" t="s">
        <v>2775</v>
      </c>
      <c r="J11144" s="2" t="s">
        <v>932</v>
      </c>
      <c r="K11144" s="194" t="s">
        <v>17</v>
      </c>
      <c r="L11144" s="2">
        <v>32</v>
      </c>
      <c r="M11144" s="194" t="s">
        <v>345</v>
      </c>
      <c r="N11144" s="2" t="s">
        <v>8473</v>
      </c>
      <c r="O11144" s="195">
        <v>20</v>
      </c>
    </row>
    <row r="11145" spans="1:15" ht="15.75" thickBot="1">
      <c r="A11145">
        <v>2022</v>
      </c>
      <c r="B11145" t="s">
        <v>33</v>
      </c>
      <c r="C11145" s="53">
        <f t="shared" si="607"/>
        <v>44789</v>
      </c>
      <c r="D11145">
        <v>28</v>
      </c>
      <c r="E11145" t="str">
        <f t="shared" si="606"/>
        <v>S334478928</v>
      </c>
      <c r="F11145" s="5">
        <v>2026</v>
      </c>
      <c r="G11145" s="6">
        <v>190</v>
      </c>
      <c r="H11145" s="6" t="s">
        <v>14401</v>
      </c>
      <c r="I11145" s="6" t="s">
        <v>14401</v>
      </c>
      <c r="J11145" s="6" t="s">
        <v>3323</v>
      </c>
      <c r="K11145" s="196" t="s">
        <v>17</v>
      </c>
      <c r="L11145" s="6">
        <v>29</v>
      </c>
      <c r="M11145" s="196" t="s">
        <v>339</v>
      </c>
      <c r="N11145" s="6" t="s">
        <v>10127</v>
      </c>
      <c r="O11145" s="197" t="s">
        <v>420</v>
      </c>
    </row>
    <row r="11146" spans="1:15" ht="18" thickTop="1" thickBot="1">
      <c r="A11146">
        <v>2022</v>
      </c>
      <c r="B11146" t="s">
        <v>32</v>
      </c>
      <c r="C11146" s="53">
        <f>C11145+7</f>
        <v>44796</v>
      </c>
      <c r="D11146">
        <v>1</v>
      </c>
      <c r="E11146" t="str">
        <f t="shared" ref="E11146:E11173" si="608">B11146&amp;C11146&amp;D11146</f>
        <v>S34447961</v>
      </c>
      <c r="F11146" s="146" t="s">
        <v>11903</v>
      </c>
    </row>
    <row r="11147" spans="1:15" ht="16.5" thickTop="1" thickBot="1">
      <c r="A11147">
        <v>2022</v>
      </c>
      <c r="B11147" t="s">
        <v>32</v>
      </c>
      <c r="C11147" s="53">
        <f t="shared" ref="C11147:C11173" si="609">C11146</f>
        <v>44796</v>
      </c>
      <c r="D11147">
        <v>2</v>
      </c>
      <c r="E11147" t="str">
        <f t="shared" si="608"/>
        <v>S34447962</v>
      </c>
      <c r="F11147" s="338" t="s">
        <v>1</v>
      </c>
      <c r="G11147" s="341" t="s">
        <v>2</v>
      </c>
      <c r="H11147" s="342"/>
      <c r="I11147" s="342"/>
      <c r="J11147" s="343"/>
      <c r="K11147" s="344" t="s">
        <v>3</v>
      </c>
      <c r="L11147" s="343"/>
      <c r="M11147" s="344" t="s">
        <v>144</v>
      </c>
      <c r="N11147" s="342"/>
      <c r="O11147" s="342"/>
    </row>
    <row r="11148" spans="1:15" ht="18" customHeight="1" thickBot="1">
      <c r="A11148">
        <v>2022</v>
      </c>
      <c r="B11148" t="s">
        <v>32</v>
      </c>
      <c r="C11148" s="53">
        <f t="shared" si="609"/>
        <v>44796</v>
      </c>
      <c r="D11148">
        <v>3</v>
      </c>
      <c r="E11148" t="str">
        <f t="shared" si="608"/>
        <v>S34447963</v>
      </c>
      <c r="F11148" s="339"/>
      <c r="G11148" s="345" t="s">
        <v>5</v>
      </c>
      <c r="H11148" s="347" t="s">
        <v>145</v>
      </c>
      <c r="I11148" s="348"/>
      <c r="J11148" s="349"/>
      <c r="K11148" s="350" t="s">
        <v>6</v>
      </c>
      <c r="L11148" s="352" t="s">
        <v>12875</v>
      </c>
      <c r="M11148" s="350" t="s">
        <v>8</v>
      </c>
      <c r="N11148" s="354" t="s">
        <v>146</v>
      </c>
      <c r="O11148" s="356" t="s">
        <v>147</v>
      </c>
    </row>
    <row r="11149" spans="1:15" ht="15.75" thickBot="1">
      <c r="A11149">
        <v>2022</v>
      </c>
      <c r="B11149" t="s">
        <v>32</v>
      </c>
      <c r="C11149" s="53">
        <f t="shared" si="609"/>
        <v>44796</v>
      </c>
      <c r="D11149">
        <v>4</v>
      </c>
      <c r="E11149" t="str">
        <f t="shared" si="608"/>
        <v>S34447964</v>
      </c>
      <c r="F11149" s="340"/>
      <c r="G11149" s="346"/>
      <c r="H11149" s="191" t="s">
        <v>9</v>
      </c>
      <c r="I11149" s="192" t="s">
        <v>18</v>
      </c>
      <c r="J11149" s="193" t="s">
        <v>11</v>
      </c>
      <c r="K11149" s="351"/>
      <c r="L11149" s="353"/>
      <c r="M11149" s="351"/>
      <c r="N11149" s="355"/>
      <c r="O11149" s="357"/>
    </row>
    <row r="11150" spans="1:15">
      <c r="A11150">
        <v>2022</v>
      </c>
      <c r="B11150" t="s">
        <v>32</v>
      </c>
      <c r="C11150" s="53">
        <f t="shared" si="609"/>
        <v>44796</v>
      </c>
      <c r="D11150">
        <v>5</v>
      </c>
      <c r="E11150" t="str">
        <f t="shared" si="608"/>
        <v>S34447965</v>
      </c>
      <c r="F11150" s="3" t="s">
        <v>12</v>
      </c>
      <c r="G11150" s="2">
        <v>0</v>
      </c>
      <c r="H11150" s="2" t="s">
        <v>10617</v>
      </c>
      <c r="I11150" s="2" t="s">
        <v>12876</v>
      </c>
      <c r="J11150" s="2" t="s">
        <v>12486</v>
      </c>
      <c r="K11150" s="194" t="s">
        <v>17</v>
      </c>
      <c r="L11150" s="2">
        <v>48</v>
      </c>
      <c r="M11150" s="194" t="s">
        <v>627</v>
      </c>
      <c r="N11150" s="2" t="s">
        <v>587</v>
      </c>
      <c r="O11150" s="195" t="s">
        <v>922</v>
      </c>
    </row>
    <row r="11151" spans="1:15">
      <c r="A11151">
        <v>2022</v>
      </c>
      <c r="B11151" t="s">
        <v>32</v>
      </c>
      <c r="C11151" s="53">
        <f t="shared" si="609"/>
        <v>44796</v>
      </c>
      <c r="D11151">
        <v>6</v>
      </c>
      <c r="E11151" t="str">
        <f t="shared" si="608"/>
        <v>S34447966</v>
      </c>
      <c r="F11151" s="4">
        <v>44774</v>
      </c>
      <c r="G11151" s="2">
        <v>79</v>
      </c>
      <c r="H11151" s="2" t="s">
        <v>14402</v>
      </c>
      <c r="I11151" s="2" t="s">
        <v>14403</v>
      </c>
      <c r="J11151" s="2" t="s">
        <v>4239</v>
      </c>
      <c r="K11151" s="194" t="s">
        <v>17</v>
      </c>
      <c r="L11151" s="2">
        <v>51</v>
      </c>
      <c r="M11151" s="194">
        <v>100</v>
      </c>
      <c r="N11151" s="2">
        <v>0</v>
      </c>
      <c r="O11151" s="195">
        <v>0</v>
      </c>
    </row>
    <row r="11152" spans="1:15">
      <c r="A11152">
        <v>2022</v>
      </c>
      <c r="B11152" t="s">
        <v>32</v>
      </c>
      <c r="C11152" s="53">
        <f t="shared" si="609"/>
        <v>44796</v>
      </c>
      <c r="D11152">
        <v>7</v>
      </c>
      <c r="E11152" t="str">
        <f t="shared" si="608"/>
        <v>S34447967</v>
      </c>
      <c r="F11152" s="4">
        <v>44805</v>
      </c>
      <c r="G11152" s="2">
        <v>67</v>
      </c>
      <c r="H11152" s="2" t="s">
        <v>615</v>
      </c>
      <c r="I11152" s="2" t="s">
        <v>14404</v>
      </c>
      <c r="J11152" s="2" t="s">
        <v>1254</v>
      </c>
      <c r="K11152" s="194" t="s">
        <v>17</v>
      </c>
      <c r="L11152" s="2">
        <v>57</v>
      </c>
      <c r="M11152" s="194">
        <v>100</v>
      </c>
      <c r="N11152" s="2">
        <v>0</v>
      </c>
      <c r="O11152" s="195">
        <v>0</v>
      </c>
    </row>
    <row r="11153" spans="1:15">
      <c r="A11153">
        <v>2022</v>
      </c>
      <c r="B11153" t="s">
        <v>32</v>
      </c>
      <c r="C11153" s="53">
        <f t="shared" si="609"/>
        <v>44796</v>
      </c>
      <c r="D11153">
        <v>8</v>
      </c>
      <c r="E11153" t="str">
        <f t="shared" si="608"/>
        <v>S34447968</v>
      </c>
      <c r="F11153" s="4">
        <v>44835</v>
      </c>
      <c r="G11153" s="2">
        <v>92</v>
      </c>
      <c r="H11153" s="2" t="s">
        <v>10750</v>
      </c>
      <c r="I11153" s="2" t="s">
        <v>14405</v>
      </c>
      <c r="J11153" s="2" t="s">
        <v>11879</v>
      </c>
      <c r="K11153" s="194" t="s">
        <v>17</v>
      </c>
      <c r="L11153" s="2">
        <v>58</v>
      </c>
      <c r="M11153" s="194">
        <v>100</v>
      </c>
      <c r="N11153" s="2">
        <v>0</v>
      </c>
      <c r="O11153" s="195">
        <v>0</v>
      </c>
    </row>
    <row r="11154" spans="1:15">
      <c r="A11154">
        <v>2022</v>
      </c>
      <c r="B11154" t="s">
        <v>32</v>
      </c>
      <c r="C11154" s="53">
        <f t="shared" si="609"/>
        <v>44796</v>
      </c>
      <c r="D11154">
        <v>9</v>
      </c>
      <c r="E11154" t="str">
        <f t="shared" si="608"/>
        <v>S34447969</v>
      </c>
      <c r="F11154" s="4">
        <v>44866</v>
      </c>
      <c r="G11154" s="2">
        <v>96</v>
      </c>
      <c r="H11154" s="2" t="s">
        <v>14406</v>
      </c>
      <c r="I11154" s="2" t="s">
        <v>14407</v>
      </c>
      <c r="J11154" s="2" t="s">
        <v>10672</v>
      </c>
      <c r="K11154" s="194" t="s">
        <v>17</v>
      </c>
      <c r="L11154" s="2">
        <v>56</v>
      </c>
      <c r="M11154" s="194">
        <v>100</v>
      </c>
      <c r="N11154" s="2">
        <v>0</v>
      </c>
      <c r="O11154" s="195">
        <v>0</v>
      </c>
    </row>
    <row r="11155" spans="1:15">
      <c r="A11155">
        <v>2022</v>
      </c>
      <c r="B11155" t="s">
        <v>32</v>
      </c>
      <c r="C11155" s="53">
        <f t="shared" si="609"/>
        <v>44796</v>
      </c>
      <c r="D11155">
        <v>10</v>
      </c>
      <c r="E11155" t="str">
        <f t="shared" si="608"/>
        <v>S344479610</v>
      </c>
      <c r="F11155" s="3" t="s">
        <v>13233</v>
      </c>
      <c r="G11155" s="2">
        <v>92</v>
      </c>
      <c r="H11155" s="2" t="s">
        <v>14408</v>
      </c>
      <c r="I11155" s="2" t="s">
        <v>14409</v>
      </c>
      <c r="J11155" s="2" t="s">
        <v>1270</v>
      </c>
      <c r="K11155" s="194" t="s">
        <v>17</v>
      </c>
      <c r="L11155" s="2">
        <v>52</v>
      </c>
      <c r="M11155" s="194" t="s">
        <v>12723</v>
      </c>
      <c r="N11155" s="2">
        <v>0</v>
      </c>
      <c r="O11155" s="195" t="s">
        <v>3631</v>
      </c>
    </row>
    <row r="11156" spans="1:15">
      <c r="A11156">
        <v>2022</v>
      </c>
      <c r="B11156" t="s">
        <v>32</v>
      </c>
      <c r="C11156" s="53">
        <f t="shared" si="609"/>
        <v>44796</v>
      </c>
      <c r="D11156">
        <v>11</v>
      </c>
      <c r="E11156" t="str">
        <f t="shared" si="608"/>
        <v>S344479611</v>
      </c>
      <c r="F11156" s="3">
        <v>2023</v>
      </c>
      <c r="G11156" s="2">
        <v>154</v>
      </c>
      <c r="H11156" s="2" t="s">
        <v>9491</v>
      </c>
      <c r="I11156" s="2" t="s">
        <v>14410</v>
      </c>
      <c r="J11156" s="2" t="s">
        <v>2316</v>
      </c>
      <c r="K11156" s="194" t="s">
        <v>17</v>
      </c>
      <c r="L11156" s="2">
        <v>48</v>
      </c>
      <c r="M11156" s="194" t="s">
        <v>6892</v>
      </c>
      <c r="N11156" s="2" t="s">
        <v>4046</v>
      </c>
      <c r="O11156" s="195" t="s">
        <v>4046</v>
      </c>
    </row>
    <row r="11157" spans="1:15">
      <c r="A11157">
        <v>2022</v>
      </c>
      <c r="B11157" t="s">
        <v>32</v>
      </c>
      <c r="C11157" s="53">
        <f t="shared" si="609"/>
        <v>44796</v>
      </c>
      <c r="D11157">
        <v>12</v>
      </c>
      <c r="E11157" t="str">
        <f t="shared" si="608"/>
        <v>S344479612</v>
      </c>
      <c r="F11157" s="3">
        <v>2024</v>
      </c>
      <c r="G11157" s="2">
        <v>164</v>
      </c>
      <c r="H11157" s="2" t="s">
        <v>14411</v>
      </c>
      <c r="I11157" s="2" t="s">
        <v>14412</v>
      </c>
      <c r="J11157" s="2" t="s">
        <v>7207</v>
      </c>
      <c r="K11157" s="194" t="s">
        <v>17</v>
      </c>
      <c r="L11157" s="2">
        <v>41</v>
      </c>
      <c r="M11157" s="194" t="s">
        <v>13802</v>
      </c>
      <c r="N11157" s="2" t="s">
        <v>11425</v>
      </c>
      <c r="O11157" s="195">
        <v>0</v>
      </c>
    </row>
    <row r="11158" spans="1:15">
      <c r="A11158">
        <v>2022</v>
      </c>
      <c r="B11158" t="s">
        <v>32</v>
      </c>
      <c r="C11158" s="53">
        <f t="shared" si="609"/>
        <v>44796</v>
      </c>
      <c r="D11158">
        <v>13</v>
      </c>
      <c r="E11158" t="str">
        <f t="shared" si="608"/>
        <v>S344479613</v>
      </c>
      <c r="F11158" s="3">
        <v>2025</v>
      </c>
      <c r="G11158" s="2">
        <v>164</v>
      </c>
      <c r="H11158" s="2" t="s">
        <v>14413</v>
      </c>
      <c r="I11158" s="2" t="s">
        <v>14414</v>
      </c>
      <c r="J11158" s="2" t="s">
        <v>294</v>
      </c>
      <c r="K11158" s="194" t="s">
        <v>17</v>
      </c>
      <c r="L11158" s="2">
        <v>30</v>
      </c>
      <c r="M11158" s="194" t="s">
        <v>6341</v>
      </c>
      <c r="N11158" s="2" t="s">
        <v>1492</v>
      </c>
      <c r="O11158" s="195" t="s">
        <v>2023</v>
      </c>
    </row>
    <row r="11159" spans="1:15" ht="15.75" thickBot="1">
      <c r="A11159">
        <v>2022</v>
      </c>
      <c r="B11159" t="s">
        <v>32</v>
      </c>
      <c r="C11159" s="53">
        <f t="shared" si="609"/>
        <v>44796</v>
      </c>
      <c r="D11159">
        <v>14</v>
      </c>
      <c r="E11159" t="str">
        <f t="shared" si="608"/>
        <v>S344479614</v>
      </c>
      <c r="F11159" s="5">
        <v>2026</v>
      </c>
      <c r="G11159" s="6">
        <v>155</v>
      </c>
      <c r="H11159" s="6" t="s">
        <v>3261</v>
      </c>
      <c r="I11159" s="6" t="s">
        <v>6919</v>
      </c>
      <c r="J11159" s="6" t="s">
        <v>1196</v>
      </c>
      <c r="K11159" s="196" t="s">
        <v>17</v>
      </c>
      <c r="L11159" s="6">
        <v>27</v>
      </c>
      <c r="M11159" s="196" t="s">
        <v>1651</v>
      </c>
      <c r="N11159" s="6" t="s">
        <v>1650</v>
      </c>
      <c r="O11159" s="197" t="s">
        <v>1649</v>
      </c>
    </row>
    <row r="11160" spans="1:15" ht="18" thickTop="1" thickBot="1">
      <c r="A11160">
        <v>2022</v>
      </c>
      <c r="B11160" t="s">
        <v>32</v>
      </c>
      <c r="C11160" s="53">
        <f t="shared" si="609"/>
        <v>44796</v>
      </c>
      <c r="D11160">
        <v>15</v>
      </c>
      <c r="E11160" t="str">
        <f t="shared" si="608"/>
        <v>S344479615</v>
      </c>
      <c r="F11160" s="146" t="s">
        <v>11904</v>
      </c>
    </row>
    <row r="11161" spans="1:15" ht="16.5" thickTop="1" thickBot="1">
      <c r="A11161">
        <v>2022</v>
      </c>
      <c r="B11161" t="s">
        <v>32</v>
      </c>
      <c r="C11161" s="53">
        <f t="shared" si="609"/>
        <v>44796</v>
      </c>
      <c r="D11161">
        <v>16</v>
      </c>
      <c r="E11161" t="str">
        <f t="shared" si="608"/>
        <v>S344479616</v>
      </c>
      <c r="F11161" s="338" t="s">
        <v>1</v>
      </c>
      <c r="G11161" s="341" t="s">
        <v>2</v>
      </c>
      <c r="H11161" s="342"/>
      <c r="I11161" s="342"/>
      <c r="J11161" s="343"/>
      <c r="K11161" s="344" t="s">
        <v>3</v>
      </c>
      <c r="L11161" s="343"/>
      <c r="M11161" s="344" t="s">
        <v>144</v>
      </c>
      <c r="N11161" s="342"/>
      <c r="O11161" s="342"/>
    </row>
    <row r="11162" spans="1:15" ht="18" customHeight="1" thickBot="1">
      <c r="A11162">
        <v>2022</v>
      </c>
      <c r="B11162" t="s">
        <v>32</v>
      </c>
      <c r="C11162" s="53">
        <f t="shared" si="609"/>
        <v>44796</v>
      </c>
      <c r="D11162">
        <v>17</v>
      </c>
      <c r="E11162" t="str">
        <f t="shared" si="608"/>
        <v>S344479617</v>
      </c>
      <c r="F11162" s="339"/>
      <c r="G11162" s="345" t="s">
        <v>5</v>
      </c>
      <c r="H11162" s="347" t="s">
        <v>145</v>
      </c>
      <c r="I11162" s="348"/>
      <c r="J11162" s="349"/>
      <c r="K11162" s="350" t="s">
        <v>6</v>
      </c>
      <c r="L11162" s="352" t="s">
        <v>12875</v>
      </c>
      <c r="M11162" s="350" t="s">
        <v>8</v>
      </c>
      <c r="N11162" s="354" t="s">
        <v>146</v>
      </c>
      <c r="O11162" s="356" t="s">
        <v>147</v>
      </c>
    </row>
    <row r="11163" spans="1:15" ht="15.75" thickBot="1">
      <c r="A11163">
        <v>2022</v>
      </c>
      <c r="B11163" t="s">
        <v>32</v>
      </c>
      <c r="C11163" s="53">
        <f t="shared" si="609"/>
        <v>44796</v>
      </c>
      <c r="D11163">
        <v>18</v>
      </c>
      <c r="E11163" t="str">
        <f t="shared" si="608"/>
        <v>S344479618</v>
      </c>
      <c r="F11163" s="340"/>
      <c r="G11163" s="346"/>
      <c r="H11163" s="191" t="s">
        <v>9</v>
      </c>
      <c r="I11163" s="192" t="s">
        <v>18</v>
      </c>
      <c r="J11163" s="193" t="s">
        <v>11</v>
      </c>
      <c r="K11163" s="351"/>
      <c r="L11163" s="353"/>
      <c r="M11163" s="351"/>
      <c r="N11163" s="355"/>
      <c r="O11163" s="357"/>
    </row>
    <row r="11164" spans="1:15">
      <c r="A11164">
        <v>2022</v>
      </c>
      <c r="B11164" t="s">
        <v>32</v>
      </c>
      <c r="C11164" s="53">
        <f t="shared" si="609"/>
        <v>44796</v>
      </c>
      <c r="D11164">
        <v>19</v>
      </c>
      <c r="E11164" t="str">
        <f t="shared" si="608"/>
        <v>S344479619</v>
      </c>
      <c r="F11164" s="3" t="s">
        <v>16</v>
      </c>
      <c r="G11164" s="2">
        <v>30</v>
      </c>
      <c r="H11164" s="2" t="s">
        <v>14415</v>
      </c>
      <c r="I11164" s="2" t="s">
        <v>14416</v>
      </c>
      <c r="J11164" s="2" t="s">
        <v>2289</v>
      </c>
      <c r="K11164" s="194" t="s">
        <v>17</v>
      </c>
      <c r="L11164" s="2">
        <v>51</v>
      </c>
      <c r="M11164" s="194" t="s">
        <v>10176</v>
      </c>
      <c r="N11164" s="2" t="s">
        <v>555</v>
      </c>
      <c r="O11164" s="195" t="s">
        <v>10754</v>
      </c>
    </row>
    <row r="11165" spans="1:15">
      <c r="A11165">
        <v>2022</v>
      </c>
      <c r="B11165" t="s">
        <v>32</v>
      </c>
      <c r="C11165" s="53">
        <f t="shared" si="609"/>
        <v>44796</v>
      </c>
      <c r="D11165">
        <v>20</v>
      </c>
      <c r="E11165" t="str">
        <f t="shared" si="608"/>
        <v>S344479620</v>
      </c>
      <c r="F11165" s="4">
        <v>44774</v>
      </c>
      <c r="G11165" s="2">
        <v>109</v>
      </c>
      <c r="H11165" s="2" t="s">
        <v>14417</v>
      </c>
      <c r="I11165" s="2" t="s">
        <v>14418</v>
      </c>
      <c r="J11165" s="2" t="s">
        <v>3631</v>
      </c>
      <c r="K11165" s="194" t="s">
        <v>17</v>
      </c>
      <c r="L11165" s="2">
        <v>51</v>
      </c>
      <c r="M11165" s="194">
        <v>100</v>
      </c>
      <c r="N11165" s="2">
        <v>0</v>
      </c>
      <c r="O11165" s="195">
        <v>0</v>
      </c>
    </row>
    <row r="11166" spans="1:15">
      <c r="A11166">
        <v>2022</v>
      </c>
      <c r="B11166" t="s">
        <v>32</v>
      </c>
      <c r="C11166" s="53">
        <f t="shared" si="609"/>
        <v>44796</v>
      </c>
      <c r="D11166">
        <v>21</v>
      </c>
      <c r="E11166" t="str">
        <f t="shared" si="608"/>
        <v>S344479621</v>
      </c>
      <c r="F11166" s="4">
        <v>44805</v>
      </c>
      <c r="G11166" s="2">
        <v>99</v>
      </c>
      <c r="H11166" s="2" t="s">
        <v>11619</v>
      </c>
      <c r="I11166" s="2" t="s">
        <v>14419</v>
      </c>
      <c r="J11166" s="2" t="s">
        <v>1922</v>
      </c>
      <c r="K11166" s="194" t="s">
        <v>17</v>
      </c>
      <c r="L11166" s="2">
        <v>48</v>
      </c>
      <c r="M11166" s="194">
        <v>100</v>
      </c>
      <c r="N11166" s="2">
        <v>0</v>
      </c>
      <c r="O11166" s="195">
        <v>0</v>
      </c>
    </row>
    <row r="11167" spans="1:15">
      <c r="A11167">
        <v>2022</v>
      </c>
      <c r="B11167" t="s">
        <v>32</v>
      </c>
      <c r="C11167" s="53">
        <f t="shared" si="609"/>
        <v>44796</v>
      </c>
      <c r="D11167">
        <v>22</v>
      </c>
      <c r="E11167" t="str">
        <f t="shared" si="608"/>
        <v>S344479622</v>
      </c>
      <c r="F11167" s="4">
        <v>44835</v>
      </c>
      <c r="G11167" s="2">
        <v>125</v>
      </c>
      <c r="H11167" s="2" t="s">
        <v>14420</v>
      </c>
      <c r="I11167" s="2" t="s">
        <v>14421</v>
      </c>
      <c r="J11167" s="2" t="s">
        <v>1625</v>
      </c>
      <c r="K11167" s="194" t="s">
        <v>17</v>
      </c>
      <c r="L11167" s="2">
        <v>46</v>
      </c>
      <c r="M11167" s="194">
        <v>95</v>
      </c>
      <c r="N11167" s="2">
        <v>5</v>
      </c>
      <c r="O11167" s="195">
        <v>0</v>
      </c>
    </row>
    <row r="11168" spans="1:15">
      <c r="A11168">
        <v>2022</v>
      </c>
      <c r="B11168" t="s">
        <v>32</v>
      </c>
      <c r="C11168" s="53">
        <f t="shared" si="609"/>
        <v>44796</v>
      </c>
      <c r="D11168">
        <v>23</v>
      </c>
      <c r="E11168" t="str">
        <f t="shared" si="608"/>
        <v>S344479623</v>
      </c>
      <c r="F11168" s="4">
        <v>44866</v>
      </c>
      <c r="G11168" s="2">
        <v>131</v>
      </c>
      <c r="H11168" s="2" t="s">
        <v>4681</v>
      </c>
      <c r="I11168" s="2" t="s">
        <v>14422</v>
      </c>
      <c r="J11168" s="2" t="s">
        <v>1861</v>
      </c>
      <c r="K11168" s="194" t="s">
        <v>17</v>
      </c>
      <c r="L11168" s="2">
        <v>44</v>
      </c>
      <c r="M11168" s="194" t="s">
        <v>11858</v>
      </c>
      <c r="N11168" s="2" t="s">
        <v>1502</v>
      </c>
      <c r="O11168" s="195">
        <v>0</v>
      </c>
    </row>
    <row r="11169" spans="1:15">
      <c r="A11169">
        <v>2022</v>
      </c>
      <c r="B11169" t="s">
        <v>32</v>
      </c>
      <c r="C11169" s="53">
        <f t="shared" si="609"/>
        <v>44796</v>
      </c>
      <c r="D11169">
        <v>24</v>
      </c>
      <c r="E11169" t="str">
        <f t="shared" si="608"/>
        <v>S344479624</v>
      </c>
      <c r="F11169" s="3" t="s">
        <v>13233</v>
      </c>
      <c r="G11169" s="2">
        <v>129</v>
      </c>
      <c r="H11169" s="2" t="s">
        <v>14423</v>
      </c>
      <c r="I11169" s="2" t="s">
        <v>11874</v>
      </c>
      <c r="J11169" s="2" t="s">
        <v>549</v>
      </c>
      <c r="K11169" s="194" t="s">
        <v>17</v>
      </c>
      <c r="L11169" s="2">
        <v>43</v>
      </c>
      <c r="M11169" s="194" t="s">
        <v>2975</v>
      </c>
      <c r="N11169" s="2" t="s">
        <v>519</v>
      </c>
      <c r="O11169" s="195" t="s">
        <v>1064</v>
      </c>
    </row>
    <row r="11170" spans="1:15">
      <c r="A11170">
        <v>2022</v>
      </c>
      <c r="B11170" t="s">
        <v>32</v>
      </c>
      <c r="C11170" s="53">
        <f t="shared" si="609"/>
        <v>44796</v>
      </c>
      <c r="D11170">
        <v>25</v>
      </c>
      <c r="E11170" t="str">
        <f t="shared" si="608"/>
        <v>S344479625</v>
      </c>
      <c r="F11170" s="3">
        <v>2023</v>
      </c>
      <c r="G11170" s="2">
        <v>193</v>
      </c>
      <c r="H11170" s="2" t="s">
        <v>2800</v>
      </c>
      <c r="I11170" s="2" t="s">
        <v>14424</v>
      </c>
      <c r="J11170" s="2" t="s">
        <v>2604</v>
      </c>
      <c r="K11170" s="194" t="s">
        <v>17</v>
      </c>
      <c r="L11170" s="2">
        <v>40</v>
      </c>
      <c r="M11170" s="194" t="s">
        <v>13184</v>
      </c>
      <c r="N11170" s="2" t="s">
        <v>830</v>
      </c>
      <c r="O11170" s="195" t="s">
        <v>833</v>
      </c>
    </row>
    <row r="11171" spans="1:15">
      <c r="A11171">
        <v>2022</v>
      </c>
      <c r="B11171" t="s">
        <v>32</v>
      </c>
      <c r="C11171" s="53">
        <f t="shared" si="609"/>
        <v>44796</v>
      </c>
      <c r="D11171">
        <v>26</v>
      </c>
      <c r="E11171" t="str">
        <f t="shared" si="608"/>
        <v>S344479626</v>
      </c>
      <c r="F11171" s="3">
        <v>2024</v>
      </c>
      <c r="G11171" s="2">
        <v>199</v>
      </c>
      <c r="H11171" s="2" t="s">
        <v>1282</v>
      </c>
      <c r="I11171" s="2" t="s">
        <v>547</v>
      </c>
      <c r="J11171" s="2" t="s">
        <v>1993</v>
      </c>
      <c r="K11171" s="194" t="s">
        <v>17</v>
      </c>
      <c r="L11171" s="2">
        <v>37</v>
      </c>
      <c r="M11171" s="194" t="s">
        <v>12015</v>
      </c>
      <c r="N11171" s="2" t="s">
        <v>2055</v>
      </c>
      <c r="O11171" s="195" t="s">
        <v>269</v>
      </c>
    </row>
    <row r="11172" spans="1:15">
      <c r="A11172">
        <v>2022</v>
      </c>
      <c r="B11172" t="s">
        <v>32</v>
      </c>
      <c r="C11172" s="53">
        <f t="shared" si="609"/>
        <v>44796</v>
      </c>
      <c r="D11172">
        <v>27</v>
      </c>
      <c r="E11172" t="str">
        <f t="shared" si="608"/>
        <v>S344479627</v>
      </c>
      <c r="F11172" s="3">
        <v>2025</v>
      </c>
      <c r="G11172" s="2">
        <v>199</v>
      </c>
      <c r="H11172" s="2" t="s">
        <v>10649</v>
      </c>
      <c r="I11172" s="2" t="s">
        <v>12294</v>
      </c>
      <c r="J11172" s="2" t="s">
        <v>3176</v>
      </c>
      <c r="K11172" s="194" t="s">
        <v>17</v>
      </c>
      <c r="L11172" s="2">
        <v>32</v>
      </c>
      <c r="M11172" s="194" t="s">
        <v>4149</v>
      </c>
      <c r="N11172" s="2" t="s">
        <v>10650</v>
      </c>
      <c r="O11172" s="195" t="s">
        <v>833</v>
      </c>
    </row>
    <row r="11173" spans="1:15" ht="15.75" thickBot="1">
      <c r="A11173">
        <v>2022</v>
      </c>
      <c r="B11173" t="s">
        <v>32</v>
      </c>
      <c r="C11173" s="53">
        <f t="shared" si="609"/>
        <v>44796</v>
      </c>
      <c r="D11173">
        <v>28</v>
      </c>
      <c r="E11173" t="str">
        <f t="shared" si="608"/>
        <v>S344479628</v>
      </c>
      <c r="F11173" s="5">
        <v>2026</v>
      </c>
      <c r="G11173" s="6">
        <v>188</v>
      </c>
      <c r="H11173" s="6" t="s">
        <v>10187</v>
      </c>
      <c r="I11173" s="6" t="s">
        <v>9217</v>
      </c>
      <c r="J11173" s="6" t="s">
        <v>944</v>
      </c>
      <c r="K11173" s="196" t="s">
        <v>17</v>
      </c>
      <c r="L11173" s="6">
        <v>30</v>
      </c>
      <c r="M11173" s="196" t="s">
        <v>4039</v>
      </c>
      <c r="N11173" s="6" t="s">
        <v>4043</v>
      </c>
      <c r="O11173" s="197" t="s">
        <v>3668</v>
      </c>
    </row>
    <row r="11174" spans="1:15" ht="18" thickTop="1" thickBot="1">
      <c r="A11174">
        <v>2022</v>
      </c>
      <c r="B11174" t="s">
        <v>31</v>
      </c>
      <c r="C11174" s="53">
        <f>C11173+7</f>
        <v>44803</v>
      </c>
      <c r="D11174">
        <v>1</v>
      </c>
      <c r="E11174" t="str">
        <f t="shared" ref="E11174:E11201" si="610">B11174&amp;C11174&amp;D11174</f>
        <v>S35448031</v>
      </c>
      <c r="F11174" s="146" t="s">
        <v>11903</v>
      </c>
    </row>
    <row r="11175" spans="1:15" ht="16.5" thickTop="1" thickBot="1">
      <c r="A11175">
        <v>2022</v>
      </c>
      <c r="B11175" t="s">
        <v>31</v>
      </c>
      <c r="C11175" s="53">
        <f t="shared" ref="C11175:C11201" si="611">C11174</f>
        <v>44803</v>
      </c>
      <c r="D11175">
        <v>2</v>
      </c>
      <c r="E11175" t="str">
        <f t="shared" si="610"/>
        <v>S35448032</v>
      </c>
      <c r="F11175" s="338" t="s">
        <v>1</v>
      </c>
      <c r="G11175" s="341" t="s">
        <v>2</v>
      </c>
      <c r="H11175" s="342"/>
      <c r="I11175" s="342"/>
      <c r="J11175" s="343"/>
      <c r="K11175" s="344" t="s">
        <v>3</v>
      </c>
      <c r="L11175" s="343"/>
      <c r="M11175" s="344" t="s">
        <v>144</v>
      </c>
      <c r="N11175" s="342"/>
      <c r="O11175" s="342"/>
    </row>
    <row r="11176" spans="1:15" ht="18" customHeight="1" thickBot="1">
      <c r="A11176">
        <v>2022</v>
      </c>
      <c r="B11176" t="s">
        <v>31</v>
      </c>
      <c r="C11176" s="53">
        <f t="shared" si="611"/>
        <v>44803</v>
      </c>
      <c r="D11176">
        <v>3</v>
      </c>
      <c r="E11176" t="str">
        <f t="shared" si="610"/>
        <v>S35448033</v>
      </c>
      <c r="F11176" s="339"/>
      <c r="G11176" s="345" t="s">
        <v>5</v>
      </c>
      <c r="H11176" s="347" t="s">
        <v>145</v>
      </c>
      <c r="I11176" s="348"/>
      <c r="J11176" s="349"/>
      <c r="K11176" s="350" t="s">
        <v>6</v>
      </c>
      <c r="L11176" s="352" t="s">
        <v>12875</v>
      </c>
      <c r="M11176" s="350" t="s">
        <v>8</v>
      </c>
      <c r="N11176" s="354" t="s">
        <v>146</v>
      </c>
      <c r="O11176" s="356" t="s">
        <v>147</v>
      </c>
    </row>
    <row r="11177" spans="1:15" ht="15.75" thickBot="1">
      <c r="A11177">
        <v>2022</v>
      </c>
      <c r="B11177" t="s">
        <v>31</v>
      </c>
      <c r="C11177" s="53">
        <f t="shared" si="611"/>
        <v>44803</v>
      </c>
      <c r="D11177">
        <v>4</v>
      </c>
      <c r="E11177" t="str">
        <f t="shared" si="610"/>
        <v>S35448034</v>
      </c>
      <c r="F11177" s="340"/>
      <c r="G11177" s="346"/>
      <c r="H11177" s="191" t="s">
        <v>9</v>
      </c>
      <c r="I11177" s="192" t="s">
        <v>18</v>
      </c>
      <c r="J11177" s="193" t="s">
        <v>11</v>
      </c>
      <c r="K11177" s="351"/>
      <c r="L11177" s="353"/>
      <c r="M11177" s="351"/>
      <c r="N11177" s="355"/>
      <c r="O11177" s="357"/>
    </row>
    <row r="11178" spans="1:15">
      <c r="A11178">
        <v>2022</v>
      </c>
      <c r="B11178" t="s">
        <v>31</v>
      </c>
      <c r="C11178" s="53">
        <f t="shared" si="611"/>
        <v>44803</v>
      </c>
      <c r="D11178">
        <v>5</v>
      </c>
      <c r="E11178" t="str">
        <f t="shared" si="610"/>
        <v>S35448035</v>
      </c>
      <c r="F11178" s="3" t="s">
        <v>12</v>
      </c>
      <c r="G11178" s="2">
        <v>0</v>
      </c>
      <c r="H11178" s="2" t="s">
        <v>6171</v>
      </c>
      <c r="I11178" s="2" t="s">
        <v>686</v>
      </c>
      <c r="J11178" s="2" t="s">
        <v>14425</v>
      </c>
      <c r="K11178" s="194" t="s">
        <v>17</v>
      </c>
      <c r="L11178" s="2">
        <v>53</v>
      </c>
      <c r="M11178" s="194" t="s">
        <v>10365</v>
      </c>
      <c r="N11178" s="2" t="s">
        <v>1197</v>
      </c>
      <c r="O11178" s="195" t="s">
        <v>302</v>
      </c>
    </row>
    <row r="11179" spans="1:15">
      <c r="A11179">
        <v>2022</v>
      </c>
      <c r="B11179" t="s">
        <v>31</v>
      </c>
      <c r="C11179" s="53">
        <f t="shared" si="611"/>
        <v>44803</v>
      </c>
      <c r="D11179">
        <v>6</v>
      </c>
      <c r="E11179" t="str">
        <f t="shared" si="610"/>
        <v>S35448036</v>
      </c>
      <c r="F11179" s="4">
        <v>44774</v>
      </c>
      <c r="G11179" s="2">
        <v>80</v>
      </c>
      <c r="H11179" s="2" t="s">
        <v>14426</v>
      </c>
      <c r="I11179" s="2" t="s">
        <v>7065</v>
      </c>
      <c r="J11179" s="2">
        <v>1</v>
      </c>
      <c r="K11179" s="194" t="s">
        <v>17</v>
      </c>
      <c r="L11179" s="2">
        <v>54</v>
      </c>
      <c r="M11179" s="194" t="s">
        <v>2022</v>
      </c>
      <c r="N11179" s="2" t="s">
        <v>8965</v>
      </c>
      <c r="O11179" s="195" t="s">
        <v>813</v>
      </c>
    </row>
    <row r="11180" spans="1:15">
      <c r="A11180">
        <v>2022</v>
      </c>
      <c r="B11180" t="s">
        <v>31</v>
      </c>
      <c r="C11180" s="53">
        <f t="shared" si="611"/>
        <v>44803</v>
      </c>
      <c r="D11180">
        <v>7</v>
      </c>
      <c r="E11180" t="str">
        <f t="shared" si="610"/>
        <v>S35448037</v>
      </c>
      <c r="F11180" s="4">
        <v>44805</v>
      </c>
      <c r="G11180" s="2">
        <v>62</v>
      </c>
      <c r="H11180" s="2" t="s">
        <v>14427</v>
      </c>
      <c r="I11180" s="2" t="s">
        <v>14428</v>
      </c>
      <c r="J11180" s="2" t="s">
        <v>4869</v>
      </c>
      <c r="K11180" s="194" t="s">
        <v>17</v>
      </c>
      <c r="L11180" s="2">
        <v>55</v>
      </c>
      <c r="M11180" s="194">
        <v>100</v>
      </c>
      <c r="N11180" s="2">
        <v>0</v>
      </c>
      <c r="O11180" s="195">
        <v>0</v>
      </c>
    </row>
    <row r="11181" spans="1:15">
      <c r="A11181">
        <v>2022</v>
      </c>
      <c r="B11181" t="s">
        <v>31</v>
      </c>
      <c r="C11181" s="53">
        <f t="shared" si="611"/>
        <v>44803</v>
      </c>
      <c r="D11181">
        <v>8</v>
      </c>
      <c r="E11181" t="str">
        <f t="shared" si="610"/>
        <v>S35448038</v>
      </c>
      <c r="F11181" s="4">
        <v>44835</v>
      </c>
      <c r="G11181" s="2">
        <v>83</v>
      </c>
      <c r="H11181" s="2" t="s">
        <v>14429</v>
      </c>
      <c r="I11181" s="2" t="s">
        <v>4392</v>
      </c>
      <c r="J11181" s="2" t="s">
        <v>1728</v>
      </c>
      <c r="K11181" s="194" t="s">
        <v>17</v>
      </c>
      <c r="L11181" s="2">
        <v>59</v>
      </c>
      <c r="M11181" s="194">
        <v>100</v>
      </c>
      <c r="N11181" s="2">
        <v>0</v>
      </c>
      <c r="O11181" s="195">
        <v>0</v>
      </c>
    </row>
    <row r="11182" spans="1:15">
      <c r="A11182">
        <v>2022</v>
      </c>
      <c r="B11182" t="s">
        <v>31</v>
      </c>
      <c r="C11182" s="53">
        <f t="shared" si="611"/>
        <v>44803</v>
      </c>
      <c r="D11182">
        <v>9</v>
      </c>
      <c r="E11182" t="str">
        <f t="shared" si="610"/>
        <v>S35448039</v>
      </c>
      <c r="F11182" s="4">
        <v>44866</v>
      </c>
      <c r="G11182" s="2">
        <v>91</v>
      </c>
      <c r="H11182" s="2" t="s">
        <v>14430</v>
      </c>
      <c r="I11182" s="2" t="s">
        <v>14431</v>
      </c>
      <c r="J11182" s="2" t="s">
        <v>1114</v>
      </c>
      <c r="K11182" s="194" t="s">
        <v>17</v>
      </c>
      <c r="L11182" s="2">
        <v>56</v>
      </c>
      <c r="M11182" s="194" t="s">
        <v>11858</v>
      </c>
      <c r="N11182" s="2">
        <v>0</v>
      </c>
      <c r="O11182" s="195" t="s">
        <v>1502</v>
      </c>
    </row>
    <row r="11183" spans="1:15">
      <c r="A11183">
        <v>2022</v>
      </c>
      <c r="B11183" t="s">
        <v>31</v>
      </c>
      <c r="C11183" s="53">
        <f t="shared" si="611"/>
        <v>44803</v>
      </c>
      <c r="D11183">
        <v>10</v>
      </c>
      <c r="E11183" t="str">
        <f t="shared" si="610"/>
        <v>S354480310</v>
      </c>
      <c r="F11183" s="3" t="s">
        <v>13233</v>
      </c>
      <c r="G11183" s="2">
        <v>85</v>
      </c>
      <c r="H11183" s="2" t="s">
        <v>14432</v>
      </c>
      <c r="I11183" s="2" t="s">
        <v>14433</v>
      </c>
      <c r="J11183" s="2" t="s">
        <v>3672</v>
      </c>
      <c r="K11183" s="194" t="s">
        <v>17</v>
      </c>
      <c r="L11183" s="2">
        <v>50</v>
      </c>
      <c r="M11183" s="194">
        <v>100</v>
      </c>
      <c r="N11183" s="2">
        <v>0</v>
      </c>
      <c r="O11183" s="195">
        <v>0</v>
      </c>
    </row>
    <row r="11184" spans="1:15">
      <c r="A11184">
        <v>2022</v>
      </c>
      <c r="B11184" t="s">
        <v>31</v>
      </c>
      <c r="C11184" s="53">
        <f t="shared" si="611"/>
        <v>44803</v>
      </c>
      <c r="D11184">
        <v>11</v>
      </c>
      <c r="E11184" t="str">
        <f t="shared" si="610"/>
        <v>S354480311</v>
      </c>
      <c r="F11184" s="3">
        <v>2023</v>
      </c>
      <c r="G11184" s="2">
        <v>155</v>
      </c>
      <c r="H11184" s="2" t="s">
        <v>7136</v>
      </c>
      <c r="I11184" s="2" t="s">
        <v>5068</v>
      </c>
      <c r="J11184" s="2" t="s">
        <v>7164</v>
      </c>
      <c r="K11184" s="194" t="s">
        <v>17</v>
      </c>
      <c r="L11184" s="2">
        <v>45</v>
      </c>
      <c r="M11184" s="194">
        <v>60</v>
      </c>
      <c r="N11184" s="2" t="s">
        <v>11403</v>
      </c>
      <c r="O11184" s="195" t="s">
        <v>569</v>
      </c>
    </row>
    <row r="11185" spans="1:15">
      <c r="A11185">
        <v>2022</v>
      </c>
      <c r="B11185" t="s">
        <v>31</v>
      </c>
      <c r="C11185" s="53">
        <f t="shared" si="611"/>
        <v>44803</v>
      </c>
      <c r="D11185">
        <v>12</v>
      </c>
      <c r="E11185" t="str">
        <f t="shared" si="610"/>
        <v>S354480312</v>
      </c>
      <c r="F11185" s="3">
        <v>2024</v>
      </c>
      <c r="G11185" s="2">
        <v>163</v>
      </c>
      <c r="H11185" s="2" t="s">
        <v>5431</v>
      </c>
      <c r="I11185" s="2" t="s">
        <v>14434</v>
      </c>
      <c r="J11185" s="2" t="s">
        <v>1046</v>
      </c>
      <c r="K11185" s="194" t="s">
        <v>17</v>
      </c>
      <c r="L11185" s="2">
        <v>41</v>
      </c>
      <c r="M11185" s="194" t="s">
        <v>3049</v>
      </c>
      <c r="N11185" s="2" t="s">
        <v>8965</v>
      </c>
      <c r="O11185" s="195" t="s">
        <v>758</v>
      </c>
    </row>
    <row r="11186" spans="1:15">
      <c r="A11186">
        <v>2022</v>
      </c>
      <c r="B11186" t="s">
        <v>31</v>
      </c>
      <c r="C11186" s="53">
        <f t="shared" si="611"/>
        <v>44803</v>
      </c>
      <c r="D11186">
        <v>13</v>
      </c>
      <c r="E11186" t="str">
        <f t="shared" si="610"/>
        <v>S354480313</v>
      </c>
      <c r="F11186" s="3">
        <v>2025</v>
      </c>
      <c r="G11186" s="2">
        <v>165</v>
      </c>
      <c r="H11186" s="2" t="s">
        <v>6313</v>
      </c>
      <c r="I11186" s="2" t="s">
        <v>8547</v>
      </c>
      <c r="J11186" s="2" t="s">
        <v>2868</v>
      </c>
      <c r="K11186" s="194" t="s">
        <v>17</v>
      </c>
      <c r="L11186" s="2">
        <v>31</v>
      </c>
      <c r="M11186" s="194" t="s">
        <v>570</v>
      </c>
      <c r="N11186" s="2" t="s">
        <v>420</v>
      </c>
      <c r="O11186" s="195" t="s">
        <v>11403</v>
      </c>
    </row>
    <row r="11187" spans="1:15" ht="15.75" thickBot="1">
      <c r="A11187">
        <v>2022</v>
      </c>
      <c r="B11187" t="s">
        <v>31</v>
      </c>
      <c r="C11187" s="53">
        <f t="shared" si="611"/>
        <v>44803</v>
      </c>
      <c r="D11187">
        <v>14</v>
      </c>
      <c r="E11187" t="str">
        <f t="shared" si="610"/>
        <v>S354480314</v>
      </c>
      <c r="F11187" s="5">
        <v>2026</v>
      </c>
      <c r="G11187" s="6">
        <v>155</v>
      </c>
      <c r="H11187" s="6" t="s">
        <v>6809</v>
      </c>
      <c r="I11187" s="6" t="s">
        <v>14435</v>
      </c>
      <c r="J11187" s="6" t="s">
        <v>1420</v>
      </c>
      <c r="K11187" s="196" t="s">
        <v>17</v>
      </c>
      <c r="L11187" s="6">
        <v>28</v>
      </c>
      <c r="M11187" s="196" t="s">
        <v>4905</v>
      </c>
      <c r="N11187" s="6" t="s">
        <v>11682</v>
      </c>
      <c r="O11187" s="197" t="s">
        <v>506</v>
      </c>
    </row>
    <row r="11188" spans="1:15" ht="18" thickTop="1" thickBot="1">
      <c r="A11188">
        <v>2022</v>
      </c>
      <c r="B11188" t="s">
        <v>31</v>
      </c>
      <c r="C11188" s="53">
        <f t="shared" si="611"/>
        <v>44803</v>
      </c>
      <c r="D11188">
        <v>15</v>
      </c>
      <c r="E11188" t="str">
        <f t="shared" si="610"/>
        <v>S354480315</v>
      </c>
      <c r="F11188" s="146" t="s">
        <v>11904</v>
      </c>
    </row>
    <row r="11189" spans="1:15" ht="16.5" thickTop="1" thickBot="1">
      <c r="A11189">
        <v>2022</v>
      </c>
      <c r="B11189" t="s">
        <v>31</v>
      </c>
      <c r="C11189" s="53">
        <f t="shared" si="611"/>
        <v>44803</v>
      </c>
      <c r="D11189">
        <v>16</v>
      </c>
      <c r="E11189" t="str">
        <f t="shared" si="610"/>
        <v>S354480316</v>
      </c>
      <c r="F11189" s="338" t="s">
        <v>1</v>
      </c>
      <c r="G11189" s="341" t="s">
        <v>2</v>
      </c>
      <c r="H11189" s="342"/>
      <c r="I11189" s="342"/>
      <c r="J11189" s="343"/>
      <c r="K11189" s="344" t="s">
        <v>3</v>
      </c>
      <c r="L11189" s="343"/>
      <c r="M11189" s="344" t="s">
        <v>144</v>
      </c>
      <c r="N11189" s="342"/>
      <c r="O11189" s="342"/>
    </row>
    <row r="11190" spans="1:15" ht="18" customHeight="1" thickBot="1">
      <c r="A11190">
        <v>2022</v>
      </c>
      <c r="B11190" t="s">
        <v>31</v>
      </c>
      <c r="C11190" s="53">
        <f t="shared" si="611"/>
        <v>44803</v>
      </c>
      <c r="D11190">
        <v>17</v>
      </c>
      <c r="E11190" t="str">
        <f t="shared" si="610"/>
        <v>S354480317</v>
      </c>
      <c r="F11190" s="339"/>
      <c r="G11190" s="345" t="s">
        <v>5</v>
      </c>
      <c r="H11190" s="347" t="s">
        <v>145</v>
      </c>
      <c r="I11190" s="348"/>
      <c r="J11190" s="349"/>
      <c r="K11190" s="350" t="s">
        <v>6</v>
      </c>
      <c r="L11190" s="352" t="s">
        <v>12875</v>
      </c>
      <c r="M11190" s="350" t="s">
        <v>8</v>
      </c>
      <c r="N11190" s="354" t="s">
        <v>146</v>
      </c>
      <c r="O11190" s="356" t="s">
        <v>147</v>
      </c>
    </row>
    <row r="11191" spans="1:15" ht="15.75" thickBot="1">
      <c r="A11191">
        <v>2022</v>
      </c>
      <c r="B11191" t="s">
        <v>31</v>
      </c>
      <c r="C11191" s="53">
        <f t="shared" si="611"/>
        <v>44803</v>
      </c>
      <c r="D11191">
        <v>18</v>
      </c>
      <c r="E11191" t="str">
        <f t="shared" si="610"/>
        <v>S354480318</v>
      </c>
      <c r="F11191" s="340"/>
      <c r="G11191" s="346"/>
      <c r="H11191" s="191" t="s">
        <v>9</v>
      </c>
      <c r="I11191" s="192" t="s">
        <v>18</v>
      </c>
      <c r="J11191" s="193" t="s">
        <v>11</v>
      </c>
      <c r="K11191" s="351"/>
      <c r="L11191" s="353"/>
      <c r="M11191" s="351"/>
      <c r="N11191" s="355"/>
      <c r="O11191" s="357"/>
    </row>
    <row r="11192" spans="1:15">
      <c r="A11192">
        <v>2022</v>
      </c>
      <c r="B11192" t="s">
        <v>31</v>
      </c>
      <c r="C11192" s="53">
        <f t="shared" si="611"/>
        <v>44803</v>
      </c>
      <c r="D11192">
        <v>19</v>
      </c>
      <c r="E11192" t="str">
        <f t="shared" si="610"/>
        <v>S354480319</v>
      </c>
      <c r="F11192" s="3" t="s">
        <v>16</v>
      </c>
      <c r="G11192" s="2">
        <v>29</v>
      </c>
      <c r="H11192" s="2" t="s">
        <v>856</v>
      </c>
      <c r="I11192" s="2" t="s">
        <v>1858</v>
      </c>
      <c r="J11192" s="2" t="s">
        <v>422</v>
      </c>
      <c r="K11192" s="194" t="s">
        <v>17</v>
      </c>
      <c r="L11192" s="2">
        <v>53</v>
      </c>
      <c r="M11192" s="194" t="s">
        <v>5647</v>
      </c>
      <c r="N11192" s="2" t="s">
        <v>4149</v>
      </c>
      <c r="O11192" s="195" t="s">
        <v>263</v>
      </c>
    </row>
    <row r="11193" spans="1:15">
      <c r="A11193">
        <v>2022</v>
      </c>
      <c r="B11193" t="s">
        <v>31</v>
      </c>
      <c r="C11193" s="53">
        <f t="shared" si="611"/>
        <v>44803</v>
      </c>
      <c r="D11193">
        <v>20</v>
      </c>
      <c r="E11193" t="str">
        <f t="shared" si="610"/>
        <v>S354480320</v>
      </c>
      <c r="F11193" s="4">
        <v>44774</v>
      </c>
      <c r="G11193" s="2">
        <v>109</v>
      </c>
      <c r="H11193" s="2" t="s">
        <v>14436</v>
      </c>
      <c r="I11193" s="2" t="s">
        <v>14437</v>
      </c>
      <c r="J11193" s="2" t="s">
        <v>1951</v>
      </c>
      <c r="K11193" s="194" t="s">
        <v>17</v>
      </c>
      <c r="L11193" s="2">
        <v>53</v>
      </c>
      <c r="M11193" s="194" t="s">
        <v>1917</v>
      </c>
      <c r="N11193" s="2" t="s">
        <v>303</v>
      </c>
      <c r="O11193" s="195" t="s">
        <v>1248</v>
      </c>
    </row>
    <row r="11194" spans="1:15">
      <c r="A11194">
        <v>2022</v>
      </c>
      <c r="B11194" t="s">
        <v>31</v>
      </c>
      <c r="C11194" s="53">
        <f t="shared" si="611"/>
        <v>44803</v>
      </c>
      <c r="D11194">
        <v>21</v>
      </c>
      <c r="E11194" t="str">
        <f t="shared" si="610"/>
        <v>S354480321</v>
      </c>
      <c r="F11194" s="4">
        <v>44805</v>
      </c>
      <c r="G11194" s="2">
        <v>92</v>
      </c>
      <c r="H11194" s="2" t="s">
        <v>13833</v>
      </c>
      <c r="I11194" s="2" t="s">
        <v>13833</v>
      </c>
      <c r="J11194" s="2" t="s">
        <v>786</v>
      </c>
      <c r="K11194" s="194" t="s">
        <v>17</v>
      </c>
      <c r="L11194" s="2">
        <v>48</v>
      </c>
      <c r="M11194" s="194">
        <v>100</v>
      </c>
      <c r="N11194" s="2">
        <v>0</v>
      </c>
      <c r="O11194" s="195">
        <v>0</v>
      </c>
    </row>
    <row r="11195" spans="1:15">
      <c r="A11195">
        <v>2022</v>
      </c>
      <c r="B11195" t="s">
        <v>31</v>
      </c>
      <c r="C11195" s="53">
        <f t="shared" si="611"/>
        <v>44803</v>
      </c>
      <c r="D11195">
        <v>22</v>
      </c>
      <c r="E11195" t="str">
        <f t="shared" si="610"/>
        <v>S354480322</v>
      </c>
      <c r="F11195" s="4">
        <v>44835</v>
      </c>
      <c r="G11195" s="2">
        <v>118</v>
      </c>
      <c r="H11195" s="2" t="s">
        <v>14438</v>
      </c>
      <c r="I11195" s="2" t="s">
        <v>14116</v>
      </c>
      <c r="J11195" s="2" t="s">
        <v>3571</v>
      </c>
      <c r="K11195" s="194" t="s">
        <v>17</v>
      </c>
      <c r="L11195" s="2">
        <v>48</v>
      </c>
      <c r="M11195" s="194" t="s">
        <v>11761</v>
      </c>
      <c r="N11195" s="2" t="s">
        <v>469</v>
      </c>
      <c r="O11195" s="195" t="s">
        <v>1248</v>
      </c>
    </row>
    <row r="11196" spans="1:15">
      <c r="A11196">
        <v>2022</v>
      </c>
      <c r="B11196" t="s">
        <v>31</v>
      </c>
      <c r="C11196" s="53">
        <f t="shared" si="611"/>
        <v>44803</v>
      </c>
      <c r="D11196">
        <v>23</v>
      </c>
      <c r="E11196" t="str">
        <f t="shared" si="610"/>
        <v>S354480323</v>
      </c>
      <c r="F11196" s="4">
        <v>44866</v>
      </c>
      <c r="G11196" s="2">
        <v>126</v>
      </c>
      <c r="H11196" s="2" t="s">
        <v>13993</v>
      </c>
      <c r="I11196" s="2" t="s">
        <v>11741</v>
      </c>
      <c r="J11196" s="2" t="s">
        <v>650</v>
      </c>
      <c r="K11196" s="194" t="s">
        <v>17</v>
      </c>
      <c r="L11196" s="2">
        <v>46</v>
      </c>
      <c r="M11196" s="194" t="s">
        <v>411</v>
      </c>
      <c r="N11196" s="2">
        <v>0</v>
      </c>
      <c r="O11196" s="195" t="s">
        <v>410</v>
      </c>
    </row>
    <row r="11197" spans="1:15">
      <c r="A11197">
        <v>2022</v>
      </c>
      <c r="B11197" t="s">
        <v>31</v>
      </c>
      <c r="C11197" s="53">
        <f t="shared" si="611"/>
        <v>44803</v>
      </c>
      <c r="D11197">
        <v>24</v>
      </c>
      <c r="E11197" t="str">
        <f t="shared" si="610"/>
        <v>S354480324</v>
      </c>
      <c r="F11197" s="3" t="s">
        <v>13233</v>
      </c>
      <c r="G11197" s="2">
        <v>123</v>
      </c>
      <c r="H11197" s="2" t="s">
        <v>14439</v>
      </c>
      <c r="I11197" s="2" t="s">
        <v>11817</v>
      </c>
      <c r="J11197" s="2" t="s">
        <v>1715</v>
      </c>
      <c r="K11197" s="194" t="s">
        <v>17</v>
      </c>
      <c r="L11197" s="2">
        <v>43</v>
      </c>
      <c r="M11197" s="194" t="s">
        <v>12845</v>
      </c>
      <c r="N11197" s="2" t="s">
        <v>833</v>
      </c>
      <c r="O11197" s="195" t="s">
        <v>1975</v>
      </c>
    </row>
    <row r="11198" spans="1:15">
      <c r="A11198">
        <v>2022</v>
      </c>
      <c r="B11198" t="s">
        <v>31</v>
      </c>
      <c r="C11198" s="53">
        <f t="shared" si="611"/>
        <v>44803</v>
      </c>
      <c r="D11198">
        <v>25</v>
      </c>
      <c r="E11198" t="str">
        <f t="shared" si="610"/>
        <v>S354480325</v>
      </c>
      <c r="F11198" s="3">
        <v>2023</v>
      </c>
      <c r="G11198" s="2">
        <v>195</v>
      </c>
      <c r="H11198" s="2" t="s">
        <v>9411</v>
      </c>
      <c r="I11198" s="2" t="s">
        <v>2428</v>
      </c>
      <c r="J11198" s="2" t="s">
        <v>3740</v>
      </c>
      <c r="K11198" s="194" t="s">
        <v>17</v>
      </c>
      <c r="L11198" s="2">
        <v>41</v>
      </c>
      <c r="M11198" s="194" t="s">
        <v>11225</v>
      </c>
      <c r="N11198" s="2" t="s">
        <v>263</v>
      </c>
      <c r="O11198" s="195" t="s">
        <v>4235</v>
      </c>
    </row>
    <row r="11199" spans="1:15">
      <c r="A11199">
        <v>2022</v>
      </c>
      <c r="B11199" t="s">
        <v>31</v>
      </c>
      <c r="C11199" s="53">
        <f t="shared" si="611"/>
        <v>44803</v>
      </c>
      <c r="D11199">
        <v>26</v>
      </c>
      <c r="E11199" t="str">
        <f t="shared" si="610"/>
        <v>S354480326</v>
      </c>
      <c r="F11199" s="3">
        <v>2024</v>
      </c>
      <c r="G11199" s="2">
        <v>200</v>
      </c>
      <c r="H11199" s="2" t="s">
        <v>9601</v>
      </c>
      <c r="I11199" s="2" t="s">
        <v>14440</v>
      </c>
      <c r="J11199" s="2" t="s">
        <v>1300</v>
      </c>
      <c r="K11199" s="194" t="s">
        <v>17</v>
      </c>
      <c r="L11199" s="2">
        <v>36</v>
      </c>
      <c r="M11199" s="194" t="s">
        <v>11745</v>
      </c>
      <c r="N11199" s="2" t="s">
        <v>303</v>
      </c>
      <c r="O11199" s="195" t="s">
        <v>10466</v>
      </c>
    </row>
    <row r="11200" spans="1:15">
      <c r="A11200">
        <v>2022</v>
      </c>
      <c r="B11200" t="s">
        <v>31</v>
      </c>
      <c r="C11200" s="53">
        <f t="shared" si="611"/>
        <v>44803</v>
      </c>
      <c r="D11200">
        <v>27</v>
      </c>
      <c r="E11200" t="str">
        <f t="shared" si="610"/>
        <v>S354480327</v>
      </c>
      <c r="F11200" s="3">
        <v>2025</v>
      </c>
      <c r="G11200" s="2">
        <v>200</v>
      </c>
      <c r="H11200" s="2" t="s">
        <v>11085</v>
      </c>
      <c r="I11200" s="2" t="s">
        <v>7277</v>
      </c>
      <c r="J11200" s="2" t="s">
        <v>944</v>
      </c>
      <c r="K11200" s="194" t="s">
        <v>17</v>
      </c>
      <c r="L11200" s="2">
        <v>32</v>
      </c>
      <c r="M11200" s="194" t="s">
        <v>507</v>
      </c>
      <c r="N11200" s="2" t="s">
        <v>10365</v>
      </c>
      <c r="O11200" s="195" t="s">
        <v>303</v>
      </c>
    </row>
    <row r="11201" spans="1:15" ht="15.75" thickBot="1">
      <c r="A11201">
        <v>2022</v>
      </c>
      <c r="B11201" t="s">
        <v>31</v>
      </c>
      <c r="C11201" s="53">
        <f t="shared" si="611"/>
        <v>44803</v>
      </c>
      <c r="D11201">
        <v>28</v>
      </c>
      <c r="E11201" t="str">
        <f t="shared" si="610"/>
        <v>S354480328</v>
      </c>
      <c r="F11201" s="5">
        <v>2026</v>
      </c>
      <c r="G11201" s="6">
        <v>190</v>
      </c>
      <c r="H11201" s="6" t="s">
        <v>9956</v>
      </c>
      <c r="I11201" s="6" t="s">
        <v>8366</v>
      </c>
      <c r="J11201" s="6" t="s">
        <v>1700</v>
      </c>
      <c r="K11201" s="196" t="s">
        <v>17</v>
      </c>
      <c r="L11201" s="6">
        <v>28</v>
      </c>
      <c r="M11201" s="196" t="s">
        <v>3695</v>
      </c>
      <c r="N11201" s="6" t="s">
        <v>3695</v>
      </c>
      <c r="O11201" s="197" t="s">
        <v>551</v>
      </c>
    </row>
    <row r="11202" spans="1:15" ht="18" thickTop="1" thickBot="1">
      <c r="A11202">
        <v>2022</v>
      </c>
      <c r="B11202" t="s">
        <v>30</v>
      </c>
      <c r="C11202" s="53">
        <f>C11201+7</f>
        <v>44810</v>
      </c>
      <c r="D11202">
        <v>1</v>
      </c>
      <c r="E11202" t="str">
        <f t="shared" ref="E11202:E11229" si="612">B11202&amp;C11202&amp;D11202</f>
        <v>S36448101</v>
      </c>
      <c r="F11202" s="146" t="s">
        <v>11903</v>
      </c>
    </row>
    <row r="11203" spans="1:15" ht="16.5" thickTop="1" thickBot="1">
      <c r="A11203">
        <v>2022</v>
      </c>
      <c r="B11203" t="s">
        <v>30</v>
      </c>
      <c r="C11203" s="53">
        <f t="shared" ref="C11203:C11229" si="613">C11202</f>
        <v>44810</v>
      </c>
      <c r="D11203">
        <v>2</v>
      </c>
      <c r="E11203" t="str">
        <f t="shared" si="612"/>
        <v>S36448102</v>
      </c>
      <c r="F11203" s="338" t="s">
        <v>1</v>
      </c>
      <c r="G11203" s="341" t="s">
        <v>2</v>
      </c>
      <c r="H11203" s="342"/>
      <c r="I11203" s="342"/>
      <c r="J11203" s="343"/>
      <c r="K11203" s="344" t="s">
        <v>3</v>
      </c>
      <c r="L11203" s="343"/>
      <c r="M11203" s="344" t="s">
        <v>144</v>
      </c>
      <c r="N11203" s="342"/>
      <c r="O11203" s="342"/>
    </row>
    <row r="11204" spans="1:15" ht="18" customHeight="1" thickBot="1">
      <c r="A11204">
        <v>2022</v>
      </c>
      <c r="B11204" t="s">
        <v>30</v>
      </c>
      <c r="C11204" s="53">
        <f t="shared" si="613"/>
        <v>44810</v>
      </c>
      <c r="D11204">
        <v>3</v>
      </c>
      <c r="E11204" t="str">
        <f t="shared" si="612"/>
        <v>S36448103</v>
      </c>
      <c r="F11204" s="339"/>
      <c r="G11204" s="345" t="s">
        <v>5</v>
      </c>
      <c r="H11204" s="347" t="s">
        <v>145</v>
      </c>
      <c r="I11204" s="348"/>
      <c r="J11204" s="349"/>
      <c r="K11204" s="350" t="s">
        <v>6</v>
      </c>
      <c r="L11204" s="352" t="s">
        <v>12875</v>
      </c>
      <c r="M11204" s="350" t="s">
        <v>8</v>
      </c>
      <c r="N11204" s="354" t="s">
        <v>146</v>
      </c>
      <c r="O11204" s="356" t="s">
        <v>147</v>
      </c>
    </row>
    <row r="11205" spans="1:15" ht="15.75" thickBot="1">
      <c r="A11205">
        <v>2022</v>
      </c>
      <c r="B11205" t="s">
        <v>30</v>
      </c>
      <c r="C11205" s="53">
        <f t="shared" si="613"/>
        <v>44810</v>
      </c>
      <c r="D11205">
        <v>4</v>
      </c>
      <c r="E11205" t="str">
        <f t="shared" si="612"/>
        <v>S36448104</v>
      </c>
      <c r="F11205" s="340"/>
      <c r="G11205" s="346"/>
      <c r="H11205" s="191" t="s">
        <v>9</v>
      </c>
      <c r="I11205" s="192" t="s">
        <v>18</v>
      </c>
      <c r="J11205" s="193" t="s">
        <v>11</v>
      </c>
      <c r="K11205" s="351"/>
      <c r="L11205" s="353"/>
      <c r="M11205" s="351"/>
      <c r="N11205" s="355"/>
      <c r="O11205" s="357"/>
    </row>
    <row r="11206" spans="1:15">
      <c r="A11206">
        <v>2022</v>
      </c>
      <c r="B11206" t="s">
        <v>30</v>
      </c>
      <c r="C11206" s="53">
        <f t="shared" si="613"/>
        <v>44810</v>
      </c>
      <c r="D11206">
        <v>5</v>
      </c>
      <c r="E11206" t="str">
        <f t="shared" si="612"/>
        <v>S36448105</v>
      </c>
      <c r="F11206" s="3" t="s">
        <v>12</v>
      </c>
      <c r="G11206" s="2" t="s">
        <v>12506</v>
      </c>
      <c r="H11206" s="2" t="s">
        <v>12506</v>
      </c>
      <c r="I11206" s="2" t="s">
        <v>13529</v>
      </c>
      <c r="J11206" s="2" t="s">
        <v>7511</v>
      </c>
      <c r="K11206" s="194" t="s">
        <v>13</v>
      </c>
      <c r="L11206" s="2">
        <v>58</v>
      </c>
      <c r="M11206" s="194" t="s">
        <v>1677</v>
      </c>
      <c r="N11206" s="2" t="s">
        <v>12703</v>
      </c>
      <c r="O11206" s="195" t="s">
        <v>8965</v>
      </c>
    </row>
    <row r="11207" spans="1:15">
      <c r="A11207">
        <v>2022</v>
      </c>
      <c r="B11207" t="s">
        <v>30</v>
      </c>
      <c r="C11207" s="53">
        <f t="shared" si="613"/>
        <v>44810</v>
      </c>
      <c r="D11207">
        <v>6</v>
      </c>
      <c r="E11207" t="str">
        <f t="shared" si="612"/>
        <v>S36448106</v>
      </c>
      <c r="F11207" s="4">
        <v>44805</v>
      </c>
      <c r="G11207" s="2" t="s">
        <v>14095</v>
      </c>
      <c r="H11207" s="2" t="s">
        <v>14095</v>
      </c>
      <c r="I11207" s="2" t="s">
        <v>7937</v>
      </c>
      <c r="J11207" s="2" t="s">
        <v>4000</v>
      </c>
      <c r="K11207" s="194" t="s">
        <v>13</v>
      </c>
      <c r="L11207" s="2">
        <v>55</v>
      </c>
      <c r="M11207" s="194" t="s">
        <v>11453</v>
      </c>
      <c r="N11207" s="2" t="s">
        <v>833</v>
      </c>
      <c r="O11207" s="195">
        <v>0</v>
      </c>
    </row>
    <row r="11208" spans="1:15">
      <c r="A11208">
        <v>2022</v>
      </c>
      <c r="B11208" t="s">
        <v>30</v>
      </c>
      <c r="C11208" s="53">
        <f t="shared" si="613"/>
        <v>44810</v>
      </c>
      <c r="D11208">
        <v>7</v>
      </c>
      <c r="E11208" t="str">
        <f t="shared" si="612"/>
        <v>S36448107</v>
      </c>
      <c r="F11208" s="4">
        <v>44835</v>
      </c>
      <c r="G11208" s="2" t="s">
        <v>14442</v>
      </c>
      <c r="H11208" s="2" t="s">
        <v>14442</v>
      </c>
      <c r="I11208" s="2" t="s">
        <v>3850</v>
      </c>
      <c r="J11208" s="2" t="s">
        <v>3672</v>
      </c>
      <c r="K11208" s="194" t="s">
        <v>13</v>
      </c>
      <c r="L11208" s="2">
        <v>61</v>
      </c>
      <c r="M11208" s="194">
        <v>100</v>
      </c>
      <c r="N11208" s="2">
        <v>0</v>
      </c>
      <c r="O11208" s="195">
        <v>0</v>
      </c>
    </row>
    <row r="11209" spans="1:15">
      <c r="A11209">
        <v>2022</v>
      </c>
      <c r="B11209" t="s">
        <v>30</v>
      </c>
      <c r="C11209" s="53">
        <f t="shared" si="613"/>
        <v>44810</v>
      </c>
      <c r="D11209">
        <v>8</v>
      </c>
      <c r="E11209" t="str">
        <f t="shared" si="612"/>
        <v>S36448108</v>
      </c>
      <c r="F11209" s="4">
        <v>44866</v>
      </c>
      <c r="G11209" s="2" t="s">
        <v>14443</v>
      </c>
      <c r="H11209" s="2" t="s">
        <v>14443</v>
      </c>
      <c r="I11209" s="2" t="s">
        <v>14444</v>
      </c>
      <c r="J11209" s="2" t="s">
        <v>880</v>
      </c>
      <c r="K11209" s="194" t="s">
        <v>13</v>
      </c>
      <c r="L11209" s="2">
        <v>62</v>
      </c>
      <c r="M11209" s="194">
        <v>100</v>
      </c>
      <c r="N11209" s="2">
        <v>0</v>
      </c>
      <c r="O11209" s="195">
        <v>0</v>
      </c>
    </row>
    <row r="11210" spans="1:15">
      <c r="A11210">
        <v>2022</v>
      </c>
      <c r="B11210" t="s">
        <v>30</v>
      </c>
      <c r="C11210" s="53">
        <f t="shared" si="613"/>
        <v>44810</v>
      </c>
      <c r="D11210">
        <v>9</v>
      </c>
      <c r="E11210" t="str">
        <f t="shared" si="612"/>
        <v>S36448109</v>
      </c>
      <c r="F11210" s="4">
        <v>44896</v>
      </c>
      <c r="G11210" s="2" t="s">
        <v>14445</v>
      </c>
      <c r="H11210" s="2" t="s">
        <v>14445</v>
      </c>
      <c r="I11210" s="2" t="s">
        <v>14446</v>
      </c>
      <c r="J11210" s="2" t="s">
        <v>3305</v>
      </c>
      <c r="K11210" s="194" t="s">
        <v>13</v>
      </c>
      <c r="L11210" s="2">
        <v>58</v>
      </c>
      <c r="M11210" s="194" t="s">
        <v>12599</v>
      </c>
      <c r="N11210" s="2">
        <v>0</v>
      </c>
      <c r="O11210" s="195" t="s">
        <v>1064</v>
      </c>
    </row>
    <row r="11211" spans="1:15">
      <c r="A11211">
        <v>2022</v>
      </c>
      <c r="B11211" t="s">
        <v>30</v>
      </c>
      <c r="C11211" s="53">
        <f t="shared" si="613"/>
        <v>44810</v>
      </c>
      <c r="D11211">
        <v>10</v>
      </c>
      <c r="E11211" t="str">
        <f t="shared" si="612"/>
        <v>S364481010</v>
      </c>
      <c r="F11211" s="3" t="s">
        <v>14441</v>
      </c>
      <c r="G11211" s="2" t="s">
        <v>14447</v>
      </c>
      <c r="H11211" s="2" t="s">
        <v>14447</v>
      </c>
      <c r="I11211" s="2" t="s">
        <v>11488</v>
      </c>
      <c r="J11211" s="2" t="s">
        <v>2017</v>
      </c>
      <c r="K11211" s="194" t="s">
        <v>13</v>
      </c>
      <c r="L11211" s="2">
        <v>50</v>
      </c>
      <c r="M11211" s="194">
        <v>100</v>
      </c>
      <c r="N11211" s="2">
        <v>0</v>
      </c>
      <c r="O11211" s="195">
        <v>0</v>
      </c>
    </row>
    <row r="11212" spans="1:15">
      <c r="A11212">
        <v>2022</v>
      </c>
      <c r="B11212" t="s">
        <v>30</v>
      </c>
      <c r="C11212" s="53">
        <f t="shared" si="613"/>
        <v>44810</v>
      </c>
      <c r="D11212">
        <v>11</v>
      </c>
      <c r="E11212" t="str">
        <f t="shared" si="612"/>
        <v>S364481011</v>
      </c>
      <c r="F11212" s="3">
        <v>2024</v>
      </c>
      <c r="G11212" s="2" t="s">
        <v>12247</v>
      </c>
      <c r="H11212" s="2" t="s">
        <v>12247</v>
      </c>
      <c r="I11212" s="2" t="s">
        <v>5409</v>
      </c>
      <c r="J11212" s="2" t="s">
        <v>2344</v>
      </c>
      <c r="K11212" s="194" t="s">
        <v>13</v>
      </c>
      <c r="L11212" s="2">
        <v>43</v>
      </c>
      <c r="M11212" s="194" t="s">
        <v>332</v>
      </c>
      <c r="N11212" s="2" t="s">
        <v>5369</v>
      </c>
      <c r="O11212" s="195" t="s">
        <v>519</v>
      </c>
    </row>
    <row r="11213" spans="1:15">
      <c r="A11213">
        <v>2022</v>
      </c>
      <c r="B11213" t="s">
        <v>30</v>
      </c>
      <c r="C11213" s="53">
        <f t="shared" si="613"/>
        <v>44810</v>
      </c>
      <c r="D11213">
        <v>12</v>
      </c>
      <c r="E11213" t="str">
        <f t="shared" si="612"/>
        <v>S364481012</v>
      </c>
      <c r="F11213" s="3">
        <v>2025</v>
      </c>
      <c r="G11213" s="2" t="s">
        <v>11999</v>
      </c>
      <c r="H11213" s="2" t="s">
        <v>11999</v>
      </c>
      <c r="I11213" s="2" t="s">
        <v>2615</v>
      </c>
      <c r="J11213" s="2" t="s">
        <v>3115</v>
      </c>
      <c r="K11213" s="194" t="s">
        <v>13</v>
      </c>
      <c r="L11213" s="2">
        <v>33</v>
      </c>
      <c r="M11213" s="194" t="s">
        <v>12879</v>
      </c>
      <c r="N11213" s="2" t="s">
        <v>640</v>
      </c>
      <c r="O11213" s="195" t="s">
        <v>2149</v>
      </c>
    </row>
    <row r="11214" spans="1:15">
      <c r="A11214">
        <v>2022</v>
      </c>
      <c r="B11214" t="s">
        <v>30</v>
      </c>
      <c r="C11214" s="53">
        <f t="shared" si="613"/>
        <v>44810</v>
      </c>
      <c r="D11214">
        <v>13</v>
      </c>
      <c r="E11214" t="str">
        <f t="shared" si="612"/>
        <v>S364481013</v>
      </c>
      <c r="F11214" s="3">
        <v>2026</v>
      </c>
      <c r="G11214" s="2" t="s">
        <v>5747</v>
      </c>
      <c r="H11214" s="2" t="s">
        <v>5747</v>
      </c>
      <c r="I11214" s="2" t="s">
        <v>14448</v>
      </c>
      <c r="J11214" s="2" t="s">
        <v>4293</v>
      </c>
      <c r="K11214" s="194" t="s">
        <v>13</v>
      </c>
      <c r="L11214" s="2">
        <v>29</v>
      </c>
      <c r="M11214" s="194" t="s">
        <v>4787</v>
      </c>
      <c r="N11214" s="2" t="s">
        <v>5907</v>
      </c>
      <c r="O11214" s="195" t="s">
        <v>1831</v>
      </c>
    </row>
    <row r="11215" spans="1:15" ht="15.75" thickBot="1">
      <c r="A11215">
        <v>2022</v>
      </c>
      <c r="B11215" t="s">
        <v>30</v>
      </c>
      <c r="C11215" s="53">
        <f t="shared" si="613"/>
        <v>44810</v>
      </c>
      <c r="D11215">
        <v>14</v>
      </c>
      <c r="E11215" t="str">
        <f t="shared" si="612"/>
        <v>S364481014</v>
      </c>
      <c r="F11215" s="5">
        <v>2027</v>
      </c>
      <c r="G11215" s="6" t="s">
        <v>11651</v>
      </c>
      <c r="H11215" s="6" t="s">
        <v>11651</v>
      </c>
      <c r="I11215" s="6" t="s">
        <v>8282</v>
      </c>
      <c r="J11215" s="6" t="s">
        <v>4293</v>
      </c>
      <c r="K11215" s="196" t="s">
        <v>13</v>
      </c>
      <c r="L11215" s="6">
        <v>23</v>
      </c>
      <c r="M11215" s="196" t="s">
        <v>9398</v>
      </c>
      <c r="N11215" s="6">
        <v>0</v>
      </c>
      <c r="O11215" s="197" t="s">
        <v>830</v>
      </c>
    </row>
    <row r="11216" spans="1:15" ht="18" thickTop="1" thickBot="1">
      <c r="A11216">
        <v>2022</v>
      </c>
      <c r="B11216" t="s">
        <v>30</v>
      </c>
      <c r="C11216" s="53">
        <f t="shared" si="613"/>
        <v>44810</v>
      </c>
      <c r="D11216">
        <v>15</v>
      </c>
      <c r="E11216" t="str">
        <f t="shared" si="612"/>
        <v>S364481015</v>
      </c>
      <c r="F11216" s="146" t="s">
        <v>11904</v>
      </c>
    </row>
    <row r="11217" spans="1:15" ht="16.5" thickTop="1" thickBot="1">
      <c r="A11217">
        <v>2022</v>
      </c>
      <c r="B11217" t="s">
        <v>30</v>
      </c>
      <c r="C11217" s="53">
        <f t="shared" si="613"/>
        <v>44810</v>
      </c>
      <c r="D11217">
        <v>16</v>
      </c>
      <c r="E11217" t="str">
        <f t="shared" si="612"/>
        <v>S364481016</v>
      </c>
      <c r="F11217" s="338" t="s">
        <v>1</v>
      </c>
      <c r="G11217" s="341" t="s">
        <v>2</v>
      </c>
      <c r="H11217" s="342"/>
      <c r="I11217" s="342"/>
      <c r="J11217" s="343"/>
      <c r="K11217" s="344" t="s">
        <v>3</v>
      </c>
      <c r="L11217" s="343"/>
      <c r="M11217" s="344" t="s">
        <v>144</v>
      </c>
      <c r="N11217" s="342"/>
      <c r="O11217" s="342"/>
    </row>
    <row r="11218" spans="1:15" ht="18" customHeight="1" thickBot="1">
      <c r="A11218">
        <v>2022</v>
      </c>
      <c r="B11218" t="s">
        <v>30</v>
      </c>
      <c r="C11218" s="53">
        <f t="shared" si="613"/>
        <v>44810</v>
      </c>
      <c r="D11218">
        <v>17</v>
      </c>
      <c r="E11218" t="str">
        <f t="shared" si="612"/>
        <v>S364481017</v>
      </c>
      <c r="F11218" s="339"/>
      <c r="G11218" s="345" t="s">
        <v>5</v>
      </c>
      <c r="H11218" s="347" t="s">
        <v>145</v>
      </c>
      <c r="I11218" s="348"/>
      <c r="J11218" s="349"/>
      <c r="K11218" s="350" t="s">
        <v>6</v>
      </c>
      <c r="L11218" s="352" t="s">
        <v>12875</v>
      </c>
      <c r="M11218" s="350" t="s">
        <v>8</v>
      </c>
      <c r="N11218" s="354" t="s">
        <v>146</v>
      </c>
      <c r="O11218" s="356" t="s">
        <v>147</v>
      </c>
    </row>
    <row r="11219" spans="1:15" ht="15.75" thickBot="1">
      <c r="A11219">
        <v>2022</v>
      </c>
      <c r="B11219" t="s">
        <v>30</v>
      </c>
      <c r="C11219" s="53">
        <f t="shared" si="613"/>
        <v>44810</v>
      </c>
      <c r="D11219">
        <v>18</v>
      </c>
      <c r="E11219" t="str">
        <f t="shared" si="612"/>
        <v>S364481018</v>
      </c>
      <c r="F11219" s="340"/>
      <c r="G11219" s="346"/>
      <c r="H11219" s="191" t="s">
        <v>9</v>
      </c>
      <c r="I11219" s="192" t="s">
        <v>18</v>
      </c>
      <c r="J11219" s="193" t="s">
        <v>11</v>
      </c>
      <c r="K11219" s="351"/>
      <c r="L11219" s="353"/>
      <c r="M11219" s="351"/>
      <c r="N11219" s="355"/>
      <c r="O11219" s="357"/>
    </row>
    <row r="11220" spans="1:15">
      <c r="A11220">
        <v>2022</v>
      </c>
      <c r="B11220" t="s">
        <v>30</v>
      </c>
      <c r="C11220" s="53">
        <f t="shared" si="613"/>
        <v>44810</v>
      </c>
      <c r="D11220">
        <v>19</v>
      </c>
      <c r="E11220" t="str">
        <f t="shared" si="612"/>
        <v>S364481019</v>
      </c>
      <c r="F11220" s="3" t="s">
        <v>16</v>
      </c>
      <c r="G11220" s="2" t="s">
        <v>14449</v>
      </c>
      <c r="H11220" s="2" t="s">
        <v>14449</v>
      </c>
      <c r="I11220" s="2" t="s">
        <v>8186</v>
      </c>
      <c r="J11220" s="2" t="s">
        <v>880</v>
      </c>
      <c r="K11220" s="194" t="s">
        <v>13</v>
      </c>
      <c r="L11220" s="2">
        <v>58</v>
      </c>
      <c r="M11220" s="194" t="s">
        <v>3668</v>
      </c>
      <c r="N11220" s="2" t="s">
        <v>2689</v>
      </c>
      <c r="O11220" s="195" t="s">
        <v>1630</v>
      </c>
    </row>
    <row r="11221" spans="1:15">
      <c r="A11221">
        <v>2022</v>
      </c>
      <c r="B11221" t="s">
        <v>30</v>
      </c>
      <c r="C11221" s="53">
        <f t="shared" si="613"/>
        <v>44810</v>
      </c>
      <c r="D11221">
        <v>20</v>
      </c>
      <c r="E11221" t="str">
        <f t="shared" si="612"/>
        <v>S364481020</v>
      </c>
      <c r="F11221" s="4">
        <v>44805</v>
      </c>
      <c r="G11221" s="2" t="s">
        <v>14450</v>
      </c>
      <c r="H11221" s="2" t="s">
        <v>14450</v>
      </c>
      <c r="I11221" s="2" t="s">
        <v>14451</v>
      </c>
      <c r="J11221" s="2" t="s">
        <v>4326</v>
      </c>
      <c r="K11221" s="194" t="s">
        <v>13</v>
      </c>
      <c r="L11221" s="2">
        <v>58</v>
      </c>
      <c r="M11221" s="194" t="s">
        <v>273</v>
      </c>
      <c r="N11221" s="2">
        <v>0</v>
      </c>
      <c r="O11221" s="195" t="s">
        <v>274</v>
      </c>
    </row>
    <row r="11222" spans="1:15">
      <c r="A11222">
        <v>2022</v>
      </c>
      <c r="B11222" t="s">
        <v>30</v>
      </c>
      <c r="C11222" s="53">
        <f t="shared" si="613"/>
        <v>44810</v>
      </c>
      <c r="D11222">
        <v>21</v>
      </c>
      <c r="E11222" t="str">
        <f t="shared" si="612"/>
        <v>S364481021</v>
      </c>
      <c r="F11222" s="4">
        <v>44835</v>
      </c>
      <c r="G11222" s="2" t="s">
        <v>14452</v>
      </c>
      <c r="H11222" s="2" t="s">
        <v>14452</v>
      </c>
      <c r="I11222" s="2" t="s">
        <v>14453</v>
      </c>
      <c r="J11222" s="2" t="s">
        <v>695</v>
      </c>
      <c r="K11222" s="194" t="s">
        <v>13</v>
      </c>
      <c r="L11222" s="2">
        <v>57</v>
      </c>
      <c r="M11222" s="194">
        <v>100</v>
      </c>
      <c r="N11222" s="2">
        <v>0</v>
      </c>
      <c r="O11222" s="195">
        <v>0</v>
      </c>
    </row>
    <row r="11223" spans="1:15">
      <c r="A11223">
        <v>2022</v>
      </c>
      <c r="B11223" t="s">
        <v>30</v>
      </c>
      <c r="C11223" s="53">
        <f t="shared" si="613"/>
        <v>44810</v>
      </c>
      <c r="D11223">
        <v>22</v>
      </c>
      <c r="E11223" t="str">
        <f t="shared" si="612"/>
        <v>S364481022</v>
      </c>
      <c r="F11223" s="4">
        <v>44866</v>
      </c>
      <c r="G11223" s="2" t="s">
        <v>14454</v>
      </c>
      <c r="H11223" s="2" t="s">
        <v>14454</v>
      </c>
      <c r="I11223" s="2" t="s">
        <v>14455</v>
      </c>
      <c r="J11223" s="2" t="s">
        <v>945</v>
      </c>
      <c r="K11223" s="194" t="s">
        <v>13</v>
      </c>
      <c r="L11223" s="2">
        <v>55</v>
      </c>
      <c r="M11223" s="194">
        <v>100</v>
      </c>
      <c r="N11223" s="2">
        <v>0</v>
      </c>
      <c r="O11223" s="195">
        <v>0</v>
      </c>
    </row>
    <row r="11224" spans="1:15">
      <c r="A11224">
        <v>2022</v>
      </c>
      <c r="B11224" t="s">
        <v>30</v>
      </c>
      <c r="C11224" s="53">
        <f t="shared" si="613"/>
        <v>44810</v>
      </c>
      <c r="D11224">
        <v>23</v>
      </c>
      <c r="E11224" t="str">
        <f t="shared" si="612"/>
        <v>S364481023</v>
      </c>
      <c r="F11224" s="4">
        <v>44896</v>
      </c>
      <c r="G11224" s="2" t="s">
        <v>14456</v>
      </c>
      <c r="H11224" s="2" t="s">
        <v>14456</v>
      </c>
      <c r="I11224" s="2" t="s">
        <v>14457</v>
      </c>
      <c r="J11224" s="2" t="s">
        <v>2405</v>
      </c>
      <c r="K11224" s="194" t="s">
        <v>13</v>
      </c>
      <c r="L11224" s="2">
        <v>52</v>
      </c>
      <c r="M11224" s="194">
        <v>100</v>
      </c>
      <c r="N11224" s="2">
        <v>0</v>
      </c>
      <c r="O11224" s="195">
        <v>0</v>
      </c>
    </row>
    <row r="11225" spans="1:15">
      <c r="A11225">
        <v>2022</v>
      </c>
      <c r="B11225" t="s">
        <v>30</v>
      </c>
      <c r="C11225" s="53">
        <f t="shared" si="613"/>
        <v>44810</v>
      </c>
      <c r="D11225">
        <v>24</v>
      </c>
      <c r="E11225" t="str">
        <f t="shared" si="612"/>
        <v>S364481024</v>
      </c>
      <c r="F11225" s="3" t="s">
        <v>14441</v>
      </c>
      <c r="G11225" s="2" t="s">
        <v>14458</v>
      </c>
      <c r="H11225" s="2" t="s">
        <v>14458</v>
      </c>
      <c r="I11225" s="2" t="s">
        <v>2949</v>
      </c>
      <c r="J11225" s="2" t="s">
        <v>911</v>
      </c>
      <c r="K11225" s="194" t="s">
        <v>13</v>
      </c>
      <c r="L11225" s="2">
        <v>48</v>
      </c>
      <c r="M11225" s="194" t="s">
        <v>2560</v>
      </c>
      <c r="N11225" s="2" t="s">
        <v>274</v>
      </c>
      <c r="O11225" s="195" t="s">
        <v>274</v>
      </c>
    </row>
    <row r="11226" spans="1:15">
      <c r="A11226">
        <v>2022</v>
      </c>
      <c r="B11226" t="s">
        <v>30</v>
      </c>
      <c r="C11226" s="53">
        <f t="shared" si="613"/>
        <v>44810</v>
      </c>
      <c r="D11226">
        <v>25</v>
      </c>
      <c r="E11226" t="str">
        <f t="shared" si="612"/>
        <v>S364481025</v>
      </c>
      <c r="F11226" s="3">
        <v>2024</v>
      </c>
      <c r="G11226" s="2" t="s">
        <v>7831</v>
      </c>
      <c r="H11226" s="2" t="s">
        <v>7831</v>
      </c>
      <c r="I11226" s="2" t="s">
        <v>5485</v>
      </c>
      <c r="J11226" s="2" t="s">
        <v>966</v>
      </c>
      <c r="K11226" s="194" t="s">
        <v>13</v>
      </c>
      <c r="L11226" s="2">
        <v>41</v>
      </c>
      <c r="M11226" s="194" t="s">
        <v>1917</v>
      </c>
      <c r="N11226" s="2" t="s">
        <v>303</v>
      </c>
      <c r="O11226" s="195" t="s">
        <v>1248</v>
      </c>
    </row>
    <row r="11227" spans="1:15">
      <c r="A11227">
        <v>2022</v>
      </c>
      <c r="B11227" t="s">
        <v>30</v>
      </c>
      <c r="C11227" s="53">
        <f t="shared" si="613"/>
        <v>44810</v>
      </c>
      <c r="D11227">
        <v>26</v>
      </c>
      <c r="E11227" t="str">
        <f t="shared" si="612"/>
        <v>S364481026</v>
      </c>
      <c r="F11227" s="3">
        <v>2025</v>
      </c>
      <c r="G11227" s="2" t="s">
        <v>12141</v>
      </c>
      <c r="H11227" s="2" t="s">
        <v>12141</v>
      </c>
      <c r="I11227" s="2" t="s">
        <v>6200</v>
      </c>
      <c r="J11227" s="2" t="s">
        <v>645</v>
      </c>
      <c r="K11227" s="194" t="s">
        <v>13</v>
      </c>
      <c r="L11227" s="2">
        <v>36</v>
      </c>
      <c r="M11227" s="194" t="s">
        <v>14459</v>
      </c>
      <c r="N11227" s="2" t="s">
        <v>14460</v>
      </c>
      <c r="O11227" s="195" t="s">
        <v>14461</v>
      </c>
    </row>
    <row r="11228" spans="1:15">
      <c r="A11228">
        <v>2022</v>
      </c>
      <c r="B11228" t="s">
        <v>30</v>
      </c>
      <c r="C11228" s="53">
        <f t="shared" si="613"/>
        <v>44810</v>
      </c>
      <c r="D11228">
        <v>27</v>
      </c>
      <c r="E11228" t="str">
        <f t="shared" si="612"/>
        <v>S364481027</v>
      </c>
      <c r="F11228" s="3">
        <v>2026</v>
      </c>
      <c r="G11228" s="2" t="s">
        <v>13994</v>
      </c>
      <c r="H11228" s="2" t="s">
        <v>13994</v>
      </c>
      <c r="I11228" s="2" t="s">
        <v>2840</v>
      </c>
      <c r="J11228" s="2" t="s">
        <v>4191</v>
      </c>
      <c r="K11228" s="194" t="s">
        <v>13</v>
      </c>
      <c r="L11228" s="2">
        <v>30</v>
      </c>
      <c r="M11228" s="194" t="s">
        <v>14462</v>
      </c>
      <c r="N11228" s="2" t="s">
        <v>14463</v>
      </c>
      <c r="O11228" s="195" t="s">
        <v>14268</v>
      </c>
    </row>
    <row r="11229" spans="1:15" ht="15.75" thickBot="1">
      <c r="A11229">
        <v>2022</v>
      </c>
      <c r="B11229" t="s">
        <v>30</v>
      </c>
      <c r="C11229" s="53">
        <f t="shared" si="613"/>
        <v>44810</v>
      </c>
      <c r="D11229">
        <v>28</v>
      </c>
      <c r="E11229" t="str">
        <f t="shared" si="612"/>
        <v>S364481028</v>
      </c>
      <c r="F11229" s="5">
        <v>2027</v>
      </c>
      <c r="G11229" s="6" t="s">
        <v>14464</v>
      </c>
      <c r="H11229" s="6" t="s">
        <v>14464</v>
      </c>
      <c r="I11229" s="6" t="s">
        <v>14465</v>
      </c>
      <c r="J11229" s="6" t="s">
        <v>1628</v>
      </c>
      <c r="K11229" s="196" t="s">
        <v>13</v>
      </c>
      <c r="L11229" s="6">
        <v>25</v>
      </c>
      <c r="M11229" s="196" t="s">
        <v>3803</v>
      </c>
      <c r="N11229" s="6" t="s">
        <v>2082</v>
      </c>
      <c r="O11229" s="197" t="s">
        <v>2082</v>
      </c>
    </row>
    <row r="11230" spans="1:15" ht="18" thickTop="1" thickBot="1">
      <c r="A11230">
        <v>2022</v>
      </c>
      <c r="B11230" t="s">
        <v>29</v>
      </c>
      <c r="C11230" s="53">
        <f>C11229+7</f>
        <v>44817</v>
      </c>
      <c r="D11230">
        <v>1</v>
      </c>
      <c r="E11230" t="str">
        <f t="shared" ref="E11230:E11257" si="614">B11230&amp;C11230&amp;D11230</f>
        <v>S37448171</v>
      </c>
      <c r="F11230" s="146" t="s">
        <v>11903</v>
      </c>
    </row>
    <row r="11231" spans="1:15" ht="16.5" thickTop="1" thickBot="1">
      <c r="A11231">
        <v>2022</v>
      </c>
      <c r="B11231" t="s">
        <v>29</v>
      </c>
      <c r="C11231" s="53">
        <f t="shared" ref="C11231:C11257" si="615">C11230</f>
        <v>44817</v>
      </c>
      <c r="D11231">
        <v>2</v>
      </c>
      <c r="E11231" t="str">
        <f t="shared" si="614"/>
        <v>S37448172</v>
      </c>
      <c r="F11231" s="338" t="s">
        <v>1</v>
      </c>
      <c r="G11231" s="341" t="s">
        <v>2</v>
      </c>
      <c r="H11231" s="342"/>
      <c r="I11231" s="342"/>
      <c r="J11231" s="343"/>
      <c r="K11231" s="344" t="s">
        <v>3</v>
      </c>
      <c r="L11231" s="343"/>
      <c r="M11231" s="344" t="s">
        <v>144</v>
      </c>
      <c r="N11231" s="342"/>
      <c r="O11231" s="342"/>
    </row>
    <row r="11232" spans="1:15" ht="18" customHeight="1" thickBot="1">
      <c r="A11232">
        <v>2022</v>
      </c>
      <c r="B11232" t="s">
        <v>29</v>
      </c>
      <c r="C11232" s="53">
        <f t="shared" si="615"/>
        <v>44817</v>
      </c>
      <c r="D11232">
        <v>3</v>
      </c>
      <c r="E11232" t="str">
        <f t="shared" si="614"/>
        <v>S37448173</v>
      </c>
      <c r="F11232" s="339"/>
      <c r="G11232" s="345" t="s">
        <v>5</v>
      </c>
      <c r="H11232" s="347" t="s">
        <v>145</v>
      </c>
      <c r="I11232" s="348"/>
      <c r="J11232" s="349"/>
      <c r="K11232" s="350" t="s">
        <v>6</v>
      </c>
      <c r="L11232" s="352" t="s">
        <v>12875</v>
      </c>
      <c r="M11232" s="350" t="s">
        <v>8</v>
      </c>
      <c r="N11232" s="354" t="s">
        <v>146</v>
      </c>
      <c r="O11232" s="356" t="s">
        <v>147</v>
      </c>
    </row>
    <row r="11233" spans="1:15" ht="15.75" thickBot="1">
      <c r="A11233">
        <v>2022</v>
      </c>
      <c r="B11233" t="s">
        <v>29</v>
      </c>
      <c r="C11233" s="53">
        <f t="shared" si="615"/>
        <v>44817</v>
      </c>
      <c r="D11233">
        <v>4</v>
      </c>
      <c r="E11233" t="str">
        <f t="shared" si="614"/>
        <v>S37448174</v>
      </c>
      <c r="F11233" s="340"/>
      <c r="G11233" s="346"/>
      <c r="H11233" s="191" t="s">
        <v>9</v>
      </c>
      <c r="I11233" s="192" t="s">
        <v>18</v>
      </c>
      <c r="J11233" s="193" t="s">
        <v>11</v>
      </c>
      <c r="K11233" s="351"/>
      <c r="L11233" s="353"/>
      <c r="M11233" s="351"/>
      <c r="N11233" s="355"/>
      <c r="O11233" s="357"/>
    </row>
    <row r="11234" spans="1:15">
      <c r="A11234">
        <v>2022</v>
      </c>
      <c r="B11234" t="s">
        <v>29</v>
      </c>
      <c r="C11234" s="53">
        <f t="shared" si="615"/>
        <v>44817</v>
      </c>
      <c r="D11234">
        <v>5</v>
      </c>
      <c r="E11234" t="str">
        <f t="shared" si="614"/>
        <v>S37448175</v>
      </c>
      <c r="F11234" s="3" t="s">
        <v>12</v>
      </c>
      <c r="G11234" s="2">
        <v>0</v>
      </c>
      <c r="H11234" s="2" t="s">
        <v>6136</v>
      </c>
      <c r="I11234" s="2" t="s">
        <v>14466</v>
      </c>
      <c r="J11234" s="2" t="s">
        <v>10004</v>
      </c>
      <c r="K11234" s="194" t="s">
        <v>17</v>
      </c>
      <c r="L11234" s="2">
        <v>49</v>
      </c>
      <c r="M11234" s="194" t="s">
        <v>1788</v>
      </c>
      <c r="N11234" s="2" t="s">
        <v>1788</v>
      </c>
      <c r="O11234" s="195" t="s">
        <v>11433</v>
      </c>
    </row>
    <row r="11235" spans="1:15">
      <c r="A11235">
        <v>2022</v>
      </c>
      <c r="B11235" t="s">
        <v>29</v>
      </c>
      <c r="C11235" s="53">
        <f t="shared" si="615"/>
        <v>44817</v>
      </c>
      <c r="D11235">
        <v>6</v>
      </c>
      <c r="E11235" t="str">
        <f t="shared" si="614"/>
        <v>S37448176</v>
      </c>
      <c r="F11235" s="4">
        <v>44805</v>
      </c>
      <c r="G11235" s="2">
        <v>57</v>
      </c>
      <c r="H11235" s="2" t="s">
        <v>14467</v>
      </c>
      <c r="I11235" s="2" t="s">
        <v>14468</v>
      </c>
      <c r="J11235" s="2" t="s">
        <v>1590</v>
      </c>
      <c r="K11235" s="194" t="s">
        <v>17</v>
      </c>
      <c r="L11235" s="2">
        <v>50</v>
      </c>
      <c r="M11235" s="194" t="s">
        <v>2557</v>
      </c>
      <c r="N11235" s="2" t="s">
        <v>312</v>
      </c>
      <c r="O11235" s="195">
        <v>0</v>
      </c>
    </row>
    <row r="11236" spans="1:15">
      <c r="A11236">
        <v>2022</v>
      </c>
      <c r="B11236" t="s">
        <v>29</v>
      </c>
      <c r="C11236" s="53">
        <f t="shared" si="615"/>
        <v>44817</v>
      </c>
      <c r="D11236">
        <v>7</v>
      </c>
      <c r="E11236" t="str">
        <f t="shared" si="614"/>
        <v>S37448177</v>
      </c>
      <c r="F11236" s="4">
        <v>44835</v>
      </c>
      <c r="G11236" s="2">
        <v>73</v>
      </c>
      <c r="H11236" s="2" t="s">
        <v>3923</v>
      </c>
      <c r="I11236" s="2" t="s">
        <v>14469</v>
      </c>
      <c r="J11236" s="2" t="s">
        <v>10672</v>
      </c>
      <c r="K11236" s="194" t="s">
        <v>17</v>
      </c>
      <c r="L11236" s="2">
        <v>58</v>
      </c>
      <c r="M11236" s="194" t="s">
        <v>512</v>
      </c>
      <c r="N11236" s="2" t="s">
        <v>519</v>
      </c>
      <c r="O11236" s="195" t="s">
        <v>2513</v>
      </c>
    </row>
    <row r="11237" spans="1:15">
      <c r="A11237">
        <v>2022</v>
      </c>
      <c r="B11237" t="s">
        <v>29</v>
      </c>
      <c r="C11237" s="53">
        <f t="shared" si="615"/>
        <v>44817</v>
      </c>
      <c r="D11237">
        <v>8</v>
      </c>
      <c r="E11237" t="str">
        <f t="shared" si="614"/>
        <v>S37448178</v>
      </c>
      <c r="F11237" s="4">
        <v>44866</v>
      </c>
      <c r="G11237" s="2">
        <v>77</v>
      </c>
      <c r="H11237" s="2" t="s">
        <v>14470</v>
      </c>
      <c r="I11237" s="2" t="s">
        <v>11313</v>
      </c>
      <c r="J11237" s="2" t="s">
        <v>8926</v>
      </c>
      <c r="K11237" s="194" t="s">
        <v>17</v>
      </c>
      <c r="L11237" s="2">
        <v>58</v>
      </c>
      <c r="M11237" s="194" t="s">
        <v>635</v>
      </c>
      <c r="N11237" s="2" t="s">
        <v>264</v>
      </c>
      <c r="O11237" s="195" t="s">
        <v>11225</v>
      </c>
    </row>
    <row r="11238" spans="1:15">
      <c r="A11238">
        <v>2022</v>
      </c>
      <c r="B11238" t="s">
        <v>29</v>
      </c>
      <c r="C11238" s="53">
        <f t="shared" si="615"/>
        <v>44817</v>
      </c>
      <c r="D11238">
        <v>9</v>
      </c>
      <c r="E11238" t="str">
        <f t="shared" si="614"/>
        <v>S37448179</v>
      </c>
      <c r="F11238" s="4">
        <v>44896</v>
      </c>
      <c r="G11238" s="2">
        <v>77</v>
      </c>
      <c r="H11238" s="2" t="s">
        <v>3504</v>
      </c>
      <c r="I11238" s="2" t="s">
        <v>14471</v>
      </c>
      <c r="J11238" s="2" t="s">
        <v>4869</v>
      </c>
      <c r="K11238" s="194" t="s">
        <v>17</v>
      </c>
      <c r="L11238" s="2">
        <v>56</v>
      </c>
      <c r="M11238" s="194" t="s">
        <v>340</v>
      </c>
      <c r="N11238" s="2" t="s">
        <v>444</v>
      </c>
      <c r="O11238" s="195" t="s">
        <v>824</v>
      </c>
    </row>
    <row r="11239" spans="1:15">
      <c r="A11239">
        <v>2022</v>
      </c>
      <c r="B11239" t="s">
        <v>29</v>
      </c>
      <c r="C11239" s="53">
        <f t="shared" si="615"/>
        <v>44817</v>
      </c>
      <c r="D11239">
        <v>10</v>
      </c>
      <c r="E11239" t="str">
        <f t="shared" si="614"/>
        <v>S374481710</v>
      </c>
      <c r="F11239" s="3" t="s">
        <v>14441</v>
      </c>
      <c r="G11239" s="2">
        <v>140</v>
      </c>
      <c r="H11239" s="2" t="s">
        <v>14472</v>
      </c>
      <c r="I11239" s="2" t="s">
        <v>14473</v>
      </c>
      <c r="J11239" s="2" t="s">
        <v>1957</v>
      </c>
      <c r="K11239" s="194" t="s">
        <v>17</v>
      </c>
      <c r="L11239" s="2">
        <v>48</v>
      </c>
      <c r="M11239" s="194" t="s">
        <v>12845</v>
      </c>
      <c r="N11239" s="2" t="s">
        <v>291</v>
      </c>
      <c r="O11239" s="195" t="s">
        <v>830</v>
      </c>
    </row>
    <row r="11240" spans="1:15">
      <c r="A11240">
        <v>2022</v>
      </c>
      <c r="B11240" t="s">
        <v>29</v>
      </c>
      <c r="C11240" s="53">
        <f t="shared" si="615"/>
        <v>44817</v>
      </c>
      <c r="D11240">
        <v>11</v>
      </c>
      <c r="E11240" t="str">
        <f t="shared" si="614"/>
        <v>S374481711</v>
      </c>
      <c r="F11240" s="3">
        <v>2024</v>
      </c>
      <c r="G11240" s="2">
        <v>156</v>
      </c>
      <c r="H11240" s="2" t="s">
        <v>7135</v>
      </c>
      <c r="I11240" s="2" t="s">
        <v>11340</v>
      </c>
      <c r="J11240" s="2" t="s">
        <v>10175</v>
      </c>
      <c r="K11240" s="194" t="s">
        <v>17</v>
      </c>
      <c r="L11240" s="2">
        <v>44</v>
      </c>
      <c r="M11240" s="194" t="s">
        <v>284</v>
      </c>
      <c r="N11240" s="2">
        <v>5</v>
      </c>
      <c r="O11240" s="195" t="s">
        <v>285</v>
      </c>
    </row>
    <row r="11241" spans="1:15">
      <c r="A11241">
        <v>2022</v>
      </c>
      <c r="B11241" t="s">
        <v>29</v>
      </c>
      <c r="C11241" s="53">
        <f t="shared" si="615"/>
        <v>44817</v>
      </c>
      <c r="D11241">
        <v>12</v>
      </c>
      <c r="E11241" t="str">
        <f t="shared" si="614"/>
        <v>S374481712</v>
      </c>
      <c r="F11241" s="3">
        <v>2025</v>
      </c>
      <c r="G11241" s="2">
        <v>156</v>
      </c>
      <c r="H11241" s="2" t="s">
        <v>14009</v>
      </c>
      <c r="I11241" s="2" t="s">
        <v>13960</v>
      </c>
      <c r="J11241" s="2" t="s">
        <v>9205</v>
      </c>
      <c r="K11241" s="194" t="s">
        <v>17</v>
      </c>
      <c r="L11241" s="2">
        <v>35</v>
      </c>
      <c r="M11241" s="194" t="s">
        <v>11438</v>
      </c>
      <c r="N11241" s="2">
        <v>10</v>
      </c>
      <c r="O11241" s="195" t="s">
        <v>285</v>
      </c>
    </row>
    <row r="11242" spans="1:15">
      <c r="A11242">
        <v>2022</v>
      </c>
      <c r="B11242" t="s">
        <v>29</v>
      </c>
      <c r="C11242" s="53">
        <f t="shared" si="615"/>
        <v>44817</v>
      </c>
      <c r="D11242">
        <v>13</v>
      </c>
      <c r="E11242" t="str">
        <f t="shared" si="614"/>
        <v>S374481713</v>
      </c>
      <c r="F11242" s="3">
        <v>2026</v>
      </c>
      <c r="G11242" s="2">
        <v>154</v>
      </c>
      <c r="H11242" s="2" t="s">
        <v>14474</v>
      </c>
      <c r="I11242" s="2" t="s">
        <v>14475</v>
      </c>
      <c r="J11242" s="2" t="s">
        <v>4106</v>
      </c>
      <c r="K11242" s="194" t="s">
        <v>17</v>
      </c>
      <c r="L11242" s="2">
        <v>31</v>
      </c>
      <c r="M11242" s="194" t="s">
        <v>5754</v>
      </c>
      <c r="N11242" s="2" t="s">
        <v>10678</v>
      </c>
      <c r="O11242" s="195" t="s">
        <v>1038</v>
      </c>
    </row>
    <row r="11243" spans="1:15" ht="15.75" thickBot="1">
      <c r="A11243">
        <v>2022</v>
      </c>
      <c r="B11243" t="s">
        <v>29</v>
      </c>
      <c r="C11243" s="53">
        <f t="shared" si="615"/>
        <v>44817</v>
      </c>
      <c r="D11243">
        <v>14</v>
      </c>
      <c r="E11243" t="str">
        <f t="shared" si="614"/>
        <v>S374481714</v>
      </c>
      <c r="F11243" s="5">
        <v>2027</v>
      </c>
      <c r="G11243" s="6">
        <v>150</v>
      </c>
      <c r="H11243" s="6" t="s">
        <v>14476</v>
      </c>
      <c r="I11243" s="6" t="s">
        <v>4520</v>
      </c>
      <c r="J11243" s="6" t="s">
        <v>7236</v>
      </c>
      <c r="K11243" s="196" t="s">
        <v>17</v>
      </c>
      <c r="L11243" s="6">
        <v>29</v>
      </c>
      <c r="M11243" s="196" t="s">
        <v>301</v>
      </c>
      <c r="N11243" s="6" t="s">
        <v>580</v>
      </c>
      <c r="O11243" s="197" t="s">
        <v>297</v>
      </c>
    </row>
    <row r="11244" spans="1:15" ht="18" thickTop="1" thickBot="1">
      <c r="A11244">
        <v>2022</v>
      </c>
      <c r="B11244" t="s">
        <v>29</v>
      </c>
      <c r="C11244" s="53">
        <f t="shared" si="615"/>
        <v>44817</v>
      </c>
      <c r="D11244">
        <v>15</v>
      </c>
      <c r="E11244" t="str">
        <f t="shared" si="614"/>
        <v>S374481715</v>
      </c>
      <c r="F11244" s="146" t="s">
        <v>11904</v>
      </c>
    </row>
    <row r="11245" spans="1:15" ht="16.5" thickTop="1" thickBot="1">
      <c r="A11245">
        <v>2022</v>
      </c>
      <c r="B11245" t="s">
        <v>29</v>
      </c>
      <c r="C11245" s="53">
        <f t="shared" si="615"/>
        <v>44817</v>
      </c>
      <c r="D11245">
        <v>16</v>
      </c>
      <c r="E11245" t="str">
        <f t="shared" si="614"/>
        <v>S374481716</v>
      </c>
      <c r="F11245" s="338" t="s">
        <v>1</v>
      </c>
      <c r="G11245" s="341" t="s">
        <v>2</v>
      </c>
      <c r="H11245" s="342"/>
      <c r="I11245" s="342"/>
      <c r="J11245" s="343"/>
      <c r="K11245" s="344" t="s">
        <v>3</v>
      </c>
      <c r="L11245" s="343"/>
      <c r="M11245" s="344" t="s">
        <v>144</v>
      </c>
      <c r="N11245" s="342"/>
      <c r="O11245" s="342"/>
    </row>
    <row r="11246" spans="1:15" ht="18" customHeight="1" thickBot="1">
      <c r="A11246">
        <v>2022</v>
      </c>
      <c r="B11246" t="s">
        <v>29</v>
      </c>
      <c r="C11246" s="53">
        <f t="shared" si="615"/>
        <v>44817</v>
      </c>
      <c r="D11246">
        <v>17</v>
      </c>
      <c r="E11246" t="str">
        <f t="shared" si="614"/>
        <v>S374481717</v>
      </c>
      <c r="F11246" s="339"/>
      <c r="G11246" s="345" t="s">
        <v>5</v>
      </c>
      <c r="H11246" s="347" t="s">
        <v>145</v>
      </c>
      <c r="I11246" s="348"/>
      <c r="J11246" s="349"/>
      <c r="K11246" s="350" t="s">
        <v>6</v>
      </c>
      <c r="L11246" s="352" t="s">
        <v>12875</v>
      </c>
      <c r="M11246" s="350" t="s">
        <v>8</v>
      </c>
      <c r="N11246" s="354" t="s">
        <v>146</v>
      </c>
      <c r="O11246" s="356" t="s">
        <v>147</v>
      </c>
    </row>
    <row r="11247" spans="1:15" ht="15.75" thickBot="1">
      <c r="A11247">
        <v>2022</v>
      </c>
      <c r="B11247" t="s">
        <v>29</v>
      </c>
      <c r="C11247" s="53">
        <f t="shared" si="615"/>
        <v>44817</v>
      </c>
      <c r="D11247">
        <v>18</v>
      </c>
      <c r="E11247" t="str">
        <f t="shared" si="614"/>
        <v>S374481718</v>
      </c>
      <c r="F11247" s="340"/>
      <c r="G11247" s="346"/>
      <c r="H11247" s="191" t="s">
        <v>9</v>
      </c>
      <c r="I11247" s="192" t="s">
        <v>18</v>
      </c>
      <c r="J11247" s="193" t="s">
        <v>11</v>
      </c>
      <c r="K11247" s="351"/>
      <c r="L11247" s="353"/>
      <c r="M11247" s="351"/>
      <c r="N11247" s="355"/>
      <c r="O11247" s="357"/>
    </row>
    <row r="11248" spans="1:15">
      <c r="A11248">
        <v>2022</v>
      </c>
      <c r="B11248" t="s">
        <v>29</v>
      </c>
      <c r="C11248" s="53">
        <f t="shared" si="615"/>
        <v>44817</v>
      </c>
      <c r="D11248">
        <v>19</v>
      </c>
      <c r="E11248" t="str">
        <f t="shared" si="614"/>
        <v>S374481719</v>
      </c>
      <c r="F11248" s="3" t="s">
        <v>16</v>
      </c>
      <c r="G11248" s="2">
        <v>35</v>
      </c>
      <c r="H11248" s="2" t="s">
        <v>14374</v>
      </c>
      <c r="I11248" s="2" t="s">
        <v>8372</v>
      </c>
      <c r="J11248" s="2" t="s">
        <v>944</v>
      </c>
      <c r="K11248" s="194" t="s">
        <v>17</v>
      </c>
      <c r="L11248" s="2">
        <v>48</v>
      </c>
      <c r="M11248" s="194" t="s">
        <v>384</v>
      </c>
      <c r="N11248" s="2" t="s">
        <v>893</v>
      </c>
      <c r="O11248" s="195" t="s">
        <v>984</v>
      </c>
    </row>
    <row r="11249" spans="1:15">
      <c r="A11249">
        <v>2022</v>
      </c>
      <c r="B11249" t="s">
        <v>29</v>
      </c>
      <c r="C11249" s="53">
        <f t="shared" si="615"/>
        <v>44817</v>
      </c>
      <c r="D11249">
        <v>20</v>
      </c>
      <c r="E11249" t="str">
        <f t="shared" si="614"/>
        <v>S374481720</v>
      </c>
      <c r="F11249" s="4">
        <v>44805</v>
      </c>
      <c r="G11249" s="2">
        <v>92</v>
      </c>
      <c r="H11249" s="2" t="s">
        <v>11155</v>
      </c>
      <c r="I11249" s="2" t="s">
        <v>14477</v>
      </c>
      <c r="J11249" s="2" t="s">
        <v>2708</v>
      </c>
      <c r="K11249" s="194" t="s">
        <v>17</v>
      </c>
      <c r="L11249" s="2">
        <v>48</v>
      </c>
      <c r="M11249" s="194" t="s">
        <v>2569</v>
      </c>
      <c r="N11249" s="2" t="s">
        <v>334</v>
      </c>
      <c r="O11249" s="195" t="s">
        <v>334</v>
      </c>
    </row>
    <row r="11250" spans="1:15">
      <c r="A11250">
        <v>2022</v>
      </c>
      <c r="B11250" t="s">
        <v>29</v>
      </c>
      <c r="C11250" s="53">
        <f t="shared" si="615"/>
        <v>44817</v>
      </c>
      <c r="D11250">
        <v>21</v>
      </c>
      <c r="E11250" t="str">
        <f t="shared" si="614"/>
        <v>S374481721</v>
      </c>
      <c r="F11250" s="4">
        <v>44835</v>
      </c>
      <c r="G11250" s="2">
        <v>108</v>
      </c>
      <c r="H11250" s="2" t="s">
        <v>11461</v>
      </c>
      <c r="I11250" s="2" t="s">
        <v>14478</v>
      </c>
      <c r="J11250" s="2" t="s">
        <v>3042</v>
      </c>
      <c r="K11250" s="194" t="s">
        <v>17</v>
      </c>
      <c r="L11250" s="2">
        <v>50</v>
      </c>
      <c r="M11250" s="194" t="s">
        <v>339</v>
      </c>
      <c r="N11250" s="2">
        <v>0</v>
      </c>
      <c r="O11250" s="195" t="s">
        <v>615</v>
      </c>
    </row>
    <row r="11251" spans="1:15">
      <c r="A11251">
        <v>2022</v>
      </c>
      <c r="B11251" t="s">
        <v>29</v>
      </c>
      <c r="C11251" s="53">
        <f t="shared" si="615"/>
        <v>44817</v>
      </c>
      <c r="D11251">
        <v>22</v>
      </c>
      <c r="E11251" t="str">
        <f t="shared" si="614"/>
        <v>S374481722</v>
      </c>
      <c r="F11251" s="4">
        <v>44866</v>
      </c>
      <c r="G11251" s="2">
        <v>112</v>
      </c>
      <c r="H11251" s="2" t="s">
        <v>14479</v>
      </c>
      <c r="I11251" s="2" t="s">
        <v>14455</v>
      </c>
      <c r="J11251" s="2">
        <v>3</v>
      </c>
      <c r="K11251" s="194" t="s">
        <v>17</v>
      </c>
      <c r="L11251" s="2">
        <v>49</v>
      </c>
      <c r="M11251" s="194">
        <v>50</v>
      </c>
      <c r="N11251" s="2" t="s">
        <v>2055</v>
      </c>
      <c r="O11251" s="195" t="s">
        <v>4752</v>
      </c>
    </row>
    <row r="11252" spans="1:15">
      <c r="A11252">
        <v>2022</v>
      </c>
      <c r="B11252" t="s">
        <v>29</v>
      </c>
      <c r="C11252" s="53">
        <f t="shared" si="615"/>
        <v>44817</v>
      </c>
      <c r="D11252">
        <v>23</v>
      </c>
      <c r="E11252" t="str">
        <f t="shared" si="614"/>
        <v>S374481723</v>
      </c>
      <c r="F11252" s="4">
        <v>44896</v>
      </c>
      <c r="G11252" s="2">
        <v>117</v>
      </c>
      <c r="H11252" s="2" t="s">
        <v>14480</v>
      </c>
      <c r="I11252" s="2" t="s">
        <v>14481</v>
      </c>
      <c r="J11252" s="2" t="s">
        <v>1220</v>
      </c>
      <c r="K11252" s="194" t="s">
        <v>17</v>
      </c>
      <c r="L11252" s="2">
        <v>50</v>
      </c>
      <c r="M11252" s="194" t="s">
        <v>10190</v>
      </c>
      <c r="N11252" s="2" t="s">
        <v>1661</v>
      </c>
      <c r="O11252" s="195" t="s">
        <v>4044</v>
      </c>
    </row>
    <row r="11253" spans="1:15">
      <c r="A11253">
        <v>2022</v>
      </c>
      <c r="B11253" t="s">
        <v>29</v>
      </c>
      <c r="C11253" s="53">
        <f t="shared" si="615"/>
        <v>44817</v>
      </c>
      <c r="D11253">
        <v>24</v>
      </c>
      <c r="E11253" t="str">
        <f t="shared" si="614"/>
        <v>S374481724</v>
      </c>
      <c r="F11253" s="3" t="s">
        <v>14441</v>
      </c>
      <c r="G11253" s="2">
        <v>185</v>
      </c>
      <c r="H11253" s="2" t="s">
        <v>10005</v>
      </c>
      <c r="I11253" s="2" t="s">
        <v>6255</v>
      </c>
      <c r="J11253" s="2" t="s">
        <v>1922</v>
      </c>
      <c r="K11253" s="194" t="s">
        <v>17</v>
      </c>
      <c r="L11253" s="2">
        <v>44</v>
      </c>
      <c r="M11253" s="194" t="s">
        <v>11289</v>
      </c>
      <c r="N11253" s="2" t="s">
        <v>2383</v>
      </c>
      <c r="O11253" s="195" t="s">
        <v>416</v>
      </c>
    </row>
    <row r="11254" spans="1:15">
      <c r="A11254">
        <v>2022</v>
      </c>
      <c r="B11254" t="s">
        <v>29</v>
      </c>
      <c r="C11254" s="53">
        <f t="shared" si="615"/>
        <v>44817</v>
      </c>
      <c r="D11254">
        <v>25</v>
      </c>
      <c r="E11254" t="str">
        <f t="shared" si="614"/>
        <v>S374481725</v>
      </c>
      <c r="F11254" s="3">
        <v>2024</v>
      </c>
      <c r="G11254" s="2">
        <v>191</v>
      </c>
      <c r="H11254" s="2" t="s">
        <v>14482</v>
      </c>
      <c r="I11254" s="2" t="s">
        <v>1128</v>
      </c>
      <c r="J11254" s="2" t="s">
        <v>2082</v>
      </c>
      <c r="K11254" s="194" t="s">
        <v>17</v>
      </c>
      <c r="L11254" s="2">
        <v>41</v>
      </c>
      <c r="M11254" s="194" t="s">
        <v>11811</v>
      </c>
      <c r="N11254" s="2" t="s">
        <v>333</v>
      </c>
      <c r="O11254" s="195" t="s">
        <v>800</v>
      </c>
    </row>
    <row r="11255" spans="1:15">
      <c r="A11255">
        <v>2022</v>
      </c>
      <c r="B11255" t="s">
        <v>29</v>
      </c>
      <c r="C11255" s="53">
        <f t="shared" si="615"/>
        <v>44817</v>
      </c>
      <c r="D11255">
        <v>26</v>
      </c>
      <c r="E11255" t="str">
        <f t="shared" si="614"/>
        <v>S374481726</v>
      </c>
      <c r="F11255" s="3">
        <v>2025</v>
      </c>
      <c r="G11255" s="2">
        <v>191</v>
      </c>
      <c r="H11255" s="2" t="s">
        <v>10608</v>
      </c>
      <c r="I11255" s="2" t="s">
        <v>14483</v>
      </c>
      <c r="J11255" s="2" t="s">
        <v>2017</v>
      </c>
      <c r="K11255" s="194" t="s">
        <v>17</v>
      </c>
      <c r="L11255" s="2">
        <v>35</v>
      </c>
      <c r="M11255" s="194" t="s">
        <v>3607</v>
      </c>
      <c r="N11255" s="2" t="s">
        <v>274</v>
      </c>
      <c r="O11255" s="195" t="s">
        <v>4881</v>
      </c>
    </row>
    <row r="11256" spans="1:15">
      <c r="A11256">
        <v>2022</v>
      </c>
      <c r="B11256" t="s">
        <v>29</v>
      </c>
      <c r="C11256" s="53">
        <f t="shared" si="615"/>
        <v>44817</v>
      </c>
      <c r="D11256">
        <v>27</v>
      </c>
      <c r="E11256" t="str">
        <f t="shared" si="614"/>
        <v>S374481727</v>
      </c>
      <c r="F11256" s="3">
        <v>2026</v>
      </c>
      <c r="G11256" s="2">
        <v>189</v>
      </c>
      <c r="H11256" s="2" t="s">
        <v>10394</v>
      </c>
      <c r="I11256" s="2" t="s">
        <v>12172</v>
      </c>
      <c r="J11256" s="2" t="s">
        <v>3167</v>
      </c>
      <c r="K11256" s="194" t="s">
        <v>17</v>
      </c>
      <c r="L11256" s="2">
        <v>32</v>
      </c>
      <c r="M11256" s="194" t="s">
        <v>338</v>
      </c>
      <c r="N11256" s="2" t="s">
        <v>301</v>
      </c>
      <c r="O11256" s="195" t="s">
        <v>1723</v>
      </c>
    </row>
    <row r="11257" spans="1:15" ht="15.75" thickBot="1">
      <c r="A11257">
        <v>2022</v>
      </c>
      <c r="B11257" t="s">
        <v>29</v>
      </c>
      <c r="C11257" s="53">
        <f t="shared" si="615"/>
        <v>44817</v>
      </c>
      <c r="D11257">
        <v>28</v>
      </c>
      <c r="E11257" t="str">
        <f t="shared" si="614"/>
        <v>S374481728</v>
      </c>
      <c r="F11257" s="5">
        <v>2027</v>
      </c>
      <c r="G11257" s="6">
        <v>183</v>
      </c>
      <c r="H11257" s="6" t="s">
        <v>3179</v>
      </c>
      <c r="I11257" s="6" t="s">
        <v>14484</v>
      </c>
      <c r="J11257" s="6" t="s">
        <v>2136</v>
      </c>
      <c r="K11257" s="196" t="s">
        <v>17</v>
      </c>
      <c r="L11257" s="6">
        <v>30</v>
      </c>
      <c r="M11257" s="196" t="s">
        <v>3697</v>
      </c>
      <c r="N11257" s="6" t="s">
        <v>3192</v>
      </c>
      <c r="O11257" s="197">
        <v>25</v>
      </c>
    </row>
    <row r="11258" spans="1:15" ht="18" thickTop="1" thickBot="1">
      <c r="A11258">
        <v>2022</v>
      </c>
      <c r="B11258" t="s">
        <v>28</v>
      </c>
      <c r="C11258" s="53">
        <f>C11257+7</f>
        <v>44824</v>
      </c>
      <c r="D11258">
        <v>1</v>
      </c>
      <c r="E11258" t="str">
        <f t="shared" ref="E11258:E11285" si="616">B11258&amp;C11258&amp;D11258</f>
        <v>S38448241</v>
      </c>
      <c r="F11258" s="146" t="s">
        <v>11903</v>
      </c>
    </row>
    <row r="11259" spans="1:15" ht="16.5" thickTop="1" thickBot="1">
      <c r="A11259">
        <v>2022</v>
      </c>
      <c r="B11259" t="s">
        <v>28</v>
      </c>
      <c r="C11259" s="53">
        <f t="shared" ref="C11259:C11285" si="617">C11258</f>
        <v>44824</v>
      </c>
      <c r="D11259">
        <v>2</v>
      </c>
      <c r="E11259" t="str">
        <f t="shared" si="616"/>
        <v>S38448242</v>
      </c>
      <c r="F11259" s="338" t="s">
        <v>1</v>
      </c>
      <c r="G11259" s="341" t="s">
        <v>2</v>
      </c>
      <c r="H11259" s="342"/>
      <c r="I11259" s="342"/>
      <c r="J11259" s="343"/>
      <c r="K11259" s="344" t="s">
        <v>3</v>
      </c>
      <c r="L11259" s="343"/>
      <c r="M11259" s="344" t="s">
        <v>144</v>
      </c>
      <c r="N11259" s="342"/>
      <c r="O11259" s="342"/>
    </row>
    <row r="11260" spans="1:15" ht="18" customHeight="1" thickBot="1">
      <c r="A11260">
        <v>2022</v>
      </c>
      <c r="B11260" t="s">
        <v>28</v>
      </c>
      <c r="C11260" s="53">
        <f t="shared" si="617"/>
        <v>44824</v>
      </c>
      <c r="D11260">
        <v>3</v>
      </c>
      <c r="E11260" t="str">
        <f t="shared" si="616"/>
        <v>S38448243</v>
      </c>
      <c r="F11260" s="339"/>
      <c r="G11260" s="345" t="s">
        <v>5</v>
      </c>
      <c r="H11260" s="347" t="s">
        <v>145</v>
      </c>
      <c r="I11260" s="348"/>
      <c r="J11260" s="349"/>
      <c r="K11260" s="350" t="s">
        <v>6</v>
      </c>
      <c r="L11260" s="352" t="s">
        <v>12875</v>
      </c>
      <c r="M11260" s="350" t="s">
        <v>8</v>
      </c>
      <c r="N11260" s="354" t="s">
        <v>146</v>
      </c>
      <c r="O11260" s="356" t="s">
        <v>147</v>
      </c>
    </row>
    <row r="11261" spans="1:15" ht="15.75" thickBot="1">
      <c r="A11261">
        <v>2022</v>
      </c>
      <c r="B11261" t="s">
        <v>28</v>
      </c>
      <c r="C11261" s="53">
        <f t="shared" si="617"/>
        <v>44824</v>
      </c>
      <c r="D11261">
        <v>4</v>
      </c>
      <c r="E11261" t="str">
        <f t="shared" si="616"/>
        <v>S38448244</v>
      </c>
      <c r="F11261" s="340"/>
      <c r="G11261" s="346"/>
      <c r="H11261" s="191" t="s">
        <v>9</v>
      </c>
      <c r="I11261" s="192" t="s">
        <v>18</v>
      </c>
      <c r="J11261" s="193" t="s">
        <v>11</v>
      </c>
      <c r="K11261" s="351"/>
      <c r="L11261" s="353"/>
      <c r="M11261" s="351"/>
      <c r="N11261" s="355"/>
      <c r="O11261" s="357"/>
    </row>
    <row r="11262" spans="1:15">
      <c r="A11262">
        <v>2022</v>
      </c>
      <c r="B11262" t="s">
        <v>28</v>
      </c>
      <c r="C11262" s="53">
        <f t="shared" si="617"/>
        <v>44824</v>
      </c>
      <c r="D11262">
        <v>5</v>
      </c>
      <c r="E11262" t="str">
        <f t="shared" si="616"/>
        <v>S38448245</v>
      </c>
      <c r="F11262" s="3" t="s">
        <v>12</v>
      </c>
      <c r="G11262" s="2" t="s">
        <v>652</v>
      </c>
      <c r="H11262" s="2" t="s">
        <v>652</v>
      </c>
      <c r="I11262" s="2" t="s">
        <v>14485</v>
      </c>
      <c r="J11262" s="2" t="s">
        <v>11596</v>
      </c>
      <c r="K11262" s="194" t="s">
        <v>13</v>
      </c>
      <c r="L11262" s="2">
        <v>49</v>
      </c>
      <c r="M11262" s="194" t="s">
        <v>819</v>
      </c>
      <c r="N11262" s="2" t="s">
        <v>301</v>
      </c>
      <c r="O11262" s="195" t="s">
        <v>296</v>
      </c>
    </row>
    <row r="11263" spans="1:15">
      <c r="A11263">
        <v>2022</v>
      </c>
      <c r="B11263" t="s">
        <v>28</v>
      </c>
      <c r="C11263" s="53">
        <f t="shared" si="617"/>
        <v>44824</v>
      </c>
      <c r="D11263">
        <v>6</v>
      </c>
      <c r="E11263" t="str">
        <f t="shared" si="616"/>
        <v>S38448246</v>
      </c>
      <c r="F11263" s="4">
        <v>44805</v>
      </c>
      <c r="G11263" s="2" t="s">
        <v>14486</v>
      </c>
      <c r="H11263" s="2" t="s">
        <v>14486</v>
      </c>
      <c r="I11263" s="2" t="s">
        <v>14487</v>
      </c>
      <c r="J11263" s="2" t="s">
        <v>1025</v>
      </c>
      <c r="K11263" s="194" t="s">
        <v>13</v>
      </c>
      <c r="L11263" s="2">
        <v>49</v>
      </c>
      <c r="M11263" s="194" t="s">
        <v>2022</v>
      </c>
      <c r="N11263" s="2" t="s">
        <v>8965</v>
      </c>
      <c r="O11263" s="195" t="s">
        <v>813</v>
      </c>
    </row>
    <row r="11264" spans="1:15">
      <c r="A11264">
        <v>2022</v>
      </c>
      <c r="B11264" t="s">
        <v>28</v>
      </c>
      <c r="C11264" s="53">
        <f t="shared" si="617"/>
        <v>44824</v>
      </c>
      <c r="D11264">
        <v>7</v>
      </c>
      <c r="E11264" t="str">
        <f t="shared" si="616"/>
        <v>S38448247</v>
      </c>
      <c r="F11264" s="4">
        <v>44835</v>
      </c>
      <c r="G11264" s="2" t="s">
        <v>14488</v>
      </c>
      <c r="H11264" s="2" t="s">
        <v>14488</v>
      </c>
      <c r="I11264" s="2" t="s">
        <v>13903</v>
      </c>
      <c r="J11264" s="2" t="s">
        <v>5106</v>
      </c>
      <c r="K11264" s="194" t="s">
        <v>13</v>
      </c>
      <c r="L11264" s="2">
        <v>59</v>
      </c>
      <c r="M11264" s="194" t="s">
        <v>11453</v>
      </c>
      <c r="N11264" s="2" t="s">
        <v>833</v>
      </c>
      <c r="O11264" s="195">
        <v>0</v>
      </c>
    </row>
    <row r="11265" spans="1:15">
      <c r="A11265">
        <v>2022</v>
      </c>
      <c r="B11265" t="s">
        <v>28</v>
      </c>
      <c r="C11265" s="53">
        <f t="shared" si="617"/>
        <v>44824</v>
      </c>
      <c r="D11265">
        <v>8</v>
      </c>
      <c r="E11265" t="str">
        <f t="shared" si="616"/>
        <v>S38448248</v>
      </c>
      <c r="F11265" s="4">
        <v>44866</v>
      </c>
      <c r="G11265" s="2" t="s">
        <v>14489</v>
      </c>
      <c r="H11265" s="2" t="s">
        <v>14489</v>
      </c>
      <c r="I11265" s="2" t="s">
        <v>14490</v>
      </c>
      <c r="J11265" s="2" t="s">
        <v>3045</v>
      </c>
      <c r="K11265" s="194" t="s">
        <v>13</v>
      </c>
      <c r="L11265" s="2">
        <v>62</v>
      </c>
      <c r="M11265" s="194">
        <v>100</v>
      </c>
      <c r="N11265" s="2">
        <v>0</v>
      </c>
      <c r="O11265" s="195">
        <v>0</v>
      </c>
    </row>
    <row r="11266" spans="1:15">
      <c r="A11266">
        <v>2022</v>
      </c>
      <c r="B11266" t="s">
        <v>28</v>
      </c>
      <c r="C11266" s="53">
        <f t="shared" si="617"/>
        <v>44824</v>
      </c>
      <c r="D11266">
        <v>9</v>
      </c>
      <c r="E11266" t="str">
        <f t="shared" si="616"/>
        <v>S38448249</v>
      </c>
      <c r="F11266" s="4">
        <v>44896</v>
      </c>
      <c r="G11266" s="2" t="s">
        <v>14491</v>
      </c>
      <c r="H11266" s="2" t="s">
        <v>14491</v>
      </c>
      <c r="I11266" s="2" t="s">
        <v>545</v>
      </c>
      <c r="J11266" s="2" t="s">
        <v>2757</v>
      </c>
      <c r="K11266" s="194" t="s">
        <v>13</v>
      </c>
      <c r="L11266" s="2">
        <v>59</v>
      </c>
      <c r="M11266" s="194" t="s">
        <v>11453</v>
      </c>
      <c r="N11266" s="2" t="s">
        <v>833</v>
      </c>
      <c r="O11266" s="195">
        <v>0</v>
      </c>
    </row>
    <row r="11267" spans="1:15">
      <c r="A11267">
        <v>2022</v>
      </c>
      <c r="B11267" t="s">
        <v>28</v>
      </c>
      <c r="C11267" s="53">
        <f t="shared" si="617"/>
        <v>44824</v>
      </c>
      <c r="D11267">
        <v>10</v>
      </c>
      <c r="E11267" t="str">
        <f t="shared" si="616"/>
        <v>S384482410</v>
      </c>
      <c r="F11267" s="3" t="s">
        <v>14441</v>
      </c>
      <c r="G11267" s="2" t="s">
        <v>14492</v>
      </c>
      <c r="H11267" s="2" t="s">
        <v>14492</v>
      </c>
      <c r="I11267" s="2" t="s">
        <v>4995</v>
      </c>
      <c r="J11267" s="2" t="s">
        <v>2017</v>
      </c>
      <c r="K11267" s="194" t="s">
        <v>13</v>
      </c>
      <c r="L11267" s="2">
        <v>52</v>
      </c>
      <c r="M11267" s="194">
        <v>75</v>
      </c>
      <c r="N11267" s="2" t="s">
        <v>1831</v>
      </c>
      <c r="O11267" s="195" t="s">
        <v>9757</v>
      </c>
    </row>
    <row r="11268" spans="1:15">
      <c r="A11268">
        <v>2022</v>
      </c>
      <c r="B11268" t="s">
        <v>28</v>
      </c>
      <c r="C11268" s="53">
        <f t="shared" si="617"/>
        <v>44824</v>
      </c>
      <c r="D11268">
        <v>11</v>
      </c>
      <c r="E11268" t="str">
        <f t="shared" si="616"/>
        <v>S384482411</v>
      </c>
      <c r="F11268" s="3">
        <v>2024</v>
      </c>
      <c r="G11268" s="2" t="s">
        <v>5785</v>
      </c>
      <c r="H11268" s="2" t="s">
        <v>5785</v>
      </c>
      <c r="I11268" s="2" t="s">
        <v>14493</v>
      </c>
      <c r="J11268" s="2" t="s">
        <v>1196</v>
      </c>
      <c r="K11268" s="194" t="s">
        <v>13</v>
      </c>
      <c r="L11268" s="2">
        <v>46</v>
      </c>
      <c r="M11268" s="194" t="s">
        <v>3865</v>
      </c>
      <c r="N11268" s="2" t="s">
        <v>830</v>
      </c>
      <c r="O11268" s="195" t="s">
        <v>263</v>
      </c>
    </row>
    <row r="11269" spans="1:15">
      <c r="A11269">
        <v>2022</v>
      </c>
      <c r="B11269" t="s">
        <v>28</v>
      </c>
      <c r="C11269" s="53">
        <f t="shared" si="617"/>
        <v>44824</v>
      </c>
      <c r="D11269">
        <v>12</v>
      </c>
      <c r="E11269" t="str">
        <f t="shared" si="616"/>
        <v>S384482412</v>
      </c>
      <c r="F11269" s="3">
        <v>2025</v>
      </c>
      <c r="G11269" s="2" t="s">
        <v>13673</v>
      </c>
      <c r="H11269" s="2" t="s">
        <v>13673</v>
      </c>
      <c r="I11269" s="2" t="s">
        <v>10103</v>
      </c>
      <c r="J11269" s="2" t="s">
        <v>2968</v>
      </c>
      <c r="K11269" s="194" t="s">
        <v>13</v>
      </c>
      <c r="L11269" s="2">
        <v>37</v>
      </c>
      <c r="M11269" s="194" t="s">
        <v>332</v>
      </c>
      <c r="N11269" s="2" t="s">
        <v>512</v>
      </c>
      <c r="O11269" s="195" t="s">
        <v>1208</v>
      </c>
    </row>
    <row r="11270" spans="1:15">
      <c r="A11270">
        <v>2022</v>
      </c>
      <c r="B11270" t="s">
        <v>28</v>
      </c>
      <c r="C11270" s="53">
        <f t="shared" si="617"/>
        <v>44824</v>
      </c>
      <c r="D11270">
        <v>13</v>
      </c>
      <c r="E11270" t="str">
        <f t="shared" si="616"/>
        <v>S384482413</v>
      </c>
      <c r="F11270" s="3">
        <v>2026</v>
      </c>
      <c r="G11270" s="2" t="s">
        <v>2969</v>
      </c>
      <c r="H11270" s="2" t="s">
        <v>2969</v>
      </c>
      <c r="I11270" s="2" t="s">
        <v>3118</v>
      </c>
      <c r="J11270" s="2" t="s">
        <v>261</v>
      </c>
      <c r="K11270" s="194" t="s">
        <v>13</v>
      </c>
      <c r="L11270" s="2">
        <v>31</v>
      </c>
      <c r="M11270" s="194" t="s">
        <v>1100</v>
      </c>
      <c r="N11270" s="2">
        <v>50</v>
      </c>
      <c r="O11270" s="195" t="s">
        <v>5369</v>
      </c>
    </row>
    <row r="11271" spans="1:15" ht="15.75" thickBot="1">
      <c r="A11271">
        <v>2022</v>
      </c>
      <c r="B11271" t="s">
        <v>28</v>
      </c>
      <c r="C11271" s="53">
        <f t="shared" si="617"/>
        <v>44824</v>
      </c>
      <c r="D11271">
        <v>14</v>
      </c>
      <c r="E11271" t="str">
        <f t="shared" si="616"/>
        <v>S384482414</v>
      </c>
      <c r="F11271" s="5">
        <v>2027</v>
      </c>
      <c r="G11271" s="6" t="s">
        <v>3547</v>
      </c>
      <c r="H11271" s="6" t="s">
        <v>3547</v>
      </c>
      <c r="I11271" s="6" t="s">
        <v>14494</v>
      </c>
      <c r="J11271" s="6" t="s">
        <v>4087</v>
      </c>
      <c r="K11271" s="196" t="s">
        <v>13</v>
      </c>
      <c r="L11271" s="6">
        <v>28</v>
      </c>
      <c r="M11271" s="196" t="s">
        <v>2379</v>
      </c>
      <c r="N11271" s="6" t="s">
        <v>2380</v>
      </c>
      <c r="O11271" s="197">
        <v>15</v>
      </c>
    </row>
    <row r="11272" spans="1:15" ht="18" thickTop="1" thickBot="1">
      <c r="A11272">
        <v>2022</v>
      </c>
      <c r="B11272" t="s">
        <v>28</v>
      </c>
      <c r="C11272" s="53">
        <f t="shared" si="617"/>
        <v>44824</v>
      </c>
      <c r="D11272">
        <v>15</v>
      </c>
      <c r="E11272" t="str">
        <f t="shared" si="616"/>
        <v>S384482415</v>
      </c>
      <c r="F11272" s="146" t="s">
        <v>11904</v>
      </c>
    </row>
    <row r="11273" spans="1:15" ht="16.5" thickTop="1" thickBot="1">
      <c r="A11273">
        <v>2022</v>
      </c>
      <c r="B11273" t="s">
        <v>28</v>
      </c>
      <c r="C11273" s="53">
        <f t="shared" si="617"/>
        <v>44824</v>
      </c>
      <c r="D11273">
        <v>16</v>
      </c>
      <c r="E11273" t="str">
        <f t="shared" si="616"/>
        <v>S384482416</v>
      </c>
      <c r="F11273" s="338" t="s">
        <v>1</v>
      </c>
      <c r="G11273" s="341" t="s">
        <v>2</v>
      </c>
      <c r="H11273" s="342"/>
      <c r="I11273" s="342"/>
      <c r="J11273" s="343"/>
      <c r="K11273" s="344" t="s">
        <v>3</v>
      </c>
      <c r="L11273" s="343"/>
      <c r="M11273" s="344" t="s">
        <v>144</v>
      </c>
      <c r="N11273" s="342"/>
      <c r="O11273" s="342"/>
    </row>
    <row r="11274" spans="1:15" ht="18" customHeight="1" thickBot="1">
      <c r="A11274">
        <v>2022</v>
      </c>
      <c r="B11274" t="s">
        <v>28</v>
      </c>
      <c r="C11274" s="53">
        <f t="shared" si="617"/>
        <v>44824</v>
      </c>
      <c r="D11274">
        <v>17</v>
      </c>
      <c r="E11274" t="str">
        <f t="shared" si="616"/>
        <v>S384482417</v>
      </c>
      <c r="F11274" s="339"/>
      <c r="G11274" s="345" t="s">
        <v>5</v>
      </c>
      <c r="H11274" s="347" t="s">
        <v>145</v>
      </c>
      <c r="I11274" s="348"/>
      <c r="J11274" s="349"/>
      <c r="K11274" s="350" t="s">
        <v>6</v>
      </c>
      <c r="L11274" s="352" t="s">
        <v>12875</v>
      </c>
      <c r="M11274" s="350" t="s">
        <v>8</v>
      </c>
      <c r="N11274" s="354" t="s">
        <v>146</v>
      </c>
      <c r="O11274" s="356" t="s">
        <v>147</v>
      </c>
    </row>
    <row r="11275" spans="1:15" ht="15.75" thickBot="1">
      <c r="A11275">
        <v>2022</v>
      </c>
      <c r="B11275" t="s">
        <v>28</v>
      </c>
      <c r="C11275" s="53">
        <f t="shared" si="617"/>
        <v>44824</v>
      </c>
      <c r="D11275">
        <v>18</v>
      </c>
      <c r="E11275" t="str">
        <f t="shared" si="616"/>
        <v>S384482418</v>
      </c>
      <c r="F11275" s="340"/>
      <c r="G11275" s="346"/>
      <c r="H11275" s="191" t="s">
        <v>9</v>
      </c>
      <c r="I11275" s="192" t="s">
        <v>18</v>
      </c>
      <c r="J11275" s="193" t="s">
        <v>11</v>
      </c>
      <c r="K11275" s="351"/>
      <c r="L11275" s="353"/>
      <c r="M11275" s="351"/>
      <c r="N11275" s="355"/>
      <c r="O11275" s="357"/>
    </row>
    <row r="11276" spans="1:15">
      <c r="A11276">
        <v>2022</v>
      </c>
      <c r="B11276" t="s">
        <v>28</v>
      </c>
      <c r="C11276" s="53">
        <f t="shared" si="617"/>
        <v>44824</v>
      </c>
      <c r="D11276">
        <v>19</v>
      </c>
      <c r="E11276" t="str">
        <f t="shared" si="616"/>
        <v>S384482419</v>
      </c>
      <c r="F11276" s="3" t="s">
        <v>16</v>
      </c>
      <c r="G11276" s="2" t="s">
        <v>14495</v>
      </c>
      <c r="H11276" s="2" t="s">
        <v>14495</v>
      </c>
      <c r="I11276" s="2" t="s">
        <v>5268</v>
      </c>
      <c r="J11276" s="2" t="s">
        <v>981</v>
      </c>
      <c r="K11276" s="194" t="s">
        <v>13</v>
      </c>
      <c r="L11276" s="2">
        <v>49</v>
      </c>
      <c r="M11276" s="194" t="s">
        <v>338</v>
      </c>
      <c r="N11276" s="2" t="s">
        <v>3697</v>
      </c>
      <c r="O11276" s="195" t="s">
        <v>800</v>
      </c>
    </row>
    <row r="11277" spans="1:15">
      <c r="A11277">
        <v>2022</v>
      </c>
      <c r="B11277" t="s">
        <v>28</v>
      </c>
      <c r="C11277" s="53">
        <f t="shared" si="617"/>
        <v>44824</v>
      </c>
      <c r="D11277">
        <v>20</v>
      </c>
      <c r="E11277" t="str">
        <f t="shared" si="616"/>
        <v>S384482420</v>
      </c>
      <c r="F11277" s="4">
        <v>44805</v>
      </c>
      <c r="G11277" s="2" t="s">
        <v>14496</v>
      </c>
      <c r="H11277" s="2" t="s">
        <v>14496</v>
      </c>
      <c r="I11277" s="2" t="s">
        <v>14497</v>
      </c>
      <c r="J11277" s="2" t="s">
        <v>754</v>
      </c>
      <c r="K11277" s="194" t="s">
        <v>13</v>
      </c>
      <c r="L11277" s="2">
        <v>49</v>
      </c>
      <c r="M11277" s="194" t="s">
        <v>2922</v>
      </c>
      <c r="N11277" s="2" t="s">
        <v>524</v>
      </c>
      <c r="O11277" s="195" t="s">
        <v>524</v>
      </c>
    </row>
    <row r="11278" spans="1:15">
      <c r="A11278">
        <v>2022</v>
      </c>
      <c r="B11278" t="s">
        <v>28</v>
      </c>
      <c r="C11278" s="53">
        <f t="shared" si="617"/>
        <v>44824</v>
      </c>
      <c r="D11278">
        <v>21</v>
      </c>
      <c r="E11278" t="str">
        <f t="shared" si="616"/>
        <v>S384482421</v>
      </c>
      <c r="F11278" s="4">
        <v>44835</v>
      </c>
      <c r="G11278" s="2" t="s">
        <v>14498</v>
      </c>
      <c r="H11278" s="2" t="s">
        <v>14498</v>
      </c>
      <c r="I11278" s="2" t="s">
        <v>14499</v>
      </c>
      <c r="J11278" s="2" t="s">
        <v>2993</v>
      </c>
      <c r="K11278" s="194" t="s">
        <v>13</v>
      </c>
      <c r="L11278" s="2">
        <v>49</v>
      </c>
      <c r="M11278" s="194" t="s">
        <v>321</v>
      </c>
      <c r="N11278" s="2">
        <v>0</v>
      </c>
      <c r="O11278" s="195" t="s">
        <v>322</v>
      </c>
    </row>
    <row r="11279" spans="1:15">
      <c r="A11279">
        <v>2022</v>
      </c>
      <c r="B11279" t="s">
        <v>28</v>
      </c>
      <c r="C11279" s="53">
        <f t="shared" si="617"/>
        <v>44824</v>
      </c>
      <c r="D11279">
        <v>22</v>
      </c>
      <c r="E11279" t="str">
        <f t="shared" si="616"/>
        <v>S384482422</v>
      </c>
      <c r="F11279" s="4">
        <v>44866</v>
      </c>
      <c r="G11279" s="2" t="s">
        <v>14500</v>
      </c>
      <c r="H11279" s="2" t="s">
        <v>14500</v>
      </c>
      <c r="I11279" s="2" t="s">
        <v>14501</v>
      </c>
      <c r="J11279" s="2" t="s">
        <v>1356</v>
      </c>
      <c r="K11279" s="194" t="s">
        <v>13</v>
      </c>
      <c r="L11279" s="2">
        <v>49</v>
      </c>
      <c r="M11279" s="194" t="s">
        <v>273</v>
      </c>
      <c r="N11279" s="2">
        <v>0</v>
      </c>
      <c r="O11279" s="195" t="s">
        <v>274</v>
      </c>
    </row>
    <row r="11280" spans="1:15">
      <c r="A11280">
        <v>2022</v>
      </c>
      <c r="B11280" t="s">
        <v>28</v>
      </c>
      <c r="C11280" s="53">
        <f t="shared" si="617"/>
        <v>44824</v>
      </c>
      <c r="D11280">
        <v>23</v>
      </c>
      <c r="E11280" t="str">
        <f t="shared" si="616"/>
        <v>S384482423</v>
      </c>
      <c r="F11280" s="4">
        <v>44896</v>
      </c>
      <c r="G11280" s="2" t="s">
        <v>14502</v>
      </c>
      <c r="H11280" s="2" t="s">
        <v>14502</v>
      </c>
      <c r="I11280" s="2" t="s">
        <v>11114</v>
      </c>
      <c r="J11280" s="2" t="s">
        <v>2552</v>
      </c>
      <c r="K11280" s="194" t="s">
        <v>13</v>
      </c>
      <c r="L11280" s="2">
        <v>48</v>
      </c>
      <c r="M11280" s="194" t="s">
        <v>2951</v>
      </c>
      <c r="N11280" s="2" t="s">
        <v>2082</v>
      </c>
      <c r="O11280" s="195" t="s">
        <v>334</v>
      </c>
    </row>
    <row r="11281" spans="1:15">
      <c r="A11281">
        <v>2022</v>
      </c>
      <c r="B11281" t="s">
        <v>28</v>
      </c>
      <c r="C11281" s="53">
        <f t="shared" si="617"/>
        <v>44824</v>
      </c>
      <c r="D11281">
        <v>24</v>
      </c>
      <c r="E11281" t="str">
        <f t="shared" si="616"/>
        <v>S384482424</v>
      </c>
      <c r="F11281" s="3" t="s">
        <v>14441</v>
      </c>
      <c r="G11281" s="2" t="s">
        <v>14503</v>
      </c>
      <c r="H11281" s="2" t="s">
        <v>14503</v>
      </c>
      <c r="I11281" s="2" t="s">
        <v>14504</v>
      </c>
      <c r="J11281" s="2" t="s">
        <v>595</v>
      </c>
      <c r="K11281" s="194" t="s">
        <v>13</v>
      </c>
      <c r="L11281" s="2">
        <v>45</v>
      </c>
      <c r="M11281" s="194" t="s">
        <v>11289</v>
      </c>
      <c r="N11281" s="2" t="s">
        <v>3767</v>
      </c>
      <c r="O11281" s="195" t="s">
        <v>1661</v>
      </c>
    </row>
    <row r="11282" spans="1:15">
      <c r="A11282">
        <v>2022</v>
      </c>
      <c r="B11282" t="s">
        <v>28</v>
      </c>
      <c r="C11282" s="53">
        <f t="shared" si="617"/>
        <v>44824</v>
      </c>
      <c r="D11282">
        <v>25</v>
      </c>
      <c r="E11282" t="str">
        <f t="shared" si="616"/>
        <v>S384482425</v>
      </c>
      <c r="F11282" s="3">
        <v>2024</v>
      </c>
      <c r="G11282" s="2" t="s">
        <v>2756</v>
      </c>
      <c r="H11282" s="2" t="s">
        <v>2756</v>
      </c>
      <c r="I11282" s="2" t="s">
        <v>10590</v>
      </c>
      <c r="J11282" s="2" t="s">
        <v>3061</v>
      </c>
      <c r="K11282" s="194" t="s">
        <v>13</v>
      </c>
      <c r="L11282" s="2">
        <v>41</v>
      </c>
      <c r="M11282" s="194" t="s">
        <v>4532</v>
      </c>
      <c r="N11282" s="2" t="s">
        <v>1661</v>
      </c>
      <c r="O11282" s="195" t="s">
        <v>416</v>
      </c>
    </row>
    <row r="11283" spans="1:15">
      <c r="A11283">
        <v>2022</v>
      </c>
      <c r="B11283" t="s">
        <v>28</v>
      </c>
      <c r="C11283" s="53">
        <f t="shared" si="617"/>
        <v>44824</v>
      </c>
      <c r="D11283">
        <v>26</v>
      </c>
      <c r="E11283" t="str">
        <f t="shared" si="616"/>
        <v>S384482426</v>
      </c>
      <c r="F11283" s="3">
        <v>2025</v>
      </c>
      <c r="G11283" s="2" t="s">
        <v>7786</v>
      </c>
      <c r="H11283" s="2" t="s">
        <v>7786</v>
      </c>
      <c r="I11283" s="2" t="s">
        <v>13666</v>
      </c>
      <c r="J11283" s="2" t="s">
        <v>2708</v>
      </c>
      <c r="K11283" s="194" t="s">
        <v>13</v>
      </c>
      <c r="L11283" s="2">
        <v>36</v>
      </c>
      <c r="M11283" s="194" t="s">
        <v>11811</v>
      </c>
      <c r="N11283" s="2" t="s">
        <v>800</v>
      </c>
      <c r="O11283" s="195" t="s">
        <v>333</v>
      </c>
    </row>
    <row r="11284" spans="1:15">
      <c r="A11284">
        <v>2022</v>
      </c>
      <c r="B11284" t="s">
        <v>28</v>
      </c>
      <c r="C11284" s="53">
        <f t="shared" si="617"/>
        <v>44824</v>
      </c>
      <c r="D11284">
        <v>27</v>
      </c>
      <c r="E11284" t="str">
        <f t="shared" si="616"/>
        <v>S384482427</v>
      </c>
      <c r="F11284" s="3">
        <v>2026</v>
      </c>
      <c r="G11284" s="2" t="s">
        <v>5851</v>
      </c>
      <c r="H11284" s="2" t="s">
        <v>5851</v>
      </c>
      <c r="I11284" s="2" t="s">
        <v>5846</v>
      </c>
      <c r="J11284" s="2" t="s">
        <v>1502</v>
      </c>
      <c r="K11284" s="194" t="s">
        <v>13</v>
      </c>
      <c r="L11284" s="2">
        <v>34</v>
      </c>
      <c r="M11284" s="194" t="s">
        <v>8474</v>
      </c>
      <c r="N11284" s="2" t="s">
        <v>8473</v>
      </c>
      <c r="O11284" s="195" t="s">
        <v>506</v>
      </c>
    </row>
    <row r="11285" spans="1:15" ht="15.75" thickBot="1">
      <c r="A11285">
        <v>2022</v>
      </c>
      <c r="B11285" t="s">
        <v>28</v>
      </c>
      <c r="C11285" s="53">
        <f t="shared" si="617"/>
        <v>44824</v>
      </c>
      <c r="D11285">
        <v>28</v>
      </c>
      <c r="E11285" t="str">
        <f t="shared" si="616"/>
        <v>S384482428</v>
      </c>
      <c r="F11285" s="5">
        <v>2027</v>
      </c>
      <c r="G11285" s="6" t="s">
        <v>12539</v>
      </c>
      <c r="H11285" s="6" t="s">
        <v>12539</v>
      </c>
      <c r="I11285" s="6" t="s">
        <v>14505</v>
      </c>
      <c r="J11285" s="6" t="s">
        <v>3631</v>
      </c>
      <c r="K11285" s="196" t="s">
        <v>13</v>
      </c>
      <c r="L11285" s="6">
        <v>32</v>
      </c>
      <c r="M11285" s="196" t="s">
        <v>546</v>
      </c>
      <c r="N11285" s="6" t="s">
        <v>9146</v>
      </c>
      <c r="O11285" s="197" t="s">
        <v>345</v>
      </c>
    </row>
    <row r="11286" spans="1:15" ht="18" thickTop="1" thickBot="1">
      <c r="A11286">
        <v>2022</v>
      </c>
      <c r="B11286" t="s">
        <v>27</v>
      </c>
      <c r="C11286" s="53">
        <f>C11285+7</f>
        <v>44831</v>
      </c>
      <c r="D11286">
        <v>1</v>
      </c>
      <c r="E11286" t="str">
        <f t="shared" ref="E11286:E11313" si="618">B11286&amp;C11286&amp;D11286</f>
        <v>S39448311</v>
      </c>
      <c r="F11286" s="146" t="s">
        <v>11903</v>
      </c>
    </row>
    <row r="11287" spans="1:15" ht="16.5" thickTop="1" thickBot="1">
      <c r="A11287">
        <v>2022</v>
      </c>
      <c r="B11287" t="s">
        <v>27</v>
      </c>
      <c r="C11287" s="53">
        <f t="shared" ref="C11287:C11313" si="619">C11286</f>
        <v>44831</v>
      </c>
      <c r="D11287">
        <v>2</v>
      </c>
      <c r="E11287" t="str">
        <f t="shared" si="618"/>
        <v>S39448312</v>
      </c>
      <c r="F11287" s="338" t="s">
        <v>1</v>
      </c>
      <c r="G11287" s="341" t="s">
        <v>2</v>
      </c>
      <c r="H11287" s="342"/>
      <c r="I11287" s="342"/>
      <c r="J11287" s="343"/>
      <c r="K11287" s="344" t="s">
        <v>3</v>
      </c>
      <c r="L11287" s="343"/>
      <c r="M11287" s="344" t="s">
        <v>144</v>
      </c>
      <c r="N11287" s="342"/>
      <c r="O11287" s="342"/>
    </row>
    <row r="11288" spans="1:15" ht="18" customHeight="1" thickBot="1">
      <c r="A11288">
        <v>2022</v>
      </c>
      <c r="B11288" t="s">
        <v>27</v>
      </c>
      <c r="C11288" s="53">
        <f t="shared" si="619"/>
        <v>44831</v>
      </c>
      <c r="D11288">
        <v>3</v>
      </c>
      <c r="E11288" t="str">
        <f t="shared" si="618"/>
        <v>S39448313</v>
      </c>
      <c r="F11288" s="339"/>
      <c r="G11288" s="345" t="s">
        <v>5</v>
      </c>
      <c r="H11288" s="347" t="s">
        <v>145</v>
      </c>
      <c r="I11288" s="348"/>
      <c r="J11288" s="349"/>
      <c r="K11288" s="350" t="s">
        <v>6</v>
      </c>
      <c r="L11288" s="352" t="s">
        <v>12875</v>
      </c>
      <c r="M11288" s="350" t="s">
        <v>8</v>
      </c>
      <c r="N11288" s="354" t="s">
        <v>146</v>
      </c>
      <c r="O11288" s="356" t="s">
        <v>147</v>
      </c>
    </row>
    <row r="11289" spans="1:15" ht="15.75" thickBot="1">
      <c r="A11289">
        <v>2022</v>
      </c>
      <c r="B11289" t="s">
        <v>27</v>
      </c>
      <c r="C11289" s="53">
        <f t="shared" si="619"/>
        <v>44831</v>
      </c>
      <c r="D11289">
        <v>4</v>
      </c>
      <c r="E11289" t="str">
        <f t="shared" si="618"/>
        <v>S39448314</v>
      </c>
      <c r="F11289" s="340"/>
      <c r="G11289" s="346"/>
      <c r="H11289" s="191" t="s">
        <v>9</v>
      </c>
      <c r="I11289" s="192" t="s">
        <v>18</v>
      </c>
      <c r="J11289" s="193" t="s">
        <v>11</v>
      </c>
      <c r="K11289" s="351"/>
      <c r="L11289" s="353"/>
      <c r="M11289" s="351"/>
      <c r="N11289" s="355"/>
      <c r="O11289" s="357"/>
    </row>
    <row r="11290" spans="1:15">
      <c r="A11290">
        <v>2022</v>
      </c>
      <c r="B11290" t="s">
        <v>27</v>
      </c>
      <c r="C11290" s="53">
        <f t="shared" si="619"/>
        <v>44831</v>
      </c>
      <c r="D11290">
        <v>5</v>
      </c>
      <c r="E11290" t="str">
        <f t="shared" si="618"/>
        <v>S39448315</v>
      </c>
      <c r="F11290" s="3" t="s">
        <v>12</v>
      </c>
      <c r="G11290" s="2">
        <v>0</v>
      </c>
      <c r="H11290" s="2" t="s">
        <v>14506</v>
      </c>
      <c r="I11290" s="2" t="s">
        <v>9384</v>
      </c>
      <c r="J11290" s="2" t="s">
        <v>12877</v>
      </c>
      <c r="K11290" s="194" t="s">
        <v>17</v>
      </c>
      <c r="L11290" s="2">
        <v>46</v>
      </c>
      <c r="M11290" s="194" t="s">
        <v>4563</v>
      </c>
      <c r="N11290" s="2" t="s">
        <v>4640</v>
      </c>
      <c r="O11290" s="195" t="s">
        <v>4234</v>
      </c>
    </row>
    <row r="11291" spans="1:15">
      <c r="A11291">
        <v>2022</v>
      </c>
      <c r="B11291" t="s">
        <v>27</v>
      </c>
      <c r="C11291" s="53">
        <f t="shared" si="619"/>
        <v>44831</v>
      </c>
      <c r="D11291">
        <v>6</v>
      </c>
      <c r="E11291" t="str">
        <f t="shared" si="618"/>
        <v>S39448316</v>
      </c>
      <c r="F11291" s="4">
        <v>44805</v>
      </c>
      <c r="G11291" s="2">
        <v>55</v>
      </c>
      <c r="H11291" s="2" t="s">
        <v>14507</v>
      </c>
      <c r="I11291" s="2" t="s">
        <v>14508</v>
      </c>
      <c r="J11291" s="2" t="s">
        <v>1191</v>
      </c>
      <c r="K11291" s="194" t="s">
        <v>17</v>
      </c>
      <c r="L11291" s="2">
        <v>47</v>
      </c>
      <c r="M11291" s="194" t="s">
        <v>1789</v>
      </c>
      <c r="N11291" s="2" t="s">
        <v>1265</v>
      </c>
      <c r="O11291" s="195" t="s">
        <v>2030</v>
      </c>
    </row>
    <row r="11292" spans="1:15">
      <c r="A11292">
        <v>2022</v>
      </c>
      <c r="B11292" t="s">
        <v>27</v>
      </c>
      <c r="C11292" s="53">
        <f t="shared" si="619"/>
        <v>44831</v>
      </c>
      <c r="D11292">
        <v>7</v>
      </c>
      <c r="E11292" t="str">
        <f t="shared" si="618"/>
        <v>S39448317</v>
      </c>
      <c r="F11292" s="4">
        <v>44835</v>
      </c>
      <c r="G11292" s="2">
        <v>57</v>
      </c>
      <c r="H11292" s="2" t="s">
        <v>14509</v>
      </c>
      <c r="I11292" s="2" t="s">
        <v>14510</v>
      </c>
      <c r="J11292" s="2" t="s">
        <v>4000</v>
      </c>
      <c r="K11292" s="194" t="s">
        <v>17</v>
      </c>
      <c r="L11292" s="2">
        <v>54</v>
      </c>
      <c r="M11292" s="194" t="s">
        <v>12599</v>
      </c>
      <c r="N11292" s="2" t="s">
        <v>1064</v>
      </c>
      <c r="O11292" s="195">
        <v>0</v>
      </c>
    </row>
    <row r="11293" spans="1:15">
      <c r="A11293">
        <v>2022</v>
      </c>
      <c r="B11293" t="s">
        <v>27</v>
      </c>
      <c r="C11293" s="53">
        <f t="shared" si="619"/>
        <v>44831</v>
      </c>
      <c r="D11293">
        <v>8</v>
      </c>
      <c r="E11293" t="str">
        <f t="shared" si="618"/>
        <v>S39448318</v>
      </c>
      <c r="F11293" s="4">
        <v>44866</v>
      </c>
      <c r="G11293" s="2">
        <v>60</v>
      </c>
      <c r="H11293" s="2" t="s">
        <v>14511</v>
      </c>
      <c r="I11293" s="2" t="s">
        <v>4153</v>
      </c>
      <c r="J11293" s="2" t="s">
        <v>2116</v>
      </c>
      <c r="K11293" s="194" t="s">
        <v>17</v>
      </c>
      <c r="L11293" s="2">
        <v>55</v>
      </c>
      <c r="M11293" s="194" t="s">
        <v>14512</v>
      </c>
      <c r="N11293" s="2" t="s">
        <v>2771</v>
      </c>
      <c r="O11293" s="195">
        <v>0</v>
      </c>
    </row>
    <row r="11294" spans="1:15">
      <c r="A11294">
        <v>2022</v>
      </c>
      <c r="B11294" t="s">
        <v>27</v>
      </c>
      <c r="C11294" s="53">
        <f t="shared" si="619"/>
        <v>44831</v>
      </c>
      <c r="D11294">
        <v>9</v>
      </c>
      <c r="E11294" t="str">
        <f t="shared" si="618"/>
        <v>S39448319</v>
      </c>
      <c r="F11294" s="4">
        <v>44896</v>
      </c>
      <c r="G11294" s="2">
        <v>63</v>
      </c>
      <c r="H11294" s="2" t="s">
        <v>14513</v>
      </c>
      <c r="I11294" s="2" t="s">
        <v>958</v>
      </c>
      <c r="J11294" s="2" t="s">
        <v>2227</v>
      </c>
      <c r="K11294" s="194" t="s">
        <v>17</v>
      </c>
      <c r="L11294" s="2">
        <v>53</v>
      </c>
      <c r="M11294" s="194" t="s">
        <v>7778</v>
      </c>
      <c r="N11294" s="2" t="s">
        <v>2030</v>
      </c>
      <c r="O11294" s="195" t="s">
        <v>2011</v>
      </c>
    </row>
    <row r="11295" spans="1:15">
      <c r="A11295">
        <v>2022</v>
      </c>
      <c r="B11295" t="s">
        <v>27</v>
      </c>
      <c r="C11295" s="53">
        <f t="shared" si="619"/>
        <v>44831</v>
      </c>
      <c r="D11295">
        <v>10</v>
      </c>
      <c r="E11295" t="str">
        <f t="shared" si="618"/>
        <v>S394483110</v>
      </c>
      <c r="F11295" s="3" t="s">
        <v>14441</v>
      </c>
      <c r="G11295" s="2">
        <v>125</v>
      </c>
      <c r="H11295" s="2" t="s">
        <v>14514</v>
      </c>
      <c r="I11295" s="2" t="s">
        <v>14515</v>
      </c>
      <c r="J11295" s="2" t="s">
        <v>876</v>
      </c>
      <c r="K11295" s="194" t="s">
        <v>17</v>
      </c>
      <c r="L11295" s="2">
        <v>51</v>
      </c>
      <c r="M11295" s="194">
        <v>100</v>
      </c>
      <c r="N11295" s="2">
        <v>0</v>
      </c>
      <c r="O11295" s="195">
        <v>0</v>
      </c>
    </row>
    <row r="11296" spans="1:15">
      <c r="A11296">
        <v>2022</v>
      </c>
      <c r="B11296" t="s">
        <v>27</v>
      </c>
      <c r="C11296" s="53">
        <f t="shared" si="619"/>
        <v>44831</v>
      </c>
      <c r="D11296">
        <v>11</v>
      </c>
      <c r="E11296" t="str">
        <f t="shared" si="618"/>
        <v>S394483111</v>
      </c>
      <c r="F11296" s="3">
        <v>2024</v>
      </c>
      <c r="G11296" s="2">
        <v>150</v>
      </c>
      <c r="H11296" s="2" t="s">
        <v>14516</v>
      </c>
      <c r="I11296" s="2" t="s">
        <v>11405</v>
      </c>
      <c r="J11296" s="2" t="s">
        <v>1823</v>
      </c>
      <c r="K11296" s="194" t="s">
        <v>17</v>
      </c>
      <c r="L11296" s="2">
        <v>45</v>
      </c>
      <c r="M11296" s="194" t="s">
        <v>4409</v>
      </c>
      <c r="N11296" s="2" t="s">
        <v>1715</v>
      </c>
      <c r="O11296" s="195">
        <v>0</v>
      </c>
    </row>
    <row r="11297" spans="1:15">
      <c r="A11297">
        <v>2022</v>
      </c>
      <c r="B11297" t="s">
        <v>27</v>
      </c>
      <c r="C11297" s="53">
        <f t="shared" si="619"/>
        <v>44831</v>
      </c>
      <c r="D11297">
        <v>12</v>
      </c>
      <c r="E11297" t="str">
        <f t="shared" si="618"/>
        <v>S394483112</v>
      </c>
      <c r="F11297" s="3">
        <v>2025</v>
      </c>
      <c r="G11297" s="2">
        <v>153</v>
      </c>
      <c r="H11297" s="2" t="s">
        <v>5628</v>
      </c>
      <c r="I11297" s="2" t="s">
        <v>7173</v>
      </c>
      <c r="J11297" s="2" t="s">
        <v>1664</v>
      </c>
      <c r="K11297" s="194" t="s">
        <v>17</v>
      </c>
      <c r="L11297" s="2">
        <v>36</v>
      </c>
      <c r="M11297" s="194" t="s">
        <v>13802</v>
      </c>
      <c r="N11297" s="2" t="s">
        <v>837</v>
      </c>
      <c r="O11297" s="195" t="s">
        <v>442</v>
      </c>
    </row>
    <row r="11298" spans="1:15">
      <c r="A11298">
        <v>2022</v>
      </c>
      <c r="B11298" t="s">
        <v>27</v>
      </c>
      <c r="C11298" s="53">
        <f t="shared" si="619"/>
        <v>44831</v>
      </c>
      <c r="D11298">
        <v>13</v>
      </c>
      <c r="E11298" t="str">
        <f t="shared" si="618"/>
        <v>S394483113</v>
      </c>
      <c r="F11298" s="3">
        <v>2026</v>
      </c>
      <c r="G11298" s="2">
        <v>152</v>
      </c>
      <c r="H11298" s="2" t="s">
        <v>6215</v>
      </c>
      <c r="I11298" s="2" t="s">
        <v>14517</v>
      </c>
      <c r="J11298" s="2" t="s">
        <v>5106</v>
      </c>
      <c r="K11298" s="194" t="s">
        <v>17</v>
      </c>
      <c r="L11298" s="2">
        <v>30</v>
      </c>
      <c r="M11298" s="194" t="s">
        <v>11430</v>
      </c>
      <c r="N11298" s="2" t="s">
        <v>1900</v>
      </c>
      <c r="O11298" s="195" t="s">
        <v>906</v>
      </c>
    </row>
    <row r="11299" spans="1:15" ht="15.75" thickBot="1">
      <c r="A11299">
        <v>2022</v>
      </c>
      <c r="B11299" t="s">
        <v>27</v>
      </c>
      <c r="C11299" s="53">
        <f t="shared" si="619"/>
        <v>44831</v>
      </c>
      <c r="D11299">
        <v>14</v>
      </c>
      <c r="E11299" t="str">
        <f t="shared" si="618"/>
        <v>S394483114</v>
      </c>
      <c r="F11299" s="5">
        <v>2027</v>
      </c>
      <c r="G11299" s="6">
        <v>150</v>
      </c>
      <c r="H11299" s="6" t="s">
        <v>11932</v>
      </c>
      <c r="I11299" s="6" t="s">
        <v>14518</v>
      </c>
      <c r="J11299" s="6">
        <v>2</v>
      </c>
      <c r="K11299" s="196" t="s">
        <v>17</v>
      </c>
      <c r="L11299" s="6">
        <v>27</v>
      </c>
      <c r="M11299" s="196" t="s">
        <v>704</v>
      </c>
      <c r="N11299" s="6" t="s">
        <v>586</v>
      </c>
      <c r="O11299" s="197" t="s">
        <v>518</v>
      </c>
    </row>
    <row r="11300" spans="1:15" ht="18" thickTop="1" thickBot="1">
      <c r="A11300">
        <v>2022</v>
      </c>
      <c r="B11300" t="s">
        <v>27</v>
      </c>
      <c r="C11300" s="53">
        <f t="shared" si="619"/>
        <v>44831</v>
      </c>
      <c r="D11300">
        <v>15</v>
      </c>
      <c r="E11300" t="str">
        <f t="shared" si="618"/>
        <v>S394483115</v>
      </c>
      <c r="F11300" s="146" t="s">
        <v>11904</v>
      </c>
    </row>
    <row r="11301" spans="1:15" ht="16.5" thickTop="1" thickBot="1">
      <c r="A11301">
        <v>2022</v>
      </c>
      <c r="B11301" t="s">
        <v>27</v>
      </c>
      <c r="C11301" s="53">
        <f t="shared" si="619"/>
        <v>44831</v>
      </c>
      <c r="D11301">
        <v>16</v>
      </c>
      <c r="E11301" t="str">
        <f t="shared" si="618"/>
        <v>S394483116</v>
      </c>
      <c r="F11301" s="338" t="s">
        <v>1</v>
      </c>
      <c r="G11301" s="341" t="s">
        <v>2</v>
      </c>
      <c r="H11301" s="342"/>
      <c r="I11301" s="342"/>
      <c r="J11301" s="343"/>
      <c r="K11301" s="344" t="s">
        <v>3</v>
      </c>
      <c r="L11301" s="343"/>
      <c r="M11301" s="344" t="s">
        <v>144</v>
      </c>
      <c r="N11301" s="342"/>
      <c r="O11301" s="342"/>
    </row>
    <row r="11302" spans="1:15" ht="18" customHeight="1" thickBot="1">
      <c r="A11302">
        <v>2022</v>
      </c>
      <c r="B11302" t="s">
        <v>27</v>
      </c>
      <c r="C11302" s="53">
        <f t="shared" si="619"/>
        <v>44831</v>
      </c>
      <c r="D11302">
        <v>17</v>
      </c>
      <c r="E11302" t="str">
        <f t="shared" si="618"/>
        <v>S394483117</v>
      </c>
      <c r="F11302" s="339"/>
      <c r="G11302" s="345" t="s">
        <v>5</v>
      </c>
      <c r="H11302" s="347" t="s">
        <v>145</v>
      </c>
      <c r="I11302" s="348"/>
      <c r="J11302" s="349"/>
      <c r="K11302" s="350" t="s">
        <v>6</v>
      </c>
      <c r="L11302" s="352" t="s">
        <v>12875</v>
      </c>
      <c r="M11302" s="350" t="s">
        <v>8</v>
      </c>
      <c r="N11302" s="354" t="s">
        <v>146</v>
      </c>
      <c r="O11302" s="356" t="s">
        <v>147</v>
      </c>
    </row>
    <row r="11303" spans="1:15" ht="15.75" thickBot="1">
      <c r="A11303">
        <v>2022</v>
      </c>
      <c r="B11303" t="s">
        <v>27</v>
      </c>
      <c r="C11303" s="53">
        <f t="shared" si="619"/>
        <v>44831</v>
      </c>
      <c r="D11303">
        <v>18</v>
      </c>
      <c r="E11303" t="str">
        <f t="shared" si="618"/>
        <v>S394483118</v>
      </c>
      <c r="F11303" s="340"/>
      <c r="G11303" s="346"/>
      <c r="H11303" s="191" t="s">
        <v>9</v>
      </c>
      <c r="I11303" s="192" t="s">
        <v>18</v>
      </c>
      <c r="J11303" s="193" t="s">
        <v>11</v>
      </c>
      <c r="K11303" s="351"/>
      <c r="L11303" s="353"/>
      <c r="M11303" s="351"/>
      <c r="N11303" s="355"/>
      <c r="O11303" s="357"/>
    </row>
    <row r="11304" spans="1:15">
      <c r="A11304">
        <v>2022</v>
      </c>
      <c r="B11304" t="s">
        <v>27</v>
      </c>
      <c r="C11304" s="53">
        <f t="shared" si="619"/>
        <v>44831</v>
      </c>
      <c r="D11304">
        <v>19</v>
      </c>
      <c r="E11304" t="str">
        <f t="shared" si="618"/>
        <v>S394483119</v>
      </c>
      <c r="F11304" s="3" t="s">
        <v>16</v>
      </c>
      <c r="G11304" s="2">
        <v>25</v>
      </c>
      <c r="H11304" s="2" t="s">
        <v>11464</v>
      </c>
      <c r="I11304" s="2" t="s">
        <v>14519</v>
      </c>
      <c r="J11304" s="2" t="s">
        <v>1309</v>
      </c>
      <c r="K11304" s="194" t="s">
        <v>17</v>
      </c>
      <c r="L11304" s="2">
        <v>51</v>
      </c>
      <c r="M11304" s="194" t="s">
        <v>7378</v>
      </c>
      <c r="N11304" s="2" t="s">
        <v>7378</v>
      </c>
      <c r="O11304" s="195" t="s">
        <v>1548</v>
      </c>
    </row>
    <row r="11305" spans="1:15">
      <c r="A11305">
        <v>2022</v>
      </c>
      <c r="B11305" t="s">
        <v>27</v>
      </c>
      <c r="C11305" s="53">
        <f t="shared" si="619"/>
        <v>44831</v>
      </c>
      <c r="D11305">
        <v>20</v>
      </c>
      <c r="E11305" t="str">
        <f t="shared" si="618"/>
        <v>S394483120</v>
      </c>
      <c r="F11305" s="4">
        <v>44805</v>
      </c>
      <c r="G11305" s="2">
        <v>80</v>
      </c>
      <c r="H11305" s="2" t="s">
        <v>14520</v>
      </c>
      <c r="I11305" s="2" t="s">
        <v>1714</v>
      </c>
      <c r="J11305" s="2" t="s">
        <v>865</v>
      </c>
      <c r="K11305" s="194" t="s">
        <v>17</v>
      </c>
      <c r="L11305" s="2">
        <v>51</v>
      </c>
      <c r="M11305" s="194" t="s">
        <v>1688</v>
      </c>
      <c r="N11305" s="2" t="s">
        <v>3331</v>
      </c>
      <c r="O11305" s="195" t="s">
        <v>297</v>
      </c>
    </row>
    <row r="11306" spans="1:15">
      <c r="A11306">
        <v>2022</v>
      </c>
      <c r="B11306" t="s">
        <v>27</v>
      </c>
      <c r="C11306" s="53">
        <f t="shared" si="619"/>
        <v>44831</v>
      </c>
      <c r="D11306">
        <v>21</v>
      </c>
      <c r="E11306" t="str">
        <f t="shared" si="618"/>
        <v>S394483121</v>
      </c>
      <c r="F11306" s="4">
        <v>44835</v>
      </c>
      <c r="G11306" s="2">
        <v>87</v>
      </c>
      <c r="H11306" s="2" t="s">
        <v>4274</v>
      </c>
      <c r="I11306" s="2" t="s">
        <v>2569</v>
      </c>
      <c r="J11306" s="2" t="s">
        <v>1757</v>
      </c>
      <c r="K11306" s="194" t="s">
        <v>17</v>
      </c>
      <c r="L11306" s="2">
        <v>49</v>
      </c>
      <c r="M11306" s="194" t="s">
        <v>284</v>
      </c>
      <c r="N11306" s="2" t="s">
        <v>1502</v>
      </c>
      <c r="O11306" s="195">
        <v>10</v>
      </c>
    </row>
    <row r="11307" spans="1:15">
      <c r="A11307">
        <v>2022</v>
      </c>
      <c r="B11307" t="s">
        <v>27</v>
      </c>
      <c r="C11307" s="53">
        <f t="shared" si="619"/>
        <v>44831</v>
      </c>
      <c r="D11307">
        <v>22</v>
      </c>
      <c r="E11307" t="str">
        <f t="shared" si="618"/>
        <v>S394483122</v>
      </c>
      <c r="F11307" s="4">
        <v>44866</v>
      </c>
      <c r="G11307" s="2">
        <v>93</v>
      </c>
      <c r="H11307" s="2" t="s">
        <v>14430</v>
      </c>
      <c r="I11307" s="2" t="s">
        <v>14521</v>
      </c>
      <c r="J11307" s="2" t="s">
        <v>1430</v>
      </c>
      <c r="K11307" s="194" t="s">
        <v>17</v>
      </c>
      <c r="L11307" s="2">
        <v>49</v>
      </c>
      <c r="M11307" s="194" t="s">
        <v>411</v>
      </c>
      <c r="N11307" s="2" t="s">
        <v>799</v>
      </c>
      <c r="O11307" s="195" t="s">
        <v>799</v>
      </c>
    </row>
    <row r="11308" spans="1:15">
      <c r="A11308">
        <v>2022</v>
      </c>
      <c r="B11308" t="s">
        <v>27</v>
      </c>
      <c r="C11308" s="53">
        <f t="shared" si="619"/>
        <v>44831</v>
      </c>
      <c r="D11308">
        <v>23</v>
      </c>
      <c r="E11308" t="str">
        <f t="shared" si="618"/>
        <v>S394483123</v>
      </c>
      <c r="F11308" s="4">
        <v>44896</v>
      </c>
      <c r="G11308" s="2">
        <v>98</v>
      </c>
      <c r="H11308" s="2" t="s">
        <v>14522</v>
      </c>
      <c r="I11308" s="2" t="s">
        <v>14523</v>
      </c>
      <c r="J11308" s="2" t="s">
        <v>595</v>
      </c>
      <c r="K11308" s="194" t="s">
        <v>17</v>
      </c>
      <c r="L11308" s="2">
        <v>48</v>
      </c>
      <c r="M11308" s="194" t="s">
        <v>11574</v>
      </c>
      <c r="N11308" s="2" t="s">
        <v>285</v>
      </c>
      <c r="O11308" s="195">
        <v>20</v>
      </c>
    </row>
    <row r="11309" spans="1:15">
      <c r="A11309">
        <v>2022</v>
      </c>
      <c r="B11309" t="s">
        <v>27</v>
      </c>
      <c r="C11309" s="53">
        <f t="shared" si="619"/>
        <v>44831</v>
      </c>
      <c r="D11309">
        <v>24</v>
      </c>
      <c r="E11309" t="str">
        <f t="shared" si="618"/>
        <v>S394483124</v>
      </c>
      <c r="F11309" s="3" t="s">
        <v>14441</v>
      </c>
      <c r="G11309" s="2">
        <v>165</v>
      </c>
      <c r="H11309" s="2" t="s">
        <v>12359</v>
      </c>
      <c r="I11309" s="2" t="s">
        <v>14524</v>
      </c>
      <c r="J11309" s="2" t="s">
        <v>830</v>
      </c>
      <c r="K11309" s="194" t="s">
        <v>17</v>
      </c>
      <c r="L11309" s="2">
        <v>46</v>
      </c>
      <c r="M11309" s="194">
        <v>100</v>
      </c>
      <c r="N11309" s="2">
        <v>0</v>
      </c>
      <c r="O11309" s="195">
        <v>0</v>
      </c>
    </row>
    <row r="11310" spans="1:15">
      <c r="A11310">
        <v>2022</v>
      </c>
      <c r="B11310" t="s">
        <v>27</v>
      </c>
      <c r="C11310" s="53">
        <f t="shared" si="619"/>
        <v>44831</v>
      </c>
      <c r="D11310">
        <v>25</v>
      </c>
      <c r="E11310" t="str">
        <f t="shared" si="618"/>
        <v>S394483125</v>
      </c>
      <c r="F11310" s="3">
        <v>2024</v>
      </c>
      <c r="G11310" s="2">
        <v>185</v>
      </c>
      <c r="H11310" s="2" t="s">
        <v>14525</v>
      </c>
      <c r="I11310" s="2" t="s">
        <v>14526</v>
      </c>
      <c r="J11310" s="2" t="s">
        <v>2664</v>
      </c>
      <c r="K11310" s="194" t="s">
        <v>17</v>
      </c>
      <c r="L11310" s="2">
        <v>42</v>
      </c>
      <c r="M11310" s="194" t="s">
        <v>268</v>
      </c>
      <c r="N11310" s="2" t="s">
        <v>269</v>
      </c>
      <c r="O11310" s="195">
        <v>0</v>
      </c>
    </row>
    <row r="11311" spans="1:15">
      <c r="A11311">
        <v>2022</v>
      </c>
      <c r="B11311" t="s">
        <v>27</v>
      </c>
      <c r="C11311" s="53">
        <f t="shared" si="619"/>
        <v>44831</v>
      </c>
      <c r="D11311">
        <v>26</v>
      </c>
      <c r="E11311" t="str">
        <f t="shared" si="618"/>
        <v>S394483126</v>
      </c>
      <c r="F11311" s="3">
        <v>2025</v>
      </c>
      <c r="G11311" s="2">
        <v>187</v>
      </c>
      <c r="H11311" s="2" t="s">
        <v>14527</v>
      </c>
      <c r="I11311" s="2" t="s">
        <v>5717</v>
      </c>
      <c r="J11311" s="2" t="s">
        <v>5382</v>
      </c>
      <c r="K11311" s="194" t="s">
        <v>17</v>
      </c>
      <c r="L11311" s="2">
        <v>36</v>
      </c>
      <c r="M11311" s="194">
        <v>85</v>
      </c>
      <c r="N11311" s="2">
        <v>10</v>
      </c>
      <c r="O11311" s="195">
        <v>5</v>
      </c>
    </row>
    <row r="11312" spans="1:15">
      <c r="A11312">
        <v>2022</v>
      </c>
      <c r="B11312" t="s">
        <v>27</v>
      </c>
      <c r="C11312" s="53">
        <f t="shared" si="619"/>
        <v>44831</v>
      </c>
      <c r="D11312">
        <v>27</v>
      </c>
      <c r="E11312" t="str">
        <f t="shared" si="618"/>
        <v>S394483127</v>
      </c>
      <c r="F11312" s="3">
        <v>2026</v>
      </c>
      <c r="G11312" s="2">
        <v>185</v>
      </c>
      <c r="H11312" s="2" t="s">
        <v>14528</v>
      </c>
      <c r="I11312" s="2" t="s">
        <v>11382</v>
      </c>
      <c r="J11312" s="2" t="s">
        <v>3234</v>
      </c>
      <c r="K11312" s="194" t="s">
        <v>17</v>
      </c>
      <c r="L11312" s="2">
        <v>32</v>
      </c>
      <c r="M11312" s="194" t="s">
        <v>284</v>
      </c>
      <c r="N11312" s="2">
        <v>10</v>
      </c>
      <c r="O11312" s="195" t="s">
        <v>1502</v>
      </c>
    </row>
    <row r="11313" spans="1:15" ht="15.75" thickBot="1">
      <c r="A11313">
        <v>2022</v>
      </c>
      <c r="B11313" t="s">
        <v>27</v>
      </c>
      <c r="C11313" s="53">
        <f t="shared" si="619"/>
        <v>44831</v>
      </c>
      <c r="D11313">
        <v>28</v>
      </c>
      <c r="E11313" t="str">
        <f t="shared" si="618"/>
        <v>S394483128</v>
      </c>
      <c r="F11313" s="5">
        <v>2027</v>
      </c>
      <c r="G11313" s="6">
        <v>180</v>
      </c>
      <c r="H11313" s="6" t="s">
        <v>2955</v>
      </c>
      <c r="I11313" s="6" t="s">
        <v>1097</v>
      </c>
      <c r="J11313" s="6" t="s">
        <v>3167</v>
      </c>
      <c r="K11313" s="196" t="s">
        <v>17</v>
      </c>
      <c r="L11313" s="6">
        <v>30</v>
      </c>
      <c r="M11313" s="196" t="s">
        <v>2380</v>
      </c>
      <c r="N11313" s="6" t="s">
        <v>11367</v>
      </c>
      <c r="O11313" s="197">
        <v>10</v>
      </c>
    </row>
    <row r="11314" spans="1:15" ht="18" thickTop="1" thickBot="1">
      <c r="A11314">
        <v>2022</v>
      </c>
      <c r="B11314" t="s">
        <v>26</v>
      </c>
      <c r="C11314" s="53">
        <f>C11313+7</f>
        <v>44838</v>
      </c>
      <c r="D11314">
        <v>1</v>
      </c>
      <c r="E11314" t="str">
        <f t="shared" ref="E11314:E11341" si="620">B11314&amp;C11314&amp;D11314</f>
        <v>S40448381</v>
      </c>
      <c r="F11314" s="146" t="s">
        <v>11903</v>
      </c>
    </row>
    <row r="11315" spans="1:15" ht="16.5" thickTop="1" thickBot="1">
      <c r="A11315">
        <v>2022</v>
      </c>
      <c r="B11315" t="s">
        <v>26</v>
      </c>
      <c r="C11315" s="53">
        <f t="shared" ref="C11315:C11341" si="621">C11314</f>
        <v>44838</v>
      </c>
      <c r="D11315">
        <v>2</v>
      </c>
      <c r="E11315" t="str">
        <f t="shared" si="620"/>
        <v>S40448382</v>
      </c>
      <c r="F11315" s="338" t="s">
        <v>1</v>
      </c>
      <c r="G11315" s="341" t="s">
        <v>2</v>
      </c>
      <c r="H11315" s="342"/>
      <c r="I11315" s="342"/>
      <c r="J11315" s="343"/>
      <c r="K11315" s="344" t="s">
        <v>3</v>
      </c>
      <c r="L11315" s="343"/>
      <c r="M11315" s="344" t="s">
        <v>144</v>
      </c>
      <c r="N11315" s="342"/>
      <c r="O11315" s="342"/>
    </row>
    <row r="11316" spans="1:15" ht="18" customHeight="1" thickBot="1">
      <c r="A11316">
        <v>2022</v>
      </c>
      <c r="B11316" t="s">
        <v>26</v>
      </c>
      <c r="C11316" s="53">
        <f t="shared" si="621"/>
        <v>44838</v>
      </c>
      <c r="D11316">
        <v>3</v>
      </c>
      <c r="E11316" t="str">
        <f t="shared" si="620"/>
        <v>S40448383</v>
      </c>
      <c r="F11316" s="339"/>
      <c r="G11316" s="345" t="s">
        <v>5</v>
      </c>
      <c r="H11316" s="347" t="s">
        <v>145</v>
      </c>
      <c r="I11316" s="348"/>
      <c r="J11316" s="349"/>
      <c r="K11316" s="350" t="s">
        <v>6</v>
      </c>
      <c r="L11316" s="352" t="s">
        <v>12875</v>
      </c>
      <c r="M11316" s="350" t="s">
        <v>8</v>
      </c>
      <c r="N11316" s="354" t="s">
        <v>146</v>
      </c>
      <c r="O11316" s="356" t="s">
        <v>147</v>
      </c>
    </row>
    <row r="11317" spans="1:15" ht="15.75" thickBot="1">
      <c r="A11317">
        <v>2022</v>
      </c>
      <c r="B11317" t="s">
        <v>26</v>
      </c>
      <c r="C11317" s="53">
        <f t="shared" si="621"/>
        <v>44838</v>
      </c>
      <c r="D11317">
        <v>4</v>
      </c>
      <c r="E11317" t="str">
        <f t="shared" si="620"/>
        <v>S40448384</v>
      </c>
      <c r="F11317" s="340"/>
      <c r="G11317" s="346"/>
      <c r="H11317" s="191" t="s">
        <v>9</v>
      </c>
      <c r="I11317" s="192" t="s">
        <v>18</v>
      </c>
      <c r="J11317" s="193" t="s">
        <v>11</v>
      </c>
      <c r="K11317" s="351"/>
      <c r="L11317" s="353"/>
      <c r="M11317" s="351"/>
      <c r="N11317" s="355"/>
      <c r="O11317" s="357"/>
    </row>
    <row r="11318" spans="1:15">
      <c r="A11318">
        <v>2022</v>
      </c>
      <c r="B11318" t="s">
        <v>26</v>
      </c>
      <c r="C11318" s="53">
        <f t="shared" si="621"/>
        <v>44838</v>
      </c>
      <c r="D11318">
        <v>5</v>
      </c>
      <c r="E11318" t="str">
        <f t="shared" si="620"/>
        <v>S40448385</v>
      </c>
      <c r="F11318" s="3" t="s">
        <v>12</v>
      </c>
      <c r="G11318" s="2" t="s">
        <v>11824</v>
      </c>
      <c r="H11318" s="2" t="s">
        <v>11329</v>
      </c>
      <c r="I11318" s="2">
        <v>0</v>
      </c>
      <c r="J11318" s="2" t="s">
        <v>12877</v>
      </c>
      <c r="K11318" s="194" t="s">
        <v>17</v>
      </c>
      <c r="L11318" s="2">
        <v>52</v>
      </c>
      <c r="M11318" s="194" t="s">
        <v>4058</v>
      </c>
      <c r="N11318" s="2" t="s">
        <v>4092</v>
      </c>
      <c r="O11318" s="195" t="s">
        <v>1853</v>
      </c>
    </row>
    <row r="11319" spans="1:15">
      <c r="A11319">
        <v>2022</v>
      </c>
      <c r="B11319" t="s">
        <v>26</v>
      </c>
      <c r="C11319" s="53">
        <f t="shared" si="621"/>
        <v>44838</v>
      </c>
      <c r="D11319">
        <v>6</v>
      </c>
      <c r="E11319" t="str">
        <f t="shared" si="620"/>
        <v>S40448386</v>
      </c>
      <c r="F11319" s="4">
        <v>44835</v>
      </c>
      <c r="G11319" s="2">
        <v>57</v>
      </c>
      <c r="H11319" s="2" t="s">
        <v>11686</v>
      </c>
      <c r="I11319" s="2" t="s">
        <v>11686</v>
      </c>
      <c r="J11319" s="2" t="s">
        <v>11392</v>
      </c>
      <c r="K11319" s="194" t="s">
        <v>17</v>
      </c>
      <c r="L11319" s="2">
        <v>51</v>
      </c>
      <c r="M11319" s="194" t="s">
        <v>332</v>
      </c>
      <c r="N11319" s="2" t="s">
        <v>14529</v>
      </c>
      <c r="O11319" s="195" t="s">
        <v>7207</v>
      </c>
    </row>
    <row r="11320" spans="1:15">
      <c r="A11320">
        <v>2022</v>
      </c>
      <c r="B11320" t="s">
        <v>26</v>
      </c>
      <c r="C11320" s="53">
        <f t="shared" si="621"/>
        <v>44838</v>
      </c>
      <c r="D11320">
        <v>7</v>
      </c>
      <c r="E11320" t="str">
        <f t="shared" si="620"/>
        <v>S40448387</v>
      </c>
      <c r="F11320" s="4">
        <v>44866</v>
      </c>
      <c r="G11320" s="2">
        <v>58</v>
      </c>
      <c r="H11320" s="2">
        <v>59</v>
      </c>
      <c r="I11320" s="2" t="s">
        <v>14530</v>
      </c>
      <c r="J11320" s="2" t="s">
        <v>10057</v>
      </c>
      <c r="K11320" s="194" t="s">
        <v>17</v>
      </c>
      <c r="L11320" s="2">
        <v>54</v>
      </c>
      <c r="M11320" s="194" t="s">
        <v>13879</v>
      </c>
      <c r="N11320" s="2" t="s">
        <v>5106</v>
      </c>
      <c r="O11320" s="195">
        <v>0</v>
      </c>
    </row>
    <row r="11321" spans="1:15">
      <c r="A11321">
        <v>2022</v>
      </c>
      <c r="B11321" t="s">
        <v>26</v>
      </c>
      <c r="C11321" s="53">
        <f t="shared" si="621"/>
        <v>44838</v>
      </c>
      <c r="D11321">
        <v>8</v>
      </c>
      <c r="E11321" t="str">
        <f t="shared" si="620"/>
        <v>S40448388</v>
      </c>
      <c r="F11321" s="4">
        <v>44896</v>
      </c>
      <c r="G11321" s="2">
        <v>60</v>
      </c>
      <c r="H11321" s="2" t="s">
        <v>4664</v>
      </c>
      <c r="I11321" s="2" t="s">
        <v>2754</v>
      </c>
      <c r="J11321" s="2" t="s">
        <v>8532</v>
      </c>
      <c r="K11321" s="194" t="s">
        <v>17</v>
      </c>
      <c r="L11321" s="2">
        <v>53</v>
      </c>
      <c r="M11321" s="194" t="s">
        <v>2456</v>
      </c>
      <c r="N11321" s="2" t="s">
        <v>7207</v>
      </c>
      <c r="O11321" s="195" t="s">
        <v>343</v>
      </c>
    </row>
    <row r="11322" spans="1:15">
      <c r="A11322">
        <v>2022</v>
      </c>
      <c r="B11322" t="s">
        <v>26</v>
      </c>
      <c r="C11322" s="53">
        <f t="shared" si="621"/>
        <v>44838</v>
      </c>
      <c r="D11322">
        <v>9</v>
      </c>
      <c r="E11322" t="str">
        <f t="shared" si="620"/>
        <v>S40448389</v>
      </c>
      <c r="F11322" s="4">
        <v>44927</v>
      </c>
      <c r="G11322" s="2">
        <v>75</v>
      </c>
      <c r="H11322" s="2" t="s">
        <v>14531</v>
      </c>
      <c r="I11322" s="2" t="s">
        <v>14532</v>
      </c>
      <c r="J11322" s="2" t="s">
        <v>9205</v>
      </c>
      <c r="K11322" s="194" t="s">
        <v>17</v>
      </c>
      <c r="L11322" s="2">
        <v>55</v>
      </c>
      <c r="M11322" s="194" t="s">
        <v>2456</v>
      </c>
      <c r="N11322" s="2" t="s">
        <v>7207</v>
      </c>
      <c r="O11322" s="195" t="s">
        <v>343</v>
      </c>
    </row>
    <row r="11323" spans="1:15">
      <c r="A11323">
        <v>2022</v>
      </c>
      <c r="B11323" t="s">
        <v>26</v>
      </c>
      <c r="C11323" s="53">
        <f t="shared" si="621"/>
        <v>44838</v>
      </c>
      <c r="D11323">
        <v>10</v>
      </c>
      <c r="E11323" t="str">
        <f t="shared" si="620"/>
        <v>S404483810</v>
      </c>
      <c r="F11323" s="3" t="s">
        <v>14441</v>
      </c>
      <c r="G11323" s="2">
        <v>115</v>
      </c>
      <c r="H11323" s="2" t="s">
        <v>14533</v>
      </c>
      <c r="I11323" s="2" t="s">
        <v>14328</v>
      </c>
      <c r="J11323" s="2" t="s">
        <v>2371</v>
      </c>
      <c r="K11323" s="194" t="s">
        <v>17</v>
      </c>
      <c r="L11323" s="2">
        <v>50</v>
      </c>
      <c r="M11323" s="194">
        <v>100</v>
      </c>
      <c r="N11323" s="2">
        <v>0</v>
      </c>
      <c r="O11323" s="195">
        <v>0</v>
      </c>
    </row>
    <row r="11324" spans="1:15">
      <c r="A11324">
        <v>2022</v>
      </c>
      <c r="B11324" t="s">
        <v>26</v>
      </c>
      <c r="C11324" s="53">
        <f t="shared" si="621"/>
        <v>44838</v>
      </c>
      <c r="D11324">
        <v>11</v>
      </c>
      <c r="E11324" t="str">
        <f t="shared" si="620"/>
        <v>S404483811</v>
      </c>
      <c r="F11324" s="3">
        <v>2024</v>
      </c>
      <c r="G11324" s="2">
        <v>143</v>
      </c>
      <c r="H11324" s="2" t="s">
        <v>5905</v>
      </c>
      <c r="I11324" s="2" t="s">
        <v>5910</v>
      </c>
      <c r="J11324" s="2" t="s">
        <v>1156</v>
      </c>
      <c r="K11324" s="194" t="s">
        <v>17</v>
      </c>
      <c r="L11324" s="2">
        <v>45</v>
      </c>
      <c r="M11324" s="194" t="s">
        <v>14262</v>
      </c>
      <c r="N11324" s="2" t="s">
        <v>7164</v>
      </c>
      <c r="O11324" s="195">
        <v>0</v>
      </c>
    </row>
    <row r="11325" spans="1:15">
      <c r="A11325">
        <v>2022</v>
      </c>
      <c r="B11325" t="s">
        <v>26</v>
      </c>
      <c r="C11325" s="53">
        <f t="shared" si="621"/>
        <v>44838</v>
      </c>
      <c r="D11325">
        <v>12</v>
      </c>
      <c r="E11325" t="str">
        <f t="shared" si="620"/>
        <v>S404483812</v>
      </c>
      <c r="F11325" s="3">
        <v>2025</v>
      </c>
      <c r="G11325" s="2">
        <v>146</v>
      </c>
      <c r="H11325" s="2" t="s">
        <v>5835</v>
      </c>
      <c r="I11325" s="2" t="s">
        <v>14534</v>
      </c>
      <c r="J11325" s="2" t="s">
        <v>1664</v>
      </c>
      <c r="K11325" s="194" t="s">
        <v>17</v>
      </c>
      <c r="L11325" s="2">
        <v>36</v>
      </c>
      <c r="M11325" s="194">
        <v>88</v>
      </c>
      <c r="N11325" s="2">
        <v>12</v>
      </c>
      <c r="O11325" s="195">
        <v>0</v>
      </c>
    </row>
    <row r="11326" spans="1:15">
      <c r="A11326">
        <v>2022</v>
      </c>
      <c r="B11326" t="s">
        <v>26</v>
      </c>
      <c r="C11326" s="53">
        <f t="shared" si="621"/>
        <v>44838</v>
      </c>
      <c r="D11326">
        <v>13</v>
      </c>
      <c r="E11326" t="str">
        <f t="shared" si="620"/>
        <v>S404483813</v>
      </c>
      <c r="F11326" s="3">
        <v>2026</v>
      </c>
      <c r="G11326" s="2">
        <v>146</v>
      </c>
      <c r="H11326" s="2" t="s">
        <v>13518</v>
      </c>
      <c r="I11326" s="2" t="s">
        <v>13518</v>
      </c>
      <c r="J11326" s="2" t="s">
        <v>2136</v>
      </c>
      <c r="K11326" s="194" t="s">
        <v>17</v>
      </c>
      <c r="L11326" s="2">
        <v>32</v>
      </c>
      <c r="M11326" s="194" t="s">
        <v>14535</v>
      </c>
      <c r="N11326" s="2" t="s">
        <v>3383</v>
      </c>
      <c r="O11326" s="195" t="s">
        <v>4675</v>
      </c>
    </row>
    <row r="11327" spans="1:15" ht="15.75" thickBot="1">
      <c r="A11327">
        <v>2022</v>
      </c>
      <c r="B11327" t="s">
        <v>26</v>
      </c>
      <c r="C11327" s="53">
        <f t="shared" si="621"/>
        <v>44838</v>
      </c>
      <c r="D11327">
        <v>14</v>
      </c>
      <c r="E11327" t="str">
        <f t="shared" si="620"/>
        <v>S404483814</v>
      </c>
      <c r="F11327" s="5">
        <v>2027</v>
      </c>
      <c r="G11327" s="6">
        <v>146</v>
      </c>
      <c r="H11327" s="6" t="s">
        <v>14536</v>
      </c>
      <c r="I11327" s="6" t="s">
        <v>14536</v>
      </c>
      <c r="J11327" s="6" t="s">
        <v>5597</v>
      </c>
      <c r="K11327" s="196" t="s">
        <v>17</v>
      </c>
      <c r="L11327" s="6">
        <v>29</v>
      </c>
      <c r="M11327" s="196" t="s">
        <v>908</v>
      </c>
      <c r="N11327" s="6" t="s">
        <v>2100</v>
      </c>
      <c r="O11327" s="197" t="s">
        <v>1900</v>
      </c>
    </row>
    <row r="11328" spans="1:15" ht="18" thickTop="1" thickBot="1">
      <c r="A11328">
        <v>2022</v>
      </c>
      <c r="B11328" t="s">
        <v>26</v>
      </c>
      <c r="C11328" s="53">
        <f t="shared" si="621"/>
        <v>44838</v>
      </c>
      <c r="D11328">
        <v>15</v>
      </c>
      <c r="E11328" t="str">
        <f t="shared" si="620"/>
        <v>S404483815</v>
      </c>
      <c r="F11328" s="146" t="s">
        <v>11904</v>
      </c>
    </row>
    <row r="11329" spans="1:15" ht="16.5" thickTop="1" thickBot="1">
      <c r="A11329">
        <v>2022</v>
      </c>
      <c r="B11329" t="s">
        <v>26</v>
      </c>
      <c r="C11329" s="53">
        <f t="shared" si="621"/>
        <v>44838</v>
      </c>
      <c r="D11329">
        <v>16</v>
      </c>
      <c r="E11329" t="str">
        <f t="shared" si="620"/>
        <v>S404483816</v>
      </c>
      <c r="F11329" s="338" t="s">
        <v>1</v>
      </c>
      <c r="G11329" s="341" t="s">
        <v>2</v>
      </c>
      <c r="H11329" s="342"/>
      <c r="I11329" s="342"/>
      <c r="J11329" s="343"/>
      <c r="K11329" s="344" t="s">
        <v>3</v>
      </c>
      <c r="L11329" s="343"/>
      <c r="M11329" s="344" t="s">
        <v>144</v>
      </c>
      <c r="N11329" s="342"/>
      <c r="O11329" s="342"/>
    </row>
    <row r="11330" spans="1:15" ht="18" customHeight="1" thickBot="1">
      <c r="A11330">
        <v>2022</v>
      </c>
      <c r="B11330" t="s">
        <v>26</v>
      </c>
      <c r="C11330" s="53">
        <f t="shared" si="621"/>
        <v>44838</v>
      </c>
      <c r="D11330">
        <v>17</v>
      </c>
      <c r="E11330" t="str">
        <f t="shared" si="620"/>
        <v>S404483817</v>
      </c>
      <c r="F11330" s="339"/>
      <c r="G11330" s="345" t="s">
        <v>5</v>
      </c>
      <c r="H11330" s="347" t="s">
        <v>145</v>
      </c>
      <c r="I11330" s="348"/>
      <c r="J11330" s="349"/>
      <c r="K11330" s="350" t="s">
        <v>6</v>
      </c>
      <c r="L11330" s="352" t="s">
        <v>12875</v>
      </c>
      <c r="M11330" s="350" t="s">
        <v>8</v>
      </c>
      <c r="N11330" s="354" t="s">
        <v>146</v>
      </c>
      <c r="O11330" s="356" t="s">
        <v>147</v>
      </c>
    </row>
    <row r="11331" spans="1:15" ht="15.75" thickBot="1">
      <c r="A11331">
        <v>2022</v>
      </c>
      <c r="B11331" t="s">
        <v>26</v>
      </c>
      <c r="C11331" s="53">
        <f t="shared" si="621"/>
        <v>44838</v>
      </c>
      <c r="D11331">
        <v>18</v>
      </c>
      <c r="E11331" t="str">
        <f t="shared" si="620"/>
        <v>S404483818</v>
      </c>
      <c r="F11331" s="340"/>
      <c r="G11331" s="346"/>
      <c r="H11331" s="191" t="s">
        <v>9</v>
      </c>
      <c r="I11331" s="192" t="s">
        <v>18</v>
      </c>
      <c r="J11331" s="193" t="s">
        <v>11</v>
      </c>
      <c r="K11331" s="351"/>
      <c r="L11331" s="353"/>
      <c r="M11331" s="351"/>
      <c r="N11331" s="355"/>
      <c r="O11331" s="357"/>
    </row>
    <row r="11332" spans="1:15">
      <c r="A11332">
        <v>2022</v>
      </c>
      <c r="B11332" t="s">
        <v>26</v>
      </c>
      <c r="C11332" s="53">
        <f t="shared" si="621"/>
        <v>44838</v>
      </c>
      <c r="D11332">
        <v>19</v>
      </c>
      <c r="E11332" t="str">
        <f t="shared" si="620"/>
        <v>S404483819</v>
      </c>
      <c r="F11332" s="3" t="s">
        <v>16</v>
      </c>
      <c r="G11332" s="2">
        <v>30</v>
      </c>
      <c r="H11332" s="2" t="s">
        <v>14537</v>
      </c>
      <c r="I11332" s="2" t="s">
        <v>14538</v>
      </c>
      <c r="J11332" s="2" t="s">
        <v>2621</v>
      </c>
      <c r="K11332" s="194" t="s">
        <v>17</v>
      </c>
      <c r="L11332" s="2">
        <v>53</v>
      </c>
      <c r="M11332" s="194" t="s">
        <v>443</v>
      </c>
      <c r="N11332" s="2" t="s">
        <v>445</v>
      </c>
      <c r="O11332" s="195" t="s">
        <v>444</v>
      </c>
    </row>
    <row r="11333" spans="1:15">
      <c r="A11333">
        <v>2022</v>
      </c>
      <c r="B11333" t="s">
        <v>26</v>
      </c>
      <c r="C11333" s="53">
        <f t="shared" si="621"/>
        <v>44838</v>
      </c>
      <c r="D11333">
        <v>20</v>
      </c>
      <c r="E11333" t="str">
        <f t="shared" si="620"/>
        <v>S404483820</v>
      </c>
      <c r="F11333" s="4">
        <v>44835</v>
      </c>
      <c r="G11333" s="2">
        <v>87</v>
      </c>
      <c r="H11333" s="2" t="s">
        <v>14539</v>
      </c>
      <c r="I11333" s="2" t="s">
        <v>14540</v>
      </c>
      <c r="J11333" s="2" t="s">
        <v>280</v>
      </c>
      <c r="K11333" s="194" t="s">
        <v>17</v>
      </c>
      <c r="L11333" s="2">
        <v>53</v>
      </c>
      <c r="M11333" s="194" t="s">
        <v>332</v>
      </c>
      <c r="N11333" s="2" t="s">
        <v>5369</v>
      </c>
      <c r="O11333" s="195" t="s">
        <v>519</v>
      </c>
    </row>
    <row r="11334" spans="1:15">
      <c r="A11334">
        <v>2022</v>
      </c>
      <c r="B11334" t="s">
        <v>26</v>
      </c>
      <c r="C11334" s="53">
        <f t="shared" si="621"/>
        <v>44838</v>
      </c>
      <c r="D11334">
        <v>21</v>
      </c>
      <c r="E11334" t="str">
        <f t="shared" si="620"/>
        <v>S404483821</v>
      </c>
      <c r="F11334" s="4">
        <v>44866</v>
      </c>
      <c r="G11334" s="2">
        <v>88</v>
      </c>
      <c r="H11334" s="2" t="s">
        <v>14541</v>
      </c>
      <c r="I11334" s="2" t="s">
        <v>14542</v>
      </c>
      <c r="J11334" s="2" t="s">
        <v>650</v>
      </c>
      <c r="K11334" s="194" t="s">
        <v>17</v>
      </c>
      <c r="L11334" s="2">
        <v>49</v>
      </c>
      <c r="M11334" s="194" t="s">
        <v>12599</v>
      </c>
      <c r="N11334" s="2">
        <v>0</v>
      </c>
      <c r="O11334" s="195" t="s">
        <v>1064</v>
      </c>
    </row>
    <row r="11335" spans="1:15">
      <c r="A11335">
        <v>2022</v>
      </c>
      <c r="B11335" t="s">
        <v>26</v>
      </c>
      <c r="C11335" s="53">
        <f t="shared" si="621"/>
        <v>44838</v>
      </c>
      <c r="D11335">
        <v>22</v>
      </c>
      <c r="E11335" t="str">
        <f t="shared" si="620"/>
        <v>S404483822</v>
      </c>
      <c r="F11335" s="4">
        <v>44896</v>
      </c>
      <c r="G11335" s="2">
        <v>95</v>
      </c>
      <c r="H11335" s="2" t="s">
        <v>14543</v>
      </c>
      <c r="I11335" s="2" t="s">
        <v>14544</v>
      </c>
      <c r="J11335" s="2" t="s">
        <v>4337</v>
      </c>
      <c r="K11335" s="194" t="s">
        <v>17</v>
      </c>
      <c r="L11335" s="2">
        <v>48</v>
      </c>
      <c r="M11335" s="194" t="s">
        <v>12816</v>
      </c>
      <c r="N11335" s="2" t="s">
        <v>2136</v>
      </c>
      <c r="O11335" s="195" t="s">
        <v>2136</v>
      </c>
    </row>
    <row r="11336" spans="1:15">
      <c r="A11336">
        <v>2022</v>
      </c>
      <c r="B11336" t="s">
        <v>26</v>
      </c>
      <c r="C11336" s="53">
        <f t="shared" si="621"/>
        <v>44838</v>
      </c>
      <c r="D11336">
        <v>23</v>
      </c>
      <c r="E11336" t="str">
        <f t="shared" si="620"/>
        <v>S404483823</v>
      </c>
      <c r="F11336" s="4">
        <v>44927</v>
      </c>
      <c r="G11336" s="2">
        <v>110</v>
      </c>
      <c r="H11336" s="2" t="s">
        <v>14545</v>
      </c>
      <c r="I11336" s="2" t="s">
        <v>14546</v>
      </c>
      <c r="J11336" s="2" t="s">
        <v>519</v>
      </c>
      <c r="K11336" s="194" t="s">
        <v>17</v>
      </c>
      <c r="L11336" s="2">
        <v>46</v>
      </c>
      <c r="M11336" s="194" t="s">
        <v>12816</v>
      </c>
      <c r="N11336" s="2" t="s">
        <v>2136</v>
      </c>
      <c r="O11336" s="195" t="s">
        <v>2136</v>
      </c>
    </row>
    <row r="11337" spans="1:15">
      <c r="A11337">
        <v>2022</v>
      </c>
      <c r="B11337" t="s">
        <v>26</v>
      </c>
      <c r="C11337" s="53">
        <f t="shared" si="621"/>
        <v>44838</v>
      </c>
      <c r="D11337">
        <v>24</v>
      </c>
      <c r="E11337" t="str">
        <f t="shared" si="620"/>
        <v>S404483824</v>
      </c>
      <c r="F11337" s="3" t="s">
        <v>14441</v>
      </c>
      <c r="G11337" s="2">
        <v>150</v>
      </c>
      <c r="H11337" s="2" t="s">
        <v>14547</v>
      </c>
      <c r="I11337" s="2" t="s">
        <v>11807</v>
      </c>
      <c r="J11337" s="2" t="s">
        <v>1049</v>
      </c>
      <c r="K11337" s="194" t="s">
        <v>17</v>
      </c>
      <c r="L11337" s="2">
        <v>46</v>
      </c>
      <c r="M11337" s="194">
        <v>100</v>
      </c>
      <c r="N11337" s="2">
        <v>0</v>
      </c>
      <c r="O11337" s="195">
        <v>0</v>
      </c>
    </row>
    <row r="11338" spans="1:15">
      <c r="A11338">
        <v>2022</v>
      </c>
      <c r="B11338" t="s">
        <v>26</v>
      </c>
      <c r="C11338" s="53">
        <f t="shared" si="621"/>
        <v>44838</v>
      </c>
      <c r="D11338">
        <v>25</v>
      </c>
      <c r="E11338" t="str">
        <f t="shared" si="620"/>
        <v>S404483825</v>
      </c>
      <c r="F11338" s="3">
        <v>2024</v>
      </c>
      <c r="G11338" s="2">
        <v>178</v>
      </c>
      <c r="H11338" s="2" t="s">
        <v>3160</v>
      </c>
      <c r="I11338" s="2" t="s">
        <v>5154</v>
      </c>
      <c r="J11338" s="2" t="s">
        <v>1142</v>
      </c>
      <c r="K11338" s="194" t="s">
        <v>17</v>
      </c>
      <c r="L11338" s="2">
        <v>41</v>
      </c>
      <c r="M11338" s="194" t="s">
        <v>4693</v>
      </c>
      <c r="N11338" s="2">
        <v>0</v>
      </c>
      <c r="O11338" s="195" t="s">
        <v>469</v>
      </c>
    </row>
    <row r="11339" spans="1:15">
      <c r="A11339">
        <v>2022</v>
      </c>
      <c r="B11339" t="s">
        <v>26</v>
      </c>
      <c r="C11339" s="53">
        <f t="shared" si="621"/>
        <v>44838</v>
      </c>
      <c r="D11339">
        <v>26</v>
      </c>
      <c r="E11339" t="str">
        <f t="shared" si="620"/>
        <v>S404483826</v>
      </c>
      <c r="F11339" s="3">
        <v>2025</v>
      </c>
      <c r="G11339" s="2">
        <v>178</v>
      </c>
      <c r="H11339" s="2" t="s">
        <v>7028</v>
      </c>
      <c r="I11339" s="2" t="s">
        <v>3238</v>
      </c>
      <c r="J11339" s="2" t="s">
        <v>739</v>
      </c>
      <c r="K11339" s="194" t="s">
        <v>17</v>
      </c>
      <c r="L11339" s="2">
        <v>36</v>
      </c>
      <c r="M11339" s="194" t="s">
        <v>332</v>
      </c>
      <c r="N11339" s="2" t="s">
        <v>5369</v>
      </c>
      <c r="O11339" s="195" t="s">
        <v>519</v>
      </c>
    </row>
    <row r="11340" spans="1:15">
      <c r="A11340">
        <v>2022</v>
      </c>
      <c r="B11340" t="s">
        <v>26</v>
      </c>
      <c r="C11340" s="53">
        <f t="shared" si="621"/>
        <v>44838</v>
      </c>
      <c r="D11340">
        <v>27</v>
      </c>
      <c r="E11340" t="str">
        <f t="shared" si="620"/>
        <v>S404483827</v>
      </c>
      <c r="F11340" s="3">
        <v>2026</v>
      </c>
      <c r="G11340" s="2">
        <v>178</v>
      </c>
      <c r="H11340" s="2" t="s">
        <v>10552</v>
      </c>
      <c r="I11340" s="2" t="s">
        <v>9023</v>
      </c>
      <c r="J11340" s="2" t="s">
        <v>2043</v>
      </c>
      <c r="K11340" s="194" t="s">
        <v>17</v>
      </c>
      <c r="L11340" s="2">
        <v>33</v>
      </c>
      <c r="M11340" s="194" t="s">
        <v>520</v>
      </c>
      <c r="N11340" s="2" t="s">
        <v>5369</v>
      </c>
      <c r="O11340" s="195" t="s">
        <v>5369</v>
      </c>
    </row>
    <row r="11341" spans="1:15" ht="15.75" thickBot="1">
      <c r="A11341">
        <v>2022</v>
      </c>
      <c r="B11341" t="s">
        <v>26</v>
      </c>
      <c r="C11341" s="53">
        <f t="shared" si="621"/>
        <v>44838</v>
      </c>
      <c r="D11341">
        <v>28</v>
      </c>
      <c r="E11341" t="str">
        <f t="shared" si="620"/>
        <v>S404483828</v>
      </c>
      <c r="F11341" s="5">
        <v>2027</v>
      </c>
      <c r="G11341" s="6">
        <v>178</v>
      </c>
      <c r="H11341" s="6" t="s">
        <v>11819</v>
      </c>
      <c r="I11341" s="6" t="s">
        <v>14548</v>
      </c>
      <c r="J11341" s="6" t="s">
        <v>3061</v>
      </c>
      <c r="K11341" s="196" t="s">
        <v>17</v>
      </c>
      <c r="L11341" s="6">
        <v>32</v>
      </c>
      <c r="M11341" s="196" t="s">
        <v>1688</v>
      </c>
      <c r="N11341" s="6" t="s">
        <v>297</v>
      </c>
      <c r="O11341" s="197" t="s">
        <v>3331</v>
      </c>
    </row>
    <row r="11342" spans="1:15" ht="18" thickTop="1" thickBot="1">
      <c r="A11342">
        <v>2022</v>
      </c>
      <c r="B11342" t="s">
        <v>25</v>
      </c>
      <c r="C11342" s="53">
        <f>C11341+7</f>
        <v>44845</v>
      </c>
      <c r="D11342">
        <v>1</v>
      </c>
      <c r="E11342" t="str">
        <f t="shared" ref="E11342:E11369" si="622">B11342&amp;C11342&amp;D11342</f>
        <v>S41448451</v>
      </c>
      <c r="F11342" s="146" t="s">
        <v>11903</v>
      </c>
    </row>
    <row r="11343" spans="1:15" ht="16.5" thickTop="1" thickBot="1">
      <c r="A11343">
        <v>2022</v>
      </c>
      <c r="B11343" t="s">
        <v>25</v>
      </c>
      <c r="C11343" s="53">
        <f t="shared" ref="C11343:C11369" si="623">C11342</f>
        <v>44845</v>
      </c>
      <c r="D11343">
        <v>2</v>
      </c>
      <c r="E11343" t="str">
        <f t="shared" si="622"/>
        <v>S41448452</v>
      </c>
      <c r="F11343" s="338" t="s">
        <v>1</v>
      </c>
      <c r="G11343" s="341" t="s">
        <v>2</v>
      </c>
      <c r="H11343" s="342"/>
      <c r="I11343" s="342"/>
      <c r="J11343" s="343"/>
      <c r="K11343" s="344" t="s">
        <v>3</v>
      </c>
      <c r="L11343" s="343"/>
      <c r="M11343" s="344" t="s">
        <v>144</v>
      </c>
      <c r="N11343" s="342"/>
      <c r="O11343" s="342"/>
    </row>
    <row r="11344" spans="1:15" ht="18" customHeight="1" thickBot="1">
      <c r="A11344">
        <v>2022</v>
      </c>
      <c r="B11344" t="s">
        <v>25</v>
      </c>
      <c r="C11344" s="53">
        <f t="shared" si="623"/>
        <v>44845</v>
      </c>
      <c r="D11344">
        <v>3</v>
      </c>
      <c r="E11344" t="str">
        <f t="shared" si="622"/>
        <v>S41448453</v>
      </c>
      <c r="F11344" s="339"/>
      <c r="G11344" s="345" t="s">
        <v>5</v>
      </c>
      <c r="H11344" s="347" t="s">
        <v>145</v>
      </c>
      <c r="I11344" s="348"/>
      <c r="J11344" s="349"/>
      <c r="K11344" s="350" t="s">
        <v>6</v>
      </c>
      <c r="L11344" s="352" t="s">
        <v>12875</v>
      </c>
      <c r="M11344" s="350" t="s">
        <v>8</v>
      </c>
      <c r="N11344" s="354" t="s">
        <v>146</v>
      </c>
      <c r="O11344" s="356" t="s">
        <v>147</v>
      </c>
    </row>
    <row r="11345" spans="1:15" ht="15.75" thickBot="1">
      <c r="A11345">
        <v>2022</v>
      </c>
      <c r="B11345" t="s">
        <v>25</v>
      </c>
      <c r="C11345" s="53">
        <f t="shared" si="623"/>
        <v>44845</v>
      </c>
      <c r="D11345">
        <v>4</v>
      </c>
      <c r="E11345" t="str">
        <f t="shared" si="622"/>
        <v>S41448454</v>
      </c>
      <c r="F11345" s="340"/>
      <c r="G11345" s="346"/>
      <c r="H11345" s="191" t="s">
        <v>9</v>
      </c>
      <c r="I11345" s="192" t="s">
        <v>18</v>
      </c>
      <c r="J11345" s="193" t="s">
        <v>11</v>
      </c>
      <c r="K11345" s="351"/>
      <c r="L11345" s="353"/>
      <c r="M11345" s="351"/>
      <c r="N11345" s="355"/>
      <c r="O11345" s="357"/>
    </row>
    <row r="11346" spans="1:15">
      <c r="A11346">
        <v>2022</v>
      </c>
      <c r="B11346" t="s">
        <v>25</v>
      </c>
      <c r="C11346" s="53">
        <f t="shared" si="623"/>
        <v>44845</v>
      </c>
      <c r="D11346">
        <v>5</v>
      </c>
      <c r="E11346" t="str">
        <f t="shared" si="622"/>
        <v>S41448455</v>
      </c>
      <c r="F11346" s="3" t="s">
        <v>12</v>
      </c>
      <c r="G11346" s="2">
        <v>0</v>
      </c>
      <c r="H11346" s="2" t="s">
        <v>6135</v>
      </c>
      <c r="I11346" s="2" t="s">
        <v>14506</v>
      </c>
      <c r="J11346" s="2" t="s">
        <v>6172</v>
      </c>
      <c r="K11346" s="194" t="s">
        <v>17</v>
      </c>
      <c r="L11346" s="2">
        <v>51</v>
      </c>
      <c r="M11346" s="194">
        <v>24</v>
      </c>
      <c r="N11346" s="2">
        <v>44</v>
      </c>
      <c r="O11346" s="195">
        <v>32</v>
      </c>
    </row>
    <row r="11347" spans="1:15">
      <c r="A11347">
        <v>2022</v>
      </c>
      <c r="B11347" t="s">
        <v>25</v>
      </c>
      <c r="C11347" s="53">
        <f t="shared" si="623"/>
        <v>44845</v>
      </c>
      <c r="D11347">
        <v>6</v>
      </c>
      <c r="E11347" t="str">
        <f t="shared" si="622"/>
        <v>S41448456</v>
      </c>
      <c r="F11347" s="4">
        <v>44835</v>
      </c>
      <c r="G11347" s="2">
        <v>56</v>
      </c>
      <c r="H11347" s="2" t="s">
        <v>918</v>
      </c>
      <c r="I11347" s="2" t="s">
        <v>918</v>
      </c>
      <c r="J11347" s="2" t="s">
        <v>2553</v>
      </c>
      <c r="K11347" s="194" t="s">
        <v>17</v>
      </c>
      <c r="L11347" s="2">
        <v>53</v>
      </c>
      <c r="M11347" s="194" t="s">
        <v>3386</v>
      </c>
      <c r="N11347" s="2" t="s">
        <v>4130</v>
      </c>
      <c r="O11347" s="195" t="s">
        <v>4675</v>
      </c>
    </row>
    <row r="11348" spans="1:15">
      <c r="A11348">
        <v>2022</v>
      </c>
      <c r="B11348" t="s">
        <v>25</v>
      </c>
      <c r="C11348" s="53">
        <f t="shared" si="623"/>
        <v>44845</v>
      </c>
      <c r="D11348">
        <v>7</v>
      </c>
      <c r="E11348" t="str">
        <f t="shared" si="622"/>
        <v>S41448457</v>
      </c>
      <c r="F11348" s="4">
        <v>44866</v>
      </c>
      <c r="G11348" s="2">
        <v>56</v>
      </c>
      <c r="H11348" s="2" t="s">
        <v>14549</v>
      </c>
      <c r="I11348" s="2" t="s">
        <v>14550</v>
      </c>
      <c r="J11348" s="2" t="s">
        <v>6268</v>
      </c>
      <c r="K11348" s="194" t="s">
        <v>17</v>
      </c>
      <c r="L11348" s="2">
        <v>56</v>
      </c>
      <c r="M11348" s="194" t="s">
        <v>2527</v>
      </c>
      <c r="N11348" s="2" t="s">
        <v>1138</v>
      </c>
      <c r="O11348" s="195">
        <v>0</v>
      </c>
    </row>
    <row r="11349" spans="1:15">
      <c r="A11349">
        <v>2022</v>
      </c>
      <c r="B11349" t="s">
        <v>25</v>
      </c>
      <c r="C11349" s="53">
        <f t="shared" si="623"/>
        <v>44845</v>
      </c>
      <c r="D11349">
        <v>8</v>
      </c>
      <c r="E11349" t="str">
        <f t="shared" si="622"/>
        <v>S41448458</v>
      </c>
      <c r="F11349" s="4">
        <v>44896</v>
      </c>
      <c r="G11349" s="2">
        <v>58</v>
      </c>
      <c r="H11349" s="2" t="s">
        <v>492</v>
      </c>
      <c r="I11349" s="2" t="s">
        <v>14551</v>
      </c>
      <c r="J11349" s="2" t="s">
        <v>2116</v>
      </c>
      <c r="K11349" s="194" t="s">
        <v>17</v>
      </c>
      <c r="L11349" s="2">
        <v>54</v>
      </c>
      <c r="M11349" s="194" t="s">
        <v>14552</v>
      </c>
      <c r="N11349" s="2" t="s">
        <v>523</v>
      </c>
      <c r="O11349" s="195">
        <v>0</v>
      </c>
    </row>
    <row r="11350" spans="1:15">
      <c r="A11350">
        <v>2022</v>
      </c>
      <c r="B11350" t="s">
        <v>25</v>
      </c>
      <c r="C11350" s="53">
        <f t="shared" si="623"/>
        <v>44845</v>
      </c>
      <c r="D11350">
        <v>9</v>
      </c>
      <c r="E11350" t="str">
        <f t="shared" si="622"/>
        <v>S41448459</v>
      </c>
      <c r="F11350" s="4">
        <v>44927</v>
      </c>
      <c r="G11350" s="2">
        <v>65</v>
      </c>
      <c r="H11350" s="2" t="s">
        <v>7731</v>
      </c>
      <c r="I11350" s="2" t="s">
        <v>14553</v>
      </c>
      <c r="J11350" s="2" t="s">
        <v>1420</v>
      </c>
      <c r="K11350" s="194" t="s">
        <v>17</v>
      </c>
      <c r="L11350" s="2">
        <v>55</v>
      </c>
      <c r="M11350" s="194" t="s">
        <v>14554</v>
      </c>
      <c r="N11350" s="2" t="s">
        <v>7207</v>
      </c>
      <c r="O11350" s="195">
        <v>0</v>
      </c>
    </row>
    <row r="11351" spans="1:15">
      <c r="A11351">
        <v>2022</v>
      </c>
      <c r="B11351" t="s">
        <v>25</v>
      </c>
      <c r="C11351" s="53">
        <f t="shared" si="623"/>
        <v>44845</v>
      </c>
      <c r="D11351">
        <v>10</v>
      </c>
      <c r="E11351" t="str">
        <f t="shared" si="622"/>
        <v>S414484510</v>
      </c>
      <c r="F11351" s="3" t="s">
        <v>14441</v>
      </c>
      <c r="G11351" s="2">
        <v>100</v>
      </c>
      <c r="H11351" s="2" t="s">
        <v>14555</v>
      </c>
      <c r="I11351" s="2" t="s">
        <v>14556</v>
      </c>
      <c r="J11351" s="2" t="s">
        <v>3226</v>
      </c>
      <c r="K11351" s="194" t="s">
        <v>17</v>
      </c>
      <c r="L11351" s="2">
        <v>51</v>
      </c>
      <c r="M11351" s="194">
        <v>100</v>
      </c>
      <c r="N11351" s="2">
        <v>0</v>
      </c>
      <c r="O11351" s="195">
        <v>0</v>
      </c>
    </row>
    <row r="11352" spans="1:15">
      <c r="A11352">
        <v>2022</v>
      </c>
      <c r="B11352" t="s">
        <v>25</v>
      </c>
      <c r="C11352" s="53">
        <f t="shared" si="623"/>
        <v>44845</v>
      </c>
      <c r="D11352">
        <v>11</v>
      </c>
      <c r="E11352" t="str">
        <f t="shared" si="622"/>
        <v>S414484511</v>
      </c>
      <c r="F11352" s="3">
        <v>2024</v>
      </c>
      <c r="G11352" s="2">
        <v>133</v>
      </c>
      <c r="H11352" s="2" t="s">
        <v>14557</v>
      </c>
      <c r="I11352" s="2" t="s">
        <v>14558</v>
      </c>
      <c r="J11352" s="2" t="s">
        <v>1664</v>
      </c>
      <c r="K11352" s="194" t="s">
        <v>17</v>
      </c>
      <c r="L11352" s="2">
        <v>46</v>
      </c>
      <c r="M11352" s="194">
        <v>100</v>
      </c>
      <c r="N11352" s="2">
        <v>0</v>
      </c>
      <c r="O11352" s="195">
        <v>0</v>
      </c>
    </row>
    <row r="11353" spans="1:15">
      <c r="A11353">
        <v>2022</v>
      </c>
      <c r="B11353" t="s">
        <v>25</v>
      </c>
      <c r="C11353" s="53">
        <f t="shared" si="623"/>
        <v>44845</v>
      </c>
      <c r="D11353">
        <v>12</v>
      </c>
      <c r="E11353" t="str">
        <f t="shared" si="622"/>
        <v>S414484512</v>
      </c>
      <c r="F11353" s="3">
        <v>2025</v>
      </c>
      <c r="G11353" s="2">
        <v>145</v>
      </c>
      <c r="H11353" s="2" t="s">
        <v>3599</v>
      </c>
      <c r="I11353" s="2" t="s">
        <v>14559</v>
      </c>
      <c r="J11353" s="2" t="s">
        <v>2405</v>
      </c>
      <c r="K11353" s="194" t="s">
        <v>17</v>
      </c>
      <c r="L11353" s="2">
        <v>35</v>
      </c>
      <c r="M11353" s="194" t="s">
        <v>14560</v>
      </c>
      <c r="N11353" s="2" t="s">
        <v>2023</v>
      </c>
      <c r="O11353" s="195" t="s">
        <v>7164</v>
      </c>
    </row>
    <row r="11354" spans="1:15">
      <c r="A11354">
        <v>2022</v>
      </c>
      <c r="B11354" t="s">
        <v>25</v>
      </c>
      <c r="C11354" s="53">
        <f t="shared" si="623"/>
        <v>44845</v>
      </c>
      <c r="D11354">
        <v>13</v>
      </c>
      <c r="E11354" t="str">
        <f t="shared" si="622"/>
        <v>S414484513</v>
      </c>
      <c r="F11354" s="3">
        <v>2026</v>
      </c>
      <c r="G11354" s="2">
        <v>148</v>
      </c>
      <c r="H11354" s="2">
        <v>148</v>
      </c>
      <c r="I11354" s="2" t="s">
        <v>14561</v>
      </c>
      <c r="J11354" s="2" t="s">
        <v>1625</v>
      </c>
      <c r="K11354" s="194" t="s">
        <v>17</v>
      </c>
      <c r="L11354" s="2">
        <v>29</v>
      </c>
      <c r="M11354" s="194" t="s">
        <v>801</v>
      </c>
      <c r="N11354" s="2" t="s">
        <v>14529</v>
      </c>
      <c r="O11354" s="195" t="s">
        <v>466</v>
      </c>
    </row>
    <row r="11355" spans="1:15" ht="15.75" thickBot="1">
      <c r="A11355">
        <v>2022</v>
      </c>
      <c r="B11355" t="s">
        <v>25</v>
      </c>
      <c r="C11355" s="53">
        <f t="shared" si="623"/>
        <v>44845</v>
      </c>
      <c r="D11355">
        <v>14</v>
      </c>
      <c r="E11355" t="str">
        <f t="shared" si="622"/>
        <v>S414484514</v>
      </c>
      <c r="F11355" s="5">
        <v>2027</v>
      </c>
      <c r="G11355" s="6">
        <v>150</v>
      </c>
      <c r="H11355" s="6" t="s">
        <v>11710</v>
      </c>
      <c r="I11355" s="6" t="s">
        <v>14562</v>
      </c>
      <c r="J11355" s="6" t="s">
        <v>996</v>
      </c>
      <c r="K11355" s="196" t="s">
        <v>17</v>
      </c>
      <c r="L11355" s="6">
        <v>27</v>
      </c>
      <c r="M11355" s="196" t="s">
        <v>462</v>
      </c>
      <c r="N11355" s="6" t="s">
        <v>1229</v>
      </c>
      <c r="O11355" s="197" t="s">
        <v>14563</v>
      </c>
    </row>
    <row r="11356" spans="1:15" ht="18" thickTop="1" thickBot="1">
      <c r="A11356">
        <v>2022</v>
      </c>
      <c r="B11356" t="s">
        <v>25</v>
      </c>
      <c r="C11356" s="53">
        <f t="shared" si="623"/>
        <v>44845</v>
      </c>
      <c r="D11356">
        <v>15</v>
      </c>
      <c r="E11356" t="str">
        <f t="shared" si="622"/>
        <v>S414484515</v>
      </c>
      <c r="F11356" s="146" t="s">
        <v>11904</v>
      </c>
    </row>
    <row r="11357" spans="1:15" ht="16.5" thickTop="1" thickBot="1">
      <c r="A11357">
        <v>2022</v>
      </c>
      <c r="B11357" t="s">
        <v>25</v>
      </c>
      <c r="C11357" s="53">
        <f t="shared" si="623"/>
        <v>44845</v>
      </c>
      <c r="D11357">
        <v>16</v>
      </c>
      <c r="E11357" t="str">
        <f t="shared" si="622"/>
        <v>S414484516</v>
      </c>
      <c r="F11357" s="338" t="s">
        <v>1</v>
      </c>
      <c r="G11357" s="341" t="s">
        <v>2</v>
      </c>
      <c r="H11357" s="342"/>
      <c r="I11357" s="342"/>
      <c r="J11357" s="343"/>
      <c r="K11357" s="344" t="s">
        <v>3</v>
      </c>
      <c r="L11357" s="343"/>
      <c r="M11357" s="344" t="s">
        <v>144</v>
      </c>
      <c r="N11357" s="342"/>
      <c r="O11357" s="342"/>
    </row>
    <row r="11358" spans="1:15" ht="18" customHeight="1" thickBot="1">
      <c r="A11358">
        <v>2022</v>
      </c>
      <c r="B11358" t="s">
        <v>25</v>
      </c>
      <c r="C11358" s="53">
        <f t="shared" si="623"/>
        <v>44845</v>
      </c>
      <c r="D11358">
        <v>17</v>
      </c>
      <c r="E11358" t="str">
        <f t="shared" si="622"/>
        <v>S414484517</v>
      </c>
      <c r="F11358" s="339"/>
      <c r="G11358" s="345" t="s">
        <v>5</v>
      </c>
      <c r="H11358" s="347" t="s">
        <v>145</v>
      </c>
      <c r="I11358" s="348"/>
      <c r="J11358" s="349"/>
      <c r="K11358" s="350" t="s">
        <v>6</v>
      </c>
      <c r="L11358" s="352" t="s">
        <v>12875</v>
      </c>
      <c r="M11358" s="350" t="s">
        <v>8</v>
      </c>
      <c r="N11358" s="354" t="s">
        <v>146</v>
      </c>
      <c r="O11358" s="356" t="s">
        <v>147</v>
      </c>
    </row>
    <row r="11359" spans="1:15" ht="15.75" thickBot="1">
      <c r="A11359">
        <v>2022</v>
      </c>
      <c r="B11359" t="s">
        <v>25</v>
      </c>
      <c r="C11359" s="53">
        <f t="shared" si="623"/>
        <v>44845</v>
      </c>
      <c r="D11359">
        <v>18</v>
      </c>
      <c r="E11359" t="str">
        <f t="shared" si="622"/>
        <v>S414484518</v>
      </c>
      <c r="F11359" s="340"/>
      <c r="G11359" s="346"/>
      <c r="H11359" s="191" t="s">
        <v>9</v>
      </c>
      <c r="I11359" s="192" t="s">
        <v>18</v>
      </c>
      <c r="J11359" s="193" t="s">
        <v>11</v>
      </c>
      <c r="K11359" s="351"/>
      <c r="L11359" s="353"/>
      <c r="M11359" s="351"/>
      <c r="N11359" s="355"/>
      <c r="O11359" s="357"/>
    </row>
    <row r="11360" spans="1:15">
      <c r="A11360">
        <v>2022</v>
      </c>
      <c r="B11360" t="s">
        <v>25</v>
      </c>
      <c r="C11360" s="53">
        <f t="shared" si="623"/>
        <v>44845</v>
      </c>
      <c r="D11360">
        <v>19</v>
      </c>
      <c r="E11360" t="str">
        <f t="shared" si="622"/>
        <v>S414484519</v>
      </c>
      <c r="F11360" s="3" t="s">
        <v>16</v>
      </c>
      <c r="G11360" s="2">
        <v>32</v>
      </c>
      <c r="H11360" s="2" t="s">
        <v>14564</v>
      </c>
      <c r="I11360" s="2" t="s">
        <v>1550</v>
      </c>
      <c r="J11360" s="2" t="s">
        <v>3460</v>
      </c>
      <c r="K11360" s="194" t="s">
        <v>17</v>
      </c>
      <c r="L11360" s="2">
        <v>52</v>
      </c>
      <c r="M11360" s="194" t="s">
        <v>4787</v>
      </c>
      <c r="N11360" s="2" t="s">
        <v>11464</v>
      </c>
      <c r="O11360" s="195" t="s">
        <v>730</v>
      </c>
    </row>
    <row r="11361" spans="1:15">
      <c r="A11361">
        <v>2022</v>
      </c>
      <c r="B11361" t="s">
        <v>25</v>
      </c>
      <c r="C11361" s="53">
        <f t="shared" si="623"/>
        <v>44845</v>
      </c>
      <c r="D11361">
        <v>20</v>
      </c>
      <c r="E11361" t="str">
        <f t="shared" si="622"/>
        <v>S414484520</v>
      </c>
      <c r="F11361" s="4">
        <v>44835</v>
      </c>
      <c r="G11361" s="2">
        <v>88</v>
      </c>
      <c r="H11361" s="2" t="s">
        <v>14565</v>
      </c>
      <c r="I11361" s="2" t="s">
        <v>14566</v>
      </c>
      <c r="J11361" s="2" t="s">
        <v>419</v>
      </c>
      <c r="K11361" s="194" t="s">
        <v>17</v>
      </c>
      <c r="L11361" s="2">
        <v>52</v>
      </c>
      <c r="M11361" s="194" t="s">
        <v>5723</v>
      </c>
      <c r="N11361" s="2" t="s">
        <v>1649</v>
      </c>
      <c r="O11361" s="195" t="s">
        <v>10678</v>
      </c>
    </row>
    <row r="11362" spans="1:15">
      <c r="A11362">
        <v>2022</v>
      </c>
      <c r="B11362" t="s">
        <v>25</v>
      </c>
      <c r="C11362" s="53">
        <f t="shared" si="623"/>
        <v>44845</v>
      </c>
      <c r="D11362">
        <v>21</v>
      </c>
      <c r="E11362" t="str">
        <f t="shared" si="622"/>
        <v>S414484521</v>
      </c>
      <c r="F11362" s="4">
        <v>44866</v>
      </c>
      <c r="G11362" s="2">
        <v>91</v>
      </c>
      <c r="H11362" s="2" t="s">
        <v>14567</v>
      </c>
      <c r="I11362" s="2" t="s">
        <v>14568</v>
      </c>
      <c r="J11362" s="2" t="s">
        <v>3011</v>
      </c>
      <c r="K11362" s="194" t="s">
        <v>17</v>
      </c>
      <c r="L11362" s="2">
        <v>50</v>
      </c>
      <c r="M11362" s="194" t="s">
        <v>4870</v>
      </c>
      <c r="N11362" s="2" t="s">
        <v>312</v>
      </c>
      <c r="O11362" s="195" t="s">
        <v>729</v>
      </c>
    </row>
    <row r="11363" spans="1:15">
      <c r="A11363">
        <v>2022</v>
      </c>
      <c r="B11363" t="s">
        <v>25</v>
      </c>
      <c r="C11363" s="53">
        <f t="shared" si="623"/>
        <v>44845</v>
      </c>
      <c r="D11363">
        <v>22</v>
      </c>
      <c r="E11363" t="str">
        <f t="shared" si="622"/>
        <v>S414484522</v>
      </c>
      <c r="F11363" s="4">
        <v>44896</v>
      </c>
      <c r="G11363" s="2">
        <v>93</v>
      </c>
      <c r="H11363" s="2" t="s">
        <v>5861</v>
      </c>
      <c r="I11363" s="2" t="s">
        <v>14569</v>
      </c>
      <c r="J11363" s="2" t="s">
        <v>523</v>
      </c>
      <c r="K11363" s="194" t="s">
        <v>17</v>
      </c>
      <c r="L11363" s="2">
        <v>50</v>
      </c>
      <c r="M11363" s="194" t="s">
        <v>11796</v>
      </c>
      <c r="N11363" s="2" t="s">
        <v>640</v>
      </c>
      <c r="O11363" s="195" t="s">
        <v>752</v>
      </c>
    </row>
    <row r="11364" spans="1:15">
      <c r="A11364">
        <v>2022</v>
      </c>
      <c r="B11364" t="s">
        <v>25</v>
      </c>
      <c r="C11364" s="53">
        <f t="shared" si="623"/>
        <v>44845</v>
      </c>
      <c r="D11364">
        <v>23</v>
      </c>
      <c r="E11364" t="str">
        <f t="shared" si="622"/>
        <v>S414484523</v>
      </c>
      <c r="F11364" s="4">
        <v>44927</v>
      </c>
      <c r="G11364" s="2">
        <v>105</v>
      </c>
      <c r="H11364" s="2" t="s">
        <v>14570</v>
      </c>
      <c r="I11364" s="2" t="s">
        <v>14195</v>
      </c>
      <c r="J11364" s="2" t="s">
        <v>1366</v>
      </c>
      <c r="K11364" s="194" t="s">
        <v>17</v>
      </c>
      <c r="L11364" s="2">
        <v>49</v>
      </c>
      <c r="M11364" s="194" t="s">
        <v>13184</v>
      </c>
      <c r="N11364" s="2" t="s">
        <v>833</v>
      </c>
      <c r="O11364" s="195" t="s">
        <v>830</v>
      </c>
    </row>
    <row r="11365" spans="1:15">
      <c r="A11365">
        <v>2022</v>
      </c>
      <c r="B11365" t="s">
        <v>25</v>
      </c>
      <c r="C11365" s="53">
        <f t="shared" si="623"/>
        <v>44845</v>
      </c>
      <c r="D11365">
        <v>24</v>
      </c>
      <c r="E11365" t="str">
        <f t="shared" si="622"/>
        <v>S414484524</v>
      </c>
      <c r="F11365" s="3" t="s">
        <v>14441</v>
      </c>
      <c r="G11365" s="2">
        <v>135</v>
      </c>
      <c r="H11365" s="2" t="s">
        <v>14422</v>
      </c>
      <c r="I11365" s="2" t="s">
        <v>4681</v>
      </c>
      <c r="J11365" s="2">
        <v>6</v>
      </c>
      <c r="K11365" s="194" t="s">
        <v>17</v>
      </c>
      <c r="L11365" s="2">
        <v>46</v>
      </c>
      <c r="M11365" s="194" t="s">
        <v>11453</v>
      </c>
      <c r="N11365" s="2">
        <v>0</v>
      </c>
      <c r="O11365" s="195" t="s">
        <v>833</v>
      </c>
    </row>
    <row r="11366" spans="1:15">
      <c r="A11366">
        <v>2022</v>
      </c>
      <c r="B11366" t="s">
        <v>25</v>
      </c>
      <c r="C11366" s="53">
        <f t="shared" si="623"/>
        <v>44845</v>
      </c>
      <c r="D11366">
        <v>25</v>
      </c>
      <c r="E11366" t="str">
        <f t="shared" si="622"/>
        <v>S414484525</v>
      </c>
      <c r="F11366" s="3">
        <v>2024</v>
      </c>
      <c r="G11366" s="2">
        <v>168</v>
      </c>
      <c r="H11366" s="2" t="s">
        <v>3433</v>
      </c>
      <c r="I11366" s="2" t="s">
        <v>14571</v>
      </c>
      <c r="J11366" s="2" t="s">
        <v>2284</v>
      </c>
      <c r="K11366" s="194" t="s">
        <v>17</v>
      </c>
      <c r="L11366" s="2">
        <v>41</v>
      </c>
      <c r="M11366" s="194" t="s">
        <v>11858</v>
      </c>
      <c r="N11366" s="2">
        <v>0</v>
      </c>
      <c r="O11366" s="195" t="s">
        <v>1502</v>
      </c>
    </row>
    <row r="11367" spans="1:15">
      <c r="A11367">
        <v>2022</v>
      </c>
      <c r="B11367" t="s">
        <v>25</v>
      </c>
      <c r="C11367" s="53">
        <f t="shared" si="623"/>
        <v>44845</v>
      </c>
      <c r="D11367">
        <v>26</v>
      </c>
      <c r="E11367" t="str">
        <f t="shared" si="622"/>
        <v>S414484526</v>
      </c>
      <c r="F11367" s="3">
        <v>2025</v>
      </c>
      <c r="G11367" s="2">
        <v>180</v>
      </c>
      <c r="H11367" s="2" t="s">
        <v>14572</v>
      </c>
      <c r="I11367" s="2" t="s">
        <v>14573</v>
      </c>
      <c r="J11367" s="2" t="s">
        <v>3226</v>
      </c>
      <c r="K11367" s="194" t="s">
        <v>17</v>
      </c>
      <c r="L11367" s="2">
        <v>34</v>
      </c>
      <c r="M11367" s="194" t="s">
        <v>4407</v>
      </c>
      <c r="N11367" s="2" t="s">
        <v>833</v>
      </c>
      <c r="O11367" s="195" t="s">
        <v>291</v>
      </c>
    </row>
    <row r="11368" spans="1:15">
      <c r="A11368">
        <v>2022</v>
      </c>
      <c r="B11368" t="s">
        <v>25</v>
      </c>
      <c r="C11368" s="53">
        <f t="shared" si="623"/>
        <v>44845</v>
      </c>
      <c r="D11368">
        <v>27</v>
      </c>
      <c r="E11368" t="str">
        <f t="shared" si="622"/>
        <v>S414484527</v>
      </c>
      <c r="F11368" s="3">
        <v>2026</v>
      </c>
      <c r="G11368" s="2">
        <v>178</v>
      </c>
      <c r="H11368" s="2" t="s">
        <v>14574</v>
      </c>
      <c r="I11368" s="2" t="s">
        <v>14575</v>
      </c>
      <c r="J11368" s="2" t="s">
        <v>3230</v>
      </c>
      <c r="K11368" s="194" t="s">
        <v>17</v>
      </c>
      <c r="L11368" s="2">
        <v>31</v>
      </c>
      <c r="M11368" s="194" t="s">
        <v>11622</v>
      </c>
      <c r="N11368" s="2" t="s">
        <v>508</v>
      </c>
      <c r="O11368" s="195" t="s">
        <v>1208</v>
      </c>
    </row>
    <row r="11369" spans="1:15" ht="15.75" thickBot="1">
      <c r="A11369">
        <v>2022</v>
      </c>
      <c r="B11369" t="s">
        <v>25</v>
      </c>
      <c r="C11369" s="53">
        <f t="shared" si="623"/>
        <v>44845</v>
      </c>
      <c r="D11369">
        <v>28</v>
      </c>
      <c r="E11369" t="str">
        <f t="shared" si="622"/>
        <v>S414484528</v>
      </c>
      <c r="F11369" s="5">
        <v>2027</v>
      </c>
      <c r="G11369" s="6">
        <v>180</v>
      </c>
      <c r="H11369" s="6" t="s">
        <v>10328</v>
      </c>
      <c r="I11369" s="6" t="s">
        <v>12228</v>
      </c>
      <c r="J11369" s="6" t="s">
        <v>1990</v>
      </c>
      <c r="K11369" s="196" t="s">
        <v>17</v>
      </c>
      <c r="L11369" s="6">
        <v>30</v>
      </c>
      <c r="M11369" s="196" t="s">
        <v>10595</v>
      </c>
      <c r="N11369" s="6">
        <v>20</v>
      </c>
      <c r="O11369" s="197" t="s">
        <v>423</v>
      </c>
    </row>
    <row r="11370" spans="1:15" ht="18" thickTop="1" thickBot="1">
      <c r="A11370">
        <v>2022</v>
      </c>
      <c r="B11370" t="s">
        <v>24</v>
      </c>
      <c r="C11370" s="53">
        <f>C11369+7</f>
        <v>44852</v>
      </c>
      <c r="D11370">
        <v>1</v>
      </c>
      <c r="E11370" t="str">
        <f t="shared" ref="E11370:E11397" si="624">B11370&amp;C11370&amp;D11370</f>
        <v>S42448521</v>
      </c>
      <c r="F11370" s="146" t="s">
        <v>11903</v>
      </c>
    </row>
    <row r="11371" spans="1:15" ht="16.5" thickTop="1" thickBot="1">
      <c r="A11371">
        <v>2022</v>
      </c>
      <c r="B11371" t="s">
        <v>24</v>
      </c>
      <c r="C11371" s="53">
        <f t="shared" ref="C11371:C11397" si="625">C11370</f>
        <v>44852</v>
      </c>
      <c r="D11371">
        <v>2</v>
      </c>
      <c r="E11371" t="str">
        <f t="shared" si="624"/>
        <v>S42448522</v>
      </c>
      <c r="F11371" s="338" t="s">
        <v>1</v>
      </c>
      <c r="G11371" s="341" t="s">
        <v>2</v>
      </c>
      <c r="H11371" s="342"/>
      <c r="I11371" s="342"/>
      <c r="J11371" s="343"/>
      <c r="K11371" s="344" t="s">
        <v>3</v>
      </c>
      <c r="L11371" s="343"/>
      <c r="M11371" s="344" t="s">
        <v>144</v>
      </c>
      <c r="N11371" s="342"/>
      <c r="O11371" s="342"/>
    </row>
    <row r="11372" spans="1:15" ht="18" customHeight="1" thickBot="1">
      <c r="A11372">
        <v>2022</v>
      </c>
      <c r="B11372" t="s">
        <v>24</v>
      </c>
      <c r="C11372" s="53">
        <f t="shared" si="625"/>
        <v>44852</v>
      </c>
      <c r="D11372">
        <v>3</v>
      </c>
      <c r="E11372" t="str">
        <f t="shared" si="624"/>
        <v>S42448523</v>
      </c>
      <c r="F11372" s="339"/>
      <c r="G11372" s="345" t="s">
        <v>5</v>
      </c>
      <c r="H11372" s="347" t="s">
        <v>145</v>
      </c>
      <c r="I11372" s="348"/>
      <c r="J11372" s="349"/>
      <c r="K11372" s="350" t="s">
        <v>6</v>
      </c>
      <c r="L11372" s="352" t="s">
        <v>12875</v>
      </c>
      <c r="M11372" s="350" t="s">
        <v>8</v>
      </c>
      <c r="N11372" s="354" t="s">
        <v>146</v>
      </c>
      <c r="O11372" s="356" t="s">
        <v>147</v>
      </c>
    </row>
    <row r="11373" spans="1:15" ht="15.75" thickBot="1">
      <c r="A11373">
        <v>2022</v>
      </c>
      <c r="B11373" t="s">
        <v>24</v>
      </c>
      <c r="C11373" s="53">
        <f t="shared" si="625"/>
        <v>44852</v>
      </c>
      <c r="D11373">
        <v>4</v>
      </c>
      <c r="E11373" t="str">
        <f t="shared" si="624"/>
        <v>S42448524</v>
      </c>
      <c r="F11373" s="340"/>
      <c r="G11373" s="346"/>
      <c r="H11373" s="191" t="s">
        <v>9</v>
      </c>
      <c r="I11373" s="192" t="s">
        <v>18</v>
      </c>
      <c r="J11373" s="193" t="s">
        <v>11</v>
      </c>
      <c r="K11373" s="351"/>
      <c r="L11373" s="353"/>
      <c r="M11373" s="351"/>
      <c r="N11373" s="355"/>
      <c r="O11373" s="357"/>
    </row>
    <row r="11374" spans="1:15">
      <c r="A11374">
        <v>2022</v>
      </c>
      <c r="B11374" t="s">
        <v>24</v>
      </c>
      <c r="C11374" s="53">
        <f t="shared" si="625"/>
        <v>44852</v>
      </c>
      <c r="D11374">
        <v>5</v>
      </c>
      <c r="E11374" t="str">
        <f t="shared" si="624"/>
        <v>S42448525</v>
      </c>
      <c r="F11374" s="3" t="s">
        <v>12</v>
      </c>
      <c r="G11374" s="2" t="s">
        <v>14506</v>
      </c>
      <c r="H11374" s="2" t="s">
        <v>14506</v>
      </c>
      <c r="I11374" s="2" t="s">
        <v>5182</v>
      </c>
      <c r="J11374" s="2" t="s">
        <v>12912</v>
      </c>
      <c r="K11374" s="194" t="s">
        <v>13</v>
      </c>
      <c r="L11374" s="2">
        <v>48</v>
      </c>
      <c r="M11374" s="194">
        <v>25</v>
      </c>
      <c r="N11374" s="2" t="s">
        <v>731</v>
      </c>
      <c r="O11374" s="195" t="s">
        <v>9084</v>
      </c>
    </row>
    <row r="11375" spans="1:15">
      <c r="A11375">
        <v>2022</v>
      </c>
      <c r="B11375" t="s">
        <v>24</v>
      </c>
      <c r="C11375" s="53">
        <f t="shared" si="625"/>
        <v>44852</v>
      </c>
      <c r="D11375">
        <v>6</v>
      </c>
      <c r="E11375" t="str">
        <f t="shared" si="624"/>
        <v>S42448526</v>
      </c>
      <c r="F11375" s="4">
        <v>44835</v>
      </c>
      <c r="G11375" s="2" t="s">
        <v>14576</v>
      </c>
      <c r="H11375" s="2" t="s">
        <v>14576</v>
      </c>
      <c r="I11375" s="2" t="s">
        <v>14576</v>
      </c>
      <c r="J11375" s="2" t="s">
        <v>686</v>
      </c>
      <c r="K11375" s="194" t="s">
        <v>13</v>
      </c>
      <c r="L11375" s="2">
        <v>51</v>
      </c>
      <c r="M11375" s="194" t="s">
        <v>1795</v>
      </c>
      <c r="N11375" s="2" t="s">
        <v>484</v>
      </c>
      <c r="O11375" s="195" t="s">
        <v>340</v>
      </c>
    </row>
    <row r="11376" spans="1:15">
      <c r="A11376">
        <v>2022</v>
      </c>
      <c r="B11376" t="s">
        <v>24</v>
      </c>
      <c r="C11376" s="53">
        <f t="shared" si="625"/>
        <v>44852</v>
      </c>
      <c r="D11376">
        <v>7</v>
      </c>
      <c r="E11376" t="str">
        <f t="shared" si="624"/>
        <v>S42448527</v>
      </c>
      <c r="F11376" s="4">
        <v>44866</v>
      </c>
      <c r="G11376" s="2" t="s">
        <v>3937</v>
      </c>
      <c r="H11376" s="2" t="s">
        <v>3937</v>
      </c>
      <c r="I11376" s="2" t="s">
        <v>14577</v>
      </c>
      <c r="J11376" s="2" t="s">
        <v>9448</v>
      </c>
      <c r="K11376" s="194" t="s">
        <v>13</v>
      </c>
      <c r="L11376" s="2">
        <v>51</v>
      </c>
      <c r="M11376" s="194">
        <v>58</v>
      </c>
      <c r="N11376" s="2">
        <v>32</v>
      </c>
      <c r="O11376" s="195">
        <v>10</v>
      </c>
    </row>
    <row r="11377" spans="1:15">
      <c r="A11377">
        <v>2022</v>
      </c>
      <c r="B11377" t="s">
        <v>24</v>
      </c>
      <c r="C11377" s="53">
        <f t="shared" si="625"/>
        <v>44852</v>
      </c>
      <c r="D11377">
        <v>8</v>
      </c>
      <c r="E11377" t="str">
        <f t="shared" si="624"/>
        <v>S42448528</v>
      </c>
      <c r="F11377" s="4">
        <v>44896</v>
      </c>
      <c r="G11377" s="2" t="s">
        <v>14578</v>
      </c>
      <c r="H11377" s="2" t="s">
        <v>14578</v>
      </c>
      <c r="I11377" s="2" t="s">
        <v>14579</v>
      </c>
      <c r="J11377" s="2" t="s">
        <v>10823</v>
      </c>
      <c r="K11377" s="194" t="s">
        <v>13</v>
      </c>
      <c r="L11377" s="2">
        <v>51</v>
      </c>
      <c r="M11377" s="194" t="s">
        <v>2090</v>
      </c>
      <c r="N11377" s="2" t="s">
        <v>5776</v>
      </c>
      <c r="O11377" s="195" t="s">
        <v>4130</v>
      </c>
    </row>
    <row r="11378" spans="1:15">
      <c r="A11378">
        <v>2022</v>
      </c>
      <c r="B11378" t="s">
        <v>24</v>
      </c>
      <c r="C11378" s="53">
        <f t="shared" si="625"/>
        <v>44852</v>
      </c>
      <c r="D11378">
        <v>9</v>
      </c>
      <c r="E11378" t="str">
        <f t="shared" si="624"/>
        <v>S42448529</v>
      </c>
      <c r="F11378" s="4">
        <v>44927</v>
      </c>
      <c r="G11378" s="2" t="s">
        <v>14580</v>
      </c>
      <c r="H11378" s="2" t="s">
        <v>14580</v>
      </c>
      <c r="I11378" s="2" t="s">
        <v>14581</v>
      </c>
      <c r="J11378" s="2" t="s">
        <v>2849</v>
      </c>
      <c r="K11378" s="194" t="s">
        <v>13</v>
      </c>
      <c r="L11378" s="2">
        <v>55</v>
      </c>
      <c r="M11378" s="194" t="s">
        <v>3583</v>
      </c>
      <c r="N11378" s="2" t="s">
        <v>343</v>
      </c>
      <c r="O11378" s="195">
        <v>0</v>
      </c>
    </row>
    <row r="11379" spans="1:15">
      <c r="A11379">
        <v>2022</v>
      </c>
      <c r="B11379" t="s">
        <v>24</v>
      </c>
      <c r="C11379" s="53">
        <f t="shared" si="625"/>
        <v>44852</v>
      </c>
      <c r="D11379">
        <v>10</v>
      </c>
      <c r="E11379" t="str">
        <f t="shared" si="624"/>
        <v>S424485210</v>
      </c>
      <c r="F11379" s="3" t="s">
        <v>14441</v>
      </c>
      <c r="G11379" s="2" t="s">
        <v>14582</v>
      </c>
      <c r="H11379" s="2" t="s">
        <v>14582</v>
      </c>
      <c r="I11379" s="2" t="s">
        <v>6892</v>
      </c>
      <c r="J11379" s="2" t="s">
        <v>917</v>
      </c>
      <c r="K11379" s="194" t="s">
        <v>13</v>
      </c>
      <c r="L11379" s="2">
        <v>49</v>
      </c>
      <c r="M11379" s="194" t="s">
        <v>284</v>
      </c>
      <c r="N11379" s="2" t="s">
        <v>466</v>
      </c>
      <c r="O11379" s="195" t="s">
        <v>466</v>
      </c>
    </row>
    <row r="11380" spans="1:15">
      <c r="A11380">
        <v>2022</v>
      </c>
      <c r="B11380" t="s">
        <v>24</v>
      </c>
      <c r="C11380" s="53">
        <f t="shared" si="625"/>
        <v>44852</v>
      </c>
      <c r="D11380">
        <v>11</v>
      </c>
      <c r="E11380" t="str">
        <f t="shared" si="624"/>
        <v>S424485211</v>
      </c>
      <c r="F11380" s="3">
        <v>2024</v>
      </c>
      <c r="G11380" s="2" t="s">
        <v>13677</v>
      </c>
      <c r="H11380" s="2" t="s">
        <v>13677</v>
      </c>
      <c r="I11380" s="2">
        <v>134</v>
      </c>
      <c r="J11380" s="2" t="s">
        <v>932</v>
      </c>
      <c r="K11380" s="194" t="s">
        <v>13</v>
      </c>
      <c r="L11380" s="2">
        <v>44</v>
      </c>
      <c r="M11380" s="194" t="s">
        <v>2456</v>
      </c>
      <c r="N11380" s="2" t="s">
        <v>466</v>
      </c>
      <c r="O11380" s="195">
        <v>0</v>
      </c>
    </row>
    <row r="11381" spans="1:15">
      <c r="A11381">
        <v>2022</v>
      </c>
      <c r="B11381" t="s">
        <v>24</v>
      </c>
      <c r="C11381" s="53">
        <f t="shared" si="625"/>
        <v>44852</v>
      </c>
      <c r="D11381">
        <v>12</v>
      </c>
      <c r="E11381" t="str">
        <f t="shared" si="624"/>
        <v>S424485212</v>
      </c>
      <c r="F11381" s="3">
        <v>2025</v>
      </c>
      <c r="G11381" s="2" t="s">
        <v>4972</v>
      </c>
      <c r="H11381" s="2" t="s">
        <v>4972</v>
      </c>
      <c r="I11381" s="2" t="s">
        <v>14583</v>
      </c>
      <c r="J11381" s="2" t="s">
        <v>1828</v>
      </c>
      <c r="K11381" s="194" t="s">
        <v>13</v>
      </c>
      <c r="L11381" s="2">
        <v>35</v>
      </c>
      <c r="M11381" s="194" t="s">
        <v>13802</v>
      </c>
      <c r="N11381" s="2" t="s">
        <v>3780</v>
      </c>
      <c r="O11381" s="195" t="s">
        <v>906</v>
      </c>
    </row>
    <row r="11382" spans="1:15">
      <c r="A11382">
        <v>2022</v>
      </c>
      <c r="B11382" t="s">
        <v>24</v>
      </c>
      <c r="C11382" s="53">
        <f t="shared" si="625"/>
        <v>44852</v>
      </c>
      <c r="D11382">
        <v>13</v>
      </c>
      <c r="E11382" t="str">
        <f t="shared" si="624"/>
        <v>S424485213</v>
      </c>
      <c r="F11382" s="3">
        <v>2026</v>
      </c>
      <c r="G11382" s="2" t="s">
        <v>14584</v>
      </c>
      <c r="H11382" s="2" t="s">
        <v>14584</v>
      </c>
      <c r="I11382" s="2" t="s">
        <v>14585</v>
      </c>
      <c r="J11382" s="2" t="s">
        <v>1867</v>
      </c>
      <c r="K11382" s="194" t="s">
        <v>13</v>
      </c>
      <c r="L11382" s="2">
        <v>28</v>
      </c>
      <c r="M11382" s="194" t="s">
        <v>14586</v>
      </c>
      <c r="N11382" s="2" t="s">
        <v>585</v>
      </c>
      <c r="O11382" s="195" t="s">
        <v>758</v>
      </c>
    </row>
    <row r="11383" spans="1:15" ht="15.75" thickBot="1">
      <c r="A11383">
        <v>2022</v>
      </c>
      <c r="B11383" t="s">
        <v>24</v>
      </c>
      <c r="C11383" s="53">
        <f t="shared" si="625"/>
        <v>44852</v>
      </c>
      <c r="D11383">
        <v>14</v>
      </c>
      <c r="E11383" t="str">
        <f t="shared" si="624"/>
        <v>S424485214</v>
      </c>
      <c r="F11383" s="5">
        <v>2027</v>
      </c>
      <c r="G11383" s="6" t="s">
        <v>4517</v>
      </c>
      <c r="H11383" s="6" t="s">
        <v>4517</v>
      </c>
      <c r="I11383" s="6" t="s">
        <v>12097</v>
      </c>
      <c r="J11383" s="6" t="s">
        <v>3187</v>
      </c>
      <c r="K11383" s="196" t="s">
        <v>13</v>
      </c>
      <c r="L11383" s="6">
        <v>25</v>
      </c>
      <c r="M11383" s="196" t="s">
        <v>5045</v>
      </c>
      <c r="N11383" s="6" t="s">
        <v>1491</v>
      </c>
      <c r="O11383" s="197" t="s">
        <v>506</v>
      </c>
    </row>
    <row r="11384" spans="1:15" ht="18" thickTop="1" thickBot="1">
      <c r="A11384">
        <v>2022</v>
      </c>
      <c r="B11384" t="s">
        <v>24</v>
      </c>
      <c r="C11384" s="53">
        <f t="shared" si="625"/>
        <v>44852</v>
      </c>
      <c r="D11384">
        <v>15</v>
      </c>
      <c r="E11384" t="str">
        <f t="shared" si="624"/>
        <v>S424485215</v>
      </c>
      <c r="F11384" s="146" t="s">
        <v>11904</v>
      </c>
    </row>
    <row r="11385" spans="1:15" ht="16.5" thickTop="1" thickBot="1">
      <c r="A11385">
        <v>2022</v>
      </c>
      <c r="B11385" t="s">
        <v>24</v>
      </c>
      <c r="C11385" s="53">
        <f t="shared" si="625"/>
        <v>44852</v>
      </c>
      <c r="D11385">
        <v>16</v>
      </c>
      <c r="E11385" t="str">
        <f t="shared" si="624"/>
        <v>S424485216</v>
      </c>
      <c r="F11385" s="338" t="s">
        <v>1</v>
      </c>
      <c r="G11385" s="341" t="s">
        <v>2</v>
      </c>
      <c r="H11385" s="342"/>
      <c r="I11385" s="342"/>
      <c r="J11385" s="343"/>
      <c r="K11385" s="344" t="s">
        <v>3</v>
      </c>
      <c r="L11385" s="343"/>
      <c r="M11385" s="344" t="s">
        <v>144</v>
      </c>
      <c r="N11385" s="342"/>
      <c r="O11385" s="342"/>
    </row>
    <row r="11386" spans="1:15" ht="18" customHeight="1" thickBot="1">
      <c r="A11386">
        <v>2022</v>
      </c>
      <c r="B11386" t="s">
        <v>24</v>
      </c>
      <c r="C11386" s="53">
        <f t="shared" si="625"/>
        <v>44852</v>
      </c>
      <c r="D11386">
        <v>17</v>
      </c>
      <c r="E11386" t="str">
        <f t="shared" si="624"/>
        <v>S424485217</v>
      </c>
      <c r="F11386" s="339"/>
      <c r="G11386" s="345" t="s">
        <v>5</v>
      </c>
      <c r="H11386" s="347" t="s">
        <v>145</v>
      </c>
      <c r="I11386" s="348"/>
      <c r="J11386" s="349"/>
      <c r="K11386" s="350" t="s">
        <v>6</v>
      </c>
      <c r="L11386" s="352" t="s">
        <v>12875</v>
      </c>
      <c r="M11386" s="350" t="s">
        <v>8</v>
      </c>
      <c r="N11386" s="354" t="s">
        <v>146</v>
      </c>
      <c r="O11386" s="356" t="s">
        <v>147</v>
      </c>
    </row>
    <row r="11387" spans="1:15" ht="15.75" thickBot="1">
      <c r="A11387">
        <v>2022</v>
      </c>
      <c r="B11387" t="s">
        <v>24</v>
      </c>
      <c r="C11387" s="53">
        <f t="shared" si="625"/>
        <v>44852</v>
      </c>
      <c r="D11387">
        <v>18</v>
      </c>
      <c r="E11387" t="str">
        <f t="shared" si="624"/>
        <v>S424485218</v>
      </c>
      <c r="F11387" s="340"/>
      <c r="G11387" s="346"/>
      <c r="H11387" s="191" t="s">
        <v>9</v>
      </c>
      <c r="I11387" s="192" t="s">
        <v>18</v>
      </c>
      <c r="J11387" s="193" t="s">
        <v>11</v>
      </c>
      <c r="K11387" s="351"/>
      <c r="L11387" s="353"/>
      <c r="M11387" s="351"/>
      <c r="N11387" s="355"/>
      <c r="O11387" s="357"/>
    </row>
    <row r="11388" spans="1:15">
      <c r="A11388">
        <v>2022</v>
      </c>
      <c r="B11388" t="s">
        <v>24</v>
      </c>
      <c r="C11388" s="53">
        <f t="shared" si="625"/>
        <v>44852</v>
      </c>
      <c r="D11388">
        <v>19</v>
      </c>
      <c r="E11388" t="str">
        <f t="shared" si="624"/>
        <v>S424485219</v>
      </c>
      <c r="F11388" s="3" t="s">
        <v>16</v>
      </c>
      <c r="G11388" s="2" t="s">
        <v>14587</v>
      </c>
      <c r="H11388" s="2" t="s">
        <v>14587</v>
      </c>
      <c r="I11388" s="2" t="s">
        <v>14588</v>
      </c>
      <c r="J11388" s="2" t="s">
        <v>3740</v>
      </c>
      <c r="K11388" s="194" t="s">
        <v>13</v>
      </c>
      <c r="L11388" s="2">
        <v>51</v>
      </c>
      <c r="M11388" s="194" t="s">
        <v>11434</v>
      </c>
      <c r="N11388" s="2" t="s">
        <v>641</v>
      </c>
      <c r="O11388" s="195" t="s">
        <v>11434</v>
      </c>
    </row>
    <row r="11389" spans="1:15">
      <c r="A11389">
        <v>2022</v>
      </c>
      <c r="B11389" t="s">
        <v>24</v>
      </c>
      <c r="C11389" s="53">
        <f t="shared" si="625"/>
        <v>44852</v>
      </c>
      <c r="D11389">
        <v>20</v>
      </c>
      <c r="E11389" t="str">
        <f t="shared" si="624"/>
        <v>S424485220</v>
      </c>
      <c r="F11389" s="4">
        <v>44835</v>
      </c>
      <c r="G11389" s="2" t="s">
        <v>14589</v>
      </c>
      <c r="H11389" s="2" t="s">
        <v>14589</v>
      </c>
      <c r="I11389" s="2" t="s">
        <v>4393</v>
      </c>
      <c r="J11389" s="2" t="s">
        <v>3257</v>
      </c>
      <c r="K11389" s="194" t="s">
        <v>13</v>
      </c>
      <c r="L11389" s="2">
        <v>51</v>
      </c>
      <c r="M11389" s="194">
        <v>50</v>
      </c>
      <c r="N11389" s="2" t="s">
        <v>443</v>
      </c>
      <c r="O11389" s="195" t="s">
        <v>506</v>
      </c>
    </row>
    <row r="11390" spans="1:15">
      <c r="A11390">
        <v>2022</v>
      </c>
      <c r="B11390" t="s">
        <v>24</v>
      </c>
      <c r="C11390" s="53">
        <f t="shared" si="625"/>
        <v>44852</v>
      </c>
      <c r="D11390">
        <v>21</v>
      </c>
      <c r="E11390" t="str">
        <f t="shared" si="624"/>
        <v>S424485221</v>
      </c>
      <c r="F11390" s="4">
        <v>44866</v>
      </c>
      <c r="G11390" s="2" t="s">
        <v>14590</v>
      </c>
      <c r="H11390" s="2" t="s">
        <v>14590</v>
      </c>
      <c r="I11390" s="2" t="s">
        <v>14591</v>
      </c>
      <c r="J11390" s="2" t="s">
        <v>300</v>
      </c>
      <c r="K11390" s="194" t="s">
        <v>13</v>
      </c>
      <c r="L11390" s="2">
        <v>48</v>
      </c>
      <c r="M11390" s="194" t="s">
        <v>824</v>
      </c>
      <c r="N11390" s="2" t="s">
        <v>4905</v>
      </c>
      <c r="O11390" s="195" t="s">
        <v>1208</v>
      </c>
    </row>
    <row r="11391" spans="1:15">
      <c r="A11391">
        <v>2022</v>
      </c>
      <c r="B11391" t="s">
        <v>24</v>
      </c>
      <c r="C11391" s="53">
        <f t="shared" si="625"/>
        <v>44852</v>
      </c>
      <c r="D11391">
        <v>22</v>
      </c>
      <c r="E11391" t="str">
        <f t="shared" si="624"/>
        <v>S424485222</v>
      </c>
      <c r="F11391" s="4">
        <v>44896</v>
      </c>
      <c r="G11391" s="2" t="s">
        <v>14592</v>
      </c>
      <c r="H11391" s="2" t="s">
        <v>14592</v>
      </c>
      <c r="I11391" s="2" t="s">
        <v>14593</v>
      </c>
      <c r="J11391" s="2" t="s">
        <v>791</v>
      </c>
      <c r="K11391" s="194" t="s">
        <v>13</v>
      </c>
      <c r="L11391" s="2">
        <v>49</v>
      </c>
      <c r="M11391" s="194">
        <v>50</v>
      </c>
      <c r="N11391" s="2" t="s">
        <v>2583</v>
      </c>
      <c r="O11391" s="195" t="s">
        <v>631</v>
      </c>
    </row>
    <row r="11392" spans="1:15">
      <c r="A11392">
        <v>2022</v>
      </c>
      <c r="B11392" t="s">
        <v>24</v>
      </c>
      <c r="C11392" s="53">
        <f t="shared" si="625"/>
        <v>44852</v>
      </c>
      <c r="D11392">
        <v>23</v>
      </c>
      <c r="E11392" t="str">
        <f t="shared" si="624"/>
        <v>S424485223</v>
      </c>
      <c r="F11392" s="4">
        <v>44927</v>
      </c>
      <c r="G11392" s="2" t="s">
        <v>14594</v>
      </c>
      <c r="H11392" s="2" t="s">
        <v>14594</v>
      </c>
      <c r="I11392" s="2" t="s">
        <v>11728</v>
      </c>
      <c r="J11392" s="2" t="s">
        <v>1161</v>
      </c>
      <c r="K11392" s="194" t="s">
        <v>13</v>
      </c>
      <c r="L11392" s="2">
        <v>47</v>
      </c>
      <c r="M11392" s="194">
        <v>90</v>
      </c>
      <c r="N11392" s="2" t="s">
        <v>1502</v>
      </c>
      <c r="O11392" s="195" t="s">
        <v>285</v>
      </c>
    </row>
    <row r="11393" spans="1:15">
      <c r="A11393">
        <v>2022</v>
      </c>
      <c r="B11393" t="s">
        <v>24</v>
      </c>
      <c r="C11393" s="53">
        <f t="shared" si="625"/>
        <v>44852</v>
      </c>
      <c r="D11393">
        <v>24</v>
      </c>
      <c r="E11393" t="str">
        <f t="shared" si="624"/>
        <v>S424485224</v>
      </c>
      <c r="F11393" s="3" t="s">
        <v>14441</v>
      </c>
      <c r="G11393" s="2" t="s">
        <v>14595</v>
      </c>
      <c r="H11393" s="2" t="s">
        <v>14595</v>
      </c>
      <c r="I11393" s="2" t="s">
        <v>14596</v>
      </c>
      <c r="J11393" s="2" t="s">
        <v>1871</v>
      </c>
      <c r="K11393" s="194" t="s">
        <v>13</v>
      </c>
      <c r="L11393" s="2">
        <v>41</v>
      </c>
      <c r="M11393" s="194" t="s">
        <v>11761</v>
      </c>
      <c r="N11393" s="2" t="s">
        <v>469</v>
      </c>
      <c r="O11393" s="195" t="s">
        <v>1248</v>
      </c>
    </row>
    <row r="11394" spans="1:15">
      <c r="A11394">
        <v>2022</v>
      </c>
      <c r="B11394" t="s">
        <v>24</v>
      </c>
      <c r="C11394" s="53">
        <f t="shared" si="625"/>
        <v>44852</v>
      </c>
      <c r="D11394">
        <v>25</v>
      </c>
      <c r="E11394" t="str">
        <f t="shared" si="624"/>
        <v>S424485225</v>
      </c>
      <c r="F11394" s="3">
        <v>2024</v>
      </c>
      <c r="G11394" s="2" t="s">
        <v>14597</v>
      </c>
      <c r="H11394" s="2" t="s">
        <v>14597</v>
      </c>
      <c r="I11394" s="2" t="s">
        <v>13497</v>
      </c>
      <c r="J11394" s="2" t="s">
        <v>2316</v>
      </c>
      <c r="K11394" s="194" t="s">
        <v>13</v>
      </c>
      <c r="L11394" s="2">
        <v>39</v>
      </c>
      <c r="M11394" s="194" t="s">
        <v>11761</v>
      </c>
      <c r="N11394" s="2" t="s">
        <v>1322</v>
      </c>
      <c r="O11394" s="195" t="s">
        <v>1322</v>
      </c>
    </row>
    <row r="11395" spans="1:15">
      <c r="A11395">
        <v>2022</v>
      </c>
      <c r="B11395" t="s">
        <v>24</v>
      </c>
      <c r="C11395" s="53">
        <f t="shared" si="625"/>
        <v>44852</v>
      </c>
      <c r="D11395">
        <v>26</v>
      </c>
      <c r="E11395" t="str">
        <f t="shared" si="624"/>
        <v>S424485226</v>
      </c>
      <c r="F11395" s="3">
        <v>2025</v>
      </c>
      <c r="G11395" s="2" t="s">
        <v>14598</v>
      </c>
      <c r="H11395" s="2" t="s">
        <v>14598</v>
      </c>
      <c r="I11395" s="2">
        <v>173</v>
      </c>
      <c r="J11395" s="2" t="s">
        <v>317</v>
      </c>
      <c r="K11395" s="194" t="s">
        <v>13</v>
      </c>
      <c r="L11395" s="2">
        <v>32</v>
      </c>
      <c r="M11395" s="194" t="s">
        <v>4455</v>
      </c>
      <c r="N11395" s="2" t="s">
        <v>3331</v>
      </c>
      <c r="O11395" s="195" t="s">
        <v>1322</v>
      </c>
    </row>
    <row r="11396" spans="1:15">
      <c r="A11396">
        <v>2022</v>
      </c>
      <c r="B11396" t="s">
        <v>24</v>
      </c>
      <c r="C11396" s="53">
        <f t="shared" si="625"/>
        <v>44852</v>
      </c>
      <c r="D11396">
        <v>27</v>
      </c>
      <c r="E11396" t="str">
        <f t="shared" si="624"/>
        <v>S424485227</v>
      </c>
      <c r="F11396" s="3">
        <v>2026</v>
      </c>
      <c r="G11396" s="2" t="s">
        <v>14599</v>
      </c>
      <c r="H11396" s="2" t="s">
        <v>14599</v>
      </c>
      <c r="I11396" s="2" t="s">
        <v>9310</v>
      </c>
      <c r="J11396" s="2" t="s">
        <v>911</v>
      </c>
      <c r="K11396" s="194" t="s">
        <v>13</v>
      </c>
      <c r="L11396" s="2">
        <v>29</v>
      </c>
      <c r="M11396" s="194" t="s">
        <v>11313</v>
      </c>
      <c r="N11396" s="2" t="s">
        <v>1975</v>
      </c>
      <c r="O11396" s="195" t="s">
        <v>1548</v>
      </c>
    </row>
    <row r="11397" spans="1:15" ht="15.75" thickBot="1">
      <c r="A11397">
        <v>2022</v>
      </c>
      <c r="B11397" t="s">
        <v>24</v>
      </c>
      <c r="C11397" s="53">
        <f t="shared" si="625"/>
        <v>44852</v>
      </c>
      <c r="D11397">
        <v>28</v>
      </c>
      <c r="E11397" t="str">
        <f t="shared" si="624"/>
        <v>S424485228</v>
      </c>
      <c r="F11397" s="5">
        <v>2027</v>
      </c>
      <c r="G11397" s="6" t="s">
        <v>10501</v>
      </c>
      <c r="H11397" s="6" t="s">
        <v>10501</v>
      </c>
      <c r="I11397" s="6" t="s">
        <v>14600</v>
      </c>
      <c r="J11397" s="6" t="s">
        <v>2082</v>
      </c>
      <c r="K11397" s="196" t="s">
        <v>13</v>
      </c>
      <c r="L11397" s="6">
        <v>26</v>
      </c>
      <c r="M11397" s="196" t="s">
        <v>11622</v>
      </c>
      <c r="N11397" s="6" t="s">
        <v>512</v>
      </c>
      <c r="O11397" s="197" t="s">
        <v>340</v>
      </c>
    </row>
    <row r="11398" spans="1:15" ht="18" thickTop="1" thickBot="1">
      <c r="A11398">
        <v>2022</v>
      </c>
      <c r="B11398" t="s">
        <v>23</v>
      </c>
      <c r="C11398" s="53">
        <f>C11397+7</f>
        <v>44859</v>
      </c>
      <c r="D11398">
        <v>1</v>
      </c>
      <c r="E11398" t="str">
        <f t="shared" ref="E11398:E11425" si="626">B11398&amp;C11398&amp;D11398</f>
        <v>S43448591</v>
      </c>
      <c r="F11398" s="146" t="s">
        <v>11903</v>
      </c>
    </row>
    <row r="11399" spans="1:15" ht="16.5" thickTop="1" thickBot="1">
      <c r="A11399">
        <v>2022</v>
      </c>
      <c r="B11399" t="s">
        <v>23</v>
      </c>
      <c r="C11399" s="53">
        <f t="shared" ref="C11399:C11425" si="627">C11398</f>
        <v>44859</v>
      </c>
      <c r="D11399">
        <v>2</v>
      </c>
      <c r="E11399" t="str">
        <f t="shared" si="626"/>
        <v>S43448592</v>
      </c>
      <c r="F11399" s="338" t="s">
        <v>1</v>
      </c>
      <c r="G11399" s="341" t="s">
        <v>2</v>
      </c>
      <c r="H11399" s="342"/>
      <c r="I11399" s="342"/>
      <c r="J11399" s="343"/>
      <c r="K11399" s="344" t="s">
        <v>3</v>
      </c>
      <c r="L11399" s="343"/>
      <c r="M11399" s="344" t="s">
        <v>144</v>
      </c>
      <c r="N11399" s="342"/>
      <c r="O11399" s="342"/>
    </row>
    <row r="11400" spans="1:15" ht="18" customHeight="1" thickBot="1">
      <c r="A11400">
        <v>2022</v>
      </c>
      <c r="B11400" t="s">
        <v>23</v>
      </c>
      <c r="C11400" s="53">
        <f t="shared" si="627"/>
        <v>44859</v>
      </c>
      <c r="D11400">
        <v>3</v>
      </c>
      <c r="E11400" t="str">
        <f t="shared" si="626"/>
        <v>S43448593</v>
      </c>
      <c r="F11400" s="339"/>
      <c r="G11400" s="345" t="s">
        <v>5</v>
      </c>
      <c r="H11400" s="347" t="s">
        <v>145</v>
      </c>
      <c r="I11400" s="348"/>
      <c r="J11400" s="349"/>
      <c r="K11400" s="350" t="s">
        <v>6</v>
      </c>
      <c r="L11400" s="352" t="s">
        <v>12875</v>
      </c>
      <c r="M11400" s="350" t="s">
        <v>8</v>
      </c>
      <c r="N11400" s="354" t="s">
        <v>146</v>
      </c>
      <c r="O11400" s="356" t="s">
        <v>147</v>
      </c>
    </row>
    <row r="11401" spans="1:15" ht="15.75" thickBot="1">
      <c r="A11401">
        <v>2022</v>
      </c>
      <c r="B11401" t="s">
        <v>23</v>
      </c>
      <c r="C11401" s="53">
        <f t="shared" si="627"/>
        <v>44859</v>
      </c>
      <c r="D11401">
        <v>4</v>
      </c>
      <c r="E11401" t="str">
        <f t="shared" si="626"/>
        <v>S43448594</v>
      </c>
      <c r="F11401" s="340"/>
      <c r="G11401" s="346"/>
      <c r="H11401" s="191" t="s">
        <v>9</v>
      </c>
      <c r="I11401" s="192" t="s">
        <v>18</v>
      </c>
      <c r="J11401" s="193" t="s">
        <v>11</v>
      </c>
      <c r="K11401" s="351"/>
      <c r="L11401" s="353"/>
      <c r="M11401" s="351"/>
      <c r="N11401" s="355"/>
      <c r="O11401" s="357"/>
    </row>
    <row r="11402" spans="1:15">
      <c r="A11402">
        <v>2022</v>
      </c>
      <c r="B11402" t="s">
        <v>23</v>
      </c>
      <c r="C11402" s="53">
        <f t="shared" si="627"/>
        <v>44859</v>
      </c>
      <c r="D11402">
        <v>5</v>
      </c>
      <c r="E11402" t="str">
        <f t="shared" si="626"/>
        <v>S43448595</v>
      </c>
      <c r="F11402" s="3" t="s">
        <v>12</v>
      </c>
      <c r="G11402" s="2">
        <v>0</v>
      </c>
      <c r="H11402" s="2" t="s">
        <v>14601</v>
      </c>
      <c r="I11402" s="2" t="s">
        <v>14601</v>
      </c>
      <c r="J11402" s="2" t="s">
        <v>5182</v>
      </c>
      <c r="K11402" s="194" t="s">
        <v>17</v>
      </c>
      <c r="L11402" s="2">
        <v>51</v>
      </c>
      <c r="M11402" s="194" t="s">
        <v>11007</v>
      </c>
      <c r="N11402" s="2" t="s">
        <v>10650</v>
      </c>
      <c r="O11402" s="195" t="s">
        <v>4235</v>
      </c>
    </row>
    <row r="11403" spans="1:15">
      <c r="A11403">
        <v>2022</v>
      </c>
      <c r="B11403" t="s">
        <v>23</v>
      </c>
      <c r="C11403" s="53">
        <f t="shared" si="627"/>
        <v>44859</v>
      </c>
      <c r="D11403">
        <v>6</v>
      </c>
      <c r="E11403" t="str">
        <f t="shared" si="626"/>
        <v>S43448596</v>
      </c>
      <c r="F11403" s="4">
        <v>44835</v>
      </c>
      <c r="G11403" s="2">
        <v>56</v>
      </c>
      <c r="H11403" s="2" t="s">
        <v>14602</v>
      </c>
      <c r="I11403" s="2" t="s">
        <v>14603</v>
      </c>
      <c r="J11403" s="2" t="s">
        <v>9415</v>
      </c>
      <c r="K11403" s="194" t="s">
        <v>17</v>
      </c>
      <c r="L11403" s="2">
        <v>52</v>
      </c>
      <c r="M11403" s="194" t="s">
        <v>10678</v>
      </c>
      <c r="N11403" s="2" t="s">
        <v>1650</v>
      </c>
      <c r="O11403" s="195" t="s">
        <v>4854</v>
      </c>
    </row>
    <row r="11404" spans="1:15">
      <c r="A11404">
        <v>2022</v>
      </c>
      <c r="B11404" t="s">
        <v>23</v>
      </c>
      <c r="C11404" s="53">
        <f t="shared" si="627"/>
        <v>44859</v>
      </c>
      <c r="D11404">
        <v>7</v>
      </c>
      <c r="E11404" t="str">
        <f t="shared" si="626"/>
        <v>S43448597</v>
      </c>
      <c r="F11404" s="4">
        <v>44866</v>
      </c>
      <c r="G11404" s="2">
        <v>56</v>
      </c>
      <c r="H11404" s="2" t="s">
        <v>14604</v>
      </c>
      <c r="I11404" s="2" t="s">
        <v>3208</v>
      </c>
      <c r="J11404" s="2" t="s">
        <v>11330</v>
      </c>
      <c r="K11404" s="194" t="s">
        <v>17</v>
      </c>
      <c r="L11404" s="2">
        <v>52</v>
      </c>
      <c r="M11404" s="194" t="s">
        <v>1036</v>
      </c>
      <c r="N11404" s="2" t="s">
        <v>5754</v>
      </c>
      <c r="O11404" s="195" t="s">
        <v>5755</v>
      </c>
    </row>
    <row r="11405" spans="1:15">
      <c r="A11405">
        <v>2022</v>
      </c>
      <c r="B11405" t="s">
        <v>23</v>
      </c>
      <c r="C11405" s="53">
        <f t="shared" si="627"/>
        <v>44859</v>
      </c>
      <c r="D11405">
        <v>8</v>
      </c>
      <c r="E11405" t="str">
        <f t="shared" si="626"/>
        <v>S43448598</v>
      </c>
      <c r="F11405" s="4">
        <v>44896</v>
      </c>
      <c r="G11405" s="2">
        <v>57</v>
      </c>
      <c r="H11405" s="2" t="s">
        <v>632</v>
      </c>
      <c r="I11405" s="2" t="s">
        <v>14487</v>
      </c>
      <c r="J11405" s="2" t="s">
        <v>10208</v>
      </c>
      <c r="K11405" s="194" t="s">
        <v>17</v>
      </c>
      <c r="L11405" s="2">
        <v>52</v>
      </c>
      <c r="M11405" s="194" t="s">
        <v>5723</v>
      </c>
      <c r="N11405" s="2" t="s">
        <v>11434</v>
      </c>
      <c r="O11405" s="195" t="s">
        <v>1036</v>
      </c>
    </row>
    <row r="11406" spans="1:15">
      <c r="A11406">
        <v>2022</v>
      </c>
      <c r="B11406" t="s">
        <v>23</v>
      </c>
      <c r="C11406" s="53">
        <f t="shared" si="627"/>
        <v>44859</v>
      </c>
      <c r="D11406">
        <v>9</v>
      </c>
      <c r="E11406" t="str">
        <f t="shared" si="626"/>
        <v>S43448599</v>
      </c>
      <c r="F11406" s="4">
        <v>44927</v>
      </c>
      <c r="G11406" s="2">
        <v>68</v>
      </c>
      <c r="H11406" s="2" t="s">
        <v>13926</v>
      </c>
      <c r="I11406" s="2" t="s">
        <v>14605</v>
      </c>
      <c r="J11406" s="2" t="s">
        <v>267</v>
      </c>
      <c r="K11406" s="194" t="s">
        <v>17</v>
      </c>
      <c r="L11406" s="2">
        <v>54</v>
      </c>
      <c r="M11406" s="194" t="s">
        <v>729</v>
      </c>
      <c r="N11406" s="2" t="s">
        <v>312</v>
      </c>
      <c r="O11406" s="195" t="s">
        <v>4870</v>
      </c>
    </row>
    <row r="11407" spans="1:15">
      <c r="A11407">
        <v>2022</v>
      </c>
      <c r="B11407" t="s">
        <v>23</v>
      </c>
      <c r="C11407" s="53">
        <f t="shared" si="627"/>
        <v>44859</v>
      </c>
      <c r="D11407">
        <v>10</v>
      </c>
      <c r="E11407" t="str">
        <f t="shared" si="626"/>
        <v>S434485910</v>
      </c>
      <c r="F11407" s="3" t="s">
        <v>14441</v>
      </c>
      <c r="G11407" s="2">
        <v>102</v>
      </c>
      <c r="H11407" s="2" t="s">
        <v>11506</v>
      </c>
      <c r="I11407" s="2" t="s">
        <v>14502</v>
      </c>
      <c r="J11407" s="2" t="s">
        <v>3631</v>
      </c>
      <c r="K11407" s="194" t="s">
        <v>17</v>
      </c>
      <c r="L11407" s="2">
        <v>47</v>
      </c>
      <c r="M11407" s="194" t="s">
        <v>4854</v>
      </c>
      <c r="N11407" s="2" t="s">
        <v>2136</v>
      </c>
      <c r="O11407" s="195" t="s">
        <v>11459</v>
      </c>
    </row>
    <row r="11408" spans="1:15">
      <c r="A11408">
        <v>2022</v>
      </c>
      <c r="B11408" t="s">
        <v>23</v>
      </c>
      <c r="C11408" s="53">
        <f t="shared" si="627"/>
        <v>44859</v>
      </c>
      <c r="D11408">
        <v>11</v>
      </c>
      <c r="E11408" t="str">
        <f t="shared" si="626"/>
        <v>S434485911</v>
      </c>
      <c r="F11408" s="3">
        <v>2024</v>
      </c>
      <c r="G11408" s="2">
        <v>135</v>
      </c>
      <c r="H11408" s="2" t="s">
        <v>14606</v>
      </c>
      <c r="I11408" s="2" t="s">
        <v>14607</v>
      </c>
      <c r="J11408" s="2" t="s">
        <v>5034</v>
      </c>
      <c r="K11408" s="194" t="s">
        <v>17</v>
      </c>
      <c r="L11408" s="2">
        <v>45</v>
      </c>
      <c r="M11408" s="194" t="s">
        <v>4854</v>
      </c>
      <c r="N11408" s="2" t="s">
        <v>1036</v>
      </c>
      <c r="O11408" s="195" t="s">
        <v>12928</v>
      </c>
    </row>
    <row r="11409" spans="1:15">
      <c r="A11409">
        <v>2022</v>
      </c>
      <c r="B11409" t="s">
        <v>23</v>
      </c>
      <c r="C11409" s="53">
        <f t="shared" si="627"/>
        <v>44859</v>
      </c>
      <c r="D11409">
        <v>12</v>
      </c>
      <c r="E11409" t="str">
        <f t="shared" si="626"/>
        <v>S434485912</v>
      </c>
      <c r="F11409" s="3">
        <v>2025</v>
      </c>
      <c r="G11409" s="2">
        <v>140</v>
      </c>
      <c r="H11409" s="2" t="s">
        <v>14608</v>
      </c>
      <c r="I11409" s="2" t="s">
        <v>14609</v>
      </c>
      <c r="J11409" s="2" t="s">
        <v>1114</v>
      </c>
      <c r="K11409" s="194" t="s">
        <v>17</v>
      </c>
      <c r="L11409" s="2">
        <v>40</v>
      </c>
      <c r="M11409" s="194" t="s">
        <v>12555</v>
      </c>
      <c r="N11409" s="2" t="s">
        <v>1036</v>
      </c>
      <c r="O11409" s="195" t="s">
        <v>642</v>
      </c>
    </row>
    <row r="11410" spans="1:15">
      <c r="A11410">
        <v>2022</v>
      </c>
      <c r="B11410" t="s">
        <v>23</v>
      </c>
      <c r="C11410" s="53">
        <f t="shared" si="627"/>
        <v>44859</v>
      </c>
      <c r="D11410">
        <v>13</v>
      </c>
      <c r="E11410" t="str">
        <f t="shared" si="626"/>
        <v>S434485913</v>
      </c>
      <c r="F11410" s="3">
        <v>2026</v>
      </c>
      <c r="G11410" s="2">
        <v>142</v>
      </c>
      <c r="H11410" s="2" t="s">
        <v>11429</v>
      </c>
      <c r="I11410" s="2" t="s">
        <v>14610</v>
      </c>
      <c r="J11410" s="2" t="s">
        <v>1254</v>
      </c>
      <c r="K11410" s="194" t="s">
        <v>17</v>
      </c>
      <c r="L11410" s="2">
        <v>33</v>
      </c>
      <c r="M11410" s="194" t="s">
        <v>11686</v>
      </c>
      <c r="N11410" s="2">
        <v>25</v>
      </c>
      <c r="O11410" s="195" t="s">
        <v>1831</v>
      </c>
    </row>
    <row r="11411" spans="1:15" ht="15.75" thickBot="1">
      <c r="A11411">
        <v>2022</v>
      </c>
      <c r="B11411" t="s">
        <v>23</v>
      </c>
      <c r="C11411" s="53">
        <f t="shared" si="627"/>
        <v>44859</v>
      </c>
      <c r="D11411">
        <v>14</v>
      </c>
      <c r="E11411" t="str">
        <f t="shared" si="626"/>
        <v>S434485914</v>
      </c>
      <c r="F11411" s="5">
        <v>2027</v>
      </c>
      <c r="G11411" s="6">
        <v>145</v>
      </c>
      <c r="H11411" s="6" t="s">
        <v>4331</v>
      </c>
      <c r="I11411" s="6" t="s">
        <v>11487</v>
      </c>
      <c r="J11411" s="6" t="s">
        <v>3418</v>
      </c>
      <c r="K11411" s="196" t="s">
        <v>17</v>
      </c>
      <c r="L11411" s="6">
        <v>30</v>
      </c>
      <c r="M11411" s="196" t="s">
        <v>12555</v>
      </c>
      <c r="N11411" s="6" t="s">
        <v>10678</v>
      </c>
      <c r="O11411" s="197" t="s">
        <v>1642</v>
      </c>
    </row>
    <row r="11412" spans="1:15" ht="18" thickTop="1" thickBot="1">
      <c r="A11412">
        <v>2022</v>
      </c>
      <c r="B11412" t="s">
        <v>23</v>
      </c>
      <c r="C11412" s="53">
        <f t="shared" si="627"/>
        <v>44859</v>
      </c>
      <c r="D11412">
        <v>15</v>
      </c>
      <c r="E11412" t="str">
        <f t="shared" si="626"/>
        <v>S434485915</v>
      </c>
      <c r="F11412" s="146" t="s">
        <v>11904</v>
      </c>
    </row>
    <row r="11413" spans="1:15" ht="16.5" thickTop="1" thickBot="1">
      <c r="A11413">
        <v>2022</v>
      </c>
      <c r="B11413" t="s">
        <v>23</v>
      </c>
      <c r="C11413" s="53">
        <f t="shared" si="627"/>
        <v>44859</v>
      </c>
      <c r="D11413">
        <v>16</v>
      </c>
      <c r="E11413" t="str">
        <f t="shared" si="626"/>
        <v>S434485916</v>
      </c>
      <c r="F11413" s="338" t="s">
        <v>1</v>
      </c>
      <c r="G11413" s="341" t="s">
        <v>2</v>
      </c>
      <c r="H11413" s="342"/>
      <c r="I11413" s="342"/>
      <c r="J11413" s="343"/>
      <c r="K11413" s="344" t="s">
        <v>3</v>
      </c>
      <c r="L11413" s="343"/>
      <c r="M11413" s="344" t="s">
        <v>144</v>
      </c>
      <c r="N11413" s="342"/>
      <c r="O11413" s="342"/>
    </row>
    <row r="11414" spans="1:15" ht="18" customHeight="1" thickBot="1">
      <c r="A11414">
        <v>2022</v>
      </c>
      <c r="B11414" t="s">
        <v>23</v>
      </c>
      <c r="C11414" s="53">
        <f t="shared" si="627"/>
        <v>44859</v>
      </c>
      <c r="D11414">
        <v>17</v>
      </c>
      <c r="E11414" t="str">
        <f t="shared" si="626"/>
        <v>S434485917</v>
      </c>
      <c r="F11414" s="339"/>
      <c r="G11414" s="345" t="s">
        <v>5</v>
      </c>
      <c r="H11414" s="347" t="s">
        <v>145</v>
      </c>
      <c r="I11414" s="348"/>
      <c r="J11414" s="349"/>
      <c r="K11414" s="350" t="s">
        <v>6</v>
      </c>
      <c r="L11414" s="352" t="s">
        <v>12875</v>
      </c>
      <c r="M11414" s="350" t="s">
        <v>8</v>
      </c>
      <c r="N11414" s="354" t="s">
        <v>146</v>
      </c>
      <c r="O11414" s="356" t="s">
        <v>147</v>
      </c>
    </row>
    <row r="11415" spans="1:15" ht="15.75" thickBot="1">
      <c r="A11415">
        <v>2022</v>
      </c>
      <c r="B11415" t="s">
        <v>23</v>
      </c>
      <c r="C11415" s="53">
        <f t="shared" si="627"/>
        <v>44859</v>
      </c>
      <c r="D11415">
        <v>18</v>
      </c>
      <c r="E11415" t="str">
        <f t="shared" si="626"/>
        <v>S434485918</v>
      </c>
      <c r="F11415" s="340"/>
      <c r="G11415" s="346"/>
      <c r="H11415" s="191" t="s">
        <v>9</v>
      </c>
      <c r="I11415" s="192" t="s">
        <v>18</v>
      </c>
      <c r="J11415" s="193" t="s">
        <v>11</v>
      </c>
      <c r="K11415" s="351"/>
      <c r="L11415" s="353"/>
      <c r="M11415" s="351"/>
      <c r="N11415" s="355"/>
      <c r="O11415" s="357"/>
    </row>
    <row r="11416" spans="1:15">
      <c r="A11416">
        <v>2022</v>
      </c>
      <c r="B11416" t="s">
        <v>23</v>
      </c>
      <c r="C11416" s="53">
        <f t="shared" si="627"/>
        <v>44859</v>
      </c>
      <c r="D11416">
        <v>19</v>
      </c>
      <c r="E11416" t="str">
        <f t="shared" si="626"/>
        <v>S434485919</v>
      </c>
      <c r="F11416" s="3" t="s">
        <v>16</v>
      </c>
      <c r="G11416" s="2">
        <v>25</v>
      </c>
      <c r="H11416" s="2" t="s">
        <v>14611</v>
      </c>
      <c r="I11416" s="2" t="s">
        <v>5366</v>
      </c>
      <c r="J11416" s="2" t="s">
        <v>4340</v>
      </c>
      <c r="K11416" s="194" t="s">
        <v>17</v>
      </c>
      <c r="L11416" s="2">
        <v>49</v>
      </c>
      <c r="M11416" s="194" t="s">
        <v>3697</v>
      </c>
      <c r="N11416" s="2">
        <v>50</v>
      </c>
      <c r="O11416" s="195" t="s">
        <v>333</v>
      </c>
    </row>
    <row r="11417" spans="1:15">
      <c r="A11417">
        <v>2022</v>
      </c>
      <c r="B11417" t="s">
        <v>23</v>
      </c>
      <c r="C11417" s="53">
        <f t="shared" si="627"/>
        <v>44859</v>
      </c>
      <c r="D11417">
        <v>20</v>
      </c>
      <c r="E11417" t="str">
        <f t="shared" si="626"/>
        <v>S434485920</v>
      </c>
      <c r="F11417" s="4">
        <v>44835</v>
      </c>
      <c r="G11417" s="2">
        <v>81</v>
      </c>
      <c r="H11417" s="2" t="s">
        <v>14612</v>
      </c>
      <c r="I11417" s="2" t="s">
        <v>13831</v>
      </c>
      <c r="J11417" s="2" t="s">
        <v>2771</v>
      </c>
      <c r="K11417" s="194" t="s">
        <v>17</v>
      </c>
      <c r="L11417" s="2">
        <v>49</v>
      </c>
      <c r="M11417" s="194" t="s">
        <v>1019</v>
      </c>
      <c r="N11417" s="2" t="s">
        <v>3192</v>
      </c>
      <c r="O11417" s="195" t="s">
        <v>7459</v>
      </c>
    </row>
    <row r="11418" spans="1:15">
      <c r="A11418">
        <v>2022</v>
      </c>
      <c r="B11418" t="s">
        <v>23</v>
      </c>
      <c r="C11418" s="53">
        <f t="shared" si="627"/>
        <v>44859</v>
      </c>
      <c r="D11418">
        <v>21</v>
      </c>
      <c r="E11418" t="str">
        <f t="shared" si="626"/>
        <v>S434485921</v>
      </c>
      <c r="F11418" s="4">
        <v>44866</v>
      </c>
      <c r="G11418" s="2">
        <v>83</v>
      </c>
      <c r="H11418" s="2" t="s">
        <v>14613</v>
      </c>
      <c r="I11418" s="2" t="s">
        <v>14614</v>
      </c>
      <c r="J11418" s="2" t="s">
        <v>3115</v>
      </c>
      <c r="K11418" s="194" t="s">
        <v>17</v>
      </c>
      <c r="L11418" s="2">
        <v>48</v>
      </c>
      <c r="M11418" s="194" t="s">
        <v>1019</v>
      </c>
      <c r="N11418" s="2" t="s">
        <v>3192</v>
      </c>
      <c r="O11418" s="195" t="s">
        <v>7459</v>
      </c>
    </row>
    <row r="11419" spans="1:15">
      <c r="A11419">
        <v>2022</v>
      </c>
      <c r="B11419" t="s">
        <v>23</v>
      </c>
      <c r="C11419" s="53">
        <f t="shared" si="627"/>
        <v>44859</v>
      </c>
      <c r="D11419">
        <v>22</v>
      </c>
      <c r="E11419" t="str">
        <f t="shared" si="626"/>
        <v>S434485922</v>
      </c>
      <c r="F11419" s="4">
        <v>44896</v>
      </c>
      <c r="G11419" s="2">
        <v>85</v>
      </c>
      <c r="H11419" s="2" t="s">
        <v>14615</v>
      </c>
      <c r="I11419" s="2" t="s">
        <v>14616</v>
      </c>
      <c r="J11419" s="2" t="s">
        <v>981</v>
      </c>
      <c r="K11419" s="194" t="s">
        <v>17</v>
      </c>
      <c r="L11419" s="2">
        <v>47</v>
      </c>
      <c r="M11419" s="194" t="s">
        <v>10627</v>
      </c>
      <c r="N11419" s="2" t="s">
        <v>10188</v>
      </c>
      <c r="O11419" s="195" t="s">
        <v>1629</v>
      </c>
    </row>
    <row r="11420" spans="1:15">
      <c r="A11420">
        <v>2022</v>
      </c>
      <c r="B11420" t="s">
        <v>23</v>
      </c>
      <c r="C11420" s="53">
        <f t="shared" si="627"/>
        <v>44859</v>
      </c>
      <c r="D11420">
        <v>23</v>
      </c>
      <c r="E11420" t="str">
        <f t="shared" si="626"/>
        <v>S434485923</v>
      </c>
      <c r="F11420" s="4">
        <v>44927</v>
      </c>
      <c r="G11420" s="2">
        <v>98</v>
      </c>
      <c r="H11420" s="2" t="s">
        <v>14293</v>
      </c>
      <c r="I11420" s="2" t="s">
        <v>14617</v>
      </c>
      <c r="J11420" s="2" t="s">
        <v>950</v>
      </c>
      <c r="K11420" s="194" t="s">
        <v>17</v>
      </c>
      <c r="L11420" s="2">
        <v>47</v>
      </c>
      <c r="M11420" s="194" t="s">
        <v>546</v>
      </c>
      <c r="N11420" s="2" t="s">
        <v>546</v>
      </c>
      <c r="O11420" s="195" t="s">
        <v>350</v>
      </c>
    </row>
    <row r="11421" spans="1:15">
      <c r="A11421">
        <v>2022</v>
      </c>
      <c r="B11421" t="s">
        <v>23</v>
      </c>
      <c r="C11421" s="53">
        <f t="shared" si="627"/>
        <v>44859</v>
      </c>
      <c r="D11421">
        <v>24</v>
      </c>
      <c r="E11421" t="str">
        <f t="shared" si="626"/>
        <v>S434485924</v>
      </c>
      <c r="F11421" s="3" t="s">
        <v>14441</v>
      </c>
      <c r="G11421" s="2">
        <v>137</v>
      </c>
      <c r="H11421" s="2" t="s">
        <v>4730</v>
      </c>
      <c r="I11421" s="2" t="s">
        <v>5779</v>
      </c>
      <c r="J11421" s="2" t="s">
        <v>1430</v>
      </c>
      <c r="K11421" s="194" t="s">
        <v>17</v>
      </c>
      <c r="L11421" s="2">
        <v>45</v>
      </c>
      <c r="M11421" s="194" t="s">
        <v>529</v>
      </c>
      <c r="N11421" s="2" t="s">
        <v>460</v>
      </c>
      <c r="O11421" s="195" t="s">
        <v>545</v>
      </c>
    </row>
    <row r="11422" spans="1:15">
      <c r="A11422">
        <v>2022</v>
      </c>
      <c r="B11422" t="s">
        <v>23</v>
      </c>
      <c r="C11422" s="53">
        <f t="shared" si="627"/>
        <v>44859</v>
      </c>
      <c r="D11422">
        <v>25</v>
      </c>
      <c r="E11422" t="str">
        <f t="shared" si="626"/>
        <v>S434485925</v>
      </c>
      <c r="F11422" s="3">
        <v>2024</v>
      </c>
      <c r="G11422" s="2">
        <v>168</v>
      </c>
      <c r="H11422" s="2" t="s">
        <v>14618</v>
      </c>
      <c r="I11422" s="2" t="s">
        <v>13586</v>
      </c>
      <c r="J11422" s="2" t="s">
        <v>2402</v>
      </c>
      <c r="K11422" s="194" t="s">
        <v>17</v>
      </c>
      <c r="L11422" s="2">
        <v>41</v>
      </c>
      <c r="M11422" s="194" t="s">
        <v>3697</v>
      </c>
      <c r="N11422" s="2" t="s">
        <v>1723</v>
      </c>
      <c r="O11422" s="195" t="s">
        <v>10127</v>
      </c>
    </row>
    <row r="11423" spans="1:15">
      <c r="A11423">
        <v>2022</v>
      </c>
      <c r="B11423" t="s">
        <v>23</v>
      </c>
      <c r="C11423" s="53">
        <f t="shared" si="627"/>
        <v>44859</v>
      </c>
      <c r="D11423">
        <v>26</v>
      </c>
      <c r="E11423" t="str">
        <f t="shared" si="626"/>
        <v>S434485926</v>
      </c>
      <c r="F11423" s="3">
        <v>2025</v>
      </c>
      <c r="G11423" s="2">
        <v>170</v>
      </c>
      <c r="H11423" s="2" t="s">
        <v>14619</v>
      </c>
      <c r="I11423" s="2" t="s">
        <v>14620</v>
      </c>
      <c r="J11423" s="2" t="s">
        <v>4293</v>
      </c>
      <c r="K11423" s="194" t="s">
        <v>17</v>
      </c>
      <c r="L11423" s="2">
        <v>37</v>
      </c>
      <c r="M11423" s="194" t="s">
        <v>338</v>
      </c>
      <c r="N11423" s="2" t="s">
        <v>333</v>
      </c>
      <c r="O11423" s="195" t="s">
        <v>3192</v>
      </c>
    </row>
    <row r="11424" spans="1:15">
      <c r="A11424">
        <v>2022</v>
      </c>
      <c r="B11424" t="s">
        <v>23</v>
      </c>
      <c r="C11424" s="53">
        <f t="shared" si="627"/>
        <v>44859</v>
      </c>
      <c r="D11424">
        <v>27</v>
      </c>
      <c r="E11424" t="str">
        <f t="shared" si="626"/>
        <v>S434485927</v>
      </c>
      <c r="F11424" s="3">
        <v>2026</v>
      </c>
      <c r="G11424" s="2">
        <v>172</v>
      </c>
      <c r="H11424" s="2" t="s">
        <v>10267</v>
      </c>
      <c r="I11424" s="2" t="s">
        <v>14621</v>
      </c>
      <c r="J11424" s="2" t="s">
        <v>3115</v>
      </c>
      <c r="K11424" s="194" t="s">
        <v>17</v>
      </c>
      <c r="L11424" s="2">
        <v>33</v>
      </c>
      <c r="M11424" s="194" t="s">
        <v>6251</v>
      </c>
      <c r="N11424" s="2" t="s">
        <v>258</v>
      </c>
      <c r="O11424" s="195" t="s">
        <v>551</v>
      </c>
    </row>
    <row r="11425" spans="1:15" ht="15.75" thickBot="1">
      <c r="A11425">
        <v>2022</v>
      </c>
      <c r="B11425" t="s">
        <v>23</v>
      </c>
      <c r="C11425" s="53">
        <f t="shared" si="627"/>
        <v>44859</v>
      </c>
      <c r="D11425">
        <v>28</v>
      </c>
      <c r="E11425" t="str">
        <f t="shared" si="626"/>
        <v>S434485928</v>
      </c>
      <c r="F11425" s="5">
        <v>2027</v>
      </c>
      <c r="G11425" s="6">
        <v>175</v>
      </c>
      <c r="H11425" s="6" t="s">
        <v>14622</v>
      </c>
      <c r="I11425" s="6" t="s">
        <v>13722</v>
      </c>
      <c r="J11425" s="6" t="s">
        <v>2816</v>
      </c>
      <c r="K11425" s="196" t="s">
        <v>17</v>
      </c>
      <c r="L11425" s="6">
        <v>31</v>
      </c>
      <c r="M11425" s="196" t="s">
        <v>344</v>
      </c>
      <c r="N11425" s="6">
        <v>20</v>
      </c>
      <c r="O11425" s="197" t="s">
        <v>529</v>
      </c>
    </row>
    <row r="11426" spans="1:15" ht="18" thickTop="1" thickBot="1">
      <c r="A11426">
        <v>2022</v>
      </c>
      <c r="B11426" t="s">
        <v>22</v>
      </c>
      <c r="C11426" s="53">
        <f>C11425+7</f>
        <v>44866</v>
      </c>
      <c r="D11426">
        <v>1</v>
      </c>
      <c r="E11426" t="str">
        <f t="shared" ref="E11426:E11453" si="628">B11426&amp;C11426&amp;D11426</f>
        <v>S44448661</v>
      </c>
      <c r="F11426" s="146" t="s">
        <v>11903</v>
      </c>
    </row>
    <row r="11427" spans="1:15" ht="16.5" thickTop="1" thickBot="1">
      <c r="A11427">
        <v>2022</v>
      </c>
      <c r="B11427" t="s">
        <v>22</v>
      </c>
      <c r="C11427" s="53">
        <f t="shared" ref="C11427:C11453" si="629">C11426</f>
        <v>44866</v>
      </c>
      <c r="D11427">
        <v>2</v>
      </c>
      <c r="E11427" t="str">
        <f t="shared" si="628"/>
        <v>S44448662</v>
      </c>
      <c r="F11427" s="338" t="s">
        <v>1</v>
      </c>
      <c r="G11427" s="341" t="s">
        <v>2</v>
      </c>
      <c r="H11427" s="342"/>
      <c r="I11427" s="342"/>
      <c r="J11427" s="343"/>
      <c r="K11427" s="344" t="s">
        <v>3</v>
      </c>
      <c r="L11427" s="343"/>
      <c r="M11427" s="344" t="s">
        <v>144</v>
      </c>
      <c r="N11427" s="342"/>
      <c r="O11427" s="342"/>
    </row>
    <row r="11428" spans="1:15" ht="18" customHeight="1" thickBot="1">
      <c r="A11428">
        <v>2022</v>
      </c>
      <c r="B11428" t="s">
        <v>22</v>
      </c>
      <c r="C11428" s="53">
        <f t="shared" si="629"/>
        <v>44866</v>
      </c>
      <c r="D11428">
        <v>3</v>
      </c>
      <c r="E11428" t="str">
        <f t="shared" si="628"/>
        <v>S44448663</v>
      </c>
      <c r="F11428" s="339"/>
      <c r="G11428" s="345" t="s">
        <v>5</v>
      </c>
      <c r="H11428" s="347" t="s">
        <v>145</v>
      </c>
      <c r="I11428" s="348"/>
      <c r="J11428" s="349"/>
      <c r="K11428" s="350" t="s">
        <v>6</v>
      </c>
      <c r="L11428" s="352" t="s">
        <v>12875</v>
      </c>
      <c r="M11428" s="350" t="s">
        <v>8</v>
      </c>
      <c r="N11428" s="354" t="s">
        <v>146</v>
      </c>
      <c r="O11428" s="356" t="s">
        <v>147</v>
      </c>
    </row>
    <row r="11429" spans="1:15" ht="15.75" thickBot="1">
      <c r="A11429">
        <v>2022</v>
      </c>
      <c r="B11429" t="s">
        <v>22</v>
      </c>
      <c r="C11429" s="53">
        <f t="shared" si="629"/>
        <v>44866</v>
      </c>
      <c r="D11429">
        <v>4</v>
      </c>
      <c r="E11429" t="str">
        <f t="shared" si="628"/>
        <v>S44448664</v>
      </c>
      <c r="F11429" s="340"/>
      <c r="G11429" s="346"/>
      <c r="H11429" s="191" t="s">
        <v>9</v>
      </c>
      <c r="I11429" s="192" t="s">
        <v>18</v>
      </c>
      <c r="J11429" s="193" t="s">
        <v>11</v>
      </c>
      <c r="K11429" s="351"/>
      <c r="L11429" s="353"/>
      <c r="M11429" s="351"/>
      <c r="N11429" s="355"/>
      <c r="O11429" s="357"/>
    </row>
    <row r="11430" spans="1:15">
      <c r="A11430">
        <v>2022</v>
      </c>
      <c r="B11430" t="s">
        <v>22</v>
      </c>
      <c r="C11430" s="53">
        <f t="shared" si="629"/>
        <v>44866</v>
      </c>
      <c r="D11430">
        <v>5</v>
      </c>
      <c r="E11430" t="str">
        <f t="shared" si="628"/>
        <v>S44448665</v>
      </c>
      <c r="F11430" s="3" t="s">
        <v>12</v>
      </c>
      <c r="G11430" s="2">
        <v>0</v>
      </c>
      <c r="H11430" s="2" t="s">
        <v>14506</v>
      </c>
      <c r="I11430" s="2" t="s">
        <v>14506</v>
      </c>
      <c r="J11430" s="2" t="s">
        <v>14506</v>
      </c>
      <c r="K11430" s="194" t="s">
        <v>17</v>
      </c>
      <c r="L11430" s="2">
        <v>54</v>
      </c>
      <c r="M11430" s="194" t="s">
        <v>3154</v>
      </c>
      <c r="N11430" s="2" t="s">
        <v>2291</v>
      </c>
      <c r="O11430" s="195" t="s">
        <v>1493</v>
      </c>
    </row>
    <row r="11431" spans="1:15">
      <c r="A11431">
        <v>2022</v>
      </c>
      <c r="B11431" t="s">
        <v>22</v>
      </c>
      <c r="C11431" s="53">
        <f t="shared" si="629"/>
        <v>44866</v>
      </c>
      <c r="D11431">
        <v>6</v>
      </c>
      <c r="E11431" t="str">
        <f t="shared" si="628"/>
        <v>S44448666</v>
      </c>
      <c r="F11431" s="4">
        <v>44835</v>
      </c>
      <c r="G11431" s="2" t="s">
        <v>13874</v>
      </c>
      <c r="H11431" s="2" t="s">
        <v>14623</v>
      </c>
      <c r="I11431" s="2" t="s">
        <v>3878</v>
      </c>
      <c r="J11431" s="2" t="s">
        <v>12719</v>
      </c>
      <c r="K11431" s="194" t="s">
        <v>17</v>
      </c>
      <c r="L11431" s="2">
        <v>51</v>
      </c>
      <c r="M11431" s="194" t="s">
        <v>1131</v>
      </c>
      <c r="N11431" s="2" t="s">
        <v>983</v>
      </c>
      <c r="O11431" s="195" t="s">
        <v>1217</v>
      </c>
    </row>
    <row r="11432" spans="1:15">
      <c r="A11432">
        <v>2022</v>
      </c>
      <c r="B11432" t="s">
        <v>22</v>
      </c>
      <c r="C11432" s="53">
        <f t="shared" si="629"/>
        <v>44866</v>
      </c>
      <c r="D11432">
        <v>7</v>
      </c>
      <c r="E11432" t="str">
        <f t="shared" si="628"/>
        <v>S44448667</v>
      </c>
      <c r="F11432" s="4">
        <v>44866</v>
      </c>
      <c r="G11432" s="2" t="s">
        <v>13874</v>
      </c>
      <c r="H11432" s="2" t="s">
        <v>3937</v>
      </c>
      <c r="I11432" s="2" t="s">
        <v>14624</v>
      </c>
      <c r="J11432" s="2" t="s">
        <v>4382</v>
      </c>
      <c r="K11432" s="194" t="s">
        <v>17</v>
      </c>
      <c r="L11432" s="2">
        <v>50</v>
      </c>
      <c r="M11432" s="194" t="s">
        <v>529</v>
      </c>
      <c r="N11432" s="2" t="s">
        <v>4674</v>
      </c>
      <c r="O11432" s="195" t="s">
        <v>1491</v>
      </c>
    </row>
    <row r="11433" spans="1:15">
      <c r="A11433">
        <v>2022</v>
      </c>
      <c r="B11433" t="s">
        <v>22</v>
      </c>
      <c r="C11433" s="53">
        <f t="shared" si="629"/>
        <v>44866</v>
      </c>
      <c r="D11433">
        <v>8</v>
      </c>
      <c r="E11433" t="str">
        <f t="shared" si="628"/>
        <v>S44448668</v>
      </c>
      <c r="F11433" s="4">
        <v>44896</v>
      </c>
      <c r="G11433" s="2" t="s">
        <v>13874</v>
      </c>
      <c r="H11433" s="2" t="s">
        <v>14625</v>
      </c>
      <c r="I11433" s="2" t="s">
        <v>4099</v>
      </c>
      <c r="J11433" s="2" t="s">
        <v>11330</v>
      </c>
      <c r="K11433" s="194" t="s">
        <v>17</v>
      </c>
      <c r="L11433" s="2">
        <v>49</v>
      </c>
      <c r="M11433" s="194">
        <v>40</v>
      </c>
      <c r="N11433" s="2">
        <v>54</v>
      </c>
      <c r="O11433" s="195">
        <v>6</v>
      </c>
    </row>
    <row r="11434" spans="1:15">
      <c r="A11434">
        <v>2022</v>
      </c>
      <c r="B11434" t="s">
        <v>22</v>
      </c>
      <c r="C11434" s="53">
        <f t="shared" si="629"/>
        <v>44866</v>
      </c>
      <c r="D11434">
        <v>9</v>
      </c>
      <c r="E11434" t="str">
        <f t="shared" si="628"/>
        <v>S44448669</v>
      </c>
      <c r="F11434" s="4">
        <v>44927</v>
      </c>
      <c r="G11434" s="2">
        <v>62</v>
      </c>
      <c r="H11434" s="2" t="s">
        <v>14626</v>
      </c>
      <c r="I11434" s="2" t="s">
        <v>14627</v>
      </c>
      <c r="J11434" s="2" t="s">
        <v>4045</v>
      </c>
      <c r="K11434" s="194" t="s">
        <v>17</v>
      </c>
      <c r="L11434" s="2">
        <v>52</v>
      </c>
      <c r="M11434" s="194" t="s">
        <v>14560</v>
      </c>
      <c r="N11434" s="2" t="s">
        <v>2023</v>
      </c>
      <c r="O11434" s="195" t="s">
        <v>7164</v>
      </c>
    </row>
    <row r="11435" spans="1:15">
      <c r="A11435">
        <v>2022</v>
      </c>
      <c r="B11435" t="s">
        <v>22</v>
      </c>
      <c r="C11435" s="53">
        <f t="shared" si="629"/>
        <v>44866</v>
      </c>
      <c r="D11435">
        <v>10</v>
      </c>
      <c r="E11435" t="str">
        <f t="shared" si="628"/>
        <v>S444486610</v>
      </c>
      <c r="F11435" s="3" t="s">
        <v>14441</v>
      </c>
      <c r="G11435" s="2">
        <v>101</v>
      </c>
      <c r="H11435" s="2" t="s">
        <v>14628</v>
      </c>
      <c r="I11435" s="2" t="s">
        <v>14629</v>
      </c>
      <c r="J11435" s="2" t="s">
        <v>1757</v>
      </c>
      <c r="K11435" s="194" t="s">
        <v>17</v>
      </c>
      <c r="L11435" s="2">
        <v>49</v>
      </c>
      <c r="M11435" s="194">
        <v>6</v>
      </c>
      <c r="N11435" s="2">
        <v>12</v>
      </c>
      <c r="O11435" s="195">
        <v>82</v>
      </c>
    </row>
    <row r="11436" spans="1:15">
      <c r="A11436">
        <v>2022</v>
      </c>
      <c r="B11436" t="s">
        <v>22</v>
      </c>
      <c r="C11436" s="53">
        <f t="shared" si="629"/>
        <v>44866</v>
      </c>
      <c r="D11436">
        <v>11</v>
      </c>
      <c r="E11436" t="str">
        <f t="shared" si="628"/>
        <v>S444486611</v>
      </c>
      <c r="F11436" s="3">
        <v>2024</v>
      </c>
      <c r="G11436" s="2">
        <v>135</v>
      </c>
      <c r="H11436" s="2" t="s">
        <v>14630</v>
      </c>
      <c r="I11436" s="2" t="s">
        <v>14631</v>
      </c>
      <c r="J11436" s="2" t="s">
        <v>7283</v>
      </c>
      <c r="K11436" s="194" t="s">
        <v>17</v>
      </c>
      <c r="L11436" s="2">
        <v>45</v>
      </c>
      <c r="M11436" s="194" t="s">
        <v>466</v>
      </c>
      <c r="N11436" s="2" t="s">
        <v>483</v>
      </c>
      <c r="O11436" s="195">
        <v>75</v>
      </c>
    </row>
    <row r="11437" spans="1:15">
      <c r="A11437">
        <v>2022</v>
      </c>
      <c r="B11437" t="s">
        <v>22</v>
      </c>
      <c r="C11437" s="53">
        <f t="shared" si="629"/>
        <v>44866</v>
      </c>
      <c r="D11437">
        <v>12</v>
      </c>
      <c r="E11437" t="str">
        <f t="shared" si="628"/>
        <v>S444486612</v>
      </c>
      <c r="F11437" s="3">
        <v>2025</v>
      </c>
      <c r="G11437" s="2">
        <v>145</v>
      </c>
      <c r="H11437" s="2" t="s">
        <v>14019</v>
      </c>
      <c r="I11437" s="2">
        <v>143</v>
      </c>
      <c r="J11437" s="2" t="s">
        <v>272</v>
      </c>
      <c r="K11437" s="194" t="s">
        <v>17</v>
      </c>
      <c r="L11437" s="2">
        <v>36</v>
      </c>
      <c r="M11437" s="194">
        <v>18</v>
      </c>
      <c r="N11437" s="2">
        <v>24</v>
      </c>
      <c r="O11437" s="195">
        <v>58</v>
      </c>
    </row>
    <row r="11438" spans="1:15">
      <c r="A11438">
        <v>2022</v>
      </c>
      <c r="B11438" t="s">
        <v>22</v>
      </c>
      <c r="C11438" s="53">
        <f t="shared" si="629"/>
        <v>44866</v>
      </c>
      <c r="D11438">
        <v>13</v>
      </c>
      <c r="E11438" t="str">
        <f t="shared" si="628"/>
        <v>S444486613</v>
      </c>
      <c r="F11438" s="3">
        <v>2026</v>
      </c>
      <c r="G11438" s="2">
        <v>145</v>
      </c>
      <c r="H11438" s="2" t="s">
        <v>3709</v>
      </c>
      <c r="I11438" s="2" t="s">
        <v>14632</v>
      </c>
      <c r="J11438" s="2" t="s">
        <v>932</v>
      </c>
      <c r="K11438" s="194" t="s">
        <v>17</v>
      </c>
      <c r="L11438" s="2">
        <v>30</v>
      </c>
      <c r="M11438" s="194" t="s">
        <v>3382</v>
      </c>
      <c r="N11438" s="2" t="s">
        <v>5294</v>
      </c>
      <c r="O11438" s="195" t="s">
        <v>5696</v>
      </c>
    </row>
    <row r="11439" spans="1:15" ht="15.75" thickBot="1">
      <c r="A11439">
        <v>2022</v>
      </c>
      <c r="B11439" t="s">
        <v>22</v>
      </c>
      <c r="C11439" s="53">
        <f t="shared" si="629"/>
        <v>44866</v>
      </c>
      <c r="D11439">
        <v>14</v>
      </c>
      <c r="E11439" t="str">
        <f t="shared" si="628"/>
        <v>S444486614</v>
      </c>
      <c r="F11439" s="5">
        <v>2027</v>
      </c>
      <c r="G11439" s="6">
        <v>145</v>
      </c>
      <c r="H11439" s="6" t="s">
        <v>14633</v>
      </c>
      <c r="I11439" s="6" t="s">
        <v>11488</v>
      </c>
      <c r="J11439" s="6" t="s">
        <v>1998</v>
      </c>
      <c r="K11439" s="196" t="s">
        <v>17</v>
      </c>
      <c r="L11439" s="6">
        <v>26</v>
      </c>
      <c r="M11439" s="196" t="s">
        <v>3382</v>
      </c>
      <c r="N11439" s="6" t="s">
        <v>2291</v>
      </c>
      <c r="O11439" s="197" t="s">
        <v>5776</v>
      </c>
    </row>
    <row r="11440" spans="1:15" ht="18" thickTop="1" thickBot="1">
      <c r="A11440">
        <v>2022</v>
      </c>
      <c r="B11440" t="s">
        <v>22</v>
      </c>
      <c r="C11440" s="53">
        <f t="shared" si="629"/>
        <v>44866</v>
      </c>
      <c r="D11440">
        <v>15</v>
      </c>
      <c r="E11440" t="str">
        <f t="shared" si="628"/>
        <v>S444486615</v>
      </c>
      <c r="F11440" s="146" t="s">
        <v>11904</v>
      </c>
    </row>
    <row r="11441" spans="1:15" ht="16.5" thickTop="1" thickBot="1">
      <c r="A11441">
        <v>2022</v>
      </c>
      <c r="B11441" t="s">
        <v>22</v>
      </c>
      <c r="C11441" s="53">
        <f t="shared" si="629"/>
        <v>44866</v>
      </c>
      <c r="D11441">
        <v>16</v>
      </c>
      <c r="E11441" t="str">
        <f t="shared" si="628"/>
        <v>S444486616</v>
      </c>
      <c r="F11441" s="338" t="s">
        <v>1</v>
      </c>
      <c r="G11441" s="341" t="s">
        <v>2</v>
      </c>
      <c r="H11441" s="342"/>
      <c r="I11441" s="342"/>
      <c r="J11441" s="343"/>
      <c r="K11441" s="344" t="s">
        <v>3</v>
      </c>
      <c r="L11441" s="343"/>
      <c r="M11441" s="344" t="s">
        <v>144</v>
      </c>
      <c r="N11441" s="342"/>
      <c r="O11441" s="342"/>
    </row>
    <row r="11442" spans="1:15" ht="18" customHeight="1" thickBot="1">
      <c r="A11442">
        <v>2022</v>
      </c>
      <c r="B11442" t="s">
        <v>22</v>
      </c>
      <c r="C11442" s="53">
        <f t="shared" si="629"/>
        <v>44866</v>
      </c>
      <c r="D11442">
        <v>17</v>
      </c>
      <c r="E11442" t="str">
        <f t="shared" si="628"/>
        <v>S444486617</v>
      </c>
      <c r="F11442" s="339"/>
      <c r="G11442" s="345" t="s">
        <v>5</v>
      </c>
      <c r="H11442" s="347" t="s">
        <v>145</v>
      </c>
      <c r="I11442" s="348"/>
      <c r="J11442" s="349"/>
      <c r="K11442" s="350" t="s">
        <v>6</v>
      </c>
      <c r="L11442" s="352" t="s">
        <v>12875</v>
      </c>
      <c r="M11442" s="350" t="s">
        <v>8</v>
      </c>
      <c r="N11442" s="354" t="s">
        <v>146</v>
      </c>
      <c r="O11442" s="356" t="s">
        <v>147</v>
      </c>
    </row>
    <row r="11443" spans="1:15" ht="15.75" thickBot="1">
      <c r="A11443">
        <v>2022</v>
      </c>
      <c r="B11443" t="s">
        <v>22</v>
      </c>
      <c r="C11443" s="53">
        <f t="shared" si="629"/>
        <v>44866</v>
      </c>
      <c r="D11443">
        <v>18</v>
      </c>
      <c r="E11443" t="str">
        <f t="shared" si="628"/>
        <v>S444486618</v>
      </c>
      <c r="F11443" s="340"/>
      <c r="G11443" s="346"/>
      <c r="H11443" s="191" t="s">
        <v>9</v>
      </c>
      <c r="I11443" s="192" t="s">
        <v>18</v>
      </c>
      <c r="J11443" s="193" t="s">
        <v>11</v>
      </c>
      <c r="K11443" s="351"/>
      <c r="L11443" s="353"/>
      <c r="M11443" s="351"/>
      <c r="N11443" s="355"/>
      <c r="O11443" s="357"/>
    </row>
    <row r="11444" spans="1:15">
      <c r="A11444">
        <v>2022</v>
      </c>
      <c r="B11444" t="s">
        <v>22</v>
      </c>
      <c r="C11444" s="53">
        <f t="shared" si="629"/>
        <v>44866</v>
      </c>
      <c r="D11444">
        <v>19</v>
      </c>
      <c r="E11444" t="str">
        <f t="shared" si="628"/>
        <v>S444486619</v>
      </c>
      <c r="F11444" s="3" t="s">
        <v>16</v>
      </c>
      <c r="G11444" s="2">
        <v>25</v>
      </c>
      <c r="H11444" s="2" t="s">
        <v>14634</v>
      </c>
      <c r="I11444" s="2" t="s">
        <v>14635</v>
      </c>
      <c r="J11444" s="2" t="s">
        <v>1076</v>
      </c>
      <c r="K11444" s="194" t="s">
        <v>17</v>
      </c>
      <c r="L11444" s="2">
        <v>52</v>
      </c>
      <c r="M11444" s="194" t="s">
        <v>1650</v>
      </c>
      <c r="N11444" s="2" t="s">
        <v>12555</v>
      </c>
      <c r="O11444" s="195" t="s">
        <v>640</v>
      </c>
    </row>
    <row r="11445" spans="1:15">
      <c r="A11445">
        <v>2022</v>
      </c>
      <c r="B11445" t="s">
        <v>22</v>
      </c>
      <c r="C11445" s="53">
        <f t="shared" si="629"/>
        <v>44866</v>
      </c>
      <c r="D11445">
        <v>20</v>
      </c>
      <c r="E11445" t="str">
        <f t="shared" si="628"/>
        <v>S444486620</v>
      </c>
      <c r="F11445" s="4">
        <v>44835</v>
      </c>
      <c r="G11445" s="2">
        <v>80</v>
      </c>
      <c r="H11445" s="2" t="s">
        <v>14636</v>
      </c>
      <c r="I11445" s="2" t="s">
        <v>14637</v>
      </c>
      <c r="J11445" s="2" t="s">
        <v>3961</v>
      </c>
      <c r="K11445" s="194" t="s">
        <v>17</v>
      </c>
      <c r="L11445" s="2">
        <v>52</v>
      </c>
      <c r="M11445" s="194" t="s">
        <v>731</v>
      </c>
      <c r="N11445" s="2" t="s">
        <v>730</v>
      </c>
      <c r="O11445" s="195" t="s">
        <v>729</v>
      </c>
    </row>
    <row r="11446" spans="1:15">
      <c r="A11446">
        <v>2022</v>
      </c>
      <c r="B11446" t="s">
        <v>22</v>
      </c>
      <c r="C11446" s="53">
        <f t="shared" si="629"/>
        <v>44866</v>
      </c>
      <c r="D11446">
        <v>21</v>
      </c>
      <c r="E11446" t="str">
        <f t="shared" si="628"/>
        <v>S444486621</v>
      </c>
      <c r="F11446" s="4">
        <v>44866</v>
      </c>
      <c r="G11446" s="2">
        <v>82</v>
      </c>
      <c r="H11446" s="2" t="s">
        <v>14638</v>
      </c>
      <c r="I11446" s="2" t="s">
        <v>14612</v>
      </c>
      <c r="J11446" s="2" t="s">
        <v>2017</v>
      </c>
      <c r="K11446" s="194" t="s">
        <v>17</v>
      </c>
      <c r="L11446" s="2">
        <v>47</v>
      </c>
      <c r="M11446" s="194" t="s">
        <v>10676</v>
      </c>
      <c r="N11446" s="2" t="s">
        <v>5755</v>
      </c>
      <c r="O11446" s="195" t="s">
        <v>1038</v>
      </c>
    </row>
    <row r="11447" spans="1:15">
      <c r="A11447">
        <v>2022</v>
      </c>
      <c r="B11447" t="s">
        <v>22</v>
      </c>
      <c r="C11447" s="53">
        <f t="shared" si="629"/>
        <v>44866</v>
      </c>
      <c r="D11447">
        <v>22</v>
      </c>
      <c r="E11447" t="str">
        <f t="shared" si="628"/>
        <v>S444486622</v>
      </c>
      <c r="F11447" s="4">
        <v>44896</v>
      </c>
      <c r="G11447" s="2">
        <v>85</v>
      </c>
      <c r="H11447" s="2" t="s">
        <v>14639</v>
      </c>
      <c r="I11447" s="2" t="s">
        <v>14640</v>
      </c>
      <c r="J11447" s="2" t="s">
        <v>511</v>
      </c>
      <c r="K11447" s="194" t="s">
        <v>17</v>
      </c>
      <c r="L11447" s="2">
        <v>47</v>
      </c>
      <c r="M11447" s="194" t="s">
        <v>4427</v>
      </c>
      <c r="N11447" s="2" t="s">
        <v>1788</v>
      </c>
      <c r="O11447" s="195" t="s">
        <v>11403</v>
      </c>
    </row>
    <row r="11448" spans="1:15">
      <c r="A11448">
        <v>2022</v>
      </c>
      <c r="B11448" t="s">
        <v>22</v>
      </c>
      <c r="C11448" s="53">
        <f t="shared" si="629"/>
        <v>44866</v>
      </c>
      <c r="D11448">
        <v>23</v>
      </c>
      <c r="E11448" t="str">
        <f t="shared" si="628"/>
        <v>S444486623</v>
      </c>
      <c r="F11448" s="4">
        <v>44927</v>
      </c>
      <c r="G11448" s="2">
        <v>97</v>
      </c>
      <c r="H11448" s="2" t="s">
        <v>14641</v>
      </c>
      <c r="I11448" s="2" t="s">
        <v>14642</v>
      </c>
      <c r="J11448" s="2" t="s">
        <v>645</v>
      </c>
      <c r="K11448" s="194" t="s">
        <v>17</v>
      </c>
      <c r="L11448" s="2">
        <v>49</v>
      </c>
      <c r="M11448" s="194" t="s">
        <v>11459</v>
      </c>
      <c r="N11448" s="2" t="s">
        <v>2149</v>
      </c>
      <c r="O11448" s="195" t="s">
        <v>752</v>
      </c>
    </row>
    <row r="11449" spans="1:15">
      <c r="A11449">
        <v>2022</v>
      </c>
      <c r="B11449" t="s">
        <v>22</v>
      </c>
      <c r="C11449" s="53">
        <f t="shared" si="629"/>
        <v>44866</v>
      </c>
      <c r="D11449">
        <v>24</v>
      </c>
      <c r="E11449" t="str">
        <f t="shared" si="628"/>
        <v>S444486624</v>
      </c>
      <c r="F11449" s="3" t="s">
        <v>14441</v>
      </c>
      <c r="G11449" s="2">
        <v>136</v>
      </c>
      <c r="H11449" s="2" t="s">
        <v>11188</v>
      </c>
      <c r="I11449" s="2" t="s">
        <v>4923</v>
      </c>
      <c r="J11449" s="2" t="s">
        <v>465</v>
      </c>
      <c r="K11449" s="194" t="s">
        <v>17</v>
      </c>
      <c r="L11449" s="2">
        <v>48</v>
      </c>
      <c r="M11449" s="194" t="s">
        <v>2149</v>
      </c>
      <c r="N11449" s="2" t="s">
        <v>1649</v>
      </c>
      <c r="O11449" s="195" t="s">
        <v>4855</v>
      </c>
    </row>
    <row r="11450" spans="1:15">
      <c r="A11450">
        <v>2022</v>
      </c>
      <c r="B11450" t="s">
        <v>22</v>
      </c>
      <c r="C11450" s="53">
        <f t="shared" si="629"/>
        <v>44866</v>
      </c>
      <c r="D11450">
        <v>25</v>
      </c>
      <c r="E11450" t="str">
        <f t="shared" si="628"/>
        <v>S444486625</v>
      </c>
      <c r="F11450" s="3">
        <v>2024</v>
      </c>
      <c r="G11450" s="2">
        <v>170</v>
      </c>
      <c r="H11450" s="2" t="s">
        <v>12383</v>
      </c>
      <c r="I11450" s="2" t="s">
        <v>14643</v>
      </c>
      <c r="J11450" s="2" t="s">
        <v>2115</v>
      </c>
      <c r="K11450" s="194" t="s">
        <v>17</v>
      </c>
      <c r="L11450" s="2">
        <v>44</v>
      </c>
      <c r="M11450" s="194" t="s">
        <v>5369</v>
      </c>
      <c r="N11450" s="2" t="s">
        <v>444</v>
      </c>
      <c r="O11450" s="195" t="s">
        <v>507</v>
      </c>
    </row>
    <row r="11451" spans="1:15">
      <c r="A11451">
        <v>2022</v>
      </c>
      <c r="B11451" t="s">
        <v>22</v>
      </c>
      <c r="C11451" s="53">
        <f t="shared" si="629"/>
        <v>44866</v>
      </c>
      <c r="D11451">
        <v>26</v>
      </c>
      <c r="E11451" t="str">
        <f t="shared" si="628"/>
        <v>S444486626</v>
      </c>
      <c r="F11451" s="3">
        <v>2025</v>
      </c>
      <c r="G11451" s="2">
        <v>180</v>
      </c>
      <c r="H11451" s="2" t="s">
        <v>9423</v>
      </c>
      <c r="I11451" s="2" t="s">
        <v>14644</v>
      </c>
      <c r="J11451" s="2" t="s">
        <v>1664</v>
      </c>
      <c r="K11451" s="194" t="s">
        <v>17</v>
      </c>
      <c r="L11451" s="2">
        <v>38</v>
      </c>
      <c r="M11451" s="194" t="s">
        <v>4905</v>
      </c>
      <c r="N11451" s="2" t="s">
        <v>506</v>
      </c>
      <c r="O11451" s="195" t="s">
        <v>11682</v>
      </c>
    </row>
    <row r="11452" spans="1:15">
      <c r="A11452">
        <v>2022</v>
      </c>
      <c r="B11452" t="s">
        <v>22</v>
      </c>
      <c r="C11452" s="53">
        <f t="shared" si="629"/>
        <v>44866</v>
      </c>
      <c r="D11452">
        <v>27</v>
      </c>
      <c r="E11452" t="str">
        <f t="shared" si="628"/>
        <v>S444486627</v>
      </c>
      <c r="F11452" s="3">
        <v>2026</v>
      </c>
      <c r="G11452" s="2">
        <v>180</v>
      </c>
      <c r="H11452" s="2" t="s">
        <v>5887</v>
      </c>
      <c r="I11452" s="2" t="s">
        <v>7063</v>
      </c>
      <c r="J11452" s="2" t="s">
        <v>3323</v>
      </c>
      <c r="K11452" s="194" t="s">
        <v>17</v>
      </c>
      <c r="L11452" s="2">
        <v>33</v>
      </c>
      <c r="M11452" s="194" t="s">
        <v>400</v>
      </c>
      <c r="N11452" s="2" t="s">
        <v>11464</v>
      </c>
      <c r="O11452" s="195" t="s">
        <v>1359</v>
      </c>
    </row>
    <row r="11453" spans="1:15" ht="15.75" thickBot="1">
      <c r="A11453">
        <v>2022</v>
      </c>
      <c r="B11453" t="s">
        <v>22</v>
      </c>
      <c r="C11453" s="53">
        <f t="shared" si="629"/>
        <v>44866</v>
      </c>
      <c r="D11453">
        <v>28</v>
      </c>
      <c r="E11453" t="str">
        <f t="shared" si="628"/>
        <v>S444486628</v>
      </c>
      <c r="F11453" s="5">
        <v>2027</v>
      </c>
      <c r="G11453" s="6">
        <v>180</v>
      </c>
      <c r="H11453" s="6" t="s">
        <v>11008</v>
      </c>
      <c r="I11453" s="6" t="s">
        <v>3340</v>
      </c>
      <c r="J11453" s="6" t="s">
        <v>2136</v>
      </c>
      <c r="K11453" s="196" t="s">
        <v>17</v>
      </c>
      <c r="L11453" s="6">
        <v>29</v>
      </c>
      <c r="M11453" s="196" t="s">
        <v>2379</v>
      </c>
      <c r="N11453" s="6" t="s">
        <v>271</v>
      </c>
      <c r="O11453" s="197">
        <v>25</v>
      </c>
    </row>
    <row r="11454" spans="1:15" ht="18" thickTop="1" thickBot="1">
      <c r="A11454">
        <v>2022</v>
      </c>
      <c r="B11454" t="s">
        <v>21</v>
      </c>
      <c r="C11454" s="53">
        <f>C11453+7</f>
        <v>44873</v>
      </c>
      <c r="D11454">
        <v>1</v>
      </c>
      <c r="E11454" t="str">
        <f t="shared" ref="E11454:E11481" si="630">B11454&amp;C11454&amp;D11454</f>
        <v>S45448731</v>
      </c>
      <c r="F11454" s="146" t="s">
        <v>11903</v>
      </c>
    </row>
    <row r="11455" spans="1:15" ht="16.5" thickTop="1" thickBot="1">
      <c r="A11455">
        <v>2022</v>
      </c>
      <c r="B11455" t="s">
        <v>21</v>
      </c>
      <c r="C11455" s="53">
        <f t="shared" ref="C11455:C11481" si="631">C11454</f>
        <v>44873</v>
      </c>
      <c r="D11455">
        <v>2</v>
      </c>
      <c r="E11455" t="str">
        <f t="shared" si="630"/>
        <v>S45448732</v>
      </c>
      <c r="F11455" s="338" t="s">
        <v>1</v>
      </c>
      <c r="G11455" s="341" t="s">
        <v>2</v>
      </c>
      <c r="H11455" s="342"/>
      <c r="I11455" s="342"/>
      <c r="J11455" s="343"/>
      <c r="K11455" s="344" t="s">
        <v>3</v>
      </c>
      <c r="L11455" s="343"/>
      <c r="M11455" s="344" t="s">
        <v>144</v>
      </c>
      <c r="N11455" s="342"/>
      <c r="O11455" s="342"/>
    </row>
    <row r="11456" spans="1:15" ht="18" customHeight="1" thickBot="1">
      <c r="A11456">
        <v>2022</v>
      </c>
      <c r="B11456" t="s">
        <v>21</v>
      </c>
      <c r="C11456" s="53">
        <f t="shared" si="631"/>
        <v>44873</v>
      </c>
      <c r="D11456">
        <v>3</v>
      </c>
      <c r="E11456" t="str">
        <f t="shared" si="630"/>
        <v>S45448733</v>
      </c>
      <c r="F11456" s="339"/>
      <c r="G11456" s="345" t="s">
        <v>5</v>
      </c>
      <c r="H11456" s="347" t="s">
        <v>145</v>
      </c>
      <c r="I11456" s="348"/>
      <c r="J11456" s="349"/>
      <c r="K11456" s="350" t="s">
        <v>6</v>
      </c>
      <c r="L11456" s="352" t="s">
        <v>12875</v>
      </c>
      <c r="M11456" s="350" t="s">
        <v>8</v>
      </c>
      <c r="N11456" s="354" t="s">
        <v>146</v>
      </c>
      <c r="O11456" s="356" t="s">
        <v>147</v>
      </c>
    </row>
    <row r="11457" spans="1:15" ht="15.75" thickBot="1">
      <c r="A11457">
        <v>2022</v>
      </c>
      <c r="B11457" t="s">
        <v>21</v>
      </c>
      <c r="C11457" s="53">
        <f t="shared" si="631"/>
        <v>44873</v>
      </c>
      <c r="D11457">
        <v>4</v>
      </c>
      <c r="E11457" t="str">
        <f t="shared" si="630"/>
        <v>S45448734</v>
      </c>
      <c r="F11457" s="340"/>
      <c r="G11457" s="346"/>
      <c r="H11457" s="191" t="s">
        <v>9</v>
      </c>
      <c r="I11457" s="192" t="s">
        <v>18</v>
      </c>
      <c r="J11457" s="193" t="s">
        <v>11</v>
      </c>
      <c r="K11457" s="351"/>
      <c r="L11457" s="353"/>
      <c r="M11457" s="351"/>
      <c r="N11457" s="355"/>
      <c r="O11457" s="357"/>
    </row>
    <row r="11458" spans="1:15">
      <c r="A11458">
        <v>2022</v>
      </c>
      <c r="B11458" t="s">
        <v>21</v>
      </c>
      <c r="C11458" s="53">
        <f t="shared" si="631"/>
        <v>44873</v>
      </c>
      <c r="D11458">
        <v>5</v>
      </c>
      <c r="E11458" t="str">
        <f t="shared" si="630"/>
        <v>S45448735</v>
      </c>
      <c r="F11458" s="3" t="s">
        <v>12</v>
      </c>
      <c r="G11458" s="2" t="s">
        <v>6034</v>
      </c>
      <c r="H11458" s="2" t="s">
        <v>14646</v>
      </c>
      <c r="I11458" s="2" t="s">
        <v>14646</v>
      </c>
      <c r="J11458" s="2" t="s">
        <v>14425</v>
      </c>
      <c r="K11458" s="194" t="s">
        <v>17</v>
      </c>
      <c r="L11458" s="2">
        <v>52</v>
      </c>
      <c r="M11458" s="194" t="s">
        <v>1100</v>
      </c>
      <c r="N11458" s="2">
        <v>50</v>
      </c>
      <c r="O11458" s="195" t="s">
        <v>5369</v>
      </c>
    </row>
    <row r="11459" spans="1:15">
      <c r="A11459">
        <v>2022</v>
      </c>
      <c r="B11459" t="s">
        <v>21</v>
      </c>
      <c r="C11459" s="53">
        <f t="shared" si="631"/>
        <v>44873</v>
      </c>
      <c r="D11459">
        <v>6</v>
      </c>
      <c r="E11459" t="str">
        <f t="shared" si="630"/>
        <v>S45448736</v>
      </c>
      <c r="F11459" s="4">
        <v>44866</v>
      </c>
      <c r="G11459" s="2" t="s">
        <v>13874</v>
      </c>
      <c r="H11459" s="2" t="s">
        <v>14647</v>
      </c>
      <c r="I11459" s="2" t="s">
        <v>14648</v>
      </c>
      <c r="J11459" s="2" t="s">
        <v>14132</v>
      </c>
      <c r="K11459" s="194" t="s">
        <v>17</v>
      </c>
      <c r="L11459" s="2">
        <v>50</v>
      </c>
      <c r="M11459" s="194" t="s">
        <v>740</v>
      </c>
      <c r="N11459" s="2" t="s">
        <v>455</v>
      </c>
      <c r="O11459" s="195" t="s">
        <v>729</v>
      </c>
    </row>
    <row r="11460" spans="1:15">
      <c r="A11460">
        <v>2022</v>
      </c>
      <c r="B11460" t="s">
        <v>21</v>
      </c>
      <c r="C11460" s="53">
        <f t="shared" si="631"/>
        <v>44873</v>
      </c>
      <c r="D11460">
        <v>7</v>
      </c>
      <c r="E11460" t="str">
        <f t="shared" si="630"/>
        <v>S45448737</v>
      </c>
      <c r="F11460" s="4">
        <v>44896</v>
      </c>
      <c r="G11460" s="2" t="s">
        <v>13874</v>
      </c>
      <c r="H11460" s="2" t="s">
        <v>11686</v>
      </c>
      <c r="I11460" s="2" t="s">
        <v>14649</v>
      </c>
      <c r="J11460" s="2" t="s">
        <v>12568</v>
      </c>
      <c r="K11460" s="194" t="s">
        <v>17</v>
      </c>
      <c r="L11460" s="2">
        <v>49</v>
      </c>
      <c r="M11460" s="194" t="s">
        <v>4012</v>
      </c>
      <c r="N11460" s="2" t="s">
        <v>525</v>
      </c>
      <c r="O11460" s="195" t="s">
        <v>3012</v>
      </c>
    </row>
    <row r="11461" spans="1:15">
      <c r="A11461">
        <v>2022</v>
      </c>
      <c r="B11461" t="s">
        <v>21</v>
      </c>
      <c r="C11461" s="53">
        <f t="shared" si="631"/>
        <v>44873</v>
      </c>
      <c r="D11461">
        <v>8</v>
      </c>
      <c r="E11461" t="str">
        <f t="shared" si="630"/>
        <v>S45448738</v>
      </c>
      <c r="F11461" s="4">
        <v>44927</v>
      </c>
      <c r="G11461" s="2">
        <v>60</v>
      </c>
      <c r="H11461" s="2" t="s">
        <v>14650</v>
      </c>
      <c r="I11461" s="2" t="s">
        <v>14651</v>
      </c>
      <c r="J11461" s="2" t="s">
        <v>12721</v>
      </c>
      <c r="K11461" s="194" t="s">
        <v>17</v>
      </c>
      <c r="L11461" s="2">
        <v>55</v>
      </c>
      <c r="M11461" s="194" t="s">
        <v>11266</v>
      </c>
      <c r="N11461" s="2" t="s">
        <v>800</v>
      </c>
      <c r="O11461" s="195" t="s">
        <v>7207</v>
      </c>
    </row>
    <row r="11462" spans="1:15">
      <c r="A11462">
        <v>2022</v>
      </c>
      <c r="B11462" t="s">
        <v>21</v>
      </c>
      <c r="C11462" s="53">
        <f t="shared" si="631"/>
        <v>44873</v>
      </c>
      <c r="D11462">
        <v>9</v>
      </c>
      <c r="E11462" t="str">
        <f t="shared" si="630"/>
        <v>S45448739</v>
      </c>
      <c r="F11462" s="4">
        <v>44958</v>
      </c>
      <c r="G11462" s="2">
        <v>67</v>
      </c>
      <c r="H11462" s="2" t="s">
        <v>14652</v>
      </c>
      <c r="I11462" s="2" t="s">
        <v>14653</v>
      </c>
      <c r="J11462" s="2" t="s">
        <v>1196</v>
      </c>
      <c r="K11462" s="194" t="s">
        <v>17</v>
      </c>
      <c r="L11462" s="2">
        <v>54</v>
      </c>
      <c r="M11462" s="194" t="s">
        <v>11266</v>
      </c>
      <c r="N11462" s="2" t="s">
        <v>800</v>
      </c>
      <c r="O11462" s="195" t="s">
        <v>7207</v>
      </c>
    </row>
    <row r="11463" spans="1:15">
      <c r="A11463">
        <v>2022</v>
      </c>
      <c r="B11463" t="s">
        <v>21</v>
      </c>
      <c r="C11463" s="53">
        <f t="shared" si="631"/>
        <v>44873</v>
      </c>
      <c r="D11463">
        <v>10</v>
      </c>
      <c r="E11463" t="str">
        <f t="shared" si="630"/>
        <v>S454487310</v>
      </c>
      <c r="F11463" s="3" t="s">
        <v>14441</v>
      </c>
      <c r="G11463" s="2">
        <v>90</v>
      </c>
      <c r="H11463" s="2" t="s">
        <v>14654</v>
      </c>
      <c r="I11463" s="2" t="s">
        <v>14655</v>
      </c>
      <c r="J11463" s="2" t="s">
        <v>1750</v>
      </c>
      <c r="K11463" s="194" t="s">
        <v>17</v>
      </c>
      <c r="L11463" s="2">
        <v>51</v>
      </c>
      <c r="M11463" s="194" t="s">
        <v>14656</v>
      </c>
      <c r="N11463" s="2" t="s">
        <v>4669</v>
      </c>
      <c r="O11463" s="195" t="s">
        <v>3154</v>
      </c>
    </row>
    <row r="11464" spans="1:15">
      <c r="A11464">
        <v>2022</v>
      </c>
      <c r="B11464" t="s">
        <v>21</v>
      </c>
      <c r="C11464" s="53">
        <f t="shared" si="631"/>
        <v>44873</v>
      </c>
      <c r="D11464">
        <v>11</v>
      </c>
      <c r="E11464" t="str">
        <f t="shared" si="630"/>
        <v>S454487311</v>
      </c>
      <c r="F11464" s="3">
        <v>2024</v>
      </c>
      <c r="G11464" s="2">
        <v>133</v>
      </c>
      <c r="H11464" s="2" t="s">
        <v>14657</v>
      </c>
      <c r="I11464" s="2" t="s">
        <v>14658</v>
      </c>
      <c r="J11464" s="2" t="s">
        <v>1025</v>
      </c>
      <c r="K11464" s="194" t="s">
        <v>17</v>
      </c>
      <c r="L11464" s="2">
        <v>49</v>
      </c>
      <c r="M11464" s="194" t="s">
        <v>14659</v>
      </c>
      <c r="N11464" s="2" t="s">
        <v>524</v>
      </c>
      <c r="O11464" s="195" t="s">
        <v>1129</v>
      </c>
    </row>
    <row r="11465" spans="1:15">
      <c r="A11465">
        <v>2022</v>
      </c>
      <c r="B11465" t="s">
        <v>21</v>
      </c>
      <c r="C11465" s="53">
        <f t="shared" si="631"/>
        <v>44873</v>
      </c>
      <c r="D11465">
        <v>12</v>
      </c>
      <c r="E11465" t="str">
        <f t="shared" si="630"/>
        <v>S454487312</v>
      </c>
      <c r="F11465" s="3">
        <v>2025</v>
      </c>
      <c r="G11465" s="2">
        <v>144</v>
      </c>
      <c r="H11465" s="2" t="s">
        <v>5362</v>
      </c>
      <c r="I11465" s="2" t="s">
        <v>6013</v>
      </c>
      <c r="J11465" s="2" t="s">
        <v>1509</v>
      </c>
      <c r="K11465" s="194" t="s">
        <v>17</v>
      </c>
      <c r="L11465" s="2">
        <v>39</v>
      </c>
      <c r="M11465" s="194" t="s">
        <v>580</v>
      </c>
      <c r="N11465" s="2" t="s">
        <v>1198</v>
      </c>
      <c r="O11465" s="195" t="s">
        <v>1198</v>
      </c>
    </row>
    <row r="11466" spans="1:15">
      <c r="A11466">
        <v>2022</v>
      </c>
      <c r="B11466" t="s">
        <v>21</v>
      </c>
      <c r="C11466" s="53">
        <f t="shared" si="631"/>
        <v>44873</v>
      </c>
      <c r="D11466">
        <v>13</v>
      </c>
      <c r="E11466" t="str">
        <f t="shared" si="630"/>
        <v>S454487313</v>
      </c>
      <c r="F11466" s="3">
        <v>2026</v>
      </c>
      <c r="G11466" s="2">
        <v>146</v>
      </c>
      <c r="H11466" s="2" t="s">
        <v>14660</v>
      </c>
      <c r="I11466" s="2" t="s">
        <v>14661</v>
      </c>
      <c r="J11466" s="2" t="s">
        <v>6233</v>
      </c>
      <c r="K11466" s="194" t="s">
        <v>17</v>
      </c>
      <c r="L11466" s="2">
        <v>31</v>
      </c>
      <c r="M11466" s="194" t="s">
        <v>450</v>
      </c>
      <c r="N11466" s="2" t="s">
        <v>4052</v>
      </c>
      <c r="O11466" s="195" t="s">
        <v>1900</v>
      </c>
    </row>
    <row r="11467" spans="1:15" ht="15.75" thickBot="1">
      <c r="A11467">
        <v>2022</v>
      </c>
      <c r="B11467" t="s">
        <v>21</v>
      </c>
      <c r="C11467" s="53">
        <f t="shared" si="631"/>
        <v>44873</v>
      </c>
      <c r="D11467">
        <v>14</v>
      </c>
      <c r="E11467" t="str">
        <f t="shared" si="630"/>
        <v>S454487314</v>
      </c>
      <c r="F11467" s="5">
        <v>2027</v>
      </c>
      <c r="G11467" s="6">
        <v>146</v>
      </c>
      <c r="H11467" s="6" t="s">
        <v>14662</v>
      </c>
      <c r="I11467" s="6" t="s">
        <v>14663</v>
      </c>
      <c r="J11467" s="6" t="s">
        <v>2227</v>
      </c>
      <c r="K11467" s="196" t="s">
        <v>17</v>
      </c>
      <c r="L11467" s="6">
        <v>28</v>
      </c>
      <c r="M11467" s="196" t="s">
        <v>482</v>
      </c>
      <c r="N11467" s="6">
        <v>50</v>
      </c>
      <c r="O11467" s="197" t="s">
        <v>466</v>
      </c>
    </row>
    <row r="11468" spans="1:15" ht="18" thickTop="1" thickBot="1">
      <c r="A11468">
        <v>2022</v>
      </c>
      <c r="B11468" t="s">
        <v>21</v>
      </c>
      <c r="C11468" s="53">
        <f t="shared" si="631"/>
        <v>44873</v>
      </c>
      <c r="D11468">
        <v>15</v>
      </c>
      <c r="E11468" t="str">
        <f t="shared" si="630"/>
        <v>S454487315</v>
      </c>
      <c r="F11468" s="146" t="s">
        <v>11904</v>
      </c>
    </row>
    <row r="11469" spans="1:15" ht="16.5" thickTop="1" thickBot="1">
      <c r="A11469">
        <v>2022</v>
      </c>
      <c r="B11469" t="s">
        <v>21</v>
      </c>
      <c r="C11469" s="53">
        <f t="shared" si="631"/>
        <v>44873</v>
      </c>
      <c r="D11469">
        <v>16</v>
      </c>
      <c r="E11469" t="str">
        <f t="shared" si="630"/>
        <v>S454487316</v>
      </c>
      <c r="F11469" s="338" t="s">
        <v>1</v>
      </c>
      <c r="G11469" s="341" t="s">
        <v>2</v>
      </c>
      <c r="H11469" s="342"/>
      <c r="I11469" s="342"/>
      <c r="J11469" s="343"/>
      <c r="K11469" s="344" t="s">
        <v>3</v>
      </c>
      <c r="L11469" s="343"/>
      <c r="M11469" s="344" t="s">
        <v>144</v>
      </c>
      <c r="N11469" s="342"/>
      <c r="O11469" s="342"/>
    </row>
    <row r="11470" spans="1:15" ht="18" customHeight="1" thickBot="1">
      <c r="A11470">
        <v>2022</v>
      </c>
      <c r="B11470" t="s">
        <v>21</v>
      </c>
      <c r="C11470" s="53">
        <f t="shared" si="631"/>
        <v>44873</v>
      </c>
      <c r="D11470">
        <v>17</v>
      </c>
      <c r="E11470" t="str">
        <f t="shared" si="630"/>
        <v>S454487317</v>
      </c>
      <c r="F11470" s="339"/>
      <c r="G11470" s="345" t="s">
        <v>5</v>
      </c>
      <c r="H11470" s="347" t="s">
        <v>145</v>
      </c>
      <c r="I11470" s="348"/>
      <c r="J11470" s="349"/>
      <c r="K11470" s="350" t="s">
        <v>6</v>
      </c>
      <c r="L11470" s="352" t="s">
        <v>12875</v>
      </c>
      <c r="M11470" s="350" t="s">
        <v>8</v>
      </c>
      <c r="N11470" s="354" t="s">
        <v>146</v>
      </c>
      <c r="O11470" s="356" t="s">
        <v>147</v>
      </c>
    </row>
    <row r="11471" spans="1:15" ht="15.75" thickBot="1">
      <c r="A11471">
        <v>2022</v>
      </c>
      <c r="B11471" t="s">
        <v>21</v>
      </c>
      <c r="C11471" s="53">
        <f t="shared" si="631"/>
        <v>44873</v>
      </c>
      <c r="D11471">
        <v>18</v>
      </c>
      <c r="E11471" t="str">
        <f t="shared" si="630"/>
        <v>S454487318</v>
      </c>
      <c r="F11471" s="340"/>
      <c r="G11471" s="346"/>
      <c r="H11471" s="191" t="s">
        <v>9</v>
      </c>
      <c r="I11471" s="192" t="s">
        <v>18</v>
      </c>
      <c r="J11471" s="193" t="s">
        <v>11</v>
      </c>
      <c r="K11471" s="351"/>
      <c r="L11471" s="353"/>
      <c r="M11471" s="351"/>
      <c r="N11471" s="355"/>
      <c r="O11471" s="357"/>
    </row>
    <row r="11472" spans="1:15">
      <c r="A11472">
        <v>2022</v>
      </c>
      <c r="B11472" t="s">
        <v>21</v>
      </c>
      <c r="C11472" s="53">
        <f t="shared" si="631"/>
        <v>44873</v>
      </c>
      <c r="D11472">
        <v>19</v>
      </c>
      <c r="E11472" t="str">
        <f t="shared" si="630"/>
        <v>S454487319</v>
      </c>
      <c r="F11472" s="3" t="s">
        <v>16</v>
      </c>
      <c r="G11472" s="2">
        <v>25</v>
      </c>
      <c r="H11472" s="2">
        <v>26</v>
      </c>
      <c r="I11472" s="2" t="s">
        <v>14664</v>
      </c>
      <c r="J11472" s="2" t="s">
        <v>1828</v>
      </c>
      <c r="K11472" s="194" t="s">
        <v>17</v>
      </c>
      <c r="L11472" s="2">
        <v>49</v>
      </c>
      <c r="M11472" s="194" t="s">
        <v>11464</v>
      </c>
      <c r="N11472" s="2" t="s">
        <v>4787</v>
      </c>
      <c r="O11472" s="195" t="s">
        <v>730</v>
      </c>
    </row>
    <row r="11473" spans="1:15">
      <c r="A11473">
        <v>2022</v>
      </c>
      <c r="B11473" t="s">
        <v>21</v>
      </c>
      <c r="C11473" s="53">
        <f t="shared" si="631"/>
        <v>44873</v>
      </c>
      <c r="D11473">
        <v>20</v>
      </c>
      <c r="E11473" t="str">
        <f t="shared" si="630"/>
        <v>S454487320</v>
      </c>
      <c r="F11473" s="4">
        <v>44866</v>
      </c>
      <c r="G11473" s="2">
        <v>80</v>
      </c>
      <c r="H11473" s="2" t="s">
        <v>14665</v>
      </c>
      <c r="I11473" s="2" t="s">
        <v>14666</v>
      </c>
      <c r="J11473" s="2" t="s">
        <v>7207</v>
      </c>
      <c r="K11473" s="194" t="s">
        <v>17</v>
      </c>
      <c r="L11473" s="2">
        <v>49</v>
      </c>
      <c r="M11473" s="194" t="s">
        <v>1641</v>
      </c>
      <c r="N11473" s="2" t="s">
        <v>1456</v>
      </c>
      <c r="O11473" s="195" t="s">
        <v>2149</v>
      </c>
    </row>
    <row r="11474" spans="1:15">
      <c r="A11474">
        <v>2022</v>
      </c>
      <c r="B11474" t="s">
        <v>21</v>
      </c>
      <c r="C11474" s="53">
        <f t="shared" si="631"/>
        <v>44873</v>
      </c>
      <c r="D11474">
        <v>21</v>
      </c>
      <c r="E11474" t="str">
        <f t="shared" si="630"/>
        <v>S454487321</v>
      </c>
      <c r="F11474" s="4">
        <v>44896</v>
      </c>
      <c r="G11474" s="2">
        <v>82</v>
      </c>
      <c r="H11474" s="2" t="s">
        <v>14667</v>
      </c>
      <c r="I11474" s="2" t="s">
        <v>14668</v>
      </c>
      <c r="J11474" s="2" t="s">
        <v>2811</v>
      </c>
      <c r="K11474" s="194" t="s">
        <v>17</v>
      </c>
      <c r="L11474" s="2">
        <v>47</v>
      </c>
      <c r="M11474" s="194" t="s">
        <v>406</v>
      </c>
      <c r="N11474" s="2" t="s">
        <v>1265</v>
      </c>
      <c r="O11474" s="195" t="s">
        <v>568</v>
      </c>
    </row>
    <row r="11475" spans="1:15">
      <c r="A11475">
        <v>2022</v>
      </c>
      <c r="B11475" t="s">
        <v>21</v>
      </c>
      <c r="C11475" s="53">
        <f t="shared" si="631"/>
        <v>44873</v>
      </c>
      <c r="D11475">
        <v>22</v>
      </c>
      <c r="E11475" t="str">
        <f t="shared" si="630"/>
        <v>S454487322</v>
      </c>
      <c r="F11475" s="4">
        <v>44927</v>
      </c>
      <c r="G11475" s="2">
        <v>95</v>
      </c>
      <c r="H11475" s="2" t="s">
        <v>2951</v>
      </c>
      <c r="I11475" s="2" t="s">
        <v>2951</v>
      </c>
      <c r="J11475" s="2" t="s">
        <v>1393</v>
      </c>
      <c r="K11475" s="194" t="s">
        <v>17</v>
      </c>
      <c r="L11475" s="2">
        <v>50</v>
      </c>
      <c r="M11475" s="194" t="s">
        <v>11459</v>
      </c>
      <c r="N11475" s="2" t="s">
        <v>3731</v>
      </c>
      <c r="O11475" s="195" t="s">
        <v>1649</v>
      </c>
    </row>
    <row r="11476" spans="1:15">
      <c r="A11476">
        <v>2022</v>
      </c>
      <c r="B11476" t="s">
        <v>21</v>
      </c>
      <c r="C11476" s="53">
        <f t="shared" si="631"/>
        <v>44873</v>
      </c>
      <c r="D11476">
        <v>23</v>
      </c>
      <c r="E11476" t="str">
        <f t="shared" si="630"/>
        <v>S454487323</v>
      </c>
      <c r="F11476" s="4">
        <v>44958</v>
      </c>
      <c r="G11476" s="2">
        <v>102</v>
      </c>
      <c r="H11476" s="2" t="s">
        <v>14669</v>
      </c>
      <c r="I11476" s="2" t="s">
        <v>14217</v>
      </c>
      <c r="J11476" s="2" t="s">
        <v>4160</v>
      </c>
      <c r="K11476" s="194" t="s">
        <v>17</v>
      </c>
      <c r="L11476" s="2">
        <v>48</v>
      </c>
      <c r="M11476" s="194" t="s">
        <v>11459</v>
      </c>
      <c r="N11476" s="2" t="s">
        <v>3731</v>
      </c>
      <c r="O11476" s="195" t="s">
        <v>1649</v>
      </c>
    </row>
    <row r="11477" spans="1:15">
      <c r="A11477">
        <v>2022</v>
      </c>
      <c r="B11477" t="s">
        <v>21</v>
      </c>
      <c r="C11477" s="53">
        <f t="shared" si="631"/>
        <v>44873</v>
      </c>
      <c r="D11477">
        <v>24</v>
      </c>
      <c r="E11477" t="str">
        <f t="shared" si="630"/>
        <v>S454487324</v>
      </c>
      <c r="F11477" s="3" t="s">
        <v>14441</v>
      </c>
      <c r="G11477" s="2">
        <v>123</v>
      </c>
      <c r="H11477" s="2" t="s">
        <v>14670</v>
      </c>
      <c r="I11477" s="2" t="s">
        <v>4147</v>
      </c>
      <c r="J11477" s="2" t="s">
        <v>6124</v>
      </c>
      <c r="K11477" s="194" t="s">
        <v>17</v>
      </c>
      <c r="L11477" s="2">
        <v>46</v>
      </c>
      <c r="M11477" s="194" t="s">
        <v>507</v>
      </c>
      <c r="N11477" s="2" t="s">
        <v>512</v>
      </c>
      <c r="O11477" s="195" t="s">
        <v>631</v>
      </c>
    </row>
    <row r="11478" spans="1:15">
      <c r="A11478">
        <v>2022</v>
      </c>
      <c r="B11478" t="s">
        <v>21</v>
      </c>
      <c r="C11478" s="53">
        <f t="shared" si="631"/>
        <v>44873</v>
      </c>
      <c r="D11478">
        <v>25</v>
      </c>
      <c r="E11478" t="str">
        <f t="shared" si="630"/>
        <v>S454487325</v>
      </c>
      <c r="F11478" s="3">
        <v>2024</v>
      </c>
      <c r="G11478" s="2">
        <v>165</v>
      </c>
      <c r="H11478" s="2" t="s">
        <v>9712</v>
      </c>
      <c r="I11478" s="2" t="s">
        <v>2558</v>
      </c>
      <c r="J11478" s="2" t="s">
        <v>1073</v>
      </c>
      <c r="K11478" s="194" t="s">
        <v>17</v>
      </c>
      <c r="L11478" s="2">
        <v>43</v>
      </c>
      <c r="M11478" s="194" t="s">
        <v>14671</v>
      </c>
      <c r="N11478" s="2" t="s">
        <v>585</v>
      </c>
      <c r="O11478" s="195" t="s">
        <v>8965</v>
      </c>
    </row>
    <row r="11479" spans="1:15">
      <c r="A11479">
        <v>2022</v>
      </c>
      <c r="B11479" t="s">
        <v>21</v>
      </c>
      <c r="C11479" s="53">
        <f t="shared" si="631"/>
        <v>44873</v>
      </c>
      <c r="D11479">
        <v>26</v>
      </c>
      <c r="E11479" t="str">
        <f t="shared" si="630"/>
        <v>S454487326</v>
      </c>
      <c r="F11479" s="3">
        <v>2025</v>
      </c>
      <c r="G11479" s="2">
        <v>174</v>
      </c>
      <c r="H11479" s="2" t="s">
        <v>14672</v>
      </c>
      <c r="I11479" s="2" t="s">
        <v>12093</v>
      </c>
      <c r="J11479" s="2" t="s">
        <v>3187</v>
      </c>
      <c r="K11479" s="194" t="s">
        <v>17</v>
      </c>
      <c r="L11479" s="2">
        <v>38</v>
      </c>
      <c r="M11479" s="194" t="s">
        <v>4005</v>
      </c>
      <c r="N11479" s="2" t="s">
        <v>11432</v>
      </c>
      <c r="O11479" s="195" t="s">
        <v>625</v>
      </c>
    </row>
    <row r="11480" spans="1:15">
      <c r="A11480">
        <v>2022</v>
      </c>
      <c r="B11480" t="s">
        <v>21</v>
      </c>
      <c r="C11480" s="53">
        <f t="shared" si="631"/>
        <v>44873</v>
      </c>
      <c r="D11480">
        <v>27</v>
      </c>
      <c r="E11480" t="str">
        <f t="shared" si="630"/>
        <v>S454487327</v>
      </c>
      <c r="F11480" s="3">
        <v>2026</v>
      </c>
      <c r="G11480" s="2">
        <v>176</v>
      </c>
      <c r="H11480" s="2" t="s">
        <v>7456</v>
      </c>
      <c r="I11480" s="2" t="s">
        <v>14673</v>
      </c>
      <c r="J11480" s="2" t="s">
        <v>3915</v>
      </c>
      <c r="K11480" s="194" t="s">
        <v>17</v>
      </c>
      <c r="L11480" s="2">
        <v>36</v>
      </c>
      <c r="M11480" s="194" t="s">
        <v>11641</v>
      </c>
      <c r="N11480" s="2" t="s">
        <v>4064</v>
      </c>
      <c r="O11480" s="195" t="s">
        <v>4854</v>
      </c>
    </row>
    <row r="11481" spans="1:15" ht="15.75" thickBot="1">
      <c r="A11481">
        <v>2022</v>
      </c>
      <c r="B11481" t="s">
        <v>21</v>
      </c>
      <c r="C11481" s="53">
        <f t="shared" si="631"/>
        <v>44873</v>
      </c>
      <c r="D11481">
        <v>28</v>
      </c>
      <c r="E11481" t="str">
        <f t="shared" si="630"/>
        <v>S454487328</v>
      </c>
      <c r="F11481" s="5">
        <v>2027</v>
      </c>
      <c r="G11481" s="6">
        <v>176</v>
      </c>
      <c r="H11481" s="6" t="s">
        <v>14674</v>
      </c>
      <c r="I11481" s="6" t="s">
        <v>7064</v>
      </c>
      <c r="J11481" s="6" t="s">
        <v>1420</v>
      </c>
      <c r="K11481" s="196" t="s">
        <v>17</v>
      </c>
      <c r="L11481" s="6">
        <v>32</v>
      </c>
      <c r="M11481" s="196" t="s">
        <v>10708</v>
      </c>
      <c r="N11481" s="6" t="s">
        <v>1139</v>
      </c>
      <c r="O11481" s="197" t="s">
        <v>10466</v>
      </c>
    </row>
    <row r="11482" spans="1:15" ht="18" thickTop="1" thickBot="1">
      <c r="A11482">
        <v>2022</v>
      </c>
      <c r="B11482" t="s">
        <v>20</v>
      </c>
      <c r="C11482" s="53">
        <f>C11481+7</f>
        <v>44880</v>
      </c>
      <c r="D11482">
        <v>1</v>
      </c>
      <c r="E11482" t="str">
        <f t="shared" ref="E11482:E11509" si="632">B11482&amp;C11482&amp;D11482</f>
        <v>S46448801</v>
      </c>
      <c r="F11482" s="146" t="s">
        <v>11903</v>
      </c>
    </row>
    <row r="11483" spans="1:15" ht="16.5" thickTop="1" thickBot="1">
      <c r="A11483">
        <v>2022</v>
      </c>
      <c r="B11483" t="s">
        <v>20</v>
      </c>
      <c r="C11483" s="53">
        <f t="shared" ref="C11483:C11509" si="633">C11482</f>
        <v>44880</v>
      </c>
      <c r="D11483">
        <v>2</v>
      </c>
      <c r="E11483" t="str">
        <f t="shared" si="632"/>
        <v>S46448802</v>
      </c>
      <c r="F11483" s="338" t="s">
        <v>1</v>
      </c>
      <c r="G11483" s="341" t="s">
        <v>2</v>
      </c>
      <c r="H11483" s="342"/>
      <c r="I11483" s="342"/>
      <c r="J11483" s="343"/>
      <c r="K11483" s="344" t="s">
        <v>3</v>
      </c>
      <c r="L11483" s="343"/>
      <c r="M11483" s="344" t="s">
        <v>144</v>
      </c>
      <c r="N11483" s="342"/>
      <c r="O11483" s="342"/>
    </row>
    <row r="11484" spans="1:15" ht="18" customHeight="1" thickBot="1">
      <c r="A11484">
        <v>2022</v>
      </c>
      <c r="B11484" t="s">
        <v>20</v>
      </c>
      <c r="C11484" s="53">
        <f t="shared" si="633"/>
        <v>44880</v>
      </c>
      <c r="D11484">
        <v>3</v>
      </c>
      <c r="E11484" t="str">
        <f t="shared" si="632"/>
        <v>S46448803</v>
      </c>
      <c r="F11484" s="339"/>
      <c r="G11484" s="345" t="s">
        <v>5</v>
      </c>
      <c r="H11484" s="347" t="s">
        <v>145</v>
      </c>
      <c r="I11484" s="348"/>
      <c r="J11484" s="349"/>
      <c r="K11484" s="350" t="s">
        <v>6</v>
      </c>
      <c r="L11484" s="352" t="s">
        <v>12875</v>
      </c>
      <c r="M11484" s="350" t="s">
        <v>8</v>
      </c>
      <c r="N11484" s="354" t="s">
        <v>146</v>
      </c>
      <c r="O11484" s="356" t="s">
        <v>147</v>
      </c>
    </row>
    <row r="11485" spans="1:15" ht="15.75" thickBot="1">
      <c r="A11485">
        <v>2022</v>
      </c>
      <c r="B11485" t="s">
        <v>20</v>
      </c>
      <c r="C11485" s="53">
        <f t="shared" si="633"/>
        <v>44880</v>
      </c>
      <c r="D11485">
        <v>4</v>
      </c>
      <c r="E11485" t="str">
        <f t="shared" si="632"/>
        <v>S46448804</v>
      </c>
      <c r="F11485" s="340"/>
      <c r="G11485" s="346"/>
      <c r="H11485" s="191" t="s">
        <v>9</v>
      </c>
      <c r="I11485" s="192" t="s">
        <v>18</v>
      </c>
      <c r="J11485" s="193" t="s">
        <v>11</v>
      </c>
      <c r="K11485" s="351"/>
      <c r="L11485" s="353"/>
      <c r="M11485" s="351"/>
      <c r="N11485" s="355"/>
      <c r="O11485" s="357"/>
    </row>
    <row r="11486" spans="1:15">
      <c r="A11486">
        <v>2022</v>
      </c>
      <c r="B11486" t="s">
        <v>20</v>
      </c>
      <c r="C11486" s="53">
        <f t="shared" si="633"/>
        <v>44880</v>
      </c>
      <c r="D11486">
        <v>5</v>
      </c>
      <c r="E11486" t="str">
        <f t="shared" si="632"/>
        <v>S46448805</v>
      </c>
      <c r="F11486" s="3" t="s">
        <v>12</v>
      </c>
      <c r="G11486" s="2">
        <v>0</v>
      </c>
      <c r="H11486" s="2" t="s">
        <v>14675</v>
      </c>
      <c r="I11486" s="2" t="s">
        <v>14675</v>
      </c>
      <c r="J11486" s="2" t="s">
        <v>14506</v>
      </c>
      <c r="K11486" s="194" t="s">
        <v>17</v>
      </c>
      <c r="L11486" s="2">
        <v>48</v>
      </c>
      <c r="M11486" s="194" t="s">
        <v>4185</v>
      </c>
      <c r="N11486" s="2" t="s">
        <v>2595</v>
      </c>
      <c r="O11486" s="195" t="s">
        <v>1158</v>
      </c>
    </row>
    <row r="11487" spans="1:15">
      <c r="A11487">
        <v>2022</v>
      </c>
      <c r="B11487" t="s">
        <v>20</v>
      </c>
      <c r="C11487" s="53">
        <f t="shared" si="633"/>
        <v>44880</v>
      </c>
      <c r="D11487">
        <v>6</v>
      </c>
      <c r="E11487" t="str">
        <f t="shared" si="632"/>
        <v>S46448806</v>
      </c>
      <c r="F11487" s="4">
        <v>44866</v>
      </c>
      <c r="G11487" s="2" t="s">
        <v>13874</v>
      </c>
      <c r="H11487" s="2" t="s">
        <v>14623</v>
      </c>
      <c r="I11487" s="2" t="s">
        <v>3878</v>
      </c>
      <c r="J11487" s="2" t="s">
        <v>14132</v>
      </c>
      <c r="K11487" s="194" t="s">
        <v>17</v>
      </c>
      <c r="L11487" s="2">
        <v>47</v>
      </c>
      <c r="M11487" s="194" t="s">
        <v>4905</v>
      </c>
      <c r="N11487" s="2" t="s">
        <v>11682</v>
      </c>
      <c r="O11487" s="195" t="s">
        <v>506</v>
      </c>
    </row>
    <row r="11488" spans="1:15">
      <c r="A11488">
        <v>2022</v>
      </c>
      <c r="B11488" t="s">
        <v>20</v>
      </c>
      <c r="C11488" s="53">
        <f t="shared" si="633"/>
        <v>44880</v>
      </c>
      <c r="D11488">
        <v>7</v>
      </c>
      <c r="E11488" t="str">
        <f t="shared" si="632"/>
        <v>S46448807</v>
      </c>
      <c r="F11488" s="4">
        <v>44896</v>
      </c>
      <c r="G11488" s="2" t="s">
        <v>13874</v>
      </c>
      <c r="H11488" s="2" t="s">
        <v>14676</v>
      </c>
      <c r="I11488" s="2" t="s">
        <v>14676</v>
      </c>
      <c r="J11488" s="2" t="s">
        <v>4428</v>
      </c>
      <c r="K11488" s="194" t="s">
        <v>17</v>
      </c>
      <c r="L11488" s="2">
        <v>46</v>
      </c>
      <c r="M11488" s="194">
        <v>60</v>
      </c>
      <c r="N11488" s="2">
        <v>36</v>
      </c>
      <c r="O11488" s="195">
        <v>4</v>
      </c>
    </row>
    <row r="11489" spans="1:15">
      <c r="A11489">
        <v>2022</v>
      </c>
      <c r="B11489" t="s">
        <v>20</v>
      </c>
      <c r="C11489" s="53">
        <f t="shared" si="633"/>
        <v>44880</v>
      </c>
      <c r="D11489">
        <v>8</v>
      </c>
      <c r="E11489" t="str">
        <f t="shared" si="632"/>
        <v>S46448808</v>
      </c>
      <c r="F11489" s="4">
        <v>44927</v>
      </c>
      <c r="G11489" s="2">
        <v>61</v>
      </c>
      <c r="H11489" s="2" t="s">
        <v>3073</v>
      </c>
      <c r="I11489" s="2" t="s">
        <v>3922</v>
      </c>
      <c r="J11489" s="2" t="s">
        <v>10440</v>
      </c>
      <c r="K11489" s="194" t="s">
        <v>17</v>
      </c>
      <c r="L11489" s="2">
        <v>52</v>
      </c>
      <c r="M11489" s="194" t="s">
        <v>1158</v>
      </c>
      <c r="N11489" s="2" t="s">
        <v>1158</v>
      </c>
      <c r="O11489" s="195" t="s">
        <v>4058</v>
      </c>
    </row>
    <row r="11490" spans="1:15">
      <c r="A11490">
        <v>2022</v>
      </c>
      <c r="B11490" t="s">
        <v>20</v>
      </c>
      <c r="C11490" s="53">
        <f t="shared" si="633"/>
        <v>44880</v>
      </c>
      <c r="D11490">
        <v>9</v>
      </c>
      <c r="E11490" t="str">
        <f t="shared" si="632"/>
        <v>S46448809</v>
      </c>
      <c r="F11490" s="4">
        <v>44958</v>
      </c>
      <c r="G11490" s="2">
        <v>65</v>
      </c>
      <c r="H11490" s="2" t="s">
        <v>14677</v>
      </c>
      <c r="I11490" s="2" t="s">
        <v>14678</v>
      </c>
      <c r="J11490" s="2" t="s">
        <v>4569</v>
      </c>
      <c r="K11490" s="194" t="s">
        <v>17</v>
      </c>
      <c r="L11490" s="2">
        <v>50</v>
      </c>
      <c r="M11490" s="194" t="s">
        <v>14679</v>
      </c>
      <c r="N11490" s="2" t="s">
        <v>1491</v>
      </c>
      <c r="O11490" s="195" t="s">
        <v>2023</v>
      </c>
    </row>
    <row r="11491" spans="1:15">
      <c r="A11491">
        <v>2022</v>
      </c>
      <c r="B11491" t="s">
        <v>20</v>
      </c>
      <c r="C11491" s="53">
        <f t="shared" si="633"/>
        <v>44880</v>
      </c>
      <c r="D11491">
        <v>10</v>
      </c>
      <c r="E11491" t="str">
        <f t="shared" si="632"/>
        <v>S464488010</v>
      </c>
      <c r="F11491" s="3" t="s">
        <v>14441</v>
      </c>
      <c r="G11491" s="2">
        <v>85</v>
      </c>
      <c r="H11491" s="2" t="s">
        <v>4775</v>
      </c>
      <c r="I11491" s="2" t="s">
        <v>14680</v>
      </c>
      <c r="J11491" s="2" t="s">
        <v>1993</v>
      </c>
      <c r="K11491" s="194" t="s">
        <v>17</v>
      </c>
      <c r="L11491" s="2">
        <v>47</v>
      </c>
      <c r="M11491" s="194" t="s">
        <v>3743</v>
      </c>
      <c r="N11491" s="2">
        <v>0</v>
      </c>
      <c r="O11491" s="195" t="s">
        <v>483</v>
      </c>
    </row>
    <row r="11492" spans="1:15">
      <c r="A11492">
        <v>2022</v>
      </c>
      <c r="B11492" t="s">
        <v>20</v>
      </c>
      <c r="C11492" s="53">
        <f t="shared" si="633"/>
        <v>44880</v>
      </c>
      <c r="D11492">
        <v>11</v>
      </c>
      <c r="E11492" t="str">
        <f t="shared" si="632"/>
        <v>S464488011</v>
      </c>
      <c r="F11492" s="3">
        <v>2024</v>
      </c>
      <c r="G11492" s="2">
        <v>130</v>
      </c>
      <c r="H11492" s="2" t="s">
        <v>14681</v>
      </c>
      <c r="I11492" s="2" t="s">
        <v>14682</v>
      </c>
      <c r="J11492" s="2" t="s">
        <v>5597</v>
      </c>
      <c r="K11492" s="194" t="s">
        <v>17</v>
      </c>
      <c r="L11492" s="2">
        <v>45</v>
      </c>
      <c r="M11492" s="194" t="s">
        <v>14552</v>
      </c>
      <c r="N11492" s="2" t="s">
        <v>523</v>
      </c>
      <c r="O11492" s="195">
        <v>0</v>
      </c>
    </row>
    <row r="11493" spans="1:15">
      <c r="A11493">
        <v>2022</v>
      </c>
      <c r="B11493" t="s">
        <v>20</v>
      </c>
      <c r="C11493" s="53">
        <f t="shared" si="633"/>
        <v>44880</v>
      </c>
      <c r="D11493">
        <v>12</v>
      </c>
      <c r="E11493" t="str">
        <f t="shared" si="632"/>
        <v>S464488012</v>
      </c>
      <c r="F11493" s="3">
        <v>2025</v>
      </c>
      <c r="G11493" s="2">
        <v>142</v>
      </c>
      <c r="H11493" s="2" t="s">
        <v>6057</v>
      </c>
      <c r="I11493" s="2" t="s">
        <v>11893</v>
      </c>
      <c r="J11493" s="2" t="s">
        <v>1794</v>
      </c>
      <c r="K11493" s="194" t="s">
        <v>17</v>
      </c>
      <c r="L11493" s="2">
        <v>35</v>
      </c>
      <c r="M11493" s="194">
        <v>74</v>
      </c>
      <c r="N11493" s="2">
        <v>18</v>
      </c>
      <c r="O11493" s="195">
        <v>8</v>
      </c>
    </row>
    <row r="11494" spans="1:15">
      <c r="A11494">
        <v>2022</v>
      </c>
      <c r="B11494" t="s">
        <v>20</v>
      </c>
      <c r="C11494" s="53">
        <f t="shared" si="633"/>
        <v>44880</v>
      </c>
      <c r="D11494">
        <v>13</v>
      </c>
      <c r="E11494" t="str">
        <f t="shared" si="632"/>
        <v>S464488013</v>
      </c>
      <c r="F11494" s="3">
        <v>2026</v>
      </c>
      <c r="G11494" s="2">
        <v>143</v>
      </c>
      <c r="H11494" s="2" t="s">
        <v>14683</v>
      </c>
      <c r="I11494" s="2" t="s">
        <v>9317</v>
      </c>
      <c r="J11494" s="2" t="s">
        <v>2816</v>
      </c>
      <c r="K11494" s="194" t="s">
        <v>17</v>
      </c>
      <c r="L11494" s="2">
        <v>30</v>
      </c>
      <c r="M11494" s="194" t="s">
        <v>893</v>
      </c>
      <c r="N11494" s="2" t="s">
        <v>4012</v>
      </c>
      <c r="O11494" s="195" t="s">
        <v>14189</v>
      </c>
    </row>
    <row r="11495" spans="1:15" ht="15.75" thickBot="1">
      <c r="A11495">
        <v>2022</v>
      </c>
      <c r="B11495" t="s">
        <v>20</v>
      </c>
      <c r="C11495" s="53">
        <f t="shared" si="633"/>
        <v>44880</v>
      </c>
      <c r="D11495">
        <v>14</v>
      </c>
      <c r="E11495" t="str">
        <f t="shared" si="632"/>
        <v>S464488014</v>
      </c>
      <c r="F11495" s="5">
        <v>2027</v>
      </c>
      <c r="G11495" s="6">
        <v>143</v>
      </c>
      <c r="H11495" s="6" t="s">
        <v>14684</v>
      </c>
      <c r="I11495" s="6" t="s">
        <v>14685</v>
      </c>
      <c r="J11495" s="6" t="s">
        <v>3143</v>
      </c>
      <c r="K11495" s="196" t="s">
        <v>17</v>
      </c>
      <c r="L11495" s="6">
        <v>27</v>
      </c>
      <c r="M11495" s="196">
        <v>62</v>
      </c>
      <c r="N11495" s="6">
        <v>30</v>
      </c>
      <c r="O11495" s="197">
        <v>8</v>
      </c>
    </row>
    <row r="11496" spans="1:15" ht="18" thickTop="1" thickBot="1">
      <c r="A11496">
        <v>2022</v>
      </c>
      <c r="B11496" t="s">
        <v>20</v>
      </c>
      <c r="C11496" s="53">
        <f t="shared" si="633"/>
        <v>44880</v>
      </c>
      <c r="D11496">
        <v>15</v>
      </c>
      <c r="E11496" t="str">
        <f t="shared" si="632"/>
        <v>S464488015</v>
      </c>
      <c r="F11496" s="146" t="s">
        <v>11904</v>
      </c>
    </row>
    <row r="11497" spans="1:15" ht="16.5" thickTop="1" thickBot="1">
      <c r="A11497">
        <v>2022</v>
      </c>
      <c r="B11497" t="s">
        <v>20</v>
      </c>
      <c r="C11497" s="53">
        <f t="shared" si="633"/>
        <v>44880</v>
      </c>
      <c r="D11497">
        <v>16</v>
      </c>
      <c r="E11497" t="str">
        <f t="shared" si="632"/>
        <v>S464488016</v>
      </c>
      <c r="F11497" s="338" t="s">
        <v>1</v>
      </c>
      <c r="G11497" s="341" t="s">
        <v>2</v>
      </c>
      <c r="H11497" s="342"/>
      <c r="I11497" s="342"/>
      <c r="J11497" s="343"/>
      <c r="K11497" s="344" t="s">
        <v>3</v>
      </c>
      <c r="L11497" s="343"/>
      <c r="M11497" s="344" t="s">
        <v>144</v>
      </c>
      <c r="N11497" s="342"/>
      <c r="O11497" s="342"/>
    </row>
    <row r="11498" spans="1:15" ht="18" customHeight="1" thickBot="1">
      <c r="A11498">
        <v>2022</v>
      </c>
      <c r="B11498" t="s">
        <v>20</v>
      </c>
      <c r="C11498" s="53">
        <f t="shared" si="633"/>
        <v>44880</v>
      </c>
      <c r="D11498">
        <v>17</v>
      </c>
      <c r="E11498" t="str">
        <f t="shared" si="632"/>
        <v>S464488017</v>
      </c>
      <c r="F11498" s="339"/>
      <c r="G11498" s="345" t="s">
        <v>5</v>
      </c>
      <c r="H11498" s="347" t="s">
        <v>145</v>
      </c>
      <c r="I11498" s="348"/>
      <c r="J11498" s="349"/>
      <c r="K11498" s="350" t="s">
        <v>6</v>
      </c>
      <c r="L11498" s="352" t="s">
        <v>12875</v>
      </c>
      <c r="M11498" s="350" t="s">
        <v>8</v>
      </c>
      <c r="N11498" s="354" t="s">
        <v>146</v>
      </c>
      <c r="O11498" s="356" t="s">
        <v>147</v>
      </c>
    </row>
    <row r="11499" spans="1:15" ht="15.75" thickBot="1">
      <c r="A11499">
        <v>2022</v>
      </c>
      <c r="B11499" t="s">
        <v>20</v>
      </c>
      <c r="C11499" s="53">
        <f t="shared" si="633"/>
        <v>44880</v>
      </c>
      <c r="D11499">
        <v>18</v>
      </c>
      <c r="E11499" t="str">
        <f t="shared" si="632"/>
        <v>S464488018</v>
      </c>
      <c r="F11499" s="340"/>
      <c r="G11499" s="346"/>
      <c r="H11499" s="191" t="s">
        <v>9</v>
      </c>
      <c r="I11499" s="192" t="s">
        <v>18</v>
      </c>
      <c r="J11499" s="193" t="s">
        <v>11</v>
      </c>
      <c r="K11499" s="351"/>
      <c r="L11499" s="353"/>
      <c r="M11499" s="351"/>
      <c r="N11499" s="355"/>
      <c r="O11499" s="357"/>
    </row>
    <row r="11500" spans="1:15">
      <c r="A11500">
        <v>2022</v>
      </c>
      <c r="B11500" t="s">
        <v>20</v>
      </c>
      <c r="C11500" s="53">
        <f t="shared" si="633"/>
        <v>44880</v>
      </c>
      <c r="D11500">
        <v>19</v>
      </c>
      <c r="E11500" t="str">
        <f t="shared" si="632"/>
        <v>S464488019</v>
      </c>
      <c r="F11500" s="3" t="s">
        <v>16</v>
      </c>
      <c r="G11500" s="2">
        <v>25</v>
      </c>
      <c r="H11500" s="2" t="s">
        <v>14686</v>
      </c>
      <c r="I11500" s="2" t="s">
        <v>14686</v>
      </c>
      <c r="J11500" s="2" t="s">
        <v>9205</v>
      </c>
      <c r="K11500" s="194" t="s">
        <v>17</v>
      </c>
      <c r="L11500" s="2">
        <v>48</v>
      </c>
      <c r="M11500" s="194" t="s">
        <v>11464</v>
      </c>
      <c r="N11500" s="2" t="s">
        <v>11279</v>
      </c>
      <c r="O11500" s="195" t="s">
        <v>1831</v>
      </c>
    </row>
    <row r="11501" spans="1:15">
      <c r="A11501">
        <v>2022</v>
      </c>
      <c r="B11501" t="s">
        <v>20</v>
      </c>
      <c r="C11501" s="53">
        <f t="shared" si="633"/>
        <v>44880</v>
      </c>
      <c r="D11501">
        <v>20</v>
      </c>
      <c r="E11501" t="str">
        <f t="shared" si="632"/>
        <v>S464488020</v>
      </c>
      <c r="F11501" s="4">
        <v>44866</v>
      </c>
      <c r="G11501" s="2">
        <v>80</v>
      </c>
      <c r="H11501" s="2" t="s">
        <v>14687</v>
      </c>
      <c r="I11501" s="2" t="s">
        <v>14688</v>
      </c>
      <c r="J11501" s="2" t="s">
        <v>1951</v>
      </c>
      <c r="K11501" s="194" t="s">
        <v>17</v>
      </c>
      <c r="L11501" s="2">
        <v>48</v>
      </c>
      <c r="M11501" s="194" t="s">
        <v>1359</v>
      </c>
      <c r="N11501" s="2" t="s">
        <v>455</v>
      </c>
      <c r="O11501" s="195" t="s">
        <v>5271</v>
      </c>
    </row>
    <row r="11502" spans="1:15">
      <c r="A11502">
        <v>2022</v>
      </c>
      <c r="B11502" t="s">
        <v>20</v>
      </c>
      <c r="C11502" s="53">
        <f t="shared" si="633"/>
        <v>44880</v>
      </c>
      <c r="D11502">
        <v>21</v>
      </c>
      <c r="E11502" t="str">
        <f t="shared" si="632"/>
        <v>S464488021</v>
      </c>
      <c r="F11502" s="4">
        <v>44896</v>
      </c>
      <c r="G11502" s="2">
        <v>83</v>
      </c>
      <c r="H11502" s="2">
        <v>83</v>
      </c>
      <c r="I11502" s="2" t="s">
        <v>14689</v>
      </c>
      <c r="J11502" s="2" t="s">
        <v>1828</v>
      </c>
      <c r="K11502" s="194" t="s">
        <v>17</v>
      </c>
      <c r="L11502" s="2">
        <v>45</v>
      </c>
      <c r="M11502" s="194" t="s">
        <v>4427</v>
      </c>
      <c r="N11502" s="2" t="s">
        <v>1460</v>
      </c>
      <c r="O11502" s="195" t="s">
        <v>569</v>
      </c>
    </row>
    <row r="11503" spans="1:15">
      <c r="A11503">
        <v>2022</v>
      </c>
      <c r="B11503" t="s">
        <v>20</v>
      </c>
      <c r="C11503" s="53">
        <f t="shared" si="633"/>
        <v>44880</v>
      </c>
      <c r="D11503">
        <v>22</v>
      </c>
      <c r="E11503" t="str">
        <f t="shared" si="632"/>
        <v>S464488022</v>
      </c>
      <c r="F11503" s="4">
        <v>44927</v>
      </c>
      <c r="G11503" s="2">
        <v>96</v>
      </c>
      <c r="H11503" s="2" t="s">
        <v>14690</v>
      </c>
      <c r="I11503" s="2" t="s">
        <v>4875</v>
      </c>
      <c r="J11503" s="2" t="s">
        <v>2115</v>
      </c>
      <c r="K11503" s="194" t="s">
        <v>17</v>
      </c>
      <c r="L11503" s="2">
        <v>46</v>
      </c>
      <c r="M11503" s="194" t="s">
        <v>3235</v>
      </c>
      <c r="N11503" s="2" t="s">
        <v>568</v>
      </c>
      <c r="O11503" s="195" t="s">
        <v>1019</v>
      </c>
    </row>
    <row r="11504" spans="1:15">
      <c r="A11504">
        <v>2022</v>
      </c>
      <c r="B11504" t="s">
        <v>20</v>
      </c>
      <c r="C11504" s="53">
        <f t="shared" si="633"/>
        <v>44880</v>
      </c>
      <c r="D11504">
        <v>23</v>
      </c>
      <c r="E11504" t="str">
        <f t="shared" si="632"/>
        <v>S464488023</v>
      </c>
      <c r="F11504" s="4">
        <v>44958</v>
      </c>
      <c r="G11504" s="2">
        <v>100</v>
      </c>
      <c r="H11504" s="2" t="s">
        <v>11881</v>
      </c>
      <c r="I11504" s="2" t="s">
        <v>14691</v>
      </c>
      <c r="J11504" s="2" t="s">
        <v>1295</v>
      </c>
      <c r="K11504" s="194" t="s">
        <v>17</v>
      </c>
      <c r="L11504" s="2">
        <v>46</v>
      </c>
      <c r="M11504" s="194" t="s">
        <v>11706</v>
      </c>
      <c r="N11504" s="2" t="s">
        <v>11648</v>
      </c>
      <c r="O11504" s="195" t="s">
        <v>1646</v>
      </c>
    </row>
    <row r="11505" spans="1:15">
      <c r="A11505">
        <v>2022</v>
      </c>
      <c r="B11505" t="s">
        <v>20</v>
      </c>
      <c r="C11505" s="53">
        <f t="shared" si="633"/>
        <v>44880</v>
      </c>
      <c r="D11505">
        <v>24</v>
      </c>
      <c r="E11505" t="str">
        <f t="shared" si="632"/>
        <v>S464488024</v>
      </c>
      <c r="F11505" s="3" t="s">
        <v>14441</v>
      </c>
      <c r="G11505" s="2">
        <v>118</v>
      </c>
      <c r="H11505" s="2" t="s">
        <v>13693</v>
      </c>
      <c r="I11505" s="2" t="s">
        <v>14692</v>
      </c>
      <c r="J11505" s="2" t="s">
        <v>1993</v>
      </c>
      <c r="K11505" s="194" t="s">
        <v>17</v>
      </c>
      <c r="L11505" s="2">
        <v>44</v>
      </c>
      <c r="M11505" s="194" t="s">
        <v>11622</v>
      </c>
      <c r="N11505" s="2" t="s">
        <v>519</v>
      </c>
      <c r="O11505" s="195" t="s">
        <v>444</v>
      </c>
    </row>
    <row r="11506" spans="1:15">
      <c r="A11506">
        <v>2022</v>
      </c>
      <c r="B11506" t="s">
        <v>20</v>
      </c>
      <c r="C11506" s="53">
        <f t="shared" si="633"/>
        <v>44880</v>
      </c>
      <c r="D11506">
        <v>25</v>
      </c>
      <c r="E11506" t="str">
        <f t="shared" si="632"/>
        <v>S464488025</v>
      </c>
      <c r="F11506" s="3">
        <v>2024</v>
      </c>
      <c r="G11506" s="2">
        <v>160</v>
      </c>
      <c r="H11506" s="2" t="s">
        <v>14693</v>
      </c>
      <c r="I11506" s="2" t="s">
        <v>14694</v>
      </c>
      <c r="J11506" s="2" t="s">
        <v>5597</v>
      </c>
      <c r="K11506" s="194" t="s">
        <v>17</v>
      </c>
      <c r="L11506" s="2">
        <v>42</v>
      </c>
      <c r="M11506" s="194" t="s">
        <v>13624</v>
      </c>
      <c r="N11506" s="2" t="s">
        <v>1715</v>
      </c>
      <c r="O11506" s="195" t="s">
        <v>3631</v>
      </c>
    </row>
    <row r="11507" spans="1:15">
      <c r="A11507">
        <v>2022</v>
      </c>
      <c r="B11507" t="s">
        <v>20</v>
      </c>
      <c r="C11507" s="53">
        <f t="shared" si="633"/>
        <v>44880</v>
      </c>
      <c r="D11507">
        <v>26</v>
      </c>
      <c r="E11507" t="str">
        <f t="shared" si="632"/>
        <v>S464488026</v>
      </c>
      <c r="F11507" s="3">
        <v>2025</v>
      </c>
      <c r="G11507" s="2">
        <v>172</v>
      </c>
      <c r="H11507" s="2" t="s">
        <v>4750</v>
      </c>
      <c r="I11507" s="2" t="s">
        <v>14695</v>
      </c>
      <c r="J11507" s="2" t="s">
        <v>1300</v>
      </c>
      <c r="K11507" s="194" t="s">
        <v>17</v>
      </c>
      <c r="L11507" s="2">
        <v>37</v>
      </c>
      <c r="M11507" s="194" t="s">
        <v>6117</v>
      </c>
      <c r="N11507" s="2" t="s">
        <v>568</v>
      </c>
      <c r="O11507" s="195" t="s">
        <v>11403</v>
      </c>
    </row>
    <row r="11508" spans="1:15">
      <c r="A11508">
        <v>2022</v>
      </c>
      <c r="B11508" t="s">
        <v>20</v>
      </c>
      <c r="C11508" s="53">
        <f t="shared" si="633"/>
        <v>44880</v>
      </c>
      <c r="D11508">
        <v>27</v>
      </c>
      <c r="E11508" t="str">
        <f t="shared" si="632"/>
        <v>S464488027</v>
      </c>
      <c r="F11508" s="3">
        <v>2026</v>
      </c>
      <c r="G11508" s="2">
        <v>173</v>
      </c>
      <c r="H11508" s="2" t="s">
        <v>2594</v>
      </c>
      <c r="I11508" s="2" t="s">
        <v>14696</v>
      </c>
      <c r="J11508" s="2" t="s">
        <v>4293</v>
      </c>
      <c r="K11508" s="194" t="s">
        <v>17</v>
      </c>
      <c r="L11508" s="2">
        <v>32</v>
      </c>
      <c r="M11508" s="194" t="s">
        <v>11279</v>
      </c>
      <c r="N11508" s="2" t="s">
        <v>11464</v>
      </c>
      <c r="O11508" s="195" t="s">
        <v>1831</v>
      </c>
    </row>
    <row r="11509" spans="1:15" ht="15.75" thickBot="1">
      <c r="A11509">
        <v>2022</v>
      </c>
      <c r="B11509" t="s">
        <v>20</v>
      </c>
      <c r="C11509" s="53">
        <f t="shared" si="633"/>
        <v>44880</v>
      </c>
      <c r="D11509">
        <v>28</v>
      </c>
      <c r="E11509" t="str">
        <f t="shared" si="632"/>
        <v>S464488028</v>
      </c>
      <c r="F11509" s="5">
        <v>2027</v>
      </c>
      <c r="G11509" s="6">
        <v>173</v>
      </c>
      <c r="H11509" s="6" t="s">
        <v>6729</v>
      </c>
      <c r="I11509" s="6" t="s">
        <v>7762</v>
      </c>
      <c r="J11509" s="6" t="s">
        <v>3954</v>
      </c>
      <c r="K11509" s="196" t="s">
        <v>17</v>
      </c>
      <c r="L11509" s="6">
        <v>29</v>
      </c>
      <c r="M11509" s="196">
        <v>60</v>
      </c>
      <c r="N11509" s="6" t="s">
        <v>2379</v>
      </c>
      <c r="O11509" s="197" t="s">
        <v>423</v>
      </c>
    </row>
    <row r="11510" spans="1:15" ht="18" thickTop="1" thickBot="1">
      <c r="A11510">
        <v>2022</v>
      </c>
      <c r="B11510" t="s">
        <v>86</v>
      </c>
      <c r="C11510" s="53">
        <f>C11509+7</f>
        <v>44887</v>
      </c>
      <c r="D11510">
        <v>1</v>
      </c>
      <c r="E11510" t="str">
        <f t="shared" ref="E11510:E11537" si="634">B11510&amp;C11510&amp;D11510</f>
        <v>S47448871</v>
      </c>
      <c r="F11510" s="146" t="s">
        <v>11903</v>
      </c>
    </row>
    <row r="11511" spans="1:15" ht="16.5" thickTop="1" thickBot="1">
      <c r="A11511">
        <v>2022</v>
      </c>
      <c r="B11511" t="s">
        <v>86</v>
      </c>
      <c r="C11511" s="53">
        <f t="shared" ref="C11511:C11537" si="635">C11510</f>
        <v>44887</v>
      </c>
      <c r="D11511">
        <v>2</v>
      </c>
      <c r="E11511" t="str">
        <f t="shared" si="634"/>
        <v>S47448872</v>
      </c>
      <c r="F11511" s="338" t="s">
        <v>1</v>
      </c>
      <c r="G11511" s="341" t="s">
        <v>2</v>
      </c>
      <c r="H11511" s="342"/>
      <c r="I11511" s="342"/>
      <c r="J11511" s="343"/>
      <c r="K11511" s="344" t="s">
        <v>3</v>
      </c>
      <c r="L11511" s="343"/>
      <c r="M11511" s="344" t="s">
        <v>144</v>
      </c>
      <c r="N11511" s="342"/>
      <c r="O11511" s="342"/>
    </row>
    <row r="11512" spans="1:15" ht="18" customHeight="1" thickBot="1">
      <c r="A11512">
        <v>2022</v>
      </c>
      <c r="B11512" t="s">
        <v>86</v>
      </c>
      <c r="C11512" s="53">
        <f t="shared" si="635"/>
        <v>44887</v>
      </c>
      <c r="D11512">
        <v>3</v>
      </c>
      <c r="E11512" t="str">
        <f t="shared" si="634"/>
        <v>S47448873</v>
      </c>
      <c r="F11512" s="339"/>
      <c r="G11512" s="345" t="s">
        <v>5</v>
      </c>
      <c r="H11512" s="347" t="s">
        <v>145</v>
      </c>
      <c r="I11512" s="348"/>
      <c r="J11512" s="349"/>
      <c r="K11512" s="350" t="s">
        <v>6</v>
      </c>
      <c r="L11512" s="352" t="s">
        <v>12875</v>
      </c>
      <c r="M11512" s="350" t="s">
        <v>8</v>
      </c>
      <c r="N11512" s="354" t="s">
        <v>146</v>
      </c>
      <c r="O11512" s="356" t="s">
        <v>147</v>
      </c>
    </row>
    <row r="11513" spans="1:15" ht="15.75" thickBot="1">
      <c r="A11513">
        <v>2022</v>
      </c>
      <c r="B11513" t="s">
        <v>86</v>
      </c>
      <c r="C11513" s="53">
        <f t="shared" si="635"/>
        <v>44887</v>
      </c>
      <c r="D11513">
        <v>4</v>
      </c>
      <c r="E11513" t="str">
        <f t="shared" si="634"/>
        <v>S47448874</v>
      </c>
      <c r="F11513" s="340"/>
      <c r="G11513" s="346"/>
      <c r="H11513" s="191" t="s">
        <v>9</v>
      </c>
      <c r="I11513" s="192" t="s">
        <v>18</v>
      </c>
      <c r="J11513" s="193" t="s">
        <v>11</v>
      </c>
      <c r="K11513" s="351"/>
      <c r="L11513" s="353"/>
      <c r="M11513" s="351"/>
      <c r="N11513" s="355"/>
      <c r="O11513" s="357"/>
    </row>
    <row r="11514" spans="1:15">
      <c r="A11514">
        <v>2022</v>
      </c>
      <c r="B11514" t="s">
        <v>86</v>
      </c>
      <c r="C11514" s="53">
        <f t="shared" si="635"/>
        <v>44887</v>
      </c>
      <c r="D11514">
        <v>5</v>
      </c>
      <c r="E11514" t="str">
        <f t="shared" si="634"/>
        <v>S47448875</v>
      </c>
      <c r="F11514" s="3" t="s">
        <v>12</v>
      </c>
      <c r="G11514" s="2">
        <v>0</v>
      </c>
      <c r="H11514" s="2" t="s">
        <v>14697</v>
      </c>
      <c r="I11514" s="2" t="s">
        <v>14697</v>
      </c>
      <c r="J11514" s="2" t="s">
        <v>14506</v>
      </c>
      <c r="K11514" s="194" t="s">
        <v>17</v>
      </c>
      <c r="L11514" s="2">
        <v>50</v>
      </c>
      <c r="M11514" s="194" t="s">
        <v>2290</v>
      </c>
      <c r="N11514" s="2" t="s">
        <v>14698</v>
      </c>
      <c r="O11514" s="195" t="s">
        <v>506</v>
      </c>
    </row>
    <row r="11515" spans="1:15">
      <c r="A11515">
        <v>2022</v>
      </c>
      <c r="B11515" t="s">
        <v>86</v>
      </c>
      <c r="C11515" s="53">
        <f t="shared" si="635"/>
        <v>44887</v>
      </c>
      <c r="D11515">
        <v>6</v>
      </c>
      <c r="E11515" t="str">
        <f t="shared" si="634"/>
        <v>S47448876</v>
      </c>
      <c r="F11515" s="4">
        <v>44866</v>
      </c>
      <c r="G11515" s="2" t="s">
        <v>13874</v>
      </c>
      <c r="H11515" s="2" t="s">
        <v>14602</v>
      </c>
      <c r="I11515" s="2" t="s">
        <v>14576</v>
      </c>
      <c r="J11515" s="2" t="s">
        <v>4382</v>
      </c>
      <c r="K11515" s="194" t="s">
        <v>17</v>
      </c>
      <c r="L11515" s="2">
        <v>47</v>
      </c>
      <c r="M11515" s="194" t="s">
        <v>4683</v>
      </c>
      <c r="N11515" s="2" t="s">
        <v>2739</v>
      </c>
      <c r="O11515" s="195" t="s">
        <v>303</v>
      </c>
    </row>
    <row r="11516" spans="1:15">
      <c r="A11516">
        <v>2022</v>
      </c>
      <c r="B11516" t="s">
        <v>86</v>
      </c>
      <c r="C11516" s="53">
        <f t="shared" si="635"/>
        <v>44887</v>
      </c>
      <c r="D11516">
        <v>7</v>
      </c>
      <c r="E11516" t="str">
        <f t="shared" si="634"/>
        <v>S47448877</v>
      </c>
      <c r="F11516" s="4">
        <v>44896</v>
      </c>
      <c r="G11516" s="2" t="s">
        <v>13874</v>
      </c>
      <c r="H11516" s="2" t="s">
        <v>3938</v>
      </c>
      <c r="I11516" s="2" t="s">
        <v>14602</v>
      </c>
      <c r="J11516" s="2" t="s">
        <v>8927</v>
      </c>
      <c r="K11516" s="194" t="s">
        <v>17</v>
      </c>
      <c r="L11516" s="2">
        <v>46</v>
      </c>
      <c r="M11516" s="194">
        <v>44</v>
      </c>
      <c r="N11516" s="2">
        <v>46</v>
      </c>
      <c r="O11516" s="195">
        <v>10</v>
      </c>
    </row>
    <row r="11517" spans="1:15">
      <c r="A11517">
        <v>2022</v>
      </c>
      <c r="B11517" t="s">
        <v>86</v>
      </c>
      <c r="C11517" s="53">
        <f t="shared" si="635"/>
        <v>44887</v>
      </c>
      <c r="D11517">
        <v>8</v>
      </c>
      <c r="E11517" t="str">
        <f t="shared" si="634"/>
        <v>S47448878</v>
      </c>
      <c r="F11517" s="4">
        <v>44927</v>
      </c>
      <c r="G11517" s="2">
        <v>60</v>
      </c>
      <c r="H11517" s="2" t="s">
        <v>4824</v>
      </c>
      <c r="I11517" s="2" t="s">
        <v>14699</v>
      </c>
      <c r="J11517" s="2" t="s">
        <v>5057</v>
      </c>
      <c r="K11517" s="194" t="s">
        <v>17</v>
      </c>
      <c r="L11517" s="2">
        <v>51</v>
      </c>
      <c r="M11517" s="194">
        <v>24</v>
      </c>
      <c r="N11517" s="2">
        <v>42</v>
      </c>
      <c r="O11517" s="195">
        <v>34</v>
      </c>
    </row>
    <row r="11518" spans="1:15">
      <c r="A11518">
        <v>2022</v>
      </c>
      <c r="B11518" t="s">
        <v>86</v>
      </c>
      <c r="C11518" s="53">
        <f t="shared" si="635"/>
        <v>44887</v>
      </c>
      <c r="D11518">
        <v>9</v>
      </c>
      <c r="E11518" t="str">
        <f t="shared" si="634"/>
        <v>S47448879</v>
      </c>
      <c r="F11518" s="4">
        <v>44958</v>
      </c>
      <c r="G11518" s="2">
        <v>65</v>
      </c>
      <c r="H11518" s="2" t="s">
        <v>14700</v>
      </c>
      <c r="I11518" s="2" t="s">
        <v>14701</v>
      </c>
      <c r="J11518" s="2" t="s">
        <v>1504</v>
      </c>
      <c r="K11518" s="194" t="s">
        <v>17</v>
      </c>
      <c r="L11518" s="2">
        <v>51</v>
      </c>
      <c r="M11518" s="194" t="s">
        <v>11976</v>
      </c>
      <c r="N11518" s="2" t="s">
        <v>482</v>
      </c>
      <c r="O11518" s="195" t="s">
        <v>800</v>
      </c>
    </row>
    <row r="11519" spans="1:15">
      <c r="A11519">
        <v>2022</v>
      </c>
      <c r="B11519" t="s">
        <v>86</v>
      </c>
      <c r="C11519" s="53">
        <f t="shared" si="635"/>
        <v>44887</v>
      </c>
      <c r="D11519">
        <v>10</v>
      </c>
      <c r="E11519" t="str">
        <f t="shared" si="634"/>
        <v>S474488710</v>
      </c>
      <c r="F11519" s="3" t="s">
        <v>14441</v>
      </c>
      <c r="G11519" s="2">
        <v>80</v>
      </c>
      <c r="H11519" s="2" t="s">
        <v>11345</v>
      </c>
      <c r="I11519" s="2" t="s">
        <v>14702</v>
      </c>
      <c r="J11519" s="2" t="s">
        <v>1700</v>
      </c>
      <c r="K11519" s="194" t="s">
        <v>17</v>
      </c>
      <c r="L11519" s="2">
        <v>49</v>
      </c>
      <c r="M11519" s="194" t="s">
        <v>445</v>
      </c>
      <c r="N11519" s="2" t="s">
        <v>529</v>
      </c>
      <c r="O11519" s="195" t="s">
        <v>529</v>
      </c>
    </row>
    <row r="11520" spans="1:15">
      <c r="A11520">
        <v>2022</v>
      </c>
      <c r="B11520" t="s">
        <v>86</v>
      </c>
      <c r="C11520" s="53">
        <f t="shared" si="635"/>
        <v>44887</v>
      </c>
      <c r="D11520">
        <v>11</v>
      </c>
      <c r="E11520" t="str">
        <f t="shared" si="634"/>
        <v>S474488711</v>
      </c>
      <c r="F11520" s="3">
        <v>2024</v>
      </c>
      <c r="G11520" s="2">
        <v>128</v>
      </c>
      <c r="H11520" s="2" t="s">
        <v>4885</v>
      </c>
      <c r="I11520" s="2" t="s">
        <v>14703</v>
      </c>
      <c r="J11520" s="2" t="s">
        <v>272</v>
      </c>
      <c r="K11520" s="194" t="s">
        <v>17</v>
      </c>
      <c r="L11520" s="2">
        <v>44</v>
      </c>
      <c r="M11520" s="194" t="s">
        <v>1280</v>
      </c>
      <c r="N11520" s="2" t="s">
        <v>1279</v>
      </c>
      <c r="O11520" s="195" t="s">
        <v>1248</v>
      </c>
    </row>
    <row r="11521" spans="1:15">
      <c r="A11521">
        <v>2022</v>
      </c>
      <c r="B11521" t="s">
        <v>86</v>
      </c>
      <c r="C11521" s="53">
        <f t="shared" si="635"/>
        <v>44887</v>
      </c>
      <c r="D11521">
        <v>12</v>
      </c>
      <c r="E11521" t="str">
        <f t="shared" si="634"/>
        <v>S474488712</v>
      </c>
      <c r="F11521" s="3">
        <v>2025</v>
      </c>
      <c r="G11521" s="2">
        <v>140</v>
      </c>
      <c r="H11521" s="2" t="s">
        <v>14704</v>
      </c>
      <c r="I11521" s="2" t="s">
        <v>14705</v>
      </c>
      <c r="J11521" s="2" t="s">
        <v>4352</v>
      </c>
      <c r="K11521" s="194" t="s">
        <v>17</v>
      </c>
      <c r="L11521" s="2">
        <v>36</v>
      </c>
      <c r="M11521" s="194" t="s">
        <v>580</v>
      </c>
      <c r="N11521" s="2" t="s">
        <v>1139</v>
      </c>
      <c r="O11521" s="195" t="s">
        <v>303</v>
      </c>
    </row>
    <row r="11522" spans="1:15">
      <c r="A11522">
        <v>2022</v>
      </c>
      <c r="B11522" t="s">
        <v>86</v>
      </c>
      <c r="C11522" s="53">
        <f t="shared" si="635"/>
        <v>44887</v>
      </c>
      <c r="D11522">
        <v>13</v>
      </c>
      <c r="E11522" t="str">
        <f t="shared" si="634"/>
        <v>S474488713</v>
      </c>
      <c r="F11522" s="3">
        <v>2026</v>
      </c>
      <c r="G11522" s="2">
        <v>141</v>
      </c>
      <c r="H11522" s="2" t="s">
        <v>14706</v>
      </c>
      <c r="I11522" s="2" t="s">
        <v>5363</v>
      </c>
      <c r="J11522" s="2" t="s">
        <v>5597</v>
      </c>
      <c r="K11522" s="194" t="s">
        <v>17</v>
      </c>
      <c r="L11522" s="2">
        <v>30</v>
      </c>
      <c r="M11522" s="194" t="s">
        <v>580</v>
      </c>
      <c r="N11522" s="2" t="s">
        <v>3437</v>
      </c>
      <c r="O11522" s="195" t="s">
        <v>325</v>
      </c>
    </row>
    <row r="11523" spans="1:15" ht="15.75" thickBot="1">
      <c r="A11523">
        <v>2022</v>
      </c>
      <c r="B11523" t="s">
        <v>86</v>
      </c>
      <c r="C11523" s="53">
        <f t="shared" si="635"/>
        <v>44887</v>
      </c>
      <c r="D11523">
        <v>14</v>
      </c>
      <c r="E11523" t="str">
        <f t="shared" si="634"/>
        <v>S474488714</v>
      </c>
      <c r="F11523" s="5">
        <v>2027</v>
      </c>
      <c r="G11523" s="6">
        <v>142</v>
      </c>
      <c r="H11523" s="6" t="s">
        <v>14707</v>
      </c>
      <c r="I11523" s="6" t="s">
        <v>14708</v>
      </c>
      <c r="J11523" s="6" t="s">
        <v>10175</v>
      </c>
      <c r="K11523" s="196" t="s">
        <v>17</v>
      </c>
      <c r="L11523" s="6">
        <v>28</v>
      </c>
      <c r="M11523" s="196" t="s">
        <v>445</v>
      </c>
      <c r="N11523" s="6" t="s">
        <v>6341</v>
      </c>
      <c r="O11523" s="197" t="s">
        <v>4669</v>
      </c>
    </row>
    <row r="11524" spans="1:15" ht="18" thickTop="1" thickBot="1">
      <c r="A11524">
        <v>2022</v>
      </c>
      <c r="B11524" t="s">
        <v>86</v>
      </c>
      <c r="C11524" s="53">
        <f t="shared" si="635"/>
        <v>44887</v>
      </c>
      <c r="D11524">
        <v>15</v>
      </c>
      <c r="E11524" t="str">
        <f t="shared" si="634"/>
        <v>S474488715</v>
      </c>
      <c r="F11524" s="146" t="s">
        <v>11904</v>
      </c>
    </row>
    <row r="11525" spans="1:15" ht="16.5" thickTop="1" thickBot="1">
      <c r="A11525">
        <v>2022</v>
      </c>
      <c r="B11525" t="s">
        <v>86</v>
      </c>
      <c r="C11525" s="53">
        <f t="shared" si="635"/>
        <v>44887</v>
      </c>
      <c r="D11525">
        <v>16</v>
      </c>
      <c r="E11525" t="str">
        <f t="shared" si="634"/>
        <v>S474488716</v>
      </c>
      <c r="F11525" s="338" t="s">
        <v>1</v>
      </c>
      <c r="G11525" s="341" t="s">
        <v>2</v>
      </c>
      <c r="H11525" s="342"/>
      <c r="I11525" s="342"/>
      <c r="J11525" s="343"/>
      <c r="K11525" s="344" t="s">
        <v>3</v>
      </c>
      <c r="L11525" s="343"/>
      <c r="M11525" s="344" t="s">
        <v>144</v>
      </c>
      <c r="N11525" s="342"/>
      <c r="O11525" s="342"/>
    </row>
    <row r="11526" spans="1:15" ht="18" customHeight="1" thickBot="1">
      <c r="A11526">
        <v>2022</v>
      </c>
      <c r="B11526" t="s">
        <v>86</v>
      </c>
      <c r="C11526" s="53">
        <f t="shared" si="635"/>
        <v>44887</v>
      </c>
      <c r="D11526">
        <v>17</v>
      </c>
      <c r="E11526" t="str">
        <f t="shared" si="634"/>
        <v>S474488717</v>
      </c>
      <c r="F11526" s="339"/>
      <c r="G11526" s="345" t="s">
        <v>5</v>
      </c>
      <c r="H11526" s="347" t="s">
        <v>145</v>
      </c>
      <c r="I11526" s="348"/>
      <c r="J11526" s="349"/>
      <c r="K11526" s="350" t="s">
        <v>6</v>
      </c>
      <c r="L11526" s="352" t="s">
        <v>12875</v>
      </c>
      <c r="M11526" s="350" t="s">
        <v>8</v>
      </c>
      <c r="N11526" s="354" t="s">
        <v>146</v>
      </c>
      <c r="O11526" s="356" t="s">
        <v>147</v>
      </c>
    </row>
    <row r="11527" spans="1:15" ht="15.75" thickBot="1">
      <c r="A11527">
        <v>2022</v>
      </c>
      <c r="B11527" t="s">
        <v>86</v>
      </c>
      <c r="C11527" s="53">
        <f t="shared" si="635"/>
        <v>44887</v>
      </c>
      <c r="D11527">
        <v>18</v>
      </c>
      <c r="E11527" t="str">
        <f t="shared" si="634"/>
        <v>S474488718</v>
      </c>
      <c r="F11527" s="340"/>
      <c r="G11527" s="346"/>
      <c r="H11527" s="191" t="s">
        <v>9</v>
      </c>
      <c r="I11527" s="192" t="s">
        <v>18</v>
      </c>
      <c r="J11527" s="193" t="s">
        <v>11</v>
      </c>
      <c r="K11527" s="351"/>
      <c r="L11527" s="353"/>
      <c r="M11527" s="351"/>
      <c r="N11527" s="355"/>
      <c r="O11527" s="357"/>
    </row>
    <row r="11528" spans="1:15">
      <c r="A11528">
        <v>2022</v>
      </c>
      <c r="B11528" t="s">
        <v>86</v>
      </c>
      <c r="C11528" s="53">
        <f t="shared" si="635"/>
        <v>44887</v>
      </c>
      <c r="D11528">
        <v>19</v>
      </c>
      <c r="E11528" t="str">
        <f t="shared" si="634"/>
        <v>S474488719</v>
      </c>
      <c r="F11528" s="3" t="s">
        <v>16</v>
      </c>
      <c r="G11528" s="2">
        <v>25</v>
      </c>
      <c r="H11528" s="2" t="s">
        <v>14709</v>
      </c>
      <c r="I11528" s="2" t="s">
        <v>351</v>
      </c>
      <c r="J11528" s="2" t="s">
        <v>4106</v>
      </c>
      <c r="K11528" s="194" t="s">
        <v>17</v>
      </c>
      <c r="L11528" s="2">
        <v>47</v>
      </c>
      <c r="M11528" s="194" t="s">
        <v>741</v>
      </c>
      <c r="N11528" s="2" t="s">
        <v>11450</v>
      </c>
      <c r="O11528" s="195" t="s">
        <v>5271</v>
      </c>
    </row>
    <row r="11529" spans="1:15">
      <c r="A11529">
        <v>2022</v>
      </c>
      <c r="B11529" t="s">
        <v>86</v>
      </c>
      <c r="C11529" s="53">
        <f t="shared" si="635"/>
        <v>44887</v>
      </c>
      <c r="D11529">
        <v>20</v>
      </c>
      <c r="E11529" t="str">
        <f t="shared" si="634"/>
        <v>S474488720</v>
      </c>
      <c r="F11529" s="4">
        <v>44866</v>
      </c>
      <c r="G11529" s="2" t="s">
        <v>14710</v>
      </c>
      <c r="H11529" s="2" t="s">
        <v>14711</v>
      </c>
      <c r="I11529" s="2" t="s">
        <v>14712</v>
      </c>
      <c r="J11529" s="2" t="s">
        <v>925</v>
      </c>
      <c r="K11529" s="194" t="s">
        <v>17</v>
      </c>
      <c r="L11529" s="2">
        <v>47</v>
      </c>
      <c r="M11529" s="194" t="s">
        <v>400</v>
      </c>
      <c r="N11529" s="2" t="s">
        <v>740</v>
      </c>
      <c r="O11529" s="195" t="s">
        <v>1646</v>
      </c>
    </row>
    <row r="11530" spans="1:15">
      <c r="A11530">
        <v>2022</v>
      </c>
      <c r="B11530" t="s">
        <v>86</v>
      </c>
      <c r="C11530" s="53">
        <f t="shared" si="635"/>
        <v>44887</v>
      </c>
      <c r="D11530">
        <v>21</v>
      </c>
      <c r="E11530" t="str">
        <f t="shared" si="634"/>
        <v>S474488721</v>
      </c>
      <c r="F11530" s="4">
        <v>44896</v>
      </c>
      <c r="G11530" s="2" t="s">
        <v>14713</v>
      </c>
      <c r="H11530" s="2" t="s">
        <v>14714</v>
      </c>
      <c r="I11530" s="2" t="s">
        <v>10527</v>
      </c>
      <c r="J11530" s="2" t="s">
        <v>3167</v>
      </c>
      <c r="K11530" s="194" t="s">
        <v>17</v>
      </c>
      <c r="L11530" s="2">
        <v>45</v>
      </c>
      <c r="M11530" s="194" t="s">
        <v>14715</v>
      </c>
      <c r="N11530" s="2" t="s">
        <v>1181</v>
      </c>
      <c r="O11530" s="195" t="s">
        <v>11432</v>
      </c>
    </row>
    <row r="11531" spans="1:15">
      <c r="A11531">
        <v>2022</v>
      </c>
      <c r="B11531" t="s">
        <v>86</v>
      </c>
      <c r="C11531" s="53">
        <f t="shared" si="635"/>
        <v>44887</v>
      </c>
      <c r="D11531">
        <v>22</v>
      </c>
      <c r="E11531" t="str">
        <f t="shared" si="634"/>
        <v>S474488722</v>
      </c>
      <c r="F11531" s="4">
        <v>44927</v>
      </c>
      <c r="G11531" s="2">
        <v>90</v>
      </c>
      <c r="H11531" s="2" t="s">
        <v>4852</v>
      </c>
      <c r="I11531" s="2" t="s">
        <v>14716</v>
      </c>
      <c r="J11531" s="2" t="s">
        <v>3257</v>
      </c>
      <c r="K11531" s="194" t="s">
        <v>17</v>
      </c>
      <c r="L11531" s="2">
        <v>45</v>
      </c>
      <c r="M11531" s="194" t="s">
        <v>450</v>
      </c>
      <c r="N11531" s="2" t="s">
        <v>1158</v>
      </c>
      <c r="O11531" s="195" t="s">
        <v>1162</v>
      </c>
    </row>
    <row r="11532" spans="1:15">
      <c r="A11532">
        <v>2022</v>
      </c>
      <c r="B11532" t="s">
        <v>86</v>
      </c>
      <c r="C11532" s="53">
        <f t="shared" si="635"/>
        <v>44887</v>
      </c>
      <c r="D11532">
        <v>23</v>
      </c>
      <c r="E11532" t="str">
        <f t="shared" si="634"/>
        <v>S474488723</v>
      </c>
      <c r="F11532" s="4">
        <v>44958</v>
      </c>
      <c r="G11532" s="2">
        <v>95</v>
      </c>
      <c r="H11532" s="2" t="s">
        <v>14717</v>
      </c>
      <c r="I11532" s="2" t="s">
        <v>14718</v>
      </c>
      <c r="J11532" s="2" t="s">
        <v>469</v>
      </c>
      <c r="K11532" s="194" t="s">
        <v>17</v>
      </c>
      <c r="L11532" s="2">
        <v>43</v>
      </c>
      <c r="M11532" s="194" t="s">
        <v>972</v>
      </c>
      <c r="N11532" s="2" t="s">
        <v>1460</v>
      </c>
      <c r="O11532" s="195" t="s">
        <v>1460</v>
      </c>
    </row>
    <row r="11533" spans="1:15">
      <c r="A11533">
        <v>2022</v>
      </c>
      <c r="B11533" t="s">
        <v>86</v>
      </c>
      <c r="C11533" s="53">
        <f t="shared" si="635"/>
        <v>44887</v>
      </c>
      <c r="D11533">
        <v>24</v>
      </c>
      <c r="E11533" t="str">
        <f t="shared" si="634"/>
        <v>S474488724</v>
      </c>
      <c r="F11533" s="3" t="s">
        <v>14441</v>
      </c>
      <c r="G11533" s="2">
        <v>110</v>
      </c>
      <c r="H11533" s="2" t="s">
        <v>14719</v>
      </c>
      <c r="I11533" s="2" t="s">
        <v>14720</v>
      </c>
      <c r="J11533" s="2">
        <v>3</v>
      </c>
      <c r="K11533" s="194" t="s">
        <v>17</v>
      </c>
      <c r="L11533" s="2">
        <v>44</v>
      </c>
      <c r="M11533" s="194" t="s">
        <v>731</v>
      </c>
      <c r="N11533" s="2" t="s">
        <v>9084</v>
      </c>
      <c r="O11533" s="195">
        <v>25</v>
      </c>
    </row>
    <row r="11534" spans="1:15">
      <c r="A11534">
        <v>2022</v>
      </c>
      <c r="B11534" t="s">
        <v>86</v>
      </c>
      <c r="C11534" s="53">
        <f t="shared" si="635"/>
        <v>44887</v>
      </c>
      <c r="D11534">
        <v>25</v>
      </c>
      <c r="E11534" t="str">
        <f t="shared" si="634"/>
        <v>S474488725</v>
      </c>
      <c r="F11534" s="3">
        <v>2024</v>
      </c>
      <c r="G11534" s="2">
        <v>158</v>
      </c>
      <c r="H11534" s="2" t="s">
        <v>13277</v>
      </c>
      <c r="I11534" s="2" t="s">
        <v>14721</v>
      </c>
      <c r="J11534" s="2" t="s">
        <v>422</v>
      </c>
      <c r="K11534" s="194" t="s">
        <v>17</v>
      </c>
      <c r="L11534" s="2">
        <v>42</v>
      </c>
      <c r="M11534" s="194" t="s">
        <v>507</v>
      </c>
      <c r="N11534" s="2" t="s">
        <v>2030</v>
      </c>
      <c r="O11534" s="195" t="s">
        <v>11403</v>
      </c>
    </row>
    <row r="11535" spans="1:15">
      <c r="A11535">
        <v>2022</v>
      </c>
      <c r="B11535" t="s">
        <v>86</v>
      </c>
      <c r="C11535" s="53">
        <f t="shared" si="635"/>
        <v>44887</v>
      </c>
      <c r="D11535">
        <v>26</v>
      </c>
      <c r="E11535" t="str">
        <f t="shared" si="634"/>
        <v>S474488726</v>
      </c>
      <c r="F11535" s="3">
        <v>2025</v>
      </c>
      <c r="G11535" s="2">
        <v>170</v>
      </c>
      <c r="H11535" s="2" t="s">
        <v>7995</v>
      </c>
      <c r="I11535" s="2" t="s">
        <v>2962</v>
      </c>
      <c r="J11535" s="2" t="s">
        <v>3915</v>
      </c>
      <c r="K11535" s="194" t="s">
        <v>17</v>
      </c>
      <c r="L11535" s="2">
        <v>37</v>
      </c>
      <c r="M11535" s="194" t="s">
        <v>6439</v>
      </c>
      <c r="N11535" s="2" t="s">
        <v>1185</v>
      </c>
      <c r="O11535" s="195" t="s">
        <v>1185</v>
      </c>
    </row>
    <row r="11536" spans="1:15">
      <c r="A11536">
        <v>2022</v>
      </c>
      <c r="B11536" t="s">
        <v>86</v>
      </c>
      <c r="C11536" s="53">
        <f t="shared" si="635"/>
        <v>44887</v>
      </c>
      <c r="D11536">
        <v>27</v>
      </c>
      <c r="E11536" t="str">
        <f t="shared" si="634"/>
        <v>S474488727</v>
      </c>
      <c r="F11536" s="3">
        <v>2026</v>
      </c>
      <c r="G11536" s="2">
        <v>171</v>
      </c>
      <c r="H11536" s="2" t="s">
        <v>14722</v>
      </c>
      <c r="I11536" s="2" t="s">
        <v>14723</v>
      </c>
      <c r="J11536" s="2" t="s">
        <v>3176</v>
      </c>
      <c r="K11536" s="194" t="s">
        <v>17</v>
      </c>
      <c r="L11536" s="2">
        <v>32</v>
      </c>
      <c r="M11536" s="194" t="s">
        <v>570</v>
      </c>
      <c r="N11536" s="2" t="s">
        <v>1460</v>
      </c>
      <c r="O11536" s="195" t="s">
        <v>333</v>
      </c>
    </row>
    <row r="11537" spans="1:15" ht="15.75" thickBot="1">
      <c r="A11537">
        <v>2022</v>
      </c>
      <c r="B11537" t="s">
        <v>86</v>
      </c>
      <c r="C11537" s="53">
        <f t="shared" si="635"/>
        <v>44887</v>
      </c>
      <c r="D11537">
        <v>28</v>
      </c>
      <c r="E11537" t="str">
        <f t="shared" si="634"/>
        <v>S474488728</v>
      </c>
      <c r="F11537" s="5">
        <v>2027</v>
      </c>
      <c r="G11537" s="6">
        <v>172</v>
      </c>
      <c r="H11537" s="6" t="s">
        <v>14724</v>
      </c>
      <c r="I11537" s="6" t="s">
        <v>7691</v>
      </c>
      <c r="J11537" s="6" t="s">
        <v>4046</v>
      </c>
      <c r="K11537" s="196" t="s">
        <v>11793</v>
      </c>
      <c r="L11537" s="6">
        <v>30</v>
      </c>
      <c r="M11537" s="196" t="s">
        <v>12517</v>
      </c>
      <c r="N11537" s="6" t="s">
        <v>11464</v>
      </c>
      <c r="O11537" s="197" t="s">
        <v>312</v>
      </c>
    </row>
    <row r="11538" spans="1:15" ht="18" thickTop="1" thickBot="1">
      <c r="A11538">
        <v>2022</v>
      </c>
      <c r="B11538" t="s">
        <v>102</v>
      </c>
      <c r="C11538" s="53">
        <f>C11537+7</f>
        <v>44894</v>
      </c>
      <c r="D11538">
        <v>1</v>
      </c>
      <c r="E11538" t="str">
        <f t="shared" ref="E11538:E11565" si="636">B11538&amp;C11538&amp;D11538</f>
        <v>S48448941</v>
      </c>
      <c r="F11538" s="146" t="s">
        <v>11903</v>
      </c>
    </row>
    <row r="11539" spans="1:15" ht="16.5" thickTop="1" thickBot="1">
      <c r="A11539">
        <v>2022</v>
      </c>
      <c r="B11539" t="s">
        <v>102</v>
      </c>
      <c r="C11539" s="53">
        <f t="shared" ref="C11539:C11565" si="637">C11538</f>
        <v>44894</v>
      </c>
      <c r="D11539">
        <v>2</v>
      </c>
      <c r="E11539" t="str">
        <f t="shared" si="636"/>
        <v>S48448942</v>
      </c>
      <c r="F11539" s="338" t="s">
        <v>1</v>
      </c>
      <c r="G11539" s="341" t="s">
        <v>2</v>
      </c>
      <c r="H11539" s="342"/>
      <c r="I11539" s="342"/>
      <c r="J11539" s="343"/>
      <c r="K11539" s="344" t="s">
        <v>3</v>
      </c>
      <c r="L11539" s="343"/>
      <c r="M11539" s="344" t="s">
        <v>144</v>
      </c>
      <c r="N11539" s="342"/>
      <c r="O11539" s="342"/>
    </row>
    <row r="11540" spans="1:15" ht="18" customHeight="1" thickBot="1">
      <c r="A11540">
        <v>2022</v>
      </c>
      <c r="B11540" t="s">
        <v>102</v>
      </c>
      <c r="C11540" s="53">
        <f t="shared" si="637"/>
        <v>44894</v>
      </c>
      <c r="D11540">
        <v>3</v>
      </c>
      <c r="E11540" t="str">
        <f t="shared" si="636"/>
        <v>S48448943</v>
      </c>
      <c r="F11540" s="339"/>
      <c r="G11540" s="345" t="s">
        <v>5</v>
      </c>
      <c r="H11540" s="347" t="s">
        <v>145</v>
      </c>
      <c r="I11540" s="348"/>
      <c r="J11540" s="349"/>
      <c r="K11540" s="350" t="s">
        <v>6</v>
      </c>
      <c r="L11540" s="352" t="s">
        <v>12875</v>
      </c>
      <c r="M11540" s="350" t="s">
        <v>8</v>
      </c>
      <c r="N11540" s="354" t="s">
        <v>146</v>
      </c>
      <c r="O11540" s="356" t="s">
        <v>147</v>
      </c>
    </row>
    <row r="11541" spans="1:15" ht="15.75" thickBot="1">
      <c r="A11541">
        <v>2022</v>
      </c>
      <c r="B11541" t="s">
        <v>102</v>
      </c>
      <c r="C11541" s="53">
        <f t="shared" si="637"/>
        <v>44894</v>
      </c>
      <c r="D11541">
        <v>4</v>
      </c>
      <c r="E11541" t="str">
        <f t="shared" si="636"/>
        <v>S48448944</v>
      </c>
      <c r="F11541" s="340"/>
      <c r="G11541" s="346"/>
      <c r="H11541" s="191" t="s">
        <v>9</v>
      </c>
      <c r="I11541" s="192" t="s">
        <v>18</v>
      </c>
      <c r="J11541" s="193" t="s">
        <v>11</v>
      </c>
      <c r="K11541" s="351"/>
      <c r="L11541" s="353"/>
      <c r="M11541" s="351"/>
      <c r="N11541" s="355"/>
      <c r="O11541" s="357"/>
    </row>
    <row r="11542" spans="1:15">
      <c r="A11542">
        <v>2022</v>
      </c>
      <c r="B11542" t="s">
        <v>102</v>
      </c>
      <c r="C11542" s="53">
        <f t="shared" si="637"/>
        <v>44894</v>
      </c>
      <c r="D11542">
        <v>5</v>
      </c>
      <c r="E11542" t="str">
        <f t="shared" si="636"/>
        <v>S48448945</v>
      </c>
      <c r="F11542" s="3" t="s">
        <v>12</v>
      </c>
      <c r="G11542" s="2">
        <v>0</v>
      </c>
      <c r="H11542" s="2" t="s">
        <v>14646</v>
      </c>
      <c r="I11542" s="2" t="s">
        <v>14646</v>
      </c>
      <c r="J11542" s="2" t="s">
        <v>14675</v>
      </c>
      <c r="K11542" s="194" t="s">
        <v>17</v>
      </c>
      <c r="L11542" s="2">
        <v>52</v>
      </c>
      <c r="M11542" s="194" t="s">
        <v>1158</v>
      </c>
      <c r="N11542" s="2" t="s">
        <v>1106</v>
      </c>
      <c r="O11542" s="195" t="s">
        <v>3780</v>
      </c>
    </row>
    <row r="11543" spans="1:15">
      <c r="A11543">
        <v>2022</v>
      </c>
      <c r="B11543" t="s">
        <v>102</v>
      </c>
      <c r="C11543" s="53">
        <f t="shared" si="637"/>
        <v>44894</v>
      </c>
      <c r="D11543">
        <v>6</v>
      </c>
      <c r="E11543" t="str">
        <f t="shared" si="636"/>
        <v>S48448946</v>
      </c>
      <c r="F11543" s="4">
        <v>44866</v>
      </c>
      <c r="G11543" s="2" t="s">
        <v>13874</v>
      </c>
      <c r="H11543" s="2" t="s">
        <v>12673</v>
      </c>
      <c r="I11543" s="2" t="s">
        <v>14725</v>
      </c>
      <c r="J11543" s="2" t="s">
        <v>12486</v>
      </c>
      <c r="K11543" s="194" t="s">
        <v>17</v>
      </c>
      <c r="L11543" s="2">
        <v>48</v>
      </c>
      <c r="M11543" s="194" t="s">
        <v>587</v>
      </c>
      <c r="N11543" s="2" t="s">
        <v>4005</v>
      </c>
      <c r="O11543" s="195" t="s">
        <v>813</v>
      </c>
    </row>
    <row r="11544" spans="1:15">
      <c r="A11544">
        <v>2022</v>
      </c>
      <c r="B11544" t="s">
        <v>102</v>
      </c>
      <c r="C11544" s="53">
        <f t="shared" si="637"/>
        <v>44894</v>
      </c>
      <c r="D11544">
        <v>7</v>
      </c>
      <c r="E11544" t="str">
        <f t="shared" si="636"/>
        <v>S48448947</v>
      </c>
      <c r="F11544" s="4">
        <v>44896</v>
      </c>
      <c r="G11544" s="2" t="s">
        <v>13874</v>
      </c>
      <c r="H11544" s="2" t="s">
        <v>14726</v>
      </c>
      <c r="I11544" s="2" t="s">
        <v>14727</v>
      </c>
      <c r="J11544" s="2" t="s">
        <v>14132</v>
      </c>
      <c r="K11544" s="194" t="s">
        <v>17</v>
      </c>
      <c r="L11544" s="2">
        <v>47</v>
      </c>
      <c r="M11544" s="194" t="s">
        <v>5755</v>
      </c>
      <c r="N11544" s="2" t="s">
        <v>2357</v>
      </c>
      <c r="O11544" s="195" t="s">
        <v>3731</v>
      </c>
    </row>
    <row r="11545" spans="1:15">
      <c r="A11545">
        <v>2022</v>
      </c>
      <c r="B11545" t="s">
        <v>102</v>
      </c>
      <c r="C11545" s="53">
        <f t="shared" si="637"/>
        <v>44894</v>
      </c>
      <c r="D11545">
        <v>8</v>
      </c>
      <c r="E11545" t="str">
        <f t="shared" si="636"/>
        <v>S48448948</v>
      </c>
      <c r="F11545" s="4">
        <v>44927</v>
      </c>
      <c r="G11545" s="2">
        <v>60</v>
      </c>
      <c r="H11545" s="2" t="s">
        <v>14728</v>
      </c>
      <c r="I11545" s="2" t="s">
        <v>14729</v>
      </c>
      <c r="J11545" s="2" t="s">
        <v>10672</v>
      </c>
      <c r="K11545" s="194" t="s">
        <v>17</v>
      </c>
      <c r="L11545" s="2">
        <v>50</v>
      </c>
      <c r="M11545" s="194" t="s">
        <v>1493</v>
      </c>
      <c r="N11545" s="2" t="s">
        <v>1492</v>
      </c>
      <c r="O11545" s="195" t="s">
        <v>1491</v>
      </c>
    </row>
    <row r="11546" spans="1:15">
      <c r="A11546">
        <v>2022</v>
      </c>
      <c r="B11546" t="s">
        <v>102</v>
      </c>
      <c r="C11546" s="53">
        <f t="shared" si="637"/>
        <v>44894</v>
      </c>
      <c r="D11546">
        <v>9</v>
      </c>
      <c r="E11546" t="str">
        <f t="shared" si="636"/>
        <v>S48448949</v>
      </c>
      <c r="F11546" s="4">
        <v>44958</v>
      </c>
      <c r="G11546" s="2">
        <v>67</v>
      </c>
      <c r="H11546" s="2" t="s">
        <v>14730</v>
      </c>
      <c r="I11546" s="2" t="s">
        <v>14731</v>
      </c>
      <c r="J11546" s="2" t="s">
        <v>1268</v>
      </c>
      <c r="K11546" s="194" t="s">
        <v>17</v>
      </c>
      <c r="L11546" s="2">
        <v>50</v>
      </c>
      <c r="M11546" s="194" t="s">
        <v>2290</v>
      </c>
      <c r="N11546" s="2" t="s">
        <v>4130</v>
      </c>
      <c r="O11546" s="195" t="s">
        <v>6341</v>
      </c>
    </row>
    <row r="11547" spans="1:15">
      <c r="A11547">
        <v>2022</v>
      </c>
      <c r="B11547" t="s">
        <v>102</v>
      </c>
      <c r="C11547" s="53">
        <f t="shared" si="637"/>
        <v>44894</v>
      </c>
      <c r="D11547">
        <v>10</v>
      </c>
      <c r="E11547" t="str">
        <f t="shared" si="636"/>
        <v>S484489410</v>
      </c>
      <c r="F11547" s="3" t="s">
        <v>14441</v>
      </c>
      <c r="G11547" s="2">
        <v>80</v>
      </c>
      <c r="H11547" s="2" t="s">
        <v>14732</v>
      </c>
      <c r="I11547" s="2" t="s">
        <v>14733</v>
      </c>
      <c r="J11547" s="2" t="s">
        <v>2082</v>
      </c>
      <c r="K11547" s="194" t="s">
        <v>17</v>
      </c>
      <c r="L11547" s="2">
        <v>44</v>
      </c>
      <c r="M11547" s="194" t="s">
        <v>13599</v>
      </c>
      <c r="N11547" s="2" t="s">
        <v>340</v>
      </c>
      <c r="O11547" s="195" t="s">
        <v>11976</v>
      </c>
    </row>
    <row r="11548" spans="1:15">
      <c r="A11548">
        <v>2022</v>
      </c>
      <c r="B11548" t="s">
        <v>102</v>
      </c>
      <c r="C11548" s="53">
        <f t="shared" si="637"/>
        <v>44894</v>
      </c>
      <c r="D11548">
        <v>11</v>
      </c>
      <c r="E11548" t="str">
        <f t="shared" si="636"/>
        <v>S484489411</v>
      </c>
      <c r="F11548" s="3">
        <v>2024</v>
      </c>
      <c r="G11548" s="2">
        <v>128</v>
      </c>
      <c r="H11548" s="2" t="s">
        <v>14734</v>
      </c>
      <c r="I11548" s="2" t="s">
        <v>14735</v>
      </c>
      <c r="J11548" s="2" t="s">
        <v>3143</v>
      </c>
      <c r="K11548" s="194" t="s">
        <v>17</v>
      </c>
      <c r="L11548" s="2">
        <v>39</v>
      </c>
      <c r="M11548" s="194" t="s">
        <v>507</v>
      </c>
      <c r="N11548" s="2">
        <v>25</v>
      </c>
      <c r="O11548" s="195" t="s">
        <v>800</v>
      </c>
    </row>
    <row r="11549" spans="1:15">
      <c r="A11549">
        <v>2022</v>
      </c>
      <c r="B11549" t="s">
        <v>102</v>
      </c>
      <c r="C11549" s="53">
        <f t="shared" si="637"/>
        <v>44894</v>
      </c>
      <c r="D11549">
        <v>12</v>
      </c>
      <c r="E11549" t="str">
        <f t="shared" si="636"/>
        <v>S484489412</v>
      </c>
      <c r="F11549" s="3">
        <v>2025</v>
      </c>
      <c r="G11549" s="2">
        <v>140</v>
      </c>
      <c r="H11549" s="2" t="s">
        <v>14736</v>
      </c>
      <c r="I11549" s="2" t="s">
        <v>11692</v>
      </c>
      <c r="J11549" s="2" t="s">
        <v>3305</v>
      </c>
      <c r="K11549" s="194" t="s">
        <v>17</v>
      </c>
      <c r="L11549" s="2">
        <v>34</v>
      </c>
      <c r="M11549" s="194" t="s">
        <v>14737</v>
      </c>
      <c r="N11549" s="2" t="s">
        <v>1493</v>
      </c>
      <c r="O11549" s="195" t="s">
        <v>4669</v>
      </c>
    </row>
    <row r="11550" spans="1:15">
      <c r="A11550">
        <v>2022</v>
      </c>
      <c r="B11550" t="s">
        <v>102</v>
      </c>
      <c r="C11550" s="53">
        <f t="shared" si="637"/>
        <v>44894</v>
      </c>
      <c r="D11550">
        <v>13</v>
      </c>
      <c r="E11550" t="str">
        <f t="shared" si="636"/>
        <v>S484489413</v>
      </c>
      <c r="F11550" s="3">
        <v>2026</v>
      </c>
      <c r="G11550" s="2">
        <v>143</v>
      </c>
      <c r="H11550" s="2" t="s">
        <v>14609</v>
      </c>
      <c r="I11550" s="2" t="s">
        <v>5946</v>
      </c>
      <c r="J11550" s="2" t="s">
        <v>2027</v>
      </c>
      <c r="K11550" s="194" t="s">
        <v>17</v>
      </c>
      <c r="L11550" s="2">
        <v>31</v>
      </c>
      <c r="M11550" s="194" t="s">
        <v>1111</v>
      </c>
      <c r="N11550" s="2">
        <v>50</v>
      </c>
      <c r="O11550" s="195" t="s">
        <v>14563</v>
      </c>
    </row>
    <row r="11551" spans="1:15" ht="15.75" thickBot="1">
      <c r="A11551">
        <v>2022</v>
      </c>
      <c r="B11551" t="s">
        <v>102</v>
      </c>
      <c r="C11551" s="53">
        <f t="shared" si="637"/>
        <v>44894</v>
      </c>
      <c r="D11551">
        <v>14</v>
      </c>
      <c r="E11551" t="str">
        <f t="shared" si="636"/>
        <v>S484489414</v>
      </c>
      <c r="F11551" s="5">
        <v>2027</v>
      </c>
      <c r="G11551" s="6">
        <v>143</v>
      </c>
      <c r="H11551" s="6" t="s">
        <v>14738</v>
      </c>
      <c r="I11551" s="6" t="s">
        <v>6055</v>
      </c>
      <c r="J11551" s="6" t="s">
        <v>2795</v>
      </c>
      <c r="K11551" s="196" t="s">
        <v>17</v>
      </c>
      <c r="L11551" s="6">
        <v>30</v>
      </c>
      <c r="M11551" s="196" t="s">
        <v>4092</v>
      </c>
      <c r="N11551" s="6" t="s">
        <v>6439</v>
      </c>
      <c r="O11551" s="197" t="s">
        <v>442</v>
      </c>
    </row>
    <row r="11552" spans="1:15" ht="18" thickTop="1" thickBot="1">
      <c r="A11552">
        <v>2022</v>
      </c>
      <c r="B11552" t="s">
        <v>102</v>
      </c>
      <c r="C11552" s="53">
        <f t="shared" si="637"/>
        <v>44894</v>
      </c>
      <c r="D11552">
        <v>15</v>
      </c>
      <c r="E11552" t="str">
        <f t="shared" si="636"/>
        <v>S484489415</v>
      </c>
      <c r="F11552" s="146" t="s">
        <v>11904</v>
      </c>
    </row>
    <row r="11553" spans="1:15" ht="16.5" thickTop="1" thickBot="1">
      <c r="A11553">
        <v>2022</v>
      </c>
      <c r="B11553" t="s">
        <v>102</v>
      </c>
      <c r="C11553" s="53">
        <f t="shared" si="637"/>
        <v>44894</v>
      </c>
      <c r="D11553">
        <v>16</v>
      </c>
      <c r="E11553" t="str">
        <f t="shared" si="636"/>
        <v>S484489416</v>
      </c>
      <c r="F11553" s="338" t="s">
        <v>1</v>
      </c>
      <c r="G11553" s="341" t="s">
        <v>2</v>
      </c>
      <c r="H11553" s="342"/>
      <c r="I11553" s="342"/>
      <c r="J11553" s="343"/>
      <c r="K11553" s="344" t="s">
        <v>3</v>
      </c>
      <c r="L11553" s="343"/>
      <c r="M11553" s="344" t="s">
        <v>144</v>
      </c>
      <c r="N11553" s="342"/>
      <c r="O11553" s="342"/>
    </row>
    <row r="11554" spans="1:15" ht="18" customHeight="1" thickBot="1">
      <c r="A11554">
        <v>2022</v>
      </c>
      <c r="B11554" t="s">
        <v>102</v>
      </c>
      <c r="C11554" s="53">
        <f t="shared" si="637"/>
        <v>44894</v>
      </c>
      <c r="D11554">
        <v>17</v>
      </c>
      <c r="E11554" t="str">
        <f t="shared" si="636"/>
        <v>S484489417</v>
      </c>
      <c r="F11554" s="339"/>
      <c r="G11554" s="345" t="s">
        <v>5</v>
      </c>
      <c r="H11554" s="347" t="s">
        <v>145</v>
      </c>
      <c r="I11554" s="348"/>
      <c r="J11554" s="349"/>
      <c r="K11554" s="350" t="s">
        <v>6</v>
      </c>
      <c r="L11554" s="352" t="s">
        <v>12875</v>
      </c>
      <c r="M11554" s="350" t="s">
        <v>8</v>
      </c>
      <c r="N11554" s="354" t="s">
        <v>146</v>
      </c>
      <c r="O11554" s="356" t="s">
        <v>147</v>
      </c>
    </row>
    <row r="11555" spans="1:15" ht="15.75" thickBot="1">
      <c r="A11555">
        <v>2022</v>
      </c>
      <c r="B11555" t="s">
        <v>102</v>
      </c>
      <c r="C11555" s="53">
        <f t="shared" si="637"/>
        <v>44894</v>
      </c>
      <c r="D11555">
        <v>18</v>
      </c>
      <c r="E11555" t="str">
        <f t="shared" si="636"/>
        <v>S484489418</v>
      </c>
      <c r="F11555" s="340"/>
      <c r="G11555" s="346"/>
      <c r="H11555" s="191" t="s">
        <v>9</v>
      </c>
      <c r="I11555" s="192" t="s">
        <v>18</v>
      </c>
      <c r="J11555" s="193" t="s">
        <v>11</v>
      </c>
      <c r="K11555" s="351"/>
      <c r="L11555" s="353"/>
      <c r="M11555" s="351"/>
      <c r="N11555" s="355"/>
      <c r="O11555" s="357"/>
    </row>
    <row r="11556" spans="1:15">
      <c r="A11556">
        <v>2022</v>
      </c>
      <c r="B11556" t="s">
        <v>102</v>
      </c>
      <c r="C11556" s="53">
        <f t="shared" si="637"/>
        <v>44894</v>
      </c>
      <c r="D11556">
        <v>19</v>
      </c>
      <c r="E11556" t="str">
        <f t="shared" si="636"/>
        <v>S484489419</v>
      </c>
      <c r="F11556" s="3" t="s">
        <v>16</v>
      </c>
      <c r="G11556" s="2">
        <v>25</v>
      </c>
      <c r="H11556" s="2" t="s">
        <v>14739</v>
      </c>
      <c r="I11556" s="2" t="s">
        <v>14740</v>
      </c>
      <c r="J11556" s="2" t="s">
        <v>2402</v>
      </c>
      <c r="K11556" s="194" t="s">
        <v>17</v>
      </c>
      <c r="L11556" s="2">
        <v>50</v>
      </c>
      <c r="M11556" s="194" t="s">
        <v>1265</v>
      </c>
      <c r="N11556" s="2" t="s">
        <v>972</v>
      </c>
      <c r="O11556" s="195" t="s">
        <v>420</v>
      </c>
    </row>
    <row r="11557" spans="1:15">
      <c r="A11557">
        <v>2022</v>
      </c>
      <c r="B11557" t="s">
        <v>102</v>
      </c>
      <c r="C11557" s="53">
        <f t="shared" si="637"/>
        <v>44894</v>
      </c>
      <c r="D11557">
        <v>20</v>
      </c>
      <c r="E11557" t="str">
        <f t="shared" si="636"/>
        <v>S484489420</v>
      </c>
      <c r="F11557" s="4">
        <v>44866</v>
      </c>
      <c r="G11557" s="2">
        <v>80</v>
      </c>
      <c r="H11557" s="2" t="s">
        <v>4437</v>
      </c>
      <c r="I11557" s="2" t="s">
        <v>11338</v>
      </c>
      <c r="J11557" s="2" t="s">
        <v>469</v>
      </c>
      <c r="K11557" s="194" t="s">
        <v>17</v>
      </c>
      <c r="L11557" s="2">
        <v>50</v>
      </c>
      <c r="M11557" s="194">
        <v>40</v>
      </c>
      <c r="N11557" s="2" t="s">
        <v>3235</v>
      </c>
      <c r="O11557" s="195" t="s">
        <v>2030</v>
      </c>
    </row>
    <row r="11558" spans="1:15">
      <c r="A11558">
        <v>2022</v>
      </c>
      <c r="B11558" t="s">
        <v>102</v>
      </c>
      <c r="C11558" s="53">
        <f t="shared" si="637"/>
        <v>44894</v>
      </c>
      <c r="D11558">
        <v>21</v>
      </c>
      <c r="E11558" t="str">
        <f t="shared" si="636"/>
        <v>S484489421</v>
      </c>
      <c r="F11558" s="4">
        <v>44896</v>
      </c>
      <c r="G11558" s="2">
        <v>82</v>
      </c>
      <c r="H11558" s="2" t="s">
        <v>14741</v>
      </c>
      <c r="I11558" s="2" t="s">
        <v>14742</v>
      </c>
      <c r="J11558" s="2" t="s">
        <v>269</v>
      </c>
      <c r="K11558" s="194" t="s">
        <v>17</v>
      </c>
      <c r="L11558" s="2">
        <v>45</v>
      </c>
      <c r="M11558" s="194" t="s">
        <v>12429</v>
      </c>
      <c r="N11558" s="2" t="s">
        <v>586</v>
      </c>
      <c r="O11558" s="195" t="s">
        <v>12703</v>
      </c>
    </row>
    <row r="11559" spans="1:15">
      <c r="A11559">
        <v>2022</v>
      </c>
      <c r="B11559" t="s">
        <v>102</v>
      </c>
      <c r="C11559" s="53">
        <f t="shared" si="637"/>
        <v>44894</v>
      </c>
      <c r="D11559">
        <v>22</v>
      </c>
      <c r="E11559" t="str">
        <f t="shared" si="636"/>
        <v>S484489422</v>
      </c>
      <c r="F11559" s="4">
        <v>44927</v>
      </c>
      <c r="G11559" s="2">
        <v>95</v>
      </c>
      <c r="H11559" s="2" t="s">
        <v>2557</v>
      </c>
      <c r="I11559" s="2" t="s">
        <v>14743</v>
      </c>
      <c r="J11559" s="2" t="s">
        <v>1156</v>
      </c>
      <c r="K11559" s="194" t="s">
        <v>17</v>
      </c>
      <c r="L11559" s="2">
        <v>44</v>
      </c>
      <c r="M11559" s="194" t="s">
        <v>4592</v>
      </c>
      <c r="N11559" s="2" t="s">
        <v>952</v>
      </c>
      <c r="O11559" s="195" t="s">
        <v>625</v>
      </c>
    </row>
    <row r="11560" spans="1:15">
      <c r="A11560">
        <v>2022</v>
      </c>
      <c r="B11560" t="s">
        <v>102</v>
      </c>
      <c r="C11560" s="53">
        <f t="shared" si="637"/>
        <v>44894</v>
      </c>
      <c r="D11560">
        <v>23</v>
      </c>
      <c r="E11560" t="str">
        <f t="shared" si="636"/>
        <v>S484489423</v>
      </c>
      <c r="F11560" s="4">
        <v>44958</v>
      </c>
      <c r="G11560" s="2">
        <v>102</v>
      </c>
      <c r="H11560" s="2" t="s">
        <v>14744</v>
      </c>
      <c r="I11560" s="2" t="s">
        <v>14744</v>
      </c>
      <c r="J11560" s="2" t="s">
        <v>5372</v>
      </c>
      <c r="K11560" s="194" t="s">
        <v>17</v>
      </c>
      <c r="L11560" s="2">
        <v>42</v>
      </c>
      <c r="M11560" s="194" t="s">
        <v>1162</v>
      </c>
      <c r="N11560" s="2" t="s">
        <v>1157</v>
      </c>
      <c r="O11560" s="195" t="s">
        <v>1162</v>
      </c>
    </row>
    <row r="11561" spans="1:15">
      <c r="A11561">
        <v>2022</v>
      </c>
      <c r="B11561" t="s">
        <v>102</v>
      </c>
      <c r="C11561" s="53">
        <f t="shared" si="637"/>
        <v>44894</v>
      </c>
      <c r="D11561">
        <v>24</v>
      </c>
      <c r="E11561" t="str">
        <f t="shared" si="636"/>
        <v>S484489424</v>
      </c>
      <c r="F11561" s="3" t="s">
        <v>14441</v>
      </c>
      <c r="G11561" s="2">
        <v>115</v>
      </c>
      <c r="H11561" s="2" t="s">
        <v>14745</v>
      </c>
      <c r="I11561" s="2" t="s">
        <v>14746</v>
      </c>
      <c r="J11561" s="2" t="s">
        <v>6394</v>
      </c>
      <c r="K11561" s="194" t="s">
        <v>17</v>
      </c>
      <c r="L11561" s="2">
        <v>42</v>
      </c>
      <c r="M11561" s="194" t="s">
        <v>455</v>
      </c>
      <c r="N11561" s="2" t="s">
        <v>11648</v>
      </c>
      <c r="O11561" s="195" t="s">
        <v>4787</v>
      </c>
    </row>
    <row r="11562" spans="1:15">
      <c r="A11562">
        <v>2022</v>
      </c>
      <c r="B11562" t="s">
        <v>102</v>
      </c>
      <c r="C11562" s="53">
        <f t="shared" si="637"/>
        <v>44894</v>
      </c>
      <c r="D11562">
        <v>25</v>
      </c>
      <c r="E11562" t="str">
        <f t="shared" si="636"/>
        <v>S484489425</v>
      </c>
      <c r="F11562" s="3">
        <v>2024</v>
      </c>
      <c r="G11562" s="2">
        <v>160</v>
      </c>
      <c r="H11562" s="2" t="s">
        <v>14747</v>
      </c>
      <c r="I11562" s="2" t="s">
        <v>7069</v>
      </c>
      <c r="J11562" s="2" t="s">
        <v>3045</v>
      </c>
      <c r="K11562" s="194" t="s">
        <v>17</v>
      </c>
      <c r="L11562" s="2">
        <v>40</v>
      </c>
      <c r="M11562" s="194" t="s">
        <v>3049</v>
      </c>
      <c r="N11562" s="2" t="s">
        <v>585</v>
      </c>
      <c r="O11562" s="195" t="s">
        <v>735</v>
      </c>
    </row>
    <row r="11563" spans="1:15">
      <c r="A11563">
        <v>2022</v>
      </c>
      <c r="B11563" t="s">
        <v>102</v>
      </c>
      <c r="C11563" s="53">
        <f t="shared" si="637"/>
        <v>44894</v>
      </c>
      <c r="D11563">
        <v>26</v>
      </c>
      <c r="E11563" t="str">
        <f t="shared" si="636"/>
        <v>S484489426</v>
      </c>
      <c r="F11563" s="3">
        <v>2025</v>
      </c>
      <c r="G11563" s="2">
        <v>172</v>
      </c>
      <c r="H11563" s="2" t="s">
        <v>14748</v>
      </c>
      <c r="I11563" s="2" t="s">
        <v>13168</v>
      </c>
      <c r="J11563" s="2" t="s">
        <v>6235</v>
      </c>
      <c r="K11563" s="194" t="s">
        <v>17</v>
      </c>
      <c r="L11563" s="2">
        <v>36</v>
      </c>
      <c r="M11563" s="194" t="s">
        <v>12726</v>
      </c>
      <c r="N11563" s="2" t="s">
        <v>1501</v>
      </c>
      <c r="O11563" s="195" t="s">
        <v>8965</v>
      </c>
    </row>
    <row r="11564" spans="1:15">
      <c r="A11564">
        <v>2022</v>
      </c>
      <c r="B11564" t="s">
        <v>102</v>
      </c>
      <c r="C11564" s="53">
        <f t="shared" si="637"/>
        <v>44894</v>
      </c>
      <c r="D11564">
        <v>27</v>
      </c>
      <c r="E11564" t="str">
        <f t="shared" si="636"/>
        <v>S484489427</v>
      </c>
      <c r="F11564" s="3">
        <v>2026</v>
      </c>
      <c r="G11564" s="2">
        <v>175</v>
      </c>
      <c r="H11564" s="2" t="s">
        <v>14749</v>
      </c>
      <c r="I11564" s="2" t="s">
        <v>4750</v>
      </c>
      <c r="J11564" s="2" t="s">
        <v>3631</v>
      </c>
      <c r="K11564" s="194" t="s">
        <v>17</v>
      </c>
      <c r="L11564" s="2">
        <v>33</v>
      </c>
      <c r="M11564" s="194" t="s">
        <v>12726</v>
      </c>
      <c r="N11564" s="2" t="s">
        <v>626</v>
      </c>
      <c r="O11564" s="195" t="s">
        <v>758</v>
      </c>
    </row>
    <row r="11565" spans="1:15" ht="15.75" thickBot="1">
      <c r="A11565">
        <v>2022</v>
      </c>
      <c r="B11565" t="s">
        <v>102</v>
      </c>
      <c r="C11565" s="53">
        <f t="shared" si="637"/>
        <v>44894</v>
      </c>
      <c r="D11565">
        <v>28</v>
      </c>
      <c r="E11565" t="str">
        <f t="shared" si="636"/>
        <v>S484489428</v>
      </c>
      <c r="F11565" s="5">
        <v>2027</v>
      </c>
      <c r="G11565" s="6">
        <v>175</v>
      </c>
      <c r="H11565" s="6" t="s">
        <v>14750</v>
      </c>
      <c r="I11565" s="6" t="s">
        <v>9508</v>
      </c>
      <c r="J11565" s="6" t="s">
        <v>7164</v>
      </c>
      <c r="K11565" s="196" t="s">
        <v>17</v>
      </c>
      <c r="L11565" s="6">
        <v>32</v>
      </c>
      <c r="M11565" s="196" t="s">
        <v>731</v>
      </c>
      <c r="N11565" s="6">
        <v>25</v>
      </c>
      <c r="O11565" s="197" t="s">
        <v>9084</v>
      </c>
    </row>
    <row r="11566" spans="1:15" ht="18" thickTop="1" thickBot="1">
      <c r="A11566">
        <v>2022</v>
      </c>
      <c r="B11566" t="s">
        <v>103</v>
      </c>
      <c r="C11566" s="53">
        <f>C11565+7</f>
        <v>44901</v>
      </c>
      <c r="D11566">
        <v>1</v>
      </c>
      <c r="E11566" t="str">
        <f t="shared" ref="E11566:E11593" si="638">B11566&amp;C11566&amp;D11566</f>
        <v>S49449011</v>
      </c>
      <c r="F11566" s="146" t="s">
        <v>11903</v>
      </c>
    </row>
    <row r="11567" spans="1:15" ht="16.5" thickTop="1" thickBot="1">
      <c r="A11567">
        <v>2022</v>
      </c>
      <c r="B11567" t="s">
        <v>103</v>
      </c>
      <c r="C11567" s="53">
        <f t="shared" ref="C11567:C11593" si="639">C11566</f>
        <v>44901</v>
      </c>
      <c r="D11567">
        <v>2</v>
      </c>
      <c r="E11567" t="str">
        <f t="shared" si="638"/>
        <v>S49449012</v>
      </c>
      <c r="F11567" s="338" t="s">
        <v>1</v>
      </c>
      <c r="G11567" s="341" t="s">
        <v>2</v>
      </c>
      <c r="H11567" s="342"/>
      <c r="I11567" s="342"/>
      <c r="J11567" s="343"/>
      <c r="K11567" s="344" t="s">
        <v>3</v>
      </c>
      <c r="L11567" s="343"/>
      <c r="M11567" s="344" t="s">
        <v>144</v>
      </c>
      <c r="N11567" s="342"/>
      <c r="O11567" s="342"/>
    </row>
    <row r="11568" spans="1:15" ht="18" customHeight="1" thickBot="1">
      <c r="A11568">
        <v>2022</v>
      </c>
      <c r="B11568" t="s">
        <v>103</v>
      </c>
      <c r="C11568" s="53">
        <f t="shared" si="639"/>
        <v>44901</v>
      </c>
      <c r="D11568">
        <v>3</v>
      </c>
      <c r="E11568" t="str">
        <f t="shared" si="638"/>
        <v>S49449013</v>
      </c>
      <c r="F11568" s="339"/>
      <c r="G11568" s="345" t="s">
        <v>5</v>
      </c>
      <c r="H11568" s="347" t="s">
        <v>145</v>
      </c>
      <c r="I11568" s="348"/>
      <c r="J11568" s="349"/>
      <c r="K11568" s="350" t="s">
        <v>6</v>
      </c>
      <c r="L11568" s="352" t="s">
        <v>12875</v>
      </c>
      <c r="M11568" s="350" t="s">
        <v>8</v>
      </c>
      <c r="N11568" s="354" t="s">
        <v>146</v>
      </c>
      <c r="O11568" s="356" t="s">
        <v>147</v>
      </c>
    </row>
    <row r="11569" spans="1:15" ht="15.75" thickBot="1">
      <c r="A11569">
        <v>2022</v>
      </c>
      <c r="B11569" t="s">
        <v>103</v>
      </c>
      <c r="C11569" s="53">
        <f t="shared" si="639"/>
        <v>44901</v>
      </c>
      <c r="D11569">
        <v>4</v>
      </c>
      <c r="E11569" t="str">
        <f t="shared" si="638"/>
        <v>S49449014</v>
      </c>
      <c r="F11569" s="340"/>
      <c r="G11569" s="346"/>
      <c r="H11569" s="191" t="s">
        <v>9</v>
      </c>
      <c r="I11569" s="192" t="s">
        <v>18</v>
      </c>
      <c r="J11569" s="193" t="s">
        <v>11</v>
      </c>
      <c r="K11569" s="351"/>
      <c r="L11569" s="353"/>
      <c r="M11569" s="351"/>
      <c r="N11569" s="355"/>
      <c r="O11569" s="357"/>
    </row>
    <row r="11570" spans="1:15">
      <c r="A11570">
        <v>2022</v>
      </c>
      <c r="B11570" t="s">
        <v>103</v>
      </c>
      <c r="C11570" s="53">
        <f t="shared" si="639"/>
        <v>44901</v>
      </c>
      <c r="D11570">
        <v>5</v>
      </c>
      <c r="E11570" t="str">
        <f t="shared" si="638"/>
        <v>S49449015</v>
      </c>
      <c r="F11570" s="3" t="s">
        <v>12</v>
      </c>
      <c r="G11570" s="2" t="s">
        <v>14751</v>
      </c>
      <c r="H11570" s="2" t="s">
        <v>14751</v>
      </c>
      <c r="I11570" s="2" t="s">
        <v>6136</v>
      </c>
      <c r="J11570" s="2" t="s">
        <v>11596</v>
      </c>
      <c r="K11570" s="194" t="s">
        <v>13</v>
      </c>
      <c r="L11570" s="2">
        <v>55</v>
      </c>
      <c r="M11570" s="194" t="s">
        <v>10366</v>
      </c>
      <c r="N11570" s="2" t="s">
        <v>295</v>
      </c>
      <c r="O11570" s="195" t="s">
        <v>1322</v>
      </c>
    </row>
    <row r="11571" spans="1:15">
      <c r="A11571">
        <v>2022</v>
      </c>
      <c r="B11571" t="s">
        <v>103</v>
      </c>
      <c r="C11571" s="53">
        <f t="shared" si="639"/>
        <v>44901</v>
      </c>
      <c r="D11571">
        <v>6</v>
      </c>
      <c r="E11571" t="str">
        <f t="shared" si="638"/>
        <v>S49449016</v>
      </c>
      <c r="F11571" s="4">
        <v>44896</v>
      </c>
      <c r="G11571" s="2" t="s">
        <v>14752</v>
      </c>
      <c r="H11571" s="2" t="s">
        <v>14752</v>
      </c>
      <c r="I11571" s="2" t="s">
        <v>4429</v>
      </c>
      <c r="J11571" s="2" t="s">
        <v>1725</v>
      </c>
      <c r="K11571" s="194" t="s">
        <v>13</v>
      </c>
      <c r="L11571" s="2">
        <v>49</v>
      </c>
      <c r="M11571" s="194" t="s">
        <v>11434</v>
      </c>
      <c r="N11571" s="2" t="s">
        <v>1641</v>
      </c>
      <c r="O11571" s="195" t="s">
        <v>1649</v>
      </c>
    </row>
    <row r="11572" spans="1:15">
      <c r="A11572">
        <v>2022</v>
      </c>
      <c r="B11572" t="s">
        <v>103</v>
      </c>
      <c r="C11572" s="53">
        <f t="shared" si="639"/>
        <v>44901</v>
      </c>
      <c r="D11572">
        <v>7</v>
      </c>
      <c r="E11572" t="str">
        <f t="shared" si="638"/>
        <v>S49449017</v>
      </c>
      <c r="F11572" s="4">
        <v>44927</v>
      </c>
      <c r="G11572" s="2" t="s">
        <v>600</v>
      </c>
      <c r="H11572" s="2" t="s">
        <v>600</v>
      </c>
      <c r="I11572" s="2" t="s">
        <v>14753</v>
      </c>
      <c r="J11572" s="2" t="s">
        <v>4661</v>
      </c>
      <c r="K11572" s="194" t="s">
        <v>13</v>
      </c>
      <c r="L11572" s="2">
        <v>49</v>
      </c>
      <c r="M11572" s="194" t="s">
        <v>455</v>
      </c>
      <c r="N11572" s="2" t="s">
        <v>5907</v>
      </c>
      <c r="O11572" s="195" t="s">
        <v>9084</v>
      </c>
    </row>
    <row r="11573" spans="1:15">
      <c r="A11573">
        <v>2022</v>
      </c>
      <c r="B11573" t="s">
        <v>103</v>
      </c>
      <c r="C11573" s="53">
        <f t="shared" si="639"/>
        <v>44901</v>
      </c>
      <c r="D11573">
        <v>8</v>
      </c>
      <c r="E11573" t="str">
        <f t="shared" si="638"/>
        <v>S49449018</v>
      </c>
      <c r="F11573" s="4">
        <v>44958</v>
      </c>
      <c r="G11573" s="2" t="s">
        <v>14754</v>
      </c>
      <c r="H11573" s="2" t="s">
        <v>14754</v>
      </c>
      <c r="I11573" s="2" t="s">
        <v>12928</v>
      </c>
      <c r="J11573" s="2" t="s">
        <v>4569</v>
      </c>
      <c r="K11573" s="194" t="s">
        <v>13</v>
      </c>
      <c r="L11573" s="2">
        <v>51</v>
      </c>
      <c r="M11573" s="194" t="s">
        <v>4407</v>
      </c>
      <c r="N11573" s="2" t="s">
        <v>291</v>
      </c>
      <c r="O11573" s="195" t="s">
        <v>833</v>
      </c>
    </row>
    <row r="11574" spans="1:15">
      <c r="A11574">
        <v>2022</v>
      </c>
      <c r="B11574" t="s">
        <v>103</v>
      </c>
      <c r="C11574" s="53">
        <f t="shared" si="639"/>
        <v>44901</v>
      </c>
      <c r="D11574">
        <v>9</v>
      </c>
      <c r="E11574" t="str">
        <f t="shared" si="638"/>
        <v>S49449019</v>
      </c>
      <c r="F11574" s="4">
        <v>44986</v>
      </c>
      <c r="G11574" s="2" t="s">
        <v>14755</v>
      </c>
      <c r="H11574" s="2" t="s">
        <v>14755</v>
      </c>
      <c r="I11574" s="2" t="s">
        <v>14677</v>
      </c>
      <c r="J11574" s="2" t="s">
        <v>11879</v>
      </c>
      <c r="K11574" s="194" t="s">
        <v>13</v>
      </c>
      <c r="L11574" s="2">
        <v>51</v>
      </c>
      <c r="M11574" s="194" t="s">
        <v>4407</v>
      </c>
      <c r="N11574" s="2" t="s">
        <v>291</v>
      </c>
      <c r="O11574" s="195" t="s">
        <v>833</v>
      </c>
    </row>
    <row r="11575" spans="1:15">
      <c r="A11575">
        <v>2022</v>
      </c>
      <c r="B11575" t="s">
        <v>103</v>
      </c>
      <c r="C11575" s="53">
        <f t="shared" si="639"/>
        <v>44901</v>
      </c>
      <c r="D11575">
        <v>10</v>
      </c>
      <c r="E11575" t="str">
        <f t="shared" si="638"/>
        <v>S494490110</v>
      </c>
      <c r="F11575" s="3" t="s">
        <v>14441</v>
      </c>
      <c r="G11575" s="2" t="s">
        <v>14756</v>
      </c>
      <c r="H11575" s="2" t="s">
        <v>14756</v>
      </c>
      <c r="I11575" s="2" t="s">
        <v>14757</v>
      </c>
      <c r="J11575" s="2" t="s">
        <v>1694</v>
      </c>
      <c r="K11575" s="194" t="s">
        <v>13</v>
      </c>
      <c r="L11575" s="2">
        <v>45</v>
      </c>
      <c r="M11575" s="194" t="s">
        <v>11459</v>
      </c>
      <c r="N11575" s="2" t="s">
        <v>3731</v>
      </c>
      <c r="O11575" s="195" t="s">
        <v>1649</v>
      </c>
    </row>
    <row r="11576" spans="1:15">
      <c r="A11576">
        <v>2022</v>
      </c>
      <c r="B11576" t="s">
        <v>103</v>
      </c>
      <c r="C11576" s="53">
        <f t="shared" si="639"/>
        <v>44901</v>
      </c>
      <c r="D11576">
        <v>11</v>
      </c>
      <c r="E11576" t="str">
        <f t="shared" si="638"/>
        <v>S494490111</v>
      </c>
      <c r="F11576" s="3">
        <v>2024</v>
      </c>
      <c r="G11576" s="2" t="s">
        <v>14758</v>
      </c>
      <c r="H11576" s="2" t="s">
        <v>14758</v>
      </c>
      <c r="I11576" s="2" t="s">
        <v>14759</v>
      </c>
      <c r="J11576" s="2" t="s">
        <v>306</v>
      </c>
      <c r="K11576" s="194" t="s">
        <v>13</v>
      </c>
      <c r="L11576" s="2">
        <v>49</v>
      </c>
      <c r="M11576" s="194" t="s">
        <v>12925</v>
      </c>
      <c r="N11576" s="2" t="s">
        <v>752</v>
      </c>
      <c r="O11576" s="195" t="s">
        <v>752</v>
      </c>
    </row>
    <row r="11577" spans="1:15">
      <c r="A11577">
        <v>2022</v>
      </c>
      <c r="B11577" t="s">
        <v>103</v>
      </c>
      <c r="C11577" s="53">
        <f t="shared" si="639"/>
        <v>44901</v>
      </c>
      <c r="D11577">
        <v>12</v>
      </c>
      <c r="E11577" t="str">
        <f t="shared" si="638"/>
        <v>S494490112</v>
      </c>
      <c r="F11577" s="3">
        <v>2025</v>
      </c>
      <c r="G11577" s="2" t="s">
        <v>14760</v>
      </c>
      <c r="H11577" s="2" t="s">
        <v>14760</v>
      </c>
      <c r="I11577" s="2" t="s">
        <v>14761</v>
      </c>
      <c r="J11577" s="2" t="s">
        <v>3418</v>
      </c>
      <c r="K11577" s="194" t="s">
        <v>13</v>
      </c>
      <c r="L11577" s="2">
        <v>37</v>
      </c>
      <c r="M11577" s="194" t="s">
        <v>11422</v>
      </c>
      <c r="N11577" s="2" t="s">
        <v>640</v>
      </c>
      <c r="O11577" s="195" t="s">
        <v>3731</v>
      </c>
    </row>
    <row r="11578" spans="1:15">
      <c r="A11578">
        <v>2022</v>
      </c>
      <c r="B11578" t="s">
        <v>103</v>
      </c>
      <c r="C11578" s="53">
        <f t="shared" si="639"/>
        <v>44901</v>
      </c>
      <c r="D11578">
        <v>13</v>
      </c>
      <c r="E11578" t="str">
        <f t="shared" si="638"/>
        <v>S494490113</v>
      </c>
      <c r="F11578" s="3">
        <v>2026</v>
      </c>
      <c r="G11578" s="2" t="s">
        <v>14762</v>
      </c>
      <c r="H11578" s="2" t="s">
        <v>14762</v>
      </c>
      <c r="I11578" s="2" t="s">
        <v>9249</v>
      </c>
      <c r="J11578" s="2" t="s">
        <v>3061</v>
      </c>
      <c r="K11578" s="194" t="s">
        <v>13</v>
      </c>
      <c r="L11578" s="2">
        <v>31</v>
      </c>
      <c r="M11578" s="194">
        <v>75</v>
      </c>
      <c r="N11578" s="2" t="s">
        <v>1831</v>
      </c>
      <c r="O11578" s="195" t="s">
        <v>9757</v>
      </c>
    </row>
    <row r="11579" spans="1:15" ht="15.75" thickBot="1">
      <c r="A11579">
        <v>2022</v>
      </c>
      <c r="B11579" t="s">
        <v>103</v>
      </c>
      <c r="C11579" s="53">
        <f t="shared" si="639"/>
        <v>44901</v>
      </c>
      <c r="D11579">
        <v>14</v>
      </c>
      <c r="E11579" t="str">
        <f t="shared" si="638"/>
        <v>S494490114</v>
      </c>
      <c r="F11579" s="5">
        <v>2027</v>
      </c>
      <c r="G11579" s="6" t="s">
        <v>14763</v>
      </c>
      <c r="H11579" s="6" t="s">
        <v>14763</v>
      </c>
      <c r="I11579" s="6" t="s">
        <v>14763</v>
      </c>
      <c r="J11579" s="6" t="s">
        <v>2402</v>
      </c>
      <c r="K11579" s="196" t="s">
        <v>13</v>
      </c>
      <c r="L11579" s="6">
        <v>28</v>
      </c>
      <c r="M11579" s="196" t="s">
        <v>7778</v>
      </c>
      <c r="N11579" s="6" t="s">
        <v>420</v>
      </c>
      <c r="O11579" s="197" t="s">
        <v>1263</v>
      </c>
    </row>
    <row r="11580" spans="1:15" ht="18" thickTop="1" thickBot="1">
      <c r="A11580">
        <v>2022</v>
      </c>
      <c r="B11580" t="s">
        <v>103</v>
      </c>
      <c r="C11580" s="53">
        <f t="shared" si="639"/>
        <v>44901</v>
      </c>
      <c r="D11580">
        <v>15</v>
      </c>
      <c r="E11580" t="str">
        <f t="shared" si="638"/>
        <v>S494490115</v>
      </c>
      <c r="F11580" s="146" t="s">
        <v>11904</v>
      </c>
    </row>
    <row r="11581" spans="1:15" ht="16.5" thickTop="1" thickBot="1">
      <c r="A11581">
        <v>2022</v>
      </c>
      <c r="B11581" t="s">
        <v>103</v>
      </c>
      <c r="C11581" s="53">
        <f t="shared" si="639"/>
        <v>44901</v>
      </c>
      <c r="D11581">
        <v>16</v>
      </c>
      <c r="E11581" t="str">
        <f t="shared" si="638"/>
        <v>S494490116</v>
      </c>
      <c r="F11581" s="338" t="s">
        <v>1</v>
      </c>
      <c r="G11581" s="341" t="s">
        <v>2</v>
      </c>
      <c r="H11581" s="342"/>
      <c r="I11581" s="342"/>
      <c r="J11581" s="343"/>
      <c r="K11581" s="344" t="s">
        <v>3</v>
      </c>
      <c r="L11581" s="343"/>
      <c r="M11581" s="344" t="s">
        <v>144</v>
      </c>
      <c r="N11581" s="342"/>
      <c r="O11581" s="342"/>
    </row>
    <row r="11582" spans="1:15" ht="18" customHeight="1" thickBot="1">
      <c r="A11582">
        <v>2022</v>
      </c>
      <c r="B11582" t="s">
        <v>103</v>
      </c>
      <c r="C11582" s="53">
        <f t="shared" si="639"/>
        <v>44901</v>
      </c>
      <c r="D11582">
        <v>17</v>
      </c>
      <c r="E11582" t="str">
        <f t="shared" si="638"/>
        <v>S494490117</v>
      </c>
      <c r="F11582" s="339"/>
      <c r="G11582" s="345" t="s">
        <v>5</v>
      </c>
      <c r="H11582" s="347" t="s">
        <v>145</v>
      </c>
      <c r="I11582" s="348"/>
      <c r="J11582" s="349"/>
      <c r="K11582" s="350" t="s">
        <v>6</v>
      </c>
      <c r="L11582" s="352" t="s">
        <v>12875</v>
      </c>
      <c r="M11582" s="350" t="s">
        <v>8</v>
      </c>
      <c r="N11582" s="354" t="s">
        <v>146</v>
      </c>
      <c r="O11582" s="356" t="s">
        <v>147</v>
      </c>
    </row>
    <row r="11583" spans="1:15" ht="15.75" thickBot="1">
      <c r="A11583">
        <v>2022</v>
      </c>
      <c r="B11583" t="s">
        <v>103</v>
      </c>
      <c r="C11583" s="53">
        <f t="shared" si="639"/>
        <v>44901</v>
      </c>
      <c r="D11583">
        <v>18</v>
      </c>
      <c r="E11583" t="str">
        <f t="shared" si="638"/>
        <v>S494490118</v>
      </c>
      <c r="F11583" s="340"/>
      <c r="G11583" s="346"/>
      <c r="H11583" s="191" t="s">
        <v>9</v>
      </c>
      <c r="I11583" s="192" t="s">
        <v>18</v>
      </c>
      <c r="J11583" s="193" t="s">
        <v>11</v>
      </c>
      <c r="K11583" s="351"/>
      <c r="L11583" s="353"/>
      <c r="M11583" s="351"/>
      <c r="N11583" s="355"/>
      <c r="O11583" s="357"/>
    </row>
    <row r="11584" spans="1:15">
      <c r="A11584">
        <v>2022</v>
      </c>
      <c r="B11584" t="s">
        <v>103</v>
      </c>
      <c r="C11584" s="53">
        <f t="shared" si="639"/>
        <v>44901</v>
      </c>
      <c r="D11584">
        <v>19</v>
      </c>
      <c r="E11584" t="str">
        <f t="shared" si="638"/>
        <v>S494490119</v>
      </c>
      <c r="F11584" s="3" t="s">
        <v>16</v>
      </c>
      <c r="G11584" s="2"/>
      <c r="H11584" s="2" t="s">
        <v>14764</v>
      </c>
      <c r="I11584" s="2" t="s">
        <v>14765</v>
      </c>
      <c r="J11584" s="2" t="s">
        <v>835</v>
      </c>
      <c r="K11584" s="194" t="s">
        <v>13</v>
      </c>
      <c r="L11584" s="2">
        <v>48</v>
      </c>
      <c r="M11584" s="194">
        <v>25</v>
      </c>
      <c r="N11584" s="2">
        <v>50</v>
      </c>
      <c r="O11584" s="195">
        <v>25</v>
      </c>
    </row>
    <row r="11585" spans="1:15">
      <c r="A11585">
        <v>2022</v>
      </c>
      <c r="B11585" t="s">
        <v>103</v>
      </c>
      <c r="C11585" s="53">
        <f t="shared" si="639"/>
        <v>44901</v>
      </c>
      <c r="D11585">
        <v>20</v>
      </c>
      <c r="E11585" t="str">
        <f t="shared" si="638"/>
        <v>S494490120</v>
      </c>
      <c r="F11585" s="4">
        <v>44896</v>
      </c>
      <c r="G11585" s="2"/>
      <c r="H11585" s="2" t="s">
        <v>14766</v>
      </c>
      <c r="I11585" s="2" t="s">
        <v>14767</v>
      </c>
      <c r="J11585" s="2" t="s">
        <v>2757</v>
      </c>
      <c r="K11585" s="194" t="s">
        <v>13</v>
      </c>
      <c r="L11585" s="2">
        <v>48</v>
      </c>
      <c r="M11585" s="194" t="s">
        <v>4753</v>
      </c>
      <c r="N11585" s="2" t="s">
        <v>551</v>
      </c>
      <c r="O11585" s="195" t="s">
        <v>10754</v>
      </c>
    </row>
    <row r="11586" spans="1:15">
      <c r="A11586">
        <v>2022</v>
      </c>
      <c r="B11586" t="s">
        <v>103</v>
      </c>
      <c r="C11586" s="53">
        <f t="shared" si="639"/>
        <v>44901</v>
      </c>
      <c r="D11586">
        <v>21</v>
      </c>
      <c r="E11586" t="str">
        <f t="shared" si="638"/>
        <v>S494490121</v>
      </c>
      <c r="F11586" s="4">
        <v>44927</v>
      </c>
      <c r="G11586" s="2"/>
      <c r="H11586" s="2" t="s">
        <v>14768</v>
      </c>
      <c r="I11586" s="2" t="s">
        <v>14769</v>
      </c>
      <c r="J11586" s="2" t="s">
        <v>2811</v>
      </c>
      <c r="K11586" s="194" t="s">
        <v>13</v>
      </c>
      <c r="L11586" s="2">
        <v>47</v>
      </c>
      <c r="M11586" s="194" t="s">
        <v>580</v>
      </c>
      <c r="N11586" s="2" t="s">
        <v>574</v>
      </c>
      <c r="O11586" s="195" t="s">
        <v>10600</v>
      </c>
    </row>
    <row r="11587" spans="1:15">
      <c r="A11587">
        <v>2022</v>
      </c>
      <c r="B11587" t="s">
        <v>103</v>
      </c>
      <c r="C11587" s="53">
        <f t="shared" si="639"/>
        <v>44901</v>
      </c>
      <c r="D11587">
        <v>22</v>
      </c>
      <c r="E11587" t="str">
        <f t="shared" si="638"/>
        <v>S494490122</v>
      </c>
      <c r="F11587" s="4">
        <v>44958</v>
      </c>
      <c r="G11587" s="2"/>
      <c r="H11587" s="2" t="s">
        <v>3836</v>
      </c>
      <c r="I11587" s="2" t="s">
        <v>14770</v>
      </c>
      <c r="J11587" s="2" t="s">
        <v>2084</v>
      </c>
      <c r="K11587" s="194" t="s">
        <v>13</v>
      </c>
      <c r="L11587" s="2">
        <v>45</v>
      </c>
      <c r="M11587" s="194" t="s">
        <v>411</v>
      </c>
      <c r="N11587" s="2">
        <v>0</v>
      </c>
      <c r="O11587" s="195" t="s">
        <v>410</v>
      </c>
    </row>
    <row r="11588" spans="1:15">
      <c r="A11588">
        <v>2022</v>
      </c>
      <c r="B11588" t="s">
        <v>103</v>
      </c>
      <c r="C11588" s="53">
        <f t="shared" si="639"/>
        <v>44901</v>
      </c>
      <c r="D11588">
        <v>23</v>
      </c>
      <c r="E11588" t="str">
        <f t="shared" si="638"/>
        <v>S494490123</v>
      </c>
      <c r="F11588" s="4">
        <v>44986</v>
      </c>
      <c r="G11588" s="2"/>
      <c r="H11588" s="2" t="s">
        <v>14771</v>
      </c>
      <c r="I11588" s="2" t="s">
        <v>14772</v>
      </c>
      <c r="J11588" s="2" t="s">
        <v>3066</v>
      </c>
      <c r="K11588" s="194" t="s">
        <v>13</v>
      </c>
      <c r="L11588" s="2">
        <v>44</v>
      </c>
      <c r="M11588" s="194" t="s">
        <v>411</v>
      </c>
      <c r="N11588" s="2">
        <v>0</v>
      </c>
      <c r="O11588" s="195" t="s">
        <v>410</v>
      </c>
    </row>
    <row r="11589" spans="1:15">
      <c r="A11589">
        <v>2022</v>
      </c>
      <c r="B11589" t="s">
        <v>103</v>
      </c>
      <c r="C11589" s="53">
        <f t="shared" si="639"/>
        <v>44901</v>
      </c>
      <c r="D11589">
        <v>24</v>
      </c>
      <c r="E11589" t="str">
        <f t="shared" si="638"/>
        <v>S494490124</v>
      </c>
      <c r="F11589" s="3" t="s">
        <v>14441</v>
      </c>
      <c r="G11589" s="2"/>
      <c r="H11589" s="2" t="s">
        <v>14773</v>
      </c>
      <c r="I11589" s="2" t="s">
        <v>3968</v>
      </c>
      <c r="J11589" s="2" t="s">
        <v>4113</v>
      </c>
      <c r="K11589" s="194" t="s">
        <v>13</v>
      </c>
      <c r="L11589" s="2">
        <v>42</v>
      </c>
      <c r="M11589" s="194" t="s">
        <v>284</v>
      </c>
      <c r="N11589" s="2">
        <v>5</v>
      </c>
      <c r="O11589" s="195" t="s">
        <v>285</v>
      </c>
    </row>
    <row r="11590" spans="1:15">
      <c r="A11590">
        <v>2022</v>
      </c>
      <c r="B11590" t="s">
        <v>103</v>
      </c>
      <c r="C11590" s="53">
        <f t="shared" si="639"/>
        <v>44901</v>
      </c>
      <c r="D11590">
        <v>25</v>
      </c>
      <c r="E11590" t="str">
        <f t="shared" si="638"/>
        <v>S494490125</v>
      </c>
      <c r="F11590" s="3">
        <v>2024</v>
      </c>
      <c r="G11590" s="2"/>
      <c r="H11590" s="2" t="s">
        <v>5673</v>
      </c>
      <c r="I11590" s="2" t="s">
        <v>6774</v>
      </c>
      <c r="J11590" s="2" t="s">
        <v>1612</v>
      </c>
      <c r="K11590" s="194" t="s">
        <v>13</v>
      </c>
      <c r="L11590" s="2">
        <v>41</v>
      </c>
      <c r="M11590" s="194" t="s">
        <v>11858</v>
      </c>
      <c r="N11590" s="2" t="s">
        <v>1502</v>
      </c>
      <c r="O11590" s="195">
        <v>0</v>
      </c>
    </row>
    <row r="11591" spans="1:15">
      <c r="A11591">
        <v>2022</v>
      </c>
      <c r="B11591" t="s">
        <v>103</v>
      </c>
      <c r="C11591" s="53">
        <f t="shared" si="639"/>
        <v>44901</v>
      </c>
      <c r="D11591">
        <v>26</v>
      </c>
      <c r="E11591" t="str">
        <f t="shared" si="638"/>
        <v>S494490126</v>
      </c>
      <c r="F11591" s="3">
        <v>2025</v>
      </c>
      <c r="G11591" s="2"/>
      <c r="H11591" s="2" t="s">
        <v>7130</v>
      </c>
      <c r="I11591" s="2" t="s">
        <v>9958</v>
      </c>
      <c r="J11591" s="2" t="s">
        <v>294</v>
      </c>
      <c r="K11591" s="194" t="s">
        <v>13</v>
      </c>
      <c r="L11591" s="2">
        <v>36</v>
      </c>
      <c r="M11591" s="194" t="s">
        <v>11728</v>
      </c>
      <c r="N11591" s="2">
        <v>0</v>
      </c>
      <c r="O11591" s="195" t="s">
        <v>1322</v>
      </c>
    </row>
    <row r="11592" spans="1:15">
      <c r="A11592">
        <v>2022</v>
      </c>
      <c r="B11592" t="s">
        <v>103</v>
      </c>
      <c r="C11592" s="53">
        <f t="shared" si="639"/>
        <v>44901</v>
      </c>
      <c r="D11592">
        <v>27</v>
      </c>
      <c r="E11592" t="str">
        <f t="shared" si="638"/>
        <v>S494490127</v>
      </c>
      <c r="F11592" s="3">
        <v>2026</v>
      </c>
      <c r="G11592" s="2"/>
      <c r="H11592" s="2" t="s">
        <v>10528</v>
      </c>
      <c r="I11592" s="2" t="s">
        <v>14774</v>
      </c>
      <c r="J11592" s="2" t="s">
        <v>4046</v>
      </c>
      <c r="K11592" s="194" t="s">
        <v>13</v>
      </c>
      <c r="L11592" s="2">
        <v>30</v>
      </c>
      <c r="M11592" s="194" t="s">
        <v>4455</v>
      </c>
      <c r="N11592" s="2" t="s">
        <v>3331</v>
      </c>
      <c r="O11592" s="195" t="s">
        <v>1322</v>
      </c>
    </row>
    <row r="11593" spans="1:15" ht="15.75" thickBot="1">
      <c r="A11593">
        <v>2022</v>
      </c>
      <c r="B11593" t="s">
        <v>103</v>
      </c>
      <c r="C11593" s="53">
        <f t="shared" si="639"/>
        <v>44901</v>
      </c>
      <c r="D11593">
        <v>28</v>
      </c>
      <c r="E11593" t="str">
        <f t="shared" si="638"/>
        <v>S494490128</v>
      </c>
      <c r="F11593" s="5">
        <v>2027</v>
      </c>
      <c r="G11593" s="6"/>
      <c r="H11593" s="6" t="s">
        <v>14775</v>
      </c>
      <c r="I11593" s="6" t="s">
        <v>14776</v>
      </c>
      <c r="J11593" s="6" t="s">
        <v>3462</v>
      </c>
      <c r="K11593" s="196" t="s">
        <v>13</v>
      </c>
      <c r="L11593" s="6">
        <v>28</v>
      </c>
      <c r="M11593" s="196" t="s">
        <v>11289</v>
      </c>
      <c r="N11593" s="6" t="s">
        <v>1661</v>
      </c>
      <c r="O11593" s="197" t="s">
        <v>3767</v>
      </c>
    </row>
    <row r="11594" spans="1:15" ht="18" thickTop="1" thickBot="1">
      <c r="A11594">
        <v>2022</v>
      </c>
      <c r="B11594" t="s">
        <v>104</v>
      </c>
      <c r="C11594" s="53">
        <f>C11593+7</f>
        <v>44908</v>
      </c>
      <c r="D11594">
        <v>1</v>
      </c>
      <c r="E11594" t="str">
        <f t="shared" ref="E11594:E11621" si="640">B11594&amp;C11594&amp;D11594</f>
        <v>S50449081</v>
      </c>
      <c r="F11594" s="146" t="s">
        <v>11903</v>
      </c>
    </row>
    <row r="11595" spans="1:15" ht="16.5" thickTop="1" thickBot="1">
      <c r="A11595">
        <v>2022</v>
      </c>
      <c r="B11595" t="s">
        <v>104</v>
      </c>
      <c r="C11595" s="53">
        <f t="shared" ref="C11595:C11621" si="641">C11594</f>
        <v>44908</v>
      </c>
      <c r="D11595">
        <v>2</v>
      </c>
      <c r="E11595" t="str">
        <f t="shared" si="640"/>
        <v>S50449082</v>
      </c>
      <c r="F11595" s="338" t="s">
        <v>1</v>
      </c>
      <c r="G11595" s="341" t="s">
        <v>2</v>
      </c>
      <c r="H11595" s="342"/>
      <c r="I11595" s="342"/>
      <c r="J11595" s="343"/>
      <c r="K11595" s="344" t="s">
        <v>3</v>
      </c>
      <c r="L11595" s="343"/>
      <c r="M11595" s="344" t="s">
        <v>144</v>
      </c>
      <c r="N11595" s="342"/>
      <c r="O11595" s="342"/>
    </row>
    <row r="11596" spans="1:15" ht="18" customHeight="1" thickBot="1">
      <c r="A11596">
        <v>2022</v>
      </c>
      <c r="B11596" t="s">
        <v>104</v>
      </c>
      <c r="C11596" s="53">
        <f t="shared" si="641"/>
        <v>44908</v>
      </c>
      <c r="D11596">
        <v>3</v>
      </c>
      <c r="E11596" t="str">
        <f t="shared" si="640"/>
        <v>S50449083</v>
      </c>
      <c r="F11596" s="339"/>
      <c r="G11596" s="345" t="s">
        <v>5</v>
      </c>
      <c r="H11596" s="347" t="s">
        <v>145</v>
      </c>
      <c r="I11596" s="348"/>
      <c r="J11596" s="349"/>
      <c r="K11596" s="350" t="s">
        <v>6</v>
      </c>
      <c r="L11596" s="352" t="s">
        <v>12875</v>
      </c>
      <c r="M11596" s="350" t="s">
        <v>8</v>
      </c>
      <c r="N11596" s="354" t="s">
        <v>146</v>
      </c>
      <c r="O11596" s="356" t="s">
        <v>147</v>
      </c>
    </row>
    <row r="11597" spans="1:15" ht="15.75" thickBot="1">
      <c r="A11597">
        <v>2022</v>
      </c>
      <c r="B11597" t="s">
        <v>104</v>
      </c>
      <c r="C11597" s="53">
        <f t="shared" si="641"/>
        <v>44908</v>
      </c>
      <c r="D11597">
        <v>4</v>
      </c>
      <c r="E11597" t="str">
        <f t="shared" si="640"/>
        <v>S50449084</v>
      </c>
      <c r="F11597" s="340"/>
      <c r="G11597" s="346"/>
      <c r="H11597" s="191" t="s">
        <v>9</v>
      </c>
      <c r="I11597" s="192" t="s">
        <v>18</v>
      </c>
      <c r="J11597" s="193" t="s">
        <v>11</v>
      </c>
      <c r="K11597" s="351"/>
      <c r="L11597" s="353"/>
      <c r="M11597" s="351"/>
      <c r="N11597" s="355"/>
      <c r="O11597" s="357"/>
    </row>
    <row r="11598" spans="1:15">
      <c r="A11598">
        <v>2022</v>
      </c>
      <c r="B11598" t="s">
        <v>104</v>
      </c>
      <c r="C11598" s="53">
        <f t="shared" si="641"/>
        <v>44908</v>
      </c>
      <c r="D11598">
        <v>5</v>
      </c>
      <c r="E11598" t="str">
        <f t="shared" si="640"/>
        <v>S50449085</v>
      </c>
      <c r="F11598" s="3" t="s">
        <v>12</v>
      </c>
      <c r="G11598" s="2">
        <v>0</v>
      </c>
      <c r="H11598" s="2" t="s">
        <v>14485</v>
      </c>
      <c r="I11598" s="2" t="s">
        <v>652</v>
      </c>
      <c r="J11598" s="2" t="s">
        <v>9384</v>
      </c>
      <c r="K11598" s="194" t="s">
        <v>17</v>
      </c>
      <c r="L11598" s="2">
        <v>49</v>
      </c>
      <c r="M11598" s="194">
        <v>25</v>
      </c>
      <c r="N11598" s="2" t="s">
        <v>379</v>
      </c>
      <c r="O11598" s="195" t="s">
        <v>10127</v>
      </c>
    </row>
    <row r="11599" spans="1:15">
      <c r="A11599">
        <v>2022</v>
      </c>
      <c r="B11599" t="s">
        <v>104</v>
      </c>
      <c r="C11599" s="53">
        <f t="shared" si="641"/>
        <v>44908</v>
      </c>
      <c r="D11599">
        <v>6</v>
      </c>
      <c r="E11599" t="str">
        <f t="shared" si="640"/>
        <v>S50449086</v>
      </c>
      <c r="F11599" s="4">
        <v>44896</v>
      </c>
      <c r="G11599" s="2" t="s">
        <v>13874</v>
      </c>
      <c r="H11599" s="2" t="s">
        <v>12673</v>
      </c>
      <c r="I11599" s="2" t="s">
        <v>14725</v>
      </c>
      <c r="J11599" s="2" t="s">
        <v>5181</v>
      </c>
      <c r="K11599" s="194" t="s">
        <v>17</v>
      </c>
      <c r="L11599" s="2">
        <v>47</v>
      </c>
      <c r="M11599" s="194" t="s">
        <v>297</v>
      </c>
      <c r="N11599" s="2" t="s">
        <v>580</v>
      </c>
      <c r="O11599" s="195" t="s">
        <v>301</v>
      </c>
    </row>
    <row r="11600" spans="1:15">
      <c r="A11600">
        <v>2022</v>
      </c>
      <c r="B11600" t="s">
        <v>104</v>
      </c>
      <c r="C11600" s="53">
        <f t="shared" si="641"/>
        <v>44908</v>
      </c>
      <c r="D11600">
        <v>7</v>
      </c>
      <c r="E11600" t="str">
        <f t="shared" si="640"/>
        <v>S50449087</v>
      </c>
      <c r="F11600" s="4">
        <v>44927</v>
      </c>
      <c r="G11600" s="2">
        <v>70</v>
      </c>
      <c r="H11600" s="2" t="s">
        <v>14777</v>
      </c>
      <c r="I11600" s="2" t="s">
        <v>3879</v>
      </c>
      <c r="J11600" s="2" t="s">
        <v>924</v>
      </c>
      <c r="K11600" s="194" t="s">
        <v>17</v>
      </c>
      <c r="L11600" s="2">
        <v>52</v>
      </c>
      <c r="M11600" s="194">
        <v>0</v>
      </c>
      <c r="N11600" s="2">
        <v>0</v>
      </c>
      <c r="O11600" s="195">
        <v>100</v>
      </c>
    </row>
    <row r="11601" spans="1:15">
      <c r="A11601">
        <v>2022</v>
      </c>
      <c r="B11601" t="s">
        <v>104</v>
      </c>
      <c r="C11601" s="53">
        <f t="shared" si="641"/>
        <v>44908</v>
      </c>
      <c r="D11601">
        <v>8</v>
      </c>
      <c r="E11601" t="str">
        <f t="shared" si="640"/>
        <v>S50449088</v>
      </c>
      <c r="F11601" s="4">
        <v>44958</v>
      </c>
      <c r="G11601" s="2">
        <v>70</v>
      </c>
      <c r="H11601" s="2" t="s">
        <v>6117</v>
      </c>
      <c r="I11601" s="2" t="s">
        <v>14778</v>
      </c>
      <c r="J11601" s="2" t="s">
        <v>2408</v>
      </c>
      <c r="K11601" s="194" t="s">
        <v>17</v>
      </c>
      <c r="L11601" s="2">
        <v>52</v>
      </c>
      <c r="M11601" s="194">
        <v>0</v>
      </c>
      <c r="N11601" s="2">
        <v>0</v>
      </c>
      <c r="O11601" s="195">
        <v>100</v>
      </c>
    </row>
    <row r="11602" spans="1:15">
      <c r="A11602">
        <v>2022</v>
      </c>
      <c r="B11602" t="s">
        <v>104</v>
      </c>
      <c r="C11602" s="53">
        <f t="shared" si="641"/>
        <v>44908</v>
      </c>
      <c r="D11602">
        <v>9</v>
      </c>
      <c r="E11602" t="str">
        <f t="shared" si="640"/>
        <v>S50449089</v>
      </c>
      <c r="F11602" s="4">
        <v>44986</v>
      </c>
      <c r="G11602" s="2">
        <v>70</v>
      </c>
      <c r="H11602" s="2" t="s">
        <v>14779</v>
      </c>
      <c r="I11602" s="2" t="s">
        <v>14780</v>
      </c>
      <c r="J11602" s="2" t="s">
        <v>1547</v>
      </c>
      <c r="K11602" s="194" t="s">
        <v>17</v>
      </c>
      <c r="L11602" s="2">
        <v>51</v>
      </c>
      <c r="M11602" s="194">
        <v>0</v>
      </c>
      <c r="N11602" s="2">
        <v>0</v>
      </c>
      <c r="O11602" s="195">
        <v>100</v>
      </c>
    </row>
    <row r="11603" spans="1:15">
      <c r="A11603">
        <v>2022</v>
      </c>
      <c r="B11603" t="s">
        <v>104</v>
      </c>
      <c r="C11603" s="53">
        <f t="shared" si="641"/>
        <v>44908</v>
      </c>
      <c r="D11603">
        <v>10</v>
      </c>
      <c r="E11603" t="str">
        <f t="shared" si="640"/>
        <v>S504490810</v>
      </c>
      <c r="F11603" s="3" t="s">
        <v>14441</v>
      </c>
      <c r="G11603" s="2">
        <v>87</v>
      </c>
      <c r="H11603" s="2" t="s">
        <v>411</v>
      </c>
      <c r="I11603" s="2" t="s">
        <v>14781</v>
      </c>
      <c r="J11603" s="2" t="s">
        <v>795</v>
      </c>
      <c r="K11603" s="194" t="s">
        <v>17</v>
      </c>
      <c r="L11603" s="2">
        <v>49</v>
      </c>
      <c r="M11603" s="194" t="s">
        <v>2513</v>
      </c>
      <c r="N11603" s="2" t="s">
        <v>519</v>
      </c>
      <c r="O11603" s="195" t="s">
        <v>512</v>
      </c>
    </row>
    <row r="11604" spans="1:15">
      <c r="A11604">
        <v>2022</v>
      </c>
      <c r="B11604" t="s">
        <v>104</v>
      </c>
      <c r="C11604" s="53">
        <f t="shared" si="641"/>
        <v>44908</v>
      </c>
      <c r="D11604">
        <v>11</v>
      </c>
      <c r="E11604" t="str">
        <f t="shared" si="640"/>
        <v>S504490811</v>
      </c>
      <c r="F11604" s="3">
        <v>2024</v>
      </c>
      <c r="G11604" s="2">
        <v>115</v>
      </c>
      <c r="H11604" s="2" t="s">
        <v>11270</v>
      </c>
      <c r="I11604" s="2" t="s">
        <v>14782</v>
      </c>
      <c r="J11604" s="2" t="s">
        <v>1755</v>
      </c>
      <c r="K11604" s="194" t="s">
        <v>17</v>
      </c>
      <c r="L11604" s="2">
        <v>51</v>
      </c>
      <c r="M11604" s="194" t="s">
        <v>2774</v>
      </c>
      <c r="N11604" s="2" t="s">
        <v>519</v>
      </c>
      <c r="O11604" s="195" t="s">
        <v>519</v>
      </c>
    </row>
    <row r="11605" spans="1:15">
      <c r="A11605">
        <v>2022</v>
      </c>
      <c r="B11605" t="s">
        <v>104</v>
      </c>
      <c r="C11605" s="53">
        <f t="shared" si="641"/>
        <v>44908</v>
      </c>
      <c r="D11605">
        <v>12</v>
      </c>
      <c r="E11605" t="str">
        <f t="shared" si="640"/>
        <v>S504490812</v>
      </c>
      <c r="F11605" s="3">
        <v>2025</v>
      </c>
      <c r="G11605" s="2">
        <v>135</v>
      </c>
      <c r="H11605" s="2" t="s">
        <v>14783</v>
      </c>
      <c r="I11605" s="2" t="s">
        <v>14784</v>
      </c>
      <c r="J11605" s="2" t="s">
        <v>3672</v>
      </c>
      <c r="K11605" s="194" t="s">
        <v>17</v>
      </c>
      <c r="L11605" s="2">
        <v>42</v>
      </c>
      <c r="M11605" s="194" t="s">
        <v>11423</v>
      </c>
      <c r="N11605" s="2" t="s">
        <v>9757</v>
      </c>
      <c r="O11605" s="195" t="s">
        <v>312</v>
      </c>
    </row>
    <row r="11606" spans="1:15">
      <c r="A11606">
        <v>2022</v>
      </c>
      <c r="B11606" t="s">
        <v>104</v>
      </c>
      <c r="C11606" s="53">
        <f t="shared" si="641"/>
        <v>44908</v>
      </c>
      <c r="D11606">
        <v>13</v>
      </c>
      <c r="E11606" t="str">
        <f t="shared" si="640"/>
        <v>S504490813</v>
      </c>
      <c r="F11606" s="3">
        <v>2026</v>
      </c>
      <c r="G11606" s="2">
        <v>140</v>
      </c>
      <c r="H11606" s="2" t="s">
        <v>3736</v>
      </c>
      <c r="I11606" s="2" t="s">
        <v>14785</v>
      </c>
      <c r="J11606" s="2" t="s">
        <v>2402</v>
      </c>
      <c r="K11606" s="194" t="s">
        <v>17</v>
      </c>
      <c r="L11606" s="2">
        <v>35</v>
      </c>
      <c r="M11606" s="194" t="s">
        <v>12819</v>
      </c>
      <c r="N11606" s="2" t="s">
        <v>752</v>
      </c>
      <c r="O11606" s="195" t="s">
        <v>4854</v>
      </c>
    </row>
    <row r="11607" spans="1:15" ht="15.75" thickBot="1">
      <c r="A11607">
        <v>2022</v>
      </c>
      <c r="B11607" t="s">
        <v>104</v>
      </c>
      <c r="C11607" s="53">
        <f t="shared" si="641"/>
        <v>44908</v>
      </c>
      <c r="D11607">
        <v>14</v>
      </c>
      <c r="E11607" t="str">
        <f t="shared" si="640"/>
        <v>S504490814</v>
      </c>
      <c r="F11607" s="5">
        <v>2027</v>
      </c>
      <c r="G11607" s="6">
        <v>140</v>
      </c>
      <c r="H11607" s="6" t="s">
        <v>14786</v>
      </c>
      <c r="I11607" s="6" t="s">
        <v>5266</v>
      </c>
      <c r="J11607" s="6" t="s">
        <v>5106</v>
      </c>
      <c r="K11607" s="196" t="s">
        <v>17</v>
      </c>
      <c r="L11607" s="6">
        <v>27</v>
      </c>
      <c r="M11607" s="196" t="s">
        <v>1037</v>
      </c>
      <c r="N11607" s="6" t="s">
        <v>1642</v>
      </c>
      <c r="O11607" s="197" t="s">
        <v>1649</v>
      </c>
    </row>
    <row r="11608" spans="1:15" ht="18" thickTop="1" thickBot="1">
      <c r="A11608">
        <v>2022</v>
      </c>
      <c r="B11608" t="s">
        <v>104</v>
      </c>
      <c r="C11608" s="53">
        <f t="shared" si="641"/>
        <v>44908</v>
      </c>
      <c r="D11608">
        <v>15</v>
      </c>
      <c r="E11608" t="str">
        <f t="shared" si="640"/>
        <v>S504490815</v>
      </c>
      <c r="F11608" s="146" t="s">
        <v>11904</v>
      </c>
    </row>
    <row r="11609" spans="1:15" ht="16.5" thickTop="1" thickBot="1">
      <c r="A11609">
        <v>2022</v>
      </c>
      <c r="B11609" t="s">
        <v>104</v>
      </c>
      <c r="C11609" s="53">
        <f t="shared" si="641"/>
        <v>44908</v>
      </c>
      <c r="D11609">
        <v>16</v>
      </c>
      <c r="E11609" t="str">
        <f t="shared" si="640"/>
        <v>S504490816</v>
      </c>
      <c r="F11609" s="338" t="s">
        <v>1</v>
      </c>
      <c r="G11609" s="341" t="s">
        <v>2</v>
      </c>
      <c r="H11609" s="342"/>
      <c r="I11609" s="342"/>
      <c r="J11609" s="343"/>
      <c r="K11609" s="344" t="s">
        <v>3</v>
      </c>
      <c r="L11609" s="343"/>
      <c r="M11609" s="344" t="s">
        <v>144</v>
      </c>
      <c r="N11609" s="342"/>
      <c r="O11609" s="342"/>
    </row>
    <row r="11610" spans="1:15" ht="18" customHeight="1" thickBot="1">
      <c r="A11610">
        <v>2022</v>
      </c>
      <c r="B11610" t="s">
        <v>104</v>
      </c>
      <c r="C11610" s="53">
        <f t="shared" si="641"/>
        <v>44908</v>
      </c>
      <c r="D11610">
        <v>17</v>
      </c>
      <c r="E11610" t="str">
        <f t="shared" si="640"/>
        <v>S504490817</v>
      </c>
      <c r="F11610" s="339"/>
      <c r="G11610" s="345" t="s">
        <v>5</v>
      </c>
      <c r="H11610" s="347" t="s">
        <v>145</v>
      </c>
      <c r="I11610" s="348"/>
      <c r="J11610" s="349"/>
      <c r="K11610" s="350" t="s">
        <v>6</v>
      </c>
      <c r="L11610" s="352" t="s">
        <v>12875</v>
      </c>
      <c r="M11610" s="350" t="s">
        <v>8</v>
      </c>
      <c r="N11610" s="354" t="s">
        <v>146</v>
      </c>
      <c r="O11610" s="356" t="s">
        <v>147</v>
      </c>
    </row>
    <row r="11611" spans="1:15" ht="15.75" thickBot="1">
      <c r="A11611">
        <v>2022</v>
      </c>
      <c r="B11611" t="s">
        <v>104</v>
      </c>
      <c r="C11611" s="53">
        <f t="shared" si="641"/>
        <v>44908</v>
      </c>
      <c r="D11611">
        <v>18</v>
      </c>
      <c r="E11611" t="str">
        <f t="shared" si="640"/>
        <v>S504490818</v>
      </c>
      <c r="F11611" s="340"/>
      <c r="G11611" s="346"/>
      <c r="H11611" s="191" t="s">
        <v>9</v>
      </c>
      <c r="I11611" s="192" t="s">
        <v>18</v>
      </c>
      <c r="J11611" s="193" t="s">
        <v>11</v>
      </c>
      <c r="K11611" s="351"/>
      <c r="L11611" s="353"/>
      <c r="M11611" s="351"/>
      <c r="N11611" s="355"/>
      <c r="O11611" s="357"/>
    </row>
    <row r="11612" spans="1:15">
      <c r="A11612">
        <v>2022</v>
      </c>
      <c r="B11612" t="s">
        <v>104</v>
      </c>
      <c r="C11612" s="53">
        <f t="shared" si="641"/>
        <v>44908</v>
      </c>
      <c r="D11612">
        <v>19</v>
      </c>
      <c r="E11612" t="str">
        <f t="shared" si="640"/>
        <v>S504490819</v>
      </c>
      <c r="F11612" s="3" t="s">
        <v>16</v>
      </c>
      <c r="G11612" s="2">
        <v>25</v>
      </c>
      <c r="H11612" s="2" t="s">
        <v>14764</v>
      </c>
      <c r="I11612" s="2" t="s">
        <v>14787</v>
      </c>
      <c r="J11612" s="2" t="s">
        <v>2670</v>
      </c>
      <c r="K11612" s="194" t="s">
        <v>17</v>
      </c>
      <c r="L11612" s="2">
        <v>49</v>
      </c>
      <c r="M11612" s="194" t="s">
        <v>546</v>
      </c>
      <c r="N11612" s="2">
        <v>40</v>
      </c>
      <c r="O11612" s="195" t="s">
        <v>8474</v>
      </c>
    </row>
    <row r="11613" spans="1:15">
      <c r="A11613">
        <v>2022</v>
      </c>
      <c r="B11613" t="s">
        <v>104</v>
      </c>
      <c r="C11613" s="53">
        <f t="shared" si="641"/>
        <v>44908</v>
      </c>
      <c r="D11613">
        <v>20</v>
      </c>
      <c r="E11613" t="str">
        <f t="shared" si="640"/>
        <v>S504490820</v>
      </c>
      <c r="F11613" s="4">
        <v>44896</v>
      </c>
      <c r="G11613" s="2">
        <v>80</v>
      </c>
      <c r="H11613" s="2" t="s">
        <v>14788</v>
      </c>
      <c r="I11613" s="2" t="s">
        <v>14789</v>
      </c>
      <c r="J11613" s="2" t="s">
        <v>3872</v>
      </c>
      <c r="K11613" s="194" t="s">
        <v>17</v>
      </c>
      <c r="L11613" s="2">
        <v>49</v>
      </c>
      <c r="M11613" s="194" t="s">
        <v>5551</v>
      </c>
      <c r="N11613" s="2" t="s">
        <v>7033</v>
      </c>
      <c r="O11613" s="195" t="s">
        <v>383</v>
      </c>
    </row>
    <row r="11614" spans="1:15">
      <c r="A11614">
        <v>2022</v>
      </c>
      <c r="B11614" t="s">
        <v>104</v>
      </c>
      <c r="C11614" s="53">
        <f t="shared" si="641"/>
        <v>44908</v>
      </c>
      <c r="D11614">
        <v>21</v>
      </c>
      <c r="E11614" t="str">
        <f t="shared" si="640"/>
        <v>S504490821</v>
      </c>
      <c r="F11614" s="4">
        <v>44927</v>
      </c>
      <c r="G11614" s="2">
        <v>100</v>
      </c>
      <c r="H11614" s="2" t="s">
        <v>14790</v>
      </c>
      <c r="I11614" s="2" t="s">
        <v>14791</v>
      </c>
      <c r="J11614" s="2" t="s">
        <v>3109</v>
      </c>
      <c r="K11614" s="194" t="s">
        <v>17</v>
      </c>
      <c r="L11614" s="2">
        <v>45</v>
      </c>
      <c r="M11614" s="194">
        <v>0</v>
      </c>
      <c r="N11614" s="2" t="s">
        <v>317</v>
      </c>
      <c r="O11614" s="195" t="s">
        <v>316</v>
      </c>
    </row>
    <row r="11615" spans="1:15">
      <c r="A11615">
        <v>2022</v>
      </c>
      <c r="B11615" t="s">
        <v>104</v>
      </c>
      <c r="C11615" s="53">
        <f t="shared" si="641"/>
        <v>44908</v>
      </c>
      <c r="D11615">
        <v>22</v>
      </c>
      <c r="E11615" t="str">
        <f t="shared" si="640"/>
        <v>S504490822</v>
      </c>
      <c r="F11615" s="4">
        <v>44958</v>
      </c>
      <c r="G11615" s="2">
        <v>100</v>
      </c>
      <c r="H11615" s="2" t="s">
        <v>14792</v>
      </c>
      <c r="I11615" s="2" t="s">
        <v>14793</v>
      </c>
      <c r="J11615" s="2" t="s">
        <v>1828</v>
      </c>
      <c r="K11615" s="194" t="s">
        <v>17</v>
      </c>
      <c r="L11615" s="2">
        <v>45</v>
      </c>
      <c r="M11615" s="194" t="s">
        <v>317</v>
      </c>
      <c r="N11615" s="2">
        <v>0</v>
      </c>
      <c r="O11615" s="195" t="s">
        <v>316</v>
      </c>
    </row>
    <row r="11616" spans="1:15">
      <c r="A11616">
        <v>2022</v>
      </c>
      <c r="B11616" t="s">
        <v>104</v>
      </c>
      <c r="C11616" s="53">
        <f t="shared" si="641"/>
        <v>44908</v>
      </c>
      <c r="D11616">
        <v>23</v>
      </c>
      <c r="E11616" t="str">
        <f t="shared" si="640"/>
        <v>S504490823</v>
      </c>
      <c r="F11616" s="4">
        <v>44986</v>
      </c>
      <c r="G11616" s="2">
        <v>100</v>
      </c>
      <c r="H11616" s="2" t="s">
        <v>14794</v>
      </c>
      <c r="I11616" s="2" t="s">
        <v>14795</v>
      </c>
      <c r="J11616" s="2" t="s">
        <v>1295</v>
      </c>
      <c r="K11616" s="194" t="s">
        <v>17</v>
      </c>
      <c r="L11616" s="2">
        <v>44</v>
      </c>
      <c r="M11616" s="194" t="s">
        <v>317</v>
      </c>
      <c r="N11616" s="2">
        <v>0</v>
      </c>
      <c r="O11616" s="195" t="s">
        <v>316</v>
      </c>
    </row>
    <row r="11617" spans="1:15">
      <c r="A11617">
        <v>2022</v>
      </c>
      <c r="B11617" t="s">
        <v>104</v>
      </c>
      <c r="C11617" s="53">
        <f t="shared" si="641"/>
        <v>44908</v>
      </c>
      <c r="D11617">
        <v>24</v>
      </c>
      <c r="E11617" t="str">
        <f t="shared" si="640"/>
        <v>S504490824</v>
      </c>
      <c r="F11617" s="3" t="s">
        <v>14441</v>
      </c>
      <c r="G11617" s="2">
        <v>117</v>
      </c>
      <c r="H11617" s="2" t="s">
        <v>14796</v>
      </c>
      <c r="I11617" s="2" t="s">
        <v>11787</v>
      </c>
      <c r="J11617" s="2" t="s">
        <v>6124</v>
      </c>
      <c r="K11617" s="194" t="s">
        <v>17</v>
      </c>
      <c r="L11617" s="2">
        <v>43</v>
      </c>
      <c r="M11617" s="194" t="s">
        <v>310</v>
      </c>
      <c r="N11617" s="2" t="s">
        <v>312</v>
      </c>
      <c r="O11617" s="195" t="s">
        <v>311</v>
      </c>
    </row>
    <row r="11618" spans="1:15">
      <c r="A11618">
        <v>2022</v>
      </c>
      <c r="B11618" t="s">
        <v>104</v>
      </c>
      <c r="C11618" s="53">
        <f t="shared" si="641"/>
        <v>44908</v>
      </c>
      <c r="D11618">
        <v>25</v>
      </c>
      <c r="E11618" t="str">
        <f t="shared" si="640"/>
        <v>S504490825</v>
      </c>
      <c r="F11618" s="3">
        <v>2024</v>
      </c>
      <c r="G11618" s="2">
        <v>145</v>
      </c>
      <c r="H11618" s="2" t="s">
        <v>14797</v>
      </c>
      <c r="I11618" s="2" t="s">
        <v>8000</v>
      </c>
      <c r="J11618" s="2" t="s">
        <v>4326</v>
      </c>
      <c r="K11618" s="194" t="s">
        <v>17</v>
      </c>
      <c r="L11618" s="2">
        <v>41</v>
      </c>
      <c r="M11618" s="194" t="s">
        <v>10573</v>
      </c>
      <c r="N11618" s="2" t="s">
        <v>2082</v>
      </c>
      <c r="O11618" s="195">
        <v>0</v>
      </c>
    </row>
    <row r="11619" spans="1:15">
      <c r="A11619">
        <v>2022</v>
      </c>
      <c r="B11619" t="s">
        <v>104</v>
      </c>
      <c r="C11619" s="53">
        <f t="shared" si="641"/>
        <v>44908</v>
      </c>
      <c r="D11619">
        <v>26</v>
      </c>
      <c r="E11619" t="str">
        <f t="shared" si="640"/>
        <v>S504490826</v>
      </c>
      <c r="F11619" s="3">
        <v>2025</v>
      </c>
      <c r="G11619" s="2">
        <v>165</v>
      </c>
      <c r="H11619" s="2" t="s">
        <v>9490</v>
      </c>
      <c r="I11619" s="2" t="s">
        <v>14798</v>
      </c>
      <c r="J11619" s="2" t="s">
        <v>1300</v>
      </c>
      <c r="K11619" s="194" t="s">
        <v>17</v>
      </c>
      <c r="L11619" s="2">
        <v>37</v>
      </c>
      <c r="M11619" s="194" t="s">
        <v>2871</v>
      </c>
      <c r="N11619" s="2" t="s">
        <v>269</v>
      </c>
      <c r="O11619" s="195" t="s">
        <v>10176</v>
      </c>
    </row>
    <row r="11620" spans="1:15">
      <c r="A11620">
        <v>2022</v>
      </c>
      <c r="B11620" t="s">
        <v>104</v>
      </c>
      <c r="C11620" s="53">
        <f t="shared" si="641"/>
        <v>44908</v>
      </c>
      <c r="D11620">
        <v>27</v>
      </c>
      <c r="E11620" t="str">
        <f t="shared" si="640"/>
        <v>S504490827</v>
      </c>
      <c r="F11620" s="3">
        <v>2026</v>
      </c>
      <c r="G11620" s="2">
        <v>170</v>
      </c>
      <c r="H11620" s="2" t="s">
        <v>5919</v>
      </c>
      <c r="I11620" s="2" t="s">
        <v>14799</v>
      </c>
      <c r="J11620" s="2" t="s">
        <v>925</v>
      </c>
      <c r="K11620" s="194" t="s">
        <v>17</v>
      </c>
      <c r="L11620" s="2">
        <v>31</v>
      </c>
      <c r="M11620" s="194" t="s">
        <v>4719</v>
      </c>
      <c r="N11620" s="2" t="s">
        <v>3767</v>
      </c>
      <c r="O11620" s="195" t="s">
        <v>416</v>
      </c>
    </row>
    <row r="11621" spans="1:15" ht="15.75" thickBot="1">
      <c r="A11621">
        <v>2022</v>
      </c>
      <c r="B11621" t="s">
        <v>104</v>
      </c>
      <c r="C11621" s="53">
        <f t="shared" si="641"/>
        <v>44908</v>
      </c>
      <c r="D11621">
        <v>28</v>
      </c>
      <c r="E11621" t="str">
        <f t="shared" si="640"/>
        <v>S504490828</v>
      </c>
      <c r="F11621" s="5">
        <v>2027</v>
      </c>
      <c r="G11621" s="6">
        <v>170</v>
      </c>
      <c r="H11621" s="6" t="s">
        <v>13887</v>
      </c>
      <c r="I11621" s="6" t="s">
        <v>14101</v>
      </c>
      <c r="J11621" s="6" t="s">
        <v>7164</v>
      </c>
      <c r="K11621" s="196" t="s">
        <v>17</v>
      </c>
      <c r="L11621" s="6">
        <v>31</v>
      </c>
      <c r="M11621" s="196" t="s">
        <v>545</v>
      </c>
      <c r="N11621" s="6">
        <v>20</v>
      </c>
      <c r="O11621" s="197" t="s">
        <v>506</v>
      </c>
    </row>
    <row r="11622" spans="1:15" ht="18" thickTop="1" thickBot="1">
      <c r="A11622">
        <v>2022</v>
      </c>
      <c r="B11622" t="s">
        <v>105</v>
      </c>
      <c r="C11622" s="53">
        <f>C11621+7</f>
        <v>44915</v>
      </c>
      <c r="D11622">
        <v>1</v>
      </c>
      <c r="E11622" t="str">
        <f t="shared" ref="E11622:E11649" si="642">B11622&amp;C11622&amp;D11622</f>
        <v>S51449151</v>
      </c>
      <c r="F11622" s="146" t="s">
        <v>11903</v>
      </c>
    </row>
    <row r="11623" spans="1:15" ht="16.5" thickTop="1" thickBot="1">
      <c r="A11623">
        <v>2022</v>
      </c>
      <c r="B11623" t="s">
        <v>105</v>
      </c>
      <c r="C11623" s="53">
        <f t="shared" ref="C11623:C11649" si="643">C11622</f>
        <v>44915</v>
      </c>
      <c r="D11623">
        <v>2</v>
      </c>
      <c r="E11623" t="str">
        <f t="shared" si="642"/>
        <v>S51449152</v>
      </c>
      <c r="F11623" s="338" t="s">
        <v>1</v>
      </c>
      <c r="G11623" s="341" t="s">
        <v>2</v>
      </c>
      <c r="H11623" s="342"/>
      <c r="I11623" s="342"/>
      <c r="J11623" s="343"/>
      <c r="K11623" s="344" t="s">
        <v>3</v>
      </c>
      <c r="L11623" s="343"/>
      <c r="M11623" s="344" t="s">
        <v>144</v>
      </c>
      <c r="N11623" s="342"/>
      <c r="O11623" s="342"/>
    </row>
    <row r="11624" spans="1:15" ht="18" customHeight="1" thickBot="1">
      <c r="A11624">
        <v>2022</v>
      </c>
      <c r="B11624" t="s">
        <v>105</v>
      </c>
      <c r="C11624" s="53">
        <f t="shared" si="643"/>
        <v>44915</v>
      </c>
      <c r="D11624">
        <v>3</v>
      </c>
      <c r="E11624" t="str">
        <f t="shared" si="642"/>
        <v>S51449153</v>
      </c>
      <c r="F11624" s="339"/>
      <c r="G11624" s="345" t="s">
        <v>5</v>
      </c>
      <c r="H11624" s="347" t="s">
        <v>145</v>
      </c>
      <c r="I11624" s="348"/>
      <c r="J11624" s="349"/>
      <c r="K11624" s="350" t="s">
        <v>6</v>
      </c>
      <c r="L11624" s="352" t="s">
        <v>12875</v>
      </c>
      <c r="M11624" s="350" t="s">
        <v>8</v>
      </c>
      <c r="N11624" s="354" t="s">
        <v>146</v>
      </c>
      <c r="O11624" s="356" t="s">
        <v>147</v>
      </c>
    </row>
    <row r="11625" spans="1:15" ht="15.75" thickBot="1">
      <c r="A11625">
        <v>2022</v>
      </c>
      <c r="B11625" t="s">
        <v>105</v>
      </c>
      <c r="C11625" s="53">
        <f t="shared" si="643"/>
        <v>44915</v>
      </c>
      <c r="D11625">
        <v>4</v>
      </c>
      <c r="E11625" t="str">
        <f t="shared" si="642"/>
        <v>S51449154</v>
      </c>
      <c r="F11625" s="340"/>
      <c r="G11625" s="346"/>
      <c r="H11625" s="191" t="s">
        <v>9</v>
      </c>
      <c r="I11625" s="192" t="s">
        <v>18</v>
      </c>
      <c r="J11625" s="193" t="s">
        <v>11</v>
      </c>
      <c r="K11625" s="351"/>
      <c r="L11625" s="353"/>
      <c r="M11625" s="351"/>
      <c r="N11625" s="355"/>
      <c r="O11625" s="357"/>
    </row>
    <row r="11626" spans="1:15">
      <c r="A11626">
        <v>2022</v>
      </c>
      <c r="B11626" t="s">
        <v>105</v>
      </c>
      <c r="C11626" s="53">
        <f t="shared" si="643"/>
        <v>44915</v>
      </c>
      <c r="D11626">
        <v>5</v>
      </c>
      <c r="E11626" t="str">
        <f t="shared" si="642"/>
        <v>S51449155</v>
      </c>
      <c r="F11626" s="3" t="s">
        <v>12</v>
      </c>
      <c r="G11626" s="2">
        <v>0</v>
      </c>
      <c r="H11626" s="2" t="s">
        <v>652</v>
      </c>
      <c r="I11626" s="2" t="s">
        <v>14485</v>
      </c>
      <c r="J11626" s="2" t="s">
        <v>14506</v>
      </c>
      <c r="K11626" s="194" t="s">
        <v>17</v>
      </c>
      <c r="L11626" s="2">
        <v>50</v>
      </c>
      <c r="M11626" s="194" t="s">
        <v>3731</v>
      </c>
      <c r="N11626" s="2" t="s">
        <v>12928</v>
      </c>
      <c r="O11626" s="195" t="s">
        <v>1642</v>
      </c>
    </row>
    <row r="11627" spans="1:15">
      <c r="A11627">
        <v>2022</v>
      </c>
      <c r="B11627" t="s">
        <v>105</v>
      </c>
      <c r="C11627" s="53">
        <f t="shared" si="643"/>
        <v>44915</v>
      </c>
      <c r="D11627">
        <v>6</v>
      </c>
      <c r="E11627" t="str">
        <f t="shared" si="642"/>
        <v>S51449156</v>
      </c>
      <c r="F11627" s="4">
        <v>44896</v>
      </c>
      <c r="G11627" s="2" t="s">
        <v>13874</v>
      </c>
      <c r="H11627" s="2" t="s">
        <v>4430</v>
      </c>
      <c r="I11627" s="2" t="s">
        <v>4430</v>
      </c>
      <c r="J11627" s="2" t="s">
        <v>4428</v>
      </c>
      <c r="K11627" s="194" t="s">
        <v>17</v>
      </c>
      <c r="L11627" s="2">
        <v>49</v>
      </c>
      <c r="M11627" s="194" t="s">
        <v>484</v>
      </c>
      <c r="N11627" s="2" t="s">
        <v>1271</v>
      </c>
      <c r="O11627" s="195" t="s">
        <v>14563</v>
      </c>
    </row>
    <row r="11628" spans="1:15">
      <c r="A11628">
        <v>2022</v>
      </c>
      <c r="B11628" t="s">
        <v>105</v>
      </c>
      <c r="C11628" s="53">
        <f t="shared" si="643"/>
        <v>44915</v>
      </c>
      <c r="D11628">
        <v>7</v>
      </c>
      <c r="E11628" t="str">
        <f t="shared" si="642"/>
        <v>S51449157</v>
      </c>
      <c r="F11628" s="4">
        <v>44927</v>
      </c>
      <c r="G11628" s="2">
        <v>69</v>
      </c>
      <c r="H11628" s="2" t="s">
        <v>14800</v>
      </c>
      <c r="I11628" s="2" t="s">
        <v>14801</v>
      </c>
      <c r="J11628" s="2" t="s">
        <v>255</v>
      </c>
      <c r="K11628" s="194" t="s">
        <v>17</v>
      </c>
      <c r="L11628" s="2">
        <v>51</v>
      </c>
      <c r="M11628" s="194" t="s">
        <v>4713</v>
      </c>
      <c r="N11628" s="2">
        <v>25</v>
      </c>
      <c r="O11628" s="195" t="s">
        <v>14529</v>
      </c>
    </row>
    <row r="11629" spans="1:15">
      <c r="A11629">
        <v>2022</v>
      </c>
      <c r="B11629" t="s">
        <v>105</v>
      </c>
      <c r="C11629" s="53">
        <f t="shared" si="643"/>
        <v>44915</v>
      </c>
      <c r="D11629">
        <v>8</v>
      </c>
      <c r="E11629" t="str">
        <f t="shared" si="642"/>
        <v>S51449158</v>
      </c>
      <c r="F11629" s="4">
        <v>44958</v>
      </c>
      <c r="G11629" s="2">
        <v>69</v>
      </c>
      <c r="H11629" s="2" t="s">
        <v>14802</v>
      </c>
      <c r="I11629" s="2" t="s">
        <v>14803</v>
      </c>
      <c r="J11629" s="2" t="s">
        <v>4179</v>
      </c>
      <c r="K11629" s="194" t="s">
        <v>17</v>
      </c>
      <c r="L11629" s="2">
        <v>50</v>
      </c>
      <c r="M11629" s="194" t="s">
        <v>462</v>
      </c>
      <c r="N11629" s="2" t="s">
        <v>1229</v>
      </c>
      <c r="O11629" s="195" t="s">
        <v>14563</v>
      </c>
    </row>
    <row r="11630" spans="1:15">
      <c r="A11630">
        <v>2022</v>
      </c>
      <c r="B11630" t="s">
        <v>105</v>
      </c>
      <c r="C11630" s="53">
        <f t="shared" si="643"/>
        <v>44915</v>
      </c>
      <c r="D11630">
        <v>9</v>
      </c>
      <c r="E11630" t="str">
        <f t="shared" si="642"/>
        <v>S51449159</v>
      </c>
      <c r="F11630" s="4">
        <v>44986</v>
      </c>
      <c r="G11630" s="2">
        <v>69</v>
      </c>
      <c r="H11630" s="2" t="s">
        <v>14804</v>
      </c>
      <c r="I11630" s="2" t="s">
        <v>14805</v>
      </c>
      <c r="J11630" s="2" t="s">
        <v>12721</v>
      </c>
      <c r="K11630" s="194" t="s">
        <v>17</v>
      </c>
      <c r="L11630" s="2">
        <v>50</v>
      </c>
      <c r="M11630" s="194">
        <v>56</v>
      </c>
      <c r="N11630" s="2">
        <v>16</v>
      </c>
      <c r="O11630" s="195">
        <v>28</v>
      </c>
    </row>
    <row r="11631" spans="1:15">
      <c r="A11631">
        <v>2022</v>
      </c>
      <c r="B11631" t="s">
        <v>105</v>
      </c>
      <c r="C11631" s="53">
        <f t="shared" si="643"/>
        <v>44915</v>
      </c>
      <c r="D11631">
        <v>10</v>
      </c>
      <c r="E11631" t="str">
        <f t="shared" si="642"/>
        <v>S514491510</v>
      </c>
      <c r="F11631" s="3" t="s">
        <v>14441</v>
      </c>
      <c r="G11631" s="2">
        <v>84</v>
      </c>
      <c r="H11631" s="2" t="s">
        <v>14806</v>
      </c>
      <c r="I11631" s="2" t="s">
        <v>2513</v>
      </c>
      <c r="J11631" s="2" t="s">
        <v>1356</v>
      </c>
      <c r="K11631" s="194" t="s">
        <v>17</v>
      </c>
      <c r="L11631" s="2">
        <v>48</v>
      </c>
      <c r="M11631" s="194" t="s">
        <v>2951</v>
      </c>
      <c r="N11631" s="2" t="s">
        <v>7207</v>
      </c>
      <c r="O11631" s="195" t="s">
        <v>466</v>
      </c>
    </row>
    <row r="11632" spans="1:15">
      <c r="A11632">
        <v>2022</v>
      </c>
      <c r="B11632" t="s">
        <v>105</v>
      </c>
      <c r="C11632" s="53">
        <f t="shared" si="643"/>
        <v>44915</v>
      </c>
      <c r="D11632">
        <v>11</v>
      </c>
      <c r="E11632" t="str">
        <f t="shared" si="642"/>
        <v>S514491511</v>
      </c>
      <c r="F11632" s="3">
        <v>2024</v>
      </c>
      <c r="G11632" s="2">
        <v>118</v>
      </c>
      <c r="H11632" s="2" t="s">
        <v>14807</v>
      </c>
      <c r="I11632" s="2" t="s">
        <v>14808</v>
      </c>
      <c r="J11632" s="2" t="s">
        <v>4340</v>
      </c>
      <c r="K11632" s="194" t="s">
        <v>17</v>
      </c>
      <c r="L11632" s="2">
        <v>45</v>
      </c>
      <c r="M11632" s="194" t="s">
        <v>11266</v>
      </c>
      <c r="N11632" s="2" t="s">
        <v>466</v>
      </c>
      <c r="O11632" s="195" t="s">
        <v>343</v>
      </c>
    </row>
    <row r="11633" spans="1:15">
      <c r="A11633">
        <v>2022</v>
      </c>
      <c r="B11633" t="s">
        <v>105</v>
      </c>
      <c r="C11633" s="53">
        <f t="shared" si="643"/>
        <v>44915</v>
      </c>
      <c r="D11633">
        <v>12</v>
      </c>
      <c r="E11633" t="str">
        <f t="shared" si="642"/>
        <v>S514491512</v>
      </c>
      <c r="F11633" s="3">
        <v>2025</v>
      </c>
      <c r="G11633" s="2">
        <v>132</v>
      </c>
      <c r="H11633" s="2" t="s">
        <v>14809</v>
      </c>
      <c r="I11633" s="2" t="s">
        <v>4373</v>
      </c>
      <c r="J11633" s="2" t="s">
        <v>3167</v>
      </c>
      <c r="K11633" s="194" t="s">
        <v>17</v>
      </c>
      <c r="L11633" s="2">
        <v>42</v>
      </c>
      <c r="M11633" s="194">
        <v>86</v>
      </c>
      <c r="N11633" s="2">
        <v>8</v>
      </c>
      <c r="O11633" s="195">
        <v>6</v>
      </c>
    </row>
    <row r="11634" spans="1:15">
      <c r="A11634">
        <v>2022</v>
      </c>
      <c r="B11634" t="s">
        <v>105</v>
      </c>
      <c r="C11634" s="53">
        <f t="shared" si="643"/>
        <v>44915</v>
      </c>
      <c r="D11634">
        <v>13</v>
      </c>
      <c r="E11634" t="str">
        <f t="shared" si="642"/>
        <v>S514491513</v>
      </c>
      <c r="F11634" s="3">
        <v>2026</v>
      </c>
      <c r="G11634" s="2">
        <v>137</v>
      </c>
      <c r="H11634" s="2" t="s">
        <v>14810</v>
      </c>
      <c r="I11634" s="2" t="s">
        <v>11660</v>
      </c>
      <c r="J11634" s="2" t="s">
        <v>2052</v>
      </c>
      <c r="K11634" s="194" t="s">
        <v>17</v>
      </c>
      <c r="L11634" s="2">
        <v>33</v>
      </c>
      <c r="M11634" s="194">
        <v>82</v>
      </c>
      <c r="N11634" s="2">
        <v>12</v>
      </c>
      <c r="O11634" s="195">
        <v>6</v>
      </c>
    </row>
    <row r="11635" spans="1:15" ht="15.75" thickBot="1">
      <c r="A11635">
        <v>2022</v>
      </c>
      <c r="B11635" t="s">
        <v>105</v>
      </c>
      <c r="C11635" s="53">
        <f t="shared" si="643"/>
        <v>44915</v>
      </c>
      <c r="D11635">
        <v>14</v>
      </c>
      <c r="E11635" t="str">
        <f t="shared" si="642"/>
        <v>S514491514</v>
      </c>
      <c r="F11635" s="5">
        <v>2027</v>
      </c>
      <c r="G11635" s="6">
        <v>137</v>
      </c>
      <c r="H11635" s="6" t="s">
        <v>14053</v>
      </c>
      <c r="I11635" s="6" t="s">
        <v>14811</v>
      </c>
      <c r="J11635" s="6" t="s">
        <v>4106</v>
      </c>
      <c r="K11635" s="196" t="s">
        <v>17</v>
      </c>
      <c r="L11635" s="6">
        <v>31</v>
      </c>
      <c r="M11635" s="196">
        <v>80</v>
      </c>
      <c r="N11635" s="6">
        <v>14</v>
      </c>
      <c r="O11635" s="197">
        <v>6</v>
      </c>
    </row>
    <row r="11636" spans="1:15" ht="18" thickTop="1" thickBot="1">
      <c r="A11636">
        <v>2022</v>
      </c>
      <c r="B11636" t="s">
        <v>105</v>
      </c>
      <c r="C11636" s="53">
        <f t="shared" si="643"/>
        <v>44915</v>
      </c>
      <c r="D11636">
        <v>15</v>
      </c>
      <c r="E11636" t="str">
        <f t="shared" si="642"/>
        <v>S514491515</v>
      </c>
      <c r="F11636" s="146" t="s">
        <v>11904</v>
      </c>
    </row>
    <row r="11637" spans="1:15" ht="16.5" thickTop="1" thickBot="1">
      <c r="A11637">
        <v>2022</v>
      </c>
      <c r="B11637" t="s">
        <v>105</v>
      </c>
      <c r="C11637" s="53">
        <f t="shared" si="643"/>
        <v>44915</v>
      </c>
      <c r="D11637">
        <v>16</v>
      </c>
      <c r="E11637" t="str">
        <f t="shared" si="642"/>
        <v>S514491516</v>
      </c>
      <c r="F11637" s="338" t="s">
        <v>1</v>
      </c>
      <c r="G11637" s="341" t="s">
        <v>2</v>
      </c>
      <c r="H11637" s="342"/>
      <c r="I11637" s="342"/>
      <c r="J11637" s="343"/>
      <c r="K11637" s="344" t="s">
        <v>3</v>
      </c>
      <c r="L11637" s="343"/>
      <c r="M11637" s="344" t="s">
        <v>144</v>
      </c>
      <c r="N11637" s="342"/>
      <c r="O11637" s="342"/>
    </row>
    <row r="11638" spans="1:15" ht="18" customHeight="1" thickBot="1">
      <c r="A11638">
        <v>2022</v>
      </c>
      <c r="B11638" t="s">
        <v>105</v>
      </c>
      <c r="C11638" s="53">
        <f t="shared" si="643"/>
        <v>44915</v>
      </c>
      <c r="D11638">
        <v>17</v>
      </c>
      <c r="E11638" t="str">
        <f t="shared" si="642"/>
        <v>S514491517</v>
      </c>
      <c r="F11638" s="339"/>
      <c r="G11638" s="345" t="s">
        <v>5</v>
      </c>
      <c r="H11638" s="347" t="s">
        <v>145</v>
      </c>
      <c r="I11638" s="348"/>
      <c r="J11638" s="349"/>
      <c r="K11638" s="350" t="s">
        <v>6</v>
      </c>
      <c r="L11638" s="352" t="s">
        <v>12875</v>
      </c>
      <c r="M11638" s="350" t="s">
        <v>8</v>
      </c>
      <c r="N11638" s="354" t="s">
        <v>146</v>
      </c>
      <c r="O11638" s="356" t="s">
        <v>147</v>
      </c>
    </row>
    <row r="11639" spans="1:15" ht="15.75" thickBot="1">
      <c r="A11639">
        <v>2022</v>
      </c>
      <c r="B11639" t="s">
        <v>105</v>
      </c>
      <c r="C11639" s="53">
        <f t="shared" si="643"/>
        <v>44915</v>
      </c>
      <c r="D11639">
        <v>18</v>
      </c>
      <c r="E11639" t="str">
        <f t="shared" si="642"/>
        <v>S514491518</v>
      </c>
      <c r="F11639" s="340"/>
      <c r="G11639" s="346"/>
      <c r="H11639" s="191" t="s">
        <v>9</v>
      </c>
      <c r="I11639" s="192" t="s">
        <v>18</v>
      </c>
      <c r="J11639" s="193" t="s">
        <v>11</v>
      </c>
      <c r="K11639" s="351"/>
      <c r="L11639" s="353"/>
      <c r="M11639" s="351"/>
      <c r="N11639" s="355"/>
      <c r="O11639" s="357"/>
    </row>
    <row r="11640" spans="1:15">
      <c r="A11640">
        <v>2022</v>
      </c>
      <c r="B11640" t="s">
        <v>105</v>
      </c>
      <c r="C11640" s="53">
        <f t="shared" si="643"/>
        <v>44915</v>
      </c>
      <c r="D11640">
        <v>19</v>
      </c>
      <c r="E11640" t="str">
        <f t="shared" si="642"/>
        <v>S514491519</v>
      </c>
      <c r="F11640" s="3" t="s">
        <v>16</v>
      </c>
      <c r="G11640" s="2">
        <v>25</v>
      </c>
      <c r="H11640" s="2" t="s">
        <v>14812</v>
      </c>
      <c r="I11640" s="2" t="s">
        <v>14813</v>
      </c>
      <c r="J11640" s="2" t="s">
        <v>5597</v>
      </c>
      <c r="K11640" s="194" t="s">
        <v>17</v>
      </c>
      <c r="L11640" s="2">
        <v>50</v>
      </c>
      <c r="M11640" s="194" t="s">
        <v>484</v>
      </c>
      <c r="N11640" s="2" t="s">
        <v>484</v>
      </c>
      <c r="O11640" s="195">
        <v>25</v>
      </c>
    </row>
    <row r="11641" spans="1:15">
      <c r="A11641">
        <v>2022</v>
      </c>
      <c r="B11641" t="s">
        <v>105</v>
      </c>
      <c r="C11641" s="53">
        <f t="shared" si="643"/>
        <v>44915</v>
      </c>
      <c r="D11641">
        <v>20</v>
      </c>
      <c r="E11641" t="str">
        <f t="shared" si="642"/>
        <v>S514491520</v>
      </c>
      <c r="F11641" s="4">
        <v>44896</v>
      </c>
      <c r="G11641" s="2">
        <v>80</v>
      </c>
      <c r="H11641" s="2" t="s">
        <v>3743</v>
      </c>
      <c r="I11641" s="2" t="s">
        <v>14814</v>
      </c>
      <c r="J11641" s="2" t="s">
        <v>272</v>
      </c>
      <c r="K11641" s="194" t="s">
        <v>17</v>
      </c>
      <c r="L11641" s="2">
        <v>50</v>
      </c>
      <c r="M11641" s="194" t="s">
        <v>3023</v>
      </c>
      <c r="N11641" s="2" t="s">
        <v>1966</v>
      </c>
      <c r="O11641" s="195" t="s">
        <v>10754</v>
      </c>
    </row>
    <row r="11642" spans="1:15">
      <c r="A11642">
        <v>2022</v>
      </c>
      <c r="B11642" t="s">
        <v>105</v>
      </c>
      <c r="C11642" s="53">
        <f t="shared" si="643"/>
        <v>44915</v>
      </c>
      <c r="D11642">
        <v>21</v>
      </c>
      <c r="E11642" t="str">
        <f t="shared" si="642"/>
        <v>S514491521</v>
      </c>
      <c r="F11642" s="4">
        <v>44927</v>
      </c>
      <c r="G11642" s="2">
        <v>99</v>
      </c>
      <c r="H11642" s="2" t="s">
        <v>14815</v>
      </c>
      <c r="I11642" s="2" t="s">
        <v>6872</v>
      </c>
      <c r="J11642" s="2" t="s">
        <v>2819</v>
      </c>
      <c r="K11642" s="194" t="s">
        <v>17</v>
      </c>
      <c r="L11642" s="2">
        <v>46</v>
      </c>
      <c r="M11642" s="194" t="s">
        <v>10366</v>
      </c>
      <c r="N11642" s="2" t="s">
        <v>297</v>
      </c>
      <c r="O11642" s="195" t="s">
        <v>297</v>
      </c>
    </row>
    <row r="11643" spans="1:15">
      <c r="A11643">
        <v>2022</v>
      </c>
      <c r="B11643" t="s">
        <v>105</v>
      </c>
      <c r="C11643" s="53">
        <f t="shared" si="643"/>
        <v>44915</v>
      </c>
      <c r="D11643">
        <v>22</v>
      </c>
      <c r="E11643" t="str">
        <f t="shared" si="642"/>
        <v>S514491522</v>
      </c>
      <c r="F11643" s="4">
        <v>44958</v>
      </c>
      <c r="G11643" s="2">
        <v>99</v>
      </c>
      <c r="H11643" s="2" t="s">
        <v>4411</v>
      </c>
      <c r="I11643" s="2" t="s">
        <v>14816</v>
      </c>
      <c r="J11643" s="2" t="s">
        <v>932</v>
      </c>
      <c r="K11643" s="194" t="s">
        <v>17</v>
      </c>
      <c r="L11643" s="2">
        <v>45</v>
      </c>
      <c r="M11643" s="194" t="s">
        <v>12309</v>
      </c>
      <c r="N11643" s="2" t="s">
        <v>11007</v>
      </c>
      <c r="O11643" s="195" t="s">
        <v>263</v>
      </c>
    </row>
    <row r="11644" spans="1:15">
      <c r="A11644">
        <v>2022</v>
      </c>
      <c r="B11644" t="s">
        <v>105</v>
      </c>
      <c r="C11644" s="53">
        <f t="shared" si="643"/>
        <v>44915</v>
      </c>
      <c r="D11644">
        <v>23</v>
      </c>
      <c r="E11644" t="str">
        <f t="shared" si="642"/>
        <v>S514491523</v>
      </c>
      <c r="F11644" s="4">
        <v>44986</v>
      </c>
      <c r="G11644" s="2">
        <v>99</v>
      </c>
      <c r="H11644" s="2" t="s">
        <v>14817</v>
      </c>
      <c r="I11644" s="2" t="s">
        <v>14818</v>
      </c>
      <c r="J11644" s="2" t="s">
        <v>7164</v>
      </c>
      <c r="K11644" s="194" t="s">
        <v>17</v>
      </c>
      <c r="L11644" s="2">
        <v>45</v>
      </c>
      <c r="M11644" s="194" t="s">
        <v>5648</v>
      </c>
      <c r="N11644" s="2" t="s">
        <v>263</v>
      </c>
      <c r="O11644" s="195" t="s">
        <v>4563</v>
      </c>
    </row>
    <row r="11645" spans="1:15">
      <c r="A11645">
        <v>2022</v>
      </c>
      <c r="B11645" t="s">
        <v>105</v>
      </c>
      <c r="C11645" s="53">
        <f t="shared" si="643"/>
        <v>44915</v>
      </c>
      <c r="D11645">
        <v>24</v>
      </c>
      <c r="E11645" t="str">
        <f t="shared" si="642"/>
        <v>S514491524</v>
      </c>
      <c r="F11645" s="3" t="s">
        <v>14441</v>
      </c>
      <c r="G11645" s="2">
        <v>114</v>
      </c>
      <c r="H11645" s="2" t="s">
        <v>14819</v>
      </c>
      <c r="I11645" s="2" t="s">
        <v>14820</v>
      </c>
      <c r="J11645" s="2" t="s">
        <v>1561</v>
      </c>
      <c r="K11645" s="194" t="s">
        <v>17</v>
      </c>
      <c r="L11645" s="2">
        <v>46</v>
      </c>
      <c r="M11645" s="194" t="s">
        <v>12845</v>
      </c>
      <c r="N11645" s="2">
        <v>0</v>
      </c>
      <c r="O11645" s="195" t="s">
        <v>1548</v>
      </c>
    </row>
    <row r="11646" spans="1:15">
      <c r="A11646">
        <v>2022</v>
      </c>
      <c r="B11646" t="s">
        <v>105</v>
      </c>
      <c r="C11646" s="53">
        <f t="shared" si="643"/>
        <v>44915</v>
      </c>
      <c r="D11646">
        <v>25</v>
      </c>
      <c r="E11646" t="str">
        <f t="shared" si="642"/>
        <v>S514491525</v>
      </c>
      <c r="F11646" s="3">
        <v>2024</v>
      </c>
      <c r="G11646" s="2">
        <v>150</v>
      </c>
      <c r="H11646" s="2" t="s">
        <v>14821</v>
      </c>
      <c r="I11646" s="2" t="s">
        <v>14559</v>
      </c>
      <c r="J11646" s="2" t="s">
        <v>306</v>
      </c>
      <c r="K11646" s="194" t="s">
        <v>17</v>
      </c>
      <c r="L11646" s="2">
        <v>42</v>
      </c>
      <c r="M11646" s="194" t="s">
        <v>12845</v>
      </c>
      <c r="N11646" s="2" t="s">
        <v>830</v>
      </c>
      <c r="O11646" s="195" t="s">
        <v>291</v>
      </c>
    </row>
    <row r="11647" spans="1:15">
      <c r="A11647">
        <v>2022</v>
      </c>
      <c r="B11647" t="s">
        <v>105</v>
      </c>
      <c r="C11647" s="53">
        <f t="shared" si="643"/>
        <v>44915</v>
      </c>
      <c r="D11647">
        <v>26</v>
      </c>
      <c r="E11647" t="str">
        <f t="shared" si="642"/>
        <v>S514491526</v>
      </c>
      <c r="F11647" s="3">
        <v>2025</v>
      </c>
      <c r="G11647" s="2">
        <v>165</v>
      </c>
      <c r="H11647" s="2" t="s">
        <v>14822</v>
      </c>
      <c r="I11647" s="2" t="s">
        <v>6522</v>
      </c>
      <c r="J11647" s="2" t="s">
        <v>5236</v>
      </c>
      <c r="K11647" s="194" t="s">
        <v>17</v>
      </c>
      <c r="L11647" s="2">
        <v>37</v>
      </c>
      <c r="M11647" s="194" t="s">
        <v>11459</v>
      </c>
      <c r="N11647" s="2" t="s">
        <v>1649</v>
      </c>
      <c r="O11647" s="195" t="s">
        <v>3731</v>
      </c>
    </row>
    <row r="11648" spans="1:15">
      <c r="A11648">
        <v>2022</v>
      </c>
      <c r="B11648" t="s">
        <v>105</v>
      </c>
      <c r="C11648" s="53">
        <f t="shared" si="643"/>
        <v>44915</v>
      </c>
      <c r="D11648">
        <v>27</v>
      </c>
      <c r="E11648" t="str">
        <f t="shared" si="642"/>
        <v>S514491527</v>
      </c>
      <c r="F11648" s="3">
        <v>2026</v>
      </c>
      <c r="G11648" s="2">
        <v>170</v>
      </c>
      <c r="H11648" s="2" t="s">
        <v>3251</v>
      </c>
      <c r="I11648" s="2" t="s">
        <v>8587</v>
      </c>
      <c r="J11648" s="2" t="s">
        <v>1309</v>
      </c>
      <c r="K11648" s="194" t="s">
        <v>17</v>
      </c>
      <c r="L11648" s="2">
        <v>33</v>
      </c>
      <c r="M11648" s="194" t="s">
        <v>4855</v>
      </c>
      <c r="N11648" s="2" t="s">
        <v>2149</v>
      </c>
      <c r="O11648" s="195" t="s">
        <v>1649</v>
      </c>
    </row>
    <row r="11649" spans="1:15" ht="15.75" thickBot="1">
      <c r="A11649">
        <v>2022</v>
      </c>
      <c r="B11649" t="s">
        <v>105</v>
      </c>
      <c r="C11649" s="53">
        <f t="shared" si="643"/>
        <v>44915</v>
      </c>
      <c r="D11649">
        <v>28</v>
      </c>
      <c r="E11649" t="str">
        <f t="shared" si="642"/>
        <v>S514491528</v>
      </c>
      <c r="F11649" s="5">
        <v>2027</v>
      </c>
      <c r="G11649" s="6">
        <v>170</v>
      </c>
      <c r="H11649" s="6" t="s">
        <v>9868</v>
      </c>
      <c r="I11649" s="6" t="s">
        <v>14823</v>
      </c>
      <c r="J11649" s="6" t="s">
        <v>2708</v>
      </c>
      <c r="K11649" s="196" t="s">
        <v>17</v>
      </c>
      <c r="L11649" s="6">
        <v>30</v>
      </c>
      <c r="M11649" s="196" t="s">
        <v>11675</v>
      </c>
      <c r="N11649" s="6" t="s">
        <v>264</v>
      </c>
      <c r="O11649" s="197" t="s">
        <v>1975</v>
      </c>
    </row>
    <row r="11650" spans="1:15" ht="18" thickTop="1" thickBot="1">
      <c r="A11650">
        <v>2022</v>
      </c>
      <c r="B11650" t="s">
        <v>106</v>
      </c>
      <c r="C11650" s="53">
        <f>C11649+7</f>
        <v>44922</v>
      </c>
      <c r="D11650">
        <v>1</v>
      </c>
      <c r="E11650" t="str">
        <f t="shared" ref="E11650:E11677" si="644">B11650&amp;C11650&amp;D11650</f>
        <v>S52449221</v>
      </c>
      <c r="F11650" s="146" t="s">
        <v>11903</v>
      </c>
    </row>
    <row r="11651" spans="1:15" ht="16.5" thickTop="1" thickBot="1">
      <c r="A11651">
        <v>2022</v>
      </c>
      <c r="B11651" t="s">
        <v>106</v>
      </c>
      <c r="C11651" s="53">
        <f t="shared" ref="C11651:C11677" si="645">C11650</f>
        <v>44922</v>
      </c>
      <c r="D11651">
        <v>2</v>
      </c>
      <c r="E11651" t="str">
        <f t="shared" si="644"/>
        <v>S52449222</v>
      </c>
      <c r="F11651" s="338" t="s">
        <v>1</v>
      </c>
      <c r="G11651" s="341" t="s">
        <v>2</v>
      </c>
      <c r="H11651" s="342"/>
      <c r="I11651" s="342"/>
      <c r="J11651" s="343"/>
      <c r="K11651" s="344" t="s">
        <v>3</v>
      </c>
      <c r="L11651" s="343"/>
      <c r="M11651" s="344" t="s">
        <v>144</v>
      </c>
      <c r="N11651" s="342"/>
      <c r="O11651" s="342"/>
    </row>
    <row r="11652" spans="1:15" ht="18" customHeight="1" thickBot="1">
      <c r="A11652">
        <v>2022</v>
      </c>
      <c r="B11652" t="s">
        <v>106</v>
      </c>
      <c r="C11652" s="53">
        <f t="shared" si="645"/>
        <v>44922</v>
      </c>
      <c r="D11652">
        <v>3</v>
      </c>
      <c r="E11652" t="str">
        <f t="shared" si="644"/>
        <v>S52449223</v>
      </c>
      <c r="F11652" s="339"/>
      <c r="G11652" s="345" t="s">
        <v>5</v>
      </c>
      <c r="H11652" s="347" t="s">
        <v>145</v>
      </c>
      <c r="I11652" s="348"/>
      <c r="J11652" s="349"/>
      <c r="K11652" s="350" t="s">
        <v>6</v>
      </c>
      <c r="L11652" s="352" t="s">
        <v>12875</v>
      </c>
      <c r="M11652" s="350" t="s">
        <v>8</v>
      </c>
      <c r="N11652" s="354" t="s">
        <v>146</v>
      </c>
      <c r="O11652" s="356" t="s">
        <v>147</v>
      </c>
    </row>
    <row r="11653" spans="1:15" ht="15.75" thickBot="1">
      <c r="A11653">
        <v>2022</v>
      </c>
      <c r="B11653" t="s">
        <v>106</v>
      </c>
      <c r="C11653" s="53">
        <f t="shared" si="645"/>
        <v>44922</v>
      </c>
      <c r="D11653">
        <v>4</v>
      </c>
      <c r="E11653" t="str">
        <f t="shared" si="644"/>
        <v>S52449224</v>
      </c>
      <c r="F11653" s="340"/>
      <c r="G11653" s="346"/>
      <c r="H11653" s="191" t="s">
        <v>9</v>
      </c>
      <c r="I11653" s="192" t="s">
        <v>18</v>
      </c>
      <c r="J11653" s="193" t="s">
        <v>11</v>
      </c>
      <c r="K11653" s="351"/>
      <c r="L11653" s="353"/>
      <c r="M11653" s="351"/>
      <c r="N11653" s="355"/>
      <c r="O11653" s="357"/>
    </row>
    <row r="11654" spans="1:15">
      <c r="A11654">
        <v>2022</v>
      </c>
      <c r="B11654" t="s">
        <v>106</v>
      </c>
      <c r="C11654" s="53">
        <f t="shared" si="645"/>
        <v>44922</v>
      </c>
      <c r="D11654">
        <v>5</v>
      </c>
      <c r="E11654" t="str">
        <f t="shared" si="644"/>
        <v>S52449225</v>
      </c>
      <c r="F11654" s="3" t="s">
        <v>12</v>
      </c>
      <c r="G11654" s="2">
        <v>-1</v>
      </c>
      <c r="H11654" s="2" t="s">
        <v>14824</v>
      </c>
      <c r="I11654" s="2" t="s">
        <v>14466</v>
      </c>
      <c r="J11654" s="2" t="s">
        <v>11596</v>
      </c>
      <c r="K11654" s="194" t="s">
        <v>137</v>
      </c>
      <c r="L11654" s="2">
        <v>49</v>
      </c>
      <c r="M11654" s="194" t="s">
        <v>1153</v>
      </c>
      <c r="N11654" s="2" t="s">
        <v>339</v>
      </c>
      <c r="O11654" s="195" t="s">
        <v>379</v>
      </c>
    </row>
    <row r="11655" spans="1:15">
      <c r="A11655">
        <v>2022</v>
      </c>
      <c r="B11655" t="s">
        <v>106</v>
      </c>
      <c r="C11655" s="53">
        <f t="shared" si="645"/>
        <v>44922</v>
      </c>
      <c r="D11655">
        <v>6</v>
      </c>
      <c r="E11655" t="str">
        <f t="shared" si="644"/>
        <v>S52449226</v>
      </c>
      <c r="F11655" s="4">
        <v>44896</v>
      </c>
      <c r="G11655" s="2">
        <v>55</v>
      </c>
      <c r="H11655" s="2" t="s">
        <v>14825</v>
      </c>
      <c r="I11655" s="2" t="s">
        <v>14825</v>
      </c>
      <c r="J11655" s="2" t="s">
        <v>9534</v>
      </c>
      <c r="K11655" s="194" t="s">
        <v>137</v>
      </c>
      <c r="L11655" s="2">
        <v>45</v>
      </c>
      <c r="M11655" s="194" t="s">
        <v>339</v>
      </c>
      <c r="N11655" s="2">
        <v>50</v>
      </c>
      <c r="O11655" s="195" t="s">
        <v>7459</v>
      </c>
    </row>
    <row r="11656" spans="1:15">
      <c r="A11656">
        <v>2022</v>
      </c>
      <c r="B11656" t="s">
        <v>106</v>
      </c>
      <c r="C11656" s="53">
        <f t="shared" si="645"/>
        <v>44922</v>
      </c>
      <c r="D11656">
        <v>7</v>
      </c>
      <c r="E11656" t="str">
        <f t="shared" si="644"/>
        <v>S52449227</v>
      </c>
      <c r="F11656" s="4">
        <v>44927</v>
      </c>
      <c r="G11656" s="2">
        <v>68</v>
      </c>
      <c r="H11656" s="2" t="s">
        <v>4313</v>
      </c>
      <c r="I11656" s="2" t="s">
        <v>14826</v>
      </c>
      <c r="J11656" s="2" t="s">
        <v>13770</v>
      </c>
      <c r="K11656" s="194" t="s">
        <v>137</v>
      </c>
      <c r="L11656" s="2">
        <v>47</v>
      </c>
      <c r="M11656" s="194" t="s">
        <v>1036</v>
      </c>
      <c r="N11656" s="2" t="s">
        <v>5754</v>
      </c>
      <c r="O11656" s="195" t="s">
        <v>5755</v>
      </c>
    </row>
    <row r="11657" spans="1:15">
      <c r="A11657">
        <v>2022</v>
      </c>
      <c r="B11657" t="s">
        <v>106</v>
      </c>
      <c r="C11657" s="53">
        <f t="shared" si="645"/>
        <v>44922</v>
      </c>
      <c r="D11657">
        <v>8</v>
      </c>
      <c r="E11657" t="str">
        <f t="shared" si="644"/>
        <v>S52449228</v>
      </c>
      <c r="F11657" s="4">
        <v>44958</v>
      </c>
      <c r="G11657" s="2">
        <v>71</v>
      </c>
      <c r="H11657" s="2" t="s">
        <v>14827</v>
      </c>
      <c r="I11657" s="2" t="s">
        <v>14827</v>
      </c>
      <c r="J11657" s="2" t="s">
        <v>4087</v>
      </c>
      <c r="K11657" s="194" t="s">
        <v>137</v>
      </c>
      <c r="L11657" s="2">
        <v>46</v>
      </c>
      <c r="M11657" s="194" t="s">
        <v>340</v>
      </c>
      <c r="N11657" s="2" t="s">
        <v>1100</v>
      </c>
      <c r="O11657" s="195" t="s">
        <v>3825</v>
      </c>
    </row>
    <row r="11658" spans="1:15">
      <c r="A11658">
        <v>2022</v>
      </c>
      <c r="B11658" t="s">
        <v>106</v>
      </c>
      <c r="C11658" s="53">
        <f t="shared" si="645"/>
        <v>44922</v>
      </c>
      <c r="D11658">
        <v>9</v>
      </c>
      <c r="E11658" t="str">
        <f t="shared" si="644"/>
        <v>S52449229</v>
      </c>
      <c r="F11658" s="4">
        <v>44986</v>
      </c>
      <c r="G11658" s="2">
        <v>72</v>
      </c>
      <c r="H11658" s="2" t="s">
        <v>14828</v>
      </c>
      <c r="I11658" s="2" t="s">
        <v>14829</v>
      </c>
      <c r="J11658" s="2" t="s">
        <v>7511</v>
      </c>
      <c r="K11658" s="194" t="s">
        <v>137</v>
      </c>
      <c r="L11658" s="2">
        <v>48</v>
      </c>
      <c r="M11658" s="194" t="s">
        <v>1036</v>
      </c>
      <c r="N11658" s="2" t="s">
        <v>1651</v>
      </c>
      <c r="O11658" s="195" t="s">
        <v>10676</v>
      </c>
    </row>
    <row r="11659" spans="1:15">
      <c r="A11659">
        <v>2022</v>
      </c>
      <c r="B11659" t="s">
        <v>106</v>
      </c>
      <c r="C11659" s="53">
        <f t="shared" si="645"/>
        <v>44922</v>
      </c>
      <c r="D11659">
        <v>10</v>
      </c>
      <c r="E11659" t="str">
        <f t="shared" si="644"/>
        <v>S524492210</v>
      </c>
      <c r="F11659" s="3" t="s">
        <v>14441</v>
      </c>
      <c r="G11659" s="2">
        <v>87</v>
      </c>
      <c r="H11659" s="2" t="s">
        <v>14830</v>
      </c>
      <c r="I11659" s="2" t="s">
        <v>14831</v>
      </c>
      <c r="J11659" s="2" t="s">
        <v>3045</v>
      </c>
      <c r="K11659" s="194" t="s">
        <v>137</v>
      </c>
      <c r="L11659" s="2">
        <v>46</v>
      </c>
      <c r="M11659" s="194" t="s">
        <v>10650</v>
      </c>
      <c r="N11659" s="2" t="s">
        <v>11007</v>
      </c>
      <c r="O11659" s="195" t="s">
        <v>4235</v>
      </c>
    </row>
    <row r="11660" spans="1:15">
      <c r="A11660">
        <v>2022</v>
      </c>
      <c r="B11660" t="s">
        <v>106</v>
      </c>
      <c r="C11660" s="53">
        <f t="shared" si="645"/>
        <v>44922</v>
      </c>
      <c r="D11660">
        <v>11</v>
      </c>
      <c r="E11660" t="str">
        <f t="shared" si="644"/>
        <v>S524492211</v>
      </c>
      <c r="F11660" s="3">
        <v>2024</v>
      </c>
      <c r="G11660" s="2">
        <v>116</v>
      </c>
      <c r="H11660" s="2" t="s">
        <v>14832</v>
      </c>
      <c r="I11660" s="2" t="s">
        <v>14833</v>
      </c>
      <c r="J11660" s="2" t="s">
        <v>1656</v>
      </c>
      <c r="K11660" s="194" t="s">
        <v>137</v>
      </c>
      <c r="L11660" s="2">
        <v>45</v>
      </c>
      <c r="M11660" s="194" t="s">
        <v>10650</v>
      </c>
      <c r="N11660" s="2" t="s">
        <v>4235</v>
      </c>
      <c r="O11660" s="195" t="s">
        <v>11007</v>
      </c>
    </row>
    <row r="11661" spans="1:15">
      <c r="A11661">
        <v>2022</v>
      </c>
      <c r="B11661" t="s">
        <v>106</v>
      </c>
      <c r="C11661" s="53">
        <f t="shared" si="645"/>
        <v>44922</v>
      </c>
      <c r="D11661">
        <v>12</v>
      </c>
      <c r="E11661" t="str">
        <f t="shared" si="644"/>
        <v>S524492212</v>
      </c>
      <c r="F11661" s="3">
        <v>2025</v>
      </c>
      <c r="G11661" s="2">
        <v>131</v>
      </c>
      <c r="H11661" s="2" t="s">
        <v>14834</v>
      </c>
      <c r="I11661" s="2" t="s">
        <v>14835</v>
      </c>
      <c r="J11661" s="2" t="s">
        <v>422</v>
      </c>
      <c r="K11661" s="194" t="s">
        <v>137</v>
      </c>
      <c r="L11661" s="2">
        <v>38</v>
      </c>
      <c r="M11661" s="194" t="s">
        <v>4215</v>
      </c>
      <c r="N11661" s="2" t="s">
        <v>263</v>
      </c>
      <c r="O11661" s="195" t="s">
        <v>1975</v>
      </c>
    </row>
    <row r="11662" spans="1:15">
      <c r="A11662">
        <v>2022</v>
      </c>
      <c r="B11662" t="s">
        <v>106</v>
      </c>
      <c r="C11662" s="53">
        <f t="shared" si="645"/>
        <v>44922</v>
      </c>
      <c r="D11662">
        <v>13</v>
      </c>
      <c r="E11662" t="str">
        <f t="shared" si="644"/>
        <v>S524492213</v>
      </c>
      <c r="F11662" s="3">
        <v>2026</v>
      </c>
      <c r="G11662" s="2">
        <v>135</v>
      </c>
      <c r="H11662" s="2" t="s">
        <v>4889</v>
      </c>
      <c r="I11662" s="2" t="s">
        <v>14836</v>
      </c>
      <c r="J11662" s="2" t="s">
        <v>833</v>
      </c>
      <c r="K11662" s="194" t="s">
        <v>137</v>
      </c>
      <c r="L11662" s="2">
        <v>33</v>
      </c>
      <c r="M11662" s="194" t="s">
        <v>3707</v>
      </c>
      <c r="N11662" s="2" t="s">
        <v>3058</v>
      </c>
      <c r="O11662" s="195" t="s">
        <v>524</v>
      </c>
    </row>
    <row r="11663" spans="1:15" ht="15.75" thickBot="1">
      <c r="A11663">
        <v>2022</v>
      </c>
      <c r="B11663" t="s">
        <v>106</v>
      </c>
      <c r="C11663" s="53">
        <f t="shared" si="645"/>
        <v>44922</v>
      </c>
      <c r="D11663">
        <v>14</v>
      </c>
      <c r="E11663" t="str">
        <f t="shared" si="644"/>
        <v>S524492214</v>
      </c>
      <c r="F11663" s="5">
        <v>2027</v>
      </c>
      <c r="G11663" s="6">
        <v>137</v>
      </c>
      <c r="H11663" s="6" t="s">
        <v>14837</v>
      </c>
      <c r="I11663" s="6" t="s">
        <v>2715</v>
      </c>
      <c r="J11663" s="6" t="s">
        <v>835</v>
      </c>
      <c r="K11663" s="196" t="s">
        <v>137</v>
      </c>
      <c r="L11663" s="6">
        <v>30</v>
      </c>
      <c r="M11663" s="196" t="s">
        <v>4549</v>
      </c>
      <c r="N11663" s="6" t="s">
        <v>14838</v>
      </c>
      <c r="O11663" s="197" t="s">
        <v>5483</v>
      </c>
    </row>
    <row r="11664" spans="1:15" ht="18" thickTop="1" thickBot="1">
      <c r="A11664">
        <v>2022</v>
      </c>
      <c r="B11664" t="s">
        <v>106</v>
      </c>
      <c r="C11664" s="53">
        <f t="shared" si="645"/>
        <v>44922</v>
      </c>
      <c r="D11664">
        <v>15</v>
      </c>
      <c r="E11664" t="str">
        <f t="shared" si="644"/>
        <v>S524492215</v>
      </c>
      <c r="F11664" s="146" t="s">
        <v>11904</v>
      </c>
    </row>
    <row r="11665" spans="1:15" ht="16.5" thickTop="1" thickBot="1">
      <c r="A11665">
        <v>2022</v>
      </c>
      <c r="B11665" t="s">
        <v>106</v>
      </c>
      <c r="C11665" s="53">
        <f t="shared" si="645"/>
        <v>44922</v>
      </c>
      <c r="D11665">
        <v>16</v>
      </c>
      <c r="E11665" t="str">
        <f t="shared" si="644"/>
        <v>S524492216</v>
      </c>
      <c r="F11665" s="338" t="s">
        <v>1</v>
      </c>
      <c r="G11665" s="341" t="s">
        <v>2</v>
      </c>
      <c r="H11665" s="342"/>
      <c r="I11665" s="342"/>
      <c r="J11665" s="343"/>
      <c r="K11665" s="344" t="s">
        <v>3</v>
      </c>
      <c r="L11665" s="343"/>
      <c r="M11665" s="344" t="s">
        <v>144</v>
      </c>
      <c r="N11665" s="342"/>
      <c r="O11665" s="342"/>
    </row>
    <row r="11666" spans="1:15" ht="18" customHeight="1" thickBot="1">
      <c r="A11666">
        <v>2022</v>
      </c>
      <c r="B11666" t="s">
        <v>106</v>
      </c>
      <c r="C11666" s="53">
        <f t="shared" si="645"/>
        <v>44922</v>
      </c>
      <c r="D11666">
        <v>17</v>
      </c>
      <c r="E11666" t="str">
        <f t="shared" si="644"/>
        <v>S524492217</v>
      </c>
      <c r="F11666" s="339"/>
      <c r="G11666" s="345" t="s">
        <v>5</v>
      </c>
      <c r="H11666" s="347" t="s">
        <v>145</v>
      </c>
      <c r="I11666" s="348"/>
      <c r="J11666" s="349"/>
      <c r="K11666" s="350" t="s">
        <v>6</v>
      </c>
      <c r="L11666" s="352" t="s">
        <v>12875</v>
      </c>
      <c r="M11666" s="350" t="s">
        <v>8</v>
      </c>
      <c r="N11666" s="354" t="s">
        <v>146</v>
      </c>
      <c r="O11666" s="356" t="s">
        <v>147</v>
      </c>
    </row>
    <row r="11667" spans="1:15" ht="15.75" thickBot="1">
      <c r="A11667">
        <v>2022</v>
      </c>
      <c r="B11667" t="s">
        <v>106</v>
      </c>
      <c r="C11667" s="53">
        <f t="shared" si="645"/>
        <v>44922</v>
      </c>
      <c r="D11667">
        <v>18</v>
      </c>
      <c r="E11667" t="str">
        <f t="shared" si="644"/>
        <v>S524492218</v>
      </c>
      <c r="F11667" s="340"/>
      <c r="G11667" s="346"/>
      <c r="H11667" s="191" t="s">
        <v>9</v>
      </c>
      <c r="I11667" s="192" t="s">
        <v>18</v>
      </c>
      <c r="J11667" s="193" t="s">
        <v>11</v>
      </c>
      <c r="K11667" s="351"/>
      <c r="L11667" s="353"/>
      <c r="M11667" s="351"/>
      <c r="N11667" s="355"/>
      <c r="O11667" s="357"/>
    </row>
    <row r="11668" spans="1:15">
      <c r="A11668">
        <v>2022</v>
      </c>
      <c r="B11668" t="s">
        <v>106</v>
      </c>
      <c r="C11668" s="53">
        <f t="shared" si="645"/>
        <v>44922</v>
      </c>
      <c r="D11668">
        <v>19</v>
      </c>
      <c r="E11668" t="str">
        <f t="shared" si="644"/>
        <v>S524492219</v>
      </c>
      <c r="F11668" s="3" t="s">
        <v>16</v>
      </c>
      <c r="G11668" s="2">
        <v>25</v>
      </c>
      <c r="H11668" s="2" t="s">
        <v>14839</v>
      </c>
      <c r="I11668" s="2" t="s">
        <v>14840</v>
      </c>
      <c r="J11668" s="2" t="s">
        <v>1346</v>
      </c>
      <c r="K11668" s="194" t="s">
        <v>137</v>
      </c>
      <c r="L11668" s="2">
        <v>51</v>
      </c>
      <c r="M11668" s="194" t="s">
        <v>7459</v>
      </c>
      <c r="N11668" s="2" t="s">
        <v>338</v>
      </c>
      <c r="O11668" s="195" t="s">
        <v>379</v>
      </c>
    </row>
    <row r="11669" spans="1:15">
      <c r="A11669">
        <v>2022</v>
      </c>
      <c r="B11669" t="s">
        <v>106</v>
      </c>
      <c r="C11669" s="53">
        <f t="shared" si="645"/>
        <v>44922</v>
      </c>
      <c r="D11669">
        <v>20</v>
      </c>
      <c r="E11669" t="str">
        <f t="shared" si="644"/>
        <v>S524492220</v>
      </c>
      <c r="F11669" s="4">
        <v>44896</v>
      </c>
      <c r="G11669" s="2">
        <v>80</v>
      </c>
      <c r="H11669" s="2">
        <v>81</v>
      </c>
      <c r="I11669" s="2" t="s">
        <v>14841</v>
      </c>
      <c r="J11669" s="2" t="s">
        <v>7236</v>
      </c>
      <c r="K11669" s="194" t="s">
        <v>137</v>
      </c>
      <c r="L11669" s="2">
        <v>51</v>
      </c>
      <c r="M11669" s="194" t="s">
        <v>301</v>
      </c>
      <c r="N11669" s="2" t="s">
        <v>339</v>
      </c>
      <c r="O11669" s="195" t="s">
        <v>3192</v>
      </c>
    </row>
    <row r="11670" spans="1:15">
      <c r="A11670">
        <v>2022</v>
      </c>
      <c r="B11670" t="s">
        <v>106</v>
      </c>
      <c r="C11670" s="53">
        <f t="shared" si="645"/>
        <v>44922</v>
      </c>
      <c r="D11670">
        <v>21</v>
      </c>
      <c r="E11670" t="str">
        <f t="shared" si="644"/>
        <v>S524492221</v>
      </c>
      <c r="F11670" s="4">
        <v>44927</v>
      </c>
      <c r="G11670" s="2">
        <v>96</v>
      </c>
      <c r="H11670" s="2" t="s">
        <v>14842</v>
      </c>
      <c r="I11670" s="2" t="s">
        <v>7018</v>
      </c>
      <c r="J11670" s="2" t="s">
        <v>6035</v>
      </c>
      <c r="K11670" s="194" t="s">
        <v>137</v>
      </c>
      <c r="L11670" s="2">
        <v>44</v>
      </c>
      <c r="M11670" s="194" t="s">
        <v>3192</v>
      </c>
      <c r="N11670" s="2" t="s">
        <v>3697</v>
      </c>
      <c r="O11670" s="195">
        <v>25</v>
      </c>
    </row>
    <row r="11671" spans="1:15">
      <c r="A11671">
        <v>2022</v>
      </c>
      <c r="B11671" t="s">
        <v>106</v>
      </c>
      <c r="C11671" s="53">
        <f t="shared" si="645"/>
        <v>44922</v>
      </c>
      <c r="D11671">
        <v>22</v>
      </c>
      <c r="E11671" t="str">
        <f t="shared" si="644"/>
        <v>S524492222</v>
      </c>
      <c r="F11671" s="4">
        <v>44958</v>
      </c>
      <c r="G11671" s="2">
        <v>99</v>
      </c>
      <c r="H11671" s="2" t="s">
        <v>14843</v>
      </c>
      <c r="I11671" s="2" t="s">
        <v>14217</v>
      </c>
      <c r="J11671" s="2" t="s">
        <v>1024</v>
      </c>
      <c r="K11671" s="194" t="s">
        <v>137</v>
      </c>
      <c r="L11671" s="2">
        <v>41</v>
      </c>
      <c r="M11671" s="194" t="s">
        <v>3668</v>
      </c>
      <c r="N11671" s="2" t="s">
        <v>4044</v>
      </c>
      <c r="O11671" s="195" t="s">
        <v>10695</v>
      </c>
    </row>
    <row r="11672" spans="1:15">
      <c r="A11672">
        <v>2022</v>
      </c>
      <c r="B11672" t="s">
        <v>106</v>
      </c>
      <c r="C11672" s="53">
        <f t="shared" si="645"/>
        <v>44922</v>
      </c>
      <c r="D11672">
        <v>23</v>
      </c>
      <c r="E11672" t="str">
        <f t="shared" si="644"/>
        <v>S524492223</v>
      </c>
      <c r="F11672" s="4">
        <v>44986</v>
      </c>
      <c r="G11672" s="2">
        <v>100</v>
      </c>
      <c r="H11672" s="2" t="s">
        <v>14844</v>
      </c>
      <c r="I11672" s="2" t="s">
        <v>14845</v>
      </c>
      <c r="J11672" s="2" t="s">
        <v>1119</v>
      </c>
      <c r="K11672" s="194" t="s">
        <v>137</v>
      </c>
      <c r="L11672" s="2">
        <v>41</v>
      </c>
      <c r="M11672" s="194" t="s">
        <v>2035</v>
      </c>
      <c r="N11672" s="2" t="s">
        <v>4044</v>
      </c>
      <c r="O11672" s="195" t="s">
        <v>1630</v>
      </c>
    </row>
    <row r="11673" spans="1:15">
      <c r="A11673">
        <v>2022</v>
      </c>
      <c r="B11673" t="s">
        <v>106</v>
      </c>
      <c r="C11673" s="53">
        <f t="shared" si="645"/>
        <v>44922</v>
      </c>
      <c r="D11673">
        <v>24</v>
      </c>
      <c r="E11673" t="str">
        <f t="shared" si="644"/>
        <v>S524492224</v>
      </c>
      <c r="F11673" s="3" t="s">
        <v>14441</v>
      </c>
      <c r="G11673" s="2">
        <v>113</v>
      </c>
      <c r="H11673" s="2" t="s">
        <v>14846</v>
      </c>
      <c r="I11673" s="2" t="s">
        <v>14847</v>
      </c>
      <c r="J11673" s="2" t="s">
        <v>754</v>
      </c>
      <c r="K11673" s="194" t="s">
        <v>137</v>
      </c>
      <c r="L11673" s="2">
        <v>43</v>
      </c>
      <c r="M11673" s="194" t="s">
        <v>4038</v>
      </c>
      <c r="N11673" s="2" t="s">
        <v>3668</v>
      </c>
      <c r="O11673" s="195" t="s">
        <v>10188</v>
      </c>
    </row>
    <row r="11674" spans="1:15">
      <c r="A11674">
        <v>2022</v>
      </c>
      <c r="B11674" t="s">
        <v>106</v>
      </c>
      <c r="C11674" s="53">
        <f t="shared" si="645"/>
        <v>44922</v>
      </c>
      <c r="D11674">
        <v>25</v>
      </c>
      <c r="E11674" t="str">
        <f t="shared" si="644"/>
        <v>S524492225</v>
      </c>
      <c r="F11674" s="3">
        <v>2024</v>
      </c>
      <c r="G11674" s="2">
        <v>146</v>
      </c>
      <c r="H11674" s="2" t="s">
        <v>14848</v>
      </c>
      <c r="I11674" s="2" t="s">
        <v>14849</v>
      </c>
      <c r="J11674" s="2" t="s">
        <v>7207</v>
      </c>
      <c r="K11674" s="194" t="s">
        <v>137</v>
      </c>
      <c r="L11674" s="2">
        <v>41</v>
      </c>
      <c r="M11674" s="194" t="s">
        <v>4753</v>
      </c>
      <c r="N11674" s="2" t="s">
        <v>6250</v>
      </c>
      <c r="O11674" s="195" t="s">
        <v>257</v>
      </c>
    </row>
    <row r="11675" spans="1:15">
      <c r="A11675">
        <v>2022</v>
      </c>
      <c r="B11675" t="s">
        <v>106</v>
      </c>
      <c r="C11675" s="53">
        <f t="shared" si="645"/>
        <v>44922</v>
      </c>
      <c r="D11675">
        <v>26</v>
      </c>
      <c r="E11675" t="str">
        <f t="shared" si="644"/>
        <v>S524492226</v>
      </c>
      <c r="F11675" s="3">
        <v>2025</v>
      </c>
      <c r="G11675" s="2">
        <v>161</v>
      </c>
      <c r="H11675" s="2" t="s">
        <v>5246</v>
      </c>
      <c r="I11675" s="2" t="s">
        <v>7319</v>
      </c>
      <c r="J11675" s="2" t="s">
        <v>1073</v>
      </c>
      <c r="K11675" s="194" t="s">
        <v>137</v>
      </c>
      <c r="L11675" s="2">
        <v>37</v>
      </c>
      <c r="M11675" s="194" t="s">
        <v>11693</v>
      </c>
      <c r="N11675" s="2" t="s">
        <v>1629</v>
      </c>
      <c r="O11675" s="195" t="s">
        <v>1629</v>
      </c>
    </row>
    <row r="11676" spans="1:15">
      <c r="A11676">
        <v>2022</v>
      </c>
      <c r="B11676" t="s">
        <v>106</v>
      </c>
      <c r="C11676" s="53">
        <f t="shared" si="645"/>
        <v>44922</v>
      </c>
      <c r="D11676">
        <v>27</v>
      </c>
      <c r="E11676" t="str">
        <f t="shared" si="644"/>
        <v>S524492227</v>
      </c>
      <c r="F11676" s="3">
        <v>2026</v>
      </c>
      <c r="G11676" s="2">
        <v>165</v>
      </c>
      <c r="H11676" s="2" t="s">
        <v>5430</v>
      </c>
      <c r="I11676" s="2" t="s">
        <v>9426</v>
      </c>
      <c r="J11676" s="2" t="s">
        <v>4106</v>
      </c>
      <c r="K11676" s="194" t="s">
        <v>137</v>
      </c>
      <c r="L11676" s="2">
        <v>32</v>
      </c>
      <c r="M11676" s="194" t="s">
        <v>11089</v>
      </c>
      <c r="N11676" s="2" t="s">
        <v>3668</v>
      </c>
      <c r="O11676" s="195" t="s">
        <v>1629</v>
      </c>
    </row>
    <row r="11677" spans="1:15" ht="15.75" thickBot="1">
      <c r="A11677">
        <v>2022</v>
      </c>
      <c r="B11677" t="s">
        <v>106</v>
      </c>
      <c r="C11677" s="53">
        <f t="shared" si="645"/>
        <v>44922</v>
      </c>
      <c r="D11677">
        <v>28</v>
      </c>
      <c r="E11677" t="str">
        <f t="shared" si="644"/>
        <v>S524492228</v>
      </c>
      <c r="F11677" s="5">
        <v>2027</v>
      </c>
      <c r="G11677" s="6">
        <v>166</v>
      </c>
      <c r="H11677" s="6" t="s">
        <v>2374</v>
      </c>
      <c r="I11677" s="6" t="s">
        <v>14333</v>
      </c>
      <c r="J11677" s="6" t="s">
        <v>269</v>
      </c>
      <c r="K11677" s="196" t="s">
        <v>137</v>
      </c>
      <c r="L11677" s="6">
        <v>30</v>
      </c>
      <c r="M11677" s="196" t="s">
        <v>338</v>
      </c>
      <c r="N11677" s="6" t="s">
        <v>339</v>
      </c>
      <c r="O11677" s="197" t="s">
        <v>340</v>
      </c>
    </row>
    <row r="11678" spans="1:15" ht="18" thickTop="1" thickBot="1">
      <c r="A11678">
        <v>2022</v>
      </c>
      <c r="B11678" t="s">
        <v>64</v>
      </c>
      <c r="C11678" s="53">
        <f>C11677+7</f>
        <v>44929</v>
      </c>
      <c r="D11678">
        <v>1</v>
      </c>
      <c r="E11678" t="str">
        <f t="shared" ref="E11678:E11705" si="646">B11678&amp;C11678&amp;D11678</f>
        <v>S1449291</v>
      </c>
      <c r="F11678" s="146" t="s">
        <v>11903</v>
      </c>
    </row>
    <row r="11679" spans="1:15" ht="16.5" thickTop="1" thickBot="1">
      <c r="A11679">
        <v>2022</v>
      </c>
      <c r="B11679" t="s">
        <v>64</v>
      </c>
      <c r="C11679" s="53">
        <f t="shared" ref="C11679:C11705" si="647">C11678</f>
        <v>44929</v>
      </c>
      <c r="D11679">
        <v>2</v>
      </c>
      <c r="E11679" t="str">
        <f t="shared" si="646"/>
        <v>S1449292</v>
      </c>
      <c r="F11679" s="338" t="s">
        <v>1</v>
      </c>
      <c r="G11679" s="341" t="s">
        <v>2</v>
      </c>
      <c r="H11679" s="342"/>
      <c r="I11679" s="342"/>
      <c r="J11679" s="343"/>
      <c r="K11679" s="344" t="s">
        <v>3</v>
      </c>
      <c r="L11679" s="343"/>
      <c r="M11679" s="344" t="s">
        <v>144</v>
      </c>
      <c r="N11679" s="342"/>
      <c r="O11679" s="342"/>
    </row>
    <row r="11680" spans="1:15" ht="18" customHeight="1" thickBot="1">
      <c r="A11680">
        <v>2022</v>
      </c>
      <c r="B11680" t="s">
        <v>64</v>
      </c>
      <c r="C11680" s="53">
        <f t="shared" si="647"/>
        <v>44929</v>
      </c>
      <c r="D11680">
        <v>3</v>
      </c>
      <c r="E11680" t="str">
        <f t="shared" si="646"/>
        <v>S1449293</v>
      </c>
      <c r="F11680" s="339"/>
      <c r="G11680" s="345" t="s">
        <v>5</v>
      </c>
      <c r="H11680" s="347" t="s">
        <v>145</v>
      </c>
      <c r="I11680" s="348"/>
      <c r="J11680" s="349"/>
      <c r="K11680" s="350" t="s">
        <v>6</v>
      </c>
      <c r="L11680" s="352" t="s">
        <v>12875</v>
      </c>
      <c r="M11680" s="350" t="s">
        <v>8</v>
      </c>
      <c r="N11680" s="354" t="s">
        <v>146</v>
      </c>
      <c r="O11680" s="356" t="s">
        <v>147</v>
      </c>
    </row>
    <row r="11681" spans="1:15" ht="15.75" thickBot="1">
      <c r="A11681">
        <v>2022</v>
      </c>
      <c r="B11681" t="s">
        <v>64</v>
      </c>
      <c r="C11681" s="53">
        <f t="shared" si="647"/>
        <v>44929</v>
      </c>
      <c r="D11681">
        <v>4</v>
      </c>
      <c r="E11681" t="str">
        <f t="shared" si="646"/>
        <v>S1449294</v>
      </c>
      <c r="F11681" s="340"/>
      <c r="G11681" s="346"/>
      <c r="H11681" s="191" t="s">
        <v>9</v>
      </c>
      <c r="I11681" s="192" t="s">
        <v>18</v>
      </c>
      <c r="J11681" s="193" t="s">
        <v>11</v>
      </c>
      <c r="K11681" s="351"/>
      <c r="L11681" s="353"/>
      <c r="M11681" s="351"/>
      <c r="N11681" s="355"/>
      <c r="O11681" s="357"/>
    </row>
    <row r="11682" spans="1:15">
      <c r="A11682">
        <v>2022</v>
      </c>
      <c r="B11682" t="s">
        <v>64</v>
      </c>
      <c r="C11682" s="53">
        <f t="shared" si="647"/>
        <v>44929</v>
      </c>
      <c r="D11682">
        <v>5</v>
      </c>
      <c r="E11682" t="str">
        <f t="shared" si="646"/>
        <v>S1449295</v>
      </c>
      <c r="F11682" s="3" t="s">
        <v>12</v>
      </c>
      <c r="G11682" s="2" t="s">
        <v>14850</v>
      </c>
      <c r="H11682" s="2" t="s">
        <v>14850</v>
      </c>
      <c r="I11682" s="2" t="s">
        <v>14851</v>
      </c>
      <c r="J11682" s="2" t="s">
        <v>9303</v>
      </c>
      <c r="K11682" s="194" t="s">
        <v>13</v>
      </c>
      <c r="L11682" s="2">
        <v>55</v>
      </c>
      <c r="M11682" s="194" t="s">
        <v>271</v>
      </c>
      <c r="N11682" s="2" t="s">
        <v>2379</v>
      </c>
      <c r="O11682" s="195">
        <v>25</v>
      </c>
    </row>
    <row r="11683" spans="1:15">
      <c r="A11683">
        <v>2022</v>
      </c>
      <c r="B11683" t="s">
        <v>64</v>
      </c>
      <c r="C11683" s="53">
        <f t="shared" si="647"/>
        <v>44929</v>
      </c>
      <c r="D11683">
        <v>6</v>
      </c>
      <c r="E11683" t="str">
        <f t="shared" si="646"/>
        <v>S1449296</v>
      </c>
      <c r="F11683" s="4">
        <v>44927</v>
      </c>
      <c r="G11683" s="2" t="s">
        <v>14800</v>
      </c>
      <c r="H11683" s="2" t="s">
        <v>14800</v>
      </c>
      <c r="I11683" s="2" t="s">
        <v>14800</v>
      </c>
      <c r="J11683" s="2" t="s">
        <v>4382</v>
      </c>
      <c r="K11683" s="194" t="s">
        <v>13</v>
      </c>
      <c r="L11683" s="2">
        <v>49</v>
      </c>
      <c r="M11683" s="194" t="s">
        <v>2623</v>
      </c>
      <c r="N11683" s="2" t="s">
        <v>3028</v>
      </c>
      <c r="O11683" s="195" t="s">
        <v>551</v>
      </c>
    </row>
    <row r="11684" spans="1:15">
      <c r="A11684">
        <v>2022</v>
      </c>
      <c r="B11684" t="s">
        <v>64</v>
      </c>
      <c r="C11684" s="53">
        <f t="shared" si="647"/>
        <v>44929</v>
      </c>
      <c r="D11684">
        <v>7</v>
      </c>
      <c r="E11684" t="str">
        <f t="shared" si="646"/>
        <v>S1449297</v>
      </c>
      <c r="F11684" s="4">
        <v>44958</v>
      </c>
      <c r="G11684" s="2" t="s">
        <v>4717</v>
      </c>
      <c r="H11684" s="2" t="s">
        <v>4717</v>
      </c>
      <c r="I11684" s="2" t="s">
        <v>14852</v>
      </c>
      <c r="J11684" s="2" t="s">
        <v>924</v>
      </c>
      <c r="K11684" s="194" t="s">
        <v>13</v>
      </c>
      <c r="L11684" s="2">
        <v>46</v>
      </c>
      <c r="M11684" s="194" t="s">
        <v>4038</v>
      </c>
      <c r="N11684" s="2" t="s">
        <v>2689</v>
      </c>
      <c r="O11684" s="195" t="s">
        <v>3767</v>
      </c>
    </row>
    <row r="11685" spans="1:15">
      <c r="A11685">
        <v>2022</v>
      </c>
      <c r="B11685" t="s">
        <v>64</v>
      </c>
      <c r="C11685" s="53">
        <f t="shared" si="647"/>
        <v>44929</v>
      </c>
      <c r="D11685">
        <v>8</v>
      </c>
      <c r="E11685" t="str">
        <f t="shared" si="646"/>
        <v>S1449298</v>
      </c>
      <c r="F11685" s="4">
        <v>44986</v>
      </c>
      <c r="G11685" s="2" t="s">
        <v>13906</v>
      </c>
      <c r="H11685" s="2" t="s">
        <v>13906</v>
      </c>
      <c r="I11685" s="2" t="s">
        <v>1738</v>
      </c>
      <c r="J11685" s="2" t="s">
        <v>8926</v>
      </c>
      <c r="K11685" s="194" t="s">
        <v>13</v>
      </c>
      <c r="L11685" s="2">
        <v>46</v>
      </c>
      <c r="M11685" s="194" t="s">
        <v>1249</v>
      </c>
      <c r="N11685" s="2" t="s">
        <v>295</v>
      </c>
      <c r="O11685" s="195" t="s">
        <v>3331</v>
      </c>
    </row>
    <row r="11686" spans="1:15">
      <c r="A11686">
        <v>2022</v>
      </c>
      <c r="B11686" t="s">
        <v>64</v>
      </c>
      <c r="C11686" s="53">
        <f t="shared" si="647"/>
        <v>44929</v>
      </c>
      <c r="D11686">
        <v>9</v>
      </c>
      <c r="E11686" t="str">
        <f t="shared" si="646"/>
        <v>S1449299</v>
      </c>
      <c r="F11686" s="4">
        <v>45017</v>
      </c>
      <c r="G11686" s="2" t="s">
        <v>14853</v>
      </c>
      <c r="H11686" s="2" t="s">
        <v>14853</v>
      </c>
      <c r="I11686" s="2" t="s">
        <v>14854</v>
      </c>
      <c r="J11686" s="2" t="s">
        <v>1026</v>
      </c>
      <c r="K11686" s="194" t="s">
        <v>13</v>
      </c>
      <c r="L11686" s="2">
        <v>44</v>
      </c>
      <c r="M11686" s="194" t="s">
        <v>1249</v>
      </c>
      <c r="N11686" s="2" t="s">
        <v>295</v>
      </c>
      <c r="O11686" s="195" t="s">
        <v>3331</v>
      </c>
    </row>
    <row r="11687" spans="1:15">
      <c r="A11687">
        <v>2022</v>
      </c>
      <c r="B11687" t="s">
        <v>64</v>
      </c>
      <c r="C11687" s="53">
        <f t="shared" si="647"/>
        <v>44929</v>
      </c>
      <c r="D11687">
        <v>10</v>
      </c>
      <c r="E11687" t="str">
        <f t="shared" si="646"/>
        <v>S14492910</v>
      </c>
      <c r="F11687" s="3" t="s">
        <v>14441</v>
      </c>
      <c r="G11687" s="2" t="s">
        <v>14855</v>
      </c>
      <c r="H11687" s="2" t="s">
        <v>14855</v>
      </c>
      <c r="I11687" s="2" t="s">
        <v>14767</v>
      </c>
      <c r="J11687" s="2" t="s">
        <v>2405</v>
      </c>
      <c r="K11687" s="194" t="s">
        <v>13</v>
      </c>
      <c r="L11687" s="2">
        <v>48</v>
      </c>
      <c r="M11687" s="194" t="s">
        <v>6288</v>
      </c>
      <c r="N11687" s="2" t="s">
        <v>1322</v>
      </c>
      <c r="O11687" s="195" t="s">
        <v>469</v>
      </c>
    </row>
    <row r="11688" spans="1:15">
      <c r="A11688">
        <v>2022</v>
      </c>
      <c r="B11688" t="s">
        <v>64</v>
      </c>
      <c r="C11688" s="53">
        <f t="shared" si="647"/>
        <v>44929</v>
      </c>
      <c r="D11688">
        <v>11</v>
      </c>
      <c r="E11688" t="str">
        <f t="shared" si="646"/>
        <v>S14492911</v>
      </c>
      <c r="F11688" s="3">
        <v>2024</v>
      </c>
      <c r="G11688" s="2" t="s">
        <v>14856</v>
      </c>
      <c r="H11688" s="2" t="s">
        <v>14856</v>
      </c>
      <c r="I11688" s="2" t="s">
        <v>13460</v>
      </c>
      <c r="J11688" s="2" t="s">
        <v>1532</v>
      </c>
      <c r="K11688" s="194" t="s">
        <v>13</v>
      </c>
      <c r="L11688" s="2">
        <v>50</v>
      </c>
      <c r="M11688" s="194" t="s">
        <v>6288</v>
      </c>
      <c r="N11688" s="2" t="s">
        <v>469</v>
      </c>
      <c r="O11688" s="195" t="s">
        <v>1322</v>
      </c>
    </row>
    <row r="11689" spans="1:15">
      <c r="A11689">
        <v>2022</v>
      </c>
      <c r="B11689" t="s">
        <v>64</v>
      </c>
      <c r="C11689" s="53">
        <f t="shared" si="647"/>
        <v>44929</v>
      </c>
      <c r="D11689">
        <v>12</v>
      </c>
      <c r="E11689" t="str">
        <f t="shared" si="646"/>
        <v>S14492912</v>
      </c>
      <c r="F11689" s="3">
        <v>2025</v>
      </c>
      <c r="G11689" s="2" t="s">
        <v>14857</v>
      </c>
      <c r="H11689" s="2" t="s">
        <v>14857</v>
      </c>
      <c r="I11689" s="2" t="s">
        <v>3987</v>
      </c>
      <c r="J11689" s="2" t="s">
        <v>1502</v>
      </c>
      <c r="K11689" s="194" t="s">
        <v>13</v>
      </c>
      <c r="L11689" s="2">
        <v>46</v>
      </c>
      <c r="M11689" s="194" t="s">
        <v>3618</v>
      </c>
      <c r="N11689" s="2" t="s">
        <v>10176</v>
      </c>
      <c r="O11689" s="195" t="s">
        <v>258</v>
      </c>
    </row>
    <row r="11690" spans="1:15">
      <c r="A11690">
        <v>2022</v>
      </c>
      <c r="B11690" t="s">
        <v>64</v>
      </c>
      <c r="C11690" s="53">
        <f t="shared" si="647"/>
        <v>44929</v>
      </c>
      <c r="D11690">
        <v>13</v>
      </c>
      <c r="E11690" t="str">
        <f t="shared" si="646"/>
        <v>S14492913</v>
      </c>
      <c r="F11690" s="3">
        <v>2026</v>
      </c>
      <c r="G11690" s="2" t="s">
        <v>14858</v>
      </c>
      <c r="H11690" s="2" t="s">
        <v>14858</v>
      </c>
      <c r="I11690" s="2" t="s">
        <v>14859</v>
      </c>
      <c r="J11690" s="2" t="s">
        <v>981</v>
      </c>
      <c r="K11690" s="194" t="s">
        <v>13</v>
      </c>
      <c r="L11690" s="2">
        <v>35</v>
      </c>
      <c r="M11690" s="194" t="s">
        <v>11693</v>
      </c>
      <c r="N11690" s="2" t="s">
        <v>10191</v>
      </c>
      <c r="O11690" s="195" t="s">
        <v>1661</v>
      </c>
    </row>
    <row r="11691" spans="1:15" ht="15.75" thickBot="1">
      <c r="A11691">
        <v>2022</v>
      </c>
      <c r="B11691" t="s">
        <v>64</v>
      </c>
      <c r="C11691" s="53">
        <f t="shared" si="647"/>
        <v>44929</v>
      </c>
      <c r="D11691">
        <v>14</v>
      </c>
      <c r="E11691" t="str">
        <f t="shared" si="646"/>
        <v>S14492914</v>
      </c>
      <c r="F11691" s="5">
        <v>2027</v>
      </c>
      <c r="G11691" s="6" t="s">
        <v>14860</v>
      </c>
      <c r="H11691" s="6" t="s">
        <v>14860</v>
      </c>
      <c r="I11691" s="6" t="s">
        <v>14861</v>
      </c>
      <c r="J11691" s="6" t="s">
        <v>944</v>
      </c>
      <c r="K11691" s="196" t="s">
        <v>13</v>
      </c>
      <c r="L11691" s="6">
        <v>31</v>
      </c>
      <c r="M11691" s="196">
        <v>50</v>
      </c>
      <c r="N11691" s="6" t="s">
        <v>1153</v>
      </c>
      <c r="O11691" s="197" t="s">
        <v>800</v>
      </c>
    </row>
    <row r="11692" spans="1:15" ht="18" thickTop="1" thickBot="1">
      <c r="A11692">
        <v>2022</v>
      </c>
      <c r="B11692" t="s">
        <v>64</v>
      </c>
      <c r="C11692" s="53">
        <f t="shared" si="647"/>
        <v>44929</v>
      </c>
      <c r="D11692">
        <v>15</v>
      </c>
      <c r="E11692" t="str">
        <f t="shared" si="646"/>
        <v>S14492915</v>
      </c>
      <c r="F11692" s="146" t="s">
        <v>11904</v>
      </c>
    </row>
    <row r="11693" spans="1:15" ht="16.5" thickTop="1" thickBot="1">
      <c r="A11693">
        <v>2022</v>
      </c>
      <c r="B11693" t="s">
        <v>64</v>
      </c>
      <c r="C11693" s="53">
        <f t="shared" si="647"/>
        <v>44929</v>
      </c>
      <c r="D11693">
        <v>16</v>
      </c>
      <c r="E11693" t="str">
        <f t="shared" si="646"/>
        <v>S14492916</v>
      </c>
      <c r="F11693" s="338" t="s">
        <v>1</v>
      </c>
      <c r="G11693" s="341" t="s">
        <v>2</v>
      </c>
      <c r="H11693" s="342"/>
      <c r="I11693" s="342"/>
      <c r="J11693" s="343"/>
      <c r="K11693" s="344" t="s">
        <v>3</v>
      </c>
      <c r="L11693" s="343"/>
      <c r="M11693" s="344" t="s">
        <v>144</v>
      </c>
      <c r="N11693" s="342"/>
      <c r="O11693" s="342"/>
    </row>
    <row r="11694" spans="1:15" ht="18" customHeight="1" thickBot="1">
      <c r="A11694">
        <v>2022</v>
      </c>
      <c r="B11694" t="s">
        <v>64</v>
      </c>
      <c r="C11694" s="53">
        <f t="shared" si="647"/>
        <v>44929</v>
      </c>
      <c r="D11694">
        <v>17</v>
      </c>
      <c r="E11694" t="str">
        <f t="shared" si="646"/>
        <v>S14492917</v>
      </c>
      <c r="F11694" s="339"/>
      <c r="G11694" s="345" t="s">
        <v>5</v>
      </c>
      <c r="H11694" s="347" t="s">
        <v>145</v>
      </c>
      <c r="I11694" s="348"/>
      <c r="J11694" s="349"/>
      <c r="K11694" s="350" t="s">
        <v>6</v>
      </c>
      <c r="L11694" s="352" t="s">
        <v>12875</v>
      </c>
      <c r="M11694" s="350" t="s">
        <v>8</v>
      </c>
      <c r="N11694" s="354" t="s">
        <v>146</v>
      </c>
      <c r="O11694" s="356" t="s">
        <v>147</v>
      </c>
    </row>
    <row r="11695" spans="1:15" ht="15.75" thickBot="1">
      <c r="A11695">
        <v>2022</v>
      </c>
      <c r="B11695" t="s">
        <v>64</v>
      </c>
      <c r="C11695" s="53">
        <f t="shared" si="647"/>
        <v>44929</v>
      </c>
      <c r="D11695">
        <v>18</v>
      </c>
      <c r="E11695" t="str">
        <f t="shared" si="646"/>
        <v>S14492918</v>
      </c>
      <c r="F11695" s="340"/>
      <c r="G11695" s="346"/>
      <c r="H11695" s="191" t="s">
        <v>9</v>
      </c>
      <c r="I11695" s="192" t="s">
        <v>18</v>
      </c>
      <c r="J11695" s="193" t="s">
        <v>11</v>
      </c>
      <c r="K11695" s="351"/>
      <c r="L11695" s="353"/>
      <c r="M11695" s="351"/>
      <c r="N11695" s="355"/>
      <c r="O11695" s="357"/>
    </row>
    <row r="11696" spans="1:15">
      <c r="A11696">
        <v>2022</v>
      </c>
      <c r="B11696" t="s">
        <v>64</v>
      </c>
      <c r="C11696" s="53">
        <f t="shared" si="647"/>
        <v>44929</v>
      </c>
      <c r="D11696">
        <v>19</v>
      </c>
      <c r="E11696" t="str">
        <f t="shared" si="646"/>
        <v>S14492919</v>
      </c>
      <c r="F11696" s="3" t="s">
        <v>16</v>
      </c>
      <c r="G11696" s="2" t="s">
        <v>14862</v>
      </c>
      <c r="H11696" s="2" t="s">
        <v>14862</v>
      </c>
      <c r="I11696" s="2" t="s">
        <v>3403</v>
      </c>
      <c r="J11696" s="2" t="s">
        <v>6235</v>
      </c>
      <c r="K11696" s="194" t="s">
        <v>13</v>
      </c>
      <c r="L11696" s="2">
        <v>50</v>
      </c>
      <c r="M11696" s="194" t="s">
        <v>3211</v>
      </c>
      <c r="N11696" s="2" t="s">
        <v>1446</v>
      </c>
      <c r="O11696" s="195" t="s">
        <v>4632</v>
      </c>
    </row>
    <row r="11697" spans="1:15">
      <c r="A11697">
        <v>2022</v>
      </c>
      <c r="B11697" t="s">
        <v>64</v>
      </c>
      <c r="C11697" s="53">
        <f t="shared" si="647"/>
        <v>44929</v>
      </c>
      <c r="D11697">
        <v>20</v>
      </c>
      <c r="E11697" t="str">
        <f t="shared" si="646"/>
        <v>S14492920</v>
      </c>
      <c r="F11697" s="4">
        <v>44927</v>
      </c>
      <c r="G11697" s="2" t="s">
        <v>11454</v>
      </c>
      <c r="H11697" s="2" t="s">
        <v>11454</v>
      </c>
      <c r="I11697" s="2" t="s">
        <v>14552</v>
      </c>
      <c r="J11697" s="2" t="s">
        <v>1998</v>
      </c>
      <c r="K11697" s="194" t="s">
        <v>13</v>
      </c>
      <c r="L11697" s="2">
        <v>50</v>
      </c>
      <c r="M11697" s="194" t="s">
        <v>433</v>
      </c>
      <c r="N11697" s="2" t="s">
        <v>4912</v>
      </c>
      <c r="O11697" s="195" t="s">
        <v>493</v>
      </c>
    </row>
    <row r="11698" spans="1:15">
      <c r="A11698">
        <v>2022</v>
      </c>
      <c r="B11698" t="s">
        <v>64</v>
      </c>
      <c r="C11698" s="53">
        <f t="shared" si="647"/>
        <v>44929</v>
      </c>
      <c r="D11698">
        <v>21</v>
      </c>
      <c r="E11698" t="str">
        <f t="shared" si="646"/>
        <v>S14492921</v>
      </c>
      <c r="F11698" s="4">
        <v>44958</v>
      </c>
      <c r="G11698" s="2" t="s">
        <v>4692</v>
      </c>
      <c r="H11698" s="2" t="s">
        <v>4692</v>
      </c>
      <c r="I11698" s="2" t="s">
        <v>14791</v>
      </c>
      <c r="J11698" s="2" t="s">
        <v>939</v>
      </c>
      <c r="K11698" s="194" t="s">
        <v>13</v>
      </c>
      <c r="L11698" s="2">
        <v>46</v>
      </c>
      <c r="M11698" s="194" t="s">
        <v>455</v>
      </c>
      <c r="N11698" s="2" t="s">
        <v>400</v>
      </c>
      <c r="O11698" s="195" t="s">
        <v>1831</v>
      </c>
    </row>
    <row r="11699" spans="1:15">
      <c r="A11699">
        <v>2022</v>
      </c>
      <c r="B11699" t="s">
        <v>64</v>
      </c>
      <c r="C11699" s="53">
        <f t="shared" si="647"/>
        <v>44929</v>
      </c>
      <c r="D11699">
        <v>22</v>
      </c>
      <c r="E11699" t="str">
        <f t="shared" si="646"/>
        <v>S14492922</v>
      </c>
      <c r="F11699" s="4">
        <v>44986</v>
      </c>
      <c r="G11699" s="2" t="s">
        <v>14335</v>
      </c>
      <c r="H11699" s="2" t="s">
        <v>14335</v>
      </c>
      <c r="I11699" s="2" t="s">
        <v>14863</v>
      </c>
      <c r="J11699" s="2" t="s">
        <v>5775</v>
      </c>
      <c r="K11699" s="194" t="s">
        <v>13</v>
      </c>
      <c r="L11699" s="2">
        <v>44</v>
      </c>
      <c r="M11699" s="194" t="s">
        <v>2151</v>
      </c>
      <c r="N11699" s="2" t="s">
        <v>1122</v>
      </c>
      <c r="O11699" s="195" t="s">
        <v>1446</v>
      </c>
    </row>
    <row r="11700" spans="1:15">
      <c r="A11700">
        <v>2022</v>
      </c>
      <c r="B11700" t="s">
        <v>64</v>
      </c>
      <c r="C11700" s="53">
        <f t="shared" si="647"/>
        <v>44929</v>
      </c>
      <c r="D11700">
        <v>23</v>
      </c>
      <c r="E11700" t="str">
        <f t="shared" si="646"/>
        <v>S14492923</v>
      </c>
      <c r="F11700" s="4">
        <v>45017</v>
      </c>
      <c r="G11700" s="2" t="s">
        <v>14864</v>
      </c>
      <c r="H11700" s="2" t="s">
        <v>14864</v>
      </c>
      <c r="I11700" s="2" t="s">
        <v>14865</v>
      </c>
      <c r="J11700" s="2" t="s">
        <v>3301</v>
      </c>
      <c r="K11700" s="194" t="s">
        <v>13</v>
      </c>
      <c r="L11700" s="2">
        <v>43</v>
      </c>
      <c r="M11700" s="194" t="s">
        <v>2151</v>
      </c>
      <c r="N11700" s="2" t="s">
        <v>1122</v>
      </c>
      <c r="O11700" s="195" t="s">
        <v>1446</v>
      </c>
    </row>
    <row r="11701" spans="1:15">
      <c r="A11701">
        <v>2022</v>
      </c>
      <c r="B11701" t="s">
        <v>64</v>
      </c>
      <c r="C11701" s="53">
        <f t="shared" si="647"/>
        <v>44929</v>
      </c>
      <c r="D11701">
        <v>24</v>
      </c>
      <c r="E11701" t="str">
        <f t="shared" si="646"/>
        <v>S14492924</v>
      </c>
      <c r="F11701" s="3" t="s">
        <v>14441</v>
      </c>
      <c r="G11701" s="2" t="s">
        <v>11813</v>
      </c>
      <c r="H11701" s="2" t="s">
        <v>11813</v>
      </c>
      <c r="I11701" s="2" t="s">
        <v>5971</v>
      </c>
      <c r="J11701" s="2" t="s">
        <v>1628</v>
      </c>
      <c r="K11701" s="194" t="s">
        <v>13</v>
      </c>
      <c r="L11701" s="2">
        <v>45</v>
      </c>
      <c r="M11701" s="194" t="s">
        <v>10095</v>
      </c>
      <c r="N11701" s="2" t="s">
        <v>4881</v>
      </c>
      <c r="O11701" s="195">
        <v>0</v>
      </c>
    </row>
    <row r="11702" spans="1:15">
      <c r="A11702">
        <v>2022</v>
      </c>
      <c r="B11702" t="s">
        <v>64</v>
      </c>
      <c r="C11702" s="53">
        <f t="shared" si="647"/>
        <v>44929</v>
      </c>
      <c r="D11702">
        <v>25</v>
      </c>
      <c r="E11702" t="str">
        <f t="shared" si="646"/>
        <v>S14492925</v>
      </c>
      <c r="F11702" s="3">
        <v>2024</v>
      </c>
      <c r="G11702" s="2" t="s">
        <v>14866</v>
      </c>
      <c r="H11702" s="2" t="s">
        <v>14866</v>
      </c>
      <c r="I11702" s="2" t="s">
        <v>14867</v>
      </c>
      <c r="J11702" s="2" t="s">
        <v>1922</v>
      </c>
      <c r="K11702" s="194" t="s">
        <v>13</v>
      </c>
      <c r="L11702" s="2">
        <v>45</v>
      </c>
      <c r="M11702" s="194" t="s">
        <v>2456</v>
      </c>
      <c r="N11702" s="2" t="s">
        <v>322</v>
      </c>
      <c r="O11702" s="195" t="s">
        <v>322</v>
      </c>
    </row>
    <row r="11703" spans="1:15">
      <c r="A11703">
        <v>2022</v>
      </c>
      <c r="B11703" t="s">
        <v>64</v>
      </c>
      <c r="C11703" s="53">
        <f t="shared" si="647"/>
        <v>44929</v>
      </c>
      <c r="D11703">
        <v>26</v>
      </c>
      <c r="E11703" t="str">
        <f t="shared" si="646"/>
        <v>S14492926</v>
      </c>
      <c r="F11703" s="3">
        <v>2025</v>
      </c>
      <c r="G11703" s="2" t="s">
        <v>5666</v>
      </c>
      <c r="H11703" s="2" t="s">
        <v>5666</v>
      </c>
      <c r="I11703" s="2" t="s">
        <v>14868</v>
      </c>
      <c r="J11703" s="2" t="s">
        <v>950</v>
      </c>
      <c r="K11703" s="194" t="s">
        <v>13</v>
      </c>
      <c r="L11703" s="2">
        <v>41</v>
      </c>
      <c r="M11703" s="194" t="s">
        <v>9604</v>
      </c>
      <c r="N11703" s="2" t="s">
        <v>428</v>
      </c>
      <c r="O11703" s="195" t="s">
        <v>466</v>
      </c>
    </row>
    <row r="11704" spans="1:15">
      <c r="A11704">
        <v>2022</v>
      </c>
      <c r="B11704" t="s">
        <v>64</v>
      </c>
      <c r="C11704" s="53">
        <f t="shared" si="647"/>
        <v>44929</v>
      </c>
      <c r="D11704">
        <v>27</v>
      </c>
      <c r="E11704" t="str">
        <f t="shared" si="646"/>
        <v>S14492927</v>
      </c>
      <c r="F11704" s="3">
        <v>2026</v>
      </c>
      <c r="G11704" s="2" t="s">
        <v>14869</v>
      </c>
      <c r="H11704" s="2" t="s">
        <v>14869</v>
      </c>
      <c r="I11704" s="2">
        <v>162</v>
      </c>
      <c r="J11704" s="2" t="s">
        <v>833</v>
      </c>
      <c r="K11704" s="194" t="s">
        <v>13</v>
      </c>
      <c r="L11704" s="2">
        <v>35</v>
      </c>
      <c r="M11704" s="194" t="s">
        <v>1848</v>
      </c>
      <c r="N11704" s="2" t="s">
        <v>5555</v>
      </c>
      <c r="O11704" s="195" t="s">
        <v>312</v>
      </c>
    </row>
    <row r="11705" spans="1:15" ht="15.75" thickBot="1">
      <c r="A11705">
        <v>2022</v>
      </c>
      <c r="B11705" t="s">
        <v>64</v>
      </c>
      <c r="C11705" s="53">
        <f t="shared" si="647"/>
        <v>44929</v>
      </c>
      <c r="D11705">
        <v>28</v>
      </c>
      <c r="E11705" t="str">
        <f t="shared" si="646"/>
        <v>S14492928</v>
      </c>
      <c r="F11705" s="5">
        <v>2027</v>
      </c>
      <c r="G11705" s="6" t="s">
        <v>3212</v>
      </c>
      <c r="H11705" s="6" t="s">
        <v>3212</v>
      </c>
      <c r="I11705" s="6" t="s">
        <v>13559</v>
      </c>
      <c r="J11705" s="6" t="s">
        <v>3042</v>
      </c>
      <c r="K11705" s="196" t="s">
        <v>13</v>
      </c>
      <c r="L11705" s="6">
        <v>32</v>
      </c>
      <c r="M11705" s="196" t="s">
        <v>7102</v>
      </c>
      <c r="N11705" s="6" t="s">
        <v>2421</v>
      </c>
      <c r="O11705" s="197" t="s">
        <v>423</v>
      </c>
    </row>
    <row r="11706" spans="1:15" ht="18" thickTop="1" thickBot="1">
      <c r="A11706">
        <v>2022</v>
      </c>
      <c r="B11706" t="s">
        <v>63</v>
      </c>
      <c r="C11706" s="53">
        <f>C11705+7</f>
        <v>44936</v>
      </c>
      <c r="D11706">
        <v>1</v>
      </c>
      <c r="E11706" t="str">
        <f t="shared" ref="E11706:E11733" si="648">B11706&amp;C11706&amp;D11706</f>
        <v>S2449361</v>
      </c>
      <c r="F11706" s="146" t="s">
        <v>11903</v>
      </c>
    </row>
    <row r="11707" spans="1:15" ht="16.5" thickTop="1" thickBot="1">
      <c r="A11707">
        <v>2022</v>
      </c>
      <c r="B11707" t="s">
        <v>63</v>
      </c>
      <c r="C11707" s="53">
        <f t="shared" ref="C11707:C11733" si="649">C11706</f>
        <v>44936</v>
      </c>
      <c r="D11707">
        <v>2</v>
      </c>
      <c r="E11707" t="str">
        <f t="shared" si="648"/>
        <v>S2449362</v>
      </c>
      <c r="F11707" s="338" t="s">
        <v>1</v>
      </c>
      <c r="G11707" s="341" t="s">
        <v>2</v>
      </c>
      <c r="H11707" s="342"/>
      <c r="I11707" s="342"/>
      <c r="J11707" s="343"/>
      <c r="K11707" s="344" t="s">
        <v>3</v>
      </c>
      <c r="L11707" s="343"/>
      <c r="M11707" s="344" t="s">
        <v>144</v>
      </c>
      <c r="N11707" s="342"/>
      <c r="O11707" s="342"/>
    </row>
    <row r="11708" spans="1:15" ht="18" customHeight="1" thickBot="1">
      <c r="A11708">
        <v>2022</v>
      </c>
      <c r="B11708" t="s">
        <v>63</v>
      </c>
      <c r="C11708" s="53">
        <f t="shared" si="649"/>
        <v>44936</v>
      </c>
      <c r="D11708">
        <v>3</v>
      </c>
      <c r="E11708" t="str">
        <f t="shared" si="648"/>
        <v>S2449363</v>
      </c>
      <c r="F11708" s="339"/>
      <c r="G11708" s="345" t="s">
        <v>5</v>
      </c>
      <c r="H11708" s="347" t="s">
        <v>145</v>
      </c>
      <c r="I11708" s="348"/>
      <c r="J11708" s="349"/>
      <c r="K11708" s="350" t="s">
        <v>6</v>
      </c>
      <c r="L11708" s="352" t="s">
        <v>12875</v>
      </c>
      <c r="M11708" s="350" t="s">
        <v>8</v>
      </c>
      <c r="N11708" s="354" t="s">
        <v>146</v>
      </c>
      <c r="O11708" s="356" t="s">
        <v>147</v>
      </c>
    </row>
    <row r="11709" spans="1:15" ht="15.75" thickBot="1">
      <c r="A11709">
        <v>2022</v>
      </c>
      <c r="B11709" t="s">
        <v>63</v>
      </c>
      <c r="C11709" s="53">
        <f t="shared" si="649"/>
        <v>44936</v>
      </c>
      <c r="D11709">
        <v>4</v>
      </c>
      <c r="E11709" t="str">
        <f t="shared" si="648"/>
        <v>S2449364</v>
      </c>
      <c r="F11709" s="340"/>
      <c r="G11709" s="346"/>
      <c r="H11709" s="191" t="s">
        <v>9</v>
      </c>
      <c r="I11709" s="192" t="s">
        <v>18</v>
      </c>
      <c r="J11709" s="193" t="s">
        <v>11</v>
      </c>
      <c r="K11709" s="351"/>
      <c r="L11709" s="353"/>
      <c r="M11709" s="351"/>
      <c r="N11709" s="355"/>
      <c r="O11709" s="357"/>
    </row>
    <row r="11710" spans="1:15">
      <c r="A11710">
        <v>2022</v>
      </c>
      <c r="B11710" t="s">
        <v>63</v>
      </c>
      <c r="C11710" s="53">
        <f t="shared" si="649"/>
        <v>44936</v>
      </c>
      <c r="D11710">
        <v>5</v>
      </c>
      <c r="E11710" t="str">
        <f t="shared" si="648"/>
        <v>S2449365</v>
      </c>
      <c r="F11710" s="3" t="s">
        <v>12</v>
      </c>
      <c r="G11710" s="2">
        <v>0</v>
      </c>
      <c r="H11710" s="2" t="s">
        <v>12506</v>
      </c>
      <c r="I11710" s="2" t="s">
        <v>12528</v>
      </c>
      <c r="J11710" s="2" t="s">
        <v>12877</v>
      </c>
      <c r="K11710" s="194" t="s">
        <v>137</v>
      </c>
      <c r="L11710" s="2">
        <v>49</v>
      </c>
      <c r="M11710" s="194" t="s">
        <v>631</v>
      </c>
      <c r="N11710" s="2" t="s">
        <v>445</v>
      </c>
      <c r="O11710" s="195" t="s">
        <v>301</v>
      </c>
    </row>
    <row r="11711" spans="1:15">
      <c r="A11711">
        <v>2022</v>
      </c>
      <c r="B11711" t="s">
        <v>63</v>
      </c>
      <c r="C11711" s="53">
        <f t="shared" si="649"/>
        <v>44936</v>
      </c>
      <c r="D11711">
        <v>6</v>
      </c>
      <c r="E11711" t="str">
        <f t="shared" si="648"/>
        <v>S2449366</v>
      </c>
      <c r="F11711" s="4">
        <v>44927</v>
      </c>
      <c r="G11711" s="2">
        <v>69</v>
      </c>
      <c r="H11711" s="2" t="s">
        <v>14870</v>
      </c>
      <c r="I11711" s="2" t="s">
        <v>14870</v>
      </c>
      <c r="J11711" s="2" t="s">
        <v>9384</v>
      </c>
      <c r="K11711" s="194" t="s">
        <v>137</v>
      </c>
      <c r="L11711" s="2">
        <v>50</v>
      </c>
      <c r="M11711" s="194" t="s">
        <v>10599</v>
      </c>
      <c r="N11711" s="2" t="s">
        <v>4157</v>
      </c>
      <c r="O11711" s="195">
        <v>25</v>
      </c>
    </row>
    <row r="11712" spans="1:15">
      <c r="A11712">
        <v>2022</v>
      </c>
      <c r="B11712" t="s">
        <v>63</v>
      </c>
      <c r="C11712" s="53">
        <f t="shared" si="649"/>
        <v>44936</v>
      </c>
      <c r="D11712">
        <v>7</v>
      </c>
      <c r="E11712" t="str">
        <f t="shared" si="648"/>
        <v>S2449367</v>
      </c>
      <c r="F11712" s="4">
        <v>44958</v>
      </c>
      <c r="G11712" s="2">
        <v>70</v>
      </c>
      <c r="H11712" s="2" t="s">
        <v>14871</v>
      </c>
      <c r="I11712" s="2" t="s">
        <v>14872</v>
      </c>
      <c r="J11712" s="2" t="s">
        <v>12569</v>
      </c>
      <c r="K11712" s="194" t="s">
        <v>137</v>
      </c>
      <c r="L11712" s="2">
        <v>51</v>
      </c>
      <c r="M11712" s="194" t="s">
        <v>12928</v>
      </c>
      <c r="N11712" s="2" t="s">
        <v>1038</v>
      </c>
      <c r="O11712" s="195" t="s">
        <v>2149</v>
      </c>
    </row>
    <row r="11713" spans="1:15">
      <c r="A11713">
        <v>2022</v>
      </c>
      <c r="B11713" t="s">
        <v>63</v>
      </c>
      <c r="C11713" s="53">
        <f t="shared" si="649"/>
        <v>44936</v>
      </c>
      <c r="D11713">
        <v>8</v>
      </c>
      <c r="E11713" t="str">
        <f t="shared" si="648"/>
        <v>S2449368</v>
      </c>
      <c r="F11713" s="4">
        <v>44986</v>
      </c>
      <c r="G11713" s="2">
        <v>70</v>
      </c>
      <c r="H11713" s="2" t="s">
        <v>4717</v>
      </c>
      <c r="I11713" s="2" t="s">
        <v>14873</v>
      </c>
      <c r="J11713" s="2" t="s">
        <v>2553</v>
      </c>
      <c r="K11713" s="194" t="s">
        <v>137</v>
      </c>
      <c r="L11713" s="2">
        <v>47</v>
      </c>
      <c r="M11713" s="194" t="s">
        <v>11686</v>
      </c>
      <c r="N11713" s="2">
        <v>25</v>
      </c>
      <c r="O11713" s="195" t="s">
        <v>1831</v>
      </c>
    </row>
    <row r="11714" spans="1:15">
      <c r="A11714">
        <v>2022</v>
      </c>
      <c r="B11714" t="s">
        <v>63</v>
      </c>
      <c r="C11714" s="53">
        <f t="shared" si="649"/>
        <v>44936</v>
      </c>
      <c r="D11714">
        <v>9</v>
      </c>
      <c r="E11714" t="str">
        <f t="shared" si="648"/>
        <v>S2449369</v>
      </c>
      <c r="F11714" s="4">
        <v>45017</v>
      </c>
      <c r="G11714" s="2">
        <v>70</v>
      </c>
      <c r="H11714" s="2" t="s">
        <v>14874</v>
      </c>
      <c r="I11714" s="2" t="s">
        <v>14875</v>
      </c>
      <c r="J11714" s="2" t="s">
        <v>12721</v>
      </c>
      <c r="K11714" s="194" t="s">
        <v>137</v>
      </c>
      <c r="L11714" s="2">
        <v>44</v>
      </c>
      <c r="M11714" s="194" t="s">
        <v>1641</v>
      </c>
      <c r="N11714" s="2" t="s">
        <v>1642</v>
      </c>
      <c r="O11714" s="195" t="s">
        <v>640</v>
      </c>
    </row>
    <row r="11715" spans="1:15">
      <c r="A11715">
        <v>2022</v>
      </c>
      <c r="B11715" t="s">
        <v>63</v>
      </c>
      <c r="C11715" s="53">
        <f t="shared" si="649"/>
        <v>44936</v>
      </c>
      <c r="D11715">
        <v>10</v>
      </c>
      <c r="E11715" t="str">
        <f t="shared" si="648"/>
        <v>S24493610</v>
      </c>
      <c r="F11715" s="3" t="s">
        <v>14441</v>
      </c>
      <c r="G11715" s="2">
        <v>77</v>
      </c>
      <c r="H11715" s="2" t="s">
        <v>4074</v>
      </c>
      <c r="I11715" s="2" t="s">
        <v>14384</v>
      </c>
      <c r="J11715" s="2" t="s">
        <v>5597</v>
      </c>
      <c r="K11715" s="194" t="s">
        <v>137</v>
      </c>
      <c r="L11715" s="2">
        <v>47</v>
      </c>
      <c r="M11715" s="194" t="s">
        <v>1844</v>
      </c>
      <c r="N11715" s="2" t="s">
        <v>519</v>
      </c>
      <c r="O11715" s="195">
        <v>0</v>
      </c>
    </row>
    <row r="11716" spans="1:15">
      <c r="A11716">
        <v>2022</v>
      </c>
      <c r="B11716" t="s">
        <v>63</v>
      </c>
      <c r="C11716" s="53">
        <f t="shared" si="649"/>
        <v>44936</v>
      </c>
      <c r="D11716">
        <v>11</v>
      </c>
      <c r="E11716" t="str">
        <f t="shared" si="648"/>
        <v>S24493611</v>
      </c>
      <c r="F11716" s="3">
        <v>2024</v>
      </c>
      <c r="G11716" s="2">
        <v>100</v>
      </c>
      <c r="H11716" s="2" t="s">
        <v>14876</v>
      </c>
      <c r="I11716" s="2" t="s">
        <v>11506</v>
      </c>
      <c r="J11716" s="2" t="s">
        <v>272</v>
      </c>
      <c r="K11716" s="194" t="s">
        <v>137</v>
      </c>
      <c r="L11716" s="2">
        <v>52</v>
      </c>
      <c r="M11716" s="194">
        <v>100</v>
      </c>
      <c r="N11716" s="2">
        <v>0</v>
      </c>
      <c r="O11716" s="195">
        <v>0</v>
      </c>
    </row>
    <row r="11717" spans="1:15">
      <c r="A11717">
        <v>2022</v>
      </c>
      <c r="B11717" t="s">
        <v>63</v>
      </c>
      <c r="C11717" s="53">
        <f t="shared" si="649"/>
        <v>44936</v>
      </c>
      <c r="D11717">
        <v>12</v>
      </c>
      <c r="E11717" t="str">
        <f t="shared" si="648"/>
        <v>S24493612</v>
      </c>
      <c r="F11717" s="3">
        <v>2025</v>
      </c>
      <c r="G11717" s="2">
        <v>115</v>
      </c>
      <c r="H11717" s="2" t="s">
        <v>11731</v>
      </c>
      <c r="I11717" s="2" t="s">
        <v>4056</v>
      </c>
      <c r="J11717" s="2" t="s">
        <v>2294</v>
      </c>
      <c r="K11717" s="194" t="s">
        <v>137</v>
      </c>
      <c r="L11717" s="2">
        <v>48</v>
      </c>
      <c r="M11717" s="194">
        <v>100</v>
      </c>
      <c r="N11717" s="2">
        <v>0</v>
      </c>
      <c r="O11717" s="195">
        <v>0</v>
      </c>
    </row>
    <row r="11718" spans="1:15">
      <c r="A11718">
        <v>2022</v>
      </c>
      <c r="B11718" t="s">
        <v>63</v>
      </c>
      <c r="C11718" s="53">
        <f t="shared" si="649"/>
        <v>44936</v>
      </c>
      <c r="D11718">
        <v>13</v>
      </c>
      <c r="E11718" t="str">
        <f t="shared" si="648"/>
        <v>S24493613</v>
      </c>
      <c r="F11718" s="3">
        <v>2026</v>
      </c>
      <c r="G11718" s="2">
        <v>125</v>
      </c>
      <c r="H11718" s="2" t="s">
        <v>14877</v>
      </c>
      <c r="I11718" s="2" t="s">
        <v>14878</v>
      </c>
      <c r="J11718" s="2" t="s">
        <v>1787</v>
      </c>
      <c r="K11718" s="194" t="s">
        <v>137</v>
      </c>
      <c r="L11718" s="2">
        <v>35</v>
      </c>
      <c r="M11718" s="194" t="s">
        <v>14429</v>
      </c>
      <c r="N11718" s="2" t="s">
        <v>922</v>
      </c>
      <c r="O11718" s="195" t="s">
        <v>5106</v>
      </c>
    </row>
    <row r="11719" spans="1:15" ht="15.75" thickBot="1">
      <c r="A11719">
        <v>2022</v>
      </c>
      <c r="B11719" t="s">
        <v>63</v>
      </c>
      <c r="C11719" s="53">
        <f t="shared" si="649"/>
        <v>44936</v>
      </c>
      <c r="D11719">
        <v>14</v>
      </c>
      <c r="E11719" t="str">
        <f t="shared" si="648"/>
        <v>S24493614</v>
      </c>
      <c r="F11719" s="5">
        <v>2027</v>
      </c>
      <c r="G11719" s="6">
        <v>136</v>
      </c>
      <c r="H11719" s="6" t="s">
        <v>14031</v>
      </c>
      <c r="I11719" s="6" t="s">
        <v>14879</v>
      </c>
      <c r="J11719" s="6" t="s">
        <v>4113</v>
      </c>
      <c r="K11719" s="196" t="s">
        <v>137</v>
      </c>
      <c r="L11719" s="6">
        <v>31</v>
      </c>
      <c r="M11719" s="196" t="s">
        <v>11679</v>
      </c>
      <c r="N11719" s="6" t="s">
        <v>9084</v>
      </c>
      <c r="O11719" s="197" t="s">
        <v>1715</v>
      </c>
    </row>
    <row r="11720" spans="1:15" ht="18" thickTop="1" thickBot="1">
      <c r="A11720">
        <v>2022</v>
      </c>
      <c r="B11720" t="s">
        <v>63</v>
      </c>
      <c r="C11720" s="53">
        <f t="shared" si="649"/>
        <v>44936</v>
      </c>
      <c r="D11720">
        <v>15</v>
      </c>
      <c r="E11720" t="str">
        <f t="shared" si="648"/>
        <v>S24493615</v>
      </c>
      <c r="F11720" s="146" t="s">
        <v>11904</v>
      </c>
    </row>
    <row r="11721" spans="1:15" ht="16.5" thickTop="1" thickBot="1">
      <c r="A11721">
        <v>2022</v>
      </c>
      <c r="B11721" t="s">
        <v>63</v>
      </c>
      <c r="C11721" s="53">
        <f t="shared" si="649"/>
        <v>44936</v>
      </c>
      <c r="D11721">
        <v>16</v>
      </c>
      <c r="E11721" t="str">
        <f t="shared" si="648"/>
        <v>S24493616</v>
      </c>
      <c r="F11721" s="338" t="s">
        <v>1</v>
      </c>
      <c r="G11721" s="341" t="s">
        <v>2</v>
      </c>
      <c r="H11721" s="342"/>
      <c r="I11721" s="342"/>
      <c r="J11721" s="343"/>
      <c r="K11721" s="344" t="s">
        <v>3</v>
      </c>
      <c r="L11721" s="343"/>
      <c r="M11721" s="344" t="s">
        <v>144</v>
      </c>
      <c r="N11721" s="342"/>
      <c r="O11721" s="342"/>
    </row>
    <row r="11722" spans="1:15" ht="18" customHeight="1" thickBot="1">
      <c r="A11722">
        <v>2022</v>
      </c>
      <c r="B11722" t="s">
        <v>63</v>
      </c>
      <c r="C11722" s="53">
        <f t="shared" si="649"/>
        <v>44936</v>
      </c>
      <c r="D11722">
        <v>17</v>
      </c>
      <c r="E11722" t="str">
        <f t="shared" si="648"/>
        <v>S24493617</v>
      </c>
      <c r="F11722" s="339"/>
      <c r="G11722" s="345" t="s">
        <v>5</v>
      </c>
      <c r="H11722" s="347" t="s">
        <v>145</v>
      </c>
      <c r="I11722" s="348"/>
      <c r="J11722" s="349"/>
      <c r="K11722" s="350" t="s">
        <v>6</v>
      </c>
      <c r="L11722" s="352" t="s">
        <v>12875</v>
      </c>
      <c r="M11722" s="350" t="s">
        <v>8</v>
      </c>
      <c r="N11722" s="354" t="s">
        <v>146</v>
      </c>
      <c r="O11722" s="356" t="s">
        <v>147</v>
      </c>
    </row>
    <row r="11723" spans="1:15" ht="15.75" thickBot="1">
      <c r="A11723">
        <v>2022</v>
      </c>
      <c r="B11723" t="s">
        <v>63</v>
      </c>
      <c r="C11723" s="53">
        <f t="shared" si="649"/>
        <v>44936</v>
      </c>
      <c r="D11723">
        <v>18</v>
      </c>
      <c r="E11723" t="str">
        <f t="shared" si="648"/>
        <v>S24493618</v>
      </c>
      <c r="F11723" s="340"/>
      <c r="G11723" s="346"/>
      <c r="H11723" s="191" t="s">
        <v>9</v>
      </c>
      <c r="I11723" s="192" t="s">
        <v>18</v>
      </c>
      <c r="J11723" s="193" t="s">
        <v>11</v>
      </c>
      <c r="K11723" s="351"/>
      <c r="L11723" s="353"/>
      <c r="M11723" s="351"/>
      <c r="N11723" s="355"/>
      <c r="O11723" s="357"/>
    </row>
    <row r="11724" spans="1:15">
      <c r="A11724">
        <v>2022</v>
      </c>
      <c r="B11724" t="s">
        <v>63</v>
      </c>
      <c r="C11724" s="53">
        <f t="shared" si="649"/>
        <v>44936</v>
      </c>
      <c r="D11724">
        <v>19</v>
      </c>
      <c r="E11724" t="str">
        <f t="shared" si="648"/>
        <v>S24493619</v>
      </c>
      <c r="F11724" s="3" t="s">
        <v>16</v>
      </c>
      <c r="G11724" s="2">
        <v>29</v>
      </c>
      <c r="H11724" s="2" t="s">
        <v>14880</v>
      </c>
      <c r="I11724" s="2" t="s">
        <v>14881</v>
      </c>
      <c r="J11724" s="2" t="s">
        <v>4869</v>
      </c>
      <c r="K11724" s="194" t="s">
        <v>137</v>
      </c>
      <c r="L11724" s="2">
        <v>48</v>
      </c>
      <c r="M11724" s="194">
        <v>40</v>
      </c>
      <c r="N11724" s="2" t="s">
        <v>8474</v>
      </c>
      <c r="O11724" s="195" t="s">
        <v>546</v>
      </c>
    </row>
    <row r="11725" spans="1:15">
      <c r="A11725">
        <v>2022</v>
      </c>
      <c r="B11725" t="s">
        <v>63</v>
      </c>
      <c r="C11725" s="53">
        <f t="shared" si="649"/>
        <v>44936</v>
      </c>
      <c r="D11725">
        <v>20</v>
      </c>
      <c r="E11725" t="str">
        <f t="shared" si="648"/>
        <v>S24493620</v>
      </c>
      <c r="F11725" s="4">
        <v>44927</v>
      </c>
      <c r="G11725" s="2">
        <v>98</v>
      </c>
      <c r="H11725" s="2" t="s">
        <v>14744</v>
      </c>
      <c r="I11725" s="2" t="s">
        <v>3583</v>
      </c>
      <c r="J11725" s="2" t="s">
        <v>1025</v>
      </c>
      <c r="K11725" s="194" t="s">
        <v>137</v>
      </c>
      <c r="L11725" s="2">
        <v>48</v>
      </c>
      <c r="M11725" s="194" t="s">
        <v>4043</v>
      </c>
      <c r="N11725" s="2" t="s">
        <v>10188</v>
      </c>
      <c r="O11725" s="195" t="s">
        <v>2035</v>
      </c>
    </row>
    <row r="11726" spans="1:15">
      <c r="A11726">
        <v>2022</v>
      </c>
      <c r="B11726" t="s">
        <v>63</v>
      </c>
      <c r="C11726" s="53">
        <f t="shared" si="649"/>
        <v>44936</v>
      </c>
      <c r="D11726">
        <v>21</v>
      </c>
      <c r="E11726" t="str">
        <f t="shared" si="648"/>
        <v>S24493621</v>
      </c>
      <c r="F11726" s="4">
        <v>44958</v>
      </c>
      <c r="G11726" s="2">
        <v>99</v>
      </c>
      <c r="H11726" s="2" t="s">
        <v>3722</v>
      </c>
      <c r="I11726" s="2" t="s">
        <v>14882</v>
      </c>
      <c r="J11726" s="2" t="s">
        <v>1110</v>
      </c>
      <c r="K11726" s="194" t="s">
        <v>137</v>
      </c>
      <c r="L11726" s="2">
        <v>45</v>
      </c>
      <c r="M11726" s="194" t="s">
        <v>2054</v>
      </c>
      <c r="N11726" s="2" t="s">
        <v>10754</v>
      </c>
      <c r="O11726" s="195" t="s">
        <v>10754</v>
      </c>
    </row>
    <row r="11727" spans="1:15">
      <c r="A11727">
        <v>2022</v>
      </c>
      <c r="B11727" t="s">
        <v>63</v>
      </c>
      <c r="C11727" s="53">
        <f t="shared" si="649"/>
        <v>44936</v>
      </c>
      <c r="D11727">
        <v>22</v>
      </c>
      <c r="E11727" t="str">
        <f t="shared" si="648"/>
        <v>S24493622</v>
      </c>
      <c r="F11727" s="4">
        <v>44986</v>
      </c>
      <c r="G11727" s="2">
        <v>99</v>
      </c>
      <c r="H11727" s="2" t="s">
        <v>14883</v>
      </c>
      <c r="I11727" s="2" t="s">
        <v>14884</v>
      </c>
      <c r="J11727" s="2" t="s">
        <v>1110</v>
      </c>
      <c r="K11727" s="194" t="s">
        <v>137</v>
      </c>
      <c r="L11727" s="2">
        <v>42</v>
      </c>
      <c r="M11727" s="194" t="s">
        <v>6251</v>
      </c>
      <c r="N11727" s="2" t="s">
        <v>10754</v>
      </c>
      <c r="O11727" s="195" t="s">
        <v>2055</v>
      </c>
    </row>
    <row r="11728" spans="1:15">
      <c r="A11728">
        <v>2022</v>
      </c>
      <c r="B11728" t="s">
        <v>63</v>
      </c>
      <c r="C11728" s="53">
        <f t="shared" si="649"/>
        <v>44936</v>
      </c>
      <c r="D11728">
        <v>23</v>
      </c>
      <c r="E11728" t="str">
        <f t="shared" si="648"/>
        <v>S24493623</v>
      </c>
      <c r="F11728" s="4">
        <v>45017</v>
      </c>
      <c r="G11728" s="2">
        <v>98</v>
      </c>
      <c r="H11728" s="2" t="s">
        <v>14654</v>
      </c>
      <c r="I11728" s="2" t="s">
        <v>14218</v>
      </c>
      <c r="J11728" s="2" t="s">
        <v>2816</v>
      </c>
      <c r="K11728" s="194" t="s">
        <v>137</v>
      </c>
      <c r="L11728" s="2">
        <v>41</v>
      </c>
      <c r="M11728" s="194" t="s">
        <v>2054</v>
      </c>
      <c r="N11728" s="2" t="s">
        <v>2055</v>
      </c>
      <c r="O11728" s="195" t="s">
        <v>257</v>
      </c>
    </row>
    <row r="11729" spans="1:15">
      <c r="A11729">
        <v>2022</v>
      </c>
      <c r="B11729" t="s">
        <v>63</v>
      </c>
      <c r="C11729" s="53">
        <f t="shared" si="649"/>
        <v>44936</v>
      </c>
      <c r="D11729">
        <v>24</v>
      </c>
      <c r="E11729" t="str">
        <f t="shared" si="648"/>
        <v>S24493624</v>
      </c>
      <c r="F11729" s="3" t="s">
        <v>14441</v>
      </c>
      <c r="G11729" s="2">
        <v>105</v>
      </c>
      <c r="H11729" s="2" t="s">
        <v>11733</v>
      </c>
      <c r="I11729" s="2" t="s">
        <v>14885</v>
      </c>
      <c r="J11729" s="2" t="s">
        <v>3234</v>
      </c>
      <c r="K11729" s="194" t="s">
        <v>137</v>
      </c>
      <c r="L11729" s="2">
        <v>45</v>
      </c>
      <c r="M11729" s="194" t="s">
        <v>11799</v>
      </c>
      <c r="N11729" s="2" t="s">
        <v>799</v>
      </c>
      <c r="O11729" s="195" t="s">
        <v>269</v>
      </c>
    </row>
    <row r="11730" spans="1:15">
      <c r="A11730">
        <v>2022</v>
      </c>
      <c r="B11730" t="s">
        <v>63</v>
      </c>
      <c r="C11730" s="53">
        <f t="shared" si="649"/>
        <v>44936</v>
      </c>
      <c r="D11730">
        <v>25</v>
      </c>
      <c r="E11730" t="str">
        <f t="shared" si="648"/>
        <v>S24493625</v>
      </c>
      <c r="F11730" s="3">
        <v>2024</v>
      </c>
      <c r="G11730" s="2">
        <v>130</v>
      </c>
      <c r="H11730" s="2" t="s">
        <v>14886</v>
      </c>
      <c r="I11730" s="2" t="s">
        <v>14097</v>
      </c>
      <c r="J11730" s="2" t="s">
        <v>739</v>
      </c>
      <c r="K11730" s="194" t="s">
        <v>137</v>
      </c>
      <c r="L11730" s="2">
        <v>45</v>
      </c>
      <c r="M11730" s="194">
        <v>100</v>
      </c>
      <c r="N11730" s="2">
        <v>0</v>
      </c>
      <c r="O11730" s="195">
        <v>0</v>
      </c>
    </row>
    <row r="11731" spans="1:15">
      <c r="A11731">
        <v>2022</v>
      </c>
      <c r="B11731" t="s">
        <v>63</v>
      </c>
      <c r="C11731" s="53">
        <f t="shared" si="649"/>
        <v>44936</v>
      </c>
      <c r="D11731">
        <v>26</v>
      </c>
      <c r="E11731" t="str">
        <f t="shared" si="648"/>
        <v>S24493626</v>
      </c>
      <c r="F11731" s="3">
        <v>2025</v>
      </c>
      <c r="G11731" s="2">
        <v>145</v>
      </c>
      <c r="H11731" s="2" t="s">
        <v>14887</v>
      </c>
      <c r="I11731" s="2" t="s">
        <v>9400</v>
      </c>
      <c r="J11731" s="2" t="s">
        <v>4552</v>
      </c>
      <c r="K11731" s="194" t="s">
        <v>137</v>
      </c>
      <c r="L11731" s="2">
        <v>41</v>
      </c>
      <c r="M11731" s="194">
        <v>100</v>
      </c>
      <c r="N11731" s="2">
        <v>0</v>
      </c>
      <c r="O11731" s="195">
        <v>0</v>
      </c>
    </row>
    <row r="11732" spans="1:15">
      <c r="A11732">
        <v>2022</v>
      </c>
      <c r="B11732" t="s">
        <v>63</v>
      </c>
      <c r="C11732" s="53">
        <f t="shared" si="649"/>
        <v>44936</v>
      </c>
      <c r="D11732">
        <v>27</v>
      </c>
      <c r="E11732" t="str">
        <f t="shared" si="648"/>
        <v>S24493627</v>
      </c>
      <c r="F11732" s="3">
        <v>2026</v>
      </c>
      <c r="G11732" s="2">
        <v>155</v>
      </c>
      <c r="H11732" s="2" t="s">
        <v>14888</v>
      </c>
      <c r="I11732" s="2" t="s">
        <v>7894</v>
      </c>
      <c r="J11732" s="2" t="s">
        <v>1787</v>
      </c>
      <c r="K11732" s="194" t="s">
        <v>137</v>
      </c>
      <c r="L11732" s="2">
        <v>35</v>
      </c>
      <c r="M11732" s="194" t="s">
        <v>11289</v>
      </c>
      <c r="N11732" s="2" t="s">
        <v>416</v>
      </c>
      <c r="O11732" s="195" t="s">
        <v>2383</v>
      </c>
    </row>
    <row r="11733" spans="1:15" ht="15.75" thickBot="1">
      <c r="A11733">
        <v>2022</v>
      </c>
      <c r="B11733" t="s">
        <v>63</v>
      </c>
      <c r="C11733" s="53">
        <f t="shared" si="649"/>
        <v>44936</v>
      </c>
      <c r="D11733">
        <v>28</v>
      </c>
      <c r="E11733" t="str">
        <f t="shared" si="648"/>
        <v>S24493628</v>
      </c>
      <c r="F11733" s="5">
        <v>2027</v>
      </c>
      <c r="G11733" s="6">
        <v>166</v>
      </c>
      <c r="H11733" s="6" t="s">
        <v>14889</v>
      </c>
      <c r="I11733" s="6" t="s">
        <v>5283</v>
      </c>
      <c r="J11733" s="6" t="s">
        <v>519</v>
      </c>
      <c r="K11733" s="196" t="s">
        <v>137</v>
      </c>
      <c r="L11733" s="6">
        <v>33</v>
      </c>
      <c r="M11733" s="196" t="s">
        <v>4532</v>
      </c>
      <c r="N11733" s="6" t="s">
        <v>1629</v>
      </c>
      <c r="O11733" s="197" t="s">
        <v>2383</v>
      </c>
    </row>
    <row r="11734" spans="1:15" ht="18" thickTop="1" thickBot="1">
      <c r="A11734">
        <v>2022</v>
      </c>
      <c r="B11734" t="s">
        <v>62</v>
      </c>
      <c r="C11734" s="53">
        <f>C11733+7</f>
        <v>44943</v>
      </c>
      <c r="D11734">
        <v>1</v>
      </c>
      <c r="E11734" t="str">
        <f t="shared" ref="E11734:E11761" si="650">B11734&amp;C11734&amp;D11734</f>
        <v>S3449431</v>
      </c>
      <c r="F11734" s="146" t="s">
        <v>11903</v>
      </c>
    </row>
    <row r="11735" spans="1:15" ht="16.5" thickTop="1" thickBot="1">
      <c r="A11735">
        <v>2022</v>
      </c>
      <c r="B11735" t="s">
        <v>62</v>
      </c>
      <c r="C11735" s="53">
        <f t="shared" ref="C11735:C11761" si="651">C11734</f>
        <v>44943</v>
      </c>
      <c r="D11735">
        <v>2</v>
      </c>
      <c r="E11735" t="str">
        <f t="shared" si="650"/>
        <v>S3449432</v>
      </c>
      <c r="F11735" s="338" t="s">
        <v>1</v>
      </c>
      <c r="G11735" s="341" t="s">
        <v>2</v>
      </c>
      <c r="H11735" s="342"/>
      <c r="I11735" s="342"/>
      <c r="J11735" s="343"/>
      <c r="K11735" s="344" t="s">
        <v>3</v>
      </c>
      <c r="L11735" s="343"/>
      <c r="M11735" s="344" t="s">
        <v>144</v>
      </c>
      <c r="N11735" s="342"/>
      <c r="O11735" s="342"/>
    </row>
    <row r="11736" spans="1:15" ht="18" customHeight="1" thickBot="1">
      <c r="A11736">
        <v>2022</v>
      </c>
      <c r="B11736" t="s">
        <v>62</v>
      </c>
      <c r="C11736" s="53">
        <f t="shared" si="651"/>
        <v>44943</v>
      </c>
      <c r="D11736">
        <v>3</v>
      </c>
      <c r="E11736" t="str">
        <f t="shared" si="650"/>
        <v>S3449433</v>
      </c>
      <c r="F11736" s="339"/>
      <c r="G11736" s="345" t="s">
        <v>5</v>
      </c>
      <c r="H11736" s="347" t="s">
        <v>145</v>
      </c>
      <c r="I11736" s="348"/>
      <c r="J11736" s="349"/>
      <c r="K11736" s="350" t="s">
        <v>6</v>
      </c>
      <c r="L11736" s="352" t="s">
        <v>12875</v>
      </c>
      <c r="M11736" s="350" t="s">
        <v>8</v>
      </c>
      <c r="N11736" s="354" t="s">
        <v>146</v>
      </c>
      <c r="O11736" s="356" t="s">
        <v>147</v>
      </c>
    </row>
    <row r="11737" spans="1:15" ht="15.75" thickBot="1">
      <c r="A11737">
        <v>2022</v>
      </c>
      <c r="B11737" t="s">
        <v>62</v>
      </c>
      <c r="C11737" s="53">
        <f t="shared" si="651"/>
        <v>44943</v>
      </c>
      <c r="D11737">
        <v>4</v>
      </c>
      <c r="E11737" t="str">
        <f t="shared" si="650"/>
        <v>S3449434</v>
      </c>
      <c r="F11737" s="340"/>
      <c r="G11737" s="346"/>
      <c r="H11737" s="191" t="s">
        <v>9</v>
      </c>
      <c r="I11737" s="192" t="s">
        <v>18</v>
      </c>
      <c r="J11737" s="193" t="s">
        <v>11</v>
      </c>
      <c r="K11737" s="351"/>
      <c r="L11737" s="353"/>
      <c r="M11737" s="351"/>
      <c r="N11737" s="355"/>
      <c r="O11737" s="357"/>
    </row>
    <row r="11738" spans="1:15">
      <c r="A11738">
        <v>2022</v>
      </c>
      <c r="B11738" t="s">
        <v>62</v>
      </c>
      <c r="C11738" s="53">
        <f t="shared" si="651"/>
        <v>44943</v>
      </c>
      <c r="D11738">
        <v>5</v>
      </c>
      <c r="E11738" t="str">
        <f t="shared" si="650"/>
        <v>S3449435</v>
      </c>
      <c r="F11738" s="3" t="s">
        <v>12</v>
      </c>
      <c r="G11738" s="2">
        <v>0</v>
      </c>
      <c r="H11738" s="2" t="s">
        <v>14890</v>
      </c>
      <c r="I11738" s="2" t="s">
        <v>14824</v>
      </c>
      <c r="J11738" s="2" t="s">
        <v>6172</v>
      </c>
      <c r="K11738" s="194" t="s">
        <v>17</v>
      </c>
      <c r="L11738" s="2">
        <v>46</v>
      </c>
      <c r="M11738" s="194" t="s">
        <v>11434</v>
      </c>
      <c r="N11738" s="2" t="s">
        <v>641</v>
      </c>
      <c r="O11738" s="195" t="s">
        <v>11434</v>
      </c>
    </row>
    <row r="11739" spans="1:15">
      <c r="A11739">
        <v>2022</v>
      </c>
      <c r="B11739" t="s">
        <v>62</v>
      </c>
      <c r="C11739" s="53">
        <f t="shared" si="651"/>
        <v>44943</v>
      </c>
      <c r="D11739">
        <v>6</v>
      </c>
      <c r="E11739" t="str">
        <f t="shared" si="650"/>
        <v>S3449436</v>
      </c>
      <c r="F11739" s="4">
        <v>44927</v>
      </c>
      <c r="G11739" s="2">
        <v>69</v>
      </c>
      <c r="H11739" s="2" t="s">
        <v>14800</v>
      </c>
      <c r="I11739" s="2" t="s">
        <v>14891</v>
      </c>
      <c r="J11739" s="2" t="s">
        <v>6135</v>
      </c>
      <c r="K11739" s="194" t="s">
        <v>137</v>
      </c>
      <c r="L11739" s="2">
        <v>49</v>
      </c>
      <c r="M11739" s="194">
        <v>15</v>
      </c>
      <c r="N11739" s="2" t="s">
        <v>10595</v>
      </c>
      <c r="O11739" s="195" t="s">
        <v>4891</v>
      </c>
    </row>
    <row r="11740" spans="1:15">
      <c r="A11740">
        <v>2022</v>
      </c>
      <c r="B11740" t="s">
        <v>62</v>
      </c>
      <c r="C11740" s="53">
        <f t="shared" si="651"/>
        <v>44943</v>
      </c>
      <c r="D11740">
        <v>7</v>
      </c>
      <c r="E11740" t="str">
        <f t="shared" si="650"/>
        <v>S3449437</v>
      </c>
      <c r="F11740" s="4">
        <v>44958</v>
      </c>
      <c r="G11740" s="2">
        <v>70</v>
      </c>
      <c r="H11740" s="2" t="s">
        <v>7902</v>
      </c>
      <c r="I11740" s="2" t="s">
        <v>14892</v>
      </c>
      <c r="J11740" s="2" t="s">
        <v>5459</v>
      </c>
      <c r="K11740" s="194" t="s">
        <v>137</v>
      </c>
      <c r="L11740" s="2">
        <v>46</v>
      </c>
      <c r="M11740" s="194" t="s">
        <v>450</v>
      </c>
      <c r="N11740" s="2" t="s">
        <v>1106</v>
      </c>
      <c r="O11740" s="195" t="s">
        <v>4046</v>
      </c>
    </row>
    <row r="11741" spans="1:15">
      <c r="A11741">
        <v>2022</v>
      </c>
      <c r="B11741" t="s">
        <v>62</v>
      </c>
      <c r="C11741" s="53">
        <f t="shared" si="651"/>
        <v>44943</v>
      </c>
      <c r="D11741">
        <v>8</v>
      </c>
      <c r="E11741" t="str">
        <f t="shared" si="650"/>
        <v>S3449438</v>
      </c>
      <c r="F11741" s="4">
        <v>44986</v>
      </c>
      <c r="G11741" s="2">
        <v>70</v>
      </c>
      <c r="H11741" s="2" t="s">
        <v>14265</v>
      </c>
      <c r="I11741" s="2" t="s">
        <v>14893</v>
      </c>
      <c r="J11741" s="2" t="s">
        <v>10004</v>
      </c>
      <c r="K11741" s="194" t="s">
        <v>137</v>
      </c>
      <c r="L11741" s="2">
        <v>43</v>
      </c>
      <c r="M11741" s="194" t="s">
        <v>12726</v>
      </c>
      <c r="N11741" s="2" t="s">
        <v>12429</v>
      </c>
      <c r="O11741" s="195" t="s">
        <v>518</v>
      </c>
    </row>
    <row r="11742" spans="1:15">
      <c r="A11742">
        <v>2022</v>
      </c>
      <c r="B11742" t="s">
        <v>62</v>
      </c>
      <c r="C11742" s="53">
        <f t="shared" si="651"/>
        <v>44943</v>
      </c>
      <c r="D11742">
        <v>9</v>
      </c>
      <c r="E11742" t="str">
        <f t="shared" si="650"/>
        <v>S3449439</v>
      </c>
      <c r="F11742" s="4">
        <v>45017</v>
      </c>
      <c r="G11742" s="2">
        <v>70</v>
      </c>
      <c r="H11742" s="2" t="s">
        <v>14894</v>
      </c>
      <c r="I11742" s="2" t="s">
        <v>14895</v>
      </c>
      <c r="J11742" s="2" t="s">
        <v>10208</v>
      </c>
      <c r="K11742" s="194" t="s">
        <v>137</v>
      </c>
      <c r="L11742" s="2">
        <v>40</v>
      </c>
      <c r="M11742" s="194" t="s">
        <v>1651</v>
      </c>
      <c r="N11742" s="2" t="s">
        <v>641</v>
      </c>
      <c r="O11742" s="195" t="s">
        <v>2149</v>
      </c>
    </row>
    <row r="11743" spans="1:15">
      <c r="A11743">
        <v>2022</v>
      </c>
      <c r="B11743" t="s">
        <v>62</v>
      </c>
      <c r="C11743" s="53">
        <f t="shared" si="651"/>
        <v>44943</v>
      </c>
      <c r="D11743">
        <v>10</v>
      </c>
      <c r="E11743" t="str">
        <f t="shared" si="650"/>
        <v>S34494310</v>
      </c>
      <c r="F11743" s="3" t="s">
        <v>14441</v>
      </c>
      <c r="G11743" s="2">
        <v>75</v>
      </c>
      <c r="H11743" s="2" t="s">
        <v>14896</v>
      </c>
      <c r="I11743" s="2" t="s">
        <v>11828</v>
      </c>
      <c r="J11743" s="2" t="s">
        <v>1547</v>
      </c>
      <c r="K11743" s="194" t="s">
        <v>137</v>
      </c>
      <c r="L11743" s="2">
        <v>47</v>
      </c>
      <c r="M11743" s="194" t="s">
        <v>3522</v>
      </c>
      <c r="N11743" s="2">
        <v>0</v>
      </c>
      <c r="O11743" s="195" t="s">
        <v>568</v>
      </c>
    </row>
    <row r="11744" spans="1:15">
      <c r="A11744">
        <v>2022</v>
      </c>
      <c r="B11744" t="s">
        <v>62</v>
      </c>
      <c r="C11744" s="53">
        <f t="shared" si="651"/>
        <v>44943</v>
      </c>
      <c r="D11744">
        <v>11</v>
      </c>
      <c r="E11744" t="str">
        <f t="shared" si="650"/>
        <v>S34494311</v>
      </c>
      <c r="F11744" s="3">
        <v>2024</v>
      </c>
      <c r="G11744" s="2">
        <v>91</v>
      </c>
      <c r="H11744" s="2" t="s">
        <v>14897</v>
      </c>
      <c r="I11744" s="2" t="s">
        <v>14499</v>
      </c>
      <c r="J11744" s="2" t="s">
        <v>2405</v>
      </c>
      <c r="K11744" s="194" t="s">
        <v>17</v>
      </c>
      <c r="L11744" s="2">
        <v>58</v>
      </c>
      <c r="M11744" s="194" t="s">
        <v>13879</v>
      </c>
      <c r="N11744" s="2" t="s">
        <v>5106</v>
      </c>
      <c r="O11744" s="195">
        <v>0</v>
      </c>
    </row>
    <row r="11745" spans="1:15">
      <c r="A11745">
        <v>2022</v>
      </c>
      <c r="B11745" t="s">
        <v>62</v>
      </c>
      <c r="C11745" s="53">
        <f t="shared" si="651"/>
        <v>44943</v>
      </c>
      <c r="D11745">
        <v>12</v>
      </c>
      <c r="E11745" t="str">
        <f t="shared" si="650"/>
        <v>S34494312</v>
      </c>
      <c r="F11745" s="3">
        <v>2025</v>
      </c>
      <c r="G11745" s="2">
        <v>106</v>
      </c>
      <c r="H11745" s="2" t="s">
        <v>14197</v>
      </c>
      <c r="I11745" s="2" t="s">
        <v>3678</v>
      </c>
      <c r="J11745" s="2" t="s">
        <v>917</v>
      </c>
      <c r="K11745" s="194" t="s">
        <v>137</v>
      </c>
      <c r="L11745" s="2">
        <v>53</v>
      </c>
      <c r="M11745" s="194" t="s">
        <v>13624</v>
      </c>
      <c r="N11745" s="2" t="s">
        <v>1715</v>
      </c>
      <c r="O11745" s="195" t="s">
        <v>3631</v>
      </c>
    </row>
    <row r="11746" spans="1:15">
      <c r="A11746">
        <v>2022</v>
      </c>
      <c r="B11746" t="s">
        <v>62</v>
      </c>
      <c r="C11746" s="53">
        <f t="shared" si="651"/>
        <v>44943</v>
      </c>
      <c r="D11746">
        <v>13</v>
      </c>
      <c r="E11746" t="str">
        <f t="shared" si="650"/>
        <v>S34494313</v>
      </c>
      <c r="F11746" s="3">
        <v>2026</v>
      </c>
      <c r="G11746" s="2">
        <v>120</v>
      </c>
      <c r="H11746" s="2" t="s">
        <v>4965</v>
      </c>
      <c r="I11746" s="2" t="s">
        <v>14898</v>
      </c>
      <c r="J11746" s="2" t="s">
        <v>9130</v>
      </c>
      <c r="K11746" s="194" t="s">
        <v>137</v>
      </c>
      <c r="L11746" s="2">
        <v>35</v>
      </c>
      <c r="M11746" s="194" t="s">
        <v>4439</v>
      </c>
      <c r="N11746" s="2" t="s">
        <v>1715</v>
      </c>
      <c r="O11746" s="195" t="s">
        <v>9757</v>
      </c>
    </row>
    <row r="11747" spans="1:15" ht="15.75" thickBot="1">
      <c r="A11747">
        <v>2022</v>
      </c>
      <c r="B11747" t="s">
        <v>62</v>
      </c>
      <c r="C11747" s="53">
        <f t="shared" si="651"/>
        <v>44943</v>
      </c>
      <c r="D11747">
        <v>14</v>
      </c>
      <c r="E11747" t="str">
        <f t="shared" si="650"/>
        <v>S34494314</v>
      </c>
      <c r="F11747" s="5">
        <v>2027</v>
      </c>
      <c r="G11747" s="6">
        <v>130</v>
      </c>
      <c r="H11747" s="6" t="s">
        <v>14899</v>
      </c>
      <c r="I11747" s="6" t="s">
        <v>14900</v>
      </c>
      <c r="J11747" s="6" t="s">
        <v>695</v>
      </c>
      <c r="K11747" s="196" t="s">
        <v>137</v>
      </c>
      <c r="L11747" s="6">
        <v>25</v>
      </c>
      <c r="M11747" s="196" t="s">
        <v>4855</v>
      </c>
      <c r="N11747" s="6" t="s">
        <v>2149</v>
      </c>
      <c r="O11747" s="197" t="s">
        <v>1649</v>
      </c>
    </row>
    <row r="11748" spans="1:15" ht="18" thickTop="1" thickBot="1">
      <c r="A11748">
        <v>2022</v>
      </c>
      <c r="B11748" t="s">
        <v>62</v>
      </c>
      <c r="C11748" s="53">
        <f t="shared" si="651"/>
        <v>44943</v>
      </c>
      <c r="D11748">
        <v>15</v>
      </c>
      <c r="E11748" t="str">
        <f t="shared" si="650"/>
        <v>S34494315</v>
      </c>
      <c r="F11748" s="146" t="s">
        <v>11904</v>
      </c>
    </row>
    <row r="11749" spans="1:15" ht="16.5" thickTop="1" thickBot="1">
      <c r="A11749">
        <v>2022</v>
      </c>
      <c r="B11749" t="s">
        <v>62</v>
      </c>
      <c r="C11749" s="53">
        <f t="shared" si="651"/>
        <v>44943</v>
      </c>
      <c r="D11749">
        <v>16</v>
      </c>
      <c r="E11749" t="str">
        <f t="shared" si="650"/>
        <v>S34494316</v>
      </c>
      <c r="F11749" s="338" t="s">
        <v>1</v>
      </c>
      <c r="G11749" s="341" t="s">
        <v>2</v>
      </c>
      <c r="H11749" s="342"/>
      <c r="I11749" s="342"/>
      <c r="J11749" s="343"/>
      <c r="K11749" s="344" t="s">
        <v>3</v>
      </c>
      <c r="L11749" s="343"/>
      <c r="M11749" s="344" t="s">
        <v>144</v>
      </c>
      <c r="N11749" s="342"/>
      <c r="O11749" s="342"/>
    </row>
    <row r="11750" spans="1:15" ht="18" customHeight="1" thickBot="1">
      <c r="A11750">
        <v>2022</v>
      </c>
      <c r="B11750" t="s">
        <v>62</v>
      </c>
      <c r="C11750" s="53">
        <f t="shared" si="651"/>
        <v>44943</v>
      </c>
      <c r="D11750">
        <v>17</v>
      </c>
      <c r="E11750" t="str">
        <f t="shared" si="650"/>
        <v>S34494317</v>
      </c>
      <c r="F11750" s="339"/>
      <c r="G11750" s="345" t="s">
        <v>5</v>
      </c>
      <c r="H11750" s="347" t="s">
        <v>145</v>
      </c>
      <c r="I11750" s="348"/>
      <c r="J11750" s="349"/>
      <c r="K11750" s="350" t="s">
        <v>6</v>
      </c>
      <c r="L11750" s="352" t="s">
        <v>12875</v>
      </c>
      <c r="M11750" s="350" t="s">
        <v>8</v>
      </c>
      <c r="N11750" s="354" t="s">
        <v>146</v>
      </c>
      <c r="O11750" s="356" t="s">
        <v>147</v>
      </c>
    </row>
    <row r="11751" spans="1:15" ht="15.75" thickBot="1">
      <c r="A11751">
        <v>2022</v>
      </c>
      <c r="B11751" t="s">
        <v>62</v>
      </c>
      <c r="C11751" s="53">
        <f t="shared" si="651"/>
        <v>44943</v>
      </c>
      <c r="D11751">
        <v>18</v>
      </c>
      <c r="E11751" t="str">
        <f t="shared" si="650"/>
        <v>S34494318</v>
      </c>
      <c r="F11751" s="340"/>
      <c r="G11751" s="346"/>
      <c r="H11751" s="191" t="s">
        <v>9</v>
      </c>
      <c r="I11751" s="192" t="s">
        <v>18</v>
      </c>
      <c r="J11751" s="193" t="s">
        <v>11</v>
      </c>
      <c r="K11751" s="351"/>
      <c r="L11751" s="353"/>
      <c r="M11751" s="351"/>
      <c r="N11751" s="355"/>
      <c r="O11751" s="357"/>
    </row>
    <row r="11752" spans="1:15">
      <c r="A11752">
        <v>2022</v>
      </c>
      <c r="B11752" t="s">
        <v>62</v>
      </c>
      <c r="C11752" s="53">
        <f t="shared" si="651"/>
        <v>44943</v>
      </c>
      <c r="D11752">
        <v>19</v>
      </c>
      <c r="E11752" t="str">
        <f t="shared" si="650"/>
        <v>S34494319</v>
      </c>
      <c r="F11752" s="3" t="s">
        <v>16</v>
      </c>
      <c r="G11752" s="2">
        <v>28</v>
      </c>
      <c r="H11752" s="2" t="s">
        <v>14901</v>
      </c>
      <c r="I11752" s="2" t="s">
        <v>14902</v>
      </c>
      <c r="J11752" s="2" t="s">
        <v>2172</v>
      </c>
      <c r="K11752" s="194" t="s">
        <v>137</v>
      </c>
      <c r="L11752" s="2">
        <v>52</v>
      </c>
      <c r="M11752" s="194">
        <v>30</v>
      </c>
      <c r="N11752" s="2">
        <v>55</v>
      </c>
      <c r="O11752" s="195">
        <v>15</v>
      </c>
    </row>
    <row r="11753" spans="1:15">
      <c r="A11753">
        <v>2022</v>
      </c>
      <c r="B11753" t="s">
        <v>62</v>
      </c>
      <c r="C11753" s="53">
        <f t="shared" si="651"/>
        <v>44943</v>
      </c>
      <c r="D11753">
        <v>20</v>
      </c>
      <c r="E11753" t="str">
        <f t="shared" si="650"/>
        <v>S34494320</v>
      </c>
      <c r="F11753" s="4">
        <v>44927</v>
      </c>
      <c r="G11753" s="2">
        <v>97</v>
      </c>
      <c r="H11753" s="2" t="s">
        <v>5458</v>
      </c>
      <c r="I11753" s="2" t="s">
        <v>6892</v>
      </c>
      <c r="J11753" s="2" t="s">
        <v>2408</v>
      </c>
      <c r="K11753" s="194" t="s">
        <v>137</v>
      </c>
      <c r="L11753" s="2">
        <v>52</v>
      </c>
      <c r="M11753" s="194" t="s">
        <v>301</v>
      </c>
      <c r="N11753" s="2" t="s">
        <v>302</v>
      </c>
      <c r="O11753" s="195" t="s">
        <v>303</v>
      </c>
    </row>
    <row r="11754" spans="1:15">
      <c r="A11754">
        <v>2022</v>
      </c>
      <c r="B11754" t="s">
        <v>62</v>
      </c>
      <c r="C11754" s="53">
        <f t="shared" si="651"/>
        <v>44943</v>
      </c>
      <c r="D11754">
        <v>21</v>
      </c>
      <c r="E11754" t="str">
        <f t="shared" si="650"/>
        <v>S34494321</v>
      </c>
      <c r="F11754" s="4">
        <v>44958</v>
      </c>
      <c r="G11754" s="2">
        <v>100</v>
      </c>
      <c r="H11754" s="2" t="s">
        <v>14691</v>
      </c>
      <c r="I11754" s="2" t="s">
        <v>14903</v>
      </c>
      <c r="J11754" s="2" t="s">
        <v>1547</v>
      </c>
      <c r="K11754" s="194" t="s">
        <v>137</v>
      </c>
      <c r="L11754" s="2">
        <v>47</v>
      </c>
      <c r="M11754" s="194" t="s">
        <v>636</v>
      </c>
      <c r="N11754" s="2" t="s">
        <v>3320</v>
      </c>
      <c r="O11754" s="195" t="s">
        <v>1975</v>
      </c>
    </row>
    <row r="11755" spans="1:15">
      <c r="A11755">
        <v>2022</v>
      </c>
      <c r="B11755" t="s">
        <v>62</v>
      </c>
      <c r="C11755" s="53">
        <f t="shared" si="651"/>
        <v>44943</v>
      </c>
      <c r="D11755">
        <v>22</v>
      </c>
      <c r="E11755" t="str">
        <f t="shared" si="650"/>
        <v>S34494322</v>
      </c>
      <c r="F11755" s="4">
        <v>44986</v>
      </c>
      <c r="G11755" s="2">
        <v>100</v>
      </c>
      <c r="H11755" s="2" t="s">
        <v>10180</v>
      </c>
      <c r="I11755" s="2" t="s">
        <v>14904</v>
      </c>
      <c r="J11755" s="2" t="s">
        <v>1025</v>
      </c>
      <c r="K11755" s="194" t="s">
        <v>137</v>
      </c>
      <c r="L11755" s="2">
        <v>43</v>
      </c>
      <c r="M11755" s="194" t="s">
        <v>271</v>
      </c>
      <c r="N11755" s="2" t="s">
        <v>2049</v>
      </c>
      <c r="O11755" s="195">
        <v>10</v>
      </c>
    </row>
    <row r="11756" spans="1:15">
      <c r="A11756">
        <v>2022</v>
      </c>
      <c r="B11756" t="s">
        <v>62</v>
      </c>
      <c r="C11756" s="53">
        <f t="shared" si="651"/>
        <v>44943</v>
      </c>
      <c r="D11756">
        <v>23</v>
      </c>
      <c r="E11756" t="str">
        <f t="shared" si="650"/>
        <v>S34494323</v>
      </c>
      <c r="F11756" s="4">
        <v>45017</v>
      </c>
      <c r="G11756" s="2">
        <v>100</v>
      </c>
      <c r="H11756" s="2" t="s">
        <v>14905</v>
      </c>
      <c r="I11756" s="2" t="s">
        <v>14906</v>
      </c>
      <c r="J11756" s="2" t="s">
        <v>3328</v>
      </c>
      <c r="K11756" s="194" t="s">
        <v>137</v>
      </c>
      <c r="L11756" s="2">
        <v>42</v>
      </c>
      <c r="M11756" s="194">
        <v>40</v>
      </c>
      <c r="N11756" s="2">
        <v>40</v>
      </c>
      <c r="O11756" s="195">
        <v>20</v>
      </c>
    </row>
    <row r="11757" spans="1:15">
      <c r="A11757">
        <v>2022</v>
      </c>
      <c r="B11757" t="s">
        <v>62</v>
      </c>
      <c r="C11757" s="53">
        <f t="shared" si="651"/>
        <v>44943</v>
      </c>
      <c r="D11757">
        <v>24</v>
      </c>
      <c r="E11757" t="str">
        <f t="shared" si="650"/>
        <v>S34494324</v>
      </c>
      <c r="F11757" s="3" t="s">
        <v>14441</v>
      </c>
      <c r="G11757" s="2">
        <v>105</v>
      </c>
      <c r="H11757" s="2" t="s">
        <v>14907</v>
      </c>
      <c r="I11757" s="2" t="s">
        <v>14908</v>
      </c>
      <c r="J11757" s="2" t="s">
        <v>2289</v>
      </c>
      <c r="K11757" s="194" t="s">
        <v>137</v>
      </c>
      <c r="L11757" s="2">
        <v>45</v>
      </c>
      <c r="M11757" s="194" t="s">
        <v>6288</v>
      </c>
      <c r="N11757" s="2" t="s">
        <v>1322</v>
      </c>
      <c r="O11757" s="195" t="s">
        <v>469</v>
      </c>
    </row>
    <row r="11758" spans="1:15">
      <c r="A11758">
        <v>2022</v>
      </c>
      <c r="B11758" t="s">
        <v>62</v>
      </c>
      <c r="C11758" s="53">
        <f t="shared" si="651"/>
        <v>44943</v>
      </c>
      <c r="D11758">
        <v>25</v>
      </c>
      <c r="E11758" t="str">
        <f t="shared" si="650"/>
        <v>S34494325</v>
      </c>
      <c r="F11758" s="3">
        <v>2024</v>
      </c>
      <c r="G11758" s="2">
        <v>121</v>
      </c>
      <c r="H11758" s="2" t="s">
        <v>14909</v>
      </c>
      <c r="I11758" s="2" t="s">
        <v>4349</v>
      </c>
      <c r="J11758" s="2" t="s">
        <v>1990</v>
      </c>
      <c r="K11758" s="194" t="s">
        <v>137</v>
      </c>
      <c r="L11758" s="2">
        <v>51</v>
      </c>
      <c r="M11758" s="194" t="s">
        <v>11858</v>
      </c>
      <c r="N11758" s="2" t="s">
        <v>1502</v>
      </c>
      <c r="O11758" s="195">
        <v>0</v>
      </c>
    </row>
    <row r="11759" spans="1:15">
      <c r="A11759">
        <v>2022</v>
      </c>
      <c r="B11759" t="s">
        <v>62</v>
      </c>
      <c r="C11759" s="53">
        <f t="shared" si="651"/>
        <v>44943</v>
      </c>
      <c r="D11759">
        <v>26</v>
      </c>
      <c r="E11759" t="str">
        <f t="shared" si="650"/>
        <v>S34494326</v>
      </c>
      <c r="F11759" s="3">
        <v>2025</v>
      </c>
      <c r="G11759" s="2">
        <v>134</v>
      </c>
      <c r="H11759" s="2" t="s">
        <v>3791</v>
      </c>
      <c r="I11759" s="2" t="s">
        <v>14910</v>
      </c>
      <c r="J11759" s="2" t="s">
        <v>833</v>
      </c>
      <c r="K11759" s="194" t="s">
        <v>137</v>
      </c>
      <c r="L11759" s="2">
        <v>42</v>
      </c>
      <c r="M11759" s="194" t="s">
        <v>411</v>
      </c>
      <c r="N11759" s="2" t="s">
        <v>799</v>
      </c>
      <c r="O11759" s="195" t="s">
        <v>799</v>
      </c>
    </row>
    <row r="11760" spans="1:15">
      <c r="A11760">
        <v>2022</v>
      </c>
      <c r="B11760" t="s">
        <v>62</v>
      </c>
      <c r="C11760" s="53">
        <f t="shared" si="651"/>
        <v>44943</v>
      </c>
      <c r="D11760">
        <v>27</v>
      </c>
      <c r="E11760" t="str">
        <f t="shared" si="650"/>
        <v>S34494327</v>
      </c>
      <c r="F11760" s="3">
        <v>2026</v>
      </c>
      <c r="G11760" s="2">
        <v>148</v>
      </c>
      <c r="H11760" s="2" t="s">
        <v>14911</v>
      </c>
      <c r="I11760" s="2" t="s">
        <v>11624</v>
      </c>
      <c r="J11760" s="2" t="s">
        <v>3126</v>
      </c>
      <c r="K11760" s="194" t="s">
        <v>137</v>
      </c>
      <c r="L11760" s="2">
        <v>37</v>
      </c>
      <c r="M11760" s="194" t="s">
        <v>4455</v>
      </c>
      <c r="N11760" s="2" t="s">
        <v>469</v>
      </c>
      <c r="O11760" s="195" t="s">
        <v>10466</v>
      </c>
    </row>
    <row r="11761" spans="1:15" ht="15.75" thickBot="1">
      <c r="A11761">
        <v>2022</v>
      </c>
      <c r="B11761" t="s">
        <v>62</v>
      </c>
      <c r="C11761" s="53">
        <f t="shared" si="651"/>
        <v>44943</v>
      </c>
      <c r="D11761">
        <v>28</v>
      </c>
      <c r="E11761" t="str">
        <f t="shared" si="650"/>
        <v>S34494328</v>
      </c>
      <c r="F11761" s="5">
        <v>2027</v>
      </c>
      <c r="G11761" s="6">
        <v>158</v>
      </c>
      <c r="H11761" s="6" t="s">
        <v>3063</v>
      </c>
      <c r="I11761" s="6" t="s">
        <v>6644</v>
      </c>
      <c r="J11761" s="6" t="s">
        <v>465</v>
      </c>
      <c r="K11761" s="196" t="s">
        <v>137</v>
      </c>
      <c r="L11761" s="6">
        <v>27</v>
      </c>
      <c r="M11761" s="196" t="s">
        <v>550</v>
      </c>
      <c r="N11761" s="6" t="s">
        <v>410</v>
      </c>
      <c r="O11761" s="197" t="s">
        <v>2055</v>
      </c>
    </row>
    <row r="11762" spans="1:15" ht="18" thickTop="1" thickBot="1">
      <c r="A11762">
        <v>2022</v>
      </c>
      <c r="B11762" t="s">
        <v>61</v>
      </c>
      <c r="C11762" s="53">
        <f>C11761+7</f>
        <v>44950</v>
      </c>
      <c r="D11762">
        <v>1</v>
      </c>
      <c r="E11762" t="str">
        <f t="shared" ref="E11762:E11789" si="652">B11762&amp;C11762&amp;D11762</f>
        <v>S4449501</v>
      </c>
      <c r="F11762" s="146" t="s">
        <v>11903</v>
      </c>
    </row>
    <row r="11763" spans="1:15" ht="16.5" thickTop="1" thickBot="1">
      <c r="A11763">
        <v>2022</v>
      </c>
      <c r="B11763" t="s">
        <v>61</v>
      </c>
      <c r="C11763" s="53">
        <f t="shared" ref="C11763:C11789" si="653">C11762</f>
        <v>44950</v>
      </c>
      <c r="D11763">
        <v>2</v>
      </c>
      <c r="E11763" t="str">
        <f t="shared" si="652"/>
        <v>S4449502</v>
      </c>
      <c r="F11763" s="338" t="s">
        <v>1</v>
      </c>
      <c r="G11763" s="341" t="s">
        <v>2</v>
      </c>
      <c r="H11763" s="342"/>
      <c r="I11763" s="342"/>
      <c r="J11763" s="343"/>
      <c r="K11763" s="344" t="s">
        <v>3</v>
      </c>
      <c r="L11763" s="343"/>
      <c r="M11763" s="344" t="s">
        <v>144</v>
      </c>
      <c r="N11763" s="342"/>
      <c r="O11763" s="342"/>
    </row>
    <row r="11764" spans="1:15" ht="18" customHeight="1" thickBot="1">
      <c r="A11764">
        <v>2022</v>
      </c>
      <c r="B11764" t="s">
        <v>61</v>
      </c>
      <c r="C11764" s="53">
        <f t="shared" si="653"/>
        <v>44950</v>
      </c>
      <c r="D11764">
        <v>3</v>
      </c>
      <c r="E11764" t="str">
        <f t="shared" si="652"/>
        <v>S4449503</v>
      </c>
      <c r="F11764" s="339"/>
      <c r="G11764" s="345" t="s">
        <v>5</v>
      </c>
      <c r="H11764" s="347" t="s">
        <v>145</v>
      </c>
      <c r="I11764" s="348"/>
      <c r="J11764" s="349"/>
      <c r="K11764" s="350" t="s">
        <v>6</v>
      </c>
      <c r="L11764" s="352" t="s">
        <v>12875</v>
      </c>
      <c r="M11764" s="350" t="s">
        <v>8</v>
      </c>
      <c r="N11764" s="354" t="s">
        <v>146</v>
      </c>
      <c r="O11764" s="356" t="s">
        <v>147</v>
      </c>
    </row>
    <row r="11765" spans="1:15" ht="15.75" thickBot="1">
      <c r="A11765">
        <v>2022</v>
      </c>
      <c r="B11765" t="s">
        <v>61</v>
      </c>
      <c r="C11765" s="53">
        <f t="shared" si="653"/>
        <v>44950</v>
      </c>
      <c r="D11765">
        <v>4</v>
      </c>
      <c r="E11765" t="str">
        <f t="shared" si="652"/>
        <v>S4449504</v>
      </c>
      <c r="F11765" s="340"/>
      <c r="G11765" s="346"/>
      <c r="H11765" s="191" t="s">
        <v>9</v>
      </c>
      <c r="I11765" s="192" t="s">
        <v>18</v>
      </c>
      <c r="J11765" s="193" t="s">
        <v>11</v>
      </c>
      <c r="K11765" s="351"/>
      <c r="L11765" s="353"/>
      <c r="M11765" s="351"/>
      <c r="N11765" s="355"/>
      <c r="O11765" s="357"/>
    </row>
    <row r="11766" spans="1:15">
      <c r="A11766">
        <v>2022</v>
      </c>
      <c r="B11766" t="s">
        <v>61</v>
      </c>
      <c r="C11766" s="53">
        <f t="shared" si="653"/>
        <v>44950</v>
      </c>
      <c r="D11766">
        <v>5</v>
      </c>
      <c r="E11766" t="str">
        <f t="shared" si="652"/>
        <v>S4449505</v>
      </c>
      <c r="F11766" s="3" t="s">
        <v>12</v>
      </c>
      <c r="G11766" s="2">
        <v>0</v>
      </c>
      <c r="H11766" s="2" t="s">
        <v>14912</v>
      </c>
      <c r="I11766" s="2" t="s">
        <v>14912</v>
      </c>
      <c r="J11766" s="2" t="s">
        <v>1726</v>
      </c>
      <c r="K11766" s="194" t="s">
        <v>17</v>
      </c>
      <c r="L11766" s="2">
        <v>47</v>
      </c>
      <c r="M11766" s="194" t="s">
        <v>1036</v>
      </c>
      <c r="N11766" s="2" t="s">
        <v>10676</v>
      </c>
      <c r="O11766" s="195" t="s">
        <v>1651</v>
      </c>
    </row>
    <row r="11767" spans="1:15">
      <c r="A11767">
        <v>2022</v>
      </c>
      <c r="B11767" t="s">
        <v>61</v>
      </c>
      <c r="C11767" s="53">
        <f t="shared" si="653"/>
        <v>44950</v>
      </c>
      <c r="D11767">
        <v>6</v>
      </c>
      <c r="E11767" t="str">
        <f t="shared" si="652"/>
        <v>S4449506</v>
      </c>
      <c r="F11767" s="4">
        <v>44927</v>
      </c>
      <c r="G11767" s="2">
        <v>69</v>
      </c>
      <c r="H11767" s="2" t="s">
        <v>14800</v>
      </c>
      <c r="I11767" s="2" t="s">
        <v>14800</v>
      </c>
      <c r="J11767" s="2" t="s">
        <v>12662</v>
      </c>
      <c r="K11767" s="194" t="s">
        <v>17</v>
      </c>
      <c r="L11767" s="2">
        <v>47</v>
      </c>
      <c r="M11767" s="194" t="s">
        <v>506</v>
      </c>
      <c r="N11767" s="2" t="s">
        <v>816</v>
      </c>
      <c r="O11767" s="195" t="s">
        <v>2583</v>
      </c>
    </row>
    <row r="11768" spans="1:15">
      <c r="A11768">
        <v>2022</v>
      </c>
      <c r="B11768" t="s">
        <v>61</v>
      </c>
      <c r="C11768" s="53">
        <f t="shared" si="653"/>
        <v>44950</v>
      </c>
      <c r="D11768">
        <v>7</v>
      </c>
      <c r="E11768" t="str">
        <f t="shared" si="652"/>
        <v>S4449507</v>
      </c>
      <c r="F11768" s="4">
        <v>44958</v>
      </c>
      <c r="G11768" s="2">
        <v>70</v>
      </c>
      <c r="H11768" s="2" t="s">
        <v>14913</v>
      </c>
      <c r="I11768" s="2" t="s">
        <v>14892</v>
      </c>
      <c r="J11768" s="2" t="s">
        <v>8927</v>
      </c>
      <c r="K11768" s="194" t="s">
        <v>17</v>
      </c>
      <c r="L11768" s="2">
        <v>46</v>
      </c>
      <c r="M11768" s="194" t="s">
        <v>1229</v>
      </c>
      <c r="N11768" s="2" t="s">
        <v>535</v>
      </c>
      <c r="O11768" s="195" t="s">
        <v>340</v>
      </c>
    </row>
    <row r="11769" spans="1:15">
      <c r="A11769">
        <v>2022</v>
      </c>
      <c r="B11769" t="s">
        <v>61</v>
      </c>
      <c r="C11769" s="53">
        <f t="shared" si="653"/>
        <v>44950</v>
      </c>
      <c r="D11769">
        <v>8</v>
      </c>
      <c r="E11769" t="str">
        <f t="shared" si="652"/>
        <v>S4449508</v>
      </c>
      <c r="F11769" s="4">
        <v>44986</v>
      </c>
      <c r="G11769" s="2">
        <v>71</v>
      </c>
      <c r="H11769" s="2" t="s">
        <v>14893</v>
      </c>
      <c r="I11769" s="2" t="s">
        <v>14914</v>
      </c>
      <c r="J11769" s="2" t="s">
        <v>9448</v>
      </c>
      <c r="K11769" s="194" t="s">
        <v>17</v>
      </c>
      <c r="L11769" s="2">
        <v>44</v>
      </c>
      <c r="M11769" s="194" t="s">
        <v>13167</v>
      </c>
      <c r="N11769" s="2" t="s">
        <v>704</v>
      </c>
      <c r="O11769" s="195" t="s">
        <v>12703</v>
      </c>
    </row>
    <row r="11770" spans="1:15">
      <c r="A11770">
        <v>2022</v>
      </c>
      <c r="B11770" t="s">
        <v>61</v>
      </c>
      <c r="C11770" s="53">
        <f t="shared" si="653"/>
        <v>44950</v>
      </c>
      <c r="D11770">
        <v>9</v>
      </c>
      <c r="E11770" t="str">
        <f t="shared" si="652"/>
        <v>S4449509</v>
      </c>
      <c r="F11770" s="4">
        <v>45017</v>
      </c>
      <c r="G11770" s="2">
        <v>70</v>
      </c>
      <c r="H11770" s="2" t="s">
        <v>14915</v>
      </c>
      <c r="I11770" s="2" t="s">
        <v>14916</v>
      </c>
      <c r="J11770" s="2" t="s">
        <v>13770</v>
      </c>
      <c r="K11770" s="194" t="s">
        <v>17</v>
      </c>
      <c r="L11770" s="2">
        <v>43</v>
      </c>
      <c r="M11770" s="194" t="s">
        <v>1019</v>
      </c>
      <c r="N11770" s="2" t="s">
        <v>1019</v>
      </c>
      <c r="O11770" s="195" t="s">
        <v>333</v>
      </c>
    </row>
    <row r="11771" spans="1:15">
      <c r="A11771">
        <v>2022</v>
      </c>
      <c r="B11771" t="s">
        <v>61</v>
      </c>
      <c r="C11771" s="53">
        <f t="shared" si="653"/>
        <v>44950</v>
      </c>
      <c r="D11771">
        <v>10</v>
      </c>
      <c r="E11771" t="str">
        <f t="shared" si="652"/>
        <v>S44495010</v>
      </c>
      <c r="F11771" s="3" t="s">
        <v>14441</v>
      </c>
      <c r="G11771" s="2">
        <v>74</v>
      </c>
      <c r="H11771" s="2" t="s">
        <v>2083</v>
      </c>
      <c r="I11771" s="2" t="s">
        <v>14917</v>
      </c>
      <c r="J11771" s="2" t="s">
        <v>5010</v>
      </c>
      <c r="K11771" s="194" t="s">
        <v>17</v>
      </c>
      <c r="L11771" s="2">
        <v>45</v>
      </c>
      <c r="M11771" s="194" t="s">
        <v>5704</v>
      </c>
      <c r="N11771" s="2" t="s">
        <v>1460</v>
      </c>
      <c r="O11771" s="195" t="s">
        <v>11403</v>
      </c>
    </row>
    <row r="11772" spans="1:15">
      <c r="A11772">
        <v>2022</v>
      </c>
      <c r="B11772" t="s">
        <v>61</v>
      </c>
      <c r="C11772" s="53">
        <f t="shared" si="653"/>
        <v>44950</v>
      </c>
      <c r="D11772">
        <v>11</v>
      </c>
      <c r="E11772" t="str">
        <f t="shared" si="652"/>
        <v>S44495011</v>
      </c>
      <c r="F11772" s="3">
        <v>2024</v>
      </c>
      <c r="G11772" s="2">
        <v>87</v>
      </c>
      <c r="H11772" s="2" t="s">
        <v>4366</v>
      </c>
      <c r="I11772" s="2" t="s">
        <v>14918</v>
      </c>
      <c r="J11772" s="2" t="s">
        <v>3672</v>
      </c>
      <c r="K11772" s="194" t="s">
        <v>17</v>
      </c>
      <c r="L11772" s="2">
        <v>50</v>
      </c>
      <c r="M11772" s="194" t="s">
        <v>5480</v>
      </c>
      <c r="N11772" s="2" t="s">
        <v>813</v>
      </c>
      <c r="O11772" s="195" t="s">
        <v>5106</v>
      </c>
    </row>
    <row r="11773" spans="1:15">
      <c r="A11773">
        <v>2022</v>
      </c>
      <c r="B11773" t="s">
        <v>61</v>
      </c>
      <c r="C11773" s="53">
        <f t="shared" si="653"/>
        <v>44950</v>
      </c>
      <c r="D11773">
        <v>12</v>
      </c>
      <c r="E11773" t="str">
        <f t="shared" si="652"/>
        <v>S44495012</v>
      </c>
      <c r="F11773" s="3">
        <v>2025</v>
      </c>
      <c r="G11773" s="2">
        <v>102</v>
      </c>
      <c r="H11773" s="2" t="s">
        <v>14919</v>
      </c>
      <c r="I11773" s="2" t="s">
        <v>14920</v>
      </c>
      <c r="J11773" s="2" t="s">
        <v>261</v>
      </c>
      <c r="K11773" s="194" t="s">
        <v>17</v>
      </c>
      <c r="L11773" s="2">
        <v>45</v>
      </c>
      <c r="M11773" s="194" t="s">
        <v>12723</v>
      </c>
      <c r="N11773" s="2">
        <v>0</v>
      </c>
      <c r="O11773" s="195" t="s">
        <v>3631</v>
      </c>
    </row>
    <row r="11774" spans="1:15">
      <c r="A11774">
        <v>2022</v>
      </c>
      <c r="B11774" t="s">
        <v>61</v>
      </c>
      <c r="C11774" s="53">
        <f t="shared" si="653"/>
        <v>44950</v>
      </c>
      <c r="D11774">
        <v>13</v>
      </c>
      <c r="E11774" t="str">
        <f t="shared" si="652"/>
        <v>S44495013</v>
      </c>
      <c r="F11774" s="3">
        <v>2026</v>
      </c>
      <c r="G11774" s="2">
        <v>115</v>
      </c>
      <c r="H11774" s="2" t="s">
        <v>11840</v>
      </c>
      <c r="I11774" s="2" t="s">
        <v>14921</v>
      </c>
      <c r="J11774" s="2" t="s">
        <v>3634</v>
      </c>
      <c r="K11774" s="194" t="s">
        <v>17</v>
      </c>
      <c r="L11774" s="2">
        <v>40</v>
      </c>
      <c r="M11774" s="194" t="s">
        <v>2557</v>
      </c>
      <c r="N11774" s="2" t="s">
        <v>9757</v>
      </c>
      <c r="O11774" s="195" t="s">
        <v>3631</v>
      </c>
    </row>
    <row r="11775" spans="1:15" ht="15.75" thickBot="1">
      <c r="A11775">
        <v>2022</v>
      </c>
      <c r="B11775" t="s">
        <v>61</v>
      </c>
      <c r="C11775" s="53">
        <f t="shared" si="653"/>
        <v>44950</v>
      </c>
      <c r="D11775">
        <v>14</v>
      </c>
      <c r="E11775" t="str">
        <f t="shared" si="652"/>
        <v>S44495014</v>
      </c>
      <c r="F11775" s="5">
        <v>2027</v>
      </c>
      <c r="G11775" s="6">
        <v>123</v>
      </c>
      <c r="H11775" s="6" t="s">
        <v>14922</v>
      </c>
      <c r="I11775" s="6" t="s">
        <v>11655</v>
      </c>
      <c r="J11775" s="6" t="s">
        <v>2664</v>
      </c>
      <c r="K11775" s="196" t="s">
        <v>17</v>
      </c>
      <c r="L11775" s="6">
        <v>32</v>
      </c>
      <c r="M11775" s="196" t="s">
        <v>4896</v>
      </c>
      <c r="N11775" s="6" t="s">
        <v>735</v>
      </c>
      <c r="O11775" s="197" t="s">
        <v>735</v>
      </c>
    </row>
    <row r="11776" spans="1:15" ht="18" thickTop="1" thickBot="1">
      <c r="A11776">
        <v>2022</v>
      </c>
      <c r="B11776" t="s">
        <v>61</v>
      </c>
      <c r="C11776" s="53">
        <f t="shared" si="653"/>
        <v>44950</v>
      </c>
      <c r="D11776">
        <v>15</v>
      </c>
      <c r="E11776" t="str">
        <f t="shared" si="652"/>
        <v>S44495015</v>
      </c>
      <c r="F11776" s="146" t="s">
        <v>11904</v>
      </c>
    </row>
    <row r="11777" spans="1:15" ht="16.5" thickTop="1" thickBot="1">
      <c r="A11777">
        <v>2022</v>
      </c>
      <c r="B11777" t="s">
        <v>61</v>
      </c>
      <c r="C11777" s="53">
        <f t="shared" si="653"/>
        <v>44950</v>
      </c>
      <c r="D11777">
        <v>16</v>
      </c>
      <c r="E11777" t="str">
        <f t="shared" si="652"/>
        <v>S44495016</v>
      </c>
      <c r="F11777" s="338" t="s">
        <v>1</v>
      </c>
      <c r="G11777" s="341" t="s">
        <v>2</v>
      </c>
      <c r="H11777" s="342"/>
      <c r="I11777" s="342"/>
      <c r="J11777" s="343"/>
      <c r="K11777" s="344" t="s">
        <v>3</v>
      </c>
      <c r="L11777" s="343"/>
      <c r="M11777" s="344" t="s">
        <v>144</v>
      </c>
      <c r="N11777" s="342"/>
      <c r="O11777" s="342"/>
    </row>
    <row r="11778" spans="1:15" ht="18" customHeight="1" thickBot="1">
      <c r="A11778">
        <v>2022</v>
      </c>
      <c r="B11778" t="s">
        <v>61</v>
      </c>
      <c r="C11778" s="53">
        <f t="shared" si="653"/>
        <v>44950</v>
      </c>
      <c r="D11778">
        <v>17</v>
      </c>
      <c r="E11778" t="str">
        <f t="shared" si="652"/>
        <v>S44495017</v>
      </c>
      <c r="F11778" s="339"/>
      <c r="G11778" s="345" t="s">
        <v>5</v>
      </c>
      <c r="H11778" s="347" t="s">
        <v>145</v>
      </c>
      <c r="I11778" s="348"/>
      <c r="J11778" s="349"/>
      <c r="K11778" s="350" t="s">
        <v>6</v>
      </c>
      <c r="L11778" s="352" t="s">
        <v>12875</v>
      </c>
      <c r="M11778" s="350" t="s">
        <v>8</v>
      </c>
      <c r="N11778" s="354" t="s">
        <v>146</v>
      </c>
      <c r="O11778" s="356" t="s">
        <v>147</v>
      </c>
    </row>
    <row r="11779" spans="1:15" ht="15.75" thickBot="1">
      <c r="A11779">
        <v>2022</v>
      </c>
      <c r="B11779" t="s">
        <v>61</v>
      </c>
      <c r="C11779" s="53">
        <f t="shared" si="653"/>
        <v>44950</v>
      </c>
      <c r="D11779">
        <v>18</v>
      </c>
      <c r="E11779" t="str">
        <f t="shared" si="652"/>
        <v>S44495018</v>
      </c>
      <c r="F11779" s="340"/>
      <c r="G11779" s="346"/>
      <c r="H11779" s="191" t="s">
        <v>9</v>
      </c>
      <c r="I11779" s="192" t="s">
        <v>18</v>
      </c>
      <c r="J11779" s="193" t="s">
        <v>11</v>
      </c>
      <c r="K11779" s="351"/>
      <c r="L11779" s="353"/>
      <c r="M11779" s="351"/>
      <c r="N11779" s="355"/>
      <c r="O11779" s="357"/>
    </row>
    <row r="11780" spans="1:15">
      <c r="A11780">
        <v>2022</v>
      </c>
      <c r="B11780" t="s">
        <v>61</v>
      </c>
      <c r="C11780" s="53">
        <f t="shared" si="653"/>
        <v>44950</v>
      </c>
      <c r="D11780">
        <v>19</v>
      </c>
      <c r="E11780" t="str">
        <f t="shared" si="652"/>
        <v>S44495019</v>
      </c>
      <c r="F11780" s="3" t="s">
        <v>16</v>
      </c>
      <c r="G11780" s="2">
        <v>28</v>
      </c>
      <c r="H11780" s="2" t="s">
        <v>14923</v>
      </c>
      <c r="I11780" s="2" t="s">
        <v>14924</v>
      </c>
      <c r="J11780" s="2" t="s">
        <v>11879</v>
      </c>
      <c r="K11780" s="194" t="s">
        <v>17</v>
      </c>
      <c r="L11780" s="2">
        <v>47</v>
      </c>
      <c r="M11780" s="194" t="s">
        <v>10600</v>
      </c>
      <c r="N11780" s="2" t="s">
        <v>3955</v>
      </c>
      <c r="O11780" s="195" t="s">
        <v>1197</v>
      </c>
    </row>
    <row r="11781" spans="1:15">
      <c r="A11781">
        <v>2022</v>
      </c>
      <c r="B11781" t="s">
        <v>61</v>
      </c>
      <c r="C11781" s="53">
        <f t="shared" si="653"/>
        <v>44950</v>
      </c>
      <c r="D11781">
        <v>20</v>
      </c>
      <c r="E11781" t="str">
        <f t="shared" si="652"/>
        <v>S44495020</v>
      </c>
      <c r="F11781" s="4">
        <v>44927</v>
      </c>
      <c r="G11781" s="2">
        <v>97</v>
      </c>
      <c r="H11781" s="2" t="s">
        <v>14925</v>
      </c>
      <c r="I11781" s="2" t="s">
        <v>14926</v>
      </c>
      <c r="J11781" s="2" t="s">
        <v>4000</v>
      </c>
      <c r="K11781" s="194" t="s">
        <v>17</v>
      </c>
      <c r="L11781" s="2">
        <v>47</v>
      </c>
      <c r="M11781" s="194" t="s">
        <v>295</v>
      </c>
      <c r="N11781" s="2" t="s">
        <v>1197</v>
      </c>
      <c r="O11781" s="195" t="s">
        <v>301</v>
      </c>
    </row>
    <row r="11782" spans="1:15">
      <c r="A11782">
        <v>2022</v>
      </c>
      <c r="B11782" t="s">
        <v>61</v>
      </c>
      <c r="C11782" s="53">
        <f t="shared" si="653"/>
        <v>44950</v>
      </c>
      <c r="D11782">
        <v>21</v>
      </c>
      <c r="E11782" t="str">
        <f t="shared" si="652"/>
        <v>S44495021</v>
      </c>
      <c r="F11782" s="4">
        <v>44958</v>
      </c>
      <c r="G11782" s="2">
        <v>98</v>
      </c>
      <c r="H11782" s="2" t="s">
        <v>4591</v>
      </c>
      <c r="I11782" s="2" t="s">
        <v>14522</v>
      </c>
      <c r="J11782" s="2" t="s">
        <v>1268</v>
      </c>
      <c r="K11782" s="194" t="s">
        <v>17</v>
      </c>
      <c r="L11782" s="2">
        <v>43</v>
      </c>
      <c r="M11782" s="194">
        <v>35</v>
      </c>
      <c r="N11782" s="2">
        <v>35</v>
      </c>
      <c r="O11782" s="195">
        <v>30</v>
      </c>
    </row>
    <row r="11783" spans="1:15">
      <c r="A11783">
        <v>2022</v>
      </c>
      <c r="B11783" t="s">
        <v>61</v>
      </c>
      <c r="C11783" s="53">
        <f t="shared" si="653"/>
        <v>44950</v>
      </c>
      <c r="D11783">
        <v>22</v>
      </c>
      <c r="E11783" t="str">
        <f t="shared" si="652"/>
        <v>S44495022</v>
      </c>
      <c r="F11783" s="4">
        <v>44986</v>
      </c>
      <c r="G11783" s="2">
        <v>99</v>
      </c>
      <c r="H11783" s="2" t="s">
        <v>14927</v>
      </c>
      <c r="I11783" s="2" t="s">
        <v>14928</v>
      </c>
      <c r="J11783" s="2" t="s">
        <v>6035</v>
      </c>
      <c r="K11783" s="194" t="s">
        <v>17</v>
      </c>
      <c r="L11783" s="2">
        <v>41</v>
      </c>
      <c r="M11783" s="194" t="s">
        <v>636</v>
      </c>
      <c r="N11783" s="2" t="s">
        <v>4235</v>
      </c>
      <c r="O11783" s="195" t="s">
        <v>290</v>
      </c>
    </row>
    <row r="11784" spans="1:15">
      <c r="A11784">
        <v>2022</v>
      </c>
      <c r="B11784" t="s">
        <v>61</v>
      </c>
      <c r="C11784" s="53">
        <f t="shared" si="653"/>
        <v>44950</v>
      </c>
      <c r="D11784">
        <v>23</v>
      </c>
      <c r="E11784" t="str">
        <f t="shared" si="652"/>
        <v>S44495023</v>
      </c>
      <c r="F11784" s="4">
        <v>45017</v>
      </c>
      <c r="G11784" s="2">
        <v>98</v>
      </c>
      <c r="H11784" s="2" t="s">
        <v>14929</v>
      </c>
      <c r="I11784" s="2" t="s">
        <v>11114</v>
      </c>
      <c r="J11784" s="2" t="s">
        <v>1585</v>
      </c>
      <c r="K11784" s="194" t="s">
        <v>17</v>
      </c>
      <c r="L11784" s="2">
        <v>41</v>
      </c>
      <c r="M11784" s="194" t="s">
        <v>10650</v>
      </c>
      <c r="N11784" s="2" t="s">
        <v>11007</v>
      </c>
      <c r="O11784" s="195" t="s">
        <v>4235</v>
      </c>
    </row>
    <row r="11785" spans="1:15">
      <c r="A11785">
        <v>2022</v>
      </c>
      <c r="B11785" t="s">
        <v>61</v>
      </c>
      <c r="C11785" s="53">
        <f t="shared" si="653"/>
        <v>44950</v>
      </c>
      <c r="D11785">
        <v>24</v>
      </c>
      <c r="E11785" t="str">
        <f t="shared" si="652"/>
        <v>S44495024</v>
      </c>
      <c r="F11785" s="3" t="s">
        <v>14441</v>
      </c>
      <c r="G11785" s="2">
        <v>102</v>
      </c>
      <c r="H11785" s="2" t="s">
        <v>8333</v>
      </c>
      <c r="I11785" s="2" t="s">
        <v>14930</v>
      </c>
      <c r="J11785" s="2" t="s">
        <v>1511</v>
      </c>
      <c r="K11785" s="194" t="s">
        <v>17</v>
      </c>
      <c r="L11785" s="2">
        <v>44</v>
      </c>
      <c r="M11785" s="194" t="s">
        <v>4564</v>
      </c>
      <c r="N11785" s="2" t="s">
        <v>264</v>
      </c>
      <c r="O11785" s="195" t="s">
        <v>290</v>
      </c>
    </row>
    <row r="11786" spans="1:15">
      <c r="A11786">
        <v>2022</v>
      </c>
      <c r="B11786" t="s">
        <v>61</v>
      </c>
      <c r="C11786" s="53">
        <f t="shared" si="653"/>
        <v>44950</v>
      </c>
      <c r="D11786">
        <v>25</v>
      </c>
      <c r="E11786" t="str">
        <f t="shared" si="652"/>
        <v>S44495025</v>
      </c>
      <c r="F11786" s="3">
        <v>2024</v>
      </c>
      <c r="G11786" s="2">
        <v>115</v>
      </c>
      <c r="H11786" s="2" t="s">
        <v>14931</v>
      </c>
      <c r="I11786" s="2" t="s">
        <v>14932</v>
      </c>
      <c r="J11786" s="2" t="s">
        <v>880</v>
      </c>
      <c r="K11786" s="194" t="s">
        <v>17</v>
      </c>
      <c r="L11786" s="2">
        <v>44</v>
      </c>
      <c r="M11786" s="194" t="s">
        <v>4626</v>
      </c>
      <c r="N11786" s="2" t="s">
        <v>1248</v>
      </c>
      <c r="O11786" s="195" t="s">
        <v>1322</v>
      </c>
    </row>
    <row r="11787" spans="1:15">
      <c r="A11787">
        <v>2022</v>
      </c>
      <c r="B11787" t="s">
        <v>61</v>
      </c>
      <c r="C11787" s="53">
        <f t="shared" si="653"/>
        <v>44950</v>
      </c>
      <c r="D11787">
        <v>26</v>
      </c>
      <c r="E11787" t="str">
        <f t="shared" si="652"/>
        <v>S44495026</v>
      </c>
      <c r="F11787" s="3">
        <v>2025</v>
      </c>
      <c r="G11787" s="2">
        <v>130</v>
      </c>
      <c r="H11787" s="2" t="s">
        <v>14933</v>
      </c>
      <c r="I11787" s="2" t="s">
        <v>14934</v>
      </c>
      <c r="J11787" s="2" t="s">
        <v>2816</v>
      </c>
      <c r="K11787" s="194" t="s">
        <v>17</v>
      </c>
      <c r="L11787" s="2">
        <v>41</v>
      </c>
      <c r="M11787" s="194" t="s">
        <v>11728</v>
      </c>
      <c r="N11787" s="2" t="s">
        <v>469</v>
      </c>
      <c r="O11787" s="195" t="s">
        <v>469</v>
      </c>
    </row>
    <row r="11788" spans="1:15">
      <c r="A11788">
        <v>2022</v>
      </c>
      <c r="B11788" t="s">
        <v>61</v>
      </c>
      <c r="C11788" s="53">
        <f t="shared" si="653"/>
        <v>44950</v>
      </c>
      <c r="D11788">
        <v>27</v>
      </c>
      <c r="E11788" t="str">
        <f t="shared" si="652"/>
        <v>S44495027</v>
      </c>
      <c r="F11788" s="3">
        <v>2026</v>
      </c>
      <c r="G11788" s="2">
        <v>143</v>
      </c>
      <c r="H11788" s="2" t="s">
        <v>14935</v>
      </c>
      <c r="I11788" s="2" t="s">
        <v>14936</v>
      </c>
      <c r="J11788" s="2" t="s">
        <v>2616</v>
      </c>
      <c r="K11788" s="194" t="s">
        <v>17</v>
      </c>
      <c r="L11788" s="2">
        <v>35</v>
      </c>
      <c r="M11788" s="194" t="s">
        <v>11728</v>
      </c>
      <c r="N11788" s="2" t="s">
        <v>469</v>
      </c>
      <c r="O11788" s="195" t="s">
        <v>469</v>
      </c>
    </row>
    <row r="11789" spans="1:15" ht="15.75" thickBot="1">
      <c r="A11789">
        <v>2022</v>
      </c>
      <c r="B11789" t="s">
        <v>61</v>
      </c>
      <c r="C11789" s="53">
        <f t="shared" si="653"/>
        <v>44950</v>
      </c>
      <c r="D11789">
        <v>28</v>
      </c>
      <c r="E11789" t="str">
        <f t="shared" si="652"/>
        <v>S44495028</v>
      </c>
      <c r="F11789" s="5">
        <v>2027</v>
      </c>
      <c r="G11789" s="6">
        <v>151</v>
      </c>
      <c r="H11789" s="6" t="s">
        <v>14937</v>
      </c>
      <c r="I11789" s="6" t="s">
        <v>5992</v>
      </c>
      <c r="J11789" s="6" t="s">
        <v>5382</v>
      </c>
      <c r="K11789" s="196" t="s">
        <v>17</v>
      </c>
      <c r="L11789" s="6">
        <v>30</v>
      </c>
      <c r="M11789" s="196">
        <v>80</v>
      </c>
      <c r="N11789" s="6" t="s">
        <v>285</v>
      </c>
      <c r="O11789" s="197" t="s">
        <v>423</v>
      </c>
    </row>
    <row r="11790" spans="1:15" ht="16.5" thickTop="1" thickBot="1">
      <c r="A11790">
        <v>2022</v>
      </c>
      <c r="B11790" t="s">
        <v>60</v>
      </c>
      <c r="C11790" s="53">
        <f>C11789+7</f>
        <v>44957</v>
      </c>
      <c r="D11790">
        <v>1</v>
      </c>
      <c r="E11790" t="str">
        <f t="shared" ref="E11790:E11817" si="654">B11790&amp;C11790&amp;D11790</f>
        <v>S5449571</v>
      </c>
      <c r="F11790" s="1" t="s">
        <v>11903</v>
      </c>
    </row>
    <row r="11791" spans="1:15" ht="16.5" thickTop="1" thickBot="1">
      <c r="A11791">
        <v>2022</v>
      </c>
      <c r="B11791" t="s">
        <v>60</v>
      </c>
      <c r="C11791" s="53">
        <f t="shared" ref="C11791:C11817" si="655">C11790</f>
        <v>44957</v>
      </c>
      <c r="D11791">
        <v>2</v>
      </c>
      <c r="E11791" t="str">
        <f t="shared" si="654"/>
        <v>S5449572</v>
      </c>
      <c r="F11791" s="338" t="s">
        <v>1</v>
      </c>
      <c r="G11791" s="341" t="s">
        <v>2</v>
      </c>
      <c r="H11791" s="342"/>
      <c r="I11791" s="342"/>
      <c r="J11791" s="343"/>
      <c r="K11791" s="344" t="s">
        <v>3</v>
      </c>
      <c r="L11791" s="343"/>
      <c r="M11791" s="344" t="s">
        <v>144</v>
      </c>
      <c r="N11791" s="342"/>
      <c r="O11791" s="342"/>
    </row>
    <row r="11792" spans="1:15" ht="18" customHeight="1" thickBot="1">
      <c r="A11792">
        <v>2022</v>
      </c>
      <c r="B11792" t="s">
        <v>60</v>
      </c>
      <c r="C11792" s="53">
        <f t="shared" si="655"/>
        <v>44957</v>
      </c>
      <c r="D11792">
        <v>3</v>
      </c>
      <c r="E11792" t="str">
        <f t="shared" si="654"/>
        <v>S5449573</v>
      </c>
      <c r="F11792" s="339"/>
      <c r="G11792" s="345" t="s">
        <v>5</v>
      </c>
      <c r="H11792" s="347" t="s">
        <v>145</v>
      </c>
      <c r="I11792" s="348"/>
      <c r="J11792" s="349"/>
      <c r="K11792" s="350" t="s">
        <v>6</v>
      </c>
      <c r="L11792" s="352" t="s">
        <v>12875</v>
      </c>
      <c r="M11792" s="350" t="s">
        <v>8</v>
      </c>
      <c r="N11792" s="354" t="s">
        <v>146</v>
      </c>
      <c r="O11792" s="356" t="s">
        <v>147</v>
      </c>
    </row>
    <row r="11793" spans="1:15" ht="15.75" thickBot="1">
      <c r="A11793">
        <v>2022</v>
      </c>
      <c r="B11793" t="s">
        <v>60</v>
      </c>
      <c r="C11793" s="53">
        <f t="shared" si="655"/>
        <v>44957</v>
      </c>
      <c r="D11793">
        <v>4</v>
      </c>
      <c r="E11793" t="str">
        <f t="shared" si="654"/>
        <v>S5449574</v>
      </c>
      <c r="F11793" s="340"/>
      <c r="G11793" s="346"/>
      <c r="H11793" s="191" t="s">
        <v>9</v>
      </c>
      <c r="I11793" s="192" t="s">
        <v>18</v>
      </c>
      <c r="J11793" s="193" t="s">
        <v>11</v>
      </c>
      <c r="K11793" s="351"/>
      <c r="L11793" s="353"/>
      <c r="M11793" s="351"/>
      <c r="N11793" s="355"/>
      <c r="O11793" s="357"/>
    </row>
    <row r="11794" spans="1:15">
      <c r="A11794">
        <v>2022</v>
      </c>
      <c r="B11794" t="s">
        <v>60</v>
      </c>
      <c r="C11794" s="53">
        <f t="shared" si="655"/>
        <v>44957</v>
      </c>
      <c r="D11794">
        <v>5</v>
      </c>
      <c r="E11794" t="str">
        <f t="shared" si="654"/>
        <v>S5449575</v>
      </c>
      <c r="F11794" s="3" t="s">
        <v>12</v>
      </c>
      <c r="G11794" s="2">
        <v>0</v>
      </c>
      <c r="H11794" s="2" t="s">
        <v>14466</v>
      </c>
      <c r="I11794" s="2" t="s">
        <v>14466</v>
      </c>
      <c r="J11794" s="2" t="s">
        <v>14425</v>
      </c>
      <c r="K11794" s="194" t="s">
        <v>17</v>
      </c>
      <c r="L11794" s="2">
        <v>52</v>
      </c>
      <c r="M11794" s="194">
        <v>24</v>
      </c>
      <c r="N11794" s="2">
        <v>52</v>
      </c>
      <c r="O11794" s="195">
        <v>24</v>
      </c>
    </row>
    <row r="11795" spans="1:15">
      <c r="A11795">
        <v>2022</v>
      </c>
      <c r="B11795" t="s">
        <v>60</v>
      </c>
      <c r="C11795" s="53">
        <f t="shared" si="655"/>
        <v>44957</v>
      </c>
      <c r="D11795">
        <v>6</v>
      </c>
      <c r="E11795" t="str">
        <f t="shared" si="654"/>
        <v>S5449576</v>
      </c>
      <c r="F11795" s="4">
        <v>44927</v>
      </c>
      <c r="G11795" s="2">
        <v>69</v>
      </c>
      <c r="H11795" s="2" t="s">
        <v>14800</v>
      </c>
      <c r="I11795" s="2" t="s">
        <v>14800</v>
      </c>
      <c r="J11795" s="2" t="s">
        <v>5182</v>
      </c>
      <c r="K11795" s="194" t="s">
        <v>17</v>
      </c>
      <c r="L11795" s="2">
        <v>50</v>
      </c>
      <c r="M11795" s="194" t="s">
        <v>1491</v>
      </c>
      <c r="N11795" s="2" t="s">
        <v>4206</v>
      </c>
      <c r="O11795" s="195" t="s">
        <v>2290</v>
      </c>
    </row>
    <row r="11796" spans="1:15">
      <c r="A11796">
        <v>2022</v>
      </c>
      <c r="B11796" t="s">
        <v>60</v>
      </c>
      <c r="C11796" s="53">
        <f t="shared" si="655"/>
        <v>44957</v>
      </c>
      <c r="D11796">
        <v>7</v>
      </c>
      <c r="E11796" t="str">
        <f t="shared" si="654"/>
        <v>S5449577</v>
      </c>
      <c r="F11796" s="4">
        <v>44958</v>
      </c>
      <c r="G11796" s="2">
        <v>70</v>
      </c>
      <c r="H11796" s="2" t="s">
        <v>14938</v>
      </c>
      <c r="I11796" s="2" t="s">
        <v>14826</v>
      </c>
      <c r="J11796" s="2" t="s">
        <v>5181</v>
      </c>
      <c r="K11796" s="194" t="s">
        <v>17</v>
      </c>
      <c r="L11796" s="2">
        <v>49</v>
      </c>
      <c r="M11796" s="194" t="s">
        <v>450</v>
      </c>
      <c r="N11796" s="2" t="s">
        <v>908</v>
      </c>
      <c r="O11796" s="195" t="s">
        <v>3780</v>
      </c>
    </row>
    <row r="11797" spans="1:15">
      <c r="A11797">
        <v>2022</v>
      </c>
      <c r="B11797" t="s">
        <v>60</v>
      </c>
      <c r="C11797" s="53">
        <f t="shared" si="655"/>
        <v>44957</v>
      </c>
      <c r="D11797">
        <v>8</v>
      </c>
      <c r="E11797" t="str">
        <f t="shared" si="654"/>
        <v>S5449578</v>
      </c>
      <c r="F11797" s="4">
        <v>44986</v>
      </c>
      <c r="G11797" s="2">
        <v>70</v>
      </c>
      <c r="H11797" s="2" t="s">
        <v>14939</v>
      </c>
      <c r="I11797" s="2" t="s">
        <v>14940</v>
      </c>
      <c r="J11797" s="2" t="s">
        <v>4470</v>
      </c>
      <c r="K11797" s="194" t="s">
        <v>17</v>
      </c>
      <c r="L11797" s="2">
        <v>48</v>
      </c>
      <c r="M11797" s="194" t="s">
        <v>982</v>
      </c>
      <c r="N11797" s="2" t="s">
        <v>525</v>
      </c>
      <c r="O11797" s="195" t="s">
        <v>1217</v>
      </c>
    </row>
    <row r="11798" spans="1:15">
      <c r="A11798">
        <v>2022</v>
      </c>
      <c r="B11798" t="s">
        <v>60</v>
      </c>
      <c r="C11798" s="53">
        <f t="shared" si="655"/>
        <v>44957</v>
      </c>
      <c r="D11798">
        <v>9</v>
      </c>
      <c r="E11798" t="str">
        <f t="shared" si="654"/>
        <v>S5449579</v>
      </c>
      <c r="F11798" s="4">
        <v>45017</v>
      </c>
      <c r="G11798" s="2">
        <v>70</v>
      </c>
      <c r="H11798" s="2" t="s">
        <v>14873</v>
      </c>
      <c r="I11798" s="2" t="s">
        <v>14873</v>
      </c>
      <c r="J11798" s="2" t="s">
        <v>10440</v>
      </c>
      <c r="K11798" s="194" t="s">
        <v>17</v>
      </c>
      <c r="L11798" s="2">
        <v>43</v>
      </c>
      <c r="M11798" s="194" t="s">
        <v>5408</v>
      </c>
      <c r="N11798" s="2" t="s">
        <v>820</v>
      </c>
      <c r="O11798" s="195" t="s">
        <v>325</v>
      </c>
    </row>
    <row r="11799" spans="1:15">
      <c r="A11799">
        <v>2022</v>
      </c>
      <c r="B11799" t="s">
        <v>60</v>
      </c>
      <c r="C11799" s="53">
        <f t="shared" si="655"/>
        <v>44957</v>
      </c>
      <c r="D11799">
        <v>10</v>
      </c>
      <c r="E11799" t="str">
        <f t="shared" si="654"/>
        <v>S54495710</v>
      </c>
      <c r="F11799" s="3" t="s">
        <v>14441</v>
      </c>
      <c r="G11799" s="2">
        <v>73</v>
      </c>
      <c r="H11799" s="2" t="s">
        <v>14941</v>
      </c>
      <c r="I11799" s="2" t="s">
        <v>7839</v>
      </c>
      <c r="J11799" s="2" t="s">
        <v>2347</v>
      </c>
      <c r="K11799" s="194" t="s">
        <v>17</v>
      </c>
      <c r="L11799" s="2">
        <v>44</v>
      </c>
      <c r="M11799" s="194" t="s">
        <v>893</v>
      </c>
      <c r="N11799" s="2" t="s">
        <v>2007</v>
      </c>
      <c r="O11799" s="195" t="s">
        <v>1129</v>
      </c>
    </row>
    <row r="11800" spans="1:15">
      <c r="A11800">
        <v>2022</v>
      </c>
      <c r="B11800" t="s">
        <v>60</v>
      </c>
      <c r="C11800" s="53">
        <f t="shared" si="655"/>
        <v>44957</v>
      </c>
      <c r="D11800">
        <v>11</v>
      </c>
      <c r="E11800" t="str">
        <f t="shared" si="654"/>
        <v>S54495711</v>
      </c>
      <c r="F11800" s="3">
        <v>2024</v>
      </c>
      <c r="G11800" s="2">
        <v>84</v>
      </c>
      <c r="H11800" s="2" t="s">
        <v>14942</v>
      </c>
      <c r="I11800" s="2" t="s">
        <v>14943</v>
      </c>
      <c r="J11800" s="2" t="s">
        <v>1105</v>
      </c>
      <c r="K11800" s="194" t="s">
        <v>17</v>
      </c>
      <c r="L11800" s="2">
        <v>51</v>
      </c>
      <c r="M11800" s="194" t="s">
        <v>14522</v>
      </c>
      <c r="N11800" s="2" t="s">
        <v>1284</v>
      </c>
      <c r="O11800" s="195">
        <v>0</v>
      </c>
    </row>
    <row r="11801" spans="1:15">
      <c r="A11801">
        <v>2022</v>
      </c>
      <c r="B11801" t="s">
        <v>60</v>
      </c>
      <c r="C11801" s="53">
        <f t="shared" si="655"/>
        <v>44957</v>
      </c>
      <c r="D11801">
        <v>12</v>
      </c>
      <c r="E11801" t="str">
        <f t="shared" si="654"/>
        <v>S54495712</v>
      </c>
      <c r="F11801" s="3">
        <v>2025</v>
      </c>
      <c r="G11801" s="2">
        <v>104</v>
      </c>
      <c r="H11801" s="2" t="s">
        <v>14628</v>
      </c>
      <c r="I11801" s="2" t="s">
        <v>14944</v>
      </c>
      <c r="J11801" s="2" t="s">
        <v>1119</v>
      </c>
      <c r="K11801" s="194" t="s">
        <v>17</v>
      </c>
      <c r="L11801" s="2">
        <v>49</v>
      </c>
      <c r="M11801" s="194" t="s">
        <v>14945</v>
      </c>
      <c r="N11801" s="2" t="s">
        <v>5357</v>
      </c>
      <c r="O11801" s="195" t="s">
        <v>472</v>
      </c>
    </row>
    <row r="11802" spans="1:15">
      <c r="A11802">
        <v>2022</v>
      </c>
      <c r="B11802" t="s">
        <v>60</v>
      </c>
      <c r="C11802" s="53">
        <f t="shared" si="655"/>
        <v>44957</v>
      </c>
      <c r="D11802">
        <v>13</v>
      </c>
      <c r="E11802" t="str">
        <f t="shared" si="654"/>
        <v>S54495713</v>
      </c>
      <c r="F11802" s="3">
        <v>2026</v>
      </c>
      <c r="G11802" s="2">
        <v>112</v>
      </c>
      <c r="H11802" s="2" t="s">
        <v>4897</v>
      </c>
      <c r="I11802" s="2" t="s">
        <v>14946</v>
      </c>
      <c r="J11802" s="2" t="s">
        <v>3176</v>
      </c>
      <c r="K11802" s="194" t="s">
        <v>17</v>
      </c>
      <c r="L11802" s="2">
        <v>37</v>
      </c>
      <c r="M11802" s="194" t="s">
        <v>14552</v>
      </c>
      <c r="N11802" s="2" t="s">
        <v>523</v>
      </c>
      <c r="O11802" s="195">
        <v>0</v>
      </c>
    </row>
    <row r="11803" spans="1:15" ht="15.75" thickBot="1">
      <c r="A11803">
        <v>2022</v>
      </c>
      <c r="B11803" t="s">
        <v>60</v>
      </c>
      <c r="C11803" s="53">
        <f t="shared" si="655"/>
        <v>44957</v>
      </c>
      <c r="D11803">
        <v>14</v>
      </c>
      <c r="E11803" t="str">
        <f t="shared" si="654"/>
        <v>S54495714</v>
      </c>
      <c r="F11803" s="5">
        <v>2027</v>
      </c>
      <c r="G11803" s="6">
        <v>122</v>
      </c>
      <c r="H11803" s="6" t="s">
        <v>11551</v>
      </c>
      <c r="I11803" s="6" t="s">
        <v>11844</v>
      </c>
      <c r="J11803" s="6" t="s">
        <v>2667</v>
      </c>
      <c r="K11803" s="196" t="s">
        <v>17</v>
      </c>
      <c r="L11803" s="6">
        <v>30</v>
      </c>
      <c r="M11803" s="196">
        <v>84</v>
      </c>
      <c r="N11803" s="6">
        <v>12</v>
      </c>
      <c r="O11803" s="197">
        <v>4</v>
      </c>
    </row>
    <row r="11804" spans="1:15" ht="16.5" thickTop="1" thickBot="1">
      <c r="A11804">
        <v>2022</v>
      </c>
      <c r="B11804" t="s">
        <v>60</v>
      </c>
      <c r="C11804" s="53">
        <f t="shared" si="655"/>
        <v>44957</v>
      </c>
      <c r="D11804">
        <v>15</v>
      </c>
      <c r="E11804" t="str">
        <f t="shared" si="654"/>
        <v>S54495715</v>
      </c>
      <c r="F11804" s="1" t="s">
        <v>11904</v>
      </c>
    </row>
    <row r="11805" spans="1:15" ht="16.5" thickTop="1" thickBot="1">
      <c r="A11805">
        <v>2022</v>
      </c>
      <c r="B11805" t="s">
        <v>60</v>
      </c>
      <c r="C11805" s="53">
        <f t="shared" si="655"/>
        <v>44957</v>
      </c>
      <c r="D11805">
        <v>16</v>
      </c>
      <c r="E11805" t="str">
        <f t="shared" si="654"/>
        <v>S54495716</v>
      </c>
      <c r="F11805" s="338" t="s">
        <v>1</v>
      </c>
      <c r="G11805" s="341" t="s">
        <v>2</v>
      </c>
      <c r="H11805" s="342"/>
      <c r="I11805" s="342"/>
      <c r="J11805" s="343"/>
      <c r="K11805" s="344" t="s">
        <v>3</v>
      </c>
      <c r="L11805" s="343"/>
      <c r="M11805" s="344" t="s">
        <v>144</v>
      </c>
      <c r="N11805" s="342"/>
      <c r="O11805" s="342"/>
    </row>
    <row r="11806" spans="1:15" ht="18" customHeight="1" thickBot="1">
      <c r="A11806">
        <v>2022</v>
      </c>
      <c r="B11806" t="s">
        <v>60</v>
      </c>
      <c r="C11806" s="53">
        <f t="shared" si="655"/>
        <v>44957</v>
      </c>
      <c r="D11806">
        <v>17</v>
      </c>
      <c r="E11806" t="str">
        <f t="shared" si="654"/>
        <v>S54495717</v>
      </c>
      <c r="F11806" s="339"/>
      <c r="G11806" s="345" t="s">
        <v>5</v>
      </c>
      <c r="H11806" s="347" t="s">
        <v>145</v>
      </c>
      <c r="I11806" s="348"/>
      <c r="J11806" s="349"/>
      <c r="K11806" s="350" t="s">
        <v>6</v>
      </c>
      <c r="L11806" s="352" t="s">
        <v>12875</v>
      </c>
      <c r="M11806" s="350" t="s">
        <v>8</v>
      </c>
      <c r="N11806" s="354" t="s">
        <v>146</v>
      </c>
      <c r="O11806" s="356" t="s">
        <v>147</v>
      </c>
    </row>
    <row r="11807" spans="1:15" ht="15.75" thickBot="1">
      <c r="A11807">
        <v>2022</v>
      </c>
      <c r="B11807" t="s">
        <v>60</v>
      </c>
      <c r="C11807" s="53">
        <f t="shared" si="655"/>
        <v>44957</v>
      </c>
      <c r="D11807">
        <v>18</v>
      </c>
      <c r="E11807" t="str">
        <f t="shared" si="654"/>
        <v>S54495718</v>
      </c>
      <c r="F11807" s="340"/>
      <c r="G11807" s="346"/>
      <c r="H11807" s="191" t="s">
        <v>9</v>
      </c>
      <c r="I11807" s="192" t="s">
        <v>18</v>
      </c>
      <c r="J11807" s="193" t="s">
        <v>11</v>
      </c>
      <c r="K11807" s="351"/>
      <c r="L11807" s="353"/>
      <c r="M11807" s="351"/>
      <c r="N11807" s="355"/>
      <c r="O11807" s="357"/>
    </row>
    <row r="11808" spans="1:15">
      <c r="A11808">
        <v>2022</v>
      </c>
      <c r="B11808" t="s">
        <v>60</v>
      </c>
      <c r="C11808" s="53">
        <f t="shared" si="655"/>
        <v>44957</v>
      </c>
      <c r="D11808">
        <v>19</v>
      </c>
      <c r="E11808" t="str">
        <f t="shared" si="654"/>
        <v>S54495719</v>
      </c>
      <c r="F11808" s="3" t="s">
        <v>16</v>
      </c>
      <c r="G11808" s="2">
        <v>28</v>
      </c>
      <c r="H11808" s="2" t="s">
        <v>14947</v>
      </c>
      <c r="I11808" s="2" t="s">
        <v>9431</v>
      </c>
      <c r="J11808" s="2" t="s">
        <v>6173</v>
      </c>
      <c r="K11808" s="194" t="s">
        <v>17</v>
      </c>
      <c r="L11808" s="2">
        <v>51</v>
      </c>
      <c r="M11808" s="194" t="s">
        <v>4064</v>
      </c>
      <c r="N11808" s="2" t="s">
        <v>1037</v>
      </c>
      <c r="O11808" s="195" t="s">
        <v>640</v>
      </c>
    </row>
    <row r="11809" spans="1:15">
      <c r="A11809">
        <v>2022</v>
      </c>
      <c r="B11809" t="s">
        <v>60</v>
      </c>
      <c r="C11809" s="53">
        <f t="shared" si="655"/>
        <v>44957</v>
      </c>
      <c r="D11809">
        <v>20</v>
      </c>
      <c r="E11809" t="str">
        <f t="shared" si="654"/>
        <v>S54495720</v>
      </c>
      <c r="F11809" s="4">
        <v>44927</v>
      </c>
      <c r="G11809" s="2">
        <v>97</v>
      </c>
      <c r="H11809" s="2" t="s">
        <v>14292</v>
      </c>
      <c r="I11809" s="2" t="s">
        <v>14771</v>
      </c>
      <c r="J11809" s="2" t="s">
        <v>1655</v>
      </c>
      <c r="K11809" s="194" t="s">
        <v>17</v>
      </c>
      <c r="L11809" s="2">
        <v>51</v>
      </c>
      <c r="M11809" s="194" t="s">
        <v>4234</v>
      </c>
      <c r="N11809" s="2" t="s">
        <v>7378</v>
      </c>
      <c r="O11809" s="195" t="s">
        <v>264</v>
      </c>
    </row>
    <row r="11810" spans="1:15">
      <c r="A11810">
        <v>2022</v>
      </c>
      <c r="B11810" t="s">
        <v>60</v>
      </c>
      <c r="C11810" s="53">
        <f t="shared" si="655"/>
        <v>44957</v>
      </c>
      <c r="D11810">
        <v>21</v>
      </c>
      <c r="E11810" t="str">
        <f t="shared" si="654"/>
        <v>S54495721</v>
      </c>
      <c r="F11810" s="4">
        <v>44958</v>
      </c>
      <c r="G11810" s="2">
        <v>99</v>
      </c>
      <c r="H11810" s="2" t="s">
        <v>14552</v>
      </c>
      <c r="I11810" s="2" t="s">
        <v>14948</v>
      </c>
      <c r="J11810" s="2" t="s">
        <v>4152</v>
      </c>
      <c r="K11810" s="194" t="s">
        <v>17</v>
      </c>
      <c r="L11810" s="2">
        <v>45</v>
      </c>
      <c r="M11810" s="194" t="s">
        <v>642</v>
      </c>
      <c r="N11810" s="2" t="s">
        <v>5754</v>
      </c>
      <c r="O11810" s="195" t="s">
        <v>1649</v>
      </c>
    </row>
    <row r="11811" spans="1:15">
      <c r="A11811">
        <v>2022</v>
      </c>
      <c r="B11811" t="s">
        <v>60</v>
      </c>
      <c r="C11811" s="53">
        <f t="shared" si="655"/>
        <v>44957</v>
      </c>
      <c r="D11811">
        <v>22</v>
      </c>
      <c r="E11811" t="str">
        <f t="shared" si="654"/>
        <v>S54495722</v>
      </c>
      <c r="F11811" s="4">
        <v>44986</v>
      </c>
      <c r="G11811" s="2">
        <v>99</v>
      </c>
      <c r="H11811" s="2" t="s">
        <v>11882</v>
      </c>
      <c r="I11811" s="2" t="s">
        <v>14949</v>
      </c>
      <c r="J11811" s="2" t="s">
        <v>7283</v>
      </c>
      <c r="K11811" s="194" t="s">
        <v>17</v>
      </c>
      <c r="L11811" s="2">
        <v>45</v>
      </c>
      <c r="M11811" s="194">
        <v>50</v>
      </c>
      <c r="N11811" s="2" t="s">
        <v>14715</v>
      </c>
      <c r="O11811" s="195" t="s">
        <v>735</v>
      </c>
    </row>
    <row r="11812" spans="1:15">
      <c r="A11812">
        <v>2022</v>
      </c>
      <c r="B11812" t="s">
        <v>60</v>
      </c>
      <c r="C11812" s="53">
        <f t="shared" si="655"/>
        <v>44957</v>
      </c>
      <c r="D11812">
        <v>23</v>
      </c>
      <c r="E11812" t="str">
        <f t="shared" si="654"/>
        <v>S54495723</v>
      </c>
      <c r="F11812" s="4">
        <v>45017</v>
      </c>
      <c r="G11812" s="2">
        <v>99</v>
      </c>
      <c r="H11812" s="2" t="s">
        <v>273</v>
      </c>
      <c r="I11812" s="2" t="s">
        <v>273</v>
      </c>
      <c r="J11812" s="2" t="s">
        <v>267</v>
      </c>
      <c r="K11812" s="194" t="s">
        <v>17</v>
      </c>
      <c r="L11812" s="2">
        <v>44</v>
      </c>
      <c r="M11812" s="194" t="s">
        <v>1788</v>
      </c>
      <c r="N11812" s="2" t="s">
        <v>301</v>
      </c>
      <c r="O11812" s="195" t="s">
        <v>1265</v>
      </c>
    </row>
    <row r="11813" spans="1:15">
      <c r="A11813">
        <v>2022</v>
      </c>
      <c r="B11813" t="s">
        <v>60</v>
      </c>
      <c r="C11813" s="53">
        <f t="shared" si="655"/>
        <v>44957</v>
      </c>
      <c r="D11813">
        <v>24</v>
      </c>
      <c r="E11813" t="str">
        <f t="shared" si="654"/>
        <v>S54495724</v>
      </c>
      <c r="F11813" s="3" t="s">
        <v>14441</v>
      </c>
      <c r="G11813" s="2">
        <v>102</v>
      </c>
      <c r="H11813" s="2" t="s">
        <v>14950</v>
      </c>
      <c r="I11813" s="2" t="s">
        <v>11856</v>
      </c>
      <c r="J11813" s="2" t="s">
        <v>2618</v>
      </c>
      <c r="K11813" s="194" t="s">
        <v>17</v>
      </c>
      <c r="L11813" s="2">
        <v>44</v>
      </c>
      <c r="M11813" s="194" t="s">
        <v>2357</v>
      </c>
      <c r="N11813" s="2" t="s">
        <v>11434</v>
      </c>
      <c r="O11813" s="195" t="s">
        <v>4854</v>
      </c>
    </row>
    <row r="11814" spans="1:15">
      <c r="A11814">
        <v>2022</v>
      </c>
      <c r="B11814" t="s">
        <v>60</v>
      </c>
      <c r="C11814" s="53">
        <f t="shared" si="655"/>
        <v>44957</v>
      </c>
      <c r="D11814">
        <v>25</v>
      </c>
      <c r="E11814" t="str">
        <f t="shared" si="654"/>
        <v>S54495725</v>
      </c>
      <c r="F11814" s="3">
        <v>2024</v>
      </c>
      <c r="G11814" s="2">
        <v>113</v>
      </c>
      <c r="H11814" s="2" t="s">
        <v>14951</v>
      </c>
      <c r="I11814" s="2" t="s">
        <v>4143</v>
      </c>
      <c r="J11814" s="2" t="s">
        <v>3672</v>
      </c>
      <c r="K11814" s="194" t="s">
        <v>17</v>
      </c>
      <c r="L11814" s="2">
        <v>47</v>
      </c>
      <c r="M11814" s="194" t="s">
        <v>13835</v>
      </c>
      <c r="N11814" s="2" t="s">
        <v>728</v>
      </c>
      <c r="O11814" s="195" t="s">
        <v>2771</v>
      </c>
    </row>
    <row r="11815" spans="1:15">
      <c r="A11815">
        <v>2022</v>
      </c>
      <c r="B11815" t="s">
        <v>60</v>
      </c>
      <c r="C11815" s="53">
        <f t="shared" si="655"/>
        <v>44957</v>
      </c>
      <c r="D11815">
        <v>26</v>
      </c>
      <c r="E11815" t="str">
        <f t="shared" si="654"/>
        <v>S54495726</v>
      </c>
      <c r="F11815" s="3">
        <v>2025</v>
      </c>
      <c r="G11815" s="2">
        <v>133</v>
      </c>
      <c r="H11815" s="2" t="s">
        <v>14952</v>
      </c>
      <c r="I11815" s="2" t="s">
        <v>14952</v>
      </c>
      <c r="J11815" s="2" t="s">
        <v>5357</v>
      </c>
      <c r="K11815" s="194" t="s">
        <v>17</v>
      </c>
      <c r="L11815" s="2">
        <v>44</v>
      </c>
      <c r="M11815" s="194" t="s">
        <v>13624</v>
      </c>
      <c r="N11815" s="2" t="s">
        <v>3631</v>
      </c>
      <c r="O11815" s="195" t="s">
        <v>1715</v>
      </c>
    </row>
    <row r="11816" spans="1:15">
      <c r="A11816">
        <v>2022</v>
      </c>
      <c r="B11816" t="s">
        <v>60</v>
      </c>
      <c r="C11816" s="53">
        <f t="shared" si="655"/>
        <v>44957</v>
      </c>
      <c r="D11816">
        <v>27</v>
      </c>
      <c r="E11816" t="str">
        <f t="shared" si="654"/>
        <v>S54495727</v>
      </c>
      <c r="F11816" s="3">
        <v>2026</v>
      </c>
      <c r="G11816" s="2">
        <v>141</v>
      </c>
      <c r="H11816" s="2" t="s">
        <v>14953</v>
      </c>
      <c r="I11816" s="2" t="s">
        <v>14954</v>
      </c>
      <c r="J11816" s="2" t="s">
        <v>1993</v>
      </c>
      <c r="K11816" s="194" t="s">
        <v>17</v>
      </c>
      <c r="L11816" s="2">
        <v>36</v>
      </c>
      <c r="M11816" s="194" t="s">
        <v>12816</v>
      </c>
      <c r="N11816" s="2" t="s">
        <v>752</v>
      </c>
      <c r="O11816" s="195">
        <v>0</v>
      </c>
    </row>
    <row r="11817" spans="1:15" ht="15.75" thickBot="1">
      <c r="A11817">
        <v>2022</v>
      </c>
      <c r="B11817" t="s">
        <v>60</v>
      </c>
      <c r="C11817" s="53">
        <f t="shared" si="655"/>
        <v>44957</v>
      </c>
      <c r="D11817">
        <v>28</v>
      </c>
      <c r="E11817" t="str">
        <f t="shared" si="654"/>
        <v>S54495728</v>
      </c>
      <c r="F11817" s="5">
        <v>2027</v>
      </c>
      <c r="G11817" s="6">
        <v>151</v>
      </c>
      <c r="H11817" s="6" t="s">
        <v>14090</v>
      </c>
      <c r="I11817" s="6" t="s">
        <v>14955</v>
      </c>
      <c r="J11817" s="6" t="s">
        <v>1058</v>
      </c>
      <c r="K11817" s="196" t="s">
        <v>17</v>
      </c>
      <c r="L11817" s="6">
        <v>32</v>
      </c>
      <c r="M11817" s="196">
        <v>80</v>
      </c>
      <c r="N11817" s="6" t="s">
        <v>2011</v>
      </c>
      <c r="O11817" s="197" t="s">
        <v>333</v>
      </c>
    </row>
    <row r="11818" spans="1:15" ht="16.5" thickTop="1" thickBot="1">
      <c r="A11818">
        <v>2022</v>
      </c>
      <c r="B11818" t="s">
        <v>99</v>
      </c>
      <c r="C11818" s="53">
        <f>C11817+7</f>
        <v>44964</v>
      </c>
      <c r="D11818">
        <v>1</v>
      </c>
      <c r="E11818" t="str">
        <f t="shared" ref="E11818:E11845" si="656">B11818&amp;C11818&amp;D11818</f>
        <v>S6449641</v>
      </c>
      <c r="F11818" s="1" t="s">
        <v>11903</v>
      </c>
    </row>
    <row r="11819" spans="1:15" ht="16.5" thickTop="1" thickBot="1">
      <c r="A11819">
        <v>2022</v>
      </c>
      <c r="B11819" t="s">
        <v>99</v>
      </c>
      <c r="C11819" s="53">
        <f t="shared" ref="C11819:C11845" si="657">C11818</f>
        <v>44964</v>
      </c>
      <c r="D11819">
        <v>2</v>
      </c>
      <c r="E11819" t="str">
        <f t="shared" si="656"/>
        <v>S6449642</v>
      </c>
      <c r="F11819" s="338" t="s">
        <v>1</v>
      </c>
      <c r="G11819" s="341" t="s">
        <v>2</v>
      </c>
      <c r="H11819" s="342"/>
      <c r="I11819" s="342"/>
      <c r="J11819" s="343"/>
      <c r="K11819" s="344" t="s">
        <v>3</v>
      </c>
      <c r="L11819" s="343"/>
      <c r="M11819" s="344" t="s">
        <v>144</v>
      </c>
      <c r="N11819" s="342"/>
      <c r="O11819" s="342"/>
    </row>
    <row r="11820" spans="1:15" ht="18" customHeight="1" thickBot="1">
      <c r="A11820">
        <v>2022</v>
      </c>
      <c r="B11820" t="s">
        <v>99</v>
      </c>
      <c r="C11820" s="53">
        <f t="shared" si="657"/>
        <v>44964</v>
      </c>
      <c r="D11820">
        <v>3</v>
      </c>
      <c r="E11820" t="str">
        <f t="shared" si="656"/>
        <v>S6449643</v>
      </c>
      <c r="F11820" s="339"/>
      <c r="G11820" s="345" t="s">
        <v>5</v>
      </c>
      <c r="H11820" s="347" t="s">
        <v>145</v>
      </c>
      <c r="I11820" s="348"/>
      <c r="J11820" s="349"/>
      <c r="K11820" s="350" t="s">
        <v>6</v>
      </c>
      <c r="L11820" s="352" t="s">
        <v>12875</v>
      </c>
      <c r="M11820" s="350" t="s">
        <v>8</v>
      </c>
      <c r="N11820" s="354" t="s">
        <v>146</v>
      </c>
      <c r="O11820" s="356" t="s">
        <v>147</v>
      </c>
    </row>
    <row r="11821" spans="1:15" ht="15.75" thickBot="1">
      <c r="A11821">
        <v>2022</v>
      </c>
      <c r="B11821" t="s">
        <v>99</v>
      </c>
      <c r="C11821" s="53">
        <f t="shared" si="657"/>
        <v>44964</v>
      </c>
      <c r="D11821">
        <v>4</v>
      </c>
      <c r="E11821" t="str">
        <f t="shared" si="656"/>
        <v>S6449644</v>
      </c>
      <c r="F11821" s="340"/>
      <c r="G11821" s="346"/>
      <c r="H11821" s="191" t="s">
        <v>9</v>
      </c>
      <c r="I11821" s="192" t="s">
        <v>18</v>
      </c>
      <c r="J11821" s="193" t="s">
        <v>11</v>
      </c>
      <c r="K11821" s="351"/>
      <c r="L11821" s="353"/>
      <c r="M11821" s="351"/>
      <c r="N11821" s="355"/>
      <c r="O11821" s="357"/>
    </row>
    <row r="11822" spans="1:15">
      <c r="A11822">
        <v>2022</v>
      </c>
      <c r="B11822" t="s">
        <v>99</v>
      </c>
      <c r="C11822" s="53">
        <f t="shared" si="657"/>
        <v>44964</v>
      </c>
      <c r="D11822">
        <v>5</v>
      </c>
      <c r="E11822" t="str">
        <f t="shared" si="656"/>
        <v>S6449645</v>
      </c>
      <c r="F11822" s="3" t="s">
        <v>12</v>
      </c>
      <c r="G11822" s="2" t="s">
        <v>14485</v>
      </c>
      <c r="H11822" s="2" t="s">
        <v>14485</v>
      </c>
      <c r="I11822" s="2" t="s">
        <v>14485</v>
      </c>
      <c r="J11822" s="2" t="s">
        <v>14601</v>
      </c>
      <c r="K11822" s="194" t="s">
        <v>13</v>
      </c>
      <c r="L11822" s="2">
        <v>50</v>
      </c>
      <c r="M11822" s="194" t="s">
        <v>813</v>
      </c>
      <c r="N11822" s="2" t="s">
        <v>587</v>
      </c>
      <c r="O11822" s="195" t="s">
        <v>4005</v>
      </c>
    </row>
    <row r="11823" spans="1:15">
      <c r="A11823">
        <v>2022</v>
      </c>
      <c r="B11823" t="s">
        <v>99</v>
      </c>
      <c r="C11823" s="53">
        <f t="shared" si="657"/>
        <v>44964</v>
      </c>
      <c r="D11823">
        <v>6</v>
      </c>
      <c r="E11823" t="str">
        <f t="shared" si="656"/>
        <v>S6449646</v>
      </c>
      <c r="F11823" s="4">
        <v>44958</v>
      </c>
      <c r="G11823" s="2" t="s">
        <v>14958</v>
      </c>
      <c r="H11823" s="2" t="s">
        <v>14958</v>
      </c>
      <c r="I11823" s="2" t="s">
        <v>11259</v>
      </c>
      <c r="J11823" s="2" t="s">
        <v>9384</v>
      </c>
      <c r="K11823" s="194" t="s">
        <v>13</v>
      </c>
      <c r="L11823" s="2">
        <v>48</v>
      </c>
      <c r="M11823" s="194" t="s">
        <v>5271</v>
      </c>
      <c r="N11823" s="2">
        <v>50</v>
      </c>
      <c r="O11823" s="195" t="s">
        <v>11464</v>
      </c>
    </row>
    <row r="11824" spans="1:15">
      <c r="A11824">
        <v>2022</v>
      </c>
      <c r="B11824" t="s">
        <v>99</v>
      </c>
      <c r="C11824" s="53">
        <f t="shared" si="657"/>
        <v>44964</v>
      </c>
      <c r="D11824">
        <v>7</v>
      </c>
      <c r="E11824" t="str">
        <f t="shared" si="656"/>
        <v>S6449647</v>
      </c>
      <c r="F11824" s="4">
        <v>44986</v>
      </c>
      <c r="G11824" s="2" t="s">
        <v>14959</v>
      </c>
      <c r="H11824" s="2" t="s">
        <v>14959</v>
      </c>
      <c r="I11824" s="2" t="s">
        <v>14960</v>
      </c>
      <c r="J11824" s="2" t="s">
        <v>10694</v>
      </c>
      <c r="K11824" s="194" t="s">
        <v>13</v>
      </c>
      <c r="L11824" s="2">
        <v>48</v>
      </c>
      <c r="M11824" s="194" t="s">
        <v>569</v>
      </c>
      <c r="N11824" s="2" t="s">
        <v>3235</v>
      </c>
      <c r="O11824" s="195" t="s">
        <v>301</v>
      </c>
    </row>
    <row r="11825" spans="1:15">
      <c r="A11825">
        <v>2022</v>
      </c>
      <c r="B11825" t="s">
        <v>99</v>
      </c>
      <c r="C11825" s="53">
        <f t="shared" si="657"/>
        <v>44964</v>
      </c>
      <c r="D11825">
        <v>8</v>
      </c>
      <c r="E11825" t="str">
        <f t="shared" si="656"/>
        <v>S6449648</v>
      </c>
      <c r="F11825" s="4">
        <v>45017</v>
      </c>
      <c r="G11825" s="2" t="s">
        <v>14961</v>
      </c>
      <c r="H11825" s="2" t="s">
        <v>14961</v>
      </c>
      <c r="I11825" s="2" t="s">
        <v>14961</v>
      </c>
      <c r="J11825" s="2" t="s">
        <v>8927</v>
      </c>
      <c r="K11825" s="194" t="s">
        <v>13</v>
      </c>
      <c r="L11825" s="2">
        <v>46</v>
      </c>
      <c r="M11825" s="194" t="s">
        <v>4092</v>
      </c>
      <c r="N11825" s="2" t="s">
        <v>4092</v>
      </c>
      <c r="O11825" s="195" t="s">
        <v>11425</v>
      </c>
    </row>
    <row r="11826" spans="1:15">
      <c r="A11826">
        <v>2022</v>
      </c>
      <c r="B11826" t="s">
        <v>99</v>
      </c>
      <c r="C11826" s="53">
        <f t="shared" si="657"/>
        <v>44964</v>
      </c>
      <c r="D11826">
        <v>9</v>
      </c>
      <c r="E11826" t="str">
        <f t="shared" si="656"/>
        <v>S6449649</v>
      </c>
      <c r="F11826" s="4">
        <v>45047</v>
      </c>
      <c r="G11826" s="2">
        <v>70</v>
      </c>
      <c r="H11826" s="2">
        <v>70</v>
      </c>
      <c r="I11826" s="2" t="s">
        <v>4716</v>
      </c>
      <c r="J11826" s="2" t="s">
        <v>11392</v>
      </c>
      <c r="K11826" s="194" t="s">
        <v>13</v>
      </c>
      <c r="L11826" s="2">
        <v>44</v>
      </c>
      <c r="M11826" s="194" t="s">
        <v>4092</v>
      </c>
      <c r="N11826" s="2" t="s">
        <v>4092</v>
      </c>
      <c r="O11826" s="195" t="s">
        <v>11425</v>
      </c>
    </row>
    <row r="11827" spans="1:15">
      <c r="A11827">
        <v>2022</v>
      </c>
      <c r="B11827" t="s">
        <v>99</v>
      </c>
      <c r="C11827" s="53">
        <f t="shared" si="657"/>
        <v>44964</v>
      </c>
      <c r="D11827">
        <v>10</v>
      </c>
      <c r="E11827" t="str">
        <f t="shared" si="656"/>
        <v>S64496410</v>
      </c>
      <c r="F11827" s="3" t="s">
        <v>14441</v>
      </c>
      <c r="G11827" s="2" t="s">
        <v>4574</v>
      </c>
      <c r="H11827" s="2" t="s">
        <v>4574</v>
      </c>
      <c r="I11827" s="2" t="s">
        <v>14962</v>
      </c>
      <c r="J11827" s="2" t="s">
        <v>1029</v>
      </c>
      <c r="K11827" s="194" t="s">
        <v>13</v>
      </c>
      <c r="L11827" s="2">
        <v>44</v>
      </c>
      <c r="M11827" s="194" t="s">
        <v>507</v>
      </c>
      <c r="N11827" s="2" t="s">
        <v>1229</v>
      </c>
      <c r="O11827" s="195" t="s">
        <v>423</v>
      </c>
    </row>
    <row r="11828" spans="1:15">
      <c r="A11828">
        <v>2022</v>
      </c>
      <c r="B11828" t="s">
        <v>99</v>
      </c>
      <c r="C11828" s="53">
        <f t="shared" si="657"/>
        <v>44964</v>
      </c>
      <c r="D11828">
        <v>11</v>
      </c>
      <c r="E11828" t="str">
        <f t="shared" si="656"/>
        <v>S64496411</v>
      </c>
      <c r="F11828" s="3">
        <v>2024</v>
      </c>
      <c r="G11828" s="2" t="s">
        <v>14963</v>
      </c>
      <c r="H11828" s="2" t="s">
        <v>14963</v>
      </c>
      <c r="I11828" s="2" t="s">
        <v>14964</v>
      </c>
      <c r="J11828" s="2" t="s">
        <v>2172</v>
      </c>
      <c r="K11828" s="194" t="s">
        <v>13</v>
      </c>
      <c r="L11828" s="2">
        <v>47</v>
      </c>
      <c r="M11828" s="194" t="s">
        <v>1106</v>
      </c>
      <c r="N11828" s="2" t="s">
        <v>1107</v>
      </c>
      <c r="O11828" s="195" t="s">
        <v>837</v>
      </c>
    </row>
    <row r="11829" spans="1:15">
      <c r="A11829">
        <v>2022</v>
      </c>
      <c r="B11829" t="s">
        <v>99</v>
      </c>
      <c r="C11829" s="53">
        <f t="shared" si="657"/>
        <v>44964</v>
      </c>
      <c r="D11829">
        <v>12</v>
      </c>
      <c r="E11829" t="str">
        <f t="shared" si="656"/>
        <v>S64496412</v>
      </c>
      <c r="F11829" s="3">
        <v>2025</v>
      </c>
      <c r="G11829" s="2" t="s">
        <v>14965</v>
      </c>
      <c r="H11829" s="2" t="s">
        <v>14965</v>
      </c>
      <c r="I11829" s="2" t="s">
        <v>14966</v>
      </c>
      <c r="J11829" s="2" t="s">
        <v>8926</v>
      </c>
      <c r="K11829" s="194" t="s">
        <v>13</v>
      </c>
      <c r="L11829" s="2">
        <v>46</v>
      </c>
      <c r="M11829" s="194" t="s">
        <v>13802</v>
      </c>
      <c r="N11829" s="2" t="s">
        <v>2362</v>
      </c>
      <c r="O11829" s="195" t="s">
        <v>4046</v>
      </c>
    </row>
    <row r="11830" spans="1:15">
      <c r="A11830">
        <v>2022</v>
      </c>
      <c r="B11830" t="s">
        <v>99</v>
      </c>
      <c r="C11830" s="53">
        <f t="shared" si="657"/>
        <v>44964</v>
      </c>
      <c r="D11830">
        <v>13</v>
      </c>
      <c r="E11830" t="str">
        <f t="shared" si="656"/>
        <v>S64496413</v>
      </c>
      <c r="F11830" s="3">
        <v>2026</v>
      </c>
      <c r="G11830" s="2" t="s">
        <v>14967</v>
      </c>
      <c r="H11830" s="2" t="s">
        <v>14967</v>
      </c>
      <c r="I11830" s="2" t="s">
        <v>14968</v>
      </c>
      <c r="J11830" s="2" t="s">
        <v>2618</v>
      </c>
      <c r="K11830" s="194" t="s">
        <v>13</v>
      </c>
      <c r="L11830" s="2">
        <v>38</v>
      </c>
      <c r="M11830" s="194" t="s">
        <v>570</v>
      </c>
      <c r="N11830" s="2" t="s">
        <v>420</v>
      </c>
      <c r="O11830" s="195" t="s">
        <v>11403</v>
      </c>
    </row>
    <row r="11831" spans="1:15" ht="15.75" thickBot="1">
      <c r="A11831">
        <v>2022</v>
      </c>
      <c r="B11831" t="s">
        <v>99</v>
      </c>
      <c r="C11831" s="53">
        <f t="shared" si="657"/>
        <v>44964</v>
      </c>
      <c r="D11831">
        <v>14</v>
      </c>
      <c r="E11831" t="str">
        <f t="shared" si="656"/>
        <v>S64496414</v>
      </c>
      <c r="F11831" s="5">
        <v>2027</v>
      </c>
      <c r="G11831" s="6" t="s">
        <v>12532</v>
      </c>
      <c r="H11831" s="6" t="s">
        <v>12532</v>
      </c>
      <c r="I11831" s="6">
        <v>120</v>
      </c>
      <c r="J11831" s="6" t="s">
        <v>2138</v>
      </c>
      <c r="K11831" s="196" t="s">
        <v>13</v>
      </c>
      <c r="L11831" s="6">
        <v>31</v>
      </c>
      <c r="M11831" s="196" t="s">
        <v>12759</v>
      </c>
      <c r="N11831" s="6" t="s">
        <v>1900</v>
      </c>
      <c r="O11831" s="197" t="s">
        <v>3780</v>
      </c>
    </row>
    <row r="11832" spans="1:15" ht="16.5" thickTop="1" thickBot="1">
      <c r="A11832">
        <v>2022</v>
      </c>
      <c r="B11832" t="s">
        <v>99</v>
      </c>
      <c r="C11832" s="53">
        <f t="shared" si="657"/>
        <v>44964</v>
      </c>
      <c r="D11832">
        <v>15</v>
      </c>
      <c r="E11832" t="str">
        <f t="shared" si="656"/>
        <v>S64496415</v>
      </c>
      <c r="F11832" s="1" t="s">
        <v>11904</v>
      </c>
    </row>
    <row r="11833" spans="1:15" ht="16.5" thickTop="1" thickBot="1">
      <c r="A11833">
        <v>2022</v>
      </c>
      <c r="B11833" t="s">
        <v>99</v>
      </c>
      <c r="C11833" s="53">
        <f t="shared" si="657"/>
        <v>44964</v>
      </c>
      <c r="D11833">
        <v>16</v>
      </c>
      <c r="E11833" t="str">
        <f t="shared" si="656"/>
        <v>S64496416</v>
      </c>
      <c r="F11833" s="338" t="s">
        <v>1</v>
      </c>
      <c r="G11833" s="341" t="s">
        <v>2</v>
      </c>
      <c r="H11833" s="342"/>
      <c r="I11833" s="342"/>
      <c r="J11833" s="343"/>
      <c r="K11833" s="344" t="s">
        <v>3</v>
      </c>
      <c r="L11833" s="343"/>
      <c r="M11833" s="344" t="s">
        <v>144</v>
      </c>
      <c r="N11833" s="342"/>
      <c r="O11833" s="342"/>
    </row>
    <row r="11834" spans="1:15" ht="18" customHeight="1" thickBot="1">
      <c r="A11834">
        <v>2022</v>
      </c>
      <c r="B11834" t="s">
        <v>99</v>
      </c>
      <c r="C11834" s="53">
        <f t="shared" si="657"/>
        <v>44964</v>
      </c>
      <c r="D11834">
        <v>17</v>
      </c>
      <c r="E11834" t="str">
        <f t="shared" si="656"/>
        <v>S64496417</v>
      </c>
      <c r="F11834" s="339"/>
      <c r="G11834" s="345" t="s">
        <v>5</v>
      </c>
      <c r="H11834" s="347" t="s">
        <v>145</v>
      </c>
      <c r="I11834" s="348"/>
      <c r="J11834" s="349"/>
      <c r="K11834" s="350" t="s">
        <v>6</v>
      </c>
      <c r="L11834" s="352" t="s">
        <v>12875</v>
      </c>
      <c r="M11834" s="350" t="s">
        <v>8</v>
      </c>
      <c r="N11834" s="354" t="s">
        <v>146</v>
      </c>
      <c r="O11834" s="356" t="s">
        <v>147</v>
      </c>
    </row>
    <row r="11835" spans="1:15" ht="15.75" thickBot="1">
      <c r="A11835">
        <v>2022</v>
      </c>
      <c r="B11835" t="s">
        <v>99</v>
      </c>
      <c r="C11835" s="53">
        <f t="shared" si="657"/>
        <v>44964</v>
      </c>
      <c r="D11835">
        <v>18</v>
      </c>
      <c r="E11835" t="str">
        <f t="shared" si="656"/>
        <v>S64496418</v>
      </c>
      <c r="F11835" s="340"/>
      <c r="G11835" s="346"/>
      <c r="H11835" s="191" t="s">
        <v>9</v>
      </c>
      <c r="I11835" s="192" t="s">
        <v>18</v>
      </c>
      <c r="J11835" s="193" t="s">
        <v>11</v>
      </c>
      <c r="K11835" s="351"/>
      <c r="L11835" s="353"/>
      <c r="M11835" s="351"/>
      <c r="N11835" s="355"/>
      <c r="O11835" s="357"/>
    </row>
    <row r="11836" spans="1:15">
      <c r="A11836">
        <v>2022</v>
      </c>
      <c r="B11836" t="s">
        <v>99</v>
      </c>
      <c r="C11836" s="53">
        <f t="shared" si="657"/>
        <v>44964</v>
      </c>
      <c r="D11836">
        <v>19</v>
      </c>
      <c r="E11836" t="str">
        <f t="shared" si="656"/>
        <v>S64496419</v>
      </c>
      <c r="F11836" s="3" t="s">
        <v>16</v>
      </c>
      <c r="G11836" s="2" t="s">
        <v>14881</v>
      </c>
      <c r="H11836" s="2" t="s">
        <v>14881</v>
      </c>
      <c r="I11836" s="2" t="s">
        <v>9431</v>
      </c>
      <c r="J11836" s="2" t="s">
        <v>4352</v>
      </c>
      <c r="K11836" s="194" t="s">
        <v>13</v>
      </c>
      <c r="L11836" s="2">
        <v>47</v>
      </c>
      <c r="M11836" s="194" t="s">
        <v>1038</v>
      </c>
      <c r="N11836" s="2" t="s">
        <v>5754</v>
      </c>
      <c r="O11836" s="195" t="s">
        <v>10678</v>
      </c>
    </row>
    <row r="11837" spans="1:15">
      <c r="A11837">
        <v>2022</v>
      </c>
      <c r="B11837" t="s">
        <v>99</v>
      </c>
      <c r="C11837" s="53">
        <f t="shared" si="657"/>
        <v>44964</v>
      </c>
      <c r="D11837">
        <v>20</v>
      </c>
      <c r="E11837" t="str">
        <f t="shared" si="656"/>
        <v>S64496420</v>
      </c>
      <c r="F11837" s="4">
        <v>44958</v>
      </c>
      <c r="G11837" s="2" t="s">
        <v>4774</v>
      </c>
      <c r="H11837" s="2" t="s">
        <v>4774</v>
      </c>
      <c r="I11837" s="2" t="s">
        <v>13832</v>
      </c>
      <c r="J11837" s="2" t="s">
        <v>2116</v>
      </c>
      <c r="K11837" s="194" t="s">
        <v>13</v>
      </c>
      <c r="L11837" s="2">
        <v>47</v>
      </c>
      <c r="M11837" s="194" t="s">
        <v>1100</v>
      </c>
      <c r="N11837" s="2" t="s">
        <v>301</v>
      </c>
      <c r="O11837" s="195" t="s">
        <v>529</v>
      </c>
    </row>
    <row r="11838" spans="1:15">
      <c r="A11838">
        <v>2022</v>
      </c>
      <c r="B11838" t="s">
        <v>99</v>
      </c>
      <c r="C11838" s="53">
        <f t="shared" si="657"/>
        <v>44964</v>
      </c>
      <c r="D11838">
        <v>21</v>
      </c>
      <c r="E11838" t="str">
        <f t="shared" si="656"/>
        <v>S64496421</v>
      </c>
      <c r="F11838" s="4">
        <v>44986</v>
      </c>
      <c r="G11838" s="2" t="s">
        <v>7018</v>
      </c>
      <c r="H11838" s="2" t="s">
        <v>7018</v>
      </c>
      <c r="I11838" s="2" t="s">
        <v>14969</v>
      </c>
      <c r="J11838" s="2" t="s">
        <v>5330</v>
      </c>
      <c r="K11838" s="194" t="s">
        <v>13</v>
      </c>
      <c r="L11838" s="2">
        <v>46</v>
      </c>
      <c r="M11838" s="194" t="s">
        <v>290</v>
      </c>
      <c r="N11838" s="2" t="s">
        <v>7378</v>
      </c>
      <c r="O11838" s="195" t="s">
        <v>635</v>
      </c>
    </row>
    <row r="11839" spans="1:15">
      <c r="A11839">
        <v>2022</v>
      </c>
      <c r="B11839" t="s">
        <v>99</v>
      </c>
      <c r="C11839" s="53">
        <f t="shared" si="657"/>
        <v>44964</v>
      </c>
      <c r="D11839">
        <v>22</v>
      </c>
      <c r="E11839" t="str">
        <f t="shared" si="656"/>
        <v>S64496422</v>
      </c>
      <c r="F11839" s="4">
        <v>45017</v>
      </c>
      <c r="G11839" s="2" t="s">
        <v>14928</v>
      </c>
      <c r="H11839" s="2" t="s">
        <v>14928</v>
      </c>
      <c r="I11839" s="2" t="s">
        <v>3722</v>
      </c>
      <c r="J11839" s="2" t="s">
        <v>7236</v>
      </c>
      <c r="K11839" s="194" t="s">
        <v>13</v>
      </c>
      <c r="L11839" s="2">
        <v>45</v>
      </c>
      <c r="M11839" s="194" t="s">
        <v>1099</v>
      </c>
      <c r="N11839" s="2" t="s">
        <v>443</v>
      </c>
      <c r="O11839" s="195" t="s">
        <v>340</v>
      </c>
    </row>
    <row r="11840" spans="1:15">
      <c r="A11840">
        <v>2022</v>
      </c>
      <c r="B11840" t="s">
        <v>99</v>
      </c>
      <c r="C11840" s="53">
        <f t="shared" si="657"/>
        <v>44964</v>
      </c>
      <c r="D11840">
        <v>23</v>
      </c>
      <c r="E11840" t="str">
        <f t="shared" si="656"/>
        <v>S64496423</v>
      </c>
      <c r="F11840" s="4">
        <v>45047</v>
      </c>
      <c r="G11840" s="2" t="s">
        <v>4693</v>
      </c>
      <c r="H11840" s="2" t="s">
        <v>4693</v>
      </c>
      <c r="I11840" s="2" t="s">
        <v>14970</v>
      </c>
      <c r="J11840" s="2" t="s">
        <v>1105</v>
      </c>
      <c r="K11840" s="194" t="s">
        <v>13</v>
      </c>
      <c r="L11840" s="2">
        <v>45</v>
      </c>
      <c r="M11840" s="194" t="s">
        <v>1099</v>
      </c>
      <c r="N11840" s="2" t="s">
        <v>443</v>
      </c>
      <c r="O11840" s="195" t="s">
        <v>340</v>
      </c>
    </row>
    <row r="11841" spans="1:15">
      <c r="A11841">
        <v>2022</v>
      </c>
      <c r="B11841" t="s">
        <v>99</v>
      </c>
      <c r="C11841" s="53">
        <f t="shared" si="657"/>
        <v>44964</v>
      </c>
      <c r="D11841">
        <v>24</v>
      </c>
      <c r="E11841" t="str">
        <f t="shared" si="656"/>
        <v>S64496424</v>
      </c>
      <c r="F11841" s="3" t="s">
        <v>14441</v>
      </c>
      <c r="G11841" s="2" t="s">
        <v>14971</v>
      </c>
      <c r="H11841" s="2" t="s">
        <v>14971</v>
      </c>
      <c r="I11841" s="2" t="s">
        <v>14972</v>
      </c>
      <c r="J11841" s="2" t="s">
        <v>2808</v>
      </c>
      <c r="K11841" s="194" t="s">
        <v>13</v>
      </c>
      <c r="L11841" s="2">
        <v>45</v>
      </c>
      <c r="M11841" s="194" t="s">
        <v>816</v>
      </c>
      <c r="N11841" s="2" t="s">
        <v>508</v>
      </c>
      <c r="O11841" s="195" t="s">
        <v>444</v>
      </c>
    </row>
    <row r="11842" spans="1:15">
      <c r="A11842">
        <v>2022</v>
      </c>
      <c r="B11842" t="s">
        <v>99</v>
      </c>
      <c r="C11842" s="53">
        <f t="shared" si="657"/>
        <v>44964</v>
      </c>
      <c r="D11842">
        <v>25</v>
      </c>
      <c r="E11842" t="str">
        <f t="shared" si="656"/>
        <v>S64496425</v>
      </c>
      <c r="F11842" s="3">
        <v>2024</v>
      </c>
      <c r="G11842" s="2" t="s">
        <v>14973</v>
      </c>
      <c r="H11842" s="2" t="s">
        <v>14973</v>
      </c>
      <c r="I11842" s="2" t="s">
        <v>14974</v>
      </c>
      <c r="J11842" s="2" t="s">
        <v>3143</v>
      </c>
      <c r="K11842" s="194" t="s">
        <v>13</v>
      </c>
      <c r="L11842" s="2">
        <v>45</v>
      </c>
      <c r="M11842" s="194" t="s">
        <v>535</v>
      </c>
      <c r="N11842" s="2">
        <v>25</v>
      </c>
      <c r="O11842" s="195" t="s">
        <v>423</v>
      </c>
    </row>
    <row r="11843" spans="1:15">
      <c r="A11843">
        <v>2022</v>
      </c>
      <c r="B11843" t="s">
        <v>99</v>
      </c>
      <c r="C11843" s="53">
        <f t="shared" si="657"/>
        <v>44964</v>
      </c>
      <c r="D11843">
        <v>26</v>
      </c>
      <c r="E11843" t="str">
        <f t="shared" si="656"/>
        <v>S64496426</v>
      </c>
      <c r="F11843" s="3">
        <v>2025</v>
      </c>
      <c r="G11843" s="2" t="s">
        <v>14975</v>
      </c>
      <c r="H11843" s="2" t="s">
        <v>14975</v>
      </c>
      <c r="I11843" s="2" t="s">
        <v>14976</v>
      </c>
      <c r="J11843" s="2" t="s">
        <v>1340</v>
      </c>
      <c r="K11843" s="194" t="s">
        <v>13</v>
      </c>
      <c r="L11843" s="2">
        <v>42</v>
      </c>
      <c r="M11843" s="194">
        <v>80</v>
      </c>
      <c r="N11843" s="2" t="s">
        <v>423</v>
      </c>
      <c r="O11843" s="195" t="s">
        <v>285</v>
      </c>
    </row>
    <row r="11844" spans="1:15">
      <c r="A11844">
        <v>2022</v>
      </c>
      <c r="B11844" t="s">
        <v>99</v>
      </c>
      <c r="C11844" s="53">
        <f t="shared" si="657"/>
        <v>44964</v>
      </c>
      <c r="D11844">
        <v>27</v>
      </c>
      <c r="E11844" t="str">
        <f t="shared" si="656"/>
        <v>S64496427</v>
      </c>
      <c r="F11844" s="3">
        <v>2026</v>
      </c>
      <c r="G11844" s="2" t="s">
        <v>14977</v>
      </c>
      <c r="H11844" s="2" t="s">
        <v>14977</v>
      </c>
      <c r="I11844" s="2" t="s">
        <v>14978</v>
      </c>
      <c r="J11844" s="2" t="s">
        <v>1697</v>
      </c>
      <c r="K11844" s="194" t="s">
        <v>13</v>
      </c>
      <c r="L11844" s="2">
        <v>36</v>
      </c>
      <c r="M11844" s="194" t="s">
        <v>535</v>
      </c>
      <c r="N11844" s="2" t="s">
        <v>10599</v>
      </c>
      <c r="O11844" s="195">
        <v>15</v>
      </c>
    </row>
    <row r="11845" spans="1:15" ht="15.75" thickBot="1">
      <c r="A11845">
        <v>2022</v>
      </c>
      <c r="B11845" t="s">
        <v>99</v>
      </c>
      <c r="C11845" s="53">
        <f t="shared" si="657"/>
        <v>44964</v>
      </c>
      <c r="D11845">
        <v>28</v>
      </c>
      <c r="E11845" t="str">
        <f t="shared" si="656"/>
        <v>S64496428</v>
      </c>
      <c r="F11845" s="5">
        <v>2027</v>
      </c>
      <c r="G11845" s="6" t="s">
        <v>14341</v>
      </c>
      <c r="H11845" s="6" t="s">
        <v>14341</v>
      </c>
      <c r="I11845" s="6" t="s">
        <v>3663</v>
      </c>
      <c r="J11845" s="6" t="s">
        <v>1393</v>
      </c>
      <c r="K11845" s="196" t="s">
        <v>13</v>
      </c>
      <c r="L11845" s="6">
        <v>30</v>
      </c>
      <c r="M11845" s="196" t="s">
        <v>10595</v>
      </c>
      <c r="N11845" s="6">
        <v>25</v>
      </c>
      <c r="O11845" s="197" t="s">
        <v>285</v>
      </c>
    </row>
    <row r="11846" spans="1:15" ht="18" thickTop="1" thickBot="1">
      <c r="A11846">
        <v>2022</v>
      </c>
      <c r="B11846" t="s">
        <v>59</v>
      </c>
      <c r="C11846" s="53">
        <f>C11845+7</f>
        <v>44971</v>
      </c>
      <c r="D11846">
        <v>1</v>
      </c>
      <c r="E11846" t="str">
        <f t="shared" ref="E11846:E11873" si="658">B11846&amp;C11846&amp;D11846</f>
        <v>S7449711</v>
      </c>
      <c r="F11846" s="146" t="s">
        <v>11903</v>
      </c>
    </row>
    <row r="11847" spans="1:15" ht="16.5" thickTop="1" thickBot="1">
      <c r="A11847">
        <v>2022</v>
      </c>
      <c r="B11847" t="s">
        <v>59</v>
      </c>
      <c r="C11847" s="53">
        <f t="shared" ref="C11847:C11873" si="659">C11846</f>
        <v>44971</v>
      </c>
      <c r="D11847">
        <v>2</v>
      </c>
      <c r="E11847" t="str">
        <f t="shared" si="658"/>
        <v>S7449712</v>
      </c>
      <c r="F11847" s="338" t="s">
        <v>1</v>
      </c>
      <c r="G11847" s="341" t="s">
        <v>2</v>
      </c>
      <c r="H11847" s="342"/>
      <c r="I11847" s="342"/>
      <c r="J11847" s="343"/>
      <c r="K11847" s="344" t="s">
        <v>3</v>
      </c>
      <c r="L11847" s="343"/>
      <c r="M11847" s="344" t="s">
        <v>144</v>
      </c>
      <c r="N11847" s="342"/>
      <c r="O11847" s="342"/>
    </row>
    <row r="11848" spans="1:15" ht="18" customHeight="1" thickBot="1">
      <c r="A11848">
        <v>2022</v>
      </c>
      <c r="B11848" t="s">
        <v>59</v>
      </c>
      <c r="C11848" s="53">
        <f t="shared" si="659"/>
        <v>44971</v>
      </c>
      <c r="D11848">
        <v>3</v>
      </c>
      <c r="E11848" t="str">
        <f t="shared" si="658"/>
        <v>S7449713</v>
      </c>
      <c r="F11848" s="339"/>
      <c r="G11848" s="345" t="s">
        <v>5</v>
      </c>
      <c r="H11848" s="347" t="s">
        <v>145</v>
      </c>
      <c r="I11848" s="348"/>
      <c r="J11848" s="349"/>
      <c r="K11848" s="350" t="s">
        <v>6</v>
      </c>
      <c r="L11848" s="352" t="s">
        <v>12875</v>
      </c>
      <c r="M11848" s="350" t="s">
        <v>8</v>
      </c>
      <c r="N11848" s="354" t="s">
        <v>146</v>
      </c>
      <c r="O11848" s="356" t="s">
        <v>147</v>
      </c>
    </row>
    <row r="11849" spans="1:15" ht="15.75" thickBot="1">
      <c r="A11849">
        <v>2022</v>
      </c>
      <c r="B11849" t="s">
        <v>59</v>
      </c>
      <c r="C11849" s="53">
        <f t="shared" si="659"/>
        <v>44971</v>
      </c>
      <c r="D11849">
        <v>4</v>
      </c>
      <c r="E11849" t="str">
        <f t="shared" si="658"/>
        <v>S7449714</v>
      </c>
      <c r="F11849" s="340"/>
      <c r="G11849" s="346"/>
      <c r="H11849" s="191" t="s">
        <v>9</v>
      </c>
      <c r="I11849" s="192" t="s">
        <v>18</v>
      </c>
      <c r="J11849" s="193" t="s">
        <v>11</v>
      </c>
      <c r="K11849" s="351"/>
      <c r="L11849" s="353"/>
      <c r="M11849" s="351"/>
      <c r="N11849" s="355"/>
      <c r="O11849" s="357"/>
    </row>
    <row r="11850" spans="1:15">
      <c r="A11850">
        <v>2022</v>
      </c>
      <c r="B11850" t="s">
        <v>59</v>
      </c>
      <c r="C11850" s="53">
        <f t="shared" si="659"/>
        <v>44971</v>
      </c>
      <c r="D11850">
        <v>5</v>
      </c>
      <c r="E11850" t="str">
        <f t="shared" si="658"/>
        <v>S7449715</v>
      </c>
      <c r="F11850" s="3" t="s">
        <v>12</v>
      </c>
      <c r="G11850" s="2">
        <v>0</v>
      </c>
      <c r="H11850" s="2" t="s">
        <v>14697</v>
      </c>
      <c r="I11850" s="2" t="s">
        <v>14646</v>
      </c>
      <c r="J11850" s="2" t="s">
        <v>14601</v>
      </c>
      <c r="K11850" s="194" t="s">
        <v>17</v>
      </c>
      <c r="L11850" s="2">
        <v>51</v>
      </c>
      <c r="M11850" s="194" t="s">
        <v>729</v>
      </c>
      <c r="N11850" s="2" t="s">
        <v>11279</v>
      </c>
      <c r="O11850" s="195" t="s">
        <v>1359</v>
      </c>
    </row>
    <row r="11851" spans="1:15">
      <c r="A11851">
        <v>2022</v>
      </c>
      <c r="B11851" t="s">
        <v>59</v>
      </c>
      <c r="C11851" s="53">
        <f t="shared" si="659"/>
        <v>44971</v>
      </c>
      <c r="D11851">
        <v>6</v>
      </c>
      <c r="E11851" t="str">
        <f t="shared" si="658"/>
        <v>S7449716</v>
      </c>
      <c r="F11851" s="4">
        <v>44958</v>
      </c>
      <c r="G11851" s="2">
        <v>69</v>
      </c>
      <c r="H11851" s="2" t="s">
        <v>14979</v>
      </c>
      <c r="I11851" s="2" t="s">
        <v>11259</v>
      </c>
      <c r="J11851" s="2" t="s">
        <v>9384</v>
      </c>
      <c r="K11851" s="194" t="s">
        <v>17</v>
      </c>
      <c r="L11851" s="2">
        <v>49</v>
      </c>
      <c r="M11851" s="194">
        <v>25</v>
      </c>
      <c r="N11851" s="2" t="s">
        <v>1913</v>
      </c>
      <c r="O11851" s="195" t="s">
        <v>9757</v>
      </c>
    </row>
    <row r="11852" spans="1:15">
      <c r="A11852">
        <v>2022</v>
      </c>
      <c r="B11852" t="s">
        <v>59</v>
      </c>
      <c r="C11852" s="53">
        <f t="shared" si="659"/>
        <v>44971</v>
      </c>
      <c r="D11852">
        <v>7</v>
      </c>
      <c r="E11852" t="str">
        <f t="shared" si="658"/>
        <v>S7449717</v>
      </c>
      <c r="F11852" s="4">
        <v>44986</v>
      </c>
      <c r="G11852" s="2">
        <v>69</v>
      </c>
      <c r="H11852" s="2" t="s">
        <v>4214</v>
      </c>
      <c r="I11852" s="2" t="s">
        <v>14980</v>
      </c>
      <c r="J11852" s="2" t="s">
        <v>6172</v>
      </c>
      <c r="K11852" s="194" t="s">
        <v>17</v>
      </c>
      <c r="L11852" s="2">
        <v>46</v>
      </c>
      <c r="M11852" s="194" t="s">
        <v>730</v>
      </c>
      <c r="N11852" s="2" t="s">
        <v>11706</v>
      </c>
      <c r="O11852" s="195" t="s">
        <v>9757</v>
      </c>
    </row>
    <row r="11853" spans="1:15">
      <c r="A11853">
        <v>2022</v>
      </c>
      <c r="B11853" t="s">
        <v>59</v>
      </c>
      <c r="C11853" s="53">
        <f t="shared" si="659"/>
        <v>44971</v>
      </c>
      <c r="D11853">
        <v>8</v>
      </c>
      <c r="E11853" t="str">
        <f t="shared" si="658"/>
        <v>S7449718</v>
      </c>
      <c r="F11853" s="4">
        <v>45017</v>
      </c>
      <c r="G11853" s="2">
        <v>70</v>
      </c>
      <c r="H11853" s="2" t="s">
        <v>14981</v>
      </c>
      <c r="I11853" s="2" t="s">
        <v>13648</v>
      </c>
      <c r="J11853" s="2" t="s">
        <v>9336</v>
      </c>
      <c r="K11853" s="194" t="s">
        <v>17</v>
      </c>
      <c r="L11853" s="2">
        <v>44</v>
      </c>
      <c r="M11853" s="194" t="s">
        <v>952</v>
      </c>
      <c r="N11853" s="2" t="s">
        <v>4005</v>
      </c>
      <c r="O11853" s="195" t="s">
        <v>922</v>
      </c>
    </row>
    <row r="11854" spans="1:15">
      <c r="A11854">
        <v>2022</v>
      </c>
      <c r="B11854" t="s">
        <v>59</v>
      </c>
      <c r="C11854" s="53">
        <f t="shared" si="659"/>
        <v>44971</v>
      </c>
      <c r="D11854">
        <v>9</v>
      </c>
      <c r="E11854" t="str">
        <f t="shared" si="658"/>
        <v>S7449719</v>
      </c>
      <c r="F11854" s="4">
        <v>45047</v>
      </c>
      <c r="G11854" s="2">
        <v>70</v>
      </c>
      <c r="H11854" s="2" t="s">
        <v>14982</v>
      </c>
      <c r="I11854" s="2" t="s">
        <v>14915</v>
      </c>
      <c r="J11854" s="2" t="s">
        <v>10440</v>
      </c>
      <c r="K11854" s="194" t="s">
        <v>17</v>
      </c>
      <c r="L11854" s="2">
        <v>43</v>
      </c>
      <c r="M11854" s="194" t="s">
        <v>11433</v>
      </c>
      <c r="N11854" s="2" t="s">
        <v>4427</v>
      </c>
      <c r="O11854" s="195" t="s">
        <v>420</v>
      </c>
    </row>
    <row r="11855" spans="1:15">
      <c r="A11855">
        <v>2022</v>
      </c>
      <c r="B11855" t="s">
        <v>59</v>
      </c>
      <c r="C11855" s="53">
        <f t="shared" si="659"/>
        <v>44971</v>
      </c>
      <c r="D11855">
        <v>10</v>
      </c>
      <c r="E11855" t="str">
        <f t="shared" si="658"/>
        <v>S74497110</v>
      </c>
      <c r="F11855" s="3" t="s">
        <v>14441</v>
      </c>
      <c r="G11855" s="2">
        <v>72</v>
      </c>
      <c r="H11855" s="2" t="s">
        <v>11507</v>
      </c>
      <c r="I11855" s="2" t="s">
        <v>14983</v>
      </c>
      <c r="J11855" s="2" t="s">
        <v>4045</v>
      </c>
      <c r="K11855" s="194" t="s">
        <v>17</v>
      </c>
      <c r="L11855" s="2">
        <v>43</v>
      </c>
      <c r="M11855" s="194" t="s">
        <v>5754</v>
      </c>
      <c r="N11855" s="2" t="s">
        <v>642</v>
      </c>
      <c r="O11855" s="195" t="s">
        <v>1649</v>
      </c>
    </row>
    <row r="11856" spans="1:15">
      <c r="A11856">
        <v>2022</v>
      </c>
      <c r="B11856" t="s">
        <v>59</v>
      </c>
      <c r="C11856" s="53">
        <f t="shared" si="659"/>
        <v>44971</v>
      </c>
      <c r="D11856">
        <v>11</v>
      </c>
      <c r="E11856" t="str">
        <f t="shared" si="658"/>
        <v>S74497111</v>
      </c>
      <c r="F11856" s="3">
        <v>2024</v>
      </c>
      <c r="G11856" s="2">
        <v>83</v>
      </c>
      <c r="H11856" s="2" t="s">
        <v>14984</v>
      </c>
      <c r="I11856" s="2" t="s">
        <v>14985</v>
      </c>
      <c r="J11856" s="2" t="s">
        <v>1191</v>
      </c>
      <c r="K11856" s="194" t="s">
        <v>17</v>
      </c>
      <c r="L11856" s="2">
        <v>47</v>
      </c>
      <c r="M11856" s="194">
        <v>75</v>
      </c>
      <c r="N11856" s="2" t="s">
        <v>5271</v>
      </c>
      <c r="O11856" s="195" t="s">
        <v>1715</v>
      </c>
    </row>
    <row r="11857" spans="1:15">
      <c r="A11857">
        <v>2022</v>
      </c>
      <c r="B11857" t="s">
        <v>59</v>
      </c>
      <c r="C11857" s="53">
        <f t="shared" si="659"/>
        <v>44971</v>
      </c>
      <c r="D11857">
        <v>12</v>
      </c>
      <c r="E11857" t="str">
        <f t="shared" si="658"/>
        <v>S74497112</v>
      </c>
      <c r="F11857" s="3">
        <v>2025</v>
      </c>
      <c r="G11857" s="2">
        <v>101</v>
      </c>
      <c r="H11857" s="2" t="s">
        <v>14986</v>
      </c>
      <c r="I11857" s="2" t="s">
        <v>12491</v>
      </c>
      <c r="J11857" s="2" t="s">
        <v>2227</v>
      </c>
      <c r="K11857" s="194" t="s">
        <v>17</v>
      </c>
      <c r="L11857" s="2">
        <v>43</v>
      </c>
      <c r="M11857" s="194" t="s">
        <v>731</v>
      </c>
      <c r="N11857" s="2" t="s">
        <v>741</v>
      </c>
      <c r="O11857" s="195" t="s">
        <v>312</v>
      </c>
    </row>
    <row r="11858" spans="1:15">
      <c r="A11858">
        <v>2022</v>
      </c>
      <c r="B11858" t="s">
        <v>59</v>
      </c>
      <c r="C11858" s="53">
        <f t="shared" si="659"/>
        <v>44971</v>
      </c>
      <c r="D11858">
        <v>13</v>
      </c>
      <c r="E11858" t="str">
        <f t="shared" si="658"/>
        <v>S74497113</v>
      </c>
      <c r="F11858" s="3">
        <v>2026</v>
      </c>
      <c r="G11858" s="2">
        <v>108</v>
      </c>
      <c r="H11858" s="2" t="s">
        <v>14987</v>
      </c>
      <c r="I11858" s="2" t="s">
        <v>14988</v>
      </c>
      <c r="J11858" s="2" t="s">
        <v>10823</v>
      </c>
      <c r="K11858" s="194" t="s">
        <v>17</v>
      </c>
      <c r="L11858" s="2">
        <v>37</v>
      </c>
      <c r="M11858" s="194" t="s">
        <v>3604</v>
      </c>
      <c r="N11858" s="2" t="s">
        <v>1036</v>
      </c>
      <c r="O11858" s="195" t="s">
        <v>640</v>
      </c>
    </row>
    <row r="11859" spans="1:15" ht="15.75" thickBot="1">
      <c r="A11859">
        <v>2022</v>
      </c>
      <c r="B11859" t="s">
        <v>59</v>
      </c>
      <c r="C11859" s="53">
        <f t="shared" si="659"/>
        <v>44971</v>
      </c>
      <c r="D11859">
        <v>14</v>
      </c>
      <c r="E11859" t="str">
        <f t="shared" si="658"/>
        <v>S74497114</v>
      </c>
      <c r="F11859" s="5">
        <v>2027</v>
      </c>
      <c r="G11859" s="6">
        <v>117</v>
      </c>
      <c r="H11859" s="6" t="s">
        <v>14989</v>
      </c>
      <c r="I11859" s="6" t="s">
        <v>14990</v>
      </c>
      <c r="J11859" s="6" t="s">
        <v>3462</v>
      </c>
      <c r="K11859" s="196" t="s">
        <v>17</v>
      </c>
      <c r="L11859" s="6">
        <v>29</v>
      </c>
      <c r="M11859" s="196" t="s">
        <v>1913</v>
      </c>
      <c r="N11859" s="6" t="s">
        <v>730</v>
      </c>
      <c r="O11859" s="197" t="s">
        <v>1715</v>
      </c>
    </row>
    <row r="11860" spans="1:15" ht="18" thickTop="1" thickBot="1">
      <c r="A11860">
        <v>2022</v>
      </c>
      <c r="B11860" t="s">
        <v>59</v>
      </c>
      <c r="C11860" s="53">
        <f t="shared" si="659"/>
        <v>44971</v>
      </c>
      <c r="D11860">
        <v>15</v>
      </c>
      <c r="E11860" t="str">
        <f t="shared" si="658"/>
        <v>S74497115</v>
      </c>
      <c r="F11860" s="146" t="s">
        <v>11904</v>
      </c>
    </row>
    <row r="11861" spans="1:15" ht="16.5" thickTop="1" thickBot="1">
      <c r="A11861">
        <v>2022</v>
      </c>
      <c r="B11861" t="s">
        <v>59</v>
      </c>
      <c r="C11861" s="53">
        <f t="shared" si="659"/>
        <v>44971</v>
      </c>
      <c r="D11861">
        <v>16</v>
      </c>
      <c r="E11861" t="str">
        <f t="shared" si="658"/>
        <v>S74497116</v>
      </c>
      <c r="F11861" s="338" t="s">
        <v>1</v>
      </c>
      <c r="G11861" s="341" t="s">
        <v>2</v>
      </c>
      <c r="H11861" s="342"/>
      <c r="I11861" s="342"/>
      <c r="J11861" s="343"/>
      <c r="K11861" s="344" t="s">
        <v>3</v>
      </c>
      <c r="L11861" s="343"/>
      <c r="M11861" s="344" t="s">
        <v>144</v>
      </c>
      <c r="N11861" s="342"/>
      <c r="O11861" s="342"/>
    </row>
    <row r="11862" spans="1:15" ht="18" customHeight="1" thickBot="1">
      <c r="A11862">
        <v>2022</v>
      </c>
      <c r="B11862" t="s">
        <v>59</v>
      </c>
      <c r="C11862" s="53">
        <f t="shared" si="659"/>
        <v>44971</v>
      </c>
      <c r="D11862">
        <v>17</v>
      </c>
      <c r="E11862" t="str">
        <f t="shared" si="658"/>
        <v>S74497117</v>
      </c>
      <c r="F11862" s="339"/>
      <c r="G11862" s="345" t="s">
        <v>5</v>
      </c>
      <c r="H11862" s="347" t="s">
        <v>145</v>
      </c>
      <c r="I11862" s="348"/>
      <c r="J11862" s="349"/>
      <c r="K11862" s="350" t="s">
        <v>6</v>
      </c>
      <c r="L11862" s="352" t="s">
        <v>12875</v>
      </c>
      <c r="M11862" s="350" t="s">
        <v>8</v>
      </c>
      <c r="N11862" s="354" t="s">
        <v>146</v>
      </c>
      <c r="O11862" s="356" t="s">
        <v>147</v>
      </c>
    </row>
    <row r="11863" spans="1:15" ht="15.75" thickBot="1">
      <c r="A11863">
        <v>2022</v>
      </c>
      <c r="B11863" t="s">
        <v>59</v>
      </c>
      <c r="C11863" s="53">
        <f t="shared" si="659"/>
        <v>44971</v>
      </c>
      <c r="D11863">
        <v>18</v>
      </c>
      <c r="E11863" t="str">
        <f t="shared" si="658"/>
        <v>S74497118</v>
      </c>
      <c r="F11863" s="340"/>
      <c r="G11863" s="346"/>
      <c r="H11863" s="191" t="s">
        <v>9</v>
      </c>
      <c r="I11863" s="192" t="s">
        <v>18</v>
      </c>
      <c r="J11863" s="193" t="s">
        <v>11</v>
      </c>
      <c r="K11863" s="351"/>
      <c r="L11863" s="353"/>
      <c r="M11863" s="351"/>
      <c r="N11863" s="355"/>
      <c r="O11863" s="357"/>
    </row>
    <row r="11864" spans="1:15">
      <c r="A11864">
        <v>2022</v>
      </c>
      <c r="B11864" t="s">
        <v>59</v>
      </c>
      <c r="C11864" s="53">
        <f t="shared" si="659"/>
        <v>44971</v>
      </c>
      <c r="D11864">
        <v>19</v>
      </c>
      <c r="E11864" t="str">
        <f t="shared" si="658"/>
        <v>S74497119</v>
      </c>
      <c r="F11864" s="3" t="s">
        <v>16</v>
      </c>
      <c r="G11864" s="2">
        <v>28</v>
      </c>
      <c r="H11864" s="2" t="s">
        <v>14991</v>
      </c>
      <c r="I11864" s="2" t="s">
        <v>4032</v>
      </c>
      <c r="J11864" s="2" t="s">
        <v>1420</v>
      </c>
      <c r="K11864" s="194" t="s">
        <v>17</v>
      </c>
      <c r="L11864" s="2">
        <v>51</v>
      </c>
      <c r="M11864" s="194" t="s">
        <v>296</v>
      </c>
      <c r="N11864" s="2" t="s">
        <v>302</v>
      </c>
      <c r="O11864" s="195" t="s">
        <v>1322</v>
      </c>
    </row>
    <row r="11865" spans="1:15">
      <c r="A11865">
        <v>2022</v>
      </c>
      <c r="B11865" t="s">
        <v>59</v>
      </c>
      <c r="C11865" s="53">
        <f t="shared" si="659"/>
        <v>44971</v>
      </c>
      <c r="D11865">
        <v>20</v>
      </c>
      <c r="E11865" t="str">
        <f t="shared" si="658"/>
        <v>S74497120</v>
      </c>
      <c r="F11865" s="4">
        <v>44958</v>
      </c>
      <c r="G11865" s="2">
        <v>97</v>
      </c>
      <c r="H11865" s="2" t="s">
        <v>9361</v>
      </c>
      <c r="I11865" s="2" t="s">
        <v>4409</v>
      </c>
      <c r="J11865" s="2" t="s">
        <v>1547</v>
      </c>
      <c r="K11865" s="194" t="s">
        <v>17</v>
      </c>
      <c r="L11865" s="2">
        <v>51</v>
      </c>
      <c r="M11865" s="194" t="s">
        <v>10652</v>
      </c>
      <c r="N11865" s="2" t="s">
        <v>10652</v>
      </c>
      <c r="O11865" s="195" t="s">
        <v>410</v>
      </c>
    </row>
    <row r="11866" spans="1:15">
      <c r="A11866">
        <v>2022</v>
      </c>
      <c r="B11866" t="s">
        <v>59</v>
      </c>
      <c r="C11866" s="53">
        <f t="shared" si="659"/>
        <v>44971</v>
      </c>
      <c r="D11866">
        <v>21</v>
      </c>
      <c r="E11866" t="str">
        <f t="shared" si="658"/>
        <v>S74497121</v>
      </c>
      <c r="F11866" s="4">
        <v>44986</v>
      </c>
      <c r="G11866" s="2">
        <v>97</v>
      </c>
      <c r="H11866" s="2" t="s">
        <v>14992</v>
      </c>
      <c r="I11866" s="2" t="s">
        <v>14744</v>
      </c>
      <c r="J11866" s="2" t="s">
        <v>1794</v>
      </c>
      <c r="K11866" s="194" t="s">
        <v>17</v>
      </c>
      <c r="L11866" s="2">
        <v>46</v>
      </c>
      <c r="M11866" s="194" t="s">
        <v>4752</v>
      </c>
      <c r="N11866" s="2">
        <v>50</v>
      </c>
      <c r="O11866" s="195" t="s">
        <v>2055</v>
      </c>
    </row>
    <row r="11867" spans="1:15">
      <c r="A11867">
        <v>2022</v>
      </c>
      <c r="B11867" t="s">
        <v>59</v>
      </c>
      <c r="C11867" s="53">
        <f t="shared" si="659"/>
        <v>44971</v>
      </c>
      <c r="D11867">
        <v>22</v>
      </c>
      <c r="E11867" t="str">
        <f t="shared" si="658"/>
        <v>S74497122</v>
      </c>
      <c r="F11867" s="4">
        <v>45017</v>
      </c>
      <c r="G11867" s="2">
        <v>98</v>
      </c>
      <c r="H11867" s="2" t="s">
        <v>14993</v>
      </c>
      <c r="I11867" s="2" t="s">
        <v>14994</v>
      </c>
      <c r="J11867" s="2" t="s">
        <v>1105</v>
      </c>
      <c r="K11867" s="194" t="s">
        <v>17</v>
      </c>
      <c r="L11867" s="2">
        <v>44</v>
      </c>
      <c r="M11867" s="194" t="s">
        <v>2049</v>
      </c>
      <c r="N11867" s="2">
        <v>40</v>
      </c>
      <c r="O11867" s="195" t="s">
        <v>4891</v>
      </c>
    </row>
    <row r="11868" spans="1:15">
      <c r="A11868">
        <v>2022</v>
      </c>
      <c r="B11868" t="s">
        <v>59</v>
      </c>
      <c r="C11868" s="53">
        <f t="shared" si="659"/>
        <v>44971</v>
      </c>
      <c r="D11868">
        <v>23</v>
      </c>
      <c r="E11868" t="str">
        <f t="shared" si="658"/>
        <v>S74497123</v>
      </c>
      <c r="F11868" s="4">
        <v>45047</v>
      </c>
      <c r="G11868" s="2">
        <v>98</v>
      </c>
      <c r="H11868" s="2" t="s">
        <v>4693</v>
      </c>
      <c r="I11868" s="2" t="s">
        <v>3741</v>
      </c>
      <c r="J11868" s="2" t="s">
        <v>1119</v>
      </c>
      <c r="K11868" s="194" t="s">
        <v>17</v>
      </c>
      <c r="L11868" s="2">
        <v>42</v>
      </c>
      <c r="M11868" s="194" t="s">
        <v>295</v>
      </c>
      <c r="N11868" s="2" t="s">
        <v>3955</v>
      </c>
      <c r="O11868" s="195" t="s">
        <v>819</v>
      </c>
    </row>
    <row r="11869" spans="1:15">
      <c r="A11869">
        <v>2022</v>
      </c>
      <c r="B11869" t="s">
        <v>59</v>
      </c>
      <c r="C11869" s="53">
        <f t="shared" si="659"/>
        <v>44971</v>
      </c>
      <c r="D11869">
        <v>24</v>
      </c>
      <c r="E11869" t="str">
        <f t="shared" si="658"/>
        <v>S74497124</v>
      </c>
      <c r="F11869" s="3" t="s">
        <v>14441</v>
      </c>
      <c r="G11869" s="2">
        <v>100</v>
      </c>
      <c r="H11869" s="2" t="s">
        <v>14995</v>
      </c>
      <c r="I11869" s="2" t="s">
        <v>5035</v>
      </c>
      <c r="J11869" s="2" t="s">
        <v>1257</v>
      </c>
      <c r="K11869" s="194" t="s">
        <v>17</v>
      </c>
      <c r="L11869" s="2">
        <v>43</v>
      </c>
      <c r="M11869" s="194" t="s">
        <v>4157</v>
      </c>
      <c r="N11869" s="2">
        <v>35</v>
      </c>
      <c r="O11869" s="195" t="s">
        <v>423</v>
      </c>
    </row>
    <row r="11870" spans="1:15">
      <c r="A11870">
        <v>2022</v>
      </c>
      <c r="B11870" t="s">
        <v>59</v>
      </c>
      <c r="C11870" s="53">
        <f t="shared" si="659"/>
        <v>44971</v>
      </c>
      <c r="D11870">
        <v>25</v>
      </c>
      <c r="E11870" t="str">
        <f t="shared" si="658"/>
        <v>S74497125</v>
      </c>
      <c r="F11870" s="3">
        <v>2024</v>
      </c>
      <c r="G11870" s="2">
        <v>113</v>
      </c>
      <c r="H11870" s="2" t="s">
        <v>14996</v>
      </c>
      <c r="I11870" s="2" t="s">
        <v>13671</v>
      </c>
      <c r="J11870" s="2" t="s">
        <v>1509</v>
      </c>
      <c r="K11870" s="194" t="s">
        <v>17</v>
      </c>
      <c r="L11870" s="2">
        <v>44</v>
      </c>
      <c r="M11870" s="194" t="s">
        <v>11948</v>
      </c>
      <c r="N11870" s="2" t="s">
        <v>257</v>
      </c>
      <c r="O11870" s="195" t="s">
        <v>269</v>
      </c>
    </row>
    <row r="11871" spans="1:15">
      <c r="A11871">
        <v>2022</v>
      </c>
      <c r="B11871" t="s">
        <v>59</v>
      </c>
      <c r="C11871" s="53">
        <f t="shared" si="659"/>
        <v>44971</v>
      </c>
      <c r="D11871">
        <v>26</v>
      </c>
      <c r="E11871" t="str">
        <f t="shared" si="658"/>
        <v>S74497126</v>
      </c>
      <c r="F11871" s="3">
        <v>2025</v>
      </c>
      <c r="G11871" s="2">
        <v>131</v>
      </c>
      <c r="H11871" s="2" t="s">
        <v>14997</v>
      </c>
      <c r="I11871" s="2" t="s">
        <v>14998</v>
      </c>
      <c r="J11871" s="2" t="s">
        <v>1046</v>
      </c>
      <c r="K11871" s="194" t="s">
        <v>17</v>
      </c>
      <c r="L11871" s="2">
        <v>42</v>
      </c>
      <c r="M11871" s="194" t="s">
        <v>2622</v>
      </c>
      <c r="N11871" s="2" t="s">
        <v>4752</v>
      </c>
      <c r="O11871" s="195" t="s">
        <v>258</v>
      </c>
    </row>
    <row r="11872" spans="1:15">
      <c r="A11872">
        <v>2022</v>
      </c>
      <c r="B11872" t="s">
        <v>59</v>
      </c>
      <c r="C11872" s="53">
        <f t="shared" si="659"/>
        <v>44971</v>
      </c>
      <c r="D11872">
        <v>27</v>
      </c>
      <c r="E11872" t="str">
        <f t="shared" si="658"/>
        <v>S74497127</v>
      </c>
      <c r="F11872" s="3">
        <v>2026</v>
      </c>
      <c r="G11872" s="2">
        <v>138</v>
      </c>
      <c r="H11872" s="2" t="s">
        <v>14999</v>
      </c>
      <c r="I11872" s="2" t="s">
        <v>15000</v>
      </c>
      <c r="J11872" s="2" t="s">
        <v>3068</v>
      </c>
      <c r="K11872" s="194" t="s">
        <v>17</v>
      </c>
      <c r="L11872" s="2">
        <v>35</v>
      </c>
      <c r="M11872" s="194" t="s">
        <v>11693</v>
      </c>
      <c r="N11872" s="2" t="s">
        <v>2035</v>
      </c>
      <c r="O11872" s="195" t="s">
        <v>3767</v>
      </c>
    </row>
    <row r="11873" spans="1:15" ht="15.75" thickBot="1">
      <c r="A11873">
        <v>2022</v>
      </c>
      <c r="B11873" t="s">
        <v>59</v>
      </c>
      <c r="C11873" s="53">
        <f t="shared" si="659"/>
        <v>44971</v>
      </c>
      <c r="D11873">
        <v>28</v>
      </c>
      <c r="E11873" t="str">
        <f t="shared" si="658"/>
        <v>S74497128</v>
      </c>
      <c r="F11873" s="5">
        <v>2027</v>
      </c>
      <c r="G11873" s="6">
        <v>147</v>
      </c>
      <c r="H11873" s="6" t="s">
        <v>15001</v>
      </c>
      <c r="I11873" s="6" t="s">
        <v>14063</v>
      </c>
      <c r="J11873" s="6" t="s">
        <v>2230</v>
      </c>
      <c r="K11873" s="196" t="s">
        <v>17</v>
      </c>
      <c r="L11873" s="6">
        <v>31</v>
      </c>
      <c r="M11873" s="196" t="s">
        <v>10627</v>
      </c>
      <c r="N11873" s="6" t="s">
        <v>4039</v>
      </c>
      <c r="O11873" s="197" t="s">
        <v>416</v>
      </c>
    </row>
    <row r="11874" spans="1:15" ht="18" thickTop="1" thickBot="1">
      <c r="A11874">
        <v>2022</v>
      </c>
      <c r="B11874" t="s">
        <v>58</v>
      </c>
      <c r="C11874" s="53">
        <f>C11873+7</f>
        <v>44978</v>
      </c>
      <c r="D11874">
        <v>1</v>
      </c>
      <c r="E11874" t="str">
        <f t="shared" ref="E11874:E11901" si="660">B11874&amp;C11874&amp;D11874</f>
        <v>S8449781</v>
      </c>
      <c r="F11874" s="146" t="s">
        <v>11903</v>
      </c>
    </row>
    <row r="11875" spans="1:15" ht="16.5" thickTop="1" thickBot="1">
      <c r="A11875">
        <v>2022</v>
      </c>
      <c r="B11875" t="s">
        <v>58</v>
      </c>
      <c r="C11875" s="53">
        <f t="shared" ref="C11875:C11901" si="661">C11874</f>
        <v>44978</v>
      </c>
      <c r="D11875">
        <v>2</v>
      </c>
      <c r="E11875" t="str">
        <f t="shared" si="660"/>
        <v>S8449782</v>
      </c>
      <c r="F11875" s="338" t="s">
        <v>1</v>
      </c>
      <c r="G11875" s="341" t="s">
        <v>2</v>
      </c>
      <c r="H11875" s="342"/>
      <c r="I11875" s="342"/>
      <c r="J11875" s="343"/>
      <c r="K11875" s="344" t="s">
        <v>3</v>
      </c>
      <c r="L11875" s="343"/>
      <c r="M11875" s="344" t="s">
        <v>144</v>
      </c>
      <c r="N11875" s="342"/>
      <c r="O11875" s="342"/>
    </row>
    <row r="11876" spans="1:15" ht="18" customHeight="1" thickBot="1">
      <c r="A11876">
        <v>2022</v>
      </c>
      <c r="B11876" t="s">
        <v>58</v>
      </c>
      <c r="C11876" s="53">
        <f t="shared" si="661"/>
        <v>44978</v>
      </c>
      <c r="D11876">
        <v>3</v>
      </c>
      <c r="E11876" t="str">
        <f t="shared" si="660"/>
        <v>S8449783</v>
      </c>
      <c r="F11876" s="339"/>
      <c r="G11876" s="345" t="s">
        <v>5</v>
      </c>
      <c r="H11876" s="347" t="s">
        <v>145</v>
      </c>
      <c r="I11876" s="348"/>
      <c r="J11876" s="349"/>
      <c r="K11876" s="350" t="s">
        <v>6</v>
      </c>
      <c r="L11876" s="352" t="s">
        <v>12875</v>
      </c>
      <c r="M11876" s="350" t="s">
        <v>8</v>
      </c>
      <c r="N11876" s="354" t="s">
        <v>146</v>
      </c>
      <c r="O11876" s="356" t="s">
        <v>147</v>
      </c>
    </row>
    <row r="11877" spans="1:15" ht="15.75" thickBot="1">
      <c r="A11877">
        <v>2022</v>
      </c>
      <c r="B11877" t="s">
        <v>58</v>
      </c>
      <c r="C11877" s="53">
        <f t="shared" si="661"/>
        <v>44978</v>
      </c>
      <c r="D11877">
        <v>4</v>
      </c>
      <c r="E11877" t="str">
        <f t="shared" si="660"/>
        <v>S8449784</v>
      </c>
      <c r="F11877" s="340"/>
      <c r="G11877" s="346"/>
      <c r="H11877" s="191" t="s">
        <v>9</v>
      </c>
      <c r="I11877" s="192" t="s">
        <v>18</v>
      </c>
      <c r="J11877" s="193" t="s">
        <v>11</v>
      </c>
      <c r="K11877" s="351"/>
      <c r="L11877" s="353"/>
      <c r="M11877" s="351"/>
      <c r="N11877" s="355"/>
      <c r="O11877" s="357"/>
    </row>
    <row r="11878" spans="1:15">
      <c r="A11878">
        <v>2022</v>
      </c>
      <c r="B11878" t="s">
        <v>58</v>
      </c>
      <c r="C11878" s="53">
        <f t="shared" si="661"/>
        <v>44978</v>
      </c>
      <c r="D11878">
        <v>5</v>
      </c>
      <c r="E11878" t="str">
        <f t="shared" si="660"/>
        <v>S8449785</v>
      </c>
      <c r="F11878" s="3" t="s">
        <v>12</v>
      </c>
      <c r="G11878" s="2" t="s">
        <v>6135</v>
      </c>
      <c r="H11878" s="2" t="s">
        <v>6135</v>
      </c>
      <c r="I11878" s="2" t="s">
        <v>14601</v>
      </c>
      <c r="J11878" s="2" t="s">
        <v>14506</v>
      </c>
      <c r="K11878" s="194" t="s">
        <v>13</v>
      </c>
      <c r="L11878" s="2">
        <v>48</v>
      </c>
      <c r="M11878" s="194" t="s">
        <v>340</v>
      </c>
      <c r="N11878" s="2" t="s">
        <v>5594</v>
      </c>
      <c r="O11878" s="195" t="s">
        <v>1460</v>
      </c>
    </row>
    <row r="11879" spans="1:15">
      <c r="A11879">
        <v>2022</v>
      </c>
      <c r="B11879" t="s">
        <v>58</v>
      </c>
      <c r="C11879" s="53">
        <f t="shared" si="661"/>
        <v>44978</v>
      </c>
      <c r="D11879">
        <v>6</v>
      </c>
      <c r="E11879" t="str">
        <f t="shared" si="660"/>
        <v>S8449786</v>
      </c>
      <c r="F11879" s="4">
        <v>44958</v>
      </c>
      <c r="G11879" s="2" t="s">
        <v>15003</v>
      </c>
      <c r="H11879" s="2" t="s">
        <v>15003</v>
      </c>
      <c r="I11879" s="2" t="s">
        <v>15004</v>
      </c>
      <c r="J11879" s="2" t="s">
        <v>4428</v>
      </c>
      <c r="K11879" s="194" t="s">
        <v>13</v>
      </c>
      <c r="L11879" s="2">
        <v>45</v>
      </c>
      <c r="M11879" s="194" t="s">
        <v>1139</v>
      </c>
      <c r="N11879" s="2">
        <v>50</v>
      </c>
      <c r="O11879" s="195" t="s">
        <v>1138</v>
      </c>
    </row>
    <row r="11880" spans="1:15">
      <c r="A11880">
        <v>2022</v>
      </c>
      <c r="B11880" t="s">
        <v>58</v>
      </c>
      <c r="C11880" s="53">
        <f t="shared" si="661"/>
        <v>44978</v>
      </c>
      <c r="D11880">
        <v>7</v>
      </c>
      <c r="E11880" t="str">
        <f t="shared" si="660"/>
        <v>S8449787</v>
      </c>
      <c r="F11880" s="4">
        <v>44986</v>
      </c>
      <c r="G11880" s="2" t="s">
        <v>15005</v>
      </c>
      <c r="H11880" s="2" t="s">
        <v>15005</v>
      </c>
      <c r="I11880" s="2" t="s">
        <v>15006</v>
      </c>
      <c r="J11880" s="2" t="s">
        <v>11392</v>
      </c>
      <c r="K11880" s="194" t="s">
        <v>13</v>
      </c>
      <c r="L11880" s="2">
        <v>44</v>
      </c>
      <c r="M11880" s="194" t="s">
        <v>972</v>
      </c>
      <c r="N11880" s="2" t="s">
        <v>301</v>
      </c>
      <c r="O11880" s="195">
        <v>20</v>
      </c>
    </row>
    <row r="11881" spans="1:15">
      <c r="A11881">
        <v>2022</v>
      </c>
      <c r="B11881" t="s">
        <v>58</v>
      </c>
      <c r="C11881" s="53">
        <f t="shared" si="661"/>
        <v>44978</v>
      </c>
      <c r="D11881">
        <v>8</v>
      </c>
      <c r="E11881" t="str">
        <f t="shared" si="660"/>
        <v>S8449788</v>
      </c>
      <c r="F11881" s="4">
        <v>45017</v>
      </c>
      <c r="G11881" s="2" t="s">
        <v>11395</v>
      </c>
      <c r="H11881" s="2" t="s">
        <v>11395</v>
      </c>
      <c r="I11881" s="2" t="s">
        <v>14404</v>
      </c>
      <c r="J11881" s="2" t="s">
        <v>686</v>
      </c>
      <c r="K11881" s="194" t="s">
        <v>13</v>
      </c>
      <c r="L11881" s="2">
        <v>42</v>
      </c>
      <c r="M11881" s="194" t="s">
        <v>1019</v>
      </c>
      <c r="N11881" s="2" t="s">
        <v>768</v>
      </c>
      <c r="O11881" s="195" t="s">
        <v>681</v>
      </c>
    </row>
    <row r="11882" spans="1:15">
      <c r="A11882">
        <v>2022</v>
      </c>
      <c r="B11882" t="s">
        <v>58</v>
      </c>
      <c r="C11882" s="53">
        <f t="shared" si="661"/>
        <v>44978</v>
      </c>
      <c r="D11882">
        <v>9</v>
      </c>
      <c r="E11882" t="str">
        <f t="shared" si="660"/>
        <v>S8449789</v>
      </c>
      <c r="F11882" s="4">
        <v>45047</v>
      </c>
      <c r="G11882" s="2" t="s">
        <v>14961</v>
      </c>
      <c r="H11882" s="2" t="s">
        <v>14961</v>
      </c>
      <c r="I11882" s="2" t="s">
        <v>12822</v>
      </c>
      <c r="J11882" s="2" t="s">
        <v>4618</v>
      </c>
      <c r="K11882" s="194" t="s">
        <v>13</v>
      </c>
      <c r="L11882" s="2">
        <v>42</v>
      </c>
      <c r="M11882" s="194" t="s">
        <v>5324</v>
      </c>
      <c r="N11882" s="2" t="s">
        <v>1363</v>
      </c>
      <c r="O11882" s="195" t="s">
        <v>2957</v>
      </c>
    </row>
    <row r="11883" spans="1:15">
      <c r="A11883">
        <v>2022</v>
      </c>
      <c r="B11883" t="s">
        <v>58</v>
      </c>
      <c r="C11883" s="53">
        <f t="shared" si="661"/>
        <v>44978</v>
      </c>
      <c r="D11883">
        <v>10</v>
      </c>
      <c r="E11883" t="str">
        <f t="shared" si="660"/>
        <v>S84497810</v>
      </c>
      <c r="F11883" s="3" t="s">
        <v>14441</v>
      </c>
      <c r="G11883" s="2" t="s">
        <v>15007</v>
      </c>
      <c r="H11883" s="2" t="s">
        <v>15007</v>
      </c>
      <c r="I11883" s="2" t="s">
        <v>14778</v>
      </c>
      <c r="J11883" s="2" t="s">
        <v>5775</v>
      </c>
      <c r="K11883" s="194" t="s">
        <v>13</v>
      </c>
      <c r="L11883" s="2">
        <v>44</v>
      </c>
      <c r="M11883" s="194" t="s">
        <v>9027</v>
      </c>
      <c r="N11883" s="2" t="s">
        <v>1070</v>
      </c>
      <c r="O11883" s="195" t="s">
        <v>2957</v>
      </c>
    </row>
    <row r="11884" spans="1:15">
      <c r="A11884">
        <v>2022</v>
      </c>
      <c r="B11884" t="s">
        <v>58</v>
      </c>
      <c r="C11884" s="53">
        <f t="shared" si="661"/>
        <v>44978</v>
      </c>
      <c r="D11884">
        <v>11</v>
      </c>
      <c r="E11884" t="str">
        <f t="shared" si="660"/>
        <v>S84497811</v>
      </c>
      <c r="F11884" s="3">
        <v>2024</v>
      </c>
      <c r="G11884" s="2" t="s">
        <v>14689</v>
      </c>
      <c r="H11884" s="2" t="s">
        <v>14689</v>
      </c>
      <c r="I11884" s="2" t="s">
        <v>15008</v>
      </c>
      <c r="J11884" s="2" t="s">
        <v>2849</v>
      </c>
      <c r="K11884" s="194" t="s">
        <v>13</v>
      </c>
      <c r="L11884" s="2">
        <v>45</v>
      </c>
      <c r="M11884" s="194" t="s">
        <v>7778</v>
      </c>
      <c r="N11884" s="2" t="s">
        <v>1459</v>
      </c>
      <c r="O11884" s="195" t="s">
        <v>2664</v>
      </c>
    </row>
    <row r="11885" spans="1:15">
      <c r="A11885">
        <v>2022</v>
      </c>
      <c r="B11885" t="s">
        <v>58</v>
      </c>
      <c r="C11885" s="53">
        <f t="shared" si="661"/>
        <v>44978</v>
      </c>
      <c r="D11885">
        <v>12</v>
      </c>
      <c r="E11885" t="str">
        <f t="shared" si="660"/>
        <v>S84497812</v>
      </c>
      <c r="F11885" s="3">
        <v>2025</v>
      </c>
      <c r="G11885" s="2" t="s">
        <v>15009</v>
      </c>
      <c r="H11885" s="2" t="s">
        <v>15009</v>
      </c>
      <c r="I11885" s="2" t="s">
        <v>15010</v>
      </c>
      <c r="J11885" s="2" t="s">
        <v>12568</v>
      </c>
      <c r="K11885" s="194" t="s">
        <v>13</v>
      </c>
      <c r="L11885" s="2">
        <v>45</v>
      </c>
      <c r="M11885" s="194">
        <v>50</v>
      </c>
      <c r="N11885" s="2" t="s">
        <v>601</v>
      </c>
      <c r="O11885" s="195" t="s">
        <v>303</v>
      </c>
    </row>
    <row r="11886" spans="1:15">
      <c r="A11886">
        <v>2022</v>
      </c>
      <c r="B11886" t="s">
        <v>58</v>
      </c>
      <c r="C11886" s="53">
        <f t="shared" si="661"/>
        <v>44978</v>
      </c>
      <c r="D11886">
        <v>13</v>
      </c>
      <c r="E11886" t="str">
        <f t="shared" si="660"/>
        <v>S84497813</v>
      </c>
      <c r="F11886" s="3">
        <v>2026</v>
      </c>
      <c r="G11886" s="2" t="s">
        <v>14546</v>
      </c>
      <c r="H11886" s="2" t="s">
        <v>14546</v>
      </c>
      <c r="I11886" s="2" t="s">
        <v>15011</v>
      </c>
      <c r="J11886" s="2" t="s">
        <v>1257</v>
      </c>
      <c r="K11886" s="194" t="s">
        <v>13</v>
      </c>
      <c r="L11886" s="2">
        <v>38</v>
      </c>
      <c r="M11886" s="194" t="s">
        <v>5594</v>
      </c>
      <c r="N11886" s="2" t="s">
        <v>1459</v>
      </c>
      <c r="O11886" s="195">
        <v>20</v>
      </c>
    </row>
    <row r="11887" spans="1:15" ht="15.75" thickBot="1">
      <c r="A11887">
        <v>2022</v>
      </c>
      <c r="B11887" t="s">
        <v>58</v>
      </c>
      <c r="C11887" s="53">
        <f t="shared" si="661"/>
        <v>44978</v>
      </c>
      <c r="D11887">
        <v>14</v>
      </c>
      <c r="E11887" t="str">
        <f t="shared" si="660"/>
        <v>S84497814</v>
      </c>
      <c r="F11887" s="5">
        <v>2027</v>
      </c>
      <c r="G11887" s="6" t="s">
        <v>15012</v>
      </c>
      <c r="H11887" s="6" t="s">
        <v>15012</v>
      </c>
      <c r="I11887" s="6" t="s">
        <v>15013</v>
      </c>
      <c r="J11887" s="6" t="s">
        <v>932</v>
      </c>
      <c r="K11887" s="196" t="s">
        <v>13</v>
      </c>
      <c r="L11887" s="6">
        <v>31</v>
      </c>
      <c r="M11887" s="196" t="s">
        <v>1371</v>
      </c>
      <c r="N11887" s="6">
        <v>40</v>
      </c>
      <c r="O11887" s="197" t="s">
        <v>1459</v>
      </c>
    </row>
    <row r="11888" spans="1:15" ht="18" thickTop="1" thickBot="1">
      <c r="A11888">
        <v>2022</v>
      </c>
      <c r="B11888" t="s">
        <v>58</v>
      </c>
      <c r="C11888" s="53">
        <f t="shared" si="661"/>
        <v>44978</v>
      </c>
      <c r="D11888">
        <v>15</v>
      </c>
      <c r="E11888" t="str">
        <f t="shared" si="660"/>
        <v>S84497815</v>
      </c>
      <c r="F11888" s="146" t="s">
        <v>11904</v>
      </c>
    </row>
    <row r="11889" spans="1:15" ht="16.5" thickTop="1" thickBot="1">
      <c r="A11889">
        <v>2022</v>
      </c>
      <c r="B11889" t="s">
        <v>58</v>
      </c>
      <c r="C11889" s="53">
        <f t="shared" si="661"/>
        <v>44978</v>
      </c>
      <c r="D11889">
        <v>16</v>
      </c>
      <c r="E11889" t="str">
        <f t="shared" si="660"/>
        <v>S84497816</v>
      </c>
      <c r="F11889" s="338" t="s">
        <v>1</v>
      </c>
      <c r="G11889" s="341" t="s">
        <v>2</v>
      </c>
      <c r="H11889" s="342"/>
      <c r="I11889" s="342"/>
      <c r="J11889" s="343"/>
      <c r="K11889" s="344" t="s">
        <v>3</v>
      </c>
      <c r="L11889" s="343"/>
      <c r="M11889" s="344" t="s">
        <v>144</v>
      </c>
      <c r="N11889" s="342"/>
      <c r="O11889" s="342"/>
    </row>
    <row r="11890" spans="1:15" ht="18" customHeight="1" thickBot="1">
      <c r="A11890">
        <v>2022</v>
      </c>
      <c r="B11890" t="s">
        <v>58</v>
      </c>
      <c r="C11890" s="53">
        <f t="shared" si="661"/>
        <v>44978</v>
      </c>
      <c r="D11890">
        <v>17</v>
      </c>
      <c r="E11890" t="str">
        <f t="shared" si="660"/>
        <v>S84497817</v>
      </c>
      <c r="F11890" s="339"/>
      <c r="G11890" s="345" t="s">
        <v>5</v>
      </c>
      <c r="H11890" s="347" t="s">
        <v>145</v>
      </c>
      <c r="I11890" s="348"/>
      <c r="J11890" s="349"/>
      <c r="K11890" s="350" t="s">
        <v>6</v>
      </c>
      <c r="L11890" s="352" t="s">
        <v>12875</v>
      </c>
      <c r="M11890" s="350" t="s">
        <v>8</v>
      </c>
      <c r="N11890" s="354" t="s">
        <v>146</v>
      </c>
      <c r="O11890" s="356" t="s">
        <v>147</v>
      </c>
    </row>
    <row r="11891" spans="1:15" ht="15.75" thickBot="1">
      <c r="A11891">
        <v>2022</v>
      </c>
      <c r="B11891" t="s">
        <v>58</v>
      </c>
      <c r="C11891" s="53">
        <f t="shared" si="661"/>
        <v>44978</v>
      </c>
      <c r="D11891">
        <v>18</v>
      </c>
      <c r="E11891" t="str">
        <f t="shared" si="660"/>
        <v>S84497818</v>
      </c>
      <c r="F11891" s="340"/>
      <c r="G11891" s="346"/>
      <c r="H11891" s="191" t="s">
        <v>9</v>
      </c>
      <c r="I11891" s="192" t="s">
        <v>18</v>
      </c>
      <c r="J11891" s="193" t="s">
        <v>11</v>
      </c>
      <c r="K11891" s="351"/>
      <c r="L11891" s="353"/>
      <c r="M11891" s="351"/>
      <c r="N11891" s="355"/>
      <c r="O11891" s="357"/>
    </row>
    <row r="11892" spans="1:15">
      <c r="A11892">
        <v>2022</v>
      </c>
      <c r="B11892" t="s">
        <v>58</v>
      </c>
      <c r="C11892" s="53">
        <f t="shared" si="661"/>
        <v>44978</v>
      </c>
      <c r="D11892">
        <v>19</v>
      </c>
      <c r="E11892" t="str">
        <f t="shared" si="660"/>
        <v>S84497819</v>
      </c>
      <c r="F11892" s="3" t="s">
        <v>16</v>
      </c>
      <c r="G11892" s="2" t="s">
        <v>15014</v>
      </c>
      <c r="H11892" s="2" t="s">
        <v>15014</v>
      </c>
      <c r="I11892" s="2" t="s">
        <v>15015</v>
      </c>
      <c r="J11892" s="2" t="s">
        <v>1184</v>
      </c>
      <c r="K11892" s="194" t="s">
        <v>13</v>
      </c>
      <c r="L11892" s="2">
        <v>46</v>
      </c>
      <c r="M11892" s="194" t="s">
        <v>340</v>
      </c>
      <c r="N11892" s="2" t="s">
        <v>507</v>
      </c>
      <c r="O11892" s="195" t="s">
        <v>340</v>
      </c>
    </row>
    <row r="11893" spans="1:15">
      <c r="A11893">
        <v>2022</v>
      </c>
      <c r="B11893" t="s">
        <v>58</v>
      </c>
      <c r="C11893" s="53">
        <f t="shared" si="661"/>
        <v>44978</v>
      </c>
      <c r="D11893">
        <v>20</v>
      </c>
      <c r="E11893" t="str">
        <f t="shared" si="660"/>
        <v>S84497820</v>
      </c>
      <c r="F11893" s="4">
        <v>44958</v>
      </c>
      <c r="G11893" s="2" t="s">
        <v>15016</v>
      </c>
      <c r="H11893" s="2" t="s">
        <v>15016</v>
      </c>
      <c r="I11893" s="2" t="s">
        <v>11728</v>
      </c>
      <c r="J11893" s="2" t="s">
        <v>1511</v>
      </c>
      <c r="K11893" s="194" t="s">
        <v>13</v>
      </c>
      <c r="L11893" s="2">
        <v>46</v>
      </c>
      <c r="M11893" s="194" t="s">
        <v>484</v>
      </c>
      <c r="N11893" s="2">
        <v>50</v>
      </c>
      <c r="O11893" s="195" t="s">
        <v>423</v>
      </c>
    </row>
    <row r="11894" spans="1:15">
      <c r="A11894">
        <v>2022</v>
      </c>
      <c r="B11894" t="s">
        <v>58</v>
      </c>
      <c r="C11894" s="53">
        <f t="shared" si="661"/>
        <v>44978</v>
      </c>
      <c r="D11894">
        <v>21</v>
      </c>
      <c r="E11894" t="str">
        <f t="shared" si="660"/>
        <v>S84497821</v>
      </c>
      <c r="F11894" s="4">
        <v>44986</v>
      </c>
      <c r="G11894" s="2" t="s">
        <v>12816</v>
      </c>
      <c r="H11894" s="2" t="s">
        <v>12816</v>
      </c>
      <c r="I11894" s="2" t="s">
        <v>15017</v>
      </c>
      <c r="J11894" s="2" t="s">
        <v>1728</v>
      </c>
      <c r="K11894" s="194" t="s">
        <v>13</v>
      </c>
      <c r="L11894" s="2">
        <v>41</v>
      </c>
      <c r="M11894" s="194">
        <v>40</v>
      </c>
      <c r="N11894" s="2">
        <v>48</v>
      </c>
      <c r="O11894" s="195">
        <v>12</v>
      </c>
    </row>
    <row r="11895" spans="1:15">
      <c r="A11895">
        <v>2022</v>
      </c>
      <c r="B11895" t="s">
        <v>58</v>
      </c>
      <c r="C11895" s="53">
        <f t="shared" si="661"/>
        <v>44978</v>
      </c>
      <c r="D11895">
        <v>22</v>
      </c>
      <c r="E11895" t="str">
        <f t="shared" si="660"/>
        <v>S84497822</v>
      </c>
      <c r="F11895" s="4">
        <v>45017</v>
      </c>
      <c r="G11895" s="2" t="s">
        <v>15018</v>
      </c>
      <c r="H11895" s="2" t="s">
        <v>15018</v>
      </c>
      <c r="I11895" s="2" t="s">
        <v>15019</v>
      </c>
      <c r="J11895" s="2" t="s">
        <v>4869</v>
      </c>
      <c r="K11895" s="194" t="s">
        <v>13</v>
      </c>
      <c r="L11895" s="2">
        <v>41</v>
      </c>
      <c r="M11895" s="194" t="s">
        <v>1795</v>
      </c>
      <c r="N11895" s="2" t="s">
        <v>1153</v>
      </c>
      <c r="O11895" s="195" t="s">
        <v>423</v>
      </c>
    </row>
    <row r="11896" spans="1:15">
      <c r="A11896">
        <v>2022</v>
      </c>
      <c r="B11896" t="s">
        <v>58</v>
      </c>
      <c r="C11896" s="53">
        <f t="shared" si="661"/>
        <v>44978</v>
      </c>
      <c r="D11896">
        <v>23</v>
      </c>
      <c r="E11896" t="str">
        <f t="shared" si="660"/>
        <v>S84497823</v>
      </c>
      <c r="F11896" s="4">
        <v>45047</v>
      </c>
      <c r="G11896" s="2" t="s">
        <v>15020</v>
      </c>
      <c r="H11896" s="2" t="s">
        <v>15020</v>
      </c>
      <c r="I11896" s="2" t="s">
        <v>14523</v>
      </c>
      <c r="J11896" s="2" t="s">
        <v>1420</v>
      </c>
      <c r="K11896" s="194" t="s">
        <v>13</v>
      </c>
      <c r="L11896" s="2">
        <v>41</v>
      </c>
      <c r="M11896" s="194" t="s">
        <v>600</v>
      </c>
      <c r="N11896" s="2" t="s">
        <v>1197</v>
      </c>
      <c r="O11896" s="195" t="s">
        <v>1248</v>
      </c>
    </row>
    <row r="11897" spans="1:15">
      <c r="A11897">
        <v>2022</v>
      </c>
      <c r="B11897" t="s">
        <v>58</v>
      </c>
      <c r="C11897" s="53">
        <f t="shared" si="661"/>
        <v>44978</v>
      </c>
      <c r="D11897">
        <v>24</v>
      </c>
      <c r="E11897" t="str">
        <f t="shared" si="660"/>
        <v>S84497824</v>
      </c>
      <c r="F11897" s="3" t="s">
        <v>14441</v>
      </c>
      <c r="G11897" s="2" t="s">
        <v>14218</v>
      </c>
      <c r="H11897" s="2" t="s">
        <v>14218</v>
      </c>
      <c r="I11897" s="2" t="s">
        <v>14655</v>
      </c>
      <c r="J11897" s="2" t="s">
        <v>1957</v>
      </c>
      <c r="K11897" s="194" t="s">
        <v>13</v>
      </c>
      <c r="L11897" s="2">
        <v>42</v>
      </c>
      <c r="M11897" s="194" t="s">
        <v>1917</v>
      </c>
      <c r="N11897" s="2" t="s">
        <v>303</v>
      </c>
      <c r="O11897" s="195" t="s">
        <v>1248</v>
      </c>
    </row>
    <row r="11898" spans="1:15">
      <c r="A11898">
        <v>2022</v>
      </c>
      <c r="B11898" t="s">
        <v>58</v>
      </c>
      <c r="C11898" s="53">
        <f t="shared" si="661"/>
        <v>44978</v>
      </c>
      <c r="D11898">
        <v>25</v>
      </c>
      <c r="E11898" t="str">
        <f t="shared" si="660"/>
        <v>S84497825</v>
      </c>
      <c r="F11898" s="3">
        <v>2024</v>
      </c>
      <c r="G11898" s="2" t="s">
        <v>15021</v>
      </c>
      <c r="H11898" s="2" t="s">
        <v>15021</v>
      </c>
      <c r="I11898" s="2" t="s">
        <v>15022</v>
      </c>
      <c r="J11898" s="2" t="s">
        <v>5300</v>
      </c>
      <c r="K11898" s="194" t="s">
        <v>13</v>
      </c>
      <c r="L11898" s="2">
        <v>46</v>
      </c>
      <c r="M11898" s="194" t="s">
        <v>666</v>
      </c>
      <c r="N11898" s="2" t="s">
        <v>303</v>
      </c>
      <c r="O11898" s="195" t="s">
        <v>472</v>
      </c>
    </row>
    <row r="11899" spans="1:15">
      <c r="A11899">
        <v>2022</v>
      </c>
      <c r="B11899" t="s">
        <v>58</v>
      </c>
      <c r="C11899" s="53">
        <f t="shared" si="661"/>
        <v>44978</v>
      </c>
      <c r="D11899">
        <v>26</v>
      </c>
      <c r="E11899" t="str">
        <f t="shared" si="660"/>
        <v>S84497826</v>
      </c>
      <c r="F11899" s="3">
        <v>2025</v>
      </c>
      <c r="G11899" s="2" t="s">
        <v>11838</v>
      </c>
      <c r="H11899" s="2" t="s">
        <v>11838</v>
      </c>
      <c r="I11899" s="2" t="s">
        <v>15023</v>
      </c>
      <c r="J11899" s="2" t="s">
        <v>3872</v>
      </c>
      <c r="K11899" s="194" t="s">
        <v>13</v>
      </c>
      <c r="L11899" s="2">
        <v>41</v>
      </c>
      <c r="M11899" s="194" t="s">
        <v>580</v>
      </c>
      <c r="N11899" s="2" t="s">
        <v>1139</v>
      </c>
      <c r="O11899" s="195" t="s">
        <v>303</v>
      </c>
    </row>
    <row r="11900" spans="1:15">
      <c r="A11900">
        <v>2022</v>
      </c>
      <c r="B11900" t="s">
        <v>58</v>
      </c>
      <c r="C11900" s="53">
        <f t="shared" si="661"/>
        <v>44978</v>
      </c>
      <c r="D11900">
        <v>27</v>
      </c>
      <c r="E11900" t="str">
        <f t="shared" si="660"/>
        <v>S84497827</v>
      </c>
      <c r="F11900" s="3">
        <v>2026</v>
      </c>
      <c r="G11900" s="2" t="s">
        <v>15024</v>
      </c>
      <c r="H11900" s="2" t="s">
        <v>15024</v>
      </c>
      <c r="I11900" s="2" t="s">
        <v>15025</v>
      </c>
      <c r="J11900" s="2" t="s">
        <v>2351</v>
      </c>
      <c r="K11900" s="194" t="s">
        <v>13</v>
      </c>
      <c r="L11900" s="2">
        <v>35</v>
      </c>
      <c r="M11900" s="194" t="s">
        <v>820</v>
      </c>
      <c r="N11900" s="2" t="s">
        <v>1198</v>
      </c>
      <c r="O11900" s="195" t="s">
        <v>303</v>
      </c>
    </row>
    <row r="11901" spans="1:15" ht="15.75" thickBot="1">
      <c r="A11901">
        <v>2022</v>
      </c>
      <c r="B11901" t="s">
        <v>58</v>
      </c>
      <c r="C11901" s="53">
        <f t="shared" si="661"/>
        <v>44978</v>
      </c>
      <c r="D11901">
        <v>28</v>
      </c>
      <c r="E11901" t="str">
        <f t="shared" si="660"/>
        <v>S84497828</v>
      </c>
      <c r="F11901" s="5">
        <v>2027</v>
      </c>
      <c r="G11901" s="6" t="s">
        <v>15026</v>
      </c>
      <c r="H11901" s="6" t="s">
        <v>15026</v>
      </c>
      <c r="I11901" s="6" t="s">
        <v>15027</v>
      </c>
      <c r="J11901" s="6" t="s">
        <v>880</v>
      </c>
      <c r="K11901" s="196" t="s">
        <v>13</v>
      </c>
      <c r="L11901" s="6">
        <v>33</v>
      </c>
      <c r="M11901" s="196">
        <v>48</v>
      </c>
      <c r="N11901" s="6">
        <v>24</v>
      </c>
      <c r="O11901" s="197">
        <v>28</v>
      </c>
    </row>
    <row r="11902" spans="1:15" ht="15.75" thickTop="1"/>
  </sheetData>
  <mergeCells count="9350">
    <mergeCell ref="F11847:F11849"/>
    <mergeCell ref="G11847:J11847"/>
    <mergeCell ref="K11847:L11847"/>
    <mergeCell ref="M11847:O11847"/>
    <mergeCell ref="G11848:G11849"/>
    <mergeCell ref="H11848:J11848"/>
    <mergeCell ref="K11848:K11849"/>
    <mergeCell ref="L11848:L11849"/>
    <mergeCell ref="M11848:M11849"/>
    <mergeCell ref="N11848:N11849"/>
    <mergeCell ref="O11848:O11849"/>
    <mergeCell ref="F11861:F11863"/>
    <mergeCell ref="G11861:J11861"/>
    <mergeCell ref="K11861:L11861"/>
    <mergeCell ref="M11861:O11861"/>
    <mergeCell ref="G11862:G11863"/>
    <mergeCell ref="H11862:J11862"/>
    <mergeCell ref="K11862:K11863"/>
    <mergeCell ref="L11862:L11863"/>
    <mergeCell ref="M11862:M11863"/>
    <mergeCell ref="N11862:N11863"/>
    <mergeCell ref="O11862:O11863"/>
    <mergeCell ref="F11791:F11793"/>
    <mergeCell ref="G11791:J11791"/>
    <mergeCell ref="K11791:L11791"/>
    <mergeCell ref="M11791:O11791"/>
    <mergeCell ref="G11792:G11793"/>
    <mergeCell ref="H11792:J11792"/>
    <mergeCell ref="K11792:K11793"/>
    <mergeCell ref="L11792:L11793"/>
    <mergeCell ref="M11792:M11793"/>
    <mergeCell ref="N11792:N11793"/>
    <mergeCell ref="O11792:O11793"/>
    <mergeCell ref="F11805:F11807"/>
    <mergeCell ref="G11805:J11805"/>
    <mergeCell ref="K11805:L11805"/>
    <mergeCell ref="M11805:O11805"/>
    <mergeCell ref="G11806:G11807"/>
    <mergeCell ref="H11806:J11806"/>
    <mergeCell ref="K11806:K11807"/>
    <mergeCell ref="L11806:L11807"/>
    <mergeCell ref="M11806:M11807"/>
    <mergeCell ref="N11806:N11807"/>
    <mergeCell ref="O11806:O11807"/>
    <mergeCell ref="F11763:F11765"/>
    <mergeCell ref="G11763:J11763"/>
    <mergeCell ref="K11763:L11763"/>
    <mergeCell ref="M11763:O11763"/>
    <mergeCell ref="G11764:G11765"/>
    <mergeCell ref="H11764:J11764"/>
    <mergeCell ref="K11764:K11765"/>
    <mergeCell ref="L11764:L11765"/>
    <mergeCell ref="M11764:M11765"/>
    <mergeCell ref="N11764:N11765"/>
    <mergeCell ref="O11764:O11765"/>
    <mergeCell ref="F11777:F11779"/>
    <mergeCell ref="G11777:J11777"/>
    <mergeCell ref="K11777:L11777"/>
    <mergeCell ref="M11777:O11777"/>
    <mergeCell ref="G11778:G11779"/>
    <mergeCell ref="H11778:J11778"/>
    <mergeCell ref="K11778:K11779"/>
    <mergeCell ref="L11778:L11779"/>
    <mergeCell ref="M11778:M11779"/>
    <mergeCell ref="N11778:N11779"/>
    <mergeCell ref="O11778:O11779"/>
    <mergeCell ref="F11707:F11709"/>
    <mergeCell ref="G11707:J11707"/>
    <mergeCell ref="K11707:L11707"/>
    <mergeCell ref="M11707:O11707"/>
    <mergeCell ref="G11708:G11709"/>
    <mergeCell ref="H11708:J11708"/>
    <mergeCell ref="K11708:K11709"/>
    <mergeCell ref="L11708:L11709"/>
    <mergeCell ref="M11708:M11709"/>
    <mergeCell ref="N11708:N11709"/>
    <mergeCell ref="O11708:O11709"/>
    <mergeCell ref="F11721:F11723"/>
    <mergeCell ref="G11721:J11721"/>
    <mergeCell ref="K11721:L11721"/>
    <mergeCell ref="M11721:O11721"/>
    <mergeCell ref="G11722:G11723"/>
    <mergeCell ref="H11722:J11722"/>
    <mergeCell ref="K11722:K11723"/>
    <mergeCell ref="L11722:L11723"/>
    <mergeCell ref="M11722:M11723"/>
    <mergeCell ref="N11722:N11723"/>
    <mergeCell ref="O11722:O11723"/>
    <mergeCell ref="F11651:F11653"/>
    <mergeCell ref="G11651:J11651"/>
    <mergeCell ref="K11651:L11651"/>
    <mergeCell ref="M11651:O11651"/>
    <mergeCell ref="G11652:G11653"/>
    <mergeCell ref="H11652:J11652"/>
    <mergeCell ref="K11652:K11653"/>
    <mergeCell ref="L11652:L11653"/>
    <mergeCell ref="M11652:M11653"/>
    <mergeCell ref="N11652:N11653"/>
    <mergeCell ref="O11652:O11653"/>
    <mergeCell ref="F11665:F11667"/>
    <mergeCell ref="G11665:J11665"/>
    <mergeCell ref="K11665:L11665"/>
    <mergeCell ref="M11665:O11665"/>
    <mergeCell ref="G11666:G11667"/>
    <mergeCell ref="H11666:J11666"/>
    <mergeCell ref="K11666:K11667"/>
    <mergeCell ref="L11666:L11667"/>
    <mergeCell ref="M11666:M11667"/>
    <mergeCell ref="N11666:N11667"/>
    <mergeCell ref="O11666:O11667"/>
    <mergeCell ref="F11595:F11597"/>
    <mergeCell ref="G11595:J11595"/>
    <mergeCell ref="K11595:L11595"/>
    <mergeCell ref="M11595:O11595"/>
    <mergeCell ref="G11596:G11597"/>
    <mergeCell ref="H11596:J11596"/>
    <mergeCell ref="K11596:K11597"/>
    <mergeCell ref="L11596:L11597"/>
    <mergeCell ref="M11596:M11597"/>
    <mergeCell ref="N11596:N11597"/>
    <mergeCell ref="O11596:O11597"/>
    <mergeCell ref="F11609:F11611"/>
    <mergeCell ref="G11609:J11609"/>
    <mergeCell ref="K11609:L11609"/>
    <mergeCell ref="M11609:O11609"/>
    <mergeCell ref="G11610:G11611"/>
    <mergeCell ref="H11610:J11610"/>
    <mergeCell ref="K11610:K11611"/>
    <mergeCell ref="L11610:L11611"/>
    <mergeCell ref="M11610:M11611"/>
    <mergeCell ref="N11610:N11611"/>
    <mergeCell ref="O11610:O11611"/>
    <mergeCell ref="F11539:F11541"/>
    <mergeCell ref="G11539:J11539"/>
    <mergeCell ref="K11539:L11539"/>
    <mergeCell ref="M11539:O11539"/>
    <mergeCell ref="G11540:G11541"/>
    <mergeCell ref="H11540:J11540"/>
    <mergeCell ref="K11540:K11541"/>
    <mergeCell ref="L11540:L11541"/>
    <mergeCell ref="M11540:M11541"/>
    <mergeCell ref="N11540:N11541"/>
    <mergeCell ref="O11540:O11541"/>
    <mergeCell ref="F11553:F11555"/>
    <mergeCell ref="G11553:J11553"/>
    <mergeCell ref="K11553:L11553"/>
    <mergeCell ref="M11553:O11553"/>
    <mergeCell ref="G11554:G11555"/>
    <mergeCell ref="H11554:J11554"/>
    <mergeCell ref="K11554:K11555"/>
    <mergeCell ref="L11554:L11555"/>
    <mergeCell ref="M11554:M11555"/>
    <mergeCell ref="N11554:N11555"/>
    <mergeCell ref="O11554:O11555"/>
    <mergeCell ref="F11483:F11485"/>
    <mergeCell ref="G11483:J11483"/>
    <mergeCell ref="K11483:L11483"/>
    <mergeCell ref="M11483:O11483"/>
    <mergeCell ref="G11484:G11485"/>
    <mergeCell ref="H11484:J11484"/>
    <mergeCell ref="K11484:K11485"/>
    <mergeCell ref="L11484:L11485"/>
    <mergeCell ref="M11484:M11485"/>
    <mergeCell ref="N11484:N11485"/>
    <mergeCell ref="O11484:O11485"/>
    <mergeCell ref="F11497:F11499"/>
    <mergeCell ref="G11497:J11497"/>
    <mergeCell ref="K11497:L11497"/>
    <mergeCell ref="M11497:O11497"/>
    <mergeCell ref="G11498:G11499"/>
    <mergeCell ref="H11498:J11498"/>
    <mergeCell ref="K11498:K11499"/>
    <mergeCell ref="L11498:L11499"/>
    <mergeCell ref="M11498:M11499"/>
    <mergeCell ref="N11498:N11499"/>
    <mergeCell ref="O11498:O11499"/>
    <mergeCell ref="F11371:F11373"/>
    <mergeCell ref="G11371:J11371"/>
    <mergeCell ref="K11371:L11371"/>
    <mergeCell ref="M11371:O11371"/>
    <mergeCell ref="G11372:G11373"/>
    <mergeCell ref="H11372:J11372"/>
    <mergeCell ref="K11372:K11373"/>
    <mergeCell ref="L11372:L11373"/>
    <mergeCell ref="M11372:M11373"/>
    <mergeCell ref="N11372:N11373"/>
    <mergeCell ref="O11372:O11373"/>
    <mergeCell ref="F11385:F11387"/>
    <mergeCell ref="G11385:J11385"/>
    <mergeCell ref="K11385:L11385"/>
    <mergeCell ref="M11385:O11385"/>
    <mergeCell ref="G11386:G11387"/>
    <mergeCell ref="H11386:J11386"/>
    <mergeCell ref="K11386:K11387"/>
    <mergeCell ref="L11386:L11387"/>
    <mergeCell ref="M11386:M11387"/>
    <mergeCell ref="N11386:N11387"/>
    <mergeCell ref="O11386:O11387"/>
    <mergeCell ref="F11315:F11317"/>
    <mergeCell ref="G11315:J11315"/>
    <mergeCell ref="K11315:L11315"/>
    <mergeCell ref="M11315:O11315"/>
    <mergeCell ref="G11316:G11317"/>
    <mergeCell ref="H11316:J11316"/>
    <mergeCell ref="K11316:K11317"/>
    <mergeCell ref="L11316:L11317"/>
    <mergeCell ref="M11316:M11317"/>
    <mergeCell ref="N11316:N11317"/>
    <mergeCell ref="O11316:O11317"/>
    <mergeCell ref="F11329:F11331"/>
    <mergeCell ref="G11329:J11329"/>
    <mergeCell ref="K11329:L11329"/>
    <mergeCell ref="M11329:O11329"/>
    <mergeCell ref="G11330:G11331"/>
    <mergeCell ref="H11330:J11330"/>
    <mergeCell ref="K11330:K11331"/>
    <mergeCell ref="L11330:L11331"/>
    <mergeCell ref="M11330:M11331"/>
    <mergeCell ref="N11330:N11331"/>
    <mergeCell ref="O11330:O11331"/>
    <mergeCell ref="F11259:F11261"/>
    <mergeCell ref="G11259:J11259"/>
    <mergeCell ref="K11259:L11259"/>
    <mergeCell ref="M11259:O11259"/>
    <mergeCell ref="G11260:G11261"/>
    <mergeCell ref="H11260:J11260"/>
    <mergeCell ref="K11260:K11261"/>
    <mergeCell ref="L11260:L11261"/>
    <mergeCell ref="M11260:M11261"/>
    <mergeCell ref="N11260:N11261"/>
    <mergeCell ref="O11260:O11261"/>
    <mergeCell ref="F11273:F11275"/>
    <mergeCell ref="G11273:J11273"/>
    <mergeCell ref="K11273:L11273"/>
    <mergeCell ref="M11273:O11273"/>
    <mergeCell ref="G11274:G11275"/>
    <mergeCell ref="H11274:J11274"/>
    <mergeCell ref="K11274:K11275"/>
    <mergeCell ref="L11274:L11275"/>
    <mergeCell ref="M11274:M11275"/>
    <mergeCell ref="N11274:N11275"/>
    <mergeCell ref="O11274:O11275"/>
    <mergeCell ref="F11203:F11205"/>
    <mergeCell ref="G11203:J11203"/>
    <mergeCell ref="K11203:L11203"/>
    <mergeCell ref="M11203:O11203"/>
    <mergeCell ref="G11204:G11205"/>
    <mergeCell ref="H11204:J11204"/>
    <mergeCell ref="K11204:K11205"/>
    <mergeCell ref="L11204:L11205"/>
    <mergeCell ref="M11204:M11205"/>
    <mergeCell ref="N11204:N11205"/>
    <mergeCell ref="O11204:O11205"/>
    <mergeCell ref="F11217:F11219"/>
    <mergeCell ref="G11217:J11217"/>
    <mergeCell ref="K11217:L11217"/>
    <mergeCell ref="M11217:O11217"/>
    <mergeCell ref="G11218:G11219"/>
    <mergeCell ref="H11218:J11218"/>
    <mergeCell ref="K11218:K11219"/>
    <mergeCell ref="L11218:L11219"/>
    <mergeCell ref="M11218:M11219"/>
    <mergeCell ref="N11218:N11219"/>
    <mergeCell ref="O11218:O11219"/>
    <mergeCell ref="F11147:F11149"/>
    <mergeCell ref="G11147:J11147"/>
    <mergeCell ref="K11147:L11147"/>
    <mergeCell ref="M11147:O11147"/>
    <mergeCell ref="G11148:G11149"/>
    <mergeCell ref="H11148:J11148"/>
    <mergeCell ref="K11148:K11149"/>
    <mergeCell ref="L11148:L11149"/>
    <mergeCell ref="M11148:M11149"/>
    <mergeCell ref="N11148:N11149"/>
    <mergeCell ref="O11148:O11149"/>
    <mergeCell ref="F11161:F11163"/>
    <mergeCell ref="G11161:J11161"/>
    <mergeCell ref="K11161:L11161"/>
    <mergeCell ref="M11161:O11161"/>
    <mergeCell ref="G11162:G11163"/>
    <mergeCell ref="H11162:J11162"/>
    <mergeCell ref="K11162:K11163"/>
    <mergeCell ref="L11162:L11163"/>
    <mergeCell ref="M11162:M11163"/>
    <mergeCell ref="N11162:N11163"/>
    <mergeCell ref="O11162:O11163"/>
    <mergeCell ref="F11119:F11121"/>
    <mergeCell ref="G11119:J11119"/>
    <mergeCell ref="K11119:L11119"/>
    <mergeCell ref="M11119:O11119"/>
    <mergeCell ref="G11120:G11121"/>
    <mergeCell ref="H11120:J11120"/>
    <mergeCell ref="K11120:K11121"/>
    <mergeCell ref="L11120:L11121"/>
    <mergeCell ref="M11120:M11121"/>
    <mergeCell ref="N11120:N11121"/>
    <mergeCell ref="O11120:O11121"/>
    <mergeCell ref="F11133:F11135"/>
    <mergeCell ref="G11133:J11133"/>
    <mergeCell ref="K11133:L11133"/>
    <mergeCell ref="M11133:O11133"/>
    <mergeCell ref="G11134:G11135"/>
    <mergeCell ref="H11134:J11134"/>
    <mergeCell ref="K11134:K11135"/>
    <mergeCell ref="L11134:L11135"/>
    <mergeCell ref="M11134:M11135"/>
    <mergeCell ref="N11134:N11135"/>
    <mergeCell ref="O11134:O11135"/>
    <mergeCell ref="F11063:F11065"/>
    <mergeCell ref="G11063:J11063"/>
    <mergeCell ref="K11063:L11063"/>
    <mergeCell ref="M11063:O11063"/>
    <mergeCell ref="G11064:G11065"/>
    <mergeCell ref="H11064:J11064"/>
    <mergeCell ref="K11064:K11065"/>
    <mergeCell ref="L11064:L11065"/>
    <mergeCell ref="M11064:M11065"/>
    <mergeCell ref="N11064:N11065"/>
    <mergeCell ref="O11064:O11065"/>
    <mergeCell ref="F11077:F11079"/>
    <mergeCell ref="G11077:J11077"/>
    <mergeCell ref="K11077:L11077"/>
    <mergeCell ref="M11077:O11077"/>
    <mergeCell ref="G11078:G11079"/>
    <mergeCell ref="H11078:J11078"/>
    <mergeCell ref="K11078:K11079"/>
    <mergeCell ref="L11078:L11079"/>
    <mergeCell ref="M11078:M11079"/>
    <mergeCell ref="N11078:N11079"/>
    <mergeCell ref="O11078:O11079"/>
    <mergeCell ref="F11007:F11009"/>
    <mergeCell ref="G11007:J11007"/>
    <mergeCell ref="K11007:L11007"/>
    <mergeCell ref="M11007:O11007"/>
    <mergeCell ref="G11008:G11009"/>
    <mergeCell ref="H11008:J11008"/>
    <mergeCell ref="K11008:K11009"/>
    <mergeCell ref="L11008:L11009"/>
    <mergeCell ref="M11008:M11009"/>
    <mergeCell ref="N11008:N11009"/>
    <mergeCell ref="O11008:O11009"/>
    <mergeCell ref="F11021:F11023"/>
    <mergeCell ref="G11021:J11021"/>
    <mergeCell ref="K11021:L11021"/>
    <mergeCell ref="M11021:O11021"/>
    <mergeCell ref="G11022:G11023"/>
    <mergeCell ref="H11022:J11022"/>
    <mergeCell ref="K11022:K11023"/>
    <mergeCell ref="L11022:L11023"/>
    <mergeCell ref="M11022:M11023"/>
    <mergeCell ref="N11022:N11023"/>
    <mergeCell ref="O11022:O11023"/>
    <mergeCell ref="F10979:F10981"/>
    <mergeCell ref="G10979:J10979"/>
    <mergeCell ref="K10979:L10979"/>
    <mergeCell ref="M10979:O10979"/>
    <mergeCell ref="G10980:G10981"/>
    <mergeCell ref="H10980:J10980"/>
    <mergeCell ref="K10980:K10981"/>
    <mergeCell ref="L10980:L10981"/>
    <mergeCell ref="M10980:M10981"/>
    <mergeCell ref="N10980:N10981"/>
    <mergeCell ref="O10980:O10981"/>
    <mergeCell ref="F10993:F10995"/>
    <mergeCell ref="G10993:J10993"/>
    <mergeCell ref="K10993:L10993"/>
    <mergeCell ref="M10993:O10993"/>
    <mergeCell ref="G10994:G10995"/>
    <mergeCell ref="H10994:J10994"/>
    <mergeCell ref="K10994:K10995"/>
    <mergeCell ref="L10994:L10995"/>
    <mergeCell ref="M10994:M10995"/>
    <mergeCell ref="N10994:N10995"/>
    <mergeCell ref="O10994:O10995"/>
    <mergeCell ref="F10923:F10925"/>
    <mergeCell ref="G10923:J10923"/>
    <mergeCell ref="K10923:L10923"/>
    <mergeCell ref="M10923:O10923"/>
    <mergeCell ref="G10924:G10925"/>
    <mergeCell ref="H10924:J10924"/>
    <mergeCell ref="K10924:K10925"/>
    <mergeCell ref="L10924:L10925"/>
    <mergeCell ref="M10924:M10925"/>
    <mergeCell ref="N10924:N10925"/>
    <mergeCell ref="O10924:O10925"/>
    <mergeCell ref="F10937:F10939"/>
    <mergeCell ref="G10937:J10937"/>
    <mergeCell ref="K10937:L10937"/>
    <mergeCell ref="M10937:O10937"/>
    <mergeCell ref="G10938:G10939"/>
    <mergeCell ref="H10938:J10938"/>
    <mergeCell ref="K10938:K10939"/>
    <mergeCell ref="L10938:L10939"/>
    <mergeCell ref="M10938:M10939"/>
    <mergeCell ref="N10938:N10939"/>
    <mergeCell ref="O10938:O10939"/>
    <mergeCell ref="F10867:F10869"/>
    <mergeCell ref="G10867:J10867"/>
    <mergeCell ref="K10867:L10867"/>
    <mergeCell ref="M10867:O10867"/>
    <mergeCell ref="G10868:G10869"/>
    <mergeCell ref="H10868:J10868"/>
    <mergeCell ref="K10868:K10869"/>
    <mergeCell ref="L10868:L10869"/>
    <mergeCell ref="M10868:M10869"/>
    <mergeCell ref="N10868:N10869"/>
    <mergeCell ref="O10868:O10869"/>
    <mergeCell ref="F10881:F10883"/>
    <mergeCell ref="G10881:J10881"/>
    <mergeCell ref="K10881:L10881"/>
    <mergeCell ref="M10881:O10881"/>
    <mergeCell ref="G10882:G10883"/>
    <mergeCell ref="H10882:J10882"/>
    <mergeCell ref="K10882:K10883"/>
    <mergeCell ref="L10882:L10883"/>
    <mergeCell ref="M10882:M10883"/>
    <mergeCell ref="N10882:N10883"/>
    <mergeCell ref="O10882:O10883"/>
    <mergeCell ref="F10839:F10841"/>
    <mergeCell ref="G10839:J10839"/>
    <mergeCell ref="K10839:L10839"/>
    <mergeCell ref="M10839:O10839"/>
    <mergeCell ref="G10840:G10841"/>
    <mergeCell ref="H10840:J10840"/>
    <mergeCell ref="K10840:K10841"/>
    <mergeCell ref="L10840:L10841"/>
    <mergeCell ref="M10840:M10841"/>
    <mergeCell ref="N10840:N10841"/>
    <mergeCell ref="O10840:O10841"/>
    <mergeCell ref="F10853:F10855"/>
    <mergeCell ref="G10853:J10853"/>
    <mergeCell ref="K10853:L10853"/>
    <mergeCell ref="M10853:O10853"/>
    <mergeCell ref="G10854:G10855"/>
    <mergeCell ref="H10854:J10854"/>
    <mergeCell ref="K10854:K10855"/>
    <mergeCell ref="L10854:L10855"/>
    <mergeCell ref="M10854:M10855"/>
    <mergeCell ref="N10854:N10855"/>
    <mergeCell ref="O10854:O10855"/>
    <mergeCell ref="F10755:F10757"/>
    <mergeCell ref="G10755:J10755"/>
    <mergeCell ref="K10755:L10755"/>
    <mergeCell ref="M10755:O10755"/>
    <mergeCell ref="G10756:G10757"/>
    <mergeCell ref="H10756:J10756"/>
    <mergeCell ref="K10756:K10757"/>
    <mergeCell ref="L10756:L10757"/>
    <mergeCell ref="M10756:M10757"/>
    <mergeCell ref="N10756:N10757"/>
    <mergeCell ref="O10756:O10757"/>
    <mergeCell ref="F10769:F10771"/>
    <mergeCell ref="G10769:J10769"/>
    <mergeCell ref="K10769:L10769"/>
    <mergeCell ref="M10769:O10769"/>
    <mergeCell ref="G10770:G10771"/>
    <mergeCell ref="H10770:J10770"/>
    <mergeCell ref="K10770:K10771"/>
    <mergeCell ref="L10770:L10771"/>
    <mergeCell ref="M10770:M10771"/>
    <mergeCell ref="N10770:N10771"/>
    <mergeCell ref="O10770:O10771"/>
    <mergeCell ref="F10699:F10701"/>
    <mergeCell ref="G10699:J10699"/>
    <mergeCell ref="K10699:L10699"/>
    <mergeCell ref="M10699:O10699"/>
    <mergeCell ref="G10700:G10701"/>
    <mergeCell ref="H10700:J10700"/>
    <mergeCell ref="K10700:K10701"/>
    <mergeCell ref="L10700:L10701"/>
    <mergeCell ref="M10700:M10701"/>
    <mergeCell ref="N10700:N10701"/>
    <mergeCell ref="O10700:O10701"/>
    <mergeCell ref="F10713:F10715"/>
    <mergeCell ref="G10713:J10713"/>
    <mergeCell ref="K10713:L10713"/>
    <mergeCell ref="M10713:O10713"/>
    <mergeCell ref="G10714:G10715"/>
    <mergeCell ref="H10714:J10714"/>
    <mergeCell ref="K10714:K10715"/>
    <mergeCell ref="L10714:L10715"/>
    <mergeCell ref="M10714:M10715"/>
    <mergeCell ref="N10714:N10715"/>
    <mergeCell ref="O10714:O10715"/>
    <mergeCell ref="F10671:F10673"/>
    <mergeCell ref="G10671:J10671"/>
    <mergeCell ref="K10671:L10671"/>
    <mergeCell ref="M10671:O10671"/>
    <mergeCell ref="G10672:G10673"/>
    <mergeCell ref="H10672:J10672"/>
    <mergeCell ref="K10672:K10673"/>
    <mergeCell ref="L10672:L10673"/>
    <mergeCell ref="M10672:M10673"/>
    <mergeCell ref="N10672:N10673"/>
    <mergeCell ref="O10672:O10673"/>
    <mergeCell ref="F10685:F10687"/>
    <mergeCell ref="G10685:J10685"/>
    <mergeCell ref="K10685:L10685"/>
    <mergeCell ref="M10685:O10685"/>
    <mergeCell ref="G10686:G10687"/>
    <mergeCell ref="H10686:J10686"/>
    <mergeCell ref="K10686:K10687"/>
    <mergeCell ref="L10686:L10687"/>
    <mergeCell ref="M10686:M10687"/>
    <mergeCell ref="N10686:N10687"/>
    <mergeCell ref="O10686:O10687"/>
    <mergeCell ref="F10615:F10617"/>
    <mergeCell ref="G10615:J10615"/>
    <mergeCell ref="K10615:L10615"/>
    <mergeCell ref="M10615:O10615"/>
    <mergeCell ref="G10616:G10617"/>
    <mergeCell ref="H10616:J10616"/>
    <mergeCell ref="K10616:K10617"/>
    <mergeCell ref="L10616:L10617"/>
    <mergeCell ref="M10616:M10617"/>
    <mergeCell ref="N10616:N10617"/>
    <mergeCell ref="O10616:O10617"/>
    <mergeCell ref="F10629:F10631"/>
    <mergeCell ref="G10629:J10629"/>
    <mergeCell ref="K10629:L10629"/>
    <mergeCell ref="M10629:O10629"/>
    <mergeCell ref="G10630:G10631"/>
    <mergeCell ref="H10630:J10630"/>
    <mergeCell ref="K10630:K10631"/>
    <mergeCell ref="L10630:L10631"/>
    <mergeCell ref="M10630:M10631"/>
    <mergeCell ref="N10630:N10631"/>
    <mergeCell ref="O10630:O10631"/>
    <mergeCell ref="F10559:F10561"/>
    <mergeCell ref="G10559:J10559"/>
    <mergeCell ref="K10559:L10559"/>
    <mergeCell ref="M10559:O10559"/>
    <mergeCell ref="G10560:G10561"/>
    <mergeCell ref="H10560:J10560"/>
    <mergeCell ref="K10560:K10561"/>
    <mergeCell ref="L10560:L10561"/>
    <mergeCell ref="M10560:M10561"/>
    <mergeCell ref="N10560:N10561"/>
    <mergeCell ref="O10560:O10561"/>
    <mergeCell ref="F10573:F10575"/>
    <mergeCell ref="G10573:J10573"/>
    <mergeCell ref="K10573:L10573"/>
    <mergeCell ref="M10573:O10573"/>
    <mergeCell ref="G10574:G10575"/>
    <mergeCell ref="H10574:J10574"/>
    <mergeCell ref="K10574:K10575"/>
    <mergeCell ref="L10574:L10575"/>
    <mergeCell ref="M10574:M10575"/>
    <mergeCell ref="N10574:N10575"/>
    <mergeCell ref="O10574:O10575"/>
    <mergeCell ref="F10475:F10477"/>
    <mergeCell ref="G10475:J10475"/>
    <mergeCell ref="K10475:L10475"/>
    <mergeCell ref="M10475:O10475"/>
    <mergeCell ref="G10476:G10477"/>
    <mergeCell ref="H10476:J10476"/>
    <mergeCell ref="K10476:K10477"/>
    <mergeCell ref="L10476:L10477"/>
    <mergeCell ref="M10476:M10477"/>
    <mergeCell ref="N10476:N10477"/>
    <mergeCell ref="O10476:O10477"/>
    <mergeCell ref="F10489:F10491"/>
    <mergeCell ref="G10489:J10489"/>
    <mergeCell ref="K10489:L10489"/>
    <mergeCell ref="M10489:O10489"/>
    <mergeCell ref="G10490:G10491"/>
    <mergeCell ref="H10490:J10490"/>
    <mergeCell ref="K10490:K10491"/>
    <mergeCell ref="L10490:L10491"/>
    <mergeCell ref="M10490:M10491"/>
    <mergeCell ref="N10490:N10491"/>
    <mergeCell ref="O10490:O10491"/>
    <mergeCell ref="F10447:F10449"/>
    <mergeCell ref="G10447:J10447"/>
    <mergeCell ref="K10447:L10447"/>
    <mergeCell ref="M10447:O10447"/>
    <mergeCell ref="G10448:G10449"/>
    <mergeCell ref="H10448:J10448"/>
    <mergeCell ref="K10448:K10449"/>
    <mergeCell ref="L10448:L10449"/>
    <mergeCell ref="M10448:M10449"/>
    <mergeCell ref="N10448:N10449"/>
    <mergeCell ref="O10448:O10449"/>
    <mergeCell ref="F10461:F10463"/>
    <mergeCell ref="G10461:J10461"/>
    <mergeCell ref="K10461:L10461"/>
    <mergeCell ref="M10461:O10461"/>
    <mergeCell ref="G10462:G10463"/>
    <mergeCell ref="H10462:J10462"/>
    <mergeCell ref="K10462:K10463"/>
    <mergeCell ref="L10462:L10463"/>
    <mergeCell ref="M10462:M10463"/>
    <mergeCell ref="N10462:N10463"/>
    <mergeCell ref="O10462:O10463"/>
    <mergeCell ref="F10363:F10365"/>
    <mergeCell ref="G10363:J10363"/>
    <mergeCell ref="K10363:L10363"/>
    <mergeCell ref="M10363:O10363"/>
    <mergeCell ref="G10364:G10365"/>
    <mergeCell ref="H10364:J10364"/>
    <mergeCell ref="K10364:K10365"/>
    <mergeCell ref="L10364:L10365"/>
    <mergeCell ref="M10364:M10365"/>
    <mergeCell ref="N10364:N10365"/>
    <mergeCell ref="O10364:O10365"/>
    <mergeCell ref="F10377:F10379"/>
    <mergeCell ref="G10377:J10377"/>
    <mergeCell ref="K10377:L10377"/>
    <mergeCell ref="M10377:O10377"/>
    <mergeCell ref="G10378:G10379"/>
    <mergeCell ref="H10378:J10378"/>
    <mergeCell ref="K10378:K10379"/>
    <mergeCell ref="L10378:L10379"/>
    <mergeCell ref="M10378:M10379"/>
    <mergeCell ref="N10378:N10379"/>
    <mergeCell ref="O10378:O10379"/>
    <mergeCell ref="F10335:F10337"/>
    <mergeCell ref="G10335:J10335"/>
    <mergeCell ref="K10335:L10335"/>
    <mergeCell ref="M10335:O10335"/>
    <mergeCell ref="G10336:G10337"/>
    <mergeCell ref="H10336:J10336"/>
    <mergeCell ref="K10336:K10337"/>
    <mergeCell ref="L10336:L10337"/>
    <mergeCell ref="M10336:M10337"/>
    <mergeCell ref="N10336:N10337"/>
    <mergeCell ref="O10336:O10337"/>
    <mergeCell ref="F10349:F10351"/>
    <mergeCell ref="G10349:J10349"/>
    <mergeCell ref="K10349:L10349"/>
    <mergeCell ref="M10349:O10349"/>
    <mergeCell ref="G10350:G10351"/>
    <mergeCell ref="H10350:J10350"/>
    <mergeCell ref="K10350:K10351"/>
    <mergeCell ref="L10350:L10351"/>
    <mergeCell ref="M10350:M10351"/>
    <mergeCell ref="N10350:N10351"/>
    <mergeCell ref="O10350:O10351"/>
    <mergeCell ref="F10307:F10309"/>
    <mergeCell ref="G10307:J10307"/>
    <mergeCell ref="K10307:L10307"/>
    <mergeCell ref="M10307:O10307"/>
    <mergeCell ref="G10308:G10309"/>
    <mergeCell ref="H10308:J10308"/>
    <mergeCell ref="K10308:K10309"/>
    <mergeCell ref="L10308:L10309"/>
    <mergeCell ref="M10308:M10309"/>
    <mergeCell ref="N10308:N10309"/>
    <mergeCell ref="O10308:O10309"/>
    <mergeCell ref="F10321:F10323"/>
    <mergeCell ref="G10321:J10321"/>
    <mergeCell ref="K10321:L10321"/>
    <mergeCell ref="M10321:O10321"/>
    <mergeCell ref="G10322:G10323"/>
    <mergeCell ref="H10322:J10322"/>
    <mergeCell ref="K10322:K10323"/>
    <mergeCell ref="L10322:L10323"/>
    <mergeCell ref="M10322:M10323"/>
    <mergeCell ref="N10322:N10323"/>
    <mergeCell ref="O10322:O10323"/>
    <mergeCell ref="F10251:F10253"/>
    <mergeCell ref="G10251:J10251"/>
    <mergeCell ref="K10251:L10251"/>
    <mergeCell ref="M10251:O10251"/>
    <mergeCell ref="G10252:G10253"/>
    <mergeCell ref="H10252:J10252"/>
    <mergeCell ref="K10252:K10253"/>
    <mergeCell ref="L10252:L10253"/>
    <mergeCell ref="M10252:M10253"/>
    <mergeCell ref="N10252:N10253"/>
    <mergeCell ref="O10252:O10253"/>
    <mergeCell ref="F10265:F10267"/>
    <mergeCell ref="G10265:J10265"/>
    <mergeCell ref="K10265:L10265"/>
    <mergeCell ref="M10265:O10265"/>
    <mergeCell ref="G10266:G10267"/>
    <mergeCell ref="H10266:J10266"/>
    <mergeCell ref="K10266:K10267"/>
    <mergeCell ref="L10266:L10267"/>
    <mergeCell ref="M10266:M10267"/>
    <mergeCell ref="N10266:N10267"/>
    <mergeCell ref="O10266:O10267"/>
    <mergeCell ref="F10195:F10197"/>
    <mergeCell ref="G10195:J10195"/>
    <mergeCell ref="K10195:L10195"/>
    <mergeCell ref="M10195:O10195"/>
    <mergeCell ref="G10196:G10197"/>
    <mergeCell ref="H10196:J10196"/>
    <mergeCell ref="K10196:K10197"/>
    <mergeCell ref="L10196:L10197"/>
    <mergeCell ref="M10196:M10197"/>
    <mergeCell ref="N10196:N10197"/>
    <mergeCell ref="O10196:O10197"/>
    <mergeCell ref="F10209:F10211"/>
    <mergeCell ref="G10209:J10209"/>
    <mergeCell ref="K10209:L10209"/>
    <mergeCell ref="M10209:O10209"/>
    <mergeCell ref="G10210:G10211"/>
    <mergeCell ref="H10210:J10210"/>
    <mergeCell ref="K10210:K10211"/>
    <mergeCell ref="L10210:L10211"/>
    <mergeCell ref="M10210:M10211"/>
    <mergeCell ref="N10210:N10211"/>
    <mergeCell ref="O10210:O10211"/>
    <mergeCell ref="F10139:F10141"/>
    <mergeCell ref="G10139:J10139"/>
    <mergeCell ref="K10139:L10139"/>
    <mergeCell ref="M10139:O10139"/>
    <mergeCell ref="G10140:G10141"/>
    <mergeCell ref="H10140:J10140"/>
    <mergeCell ref="K10140:K10141"/>
    <mergeCell ref="L10140:L10141"/>
    <mergeCell ref="M10140:M10141"/>
    <mergeCell ref="N10140:N10141"/>
    <mergeCell ref="O10140:O10141"/>
    <mergeCell ref="F10153:F10155"/>
    <mergeCell ref="G10153:J10153"/>
    <mergeCell ref="K10153:L10153"/>
    <mergeCell ref="M10153:O10153"/>
    <mergeCell ref="G10154:G10155"/>
    <mergeCell ref="H10154:J10154"/>
    <mergeCell ref="K10154:K10155"/>
    <mergeCell ref="L10154:L10155"/>
    <mergeCell ref="M10154:M10155"/>
    <mergeCell ref="N10154:N10155"/>
    <mergeCell ref="O10154:O10155"/>
    <mergeCell ref="F10111:F10113"/>
    <mergeCell ref="G10111:J10111"/>
    <mergeCell ref="K10111:L10111"/>
    <mergeCell ref="M10111:O10111"/>
    <mergeCell ref="G10112:G10113"/>
    <mergeCell ref="H10112:J10112"/>
    <mergeCell ref="K10112:K10113"/>
    <mergeCell ref="L10112:L10113"/>
    <mergeCell ref="M10112:M10113"/>
    <mergeCell ref="N10112:N10113"/>
    <mergeCell ref="O10112:O10113"/>
    <mergeCell ref="F10125:F10127"/>
    <mergeCell ref="G10125:J10125"/>
    <mergeCell ref="K10125:L10125"/>
    <mergeCell ref="M10125:O10125"/>
    <mergeCell ref="G10126:G10127"/>
    <mergeCell ref="H10126:J10126"/>
    <mergeCell ref="K10126:K10127"/>
    <mergeCell ref="L10126:L10127"/>
    <mergeCell ref="M10126:M10127"/>
    <mergeCell ref="N10126:N10127"/>
    <mergeCell ref="O10126:O10127"/>
    <mergeCell ref="F10055:F10057"/>
    <mergeCell ref="G10055:J10055"/>
    <mergeCell ref="K10055:L10055"/>
    <mergeCell ref="M10055:O10055"/>
    <mergeCell ref="G10056:G10057"/>
    <mergeCell ref="H10056:J10056"/>
    <mergeCell ref="K10056:K10057"/>
    <mergeCell ref="L10056:L10057"/>
    <mergeCell ref="M10056:M10057"/>
    <mergeCell ref="N10056:N10057"/>
    <mergeCell ref="O10056:O10057"/>
    <mergeCell ref="F10069:F10071"/>
    <mergeCell ref="G10069:J10069"/>
    <mergeCell ref="K10069:L10069"/>
    <mergeCell ref="M10069:O10069"/>
    <mergeCell ref="G10070:G10071"/>
    <mergeCell ref="H10070:J10070"/>
    <mergeCell ref="K10070:K10071"/>
    <mergeCell ref="L10070:L10071"/>
    <mergeCell ref="M10070:M10071"/>
    <mergeCell ref="N10070:N10071"/>
    <mergeCell ref="O10070:O10071"/>
    <mergeCell ref="F9999:F10001"/>
    <mergeCell ref="G9999:J9999"/>
    <mergeCell ref="K9999:L9999"/>
    <mergeCell ref="M9999:O9999"/>
    <mergeCell ref="G10000:G10001"/>
    <mergeCell ref="H10000:J10000"/>
    <mergeCell ref="K10000:K10001"/>
    <mergeCell ref="L10000:L10001"/>
    <mergeCell ref="M10000:M10001"/>
    <mergeCell ref="N10000:N10001"/>
    <mergeCell ref="O10000:O10001"/>
    <mergeCell ref="F10013:F10015"/>
    <mergeCell ref="G10013:J10013"/>
    <mergeCell ref="K10013:L10013"/>
    <mergeCell ref="M10013:O10013"/>
    <mergeCell ref="G10014:G10015"/>
    <mergeCell ref="H10014:J10014"/>
    <mergeCell ref="K10014:K10015"/>
    <mergeCell ref="L10014:L10015"/>
    <mergeCell ref="M10014:M10015"/>
    <mergeCell ref="N10014:N10015"/>
    <mergeCell ref="O10014:O10015"/>
    <mergeCell ref="F9943:F9945"/>
    <mergeCell ref="G9943:J9943"/>
    <mergeCell ref="K9943:L9943"/>
    <mergeCell ref="M9943:O9943"/>
    <mergeCell ref="G9944:G9945"/>
    <mergeCell ref="H9944:J9944"/>
    <mergeCell ref="K9944:K9945"/>
    <mergeCell ref="L9944:L9945"/>
    <mergeCell ref="M9944:M9945"/>
    <mergeCell ref="N9944:N9945"/>
    <mergeCell ref="O9944:O9945"/>
    <mergeCell ref="F9957:F9959"/>
    <mergeCell ref="G9957:J9957"/>
    <mergeCell ref="K9957:L9957"/>
    <mergeCell ref="M9957:O9957"/>
    <mergeCell ref="G9958:G9959"/>
    <mergeCell ref="H9958:J9958"/>
    <mergeCell ref="K9958:K9959"/>
    <mergeCell ref="L9958:L9959"/>
    <mergeCell ref="M9958:M9959"/>
    <mergeCell ref="N9958:N9959"/>
    <mergeCell ref="O9958:O9959"/>
    <mergeCell ref="F9901:F9903"/>
    <mergeCell ref="G9901:J9901"/>
    <mergeCell ref="K9901:L9901"/>
    <mergeCell ref="M9901:O9901"/>
    <mergeCell ref="G9902:G9903"/>
    <mergeCell ref="H9902:J9902"/>
    <mergeCell ref="K9902:K9903"/>
    <mergeCell ref="L9902:L9903"/>
    <mergeCell ref="M9902:M9903"/>
    <mergeCell ref="N9902:N9903"/>
    <mergeCell ref="O9902:O9903"/>
    <mergeCell ref="F9761:F9763"/>
    <mergeCell ref="G9761:J9761"/>
    <mergeCell ref="K9761:L9761"/>
    <mergeCell ref="M9761:O9761"/>
    <mergeCell ref="G9762:G9763"/>
    <mergeCell ref="H9762:J9762"/>
    <mergeCell ref="K9762:K9763"/>
    <mergeCell ref="F9887:F9889"/>
    <mergeCell ref="G9887:J9887"/>
    <mergeCell ref="K9887:L9887"/>
    <mergeCell ref="M9887:O9887"/>
    <mergeCell ref="G9888:G9889"/>
    <mergeCell ref="H9888:J9888"/>
    <mergeCell ref="K9888:K9889"/>
    <mergeCell ref="L9888:L9889"/>
    <mergeCell ref="M9888:M9889"/>
    <mergeCell ref="N9888:N9889"/>
    <mergeCell ref="O9888:O9889"/>
    <mergeCell ref="F9775:F9777"/>
    <mergeCell ref="G9775:J9775"/>
    <mergeCell ref="K9775:L9775"/>
    <mergeCell ref="M9775:O9775"/>
    <mergeCell ref="G9776:G9777"/>
    <mergeCell ref="H9776:J9776"/>
    <mergeCell ref="K9776:K9777"/>
    <mergeCell ref="L9776:L9777"/>
    <mergeCell ref="M9776:M9777"/>
    <mergeCell ref="N9776:N9777"/>
    <mergeCell ref="O9776:O9777"/>
    <mergeCell ref="F9789:F9791"/>
    <mergeCell ref="G9789:J9789"/>
    <mergeCell ref="K9789:L9789"/>
    <mergeCell ref="M9789:O9789"/>
    <mergeCell ref="G9790:G9791"/>
    <mergeCell ref="H9790:J9790"/>
    <mergeCell ref="K9790:K9791"/>
    <mergeCell ref="L9790:L9791"/>
    <mergeCell ref="M9790:M9791"/>
    <mergeCell ref="N9790:N9791"/>
    <mergeCell ref="O9790:O9791"/>
    <mergeCell ref="F9677:F9679"/>
    <mergeCell ref="G9677:J9677"/>
    <mergeCell ref="K9677:L9677"/>
    <mergeCell ref="M9677:O9677"/>
    <mergeCell ref="G9678:G9679"/>
    <mergeCell ref="H9678:J9678"/>
    <mergeCell ref="K9678:K9679"/>
    <mergeCell ref="L9678:L9679"/>
    <mergeCell ref="M9678:M9679"/>
    <mergeCell ref="N9678:N9679"/>
    <mergeCell ref="F9719:F9721"/>
    <mergeCell ref="G9719:J9719"/>
    <mergeCell ref="K9719:L9719"/>
    <mergeCell ref="M9719:O9719"/>
    <mergeCell ref="G9720:G9721"/>
    <mergeCell ref="H9720:J9720"/>
    <mergeCell ref="K9720:K9721"/>
    <mergeCell ref="L9720:L9721"/>
    <mergeCell ref="M9720:M9721"/>
    <mergeCell ref="F9691:F9693"/>
    <mergeCell ref="G9691:J9691"/>
    <mergeCell ref="K9691:L9691"/>
    <mergeCell ref="M9691:O9691"/>
    <mergeCell ref="G9692:G9693"/>
    <mergeCell ref="H9692:J9692"/>
    <mergeCell ref="K9692:K9693"/>
    <mergeCell ref="L9692:L9693"/>
    <mergeCell ref="M9692:M9693"/>
    <mergeCell ref="O9706:O9707"/>
    <mergeCell ref="F9733:F9735"/>
    <mergeCell ref="G9733:J9733"/>
    <mergeCell ref="K9733:L9733"/>
    <mergeCell ref="M9733:O9733"/>
    <mergeCell ref="G9734:G9735"/>
    <mergeCell ref="H9734:J9734"/>
    <mergeCell ref="K9734:K9735"/>
    <mergeCell ref="L9734:L9735"/>
    <mergeCell ref="M9734:M9735"/>
    <mergeCell ref="N9734:N9735"/>
    <mergeCell ref="O9734:O9735"/>
    <mergeCell ref="O9678:O9679"/>
    <mergeCell ref="F9607:F9609"/>
    <mergeCell ref="G9607:J9607"/>
    <mergeCell ref="K9607:L9607"/>
    <mergeCell ref="M9607:O9607"/>
    <mergeCell ref="G9608:G9609"/>
    <mergeCell ref="H9608:J9608"/>
    <mergeCell ref="K9608:K9609"/>
    <mergeCell ref="L9608:L9609"/>
    <mergeCell ref="N9720:N9721"/>
    <mergeCell ref="O9720:O9721"/>
    <mergeCell ref="F9705:F9707"/>
    <mergeCell ref="G9705:J9705"/>
    <mergeCell ref="K9705:L9705"/>
    <mergeCell ref="M9705:O9705"/>
    <mergeCell ref="G9706:G9707"/>
    <mergeCell ref="H9706:J9706"/>
    <mergeCell ref="K9706:K9707"/>
    <mergeCell ref="L9706:L9707"/>
    <mergeCell ref="M9706:M9707"/>
    <mergeCell ref="N9706:N9707"/>
    <mergeCell ref="N9622:N9623"/>
    <mergeCell ref="O9622:O9623"/>
    <mergeCell ref="F9635:F9637"/>
    <mergeCell ref="G9635:J9635"/>
    <mergeCell ref="K9635:L9635"/>
    <mergeCell ref="M9635:O9635"/>
    <mergeCell ref="G9636:G9637"/>
    <mergeCell ref="H9636:J9636"/>
    <mergeCell ref="K9636:K9637"/>
    <mergeCell ref="L9636:L9637"/>
    <mergeCell ref="M9636:M9637"/>
    <mergeCell ref="K9663:L9663"/>
    <mergeCell ref="M9663:O9663"/>
    <mergeCell ref="G9664:G9665"/>
    <mergeCell ref="H9664:J9664"/>
    <mergeCell ref="K9664:K9665"/>
    <mergeCell ref="L9664:L9665"/>
    <mergeCell ref="M9664:M9665"/>
    <mergeCell ref="N9664:N9665"/>
    <mergeCell ref="F9593:F9595"/>
    <mergeCell ref="G9593:J9593"/>
    <mergeCell ref="K9593:L9593"/>
    <mergeCell ref="M9593:O9593"/>
    <mergeCell ref="G9594:G9595"/>
    <mergeCell ref="H9594:J9594"/>
    <mergeCell ref="K9594:K9595"/>
    <mergeCell ref="L9594:L9595"/>
    <mergeCell ref="M9594:M9595"/>
    <mergeCell ref="N9594:N9595"/>
    <mergeCell ref="O9594:O9595"/>
    <mergeCell ref="O9664:O9665"/>
    <mergeCell ref="F9495:F9497"/>
    <mergeCell ref="G9495:J9495"/>
    <mergeCell ref="K9495:L9495"/>
    <mergeCell ref="M9495:O9495"/>
    <mergeCell ref="G9496:G9497"/>
    <mergeCell ref="O9608:O9609"/>
    <mergeCell ref="F9621:F9623"/>
    <mergeCell ref="G9621:J9621"/>
    <mergeCell ref="K9621:L9621"/>
    <mergeCell ref="M9621:O9621"/>
    <mergeCell ref="G9622:G9623"/>
    <mergeCell ref="H9622:J9622"/>
    <mergeCell ref="K9622:K9623"/>
    <mergeCell ref="L9622:L9623"/>
    <mergeCell ref="M9622:M9623"/>
    <mergeCell ref="F9565:F9567"/>
    <mergeCell ref="G9565:J9565"/>
    <mergeCell ref="K9565:L9565"/>
    <mergeCell ref="M9565:O9565"/>
    <mergeCell ref="G9566:G9567"/>
    <mergeCell ref="H9566:J9566"/>
    <mergeCell ref="K9566:K9567"/>
    <mergeCell ref="L9566:L9567"/>
    <mergeCell ref="M9566:M9567"/>
    <mergeCell ref="N9566:N9567"/>
    <mergeCell ref="O9566:O9567"/>
    <mergeCell ref="F9579:F9581"/>
    <mergeCell ref="G9579:J9579"/>
    <mergeCell ref="K9579:L9579"/>
    <mergeCell ref="M9579:O9579"/>
    <mergeCell ref="G9580:G9581"/>
    <mergeCell ref="H9580:J9580"/>
    <mergeCell ref="F9509:F9511"/>
    <mergeCell ref="G9509:J9509"/>
    <mergeCell ref="K9509:L9509"/>
    <mergeCell ref="M9509:O9509"/>
    <mergeCell ref="G9510:G9511"/>
    <mergeCell ref="H9510:J9510"/>
    <mergeCell ref="K9510:K9511"/>
    <mergeCell ref="L9510:L9511"/>
    <mergeCell ref="M9510:M9511"/>
    <mergeCell ref="N9510:N9511"/>
    <mergeCell ref="O9510:O9511"/>
    <mergeCell ref="F9551:F9553"/>
    <mergeCell ref="G9551:J9551"/>
    <mergeCell ref="K9551:L9551"/>
    <mergeCell ref="M9551:O9551"/>
    <mergeCell ref="G9552:G9553"/>
    <mergeCell ref="H9552:J9552"/>
    <mergeCell ref="K9552:K9553"/>
    <mergeCell ref="L9552:L9553"/>
    <mergeCell ref="M9552:M9553"/>
    <mergeCell ref="N9552:N9553"/>
    <mergeCell ref="O9552:O9553"/>
    <mergeCell ref="M9538:M9539"/>
    <mergeCell ref="N9538:N9539"/>
    <mergeCell ref="O9538:O9539"/>
    <mergeCell ref="M9439:O9439"/>
    <mergeCell ref="M9440:M9441"/>
    <mergeCell ref="N9440:N9441"/>
    <mergeCell ref="O9440:O9441"/>
    <mergeCell ref="M9453:O9453"/>
    <mergeCell ref="M9454:M9455"/>
    <mergeCell ref="N9454:N9455"/>
    <mergeCell ref="O9454:O9455"/>
    <mergeCell ref="F9439:F9441"/>
    <mergeCell ref="G9439:J9439"/>
    <mergeCell ref="K9439:L9439"/>
    <mergeCell ref="G9440:G9441"/>
    <mergeCell ref="H9440:J9440"/>
    <mergeCell ref="K9440:K9441"/>
    <mergeCell ref="L9440:L9441"/>
    <mergeCell ref="F9453:F9455"/>
    <mergeCell ref="G9453:J9453"/>
    <mergeCell ref="K9453:L9453"/>
    <mergeCell ref="G9454:G9455"/>
    <mergeCell ref="H9454:J9454"/>
    <mergeCell ref="K9454:K9455"/>
    <mergeCell ref="L9454:L9455"/>
    <mergeCell ref="F9467:F9469"/>
    <mergeCell ref="G9467:J9467"/>
    <mergeCell ref="K9467:L9467"/>
    <mergeCell ref="M9467:O9467"/>
    <mergeCell ref="G9468:G9469"/>
    <mergeCell ref="F9383:F9385"/>
    <mergeCell ref="G9383:J9383"/>
    <mergeCell ref="K9383:L9383"/>
    <mergeCell ref="M9383:O9383"/>
    <mergeCell ref="G9384:G9385"/>
    <mergeCell ref="H9384:J9384"/>
    <mergeCell ref="K9384:K9385"/>
    <mergeCell ref="L9384:L9385"/>
    <mergeCell ref="M9384:M9385"/>
    <mergeCell ref="N9384:N9385"/>
    <mergeCell ref="O9384:O9385"/>
    <mergeCell ref="F9397:F9399"/>
    <mergeCell ref="G9397:J9397"/>
    <mergeCell ref="K9397:L9397"/>
    <mergeCell ref="M9397:O9397"/>
    <mergeCell ref="G9398:G9399"/>
    <mergeCell ref="H9398:J9398"/>
    <mergeCell ref="K9398:K9399"/>
    <mergeCell ref="L9398:L9399"/>
    <mergeCell ref="M9398:M9399"/>
    <mergeCell ref="N9398:N9399"/>
    <mergeCell ref="O9398:O9399"/>
    <mergeCell ref="O9342:O9343"/>
    <mergeCell ref="F9327:F9329"/>
    <mergeCell ref="G9327:J9327"/>
    <mergeCell ref="K9327:L9327"/>
    <mergeCell ref="M9327:O9327"/>
    <mergeCell ref="G9328:G9329"/>
    <mergeCell ref="H9328:J9328"/>
    <mergeCell ref="K9328:K9329"/>
    <mergeCell ref="L9328:L9329"/>
    <mergeCell ref="M9328:M9329"/>
    <mergeCell ref="N9328:N9329"/>
    <mergeCell ref="O9328:O9329"/>
    <mergeCell ref="F9341:F9343"/>
    <mergeCell ref="G9341:J9341"/>
    <mergeCell ref="K9341:L9341"/>
    <mergeCell ref="M9341:O9341"/>
    <mergeCell ref="G9342:G9343"/>
    <mergeCell ref="H9342:J9342"/>
    <mergeCell ref="K9342:K9343"/>
    <mergeCell ref="L9342:L9343"/>
    <mergeCell ref="M9342:M9343"/>
    <mergeCell ref="N9342:N9343"/>
    <mergeCell ref="F9271:F9273"/>
    <mergeCell ref="G9271:J9271"/>
    <mergeCell ref="K9271:L9271"/>
    <mergeCell ref="M9271:O9271"/>
    <mergeCell ref="G9272:G9273"/>
    <mergeCell ref="H9272:J9272"/>
    <mergeCell ref="K9272:K9273"/>
    <mergeCell ref="L9272:L9273"/>
    <mergeCell ref="M9272:M9273"/>
    <mergeCell ref="N9272:N9273"/>
    <mergeCell ref="O9272:O9273"/>
    <mergeCell ref="F9285:F9287"/>
    <mergeCell ref="G9285:J9285"/>
    <mergeCell ref="K9285:L9285"/>
    <mergeCell ref="M9285:O9285"/>
    <mergeCell ref="G9286:G9287"/>
    <mergeCell ref="H9286:J9286"/>
    <mergeCell ref="K9286:K9287"/>
    <mergeCell ref="L9286:L9287"/>
    <mergeCell ref="M9286:M9287"/>
    <mergeCell ref="N9286:N9287"/>
    <mergeCell ref="O9286:O9287"/>
    <mergeCell ref="F9243:F9245"/>
    <mergeCell ref="G9243:J9243"/>
    <mergeCell ref="K9243:L9243"/>
    <mergeCell ref="M9243:O9243"/>
    <mergeCell ref="G9244:G9245"/>
    <mergeCell ref="H9244:J9244"/>
    <mergeCell ref="K9244:K9245"/>
    <mergeCell ref="L9244:L9245"/>
    <mergeCell ref="M9244:M9245"/>
    <mergeCell ref="N9244:N9245"/>
    <mergeCell ref="O9244:O9245"/>
    <mergeCell ref="F9257:F9259"/>
    <mergeCell ref="G9257:J9257"/>
    <mergeCell ref="K9257:L9257"/>
    <mergeCell ref="M9257:O9257"/>
    <mergeCell ref="G9258:G9259"/>
    <mergeCell ref="H9258:J9258"/>
    <mergeCell ref="K9258:K9259"/>
    <mergeCell ref="L9258:L9259"/>
    <mergeCell ref="M9258:M9259"/>
    <mergeCell ref="N9258:N9259"/>
    <mergeCell ref="O9258:O9259"/>
    <mergeCell ref="F9187:F9189"/>
    <mergeCell ref="G9187:J9187"/>
    <mergeCell ref="K9187:L9187"/>
    <mergeCell ref="M9187:O9187"/>
    <mergeCell ref="G9188:G9189"/>
    <mergeCell ref="H9188:J9188"/>
    <mergeCell ref="K9188:K9189"/>
    <mergeCell ref="L9188:L9189"/>
    <mergeCell ref="M9188:M9189"/>
    <mergeCell ref="N9188:N9189"/>
    <mergeCell ref="O9188:O9189"/>
    <mergeCell ref="F9201:F9203"/>
    <mergeCell ref="G9201:J9201"/>
    <mergeCell ref="K9201:L9201"/>
    <mergeCell ref="M9201:O9201"/>
    <mergeCell ref="G9202:G9203"/>
    <mergeCell ref="H9202:J9202"/>
    <mergeCell ref="K9202:K9203"/>
    <mergeCell ref="L9202:L9203"/>
    <mergeCell ref="M9202:M9203"/>
    <mergeCell ref="N9202:N9203"/>
    <mergeCell ref="O9202:O9203"/>
    <mergeCell ref="F9131:F9133"/>
    <mergeCell ref="G9131:J9131"/>
    <mergeCell ref="K9131:L9131"/>
    <mergeCell ref="M9131:O9131"/>
    <mergeCell ref="G9132:G9133"/>
    <mergeCell ref="H9132:J9132"/>
    <mergeCell ref="K9132:K9133"/>
    <mergeCell ref="L9132:L9133"/>
    <mergeCell ref="M9132:M9133"/>
    <mergeCell ref="N9132:N9133"/>
    <mergeCell ref="O9132:O9133"/>
    <mergeCell ref="F9145:F9147"/>
    <mergeCell ref="G9145:J9145"/>
    <mergeCell ref="K9145:L9145"/>
    <mergeCell ref="M9145:O9145"/>
    <mergeCell ref="G9146:G9147"/>
    <mergeCell ref="H9146:J9146"/>
    <mergeCell ref="K9146:K9147"/>
    <mergeCell ref="L9146:L9147"/>
    <mergeCell ref="M9146:M9147"/>
    <mergeCell ref="N9146:N9147"/>
    <mergeCell ref="O9146:O9147"/>
    <mergeCell ref="F9075:F9077"/>
    <mergeCell ref="G9075:J9075"/>
    <mergeCell ref="K9075:L9075"/>
    <mergeCell ref="M9075:O9075"/>
    <mergeCell ref="G9076:G9077"/>
    <mergeCell ref="H9076:J9076"/>
    <mergeCell ref="K9076:K9077"/>
    <mergeCell ref="L9076:L9077"/>
    <mergeCell ref="M9076:M9077"/>
    <mergeCell ref="N9076:N9077"/>
    <mergeCell ref="O9076:O9077"/>
    <mergeCell ref="F9089:F9091"/>
    <mergeCell ref="G9089:J9089"/>
    <mergeCell ref="K9089:L9089"/>
    <mergeCell ref="M9089:O9089"/>
    <mergeCell ref="G9090:G9091"/>
    <mergeCell ref="H9090:J9090"/>
    <mergeCell ref="K9090:K9091"/>
    <mergeCell ref="L9090:L9091"/>
    <mergeCell ref="M9090:M9091"/>
    <mergeCell ref="N9090:N9091"/>
    <mergeCell ref="O9090:O9091"/>
    <mergeCell ref="F9019:F9021"/>
    <mergeCell ref="G9019:J9019"/>
    <mergeCell ref="K9019:L9019"/>
    <mergeCell ref="M9019:O9019"/>
    <mergeCell ref="G9020:G9021"/>
    <mergeCell ref="H9020:J9020"/>
    <mergeCell ref="K9020:K9021"/>
    <mergeCell ref="L9020:L9021"/>
    <mergeCell ref="M9020:M9021"/>
    <mergeCell ref="N9020:N9021"/>
    <mergeCell ref="O9020:O9021"/>
    <mergeCell ref="F9033:F9035"/>
    <mergeCell ref="G9033:J9033"/>
    <mergeCell ref="K9033:L9033"/>
    <mergeCell ref="M9033:O9033"/>
    <mergeCell ref="G9034:G9035"/>
    <mergeCell ref="H9034:J9034"/>
    <mergeCell ref="K9034:K9035"/>
    <mergeCell ref="L9034:L9035"/>
    <mergeCell ref="M9034:M9035"/>
    <mergeCell ref="N9034:N9035"/>
    <mergeCell ref="O9034:O9035"/>
    <mergeCell ref="F8963:F8965"/>
    <mergeCell ref="G8963:J8963"/>
    <mergeCell ref="K8963:L8963"/>
    <mergeCell ref="M8963:O8963"/>
    <mergeCell ref="G8964:G8965"/>
    <mergeCell ref="H8964:J8964"/>
    <mergeCell ref="K8964:K8965"/>
    <mergeCell ref="L8964:L8965"/>
    <mergeCell ref="M8964:M8965"/>
    <mergeCell ref="N8964:N8965"/>
    <mergeCell ref="O8964:O8965"/>
    <mergeCell ref="F8977:F8979"/>
    <mergeCell ref="G8977:J8977"/>
    <mergeCell ref="K8977:L8977"/>
    <mergeCell ref="M8977:O8977"/>
    <mergeCell ref="G8978:G8979"/>
    <mergeCell ref="H8978:J8978"/>
    <mergeCell ref="K8978:K8979"/>
    <mergeCell ref="L8978:L8979"/>
    <mergeCell ref="M8978:M8979"/>
    <mergeCell ref="N8978:N8979"/>
    <mergeCell ref="O8978:O8979"/>
    <mergeCell ref="F8907:F8909"/>
    <mergeCell ref="G8907:J8907"/>
    <mergeCell ref="K8907:L8907"/>
    <mergeCell ref="M8907:O8907"/>
    <mergeCell ref="G8908:G8909"/>
    <mergeCell ref="H8908:J8908"/>
    <mergeCell ref="K8908:K8909"/>
    <mergeCell ref="L8908:L8909"/>
    <mergeCell ref="M8908:M8909"/>
    <mergeCell ref="N8908:N8909"/>
    <mergeCell ref="O8908:O8909"/>
    <mergeCell ref="F8921:F8923"/>
    <mergeCell ref="G8921:J8921"/>
    <mergeCell ref="K8921:L8921"/>
    <mergeCell ref="M8921:O8921"/>
    <mergeCell ref="G8922:G8923"/>
    <mergeCell ref="H8922:J8922"/>
    <mergeCell ref="K8922:K8923"/>
    <mergeCell ref="L8922:L8923"/>
    <mergeCell ref="M8922:M8923"/>
    <mergeCell ref="N8922:N8923"/>
    <mergeCell ref="O8922:O8923"/>
    <mergeCell ref="F8823:F8825"/>
    <mergeCell ref="G8823:J8823"/>
    <mergeCell ref="K8823:L8823"/>
    <mergeCell ref="M8823:O8823"/>
    <mergeCell ref="G8824:G8825"/>
    <mergeCell ref="H8824:J8824"/>
    <mergeCell ref="K8824:K8825"/>
    <mergeCell ref="L8824:L8825"/>
    <mergeCell ref="M8824:M8825"/>
    <mergeCell ref="N8824:N8825"/>
    <mergeCell ref="O8824:O8825"/>
    <mergeCell ref="F8837:F8839"/>
    <mergeCell ref="G8837:J8837"/>
    <mergeCell ref="K8837:L8837"/>
    <mergeCell ref="M8837:O8837"/>
    <mergeCell ref="G8838:G8839"/>
    <mergeCell ref="H8838:J8838"/>
    <mergeCell ref="K8838:K8839"/>
    <mergeCell ref="L8838:L8839"/>
    <mergeCell ref="M8838:M8839"/>
    <mergeCell ref="N8838:N8839"/>
    <mergeCell ref="O8838:O8839"/>
    <mergeCell ref="F8739:F8741"/>
    <mergeCell ref="G8739:J8739"/>
    <mergeCell ref="K8739:L8739"/>
    <mergeCell ref="M8739:O8739"/>
    <mergeCell ref="G8740:G8741"/>
    <mergeCell ref="H8740:J8740"/>
    <mergeCell ref="K8740:K8741"/>
    <mergeCell ref="L8740:L8741"/>
    <mergeCell ref="M8740:M8741"/>
    <mergeCell ref="N8740:N8741"/>
    <mergeCell ref="O8740:O8741"/>
    <mergeCell ref="F8753:F8755"/>
    <mergeCell ref="G8753:J8753"/>
    <mergeCell ref="K8753:L8753"/>
    <mergeCell ref="M8753:O8753"/>
    <mergeCell ref="G8754:G8755"/>
    <mergeCell ref="H8754:J8754"/>
    <mergeCell ref="K8754:K8755"/>
    <mergeCell ref="L8754:L8755"/>
    <mergeCell ref="M8754:M8755"/>
    <mergeCell ref="N8754:N8755"/>
    <mergeCell ref="O8754:O8755"/>
    <mergeCell ref="F8683:F8685"/>
    <mergeCell ref="G8683:J8683"/>
    <mergeCell ref="K8683:L8683"/>
    <mergeCell ref="M8683:O8683"/>
    <mergeCell ref="G8684:G8685"/>
    <mergeCell ref="H8684:J8684"/>
    <mergeCell ref="K8684:K8685"/>
    <mergeCell ref="L8684:L8685"/>
    <mergeCell ref="M8684:M8685"/>
    <mergeCell ref="N8684:N8685"/>
    <mergeCell ref="O8684:O8685"/>
    <mergeCell ref="F8697:F8699"/>
    <mergeCell ref="G8697:J8697"/>
    <mergeCell ref="K8697:L8697"/>
    <mergeCell ref="M8697:O8697"/>
    <mergeCell ref="G8698:G8699"/>
    <mergeCell ref="H8698:J8698"/>
    <mergeCell ref="K8698:K8699"/>
    <mergeCell ref="L8698:L8699"/>
    <mergeCell ref="M8698:M8699"/>
    <mergeCell ref="N8698:N8699"/>
    <mergeCell ref="O8698:O8699"/>
    <mergeCell ref="F8655:F8657"/>
    <mergeCell ref="G8655:J8655"/>
    <mergeCell ref="K8655:L8655"/>
    <mergeCell ref="M8655:O8655"/>
    <mergeCell ref="G8656:G8657"/>
    <mergeCell ref="H8656:J8656"/>
    <mergeCell ref="K8656:K8657"/>
    <mergeCell ref="L8656:L8657"/>
    <mergeCell ref="M8656:M8657"/>
    <mergeCell ref="N8656:N8657"/>
    <mergeCell ref="O8656:O8657"/>
    <mergeCell ref="F8669:F8671"/>
    <mergeCell ref="G8669:J8669"/>
    <mergeCell ref="K8669:L8669"/>
    <mergeCell ref="M8669:O8669"/>
    <mergeCell ref="G8670:G8671"/>
    <mergeCell ref="H8670:J8670"/>
    <mergeCell ref="K8670:K8671"/>
    <mergeCell ref="L8670:L8671"/>
    <mergeCell ref="M8670:M8671"/>
    <mergeCell ref="N8670:N8671"/>
    <mergeCell ref="O8670:O8671"/>
    <mergeCell ref="F8599:F8601"/>
    <mergeCell ref="G8599:J8599"/>
    <mergeCell ref="K8599:L8599"/>
    <mergeCell ref="M8599:O8599"/>
    <mergeCell ref="G8600:G8601"/>
    <mergeCell ref="H8600:J8600"/>
    <mergeCell ref="K8600:K8601"/>
    <mergeCell ref="L8600:L8601"/>
    <mergeCell ref="M8600:M8601"/>
    <mergeCell ref="N8600:N8601"/>
    <mergeCell ref="O8600:O8601"/>
    <mergeCell ref="F8613:F8615"/>
    <mergeCell ref="G8613:J8613"/>
    <mergeCell ref="K8613:L8613"/>
    <mergeCell ref="M8613:O8613"/>
    <mergeCell ref="G8614:G8615"/>
    <mergeCell ref="H8614:J8614"/>
    <mergeCell ref="K8614:K8615"/>
    <mergeCell ref="L8614:L8615"/>
    <mergeCell ref="M8614:M8615"/>
    <mergeCell ref="N8614:N8615"/>
    <mergeCell ref="O8614:O8615"/>
    <mergeCell ref="F8515:F8517"/>
    <mergeCell ref="G8515:J8515"/>
    <mergeCell ref="K8515:L8515"/>
    <mergeCell ref="M8515:O8515"/>
    <mergeCell ref="G8516:G8517"/>
    <mergeCell ref="H8516:J8516"/>
    <mergeCell ref="K8516:K8517"/>
    <mergeCell ref="L8516:L8517"/>
    <mergeCell ref="M8516:M8517"/>
    <mergeCell ref="N8516:N8517"/>
    <mergeCell ref="O8516:O8517"/>
    <mergeCell ref="F8529:F8531"/>
    <mergeCell ref="G8529:J8529"/>
    <mergeCell ref="K8529:L8529"/>
    <mergeCell ref="M8529:O8529"/>
    <mergeCell ref="G8530:G8531"/>
    <mergeCell ref="H8530:J8530"/>
    <mergeCell ref="K8530:K8531"/>
    <mergeCell ref="L8530:L8531"/>
    <mergeCell ref="M8530:M8531"/>
    <mergeCell ref="N8530:N8531"/>
    <mergeCell ref="O8530:O8531"/>
    <mergeCell ref="F8459:F8461"/>
    <mergeCell ref="G8459:J8459"/>
    <mergeCell ref="K8459:L8459"/>
    <mergeCell ref="M8459:O8459"/>
    <mergeCell ref="G8460:G8461"/>
    <mergeCell ref="H8460:J8460"/>
    <mergeCell ref="K8460:K8461"/>
    <mergeCell ref="L8460:L8461"/>
    <mergeCell ref="M8460:M8461"/>
    <mergeCell ref="N8460:N8461"/>
    <mergeCell ref="O8460:O8461"/>
    <mergeCell ref="F8473:F8475"/>
    <mergeCell ref="G8473:J8473"/>
    <mergeCell ref="K8473:L8473"/>
    <mergeCell ref="M8473:O8473"/>
    <mergeCell ref="G8474:G8475"/>
    <mergeCell ref="H8474:J8474"/>
    <mergeCell ref="K8474:K8475"/>
    <mergeCell ref="L8474:L8475"/>
    <mergeCell ref="M8474:M8475"/>
    <mergeCell ref="N8474:N8475"/>
    <mergeCell ref="O8474:O8475"/>
    <mergeCell ref="F8403:F8405"/>
    <mergeCell ref="G8403:J8403"/>
    <mergeCell ref="K8403:L8403"/>
    <mergeCell ref="M8403:O8403"/>
    <mergeCell ref="G8404:G8405"/>
    <mergeCell ref="H8404:J8404"/>
    <mergeCell ref="K8404:K8405"/>
    <mergeCell ref="L8404:L8405"/>
    <mergeCell ref="M8404:M8405"/>
    <mergeCell ref="N8404:N8405"/>
    <mergeCell ref="O8404:O8405"/>
    <mergeCell ref="F8417:F8419"/>
    <mergeCell ref="G8417:J8417"/>
    <mergeCell ref="K8417:L8417"/>
    <mergeCell ref="M8417:O8417"/>
    <mergeCell ref="G8418:G8419"/>
    <mergeCell ref="H8418:J8418"/>
    <mergeCell ref="K8418:K8419"/>
    <mergeCell ref="L8418:L8419"/>
    <mergeCell ref="M8418:M8419"/>
    <mergeCell ref="N8418:N8419"/>
    <mergeCell ref="O8418:O8419"/>
    <mergeCell ref="F8347:F8349"/>
    <mergeCell ref="G8347:J8347"/>
    <mergeCell ref="K8347:L8347"/>
    <mergeCell ref="M8347:O8347"/>
    <mergeCell ref="G8348:G8349"/>
    <mergeCell ref="H8348:J8348"/>
    <mergeCell ref="K8348:K8349"/>
    <mergeCell ref="L8348:L8349"/>
    <mergeCell ref="M8348:M8349"/>
    <mergeCell ref="N8348:N8349"/>
    <mergeCell ref="O8348:O8349"/>
    <mergeCell ref="F8361:F8363"/>
    <mergeCell ref="G8361:J8361"/>
    <mergeCell ref="K8361:L8361"/>
    <mergeCell ref="M8361:O8361"/>
    <mergeCell ref="G8362:G8363"/>
    <mergeCell ref="H8362:J8362"/>
    <mergeCell ref="K8362:K8363"/>
    <mergeCell ref="L8362:L8363"/>
    <mergeCell ref="M8362:M8363"/>
    <mergeCell ref="N8362:N8363"/>
    <mergeCell ref="O8362:O8363"/>
    <mergeCell ref="F8319:F8321"/>
    <mergeCell ref="G8319:J8319"/>
    <mergeCell ref="K8319:L8319"/>
    <mergeCell ref="M8319:O8319"/>
    <mergeCell ref="G8320:G8321"/>
    <mergeCell ref="H8320:J8320"/>
    <mergeCell ref="K8320:K8321"/>
    <mergeCell ref="L8320:L8321"/>
    <mergeCell ref="M8320:M8321"/>
    <mergeCell ref="N8320:N8321"/>
    <mergeCell ref="O8320:O8321"/>
    <mergeCell ref="F8333:F8335"/>
    <mergeCell ref="G8333:J8333"/>
    <mergeCell ref="K8333:L8333"/>
    <mergeCell ref="M8333:O8333"/>
    <mergeCell ref="G8334:G8335"/>
    <mergeCell ref="H8334:J8334"/>
    <mergeCell ref="K8334:K8335"/>
    <mergeCell ref="L8334:L8335"/>
    <mergeCell ref="M8334:M8335"/>
    <mergeCell ref="N8334:N8335"/>
    <mergeCell ref="O8334:O8335"/>
    <mergeCell ref="F8291:F8293"/>
    <mergeCell ref="G8291:J8291"/>
    <mergeCell ref="K8291:L8291"/>
    <mergeCell ref="M8291:O8291"/>
    <mergeCell ref="G8292:G8293"/>
    <mergeCell ref="H8292:J8292"/>
    <mergeCell ref="K8292:K8293"/>
    <mergeCell ref="L8292:L8293"/>
    <mergeCell ref="M8292:M8293"/>
    <mergeCell ref="N8292:N8293"/>
    <mergeCell ref="O8292:O8293"/>
    <mergeCell ref="F8305:F8307"/>
    <mergeCell ref="G8305:J8305"/>
    <mergeCell ref="K8305:L8305"/>
    <mergeCell ref="M8305:O8305"/>
    <mergeCell ref="G8306:G8307"/>
    <mergeCell ref="H8306:J8306"/>
    <mergeCell ref="K8306:K8307"/>
    <mergeCell ref="L8306:L8307"/>
    <mergeCell ref="M8306:M8307"/>
    <mergeCell ref="N8306:N8307"/>
    <mergeCell ref="O8306:O8307"/>
    <mergeCell ref="F8263:F8265"/>
    <mergeCell ref="G8263:J8263"/>
    <mergeCell ref="K8263:L8263"/>
    <mergeCell ref="M8263:O8263"/>
    <mergeCell ref="G8264:G8265"/>
    <mergeCell ref="H8264:J8264"/>
    <mergeCell ref="K8264:K8265"/>
    <mergeCell ref="L8264:L8265"/>
    <mergeCell ref="M8264:M8265"/>
    <mergeCell ref="N8264:N8265"/>
    <mergeCell ref="O8264:O8265"/>
    <mergeCell ref="F8277:F8279"/>
    <mergeCell ref="G8277:J8277"/>
    <mergeCell ref="K8277:L8277"/>
    <mergeCell ref="M8277:O8277"/>
    <mergeCell ref="G8278:G8279"/>
    <mergeCell ref="H8278:J8278"/>
    <mergeCell ref="K8278:K8279"/>
    <mergeCell ref="L8278:L8279"/>
    <mergeCell ref="M8278:M8279"/>
    <mergeCell ref="N8278:N8279"/>
    <mergeCell ref="O8278:O8279"/>
    <mergeCell ref="F8207:F8209"/>
    <mergeCell ref="G8207:J8207"/>
    <mergeCell ref="K8207:L8207"/>
    <mergeCell ref="M8207:O8207"/>
    <mergeCell ref="G8208:G8209"/>
    <mergeCell ref="H8208:J8208"/>
    <mergeCell ref="K8208:K8209"/>
    <mergeCell ref="L8208:L8209"/>
    <mergeCell ref="M8208:M8209"/>
    <mergeCell ref="N8208:N8209"/>
    <mergeCell ref="O8208:O8209"/>
    <mergeCell ref="F8221:F8223"/>
    <mergeCell ref="G8221:J8221"/>
    <mergeCell ref="K8221:L8221"/>
    <mergeCell ref="M8221:O8221"/>
    <mergeCell ref="G8222:G8223"/>
    <mergeCell ref="H8222:J8222"/>
    <mergeCell ref="K8222:K8223"/>
    <mergeCell ref="L8222:L8223"/>
    <mergeCell ref="M8222:M8223"/>
    <mergeCell ref="N8222:N8223"/>
    <mergeCell ref="O8222:O8223"/>
    <mergeCell ref="F8179:F8181"/>
    <mergeCell ref="G8179:J8179"/>
    <mergeCell ref="K8179:L8179"/>
    <mergeCell ref="M8179:O8179"/>
    <mergeCell ref="G8180:G8181"/>
    <mergeCell ref="H8180:J8180"/>
    <mergeCell ref="K8180:K8181"/>
    <mergeCell ref="L8180:L8181"/>
    <mergeCell ref="M8180:M8181"/>
    <mergeCell ref="N8180:N8181"/>
    <mergeCell ref="O8180:O8181"/>
    <mergeCell ref="F8193:F8195"/>
    <mergeCell ref="G8193:J8193"/>
    <mergeCell ref="K8193:L8193"/>
    <mergeCell ref="M8193:O8193"/>
    <mergeCell ref="G8194:G8195"/>
    <mergeCell ref="H8194:J8194"/>
    <mergeCell ref="K8194:K8195"/>
    <mergeCell ref="L8194:L8195"/>
    <mergeCell ref="M8194:M8195"/>
    <mergeCell ref="N8194:N8195"/>
    <mergeCell ref="O8194:O8195"/>
    <mergeCell ref="F8067:F8069"/>
    <mergeCell ref="G8067:J8067"/>
    <mergeCell ref="K8067:L8067"/>
    <mergeCell ref="M8067:O8067"/>
    <mergeCell ref="G8068:G8069"/>
    <mergeCell ref="H8068:J8068"/>
    <mergeCell ref="K8068:K8069"/>
    <mergeCell ref="L8068:L8069"/>
    <mergeCell ref="M8068:M8069"/>
    <mergeCell ref="N8068:N8069"/>
    <mergeCell ref="O8068:O8069"/>
    <mergeCell ref="F8081:F8083"/>
    <mergeCell ref="G8081:J8081"/>
    <mergeCell ref="K8081:L8081"/>
    <mergeCell ref="M8081:O8081"/>
    <mergeCell ref="G8082:G8083"/>
    <mergeCell ref="H8082:J8082"/>
    <mergeCell ref="K8082:K8083"/>
    <mergeCell ref="L8082:L8083"/>
    <mergeCell ref="M8082:M8083"/>
    <mergeCell ref="N8082:N8083"/>
    <mergeCell ref="O8082:O8083"/>
    <mergeCell ref="F8039:F8041"/>
    <mergeCell ref="G8039:J8039"/>
    <mergeCell ref="K8039:L8039"/>
    <mergeCell ref="M8039:O8039"/>
    <mergeCell ref="G8040:G8041"/>
    <mergeCell ref="H8040:J8040"/>
    <mergeCell ref="K8040:K8041"/>
    <mergeCell ref="L8040:L8041"/>
    <mergeCell ref="M8040:M8041"/>
    <mergeCell ref="N8040:N8041"/>
    <mergeCell ref="O8040:O8041"/>
    <mergeCell ref="F8053:F8055"/>
    <mergeCell ref="G8053:J8053"/>
    <mergeCell ref="K8053:L8053"/>
    <mergeCell ref="M8053:O8053"/>
    <mergeCell ref="G8054:G8055"/>
    <mergeCell ref="H8054:J8054"/>
    <mergeCell ref="K8054:K8055"/>
    <mergeCell ref="L8054:L8055"/>
    <mergeCell ref="M8054:M8055"/>
    <mergeCell ref="N8054:N8055"/>
    <mergeCell ref="O8054:O8055"/>
    <mergeCell ref="F7955:F7957"/>
    <mergeCell ref="G7955:J7955"/>
    <mergeCell ref="K7955:L7955"/>
    <mergeCell ref="M7955:O7955"/>
    <mergeCell ref="G7956:G7957"/>
    <mergeCell ref="H7956:J7956"/>
    <mergeCell ref="K7956:K7957"/>
    <mergeCell ref="L7956:L7957"/>
    <mergeCell ref="M7956:M7957"/>
    <mergeCell ref="N7956:N7957"/>
    <mergeCell ref="O7956:O7957"/>
    <mergeCell ref="F7969:F7971"/>
    <mergeCell ref="G7969:J7969"/>
    <mergeCell ref="K7969:L7969"/>
    <mergeCell ref="M7969:O7969"/>
    <mergeCell ref="G7970:G7971"/>
    <mergeCell ref="H7970:J7970"/>
    <mergeCell ref="K7970:K7971"/>
    <mergeCell ref="L7970:L7971"/>
    <mergeCell ref="M7970:M7971"/>
    <mergeCell ref="N7970:N7971"/>
    <mergeCell ref="O7970:O7971"/>
    <mergeCell ref="F7927:F7929"/>
    <mergeCell ref="G7927:J7927"/>
    <mergeCell ref="K7927:L7927"/>
    <mergeCell ref="M7927:O7927"/>
    <mergeCell ref="G7928:G7929"/>
    <mergeCell ref="H7928:J7928"/>
    <mergeCell ref="K7928:K7929"/>
    <mergeCell ref="L7928:L7929"/>
    <mergeCell ref="M7928:M7929"/>
    <mergeCell ref="N7928:N7929"/>
    <mergeCell ref="O7928:O7929"/>
    <mergeCell ref="F7941:F7943"/>
    <mergeCell ref="G7941:J7941"/>
    <mergeCell ref="K7941:L7941"/>
    <mergeCell ref="M7941:O7941"/>
    <mergeCell ref="G7942:G7943"/>
    <mergeCell ref="H7942:J7942"/>
    <mergeCell ref="K7942:K7943"/>
    <mergeCell ref="L7942:L7943"/>
    <mergeCell ref="M7942:M7943"/>
    <mergeCell ref="N7942:N7943"/>
    <mergeCell ref="O7942:O7943"/>
    <mergeCell ref="F7899:F7901"/>
    <mergeCell ref="G7899:J7899"/>
    <mergeCell ref="K7899:L7899"/>
    <mergeCell ref="M7899:O7899"/>
    <mergeCell ref="G7900:G7901"/>
    <mergeCell ref="H7900:J7900"/>
    <mergeCell ref="K7900:K7901"/>
    <mergeCell ref="L7900:L7901"/>
    <mergeCell ref="M7900:M7901"/>
    <mergeCell ref="N7900:N7901"/>
    <mergeCell ref="O7900:O7901"/>
    <mergeCell ref="F7913:F7915"/>
    <mergeCell ref="G7913:J7913"/>
    <mergeCell ref="K7913:L7913"/>
    <mergeCell ref="M7913:O7913"/>
    <mergeCell ref="G7914:G7915"/>
    <mergeCell ref="H7914:J7914"/>
    <mergeCell ref="K7914:K7915"/>
    <mergeCell ref="L7914:L7915"/>
    <mergeCell ref="M7914:M7915"/>
    <mergeCell ref="N7914:N7915"/>
    <mergeCell ref="O7914:O7915"/>
    <mergeCell ref="F7843:F7845"/>
    <mergeCell ref="G7843:J7843"/>
    <mergeCell ref="K7843:L7843"/>
    <mergeCell ref="M7843:O7843"/>
    <mergeCell ref="G7844:G7845"/>
    <mergeCell ref="H7844:J7844"/>
    <mergeCell ref="K7844:K7845"/>
    <mergeCell ref="L7844:L7845"/>
    <mergeCell ref="M7844:M7845"/>
    <mergeCell ref="N7844:N7845"/>
    <mergeCell ref="O7844:O7845"/>
    <mergeCell ref="F7857:F7859"/>
    <mergeCell ref="G7857:J7857"/>
    <mergeCell ref="K7857:L7857"/>
    <mergeCell ref="M7857:O7857"/>
    <mergeCell ref="G7858:G7859"/>
    <mergeCell ref="H7858:J7858"/>
    <mergeCell ref="K7858:K7859"/>
    <mergeCell ref="L7858:L7859"/>
    <mergeCell ref="M7858:M7859"/>
    <mergeCell ref="N7858:N7859"/>
    <mergeCell ref="O7858:O7859"/>
    <mergeCell ref="F7647:F7649"/>
    <mergeCell ref="G7647:J7647"/>
    <mergeCell ref="K7647:L7647"/>
    <mergeCell ref="M7647:O7647"/>
    <mergeCell ref="G7648:G7649"/>
    <mergeCell ref="H7648:J7648"/>
    <mergeCell ref="K7648:K7649"/>
    <mergeCell ref="L7648:L7649"/>
    <mergeCell ref="M7648:M7649"/>
    <mergeCell ref="N7648:N7649"/>
    <mergeCell ref="O7648:O7649"/>
    <mergeCell ref="F7661:F7663"/>
    <mergeCell ref="G7661:J7661"/>
    <mergeCell ref="K7661:L7661"/>
    <mergeCell ref="M7661:O7661"/>
    <mergeCell ref="G7662:G7663"/>
    <mergeCell ref="H7662:J7662"/>
    <mergeCell ref="K7662:K7663"/>
    <mergeCell ref="L7662:L7663"/>
    <mergeCell ref="M7662:M7663"/>
    <mergeCell ref="N7662:N7663"/>
    <mergeCell ref="O7662:O7663"/>
    <mergeCell ref="F7591:F7593"/>
    <mergeCell ref="G7591:J7591"/>
    <mergeCell ref="K7591:L7591"/>
    <mergeCell ref="M7591:O7591"/>
    <mergeCell ref="G7592:G7593"/>
    <mergeCell ref="H7592:J7592"/>
    <mergeCell ref="K7592:K7593"/>
    <mergeCell ref="L7592:L7593"/>
    <mergeCell ref="M7592:M7593"/>
    <mergeCell ref="N7592:N7593"/>
    <mergeCell ref="O7592:O7593"/>
    <mergeCell ref="F7605:F7607"/>
    <mergeCell ref="G7605:J7605"/>
    <mergeCell ref="K7605:L7605"/>
    <mergeCell ref="M7605:O7605"/>
    <mergeCell ref="G7606:G7607"/>
    <mergeCell ref="H7606:J7606"/>
    <mergeCell ref="K7606:K7607"/>
    <mergeCell ref="L7606:L7607"/>
    <mergeCell ref="M7606:M7607"/>
    <mergeCell ref="N7606:N7607"/>
    <mergeCell ref="O7606:O7607"/>
    <mergeCell ref="F7423:F7425"/>
    <mergeCell ref="G7423:J7423"/>
    <mergeCell ref="K7423:L7423"/>
    <mergeCell ref="M7423:O7423"/>
    <mergeCell ref="G7424:G7425"/>
    <mergeCell ref="H7424:J7424"/>
    <mergeCell ref="K7424:K7425"/>
    <mergeCell ref="L7424:L7425"/>
    <mergeCell ref="M7424:M7425"/>
    <mergeCell ref="N7424:N7425"/>
    <mergeCell ref="O7424:O7425"/>
    <mergeCell ref="F7437:F7439"/>
    <mergeCell ref="G7437:J7437"/>
    <mergeCell ref="K7437:L7437"/>
    <mergeCell ref="M7437:O7437"/>
    <mergeCell ref="G7438:G7439"/>
    <mergeCell ref="H7438:J7438"/>
    <mergeCell ref="K7438:K7439"/>
    <mergeCell ref="L7438:L7439"/>
    <mergeCell ref="M7438:M7439"/>
    <mergeCell ref="N7438:N7439"/>
    <mergeCell ref="O7438:O7439"/>
    <mergeCell ref="F7367:F7369"/>
    <mergeCell ref="G7367:J7367"/>
    <mergeCell ref="K7367:L7367"/>
    <mergeCell ref="M7367:O7367"/>
    <mergeCell ref="G7368:G7369"/>
    <mergeCell ref="H7368:J7368"/>
    <mergeCell ref="K7368:K7369"/>
    <mergeCell ref="L7368:L7369"/>
    <mergeCell ref="M7368:M7369"/>
    <mergeCell ref="N7368:N7369"/>
    <mergeCell ref="O7368:O7369"/>
    <mergeCell ref="F7381:F7383"/>
    <mergeCell ref="G7381:J7381"/>
    <mergeCell ref="K7381:L7381"/>
    <mergeCell ref="M7381:O7381"/>
    <mergeCell ref="G7382:G7383"/>
    <mergeCell ref="H7382:J7382"/>
    <mergeCell ref="K7382:K7383"/>
    <mergeCell ref="L7382:L7383"/>
    <mergeCell ref="M7382:M7383"/>
    <mergeCell ref="N7382:N7383"/>
    <mergeCell ref="O7382:O7383"/>
    <mergeCell ref="F7339:F7341"/>
    <mergeCell ref="G7339:J7339"/>
    <mergeCell ref="K7339:L7339"/>
    <mergeCell ref="M7339:O7339"/>
    <mergeCell ref="G7340:G7341"/>
    <mergeCell ref="H7340:J7340"/>
    <mergeCell ref="K7340:K7341"/>
    <mergeCell ref="L7340:L7341"/>
    <mergeCell ref="M7340:M7341"/>
    <mergeCell ref="N7340:N7341"/>
    <mergeCell ref="O7340:O7341"/>
    <mergeCell ref="F7353:F7355"/>
    <mergeCell ref="G7353:J7353"/>
    <mergeCell ref="K7353:L7353"/>
    <mergeCell ref="M7353:O7353"/>
    <mergeCell ref="G7354:G7355"/>
    <mergeCell ref="H7354:J7354"/>
    <mergeCell ref="K7354:K7355"/>
    <mergeCell ref="L7354:L7355"/>
    <mergeCell ref="M7354:M7355"/>
    <mergeCell ref="N7354:N7355"/>
    <mergeCell ref="O7354:O7355"/>
    <mergeCell ref="F7199:F7201"/>
    <mergeCell ref="G7199:J7199"/>
    <mergeCell ref="K7199:L7199"/>
    <mergeCell ref="M7199:O7199"/>
    <mergeCell ref="G7200:G7201"/>
    <mergeCell ref="H7200:J7200"/>
    <mergeCell ref="K7200:K7201"/>
    <mergeCell ref="L7200:L7201"/>
    <mergeCell ref="M7200:M7201"/>
    <mergeCell ref="N7200:N7201"/>
    <mergeCell ref="O7200:O7201"/>
    <mergeCell ref="F7213:F7215"/>
    <mergeCell ref="G7213:J7213"/>
    <mergeCell ref="K7213:L7213"/>
    <mergeCell ref="M7213:O7213"/>
    <mergeCell ref="G7214:G7215"/>
    <mergeCell ref="H7214:J7214"/>
    <mergeCell ref="K7214:K7215"/>
    <mergeCell ref="L7214:L7215"/>
    <mergeCell ref="M7214:M7215"/>
    <mergeCell ref="N7214:N7215"/>
    <mergeCell ref="O7214:O7215"/>
    <mergeCell ref="F7059:F7061"/>
    <mergeCell ref="G7059:J7059"/>
    <mergeCell ref="K7059:L7059"/>
    <mergeCell ref="M7059:O7059"/>
    <mergeCell ref="G7060:G7061"/>
    <mergeCell ref="H7060:J7060"/>
    <mergeCell ref="K7060:K7061"/>
    <mergeCell ref="L7060:L7061"/>
    <mergeCell ref="M7060:M7061"/>
    <mergeCell ref="N7060:N7061"/>
    <mergeCell ref="O7060:O7061"/>
    <mergeCell ref="F7073:F7075"/>
    <mergeCell ref="G7073:J7073"/>
    <mergeCell ref="K7073:L7073"/>
    <mergeCell ref="M7073:O7073"/>
    <mergeCell ref="G7074:G7075"/>
    <mergeCell ref="H7074:J7074"/>
    <mergeCell ref="K7074:K7075"/>
    <mergeCell ref="L7074:L7075"/>
    <mergeCell ref="M7074:M7075"/>
    <mergeCell ref="N7074:N7075"/>
    <mergeCell ref="O7074:O7075"/>
    <mergeCell ref="F7031:F7033"/>
    <mergeCell ref="G7031:J7031"/>
    <mergeCell ref="K7031:L7031"/>
    <mergeCell ref="M7031:O7031"/>
    <mergeCell ref="G7032:G7033"/>
    <mergeCell ref="H7032:J7032"/>
    <mergeCell ref="K7032:K7033"/>
    <mergeCell ref="L7032:L7033"/>
    <mergeCell ref="M7032:M7033"/>
    <mergeCell ref="N7032:N7033"/>
    <mergeCell ref="O7032:O7033"/>
    <mergeCell ref="F7045:F7047"/>
    <mergeCell ref="G7045:J7045"/>
    <mergeCell ref="K7045:L7045"/>
    <mergeCell ref="M7045:O7045"/>
    <mergeCell ref="G7046:G7047"/>
    <mergeCell ref="H7046:J7046"/>
    <mergeCell ref="K7046:K7047"/>
    <mergeCell ref="L7046:L7047"/>
    <mergeCell ref="M7046:M7047"/>
    <mergeCell ref="N7046:N7047"/>
    <mergeCell ref="O7046:O7047"/>
    <mergeCell ref="F7003:F7005"/>
    <mergeCell ref="G7003:J7003"/>
    <mergeCell ref="K7003:L7003"/>
    <mergeCell ref="M7003:O7003"/>
    <mergeCell ref="G7004:G7005"/>
    <mergeCell ref="H7004:J7004"/>
    <mergeCell ref="K7004:K7005"/>
    <mergeCell ref="L7004:L7005"/>
    <mergeCell ref="M7004:M7005"/>
    <mergeCell ref="N7004:N7005"/>
    <mergeCell ref="O7004:O7005"/>
    <mergeCell ref="F7017:F7019"/>
    <mergeCell ref="G7017:J7017"/>
    <mergeCell ref="K7017:L7017"/>
    <mergeCell ref="M7017:O7017"/>
    <mergeCell ref="G7018:G7019"/>
    <mergeCell ref="H7018:J7018"/>
    <mergeCell ref="K7018:K7019"/>
    <mergeCell ref="L7018:L7019"/>
    <mergeCell ref="M7018:M7019"/>
    <mergeCell ref="N7018:N7019"/>
    <mergeCell ref="O7018:O7019"/>
    <mergeCell ref="F6975:F6977"/>
    <mergeCell ref="G6975:J6975"/>
    <mergeCell ref="K6975:L6975"/>
    <mergeCell ref="M6975:O6975"/>
    <mergeCell ref="G6976:G6977"/>
    <mergeCell ref="H6976:J6976"/>
    <mergeCell ref="K6976:K6977"/>
    <mergeCell ref="L6976:L6977"/>
    <mergeCell ref="M6976:M6977"/>
    <mergeCell ref="N6976:N6977"/>
    <mergeCell ref="O6976:O6977"/>
    <mergeCell ref="F6989:F6991"/>
    <mergeCell ref="G6989:J6989"/>
    <mergeCell ref="K6989:L6989"/>
    <mergeCell ref="M6989:O6989"/>
    <mergeCell ref="G6990:G6991"/>
    <mergeCell ref="H6990:J6990"/>
    <mergeCell ref="K6990:K6991"/>
    <mergeCell ref="L6990:L6991"/>
    <mergeCell ref="M6990:M6991"/>
    <mergeCell ref="N6990:N6991"/>
    <mergeCell ref="O6990:O6991"/>
    <mergeCell ref="O6906:O6907"/>
    <mergeCell ref="F6891:F6893"/>
    <mergeCell ref="G6891:J6891"/>
    <mergeCell ref="K6891:L6891"/>
    <mergeCell ref="M6891:O6891"/>
    <mergeCell ref="G6892:G6893"/>
    <mergeCell ref="H6892:J6892"/>
    <mergeCell ref="K6892:K6893"/>
    <mergeCell ref="L6892:L6893"/>
    <mergeCell ref="M6892:M6893"/>
    <mergeCell ref="N6892:N6893"/>
    <mergeCell ref="O6892:O6893"/>
    <mergeCell ref="F6905:F6907"/>
    <mergeCell ref="G6905:J6905"/>
    <mergeCell ref="K6905:L6905"/>
    <mergeCell ref="M6905:O6905"/>
    <mergeCell ref="G6906:G6907"/>
    <mergeCell ref="H6906:J6906"/>
    <mergeCell ref="K6906:K6907"/>
    <mergeCell ref="L6906:L6907"/>
    <mergeCell ref="M6906:M6907"/>
    <mergeCell ref="N6906:N6907"/>
    <mergeCell ref="F6863:F6865"/>
    <mergeCell ref="G6863:J6863"/>
    <mergeCell ref="K6863:L6863"/>
    <mergeCell ref="M6863:O6863"/>
    <mergeCell ref="G6864:G6865"/>
    <mergeCell ref="H6864:J6864"/>
    <mergeCell ref="K6864:K6865"/>
    <mergeCell ref="L6864:L6865"/>
    <mergeCell ref="M6864:M6865"/>
    <mergeCell ref="N6864:N6865"/>
    <mergeCell ref="O6864:O6865"/>
    <mergeCell ref="F6877:F6879"/>
    <mergeCell ref="G6877:J6877"/>
    <mergeCell ref="K6877:L6877"/>
    <mergeCell ref="M6877:O6877"/>
    <mergeCell ref="G6878:G6879"/>
    <mergeCell ref="H6878:J6878"/>
    <mergeCell ref="K6878:K6879"/>
    <mergeCell ref="L6878:L6879"/>
    <mergeCell ref="M6878:M6879"/>
    <mergeCell ref="N6878:N6879"/>
    <mergeCell ref="O6878:O6879"/>
    <mergeCell ref="F6835:F6837"/>
    <mergeCell ref="G6835:J6835"/>
    <mergeCell ref="K6835:L6835"/>
    <mergeCell ref="M6835:O6835"/>
    <mergeCell ref="G6836:G6837"/>
    <mergeCell ref="H6836:J6836"/>
    <mergeCell ref="K6836:K6837"/>
    <mergeCell ref="L6836:L6837"/>
    <mergeCell ref="M6836:M6837"/>
    <mergeCell ref="N6836:N6837"/>
    <mergeCell ref="O6836:O6837"/>
    <mergeCell ref="F6849:F6851"/>
    <mergeCell ref="G6849:J6849"/>
    <mergeCell ref="K6849:L6849"/>
    <mergeCell ref="M6849:O6849"/>
    <mergeCell ref="G6850:G6851"/>
    <mergeCell ref="H6850:J6850"/>
    <mergeCell ref="K6850:K6851"/>
    <mergeCell ref="L6850:L6851"/>
    <mergeCell ref="M6850:M6851"/>
    <mergeCell ref="N6850:N6851"/>
    <mergeCell ref="O6850:O6851"/>
    <mergeCell ref="F6751:F6753"/>
    <mergeCell ref="G6751:J6751"/>
    <mergeCell ref="K6751:L6751"/>
    <mergeCell ref="M6751:O6751"/>
    <mergeCell ref="G6752:G6753"/>
    <mergeCell ref="H6752:J6752"/>
    <mergeCell ref="K6752:K6753"/>
    <mergeCell ref="L6752:L6753"/>
    <mergeCell ref="M6752:M6753"/>
    <mergeCell ref="N6752:N6753"/>
    <mergeCell ref="O6752:O6753"/>
    <mergeCell ref="F6765:F6767"/>
    <mergeCell ref="G6765:J6765"/>
    <mergeCell ref="K6765:L6765"/>
    <mergeCell ref="M6765:O6765"/>
    <mergeCell ref="G6766:G6767"/>
    <mergeCell ref="H6766:J6766"/>
    <mergeCell ref="K6766:K6767"/>
    <mergeCell ref="L6766:L6767"/>
    <mergeCell ref="M6766:M6767"/>
    <mergeCell ref="N6766:N6767"/>
    <mergeCell ref="O6766:O6767"/>
    <mergeCell ref="F6737:F6739"/>
    <mergeCell ref="G6737:J6737"/>
    <mergeCell ref="K6737:L6737"/>
    <mergeCell ref="M6737:O6737"/>
    <mergeCell ref="G6738:G6739"/>
    <mergeCell ref="H6738:J6738"/>
    <mergeCell ref="K6738:K6739"/>
    <mergeCell ref="L6738:L6739"/>
    <mergeCell ref="M6738:M6739"/>
    <mergeCell ref="N6738:N6739"/>
    <mergeCell ref="O6738:O6739"/>
    <mergeCell ref="F6723:F6725"/>
    <mergeCell ref="G6723:J6723"/>
    <mergeCell ref="K6723:L6723"/>
    <mergeCell ref="M6723:O6723"/>
    <mergeCell ref="G6724:G6725"/>
    <mergeCell ref="H6724:J6724"/>
    <mergeCell ref="K6724:K6725"/>
    <mergeCell ref="L6724:L6725"/>
    <mergeCell ref="M6724:M6725"/>
    <mergeCell ref="N6724:N6725"/>
    <mergeCell ref="O6724:O6725"/>
    <mergeCell ref="F6667:F6669"/>
    <mergeCell ref="G6667:J6667"/>
    <mergeCell ref="K6667:L6667"/>
    <mergeCell ref="M6667:O6667"/>
    <mergeCell ref="G6668:G6669"/>
    <mergeCell ref="H6668:J6668"/>
    <mergeCell ref="K6668:K6669"/>
    <mergeCell ref="L6668:L6669"/>
    <mergeCell ref="M6668:M6669"/>
    <mergeCell ref="N6668:N6669"/>
    <mergeCell ref="O6668:O6669"/>
    <mergeCell ref="F6681:F6683"/>
    <mergeCell ref="G6681:J6681"/>
    <mergeCell ref="K6681:L6681"/>
    <mergeCell ref="M6681:O6681"/>
    <mergeCell ref="G6682:G6683"/>
    <mergeCell ref="H6682:J6682"/>
    <mergeCell ref="K6682:K6683"/>
    <mergeCell ref="L6682:L6683"/>
    <mergeCell ref="M6682:M6683"/>
    <mergeCell ref="N6682:N6683"/>
    <mergeCell ref="O6682:O6683"/>
    <mergeCell ref="F6639:F6641"/>
    <mergeCell ref="G6639:J6639"/>
    <mergeCell ref="K6639:L6639"/>
    <mergeCell ref="M6639:O6639"/>
    <mergeCell ref="G6640:G6641"/>
    <mergeCell ref="H6640:J6640"/>
    <mergeCell ref="K6640:K6641"/>
    <mergeCell ref="L6640:L6641"/>
    <mergeCell ref="M6640:M6641"/>
    <mergeCell ref="N6640:N6641"/>
    <mergeCell ref="O6640:O6641"/>
    <mergeCell ref="F6653:F6655"/>
    <mergeCell ref="G6653:J6653"/>
    <mergeCell ref="K6653:L6653"/>
    <mergeCell ref="M6653:O6653"/>
    <mergeCell ref="G6654:G6655"/>
    <mergeCell ref="H6654:J6654"/>
    <mergeCell ref="K6654:K6655"/>
    <mergeCell ref="L6654:L6655"/>
    <mergeCell ref="M6654:M6655"/>
    <mergeCell ref="N6654:N6655"/>
    <mergeCell ref="O6654:O6655"/>
    <mergeCell ref="F6471:F6473"/>
    <mergeCell ref="G6471:J6471"/>
    <mergeCell ref="K6471:L6471"/>
    <mergeCell ref="M6471:O6471"/>
    <mergeCell ref="G6472:G6473"/>
    <mergeCell ref="H6472:J6472"/>
    <mergeCell ref="K6472:K6473"/>
    <mergeCell ref="L6472:L6473"/>
    <mergeCell ref="M6472:M6473"/>
    <mergeCell ref="N6472:N6473"/>
    <mergeCell ref="O6472:O6473"/>
    <mergeCell ref="F6485:F6487"/>
    <mergeCell ref="G6485:J6485"/>
    <mergeCell ref="K6485:L6485"/>
    <mergeCell ref="M6485:O6485"/>
    <mergeCell ref="G6486:G6487"/>
    <mergeCell ref="H6486:J6486"/>
    <mergeCell ref="K6486:K6487"/>
    <mergeCell ref="L6486:L6487"/>
    <mergeCell ref="M6486:M6487"/>
    <mergeCell ref="N6486:N6487"/>
    <mergeCell ref="O6486:O6487"/>
    <mergeCell ref="F6415:F6417"/>
    <mergeCell ref="G6415:J6415"/>
    <mergeCell ref="K6415:L6415"/>
    <mergeCell ref="M6415:O6415"/>
    <mergeCell ref="G6416:G6417"/>
    <mergeCell ref="H6416:J6416"/>
    <mergeCell ref="K6416:K6417"/>
    <mergeCell ref="L6416:L6417"/>
    <mergeCell ref="M6416:M6417"/>
    <mergeCell ref="N6416:N6417"/>
    <mergeCell ref="O6416:O6417"/>
    <mergeCell ref="F6429:F6431"/>
    <mergeCell ref="G6429:J6429"/>
    <mergeCell ref="K6429:L6429"/>
    <mergeCell ref="M6429:O6429"/>
    <mergeCell ref="G6430:G6431"/>
    <mergeCell ref="H6430:J6430"/>
    <mergeCell ref="K6430:K6431"/>
    <mergeCell ref="L6430:L6431"/>
    <mergeCell ref="M6430:M6431"/>
    <mergeCell ref="N6430:N6431"/>
    <mergeCell ref="O6430:O6431"/>
    <mergeCell ref="F6359:F6361"/>
    <mergeCell ref="G6359:J6359"/>
    <mergeCell ref="K6359:L6359"/>
    <mergeCell ref="M6359:O6359"/>
    <mergeCell ref="G6360:G6361"/>
    <mergeCell ref="H6360:J6360"/>
    <mergeCell ref="K6360:K6361"/>
    <mergeCell ref="L6360:L6361"/>
    <mergeCell ref="M6360:M6361"/>
    <mergeCell ref="N6360:N6361"/>
    <mergeCell ref="O6360:O6361"/>
    <mergeCell ref="F6373:F6375"/>
    <mergeCell ref="G6373:J6373"/>
    <mergeCell ref="K6373:L6373"/>
    <mergeCell ref="M6373:O6373"/>
    <mergeCell ref="G6374:G6375"/>
    <mergeCell ref="H6374:J6374"/>
    <mergeCell ref="K6374:K6375"/>
    <mergeCell ref="L6374:L6375"/>
    <mergeCell ref="M6374:M6375"/>
    <mergeCell ref="N6374:N6375"/>
    <mergeCell ref="O6374:O6375"/>
    <mergeCell ref="F6331:F6333"/>
    <mergeCell ref="G6331:J6331"/>
    <mergeCell ref="K6331:L6331"/>
    <mergeCell ref="M6331:O6331"/>
    <mergeCell ref="G6332:G6333"/>
    <mergeCell ref="H6332:J6332"/>
    <mergeCell ref="K6332:K6333"/>
    <mergeCell ref="L6332:L6333"/>
    <mergeCell ref="M6332:M6333"/>
    <mergeCell ref="N6332:N6333"/>
    <mergeCell ref="O6332:O6333"/>
    <mergeCell ref="F6345:F6347"/>
    <mergeCell ref="G6345:J6345"/>
    <mergeCell ref="K6345:L6345"/>
    <mergeCell ref="M6345:O6345"/>
    <mergeCell ref="G6346:G6347"/>
    <mergeCell ref="H6346:J6346"/>
    <mergeCell ref="K6346:K6347"/>
    <mergeCell ref="L6346:L6347"/>
    <mergeCell ref="M6346:M6347"/>
    <mergeCell ref="N6346:N6347"/>
    <mergeCell ref="O6346:O6347"/>
    <mergeCell ref="F6303:F6305"/>
    <mergeCell ref="G6303:J6303"/>
    <mergeCell ref="K6303:L6303"/>
    <mergeCell ref="M6303:O6303"/>
    <mergeCell ref="G6304:G6305"/>
    <mergeCell ref="H6304:J6304"/>
    <mergeCell ref="K6304:K6305"/>
    <mergeCell ref="L6304:L6305"/>
    <mergeCell ref="M6304:M6305"/>
    <mergeCell ref="N6304:N6305"/>
    <mergeCell ref="O6304:O6305"/>
    <mergeCell ref="F6317:F6319"/>
    <mergeCell ref="G6317:J6317"/>
    <mergeCell ref="K6317:L6317"/>
    <mergeCell ref="M6317:O6317"/>
    <mergeCell ref="G6318:G6319"/>
    <mergeCell ref="H6318:J6318"/>
    <mergeCell ref="K6318:K6319"/>
    <mergeCell ref="L6318:L6319"/>
    <mergeCell ref="M6318:M6319"/>
    <mergeCell ref="N6318:N6319"/>
    <mergeCell ref="O6318:O6319"/>
    <mergeCell ref="F6247:F6249"/>
    <mergeCell ref="G6247:J6247"/>
    <mergeCell ref="K6247:L6247"/>
    <mergeCell ref="M6247:O6247"/>
    <mergeCell ref="G6248:G6249"/>
    <mergeCell ref="H6248:J6248"/>
    <mergeCell ref="K6248:K6249"/>
    <mergeCell ref="L6248:L6249"/>
    <mergeCell ref="M6248:M6249"/>
    <mergeCell ref="N6248:N6249"/>
    <mergeCell ref="O6248:O6249"/>
    <mergeCell ref="F6261:F6263"/>
    <mergeCell ref="G6261:J6261"/>
    <mergeCell ref="K6261:L6261"/>
    <mergeCell ref="M6261:O6261"/>
    <mergeCell ref="G6262:G6263"/>
    <mergeCell ref="H6262:J6262"/>
    <mergeCell ref="K6262:K6263"/>
    <mergeCell ref="L6262:L6263"/>
    <mergeCell ref="M6262:M6263"/>
    <mergeCell ref="N6262:N6263"/>
    <mergeCell ref="O6262:O6263"/>
    <mergeCell ref="F6163:F6165"/>
    <mergeCell ref="G6163:J6163"/>
    <mergeCell ref="K6163:L6163"/>
    <mergeCell ref="G6164:G6165"/>
    <mergeCell ref="H6164:J6164"/>
    <mergeCell ref="K6164:K6165"/>
    <mergeCell ref="L6164:L6165"/>
    <mergeCell ref="M6163:O6163"/>
    <mergeCell ref="M6164:M6165"/>
    <mergeCell ref="N6164:N6165"/>
    <mergeCell ref="O6164:O6165"/>
    <mergeCell ref="F6177:F6179"/>
    <mergeCell ref="G6177:J6177"/>
    <mergeCell ref="K6177:L6177"/>
    <mergeCell ref="M6177:O6177"/>
    <mergeCell ref="G6178:G6179"/>
    <mergeCell ref="H6178:J6178"/>
    <mergeCell ref="K6178:K6179"/>
    <mergeCell ref="L6178:L6179"/>
    <mergeCell ref="M6178:M6179"/>
    <mergeCell ref="N6178:N6179"/>
    <mergeCell ref="O6178:O6179"/>
    <mergeCell ref="F6107:F6109"/>
    <mergeCell ref="G6107:J6107"/>
    <mergeCell ref="K6107:L6107"/>
    <mergeCell ref="M6107:O6107"/>
    <mergeCell ref="G6108:G6109"/>
    <mergeCell ref="H6108:J6108"/>
    <mergeCell ref="K6108:K6109"/>
    <mergeCell ref="L6108:L6109"/>
    <mergeCell ref="M6108:M6109"/>
    <mergeCell ref="N6108:N6109"/>
    <mergeCell ref="O6108:O6109"/>
    <mergeCell ref="F6121:F6123"/>
    <mergeCell ref="G6121:J6121"/>
    <mergeCell ref="K6121:L6121"/>
    <mergeCell ref="M6121:O6121"/>
    <mergeCell ref="G6122:G6123"/>
    <mergeCell ref="H6122:J6122"/>
    <mergeCell ref="K6122:K6123"/>
    <mergeCell ref="L6122:L6123"/>
    <mergeCell ref="M6122:M6123"/>
    <mergeCell ref="N6122:N6123"/>
    <mergeCell ref="O6122:O6123"/>
    <mergeCell ref="F6079:F6081"/>
    <mergeCell ref="G6079:J6079"/>
    <mergeCell ref="K6079:L6079"/>
    <mergeCell ref="M6079:O6079"/>
    <mergeCell ref="G6080:G6081"/>
    <mergeCell ref="H6080:J6080"/>
    <mergeCell ref="K6080:K6081"/>
    <mergeCell ref="L6080:L6081"/>
    <mergeCell ref="M6080:M6081"/>
    <mergeCell ref="N6080:N6081"/>
    <mergeCell ref="O6080:O6081"/>
    <mergeCell ref="F6093:F6095"/>
    <mergeCell ref="G6093:J6093"/>
    <mergeCell ref="K6093:L6093"/>
    <mergeCell ref="M6093:O6093"/>
    <mergeCell ref="G6094:G6095"/>
    <mergeCell ref="H6094:J6094"/>
    <mergeCell ref="K6094:K6095"/>
    <mergeCell ref="L6094:L6095"/>
    <mergeCell ref="M6094:M6095"/>
    <mergeCell ref="N6094:N6095"/>
    <mergeCell ref="O6094:O6095"/>
    <mergeCell ref="F6051:F6053"/>
    <mergeCell ref="G6051:J6051"/>
    <mergeCell ref="K6051:L6051"/>
    <mergeCell ref="M6051:O6051"/>
    <mergeCell ref="G6052:G6053"/>
    <mergeCell ref="H6052:J6052"/>
    <mergeCell ref="K6052:K6053"/>
    <mergeCell ref="L6052:L6053"/>
    <mergeCell ref="M6052:M6053"/>
    <mergeCell ref="N6052:N6053"/>
    <mergeCell ref="O6052:O6053"/>
    <mergeCell ref="F6065:F6067"/>
    <mergeCell ref="G6065:J6065"/>
    <mergeCell ref="K6065:L6065"/>
    <mergeCell ref="M6065:O6065"/>
    <mergeCell ref="G6066:G6067"/>
    <mergeCell ref="H6066:J6066"/>
    <mergeCell ref="K6066:K6067"/>
    <mergeCell ref="L6066:L6067"/>
    <mergeCell ref="M6066:M6067"/>
    <mergeCell ref="N6066:N6067"/>
    <mergeCell ref="O6066:O6067"/>
    <mergeCell ref="F5995:F5997"/>
    <mergeCell ref="G5995:J5995"/>
    <mergeCell ref="K5995:L5995"/>
    <mergeCell ref="M5995:O5995"/>
    <mergeCell ref="G5996:G5997"/>
    <mergeCell ref="H5996:J5996"/>
    <mergeCell ref="K5996:K5997"/>
    <mergeCell ref="L5996:L5997"/>
    <mergeCell ref="M5996:M5997"/>
    <mergeCell ref="N5996:N5997"/>
    <mergeCell ref="O5996:O5997"/>
    <mergeCell ref="F6009:F6011"/>
    <mergeCell ref="G6009:J6009"/>
    <mergeCell ref="K6009:L6009"/>
    <mergeCell ref="M6009:O6009"/>
    <mergeCell ref="G6010:G6011"/>
    <mergeCell ref="H6010:J6010"/>
    <mergeCell ref="K6010:K6011"/>
    <mergeCell ref="L6010:L6011"/>
    <mergeCell ref="M6010:M6011"/>
    <mergeCell ref="N6010:N6011"/>
    <mergeCell ref="O6010:O6011"/>
    <mergeCell ref="F5939:F5941"/>
    <mergeCell ref="G5939:J5939"/>
    <mergeCell ref="K5939:L5939"/>
    <mergeCell ref="M5939:O5939"/>
    <mergeCell ref="G5940:G5941"/>
    <mergeCell ref="H5940:J5940"/>
    <mergeCell ref="K5940:K5941"/>
    <mergeCell ref="L5940:L5941"/>
    <mergeCell ref="M5940:M5941"/>
    <mergeCell ref="N5940:N5941"/>
    <mergeCell ref="O5940:O5941"/>
    <mergeCell ref="F5953:F5955"/>
    <mergeCell ref="G5953:J5953"/>
    <mergeCell ref="K5953:L5953"/>
    <mergeCell ref="M5953:O5953"/>
    <mergeCell ref="G5954:G5955"/>
    <mergeCell ref="H5954:J5954"/>
    <mergeCell ref="K5954:K5955"/>
    <mergeCell ref="L5954:L5955"/>
    <mergeCell ref="M5954:M5955"/>
    <mergeCell ref="N5954:N5955"/>
    <mergeCell ref="O5954:O5955"/>
    <mergeCell ref="F5883:F5885"/>
    <mergeCell ref="G5883:J5883"/>
    <mergeCell ref="K5883:L5883"/>
    <mergeCell ref="M5883:O5883"/>
    <mergeCell ref="G5884:G5885"/>
    <mergeCell ref="H5884:J5884"/>
    <mergeCell ref="K5884:K5885"/>
    <mergeCell ref="L5884:L5885"/>
    <mergeCell ref="M5884:M5885"/>
    <mergeCell ref="N5884:N5885"/>
    <mergeCell ref="O5884:O5885"/>
    <mergeCell ref="F5897:F5899"/>
    <mergeCell ref="G5897:J5897"/>
    <mergeCell ref="K5897:L5897"/>
    <mergeCell ref="M5897:O5897"/>
    <mergeCell ref="G5898:G5899"/>
    <mergeCell ref="H5898:J5898"/>
    <mergeCell ref="K5898:K5899"/>
    <mergeCell ref="L5898:L5899"/>
    <mergeCell ref="M5898:M5899"/>
    <mergeCell ref="N5898:N5899"/>
    <mergeCell ref="O5898:O5899"/>
    <mergeCell ref="F5855:F5857"/>
    <mergeCell ref="G5855:J5855"/>
    <mergeCell ref="K5855:L5855"/>
    <mergeCell ref="M5855:O5855"/>
    <mergeCell ref="G5856:G5857"/>
    <mergeCell ref="H5856:J5856"/>
    <mergeCell ref="K5856:K5857"/>
    <mergeCell ref="L5856:L5857"/>
    <mergeCell ref="M5856:M5857"/>
    <mergeCell ref="N5856:N5857"/>
    <mergeCell ref="O5856:O5857"/>
    <mergeCell ref="F5869:F5871"/>
    <mergeCell ref="G5869:J5869"/>
    <mergeCell ref="K5869:L5869"/>
    <mergeCell ref="M5869:O5869"/>
    <mergeCell ref="G5870:G5871"/>
    <mergeCell ref="H5870:J5870"/>
    <mergeCell ref="K5870:K5871"/>
    <mergeCell ref="L5870:L5871"/>
    <mergeCell ref="M5870:M5871"/>
    <mergeCell ref="N5870:N5871"/>
    <mergeCell ref="O5870:O5871"/>
    <mergeCell ref="F5827:F5829"/>
    <mergeCell ref="G5827:J5827"/>
    <mergeCell ref="K5827:L5827"/>
    <mergeCell ref="M5827:O5827"/>
    <mergeCell ref="G5828:G5829"/>
    <mergeCell ref="H5828:J5828"/>
    <mergeCell ref="K5828:K5829"/>
    <mergeCell ref="L5828:L5829"/>
    <mergeCell ref="M5828:M5829"/>
    <mergeCell ref="N5828:N5829"/>
    <mergeCell ref="O5828:O5829"/>
    <mergeCell ref="F5841:F5843"/>
    <mergeCell ref="G5841:J5841"/>
    <mergeCell ref="K5841:L5841"/>
    <mergeCell ref="M5841:O5841"/>
    <mergeCell ref="G5842:G5843"/>
    <mergeCell ref="H5842:J5842"/>
    <mergeCell ref="K5842:K5843"/>
    <mergeCell ref="L5842:L5843"/>
    <mergeCell ref="M5842:M5843"/>
    <mergeCell ref="N5842:N5843"/>
    <mergeCell ref="O5842:O5843"/>
    <mergeCell ref="F5771:F5773"/>
    <mergeCell ref="G5771:J5771"/>
    <mergeCell ref="K5771:L5771"/>
    <mergeCell ref="M5771:O5771"/>
    <mergeCell ref="G5772:G5773"/>
    <mergeCell ref="H5772:J5772"/>
    <mergeCell ref="K5772:K5773"/>
    <mergeCell ref="L5772:L5773"/>
    <mergeCell ref="M5772:M5773"/>
    <mergeCell ref="N5772:N5773"/>
    <mergeCell ref="O5772:O5773"/>
    <mergeCell ref="F5785:F5787"/>
    <mergeCell ref="G5785:J5785"/>
    <mergeCell ref="K5785:L5785"/>
    <mergeCell ref="M5785:O5785"/>
    <mergeCell ref="G5786:G5787"/>
    <mergeCell ref="H5786:J5786"/>
    <mergeCell ref="K5786:K5787"/>
    <mergeCell ref="L5786:L5787"/>
    <mergeCell ref="M5786:M5787"/>
    <mergeCell ref="N5786:N5787"/>
    <mergeCell ref="O5786:O5787"/>
    <mergeCell ref="F5715:F5717"/>
    <mergeCell ref="G5715:J5715"/>
    <mergeCell ref="K5715:L5715"/>
    <mergeCell ref="M5715:O5715"/>
    <mergeCell ref="G5716:G5717"/>
    <mergeCell ref="H5716:J5716"/>
    <mergeCell ref="K5716:K5717"/>
    <mergeCell ref="L5716:L5717"/>
    <mergeCell ref="M5716:M5717"/>
    <mergeCell ref="N5716:N5717"/>
    <mergeCell ref="O5716:O5717"/>
    <mergeCell ref="F5729:F5731"/>
    <mergeCell ref="G5729:J5729"/>
    <mergeCell ref="K5729:L5729"/>
    <mergeCell ref="M5729:O5729"/>
    <mergeCell ref="G5730:G5731"/>
    <mergeCell ref="H5730:J5730"/>
    <mergeCell ref="K5730:K5731"/>
    <mergeCell ref="L5730:L5731"/>
    <mergeCell ref="M5730:M5731"/>
    <mergeCell ref="N5730:N5731"/>
    <mergeCell ref="O5730:O5731"/>
    <mergeCell ref="F5659:F5661"/>
    <mergeCell ref="G5659:J5659"/>
    <mergeCell ref="K5659:L5659"/>
    <mergeCell ref="M5659:O5659"/>
    <mergeCell ref="G5660:G5661"/>
    <mergeCell ref="H5660:J5660"/>
    <mergeCell ref="K5660:K5661"/>
    <mergeCell ref="L5660:L5661"/>
    <mergeCell ref="M5660:M5661"/>
    <mergeCell ref="N5660:N5661"/>
    <mergeCell ref="O5660:O5661"/>
    <mergeCell ref="F5673:F5675"/>
    <mergeCell ref="G5673:J5673"/>
    <mergeCell ref="K5673:L5673"/>
    <mergeCell ref="M5673:O5673"/>
    <mergeCell ref="G5674:G5675"/>
    <mergeCell ref="H5674:J5674"/>
    <mergeCell ref="K5674:K5675"/>
    <mergeCell ref="L5674:L5675"/>
    <mergeCell ref="M5674:M5675"/>
    <mergeCell ref="N5674:N5675"/>
    <mergeCell ref="O5674:O5675"/>
    <mergeCell ref="F5603:F5605"/>
    <mergeCell ref="G5603:J5603"/>
    <mergeCell ref="K5603:L5603"/>
    <mergeCell ref="M5603:O5603"/>
    <mergeCell ref="G5604:G5605"/>
    <mergeCell ref="H5604:J5604"/>
    <mergeCell ref="K5604:K5605"/>
    <mergeCell ref="L5604:L5605"/>
    <mergeCell ref="M5604:M5605"/>
    <mergeCell ref="N5604:N5605"/>
    <mergeCell ref="O5604:O5605"/>
    <mergeCell ref="F5617:F5619"/>
    <mergeCell ref="G5617:J5617"/>
    <mergeCell ref="K5617:L5617"/>
    <mergeCell ref="M5617:O5617"/>
    <mergeCell ref="G5618:G5619"/>
    <mergeCell ref="H5618:J5618"/>
    <mergeCell ref="K5618:K5619"/>
    <mergeCell ref="L5618:L5619"/>
    <mergeCell ref="M5618:M5619"/>
    <mergeCell ref="N5618:N5619"/>
    <mergeCell ref="O5618:O5619"/>
    <mergeCell ref="F5519:F5521"/>
    <mergeCell ref="G5519:J5519"/>
    <mergeCell ref="K5519:L5519"/>
    <mergeCell ref="M5519:O5519"/>
    <mergeCell ref="G5520:G5521"/>
    <mergeCell ref="H5520:J5520"/>
    <mergeCell ref="K5520:K5521"/>
    <mergeCell ref="L5520:L5521"/>
    <mergeCell ref="M5520:M5521"/>
    <mergeCell ref="N5520:N5521"/>
    <mergeCell ref="O5520:O5521"/>
    <mergeCell ref="F5533:F5535"/>
    <mergeCell ref="G5533:J5533"/>
    <mergeCell ref="K5533:L5533"/>
    <mergeCell ref="M5533:O5533"/>
    <mergeCell ref="G5534:G5535"/>
    <mergeCell ref="H5534:J5534"/>
    <mergeCell ref="K5534:K5535"/>
    <mergeCell ref="L5534:L5535"/>
    <mergeCell ref="M5534:M5535"/>
    <mergeCell ref="N5534:N5535"/>
    <mergeCell ref="O5534:O5535"/>
    <mergeCell ref="F5491:F5493"/>
    <mergeCell ref="G5491:J5491"/>
    <mergeCell ref="K5491:L5491"/>
    <mergeCell ref="M5491:O5491"/>
    <mergeCell ref="G5492:G5493"/>
    <mergeCell ref="H5492:J5492"/>
    <mergeCell ref="K5492:K5493"/>
    <mergeCell ref="L5492:L5493"/>
    <mergeCell ref="M5492:M5493"/>
    <mergeCell ref="N5492:N5493"/>
    <mergeCell ref="O5492:O5493"/>
    <mergeCell ref="F5505:F5507"/>
    <mergeCell ref="G5505:J5505"/>
    <mergeCell ref="K5505:L5505"/>
    <mergeCell ref="M5505:O5505"/>
    <mergeCell ref="G5506:G5507"/>
    <mergeCell ref="H5506:J5506"/>
    <mergeCell ref="K5506:K5507"/>
    <mergeCell ref="L5506:L5507"/>
    <mergeCell ref="M5506:M5507"/>
    <mergeCell ref="N5506:N5507"/>
    <mergeCell ref="O5506:O5507"/>
    <mergeCell ref="F5463:F5465"/>
    <mergeCell ref="G5463:J5463"/>
    <mergeCell ref="K5463:L5463"/>
    <mergeCell ref="M5463:O5463"/>
    <mergeCell ref="G5464:G5465"/>
    <mergeCell ref="H5464:J5464"/>
    <mergeCell ref="K5464:K5465"/>
    <mergeCell ref="L5464:L5465"/>
    <mergeCell ref="M5464:M5465"/>
    <mergeCell ref="N5464:N5465"/>
    <mergeCell ref="O5464:O5465"/>
    <mergeCell ref="F5477:F5479"/>
    <mergeCell ref="G5477:J5477"/>
    <mergeCell ref="K5477:L5477"/>
    <mergeCell ref="M5477:O5477"/>
    <mergeCell ref="G5478:G5479"/>
    <mergeCell ref="H5478:J5478"/>
    <mergeCell ref="K5478:K5479"/>
    <mergeCell ref="L5478:L5479"/>
    <mergeCell ref="M5478:M5479"/>
    <mergeCell ref="N5478:N5479"/>
    <mergeCell ref="O5478:O5479"/>
    <mergeCell ref="F5435:F5437"/>
    <mergeCell ref="G5435:J5435"/>
    <mergeCell ref="K5435:L5435"/>
    <mergeCell ref="M5435:O5435"/>
    <mergeCell ref="G5436:G5437"/>
    <mergeCell ref="H5436:J5436"/>
    <mergeCell ref="K5436:K5437"/>
    <mergeCell ref="L5436:L5437"/>
    <mergeCell ref="M5436:M5437"/>
    <mergeCell ref="N5436:N5437"/>
    <mergeCell ref="O5436:O5437"/>
    <mergeCell ref="F5449:F5451"/>
    <mergeCell ref="G5449:J5449"/>
    <mergeCell ref="K5449:L5449"/>
    <mergeCell ref="M5449:O5449"/>
    <mergeCell ref="G5450:G5451"/>
    <mergeCell ref="H5450:J5450"/>
    <mergeCell ref="K5450:K5451"/>
    <mergeCell ref="L5450:L5451"/>
    <mergeCell ref="M5450:M5451"/>
    <mergeCell ref="N5450:N5451"/>
    <mergeCell ref="O5450:O5451"/>
    <mergeCell ref="F5323:F5325"/>
    <mergeCell ref="G5323:J5323"/>
    <mergeCell ref="K5323:L5323"/>
    <mergeCell ref="M5323:O5323"/>
    <mergeCell ref="G5324:G5325"/>
    <mergeCell ref="H5324:J5324"/>
    <mergeCell ref="K5324:K5325"/>
    <mergeCell ref="L5324:L5325"/>
    <mergeCell ref="M5324:M5325"/>
    <mergeCell ref="N5324:N5325"/>
    <mergeCell ref="O5324:O5325"/>
    <mergeCell ref="F5337:F5339"/>
    <mergeCell ref="G5337:J5337"/>
    <mergeCell ref="K5337:L5337"/>
    <mergeCell ref="M5337:O5337"/>
    <mergeCell ref="G5338:G5339"/>
    <mergeCell ref="H5338:J5338"/>
    <mergeCell ref="K5338:K5339"/>
    <mergeCell ref="L5338:L5339"/>
    <mergeCell ref="M5338:M5339"/>
    <mergeCell ref="N5338:N5339"/>
    <mergeCell ref="O5338:O5339"/>
    <mergeCell ref="F5239:F5241"/>
    <mergeCell ref="G5239:J5239"/>
    <mergeCell ref="K5239:L5239"/>
    <mergeCell ref="M5239:O5239"/>
    <mergeCell ref="G5240:G5241"/>
    <mergeCell ref="H5240:J5240"/>
    <mergeCell ref="K5240:K5241"/>
    <mergeCell ref="L5240:L5241"/>
    <mergeCell ref="M5240:M5241"/>
    <mergeCell ref="N5240:N5241"/>
    <mergeCell ref="O5240:O5241"/>
    <mergeCell ref="F5253:F5255"/>
    <mergeCell ref="G5253:J5253"/>
    <mergeCell ref="K5253:L5253"/>
    <mergeCell ref="M5253:O5253"/>
    <mergeCell ref="G5254:G5255"/>
    <mergeCell ref="H5254:J5254"/>
    <mergeCell ref="K5254:K5255"/>
    <mergeCell ref="L5254:L5255"/>
    <mergeCell ref="M5254:M5255"/>
    <mergeCell ref="N5254:N5255"/>
    <mergeCell ref="O5254:O5255"/>
    <mergeCell ref="F5211:F5213"/>
    <mergeCell ref="G5211:J5211"/>
    <mergeCell ref="K5211:L5211"/>
    <mergeCell ref="M5211:O5211"/>
    <mergeCell ref="G5212:G5213"/>
    <mergeCell ref="H5212:J5212"/>
    <mergeCell ref="K5212:K5213"/>
    <mergeCell ref="L5212:L5213"/>
    <mergeCell ref="M5212:M5213"/>
    <mergeCell ref="N5212:N5213"/>
    <mergeCell ref="O5212:O5213"/>
    <mergeCell ref="F5225:F5227"/>
    <mergeCell ref="G5225:J5225"/>
    <mergeCell ref="K5225:L5225"/>
    <mergeCell ref="M5225:O5225"/>
    <mergeCell ref="G5226:G5227"/>
    <mergeCell ref="H5226:J5226"/>
    <mergeCell ref="K5226:K5227"/>
    <mergeCell ref="L5226:L5227"/>
    <mergeCell ref="M5226:M5227"/>
    <mergeCell ref="N5226:N5227"/>
    <mergeCell ref="O5226:O5227"/>
    <mergeCell ref="F5127:F5129"/>
    <mergeCell ref="G5127:J5127"/>
    <mergeCell ref="K5127:L5127"/>
    <mergeCell ref="M5127:O5127"/>
    <mergeCell ref="G5128:G5129"/>
    <mergeCell ref="H5128:J5128"/>
    <mergeCell ref="K5128:K5129"/>
    <mergeCell ref="L5128:L5129"/>
    <mergeCell ref="M5128:M5129"/>
    <mergeCell ref="N5128:N5129"/>
    <mergeCell ref="O5128:O5129"/>
    <mergeCell ref="F5141:F5143"/>
    <mergeCell ref="G5141:J5141"/>
    <mergeCell ref="K5141:L5141"/>
    <mergeCell ref="M5141:O5141"/>
    <mergeCell ref="G5142:G5143"/>
    <mergeCell ref="H5142:J5142"/>
    <mergeCell ref="K5142:K5143"/>
    <mergeCell ref="L5142:L5143"/>
    <mergeCell ref="M5142:M5143"/>
    <mergeCell ref="N5142:N5143"/>
    <mergeCell ref="O5142:O5143"/>
    <mergeCell ref="F5099:F5101"/>
    <mergeCell ref="G5099:J5099"/>
    <mergeCell ref="K5099:L5099"/>
    <mergeCell ref="M5099:O5099"/>
    <mergeCell ref="G5100:G5101"/>
    <mergeCell ref="H5100:J5100"/>
    <mergeCell ref="K5100:K5101"/>
    <mergeCell ref="L5100:L5101"/>
    <mergeCell ref="M5100:M5101"/>
    <mergeCell ref="N5100:N5101"/>
    <mergeCell ref="O5100:O5101"/>
    <mergeCell ref="F5113:F5115"/>
    <mergeCell ref="G5113:J5113"/>
    <mergeCell ref="K5113:L5113"/>
    <mergeCell ref="M5113:O5113"/>
    <mergeCell ref="G5114:G5115"/>
    <mergeCell ref="H5114:J5114"/>
    <mergeCell ref="K5114:K5115"/>
    <mergeCell ref="L5114:L5115"/>
    <mergeCell ref="M5114:M5115"/>
    <mergeCell ref="N5114:N5115"/>
    <mergeCell ref="O5114:O5115"/>
    <mergeCell ref="F5071:F5073"/>
    <mergeCell ref="G5071:J5071"/>
    <mergeCell ref="K5071:L5071"/>
    <mergeCell ref="M5071:O5071"/>
    <mergeCell ref="G5072:G5073"/>
    <mergeCell ref="H5072:J5072"/>
    <mergeCell ref="K5072:K5073"/>
    <mergeCell ref="L5072:L5073"/>
    <mergeCell ref="M5072:M5073"/>
    <mergeCell ref="N5072:N5073"/>
    <mergeCell ref="O5072:O5073"/>
    <mergeCell ref="F5085:F5087"/>
    <mergeCell ref="G5085:J5085"/>
    <mergeCell ref="K5085:L5085"/>
    <mergeCell ref="M5085:O5085"/>
    <mergeCell ref="G5086:G5087"/>
    <mergeCell ref="H5086:J5086"/>
    <mergeCell ref="K5086:K5087"/>
    <mergeCell ref="L5086:L5087"/>
    <mergeCell ref="M5086:M5087"/>
    <mergeCell ref="N5086:N5087"/>
    <mergeCell ref="O5086:O5087"/>
    <mergeCell ref="F5043:F5045"/>
    <mergeCell ref="G5043:J5043"/>
    <mergeCell ref="K5043:L5043"/>
    <mergeCell ref="M5043:O5043"/>
    <mergeCell ref="G5044:G5045"/>
    <mergeCell ref="H5044:J5044"/>
    <mergeCell ref="K5044:K5045"/>
    <mergeCell ref="L5044:L5045"/>
    <mergeCell ref="M5044:M5045"/>
    <mergeCell ref="N5044:N5045"/>
    <mergeCell ref="O5044:O5045"/>
    <mergeCell ref="F5057:F5059"/>
    <mergeCell ref="G5057:J5057"/>
    <mergeCell ref="K5057:L5057"/>
    <mergeCell ref="M5057:O5057"/>
    <mergeCell ref="G5058:G5059"/>
    <mergeCell ref="H5058:J5058"/>
    <mergeCell ref="K5058:K5059"/>
    <mergeCell ref="L5058:L5059"/>
    <mergeCell ref="M5058:M5059"/>
    <mergeCell ref="N5058:N5059"/>
    <mergeCell ref="O5058:O5059"/>
    <mergeCell ref="F4987:F4989"/>
    <mergeCell ref="G4987:J4987"/>
    <mergeCell ref="K4987:L4987"/>
    <mergeCell ref="M4987:O4987"/>
    <mergeCell ref="G4988:G4989"/>
    <mergeCell ref="H4988:J4988"/>
    <mergeCell ref="K4988:K4989"/>
    <mergeCell ref="L4988:L4989"/>
    <mergeCell ref="M4988:M4989"/>
    <mergeCell ref="N4988:N4989"/>
    <mergeCell ref="O4988:O4989"/>
    <mergeCell ref="F5001:F5003"/>
    <mergeCell ref="G5001:J5001"/>
    <mergeCell ref="K5001:L5001"/>
    <mergeCell ref="M5001:O5001"/>
    <mergeCell ref="G5002:G5003"/>
    <mergeCell ref="H5002:J5002"/>
    <mergeCell ref="K5002:K5003"/>
    <mergeCell ref="L5002:L5003"/>
    <mergeCell ref="M5002:M5003"/>
    <mergeCell ref="N5002:N5003"/>
    <mergeCell ref="O5002:O5003"/>
    <mergeCell ref="F4931:F4933"/>
    <mergeCell ref="G4931:J4931"/>
    <mergeCell ref="K4931:L4931"/>
    <mergeCell ref="M4931:O4931"/>
    <mergeCell ref="G4932:G4933"/>
    <mergeCell ref="H4932:J4932"/>
    <mergeCell ref="K4932:K4933"/>
    <mergeCell ref="L4932:L4933"/>
    <mergeCell ref="M4932:M4933"/>
    <mergeCell ref="N4932:N4933"/>
    <mergeCell ref="O4932:O4933"/>
    <mergeCell ref="F4945:F4947"/>
    <mergeCell ref="G4945:J4945"/>
    <mergeCell ref="K4945:L4945"/>
    <mergeCell ref="M4945:O4945"/>
    <mergeCell ref="G4946:G4947"/>
    <mergeCell ref="H4946:J4946"/>
    <mergeCell ref="K4946:K4947"/>
    <mergeCell ref="L4946:L4947"/>
    <mergeCell ref="M4946:M4947"/>
    <mergeCell ref="N4946:N4947"/>
    <mergeCell ref="O4946:O4947"/>
    <mergeCell ref="F4875:F4877"/>
    <mergeCell ref="G4875:J4875"/>
    <mergeCell ref="K4875:L4875"/>
    <mergeCell ref="M4875:O4875"/>
    <mergeCell ref="G4876:G4877"/>
    <mergeCell ref="H4876:J4876"/>
    <mergeCell ref="K4876:K4877"/>
    <mergeCell ref="L4876:L4877"/>
    <mergeCell ref="M4876:M4877"/>
    <mergeCell ref="N4876:N4877"/>
    <mergeCell ref="O4876:O4877"/>
    <mergeCell ref="F4889:F4891"/>
    <mergeCell ref="G4889:J4889"/>
    <mergeCell ref="K4889:L4889"/>
    <mergeCell ref="M4889:O4889"/>
    <mergeCell ref="G4890:G4891"/>
    <mergeCell ref="H4890:J4890"/>
    <mergeCell ref="K4890:K4891"/>
    <mergeCell ref="L4890:L4891"/>
    <mergeCell ref="M4890:M4891"/>
    <mergeCell ref="N4890:N4891"/>
    <mergeCell ref="O4890:O4891"/>
    <mergeCell ref="F4847:F4849"/>
    <mergeCell ref="G4847:J4847"/>
    <mergeCell ref="K4847:L4847"/>
    <mergeCell ref="M4847:O4847"/>
    <mergeCell ref="G4848:G4849"/>
    <mergeCell ref="H4848:J4848"/>
    <mergeCell ref="K4848:K4849"/>
    <mergeCell ref="L4848:L4849"/>
    <mergeCell ref="M4848:M4849"/>
    <mergeCell ref="N4848:N4849"/>
    <mergeCell ref="O4848:O4849"/>
    <mergeCell ref="F4861:F4863"/>
    <mergeCell ref="G4861:J4861"/>
    <mergeCell ref="K4861:L4861"/>
    <mergeCell ref="M4861:O4861"/>
    <mergeCell ref="G4862:G4863"/>
    <mergeCell ref="H4862:J4862"/>
    <mergeCell ref="K4862:K4863"/>
    <mergeCell ref="L4862:L4863"/>
    <mergeCell ref="M4862:M4863"/>
    <mergeCell ref="N4862:N4863"/>
    <mergeCell ref="O4862:O4863"/>
    <mergeCell ref="F4819:F4821"/>
    <mergeCell ref="G4819:J4819"/>
    <mergeCell ref="K4819:L4819"/>
    <mergeCell ref="M4819:O4819"/>
    <mergeCell ref="G4820:G4821"/>
    <mergeCell ref="H4820:J4820"/>
    <mergeCell ref="K4820:K4821"/>
    <mergeCell ref="L4820:L4821"/>
    <mergeCell ref="M4820:M4821"/>
    <mergeCell ref="N4820:N4821"/>
    <mergeCell ref="O4820:O4821"/>
    <mergeCell ref="F4833:F4835"/>
    <mergeCell ref="G4833:J4833"/>
    <mergeCell ref="K4833:L4833"/>
    <mergeCell ref="M4833:O4833"/>
    <mergeCell ref="G4834:G4835"/>
    <mergeCell ref="H4834:J4834"/>
    <mergeCell ref="K4834:K4835"/>
    <mergeCell ref="L4834:L4835"/>
    <mergeCell ref="M4834:M4835"/>
    <mergeCell ref="N4834:N4835"/>
    <mergeCell ref="O4834:O4835"/>
    <mergeCell ref="F4791:F4793"/>
    <mergeCell ref="G4791:J4791"/>
    <mergeCell ref="K4791:L4791"/>
    <mergeCell ref="M4791:O4791"/>
    <mergeCell ref="G4792:G4793"/>
    <mergeCell ref="H4792:J4792"/>
    <mergeCell ref="K4792:K4793"/>
    <mergeCell ref="L4792:L4793"/>
    <mergeCell ref="M4792:M4793"/>
    <mergeCell ref="N4792:N4793"/>
    <mergeCell ref="O4792:O4793"/>
    <mergeCell ref="F4805:F4807"/>
    <mergeCell ref="G4805:J4805"/>
    <mergeCell ref="K4805:L4805"/>
    <mergeCell ref="M4805:O4805"/>
    <mergeCell ref="G4806:G4807"/>
    <mergeCell ref="H4806:J4806"/>
    <mergeCell ref="K4806:K4807"/>
    <mergeCell ref="L4806:L4807"/>
    <mergeCell ref="M4806:M4807"/>
    <mergeCell ref="N4806:N4807"/>
    <mergeCell ref="O4806:O4807"/>
    <mergeCell ref="F4763:F4765"/>
    <mergeCell ref="G4763:J4763"/>
    <mergeCell ref="K4763:L4763"/>
    <mergeCell ref="M4763:O4763"/>
    <mergeCell ref="G4764:G4765"/>
    <mergeCell ref="H4764:J4764"/>
    <mergeCell ref="K4764:K4765"/>
    <mergeCell ref="L4764:L4765"/>
    <mergeCell ref="M4764:M4765"/>
    <mergeCell ref="N4764:N4765"/>
    <mergeCell ref="O4764:O4765"/>
    <mergeCell ref="F4777:F4779"/>
    <mergeCell ref="G4777:J4777"/>
    <mergeCell ref="K4777:L4777"/>
    <mergeCell ref="M4777:O4777"/>
    <mergeCell ref="G4778:G4779"/>
    <mergeCell ref="H4778:J4778"/>
    <mergeCell ref="K4778:K4779"/>
    <mergeCell ref="L4778:L4779"/>
    <mergeCell ref="M4778:M4779"/>
    <mergeCell ref="N4778:N4779"/>
    <mergeCell ref="O4778:O4779"/>
    <mergeCell ref="F4707:F4709"/>
    <mergeCell ref="G4707:J4707"/>
    <mergeCell ref="K4707:L4707"/>
    <mergeCell ref="M4707:O4707"/>
    <mergeCell ref="G4708:G4709"/>
    <mergeCell ref="H4708:J4708"/>
    <mergeCell ref="K4708:K4709"/>
    <mergeCell ref="L4708:L4709"/>
    <mergeCell ref="M4708:M4709"/>
    <mergeCell ref="N4708:N4709"/>
    <mergeCell ref="O4708:O4709"/>
    <mergeCell ref="F4721:F4723"/>
    <mergeCell ref="G4721:J4721"/>
    <mergeCell ref="K4721:L4721"/>
    <mergeCell ref="M4721:O4721"/>
    <mergeCell ref="G4722:G4723"/>
    <mergeCell ref="H4722:J4722"/>
    <mergeCell ref="K4722:K4723"/>
    <mergeCell ref="L4722:L4723"/>
    <mergeCell ref="M4722:M4723"/>
    <mergeCell ref="N4722:N4723"/>
    <mergeCell ref="O4722:O4723"/>
    <mergeCell ref="F4679:F4681"/>
    <mergeCell ref="G4679:J4679"/>
    <mergeCell ref="K4679:L4679"/>
    <mergeCell ref="M4679:O4679"/>
    <mergeCell ref="G4680:G4681"/>
    <mergeCell ref="H4680:J4680"/>
    <mergeCell ref="K4680:K4681"/>
    <mergeCell ref="L4680:L4681"/>
    <mergeCell ref="M4680:M4681"/>
    <mergeCell ref="N4680:N4681"/>
    <mergeCell ref="O4680:O4681"/>
    <mergeCell ref="F4693:F4695"/>
    <mergeCell ref="G4693:J4693"/>
    <mergeCell ref="K4693:L4693"/>
    <mergeCell ref="M4693:O4693"/>
    <mergeCell ref="G4694:G4695"/>
    <mergeCell ref="H4694:J4694"/>
    <mergeCell ref="K4694:K4695"/>
    <mergeCell ref="L4694:L4695"/>
    <mergeCell ref="M4694:M4695"/>
    <mergeCell ref="N4694:N4695"/>
    <mergeCell ref="O4694:O4695"/>
    <mergeCell ref="F4595:F4597"/>
    <mergeCell ref="G4595:J4595"/>
    <mergeCell ref="K4595:L4595"/>
    <mergeCell ref="M4595:O4595"/>
    <mergeCell ref="G4596:G4597"/>
    <mergeCell ref="H4596:J4596"/>
    <mergeCell ref="K4596:K4597"/>
    <mergeCell ref="L4596:L4597"/>
    <mergeCell ref="M4596:M4597"/>
    <mergeCell ref="N4596:N4597"/>
    <mergeCell ref="O4596:O4597"/>
    <mergeCell ref="F4609:F4611"/>
    <mergeCell ref="G4609:J4609"/>
    <mergeCell ref="K4609:L4609"/>
    <mergeCell ref="M4609:O4609"/>
    <mergeCell ref="G4610:G4611"/>
    <mergeCell ref="H4610:J4610"/>
    <mergeCell ref="K4610:K4611"/>
    <mergeCell ref="L4610:L4611"/>
    <mergeCell ref="M4610:M4611"/>
    <mergeCell ref="N4610:N4611"/>
    <mergeCell ref="O4610:O4611"/>
    <mergeCell ref="F4539:F4541"/>
    <mergeCell ref="G4539:J4539"/>
    <mergeCell ref="K4539:L4539"/>
    <mergeCell ref="M4539:O4539"/>
    <mergeCell ref="G4540:G4541"/>
    <mergeCell ref="H4540:J4540"/>
    <mergeCell ref="K4540:K4541"/>
    <mergeCell ref="L4540:L4541"/>
    <mergeCell ref="M4540:M4541"/>
    <mergeCell ref="N4540:N4541"/>
    <mergeCell ref="O4540:O4541"/>
    <mergeCell ref="F4553:F4555"/>
    <mergeCell ref="G4553:J4553"/>
    <mergeCell ref="K4553:L4553"/>
    <mergeCell ref="M4553:O4553"/>
    <mergeCell ref="G4554:G4555"/>
    <mergeCell ref="H4554:J4554"/>
    <mergeCell ref="K4554:K4555"/>
    <mergeCell ref="L4554:L4555"/>
    <mergeCell ref="M4554:M4555"/>
    <mergeCell ref="N4554:N4555"/>
    <mergeCell ref="O4554:O4555"/>
    <mergeCell ref="F4455:F4457"/>
    <mergeCell ref="G4455:J4455"/>
    <mergeCell ref="K4455:L4455"/>
    <mergeCell ref="M4455:O4455"/>
    <mergeCell ref="G4456:G4457"/>
    <mergeCell ref="H4456:J4456"/>
    <mergeCell ref="K4456:K4457"/>
    <mergeCell ref="L4456:L4457"/>
    <mergeCell ref="M4456:M4457"/>
    <mergeCell ref="N4456:N4457"/>
    <mergeCell ref="O4456:O4457"/>
    <mergeCell ref="F4469:F4471"/>
    <mergeCell ref="G4469:J4469"/>
    <mergeCell ref="K4469:L4469"/>
    <mergeCell ref="M4469:O4469"/>
    <mergeCell ref="G4470:G4471"/>
    <mergeCell ref="H4470:J4470"/>
    <mergeCell ref="K4470:K4471"/>
    <mergeCell ref="L4470:L4471"/>
    <mergeCell ref="M4470:M4471"/>
    <mergeCell ref="N4470:N4471"/>
    <mergeCell ref="O4470:O4471"/>
    <mergeCell ref="F4315:F4317"/>
    <mergeCell ref="G4315:J4315"/>
    <mergeCell ref="K4315:L4315"/>
    <mergeCell ref="M4315:O4315"/>
    <mergeCell ref="G4316:G4317"/>
    <mergeCell ref="H4316:J4316"/>
    <mergeCell ref="K4316:K4317"/>
    <mergeCell ref="L4316:L4317"/>
    <mergeCell ref="M4316:M4317"/>
    <mergeCell ref="N4316:N4317"/>
    <mergeCell ref="O4316:O4317"/>
    <mergeCell ref="F4329:F4331"/>
    <mergeCell ref="G4329:J4329"/>
    <mergeCell ref="K4329:L4329"/>
    <mergeCell ref="M4329:O4329"/>
    <mergeCell ref="G4330:G4331"/>
    <mergeCell ref="H4330:J4330"/>
    <mergeCell ref="K4330:K4331"/>
    <mergeCell ref="L4330:L4331"/>
    <mergeCell ref="M4330:M4331"/>
    <mergeCell ref="N4330:N4331"/>
    <mergeCell ref="O4330:O4331"/>
    <mergeCell ref="F4287:F4289"/>
    <mergeCell ref="G4287:J4287"/>
    <mergeCell ref="K4287:L4287"/>
    <mergeCell ref="M4287:O4287"/>
    <mergeCell ref="G4288:G4289"/>
    <mergeCell ref="H4288:J4288"/>
    <mergeCell ref="K4288:K4289"/>
    <mergeCell ref="L4288:L4289"/>
    <mergeCell ref="M4288:M4289"/>
    <mergeCell ref="N4288:N4289"/>
    <mergeCell ref="O4288:O4289"/>
    <mergeCell ref="F4301:F4303"/>
    <mergeCell ref="G4301:J4301"/>
    <mergeCell ref="K4301:L4301"/>
    <mergeCell ref="M4301:O4301"/>
    <mergeCell ref="G4302:G4303"/>
    <mergeCell ref="H4302:J4302"/>
    <mergeCell ref="K4302:K4303"/>
    <mergeCell ref="L4302:L4303"/>
    <mergeCell ref="M4302:M4303"/>
    <mergeCell ref="N4302:N4303"/>
    <mergeCell ref="O4302:O4303"/>
    <mergeCell ref="F4259:F4261"/>
    <mergeCell ref="G4259:J4259"/>
    <mergeCell ref="K4259:L4259"/>
    <mergeCell ref="M4259:O4259"/>
    <mergeCell ref="G4260:G4261"/>
    <mergeCell ref="H4260:J4260"/>
    <mergeCell ref="K4260:K4261"/>
    <mergeCell ref="L4260:L4261"/>
    <mergeCell ref="M4260:M4261"/>
    <mergeCell ref="N4260:N4261"/>
    <mergeCell ref="O4260:O4261"/>
    <mergeCell ref="F4273:F4275"/>
    <mergeCell ref="G4273:J4273"/>
    <mergeCell ref="K4273:L4273"/>
    <mergeCell ref="M4273:O4273"/>
    <mergeCell ref="G4274:G4275"/>
    <mergeCell ref="H4274:J4274"/>
    <mergeCell ref="K4274:K4275"/>
    <mergeCell ref="L4274:L4275"/>
    <mergeCell ref="M4274:M4275"/>
    <mergeCell ref="N4274:N4275"/>
    <mergeCell ref="O4274:O4275"/>
    <mergeCell ref="F4147:F4149"/>
    <mergeCell ref="G4147:J4147"/>
    <mergeCell ref="K4147:L4147"/>
    <mergeCell ref="M4147:O4147"/>
    <mergeCell ref="G4148:G4149"/>
    <mergeCell ref="H4148:J4148"/>
    <mergeCell ref="K4148:K4149"/>
    <mergeCell ref="L4148:L4149"/>
    <mergeCell ref="M4148:M4149"/>
    <mergeCell ref="N4148:N4149"/>
    <mergeCell ref="O4148:O4149"/>
    <mergeCell ref="F4161:F4163"/>
    <mergeCell ref="G4161:J4161"/>
    <mergeCell ref="K4161:L4161"/>
    <mergeCell ref="M4161:O4161"/>
    <mergeCell ref="G4162:G4163"/>
    <mergeCell ref="H4162:J4162"/>
    <mergeCell ref="K4162:K4163"/>
    <mergeCell ref="L4162:L4163"/>
    <mergeCell ref="M4162:M4163"/>
    <mergeCell ref="N4162:N4163"/>
    <mergeCell ref="O4162:O4163"/>
    <mergeCell ref="F4091:F4093"/>
    <mergeCell ref="G4091:J4091"/>
    <mergeCell ref="K4091:L4091"/>
    <mergeCell ref="M4091:O4091"/>
    <mergeCell ref="G4092:G4093"/>
    <mergeCell ref="H4092:J4092"/>
    <mergeCell ref="K4092:K4093"/>
    <mergeCell ref="L4092:L4093"/>
    <mergeCell ref="M4092:M4093"/>
    <mergeCell ref="N4092:N4093"/>
    <mergeCell ref="O4092:O4093"/>
    <mergeCell ref="F4105:F4107"/>
    <mergeCell ref="G4105:J4105"/>
    <mergeCell ref="K4105:L4105"/>
    <mergeCell ref="M4105:O4105"/>
    <mergeCell ref="G4106:G4107"/>
    <mergeCell ref="H4106:J4106"/>
    <mergeCell ref="K4106:K4107"/>
    <mergeCell ref="L4106:L4107"/>
    <mergeCell ref="M4106:M4107"/>
    <mergeCell ref="N4106:N4107"/>
    <mergeCell ref="O4106:O4107"/>
    <mergeCell ref="F4063:F4065"/>
    <mergeCell ref="G4063:J4063"/>
    <mergeCell ref="K4063:L4063"/>
    <mergeCell ref="M4063:O4063"/>
    <mergeCell ref="G4064:G4065"/>
    <mergeCell ref="H4064:J4064"/>
    <mergeCell ref="K4064:K4065"/>
    <mergeCell ref="L4064:L4065"/>
    <mergeCell ref="M4064:M4065"/>
    <mergeCell ref="N4064:N4065"/>
    <mergeCell ref="O4064:O4065"/>
    <mergeCell ref="F4077:F4079"/>
    <mergeCell ref="G4077:J4077"/>
    <mergeCell ref="K4077:L4077"/>
    <mergeCell ref="M4077:O4077"/>
    <mergeCell ref="G4078:G4079"/>
    <mergeCell ref="H4078:J4078"/>
    <mergeCell ref="K4078:K4079"/>
    <mergeCell ref="L4078:L4079"/>
    <mergeCell ref="M4078:M4079"/>
    <mergeCell ref="N4078:N4079"/>
    <mergeCell ref="O4078:O4079"/>
    <mergeCell ref="F3951:F3953"/>
    <mergeCell ref="G3951:J3951"/>
    <mergeCell ref="K3951:L3951"/>
    <mergeCell ref="M3951:O3951"/>
    <mergeCell ref="G3952:G3953"/>
    <mergeCell ref="H3952:J3952"/>
    <mergeCell ref="K3952:K3953"/>
    <mergeCell ref="L3952:L3953"/>
    <mergeCell ref="M3952:M3953"/>
    <mergeCell ref="N3952:N3953"/>
    <mergeCell ref="O3952:O3953"/>
    <mergeCell ref="F3965:F3967"/>
    <mergeCell ref="G3965:J3965"/>
    <mergeCell ref="K3965:L3965"/>
    <mergeCell ref="M3965:O3965"/>
    <mergeCell ref="G3966:G3967"/>
    <mergeCell ref="H3966:J3966"/>
    <mergeCell ref="K3966:K3967"/>
    <mergeCell ref="L3966:L3967"/>
    <mergeCell ref="M3966:M3967"/>
    <mergeCell ref="N3966:N3967"/>
    <mergeCell ref="O3966:O3967"/>
    <mergeCell ref="F3867:F3869"/>
    <mergeCell ref="G3867:J3867"/>
    <mergeCell ref="K3867:L3867"/>
    <mergeCell ref="M3867:O3867"/>
    <mergeCell ref="G3868:G3869"/>
    <mergeCell ref="H3868:J3868"/>
    <mergeCell ref="K3868:K3869"/>
    <mergeCell ref="L3868:L3869"/>
    <mergeCell ref="M3868:M3869"/>
    <mergeCell ref="N3868:N3869"/>
    <mergeCell ref="O3868:O3869"/>
    <mergeCell ref="F3881:F3883"/>
    <mergeCell ref="G3881:J3881"/>
    <mergeCell ref="K3881:L3881"/>
    <mergeCell ref="M3881:O3881"/>
    <mergeCell ref="G3882:G3883"/>
    <mergeCell ref="H3882:J3882"/>
    <mergeCell ref="K3882:K3883"/>
    <mergeCell ref="L3882:L3883"/>
    <mergeCell ref="M3882:M3883"/>
    <mergeCell ref="N3882:N3883"/>
    <mergeCell ref="O3882:O3883"/>
    <mergeCell ref="F3839:F3841"/>
    <mergeCell ref="G3839:J3839"/>
    <mergeCell ref="K3839:L3839"/>
    <mergeCell ref="M3839:O3839"/>
    <mergeCell ref="G3840:G3841"/>
    <mergeCell ref="H3840:J3840"/>
    <mergeCell ref="K3840:K3841"/>
    <mergeCell ref="L3840:L3841"/>
    <mergeCell ref="M3840:M3841"/>
    <mergeCell ref="N3840:N3841"/>
    <mergeCell ref="O3840:O3841"/>
    <mergeCell ref="F3853:F3855"/>
    <mergeCell ref="G3853:J3853"/>
    <mergeCell ref="K3853:L3853"/>
    <mergeCell ref="M3853:O3853"/>
    <mergeCell ref="G3854:G3855"/>
    <mergeCell ref="H3854:J3854"/>
    <mergeCell ref="K3854:K3855"/>
    <mergeCell ref="L3854:L3855"/>
    <mergeCell ref="M3854:M3855"/>
    <mergeCell ref="N3854:N3855"/>
    <mergeCell ref="O3854:O3855"/>
    <mergeCell ref="F3811:F3813"/>
    <mergeCell ref="G3811:J3811"/>
    <mergeCell ref="K3811:L3811"/>
    <mergeCell ref="M3811:O3811"/>
    <mergeCell ref="G3812:G3813"/>
    <mergeCell ref="H3812:J3812"/>
    <mergeCell ref="K3812:K3813"/>
    <mergeCell ref="L3812:L3813"/>
    <mergeCell ref="M3812:M3813"/>
    <mergeCell ref="N3812:N3813"/>
    <mergeCell ref="O3812:O3813"/>
    <mergeCell ref="F3825:F3827"/>
    <mergeCell ref="G3825:J3825"/>
    <mergeCell ref="K3825:L3825"/>
    <mergeCell ref="M3825:O3825"/>
    <mergeCell ref="G3826:G3827"/>
    <mergeCell ref="H3826:J3826"/>
    <mergeCell ref="K3826:K3827"/>
    <mergeCell ref="L3826:L3827"/>
    <mergeCell ref="M3826:M3827"/>
    <mergeCell ref="N3826:N3827"/>
    <mergeCell ref="O3826:O3827"/>
    <mergeCell ref="F3643:F3645"/>
    <mergeCell ref="G3643:J3643"/>
    <mergeCell ref="K3643:L3643"/>
    <mergeCell ref="M3643:O3643"/>
    <mergeCell ref="G3644:G3645"/>
    <mergeCell ref="H3644:J3644"/>
    <mergeCell ref="K3644:K3645"/>
    <mergeCell ref="L3644:L3645"/>
    <mergeCell ref="M3644:M3645"/>
    <mergeCell ref="N3644:N3645"/>
    <mergeCell ref="O3644:O3645"/>
    <mergeCell ref="F3657:F3659"/>
    <mergeCell ref="G3657:J3657"/>
    <mergeCell ref="K3657:L3657"/>
    <mergeCell ref="M3657:O3657"/>
    <mergeCell ref="G3658:G3659"/>
    <mergeCell ref="H3658:J3658"/>
    <mergeCell ref="K3658:K3659"/>
    <mergeCell ref="L3658:L3659"/>
    <mergeCell ref="M3658:M3659"/>
    <mergeCell ref="N3658:N3659"/>
    <mergeCell ref="O3658:O3659"/>
    <mergeCell ref="F3559:F3561"/>
    <mergeCell ref="G3559:J3559"/>
    <mergeCell ref="K3559:L3559"/>
    <mergeCell ref="M3559:O3559"/>
    <mergeCell ref="G3560:G3561"/>
    <mergeCell ref="H3560:J3560"/>
    <mergeCell ref="K3560:K3561"/>
    <mergeCell ref="L3560:L3561"/>
    <mergeCell ref="M3560:M3561"/>
    <mergeCell ref="N3560:N3561"/>
    <mergeCell ref="O3560:O3561"/>
    <mergeCell ref="F3573:F3575"/>
    <mergeCell ref="G3573:J3573"/>
    <mergeCell ref="K3573:L3573"/>
    <mergeCell ref="M3573:O3573"/>
    <mergeCell ref="G3574:G3575"/>
    <mergeCell ref="H3574:J3574"/>
    <mergeCell ref="K3574:K3575"/>
    <mergeCell ref="L3574:L3575"/>
    <mergeCell ref="M3574:M3575"/>
    <mergeCell ref="N3574:N3575"/>
    <mergeCell ref="O3574:O3575"/>
    <mergeCell ref="F3475:F3477"/>
    <mergeCell ref="G3475:J3475"/>
    <mergeCell ref="K3475:L3475"/>
    <mergeCell ref="M3475:O3475"/>
    <mergeCell ref="G3476:G3477"/>
    <mergeCell ref="H3476:J3476"/>
    <mergeCell ref="K3476:K3477"/>
    <mergeCell ref="L3476:L3477"/>
    <mergeCell ref="M3476:M3477"/>
    <mergeCell ref="N3476:N3477"/>
    <mergeCell ref="O3476:O3477"/>
    <mergeCell ref="F3489:F3491"/>
    <mergeCell ref="G3489:J3489"/>
    <mergeCell ref="K3489:L3489"/>
    <mergeCell ref="M3489:O3489"/>
    <mergeCell ref="G3490:G3491"/>
    <mergeCell ref="H3490:J3490"/>
    <mergeCell ref="K3490:K3491"/>
    <mergeCell ref="L3490:L3491"/>
    <mergeCell ref="M3490:M3491"/>
    <mergeCell ref="N3490:N3491"/>
    <mergeCell ref="O3490:O3491"/>
    <mergeCell ref="F3447:F3449"/>
    <mergeCell ref="G3447:J3447"/>
    <mergeCell ref="K3447:L3447"/>
    <mergeCell ref="M3447:O3447"/>
    <mergeCell ref="G3448:G3449"/>
    <mergeCell ref="H3448:J3448"/>
    <mergeCell ref="K3448:K3449"/>
    <mergeCell ref="L3448:L3449"/>
    <mergeCell ref="M3448:M3449"/>
    <mergeCell ref="N3448:N3449"/>
    <mergeCell ref="O3448:O3449"/>
    <mergeCell ref="F3461:F3463"/>
    <mergeCell ref="G3461:J3461"/>
    <mergeCell ref="K3461:L3461"/>
    <mergeCell ref="M3461:O3461"/>
    <mergeCell ref="G3462:G3463"/>
    <mergeCell ref="H3462:J3462"/>
    <mergeCell ref="K3462:K3463"/>
    <mergeCell ref="L3462:L3463"/>
    <mergeCell ref="M3462:M3463"/>
    <mergeCell ref="N3462:N3463"/>
    <mergeCell ref="O3462:O3463"/>
    <mergeCell ref="F3419:F3421"/>
    <mergeCell ref="G3419:J3419"/>
    <mergeCell ref="K3419:L3419"/>
    <mergeCell ref="M3419:O3419"/>
    <mergeCell ref="G3420:G3421"/>
    <mergeCell ref="H3420:J3420"/>
    <mergeCell ref="K3420:K3421"/>
    <mergeCell ref="L3420:L3421"/>
    <mergeCell ref="M3420:M3421"/>
    <mergeCell ref="N3420:N3421"/>
    <mergeCell ref="O3420:O3421"/>
    <mergeCell ref="F3433:F3435"/>
    <mergeCell ref="G3433:J3433"/>
    <mergeCell ref="K3433:L3433"/>
    <mergeCell ref="M3433:O3433"/>
    <mergeCell ref="G3434:G3435"/>
    <mergeCell ref="H3434:J3434"/>
    <mergeCell ref="K3434:K3435"/>
    <mergeCell ref="L3434:L3435"/>
    <mergeCell ref="M3434:M3435"/>
    <mergeCell ref="N3434:N3435"/>
    <mergeCell ref="O3434:O3435"/>
    <mergeCell ref="F3391:F3393"/>
    <mergeCell ref="G3391:J3391"/>
    <mergeCell ref="K3391:L3391"/>
    <mergeCell ref="M3391:O3391"/>
    <mergeCell ref="G3392:G3393"/>
    <mergeCell ref="H3392:J3392"/>
    <mergeCell ref="K3392:K3393"/>
    <mergeCell ref="L3392:L3393"/>
    <mergeCell ref="M3392:M3393"/>
    <mergeCell ref="N3392:N3393"/>
    <mergeCell ref="O3392:O3393"/>
    <mergeCell ref="F3405:F3407"/>
    <mergeCell ref="G3405:J3405"/>
    <mergeCell ref="K3405:L3405"/>
    <mergeCell ref="M3405:O3405"/>
    <mergeCell ref="G3406:G3407"/>
    <mergeCell ref="H3406:J3406"/>
    <mergeCell ref="K3406:K3407"/>
    <mergeCell ref="L3406:L3407"/>
    <mergeCell ref="M3406:M3407"/>
    <mergeCell ref="N3406:N3407"/>
    <mergeCell ref="O3406:O3407"/>
    <mergeCell ref="F3349:F3351"/>
    <mergeCell ref="G3349:J3349"/>
    <mergeCell ref="K3349:L3349"/>
    <mergeCell ref="M3349:O3349"/>
    <mergeCell ref="G3350:G3351"/>
    <mergeCell ref="H3350:J3350"/>
    <mergeCell ref="K3350:K3351"/>
    <mergeCell ref="L3350:L3351"/>
    <mergeCell ref="M3350:M3351"/>
    <mergeCell ref="N3350:N3351"/>
    <mergeCell ref="O3350:O3351"/>
    <mergeCell ref="F3335:F3337"/>
    <mergeCell ref="G3335:J3335"/>
    <mergeCell ref="K3335:L3335"/>
    <mergeCell ref="M3335:O3335"/>
    <mergeCell ref="G3336:G3337"/>
    <mergeCell ref="H3336:J3336"/>
    <mergeCell ref="K3336:K3337"/>
    <mergeCell ref="L3336:L3337"/>
    <mergeCell ref="M3336:M3337"/>
    <mergeCell ref="N3336:N3337"/>
    <mergeCell ref="O3336:O3337"/>
    <mergeCell ref="F3307:F3309"/>
    <mergeCell ref="G3307:J3307"/>
    <mergeCell ref="K3307:L3307"/>
    <mergeCell ref="M3307:O3307"/>
    <mergeCell ref="G3308:G3309"/>
    <mergeCell ref="H3308:J3308"/>
    <mergeCell ref="K3308:K3309"/>
    <mergeCell ref="L3308:L3309"/>
    <mergeCell ref="M3308:M3309"/>
    <mergeCell ref="N3308:N3309"/>
    <mergeCell ref="O3308:O3309"/>
    <mergeCell ref="F3321:F3323"/>
    <mergeCell ref="G3321:J3321"/>
    <mergeCell ref="K3321:L3321"/>
    <mergeCell ref="M3321:O3321"/>
    <mergeCell ref="G3322:G3323"/>
    <mergeCell ref="H3322:J3322"/>
    <mergeCell ref="K3322:K3323"/>
    <mergeCell ref="L3322:L3323"/>
    <mergeCell ref="M3322:M3323"/>
    <mergeCell ref="N3322:N3323"/>
    <mergeCell ref="O3322:O3323"/>
    <mergeCell ref="F3223:F3225"/>
    <mergeCell ref="G3223:J3223"/>
    <mergeCell ref="K3223:L3223"/>
    <mergeCell ref="M3223:O3223"/>
    <mergeCell ref="G3224:G3225"/>
    <mergeCell ref="H3224:J3224"/>
    <mergeCell ref="K3224:K3225"/>
    <mergeCell ref="L3224:L3225"/>
    <mergeCell ref="M3224:M3225"/>
    <mergeCell ref="N3224:N3225"/>
    <mergeCell ref="O3224:O3225"/>
    <mergeCell ref="F3237:F3239"/>
    <mergeCell ref="G3237:J3237"/>
    <mergeCell ref="K3237:L3237"/>
    <mergeCell ref="M3237:O3237"/>
    <mergeCell ref="G3238:G3239"/>
    <mergeCell ref="H3238:J3238"/>
    <mergeCell ref="K3238:K3239"/>
    <mergeCell ref="L3238:L3239"/>
    <mergeCell ref="M3238:M3239"/>
    <mergeCell ref="N3238:N3239"/>
    <mergeCell ref="O3238:O3239"/>
    <mergeCell ref="F3083:F3085"/>
    <mergeCell ref="G3083:J3083"/>
    <mergeCell ref="K3083:L3083"/>
    <mergeCell ref="M3083:O3083"/>
    <mergeCell ref="G3084:G3085"/>
    <mergeCell ref="H3084:J3084"/>
    <mergeCell ref="K3084:K3085"/>
    <mergeCell ref="L3084:L3085"/>
    <mergeCell ref="M3084:M3085"/>
    <mergeCell ref="N3084:N3085"/>
    <mergeCell ref="O3084:O3085"/>
    <mergeCell ref="F3097:F3099"/>
    <mergeCell ref="G3097:J3097"/>
    <mergeCell ref="K3097:L3097"/>
    <mergeCell ref="M3097:O3097"/>
    <mergeCell ref="G3098:G3099"/>
    <mergeCell ref="H3098:J3098"/>
    <mergeCell ref="K3098:K3099"/>
    <mergeCell ref="L3098:L3099"/>
    <mergeCell ref="M3098:M3099"/>
    <mergeCell ref="N3098:N3099"/>
    <mergeCell ref="O3098:O3099"/>
    <mergeCell ref="O2986:O2987"/>
    <mergeCell ref="F2971:F2973"/>
    <mergeCell ref="G2971:J2971"/>
    <mergeCell ref="K2971:L2971"/>
    <mergeCell ref="M2971:O2971"/>
    <mergeCell ref="G2972:G2973"/>
    <mergeCell ref="H2972:J2972"/>
    <mergeCell ref="K2972:K2973"/>
    <mergeCell ref="L2972:L2973"/>
    <mergeCell ref="M2972:M2973"/>
    <mergeCell ref="N2972:N2973"/>
    <mergeCell ref="O2972:O2973"/>
    <mergeCell ref="F2985:F2987"/>
    <mergeCell ref="G2985:J2985"/>
    <mergeCell ref="K2985:L2985"/>
    <mergeCell ref="M2985:O2985"/>
    <mergeCell ref="G2986:G2987"/>
    <mergeCell ref="H2986:J2986"/>
    <mergeCell ref="K2986:K2987"/>
    <mergeCell ref="L2986:L2987"/>
    <mergeCell ref="M2986:M2987"/>
    <mergeCell ref="N2986:N2987"/>
    <mergeCell ref="F2915:F2917"/>
    <mergeCell ref="G2915:J2915"/>
    <mergeCell ref="K2915:L2915"/>
    <mergeCell ref="M2915:O2915"/>
    <mergeCell ref="G2916:G2917"/>
    <mergeCell ref="H2916:J2916"/>
    <mergeCell ref="K2916:K2917"/>
    <mergeCell ref="L2916:L2917"/>
    <mergeCell ref="M2916:M2917"/>
    <mergeCell ref="N2916:N2917"/>
    <mergeCell ref="O2916:O2917"/>
    <mergeCell ref="F2929:F2931"/>
    <mergeCell ref="G2929:J2929"/>
    <mergeCell ref="K2929:L2929"/>
    <mergeCell ref="M2929:O2929"/>
    <mergeCell ref="G2930:G2931"/>
    <mergeCell ref="H2930:J2930"/>
    <mergeCell ref="K2930:K2931"/>
    <mergeCell ref="L2930:L2931"/>
    <mergeCell ref="M2930:M2931"/>
    <mergeCell ref="N2930:N2931"/>
    <mergeCell ref="O2930:O2931"/>
    <mergeCell ref="F2831:F2833"/>
    <mergeCell ref="G2831:J2831"/>
    <mergeCell ref="K2831:L2831"/>
    <mergeCell ref="M2831:O2831"/>
    <mergeCell ref="G2832:G2833"/>
    <mergeCell ref="H2832:J2832"/>
    <mergeCell ref="K2832:K2833"/>
    <mergeCell ref="L2832:L2833"/>
    <mergeCell ref="M2832:M2833"/>
    <mergeCell ref="N2832:N2833"/>
    <mergeCell ref="O2832:O2833"/>
    <mergeCell ref="F2845:F2847"/>
    <mergeCell ref="G2845:J2845"/>
    <mergeCell ref="K2845:L2845"/>
    <mergeCell ref="M2845:O2845"/>
    <mergeCell ref="G2846:G2847"/>
    <mergeCell ref="H2846:J2846"/>
    <mergeCell ref="K2846:K2847"/>
    <mergeCell ref="L2846:L2847"/>
    <mergeCell ref="M2846:M2847"/>
    <mergeCell ref="N2846:N2847"/>
    <mergeCell ref="O2846:O2847"/>
    <mergeCell ref="F1459:F1461"/>
    <mergeCell ref="G1459:J1459"/>
    <mergeCell ref="K1459:L1459"/>
    <mergeCell ref="M1459:O1459"/>
    <mergeCell ref="G1460:G1461"/>
    <mergeCell ref="H1460:J1460"/>
    <mergeCell ref="K1460:K1461"/>
    <mergeCell ref="L1460:L1461"/>
    <mergeCell ref="M1460:M1461"/>
    <mergeCell ref="N1460:N1461"/>
    <mergeCell ref="O1460:O1461"/>
    <mergeCell ref="F1473:F1475"/>
    <mergeCell ref="G1473:J1473"/>
    <mergeCell ref="K1473:L1473"/>
    <mergeCell ref="M1473:O1473"/>
    <mergeCell ref="G1474:G1475"/>
    <mergeCell ref="H1474:J1474"/>
    <mergeCell ref="K1474:K1475"/>
    <mergeCell ref="L1474:L1475"/>
    <mergeCell ref="M1474:M1475"/>
    <mergeCell ref="N1474:N1475"/>
    <mergeCell ref="O1474:O1475"/>
    <mergeCell ref="F1431:F1433"/>
    <mergeCell ref="G1431:J1431"/>
    <mergeCell ref="K1431:L1431"/>
    <mergeCell ref="M1431:O1431"/>
    <mergeCell ref="G1432:G1433"/>
    <mergeCell ref="H1432:J1432"/>
    <mergeCell ref="K1432:K1433"/>
    <mergeCell ref="L1432:L1433"/>
    <mergeCell ref="M1432:M1433"/>
    <mergeCell ref="N1432:N1433"/>
    <mergeCell ref="O1432:O1433"/>
    <mergeCell ref="F1445:F1447"/>
    <mergeCell ref="G1445:J1445"/>
    <mergeCell ref="K1445:L1445"/>
    <mergeCell ref="M1445:O1445"/>
    <mergeCell ref="G1446:G1447"/>
    <mergeCell ref="H1446:J1446"/>
    <mergeCell ref="K1446:K1447"/>
    <mergeCell ref="L1446:L1447"/>
    <mergeCell ref="M1446:M1447"/>
    <mergeCell ref="N1446:N1447"/>
    <mergeCell ref="O1446:O1447"/>
    <mergeCell ref="F1403:F1405"/>
    <mergeCell ref="G1403:J1403"/>
    <mergeCell ref="K1403:L1403"/>
    <mergeCell ref="M1403:O1403"/>
    <mergeCell ref="G1404:G1405"/>
    <mergeCell ref="H1404:J1404"/>
    <mergeCell ref="K1404:K1405"/>
    <mergeCell ref="L1404:L1405"/>
    <mergeCell ref="M1404:M1405"/>
    <mergeCell ref="N1404:N1405"/>
    <mergeCell ref="O1404:O1405"/>
    <mergeCell ref="F1417:F1419"/>
    <mergeCell ref="G1417:J1417"/>
    <mergeCell ref="K1417:L1417"/>
    <mergeCell ref="M1417:O1417"/>
    <mergeCell ref="G1418:G1419"/>
    <mergeCell ref="H1418:J1418"/>
    <mergeCell ref="K1418:K1419"/>
    <mergeCell ref="L1418:L1419"/>
    <mergeCell ref="M1418:M1419"/>
    <mergeCell ref="N1418:N1419"/>
    <mergeCell ref="O1418:O1419"/>
    <mergeCell ref="F1375:F1377"/>
    <mergeCell ref="G1375:J1375"/>
    <mergeCell ref="K1375:L1375"/>
    <mergeCell ref="M1375:O1375"/>
    <mergeCell ref="G1376:G1377"/>
    <mergeCell ref="H1376:J1376"/>
    <mergeCell ref="K1376:K1377"/>
    <mergeCell ref="L1376:L1377"/>
    <mergeCell ref="M1376:M1377"/>
    <mergeCell ref="N1376:N1377"/>
    <mergeCell ref="O1376:O1377"/>
    <mergeCell ref="F1389:F1391"/>
    <mergeCell ref="G1389:J1389"/>
    <mergeCell ref="K1389:L1389"/>
    <mergeCell ref="M1389:O1389"/>
    <mergeCell ref="G1390:G1391"/>
    <mergeCell ref="H1390:J1390"/>
    <mergeCell ref="K1390:K1391"/>
    <mergeCell ref="L1390:L1391"/>
    <mergeCell ref="M1390:M1391"/>
    <mergeCell ref="N1390:N1391"/>
    <mergeCell ref="O1390:O1391"/>
    <mergeCell ref="F1347:F1349"/>
    <mergeCell ref="G1347:J1347"/>
    <mergeCell ref="K1347:L1347"/>
    <mergeCell ref="M1347:O1347"/>
    <mergeCell ref="G1348:G1349"/>
    <mergeCell ref="H1348:J1348"/>
    <mergeCell ref="K1348:K1349"/>
    <mergeCell ref="L1348:L1349"/>
    <mergeCell ref="M1348:M1349"/>
    <mergeCell ref="N1348:N1349"/>
    <mergeCell ref="O1348:O1349"/>
    <mergeCell ref="F1361:F1363"/>
    <mergeCell ref="G1361:J1361"/>
    <mergeCell ref="K1361:L1361"/>
    <mergeCell ref="M1361:O1361"/>
    <mergeCell ref="G1362:G1363"/>
    <mergeCell ref="H1362:J1362"/>
    <mergeCell ref="K1362:K1363"/>
    <mergeCell ref="L1362:L1363"/>
    <mergeCell ref="M1362:M1363"/>
    <mergeCell ref="N1362:N1363"/>
    <mergeCell ref="O1362:O1363"/>
    <mergeCell ref="F1319:F1321"/>
    <mergeCell ref="G1319:J1319"/>
    <mergeCell ref="K1319:L1319"/>
    <mergeCell ref="M1319:O1319"/>
    <mergeCell ref="G1320:G1321"/>
    <mergeCell ref="H1320:J1320"/>
    <mergeCell ref="K1320:K1321"/>
    <mergeCell ref="L1320:L1321"/>
    <mergeCell ref="M1320:M1321"/>
    <mergeCell ref="N1320:N1321"/>
    <mergeCell ref="O1320:O1321"/>
    <mergeCell ref="F1333:F1335"/>
    <mergeCell ref="G1333:J1333"/>
    <mergeCell ref="K1333:L1333"/>
    <mergeCell ref="M1333:O1333"/>
    <mergeCell ref="G1334:G1335"/>
    <mergeCell ref="H1334:J1334"/>
    <mergeCell ref="K1334:K1335"/>
    <mergeCell ref="L1334:L1335"/>
    <mergeCell ref="M1334:M1335"/>
    <mergeCell ref="N1334:N1335"/>
    <mergeCell ref="O1334:O1335"/>
    <mergeCell ref="F1291:F1293"/>
    <mergeCell ref="G1291:J1291"/>
    <mergeCell ref="K1291:L1291"/>
    <mergeCell ref="M1291:O1291"/>
    <mergeCell ref="G1292:G1293"/>
    <mergeCell ref="H1292:J1292"/>
    <mergeCell ref="K1292:K1293"/>
    <mergeCell ref="L1292:L1293"/>
    <mergeCell ref="M1292:M1293"/>
    <mergeCell ref="N1292:N1293"/>
    <mergeCell ref="O1292:O1293"/>
    <mergeCell ref="F1305:F1307"/>
    <mergeCell ref="G1305:J1305"/>
    <mergeCell ref="K1305:L1305"/>
    <mergeCell ref="M1305:O1305"/>
    <mergeCell ref="G1306:G1307"/>
    <mergeCell ref="H1306:J1306"/>
    <mergeCell ref="K1306:K1307"/>
    <mergeCell ref="L1306:L1307"/>
    <mergeCell ref="M1306:M1307"/>
    <mergeCell ref="N1306:N1307"/>
    <mergeCell ref="O1306:O1307"/>
    <mergeCell ref="F1263:F1265"/>
    <mergeCell ref="G1263:J1263"/>
    <mergeCell ref="K1263:L1263"/>
    <mergeCell ref="M1263:O1263"/>
    <mergeCell ref="G1264:G1265"/>
    <mergeCell ref="H1264:J1264"/>
    <mergeCell ref="K1264:K1265"/>
    <mergeCell ref="L1264:L1265"/>
    <mergeCell ref="M1264:M1265"/>
    <mergeCell ref="N1264:N1265"/>
    <mergeCell ref="O1264:O1265"/>
    <mergeCell ref="F1277:F1279"/>
    <mergeCell ref="G1277:J1277"/>
    <mergeCell ref="K1277:L1277"/>
    <mergeCell ref="M1277:O1277"/>
    <mergeCell ref="G1278:G1279"/>
    <mergeCell ref="H1278:J1278"/>
    <mergeCell ref="K1278:K1279"/>
    <mergeCell ref="L1278:L1279"/>
    <mergeCell ref="M1278:M1279"/>
    <mergeCell ref="N1278:N1279"/>
    <mergeCell ref="O1278:O1279"/>
    <mergeCell ref="F1235:F1237"/>
    <mergeCell ref="G1235:J1235"/>
    <mergeCell ref="K1235:L1235"/>
    <mergeCell ref="M1235:O1235"/>
    <mergeCell ref="G1236:G1237"/>
    <mergeCell ref="H1236:J1236"/>
    <mergeCell ref="K1236:K1237"/>
    <mergeCell ref="L1236:L1237"/>
    <mergeCell ref="M1236:M1237"/>
    <mergeCell ref="N1236:N1237"/>
    <mergeCell ref="O1236:O1237"/>
    <mergeCell ref="F1249:F1251"/>
    <mergeCell ref="G1249:J1249"/>
    <mergeCell ref="K1249:L1249"/>
    <mergeCell ref="M1249:O1249"/>
    <mergeCell ref="G1250:G1251"/>
    <mergeCell ref="H1250:J1250"/>
    <mergeCell ref="K1250:K1251"/>
    <mergeCell ref="L1250:L1251"/>
    <mergeCell ref="M1250:M1251"/>
    <mergeCell ref="N1250:N1251"/>
    <mergeCell ref="O1250:O1251"/>
    <mergeCell ref="F1207:F1209"/>
    <mergeCell ref="G1207:J1207"/>
    <mergeCell ref="K1207:L1207"/>
    <mergeCell ref="M1207:O1207"/>
    <mergeCell ref="G1208:G1209"/>
    <mergeCell ref="H1208:J1208"/>
    <mergeCell ref="K1208:K1209"/>
    <mergeCell ref="L1208:L1209"/>
    <mergeCell ref="M1208:M1209"/>
    <mergeCell ref="N1208:N1209"/>
    <mergeCell ref="O1208:O1209"/>
    <mergeCell ref="F1221:F1223"/>
    <mergeCell ref="G1221:J1221"/>
    <mergeCell ref="K1221:L1221"/>
    <mergeCell ref="M1221:O1221"/>
    <mergeCell ref="G1222:G1223"/>
    <mergeCell ref="H1222:J1222"/>
    <mergeCell ref="K1222:K1223"/>
    <mergeCell ref="L1222:L1223"/>
    <mergeCell ref="M1222:M1223"/>
    <mergeCell ref="N1222:N1223"/>
    <mergeCell ref="O1222:O1223"/>
    <mergeCell ref="F1179:F1181"/>
    <mergeCell ref="G1179:J1179"/>
    <mergeCell ref="K1179:L1179"/>
    <mergeCell ref="M1179:O1179"/>
    <mergeCell ref="G1180:G1181"/>
    <mergeCell ref="H1180:J1180"/>
    <mergeCell ref="K1180:K1181"/>
    <mergeCell ref="L1180:L1181"/>
    <mergeCell ref="M1180:M1181"/>
    <mergeCell ref="N1180:N1181"/>
    <mergeCell ref="O1180:O1181"/>
    <mergeCell ref="F1193:F1195"/>
    <mergeCell ref="G1193:J1193"/>
    <mergeCell ref="K1193:L1193"/>
    <mergeCell ref="M1193:O1193"/>
    <mergeCell ref="G1194:G1195"/>
    <mergeCell ref="H1194:J1194"/>
    <mergeCell ref="K1194:K1195"/>
    <mergeCell ref="L1194:L1195"/>
    <mergeCell ref="M1194:M1195"/>
    <mergeCell ref="N1194:N1195"/>
    <mergeCell ref="O1194:O1195"/>
    <mergeCell ref="F1151:F1153"/>
    <mergeCell ref="G1151:J1151"/>
    <mergeCell ref="K1151:L1151"/>
    <mergeCell ref="M1151:O1151"/>
    <mergeCell ref="G1152:G1153"/>
    <mergeCell ref="H1152:J1152"/>
    <mergeCell ref="K1152:K1153"/>
    <mergeCell ref="L1152:L1153"/>
    <mergeCell ref="M1152:M1153"/>
    <mergeCell ref="N1152:N1153"/>
    <mergeCell ref="O1152:O1153"/>
    <mergeCell ref="F1165:F1167"/>
    <mergeCell ref="G1165:J1165"/>
    <mergeCell ref="K1165:L1165"/>
    <mergeCell ref="M1165:O1165"/>
    <mergeCell ref="G1166:G1167"/>
    <mergeCell ref="H1166:J1166"/>
    <mergeCell ref="K1166:K1167"/>
    <mergeCell ref="L1166:L1167"/>
    <mergeCell ref="M1166:M1167"/>
    <mergeCell ref="N1166:N1167"/>
    <mergeCell ref="O1166:O1167"/>
    <mergeCell ref="F1123:F1125"/>
    <mergeCell ref="G1123:J1123"/>
    <mergeCell ref="K1123:L1123"/>
    <mergeCell ref="M1123:O1123"/>
    <mergeCell ref="G1124:G1125"/>
    <mergeCell ref="H1124:J1124"/>
    <mergeCell ref="K1124:K1125"/>
    <mergeCell ref="L1124:L1125"/>
    <mergeCell ref="M1124:M1125"/>
    <mergeCell ref="N1124:N1125"/>
    <mergeCell ref="O1124:O1125"/>
    <mergeCell ref="F1137:F1139"/>
    <mergeCell ref="G1137:J1137"/>
    <mergeCell ref="K1137:L1137"/>
    <mergeCell ref="M1137:O1137"/>
    <mergeCell ref="G1138:G1139"/>
    <mergeCell ref="H1138:J1138"/>
    <mergeCell ref="K1138:K1139"/>
    <mergeCell ref="L1138:L1139"/>
    <mergeCell ref="M1138:M1139"/>
    <mergeCell ref="N1138:N1139"/>
    <mergeCell ref="O1138:O1139"/>
    <mergeCell ref="F1095:F1097"/>
    <mergeCell ref="G1095:J1095"/>
    <mergeCell ref="K1095:L1095"/>
    <mergeCell ref="M1095:O1095"/>
    <mergeCell ref="G1096:G1097"/>
    <mergeCell ref="H1096:J1096"/>
    <mergeCell ref="K1096:K1097"/>
    <mergeCell ref="L1096:L1097"/>
    <mergeCell ref="M1096:M1097"/>
    <mergeCell ref="N1096:N1097"/>
    <mergeCell ref="O1096:O1097"/>
    <mergeCell ref="F1109:F1111"/>
    <mergeCell ref="G1109:J1109"/>
    <mergeCell ref="K1109:L1109"/>
    <mergeCell ref="M1109:O1109"/>
    <mergeCell ref="G1110:G1111"/>
    <mergeCell ref="H1110:J1110"/>
    <mergeCell ref="K1110:K1111"/>
    <mergeCell ref="L1110:L1111"/>
    <mergeCell ref="M1110:M1111"/>
    <mergeCell ref="N1110:N1111"/>
    <mergeCell ref="O1110:O1111"/>
    <mergeCell ref="F1067:F1069"/>
    <mergeCell ref="G1067:J1067"/>
    <mergeCell ref="K1067:L1067"/>
    <mergeCell ref="M1067:O1067"/>
    <mergeCell ref="G1068:G1069"/>
    <mergeCell ref="H1068:J1068"/>
    <mergeCell ref="K1068:K1069"/>
    <mergeCell ref="L1068:L1069"/>
    <mergeCell ref="M1068:M1069"/>
    <mergeCell ref="N1068:N1069"/>
    <mergeCell ref="O1068:O1069"/>
    <mergeCell ref="F1081:F1083"/>
    <mergeCell ref="G1081:J1081"/>
    <mergeCell ref="K1081:L1081"/>
    <mergeCell ref="M1081:O1081"/>
    <mergeCell ref="G1082:G1083"/>
    <mergeCell ref="H1082:J1082"/>
    <mergeCell ref="K1082:K1083"/>
    <mergeCell ref="L1082:L1083"/>
    <mergeCell ref="M1082:M1083"/>
    <mergeCell ref="N1082:N1083"/>
    <mergeCell ref="O1082:O1083"/>
    <mergeCell ref="F1039:F1041"/>
    <mergeCell ref="G1039:J1039"/>
    <mergeCell ref="K1039:L1039"/>
    <mergeCell ref="M1039:O1039"/>
    <mergeCell ref="G1040:G1041"/>
    <mergeCell ref="H1040:J1040"/>
    <mergeCell ref="K1040:K1041"/>
    <mergeCell ref="L1040:L1041"/>
    <mergeCell ref="M1040:M1041"/>
    <mergeCell ref="N1040:N1041"/>
    <mergeCell ref="O1040:O1041"/>
    <mergeCell ref="F1053:F1055"/>
    <mergeCell ref="G1053:J1053"/>
    <mergeCell ref="K1053:L1053"/>
    <mergeCell ref="M1053:O1053"/>
    <mergeCell ref="G1054:G1055"/>
    <mergeCell ref="H1054:J1054"/>
    <mergeCell ref="K1054:K1055"/>
    <mergeCell ref="L1054:L1055"/>
    <mergeCell ref="M1054:M1055"/>
    <mergeCell ref="N1054:N1055"/>
    <mergeCell ref="O1054:O1055"/>
    <mergeCell ref="F1011:F1013"/>
    <mergeCell ref="G1011:J1011"/>
    <mergeCell ref="K1011:L1011"/>
    <mergeCell ref="M1011:O1011"/>
    <mergeCell ref="G1012:G1013"/>
    <mergeCell ref="H1012:J1012"/>
    <mergeCell ref="K1012:K1013"/>
    <mergeCell ref="L1012:L1013"/>
    <mergeCell ref="M1012:M1013"/>
    <mergeCell ref="N1012:N1013"/>
    <mergeCell ref="O1012:O1013"/>
    <mergeCell ref="F1025:F1027"/>
    <mergeCell ref="G1025:J1025"/>
    <mergeCell ref="K1025:L1025"/>
    <mergeCell ref="M1025:O1025"/>
    <mergeCell ref="G1026:G1027"/>
    <mergeCell ref="H1026:J1026"/>
    <mergeCell ref="K1026:K1027"/>
    <mergeCell ref="L1026:L1027"/>
    <mergeCell ref="M1026:M1027"/>
    <mergeCell ref="N1026:N1027"/>
    <mergeCell ref="O1026:O1027"/>
    <mergeCell ref="F983:F985"/>
    <mergeCell ref="G983:J983"/>
    <mergeCell ref="K983:L983"/>
    <mergeCell ref="M983:O983"/>
    <mergeCell ref="G984:G985"/>
    <mergeCell ref="H984:J984"/>
    <mergeCell ref="K984:K985"/>
    <mergeCell ref="L984:L985"/>
    <mergeCell ref="M984:M985"/>
    <mergeCell ref="N984:N985"/>
    <mergeCell ref="O984:O985"/>
    <mergeCell ref="F997:F999"/>
    <mergeCell ref="G997:J997"/>
    <mergeCell ref="K997:L997"/>
    <mergeCell ref="M997:O997"/>
    <mergeCell ref="G998:G999"/>
    <mergeCell ref="H998:J998"/>
    <mergeCell ref="K998:K999"/>
    <mergeCell ref="L998:L999"/>
    <mergeCell ref="M998:M999"/>
    <mergeCell ref="N998:N999"/>
    <mergeCell ref="O998:O999"/>
    <mergeCell ref="F955:F957"/>
    <mergeCell ref="G955:J955"/>
    <mergeCell ref="K955:L955"/>
    <mergeCell ref="M955:O955"/>
    <mergeCell ref="G956:G957"/>
    <mergeCell ref="H956:J956"/>
    <mergeCell ref="K956:K957"/>
    <mergeCell ref="L956:L957"/>
    <mergeCell ref="M956:M957"/>
    <mergeCell ref="N956:N957"/>
    <mergeCell ref="O956:O957"/>
    <mergeCell ref="F969:F971"/>
    <mergeCell ref="G969:J969"/>
    <mergeCell ref="K969:L969"/>
    <mergeCell ref="M969:O969"/>
    <mergeCell ref="G970:G971"/>
    <mergeCell ref="H970:J970"/>
    <mergeCell ref="K970:K971"/>
    <mergeCell ref="L970:L971"/>
    <mergeCell ref="M970:M971"/>
    <mergeCell ref="N970:N971"/>
    <mergeCell ref="O970:O971"/>
    <mergeCell ref="F927:F929"/>
    <mergeCell ref="G927:J927"/>
    <mergeCell ref="K927:L927"/>
    <mergeCell ref="M927:O927"/>
    <mergeCell ref="G928:G929"/>
    <mergeCell ref="H928:J928"/>
    <mergeCell ref="K928:K929"/>
    <mergeCell ref="L928:L929"/>
    <mergeCell ref="M928:M929"/>
    <mergeCell ref="N928:N929"/>
    <mergeCell ref="O928:O929"/>
    <mergeCell ref="F941:F943"/>
    <mergeCell ref="G941:J941"/>
    <mergeCell ref="K941:L941"/>
    <mergeCell ref="M941:O941"/>
    <mergeCell ref="G942:G943"/>
    <mergeCell ref="H942:J942"/>
    <mergeCell ref="K942:K943"/>
    <mergeCell ref="L942:L943"/>
    <mergeCell ref="M942:M943"/>
    <mergeCell ref="N942:N943"/>
    <mergeCell ref="O942:O943"/>
    <mergeCell ref="F899:F901"/>
    <mergeCell ref="G899:J899"/>
    <mergeCell ref="K899:L899"/>
    <mergeCell ref="M899:O899"/>
    <mergeCell ref="G900:G901"/>
    <mergeCell ref="H900:J900"/>
    <mergeCell ref="K900:K901"/>
    <mergeCell ref="L900:L901"/>
    <mergeCell ref="M900:M901"/>
    <mergeCell ref="N900:N901"/>
    <mergeCell ref="O900:O901"/>
    <mergeCell ref="F913:F915"/>
    <mergeCell ref="G913:J913"/>
    <mergeCell ref="K913:L913"/>
    <mergeCell ref="M913:O913"/>
    <mergeCell ref="G914:G915"/>
    <mergeCell ref="H914:J914"/>
    <mergeCell ref="K914:K915"/>
    <mergeCell ref="L914:L915"/>
    <mergeCell ref="M914:M915"/>
    <mergeCell ref="N914:N915"/>
    <mergeCell ref="O914:O915"/>
    <mergeCell ref="F871:F873"/>
    <mergeCell ref="G871:J871"/>
    <mergeCell ref="K871:L871"/>
    <mergeCell ref="M871:O871"/>
    <mergeCell ref="G872:G873"/>
    <mergeCell ref="H872:J872"/>
    <mergeCell ref="K872:K873"/>
    <mergeCell ref="L872:L873"/>
    <mergeCell ref="M872:M873"/>
    <mergeCell ref="N872:N873"/>
    <mergeCell ref="O872:O873"/>
    <mergeCell ref="F885:F887"/>
    <mergeCell ref="G885:J885"/>
    <mergeCell ref="K885:L885"/>
    <mergeCell ref="M885:O885"/>
    <mergeCell ref="G886:G887"/>
    <mergeCell ref="H886:J886"/>
    <mergeCell ref="K886:K887"/>
    <mergeCell ref="L886:L887"/>
    <mergeCell ref="M886:M887"/>
    <mergeCell ref="N886:N887"/>
    <mergeCell ref="O886:O887"/>
    <mergeCell ref="F843:F845"/>
    <mergeCell ref="G843:J843"/>
    <mergeCell ref="K843:L843"/>
    <mergeCell ref="M843:O843"/>
    <mergeCell ref="G844:G845"/>
    <mergeCell ref="H844:J844"/>
    <mergeCell ref="K844:K845"/>
    <mergeCell ref="L844:L845"/>
    <mergeCell ref="M844:M845"/>
    <mergeCell ref="N844:N845"/>
    <mergeCell ref="O844:O845"/>
    <mergeCell ref="F857:F859"/>
    <mergeCell ref="G857:J857"/>
    <mergeCell ref="K857:L857"/>
    <mergeCell ref="M857:O857"/>
    <mergeCell ref="G858:G859"/>
    <mergeCell ref="H858:J858"/>
    <mergeCell ref="K858:K859"/>
    <mergeCell ref="L858:L859"/>
    <mergeCell ref="M858:M859"/>
    <mergeCell ref="N858:N859"/>
    <mergeCell ref="O858:O859"/>
    <mergeCell ref="F815:F817"/>
    <mergeCell ref="G815:J815"/>
    <mergeCell ref="K815:L815"/>
    <mergeCell ref="M815:O815"/>
    <mergeCell ref="G816:G817"/>
    <mergeCell ref="H816:J816"/>
    <mergeCell ref="K816:K817"/>
    <mergeCell ref="L816:L817"/>
    <mergeCell ref="M816:M817"/>
    <mergeCell ref="N816:N817"/>
    <mergeCell ref="O816:O817"/>
    <mergeCell ref="F829:F831"/>
    <mergeCell ref="G829:J829"/>
    <mergeCell ref="K829:L829"/>
    <mergeCell ref="M829:O829"/>
    <mergeCell ref="G830:G831"/>
    <mergeCell ref="H830:J830"/>
    <mergeCell ref="K830:K831"/>
    <mergeCell ref="L830:L831"/>
    <mergeCell ref="M830:M831"/>
    <mergeCell ref="N830:N831"/>
    <mergeCell ref="O830:O831"/>
    <mergeCell ref="F787:F789"/>
    <mergeCell ref="G787:J787"/>
    <mergeCell ref="K787:L787"/>
    <mergeCell ref="M787:O787"/>
    <mergeCell ref="G788:G789"/>
    <mergeCell ref="H788:J788"/>
    <mergeCell ref="K788:K789"/>
    <mergeCell ref="L788:L789"/>
    <mergeCell ref="M788:M789"/>
    <mergeCell ref="N788:N789"/>
    <mergeCell ref="O788:O789"/>
    <mergeCell ref="F801:F803"/>
    <mergeCell ref="G801:J801"/>
    <mergeCell ref="K801:L801"/>
    <mergeCell ref="M801:O801"/>
    <mergeCell ref="G802:G803"/>
    <mergeCell ref="H802:J802"/>
    <mergeCell ref="K802:K803"/>
    <mergeCell ref="L802:L803"/>
    <mergeCell ref="M802:M803"/>
    <mergeCell ref="N802:N803"/>
    <mergeCell ref="O802:O803"/>
    <mergeCell ref="F759:F761"/>
    <mergeCell ref="G759:J759"/>
    <mergeCell ref="K759:L759"/>
    <mergeCell ref="M759:O759"/>
    <mergeCell ref="G760:G761"/>
    <mergeCell ref="H760:J760"/>
    <mergeCell ref="K760:K761"/>
    <mergeCell ref="L760:L761"/>
    <mergeCell ref="M760:M761"/>
    <mergeCell ref="N760:N761"/>
    <mergeCell ref="O760:O761"/>
    <mergeCell ref="F773:F775"/>
    <mergeCell ref="G773:J773"/>
    <mergeCell ref="K773:L773"/>
    <mergeCell ref="M773:O773"/>
    <mergeCell ref="G774:G775"/>
    <mergeCell ref="H774:J774"/>
    <mergeCell ref="K774:K775"/>
    <mergeCell ref="L774:L775"/>
    <mergeCell ref="M774:M775"/>
    <mergeCell ref="N774:N775"/>
    <mergeCell ref="O774:O775"/>
    <mergeCell ref="F731:F733"/>
    <mergeCell ref="G731:J731"/>
    <mergeCell ref="K731:L731"/>
    <mergeCell ref="M731:O731"/>
    <mergeCell ref="G732:G733"/>
    <mergeCell ref="H732:J732"/>
    <mergeCell ref="K732:K733"/>
    <mergeCell ref="L732:L733"/>
    <mergeCell ref="M732:M733"/>
    <mergeCell ref="N732:N733"/>
    <mergeCell ref="O732:O733"/>
    <mergeCell ref="F745:F747"/>
    <mergeCell ref="G745:J745"/>
    <mergeCell ref="K745:L745"/>
    <mergeCell ref="M745:O745"/>
    <mergeCell ref="G746:G747"/>
    <mergeCell ref="H746:J746"/>
    <mergeCell ref="K746:K747"/>
    <mergeCell ref="L746:L747"/>
    <mergeCell ref="M746:M747"/>
    <mergeCell ref="N746:N747"/>
    <mergeCell ref="O746:O747"/>
    <mergeCell ref="F703:F705"/>
    <mergeCell ref="G703:J703"/>
    <mergeCell ref="K703:L703"/>
    <mergeCell ref="M703:O703"/>
    <mergeCell ref="G704:G705"/>
    <mergeCell ref="H704:J704"/>
    <mergeCell ref="K704:K705"/>
    <mergeCell ref="L704:L705"/>
    <mergeCell ref="M704:M705"/>
    <mergeCell ref="N704:N705"/>
    <mergeCell ref="O704:O705"/>
    <mergeCell ref="F717:F719"/>
    <mergeCell ref="G717:J717"/>
    <mergeCell ref="K717:L717"/>
    <mergeCell ref="M717:O717"/>
    <mergeCell ref="G718:G719"/>
    <mergeCell ref="H718:J718"/>
    <mergeCell ref="K718:K719"/>
    <mergeCell ref="L718:L719"/>
    <mergeCell ref="M718:M719"/>
    <mergeCell ref="N718:N719"/>
    <mergeCell ref="O718:O719"/>
    <mergeCell ref="F675:F677"/>
    <mergeCell ref="G675:J675"/>
    <mergeCell ref="K675:L675"/>
    <mergeCell ref="M675:O675"/>
    <mergeCell ref="G676:G677"/>
    <mergeCell ref="H676:J676"/>
    <mergeCell ref="K676:K677"/>
    <mergeCell ref="L676:L677"/>
    <mergeCell ref="M676:M677"/>
    <mergeCell ref="N676:N677"/>
    <mergeCell ref="O676:O677"/>
    <mergeCell ref="F689:F691"/>
    <mergeCell ref="G689:J689"/>
    <mergeCell ref="K689:L689"/>
    <mergeCell ref="M689:O689"/>
    <mergeCell ref="G690:G691"/>
    <mergeCell ref="H690:J690"/>
    <mergeCell ref="K690:K691"/>
    <mergeCell ref="L690:L691"/>
    <mergeCell ref="M690:M691"/>
    <mergeCell ref="N690:N691"/>
    <mergeCell ref="O690:O691"/>
    <mergeCell ref="F647:F649"/>
    <mergeCell ref="G647:J647"/>
    <mergeCell ref="K647:L647"/>
    <mergeCell ref="M647:O647"/>
    <mergeCell ref="G648:G649"/>
    <mergeCell ref="H648:J648"/>
    <mergeCell ref="K648:K649"/>
    <mergeCell ref="L648:L649"/>
    <mergeCell ref="M648:M649"/>
    <mergeCell ref="N648:N649"/>
    <mergeCell ref="O648:O649"/>
    <mergeCell ref="F661:F663"/>
    <mergeCell ref="G661:J661"/>
    <mergeCell ref="K661:L661"/>
    <mergeCell ref="M661:O661"/>
    <mergeCell ref="G662:G663"/>
    <mergeCell ref="H662:J662"/>
    <mergeCell ref="K662:K663"/>
    <mergeCell ref="L662:L663"/>
    <mergeCell ref="M662:M663"/>
    <mergeCell ref="N662:N663"/>
    <mergeCell ref="O662:O663"/>
    <mergeCell ref="F619:F621"/>
    <mergeCell ref="G619:J619"/>
    <mergeCell ref="K619:L619"/>
    <mergeCell ref="M619:O619"/>
    <mergeCell ref="G620:G621"/>
    <mergeCell ref="H620:J620"/>
    <mergeCell ref="K620:K621"/>
    <mergeCell ref="L620:L621"/>
    <mergeCell ref="M620:M621"/>
    <mergeCell ref="N620:N621"/>
    <mergeCell ref="O620:O621"/>
    <mergeCell ref="F633:F635"/>
    <mergeCell ref="G633:J633"/>
    <mergeCell ref="K633:L633"/>
    <mergeCell ref="M633:O633"/>
    <mergeCell ref="G634:G635"/>
    <mergeCell ref="H634:J634"/>
    <mergeCell ref="K634:K635"/>
    <mergeCell ref="L634:L635"/>
    <mergeCell ref="M634:M635"/>
    <mergeCell ref="N634:N635"/>
    <mergeCell ref="O634:O635"/>
    <mergeCell ref="F591:F593"/>
    <mergeCell ref="G591:J591"/>
    <mergeCell ref="K591:L591"/>
    <mergeCell ref="M591:O591"/>
    <mergeCell ref="G592:G593"/>
    <mergeCell ref="H592:J592"/>
    <mergeCell ref="K592:K593"/>
    <mergeCell ref="L592:L593"/>
    <mergeCell ref="M592:M593"/>
    <mergeCell ref="N592:N593"/>
    <mergeCell ref="O592:O593"/>
    <mergeCell ref="F605:F607"/>
    <mergeCell ref="G605:J605"/>
    <mergeCell ref="K605:L605"/>
    <mergeCell ref="M605:O605"/>
    <mergeCell ref="G606:G607"/>
    <mergeCell ref="H606:J606"/>
    <mergeCell ref="K606:K607"/>
    <mergeCell ref="L606:L607"/>
    <mergeCell ref="M606:M607"/>
    <mergeCell ref="N606:N607"/>
    <mergeCell ref="O606:O607"/>
    <mergeCell ref="F563:F565"/>
    <mergeCell ref="G563:J563"/>
    <mergeCell ref="K563:L563"/>
    <mergeCell ref="M563:O563"/>
    <mergeCell ref="G564:G565"/>
    <mergeCell ref="H564:J564"/>
    <mergeCell ref="K564:K565"/>
    <mergeCell ref="L564:L565"/>
    <mergeCell ref="M564:M565"/>
    <mergeCell ref="N564:N565"/>
    <mergeCell ref="O564:O565"/>
    <mergeCell ref="F577:F579"/>
    <mergeCell ref="G577:J577"/>
    <mergeCell ref="K577:L577"/>
    <mergeCell ref="M577:O577"/>
    <mergeCell ref="G578:G579"/>
    <mergeCell ref="H578:J578"/>
    <mergeCell ref="K578:K579"/>
    <mergeCell ref="L578:L579"/>
    <mergeCell ref="M578:M579"/>
    <mergeCell ref="N578:N579"/>
    <mergeCell ref="O578:O579"/>
    <mergeCell ref="F535:F537"/>
    <mergeCell ref="G535:J535"/>
    <mergeCell ref="K535:L535"/>
    <mergeCell ref="M535:O535"/>
    <mergeCell ref="G536:G537"/>
    <mergeCell ref="H536:J536"/>
    <mergeCell ref="K536:K537"/>
    <mergeCell ref="L536:L537"/>
    <mergeCell ref="M536:M537"/>
    <mergeCell ref="N536:N537"/>
    <mergeCell ref="O536:O537"/>
    <mergeCell ref="F549:F551"/>
    <mergeCell ref="G549:J549"/>
    <mergeCell ref="K549:L549"/>
    <mergeCell ref="M549:O549"/>
    <mergeCell ref="G550:G551"/>
    <mergeCell ref="H550:J550"/>
    <mergeCell ref="K550:K551"/>
    <mergeCell ref="L550:L551"/>
    <mergeCell ref="M550:M551"/>
    <mergeCell ref="N550:N551"/>
    <mergeCell ref="O550:O551"/>
    <mergeCell ref="F507:F509"/>
    <mergeCell ref="G507:J507"/>
    <mergeCell ref="K507:L507"/>
    <mergeCell ref="M507:O507"/>
    <mergeCell ref="G508:G509"/>
    <mergeCell ref="H508:J508"/>
    <mergeCell ref="K508:K509"/>
    <mergeCell ref="L508:L509"/>
    <mergeCell ref="M508:M509"/>
    <mergeCell ref="N508:N509"/>
    <mergeCell ref="O508:O509"/>
    <mergeCell ref="F521:F523"/>
    <mergeCell ref="G521:J521"/>
    <mergeCell ref="K521:L521"/>
    <mergeCell ref="M521:O521"/>
    <mergeCell ref="G522:G523"/>
    <mergeCell ref="H522:J522"/>
    <mergeCell ref="K522:K523"/>
    <mergeCell ref="L522:L523"/>
    <mergeCell ref="M522:M523"/>
    <mergeCell ref="N522:N523"/>
    <mergeCell ref="O522:O523"/>
    <mergeCell ref="F479:F481"/>
    <mergeCell ref="G479:J479"/>
    <mergeCell ref="K479:L479"/>
    <mergeCell ref="M479:O479"/>
    <mergeCell ref="G480:G481"/>
    <mergeCell ref="H480:J480"/>
    <mergeCell ref="K480:K481"/>
    <mergeCell ref="L480:L481"/>
    <mergeCell ref="M480:M481"/>
    <mergeCell ref="N480:N481"/>
    <mergeCell ref="O480:O481"/>
    <mergeCell ref="F493:F495"/>
    <mergeCell ref="G493:J493"/>
    <mergeCell ref="K493:L493"/>
    <mergeCell ref="M493:O493"/>
    <mergeCell ref="G494:G495"/>
    <mergeCell ref="H494:J494"/>
    <mergeCell ref="K494:K495"/>
    <mergeCell ref="L494:L495"/>
    <mergeCell ref="M494:M495"/>
    <mergeCell ref="N494:N495"/>
    <mergeCell ref="O494:O495"/>
    <mergeCell ref="F451:F453"/>
    <mergeCell ref="G451:J451"/>
    <mergeCell ref="K451:L451"/>
    <mergeCell ref="M451:O451"/>
    <mergeCell ref="G452:G453"/>
    <mergeCell ref="H452:J452"/>
    <mergeCell ref="K452:K453"/>
    <mergeCell ref="L452:L453"/>
    <mergeCell ref="M452:M453"/>
    <mergeCell ref="N452:N453"/>
    <mergeCell ref="O452:O453"/>
    <mergeCell ref="F465:F467"/>
    <mergeCell ref="G465:J465"/>
    <mergeCell ref="K465:L465"/>
    <mergeCell ref="M465:O465"/>
    <mergeCell ref="G466:G467"/>
    <mergeCell ref="H466:J466"/>
    <mergeCell ref="K466:K467"/>
    <mergeCell ref="L466:L467"/>
    <mergeCell ref="M466:M467"/>
    <mergeCell ref="N466:N467"/>
    <mergeCell ref="O466:O467"/>
    <mergeCell ref="F423:F425"/>
    <mergeCell ref="G423:J423"/>
    <mergeCell ref="K423:L423"/>
    <mergeCell ref="M423:O423"/>
    <mergeCell ref="G424:G425"/>
    <mergeCell ref="H424:J424"/>
    <mergeCell ref="K424:K425"/>
    <mergeCell ref="L424:L425"/>
    <mergeCell ref="M424:M425"/>
    <mergeCell ref="N424:N425"/>
    <mergeCell ref="O424:O425"/>
    <mergeCell ref="F437:F439"/>
    <mergeCell ref="G437:J437"/>
    <mergeCell ref="K437:L437"/>
    <mergeCell ref="M437:O437"/>
    <mergeCell ref="G438:G439"/>
    <mergeCell ref="H438:J438"/>
    <mergeCell ref="K438:K439"/>
    <mergeCell ref="L438:L439"/>
    <mergeCell ref="M438:M439"/>
    <mergeCell ref="N438:N439"/>
    <mergeCell ref="O438:O439"/>
    <mergeCell ref="F395:F397"/>
    <mergeCell ref="G395:J395"/>
    <mergeCell ref="K395:L395"/>
    <mergeCell ref="M395:O395"/>
    <mergeCell ref="G396:G397"/>
    <mergeCell ref="H396:J396"/>
    <mergeCell ref="K396:K397"/>
    <mergeCell ref="L396:L397"/>
    <mergeCell ref="M396:M397"/>
    <mergeCell ref="N396:N397"/>
    <mergeCell ref="O396:O397"/>
    <mergeCell ref="F409:F411"/>
    <mergeCell ref="G409:J409"/>
    <mergeCell ref="K409:L409"/>
    <mergeCell ref="M409:O409"/>
    <mergeCell ref="G410:G411"/>
    <mergeCell ref="H410:J410"/>
    <mergeCell ref="K410:K411"/>
    <mergeCell ref="L410:L411"/>
    <mergeCell ref="M410:M411"/>
    <mergeCell ref="N410:N411"/>
    <mergeCell ref="O410:O411"/>
    <mergeCell ref="F367:F369"/>
    <mergeCell ref="G367:J367"/>
    <mergeCell ref="K367:L367"/>
    <mergeCell ref="M367:O367"/>
    <mergeCell ref="G368:G369"/>
    <mergeCell ref="H368:J368"/>
    <mergeCell ref="K368:K369"/>
    <mergeCell ref="L368:L369"/>
    <mergeCell ref="M368:M369"/>
    <mergeCell ref="N368:N369"/>
    <mergeCell ref="O368:O369"/>
    <mergeCell ref="F381:F383"/>
    <mergeCell ref="G381:J381"/>
    <mergeCell ref="K381:L381"/>
    <mergeCell ref="M381:O381"/>
    <mergeCell ref="G382:G383"/>
    <mergeCell ref="H382:J382"/>
    <mergeCell ref="K382:K383"/>
    <mergeCell ref="L382:L383"/>
    <mergeCell ref="M382:M383"/>
    <mergeCell ref="N382:N383"/>
    <mergeCell ref="O382:O383"/>
    <mergeCell ref="F339:F341"/>
    <mergeCell ref="G339:J339"/>
    <mergeCell ref="K339:L339"/>
    <mergeCell ref="M339:O339"/>
    <mergeCell ref="G340:G341"/>
    <mergeCell ref="H340:J340"/>
    <mergeCell ref="K340:K341"/>
    <mergeCell ref="L340:L341"/>
    <mergeCell ref="M340:M341"/>
    <mergeCell ref="N340:N341"/>
    <mergeCell ref="O340:O341"/>
    <mergeCell ref="F353:F355"/>
    <mergeCell ref="G353:J353"/>
    <mergeCell ref="K353:L353"/>
    <mergeCell ref="M353:O353"/>
    <mergeCell ref="G354:G355"/>
    <mergeCell ref="H354:J354"/>
    <mergeCell ref="K354:K355"/>
    <mergeCell ref="L354:L355"/>
    <mergeCell ref="M354:M355"/>
    <mergeCell ref="N354:N355"/>
    <mergeCell ref="O354:O355"/>
    <mergeCell ref="F311:F313"/>
    <mergeCell ref="G311:J311"/>
    <mergeCell ref="K311:L311"/>
    <mergeCell ref="M311:O311"/>
    <mergeCell ref="G312:G313"/>
    <mergeCell ref="H312:J312"/>
    <mergeCell ref="K312:K313"/>
    <mergeCell ref="L312:L313"/>
    <mergeCell ref="M312:M313"/>
    <mergeCell ref="N312:N313"/>
    <mergeCell ref="O312:O313"/>
    <mergeCell ref="F325:F327"/>
    <mergeCell ref="G325:J325"/>
    <mergeCell ref="K325:L325"/>
    <mergeCell ref="M325:O325"/>
    <mergeCell ref="G326:G327"/>
    <mergeCell ref="H326:J326"/>
    <mergeCell ref="K326:K327"/>
    <mergeCell ref="L326:L327"/>
    <mergeCell ref="M326:M327"/>
    <mergeCell ref="N326:N327"/>
    <mergeCell ref="O326:O327"/>
    <mergeCell ref="F283:F285"/>
    <mergeCell ref="G283:J283"/>
    <mergeCell ref="K283:L283"/>
    <mergeCell ref="M283:O283"/>
    <mergeCell ref="G284:G285"/>
    <mergeCell ref="H284:J284"/>
    <mergeCell ref="K284:K285"/>
    <mergeCell ref="L284:L285"/>
    <mergeCell ref="M284:M285"/>
    <mergeCell ref="N284:N285"/>
    <mergeCell ref="O284:O285"/>
    <mergeCell ref="F297:F299"/>
    <mergeCell ref="G297:J297"/>
    <mergeCell ref="K297:L297"/>
    <mergeCell ref="M297:O297"/>
    <mergeCell ref="G298:G299"/>
    <mergeCell ref="H298:J298"/>
    <mergeCell ref="K298:K299"/>
    <mergeCell ref="L298:L299"/>
    <mergeCell ref="M298:M299"/>
    <mergeCell ref="N298:N299"/>
    <mergeCell ref="O298:O299"/>
    <mergeCell ref="F255:F257"/>
    <mergeCell ref="G255:J255"/>
    <mergeCell ref="K255:L255"/>
    <mergeCell ref="M255:O255"/>
    <mergeCell ref="G256:G257"/>
    <mergeCell ref="H256:J256"/>
    <mergeCell ref="K256:K257"/>
    <mergeCell ref="L256:L257"/>
    <mergeCell ref="M256:M257"/>
    <mergeCell ref="N256:N257"/>
    <mergeCell ref="O256:O257"/>
    <mergeCell ref="F269:F271"/>
    <mergeCell ref="G269:J269"/>
    <mergeCell ref="K269:L269"/>
    <mergeCell ref="M269:O269"/>
    <mergeCell ref="G270:G271"/>
    <mergeCell ref="H270:J270"/>
    <mergeCell ref="K270:K271"/>
    <mergeCell ref="L270:L271"/>
    <mergeCell ref="M270:M271"/>
    <mergeCell ref="N270:N271"/>
    <mergeCell ref="O270:O271"/>
    <mergeCell ref="F227:F229"/>
    <mergeCell ref="G227:J227"/>
    <mergeCell ref="K227:L227"/>
    <mergeCell ref="M227:O227"/>
    <mergeCell ref="G228:G229"/>
    <mergeCell ref="H228:J228"/>
    <mergeCell ref="K228:K229"/>
    <mergeCell ref="L228:L229"/>
    <mergeCell ref="M228:M229"/>
    <mergeCell ref="N228:N229"/>
    <mergeCell ref="O228:O229"/>
    <mergeCell ref="F241:F243"/>
    <mergeCell ref="G241:J241"/>
    <mergeCell ref="K241:L241"/>
    <mergeCell ref="M241:O241"/>
    <mergeCell ref="G242:G243"/>
    <mergeCell ref="H242:J242"/>
    <mergeCell ref="K242:K243"/>
    <mergeCell ref="L242:L243"/>
    <mergeCell ref="M242:M243"/>
    <mergeCell ref="N242:N243"/>
    <mergeCell ref="O242:O243"/>
    <mergeCell ref="F199:F201"/>
    <mergeCell ref="G199:J199"/>
    <mergeCell ref="K199:L199"/>
    <mergeCell ref="M199:O199"/>
    <mergeCell ref="G200:G201"/>
    <mergeCell ref="H200:J200"/>
    <mergeCell ref="K200:K201"/>
    <mergeCell ref="L200:L201"/>
    <mergeCell ref="M200:M201"/>
    <mergeCell ref="N200:N201"/>
    <mergeCell ref="O200:O201"/>
    <mergeCell ref="F213:F215"/>
    <mergeCell ref="G213:J213"/>
    <mergeCell ref="K213:L213"/>
    <mergeCell ref="M213:O213"/>
    <mergeCell ref="G214:G215"/>
    <mergeCell ref="H214:J214"/>
    <mergeCell ref="K214:K215"/>
    <mergeCell ref="L214:L215"/>
    <mergeCell ref="M214:M215"/>
    <mergeCell ref="N214:N215"/>
    <mergeCell ref="O214:O215"/>
    <mergeCell ref="F171:F173"/>
    <mergeCell ref="G171:J171"/>
    <mergeCell ref="K171:L171"/>
    <mergeCell ref="M171:O171"/>
    <mergeCell ref="G172:G173"/>
    <mergeCell ref="H172:J172"/>
    <mergeCell ref="K172:K173"/>
    <mergeCell ref="L172:L173"/>
    <mergeCell ref="M172:M173"/>
    <mergeCell ref="N172:N173"/>
    <mergeCell ref="O172:O173"/>
    <mergeCell ref="F185:F187"/>
    <mergeCell ref="G185:J185"/>
    <mergeCell ref="K185:L185"/>
    <mergeCell ref="M185:O185"/>
    <mergeCell ref="G186:G187"/>
    <mergeCell ref="H186:J186"/>
    <mergeCell ref="K186:K187"/>
    <mergeCell ref="L186:L187"/>
    <mergeCell ref="M186:M187"/>
    <mergeCell ref="N186:N187"/>
    <mergeCell ref="O186:O187"/>
    <mergeCell ref="F143:F145"/>
    <mergeCell ref="G143:J143"/>
    <mergeCell ref="K143:L143"/>
    <mergeCell ref="M143:O143"/>
    <mergeCell ref="G144:G145"/>
    <mergeCell ref="H144:J144"/>
    <mergeCell ref="K144:K145"/>
    <mergeCell ref="L144:L145"/>
    <mergeCell ref="M144:M145"/>
    <mergeCell ref="N144:N145"/>
    <mergeCell ref="O144:O145"/>
    <mergeCell ref="F157:F159"/>
    <mergeCell ref="G157:J157"/>
    <mergeCell ref="K157:L157"/>
    <mergeCell ref="M157:O157"/>
    <mergeCell ref="G158:G159"/>
    <mergeCell ref="H158:J158"/>
    <mergeCell ref="K158:K159"/>
    <mergeCell ref="L158:L159"/>
    <mergeCell ref="M158:M159"/>
    <mergeCell ref="N158:N159"/>
    <mergeCell ref="O158:O159"/>
    <mergeCell ref="F115:F117"/>
    <mergeCell ref="G115:J115"/>
    <mergeCell ref="K115:L115"/>
    <mergeCell ref="M115:O115"/>
    <mergeCell ref="G116:G117"/>
    <mergeCell ref="H116:J116"/>
    <mergeCell ref="K116:K117"/>
    <mergeCell ref="L116:L117"/>
    <mergeCell ref="M116:M117"/>
    <mergeCell ref="N116:N117"/>
    <mergeCell ref="O116:O117"/>
    <mergeCell ref="F129:F131"/>
    <mergeCell ref="G129:J129"/>
    <mergeCell ref="K129:L129"/>
    <mergeCell ref="M129:O129"/>
    <mergeCell ref="G130:G131"/>
    <mergeCell ref="H130:J130"/>
    <mergeCell ref="K130:K131"/>
    <mergeCell ref="L130:L131"/>
    <mergeCell ref="M130:M131"/>
    <mergeCell ref="N130:N131"/>
    <mergeCell ref="O130:O131"/>
    <mergeCell ref="F87:F89"/>
    <mergeCell ref="G87:J87"/>
    <mergeCell ref="K87:L87"/>
    <mergeCell ref="M87:O87"/>
    <mergeCell ref="G88:G89"/>
    <mergeCell ref="H88:J88"/>
    <mergeCell ref="K88:K89"/>
    <mergeCell ref="L88:L89"/>
    <mergeCell ref="M88:M89"/>
    <mergeCell ref="N88:N89"/>
    <mergeCell ref="O88:O89"/>
    <mergeCell ref="F101:F103"/>
    <mergeCell ref="G101:J101"/>
    <mergeCell ref="K101:L101"/>
    <mergeCell ref="M101:O101"/>
    <mergeCell ref="G102:G103"/>
    <mergeCell ref="H102:J102"/>
    <mergeCell ref="K102:K103"/>
    <mergeCell ref="L102:L103"/>
    <mergeCell ref="M102:M103"/>
    <mergeCell ref="N102:N103"/>
    <mergeCell ref="O102:O103"/>
    <mergeCell ref="G60:G61"/>
    <mergeCell ref="H60:J60"/>
    <mergeCell ref="K60:K61"/>
    <mergeCell ref="L60:L61"/>
    <mergeCell ref="M60:M61"/>
    <mergeCell ref="N60:N61"/>
    <mergeCell ref="O60:O61"/>
    <mergeCell ref="F73:F75"/>
    <mergeCell ref="G73:J73"/>
    <mergeCell ref="K73:L73"/>
    <mergeCell ref="M73:O73"/>
    <mergeCell ref="G74:G75"/>
    <mergeCell ref="H74:J74"/>
    <mergeCell ref="K74:K75"/>
    <mergeCell ref="L74:L75"/>
    <mergeCell ref="M74:M75"/>
    <mergeCell ref="N74:N75"/>
    <mergeCell ref="O74:O75"/>
    <mergeCell ref="H1502:J1502"/>
    <mergeCell ref="K1502:K1503"/>
    <mergeCell ref="L1502:L1503"/>
    <mergeCell ref="M1502:M1503"/>
    <mergeCell ref="N1502:N1503"/>
    <mergeCell ref="O1502:O1503"/>
    <mergeCell ref="F31:F33"/>
    <mergeCell ref="G31:J31"/>
    <mergeCell ref="K31:L31"/>
    <mergeCell ref="M31:O31"/>
    <mergeCell ref="G32:G33"/>
    <mergeCell ref="H32:J32"/>
    <mergeCell ref="K32:K33"/>
    <mergeCell ref="L32:L33"/>
    <mergeCell ref="M32:M33"/>
    <mergeCell ref="N32:N33"/>
    <mergeCell ref="O32:O33"/>
    <mergeCell ref="F45:F47"/>
    <mergeCell ref="G45:J45"/>
    <mergeCell ref="K45:L45"/>
    <mergeCell ref="M45:O45"/>
    <mergeCell ref="G46:G47"/>
    <mergeCell ref="H46:J46"/>
    <mergeCell ref="K46:K47"/>
    <mergeCell ref="L46:L47"/>
    <mergeCell ref="M46:M47"/>
    <mergeCell ref="N46:N47"/>
    <mergeCell ref="O46:O47"/>
    <mergeCell ref="F59:F61"/>
    <mergeCell ref="G59:J59"/>
    <mergeCell ref="K59:L59"/>
    <mergeCell ref="M59:O59"/>
    <mergeCell ref="K1516:K1517"/>
    <mergeCell ref="L1516:L1517"/>
    <mergeCell ref="M1516:M1517"/>
    <mergeCell ref="N1516:N1517"/>
    <mergeCell ref="O1516:O1517"/>
    <mergeCell ref="F1529:F1531"/>
    <mergeCell ref="G1529:J1529"/>
    <mergeCell ref="K1529:L1529"/>
    <mergeCell ref="M1529:O1529"/>
    <mergeCell ref="G1530:G1531"/>
    <mergeCell ref="H1530:J1530"/>
    <mergeCell ref="K1530:K1531"/>
    <mergeCell ref="L1530:L1531"/>
    <mergeCell ref="M1530:M1531"/>
    <mergeCell ref="N1530:N1531"/>
    <mergeCell ref="O1530:O1531"/>
    <mergeCell ref="F1487:F1489"/>
    <mergeCell ref="G1487:J1487"/>
    <mergeCell ref="K1487:L1487"/>
    <mergeCell ref="M1487:O1487"/>
    <mergeCell ref="G1488:G1489"/>
    <mergeCell ref="H1488:J1488"/>
    <mergeCell ref="K1488:K1489"/>
    <mergeCell ref="L1488:L1489"/>
    <mergeCell ref="M1488:M1489"/>
    <mergeCell ref="N1488:N1489"/>
    <mergeCell ref="O1488:O1489"/>
    <mergeCell ref="F1501:F1503"/>
    <mergeCell ref="G1501:J1501"/>
    <mergeCell ref="K1501:L1501"/>
    <mergeCell ref="M1501:O1501"/>
    <mergeCell ref="G1502:G1503"/>
    <mergeCell ref="M1557:O1557"/>
    <mergeCell ref="G1558:G1559"/>
    <mergeCell ref="H1558:J1558"/>
    <mergeCell ref="K1558:K1559"/>
    <mergeCell ref="O4:O5"/>
    <mergeCell ref="F17:F19"/>
    <mergeCell ref="G17:J17"/>
    <mergeCell ref="K17:L17"/>
    <mergeCell ref="M17:O17"/>
    <mergeCell ref="G18:G19"/>
    <mergeCell ref="H18:J18"/>
    <mergeCell ref="K18:K19"/>
    <mergeCell ref="L18:L19"/>
    <mergeCell ref="M18:M19"/>
    <mergeCell ref="F3:F5"/>
    <mergeCell ref="G3:J3"/>
    <mergeCell ref="K3:L3"/>
    <mergeCell ref="M3:O3"/>
    <mergeCell ref="G4:G5"/>
    <mergeCell ref="H4:J4"/>
    <mergeCell ref="K4:K5"/>
    <mergeCell ref="L4:L5"/>
    <mergeCell ref="M4:M5"/>
    <mergeCell ref="N4:N5"/>
    <mergeCell ref="N18:N19"/>
    <mergeCell ref="O18:O19"/>
    <mergeCell ref="F1515:F1517"/>
    <mergeCell ref="G1515:J1515"/>
    <mergeCell ref="K1515:L1515"/>
    <mergeCell ref="M1515:O1515"/>
    <mergeCell ref="G1516:G1517"/>
    <mergeCell ref="H1516:J1516"/>
    <mergeCell ref="N1586:N1587"/>
    <mergeCell ref="N1600:N1601"/>
    <mergeCell ref="O1600:O1601"/>
    <mergeCell ref="H1572:J1572"/>
    <mergeCell ref="K1572:K1573"/>
    <mergeCell ref="L1572:L1573"/>
    <mergeCell ref="M1572:M1573"/>
    <mergeCell ref="N1572:N1573"/>
    <mergeCell ref="O1572:O1573"/>
    <mergeCell ref="F1571:F1573"/>
    <mergeCell ref="G1571:J1571"/>
    <mergeCell ref="K1571:L1571"/>
    <mergeCell ref="M1571:O1571"/>
    <mergeCell ref="G1572:G1573"/>
    <mergeCell ref="F1543:F1545"/>
    <mergeCell ref="G1543:J1543"/>
    <mergeCell ref="K1543:L1543"/>
    <mergeCell ref="M1543:O1543"/>
    <mergeCell ref="G1544:G1545"/>
    <mergeCell ref="H1544:J1544"/>
    <mergeCell ref="K1544:K1545"/>
    <mergeCell ref="L1544:L1545"/>
    <mergeCell ref="L1558:L1559"/>
    <mergeCell ref="M1558:M1559"/>
    <mergeCell ref="N1558:N1559"/>
    <mergeCell ref="O1558:O1559"/>
    <mergeCell ref="M1544:M1545"/>
    <mergeCell ref="N1544:N1545"/>
    <mergeCell ref="O1544:O1545"/>
    <mergeCell ref="F1557:F1559"/>
    <mergeCell ref="G1557:J1557"/>
    <mergeCell ref="K1557:L1557"/>
    <mergeCell ref="H1656:J1656"/>
    <mergeCell ref="K1656:K1657"/>
    <mergeCell ref="F1613:F1615"/>
    <mergeCell ref="G1613:J1613"/>
    <mergeCell ref="K1613:L1613"/>
    <mergeCell ref="M1613:O1613"/>
    <mergeCell ref="G1614:G1615"/>
    <mergeCell ref="H1614:J1614"/>
    <mergeCell ref="K1614:K1615"/>
    <mergeCell ref="L1614:L1615"/>
    <mergeCell ref="M1614:M1615"/>
    <mergeCell ref="N1614:N1615"/>
    <mergeCell ref="O1614:O1615"/>
    <mergeCell ref="O1586:O1587"/>
    <mergeCell ref="F1599:F1601"/>
    <mergeCell ref="G1599:J1599"/>
    <mergeCell ref="K1599:L1599"/>
    <mergeCell ref="M1599:O1599"/>
    <mergeCell ref="G1600:G1601"/>
    <mergeCell ref="H1600:J1600"/>
    <mergeCell ref="K1600:K1601"/>
    <mergeCell ref="L1600:L1601"/>
    <mergeCell ref="M1600:M1601"/>
    <mergeCell ref="F1585:F1587"/>
    <mergeCell ref="G1585:J1585"/>
    <mergeCell ref="K1585:L1585"/>
    <mergeCell ref="M1585:O1585"/>
    <mergeCell ref="G1586:G1587"/>
    <mergeCell ref="H1586:J1586"/>
    <mergeCell ref="K1586:K1587"/>
    <mergeCell ref="L1586:L1587"/>
    <mergeCell ref="M1586:M1587"/>
    <mergeCell ref="O1684:O1685"/>
    <mergeCell ref="L1656:L1657"/>
    <mergeCell ref="M1656:M1657"/>
    <mergeCell ref="N1656:N1657"/>
    <mergeCell ref="O1656:O1657"/>
    <mergeCell ref="K1642:K1643"/>
    <mergeCell ref="L1642:L1643"/>
    <mergeCell ref="M1642:M1643"/>
    <mergeCell ref="N1642:N1643"/>
    <mergeCell ref="O1642:O1643"/>
    <mergeCell ref="F1627:F1629"/>
    <mergeCell ref="G1627:J1627"/>
    <mergeCell ref="K1627:L1627"/>
    <mergeCell ref="M1627:O1627"/>
    <mergeCell ref="G1628:G1629"/>
    <mergeCell ref="H1628:J1628"/>
    <mergeCell ref="K1628:K1629"/>
    <mergeCell ref="F1655:F1657"/>
    <mergeCell ref="G1655:J1655"/>
    <mergeCell ref="K1655:L1655"/>
    <mergeCell ref="M1655:O1655"/>
    <mergeCell ref="G1656:G1657"/>
    <mergeCell ref="L1628:L1629"/>
    <mergeCell ref="M1628:M1629"/>
    <mergeCell ref="N1628:N1629"/>
    <mergeCell ref="O1628:O1629"/>
    <mergeCell ref="F1641:F1643"/>
    <mergeCell ref="G1641:J1641"/>
    <mergeCell ref="K1641:L1641"/>
    <mergeCell ref="M1641:O1641"/>
    <mergeCell ref="G1642:G1643"/>
    <mergeCell ref="H1642:J1642"/>
    <mergeCell ref="F1697:F1699"/>
    <mergeCell ref="G1697:J1697"/>
    <mergeCell ref="K1697:L1697"/>
    <mergeCell ref="M1697:O1697"/>
    <mergeCell ref="G1698:G1699"/>
    <mergeCell ref="H1698:J1698"/>
    <mergeCell ref="K1698:K1699"/>
    <mergeCell ref="L1698:L1699"/>
    <mergeCell ref="M1698:M1699"/>
    <mergeCell ref="N1698:N1699"/>
    <mergeCell ref="O1698:O1699"/>
    <mergeCell ref="O1670:O1671"/>
    <mergeCell ref="F1683:F1685"/>
    <mergeCell ref="G1683:J1683"/>
    <mergeCell ref="K1683:L1683"/>
    <mergeCell ref="M1683:O1683"/>
    <mergeCell ref="G1684:G1685"/>
    <mergeCell ref="H1684:J1684"/>
    <mergeCell ref="K1684:K1685"/>
    <mergeCell ref="L1684:L1685"/>
    <mergeCell ref="M1684:M1685"/>
    <mergeCell ref="F1669:F1671"/>
    <mergeCell ref="G1669:J1669"/>
    <mergeCell ref="K1669:L1669"/>
    <mergeCell ref="M1669:O1669"/>
    <mergeCell ref="G1670:G1671"/>
    <mergeCell ref="H1670:J1670"/>
    <mergeCell ref="K1670:K1671"/>
    <mergeCell ref="L1670:L1671"/>
    <mergeCell ref="M1670:M1671"/>
    <mergeCell ref="N1670:N1671"/>
    <mergeCell ref="N1684:N1685"/>
    <mergeCell ref="F1711:F1713"/>
    <mergeCell ref="G1711:J1711"/>
    <mergeCell ref="K1711:L1711"/>
    <mergeCell ref="M1711:O1711"/>
    <mergeCell ref="G1712:G1713"/>
    <mergeCell ref="H1712:J1712"/>
    <mergeCell ref="K1712:K1713"/>
    <mergeCell ref="F1739:F1741"/>
    <mergeCell ref="G1739:J1739"/>
    <mergeCell ref="K1739:L1739"/>
    <mergeCell ref="M1739:O1739"/>
    <mergeCell ref="G1740:G1741"/>
    <mergeCell ref="L1712:L1713"/>
    <mergeCell ref="M1712:M1713"/>
    <mergeCell ref="N1712:N1713"/>
    <mergeCell ref="O1712:O1713"/>
    <mergeCell ref="F1725:F1727"/>
    <mergeCell ref="G1725:J1725"/>
    <mergeCell ref="K1725:L1725"/>
    <mergeCell ref="M1725:O1725"/>
    <mergeCell ref="G1726:G1727"/>
    <mergeCell ref="H1726:J1726"/>
    <mergeCell ref="H1740:J1740"/>
    <mergeCell ref="K1740:K1741"/>
    <mergeCell ref="N1754:N1755"/>
    <mergeCell ref="F1753:F1755"/>
    <mergeCell ref="G1753:J1753"/>
    <mergeCell ref="K1753:L1753"/>
    <mergeCell ref="M1753:O1753"/>
    <mergeCell ref="G1754:G1755"/>
    <mergeCell ref="H1754:J1754"/>
    <mergeCell ref="O1754:O1755"/>
    <mergeCell ref="K1754:K1755"/>
    <mergeCell ref="L1754:L1755"/>
    <mergeCell ref="M1754:M1755"/>
    <mergeCell ref="L1740:L1741"/>
    <mergeCell ref="M1740:M1741"/>
    <mergeCell ref="N1740:N1741"/>
    <mergeCell ref="O1740:O1741"/>
    <mergeCell ref="K1726:K1727"/>
    <mergeCell ref="L1726:L1727"/>
    <mergeCell ref="M1726:M1727"/>
    <mergeCell ref="N1726:N1727"/>
    <mergeCell ref="O1726:O1727"/>
    <mergeCell ref="O1768:O1769"/>
    <mergeCell ref="F1781:F1783"/>
    <mergeCell ref="G1781:J1781"/>
    <mergeCell ref="K1781:L1781"/>
    <mergeCell ref="M1781:O1781"/>
    <mergeCell ref="G1782:G1783"/>
    <mergeCell ref="H1782:J1782"/>
    <mergeCell ref="K1782:K1783"/>
    <mergeCell ref="L1782:L1783"/>
    <mergeCell ref="M1782:M1783"/>
    <mergeCell ref="F1767:F1769"/>
    <mergeCell ref="G1767:J1767"/>
    <mergeCell ref="K1767:L1767"/>
    <mergeCell ref="M1767:O1767"/>
    <mergeCell ref="G1768:G1769"/>
    <mergeCell ref="H1768:J1768"/>
    <mergeCell ref="K1768:K1769"/>
    <mergeCell ref="L1768:L1769"/>
    <mergeCell ref="M1768:M1769"/>
    <mergeCell ref="N1768:N1769"/>
    <mergeCell ref="N1782:N1783"/>
    <mergeCell ref="O1782:O1783"/>
    <mergeCell ref="L1810:L1811"/>
    <mergeCell ref="M1810:M1811"/>
    <mergeCell ref="N1810:N1811"/>
    <mergeCell ref="O1810:O1811"/>
    <mergeCell ref="F1795:F1797"/>
    <mergeCell ref="G1795:J1795"/>
    <mergeCell ref="K1795:L1795"/>
    <mergeCell ref="M1795:O1795"/>
    <mergeCell ref="G1796:G1797"/>
    <mergeCell ref="H1796:J1796"/>
    <mergeCell ref="K1796:K1797"/>
    <mergeCell ref="L1796:L1797"/>
    <mergeCell ref="F1823:F1825"/>
    <mergeCell ref="G1823:J1823"/>
    <mergeCell ref="K1823:L1823"/>
    <mergeCell ref="M1823:O1823"/>
    <mergeCell ref="G1824:G1825"/>
    <mergeCell ref="H1824:J1824"/>
    <mergeCell ref="M1796:M1797"/>
    <mergeCell ref="N1796:N1797"/>
    <mergeCell ref="O1796:O1797"/>
    <mergeCell ref="F1809:F1811"/>
    <mergeCell ref="G1809:J1809"/>
    <mergeCell ref="K1809:L1809"/>
    <mergeCell ref="M1809:O1809"/>
    <mergeCell ref="G1810:G1811"/>
    <mergeCell ref="H1810:J1810"/>
    <mergeCell ref="K1810:K1811"/>
    <mergeCell ref="M1852:M1853"/>
    <mergeCell ref="N1852:N1853"/>
    <mergeCell ref="N1866:N1867"/>
    <mergeCell ref="O1866:O1867"/>
    <mergeCell ref="F1837:F1839"/>
    <mergeCell ref="G1837:J1837"/>
    <mergeCell ref="K1837:L1837"/>
    <mergeCell ref="M1837:O1837"/>
    <mergeCell ref="G1838:G1839"/>
    <mergeCell ref="H1838:J1838"/>
    <mergeCell ref="O1838:O1839"/>
    <mergeCell ref="K1838:K1839"/>
    <mergeCell ref="L1838:L1839"/>
    <mergeCell ref="M1838:M1839"/>
    <mergeCell ref="N1838:N1839"/>
    <mergeCell ref="K1824:K1825"/>
    <mergeCell ref="L1824:L1825"/>
    <mergeCell ref="M1824:M1825"/>
    <mergeCell ref="N1824:N1825"/>
    <mergeCell ref="O1824:O1825"/>
    <mergeCell ref="H1908:J1908"/>
    <mergeCell ref="H1922:J1922"/>
    <mergeCell ref="K1922:K1923"/>
    <mergeCell ref="F1879:F1881"/>
    <mergeCell ref="G1879:J1879"/>
    <mergeCell ref="K1879:L1879"/>
    <mergeCell ref="M1879:O1879"/>
    <mergeCell ref="G1880:G1881"/>
    <mergeCell ref="H1880:J1880"/>
    <mergeCell ref="K1880:K1881"/>
    <mergeCell ref="L1880:L1881"/>
    <mergeCell ref="M1880:M1881"/>
    <mergeCell ref="N1880:N1881"/>
    <mergeCell ref="O1880:O1881"/>
    <mergeCell ref="O1852:O1853"/>
    <mergeCell ref="F1865:F1867"/>
    <mergeCell ref="G1865:J1865"/>
    <mergeCell ref="K1865:L1865"/>
    <mergeCell ref="M1865:O1865"/>
    <mergeCell ref="G1866:G1867"/>
    <mergeCell ref="H1866:J1866"/>
    <mergeCell ref="K1866:K1867"/>
    <mergeCell ref="L1866:L1867"/>
    <mergeCell ref="M1866:M1867"/>
    <mergeCell ref="F1851:F1853"/>
    <mergeCell ref="G1851:J1851"/>
    <mergeCell ref="K1851:L1851"/>
    <mergeCell ref="M1851:O1851"/>
    <mergeCell ref="G1852:G1853"/>
    <mergeCell ref="H1852:J1852"/>
    <mergeCell ref="K1852:K1853"/>
    <mergeCell ref="L1852:L1853"/>
    <mergeCell ref="N1950:N1951"/>
    <mergeCell ref="O1950:O1951"/>
    <mergeCell ref="L1922:L1923"/>
    <mergeCell ref="M1922:M1923"/>
    <mergeCell ref="N1922:N1923"/>
    <mergeCell ref="O1922:O1923"/>
    <mergeCell ref="K1908:K1909"/>
    <mergeCell ref="L1908:L1909"/>
    <mergeCell ref="M1908:M1909"/>
    <mergeCell ref="N1908:N1909"/>
    <mergeCell ref="O1908:O1909"/>
    <mergeCell ref="F1893:F1895"/>
    <mergeCell ref="G1893:J1893"/>
    <mergeCell ref="K1893:L1893"/>
    <mergeCell ref="M1893:O1893"/>
    <mergeCell ref="G1894:G1895"/>
    <mergeCell ref="H1894:J1894"/>
    <mergeCell ref="K1894:K1895"/>
    <mergeCell ref="F1921:F1923"/>
    <mergeCell ref="G1921:J1921"/>
    <mergeCell ref="K1921:L1921"/>
    <mergeCell ref="M1921:O1921"/>
    <mergeCell ref="G1922:G1923"/>
    <mergeCell ref="L1894:L1895"/>
    <mergeCell ref="M1894:M1895"/>
    <mergeCell ref="N1894:N1895"/>
    <mergeCell ref="O1894:O1895"/>
    <mergeCell ref="F1907:F1909"/>
    <mergeCell ref="G1907:J1907"/>
    <mergeCell ref="K1907:L1907"/>
    <mergeCell ref="M1907:O1907"/>
    <mergeCell ref="G1908:G1909"/>
    <mergeCell ref="K2006:K2007"/>
    <mergeCell ref="F1963:F1965"/>
    <mergeCell ref="G1963:J1963"/>
    <mergeCell ref="K1963:L1963"/>
    <mergeCell ref="M1963:O1963"/>
    <mergeCell ref="G1964:G1965"/>
    <mergeCell ref="H1964:J1964"/>
    <mergeCell ref="K1964:K1965"/>
    <mergeCell ref="L1964:L1965"/>
    <mergeCell ref="M1964:M1965"/>
    <mergeCell ref="N1964:N1965"/>
    <mergeCell ref="O1964:O1965"/>
    <mergeCell ref="O1936:O1937"/>
    <mergeCell ref="F1949:F1951"/>
    <mergeCell ref="G1949:J1949"/>
    <mergeCell ref="K1949:L1949"/>
    <mergeCell ref="M1949:O1949"/>
    <mergeCell ref="G1950:G1951"/>
    <mergeCell ref="H1950:J1950"/>
    <mergeCell ref="K1950:K1951"/>
    <mergeCell ref="L1950:L1951"/>
    <mergeCell ref="M1950:M1951"/>
    <mergeCell ref="F1935:F1937"/>
    <mergeCell ref="G1935:J1935"/>
    <mergeCell ref="K1935:L1935"/>
    <mergeCell ref="M1935:O1935"/>
    <mergeCell ref="G1936:G1937"/>
    <mergeCell ref="H1936:J1936"/>
    <mergeCell ref="K1936:K1937"/>
    <mergeCell ref="L1936:L1937"/>
    <mergeCell ref="M1936:M1937"/>
    <mergeCell ref="N1936:N1937"/>
    <mergeCell ref="L2006:L2007"/>
    <mergeCell ref="M2006:M2007"/>
    <mergeCell ref="N2006:N2007"/>
    <mergeCell ref="O2006:O2007"/>
    <mergeCell ref="K1992:K1993"/>
    <mergeCell ref="L1992:L1993"/>
    <mergeCell ref="M1992:M1993"/>
    <mergeCell ref="N1992:N1993"/>
    <mergeCell ref="O1992:O1993"/>
    <mergeCell ref="F1977:F1979"/>
    <mergeCell ref="G1977:J1977"/>
    <mergeCell ref="K1977:L1977"/>
    <mergeCell ref="M1977:O1977"/>
    <mergeCell ref="G1978:G1979"/>
    <mergeCell ref="H1978:J1978"/>
    <mergeCell ref="K1978:K1979"/>
    <mergeCell ref="F2005:F2007"/>
    <mergeCell ref="G2005:J2005"/>
    <mergeCell ref="K2005:L2005"/>
    <mergeCell ref="M2005:O2005"/>
    <mergeCell ref="G2006:G2007"/>
    <mergeCell ref="L1978:L1979"/>
    <mergeCell ref="M1978:M1979"/>
    <mergeCell ref="N1978:N1979"/>
    <mergeCell ref="O1978:O1979"/>
    <mergeCell ref="F1991:F1993"/>
    <mergeCell ref="G1991:J1991"/>
    <mergeCell ref="K1991:L1991"/>
    <mergeCell ref="M1991:O1991"/>
    <mergeCell ref="G1992:G1993"/>
    <mergeCell ref="H1992:J1992"/>
    <mergeCell ref="H2006:J2006"/>
    <mergeCell ref="M2048:M2049"/>
    <mergeCell ref="N2048:N2049"/>
    <mergeCell ref="N2062:N2063"/>
    <mergeCell ref="O2062:O2063"/>
    <mergeCell ref="O2020:O2021"/>
    <mergeCell ref="K2034:K2035"/>
    <mergeCell ref="L2034:L2035"/>
    <mergeCell ref="F2019:F2021"/>
    <mergeCell ref="G2019:J2019"/>
    <mergeCell ref="K2019:L2019"/>
    <mergeCell ref="M2019:O2019"/>
    <mergeCell ref="G2020:G2021"/>
    <mergeCell ref="H2020:J2020"/>
    <mergeCell ref="K2020:K2021"/>
    <mergeCell ref="L2020:L2021"/>
    <mergeCell ref="M2020:M2021"/>
    <mergeCell ref="N2020:N2021"/>
    <mergeCell ref="M2034:M2035"/>
    <mergeCell ref="N2034:N2035"/>
    <mergeCell ref="F2033:F2035"/>
    <mergeCell ref="G2033:J2033"/>
    <mergeCell ref="K2033:L2033"/>
    <mergeCell ref="M2033:O2033"/>
    <mergeCell ref="G2034:G2035"/>
    <mergeCell ref="H2034:J2034"/>
    <mergeCell ref="O2034:O2035"/>
    <mergeCell ref="H2104:J2104"/>
    <mergeCell ref="H2118:J2118"/>
    <mergeCell ref="K2118:K2119"/>
    <mergeCell ref="F2075:F2077"/>
    <mergeCell ref="G2075:J2075"/>
    <mergeCell ref="K2075:L2075"/>
    <mergeCell ref="M2075:O2075"/>
    <mergeCell ref="G2076:G2077"/>
    <mergeCell ref="H2076:J2076"/>
    <mergeCell ref="K2076:K2077"/>
    <mergeCell ref="L2076:L2077"/>
    <mergeCell ref="M2076:M2077"/>
    <mergeCell ref="N2076:N2077"/>
    <mergeCell ref="O2076:O2077"/>
    <mergeCell ref="O2048:O2049"/>
    <mergeCell ref="F2061:F2063"/>
    <mergeCell ref="G2061:J2061"/>
    <mergeCell ref="K2061:L2061"/>
    <mergeCell ref="M2061:O2061"/>
    <mergeCell ref="G2062:G2063"/>
    <mergeCell ref="H2062:J2062"/>
    <mergeCell ref="K2062:K2063"/>
    <mergeCell ref="L2062:L2063"/>
    <mergeCell ref="M2062:M2063"/>
    <mergeCell ref="F2047:F2049"/>
    <mergeCell ref="G2047:J2047"/>
    <mergeCell ref="K2047:L2047"/>
    <mergeCell ref="M2047:O2047"/>
    <mergeCell ref="G2048:G2049"/>
    <mergeCell ref="H2048:J2048"/>
    <mergeCell ref="K2048:K2049"/>
    <mergeCell ref="L2048:L2049"/>
    <mergeCell ref="N2146:N2147"/>
    <mergeCell ref="O2146:O2147"/>
    <mergeCell ref="L2118:L2119"/>
    <mergeCell ref="M2118:M2119"/>
    <mergeCell ref="N2118:N2119"/>
    <mergeCell ref="O2118:O2119"/>
    <mergeCell ref="K2104:K2105"/>
    <mergeCell ref="L2104:L2105"/>
    <mergeCell ref="M2104:M2105"/>
    <mergeCell ref="N2104:N2105"/>
    <mergeCell ref="O2104:O2105"/>
    <mergeCell ref="F2089:F2091"/>
    <mergeCell ref="G2089:J2089"/>
    <mergeCell ref="K2089:L2089"/>
    <mergeCell ref="M2089:O2089"/>
    <mergeCell ref="G2090:G2091"/>
    <mergeCell ref="H2090:J2090"/>
    <mergeCell ref="K2090:K2091"/>
    <mergeCell ref="F2117:F2119"/>
    <mergeCell ref="G2117:J2117"/>
    <mergeCell ref="K2117:L2117"/>
    <mergeCell ref="M2117:O2117"/>
    <mergeCell ref="G2118:G2119"/>
    <mergeCell ref="L2090:L2091"/>
    <mergeCell ref="M2090:M2091"/>
    <mergeCell ref="N2090:N2091"/>
    <mergeCell ref="O2090:O2091"/>
    <mergeCell ref="F2103:F2105"/>
    <mergeCell ref="G2103:J2103"/>
    <mergeCell ref="K2103:L2103"/>
    <mergeCell ref="M2103:O2103"/>
    <mergeCell ref="G2104:G2105"/>
    <mergeCell ref="K2202:K2203"/>
    <mergeCell ref="F2159:F2161"/>
    <mergeCell ref="G2159:J2159"/>
    <mergeCell ref="K2159:L2159"/>
    <mergeCell ref="M2159:O2159"/>
    <mergeCell ref="G2160:G2161"/>
    <mergeCell ref="H2160:J2160"/>
    <mergeCell ref="K2160:K2161"/>
    <mergeCell ref="L2160:L2161"/>
    <mergeCell ref="M2160:M2161"/>
    <mergeCell ref="N2160:N2161"/>
    <mergeCell ref="O2160:O2161"/>
    <mergeCell ref="O2132:O2133"/>
    <mergeCell ref="F2145:F2147"/>
    <mergeCell ref="G2145:J2145"/>
    <mergeCell ref="K2145:L2145"/>
    <mergeCell ref="M2145:O2145"/>
    <mergeCell ref="G2146:G2147"/>
    <mergeCell ref="H2146:J2146"/>
    <mergeCell ref="K2146:K2147"/>
    <mergeCell ref="L2146:L2147"/>
    <mergeCell ref="M2146:M2147"/>
    <mergeCell ref="F2131:F2133"/>
    <mergeCell ref="G2131:J2131"/>
    <mergeCell ref="K2131:L2131"/>
    <mergeCell ref="M2131:O2131"/>
    <mergeCell ref="G2132:G2133"/>
    <mergeCell ref="H2132:J2132"/>
    <mergeCell ref="K2132:K2133"/>
    <mergeCell ref="L2132:L2133"/>
    <mergeCell ref="M2132:M2133"/>
    <mergeCell ref="N2132:N2133"/>
    <mergeCell ref="L2202:L2203"/>
    <mergeCell ref="M2202:M2203"/>
    <mergeCell ref="N2202:N2203"/>
    <mergeCell ref="O2202:O2203"/>
    <mergeCell ref="K2188:K2189"/>
    <mergeCell ref="L2188:L2189"/>
    <mergeCell ref="M2188:M2189"/>
    <mergeCell ref="N2188:N2189"/>
    <mergeCell ref="O2188:O2189"/>
    <mergeCell ref="F2173:F2175"/>
    <mergeCell ref="G2173:J2173"/>
    <mergeCell ref="K2173:L2173"/>
    <mergeCell ref="M2173:O2173"/>
    <mergeCell ref="G2174:G2175"/>
    <mergeCell ref="H2174:J2174"/>
    <mergeCell ref="K2174:K2175"/>
    <mergeCell ref="F2201:F2203"/>
    <mergeCell ref="G2201:J2201"/>
    <mergeCell ref="K2201:L2201"/>
    <mergeCell ref="M2201:O2201"/>
    <mergeCell ref="G2202:G2203"/>
    <mergeCell ref="L2174:L2175"/>
    <mergeCell ref="M2174:M2175"/>
    <mergeCell ref="N2174:N2175"/>
    <mergeCell ref="O2174:O2175"/>
    <mergeCell ref="F2187:F2189"/>
    <mergeCell ref="G2187:J2187"/>
    <mergeCell ref="K2187:L2187"/>
    <mergeCell ref="M2187:O2187"/>
    <mergeCell ref="G2188:G2189"/>
    <mergeCell ref="H2188:J2188"/>
    <mergeCell ref="H2202:J2202"/>
    <mergeCell ref="O2216:O2217"/>
    <mergeCell ref="F2229:F2231"/>
    <mergeCell ref="G2229:J2229"/>
    <mergeCell ref="K2229:L2229"/>
    <mergeCell ref="M2229:O2229"/>
    <mergeCell ref="G2230:G2231"/>
    <mergeCell ref="H2230:J2230"/>
    <mergeCell ref="K2230:K2231"/>
    <mergeCell ref="L2230:L2231"/>
    <mergeCell ref="M2230:M2231"/>
    <mergeCell ref="F2215:F2217"/>
    <mergeCell ref="G2215:J2215"/>
    <mergeCell ref="K2215:L2215"/>
    <mergeCell ref="M2215:O2215"/>
    <mergeCell ref="G2216:G2217"/>
    <mergeCell ref="H2216:J2216"/>
    <mergeCell ref="K2216:K2217"/>
    <mergeCell ref="L2216:L2217"/>
    <mergeCell ref="M2216:M2217"/>
    <mergeCell ref="N2216:N2217"/>
    <mergeCell ref="N2230:N2231"/>
    <mergeCell ref="O2230:O2231"/>
    <mergeCell ref="G2271:J2271"/>
    <mergeCell ref="K2271:L2271"/>
    <mergeCell ref="M2271:O2271"/>
    <mergeCell ref="G2272:G2273"/>
    <mergeCell ref="H2272:J2272"/>
    <mergeCell ref="H2286:J2286"/>
    <mergeCell ref="K2286:K2287"/>
    <mergeCell ref="F2243:F2245"/>
    <mergeCell ref="G2243:J2243"/>
    <mergeCell ref="K2243:L2243"/>
    <mergeCell ref="M2243:O2243"/>
    <mergeCell ref="G2244:G2245"/>
    <mergeCell ref="H2244:J2244"/>
    <mergeCell ref="K2244:K2245"/>
    <mergeCell ref="L2244:L2245"/>
    <mergeCell ref="M2244:M2245"/>
    <mergeCell ref="N2244:N2245"/>
    <mergeCell ref="O2244:O2245"/>
    <mergeCell ref="K2300:K2301"/>
    <mergeCell ref="L2300:L2301"/>
    <mergeCell ref="M2300:M2301"/>
    <mergeCell ref="N2300:N2301"/>
    <mergeCell ref="N2314:N2315"/>
    <mergeCell ref="O2314:O2315"/>
    <mergeCell ref="L2286:L2287"/>
    <mergeCell ref="M2286:M2287"/>
    <mergeCell ref="N2286:N2287"/>
    <mergeCell ref="O2286:O2287"/>
    <mergeCell ref="K2272:K2273"/>
    <mergeCell ref="L2272:L2273"/>
    <mergeCell ref="M2272:M2273"/>
    <mergeCell ref="N2272:N2273"/>
    <mergeCell ref="O2272:O2273"/>
    <mergeCell ref="F2257:F2259"/>
    <mergeCell ref="G2257:J2257"/>
    <mergeCell ref="K2257:L2257"/>
    <mergeCell ref="M2257:O2257"/>
    <mergeCell ref="G2258:G2259"/>
    <mergeCell ref="H2258:J2258"/>
    <mergeCell ref="K2258:K2259"/>
    <mergeCell ref="F2285:F2287"/>
    <mergeCell ref="G2285:J2285"/>
    <mergeCell ref="K2285:L2285"/>
    <mergeCell ref="M2285:O2285"/>
    <mergeCell ref="G2286:G2287"/>
    <mergeCell ref="L2258:L2259"/>
    <mergeCell ref="M2258:M2259"/>
    <mergeCell ref="N2258:N2259"/>
    <mergeCell ref="O2258:O2259"/>
    <mergeCell ref="F2271:F2273"/>
    <mergeCell ref="M2355:O2355"/>
    <mergeCell ref="G2356:G2357"/>
    <mergeCell ref="H2356:J2356"/>
    <mergeCell ref="H2370:J2370"/>
    <mergeCell ref="K2370:K2371"/>
    <mergeCell ref="F2327:F2329"/>
    <mergeCell ref="G2327:J2327"/>
    <mergeCell ref="K2327:L2327"/>
    <mergeCell ref="M2327:O2327"/>
    <mergeCell ref="G2328:G2329"/>
    <mergeCell ref="H2328:J2328"/>
    <mergeCell ref="K2328:K2329"/>
    <mergeCell ref="L2328:L2329"/>
    <mergeCell ref="M2328:M2329"/>
    <mergeCell ref="N2328:N2329"/>
    <mergeCell ref="O2328:O2329"/>
    <mergeCell ref="O2300:O2301"/>
    <mergeCell ref="F2313:F2315"/>
    <mergeCell ref="G2313:J2313"/>
    <mergeCell ref="K2313:L2313"/>
    <mergeCell ref="M2313:O2313"/>
    <mergeCell ref="G2314:G2315"/>
    <mergeCell ref="H2314:J2314"/>
    <mergeCell ref="K2314:K2315"/>
    <mergeCell ref="L2314:L2315"/>
    <mergeCell ref="M2314:M2315"/>
    <mergeCell ref="F2299:F2301"/>
    <mergeCell ref="G2299:J2299"/>
    <mergeCell ref="K2299:L2299"/>
    <mergeCell ref="M2299:O2299"/>
    <mergeCell ref="G2300:G2301"/>
    <mergeCell ref="H2300:J2300"/>
    <mergeCell ref="M2384:M2385"/>
    <mergeCell ref="N2384:N2385"/>
    <mergeCell ref="N2398:N2399"/>
    <mergeCell ref="O2398:O2399"/>
    <mergeCell ref="L2370:L2371"/>
    <mergeCell ref="M2370:M2371"/>
    <mergeCell ref="N2370:N2371"/>
    <mergeCell ref="O2370:O2371"/>
    <mergeCell ref="K2356:K2357"/>
    <mergeCell ref="L2356:L2357"/>
    <mergeCell ref="M2356:M2357"/>
    <mergeCell ref="N2356:N2357"/>
    <mergeCell ref="O2356:O2357"/>
    <mergeCell ref="F2341:F2343"/>
    <mergeCell ref="G2341:J2341"/>
    <mergeCell ref="K2341:L2341"/>
    <mergeCell ref="M2341:O2341"/>
    <mergeCell ref="G2342:G2343"/>
    <mergeCell ref="H2342:J2342"/>
    <mergeCell ref="K2342:K2343"/>
    <mergeCell ref="F2369:F2371"/>
    <mergeCell ref="G2369:J2369"/>
    <mergeCell ref="K2369:L2369"/>
    <mergeCell ref="M2369:O2369"/>
    <mergeCell ref="G2370:G2371"/>
    <mergeCell ref="L2342:L2343"/>
    <mergeCell ref="M2342:M2343"/>
    <mergeCell ref="N2342:N2343"/>
    <mergeCell ref="O2342:O2343"/>
    <mergeCell ref="F2355:F2357"/>
    <mergeCell ref="G2355:J2355"/>
    <mergeCell ref="K2355:L2355"/>
    <mergeCell ref="H2440:J2440"/>
    <mergeCell ref="H2454:J2454"/>
    <mergeCell ref="K2454:K2455"/>
    <mergeCell ref="F2411:F2413"/>
    <mergeCell ref="G2411:J2411"/>
    <mergeCell ref="K2411:L2411"/>
    <mergeCell ref="M2411:O2411"/>
    <mergeCell ref="G2412:G2413"/>
    <mergeCell ref="H2412:J2412"/>
    <mergeCell ref="K2412:K2413"/>
    <mergeCell ref="L2412:L2413"/>
    <mergeCell ref="M2412:M2413"/>
    <mergeCell ref="N2412:N2413"/>
    <mergeCell ref="O2412:O2413"/>
    <mergeCell ref="O2384:O2385"/>
    <mergeCell ref="F2397:F2399"/>
    <mergeCell ref="G2397:J2397"/>
    <mergeCell ref="K2397:L2397"/>
    <mergeCell ref="M2397:O2397"/>
    <mergeCell ref="G2398:G2399"/>
    <mergeCell ref="H2398:J2398"/>
    <mergeCell ref="K2398:K2399"/>
    <mergeCell ref="L2398:L2399"/>
    <mergeCell ref="M2398:M2399"/>
    <mergeCell ref="F2383:F2385"/>
    <mergeCell ref="G2383:J2383"/>
    <mergeCell ref="K2383:L2383"/>
    <mergeCell ref="M2383:O2383"/>
    <mergeCell ref="G2384:G2385"/>
    <mergeCell ref="H2384:J2384"/>
    <mergeCell ref="K2384:K2385"/>
    <mergeCell ref="L2384:L2385"/>
    <mergeCell ref="N2482:N2483"/>
    <mergeCell ref="O2482:O2483"/>
    <mergeCell ref="L2454:L2455"/>
    <mergeCell ref="M2454:M2455"/>
    <mergeCell ref="N2454:N2455"/>
    <mergeCell ref="O2454:O2455"/>
    <mergeCell ref="K2440:K2441"/>
    <mergeCell ref="L2440:L2441"/>
    <mergeCell ref="M2440:M2441"/>
    <mergeCell ref="N2440:N2441"/>
    <mergeCell ref="O2440:O2441"/>
    <mergeCell ref="F2425:F2427"/>
    <mergeCell ref="G2425:J2425"/>
    <mergeCell ref="K2425:L2425"/>
    <mergeCell ref="M2425:O2425"/>
    <mergeCell ref="G2426:G2427"/>
    <mergeCell ref="H2426:J2426"/>
    <mergeCell ref="K2426:K2427"/>
    <mergeCell ref="F2453:F2455"/>
    <mergeCell ref="G2453:J2453"/>
    <mergeCell ref="K2453:L2453"/>
    <mergeCell ref="M2453:O2453"/>
    <mergeCell ref="G2454:G2455"/>
    <mergeCell ref="L2426:L2427"/>
    <mergeCell ref="M2426:M2427"/>
    <mergeCell ref="N2426:N2427"/>
    <mergeCell ref="O2426:O2427"/>
    <mergeCell ref="F2439:F2441"/>
    <mergeCell ref="G2439:J2439"/>
    <mergeCell ref="K2439:L2439"/>
    <mergeCell ref="M2439:O2439"/>
    <mergeCell ref="G2440:G2441"/>
    <mergeCell ref="K2538:K2539"/>
    <mergeCell ref="F2495:F2497"/>
    <mergeCell ref="G2495:J2495"/>
    <mergeCell ref="K2495:L2495"/>
    <mergeCell ref="M2495:O2495"/>
    <mergeCell ref="G2496:G2497"/>
    <mergeCell ref="H2496:J2496"/>
    <mergeCell ref="K2496:K2497"/>
    <mergeCell ref="L2496:L2497"/>
    <mergeCell ref="M2496:M2497"/>
    <mergeCell ref="N2496:N2497"/>
    <mergeCell ref="O2496:O2497"/>
    <mergeCell ref="O2468:O2469"/>
    <mergeCell ref="F2481:F2483"/>
    <mergeCell ref="G2481:J2481"/>
    <mergeCell ref="K2481:L2481"/>
    <mergeCell ref="M2481:O2481"/>
    <mergeCell ref="G2482:G2483"/>
    <mergeCell ref="H2482:J2482"/>
    <mergeCell ref="K2482:K2483"/>
    <mergeCell ref="L2482:L2483"/>
    <mergeCell ref="M2482:M2483"/>
    <mergeCell ref="F2467:F2469"/>
    <mergeCell ref="G2467:J2467"/>
    <mergeCell ref="K2467:L2467"/>
    <mergeCell ref="M2467:O2467"/>
    <mergeCell ref="G2468:G2469"/>
    <mergeCell ref="H2468:J2468"/>
    <mergeCell ref="K2468:K2469"/>
    <mergeCell ref="L2468:L2469"/>
    <mergeCell ref="M2468:M2469"/>
    <mergeCell ref="N2468:N2469"/>
    <mergeCell ref="L2538:L2539"/>
    <mergeCell ref="M2538:M2539"/>
    <mergeCell ref="N2538:N2539"/>
    <mergeCell ref="O2538:O2539"/>
    <mergeCell ref="K2524:K2525"/>
    <mergeCell ref="L2524:L2525"/>
    <mergeCell ref="M2524:M2525"/>
    <mergeCell ref="N2524:N2525"/>
    <mergeCell ref="O2524:O2525"/>
    <mergeCell ref="F2509:F2511"/>
    <mergeCell ref="G2509:J2509"/>
    <mergeCell ref="K2509:L2509"/>
    <mergeCell ref="M2509:O2509"/>
    <mergeCell ref="G2510:G2511"/>
    <mergeCell ref="H2510:J2510"/>
    <mergeCell ref="K2510:K2511"/>
    <mergeCell ref="F2537:F2539"/>
    <mergeCell ref="G2537:J2537"/>
    <mergeCell ref="K2537:L2537"/>
    <mergeCell ref="M2537:O2537"/>
    <mergeCell ref="G2538:G2539"/>
    <mergeCell ref="L2510:L2511"/>
    <mergeCell ref="M2510:M2511"/>
    <mergeCell ref="N2510:N2511"/>
    <mergeCell ref="O2510:O2511"/>
    <mergeCell ref="F2523:F2525"/>
    <mergeCell ref="G2523:J2523"/>
    <mergeCell ref="K2523:L2523"/>
    <mergeCell ref="M2523:O2523"/>
    <mergeCell ref="G2524:G2525"/>
    <mergeCell ref="H2524:J2524"/>
    <mergeCell ref="H2538:J2538"/>
    <mergeCell ref="O2552:O2553"/>
    <mergeCell ref="K2566:K2567"/>
    <mergeCell ref="L2566:L2567"/>
    <mergeCell ref="F2551:F2553"/>
    <mergeCell ref="G2551:J2551"/>
    <mergeCell ref="K2551:L2551"/>
    <mergeCell ref="M2551:O2551"/>
    <mergeCell ref="G2552:G2553"/>
    <mergeCell ref="H2552:J2552"/>
    <mergeCell ref="K2552:K2553"/>
    <mergeCell ref="L2552:L2553"/>
    <mergeCell ref="M2552:M2553"/>
    <mergeCell ref="N2552:N2553"/>
    <mergeCell ref="M2566:M2567"/>
    <mergeCell ref="N2566:N2567"/>
    <mergeCell ref="F2565:F2567"/>
    <mergeCell ref="G2565:J2565"/>
    <mergeCell ref="K2565:L2565"/>
    <mergeCell ref="M2565:O2565"/>
    <mergeCell ref="G2566:G2567"/>
    <mergeCell ref="H2566:J2566"/>
    <mergeCell ref="O2566:O2567"/>
    <mergeCell ref="M2608:M2609"/>
    <mergeCell ref="N2608:N2609"/>
    <mergeCell ref="N2622:N2623"/>
    <mergeCell ref="O2622:O2623"/>
    <mergeCell ref="O2580:O2581"/>
    <mergeCell ref="K2594:K2595"/>
    <mergeCell ref="L2594:L2595"/>
    <mergeCell ref="F2579:F2581"/>
    <mergeCell ref="G2579:J2579"/>
    <mergeCell ref="K2579:L2579"/>
    <mergeCell ref="M2579:O2579"/>
    <mergeCell ref="G2580:G2581"/>
    <mergeCell ref="H2580:J2580"/>
    <mergeCell ref="K2580:K2581"/>
    <mergeCell ref="L2580:L2581"/>
    <mergeCell ref="M2580:M2581"/>
    <mergeCell ref="N2580:N2581"/>
    <mergeCell ref="M2594:M2595"/>
    <mergeCell ref="N2594:N2595"/>
    <mergeCell ref="F2593:F2595"/>
    <mergeCell ref="G2593:J2593"/>
    <mergeCell ref="K2593:L2593"/>
    <mergeCell ref="M2593:O2593"/>
    <mergeCell ref="G2594:G2595"/>
    <mergeCell ref="H2594:J2594"/>
    <mergeCell ref="O2594:O2595"/>
    <mergeCell ref="H2664:J2664"/>
    <mergeCell ref="H2678:J2678"/>
    <mergeCell ref="K2678:K2679"/>
    <mergeCell ref="F2635:F2637"/>
    <mergeCell ref="G2635:J2635"/>
    <mergeCell ref="K2635:L2635"/>
    <mergeCell ref="M2635:O2635"/>
    <mergeCell ref="G2636:G2637"/>
    <mergeCell ref="H2636:J2636"/>
    <mergeCell ref="K2636:K2637"/>
    <mergeCell ref="L2636:L2637"/>
    <mergeCell ref="M2636:M2637"/>
    <mergeCell ref="N2636:N2637"/>
    <mergeCell ref="O2636:O2637"/>
    <mergeCell ref="O2608:O2609"/>
    <mergeCell ref="F2621:F2623"/>
    <mergeCell ref="G2621:J2621"/>
    <mergeCell ref="K2621:L2621"/>
    <mergeCell ref="M2621:O2621"/>
    <mergeCell ref="G2622:G2623"/>
    <mergeCell ref="H2622:J2622"/>
    <mergeCell ref="K2622:K2623"/>
    <mergeCell ref="L2622:L2623"/>
    <mergeCell ref="M2622:M2623"/>
    <mergeCell ref="F2607:F2609"/>
    <mergeCell ref="G2607:J2607"/>
    <mergeCell ref="K2607:L2607"/>
    <mergeCell ref="M2607:O2607"/>
    <mergeCell ref="G2608:G2609"/>
    <mergeCell ref="H2608:J2608"/>
    <mergeCell ref="K2608:K2609"/>
    <mergeCell ref="L2608:L2609"/>
    <mergeCell ref="N2706:N2707"/>
    <mergeCell ref="O2706:O2707"/>
    <mergeCell ref="L2678:L2679"/>
    <mergeCell ref="M2678:M2679"/>
    <mergeCell ref="N2678:N2679"/>
    <mergeCell ref="O2678:O2679"/>
    <mergeCell ref="K2664:K2665"/>
    <mergeCell ref="L2664:L2665"/>
    <mergeCell ref="M2664:M2665"/>
    <mergeCell ref="N2664:N2665"/>
    <mergeCell ref="O2664:O2665"/>
    <mergeCell ref="F2649:F2651"/>
    <mergeCell ref="G2649:J2649"/>
    <mergeCell ref="K2649:L2649"/>
    <mergeCell ref="M2649:O2649"/>
    <mergeCell ref="G2650:G2651"/>
    <mergeCell ref="H2650:J2650"/>
    <mergeCell ref="K2650:K2651"/>
    <mergeCell ref="F2677:F2679"/>
    <mergeCell ref="G2677:J2677"/>
    <mergeCell ref="K2677:L2677"/>
    <mergeCell ref="M2677:O2677"/>
    <mergeCell ref="G2678:G2679"/>
    <mergeCell ref="L2650:L2651"/>
    <mergeCell ref="M2650:M2651"/>
    <mergeCell ref="N2650:N2651"/>
    <mergeCell ref="O2650:O2651"/>
    <mergeCell ref="F2663:F2665"/>
    <mergeCell ref="G2663:J2663"/>
    <mergeCell ref="K2663:L2663"/>
    <mergeCell ref="M2663:O2663"/>
    <mergeCell ref="G2664:G2665"/>
    <mergeCell ref="K2762:K2763"/>
    <mergeCell ref="F2719:F2721"/>
    <mergeCell ref="G2719:J2719"/>
    <mergeCell ref="K2719:L2719"/>
    <mergeCell ref="M2719:O2719"/>
    <mergeCell ref="G2720:G2721"/>
    <mergeCell ref="H2720:J2720"/>
    <mergeCell ref="K2720:K2721"/>
    <mergeCell ref="L2720:L2721"/>
    <mergeCell ref="M2720:M2721"/>
    <mergeCell ref="N2720:N2721"/>
    <mergeCell ref="O2720:O2721"/>
    <mergeCell ref="O2692:O2693"/>
    <mergeCell ref="F2705:F2707"/>
    <mergeCell ref="G2705:J2705"/>
    <mergeCell ref="K2705:L2705"/>
    <mergeCell ref="M2705:O2705"/>
    <mergeCell ref="G2706:G2707"/>
    <mergeCell ref="H2706:J2706"/>
    <mergeCell ref="K2706:K2707"/>
    <mergeCell ref="L2706:L2707"/>
    <mergeCell ref="M2706:M2707"/>
    <mergeCell ref="F2691:F2693"/>
    <mergeCell ref="G2691:J2691"/>
    <mergeCell ref="K2691:L2691"/>
    <mergeCell ref="M2691:O2691"/>
    <mergeCell ref="G2692:G2693"/>
    <mergeCell ref="H2692:J2692"/>
    <mergeCell ref="K2692:K2693"/>
    <mergeCell ref="L2692:L2693"/>
    <mergeCell ref="M2692:M2693"/>
    <mergeCell ref="N2692:N2693"/>
    <mergeCell ref="L2762:L2763"/>
    <mergeCell ref="M2762:M2763"/>
    <mergeCell ref="N2762:N2763"/>
    <mergeCell ref="O2762:O2763"/>
    <mergeCell ref="K2748:K2749"/>
    <mergeCell ref="L2748:L2749"/>
    <mergeCell ref="M2748:M2749"/>
    <mergeCell ref="N2748:N2749"/>
    <mergeCell ref="O2748:O2749"/>
    <mergeCell ref="F2733:F2735"/>
    <mergeCell ref="G2733:J2733"/>
    <mergeCell ref="K2733:L2733"/>
    <mergeCell ref="M2733:O2733"/>
    <mergeCell ref="G2734:G2735"/>
    <mergeCell ref="H2734:J2734"/>
    <mergeCell ref="K2734:K2735"/>
    <mergeCell ref="F2761:F2763"/>
    <mergeCell ref="G2761:J2761"/>
    <mergeCell ref="K2761:L2761"/>
    <mergeCell ref="M2761:O2761"/>
    <mergeCell ref="G2762:G2763"/>
    <mergeCell ref="L2734:L2735"/>
    <mergeCell ref="M2734:M2735"/>
    <mergeCell ref="N2734:N2735"/>
    <mergeCell ref="O2734:O2735"/>
    <mergeCell ref="F2747:F2749"/>
    <mergeCell ref="G2747:J2747"/>
    <mergeCell ref="K2747:L2747"/>
    <mergeCell ref="M2747:O2747"/>
    <mergeCell ref="G2748:G2749"/>
    <mergeCell ref="H2748:J2748"/>
    <mergeCell ref="H2762:J2762"/>
    <mergeCell ref="F2789:F2791"/>
    <mergeCell ref="G2789:J2789"/>
    <mergeCell ref="K2789:L2789"/>
    <mergeCell ref="M2789:O2789"/>
    <mergeCell ref="G2790:G2791"/>
    <mergeCell ref="H2790:J2790"/>
    <mergeCell ref="K2790:K2791"/>
    <mergeCell ref="L2790:L2791"/>
    <mergeCell ref="M2790:M2791"/>
    <mergeCell ref="N2790:N2791"/>
    <mergeCell ref="O2790:O2791"/>
    <mergeCell ref="F2775:F2777"/>
    <mergeCell ref="G2775:J2775"/>
    <mergeCell ref="K2775:L2775"/>
    <mergeCell ref="M2775:O2775"/>
    <mergeCell ref="G2776:G2777"/>
    <mergeCell ref="H2776:J2776"/>
    <mergeCell ref="K2776:K2777"/>
    <mergeCell ref="L2776:L2777"/>
    <mergeCell ref="M2776:M2777"/>
    <mergeCell ref="N2776:N2777"/>
    <mergeCell ref="O2776:O2777"/>
    <mergeCell ref="F2803:F2805"/>
    <mergeCell ref="G2803:J2803"/>
    <mergeCell ref="K2803:L2803"/>
    <mergeCell ref="M2803:O2803"/>
    <mergeCell ref="G2804:G2805"/>
    <mergeCell ref="H2804:J2804"/>
    <mergeCell ref="K2804:K2805"/>
    <mergeCell ref="L2804:L2805"/>
    <mergeCell ref="M2804:M2805"/>
    <mergeCell ref="N2804:N2805"/>
    <mergeCell ref="O2804:O2805"/>
    <mergeCell ref="F2817:F2819"/>
    <mergeCell ref="G2817:J2817"/>
    <mergeCell ref="K2817:L2817"/>
    <mergeCell ref="M2817:O2817"/>
    <mergeCell ref="G2818:G2819"/>
    <mergeCell ref="H2818:J2818"/>
    <mergeCell ref="K2818:K2819"/>
    <mergeCell ref="L2818:L2819"/>
    <mergeCell ref="M2818:M2819"/>
    <mergeCell ref="N2818:N2819"/>
    <mergeCell ref="O2818:O2819"/>
    <mergeCell ref="F2859:F2861"/>
    <mergeCell ref="G2859:J2859"/>
    <mergeCell ref="K2859:L2859"/>
    <mergeCell ref="M2859:O2859"/>
    <mergeCell ref="G2860:G2861"/>
    <mergeCell ref="H2860:J2860"/>
    <mergeCell ref="K2860:K2861"/>
    <mergeCell ref="L2860:L2861"/>
    <mergeCell ref="M2860:M2861"/>
    <mergeCell ref="N2860:N2861"/>
    <mergeCell ref="O2860:O2861"/>
    <mergeCell ref="F2873:F2875"/>
    <mergeCell ref="G2873:J2873"/>
    <mergeCell ref="K2873:L2873"/>
    <mergeCell ref="M2873:O2873"/>
    <mergeCell ref="G2874:G2875"/>
    <mergeCell ref="H2874:J2874"/>
    <mergeCell ref="K2874:K2875"/>
    <mergeCell ref="L2874:L2875"/>
    <mergeCell ref="M2874:M2875"/>
    <mergeCell ref="N2874:N2875"/>
    <mergeCell ref="O2874:O2875"/>
    <mergeCell ref="F2887:F2889"/>
    <mergeCell ref="G2887:J2887"/>
    <mergeCell ref="K2887:L2887"/>
    <mergeCell ref="M2887:O2887"/>
    <mergeCell ref="G2888:G2889"/>
    <mergeCell ref="H2888:J2888"/>
    <mergeCell ref="K2888:K2889"/>
    <mergeCell ref="L2888:L2889"/>
    <mergeCell ref="M2888:M2889"/>
    <mergeCell ref="N2888:N2889"/>
    <mergeCell ref="O2888:O2889"/>
    <mergeCell ref="F2901:F2903"/>
    <mergeCell ref="G2901:J2901"/>
    <mergeCell ref="K2901:L2901"/>
    <mergeCell ref="M2901:O2901"/>
    <mergeCell ref="G2902:G2903"/>
    <mergeCell ref="H2902:J2902"/>
    <mergeCell ref="K2902:K2903"/>
    <mergeCell ref="L2902:L2903"/>
    <mergeCell ref="M2902:M2903"/>
    <mergeCell ref="N2902:N2903"/>
    <mergeCell ref="O2902:O2903"/>
    <mergeCell ref="F2943:F2945"/>
    <mergeCell ref="G2943:J2943"/>
    <mergeCell ref="K2943:L2943"/>
    <mergeCell ref="M2943:O2943"/>
    <mergeCell ref="G2944:G2945"/>
    <mergeCell ref="H2944:J2944"/>
    <mergeCell ref="K2944:K2945"/>
    <mergeCell ref="L2944:L2945"/>
    <mergeCell ref="M2944:M2945"/>
    <mergeCell ref="N2944:N2945"/>
    <mergeCell ref="O2944:O2945"/>
    <mergeCell ref="F2957:F2959"/>
    <mergeCell ref="G2957:J2957"/>
    <mergeCell ref="K2957:L2957"/>
    <mergeCell ref="M2957:O2957"/>
    <mergeCell ref="G2958:G2959"/>
    <mergeCell ref="H2958:J2958"/>
    <mergeCell ref="K2958:K2959"/>
    <mergeCell ref="L2958:L2959"/>
    <mergeCell ref="M2958:M2959"/>
    <mergeCell ref="N2958:N2959"/>
    <mergeCell ref="O2958:O2959"/>
    <mergeCell ref="F2999:F3001"/>
    <mergeCell ref="G2999:J2999"/>
    <mergeCell ref="K2999:L2999"/>
    <mergeCell ref="M2999:O2999"/>
    <mergeCell ref="G3000:G3001"/>
    <mergeCell ref="H3000:J3000"/>
    <mergeCell ref="K3000:K3001"/>
    <mergeCell ref="L3000:L3001"/>
    <mergeCell ref="M3000:M3001"/>
    <mergeCell ref="N3000:N3001"/>
    <mergeCell ref="O3000:O3001"/>
    <mergeCell ref="F3013:F3015"/>
    <mergeCell ref="G3013:J3013"/>
    <mergeCell ref="K3013:L3013"/>
    <mergeCell ref="M3013:O3013"/>
    <mergeCell ref="G3014:G3015"/>
    <mergeCell ref="H3014:J3014"/>
    <mergeCell ref="K3014:K3015"/>
    <mergeCell ref="L3014:L3015"/>
    <mergeCell ref="M3014:M3015"/>
    <mergeCell ref="N3014:N3015"/>
    <mergeCell ref="O3014:O3015"/>
    <mergeCell ref="F3027:F3029"/>
    <mergeCell ref="G3027:J3027"/>
    <mergeCell ref="K3027:L3027"/>
    <mergeCell ref="M3027:O3027"/>
    <mergeCell ref="G3028:G3029"/>
    <mergeCell ref="H3028:J3028"/>
    <mergeCell ref="K3028:K3029"/>
    <mergeCell ref="L3028:L3029"/>
    <mergeCell ref="M3028:M3029"/>
    <mergeCell ref="N3028:N3029"/>
    <mergeCell ref="O3028:O3029"/>
    <mergeCell ref="F3041:F3043"/>
    <mergeCell ref="G3041:J3041"/>
    <mergeCell ref="K3041:L3041"/>
    <mergeCell ref="M3041:O3041"/>
    <mergeCell ref="G3042:G3043"/>
    <mergeCell ref="H3042:J3042"/>
    <mergeCell ref="K3042:K3043"/>
    <mergeCell ref="L3042:L3043"/>
    <mergeCell ref="M3042:M3043"/>
    <mergeCell ref="N3042:N3043"/>
    <mergeCell ref="O3042:O3043"/>
    <mergeCell ref="F3055:F3057"/>
    <mergeCell ref="G3055:J3055"/>
    <mergeCell ref="K3055:L3055"/>
    <mergeCell ref="M3055:O3055"/>
    <mergeCell ref="G3056:G3057"/>
    <mergeCell ref="H3056:J3056"/>
    <mergeCell ref="K3056:K3057"/>
    <mergeCell ref="L3056:L3057"/>
    <mergeCell ref="M3056:M3057"/>
    <mergeCell ref="N3056:N3057"/>
    <mergeCell ref="O3056:O3057"/>
    <mergeCell ref="F3069:F3071"/>
    <mergeCell ref="G3069:J3069"/>
    <mergeCell ref="K3069:L3069"/>
    <mergeCell ref="M3069:O3069"/>
    <mergeCell ref="G3070:G3071"/>
    <mergeCell ref="H3070:J3070"/>
    <mergeCell ref="K3070:K3071"/>
    <mergeCell ref="L3070:L3071"/>
    <mergeCell ref="M3070:M3071"/>
    <mergeCell ref="N3070:N3071"/>
    <mergeCell ref="O3070:O3071"/>
    <mergeCell ref="F3111:F3113"/>
    <mergeCell ref="G3111:J3111"/>
    <mergeCell ref="K3111:L3111"/>
    <mergeCell ref="M3111:O3111"/>
    <mergeCell ref="G3112:G3113"/>
    <mergeCell ref="H3112:J3112"/>
    <mergeCell ref="K3112:K3113"/>
    <mergeCell ref="L3112:L3113"/>
    <mergeCell ref="M3112:M3113"/>
    <mergeCell ref="N3112:N3113"/>
    <mergeCell ref="O3112:O3113"/>
    <mergeCell ref="F3125:F3127"/>
    <mergeCell ref="G3125:J3125"/>
    <mergeCell ref="K3125:L3125"/>
    <mergeCell ref="M3125:O3125"/>
    <mergeCell ref="G3126:G3127"/>
    <mergeCell ref="H3126:J3126"/>
    <mergeCell ref="K3126:K3127"/>
    <mergeCell ref="L3126:L3127"/>
    <mergeCell ref="M3126:M3127"/>
    <mergeCell ref="N3126:N3127"/>
    <mergeCell ref="O3126:O3127"/>
    <mergeCell ref="F3139:F3141"/>
    <mergeCell ref="G3139:J3139"/>
    <mergeCell ref="K3139:L3139"/>
    <mergeCell ref="M3139:O3139"/>
    <mergeCell ref="G3140:G3141"/>
    <mergeCell ref="H3140:J3140"/>
    <mergeCell ref="K3140:K3141"/>
    <mergeCell ref="L3140:L3141"/>
    <mergeCell ref="M3140:M3141"/>
    <mergeCell ref="N3140:N3141"/>
    <mergeCell ref="O3140:O3141"/>
    <mergeCell ref="F3153:F3155"/>
    <mergeCell ref="G3153:J3153"/>
    <mergeCell ref="K3153:L3153"/>
    <mergeCell ref="M3153:O3153"/>
    <mergeCell ref="G3154:G3155"/>
    <mergeCell ref="H3154:J3154"/>
    <mergeCell ref="K3154:K3155"/>
    <mergeCell ref="L3154:L3155"/>
    <mergeCell ref="M3154:M3155"/>
    <mergeCell ref="N3154:N3155"/>
    <mergeCell ref="O3154:O3155"/>
    <mergeCell ref="F3167:F3169"/>
    <mergeCell ref="G3167:J3167"/>
    <mergeCell ref="K3167:L3167"/>
    <mergeCell ref="M3167:O3167"/>
    <mergeCell ref="G3168:G3169"/>
    <mergeCell ref="H3168:J3168"/>
    <mergeCell ref="K3168:K3169"/>
    <mergeCell ref="L3168:L3169"/>
    <mergeCell ref="M3168:M3169"/>
    <mergeCell ref="N3168:N3169"/>
    <mergeCell ref="O3168:O3169"/>
    <mergeCell ref="F3181:F3183"/>
    <mergeCell ref="G3181:J3181"/>
    <mergeCell ref="K3181:L3181"/>
    <mergeCell ref="M3181:O3181"/>
    <mergeCell ref="G3182:G3183"/>
    <mergeCell ref="H3182:J3182"/>
    <mergeCell ref="K3182:K3183"/>
    <mergeCell ref="L3182:L3183"/>
    <mergeCell ref="M3182:M3183"/>
    <mergeCell ref="N3182:N3183"/>
    <mergeCell ref="O3182:O3183"/>
    <mergeCell ref="F3195:F3197"/>
    <mergeCell ref="G3195:J3195"/>
    <mergeCell ref="K3195:L3195"/>
    <mergeCell ref="M3195:O3195"/>
    <mergeCell ref="G3196:G3197"/>
    <mergeCell ref="H3196:J3196"/>
    <mergeCell ref="K3196:K3197"/>
    <mergeCell ref="L3196:L3197"/>
    <mergeCell ref="M3196:M3197"/>
    <mergeCell ref="N3196:N3197"/>
    <mergeCell ref="O3196:O3197"/>
    <mergeCell ref="F3209:F3211"/>
    <mergeCell ref="G3209:J3209"/>
    <mergeCell ref="K3209:L3209"/>
    <mergeCell ref="M3209:O3209"/>
    <mergeCell ref="G3210:G3211"/>
    <mergeCell ref="H3210:J3210"/>
    <mergeCell ref="K3210:K3211"/>
    <mergeCell ref="L3210:L3211"/>
    <mergeCell ref="M3210:M3211"/>
    <mergeCell ref="N3210:N3211"/>
    <mergeCell ref="O3210:O3211"/>
    <mergeCell ref="F3251:F3253"/>
    <mergeCell ref="G3251:J3251"/>
    <mergeCell ref="K3251:L3251"/>
    <mergeCell ref="M3251:O3251"/>
    <mergeCell ref="G3252:G3253"/>
    <mergeCell ref="H3252:J3252"/>
    <mergeCell ref="K3252:K3253"/>
    <mergeCell ref="L3252:L3253"/>
    <mergeCell ref="M3252:M3253"/>
    <mergeCell ref="N3252:N3253"/>
    <mergeCell ref="O3252:O3253"/>
    <mergeCell ref="F3265:F3267"/>
    <mergeCell ref="G3265:J3265"/>
    <mergeCell ref="K3265:L3265"/>
    <mergeCell ref="M3265:O3265"/>
    <mergeCell ref="G3266:G3267"/>
    <mergeCell ref="H3266:J3266"/>
    <mergeCell ref="K3266:K3267"/>
    <mergeCell ref="L3266:L3267"/>
    <mergeCell ref="M3266:M3267"/>
    <mergeCell ref="N3266:N3267"/>
    <mergeCell ref="O3266:O3267"/>
    <mergeCell ref="F3279:F3281"/>
    <mergeCell ref="G3279:J3279"/>
    <mergeCell ref="K3279:L3279"/>
    <mergeCell ref="M3279:O3279"/>
    <mergeCell ref="G3280:G3281"/>
    <mergeCell ref="H3280:J3280"/>
    <mergeCell ref="K3280:K3281"/>
    <mergeCell ref="L3280:L3281"/>
    <mergeCell ref="M3280:M3281"/>
    <mergeCell ref="N3280:N3281"/>
    <mergeCell ref="O3280:O3281"/>
    <mergeCell ref="F3293:F3295"/>
    <mergeCell ref="G3293:J3293"/>
    <mergeCell ref="K3293:L3293"/>
    <mergeCell ref="M3293:O3293"/>
    <mergeCell ref="G3294:G3295"/>
    <mergeCell ref="H3294:J3294"/>
    <mergeCell ref="K3294:K3295"/>
    <mergeCell ref="L3294:L3295"/>
    <mergeCell ref="M3294:M3295"/>
    <mergeCell ref="N3294:N3295"/>
    <mergeCell ref="O3294:O3295"/>
    <mergeCell ref="F3363:F3365"/>
    <mergeCell ref="G3363:J3363"/>
    <mergeCell ref="K3363:L3363"/>
    <mergeCell ref="M3363:O3363"/>
    <mergeCell ref="G3364:G3365"/>
    <mergeCell ref="H3364:J3364"/>
    <mergeCell ref="K3364:K3365"/>
    <mergeCell ref="L3364:L3365"/>
    <mergeCell ref="M3364:M3365"/>
    <mergeCell ref="N3364:N3365"/>
    <mergeCell ref="O3364:O3365"/>
    <mergeCell ref="F3377:F3379"/>
    <mergeCell ref="G3377:J3377"/>
    <mergeCell ref="K3377:L3377"/>
    <mergeCell ref="M3377:O3377"/>
    <mergeCell ref="G3378:G3379"/>
    <mergeCell ref="H3378:J3378"/>
    <mergeCell ref="K3378:K3379"/>
    <mergeCell ref="L3378:L3379"/>
    <mergeCell ref="M3378:M3379"/>
    <mergeCell ref="N3378:N3379"/>
    <mergeCell ref="O3378:O3379"/>
    <mergeCell ref="F3503:F3505"/>
    <mergeCell ref="G3503:J3503"/>
    <mergeCell ref="K3503:L3503"/>
    <mergeCell ref="M3503:O3503"/>
    <mergeCell ref="G3504:G3505"/>
    <mergeCell ref="H3504:J3504"/>
    <mergeCell ref="K3504:K3505"/>
    <mergeCell ref="L3504:L3505"/>
    <mergeCell ref="M3504:M3505"/>
    <mergeCell ref="N3504:N3505"/>
    <mergeCell ref="O3504:O3505"/>
    <mergeCell ref="F3517:F3519"/>
    <mergeCell ref="G3517:J3517"/>
    <mergeCell ref="K3517:L3517"/>
    <mergeCell ref="M3517:O3517"/>
    <mergeCell ref="G3518:G3519"/>
    <mergeCell ref="H3518:J3518"/>
    <mergeCell ref="K3518:K3519"/>
    <mergeCell ref="L3518:L3519"/>
    <mergeCell ref="M3518:M3519"/>
    <mergeCell ref="N3518:N3519"/>
    <mergeCell ref="O3518:O3519"/>
    <mergeCell ref="F3531:F3533"/>
    <mergeCell ref="G3531:J3531"/>
    <mergeCell ref="K3531:L3531"/>
    <mergeCell ref="M3531:O3531"/>
    <mergeCell ref="G3532:G3533"/>
    <mergeCell ref="H3532:J3532"/>
    <mergeCell ref="K3532:K3533"/>
    <mergeCell ref="L3532:L3533"/>
    <mergeCell ref="M3532:M3533"/>
    <mergeCell ref="N3532:N3533"/>
    <mergeCell ref="O3532:O3533"/>
    <mergeCell ref="F3545:F3547"/>
    <mergeCell ref="G3545:J3545"/>
    <mergeCell ref="K3545:L3545"/>
    <mergeCell ref="M3545:O3545"/>
    <mergeCell ref="G3546:G3547"/>
    <mergeCell ref="H3546:J3546"/>
    <mergeCell ref="K3546:K3547"/>
    <mergeCell ref="L3546:L3547"/>
    <mergeCell ref="M3546:M3547"/>
    <mergeCell ref="N3546:N3547"/>
    <mergeCell ref="O3546:O3547"/>
    <mergeCell ref="F3587:F3589"/>
    <mergeCell ref="G3587:J3587"/>
    <mergeCell ref="K3587:L3587"/>
    <mergeCell ref="M3587:O3587"/>
    <mergeCell ref="G3588:G3589"/>
    <mergeCell ref="H3588:J3588"/>
    <mergeCell ref="K3588:K3589"/>
    <mergeCell ref="L3588:L3589"/>
    <mergeCell ref="M3588:M3589"/>
    <mergeCell ref="N3588:N3589"/>
    <mergeCell ref="O3588:O3589"/>
    <mergeCell ref="F3601:F3603"/>
    <mergeCell ref="G3601:J3601"/>
    <mergeCell ref="K3601:L3601"/>
    <mergeCell ref="M3601:O3601"/>
    <mergeCell ref="G3602:G3603"/>
    <mergeCell ref="H3602:J3602"/>
    <mergeCell ref="K3602:K3603"/>
    <mergeCell ref="L3602:L3603"/>
    <mergeCell ref="M3602:M3603"/>
    <mergeCell ref="N3602:N3603"/>
    <mergeCell ref="O3602:O3603"/>
    <mergeCell ref="F3615:F3617"/>
    <mergeCell ref="G3615:J3615"/>
    <mergeCell ref="K3615:L3615"/>
    <mergeCell ref="M3615:O3615"/>
    <mergeCell ref="G3616:G3617"/>
    <mergeCell ref="H3616:J3616"/>
    <mergeCell ref="K3616:K3617"/>
    <mergeCell ref="L3616:L3617"/>
    <mergeCell ref="M3616:M3617"/>
    <mergeCell ref="N3616:N3617"/>
    <mergeCell ref="O3616:O3617"/>
    <mergeCell ref="F3629:F3631"/>
    <mergeCell ref="G3629:J3629"/>
    <mergeCell ref="K3629:L3629"/>
    <mergeCell ref="M3629:O3629"/>
    <mergeCell ref="G3630:G3631"/>
    <mergeCell ref="H3630:J3630"/>
    <mergeCell ref="K3630:K3631"/>
    <mergeCell ref="L3630:L3631"/>
    <mergeCell ref="M3630:M3631"/>
    <mergeCell ref="N3630:N3631"/>
    <mergeCell ref="O3630:O3631"/>
    <mergeCell ref="F3671:F3673"/>
    <mergeCell ref="G3671:J3671"/>
    <mergeCell ref="K3671:L3671"/>
    <mergeCell ref="M3671:O3671"/>
    <mergeCell ref="G3672:G3673"/>
    <mergeCell ref="H3672:J3672"/>
    <mergeCell ref="K3672:K3673"/>
    <mergeCell ref="L3672:L3673"/>
    <mergeCell ref="M3672:M3673"/>
    <mergeCell ref="N3672:N3673"/>
    <mergeCell ref="O3672:O3673"/>
    <mergeCell ref="F3685:F3687"/>
    <mergeCell ref="G3685:J3685"/>
    <mergeCell ref="K3685:L3685"/>
    <mergeCell ref="M3685:O3685"/>
    <mergeCell ref="G3686:G3687"/>
    <mergeCell ref="H3686:J3686"/>
    <mergeCell ref="K3686:K3687"/>
    <mergeCell ref="L3686:L3687"/>
    <mergeCell ref="M3686:M3687"/>
    <mergeCell ref="N3686:N3687"/>
    <mergeCell ref="O3686:O3687"/>
    <mergeCell ref="F3699:F3701"/>
    <mergeCell ref="G3699:J3699"/>
    <mergeCell ref="K3699:L3699"/>
    <mergeCell ref="M3699:O3699"/>
    <mergeCell ref="G3700:G3701"/>
    <mergeCell ref="H3700:J3700"/>
    <mergeCell ref="K3700:K3701"/>
    <mergeCell ref="L3700:L3701"/>
    <mergeCell ref="M3700:M3701"/>
    <mergeCell ref="N3700:N3701"/>
    <mergeCell ref="O3700:O3701"/>
    <mergeCell ref="F3713:F3715"/>
    <mergeCell ref="G3713:J3713"/>
    <mergeCell ref="K3713:L3713"/>
    <mergeCell ref="M3713:O3713"/>
    <mergeCell ref="G3714:G3715"/>
    <mergeCell ref="H3714:J3714"/>
    <mergeCell ref="K3714:K3715"/>
    <mergeCell ref="L3714:L3715"/>
    <mergeCell ref="M3714:M3715"/>
    <mergeCell ref="N3714:N3715"/>
    <mergeCell ref="O3714:O3715"/>
    <mergeCell ref="F3727:F3729"/>
    <mergeCell ref="G3727:J3727"/>
    <mergeCell ref="K3727:L3727"/>
    <mergeCell ref="M3727:O3727"/>
    <mergeCell ref="G3728:G3729"/>
    <mergeCell ref="H3728:J3728"/>
    <mergeCell ref="K3728:K3729"/>
    <mergeCell ref="L3728:L3729"/>
    <mergeCell ref="M3728:M3729"/>
    <mergeCell ref="N3728:N3729"/>
    <mergeCell ref="O3728:O3729"/>
    <mergeCell ref="F3741:F3743"/>
    <mergeCell ref="G3741:J3741"/>
    <mergeCell ref="K3741:L3741"/>
    <mergeCell ref="M3741:O3741"/>
    <mergeCell ref="G3742:G3743"/>
    <mergeCell ref="H3742:J3742"/>
    <mergeCell ref="K3742:K3743"/>
    <mergeCell ref="L3742:L3743"/>
    <mergeCell ref="M3742:M3743"/>
    <mergeCell ref="N3742:N3743"/>
    <mergeCell ref="O3742:O3743"/>
    <mergeCell ref="F3755:F3757"/>
    <mergeCell ref="G3755:J3755"/>
    <mergeCell ref="K3755:L3755"/>
    <mergeCell ref="M3755:O3755"/>
    <mergeCell ref="G3756:G3757"/>
    <mergeCell ref="H3756:J3756"/>
    <mergeCell ref="K3756:K3757"/>
    <mergeCell ref="L3756:L3757"/>
    <mergeCell ref="M3756:M3757"/>
    <mergeCell ref="N3756:N3757"/>
    <mergeCell ref="O3756:O3757"/>
    <mergeCell ref="F3769:F3771"/>
    <mergeCell ref="G3769:J3769"/>
    <mergeCell ref="K3769:L3769"/>
    <mergeCell ref="M3769:O3769"/>
    <mergeCell ref="G3770:G3771"/>
    <mergeCell ref="H3770:J3770"/>
    <mergeCell ref="K3770:K3771"/>
    <mergeCell ref="L3770:L3771"/>
    <mergeCell ref="M3770:M3771"/>
    <mergeCell ref="N3770:N3771"/>
    <mergeCell ref="O3770:O3771"/>
    <mergeCell ref="F3783:F3785"/>
    <mergeCell ref="G3783:J3783"/>
    <mergeCell ref="K3783:L3783"/>
    <mergeCell ref="M3783:O3783"/>
    <mergeCell ref="G3784:G3785"/>
    <mergeCell ref="H3784:J3784"/>
    <mergeCell ref="K3784:K3785"/>
    <mergeCell ref="L3784:L3785"/>
    <mergeCell ref="M3784:M3785"/>
    <mergeCell ref="N3784:N3785"/>
    <mergeCell ref="O3784:O3785"/>
    <mergeCell ref="F3797:F3799"/>
    <mergeCell ref="G3797:J3797"/>
    <mergeCell ref="K3797:L3797"/>
    <mergeCell ref="M3797:O3797"/>
    <mergeCell ref="G3798:G3799"/>
    <mergeCell ref="H3798:J3798"/>
    <mergeCell ref="K3798:K3799"/>
    <mergeCell ref="L3798:L3799"/>
    <mergeCell ref="M3798:M3799"/>
    <mergeCell ref="N3798:N3799"/>
    <mergeCell ref="O3798:O3799"/>
    <mergeCell ref="F3895:F3897"/>
    <mergeCell ref="G3895:J3895"/>
    <mergeCell ref="K3895:L3895"/>
    <mergeCell ref="M3895:O3895"/>
    <mergeCell ref="G3896:G3897"/>
    <mergeCell ref="H3896:J3896"/>
    <mergeCell ref="K3896:K3897"/>
    <mergeCell ref="L3896:L3897"/>
    <mergeCell ref="M3896:M3897"/>
    <mergeCell ref="N3896:N3897"/>
    <mergeCell ref="O3896:O3897"/>
    <mergeCell ref="F3909:F3911"/>
    <mergeCell ref="G3909:J3909"/>
    <mergeCell ref="K3909:L3909"/>
    <mergeCell ref="M3909:O3909"/>
    <mergeCell ref="G3910:G3911"/>
    <mergeCell ref="H3910:J3910"/>
    <mergeCell ref="K3910:K3911"/>
    <mergeCell ref="L3910:L3911"/>
    <mergeCell ref="M3910:M3911"/>
    <mergeCell ref="N3910:N3911"/>
    <mergeCell ref="O3910:O3911"/>
    <mergeCell ref="F3923:F3925"/>
    <mergeCell ref="G3923:J3923"/>
    <mergeCell ref="K3923:L3923"/>
    <mergeCell ref="M3923:O3923"/>
    <mergeCell ref="G3924:G3925"/>
    <mergeCell ref="H3924:J3924"/>
    <mergeCell ref="K3924:K3925"/>
    <mergeCell ref="L3924:L3925"/>
    <mergeCell ref="M3924:M3925"/>
    <mergeCell ref="N3924:N3925"/>
    <mergeCell ref="O3924:O3925"/>
    <mergeCell ref="F3937:F3939"/>
    <mergeCell ref="G3937:J3937"/>
    <mergeCell ref="K3937:L3937"/>
    <mergeCell ref="M3937:O3937"/>
    <mergeCell ref="G3938:G3939"/>
    <mergeCell ref="H3938:J3938"/>
    <mergeCell ref="K3938:K3939"/>
    <mergeCell ref="L3938:L3939"/>
    <mergeCell ref="M3938:M3939"/>
    <mergeCell ref="N3938:N3939"/>
    <mergeCell ref="O3938:O3939"/>
    <mergeCell ref="F3979:F3981"/>
    <mergeCell ref="G3979:J3979"/>
    <mergeCell ref="K3979:L3979"/>
    <mergeCell ref="M3979:O3979"/>
    <mergeCell ref="G3980:G3981"/>
    <mergeCell ref="H3980:J3980"/>
    <mergeCell ref="K3980:K3981"/>
    <mergeCell ref="L3980:L3981"/>
    <mergeCell ref="M3980:M3981"/>
    <mergeCell ref="N3980:N3981"/>
    <mergeCell ref="O3980:O3981"/>
    <mergeCell ref="F3993:F3995"/>
    <mergeCell ref="G3993:J3993"/>
    <mergeCell ref="K3993:L3993"/>
    <mergeCell ref="M3993:O3993"/>
    <mergeCell ref="G3994:G3995"/>
    <mergeCell ref="H3994:J3994"/>
    <mergeCell ref="K3994:K3995"/>
    <mergeCell ref="L3994:L3995"/>
    <mergeCell ref="M3994:M3995"/>
    <mergeCell ref="N3994:N3995"/>
    <mergeCell ref="O3994:O3995"/>
    <mergeCell ref="F4007:F4009"/>
    <mergeCell ref="G4007:J4007"/>
    <mergeCell ref="K4007:L4007"/>
    <mergeCell ref="M4007:O4007"/>
    <mergeCell ref="G4008:G4009"/>
    <mergeCell ref="H4008:J4008"/>
    <mergeCell ref="K4008:K4009"/>
    <mergeCell ref="L4008:L4009"/>
    <mergeCell ref="M4008:M4009"/>
    <mergeCell ref="N4008:N4009"/>
    <mergeCell ref="O4008:O4009"/>
    <mergeCell ref="F4021:F4023"/>
    <mergeCell ref="G4021:J4021"/>
    <mergeCell ref="K4021:L4021"/>
    <mergeCell ref="M4021:O4021"/>
    <mergeCell ref="G4022:G4023"/>
    <mergeCell ref="H4022:J4022"/>
    <mergeCell ref="K4022:K4023"/>
    <mergeCell ref="L4022:L4023"/>
    <mergeCell ref="M4022:M4023"/>
    <mergeCell ref="N4022:N4023"/>
    <mergeCell ref="O4022:O4023"/>
    <mergeCell ref="F4035:F4037"/>
    <mergeCell ref="G4035:J4035"/>
    <mergeCell ref="K4035:L4035"/>
    <mergeCell ref="M4035:O4035"/>
    <mergeCell ref="G4036:G4037"/>
    <mergeCell ref="H4036:J4036"/>
    <mergeCell ref="K4036:K4037"/>
    <mergeCell ref="L4036:L4037"/>
    <mergeCell ref="M4036:M4037"/>
    <mergeCell ref="N4036:N4037"/>
    <mergeCell ref="O4036:O4037"/>
    <mergeCell ref="F4049:F4051"/>
    <mergeCell ref="G4049:J4049"/>
    <mergeCell ref="K4049:L4049"/>
    <mergeCell ref="M4049:O4049"/>
    <mergeCell ref="G4050:G4051"/>
    <mergeCell ref="H4050:J4050"/>
    <mergeCell ref="K4050:K4051"/>
    <mergeCell ref="L4050:L4051"/>
    <mergeCell ref="M4050:M4051"/>
    <mergeCell ref="N4050:N4051"/>
    <mergeCell ref="O4050:O4051"/>
    <mergeCell ref="F4119:F4121"/>
    <mergeCell ref="G4119:J4119"/>
    <mergeCell ref="K4119:L4119"/>
    <mergeCell ref="M4119:O4119"/>
    <mergeCell ref="G4120:G4121"/>
    <mergeCell ref="H4120:J4120"/>
    <mergeCell ref="K4120:K4121"/>
    <mergeCell ref="L4120:L4121"/>
    <mergeCell ref="M4120:M4121"/>
    <mergeCell ref="N4120:N4121"/>
    <mergeCell ref="O4120:O4121"/>
    <mergeCell ref="F4133:F4135"/>
    <mergeCell ref="G4133:J4133"/>
    <mergeCell ref="K4133:L4133"/>
    <mergeCell ref="M4133:O4133"/>
    <mergeCell ref="G4134:G4135"/>
    <mergeCell ref="H4134:J4134"/>
    <mergeCell ref="K4134:K4135"/>
    <mergeCell ref="L4134:L4135"/>
    <mergeCell ref="M4134:M4135"/>
    <mergeCell ref="N4134:N4135"/>
    <mergeCell ref="O4134:O4135"/>
    <mergeCell ref="F4175:F4177"/>
    <mergeCell ref="G4175:J4175"/>
    <mergeCell ref="K4175:L4175"/>
    <mergeCell ref="M4175:O4175"/>
    <mergeCell ref="G4176:G4177"/>
    <mergeCell ref="H4176:J4176"/>
    <mergeCell ref="K4176:K4177"/>
    <mergeCell ref="L4176:L4177"/>
    <mergeCell ref="M4176:M4177"/>
    <mergeCell ref="N4176:N4177"/>
    <mergeCell ref="O4176:O4177"/>
    <mergeCell ref="F4189:F4191"/>
    <mergeCell ref="G4189:J4189"/>
    <mergeCell ref="K4189:L4189"/>
    <mergeCell ref="M4189:O4189"/>
    <mergeCell ref="G4190:G4191"/>
    <mergeCell ref="H4190:J4190"/>
    <mergeCell ref="K4190:K4191"/>
    <mergeCell ref="L4190:L4191"/>
    <mergeCell ref="M4190:M4191"/>
    <mergeCell ref="N4190:N4191"/>
    <mergeCell ref="O4190:O4191"/>
    <mergeCell ref="F4203:F4205"/>
    <mergeCell ref="G4203:J4203"/>
    <mergeCell ref="K4203:L4203"/>
    <mergeCell ref="M4203:O4203"/>
    <mergeCell ref="G4204:G4205"/>
    <mergeCell ref="H4204:J4204"/>
    <mergeCell ref="K4204:K4205"/>
    <mergeCell ref="L4204:L4205"/>
    <mergeCell ref="M4204:M4205"/>
    <mergeCell ref="N4204:N4205"/>
    <mergeCell ref="O4204:O4205"/>
    <mergeCell ref="F4217:F4219"/>
    <mergeCell ref="G4217:J4217"/>
    <mergeCell ref="K4217:L4217"/>
    <mergeCell ref="M4217:O4217"/>
    <mergeCell ref="G4218:G4219"/>
    <mergeCell ref="H4218:J4218"/>
    <mergeCell ref="K4218:K4219"/>
    <mergeCell ref="L4218:L4219"/>
    <mergeCell ref="M4218:M4219"/>
    <mergeCell ref="N4218:N4219"/>
    <mergeCell ref="O4218:O4219"/>
    <mergeCell ref="F4231:F4233"/>
    <mergeCell ref="G4231:J4231"/>
    <mergeCell ref="K4231:L4231"/>
    <mergeCell ref="M4231:O4231"/>
    <mergeCell ref="G4232:G4233"/>
    <mergeCell ref="H4232:J4232"/>
    <mergeCell ref="K4232:K4233"/>
    <mergeCell ref="L4232:L4233"/>
    <mergeCell ref="M4232:M4233"/>
    <mergeCell ref="N4232:N4233"/>
    <mergeCell ref="O4232:O4233"/>
    <mergeCell ref="F4245:F4247"/>
    <mergeCell ref="G4245:J4245"/>
    <mergeCell ref="K4245:L4245"/>
    <mergeCell ref="M4245:O4245"/>
    <mergeCell ref="G4246:G4247"/>
    <mergeCell ref="H4246:J4246"/>
    <mergeCell ref="K4246:K4247"/>
    <mergeCell ref="L4246:L4247"/>
    <mergeCell ref="M4246:M4247"/>
    <mergeCell ref="N4246:N4247"/>
    <mergeCell ref="O4246:O4247"/>
    <mergeCell ref="F4343:F4345"/>
    <mergeCell ref="G4343:J4343"/>
    <mergeCell ref="K4343:L4343"/>
    <mergeCell ref="M4343:O4343"/>
    <mergeCell ref="G4344:G4345"/>
    <mergeCell ref="H4344:J4344"/>
    <mergeCell ref="K4344:K4345"/>
    <mergeCell ref="L4344:L4345"/>
    <mergeCell ref="M4344:M4345"/>
    <mergeCell ref="N4344:N4345"/>
    <mergeCell ref="O4344:O4345"/>
    <mergeCell ref="F4357:F4359"/>
    <mergeCell ref="G4357:J4357"/>
    <mergeCell ref="K4357:L4357"/>
    <mergeCell ref="M4357:O4357"/>
    <mergeCell ref="G4358:G4359"/>
    <mergeCell ref="H4358:J4358"/>
    <mergeCell ref="K4358:K4359"/>
    <mergeCell ref="L4358:L4359"/>
    <mergeCell ref="M4358:M4359"/>
    <mergeCell ref="N4358:N4359"/>
    <mergeCell ref="O4358:O4359"/>
    <mergeCell ref="F4371:F4373"/>
    <mergeCell ref="G4371:J4371"/>
    <mergeCell ref="K4371:L4371"/>
    <mergeCell ref="M4371:O4371"/>
    <mergeCell ref="G4372:G4373"/>
    <mergeCell ref="H4372:J4372"/>
    <mergeCell ref="K4372:K4373"/>
    <mergeCell ref="L4372:L4373"/>
    <mergeCell ref="M4372:M4373"/>
    <mergeCell ref="N4372:N4373"/>
    <mergeCell ref="O4372:O4373"/>
    <mergeCell ref="F4385:F4387"/>
    <mergeCell ref="G4385:J4385"/>
    <mergeCell ref="K4385:L4385"/>
    <mergeCell ref="M4385:O4385"/>
    <mergeCell ref="G4386:G4387"/>
    <mergeCell ref="H4386:J4386"/>
    <mergeCell ref="K4386:K4387"/>
    <mergeCell ref="L4386:L4387"/>
    <mergeCell ref="M4386:M4387"/>
    <mergeCell ref="N4386:N4387"/>
    <mergeCell ref="O4386:O4387"/>
    <mergeCell ref="F4399:F4401"/>
    <mergeCell ref="G4399:J4399"/>
    <mergeCell ref="K4399:L4399"/>
    <mergeCell ref="M4399:O4399"/>
    <mergeCell ref="G4400:G4401"/>
    <mergeCell ref="H4400:J4400"/>
    <mergeCell ref="K4400:K4401"/>
    <mergeCell ref="L4400:L4401"/>
    <mergeCell ref="M4400:M4401"/>
    <mergeCell ref="N4400:N4401"/>
    <mergeCell ref="O4400:O4401"/>
    <mergeCell ref="F4413:F4415"/>
    <mergeCell ref="G4413:J4413"/>
    <mergeCell ref="K4413:L4413"/>
    <mergeCell ref="M4413:O4413"/>
    <mergeCell ref="G4414:G4415"/>
    <mergeCell ref="H4414:J4414"/>
    <mergeCell ref="K4414:K4415"/>
    <mergeCell ref="L4414:L4415"/>
    <mergeCell ref="M4414:M4415"/>
    <mergeCell ref="N4414:N4415"/>
    <mergeCell ref="O4414:O4415"/>
    <mergeCell ref="F4427:F4429"/>
    <mergeCell ref="G4427:J4427"/>
    <mergeCell ref="K4427:L4427"/>
    <mergeCell ref="M4427:O4427"/>
    <mergeCell ref="G4428:G4429"/>
    <mergeCell ref="H4428:J4428"/>
    <mergeCell ref="K4428:K4429"/>
    <mergeCell ref="L4428:L4429"/>
    <mergeCell ref="M4428:M4429"/>
    <mergeCell ref="N4428:N4429"/>
    <mergeCell ref="O4428:O4429"/>
    <mergeCell ref="F4441:F4443"/>
    <mergeCell ref="G4441:J4441"/>
    <mergeCell ref="K4441:L4441"/>
    <mergeCell ref="M4441:O4441"/>
    <mergeCell ref="G4442:G4443"/>
    <mergeCell ref="H4442:J4442"/>
    <mergeCell ref="K4442:K4443"/>
    <mergeCell ref="L4442:L4443"/>
    <mergeCell ref="M4442:M4443"/>
    <mergeCell ref="N4442:N4443"/>
    <mergeCell ref="O4442:O4443"/>
    <mergeCell ref="F4483:F4485"/>
    <mergeCell ref="G4483:J4483"/>
    <mergeCell ref="K4483:L4483"/>
    <mergeCell ref="M4483:O4483"/>
    <mergeCell ref="G4484:G4485"/>
    <mergeCell ref="H4484:J4484"/>
    <mergeCell ref="K4484:K4485"/>
    <mergeCell ref="L4484:L4485"/>
    <mergeCell ref="M4484:M4485"/>
    <mergeCell ref="N4484:N4485"/>
    <mergeCell ref="O4484:O4485"/>
    <mergeCell ref="F4497:F4499"/>
    <mergeCell ref="G4497:J4497"/>
    <mergeCell ref="K4497:L4497"/>
    <mergeCell ref="M4497:O4497"/>
    <mergeCell ref="G4498:G4499"/>
    <mergeCell ref="H4498:J4498"/>
    <mergeCell ref="K4498:K4499"/>
    <mergeCell ref="L4498:L4499"/>
    <mergeCell ref="M4498:M4499"/>
    <mergeCell ref="N4498:N4499"/>
    <mergeCell ref="O4498:O4499"/>
    <mergeCell ref="F4511:F4513"/>
    <mergeCell ref="G4511:J4511"/>
    <mergeCell ref="K4511:L4511"/>
    <mergeCell ref="M4511:O4511"/>
    <mergeCell ref="G4512:G4513"/>
    <mergeCell ref="H4512:J4512"/>
    <mergeCell ref="K4512:K4513"/>
    <mergeCell ref="L4512:L4513"/>
    <mergeCell ref="M4512:M4513"/>
    <mergeCell ref="N4512:N4513"/>
    <mergeCell ref="O4512:O4513"/>
    <mergeCell ref="F4525:F4527"/>
    <mergeCell ref="G4525:J4525"/>
    <mergeCell ref="K4525:L4525"/>
    <mergeCell ref="M4525:O4525"/>
    <mergeCell ref="G4526:G4527"/>
    <mergeCell ref="H4526:J4526"/>
    <mergeCell ref="K4526:K4527"/>
    <mergeCell ref="L4526:L4527"/>
    <mergeCell ref="M4526:M4527"/>
    <mergeCell ref="N4526:N4527"/>
    <mergeCell ref="O4526:O4527"/>
    <mergeCell ref="F4567:F4569"/>
    <mergeCell ref="G4567:J4567"/>
    <mergeCell ref="K4567:L4567"/>
    <mergeCell ref="M4567:O4567"/>
    <mergeCell ref="G4568:G4569"/>
    <mergeCell ref="H4568:J4568"/>
    <mergeCell ref="K4568:K4569"/>
    <mergeCell ref="L4568:L4569"/>
    <mergeCell ref="M4568:M4569"/>
    <mergeCell ref="N4568:N4569"/>
    <mergeCell ref="O4568:O4569"/>
    <mergeCell ref="F4581:F4583"/>
    <mergeCell ref="G4581:J4581"/>
    <mergeCell ref="K4581:L4581"/>
    <mergeCell ref="M4581:O4581"/>
    <mergeCell ref="G4582:G4583"/>
    <mergeCell ref="H4582:J4582"/>
    <mergeCell ref="K4582:K4583"/>
    <mergeCell ref="L4582:L4583"/>
    <mergeCell ref="M4582:M4583"/>
    <mergeCell ref="N4582:N4583"/>
    <mergeCell ref="O4582:O4583"/>
    <mergeCell ref="F4623:F4625"/>
    <mergeCell ref="G4623:J4623"/>
    <mergeCell ref="K4623:L4623"/>
    <mergeCell ref="M4623:O4623"/>
    <mergeCell ref="G4624:G4625"/>
    <mergeCell ref="H4624:J4624"/>
    <mergeCell ref="K4624:K4625"/>
    <mergeCell ref="L4624:L4625"/>
    <mergeCell ref="M4624:M4625"/>
    <mergeCell ref="N4624:N4625"/>
    <mergeCell ref="O4624:O4625"/>
    <mergeCell ref="F4637:F4639"/>
    <mergeCell ref="G4637:J4637"/>
    <mergeCell ref="K4637:L4637"/>
    <mergeCell ref="M4637:O4637"/>
    <mergeCell ref="G4638:G4639"/>
    <mergeCell ref="H4638:J4638"/>
    <mergeCell ref="K4638:K4639"/>
    <mergeCell ref="L4638:L4639"/>
    <mergeCell ref="M4638:M4639"/>
    <mergeCell ref="N4638:N4639"/>
    <mergeCell ref="O4638:O4639"/>
    <mergeCell ref="F4651:F4653"/>
    <mergeCell ref="G4651:J4651"/>
    <mergeCell ref="K4651:L4651"/>
    <mergeCell ref="M4651:O4651"/>
    <mergeCell ref="G4652:G4653"/>
    <mergeCell ref="H4652:J4652"/>
    <mergeCell ref="K4652:K4653"/>
    <mergeCell ref="L4652:L4653"/>
    <mergeCell ref="M4652:M4653"/>
    <mergeCell ref="N4652:N4653"/>
    <mergeCell ref="O4652:O4653"/>
    <mergeCell ref="F4665:F4667"/>
    <mergeCell ref="G4665:J4665"/>
    <mergeCell ref="K4665:L4665"/>
    <mergeCell ref="M4665:O4665"/>
    <mergeCell ref="G4666:G4667"/>
    <mergeCell ref="H4666:J4666"/>
    <mergeCell ref="K4666:K4667"/>
    <mergeCell ref="L4666:L4667"/>
    <mergeCell ref="M4666:M4667"/>
    <mergeCell ref="N4666:N4667"/>
    <mergeCell ref="O4666:O4667"/>
    <mergeCell ref="F4735:F4737"/>
    <mergeCell ref="G4735:J4735"/>
    <mergeCell ref="K4735:L4735"/>
    <mergeCell ref="M4735:O4735"/>
    <mergeCell ref="G4736:G4737"/>
    <mergeCell ref="H4736:J4736"/>
    <mergeCell ref="K4736:K4737"/>
    <mergeCell ref="L4736:L4737"/>
    <mergeCell ref="M4736:M4737"/>
    <mergeCell ref="N4736:N4737"/>
    <mergeCell ref="O4736:O4737"/>
    <mergeCell ref="F4749:F4751"/>
    <mergeCell ref="G4749:J4749"/>
    <mergeCell ref="K4749:L4749"/>
    <mergeCell ref="M4749:O4749"/>
    <mergeCell ref="G4750:G4751"/>
    <mergeCell ref="H4750:J4750"/>
    <mergeCell ref="K4750:K4751"/>
    <mergeCell ref="L4750:L4751"/>
    <mergeCell ref="M4750:M4751"/>
    <mergeCell ref="N4750:N4751"/>
    <mergeCell ref="O4750:O4751"/>
    <mergeCell ref="F4903:F4905"/>
    <mergeCell ref="G4903:J4903"/>
    <mergeCell ref="K4903:L4903"/>
    <mergeCell ref="M4903:O4903"/>
    <mergeCell ref="G4904:G4905"/>
    <mergeCell ref="H4904:J4904"/>
    <mergeCell ref="K4904:K4905"/>
    <mergeCell ref="L4904:L4905"/>
    <mergeCell ref="M4904:M4905"/>
    <mergeCell ref="N4904:N4905"/>
    <mergeCell ref="O4904:O4905"/>
    <mergeCell ref="F4917:F4919"/>
    <mergeCell ref="G4917:J4917"/>
    <mergeCell ref="K4917:L4917"/>
    <mergeCell ref="M4917:O4917"/>
    <mergeCell ref="G4918:G4919"/>
    <mergeCell ref="H4918:J4918"/>
    <mergeCell ref="K4918:K4919"/>
    <mergeCell ref="L4918:L4919"/>
    <mergeCell ref="M4918:M4919"/>
    <mergeCell ref="N4918:N4919"/>
    <mergeCell ref="O4918:O4919"/>
    <mergeCell ref="F4959:F4961"/>
    <mergeCell ref="G4959:J4959"/>
    <mergeCell ref="K4959:L4959"/>
    <mergeCell ref="M4959:O4959"/>
    <mergeCell ref="G4960:G4961"/>
    <mergeCell ref="H4960:J4960"/>
    <mergeCell ref="K4960:K4961"/>
    <mergeCell ref="L4960:L4961"/>
    <mergeCell ref="M4960:M4961"/>
    <mergeCell ref="N4960:N4961"/>
    <mergeCell ref="O4960:O4961"/>
    <mergeCell ref="F4973:F4975"/>
    <mergeCell ref="G4973:J4973"/>
    <mergeCell ref="K4973:L4973"/>
    <mergeCell ref="M4973:O4973"/>
    <mergeCell ref="G4974:G4975"/>
    <mergeCell ref="H4974:J4974"/>
    <mergeCell ref="K4974:K4975"/>
    <mergeCell ref="L4974:L4975"/>
    <mergeCell ref="M4974:M4975"/>
    <mergeCell ref="N4974:N4975"/>
    <mergeCell ref="O4974:O4975"/>
    <mergeCell ref="F5015:F5017"/>
    <mergeCell ref="G5015:J5015"/>
    <mergeCell ref="K5015:L5015"/>
    <mergeCell ref="M5015:O5015"/>
    <mergeCell ref="G5016:G5017"/>
    <mergeCell ref="H5016:J5016"/>
    <mergeCell ref="K5016:K5017"/>
    <mergeCell ref="L5016:L5017"/>
    <mergeCell ref="M5016:M5017"/>
    <mergeCell ref="N5016:N5017"/>
    <mergeCell ref="O5016:O5017"/>
    <mergeCell ref="F5029:F5031"/>
    <mergeCell ref="G5029:J5029"/>
    <mergeCell ref="K5029:L5029"/>
    <mergeCell ref="M5029:O5029"/>
    <mergeCell ref="G5030:G5031"/>
    <mergeCell ref="H5030:J5030"/>
    <mergeCell ref="K5030:K5031"/>
    <mergeCell ref="L5030:L5031"/>
    <mergeCell ref="M5030:M5031"/>
    <mergeCell ref="N5030:N5031"/>
    <mergeCell ref="O5030:O5031"/>
    <mergeCell ref="F5155:F5157"/>
    <mergeCell ref="G5155:J5155"/>
    <mergeCell ref="K5155:L5155"/>
    <mergeCell ref="M5155:O5155"/>
    <mergeCell ref="G5156:G5157"/>
    <mergeCell ref="H5156:J5156"/>
    <mergeCell ref="K5156:K5157"/>
    <mergeCell ref="L5156:L5157"/>
    <mergeCell ref="M5156:M5157"/>
    <mergeCell ref="N5156:N5157"/>
    <mergeCell ref="O5156:O5157"/>
    <mergeCell ref="F5169:F5171"/>
    <mergeCell ref="G5169:J5169"/>
    <mergeCell ref="K5169:L5169"/>
    <mergeCell ref="M5169:O5169"/>
    <mergeCell ref="G5170:G5171"/>
    <mergeCell ref="H5170:J5170"/>
    <mergeCell ref="K5170:K5171"/>
    <mergeCell ref="L5170:L5171"/>
    <mergeCell ref="M5170:M5171"/>
    <mergeCell ref="N5170:N5171"/>
    <mergeCell ref="O5170:O5171"/>
    <mergeCell ref="F5183:F5185"/>
    <mergeCell ref="G5183:J5183"/>
    <mergeCell ref="K5183:L5183"/>
    <mergeCell ref="M5183:O5183"/>
    <mergeCell ref="G5184:G5185"/>
    <mergeCell ref="H5184:J5184"/>
    <mergeCell ref="K5184:K5185"/>
    <mergeCell ref="L5184:L5185"/>
    <mergeCell ref="M5184:M5185"/>
    <mergeCell ref="N5184:N5185"/>
    <mergeCell ref="O5184:O5185"/>
    <mergeCell ref="F5197:F5199"/>
    <mergeCell ref="G5197:J5197"/>
    <mergeCell ref="K5197:L5197"/>
    <mergeCell ref="M5197:O5197"/>
    <mergeCell ref="G5198:G5199"/>
    <mergeCell ref="H5198:J5198"/>
    <mergeCell ref="K5198:K5199"/>
    <mergeCell ref="L5198:L5199"/>
    <mergeCell ref="M5198:M5199"/>
    <mergeCell ref="N5198:N5199"/>
    <mergeCell ref="O5198:O5199"/>
    <mergeCell ref="F5267:F5269"/>
    <mergeCell ref="G5267:J5267"/>
    <mergeCell ref="K5267:L5267"/>
    <mergeCell ref="M5267:O5267"/>
    <mergeCell ref="G5268:G5269"/>
    <mergeCell ref="H5268:J5268"/>
    <mergeCell ref="K5268:K5269"/>
    <mergeCell ref="L5268:L5269"/>
    <mergeCell ref="M5268:M5269"/>
    <mergeCell ref="N5268:N5269"/>
    <mergeCell ref="O5268:O5269"/>
    <mergeCell ref="F5281:F5283"/>
    <mergeCell ref="G5281:J5281"/>
    <mergeCell ref="K5281:L5281"/>
    <mergeCell ref="M5281:O5281"/>
    <mergeCell ref="G5282:G5283"/>
    <mergeCell ref="H5282:J5282"/>
    <mergeCell ref="K5282:K5283"/>
    <mergeCell ref="L5282:L5283"/>
    <mergeCell ref="M5282:M5283"/>
    <mergeCell ref="N5282:N5283"/>
    <mergeCell ref="O5282:O5283"/>
    <mergeCell ref="F5295:F5297"/>
    <mergeCell ref="G5295:J5295"/>
    <mergeCell ref="K5295:L5295"/>
    <mergeCell ref="M5295:O5295"/>
    <mergeCell ref="G5296:G5297"/>
    <mergeCell ref="H5296:J5296"/>
    <mergeCell ref="K5296:K5297"/>
    <mergeCell ref="L5296:L5297"/>
    <mergeCell ref="M5296:M5297"/>
    <mergeCell ref="N5296:N5297"/>
    <mergeCell ref="O5296:O5297"/>
    <mergeCell ref="F5309:F5311"/>
    <mergeCell ref="G5309:J5309"/>
    <mergeCell ref="K5309:L5309"/>
    <mergeCell ref="M5309:O5309"/>
    <mergeCell ref="G5310:G5311"/>
    <mergeCell ref="H5310:J5310"/>
    <mergeCell ref="K5310:K5311"/>
    <mergeCell ref="L5310:L5311"/>
    <mergeCell ref="M5310:M5311"/>
    <mergeCell ref="N5310:N5311"/>
    <mergeCell ref="O5310:O5311"/>
    <mergeCell ref="F5351:F5353"/>
    <mergeCell ref="G5351:J5351"/>
    <mergeCell ref="K5351:L5351"/>
    <mergeCell ref="M5351:O5351"/>
    <mergeCell ref="G5352:G5353"/>
    <mergeCell ref="H5352:J5352"/>
    <mergeCell ref="K5352:K5353"/>
    <mergeCell ref="L5352:L5353"/>
    <mergeCell ref="M5352:M5353"/>
    <mergeCell ref="N5352:N5353"/>
    <mergeCell ref="O5352:O5353"/>
    <mergeCell ref="F5365:F5367"/>
    <mergeCell ref="G5365:J5365"/>
    <mergeCell ref="K5365:L5365"/>
    <mergeCell ref="M5365:O5365"/>
    <mergeCell ref="G5366:G5367"/>
    <mergeCell ref="H5366:J5366"/>
    <mergeCell ref="K5366:K5367"/>
    <mergeCell ref="L5366:L5367"/>
    <mergeCell ref="M5366:M5367"/>
    <mergeCell ref="N5366:N5367"/>
    <mergeCell ref="O5366:O5367"/>
    <mergeCell ref="F5379:F5381"/>
    <mergeCell ref="G5379:J5379"/>
    <mergeCell ref="K5379:L5379"/>
    <mergeCell ref="M5379:O5379"/>
    <mergeCell ref="G5380:G5381"/>
    <mergeCell ref="H5380:J5380"/>
    <mergeCell ref="K5380:K5381"/>
    <mergeCell ref="L5380:L5381"/>
    <mergeCell ref="M5380:M5381"/>
    <mergeCell ref="N5380:N5381"/>
    <mergeCell ref="O5380:O5381"/>
    <mergeCell ref="F5393:F5395"/>
    <mergeCell ref="G5393:J5393"/>
    <mergeCell ref="K5393:L5393"/>
    <mergeCell ref="M5393:O5393"/>
    <mergeCell ref="G5394:G5395"/>
    <mergeCell ref="H5394:J5394"/>
    <mergeCell ref="K5394:K5395"/>
    <mergeCell ref="L5394:L5395"/>
    <mergeCell ref="M5394:M5395"/>
    <mergeCell ref="N5394:N5395"/>
    <mergeCell ref="O5394:O5395"/>
    <mergeCell ref="F5407:F5409"/>
    <mergeCell ref="G5407:J5407"/>
    <mergeCell ref="K5407:L5407"/>
    <mergeCell ref="M5407:O5407"/>
    <mergeCell ref="G5408:G5409"/>
    <mergeCell ref="H5408:J5408"/>
    <mergeCell ref="K5408:K5409"/>
    <mergeCell ref="L5408:L5409"/>
    <mergeCell ref="M5408:M5409"/>
    <mergeCell ref="N5408:N5409"/>
    <mergeCell ref="O5408:O5409"/>
    <mergeCell ref="F5421:F5423"/>
    <mergeCell ref="G5421:J5421"/>
    <mergeCell ref="K5421:L5421"/>
    <mergeCell ref="M5421:O5421"/>
    <mergeCell ref="G5422:G5423"/>
    <mergeCell ref="H5422:J5422"/>
    <mergeCell ref="K5422:K5423"/>
    <mergeCell ref="L5422:L5423"/>
    <mergeCell ref="M5422:M5423"/>
    <mergeCell ref="N5422:N5423"/>
    <mergeCell ref="O5422:O5423"/>
    <mergeCell ref="F5547:F5549"/>
    <mergeCell ref="G5547:J5547"/>
    <mergeCell ref="K5547:L5547"/>
    <mergeCell ref="M5547:O5547"/>
    <mergeCell ref="G5548:G5549"/>
    <mergeCell ref="H5548:J5548"/>
    <mergeCell ref="K5548:K5549"/>
    <mergeCell ref="L5548:L5549"/>
    <mergeCell ref="M5548:M5549"/>
    <mergeCell ref="N5548:N5549"/>
    <mergeCell ref="O5548:O5549"/>
    <mergeCell ref="F5561:F5563"/>
    <mergeCell ref="G5561:J5561"/>
    <mergeCell ref="K5561:L5561"/>
    <mergeCell ref="M5561:O5561"/>
    <mergeCell ref="G5562:G5563"/>
    <mergeCell ref="H5562:J5562"/>
    <mergeCell ref="K5562:K5563"/>
    <mergeCell ref="L5562:L5563"/>
    <mergeCell ref="M5562:M5563"/>
    <mergeCell ref="N5562:N5563"/>
    <mergeCell ref="O5562:O5563"/>
    <mergeCell ref="F5575:F5577"/>
    <mergeCell ref="G5575:J5575"/>
    <mergeCell ref="K5575:L5575"/>
    <mergeCell ref="M5575:O5575"/>
    <mergeCell ref="G5576:G5577"/>
    <mergeCell ref="H5576:J5576"/>
    <mergeCell ref="K5576:K5577"/>
    <mergeCell ref="L5576:L5577"/>
    <mergeCell ref="M5576:M5577"/>
    <mergeCell ref="N5576:N5577"/>
    <mergeCell ref="O5576:O5577"/>
    <mergeCell ref="F5589:F5591"/>
    <mergeCell ref="G5589:J5589"/>
    <mergeCell ref="K5589:L5589"/>
    <mergeCell ref="M5589:O5589"/>
    <mergeCell ref="G5590:G5591"/>
    <mergeCell ref="H5590:J5590"/>
    <mergeCell ref="K5590:K5591"/>
    <mergeCell ref="L5590:L5591"/>
    <mergeCell ref="M5590:M5591"/>
    <mergeCell ref="N5590:N5591"/>
    <mergeCell ref="O5590:O5591"/>
    <mergeCell ref="F5631:F5633"/>
    <mergeCell ref="G5631:J5631"/>
    <mergeCell ref="K5631:L5631"/>
    <mergeCell ref="M5631:O5631"/>
    <mergeCell ref="G5632:G5633"/>
    <mergeCell ref="H5632:J5632"/>
    <mergeCell ref="K5632:K5633"/>
    <mergeCell ref="L5632:L5633"/>
    <mergeCell ref="M5632:M5633"/>
    <mergeCell ref="N5632:N5633"/>
    <mergeCell ref="O5632:O5633"/>
    <mergeCell ref="F5645:F5647"/>
    <mergeCell ref="G5645:J5645"/>
    <mergeCell ref="K5645:L5645"/>
    <mergeCell ref="M5645:O5645"/>
    <mergeCell ref="G5646:G5647"/>
    <mergeCell ref="H5646:J5646"/>
    <mergeCell ref="K5646:K5647"/>
    <mergeCell ref="L5646:L5647"/>
    <mergeCell ref="M5646:M5647"/>
    <mergeCell ref="N5646:N5647"/>
    <mergeCell ref="O5646:O5647"/>
    <mergeCell ref="F5687:F5689"/>
    <mergeCell ref="G5687:J5687"/>
    <mergeCell ref="K5687:L5687"/>
    <mergeCell ref="M5687:O5687"/>
    <mergeCell ref="G5688:G5689"/>
    <mergeCell ref="H5688:J5688"/>
    <mergeCell ref="K5688:K5689"/>
    <mergeCell ref="L5688:L5689"/>
    <mergeCell ref="M5688:M5689"/>
    <mergeCell ref="N5688:N5689"/>
    <mergeCell ref="O5688:O5689"/>
    <mergeCell ref="F5701:F5703"/>
    <mergeCell ref="G5701:J5701"/>
    <mergeCell ref="K5701:L5701"/>
    <mergeCell ref="M5701:O5701"/>
    <mergeCell ref="G5702:G5703"/>
    <mergeCell ref="H5702:J5702"/>
    <mergeCell ref="K5702:K5703"/>
    <mergeCell ref="L5702:L5703"/>
    <mergeCell ref="M5702:M5703"/>
    <mergeCell ref="N5702:N5703"/>
    <mergeCell ref="O5702:O5703"/>
    <mergeCell ref="F5743:F5745"/>
    <mergeCell ref="G5743:J5743"/>
    <mergeCell ref="K5743:L5743"/>
    <mergeCell ref="M5743:O5743"/>
    <mergeCell ref="G5744:G5745"/>
    <mergeCell ref="H5744:J5744"/>
    <mergeCell ref="K5744:K5745"/>
    <mergeCell ref="L5744:L5745"/>
    <mergeCell ref="M5744:M5745"/>
    <mergeCell ref="N5744:N5745"/>
    <mergeCell ref="O5744:O5745"/>
    <mergeCell ref="F5757:F5759"/>
    <mergeCell ref="G5757:J5757"/>
    <mergeCell ref="K5757:L5757"/>
    <mergeCell ref="M5757:O5757"/>
    <mergeCell ref="G5758:G5759"/>
    <mergeCell ref="H5758:J5758"/>
    <mergeCell ref="K5758:K5759"/>
    <mergeCell ref="L5758:L5759"/>
    <mergeCell ref="M5758:M5759"/>
    <mergeCell ref="N5758:N5759"/>
    <mergeCell ref="O5758:O5759"/>
    <mergeCell ref="F5799:F5801"/>
    <mergeCell ref="G5799:J5799"/>
    <mergeCell ref="K5799:L5799"/>
    <mergeCell ref="M5799:O5799"/>
    <mergeCell ref="G5800:G5801"/>
    <mergeCell ref="H5800:J5800"/>
    <mergeCell ref="K5800:K5801"/>
    <mergeCell ref="L5800:L5801"/>
    <mergeCell ref="M5800:M5801"/>
    <mergeCell ref="N5800:N5801"/>
    <mergeCell ref="O5800:O5801"/>
    <mergeCell ref="F5813:F5815"/>
    <mergeCell ref="G5813:J5813"/>
    <mergeCell ref="K5813:L5813"/>
    <mergeCell ref="M5813:O5813"/>
    <mergeCell ref="G5814:G5815"/>
    <mergeCell ref="H5814:J5814"/>
    <mergeCell ref="K5814:K5815"/>
    <mergeCell ref="L5814:L5815"/>
    <mergeCell ref="M5814:M5815"/>
    <mergeCell ref="N5814:N5815"/>
    <mergeCell ref="O5814:O5815"/>
    <mergeCell ref="F5911:F5913"/>
    <mergeCell ref="G5911:J5911"/>
    <mergeCell ref="K5911:L5911"/>
    <mergeCell ref="M5911:O5911"/>
    <mergeCell ref="G5912:G5913"/>
    <mergeCell ref="H5912:J5912"/>
    <mergeCell ref="K5912:K5913"/>
    <mergeCell ref="L5912:L5913"/>
    <mergeCell ref="M5912:M5913"/>
    <mergeCell ref="N5912:N5913"/>
    <mergeCell ref="O5912:O5913"/>
    <mergeCell ref="F5925:F5927"/>
    <mergeCell ref="G5925:J5925"/>
    <mergeCell ref="K5925:L5925"/>
    <mergeCell ref="M5925:O5925"/>
    <mergeCell ref="G5926:G5927"/>
    <mergeCell ref="H5926:J5926"/>
    <mergeCell ref="K5926:K5927"/>
    <mergeCell ref="L5926:L5927"/>
    <mergeCell ref="M5926:M5927"/>
    <mergeCell ref="N5926:N5927"/>
    <mergeCell ref="O5926:O5927"/>
    <mergeCell ref="F5967:F5969"/>
    <mergeCell ref="G5967:J5967"/>
    <mergeCell ref="K5967:L5967"/>
    <mergeCell ref="M5967:O5967"/>
    <mergeCell ref="G5968:G5969"/>
    <mergeCell ref="H5968:J5968"/>
    <mergeCell ref="K5968:K5969"/>
    <mergeCell ref="L5968:L5969"/>
    <mergeCell ref="M5968:M5969"/>
    <mergeCell ref="N5968:N5969"/>
    <mergeCell ref="O5968:O5969"/>
    <mergeCell ref="F5981:F5983"/>
    <mergeCell ref="G5981:J5981"/>
    <mergeCell ref="K5981:L5981"/>
    <mergeCell ref="M5981:O5981"/>
    <mergeCell ref="G5982:G5983"/>
    <mergeCell ref="H5982:J5982"/>
    <mergeCell ref="K5982:K5983"/>
    <mergeCell ref="L5982:L5983"/>
    <mergeCell ref="M5982:M5983"/>
    <mergeCell ref="N5982:N5983"/>
    <mergeCell ref="O5982:O5983"/>
    <mergeCell ref="F6023:F6025"/>
    <mergeCell ref="G6023:J6023"/>
    <mergeCell ref="K6023:L6023"/>
    <mergeCell ref="M6023:O6023"/>
    <mergeCell ref="G6024:G6025"/>
    <mergeCell ref="H6024:J6024"/>
    <mergeCell ref="K6024:K6025"/>
    <mergeCell ref="L6024:L6025"/>
    <mergeCell ref="M6024:M6025"/>
    <mergeCell ref="N6024:N6025"/>
    <mergeCell ref="O6024:O6025"/>
    <mergeCell ref="F6037:F6039"/>
    <mergeCell ref="G6037:J6037"/>
    <mergeCell ref="K6037:L6037"/>
    <mergeCell ref="M6037:O6037"/>
    <mergeCell ref="G6038:G6039"/>
    <mergeCell ref="H6038:J6038"/>
    <mergeCell ref="K6038:K6039"/>
    <mergeCell ref="L6038:L6039"/>
    <mergeCell ref="M6038:M6039"/>
    <mergeCell ref="N6038:N6039"/>
    <mergeCell ref="O6038:O6039"/>
    <mergeCell ref="F6135:F6137"/>
    <mergeCell ref="G6135:J6135"/>
    <mergeCell ref="K6135:L6135"/>
    <mergeCell ref="M6135:O6135"/>
    <mergeCell ref="G6136:G6137"/>
    <mergeCell ref="H6136:J6136"/>
    <mergeCell ref="K6136:K6137"/>
    <mergeCell ref="L6136:L6137"/>
    <mergeCell ref="M6136:M6137"/>
    <mergeCell ref="N6136:N6137"/>
    <mergeCell ref="O6136:O6137"/>
    <mergeCell ref="F6149:F6151"/>
    <mergeCell ref="G6149:J6149"/>
    <mergeCell ref="K6149:L6149"/>
    <mergeCell ref="M6149:O6149"/>
    <mergeCell ref="G6150:G6151"/>
    <mergeCell ref="H6150:J6150"/>
    <mergeCell ref="K6150:K6151"/>
    <mergeCell ref="L6150:L6151"/>
    <mergeCell ref="M6150:M6151"/>
    <mergeCell ref="N6150:N6151"/>
    <mergeCell ref="O6150:O6151"/>
    <mergeCell ref="F6191:F6193"/>
    <mergeCell ref="G6191:J6191"/>
    <mergeCell ref="K6191:L6191"/>
    <mergeCell ref="M6191:O6191"/>
    <mergeCell ref="G6192:G6193"/>
    <mergeCell ref="H6192:J6192"/>
    <mergeCell ref="K6192:K6193"/>
    <mergeCell ref="L6192:L6193"/>
    <mergeCell ref="M6192:M6193"/>
    <mergeCell ref="N6192:N6193"/>
    <mergeCell ref="O6192:O6193"/>
    <mergeCell ref="F6205:F6207"/>
    <mergeCell ref="G6205:J6205"/>
    <mergeCell ref="K6205:L6205"/>
    <mergeCell ref="M6205:O6205"/>
    <mergeCell ref="G6206:G6207"/>
    <mergeCell ref="H6206:J6206"/>
    <mergeCell ref="K6206:K6207"/>
    <mergeCell ref="L6206:L6207"/>
    <mergeCell ref="M6206:M6207"/>
    <mergeCell ref="N6206:N6207"/>
    <mergeCell ref="O6206:O6207"/>
    <mergeCell ref="F6219:F6221"/>
    <mergeCell ref="G6219:J6219"/>
    <mergeCell ref="K6219:L6219"/>
    <mergeCell ref="M6219:O6219"/>
    <mergeCell ref="G6220:G6221"/>
    <mergeCell ref="H6220:J6220"/>
    <mergeCell ref="K6220:K6221"/>
    <mergeCell ref="L6220:L6221"/>
    <mergeCell ref="M6220:M6221"/>
    <mergeCell ref="N6220:N6221"/>
    <mergeCell ref="O6220:O6221"/>
    <mergeCell ref="F6233:F6235"/>
    <mergeCell ref="G6233:J6233"/>
    <mergeCell ref="K6233:L6233"/>
    <mergeCell ref="M6233:O6233"/>
    <mergeCell ref="G6234:G6235"/>
    <mergeCell ref="H6234:J6234"/>
    <mergeCell ref="K6234:K6235"/>
    <mergeCell ref="L6234:L6235"/>
    <mergeCell ref="M6234:M6235"/>
    <mergeCell ref="N6234:N6235"/>
    <mergeCell ref="O6234:O6235"/>
    <mergeCell ref="F6275:F6277"/>
    <mergeCell ref="G6275:J6275"/>
    <mergeCell ref="K6275:L6275"/>
    <mergeCell ref="M6275:O6275"/>
    <mergeCell ref="G6276:G6277"/>
    <mergeCell ref="H6276:J6276"/>
    <mergeCell ref="K6276:K6277"/>
    <mergeCell ref="L6276:L6277"/>
    <mergeCell ref="M6276:M6277"/>
    <mergeCell ref="N6276:N6277"/>
    <mergeCell ref="O6276:O6277"/>
    <mergeCell ref="F6289:F6291"/>
    <mergeCell ref="G6289:J6289"/>
    <mergeCell ref="K6289:L6289"/>
    <mergeCell ref="M6289:O6289"/>
    <mergeCell ref="G6290:G6291"/>
    <mergeCell ref="H6290:J6290"/>
    <mergeCell ref="K6290:K6291"/>
    <mergeCell ref="L6290:L6291"/>
    <mergeCell ref="M6290:M6291"/>
    <mergeCell ref="N6290:N6291"/>
    <mergeCell ref="O6290:O6291"/>
    <mergeCell ref="F6387:F6389"/>
    <mergeCell ref="G6387:J6387"/>
    <mergeCell ref="K6387:L6387"/>
    <mergeCell ref="M6387:O6387"/>
    <mergeCell ref="G6388:G6389"/>
    <mergeCell ref="H6388:J6388"/>
    <mergeCell ref="K6388:K6389"/>
    <mergeCell ref="L6388:L6389"/>
    <mergeCell ref="M6388:M6389"/>
    <mergeCell ref="N6388:N6389"/>
    <mergeCell ref="O6388:O6389"/>
    <mergeCell ref="F6401:F6403"/>
    <mergeCell ref="G6401:J6401"/>
    <mergeCell ref="K6401:L6401"/>
    <mergeCell ref="M6401:O6401"/>
    <mergeCell ref="G6402:G6403"/>
    <mergeCell ref="H6402:J6402"/>
    <mergeCell ref="K6402:K6403"/>
    <mergeCell ref="L6402:L6403"/>
    <mergeCell ref="M6402:M6403"/>
    <mergeCell ref="N6402:N6403"/>
    <mergeCell ref="O6402:O6403"/>
    <mergeCell ref="F6443:F6445"/>
    <mergeCell ref="G6443:J6443"/>
    <mergeCell ref="K6443:L6443"/>
    <mergeCell ref="M6443:O6443"/>
    <mergeCell ref="G6444:G6445"/>
    <mergeCell ref="H6444:J6444"/>
    <mergeCell ref="K6444:K6445"/>
    <mergeCell ref="L6444:L6445"/>
    <mergeCell ref="M6444:M6445"/>
    <mergeCell ref="N6444:N6445"/>
    <mergeCell ref="O6444:O6445"/>
    <mergeCell ref="F6457:F6459"/>
    <mergeCell ref="G6457:J6457"/>
    <mergeCell ref="K6457:L6457"/>
    <mergeCell ref="M6457:O6457"/>
    <mergeCell ref="G6458:G6459"/>
    <mergeCell ref="H6458:J6458"/>
    <mergeCell ref="K6458:K6459"/>
    <mergeCell ref="L6458:L6459"/>
    <mergeCell ref="M6458:M6459"/>
    <mergeCell ref="N6458:N6459"/>
    <mergeCell ref="O6458:O6459"/>
    <mergeCell ref="F6499:F6501"/>
    <mergeCell ref="G6499:J6499"/>
    <mergeCell ref="K6499:L6499"/>
    <mergeCell ref="M6499:O6499"/>
    <mergeCell ref="G6500:G6501"/>
    <mergeCell ref="H6500:J6500"/>
    <mergeCell ref="K6500:K6501"/>
    <mergeCell ref="L6500:L6501"/>
    <mergeCell ref="M6500:M6501"/>
    <mergeCell ref="N6500:N6501"/>
    <mergeCell ref="O6500:O6501"/>
    <mergeCell ref="F6513:F6515"/>
    <mergeCell ref="G6513:J6513"/>
    <mergeCell ref="K6513:L6513"/>
    <mergeCell ref="M6513:O6513"/>
    <mergeCell ref="G6514:G6515"/>
    <mergeCell ref="H6514:J6514"/>
    <mergeCell ref="K6514:K6515"/>
    <mergeCell ref="L6514:L6515"/>
    <mergeCell ref="M6514:M6515"/>
    <mergeCell ref="N6514:N6515"/>
    <mergeCell ref="O6514:O6515"/>
    <mergeCell ref="F6527:F6529"/>
    <mergeCell ref="G6527:J6527"/>
    <mergeCell ref="K6527:L6527"/>
    <mergeCell ref="M6527:O6527"/>
    <mergeCell ref="G6528:G6529"/>
    <mergeCell ref="H6528:J6528"/>
    <mergeCell ref="K6528:K6529"/>
    <mergeCell ref="L6528:L6529"/>
    <mergeCell ref="M6528:M6529"/>
    <mergeCell ref="N6528:N6529"/>
    <mergeCell ref="O6528:O6529"/>
    <mergeCell ref="F6541:F6543"/>
    <mergeCell ref="G6541:J6541"/>
    <mergeCell ref="K6541:L6541"/>
    <mergeCell ref="M6541:O6541"/>
    <mergeCell ref="G6542:G6543"/>
    <mergeCell ref="H6542:J6542"/>
    <mergeCell ref="K6542:K6543"/>
    <mergeCell ref="L6542:L6543"/>
    <mergeCell ref="M6542:M6543"/>
    <mergeCell ref="N6542:N6543"/>
    <mergeCell ref="O6542:O6543"/>
    <mergeCell ref="F6555:F6557"/>
    <mergeCell ref="G6555:J6555"/>
    <mergeCell ref="K6555:L6555"/>
    <mergeCell ref="M6555:O6555"/>
    <mergeCell ref="G6556:G6557"/>
    <mergeCell ref="H6556:J6556"/>
    <mergeCell ref="K6556:K6557"/>
    <mergeCell ref="L6556:L6557"/>
    <mergeCell ref="M6556:M6557"/>
    <mergeCell ref="N6556:N6557"/>
    <mergeCell ref="O6556:O6557"/>
    <mergeCell ref="F6569:F6571"/>
    <mergeCell ref="G6569:J6569"/>
    <mergeCell ref="K6569:L6569"/>
    <mergeCell ref="M6569:O6569"/>
    <mergeCell ref="G6570:G6571"/>
    <mergeCell ref="H6570:J6570"/>
    <mergeCell ref="K6570:K6571"/>
    <mergeCell ref="L6570:L6571"/>
    <mergeCell ref="M6570:M6571"/>
    <mergeCell ref="N6570:N6571"/>
    <mergeCell ref="O6570:O6571"/>
    <mergeCell ref="F6583:F6585"/>
    <mergeCell ref="G6583:J6583"/>
    <mergeCell ref="K6583:L6583"/>
    <mergeCell ref="M6583:O6583"/>
    <mergeCell ref="G6584:G6585"/>
    <mergeCell ref="H6584:J6584"/>
    <mergeCell ref="K6584:K6585"/>
    <mergeCell ref="L6584:L6585"/>
    <mergeCell ref="M6584:M6585"/>
    <mergeCell ref="N6584:N6585"/>
    <mergeCell ref="O6584:O6585"/>
    <mergeCell ref="F6597:F6599"/>
    <mergeCell ref="G6597:J6597"/>
    <mergeCell ref="K6597:L6597"/>
    <mergeCell ref="M6597:O6597"/>
    <mergeCell ref="G6598:G6599"/>
    <mergeCell ref="H6598:J6598"/>
    <mergeCell ref="K6598:K6599"/>
    <mergeCell ref="L6598:L6599"/>
    <mergeCell ref="M6598:M6599"/>
    <mergeCell ref="N6598:N6599"/>
    <mergeCell ref="O6598:O6599"/>
    <mergeCell ref="F6611:F6613"/>
    <mergeCell ref="G6611:J6611"/>
    <mergeCell ref="K6611:L6611"/>
    <mergeCell ref="M6611:O6611"/>
    <mergeCell ref="G6612:G6613"/>
    <mergeCell ref="H6612:J6612"/>
    <mergeCell ref="K6612:K6613"/>
    <mergeCell ref="L6612:L6613"/>
    <mergeCell ref="M6612:M6613"/>
    <mergeCell ref="N6612:N6613"/>
    <mergeCell ref="O6612:O6613"/>
    <mergeCell ref="F6625:F6627"/>
    <mergeCell ref="G6625:J6625"/>
    <mergeCell ref="K6625:L6625"/>
    <mergeCell ref="M6625:O6625"/>
    <mergeCell ref="G6626:G6627"/>
    <mergeCell ref="H6626:J6626"/>
    <mergeCell ref="K6626:K6627"/>
    <mergeCell ref="L6626:L6627"/>
    <mergeCell ref="M6626:M6627"/>
    <mergeCell ref="N6626:N6627"/>
    <mergeCell ref="O6626:O6627"/>
    <mergeCell ref="F6695:F6697"/>
    <mergeCell ref="G6695:J6695"/>
    <mergeCell ref="K6695:L6695"/>
    <mergeCell ref="M6695:O6695"/>
    <mergeCell ref="G6696:G6697"/>
    <mergeCell ref="H6696:J6696"/>
    <mergeCell ref="K6696:K6697"/>
    <mergeCell ref="L6696:L6697"/>
    <mergeCell ref="M6696:M6697"/>
    <mergeCell ref="N6696:N6697"/>
    <mergeCell ref="O6696:O6697"/>
    <mergeCell ref="F6709:F6711"/>
    <mergeCell ref="G6709:J6709"/>
    <mergeCell ref="K6709:L6709"/>
    <mergeCell ref="M6709:O6709"/>
    <mergeCell ref="G6710:G6711"/>
    <mergeCell ref="H6710:J6710"/>
    <mergeCell ref="K6710:K6711"/>
    <mergeCell ref="L6710:L6711"/>
    <mergeCell ref="M6710:M6711"/>
    <mergeCell ref="N6710:N6711"/>
    <mergeCell ref="O6710:O6711"/>
    <mergeCell ref="F6779:F6781"/>
    <mergeCell ref="G6779:J6779"/>
    <mergeCell ref="K6779:L6779"/>
    <mergeCell ref="M6779:O6779"/>
    <mergeCell ref="G6780:G6781"/>
    <mergeCell ref="H6780:J6780"/>
    <mergeCell ref="K6780:K6781"/>
    <mergeCell ref="L6780:L6781"/>
    <mergeCell ref="M6780:M6781"/>
    <mergeCell ref="N6780:N6781"/>
    <mergeCell ref="O6780:O6781"/>
    <mergeCell ref="F6793:F6795"/>
    <mergeCell ref="G6793:J6793"/>
    <mergeCell ref="K6793:L6793"/>
    <mergeCell ref="M6793:O6793"/>
    <mergeCell ref="G6794:G6795"/>
    <mergeCell ref="H6794:J6794"/>
    <mergeCell ref="K6794:K6795"/>
    <mergeCell ref="L6794:L6795"/>
    <mergeCell ref="M6794:M6795"/>
    <mergeCell ref="N6794:N6795"/>
    <mergeCell ref="O6794:O6795"/>
    <mergeCell ref="F6807:F6809"/>
    <mergeCell ref="G6807:J6807"/>
    <mergeCell ref="K6807:L6807"/>
    <mergeCell ref="M6807:O6807"/>
    <mergeCell ref="G6808:G6809"/>
    <mergeCell ref="H6808:J6808"/>
    <mergeCell ref="K6808:K6809"/>
    <mergeCell ref="L6808:L6809"/>
    <mergeCell ref="M6808:M6809"/>
    <mergeCell ref="N6808:N6809"/>
    <mergeCell ref="O6808:O6809"/>
    <mergeCell ref="F6821:F6823"/>
    <mergeCell ref="G6821:J6821"/>
    <mergeCell ref="K6821:L6821"/>
    <mergeCell ref="M6821:O6821"/>
    <mergeCell ref="G6822:G6823"/>
    <mergeCell ref="H6822:J6822"/>
    <mergeCell ref="K6822:K6823"/>
    <mergeCell ref="L6822:L6823"/>
    <mergeCell ref="M6822:M6823"/>
    <mergeCell ref="N6822:N6823"/>
    <mergeCell ref="O6822:O6823"/>
    <mergeCell ref="F6919:F6921"/>
    <mergeCell ref="G6919:J6919"/>
    <mergeCell ref="K6919:L6919"/>
    <mergeCell ref="M6919:O6919"/>
    <mergeCell ref="G6920:G6921"/>
    <mergeCell ref="H6920:J6920"/>
    <mergeCell ref="K6920:K6921"/>
    <mergeCell ref="L6920:L6921"/>
    <mergeCell ref="M6920:M6921"/>
    <mergeCell ref="N6920:N6921"/>
    <mergeCell ref="O6920:O6921"/>
    <mergeCell ref="F6933:F6935"/>
    <mergeCell ref="G6933:J6933"/>
    <mergeCell ref="K6933:L6933"/>
    <mergeCell ref="M6933:O6933"/>
    <mergeCell ref="G6934:G6935"/>
    <mergeCell ref="H6934:J6934"/>
    <mergeCell ref="K6934:K6935"/>
    <mergeCell ref="L6934:L6935"/>
    <mergeCell ref="M6934:M6935"/>
    <mergeCell ref="N6934:N6935"/>
    <mergeCell ref="O6934:O6935"/>
    <mergeCell ref="F6961:F6963"/>
    <mergeCell ref="G6961:J6961"/>
    <mergeCell ref="K6961:L6961"/>
    <mergeCell ref="M6961:O6961"/>
    <mergeCell ref="G6962:G6963"/>
    <mergeCell ref="H6962:J6962"/>
    <mergeCell ref="K6962:K6963"/>
    <mergeCell ref="L6962:L6963"/>
    <mergeCell ref="M6962:M6963"/>
    <mergeCell ref="N6962:N6963"/>
    <mergeCell ref="O6962:O6963"/>
    <mergeCell ref="F6947:F6949"/>
    <mergeCell ref="G6947:J6947"/>
    <mergeCell ref="K6947:L6947"/>
    <mergeCell ref="M6947:O6947"/>
    <mergeCell ref="G6948:G6949"/>
    <mergeCell ref="H6948:J6948"/>
    <mergeCell ref="K6948:K6949"/>
    <mergeCell ref="L6948:L6949"/>
    <mergeCell ref="M6948:M6949"/>
    <mergeCell ref="N6948:N6949"/>
    <mergeCell ref="O6948:O6949"/>
    <mergeCell ref="F7087:F7089"/>
    <mergeCell ref="G7087:J7087"/>
    <mergeCell ref="K7087:L7087"/>
    <mergeCell ref="M7087:O7087"/>
    <mergeCell ref="G7088:G7089"/>
    <mergeCell ref="H7088:J7088"/>
    <mergeCell ref="K7088:K7089"/>
    <mergeCell ref="L7088:L7089"/>
    <mergeCell ref="M7088:M7089"/>
    <mergeCell ref="N7088:N7089"/>
    <mergeCell ref="O7088:O7089"/>
    <mergeCell ref="F7101:F7103"/>
    <mergeCell ref="G7101:J7101"/>
    <mergeCell ref="K7101:L7101"/>
    <mergeCell ref="M7101:O7101"/>
    <mergeCell ref="G7102:G7103"/>
    <mergeCell ref="H7102:J7102"/>
    <mergeCell ref="K7102:K7103"/>
    <mergeCell ref="L7102:L7103"/>
    <mergeCell ref="M7102:M7103"/>
    <mergeCell ref="N7102:N7103"/>
    <mergeCell ref="O7102:O7103"/>
    <mergeCell ref="F7115:F7117"/>
    <mergeCell ref="G7115:J7115"/>
    <mergeCell ref="K7115:L7115"/>
    <mergeCell ref="M7115:O7115"/>
    <mergeCell ref="G7116:G7117"/>
    <mergeCell ref="H7116:J7116"/>
    <mergeCell ref="K7116:K7117"/>
    <mergeCell ref="L7116:L7117"/>
    <mergeCell ref="M7116:M7117"/>
    <mergeCell ref="N7116:N7117"/>
    <mergeCell ref="O7116:O7117"/>
    <mergeCell ref="F7129:F7131"/>
    <mergeCell ref="G7129:J7129"/>
    <mergeCell ref="K7129:L7129"/>
    <mergeCell ref="M7129:O7129"/>
    <mergeCell ref="G7130:G7131"/>
    <mergeCell ref="H7130:J7130"/>
    <mergeCell ref="K7130:K7131"/>
    <mergeCell ref="L7130:L7131"/>
    <mergeCell ref="M7130:M7131"/>
    <mergeCell ref="N7130:N7131"/>
    <mergeCell ref="O7130:O7131"/>
    <mergeCell ref="F7143:F7145"/>
    <mergeCell ref="G7143:J7143"/>
    <mergeCell ref="K7143:L7143"/>
    <mergeCell ref="M7143:O7143"/>
    <mergeCell ref="G7144:G7145"/>
    <mergeCell ref="H7144:J7144"/>
    <mergeCell ref="K7144:K7145"/>
    <mergeCell ref="L7144:L7145"/>
    <mergeCell ref="M7144:M7145"/>
    <mergeCell ref="N7144:N7145"/>
    <mergeCell ref="O7144:O7145"/>
    <mergeCell ref="F7157:F7159"/>
    <mergeCell ref="G7157:J7157"/>
    <mergeCell ref="K7157:L7157"/>
    <mergeCell ref="M7157:O7157"/>
    <mergeCell ref="G7158:G7159"/>
    <mergeCell ref="H7158:J7158"/>
    <mergeCell ref="K7158:K7159"/>
    <mergeCell ref="L7158:L7159"/>
    <mergeCell ref="M7158:M7159"/>
    <mergeCell ref="N7158:N7159"/>
    <mergeCell ref="O7158:O7159"/>
    <mergeCell ref="F7171:F7173"/>
    <mergeCell ref="G7171:J7171"/>
    <mergeCell ref="K7171:L7171"/>
    <mergeCell ref="M7171:O7171"/>
    <mergeCell ref="G7172:G7173"/>
    <mergeCell ref="H7172:J7172"/>
    <mergeCell ref="K7172:K7173"/>
    <mergeCell ref="L7172:L7173"/>
    <mergeCell ref="M7172:M7173"/>
    <mergeCell ref="N7172:N7173"/>
    <mergeCell ref="O7172:O7173"/>
    <mergeCell ref="F7185:F7187"/>
    <mergeCell ref="G7185:J7185"/>
    <mergeCell ref="K7185:L7185"/>
    <mergeCell ref="M7185:O7185"/>
    <mergeCell ref="G7186:G7187"/>
    <mergeCell ref="H7186:J7186"/>
    <mergeCell ref="K7186:K7187"/>
    <mergeCell ref="L7186:L7187"/>
    <mergeCell ref="M7186:M7187"/>
    <mergeCell ref="N7186:N7187"/>
    <mergeCell ref="O7186:O7187"/>
    <mergeCell ref="F7227:F7229"/>
    <mergeCell ref="G7227:J7227"/>
    <mergeCell ref="K7227:L7227"/>
    <mergeCell ref="M7227:O7227"/>
    <mergeCell ref="G7228:G7229"/>
    <mergeCell ref="H7228:J7228"/>
    <mergeCell ref="K7228:K7229"/>
    <mergeCell ref="L7228:L7229"/>
    <mergeCell ref="M7228:M7229"/>
    <mergeCell ref="N7228:N7229"/>
    <mergeCell ref="O7228:O7229"/>
    <mergeCell ref="F7241:F7243"/>
    <mergeCell ref="G7241:J7241"/>
    <mergeCell ref="K7241:L7241"/>
    <mergeCell ref="M7241:O7241"/>
    <mergeCell ref="G7242:G7243"/>
    <mergeCell ref="H7242:J7242"/>
    <mergeCell ref="K7242:K7243"/>
    <mergeCell ref="L7242:L7243"/>
    <mergeCell ref="M7242:M7243"/>
    <mergeCell ref="N7242:N7243"/>
    <mergeCell ref="O7242:O7243"/>
    <mergeCell ref="F7255:F7257"/>
    <mergeCell ref="G7255:J7255"/>
    <mergeCell ref="K7255:L7255"/>
    <mergeCell ref="M7255:O7255"/>
    <mergeCell ref="G7256:G7257"/>
    <mergeCell ref="H7256:J7256"/>
    <mergeCell ref="K7256:K7257"/>
    <mergeCell ref="L7256:L7257"/>
    <mergeCell ref="M7256:M7257"/>
    <mergeCell ref="N7256:N7257"/>
    <mergeCell ref="O7256:O7257"/>
    <mergeCell ref="F7269:F7271"/>
    <mergeCell ref="G7269:J7269"/>
    <mergeCell ref="K7269:L7269"/>
    <mergeCell ref="M7269:O7269"/>
    <mergeCell ref="G7270:G7271"/>
    <mergeCell ref="H7270:J7270"/>
    <mergeCell ref="K7270:K7271"/>
    <mergeCell ref="L7270:L7271"/>
    <mergeCell ref="M7270:M7271"/>
    <mergeCell ref="N7270:N7271"/>
    <mergeCell ref="O7270:O7271"/>
    <mergeCell ref="F7283:F7285"/>
    <mergeCell ref="G7283:J7283"/>
    <mergeCell ref="K7283:L7283"/>
    <mergeCell ref="M7283:O7283"/>
    <mergeCell ref="G7284:G7285"/>
    <mergeCell ref="H7284:J7284"/>
    <mergeCell ref="K7284:K7285"/>
    <mergeCell ref="L7284:L7285"/>
    <mergeCell ref="M7284:M7285"/>
    <mergeCell ref="N7284:N7285"/>
    <mergeCell ref="O7284:O7285"/>
    <mergeCell ref="F7297:F7299"/>
    <mergeCell ref="G7297:J7297"/>
    <mergeCell ref="K7297:L7297"/>
    <mergeCell ref="M7297:O7297"/>
    <mergeCell ref="G7298:G7299"/>
    <mergeCell ref="H7298:J7298"/>
    <mergeCell ref="K7298:K7299"/>
    <mergeCell ref="L7298:L7299"/>
    <mergeCell ref="M7298:M7299"/>
    <mergeCell ref="N7298:N7299"/>
    <mergeCell ref="O7298:O7299"/>
    <mergeCell ref="O7312:O7313"/>
    <mergeCell ref="F7325:F7327"/>
    <mergeCell ref="G7325:J7325"/>
    <mergeCell ref="K7325:L7325"/>
    <mergeCell ref="M7325:O7325"/>
    <mergeCell ref="G7326:G7327"/>
    <mergeCell ref="H7326:J7326"/>
    <mergeCell ref="K7326:K7327"/>
    <mergeCell ref="L7326:L7327"/>
    <mergeCell ref="M7326:M7327"/>
    <mergeCell ref="N7326:N7327"/>
    <mergeCell ref="O7326:O7327"/>
    <mergeCell ref="F7311:F7313"/>
    <mergeCell ref="G7311:J7311"/>
    <mergeCell ref="K7311:L7311"/>
    <mergeCell ref="M7311:O7311"/>
    <mergeCell ref="G7312:G7313"/>
    <mergeCell ref="H7312:J7312"/>
    <mergeCell ref="K7312:K7313"/>
    <mergeCell ref="L7312:L7313"/>
    <mergeCell ref="M7312:M7313"/>
    <mergeCell ref="N7312:N7313"/>
    <mergeCell ref="F7395:F7397"/>
    <mergeCell ref="G7395:J7395"/>
    <mergeCell ref="K7395:L7395"/>
    <mergeCell ref="M7395:O7395"/>
    <mergeCell ref="G7396:G7397"/>
    <mergeCell ref="H7396:J7396"/>
    <mergeCell ref="K7396:K7397"/>
    <mergeCell ref="L7396:L7397"/>
    <mergeCell ref="M7396:M7397"/>
    <mergeCell ref="N7396:N7397"/>
    <mergeCell ref="O7396:O7397"/>
    <mergeCell ref="F7409:F7411"/>
    <mergeCell ref="G7409:J7409"/>
    <mergeCell ref="K7409:L7409"/>
    <mergeCell ref="M7409:O7409"/>
    <mergeCell ref="G7410:G7411"/>
    <mergeCell ref="H7410:J7410"/>
    <mergeCell ref="K7410:K7411"/>
    <mergeCell ref="L7410:L7411"/>
    <mergeCell ref="M7410:M7411"/>
    <mergeCell ref="N7410:N7411"/>
    <mergeCell ref="O7410:O7411"/>
    <mergeCell ref="F7465:F7467"/>
    <mergeCell ref="G7465:J7465"/>
    <mergeCell ref="K7465:L7465"/>
    <mergeCell ref="M7465:O7465"/>
    <mergeCell ref="G7466:G7467"/>
    <mergeCell ref="H7466:J7466"/>
    <mergeCell ref="K7466:K7467"/>
    <mergeCell ref="L7466:L7467"/>
    <mergeCell ref="M7466:M7467"/>
    <mergeCell ref="N7466:N7467"/>
    <mergeCell ref="O7466:O7467"/>
    <mergeCell ref="G7452:G7453"/>
    <mergeCell ref="K7452:K7453"/>
    <mergeCell ref="F7451:F7453"/>
    <mergeCell ref="G7451:J7451"/>
    <mergeCell ref="K7451:L7451"/>
    <mergeCell ref="M7451:O7451"/>
    <mergeCell ref="H7452:J7452"/>
    <mergeCell ref="L7452:L7453"/>
    <mergeCell ref="M7452:M7453"/>
    <mergeCell ref="N7452:N7453"/>
    <mergeCell ref="O7452:O7453"/>
    <mergeCell ref="F7479:F7481"/>
    <mergeCell ref="G7479:J7479"/>
    <mergeCell ref="K7479:L7479"/>
    <mergeCell ref="M7479:O7479"/>
    <mergeCell ref="G7480:G7481"/>
    <mergeCell ref="H7480:J7480"/>
    <mergeCell ref="K7480:K7481"/>
    <mergeCell ref="L7480:L7481"/>
    <mergeCell ref="M7480:M7481"/>
    <mergeCell ref="N7480:N7481"/>
    <mergeCell ref="O7480:O7481"/>
    <mergeCell ref="F7493:F7495"/>
    <mergeCell ref="G7493:J7493"/>
    <mergeCell ref="K7493:L7493"/>
    <mergeCell ref="M7493:O7493"/>
    <mergeCell ref="G7494:G7495"/>
    <mergeCell ref="H7494:J7494"/>
    <mergeCell ref="K7494:K7495"/>
    <mergeCell ref="L7494:L7495"/>
    <mergeCell ref="M7494:M7495"/>
    <mergeCell ref="N7494:N7495"/>
    <mergeCell ref="O7494:O7495"/>
    <mergeCell ref="F7507:F7509"/>
    <mergeCell ref="G7507:J7507"/>
    <mergeCell ref="K7507:L7507"/>
    <mergeCell ref="M7507:O7507"/>
    <mergeCell ref="G7508:G7509"/>
    <mergeCell ref="H7508:J7508"/>
    <mergeCell ref="K7508:K7509"/>
    <mergeCell ref="L7508:L7509"/>
    <mergeCell ref="M7508:M7509"/>
    <mergeCell ref="N7508:N7509"/>
    <mergeCell ref="O7508:O7509"/>
    <mergeCell ref="F7521:F7523"/>
    <mergeCell ref="G7521:J7521"/>
    <mergeCell ref="K7521:L7521"/>
    <mergeCell ref="M7521:O7521"/>
    <mergeCell ref="G7522:G7523"/>
    <mergeCell ref="H7522:J7522"/>
    <mergeCell ref="K7522:K7523"/>
    <mergeCell ref="L7522:L7523"/>
    <mergeCell ref="M7522:M7523"/>
    <mergeCell ref="N7522:N7523"/>
    <mergeCell ref="O7522:O7523"/>
    <mergeCell ref="F7535:F7537"/>
    <mergeCell ref="G7535:J7535"/>
    <mergeCell ref="K7535:L7535"/>
    <mergeCell ref="M7535:O7535"/>
    <mergeCell ref="G7536:G7537"/>
    <mergeCell ref="H7536:J7536"/>
    <mergeCell ref="K7536:K7537"/>
    <mergeCell ref="L7536:L7537"/>
    <mergeCell ref="M7536:M7537"/>
    <mergeCell ref="N7536:N7537"/>
    <mergeCell ref="O7536:O7537"/>
    <mergeCell ref="F7549:F7551"/>
    <mergeCell ref="G7549:J7549"/>
    <mergeCell ref="K7549:L7549"/>
    <mergeCell ref="M7549:O7549"/>
    <mergeCell ref="G7550:G7551"/>
    <mergeCell ref="H7550:J7550"/>
    <mergeCell ref="K7550:K7551"/>
    <mergeCell ref="L7550:L7551"/>
    <mergeCell ref="M7550:M7551"/>
    <mergeCell ref="N7550:N7551"/>
    <mergeCell ref="O7550:O7551"/>
    <mergeCell ref="F7563:F7565"/>
    <mergeCell ref="G7563:J7563"/>
    <mergeCell ref="K7563:L7563"/>
    <mergeCell ref="M7563:O7563"/>
    <mergeCell ref="G7564:G7565"/>
    <mergeCell ref="H7564:J7564"/>
    <mergeCell ref="K7564:K7565"/>
    <mergeCell ref="L7564:L7565"/>
    <mergeCell ref="M7564:M7565"/>
    <mergeCell ref="N7564:N7565"/>
    <mergeCell ref="O7564:O7565"/>
    <mergeCell ref="F7577:F7579"/>
    <mergeCell ref="G7577:J7577"/>
    <mergeCell ref="K7577:L7577"/>
    <mergeCell ref="M7577:O7577"/>
    <mergeCell ref="G7578:G7579"/>
    <mergeCell ref="H7578:J7578"/>
    <mergeCell ref="K7578:K7579"/>
    <mergeCell ref="L7578:L7579"/>
    <mergeCell ref="M7578:M7579"/>
    <mergeCell ref="N7578:N7579"/>
    <mergeCell ref="O7578:O7579"/>
    <mergeCell ref="F7619:F7621"/>
    <mergeCell ref="G7619:J7619"/>
    <mergeCell ref="K7619:L7619"/>
    <mergeCell ref="M7619:O7619"/>
    <mergeCell ref="G7620:G7621"/>
    <mergeCell ref="H7620:J7620"/>
    <mergeCell ref="K7620:K7621"/>
    <mergeCell ref="L7620:L7621"/>
    <mergeCell ref="M7620:M7621"/>
    <mergeCell ref="N7620:N7621"/>
    <mergeCell ref="O7620:O7621"/>
    <mergeCell ref="F7633:F7635"/>
    <mergeCell ref="G7633:J7633"/>
    <mergeCell ref="K7633:L7633"/>
    <mergeCell ref="M7633:O7633"/>
    <mergeCell ref="G7634:G7635"/>
    <mergeCell ref="H7634:J7634"/>
    <mergeCell ref="K7634:K7635"/>
    <mergeCell ref="L7634:L7635"/>
    <mergeCell ref="M7634:M7635"/>
    <mergeCell ref="N7634:N7635"/>
    <mergeCell ref="O7634:O7635"/>
    <mergeCell ref="F7675:F7677"/>
    <mergeCell ref="G7675:J7675"/>
    <mergeCell ref="K7675:L7675"/>
    <mergeCell ref="M7675:O7675"/>
    <mergeCell ref="G7676:G7677"/>
    <mergeCell ref="H7676:J7676"/>
    <mergeCell ref="K7676:K7677"/>
    <mergeCell ref="L7676:L7677"/>
    <mergeCell ref="M7676:M7677"/>
    <mergeCell ref="N7676:N7677"/>
    <mergeCell ref="O7676:O7677"/>
    <mergeCell ref="F7689:F7691"/>
    <mergeCell ref="G7689:J7689"/>
    <mergeCell ref="K7689:L7689"/>
    <mergeCell ref="M7689:O7689"/>
    <mergeCell ref="G7690:G7691"/>
    <mergeCell ref="H7690:J7690"/>
    <mergeCell ref="K7690:K7691"/>
    <mergeCell ref="L7690:L7691"/>
    <mergeCell ref="M7690:M7691"/>
    <mergeCell ref="N7690:N7691"/>
    <mergeCell ref="O7690:O7691"/>
    <mergeCell ref="F7703:F7705"/>
    <mergeCell ref="G7703:J7703"/>
    <mergeCell ref="K7703:L7703"/>
    <mergeCell ref="M7703:O7703"/>
    <mergeCell ref="G7704:G7705"/>
    <mergeCell ref="H7704:J7704"/>
    <mergeCell ref="K7704:K7705"/>
    <mergeCell ref="L7704:L7705"/>
    <mergeCell ref="M7704:M7705"/>
    <mergeCell ref="N7704:N7705"/>
    <mergeCell ref="O7704:O7705"/>
    <mergeCell ref="F7717:F7719"/>
    <mergeCell ref="G7717:J7717"/>
    <mergeCell ref="K7717:L7717"/>
    <mergeCell ref="M7717:O7717"/>
    <mergeCell ref="G7718:G7719"/>
    <mergeCell ref="H7718:J7718"/>
    <mergeCell ref="K7718:K7719"/>
    <mergeCell ref="L7718:L7719"/>
    <mergeCell ref="M7718:M7719"/>
    <mergeCell ref="N7718:N7719"/>
    <mergeCell ref="O7718:O7719"/>
    <mergeCell ref="F7731:F7733"/>
    <mergeCell ref="G7731:J7731"/>
    <mergeCell ref="K7731:L7731"/>
    <mergeCell ref="M7731:O7731"/>
    <mergeCell ref="G7732:G7733"/>
    <mergeCell ref="H7732:J7732"/>
    <mergeCell ref="K7732:K7733"/>
    <mergeCell ref="L7732:L7733"/>
    <mergeCell ref="M7732:M7733"/>
    <mergeCell ref="N7732:N7733"/>
    <mergeCell ref="O7732:O7733"/>
    <mergeCell ref="F7745:F7747"/>
    <mergeCell ref="G7745:J7745"/>
    <mergeCell ref="K7745:L7745"/>
    <mergeCell ref="M7745:O7745"/>
    <mergeCell ref="G7746:G7747"/>
    <mergeCell ref="H7746:J7746"/>
    <mergeCell ref="K7746:K7747"/>
    <mergeCell ref="L7746:L7747"/>
    <mergeCell ref="M7746:M7747"/>
    <mergeCell ref="N7746:N7747"/>
    <mergeCell ref="O7746:O7747"/>
    <mergeCell ref="F7759:F7761"/>
    <mergeCell ref="G7759:J7759"/>
    <mergeCell ref="K7759:L7759"/>
    <mergeCell ref="M7759:O7759"/>
    <mergeCell ref="G7760:G7761"/>
    <mergeCell ref="H7760:J7760"/>
    <mergeCell ref="K7760:K7761"/>
    <mergeCell ref="L7760:L7761"/>
    <mergeCell ref="M7760:M7761"/>
    <mergeCell ref="N7760:N7761"/>
    <mergeCell ref="O7760:O7761"/>
    <mergeCell ref="F7773:F7775"/>
    <mergeCell ref="G7773:J7773"/>
    <mergeCell ref="K7773:L7773"/>
    <mergeCell ref="M7773:O7773"/>
    <mergeCell ref="G7774:G7775"/>
    <mergeCell ref="H7774:J7774"/>
    <mergeCell ref="K7774:K7775"/>
    <mergeCell ref="L7774:L7775"/>
    <mergeCell ref="M7774:M7775"/>
    <mergeCell ref="N7774:N7775"/>
    <mergeCell ref="O7774:O7775"/>
    <mergeCell ref="F7787:F7789"/>
    <mergeCell ref="G7787:J7787"/>
    <mergeCell ref="K7787:L7787"/>
    <mergeCell ref="M7787:O7787"/>
    <mergeCell ref="G7788:G7789"/>
    <mergeCell ref="H7788:J7788"/>
    <mergeCell ref="K7788:K7789"/>
    <mergeCell ref="L7788:L7789"/>
    <mergeCell ref="M7788:M7789"/>
    <mergeCell ref="N7788:N7789"/>
    <mergeCell ref="O7788:O7789"/>
    <mergeCell ref="F7801:F7803"/>
    <mergeCell ref="G7801:J7801"/>
    <mergeCell ref="K7801:L7801"/>
    <mergeCell ref="M7801:O7801"/>
    <mergeCell ref="G7802:G7803"/>
    <mergeCell ref="H7802:J7802"/>
    <mergeCell ref="K7802:K7803"/>
    <mergeCell ref="L7802:L7803"/>
    <mergeCell ref="M7802:M7803"/>
    <mergeCell ref="N7802:N7803"/>
    <mergeCell ref="O7802:O7803"/>
    <mergeCell ref="L7830:L7831"/>
    <mergeCell ref="M7830:M7831"/>
    <mergeCell ref="N7830:N7831"/>
    <mergeCell ref="O7830:O7831"/>
    <mergeCell ref="F7815:F7817"/>
    <mergeCell ref="G7815:J7815"/>
    <mergeCell ref="K7815:L7815"/>
    <mergeCell ref="M7815:O7815"/>
    <mergeCell ref="G7816:G7817"/>
    <mergeCell ref="H7816:J7816"/>
    <mergeCell ref="K7816:K7817"/>
    <mergeCell ref="L7816:L7817"/>
    <mergeCell ref="M7816:M7817"/>
    <mergeCell ref="N7816:N7817"/>
    <mergeCell ref="O7816:O7817"/>
    <mergeCell ref="F7829:F7831"/>
    <mergeCell ref="G7829:J7829"/>
    <mergeCell ref="K7829:L7829"/>
    <mergeCell ref="M7829:O7829"/>
    <mergeCell ref="G7830:G7831"/>
    <mergeCell ref="H7830:J7830"/>
    <mergeCell ref="K7830:K7831"/>
    <mergeCell ref="F7871:F7873"/>
    <mergeCell ref="G7871:J7871"/>
    <mergeCell ref="K7871:L7871"/>
    <mergeCell ref="M7871:O7871"/>
    <mergeCell ref="G7872:G7873"/>
    <mergeCell ref="H7872:J7872"/>
    <mergeCell ref="K7872:K7873"/>
    <mergeCell ref="L7872:L7873"/>
    <mergeCell ref="M7872:M7873"/>
    <mergeCell ref="N7872:N7873"/>
    <mergeCell ref="O7872:O7873"/>
    <mergeCell ref="F7885:F7887"/>
    <mergeCell ref="G7885:J7885"/>
    <mergeCell ref="K7885:L7885"/>
    <mergeCell ref="M7885:O7885"/>
    <mergeCell ref="G7886:G7887"/>
    <mergeCell ref="H7886:J7886"/>
    <mergeCell ref="K7886:K7887"/>
    <mergeCell ref="L7886:L7887"/>
    <mergeCell ref="M7886:M7887"/>
    <mergeCell ref="N7886:N7887"/>
    <mergeCell ref="O7886:O7887"/>
    <mergeCell ref="F7983:F7985"/>
    <mergeCell ref="G7983:J7983"/>
    <mergeCell ref="K7983:L7983"/>
    <mergeCell ref="M7983:O7983"/>
    <mergeCell ref="G7984:G7985"/>
    <mergeCell ref="H7984:J7984"/>
    <mergeCell ref="K7984:K7985"/>
    <mergeCell ref="L7984:L7985"/>
    <mergeCell ref="M7984:M7985"/>
    <mergeCell ref="N7984:N7985"/>
    <mergeCell ref="O7984:O7985"/>
    <mergeCell ref="F7997:F7999"/>
    <mergeCell ref="G7997:J7997"/>
    <mergeCell ref="K7997:L7997"/>
    <mergeCell ref="M7997:O7997"/>
    <mergeCell ref="G7998:G7999"/>
    <mergeCell ref="H7998:J7998"/>
    <mergeCell ref="K7998:K7999"/>
    <mergeCell ref="L7998:L7999"/>
    <mergeCell ref="M7998:M7999"/>
    <mergeCell ref="N7998:N7999"/>
    <mergeCell ref="O7998:O7999"/>
    <mergeCell ref="F8011:F8013"/>
    <mergeCell ref="G8011:J8011"/>
    <mergeCell ref="K8011:L8011"/>
    <mergeCell ref="M8011:O8011"/>
    <mergeCell ref="G8012:G8013"/>
    <mergeCell ref="H8012:J8012"/>
    <mergeCell ref="K8012:K8013"/>
    <mergeCell ref="L8012:L8013"/>
    <mergeCell ref="M8012:M8013"/>
    <mergeCell ref="N8012:N8013"/>
    <mergeCell ref="O8012:O8013"/>
    <mergeCell ref="F8025:F8027"/>
    <mergeCell ref="G8025:J8025"/>
    <mergeCell ref="K8025:L8025"/>
    <mergeCell ref="M8025:O8025"/>
    <mergeCell ref="G8026:G8027"/>
    <mergeCell ref="H8026:J8026"/>
    <mergeCell ref="K8026:K8027"/>
    <mergeCell ref="L8026:L8027"/>
    <mergeCell ref="M8026:M8027"/>
    <mergeCell ref="N8026:N8027"/>
    <mergeCell ref="O8026:O8027"/>
    <mergeCell ref="F8095:F8097"/>
    <mergeCell ref="G8095:J8095"/>
    <mergeCell ref="K8095:L8095"/>
    <mergeCell ref="M8095:O8095"/>
    <mergeCell ref="G8096:G8097"/>
    <mergeCell ref="H8096:J8096"/>
    <mergeCell ref="K8096:K8097"/>
    <mergeCell ref="L8096:L8097"/>
    <mergeCell ref="M8096:M8097"/>
    <mergeCell ref="N8096:N8097"/>
    <mergeCell ref="O8096:O8097"/>
    <mergeCell ref="F8109:F8111"/>
    <mergeCell ref="G8109:J8109"/>
    <mergeCell ref="K8109:L8109"/>
    <mergeCell ref="M8109:O8109"/>
    <mergeCell ref="G8110:G8111"/>
    <mergeCell ref="H8110:J8110"/>
    <mergeCell ref="K8110:K8111"/>
    <mergeCell ref="L8110:L8111"/>
    <mergeCell ref="M8110:M8111"/>
    <mergeCell ref="N8110:N8111"/>
    <mergeCell ref="O8110:O8111"/>
    <mergeCell ref="F8123:F8125"/>
    <mergeCell ref="G8123:J8123"/>
    <mergeCell ref="K8123:L8123"/>
    <mergeCell ref="M8123:O8123"/>
    <mergeCell ref="G8124:G8125"/>
    <mergeCell ref="H8124:J8124"/>
    <mergeCell ref="K8124:K8125"/>
    <mergeCell ref="L8124:L8125"/>
    <mergeCell ref="M8124:M8125"/>
    <mergeCell ref="N8124:N8125"/>
    <mergeCell ref="O8124:O8125"/>
    <mergeCell ref="F8137:F8139"/>
    <mergeCell ref="G8137:J8137"/>
    <mergeCell ref="K8137:L8137"/>
    <mergeCell ref="M8137:O8137"/>
    <mergeCell ref="G8138:G8139"/>
    <mergeCell ref="H8138:J8138"/>
    <mergeCell ref="K8138:K8139"/>
    <mergeCell ref="L8138:L8139"/>
    <mergeCell ref="M8138:M8139"/>
    <mergeCell ref="N8138:N8139"/>
    <mergeCell ref="O8138:O8139"/>
    <mergeCell ref="F8151:F8153"/>
    <mergeCell ref="G8151:J8151"/>
    <mergeCell ref="K8151:L8151"/>
    <mergeCell ref="M8151:O8151"/>
    <mergeCell ref="G8152:G8153"/>
    <mergeCell ref="H8152:J8152"/>
    <mergeCell ref="K8152:K8153"/>
    <mergeCell ref="L8152:L8153"/>
    <mergeCell ref="M8152:M8153"/>
    <mergeCell ref="N8152:N8153"/>
    <mergeCell ref="O8152:O8153"/>
    <mergeCell ref="F8165:F8167"/>
    <mergeCell ref="G8165:J8165"/>
    <mergeCell ref="K8165:L8165"/>
    <mergeCell ref="M8165:O8165"/>
    <mergeCell ref="G8166:G8167"/>
    <mergeCell ref="H8166:J8166"/>
    <mergeCell ref="K8166:K8167"/>
    <mergeCell ref="L8166:L8167"/>
    <mergeCell ref="M8166:M8167"/>
    <mergeCell ref="N8166:N8167"/>
    <mergeCell ref="O8166:O8167"/>
    <mergeCell ref="F8235:F8237"/>
    <mergeCell ref="G8235:J8235"/>
    <mergeCell ref="K8235:L8235"/>
    <mergeCell ref="M8235:O8235"/>
    <mergeCell ref="G8236:G8237"/>
    <mergeCell ref="H8236:J8236"/>
    <mergeCell ref="K8236:K8237"/>
    <mergeCell ref="L8236:L8237"/>
    <mergeCell ref="M8236:M8237"/>
    <mergeCell ref="N8236:N8237"/>
    <mergeCell ref="O8236:O8237"/>
    <mergeCell ref="F8249:F8251"/>
    <mergeCell ref="G8249:J8249"/>
    <mergeCell ref="K8249:L8249"/>
    <mergeCell ref="M8249:O8249"/>
    <mergeCell ref="G8250:G8251"/>
    <mergeCell ref="H8250:J8250"/>
    <mergeCell ref="K8250:K8251"/>
    <mergeCell ref="L8250:L8251"/>
    <mergeCell ref="M8250:M8251"/>
    <mergeCell ref="N8250:N8251"/>
    <mergeCell ref="O8250:O8251"/>
    <mergeCell ref="F8375:F8377"/>
    <mergeCell ref="G8375:J8375"/>
    <mergeCell ref="K8375:L8375"/>
    <mergeCell ref="M8375:O8375"/>
    <mergeCell ref="G8376:G8377"/>
    <mergeCell ref="H8376:J8376"/>
    <mergeCell ref="K8376:K8377"/>
    <mergeCell ref="L8376:L8377"/>
    <mergeCell ref="M8376:M8377"/>
    <mergeCell ref="N8376:N8377"/>
    <mergeCell ref="O8376:O8377"/>
    <mergeCell ref="F8389:F8391"/>
    <mergeCell ref="G8389:J8389"/>
    <mergeCell ref="K8389:L8389"/>
    <mergeCell ref="M8389:O8389"/>
    <mergeCell ref="G8390:G8391"/>
    <mergeCell ref="H8390:J8390"/>
    <mergeCell ref="K8390:K8391"/>
    <mergeCell ref="L8390:L8391"/>
    <mergeCell ref="M8390:M8391"/>
    <mergeCell ref="N8390:N8391"/>
    <mergeCell ref="O8390:O8391"/>
    <mergeCell ref="F8431:F8433"/>
    <mergeCell ref="G8431:J8431"/>
    <mergeCell ref="K8431:L8431"/>
    <mergeCell ref="M8431:O8431"/>
    <mergeCell ref="G8432:G8433"/>
    <mergeCell ref="H8432:J8432"/>
    <mergeCell ref="K8432:K8433"/>
    <mergeCell ref="L8432:L8433"/>
    <mergeCell ref="M8432:M8433"/>
    <mergeCell ref="N8432:N8433"/>
    <mergeCell ref="O8432:O8433"/>
    <mergeCell ref="F8445:F8447"/>
    <mergeCell ref="G8445:J8445"/>
    <mergeCell ref="K8445:L8445"/>
    <mergeCell ref="M8445:O8445"/>
    <mergeCell ref="G8446:G8447"/>
    <mergeCell ref="H8446:J8446"/>
    <mergeCell ref="K8446:K8447"/>
    <mergeCell ref="L8446:L8447"/>
    <mergeCell ref="M8446:M8447"/>
    <mergeCell ref="N8446:N8447"/>
    <mergeCell ref="O8446:O8447"/>
    <mergeCell ref="F8487:F8489"/>
    <mergeCell ref="G8487:J8487"/>
    <mergeCell ref="K8487:L8487"/>
    <mergeCell ref="M8487:O8487"/>
    <mergeCell ref="G8488:G8489"/>
    <mergeCell ref="H8488:J8488"/>
    <mergeCell ref="K8488:K8489"/>
    <mergeCell ref="L8488:L8489"/>
    <mergeCell ref="M8488:M8489"/>
    <mergeCell ref="N8488:N8489"/>
    <mergeCell ref="O8488:O8489"/>
    <mergeCell ref="F8501:F8503"/>
    <mergeCell ref="G8501:J8501"/>
    <mergeCell ref="K8501:L8501"/>
    <mergeCell ref="M8501:O8501"/>
    <mergeCell ref="G8502:G8503"/>
    <mergeCell ref="H8502:J8502"/>
    <mergeCell ref="K8502:K8503"/>
    <mergeCell ref="L8502:L8503"/>
    <mergeCell ref="M8502:M8503"/>
    <mergeCell ref="N8502:N8503"/>
    <mergeCell ref="O8502:O8503"/>
    <mergeCell ref="F8543:F8545"/>
    <mergeCell ref="G8543:J8543"/>
    <mergeCell ref="K8543:L8543"/>
    <mergeCell ref="M8543:O8543"/>
    <mergeCell ref="G8544:G8545"/>
    <mergeCell ref="H8544:J8544"/>
    <mergeCell ref="K8544:K8545"/>
    <mergeCell ref="L8544:L8545"/>
    <mergeCell ref="M8544:M8545"/>
    <mergeCell ref="N8544:N8545"/>
    <mergeCell ref="O8544:O8545"/>
    <mergeCell ref="F8557:F8559"/>
    <mergeCell ref="G8557:J8557"/>
    <mergeCell ref="K8557:L8557"/>
    <mergeCell ref="M8557:O8557"/>
    <mergeCell ref="G8558:G8559"/>
    <mergeCell ref="H8558:J8558"/>
    <mergeCell ref="K8558:K8559"/>
    <mergeCell ref="L8558:L8559"/>
    <mergeCell ref="M8558:M8559"/>
    <mergeCell ref="N8558:N8559"/>
    <mergeCell ref="O8558:O8559"/>
    <mergeCell ref="F8571:F8573"/>
    <mergeCell ref="G8571:J8571"/>
    <mergeCell ref="K8571:L8571"/>
    <mergeCell ref="M8571:O8571"/>
    <mergeCell ref="G8572:G8573"/>
    <mergeCell ref="H8572:J8572"/>
    <mergeCell ref="K8572:K8573"/>
    <mergeCell ref="L8572:L8573"/>
    <mergeCell ref="M8572:M8573"/>
    <mergeCell ref="N8572:N8573"/>
    <mergeCell ref="O8572:O8573"/>
    <mergeCell ref="F8585:F8587"/>
    <mergeCell ref="G8585:J8585"/>
    <mergeCell ref="K8585:L8585"/>
    <mergeCell ref="M8585:O8585"/>
    <mergeCell ref="G8586:G8587"/>
    <mergeCell ref="H8586:J8586"/>
    <mergeCell ref="K8586:K8587"/>
    <mergeCell ref="L8586:L8587"/>
    <mergeCell ref="M8586:M8587"/>
    <mergeCell ref="N8586:N8587"/>
    <mergeCell ref="O8586:O8587"/>
    <mergeCell ref="F8627:F8629"/>
    <mergeCell ref="G8627:J8627"/>
    <mergeCell ref="K8627:L8627"/>
    <mergeCell ref="M8627:O8627"/>
    <mergeCell ref="G8628:G8629"/>
    <mergeCell ref="H8628:J8628"/>
    <mergeCell ref="K8628:K8629"/>
    <mergeCell ref="L8628:L8629"/>
    <mergeCell ref="M8628:M8629"/>
    <mergeCell ref="N8628:N8629"/>
    <mergeCell ref="O8628:O8629"/>
    <mergeCell ref="F8641:F8643"/>
    <mergeCell ref="G8641:J8641"/>
    <mergeCell ref="K8641:L8641"/>
    <mergeCell ref="M8641:O8641"/>
    <mergeCell ref="G8642:G8643"/>
    <mergeCell ref="H8642:J8642"/>
    <mergeCell ref="K8642:K8643"/>
    <mergeCell ref="L8642:L8643"/>
    <mergeCell ref="M8642:M8643"/>
    <mergeCell ref="N8642:N8643"/>
    <mergeCell ref="O8642:O8643"/>
    <mergeCell ref="F8711:F8713"/>
    <mergeCell ref="G8711:J8711"/>
    <mergeCell ref="K8711:L8711"/>
    <mergeCell ref="M8711:O8711"/>
    <mergeCell ref="G8712:G8713"/>
    <mergeCell ref="H8712:J8712"/>
    <mergeCell ref="K8712:K8713"/>
    <mergeCell ref="L8712:L8713"/>
    <mergeCell ref="M8712:M8713"/>
    <mergeCell ref="N8712:N8713"/>
    <mergeCell ref="O8712:O8713"/>
    <mergeCell ref="F8725:F8727"/>
    <mergeCell ref="G8725:J8725"/>
    <mergeCell ref="K8725:L8725"/>
    <mergeCell ref="M8725:O8725"/>
    <mergeCell ref="G8726:G8727"/>
    <mergeCell ref="H8726:J8726"/>
    <mergeCell ref="K8726:K8727"/>
    <mergeCell ref="L8726:L8727"/>
    <mergeCell ref="M8726:M8727"/>
    <mergeCell ref="N8726:N8727"/>
    <mergeCell ref="O8726:O8727"/>
    <mergeCell ref="F8767:F8769"/>
    <mergeCell ref="G8767:J8767"/>
    <mergeCell ref="K8767:L8767"/>
    <mergeCell ref="M8767:O8767"/>
    <mergeCell ref="G8768:G8769"/>
    <mergeCell ref="H8768:J8768"/>
    <mergeCell ref="K8768:K8769"/>
    <mergeCell ref="L8768:L8769"/>
    <mergeCell ref="M8768:M8769"/>
    <mergeCell ref="N8768:N8769"/>
    <mergeCell ref="O8768:O8769"/>
    <mergeCell ref="F8781:F8783"/>
    <mergeCell ref="G8781:J8781"/>
    <mergeCell ref="K8781:L8781"/>
    <mergeCell ref="M8781:O8781"/>
    <mergeCell ref="G8782:G8783"/>
    <mergeCell ref="H8782:J8782"/>
    <mergeCell ref="K8782:K8783"/>
    <mergeCell ref="L8782:L8783"/>
    <mergeCell ref="M8782:M8783"/>
    <mergeCell ref="N8782:N8783"/>
    <mergeCell ref="O8782:O8783"/>
    <mergeCell ref="F8795:F8797"/>
    <mergeCell ref="G8795:J8795"/>
    <mergeCell ref="K8795:L8795"/>
    <mergeCell ref="M8795:O8795"/>
    <mergeCell ref="G8796:G8797"/>
    <mergeCell ref="H8796:J8796"/>
    <mergeCell ref="K8796:K8797"/>
    <mergeCell ref="L8796:L8797"/>
    <mergeCell ref="M8796:M8797"/>
    <mergeCell ref="N8796:N8797"/>
    <mergeCell ref="O8796:O8797"/>
    <mergeCell ref="F8809:F8811"/>
    <mergeCell ref="G8809:J8809"/>
    <mergeCell ref="K8809:L8809"/>
    <mergeCell ref="M8809:O8809"/>
    <mergeCell ref="G8810:G8811"/>
    <mergeCell ref="H8810:J8810"/>
    <mergeCell ref="K8810:K8811"/>
    <mergeCell ref="L8810:L8811"/>
    <mergeCell ref="M8810:M8811"/>
    <mergeCell ref="N8810:N8811"/>
    <mergeCell ref="O8810:O8811"/>
    <mergeCell ref="F8851:F8853"/>
    <mergeCell ref="G8851:J8851"/>
    <mergeCell ref="K8851:L8851"/>
    <mergeCell ref="M8851:O8851"/>
    <mergeCell ref="G8852:G8853"/>
    <mergeCell ref="H8852:J8852"/>
    <mergeCell ref="K8852:K8853"/>
    <mergeCell ref="L8852:L8853"/>
    <mergeCell ref="M8852:M8853"/>
    <mergeCell ref="N8852:N8853"/>
    <mergeCell ref="O8852:O8853"/>
    <mergeCell ref="F8865:F8867"/>
    <mergeCell ref="G8865:J8865"/>
    <mergeCell ref="K8865:L8865"/>
    <mergeCell ref="M8865:O8865"/>
    <mergeCell ref="G8866:G8867"/>
    <mergeCell ref="H8866:J8866"/>
    <mergeCell ref="K8866:K8867"/>
    <mergeCell ref="L8866:L8867"/>
    <mergeCell ref="M8866:M8867"/>
    <mergeCell ref="N8866:N8867"/>
    <mergeCell ref="O8866:O8867"/>
    <mergeCell ref="F8879:F8881"/>
    <mergeCell ref="G8879:J8879"/>
    <mergeCell ref="K8879:L8879"/>
    <mergeCell ref="M8879:O8879"/>
    <mergeCell ref="G8880:G8881"/>
    <mergeCell ref="H8880:J8880"/>
    <mergeCell ref="K8880:K8881"/>
    <mergeCell ref="L8880:L8881"/>
    <mergeCell ref="M8880:M8881"/>
    <mergeCell ref="N8880:N8881"/>
    <mergeCell ref="O8880:O8881"/>
    <mergeCell ref="F8893:F8895"/>
    <mergeCell ref="G8893:J8893"/>
    <mergeCell ref="K8893:L8893"/>
    <mergeCell ref="M8893:O8893"/>
    <mergeCell ref="G8894:G8895"/>
    <mergeCell ref="H8894:J8894"/>
    <mergeCell ref="K8894:K8895"/>
    <mergeCell ref="L8894:L8895"/>
    <mergeCell ref="M8894:M8895"/>
    <mergeCell ref="N8894:N8895"/>
    <mergeCell ref="O8894:O8895"/>
    <mergeCell ref="F8935:F8937"/>
    <mergeCell ref="G8935:J8935"/>
    <mergeCell ref="K8935:L8935"/>
    <mergeCell ref="M8935:O8935"/>
    <mergeCell ref="G8936:G8937"/>
    <mergeCell ref="H8936:J8936"/>
    <mergeCell ref="K8936:K8937"/>
    <mergeCell ref="L8936:L8937"/>
    <mergeCell ref="M8936:M8937"/>
    <mergeCell ref="N8936:N8937"/>
    <mergeCell ref="O8936:O8937"/>
    <mergeCell ref="F8949:F8951"/>
    <mergeCell ref="G8949:J8949"/>
    <mergeCell ref="K8949:L8949"/>
    <mergeCell ref="M8949:O8949"/>
    <mergeCell ref="G8950:G8951"/>
    <mergeCell ref="H8950:J8950"/>
    <mergeCell ref="K8950:K8951"/>
    <mergeCell ref="L8950:L8951"/>
    <mergeCell ref="M8950:M8951"/>
    <mergeCell ref="N8950:N8951"/>
    <mergeCell ref="O8950:O8951"/>
    <mergeCell ref="F8991:F8993"/>
    <mergeCell ref="G8991:J8991"/>
    <mergeCell ref="K8991:L8991"/>
    <mergeCell ref="M8991:O8991"/>
    <mergeCell ref="G8992:G8993"/>
    <mergeCell ref="H8992:J8992"/>
    <mergeCell ref="K8992:K8993"/>
    <mergeCell ref="L8992:L8993"/>
    <mergeCell ref="M8992:M8993"/>
    <mergeCell ref="N8992:N8993"/>
    <mergeCell ref="O8992:O8993"/>
    <mergeCell ref="F9005:F9007"/>
    <mergeCell ref="G9005:J9005"/>
    <mergeCell ref="K9005:L9005"/>
    <mergeCell ref="M9005:O9005"/>
    <mergeCell ref="G9006:G9007"/>
    <mergeCell ref="H9006:J9006"/>
    <mergeCell ref="K9006:K9007"/>
    <mergeCell ref="L9006:L9007"/>
    <mergeCell ref="M9006:M9007"/>
    <mergeCell ref="N9006:N9007"/>
    <mergeCell ref="O9006:O9007"/>
    <mergeCell ref="F9047:F9049"/>
    <mergeCell ref="G9047:J9047"/>
    <mergeCell ref="K9047:L9047"/>
    <mergeCell ref="M9047:O9047"/>
    <mergeCell ref="G9048:G9049"/>
    <mergeCell ref="H9048:J9048"/>
    <mergeCell ref="K9048:K9049"/>
    <mergeCell ref="L9048:L9049"/>
    <mergeCell ref="M9048:M9049"/>
    <mergeCell ref="N9048:N9049"/>
    <mergeCell ref="O9048:O9049"/>
    <mergeCell ref="F9061:F9063"/>
    <mergeCell ref="G9061:J9061"/>
    <mergeCell ref="K9061:L9061"/>
    <mergeCell ref="M9061:O9061"/>
    <mergeCell ref="G9062:G9063"/>
    <mergeCell ref="H9062:J9062"/>
    <mergeCell ref="K9062:K9063"/>
    <mergeCell ref="L9062:L9063"/>
    <mergeCell ref="M9062:M9063"/>
    <mergeCell ref="N9062:N9063"/>
    <mergeCell ref="O9062:O9063"/>
    <mergeCell ref="F9103:F9105"/>
    <mergeCell ref="G9103:J9103"/>
    <mergeCell ref="K9103:L9103"/>
    <mergeCell ref="M9103:O9103"/>
    <mergeCell ref="G9104:G9105"/>
    <mergeCell ref="H9104:J9104"/>
    <mergeCell ref="K9104:K9105"/>
    <mergeCell ref="L9104:L9105"/>
    <mergeCell ref="M9104:M9105"/>
    <mergeCell ref="N9104:N9105"/>
    <mergeCell ref="O9104:O9105"/>
    <mergeCell ref="F9117:F9119"/>
    <mergeCell ref="G9117:J9117"/>
    <mergeCell ref="K9117:L9117"/>
    <mergeCell ref="M9117:O9117"/>
    <mergeCell ref="G9118:G9119"/>
    <mergeCell ref="H9118:J9118"/>
    <mergeCell ref="K9118:K9119"/>
    <mergeCell ref="L9118:L9119"/>
    <mergeCell ref="M9118:M9119"/>
    <mergeCell ref="N9118:N9119"/>
    <mergeCell ref="O9118:O9119"/>
    <mergeCell ref="F9159:F9161"/>
    <mergeCell ref="G9159:J9159"/>
    <mergeCell ref="K9159:L9159"/>
    <mergeCell ref="M9159:O9159"/>
    <mergeCell ref="G9160:G9161"/>
    <mergeCell ref="H9160:J9160"/>
    <mergeCell ref="K9160:K9161"/>
    <mergeCell ref="L9160:L9161"/>
    <mergeCell ref="M9160:M9161"/>
    <mergeCell ref="N9160:N9161"/>
    <mergeCell ref="O9160:O9161"/>
    <mergeCell ref="F9173:F9175"/>
    <mergeCell ref="G9173:J9173"/>
    <mergeCell ref="K9173:L9173"/>
    <mergeCell ref="M9173:O9173"/>
    <mergeCell ref="G9174:G9175"/>
    <mergeCell ref="H9174:J9174"/>
    <mergeCell ref="K9174:K9175"/>
    <mergeCell ref="L9174:L9175"/>
    <mergeCell ref="M9174:M9175"/>
    <mergeCell ref="N9174:N9175"/>
    <mergeCell ref="O9174:O9175"/>
    <mergeCell ref="F9215:F9217"/>
    <mergeCell ref="G9215:J9215"/>
    <mergeCell ref="K9215:L9215"/>
    <mergeCell ref="M9215:O9215"/>
    <mergeCell ref="G9216:G9217"/>
    <mergeCell ref="H9216:J9216"/>
    <mergeCell ref="K9216:K9217"/>
    <mergeCell ref="L9216:L9217"/>
    <mergeCell ref="M9216:M9217"/>
    <mergeCell ref="N9216:N9217"/>
    <mergeCell ref="O9216:O9217"/>
    <mergeCell ref="F9229:F9231"/>
    <mergeCell ref="G9229:J9229"/>
    <mergeCell ref="K9229:L9229"/>
    <mergeCell ref="M9229:O9229"/>
    <mergeCell ref="G9230:G9231"/>
    <mergeCell ref="H9230:J9230"/>
    <mergeCell ref="K9230:K9231"/>
    <mergeCell ref="L9230:L9231"/>
    <mergeCell ref="M9230:M9231"/>
    <mergeCell ref="N9230:N9231"/>
    <mergeCell ref="O9230:O9231"/>
    <mergeCell ref="F9299:F9301"/>
    <mergeCell ref="G9299:J9299"/>
    <mergeCell ref="K9299:L9299"/>
    <mergeCell ref="M9299:O9299"/>
    <mergeCell ref="G9300:G9301"/>
    <mergeCell ref="H9300:J9300"/>
    <mergeCell ref="K9300:K9301"/>
    <mergeCell ref="L9300:L9301"/>
    <mergeCell ref="M9300:M9301"/>
    <mergeCell ref="N9300:N9301"/>
    <mergeCell ref="O9300:O9301"/>
    <mergeCell ref="F9313:F9315"/>
    <mergeCell ref="G9313:J9313"/>
    <mergeCell ref="K9313:L9313"/>
    <mergeCell ref="M9313:O9313"/>
    <mergeCell ref="G9314:G9315"/>
    <mergeCell ref="H9314:J9314"/>
    <mergeCell ref="K9314:K9315"/>
    <mergeCell ref="L9314:L9315"/>
    <mergeCell ref="M9314:M9315"/>
    <mergeCell ref="N9314:N9315"/>
    <mergeCell ref="O9314:O9315"/>
    <mergeCell ref="F9355:F9357"/>
    <mergeCell ref="G9355:J9355"/>
    <mergeCell ref="K9355:L9355"/>
    <mergeCell ref="M9355:O9355"/>
    <mergeCell ref="G9356:G9357"/>
    <mergeCell ref="H9356:J9356"/>
    <mergeCell ref="K9356:K9357"/>
    <mergeCell ref="L9356:L9357"/>
    <mergeCell ref="M9356:M9357"/>
    <mergeCell ref="N9356:N9357"/>
    <mergeCell ref="O9356:O9357"/>
    <mergeCell ref="F9369:F9371"/>
    <mergeCell ref="G9369:J9369"/>
    <mergeCell ref="K9369:L9369"/>
    <mergeCell ref="M9369:O9369"/>
    <mergeCell ref="G9370:G9371"/>
    <mergeCell ref="H9370:J9370"/>
    <mergeCell ref="K9370:K9371"/>
    <mergeCell ref="L9370:L9371"/>
    <mergeCell ref="M9370:M9371"/>
    <mergeCell ref="N9370:N9371"/>
    <mergeCell ref="O9370:O9371"/>
    <mergeCell ref="F9411:F9413"/>
    <mergeCell ref="G9411:J9411"/>
    <mergeCell ref="K9411:L9411"/>
    <mergeCell ref="M9411:O9411"/>
    <mergeCell ref="G9412:G9413"/>
    <mergeCell ref="H9412:J9412"/>
    <mergeCell ref="K9412:K9413"/>
    <mergeCell ref="L9412:L9413"/>
    <mergeCell ref="M9412:M9413"/>
    <mergeCell ref="N9412:N9413"/>
    <mergeCell ref="O9412:O9413"/>
    <mergeCell ref="F9425:F9427"/>
    <mergeCell ref="G9425:J9425"/>
    <mergeCell ref="K9425:L9425"/>
    <mergeCell ref="M9425:O9425"/>
    <mergeCell ref="G9426:G9427"/>
    <mergeCell ref="H9426:J9426"/>
    <mergeCell ref="K9426:K9427"/>
    <mergeCell ref="L9426:L9427"/>
    <mergeCell ref="M9426:M9427"/>
    <mergeCell ref="N9426:N9427"/>
    <mergeCell ref="O9426:O9427"/>
    <mergeCell ref="H9468:J9468"/>
    <mergeCell ref="K9468:K9469"/>
    <mergeCell ref="L9468:L9469"/>
    <mergeCell ref="M9468:M9469"/>
    <mergeCell ref="N9468:N9469"/>
    <mergeCell ref="O9468:O9469"/>
    <mergeCell ref="F9481:F9483"/>
    <mergeCell ref="G9481:J9481"/>
    <mergeCell ref="K9481:L9481"/>
    <mergeCell ref="M9481:O9481"/>
    <mergeCell ref="G9482:G9483"/>
    <mergeCell ref="H9482:J9482"/>
    <mergeCell ref="K9482:K9483"/>
    <mergeCell ref="L9482:L9483"/>
    <mergeCell ref="M9482:M9483"/>
    <mergeCell ref="N9482:N9483"/>
    <mergeCell ref="O9482:O9483"/>
    <mergeCell ref="H9496:J9496"/>
    <mergeCell ref="K9496:K9497"/>
    <mergeCell ref="N9636:N9637"/>
    <mergeCell ref="O9636:O9637"/>
    <mergeCell ref="F9649:F9651"/>
    <mergeCell ref="G9649:J9649"/>
    <mergeCell ref="K9649:L9649"/>
    <mergeCell ref="M9649:O9649"/>
    <mergeCell ref="G9650:G9651"/>
    <mergeCell ref="H9650:J9650"/>
    <mergeCell ref="K9650:K9651"/>
    <mergeCell ref="L9650:L9651"/>
    <mergeCell ref="M9650:M9651"/>
    <mergeCell ref="N9650:N9651"/>
    <mergeCell ref="O9650:O9651"/>
    <mergeCell ref="F9523:F9525"/>
    <mergeCell ref="G9523:J9523"/>
    <mergeCell ref="K9523:L9523"/>
    <mergeCell ref="M9523:O9523"/>
    <mergeCell ref="G9524:G9525"/>
    <mergeCell ref="H9524:J9524"/>
    <mergeCell ref="K9524:K9525"/>
    <mergeCell ref="L9524:L9525"/>
    <mergeCell ref="M9524:M9525"/>
    <mergeCell ref="N9524:N9525"/>
    <mergeCell ref="O9524:O9525"/>
    <mergeCell ref="F9537:F9539"/>
    <mergeCell ref="G9537:J9537"/>
    <mergeCell ref="L9496:L9497"/>
    <mergeCell ref="M9496:M9497"/>
    <mergeCell ref="N9496:N9497"/>
    <mergeCell ref="O9496:O9497"/>
    <mergeCell ref="L9762:L9763"/>
    <mergeCell ref="M9762:M9763"/>
    <mergeCell ref="N9762:N9763"/>
    <mergeCell ref="O9762:O9763"/>
    <mergeCell ref="K9537:L9537"/>
    <mergeCell ref="M9537:O9537"/>
    <mergeCell ref="G9538:G9539"/>
    <mergeCell ref="H9538:J9538"/>
    <mergeCell ref="K9538:K9539"/>
    <mergeCell ref="L9538:L9539"/>
    <mergeCell ref="F9747:F9749"/>
    <mergeCell ref="G9747:J9747"/>
    <mergeCell ref="K9747:L9747"/>
    <mergeCell ref="M9747:O9747"/>
    <mergeCell ref="G9748:G9749"/>
    <mergeCell ref="H9748:J9748"/>
    <mergeCell ref="K9748:K9749"/>
    <mergeCell ref="L9748:L9749"/>
    <mergeCell ref="M9748:M9749"/>
    <mergeCell ref="N9748:N9749"/>
    <mergeCell ref="O9748:O9749"/>
    <mergeCell ref="N9580:N9581"/>
    <mergeCell ref="O9580:O9581"/>
    <mergeCell ref="M9608:M9609"/>
    <mergeCell ref="N9608:N9609"/>
    <mergeCell ref="K9580:K9581"/>
    <mergeCell ref="L9580:L9581"/>
    <mergeCell ref="M9580:M9581"/>
    <mergeCell ref="N9692:N9693"/>
    <mergeCell ref="O9692:O9693"/>
    <mergeCell ref="F9663:F9665"/>
    <mergeCell ref="G9663:J9663"/>
    <mergeCell ref="F9803:F9805"/>
    <mergeCell ref="G9803:J9803"/>
    <mergeCell ref="K9803:L9803"/>
    <mergeCell ref="M9803:O9803"/>
    <mergeCell ref="G9804:G9805"/>
    <mergeCell ref="H9804:J9804"/>
    <mergeCell ref="K9804:K9805"/>
    <mergeCell ref="L9804:L9805"/>
    <mergeCell ref="M9804:M9805"/>
    <mergeCell ref="N9804:N9805"/>
    <mergeCell ref="O9804:O9805"/>
    <mergeCell ref="F9817:F9819"/>
    <mergeCell ref="G9817:J9817"/>
    <mergeCell ref="K9817:L9817"/>
    <mergeCell ref="M9817:O9817"/>
    <mergeCell ref="G9818:G9819"/>
    <mergeCell ref="H9818:J9818"/>
    <mergeCell ref="K9818:K9819"/>
    <mergeCell ref="L9818:L9819"/>
    <mergeCell ref="M9818:M9819"/>
    <mergeCell ref="N9818:N9819"/>
    <mergeCell ref="O9818:O9819"/>
    <mergeCell ref="F9831:F9833"/>
    <mergeCell ref="G9831:J9831"/>
    <mergeCell ref="K9831:L9831"/>
    <mergeCell ref="M9831:O9831"/>
    <mergeCell ref="G9832:G9833"/>
    <mergeCell ref="H9832:J9832"/>
    <mergeCell ref="K9832:K9833"/>
    <mergeCell ref="L9832:L9833"/>
    <mergeCell ref="M9832:M9833"/>
    <mergeCell ref="N9832:N9833"/>
    <mergeCell ref="O9832:O9833"/>
    <mergeCell ref="F9845:F9847"/>
    <mergeCell ref="G9845:J9845"/>
    <mergeCell ref="K9845:L9845"/>
    <mergeCell ref="M9845:O9845"/>
    <mergeCell ref="G9846:G9847"/>
    <mergeCell ref="H9846:J9846"/>
    <mergeCell ref="K9846:K9847"/>
    <mergeCell ref="L9846:L9847"/>
    <mergeCell ref="M9846:M9847"/>
    <mergeCell ref="N9846:N9847"/>
    <mergeCell ref="O9846:O9847"/>
    <mergeCell ref="F9859:F9861"/>
    <mergeCell ref="G9859:J9859"/>
    <mergeCell ref="K9859:L9859"/>
    <mergeCell ref="M9859:O9859"/>
    <mergeCell ref="G9860:G9861"/>
    <mergeCell ref="H9860:J9860"/>
    <mergeCell ref="K9860:K9861"/>
    <mergeCell ref="L9860:L9861"/>
    <mergeCell ref="M9860:M9861"/>
    <mergeCell ref="N9860:N9861"/>
    <mergeCell ref="O9860:O9861"/>
    <mergeCell ref="F9873:F9875"/>
    <mergeCell ref="G9873:J9873"/>
    <mergeCell ref="K9873:L9873"/>
    <mergeCell ref="M9873:O9873"/>
    <mergeCell ref="G9874:G9875"/>
    <mergeCell ref="H9874:J9874"/>
    <mergeCell ref="K9874:K9875"/>
    <mergeCell ref="L9874:L9875"/>
    <mergeCell ref="M9874:M9875"/>
    <mergeCell ref="N9874:N9875"/>
    <mergeCell ref="O9874:O9875"/>
    <mergeCell ref="F9915:F9917"/>
    <mergeCell ref="G9915:J9915"/>
    <mergeCell ref="K9915:L9915"/>
    <mergeCell ref="M9915:O9915"/>
    <mergeCell ref="G9916:G9917"/>
    <mergeCell ref="H9916:J9916"/>
    <mergeCell ref="K9916:K9917"/>
    <mergeCell ref="L9916:L9917"/>
    <mergeCell ref="M9916:M9917"/>
    <mergeCell ref="N9916:N9917"/>
    <mergeCell ref="O9916:O9917"/>
    <mergeCell ref="F9929:F9931"/>
    <mergeCell ref="G9929:J9929"/>
    <mergeCell ref="K9929:L9929"/>
    <mergeCell ref="M9929:O9929"/>
    <mergeCell ref="G9930:G9931"/>
    <mergeCell ref="H9930:J9930"/>
    <mergeCell ref="K9930:K9931"/>
    <mergeCell ref="L9930:L9931"/>
    <mergeCell ref="M9930:M9931"/>
    <mergeCell ref="N9930:N9931"/>
    <mergeCell ref="O9930:O9931"/>
    <mergeCell ref="F9971:F9973"/>
    <mergeCell ref="G9971:J9971"/>
    <mergeCell ref="K9971:L9971"/>
    <mergeCell ref="M9971:O9971"/>
    <mergeCell ref="G9972:G9973"/>
    <mergeCell ref="H9972:J9972"/>
    <mergeCell ref="K9972:K9973"/>
    <mergeCell ref="L9972:L9973"/>
    <mergeCell ref="M9972:M9973"/>
    <mergeCell ref="N9972:N9973"/>
    <mergeCell ref="O9972:O9973"/>
    <mergeCell ref="F9985:F9987"/>
    <mergeCell ref="G9985:J9985"/>
    <mergeCell ref="K9985:L9985"/>
    <mergeCell ref="M9985:O9985"/>
    <mergeCell ref="G9986:G9987"/>
    <mergeCell ref="H9986:J9986"/>
    <mergeCell ref="K9986:K9987"/>
    <mergeCell ref="L9986:L9987"/>
    <mergeCell ref="M9986:M9987"/>
    <mergeCell ref="N9986:N9987"/>
    <mergeCell ref="O9986:O9987"/>
    <mergeCell ref="F10027:F10029"/>
    <mergeCell ref="G10027:J10027"/>
    <mergeCell ref="K10027:L10027"/>
    <mergeCell ref="M10027:O10027"/>
    <mergeCell ref="G10028:G10029"/>
    <mergeCell ref="H10028:J10028"/>
    <mergeCell ref="K10028:K10029"/>
    <mergeCell ref="L10028:L10029"/>
    <mergeCell ref="M10028:M10029"/>
    <mergeCell ref="N10028:N10029"/>
    <mergeCell ref="O10028:O10029"/>
    <mergeCell ref="F10041:F10043"/>
    <mergeCell ref="G10041:J10041"/>
    <mergeCell ref="K10041:L10041"/>
    <mergeCell ref="M10041:O10041"/>
    <mergeCell ref="G10042:G10043"/>
    <mergeCell ref="H10042:J10042"/>
    <mergeCell ref="K10042:K10043"/>
    <mergeCell ref="L10042:L10043"/>
    <mergeCell ref="M10042:M10043"/>
    <mergeCell ref="N10042:N10043"/>
    <mergeCell ref="O10042:O10043"/>
    <mergeCell ref="F10083:F10085"/>
    <mergeCell ref="G10083:J10083"/>
    <mergeCell ref="K10083:L10083"/>
    <mergeCell ref="M10083:O10083"/>
    <mergeCell ref="G10084:G10085"/>
    <mergeCell ref="H10084:J10084"/>
    <mergeCell ref="K10084:K10085"/>
    <mergeCell ref="L10084:L10085"/>
    <mergeCell ref="M10084:M10085"/>
    <mergeCell ref="N10084:N10085"/>
    <mergeCell ref="O10084:O10085"/>
    <mergeCell ref="F10097:F10099"/>
    <mergeCell ref="G10097:J10097"/>
    <mergeCell ref="K10097:L10097"/>
    <mergeCell ref="M10097:O10097"/>
    <mergeCell ref="G10098:G10099"/>
    <mergeCell ref="H10098:J10098"/>
    <mergeCell ref="K10098:K10099"/>
    <mergeCell ref="L10098:L10099"/>
    <mergeCell ref="M10098:M10099"/>
    <mergeCell ref="N10098:N10099"/>
    <mergeCell ref="O10098:O10099"/>
    <mergeCell ref="F10167:F10169"/>
    <mergeCell ref="G10167:J10167"/>
    <mergeCell ref="K10167:L10167"/>
    <mergeCell ref="M10167:O10167"/>
    <mergeCell ref="G10168:G10169"/>
    <mergeCell ref="H10168:J10168"/>
    <mergeCell ref="K10168:K10169"/>
    <mergeCell ref="L10168:L10169"/>
    <mergeCell ref="M10168:M10169"/>
    <mergeCell ref="N10168:N10169"/>
    <mergeCell ref="O10168:O10169"/>
    <mergeCell ref="F10181:F10183"/>
    <mergeCell ref="G10181:J10181"/>
    <mergeCell ref="K10181:L10181"/>
    <mergeCell ref="M10181:O10181"/>
    <mergeCell ref="G10182:G10183"/>
    <mergeCell ref="H10182:J10182"/>
    <mergeCell ref="K10182:K10183"/>
    <mergeCell ref="L10182:L10183"/>
    <mergeCell ref="M10182:M10183"/>
    <mergeCell ref="N10182:N10183"/>
    <mergeCell ref="O10182:O10183"/>
    <mergeCell ref="F10223:F10225"/>
    <mergeCell ref="G10223:J10223"/>
    <mergeCell ref="K10223:L10223"/>
    <mergeCell ref="M10223:O10223"/>
    <mergeCell ref="G10224:G10225"/>
    <mergeCell ref="H10224:J10224"/>
    <mergeCell ref="K10224:K10225"/>
    <mergeCell ref="L10224:L10225"/>
    <mergeCell ref="M10224:M10225"/>
    <mergeCell ref="N10224:N10225"/>
    <mergeCell ref="O10224:O10225"/>
    <mergeCell ref="F10237:F10239"/>
    <mergeCell ref="G10237:J10237"/>
    <mergeCell ref="K10237:L10237"/>
    <mergeCell ref="M10237:O10237"/>
    <mergeCell ref="G10238:G10239"/>
    <mergeCell ref="H10238:J10238"/>
    <mergeCell ref="K10238:K10239"/>
    <mergeCell ref="L10238:L10239"/>
    <mergeCell ref="M10238:M10239"/>
    <mergeCell ref="N10238:N10239"/>
    <mergeCell ref="O10238:O10239"/>
    <mergeCell ref="F10279:F10281"/>
    <mergeCell ref="G10279:J10279"/>
    <mergeCell ref="K10279:L10279"/>
    <mergeCell ref="M10279:O10279"/>
    <mergeCell ref="G10280:G10281"/>
    <mergeCell ref="H10280:J10280"/>
    <mergeCell ref="K10280:K10281"/>
    <mergeCell ref="L10280:L10281"/>
    <mergeCell ref="M10280:M10281"/>
    <mergeCell ref="N10280:N10281"/>
    <mergeCell ref="O10280:O10281"/>
    <mergeCell ref="F10293:F10295"/>
    <mergeCell ref="G10293:J10293"/>
    <mergeCell ref="K10293:L10293"/>
    <mergeCell ref="M10293:O10293"/>
    <mergeCell ref="G10294:G10295"/>
    <mergeCell ref="H10294:J10294"/>
    <mergeCell ref="K10294:K10295"/>
    <mergeCell ref="L10294:L10295"/>
    <mergeCell ref="M10294:M10295"/>
    <mergeCell ref="N10294:N10295"/>
    <mergeCell ref="O10294:O10295"/>
    <mergeCell ref="F10391:F10393"/>
    <mergeCell ref="G10391:J10391"/>
    <mergeCell ref="K10391:L10391"/>
    <mergeCell ref="M10391:O10391"/>
    <mergeCell ref="G10392:G10393"/>
    <mergeCell ref="H10392:J10392"/>
    <mergeCell ref="K10392:K10393"/>
    <mergeCell ref="L10392:L10393"/>
    <mergeCell ref="M10392:M10393"/>
    <mergeCell ref="N10392:N10393"/>
    <mergeCell ref="O10392:O10393"/>
    <mergeCell ref="F10405:F10407"/>
    <mergeCell ref="G10405:J10405"/>
    <mergeCell ref="K10405:L10405"/>
    <mergeCell ref="M10405:O10405"/>
    <mergeCell ref="G10406:G10407"/>
    <mergeCell ref="H10406:J10406"/>
    <mergeCell ref="K10406:K10407"/>
    <mergeCell ref="L10406:L10407"/>
    <mergeCell ref="M10406:M10407"/>
    <mergeCell ref="N10406:N10407"/>
    <mergeCell ref="O10406:O10407"/>
    <mergeCell ref="F10419:F10421"/>
    <mergeCell ref="G10419:J10419"/>
    <mergeCell ref="K10419:L10419"/>
    <mergeCell ref="M10419:O10419"/>
    <mergeCell ref="G10420:G10421"/>
    <mergeCell ref="H10420:J10420"/>
    <mergeCell ref="K10420:K10421"/>
    <mergeCell ref="L10420:L10421"/>
    <mergeCell ref="M10420:M10421"/>
    <mergeCell ref="N10420:N10421"/>
    <mergeCell ref="O10420:O10421"/>
    <mergeCell ref="F10433:F10435"/>
    <mergeCell ref="G10433:J10433"/>
    <mergeCell ref="K10433:L10433"/>
    <mergeCell ref="M10433:O10433"/>
    <mergeCell ref="G10434:G10435"/>
    <mergeCell ref="H10434:J10434"/>
    <mergeCell ref="K10434:K10435"/>
    <mergeCell ref="L10434:L10435"/>
    <mergeCell ref="M10434:M10435"/>
    <mergeCell ref="N10434:N10435"/>
    <mergeCell ref="O10434:O10435"/>
    <mergeCell ref="F10503:F10505"/>
    <mergeCell ref="G10503:J10503"/>
    <mergeCell ref="K10503:L10503"/>
    <mergeCell ref="M10503:O10503"/>
    <mergeCell ref="G10504:G10505"/>
    <mergeCell ref="H10504:J10504"/>
    <mergeCell ref="K10504:K10505"/>
    <mergeCell ref="L10504:L10505"/>
    <mergeCell ref="M10504:M10505"/>
    <mergeCell ref="N10504:N10505"/>
    <mergeCell ref="O10504:O10505"/>
    <mergeCell ref="F10517:F10519"/>
    <mergeCell ref="G10517:J10517"/>
    <mergeCell ref="K10517:L10517"/>
    <mergeCell ref="M10517:O10517"/>
    <mergeCell ref="G10518:G10519"/>
    <mergeCell ref="H10518:J10518"/>
    <mergeCell ref="K10518:K10519"/>
    <mergeCell ref="L10518:L10519"/>
    <mergeCell ref="M10518:M10519"/>
    <mergeCell ref="N10518:N10519"/>
    <mergeCell ref="O10518:O10519"/>
    <mergeCell ref="F10531:F10533"/>
    <mergeCell ref="G10531:J10531"/>
    <mergeCell ref="K10531:L10531"/>
    <mergeCell ref="M10531:O10531"/>
    <mergeCell ref="G10532:G10533"/>
    <mergeCell ref="H10532:J10532"/>
    <mergeCell ref="K10532:K10533"/>
    <mergeCell ref="L10532:L10533"/>
    <mergeCell ref="M10532:M10533"/>
    <mergeCell ref="N10532:N10533"/>
    <mergeCell ref="O10532:O10533"/>
    <mergeCell ref="F10545:F10547"/>
    <mergeCell ref="G10545:J10545"/>
    <mergeCell ref="K10545:L10545"/>
    <mergeCell ref="M10545:O10545"/>
    <mergeCell ref="G10546:G10547"/>
    <mergeCell ref="H10546:J10546"/>
    <mergeCell ref="K10546:K10547"/>
    <mergeCell ref="L10546:L10547"/>
    <mergeCell ref="M10546:M10547"/>
    <mergeCell ref="N10546:N10547"/>
    <mergeCell ref="O10546:O10547"/>
    <mergeCell ref="F10587:F10589"/>
    <mergeCell ref="G10587:J10587"/>
    <mergeCell ref="K10587:L10587"/>
    <mergeCell ref="M10587:O10587"/>
    <mergeCell ref="G10588:G10589"/>
    <mergeCell ref="H10588:J10588"/>
    <mergeCell ref="K10588:K10589"/>
    <mergeCell ref="L10588:L10589"/>
    <mergeCell ref="M10588:M10589"/>
    <mergeCell ref="N10588:N10589"/>
    <mergeCell ref="O10588:O10589"/>
    <mergeCell ref="F10601:F10603"/>
    <mergeCell ref="G10601:J10601"/>
    <mergeCell ref="K10601:L10601"/>
    <mergeCell ref="M10601:O10601"/>
    <mergeCell ref="G10602:G10603"/>
    <mergeCell ref="H10602:J10602"/>
    <mergeCell ref="K10602:K10603"/>
    <mergeCell ref="L10602:L10603"/>
    <mergeCell ref="M10602:M10603"/>
    <mergeCell ref="N10602:N10603"/>
    <mergeCell ref="O10602:O10603"/>
    <mergeCell ref="F10643:F10645"/>
    <mergeCell ref="G10643:J10643"/>
    <mergeCell ref="K10643:L10643"/>
    <mergeCell ref="M10643:O10643"/>
    <mergeCell ref="G10644:G10645"/>
    <mergeCell ref="H10644:J10644"/>
    <mergeCell ref="K10644:K10645"/>
    <mergeCell ref="L10644:L10645"/>
    <mergeCell ref="M10644:M10645"/>
    <mergeCell ref="N10644:N10645"/>
    <mergeCell ref="O10644:O10645"/>
    <mergeCell ref="F10657:F10659"/>
    <mergeCell ref="G10657:J10657"/>
    <mergeCell ref="K10657:L10657"/>
    <mergeCell ref="M10657:O10657"/>
    <mergeCell ref="G10658:G10659"/>
    <mergeCell ref="H10658:J10658"/>
    <mergeCell ref="K10658:K10659"/>
    <mergeCell ref="L10658:L10659"/>
    <mergeCell ref="M10658:M10659"/>
    <mergeCell ref="N10658:N10659"/>
    <mergeCell ref="O10658:O10659"/>
    <mergeCell ref="F10727:F10729"/>
    <mergeCell ref="G10727:J10727"/>
    <mergeCell ref="K10727:L10727"/>
    <mergeCell ref="M10727:O10727"/>
    <mergeCell ref="G10728:G10729"/>
    <mergeCell ref="H10728:J10728"/>
    <mergeCell ref="K10728:K10729"/>
    <mergeCell ref="L10728:L10729"/>
    <mergeCell ref="M10728:M10729"/>
    <mergeCell ref="N10728:N10729"/>
    <mergeCell ref="O10728:O10729"/>
    <mergeCell ref="F10741:F10743"/>
    <mergeCell ref="G10741:J10741"/>
    <mergeCell ref="K10741:L10741"/>
    <mergeCell ref="M10741:O10741"/>
    <mergeCell ref="G10742:G10743"/>
    <mergeCell ref="H10742:J10742"/>
    <mergeCell ref="K10742:K10743"/>
    <mergeCell ref="L10742:L10743"/>
    <mergeCell ref="M10742:M10743"/>
    <mergeCell ref="N10742:N10743"/>
    <mergeCell ref="O10742:O10743"/>
    <mergeCell ref="F10783:F10785"/>
    <mergeCell ref="G10783:J10783"/>
    <mergeCell ref="K10783:L10783"/>
    <mergeCell ref="M10783:O10783"/>
    <mergeCell ref="G10784:G10785"/>
    <mergeCell ref="H10784:J10784"/>
    <mergeCell ref="K10784:K10785"/>
    <mergeCell ref="L10784:L10785"/>
    <mergeCell ref="M10784:M10785"/>
    <mergeCell ref="N10784:N10785"/>
    <mergeCell ref="O10784:O10785"/>
    <mergeCell ref="F10797:F10799"/>
    <mergeCell ref="G10797:J10797"/>
    <mergeCell ref="K10797:L10797"/>
    <mergeCell ref="M10797:O10797"/>
    <mergeCell ref="G10798:G10799"/>
    <mergeCell ref="H10798:J10798"/>
    <mergeCell ref="K10798:K10799"/>
    <mergeCell ref="L10798:L10799"/>
    <mergeCell ref="M10798:M10799"/>
    <mergeCell ref="N10798:N10799"/>
    <mergeCell ref="O10798:O10799"/>
    <mergeCell ref="F10811:F10813"/>
    <mergeCell ref="G10811:J10811"/>
    <mergeCell ref="K10811:L10811"/>
    <mergeCell ref="M10811:O10811"/>
    <mergeCell ref="G10812:G10813"/>
    <mergeCell ref="H10812:J10812"/>
    <mergeCell ref="K10812:K10813"/>
    <mergeCell ref="L10812:L10813"/>
    <mergeCell ref="M10812:M10813"/>
    <mergeCell ref="N10812:N10813"/>
    <mergeCell ref="O10812:O10813"/>
    <mergeCell ref="F10825:F10827"/>
    <mergeCell ref="G10825:J10825"/>
    <mergeCell ref="K10825:L10825"/>
    <mergeCell ref="M10825:O10825"/>
    <mergeCell ref="G10826:G10827"/>
    <mergeCell ref="H10826:J10826"/>
    <mergeCell ref="K10826:K10827"/>
    <mergeCell ref="L10826:L10827"/>
    <mergeCell ref="M10826:M10827"/>
    <mergeCell ref="N10826:N10827"/>
    <mergeCell ref="O10826:O10827"/>
    <mergeCell ref="F10895:F10897"/>
    <mergeCell ref="G10895:J10895"/>
    <mergeCell ref="K10895:L10895"/>
    <mergeCell ref="M10895:O10895"/>
    <mergeCell ref="G10896:G10897"/>
    <mergeCell ref="H10896:J10896"/>
    <mergeCell ref="K10896:K10897"/>
    <mergeCell ref="L10896:L10897"/>
    <mergeCell ref="M10896:M10897"/>
    <mergeCell ref="N10896:N10897"/>
    <mergeCell ref="O10896:O10897"/>
    <mergeCell ref="F10909:F10911"/>
    <mergeCell ref="G10909:J10909"/>
    <mergeCell ref="K10909:L10909"/>
    <mergeCell ref="M10909:O10909"/>
    <mergeCell ref="G10910:G10911"/>
    <mergeCell ref="H10910:J10910"/>
    <mergeCell ref="K10910:K10911"/>
    <mergeCell ref="L10910:L10911"/>
    <mergeCell ref="M10910:M10911"/>
    <mergeCell ref="N10910:N10911"/>
    <mergeCell ref="O10910:O10911"/>
    <mergeCell ref="F10951:F10953"/>
    <mergeCell ref="G10951:J10951"/>
    <mergeCell ref="K10951:L10951"/>
    <mergeCell ref="M10951:O10951"/>
    <mergeCell ref="G10952:G10953"/>
    <mergeCell ref="H10952:J10952"/>
    <mergeCell ref="K10952:K10953"/>
    <mergeCell ref="L10952:L10953"/>
    <mergeCell ref="M10952:M10953"/>
    <mergeCell ref="N10952:N10953"/>
    <mergeCell ref="O10952:O10953"/>
    <mergeCell ref="F10965:F10967"/>
    <mergeCell ref="G10965:J10965"/>
    <mergeCell ref="K10965:L10965"/>
    <mergeCell ref="M10965:O10965"/>
    <mergeCell ref="G10966:G10967"/>
    <mergeCell ref="H10966:J10966"/>
    <mergeCell ref="K10966:K10967"/>
    <mergeCell ref="L10966:L10967"/>
    <mergeCell ref="M10966:M10967"/>
    <mergeCell ref="N10966:N10967"/>
    <mergeCell ref="O10966:O10967"/>
    <mergeCell ref="F11035:F11037"/>
    <mergeCell ref="G11035:J11035"/>
    <mergeCell ref="K11035:L11035"/>
    <mergeCell ref="M11035:O11035"/>
    <mergeCell ref="G11036:G11037"/>
    <mergeCell ref="H11036:J11036"/>
    <mergeCell ref="K11036:K11037"/>
    <mergeCell ref="L11036:L11037"/>
    <mergeCell ref="M11036:M11037"/>
    <mergeCell ref="N11036:N11037"/>
    <mergeCell ref="O11036:O11037"/>
    <mergeCell ref="F11049:F11051"/>
    <mergeCell ref="G11049:J11049"/>
    <mergeCell ref="K11049:L11049"/>
    <mergeCell ref="M11049:O11049"/>
    <mergeCell ref="G11050:G11051"/>
    <mergeCell ref="H11050:J11050"/>
    <mergeCell ref="K11050:K11051"/>
    <mergeCell ref="L11050:L11051"/>
    <mergeCell ref="M11050:M11051"/>
    <mergeCell ref="N11050:N11051"/>
    <mergeCell ref="O11050:O11051"/>
    <mergeCell ref="F11091:F11093"/>
    <mergeCell ref="G11091:J11091"/>
    <mergeCell ref="K11091:L11091"/>
    <mergeCell ref="M11091:O11091"/>
    <mergeCell ref="G11092:G11093"/>
    <mergeCell ref="H11092:J11092"/>
    <mergeCell ref="K11092:K11093"/>
    <mergeCell ref="L11092:L11093"/>
    <mergeCell ref="M11092:M11093"/>
    <mergeCell ref="N11092:N11093"/>
    <mergeCell ref="O11092:O11093"/>
    <mergeCell ref="F11105:F11107"/>
    <mergeCell ref="G11105:J11105"/>
    <mergeCell ref="K11105:L11105"/>
    <mergeCell ref="M11105:O11105"/>
    <mergeCell ref="G11106:G11107"/>
    <mergeCell ref="H11106:J11106"/>
    <mergeCell ref="K11106:K11107"/>
    <mergeCell ref="L11106:L11107"/>
    <mergeCell ref="M11106:M11107"/>
    <mergeCell ref="N11106:N11107"/>
    <mergeCell ref="O11106:O11107"/>
    <mergeCell ref="F11175:F11177"/>
    <mergeCell ref="G11175:J11175"/>
    <mergeCell ref="K11175:L11175"/>
    <mergeCell ref="M11175:O11175"/>
    <mergeCell ref="G11176:G11177"/>
    <mergeCell ref="H11176:J11176"/>
    <mergeCell ref="K11176:K11177"/>
    <mergeCell ref="L11176:L11177"/>
    <mergeCell ref="M11176:M11177"/>
    <mergeCell ref="N11176:N11177"/>
    <mergeCell ref="O11176:O11177"/>
    <mergeCell ref="F11189:F11191"/>
    <mergeCell ref="G11189:J11189"/>
    <mergeCell ref="K11189:L11189"/>
    <mergeCell ref="M11189:O11189"/>
    <mergeCell ref="G11190:G11191"/>
    <mergeCell ref="H11190:J11190"/>
    <mergeCell ref="K11190:K11191"/>
    <mergeCell ref="L11190:L11191"/>
    <mergeCell ref="M11190:M11191"/>
    <mergeCell ref="N11190:N11191"/>
    <mergeCell ref="O11190:O11191"/>
    <mergeCell ref="F11231:F11233"/>
    <mergeCell ref="G11231:J11231"/>
    <mergeCell ref="K11231:L11231"/>
    <mergeCell ref="M11231:O11231"/>
    <mergeCell ref="G11232:G11233"/>
    <mergeCell ref="H11232:J11232"/>
    <mergeCell ref="K11232:K11233"/>
    <mergeCell ref="L11232:L11233"/>
    <mergeCell ref="M11232:M11233"/>
    <mergeCell ref="N11232:N11233"/>
    <mergeCell ref="O11232:O11233"/>
    <mergeCell ref="F11245:F11247"/>
    <mergeCell ref="G11245:J11245"/>
    <mergeCell ref="K11245:L11245"/>
    <mergeCell ref="M11245:O11245"/>
    <mergeCell ref="G11246:G11247"/>
    <mergeCell ref="H11246:J11246"/>
    <mergeCell ref="K11246:K11247"/>
    <mergeCell ref="L11246:L11247"/>
    <mergeCell ref="M11246:M11247"/>
    <mergeCell ref="N11246:N11247"/>
    <mergeCell ref="O11246:O11247"/>
    <mergeCell ref="F11287:F11289"/>
    <mergeCell ref="G11287:J11287"/>
    <mergeCell ref="K11287:L11287"/>
    <mergeCell ref="M11287:O11287"/>
    <mergeCell ref="G11288:G11289"/>
    <mergeCell ref="H11288:J11288"/>
    <mergeCell ref="K11288:K11289"/>
    <mergeCell ref="L11288:L11289"/>
    <mergeCell ref="M11288:M11289"/>
    <mergeCell ref="N11288:N11289"/>
    <mergeCell ref="O11288:O11289"/>
    <mergeCell ref="F11301:F11303"/>
    <mergeCell ref="G11301:J11301"/>
    <mergeCell ref="K11301:L11301"/>
    <mergeCell ref="M11301:O11301"/>
    <mergeCell ref="G11302:G11303"/>
    <mergeCell ref="H11302:J11302"/>
    <mergeCell ref="K11302:K11303"/>
    <mergeCell ref="L11302:L11303"/>
    <mergeCell ref="M11302:M11303"/>
    <mergeCell ref="N11302:N11303"/>
    <mergeCell ref="O11302:O11303"/>
    <mergeCell ref="F11343:F11345"/>
    <mergeCell ref="G11343:J11343"/>
    <mergeCell ref="K11343:L11343"/>
    <mergeCell ref="M11343:O11343"/>
    <mergeCell ref="G11344:G11345"/>
    <mergeCell ref="H11344:J11344"/>
    <mergeCell ref="K11344:K11345"/>
    <mergeCell ref="L11344:L11345"/>
    <mergeCell ref="M11344:M11345"/>
    <mergeCell ref="N11344:N11345"/>
    <mergeCell ref="O11344:O11345"/>
    <mergeCell ref="F11357:F11359"/>
    <mergeCell ref="G11357:J11357"/>
    <mergeCell ref="K11357:L11357"/>
    <mergeCell ref="M11357:O11357"/>
    <mergeCell ref="G11358:G11359"/>
    <mergeCell ref="H11358:J11358"/>
    <mergeCell ref="K11358:K11359"/>
    <mergeCell ref="L11358:L11359"/>
    <mergeCell ref="M11358:M11359"/>
    <mergeCell ref="N11358:N11359"/>
    <mergeCell ref="O11358:O11359"/>
    <mergeCell ref="F11399:F11401"/>
    <mergeCell ref="G11399:J11399"/>
    <mergeCell ref="K11399:L11399"/>
    <mergeCell ref="M11399:O11399"/>
    <mergeCell ref="G11400:G11401"/>
    <mergeCell ref="H11400:J11400"/>
    <mergeCell ref="K11400:K11401"/>
    <mergeCell ref="L11400:L11401"/>
    <mergeCell ref="M11400:M11401"/>
    <mergeCell ref="N11400:N11401"/>
    <mergeCell ref="O11400:O11401"/>
    <mergeCell ref="F11413:F11415"/>
    <mergeCell ref="G11413:J11413"/>
    <mergeCell ref="K11413:L11413"/>
    <mergeCell ref="M11413:O11413"/>
    <mergeCell ref="G11414:G11415"/>
    <mergeCell ref="H11414:J11414"/>
    <mergeCell ref="K11414:K11415"/>
    <mergeCell ref="L11414:L11415"/>
    <mergeCell ref="M11414:M11415"/>
    <mergeCell ref="N11414:N11415"/>
    <mergeCell ref="O11414:O11415"/>
    <mergeCell ref="F11427:F11429"/>
    <mergeCell ref="G11427:J11427"/>
    <mergeCell ref="K11427:L11427"/>
    <mergeCell ref="G11428:G11429"/>
    <mergeCell ref="H11428:J11428"/>
    <mergeCell ref="K11428:K11429"/>
    <mergeCell ref="L11428:L11429"/>
    <mergeCell ref="M11427:O11427"/>
    <mergeCell ref="M11428:M11429"/>
    <mergeCell ref="N11428:N11429"/>
    <mergeCell ref="O11428:O11429"/>
    <mergeCell ref="F11441:F11443"/>
    <mergeCell ref="G11441:J11441"/>
    <mergeCell ref="K11441:L11441"/>
    <mergeCell ref="M11441:O11441"/>
    <mergeCell ref="G11442:G11443"/>
    <mergeCell ref="H11442:J11442"/>
    <mergeCell ref="K11442:K11443"/>
    <mergeCell ref="L11442:L11443"/>
    <mergeCell ref="M11442:M11443"/>
    <mergeCell ref="N11442:N11443"/>
    <mergeCell ref="O11442:O11443"/>
    <mergeCell ref="F11455:F11457"/>
    <mergeCell ref="G11455:J11455"/>
    <mergeCell ref="K11455:L11455"/>
    <mergeCell ref="M11455:O11455"/>
    <mergeCell ref="G11456:G11457"/>
    <mergeCell ref="H11456:J11456"/>
    <mergeCell ref="K11456:K11457"/>
    <mergeCell ref="L11456:L11457"/>
    <mergeCell ref="M11456:M11457"/>
    <mergeCell ref="N11456:N11457"/>
    <mergeCell ref="O11456:O11457"/>
    <mergeCell ref="F11469:F11471"/>
    <mergeCell ref="G11469:J11469"/>
    <mergeCell ref="K11469:L11469"/>
    <mergeCell ref="M11469:O11469"/>
    <mergeCell ref="G11470:G11471"/>
    <mergeCell ref="H11470:J11470"/>
    <mergeCell ref="K11470:K11471"/>
    <mergeCell ref="L11470:L11471"/>
    <mergeCell ref="M11470:M11471"/>
    <mergeCell ref="N11470:N11471"/>
    <mergeCell ref="O11470:O11471"/>
    <mergeCell ref="F11511:F11513"/>
    <mergeCell ref="G11511:J11511"/>
    <mergeCell ref="K11511:L11511"/>
    <mergeCell ref="M11511:O11511"/>
    <mergeCell ref="G11512:G11513"/>
    <mergeCell ref="H11512:J11512"/>
    <mergeCell ref="K11512:K11513"/>
    <mergeCell ref="L11512:L11513"/>
    <mergeCell ref="M11512:M11513"/>
    <mergeCell ref="N11512:N11513"/>
    <mergeCell ref="O11512:O11513"/>
    <mergeCell ref="F11525:F11527"/>
    <mergeCell ref="G11525:J11525"/>
    <mergeCell ref="K11525:L11525"/>
    <mergeCell ref="M11525:O11525"/>
    <mergeCell ref="G11526:G11527"/>
    <mergeCell ref="H11526:J11526"/>
    <mergeCell ref="K11526:K11527"/>
    <mergeCell ref="L11526:L11527"/>
    <mergeCell ref="M11526:M11527"/>
    <mergeCell ref="N11526:N11527"/>
    <mergeCell ref="O11526:O11527"/>
    <mergeCell ref="F11567:F11569"/>
    <mergeCell ref="G11567:J11567"/>
    <mergeCell ref="K11567:L11567"/>
    <mergeCell ref="M11567:O11567"/>
    <mergeCell ref="G11568:G11569"/>
    <mergeCell ref="H11568:J11568"/>
    <mergeCell ref="K11568:K11569"/>
    <mergeCell ref="L11568:L11569"/>
    <mergeCell ref="M11568:M11569"/>
    <mergeCell ref="N11568:N11569"/>
    <mergeCell ref="O11568:O11569"/>
    <mergeCell ref="F11581:F11583"/>
    <mergeCell ref="G11581:J11581"/>
    <mergeCell ref="K11581:L11581"/>
    <mergeCell ref="M11581:O11581"/>
    <mergeCell ref="G11582:G11583"/>
    <mergeCell ref="H11582:J11582"/>
    <mergeCell ref="K11582:K11583"/>
    <mergeCell ref="L11582:L11583"/>
    <mergeCell ref="M11582:M11583"/>
    <mergeCell ref="N11582:N11583"/>
    <mergeCell ref="O11582:O11583"/>
    <mergeCell ref="F11623:F11625"/>
    <mergeCell ref="G11623:J11623"/>
    <mergeCell ref="K11623:L11623"/>
    <mergeCell ref="M11623:O11623"/>
    <mergeCell ref="G11624:G11625"/>
    <mergeCell ref="H11624:J11624"/>
    <mergeCell ref="K11624:K11625"/>
    <mergeCell ref="L11624:L11625"/>
    <mergeCell ref="M11624:M11625"/>
    <mergeCell ref="N11624:N11625"/>
    <mergeCell ref="O11624:O11625"/>
    <mergeCell ref="F11637:F11639"/>
    <mergeCell ref="G11637:J11637"/>
    <mergeCell ref="K11637:L11637"/>
    <mergeCell ref="M11637:O11637"/>
    <mergeCell ref="G11638:G11639"/>
    <mergeCell ref="H11638:J11638"/>
    <mergeCell ref="K11638:K11639"/>
    <mergeCell ref="L11638:L11639"/>
    <mergeCell ref="M11638:M11639"/>
    <mergeCell ref="N11638:N11639"/>
    <mergeCell ref="O11638:O11639"/>
    <mergeCell ref="F11679:F11681"/>
    <mergeCell ref="G11679:J11679"/>
    <mergeCell ref="K11679:L11679"/>
    <mergeCell ref="M11679:O11679"/>
    <mergeCell ref="G11680:G11681"/>
    <mergeCell ref="H11680:J11680"/>
    <mergeCell ref="K11680:K11681"/>
    <mergeCell ref="L11680:L11681"/>
    <mergeCell ref="M11680:M11681"/>
    <mergeCell ref="N11680:N11681"/>
    <mergeCell ref="O11680:O11681"/>
    <mergeCell ref="F11693:F11695"/>
    <mergeCell ref="G11693:J11693"/>
    <mergeCell ref="K11693:L11693"/>
    <mergeCell ref="M11693:O11693"/>
    <mergeCell ref="G11694:G11695"/>
    <mergeCell ref="H11694:J11694"/>
    <mergeCell ref="K11694:K11695"/>
    <mergeCell ref="L11694:L11695"/>
    <mergeCell ref="M11694:M11695"/>
    <mergeCell ref="N11694:N11695"/>
    <mergeCell ref="O11694:O11695"/>
    <mergeCell ref="F11735:F11737"/>
    <mergeCell ref="G11735:J11735"/>
    <mergeCell ref="K11735:L11735"/>
    <mergeCell ref="M11735:O11735"/>
    <mergeCell ref="G11736:G11737"/>
    <mergeCell ref="H11736:J11736"/>
    <mergeCell ref="K11736:K11737"/>
    <mergeCell ref="L11736:L11737"/>
    <mergeCell ref="M11736:M11737"/>
    <mergeCell ref="N11736:N11737"/>
    <mergeCell ref="O11736:O11737"/>
    <mergeCell ref="F11749:F11751"/>
    <mergeCell ref="G11749:J11749"/>
    <mergeCell ref="K11749:L11749"/>
    <mergeCell ref="M11749:O11749"/>
    <mergeCell ref="G11750:G11751"/>
    <mergeCell ref="H11750:J11750"/>
    <mergeCell ref="K11750:K11751"/>
    <mergeCell ref="L11750:L11751"/>
    <mergeCell ref="M11750:M11751"/>
    <mergeCell ref="N11750:N11751"/>
    <mergeCell ref="O11750:O11751"/>
    <mergeCell ref="F11819:F11821"/>
    <mergeCell ref="G11819:J11819"/>
    <mergeCell ref="K11819:L11819"/>
    <mergeCell ref="M11819:O11819"/>
    <mergeCell ref="G11820:G11821"/>
    <mergeCell ref="H11820:J11820"/>
    <mergeCell ref="K11820:K11821"/>
    <mergeCell ref="L11820:L11821"/>
    <mergeCell ref="M11820:M11821"/>
    <mergeCell ref="N11820:N11821"/>
    <mergeCell ref="O11820:O11821"/>
    <mergeCell ref="F11833:F11835"/>
    <mergeCell ref="G11833:J11833"/>
    <mergeCell ref="K11833:L11833"/>
    <mergeCell ref="M11833:O11833"/>
    <mergeCell ref="G11834:G11835"/>
    <mergeCell ref="H11834:J11834"/>
    <mergeCell ref="K11834:K11835"/>
    <mergeCell ref="L11834:L11835"/>
    <mergeCell ref="M11834:M11835"/>
    <mergeCell ref="N11834:N11835"/>
    <mergeCell ref="O11834:O11835"/>
    <mergeCell ref="F11875:F11877"/>
    <mergeCell ref="G11875:J11875"/>
    <mergeCell ref="K11875:L11875"/>
    <mergeCell ref="M11875:O11875"/>
    <mergeCell ref="G11876:G11877"/>
    <mergeCell ref="H11876:J11876"/>
    <mergeCell ref="K11876:K11877"/>
    <mergeCell ref="L11876:L11877"/>
    <mergeCell ref="M11876:M11877"/>
    <mergeCell ref="N11876:N11877"/>
    <mergeCell ref="O11876:O11877"/>
    <mergeCell ref="F11889:F11891"/>
    <mergeCell ref="G11889:J11889"/>
    <mergeCell ref="K11889:L11889"/>
    <mergeCell ref="M11889:O11889"/>
    <mergeCell ref="G11890:G11891"/>
    <mergeCell ref="H11890:J11890"/>
    <mergeCell ref="K11890:K11891"/>
    <mergeCell ref="L11890:L11891"/>
    <mergeCell ref="M11890:M11891"/>
    <mergeCell ref="N11890:N11891"/>
    <mergeCell ref="O11890:O11891"/>
  </mergeCells>
  <pageMargins left="0.7" right="0.7" top="0.75" bottom="0.75" header="0.3" footer="0.3"/>
  <pageSetup paperSize="9" orientation="portrait" r:id="rId1"/>
  <ignoredErrors>
    <ignoredError sqref="C4622 C6134 C6162 C6190 C6442 C6470 C6498 C7618" 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3"/>
  <dimension ref="B1:H22"/>
  <sheetViews>
    <sheetView showGridLines="0" workbookViewId="0">
      <selection activeCell="F4" sqref="F4"/>
    </sheetView>
  </sheetViews>
  <sheetFormatPr defaultRowHeight="15"/>
  <cols>
    <col min="2" max="2" width="18.5703125" customWidth="1"/>
    <col min="3" max="3" width="45.85546875" customWidth="1"/>
    <col min="4" max="4" width="46.7109375" customWidth="1"/>
    <col min="5" max="5" width="11.42578125" customWidth="1"/>
    <col min="6" max="6" width="11" customWidth="1"/>
    <col min="8" max="8" width="33.42578125" customWidth="1"/>
  </cols>
  <sheetData>
    <row r="1" spans="2:8">
      <c r="B1" s="20"/>
    </row>
    <row r="2" spans="2:8">
      <c r="B2" s="20"/>
      <c r="C2" s="184" t="s">
        <v>352</v>
      </c>
      <c r="D2" s="184" t="s">
        <v>353</v>
      </c>
    </row>
    <row r="3" spans="2:8" ht="243.6" customHeight="1">
      <c r="B3" s="177" t="s">
        <v>226</v>
      </c>
      <c r="C3" s="234" t="s">
        <v>14302</v>
      </c>
      <c r="D3" s="234" t="s">
        <v>14645</v>
      </c>
    </row>
    <row r="4" spans="2:8" ht="46.5" customHeight="1">
      <c r="B4" s="178" t="s">
        <v>227</v>
      </c>
      <c r="C4" s="235" t="s">
        <v>12686</v>
      </c>
      <c r="D4" s="235" t="s">
        <v>12686</v>
      </c>
      <c r="H4" s="238"/>
    </row>
    <row r="5" spans="2:8">
      <c r="B5" s="179" t="s">
        <v>228</v>
      </c>
      <c r="C5" s="376" t="str">
        <f ca="1">"Forward Price Curve - "&amp;TEXT(OFFSET(Horizontal!B$1,Horizontal!$E$8-1,0,1,1),"[$-en-EN]Mmmm dd AAAA")</f>
        <v>Forward Price Curve - February 21 Tuesday</v>
      </c>
      <c r="D5" s="377"/>
    </row>
    <row r="6" spans="2:8" ht="15.75" thickBot="1">
      <c r="B6" s="20"/>
    </row>
    <row r="7" spans="2:8" ht="15.75" thickBot="1">
      <c r="B7" s="177" t="s">
        <v>229</v>
      </c>
      <c r="C7" s="375" t="s">
        <v>246</v>
      </c>
      <c r="D7" s="375"/>
      <c r="G7" s="180" t="s">
        <v>354</v>
      </c>
      <c r="H7" s="181" t="s">
        <v>15032</v>
      </c>
    </row>
    <row r="8" spans="2:8" ht="45">
      <c r="B8" s="182" t="s">
        <v>230</v>
      </c>
      <c r="C8" s="185" t="s">
        <v>243</v>
      </c>
      <c r="D8" s="186" t="s">
        <v>355</v>
      </c>
    </row>
    <row r="9" spans="2:8">
      <c r="B9" s="182" t="s">
        <v>231</v>
      </c>
      <c r="C9" s="375" t="s">
        <v>247</v>
      </c>
      <c r="D9" s="375"/>
    </row>
    <row r="10" spans="2:8">
      <c r="B10" s="182" t="s">
        <v>232</v>
      </c>
      <c r="C10" s="378" t="str">
        <f>"        • "&amp;(RIGHT(FPC!E27,LEN(FPC!E27)-2))&amp;"&lt;br&gt;"</f>
        <v>        • +0 prices decreased due to market expectations of lower PLD floor prices&lt;br&gt;</v>
      </c>
      <c r="D10" s="378"/>
    </row>
    <row r="11" spans="2:8">
      <c r="B11" s="178" t="s">
        <v>240</v>
      </c>
      <c r="C11" s="380" t="s">
        <v>11383</v>
      </c>
      <c r="D11" s="380"/>
    </row>
    <row r="12" spans="2:8">
      <c r="B12" s="182" t="s">
        <v>233</v>
      </c>
      <c r="C12" s="381" t="s">
        <v>249</v>
      </c>
      <c r="D12" s="381"/>
    </row>
    <row r="13" spans="2:8" ht="45" customHeight="1">
      <c r="B13" s="182" t="s">
        <v>234</v>
      </c>
      <c r="C13" s="382" t="str">
        <f ca="1">"        • Marginal cost of operations (CMO)*³ "&amp;
IF(OFFSET(Horizontal!DK$1,Horizontal!$E$8-1,0,1,1)=OFFSET(Horizontal!DK$1,Horizontal!$E$8-2,0,1,1),"remained at "&amp;TEXT(OFFSET(Horizontal!DK$1,Horizontal!$E$8-1,0,1,1),"##0,00")&amp;" R$/MWh in SE, ","went from "&amp;TEXT(OFFSET(Horizontal!DK$1,Horizontal!$E$8-2,0,1,1),"##0,00")&amp;" R$/MWh to "&amp;TEXT(OFFSET(Horizontal!DK$1,Horizontal!$E$8-1,0,1,1),"##0,00")&amp;" R$/MWh in SE, ")&amp;
IF(OFFSET(Horizontal!DL$1,Horizontal!$E$8-1,0,1,1)=OFFSET(Horizontal!DL$1,Horizontal!$E$8-2,0,1,1),"remained at "&amp;TEXT(OFFSET(Horizontal!DL$1,Horizontal!$E$8-1,0,1,1),"##0,00")&amp;" R$/MWh in S, ","went from "&amp;TEXT(OFFSET(Horizontal!DL$1,Horizontal!$E$8-2,0,1,1),"##0,00")&amp;" R$/MWh to "&amp;TEXT(OFFSET(Horizontal!DL$1,Horizontal!$E$8-1,0,1,1),"##0,00")&amp;" R$/MWh in S, ")&amp;
IF(OFFSET(Horizontal!DM$1,Horizontal!$E$8-1,0,1,1)=OFFSET(Horizontal!DM$1,Horizontal!$E$8-2,0,1,1),"remained at "&amp;TEXT(OFFSET(Horizontal!DM$1,Horizontal!$E$8-1,0,1,1),"##0,00")&amp;" R$/MWh in NE, and ","went from "&amp;TEXT(OFFSET(Horizontal!DM$1,Horizontal!$E$8-2,0,1,1),"##0,00")&amp;" R$/MWh to "&amp;TEXT(OFFSET(Horizontal!DM$1,Horizontal!$E$8-1,0,1,1),"##0,00")&amp;" R$/MWh in NE, and ")&amp;
IF(OFFSET(Horizontal!DN$1,Horizontal!$E$8-1,0,1,1)=OFFSET(Horizontal!DN$1,Horizontal!$E$8-2,0,1,1),"remained at "&amp;TEXT(OFFSET(Horizontal!DN$1,Horizontal!$E$8-1,0,1,1),"##0,00")&amp;" R$/MWh in N.","went from "&amp;TEXT(OFFSET(Horizontal!DN$1,Horizontal!$E$8-2,0,1,1),"##0,00")&amp;" R$/MWh to "&amp;TEXT(OFFSET(Horizontal!DN$1,Horizontal!$E$8-1,0,1,1),"##0,00")&amp;" R$/MWh in N.")</f>
        <v>        • Marginal cost of operations (CMO)*³ remained at 0,00 R$/MWh in SE, remained at 0,00 R$/MWh in S, remained at 0,00 R$/MWh in NE, and remained at 0,00 R$/MWh in N.</v>
      </c>
      <c r="D13" s="382"/>
      <c r="E13" s="187"/>
      <c r="F13" s="187"/>
      <c r="G13" s="187"/>
      <c r="H13" s="187"/>
    </row>
    <row r="14" spans="2:8">
      <c r="B14" s="182" t="s">
        <v>235</v>
      </c>
      <c r="C14" s="379" t="str">
        <f ca="1">"        • Expected ENA*¹ at "&amp;OFFSET(Horizontal!DG$1,Horizontal!$E$8-1,0,1,1)&amp;"% (SE/CO), "&amp;OFFSET(Horizontal!DH$1,Horizontal!$E$8-1,0,1,1)&amp;"% (S), "&amp;OFFSET(Horizontal!DI$1,Horizontal!$E$8-1,0,1,1)&amp;"% (NE) and "&amp;OFFSET(Horizontal!DJ$1,Horizontal!$E$8-1,0,1,1)&amp;"% (N) of the LTA*²."</f>
        <v>        • Expected ENA*¹ at 114% (SE/CO), 124% (S), 84% (NE) and 114% (N) of the LTA*².</v>
      </c>
      <c r="D14" s="379"/>
      <c r="F14" s="187"/>
    </row>
    <row r="15" spans="2:8">
      <c r="B15" s="182" t="s">
        <v>11302</v>
      </c>
      <c r="C15" s="379" t="str">
        <f ca="1">IF(OFFSET(Horizontal!EZ$1,Horizontal!$E$8-1,0,1,1)&lt;0,"        • Settlement problems remain pushing for negative spread. % Discount at "&amp;TEXT(ABS(OFFSET(Horizontal!EZ$1,Horizontal!$E$8-1,0,1,1)),"#0,0%."),"")</f>
        <v/>
      </c>
      <c r="D15" s="379"/>
    </row>
    <row r="16" spans="2:8" ht="30" customHeight="1">
      <c r="B16" s="182" t="s">
        <v>236</v>
      </c>
      <c r="C16" s="375" t="s">
        <v>250</v>
      </c>
      <c r="D16" s="375"/>
    </row>
    <row r="17" spans="2:4" ht="30" customHeight="1">
      <c r="B17" s="182" t="s">
        <v>237</v>
      </c>
      <c r="C17" s="375" t="s">
        <v>11303</v>
      </c>
      <c r="D17" s="375"/>
    </row>
    <row r="18" spans="2:4">
      <c r="B18" s="182" t="s">
        <v>239</v>
      </c>
      <c r="C18" s="375" t="s">
        <v>248</v>
      </c>
      <c r="D18" s="375"/>
    </row>
    <row r="19" spans="2:4">
      <c r="B19" s="182" t="s">
        <v>238</v>
      </c>
      <c r="C19" s="380" t="s">
        <v>244</v>
      </c>
      <c r="D19" s="380"/>
    </row>
    <row r="20" spans="2:4">
      <c r="B20" s="183" t="s">
        <v>241</v>
      </c>
      <c r="C20" s="380" t="s">
        <v>245</v>
      </c>
      <c r="D20" s="380"/>
    </row>
    <row r="21" spans="2:4">
      <c r="B21" s="183" t="s">
        <v>242</v>
      </c>
      <c r="C21" s="375" t="s">
        <v>251</v>
      </c>
      <c r="D21" s="375"/>
    </row>
    <row r="22" spans="2:4">
      <c r="B22" s="20"/>
    </row>
  </sheetData>
  <mergeCells count="15">
    <mergeCell ref="C17:D17"/>
    <mergeCell ref="C18:D18"/>
    <mergeCell ref="C19:D19"/>
    <mergeCell ref="C20:D20"/>
    <mergeCell ref="C21:D21"/>
    <mergeCell ref="C16:D16"/>
    <mergeCell ref="C5:D5"/>
    <mergeCell ref="C7:D7"/>
    <mergeCell ref="C9:D9"/>
    <mergeCell ref="C10:D10"/>
    <mergeCell ref="C15:D15"/>
    <mergeCell ref="C11:D11"/>
    <mergeCell ref="C12:D12"/>
    <mergeCell ref="C13:D13"/>
    <mergeCell ref="C14:D14"/>
  </mergeCells>
  <hyperlinks>
    <hyperlink ref="C3" r:id="rId1" display="lucas.miliante@brookfielenergia.com" xr:uid="{00000000-0004-0000-0500-000000000000}"/>
    <hyperlink ref="C4" r:id="rId2" display="analise.risco@brookfieldenergia.com" xr:uid="{00000000-0004-0000-0500-000001000000}"/>
    <hyperlink ref="D4" r:id="rId3" display="analise.risco@brookfieldenergia.com" xr:uid="{00000000-0004-0000-0500-000002000000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4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BI16"/>
  <sheetViews>
    <sheetView workbookViewId="0">
      <selection activeCell="I10" sqref="I10"/>
    </sheetView>
  </sheetViews>
  <sheetFormatPr defaultRowHeight="15"/>
  <cols>
    <col min="2" max="2" width="10.7109375" bestFit="1" customWidth="1"/>
    <col min="4" max="6" width="9.5703125" bestFit="1" customWidth="1"/>
    <col min="26" max="28" width="9.140625" customWidth="1"/>
  </cols>
  <sheetData>
    <row r="1" spans="1:61">
      <c r="B1" s="271">
        <v>44562</v>
      </c>
      <c r="C1" s="271">
        <v>44593</v>
      </c>
      <c r="D1" s="271">
        <v>44621</v>
      </c>
      <c r="E1" s="271">
        <v>44652</v>
      </c>
      <c r="F1" s="271">
        <v>44682</v>
      </c>
      <c r="G1" s="271">
        <v>44713</v>
      </c>
      <c r="H1" s="271">
        <v>44743</v>
      </c>
      <c r="I1" s="271">
        <v>44774</v>
      </c>
      <c r="J1" s="271">
        <v>44805</v>
      </c>
      <c r="K1" s="271">
        <v>44835</v>
      </c>
      <c r="L1" s="271">
        <v>44866</v>
      </c>
      <c r="M1" s="271">
        <v>44896</v>
      </c>
      <c r="N1" s="271">
        <v>44927</v>
      </c>
      <c r="O1" s="271">
        <v>44958</v>
      </c>
      <c r="P1" s="271">
        <v>44986</v>
      </c>
      <c r="Q1" s="271">
        <v>45017</v>
      </c>
      <c r="R1" s="271">
        <v>45047</v>
      </c>
      <c r="S1" s="271">
        <v>45078</v>
      </c>
      <c r="T1" s="271">
        <v>45108</v>
      </c>
      <c r="U1" s="271">
        <v>45139</v>
      </c>
      <c r="V1" s="271">
        <v>45170</v>
      </c>
      <c r="W1" s="271">
        <v>45200</v>
      </c>
      <c r="X1" s="271">
        <v>45231</v>
      </c>
      <c r="Y1" s="271">
        <v>45261</v>
      </c>
      <c r="Z1" s="271">
        <v>45292</v>
      </c>
      <c r="AA1" s="271">
        <v>45323</v>
      </c>
      <c r="AB1" s="271">
        <v>45352</v>
      </c>
      <c r="AC1" s="271">
        <v>45383</v>
      </c>
      <c r="AD1" s="271">
        <v>45413</v>
      </c>
      <c r="AE1" s="271">
        <v>45444</v>
      </c>
      <c r="AF1" s="271">
        <v>45474</v>
      </c>
      <c r="AG1" s="271">
        <v>45505</v>
      </c>
      <c r="AH1" s="271">
        <v>45536</v>
      </c>
      <c r="AI1" s="271">
        <v>45566</v>
      </c>
      <c r="AJ1" s="271">
        <v>45597</v>
      </c>
      <c r="AK1" s="271">
        <v>45627</v>
      </c>
      <c r="AL1" s="271">
        <v>45658</v>
      </c>
      <c r="AM1" s="271">
        <v>45689</v>
      </c>
      <c r="AN1" s="271">
        <v>45717</v>
      </c>
      <c r="AO1" s="271">
        <v>45748</v>
      </c>
      <c r="AP1" s="271">
        <v>45778</v>
      </c>
      <c r="AQ1" s="271">
        <v>45809</v>
      </c>
      <c r="AR1" s="271">
        <v>45839</v>
      </c>
      <c r="AS1" s="271">
        <v>45870</v>
      </c>
      <c r="AT1" s="271">
        <v>45901</v>
      </c>
      <c r="AU1" s="271">
        <v>45931</v>
      </c>
      <c r="AV1" s="271">
        <v>45962</v>
      </c>
      <c r="AW1" s="271">
        <v>45992</v>
      </c>
      <c r="AX1" s="271">
        <v>46023</v>
      </c>
      <c r="AY1" s="271">
        <v>46054</v>
      </c>
      <c r="AZ1" s="271">
        <v>46082</v>
      </c>
      <c r="BA1" s="271">
        <v>46113</v>
      </c>
      <c r="BB1" s="271">
        <v>46143</v>
      </c>
      <c r="BC1" s="271">
        <v>46174</v>
      </c>
      <c r="BD1" s="271">
        <v>46204</v>
      </c>
      <c r="BE1" s="271">
        <v>46235</v>
      </c>
      <c r="BF1" s="271">
        <v>46266</v>
      </c>
      <c r="BG1" s="271">
        <v>46296</v>
      </c>
      <c r="BH1" s="271">
        <v>46327</v>
      </c>
      <c r="BI1" s="271">
        <v>46357</v>
      </c>
    </row>
    <row r="2" spans="1:61">
      <c r="A2" t="s">
        <v>81</v>
      </c>
      <c r="B2" t="str">
        <f ca="1">IFERROR(_xlfn.LET(_xlpm.UltData,_xlfn.MAXIFS(Horizontal!$B:$B,Horizontal!$C:$C,"&lt;&gt;"),_xlpm.deltaMes,DATEDIF(EOMONTH(_xlpm.UltData,0),EOMONTH(B$1,0),"m"),OFFSET(Horizontal!$DT$14,MATCH(_xlpm.UltData,Horizontal!$B:$B,0)-14,IF(_xlpm.deltaMes&lt;=3,_xlpm.deltaMes,10+(YEAR(B$1)-YEAR(_xlpm.UltData))))),"PLD")</f>
        <v>PLD</v>
      </c>
      <c r="C2" t="str">
        <f ca="1">IFERROR(_xlfn.LET(_xlpm.UltData,_xlfn.MAXIFS(Horizontal!$B:$B,Horizontal!$C:$C,"&lt;&gt;"),_xlpm.deltaMes,DATEDIF(EOMONTH(_xlpm.UltData,0),EOMONTH(C$1,0),"m"),OFFSET(Horizontal!$DT$14,MATCH(_xlpm.UltData,Horizontal!$B:$B,0)-14,IF(_xlpm.deltaMes&lt;=3,_xlpm.deltaMes,10+(YEAR(C$1)-YEAR(_xlpm.UltData))))),"PLD")</f>
        <v>PLD</v>
      </c>
      <c r="D2" t="str">
        <f ca="1">IFERROR(_xlfn.LET(_xlpm.UltData,_xlfn.MAXIFS(Horizontal!$B:$B,Horizontal!$C:$C,"&lt;&gt;"),_xlpm.deltaMes,DATEDIF(EOMONTH(_xlpm.UltData,0),EOMONTH(D$1,0),"m"),OFFSET(Horizontal!$DT$14,MATCH(_xlpm.UltData,Horizontal!$B:$B,0)-14,IF(_xlpm.deltaMes&lt;=3,_xlpm.deltaMes,10+(YEAR(D$1)-YEAR(_xlpm.UltData))))),"PLD")</f>
        <v>PLD</v>
      </c>
      <c r="E2" t="str">
        <f ca="1">IFERROR(_xlfn.LET(_xlpm.UltData,_xlfn.MAXIFS(Horizontal!$B:$B,Horizontal!$C:$C,"&lt;&gt;"),_xlpm.deltaMes,DATEDIF(EOMONTH(_xlpm.UltData,0),EOMONTH(E$1,0),"m"),OFFSET(Horizontal!$DT$14,MATCH(_xlpm.UltData,Horizontal!$B:$B,0)-14,IF(_xlpm.deltaMes&lt;=3,_xlpm.deltaMes,10+(YEAR(E$1)-YEAR(_xlpm.UltData))))),"PLD")</f>
        <v>PLD</v>
      </c>
      <c r="F2" t="str">
        <f ca="1">IFERROR(_xlfn.LET(_xlpm.UltData,_xlfn.MAXIFS(Horizontal!$B:$B,Horizontal!$C:$C,"&lt;&gt;"),_xlpm.deltaMes,DATEDIF(EOMONTH(_xlpm.UltData,0),EOMONTH(F$1,0),"m"),OFFSET(Horizontal!$DT$14,MATCH(_xlpm.UltData,Horizontal!$B:$B,0)-14,IF(_xlpm.deltaMes&lt;=3,_xlpm.deltaMes,10+(YEAR(F$1)-YEAR(_xlpm.UltData))))),"PLD")</f>
        <v>PLD</v>
      </c>
      <c r="G2" t="str">
        <f ca="1">IFERROR(_xlfn.LET(_xlpm.UltData,_xlfn.MAXIFS(Horizontal!$B:$B,Horizontal!$C:$C,"&lt;&gt;"),_xlpm.deltaMes,DATEDIF(EOMONTH(_xlpm.UltData,0),EOMONTH(G$1,0),"m"),OFFSET(Horizontal!$DT$14,MATCH(_xlpm.UltData,Horizontal!$B:$B,0)-14,IF(_xlpm.deltaMes&lt;=3,_xlpm.deltaMes,10+(YEAR(G$1)-YEAR(_xlpm.UltData))))),"PLD")</f>
        <v>PLD</v>
      </c>
      <c r="H2" t="str">
        <f ca="1">IFERROR(_xlfn.LET(_xlpm.UltData,_xlfn.MAXIFS(Horizontal!$B:$B,Horizontal!$C:$C,"&lt;&gt;"),_xlpm.deltaMes,DATEDIF(EOMONTH(_xlpm.UltData,0),EOMONTH(H$1,0),"m"),OFFSET(Horizontal!$DT$14,MATCH(_xlpm.UltData,Horizontal!$B:$B,0)-14,IF(_xlpm.deltaMes&lt;=3,_xlpm.deltaMes,10+(YEAR(H$1)-YEAR(_xlpm.UltData))))),"PLD")</f>
        <v>PLD</v>
      </c>
      <c r="I2" t="str">
        <f ca="1">IFERROR(_xlfn.LET(_xlpm.UltData,_xlfn.MAXIFS(Horizontal!$B:$B,Horizontal!$C:$C,"&lt;&gt;"),_xlpm.deltaMes,DATEDIF(EOMONTH(_xlpm.UltData,0),EOMONTH(I$1,0),"m"),OFFSET(Horizontal!$DT$14,MATCH(_xlpm.UltData,Horizontal!$B:$B,0)-14,IF(_xlpm.deltaMes&lt;=3,_xlpm.deltaMes,10+(YEAR(I$1)-YEAR(_xlpm.UltData))))),"PLD")</f>
        <v>PLD</v>
      </c>
      <c r="J2" t="str">
        <f ca="1">IFERROR(_xlfn.LET(_xlpm.UltData,_xlfn.MAXIFS(Horizontal!$B:$B,Horizontal!$C:$C,"&lt;&gt;"),_xlpm.deltaMes,DATEDIF(EOMONTH(_xlpm.UltData,0),EOMONTH(J$1,0),"m"),OFFSET(Horizontal!$DT$14,MATCH(_xlpm.UltData,Horizontal!$B:$B,0)-14,IF(_xlpm.deltaMes&lt;=3,_xlpm.deltaMes,10+(YEAR(J$1)-YEAR(_xlpm.UltData))))),"PLD")</f>
        <v>PLD</v>
      </c>
      <c r="K2" t="str">
        <f ca="1">IFERROR(_xlfn.LET(_xlpm.UltData,_xlfn.MAXIFS(Horizontal!$B:$B,Horizontal!$C:$C,"&lt;&gt;"),_xlpm.deltaMes,DATEDIF(EOMONTH(_xlpm.UltData,0),EOMONTH(K$1,0),"m"),OFFSET(Horizontal!$DT$14,MATCH(_xlpm.UltData,Horizontal!$B:$B,0)-14,IF(_xlpm.deltaMes&lt;=3,_xlpm.deltaMes,10+(YEAR(K$1)-YEAR(_xlpm.UltData))))),"PLD")</f>
        <v>PLD</v>
      </c>
      <c r="L2" t="str">
        <f ca="1">IFERROR(_xlfn.LET(_xlpm.UltData,_xlfn.MAXIFS(Horizontal!$B:$B,Horizontal!$C:$C,"&lt;&gt;"),_xlpm.deltaMes,DATEDIF(EOMONTH(_xlpm.UltData,0),EOMONTH(L$1,0),"m"),OFFSET(Horizontal!$DT$14,MATCH(_xlpm.UltData,Horizontal!$B:$B,0)-14,IF(_xlpm.deltaMes&lt;=3,_xlpm.deltaMes,10+(YEAR(L$1)-YEAR(_xlpm.UltData))))),"PLD")</f>
        <v>PLD</v>
      </c>
      <c r="M2" t="str">
        <f ca="1">IFERROR(_xlfn.LET(_xlpm.UltData,_xlfn.MAXIFS(Horizontal!$B:$B,Horizontal!$C:$C,"&lt;&gt;"),_xlpm.deltaMes,DATEDIF(EOMONTH(_xlpm.UltData,0),EOMONTH(M$1,0),"m"),OFFSET(Horizontal!$DT$14,MATCH(_xlpm.UltData,Horizontal!$B:$B,0)-14,IF(_xlpm.deltaMes&lt;=3,_xlpm.deltaMes,10+(YEAR(M$1)-YEAR(_xlpm.UltData))))),"PLD")</f>
        <v>PLD</v>
      </c>
      <c r="N2" t="str">
        <f ca="1">IFERROR(_xlfn.LET(_xlpm.UltData,_xlfn.MAXIFS(Horizontal!$B:$B,Horizontal!$C:$C,"&lt;&gt;"),_xlpm.deltaMes,DATEDIF(EOMONTH(_xlpm.UltData,0),EOMONTH(N$1,0),"m"),OFFSET(Horizontal!$DT$14,MATCH(_xlpm.UltData,Horizontal!$B:$B,0)-14,IF(_xlpm.deltaMes&lt;=3,_xlpm.deltaMes,10+(YEAR(N$1)-YEAR(_xlpm.UltData))))),"PLD")</f>
        <v>PLD</v>
      </c>
      <c r="O2">
        <f ca="1">IFERROR(_xlfn.LET(_xlpm.UltData,_xlfn.MAXIFS(Horizontal!$B:$B,Horizontal!$C:$C,"&lt;&gt;"),_xlpm.deltaMes,DATEDIF(EOMONTH(_xlpm.UltData,0),EOMONTH(O$1,0),"m"),OFFSET(Horizontal!$DT$14,MATCH(_xlpm.UltData,Horizontal!$B:$B,0)-14,IF(_xlpm.deltaMes&lt;=3,_xlpm.deltaMes,10+(YEAR(O$1)-YEAR(_xlpm.UltData))))),"PLD")</f>
        <v>68</v>
      </c>
      <c r="P2">
        <f ca="1">IFERROR(_xlfn.LET(_xlpm.UltData,_xlfn.MAXIFS(Horizontal!$B:$B,Horizontal!$C:$C,"&lt;&gt;"),_xlpm.deltaMes,DATEDIF(EOMONTH(_xlpm.UltData,0),EOMONTH(P$1,0),"m"),OFFSET(Horizontal!$DT$14,MATCH(_xlpm.UltData,Horizontal!$B:$B,0)-14,IF(_xlpm.deltaMes&lt;=3,_xlpm.deltaMes,10+(YEAR(P$1)-YEAR(_xlpm.UltData))))),"PLD")</f>
        <v>68</v>
      </c>
      <c r="Q2">
        <f ca="1">IFERROR(_xlfn.LET(_xlpm.UltData,_xlfn.MAXIFS(Horizontal!$B:$B,Horizontal!$C:$C,"&lt;&gt;"),_xlpm.deltaMes,DATEDIF(EOMONTH(_xlpm.UltData,0),EOMONTH(Q$1,0),"m"),OFFSET(Horizontal!$DT$14,MATCH(_xlpm.UltData,Horizontal!$B:$B,0)-14,IF(_xlpm.deltaMes&lt;=3,_xlpm.deltaMes,10+(YEAR(Q$1)-YEAR(_xlpm.UltData))))),"PLD")</f>
        <v>69</v>
      </c>
      <c r="R2">
        <f ca="1">IFERROR(_xlfn.LET(_xlpm.UltData,_xlfn.MAXIFS(Horizontal!$B:$B,Horizontal!$C:$C,"&lt;&gt;"),_xlpm.deltaMes,DATEDIF(EOMONTH(_xlpm.UltData,0),EOMONTH(R$1,0),"m"),OFFSET(Horizontal!$DT$14,MATCH(_xlpm.UltData,Horizontal!$B:$B,0)-14,IF(_xlpm.deltaMes&lt;=3,_xlpm.deltaMes,10+(YEAR(R$1)-YEAR(_xlpm.UltData))))),"PLD")</f>
        <v>70</v>
      </c>
      <c r="S2">
        <f ca="1">IFERROR(_xlfn.LET(_xlpm.UltData,_xlfn.MAXIFS(Horizontal!$B:$B,Horizontal!$C:$C,"&lt;&gt;"),_xlpm.deltaMes,DATEDIF(EOMONTH(_xlpm.UltData,0),EOMONTH(S$1,0),"m"),OFFSET(Horizontal!$DT$14,MATCH(_xlpm.UltData,Horizontal!$B:$B,0)-14,IF(_xlpm.deltaMes&lt;=3,_xlpm.deltaMes,10+(YEAR(S$1)-YEAR(_xlpm.UltData))))),"PLD")</f>
        <v>72</v>
      </c>
      <c r="T2">
        <f ca="1">IFERROR(_xlfn.LET(_xlpm.UltData,_xlfn.MAXIFS(Horizontal!$B:$B,Horizontal!$C:$C,"&lt;&gt;"),_xlpm.deltaMes,DATEDIF(EOMONTH(_xlpm.UltData,0),EOMONTH(T$1,0),"m"),OFFSET(Horizontal!$DT$14,MATCH(_xlpm.UltData,Horizontal!$B:$B,0)-14,IF(_xlpm.deltaMes&lt;=3,_xlpm.deltaMes,10+(YEAR(T$1)-YEAR(_xlpm.UltData))))),"PLD")</f>
        <v>72</v>
      </c>
      <c r="U2">
        <f ca="1">IFERROR(_xlfn.LET(_xlpm.UltData,_xlfn.MAXIFS(Horizontal!$B:$B,Horizontal!$C:$C,"&lt;&gt;"),_xlpm.deltaMes,DATEDIF(EOMONTH(_xlpm.UltData,0),EOMONTH(U$1,0),"m"),OFFSET(Horizontal!$DT$14,MATCH(_xlpm.UltData,Horizontal!$B:$B,0)-14,IF(_xlpm.deltaMes&lt;=3,_xlpm.deltaMes,10+(YEAR(U$1)-YEAR(_xlpm.UltData))))),"PLD")</f>
        <v>72</v>
      </c>
      <c r="V2">
        <f ca="1">IFERROR(_xlfn.LET(_xlpm.UltData,_xlfn.MAXIFS(Horizontal!$B:$B,Horizontal!$C:$C,"&lt;&gt;"),_xlpm.deltaMes,DATEDIF(EOMONTH(_xlpm.UltData,0),EOMONTH(V$1,0),"m"),OFFSET(Horizontal!$DT$14,MATCH(_xlpm.UltData,Horizontal!$B:$B,0)-14,IF(_xlpm.deltaMes&lt;=3,_xlpm.deltaMes,10+(YEAR(V$1)-YEAR(_xlpm.UltData))))),"PLD")</f>
        <v>72</v>
      </c>
      <c r="W2">
        <f ca="1">IFERROR(_xlfn.LET(_xlpm.UltData,_xlfn.MAXIFS(Horizontal!$B:$B,Horizontal!$C:$C,"&lt;&gt;"),_xlpm.deltaMes,DATEDIF(EOMONTH(_xlpm.UltData,0),EOMONTH(W$1,0),"m"),OFFSET(Horizontal!$DT$14,MATCH(_xlpm.UltData,Horizontal!$B:$B,0)-14,IF(_xlpm.deltaMes&lt;=3,_xlpm.deltaMes,10+(YEAR(W$1)-YEAR(_xlpm.UltData))))),"PLD")</f>
        <v>72</v>
      </c>
      <c r="X2">
        <f ca="1">IFERROR(_xlfn.LET(_xlpm.UltData,_xlfn.MAXIFS(Horizontal!$B:$B,Horizontal!$C:$C,"&lt;&gt;"),_xlpm.deltaMes,DATEDIF(EOMONTH(_xlpm.UltData,0),EOMONTH(X$1,0),"m"),OFFSET(Horizontal!$DT$14,MATCH(_xlpm.UltData,Horizontal!$B:$B,0)-14,IF(_xlpm.deltaMes&lt;=3,_xlpm.deltaMes,10+(YEAR(X$1)-YEAR(_xlpm.UltData))))),"PLD")</f>
        <v>72</v>
      </c>
      <c r="Y2">
        <f ca="1">IFERROR(_xlfn.LET(_xlpm.UltData,_xlfn.MAXIFS(Horizontal!$B:$B,Horizontal!$C:$C,"&lt;&gt;"),_xlpm.deltaMes,DATEDIF(EOMONTH(_xlpm.UltData,0),EOMONTH(Y$1,0),"m"),OFFSET(Horizontal!$DT$14,MATCH(_xlpm.UltData,Horizontal!$B:$B,0)-14,IF(_xlpm.deltaMes&lt;=3,_xlpm.deltaMes,10+(YEAR(Y$1)-YEAR(_xlpm.UltData))))),"PLD")</f>
        <v>72</v>
      </c>
      <c r="Z2">
        <f ca="1">IFERROR(_xlfn.LET(_xlpm.UltData,_xlfn.MAXIFS(Horizontal!$B:$B,Horizontal!$C:$C,"&lt;&gt;"),_xlpm.deltaMes,DATEDIF(EOMONTH(_xlpm.UltData,0),EOMONTH(Z$1,0),"m"),OFFSET(Horizontal!$DT$14,MATCH(_xlpm.UltData,Horizontal!$B:$B,0)-14,IF(_xlpm.deltaMes&lt;=3,_xlpm.deltaMes,10+(YEAR(Z$1)-YEAR(_xlpm.UltData))))),"PLD")</f>
        <v>82</v>
      </c>
      <c r="AA2">
        <f ca="1">IFERROR(_xlfn.LET(_xlpm.UltData,_xlfn.MAXIFS(Horizontal!$B:$B,Horizontal!$C:$C,"&lt;&gt;"),_xlpm.deltaMes,DATEDIF(EOMONTH(_xlpm.UltData,0),EOMONTH(AA$1,0),"m"),OFFSET(Horizontal!$DT$14,MATCH(_xlpm.UltData,Horizontal!$B:$B,0)-14,IF(_xlpm.deltaMes&lt;=3,_xlpm.deltaMes,10+(YEAR(AA$1)-YEAR(_xlpm.UltData))))),"PLD")</f>
        <v>82</v>
      </c>
      <c r="AB2">
        <f ca="1">IFERROR(_xlfn.LET(_xlpm.UltData,_xlfn.MAXIFS(Horizontal!$B:$B,Horizontal!$C:$C,"&lt;&gt;"),_xlpm.deltaMes,DATEDIF(EOMONTH(_xlpm.UltData,0),EOMONTH(AB$1,0),"m"),OFFSET(Horizontal!$DT$14,MATCH(_xlpm.UltData,Horizontal!$B:$B,0)-14,IF(_xlpm.deltaMes&lt;=3,_xlpm.deltaMes,10+(YEAR(AB$1)-YEAR(_xlpm.UltData))))),"PLD")</f>
        <v>82</v>
      </c>
      <c r="AC2">
        <f ca="1">IFERROR(_xlfn.LET(_xlpm.UltData,_xlfn.MAXIFS(Horizontal!$B:$B,Horizontal!$C:$C,"&lt;&gt;"),_xlpm.deltaMes,DATEDIF(EOMONTH(_xlpm.UltData,0),EOMONTH(AC$1,0),"m"),OFFSET(Horizontal!$DT$14,MATCH(_xlpm.UltData,Horizontal!$B:$B,0)-14,IF(_xlpm.deltaMes&lt;=3,_xlpm.deltaMes,10+(YEAR(AC$1)-YEAR(_xlpm.UltData))))),"PLD")</f>
        <v>82</v>
      </c>
      <c r="AD2">
        <f ca="1">IFERROR(_xlfn.LET(_xlpm.UltData,_xlfn.MAXIFS(Horizontal!$B:$B,Horizontal!$C:$C,"&lt;&gt;"),_xlpm.deltaMes,DATEDIF(EOMONTH(_xlpm.UltData,0),EOMONTH(AD$1,0),"m"),OFFSET(Horizontal!$DT$14,MATCH(_xlpm.UltData,Horizontal!$B:$B,0)-14,IF(_xlpm.deltaMes&lt;=3,_xlpm.deltaMes,10+(YEAR(AD$1)-YEAR(_xlpm.UltData))))),"PLD")</f>
        <v>82</v>
      </c>
      <c r="AE2">
        <f ca="1">IFERROR(_xlfn.LET(_xlpm.UltData,_xlfn.MAXIFS(Horizontal!$B:$B,Horizontal!$C:$C,"&lt;&gt;"),_xlpm.deltaMes,DATEDIF(EOMONTH(_xlpm.UltData,0),EOMONTH(AE$1,0),"m"),OFFSET(Horizontal!$DT$14,MATCH(_xlpm.UltData,Horizontal!$B:$B,0)-14,IF(_xlpm.deltaMes&lt;=3,_xlpm.deltaMes,10+(YEAR(AE$1)-YEAR(_xlpm.UltData))))),"PLD")</f>
        <v>82</v>
      </c>
      <c r="AF2">
        <f ca="1">IFERROR(_xlfn.LET(_xlpm.UltData,_xlfn.MAXIFS(Horizontal!$B:$B,Horizontal!$C:$C,"&lt;&gt;"),_xlpm.deltaMes,DATEDIF(EOMONTH(_xlpm.UltData,0),EOMONTH(AF$1,0),"m"),OFFSET(Horizontal!$DT$14,MATCH(_xlpm.UltData,Horizontal!$B:$B,0)-14,IF(_xlpm.deltaMes&lt;=3,_xlpm.deltaMes,10+(YEAR(AF$1)-YEAR(_xlpm.UltData))))),"PLD")</f>
        <v>82</v>
      </c>
      <c r="AG2">
        <f ca="1">IFERROR(_xlfn.LET(_xlpm.UltData,_xlfn.MAXIFS(Horizontal!$B:$B,Horizontal!$C:$C,"&lt;&gt;"),_xlpm.deltaMes,DATEDIF(EOMONTH(_xlpm.UltData,0),EOMONTH(AG$1,0),"m"),OFFSET(Horizontal!$DT$14,MATCH(_xlpm.UltData,Horizontal!$B:$B,0)-14,IF(_xlpm.deltaMes&lt;=3,_xlpm.deltaMes,10+(YEAR(AG$1)-YEAR(_xlpm.UltData))))),"PLD")</f>
        <v>82</v>
      </c>
      <c r="AH2">
        <f ca="1">IFERROR(_xlfn.LET(_xlpm.UltData,_xlfn.MAXIFS(Horizontal!$B:$B,Horizontal!$C:$C,"&lt;&gt;"),_xlpm.deltaMes,DATEDIF(EOMONTH(_xlpm.UltData,0),EOMONTH(AH$1,0),"m"),OFFSET(Horizontal!$DT$14,MATCH(_xlpm.UltData,Horizontal!$B:$B,0)-14,IF(_xlpm.deltaMes&lt;=3,_xlpm.deltaMes,10+(YEAR(AH$1)-YEAR(_xlpm.UltData))))),"PLD")</f>
        <v>82</v>
      </c>
      <c r="AI2">
        <f ca="1">IFERROR(_xlfn.LET(_xlpm.UltData,_xlfn.MAXIFS(Horizontal!$B:$B,Horizontal!$C:$C,"&lt;&gt;"),_xlpm.deltaMes,DATEDIF(EOMONTH(_xlpm.UltData,0),EOMONTH(AI$1,0),"m"),OFFSET(Horizontal!$DT$14,MATCH(_xlpm.UltData,Horizontal!$B:$B,0)-14,IF(_xlpm.deltaMes&lt;=3,_xlpm.deltaMes,10+(YEAR(AI$1)-YEAR(_xlpm.UltData))))),"PLD")</f>
        <v>82</v>
      </c>
      <c r="AJ2">
        <f ca="1">IFERROR(_xlfn.LET(_xlpm.UltData,_xlfn.MAXIFS(Horizontal!$B:$B,Horizontal!$C:$C,"&lt;&gt;"),_xlpm.deltaMes,DATEDIF(EOMONTH(_xlpm.UltData,0),EOMONTH(AJ$1,0),"m"),OFFSET(Horizontal!$DT$14,MATCH(_xlpm.UltData,Horizontal!$B:$B,0)-14,IF(_xlpm.deltaMes&lt;=3,_xlpm.deltaMes,10+(YEAR(AJ$1)-YEAR(_xlpm.UltData))))),"PLD")</f>
        <v>82</v>
      </c>
      <c r="AK2">
        <f ca="1">IFERROR(_xlfn.LET(_xlpm.UltData,_xlfn.MAXIFS(Horizontal!$B:$B,Horizontal!$C:$C,"&lt;&gt;"),_xlpm.deltaMes,DATEDIF(EOMONTH(_xlpm.UltData,0),EOMONTH(AK$1,0),"m"),OFFSET(Horizontal!$DT$14,MATCH(_xlpm.UltData,Horizontal!$B:$B,0)-14,IF(_xlpm.deltaMes&lt;=3,_xlpm.deltaMes,10+(YEAR(AK$1)-YEAR(_xlpm.UltData))))),"PLD")</f>
        <v>82</v>
      </c>
      <c r="AL2">
        <f ca="1">IFERROR(_xlfn.LET(_xlpm.UltData,_xlfn.MAXIFS(Horizontal!$B:$B,Horizontal!$C:$C,"&lt;&gt;"),_xlpm.deltaMes,DATEDIF(EOMONTH(_xlpm.UltData,0),EOMONTH(AL$1,0),"m"),OFFSET(Horizontal!$DT$14,MATCH(_xlpm.UltData,Horizontal!$B:$B,0)-14,IF(_xlpm.deltaMes&lt;=3,_xlpm.deltaMes,10+(YEAR(AL$1)-YEAR(_xlpm.UltData))))),"PLD")</f>
        <v>97</v>
      </c>
      <c r="AM2">
        <f ca="1">IFERROR(_xlfn.LET(_xlpm.UltData,_xlfn.MAXIFS(Horizontal!$B:$B,Horizontal!$C:$C,"&lt;&gt;"),_xlpm.deltaMes,DATEDIF(EOMONTH(_xlpm.UltData,0),EOMONTH(AM$1,0),"m"),OFFSET(Horizontal!$DT$14,MATCH(_xlpm.UltData,Horizontal!$B:$B,0)-14,IF(_xlpm.deltaMes&lt;=3,_xlpm.deltaMes,10+(YEAR(AM$1)-YEAR(_xlpm.UltData))))),"PLD")</f>
        <v>97</v>
      </c>
      <c r="AN2">
        <f ca="1">IFERROR(_xlfn.LET(_xlpm.UltData,_xlfn.MAXIFS(Horizontal!$B:$B,Horizontal!$C:$C,"&lt;&gt;"),_xlpm.deltaMes,DATEDIF(EOMONTH(_xlpm.UltData,0),EOMONTH(AN$1,0),"m"),OFFSET(Horizontal!$DT$14,MATCH(_xlpm.UltData,Horizontal!$B:$B,0)-14,IF(_xlpm.deltaMes&lt;=3,_xlpm.deltaMes,10+(YEAR(AN$1)-YEAR(_xlpm.UltData))))),"PLD")</f>
        <v>97</v>
      </c>
      <c r="AO2">
        <f ca="1">IFERROR(_xlfn.LET(_xlpm.UltData,_xlfn.MAXIFS(Horizontal!$B:$B,Horizontal!$C:$C,"&lt;&gt;"),_xlpm.deltaMes,DATEDIF(EOMONTH(_xlpm.UltData,0),EOMONTH(AO$1,0),"m"),OFFSET(Horizontal!$DT$14,MATCH(_xlpm.UltData,Horizontal!$B:$B,0)-14,IF(_xlpm.deltaMes&lt;=3,_xlpm.deltaMes,10+(YEAR(AO$1)-YEAR(_xlpm.UltData))))),"PLD")</f>
        <v>97</v>
      </c>
      <c r="AP2">
        <f ca="1">IFERROR(_xlfn.LET(_xlpm.UltData,_xlfn.MAXIFS(Horizontal!$B:$B,Horizontal!$C:$C,"&lt;&gt;"),_xlpm.deltaMes,DATEDIF(EOMONTH(_xlpm.UltData,0),EOMONTH(AP$1,0),"m"),OFFSET(Horizontal!$DT$14,MATCH(_xlpm.UltData,Horizontal!$B:$B,0)-14,IF(_xlpm.deltaMes&lt;=3,_xlpm.deltaMes,10+(YEAR(AP$1)-YEAR(_xlpm.UltData))))),"PLD")</f>
        <v>97</v>
      </c>
      <c r="AQ2">
        <f ca="1">IFERROR(_xlfn.LET(_xlpm.UltData,_xlfn.MAXIFS(Horizontal!$B:$B,Horizontal!$C:$C,"&lt;&gt;"),_xlpm.deltaMes,DATEDIF(EOMONTH(_xlpm.UltData,0),EOMONTH(AQ$1,0),"m"),OFFSET(Horizontal!$DT$14,MATCH(_xlpm.UltData,Horizontal!$B:$B,0)-14,IF(_xlpm.deltaMes&lt;=3,_xlpm.deltaMes,10+(YEAR(AQ$1)-YEAR(_xlpm.UltData))))),"PLD")</f>
        <v>97</v>
      </c>
      <c r="AR2">
        <f ca="1">IFERROR(_xlfn.LET(_xlpm.UltData,_xlfn.MAXIFS(Horizontal!$B:$B,Horizontal!$C:$C,"&lt;&gt;"),_xlpm.deltaMes,DATEDIF(EOMONTH(_xlpm.UltData,0),EOMONTH(AR$1,0),"m"),OFFSET(Horizontal!$DT$14,MATCH(_xlpm.UltData,Horizontal!$B:$B,0)-14,IF(_xlpm.deltaMes&lt;=3,_xlpm.deltaMes,10+(YEAR(AR$1)-YEAR(_xlpm.UltData))))),"PLD")</f>
        <v>97</v>
      </c>
      <c r="AS2">
        <f ca="1">IFERROR(_xlfn.LET(_xlpm.UltData,_xlfn.MAXIFS(Horizontal!$B:$B,Horizontal!$C:$C,"&lt;&gt;"),_xlpm.deltaMes,DATEDIF(EOMONTH(_xlpm.UltData,0),EOMONTH(AS$1,0),"m"),OFFSET(Horizontal!$DT$14,MATCH(_xlpm.UltData,Horizontal!$B:$B,0)-14,IF(_xlpm.deltaMes&lt;=3,_xlpm.deltaMes,10+(YEAR(AS$1)-YEAR(_xlpm.UltData))))),"PLD")</f>
        <v>97</v>
      </c>
      <c r="AT2">
        <f ca="1">IFERROR(_xlfn.LET(_xlpm.UltData,_xlfn.MAXIFS(Horizontal!$B:$B,Horizontal!$C:$C,"&lt;&gt;"),_xlpm.deltaMes,DATEDIF(EOMONTH(_xlpm.UltData,0),EOMONTH(AT$1,0),"m"),OFFSET(Horizontal!$DT$14,MATCH(_xlpm.UltData,Horizontal!$B:$B,0)-14,IF(_xlpm.deltaMes&lt;=3,_xlpm.deltaMes,10+(YEAR(AT$1)-YEAR(_xlpm.UltData))))),"PLD")</f>
        <v>97</v>
      </c>
      <c r="AU2">
        <f ca="1">IFERROR(_xlfn.LET(_xlpm.UltData,_xlfn.MAXIFS(Horizontal!$B:$B,Horizontal!$C:$C,"&lt;&gt;"),_xlpm.deltaMes,DATEDIF(EOMONTH(_xlpm.UltData,0),EOMONTH(AU$1,0),"m"),OFFSET(Horizontal!$DT$14,MATCH(_xlpm.UltData,Horizontal!$B:$B,0)-14,IF(_xlpm.deltaMes&lt;=3,_xlpm.deltaMes,10+(YEAR(AU$1)-YEAR(_xlpm.UltData))))),"PLD")</f>
        <v>97</v>
      </c>
      <c r="AV2">
        <f ca="1">IFERROR(_xlfn.LET(_xlpm.UltData,_xlfn.MAXIFS(Horizontal!$B:$B,Horizontal!$C:$C,"&lt;&gt;"),_xlpm.deltaMes,DATEDIF(EOMONTH(_xlpm.UltData,0),EOMONTH(AV$1,0),"m"),OFFSET(Horizontal!$DT$14,MATCH(_xlpm.UltData,Horizontal!$B:$B,0)-14,IF(_xlpm.deltaMes&lt;=3,_xlpm.deltaMes,10+(YEAR(AV$1)-YEAR(_xlpm.UltData))))),"PLD")</f>
        <v>97</v>
      </c>
      <c r="AW2">
        <f ca="1">IFERROR(_xlfn.LET(_xlpm.UltData,_xlfn.MAXIFS(Horizontal!$B:$B,Horizontal!$C:$C,"&lt;&gt;"),_xlpm.deltaMes,DATEDIF(EOMONTH(_xlpm.UltData,0),EOMONTH(AW$1,0),"m"),OFFSET(Horizontal!$DT$14,MATCH(_xlpm.UltData,Horizontal!$B:$B,0)-14,IF(_xlpm.deltaMes&lt;=3,_xlpm.deltaMes,10+(YEAR(AW$1)-YEAR(_xlpm.UltData))))),"PLD")</f>
        <v>97</v>
      </c>
      <c r="AX2">
        <f ca="1">IFERROR(_xlfn.LET(_xlpm.UltData,_xlfn.MAXIFS(Horizontal!$B:$B,Horizontal!$C:$C,"&lt;&gt;"),_xlpm.deltaMes,DATEDIF(EOMONTH(_xlpm.UltData,0),EOMONTH(AX$1,0),"m"),OFFSET(Horizontal!$DT$14,MATCH(_xlpm.UltData,Horizontal!$B:$B,0)-14,IF(_xlpm.deltaMes&lt;=3,_xlpm.deltaMes,10+(YEAR(AX$1)-YEAR(_xlpm.UltData))))),"PLD")</f>
        <v>107</v>
      </c>
      <c r="AY2">
        <f ca="1">IFERROR(_xlfn.LET(_xlpm.UltData,_xlfn.MAXIFS(Horizontal!$B:$B,Horizontal!$C:$C,"&lt;&gt;"),_xlpm.deltaMes,DATEDIF(EOMONTH(_xlpm.UltData,0),EOMONTH(AY$1,0),"m"),OFFSET(Horizontal!$DT$14,MATCH(_xlpm.UltData,Horizontal!$B:$B,0)-14,IF(_xlpm.deltaMes&lt;=3,_xlpm.deltaMes,10+(YEAR(AY$1)-YEAR(_xlpm.UltData))))),"PLD")</f>
        <v>107</v>
      </c>
      <c r="AZ2">
        <f ca="1">IFERROR(_xlfn.LET(_xlpm.UltData,_xlfn.MAXIFS(Horizontal!$B:$B,Horizontal!$C:$C,"&lt;&gt;"),_xlpm.deltaMes,DATEDIF(EOMONTH(_xlpm.UltData,0),EOMONTH(AZ$1,0),"m"),OFFSET(Horizontal!$DT$14,MATCH(_xlpm.UltData,Horizontal!$B:$B,0)-14,IF(_xlpm.deltaMes&lt;=3,_xlpm.deltaMes,10+(YEAR(AZ$1)-YEAR(_xlpm.UltData))))),"PLD")</f>
        <v>107</v>
      </c>
      <c r="BA2">
        <f ca="1">IFERROR(_xlfn.LET(_xlpm.UltData,_xlfn.MAXIFS(Horizontal!$B:$B,Horizontal!$C:$C,"&lt;&gt;"),_xlpm.deltaMes,DATEDIF(EOMONTH(_xlpm.UltData,0),EOMONTH(BA$1,0),"m"),OFFSET(Horizontal!$DT$14,MATCH(_xlpm.UltData,Horizontal!$B:$B,0)-14,IF(_xlpm.deltaMes&lt;=3,_xlpm.deltaMes,10+(YEAR(BA$1)-YEAR(_xlpm.UltData))))),"PLD")</f>
        <v>107</v>
      </c>
      <c r="BB2">
        <f ca="1">IFERROR(_xlfn.LET(_xlpm.UltData,_xlfn.MAXIFS(Horizontal!$B:$B,Horizontal!$C:$C,"&lt;&gt;"),_xlpm.deltaMes,DATEDIF(EOMONTH(_xlpm.UltData,0),EOMONTH(BB$1,0),"m"),OFFSET(Horizontal!$DT$14,MATCH(_xlpm.UltData,Horizontal!$B:$B,0)-14,IF(_xlpm.deltaMes&lt;=3,_xlpm.deltaMes,10+(YEAR(BB$1)-YEAR(_xlpm.UltData))))),"PLD")</f>
        <v>107</v>
      </c>
      <c r="BC2">
        <f ca="1">IFERROR(_xlfn.LET(_xlpm.UltData,_xlfn.MAXIFS(Horizontal!$B:$B,Horizontal!$C:$C,"&lt;&gt;"),_xlpm.deltaMes,DATEDIF(EOMONTH(_xlpm.UltData,0),EOMONTH(BC$1,0),"m"),OFFSET(Horizontal!$DT$14,MATCH(_xlpm.UltData,Horizontal!$B:$B,0)-14,IF(_xlpm.deltaMes&lt;=3,_xlpm.deltaMes,10+(YEAR(BC$1)-YEAR(_xlpm.UltData))))),"PLD")</f>
        <v>107</v>
      </c>
      <c r="BD2">
        <f ca="1">IFERROR(_xlfn.LET(_xlpm.UltData,_xlfn.MAXIFS(Horizontal!$B:$B,Horizontal!$C:$C,"&lt;&gt;"),_xlpm.deltaMes,DATEDIF(EOMONTH(_xlpm.UltData,0),EOMONTH(BD$1,0),"m"),OFFSET(Horizontal!$DT$14,MATCH(_xlpm.UltData,Horizontal!$B:$B,0)-14,IF(_xlpm.deltaMes&lt;=3,_xlpm.deltaMes,10+(YEAR(BD$1)-YEAR(_xlpm.UltData))))),"PLD")</f>
        <v>107</v>
      </c>
      <c r="BE2">
        <f ca="1">IFERROR(_xlfn.LET(_xlpm.UltData,_xlfn.MAXIFS(Horizontal!$B:$B,Horizontal!$C:$C,"&lt;&gt;"),_xlpm.deltaMes,DATEDIF(EOMONTH(_xlpm.UltData,0),EOMONTH(BE$1,0),"m"),OFFSET(Horizontal!$DT$14,MATCH(_xlpm.UltData,Horizontal!$B:$B,0)-14,IF(_xlpm.deltaMes&lt;=3,_xlpm.deltaMes,10+(YEAR(BE$1)-YEAR(_xlpm.UltData))))),"PLD")</f>
        <v>107</v>
      </c>
      <c r="BF2">
        <f ca="1">IFERROR(_xlfn.LET(_xlpm.UltData,_xlfn.MAXIFS(Horizontal!$B:$B,Horizontal!$C:$C,"&lt;&gt;"),_xlpm.deltaMes,DATEDIF(EOMONTH(_xlpm.UltData,0),EOMONTH(BF$1,0),"m"),OFFSET(Horizontal!$DT$14,MATCH(_xlpm.UltData,Horizontal!$B:$B,0)-14,IF(_xlpm.deltaMes&lt;=3,_xlpm.deltaMes,10+(YEAR(BF$1)-YEAR(_xlpm.UltData))))),"PLD")</f>
        <v>107</v>
      </c>
      <c r="BG2">
        <f ca="1">IFERROR(_xlfn.LET(_xlpm.UltData,_xlfn.MAXIFS(Horizontal!$B:$B,Horizontal!$C:$C,"&lt;&gt;"),_xlpm.deltaMes,DATEDIF(EOMONTH(_xlpm.UltData,0),EOMONTH(BG$1,0),"m"),OFFSET(Horizontal!$DT$14,MATCH(_xlpm.UltData,Horizontal!$B:$B,0)-14,IF(_xlpm.deltaMes&lt;=3,_xlpm.deltaMes,10+(YEAR(BG$1)-YEAR(_xlpm.UltData))))),"PLD")</f>
        <v>107</v>
      </c>
      <c r="BH2">
        <f ca="1">IFERROR(_xlfn.LET(_xlpm.UltData,_xlfn.MAXIFS(Horizontal!$B:$B,Horizontal!$C:$C,"&lt;&gt;"),_xlpm.deltaMes,DATEDIF(EOMONTH(_xlpm.UltData,0),EOMONTH(BH$1,0),"m"),OFFSET(Horizontal!$DT$14,MATCH(_xlpm.UltData,Horizontal!$B:$B,0)-14,IF(_xlpm.deltaMes&lt;=3,_xlpm.deltaMes,10+(YEAR(BH$1)-YEAR(_xlpm.UltData))))),"PLD")</f>
        <v>107</v>
      </c>
      <c r="BI2">
        <f ca="1">IFERROR(_xlfn.LET(_xlpm.UltData,_xlfn.MAXIFS(Horizontal!$B:$B,Horizontal!$C:$C,"&lt;&gt;"),_xlpm.deltaMes,DATEDIF(EOMONTH(_xlpm.UltData,0),EOMONTH(BI$1,0),"m"),OFFSET(Horizontal!$DT$14,MATCH(_xlpm.UltData,Horizontal!$B:$B,0)-14,IF(_xlpm.deltaMes&lt;=3,_xlpm.deltaMes,10+(YEAR(BI$1)-YEAR(_xlpm.UltData))))),"PLD")</f>
        <v>107</v>
      </c>
    </row>
    <row r="3" spans="1:61">
      <c r="B3">
        <v>62.9</v>
      </c>
      <c r="C3">
        <v>55.7</v>
      </c>
      <c r="D3">
        <v>55.7</v>
      </c>
      <c r="E3">
        <v>55.7</v>
      </c>
      <c r="F3">
        <v>55.7</v>
      </c>
    </row>
    <row r="4" spans="1:61">
      <c r="B4" s="271">
        <v>44562</v>
      </c>
      <c r="C4" s="271">
        <v>44593</v>
      </c>
      <c r="D4" s="271">
        <v>44621</v>
      </c>
      <c r="E4" s="271">
        <v>44652</v>
      </c>
      <c r="F4" s="271">
        <v>44682</v>
      </c>
      <c r="G4" s="271">
        <v>44713</v>
      </c>
      <c r="H4" s="271">
        <v>44743</v>
      </c>
      <c r="I4" s="271">
        <v>44774</v>
      </c>
      <c r="J4" s="271">
        <v>44805</v>
      </c>
      <c r="K4" s="271">
        <v>44835</v>
      </c>
      <c r="L4" s="271">
        <v>44866</v>
      </c>
      <c r="M4" s="271">
        <v>44896</v>
      </c>
      <c r="N4" s="271">
        <v>44927</v>
      </c>
      <c r="O4" s="271">
        <v>44958</v>
      </c>
      <c r="P4" s="271">
        <v>44986</v>
      </c>
      <c r="Q4" s="271">
        <v>45017</v>
      </c>
      <c r="R4" s="271">
        <v>45047</v>
      </c>
      <c r="S4" s="271">
        <v>45078</v>
      </c>
      <c r="T4" s="271">
        <v>45108</v>
      </c>
      <c r="U4" s="271">
        <v>45139</v>
      </c>
      <c r="V4" s="271">
        <v>45170</v>
      </c>
      <c r="W4" s="271">
        <v>45200</v>
      </c>
      <c r="X4" s="271">
        <v>45231</v>
      </c>
      <c r="Y4" s="271">
        <v>45261</v>
      </c>
      <c r="Z4" s="273">
        <v>2024</v>
      </c>
      <c r="AA4" s="273">
        <v>2025</v>
      </c>
      <c r="AB4" s="273">
        <v>2026</v>
      </c>
    </row>
    <row r="5" spans="1:61">
      <c r="A5" t="s">
        <v>13749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</row>
    <row r="6" spans="1:61">
      <c r="A6" t="s">
        <v>13747</v>
      </c>
      <c r="B6" t="str">
        <f ca="1">IFERROR(_xlfn.LET(_xlpm.UltData,_xlfn.MAXIFS(Horizontal!$B:$B,Horizontal!$C:$C,"&lt;&gt;"),_xlpm.deltaMes,DATEDIF(EOMONTH(_xlpm.UltData,0),EOMONTH(B$1,0),"m"),OFFSET(Horizontal!$EJ$14,MATCH(_xlpm.UltData,Horizontal!$B:$B,0)-14,IF(_xlpm.deltaMes&lt;=3,_xlpm.deltaMes,10+(YEAR(B$1)-YEAR(_xlpm.UltData))))),"i5")</f>
        <v>i5</v>
      </c>
      <c r="C6" t="str">
        <f ca="1">IFERROR(_xlfn.LET(_xlpm.UltData,_xlfn.MAXIFS(Horizontal!$B:$B,Horizontal!$C:$C,"&lt;&gt;"),_xlpm.deltaMes,DATEDIF(EOMONTH(_xlpm.UltData,0),EOMONTH(C$1,0),"m"),OFFSET(Horizontal!$EJ$14,MATCH(_xlpm.UltData,Horizontal!$B:$B,0)-14,IF(_xlpm.deltaMes&lt;=3,_xlpm.deltaMes,10+(YEAR(C$1)-YEAR(_xlpm.UltData))))),"i5")</f>
        <v>i5</v>
      </c>
      <c r="D6" t="str">
        <f ca="1">IFERROR(_xlfn.LET(_xlpm.UltData,_xlfn.MAXIFS(Horizontal!$B:$B,Horizontal!$C:$C,"&lt;&gt;"),_xlpm.deltaMes,DATEDIF(EOMONTH(_xlpm.UltData,0),EOMONTH(D$1,0),"m"),OFFSET(Horizontal!$EJ$14,MATCH(_xlpm.UltData,Horizontal!$B:$B,0)-14,IF(_xlpm.deltaMes&lt;=3,_xlpm.deltaMes,10+(YEAR(D$1)-YEAR(_xlpm.UltData))))),"i5")</f>
        <v>i5</v>
      </c>
      <c r="E6" t="str">
        <f ca="1">IFERROR(_xlfn.LET(_xlpm.UltData,_xlfn.MAXIFS(Horizontal!$B:$B,Horizontal!$C:$C,"&lt;&gt;"),_xlpm.deltaMes,DATEDIF(EOMONTH(_xlpm.UltData,0),EOMONTH(E$1,0),"m"),OFFSET(Horizontal!$EJ$14,MATCH(_xlpm.UltData,Horizontal!$B:$B,0)-14,IF(_xlpm.deltaMes&lt;=3,_xlpm.deltaMes,10+(YEAR(E$1)-YEAR(_xlpm.UltData))))),"i5")</f>
        <v>i5</v>
      </c>
      <c r="F6" t="str">
        <f ca="1">IFERROR(_xlfn.LET(_xlpm.UltData,_xlfn.MAXIFS(Horizontal!$B:$B,Horizontal!$C:$C,"&lt;&gt;"),_xlpm.deltaMes,DATEDIF(EOMONTH(_xlpm.UltData,0),EOMONTH(F$1,0),"m"),OFFSET(Horizontal!$EJ$14,MATCH(_xlpm.UltData,Horizontal!$B:$B,0)-14,IF(_xlpm.deltaMes&lt;=3,_xlpm.deltaMes,10+(YEAR(F$1)-YEAR(_xlpm.UltData))))),"i5")</f>
        <v>i5</v>
      </c>
      <c r="G6" t="str">
        <f ca="1">IFERROR(_xlfn.LET(_xlpm.UltData,_xlfn.MAXIFS(Horizontal!$B:$B,Horizontal!$C:$C,"&lt;&gt;"),_xlpm.deltaMes,DATEDIF(EOMONTH(_xlpm.UltData,0),EOMONTH(G$1,0),"m"),OFFSET(Horizontal!$EJ$14,MATCH(_xlpm.UltData,Horizontal!$B:$B,0)-14,IF(_xlpm.deltaMes&lt;=3,_xlpm.deltaMes,10+(YEAR(G$1)-YEAR(_xlpm.UltData))))),"i5")</f>
        <v>i5</v>
      </c>
      <c r="H6" t="str">
        <f ca="1">IFERROR(_xlfn.LET(_xlpm.UltData,_xlfn.MAXIFS(Horizontal!$B:$B,Horizontal!$C:$C,"&lt;&gt;"),_xlpm.deltaMes,DATEDIF(EOMONTH(_xlpm.UltData,0),EOMONTH(H$1,0),"m"),OFFSET(Horizontal!$EJ$14,MATCH(_xlpm.UltData,Horizontal!$B:$B,0)-14,IF(_xlpm.deltaMes&lt;=3,_xlpm.deltaMes,10+(YEAR(H$1)-YEAR(_xlpm.UltData))))),"i5")</f>
        <v>i5</v>
      </c>
      <c r="I6" t="str">
        <f ca="1">IFERROR(_xlfn.LET(_xlpm.UltData,_xlfn.MAXIFS(Horizontal!$B:$B,Horizontal!$C:$C,"&lt;&gt;"),_xlpm.deltaMes,DATEDIF(EOMONTH(_xlpm.UltData,0),EOMONTH(I$1,0),"m"),OFFSET(Horizontal!$EJ$14,MATCH(_xlpm.UltData,Horizontal!$B:$B,0)-14,IF(_xlpm.deltaMes&lt;=3,_xlpm.deltaMes,10+(YEAR(I$1)-YEAR(_xlpm.UltData))))),"i5")</f>
        <v>i5</v>
      </c>
      <c r="J6" t="str">
        <f ca="1">IFERROR(_xlfn.LET(_xlpm.UltData,_xlfn.MAXIFS(Horizontal!$B:$B,Horizontal!$C:$C,"&lt;&gt;"),_xlpm.deltaMes,DATEDIF(EOMONTH(_xlpm.UltData,0),EOMONTH(J$1,0),"m"),OFFSET(Horizontal!$EJ$14,MATCH(_xlpm.UltData,Horizontal!$B:$B,0)-14,IF(_xlpm.deltaMes&lt;=3,_xlpm.deltaMes,10+(YEAR(J$1)-YEAR(_xlpm.UltData))))),"i5")</f>
        <v>i5</v>
      </c>
      <c r="K6" t="str">
        <f ca="1">IFERROR(_xlfn.LET(_xlpm.UltData,_xlfn.MAXIFS(Horizontal!$B:$B,Horizontal!$C:$C,"&lt;&gt;"),_xlpm.deltaMes,DATEDIF(EOMONTH(_xlpm.UltData,0),EOMONTH(K$1,0),"m"),OFFSET(Horizontal!$EJ$14,MATCH(_xlpm.UltData,Horizontal!$B:$B,0)-14,IF(_xlpm.deltaMes&lt;=3,_xlpm.deltaMes,10+(YEAR(K$1)-YEAR(_xlpm.UltData))))),"i5")</f>
        <v>i5</v>
      </c>
      <c r="L6" t="str">
        <f ca="1">IFERROR(_xlfn.LET(_xlpm.UltData,_xlfn.MAXIFS(Horizontal!$B:$B,Horizontal!$C:$C,"&lt;&gt;"),_xlpm.deltaMes,DATEDIF(EOMONTH(_xlpm.UltData,0),EOMONTH(L$1,0),"m"),OFFSET(Horizontal!$EJ$14,MATCH(_xlpm.UltData,Horizontal!$B:$B,0)-14,IF(_xlpm.deltaMes&lt;=3,_xlpm.deltaMes,10+(YEAR(L$1)-YEAR(_xlpm.UltData))))),"i5")</f>
        <v>i5</v>
      </c>
      <c r="M6" t="str">
        <f ca="1">IFERROR(_xlfn.LET(_xlpm.UltData,_xlfn.MAXIFS(Horizontal!$B:$B,Horizontal!$C:$C,"&lt;&gt;"),_xlpm.deltaMes,DATEDIF(EOMONTH(_xlpm.UltData,0),EOMONTH(M$1,0),"m"),OFFSET(Horizontal!$EJ$14,MATCH(_xlpm.UltData,Horizontal!$B:$B,0)-14,IF(_xlpm.deltaMes&lt;=3,_xlpm.deltaMes,10+(YEAR(M$1)-YEAR(_xlpm.UltData))))),"i5")</f>
        <v>i5</v>
      </c>
      <c r="N6" t="str">
        <f ca="1">IFERROR(_xlfn.LET(_xlpm.UltData,_xlfn.MAXIFS(Horizontal!$B:$B,Horizontal!$C:$C,"&lt;&gt;"),_xlpm.deltaMes,DATEDIF(EOMONTH(_xlpm.UltData,0),EOMONTH(N$1,0),"m"),OFFSET(Horizontal!$EJ$14,MATCH(_xlpm.UltData,Horizontal!$B:$B,0)-14,IF(_xlpm.deltaMes&lt;=3,_xlpm.deltaMes,10+(YEAR(N$1)-YEAR(_xlpm.UltData))))),"i5")</f>
        <v>i5</v>
      </c>
      <c r="O6">
        <f ca="1">IFERROR(_xlfn.LET(_xlpm.UltData,_xlfn.MAXIFS(Horizontal!$B:$B,Horizontal!$C:$C,"&lt;&gt;"),_xlpm.deltaMes,DATEDIF(EOMONTH(_xlpm.UltData,0),EOMONTH(O$1,0),"m"),OFFSET(Horizontal!$EJ$14,MATCH(_xlpm.UltData,Horizontal!$B:$B,0)-14,IF(_xlpm.deltaMes&lt;=3,_xlpm.deltaMes,10+(YEAR(O$1)-YEAR(_xlpm.UltData))))),"i5")</f>
        <v>27</v>
      </c>
      <c r="P6">
        <f ca="1">IFERROR(_xlfn.LET(_xlpm.UltData,_xlfn.MAXIFS(Horizontal!$B:$B,Horizontal!$C:$C,"&lt;&gt;"),_xlpm.deltaMes,DATEDIF(EOMONTH(_xlpm.UltData,0),EOMONTH(P$1,0),"m"),OFFSET(Horizontal!$EJ$14,MATCH(_xlpm.UltData,Horizontal!$B:$B,0)-14,IF(_xlpm.deltaMes&lt;=3,_xlpm.deltaMes,10+(YEAR(P$1)-YEAR(_xlpm.UltData))))),"i5")</f>
        <v>27</v>
      </c>
      <c r="Q6">
        <f ca="1">IFERROR(_xlfn.LET(_xlpm.UltData,_xlfn.MAXIFS(Horizontal!$B:$B,Horizontal!$C:$C,"&lt;&gt;"),_xlpm.deltaMes,DATEDIF(EOMONTH(_xlpm.UltData,0),EOMONTH(Q$1,0),"m"),OFFSET(Horizontal!$EJ$14,MATCH(_xlpm.UltData,Horizontal!$B:$B,0)-14,IF(_xlpm.deltaMes&lt;=3,_xlpm.deltaMes,10+(YEAR(Q$1)-YEAR(_xlpm.UltData))))),"i5")</f>
        <v>27</v>
      </c>
      <c r="R6">
        <f ca="1">IFERROR(_xlfn.LET(_xlpm.UltData,_xlfn.MAXIFS(Horizontal!$B:$B,Horizontal!$C:$C,"&lt;&gt;"),_xlpm.deltaMes,DATEDIF(EOMONTH(_xlpm.UltData,0),EOMONTH(R$1,0),"m"),OFFSET(Horizontal!$EJ$14,MATCH(_xlpm.UltData,Horizontal!$B:$B,0)-14,IF(_xlpm.deltaMes&lt;=3,_xlpm.deltaMes,10+(YEAR(R$1)-YEAR(_xlpm.UltData))))),"i5")</f>
        <v>27</v>
      </c>
      <c r="S6">
        <f ca="1">IFERROR(_xlfn.LET(_xlpm.UltData,_xlfn.MAXIFS(Horizontal!$B:$B,Horizontal!$C:$C,"&lt;&gt;"),_xlpm.deltaMes,DATEDIF(EOMONTH(_xlpm.UltData,0),EOMONTH(S$1,0),"m"),OFFSET(Horizontal!$EJ$14,MATCH(_xlpm.UltData,Horizontal!$B:$B,0)-14,IF(_xlpm.deltaMes&lt;=3,_xlpm.deltaMes,10+(YEAR(S$1)-YEAR(_xlpm.UltData))))),"i5")</f>
        <v>27</v>
      </c>
      <c r="T6">
        <f ca="1">IFERROR(_xlfn.LET(_xlpm.UltData,_xlfn.MAXIFS(Horizontal!$B:$B,Horizontal!$C:$C,"&lt;&gt;"),_xlpm.deltaMes,DATEDIF(EOMONTH(_xlpm.UltData,0),EOMONTH(T$1,0),"m"),OFFSET(Horizontal!$EJ$14,MATCH(_xlpm.UltData,Horizontal!$B:$B,0)-14,IF(_xlpm.deltaMes&lt;=3,_xlpm.deltaMes,10+(YEAR(T$1)-YEAR(_xlpm.UltData))))),"i5")</f>
        <v>27</v>
      </c>
      <c r="U6">
        <f ca="1">IFERROR(_xlfn.LET(_xlpm.UltData,_xlfn.MAXIFS(Horizontal!$B:$B,Horizontal!$C:$C,"&lt;&gt;"),_xlpm.deltaMes,DATEDIF(EOMONTH(_xlpm.UltData,0),EOMONTH(U$1,0),"m"),OFFSET(Horizontal!$EJ$14,MATCH(_xlpm.UltData,Horizontal!$B:$B,0)-14,IF(_xlpm.deltaMes&lt;=3,_xlpm.deltaMes,10+(YEAR(U$1)-YEAR(_xlpm.UltData))))),"i5")</f>
        <v>27</v>
      </c>
      <c r="V6">
        <f ca="1">IFERROR(_xlfn.LET(_xlpm.UltData,_xlfn.MAXIFS(Horizontal!$B:$B,Horizontal!$C:$C,"&lt;&gt;"),_xlpm.deltaMes,DATEDIF(EOMONTH(_xlpm.UltData,0),EOMONTH(V$1,0),"m"),OFFSET(Horizontal!$EJ$14,MATCH(_xlpm.UltData,Horizontal!$B:$B,0)-14,IF(_xlpm.deltaMes&lt;=3,_xlpm.deltaMes,10+(YEAR(V$1)-YEAR(_xlpm.UltData))))),"i5")</f>
        <v>27</v>
      </c>
      <c r="W6">
        <f ca="1">IFERROR(_xlfn.LET(_xlpm.UltData,_xlfn.MAXIFS(Horizontal!$B:$B,Horizontal!$C:$C,"&lt;&gt;"),_xlpm.deltaMes,DATEDIF(EOMONTH(_xlpm.UltData,0),EOMONTH(W$1,0),"m"),OFFSET(Horizontal!$EJ$14,MATCH(_xlpm.UltData,Horizontal!$B:$B,0)-14,IF(_xlpm.deltaMes&lt;=3,_xlpm.deltaMes,10+(YEAR(W$1)-YEAR(_xlpm.UltData))))),"i5")</f>
        <v>27</v>
      </c>
      <c r="X6">
        <f ca="1">IFERROR(_xlfn.LET(_xlpm.UltData,_xlfn.MAXIFS(Horizontal!$B:$B,Horizontal!$C:$C,"&lt;&gt;"),_xlpm.deltaMes,DATEDIF(EOMONTH(_xlpm.UltData,0),EOMONTH(X$1,0),"m"),OFFSET(Horizontal!$EJ$14,MATCH(_xlpm.UltData,Horizontal!$B:$B,0)-14,IF(_xlpm.deltaMes&lt;=3,_xlpm.deltaMes,10+(YEAR(X$1)-YEAR(_xlpm.UltData))))),"i5")</f>
        <v>27</v>
      </c>
      <c r="Y6">
        <f ca="1">IFERROR(_xlfn.LET(_xlpm.UltData,_xlfn.MAXIFS(Horizontal!$B:$B,Horizontal!$C:$C,"&lt;&gt;"),_xlpm.deltaMes,DATEDIF(EOMONTH(_xlpm.UltData,0),EOMONTH(Y$1,0),"m"),OFFSET(Horizontal!$EJ$14,MATCH(_xlpm.UltData,Horizontal!$B:$B,0)-14,IF(_xlpm.deltaMes&lt;=3,_xlpm.deltaMes,10+(YEAR(Y$1)-YEAR(_xlpm.UltData))))),"i5")</f>
        <v>27</v>
      </c>
      <c r="Z6">
        <f ca="1">IFERROR(_xlfn.LET(_xlpm.UltData,_xlfn.MAXIFS(Horizontal!$B:$B,Horizontal!$C:$C,"&lt;&gt;"),_xlpm.deltaMes,DATEDIF(EOMONTH(_xlpm.UltData,0),EOMONTH(Z$1,0),"m"),OFFSET(Horizontal!$EJ$14,MATCH(_xlpm.UltData,Horizontal!$B:$B,0)-14,IF(_xlpm.deltaMes&lt;=3,_xlpm.deltaMes,10+(YEAR(Z$1)-YEAR(_xlpm.UltData))))),"i5")</f>
        <v>28</v>
      </c>
      <c r="AA6" s="274">
        <f ca="1">IFERROR(_xlfn.LET(_xlpm.UltData,_xlfn.MAXIFS(Horizontal!$B:$B,Horizontal!$C:$C,"&lt;&gt;"),_xlpm.deltaMes,DATEDIF(EOMONTH(_xlpm.UltData,0),EOMONTH(AA$1,0),"m"),OFFSET(Horizontal!$EJ$14,MATCH(_xlpm.UltData,Horizontal!$B:$B,0)-14,IF(_xlpm.deltaMes&lt;=3,_xlpm.deltaMes,10+(AA$4)-YEAR(_xlpm.UltData)))),"i5")</f>
        <v>28</v>
      </c>
      <c r="AB6" s="274">
        <f ca="1">IFERROR(_xlfn.LET(_xlpm.UltData,_xlfn.MAXIFS(Horizontal!$B:$B,Horizontal!$C:$C,"&lt;&gt;"),_xlpm.deltaMes,DATEDIF(EOMONTH(_xlpm.UltData,0),EOMONTH(AB$1,0),"m"),OFFSET(Horizontal!$EJ$14,MATCH(_xlpm.UltData,Horizontal!$B:$B,0)-14,IF(_xlpm.deltaMes&lt;=3,_xlpm.deltaMes,10+(AB$4)-YEAR(_xlpm.UltData)))),"i5")</f>
        <v>28</v>
      </c>
    </row>
    <row r="7" spans="1:61">
      <c r="A7" t="s">
        <v>13748</v>
      </c>
      <c r="B7" t="str">
        <f ca="1">IFERROR(_xlfn.LET(_xlpm.UltData,_xlfn.MAXIFS(Horizontal!$B:$B,Horizontal!$C:$C,"&lt;&gt;"),_xlpm.deltaMes,DATEDIF(EOMONTH(_xlpm.UltData,0),EOMONTH(B$1,0),"m"),OFFSET(Horizontal!$FS$14,MATCH(_xlpm.UltData,Horizontal!$B:$B,0)-14,IF(_xlpm.deltaMes&lt;=3,_xlpm.deltaMes,10+(YEAR(B$1)-YEAR(_xlpm.UltData))))),"i1")</f>
        <v>i1</v>
      </c>
      <c r="C7" t="str">
        <f ca="1">IFERROR(_xlfn.LET(_xlpm.UltData,_xlfn.MAXIFS(Horizontal!$B:$B,Horizontal!$C:$C,"&lt;&gt;"),_xlpm.deltaMes,DATEDIF(EOMONTH(_xlpm.UltData,0),EOMONTH(C$1,0),"m"),OFFSET(Horizontal!$FS$14,MATCH(_xlpm.UltData,Horizontal!$B:$B,0)-14,IF(_xlpm.deltaMes&lt;=3,_xlpm.deltaMes,10+(YEAR(C$1)-YEAR(_xlpm.UltData))))),"i1")</f>
        <v>i1</v>
      </c>
      <c r="D7" t="str">
        <f ca="1">IFERROR(_xlfn.LET(_xlpm.UltData,_xlfn.MAXIFS(Horizontal!$B:$B,Horizontal!$C:$C,"&lt;&gt;"),_xlpm.deltaMes,DATEDIF(EOMONTH(_xlpm.UltData,0),EOMONTH(D$1,0),"m"),OFFSET(Horizontal!$FS$14,MATCH(_xlpm.UltData,Horizontal!$B:$B,0)-14,IF(_xlpm.deltaMes&lt;=3,_xlpm.deltaMes,10+(YEAR(D$1)-YEAR(_xlpm.UltData))))),"i1")</f>
        <v>i1</v>
      </c>
      <c r="E7" t="str">
        <f ca="1">IFERROR(_xlfn.LET(_xlpm.UltData,_xlfn.MAXIFS(Horizontal!$B:$B,Horizontal!$C:$C,"&lt;&gt;"),_xlpm.deltaMes,DATEDIF(EOMONTH(_xlpm.UltData,0),EOMONTH(E$1,0),"m"),OFFSET(Horizontal!$FS$14,MATCH(_xlpm.UltData,Horizontal!$B:$B,0)-14,IF(_xlpm.deltaMes&lt;=3,_xlpm.deltaMes,10+(YEAR(E$1)-YEAR(_xlpm.UltData))))),"i1")</f>
        <v>i1</v>
      </c>
      <c r="F7" t="str">
        <f ca="1">IFERROR(_xlfn.LET(_xlpm.UltData,_xlfn.MAXIFS(Horizontal!$B:$B,Horizontal!$C:$C,"&lt;&gt;"),_xlpm.deltaMes,DATEDIF(EOMONTH(_xlpm.UltData,0),EOMONTH(F$1,0),"m"),OFFSET(Horizontal!$FS$14,MATCH(_xlpm.UltData,Horizontal!$B:$B,0)-14,IF(_xlpm.deltaMes&lt;=3,_xlpm.deltaMes,10+(YEAR(F$1)-YEAR(_xlpm.UltData))))),"i1")</f>
        <v>i1</v>
      </c>
      <c r="G7" t="str">
        <f ca="1">IFERROR(_xlfn.LET(_xlpm.UltData,_xlfn.MAXIFS(Horizontal!$B:$B,Horizontal!$C:$C,"&lt;&gt;"),_xlpm.deltaMes,DATEDIF(EOMONTH(_xlpm.UltData,0),EOMONTH(G$1,0),"m"),OFFSET(Horizontal!$FS$14,MATCH(_xlpm.UltData,Horizontal!$B:$B,0)-14,IF(_xlpm.deltaMes&lt;=3,_xlpm.deltaMes,10+(YEAR(G$1)-YEAR(_xlpm.UltData))))),"i1")</f>
        <v>i1</v>
      </c>
      <c r="H7" t="str">
        <f ca="1">IFERROR(_xlfn.LET(_xlpm.UltData,_xlfn.MAXIFS(Horizontal!$B:$B,Horizontal!$C:$C,"&lt;&gt;"),_xlpm.deltaMes,DATEDIF(EOMONTH(_xlpm.UltData,0),EOMONTH(H$1,0),"m"),OFFSET(Horizontal!$FS$14,MATCH(_xlpm.UltData,Horizontal!$B:$B,0)-14,IF(_xlpm.deltaMes&lt;=3,_xlpm.deltaMes,10+(YEAR(H$1)-YEAR(_xlpm.UltData))))),"i1")</f>
        <v>i1</v>
      </c>
      <c r="I7" t="str">
        <f ca="1">IFERROR(_xlfn.LET(_xlpm.UltData,_xlfn.MAXIFS(Horizontal!$B:$B,Horizontal!$C:$C,"&lt;&gt;"),_xlpm.deltaMes,DATEDIF(EOMONTH(_xlpm.UltData,0),EOMONTH(I$1,0),"m"),OFFSET(Horizontal!$FS$14,MATCH(_xlpm.UltData,Horizontal!$B:$B,0)-14,IF(_xlpm.deltaMes&lt;=3,_xlpm.deltaMes,10+(YEAR(I$1)-YEAR(_xlpm.UltData))))),"i1")</f>
        <v>i1</v>
      </c>
      <c r="J7" t="str">
        <f ca="1">IFERROR(_xlfn.LET(_xlpm.UltData,_xlfn.MAXIFS(Horizontal!$B:$B,Horizontal!$C:$C,"&lt;&gt;"),_xlpm.deltaMes,DATEDIF(EOMONTH(_xlpm.UltData,0),EOMONTH(J$1,0),"m"),OFFSET(Horizontal!$FS$14,MATCH(_xlpm.UltData,Horizontal!$B:$B,0)-14,IF(_xlpm.deltaMes&lt;=3,_xlpm.deltaMes,10+(YEAR(J$1)-YEAR(_xlpm.UltData))))),"i1")</f>
        <v>i1</v>
      </c>
      <c r="K7" t="str">
        <f ca="1">IFERROR(_xlfn.LET(_xlpm.UltData,_xlfn.MAXIFS(Horizontal!$B:$B,Horizontal!$C:$C,"&lt;&gt;"),_xlpm.deltaMes,DATEDIF(EOMONTH(_xlpm.UltData,0),EOMONTH(K$1,0),"m"),OFFSET(Horizontal!$FS$14,MATCH(_xlpm.UltData,Horizontal!$B:$B,0)-14,IF(_xlpm.deltaMes&lt;=3,_xlpm.deltaMes,10+(YEAR(K$1)-YEAR(_xlpm.UltData))))),"i1")</f>
        <v>i1</v>
      </c>
      <c r="L7" t="str">
        <f ca="1">IFERROR(_xlfn.LET(_xlpm.UltData,_xlfn.MAXIFS(Horizontal!$B:$B,Horizontal!$C:$C,"&lt;&gt;"),_xlpm.deltaMes,DATEDIF(EOMONTH(_xlpm.UltData,0),EOMONTH(L$1,0),"m"),OFFSET(Horizontal!$FS$14,MATCH(_xlpm.UltData,Horizontal!$B:$B,0)-14,IF(_xlpm.deltaMes&lt;=3,_xlpm.deltaMes,10+(YEAR(L$1)-YEAR(_xlpm.UltData))))),"i1")</f>
        <v>i1</v>
      </c>
      <c r="M7" t="str">
        <f ca="1">IFERROR(_xlfn.LET(_xlpm.UltData,_xlfn.MAXIFS(Horizontal!$B:$B,Horizontal!$C:$C,"&lt;&gt;"),_xlpm.deltaMes,DATEDIF(EOMONTH(_xlpm.UltData,0),EOMONTH(M$1,0),"m"),OFFSET(Horizontal!$FS$14,MATCH(_xlpm.UltData,Horizontal!$B:$B,0)-14,IF(_xlpm.deltaMes&lt;=3,_xlpm.deltaMes,10+(YEAR(M$1)-YEAR(_xlpm.UltData))))),"i1")</f>
        <v>i1</v>
      </c>
      <c r="N7" t="str">
        <f ca="1">IFERROR(_xlfn.LET(_xlpm.UltData,_xlfn.MAXIFS(Horizontal!$B:$B,Horizontal!$C:$C,"&lt;&gt;"),_xlpm.deltaMes,DATEDIF(EOMONTH(_xlpm.UltData,0),EOMONTH(N$1,0),"m"),OFFSET(Horizontal!$FS$14,MATCH(_xlpm.UltData,Horizontal!$B:$B,0)-14,IF(_xlpm.deltaMes&lt;=3,_xlpm.deltaMes,10+(YEAR(N$1)-YEAR(_xlpm.UltData))))),"i1")</f>
        <v>i1</v>
      </c>
      <c r="O7">
        <f ca="1">IFERROR(_xlfn.LET(_xlpm.UltData,_xlfn.MAXIFS(Horizontal!$B:$B,Horizontal!$C:$C,"&lt;&gt;"),_xlpm.deltaMes,DATEDIF(EOMONTH(_xlpm.UltData,0),EOMONTH(O$1,0),"m"),OFFSET(Horizontal!$FS$14,MATCH(_xlpm.UltData,Horizontal!$B:$B,0)-14,IF(_xlpm.deltaMes&lt;=3,_xlpm.deltaMes,10+(YEAR(O$1)-YEAR(_xlpm.UltData))))),"i1")</f>
        <v>153</v>
      </c>
      <c r="P7">
        <f ca="1">IFERROR(_xlfn.LET(_xlpm.UltData,_xlfn.MAXIFS(Horizontal!$B:$B,Horizontal!$C:$C,"&lt;&gt;"),_xlpm.deltaMes,DATEDIF(EOMONTH(_xlpm.UltData,0),EOMONTH(P$1,0),"m"),OFFSET(Horizontal!$FS$14,MATCH(_xlpm.UltData,Horizontal!$B:$B,0)-14,IF(_xlpm.deltaMes&lt;=3,_xlpm.deltaMes,10+(YEAR(P$1)-YEAR(_xlpm.UltData))))),"i1")</f>
        <v>153</v>
      </c>
      <c r="Q7">
        <f ca="1">IFERROR(_xlfn.LET(_xlpm.UltData,_xlfn.MAXIFS(Horizontal!$B:$B,Horizontal!$C:$C,"&lt;&gt;"),_xlpm.deltaMes,DATEDIF(EOMONTH(_xlpm.UltData,0),EOMONTH(Q$1,0),"m"),OFFSET(Horizontal!$FS$14,MATCH(_xlpm.UltData,Horizontal!$B:$B,0)-14,IF(_xlpm.deltaMes&lt;=3,_xlpm.deltaMes,10+(YEAR(Q$1)-YEAR(_xlpm.UltData))))),"i1")</f>
        <v>153</v>
      </c>
      <c r="R7">
        <f ca="1">IFERROR(_xlfn.LET(_xlpm.UltData,_xlfn.MAXIFS(Horizontal!$B:$B,Horizontal!$C:$C,"&lt;&gt;"),_xlpm.deltaMes,DATEDIF(EOMONTH(_xlpm.UltData,0),EOMONTH(R$1,0),"m"),OFFSET(Horizontal!$FS$14,MATCH(_xlpm.UltData,Horizontal!$B:$B,0)-14,IF(_xlpm.deltaMes&lt;=3,_xlpm.deltaMes,10+(YEAR(R$1)-YEAR(_xlpm.UltData))))),"i1")</f>
        <v>153</v>
      </c>
      <c r="S7">
        <f ca="1">IFERROR(_xlfn.LET(_xlpm.UltData,_xlfn.MAXIFS(Horizontal!$B:$B,Horizontal!$C:$C,"&lt;&gt;"),_xlpm.deltaMes,DATEDIF(EOMONTH(_xlpm.UltData,0),EOMONTH(S$1,0),"m"),OFFSET(Horizontal!$FS$14,MATCH(_xlpm.UltData,Horizontal!$B:$B,0)-14,IF(_xlpm.deltaMes&lt;=3,_xlpm.deltaMes,10+(YEAR(S$1)-YEAR(_xlpm.UltData))))),"i1")</f>
        <v>155</v>
      </c>
      <c r="T7">
        <f ca="1">IFERROR(_xlfn.LET(_xlpm.UltData,_xlfn.MAXIFS(Horizontal!$B:$B,Horizontal!$C:$C,"&lt;&gt;"),_xlpm.deltaMes,DATEDIF(EOMONTH(_xlpm.UltData,0),EOMONTH(T$1,0),"m"),OFFSET(Horizontal!$FS$14,MATCH(_xlpm.UltData,Horizontal!$B:$B,0)-14,IF(_xlpm.deltaMes&lt;=3,_xlpm.deltaMes,10+(YEAR(T$1)-YEAR(_xlpm.UltData))))),"i1")</f>
        <v>155</v>
      </c>
      <c r="U7">
        <f ca="1">IFERROR(_xlfn.LET(_xlpm.UltData,_xlfn.MAXIFS(Horizontal!$B:$B,Horizontal!$C:$C,"&lt;&gt;"),_xlpm.deltaMes,DATEDIF(EOMONTH(_xlpm.UltData,0),EOMONTH(U$1,0),"m"),OFFSET(Horizontal!$FS$14,MATCH(_xlpm.UltData,Horizontal!$B:$B,0)-14,IF(_xlpm.deltaMes&lt;=3,_xlpm.deltaMes,10+(YEAR(U$1)-YEAR(_xlpm.UltData))))),"i1")</f>
        <v>155</v>
      </c>
      <c r="V7">
        <f ca="1">IFERROR(_xlfn.LET(_xlpm.UltData,_xlfn.MAXIFS(Horizontal!$B:$B,Horizontal!$C:$C,"&lt;&gt;"),_xlpm.deltaMes,DATEDIF(EOMONTH(_xlpm.UltData,0),EOMONTH(V$1,0),"m"),OFFSET(Horizontal!$FS$14,MATCH(_xlpm.UltData,Horizontal!$B:$B,0)-14,IF(_xlpm.deltaMes&lt;=3,_xlpm.deltaMes,10+(YEAR(V$1)-YEAR(_xlpm.UltData))))),"i1")</f>
        <v>155</v>
      </c>
      <c r="W7">
        <f ca="1">IFERROR(_xlfn.LET(_xlpm.UltData,_xlfn.MAXIFS(Horizontal!$B:$B,Horizontal!$C:$C,"&lt;&gt;"),_xlpm.deltaMes,DATEDIF(EOMONTH(_xlpm.UltData,0),EOMONTH(W$1,0),"m"),OFFSET(Horizontal!$FS$14,MATCH(_xlpm.UltData,Horizontal!$B:$B,0)-14,IF(_xlpm.deltaMes&lt;=3,_xlpm.deltaMes,10+(YEAR(W$1)-YEAR(_xlpm.UltData))))),"i1")</f>
        <v>155</v>
      </c>
      <c r="X7">
        <f ca="1">IFERROR(_xlfn.LET(_xlpm.UltData,_xlfn.MAXIFS(Horizontal!$B:$B,Horizontal!$C:$C,"&lt;&gt;"),_xlpm.deltaMes,DATEDIF(EOMONTH(_xlpm.UltData,0),EOMONTH(X$1,0),"m"),OFFSET(Horizontal!$FS$14,MATCH(_xlpm.UltData,Horizontal!$B:$B,0)-14,IF(_xlpm.deltaMes&lt;=3,_xlpm.deltaMes,10+(YEAR(X$1)-YEAR(_xlpm.UltData))))),"i1")</f>
        <v>155</v>
      </c>
      <c r="Y7">
        <f ca="1">IFERROR(_xlfn.LET(_xlpm.UltData,_xlfn.MAXIFS(Horizontal!$B:$B,Horizontal!$C:$C,"&lt;&gt;"),_xlpm.deltaMes,DATEDIF(EOMONTH(_xlpm.UltData,0),EOMONTH(Y$1,0),"m"),OFFSET(Horizontal!$FS$14,MATCH(_xlpm.UltData,Horizontal!$B:$B,0)-14,IF(_xlpm.deltaMes&lt;=3,_xlpm.deltaMes,10+(YEAR(Y$1)-YEAR(_xlpm.UltData))))),"i1")</f>
        <v>155</v>
      </c>
      <c r="Z7">
        <f ca="1">IFERROR(_xlfn.LET(_xlpm.UltData,_xlfn.MAXIFS(Horizontal!$B:$B,Horizontal!$C:$C,"&lt;&gt;"),_xlpm.deltaMes,DATEDIF(EOMONTH(_xlpm.UltData,0),EOMONTH(Z$1,0),"m"),OFFSET(Horizontal!$FS$14,MATCH(_xlpm.UltData,Horizontal!$B:$B,0)-14,IF(_xlpm.deltaMes&lt;=3,_xlpm.deltaMes,10+(YEAR(Z$1)-YEAR(_xlpm.UltData))))),"i1")</f>
        <v>155</v>
      </c>
      <c r="AA7" s="274">
        <f ca="1">IFERROR(_xlfn.LET(_xlpm.UltData,_xlfn.MAXIFS(Horizontal!$B:$B,Horizontal!$C:$C,"&lt;&gt;"),_xlpm.deltaMes,DATEDIF(EOMONTH(_xlpm.UltData,0),EOMONTH(AA$1,0),"m"),OFFSET(Horizontal!$FS$14,MATCH(_xlpm.UltData,Horizontal!$B:$B,0)-14,IF(_xlpm.deltaMes&lt;=3,_xlpm.deltaMes,10+(AA$4)-YEAR(_xlpm.UltData)))),"i1")</f>
        <v>155</v>
      </c>
      <c r="AB7" s="274">
        <f ca="1">IFERROR(_xlfn.LET(_xlpm.UltData,_xlfn.MAXIFS(Horizontal!$B:$B,Horizontal!$C:$C,"&lt;&gt;"),_xlpm.deltaMes,DATEDIF(EOMONTH(_xlpm.UltData,0),EOMONTH(AB$1,0),"m"),OFFSET(Horizontal!$FS$14,MATCH(_xlpm.UltData,Horizontal!$B:$B,0)-14,IF(_xlpm.deltaMes&lt;=3,_xlpm.deltaMes,10+(AB$4)-YEAR(_xlpm.UltData)))),"i1")</f>
        <v>155</v>
      </c>
    </row>
    <row r="8" spans="1:61">
      <c r="B8">
        <v>45</v>
      </c>
      <c r="C8">
        <v>42</v>
      </c>
      <c r="D8">
        <v>41</v>
      </c>
      <c r="E8">
        <v>40</v>
      </c>
      <c r="F8">
        <v>35</v>
      </c>
    </row>
    <row r="9" spans="1:61">
      <c r="B9">
        <v>200</v>
      </c>
      <c r="C9">
        <v>200</v>
      </c>
      <c r="D9">
        <v>195</v>
      </c>
      <c r="E9">
        <v>185</v>
      </c>
      <c r="F9">
        <v>185</v>
      </c>
    </row>
    <row r="14" spans="1:61">
      <c r="B14" s="53"/>
    </row>
    <row r="16" spans="1:61">
      <c r="D16" s="272"/>
      <c r="E16" s="272"/>
      <c r="F16" s="272"/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BC16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E6" sqref="AE6"/>
    </sheetView>
  </sheetViews>
  <sheetFormatPr defaultColWidth="11.28515625" defaultRowHeight="15"/>
  <sheetData>
    <row r="1" spans="1:55" s="119" customFormat="1">
      <c r="A1" s="117"/>
      <c r="B1" s="118">
        <v>43647</v>
      </c>
      <c r="C1" s="118">
        <v>43678</v>
      </c>
      <c r="D1" s="118">
        <v>43709</v>
      </c>
      <c r="E1" s="118">
        <v>43739</v>
      </c>
      <c r="F1" s="118">
        <v>43770</v>
      </c>
      <c r="G1" s="118">
        <v>43800</v>
      </c>
      <c r="H1" s="118">
        <v>43831</v>
      </c>
      <c r="I1" s="118">
        <v>43862</v>
      </c>
      <c r="J1" s="118">
        <v>43891</v>
      </c>
      <c r="K1" s="118">
        <v>43922</v>
      </c>
      <c r="L1" s="118">
        <v>43952</v>
      </c>
      <c r="M1" s="118">
        <v>43983</v>
      </c>
      <c r="N1" s="118">
        <v>44013</v>
      </c>
      <c r="O1" s="118">
        <v>44044</v>
      </c>
      <c r="P1" s="118">
        <v>44075</v>
      </c>
      <c r="Q1" s="118">
        <v>44105</v>
      </c>
      <c r="R1" s="118">
        <v>44136</v>
      </c>
      <c r="S1" s="118">
        <v>44166</v>
      </c>
      <c r="T1" s="118">
        <v>44197</v>
      </c>
      <c r="U1" s="118">
        <v>44228</v>
      </c>
      <c r="V1" s="118">
        <v>44256</v>
      </c>
      <c r="W1" s="118">
        <v>44287</v>
      </c>
      <c r="X1" s="118">
        <v>44317</v>
      </c>
      <c r="Y1" s="118">
        <v>44348</v>
      </c>
      <c r="Z1" s="118">
        <v>44378</v>
      </c>
      <c r="AA1" s="118">
        <v>44409</v>
      </c>
      <c r="AB1" s="118">
        <v>44440</v>
      </c>
      <c r="AC1" s="118">
        <v>44470</v>
      </c>
      <c r="AD1" s="118">
        <v>44501</v>
      </c>
      <c r="AE1" s="118">
        <v>44531</v>
      </c>
      <c r="AF1" s="118">
        <v>44562</v>
      </c>
      <c r="AG1" s="118">
        <v>44593</v>
      </c>
      <c r="AH1" s="118">
        <v>44621</v>
      </c>
      <c r="AI1" s="118">
        <v>44652</v>
      </c>
      <c r="AJ1" s="118">
        <v>44682</v>
      </c>
      <c r="AK1" s="118">
        <v>44713</v>
      </c>
      <c r="AL1" s="118">
        <v>44743</v>
      </c>
      <c r="AM1" s="118">
        <v>44774</v>
      </c>
      <c r="AN1" s="118">
        <v>44805</v>
      </c>
      <c r="AO1" s="118">
        <v>44835</v>
      </c>
      <c r="AP1" s="118">
        <v>44866</v>
      </c>
      <c r="AQ1" s="118">
        <v>44896</v>
      </c>
      <c r="AR1" s="118">
        <v>44927</v>
      </c>
      <c r="AS1" s="118">
        <v>44958</v>
      </c>
      <c r="AT1" s="118">
        <v>44986</v>
      </c>
      <c r="AU1" s="118">
        <v>45017</v>
      </c>
      <c r="AV1" s="118">
        <v>45047</v>
      </c>
      <c r="AW1" s="118">
        <v>45078</v>
      </c>
      <c r="AX1" s="118">
        <v>45108</v>
      </c>
      <c r="AY1" s="118">
        <v>45139</v>
      </c>
      <c r="AZ1" s="118">
        <v>45170</v>
      </c>
      <c r="BA1" s="118">
        <v>45200</v>
      </c>
      <c r="BB1" s="118">
        <v>45231</v>
      </c>
      <c r="BC1" s="118">
        <v>45261</v>
      </c>
    </row>
    <row r="2" spans="1:55" s="119" customFormat="1">
      <c r="A2" s="120" t="s">
        <v>68</v>
      </c>
      <c r="B2" s="109">
        <v>43647</v>
      </c>
      <c r="C2" s="109">
        <v>43678</v>
      </c>
      <c r="D2" s="109">
        <v>43709</v>
      </c>
      <c r="E2" s="109">
        <v>43739</v>
      </c>
      <c r="F2" s="109">
        <v>43770</v>
      </c>
      <c r="G2" s="109">
        <v>43800</v>
      </c>
      <c r="H2" s="110">
        <v>43831</v>
      </c>
      <c r="I2" s="110">
        <v>43862</v>
      </c>
      <c r="J2" s="110">
        <v>43891</v>
      </c>
      <c r="K2" s="110">
        <v>43922</v>
      </c>
      <c r="L2" s="110">
        <v>43952</v>
      </c>
      <c r="M2" s="110">
        <v>43983</v>
      </c>
      <c r="N2" s="110">
        <v>44013</v>
      </c>
      <c r="O2" s="110">
        <v>44044</v>
      </c>
      <c r="P2" s="110">
        <v>44075</v>
      </c>
      <c r="Q2" s="110">
        <v>44105</v>
      </c>
      <c r="R2" s="110">
        <v>44136</v>
      </c>
      <c r="S2" s="110">
        <v>44166</v>
      </c>
      <c r="T2" s="122">
        <v>44197</v>
      </c>
      <c r="U2" s="122">
        <v>44228</v>
      </c>
      <c r="V2" s="122">
        <v>44256</v>
      </c>
      <c r="W2" s="122">
        <v>44287</v>
      </c>
      <c r="X2" s="122">
        <v>44317</v>
      </c>
      <c r="Y2" s="122">
        <v>44348</v>
      </c>
      <c r="Z2" s="122">
        <v>44378</v>
      </c>
      <c r="AA2" s="122">
        <v>44409</v>
      </c>
      <c r="AB2" s="122">
        <v>44440</v>
      </c>
      <c r="AC2" s="122">
        <v>44470</v>
      </c>
      <c r="AD2" s="122">
        <v>44501</v>
      </c>
      <c r="AE2" s="122">
        <v>44531</v>
      </c>
      <c r="AF2" s="123">
        <v>44562</v>
      </c>
      <c r="AG2" s="123">
        <v>44593</v>
      </c>
      <c r="AH2" s="123">
        <v>44621</v>
      </c>
      <c r="AI2" s="123">
        <v>44652</v>
      </c>
      <c r="AJ2" s="123">
        <v>44682</v>
      </c>
      <c r="AK2" s="123">
        <v>44713</v>
      </c>
      <c r="AL2" s="123">
        <v>44743</v>
      </c>
      <c r="AM2" s="123">
        <v>44774</v>
      </c>
      <c r="AN2" s="123">
        <v>44805</v>
      </c>
      <c r="AO2" s="123">
        <v>44835</v>
      </c>
      <c r="AP2" s="123">
        <v>44866</v>
      </c>
      <c r="AQ2" s="123">
        <v>44896</v>
      </c>
      <c r="AR2" s="124">
        <v>44927</v>
      </c>
      <c r="AS2" s="124">
        <v>44958</v>
      </c>
      <c r="AT2" s="124">
        <v>44986</v>
      </c>
      <c r="AU2" s="124">
        <v>45017</v>
      </c>
      <c r="AV2" s="124">
        <v>45047</v>
      </c>
      <c r="AW2" s="124">
        <v>45078</v>
      </c>
      <c r="AX2" s="124">
        <v>45108</v>
      </c>
      <c r="AY2" s="124">
        <v>45139</v>
      </c>
      <c r="AZ2" s="124">
        <v>45170</v>
      </c>
      <c r="BA2" s="124">
        <v>45200</v>
      </c>
      <c r="BB2" s="124">
        <v>45231</v>
      </c>
      <c r="BC2" s="124">
        <v>45261</v>
      </c>
    </row>
    <row r="3" spans="1:55" s="119" customFormat="1">
      <c r="A3" s="120" t="s">
        <v>69</v>
      </c>
      <c r="B3" s="109">
        <v>43678</v>
      </c>
      <c r="C3" s="109">
        <v>43709</v>
      </c>
      <c r="D3" s="109">
        <v>43739</v>
      </c>
      <c r="E3" s="109">
        <v>43770</v>
      </c>
      <c r="F3" s="109">
        <v>43800</v>
      </c>
      <c r="G3" s="110">
        <v>43831</v>
      </c>
      <c r="H3" s="110">
        <v>43862</v>
      </c>
      <c r="I3" s="110">
        <v>43891</v>
      </c>
      <c r="J3" s="110">
        <v>43922</v>
      </c>
      <c r="K3" s="110">
        <v>43952</v>
      </c>
      <c r="L3" s="110">
        <v>43983</v>
      </c>
      <c r="M3" s="110">
        <v>44013</v>
      </c>
      <c r="N3" s="110">
        <v>44044</v>
      </c>
      <c r="O3" s="110">
        <v>44075</v>
      </c>
      <c r="P3" s="110">
        <v>44105</v>
      </c>
      <c r="Q3" s="110">
        <v>44136</v>
      </c>
      <c r="R3" s="110">
        <v>44166</v>
      </c>
      <c r="S3" s="122">
        <v>44197</v>
      </c>
      <c r="T3" s="122">
        <v>44228</v>
      </c>
      <c r="U3" s="122">
        <v>44256</v>
      </c>
      <c r="V3" s="122">
        <v>44287</v>
      </c>
      <c r="W3" s="122">
        <v>44317</v>
      </c>
      <c r="X3" s="122">
        <v>44348</v>
      </c>
      <c r="Y3" s="122">
        <v>44378</v>
      </c>
      <c r="Z3" s="122">
        <v>44409</v>
      </c>
      <c r="AA3" s="122">
        <v>44440</v>
      </c>
      <c r="AB3" s="122">
        <v>44470</v>
      </c>
      <c r="AC3" s="122">
        <v>44501</v>
      </c>
      <c r="AD3" s="122">
        <v>44531</v>
      </c>
      <c r="AE3" s="123">
        <v>44562</v>
      </c>
      <c r="AF3" s="123">
        <v>44593</v>
      </c>
      <c r="AG3" s="123">
        <v>44621</v>
      </c>
      <c r="AH3" s="123">
        <v>44652</v>
      </c>
      <c r="AI3" s="123">
        <v>44682</v>
      </c>
      <c r="AJ3" s="123">
        <v>44713</v>
      </c>
      <c r="AK3" s="123">
        <v>44743</v>
      </c>
      <c r="AL3" s="123">
        <v>44774</v>
      </c>
      <c r="AM3" s="123">
        <v>44805</v>
      </c>
      <c r="AN3" s="123">
        <v>44835</v>
      </c>
      <c r="AO3" s="123">
        <v>44866</v>
      </c>
      <c r="AP3" s="123">
        <v>44896</v>
      </c>
      <c r="AQ3" s="124">
        <v>44927</v>
      </c>
      <c r="AR3" s="124">
        <v>44958</v>
      </c>
      <c r="AS3" s="124">
        <v>44986</v>
      </c>
      <c r="AT3" s="124">
        <v>45017</v>
      </c>
      <c r="AU3" s="124">
        <v>45047</v>
      </c>
      <c r="AV3" s="124">
        <v>45078</v>
      </c>
      <c r="AW3" s="124">
        <v>45108</v>
      </c>
      <c r="AX3" s="124">
        <v>45139</v>
      </c>
      <c r="AY3" s="124">
        <v>45170</v>
      </c>
      <c r="AZ3" s="124">
        <v>45200</v>
      </c>
      <c r="BA3" s="124">
        <v>45231</v>
      </c>
      <c r="BB3" s="124">
        <v>45261</v>
      </c>
      <c r="BC3" s="125">
        <v>45292</v>
      </c>
    </row>
    <row r="4" spans="1:55" s="119" customFormat="1">
      <c r="A4" s="120" t="s">
        <v>70</v>
      </c>
      <c r="B4" s="109">
        <v>43709</v>
      </c>
      <c r="C4" s="109">
        <v>43739</v>
      </c>
      <c r="D4" s="109">
        <v>43770</v>
      </c>
      <c r="E4" s="109">
        <v>43800</v>
      </c>
      <c r="F4" s="110">
        <v>43831</v>
      </c>
      <c r="G4" s="110">
        <v>43862</v>
      </c>
      <c r="H4" s="110">
        <v>43891</v>
      </c>
      <c r="I4" s="110">
        <v>43922</v>
      </c>
      <c r="J4" s="110">
        <v>43952</v>
      </c>
      <c r="K4" s="110">
        <v>43983</v>
      </c>
      <c r="L4" s="110">
        <v>44013</v>
      </c>
      <c r="M4" s="110">
        <v>44044</v>
      </c>
      <c r="N4" s="110">
        <v>44075</v>
      </c>
      <c r="O4" s="110">
        <v>44105</v>
      </c>
      <c r="P4" s="110">
        <v>44136</v>
      </c>
      <c r="Q4" s="110">
        <v>44166</v>
      </c>
      <c r="R4" s="122">
        <v>44197</v>
      </c>
      <c r="S4" s="122">
        <v>44228</v>
      </c>
      <c r="T4" s="122">
        <v>44256</v>
      </c>
      <c r="U4" s="122">
        <v>44287</v>
      </c>
      <c r="V4" s="122">
        <v>44317</v>
      </c>
      <c r="W4" s="122">
        <v>44348</v>
      </c>
      <c r="X4" s="122">
        <v>44378</v>
      </c>
      <c r="Y4" s="122">
        <v>44409</v>
      </c>
      <c r="Z4" s="122">
        <v>44440</v>
      </c>
      <c r="AA4" s="122">
        <v>44470</v>
      </c>
      <c r="AB4" s="122">
        <v>44501</v>
      </c>
      <c r="AC4" s="122">
        <v>44531</v>
      </c>
      <c r="AD4" s="123">
        <v>44562</v>
      </c>
      <c r="AE4" s="123">
        <v>44593</v>
      </c>
      <c r="AF4" s="123">
        <v>44621</v>
      </c>
      <c r="AG4" s="123">
        <v>44652</v>
      </c>
      <c r="AH4" s="123">
        <v>44682</v>
      </c>
      <c r="AI4" s="123">
        <v>44713</v>
      </c>
      <c r="AJ4" s="123">
        <v>44743</v>
      </c>
      <c r="AK4" s="123">
        <v>44774</v>
      </c>
      <c r="AL4" s="123">
        <v>44805</v>
      </c>
      <c r="AM4" s="123">
        <v>44835</v>
      </c>
      <c r="AN4" s="123">
        <v>44866</v>
      </c>
      <c r="AO4" s="123">
        <v>44896</v>
      </c>
      <c r="AP4" s="124">
        <v>44927</v>
      </c>
      <c r="AQ4" s="124">
        <v>44958</v>
      </c>
      <c r="AR4" s="124">
        <v>44986</v>
      </c>
      <c r="AS4" s="124">
        <v>45017</v>
      </c>
      <c r="AT4" s="124">
        <v>45047</v>
      </c>
      <c r="AU4" s="124">
        <v>45078</v>
      </c>
      <c r="AV4" s="124">
        <v>45108</v>
      </c>
      <c r="AW4" s="124">
        <v>45139</v>
      </c>
      <c r="AX4" s="124">
        <v>45170</v>
      </c>
      <c r="AY4" s="124">
        <v>45200</v>
      </c>
      <c r="AZ4" s="124">
        <v>45231</v>
      </c>
      <c r="BA4" s="124">
        <v>45261</v>
      </c>
      <c r="BB4" s="125">
        <v>45292</v>
      </c>
      <c r="BC4" s="125">
        <v>45323</v>
      </c>
    </row>
    <row r="5" spans="1:55" s="119" customFormat="1">
      <c r="A5" s="120" t="s">
        <v>71</v>
      </c>
      <c r="B5" s="109">
        <v>43739</v>
      </c>
      <c r="C5" s="109">
        <v>43770</v>
      </c>
      <c r="D5" s="109">
        <v>43800</v>
      </c>
      <c r="E5" s="110">
        <v>43831</v>
      </c>
      <c r="F5" s="110">
        <v>43862</v>
      </c>
      <c r="G5" s="110">
        <v>43891</v>
      </c>
      <c r="H5" s="110">
        <v>43922</v>
      </c>
      <c r="I5" s="110">
        <v>43952</v>
      </c>
      <c r="J5" s="110">
        <v>43983</v>
      </c>
      <c r="K5" s="110">
        <v>44013</v>
      </c>
      <c r="L5" s="110">
        <v>44044</v>
      </c>
      <c r="M5" s="110">
        <v>44075</v>
      </c>
      <c r="N5" s="110">
        <v>44105</v>
      </c>
      <c r="O5" s="110">
        <v>44136</v>
      </c>
      <c r="P5" s="110">
        <v>44166</v>
      </c>
      <c r="Q5" s="122">
        <v>44197</v>
      </c>
      <c r="R5" s="122">
        <v>44228</v>
      </c>
      <c r="S5" s="122">
        <v>44256</v>
      </c>
      <c r="T5" s="122">
        <v>44287</v>
      </c>
      <c r="U5" s="122">
        <v>44317</v>
      </c>
      <c r="V5" s="122">
        <v>44348</v>
      </c>
      <c r="W5" s="122">
        <v>44378</v>
      </c>
      <c r="X5" s="122">
        <v>44409</v>
      </c>
      <c r="Y5" s="122">
        <v>44440</v>
      </c>
      <c r="Z5" s="122">
        <v>44470</v>
      </c>
      <c r="AA5" s="122">
        <v>44501</v>
      </c>
      <c r="AB5" s="122">
        <v>44531</v>
      </c>
      <c r="AC5" s="123">
        <v>44562</v>
      </c>
      <c r="AD5" s="123">
        <v>44593</v>
      </c>
      <c r="AE5" s="123">
        <v>44621</v>
      </c>
      <c r="AF5" s="123">
        <v>44652</v>
      </c>
      <c r="AG5" s="123">
        <v>44682</v>
      </c>
      <c r="AH5" s="123">
        <v>44713</v>
      </c>
      <c r="AI5" s="123">
        <v>44743</v>
      </c>
      <c r="AJ5" s="123">
        <v>44774</v>
      </c>
      <c r="AK5" s="123">
        <v>44805</v>
      </c>
      <c r="AL5" s="123">
        <v>44835</v>
      </c>
      <c r="AM5" s="123">
        <v>44866</v>
      </c>
      <c r="AN5" s="123">
        <v>44896</v>
      </c>
      <c r="AO5" s="124">
        <v>44927</v>
      </c>
      <c r="AP5" s="124">
        <v>44958</v>
      </c>
      <c r="AQ5" s="124">
        <v>44986</v>
      </c>
      <c r="AR5" s="124">
        <v>45017</v>
      </c>
      <c r="AS5" s="124">
        <v>45047</v>
      </c>
      <c r="AT5" s="124">
        <v>45078</v>
      </c>
      <c r="AU5" s="124">
        <v>45108</v>
      </c>
      <c r="AV5" s="124">
        <v>45139</v>
      </c>
      <c r="AW5" s="124">
        <v>45170</v>
      </c>
      <c r="AX5" s="124">
        <v>45200</v>
      </c>
      <c r="AY5" s="124">
        <v>45231</v>
      </c>
      <c r="AZ5" s="124">
        <v>45261</v>
      </c>
      <c r="BA5" s="125">
        <v>45292</v>
      </c>
      <c r="BB5" s="125">
        <v>45323</v>
      </c>
      <c r="BC5" s="125">
        <v>45352</v>
      </c>
    </row>
    <row r="6" spans="1:55">
      <c r="A6" s="108" t="s">
        <v>165</v>
      </c>
      <c r="B6" s="113" t="s">
        <v>168</v>
      </c>
      <c r="C6" s="116" t="s">
        <v>196</v>
      </c>
      <c r="D6" s="130" t="s">
        <v>197</v>
      </c>
      <c r="E6" s="114" t="s">
        <v>169</v>
      </c>
      <c r="F6" s="114" t="s">
        <v>170</v>
      </c>
      <c r="G6" s="114" t="s">
        <v>171</v>
      </c>
      <c r="H6" s="115" t="s">
        <v>172</v>
      </c>
      <c r="I6" s="115" t="s">
        <v>173</v>
      </c>
      <c r="J6" s="115" t="s">
        <v>174</v>
      </c>
      <c r="K6" s="115" t="s">
        <v>175</v>
      </c>
      <c r="L6" s="115" t="s">
        <v>176</v>
      </c>
      <c r="M6" s="115" t="s">
        <v>177</v>
      </c>
      <c r="N6" s="115" t="s">
        <v>198</v>
      </c>
      <c r="O6" s="115" t="s">
        <v>199</v>
      </c>
      <c r="P6" s="132">
        <v>2021</v>
      </c>
      <c r="Q6" s="126" t="s">
        <v>200</v>
      </c>
      <c r="R6" s="126" t="s">
        <v>201</v>
      </c>
      <c r="S6" s="126" t="s">
        <v>202</v>
      </c>
      <c r="T6" s="126" t="s">
        <v>181</v>
      </c>
      <c r="U6" s="126" t="s">
        <v>182</v>
      </c>
      <c r="V6" s="126" t="s">
        <v>183</v>
      </c>
      <c r="W6" s="126" t="s">
        <v>184</v>
      </c>
      <c r="X6" s="126" t="s">
        <v>185</v>
      </c>
      <c r="Y6" s="126" t="s">
        <v>178</v>
      </c>
      <c r="Z6" s="126" t="s">
        <v>203</v>
      </c>
      <c r="AA6" s="126" t="s">
        <v>204</v>
      </c>
      <c r="AB6" s="131">
        <v>2022</v>
      </c>
      <c r="AC6" s="127" t="s">
        <v>205</v>
      </c>
      <c r="AD6" s="127" t="s">
        <v>206</v>
      </c>
      <c r="AE6" s="127" t="s">
        <v>207</v>
      </c>
      <c r="AF6" s="127" t="s">
        <v>186</v>
      </c>
      <c r="AG6" s="127" t="s">
        <v>187</v>
      </c>
      <c r="AH6" s="127" t="s">
        <v>188</v>
      </c>
      <c r="AI6" s="127" t="s">
        <v>189</v>
      </c>
      <c r="AJ6" s="127" t="s">
        <v>190</v>
      </c>
      <c r="AK6" s="127" t="s">
        <v>179</v>
      </c>
      <c r="AL6" s="127" t="s">
        <v>208</v>
      </c>
      <c r="AM6" s="127" t="s">
        <v>209</v>
      </c>
      <c r="AN6" s="133">
        <v>2023</v>
      </c>
      <c r="AO6" s="128" t="s">
        <v>210</v>
      </c>
      <c r="AP6" s="128" t="s">
        <v>211</v>
      </c>
      <c r="AQ6" s="128" t="s">
        <v>212</v>
      </c>
      <c r="AR6" s="128" t="s">
        <v>191</v>
      </c>
      <c r="AS6" s="128" t="s">
        <v>192</v>
      </c>
      <c r="AT6" s="128" t="s">
        <v>193</v>
      </c>
      <c r="AU6" s="128" t="s">
        <v>194</v>
      </c>
      <c r="AV6" s="128" t="s">
        <v>195</v>
      </c>
      <c r="AW6" s="128" t="s">
        <v>180</v>
      </c>
      <c r="AX6" s="128" t="s">
        <v>213</v>
      </c>
      <c r="AY6" s="128" t="s">
        <v>214</v>
      </c>
      <c r="AZ6" s="134">
        <v>2024</v>
      </c>
      <c r="BA6" s="129" t="s">
        <v>215</v>
      </c>
      <c r="BB6" s="129" t="s">
        <v>216</v>
      </c>
      <c r="BC6" s="129" t="s">
        <v>217</v>
      </c>
    </row>
    <row r="7" spans="1:55">
      <c r="A7" s="108" t="s">
        <v>73</v>
      </c>
      <c r="B7" s="121">
        <v>2020</v>
      </c>
      <c r="C7" s="121">
        <v>2020</v>
      </c>
      <c r="D7" s="121">
        <v>2021</v>
      </c>
      <c r="E7" s="121">
        <v>2021</v>
      </c>
      <c r="F7" s="121">
        <v>2021</v>
      </c>
      <c r="G7" s="121">
        <v>2021</v>
      </c>
      <c r="H7" s="121">
        <v>2021</v>
      </c>
      <c r="I7" s="121">
        <v>2021</v>
      </c>
      <c r="J7" s="121">
        <v>2021</v>
      </c>
      <c r="K7" s="121">
        <v>2021</v>
      </c>
      <c r="L7" s="121">
        <v>2021</v>
      </c>
      <c r="M7" s="121">
        <v>2021</v>
      </c>
      <c r="N7" s="121">
        <v>2021</v>
      </c>
      <c r="O7" s="121">
        <v>2021</v>
      </c>
      <c r="P7" s="121">
        <v>2022</v>
      </c>
      <c r="Q7" s="121">
        <v>2022</v>
      </c>
      <c r="R7" s="121">
        <v>2022</v>
      </c>
      <c r="S7" s="121">
        <v>2022</v>
      </c>
      <c r="T7" s="121">
        <v>2022</v>
      </c>
      <c r="U7" s="121">
        <v>2022</v>
      </c>
      <c r="V7" s="121">
        <v>2022</v>
      </c>
      <c r="W7" s="121">
        <v>2022</v>
      </c>
      <c r="X7" s="121">
        <v>2022</v>
      </c>
      <c r="Y7" s="121">
        <v>2022</v>
      </c>
      <c r="Z7" s="121">
        <v>2022</v>
      </c>
      <c r="AA7" s="121">
        <v>2022</v>
      </c>
      <c r="AB7" s="121">
        <v>2023</v>
      </c>
      <c r="AC7" s="121">
        <v>2023</v>
      </c>
      <c r="AD7" s="121">
        <v>2023</v>
      </c>
      <c r="AE7" s="121">
        <v>2023</v>
      </c>
      <c r="AF7" s="121">
        <v>2023</v>
      </c>
      <c r="AG7" s="121">
        <v>2023</v>
      </c>
      <c r="AH7" s="121">
        <v>2023</v>
      </c>
      <c r="AI7" s="121">
        <v>2023</v>
      </c>
      <c r="AJ7" s="121">
        <v>2023</v>
      </c>
      <c r="AK7" s="121">
        <v>2023</v>
      </c>
      <c r="AL7" s="121">
        <v>2023</v>
      </c>
      <c r="AM7" s="121">
        <v>2023</v>
      </c>
      <c r="AN7" s="121">
        <v>2024</v>
      </c>
      <c r="AO7" s="121">
        <v>2024</v>
      </c>
      <c r="AP7" s="121">
        <v>2024</v>
      </c>
      <c r="AQ7" s="121">
        <v>2024</v>
      </c>
      <c r="AR7" s="121">
        <v>2024</v>
      </c>
      <c r="AS7" s="121">
        <v>2024</v>
      </c>
      <c r="AT7" s="121">
        <v>2024</v>
      </c>
      <c r="AU7" s="121">
        <v>2024</v>
      </c>
      <c r="AV7" s="121">
        <v>2024</v>
      </c>
      <c r="AW7" s="121">
        <v>2024</v>
      </c>
      <c r="AX7" s="121">
        <v>2024</v>
      </c>
      <c r="AY7" s="121">
        <v>2024</v>
      </c>
      <c r="AZ7" s="121">
        <v>2025</v>
      </c>
      <c r="BA7" s="121">
        <v>2025</v>
      </c>
      <c r="BB7" s="121">
        <v>2025</v>
      </c>
      <c r="BC7" s="121">
        <v>2025</v>
      </c>
    </row>
    <row r="8" spans="1:55">
      <c r="A8" s="108" t="s">
        <v>74</v>
      </c>
      <c r="B8" s="121">
        <v>2021</v>
      </c>
      <c r="C8" s="121">
        <v>2021</v>
      </c>
      <c r="D8" s="121">
        <v>2022</v>
      </c>
      <c r="E8" s="121">
        <v>2022</v>
      </c>
      <c r="F8" s="121">
        <v>2022</v>
      </c>
      <c r="G8" s="121">
        <v>2022</v>
      </c>
      <c r="H8" s="121">
        <v>2022</v>
      </c>
      <c r="I8" s="121">
        <v>2022</v>
      </c>
      <c r="J8" s="121">
        <v>2022</v>
      </c>
      <c r="K8" s="121">
        <v>2022</v>
      </c>
      <c r="L8" s="121">
        <v>2022</v>
      </c>
      <c r="M8" s="121">
        <v>2022</v>
      </c>
      <c r="N8" s="121">
        <v>2022</v>
      </c>
      <c r="O8" s="121">
        <v>2022</v>
      </c>
      <c r="P8" s="121">
        <v>2023</v>
      </c>
      <c r="Q8" s="121">
        <v>2023</v>
      </c>
      <c r="R8" s="121">
        <v>2023</v>
      </c>
      <c r="S8" s="121">
        <v>2023</v>
      </c>
      <c r="T8" s="121">
        <v>2023</v>
      </c>
      <c r="U8" s="121">
        <v>2023</v>
      </c>
      <c r="V8" s="121">
        <v>2023</v>
      </c>
      <c r="W8" s="121">
        <v>2023</v>
      </c>
      <c r="X8" s="121">
        <v>2023</v>
      </c>
      <c r="Y8" s="121">
        <v>2023</v>
      </c>
      <c r="Z8" s="121">
        <v>2023</v>
      </c>
      <c r="AA8" s="121">
        <v>2023</v>
      </c>
      <c r="AB8" s="121">
        <v>2024</v>
      </c>
      <c r="AC8" s="121">
        <v>2024</v>
      </c>
      <c r="AD8" s="121">
        <v>2024</v>
      </c>
      <c r="AE8" s="121">
        <v>2024</v>
      </c>
      <c r="AF8" s="121">
        <v>2024</v>
      </c>
      <c r="AG8" s="121">
        <v>2024</v>
      </c>
      <c r="AH8" s="121">
        <v>2024</v>
      </c>
      <c r="AI8" s="121">
        <v>2024</v>
      </c>
      <c r="AJ8" s="121">
        <v>2024</v>
      </c>
      <c r="AK8" s="121">
        <v>2024</v>
      </c>
      <c r="AL8" s="121">
        <v>2024</v>
      </c>
      <c r="AM8" s="121">
        <v>2024</v>
      </c>
      <c r="AN8" s="121">
        <v>2025</v>
      </c>
      <c r="AO8" s="121">
        <v>2025</v>
      </c>
      <c r="AP8" s="121">
        <v>2025</v>
      </c>
      <c r="AQ8" s="121">
        <v>2025</v>
      </c>
      <c r="AR8" s="121">
        <v>2025</v>
      </c>
      <c r="AS8" s="121">
        <v>2025</v>
      </c>
      <c r="AT8" s="121">
        <v>2025</v>
      </c>
      <c r="AU8" s="121">
        <v>2025</v>
      </c>
      <c r="AV8" s="121">
        <v>2025</v>
      </c>
      <c r="AW8" s="121">
        <v>2025</v>
      </c>
      <c r="AX8" s="121">
        <v>2025</v>
      </c>
      <c r="AY8" s="121">
        <v>2025</v>
      </c>
      <c r="AZ8" s="121">
        <v>2026</v>
      </c>
      <c r="BA8" s="121">
        <v>2026</v>
      </c>
      <c r="BB8" s="121">
        <v>2026</v>
      </c>
      <c r="BC8" s="121">
        <v>2026</v>
      </c>
    </row>
    <row r="9" spans="1:55">
      <c r="A9" s="108" t="s">
        <v>75</v>
      </c>
      <c r="B9" s="121">
        <v>2022</v>
      </c>
      <c r="C9" s="121">
        <v>2022</v>
      </c>
      <c r="D9" s="121">
        <v>2023</v>
      </c>
      <c r="E9" s="121">
        <v>2023</v>
      </c>
      <c r="F9" s="121">
        <v>2023</v>
      </c>
      <c r="G9" s="121">
        <v>2023</v>
      </c>
      <c r="H9" s="121">
        <v>2023</v>
      </c>
      <c r="I9" s="121">
        <v>2023</v>
      </c>
      <c r="J9" s="121">
        <v>2023</v>
      </c>
      <c r="K9" s="121">
        <v>2023</v>
      </c>
      <c r="L9" s="121">
        <v>2023</v>
      </c>
      <c r="M9" s="121">
        <v>2023</v>
      </c>
      <c r="N9" s="121">
        <v>2023</v>
      </c>
      <c r="O9" s="121">
        <v>2023</v>
      </c>
      <c r="P9" s="121">
        <v>2024</v>
      </c>
      <c r="Q9" s="121">
        <v>2024</v>
      </c>
      <c r="R9" s="121">
        <v>2024</v>
      </c>
      <c r="S9" s="121">
        <v>2024</v>
      </c>
      <c r="T9" s="121">
        <v>2024</v>
      </c>
      <c r="U9" s="121">
        <v>2024</v>
      </c>
      <c r="V9" s="121">
        <v>2024</v>
      </c>
      <c r="W9" s="121">
        <v>2024</v>
      </c>
      <c r="X9" s="121">
        <v>2024</v>
      </c>
      <c r="Y9" s="121">
        <v>2024</v>
      </c>
      <c r="Z9" s="121">
        <v>2024</v>
      </c>
      <c r="AA9" s="121">
        <v>2024</v>
      </c>
      <c r="AB9" s="121">
        <v>2025</v>
      </c>
      <c r="AC9" s="121">
        <v>2025</v>
      </c>
      <c r="AD9" s="121">
        <v>2025</v>
      </c>
      <c r="AE9" s="121">
        <v>2025</v>
      </c>
      <c r="AF9" s="121">
        <v>2025</v>
      </c>
      <c r="AG9" s="121">
        <v>2025</v>
      </c>
      <c r="AH9" s="121">
        <v>2025</v>
      </c>
      <c r="AI9" s="121">
        <v>2025</v>
      </c>
      <c r="AJ9" s="121">
        <v>2025</v>
      </c>
      <c r="AK9" s="121">
        <v>2025</v>
      </c>
      <c r="AL9" s="121">
        <v>2025</v>
      </c>
      <c r="AM9" s="121">
        <v>2025</v>
      </c>
      <c r="AN9" s="121">
        <v>2026</v>
      </c>
      <c r="AO9" s="121">
        <v>2026</v>
      </c>
      <c r="AP9" s="121">
        <v>2026</v>
      </c>
      <c r="AQ9" s="121">
        <v>2026</v>
      </c>
      <c r="AR9" s="121">
        <v>2026</v>
      </c>
      <c r="AS9" s="121">
        <v>2026</v>
      </c>
      <c r="AT9" s="121">
        <v>2026</v>
      </c>
      <c r="AU9" s="121">
        <v>2026</v>
      </c>
      <c r="AV9" s="121">
        <v>2026</v>
      </c>
      <c r="AW9" s="121">
        <v>2026</v>
      </c>
      <c r="AX9" s="121">
        <v>2026</v>
      </c>
      <c r="AY9" s="121">
        <v>2026</v>
      </c>
      <c r="AZ9" s="121">
        <v>2027</v>
      </c>
      <c r="BA9" s="121">
        <v>2027</v>
      </c>
      <c r="BB9" s="121">
        <v>2027</v>
      </c>
      <c r="BC9" s="121">
        <v>2027</v>
      </c>
    </row>
    <row r="10" spans="1:55">
      <c r="A10" s="108" t="s">
        <v>76</v>
      </c>
      <c r="B10" s="121">
        <v>2023</v>
      </c>
      <c r="C10" s="121">
        <v>2023</v>
      </c>
      <c r="D10" s="121">
        <v>2024</v>
      </c>
      <c r="E10" s="121">
        <v>2024</v>
      </c>
      <c r="F10" s="121">
        <v>2024</v>
      </c>
      <c r="G10" s="121">
        <v>2024</v>
      </c>
      <c r="H10" s="121">
        <v>2024</v>
      </c>
      <c r="I10" s="121">
        <v>2024</v>
      </c>
      <c r="J10" s="121">
        <v>2024</v>
      </c>
      <c r="K10" s="121">
        <v>2024</v>
      </c>
      <c r="L10" s="121">
        <v>2024</v>
      </c>
      <c r="M10" s="121">
        <v>2024</v>
      </c>
      <c r="N10" s="121">
        <v>2024</v>
      </c>
      <c r="O10" s="121">
        <v>2024</v>
      </c>
      <c r="P10" s="121">
        <v>2025</v>
      </c>
      <c r="Q10" s="121">
        <v>2025</v>
      </c>
      <c r="R10" s="121">
        <v>2025</v>
      </c>
      <c r="S10" s="121">
        <v>2025</v>
      </c>
      <c r="T10" s="121">
        <v>2025</v>
      </c>
      <c r="U10" s="121">
        <v>2025</v>
      </c>
      <c r="V10" s="121">
        <v>2025</v>
      </c>
      <c r="W10" s="121">
        <v>2025</v>
      </c>
      <c r="X10" s="121">
        <v>2025</v>
      </c>
      <c r="Y10" s="121">
        <v>2025</v>
      </c>
      <c r="Z10" s="121">
        <v>2025</v>
      </c>
      <c r="AA10" s="121">
        <v>2025</v>
      </c>
      <c r="AB10" s="121">
        <v>2026</v>
      </c>
      <c r="AC10" s="121">
        <v>2026</v>
      </c>
      <c r="AD10" s="121">
        <v>2026</v>
      </c>
      <c r="AE10" s="121">
        <v>2026</v>
      </c>
      <c r="AF10" s="121">
        <v>2026</v>
      </c>
      <c r="AG10" s="121">
        <v>2026</v>
      </c>
      <c r="AH10" s="121">
        <v>2026</v>
      </c>
      <c r="AI10" s="121">
        <v>2026</v>
      </c>
      <c r="AJ10" s="121">
        <v>2026</v>
      </c>
      <c r="AK10" s="121">
        <v>2026</v>
      </c>
      <c r="AL10" s="121">
        <v>2026</v>
      </c>
      <c r="AM10" s="121">
        <v>2026</v>
      </c>
      <c r="AN10" s="121">
        <v>2027</v>
      </c>
      <c r="AO10" s="121">
        <v>2027</v>
      </c>
      <c r="AP10" s="121">
        <v>2027</v>
      </c>
      <c r="AQ10" s="121">
        <v>2027</v>
      </c>
      <c r="AR10" s="121">
        <v>2027</v>
      </c>
      <c r="AS10" s="121">
        <v>2027</v>
      </c>
      <c r="AT10" s="121">
        <v>2027</v>
      </c>
      <c r="AU10" s="121">
        <v>2027</v>
      </c>
      <c r="AV10" s="121">
        <v>2027</v>
      </c>
      <c r="AW10" s="121">
        <v>2027</v>
      </c>
      <c r="AX10" s="121">
        <v>2027</v>
      </c>
      <c r="AY10" s="121">
        <v>2027</v>
      </c>
      <c r="AZ10" s="121">
        <v>2028</v>
      </c>
      <c r="BA10" s="121">
        <v>2028</v>
      </c>
      <c r="BB10" s="121">
        <v>2028</v>
      </c>
      <c r="BC10" s="121">
        <v>2028</v>
      </c>
    </row>
    <row r="13" spans="1:55">
      <c r="A13" s="53"/>
    </row>
    <row r="14" spans="1:55">
      <c r="A14" s="48">
        <f ca="1">TODAY()</f>
        <v>44981</v>
      </c>
      <c r="B14" s="7">
        <v>2</v>
      </c>
      <c r="C14" s="7">
        <v>3</v>
      </c>
      <c r="D14" s="7">
        <v>4</v>
      </c>
      <c r="E14" s="7">
        <v>5</v>
      </c>
      <c r="F14" s="7">
        <v>6</v>
      </c>
      <c r="G14" s="7">
        <v>7</v>
      </c>
      <c r="H14" s="7">
        <v>8</v>
      </c>
      <c r="I14" s="7">
        <v>9</v>
      </c>
      <c r="J14" s="7">
        <v>10</v>
      </c>
    </row>
    <row r="15" spans="1:55">
      <c r="A15" s="48"/>
      <c r="B15" s="7" t="s">
        <v>68</v>
      </c>
      <c r="C15" s="7" t="s">
        <v>69</v>
      </c>
      <c r="D15" s="7" t="s">
        <v>70</v>
      </c>
      <c r="E15" s="7" t="s">
        <v>71</v>
      </c>
      <c r="F15" s="7" t="s">
        <v>72</v>
      </c>
      <c r="G15" s="7" t="s">
        <v>73</v>
      </c>
      <c r="H15" s="7" t="s">
        <v>74</v>
      </c>
      <c r="I15" s="7" t="s">
        <v>75</v>
      </c>
      <c r="J15" s="7" t="s">
        <v>76</v>
      </c>
    </row>
    <row r="16" spans="1:55">
      <c r="B16" s="111">
        <f ca="1">HLOOKUP(DATE(YEAR($A$14),MONTH($A$14),1),$B$1:$BC$10,B14,FALSE)</f>
        <v>44958</v>
      </c>
      <c r="C16" s="111">
        <f ca="1">HLOOKUP(DATE(YEAR($A$14),MONTH($A$14),1),$B$1:$BC$10,C14,FALSE)</f>
        <v>44986</v>
      </c>
      <c r="D16" s="111">
        <f t="shared" ref="D16:J16" ca="1" si="0">HLOOKUP(DATE(YEAR($A$14),MONTH($A$14),1),$B$1:$BC$10,D14,FALSE)</f>
        <v>45017</v>
      </c>
      <c r="E16" s="111">
        <f t="shared" ca="1" si="0"/>
        <v>45047</v>
      </c>
      <c r="F16" s="7" t="str">
        <f t="shared" ca="1" si="0"/>
        <v>Jun-Dec 23</v>
      </c>
      <c r="G16" s="112">
        <f t="shared" ca="1" si="0"/>
        <v>2024</v>
      </c>
      <c r="H16" s="112">
        <f t="shared" ca="1" si="0"/>
        <v>2025</v>
      </c>
      <c r="I16" s="112">
        <f t="shared" ca="1" si="0"/>
        <v>2026</v>
      </c>
      <c r="J16" s="112">
        <f t="shared" ca="1" si="0"/>
        <v>2027</v>
      </c>
      <c r="K16" s="112"/>
      <c r="L16" s="112"/>
      <c r="M16" s="112"/>
    </row>
  </sheetData>
  <conditionalFormatting sqref="B7:BC10">
    <cfRule type="cellIs" dxfId="8" priority="1" operator="equal">
      <formula>2028</formula>
    </cfRule>
    <cfRule type="cellIs" dxfId="7" priority="2" operator="equal">
      <formula>2027</formula>
    </cfRule>
    <cfRule type="cellIs" dxfId="6" priority="3" operator="equal">
      <formula>2026</formula>
    </cfRule>
    <cfRule type="cellIs" dxfId="5" priority="4" operator="equal">
      <formula>2023</formula>
    </cfRule>
    <cfRule type="cellIs" dxfId="4" priority="5" operator="equal">
      <formula>2025</formula>
    </cfRule>
    <cfRule type="cellIs" dxfId="3" priority="6" operator="equal">
      <formula>2024</formula>
    </cfRule>
    <cfRule type="cellIs" dxfId="2" priority="7" operator="equal">
      <formula>2022</formula>
    </cfRule>
    <cfRule type="cellIs" dxfId="1" priority="9" operator="equal">
      <formula>2020</formula>
    </cfRule>
  </conditionalFormatting>
  <conditionalFormatting sqref="B6:BC10">
    <cfRule type="cellIs" dxfId="0" priority="8" operator="equal">
      <formula>2021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B2:S224"/>
  <sheetViews>
    <sheetView workbookViewId="0">
      <selection activeCell="S4" sqref="S4:S5"/>
    </sheetView>
  </sheetViews>
  <sheetFormatPr defaultRowHeight="15"/>
  <cols>
    <col min="2" max="3" width="10.7109375" bestFit="1" customWidth="1"/>
    <col min="4" max="4" width="10.140625" bestFit="1" customWidth="1"/>
  </cols>
  <sheetData>
    <row r="2" spans="2:19">
      <c r="C2" s="271">
        <v>44621</v>
      </c>
      <c r="D2" t="s">
        <v>68</v>
      </c>
    </row>
    <row r="3" spans="2:19">
      <c r="B3" s="53">
        <v>43103</v>
      </c>
      <c r="C3" s="276">
        <f>_xlfn.XLOOKUP(B3,FPC_TABLE!B:B,FPC_TABLE!K:K)</f>
        <v>150</v>
      </c>
      <c r="D3" s="276">
        <v>177</v>
      </c>
      <c r="O3" t="s">
        <v>68</v>
      </c>
      <c r="P3">
        <f>_xlfn.STDEV.P(D3:D224)</f>
        <v>148.9132840375907</v>
      </c>
    </row>
    <row r="4" spans="2:19">
      <c r="B4" s="53">
        <v>43109</v>
      </c>
      <c r="C4" s="276">
        <f>_xlfn.XLOOKUP(B4,FPC_TABLE!B:B,FPC_TABLE!K:K)</f>
        <v>150</v>
      </c>
      <c r="D4" s="276">
        <v>168</v>
      </c>
      <c r="O4" s="271">
        <v>44621</v>
      </c>
      <c r="P4">
        <f>_xlfn.STDEV.P(C203:C224)</f>
        <v>75.911010999123775</v>
      </c>
      <c r="Q4" s="89"/>
      <c r="R4" s="89"/>
      <c r="S4" s="89"/>
    </row>
    <row r="5" spans="2:19">
      <c r="B5" s="53">
        <v>43116</v>
      </c>
      <c r="C5" s="276">
        <f>_xlfn.XLOOKUP(B5,FPC_TABLE!B:B,FPC_TABLE!K:K)</f>
        <v>150</v>
      </c>
      <c r="D5" s="276">
        <v>165</v>
      </c>
      <c r="O5" s="271"/>
      <c r="Q5" s="89"/>
      <c r="R5" s="89"/>
    </row>
    <row r="6" spans="2:19">
      <c r="B6" s="53">
        <v>43123</v>
      </c>
      <c r="C6" s="276">
        <f>_xlfn.XLOOKUP(B6,FPC_TABLE!B:B,FPC_TABLE!K:K)</f>
        <v>150</v>
      </c>
      <c r="D6" s="276">
        <v>168</v>
      </c>
      <c r="O6" s="271"/>
      <c r="Q6" s="89"/>
      <c r="R6" s="89"/>
    </row>
    <row r="7" spans="2:19">
      <c r="B7" s="53">
        <v>43130</v>
      </c>
      <c r="C7" s="276">
        <f>_xlfn.XLOOKUP(B7,FPC_TABLE!B:B,FPC_TABLE!K:K)</f>
        <v>150</v>
      </c>
      <c r="D7" s="276">
        <v>177.07</v>
      </c>
      <c r="O7" s="271"/>
      <c r="Q7" s="89"/>
      <c r="R7" s="89"/>
    </row>
    <row r="8" spans="2:19">
      <c r="B8" s="53">
        <v>43137</v>
      </c>
      <c r="C8" s="276">
        <f>_xlfn.XLOOKUP(B8,FPC_TABLE!B:B,FPC_TABLE!K:K)</f>
        <v>150</v>
      </c>
      <c r="D8" s="276">
        <v>178</v>
      </c>
      <c r="O8" s="271"/>
      <c r="Q8" s="89"/>
      <c r="R8" s="89"/>
    </row>
    <row r="9" spans="2:19">
      <c r="B9" s="53">
        <v>43146</v>
      </c>
      <c r="C9" s="276">
        <f>_xlfn.XLOOKUP(B9,FPC_TABLE!B:B,FPC_TABLE!K:K)</f>
        <v>150</v>
      </c>
      <c r="D9" s="276">
        <v>209</v>
      </c>
      <c r="O9" s="271"/>
      <c r="Q9" s="89"/>
      <c r="R9" s="89"/>
    </row>
    <row r="10" spans="2:19">
      <c r="B10" s="53">
        <v>43151</v>
      </c>
      <c r="C10" s="276">
        <f>_xlfn.XLOOKUP(B10,FPC_TABLE!B:B,FPC_TABLE!K:K)</f>
        <v>150</v>
      </c>
      <c r="D10" s="276">
        <v>193</v>
      </c>
      <c r="O10" s="271"/>
      <c r="Q10" s="89"/>
      <c r="R10" s="89"/>
    </row>
    <row r="11" spans="2:19">
      <c r="B11" s="53">
        <v>43158</v>
      </c>
      <c r="C11" s="276">
        <f>_xlfn.XLOOKUP(B11,FPC_TABLE!B:B,FPC_TABLE!K:K)</f>
        <v>160</v>
      </c>
      <c r="D11" s="276">
        <v>182.79</v>
      </c>
      <c r="O11" s="271"/>
      <c r="Q11" s="89"/>
      <c r="R11" s="89"/>
    </row>
    <row r="12" spans="2:19">
      <c r="B12" s="53">
        <v>43165</v>
      </c>
      <c r="C12" s="276">
        <f>_xlfn.XLOOKUP(B12,FPC_TABLE!B:B,FPC_TABLE!K:K)</f>
        <v>160</v>
      </c>
      <c r="D12" s="276">
        <v>238</v>
      </c>
      <c r="O12" s="271"/>
      <c r="Q12" s="89"/>
      <c r="R12" s="89"/>
    </row>
    <row r="13" spans="2:19">
      <c r="B13" s="53">
        <v>43172</v>
      </c>
      <c r="C13" s="276">
        <f>_xlfn.XLOOKUP(B13,FPC_TABLE!B:B,FPC_TABLE!K:K)</f>
        <v>165</v>
      </c>
      <c r="D13" s="276">
        <v>222</v>
      </c>
      <c r="O13" s="271"/>
      <c r="Q13" s="89"/>
      <c r="R13" s="89"/>
    </row>
    <row r="14" spans="2:19">
      <c r="B14" s="53">
        <v>43179</v>
      </c>
      <c r="C14" s="276">
        <f>_xlfn.XLOOKUP(B14,FPC_TABLE!B:B,FPC_TABLE!K:K)</f>
        <v>165</v>
      </c>
      <c r="D14" s="276">
        <v>218</v>
      </c>
      <c r="O14" s="271"/>
      <c r="Q14" s="89"/>
      <c r="R14" s="89"/>
    </row>
    <row r="15" spans="2:19">
      <c r="B15" s="53">
        <v>43186</v>
      </c>
      <c r="C15" s="276">
        <f>_xlfn.XLOOKUP(B15,FPC_TABLE!B:B,FPC_TABLE!K:K)</f>
        <v>165</v>
      </c>
      <c r="D15" s="276">
        <v>214</v>
      </c>
      <c r="O15" s="271"/>
      <c r="Q15" s="89"/>
      <c r="R15" s="89"/>
    </row>
    <row r="16" spans="2:19">
      <c r="B16" s="53">
        <v>43193</v>
      </c>
      <c r="C16" s="276">
        <f>_xlfn.XLOOKUP(B16,FPC_TABLE!B:B,FPC_TABLE!K:K)</f>
        <v>160</v>
      </c>
      <c r="D16" s="276">
        <v>91</v>
      </c>
      <c r="O16" s="271"/>
    </row>
    <row r="17" spans="2:15">
      <c r="B17" s="53">
        <v>43200</v>
      </c>
      <c r="C17" s="276">
        <f>_xlfn.XLOOKUP(B17,FPC_TABLE!B:B,FPC_TABLE!K:K)</f>
        <v>155</v>
      </c>
      <c r="D17" s="276">
        <v>97</v>
      </c>
      <c r="O17" s="271"/>
    </row>
    <row r="18" spans="2:15">
      <c r="B18" s="53">
        <v>43207</v>
      </c>
      <c r="C18" s="276">
        <f>_xlfn.XLOOKUP(B18,FPC_TABLE!B:B,FPC_TABLE!K:K)</f>
        <v>155</v>
      </c>
      <c r="D18" s="276">
        <v>104</v>
      </c>
      <c r="O18" s="271"/>
    </row>
    <row r="19" spans="2:15">
      <c r="B19" s="53">
        <v>43214</v>
      </c>
      <c r="C19" s="276">
        <f>_xlfn.XLOOKUP(B19,FPC_TABLE!B:B,FPC_TABLE!K:K)</f>
        <v>155</v>
      </c>
      <c r="D19" s="276">
        <v>107</v>
      </c>
      <c r="O19" s="271"/>
    </row>
    <row r="20" spans="2:15">
      <c r="B20" s="53">
        <v>43222</v>
      </c>
      <c r="C20" s="276">
        <f>_xlfn.XLOOKUP(B20,FPC_TABLE!B:B,FPC_TABLE!K:K)</f>
        <v>155</v>
      </c>
      <c r="D20" s="276">
        <v>255</v>
      </c>
      <c r="O20" s="271"/>
    </row>
    <row r="21" spans="2:15">
      <c r="B21" s="53">
        <v>43228</v>
      </c>
      <c r="C21" s="276">
        <f>_xlfn.XLOOKUP(B21,FPC_TABLE!B:B,FPC_TABLE!K:K)</f>
        <v>155</v>
      </c>
      <c r="D21" s="276">
        <v>261</v>
      </c>
      <c r="O21" s="271"/>
    </row>
    <row r="22" spans="2:15">
      <c r="B22" s="53">
        <v>43234</v>
      </c>
      <c r="C22" s="276">
        <f>_xlfn.XLOOKUP(B22,FPC_TABLE!B:B,FPC_TABLE!K:K)</f>
        <v>155</v>
      </c>
      <c r="D22" s="276">
        <v>292</v>
      </c>
      <c r="O22" s="271"/>
    </row>
    <row r="23" spans="2:15">
      <c r="B23" s="53">
        <v>43242</v>
      </c>
      <c r="C23" s="276">
        <f>_xlfn.XLOOKUP(B23,FPC_TABLE!B:B,FPC_TABLE!K:K)</f>
        <v>155</v>
      </c>
      <c r="D23" s="276">
        <v>303</v>
      </c>
      <c r="O23" s="271"/>
    </row>
    <row r="24" spans="2:15">
      <c r="B24" s="53">
        <v>43249</v>
      </c>
      <c r="C24" s="276">
        <f>_xlfn.XLOOKUP(B24,FPC_TABLE!B:B,FPC_TABLE!K:K)</f>
        <v>155</v>
      </c>
      <c r="D24" s="276">
        <v>305</v>
      </c>
      <c r="O24" s="271"/>
    </row>
    <row r="25" spans="2:15">
      <c r="B25" s="53">
        <v>43256</v>
      </c>
      <c r="C25" s="276">
        <f>_xlfn.XLOOKUP(B25,FPC_TABLE!B:B,FPC_TABLE!K:K)</f>
        <v>155</v>
      </c>
      <c r="D25" s="276">
        <v>390</v>
      </c>
    </row>
    <row r="26" spans="2:15">
      <c r="B26" s="53">
        <v>43263</v>
      </c>
      <c r="C26" s="276">
        <f>_xlfn.XLOOKUP(B26,FPC_TABLE!B:B,FPC_TABLE!K:K)</f>
        <v>155</v>
      </c>
      <c r="D26" s="276">
        <v>413</v>
      </c>
    </row>
    <row r="27" spans="2:15">
      <c r="B27" s="53">
        <v>43270</v>
      </c>
      <c r="C27" s="276">
        <f>_xlfn.XLOOKUP(B27,FPC_TABLE!B:B,FPC_TABLE!K:K)</f>
        <v>155</v>
      </c>
      <c r="D27" s="276">
        <v>413</v>
      </c>
    </row>
    <row r="28" spans="2:15">
      <c r="B28" s="53">
        <v>43277</v>
      </c>
      <c r="C28" s="276">
        <f>_xlfn.XLOOKUP(B28,FPC_TABLE!B:B,FPC_TABLE!K:K)</f>
        <v>155</v>
      </c>
      <c r="D28" s="276">
        <v>423</v>
      </c>
    </row>
    <row r="29" spans="2:15">
      <c r="B29" s="53">
        <v>43284</v>
      </c>
      <c r="C29" s="276">
        <f>_xlfn.XLOOKUP(B29,FPC_TABLE!B:B,FPC_TABLE!K:K)</f>
        <v>155</v>
      </c>
      <c r="D29" s="276">
        <v>458</v>
      </c>
    </row>
    <row r="30" spans="2:15">
      <c r="B30" s="53">
        <v>43291</v>
      </c>
      <c r="C30" s="276">
        <f>_xlfn.XLOOKUP(B30,FPC_TABLE!B:B,FPC_TABLE!K:K)</f>
        <v>155</v>
      </c>
      <c r="D30" s="276">
        <v>475</v>
      </c>
    </row>
    <row r="31" spans="2:15">
      <c r="B31" s="53">
        <v>43298</v>
      </c>
      <c r="C31" s="276">
        <f>_xlfn.XLOOKUP(B31,FPC_TABLE!B:B,FPC_TABLE!K:K)</f>
        <v>157</v>
      </c>
      <c r="D31" s="276">
        <v>470</v>
      </c>
    </row>
    <row r="32" spans="2:15">
      <c r="B32" s="53">
        <v>43305</v>
      </c>
      <c r="C32" s="276">
        <f>_xlfn.XLOOKUP(B32,FPC_TABLE!B:B,FPC_TABLE!K:K)</f>
        <v>157</v>
      </c>
      <c r="D32" s="276">
        <v>474</v>
      </c>
    </row>
    <row r="33" spans="2:4">
      <c r="B33" s="53">
        <v>43312</v>
      </c>
      <c r="C33" s="276">
        <f>_xlfn.XLOOKUP(B33,FPC_TABLE!B:B,FPC_TABLE!K:K)</f>
        <v>157</v>
      </c>
      <c r="D33" s="276">
        <v>474</v>
      </c>
    </row>
    <row r="34" spans="2:4">
      <c r="B34" s="53">
        <v>43319</v>
      </c>
      <c r="C34" s="276">
        <f>_xlfn.XLOOKUP(B34,FPC_TABLE!B:B,FPC_TABLE!K:K)</f>
        <v>160</v>
      </c>
      <c r="D34" s="276">
        <v>485</v>
      </c>
    </row>
    <row r="35" spans="2:4">
      <c r="B35" s="53">
        <v>43326</v>
      </c>
      <c r="C35" s="276">
        <f>_xlfn.XLOOKUP(B35,FPC_TABLE!B:B,FPC_TABLE!K:K)</f>
        <v>160</v>
      </c>
      <c r="D35" s="276">
        <v>485</v>
      </c>
    </row>
    <row r="36" spans="2:4">
      <c r="B36" s="53">
        <v>43333</v>
      </c>
      <c r="C36" s="276">
        <f>_xlfn.XLOOKUP(B36,FPC_TABLE!B:B,FPC_TABLE!K:K)</f>
        <v>160</v>
      </c>
      <c r="D36" s="276">
        <v>480</v>
      </c>
    </row>
    <row r="37" spans="2:4">
      <c r="B37" s="53">
        <v>43340</v>
      </c>
      <c r="C37" s="276">
        <f>_xlfn.XLOOKUP(B37,FPC_TABLE!B:B,FPC_TABLE!K:K)</f>
        <v>160</v>
      </c>
      <c r="D37" s="276">
        <v>485</v>
      </c>
    </row>
    <row r="38" spans="2:4">
      <c r="B38" s="53">
        <v>43347</v>
      </c>
      <c r="C38" s="276">
        <f>_xlfn.XLOOKUP(B38,FPC_TABLE!B:B,FPC_TABLE!J:J)</f>
        <v>175</v>
      </c>
      <c r="D38" s="276">
        <v>460</v>
      </c>
    </row>
    <row r="39" spans="2:4">
      <c r="B39" s="53">
        <v>43354</v>
      </c>
      <c r="C39" s="276">
        <f>_xlfn.XLOOKUP(B39,FPC_TABLE!B:B,FPC_TABLE!J:J)</f>
        <v>175</v>
      </c>
      <c r="D39" s="276">
        <v>453</v>
      </c>
    </row>
    <row r="40" spans="2:4">
      <c r="B40" s="53">
        <v>43361</v>
      </c>
      <c r="C40" s="276">
        <f>_xlfn.XLOOKUP(B40,FPC_TABLE!B:B,FPC_TABLE!J:J)</f>
        <v>175</v>
      </c>
      <c r="D40" s="276">
        <v>451</v>
      </c>
    </row>
    <row r="41" spans="2:4">
      <c r="B41" s="53">
        <v>43368</v>
      </c>
      <c r="C41" s="276">
        <f>_xlfn.XLOOKUP(B41,FPC_TABLE!B:B,FPC_TABLE!J:J)</f>
        <v>175</v>
      </c>
      <c r="D41" s="276">
        <v>450</v>
      </c>
    </row>
    <row r="42" spans="2:4">
      <c r="B42" s="53">
        <v>43375</v>
      </c>
      <c r="C42" s="276">
        <f>_xlfn.XLOOKUP(B42,FPC_TABLE!B:B,FPC_TABLE!J:J)</f>
        <v>175</v>
      </c>
      <c r="D42" s="276">
        <v>302</v>
      </c>
    </row>
    <row r="43" spans="2:4">
      <c r="B43" s="53">
        <v>43382</v>
      </c>
      <c r="C43" s="276">
        <f>_xlfn.XLOOKUP(B43,FPC_TABLE!B:B,FPC_TABLE!J:J)</f>
        <v>175</v>
      </c>
      <c r="D43" s="276">
        <v>275</v>
      </c>
    </row>
    <row r="44" spans="2:4">
      <c r="B44" s="53">
        <v>43389</v>
      </c>
      <c r="C44" s="276">
        <f>_xlfn.XLOOKUP(B44,FPC_TABLE!B:B,FPC_TABLE!J:J)</f>
        <v>175</v>
      </c>
      <c r="D44" s="276">
        <v>257</v>
      </c>
    </row>
    <row r="45" spans="2:4">
      <c r="B45" s="53">
        <v>43396</v>
      </c>
      <c r="C45" s="276">
        <f>_xlfn.XLOOKUP(B45,FPC_TABLE!B:B,FPC_TABLE!J:J)</f>
        <v>175</v>
      </c>
      <c r="D45" s="276">
        <v>252</v>
      </c>
    </row>
    <row r="46" spans="2:4">
      <c r="B46" s="53">
        <v>43403</v>
      </c>
      <c r="C46" s="276">
        <f>_xlfn.XLOOKUP(B46,FPC_TABLE!B:B,FPC_TABLE!J:J)</f>
        <v>165</v>
      </c>
      <c r="D46" s="276">
        <v>252</v>
      </c>
    </row>
    <row r="47" spans="2:4">
      <c r="B47" s="53">
        <v>43410</v>
      </c>
      <c r="C47" s="276">
        <f>_xlfn.XLOOKUP(B47,FPC_TABLE!B:B,FPC_TABLE!J:J)</f>
        <v>155</v>
      </c>
      <c r="D47" s="276">
        <v>126</v>
      </c>
    </row>
    <row r="48" spans="2:4">
      <c r="B48" s="53">
        <v>43417</v>
      </c>
      <c r="C48" s="276">
        <f>_xlfn.XLOOKUP(B48,FPC_TABLE!B:B,FPC_TABLE!J:J)</f>
        <v>155</v>
      </c>
      <c r="D48" s="276">
        <v>114</v>
      </c>
    </row>
    <row r="49" spans="2:4">
      <c r="B49" s="53">
        <v>43424</v>
      </c>
      <c r="C49" s="276">
        <f>_xlfn.XLOOKUP(B49,FPC_TABLE!B:B,FPC_TABLE!J:J)</f>
        <v>155</v>
      </c>
      <c r="D49" s="276">
        <v>118</v>
      </c>
    </row>
    <row r="50" spans="2:4">
      <c r="B50" s="53">
        <v>43431</v>
      </c>
      <c r="C50" s="276">
        <f>_xlfn.XLOOKUP(B50,FPC_TABLE!B:B,FPC_TABLE!J:J)</f>
        <v>155</v>
      </c>
      <c r="D50" s="276">
        <v>123.9</v>
      </c>
    </row>
    <row r="51" spans="2:4">
      <c r="B51" s="53">
        <v>43438</v>
      </c>
      <c r="C51" s="276">
        <f>_xlfn.XLOOKUP(B51,FPC_TABLE!B:B,FPC_TABLE!J:J)</f>
        <v>155</v>
      </c>
      <c r="D51" s="276">
        <v>69</v>
      </c>
    </row>
    <row r="52" spans="2:4">
      <c r="B52" s="53">
        <v>43445</v>
      </c>
      <c r="C52" s="276">
        <f>_xlfn.XLOOKUP(B52,FPC_TABLE!B:B,FPC_TABLE!J:J)</f>
        <v>155</v>
      </c>
      <c r="D52" s="276">
        <v>70</v>
      </c>
    </row>
    <row r="53" spans="2:4">
      <c r="B53" s="53">
        <v>43452</v>
      </c>
      <c r="C53" s="276">
        <f>_xlfn.XLOOKUP(B53,FPC_TABLE!B:B,FPC_TABLE!J:J)</f>
        <v>155</v>
      </c>
      <c r="D53" s="276">
        <v>69</v>
      </c>
    </row>
    <row r="54" spans="2:4">
      <c r="B54" s="53">
        <v>43459</v>
      </c>
      <c r="C54" s="276">
        <f>_xlfn.XLOOKUP(B54,FPC_TABLE!B:B,FPC_TABLE!J:J)</f>
        <v>155</v>
      </c>
      <c r="D54" s="276">
        <v>77</v>
      </c>
    </row>
    <row r="55" spans="2:4">
      <c r="B55" s="53">
        <v>43466</v>
      </c>
      <c r="C55" s="276">
        <f>_xlfn.XLOOKUP(B55,FPC_TABLE!B:B,FPC_TABLE!J:J)</f>
        <v>155</v>
      </c>
      <c r="D55" s="276">
        <v>160</v>
      </c>
    </row>
    <row r="56" spans="2:4">
      <c r="B56" s="53">
        <v>43473</v>
      </c>
      <c r="C56" s="276">
        <f>_xlfn.XLOOKUP(B56,FPC_TABLE!B:B,FPC_TABLE!J:J)</f>
        <v>155</v>
      </c>
      <c r="D56" s="276">
        <v>174</v>
      </c>
    </row>
    <row r="57" spans="2:4">
      <c r="B57" s="53">
        <v>43480</v>
      </c>
      <c r="C57" s="276">
        <f>_xlfn.XLOOKUP(B57,FPC_TABLE!B:B,FPC_TABLE!J:J)</f>
        <v>156</v>
      </c>
      <c r="D57" s="276">
        <v>172</v>
      </c>
    </row>
    <row r="58" spans="2:4">
      <c r="B58" s="53">
        <v>43487</v>
      </c>
      <c r="C58" s="276">
        <f>_xlfn.XLOOKUP(B58,FPC_TABLE!B:B,FPC_TABLE!J:J)</f>
        <v>159</v>
      </c>
      <c r="D58" s="276">
        <v>333</v>
      </c>
    </row>
    <row r="59" spans="2:4">
      <c r="B59" s="53">
        <v>43494</v>
      </c>
      <c r="C59" s="276">
        <f>_xlfn.XLOOKUP(B59,FPC_TABLE!B:B,FPC_TABLE!J:J)</f>
        <v>164</v>
      </c>
      <c r="D59" s="276">
        <v>406</v>
      </c>
    </row>
    <row r="60" spans="2:4">
      <c r="B60" s="53">
        <v>43501</v>
      </c>
      <c r="C60" s="276">
        <f>_xlfn.XLOOKUP(B60,FPC_TABLE!B:B,FPC_TABLE!J:J)</f>
        <v>164</v>
      </c>
      <c r="D60" s="276">
        <v>450</v>
      </c>
    </row>
    <row r="61" spans="2:4">
      <c r="B61" s="53">
        <v>43508</v>
      </c>
      <c r="C61" s="276">
        <f>_xlfn.XLOOKUP(B61,FPC_TABLE!B:B,FPC_TABLE!J:J)</f>
        <v>164</v>
      </c>
      <c r="D61" s="276">
        <v>443</v>
      </c>
    </row>
    <row r="62" spans="2:4">
      <c r="B62" s="53">
        <v>43515</v>
      </c>
      <c r="C62" s="276">
        <f>_xlfn.XLOOKUP(B62,FPC_TABLE!B:B,FPC_TABLE!J:J)</f>
        <v>164</v>
      </c>
      <c r="D62" s="276">
        <v>440</v>
      </c>
    </row>
    <row r="63" spans="2:4">
      <c r="B63" s="53">
        <v>43521</v>
      </c>
      <c r="C63" s="276">
        <f>_xlfn.XLOOKUP(B63,FPC_TABLE!B:B,FPC_TABLE!J:J)</f>
        <v>164</v>
      </c>
      <c r="D63" s="276">
        <v>428</v>
      </c>
    </row>
    <row r="64" spans="2:4">
      <c r="B64" s="53">
        <v>43529</v>
      </c>
      <c r="C64" s="276">
        <f>_xlfn.XLOOKUP(B64,FPC_TABLE!B:B,FPC_TABLE!J:J)</f>
        <v>165</v>
      </c>
      <c r="D64" s="276">
        <v>256</v>
      </c>
    </row>
    <row r="65" spans="2:4">
      <c r="B65" s="53">
        <v>43536</v>
      </c>
      <c r="C65" s="276">
        <f>_xlfn.XLOOKUP(B65,FPC_TABLE!B:B,FPC_TABLE!J:J)</f>
        <v>160</v>
      </c>
      <c r="D65" s="276">
        <v>231</v>
      </c>
    </row>
    <row r="66" spans="2:4">
      <c r="B66" s="53">
        <v>43543</v>
      </c>
      <c r="C66" s="276">
        <f>_xlfn.XLOOKUP(B66,FPC_TABLE!B:B,FPC_TABLE!J:J)</f>
        <v>165</v>
      </c>
      <c r="D66" s="276">
        <v>222</v>
      </c>
    </row>
    <row r="67" spans="2:4">
      <c r="B67" s="53">
        <v>43550</v>
      </c>
      <c r="C67" s="276">
        <f>_xlfn.XLOOKUP(B67,FPC_TABLE!B:B,FPC_TABLE!J:J)</f>
        <v>165</v>
      </c>
      <c r="D67" s="276">
        <v>224</v>
      </c>
    </row>
    <row r="68" spans="2:4">
      <c r="B68" s="53">
        <v>43557</v>
      </c>
      <c r="C68" s="276">
        <f>_xlfn.XLOOKUP(B68,FPC_TABLE!B:B,FPC_TABLE!J:J)</f>
        <v>165</v>
      </c>
      <c r="D68" s="276">
        <v>200</v>
      </c>
    </row>
    <row r="69" spans="2:4">
      <c r="B69" s="53">
        <v>43565</v>
      </c>
      <c r="C69" s="276">
        <f>_xlfn.XLOOKUP(B69,FPC_TABLE!B:B,FPC_TABLE!J:J)</f>
        <v>170</v>
      </c>
      <c r="D69" s="276">
        <v>193</v>
      </c>
    </row>
    <row r="70" spans="2:4">
      <c r="B70" s="53">
        <v>43571</v>
      </c>
      <c r="C70" s="276">
        <f>_xlfn.XLOOKUP(B70,FPC_TABLE!B:B,FPC_TABLE!J:J)</f>
        <v>170</v>
      </c>
      <c r="D70" s="276">
        <v>179</v>
      </c>
    </row>
    <row r="71" spans="2:4">
      <c r="B71" s="53">
        <v>43578</v>
      </c>
      <c r="C71" s="276">
        <f>_xlfn.XLOOKUP(B71,FPC_TABLE!B:B,FPC_TABLE!J:J)</f>
        <v>170</v>
      </c>
      <c r="D71" s="276">
        <v>177</v>
      </c>
    </row>
    <row r="72" spans="2:4">
      <c r="B72" s="53">
        <v>43585</v>
      </c>
      <c r="C72" s="276">
        <f>_xlfn.XLOOKUP(B72,FPC_TABLE!B:B,FPC_TABLE!J:J)</f>
        <v>170</v>
      </c>
      <c r="D72" s="276">
        <v>174.5</v>
      </c>
    </row>
    <row r="73" spans="2:4">
      <c r="B73" s="53">
        <v>43592</v>
      </c>
      <c r="C73" s="276">
        <f>_xlfn.XLOOKUP(B73,FPC_TABLE!B:B,FPC_TABLE!J:J)</f>
        <v>170</v>
      </c>
      <c r="D73" s="276">
        <v>141</v>
      </c>
    </row>
    <row r="74" spans="2:4">
      <c r="B74" s="53">
        <v>43599</v>
      </c>
      <c r="C74" s="276">
        <f>_xlfn.XLOOKUP(B74,FPC_TABLE!B:B,FPC_TABLE!J:J)</f>
        <v>170</v>
      </c>
      <c r="D74" s="276">
        <v>135</v>
      </c>
    </row>
    <row r="75" spans="2:4">
      <c r="B75" s="53">
        <v>43606</v>
      </c>
      <c r="C75" s="276">
        <f>_xlfn.XLOOKUP(B75,FPC_TABLE!B:B,FPC_TABLE!J:J)</f>
        <v>175</v>
      </c>
      <c r="D75" s="276">
        <v>131</v>
      </c>
    </row>
    <row r="76" spans="2:4">
      <c r="B76" s="53">
        <v>43613</v>
      </c>
      <c r="C76" s="276">
        <f>_xlfn.XLOOKUP(B76,FPC_TABLE!B:B,FPC_TABLE!J:J)</f>
        <v>172</v>
      </c>
      <c r="D76" s="276">
        <v>132</v>
      </c>
    </row>
    <row r="77" spans="2:4">
      <c r="B77" s="53">
        <v>43620</v>
      </c>
      <c r="C77" s="276">
        <f>_xlfn.XLOOKUP(B77,FPC_TABLE!B:B,FPC_TABLE!J:J)</f>
        <v>172</v>
      </c>
      <c r="D77" s="276">
        <v>77</v>
      </c>
    </row>
    <row r="78" spans="2:4">
      <c r="B78" s="53">
        <v>43627</v>
      </c>
      <c r="C78" s="276">
        <f>_xlfn.XLOOKUP(B78,FPC_TABLE!B:B,FPC_TABLE!J:J)</f>
        <v>175</v>
      </c>
      <c r="D78" s="276">
        <v>80</v>
      </c>
    </row>
    <row r="79" spans="2:4">
      <c r="B79" s="53">
        <v>43634</v>
      </c>
      <c r="C79" s="276">
        <f>_xlfn.XLOOKUP(B79,FPC_TABLE!B:B,FPC_TABLE!J:J)</f>
        <v>170</v>
      </c>
      <c r="D79" s="276">
        <v>77</v>
      </c>
    </row>
    <row r="80" spans="2:4">
      <c r="B80" s="53">
        <v>43641</v>
      </c>
      <c r="C80" s="276">
        <f>_xlfn.XLOOKUP(B80,FPC_TABLE!B:B,FPC_TABLE!J:J)</f>
        <v>170</v>
      </c>
      <c r="D80" s="276">
        <v>77</v>
      </c>
    </row>
    <row r="81" spans="2:4">
      <c r="B81" s="53">
        <v>43648</v>
      </c>
      <c r="C81" s="276">
        <f>_xlfn.XLOOKUP(B81,FPC_TABLE!B:B,FPC_TABLE!J:J)</f>
        <v>170</v>
      </c>
      <c r="D81" s="276">
        <v>79</v>
      </c>
    </row>
    <row r="82" spans="2:4">
      <c r="B82" s="53">
        <v>43655</v>
      </c>
      <c r="C82" s="276">
        <f>_xlfn.XLOOKUP(B82,FPC_TABLE!B:B,FPC_TABLE!J:J)</f>
        <v>175</v>
      </c>
      <c r="D82" s="276">
        <v>181</v>
      </c>
    </row>
    <row r="83" spans="2:4">
      <c r="B83" s="53">
        <v>43662</v>
      </c>
      <c r="C83" s="276">
        <f>_xlfn.XLOOKUP(B83,FPC_TABLE!B:B,FPC_TABLE!J:J)</f>
        <v>175</v>
      </c>
      <c r="D83" s="276">
        <v>176</v>
      </c>
    </row>
    <row r="84" spans="2:4">
      <c r="B84" s="53">
        <v>43669</v>
      </c>
      <c r="C84" s="276">
        <f>_xlfn.XLOOKUP(B84,FPC_TABLE!B:B,FPC_TABLE!J:J)</f>
        <v>175</v>
      </c>
      <c r="D84" s="276">
        <v>179</v>
      </c>
    </row>
    <row r="85" spans="2:4">
      <c r="B85" s="53">
        <v>43676</v>
      </c>
      <c r="C85" s="276">
        <f>_xlfn.XLOOKUP(B85,FPC_TABLE!B:B,FPC_TABLE!J:J)</f>
        <v>175</v>
      </c>
      <c r="D85" s="276">
        <v>182</v>
      </c>
    </row>
    <row r="86" spans="2:4">
      <c r="B86" s="53">
        <v>43683</v>
      </c>
      <c r="C86" s="276">
        <f>_xlfn.XLOOKUP(B86,FPC_TABLE!B:B,FPC_TABLE!J:J)</f>
        <v>175</v>
      </c>
      <c r="D86" s="276">
        <v>182</v>
      </c>
    </row>
    <row r="87" spans="2:4">
      <c r="B87" s="53">
        <v>43690</v>
      </c>
      <c r="C87" s="276">
        <f>_xlfn.XLOOKUP(B87,FPC_TABLE!B:B,FPC_TABLE!J:J)</f>
        <v>175</v>
      </c>
      <c r="D87" s="276">
        <v>230</v>
      </c>
    </row>
    <row r="88" spans="2:4">
      <c r="B88" s="53">
        <v>43697</v>
      </c>
      <c r="C88" s="276">
        <f>_xlfn.XLOOKUP(B88,FPC_TABLE!B:B,FPC_TABLE!J:J)</f>
        <v>175</v>
      </c>
      <c r="D88" s="276">
        <v>230</v>
      </c>
    </row>
    <row r="89" spans="2:4">
      <c r="B89" s="53">
        <v>43704</v>
      </c>
      <c r="C89" s="276">
        <f>_xlfn.XLOOKUP(B89,FPC_TABLE!B:B,FPC_TABLE!J:J)</f>
        <v>170</v>
      </c>
      <c r="D89" s="276">
        <v>234</v>
      </c>
    </row>
    <row r="90" spans="2:4">
      <c r="B90" s="53">
        <v>43711</v>
      </c>
      <c r="C90" s="276">
        <f>_xlfn.XLOOKUP(B90,FPC_TABLE!B:B,FPC_TABLE!I:I)</f>
        <v>165</v>
      </c>
      <c r="D90" s="276">
        <v>203</v>
      </c>
    </row>
    <row r="91" spans="2:4">
      <c r="B91" s="53">
        <v>43718</v>
      </c>
      <c r="C91" s="276">
        <f>_xlfn.XLOOKUP(B91,FPC_TABLE!B:B,FPC_TABLE!I:I)</f>
        <v>163</v>
      </c>
      <c r="D91" s="276">
        <v>209</v>
      </c>
    </row>
    <row r="92" spans="2:4">
      <c r="B92" s="53">
        <v>43725</v>
      </c>
      <c r="C92" s="276">
        <f>_xlfn.XLOOKUP(B92,FPC_TABLE!B:B,FPC_TABLE!I:I)</f>
        <v>163</v>
      </c>
      <c r="D92" s="276">
        <v>212</v>
      </c>
    </row>
    <row r="93" spans="2:4">
      <c r="B93" s="53">
        <v>43732</v>
      </c>
      <c r="C93" s="276">
        <f>_xlfn.XLOOKUP(B93,FPC_TABLE!B:B,FPC_TABLE!I:I)</f>
        <v>165</v>
      </c>
      <c r="D93" s="276">
        <v>216</v>
      </c>
    </row>
    <row r="94" spans="2:4">
      <c r="B94" s="53">
        <v>43739</v>
      </c>
      <c r="C94" s="276">
        <f>_xlfn.XLOOKUP(B94,FPC_TABLE!B:B,FPC_TABLE!I:I)</f>
        <v>167</v>
      </c>
      <c r="D94" s="276">
        <v>245</v>
      </c>
    </row>
    <row r="95" spans="2:4">
      <c r="B95" s="53">
        <v>43746</v>
      </c>
      <c r="C95" s="276">
        <f>_xlfn.XLOOKUP(B95,FPC_TABLE!B:B,FPC_TABLE!I:I)</f>
        <v>170</v>
      </c>
      <c r="D95" s="276">
        <v>268</v>
      </c>
    </row>
    <row r="96" spans="2:4">
      <c r="B96" s="53">
        <v>43753</v>
      </c>
      <c r="C96" s="276">
        <f>_xlfn.XLOOKUP(B96,FPC_TABLE!B:B,FPC_TABLE!I:I)</f>
        <v>173</v>
      </c>
      <c r="D96" s="276">
        <v>267</v>
      </c>
    </row>
    <row r="97" spans="2:4">
      <c r="B97" s="53">
        <v>43760</v>
      </c>
      <c r="C97" s="276">
        <f>_xlfn.XLOOKUP(B97,FPC_TABLE!B:B,FPC_TABLE!I:I)</f>
        <v>168</v>
      </c>
      <c r="D97" s="276">
        <v>270</v>
      </c>
    </row>
    <row r="98" spans="2:4">
      <c r="B98" s="53">
        <v>43767</v>
      </c>
      <c r="C98" s="276">
        <f>_xlfn.XLOOKUP(B98,FPC_TABLE!B:B,FPC_TABLE!I:I)</f>
        <v>166</v>
      </c>
      <c r="D98" s="276">
        <v>270</v>
      </c>
    </row>
    <row r="99" spans="2:4">
      <c r="B99" s="53">
        <v>43774</v>
      </c>
      <c r="C99" s="276">
        <f>_xlfn.XLOOKUP(B99,FPC_TABLE!B:B,FPC_TABLE!I:I)</f>
        <v>169</v>
      </c>
      <c r="D99" s="276">
        <v>292</v>
      </c>
    </row>
    <row r="100" spans="2:4">
      <c r="B100" s="53">
        <v>43781</v>
      </c>
      <c r="C100" s="276">
        <f>_xlfn.XLOOKUP(B100,FPC_TABLE!B:B,FPC_TABLE!I:I)</f>
        <v>172</v>
      </c>
      <c r="D100" s="276">
        <v>310</v>
      </c>
    </row>
    <row r="101" spans="2:4">
      <c r="B101" s="53">
        <v>43788</v>
      </c>
      <c r="C101" s="276">
        <f>_xlfn.XLOOKUP(B101,FPC_TABLE!B:B,FPC_TABLE!I:I)</f>
        <v>170</v>
      </c>
      <c r="D101" s="276">
        <v>310</v>
      </c>
    </row>
    <row r="102" spans="2:4">
      <c r="B102" s="53">
        <v>43795</v>
      </c>
      <c r="C102" s="276">
        <f>_xlfn.XLOOKUP(B102,FPC_TABLE!B:B,FPC_TABLE!I:I)</f>
        <v>171</v>
      </c>
      <c r="D102" s="276">
        <v>313</v>
      </c>
    </row>
    <row r="103" spans="2:4">
      <c r="B103" s="53">
        <v>43802</v>
      </c>
      <c r="C103" s="276">
        <f>_xlfn.XLOOKUP(B103,FPC_TABLE!B:B,FPC_TABLE!I:I)</f>
        <v>172</v>
      </c>
      <c r="D103" s="276">
        <v>220</v>
      </c>
    </row>
    <row r="104" spans="2:4">
      <c r="B104" s="53">
        <v>43809</v>
      </c>
      <c r="C104" s="276">
        <f>_xlfn.XLOOKUP(B104,FPC_TABLE!B:B,FPC_TABLE!I:I)</f>
        <v>170</v>
      </c>
      <c r="D104" s="276">
        <v>215</v>
      </c>
    </row>
    <row r="105" spans="2:4">
      <c r="B105" s="53">
        <v>43816</v>
      </c>
      <c r="C105" s="276">
        <f>_xlfn.XLOOKUP(B105,FPC_TABLE!B:B,FPC_TABLE!I:I)</f>
        <v>171</v>
      </c>
      <c r="D105" s="276">
        <v>209</v>
      </c>
    </row>
    <row r="106" spans="2:4">
      <c r="B106" s="53">
        <v>43823</v>
      </c>
      <c r="C106" s="276">
        <f>_xlfn.XLOOKUP(B106,FPC_TABLE!B:B,FPC_TABLE!I:I)</f>
        <v>172</v>
      </c>
      <c r="D106" s="276">
        <v>219</v>
      </c>
    </row>
    <row r="107" spans="2:4">
      <c r="B107" s="53">
        <v>43830</v>
      </c>
      <c r="C107" s="276">
        <f>_xlfn.XLOOKUP(B107,FPC_TABLE!B:B,FPC_TABLE!I:I)</f>
        <v>172</v>
      </c>
      <c r="D107" s="276">
        <v>352</v>
      </c>
    </row>
    <row r="108" spans="2:4">
      <c r="B108" s="53">
        <v>43837</v>
      </c>
      <c r="C108" s="276">
        <f>_xlfn.XLOOKUP(B108,FPC_TABLE!B:B,FPC_TABLE!I:I)</f>
        <v>172</v>
      </c>
      <c r="D108" s="276">
        <v>299</v>
      </c>
    </row>
    <row r="109" spans="2:4">
      <c r="B109" s="53">
        <v>43844</v>
      </c>
      <c r="C109" s="276">
        <f>_xlfn.XLOOKUP(B109,FPC_TABLE!B:B,FPC_TABLE!I:I)</f>
        <v>176</v>
      </c>
      <c r="D109" s="276">
        <v>323</v>
      </c>
    </row>
    <row r="110" spans="2:4">
      <c r="B110" s="53">
        <v>43851</v>
      </c>
      <c r="C110" s="276">
        <f>_xlfn.XLOOKUP(B110,FPC_TABLE!B:B,FPC_TABLE!I:I)</f>
        <v>177</v>
      </c>
      <c r="D110" s="276">
        <v>323</v>
      </c>
    </row>
    <row r="111" spans="2:4">
      <c r="B111" s="53">
        <v>43858</v>
      </c>
      <c r="C111" s="276">
        <f>_xlfn.XLOOKUP(B111,FPC_TABLE!B:B,FPC_TABLE!I:I)</f>
        <v>173</v>
      </c>
      <c r="D111" s="276">
        <v>327</v>
      </c>
    </row>
    <row r="112" spans="2:4">
      <c r="B112" s="53">
        <v>43865</v>
      </c>
      <c r="C112" s="276">
        <f>_xlfn.XLOOKUP(B112,FPC_TABLE!B:B,FPC_TABLE!I:I)</f>
        <v>173</v>
      </c>
      <c r="D112" s="276">
        <v>192</v>
      </c>
    </row>
    <row r="113" spans="2:4">
      <c r="B113" s="53">
        <v>43872</v>
      </c>
      <c r="C113" s="276">
        <f>_xlfn.XLOOKUP(B113,FPC_TABLE!B:B,FPC_TABLE!I:I)</f>
        <v>179</v>
      </c>
      <c r="D113" s="276">
        <v>164</v>
      </c>
    </row>
    <row r="114" spans="2:4">
      <c r="B114" s="53">
        <v>43879</v>
      </c>
      <c r="C114" s="276">
        <f>_xlfn.XLOOKUP(B114,FPC_TABLE!B:B,FPC_TABLE!I:I)</f>
        <v>179</v>
      </c>
      <c r="D114" s="276">
        <v>151</v>
      </c>
    </row>
    <row r="115" spans="2:4">
      <c r="B115" s="53">
        <v>43886</v>
      </c>
      <c r="C115" s="276">
        <f>_xlfn.XLOOKUP(B115,FPC_TABLE!B:B,FPC_TABLE!I:I)</f>
        <v>179</v>
      </c>
      <c r="D115" s="276">
        <v>151</v>
      </c>
    </row>
    <row r="116" spans="2:4">
      <c r="B116" s="53">
        <v>43893</v>
      </c>
      <c r="C116" s="276">
        <f>_xlfn.XLOOKUP(B116,FPC_TABLE!B:B,FPC_TABLE!I:I)</f>
        <v>178</v>
      </c>
      <c r="D116" s="276">
        <v>150</v>
      </c>
    </row>
    <row r="117" spans="2:4">
      <c r="B117" s="53">
        <v>43900</v>
      </c>
      <c r="C117" s="276">
        <f>_xlfn.XLOOKUP(B117,FPC_TABLE!B:B,FPC_TABLE!I:I)</f>
        <v>177</v>
      </c>
      <c r="D117" s="276">
        <v>85</v>
      </c>
    </row>
    <row r="118" spans="2:4">
      <c r="B118" s="53">
        <v>43907</v>
      </c>
      <c r="C118" s="276">
        <f>_xlfn.XLOOKUP(B118,FPC_TABLE!B:B,FPC_TABLE!I:I)</f>
        <v>176</v>
      </c>
      <c r="D118" s="276">
        <v>85</v>
      </c>
    </row>
    <row r="119" spans="2:4">
      <c r="B119" s="53">
        <v>43914</v>
      </c>
      <c r="C119" s="276">
        <f>_xlfn.XLOOKUP(B119,FPC_TABLE!B:B,FPC_TABLE!I:I)</f>
        <v>173</v>
      </c>
      <c r="D119" s="276">
        <v>85</v>
      </c>
    </row>
    <row r="120" spans="2:4">
      <c r="B120" s="53">
        <v>43921</v>
      </c>
      <c r="C120" s="276">
        <f>_xlfn.XLOOKUP(B120,FPC_TABLE!B:B,FPC_TABLE!I:I)</f>
        <v>167</v>
      </c>
      <c r="D120" s="276">
        <v>85</v>
      </c>
    </row>
    <row r="121" spans="2:4">
      <c r="B121" s="53">
        <v>43928</v>
      </c>
      <c r="C121" s="276">
        <f>_xlfn.XLOOKUP(B121,FPC_TABLE!B:B,FPC_TABLE!I:I)</f>
        <v>164</v>
      </c>
      <c r="D121" s="276">
        <v>82</v>
      </c>
    </row>
    <row r="122" spans="2:4">
      <c r="B122" s="53">
        <v>43935</v>
      </c>
      <c r="C122" s="276">
        <f>_xlfn.XLOOKUP(B122,FPC_TABLE!B:B,FPC_TABLE!I:I)</f>
        <v>163</v>
      </c>
      <c r="D122" s="276">
        <v>50</v>
      </c>
    </row>
    <row r="123" spans="2:4">
      <c r="B123" s="53">
        <v>43942</v>
      </c>
      <c r="C123" s="276">
        <f>_xlfn.XLOOKUP(B123,FPC_TABLE!B:B,FPC_TABLE!I:I)</f>
        <v>158</v>
      </c>
      <c r="D123" s="276">
        <v>40</v>
      </c>
    </row>
    <row r="124" spans="2:4">
      <c r="B124" s="53">
        <v>43949</v>
      </c>
      <c r="C124" s="276">
        <f>_xlfn.XLOOKUP(B124,FPC_TABLE!B:B,FPC_TABLE!I:I)</f>
        <v>157</v>
      </c>
      <c r="D124" s="276">
        <v>39</v>
      </c>
    </row>
    <row r="125" spans="2:4">
      <c r="B125" s="53">
        <v>43956</v>
      </c>
      <c r="C125" s="276">
        <f>_xlfn.XLOOKUP(B125,FPC_TABLE!B:B,FPC_TABLE!I:I)</f>
        <v>155</v>
      </c>
      <c r="D125" s="276">
        <v>39</v>
      </c>
    </row>
    <row r="126" spans="2:4">
      <c r="B126" s="53">
        <v>43963</v>
      </c>
      <c r="C126" s="276">
        <f>_xlfn.XLOOKUP(B126,FPC_TABLE!B:B,FPC_TABLE!I:I)</f>
        <v>153</v>
      </c>
      <c r="D126" s="276">
        <v>65</v>
      </c>
    </row>
    <row r="127" spans="2:4">
      <c r="B127" s="53">
        <v>43970</v>
      </c>
      <c r="C127" s="276">
        <f>_xlfn.XLOOKUP(B127,FPC_TABLE!B:B,FPC_TABLE!I:I)</f>
        <v>151</v>
      </c>
      <c r="D127" s="276">
        <v>70</v>
      </c>
    </row>
    <row r="128" spans="2:4">
      <c r="B128" s="53">
        <v>43977</v>
      </c>
      <c r="C128" s="276">
        <f>_xlfn.XLOOKUP(B128,FPC_TABLE!B:B,FPC_TABLE!I:I)</f>
        <v>151</v>
      </c>
      <c r="D128" s="276">
        <v>70</v>
      </c>
    </row>
    <row r="129" spans="2:4">
      <c r="B129" s="53">
        <v>43984</v>
      </c>
      <c r="C129" s="276">
        <f>_xlfn.XLOOKUP(B129,FPC_TABLE!B:B,FPC_TABLE!I:I)</f>
        <v>151</v>
      </c>
      <c r="D129" s="276">
        <v>70</v>
      </c>
    </row>
    <row r="130" spans="2:4">
      <c r="B130" s="53">
        <v>43991</v>
      </c>
      <c r="C130" s="276">
        <f>_xlfn.XLOOKUP(B130,FPC_TABLE!B:B,FPC_TABLE!I:I)</f>
        <v>151</v>
      </c>
      <c r="D130" s="276">
        <v>120</v>
      </c>
    </row>
    <row r="131" spans="2:4">
      <c r="B131" s="53">
        <v>43998</v>
      </c>
      <c r="C131" s="276">
        <f>_xlfn.XLOOKUP(B131,FPC_TABLE!B:B,FPC_TABLE!I:I)</f>
        <v>155</v>
      </c>
      <c r="D131" s="276">
        <v>115</v>
      </c>
    </row>
    <row r="132" spans="2:4">
      <c r="B132" s="53">
        <v>44005</v>
      </c>
      <c r="C132" s="276">
        <f>_xlfn.XLOOKUP(B132,FPC_TABLE!B:B,FPC_TABLE!I:I)</f>
        <v>157</v>
      </c>
      <c r="D132" s="276">
        <v>112</v>
      </c>
    </row>
    <row r="133" spans="2:4">
      <c r="B133" s="53">
        <v>44012</v>
      </c>
      <c r="C133" s="276">
        <f>_xlfn.XLOOKUP(B133,FPC_TABLE!B:B,FPC_TABLE!I:I)</f>
        <v>158</v>
      </c>
      <c r="D133" s="276">
        <v>112</v>
      </c>
    </row>
    <row r="134" spans="2:4">
      <c r="B134" s="53">
        <v>44019</v>
      </c>
      <c r="C134" s="276">
        <f>_xlfn.XLOOKUP(B134,FPC_TABLE!B:B,FPC_TABLE!I:I)</f>
        <v>154</v>
      </c>
      <c r="D134" s="276">
        <v>113</v>
      </c>
    </row>
    <row r="135" spans="2:4">
      <c r="B135" s="53">
        <v>44026</v>
      </c>
      <c r="C135" s="276">
        <f>_xlfn.XLOOKUP(B135,FPC_TABLE!B:B,FPC_TABLE!I:I)</f>
        <v>157</v>
      </c>
      <c r="D135" s="276">
        <v>88</v>
      </c>
    </row>
    <row r="136" spans="2:4">
      <c r="B136" s="53">
        <v>44033</v>
      </c>
      <c r="C136" s="276">
        <f>_xlfn.XLOOKUP(B136,FPC_TABLE!B:B,FPC_TABLE!I:I)</f>
        <v>155</v>
      </c>
      <c r="D136" s="276">
        <v>89</v>
      </c>
    </row>
    <row r="137" spans="2:4">
      <c r="B137" s="53">
        <v>44040</v>
      </c>
      <c r="C137" s="276">
        <f>_xlfn.XLOOKUP(B137,FPC_TABLE!B:B,FPC_TABLE!I:I)</f>
        <v>155</v>
      </c>
      <c r="D137" s="276">
        <v>88</v>
      </c>
    </row>
    <row r="138" spans="2:4">
      <c r="B138" s="53">
        <v>44047</v>
      </c>
      <c r="C138" s="276">
        <f>_xlfn.XLOOKUP(B138,FPC_TABLE!B:B,FPC_TABLE!I:I)</f>
        <v>155</v>
      </c>
      <c r="D138" s="276">
        <v>88</v>
      </c>
    </row>
    <row r="139" spans="2:4">
      <c r="B139" s="53">
        <v>44054</v>
      </c>
      <c r="C139" s="276">
        <f>_xlfn.XLOOKUP(B139,FPC_TABLE!B:B,FPC_TABLE!I:I)</f>
        <v>155</v>
      </c>
      <c r="D139" s="276">
        <v>90</v>
      </c>
    </row>
    <row r="140" spans="2:4">
      <c r="B140" s="53">
        <v>44061</v>
      </c>
      <c r="C140" s="276">
        <f>_xlfn.XLOOKUP(B140,FPC_TABLE!B:B,FPC_TABLE!I:I)</f>
        <v>151</v>
      </c>
      <c r="D140" s="276">
        <v>86</v>
      </c>
    </row>
    <row r="141" spans="2:4">
      <c r="B141" s="53">
        <v>44068</v>
      </c>
      <c r="C141" s="276">
        <f>_xlfn.XLOOKUP(B141,FPC_TABLE!B:B,FPC_TABLE!I:I)</f>
        <v>153</v>
      </c>
      <c r="D141" s="276">
        <v>85</v>
      </c>
    </row>
    <row r="142" spans="2:4">
      <c r="B142" s="53">
        <v>44075</v>
      </c>
      <c r="C142" s="276">
        <f>_xlfn.XLOOKUP(B142,FPC_TABLE!B:B,FPC_TABLE!H:H)</f>
        <v>136</v>
      </c>
      <c r="D142" s="276">
        <v>85</v>
      </c>
    </row>
    <row r="143" spans="2:4">
      <c r="B143" s="53">
        <v>44082</v>
      </c>
      <c r="C143" s="276">
        <f>_xlfn.XLOOKUP(B143,FPC_TABLE!B:B,FPC_TABLE!H:H)</f>
        <v>151</v>
      </c>
      <c r="D143" s="276">
        <v>83</v>
      </c>
    </row>
    <row r="144" spans="2:4">
      <c r="B144" s="53">
        <v>44089</v>
      </c>
      <c r="C144" s="276">
        <f>_xlfn.XLOOKUP(B144,FPC_TABLE!B:B,FPC_TABLE!H:H)</f>
        <v>149</v>
      </c>
      <c r="D144" s="276">
        <v>89</v>
      </c>
    </row>
    <row r="145" spans="2:4">
      <c r="B145" s="53">
        <v>44096</v>
      </c>
      <c r="C145" s="276">
        <f>_xlfn.XLOOKUP(B145,FPC_TABLE!B:B,FPC_TABLE!H:H)</f>
        <v>155</v>
      </c>
      <c r="D145" s="276">
        <v>97</v>
      </c>
    </row>
    <row r="146" spans="2:4">
      <c r="B146" s="53">
        <v>44103</v>
      </c>
      <c r="C146" s="276">
        <f>_xlfn.XLOOKUP(B146,FPC_TABLE!B:B,FPC_TABLE!H:H)</f>
        <v>160</v>
      </c>
      <c r="D146" s="276">
        <v>100</v>
      </c>
    </row>
    <row r="147" spans="2:4">
      <c r="B147" s="53">
        <v>44110</v>
      </c>
      <c r="C147" s="276">
        <f>_xlfn.XLOOKUP(B147,FPC_TABLE!B:B,FPC_TABLE!H:H)</f>
        <v>162</v>
      </c>
      <c r="D147" s="276">
        <v>271</v>
      </c>
    </row>
    <row r="148" spans="2:4">
      <c r="B148" s="53">
        <v>44117</v>
      </c>
      <c r="C148" s="276">
        <f>_xlfn.XLOOKUP(B148,FPC_TABLE!B:B,FPC_TABLE!H:H)</f>
        <v>160</v>
      </c>
      <c r="D148" s="276">
        <v>280</v>
      </c>
    </row>
    <row r="149" spans="2:4">
      <c r="B149" s="53">
        <v>44124</v>
      </c>
      <c r="C149" s="276">
        <f>_xlfn.XLOOKUP(B149,FPC_TABLE!B:B,FPC_TABLE!H:H)</f>
        <v>160</v>
      </c>
      <c r="D149" s="276">
        <v>284</v>
      </c>
    </row>
    <row r="150" spans="2:4">
      <c r="B150" s="53">
        <v>44131</v>
      </c>
      <c r="C150" s="276">
        <f>_xlfn.XLOOKUP(B150,FPC_TABLE!B:B,FPC_TABLE!H:H)</f>
        <v>165</v>
      </c>
      <c r="D150" s="276">
        <v>285</v>
      </c>
    </row>
    <row r="151" spans="2:4">
      <c r="B151" s="53">
        <v>44138</v>
      </c>
      <c r="C151" s="276">
        <f>_xlfn.XLOOKUP(B151,FPC_TABLE!B:B,FPC_TABLE!H:H)</f>
        <v>177</v>
      </c>
      <c r="D151" s="276">
        <v>460</v>
      </c>
    </row>
    <row r="152" spans="2:4">
      <c r="B152" s="53">
        <v>44145</v>
      </c>
      <c r="C152" s="276">
        <f>_xlfn.XLOOKUP(B152,FPC_TABLE!B:B,FPC_TABLE!H:H)</f>
        <v>178</v>
      </c>
      <c r="D152" s="276">
        <v>450</v>
      </c>
    </row>
    <row r="153" spans="2:4">
      <c r="B153" s="53">
        <v>44152</v>
      </c>
      <c r="C153" s="276">
        <f>_xlfn.XLOOKUP(B153,FPC_TABLE!B:B,FPC_TABLE!H:H)</f>
        <v>191</v>
      </c>
      <c r="D153" s="276">
        <v>472</v>
      </c>
    </row>
    <row r="154" spans="2:4">
      <c r="B154" s="53">
        <v>44159</v>
      </c>
      <c r="C154" s="276">
        <f>_xlfn.XLOOKUP(B154,FPC_TABLE!B:B,FPC_TABLE!H:H)</f>
        <v>190</v>
      </c>
      <c r="D154" s="276">
        <v>492</v>
      </c>
    </row>
    <row r="155" spans="2:4">
      <c r="B155" s="53">
        <v>44166</v>
      </c>
      <c r="C155" s="276">
        <f>_xlfn.XLOOKUP(B155,FPC_TABLE!B:B,FPC_TABLE!H:H)</f>
        <v>188</v>
      </c>
      <c r="D155" s="276">
        <v>494</v>
      </c>
    </row>
    <row r="156" spans="2:4">
      <c r="B156" s="53">
        <v>44173</v>
      </c>
      <c r="C156" s="276">
        <f>_xlfn.XLOOKUP(B156,FPC_TABLE!B:B,FPC_TABLE!H:H)</f>
        <v>182</v>
      </c>
      <c r="D156" s="276">
        <v>283</v>
      </c>
    </row>
    <row r="157" spans="2:4">
      <c r="B157" s="53">
        <v>44180</v>
      </c>
      <c r="C157" s="276">
        <f>_xlfn.XLOOKUP(B157,FPC_TABLE!B:B,FPC_TABLE!H:H)</f>
        <v>179</v>
      </c>
      <c r="D157" s="276">
        <v>265</v>
      </c>
    </row>
    <row r="158" spans="2:4">
      <c r="B158" s="53">
        <v>44187</v>
      </c>
      <c r="C158" s="276">
        <f>_xlfn.XLOOKUP(B158,FPC_TABLE!B:B,FPC_TABLE!H:H)</f>
        <v>183</v>
      </c>
      <c r="D158" s="276">
        <v>267</v>
      </c>
    </row>
    <row r="159" spans="2:4">
      <c r="B159" s="53">
        <v>44194</v>
      </c>
      <c r="C159" s="276">
        <f>_xlfn.XLOOKUP(B159,FPC_TABLE!B:B,FPC_TABLE!H:H)</f>
        <v>183</v>
      </c>
      <c r="D159" s="276">
        <v>266</v>
      </c>
    </row>
    <row r="160" spans="2:4">
      <c r="B160" s="53">
        <v>44201</v>
      </c>
      <c r="C160" s="276">
        <f>_xlfn.XLOOKUP(B160,FPC_TABLE!B:B,FPC_TABLE!H:H)</f>
        <v>187</v>
      </c>
      <c r="D160" s="276">
        <v>264</v>
      </c>
    </row>
    <row r="161" spans="2:4">
      <c r="B161" s="53">
        <v>44208</v>
      </c>
      <c r="C161" s="276">
        <f>_xlfn.XLOOKUP(B161,FPC_TABLE!B:B,FPC_TABLE!H:H)</f>
        <v>188</v>
      </c>
      <c r="D161" s="276">
        <v>280</v>
      </c>
    </row>
    <row r="162" spans="2:4">
      <c r="B162" s="53">
        <v>44215</v>
      </c>
      <c r="C162" s="276">
        <f>_xlfn.XLOOKUP(B162,FPC_TABLE!B:B,FPC_TABLE!H:H)</f>
        <v>197</v>
      </c>
      <c r="D162" s="276">
        <v>265</v>
      </c>
    </row>
    <row r="163" spans="2:4">
      <c r="B163" s="53">
        <v>44222</v>
      </c>
      <c r="C163" s="276">
        <f>_xlfn.XLOOKUP(B163,FPC_TABLE!B:B,FPC_TABLE!H:H)</f>
        <v>192</v>
      </c>
      <c r="D163" s="276">
        <v>247</v>
      </c>
    </row>
    <row r="164" spans="2:4">
      <c r="B164" s="53">
        <v>44229</v>
      </c>
      <c r="C164" s="276">
        <f>_xlfn.XLOOKUP(B164,FPC_TABLE!B:B,FPC_TABLE!H:H)</f>
        <v>195</v>
      </c>
      <c r="D164" s="276">
        <v>170</v>
      </c>
    </row>
    <row r="165" spans="2:4">
      <c r="B165" s="53">
        <v>44236</v>
      </c>
      <c r="C165" s="276">
        <f>_xlfn.XLOOKUP(B165,FPC_TABLE!B:B,FPC_TABLE!H:H)</f>
        <v>194</v>
      </c>
      <c r="D165" s="276">
        <v>174</v>
      </c>
    </row>
    <row r="166" spans="2:4">
      <c r="B166" s="53">
        <v>44243</v>
      </c>
      <c r="C166" s="276">
        <f>_xlfn.XLOOKUP(B166,FPC_TABLE!B:B,FPC_TABLE!H:H)</f>
        <v>195</v>
      </c>
      <c r="D166" s="276">
        <v>172</v>
      </c>
    </row>
    <row r="167" spans="2:4">
      <c r="B167" s="53">
        <v>44250</v>
      </c>
      <c r="C167" s="276">
        <f>_xlfn.XLOOKUP(B167,FPC_TABLE!B:B,FPC_TABLE!H:H)</f>
        <v>193</v>
      </c>
      <c r="D167" s="276">
        <v>170</v>
      </c>
    </row>
    <row r="168" spans="2:4">
      <c r="B168" s="53">
        <v>44257</v>
      </c>
      <c r="C168" s="276">
        <f>_xlfn.XLOOKUP(B168,FPC_TABLE!B:B,FPC_TABLE!H:H)</f>
        <v>185</v>
      </c>
      <c r="D168" s="276">
        <v>110</v>
      </c>
    </row>
    <row r="169" spans="2:4">
      <c r="B169" s="53">
        <v>44264</v>
      </c>
      <c r="C169" s="276">
        <f>_xlfn.XLOOKUP(B169,FPC_TABLE!B:B,FPC_TABLE!H:H)</f>
        <v>184</v>
      </c>
      <c r="D169" s="276">
        <v>118</v>
      </c>
    </row>
    <row r="170" spans="2:4">
      <c r="B170" s="53">
        <v>44271</v>
      </c>
      <c r="C170" s="276">
        <f>_xlfn.XLOOKUP(B170,FPC_TABLE!B:B,FPC_TABLE!H:H)</f>
        <v>188</v>
      </c>
      <c r="D170" s="276">
        <v>117</v>
      </c>
    </row>
    <row r="171" spans="2:4">
      <c r="B171" s="53">
        <v>44278</v>
      </c>
      <c r="C171" s="276">
        <f>_xlfn.XLOOKUP(B171,FPC_TABLE!B:B,FPC_TABLE!H:H)</f>
        <v>192</v>
      </c>
      <c r="D171" s="276">
        <v>112</v>
      </c>
    </row>
    <row r="172" spans="2:4">
      <c r="B172" s="53">
        <v>44285</v>
      </c>
      <c r="C172" s="276">
        <f>_xlfn.XLOOKUP(B172,FPC_TABLE!B:B,FPC_TABLE!H:H)</f>
        <v>200</v>
      </c>
      <c r="D172" s="276">
        <v>109</v>
      </c>
    </row>
    <row r="173" spans="2:4">
      <c r="B173" s="53">
        <v>44292</v>
      </c>
      <c r="C173" s="276">
        <f>_xlfn.XLOOKUP(B173,FPC_TABLE!B:B,FPC_TABLE!H:H)</f>
        <v>202</v>
      </c>
      <c r="D173" s="276">
        <v>145</v>
      </c>
    </row>
    <row r="174" spans="2:4">
      <c r="B174" s="53">
        <v>44299</v>
      </c>
      <c r="C174" s="276">
        <f>_xlfn.XLOOKUP(B174,FPC_TABLE!B:B,FPC_TABLE!H:H)</f>
        <v>223</v>
      </c>
      <c r="D174" s="276">
        <v>138</v>
      </c>
    </row>
    <row r="175" spans="2:4">
      <c r="B175" s="53">
        <v>44306</v>
      </c>
      <c r="C175" s="276">
        <f>_xlfn.XLOOKUP(B175,FPC_TABLE!B:B,FPC_TABLE!H:H)</f>
        <v>232</v>
      </c>
      <c r="D175" s="276">
        <v>138</v>
      </c>
    </row>
    <row r="176" spans="2:4">
      <c r="B176" s="53">
        <v>44313</v>
      </c>
      <c r="C176" s="276">
        <f>_xlfn.XLOOKUP(B176,FPC_TABLE!B:B,FPC_TABLE!H:H)</f>
        <v>234</v>
      </c>
      <c r="D176" s="276">
        <v>135</v>
      </c>
    </row>
    <row r="177" spans="2:4">
      <c r="B177" s="53">
        <v>44320</v>
      </c>
      <c r="C177" s="276">
        <f>_xlfn.XLOOKUP(B177,FPC_TABLE!B:B,FPC_TABLE!H:H)</f>
        <v>242</v>
      </c>
      <c r="D177" s="276">
        <v>220</v>
      </c>
    </row>
    <row r="178" spans="2:4">
      <c r="B178" s="53">
        <v>44327</v>
      </c>
      <c r="C178" s="276">
        <f>_xlfn.XLOOKUP(B178,FPC_TABLE!B:B,FPC_TABLE!H:H)</f>
        <v>245</v>
      </c>
      <c r="D178" s="276">
        <v>215</v>
      </c>
    </row>
    <row r="179" spans="2:4">
      <c r="B179" s="53">
        <v>44334</v>
      </c>
      <c r="C179" s="276">
        <f>_xlfn.XLOOKUP(B179,FPC_TABLE!B:B,FPC_TABLE!H:H)</f>
        <v>254</v>
      </c>
      <c r="D179" s="276">
        <v>217</v>
      </c>
    </row>
    <row r="180" spans="2:4">
      <c r="B180" s="53">
        <v>44341</v>
      </c>
      <c r="C180" s="276">
        <f>_xlfn.XLOOKUP(B180,FPC_TABLE!B:B,FPC_TABLE!H:H)</f>
        <v>265</v>
      </c>
      <c r="D180" s="276">
        <v>216</v>
      </c>
    </row>
    <row r="181" spans="2:4">
      <c r="B181" s="53">
        <v>44348</v>
      </c>
      <c r="C181" s="276">
        <f>_xlfn.XLOOKUP(B181,FPC_TABLE!B:B,FPC_TABLE!H:H)</f>
        <v>296</v>
      </c>
      <c r="D181" s="276">
        <v>310</v>
      </c>
    </row>
    <row r="182" spans="2:4">
      <c r="B182" s="53">
        <v>44355</v>
      </c>
      <c r="C182" s="276">
        <f>_xlfn.XLOOKUP(B182,FPC_TABLE!B:B,FPC_TABLE!H:H)</f>
        <v>304</v>
      </c>
      <c r="D182" s="276">
        <v>330</v>
      </c>
    </row>
    <row r="183" spans="2:4">
      <c r="B183" s="53">
        <v>44362</v>
      </c>
      <c r="C183" s="276">
        <f>_xlfn.XLOOKUP(B183,FPC_TABLE!B:B,FPC_TABLE!H:H)</f>
        <v>345</v>
      </c>
      <c r="D183" s="276">
        <v>340</v>
      </c>
    </row>
    <row r="184" spans="2:4">
      <c r="B184" s="53">
        <v>44369</v>
      </c>
      <c r="C184" s="276">
        <f>_xlfn.XLOOKUP(B184,FPC_TABLE!B:B,FPC_TABLE!H:H)</f>
        <v>351</v>
      </c>
      <c r="D184" s="276">
        <v>334</v>
      </c>
    </row>
    <row r="185" spans="2:4">
      <c r="B185" s="53">
        <v>44376</v>
      </c>
      <c r="C185" s="276">
        <f>_xlfn.XLOOKUP(B185,FPC_TABLE!B:B,FPC_TABLE!H:H)</f>
        <v>357</v>
      </c>
      <c r="D185" s="276">
        <v>335</v>
      </c>
    </row>
    <row r="186" spans="2:4">
      <c r="B186" s="53">
        <v>44383</v>
      </c>
      <c r="C186" s="276">
        <f>_xlfn.XLOOKUP(B186,FPC_TABLE!B:B,FPC_TABLE!H:H)</f>
        <v>356</v>
      </c>
      <c r="D186" s="276">
        <v>570</v>
      </c>
    </row>
    <row r="187" spans="2:4">
      <c r="B187" s="53">
        <v>44390</v>
      </c>
      <c r="C187" s="276">
        <f>_xlfn.XLOOKUP(B187,FPC_TABLE!B:B,FPC_TABLE!H:H)</f>
        <v>351</v>
      </c>
      <c r="D187" s="276">
        <v>572</v>
      </c>
    </row>
    <row r="188" spans="2:4">
      <c r="B188" s="53">
        <v>44397</v>
      </c>
      <c r="C188" s="276">
        <f>_xlfn.XLOOKUP(B188,FPC_TABLE!B:B,FPC_TABLE!H:H)</f>
        <v>353</v>
      </c>
      <c r="D188" s="276">
        <v>578</v>
      </c>
    </row>
    <row r="189" spans="2:4">
      <c r="B189" s="53">
        <v>44404</v>
      </c>
      <c r="C189" s="276">
        <f>_xlfn.XLOOKUP(B189,FPC_TABLE!B:B,FPC_TABLE!H:H)</f>
        <v>353</v>
      </c>
      <c r="D189" s="276">
        <v>578</v>
      </c>
    </row>
    <row r="190" spans="2:4">
      <c r="B190" s="53">
        <v>44411</v>
      </c>
      <c r="C190" s="276">
        <f>_xlfn.XLOOKUP(B190,FPC_TABLE!B:B,FPC_TABLE!H:H)</f>
        <v>344</v>
      </c>
      <c r="D190" s="276">
        <v>578</v>
      </c>
    </row>
    <row r="191" spans="2:4">
      <c r="B191" s="53">
        <v>44418</v>
      </c>
      <c r="C191" s="276">
        <f>_xlfn.XLOOKUP(B191,FPC_TABLE!B:B,FPC_TABLE!H:H)</f>
        <v>344</v>
      </c>
      <c r="D191" s="276">
        <v>578</v>
      </c>
    </row>
    <row r="192" spans="2:4">
      <c r="B192" s="53">
        <v>44425</v>
      </c>
      <c r="C192" s="276">
        <f>_xlfn.XLOOKUP(B192,FPC_TABLE!B:B,FPC_TABLE!H:H)</f>
        <v>350</v>
      </c>
      <c r="D192" s="276">
        <v>578</v>
      </c>
    </row>
    <row r="193" spans="2:5">
      <c r="B193" s="53">
        <v>44432</v>
      </c>
      <c r="C193" s="276">
        <f>_xlfn.XLOOKUP(B193,FPC_TABLE!B:B,FPC_TABLE!H:H)</f>
        <v>350</v>
      </c>
      <c r="D193" s="276">
        <v>580</v>
      </c>
    </row>
    <row r="194" spans="2:5">
      <c r="B194" s="53">
        <v>44439</v>
      </c>
      <c r="C194" s="276">
        <f>_xlfn.XLOOKUP(B194,FPC_TABLE!B:B,FPC_TABLE!H:H)</f>
        <v>352</v>
      </c>
      <c r="D194" s="276">
        <v>579</v>
      </c>
    </row>
    <row r="195" spans="2:5">
      <c r="B195" s="53">
        <v>44446</v>
      </c>
      <c r="C195" s="276">
        <f>_xlfn.XLOOKUP(B195,FPC_TABLE!B:B,FPC_TABLE!G:G)</f>
        <v>354</v>
      </c>
      <c r="D195" s="276">
        <v>574</v>
      </c>
    </row>
    <row r="196" spans="2:5">
      <c r="B196" s="53">
        <v>44453</v>
      </c>
      <c r="C196" s="276">
        <f>_xlfn.XLOOKUP(B196,FPC_TABLE!B:B,FPC_TABLE!G:G)</f>
        <v>352</v>
      </c>
      <c r="D196" s="276">
        <v>575</v>
      </c>
    </row>
    <row r="197" spans="2:5">
      <c r="B197" s="53">
        <v>44460</v>
      </c>
      <c r="C197" s="276">
        <f>_xlfn.XLOOKUP(B197,FPC_TABLE!B:B,FPC_TABLE!G:G)</f>
        <v>347</v>
      </c>
      <c r="D197" s="276">
        <v>575</v>
      </c>
    </row>
    <row r="198" spans="2:5">
      <c r="B198" s="53">
        <v>44467</v>
      </c>
      <c r="C198" s="276">
        <f>_xlfn.XLOOKUP(B198,FPC_TABLE!B:B,FPC_TABLE!G:G)</f>
        <v>315</v>
      </c>
      <c r="D198" s="276">
        <v>575</v>
      </c>
    </row>
    <row r="199" spans="2:5">
      <c r="B199" s="53">
        <v>44474</v>
      </c>
      <c r="C199" s="276">
        <f>_xlfn.XLOOKUP(B199,FPC_TABLE!B:B,FPC_TABLE!G:G)</f>
        <v>275</v>
      </c>
      <c r="D199" s="276">
        <v>345</v>
      </c>
    </row>
    <row r="200" spans="2:5">
      <c r="B200" s="53">
        <v>44481</v>
      </c>
      <c r="C200" s="276">
        <f>_xlfn.XLOOKUP(B200,FPC_TABLE!B:B,FPC_TABLE!G:G)</f>
        <v>258</v>
      </c>
      <c r="D200" s="276">
        <v>268</v>
      </c>
    </row>
    <row r="201" spans="2:5">
      <c r="B201" s="53">
        <v>44488</v>
      </c>
      <c r="C201" s="276">
        <f>_xlfn.XLOOKUP(B201,FPC_TABLE!B:B,FPC_TABLE!G:G)</f>
        <v>275</v>
      </c>
      <c r="D201" s="276">
        <v>262</v>
      </c>
    </row>
    <row r="202" spans="2:5">
      <c r="B202" s="53">
        <v>44495</v>
      </c>
      <c r="C202" s="276">
        <f>_xlfn.XLOOKUP(B202,FPC_TABLE!B:B,FPC_TABLE!G:G)</f>
        <v>254</v>
      </c>
      <c r="D202" s="276">
        <v>255</v>
      </c>
    </row>
    <row r="203" spans="2:5">
      <c r="B203" s="53">
        <v>44502</v>
      </c>
      <c r="C203" s="276">
        <f>_xlfn.XLOOKUP(B203,FPC_TABLE!B:B,FPC_TABLE!G:G)</f>
        <v>250</v>
      </c>
      <c r="D203" s="276">
        <v>113</v>
      </c>
      <c r="E203" t="s">
        <v>13974</v>
      </c>
    </row>
    <row r="204" spans="2:5">
      <c r="B204" s="53">
        <v>44509</v>
      </c>
      <c r="C204" s="276">
        <f>_xlfn.XLOOKUP(B204,FPC_TABLE!B:B,FPC_TABLE!G:G)</f>
        <v>235</v>
      </c>
      <c r="D204" s="276">
        <v>105</v>
      </c>
      <c r="E204" t="s">
        <v>13974</v>
      </c>
    </row>
    <row r="205" spans="2:5">
      <c r="B205" s="53">
        <v>44516</v>
      </c>
      <c r="C205" s="276">
        <f>_xlfn.XLOOKUP(B205,FPC_TABLE!B:B,FPC_TABLE!G:G)</f>
        <v>235</v>
      </c>
      <c r="D205" s="276">
        <v>95</v>
      </c>
      <c r="E205" t="s">
        <v>13974</v>
      </c>
    </row>
    <row r="206" spans="2:5">
      <c r="B206" s="53">
        <v>44523</v>
      </c>
      <c r="C206" s="276">
        <f>_xlfn.XLOOKUP(B206,FPC_TABLE!B:B,FPC_TABLE!G:G)</f>
        <v>243</v>
      </c>
      <c r="D206" s="276">
        <v>92</v>
      </c>
      <c r="E206" t="s">
        <v>13974</v>
      </c>
    </row>
    <row r="207" spans="2:5">
      <c r="B207" s="53">
        <v>44530</v>
      </c>
      <c r="C207" s="276">
        <f>_xlfn.XLOOKUP(B207,FPC_TABLE!B:B,FPC_TABLE!G:G)</f>
        <v>238</v>
      </c>
      <c r="D207" s="276">
        <v>90</v>
      </c>
      <c r="E207" t="s">
        <v>13974</v>
      </c>
    </row>
    <row r="208" spans="2:5">
      <c r="B208" s="53">
        <v>44537</v>
      </c>
      <c r="C208" s="276">
        <f>_xlfn.XLOOKUP(B208,FPC_TABLE!B:B,FPC_TABLE!F:F)</f>
        <v>235</v>
      </c>
      <c r="D208" s="276">
        <v>80</v>
      </c>
      <c r="E208" t="s">
        <v>71</v>
      </c>
    </row>
    <row r="209" spans="2:5">
      <c r="B209" s="53">
        <v>44544</v>
      </c>
      <c r="C209" s="276">
        <f>_xlfn.XLOOKUP(B209,FPC_TABLE!B:B,FPC_TABLE!F:F)</f>
        <v>200</v>
      </c>
      <c r="D209" s="276">
        <v>70</v>
      </c>
      <c r="E209" t="s">
        <v>71</v>
      </c>
    </row>
    <row r="210" spans="2:5">
      <c r="B210" s="53">
        <v>44551</v>
      </c>
      <c r="C210" s="276">
        <f>_xlfn.XLOOKUP(B210,FPC_TABLE!B:B,FPC_TABLE!F:F)</f>
        <v>200</v>
      </c>
      <c r="D210" s="276">
        <v>70</v>
      </c>
      <c r="E210" t="s">
        <v>71</v>
      </c>
    </row>
    <row r="211" spans="2:5">
      <c r="B211" s="53">
        <v>44558</v>
      </c>
      <c r="C211" s="276">
        <f>_xlfn.XLOOKUP(B211,FPC_TABLE!B:B,FPC_TABLE!F:F)</f>
        <v>153</v>
      </c>
      <c r="D211" s="276">
        <v>70</v>
      </c>
      <c r="E211" t="s">
        <v>71</v>
      </c>
    </row>
    <row r="212" spans="2:5">
      <c r="B212" s="53">
        <v>44565</v>
      </c>
      <c r="C212" s="276">
        <f>_xlfn.XLOOKUP(B212,FPC_TABLE!B:B,FPC_TABLE!E:E)</f>
        <v>112</v>
      </c>
      <c r="D212" s="276">
        <v>80</v>
      </c>
      <c r="E212" t="s">
        <v>70</v>
      </c>
    </row>
    <row r="213" spans="2:5">
      <c r="B213" s="53">
        <v>44572</v>
      </c>
      <c r="C213" s="276">
        <f>_xlfn.XLOOKUP(B213,FPC_TABLE!B:B,FPC_TABLE!E:E)</f>
        <v>118</v>
      </c>
      <c r="D213" s="276">
        <v>68</v>
      </c>
      <c r="E213" t="s">
        <v>70</v>
      </c>
    </row>
    <row r="214" spans="2:5">
      <c r="B214" s="53">
        <v>44579</v>
      </c>
      <c r="C214" s="276">
        <f>_xlfn.XLOOKUP(B214,FPC_TABLE!B:B,FPC_TABLE!E:E)</f>
        <v>130</v>
      </c>
      <c r="D214" s="276">
        <v>65</v>
      </c>
      <c r="E214" t="s">
        <v>70</v>
      </c>
    </row>
    <row r="215" spans="2:5">
      <c r="B215" s="53">
        <v>44586</v>
      </c>
      <c r="C215" s="276">
        <f>_xlfn.XLOOKUP(B215,FPC_TABLE!B:B,FPC_TABLE!E:E)</f>
        <v>95</v>
      </c>
      <c r="D215" s="276">
        <v>66</v>
      </c>
      <c r="E215" t="s">
        <v>70</v>
      </c>
    </row>
    <row r="216" spans="2:5">
      <c r="B216" s="53">
        <v>44593</v>
      </c>
      <c r="C216" s="276">
        <f>_xlfn.XLOOKUP(B216,FPC_TABLE!B:B,FPC_TABLE!D:D)</f>
        <v>64</v>
      </c>
      <c r="D216" s="276">
        <v>65</v>
      </c>
      <c r="E216" t="s">
        <v>69</v>
      </c>
    </row>
    <row r="217" spans="2:5">
      <c r="B217" s="53">
        <v>44600</v>
      </c>
      <c r="C217" s="276">
        <f>_xlfn.XLOOKUP(B217,FPC_TABLE!B:B,FPC_TABLE!D:D)</f>
        <v>67</v>
      </c>
      <c r="D217" s="276">
        <v>60</v>
      </c>
      <c r="E217" t="s">
        <v>69</v>
      </c>
    </row>
    <row r="218" spans="2:5">
      <c r="B218" s="53">
        <v>44607</v>
      </c>
      <c r="C218" s="276">
        <f>_xlfn.XLOOKUP(B218,FPC_TABLE!B:B,FPC_TABLE!D:D)</f>
        <v>65</v>
      </c>
      <c r="D218" s="276">
        <v>58</v>
      </c>
      <c r="E218" t="s">
        <v>69</v>
      </c>
    </row>
    <row r="219" spans="2:5">
      <c r="B219" s="53">
        <v>44614</v>
      </c>
      <c r="C219" s="276">
        <f>_xlfn.XLOOKUP(B219,FPC_TABLE!B:B,FPC_TABLE!D:D)</f>
        <v>64</v>
      </c>
      <c r="D219" s="276">
        <v>58</v>
      </c>
      <c r="E219" t="s">
        <v>69</v>
      </c>
    </row>
    <row r="220" spans="2:5">
      <c r="B220" s="53">
        <v>44628</v>
      </c>
      <c r="C220" s="276">
        <f>_xlfn.XLOOKUP(B220,FPC_TABLE!B:B,FPC_TABLE!C:C)</f>
        <v>57</v>
      </c>
      <c r="D220" s="276">
        <v>57</v>
      </c>
      <c r="E220" t="s">
        <v>68</v>
      </c>
    </row>
    <row r="221" spans="2:5">
      <c r="B221" s="53">
        <v>44635</v>
      </c>
      <c r="C221" s="276">
        <f>_xlfn.XLOOKUP(B221,FPC_TABLE!B:B,FPC_TABLE!C:C)</f>
        <v>58</v>
      </c>
      <c r="D221" s="276">
        <v>58</v>
      </c>
      <c r="E221" t="s">
        <v>68</v>
      </c>
    </row>
    <row r="222" spans="2:5">
      <c r="B222" s="53">
        <v>44642</v>
      </c>
      <c r="C222" s="276">
        <f>_xlfn.XLOOKUP(B222,FPC_TABLE!B:B,FPC_TABLE!C:C)</f>
        <v>57</v>
      </c>
      <c r="D222" s="276">
        <v>57</v>
      </c>
      <c r="E222" t="s">
        <v>68</v>
      </c>
    </row>
    <row r="223" spans="2:5">
      <c r="B223" s="53">
        <v>44649</v>
      </c>
      <c r="C223" s="276">
        <f>_xlfn.XLOOKUP(B223,FPC_TABLE!B:B,FPC_TABLE!C:C)</f>
        <v>57</v>
      </c>
      <c r="D223" s="276">
        <v>57</v>
      </c>
      <c r="E223" t="s">
        <v>68</v>
      </c>
    </row>
    <row r="224" spans="2:5">
      <c r="B224" s="53">
        <v>44656</v>
      </c>
      <c r="C224" s="276">
        <v>55.7</v>
      </c>
      <c r="D224" s="276">
        <v>57</v>
      </c>
      <c r="E224" t="s">
        <v>126</v>
      </c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</vt:i4>
      </vt:variant>
    </vt:vector>
  </HeadingPairs>
  <TitlesOfParts>
    <vt:vector size="11" baseType="lpstr">
      <vt:lpstr>Painel de Controle</vt:lpstr>
      <vt:lpstr>FPC</vt:lpstr>
      <vt:lpstr>FPC_TABLE</vt:lpstr>
      <vt:lpstr>Horizontal</vt:lpstr>
      <vt:lpstr>Vertical</vt:lpstr>
      <vt:lpstr>Email</vt:lpstr>
      <vt:lpstr>Curva de Mercado</vt:lpstr>
      <vt:lpstr>Dates</vt:lpstr>
      <vt:lpstr>Sheet1</vt:lpstr>
      <vt:lpstr>FPC!Print_Area</vt:lpstr>
      <vt:lpstr>FPC_TABLE!Print_Area</vt:lpstr>
    </vt:vector>
  </TitlesOfParts>
  <Company>Brookfield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FPC</dc:title>
  <dc:creator>lucas.miliante@brookfieldenergia.com</dc:creator>
  <cp:keywords>FPC</cp:keywords>
  <cp:lastModifiedBy>Guilherme Vidal Cruz</cp:lastModifiedBy>
  <cp:lastPrinted>2021-12-28T19:55:14Z</cp:lastPrinted>
  <dcterms:created xsi:type="dcterms:W3CDTF">2016-11-18T12:48:24Z</dcterms:created>
  <dcterms:modified xsi:type="dcterms:W3CDTF">2023-02-24T16:53:39Z</dcterms:modified>
  <cp:contentStatus>Ativa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b87170e-801f-45f5-bc16-63d90c62b0e5_Enabled">
    <vt:lpwstr>true</vt:lpwstr>
  </property>
  <property fmtid="{D5CDD505-2E9C-101B-9397-08002B2CF9AE}" pid="3" name="MSIP_Label_2b87170e-801f-45f5-bc16-63d90c62b0e5_SetDate">
    <vt:lpwstr>2023-01-31T19:44:57Z</vt:lpwstr>
  </property>
  <property fmtid="{D5CDD505-2E9C-101B-9397-08002B2CF9AE}" pid="4" name="MSIP_Label_2b87170e-801f-45f5-bc16-63d90c62b0e5_Method">
    <vt:lpwstr>Standard</vt:lpwstr>
  </property>
  <property fmtid="{D5CDD505-2E9C-101B-9397-08002B2CF9AE}" pid="5" name="MSIP_Label_2b87170e-801f-45f5-bc16-63d90c62b0e5_Name">
    <vt:lpwstr>Público</vt:lpwstr>
  </property>
  <property fmtid="{D5CDD505-2E9C-101B-9397-08002B2CF9AE}" pid="6" name="MSIP_Label_2b87170e-801f-45f5-bc16-63d90c62b0e5_SiteId">
    <vt:lpwstr>bee8f688-a48d-4e4d-9763-890a8b24ed75</vt:lpwstr>
  </property>
  <property fmtid="{D5CDD505-2E9C-101B-9397-08002B2CF9AE}" pid="7" name="MSIP_Label_2b87170e-801f-45f5-bc16-63d90c62b0e5_ActionId">
    <vt:lpwstr>2168a8c3-dc2e-4fe0-b119-75178112c82c</vt:lpwstr>
  </property>
  <property fmtid="{D5CDD505-2E9C-101B-9397-08002B2CF9AE}" pid="8" name="MSIP_Label_2b87170e-801f-45f5-bc16-63d90c62b0e5_ContentBits">
    <vt:lpwstr>0</vt:lpwstr>
  </property>
</Properties>
</file>